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dhru\Downloads\kashish\SQL POWERBI PROJECT\"/>
    </mc:Choice>
  </mc:AlternateContent>
  <xr:revisionPtr revIDLastSave="0" documentId="8_{7BF6605E-E4BA-4FF6-AEE2-5F4509ABA10A}" xr6:coauthVersionLast="47" xr6:coauthVersionMax="47" xr10:uidLastSave="{00000000-0000-0000-0000-000000000000}"/>
  <bookViews>
    <workbookView xWindow="336" yWindow="0" windowWidth="15480" windowHeight="12336" activeTab="2" xr2:uid="{EA11EE92-DCEB-458F-ACDE-41A5552B7726}"/>
  </bookViews>
  <sheets>
    <sheet name="01_RAW_DATA" sheetId="1" r:id="rId1"/>
    <sheet name="02_DATA QUALITY" sheetId="2" r:id="rId2"/>
    <sheet name="03_CALCULATIONS" sheetId="3" r:id="rId3"/>
    <sheet name="04_PIVOT_ANALYSIS" sheetId="4" r:id="rId4"/>
    <sheet name="05_EXCEL_DASHBOARD" sheetId="5" r:id="rId5"/>
  </sheets>
  <calcPr calcId="0"/>
  <pivotCaches>
    <pivotCache cacheId="18" r:id="rId6"/>
  </pivotCaches>
</workbook>
</file>

<file path=xl/calcChain.xml><?xml version="1.0" encoding="utf-8"?>
<calcChain xmlns="http://schemas.openxmlformats.org/spreadsheetml/2006/main">
  <c r="C16" i="2" l="1"/>
  <c r="D16" i="2" s="1"/>
  <c r="E8" i="5"/>
  <c r="C8" i="5"/>
  <c r="G5" i="5"/>
  <c r="E5" i="5"/>
  <c r="C5" i="5"/>
  <c r="A5" i="5"/>
  <c r="H103" i="4"/>
  <c r="H102" i="4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7045" i="1"/>
  <c r="Z7046" i="1"/>
  <c r="Z7047" i="1"/>
  <c r="Z7048" i="1"/>
  <c r="Z7049" i="1"/>
  <c r="Z7050" i="1"/>
  <c r="Z7051" i="1"/>
  <c r="Z7052" i="1"/>
  <c r="Z7053" i="1"/>
  <c r="Z7054" i="1"/>
  <c r="Z7055" i="1"/>
  <c r="Z7056" i="1"/>
  <c r="Z7057" i="1"/>
  <c r="Z7058" i="1"/>
  <c r="Z7059" i="1"/>
  <c r="Z7060" i="1"/>
  <c r="Z7061" i="1"/>
  <c r="Z7062" i="1"/>
  <c r="Z7063" i="1"/>
  <c r="Z7064" i="1"/>
  <c r="Z7065" i="1"/>
  <c r="Z7066" i="1"/>
  <c r="Z7067" i="1"/>
  <c r="Z7068" i="1"/>
  <c r="Z7069" i="1"/>
  <c r="Z7070" i="1"/>
  <c r="Z7071" i="1"/>
  <c r="Z7072" i="1"/>
  <c r="Z7073" i="1"/>
  <c r="Z7074" i="1"/>
  <c r="Z7075" i="1"/>
  <c r="Z7076" i="1"/>
  <c r="Z7077" i="1"/>
  <c r="Z7078" i="1"/>
  <c r="Z7079" i="1"/>
  <c r="Z7080" i="1"/>
  <c r="Z7081" i="1"/>
  <c r="Z7082" i="1"/>
  <c r="Z7083" i="1"/>
  <c r="Z7084" i="1"/>
  <c r="Z7085" i="1"/>
  <c r="Z7086" i="1"/>
  <c r="Z7087" i="1"/>
  <c r="Z7088" i="1"/>
  <c r="Z7089" i="1"/>
  <c r="Z7090" i="1"/>
  <c r="Z7091" i="1"/>
  <c r="Z7092" i="1"/>
  <c r="Z7093" i="1"/>
  <c r="Z7094" i="1"/>
  <c r="Z7095" i="1"/>
  <c r="Z7096" i="1"/>
  <c r="Z7097" i="1"/>
  <c r="Z7098" i="1"/>
  <c r="Z7099" i="1"/>
  <c r="Z7100" i="1"/>
  <c r="Z7101" i="1"/>
  <c r="Z7102" i="1"/>
  <c r="Z7103" i="1"/>
  <c r="Z7104" i="1"/>
  <c r="Z7105" i="1"/>
  <c r="Z7106" i="1"/>
  <c r="Z7107" i="1"/>
  <c r="Z7108" i="1"/>
  <c r="Z7109" i="1"/>
  <c r="Z7110" i="1"/>
  <c r="Z7111" i="1"/>
  <c r="Z7112" i="1"/>
  <c r="Z7113" i="1"/>
  <c r="Z7114" i="1"/>
  <c r="Z7115" i="1"/>
  <c r="Z7116" i="1"/>
  <c r="Z7117" i="1"/>
  <c r="Z7118" i="1"/>
  <c r="Z7119" i="1"/>
  <c r="Z7120" i="1"/>
  <c r="Z7121" i="1"/>
  <c r="Z7122" i="1"/>
  <c r="Z7123" i="1"/>
  <c r="Z7124" i="1"/>
  <c r="Z7125" i="1"/>
  <c r="Z7126" i="1"/>
  <c r="Z7127" i="1"/>
  <c r="Z7128" i="1"/>
  <c r="Z7129" i="1"/>
  <c r="Z7130" i="1"/>
  <c r="Z7131" i="1"/>
  <c r="Z7132" i="1"/>
  <c r="Z7133" i="1"/>
  <c r="Z7134" i="1"/>
  <c r="Z7135" i="1"/>
  <c r="Z7136" i="1"/>
  <c r="Z7137" i="1"/>
  <c r="Z7138" i="1"/>
  <c r="Z7139" i="1"/>
  <c r="Z7140" i="1"/>
  <c r="Z7141" i="1"/>
  <c r="Z7142" i="1"/>
  <c r="Z7143" i="1"/>
  <c r="Z7144" i="1"/>
  <c r="Z7145" i="1"/>
  <c r="Z7146" i="1"/>
  <c r="Z7147" i="1"/>
  <c r="Z7148" i="1"/>
  <c r="Z7149" i="1"/>
  <c r="Z7150" i="1"/>
  <c r="Z7151" i="1"/>
  <c r="Z7152" i="1"/>
  <c r="Z7153" i="1"/>
  <c r="Z7154" i="1"/>
  <c r="Z7155" i="1"/>
  <c r="Z7156" i="1"/>
  <c r="Z7157" i="1"/>
  <c r="Z7158" i="1"/>
  <c r="Z7159" i="1"/>
  <c r="Z7160" i="1"/>
  <c r="Z7161" i="1"/>
  <c r="Z7162" i="1"/>
  <c r="Z7163" i="1"/>
  <c r="Z7164" i="1"/>
  <c r="Z7165" i="1"/>
  <c r="Z7166" i="1"/>
  <c r="Z7167" i="1"/>
  <c r="Z7168" i="1"/>
  <c r="Z7169" i="1"/>
  <c r="Z7170" i="1"/>
  <c r="Z7171" i="1"/>
  <c r="Z7172" i="1"/>
  <c r="Z7173" i="1"/>
  <c r="Z7174" i="1"/>
  <c r="Z7175" i="1"/>
  <c r="Z7176" i="1"/>
  <c r="Z7177" i="1"/>
  <c r="Z7178" i="1"/>
  <c r="Z7179" i="1"/>
  <c r="Z7180" i="1"/>
  <c r="Z7181" i="1"/>
  <c r="Z7182" i="1"/>
  <c r="Z7183" i="1"/>
  <c r="Z7184" i="1"/>
  <c r="Z7185" i="1"/>
  <c r="Z7186" i="1"/>
  <c r="Z7187" i="1"/>
  <c r="Z7188" i="1"/>
  <c r="Z7189" i="1"/>
  <c r="Z7190" i="1"/>
  <c r="Z7191" i="1"/>
  <c r="Z7192" i="1"/>
  <c r="Z7193" i="1"/>
  <c r="Z7194" i="1"/>
  <c r="Z7195" i="1"/>
  <c r="Z7196" i="1"/>
  <c r="Z7197" i="1"/>
  <c r="Z7198" i="1"/>
  <c r="Z7199" i="1"/>
  <c r="Z7200" i="1"/>
  <c r="Z7201" i="1"/>
  <c r="Z7202" i="1"/>
  <c r="Z7203" i="1"/>
  <c r="Z7204" i="1"/>
  <c r="Z7205" i="1"/>
  <c r="Z7206" i="1"/>
  <c r="Z7207" i="1"/>
  <c r="Z7208" i="1"/>
  <c r="Z7209" i="1"/>
  <c r="Z7210" i="1"/>
  <c r="Z7211" i="1"/>
  <c r="Z7212" i="1"/>
  <c r="Z7213" i="1"/>
  <c r="Z7214" i="1"/>
  <c r="Z7215" i="1"/>
  <c r="Z7216" i="1"/>
  <c r="Z7217" i="1"/>
  <c r="Z7218" i="1"/>
  <c r="Z7219" i="1"/>
  <c r="Z7220" i="1"/>
  <c r="Z7221" i="1"/>
  <c r="Z7222" i="1"/>
  <c r="Z7223" i="1"/>
  <c r="Z7224" i="1"/>
  <c r="Z7225" i="1"/>
  <c r="Z7226" i="1"/>
  <c r="Z7227" i="1"/>
  <c r="Z7228" i="1"/>
  <c r="Z7229" i="1"/>
  <c r="Z7230" i="1"/>
  <c r="Z7231" i="1"/>
  <c r="Z7232" i="1"/>
  <c r="Z7233" i="1"/>
  <c r="Z7234" i="1"/>
  <c r="Z7235" i="1"/>
  <c r="Z7236" i="1"/>
  <c r="Z7237" i="1"/>
  <c r="Z7238" i="1"/>
  <c r="Z7239" i="1"/>
  <c r="Z7240" i="1"/>
  <c r="Z7241" i="1"/>
  <c r="Z7242" i="1"/>
  <c r="Z7243" i="1"/>
  <c r="Z7244" i="1"/>
  <c r="Z7245" i="1"/>
  <c r="Z7246" i="1"/>
  <c r="Z7247" i="1"/>
  <c r="Z7248" i="1"/>
  <c r="Z7249" i="1"/>
  <c r="Z7250" i="1"/>
  <c r="Z7251" i="1"/>
  <c r="Z7252" i="1"/>
  <c r="Z7253" i="1"/>
  <c r="Z7254" i="1"/>
  <c r="Z7255" i="1"/>
  <c r="Z7256" i="1"/>
  <c r="Z7257" i="1"/>
  <c r="Z7258" i="1"/>
  <c r="Z7259" i="1"/>
  <c r="Z7260" i="1"/>
  <c r="Z7261" i="1"/>
  <c r="Z7262" i="1"/>
  <c r="Z7263" i="1"/>
  <c r="Z7264" i="1"/>
  <c r="Z7265" i="1"/>
  <c r="Z7266" i="1"/>
  <c r="Z7267" i="1"/>
  <c r="Z7268" i="1"/>
  <c r="Z7269" i="1"/>
  <c r="Z7270" i="1"/>
  <c r="Z7271" i="1"/>
  <c r="Z7272" i="1"/>
  <c r="Z7273" i="1"/>
  <c r="Z7274" i="1"/>
  <c r="Z7275" i="1"/>
  <c r="Z7276" i="1"/>
  <c r="Z7277" i="1"/>
  <c r="Z7278" i="1"/>
  <c r="Z7279" i="1"/>
  <c r="Z7280" i="1"/>
  <c r="Z7281" i="1"/>
  <c r="Z7282" i="1"/>
  <c r="Z7283" i="1"/>
  <c r="Z7284" i="1"/>
  <c r="Z7285" i="1"/>
  <c r="Z7286" i="1"/>
  <c r="Z7287" i="1"/>
  <c r="Z7288" i="1"/>
  <c r="Z7289" i="1"/>
  <c r="Z7290" i="1"/>
  <c r="Z7291" i="1"/>
  <c r="Z7292" i="1"/>
  <c r="Z7293" i="1"/>
  <c r="Z7294" i="1"/>
  <c r="Z7295" i="1"/>
  <c r="Z7296" i="1"/>
  <c r="Z7297" i="1"/>
  <c r="Z7298" i="1"/>
  <c r="Z7299" i="1"/>
  <c r="Z7300" i="1"/>
  <c r="Z7301" i="1"/>
  <c r="Z7302" i="1"/>
  <c r="Z7303" i="1"/>
  <c r="Z7304" i="1"/>
  <c r="Z7305" i="1"/>
  <c r="Z7306" i="1"/>
  <c r="Z7307" i="1"/>
  <c r="Z7308" i="1"/>
  <c r="Z7309" i="1"/>
  <c r="Z7310" i="1"/>
  <c r="Z7311" i="1"/>
  <c r="Z7312" i="1"/>
  <c r="Z7313" i="1"/>
  <c r="Z7314" i="1"/>
  <c r="Z7315" i="1"/>
  <c r="Z7316" i="1"/>
  <c r="Z7317" i="1"/>
  <c r="Z7318" i="1"/>
  <c r="Z7319" i="1"/>
  <c r="Z7320" i="1"/>
  <c r="Z7321" i="1"/>
  <c r="Z7322" i="1"/>
  <c r="Z7323" i="1"/>
  <c r="Z7324" i="1"/>
  <c r="Z7325" i="1"/>
  <c r="Z7326" i="1"/>
  <c r="Z7327" i="1"/>
  <c r="Z7328" i="1"/>
  <c r="Z7329" i="1"/>
  <c r="Z7330" i="1"/>
  <c r="Z7331" i="1"/>
  <c r="Z7332" i="1"/>
  <c r="Z7333" i="1"/>
  <c r="Z7334" i="1"/>
  <c r="Z7335" i="1"/>
  <c r="Z7336" i="1"/>
  <c r="Z7337" i="1"/>
  <c r="Z7338" i="1"/>
  <c r="Z7339" i="1"/>
  <c r="Z7340" i="1"/>
  <c r="Z7341" i="1"/>
  <c r="Z7342" i="1"/>
  <c r="Z7343" i="1"/>
  <c r="Z7344" i="1"/>
  <c r="Z7345" i="1"/>
  <c r="Z7346" i="1"/>
  <c r="Z7347" i="1"/>
  <c r="Z7348" i="1"/>
  <c r="Z7349" i="1"/>
  <c r="Z7350" i="1"/>
  <c r="Z7351" i="1"/>
  <c r="Z7352" i="1"/>
  <c r="Z7353" i="1"/>
  <c r="Z7354" i="1"/>
  <c r="Z7355" i="1"/>
  <c r="Z7356" i="1"/>
  <c r="Z7357" i="1"/>
  <c r="Z7358" i="1"/>
  <c r="Z7359" i="1"/>
  <c r="Z7360" i="1"/>
  <c r="Z7361" i="1"/>
  <c r="Z7362" i="1"/>
  <c r="Z7363" i="1"/>
  <c r="Z7364" i="1"/>
  <c r="Z7365" i="1"/>
  <c r="Z7366" i="1"/>
  <c r="Z7367" i="1"/>
  <c r="Z7368" i="1"/>
  <c r="Z7369" i="1"/>
  <c r="Z7370" i="1"/>
  <c r="Z7371" i="1"/>
  <c r="Z7372" i="1"/>
  <c r="Z7373" i="1"/>
  <c r="Z7374" i="1"/>
  <c r="Z7375" i="1"/>
  <c r="Z7376" i="1"/>
  <c r="Z7377" i="1"/>
  <c r="Z7378" i="1"/>
  <c r="Z7379" i="1"/>
  <c r="Z7380" i="1"/>
  <c r="Z7381" i="1"/>
  <c r="Z7382" i="1"/>
  <c r="Z7383" i="1"/>
  <c r="Z7384" i="1"/>
  <c r="Z7385" i="1"/>
  <c r="Z7386" i="1"/>
  <c r="Z7387" i="1"/>
  <c r="Z7388" i="1"/>
  <c r="Z7389" i="1"/>
  <c r="Z7390" i="1"/>
  <c r="Z7391" i="1"/>
  <c r="Z7392" i="1"/>
  <c r="Z7393" i="1"/>
  <c r="Z7394" i="1"/>
  <c r="Z7395" i="1"/>
  <c r="Z7396" i="1"/>
  <c r="Z7397" i="1"/>
  <c r="Z7398" i="1"/>
  <c r="Z7399" i="1"/>
  <c r="Z7400" i="1"/>
  <c r="Z7401" i="1"/>
  <c r="Z7402" i="1"/>
  <c r="Z7403" i="1"/>
  <c r="Z7404" i="1"/>
  <c r="Z7405" i="1"/>
  <c r="Z7406" i="1"/>
  <c r="Z7407" i="1"/>
  <c r="Z7408" i="1"/>
  <c r="Z7409" i="1"/>
  <c r="Z7410" i="1"/>
  <c r="Z7411" i="1"/>
  <c r="Z7412" i="1"/>
  <c r="Z7413" i="1"/>
  <c r="Z7414" i="1"/>
  <c r="Z7415" i="1"/>
  <c r="Z7416" i="1"/>
  <c r="Z7417" i="1"/>
  <c r="Z7418" i="1"/>
  <c r="Z7419" i="1"/>
  <c r="Z7420" i="1"/>
  <c r="Z7421" i="1"/>
  <c r="Z7422" i="1"/>
  <c r="Z7423" i="1"/>
  <c r="Z7424" i="1"/>
  <c r="Z7425" i="1"/>
  <c r="Z7426" i="1"/>
  <c r="Z7427" i="1"/>
  <c r="Z7428" i="1"/>
  <c r="Z7429" i="1"/>
  <c r="Z7430" i="1"/>
  <c r="Z7431" i="1"/>
  <c r="Z7432" i="1"/>
  <c r="Z7433" i="1"/>
  <c r="Z7434" i="1"/>
  <c r="Z7435" i="1"/>
  <c r="Z7436" i="1"/>
  <c r="Z7437" i="1"/>
  <c r="Z7438" i="1"/>
  <c r="Z7439" i="1"/>
  <c r="Z7440" i="1"/>
  <c r="Z7441" i="1"/>
  <c r="Z7442" i="1"/>
  <c r="Z7443" i="1"/>
  <c r="Z7444" i="1"/>
  <c r="Z7445" i="1"/>
  <c r="Z7446" i="1"/>
  <c r="Z7447" i="1"/>
  <c r="Z7448" i="1"/>
  <c r="Z7449" i="1"/>
  <c r="Z7450" i="1"/>
  <c r="Z7451" i="1"/>
  <c r="Z7452" i="1"/>
  <c r="Z7453" i="1"/>
  <c r="Z7454" i="1"/>
  <c r="Z7455" i="1"/>
  <c r="Z7456" i="1"/>
  <c r="Z7457" i="1"/>
  <c r="Z7458" i="1"/>
  <c r="Z7459" i="1"/>
  <c r="Z7460" i="1"/>
  <c r="Z7461" i="1"/>
  <c r="Z7462" i="1"/>
  <c r="Z7463" i="1"/>
  <c r="Z7464" i="1"/>
  <c r="Z7465" i="1"/>
  <c r="Z7466" i="1"/>
  <c r="Z7467" i="1"/>
  <c r="Z7468" i="1"/>
  <c r="Z7469" i="1"/>
  <c r="Z7470" i="1"/>
  <c r="Z7471" i="1"/>
  <c r="Z7472" i="1"/>
  <c r="Z7473" i="1"/>
  <c r="Z7474" i="1"/>
  <c r="Z7475" i="1"/>
  <c r="Z7476" i="1"/>
  <c r="Z7477" i="1"/>
  <c r="Z7478" i="1"/>
  <c r="Z7479" i="1"/>
  <c r="Z7480" i="1"/>
  <c r="Z7481" i="1"/>
  <c r="Z7482" i="1"/>
  <c r="Z7483" i="1"/>
  <c r="Z7484" i="1"/>
  <c r="Z7485" i="1"/>
  <c r="Z7486" i="1"/>
  <c r="Z7487" i="1"/>
  <c r="Z7488" i="1"/>
  <c r="Z7489" i="1"/>
  <c r="Z7490" i="1"/>
  <c r="Z7491" i="1"/>
  <c r="Z7492" i="1"/>
  <c r="Z7493" i="1"/>
  <c r="Z7494" i="1"/>
  <c r="Z7495" i="1"/>
  <c r="Z7496" i="1"/>
  <c r="Z7497" i="1"/>
  <c r="Z7498" i="1"/>
  <c r="Z7499" i="1"/>
  <c r="Z7500" i="1"/>
  <c r="Z7501" i="1"/>
  <c r="Z7502" i="1"/>
  <c r="Z7503" i="1"/>
  <c r="Z7504" i="1"/>
  <c r="Z7505" i="1"/>
  <c r="Z7506" i="1"/>
  <c r="Z7507" i="1"/>
  <c r="Z7508" i="1"/>
  <c r="Z7509" i="1"/>
  <c r="Z7510" i="1"/>
  <c r="Z7511" i="1"/>
  <c r="Z7512" i="1"/>
  <c r="Z7513" i="1"/>
  <c r="Z7514" i="1"/>
  <c r="Z7515" i="1"/>
  <c r="Z7516" i="1"/>
  <c r="Z7517" i="1"/>
  <c r="Z7518" i="1"/>
  <c r="Z7519" i="1"/>
  <c r="Z7520" i="1"/>
  <c r="Z7521" i="1"/>
  <c r="Z7522" i="1"/>
  <c r="Z7523" i="1"/>
  <c r="Z7524" i="1"/>
  <c r="Z7525" i="1"/>
  <c r="Z7526" i="1"/>
  <c r="Z7527" i="1"/>
  <c r="Z7528" i="1"/>
  <c r="Z7529" i="1"/>
  <c r="Z7530" i="1"/>
  <c r="Z7531" i="1"/>
  <c r="Z7532" i="1"/>
  <c r="Z7533" i="1"/>
  <c r="Z7534" i="1"/>
  <c r="Z7535" i="1"/>
  <c r="Z7536" i="1"/>
  <c r="Z7537" i="1"/>
  <c r="Z7538" i="1"/>
  <c r="Z7539" i="1"/>
  <c r="Z7540" i="1"/>
  <c r="Z7541" i="1"/>
  <c r="Z7542" i="1"/>
  <c r="Z7543" i="1"/>
  <c r="Z7544" i="1"/>
  <c r="Z7545" i="1"/>
  <c r="Z7546" i="1"/>
  <c r="Z7547" i="1"/>
  <c r="Z7548" i="1"/>
  <c r="Z7549" i="1"/>
  <c r="Z7550" i="1"/>
  <c r="Z7551" i="1"/>
  <c r="Z7552" i="1"/>
  <c r="Z7553" i="1"/>
  <c r="Z7554" i="1"/>
  <c r="Z7555" i="1"/>
  <c r="Z7556" i="1"/>
  <c r="Z7557" i="1"/>
  <c r="Z7558" i="1"/>
  <c r="Z7559" i="1"/>
  <c r="Z7560" i="1"/>
  <c r="Z7561" i="1"/>
  <c r="Z7562" i="1"/>
  <c r="Z7563" i="1"/>
  <c r="Z7564" i="1"/>
  <c r="Z7565" i="1"/>
  <c r="Z7566" i="1"/>
  <c r="Z7567" i="1"/>
  <c r="Z7568" i="1"/>
  <c r="Z7569" i="1"/>
  <c r="Z7570" i="1"/>
  <c r="Z7571" i="1"/>
  <c r="Z7572" i="1"/>
  <c r="Z7573" i="1"/>
  <c r="Z7574" i="1"/>
  <c r="Z7575" i="1"/>
  <c r="Z7576" i="1"/>
  <c r="Z7577" i="1"/>
  <c r="Z7578" i="1"/>
  <c r="Z7579" i="1"/>
  <c r="Z7580" i="1"/>
  <c r="Z7581" i="1"/>
  <c r="Z7582" i="1"/>
  <c r="Z7583" i="1"/>
  <c r="Z7584" i="1"/>
  <c r="Z7585" i="1"/>
  <c r="Z7586" i="1"/>
  <c r="Z7587" i="1"/>
  <c r="Z7588" i="1"/>
  <c r="Z7589" i="1"/>
  <c r="Z7590" i="1"/>
  <c r="Z7591" i="1"/>
  <c r="Z7592" i="1"/>
  <c r="Z7593" i="1"/>
  <c r="Z7594" i="1"/>
  <c r="Z7595" i="1"/>
  <c r="Z7596" i="1"/>
  <c r="Z7597" i="1"/>
  <c r="Z7598" i="1"/>
  <c r="Z7599" i="1"/>
  <c r="Z7600" i="1"/>
  <c r="Z7601" i="1"/>
  <c r="Z7602" i="1"/>
  <c r="Z7603" i="1"/>
  <c r="Z7604" i="1"/>
  <c r="Z7605" i="1"/>
  <c r="Z7606" i="1"/>
  <c r="Z7607" i="1"/>
  <c r="Z7608" i="1"/>
  <c r="Z7609" i="1"/>
  <c r="Z7610" i="1"/>
  <c r="Z7611" i="1"/>
  <c r="Z7612" i="1"/>
  <c r="Z7613" i="1"/>
  <c r="Z7614" i="1"/>
  <c r="Z7615" i="1"/>
  <c r="Z7616" i="1"/>
  <c r="Z7617" i="1"/>
  <c r="Z7618" i="1"/>
  <c r="Z7619" i="1"/>
  <c r="Z7620" i="1"/>
  <c r="Z7621" i="1"/>
  <c r="Z7622" i="1"/>
  <c r="Z7623" i="1"/>
  <c r="Z7624" i="1"/>
  <c r="Z7625" i="1"/>
  <c r="Z7626" i="1"/>
  <c r="Z7627" i="1"/>
  <c r="Z7628" i="1"/>
  <c r="Z7629" i="1"/>
  <c r="Z7630" i="1"/>
  <c r="Z7631" i="1"/>
  <c r="Z7632" i="1"/>
  <c r="Z7633" i="1"/>
  <c r="Z7634" i="1"/>
  <c r="Z7635" i="1"/>
  <c r="Z7636" i="1"/>
  <c r="Z7637" i="1"/>
  <c r="Z7638" i="1"/>
  <c r="Z7639" i="1"/>
  <c r="Z7640" i="1"/>
  <c r="Z7641" i="1"/>
  <c r="Z7642" i="1"/>
  <c r="Z7643" i="1"/>
  <c r="Z7644" i="1"/>
  <c r="Z7645" i="1"/>
  <c r="Z7646" i="1"/>
  <c r="Z7647" i="1"/>
  <c r="Z7648" i="1"/>
  <c r="Z7649" i="1"/>
  <c r="Z7650" i="1"/>
  <c r="Z7651" i="1"/>
  <c r="Z7652" i="1"/>
  <c r="Z7653" i="1"/>
  <c r="Z7654" i="1"/>
  <c r="Z7655" i="1"/>
  <c r="Z7656" i="1"/>
  <c r="Z7657" i="1"/>
  <c r="Z7658" i="1"/>
  <c r="Z7659" i="1"/>
  <c r="Z7660" i="1"/>
  <c r="Z7661" i="1"/>
  <c r="Z7662" i="1"/>
  <c r="Z7663" i="1"/>
  <c r="Z7664" i="1"/>
  <c r="Z7665" i="1"/>
  <c r="Z7666" i="1"/>
  <c r="Z7667" i="1"/>
  <c r="Z7668" i="1"/>
  <c r="Z7669" i="1"/>
  <c r="Z7670" i="1"/>
  <c r="Z7671" i="1"/>
  <c r="Z7672" i="1"/>
  <c r="Z7673" i="1"/>
  <c r="Z7674" i="1"/>
  <c r="Z7675" i="1"/>
  <c r="Z7676" i="1"/>
  <c r="Z7677" i="1"/>
  <c r="Z7678" i="1"/>
  <c r="Z7679" i="1"/>
  <c r="Z7680" i="1"/>
  <c r="Z7681" i="1"/>
  <c r="Z7682" i="1"/>
  <c r="Z7683" i="1"/>
  <c r="Z7684" i="1"/>
  <c r="Z7685" i="1"/>
  <c r="Z7686" i="1"/>
  <c r="Z7687" i="1"/>
  <c r="Z7688" i="1"/>
  <c r="Z7689" i="1"/>
  <c r="Z7690" i="1"/>
  <c r="Z7691" i="1"/>
  <c r="Z7692" i="1"/>
  <c r="Z7693" i="1"/>
  <c r="Z7694" i="1"/>
  <c r="Z7695" i="1"/>
  <c r="Z7696" i="1"/>
  <c r="Z7697" i="1"/>
  <c r="Z7698" i="1"/>
  <c r="Z7699" i="1"/>
  <c r="Z7700" i="1"/>
  <c r="Z7701" i="1"/>
  <c r="Z7702" i="1"/>
  <c r="Z7703" i="1"/>
  <c r="Z7704" i="1"/>
  <c r="Z7705" i="1"/>
  <c r="Z7706" i="1"/>
  <c r="Z7707" i="1"/>
  <c r="Z7708" i="1"/>
  <c r="Z7709" i="1"/>
  <c r="Z7710" i="1"/>
  <c r="Z7711" i="1"/>
  <c r="Z7712" i="1"/>
  <c r="Z7713" i="1"/>
  <c r="Z7714" i="1"/>
  <c r="Z7715" i="1"/>
  <c r="Z7716" i="1"/>
  <c r="Z7717" i="1"/>
  <c r="Z7718" i="1"/>
  <c r="Z7719" i="1"/>
  <c r="Z7720" i="1"/>
  <c r="Z7721" i="1"/>
  <c r="Z7722" i="1"/>
  <c r="Z7723" i="1"/>
  <c r="Z7724" i="1"/>
  <c r="Z7725" i="1"/>
  <c r="Z7726" i="1"/>
  <c r="Z7727" i="1"/>
  <c r="Z7728" i="1"/>
  <c r="Z7729" i="1"/>
  <c r="Z7730" i="1"/>
  <c r="Z7731" i="1"/>
  <c r="Z7732" i="1"/>
  <c r="Z7733" i="1"/>
  <c r="Z7734" i="1"/>
  <c r="Z7735" i="1"/>
  <c r="Z7736" i="1"/>
  <c r="Z7737" i="1"/>
  <c r="Z7738" i="1"/>
  <c r="Z7739" i="1"/>
  <c r="Z7740" i="1"/>
  <c r="Z7741" i="1"/>
  <c r="Z7742" i="1"/>
  <c r="Z7743" i="1"/>
  <c r="Z7744" i="1"/>
  <c r="Z7745" i="1"/>
  <c r="Z7746" i="1"/>
  <c r="Z7747" i="1"/>
  <c r="Z7748" i="1"/>
  <c r="Z7749" i="1"/>
  <c r="Z7750" i="1"/>
  <c r="Z7751" i="1"/>
  <c r="Z7752" i="1"/>
  <c r="Z7753" i="1"/>
  <c r="Z7754" i="1"/>
  <c r="Z7755" i="1"/>
  <c r="Z7756" i="1"/>
  <c r="Z7757" i="1"/>
  <c r="Z7758" i="1"/>
  <c r="Z7759" i="1"/>
  <c r="Z7760" i="1"/>
  <c r="Z7761" i="1"/>
  <c r="Z7762" i="1"/>
  <c r="Z7763" i="1"/>
  <c r="Z7764" i="1"/>
  <c r="Z7765" i="1"/>
  <c r="Z7766" i="1"/>
  <c r="Z7767" i="1"/>
  <c r="Z7768" i="1"/>
  <c r="Z7769" i="1"/>
  <c r="Z7770" i="1"/>
  <c r="Z7771" i="1"/>
  <c r="Z7772" i="1"/>
  <c r="Z7773" i="1"/>
  <c r="Z7774" i="1"/>
  <c r="Z7775" i="1"/>
  <c r="Z7776" i="1"/>
  <c r="Z7777" i="1"/>
  <c r="Z7778" i="1"/>
  <c r="Z7779" i="1"/>
  <c r="Z7780" i="1"/>
  <c r="Z7781" i="1"/>
  <c r="Z7782" i="1"/>
  <c r="Z7783" i="1"/>
  <c r="Z7784" i="1"/>
  <c r="Z7785" i="1"/>
  <c r="Z7786" i="1"/>
  <c r="Z7787" i="1"/>
  <c r="Z7788" i="1"/>
  <c r="Z7789" i="1"/>
  <c r="Z7790" i="1"/>
  <c r="Z7791" i="1"/>
  <c r="Z7792" i="1"/>
  <c r="Z7793" i="1"/>
  <c r="Z7794" i="1"/>
  <c r="Z7795" i="1"/>
  <c r="Z7796" i="1"/>
  <c r="Z7797" i="1"/>
  <c r="Z7798" i="1"/>
  <c r="Z7799" i="1"/>
  <c r="Z7800" i="1"/>
  <c r="Z7801" i="1"/>
  <c r="Z7802" i="1"/>
  <c r="Z7803" i="1"/>
  <c r="Z7804" i="1"/>
  <c r="Z7805" i="1"/>
  <c r="Z7806" i="1"/>
  <c r="Z7807" i="1"/>
  <c r="Z7808" i="1"/>
  <c r="Z7809" i="1"/>
  <c r="Z7810" i="1"/>
  <c r="Z7811" i="1"/>
  <c r="Z7812" i="1"/>
  <c r="Z7813" i="1"/>
  <c r="Z7814" i="1"/>
  <c r="Z7815" i="1"/>
  <c r="Z7816" i="1"/>
  <c r="Z7817" i="1"/>
  <c r="Z7818" i="1"/>
  <c r="Z7819" i="1"/>
  <c r="Z7820" i="1"/>
  <c r="Z7821" i="1"/>
  <c r="Z7822" i="1"/>
  <c r="Z7823" i="1"/>
  <c r="Z7824" i="1"/>
  <c r="Z7825" i="1"/>
  <c r="Z7826" i="1"/>
  <c r="Z7827" i="1"/>
  <c r="Z7828" i="1"/>
  <c r="Z7829" i="1"/>
  <c r="Z7830" i="1"/>
  <c r="Z7831" i="1"/>
  <c r="Z7832" i="1"/>
  <c r="Z7833" i="1"/>
  <c r="Z7834" i="1"/>
  <c r="Z7835" i="1"/>
  <c r="Z7836" i="1"/>
  <c r="Z7837" i="1"/>
  <c r="Z7838" i="1"/>
  <c r="Z7839" i="1"/>
  <c r="Z7840" i="1"/>
  <c r="Z7841" i="1"/>
  <c r="Z7842" i="1"/>
  <c r="Z7843" i="1"/>
  <c r="Z7844" i="1"/>
  <c r="Z7845" i="1"/>
  <c r="Z7846" i="1"/>
  <c r="Z7847" i="1"/>
  <c r="Z7848" i="1"/>
  <c r="Z7849" i="1"/>
  <c r="Z7850" i="1"/>
  <c r="Z7851" i="1"/>
  <c r="Z7852" i="1"/>
  <c r="Z7853" i="1"/>
  <c r="Z7854" i="1"/>
  <c r="Z7855" i="1"/>
  <c r="Z7856" i="1"/>
  <c r="Z7857" i="1"/>
  <c r="Z7858" i="1"/>
  <c r="Z7859" i="1"/>
  <c r="Z7860" i="1"/>
  <c r="Z7861" i="1"/>
  <c r="Z7862" i="1"/>
  <c r="Z7863" i="1"/>
  <c r="Z7864" i="1"/>
  <c r="Z7865" i="1"/>
  <c r="Z7866" i="1"/>
  <c r="Z7867" i="1"/>
  <c r="Z7868" i="1"/>
  <c r="Z7869" i="1"/>
  <c r="Z7870" i="1"/>
  <c r="Z7871" i="1"/>
  <c r="Z7872" i="1"/>
  <c r="Z7873" i="1"/>
  <c r="Z7874" i="1"/>
  <c r="Z7875" i="1"/>
  <c r="Z7876" i="1"/>
  <c r="Z7877" i="1"/>
  <c r="Z7878" i="1"/>
  <c r="Z7879" i="1"/>
  <c r="Z7880" i="1"/>
  <c r="Z7881" i="1"/>
  <c r="Z7882" i="1"/>
  <c r="Z7883" i="1"/>
  <c r="Z7884" i="1"/>
  <c r="Z7885" i="1"/>
  <c r="Z7886" i="1"/>
  <c r="Z7887" i="1"/>
  <c r="Z7888" i="1"/>
  <c r="Z7889" i="1"/>
  <c r="Z7890" i="1"/>
  <c r="Z7891" i="1"/>
  <c r="Z7892" i="1"/>
  <c r="Z7893" i="1"/>
  <c r="Z7894" i="1"/>
  <c r="Z7895" i="1"/>
  <c r="Z7896" i="1"/>
  <c r="Z7897" i="1"/>
  <c r="Z7898" i="1"/>
  <c r="Z7899" i="1"/>
  <c r="Z7900" i="1"/>
  <c r="Z7901" i="1"/>
  <c r="Z7902" i="1"/>
  <c r="Z7903" i="1"/>
  <c r="Z7904" i="1"/>
  <c r="Z7905" i="1"/>
  <c r="Z7906" i="1"/>
  <c r="Z7907" i="1"/>
  <c r="Z7908" i="1"/>
  <c r="Z7909" i="1"/>
  <c r="Z7910" i="1"/>
  <c r="Z7911" i="1"/>
  <c r="Z7912" i="1"/>
  <c r="Z7913" i="1"/>
  <c r="Z7914" i="1"/>
  <c r="Z7915" i="1"/>
  <c r="Z7916" i="1"/>
  <c r="Z7917" i="1"/>
  <c r="Z7918" i="1"/>
  <c r="Z7919" i="1"/>
  <c r="Z7920" i="1"/>
  <c r="Z7921" i="1"/>
  <c r="Z7922" i="1"/>
  <c r="Z7923" i="1"/>
  <c r="Z7924" i="1"/>
  <c r="Z7925" i="1"/>
  <c r="Z7926" i="1"/>
  <c r="Z7927" i="1"/>
  <c r="Z7928" i="1"/>
  <c r="Z7929" i="1"/>
  <c r="Z7930" i="1"/>
  <c r="Z7931" i="1"/>
  <c r="Z7932" i="1"/>
  <c r="Z7933" i="1"/>
  <c r="Z7934" i="1"/>
  <c r="Z7935" i="1"/>
  <c r="Z7936" i="1"/>
  <c r="Z7937" i="1"/>
  <c r="Z7938" i="1"/>
  <c r="Z7939" i="1"/>
  <c r="Z7940" i="1"/>
  <c r="Z7941" i="1"/>
  <c r="Z7942" i="1"/>
  <c r="Z7943" i="1"/>
  <c r="Z7944" i="1"/>
  <c r="Z7945" i="1"/>
  <c r="Z7946" i="1"/>
  <c r="Z7947" i="1"/>
  <c r="Z7948" i="1"/>
  <c r="Z7949" i="1"/>
  <c r="Z7950" i="1"/>
  <c r="Z7951" i="1"/>
  <c r="Z7952" i="1"/>
  <c r="Z7953" i="1"/>
  <c r="Z7954" i="1"/>
  <c r="Z7955" i="1"/>
  <c r="Z7956" i="1"/>
  <c r="Z7957" i="1"/>
  <c r="Z7958" i="1"/>
  <c r="Z7959" i="1"/>
  <c r="Z7960" i="1"/>
  <c r="Z7961" i="1"/>
  <c r="Z7962" i="1"/>
  <c r="Z7963" i="1"/>
  <c r="Z7964" i="1"/>
  <c r="Z7965" i="1"/>
  <c r="Z7966" i="1"/>
  <c r="Z7967" i="1"/>
  <c r="Z7968" i="1"/>
  <c r="Z7969" i="1"/>
  <c r="Z7970" i="1"/>
  <c r="Z7971" i="1"/>
  <c r="Z7972" i="1"/>
  <c r="Z7973" i="1"/>
  <c r="Z7974" i="1"/>
  <c r="Z7975" i="1"/>
  <c r="Z7976" i="1"/>
  <c r="Z7977" i="1"/>
  <c r="Z7978" i="1"/>
  <c r="Z7979" i="1"/>
  <c r="Z7980" i="1"/>
  <c r="Z7981" i="1"/>
  <c r="Z7982" i="1"/>
  <c r="Z7983" i="1"/>
  <c r="Z7984" i="1"/>
  <c r="Z7985" i="1"/>
  <c r="Z7986" i="1"/>
  <c r="Z7987" i="1"/>
  <c r="Z7988" i="1"/>
  <c r="Z7989" i="1"/>
  <c r="Z7990" i="1"/>
  <c r="Z7991" i="1"/>
  <c r="Z7992" i="1"/>
  <c r="Z7993" i="1"/>
  <c r="Z7994" i="1"/>
  <c r="Z7995" i="1"/>
  <c r="Z7996" i="1"/>
  <c r="Z7997" i="1"/>
  <c r="Z7998" i="1"/>
  <c r="Z7999" i="1"/>
  <c r="Z8000" i="1"/>
  <c r="Z8001" i="1"/>
  <c r="B16" i="3"/>
  <c r="B15" i="3"/>
  <c r="B13" i="3"/>
  <c r="B6" i="3"/>
  <c r="B5" i="3"/>
  <c r="C4" i="2"/>
  <c r="D4" i="2" s="1"/>
  <c r="U2" i="1"/>
  <c r="U3" i="1"/>
  <c r="U4" i="1"/>
  <c r="U5" i="1"/>
  <c r="U6" i="1"/>
  <c r="U7" i="1"/>
  <c r="V7" i="1" s="1"/>
  <c r="U8" i="1"/>
  <c r="U9" i="1"/>
  <c r="U10" i="1"/>
  <c r="V10" i="1" s="1"/>
  <c r="U11" i="1"/>
  <c r="U12" i="1"/>
  <c r="V12" i="1" s="1"/>
  <c r="U13" i="1"/>
  <c r="U14" i="1"/>
  <c r="U15" i="1"/>
  <c r="U16" i="1"/>
  <c r="U17" i="1"/>
  <c r="U18" i="1"/>
  <c r="U19" i="1"/>
  <c r="U20" i="1"/>
  <c r="U21" i="1"/>
  <c r="U22" i="1"/>
  <c r="U23" i="1"/>
  <c r="U24" i="1"/>
  <c r="V24" i="1" s="1"/>
  <c r="U25" i="1"/>
  <c r="V25" i="1" s="1"/>
  <c r="U26" i="1"/>
  <c r="U27" i="1"/>
  <c r="U28" i="1"/>
  <c r="U29" i="1"/>
  <c r="V29" i="1" s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V48" i="1" s="1"/>
  <c r="W48" i="1" s="1"/>
  <c r="U49" i="1"/>
  <c r="V49" i="1" s="1"/>
  <c r="W49" i="1" s="1"/>
  <c r="U50" i="1"/>
  <c r="U51" i="1"/>
  <c r="U52" i="1"/>
  <c r="V52" i="1" s="1"/>
  <c r="U53" i="1"/>
  <c r="U54" i="1"/>
  <c r="U55" i="1"/>
  <c r="U56" i="1"/>
  <c r="V56" i="1" s="1"/>
  <c r="U57" i="1"/>
  <c r="U58" i="1"/>
  <c r="U59" i="1"/>
  <c r="U60" i="1"/>
  <c r="V60" i="1" s="1"/>
  <c r="U61" i="1"/>
  <c r="V61" i="1" s="1"/>
  <c r="U62" i="1"/>
  <c r="U63" i="1"/>
  <c r="U64" i="1"/>
  <c r="U65" i="1"/>
  <c r="U66" i="1"/>
  <c r="U67" i="1"/>
  <c r="U68" i="1"/>
  <c r="V68" i="1" s="1"/>
  <c r="U69" i="1"/>
  <c r="V69" i="1" s="1"/>
  <c r="U70" i="1"/>
  <c r="U71" i="1"/>
  <c r="U72" i="1"/>
  <c r="U73" i="1"/>
  <c r="U74" i="1"/>
  <c r="U75" i="1"/>
  <c r="U76" i="1"/>
  <c r="V76" i="1" s="1"/>
  <c r="U77" i="1"/>
  <c r="V77" i="1" s="1"/>
  <c r="U78" i="1"/>
  <c r="V78" i="1" s="1"/>
  <c r="U79" i="1"/>
  <c r="V79" i="1" s="1"/>
  <c r="U80" i="1"/>
  <c r="U81" i="1"/>
  <c r="V81" i="1" s="1"/>
  <c r="U82" i="1"/>
  <c r="V82" i="1" s="1"/>
  <c r="U83" i="1"/>
  <c r="U84" i="1"/>
  <c r="U85" i="1"/>
  <c r="V85" i="1" s="1"/>
  <c r="W85" i="1" s="1"/>
  <c r="U86" i="1"/>
  <c r="U87" i="1"/>
  <c r="U88" i="1"/>
  <c r="U89" i="1"/>
  <c r="U90" i="1"/>
  <c r="U91" i="1"/>
  <c r="V91" i="1" s="1"/>
  <c r="U92" i="1"/>
  <c r="U93" i="1"/>
  <c r="U94" i="1"/>
  <c r="U95" i="1"/>
  <c r="U96" i="1"/>
  <c r="V96" i="1" s="1"/>
  <c r="U97" i="1"/>
  <c r="V97" i="1" s="1"/>
  <c r="U98" i="1"/>
  <c r="U99" i="1"/>
  <c r="U100" i="1"/>
  <c r="V100" i="1" s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V117" i="1" s="1"/>
  <c r="U118" i="1"/>
  <c r="V118" i="1" s="1"/>
  <c r="U119" i="1"/>
  <c r="U120" i="1"/>
  <c r="V120" i="1" s="1"/>
  <c r="U121" i="1"/>
  <c r="V121" i="1" s="1"/>
  <c r="U122" i="1"/>
  <c r="U123" i="1"/>
  <c r="U124" i="1"/>
  <c r="U125" i="1"/>
  <c r="U126" i="1"/>
  <c r="U127" i="1"/>
  <c r="U128" i="1"/>
  <c r="V128" i="1" s="1"/>
  <c r="U129" i="1"/>
  <c r="U130" i="1"/>
  <c r="U131" i="1"/>
  <c r="U132" i="1"/>
  <c r="U133" i="1"/>
  <c r="V133" i="1" s="1"/>
  <c r="W133" i="1" s="1"/>
  <c r="U134" i="1"/>
  <c r="U135" i="1"/>
  <c r="U136" i="1"/>
  <c r="U137" i="1"/>
  <c r="U138" i="1"/>
  <c r="V138" i="1" s="1"/>
  <c r="U139" i="1"/>
  <c r="U140" i="1"/>
  <c r="U141" i="1"/>
  <c r="V141" i="1" s="1"/>
  <c r="U142" i="1"/>
  <c r="V142" i="1" s="1"/>
  <c r="U143" i="1"/>
  <c r="U144" i="1"/>
  <c r="U145" i="1"/>
  <c r="U146" i="1"/>
  <c r="U147" i="1"/>
  <c r="U148" i="1"/>
  <c r="U149" i="1"/>
  <c r="U150" i="1"/>
  <c r="V150" i="1" s="1"/>
  <c r="U151" i="1"/>
  <c r="U152" i="1"/>
  <c r="U153" i="1"/>
  <c r="U154" i="1"/>
  <c r="U155" i="1"/>
  <c r="U156" i="1"/>
  <c r="V156" i="1" s="1"/>
  <c r="W156" i="1" s="1"/>
  <c r="U157" i="1"/>
  <c r="U158" i="1"/>
  <c r="U159" i="1"/>
  <c r="U160" i="1"/>
  <c r="U161" i="1"/>
  <c r="U162" i="1"/>
  <c r="U163" i="1"/>
  <c r="U164" i="1"/>
  <c r="U165" i="1"/>
  <c r="U166" i="1"/>
  <c r="U167" i="1"/>
  <c r="U168" i="1"/>
  <c r="V168" i="1" s="1"/>
  <c r="W168" i="1" s="1"/>
  <c r="U169" i="1"/>
  <c r="V169" i="1" s="1"/>
  <c r="U170" i="1"/>
  <c r="U171" i="1"/>
  <c r="U172" i="1"/>
  <c r="U173" i="1"/>
  <c r="U174" i="1"/>
  <c r="U175" i="1"/>
  <c r="U176" i="1"/>
  <c r="U177" i="1"/>
  <c r="V177" i="1" s="1"/>
  <c r="U178" i="1"/>
  <c r="V178" i="1" s="1"/>
  <c r="U179" i="1"/>
  <c r="U180" i="1"/>
  <c r="V180" i="1" s="1"/>
  <c r="W180" i="1" s="1"/>
  <c r="U181" i="1"/>
  <c r="V181" i="1" s="1"/>
  <c r="W181" i="1" s="1"/>
  <c r="U182" i="1"/>
  <c r="U183" i="1"/>
  <c r="U184" i="1"/>
  <c r="U185" i="1"/>
  <c r="U186" i="1"/>
  <c r="U187" i="1"/>
  <c r="U188" i="1"/>
  <c r="U189" i="1"/>
  <c r="U190" i="1"/>
  <c r="U191" i="1"/>
  <c r="U192" i="1"/>
  <c r="V192" i="1" s="1"/>
  <c r="U193" i="1"/>
  <c r="V193" i="1" s="1"/>
  <c r="U194" i="1"/>
  <c r="U195" i="1"/>
  <c r="U196" i="1"/>
  <c r="V196" i="1" s="1"/>
  <c r="U197" i="1"/>
  <c r="V197" i="1" s="1"/>
  <c r="U198" i="1"/>
  <c r="U199" i="1"/>
  <c r="V199" i="1" s="1"/>
  <c r="U200" i="1"/>
  <c r="V200" i="1" s="1"/>
  <c r="U201" i="1"/>
  <c r="U202" i="1"/>
  <c r="U203" i="1"/>
  <c r="U204" i="1"/>
  <c r="V204" i="1" s="1"/>
  <c r="U205" i="1"/>
  <c r="U206" i="1"/>
  <c r="U207" i="1"/>
  <c r="U208" i="1"/>
  <c r="U209" i="1"/>
  <c r="U210" i="1"/>
  <c r="U211" i="1"/>
  <c r="U212" i="1"/>
  <c r="U213" i="1"/>
  <c r="U214" i="1"/>
  <c r="V214" i="1" s="1"/>
  <c r="U215" i="1"/>
  <c r="U216" i="1"/>
  <c r="U217" i="1"/>
  <c r="U218" i="1"/>
  <c r="U219" i="1"/>
  <c r="U220" i="1"/>
  <c r="V220" i="1" s="1"/>
  <c r="U221" i="1"/>
  <c r="V221" i="1" s="1"/>
  <c r="W221" i="1" s="1"/>
  <c r="U222" i="1"/>
  <c r="U223" i="1"/>
  <c r="V223" i="1" s="1"/>
  <c r="U224" i="1"/>
  <c r="U225" i="1"/>
  <c r="U226" i="1"/>
  <c r="U227" i="1"/>
  <c r="U228" i="1"/>
  <c r="U229" i="1"/>
  <c r="U230" i="1"/>
  <c r="U231" i="1"/>
  <c r="U232" i="1"/>
  <c r="U233" i="1"/>
  <c r="U234" i="1"/>
  <c r="U235" i="1"/>
  <c r="V235" i="1" s="1"/>
  <c r="U236" i="1"/>
  <c r="V236" i="1" s="1"/>
  <c r="U237" i="1"/>
  <c r="U238" i="1"/>
  <c r="V238" i="1" s="1"/>
  <c r="U239" i="1"/>
  <c r="U240" i="1"/>
  <c r="U241" i="1"/>
  <c r="V241" i="1" s="1"/>
  <c r="W241" i="1" s="1"/>
  <c r="U242" i="1"/>
  <c r="U243" i="1"/>
  <c r="U244" i="1"/>
  <c r="U245" i="1"/>
  <c r="U246" i="1"/>
  <c r="U247" i="1"/>
  <c r="V247" i="1" s="1"/>
  <c r="W247" i="1" s="1"/>
  <c r="U248" i="1"/>
  <c r="V248" i="1" s="1"/>
  <c r="U249" i="1"/>
  <c r="U250" i="1"/>
  <c r="U251" i="1"/>
  <c r="U252" i="1"/>
  <c r="V252" i="1" s="1"/>
  <c r="U253" i="1"/>
  <c r="V253" i="1" s="1"/>
  <c r="U254" i="1"/>
  <c r="U255" i="1"/>
  <c r="U256" i="1"/>
  <c r="U257" i="1"/>
  <c r="U258" i="1"/>
  <c r="U259" i="1"/>
  <c r="U260" i="1"/>
  <c r="U261" i="1"/>
  <c r="U262" i="1"/>
  <c r="V262" i="1" s="1"/>
  <c r="U263" i="1"/>
  <c r="U264" i="1"/>
  <c r="V264" i="1" s="1"/>
  <c r="W264" i="1" s="1"/>
  <c r="U265" i="1"/>
  <c r="V265" i="1" s="1"/>
  <c r="W265" i="1" s="1"/>
  <c r="U266" i="1"/>
  <c r="U267" i="1"/>
  <c r="U268" i="1"/>
  <c r="V268" i="1" s="1"/>
  <c r="U269" i="1"/>
  <c r="U270" i="1"/>
  <c r="U271" i="1"/>
  <c r="V271" i="1" s="1"/>
  <c r="U272" i="1"/>
  <c r="U273" i="1"/>
  <c r="U274" i="1"/>
  <c r="U275" i="1"/>
  <c r="U276" i="1"/>
  <c r="U277" i="1"/>
  <c r="U278" i="1"/>
  <c r="U279" i="1"/>
  <c r="U280" i="1"/>
  <c r="V280" i="1" s="1"/>
  <c r="U281" i="1"/>
  <c r="U282" i="1"/>
  <c r="U283" i="1"/>
  <c r="V283" i="1" s="1"/>
  <c r="W283" i="1" s="1"/>
  <c r="U284" i="1"/>
  <c r="U285" i="1"/>
  <c r="V285" i="1" s="1"/>
  <c r="U286" i="1"/>
  <c r="U287" i="1"/>
  <c r="U288" i="1"/>
  <c r="V288" i="1" s="1"/>
  <c r="W288" i="1" s="1"/>
  <c r="U289" i="1"/>
  <c r="U290" i="1"/>
  <c r="U291" i="1"/>
  <c r="U292" i="1"/>
  <c r="U293" i="1"/>
  <c r="V293" i="1" s="1"/>
  <c r="W293" i="1" s="1"/>
  <c r="U294" i="1"/>
  <c r="U295" i="1"/>
  <c r="U296" i="1"/>
  <c r="V296" i="1" s="1"/>
  <c r="U297" i="1"/>
  <c r="V297" i="1" s="1"/>
  <c r="U298" i="1"/>
  <c r="V298" i="1" s="1"/>
  <c r="U299" i="1"/>
  <c r="U300" i="1"/>
  <c r="V300" i="1" s="1"/>
  <c r="U301" i="1"/>
  <c r="U302" i="1"/>
  <c r="U303" i="1"/>
  <c r="U304" i="1"/>
  <c r="U305" i="1"/>
  <c r="U306" i="1"/>
  <c r="U307" i="1"/>
  <c r="V307" i="1" s="1"/>
  <c r="U308" i="1"/>
  <c r="V308" i="1" s="1"/>
  <c r="U309" i="1"/>
  <c r="U310" i="1"/>
  <c r="U311" i="1"/>
  <c r="U312" i="1"/>
  <c r="V312" i="1" s="1"/>
  <c r="U313" i="1"/>
  <c r="V313" i="1" s="1"/>
  <c r="W313" i="1" s="1"/>
  <c r="U314" i="1"/>
  <c r="U315" i="1"/>
  <c r="U316" i="1"/>
  <c r="U317" i="1"/>
  <c r="U318" i="1"/>
  <c r="U319" i="1"/>
  <c r="V319" i="1" s="1"/>
  <c r="W319" i="1" s="1"/>
  <c r="U320" i="1"/>
  <c r="V320" i="1" s="1"/>
  <c r="U321" i="1"/>
  <c r="V321" i="1" s="1"/>
  <c r="U322" i="1"/>
  <c r="V322" i="1" s="1"/>
  <c r="U323" i="1"/>
  <c r="U324" i="1"/>
  <c r="V324" i="1" s="1"/>
  <c r="U325" i="1"/>
  <c r="V325" i="1" s="1"/>
  <c r="W325" i="1" s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V343" i="1" s="1"/>
  <c r="U344" i="1"/>
  <c r="U345" i="1"/>
  <c r="U346" i="1"/>
  <c r="U347" i="1"/>
  <c r="U348" i="1"/>
  <c r="V348" i="1" s="1"/>
  <c r="U349" i="1"/>
  <c r="V349" i="1" s="1"/>
  <c r="U350" i="1"/>
  <c r="U351" i="1"/>
  <c r="U352" i="1"/>
  <c r="U353" i="1"/>
  <c r="U354" i="1"/>
  <c r="U355" i="1"/>
  <c r="V355" i="1" s="1"/>
  <c r="U356" i="1"/>
  <c r="U357" i="1"/>
  <c r="V357" i="1" s="1"/>
  <c r="U358" i="1"/>
  <c r="U359" i="1"/>
  <c r="U360" i="1"/>
  <c r="V360" i="1" s="1"/>
  <c r="U361" i="1"/>
  <c r="V361" i="1" s="1"/>
  <c r="W361" i="1" s="1"/>
  <c r="U362" i="1"/>
  <c r="U363" i="1"/>
  <c r="U364" i="1"/>
  <c r="U365" i="1"/>
  <c r="U366" i="1"/>
  <c r="V366" i="1" s="1"/>
  <c r="U367" i="1"/>
  <c r="V367" i="1" s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V383" i="1" s="1"/>
  <c r="U384" i="1"/>
  <c r="V384" i="1" s="1"/>
  <c r="W384" i="1" s="1"/>
  <c r="U385" i="1"/>
  <c r="V385" i="1" s="1"/>
  <c r="U386" i="1"/>
  <c r="U387" i="1"/>
  <c r="U388" i="1"/>
  <c r="U389" i="1"/>
  <c r="V389" i="1" s="1"/>
  <c r="U390" i="1"/>
  <c r="U391" i="1"/>
  <c r="V391" i="1" s="1"/>
  <c r="W391" i="1" s="1"/>
  <c r="U392" i="1"/>
  <c r="U393" i="1"/>
  <c r="V393" i="1" s="1"/>
  <c r="U394" i="1"/>
  <c r="V394" i="1" s="1"/>
  <c r="U395" i="1"/>
  <c r="U396" i="1"/>
  <c r="U397" i="1"/>
  <c r="U398" i="1"/>
  <c r="U399" i="1"/>
  <c r="U400" i="1"/>
  <c r="V400" i="1" s="1"/>
  <c r="U401" i="1"/>
  <c r="U402" i="1"/>
  <c r="U403" i="1"/>
  <c r="V403" i="1" s="1"/>
  <c r="U404" i="1"/>
  <c r="U405" i="1"/>
  <c r="U406" i="1"/>
  <c r="U407" i="1"/>
  <c r="U408" i="1"/>
  <c r="V408" i="1" s="1"/>
  <c r="W408" i="1" s="1"/>
  <c r="U409" i="1"/>
  <c r="V409" i="1" s="1"/>
  <c r="U410" i="1"/>
  <c r="U411" i="1"/>
  <c r="U412" i="1"/>
  <c r="U413" i="1"/>
  <c r="U414" i="1"/>
  <c r="U415" i="1"/>
  <c r="U416" i="1"/>
  <c r="U417" i="1"/>
  <c r="U418" i="1"/>
  <c r="V418" i="1" s="1"/>
  <c r="U419" i="1"/>
  <c r="V419" i="1" s="1"/>
  <c r="U420" i="1"/>
  <c r="U421" i="1"/>
  <c r="V421" i="1" s="1"/>
  <c r="W421" i="1" s="1"/>
  <c r="U422" i="1"/>
  <c r="U423" i="1"/>
  <c r="U424" i="1"/>
  <c r="V424" i="1" s="1"/>
  <c r="U425" i="1"/>
  <c r="U426" i="1"/>
  <c r="U427" i="1"/>
  <c r="V427" i="1" s="1"/>
  <c r="U428" i="1"/>
  <c r="V428" i="1" s="1"/>
  <c r="U429" i="1"/>
  <c r="U430" i="1"/>
  <c r="U431" i="1"/>
  <c r="U432" i="1"/>
  <c r="V432" i="1" s="1"/>
  <c r="U433" i="1"/>
  <c r="U434" i="1"/>
  <c r="U435" i="1"/>
  <c r="U436" i="1"/>
  <c r="U437" i="1"/>
  <c r="U438" i="1"/>
  <c r="U439" i="1"/>
  <c r="V439" i="1" s="1"/>
  <c r="W439" i="1" s="1"/>
  <c r="U440" i="1"/>
  <c r="V440" i="1" s="1"/>
  <c r="W440" i="1" s="1"/>
  <c r="U441" i="1"/>
  <c r="U442" i="1"/>
  <c r="U443" i="1"/>
  <c r="U444" i="1"/>
  <c r="U445" i="1"/>
  <c r="V445" i="1" s="1"/>
  <c r="W445" i="1" s="1"/>
  <c r="U446" i="1"/>
  <c r="U447" i="1"/>
  <c r="U448" i="1"/>
  <c r="U449" i="1"/>
  <c r="U450" i="1"/>
  <c r="U451" i="1"/>
  <c r="V451" i="1" s="1"/>
  <c r="U452" i="1"/>
  <c r="U453" i="1"/>
  <c r="U454" i="1"/>
  <c r="U455" i="1"/>
  <c r="U456" i="1"/>
  <c r="V456" i="1" s="1"/>
  <c r="U457" i="1"/>
  <c r="U458" i="1"/>
  <c r="U459" i="1"/>
  <c r="U460" i="1"/>
  <c r="U461" i="1"/>
  <c r="V461" i="1" s="1"/>
  <c r="U462" i="1"/>
  <c r="V462" i="1" s="1"/>
  <c r="U463" i="1"/>
  <c r="V463" i="1" s="1"/>
  <c r="U464" i="1"/>
  <c r="V464" i="1" s="1"/>
  <c r="U465" i="1"/>
  <c r="U466" i="1"/>
  <c r="U467" i="1"/>
  <c r="V467" i="1" s="1"/>
  <c r="U468" i="1"/>
  <c r="V468" i="1" s="1"/>
  <c r="U469" i="1"/>
  <c r="V469" i="1" s="1"/>
  <c r="W469" i="1" s="1"/>
  <c r="U470" i="1"/>
  <c r="U471" i="1"/>
  <c r="U472" i="1"/>
  <c r="V472" i="1" s="1"/>
  <c r="U473" i="1"/>
  <c r="U474" i="1"/>
  <c r="U475" i="1"/>
  <c r="V475" i="1" s="1"/>
  <c r="U476" i="1"/>
  <c r="U477" i="1"/>
  <c r="U478" i="1"/>
  <c r="U479" i="1"/>
  <c r="U480" i="1"/>
  <c r="V480" i="1" s="1"/>
  <c r="U481" i="1"/>
  <c r="V481" i="1" s="1"/>
  <c r="W481" i="1" s="1"/>
  <c r="U482" i="1"/>
  <c r="U483" i="1"/>
  <c r="U484" i="1"/>
  <c r="U485" i="1"/>
  <c r="U486" i="1"/>
  <c r="U487" i="1"/>
  <c r="V487" i="1" s="1"/>
  <c r="U488" i="1"/>
  <c r="U489" i="1"/>
  <c r="V489" i="1" s="1"/>
  <c r="U490" i="1"/>
  <c r="V490" i="1" s="1"/>
  <c r="U491" i="1"/>
  <c r="U492" i="1"/>
  <c r="V492" i="1" s="1"/>
  <c r="U493" i="1"/>
  <c r="V493" i="1" s="1"/>
  <c r="U494" i="1"/>
  <c r="U495" i="1"/>
  <c r="U496" i="1"/>
  <c r="U497" i="1"/>
  <c r="V497" i="1" s="1"/>
  <c r="U498" i="1"/>
  <c r="U499" i="1"/>
  <c r="U500" i="1"/>
  <c r="U501" i="1"/>
  <c r="U502" i="1"/>
  <c r="U503" i="1"/>
  <c r="U504" i="1"/>
  <c r="U505" i="1"/>
  <c r="V505" i="1" s="1"/>
  <c r="U506" i="1"/>
  <c r="U507" i="1"/>
  <c r="U508" i="1"/>
  <c r="U509" i="1"/>
  <c r="U510" i="1"/>
  <c r="U511" i="1"/>
  <c r="V511" i="1" s="1"/>
  <c r="U512" i="1"/>
  <c r="U513" i="1"/>
  <c r="V513" i="1" s="1"/>
  <c r="U514" i="1"/>
  <c r="U515" i="1"/>
  <c r="U516" i="1"/>
  <c r="U517" i="1"/>
  <c r="U518" i="1"/>
  <c r="U519" i="1"/>
  <c r="U520" i="1"/>
  <c r="U521" i="1"/>
  <c r="V521" i="1" s="1"/>
  <c r="U522" i="1"/>
  <c r="U523" i="1"/>
  <c r="V523" i="1" s="1"/>
  <c r="U524" i="1"/>
  <c r="U525" i="1"/>
  <c r="U526" i="1"/>
  <c r="U527" i="1"/>
  <c r="U528" i="1"/>
  <c r="V528" i="1" s="1"/>
  <c r="U529" i="1"/>
  <c r="U530" i="1"/>
  <c r="U531" i="1"/>
  <c r="U532" i="1"/>
  <c r="V532" i="1" s="1"/>
  <c r="U533" i="1"/>
  <c r="V533" i="1" s="1"/>
  <c r="U534" i="1"/>
  <c r="U535" i="1"/>
  <c r="U536" i="1"/>
  <c r="V536" i="1" s="1"/>
  <c r="U537" i="1"/>
  <c r="U538" i="1"/>
  <c r="U539" i="1"/>
  <c r="U540" i="1"/>
  <c r="V540" i="1" s="1"/>
  <c r="W540" i="1" s="1"/>
  <c r="U541" i="1"/>
  <c r="V541" i="1" s="1"/>
  <c r="W541" i="1" s="1"/>
  <c r="U542" i="1"/>
  <c r="U543" i="1"/>
  <c r="U544" i="1"/>
  <c r="U545" i="1"/>
  <c r="U546" i="1"/>
  <c r="U547" i="1"/>
  <c r="V547" i="1" s="1"/>
  <c r="U548" i="1"/>
  <c r="U549" i="1"/>
  <c r="U550" i="1"/>
  <c r="U551" i="1"/>
  <c r="U552" i="1"/>
  <c r="V552" i="1" s="1"/>
  <c r="U553" i="1"/>
  <c r="V553" i="1" s="1"/>
  <c r="U554" i="1"/>
  <c r="U555" i="1"/>
  <c r="U556" i="1"/>
  <c r="V556" i="1" s="1"/>
  <c r="U557" i="1"/>
  <c r="U558" i="1"/>
  <c r="U559" i="1"/>
  <c r="U560" i="1"/>
  <c r="U561" i="1"/>
  <c r="V561" i="1" s="1"/>
  <c r="U562" i="1"/>
  <c r="V562" i="1" s="1"/>
  <c r="W562" i="1" s="1"/>
  <c r="U563" i="1"/>
  <c r="U564" i="1"/>
  <c r="U565" i="1"/>
  <c r="V565" i="1" s="1"/>
  <c r="U566" i="1"/>
  <c r="U567" i="1"/>
  <c r="U568" i="1"/>
  <c r="U569" i="1"/>
  <c r="U570" i="1"/>
  <c r="U571" i="1"/>
  <c r="V571" i="1" s="1"/>
  <c r="U572" i="1"/>
  <c r="U573" i="1"/>
  <c r="U574" i="1"/>
  <c r="U575" i="1"/>
  <c r="U576" i="1"/>
  <c r="V576" i="1" s="1"/>
  <c r="U577" i="1"/>
  <c r="U578" i="1"/>
  <c r="U579" i="1"/>
  <c r="U580" i="1"/>
  <c r="U581" i="1"/>
  <c r="V581" i="1" s="1"/>
  <c r="U582" i="1"/>
  <c r="U583" i="1"/>
  <c r="V583" i="1" s="1"/>
  <c r="W583" i="1" s="1"/>
  <c r="U584" i="1"/>
  <c r="U585" i="1"/>
  <c r="U586" i="1"/>
  <c r="U587" i="1"/>
  <c r="U588" i="1"/>
  <c r="V588" i="1" s="1"/>
  <c r="W588" i="1" s="1"/>
  <c r="U589" i="1"/>
  <c r="V589" i="1" s="1"/>
  <c r="W589" i="1" s="1"/>
  <c r="U590" i="1"/>
  <c r="U591" i="1"/>
  <c r="U592" i="1"/>
  <c r="V592" i="1" s="1"/>
  <c r="U593" i="1"/>
  <c r="V593" i="1" s="1"/>
  <c r="U594" i="1"/>
  <c r="U595" i="1"/>
  <c r="V595" i="1" s="1"/>
  <c r="U596" i="1"/>
  <c r="U597" i="1"/>
  <c r="U598" i="1"/>
  <c r="U599" i="1"/>
  <c r="U600" i="1"/>
  <c r="U601" i="1"/>
  <c r="U602" i="1"/>
  <c r="U603" i="1"/>
  <c r="U604" i="1"/>
  <c r="U605" i="1"/>
  <c r="U606" i="1"/>
  <c r="U607" i="1"/>
  <c r="V607" i="1" s="1"/>
  <c r="W607" i="1" s="1"/>
  <c r="U608" i="1"/>
  <c r="U609" i="1"/>
  <c r="V609" i="1" s="1"/>
  <c r="U610" i="1"/>
  <c r="V610" i="1" s="1"/>
  <c r="U611" i="1"/>
  <c r="U612" i="1"/>
  <c r="V612" i="1" s="1"/>
  <c r="U613" i="1"/>
  <c r="V613" i="1" s="1"/>
  <c r="U614" i="1"/>
  <c r="U615" i="1"/>
  <c r="U616" i="1"/>
  <c r="U617" i="1"/>
  <c r="U618" i="1"/>
  <c r="U619" i="1"/>
  <c r="V619" i="1" s="1"/>
  <c r="W619" i="1" s="1"/>
  <c r="U620" i="1"/>
  <c r="U621" i="1"/>
  <c r="U622" i="1"/>
  <c r="U623" i="1"/>
  <c r="U624" i="1"/>
  <c r="V624" i="1" s="1"/>
  <c r="U625" i="1"/>
  <c r="U626" i="1"/>
  <c r="U627" i="1"/>
  <c r="U628" i="1"/>
  <c r="U629" i="1"/>
  <c r="U630" i="1"/>
  <c r="U631" i="1"/>
  <c r="U632" i="1"/>
  <c r="U633" i="1"/>
  <c r="U634" i="1"/>
  <c r="V634" i="1" s="1"/>
  <c r="U635" i="1"/>
  <c r="V635" i="1" s="1"/>
  <c r="U636" i="1"/>
  <c r="U637" i="1"/>
  <c r="V637" i="1" s="1"/>
  <c r="W637" i="1" s="1"/>
  <c r="U638" i="1"/>
  <c r="U639" i="1"/>
  <c r="U640" i="1"/>
  <c r="U641" i="1"/>
  <c r="U642" i="1"/>
  <c r="U643" i="1"/>
  <c r="U644" i="1"/>
  <c r="U645" i="1"/>
  <c r="U646" i="1"/>
  <c r="V646" i="1" s="1"/>
  <c r="U647" i="1"/>
  <c r="V647" i="1" s="1"/>
  <c r="U648" i="1"/>
  <c r="U649" i="1"/>
  <c r="U650" i="1"/>
  <c r="U651" i="1"/>
  <c r="U652" i="1"/>
  <c r="V652" i="1" s="1"/>
  <c r="U653" i="1"/>
  <c r="U654" i="1"/>
  <c r="U655" i="1"/>
  <c r="V655" i="1" s="1"/>
  <c r="U656" i="1"/>
  <c r="U657" i="1"/>
  <c r="U658" i="1"/>
  <c r="U659" i="1"/>
  <c r="U660" i="1"/>
  <c r="V660" i="1" s="1"/>
  <c r="U661" i="1"/>
  <c r="U662" i="1"/>
  <c r="U663" i="1"/>
  <c r="U664" i="1"/>
  <c r="V664" i="1" s="1"/>
  <c r="U665" i="1"/>
  <c r="V665" i="1" s="1"/>
  <c r="U666" i="1"/>
  <c r="U667" i="1"/>
  <c r="U668" i="1"/>
  <c r="U669" i="1"/>
  <c r="U670" i="1"/>
  <c r="V670" i="1" s="1"/>
  <c r="U671" i="1"/>
  <c r="U672" i="1"/>
  <c r="U673" i="1"/>
  <c r="U674" i="1"/>
  <c r="U675" i="1"/>
  <c r="U676" i="1"/>
  <c r="U677" i="1"/>
  <c r="V677" i="1" s="1"/>
  <c r="U678" i="1"/>
  <c r="V678" i="1" s="1"/>
  <c r="U679" i="1"/>
  <c r="V679" i="1" s="1"/>
  <c r="U680" i="1"/>
  <c r="U681" i="1"/>
  <c r="U682" i="1"/>
  <c r="U683" i="1"/>
  <c r="U684" i="1"/>
  <c r="V684" i="1" s="1"/>
  <c r="U685" i="1"/>
  <c r="V685" i="1" s="1"/>
  <c r="U686" i="1"/>
  <c r="U687" i="1"/>
  <c r="U688" i="1"/>
  <c r="U689" i="1"/>
  <c r="U690" i="1"/>
  <c r="U691" i="1"/>
  <c r="V691" i="1" s="1"/>
  <c r="U692" i="1"/>
  <c r="V692" i="1" s="1"/>
  <c r="U693" i="1"/>
  <c r="V693" i="1" s="1"/>
  <c r="W693" i="1" s="1"/>
  <c r="U694" i="1"/>
  <c r="U695" i="1"/>
  <c r="U696" i="1"/>
  <c r="V696" i="1" s="1"/>
  <c r="W696" i="1" s="1"/>
  <c r="U697" i="1"/>
  <c r="V697" i="1" s="1"/>
  <c r="U698" i="1"/>
  <c r="U699" i="1"/>
  <c r="U700" i="1"/>
  <c r="U701" i="1"/>
  <c r="U702" i="1"/>
  <c r="U703" i="1"/>
  <c r="V703" i="1" s="1"/>
  <c r="U704" i="1"/>
  <c r="V704" i="1" s="1"/>
  <c r="U705" i="1"/>
  <c r="U706" i="1"/>
  <c r="U707" i="1"/>
  <c r="U708" i="1"/>
  <c r="U709" i="1"/>
  <c r="V709" i="1" s="1"/>
  <c r="U710" i="1"/>
  <c r="U711" i="1"/>
  <c r="U712" i="1"/>
  <c r="U713" i="1"/>
  <c r="U714" i="1"/>
  <c r="U715" i="1"/>
  <c r="U716" i="1"/>
  <c r="U717" i="1"/>
  <c r="V717" i="1" s="1"/>
  <c r="U718" i="1"/>
  <c r="U719" i="1"/>
  <c r="U720" i="1"/>
  <c r="U721" i="1"/>
  <c r="V721" i="1" s="1"/>
  <c r="U722" i="1"/>
  <c r="U723" i="1"/>
  <c r="U724" i="1"/>
  <c r="U725" i="1"/>
  <c r="U726" i="1"/>
  <c r="U727" i="1"/>
  <c r="V727" i="1" s="1"/>
  <c r="U728" i="1"/>
  <c r="V728" i="1" s="1"/>
  <c r="U729" i="1"/>
  <c r="U730" i="1"/>
  <c r="U731" i="1"/>
  <c r="U732" i="1"/>
  <c r="V732" i="1" s="1"/>
  <c r="W732" i="1" s="1"/>
  <c r="U733" i="1"/>
  <c r="V733" i="1" s="1"/>
  <c r="U734" i="1"/>
  <c r="U735" i="1"/>
  <c r="U736" i="1"/>
  <c r="V736" i="1" s="1"/>
  <c r="U737" i="1"/>
  <c r="U738" i="1"/>
  <c r="U739" i="1"/>
  <c r="U740" i="1"/>
  <c r="U741" i="1"/>
  <c r="U742" i="1"/>
  <c r="U743" i="1"/>
  <c r="U744" i="1"/>
  <c r="U745" i="1"/>
  <c r="V745" i="1" s="1"/>
  <c r="W745" i="1" s="1"/>
  <c r="U746" i="1"/>
  <c r="U747" i="1"/>
  <c r="U748" i="1"/>
  <c r="U749" i="1"/>
  <c r="V749" i="1" s="1"/>
  <c r="U750" i="1"/>
  <c r="U751" i="1"/>
  <c r="V751" i="1" s="1"/>
  <c r="U752" i="1"/>
  <c r="V752" i="1" s="1"/>
  <c r="U753" i="1"/>
  <c r="V753" i="1" s="1"/>
  <c r="U754" i="1"/>
  <c r="V754" i="1" s="1"/>
  <c r="U755" i="1"/>
  <c r="U756" i="1"/>
  <c r="U757" i="1"/>
  <c r="U758" i="1"/>
  <c r="U759" i="1"/>
  <c r="U760" i="1"/>
  <c r="V760" i="1" s="1"/>
  <c r="U761" i="1"/>
  <c r="U762" i="1"/>
  <c r="V762" i="1" s="1"/>
  <c r="U763" i="1"/>
  <c r="V763" i="1" s="1"/>
  <c r="U764" i="1"/>
  <c r="U765" i="1"/>
  <c r="U766" i="1"/>
  <c r="U767" i="1"/>
  <c r="U768" i="1"/>
  <c r="V768" i="1" s="1"/>
  <c r="U769" i="1"/>
  <c r="V769" i="1" s="1"/>
  <c r="U770" i="1"/>
  <c r="U771" i="1"/>
  <c r="U772" i="1"/>
  <c r="U773" i="1"/>
  <c r="U774" i="1"/>
  <c r="U775" i="1"/>
  <c r="U776" i="1"/>
  <c r="U777" i="1"/>
  <c r="V777" i="1" s="1"/>
  <c r="U778" i="1"/>
  <c r="V778" i="1" s="1"/>
  <c r="W778" i="1" s="1"/>
  <c r="U779" i="1"/>
  <c r="U780" i="1"/>
  <c r="V780" i="1" s="1"/>
  <c r="U781" i="1"/>
  <c r="V781" i="1" s="1"/>
  <c r="W781" i="1" s="1"/>
  <c r="U782" i="1"/>
  <c r="U783" i="1"/>
  <c r="U784" i="1"/>
  <c r="U785" i="1"/>
  <c r="V785" i="1" s="1"/>
  <c r="U786" i="1"/>
  <c r="U787" i="1"/>
  <c r="U788" i="1"/>
  <c r="U789" i="1"/>
  <c r="V789" i="1" s="1"/>
  <c r="U790" i="1"/>
  <c r="U791" i="1"/>
  <c r="U792" i="1"/>
  <c r="V792" i="1" s="1"/>
  <c r="U793" i="1"/>
  <c r="V793" i="1" s="1"/>
  <c r="U794" i="1"/>
  <c r="U795" i="1"/>
  <c r="U796" i="1"/>
  <c r="V796" i="1" s="1"/>
  <c r="U797" i="1"/>
  <c r="U798" i="1"/>
  <c r="U799" i="1"/>
  <c r="U800" i="1"/>
  <c r="U801" i="1"/>
  <c r="U802" i="1"/>
  <c r="U803" i="1"/>
  <c r="U804" i="1"/>
  <c r="V804" i="1" s="1"/>
  <c r="U805" i="1"/>
  <c r="U806" i="1"/>
  <c r="U807" i="1"/>
  <c r="U808" i="1"/>
  <c r="U809" i="1"/>
  <c r="U810" i="1"/>
  <c r="U811" i="1"/>
  <c r="V811" i="1" s="1"/>
  <c r="U812" i="1"/>
  <c r="U813" i="1"/>
  <c r="U814" i="1"/>
  <c r="U815" i="1"/>
  <c r="U816" i="1"/>
  <c r="U817" i="1"/>
  <c r="V817" i="1" s="1"/>
  <c r="U818" i="1"/>
  <c r="U819" i="1"/>
  <c r="U820" i="1"/>
  <c r="V820" i="1" s="1"/>
  <c r="U821" i="1"/>
  <c r="U822" i="1"/>
  <c r="U823" i="1"/>
  <c r="U824" i="1"/>
  <c r="U825" i="1"/>
  <c r="U826" i="1"/>
  <c r="U827" i="1"/>
  <c r="U828" i="1"/>
  <c r="V828" i="1" s="1"/>
  <c r="U829" i="1"/>
  <c r="U830" i="1"/>
  <c r="U831" i="1"/>
  <c r="U832" i="1"/>
  <c r="V832" i="1" s="1"/>
  <c r="U833" i="1"/>
  <c r="V833" i="1" s="1"/>
  <c r="U834" i="1"/>
  <c r="U835" i="1"/>
  <c r="V835" i="1" s="1"/>
  <c r="W835" i="1" s="1"/>
  <c r="U836" i="1"/>
  <c r="U837" i="1"/>
  <c r="U838" i="1"/>
  <c r="V838" i="1" s="1"/>
  <c r="U839" i="1"/>
  <c r="U840" i="1"/>
  <c r="V840" i="1" s="1"/>
  <c r="W840" i="1" s="1"/>
  <c r="U841" i="1"/>
  <c r="V841" i="1" s="1"/>
  <c r="W841" i="1" s="1"/>
  <c r="U842" i="1"/>
  <c r="U843" i="1"/>
  <c r="U844" i="1"/>
  <c r="U845" i="1"/>
  <c r="U846" i="1"/>
  <c r="U847" i="1"/>
  <c r="U848" i="1"/>
  <c r="U849" i="1"/>
  <c r="U850" i="1"/>
  <c r="V850" i="1" s="1"/>
  <c r="U851" i="1"/>
  <c r="U852" i="1"/>
  <c r="U853" i="1"/>
  <c r="U854" i="1"/>
  <c r="U855" i="1"/>
  <c r="U856" i="1"/>
  <c r="V856" i="1" s="1"/>
  <c r="U857" i="1"/>
  <c r="U858" i="1"/>
  <c r="U859" i="1"/>
  <c r="U860" i="1"/>
  <c r="U861" i="1"/>
  <c r="U862" i="1"/>
  <c r="V862" i="1" s="1"/>
  <c r="U863" i="1"/>
  <c r="U864" i="1"/>
  <c r="V864" i="1" s="1"/>
  <c r="U865" i="1"/>
  <c r="U866" i="1"/>
  <c r="U867" i="1"/>
  <c r="U868" i="1"/>
  <c r="V868" i="1" s="1"/>
  <c r="U869" i="1"/>
  <c r="V869" i="1" s="1"/>
  <c r="U870" i="1"/>
  <c r="V870" i="1" s="1"/>
  <c r="U871" i="1"/>
  <c r="U872" i="1"/>
  <c r="U873" i="1"/>
  <c r="V873" i="1" s="1"/>
  <c r="U874" i="1"/>
  <c r="V874" i="1" s="1"/>
  <c r="U875" i="1"/>
  <c r="U876" i="1"/>
  <c r="V876" i="1" s="1"/>
  <c r="W876" i="1" s="1"/>
  <c r="U877" i="1"/>
  <c r="U878" i="1"/>
  <c r="U879" i="1"/>
  <c r="V879" i="1" s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V892" i="1" s="1"/>
  <c r="U893" i="1"/>
  <c r="V893" i="1" s="1"/>
  <c r="W893" i="1" s="1"/>
  <c r="U894" i="1"/>
  <c r="V894" i="1" s="1"/>
  <c r="U895" i="1"/>
  <c r="V895" i="1" s="1"/>
  <c r="U896" i="1"/>
  <c r="V896" i="1" s="1"/>
  <c r="U897" i="1"/>
  <c r="U898" i="1"/>
  <c r="U899" i="1"/>
  <c r="U900" i="1"/>
  <c r="V900" i="1" s="1"/>
  <c r="W900" i="1" s="1"/>
  <c r="U901" i="1"/>
  <c r="U902" i="1"/>
  <c r="U903" i="1"/>
  <c r="U904" i="1"/>
  <c r="U905" i="1"/>
  <c r="U906" i="1"/>
  <c r="U907" i="1"/>
  <c r="U908" i="1"/>
  <c r="U909" i="1"/>
  <c r="U910" i="1"/>
  <c r="U911" i="1"/>
  <c r="U912" i="1"/>
  <c r="V912" i="1" s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V927" i="1" s="1"/>
  <c r="U928" i="1"/>
  <c r="V928" i="1" s="1"/>
  <c r="U929" i="1"/>
  <c r="U930" i="1"/>
  <c r="U931" i="1"/>
  <c r="V931" i="1" s="1"/>
  <c r="U932" i="1"/>
  <c r="V932" i="1" s="1"/>
  <c r="U933" i="1"/>
  <c r="V933" i="1" s="1"/>
  <c r="U934" i="1"/>
  <c r="V934" i="1" s="1"/>
  <c r="W934" i="1" s="1"/>
  <c r="U935" i="1"/>
  <c r="U936" i="1"/>
  <c r="U937" i="1"/>
  <c r="U938" i="1"/>
  <c r="U939" i="1"/>
  <c r="U940" i="1"/>
  <c r="U941" i="1"/>
  <c r="U942" i="1"/>
  <c r="U943" i="1"/>
  <c r="V943" i="1" s="1"/>
  <c r="W943" i="1" s="1"/>
  <c r="U944" i="1"/>
  <c r="U945" i="1"/>
  <c r="U946" i="1"/>
  <c r="V946" i="1" s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V960" i="1" s="1"/>
  <c r="W960" i="1" s="1"/>
  <c r="U961" i="1"/>
  <c r="U962" i="1"/>
  <c r="U963" i="1"/>
  <c r="U964" i="1"/>
  <c r="U965" i="1"/>
  <c r="V965" i="1" s="1"/>
  <c r="U966" i="1"/>
  <c r="U967" i="1"/>
  <c r="V967" i="1" s="1"/>
  <c r="W967" i="1" s="1"/>
  <c r="U968" i="1"/>
  <c r="U969" i="1"/>
  <c r="U970" i="1"/>
  <c r="U971" i="1"/>
  <c r="U972" i="1"/>
  <c r="V972" i="1" s="1"/>
  <c r="U973" i="1"/>
  <c r="U974" i="1"/>
  <c r="U975" i="1"/>
  <c r="V975" i="1" s="1"/>
  <c r="U976" i="1"/>
  <c r="U977" i="1"/>
  <c r="U978" i="1"/>
  <c r="V978" i="1" s="1"/>
  <c r="U979" i="1"/>
  <c r="U980" i="1"/>
  <c r="U981" i="1"/>
  <c r="V981" i="1" s="1"/>
  <c r="U982" i="1"/>
  <c r="V982" i="1" s="1"/>
  <c r="U983" i="1"/>
  <c r="U984" i="1"/>
  <c r="U985" i="1"/>
  <c r="V985" i="1" s="1"/>
  <c r="U986" i="1"/>
  <c r="U987" i="1"/>
  <c r="V987" i="1" s="1"/>
  <c r="U988" i="1"/>
  <c r="V988" i="1" s="1"/>
  <c r="U989" i="1"/>
  <c r="U990" i="1"/>
  <c r="U991" i="1"/>
  <c r="U992" i="1"/>
  <c r="U993" i="1"/>
  <c r="U994" i="1"/>
  <c r="U995" i="1"/>
  <c r="U996" i="1"/>
  <c r="V996" i="1" s="1"/>
  <c r="U997" i="1"/>
  <c r="U998" i="1"/>
  <c r="U999" i="1"/>
  <c r="V999" i="1" s="1"/>
  <c r="U1000" i="1"/>
  <c r="U1001" i="1"/>
  <c r="U1002" i="1"/>
  <c r="U1003" i="1"/>
  <c r="V1003" i="1" s="1"/>
  <c r="U1004" i="1"/>
  <c r="V1004" i="1" s="1"/>
  <c r="U1005" i="1"/>
  <c r="V1005" i="1" s="1"/>
  <c r="U1006" i="1"/>
  <c r="V1006" i="1" s="1"/>
  <c r="U1007" i="1"/>
  <c r="U1008" i="1"/>
  <c r="V1008" i="1" s="1"/>
  <c r="U1009" i="1"/>
  <c r="U1010" i="1"/>
  <c r="U1011" i="1"/>
  <c r="V1011" i="1" s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V1027" i="1" s="1"/>
  <c r="W1027" i="1" s="1"/>
  <c r="U1028" i="1"/>
  <c r="U1029" i="1"/>
  <c r="U1030" i="1"/>
  <c r="V1030" i="1" s="1"/>
  <c r="U1031" i="1"/>
  <c r="U1032" i="1"/>
  <c r="U1033" i="1"/>
  <c r="U1034" i="1"/>
  <c r="U1035" i="1"/>
  <c r="V1035" i="1" s="1"/>
  <c r="U1036" i="1"/>
  <c r="U1037" i="1"/>
  <c r="U1038" i="1"/>
  <c r="U1039" i="1"/>
  <c r="U1040" i="1"/>
  <c r="U1041" i="1"/>
  <c r="U1042" i="1"/>
  <c r="U1043" i="1"/>
  <c r="V1043" i="1" s="1"/>
  <c r="U1044" i="1"/>
  <c r="V1044" i="1" s="1"/>
  <c r="U1045" i="1"/>
  <c r="U1046" i="1"/>
  <c r="U1047" i="1"/>
  <c r="U1048" i="1"/>
  <c r="U1049" i="1"/>
  <c r="V1049" i="1" s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V1066" i="1" s="1"/>
  <c r="U1067" i="1"/>
  <c r="U1068" i="1"/>
  <c r="V1068" i="1" s="1"/>
  <c r="U1069" i="1"/>
  <c r="U1070" i="1"/>
  <c r="U1071" i="1"/>
  <c r="V1071" i="1" s="1"/>
  <c r="U1072" i="1"/>
  <c r="V1072" i="1" s="1"/>
  <c r="U1073" i="1"/>
  <c r="U1074" i="1"/>
  <c r="U1075" i="1"/>
  <c r="V1075" i="1" s="1"/>
  <c r="U1076" i="1"/>
  <c r="U1077" i="1"/>
  <c r="U1078" i="1"/>
  <c r="U1079" i="1"/>
  <c r="U1080" i="1"/>
  <c r="U1081" i="1"/>
  <c r="U1082" i="1"/>
  <c r="U1083" i="1"/>
  <c r="V1083" i="1" s="1"/>
  <c r="U1084" i="1"/>
  <c r="U1085" i="1"/>
  <c r="V1085" i="1" s="1"/>
  <c r="U1086" i="1"/>
  <c r="U1087" i="1"/>
  <c r="V1087" i="1" s="1"/>
  <c r="U1088" i="1"/>
  <c r="V1088" i="1" s="1"/>
  <c r="W1088" i="1" s="1"/>
  <c r="U1089" i="1"/>
  <c r="U1090" i="1"/>
  <c r="U1091" i="1"/>
  <c r="U1092" i="1"/>
  <c r="V1092" i="1" s="1"/>
  <c r="U1093" i="1"/>
  <c r="U1094" i="1"/>
  <c r="U1095" i="1"/>
  <c r="U1096" i="1"/>
  <c r="U1097" i="1"/>
  <c r="U1098" i="1"/>
  <c r="U1099" i="1"/>
  <c r="V1099" i="1" s="1"/>
  <c r="U1100" i="1"/>
  <c r="V1100" i="1" s="1"/>
  <c r="W1100" i="1" s="1"/>
  <c r="U1101" i="1"/>
  <c r="V1101" i="1" s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V1114" i="1" s="1"/>
  <c r="U1115" i="1"/>
  <c r="U1116" i="1"/>
  <c r="V1116" i="1" s="1"/>
  <c r="U1117" i="1"/>
  <c r="U1118" i="1"/>
  <c r="U1119" i="1"/>
  <c r="V1119" i="1" s="1"/>
  <c r="U1120" i="1"/>
  <c r="U1121" i="1"/>
  <c r="U1122" i="1"/>
  <c r="U1123" i="1"/>
  <c r="V1123" i="1" s="1"/>
  <c r="U1124" i="1"/>
  <c r="U1125" i="1"/>
  <c r="U1126" i="1"/>
  <c r="U1127" i="1"/>
  <c r="U1128" i="1"/>
  <c r="V1128" i="1" s="1"/>
  <c r="U1129" i="1"/>
  <c r="U1130" i="1"/>
  <c r="U1131" i="1"/>
  <c r="U1132" i="1"/>
  <c r="V1132" i="1" s="1"/>
  <c r="U1133" i="1"/>
  <c r="U1134" i="1"/>
  <c r="U1135" i="1"/>
  <c r="U1136" i="1"/>
  <c r="U1137" i="1"/>
  <c r="U1138" i="1"/>
  <c r="V1138" i="1" s="1"/>
  <c r="U1139" i="1"/>
  <c r="U1140" i="1"/>
  <c r="V1140" i="1" s="1"/>
  <c r="U1141" i="1"/>
  <c r="U1142" i="1"/>
  <c r="U1143" i="1"/>
  <c r="U1144" i="1"/>
  <c r="V1144" i="1" s="1"/>
  <c r="U1145" i="1"/>
  <c r="V1145" i="1" s="1"/>
  <c r="U1146" i="1"/>
  <c r="U1147" i="1"/>
  <c r="U1148" i="1"/>
  <c r="U1149" i="1"/>
  <c r="U1150" i="1"/>
  <c r="U1151" i="1"/>
  <c r="U1152" i="1"/>
  <c r="V1152" i="1" s="1"/>
  <c r="W1152" i="1" s="1"/>
  <c r="U1153" i="1"/>
  <c r="U1154" i="1"/>
  <c r="U1155" i="1"/>
  <c r="V1155" i="1" s="1"/>
  <c r="U1156" i="1"/>
  <c r="V1156" i="1" s="1"/>
  <c r="U1157" i="1"/>
  <c r="U1158" i="1"/>
  <c r="U1159" i="1"/>
  <c r="U1160" i="1"/>
  <c r="U1161" i="1"/>
  <c r="U1162" i="1"/>
  <c r="U1163" i="1"/>
  <c r="U1164" i="1"/>
  <c r="V1164" i="1" s="1"/>
  <c r="U1165" i="1"/>
  <c r="U1166" i="1"/>
  <c r="U1167" i="1"/>
  <c r="U1168" i="1"/>
  <c r="U1169" i="1"/>
  <c r="V1169" i="1" s="1"/>
  <c r="U1170" i="1"/>
  <c r="U1171" i="1"/>
  <c r="V1171" i="1" s="1"/>
  <c r="U1172" i="1"/>
  <c r="U1173" i="1"/>
  <c r="U1174" i="1"/>
  <c r="U1175" i="1"/>
  <c r="U1176" i="1"/>
  <c r="U1177" i="1"/>
  <c r="V1177" i="1" s="1"/>
  <c r="U1178" i="1"/>
  <c r="U1179" i="1"/>
  <c r="V1179" i="1" s="1"/>
  <c r="U1180" i="1"/>
  <c r="V1180" i="1" s="1"/>
  <c r="U1181" i="1"/>
  <c r="V1181" i="1" s="1"/>
  <c r="U1182" i="1"/>
  <c r="U1183" i="1"/>
  <c r="V1183" i="1" s="1"/>
  <c r="W1183" i="1" s="1"/>
  <c r="U1184" i="1"/>
  <c r="U1185" i="1"/>
  <c r="U1186" i="1"/>
  <c r="U1187" i="1"/>
  <c r="U1188" i="1"/>
  <c r="V1188" i="1" s="1"/>
  <c r="U1189" i="1"/>
  <c r="U1190" i="1"/>
  <c r="U1191" i="1"/>
  <c r="U1192" i="1"/>
  <c r="V1192" i="1" s="1"/>
  <c r="U1193" i="1"/>
  <c r="V1193" i="1" s="1"/>
  <c r="U1194" i="1"/>
  <c r="U1195" i="1"/>
  <c r="V1195" i="1" s="1"/>
  <c r="W1195" i="1" s="1"/>
  <c r="U1196" i="1"/>
  <c r="U1197" i="1"/>
  <c r="V1197" i="1" s="1"/>
  <c r="W1197" i="1" s="1"/>
  <c r="U1198" i="1"/>
  <c r="U1199" i="1"/>
  <c r="U1200" i="1"/>
  <c r="U1201" i="1"/>
  <c r="U1202" i="1"/>
  <c r="U1203" i="1"/>
  <c r="V1203" i="1" s="1"/>
  <c r="U1204" i="1"/>
  <c r="U1205" i="1"/>
  <c r="U1206" i="1"/>
  <c r="U1207" i="1"/>
  <c r="V1207" i="1" s="1"/>
  <c r="U1208" i="1"/>
  <c r="U1209" i="1"/>
  <c r="V1209" i="1" s="1"/>
  <c r="U1210" i="1"/>
  <c r="U1211" i="1"/>
  <c r="U1212" i="1"/>
  <c r="U1213" i="1"/>
  <c r="U1214" i="1"/>
  <c r="U1215" i="1"/>
  <c r="V1215" i="1" s="1"/>
  <c r="U1216" i="1"/>
  <c r="U1217" i="1"/>
  <c r="U1218" i="1"/>
  <c r="U1219" i="1"/>
  <c r="V1219" i="1" s="1"/>
  <c r="U1220" i="1"/>
  <c r="U1221" i="1"/>
  <c r="U1222" i="1"/>
  <c r="V1222" i="1" s="1"/>
  <c r="W1222" i="1" s="1"/>
  <c r="U1223" i="1"/>
  <c r="U1224" i="1"/>
  <c r="U1225" i="1"/>
  <c r="U1226" i="1"/>
  <c r="U1227" i="1"/>
  <c r="U1228" i="1"/>
  <c r="V1228" i="1" s="1"/>
  <c r="U1229" i="1"/>
  <c r="V1229" i="1" s="1"/>
  <c r="U1230" i="1"/>
  <c r="U1231" i="1"/>
  <c r="V1231" i="1" s="1"/>
  <c r="U1232" i="1"/>
  <c r="V1232" i="1" s="1"/>
  <c r="U1233" i="1"/>
  <c r="V1233" i="1" s="1"/>
  <c r="U1234" i="1"/>
  <c r="V1234" i="1" s="1"/>
  <c r="U1235" i="1"/>
  <c r="U1236" i="1"/>
  <c r="V1236" i="1" s="1"/>
  <c r="W1236" i="1" s="1"/>
  <c r="U1237" i="1"/>
  <c r="U1238" i="1"/>
  <c r="U1239" i="1"/>
  <c r="U1240" i="1"/>
  <c r="U1241" i="1"/>
  <c r="U1242" i="1"/>
  <c r="U1243" i="1"/>
  <c r="V1243" i="1" s="1"/>
  <c r="W1243" i="1" s="1"/>
  <c r="U1244" i="1"/>
  <c r="U1245" i="1"/>
  <c r="U1246" i="1"/>
  <c r="U1247" i="1"/>
  <c r="V1247" i="1" s="1"/>
  <c r="U1248" i="1"/>
  <c r="V1248" i="1" s="1"/>
  <c r="W1248" i="1" s="1"/>
  <c r="U1249" i="1"/>
  <c r="U1250" i="1"/>
  <c r="U1251" i="1"/>
  <c r="U1252" i="1"/>
  <c r="U1253" i="1"/>
  <c r="U1254" i="1"/>
  <c r="U1255" i="1"/>
  <c r="V1255" i="1" s="1"/>
  <c r="U1256" i="1"/>
  <c r="V1256" i="1" s="1"/>
  <c r="U1257" i="1"/>
  <c r="U1258" i="1"/>
  <c r="U1259" i="1"/>
  <c r="U1260" i="1"/>
  <c r="V1260" i="1" s="1"/>
  <c r="U1261" i="1"/>
  <c r="U1262" i="1"/>
  <c r="U1263" i="1"/>
  <c r="U1264" i="1"/>
  <c r="U1265" i="1"/>
  <c r="U1266" i="1"/>
  <c r="U1267" i="1"/>
  <c r="V1267" i="1" s="1"/>
  <c r="W1267" i="1" s="1"/>
  <c r="U1268" i="1"/>
  <c r="U1269" i="1"/>
  <c r="U1270" i="1"/>
  <c r="U1271" i="1"/>
  <c r="U1272" i="1"/>
  <c r="V1272" i="1" s="1"/>
  <c r="U1273" i="1"/>
  <c r="U1274" i="1"/>
  <c r="U1275" i="1"/>
  <c r="V1275" i="1" s="1"/>
  <c r="U1276" i="1"/>
  <c r="V1276" i="1" s="1"/>
  <c r="U1277" i="1"/>
  <c r="U1278" i="1"/>
  <c r="U1279" i="1"/>
  <c r="V1279" i="1" s="1"/>
  <c r="U1280" i="1"/>
  <c r="U1281" i="1"/>
  <c r="U1282" i="1"/>
  <c r="V1282" i="1" s="1"/>
  <c r="U1283" i="1"/>
  <c r="U1284" i="1"/>
  <c r="U1285" i="1"/>
  <c r="U1286" i="1"/>
  <c r="U1287" i="1"/>
  <c r="U1288" i="1"/>
  <c r="V1288" i="1" s="1"/>
  <c r="U1289" i="1"/>
  <c r="V1289" i="1" s="1"/>
  <c r="W1289" i="1" s="1"/>
  <c r="U1290" i="1"/>
  <c r="U1291" i="1"/>
  <c r="V1291" i="1" s="1"/>
  <c r="U1292" i="1"/>
  <c r="U1293" i="1"/>
  <c r="V1293" i="1" s="1"/>
  <c r="U1294" i="1"/>
  <c r="U1295" i="1"/>
  <c r="U1296" i="1"/>
  <c r="V1296" i="1" s="1"/>
  <c r="U1297" i="1"/>
  <c r="U1298" i="1"/>
  <c r="U1299" i="1"/>
  <c r="U1300" i="1"/>
  <c r="U1301" i="1"/>
  <c r="U1302" i="1"/>
  <c r="U1303" i="1"/>
  <c r="U1304" i="1"/>
  <c r="U1305" i="1"/>
  <c r="V1305" i="1" s="1"/>
  <c r="U1306" i="1"/>
  <c r="U1307" i="1"/>
  <c r="U1308" i="1"/>
  <c r="U1309" i="1"/>
  <c r="V1309" i="1" s="1"/>
  <c r="U1310" i="1"/>
  <c r="U1311" i="1"/>
  <c r="V1311" i="1" s="1"/>
  <c r="U1312" i="1"/>
  <c r="V1312" i="1" s="1"/>
  <c r="U1313" i="1"/>
  <c r="V1313" i="1" s="1"/>
  <c r="U1314" i="1"/>
  <c r="U1315" i="1"/>
  <c r="U1316" i="1"/>
  <c r="U1317" i="1"/>
  <c r="U1318" i="1"/>
  <c r="V1318" i="1" s="1"/>
  <c r="U1319" i="1"/>
  <c r="U1320" i="1"/>
  <c r="U1321" i="1"/>
  <c r="U1322" i="1"/>
  <c r="U1323" i="1"/>
  <c r="U1324" i="1"/>
  <c r="U1325" i="1"/>
  <c r="U1326" i="1"/>
  <c r="U1327" i="1"/>
  <c r="V1327" i="1" s="1"/>
  <c r="U1328" i="1"/>
  <c r="V1328" i="1" s="1"/>
  <c r="U1329" i="1"/>
  <c r="U1330" i="1"/>
  <c r="U1331" i="1"/>
  <c r="U1332" i="1"/>
  <c r="V1332" i="1" s="1"/>
  <c r="W1332" i="1" s="1"/>
  <c r="U1333" i="1"/>
  <c r="U1334" i="1"/>
  <c r="U1335" i="1"/>
  <c r="V1335" i="1" s="1"/>
  <c r="U1336" i="1"/>
  <c r="V1336" i="1" s="1"/>
  <c r="U1337" i="1"/>
  <c r="U1338" i="1"/>
  <c r="U1339" i="1"/>
  <c r="V1339" i="1" s="1"/>
  <c r="U1340" i="1"/>
  <c r="V1340" i="1" s="1"/>
  <c r="W1340" i="1" s="1"/>
  <c r="U1341" i="1"/>
  <c r="V1341" i="1" s="1"/>
  <c r="W1341" i="1" s="1"/>
  <c r="U1342" i="1"/>
  <c r="U1343" i="1"/>
  <c r="U1344" i="1"/>
  <c r="V1344" i="1" s="1"/>
  <c r="U1345" i="1"/>
  <c r="U1346" i="1"/>
  <c r="U1347" i="1"/>
  <c r="U1348" i="1"/>
  <c r="U1349" i="1"/>
  <c r="U1350" i="1"/>
  <c r="U1351" i="1"/>
  <c r="V1351" i="1" s="1"/>
  <c r="U1352" i="1"/>
  <c r="U1353" i="1"/>
  <c r="U1354" i="1"/>
  <c r="U1355" i="1"/>
  <c r="U1356" i="1"/>
  <c r="U1357" i="1"/>
  <c r="U1358" i="1"/>
  <c r="U1359" i="1"/>
  <c r="V1359" i="1" s="1"/>
  <c r="U1360" i="1"/>
  <c r="V1360" i="1" s="1"/>
  <c r="U1361" i="1"/>
  <c r="V1361" i="1" s="1"/>
  <c r="U1362" i="1"/>
  <c r="U1363" i="1"/>
  <c r="U1364" i="1"/>
  <c r="V1364" i="1" s="1"/>
  <c r="U1365" i="1"/>
  <c r="V1365" i="1" s="1"/>
  <c r="U1366" i="1"/>
  <c r="V1366" i="1" s="1"/>
  <c r="U1367" i="1"/>
  <c r="U1368" i="1"/>
  <c r="U1369" i="1"/>
  <c r="U1370" i="1"/>
  <c r="U1371" i="1"/>
  <c r="U1372" i="1"/>
  <c r="U1373" i="1"/>
  <c r="U1374" i="1"/>
  <c r="U1375" i="1"/>
  <c r="V1375" i="1" s="1"/>
  <c r="U1376" i="1"/>
  <c r="V1376" i="1" s="1"/>
  <c r="U1377" i="1"/>
  <c r="U1378" i="1"/>
  <c r="U1379" i="1"/>
  <c r="U1380" i="1"/>
  <c r="V1380" i="1" s="1"/>
  <c r="W1380" i="1" s="1"/>
  <c r="U1381" i="1"/>
  <c r="U1382" i="1"/>
  <c r="U1383" i="1"/>
  <c r="U1384" i="1"/>
  <c r="U1385" i="1"/>
  <c r="U1386" i="1"/>
  <c r="U1387" i="1"/>
  <c r="V1387" i="1" s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V1399" i="1" s="1"/>
  <c r="W1399" i="1" s="1"/>
  <c r="U1400" i="1"/>
  <c r="V1400" i="1" s="1"/>
  <c r="U1401" i="1"/>
  <c r="V1401" i="1" s="1"/>
  <c r="U1402" i="1"/>
  <c r="V1402" i="1" s="1"/>
  <c r="U1403" i="1"/>
  <c r="V1403" i="1" s="1"/>
  <c r="U1404" i="1"/>
  <c r="U1405" i="1"/>
  <c r="U1406" i="1"/>
  <c r="U1407" i="1"/>
  <c r="V1407" i="1" s="1"/>
  <c r="W1407" i="1" s="1"/>
  <c r="U1408" i="1"/>
  <c r="U1409" i="1"/>
  <c r="U1410" i="1"/>
  <c r="U1411" i="1"/>
  <c r="U1412" i="1"/>
  <c r="V1412" i="1" s="1"/>
  <c r="U1413" i="1"/>
  <c r="U1414" i="1"/>
  <c r="U1415" i="1"/>
  <c r="U1416" i="1"/>
  <c r="V1416" i="1" s="1"/>
  <c r="U1417" i="1"/>
  <c r="U1418" i="1"/>
  <c r="U1419" i="1"/>
  <c r="U1420" i="1"/>
  <c r="V1420" i="1" s="1"/>
  <c r="U1421" i="1"/>
  <c r="U1422" i="1"/>
  <c r="U1423" i="1"/>
  <c r="V1423" i="1" s="1"/>
  <c r="W1423" i="1" s="1"/>
  <c r="U1424" i="1"/>
  <c r="V1424" i="1" s="1"/>
  <c r="U1425" i="1"/>
  <c r="U1426" i="1"/>
  <c r="U1427" i="1"/>
  <c r="U1428" i="1"/>
  <c r="V1428" i="1" s="1"/>
  <c r="U1429" i="1"/>
  <c r="U1430" i="1"/>
  <c r="U1431" i="1"/>
  <c r="U1432" i="1"/>
  <c r="U1433" i="1"/>
  <c r="V1433" i="1" s="1"/>
  <c r="W1433" i="1" s="1"/>
  <c r="U1434" i="1"/>
  <c r="U1435" i="1"/>
  <c r="U1436" i="1"/>
  <c r="U1437" i="1"/>
  <c r="U1438" i="1"/>
  <c r="U1439" i="1"/>
  <c r="U1440" i="1"/>
  <c r="V1440" i="1" s="1"/>
  <c r="W1440" i="1" s="1"/>
  <c r="U1441" i="1"/>
  <c r="U1442" i="1"/>
  <c r="U1443" i="1"/>
  <c r="U1444" i="1"/>
  <c r="V1444" i="1" s="1"/>
  <c r="U1445" i="1"/>
  <c r="V1445" i="1" s="1"/>
  <c r="U1446" i="1"/>
  <c r="V1446" i="1" s="1"/>
  <c r="U1447" i="1"/>
  <c r="U1448" i="1"/>
  <c r="U1449" i="1"/>
  <c r="V1449" i="1" s="1"/>
  <c r="U1450" i="1"/>
  <c r="U1451" i="1"/>
  <c r="U1452" i="1"/>
  <c r="V1452" i="1" s="1"/>
  <c r="U1453" i="1"/>
  <c r="U1454" i="1"/>
  <c r="U1455" i="1"/>
  <c r="V1455" i="1" s="1"/>
  <c r="U1456" i="1"/>
  <c r="U1457" i="1"/>
  <c r="U1458" i="1"/>
  <c r="U1459" i="1"/>
  <c r="V1459" i="1" s="1"/>
  <c r="U1460" i="1"/>
  <c r="U1461" i="1"/>
  <c r="U1462" i="1"/>
  <c r="U1463" i="1"/>
  <c r="U1464" i="1"/>
  <c r="V1464" i="1" s="1"/>
  <c r="U1465" i="1"/>
  <c r="U1466" i="1"/>
  <c r="U1467" i="1"/>
  <c r="V1467" i="1" s="1"/>
  <c r="U1468" i="1"/>
  <c r="U1469" i="1"/>
  <c r="U1470" i="1"/>
  <c r="U1471" i="1"/>
  <c r="U1472" i="1"/>
  <c r="U1473" i="1"/>
  <c r="U1474" i="1"/>
  <c r="U1475" i="1"/>
  <c r="U1476" i="1"/>
  <c r="V1476" i="1" s="1"/>
  <c r="W1476" i="1" s="1"/>
  <c r="U1477" i="1"/>
  <c r="U1478" i="1"/>
  <c r="U1479" i="1"/>
  <c r="V1479" i="1" s="1"/>
  <c r="U1480" i="1"/>
  <c r="V1480" i="1" s="1"/>
  <c r="U1481" i="1"/>
  <c r="V1481" i="1" s="1"/>
  <c r="U1482" i="1"/>
  <c r="U1483" i="1"/>
  <c r="V1483" i="1" s="1"/>
  <c r="U1484" i="1"/>
  <c r="U1485" i="1"/>
  <c r="U1486" i="1"/>
  <c r="U1487" i="1"/>
  <c r="U1488" i="1"/>
  <c r="V1488" i="1" s="1"/>
  <c r="W1488" i="1" s="1"/>
  <c r="U1489" i="1"/>
  <c r="U1490" i="1"/>
  <c r="U1491" i="1"/>
  <c r="U1492" i="1"/>
  <c r="V1492" i="1" s="1"/>
  <c r="U1493" i="1"/>
  <c r="U1494" i="1"/>
  <c r="U1495" i="1"/>
  <c r="V1495" i="1" s="1"/>
  <c r="U1496" i="1"/>
  <c r="V1496" i="1" s="1"/>
  <c r="U1497" i="1"/>
  <c r="V1497" i="1" s="1"/>
  <c r="U1498" i="1"/>
  <c r="V1498" i="1" s="1"/>
  <c r="U1499" i="1"/>
  <c r="U1500" i="1"/>
  <c r="U1501" i="1"/>
  <c r="U1502" i="1"/>
  <c r="U1503" i="1"/>
  <c r="V1503" i="1" s="1"/>
  <c r="U1504" i="1"/>
  <c r="U1505" i="1"/>
  <c r="U1506" i="1"/>
  <c r="U1507" i="1"/>
  <c r="V1507" i="1" s="1"/>
  <c r="W1507" i="1" s="1"/>
  <c r="U1508" i="1"/>
  <c r="U1509" i="1"/>
  <c r="U1510" i="1"/>
  <c r="U1511" i="1"/>
  <c r="U1512" i="1"/>
  <c r="U1513" i="1"/>
  <c r="U1514" i="1"/>
  <c r="U1515" i="1"/>
  <c r="V1515" i="1" s="1"/>
  <c r="U1516" i="1"/>
  <c r="V1516" i="1" s="1"/>
  <c r="U1517" i="1"/>
  <c r="V1517" i="1" s="1"/>
  <c r="U1518" i="1"/>
  <c r="U1519" i="1"/>
  <c r="U1520" i="1"/>
  <c r="U1521" i="1"/>
  <c r="U1522" i="1"/>
  <c r="U1523" i="1"/>
  <c r="U1524" i="1"/>
  <c r="V1524" i="1" s="1"/>
  <c r="U1525" i="1"/>
  <c r="U1526" i="1"/>
  <c r="U1527" i="1"/>
  <c r="U1528" i="1"/>
  <c r="U1529" i="1"/>
  <c r="U1530" i="1"/>
  <c r="U1531" i="1"/>
  <c r="V1531" i="1" s="1"/>
  <c r="U1532" i="1"/>
  <c r="V1532" i="1" s="1"/>
  <c r="U1533" i="1"/>
  <c r="V1533" i="1" s="1"/>
  <c r="U1534" i="1"/>
  <c r="U1535" i="1"/>
  <c r="U1536" i="1"/>
  <c r="V1536" i="1" s="1"/>
  <c r="W1536" i="1" s="1"/>
  <c r="U1537" i="1"/>
  <c r="U1538" i="1"/>
  <c r="V1538" i="1" s="1"/>
  <c r="U1539" i="1"/>
  <c r="U1540" i="1"/>
  <c r="U1541" i="1"/>
  <c r="V1541" i="1" s="1"/>
  <c r="U1542" i="1"/>
  <c r="V1542" i="1" s="1"/>
  <c r="U1543" i="1"/>
  <c r="U1544" i="1"/>
  <c r="U1545" i="1"/>
  <c r="U1546" i="1"/>
  <c r="U1547" i="1"/>
  <c r="U1548" i="1"/>
  <c r="V1548" i="1" s="1"/>
  <c r="U1549" i="1"/>
  <c r="U1550" i="1"/>
  <c r="U1551" i="1"/>
  <c r="U1552" i="1"/>
  <c r="U1553" i="1"/>
  <c r="U1554" i="1"/>
  <c r="U1555" i="1"/>
  <c r="U1556" i="1"/>
  <c r="V1556" i="1" s="1"/>
  <c r="W1556" i="1" s="1"/>
  <c r="U1557" i="1"/>
  <c r="V1557" i="1" s="1"/>
  <c r="U1558" i="1"/>
  <c r="U1559" i="1"/>
  <c r="U1560" i="1"/>
  <c r="V1560" i="1" s="1"/>
  <c r="U1561" i="1"/>
  <c r="U1562" i="1"/>
  <c r="U1563" i="1"/>
  <c r="U1564" i="1"/>
  <c r="V1564" i="1" s="1"/>
  <c r="U1565" i="1"/>
  <c r="U1566" i="1"/>
  <c r="U1567" i="1"/>
  <c r="V1567" i="1" s="1"/>
  <c r="U1568" i="1"/>
  <c r="U1569" i="1"/>
  <c r="V1569" i="1" s="1"/>
  <c r="U1570" i="1"/>
  <c r="U1571" i="1"/>
  <c r="U1572" i="1"/>
  <c r="V1572" i="1" s="1"/>
  <c r="U1573" i="1"/>
  <c r="U1574" i="1"/>
  <c r="U1575" i="1"/>
  <c r="U1576" i="1"/>
  <c r="V1576" i="1" s="1"/>
  <c r="U1577" i="1"/>
  <c r="V1577" i="1" s="1"/>
  <c r="U1578" i="1"/>
  <c r="U1579" i="1"/>
  <c r="U1580" i="1"/>
  <c r="V1580" i="1" s="1"/>
  <c r="U1581" i="1"/>
  <c r="U1582" i="1"/>
  <c r="U1583" i="1"/>
  <c r="U1584" i="1"/>
  <c r="U1585" i="1"/>
  <c r="U1586" i="1"/>
  <c r="U1587" i="1"/>
  <c r="V1587" i="1" s="1"/>
  <c r="U1588" i="1"/>
  <c r="V1588" i="1" s="1"/>
  <c r="U1589" i="1"/>
  <c r="V1589" i="1" s="1"/>
  <c r="U1590" i="1"/>
  <c r="U1591" i="1"/>
  <c r="U1592" i="1"/>
  <c r="U1593" i="1"/>
  <c r="U1594" i="1"/>
  <c r="U1595" i="1"/>
  <c r="U1596" i="1"/>
  <c r="V1596" i="1" s="1"/>
  <c r="U1597" i="1"/>
  <c r="U1598" i="1"/>
  <c r="U1599" i="1"/>
  <c r="U1600" i="1"/>
  <c r="U1601" i="1"/>
  <c r="U1602" i="1"/>
  <c r="U1603" i="1"/>
  <c r="U1604" i="1"/>
  <c r="U1605" i="1"/>
  <c r="U1606" i="1"/>
  <c r="V1606" i="1" s="1"/>
  <c r="U1607" i="1"/>
  <c r="U1608" i="1"/>
  <c r="V1608" i="1" s="1"/>
  <c r="U1609" i="1"/>
  <c r="U1610" i="1"/>
  <c r="U1611" i="1"/>
  <c r="V1611" i="1" s="1"/>
  <c r="U1612" i="1"/>
  <c r="V1612" i="1" s="1"/>
  <c r="U1613" i="1"/>
  <c r="U1614" i="1"/>
  <c r="U1615" i="1"/>
  <c r="V1615" i="1" s="1"/>
  <c r="U1616" i="1"/>
  <c r="U1617" i="1"/>
  <c r="U1618" i="1"/>
  <c r="V1618" i="1" s="1"/>
  <c r="U1619" i="1"/>
  <c r="U1620" i="1"/>
  <c r="U1621" i="1"/>
  <c r="U1622" i="1"/>
  <c r="U1623" i="1"/>
  <c r="V1623" i="1" s="1"/>
  <c r="U1624" i="1"/>
  <c r="U1625" i="1"/>
  <c r="U1626" i="1"/>
  <c r="U1627" i="1"/>
  <c r="V1627" i="1" s="1"/>
  <c r="W1627" i="1" s="1"/>
  <c r="U1628" i="1"/>
  <c r="U1629" i="1"/>
  <c r="U1630" i="1"/>
  <c r="U1631" i="1"/>
  <c r="U1632" i="1"/>
  <c r="U1633" i="1"/>
  <c r="U1634" i="1"/>
  <c r="U1635" i="1"/>
  <c r="V1635" i="1" s="1"/>
  <c r="U1636" i="1"/>
  <c r="U1637" i="1"/>
  <c r="U1638" i="1"/>
  <c r="U1639" i="1"/>
  <c r="V1639" i="1" s="1"/>
  <c r="U1640" i="1"/>
  <c r="U1641" i="1"/>
  <c r="V1641" i="1" s="1"/>
  <c r="U1642" i="1"/>
  <c r="V1642" i="1" s="1"/>
  <c r="U1643" i="1"/>
  <c r="U1644" i="1"/>
  <c r="U1645" i="1"/>
  <c r="U1646" i="1"/>
  <c r="U1647" i="1"/>
  <c r="V1647" i="1" s="1"/>
  <c r="U1648" i="1"/>
  <c r="V1648" i="1" s="1"/>
  <c r="U1649" i="1"/>
  <c r="V1649" i="1" s="1"/>
  <c r="W1649" i="1" s="1"/>
  <c r="U1650" i="1"/>
  <c r="V1650" i="1" s="1"/>
  <c r="U1651" i="1"/>
  <c r="V1651" i="1" s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V1663" i="1" s="1"/>
  <c r="U1664" i="1"/>
  <c r="U1665" i="1"/>
  <c r="V1665" i="1" s="1"/>
  <c r="U1666" i="1"/>
  <c r="V1666" i="1" s="1"/>
  <c r="U1667" i="1"/>
  <c r="V1667" i="1" s="1"/>
  <c r="U1668" i="1"/>
  <c r="V1668" i="1" s="1"/>
  <c r="W1668" i="1" s="1"/>
  <c r="U1669" i="1"/>
  <c r="U1670" i="1"/>
  <c r="U1671" i="1"/>
  <c r="U1672" i="1"/>
  <c r="V1672" i="1" s="1"/>
  <c r="U1673" i="1"/>
  <c r="V1673" i="1" s="1"/>
  <c r="U1674" i="1"/>
  <c r="V1674" i="1" s="1"/>
  <c r="U1675" i="1"/>
  <c r="V1675" i="1" s="1"/>
  <c r="U1676" i="1"/>
  <c r="U1677" i="1"/>
  <c r="U1678" i="1"/>
  <c r="U1679" i="1"/>
  <c r="U1680" i="1"/>
  <c r="V1680" i="1" s="1"/>
  <c r="U1681" i="1"/>
  <c r="U1682" i="1"/>
  <c r="U1683" i="1"/>
  <c r="U1684" i="1"/>
  <c r="U1685" i="1"/>
  <c r="U1686" i="1"/>
  <c r="U1687" i="1"/>
  <c r="V1687" i="1" s="1"/>
  <c r="U1688" i="1"/>
  <c r="V1688" i="1" s="1"/>
  <c r="U1689" i="1"/>
  <c r="U1690" i="1"/>
  <c r="U1691" i="1"/>
  <c r="U1692" i="1"/>
  <c r="V1692" i="1" s="1"/>
  <c r="U1693" i="1"/>
  <c r="U1694" i="1"/>
  <c r="U1695" i="1"/>
  <c r="U1696" i="1"/>
  <c r="U1697" i="1"/>
  <c r="U1698" i="1"/>
  <c r="U1699" i="1"/>
  <c r="V1699" i="1" s="1"/>
  <c r="W1699" i="1" s="1"/>
  <c r="U1700" i="1"/>
  <c r="V1700" i="1" s="1"/>
  <c r="U1701" i="1"/>
  <c r="V1701" i="1" s="1"/>
  <c r="U1702" i="1"/>
  <c r="V1702" i="1" s="1"/>
  <c r="U1703" i="1"/>
  <c r="U1704" i="1"/>
  <c r="V1704" i="1" s="1"/>
  <c r="U1705" i="1"/>
  <c r="U1706" i="1"/>
  <c r="U1707" i="1"/>
  <c r="U1708" i="1"/>
  <c r="U1709" i="1"/>
  <c r="U1710" i="1"/>
  <c r="U1711" i="1"/>
  <c r="V1711" i="1" s="1"/>
  <c r="W1711" i="1" s="1"/>
  <c r="U1712" i="1"/>
  <c r="U1713" i="1"/>
  <c r="U1714" i="1"/>
  <c r="U1715" i="1"/>
  <c r="U1716" i="1"/>
  <c r="V1716" i="1" s="1"/>
  <c r="U1717" i="1"/>
  <c r="U1718" i="1"/>
  <c r="U1719" i="1"/>
  <c r="V1719" i="1" s="1"/>
  <c r="U1720" i="1"/>
  <c r="V1720" i="1" s="1"/>
  <c r="U1721" i="1"/>
  <c r="V1721" i="1" s="1"/>
  <c r="U1722" i="1"/>
  <c r="U1723" i="1"/>
  <c r="U1724" i="1"/>
  <c r="U1725" i="1"/>
  <c r="U1726" i="1"/>
  <c r="U1727" i="1"/>
  <c r="U1728" i="1"/>
  <c r="U1729" i="1"/>
  <c r="U1730" i="1"/>
  <c r="U1731" i="1"/>
  <c r="V1731" i="1" s="1"/>
  <c r="W1731" i="1" s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V1743" i="1" s="1"/>
  <c r="U1744" i="1"/>
  <c r="V1744" i="1" s="1"/>
  <c r="U1745" i="1"/>
  <c r="V1745" i="1" s="1"/>
  <c r="U1746" i="1"/>
  <c r="U1747" i="1"/>
  <c r="V1747" i="1" s="1"/>
  <c r="U1748" i="1"/>
  <c r="U1749" i="1"/>
  <c r="U1750" i="1"/>
  <c r="U1751" i="1"/>
  <c r="U1752" i="1"/>
  <c r="U1753" i="1"/>
  <c r="U1754" i="1"/>
  <c r="U1755" i="1"/>
  <c r="U1756" i="1"/>
  <c r="U1757" i="1"/>
  <c r="V1757" i="1" s="1"/>
  <c r="U1758" i="1"/>
  <c r="U1759" i="1"/>
  <c r="V1759" i="1" s="1"/>
  <c r="U1760" i="1"/>
  <c r="U1761" i="1"/>
  <c r="V1761" i="1" s="1"/>
  <c r="U1762" i="1"/>
  <c r="U1763" i="1"/>
  <c r="U1764" i="1"/>
  <c r="V1764" i="1" s="1"/>
  <c r="U1765" i="1"/>
  <c r="U1766" i="1"/>
  <c r="U1767" i="1"/>
  <c r="V1767" i="1" s="1"/>
  <c r="U1768" i="1"/>
  <c r="U1769" i="1"/>
  <c r="U1770" i="1"/>
  <c r="U1771" i="1"/>
  <c r="U1772" i="1"/>
  <c r="U1773" i="1"/>
  <c r="U1774" i="1"/>
  <c r="V1774" i="1" s="1"/>
  <c r="U1775" i="1"/>
  <c r="U1776" i="1"/>
  <c r="U1777" i="1"/>
  <c r="U1778" i="1"/>
  <c r="U1779" i="1"/>
  <c r="V1779" i="1" s="1"/>
  <c r="U1780" i="1"/>
  <c r="V1780" i="1" s="1"/>
  <c r="U1781" i="1"/>
  <c r="V1781" i="1" s="1"/>
  <c r="U1782" i="1"/>
  <c r="U1783" i="1"/>
  <c r="V1783" i="1" s="1"/>
  <c r="U1784" i="1"/>
  <c r="U1785" i="1"/>
  <c r="U1786" i="1"/>
  <c r="U1787" i="1"/>
  <c r="U1788" i="1"/>
  <c r="U1789" i="1"/>
  <c r="U1790" i="1"/>
  <c r="U1791" i="1"/>
  <c r="U1792" i="1"/>
  <c r="U1793" i="1"/>
  <c r="V1793" i="1" s="1"/>
  <c r="U1794" i="1"/>
  <c r="U1795" i="1"/>
  <c r="V1795" i="1" s="1"/>
  <c r="U1796" i="1"/>
  <c r="U1797" i="1"/>
  <c r="V1797" i="1" s="1"/>
  <c r="U1798" i="1"/>
  <c r="V1798" i="1" s="1"/>
  <c r="U1799" i="1"/>
  <c r="U1800" i="1"/>
  <c r="U1801" i="1"/>
  <c r="U1802" i="1"/>
  <c r="U1803" i="1"/>
  <c r="U1804" i="1"/>
  <c r="U1805" i="1"/>
  <c r="V1805" i="1" s="1"/>
  <c r="U1806" i="1"/>
  <c r="U1807" i="1"/>
  <c r="V1807" i="1" s="1"/>
  <c r="W1807" i="1" s="1"/>
  <c r="U1808" i="1"/>
  <c r="U1809" i="1"/>
  <c r="U1810" i="1"/>
  <c r="V1810" i="1" s="1"/>
  <c r="U1811" i="1"/>
  <c r="U1812" i="1"/>
  <c r="V1812" i="1" s="1"/>
  <c r="W1812" i="1" s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V1830" i="1" s="1"/>
  <c r="U1831" i="1"/>
  <c r="V1831" i="1" s="1"/>
  <c r="W1831" i="1" s="1"/>
  <c r="U1832" i="1"/>
  <c r="V1832" i="1" s="1"/>
  <c r="U1833" i="1"/>
  <c r="U1834" i="1"/>
  <c r="U1835" i="1"/>
  <c r="V1835" i="1" s="1"/>
  <c r="U1836" i="1"/>
  <c r="V1836" i="1" s="1"/>
  <c r="U1837" i="1"/>
  <c r="U1838" i="1"/>
  <c r="U1839" i="1"/>
  <c r="U1840" i="1"/>
  <c r="U1841" i="1"/>
  <c r="U1842" i="1"/>
  <c r="U1843" i="1"/>
  <c r="V1843" i="1" s="1"/>
  <c r="W1843" i="1" s="1"/>
  <c r="U1844" i="1"/>
  <c r="U1845" i="1"/>
  <c r="U1846" i="1"/>
  <c r="U1847" i="1"/>
  <c r="U1848" i="1"/>
  <c r="U1849" i="1"/>
  <c r="V1849" i="1" s="1"/>
  <c r="U1850" i="1"/>
  <c r="U1851" i="1"/>
  <c r="V1851" i="1" s="1"/>
  <c r="U1852" i="1"/>
  <c r="V1852" i="1" s="1"/>
  <c r="U1853" i="1"/>
  <c r="U1854" i="1"/>
  <c r="U1855" i="1"/>
  <c r="V1855" i="1" s="1"/>
  <c r="W1855" i="1" s="1"/>
  <c r="U1856" i="1"/>
  <c r="V1856" i="1" s="1"/>
  <c r="U1857" i="1"/>
  <c r="U1858" i="1"/>
  <c r="U1859" i="1"/>
  <c r="U1860" i="1"/>
  <c r="V1860" i="1" s="1"/>
  <c r="U1861" i="1"/>
  <c r="U1862" i="1"/>
  <c r="U1863" i="1"/>
  <c r="U1864" i="1"/>
  <c r="U1865" i="1"/>
  <c r="U1866" i="1"/>
  <c r="U1867" i="1"/>
  <c r="U1868" i="1"/>
  <c r="V1868" i="1" s="1"/>
  <c r="U1869" i="1"/>
  <c r="V1869" i="1" s="1"/>
  <c r="W1869" i="1" s="1"/>
  <c r="U1870" i="1"/>
  <c r="V1870" i="1" s="1"/>
  <c r="U1871" i="1"/>
  <c r="U1872" i="1"/>
  <c r="V1872" i="1" s="1"/>
  <c r="U1873" i="1"/>
  <c r="U1874" i="1"/>
  <c r="U1875" i="1"/>
  <c r="V1875" i="1" s="1"/>
  <c r="U1876" i="1"/>
  <c r="V1876" i="1" s="1"/>
  <c r="U1877" i="1"/>
  <c r="V1877" i="1" s="1"/>
  <c r="U1878" i="1"/>
  <c r="U1879" i="1"/>
  <c r="U1880" i="1"/>
  <c r="U1881" i="1"/>
  <c r="U1882" i="1"/>
  <c r="U1883" i="1"/>
  <c r="U1884" i="1"/>
  <c r="V1884" i="1" s="1"/>
  <c r="W1884" i="1" s="1"/>
  <c r="U1885" i="1"/>
  <c r="U1886" i="1"/>
  <c r="U1887" i="1"/>
  <c r="V1887" i="1" s="1"/>
  <c r="U1888" i="1"/>
  <c r="V1888" i="1" s="1"/>
  <c r="U1889" i="1"/>
  <c r="V1889" i="1" s="1"/>
  <c r="U1890" i="1"/>
  <c r="U1891" i="1"/>
  <c r="V1891" i="1" s="1"/>
  <c r="U1892" i="1"/>
  <c r="U1893" i="1"/>
  <c r="U1894" i="1"/>
  <c r="U1895" i="1"/>
  <c r="U1896" i="1"/>
  <c r="V1896" i="1" s="1"/>
  <c r="U1897" i="1"/>
  <c r="U1898" i="1"/>
  <c r="U1899" i="1"/>
  <c r="U1900" i="1"/>
  <c r="U1901" i="1"/>
  <c r="V1901" i="1" s="1"/>
  <c r="U1902" i="1"/>
  <c r="U1903" i="1"/>
  <c r="V1903" i="1" s="1"/>
  <c r="U1904" i="1"/>
  <c r="U1905" i="1"/>
  <c r="V1905" i="1" s="1"/>
  <c r="U1906" i="1"/>
  <c r="U1907" i="1"/>
  <c r="U1908" i="1"/>
  <c r="V1908" i="1" s="1"/>
  <c r="W1908" i="1" s="1"/>
  <c r="U1909" i="1"/>
  <c r="U1910" i="1"/>
  <c r="U1911" i="1"/>
  <c r="V1911" i="1" s="1"/>
  <c r="U1912" i="1"/>
  <c r="V1912" i="1" s="1"/>
  <c r="U1913" i="1"/>
  <c r="V1913" i="1" s="1"/>
  <c r="U1914" i="1"/>
  <c r="U1915" i="1"/>
  <c r="U1916" i="1"/>
  <c r="U1917" i="1"/>
  <c r="U1918" i="1"/>
  <c r="U1919" i="1"/>
  <c r="U1920" i="1"/>
  <c r="V1920" i="1" s="1"/>
  <c r="U1921" i="1"/>
  <c r="U1922" i="1"/>
  <c r="U1923" i="1"/>
  <c r="U1924" i="1"/>
  <c r="U1925" i="1"/>
  <c r="U1926" i="1"/>
  <c r="U1927" i="1"/>
  <c r="V1927" i="1" s="1"/>
  <c r="U1928" i="1"/>
  <c r="V1928" i="1" s="1"/>
  <c r="U1929" i="1"/>
  <c r="V1929" i="1" s="1"/>
  <c r="U1930" i="1"/>
  <c r="V1930" i="1" s="1"/>
  <c r="U1931" i="1"/>
  <c r="U1932" i="1"/>
  <c r="U1933" i="1"/>
  <c r="U1934" i="1"/>
  <c r="U1935" i="1"/>
  <c r="V1935" i="1" s="1"/>
  <c r="U1936" i="1"/>
  <c r="U1937" i="1"/>
  <c r="U1938" i="1"/>
  <c r="V1938" i="1" s="1"/>
  <c r="U1939" i="1"/>
  <c r="V1939" i="1" s="1"/>
  <c r="W1939" i="1" s="1"/>
  <c r="U1940" i="1"/>
  <c r="V1940" i="1" s="1"/>
  <c r="U1941" i="1"/>
  <c r="V1941" i="1" s="1"/>
  <c r="U1942" i="1"/>
  <c r="V1942" i="1" s="1"/>
  <c r="U1943" i="1"/>
  <c r="U1944" i="1"/>
  <c r="V1944" i="1" s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V1956" i="1" s="1"/>
  <c r="W1956" i="1" s="1"/>
  <c r="U1957" i="1"/>
  <c r="V1957" i="1" s="1"/>
  <c r="U1958" i="1"/>
  <c r="U1959" i="1"/>
  <c r="U1960" i="1"/>
  <c r="V1960" i="1" s="1"/>
  <c r="U1961" i="1"/>
  <c r="V1961" i="1" s="1"/>
  <c r="U1962" i="1"/>
  <c r="U1963" i="1"/>
  <c r="V1963" i="1" s="1"/>
  <c r="W1963" i="1" s="1"/>
  <c r="U1964" i="1"/>
  <c r="U1965" i="1"/>
  <c r="U1966" i="1"/>
  <c r="U1967" i="1"/>
  <c r="U1968" i="1"/>
  <c r="V1968" i="1" s="1"/>
  <c r="U1969" i="1"/>
  <c r="U1970" i="1"/>
  <c r="U1971" i="1"/>
  <c r="U1972" i="1"/>
  <c r="U1973" i="1"/>
  <c r="U1974" i="1"/>
  <c r="U1975" i="1"/>
  <c r="V1975" i="1" s="1"/>
  <c r="U1976" i="1"/>
  <c r="V1976" i="1" s="1"/>
  <c r="U1977" i="1"/>
  <c r="U1978" i="1"/>
  <c r="U1979" i="1"/>
  <c r="U1980" i="1"/>
  <c r="V1980" i="1" s="1"/>
  <c r="W1980" i="1" s="1"/>
  <c r="U1981" i="1"/>
  <c r="U1982" i="1"/>
  <c r="U1983" i="1"/>
  <c r="U1984" i="1"/>
  <c r="U1985" i="1"/>
  <c r="U1986" i="1"/>
  <c r="U1987" i="1"/>
  <c r="V1987" i="1" s="1"/>
  <c r="U1988" i="1"/>
  <c r="V1988" i="1" s="1"/>
  <c r="U1989" i="1"/>
  <c r="V1989" i="1" s="1"/>
  <c r="U1990" i="1"/>
  <c r="V1990" i="1" s="1"/>
  <c r="U1991" i="1"/>
  <c r="U1992" i="1"/>
  <c r="U1993" i="1"/>
  <c r="U1994" i="1"/>
  <c r="U1995" i="1"/>
  <c r="U1996" i="1"/>
  <c r="U1997" i="1"/>
  <c r="U1998" i="1"/>
  <c r="U1999" i="1"/>
  <c r="U2000" i="1"/>
  <c r="V2000" i="1" s="1"/>
  <c r="U2001" i="1"/>
  <c r="U2002" i="1"/>
  <c r="U2003" i="1"/>
  <c r="U2004" i="1"/>
  <c r="U2005" i="1"/>
  <c r="U2006" i="1"/>
  <c r="U2007" i="1"/>
  <c r="U2008" i="1"/>
  <c r="U2009" i="1"/>
  <c r="V2009" i="1" s="1"/>
  <c r="U2010" i="1"/>
  <c r="V2010" i="1" s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V2023" i="1" s="1"/>
  <c r="W2023" i="1" s="1"/>
  <c r="U2024" i="1"/>
  <c r="V2024" i="1" s="1"/>
  <c r="U2025" i="1"/>
  <c r="U2026" i="1"/>
  <c r="U2027" i="1"/>
  <c r="U2028" i="1"/>
  <c r="V2028" i="1" s="1"/>
  <c r="U2029" i="1"/>
  <c r="U2030" i="1"/>
  <c r="U2031" i="1"/>
  <c r="V2031" i="1" s="1"/>
  <c r="U2032" i="1"/>
  <c r="V2032" i="1" s="1"/>
  <c r="U2033" i="1"/>
  <c r="V2033" i="1" s="1"/>
  <c r="U2034" i="1"/>
  <c r="U2035" i="1"/>
  <c r="U2036" i="1"/>
  <c r="U2037" i="1"/>
  <c r="U2038" i="1"/>
  <c r="U2039" i="1"/>
  <c r="U2040" i="1"/>
  <c r="U2041" i="1"/>
  <c r="U2042" i="1"/>
  <c r="U2043" i="1"/>
  <c r="V2043" i="1" s="1"/>
  <c r="U2044" i="1"/>
  <c r="U2045" i="1"/>
  <c r="U2046" i="1"/>
  <c r="U2047" i="1"/>
  <c r="V2047" i="1" s="1"/>
  <c r="U2048" i="1"/>
  <c r="U2049" i="1"/>
  <c r="U2050" i="1"/>
  <c r="U2051" i="1"/>
  <c r="U2052" i="1"/>
  <c r="U2053" i="1"/>
  <c r="U2054" i="1"/>
  <c r="U2055" i="1"/>
  <c r="U2056" i="1"/>
  <c r="V2056" i="1" s="1"/>
  <c r="U2057" i="1"/>
  <c r="V2057" i="1" s="1"/>
  <c r="U2058" i="1"/>
  <c r="V2058" i="1" s="1"/>
  <c r="U2059" i="1"/>
  <c r="V2059" i="1" s="1"/>
  <c r="U2060" i="1"/>
  <c r="V2060" i="1" s="1"/>
  <c r="U2061" i="1"/>
  <c r="V2061" i="1" s="1"/>
  <c r="U2062" i="1"/>
  <c r="U2063" i="1"/>
  <c r="U2064" i="1"/>
  <c r="U2065" i="1"/>
  <c r="U2066" i="1"/>
  <c r="U2067" i="1"/>
  <c r="U2068" i="1"/>
  <c r="U2069" i="1"/>
  <c r="V2069" i="1" s="1"/>
  <c r="U2070" i="1"/>
  <c r="U2071" i="1"/>
  <c r="V2071" i="1" s="1"/>
  <c r="U2072" i="1"/>
  <c r="U2073" i="1"/>
  <c r="U2074" i="1"/>
  <c r="U2075" i="1"/>
  <c r="U2076" i="1"/>
  <c r="U2077" i="1"/>
  <c r="V2077" i="1" s="1"/>
  <c r="W2077" i="1" s="1"/>
  <c r="U2078" i="1"/>
  <c r="U2079" i="1"/>
  <c r="U2080" i="1"/>
  <c r="V2080" i="1" s="1"/>
  <c r="U2081" i="1"/>
  <c r="V2081" i="1" s="1"/>
  <c r="W2081" i="1" s="1"/>
  <c r="U2082" i="1"/>
  <c r="V2082" i="1" s="1"/>
  <c r="U2083" i="1"/>
  <c r="V2083" i="1" s="1"/>
  <c r="U2084" i="1"/>
  <c r="U2085" i="1"/>
  <c r="U2086" i="1"/>
  <c r="U2087" i="1"/>
  <c r="U2088" i="1"/>
  <c r="U2089" i="1"/>
  <c r="V2089" i="1" s="1"/>
  <c r="W2089" i="1" s="1"/>
  <c r="U2090" i="1"/>
  <c r="U2091" i="1"/>
  <c r="U2092" i="1"/>
  <c r="U2093" i="1"/>
  <c r="V2093" i="1" s="1"/>
  <c r="U2094" i="1"/>
  <c r="V2094" i="1" s="1"/>
  <c r="U2095" i="1"/>
  <c r="V2095" i="1" s="1"/>
  <c r="W2095" i="1" s="1"/>
  <c r="U2096" i="1"/>
  <c r="U2097" i="1"/>
  <c r="U2098" i="1"/>
  <c r="U2099" i="1"/>
  <c r="U2100" i="1"/>
  <c r="U2101" i="1"/>
  <c r="V2101" i="1" s="1"/>
  <c r="U2102" i="1"/>
  <c r="U2103" i="1"/>
  <c r="U2104" i="1"/>
  <c r="U2105" i="1"/>
  <c r="U2106" i="1"/>
  <c r="U2107" i="1"/>
  <c r="V2107" i="1" s="1"/>
  <c r="U2108" i="1"/>
  <c r="V2108" i="1" s="1"/>
  <c r="U2109" i="1"/>
  <c r="V2109" i="1" s="1"/>
  <c r="U2110" i="1"/>
  <c r="V2110" i="1" s="1"/>
  <c r="U2111" i="1"/>
  <c r="V2111" i="1" s="1"/>
  <c r="U2112" i="1"/>
  <c r="U2113" i="1"/>
  <c r="V2113" i="1" s="1"/>
  <c r="W2113" i="1" s="1"/>
  <c r="U2114" i="1"/>
  <c r="U2115" i="1"/>
  <c r="U2116" i="1"/>
  <c r="U2117" i="1"/>
  <c r="U2118" i="1"/>
  <c r="U2119" i="1"/>
  <c r="V2119" i="1" s="1"/>
  <c r="U2120" i="1"/>
  <c r="U2121" i="1"/>
  <c r="U2122" i="1"/>
  <c r="U2123" i="1"/>
  <c r="U2124" i="1"/>
  <c r="U2125" i="1"/>
  <c r="V2125" i="1" s="1"/>
  <c r="W2125" i="1" s="1"/>
  <c r="U2126" i="1"/>
  <c r="U2127" i="1"/>
  <c r="V2127" i="1" s="1"/>
  <c r="W2127" i="1" s="1"/>
  <c r="U2128" i="1"/>
  <c r="V2128" i="1" s="1"/>
  <c r="U2129" i="1"/>
  <c r="V2129" i="1" s="1"/>
  <c r="U2130" i="1"/>
  <c r="U2131" i="1"/>
  <c r="U2132" i="1"/>
  <c r="V2132" i="1" s="1"/>
  <c r="W2132" i="1" s="1"/>
  <c r="U2133" i="1"/>
  <c r="U2134" i="1"/>
  <c r="U2135" i="1"/>
  <c r="U2136" i="1"/>
  <c r="U2137" i="1"/>
  <c r="V2137" i="1" s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V2149" i="1" s="1"/>
  <c r="U2150" i="1"/>
  <c r="U2151" i="1"/>
  <c r="V2151" i="1" s="1"/>
  <c r="U2152" i="1"/>
  <c r="V2152" i="1" s="1"/>
  <c r="U2153" i="1"/>
  <c r="V2153" i="1" s="1"/>
  <c r="U2154" i="1"/>
  <c r="V2154" i="1" s="1"/>
  <c r="U2155" i="1"/>
  <c r="U2156" i="1"/>
  <c r="U2157" i="1"/>
  <c r="U2158" i="1"/>
  <c r="U2159" i="1"/>
  <c r="U2160" i="1"/>
  <c r="U2161" i="1"/>
  <c r="V2161" i="1" s="1"/>
  <c r="W2161" i="1" s="1"/>
  <c r="U2162" i="1"/>
  <c r="U2163" i="1"/>
  <c r="V2163" i="1" s="1"/>
  <c r="U2164" i="1"/>
  <c r="U2165" i="1"/>
  <c r="U2166" i="1"/>
  <c r="U2167" i="1"/>
  <c r="V2167" i="1" s="1"/>
  <c r="U2168" i="1"/>
  <c r="U2169" i="1"/>
  <c r="U2170" i="1"/>
  <c r="U2171" i="1"/>
  <c r="U2172" i="1"/>
  <c r="U2173" i="1"/>
  <c r="V2173" i="1" s="1"/>
  <c r="U2174" i="1"/>
  <c r="U2175" i="1"/>
  <c r="U2176" i="1"/>
  <c r="U2177" i="1"/>
  <c r="U2178" i="1"/>
  <c r="V2178" i="1" s="1"/>
  <c r="U2179" i="1"/>
  <c r="U2180" i="1"/>
  <c r="U2181" i="1"/>
  <c r="V2181" i="1" s="1"/>
  <c r="U2182" i="1"/>
  <c r="U2183" i="1"/>
  <c r="U2184" i="1"/>
  <c r="U2185" i="1"/>
  <c r="U2186" i="1"/>
  <c r="U2187" i="1"/>
  <c r="U2188" i="1"/>
  <c r="V2188" i="1" s="1"/>
  <c r="U2189" i="1"/>
  <c r="U2190" i="1"/>
  <c r="U2191" i="1"/>
  <c r="U2192" i="1"/>
  <c r="V2192" i="1" s="1"/>
  <c r="U2193" i="1"/>
  <c r="U2194" i="1"/>
  <c r="U2195" i="1"/>
  <c r="U2196" i="1"/>
  <c r="U2197" i="1"/>
  <c r="U2198" i="1"/>
  <c r="U2199" i="1"/>
  <c r="U2200" i="1"/>
  <c r="V2200" i="1" s="1"/>
  <c r="U2201" i="1"/>
  <c r="V2201" i="1" s="1"/>
  <c r="U2202" i="1"/>
  <c r="V2202" i="1" s="1"/>
  <c r="U2203" i="1"/>
  <c r="V2203" i="1" s="1"/>
  <c r="U2204" i="1"/>
  <c r="V2204" i="1" s="1"/>
  <c r="U2205" i="1"/>
  <c r="U2206" i="1"/>
  <c r="V2206" i="1" s="1"/>
  <c r="U2207" i="1"/>
  <c r="U2208" i="1"/>
  <c r="U2209" i="1"/>
  <c r="V2209" i="1" s="1"/>
  <c r="W2209" i="1" s="1"/>
  <c r="U2210" i="1"/>
  <c r="U2211" i="1"/>
  <c r="V2211" i="1" s="1"/>
  <c r="U2212" i="1"/>
  <c r="U2213" i="1"/>
  <c r="U2214" i="1"/>
  <c r="U2215" i="1"/>
  <c r="V2215" i="1" s="1"/>
  <c r="U2216" i="1"/>
  <c r="U2217" i="1"/>
  <c r="U2218" i="1"/>
  <c r="U2219" i="1"/>
  <c r="U2220" i="1"/>
  <c r="U2221" i="1"/>
  <c r="V2221" i="1" s="1"/>
  <c r="W2221" i="1" s="1"/>
  <c r="U2222" i="1"/>
  <c r="U2223" i="1"/>
  <c r="U2224" i="1"/>
  <c r="V2224" i="1" s="1"/>
  <c r="U2225" i="1"/>
  <c r="V2225" i="1" s="1"/>
  <c r="U2226" i="1"/>
  <c r="U2227" i="1"/>
  <c r="V2227" i="1" s="1"/>
  <c r="W2227" i="1" s="1"/>
  <c r="U2228" i="1"/>
  <c r="U2229" i="1"/>
  <c r="V2229" i="1" s="1"/>
  <c r="U2230" i="1"/>
  <c r="V2230" i="1" s="1"/>
  <c r="U2231" i="1"/>
  <c r="U2232" i="1"/>
  <c r="U2233" i="1"/>
  <c r="U2234" i="1"/>
  <c r="U2235" i="1"/>
  <c r="U2236" i="1"/>
  <c r="U2237" i="1"/>
  <c r="V2237" i="1" s="1"/>
  <c r="U2238" i="1"/>
  <c r="U2239" i="1"/>
  <c r="V2239" i="1" s="1"/>
  <c r="U2240" i="1"/>
  <c r="U2241" i="1"/>
  <c r="V2241" i="1" s="1"/>
  <c r="U2242" i="1"/>
  <c r="U2243" i="1"/>
  <c r="U2244" i="1"/>
  <c r="U2245" i="1"/>
  <c r="V2245" i="1" s="1"/>
  <c r="W2245" i="1" s="1"/>
  <c r="U2246" i="1"/>
  <c r="U2247" i="1"/>
  <c r="V2247" i="1" s="1"/>
  <c r="U2248" i="1"/>
  <c r="U2249" i="1"/>
  <c r="U2250" i="1"/>
  <c r="V2250" i="1" s="1"/>
  <c r="U2251" i="1"/>
  <c r="V2251" i="1" s="1"/>
  <c r="U2252" i="1"/>
  <c r="U2253" i="1"/>
  <c r="U2254" i="1"/>
  <c r="V2254" i="1" s="1"/>
  <c r="U2255" i="1"/>
  <c r="U2256" i="1"/>
  <c r="U2257" i="1"/>
  <c r="V2257" i="1" s="1"/>
  <c r="U2258" i="1"/>
  <c r="U2259" i="1"/>
  <c r="U2260" i="1"/>
  <c r="U2261" i="1"/>
  <c r="U2262" i="1"/>
  <c r="U2263" i="1"/>
  <c r="U2264" i="1"/>
  <c r="U2265" i="1"/>
  <c r="V2265" i="1" s="1"/>
  <c r="U2266" i="1"/>
  <c r="V2266" i="1" s="1"/>
  <c r="U2267" i="1"/>
  <c r="U2268" i="1"/>
  <c r="U2269" i="1"/>
  <c r="V2269" i="1" s="1"/>
  <c r="W2269" i="1" s="1"/>
  <c r="U2270" i="1"/>
  <c r="U2271" i="1"/>
  <c r="U2272" i="1"/>
  <c r="V2272" i="1" s="1"/>
  <c r="U2273" i="1"/>
  <c r="U2274" i="1"/>
  <c r="U2275" i="1"/>
  <c r="U2276" i="1"/>
  <c r="U2277" i="1"/>
  <c r="V2277" i="1" s="1"/>
  <c r="U2278" i="1"/>
  <c r="V2278" i="1" s="1"/>
  <c r="U2279" i="1"/>
  <c r="V2279" i="1" s="1"/>
  <c r="U2280" i="1"/>
  <c r="U2281" i="1"/>
  <c r="V2281" i="1" s="1"/>
  <c r="U2282" i="1"/>
  <c r="U2283" i="1"/>
  <c r="V2283" i="1" s="1"/>
  <c r="U2284" i="1"/>
  <c r="U2285" i="1"/>
  <c r="V2285" i="1" s="1"/>
  <c r="U2286" i="1"/>
  <c r="U2287" i="1"/>
  <c r="U2288" i="1"/>
  <c r="U2289" i="1"/>
  <c r="U2290" i="1"/>
  <c r="V2290" i="1" s="1"/>
  <c r="U2291" i="1"/>
  <c r="U2292" i="1"/>
  <c r="U2293" i="1"/>
  <c r="V2293" i="1" s="1"/>
  <c r="U2294" i="1"/>
  <c r="V2294" i="1" s="1"/>
  <c r="U2295" i="1"/>
  <c r="V2295" i="1" s="1"/>
  <c r="U2296" i="1"/>
  <c r="V2296" i="1" s="1"/>
  <c r="U2297" i="1"/>
  <c r="V2297" i="1" s="1"/>
  <c r="U2298" i="1"/>
  <c r="U2299" i="1"/>
  <c r="V2299" i="1" s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V2311" i="1" s="1"/>
  <c r="W2311" i="1" s="1"/>
  <c r="U2312" i="1"/>
  <c r="V2312" i="1" s="1"/>
  <c r="W2312" i="1" s="1"/>
  <c r="U2313" i="1"/>
  <c r="U2314" i="1"/>
  <c r="U2315" i="1"/>
  <c r="V2315" i="1" s="1"/>
  <c r="U2316" i="1"/>
  <c r="U2317" i="1"/>
  <c r="V2317" i="1" s="1"/>
  <c r="U2318" i="1"/>
  <c r="U2319" i="1"/>
  <c r="V2319" i="1" s="1"/>
  <c r="U2320" i="1"/>
  <c r="V2320" i="1" s="1"/>
  <c r="U2321" i="1"/>
  <c r="U2322" i="1"/>
  <c r="U2323" i="1"/>
  <c r="V2323" i="1" s="1"/>
  <c r="U2324" i="1"/>
  <c r="U2325" i="1"/>
  <c r="U2326" i="1"/>
  <c r="U2327" i="1"/>
  <c r="U2328" i="1"/>
  <c r="U2329" i="1"/>
  <c r="V2329" i="1" s="1"/>
  <c r="U2330" i="1"/>
  <c r="U2331" i="1"/>
  <c r="V2331" i="1" s="1"/>
  <c r="W2331" i="1" s="1"/>
  <c r="U2332" i="1"/>
  <c r="U2333" i="1"/>
  <c r="U2334" i="1"/>
  <c r="U2335" i="1"/>
  <c r="V2335" i="1" s="1"/>
  <c r="U2336" i="1"/>
  <c r="U2337" i="1"/>
  <c r="U2338" i="1"/>
  <c r="V2338" i="1" s="1"/>
  <c r="U2339" i="1"/>
  <c r="U2340" i="1"/>
  <c r="U2341" i="1"/>
  <c r="U2342" i="1"/>
  <c r="U2343" i="1"/>
  <c r="V2343" i="1" s="1"/>
  <c r="U2344" i="1"/>
  <c r="V2344" i="1" s="1"/>
  <c r="U2345" i="1"/>
  <c r="U2346" i="1"/>
  <c r="U2347" i="1"/>
  <c r="V2347" i="1" s="1"/>
  <c r="U2348" i="1"/>
  <c r="V2348" i="1" s="1"/>
  <c r="U2349" i="1"/>
  <c r="V2349" i="1" s="1"/>
  <c r="U2350" i="1"/>
  <c r="U2351" i="1"/>
  <c r="U2352" i="1"/>
  <c r="U2353" i="1"/>
  <c r="V2353" i="1" s="1"/>
  <c r="W2353" i="1" s="1"/>
  <c r="U2354" i="1"/>
  <c r="U2355" i="1"/>
  <c r="U2356" i="1"/>
  <c r="U2357" i="1"/>
  <c r="U2358" i="1"/>
  <c r="U2359" i="1"/>
  <c r="V2359" i="1" s="1"/>
  <c r="U2360" i="1"/>
  <c r="U2361" i="1"/>
  <c r="U2362" i="1"/>
  <c r="U2363" i="1"/>
  <c r="U2364" i="1"/>
  <c r="U2365" i="1"/>
  <c r="V2365" i="1" s="1"/>
  <c r="W2365" i="1" s="1"/>
  <c r="U2366" i="1"/>
  <c r="U2367" i="1"/>
  <c r="U2368" i="1"/>
  <c r="V2368" i="1" s="1"/>
  <c r="U2369" i="1"/>
  <c r="U2370" i="1"/>
  <c r="U2371" i="1"/>
  <c r="V2371" i="1" s="1"/>
  <c r="U2372" i="1"/>
  <c r="V2372" i="1" s="1"/>
  <c r="U2373" i="1"/>
  <c r="V2373" i="1" s="1"/>
  <c r="U2374" i="1"/>
  <c r="U2375" i="1"/>
  <c r="U2376" i="1"/>
  <c r="U2377" i="1"/>
  <c r="V2377" i="1" s="1"/>
  <c r="W2377" i="1" s="1"/>
  <c r="U2378" i="1"/>
  <c r="U2379" i="1"/>
  <c r="U2380" i="1"/>
  <c r="U2381" i="1"/>
  <c r="V2381" i="1" s="1"/>
  <c r="U2382" i="1"/>
  <c r="U2383" i="1"/>
  <c r="V2383" i="1" s="1"/>
  <c r="U2384" i="1"/>
  <c r="U2385" i="1"/>
  <c r="U2386" i="1"/>
  <c r="U2387" i="1"/>
  <c r="U2388" i="1"/>
  <c r="U2389" i="1"/>
  <c r="V2389" i="1" s="1"/>
  <c r="W2389" i="1" s="1"/>
  <c r="U2390" i="1"/>
  <c r="U2391" i="1"/>
  <c r="V2391" i="1" s="1"/>
  <c r="W2391" i="1" s="1"/>
  <c r="U2392" i="1"/>
  <c r="U2393" i="1"/>
  <c r="U2394" i="1"/>
  <c r="V2394" i="1" s="1"/>
  <c r="U2395" i="1"/>
  <c r="V2395" i="1" s="1"/>
  <c r="U2396" i="1"/>
  <c r="U2397" i="1"/>
  <c r="U2398" i="1"/>
  <c r="U2399" i="1"/>
  <c r="U2400" i="1"/>
  <c r="U2401" i="1"/>
  <c r="V2401" i="1" s="1"/>
  <c r="U2402" i="1"/>
  <c r="U2403" i="1"/>
  <c r="U2404" i="1"/>
  <c r="V2404" i="1" s="1"/>
  <c r="U2405" i="1"/>
  <c r="U2406" i="1"/>
  <c r="U2407" i="1"/>
  <c r="V2407" i="1" s="1"/>
  <c r="W2407" i="1" s="1"/>
  <c r="U2408" i="1"/>
  <c r="V2408" i="1" s="1"/>
  <c r="U2409" i="1"/>
  <c r="V2409" i="1" s="1"/>
  <c r="U2410" i="1"/>
  <c r="V2410" i="1" s="1"/>
  <c r="U2411" i="1"/>
  <c r="U2412" i="1"/>
  <c r="U2413" i="1"/>
  <c r="V2413" i="1" s="1"/>
  <c r="W2413" i="1" s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V2425" i="1" s="1"/>
  <c r="U2426" i="1"/>
  <c r="U2427" i="1"/>
  <c r="V2427" i="1" s="1"/>
  <c r="U2428" i="1"/>
  <c r="V2428" i="1" s="1"/>
  <c r="U2429" i="1"/>
  <c r="V2429" i="1" s="1"/>
  <c r="U2430" i="1"/>
  <c r="U2431" i="1"/>
  <c r="U2432" i="1"/>
  <c r="U2433" i="1"/>
  <c r="U2434" i="1"/>
  <c r="U2435" i="1"/>
  <c r="V2435" i="1" s="1"/>
  <c r="U2436" i="1"/>
  <c r="U2437" i="1"/>
  <c r="V2437" i="1" s="1"/>
  <c r="U2438" i="1"/>
  <c r="U2439" i="1"/>
  <c r="U2440" i="1"/>
  <c r="U2441" i="1"/>
  <c r="V2441" i="1" s="1"/>
  <c r="U2442" i="1"/>
  <c r="U2443" i="1"/>
  <c r="V2443" i="1" s="1"/>
  <c r="U2444" i="1"/>
  <c r="U2445" i="1"/>
  <c r="U2446" i="1"/>
  <c r="U2447" i="1"/>
  <c r="U2448" i="1"/>
  <c r="V2448" i="1" s="1"/>
  <c r="U2449" i="1"/>
  <c r="U2450" i="1"/>
  <c r="U2451" i="1"/>
  <c r="V2451" i="1" s="1"/>
  <c r="W2451" i="1" s="1"/>
  <c r="U2452" i="1"/>
  <c r="V2452" i="1" s="1"/>
  <c r="U2453" i="1"/>
  <c r="V2453" i="1" s="1"/>
  <c r="U2454" i="1"/>
  <c r="U2455" i="1"/>
  <c r="U2456" i="1"/>
  <c r="U2457" i="1"/>
  <c r="U2458" i="1"/>
  <c r="U2459" i="1"/>
  <c r="V2459" i="1" s="1"/>
  <c r="U2460" i="1"/>
  <c r="U2461" i="1"/>
  <c r="V2461" i="1" s="1"/>
  <c r="W2461" i="1" s="1"/>
  <c r="U2462" i="1"/>
  <c r="U2463" i="1"/>
  <c r="U2464" i="1"/>
  <c r="U2465" i="1"/>
  <c r="V2465" i="1" s="1"/>
  <c r="U2466" i="1"/>
  <c r="U2467" i="1"/>
  <c r="V2467" i="1" s="1"/>
  <c r="W2467" i="1" s="1"/>
  <c r="U2468" i="1"/>
  <c r="U2469" i="1"/>
  <c r="U2470" i="1"/>
  <c r="U2471" i="1"/>
  <c r="U2472" i="1"/>
  <c r="U2473" i="1"/>
  <c r="U2474" i="1"/>
  <c r="U2475" i="1"/>
  <c r="U2476" i="1"/>
  <c r="U2477" i="1"/>
  <c r="V2477" i="1" s="1"/>
  <c r="U2478" i="1"/>
  <c r="U2479" i="1"/>
  <c r="U2480" i="1"/>
  <c r="V2480" i="1" s="1"/>
  <c r="U2481" i="1"/>
  <c r="V2481" i="1" s="1"/>
  <c r="U2482" i="1"/>
  <c r="V2482" i="1" s="1"/>
  <c r="W2482" i="1" s="1"/>
  <c r="U2483" i="1"/>
  <c r="U2484" i="1"/>
  <c r="U2485" i="1"/>
  <c r="U2486" i="1"/>
  <c r="V2486" i="1" s="1"/>
  <c r="U2487" i="1"/>
  <c r="V2487" i="1" s="1"/>
  <c r="U2488" i="1"/>
  <c r="U2489" i="1"/>
  <c r="U2490" i="1"/>
  <c r="U2491" i="1"/>
  <c r="U2492" i="1"/>
  <c r="U2493" i="1"/>
  <c r="U2494" i="1"/>
  <c r="U2495" i="1"/>
  <c r="V2495" i="1" s="1"/>
  <c r="U2496" i="1"/>
  <c r="V2496" i="1" s="1"/>
  <c r="U2497" i="1"/>
  <c r="V2497" i="1" s="1"/>
  <c r="W2497" i="1" s="1"/>
  <c r="U2498" i="1"/>
  <c r="U2499" i="1"/>
  <c r="V2499" i="1" s="1"/>
  <c r="U2500" i="1"/>
  <c r="V2500" i="1" s="1"/>
  <c r="U2501" i="1"/>
  <c r="V2501" i="1" s="1"/>
  <c r="U2502" i="1"/>
  <c r="V2502" i="1" s="1"/>
  <c r="U2503" i="1"/>
  <c r="V2503" i="1" s="1"/>
  <c r="U2504" i="1"/>
  <c r="V2504" i="1" s="1"/>
  <c r="U2505" i="1"/>
  <c r="V2505" i="1" s="1"/>
  <c r="U2506" i="1"/>
  <c r="V2506" i="1" s="1"/>
  <c r="U2507" i="1"/>
  <c r="U2508" i="1"/>
  <c r="U2509" i="1"/>
  <c r="U2510" i="1"/>
  <c r="U2511" i="1"/>
  <c r="U2512" i="1"/>
  <c r="U2513" i="1"/>
  <c r="U2514" i="1"/>
  <c r="U2515" i="1"/>
  <c r="V2515" i="1" s="1"/>
  <c r="U2516" i="1"/>
  <c r="V2516" i="1" s="1"/>
  <c r="U2517" i="1"/>
  <c r="V2517" i="1" s="1"/>
  <c r="W2517" i="1" s="1"/>
  <c r="U2518" i="1"/>
  <c r="U2519" i="1"/>
  <c r="U2520" i="1"/>
  <c r="V2520" i="1" s="1"/>
  <c r="U2521" i="1"/>
  <c r="V2521" i="1" s="1"/>
  <c r="U2522" i="1"/>
  <c r="U2523" i="1"/>
  <c r="U2524" i="1"/>
  <c r="U2525" i="1"/>
  <c r="V2525" i="1" s="1"/>
  <c r="U2526" i="1"/>
  <c r="U2527" i="1"/>
  <c r="V2527" i="1" s="1"/>
  <c r="U2528" i="1"/>
  <c r="U2529" i="1"/>
  <c r="U2530" i="1"/>
  <c r="V2530" i="1" s="1"/>
  <c r="U2531" i="1"/>
  <c r="U2532" i="1"/>
  <c r="U2533" i="1"/>
  <c r="V2533" i="1" s="1"/>
  <c r="W2533" i="1" s="1"/>
  <c r="U2534" i="1"/>
  <c r="U2535" i="1"/>
  <c r="V2535" i="1" s="1"/>
  <c r="U2536" i="1"/>
  <c r="U2537" i="1"/>
  <c r="U2538" i="1"/>
  <c r="U2539" i="1"/>
  <c r="V2539" i="1" s="1"/>
  <c r="U2540" i="1"/>
  <c r="V2540" i="1" s="1"/>
  <c r="U2541" i="1"/>
  <c r="U2542" i="1"/>
  <c r="U2543" i="1"/>
  <c r="U2544" i="1"/>
  <c r="U2545" i="1"/>
  <c r="U2546" i="1"/>
  <c r="U2547" i="1"/>
  <c r="U2548" i="1"/>
  <c r="V2548" i="1" s="1"/>
  <c r="U2549" i="1"/>
  <c r="U2550" i="1"/>
  <c r="U2551" i="1"/>
  <c r="V2551" i="1" s="1"/>
  <c r="W2551" i="1" s="1"/>
  <c r="U2552" i="1"/>
  <c r="V2552" i="1" s="1"/>
  <c r="U2553" i="1"/>
  <c r="U2554" i="1"/>
  <c r="U2555" i="1"/>
  <c r="U2556" i="1"/>
  <c r="U2557" i="1"/>
  <c r="V2557" i="1" s="1"/>
  <c r="U2558" i="1"/>
  <c r="U2559" i="1"/>
  <c r="V2559" i="1" s="1"/>
  <c r="W2559" i="1" s="1"/>
  <c r="U2560" i="1"/>
  <c r="U2561" i="1"/>
  <c r="U2562" i="1"/>
  <c r="U2563" i="1"/>
  <c r="U2564" i="1"/>
  <c r="U2565" i="1"/>
  <c r="U2566" i="1"/>
  <c r="V2566" i="1" s="1"/>
  <c r="U2567" i="1"/>
  <c r="U2568" i="1"/>
  <c r="U2569" i="1"/>
  <c r="U2570" i="1"/>
  <c r="U2571" i="1"/>
  <c r="V2571" i="1" s="1"/>
  <c r="U2572" i="1"/>
  <c r="U2573" i="1"/>
  <c r="U2574" i="1"/>
  <c r="U2575" i="1"/>
  <c r="U2576" i="1"/>
  <c r="U2577" i="1"/>
  <c r="U2578" i="1"/>
  <c r="U2579" i="1"/>
  <c r="U2580" i="1"/>
  <c r="U2581" i="1"/>
  <c r="V2581" i="1" s="1"/>
  <c r="U2582" i="1"/>
  <c r="U2583" i="1"/>
  <c r="U2584" i="1"/>
  <c r="V2584" i="1" s="1"/>
  <c r="U2585" i="1"/>
  <c r="V2585" i="1" s="1"/>
  <c r="U2586" i="1"/>
  <c r="V2586" i="1" s="1"/>
  <c r="U2587" i="1"/>
  <c r="U2588" i="1"/>
  <c r="U2589" i="1"/>
  <c r="U2590" i="1"/>
  <c r="U2591" i="1"/>
  <c r="V2591" i="1" s="1"/>
  <c r="U2592" i="1"/>
  <c r="U2593" i="1"/>
  <c r="V2593" i="1" s="1"/>
  <c r="W2593" i="1" s="1"/>
  <c r="U2594" i="1"/>
  <c r="U2595" i="1"/>
  <c r="V2595" i="1" s="1"/>
  <c r="U2596" i="1"/>
  <c r="V2596" i="1" s="1"/>
  <c r="U2597" i="1"/>
  <c r="U2598" i="1"/>
  <c r="U2599" i="1"/>
  <c r="U2600" i="1"/>
  <c r="U2601" i="1"/>
  <c r="U2602" i="1"/>
  <c r="U2603" i="1"/>
  <c r="U2604" i="1"/>
  <c r="U2605" i="1"/>
  <c r="U2606" i="1"/>
  <c r="U2607" i="1"/>
  <c r="V2607" i="1" s="1"/>
  <c r="U2608" i="1"/>
  <c r="V2608" i="1" s="1"/>
  <c r="U2609" i="1"/>
  <c r="V2609" i="1" s="1"/>
  <c r="U2610" i="1"/>
  <c r="V2610" i="1" s="1"/>
  <c r="U2611" i="1"/>
  <c r="V2611" i="1" s="1"/>
  <c r="U2612" i="1"/>
  <c r="V2612" i="1" s="1"/>
  <c r="W2612" i="1" s="1"/>
  <c r="U2613" i="1"/>
  <c r="V2613" i="1" s="1"/>
  <c r="W2613" i="1" s="1"/>
  <c r="U2614" i="1"/>
  <c r="U2615" i="1"/>
  <c r="U2616" i="1"/>
  <c r="U2617" i="1"/>
  <c r="V2617" i="1" s="1"/>
  <c r="W2617" i="1" s="1"/>
  <c r="U2618" i="1"/>
  <c r="U2619" i="1"/>
  <c r="U2620" i="1"/>
  <c r="U2621" i="1"/>
  <c r="U2622" i="1"/>
  <c r="U2623" i="1"/>
  <c r="V2623" i="1" s="1"/>
  <c r="W2623" i="1" s="1"/>
  <c r="U2624" i="1"/>
  <c r="U2625" i="1"/>
  <c r="V2625" i="1" s="1"/>
  <c r="U2626" i="1"/>
  <c r="V2626" i="1" s="1"/>
  <c r="U2627" i="1"/>
  <c r="U2628" i="1"/>
  <c r="U2629" i="1"/>
  <c r="U2630" i="1"/>
  <c r="U2631" i="1"/>
  <c r="V2631" i="1" s="1"/>
  <c r="U2632" i="1"/>
  <c r="V2632" i="1" s="1"/>
  <c r="U2633" i="1"/>
  <c r="V2633" i="1" s="1"/>
  <c r="U2634" i="1"/>
  <c r="U2635" i="1"/>
  <c r="U2636" i="1"/>
  <c r="U2637" i="1"/>
  <c r="U2638" i="1"/>
  <c r="U2639" i="1"/>
  <c r="U2640" i="1"/>
  <c r="U2641" i="1"/>
  <c r="U2642" i="1"/>
  <c r="U2643" i="1"/>
  <c r="V2643" i="1" s="1"/>
  <c r="U2644" i="1"/>
  <c r="V2644" i="1" s="1"/>
  <c r="U2645" i="1"/>
  <c r="U2646" i="1"/>
  <c r="U2647" i="1"/>
  <c r="V2647" i="1" s="1"/>
  <c r="U2648" i="1"/>
  <c r="V2648" i="1" s="1"/>
  <c r="W2648" i="1" s="1"/>
  <c r="U2649" i="1"/>
  <c r="U2650" i="1"/>
  <c r="U2651" i="1"/>
  <c r="U2652" i="1"/>
  <c r="U2653" i="1"/>
  <c r="V2653" i="1" s="1"/>
  <c r="W2653" i="1" s="1"/>
  <c r="U2654" i="1"/>
  <c r="U2655" i="1"/>
  <c r="V2655" i="1" s="1"/>
  <c r="U2656" i="1"/>
  <c r="U2657" i="1"/>
  <c r="U2658" i="1"/>
  <c r="U2659" i="1"/>
  <c r="V2659" i="1" s="1"/>
  <c r="U2660" i="1"/>
  <c r="U2661" i="1"/>
  <c r="U2662" i="1"/>
  <c r="U2663" i="1"/>
  <c r="U2664" i="1"/>
  <c r="U2665" i="1"/>
  <c r="V2665" i="1" s="1"/>
  <c r="W2665" i="1" s="1"/>
  <c r="U2666" i="1"/>
  <c r="U2667" i="1"/>
  <c r="U2668" i="1"/>
  <c r="U2669" i="1"/>
  <c r="U2670" i="1"/>
  <c r="U2671" i="1"/>
  <c r="V2671" i="1" s="1"/>
  <c r="U2672" i="1"/>
  <c r="U2673" i="1"/>
  <c r="U2674" i="1"/>
  <c r="U2675" i="1"/>
  <c r="U2676" i="1"/>
  <c r="U2677" i="1"/>
  <c r="V2677" i="1" s="1"/>
  <c r="U2678" i="1"/>
  <c r="U2679" i="1"/>
  <c r="V2679" i="1" s="1"/>
  <c r="U2680" i="1"/>
  <c r="U2681" i="1"/>
  <c r="U2682" i="1"/>
  <c r="V2682" i="1" s="1"/>
  <c r="U2683" i="1"/>
  <c r="U2684" i="1"/>
  <c r="U2685" i="1"/>
  <c r="V2685" i="1" s="1"/>
  <c r="U2686" i="1"/>
  <c r="V2686" i="1" s="1"/>
  <c r="U2687" i="1"/>
  <c r="U2688" i="1"/>
  <c r="U2689" i="1"/>
  <c r="V2689" i="1" s="1"/>
  <c r="W2689" i="1" s="1"/>
  <c r="U2690" i="1"/>
  <c r="U2691" i="1"/>
  <c r="U2692" i="1"/>
  <c r="U2693" i="1"/>
  <c r="U2694" i="1"/>
  <c r="U2695" i="1"/>
  <c r="V2695" i="1" s="1"/>
  <c r="U2696" i="1"/>
  <c r="U2697" i="1"/>
  <c r="U2698" i="1"/>
  <c r="U2699" i="1"/>
  <c r="U2700" i="1"/>
  <c r="U2701" i="1"/>
  <c r="V2701" i="1" s="1"/>
  <c r="U2702" i="1"/>
  <c r="U2703" i="1"/>
  <c r="V2703" i="1" s="1"/>
  <c r="U2704" i="1"/>
  <c r="V2704" i="1" s="1"/>
  <c r="U2705" i="1"/>
  <c r="V2705" i="1" s="1"/>
  <c r="U2706" i="1"/>
  <c r="U2707" i="1"/>
  <c r="U2708" i="1"/>
  <c r="V2708" i="1" s="1"/>
  <c r="W2708" i="1" s="1"/>
  <c r="U2709" i="1"/>
  <c r="V2709" i="1" s="1"/>
  <c r="U2710" i="1"/>
  <c r="U2711" i="1"/>
  <c r="U2712" i="1"/>
  <c r="U2713" i="1"/>
  <c r="V2713" i="1" s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V2725" i="1" s="1"/>
  <c r="U2726" i="1"/>
  <c r="U2727" i="1"/>
  <c r="V2727" i="1" s="1"/>
  <c r="U2728" i="1"/>
  <c r="U2729" i="1"/>
  <c r="U2730" i="1"/>
  <c r="U2731" i="1"/>
  <c r="U2732" i="1"/>
  <c r="V2732" i="1" s="1"/>
  <c r="U2733" i="1"/>
  <c r="U2734" i="1"/>
  <c r="U2735" i="1"/>
  <c r="U2736" i="1"/>
  <c r="U2737" i="1"/>
  <c r="V2737" i="1" s="1"/>
  <c r="W2737" i="1" s="1"/>
  <c r="U2738" i="1"/>
  <c r="U2739" i="1"/>
  <c r="U2740" i="1"/>
  <c r="U2741" i="1"/>
  <c r="U2742" i="1"/>
  <c r="U2743" i="1"/>
  <c r="V2743" i="1" s="1"/>
  <c r="U2744" i="1"/>
  <c r="U2745" i="1"/>
  <c r="U2746" i="1"/>
  <c r="U2747" i="1"/>
  <c r="U2748" i="1"/>
  <c r="U2749" i="1"/>
  <c r="U2750" i="1"/>
  <c r="U2751" i="1"/>
  <c r="U2752" i="1"/>
  <c r="U2753" i="1"/>
  <c r="V2753" i="1" s="1"/>
  <c r="U2754" i="1"/>
  <c r="U2755" i="1"/>
  <c r="V2755" i="1" s="1"/>
  <c r="U2756" i="1"/>
  <c r="V2756" i="1" s="1"/>
  <c r="U2757" i="1"/>
  <c r="V2757" i="1" s="1"/>
  <c r="U2758" i="1"/>
  <c r="U2759" i="1"/>
  <c r="V2759" i="1" s="1"/>
  <c r="U2760" i="1"/>
  <c r="U2761" i="1"/>
  <c r="V2761" i="1" s="1"/>
  <c r="U2762" i="1"/>
  <c r="U2763" i="1"/>
  <c r="U2764" i="1"/>
  <c r="U2765" i="1"/>
  <c r="U2766" i="1"/>
  <c r="U2767" i="1"/>
  <c r="V2767" i="1" s="1"/>
  <c r="U2768" i="1"/>
  <c r="U2769" i="1"/>
  <c r="U2770" i="1"/>
  <c r="U2771" i="1"/>
  <c r="U2772" i="1"/>
  <c r="U2773" i="1"/>
  <c r="U2774" i="1"/>
  <c r="U2775" i="1"/>
  <c r="V2775" i="1" s="1"/>
  <c r="U2776" i="1"/>
  <c r="V2776" i="1" s="1"/>
  <c r="U2777" i="1"/>
  <c r="U2778" i="1"/>
  <c r="U2779" i="1"/>
  <c r="V2779" i="1" s="1"/>
  <c r="U2780" i="1"/>
  <c r="V2780" i="1" s="1"/>
  <c r="U2781" i="1"/>
  <c r="V2781" i="1" s="1"/>
  <c r="U2782" i="1"/>
  <c r="V2782" i="1" s="1"/>
  <c r="U2783" i="1"/>
  <c r="U2784" i="1"/>
  <c r="U2785" i="1"/>
  <c r="U2786" i="1"/>
  <c r="U2787" i="1"/>
  <c r="U2788" i="1"/>
  <c r="U2789" i="1"/>
  <c r="U2790" i="1"/>
  <c r="U2791" i="1"/>
  <c r="V2791" i="1" s="1"/>
  <c r="U2792" i="1"/>
  <c r="U2793" i="1"/>
  <c r="U2794" i="1"/>
  <c r="V2794" i="1" s="1"/>
  <c r="U2795" i="1"/>
  <c r="U2796" i="1"/>
  <c r="U2797" i="1"/>
  <c r="V2797" i="1" s="1"/>
  <c r="W2797" i="1" s="1"/>
  <c r="U2798" i="1"/>
  <c r="U2799" i="1"/>
  <c r="U2800" i="1"/>
  <c r="V2800" i="1" s="1"/>
  <c r="W2800" i="1" s="1"/>
  <c r="U2801" i="1"/>
  <c r="V2801" i="1" s="1"/>
  <c r="W2801" i="1" s="1"/>
  <c r="U2802" i="1"/>
  <c r="U2803" i="1"/>
  <c r="V2803" i="1" s="1"/>
  <c r="W2803" i="1" s="1"/>
  <c r="U2804" i="1"/>
  <c r="U2805" i="1"/>
  <c r="U2806" i="1"/>
  <c r="U2807" i="1"/>
  <c r="U2808" i="1"/>
  <c r="U2809" i="1"/>
  <c r="V2809" i="1" s="1"/>
  <c r="U2810" i="1"/>
  <c r="U2811" i="1"/>
  <c r="U2812" i="1"/>
  <c r="U2813" i="1"/>
  <c r="U2814" i="1"/>
  <c r="U2815" i="1"/>
  <c r="V2815" i="1" s="1"/>
  <c r="U2816" i="1"/>
  <c r="V2816" i="1" s="1"/>
  <c r="U2817" i="1"/>
  <c r="V2817" i="1" s="1"/>
  <c r="U2818" i="1"/>
  <c r="V2818" i="1" s="1"/>
  <c r="U2819" i="1"/>
  <c r="V2819" i="1" s="1"/>
  <c r="U2820" i="1"/>
  <c r="U2821" i="1"/>
  <c r="V2821" i="1" s="1"/>
  <c r="W2821" i="1" s="1"/>
  <c r="U2822" i="1"/>
  <c r="U2823" i="1"/>
  <c r="U2824" i="1"/>
  <c r="U2825" i="1"/>
  <c r="U2826" i="1"/>
  <c r="U2827" i="1"/>
  <c r="U2828" i="1"/>
  <c r="V2828" i="1" s="1"/>
  <c r="U2829" i="1"/>
  <c r="V2829" i="1" s="1"/>
  <c r="U2830" i="1"/>
  <c r="V2830" i="1" s="1"/>
  <c r="U2831" i="1"/>
  <c r="U2832" i="1"/>
  <c r="U2833" i="1"/>
  <c r="V2833" i="1" s="1"/>
  <c r="W2833" i="1" s="1"/>
  <c r="U2834" i="1"/>
  <c r="U2835" i="1"/>
  <c r="V2835" i="1" s="1"/>
  <c r="U2836" i="1"/>
  <c r="V2836" i="1" s="1"/>
  <c r="U2837" i="1"/>
  <c r="U2838" i="1"/>
  <c r="U2839" i="1"/>
  <c r="V2839" i="1" s="1"/>
  <c r="U2840" i="1"/>
  <c r="U2841" i="1"/>
  <c r="U2842" i="1"/>
  <c r="U2843" i="1"/>
  <c r="U2844" i="1"/>
  <c r="U2845" i="1"/>
  <c r="U2846" i="1"/>
  <c r="U2847" i="1"/>
  <c r="V2847" i="1" s="1"/>
  <c r="U2848" i="1"/>
  <c r="V2848" i="1" s="1"/>
  <c r="U2849" i="1"/>
  <c r="V2849" i="1" s="1"/>
  <c r="U2850" i="1"/>
  <c r="U2851" i="1"/>
  <c r="U2852" i="1"/>
  <c r="V2852" i="1" s="1"/>
  <c r="U2853" i="1"/>
  <c r="U2854" i="1"/>
  <c r="U2855" i="1"/>
  <c r="U2856" i="1"/>
  <c r="U2857" i="1"/>
  <c r="V2857" i="1" s="1"/>
  <c r="U2858" i="1"/>
  <c r="U2859" i="1"/>
  <c r="U2860" i="1"/>
  <c r="U2861" i="1"/>
  <c r="U2862" i="1"/>
  <c r="U2863" i="1"/>
  <c r="V2863" i="1" s="1"/>
  <c r="U2864" i="1"/>
  <c r="U2865" i="1"/>
  <c r="U2866" i="1"/>
  <c r="U2867" i="1"/>
  <c r="U2868" i="1"/>
  <c r="U2869" i="1"/>
  <c r="V2869" i="1" s="1"/>
  <c r="U2870" i="1"/>
  <c r="U2871" i="1"/>
  <c r="U2872" i="1"/>
  <c r="U2873" i="1"/>
  <c r="V2873" i="1" s="1"/>
  <c r="W2873" i="1" s="1"/>
  <c r="U2874" i="1"/>
  <c r="V2874" i="1" s="1"/>
  <c r="U2875" i="1"/>
  <c r="U2876" i="1"/>
  <c r="U2877" i="1"/>
  <c r="U2878" i="1"/>
  <c r="U2879" i="1"/>
  <c r="U2880" i="1"/>
  <c r="U2881" i="1"/>
  <c r="V2881" i="1" s="1"/>
  <c r="W2881" i="1" s="1"/>
  <c r="U2882" i="1"/>
  <c r="U2883" i="1"/>
  <c r="V2883" i="1" s="1"/>
  <c r="U2884" i="1"/>
  <c r="V2884" i="1" s="1"/>
  <c r="U2885" i="1"/>
  <c r="V2885" i="1" s="1"/>
  <c r="U2886" i="1"/>
  <c r="U2887" i="1"/>
  <c r="V2887" i="1" s="1"/>
  <c r="U2888" i="1"/>
  <c r="V2888" i="1" s="1"/>
  <c r="U2889" i="1"/>
  <c r="U2890" i="1"/>
  <c r="U2891" i="1"/>
  <c r="U2892" i="1"/>
  <c r="U2893" i="1"/>
  <c r="V2893" i="1" s="1"/>
  <c r="W2893" i="1" s="1"/>
  <c r="U2894" i="1"/>
  <c r="U2895" i="1"/>
  <c r="U2896" i="1"/>
  <c r="U2897" i="1"/>
  <c r="U2898" i="1"/>
  <c r="U2899" i="1"/>
  <c r="V2899" i="1" s="1"/>
  <c r="U2900" i="1"/>
  <c r="U2901" i="1"/>
  <c r="U2902" i="1"/>
  <c r="U2903" i="1"/>
  <c r="U2904" i="1"/>
  <c r="U2905" i="1"/>
  <c r="V2905" i="1" s="1"/>
  <c r="U2906" i="1"/>
  <c r="U2907" i="1"/>
  <c r="U2908" i="1"/>
  <c r="V2908" i="1" s="1"/>
  <c r="U2909" i="1"/>
  <c r="U2910" i="1"/>
  <c r="U2911" i="1"/>
  <c r="U2912" i="1"/>
  <c r="U2913" i="1"/>
  <c r="U2914" i="1"/>
  <c r="V2914" i="1" s="1"/>
  <c r="U2915" i="1"/>
  <c r="U2916" i="1"/>
  <c r="U2917" i="1"/>
  <c r="U2918" i="1"/>
  <c r="U2919" i="1"/>
  <c r="U2920" i="1"/>
  <c r="U2921" i="1"/>
  <c r="V2921" i="1" s="1"/>
  <c r="U2922" i="1"/>
  <c r="U2923" i="1"/>
  <c r="V2923" i="1" s="1"/>
  <c r="U2924" i="1"/>
  <c r="U2925" i="1"/>
  <c r="V2925" i="1" s="1"/>
  <c r="U2926" i="1"/>
  <c r="V2926" i="1" s="1"/>
  <c r="U2927" i="1"/>
  <c r="U2928" i="1"/>
  <c r="U2929" i="1"/>
  <c r="V2929" i="1" s="1"/>
  <c r="W2929" i="1" s="1"/>
  <c r="U2930" i="1"/>
  <c r="U2931" i="1"/>
  <c r="U2932" i="1"/>
  <c r="U2933" i="1"/>
  <c r="U2934" i="1"/>
  <c r="U2935" i="1"/>
  <c r="V2935" i="1" s="1"/>
  <c r="U2936" i="1"/>
  <c r="V2936" i="1" s="1"/>
  <c r="U2937" i="1"/>
  <c r="U2938" i="1"/>
  <c r="U2939" i="1"/>
  <c r="U2940" i="1"/>
  <c r="U2941" i="1"/>
  <c r="V2941" i="1" s="1"/>
  <c r="U2942" i="1"/>
  <c r="U2943" i="1"/>
  <c r="U2944" i="1"/>
  <c r="U2945" i="1"/>
  <c r="U2946" i="1"/>
  <c r="U2947" i="1"/>
  <c r="V2947" i="1" s="1"/>
  <c r="U2948" i="1"/>
  <c r="U2949" i="1"/>
  <c r="U2950" i="1"/>
  <c r="U2951" i="1"/>
  <c r="U2952" i="1"/>
  <c r="U2953" i="1"/>
  <c r="V2953" i="1" s="1"/>
  <c r="W2953" i="1" s="1"/>
  <c r="U2954" i="1"/>
  <c r="U2955" i="1"/>
  <c r="V2955" i="1" s="1"/>
  <c r="U2956" i="1"/>
  <c r="U2957" i="1"/>
  <c r="V2957" i="1" s="1"/>
  <c r="U2958" i="1"/>
  <c r="V2958" i="1" s="1"/>
  <c r="U2959" i="1"/>
  <c r="V2959" i="1" s="1"/>
  <c r="U2960" i="1"/>
  <c r="V2960" i="1" s="1"/>
  <c r="U2961" i="1"/>
  <c r="V2961" i="1" s="1"/>
  <c r="U2962" i="1"/>
  <c r="V2962" i="1" s="1"/>
  <c r="W2962" i="1" s="1"/>
  <c r="U2963" i="1"/>
  <c r="U2964" i="1"/>
  <c r="U2965" i="1"/>
  <c r="V2965" i="1" s="1"/>
  <c r="U2966" i="1"/>
  <c r="U2967" i="1"/>
  <c r="U2968" i="1"/>
  <c r="U2969" i="1"/>
  <c r="U2970" i="1"/>
  <c r="U2971" i="1"/>
  <c r="V2971" i="1" s="1"/>
  <c r="U2972" i="1"/>
  <c r="V2972" i="1" s="1"/>
  <c r="U2973" i="1"/>
  <c r="V2973" i="1" s="1"/>
  <c r="U2974" i="1"/>
  <c r="V2974" i="1" s="1"/>
  <c r="U2975" i="1"/>
  <c r="U2976" i="1"/>
  <c r="U2977" i="1"/>
  <c r="V2977" i="1" s="1"/>
  <c r="U2978" i="1"/>
  <c r="U2979" i="1"/>
  <c r="V2979" i="1" s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V2991" i="1" s="1"/>
  <c r="U2992" i="1"/>
  <c r="U2993" i="1"/>
  <c r="V2993" i="1" s="1"/>
  <c r="U2994" i="1"/>
  <c r="U2995" i="1"/>
  <c r="U2996" i="1"/>
  <c r="V2996" i="1" s="1"/>
  <c r="U2997" i="1"/>
  <c r="U2998" i="1"/>
  <c r="U2999" i="1"/>
  <c r="V2999" i="1" s="1"/>
  <c r="U3000" i="1"/>
  <c r="U3001" i="1"/>
  <c r="V3001" i="1" s="1"/>
  <c r="W3001" i="1" s="1"/>
  <c r="U3002" i="1"/>
  <c r="U3003" i="1"/>
  <c r="V3003" i="1" s="1"/>
  <c r="U3004" i="1"/>
  <c r="V3004" i="1" s="1"/>
  <c r="U3005" i="1"/>
  <c r="V3005" i="1" s="1"/>
  <c r="W3005" i="1" s="1"/>
  <c r="U3006" i="1"/>
  <c r="U3007" i="1"/>
  <c r="U3008" i="1"/>
  <c r="U3009" i="1"/>
  <c r="U3010" i="1"/>
  <c r="V3010" i="1" s="1"/>
  <c r="U3011" i="1"/>
  <c r="U3012" i="1"/>
  <c r="V3012" i="1" s="1"/>
  <c r="U3013" i="1"/>
  <c r="V3013" i="1" s="1"/>
  <c r="U3014" i="1"/>
  <c r="U3015" i="1"/>
  <c r="V3015" i="1" s="1"/>
  <c r="U3016" i="1"/>
  <c r="V3016" i="1" s="1"/>
  <c r="U3017" i="1"/>
  <c r="V3017" i="1" s="1"/>
  <c r="U3018" i="1"/>
  <c r="U3019" i="1"/>
  <c r="U3020" i="1"/>
  <c r="U3021" i="1"/>
  <c r="U3022" i="1"/>
  <c r="U3023" i="1"/>
  <c r="U3024" i="1"/>
  <c r="U3025" i="1"/>
  <c r="V3025" i="1" s="1"/>
  <c r="U3026" i="1"/>
  <c r="U3027" i="1"/>
  <c r="V3027" i="1" s="1"/>
  <c r="U3028" i="1"/>
  <c r="U3029" i="1"/>
  <c r="U3030" i="1"/>
  <c r="V3030" i="1" s="1"/>
  <c r="U3031" i="1"/>
  <c r="V3031" i="1" s="1"/>
  <c r="W3031" i="1" s="1"/>
  <c r="U3032" i="1"/>
  <c r="U3033" i="1"/>
  <c r="U3034" i="1"/>
  <c r="U3035" i="1"/>
  <c r="U3036" i="1"/>
  <c r="V3036" i="1" s="1"/>
  <c r="U3037" i="1"/>
  <c r="U3038" i="1"/>
  <c r="U3039" i="1"/>
  <c r="U3040" i="1"/>
  <c r="V3040" i="1" s="1"/>
  <c r="U3041" i="1"/>
  <c r="V3041" i="1" s="1"/>
  <c r="U3042" i="1"/>
  <c r="V3042" i="1" s="1"/>
  <c r="U3043" i="1"/>
  <c r="U3044" i="1"/>
  <c r="U3045" i="1"/>
  <c r="V3045" i="1" s="1"/>
  <c r="U3046" i="1"/>
  <c r="U3047" i="1"/>
  <c r="U3048" i="1"/>
  <c r="U3049" i="1"/>
  <c r="V3049" i="1" s="1"/>
  <c r="W3049" i="1" s="1"/>
  <c r="U3050" i="1"/>
  <c r="U3051" i="1"/>
  <c r="V3051" i="1" s="1"/>
  <c r="U3052" i="1"/>
  <c r="V3052" i="1" s="1"/>
  <c r="U3053" i="1"/>
  <c r="V3053" i="1" s="1"/>
  <c r="U3054" i="1"/>
  <c r="V3054" i="1" s="1"/>
  <c r="U3055" i="1"/>
  <c r="V3055" i="1" s="1"/>
  <c r="W3055" i="1" s="1"/>
  <c r="U3056" i="1"/>
  <c r="U3057" i="1"/>
  <c r="U3058" i="1"/>
  <c r="U3059" i="1"/>
  <c r="U3060" i="1"/>
  <c r="V3060" i="1" s="1"/>
  <c r="U3061" i="1"/>
  <c r="U3062" i="1"/>
  <c r="U3063" i="1"/>
  <c r="V3063" i="1" s="1"/>
  <c r="U3064" i="1"/>
  <c r="V3064" i="1" s="1"/>
  <c r="U3065" i="1"/>
  <c r="V3065" i="1" s="1"/>
  <c r="U3066" i="1"/>
  <c r="U3067" i="1"/>
  <c r="V3067" i="1" s="1"/>
  <c r="W3067" i="1" s="1"/>
  <c r="U3068" i="1"/>
  <c r="U3069" i="1"/>
  <c r="V3069" i="1" s="1"/>
  <c r="W3069" i="1" s="1"/>
  <c r="U3070" i="1"/>
  <c r="U3071" i="1"/>
  <c r="U3072" i="1"/>
  <c r="U3073" i="1"/>
  <c r="U3074" i="1"/>
  <c r="U3075" i="1"/>
  <c r="U3076" i="1"/>
  <c r="U3077" i="1"/>
  <c r="U3078" i="1"/>
  <c r="U3079" i="1"/>
  <c r="V3079" i="1" s="1"/>
  <c r="U3080" i="1"/>
  <c r="V3080" i="1" s="1"/>
  <c r="U3081" i="1"/>
  <c r="U3082" i="1"/>
  <c r="U3083" i="1"/>
  <c r="U3084" i="1"/>
  <c r="U3085" i="1"/>
  <c r="V3085" i="1" s="1"/>
  <c r="U3086" i="1"/>
  <c r="U3087" i="1"/>
  <c r="U3088" i="1"/>
  <c r="V3088" i="1" s="1"/>
  <c r="U3089" i="1"/>
  <c r="V3089" i="1" s="1"/>
  <c r="U3090" i="1"/>
  <c r="V3090" i="1" s="1"/>
  <c r="U3091" i="1"/>
  <c r="U3092" i="1"/>
  <c r="U3093" i="1"/>
  <c r="V3093" i="1" s="1"/>
  <c r="U3094" i="1"/>
  <c r="U3095" i="1"/>
  <c r="U3096" i="1"/>
  <c r="U3097" i="1"/>
  <c r="U3098" i="1"/>
  <c r="U3099" i="1"/>
  <c r="U3100" i="1"/>
  <c r="U3101" i="1"/>
  <c r="V3101" i="1" s="1"/>
  <c r="U3102" i="1"/>
  <c r="U3103" i="1"/>
  <c r="V3103" i="1" s="1"/>
  <c r="U3104" i="1"/>
  <c r="U3105" i="1"/>
  <c r="U3106" i="1"/>
  <c r="U3107" i="1"/>
  <c r="U3108" i="1"/>
  <c r="U3109" i="1"/>
  <c r="V3109" i="1" s="1"/>
  <c r="U3110" i="1"/>
  <c r="U3111" i="1"/>
  <c r="V3111" i="1" s="1"/>
  <c r="U3112" i="1"/>
  <c r="U3113" i="1"/>
  <c r="U3114" i="1"/>
  <c r="U3115" i="1"/>
  <c r="U3116" i="1"/>
  <c r="V3116" i="1" s="1"/>
  <c r="U3117" i="1"/>
  <c r="V3117" i="1" s="1"/>
  <c r="U3118" i="1"/>
  <c r="V3118" i="1" s="1"/>
  <c r="U3119" i="1"/>
  <c r="V3119" i="1" s="1"/>
  <c r="U3120" i="1"/>
  <c r="U3121" i="1"/>
  <c r="V3121" i="1" s="1"/>
  <c r="U3122" i="1"/>
  <c r="U3123" i="1"/>
  <c r="U3124" i="1"/>
  <c r="V3124" i="1" s="1"/>
  <c r="U3125" i="1"/>
  <c r="U3126" i="1"/>
  <c r="U3127" i="1"/>
  <c r="V3127" i="1" s="1"/>
  <c r="U3128" i="1"/>
  <c r="U3129" i="1"/>
  <c r="U3130" i="1"/>
  <c r="V3130" i="1" s="1"/>
  <c r="U3131" i="1"/>
  <c r="U3132" i="1"/>
  <c r="U3133" i="1"/>
  <c r="V3133" i="1" s="1"/>
  <c r="W3133" i="1" s="1"/>
  <c r="U3134" i="1"/>
  <c r="U3135" i="1"/>
  <c r="V3135" i="1" s="1"/>
  <c r="U3136" i="1"/>
  <c r="V3136" i="1" s="1"/>
  <c r="U3137" i="1"/>
  <c r="U3138" i="1"/>
  <c r="U3139" i="1"/>
  <c r="U3140" i="1"/>
  <c r="U3141" i="1"/>
  <c r="V3141" i="1" s="1"/>
  <c r="U3142" i="1"/>
  <c r="V3142" i="1" s="1"/>
  <c r="U3143" i="1"/>
  <c r="U3144" i="1"/>
  <c r="U3145" i="1"/>
  <c r="V3145" i="1" s="1"/>
  <c r="W3145" i="1" s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V3157" i="1" s="1"/>
  <c r="U3158" i="1"/>
  <c r="U3159" i="1"/>
  <c r="V3159" i="1" s="1"/>
  <c r="U3160" i="1"/>
  <c r="V3160" i="1" s="1"/>
  <c r="U3161" i="1"/>
  <c r="V3161" i="1" s="1"/>
  <c r="U3162" i="1"/>
  <c r="U3163" i="1"/>
  <c r="V3163" i="1" s="1"/>
  <c r="W3163" i="1" s="1"/>
  <c r="U3164" i="1"/>
  <c r="U3165" i="1"/>
  <c r="U3166" i="1"/>
  <c r="V3166" i="1" s="1"/>
  <c r="U3167" i="1"/>
  <c r="U3168" i="1"/>
  <c r="U3169" i="1"/>
  <c r="U3170" i="1"/>
  <c r="U3171" i="1"/>
  <c r="U3172" i="1"/>
  <c r="U3173" i="1"/>
  <c r="U3174" i="1"/>
  <c r="V3174" i="1" s="1"/>
  <c r="U3175" i="1"/>
  <c r="U3176" i="1"/>
  <c r="U3177" i="1"/>
  <c r="U3178" i="1"/>
  <c r="U3179" i="1"/>
  <c r="U3180" i="1"/>
  <c r="V3180" i="1" s="1"/>
  <c r="W3180" i="1" s="1"/>
  <c r="U3181" i="1"/>
  <c r="V3181" i="1" s="1"/>
  <c r="U3182" i="1"/>
  <c r="U3183" i="1"/>
  <c r="U3184" i="1"/>
  <c r="U3185" i="1"/>
  <c r="U3186" i="1"/>
  <c r="U3187" i="1"/>
  <c r="V3187" i="1" s="1"/>
  <c r="U3188" i="1"/>
  <c r="U3189" i="1"/>
  <c r="U3190" i="1"/>
  <c r="V3190" i="1" s="1"/>
  <c r="U3191" i="1"/>
  <c r="U3192" i="1"/>
  <c r="U3193" i="1"/>
  <c r="U3194" i="1"/>
  <c r="U3195" i="1"/>
  <c r="V3195" i="1" s="1"/>
  <c r="W3195" i="1" s="1"/>
  <c r="U3196" i="1"/>
  <c r="V3196" i="1" s="1"/>
  <c r="U3197" i="1"/>
  <c r="U3198" i="1"/>
  <c r="U3199" i="1"/>
  <c r="V3199" i="1" s="1"/>
  <c r="U3200" i="1"/>
  <c r="U3201" i="1"/>
  <c r="U3202" i="1"/>
  <c r="V3202" i="1" s="1"/>
  <c r="U3203" i="1"/>
  <c r="U3204" i="1"/>
  <c r="V3204" i="1" s="1"/>
  <c r="U3205" i="1"/>
  <c r="V3205" i="1" s="1"/>
  <c r="W3205" i="1" s="1"/>
  <c r="U3206" i="1"/>
  <c r="U3207" i="1"/>
  <c r="V3207" i="1" s="1"/>
  <c r="W3207" i="1" s="1"/>
  <c r="U3208" i="1"/>
  <c r="U3209" i="1"/>
  <c r="U3210" i="1"/>
  <c r="U3211" i="1"/>
  <c r="V3211" i="1" s="1"/>
  <c r="U3212" i="1"/>
  <c r="U3213" i="1"/>
  <c r="U3214" i="1"/>
  <c r="U3215" i="1"/>
  <c r="U3216" i="1"/>
  <c r="U3217" i="1"/>
  <c r="U3218" i="1"/>
  <c r="U3219" i="1"/>
  <c r="V3219" i="1" s="1"/>
  <c r="U3220" i="1"/>
  <c r="U3221" i="1"/>
  <c r="U3222" i="1"/>
  <c r="U3223" i="1"/>
  <c r="V3223" i="1" s="1"/>
  <c r="U3224" i="1"/>
  <c r="U3225" i="1"/>
  <c r="U3226" i="1"/>
  <c r="V3226" i="1" s="1"/>
  <c r="U3227" i="1"/>
  <c r="U3228" i="1"/>
  <c r="V3228" i="1" s="1"/>
  <c r="U3229" i="1"/>
  <c r="V3229" i="1" s="1"/>
  <c r="U3230" i="1"/>
  <c r="U3231" i="1"/>
  <c r="V3231" i="1" s="1"/>
  <c r="W3231" i="1" s="1"/>
  <c r="U3232" i="1"/>
  <c r="V3232" i="1" s="1"/>
  <c r="W3232" i="1" s="1"/>
  <c r="U3233" i="1"/>
  <c r="U3234" i="1"/>
  <c r="U3235" i="1"/>
  <c r="U3236" i="1"/>
  <c r="U3237" i="1"/>
  <c r="U3238" i="1"/>
  <c r="U3239" i="1"/>
  <c r="U3240" i="1"/>
  <c r="V3240" i="1" s="1"/>
  <c r="U3241" i="1"/>
  <c r="U3242" i="1"/>
  <c r="U3243" i="1"/>
  <c r="V3243" i="1" s="1"/>
  <c r="U3244" i="1"/>
  <c r="V3244" i="1" s="1"/>
  <c r="U3245" i="1"/>
  <c r="V3245" i="1" s="1"/>
  <c r="U3246" i="1"/>
  <c r="V3246" i="1" s="1"/>
  <c r="U3247" i="1"/>
  <c r="V3247" i="1" s="1"/>
  <c r="W3247" i="1" s="1"/>
  <c r="U3248" i="1"/>
  <c r="U3249" i="1"/>
  <c r="U3250" i="1"/>
  <c r="U3251" i="1"/>
  <c r="U3252" i="1"/>
  <c r="U3253" i="1"/>
  <c r="V3253" i="1" s="1"/>
  <c r="W3253" i="1" s="1"/>
  <c r="U3254" i="1"/>
  <c r="U3255" i="1"/>
  <c r="U3256" i="1"/>
  <c r="U3257" i="1"/>
  <c r="V3257" i="1" s="1"/>
  <c r="U3258" i="1"/>
  <c r="V3258" i="1" s="1"/>
  <c r="U3259" i="1"/>
  <c r="V3259" i="1" s="1"/>
  <c r="U3260" i="1"/>
  <c r="U3261" i="1"/>
  <c r="U3262" i="1"/>
  <c r="V3262" i="1" s="1"/>
  <c r="U3263" i="1"/>
  <c r="U3264" i="1"/>
  <c r="U3265" i="1"/>
  <c r="V3265" i="1" s="1"/>
  <c r="W3265" i="1" s="1"/>
  <c r="U3266" i="1"/>
  <c r="U3267" i="1"/>
  <c r="U3268" i="1"/>
  <c r="U3269" i="1"/>
  <c r="U3270" i="1"/>
  <c r="U3271" i="1"/>
  <c r="V3271" i="1" s="1"/>
  <c r="U3272" i="1"/>
  <c r="V3272" i="1" s="1"/>
  <c r="U3273" i="1"/>
  <c r="U3274" i="1"/>
  <c r="U3275" i="1"/>
  <c r="V3275" i="1" s="1"/>
  <c r="U3276" i="1"/>
  <c r="V3276" i="1" s="1"/>
  <c r="U3277" i="1"/>
  <c r="V3277" i="1" s="1"/>
  <c r="U3278" i="1"/>
  <c r="U3279" i="1"/>
  <c r="V3279" i="1" s="1"/>
  <c r="U3280" i="1"/>
  <c r="U3281" i="1"/>
  <c r="V3281" i="1" s="1"/>
  <c r="W3281" i="1" s="1"/>
  <c r="U3282" i="1"/>
  <c r="U3283" i="1"/>
  <c r="U3284" i="1"/>
  <c r="U3285" i="1"/>
  <c r="U3286" i="1"/>
  <c r="U3287" i="1"/>
  <c r="U3288" i="1"/>
  <c r="V3288" i="1" s="1"/>
  <c r="U3289" i="1"/>
  <c r="V3289" i="1" s="1"/>
  <c r="W3289" i="1" s="1"/>
  <c r="U3290" i="1"/>
  <c r="U3291" i="1"/>
  <c r="V3291" i="1" s="1"/>
  <c r="U3292" i="1"/>
  <c r="V3292" i="1" s="1"/>
  <c r="U3293" i="1"/>
  <c r="V3293" i="1" s="1"/>
  <c r="U3294" i="1"/>
  <c r="U3295" i="1"/>
  <c r="V3295" i="1" s="1"/>
  <c r="W3295" i="1" s="1"/>
  <c r="U3296" i="1"/>
  <c r="U3297" i="1"/>
  <c r="U3298" i="1"/>
  <c r="U3299" i="1"/>
  <c r="U3300" i="1"/>
  <c r="U3301" i="1"/>
  <c r="V3301" i="1" s="1"/>
  <c r="U3302" i="1"/>
  <c r="U3303" i="1"/>
  <c r="U3304" i="1"/>
  <c r="U3305" i="1"/>
  <c r="V3305" i="1" s="1"/>
  <c r="U3306" i="1"/>
  <c r="V3306" i="1" s="1"/>
  <c r="U3307" i="1"/>
  <c r="V3307" i="1" s="1"/>
  <c r="U3308" i="1"/>
  <c r="U3309" i="1"/>
  <c r="U3310" i="1"/>
  <c r="U3311" i="1"/>
  <c r="U3312" i="1"/>
  <c r="U3313" i="1"/>
  <c r="V3313" i="1" s="1"/>
  <c r="U3314" i="1"/>
  <c r="U3315" i="1"/>
  <c r="V3315" i="1" s="1"/>
  <c r="U3316" i="1"/>
  <c r="V3316" i="1" s="1"/>
  <c r="U3317" i="1"/>
  <c r="U3318" i="1"/>
  <c r="U3319" i="1"/>
  <c r="U3320" i="1"/>
  <c r="U3321" i="1"/>
  <c r="U3322" i="1"/>
  <c r="V3322" i="1" s="1"/>
  <c r="U3323" i="1"/>
  <c r="U3324" i="1"/>
  <c r="V3324" i="1" s="1"/>
  <c r="W3324" i="1" s="1"/>
  <c r="U3325" i="1"/>
  <c r="V3325" i="1" s="1"/>
  <c r="W3325" i="1" s="1"/>
  <c r="U3326" i="1"/>
  <c r="U3327" i="1"/>
  <c r="U3328" i="1"/>
  <c r="U3329" i="1"/>
  <c r="U3330" i="1"/>
  <c r="U3331" i="1"/>
  <c r="V3331" i="1" s="1"/>
  <c r="W3331" i="1" s="1"/>
  <c r="U3332" i="1"/>
  <c r="U3333" i="1"/>
  <c r="U3334" i="1"/>
  <c r="V3334" i="1" s="1"/>
  <c r="U3335" i="1"/>
  <c r="U3336" i="1"/>
  <c r="V3336" i="1" s="1"/>
  <c r="W3336" i="1" s="1"/>
  <c r="U3337" i="1"/>
  <c r="V3337" i="1" s="1"/>
  <c r="U3338" i="1"/>
  <c r="U3339" i="1"/>
  <c r="V3339" i="1" s="1"/>
  <c r="U3340" i="1"/>
  <c r="V3340" i="1" s="1"/>
  <c r="U3341" i="1"/>
  <c r="U3342" i="1"/>
  <c r="U3343" i="1"/>
  <c r="V3343" i="1" s="1"/>
  <c r="U3344" i="1"/>
  <c r="U3345" i="1"/>
  <c r="U3346" i="1"/>
  <c r="V3346" i="1" s="1"/>
  <c r="U3347" i="1"/>
  <c r="U3348" i="1"/>
  <c r="U3349" i="1"/>
  <c r="U3350" i="1"/>
  <c r="U3351" i="1"/>
  <c r="U3352" i="1"/>
  <c r="U3353" i="1"/>
  <c r="U3354" i="1"/>
  <c r="V3354" i="1" s="1"/>
  <c r="U3355" i="1"/>
  <c r="U3356" i="1"/>
  <c r="V3356" i="1" s="1"/>
  <c r="U3357" i="1"/>
  <c r="U3358" i="1"/>
  <c r="V3358" i="1" s="1"/>
  <c r="U3359" i="1"/>
  <c r="U3360" i="1"/>
  <c r="V3360" i="1" s="1"/>
  <c r="W3360" i="1" s="1"/>
  <c r="U3361" i="1"/>
  <c r="V3361" i="1" s="1"/>
  <c r="W3361" i="1" s="1"/>
  <c r="U3362" i="1"/>
  <c r="U3363" i="1"/>
  <c r="V3363" i="1" s="1"/>
  <c r="U3364" i="1"/>
  <c r="U3365" i="1"/>
  <c r="U3366" i="1"/>
  <c r="U3367" i="1"/>
  <c r="V3367" i="1" s="1"/>
  <c r="U3368" i="1"/>
  <c r="U3369" i="1"/>
  <c r="U3370" i="1"/>
  <c r="U3371" i="1"/>
  <c r="U3372" i="1"/>
  <c r="V3372" i="1" s="1"/>
  <c r="U3373" i="1"/>
  <c r="V3373" i="1" s="1"/>
  <c r="U3374" i="1"/>
  <c r="U3375" i="1"/>
  <c r="V3375" i="1" s="1"/>
  <c r="U3376" i="1"/>
  <c r="V3376" i="1" s="1"/>
  <c r="U3377" i="1"/>
  <c r="U3378" i="1"/>
  <c r="V3378" i="1" s="1"/>
  <c r="U3379" i="1"/>
  <c r="V3379" i="1" s="1"/>
  <c r="W3379" i="1" s="1"/>
  <c r="U3380" i="1"/>
  <c r="U3381" i="1"/>
  <c r="U3382" i="1"/>
  <c r="V3382" i="1" s="1"/>
  <c r="U3383" i="1"/>
  <c r="U3384" i="1"/>
  <c r="V3384" i="1" s="1"/>
  <c r="U3385" i="1"/>
  <c r="V3385" i="1" s="1"/>
  <c r="U3386" i="1"/>
  <c r="U3387" i="1"/>
  <c r="U3388" i="1"/>
  <c r="U3389" i="1"/>
  <c r="V3389" i="1" s="1"/>
  <c r="U3390" i="1"/>
  <c r="U3391" i="1"/>
  <c r="V3391" i="1" s="1"/>
  <c r="U3392" i="1"/>
  <c r="U3393" i="1"/>
  <c r="U3394" i="1"/>
  <c r="V3394" i="1" s="1"/>
  <c r="U3395" i="1"/>
  <c r="U3396" i="1"/>
  <c r="U3397" i="1"/>
  <c r="V3397" i="1" s="1"/>
  <c r="W3397" i="1" s="1"/>
  <c r="U3398" i="1"/>
  <c r="U3399" i="1"/>
  <c r="U3400" i="1"/>
  <c r="U3401" i="1"/>
  <c r="U3402" i="1"/>
  <c r="V3402" i="1" s="1"/>
  <c r="U3403" i="1"/>
  <c r="U3404" i="1"/>
  <c r="U3405" i="1"/>
  <c r="U3406" i="1"/>
  <c r="U3407" i="1"/>
  <c r="U3408" i="1"/>
  <c r="V3408" i="1" s="1"/>
  <c r="U3409" i="1"/>
  <c r="V3409" i="1" s="1"/>
  <c r="U3410" i="1"/>
  <c r="U3411" i="1"/>
  <c r="U3412" i="1"/>
  <c r="V3412" i="1" s="1"/>
  <c r="W3412" i="1" s="1"/>
  <c r="U3413" i="1"/>
  <c r="U3414" i="1"/>
  <c r="U3415" i="1"/>
  <c r="V3415" i="1" s="1"/>
  <c r="W3415" i="1" s="1"/>
  <c r="U3416" i="1"/>
  <c r="U3417" i="1"/>
  <c r="U3418" i="1"/>
  <c r="U3419" i="1"/>
  <c r="U3420" i="1"/>
  <c r="U3421" i="1"/>
  <c r="V3421" i="1" s="1"/>
  <c r="W3421" i="1" s="1"/>
  <c r="U3422" i="1"/>
  <c r="U3423" i="1"/>
  <c r="V3423" i="1" s="1"/>
  <c r="U3424" i="1"/>
  <c r="V3424" i="1" s="1"/>
  <c r="U3425" i="1"/>
  <c r="V3425" i="1" s="1"/>
  <c r="U3426" i="1"/>
  <c r="V3426" i="1" s="1"/>
  <c r="U3427" i="1"/>
  <c r="U3428" i="1"/>
  <c r="U3429" i="1"/>
  <c r="U3430" i="1"/>
  <c r="V3430" i="1" s="1"/>
  <c r="U3431" i="1"/>
  <c r="U3432" i="1"/>
  <c r="V3432" i="1" s="1"/>
  <c r="U3433" i="1"/>
  <c r="V3433" i="1" s="1"/>
  <c r="U3434" i="1"/>
  <c r="U3435" i="1"/>
  <c r="V3435" i="1" s="1"/>
  <c r="W3435" i="1" s="1"/>
  <c r="U3436" i="1"/>
  <c r="V3436" i="1" s="1"/>
  <c r="W3436" i="1" s="1"/>
  <c r="U3437" i="1"/>
  <c r="V3437" i="1" s="1"/>
  <c r="W3437" i="1" s="1"/>
  <c r="U3438" i="1"/>
  <c r="U3439" i="1"/>
  <c r="V3439" i="1" s="1"/>
  <c r="U3440" i="1"/>
  <c r="U3441" i="1"/>
  <c r="U3442" i="1"/>
  <c r="U3443" i="1"/>
  <c r="U3444" i="1"/>
  <c r="V3444" i="1" s="1"/>
  <c r="U3445" i="1"/>
  <c r="V3445" i="1" s="1"/>
  <c r="U3446" i="1"/>
  <c r="U3447" i="1"/>
  <c r="U3448" i="1"/>
  <c r="U3449" i="1"/>
  <c r="U3450" i="1"/>
  <c r="V3450" i="1" s="1"/>
  <c r="U3451" i="1"/>
  <c r="V3451" i="1" s="1"/>
  <c r="W3451" i="1" s="1"/>
  <c r="U3452" i="1"/>
  <c r="V3452" i="1" s="1"/>
  <c r="U3453" i="1"/>
  <c r="U3454" i="1"/>
  <c r="V3454" i="1" s="1"/>
  <c r="U3455" i="1"/>
  <c r="U3456" i="1"/>
  <c r="V3456" i="1" s="1"/>
  <c r="U3457" i="1"/>
  <c r="U3458" i="1"/>
  <c r="U3459" i="1"/>
  <c r="V3459" i="1" s="1"/>
  <c r="U3460" i="1"/>
  <c r="U3461" i="1"/>
  <c r="U3462" i="1"/>
  <c r="U3463" i="1"/>
  <c r="V3463" i="1" s="1"/>
  <c r="U3464" i="1"/>
  <c r="U3465" i="1"/>
  <c r="U3466" i="1"/>
  <c r="V3466" i="1" s="1"/>
  <c r="U3467" i="1"/>
  <c r="U3468" i="1"/>
  <c r="V3468" i="1" s="1"/>
  <c r="W3468" i="1" s="1"/>
  <c r="U3469" i="1"/>
  <c r="V3469" i="1" s="1"/>
  <c r="W3469" i="1" s="1"/>
  <c r="U3470" i="1"/>
  <c r="V3470" i="1" s="1"/>
  <c r="U3471" i="1"/>
  <c r="U3472" i="1"/>
  <c r="V3472" i="1" s="1"/>
  <c r="W3472" i="1" s="1"/>
  <c r="U3473" i="1"/>
  <c r="U3474" i="1"/>
  <c r="V3474" i="1" s="1"/>
  <c r="U3475" i="1"/>
  <c r="U3476" i="1"/>
  <c r="U3477" i="1"/>
  <c r="U3478" i="1"/>
  <c r="U3479" i="1"/>
  <c r="U3480" i="1"/>
  <c r="V3480" i="1" s="1"/>
  <c r="W3480" i="1" s="1"/>
  <c r="U3481" i="1"/>
  <c r="U3482" i="1"/>
  <c r="U3483" i="1"/>
  <c r="V3483" i="1" s="1"/>
  <c r="U3484" i="1"/>
  <c r="V3484" i="1" s="1"/>
  <c r="U3485" i="1"/>
  <c r="U3486" i="1"/>
  <c r="V3486" i="1" s="1"/>
  <c r="U3487" i="1"/>
  <c r="V3487" i="1" s="1"/>
  <c r="U3488" i="1"/>
  <c r="U3489" i="1"/>
  <c r="V3489" i="1" s="1"/>
  <c r="U3490" i="1"/>
  <c r="V3490" i="1" s="1"/>
  <c r="U3491" i="1"/>
  <c r="V3491" i="1" s="1"/>
  <c r="U3492" i="1"/>
  <c r="V3492" i="1" s="1"/>
  <c r="W3492" i="1" s="1"/>
  <c r="U3493" i="1"/>
  <c r="V3493" i="1" s="1"/>
  <c r="U3494" i="1"/>
  <c r="U3495" i="1"/>
  <c r="V3495" i="1" s="1"/>
  <c r="U3496" i="1"/>
  <c r="V3496" i="1" s="1"/>
  <c r="U3497" i="1"/>
  <c r="U3498" i="1"/>
  <c r="U3499" i="1"/>
  <c r="V3499" i="1" s="1"/>
  <c r="W3499" i="1" s="1"/>
  <c r="U3500" i="1"/>
  <c r="U3501" i="1"/>
  <c r="U3502" i="1"/>
  <c r="V3502" i="1" s="1"/>
  <c r="U3503" i="1"/>
  <c r="U3504" i="1"/>
  <c r="V3504" i="1" s="1"/>
  <c r="W3504" i="1" s="1"/>
  <c r="U3505" i="1"/>
  <c r="V3505" i="1" s="1"/>
  <c r="W3505" i="1" s="1"/>
  <c r="U3506" i="1"/>
  <c r="U3507" i="1"/>
  <c r="U3508" i="1"/>
  <c r="U3509" i="1"/>
  <c r="U3510" i="1"/>
  <c r="U3511" i="1"/>
  <c r="V3511" i="1" s="1"/>
  <c r="U3512" i="1"/>
  <c r="U3513" i="1"/>
  <c r="U3514" i="1"/>
  <c r="V3514" i="1" s="1"/>
  <c r="U3515" i="1"/>
  <c r="U3516" i="1"/>
  <c r="V3516" i="1" s="1"/>
  <c r="W3516" i="1" s="1"/>
  <c r="U3517" i="1"/>
  <c r="U3518" i="1"/>
  <c r="U3519" i="1"/>
  <c r="V3519" i="1" s="1"/>
  <c r="U3520" i="1"/>
  <c r="V3520" i="1" s="1"/>
  <c r="U3521" i="1"/>
  <c r="V3521" i="1" s="1"/>
  <c r="U3522" i="1"/>
  <c r="U3523" i="1"/>
  <c r="V3523" i="1" s="1"/>
  <c r="W3523" i="1" s="1"/>
  <c r="U3524" i="1"/>
  <c r="U3525" i="1"/>
  <c r="U3526" i="1"/>
  <c r="U3527" i="1"/>
  <c r="U3528" i="1"/>
  <c r="V3528" i="1" s="1"/>
  <c r="U3529" i="1"/>
  <c r="U3530" i="1"/>
  <c r="U3531" i="1"/>
  <c r="V3531" i="1" s="1"/>
  <c r="U3532" i="1"/>
  <c r="V3532" i="1" s="1"/>
  <c r="W3532" i="1" s="1"/>
  <c r="U3533" i="1"/>
  <c r="U3534" i="1"/>
  <c r="U3535" i="1"/>
  <c r="U3536" i="1"/>
  <c r="U3537" i="1"/>
  <c r="U3538" i="1"/>
  <c r="U3539" i="1"/>
  <c r="U3540" i="1"/>
  <c r="V3540" i="1" s="1"/>
  <c r="U3541" i="1"/>
  <c r="V3541" i="1" s="1"/>
  <c r="U3542" i="1"/>
  <c r="U3543" i="1"/>
  <c r="U3544" i="1"/>
  <c r="V3544" i="1" s="1"/>
  <c r="W3544" i="1" s="1"/>
  <c r="U3545" i="1"/>
  <c r="V3545" i="1" s="1"/>
  <c r="U3546" i="1"/>
  <c r="U3547" i="1"/>
  <c r="V3547" i="1" s="1"/>
  <c r="W3547" i="1" s="1"/>
  <c r="U3548" i="1"/>
  <c r="U3549" i="1"/>
  <c r="U3550" i="1"/>
  <c r="U3551" i="1"/>
  <c r="V3551" i="1" s="1"/>
  <c r="U3552" i="1"/>
  <c r="U3553" i="1"/>
  <c r="V3553" i="1" s="1"/>
  <c r="W3553" i="1" s="1"/>
  <c r="U3554" i="1"/>
  <c r="U3555" i="1"/>
  <c r="U3556" i="1"/>
  <c r="V3556" i="1" s="1"/>
  <c r="U3557" i="1"/>
  <c r="U3558" i="1"/>
  <c r="U3559" i="1"/>
  <c r="V3559" i="1" s="1"/>
  <c r="U3560" i="1"/>
  <c r="U3561" i="1"/>
  <c r="U3562" i="1"/>
  <c r="V3562" i="1" s="1"/>
  <c r="U3563" i="1"/>
  <c r="U3564" i="1"/>
  <c r="V3564" i="1" s="1"/>
  <c r="W3564" i="1" s="1"/>
  <c r="U3565" i="1"/>
  <c r="V3565" i="1" s="1"/>
  <c r="W3565" i="1" s="1"/>
  <c r="U3566" i="1"/>
  <c r="U3567" i="1"/>
  <c r="U3568" i="1"/>
  <c r="U3569" i="1"/>
  <c r="U3570" i="1"/>
  <c r="U3571" i="1"/>
  <c r="U3572" i="1"/>
  <c r="U3573" i="1"/>
  <c r="U3574" i="1"/>
  <c r="U3575" i="1"/>
  <c r="U3576" i="1"/>
  <c r="V3576" i="1" s="1"/>
  <c r="U3577" i="1"/>
  <c r="V3577" i="1" s="1"/>
  <c r="U3578" i="1"/>
  <c r="U3579" i="1"/>
  <c r="V3579" i="1" s="1"/>
  <c r="W3579" i="1" s="1"/>
  <c r="U3580" i="1"/>
  <c r="V3580" i="1" s="1"/>
  <c r="W3580" i="1" s="1"/>
  <c r="U3581" i="1"/>
  <c r="U3582" i="1"/>
  <c r="V3582" i="1" s="1"/>
  <c r="U3583" i="1"/>
  <c r="V3583" i="1" s="1"/>
  <c r="W3583" i="1" s="1"/>
  <c r="U3584" i="1"/>
  <c r="U3585" i="1"/>
  <c r="U3586" i="1"/>
  <c r="V3586" i="1" s="1"/>
  <c r="U3587" i="1"/>
  <c r="U3588" i="1"/>
  <c r="V3588" i="1" s="1"/>
  <c r="U3589" i="1"/>
  <c r="V3589" i="1" s="1"/>
  <c r="U3590" i="1"/>
  <c r="U3591" i="1"/>
  <c r="V3591" i="1" s="1"/>
  <c r="U3592" i="1"/>
  <c r="V3592" i="1" s="1"/>
  <c r="U3593" i="1"/>
  <c r="V3593" i="1" s="1"/>
  <c r="U3594" i="1"/>
  <c r="V3594" i="1" s="1"/>
  <c r="U3595" i="1"/>
  <c r="V3595" i="1" s="1"/>
  <c r="U3596" i="1"/>
  <c r="U3597" i="1"/>
  <c r="U3598" i="1"/>
  <c r="V3598" i="1" s="1"/>
  <c r="U3599" i="1"/>
  <c r="U3600" i="1"/>
  <c r="V3600" i="1" s="1"/>
  <c r="W3600" i="1" s="1"/>
  <c r="U3601" i="1"/>
  <c r="U3602" i="1"/>
  <c r="U3603" i="1"/>
  <c r="V3603" i="1" s="1"/>
  <c r="U3604" i="1"/>
  <c r="V3604" i="1" s="1"/>
  <c r="U3605" i="1"/>
  <c r="V3605" i="1" s="1"/>
  <c r="W3605" i="1" s="1"/>
  <c r="U3606" i="1"/>
  <c r="U3607" i="1"/>
  <c r="U3608" i="1"/>
  <c r="U3609" i="1"/>
  <c r="U3610" i="1"/>
  <c r="U3611" i="1"/>
  <c r="U3612" i="1"/>
  <c r="V3612" i="1" s="1"/>
  <c r="U3613" i="1"/>
  <c r="V3613" i="1" s="1"/>
  <c r="U3614" i="1"/>
  <c r="U3615" i="1"/>
  <c r="U3616" i="1"/>
  <c r="V3616" i="1" s="1"/>
  <c r="U3617" i="1"/>
  <c r="U3618" i="1"/>
  <c r="V3618" i="1" s="1"/>
  <c r="U3619" i="1"/>
  <c r="V3619" i="1" s="1"/>
  <c r="U3620" i="1"/>
  <c r="U3621" i="1"/>
  <c r="U3622" i="1"/>
  <c r="V3622" i="1" s="1"/>
  <c r="U3623" i="1"/>
  <c r="U3624" i="1"/>
  <c r="V3624" i="1" s="1"/>
  <c r="W3624" i="1" s="1"/>
  <c r="U3625" i="1"/>
  <c r="V3625" i="1" s="1"/>
  <c r="W3625" i="1" s="1"/>
  <c r="U3626" i="1"/>
  <c r="U3627" i="1"/>
  <c r="V3627" i="1" s="1"/>
  <c r="U3628" i="1"/>
  <c r="V3628" i="1" s="1"/>
  <c r="U3629" i="1"/>
  <c r="U3630" i="1"/>
  <c r="U3631" i="1"/>
  <c r="V3631" i="1" s="1"/>
  <c r="W3631" i="1" s="1"/>
  <c r="U3632" i="1"/>
  <c r="U3633" i="1"/>
  <c r="U3634" i="1"/>
  <c r="U3635" i="1"/>
  <c r="U3636" i="1"/>
  <c r="V3636" i="1" s="1"/>
  <c r="W3636" i="1" s="1"/>
  <c r="U3637" i="1"/>
  <c r="V3637" i="1" s="1"/>
  <c r="W3637" i="1" s="1"/>
  <c r="U3638" i="1"/>
  <c r="U3639" i="1"/>
  <c r="V3639" i="1" s="1"/>
  <c r="U3640" i="1"/>
  <c r="V3640" i="1" s="1"/>
  <c r="U3641" i="1"/>
  <c r="U3642" i="1"/>
  <c r="U3643" i="1"/>
  <c r="U3644" i="1"/>
  <c r="U3645" i="1"/>
  <c r="U3646" i="1"/>
  <c r="V3646" i="1" s="1"/>
  <c r="U3647" i="1"/>
  <c r="U3648" i="1"/>
  <c r="V3648" i="1" s="1"/>
  <c r="W3648" i="1" s="1"/>
  <c r="U3649" i="1"/>
  <c r="V3649" i="1" s="1"/>
  <c r="U3650" i="1"/>
  <c r="U3651" i="1"/>
  <c r="V3651" i="1" s="1"/>
  <c r="U3652" i="1"/>
  <c r="V3652" i="1" s="1"/>
  <c r="U3653" i="1"/>
  <c r="V3653" i="1" s="1"/>
  <c r="U3654" i="1"/>
  <c r="U3655" i="1"/>
  <c r="V3655" i="1" s="1"/>
  <c r="U3656" i="1"/>
  <c r="U3657" i="1"/>
  <c r="U3658" i="1"/>
  <c r="V3658" i="1" s="1"/>
  <c r="U3659" i="1"/>
  <c r="U3660" i="1"/>
  <c r="U3661" i="1"/>
  <c r="V3661" i="1" s="1"/>
  <c r="W3661" i="1" s="1"/>
  <c r="U3662" i="1"/>
  <c r="U3663" i="1"/>
  <c r="V3663" i="1" s="1"/>
  <c r="U3664" i="1"/>
  <c r="U3665" i="1"/>
  <c r="V3665" i="1" s="1"/>
  <c r="U3666" i="1"/>
  <c r="V3666" i="1" s="1"/>
  <c r="U3667" i="1"/>
  <c r="V3667" i="1" s="1"/>
  <c r="W3667" i="1" s="1"/>
  <c r="U3668" i="1"/>
  <c r="U3669" i="1"/>
  <c r="U3670" i="1"/>
  <c r="V3670" i="1" s="1"/>
  <c r="U3671" i="1"/>
  <c r="U3672" i="1"/>
  <c r="V3672" i="1" s="1"/>
  <c r="U3673" i="1"/>
  <c r="U3674" i="1"/>
  <c r="U3675" i="1"/>
  <c r="V3675" i="1" s="1"/>
  <c r="U3676" i="1"/>
  <c r="U3677" i="1"/>
  <c r="V3677" i="1" s="1"/>
  <c r="W3677" i="1" s="1"/>
  <c r="U3678" i="1"/>
  <c r="U3679" i="1"/>
  <c r="V3679" i="1" s="1"/>
  <c r="W3679" i="1" s="1"/>
  <c r="U3680" i="1"/>
  <c r="U3681" i="1"/>
  <c r="U3682" i="1"/>
  <c r="U3683" i="1"/>
  <c r="V3683" i="1" s="1"/>
  <c r="U3684" i="1"/>
  <c r="V3684" i="1" s="1"/>
  <c r="W3684" i="1" s="1"/>
  <c r="U3685" i="1"/>
  <c r="V3685" i="1" s="1"/>
  <c r="U3686" i="1"/>
  <c r="V3686" i="1" s="1"/>
  <c r="U3687" i="1"/>
  <c r="U3688" i="1"/>
  <c r="V3688" i="1" s="1"/>
  <c r="U3689" i="1"/>
  <c r="V3689" i="1" s="1"/>
  <c r="U3690" i="1"/>
  <c r="U3691" i="1"/>
  <c r="U3692" i="1"/>
  <c r="U3693" i="1"/>
  <c r="U3694" i="1"/>
  <c r="U3695" i="1"/>
  <c r="U3696" i="1"/>
  <c r="V3696" i="1" s="1"/>
  <c r="U3697" i="1"/>
  <c r="V3697" i="1" s="1"/>
  <c r="U3698" i="1"/>
  <c r="U3699" i="1"/>
  <c r="V3699" i="1" s="1"/>
  <c r="U3700" i="1"/>
  <c r="U3701" i="1"/>
  <c r="U3702" i="1"/>
  <c r="V3702" i="1" s="1"/>
  <c r="U3703" i="1"/>
  <c r="V3703" i="1" s="1"/>
  <c r="W3703" i="1" s="1"/>
  <c r="U3704" i="1"/>
  <c r="V3704" i="1" s="1"/>
  <c r="U3705" i="1"/>
  <c r="V3705" i="1" s="1"/>
  <c r="U3706" i="1"/>
  <c r="V3706" i="1" s="1"/>
  <c r="U3707" i="1"/>
  <c r="V3707" i="1" s="1"/>
  <c r="U3708" i="1"/>
  <c r="V3708" i="1" s="1"/>
  <c r="U3709" i="1"/>
  <c r="U3710" i="1"/>
  <c r="U3711" i="1"/>
  <c r="V3711" i="1" s="1"/>
  <c r="U3712" i="1"/>
  <c r="U3713" i="1"/>
  <c r="U3714" i="1"/>
  <c r="U3715" i="1"/>
  <c r="V3715" i="1" s="1"/>
  <c r="W3715" i="1" s="1"/>
  <c r="U3716" i="1"/>
  <c r="U3717" i="1"/>
  <c r="U3718" i="1"/>
  <c r="U3719" i="1"/>
  <c r="U3720" i="1"/>
  <c r="V3720" i="1" s="1"/>
  <c r="U3721" i="1"/>
  <c r="V3721" i="1" s="1"/>
  <c r="W3721" i="1" s="1"/>
  <c r="U3722" i="1"/>
  <c r="U3723" i="1"/>
  <c r="U3724" i="1"/>
  <c r="V3724" i="1" s="1"/>
  <c r="U3725" i="1"/>
  <c r="U3726" i="1"/>
  <c r="U3727" i="1"/>
  <c r="V3727" i="1" s="1"/>
  <c r="U3728" i="1"/>
  <c r="U3729" i="1"/>
  <c r="U3730" i="1"/>
  <c r="V3730" i="1" s="1"/>
  <c r="U3731" i="1"/>
  <c r="U3732" i="1"/>
  <c r="U3733" i="1"/>
  <c r="V3733" i="1" s="1"/>
  <c r="U3734" i="1"/>
  <c r="U3735" i="1"/>
  <c r="U3736" i="1"/>
  <c r="U3737" i="1"/>
  <c r="U3738" i="1"/>
  <c r="U3739" i="1"/>
  <c r="U3740" i="1"/>
  <c r="U3741" i="1"/>
  <c r="U3742" i="1"/>
  <c r="U3743" i="1"/>
  <c r="U3744" i="1"/>
  <c r="V3744" i="1" s="1"/>
  <c r="U3745" i="1"/>
  <c r="V3745" i="1" s="1"/>
  <c r="U3746" i="1"/>
  <c r="U3747" i="1"/>
  <c r="V3747" i="1" s="1"/>
  <c r="U3748" i="1"/>
  <c r="U3749" i="1"/>
  <c r="U3750" i="1"/>
  <c r="U3751" i="1"/>
  <c r="V3751" i="1" s="1"/>
  <c r="U3752" i="1"/>
  <c r="U3753" i="1"/>
  <c r="U3754" i="1"/>
  <c r="U3755" i="1"/>
  <c r="V3755" i="1" s="1"/>
  <c r="U3756" i="1"/>
  <c r="V3756" i="1" s="1"/>
  <c r="U3757" i="1"/>
  <c r="U3758" i="1"/>
  <c r="U3759" i="1"/>
  <c r="U3760" i="1"/>
  <c r="V3760" i="1" s="1"/>
  <c r="U3761" i="1"/>
  <c r="V3761" i="1" s="1"/>
  <c r="U3762" i="1"/>
  <c r="U3763" i="1"/>
  <c r="V3763" i="1" s="1"/>
  <c r="W3763" i="1" s="1"/>
  <c r="U3764" i="1"/>
  <c r="U3765" i="1"/>
  <c r="U3766" i="1"/>
  <c r="U3767" i="1"/>
  <c r="U3768" i="1"/>
  <c r="U3769" i="1"/>
  <c r="U3770" i="1"/>
  <c r="U3771" i="1"/>
  <c r="V3771" i="1" s="1"/>
  <c r="U3772" i="1"/>
  <c r="V3772" i="1" s="1"/>
  <c r="U3773" i="1"/>
  <c r="U3774" i="1"/>
  <c r="V3774" i="1" s="1"/>
  <c r="U3775" i="1"/>
  <c r="V3775" i="1" s="1"/>
  <c r="U3776" i="1"/>
  <c r="U3777" i="1"/>
  <c r="U3778" i="1"/>
  <c r="U3779" i="1"/>
  <c r="U3780" i="1"/>
  <c r="V3780" i="1" s="1"/>
  <c r="W3780" i="1" s="1"/>
  <c r="U3781" i="1"/>
  <c r="V3781" i="1" s="1"/>
  <c r="U3782" i="1"/>
  <c r="U3783" i="1"/>
  <c r="V3783" i="1" s="1"/>
  <c r="U3784" i="1"/>
  <c r="U3785" i="1"/>
  <c r="U3786" i="1"/>
  <c r="U3787" i="1"/>
  <c r="V3787" i="1" s="1"/>
  <c r="W3787" i="1" s="1"/>
  <c r="U3788" i="1"/>
  <c r="U3789" i="1"/>
  <c r="U3790" i="1"/>
  <c r="V3790" i="1" s="1"/>
  <c r="U3791" i="1"/>
  <c r="U3792" i="1"/>
  <c r="V3792" i="1" s="1"/>
  <c r="W3792" i="1" s="1"/>
  <c r="U3793" i="1"/>
  <c r="V3793" i="1" s="1"/>
  <c r="W3793" i="1" s="1"/>
  <c r="U3794" i="1"/>
  <c r="V3794" i="1" s="1"/>
  <c r="U3795" i="1"/>
  <c r="V3795" i="1" s="1"/>
  <c r="U3796" i="1"/>
  <c r="V3796" i="1" s="1"/>
  <c r="U3797" i="1"/>
  <c r="V3797" i="1" s="1"/>
  <c r="U3798" i="1"/>
  <c r="U3799" i="1"/>
  <c r="V3799" i="1" s="1"/>
  <c r="U3800" i="1"/>
  <c r="U3801" i="1"/>
  <c r="U3802" i="1"/>
  <c r="U3803" i="1"/>
  <c r="U3804" i="1"/>
  <c r="V3804" i="1" s="1"/>
  <c r="W3804" i="1" s="1"/>
  <c r="U3805" i="1"/>
  <c r="V3805" i="1" s="1"/>
  <c r="U3806" i="1"/>
  <c r="U3807" i="1"/>
  <c r="V3807" i="1" s="1"/>
  <c r="U3808" i="1"/>
  <c r="V3808" i="1" s="1"/>
  <c r="U3809" i="1"/>
  <c r="V3809" i="1" s="1"/>
  <c r="W3809" i="1" s="1"/>
  <c r="U3810" i="1"/>
  <c r="U3811" i="1"/>
  <c r="V3811" i="1" s="1"/>
  <c r="W3811" i="1" s="1"/>
  <c r="U3812" i="1"/>
  <c r="U3813" i="1"/>
  <c r="U3814" i="1"/>
  <c r="V3814" i="1" s="1"/>
  <c r="U3815" i="1"/>
  <c r="U3816" i="1"/>
  <c r="U3817" i="1"/>
  <c r="U3818" i="1"/>
  <c r="U3819" i="1"/>
  <c r="V3819" i="1" s="1"/>
  <c r="U3820" i="1"/>
  <c r="V3820" i="1" s="1"/>
  <c r="U3821" i="1"/>
  <c r="V3821" i="1" s="1"/>
  <c r="U3822" i="1"/>
  <c r="V3822" i="1" s="1"/>
  <c r="U3823" i="1"/>
  <c r="V3823" i="1" s="1"/>
  <c r="U3824" i="1"/>
  <c r="U3825" i="1"/>
  <c r="U3826" i="1"/>
  <c r="V3826" i="1" s="1"/>
  <c r="W3826" i="1" s="1"/>
  <c r="U3827" i="1"/>
  <c r="U3828" i="1"/>
  <c r="V3828" i="1" s="1"/>
  <c r="U3829" i="1"/>
  <c r="V3829" i="1" s="1"/>
  <c r="W3829" i="1" s="1"/>
  <c r="U3830" i="1"/>
  <c r="U3831" i="1"/>
  <c r="U3832" i="1"/>
  <c r="U3833" i="1"/>
  <c r="V3833" i="1" s="1"/>
  <c r="U3834" i="1"/>
  <c r="U3835" i="1"/>
  <c r="V3835" i="1" s="1"/>
  <c r="W3835" i="1" s="1"/>
  <c r="U3836" i="1"/>
  <c r="U3837" i="1"/>
  <c r="U3838" i="1"/>
  <c r="U3839" i="1"/>
  <c r="U3840" i="1"/>
  <c r="V3840" i="1" s="1"/>
  <c r="U3841" i="1"/>
  <c r="V3841" i="1" s="1"/>
  <c r="W3841" i="1" s="1"/>
  <c r="U3842" i="1"/>
  <c r="U3843" i="1"/>
  <c r="V3843" i="1" s="1"/>
  <c r="U3844" i="1"/>
  <c r="V3844" i="1" s="1"/>
  <c r="U3845" i="1"/>
  <c r="U3846" i="1"/>
  <c r="U3847" i="1"/>
  <c r="V3847" i="1" s="1"/>
  <c r="W3847" i="1" s="1"/>
  <c r="U3848" i="1"/>
  <c r="U3849" i="1"/>
  <c r="U3850" i="1"/>
  <c r="U3851" i="1"/>
  <c r="U3852" i="1"/>
  <c r="V3852" i="1" s="1"/>
  <c r="U3853" i="1"/>
  <c r="V3853" i="1" s="1"/>
  <c r="U3854" i="1"/>
  <c r="U3855" i="1"/>
  <c r="V3855" i="1" s="1"/>
  <c r="U3856" i="1"/>
  <c r="V3856" i="1" s="1"/>
  <c r="U3857" i="1"/>
  <c r="V3857" i="1" s="1"/>
  <c r="U3858" i="1"/>
  <c r="U3859" i="1"/>
  <c r="U3860" i="1"/>
  <c r="U3861" i="1"/>
  <c r="U3862" i="1"/>
  <c r="V3862" i="1" s="1"/>
  <c r="W3862" i="1" s="1"/>
  <c r="U3863" i="1"/>
  <c r="U3864" i="1"/>
  <c r="V3864" i="1" s="1"/>
  <c r="U3865" i="1"/>
  <c r="U3866" i="1"/>
  <c r="U3867" i="1"/>
  <c r="V3867" i="1" s="1"/>
  <c r="U3868" i="1"/>
  <c r="V3868" i="1" s="1"/>
  <c r="U3869" i="1"/>
  <c r="V3869" i="1" s="1"/>
  <c r="W3869" i="1" s="1"/>
  <c r="U3870" i="1"/>
  <c r="U3871" i="1"/>
  <c r="V3871" i="1" s="1"/>
  <c r="U3872" i="1"/>
  <c r="V3872" i="1" s="1"/>
  <c r="U3873" i="1"/>
  <c r="U3874" i="1"/>
  <c r="V3874" i="1" s="1"/>
  <c r="U3875" i="1"/>
  <c r="U3876" i="1"/>
  <c r="V3876" i="1" s="1"/>
  <c r="U3877" i="1"/>
  <c r="V3877" i="1" s="1"/>
  <c r="U3878" i="1"/>
  <c r="U3879" i="1"/>
  <c r="V3879" i="1" s="1"/>
  <c r="U3880" i="1"/>
  <c r="U3881" i="1"/>
  <c r="V3881" i="1" s="1"/>
  <c r="U3882" i="1"/>
  <c r="U3883" i="1"/>
  <c r="V3883" i="1" s="1"/>
  <c r="U3884" i="1"/>
  <c r="U3885" i="1"/>
  <c r="U3886" i="1"/>
  <c r="V3886" i="1" s="1"/>
  <c r="U3887" i="1"/>
  <c r="U3888" i="1"/>
  <c r="U3889" i="1"/>
  <c r="U3890" i="1"/>
  <c r="U3891" i="1"/>
  <c r="V3891" i="1" s="1"/>
  <c r="U3892" i="1"/>
  <c r="U3893" i="1"/>
  <c r="V3893" i="1" s="1"/>
  <c r="U3894" i="1"/>
  <c r="U3895" i="1"/>
  <c r="V3895" i="1" s="1"/>
  <c r="U3896" i="1"/>
  <c r="U3897" i="1"/>
  <c r="U3898" i="1"/>
  <c r="V3898" i="1" s="1"/>
  <c r="U3899" i="1"/>
  <c r="U3900" i="1"/>
  <c r="V3900" i="1" s="1"/>
  <c r="U3901" i="1"/>
  <c r="V3901" i="1" s="1"/>
  <c r="W3901" i="1" s="1"/>
  <c r="U3902" i="1"/>
  <c r="U3903" i="1"/>
  <c r="U3904" i="1"/>
  <c r="V3904" i="1" s="1"/>
  <c r="W3904" i="1" s="1"/>
  <c r="U3905" i="1"/>
  <c r="U3906" i="1"/>
  <c r="U3907" i="1"/>
  <c r="V3907" i="1" s="1"/>
  <c r="W3907" i="1" s="1"/>
  <c r="U3908" i="1"/>
  <c r="U3909" i="1"/>
  <c r="U3910" i="1"/>
  <c r="V3910" i="1" s="1"/>
  <c r="U3911" i="1"/>
  <c r="U3912" i="1"/>
  <c r="V3912" i="1" s="1"/>
  <c r="U3913" i="1"/>
  <c r="V3913" i="1" s="1"/>
  <c r="U3914" i="1"/>
  <c r="U3915" i="1"/>
  <c r="V3915" i="1" s="1"/>
  <c r="U3916" i="1"/>
  <c r="V3916" i="1" s="1"/>
  <c r="U3917" i="1"/>
  <c r="U3918" i="1"/>
  <c r="U3919" i="1"/>
  <c r="V3919" i="1" s="1"/>
  <c r="W3919" i="1" s="1"/>
  <c r="U3920" i="1"/>
  <c r="U3921" i="1"/>
  <c r="U3922" i="1"/>
  <c r="V3922" i="1" s="1"/>
  <c r="W3922" i="1" s="1"/>
  <c r="U3923" i="1"/>
  <c r="U3924" i="1"/>
  <c r="U3925" i="1"/>
  <c r="V3925" i="1" s="1"/>
  <c r="W3925" i="1" s="1"/>
  <c r="U3926" i="1"/>
  <c r="U3927" i="1"/>
  <c r="V3927" i="1" s="1"/>
  <c r="U3928" i="1"/>
  <c r="V3928" i="1" s="1"/>
  <c r="U3929" i="1"/>
  <c r="V3929" i="1" s="1"/>
  <c r="U3930" i="1"/>
  <c r="V3930" i="1" s="1"/>
  <c r="U3931" i="1"/>
  <c r="U3932" i="1"/>
  <c r="U3933" i="1"/>
  <c r="U3934" i="1"/>
  <c r="V3934" i="1" s="1"/>
  <c r="U3935" i="1"/>
  <c r="U3936" i="1"/>
  <c r="U3937" i="1"/>
  <c r="V3937" i="1" s="1"/>
  <c r="W3937" i="1" s="1"/>
  <c r="U3938" i="1"/>
  <c r="U3939" i="1"/>
  <c r="U3940" i="1"/>
  <c r="U3941" i="1"/>
  <c r="U3942" i="1"/>
  <c r="U3943" i="1"/>
  <c r="V3943" i="1" s="1"/>
  <c r="U3944" i="1"/>
  <c r="U3945" i="1"/>
  <c r="U3946" i="1"/>
  <c r="U3947" i="1"/>
  <c r="U3948" i="1"/>
  <c r="V3948" i="1" s="1"/>
  <c r="W3948" i="1" s="1"/>
  <c r="U3949" i="1"/>
  <c r="V3949" i="1" s="1"/>
  <c r="W3949" i="1" s="1"/>
  <c r="U3950" i="1"/>
  <c r="U3951" i="1"/>
  <c r="V3951" i="1" s="1"/>
  <c r="U3952" i="1"/>
  <c r="U3953" i="1"/>
  <c r="V3953" i="1" s="1"/>
  <c r="U3954" i="1"/>
  <c r="U3955" i="1"/>
  <c r="V3955" i="1" s="1"/>
  <c r="U3956" i="1"/>
  <c r="U3957" i="1"/>
  <c r="U3958" i="1"/>
  <c r="U3959" i="1"/>
  <c r="U3960" i="1"/>
  <c r="U3961" i="1"/>
  <c r="V3961" i="1" s="1"/>
  <c r="U3962" i="1"/>
  <c r="U3963" i="1"/>
  <c r="U3964" i="1"/>
  <c r="V3964" i="1" s="1"/>
  <c r="U3965" i="1"/>
  <c r="V3965" i="1" s="1"/>
  <c r="U3966" i="1"/>
  <c r="U3967" i="1"/>
  <c r="V3967" i="1" s="1"/>
  <c r="W3967" i="1" s="1"/>
  <c r="U3968" i="1"/>
  <c r="U3969" i="1"/>
  <c r="U3970" i="1"/>
  <c r="U3971" i="1"/>
  <c r="U3972" i="1"/>
  <c r="V3972" i="1" s="1"/>
  <c r="W3972" i="1" s="1"/>
  <c r="U3973" i="1"/>
  <c r="V3973" i="1" s="1"/>
  <c r="W3973" i="1" s="1"/>
  <c r="U3974" i="1"/>
  <c r="U3975" i="1"/>
  <c r="U3976" i="1"/>
  <c r="U3977" i="1"/>
  <c r="U3978" i="1"/>
  <c r="U3979" i="1"/>
  <c r="V3979" i="1" s="1"/>
  <c r="U3980" i="1"/>
  <c r="U3981" i="1"/>
  <c r="U3982" i="1"/>
  <c r="V3982" i="1" s="1"/>
  <c r="U3983" i="1"/>
  <c r="U3984" i="1"/>
  <c r="U3985" i="1"/>
  <c r="V3985" i="1" s="1"/>
  <c r="U3986" i="1"/>
  <c r="U3987" i="1"/>
  <c r="U3988" i="1"/>
  <c r="V3988" i="1" s="1"/>
  <c r="U3989" i="1"/>
  <c r="U3990" i="1"/>
  <c r="U3991" i="1"/>
  <c r="V3991" i="1" s="1"/>
  <c r="U3992" i="1"/>
  <c r="U3993" i="1"/>
  <c r="U3994" i="1"/>
  <c r="U3995" i="1"/>
  <c r="U3996" i="1"/>
  <c r="U3997" i="1"/>
  <c r="U3998" i="1"/>
  <c r="U3999" i="1"/>
  <c r="V3999" i="1" s="1"/>
  <c r="U4000" i="1"/>
  <c r="U4001" i="1"/>
  <c r="V4001" i="1" s="1"/>
  <c r="U4002" i="1"/>
  <c r="U4003" i="1"/>
  <c r="V4003" i="1" s="1"/>
  <c r="W4003" i="1" s="1"/>
  <c r="U4004" i="1"/>
  <c r="U4005" i="1"/>
  <c r="U4006" i="1"/>
  <c r="U4007" i="1"/>
  <c r="U4008" i="1"/>
  <c r="V4008" i="1" s="1"/>
  <c r="U4009" i="1"/>
  <c r="V4009" i="1" s="1"/>
  <c r="U4010" i="1"/>
  <c r="U4011" i="1"/>
  <c r="U4012" i="1"/>
  <c r="U4013" i="1"/>
  <c r="U4014" i="1"/>
  <c r="U4015" i="1"/>
  <c r="U4016" i="1"/>
  <c r="U4017" i="1"/>
  <c r="U4018" i="1"/>
  <c r="V4018" i="1" s="1"/>
  <c r="U4019" i="1"/>
  <c r="U4020" i="1"/>
  <c r="U4021" i="1"/>
  <c r="V4021" i="1" s="1"/>
  <c r="U4022" i="1"/>
  <c r="U4023" i="1"/>
  <c r="V4023" i="1" s="1"/>
  <c r="U4024" i="1"/>
  <c r="V4024" i="1" s="1"/>
  <c r="U4025" i="1"/>
  <c r="V4025" i="1" s="1"/>
  <c r="U4026" i="1"/>
  <c r="U4027" i="1"/>
  <c r="V4027" i="1" s="1"/>
  <c r="U4028" i="1"/>
  <c r="U4029" i="1"/>
  <c r="U4030" i="1"/>
  <c r="V4030" i="1" s="1"/>
  <c r="U4031" i="1"/>
  <c r="U4032" i="1"/>
  <c r="U4033" i="1"/>
  <c r="U4034" i="1"/>
  <c r="U4035" i="1"/>
  <c r="V4035" i="1" s="1"/>
  <c r="U4036" i="1"/>
  <c r="V4036" i="1" s="1"/>
  <c r="U4037" i="1"/>
  <c r="V4037" i="1" s="1"/>
  <c r="U4038" i="1"/>
  <c r="U4039" i="1"/>
  <c r="V4039" i="1" s="1"/>
  <c r="U4040" i="1"/>
  <c r="U4041" i="1"/>
  <c r="U4042" i="1"/>
  <c r="V4042" i="1" s="1"/>
  <c r="U4043" i="1"/>
  <c r="U4044" i="1"/>
  <c r="V4044" i="1" s="1"/>
  <c r="U4045" i="1"/>
  <c r="V4045" i="1" s="1"/>
  <c r="U4046" i="1"/>
  <c r="U4047" i="1"/>
  <c r="U4048" i="1"/>
  <c r="V4048" i="1" s="1"/>
  <c r="U4049" i="1"/>
  <c r="U4050" i="1"/>
  <c r="V4050" i="1" s="1"/>
  <c r="U4051" i="1"/>
  <c r="V4051" i="1" s="1"/>
  <c r="W4051" i="1" s="1"/>
  <c r="U4052" i="1"/>
  <c r="U4053" i="1"/>
  <c r="U4054" i="1"/>
  <c r="V4054" i="1" s="1"/>
  <c r="U4055" i="1"/>
  <c r="U4056" i="1"/>
  <c r="V4056" i="1" s="1"/>
  <c r="U4057" i="1"/>
  <c r="U4058" i="1"/>
  <c r="U4059" i="1"/>
  <c r="V4059" i="1" s="1"/>
  <c r="U4060" i="1"/>
  <c r="U4061" i="1"/>
  <c r="U4062" i="1"/>
  <c r="U4063" i="1"/>
  <c r="V4063" i="1" s="1"/>
  <c r="U4064" i="1"/>
  <c r="U4065" i="1"/>
  <c r="U4066" i="1"/>
  <c r="U4067" i="1"/>
  <c r="U4068" i="1"/>
  <c r="U4069" i="1"/>
  <c r="V4069" i="1" s="1"/>
  <c r="U4070" i="1"/>
  <c r="U4071" i="1"/>
  <c r="V4071" i="1" s="1"/>
  <c r="U4072" i="1"/>
  <c r="V4072" i="1" s="1"/>
  <c r="U4073" i="1"/>
  <c r="V4073" i="1" s="1"/>
  <c r="U4074" i="1"/>
  <c r="U4075" i="1"/>
  <c r="U4076" i="1"/>
  <c r="U4077" i="1"/>
  <c r="U4078" i="1"/>
  <c r="V4078" i="1" s="1"/>
  <c r="U4079" i="1"/>
  <c r="U4080" i="1"/>
  <c r="V4080" i="1" s="1"/>
  <c r="U4081" i="1"/>
  <c r="V4081" i="1" s="1"/>
  <c r="U4082" i="1"/>
  <c r="U4083" i="1"/>
  <c r="V4083" i="1" s="1"/>
  <c r="W4083" i="1" s="1"/>
  <c r="U4084" i="1"/>
  <c r="V4084" i="1" s="1"/>
  <c r="U4085" i="1"/>
  <c r="V4085" i="1" s="1"/>
  <c r="U4086" i="1"/>
  <c r="U4087" i="1"/>
  <c r="V4087" i="1" s="1"/>
  <c r="U4088" i="1"/>
  <c r="U4089" i="1"/>
  <c r="V4089" i="1" s="1"/>
  <c r="U4090" i="1"/>
  <c r="U4091" i="1"/>
  <c r="U4092" i="1"/>
  <c r="U4093" i="1"/>
  <c r="V4093" i="1" s="1"/>
  <c r="W4093" i="1" s="1"/>
  <c r="U4094" i="1"/>
  <c r="U4095" i="1"/>
  <c r="V4095" i="1" s="1"/>
  <c r="U4096" i="1"/>
  <c r="U4097" i="1"/>
  <c r="V4097" i="1" s="1"/>
  <c r="U4098" i="1"/>
  <c r="U4099" i="1"/>
  <c r="V4099" i="1" s="1"/>
  <c r="U4100" i="1"/>
  <c r="U4101" i="1"/>
  <c r="U4102" i="1"/>
  <c r="U4103" i="1"/>
  <c r="U4104" i="1"/>
  <c r="V4104" i="1" s="1"/>
  <c r="W4104" i="1" s="1"/>
  <c r="U4105" i="1"/>
  <c r="U4106" i="1"/>
  <c r="U4107" i="1"/>
  <c r="V4107" i="1" s="1"/>
  <c r="U4108" i="1"/>
  <c r="U4109" i="1"/>
  <c r="U4110" i="1"/>
  <c r="U4111" i="1"/>
  <c r="V4111" i="1" s="1"/>
  <c r="U4112" i="1"/>
  <c r="U4113" i="1"/>
  <c r="U4114" i="1"/>
  <c r="V4114" i="1" s="1"/>
  <c r="U4115" i="1"/>
  <c r="U4116" i="1"/>
  <c r="V4116" i="1" s="1"/>
  <c r="W4116" i="1" s="1"/>
  <c r="U4117" i="1"/>
  <c r="V4117" i="1" s="1"/>
  <c r="U4118" i="1"/>
  <c r="U4119" i="1"/>
  <c r="U4120" i="1"/>
  <c r="V4120" i="1" s="1"/>
  <c r="U4121" i="1"/>
  <c r="U4122" i="1"/>
  <c r="U4123" i="1"/>
  <c r="V4123" i="1" s="1"/>
  <c r="W4123" i="1" s="1"/>
  <c r="U4124" i="1"/>
  <c r="U4125" i="1"/>
  <c r="U4126" i="1"/>
  <c r="U4127" i="1"/>
  <c r="U4128" i="1"/>
  <c r="V4128" i="1" s="1"/>
  <c r="U4129" i="1"/>
  <c r="V4129" i="1" s="1"/>
  <c r="W4129" i="1" s="1"/>
  <c r="U4130" i="1"/>
  <c r="U4131" i="1"/>
  <c r="V4131" i="1" s="1"/>
  <c r="U4132" i="1"/>
  <c r="V4132" i="1" s="1"/>
  <c r="U4133" i="1"/>
  <c r="U4134" i="1"/>
  <c r="U4135" i="1"/>
  <c r="V4135" i="1" s="1"/>
  <c r="U4136" i="1"/>
  <c r="U4137" i="1"/>
  <c r="U4138" i="1"/>
  <c r="V4138" i="1" s="1"/>
  <c r="U4139" i="1"/>
  <c r="U4140" i="1"/>
  <c r="V4140" i="1" s="1"/>
  <c r="W4140" i="1" s="1"/>
  <c r="U4141" i="1"/>
  <c r="V4141" i="1" s="1"/>
  <c r="W4141" i="1" s="1"/>
  <c r="U4142" i="1"/>
  <c r="U4143" i="1"/>
  <c r="U4144" i="1"/>
  <c r="V4144" i="1" s="1"/>
  <c r="U4145" i="1"/>
  <c r="U4146" i="1"/>
  <c r="U4147" i="1"/>
  <c r="V4147" i="1" s="1"/>
  <c r="W4147" i="1" s="1"/>
  <c r="U4148" i="1"/>
  <c r="U4149" i="1"/>
  <c r="U4150" i="1"/>
  <c r="U4151" i="1"/>
  <c r="U4152" i="1"/>
  <c r="V4152" i="1" s="1"/>
  <c r="U4153" i="1"/>
  <c r="V4153" i="1" s="1"/>
  <c r="W4153" i="1" s="1"/>
  <c r="U4154" i="1"/>
  <c r="U4155" i="1"/>
  <c r="V4155" i="1" s="1"/>
  <c r="U4156" i="1"/>
  <c r="V4156" i="1" s="1"/>
  <c r="U4157" i="1"/>
  <c r="V4157" i="1" s="1"/>
  <c r="U4158" i="1"/>
  <c r="V4158" i="1" s="1"/>
  <c r="U4159" i="1"/>
  <c r="V4159" i="1" s="1"/>
  <c r="U4160" i="1"/>
  <c r="U4161" i="1"/>
  <c r="V4161" i="1" s="1"/>
  <c r="U4162" i="1"/>
  <c r="V4162" i="1" s="1"/>
  <c r="U4163" i="1"/>
  <c r="U4164" i="1"/>
  <c r="V4164" i="1" s="1"/>
  <c r="U4165" i="1"/>
  <c r="V4165" i="1" s="1"/>
  <c r="U4166" i="1"/>
  <c r="U4167" i="1"/>
  <c r="V4167" i="1" s="1"/>
  <c r="U4168" i="1"/>
  <c r="V4168" i="1" s="1"/>
  <c r="U4169" i="1"/>
  <c r="V4169" i="1" s="1"/>
  <c r="U4170" i="1"/>
  <c r="V4170" i="1" s="1"/>
  <c r="U4171" i="1"/>
  <c r="V4171" i="1" s="1"/>
  <c r="U4172" i="1"/>
  <c r="U4173" i="1"/>
  <c r="U4174" i="1"/>
  <c r="V4174" i="1" s="1"/>
  <c r="U4175" i="1"/>
  <c r="U4176" i="1"/>
  <c r="V4176" i="1" s="1"/>
  <c r="W4176" i="1" s="1"/>
  <c r="U4177" i="1"/>
  <c r="V4177" i="1" s="1"/>
  <c r="W4177" i="1" s="1"/>
  <c r="U4178" i="1"/>
  <c r="U4179" i="1"/>
  <c r="V4179" i="1" s="1"/>
  <c r="U4180" i="1"/>
  <c r="V4180" i="1" s="1"/>
  <c r="U4181" i="1"/>
  <c r="V4181" i="1" s="1"/>
  <c r="U4182" i="1"/>
  <c r="U4183" i="1"/>
  <c r="V4183" i="1" s="1"/>
  <c r="U4184" i="1"/>
  <c r="U4185" i="1"/>
  <c r="U4186" i="1"/>
  <c r="U4187" i="1"/>
  <c r="U4188" i="1"/>
  <c r="V4188" i="1" s="1"/>
  <c r="W4188" i="1" s="1"/>
  <c r="U4189" i="1"/>
  <c r="V4189" i="1" s="1"/>
  <c r="W4189" i="1" s="1"/>
  <c r="U4190" i="1"/>
  <c r="U4191" i="1"/>
  <c r="U4192" i="1"/>
  <c r="U4193" i="1"/>
  <c r="U4194" i="1"/>
  <c r="U4195" i="1"/>
  <c r="V4195" i="1" s="1"/>
  <c r="U4196" i="1"/>
  <c r="U4197" i="1"/>
  <c r="U4198" i="1"/>
  <c r="V4198" i="1" s="1"/>
  <c r="U4199" i="1"/>
  <c r="U4200" i="1"/>
  <c r="V4200" i="1" s="1"/>
  <c r="W4200" i="1" s="1"/>
  <c r="U4201" i="1"/>
  <c r="V4201" i="1" s="1"/>
  <c r="W4201" i="1" s="1"/>
  <c r="U4202" i="1"/>
  <c r="U4203" i="1"/>
  <c r="V4203" i="1" s="1"/>
  <c r="U4204" i="1"/>
  <c r="V4204" i="1" s="1"/>
  <c r="U4205" i="1"/>
  <c r="U4206" i="1"/>
  <c r="V4206" i="1" s="1"/>
  <c r="U4207" i="1"/>
  <c r="U4208" i="1"/>
  <c r="U4209" i="1"/>
  <c r="U4210" i="1"/>
  <c r="U4211" i="1"/>
  <c r="U4212" i="1"/>
  <c r="V4212" i="1" s="1"/>
  <c r="U4213" i="1"/>
  <c r="V4213" i="1" s="1"/>
  <c r="U4214" i="1"/>
  <c r="V4214" i="1" s="1"/>
  <c r="U4215" i="1"/>
  <c r="V4215" i="1" s="1"/>
  <c r="W4215" i="1" s="1"/>
  <c r="U4216" i="1"/>
  <c r="V4216" i="1" s="1"/>
  <c r="W4216" i="1" s="1"/>
  <c r="U4217" i="1"/>
  <c r="V4217" i="1" s="1"/>
  <c r="U4218" i="1"/>
  <c r="V4218" i="1" s="1"/>
  <c r="U4219" i="1"/>
  <c r="V4219" i="1" s="1"/>
  <c r="W4219" i="1" s="1"/>
  <c r="U4220" i="1"/>
  <c r="V4220" i="1" s="1"/>
  <c r="U4221" i="1"/>
  <c r="U4222" i="1"/>
  <c r="U4223" i="1"/>
  <c r="U4224" i="1"/>
  <c r="U4225" i="1"/>
  <c r="V4225" i="1" s="1"/>
  <c r="U4226" i="1"/>
  <c r="U4227" i="1"/>
  <c r="V4227" i="1" s="1"/>
  <c r="U4228" i="1"/>
  <c r="V4228" i="1" s="1"/>
  <c r="U4229" i="1"/>
  <c r="V4229" i="1" s="1"/>
  <c r="U4230" i="1"/>
  <c r="U4231" i="1"/>
  <c r="V4231" i="1" s="1"/>
  <c r="U4232" i="1"/>
  <c r="U4233" i="1"/>
  <c r="U4234" i="1"/>
  <c r="V4234" i="1" s="1"/>
  <c r="U4235" i="1"/>
  <c r="U4236" i="1"/>
  <c r="V4236" i="1" s="1"/>
  <c r="W4236" i="1" s="1"/>
  <c r="U4237" i="1"/>
  <c r="V4237" i="1" s="1"/>
  <c r="W4237" i="1" s="1"/>
  <c r="U4238" i="1"/>
  <c r="U4239" i="1"/>
  <c r="V4239" i="1" s="1"/>
  <c r="U4240" i="1"/>
  <c r="U4241" i="1"/>
  <c r="U4242" i="1"/>
  <c r="U4243" i="1"/>
  <c r="V4243" i="1" s="1"/>
  <c r="U4244" i="1"/>
  <c r="U4245" i="1"/>
  <c r="U4246" i="1"/>
  <c r="V4246" i="1" s="1"/>
  <c r="U4247" i="1"/>
  <c r="U4248" i="1"/>
  <c r="U4249" i="1"/>
  <c r="V4249" i="1" s="1"/>
  <c r="U4250" i="1"/>
  <c r="U4251" i="1"/>
  <c r="V4251" i="1" s="1"/>
  <c r="W4251" i="1" s="1"/>
  <c r="U4252" i="1"/>
  <c r="V4252" i="1" s="1"/>
  <c r="W4252" i="1" s="1"/>
  <c r="U4253" i="1"/>
  <c r="V4253" i="1" s="1"/>
  <c r="W4253" i="1" s="1"/>
  <c r="U4254" i="1"/>
  <c r="U4255" i="1"/>
  <c r="U4256" i="1"/>
  <c r="U4257" i="1"/>
  <c r="U4258" i="1"/>
  <c r="V4258" i="1" s="1"/>
  <c r="U4259" i="1"/>
  <c r="U4260" i="1"/>
  <c r="U4261" i="1"/>
  <c r="V4261" i="1" s="1"/>
  <c r="W4261" i="1" s="1"/>
  <c r="U4262" i="1"/>
  <c r="U4263" i="1"/>
  <c r="U4264" i="1"/>
  <c r="V4264" i="1" s="1"/>
  <c r="U4265" i="1"/>
  <c r="V4265" i="1" s="1"/>
  <c r="U4266" i="1"/>
  <c r="V4266" i="1" s="1"/>
  <c r="U4267" i="1"/>
  <c r="V4267" i="1" s="1"/>
  <c r="U4268" i="1"/>
  <c r="U4269" i="1"/>
  <c r="U4270" i="1"/>
  <c r="U4271" i="1"/>
  <c r="U4272" i="1"/>
  <c r="U4273" i="1"/>
  <c r="V4273" i="1" s="1"/>
  <c r="U4274" i="1"/>
  <c r="U4275" i="1"/>
  <c r="V4275" i="1" s="1"/>
  <c r="W4275" i="1" s="1"/>
  <c r="U4276" i="1"/>
  <c r="V4276" i="1" s="1"/>
  <c r="U4277" i="1"/>
  <c r="U4278" i="1"/>
  <c r="U4279" i="1"/>
  <c r="V4279" i="1" s="1"/>
  <c r="W4279" i="1" s="1"/>
  <c r="U4280" i="1"/>
  <c r="U4281" i="1"/>
  <c r="U4282" i="1"/>
  <c r="V4282" i="1" s="1"/>
  <c r="U4283" i="1"/>
  <c r="U4284" i="1"/>
  <c r="V4284" i="1" s="1"/>
  <c r="W4284" i="1" s="1"/>
  <c r="U4285" i="1"/>
  <c r="V4285" i="1" s="1"/>
  <c r="U4286" i="1"/>
  <c r="U4287" i="1"/>
  <c r="V4287" i="1" s="1"/>
  <c r="U4288" i="1"/>
  <c r="V4288" i="1" s="1"/>
  <c r="U4289" i="1"/>
  <c r="V4289" i="1" s="1"/>
  <c r="U4290" i="1"/>
  <c r="V4290" i="1" s="1"/>
  <c r="U4291" i="1"/>
  <c r="V4291" i="1" s="1"/>
  <c r="U4292" i="1"/>
  <c r="U4293" i="1"/>
  <c r="U4294" i="1"/>
  <c r="V4294" i="1" s="1"/>
  <c r="U4295" i="1"/>
  <c r="U4296" i="1"/>
  <c r="V4296" i="1" s="1"/>
  <c r="U4297" i="1"/>
  <c r="V4297" i="1" s="1"/>
  <c r="W4297" i="1" s="1"/>
  <c r="U4298" i="1"/>
  <c r="U4299" i="1"/>
  <c r="V4299" i="1" s="1"/>
  <c r="U4300" i="1"/>
  <c r="U4301" i="1"/>
  <c r="V4301" i="1" s="1"/>
  <c r="W4301" i="1" s="1"/>
  <c r="U4302" i="1"/>
  <c r="U4303" i="1"/>
  <c r="U4304" i="1"/>
  <c r="U4305" i="1"/>
  <c r="U4306" i="1"/>
  <c r="V4306" i="1" s="1"/>
  <c r="U4307" i="1"/>
  <c r="U4308" i="1"/>
  <c r="V4308" i="1" s="1"/>
  <c r="W4308" i="1" s="1"/>
  <c r="U4309" i="1"/>
  <c r="V4309" i="1" s="1"/>
  <c r="U4310" i="1"/>
  <c r="V4310" i="1" s="1"/>
  <c r="U4311" i="1"/>
  <c r="V4311" i="1" s="1"/>
  <c r="U4312" i="1"/>
  <c r="V4312" i="1" s="1"/>
  <c r="U4313" i="1"/>
  <c r="V4313" i="1" s="1"/>
  <c r="U4314" i="1"/>
  <c r="U4315" i="1"/>
  <c r="V4315" i="1" s="1"/>
  <c r="U4316" i="1"/>
  <c r="U4317" i="1"/>
  <c r="U4318" i="1"/>
  <c r="U4319" i="1"/>
  <c r="U4320" i="1"/>
  <c r="V4320" i="1" s="1"/>
  <c r="U4321" i="1"/>
  <c r="U4322" i="1"/>
  <c r="U4323" i="1"/>
  <c r="V4323" i="1" s="1"/>
  <c r="W4323" i="1" s="1"/>
  <c r="U4324" i="1"/>
  <c r="V4324" i="1" s="1"/>
  <c r="U4325" i="1"/>
  <c r="V4325" i="1" s="1"/>
  <c r="U4326" i="1"/>
  <c r="V4326" i="1" s="1"/>
  <c r="U4327" i="1"/>
  <c r="V4327" i="1" s="1"/>
  <c r="W4327" i="1" s="1"/>
  <c r="U4328" i="1"/>
  <c r="U4329" i="1"/>
  <c r="U4330" i="1"/>
  <c r="V4330" i="1" s="1"/>
  <c r="U4331" i="1"/>
  <c r="U4332" i="1"/>
  <c r="U4333" i="1"/>
  <c r="V4333" i="1" s="1"/>
  <c r="U4334" i="1"/>
  <c r="U4335" i="1"/>
  <c r="U4336" i="1"/>
  <c r="V4336" i="1" s="1"/>
  <c r="U4337" i="1"/>
  <c r="V4337" i="1" s="1"/>
  <c r="U4338" i="1"/>
  <c r="V4338" i="1" s="1"/>
  <c r="U4339" i="1"/>
  <c r="V4339" i="1" s="1"/>
  <c r="U4340" i="1"/>
  <c r="U4341" i="1"/>
  <c r="U4342" i="1"/>
  <c r="V4342" i="1" s="1"/>
  <c r="U4343" i="1"/>
  <c r="U4344" i="1"/>
  <c r="V4344" i="1" s="1"/>
  <c r="U4345" i="1"/>
  <c r="V4345" i="1" s="1"/>
  <c r="W4345" i="1" s="1"/>
  <c r="U4346" i="1"/>
  <c r="U4347" i="1"/>
  <c r="V4347" i="1" s="1"/>
  <c r="U4348" i="1"/>
  <c r="V4348" i="1" s="1"/>
  <c r="U4349" i="1"/>
  <c r="U4350" i="1"/>
  <c r="V4350" i="1" s="1"/>
  <c r="U4351" i="1"/>
  <c r="V4351" i="1" s="1"/>
  <c r="U4352" i="1"/>
  <c r="U4353" i="1"/>
  <c r="U4354" i="1"/>
  <c r="U4355" i="1"/>
  <c r="U4356" i="1"/>
  <c r="V4356" i="1" s="1"/>
  <c r="U4357" i="1"/>
  <c r="V4357" i="1" s="1"/>
  <c r="W4357" i="1" s="1"/>
  <c r="U4358" i="1"/>
  <c r="U4359" i="1"/>
  <c r="V4359" i="1" s="1"/>
  <c r="U4360" i="1"/>
  <c r="V4360" i="1" s="1"/>
  <c r="U4361" i="1"/>
  <c r="U4362" i="1"/>
  <c r="U4363" i="1"/>
  <c r="U4364" i="1"/>
  <c r="U4365" i="1"/>
  <c r="U4366" i="1"/>
  <c r="U4367" i="1"/>
  <c r="U4368" i="1"/>
  <c r="V4368" i="1" s="1"/>
  <c r="W4368" i="1" s="1"/>
  <c r="U4369" i="1"/>
  <c r="V4369" i="1" s="1"/>
  <c r="W4369" i="1" s="1"/>
  <c r="U4370" i="1"/>
  <c r="U4371" i="1"/>
  <c r="V4371" i="1" s="1"/>
  <c r="U4372" i="1"/>
  <c r="U4373" i="1"/>
  <c r="U4374" i="1"/>
  <c r="U4375" i="1"/>
  <c r="V4375" i="1" s="1"/>
  <c r="U4376" i="1"/>
  <c r="U4377" i="1"/>
  <c r="V4377" i="1" s="1"/>
  <c r="U4378" i="1"/>
  <c r="V4378" i="1" s="1"/>
  <c r="U4379" i="1"/>
  <c r="U4380" i="1"/>
  <c r="V4380" i="1" s="1"/>
  <c r="U4381" i="1"/>
  <c r="V4381" i="1" s="1"/>
  <c r="U4382" i="1"/>
  <c r="U4383" i="1"/>
  <c r="V4383" i="1" s="1"/>
  <c r="U4384" i="1"/>
  <c r="V4384" i="1" s="1"/>
  <c r="U4385" i="1"/>
  <c r="V4385" i="1" s="1"/>
  <c r="U4386" i="1"/>
  <c r="V4386" i="1" s="1"/>
  <c r="U4387" i="1"/>
  <c r="V4387" i="1" s="1"/>
  <c r="W4387" i="1" s="1"/>
  <c r="U4388" i="1"/>
  <c r="U4389" i="1"/>
  <c r="U4390" i="1"/>
  <c r="U4391" i="1"/>
  <c r="U4392" i="1"/>
  <c r="V4392" i="1" s="1"/>
  <c r="W4392" i="1" s="1"/>
  <c r="U4393" i="1"/>
  <c r="V4393" i="1" s="1"/>
  <c r="W4393" i="1" s="1"/>
  <c r="U4394" i="1"/>
  <c r="U4395" i="1"/>
  <c r="V4395" i="1" s="1"/>
  <c r="U4396" i="1"/>
  <c r="V4396" i="1" s="1"/>
  <c r="U4397" i="1"/>
  <c r="V4397" i="1" s="1"/>
  <c r="U4398" i="1"/>
  <c r="U4399" i="1"/>
  <c r="V4399" i="1" s="1"/>
  <c r="U4400" i="1"/>
  <c r="U4401" i="1"/>
  <c r="U4402" i="1"/>
  <c r="V4402" i="1" s="1"/>
  <c r="U4403" i="1"/>
  <c r="U4404" i="1"/>
  <c r="V4404" i="1" s="1"/>
  <c r="W4404" i="1" s="1"/>
  <c r="U4405" i="1"/>
  <c r="U4406" i="1"/>
  <c r="U4407" i="1"/>
  <c r="U4408" i="1"/>
  <c r="U4409" i="1"/>
  <c r="V4409" i="1" s="1"/>
  <c r="U4410" i="1"/>
  <c r="U4411" i="1"/>
  <c r="V4411" i="1" s="1"/>
  <c r="U4412" i="1"/>
  <c r="U4413" i="1"/>
  <c r="U4414" i="1"/>
  <c r="U4415" i="1"/>
  <c r="U4416" i="1"/>
  <c r="U4417" i="1"/>
  <c r="U4418" i="1"/>
  <c r="U4419" i="1"/>
  <c r="V4419" i="1" s="1"/>
  <c r="U4420" i="1"/>
  <c r="U4421" i="1"/>
  <c r="U4422" i="1"/>
  <c r="U4423" i="1"/>
  <c r="U4424" i="1"/>
  <c r="U4425" i="1"/>
  <c r="U4426" i="1"/>
  <c r="U4427" i="1"/>
  <c r="U4428" i="1"/>
  <c r="V4428" i="1" s="1"/>
  <c r="U4429" i="1"/>
  <c r="V4429" i="1" s="1"/>
  <c r="U4430" i="1"/>
  <c r="U4431" i="1"/>
  <c r="V4431" i="1" s="1"/>
  <c r="U4432" i="1"/>
  <c r="V4432" i="1" s="1"/>
  <c r="U4433" i="1"/>
  <c r="V4433" i="1" s="1"/>
  <c r="W4433" i="1" s="1"/>
  <c r="U4434" i="1"/>
  <c r="V4434" i="1" s="1"/>
  <c r="U4435" i="1"/>
  <c r="U4436" i="1"/>
  <c r="U4437" i="1"/>
  <c r="U4438" i="1"/>
  <c r="U4439" i="1"/>
  <c r="U4440" i="1"/>
  <c r="V4440" i="1" s="1"/>
  <c r="W4440" i="1" s="1"/>
  <c r="U4441" i="1"/>
  <c r="V4441" i="1" s="1"/>
  <c r="U4442" i="1"/>
  <c r="U4443" i="1"/>
  <c r="V4443" i="1" s="1"/>
  <c r="U4444" i="1"/>
  <c r="V4444" i="1" s="1"/>
  <c r="U4445" i="1"/>
  <c r="V4445" i="1" s="1"/>
  <c r="U4446" i="1"/>
  <c r="U4447" i="1"/>
  <c r="V4447" i="1" s="1"/>
  <c r="U4448" i="1"/>
  <c r="U4449" i="1"/>
  <c r="U4450" i="1"/>
  <c r="U4451" i="1"/>
  <c r="U4452" i="1"/>
  <c r="V4452" i="1" s="1"/>
  <c r="U4453" i="1"/>
  <c r="V4453" i="1" s="1"/>
  <c r="U4454" i="1"/>
  <c r="U4455" i="1"/>
  <c r="U4456" i="1"/>
  <c r="U4457" i="1"/>
  <c r="U4458" i="1"/>
  <c r="V4458" i="1" s="1"/>
  <c r="U4459" i="1"/>
  <c r="V4459" i="1" s="1"/>
  <c r="W4459" i="1" s="1"/>
  <c r="U4460" i="1"/>
  <c r="U4461" i="1"/>
  <c r="U4462" i="1"/>
  <c r="V4462" i="1" s="1"/>
  <c r="U4463" i="1"/>
  <c r="U4464" i="1"/>
  <c r="V4464" i="1" s="1"/>
  <c r="W4464" i="1" s="1"/>
  <c r="U4465" i="1"/>
  <c r="U4466" i="1"/>
  <c r="U4467" i="1"/>
  <c r="V4467" i="1" s="1"/>
  <c r="U4468" i="1"/>
  <c r="V4468" i="1" s="1"/>
  <c r="U4469" i="1"/>
  <c r="U4470" i="1"/>
  <c r="U4471" i="1"/>
  <c r="V4471" i="1" s="1"/>
  <c r="U4472" i="1"/>
  <c r="U4473" i="1"/>
  <c r="U4474" i="1"/>
  <c r="V4474" i="1" s="1"/>
  <c r="U4475" i="1"/>
  <c r="U4476" i="1"/>
  <c r="V4476" i="1" s="1"/>
  <c r="W4476" i="1" s="1"/>
  <c r="U4477" i="1"/>
  <c r="V4477" i="1" s="1"/>
  <c r="W4477" i="1" s="1"/>
  <c r="U4478" i="1"/>
  <c r="U4479" i="1"/>
  <c r="U4480" i="1"/>
  <c r="V4480" i="1" s="1"/>
  <c r="U4481" i="1"/>
  <c r="V4481" i="1" s="1"/>
  <c r="U4482" i="1"/>
  <c r="U4483" i="1"/>
  <c r="V4483" i="1" s="1"/>
  <c r="W4483" i="1" s="1"/>
  <c r="U4484" i="1"/>
  <c r="U4485" i="1"/>
  <c r="U4486" i="1"/>
  <c r="U4487" i="1"/>
  <c r="U4488" i="1"/>
  <c r="V4488" i="1" s="1"/>
  <c r="U4489" i="1"/>
  <c r="V4489" i="1" s="1"/>
  <c r="U4490" i="1"/>
  <c r="U4491" i="1"/>
  <c r="V4491" i="1" s="1"/>
  <c r="U4492" i="1"/>
  <c r="V4492" i="1" s="1"/>
  <c r="U4493" i="1"/>
  <c r="U4494" i="1"/>
  <c r="V4494" i="1" s="1"/>
  <c r="U4495" i="1"/>
  <c r="V4495" i="1" s="1"/>
  <c r="W4495" i="1" s="1"/>
  <c r="U4496" i="1"/>
  <c r="U4497" i="1"/>
  <c r="U4498" i="1"/>
  <c r="U4499" i="1"/>
  <c r="U4500" i="1"/>
  <c r="V4500" i="1" s="1"/>
  <c r="U4501" i="1"/>
  <c r="V4501" i="1" s="1"/>
  <c r="U4502" i="1"/>
  <c r="U4503" i="1"/>
  <c r="U4504" i="1"/>
  <c r="V4504" i="1" s="1"/>
  <c r="U4505" i="1"/>
  <c r="V4505" i="1" s="1"/>
  <c r="U4506" i="1"/>
  <c r="V4506" i="1" s="1"/>
  <c r="U4507" i="1"/>
  <c r="V4507" i="1" s="1"/>
  <c r="W4507" i="1" s="1"/>
  <c r="U4508" i="1"/>
  <c r="U4509" i="1"/>
  <c r="U4510" i="1"/>
  <c r="V4510" i="1" s="1"/>
  <c r="U4511" i="1"/>
  <c r="U4512" i="1"/>
  <c r="V4512" i="1" s="1"/>
  <c r="W4512" i="1" s="1"/>
  <c r="U4513" i="1"/>
  <c r="V4513" i="1" s="1"/>
  <c r="W4513" i="1" s="1"/>
  <c r="U4514" i="1"/>
  <c r="U4515" i="1"/>
  <c r="V4515" i="1" s="1"/>
  <c r="U4516" i="1"/>
  <c r="U4517" i="1"/>
  <c r="U4518" i="1"/>
  <c r="U4519" i="1"/>
  <c r="V4519" i="1" s="1"/>
  <c r="U4520" i="1"/>
  <c r="U4521" i="1"/>
  <c r="U4522" i="1"/>
  <c r="V4522" i="1" s="1"/>
  <c r="U4523" i="1"/>
  <c r="U4524" i="1"/>
  <c r="V4524" i="1" s="1"/>
  <c r="W4524" i="1" s="1"/>
  <c r="U4525" i="1"/>
  <c r="V4525" i="1" s="1"/>
  <c r="W4525" i="1" s="1"/>
  <c r="U4526" i="1"/>
  <c r="U4527" i="1"/>
  <c r="V4527" i="1" s="1"/>
  <c r="U4528" i="1"/>
  <c r="V4528" i="1" s="1"/>
  <c r="U4529" i="1"/>
  <c r="V4529" i="1" s="1"/>
  <c r="U4530" i="1"/>
  <c r="U4531" i="1"/>
  <c r="V4531" i="1" s="1"/>
  <c r="U4532" i="1"/>
  <c r="U4533" i="1"/>
  <c r="V4533" i="1" s="1"/>
  <c r="U4534" i="1"/>
  <c r="V4534" i="1" s="1"/>
  <c r="U4535" i="1"/>
  <c r="U4536" i="1"/>
  <c r="V4536" i="1" s="1"/>
  <c r="W4536" i="1" s="1"/>
  <c r="U4537" i="1"/>
  <c r="U4538" i="1"/>
  <c r="U4539" i="1"/>
  <c r="V4539" i="1" s="1"/>
  <c r="U4540" i="1"/>
  <c r="U4541" i="1"/>
  <c r="V4541" i="1" s="1"/>
  <c r="U4542" i="1"/>
  <c r="U4543" i="1"/>
  <c r="V4543" i="1" s="1"/>
  <c r="U4544" i="1"/>
  <c r="U4545" i="1"/>
  <c r="U4546" i="1"/>
  <c r="V4546" i="1" s="1"/>
  <c r="U4547" i="1"/>
  <c r="U4548" i="1"/>
  <c r="V4548" i="1" s="1"/>
  <c r="W4548" i="1" s="1"/>
  <c r="U4549" i="1"/>
  <c r="V4549" i="1" s="1"/>
  <c r="W4549" i="1" s="1"/>
  <c r="U4550" i="1"/>
  <c r="U4551" i="1"/>
  <c r="U4552" i="1"/>
  <c r="V4552" i="1" s="1"/>
  <c r="W4552" i="1" s="1"/>
  <c r="U4553" i="1"/>
  <c r="V4553" i="1" s="1"/>
  <c r="W4553" i="1" s="1"/>
  <c r="U4554" i="1"/>
  <c r="V4554" i="1" s="1"/>
  <c r="U4555" i="1"/>
  <c r="V4555" i="1" s="1"/>
  <c r="U4556" i="1"/>
  <c r="U4557" i="1"/>
  <c r="U4558" i="1"/>
  <c r="U4559" i="1"/>
  <c r="U4560" i="1"/>
  <c r="V4560" i="1" s="1"/>
  <c r="W4560" i="1" s="1"/>
  <c r="U4561" i="1"/>
  <c r="V4561" i="1" s="1"/>
  <c r="W4561" i="1" s="1"/>
  <c r="U4562" i="1"/>
  <c r="U4563" i="1"/>
  <c r="V4563" i="1" s="1"/>
  <c r="U4564" i="1"/>
  <c r="V4564" i="1" s="1"/>
  <c r="U4565" i="1"/>
  <c r="V4565" i="1" s="1"/>
  <c r="U4566" i="1"/>
  <c r="U4567" i="1"/>
  <c r="U4568" i="1"/>
  <c r="U4569" i="1"/>
  <c r="U4570" i="1"/>
  <c r="V4570" i="1" s="1"/>
  <c r="U4571" i="1"/>
  <c r="U4572" i="1"/>
  <c r="V4572" i="1" s="1"/>
  <c r="U4573" i="1"/>
  <c r="V4573" i="1" s="1"/>
  <c r="U4574" i="1"/>
  <c r="U4575" i="1"/>
  <c r="V4575" i="1" s="1"/>
  <c r="U4576" i="1"/>
  <c r="V4576" i="1" s="1"/>
  <c r="U4577" i="1"/>
  <c r="U4578" i="1"/>
  <c r="U4579" i="1"/>
  <c r="V4579" i="1" s="1"/>
  <c r="W4579" i="1" s="1"/>
  <c r="U4580" i="1"/>
  <c r="U4581" i="1"/>
  <c r="U4582" i="1"/>
  <c r="U4583" i="1"/>
  <c r="U4584" i="1"/>
  <c r="U4585" i="1"/>
  <c r="V4585" i="1" s="1"/>
  <c r="U4586" i="1"/>
  <c r="U4587" i="1"/>
  <c r="V4587" i="1" s="1"/>
  <c r="U4588" i="1"/>
  <c r="V4588" i="1" s="1"/>
  <c r="W4588" i="1" s="1"/>
  <c r="U4589" i="1"/>
  <c r="V4589" i="1" s="1"/>
  <c r="W4589" i="1" s="1"/>
  <c r="U4590" i="1"/>
  <c r="V4590" i="1" s="1"/>
  <c r="U4591" i="1"/>
  <c r="V4591" i="1" s="1"/>
  <c r="U4592" i="1"/>
  <c r="U4593" i="1"/>
  <c r="U4594" i="1"/>
  <c r="V4594" i="1" s="1"/>
  <c r="U4595" i="1"/>
  <c r="U4596" i="1"/>
  <c r="V4596" i="1" s="1"/>
  <c r="W4596" i="1" s="1"/>
  <c r="U4597" i="1"/>
  <c r="V4597" i="1" s="1"/>
  <c r="W4597" i="1" s="1"/>
  <c r="U4598" i="1"/>
  <c r="U4599" i="1"/>
  <c r="V4599" i="1" s="1"/>
  <c r="U4600" i="1"/>
  <c r="V4600" i="1" s="1"/>
  <c r="U4601" i="1"/>
  <c r="V4601" i="1" s="1"/>
  <c r="U4602" i="1"/>
  <c r="U4603" i="1"/>
  <c r="V4603" i="1" s="1"/>
  <c r="W4603" i="1" s="1"/>
  <c r="U4604" i="1"/>
  <c r="U4605" i="1"/>
  <c r="U4606" i="1"/>
  <c r="V4606" i="1" s="1"/>
  <c r="U4607" i="1"/>
  <c r="U4608" i="1"/>
  <c r="V4608" i="1" s="1"/>
  <c r="U4609" i="1"/>
  <c r="U4610" i="1"/>
  <c r="U4611" i="1"/>
  <c r="V4611" i="1" s="1"/>
  <c r="U4612" i="1"/>
  <c r="V4612" i="1" s="1"/>
  <c r="U4613" i="1"/>
  <c r="V4613" i="1" s="1"/>
  <c r="U4614" i="1"/>
  <c r="U4615" i="1"/>
  <c r="V4615" i="1" s="1"/>
  <c r="U4616" i="1"/>
  <c r="U4617" i="1"/>
  <c r="U4618" i="1"/>
  <c r="V4618" i="1" s="1"/>
  <c r="W4618" i="1" s="1"/>
  <c r="U4619" i="1"/>
  <c r="U4620" i="1"/>
  <c r="V4620" i="1" s="1"/>
  <c r="W4620" i="1" s="1"/>
  <c r="U4621" i="1"/>
  <c r="V4621" i="1" s="1"/>
  <c r="W4621" i="1" s="1"/>
  <c r="U4622" i="1"/>
  <c r="U4623" i="1"/>
  <c r="U4624" i="1"/>
  <c r="U4625" i="1"/>
  <c r="U4626" i="1"/>
  <c r="U4627" i="1"/>
  <c r="V4627" i="1" s="1"/>
  <c r="W4627" i="1" s="1"/>
  <c r="U4628" i="1"/>
  <c r="U4629" i="1"/>
  <c r="U4630" i="1"/>
  <c r="U4631" i="1"/>
  <c r="U4632" i="1"/>
  <c r="V4632" i="1" s="1"/>
  <c r="W4632" i="1" s="1"/>
  <c r="U4633" i="1"/>
  <c r="U4634" i="1"/>
  <c r="U4635" i="1"/>
  <c r="V4635" i="1" s="1"/>
  <c r="U4636" i="1"/>
  <c r="V4636" i="1" s="1"/>
  <c r="U4637" i="1"/>
  <c r="U4638" i="1"/>
  <c r="V4638" i="1" s="1"/>
  <c r="U4639" i="1"/>
  <c r="V4639" i="1" s="1"/>
  <c r="W4639" i="1" s="1"/>
  <c r="U4640" i="1"/>
  <c r="U4641" i="1"/>
  <c r="U4642" i="1"/>
  <c r="U4643" i="1"/>
  <c r="U4644" i="1"/>
  <c r="V4644" i="1" s="1"/>
  <c r="U4645" i="1"/>
  <c r="V4645" i="1" s="1"/>
  <c r="W4645" i="1" s="1"/>
  <c r="U4646" i="1"/>
  <c r="V4646" i="1" s="1"/>
  <c r="U4647" i="1"/>
  <c r="V4647" i="1" s="1"/>
  <c r="U4648" i="1"/>
  <c r="V4648" i="1" s="1"/>
  <c r="U4649" i="1"/>
  <c r="U4650" i="1"/>
  <c r="U4651" i="1"/>
  <c r="U4652" i="1"/>
  <c r="U4653" i="1"/>
  <c r="U4654" i="1"/>
  <c r="U4655" i="1"/>
  <c r="U4656" i="1"/>
  <c r="V4656" i="1" s="1"/>
  <c r="W4656" i="1" s="1"/>
  <c r="U4657" i="1"/>
  <c r="V4657" i="1" s="1"/>
  <c r="U4658" i="1"/>
  <c r="U4659" i="1"/>
  <c r="V4659" i="1" s="1"/>
  <c r="U4660" i="1"/>
  <c r="V4660" i="1" s="1"/>
  <c r="U4661" i="1"/>
  <c r="U4662" i="1"/>
  <c r="V4662" i="1" s="1"/>
  <c r="U4663" i="1"/>
  <c r="V4663" i="1" s="1"/>
  <c r="U4664" i="1"/>
  <c r="U4665" i="1"/>
  <c r="U4666" i="1"/>
  <c r="V4666" i="1" s="1"/>
  <c r="U4667" i="1"/>
  <c r="U4668" i="1"/>
  <c r="V4668" i="1" s="1"/>
  <c r="W4668" i="1" s="1"/>
  <c r="U4669" i="1"/>
  <c r="V4669" i="1" s="1"/>
  <c r="W4669" i="1" s="1"/>
  <c r="U4670" i="1"/>
  <c r="U4671" i="1"/>
  <c r="U4672" i="1"/>
  <c r="U4673" i="1"/>
  <c r="U4674" i="1"/>
  <c r="U4675" i="1"/>
  <c r="V4675" i="1" s="1"/>
  <c r="U4676" i="1"/>
  <c r="U4677" i="1"/>
  <c r="U4678" i="1"/>
  <c r="U4679" i="1"/>
  <c r="U4680" i="1"/>
  <c r="V4680" i="1" s="1"/>
  <c r="W4680" i="1" s="1"/>
  <c r="U4681" i="1"/>
  <c r="U4682" i="1"/>
  <c r="U4683" i="1"/>
  <c r="V4683" i="1" s="1"/>
  <c r="U4684" i="1"/>
  <c r="V4684" i="1" s="1"/>
  <c r="W4684" i="1" s="1"/>
  <c r="U4685" i="1"/>
  <c r="U4686" i="1"/>
  <c r="U4687" i="1"/>
  <c r="U4688" i="1"/>
  <c r="U4689" i="1"/>
  <c r="U4690" i="1"/>
  <c r="V4690" i="1" s="1"/>
  <c r="U4691" i="1"/>
  <c r="U4692" i="1"/>
  <c r="V4692" i="1" s="1"/>
  <c r="W4692" i="1" s="1"/>
  <c r="U4693" i="1"/>
  <c r="V4693" i="1" s="1"/>
  <c r="U4694" i="1"/>
  <c r="U4695" i="1"/>
  <c r="U4696" i="1"/>
  <c r="V4696" i="1" s="1"/>
  <c r="U4697" i="1"/>
  <c r="V4697" i="1" s="1"/>
  <c r="U4698" i="1"/>
  <c r="V4698" i="1" s="1"/>
  <c r="U4699" i="1"/>
  <c r="V4699" i="1" s="1"/>
  <c r="U4700" i="1"/>
  <c r="U4701" i="1"/>
  <c r="U4702" i="1"/>
  <c r="U4703" i="1"/>
  <c r="U4704" i="1"/>
  <c r="U4705" i="1"/>
  <c r="V4705" i="1" s="1"/>
  <c r="W4705" i="1" s="1"/>
  <c r="U4706" i="1"/>
  <c r="U4707" i="1"/>
  <c r="U4708" i="1"/>
  <c r="U4709" i="1"/>
  <c r="U4710" i="1"/>
  <c r="U4711" i="1"/>
  <c r="U4712" i="1"/>
  <c r="U4713" i="1"/>
  <c r="U4714" i="1"/>
  <c r="V4714" i="1" s="1"/>
  <c r="U4715" i="1"/>
  <c r="U4716" i="1"/>
  <c r="V4716" i="1" s="1"/>
  <c r="U4717" i="1"/>
  <c r="U4718" i="1"/>
  <c r="U4719" i="1"/>
  <c r="V4719" i="1" s="1"/>
  <c r="U4720" i="1"/>
  <c r="V4720" i="1" s="1"/>
  <c r="U4721" i="1"/>
  <c r="V4721" i="1" s="1"/>
  <c r="U4722" i="1"/>
  <c r="V4722" i="1" s="1"/>
  <c r="U4723" i="1"/>
  <c r="V4723" i="1" s="1"/>
  <c r="W4723" i="1" s="1"/>
  <c r="U4724" i="1"/>
  <c r="U4725" i="1"/>
  <c r="U4726" i="1"/>
  <c r="V4726" i="1" s="1"/>
  <c r="U4727" i="1"/>
  <c r="U4728" i="1"/>
  <c r="V4728" i="1" s="1"/>
  <c r="U4729" i="1"/>
  <c r="V4729" i="1" s="1"/>
  <c r="U4730" i="1"/>
  <c r="U4731" i="1"/>
  <c r="V4731" i="1" s="1"/>
  <c r="U4732" i="1"/>
  <c r="V4732" i="1" s="1"/>
  <c r="W4732" i="1" s="1"/>
  <c r="U4733" i="1"/>
  <c r="V4733" i="1" s="1"/>
  <c r="W4733" i="1" s="1"/>
  <c r="U4734" i="1"/>
  <c r="U4735" i="1"/>
  <c r="V4735" i="1" s="1"/>
  <c r="U4736" i="1"/>
  <c r="U4737" i="1"/>
  <c r="V4737" i="1" s="1"/>
  <c r="U4738" i="1"/>
  <c r="V4738" i="1" s="1"/>
  <c r="W4738" i="1" s="1"/>
  <c r="U4739" i="1"/>
  <c r="U4740" i="1"/>
  <c r="U4741" i="1"/>
  <c r="V4741" i="1" s="1"/>
  <c r="W4741" i="1" s="1"/>
  <c r="U4742" i="1"/>
  <c r="U4743" i="1"/>
  <c r="V4743" i="1" s="1"/>
  <c r="U4744" i="1"/>
  <c r="V4744" i="1" s="1"/>
  <c r="U4745" i="1"/>
  <c r="V4745" i="1" s="1"/>
  <c r="U4746" i="1"/>
  <c r="U4747" i="1"/>
  <c r="U4748" i="1"/>
  <c r="U4749" i="1"/>
  <c r="U4750" i="1"/>
  <c r="U4751" i="1"/>
  <c r="U4752" i="1"/>
  <c r="V4752" i="1" s="1"/>
  <c r="W4752" i="1" s="1"/>
  <c r="U4753" i="1"/>
  <c r="U4754" i="1"/>
  <c r="U4755" i="1"/>
  <c r="V4755" i="1" s="1"/>
  <c r="U4756" i="1"/>
  <c r="V4756" i="1" s="1"/>
  <c r="U4757" i="1"/>
  <c r="V4757" i="1" s="1"/>
  <c r="U4758" i="1"/>
  <c r="U4759" i="1"/>
  <c r="V4759" i="1" s="1"/>
  <c r="W4759" i="1" s="1"/>
  <c r="U4760" i="1"/>
  <c r="U4761" i="1"/>
  <c r="U4762" i="1"/>
  <c r="V4762" i="1" s="1"/>
  <c r="U4763" i="1"/>
  <c r="U4764" i="1"/>
  <c r="V4764" i="1" s="1"/>
  <c r="W4764" i="1" s="1"/>
  <c r="U4765" i="1"/>
  <c r="V4765" i="1" s="1"/>
  <c r="W4765" i="1" s="1"/>
  <c r="U4766" i="1"/>
  <c r="U4767" i="1"/>
  <c r="U4768" i="1"/>
  <c r="V4768" i="1" s="1"/>
  <c r="U4769" i="1"/>
  <c r="V4769" i="1" s="1"/>
  <c r="U4770" i="1"/>
  <c r="V4770" i="1" s="1"/>
  <c r="W4770" i="1" s="1"/>
  <c r="U4771" i="1"/>
  <c r="V4771" i="1" s="1"/>
  <c r="U4772" i="1"/>
  <c r="U4773" i="1"/>
  <c r="U4774" i="1"/>
  <c r="U4775" i="1"/>
  <c r="U4776" i="1"/>
  <c r="U4777" i="1"/>
  <c r="U4778" i="1"/>
  <c r="U4779" i="1"/>
  <c r="V4779" i="1" s="1"/>
  <c r="U4780" i="1"/>
  <c r="V4780" i="1" s="1"/>
  <c r="W4780" i="1" s="1"/>
  <c r="U4781" i="1"/>
  <c r="U4782" i="1"/>
  <c r="U4783" i="1"/>
  <c r="V4783" i="1" s="1"/>
  <c r="W4783" i="1" s="1"/>
  <c r="U4784" i="1"/>
  <c r="U4785" i="1"/>
  <c r="U4786" i="1"/>
  <c r="U4787" i="1"/>
  <c r="U4788" i="1"/>
  <c r="V4788" i="1" s="1"/>
  <c r="W4788" i="1" s="1"/>
  <c r="U4789" i="1"/>
  <c r="V4789" i="1" s="1"/>
  <c r="W4789" i="1" s="1"/>
  <c r="U4790" i="1"/>
  <c r="U4791" i="1"/>
  <c r="V4791" i="1" s="1"/>
  <c r="U4792" i="1"/>
  <c r="V4792" i="1" s="1"/>
  <c r="U4793" i="1"/>
  <c r="U4794" i="1"/>
  <c r="U4795" i="1"/>
  <c r="U4796" i="1"/>
  <c r="U4797" i="1"/>
  <c r="U4798" i="1"/>
  <c r="U4799" i="1"/>
  <c r="U4800" i="1"/>
  <c r="V4800" i="1" s="1"/>
  <c r="U4801" i="1"/>
  <c r="V4801" i="1" s="1"/>
  <c r="U4802" i="1"/>
  <c r="U4803" i="1"/>
  <c r="V4803" i="1" s="1"/>
  <c r="U4804" i="1"/>
  <c r="U4805" i="1"/>
  <c r="U4806" i="1"/>
  <c r="U4807" i="1"/>
  <c r="V4807" i="1" s="1"/>
  <c r="U4808" i="1"/>
  <c r="U4809" i="1"/>
  <c r="U4810" i="1"/>
  <c r="U4811" i="1"/>
  <c r="U4812" i="1"/>
  <c r="V4812" i="1" s="1"/>
  <c r="U4813" i="1"/>
  <c r="V4813" i="1" s="1"/>
  <c r="U4814" i="1"/>
  <c r="U4815" i="1"/>
  <c r="V4815" i="1" s="1"/>
  <c r="U4816" i="1"/>
  <c r="U4817" i="1"/>
  <c r="V4817" i="1" s="1"/>
  <c r="U4818" i="1"/>
  <c r="U4819" i="1"/>
  <c r="V4819" i="1" s="1"/>
  <c r="U4820" i="1"/>
  <c r="U4821" i="1"/>
  <c r="U4822" i="1"/>
  <c r="U4823" i="1"/>
  <c r="U4824" i="1"/>
  <c r="U4825" i="1"/>
  <c r="U4826" i="1"/>
  <c r="U4827" i="1"/>
  <c r="V4827" i="1" s="1"/>
  <c r="W4827" i="1" s="1"/>
  <c r="U4828" i="1"/>
  <c r="V4828" i="1" s="1"/>
  <c r="U4829" i="1"/>
  <c r="V4829" i="1" s="1"/>
  <c r="U4830" i="1"/>
  <c r="V4830" i="1" s="1"/>
  <c r="U4831" i="1"/>
  <c r="V4831" i="1" s="1"/>
  <c r="U4832" i="1"/>
  <c r="U4833" i="1"/>
  <c r="U4834" i="1"/>
  <c r="V4834" i="1" s="1"/>
  <c r="U4835" i="1"/>
  <c r="U4836" i="1"/>
  <c r="V4836" i="1" s="1"/>
  <c r="W4836" i="1" s="1"/>
  <c r="U4837" i="1"/>
  <c r="V4837" i="1" s="1"/>
  <c r="W4837" i="1" s="1"/>
  <c r="U4838" i="1"/>
  <c r="U4839" i="1"/>
  <c r="U4840" i="1"/>
  <c r="U4841" i="1"/>
  <c r="U4842" i="1"/>
  <c r="U4843" i="1"/>
  <c r="V4843" i="1" s="1"/>
  <c r="U4844" i="1"/>
  <c r="U4845" i="1"/>
  <c r="U4846" i="1"/>
  <c r="U4847" i="1"/>
  <c r="U4848" i="1"/>
  <c r="V4848" i="1" s="1"/>
  <c r="U4849" i="1"/>
  <c r="V4849" i="1" s="1"/>
  <c r="U4850" i="1"/>
  <c r="U4851" i="1"/>
  <c r="V4851" i="1" s="1"/>
  <c r="W4851" i="1" s="1"/>
  <c r="U4852" i="1"/>
  <c r="V4852" i="1" s="1"/>
  <c r="W4852" i="1" s="1"/>
  <c r="U4853" i="1"/>
  <c r="U4854" i="1"/>
  <c r="U4855" i="1"/>
  <c r="V4855" i="1" s="1"/>
  <c r="W4855" i="1" s="1"/>
  <c r="U4856" i="1"/>
  <c r="U4857" i="1"/>
  <c r="U4858" i="1"/>
  <c r="U4859" i="1"/>
  <c r="U4860" i="1"/>
  <c r="V4860" i="1" s="1"/>
  <c r="U4861" i="1"/>
  <c r="U4862" i="1"/>
  <c r="U4863" i="1"/>
  <c r="U4864" i="1"/>
  <c r="V4864" i="1" s="1"/>
  <c r="U4865" i="1"/>
  <c r="V4865" i="1" s="1"/>
  <c r="U4866" i="1"/>
  <c r="V4866" i="1" s="1"/>
  <c r="U4867" i="1"/>
  <c r="U4868" i="1"/>
  <c r="U4869" i="1"/>
  <c r="U4870" i="1"/>
  <c r="V4870" i="1" s="1"/>
  <c r="U4871" i="1"/>
  <c r="U4872" i="1"/>
  <c r="V4872" i="1" s="1"/>
  <c r="U4873" i="1"/>
  <c r="V4873" i="1" s="1"/>
  <c r="U4874" i="1"/>
  <c r="U4875" i="1"/>
  <c r="V4875" i="1" s="1"/>
  <c r="U4876" i="1"/>
  <c r="V4876" i="1" s="1"/>
  <c r="U4877" i="1"/>
  <c r="V4877" i="1" s="1"/>
  <c r="U4878" i="1"/>
  <c r="U4879" i="1"/>
  <c r="V4879" i="1" s="1"/>
  <c r="U4880" i="1"/>
  <c r="U4881" i="1"/>
  <c r="U4882" i="1"/>
  <c r="V4882" i="1" s="1"/>
  <c r="U4883" i="1"/>
  <c r="U4884" i="1"/>
  <c r="V4884" i="1" s="1"/>
  <c r="W4884" i="1" s="1"/>
  <c r="U4885" i="1"/>
  <c r="V4885" i="1" s="1"/>
  <c r="U4886" i="1"/>
  <c r="U4887" i="1"/>
  <c r="U4888" i="1"/>
  <c r="U4889" i="1"/>
  <c r="U4890" i="1"/>
  <c r="V4890" i="1" s="1"/>
  <c r="U4891" i="1"/>
  <c r="U4892" i="1"/>
  <c r="U4893" i="1"/>
  <c r="U4894" i="1"/>
  <c r="V4894" i="1" s="1"/>
  <c r="W4894" i="1" s="1"/>
  <c r="U4895" i="1"/>
  <c r="U4896" i="1"/>
  <c r="V4896" i="1" s="1"/>
  <c r="W4896" i="1" s="1"/>
  <c r="U4897" i="1"/>
  <c r="V4897" i="1" s="1"/>
  <c r="U4898" i="1"/>
  <c r="U4899" i="1"/>
  <c r="V4899" i="1" s="1"/>
  <c r="U4900" i="1"/>
  <c r="V4900" i="1" s="1"/>
  <c r="U4901" i="1"/>
  <c r="U4902" i="1"/>
  <c r="U4903" i="1"/>
  <c r="V4903" i="1" s="1"/>
  <c r="U4904" i="1"/>
  <c r="U4905" i="1"/>
  <c r="U4906" i="1"/>
  <c r="U4907" i="1"/>
  <c r="U4908" i="1"/>
  <c r="V4908" i="1" s="1"/>
  <c r="W4908" i="1" s="1"/>
  <c r="U4909" i="1"/>
  <c r="V4909" i="1" s="1"/>
  <c r="W4909" i="1" s="1"/>
  <c r="U4910" i="1"/>
  <c r="U4911" i="1"/>
  <c r="U4912" i="1"/>
  <c r="V4912" i="1" s="1"/>
  <c r="U4913" i="1"/>
  <c r="U4914" i="1"/>
  <c r="U4915" i="1"/>
  <c r="V4915" i="1" s="1"/>
  <c r="U4916" i="1"/>
  <c r="U4917" i="1"/>
  <c r="U4918" i="1"/>
  <c r="U4919" i="1"/>
  <c r="U4920" i="1"/>
  <c r="V4920" i="1" s="1"/>
  <c r="W4920" i="1" s="1"/>
  <c r="U4921" i="1"/>
  <c r="U4922" i="1"/>
  <c r="U4923" i="1"/>
  <c r="U4924" i="1"/>
  <c r="U4925" i="1"/>
  <c r="U4926" i="1"/>
  <c r="V4926" i="1" s="1"/>
  <c r="U4927" i="1"/>
  <c r="V4927" i="1" s="1"/>
  <c r="W4927" i="1" s="1"/>
  <c r="U4928" i="1"/>
  <c r="U4929" i="1"/>
  <c r="U4930" i="1"/>
  <c r="V4930" i="1" s="1"/>
  <c r="U4931" i="1"/>
  <c r="U4932" i="1"/>
  <c r="V4932" i="1" s="1"/>
  <c r="W4932" i="1" s="1"/>
  <c r="U4933" i="1"/>
  <c r="V4933" i="1" s="1"/>
  <c r="U4934" i="1"/>
  <c r="U4935" i="1"/>
  <c r="V4935" i="1" s="1"/>
  <c r="W4935" i="1" s="1"/>
  <c r="U4936" i="1"/>
  <c r="V4936" i="1" s="1"/>
  <c r="W4936" i="1" s="1"/>
  <c r="U4937" i="1"/>
  <c r="U4938" i="1"/>
  <c r="V4938" i="1" s="1"/>
  <c r="U4939" i="1"/>
  <c r="U4940" i="1"/>
  <c r="U4941" i="1"/>
  <c r="U4942" i="1"/>
  <c r="V4942" i="1" s="1"/>
  <c r="U4943" i="1"/>
  <c r="U4944" i="1"/>
  <c r="V4944" i="1" s="1"/>
  <c r="U4945" i="1"/>
  <c r="V4945" i="1" s="1"/>
  <c r="W4945" i="1" s="1"/>
  <c r="U4946" i="1"/>
  <c r="U4947" i="1"/>
  <c r="V4947" i="1" s="1"/>
  <c r="W4947" i="1" s="1"/>
  <c r="U4948" i="1"/>
  <c r="V4948" i="1" s="1"/>
  <c r="W4948" i="1" s="1"/>
  <c r="U4949" i="1"/>
  <c r="U4950" i="1"/>
  <c r="U4951" i="1"/>
  <c r="V4951" i="1" s="1"/>
  <c r="U4952" i="1"/>
  <c r="U4953" i="1"/>
  <c r="U4954" i="1"/>
  <c r="V4954" i="1" s="1"/>
  <c r="U4955" i="1"/>
  <c r="U4956" i="1"/>
  <c r="V4956" i="1" s="1"/>
  <c r="W4956" i="1" s="1"/>
  <c r="U4957" i="1"/>
  <c r="V4957" i="1" s="1"/>
  <c r="U4958" i="1"/>
  <c r="U4959" i="1"/>
  <c r="V4959" i="1" s="1"/>
  <c r="U4960" i="1"/>
  <c r="V4960" i="1" s="1"/>
  <c r="U4961" i="1"/>
  <c r="U4962" i="1"/>
  <c r="V4962" i="1" s="1"/>
  <c r="U4963" i="1"/>
  <c r="U4964" i="1"/>
  <c r="U4965" i="1"/>
  <c r="U4966" i="1"/>
  <c r="U4967" i="1"/>
  <c r="U4968" i="1"/>
  <c r="V4968" i="1" s="1"/>
  <c r="U4969" i="1"/>
  <c r="U4970" i="1"/>
  <c r="U4971" i="1"/>
  <c r="V4971" i="1" s="1"/>
  <c r="U4972" i="1"/>
  <c r="V4972" i="1" s="1"/>
  <c r="U4973" i="1"/>
  <c r="U4974" i="1"/>
  <c r="U4975" i="1"/>
  <c r="V4975" i="1" s="1"/>
  <c r="W4975" i="1" s="1"/>
  <c r="U4976" i="1"/>
  <c r="U4977" i="1"/>
  <c r="U4978" i="1"/>
  <c r="V4978" i="1" s="1"/>
  <c r="W4978" i="1" s="1"/>
  <c r="U4979" i="1"/>
  <c r="U4980" i="1"/>
  <c r="U4981" i="1"/>
  <c r="U4982" i="1"/>
  <c r="U4983" i="1"/>
  <c r="U4984" i="1"/>
  <c r="V4984" i="1" s="1"/>
  <c r="U4985" i="1"/>
  <c r="U4986" i="1"/>
  <c r="U4987" i="1"/>
  <c r="V4987" i="1" s="1"/>
  <c r="W4987" i="1" s="1"/>
  <c r="U4988" i="1"/>
  <c r="U4989" i="1"/>
  <c r="U4990" i="1"/>
  <c r="U4991" i="1"/>
  <c r="U4992" i="1"/>
  <c r="V4992" i="1" s="1"/>
  <c r="W4992" i="1" s="1"/>
  <c r="U4993" i="1"/>
  <c r="V4993" i="1" s="1"/>
  <c r="W4993" i="1" s="1"/>
  <c r="U4994" i="1"/>
  <c r="U4995" i="1"/>
  <c r="V4995" i="1" s="1"/>
  <c r="U4996" i="1"/>
  <c r="V4996" i="1" s="1"/>
  <c r="U4997" i="1"/>
  <c r="U4998" i="1"/>
  <c r="U4999" i="1"/>
  <c r="V4999" i="1" s="1"/>
  <c r="U5000" i="1"/>
  <c r="U5001" i="1"/>
  <c r="U5002" i="1"/>
  <c r="V5002" i="1" s="1"/>
  <c r="U5003" i="1"/>
  <c r="U5004" i="1"/>
  <c r="V5004" i="1" s="1"/>
  <c r="U5005" i="1"/>
  <c r="U5006" i="1"/>
  <c r="U5007" i="1"/>
  <c r="V5007" i="1" s="1"/>
  <c r="W5007" i="1" s="1"/>
  <c r="U5008" i="1"/>
  <c r="U5009" i="1"/>
  <c r="U5010" i="1"/>
  <c r="U5011" i="1"/>
  <c r="V5011" i="1" s="1"/>
  <c r="W5011" i="1" s="1"/>
  <c r="U5012" i="1"/>
  <c r="U5013" i="1"/>
  <c r="U5014" i="1"/>
  <c r="U5015" i="1"/>
  <c r="U5016" i="1"/>
  <c r="V5016" i="1" s="1"/>
  <c r="W5016" i="1" s="1"/>
  <c r="U5017" i="1"/>
  <c r="V5017" i="1" s="1"/>
  <c r="U5018" i="1"/>
  <c r="U5019" i="1"/>
  <c r="V5019" i="1" s="1"/>
  <c r="U5020" i="1"/>
  <c r="V5020" i="1" s="1"/>
  <c r="U5021" i="1"/>
  <c r="U5022" i="1"/>
  <c r="V5022" i="1" s="1"/>
  <c r="U5023" i="1"/>
  <c r="V5023" i="1" s="1"/>
  <c r="U5024" i="1"/>
  <c r="U5025" i="1"/>
  <c r="U5026" i="1"/>
  <c r="U5027" i="1"/>
  <c r="U5028" i="1"/>
  <c r="V5028" i="1" s="1"/>
  <c r="U5029" i="1"/>
  <c r="V5029" i="1" s="1"/>
  <c r="U5030" i="1"/>
  <c r="U5031" i="1"/>
  <c r="V5031" i="1" s="1"/>
  <c r="U5032" i="1"/>
  <c r="V5032" i="1" s="1"/>
  <c r="U5033" i="1"/>
  <c r="U5034" i="1"/>
  <c r="U5035" i="1"/>
  <c r="V5035" i="1" s="1"/>
  <c r="U5036" i="1"/>
  <c r="U5037" i="1"/>
  <c r="U5038" i="1"/>
  <c r="V5038" i="1" s="1"/>
  <c r="U5039" i="1"/>
  <c r="U5040" i="1"/>
  <c r="V5040" i="1" s="1"/>
  <c r="W5040" i="1" s="1"/>
  <c r="U5041" i="1"/>
  <c r="V5041" i="1" s="1"/>
  <c r="U5042" i="1"/>
  <c r="U5043" i="1"/>
  <c r="V5043" i="1" s="1"/>
  <c r="U5044" i="1"/>
  <c r="V5044" i="1" s="1"/>
  <c r="U5045" i="1"/>
  <c r="U5046" i="1"/>
  <c r="U5047" i="1"/>
  <c r="V5047" i="1" s="1"/>
  <c r="W5047" i="1" s="1"/>
  <c r="U5048" i="1"/>
  <c r="U5049" i="1"/>
  <c r="U5050" i="1"/>
  <c r="V5050" i="1" s="1"/>
  <c r="W5050" i="1" s="1"/>
  <c r="U5051" i="1"/>
  <c r="U5052" i="1"/>
  <c r="V5052" i="1" s="1"/>
  <c r="U5053" i="1"/>
  <c r="V5053" i="1" s="1"/>
  <c r="U5054" i="1"/>
  <c r="U5055" i="1"/>
  <c r="U5056" i="1"/>
  <c r="U5057" i="1"/>
  <c r="U5058" i="1"/>
  <c r="U5059" i="1"/>
  <c r="V5059" i="1" s="1"/>
  <c r="W5059" i="1" s="1"/>
  <c r="U5060" i="1"/>
  <c r="V5060" i="1" s="1"/>
  <c r="U5061" i="1"/>
  <c r="U5062" i="1"/>
  <c r="V5062" i="1" s="1"/>
  <c r="U5063" i="1"/>
  <c r="U5064" i="1"/>
  <c r="U5065" i="1"/>
  <c r="U5066" i="1"/>
  <c r="U5067" i="1"/>
  <c r="V5067" i="1" s="1"/>
  <c r="U5068" i="1"/>
  <c r="V5068" i="1" s="1"/>
  <c r="U5069" i="1"/>
  <c r="U5070" i="1"/>
  <c r="V5070" i="1" s="1"/>
  <c r="U5071" i="1"/>
  <c r="V5071" i="1" s="1"/>
  <c r="U5072" i="1"/>
  <c r="U5073" i="1"/>
  <c r="U5074" i="1"/>
  <c r="U5075" i="1"/>
  <c r="U5076" i="1"/>
  <c r="V5076" i="1" s="1"/>
  <c r="W5076" i="1" s="1"/>
  <c r="U5077" i="1"/>
  <c r="V5077" i="1" s="1"/>
  <c r="W5077" i="1" s="1"/>
  <c r="U5078" i="1"/>
  <c r="U5079" i="1"/>
  <c r="U5080" i="1"/>
  <c r="U5081" i="1"/>
  <c r="U5082" i="1"/>
  <c r="V5082" i="1" s="1"/>
  <c r="U5083" i="1"/>
  <c r="U5084" i="1"/>
  <c r="U5085" i="1"/>
  <c r="U5086" i="1"/>
  <c r="U5087" i="1"/>
  <c r="U5088" i="1"/>
  <c r="V5088" i="1" s="1"/>
  <c r="U5089" i="1"/>
  <c r="V5089" i="1" s="1"/>
  <c r="U5090" i="1"/>
  <c r="U5091" i="1"/>
  <c r="V5091" i="1" s="1"/>
  <c r="U5092" i="1"/>
  <c r="V5092" i="1" s="1"/>
  <c r="U5093" i="1"/>
  <c r="U5094" i="1"/>
  <c r="U5095" i="1"/>
  <c r="V5095" i="1" s="1"/>
  <c r="U5096" i="1"/>
  <c r="U5097" i="1"/>
  <c r="U5098" i="1"/>
  <c r="V5098" i="1" s="1"/>
  <c r="W5098" i="1" s="1"/>
  <c r="U5099" i="1"/>
  <c r="U5100" i="1"/>
  <c r="V5100" i="1" s="1"/>
  <c r="U5101" i="1"/>
  <c r="V5101" i="1" s="1"/>
  <c r="U5102" i="1"/>
  <c r="U5103" i="1"/>
  <c r="U5104" i="1"/>
  <c r="U5105" i="1"/>
  <c r="U5106" i="1"/>
  <c r="U5107" i="1"/>
  <c r="V5107" i="1" s="1"/>
  <c r="U5108" i="1"/>
  <c r="U5109" i="1"/>
  <c r="U5110" i="1"/>
  <c r="V5110" i="1" s="1"/>
  <c r="U5111" i="1"/>
  <c r="U5112" i="1"/>
  <c r="V5112" i="1" s="1"/>
  <c r="W5112" i="1" s="1"/>
  <c r="U5113" i="1"/>
  <c r="V5113" i="1" s="1"/>
  <c r="W5113" i="1" s="1"/>
  <c r="U5114" i="1"/>
  <c r="U5115" i="1"/>
  <c r="V5115" i="1" s="1"/>
  <c r="U5116" i="1"/>
  <c r="V5116" i="1" s="1"/>
  <c r="U5117" i="1"/>
  <c r="U5118" i="1"/>
  <c r="U5119" i="1"/>
  <c r="U5120" i="1"/>
  <c r="U5121" i="1"/>
  <c r="U5122" i="1"/>
  <c r="V5122" i="1" s="1"/>
  <c r="U5123" i="1"/>
  <c r="U5124" i="1"/>
  <c r="V5124" i="1" s="1"/>
  <c r="W5124" i="1" s="1"/>
  <c r="U5125" i="1"/>
  <c r="V5125" i="1" s="1"/>
  <c r="W5125" i="1" s="1"/>
  <c r="U5126" i="1"/>
  <c r="U5127" i="1"/>
  <c r="U5128" i="1"/>
  <c r="V5128" i="1" s="1"/>
  <c r="U5129" i="1"/>
  <c r="U5130" i="1"/>
  <c r="V5130" i="1" s="1"/>
  <c r="U5131" i="1"/>
  <c r="U5132" i="1"/>
  <c r="U5133" i="1"/>
  <c r="U5134" i="1"/>
  <c r="U5135" i="1"/>
  <c r="U5136" i="1"/>
  <c r="V5136" i="1" s="1"/>
  <c r="W5136" i="1" s="1"/>
  <c r="U5137" i="1"/>
  <c r="V5137" i="1" s="1"/>
  <c r="W5137" i="1" s="1"/>
  <c r="U5138" i="1"/>
  <c r="U5139" i="1"/>
  <c r="U5140" i="1"/>
  <c r="V5140" i="1" s="1"/>
  <c r="U5141" i="1"/>
  <c r="U5142" i="1"/>
  <c r="U5143" i="1"/>
  <c r="V5143" i="1" s="1"/>
  <c r="U5144" i="1"/>
  <c r="V5144" i="1" s="1"/>
  <c r="U5145" i="1"/>
  <c r="V5145" i="1" s="1"/>
  <c r="U5146" i="1"/>
  <c r="V5146" i="1" s="1"/>
  <c r="U5147" i="1"/>
  <c r="U5148" i="1"/>
  <c r="V5148" i="1" s="1"/>
  <c r="U5149" i="1"/>
  <c r="U5150" i="1"/>
  <c r="U5151" i="1"/>
  <c r="U5152" i="1"/>
  <c r="V5152" i="1" s="1"/>
  <c r="U5153" i="1"/>
  <c r="U5154" i="1"/>
  <c r="V5154" i="1" s="1"/>
  <c r="U5155" i="1"/>
  <c r="U5156" i="1"/>
  <c r="U5157" i="1"/>
  <c r="U5158" i="1"/>
  <c r="U5159" i="1"/>
  <c r="U5160" i="1"/>
  <c r="U5161" i="1"/>
  <c r="V5161" i="1" s="1"/>
  <c r="U5162" i="1"/>
  <c r="U5163" i="1"/>
  <c r="U5164" i="1"/>
  <c r="U5165" i="1"/>
  <c r="U5166" i="1"/>
  <c r="U5167" i="1"/>
  <c r="V5167" i="1" s="1"/>
  <c r="U5168" i="1"/>
  <c r="U5169" i="1"/>
  <c r="U5170" i="1"/>
  <c r="V5170" i="1" s="1"/>
  <c r="U5171" i="1"/>
  <c r="U5172" i="1"/>
  <c r="V5172" i="1" s="1"/>
  <c r="U5173" i="1"/>
  <c r="V5173" i="1" s="1"/>
  <c r="U5174" i="1"/>
  <c r="U5175" i="1"/>
  <c r="U5176" i="1"/>
  <c r="V5176" i="1" s="1"/>
  <c r="W5176" i="1" s="1"/>
  <c r="U5177" i="1"/>
  <c r="U5178" i="1"/>
  <c r="U5179" i="1"/>
  <c r="V5179" i="1" s="1"/>
  <c r="W5179" i="1" s="1"/>
  <c r="U5180" i="1"/>
  <c r="U5181" i="1"/>
  <c r="U5182" i="1"/>
  <c r="U5183" i="1"/>
  <c r="U5184" i="1"/>
  <c r="V5184" i="1" s="1"/>
  <c r="W5184" i="1" s="1"/>
  <c r="U5185" i="1"/>
  <c r="V5185" i="1" s="1"/>
  <c r="U5186" i="1"/>
  <c r="U5187" i="1"/>
  <c r="V5187" i="1" s="1"/>
  <c r="U5188" i="1"/>
  <c r="V5188" i="1" s="1"/>
  <c r="U5189" i="1"/>
  <c r="U5190" i="1"/>
  <c r="V5190" i="1" s="1"/>
  <c r="U5191" i="1"/>
  <c r="V5191" i="1" s="1"/>
  <c r="U5192" i="1"/>
  <c r="U5193" i="1"/>
  <c r="U5194" i="1"/>
  <c r="V5194" i="1" s="1"/>
  <c r="U5195" i="1"/>
  <c r="U5196" i="1"/>
  <c r="V5196" i="1" s="1"/>
  <c r="W5196" i="1" s="1"/>
  <c r="U5197" i="1"/>
  <c r="V5197" i="1" s="1"/>
  <c r="W5197" i="1" s="1"/>
  <c r="U5198" i="1"/>
  <c r="U5199" i="1"/>
  <c r="U5200" i="1"/>
  <c r="V5200" i="1" s="1"/>
  <c r="U5201" i="1"/>
  <c r="V5201" i="1" s="1"/>
  <c r="U5202" i="1"/>
  <c r="V5202" i="1" s="1"/>
  <c r="U5203" i="1"/>
  <c r="V5203" i="1" s="1"/>
  <c r="W5203" i="1" s="1"/>
  <c r="U5204" i="1"/>
  <c r="V5204" i="1" s="1"/>
  <c r="U5205" i="1"/>
  <c r="V5205" i="1" s="1"/>
  <c r="U5206" i="1"/>
  <c r="V5206" i="1" s="1"/>
  <c r="U5207" i="1"/>
  <c r="U5208" i="1"/>
  <c r="V5208" i="1" s="1"/>
  <c r="U5209" i="1"/>
  <c r="U5210" i="1"/>
  <c r="U5211" i="1"/>
  <c r="U5212" i="1"/>
  <c r="V5212" i="1" s="1"/>
  <c r="U5213" i="1"/>
  <c r="U5214" i="1"/>
  <c r="U5215" i="1"/>
  <c r="V5215" i="1" s="1"/>
  <c r="U5216" i="1"/>
  <c r="U5217" i="1"/>
  <c r="U5218" i="1"/>
  <c r="V5218" i="1" s="1"/>
  <c r="W5218" i="1" s="1"/>
  <c r="U5219" i="1"/>
  <c r="U5220" i="1"/>
  <c r="V5220" i="1" s="1"/>
  <c r="W5220" i="1" s="1"/>
  <c r="U5221" i="1"/>
  <c r="V5221" i="1" s="1"/>
  <c r="W5221" i="1" s="1"/>
  <c r="U5222" i="1"/>
  <c r="U5223" i="1"/>
  <c r="U5224" i="1"/>
  <c r="V5224" i="1" s="1"/>
  <c r="U5225" i="1"/>
  <c r="U5226" i="1"/>
  <c r="U5227" i="1"/>
  <c r="V5227" i="1" s="1"/>
  <c r="W5227" i="1" s="1"/>
  <c r="U5228" i="1"/>
  <c r="U5229" i="1"/>
  <c r="U5230" i="1"/>
  <c r="U5231" i="1"/>
  <c r="U5232" i="1"/>
  <c r="U5233" i="1"/>
  <c r="V5233" i="1" s="1"/>
  <c r="W5233" i="1" s="1"/>
  <c r="U5234" i="1"/>
  <c r="V5234" i="1" s="1"/>
  <c r="U5235" i="1"/>
  <c r="V5235" i="1" s="1"/>
  <c r="U5236" i="1"/>
  <c r="V5236" i="1" s="1"/>
  <c r="U5237" i="1"/>
  <c r="U5238" i="1"/>
  <c r="U5239" i="1"/>
  <c r="V5239" i="1" s="1"/>
  <c r="U5240" i="1"/>
  <c r="U5241" i="1"/>
  <c r="U5242" i="1"/>
  <c r="U5243" i="1"/>
  <c r="U5244" i="1"/>
  <c r="V5244" i="1" s="1"/>
  <c r="U5245" i="1"/>
  <c r="U5246" i="1"/>
  <c r="U5247" i="1"/>
  <c r="U5248" i="1"/>
  <c r="U5249" i="1"/>
  <c r="U5250" i="1"/>
  <c r="V5250" i="1" s="1"/>
  <c r="U5251" i="1"/>
  <c r="V5251" i="1" s="1"/>
  <c r="W5251" i="1" s="1"/>
  <c r="U5252" i="1"/>
  <c r="U5253" i="1"/>
  <c r="U5254" i="1"/>
  <c r="U5255" i="1"/>
  <c r="U5256" i="1"/>
  <c r="U5257" i="1"/>
  <c r="V5257" i="1" s="1"/>
  <c r="U5258" i="1"/>
  <c r="U5259" i="1"/>
  <c r="U5260" i="1"/>
  <c r="V5260" i="1" s="1"/>
  <c r="U5261" i="1"/>
  <c r="U5262" i="1"/>
  <c r="U5263" i="1"/>
  <c r="V5263" i="1" s="1"/>
  <c r="U5264" i="1"/>
  <c r="U5265" i="1"/>
  <c r="U5266" i="1"/>
  <c r="V5266" i="1" s="1"/>
  <c r="U5267" i="1"/>
  <c r="U5268" i="1"/>
  <c r="V5268" i="1" s="1"/>
  <c r="W5268" i="1" s="1"/>
  <c r="U5269" i="1"/>
  <c r="U5270" i="1"/>
  <c r="U5271" i="1"/>
  <c r="U5272" i="1"/>
  <c r="U5273" i="1"/>
  <c r="U5274" i="1"/>
  <c r="U5275" i="1"/>
  <c r="V5275" i="1" s="1"/>
  <c r="U5276" i="1"/>
  <c r="U5277" i="1"/>
  <c r="V5277" i="1" s="1"/>
  <c r="U5278" i="1"/>
  <c r="U5279" i="1"/>
  <c r="U5280" i="1"/>
  <c r="V5280" i="1" s="1"/>
  <c r="W5280" i="1" s="1"/>
  <c r="U5281" i="1"/>
  <c r="V5281" i="1" s="1"/>
  <c r="W5281" i="1" s="1"/>
  <c r="U5282" i="1"/>
  <c r="U5283" i="1"/>
  <c r="U5284" i="1"/>
  <c r="V5284" i="1" s="1"/>
  <c r="U5285" i="1"/>
  <c r="U5286" i="1"/>
  <c r="V5286" i="1" s="1"/>
  <c r="U5287" i="1"/>
  <c r="U5288" i="1"/>
  <c r="U5289" i="1"/>
  <c r="U5290" i="1"/>
  <c r="U5291" i="1"/>
  <c r="U5292" i="1"/>
  <c r="V5292" i="1" s="1"/>
  <c r="U5293" i="1"/>
  <c r="V5293" i="1" s="1"/>
  <c r="U5294" i="1"/>
  <c r="U5295" i="1"/>
  <c r="U5296" i="1"/>
  <c r="V5296" i="1" s="1"/>
  <c r="W5296" i="1" s="1"/>
  <c r="U5297" i="1"/>
  <c r="U5298" i="1"/>
  <c r="V5298" i="1" s="1"/>
  <c r="U5299" i="1"/>
  <c r="U5300" i="1"/>
  <c r="U5301" i="1"/>
  <c r="U5302" i="1"/>
  <c r="V5302" i="1" s="1"/>
  <c r="U5303" i="1"/>
  <c r="U5304" i="1"/>
  <c r="V5304" i="1" s="1"/>
  <c r="W5304" i="1" s="1"/>
  <c r="U5305" i="1"/>
  <c r="V5305" i="1" s="1"/>
  <c r="U5306" i="1"/>
  <c r="U5307" i="1"/>
  <c r="U5308" i="1"/>
  <c r="V5308" i="1" s="1"/>
  <c r="U5309" i="1"/>
  <c r="U5310" i="1"/>
  <c r="U5311" i="1"/>
  <c r="V5311" i="1" s="1"/>
  <c r="U5312" i="1"/>
  <c r="U5313" i="1"/>
  <c r="U5314" i="1"/>
  <c r="V5314" i="1" s="1"/>
  <c r="U5315" i="1"/>
  <c r="U5316" i="1"/>
  <c r="V5316" i="1" s="1"/>
  <c r="W5316" i="1" s="1"/>
  <c r="U5317" i="1"/>
  <c r="V5317" i="1" s="1"/>
  <c r="W5317" i="1" s="1"/>
  <c r="U5318" i="1"/>
  <c r="U5319" i="1"/>
  <c r="U5320" i="1"/>
  <c r="V5320" i="1" s="1"/>
  <c r="W5320" i="1" s="1"/>
  <c r="U5321" i="1"/>
  <c r="U5322" i="1"/>
  <c r="V5322" i="1" s="1"/>
  <c r="U5323" i="1"/>
  <c r="V5323" i="1" s="1"/>
  <c r="W5323" i="1" s="1"/>
  <c r="U5324" i="1"/>
  <c r="U5325" i="1"/>
  <c r="U5326" i="1"/>
  <c r="V5326" i="1" s="1"/>
  <c r="U5327" i="1"/>
  <c r="U5328" i="1"/>
  <c r="V5328" i="1" s="1"/>
  <c r="U5329" i="1"/>
  <c r="V5329" i="1" s="1"/>
  <c r="U5330" i="1"/>
  <c r="U5331" i="1"/>
  <c r="U5332" i="1"/>
  <c r="U5333" i="1"/>
  <c r="U5334" i="1"/>
  <c r="U5335" i="1"/>
  <c r="V5335" i="1" s="1"/>
  <c r="W5335" i="1" s="1"/>
  <c r="U5336" i="1"/>
  <c r="U5337" i="1"/>
  <c r="U5338" i="1"/>
  <c r="V5338" i="1" s="1"/>
  <c r="U5339" i="1"/>
  <c r="U5340" i="1"/>
  <c r="V5340" i="1" s="1"/>
  <c r="W5340" i="1" s="1"/>
  <c r="U5341" i="1"/>
  <c r="V5341" i="1" s="1"/>
  <c r="W5341" i="1" s="1"/>
  <c r="U5342" i="1"/>
  <c r="U5343" i="1"/>
  <c r="U5344" i="1"/>
  <c r="V5344" i="1" s="1"/>
  <c r="U5345" i="1"/>
  <c r="U5346" i="1"/>
  <c r="U5347" i="1"/>
  <c r="V5347" i="1" s="1"/>
  <c r="W5347" i="1" s="1"/>
  <c r="U5348" i="1"/>
  <c r="U5349" i="1"/>
  <c r="U5350" i="1"/>
  <c r="U5351" i="1"/>
  <c r="U5352" i="1"/>
  <c r="U5353" i="1"/>
  <c r="U5354" i="1"/>
  <c r="U5355" i="1"/>
  <c r="U5356" i="1"/>
  <c r="V5356" i="1" s="1"/>
  <c r="U5357" i="1"/>
  <c r="U5358" i="1"/>
  <c r="V5358" i="1" s="1"/>
  <c r="U5359" i="1"/>
  <c r="V5359" i="1" s="1"/>
  <c r="W5359" i="1" s="1"/>
  <c r="U5360" i="1"/>
  <c r="U5361" i="1"/>
  <c r="U5362" i="1"/>
  <c r="V5362" i="1" s="1"/>
  <c r="U5363" i="1"/>
  <c r="U5364" i="1"/>
  <c r="V5364" i="1" s="1"/>
  <c r="W5364" i="1" s="1"/>
  <c r="U5365" i="1"/>
  <c r="U5366" i="1"/>
  <c r="U5367" i="1"/>
  <c r="U5368" i="1"/>
  <c r="V5368" i="1" s="1"/>
  <c r="U5369" i="1"/>
  <c r="U5370" i="1"/>
  <c r="V5370" i="1" s="1"/>
  <c r="U5371" i="1"/>
  <c r="U5372" i="1"/>
  <c r="U5373" i="1"/>
  <c r="U5374" i="1"/>
  <c r="V5374" i="1" s="1"/>
  <c r="U5375" i="1"/>
  <c r="U5376" i="1"/>
  <c r="V5376" i="1" s="1"/>
  <c r="W5376" i="1" s="1"/>
  <c r="U5377" i="1"/>
  <c r="U5378" i="1"/>
  <c r="U5379" i="1"/>
  <c r="U5380" i="1"/>
  <c r="V5380" i="1" s="1"/>
  <c r="W5380" i="1" s="1"/>
  <c r="U5381" i="1"/>
  <c r="U5382" i="1"/>
  <c r="U5383" i="1"/>
  <c r="V5383" i="1" s="1"/>
  <c r="U5384" i="1"/>
  <c r="U5385" i="1"/>
  <c r="U5386" i="1"/>
  <c r="V5386" i="1" s="1"/>
  <c r="U5387" i="1"/>
  <c r="U5388" i="1"/>
  <c r="V5388" i="1" s="1"/>
  <c r="W5388" i="1" s="1"/>
  <c r="U5389" i="1"/>
  <c r="V5389" i="1" s="1"/>
  <c r="W5389" i="1" s="1"/>
  <c r="U5390" i="1"/>
  <c r="U5391" i="1"/>
  <c r="U5392" i="1"/>
  <c r="V5392" i="1" s="1"/>
  <c r="U5393" i="1"/>
  <c r="U5394" i="1"/>
  <c r="U5395" i="1"/>
  <c r="V5395" i="1" s="1"/>
  <c r="U5396" i="1"/>
  <c r="U5397" i="1"/>
  <c r="U5398" i="1"/>
  <c r="U5399" i="1"/>
  <c r="U5400" i="1"/>
  <c r="V5400" i="1" s="1"/>
  <c r="U5401" i="1"/>
  <c r="V5401" i="1" s="1"/>
  <c r="U5402" i="1"/>
  <c r="U5403" i="1"/>
  <c r="U5404" i="1"/>
  <c r="V5404" i="1" s="1"/>
  <c r="U5405" i="1"/>
  <c r="U5406" i="1"/>
  <c r="U5407" i="1"/>
  <c r="V5407" i="1" s="1"/>
  <c r="U5408" i="1"/>
  <c r="U5409" i="1"/>
  <c r="U5410" i="1"/>
  <c r="V5410" i="1" s="1"/>
  <c r="U5411" i="1"/>
  <c r="U5412" i="1"/>
  <c r="V5412" i="1" s="1"/>
  <c r="U5413" i="1"/>
  <c r="V5413" i="1" s="1"/>
  <c r="U5414" i="1"/>
  <c r="V5414" i="1" s="1"/>
  <c r="U5415" i="1"/>
  <c r="U5416" i="1"/>
  <c r="V5416" i="1" s="1"/>
  <c r="U5417" i="1"/>
  <c r="U5418" i="1"/>
  <c r="V5418" i="1" s="1"/>
  <c r="U5419" i="1"/>
  <c r="V5419" i="1" s="1"/>
  <c r="W5419" i="1" s="1"/>
  <c r="U5420" i="1"/>
  <c r="V5420" i="1" s="1"/>
  <c r="U5421" i="1"/>
  <c r="U5422" i="1"/>
  <c r="U5423" i="1"/>
  <c r="U5424" i="1"/>
  <c r="V5424" i="1" s="1"/>
  <c r="W5424" i="1" s="1"/>
  <c r="U5425" i="1"/>
  <c r="V5425" i="1" s="1"/>
  <c r="W5425" i="1" s="1"/>
  <c r="U5426" i="1"/>
  <c r="U5427" i="1"/>
  <c r="U5428" i="1"/>
  <c r="U5429" i="1"/>
  <c r="U5430" i="1"/>
  <c r="V5430" i="1" s="1"/>
  <c r="U5431" i="1"/>
  <c r="V5431" i="1" s="1"/>
  <c r="U5432" i="1"/>
  <c r="U5433" i="1"/>
  <c r="U5434" i="1"/>
  <c r="V5434" i="1" s="1"/>
  <c r="U5435" i="1"/>
  <c r="U5436" i="1"/>
  <c r="V5436" i="1" s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V5448" i="1" s="1"/>
  <c r="U5449" i="1"/>
  <c r="V5449" i="1" s="1"/>
  <c r="U5450" i="1"/>
  <c r="U5451" i="1"/>
  <c r="U5452" i="1"/>
  <c r="U5453" i="1"/>
  <c r="U5454" i="1"/>
  <c r="V5454" i="1" s="1"/>
  <c r="U5455" i="1"/>
  <c r="V5455" i="1" s="1"/>
  <c r="U5456" i="1"/>
  <c r="U5457" i="1"/>
  <c r="U5458" i="1"/>
  <c r="U5459" i="1"/>
  <c r="U5460" i="1"/>
  <c r="V5460" i="1" s="1"/>
  <c r="W5460" i="1" s="1"/>
  <c r="U5461" i="1"/>
  <c r="V5461" i="1" s="1"/>
  <c r="W5461" i="1" s="1"/>
  <c r="U5462" i="1"/>
  <c r="U5463" i="1"/>
  <c r="U5464" i="1"/>
  <c r="U5465" i="1"/>
  <c r="U5466" i="1"/>
  <c r="U5467" i="1"/>
  <c r="V5467" i="1" s="1"/>
  <c r="W5467" i="1" s="1"/>
  <c r="U5468" i="1"/>
  <c r="U5469" i="1"/>
  <c r="U5470" i="1"/>
  <c r="V5470" i="1" s="1"/>
  <c r="U5471" i="1"/>
  <c r="U5472" i="1"/>
  <c r="V5472" i="1" s="1"/>
  <c r="U5473" i="1"/>
  <c r="U5474" i="1"/>
  <c r="V5474" i="1" s="1"/>
  <c r="U5475" i="1"/>
  <c r="U5476" i="1"/>
  <c r="U5477" i="1"/>
  <c r="U5478" i="1"/>
  <c r="U5479" i="1"/>
  <c r="V5479" i="1" s="1"/>
  <c r="W5479" i="1" s="1"/>
  <c r="U5480" i="1"/>
  <c r="U5481" i="1"/>
  <c r="U5482" i="1"/>
  <c r="U5483" i="1"/>
  <c r="U5484" i="1"/>
  <c r="V5484" i="1" s="1"/>
  <c r="W5484" i="1" s="1"/>
  <c r="U5485" i="1"/>
  <c r="V5485" i="1" s="1"/>
  <c r="U5486" i="1"/>
  <c r="U5487" i="1"/>
  <c r="U5488" i="1"/>
  <c r="U5489" i="1"/>
  <c r="U5490" i="1"/>
  <c r="U5491" i="1"/>
  <c r="V5491" i="1" s="1"/>
  <c r="W5491" i="1" s="1"/>
  <c r="U5492" i="1"/>
  <c r="U5493" i="1"/>
  <c r="U5494" i="1"/>
  <c r="V5494" i="1" s="1"/>
  <c r="U5495" i="1"/>
  <c r="U5496" i="1"/>
  <c r="U5497" i="1"/>
  <c r="V5497" i="1" s="1"/>
  <c r="U5498" i="1"/>
  <c r="U5499" i="1"/>
  <c r="U5500" i="1"/>
  <c r="U5501" i="1"/>
  <c r="U5502" i="1"/>
  <c r="V5502" i="1" s="1"/>
  <c r="U5503" i="1"/>
  <c r="U5504" i="1"/>
  <c r="U5505" i="1"/>
  <c r="U5506" i="1"/>
  <c r="U5507" i="1"/>
  <c r="U5508" i="1"/>
  <c r="V5508" i="1" s="1"/>
  <c r="W5508" i="1" s="1"/>
  <c r="U5509" i="1"/>
  <c r="V5509" i="1" s="1"/>
  <c r="W5509" i="1" s="1"/>
  <c r="U5510" i="1"/>
  <c r="U5511" i="1"/>
  <c r="U5512" i="1"/>
  <c r="V5512" i="1" s="1"/>
  <c r="U5513" i="1"/>
  <c r="U5514" i="1"/>
  <c r="V5514" i="1" s="1"/>
  <c r="U5515" i="1"/>
  <c r="U5516" i="1"/>
  <c r="U5517" i="1"/>
  <c r="U5518" i="1"/>
  <c r="U5519" i="1"/>
  <c r="U5520" i="1"/>
  <c r="U5521" i="1"/>
  <c r="V5521" i="1" s="1"/>
  <c r="W5521" i="1" s="1"/>
  <c r="U5522" i="1"/>
  <c r="U5523" i="1"/>
  <c r="U5524" i="1"/>
  <c r="V5524" i="1" s="1"/>
  <c r="U5525" i="1"/>
  <c r="U5526" i="1"/>
  <c r="V5526" i="1" s="1"/>
  <c r="U5527" i="1"/>
  <c r="V5527" i="1" s="1"/>
  <c r="U5528" i="1"/>
  <c r="U5529" i="1"/>
  <c r="U5530" i="1"/>
  <c r="V5530" i="1" s="1"/>
  <c r="W5530" i="1" s="1"/>
  <c r="U5531" i="1"/>
  <c r="U5532" i="1"/>
  <c r="V5532" i="1" s="1"/>
  <c r="W5532" i="1" s="1"/>
  <c r="U5533" i="1"/>
  <c r="V5533" i="1" s="1"/>
  <c r="U5534" i="1"/>
  <c r="U5535" i="1"/>
  <c r="U5536" i="1"/>
  <c r="U5537" i="1"/>
  <c r="U5538" i="1"/>
  <c r="U5539" i="1"/>
  <c r="V5539" i="1" s="1"/>
  <c r="W5539" i="1" s="1"/>
  <c r="U5540" i="1"/>
  <c r="U5541" i="1"/>
  <c r="U5542" i="1"/>
  <c r="V5542" i="1" s="1"/>
  <c r="U5543" i="1"/>
  <c r="U5544" i="1"/>
  <c r="V5544" i="1" s="1"/>
  <c r="U5545" i="1"/>
  <c r="U5546" i="1"/>
  <c r="U5547" i="1"/>
  <c r="U5548" i="1"/>
  <c r="U5549" i="1"/>
  <c r="U5550" i="1"/>
  <c r="U5551" i="1"/>
  <c r="V5551" i="1" s="1"/>
  <c r="W5551" i="1" s="1"/>
  <c r="U5552" i="1"/>
  <c r="V5552" i="1" s="1"/>
  <c r="U5553" i="1"/>
  <c r="U5554" i="1"/>
  <c r="V5554" i="1" s="1"/>
  <c r="U5555" i="1"/>
  <c r="U5556" i="1"/>
  <c r="V5556" i="1" s="1"/>
  <c r="W5556" i="1" s="1"/>
  <c r="U5557" i="1"/>
  <c r="V5557" i="1" s="1"/>
  <c r="U5558" i="1"/>
  <c r="V5558" i="1" s="1"/>
  <c r="U5559" i="1"/>
  <c r="U5560" i="1"/>
  <c r="V5560" i="1" s="1"/>
  <c r="U5561" i="1"/>
  <c r="U5562" i="1"/>
  <c r="U5563" i="1"/>
  <c r="V5563" i="1" s="1"/>
  <c r="W5563" i="1" s="1"/>
  <c r="U5564" i="1"/>
  <c r="U5565" i="1"/>
  <c r="U5566" i="1"/>
  <c r="U5567" i="1"/>
  <c r="U5568" i="1"/>
  <c r="V5568" i="1" s="1"/>
  <c r="U5569" i="1"/>
  <c r="V5569" i="1" s="1"/>
  <c r="W5569" i="1" s="1"/>
  <c r="U5570" i="1"/>
  <c r="U5571" i="1"/>
  <c r="U5572" i="1"/>
  <c r="U5573" i="1"/>
  <c r="U5574" i="1"/>
  <c r="U5575" i="1"/>
  <c r="V5575" i="1" s="1"/>
  <c r="W5575" i="1" s="1"/>
  <c r="U5576" i="1"/>
  <c r="U5577" i="1"/>
  <c r="U5578" i="1"/>
  <c r="V5578" i="1" s="1"/>
  <c r="U5579" i="1"/>
  <c r="U5580" i="1"/>
  <c r="V5580" i="1" s="1"/>
  <c r="U5581" i="1"/>
  <c r="V5581" i="1" s="1"/>
  <c r="W5581" i="1" s="1"/>
  <c r="U5582" i="1"/>
  <c r="U5583" i="1"/>
  <c r="U5584" i="1"/>
  <c r="U5585" i="1"/>
  <c r="U5586" i="1"/>
  <c r="U5587" i="1"/>
  <c r="V5587" i="1" s="1"/>
  <c r="U5588" i="1"/>
  <c r="U5589" i="1"/>
  <c r="U5590" i="1"/>
  <c r="V5590" i="1" s="1"/>
  <c r="U5591" i="1"/>
  <c r="U5592" i="1"/>
  <c r="V5592" i="1" s="1"/>
  <c r="W5592" i="1" s="1"/>
  <c r="U5593" i="1"/>
  <c r="V5593" i="1" s="1"/>
  <c r="U5594" i="1"/>
  <c r="U5595" i="1"/>
  <c r="V5595" i="1" s="1"/>
  <c r="U5596" i="1"/>
  <c r="U5597" i="1"/>
  <c r="U5598" i="1"/>
  <c r="U5599" i="1"/>
  <c r="V5599" i="1" s="1"/>
  <c r="U5600" i="1"/>
  <c r="U5601" i="1"/>
  <c r="U5602" i="1"/>
  <c r="V5602" i="1" s="1"/>
  <c r="U5603" i="1"/>
  <c r="U5604" i="1"/>
  <c r="V5604" i="1" s="1"/>
  <c r="W5604" i="1" s="1"/>
  <c r="U5605" i="1"/>
  <c r="V5605" i="1" s="1"/>
  <c r="W5605" i="1" s="1"/>
  <c r="U5606" i="1"/>
  <c r="U5607" i="1"/>
  <c r="U5608" i="1"/>
  <c r="U5609" i="1"/>
  <c r="U5610" i="1"/>
  <c r="U5611" i="1"/>
  <c r="U5612" i="1"/>
  <c r="U5613" i="1"/>
  <c r="U5614" i="1"/>
  <c r="U5615" i="1"/>
  <c r="U5616" i="1"/>
  <c r="V5616" i="1" s="1"/>
  <c r="W5616" i="1" s="1"/>
  <c r="U5617" i="1"/>
  <c r="U5618" i="1"/>
  <c r="U5619" i="1"/>
  <c r="V5619" i="1" s="1"/>
  <c r="U5620" i="1"/>
  <c r="V5620" i="1" s="1"/>
  <c r="U5621" i="1"/>
  <c r="U5622" i="1"/>
  <c r="V5622" i="1" s="1"/>
  <c r="U5623" i="1"/>
  <c r="V5623" i="1" s="1"/>
  <c r="U5624" i="1"/>
  <c r="U5625" i="1"/>
  <c r="U5626" i="1"/>
  <c r="V5626" i="1" s="1"/>
  <c r="U5627" i="1"/>
  <c r="U5628" i="1"/>
  <c r="V5628" i="1" s="1"/>
  <c r="U5629" i="1"/>
  <c r="V5629" i="1" s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V5647" i="1" s="1"/>
  <c r="W5647" i="1" s="1"/>
  <c r="U5648" i="1"/>
  <c r="U5649" i="1"/>
  <c r="U5650" i="1"/>
  <c r="V5650" i="1" s="1"/>
  <c r="U5651" i="1"/>
  <c r="U5652" i="1"/>
  <c r="V5652" i="1" s="1"/>
  <c r="U5653" i="1"/>
  <c r="V5653" i="1" s="1"/>
  <c r="U5654" i="1"/>
  <c r="U5655" i="1"/>
  <c r="V5655" i="1" s="1"/>
  <c r="U5656" i="1"/>
  <c r="U5657" i="1"/>
  <c r="U5658" i="1"/>
  <c r="U5659" i="1"/>
  <c r="U5660" i="1"/>
  <c r="U5661" i="1"/>
  <c r="U5662" i="1"/>
  <c r="U5663" i="1"/>
  <c r="U5664" i="1"/>
  <c r="V5664" i="1" s="1"/>
  <c r="W5664" i="1" s="1"/>
  <c r="U5665" i="1"/>
  <c r="V5665" i="1" s="1"/>
  <c r="W5665" i="1" s="1"/>
  <c r="U5666" i="1"/>
  <c r="U5667" i="1"/>
  <c r="U5668" i="1"/>
  <c r="U5669" i="1"/>
  <c r="U5670" i="1"/>
  <c r="U5671" i="1"/>
  <c r="U5672" i="1"/>
  <c r="U5673" i="1"/>
  <c r="U5674" i="1"/>
  <c r="V5674" i="1" s="1"/>
  <c r="U5675" i="1"/>
  <c r="U5676" i="1"/>
  <c r="V5676" i="1" s="1"/>
  <c r="W5676" i="1" s="1"/>
  <c r="U5677" i="1"/>
  <c r="V5677" i="1" s="1"/>
  <c r="W5677" i="1" s="1"/>
  <c r="U5678" i="1"/>
  <c r="U5679" i="1"/>
  <c r="V5679" i="1" s="1"/>
  <c r="U5680" i="1"/>
  <c r="U5681" i="1"/>
  <c r="U5682" i="1"/>
  <c r="U5683" i="1"/>
  <c r="U5684" i="1"/>
  <c r="U5685" i="1"/>
  <c r="U5686" i="1"/>
  <c r="V5686" i="1" s="1"/>
  <c r="U5687" i="1"/>
  <c r="U5688" i="1"/>
  <c r="V5688" i="1" s="1"/>
  <c r="U5689" i="1"/>
  <c r="V5689" i="1" s="1"/>
  <c r="U5690" i="1"/>
  <c r="U5691" i="1"/>
  <c r="U5692" i="1"/>
  <c r="U5693" i="1"/>
  <c r="U5694" i="1"/>
  <c r="V5694" i="1" s="1"/>
  <c r="U5695" i="1"/>
  <c r="V5695" i="1" s="1"/>
  <c r="U5696" i="1"/>
  <c r="U5697" i="1"/>
  <c r="U5698" i="1"/>
  <c r="V5698" i="1" s="1"/>
  <c r="W5698" i="1" s="1"/>
  <c r="U5699" i="1"/>
  <c r="U5700" i="1"/>
  <c r="V5700" i="1" s="1"/>
  <c r="U5701" i="1"/>
  <c r="V5701" i="1" s="1"/>
  <c r="U5702" i="1"/>
  <c r="U5703" i="1"/>
  <c r="U5704" i="1"/>
  <c r="U5705" i="1"/>
  <c r="U5706" i="1"/>
  <c r="V5706" i="1" s="1"/>
  <c r="U5707" i="1"/>
  <c r="U5708" i="1"/>
  <c r="U5709" i="1"/>
  <c r="U5710" i="1"/>
  <c r="U5711" i="1"/>
  <c r="U5712" i="1"/>
  <c r="V5712" i="1" s="1"/>
  <c r="U5713" i="1"/>
  <c r="U5714" i="1"/>
  <c r="U5715" i="1"/>
  <c r="U5716" i="1"/>
  <c r="V5716" i="1" s="1"/>
  <c r="U5717" i="1"/>
  <c r="U5718" i="1"/>
  <c r="V5718" i="1" s="1"/>
  <c r="U5719" i="1"/>
  <c r="U5720" i="1"/>
  <c r="U5721" i="1"/>
  <c r="U5722" i="1"/>
  <c r="U5723" i="1"/>
  <c r="U5724" i="1"/>
  <c r="V5724" i="1" s="1"/>
  <c r="U5725" i="1"/>
  <c r="U5726" i="1"/>
  <c r="U5727" i="1"/>
  <c r="U5728" i="1"/>
  <c r="U5729" i="1"/>
  <c r="U5730" i="1"/>
  <c r="V5730" i="1" s="1"/>
  <c r="U5731" i="1"/>
  <c r="U5732" i="1"/>
  <c r="U5733" i="1"/>
  <c r="U5734" i="1"/>
  <c r="V5734" i="1" s="1"/>
  <c r="U5735" i="1"/>
  <c r="U5736" i="1"/>
  <c r="U5737" i="1"/>
  <c r="V5737" i="1" s="1"/>
  <c r="U5738" i="1"/>
  <c r="U5739" i="1"/>
  <c r="U5740" i="1"/>
  <c r="U5741" i="1"/>
  <c r="U5742" i="1"/>
  <c r="V5742" i="1" s="1"/>
  <c r="U5743" i="1"/>
  <c r="U5744" i="1"/>
  <c r="U5745" i="1"/>
  <c r="U5746" i="1"/>
  <c r="V5746" i="1" s="1"/>
  <c r="W5746" i="1" s="1"/>
  <c r="U5747" i="1"/>
  <c r="U5748" i="1"/>
  <c r="U5749" i="1"/>
  <c r="V5749" i="1" s="1"/>
  <c r="W5749" i="1" s="1"/>
  <c r="U5750" i="1"/>
  <c r="U5751" i="1"/>
  <c r="U5752" i="1"/>
  <c r="U5753" i="1"/>
  <c r="U5754" i="1"/>
  <c r="V5754" i="1" s="1"/>
  <c r="U5755" i="1"/>
  <c r="V5755" i="1" s="1"/>
  <c r="U5756" i="1"/>
  <c r="U5757" i="1"/>
  <c r="U5758" i="1"/>
  <c r="V5758" i="1" s="1"/>
  <c r="U5759" i="1"/>
  <c r="U5760" i="1"/>
  <c r="V5760" i="1" s="1"/>
  <c r="W5760" i="1" s="1"/>
  <c r="U5761" i="1"/>
  <c r="V5761" i="1" s="1"/>
  <c r="U5762" i="1"/>
  <c r="U5763" i="1"/>
  <c r="U5764" i="1"/>
  <c r="U5765" i="1"/>
  <c r="U5766" i="1"/>
  <c r="V5766" i="1" s="1"/>
  <c r="U5767" i="1"/>
  <c r="U5768" i="1"/>
  <c r="U5769" i="1"/>
  <c r="U5770" i="1"/>
  <c r="U5771" i="1"/>
  <c r="U5772" i="1"/>
  <c r="V5772" i="1" s="1"/>
  <c r="U5773" i="1"/>
  <c r="V5773" i="1" s="1"/>
  <c r="W5773" i="1" s="1"/>
  <c r="U5774" i="1"/>
  <c r="U5775" i="1"/>
  <c r="U5776" i="1"/>
  <c r="U5777" i="1"/>
  <c r="U5778" i="1"/>
  <c r="V5778" i="1" s="1"/>
  <c r="U5779" i="1"/>
  <c r="U5780" i="1"/>
  <c r="U5781" i="1"/>
  <c r="U5782" i="1"/>
  <c r="U5783" i="1"/>
  <c r="U5784" i="1"/>
  <c r="U5785" i="1"/>
  <c r="V5785" i="1" s="1"/>
  <c r="U5786" i="1"/>
  <c r="U5787" i="1"/>
  <c r="U5788" i="1"/>
  <c r="U5789" i="1"/>
  <c r="U5790" i="1"/>
  <c r="V5790" i="1" s="1"/>
  <c r="U5791" i="1"/>
  <c r="V5791" i="1" s="1"/>
  <c r="U5792" i="1"/>
  <c r="U5793" i="1"/>
  <c r="V5793" i="1" s="1"/>
  <c r="U5794" i="1"/>
  <c r="U5795" i="1"/>
  <c r="U5796" i="1"/>
  <c r="V5796" i="1" s="1"/>
  <c r="W5796" i="1" s="1"/>
  <c r="U5797" i="1"/>
  <c r="V5797" i="1" s="1"/>
  <c r="W5797" i="1" s="1"/>
  <c r="U5798" i="1"/>
  <c r="U5799" i="1"/>
  <c r="U5800" i="1"/>
  <c r="V5800" i="1" s="1"/>
  <c r="U5801" i="1"/>
  <c r="U5802" i="1"/>
  <c r="U5803" i="1"/>
  <c r="U5804" i="1"/>
  <c r="U5805" i="1"/>
  <c r="U5806" i="1"/>
  <c r="U5807" i="1"/>
  <c r="U5808" i="1"/>
  <c r="V5808" i="1" s="1"/>
  <c r="W5808" i="1" s="1"/>
  <c r="U5809" i="1"/>
  <c r="V5809" i="1" s="1"/>
  <c r="W5809" i="1" s="1"/>
  <c r="U5810" i="1"/>
  <c r="U5811" i="1"/>
  <c r="U5812" i="1"/>
  <c r="U5813" i="1"/>
  <c r="U5814" i="1"/>
  <c r="U5815" i="1"/>
  <c r="U5816" i="1"/>
  <c r="U5817" i="1"/>
  <c r="U5818" i="1"/>
  <c r="V5818" i="1" s="1"/>
  <c r="U5819" i="1"/>
  <c r="U5820" i="1"/>
  <c r="V5820" i="1" s="1"/>
  <c r="U5821" i="1"/>
  <c r="V5821" i="1" s="1"/>
  <c r="U5822" i="1"/>
  <c r="U5823" i="1"/>
  <c r="U5824" i="1"/>
  <c r="U5825" i="1"/>
  <c r="U5826" i="1"/>
  <c r="V5826" i="1" s="1"/>
  <c r="U5827" i="1"/>
  <c r="U5828" i="1"/>
  <c r="U5829" i="1"/>
  <c r="U5830" i="1"/>
  <c r="U5831" i="1"/>
  <c r="U5832" i="1"/>
  <c r="V5832" i="1" s="1"/>
  <c r="W5832" i="1" s="1"/>
  <c r="U5833" i="1"/>
  <c r="V5833" i="1" s="1"/>
  <c r="U5834" i="1"/>
  <c r="U5835" i="1"/>
  <c r="V5835" i="1" s="1"/>
  <c r="U5836" i="1"/>
  <c r="V5836" i="1" s="1"/>
  <c r="U5837" i="1"/>
  <c r="U5838" i="1"/>
  <c r="U5839" i="1"/>
  <c r="U5840" i="1"/>
  <c r="V5840" i="1" s="1"/>
  <c r="U5841" i="1"/>
  <c r="U5842" i="1"/>
  <c r="U5843" i="1"/>
  <c r="U5844" i="1"/>
  <c r="U5845" i="1"/>
  <c r="V5845" i="1" s="1"/>
  <c r="W5845" i="1" s="1"/>
  <c r="U5846" i="1"/>
  <c r="U5847" i="1"/>
  <c r="U5848" i="1"/>
  <c r="U5849" i="1"/>
  <c r="U5850" i="1"/>
  <c r="V5850" i="1" s="1"/>
  <c r="U5851" i="1"/>
  <c r="V5851" i="1" s="1"/>
  <c r="U5852" i="1"/>
  <c r="U5853" i="1"/>
  <c r="U5854" i="1"/>
  <c r="V5854" i="1" s="1"/>
  <c r="U5855" i="1"/>
  <c r="U5856" i="1"/>
  <c r="U5857" i="1"/>
  <c r="V5857" i="1" s="1"/>
  <c r="U5858" i="1"/>
  <c r="U5859" i="1"/>
  <c r="U5860" i="1"/>
  <c r="U5861" i="1"/>
  <c r="U5862" i="1"/>
  <c r="U5863" i="1"/>
  <c r="U5864" i="1"/>
  <c r="U5865" i="1"/>
  <c r="U5866" i="1"/>
  <c r="U5867" i="1"/>
  <c r="U5868" i="1"/>
  <c r="V5868" i="1" s="1"/>
  <c r="U5869" i="1"/>
  <c r="V5869" i="1" s="1"/>
  <c r="W5869" i="1" s="1"/>
  <c r="U5870" i="1"/>
  <c r="U5871" i="1"/>
  <c r="V5871" i="1" s="1"/>
  <c r="U5872" i="1"/>
  <c r="U5873" i="1"/>
  <c r="U5874" i="1"/>
  <c r="U5875" i="1"/>
  <c r="U5876" i="1"/>
  <c r="U5877" i="1"/>
  <c r="U5878" i="1"/>
  <c r="U5879" i="1"/>
  <c r="U5880" i="1"/>
  <c r="V5880" i="1" s="1"/>
  <c r="U5881" i="1"/>
  <c r="V5881" i="1" s="1"/>
  <c r="U5882" i="1"/>
  <c r="U5883" i="1"/>
  <c r="U5884" i="1"/>
  <c r="U5885" i="1"/>
  <c r="U5886" i="1"/>
  <c r="U5887" i="1"/>
  <c r="V5887" i="1" s="1"/>
  <c r="U5888" i="1"/>
  <c r="U5889" i="1"/>
  <c r="U5890" i="1"/>
  <c r="U5891" i="1"/>
  <c r="U5892" i="1"/>
  <c r="V5892" i="1" s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V5904" i="1" s="1"/>
  <c r="W5904" i="1" s="1"/>
  <c r="U5905" i="1"/>
  <c r="U5906" i="1"/>
  <c r="U5907" i="1"/>
  <c r="U5908" i="1"/>
  <c r="V5908" i="1" s="1"/>
  <c r="U5909" i="1"/>
  <c r="U5910" i="1"/>
  <c r="V5910" i="1" s="1"/>
  <c r="U5911" i="1"/>
  <c r="V5911" i="1" s="1"/>
  <c r="U5912" i="1"/>
  <c r="U5913" i="1"/>
  <c r="U5914" i="1"/>
  <c r="V5914" i="1" s="1"/>
  <c r="U5915" i="1"/>
  <c r="U5916" i="1"/>
  <c r="V5916" i="1" s="1"/>
  <c r="W5916" i="1" s="1"/>
  <c r="U5917" i="1"/>
  <c r="V5917" i="1" s="1"/>
  <c r="W5917" i="1" s="1"/>
  <c r="U5918" i="1"/>
  <c r="U5919" i="1"/>
  <c r="U5920" i="1"/>
  <c r="U5921" i="1"/>
  <c r="U5922" i="1"/>
  <c r="U5923" i="1"/>
  <c r="U5924" i="1"/>
  <c r="U5925" i="1"/>
  <c r="U5926" i="1"/>
  <c r="V5926" i="1" s="1"/>
  <c r="U5927" i="1"/>
  <c r="U5928" i="1"/>
  <c r="V5928" i="1" s="1"/>
  <c r="U5929" i="1"/>
  <c r="V5929" i="1" s="1"/>
  <c r="W5929" i="1" s="1"/>
  <c r="U5930" i="1"/>
  <c r="U5931" i="1"/>
  <c r="V5931" i="1" s="1"/>
  <c r="U5932" i="1"/>
  <c r="V5932" i="1" s="1"/>
  <c r="U5933" i="1"/>
  <c r="U5934" i="1"/>
  <c r="V5934" i="1" s="1"/>
  <c r="W5934" i="1" s="1"/>
  <c r="U5935" i="1"/>
  <c r="U5936" i="1"/>
  <c r="U5937" i="1"/>
  <c r="U5938" i="1"/>
  <c r="U5939" i="1"/>
  <c r="U5940" i="1"/>
  <c r="V5940" i="1" s="1"/>
  <c r="W5940" i="1" s="1"/>
  <c r="U5941" i="1"/>
  <c r="V5941" i="1" s="1"/>
  <c r="U5942" i="1"/>
  <c r="U5943" i="1"/>
  <c r="U5944" i="1"/>
  <c r="U5945" i="1"/>
  <c r="U5946" i="1"/>
  <c r="V5946" i="1" s="1"/>
  <c r="U5947" i="1"/>
  <c r="U5948" i="1"/>
  <c r="U5949" i="1"/>
  <c r="U5950" i="1"/>
  <c r="V5950" i="1" s="1"/>
  <c r="U5951" i="1"/>
  <c r="U5952" i="1"/>
  <c r="V5952" i="1" s="1"/>
  <c r="W5952" i="1" s="1"/>
  <c r="U5953" i="1"/>
  <c r="V5953" i="1" s="1"/>
  <c r="W5953" i="1" s="1"/>
  <c r="U5954" i="1"/>
  <c r="U5955" i="1"/>
  <c r="U5956" i="1"/>
  <c r="U5957" i="1"/>
  <c r="U5958" i="1"/>
  <c r="U5959" i="1"/>
  <c r="V5959" i="1" s="1"/>
  <c r="U5960" i="1"/>
  <c r="U5961" i="1"/>
  <c r="U5962" i="1"/>
  <c r="U5963" i="1"/>
  <c r="U5964" i="1"/>
  <c r="V5964" i="1" s="1"/>
  <c r="W5964" i="1" s="1"/>
  <c r="U5965" i="1"/>
  <c r="V5965" i="1" s="1"/>
  <c r="W5965" i="1" s="1"/>
  <c r="U5966" i="1"/>
  <c r="U5967" i="1"/>
  <c r="U5968" i="1"/>
  <c r="U5969" i="1"/>
  <c r="U5970" i="1"/>
  <c r="V5970" i="1" s="1"/>
  <c r="U5971" i="1"/>
  <c r="V5971" i="1" s="1"/>
  <c r="U5972" i="1"/>
  <c r="U5973" i="1"/>
  <c r="U5974" i="1"/>
  <c r="V5974" i="1" s="1"/>
  <c r="U5975" i="1"/>
  <c r="U5976" i="1"/>
  <c r="V5976" i="1" s="1"/>
  <c r="W5976" i="1" s="1"/>
  <c r="U5977" i="1"/>
  <c r="U5978" i="1"/>
  <c r="U5979" i="1"/>
  <c r="U5980" i="1"/>
  <c r="V5980" i="1" s="1"/>
  <c r="U5981" i="1"/>
  <c r="U5982" i="1"/>
  <c r="U5983" i="1"/>
  <c r="U5984" i="1"/>
  <c r="U5985" i="1"/>
  <c r="U5986" i="1"/>
  <c r="V5986" i="1" s="1"/>
  <c r="U5987" i="1"/>
  <c r="U5988" i="1"/>
  <c r="U5989" i="1"/>
  <c r="V5989" i="1" s="1"/>
  <c r="U5990" i="1"/>
  <c r="U5991" i="1"/>
  <c r="U5992" i="1"/>
  <c r="V5992" i="1" s="1"/>
  <c r="U5993" i="1"/>
  <c r="V5993" i="1" s="1"/>
  <c r="U5994" i="1"/>
  <c r="U5995" i="1"/>
  <c r="U5996" i="1"/>
  <c r="U5997" i="1"/>
  <c r="U5998" i="1"/>
  <c r="U5999" i="1"/>
  <c r="U6000" i="1"/>
  <c r="V6000" i="1" s="1"/>
  <c r="U6001" i="1"/>
  <c r="V6001" i="1" s="1"/>
  <c r="W6001" i="1" s="1"/>
  <c r="U6002" i="1"/>
  <c r="U6003" i="1"/>
  <c r="U6004" i="1"/>
  <c r="U6005" i="1"/>
  <c r="U6006" i="1"/>
  <c r="U6007" i="1"/>
  <c r="U6008" i="1"/>
  <c r="U6009" i="1"/>
  <c r="U6010" i="1"/>
  <c r="V6010" i="1" s="1"/>
  <c r="U6011" i="1"/>
  <c r="U6012" i="1"/>
  <c r="V6012" i="1" s="1"/>
  <c r="U6013" i="1"/>
  <c r="V6013" i="1" s="1"/>
  <c r="W6013" i="1" s="1"/>
  <c r="U6014" i="1"/>
  <c r="U6015" i="1"/>
  <c r="U6016" i="1"/>
  <c r="U6017" i="1"/>
  <c r="U6018" i="1"/>
  <c r="V6018" i="1" s="1"/>
  <c r="U6019" i="1"/>
  <c r="U6020" i="1"/>
  <c r="U6021" i="1"/>
  <c r="U6022" i="1"/>
  <c r="V6022" i="1" s="1"/>
  <c r="U6023" i="1"/>
  <c r="U6024" i="1"/>
  <c r="V6024" i="1" s="1"/>
  <c r="U6025" i="1"/>
  <c r="V6025" i="1" s="1"/>
  <c r="U6026" i="1"/>
  <c r="U6027" i="1"/>
  <c r="U6028" i="1"/>
  <c r="U6029" i="1"/>
  <c r="U6030" i="1"/>
  <c r="U6031" i="1"/>
  <c r="U6032" i="1"/>
  <c r="U6033" i="1"/>
  <c r="U6034" i="1"/>
  <c r="V6034" i="1" s="1"/>
  <c r="U6035" i="1"/>
  <c r="U6036" i="1"/>
  <c r="V6036" i="1" s="1"/>
  <c r="U6037" i="1"/>
  <c r="U6038" i="1"/>
  <c r="U6039" i="1"/>
  <c r="U6040" i="1"/>
  <c r="U6041" i="1"/>
  <c r="U6042" i="1"/>
  <c r="V6042" i="1" s="1"/>
  <c r="U6043" i="1"/>
  <c r="U6044" i="1"/>
  <c r="U6045" i="1"/>
  <c r="U6046" i="1"/>
  <c r="U6047" i="1"/>
  <c r="U6048" i="1"/>
  <c r="V6048" i="1" s="1"/>
  <c r="W6048" i="1" s="1"/>
  <c r="U6049" i="1"/>
  <c r="U6050" i="1"/>
  <c r="V6050" i="1" s="1"/>
  <c r="U6051" i="1"/>
  <c r="V6051" i="1" s="1"/>
  <c r="U6052" i="1"/>
  <c r="U6053" i="1"/>
  <c r="U6054" i="1"/>
  <c r="U6055" i="1"/>
  <c r="U6056" i="1"/>
  <c r="U6057" i="1"/>
  <c r="U6058" i="1"/>
  <c r="V6058" i="1" s="1"/>
  <c r="W6058" i="1" s="1"/>
  <c r="U6059" i="1"/>
  <c r="U6060" i="1"/>
  <c r="U6061" i="1"/>
  <c r="U6062" i="1"/>
  <c r="U6063" i="1"/>
  <c r="U6064" i="1"/>
  <c r="U6065" i="1"/>
  <c r="U6066" i="1"/>
  <c r="V6066" i="1" s="1"/>
  <c r="U6067" i="1"/>
  <c r="V6067" i="1" s="1"/>
  <c r="U6068" i="1"/>
  <c r="U6069" i="1"/>
  <c r="U6070" i="1"/>
  <c r="V6070" i="1" s="1"/>
  <c r="U6071" i="1"/>
  <c r="U6072" i="1"/>
  <c r="V6072" i="1" s="1"/>
  <c r="W6072" i="1" s="1"/>
  <c r="U6073" i="1"/>
  <c r="V6073" i="1" s="1"/>
  <c r="W6073" i="1" s="1"/>
  <c r="U6074" i="1"/>
  <c r="U6075" i="1"/>
  <c r="U6076" i="1"/>
  <c r="U6077" i="1"/>
  <c r="U6078" i="1"/>
  <c r="U6079" i="1"/>
  <c r="U6080" i="1"/>
  <c r="U6081" i="1"/>
  <c r="U6082" i="1"/>
  <c r="V6082" i="1" s="1"/>
  <c r="U6083" i="1"/>
  <c r="U6084" i="1"/>
  <c r="V6084" i="1" s="1"/>
  <c r="W6084" i="1" s="1"/>
  <c r="U6085" i="1"/>
  <c r="V6085" i="1" s="1"/>
  <c r="U6086" i="1"/>
  <c r="U6087" i="1"/>
  <c r="U6088" i="1"/>
  <c r="U6089" i="1"/>
  <c r="U6090" i="1"/>
  <c r="U6091" i="1"/>
  <c r="U6092" i="1"/>
  <c r="U6093" i="1"/>
  <c r="V6093" i="1" s="1"/>
  <c r="U6094" i="1"/>
  <c r="U6095" i="1"/>
  <c r="U6096" i="1"/>
  <c r="U6097" i="1"/>
  <c r="V6097" i="1" s="1"/>
  <c r="U6098" i="1"/>
  <c r="U6099" i="1"/>
  <c r="U6100" i="1"/>
  <c r="U6101" i="1"/>
  <c r="U6102" i="1"/>
  <c r="V6102" i="1" s="1"/>
  <c r="W6102" i="1" s="1"/>
  <c r="U6103" i="1"/>
  <c r="V6103" i="1" s="1"/>
  <c r="U6104" i="1"/>
  <c r="U6105" i="1"/>
  <c r="U6106" i="1"/>
  <c r="U6107" i="1"/>
  <c r="U6108" i="1"/>
  <c r="V6108" i="1" s="1"/>
  <c r="W6108" i="1" s="1"/>
  <c r="U6109" i="1"/>
  <c r="V6109" i="1" s="1"/>
  <c r="W6109" i="1" s="1"/>
  <c r="U6110" i="1"/>
  <c r="U6111" i="1"/>
  <c r="U6112" i="1"/>
  <c r="U6113" i="1"/>
  <c r="U6114" i="1"/>
  <c r="V6114" i="1" s="1"/>
  <c r="U6115" i="1"/>
  <c r="V6115" i="1" s="1"/>
  <c r="U6116" i="1"/>
  <c r="U6117" i="1"/>
  <c r="U6118" i="1"/>
  <c r="V6118" i="1" s="1"/>
  <c r="U6119" i="1"/>
  <c r="U6120" i="1"/>
  <c r="U6121" i="1"/>
  <c r="U6122" i="1"/>
  <c r="U6123" i="1"/>
  <c r="U6124" i="1"/>
  <c r="U6125" i="1"/>
  <c r="U6126" i="1"/>
  <c r="V6126" i="1" s="1"/>
  <c r="U6127" i="1"/>
  <c r="U6128" i="1"/>
  <c r="U6129" i="1"/>
  <c r="U6130" i="1"/>
  <c r="U6131" i="1"/>
  <c r="U6132" i="1"/>
  <c r="V6132" i="1" s="1"/>
  <c r="W6132" i="1" s="1"/>
  <c r="U6133" i="1"/>
  <c r="V6133" i="1" s="1"/>
  <c r="W6133" i="1" s="1"/>
  <c r="U6134" i="1"/>
  <c r="V6134" i="1" s="1"/>
  <c r="U6135" i="1"/>
  <c r="U6136" i="1"/>
  <c r="U6137" i="1"/>
  <c r="U6138" i="1"/>
  <c r="U6139" i="1"/>
  <c r="V6139" i="1" s="1"/>
  <c r="U6140" i="1"/>
  <c r="U6141" i="1"/>
  <c r="U6142" i="1"/>
  <c r="V6142" i="1" s="1"/>
  <c r="U6143" i="1"/>
  <c r="U6144" i="1"/>
  <c r="V6144" i="1" s="1"/>
  <c r="W6144" i="1" s="1"/>
  <c r="U6145" i="1"/>
  <c r="V6145" i="1" s="1"/>
  <c r="U6146" i="1"/>
  <c r="U6147" i="1"/>
  <c r="U6148" i="1"/>
  <c r="U6149" i="1"/>
  <c r="U6150" i="1"/>
  <c r="U6151" i="1"/>
  <c r="U6152" i="1"/>
  <c r="U6153" i="1"/>
  <c r="U6154" i="1"/>
  <c r="U6155" i="1"/>
  <c r="U6156" i="1"/>
  <c r="V6156" i="1" s="1"/>
  <c r="U6157" i="1"/>
  <c r="V6157" i="1" s="1"/>
  <c r="U6158" i="1"/>
  <c r="U6159" i="1"/>
  <c r="U6160" i="1"/>
  <c r="V6160" i="1" s="1"/>
  <c r="U6161" i="1"/>
  <c r="V6161" i="1" s="1"/>
  <c r="U6162" i="1"/>
  <c r="V6162" i="1" s="1"/>
  <c r="U6163" i="1"/>
  <c r="V6163" i="1" s="1"/>
  <c r="U6164" i="1"/>
  <c r="U6165" i="1"/>
  <c r="U6166" i="1"/>
  <c r="V6166" i="1" s="1"/>
  <c r="W6166" i="1" s="1"/>
  <c r="U6167" i="1"/>
  <c r="U6168" i="1"/>
  <c r="U6169" i="1"/>
  <c r="V6169" i="1" s="1"/>
  <c r="U6170" i="1"/>
  <c r="U6171" i="1"/>
  <c r="U6172" i="1"/>
  <c r="U6173" i="1"/>
  <c r="U6174" i="1"/>
  <c r="V6174" i="1" s="1"/>
  <c r="U6175" i="1"/>
  <c r="V6175" i="1" s="1"/>
  <c r="U6176" i="1"/>
  <c r="U6177" i="1"/>
  <c r="U6178" i="1"/>
  <c r="V6178" i="1" s="1"/>
  <c r="U6179" i="1"/>
  <c r="U6180" i="1"/>
  <c r="V6180" i="1" s="1"/>
  <c r="W6180" i="1" s="1"/>
  <c r="U6181" i="1"/>
  <c r="V6181" i="1" s="1"/>
  <c r="W6181" i="1" s="1"/>
  <c r="U6182" i="1"/>
  <c r="U6183" i="1"/>
  <c r="U6184" i="1"/>
  <c r="U6185" i="1"/>
  <c r="U6186" i="1"/>
  <c r="V6186" i="1" s="1"/>
  <c r="U6187" i="1"/>
  <c r="U6188" i="1"/>
  <c r="U6189" i="1"/>
  <c r="U6190" i="1"/>
  <c r="U6191" i="1"/>
  <c r="U6192" i="1"/>
  <c r="V6192" i="1" s="1"/>
  <c r="U6193" i="1"/>
  <c r="U6194" i="1"/>
  <c r="U6195" i="1"/>
  <c r="U6196" i="1"/>
  <c r="U6197" i="1"/>
  <c r="U6198" i="1"/>
  <c r="U6199" i="1"/>
  <c r="U6200" i="1"/>
  <c r="U6201" i="1"/>
  <c r="U6202" i="1"/>
  <c r="V6202" i="1" s="1"/>
  <c r="U6203" i="1"/>
  <c r="U6204" i="1"/>
  <c r="V6204" i="1" s="1"/>
  <c r="W6204" i="1" s="1"/>
  <c r="U6205" i="1"/>
  <c r="V6205" i="1" s="1"/>
  <c r="W6205" i="1" s="1"/>
  <c r="U6206" i="1"/>
  <c r="U6207" i="1"/>
  <c r="U6208" i="1"/>
  <c r="U6209" i="1"/>
  <c r="U6210" i="1"/>
  <c r="V6210" i="1" s="1"/>
  <c r="U6211" i="1"/>
  <c r="V6211" i="1" s="1"/>
  <c r="U6212" i="1"/>
  <c r="U6213" i="1"/>
  <c r="U6214" i="1"/>
  <c r="U6215" i="1"/>
  <c r="U6216" i="1"/>
  <c r="U6217" i="1"/>
  <c r="V6217" i="1" s="1"/>
  <c r="W6217" i="1" s="1"/>
  <c r="U6218" i="1"/>
  <c r="U6219" i="1"/>
  <c r="U6220" i="1"/>
  <c r="U6221" i="1"/>
  <c r="U6222" i="1"/>
  <c r="V6222" i="1" s="1"/>
  <c r="U6223" i="1"/>
  <c r="V6223" i="1" s="1"/>
  <c r="U6224" i="1"/>
  <c r="U6225" i="1"/>
  <c r="U6226" i="1"/>
  <c r="U6227" i="1"/>
  <c r="U6228" i="1"/>
  <c r="V6228" i="1" s="1"/>
  <c r="U6229" i="1"/>
  <c r="U6230" i="1"/>
  <c r="U6231" i="1"/>
  <c r="U6232" i="1"/>
  <c r="U6233" i="1"/>
  <c r="V6233" i="1" s="1"/>
  <c r="U6234" i="1"/>
  <c r="V6234" i="1" s="1"/>
  <c r="U6235" i="1"/>
  <c r="U6236" i="1"/>
  <c r="U6237" i="1"/>
  <c r="U6238" i="1"/>
  <c r="V6238" i="1" s="1"/>
  <c r="U6239" i="1"/>
  <c r="U6240" i="1"/>
  <c r="V6240" i="1" s="1"/>
  <c r="W6240" i="1" s="1"/>
  <c r="U6241" i="1"/>
  <c r="V6241" i="1" s="1"/>
  <c r="W6241" i="1" s="1"/>
  <c r="U6242" i="1"/>
  <c r="U6243" i="1"/>
  <c r="U6244" i="1"/>
  <c r="U6245" i="1"/>
  <c r="U6246" i="1"/>
  <c r="U6247" i="1"/>
  <c r="U6248" i="1"/>
  <c r="U6249" i="1"/>
  <c r="U6250" i="1"/>
  <c r="U6251" i="1"/>
  <c r="U6252" i="1"/>
  <c r="V6252" i="1" s="1"/>
  <c r="W6252" i="1" s="1"/>
  <c r="U6253" i="1"/>
  <c r="V6253" i="1" s="1"/>
  <c r="U6254" i="1"/>
  <c r="U6255" i="1"/>
  <c r="U6256" i="1"/>
  <c r="U6257" i="1"/>
  <c r="U6258" i="1"/>
  <c r="V6258" i="1" s="1"/>
  <c r="U6259" i="1"/>
  <c r="U6260" i="1"/>
  <c r="U6261" i="1"/>
  <c r="U6262" i="1"/>
  <c r="U6263" i="1"/>
  <c r="U6264" i="1"/>
  <c r="V6264" i="1" s="1"/>
  <c r="W6264" i="1" s="1"/>
  <c r="U6265" i="1"/>
  <c r="U6266" i="1"/>
  <c r="U6267" i="1"/>
  <c r="U6268" i="1"/>
  <c r="U6269" i="1"/>
  <c r="U6270" i="1"/>
  <c r="U6271" i="1"/>
  <c r="U6272" i="1"/>
  <c r="U6273" i="1"/>
  <c r="U6274" i="1"/>
  <c r="V6274" i="1" s="1"/>
  <c r="U6275" i="1"/>
  <c r="U6276" i="1"/>
  <c r="V6276" i="1" s="1"/>
  <c r="W6276" i="1" s="1"/>
  <c r="U6277" i="1"/>
  <c r="V6277" i="1" s="1"/>
  <c r="W6277" i="1" s="1"/>
  <c r="U6278" i="1"/>
  <c r="U6279" i="1"/>
  <c r="U6280" i="1"/>
  <c r="U6281" i="1"/>
  <c r="U6282" i="1"/>
  <c r="U6283" i="1"/>
  <c r="U6284" i="1"/>
  <c r="U6285" i="1"/>
  <c r="U6286" i="1"/>
  <c r="U6287" i="1"/>
  <c r="U6288" i="1"/>
  <c r="V6288" i="1" s="1"/>
  <c r="U6289" i="1"/>
  <c r="V6289" i="1" s="1"/>
  <c r="U6290" i="1"/>
  <c r="U6291" i="1"/>
  <c r="U6292" i="1"/>
  <c r="U6293" i="1"/>
  <c r="U6294" i="1"/>
  <c r="V6294" i="1" s="1"/>
  <c r="U6295" i="1"/>
  <c r="U6296" i="1"/>
  <c r="U6297" i="1"/>
  <c r="V6297" i="1" s="1"/>
  <c r="U6298" i="1"/>
  <c r="V6298" i="1" s="1"/>
  <c r="U6299" i="1"/>
  <c r="U6300" i="1"/>
  <c r="V6300" i="1" s="1"/>
  <c r="U6301" i="1"/>
  <c r="V6301" i="1" s="1"/>
  <c r="U6302" i="1"/>
  <c r="U6303" i="1"/>
  <c r="U6304" i="1"/>
  <c r="U6305" i="1"/>
  <c r="U6306" i="1"/>
  <c r="U6307" i="1"/>
  <c r="U6308" i="1"/>
  <c r="U6309" i="1"/>
  <c r="U6310" i="1"/>
  <c r="U6311" i="1"/>
  <c r="U6312" i="1"/>
  <c r="V6312" i="1" s="1"/>
  <c r="W6312" i="1" s="1"/>
  <c r="U6313" i="1"/>
  <c r="V6313" i="1" s="1"/>
  <c r="U6314" i="1"/>
  <c r="U6315" i="1"/>
  <c r="U6316" i="1"/>
  <c r="U6317" i="1"/>
  <c r="U6318" i="1"/>
  <c r="U6319" i="1"/>
  <c r="V6319" i="1" s="1"/>
  <c r="W6319" i="1" s="1"/>
  <c r="U6320" i="1"/>
  <c r="U6321" i="1"/>
  <c r="U6322" i="1"/>
  <c r="U6323" i="1"/>
  <c r="U6324" i="1"/>
  <c r="U6325" i="1"/>
  <c r="V6325" i="1" s="1"/>
  <c r="W6325" i="1" s="1"/>
  <c r="U6326" i="1"/>
  <c r="U6327" i="1"/>
  <c r="U6328" i="1"/>
  <c r="V6328" i="1" s="1"/>
  <c r="U6329" i="1"/>
  <c r="V6329" i="1" s="1"/>
  <c r="U6330" i="1"/>
  <c r="V6330" i="1" s="1"/>
  <c r="U6331" i="1"/>
  <c r="V6331" i="1" s="1"/>
  <c r="U6332" i="1"/>
  <c r="U6333" i="1"/>
  <c r="U6334" i="1"/>
  <c r="V6334" i="1" s="1"/>
  <c r="U6335" i="1"/>
  <c r="U6336" i="1"/>
  <c r="V6336" i="1" s="1"/>
  <c r="W6336" i="1" s="1"/>
  <c r="U6337" i="1"/>
  <c r="U6338" i="1"/>
  <c r="U6339" i="1"/>
  <c r="U6340" i="1"/>
  <c r="U6341" i="1"/>
  <c r="U6342" i="1"/>
  <c r="V6342" i="1" s="1"/>
  <c r="U6343" i="1"/>
  <c r="U6344" i="1"/>
  <c r="U6345" i="1"/>
  <c r="U6346" i="1"/>
  <c r="U6347" i="1"/>
  <c r="U6348" i="1"/>
  <c r="V6348" i="1" s="1"/>
  <c r="W6348" i="1" s="1"/>
  <c r="U6349" i="1"/>
  <c r="V6349" i="1" s="1"/>
  <c r="W6349" i="1" s="1"/>
  <c r="U6350" i="1"/>
  <c r="V6350" i="1" s="1"/>
  <c r="U6351" i="1"/>
  <c r="U6352" i="1"/>
  <c r="U6353" i="1"/>
  <c r="U6354" i="1"/>
  <c r="U6355" i="1"/>
  <c r="V6355" i="1" s="1"/>
  <c r="U6356" i="1"/>
  <c r="U6357" i="1"/>
  <c r="U6358" i="1"/>
  <c r="V6358" i="1" s="1"/>
  <c r="U6359" i="1"/>
  <c r="V6359" i="1" s="1"/>
  <c r="U6360" i="1"/>
  <c r="V6360" i="1" s="1"/>
  <c r="U6361" i="1"/>
  <c r="V6361" i="1" s="1"/>
  <c r="W6361" i="1" s="1"/>
  <c r="U6362" i="1"/>
  <c r="U6363" i="1"/>
  <c r="U6364" i="1"/>
  <c r="U6365" i="1"/>
  <c r="U6366" i="1"/>
  <c r="V6366" i="1" s="1"/>
  <c r="U6367" i="1"/>
  <c r="U6368" i="1"/>
  <c r="U6369" i="1"/>
  <c r="U6370" i="1"/>
  <c r="U6371" i="1"/>
  <c r="U6372" i="1"/>
  <c r="V6372" i="1" s="1"/>
  <c r="W6372" i="1" s="1"/>
  <c r="U6373" i="1"/>
  <c r="V6373" i="1" s="1"/>
  <c r="U6374" i="1"/>
  <c r="U6375" i="1"/>
  <c r="U6376" i="1"/>
  <c r="V6376" i="1" s="1"/>
  <c r="U6377" i="1"/>
  <c r="U6378" i="1"/>
  <c r="U6379" i="1"/>
  <c r="U6380" i="1"/>
  <c r="U6381" i="1"/>
  <c r="U6382" i="1"/>
  <c r="V6382" i="1" s="1"/>
  <c r="W6382" i="1" s="1"/>
  <c r="U6383" i="1"/>
  <c r="U6384" i="1"/>
  <c r="U6385" i="1"/>
  <c r="U6386" i="1"/>
  <c r="U6387" i="1"/>
  <c r="V6387" i="1" s="1"/>
  <c r="U6388" i="1"/>
  <c r="U6389" i="1"/>
  <c r="U6390" i="1"/>
  <c r="V6390" i="1" s="1"/>
  <c r="U6391" i="1"/>
  <c r="V6391" i="1" s="1"/>
  <c r="U6392" i="1"/>
  <c r="U6393" i="1"/>
  <c r="U6394" i="1"/>
  <c r="V6394" i="1" s="1"/>
  <c r="U6395" i="1"/>
  <c r="U6396" i="1"/>
  <c r="V6396" i="1" s="1"/>
  <c r="W6396" i="1" s="1"/>
  <c r="U6397" i="1"/>
  <c r="V6397" i="1" s="1"/>
  <c r="W6397" i="1" s="1"/>
  <c r="U6398" i="1"/>
  <c r="U6399" i="1"/>
  <c r="U6400" i="1"/>
  <c r="U6401" i="1"/>
  <c r="U6402" i="1"/>
  <c r="U6403" i="1"/>
  <c r="V6403" i="1" s="1"/>
  <c r="U6404" i="1"/>
  <c r="U6405" i="1"/>
  <c r="U6406" i="1"/>
  <c r="V6406" i="1" s="1"/>
  <c r="U6407" i="1"/>
  <c r="U6408" i="1"/>
  <c r="V6408" i="1" s="1"/>
  <c r="W6408" i="1" s="1"/>
  <c r="U6409" i="1"/>
  <c r="V6409" i="1" s="1"/>
  <c r="U6410" i="1"/>
  <c r="U6411" i="1"/>
  <c r="U6412" i="1"/>
  <c r="U6413" i="1"/>
  <c r="V6413" i="1" s="1"/>
  <c r="U6414" i="1"/>
  <c r="U6415" i="1"/>
  <c r="U6416" i="1"/>
  <c r="U6417" i="1"/>
  <c r="U6418" i="1"/>
  <c r="U6419" i="1"/>
  <c r="U6420" i="1"/>
  <c r="V6420" i="1" s="1"/>
  <c r="W6420" i="1" s="1"/>
  <c r="U6421" i="1"/>
  <c r="V6421" i="1" s="1"/>
  <c r="W6421" i="1" s="1"/>
  <c r="U6422" i="1"/>
  <c r="V6422" i="1" s="1"/>
  <c r="U6423" i="1"/>
  <c r="U6424" i="1"/>
  <c r="V6424" i="1" s="1"/>
  <c r="U6425" i="1"/>
  <c r="U6426" i="1"/>
  <c r="V6426" i="1" s="1"/>
  <c r="U6427" i="1"/>
  <c r="V6427" i="1" s="1"/>
  <c r="U6428" i="1"/>
  <c r="U6429" i="1"/>
  <c r="U6430" i="1"/>
  <c r="U6431" i="1"/>
  <c r="U6432" i="1"/>
  <c r="V6432" i="1" s="1"/>
  <c r="U6433" i="1"/>
  <c r="U6434" i="1"/>
  <c r="U6435" i="1"/>
  <c r="U6436" i="1"/>
  <c r="U6437" i="1"/>
  <c r="U6438" i="1"/>
  <c r="U6439" i="1"/>
  <c r="U6440" i="1"/>
  <c r="U6441" i="1"/>
  <c r="U6442" i="1"/>
  <c r="V6442" i="1" s="1"/>
  <c r="U6443" i="1"/>
  <c r="U6444" i="1"/>
  <c r="V6444" i="1" s="1"/>
  <c r="U6445" i="1"/>
  <c r="V6445" i="1" s="1"/>
  <c r="U6446" i="1"/>
  <c r="U6447" i="1"/>
  <c r="U6448" i="1"/>
  <c r="U6449" i="1"/>
  <c r="U6450" i="1"/>
  <c r="V6450" i="1" s="1"/>
  <c r="U6451" i="1"/>
  <c r="U6452" i="1"/>
  <c r="U6453" i="1"/>
  <c r="U6454" i="1"/>
  <c r="V6454" i="1" s="1"/>
  <c r="U6455" i="1"/>
  <c r="U6456" i="1"/>
  <c r="V6456" i="1" s="1"/>
  <c r="W6456" i="1" s="1"/>
  <c r="U6457" i="1"/>
  <c r="V6457" i="1" s="1"/>
  <c r="U6458" i="1"/>
  <c r="U6459" i="1"/>
  <c r="U6460" i="1"/>
  <c r="U6461" i="1"/>
  <c r="U6462" i="1"/>
  <c r="U6463" i="1"/>
  <c r="V6463" i="1" s="1"/>
  <c r="U6464" i="1"/>
  <c r="U6465" i="1"/>
  <c r="U6466" i="1"/>
  <c r="V6466" i="1" s="1"/>
  <c r="U6467" i="1"/>
  <c r="U6468" i="1"/>
  <c r="V6468" i="1" s="1"/>
  <c r="W6468" i="1" s="1"/>
  <c r="U6469" i="1"/>
  <c r="V6469" i="1" s="1"/>
  <c r="W6469" i="1" s="1"/>
  <c r="U6470" i="1"/>
  <c r="U6471" i="1"/>
  <c r="V6471" i="1" s="1"/>
  <c r="U6472" i="1"/>
  <c r="U6473" i="1"/>
  <c r="V6473" i="1" s="1"/>
  <c r="U6474" i="1"/>
  <c r="U6475" i="1"/>
  <c r="U6476" i="1"/>
  <c r="U6477" i="1"/>
  <c r="U6478" i="1"/>
  <c r="U6479" i="1"/>
  <c r="U6480" i="1"/>
  <c r="V6480" i="1" s="1"/>
  <c r="W6480" i="1" s="1"/>
  <c r="U6481" i="1"/>
  <c r="V6481" i="1" s="1"/>
  <c r="W6481" i="1" s="1"/>
  <c r="U6482" i="1"/>
  <c r="U6483" i="1"/>
  <c r="U6484" i="1"/>
  <c r="U6485" i="1"/>
  <c r="U6486" i="1"/>
  <c r="V6486" i="1" s="1"/>
  <c r="W6486" i="1" s="1"/>
  <c r="U6487" i="1"/>
  <c r="V6487" i="1" s="1"/>
  <c r="U6488" i="1"/>
  <c r="U6489" i="1"/>
  <c r="U6490" i="1"/>
  <c r="V6490" i="1" s="1"/>
  <c r="U6491" i="1"/>
  <c r="U6492" i="1"/>
  <c r="U6493" i="1"/>
  <c r="V6493" i="1" s="1"/>
  <c r="W6493" i="1" s="1"/>
  <c r="U6494" i="1"/>
  <c r="U6495" i="1"/>
  <c r="U6496" i="1"/>
  <c r="U6497" i="1"/>
  <c r="V6497" i="1" s="1"/>
  <c r="U6498" i="1"/>
  <c r="U6499" i="1"/>
  <c r="V6499" i="1" s="1"/>
  <c r="U6500" i="1"/>
  <c r="U6501" i="1"/>
  <c r="U6502" i="1"/>
  <c r="V6502" i="1" s="1"/>
  <c r="U6503" i="1"/>
  <c r="U6504" i="1"/>
  <c r="V6504" i="1" s="1"/>
  <c r="W6504" i="1" s="1"/>
  <c r="U6505" i="1"/>
  <c r="V6505" i="1" s="1"/>
  <c r="W6505" i="1" s="1"/>
  <c r="U6506" i="1"/>
  <c r="U6507" i="1"/>
  <c r="U6508" i="1"/>
  <c r="U6509" i="1"/>
  <c r="U6510" i="1"/>
  <c r="V6510" i="1" s="1"/>
  <c r="U6511" i="1"/>
  <c r="V6511" i="1" s="1"/>
  <c r="U6512" i="1"/>
  <c r="U6513" i="1"/>
  <c r="U6514" i="1"/>
  <c r="V6514" i="1" s="1"/>
  <c r="U6515" i="1"/>
  <c r="U6516" i="1"/>
  <c r="V6516" i="1" s="1"/>
  <c r="U6517" i="1"/>
  <c r="V6517" i="1" s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V6540" i="1" s="1"/>
  <c r="W6540" i="1" s="1"/>
  <c r="U6541" i="1"/>
  <c r="V6541" i="1" s="1"/>
  <c r="W6541" i="1" s="1"/>
  <c r="U6542" i="1"/>
  <c r="U6543" i="1"/>
  <c r="V6543" i="1" s="1"/>
  <c r="U6544" i="1"/>
  <c r="V6544" i="1" s="1"/>
  <c r="U6545" i="1"/>
  <c r="U6546" i="1"/>
  <c r="U6547" i="1"/>
  <c r="U6548" i="1"/>
  <c r="U6549" i="1"/>
  <c r="U6550" i="1"/>
  <c r="V6550" i="1" s="1"/>
  <c r="W6550" i="1" s="1"/>
  <c r="U6551" i="1"/>
  <c r="U6552" i="1"/>
  <c r="V6552" i="1" s="1"/>
  <c r="U6553" i="1"/>
  <c r="V6553" i="1" s="1"/>
  <c r="U6554" i="1"/>
  <c r="U6555" i="1"/>
  <c r="U6556" i="1"/>
  <c r="V6556" i="1" s="1"/>
  <c r="U6557" i="1"/>
  <c r="U6558" i="1"/>
  <c r="V6558" i="1" s="1"/>
  <c r="U6559" i="1"/>
  <c r="V6559" i="1" s="1"/>
  <c r="U6560" i="1"/>
  <c r="V6560" i="1" s="1"/>
  <c r="U6561" i="1"/>
  <c r="U6562" i="1"/>
  <c r="V6562" i="1" s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V6576" i="1" s="1"/>
  <c r="W6576" i="1" s="1"/>
  <c r="U6577" i="1"/>
  <c r="V6577" i="1" s="1"/>
  <c r="W6577" i="1" s="1"/>
  <c r="U6578" i="1"/>
  <c r="U6579" i="1"/>
  <c r="U6580" i="1"/>
  <c r="U6581" i="1"/>
  <c r="U6582" i="1"/>
  <c r="V6582" i="1" s="1"/>
  <c r="W6582" i="1" s="1"/>
  <c r="U6583" i="1"/>
  <c r="U6584" i="1"/>
  <c r="U6585" i="1"/>
  <c r="U6586" i="1"/>
  <c r="U6587" i="1"/>
  <c r="U6588" i="1"/>
  <c r="V6588" i="1" s="1"/>
  <c r="U6589" i="1"/>
  <c r="V6589" i="1" s="1"/>
  <c r="U6590" i="1"/>
  <c r="U6591" i="1"/>
  <c r="U6592" i="1"/>
  <c r="U6593" i="1"/>
  <c r="U6594" i="1"/>
  <c r="V6594" i="1" s="1"/>
  <c r="U6595" i="1"/>
  <c r="U6596" i="1"/>
  <c r="U6597" i="1"/>
  <c r="U6598" i="1"/>
  <c r="V6598" i="1" s="1"/>
  <c r="U6599" i="1"/>
  <c r="U6600" i="1"/>
  <c r="V6600" i="1" s="1"/>
  <c r="W6600" i="1" s="1"/>
  <c r="U6601" i="1"/>
  <c r="V6601" i="1" s="1"/>
  <c r="U6602" i="1"/>
  <c r="U6603" i="1"/>
  <c r="U6604" i="1"/>
  <c r="U6605" i="1"/>
  <c r="U6606" i="1"/>
  <c r="V6606" i="1" s="1"/>
  <c r="U6607" i="1"/>
  <c r="U6608" i="1"/>
  <c r="U6609" i="1"/>
  <c r="V6609" i="1" s="1"/>
  <c r="U6610" i="1"/>
  <c r="U6611" i="1"/>
  <c r="U6612" i="1"/>
  <c r="V6612" i="1" s="1"/>
  <c r="W6612" i="1" s="1"/>
  <c r="U6613" i="1"/>
  <c r="V6613" i="1" s="1"/>
  <c r="U6614" i="1"/>
  <c r="V6614" i="1" s="1"/>
  <c r="U6615" i="1"/>
  <c r="U6616" i="1"/>
  <c r="U6617" i="1"/>
  <c r="U6618" i="1"/>
  <c r="V6618" i="1" s="1"/>
  <c r="U6619" i="1"/>
  <c r="U6620" i="1"/>
  <c r="U6621" i="1"/>
  <c r="U6622" i="1"/>
  <c r="U6623" i="1"/>
  <c r="U6624" i="1"/>
  <c r="V6624" i="1" s="1"/>
  <c r="W6624" i="1" s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V6636" i="1" s="1"/>
  <c r="W6636" i="1" s="1"/>
  <c r="U6637" i="1"/>
  <c r="V6637" i="1" s="1"/>
  <c r="W6637" i="1" s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V6654" i="1" s="1"/>
  <c r="U6655" i="1"/>
  <c r="V6655" i="1" s="1"/>
  <c r="U6656" i="1"/>
  <c r="U6657" i="1"/>
  <c r="U6658" i="1"/>
  <c r="V6658" i="1" s="1"/>
  <c r="U6659" i="1"/>
  <c r="U6660" i="1"/>
  <c r="V6660" i="1" s="1"/>
  <c r="U6661" i="1"/>
  <c r="V6661" i="1" s="1"/>
  <c r="W6661" i="1" s="1"/>
  <c r="U6662" i="1"/>
  <c r="U6663" i="1"/>
  <c r="U6664" i="1"/>
  <c r="U6665" i="1"/>
  <c r="U6666" i="1"/>
  <c r="U6667" i="1"/>
  <c r="U6668" i="1"/>
  <c r="U6669" i="1"/>
  <c r="U6670" i="1"/>
  <c r="V6670" i="1" s="1"/>
  <c r="W6670" i="1" s="1"/>
  <c r="U6671" i="1"/>
  <c r="U6672" i="1"/>
  <c r="U6673" i="1"/>
  <c r="V6673" i="1" s="1"/>
  <c r="U6674" i="1"/>
  <c r="U6675" i="1"/>
  <c r="U6676" i="1"/>
  <c r="U6677" i="1"/>
  <c r="U6678" i="1"/>
  <c r="U6679" i="1"/>
  <c r="V6679" i="1" s="1"/>
  <c r="U6680" i="1"/>
  <c r="U6681" i="1"/>
  <c r="U6682" i="1"/>
  <c r="V6682" i="1" s="1"/>
  <c r="U6683" i="1"/>
  <c r="U6684" i="1"/>
  <c r="V6684" i="1" s="1"/>
  <c r="U6685" i="1"/>
  <c r="V6685" i="1" s="1"/>
  <c r="W6685" i="1" s="1"/>
  <c r="U6686" i="1"/>
  <c r="V6686" i="1" s="1"/>
  <c r="U6687" i="1"/>
  <c r="U6688" i="1"/>
  <c r="U6689" i="1"/>
  <c r="U6690" i="1"/>
  <c r="V6690" i="1" s="1"/>
  <c r="U6691" i="1"/>
  <c r="V6691" i="1" s="1"/>
  <c r="U6692" i="1"/>
  <c r="U6693" i="1"/>
  <c r="V6693" i="1" s="1"/>
  <c r="U6694" i="1"/>
  <c r="V6694" i="1" s="1"/>
  <c r="U6695" i="1"/>
  <c r="U6696" i="1"/>
  <c r="V6696" i="1" s="1"/>
  <c r="W6696" i="1" s="1"/>
  <c r="U6697" i="1"/>
  <c r="U6698" i="1"/>
  <c r="U6699" i="1"/>
  <c r="U6700" i="1"/>
  <c r="U6701" i="1"/>
  <c r="U6702" i="1"/>
  <c r="V6702" i="1" s="1"/>
  <c r="U6703" i="1"/>
  <c r="V6703" i="1" s="1"/>
  <c r="U6704" i="1"/>
  <c r="U6705" i="1"/>
  <c r="U6706" i="1"/>
  <c r="U6707" i="1"/>
  <c r="U6708" i="1"/>
  <c r="V6708" i="1" s="1"/>
  <c r="W6708" i="1" s="1"/>
  <c r="U6709" i="1"/>
  <c r="V6709" i="1" s="1"/>
  <c r="W6709" i="1" s="1"/>
  <c r="U6710" i="1"/>
  <c r="U6711" i="1"/>
  <c r="U6712" i="1"/>
  <c r="U6713" i="1"/>
  <c r="U6714" i="1"/>
  <c r="U6715" i="1"/>
  <c r="U6716" i="1"/>
  <c r="U6717" i="1"/>
  <c r="U6718" i="1"/>
  <c r="V6718" i="1" s="1"/>
  <c r="U6719" i="1"/>
  <c r="U6720" i="1"/>
  <c r="V6720" i="1" s="1"/>
  <c r="U6721" i="1"/>
  <c r="V6721" i="1" s="1"/>
  <c r="W6721" i="1" s="1"/>
  <c r="U6722" i="1"/>
  <c r="U6723" i="1"/>
  <c r="U6724" i="1"/>
  <c r="U6725" i="1"/>
  <c r="U6726" i="1"/>
  <c r="U6727" i="1"/>
  <c r="U6728" i="1"/>
  <c r="U6729" i="1"/>
  <c r="U6730" i="1"/>
  <c r="U6731" i="1"/>
  <c r="U6732" i="1"/>
  <c r="V6732" i="1" s="1"/>
  <c r="U6733" i="1"/>
  <c r="V6733" i="1" s="1"/>
  <c r="W6733" i="1" s="1"/>
  <c r="U6734" i="1"/>
  <c r="U6735" i="1"/>
  <c r="U6736" i="1"/>
  <c r="U6737" i="1"/>
  <c r="U6738" i="1"/>
  <c r="U6739" i="1"/>
  <c r="U6740" i="1"/>
  <c r="U6741" i="1"/>
  <c r="V6741" i="1" s="1"/>
  <c r="U6742" i="1"/>
  <c r="V6742" i="1" s="1"/>
  <c r="U6743" i="1"/>
  <c r="U6744" i="1"/>
  <c r="V6744" i="1" s="1"/>
  <c r="U6745" i="1"/>
  <c r="V6745" i="1" s="1"/>
  <c r="U6746" i="1"/>
  <c r="U6747" i="1"/>
  <c r="U6748" i="1"/>
  <c r="U6749" i="1"/>
  <c r="U6750" i="1"/>
  <c r="V6750" i="1" s="1"/>
  <c r="U6751" i="1"/>
  <c r="V6751" i="1" s="1"/>
  <c r="U6752" i="1"/>
  <c r="U6753" i="1"/>
  <c r="U6754" i="1"/>
  <c r="U6755" i="1"/>
  <c r="U6756" i="1"/>
  <c r="U6757" i="1"/>
  <c r="V6757" i="1" s="1"/>
  <c r="W6757" i="1" s="1"/>
  <c r="U6758" i="1"/>
  <c r="V6758" i="1" s="1"/>
  <c r="U6759" i="1"/>
  <c r="V6759" i="1" s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V6774" i="1" s="1"/>
  <c r="U6775" i="1"/>
  <c r="V6775" i="1" s="1"/>
  <c r="U6776" i="1"/>
  <c r="U6777" i="1"/>
  <c r="U6778" i="1"/>
  <c r="V6778" i="1" s="1"/>
  <c r="W6778" i="1" s="1"/>
  <c r="U6779" i="1"/>
  <c r="U6780" i="1"/>
  <c r="U6781" i="1"/>
  <c r="V6781" i="1" s="1"/>
  <c r="W6781" i="1" s="1"/>
  <c r="U6782" i="1"/>
  <c r="U6783" i="1"/>
  <c r="U6784" i="1"/>
  <c r="U6785" i="1"/>
  <c r="U6786" i="1"/>
  <c r="U6787" i="1"/>
  <c r="V6787" i="1" s="1"/>
  <c r="U6788" i="1"/>
  <c r="U6789" i="1"/>
  <c r="U6790" i="1"/>
  <c r="V6790" i="1" s="1"/>
  <c r="U6791" i="1"/>
  <c r="U6792" i="1"/>
  <c r="V6792" i="1" s="1"/>
  <c r="W6792" i="1" s="1"/>
  <c r="U6793" i="1"/>
  <c r="V6793" i="1" s="1"/>
  <c r="W6793" i="1" s="1"/>
  <c r="U6794" i="1"/>
  <c r="U6795" i="1"/>
  <c r="U6796" i="1"/>
  <c r="U6797" i="1"/>
  <c r="U6798" i="1"/>
  <c r="U6799" i="1"/>
  <c r="V6799" i="1" s="1"/>
  <c r="U6800" i="1"/>
  <c r="U6801" i="1"/>
  <c r="U6802" i="1"/>
  <c r="U6803" i="1"/>
  <c r="U6804" i="1"/>
  <c r="U6805" i="1"/>
  <c r="U6806" i="1"/>
  <c r="U6807" i="1"/>
  <c r="U6808" i="1"/>
  <c r="U6809" i="1"/>
  <c r="U6810" i="1"/>
  <c r="V6810" i="1" s="1"/>
  <c r="U6811" i="1"/>
  <c r="U6812" i="1"/>
  <c r="U6813" i="1"/>
  <c r="U6814" i="1"/>
  <c r="V6814" i="1" s="1"/>
  <c r="U6815" i="1"/>
  <c r="U6816" i="1"/>
  <c r="V6816" i="1" s="1"/>
  <c r="U6817" i="1"/>
  <c r="V6817" i="1" s="1"/>
  <c r="U6818" i="1"/>
  <c r="U6819" i="1"/>
  <c r="U6820" i="1"/>
  <c r="U6821" i="1"/>
  <c r="U6822" i="1"/>
  <c r="U6823" i="1"/>
  <c r="V6823" i="1" s="1"/>
  <c r="U6824" i="1"/>
  <c r="U6825" i="1"/>
  <c r="U6826" i="1"/>
  <c r="V6826" i="1" s="1"/>
  <c r="U6827" i="1"/>
  <c r="U6828" i="1"/>
  <c r="V6828" i="1" s="1"/>
  <c r="W6828" i="1" s="1"/>
  <c r="U6829" i="1"/>
  <c r="V6829" i="1" s="1"/>
  <c r="W6829" i="1" s="1"/>
  <c r="U6830" i="1"/>
  <c r="U6831" i="1"/>
  <c r="U6832" i="1"/>
  <c r="U6833" i="1"/>
  <c r="U6834" i="1"/>
  <c r="U6835" i="1"/>
  <c r="U6836" i="1"/>
  <c r="U6837" i="1"/>
  <c r="U6838" i="1"/>
  <c r="V6838" i="1" s="1"/>
  <c r="U6839" i="1"/>
  <c r="U6840" i="1"/>
  <c r="V6840" i="1" s="1"/>
  <c r="W6840" i="1" s="1"/>
  <c r="U6841" i="1"/>
  <c r="U6842" i="1"/>
  <c r="U6843" i="1"/>
  <c r="U6844" i="1"/>
  <c r="U6845" i="1"/>
  <c r="U6846" i="1"/>
  <c r="U6847" i="1"/>
  <c r="U6848" i="1"/>
  <c r="U6849" i="1"/>
  <c r="U6850" i="1"/>
  <c r="V6850" i="1" s="1"/>
  <c r="U6851" i="1"/>
  <c r="U6852" i="1"/>
  <c r="V6852" i="1" s="1"/>
  <c r="W6852" i="1" s="1"/>
  <c r="U6853" i="1"/>
  <c r="V6853" i="1" s="1"/>
  <c r="W6853" i="1" s="1"/>
  <c r="U6854" i="1"/>
  <c r="U6855" i="1"/>
  <c r="U6856" i="1"/>
  <c r="U6857" i="1"/>
  <c r="U6858" i="1"/>
  <c r="U6859" i="1"/>
  <c r="U6860" i="1"/>
  <c r="U6861" i="1"/>
  <c r="U6862" i="1"/>
  <c r="U6863" i="1"/>
  <c r="U6864" i="1"/>
  <c r="V6864" i="1" s="1"/>
  <c r="W6864" i="1" s="1"/>
  <c r="U6865" i="1"/>
  <c r="V6865" i="1" s="1"/>
  <c r="W6865" i="1" s="1"/>
  <c r="U6866" i="1"/>
  <c r="V6866" i="1" s="1"/>
  <c r="U6867" i="1"/>
  <c r="U6868" i="1"/>
  <c r="V6868" i="1" s="1"/>
  <c r="U6869" i="1"/>
  <c r="U6870" i="1"/>
  <c r="V6870" i="1" s="1"/>
  <c r="U6871" i="1"/>
  <c r="V6871" i="1" s="1"/>
  <c r="U6872" i="1"/>
  <c r="U6873" i="1"/>
  <c r="U6874" i="1"/>
  <c r="V6874" i="1" s="1"/>
  <c r="U6875" i="1"/>
  <c r="U6876" i="1"/>
  <c r="V6876" i="1" s="1"/>
  <c r="U6877" i="1"/>
  <c r="V6877" i="1" s="1"/>
  <c r="W6877" i="1" s="1"/>
  <c r="U6878" i="1"/>
  <c r="U6879" i="1"/>
  <c r="U6880" i="1"/>
  <c r="U6881" i="1"/>
  <c r="U6882" i="1"/>
  <c r="V6882" i="1" s="1"/>
  <c r="W6882" i="1" s="1"/>
  <c r="U6883" i="1"/>
  <c r="U6884" i="1"/>
  <c r="U6885" i="1"/>
  <c r="U6886" i="1"/>
  <c r="V6886" i="1" s="1"/>
  <c r="U6887" i="1"/>
  <c r="U6888" i="1"/>
  <c r="V6888" i="1" s="1"/>
  <c r="U6889" i="1"/>
  <c r="V6889" i="1" s="1"/>
  <c r="U6890" i="1"/>
  <c r="V6890" i="1" s="1"/>
  <c r="U6891" i="1"/>
  <c r="U6892" i="1"/>
  <c r="U6893" i="1"/>
  <c r="U6894" i="1"/>
  <c r="U6895" i="1"/>
  <c r="V6895" i="1" s="1"/>
  <c r="W6895" i="1" s="1"/>
  <c r="U6896" i="1"/>
  <c r="U6897" i="1"/>
  <c r="U6898" i="1"/>
  <c r="V6898" i="1" s="1"/>
  <c r="W6898" i="1" s="1"/>
  <c r="U6899" i="1"/>
  <c r="U6900" i="1"/>
  <c r="V6900" i="1" s="1"/>
  <c r="W6900" i="1" s="1"/>
  <c r="U6901" i="1"/>
  <c r="V6901" i="1" s="1"/>
  <c r="U6902" i="1"/>
  <c r="U6903" i="1"/>
  <c r="U6904" i="1"/>
  <c r="U6905" i="1"/>
  <c r="U6906" i="1"/>
  <c r="V6906" i="1" s="1"/>
  <c r="U6907" i="1"/>
  <c r="U6908" i="1"/>
  <c r="U6909" i="1"/>
  <c r="U6910" i="1"/>
  <c r="U6911" i="1"/>
  <c r="U6912" i="1"/>
  <c r="V6912" i="1" s="1"/>
  <c r="W6912" i="1" s="1"/>
  <c r="U6913" i="1"/>
  <c r="U6914" i="1"/>
  <c r="U6915" i="1"/>
  <c r="U6916" i="1"/>
  <c r="U6917" i="1"/>
  <c r="U6918" i="1"/>
  <c r="U6919" i="1"/>
  <c r="U6920" i="1"/>
  <c r="U6921" i="1"/>
  <c r="U6922" i="1"/>
  <c r="V6922" i="1" s="1"/>
  <c r="U6923" i="1"/>
  <c r="U6924" i="1"/>
  <c r="U6925" i="1"/>
  <c r="U6926" i="1"/>
  <c r="U6927" i="1"/>
  <c r="U6928" i="1"/>
  <c r="U6929" i="1"/>
  <c r="U6930" i="1"/>
  <c r="V6930" i="1" s="1"/>
  <c r="U6931" i="1"/>
  <c r="V6931" i="1" s="1"/>
  <c r="U6932" i="1"/>
  <c r="U6933" i="1"/>
  <c r="U6934" i="1"/>
  <c r="V6934" i="1" s="1"/>
  <c r="U6935" i="1"/>
  <c r="U6936" i="1"/>
  <c r="V6936" i="1" s="1"/>
  <c r="W6936" i="1" s="1"/>
  <c r="U6937" i="1"/>
  <c r="V6937" i="1" s="1"/>
  <c r="W6937" i="1" s="1"/>
  <c r="U6938" i="1"/>
  <c r="U6939" i="1"/>
  <c r="U6940" i="1"/>
  <c r="U6941" i="1"/>
  <c r="U6942" i="1"/>
  <c r="V6942" i="1" s="1"/>
  <c r="W6942" i="1" s="1"/>
  <c r="U6943" i="1"/>
  <c r="V6943" i="1" s="1"/>
  <c r="W6943" i="1" s="1"/>
  <c r="U6944" i="1"/>
  <c r="U6945" i="1"/>
  <c r="U6946" i="1"/>
  <c r="V6946" i="1" s="1"/>
  <c r="W6946" i="1" s="1"/>
  <c r="U6947" i="1"/>
  <c r="U6948" i="1"/>
  <c r="V6948" i="1" s="1"/>
  <c r="W6948" i="1" s="1"/>
  <c r="U6949" i="1"/>
  <c r="V6949" i="1" s="1"/>
  <c r="W6949" i="1" s="1"/>
  <c r="U6950" i="1"/>
  <c r="U6951" i="1"/>
  <c r="U6952" i="1"/>
  <c r="V6952" i="1" s="1"/>
  <c r="U6953" i="1"/>
  <c r="U6954" i="1"/>
  <c r="U6955" i="1"/>
  <c r="U6956" i="1"/>
  <c r="U6957" i="1"/>
  <c r="U6958" i="1"/>
  <c r="U6959" i="1"/>
  <c r="U6960" i="1"/>
  <c r="V6960" i="1" s="1"/>
  <c r="U6961" i="1"/>
  <c r="U6962" i="1"/>
  <c r="V6962" i="1" s="1"/>
  <c r="U6963" i="1"/>
  <c r="V6963" i="1" s="1"/>
  <c r="U6964" i="1"/>
  <c r="U6965" i="1"/>
  <c r="U6966" i="1"/>
  <c r="U6967" i="1"/>
  <c r="U6968" i="1"/>
  <c r="U6969" i="1"/>
  <c r="U6970" i="1"/>
  <c r="U6971" i="1"/>
  <c r="U6972" i="1"/>
  <c r="V6972" i="1" s="1"/>
  <c r="W6972" i="1" s="1"/>
  <c r="U6973" i="1"/>
  <c r="V6973" i="1" s="1"/>
  <c r="U6974" i="1"/>
  <c r="U6975" i="1"/>
  <c r="U6976" i="1"/>
  <c r="U6977" i="1"/>
  <c r="U6978" i="1"/>
  <c r="V6978" i="1" s="1"/>
  <c r="U6979" i="1"/>
  <c r="V6979" i="1" s="1"/>
  <c r="W6979" i="1" s="1"/>
  <c r="U6980" i="1"/>
  <c r="U6981" i="1"/>
  <c r="U6982" i="1"/>
  <c r="V6982" i="1" s="1"/>
  <c r="W6982" i="1" s="1"/>
  <c r="U6983" i="1"/>
  <c r="U6984" i="1"/>
  <c r="V6984" i="1" s="1"/>
  <c r="W6984" i="1" s="1"/>
  <c r="U6985" i="1"/>
  <c r="U6986" i="1"/>
  <c r="U6987" i="1"/>
  <c r="U6988" i="1"/>
  <c r="U6989" i="1"/>
  <c r="U6990" i="1"/>
  <c r="V6990" i="1" s="1"/>
  <c r="U6991" i="1"/>
  <c r="U6992" i="1"/>
  <c r="U6993" i="1"/>
  <c r="U6994" i="1"/>
  <c r="U6995" i="1"/>
  <c r="U6996" i="1"/>
  <c r="V6996" i="1" s="1"/>
  <c r="W6996" i="1" s="1"/>
  <c r="U6997" i="1"/>
  <c r="V6997" i="1" s="1"/>
  <c r="W6997" i="1" s="1"/>
  <c r="U6998" i="1"/>
  <c r="U6999" i="1"/>
  <c r="U7000" i="1"/>
  <c r="U7001" i="1"/>
  <c r="U7002" i="1"/>
  <c r="U7003" i="1"/>
  <c r="V7003" i="1" s="1"/>
  <c r="U7004" i="1"/>
  <c r="U7005" i="1"/>
  <c r="U7006" i="1"/>
  <c r="V7006" i="1" s="1"/>
  <c r="U7007" i="1"/>
  <c r="U7008" i="1"/>
  <c r="V7008" i="1" s="1"/>
  <c r="W7008" i="1" s="1"/>
  <c r="U7009" i="1"/>
  <c r="U7010" i="1"/>
  <c r="V7010" i="1" s="1"/>
  <c r="U7011" i="1"/>
  <c r="U7012" i="1"/>
  <c r="U7013" i="1"/>
  <c r="U7014" i="1"/>
  <c r="U7015" i="1"/>
  <c r="U7016" i="1"/>
  <c r="U7017" i="1"/>
  <c r="U7018" i="1"/>
  <c r="U7019" i="1"/>
  <c r="U7020" i="1"/>
  <c r="V7020" i="1" s="1"/>
  <c r="U7021" i="1"/>
  <c r="V7021" i="1" s="1"/>
  <c r="U7022" i="1"/>
  <c r="U7023" i="1"/>
  <c r="U7024" i="1"/>
  <c r="U7025" i="1"/>
  <c r="U7026" i="1"/>
  <c r="V7026" i="1" s="1"/>
  <c r="U7027" i="1"/>
  <c r="U7028" i="1"/>
  <c r="U7029" i="1"/>
  <c r="U7030" i="1"/>
  <c r="V7030" i="1" s="1"/>
  <c r="U7031" i="1"/>
  <c r="U7032" i="1"/>
  <c r="U7033" i="1"/>
  <c r="V7033" i="1" s="1"/>
  <c r="U7034" i="1"/>
  <c r="U7035" i="1"/>
  <c r="U7036" i="1"/>
  <c r="U7037" i="1"/>
  <c r="U7038" i="1"/>
  <c r="U7039" i="1"/>
  <c r="V7039" i="1" s="1"/>
  <c r="W7039" i="1" s="1"/>
  <c r="U7040" i="1"/>
  <c r="V7040" i="1" s="1"/>
  <c r="U7041" i="1"/>
  <c r="U7042" i="1"/>
  <c r="V7042" i="1" s="1"/>
  <c r="U7043" i="1"/>
  <c r="U7044" i="1"/>
  <c r="V7044" i="1" s="1"/>
  <c r="U7045" i="1"/>
  <c r="V7045" i="1" s="1"/>
  <c r="U7046" i="1"/>
  <c r="U7047" i="1"/>
  <c r="U7048" i="1"/>
  <c r="U7049" i="1"/>
  <c r="U7050" i="1"/>
  <c r="V7050" i="1" s="1"/>
  <c r="W7050" i="1" s="1"/>
  <c r="U7051" i="1"/>
  <c r="U7052" i="1"/>
  <c r="U7053" i="1"/>
  <c r="U7054" i="1"/>
  <c r="U7055" i="1"/>
  <c r="U7056" i="1"/>
  <c r="V7056" i="1" s="1"/>
  <c r="W7056" i="1" s="1"/>
  <c r="U7057" i="1"/>
  <c r="V7057" i="1" s="1"/>
  <c r="U7058" i="1"/>
  <c r="U7059" i="1"/>
  <c r="U7060" i="1"/>
  <c r="U7061" i="1"/>
  <c r="U7062" i="1"/>
  <c r="U7063" i="1"/>
  <c r="U7064" i="1"/>
  <c r="U7065" i="1"/>
  <c r="U7066" i="1"/>
  <c r="V7066" i="1" s="1"/>
  <c r="W7066" i="1" s="1"/>
  <c r="U7067" i="1"/>
  <c r="U7068" i="1"/>
  <c r="V7068" i="1" s="1"/>
  <c r="W7068" i="1" s="1"/>
  <c r="U7069" i="1"/>
  <c r="V7069" i="1" s="1"/>
  <c r="W7069" i="1" s="1"/>
  <c r="U7070" i="1"/>
  <c r="U7071" i="1"/>
  <c r="U7072" i="1"/>
  <c r="U7073" i="1"/>
  <c r="U7074" i="1"/>
  <c r="V7074" i="1" s="1"/>
  <c r="U7075" i="1"/>
  <c r="V7075" i="1" s="1"/>
  <c r="U7076" i="1"/>
  <c r="U7077" i="1"/>
  <c r="U7078" i="1"/>
  <c r="U7079" i="1"/>
  <c r="U7080" i="1"/>
  <c r="V7080" i="1" s="1"/>
  <c r="W7080" i="1" s="1"/>
  <c r="U7081" i="1"/>
  <c r="V7081" i="1" s="1"/>
  <c r="W7081" i="1" s="1"/>
  <c r="U7082" i="1"/>
  <c r="V7082" i="1" s="1"/>
  <c r="U7083" i="1"/>
  <c r="U7084" i="1"/>
  <c r="V7084" i="1" s="1"/>
  <c r="U7085" i="1"/>
  <c r="U7086" i="1"/>
  <c r="V7086" i="1" s="1"/>
  <c r="U7087" i="1"/>
  <c r="U7088" i="1"/>
  <c r="U7089" i="1"/>
  <c r="U7090" i="1"/>
  <c r="U7091" i="1"/>
  <c r="U7092" i="1"/>
  <c r="V7092" i="1" s="1"/>
  <c r="W7092" i="1" s="1"/>
  <c r="U7093" i="1"/>
  <c r="V7093" i="1" s="1"/>
  <c r="W7093" i="1" s="1"/>
  <c r="U7094" i="1"/>
  <c r="U7095" i="1"/>
  <c r="U7096" i="1"/>
  <c r="U7097" i="1"/>
  <c r="U7098" i="1"/>
  <c r="V7098" i="1" s="1"/>
  <c r="U7099" i="1"/>
  <c r="U7100" i="1"/>
  <c r="U7101" i="1"/>
  <c r="U7102" i="1"/>
  <c r="V7102" i="1" s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V7114" i="1" s="1"/>
  <c r="W7114" i="1" s="1"/>
  <c r="U7115" i="1"/>
  <c r="U7116" i="1"/>
  <c r="V7116" i="1" s="1"/>
  <c r="U7117" i="1"/>
  <c r="V7117" i="1" s="1"/>
  <c r="U7118" i="1"/>
  <c r="U7119" i="1"/>
  <c r="U7120" i="1"/>
  <c r="U7121" i="1"/>
  <c r="U7122" i="1"/>
  <c r="V7122" i="1" s="1"/>
  <c r="U7123" i="1"/>
  <c r="U7124" i="1"/>
  <c r="U7125" i="1"/>
  <c r="U7126" i="1"/>
  <c r="V7126" i="1" s="1"/>
  <c r="U7127" i="1"/>
  <c r="U7128" i="1"/>
  <c r="V7128" i="1" s="1"/>
  <c r="U7129" i="1"/>
  <c r="U7130" i="1"/>
  <c r="U7131" i="1"/>
  <c r="U7132" i="1"/>
  <c r="U7133" i="1"/>
  <c r="U7134" i="1"/>
  <c r="V7134" i="1" s="1"/>
  <c r="U7135" i="1"/>
  <c r="V7135" i="1" s="1"/>
  <c r="U7136" i="1"/>
  <c r="U7137" i="1"/>
  <c r="U7138" i="1"/>
  <c r="V7138" i="1" s="1"/>
  <c r="U7139" i="1"/>
  <c r="U7140" i="1"/>
  <c r="V7140" i="1" s="1"/>
  <c r="W7140" i="1" s="1"/>
  <c r="U7141" i="1"/>
  <c r="V7141" i="1" s="1"/>
  <c r="U7142" i="1"/>
  <c r="U7143" i="1"/>
  <c r="U7144" i="1"/>
  <c r="U7145" i="1"/>
  <c r="U7146" i="1"/>
  <c r="U7147" i="1"/>
  <c r="U7148" i="1"/>
  <c r="U7149" i="1"/>
  <c r="U7150" i="1"/>
  <c r="U7151" i="1"/>
  <c r="U7152" i="1"/>
  <c r="V7152" i="1" s="1"/>
  <c r="W7152" i="1" s="1"/>
  <c r="U7153" i="1"/>
  <c r="V7153" i="1" s="1"/>
  <c r="W7153" i="1" s="1"/>
  <c r="U7154" i="1"/>
  <c r="U7155" i="1"/>
  <c r="U7156" i="1"/>
  <c r="U7157" i="1"/>
  <c r="U7158" i="1"/>
  <c r="V7158" i="1" s="1"/>
  <c r="U7159" i="1"/>
  <c r="V7159" i="1" s="1"/>
  <c r="U7160" i="1"/>
  <c r="U7161" i="1"/>
  <c r="U7162" i="1"/>
  <c r="V7162" i="1" s="1"/>
  <c r="U7163" i="1"/>
  <c r="U7164" i="1"/>
  <c r="V7164" i="1" s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V7177" i="1" s="1"/>
  <c r="U7178" i="1"/>
  <c r="V7178" i="1" s="1"/>
  <c r="U7179" i="1"/>
  <c r="U7180" i="1"/>
  <c r="U7181" i="1"/>
  <c r="U7182" i="1"/>
  <c r="V7182" i="1" s="1"/>
  <c r="U7183" i="1"/>
  <c r="V7183" i="1" s="1"/>
  <c r="U7184" i="1"/>
  <c r="U7185" i="1"/>
  <c r="U7186" i="1"/>
  <c r="U7187" i="1"/>
  <c r="U7188" i="1"/>
  <c r="V7188" i="1" s="1"/>
  <c r="U7189" i="1"/>
  <c r="U7190" i="1"/>
  <c r="U7191" i="1"/>
  <c r="U7192" i="1"/>
  <c r="U7193" i="1"/>
  <c r="U7194" i="1"/>
  <c r="V7194" i="1" s="1"/>
  <c r="U7195" i="1"/>
  <c r="V7195" i="1" s="1"/>
  <c r="U7196" i="1"/>
  <c r="U7197" i="1"/>
  <c r="U7198" i="1"/>
  <c r="V7198" i="1" s="1"/>
  <c r="W7198" i="1" s="1"/>
  <c r="U7199" i="1"/>
  <c r="V7199" i="1" s="1"/>
  <c r="U7200" i="1"/>
  <c r="V7200" i="1" s="1"/>
  <c r="W7200" i="1" s="1"/>
  <c r="U7201" i="1"/>
  <c r="V7201" i="1" s="1"/>
  <c r="U7202" i="1"/>
  <c r="U7203" i="1"/>
  <c r="U7204" i="1"/>
  <c r="U7205" i="1"/>
  <c r="V7205" i="1" s="1"/>
  <c r="U7206" i="1"/>
  <c r="U7207" i="1"/>
  <c r="V7207" i="1" s="1"/>
  <c r="U7208" i="1"/>
  <c r="U7209" i="1"/>
  <c r="U7210" i="1"/>
  <c r="V7210" i="1" s="1"/>
  <c r="U7211" i="1"/>
  <c r="U7212" i="1"/>
  <c r="V7212" i="1" s="1"/>
  <c r="W7212" i="1" s="1"/>
  <c r="U7213" i="1"/>
  <c r="V7213" i="1" s="1"/>
  <c r="U7214" i="1"/>
  <c r="U7215" i="1"/>
  <c r="U7216" i="1"/>
  <c r="U7217" i="1"/>
  <c r="U7218" i="1"/>
  <c r="U7219" i="1"/>
  <c r="V7219" i="1" s="1"/>
  <c r="U7220" i="1"/>
  <c r="U7221" i="1"/>
  <c r="U7222" i="1"/>
  <c r="V7222" i="1" s="1"/>
  <c r="U7223" i="1"/>
  <c r="U7224" i="1"/>
  <c r="V7224" i="1" s="1"/>
  <c r="W7224" i="1" s="1"/>
  <c r="U7225" i="1"/>
  <c r="V7225" i="1" s="1"/>
  <c r="W7225" i="1" s="1"/>
  <c r="U7226" i="1"/>
  <c r="U7227" i="1"/>
  <c r="V7227" i="1" s="1"/>
  <c r="U7228" i="1"/>
  <c r="V7228" i="1" s="1"/>
  <c r="U7229" i="1"/>
  <c r="U7230" i="1"/>
  <c r="V7230" i="1" s="1"/>
  <c r="U7231" i="1"/>
  <c r="U7232" i="1"/>
  <c r="U7233" i="1"/>
  <c r="U7234" i="1"/>
  <c r="U7235" i="1"/>
  <c r="U7236" i="1"/>
  <c r="V7236" i="1" s="1"/>
  <c r="W7236" i="1" s="1"/>
  <c r="U7237" i="1"/>
  <c r="V7237" i="1" s="1"/>
  <c r="W7237" i="1" s="1"/>
  <c r="U7238" i="1"/>
  <c r="U7239" i="1"/>
  <c r="U7240" i="1"/>
  <c r="U7241" i="1"/>
  <c r="U7242" i="1"/>
  <c r="U7243" i="1"/>
  <c r="V7243" i="1" s="1"/>
  <c r="U7244" i="1"/>
  <c r="U7245" i="1"/>
  <c r="U7246" i="1"/>
  <c r="V7246" i="1" s="1"/>
  <c r="W7246" i="1" s="1"/>
  <c r="U7247" i="1"/>
  <c r="U7248" i="1"/>
  <c r="V7248" i="1" s="1"/>
  <c r="U7249" i="1"/>
  <c r="V7249" i="1" s="1"/>
  <c r="U7250" i="1"/>
  <c r="U7251" i="1"/>
  <c r="U7252" i="1"/>
  <c r="U7253" i="1"/>
  <c r="U7254" i="1"/>
  <c r="V7254" i="1" s="1"/>
  <c r="U7255" i="1"/>
  <c r="U7256" i="1"/>
  <c r="U7257" i="1"/>
  <c r="U7258" i="1"/>
  <c r="V7258" i="1" s="1"/>
  <c r="U7259" i="1"/>
  <c r="U7260" i="1"/>
  <c r="V7260" i="1" s="1"/>
  <c r="U7261" i="1"/>
  <c r="V7261" i="1" s="1"/>
  <c r="W7261" i="1" s="1"/>
  <c r="U7262" i="1"/>
  <c r="U7263" i="1"/>
  <c r="U7264" i="1"/>
  <c r="U7265" i="1"/>
  <c r="U7266" i="1"/>
  <c r="U7267" i="1"/>
  <c r="V7267" i="1" s="1"/>
  <c r="U7268" i="1"/>
  <c r="U7269" i="1"/>
  <c r="U7270" i="1"/>
  <c r="V7270" i="1" s="1"/>
  <c r="W7270" i="1" s="1"/>
  <c r="U7271" i="1"/>
  <c r="U7272" i="1"/>
  <c r="V7272" i="1" s="1"/>
  <c r="W7272" i="1" s="1"/>
  <c r="U7273" i="1"/>
  <c r="V7273" i="1" s="1"/>
  <c r="U7274" i="1"/>
  <c r="U7275" i="1"/>
  <c r="U7276" i="1"/>
  <c r="U7277" i="1"/>
  <c r="U7278" i="1"/>
  <c r="U7279" i="1"/>
  <c r="U7280" i="1"/>
  <c r="U7281" i="1"/>
  <c r="U7282" i="1"/>
  <c r="V7282" i="1" s="1"/>
  <c r="U7283" i="1"/>
  <c r="U7284" i="1"/>
  <c r="U7285" i="1"/>
  <c r="V7285" i="1" s="1"/>
  <c r="W7285" i="1" s="1"/>
  <c r="U7286" i="1"/>
  <c r="U7287" i="1"/>
  <c r="U7288" i="1"/>
  <c r="U7289" i="1"/>
  <c r="V7289" i="1" s="1"/>
  <c r="U7290" i="1"/>
  <c r="V7290" i="1" s="1"/>
  <c r="U7291" i="1"/>
  <c r="V7291" i="1" s="1"/>
  <c r="U7292" i="1"/>
  <c r="U7293" i="1"/>
  <c r="U7294" i="1"/>
  <c r="U7295" i="1"/>
  <c r="U7296" i="1"/>
  <c r="V7296" i="1" s="1"/>
  <c r="U7297" i="1"/>
  <c r="V7297" i="1" s="1"/>
  <c r="W7297" i="1" s="1"/>
  <c r="U7298" i="1"/>
  <c r="U7299" i="1"/>
  <c r="U7300" i="1"/>
  <c r="U7301" i="1"/>
  <c r="U7302" i="1"/>
  <c r="U7303" i="1"/>
  <c r="U7304" i="1"/>
  <c r="U7305" i="1"/>
  <c r="U7306" i="1"/>
  <c r="V7306" i="1" s="1"/>
  <c r="U7307" i="1"/>
  <c r="U7308" i="1"/>
  <c r="V7308" i="1" s="1"/>
  <c r="U7309" i="1"/>
  <c r="V7309" i="1" s="1"/>
  <c r="W7309" i="1" s="1"/>
  <c r="U7310" i="1"/>
  <c r="U7311" i="1"/>
  <c r="U7312" i="1"/>
  <c r="U7313" i="1"/>
  <c r="U7314" i="1"/>
  <c r="V7314" i="1" s="1"/>
  <c r="U7315" i="1"/>
  <c r="U7316" i="1"/>
  <c r="U7317" i="1"/>
  <c r="U7318" i="1"/>
  <c r="V7318" i="1" s="1"/>
  <c r="U7319" i="1"/>
  <c r="U7320" i="1"/>
  <c r="V7320" i="1" s="1"/>
  <c r="W7320" i="1" s="1"/>
  <c r="U7321" i="1"/>
  <c r="V7321" i="1" s="1"/>
  <c r="U7322" i="1"/>
  <c r="U7323" i="1"/>
  <c r="U7324" i="1"/>
  <c r="U7325" i="1"/>
  <c r="U7326" i="1"/>
  <c r="U7327" i="1"/>
  <c r="V7327" i="1" s="1"/>
  <c r="U7328" i="1"/>
  <c r="U7329" i="1"/>
  <c r="U7330" i="1"/>
  <c r="V7330" i="1" s="1"/>
  <c r="U7331" i="1"/>
  <c r="U7332" i="1"/>
  <c r="V7332" i="1" s="1"/>
  <c r="W7332" i="1" s="1"/>
  <c r="U7333" i="1"/>
  <c r="V7333" i="1" s="1"/>
  <c r="W7333" i="1" s="1"/>
  <c r="U7334" i="1"/>
  <c r="U7335" i="1"/>
  <c r="U7336" i="1"/>
  <c r="U7337" i="1"/>
  <c r="U7338" i="1"/>
  <c r="U7339" i="1"/>
  <c r="U7340" i="1"/>
  <c r="V7340" i="1" s="1"/>
  <c r="U7341" i="1"/>
  <c r="V7341" i="1" s="1"/>
  <c r="U7342" i="1"/>
  <c r="U7343" i="1"/>
  <c r="U7344" i="1"/>
  <c r="V7344" i="1" s="1"/>
  <c r="U7345" i="1"/>
  <c r="V7345" i="1" s="1"/>
  <c r="U7346" i="1"/>
  <c r="V7346" i="1" s="1"/>
  <c r="U7347" i="1"/>
  <c r="V7347" i="1" s="1"/>
  <c r="U7348" i="1"/>
  <c r="U7349" i="1"/>
  <c r="U7350" i="1"/>
  <c r="V7350" i="1" s="1"/>
  <c r="U7351" i="1"/>
  <c r="V7351" i="1" s="1"/>
  <c r="U7352" i="1"/>
  <c r="U7353" i="1"/>
  <c r="U7354" i="1"/>
  <c r="V7354" i="1" s="1"/>
  <c r="U7355" i="1"/>
  <c r="U7356" i="1"/>
  <c r="V7356" i="1" s="1"/>
  <c r="W7356" i="1" s="1"/>
  <c r="U7357" i="1"/>
  <c r="V7357" i="1" s="1"/>
  <c r="W7357" i="1" s="1"/>
  <c r="U7358" i="1"/>
  <c r="U7359" i="1"/>
  <c r="U7360" i="1"/>
  <c r="U7361" i="1"/>
  <c r="U7362" i="1"/>
  <c r="V7362" i="1" s="1"/>
  <c r="U7363" i="1"/>
  <c r="V7363" i="1" s="1"/>
  <c r="U7364" i="1"/>
  <c r="U7365" i="1"/>
  <c r="U7366" i="1"/>
  <c r="V7366" i="1" s="1"/>
  <c r="W7366" i="1" s="1"/>
  <c r="U7367" i="1"/>
  <c r="U7368" i="1"/>
  <c r="V7368" i="1" s="1"/>
  <c r="U7369" i="1"/>
  <c r="V7369" i="1" s="1"/>
  <c r="U7370" i="1"/>
  <c r="U7371" i="1"/>
  <c r="U7372" i="1"/>
  <c r="U7373" i="1"/>
  <c r="U7374" i="1"/>
  <c r="V7374" i="1" s="1"/>
  <c r="U7375" i="1"/>
  <c r="V7375" i="1" s="1"/>
  <c r="U7376" i="1"/>
  <c r="U7377" i="1"/>
  <c r="V7377" i="1" s="1"/>
  <c r="U7378" i="1"/>
  <c r="V7378" i="1" s="1"/>
  <c r="U7379" i="1"/>
  <c r="U7380" i="1"/>
  <c r="V7380" i="1" s="1"/>
  <c r="W7380" i="1" s="1"/>
  <c r="U7381" i="1"/>
  <c r="V7381" i="1" s="1"/>
  <c r="W7381" i="1" s="1"/>
  <c r="U7382" i="1"/>
  <c r="U7383" i="1"/>
  <c r="U7384" i="1"/>
  <c r="U7385" i="1"/>
  <c r="U7386" i="1"/>
  <c r="U7387" i="1"/>
  <c r="U7388" i="1"/>
  <c r="U7389" i="1"/>
  <c r="U7390" i="1"/>
  <c r="U7391" i="1"/>
  <c r="U7392" i="1"/>
  <c r="V7392" i="1" s="1"/>
  <c r="W7392" i="1" s="1"/>
  <c r="U7393" i="1"/>
  <c r="V7393" i="1" s="1"/>
  <c r="W7393" i="1" s="1"/>
  <c r="U7394" i="1"/>
  <c r="U7395" i="1"/>
  <c r="U7396" i="1"/>
  <c r="U7397" i="1"/>
  <c r="U7398" i="1"/>
  <c r="V7398" i="1" s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V7410" i="1" s="1"/>
  <c r="U7411" i="1"/>
  <c r="V7411" i="1" s="1"/>
  <c r="U7412" i="1"/>
  <c r="U7413" i="1"/>
  <c r="U7414" i="1"/>
  <c r="V7414" i="1" s="1"/>
  <c r="W7414" i="1" s="1"/>
  <c r="U7415" i="1"/>
  <c r="U7416" i="1"/>
  <c r="V7416" i="1" s="1"/>
  <c r="U7417" i="1"/>
  <c r="V7417" i="1" s="1"/>
  <c r="U7418" i="1"/>
  <c r="U7419" i="1"/>
  <c r="U7420" i="1"/>
  <c r="U7421" i="1"/>
  <c r="U7422" i="1"/>
  <c r="V7422" i="1" s="1"/>
  <c r="U7423" i="1"/>
  <c r="V7423" i="1" s="1"/>
  <c r="W7423" i="1" s="1"/>
  <c r="U7424" i="1"/>
  <c r="V7424" i="1" s="1"/>
  <c r="U7425" i="1"/>
  <c r="U7426" i="1"/>
  <c r="V7426" i="1" s="1"/>
  <c r="U7427" i="1"/>
  <c r="U7428" i="1"/>
  <c r="V7428" i="1" s="1"/>
  <c r="W7428" i="1" s="1"/>
  <c r="U7429" i="1"/>
  <c r="V7429" i="1" s="1"/>
  <c r="W7429" i="1" s="1"/>
  <c r="U7430" i="1"/>
  <c r="U7431" i="1"/>
  <c r="U7432" i="1"/>
  <c r="U7433" i="1"/>
  <c r="U7434" i="1"/>
  <c r="U7435" i="1"/>
  <c r="U7436" i="1"/>
  <c r="U7437" i="1"/>
  <c r="U7438" i="1"/>
  <c r="U7439" i="1"/>
  <c r="U7440" i="1"/>
  <c r="V7440" i="1" s="1"/>
  <c r="W7440" i="1" s="1"/>
  <c r="U7441" i="1"/>
  <c r="U7442" i="1"/>
  <c r="U7443" i="1"/>
  <c r="U7444" i="1"/>
  <c r="U7445" i="1"/>
  <c r="U7446" i="1"/>
  <c r="V7446" i="1" s="1"/>
  <c r="U7447" i="1"/>
  <c r="U7448" i="1"/>
  <c r="U7449" i="1"/>
  <c r="U7450" i="1"/>
  <c r="U7451" i="1"/>
  <c r="U7452" i="1"/>
  <c r="V7452" i="1" s="1"/>
  <c r="U7453" i="1"/>
  <c r="V7453" i="1" s="1"/>
  <c r="W7453" i="1" s="1"/>
  <c r="U7454" i="1"/>
  <c r="U7455" i="1"/>
  <c r="U7456" i="1"/>
  <c r="U7457" i="1"/>
  <c r="U7458" i="1"/>
  <c r="V7458" i="1" s="1"/>
  <c r="U7459" i="1"/>
  <c r="U7460" i="1"/>
  <c r="U7461" i="1"/>
  <c r="U7462" i="1"/>
  <c r="V7462" i="1" s="1"/>
  <c r="W7462" i="1" s="1"/>
  <c r="U7463" i="1"/>
  <c r="U7464" i="1"/>
  <c r="V7464" i="1" s="1"/>
  <c r="U7465" i="1"/>
  <c r="V7465" i="1" s="1"/>
  <c r="U7466" i="1"/>
  <c r="U7467" i="1"/>
  <c r="U7468" i="1"/>
  <c r="U7469" i="1"/>
  <c r="U7470" i="1"/>
  <c r="V7470" i="1" s="1"/>
  <c r="U7471" i="1"/>
  <c r="U7472" i="1"/>
  <c r="U7473" i="1"/>
  <c r="U7474" i="1"/>
  <c r="U7475" i="1"/>
  <c r="U7476" i="1"/>
  <c r="V7476" i="1" s="1"/>
  <c r="W7476" i="1" s="1"/>
  <c r="U7477" i="1"/>
  <c r="V7477" i="1" s="1"/>
  <c r="W7477" i="1" s="1"/>
  <c r="U7478" i="1"/>
  <c r="U7479" i="1"/>
  <c r="U7480" i="1"/>
  <c r="U7481" i="1"/>
  <c r="U7482" i="1"/>
  <c r="V7482" i="1" s="1"/>
  <c r="U7483" i="1"/>
  <c r="V7483" i="1" s="1"/>
  <c r="U7484" i="1"/>
  <c r="U7485" i="1"/>
  <c r="U7486" i="1"/>
  <c r="V7486" i="1" s="1"/>
  <c r="U7487" i="1"/>
  <c r="U7488" i="1"/>
  <c r="V7488" i="1" s="1"/>
  <c r="U7489" i="1"/>
  <c r="U7490" i="1"/>
  <c r="U7491" i="1"/>
  <c r="U7492" i="1"/>
  <c r="U7493" i="1"/>
  <c r="U7494" i="1"/>
  <c r="V7494" i="1" s="1"/>
  <c r="U7495" i="1"/>
  <c r="V7495" i="1" s="1"/>
  <c r="U7496" i="1"/>
  <c r="U7497" i="1"/>
  <c r="U7498" i="1"/>
  <c r="V7498" i="1" s="1"/>
  <c r="W7498" i="1" s="1"/>
  <c r="U7499" i="1"/>
  <c r="U7500" i="1"/>
  <c r="V7500" i="1" s="1"/>
  <c r="W7500" i="1" s="1"/>
  <c r="U7501" i="1"/>
  <c r="V7501" i="1" s="1"/>
  <c r="U7502" i="1"/>
  <c r="U7503" i="1"/>
  <c r="U7504" i="1"/>
  <c r="U7505" i="1"/>
  <c r="U7506" i="1"/>
  <c r="V7506" i="1" s="1"/>
  <c r="U7507" i="1"/>
  <c r="V7507" i="1" s="1"/>
  <c r="U7508" i="1"/>
  <c r="U7509" i="1"/>
  <c r="U7510" i="1"/>
  <c r="U7511" i="1"/>
  <c r="U7512" i="1"/>
  <c r="U7513" i="1"/>
  <c r="V7513" i="1" s="1"/>
  <c r="W7513" i="1" s="1"/>
  <c r="U7514" i="1"/>
  <c r="U7515" i="1"/>
  <c r="U7516" i="1"/>
  <c r="U7517" i="1"/>
  <c r="U7518" i="1"/>
  <c r="V7518" i="1" s="1"/>
  <c r="U7519" i="1"/>
  <c r="V7519" i="1" s="1"/>
  <c r="U7520" i="1"/>
  <c r="U7521" i="1"/>
  <c r="V7521" i="1" s="1"/>
  <c r="U7522" i="1"/>
  <c r="V7522" i="1" s="1"/>
  <c r="U7523" i="1"/>
  <c r="U7524" i="1"/>
  <c r="V7524" i="1" s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V7537" i="1" s="1"/>
  <c r="W7537" i="1" s="1"/>
  <c r="U7538" i="1"/>
  <c r="U7539" i="1"/>
  <c r="U7540" i="1"/>
  <c r="U7541" i="1"/>
  <c r="U7542" i="1"/>
  <c r="V7542" i="1" s="1"/>
  <c r="U7543" i="1"/>
  <c r="V7543" i="1" s="1"/>
  <c r="U7544" i="1"/>
  <c r="U7545" i="1"/>
  <c r="U7546" i="1"/>
  <c r="V7546" i="1" s="1"/>
  <c r="W7546" i="1" s="1"/>
  <c r="U7547" i="1"/>
  <c r="U7548" i="1"/>
  <c r="V7548" i="1" s="1"/>
  <c r="W7548" i="1" s="1"/>
  <c r="U7549" i="1"/>
  <c r="V7549" i="1" s="1"/>
  <c r="W7549" i="1" s="1"/>
  <c r="U7550" i="1"/>
  <c r="V7550" i="1" s="1"/>
  <c r="U7551" i="1"/>
  <c r="U7552" i="1"/>
  <c r="U7553" i="1"/>
  <c r="U7554" i="1"/>
  <c r="V7554" i="1" s="1"/>
  <c r="U7555" i="1"/>
  <c r="U7556" i="1"/>
  <c r="U7557" i="1"/>
  <c r="U7558" i="1"/>
  <c r="U7559" i="1"/>
  <c r="U7560" i="1"/>
  <c r="V7560" i="1" s="1"/>
  <c r="U7561" i="1"/>
  <c r="U7562" i="1"/>
  <c r="V7562" i="1" s="1"/>
  <c r="U7563" i="1"/>
  <c r="U7564" i="1"/>
  <c r="U7565" i="1"/>
  <c r="U7566" i="1"/>
  <c r="V7566" i="1" s="1"/>
  <c r="U7567" i="1"/>
  <c r="V7567" i="1" s="1"/>
  <c r="U7568" i="1"/>
  <c r="U7569" i="1"/>
  <c r="U7570" i="1"/>
  <c r="U7571" i="1"/>
  <c r="U7572" i="1"/>
  <c r="U7573" i="1"/>
  <c r="V7573" i="1" s="1"/>
  <c r="U7574" i="1"/>
  <c r="U7575" i="1"/>
  <c r="U7576" i="1"/>
  <c r="U7577" i="1"/>
  <c r="U7578" i="1"/>
  <c r="V7578" i="1" s="1"/>
  <c r="U7579" i="1"/>
  <c r="V7579" i="1" s="1"/>
  <c r="U7580" i="1"/>
  <c r="U7581" i="1"/>
  <c r="U7582" i="1"/>
  <c r="V7582" i="1" s="1"/>
  <c r="U7583" i="1"/>
  <c r="U7584" i="1"/>
  <c r="V7584" i="1" s="1"/>
  <c r="W7584" i="1" s="1"/>
  <c r="U7585" i="1"/>
  <c r="V7585" i="1" s="1"/>
  <c r="W7585" i="1" s="1"/>
  <c r="U7586" i="1"/>
  <c r="U7587" i="1"/>
  <c r="U7588" i="1"/>
  <c r="U7589" i="1"/>
  <c r="U7590" i="1"/>
  <c r="U7591" i="1"/>
  <c r="U7592" i="1"/>
  <c r="U7593" i="1"/>
  <c r="U7594" i="1"/>
  <c r="V7594" i="1" s="1"/>
  <c r="W7594" i="1" s="1"/>
  <c r="U7595" i="1"/>
  <c r="U7596" i="1"/>
  <c r="V7596" i="1" s="1"/>
  <c r="U7597" i="1"/>
  <c r="V7597" i="1" s="1"/>
  <c r="W7597" i="1" s="1"/>
  <c r="U7598" i="1"/>
  <c r="U7599" i="1"/>
  <c r="U7600" i="1"/>
  <c r="U7601" i="1"/>
  <c r="U7602" i="1"/>
  <c r="U7603" i="1"/>
  <c r="U7604" i="1"/>
  <c r="U7605" i="1"/>
  <c r="V7605" i="1" s="1"/>
  <c r="U7606" i="1"/>
  <c r="U7607" i="1"/>
  <c r="U7608" i="1"/>
  <c r="U7609" i="1"/>
  <c r="V7609" i="1" s="1"/>
  <c r="U7610" i="1"/>
  <c r="U7611" i="1"/>
  <c r="U7612" i="1"/>
  <c r="U7613" i="1"/>
  <c r="U7614" i="1"/>
  <c r="V7614" i="1" s="1"/>
  <c r="W7614" i="1" s="1"/>
  <c r="U7615" i="1"/>
  <c r="V7615" i="1" s="1"/>
  <c r="U7616" i="1"/>
  <c r="U7617" i="1"/>
  <c r="U7618" i="1"/>
  <c r="U7619" i="1"/>
  <c r="U7620" i="1"/>
  <c r="V7620" i="1" s="1"/>
  <c r="W7620" i="1" s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V7632" i="1" s="1"/>
  <c r="W7632" i="1" s="1"/>
  <c r="U7633" i="1"/>
  <c r="V7633" i="1" s="1"/>
  <c r="W7633" i="1" s="1"/>
  <c r="U7634" i="1"/>
  <c r="U7635" i="1"/>
  <c r="U7636" i="1"/>
  <c r="U7637" i="1"/>
  <c r="U7638" i="1"/>
  <c r="U7639" i="1"/>
  <c r="V7639" i="1" s="1"/>
  <c r="U7640" i="1"/>
  <c r="V7640" i="1" s="1"/>
  <c r="U7641" i="1"/>
  <c r="U7642" i="1"/>
  <c r="V7642" i="1" s="1"/>
  <c r="U7643" i="1"/>
  <c r="U7644" i="1"/>
  <c r="V7644" i="1" s="1"/>
  <c r="U7645" i="1"/>
  <c r="V7645" i="1" s="1"/>
  <c r="U7646" i="1"/>
  <c r="U7647" i="1"/>
  <c r="U7648" i="1"/>
  <c r="U7649" i="1"/>
  <c r="U7650" i="1"/>
  <c r="U7651" i="1"/>
  <c r="V7651" i="1" s="1"/>
  <c r="U7652" i="1"/>
  <c r="U7653" i="1"/>
  <c r="U7654" i="1"/>
  <c r="V7654" i="1" s="1"/>
  <c r="U7655" i="1"/>
  <c r="U7656" i="1"/>
  <c r="V7656" i="1" s="1"/>
  <c r="W7656" i="1" s="1"/>
  <c r="U7657" i="1"/>
  <c r="V7657" i="1" s="1"/>
  <c r="W7657" i="1" s="1"/>
  <c r="U7658" i="1"/>
  <c r="U7659" i="1"/>
  <c r="U7660" i="1"/>
  <c r="U7661" i="1"/>
  <c r="U7662" i="1"/>
  <c r="V7662" i="1" s="1"/>
  <c r="U7663" i="1"/>
  <c r="V7663" i="1" s="1"/>
  <c r="U7664" i="1"/>
  <c r="U7665" i="1"/>
  <c r="U7666" i="1"/>
  <c r="U7667" i="1"/>
  <c r="U7668" i="1"/>
  <c r="U7669" i="1"/>
  <c r="U7670" i="1"/>
  <c r="U7671" i="1"/>
  <c r="U7672" i="1"/>
  <c r="U7673" i="1"/>
  <c r="U7674" i="1"/>
  <c r="V7674" i="1" s="1"/>
  <c r="U7675" i="1"/>
  <c r="U7676" i="1"/>
  <c r="U7677" i="1"/>
  <c r="U7678" i="1"/>
  <c r="V7678" i="1" s="1"/>
  <c r="U7679" i="1"/>
  <c r="U7680" i="1"/>
  <c r="V7680" i="1" s="1"/>
  <c r="W7680" i="1" s="1"/>
  <c r="U7681" i="1"/>
  <c r="V7681" i="1" s="1"/>
  <c r="W7681" i="1" s="1"/>
  <c r="U7682" i="1"/>
  <c r="U7683" i="1"/>
  <c r="U7684" i="1"/>
  <c r="U7685" i="1"/>
  <c r="U7686" i="1"/>
  <c r="U7687" i="1"/>
  <c r="V7687" i="1" s="1"/>
  <c r="U7688" i="1"/>
  <c r="U7689" i="1"/>
  <c r="V7689" i="1" s="1"/>
  <c r="U7690" i="1"/>
  <c r="V7690" i="1" s="1"/>
  <c r="U7691" i="1"/>
  <c r="U7692" i="1"/>
  <c r="V7692" i="1" s="1"/>
  <c r="W7692" i="1" s="1"/>
  <c r="U7693" i="1"/>
  <c r="V7693" i="1" s="1"/>
  <c r="W7693" i="1" s="1"/>
  <c r="U7694" i="1"/>
  <c r="U7695" i="1"/>
  <c r="U7696" i="1"/>
  <c r="U7697" i="1"/>
  <c r="U7698" i="1"/>
  <c r="V7698" i="1" s="1"/>
  <c r="U7699" i="1"/>
  <c r="V7699" i="1" s="1"/>
  <c r="U7700" i="1"/>
  <c r="U7701" i="1"/>
  <c r="U7702" i="1"/>
  <c r="V7702" i="1" s="1"/>
  <c r="U7703" i="1"/>
  <c r="U7704" i="1"/>
  <c r="V7704" i="1" s="1"/>
  <c r="W7704" i="1" s="1"/>
  <c r="U7705" i="1"/>
  <c r="U7706" i="1"/>
  <c r="U7707" i="1"/>
  <c r="U7708" i="1"/>
  <c r="V7708" i="1" s="1"/>
  <c r="U7709" i="1"/>
  <c r="U7710" i="1"/>
  <c r="U7711" i="1"/>
  <c r="U7712" i="1"/>
  <c r="U7713" i="1"/>
  <c r="U7714" i="1"/>
  <c r="V7714" i="1" s="1"/>
  <c r="U7715" i="1"/>
  <c r="U7716" i="1"/>
  <c r="V7716" i="1" s="1"/>
  <c r="U7717" i="1"/>
  <c r="V7717" i="1" s="1"/>
  <c r="U7718" i="1"/>
  <c r="U7719" i="1"/>
  <c r="U7720" i="1"/>
  <c r="U7721" i="1"/>
  <c r="U7722" i="1"/>
  <c r="V7722" i="1" s="1"/>
  <c r="U7723" i="1"/>
  <c r="U7724" i="1"/>
  <c r="U7725" i="1"/>
  <c r="U7726" i="1"/>
  <c r="U7727" i="1"/>
  <c r="U7728" i="1"/>
  <c r="V7728" i="1" s="1"/>
  <c r="U7729" i="1"/>
  <c r="V7729" i="1" s="1"/>
  <c r="U7730" i="1"/>
  <c r="U7731" i="1"/>
  <c r="U7732" i="1"/>
  <c r="U7733" i="1"/>
  <c r="U7734" i="1"/>
  <c r="V7734" i="1" s="1"/>
  <c r="U7735" i="1"/>
  <c r="V7735" i="1" s="1"/>
  <c r="U7736" i="1"/>
  <c r="U7737" i="1"/>
  <c r="U7738" i="1"/>
  <c r="V7738" i="1" s="1"/>
  <c r="W7738" i="1" s="1"/>
  <c r="U7739" i="1"/>
  <c r="U7740" i="1"/>
  <c r="V7740" i="1" s="1"/>
  <c r="U7741" i="1"/>
  <c r="U7742" i="1"/>
  <c r="U7743" i="1"/>
  <c r="U7744" i="1"/>
  <c r="U7745" i="1"/>
  <c r="U7746" i="1"/>
  <c r="V7746" i="1" s="1"/>
  <c r="U7747" i="1"/>
  <c r="U7748" i="1"/>
  <c r="U7749" i="1"/>
  <c r="U7750" i="1"/>
  <c r="V7750" i="1" s="1"/>
  <c r="U7751" i="1"/>
  <c r="U7752" i="1"/>
  <c r="V7752" i="1" s="1"/>
  <c r="W7752" i="1" s="1"/>
  <c r="U7753" i="1"/>
  <c r="V7753" i="1" s="1"/>
  <c r="U7754" i="1"/>
  <c r="V7754" i="1" s="1"/>
  <c r="W7754" i="1" s="1"/>
  <c r="U7755" i="1"/>
  <c r="U7756" i="1"/>
  <c r="U7757" i="1"/>
  <c r="U7758" i="1"/>
  <c r="U7759" i="1"/>
  <c r="V7759" i="1" s="1"/>
  <c r="U7760" i="1"/>
  <c r="U7761" i="1"/>
  <c r="U7762" i="1"/>
  <c r="V7762" i="1" s="1"/>
  <c r="U7763" i="1"/>
  <c r="U7764" i="1"/>
  <c r="U7765" i="1"/>
  <c r="U7766" i="1"/>
  <c r="U7767" i="1"/>
  <c r="V7767" i="1" s="1"/>
  <c r="W7767" i="1" s="1"/>
  <c r="U7768" i="1"/>
  <c r="U7769" i="1"/>
  <c r="U7770" i="1"/>
  <c r="V7770" i="1" s="1"/>
  <c r="U7771" i="1"/>
  <c r="U7772" i="1"/>
  <c r="U7773" i="1"/>
  <c r="U7774" i="1"/>
  <c r="U7775" i="1"/>
  <c r="U7776" i="1"/>
  <c r="V7776" i="1" s="1"/>
  <c r="W7776" i="1" s="1"/>
  <c r="U7777" i="1"/>
  <c r="U7778" i="1"/>
  <c r="U7779" i="1"/>
  <c r="U7780" i="1"/>
  <c r="U7781" i="1"/>
  <c r="U7782" i="1"/>
  <c r="U7783" i="1"/>
  <c r="V7783" i="1" s="1"/>
  <c r="U7784" i="1"/>
  <c r="U7785" i="1"/>
  <c r="U7786" i="1"/>
  <c r="V7786" i="1" s="1"/>
  <c r="U7787" i="1"/>
  <c r="U7788" i="1"/>
  <c r="V7788" i="1" s="1"/>
  <c r="U7789" i="1"/>
  <c r="U7790" i="1"/>
  <c r="V7790" i="1" s="1"/>
  <c r="U7791" i="1"/>
  <c r="U7792" i="1"/>
  <c r="V7792" i="1" s="1"/>
  <c r="U7793" i="1"/>
  <c r="U7794" i="1"/>
  <c r="V7794" i="1" s="1"/>
  <c r="U7795" i="1"/>
  <c r="V7795" i="1" s="1"/>
  <c r="U7796" i="1"/>
  <c r="U7797" i="1"/>
  <c r="U7798" i="1"/>
  <c r="V7798" i="1" s="1"/>
  <c r="U7799" i="1"/>
  <c r="U7800" i="1"/>
  <c r="V7800" i="1" s="1"/>
  <c r="W7800" i="1" s="1"/>
  <c r="U7801" i="1"/>
  <c r="V7801" i="1" s="1"/>
  <c r="U7802" i="1"/>
  <c r="U7803" i="1"/>
  <c r="U7804" i="1"/>
  <c r="U7805" i="1"/>
  <c r="U7806" i="1"/>
  <c r="V7806" i="1" s="1"/>
  <c r="U7807" i="1"/>
  <c r="V7807" i="1" s="1"/>
  <c r="U7808" i="1"/>
  <c r="U7809" i="1"/>
  <c r="U7810" i="1"/>
  <c r="U7811" i="1"/>
  <c r="U7812" i="1"/>
  <c r="V7812" i="1" s="1"/>
  <c r="W7812" i="1" s="1"/>
  <c r="U7813" i="1"/>
  <c r="V7813" i="1" s="1"/>
  <c r="U7814" i="1"/>
  <c r="U7815" i="1"/>
  <c r="U7816" i="1"/>
  <c r="U7817" i="1"/>
  <c r="U7818" i="1"/>
  <c r="U7819" i="1"/>
  <c r="U7820" i="1"/>
  <c r="U7821" i="1"/>
  <c r="U7822" i="1"/>
  <c r="U7823" i="1"/>
  <c r="U7824" i="1"/>
  <c r="V7824" i="1" s="1"/>
  <c r="W7824" i="1" s="1"/>
  <c r="U7825" i="1"/>
  <c r="V7825" i="1" s="1"/>
  <c r="W7825" i="1" s="1"/>
  <c r="U7826" i="1"/>
  <c r="V7826" i="1" s="1"/>
  <c r="U7827" i="1"/>
  <c r="U7828" i="1"/>
  <c r="U7829" i="1"/>
  <c r="U7830" i="1"/>
  <c r="V7830" i="1" s="1"/>
  <c r="U7831" i="1"/>
  <c r="V7831" i="1" s="1"/>
  <c r="U7832" i="1"/>
  <c r="U7833" i="1"/>
  <c r="U7834" i="1"/>
  <c r="U7835" i="1"/>
  <c r="U7836" i="1"/>
  <c r="V7836" i="1" s="1"/>
  <c r="U7837" i="1"/>
  <c r="V7837" i="1" s="1"/>
  <c r="W7837" i="1" s="1"/>
  <c r="U7838" i="1"/>
  <c r="U7839" i="1"/>
  <c r="U7840" i="1"/>
  <c r="U7841" i="1"/>
  <c r="U7842" i="1"/>
  <c r="V7842" i="1" s="1"/>
  <c r="W7842" i="1" s="1"/>
  <c r="U7843" i="1"/>
  <c r="V7843" i="1" s="1"/>
  <c r="U7844" i="1"/>
  <c r="U7845" i="1"/>
  <c r="U7846" i="1"/>
  <c r="V7846" i="1" s="1"/>
  <c r="U7847" i="1"/>
  <c r="U7848" i="1"/>
  <c r="V7848" i="1" s="1"/>
  <c r="W7848" i="1" s="1"/>
  <c r="U7849" i="1"/>
  <c r="U7850" i="1"/>
  <c r="U7851" i="1"/>
  <c r="U7852" i="1"/>
  <c r="V7852" i="1" s="1"/>
  <c r="U7853" i="1"/>
  <c r="V7853" i="1" s="1"/>
  <c r="U7854" i="1"/>
  <c r="V7854" i="1" s="1"/>
  <c r="U7855" i="1"/>
  <c r="U7856" i="1"/>
  <c r="U7857" i="1"/>
  <c r="U7858" i="1"/>
  <c r="U7859" i="1"/>
  <c r="U7860" i="1"/>
  <c r="V7860" i="1" s="1"/>
  <c r="U7861" i="1"/>
  <c r="V7861" i="1" s="1"/>
  <c r="W7861" i="1" s="1"/>
  <c r="U7862" i="1"/>
  <c r="U7863" i="1"/>
  <c r="U7864" i="1"/>
  <c r="U7865" i="1"/>
  <c r="U7866" i="1"/>
  <c r="U7867" i="1"/>
  <c r="V7867" i="1" s="1"/>
  <c r="U7868" i="1"/>
  <c r="U7869" i="1"/>
  <c r="U7870" i="1"/>
  <c r="V7870" i="1" s="1"/>
  <c r="U7871" i="1"/>
  <c r="U7872" i="1"/>
  <c r="V7872" i="1" s="1"/>
  <c r="W7872" i="1" s="1"/>
  <c r="U7873" i="1"/>
  <c r="V7873" i="1" s="1"/>
  <c r="U7874" i="1"/>
  <c r="U7875" i="1"/>
  <c r="U7876" i="1"/>
  <c r="U7877" i="1"/>
  <c r="U7878" i="1"/>
  <c r="U7879" i="1"/>
  <c r="U7880" i="1"/>
  <c r="U7881" i="1"/>
  <c r="U7882" i="1"/>
  <c r="U7883" i="1"/>
  <c r="U7884" i="1"/>
  <c r="V7884" i="1" s="1"/>
  <c r="U7885" i="1"/>
  <c r="V7885" i="1" s="1"/>
  <c r="W7885" i="1" s="1"/>
  <c r="U7886" i="1"/>
  <c r="U7887" i="1"/>
  <c r="V7887" i="1" s="1"/>
  <c r="U7888" i="1"/>
  <c r="U7889" i="1"/>
  <c r="V7889" i="1" s="1"/>
  <c r="U7890" i="1"/>
  <c r="V7890" i="1" s="1"/>
  <c r="U7891" i="1"/>
  <c r="U7892" i="1"/>
  <c r="V7892" i="1" s="1"/>
  <c r="U7893" i="1"/>
  <c r="U7894" i="1"/>
  <c r="V7894" i="1" s="1"/>
  <c r="U7895" i="1"/>
  <c r="U7896" i="1"/>
  <c r="V7896" i="1" s="1"/>
  <c r="W7896" i="1" s="1"/>
  <c r="U7897" i="1"/>
  <c r="V7897" i="1" s="1"/>
  <c r="U7898" i="1"/>
  <c r="U7899" i="1"/>
  <c r="U7900" i="1"/>
  <c r="U7901" i="1"/>
  <c r="V7901" i="1" s="1"/>
  <c r="U7902" i="1"/>
  <c r="V7902" i="1" s="1"/>
  <c r="U7903" i="1"/>
  <c r="V7903" i="1" s="1"/>
  <c r="U7904" i="1"/>
  <c r="V7904" i="1" s="1"/>
  <c r="U7905" i="1"/>
  <c r="U7906" i="1"/>
  <c r="V7906" i="1" s="1"/>
  <c r="U7907" i="1"/>
  <c r="U7908" i="1"/>
  <c r="V7908" i="1" s="1"/>
  <c r="W7908" i="1" s="1"/>
  <c r="U7909" i="1"/>
  <c r="V7909" i="1" s="1"/>
  <c r="W7909" i="1" s="1"/>
  <c r="U7910" i="1"/>
  <c r="U7911" i="1"/>
  <c r="U7912" i="1"/>
  <c r="U7913" i="1"/>
  <c r="U7914" i="1"/>
  <c r="V7914" i="1" s="1"/>
  <c r="W7914" i="1" s="1"/>
  <c r="U7915" i="1"/>
  <c r="U7916" i="1"/>
  <c r="U7917" i="1"/>
  <c r="U7918" i="1"/>
  <c r="U7919" i="1"/>
  <c r="U7920" i="1"/>
  <c r="V7920" i="1" s="1"/>
  <c r="W7920" i="1" s="1"/>
  <c r="U7921" i="1"/>
  <c r="V7921" i="1" s="1"/>
  <c r="W7921" i="1" s="1"/>
  <c r="U7922" i="1"/>
  <c r="U7923" i="1"/>
  <c r="U7924" i="1"/>
  <c r="U7925" i="1"/>
  <c r="U7926" i="1"/>
  <c r="U7927" i="1"/>
  <c r="U7928" i="1"/>
  <c r="U7929" i="1"/>
  <c r="U7930" i="1"/>
  <c r="V7930" i="1" s="1"/>
  <c r="U7931" i="1"/>
  <c r="U7932" i="1"/>
  <c r="V7932" i="1" s="1"/>
  <c r="W7932" i="1" s="1"/>
  <c r="U7933" i="1"/>
  <c r="V7933" i="1" s="1"/>
  <c r="W7933" i="1" s="1"/>
  <c r="U7934" i="1"/>
  <c r="U7935" i="1"/>
  <c r="U7936" i="1"/>
  <c r="U7937" i="1"/>
  <c r="U7938" i="1"/>
  <c r="V7938" i="1" s="1"/>
  <c r="U7939" i="1"/>
  <c r="V7939" i="1" s="1"/>
  <c r="U7940" i="1"/>
  <c r="U7941" i="1"/>
  <c r="U7942" i="1"/>
  <c r="V7942" i="1" s="1"/>
  <c r="U7943" i="1"/>
  <c r="U7944" i="1"/>
  <c r="V7944" i="1" s="1"/>
  <c r="U7945" i="1"/>
  <c r="V7945" i="1" s="1"/>
  <c r="U7946" i="1"/>
  <c r="U7947" i="1"/>
  <c r="U7948" i="1"/>
  <c r="U7949" i="1"/>
  <c r="U7950" i="1"/>
  <c r="V7950" i="1" s="1"/>
  <c r="U7951" i="1"/>
  <c r="V7951" i="1" s="1"/>
  <c r="U7952" i="1"/>
  <c r="U7953" i="1"/>
  <c r="U7954" i="1"/>
  <c r="V7954" i="1" s="1"/>
  <c r="W7954" i="1" s="1"/>
  <c r="U7955" i="1"/>
  <c r="U7956" i="1"/>
  <c r="V7956" i="1" s="1"/>
  <c r="U7957" i="1"/>
  <c r="V7957" i="1" s="1"/>
  <c r="U7958" i="1"/>
  <c r="U7959" i="1"/>
  <c r="U7960" i="1"/>
  <c r="V7960" i="1" s="1"/>
  <c r="U7961" i="1"/>
  <c r="U7962" i="1"/>
  <c r="V7962" i="1" s="1"/>
  <c r="U7963" i="1"/>
  <c r="U7964" i="1"/>
  <c r="U7965" i="1"/>
  <c r="U7966" i="1"/>
  <c r="V7966" i="1" s="1"/>
  <c r="U7967" i="1"/>
  <c r="U7968" i="1"/>
  <c r="V7968" i="1" s="1"/>
  <c r="U7969" i="1"/>
  <c r="V7969" i="1" s="1"/>
  <c r="U7970" i="1"/>
  <c r="V7970" i="1" s="1"/>
  <c r="U7971" i="1"/>
  <c r="U7972" i="1"/>
  <c r="U7973" i="1"/>
  <c r="U7974" i="1"/>
  <c r="U7975" i="1"/>
  <c r="U7976" i="1"/>
  <c r="U7977" i="1"/>
  <c r="U7978" i="1"/>
  <c r="V7978" i="1" s="1"/>
  <c r="W7978" i="1" s="1"/>
  <c r="U7979" i="1"/>
  <c r="U7980" i="1"/>
  <c r="V7980" i="1" s="1"/>
  <c r="W7980" i="1" s="1"/>
  <c r="U7981" i="1"/>
  <c r="V7981" i="1" s="1"/>
  <c r="W7981" i="1" s="1"/>
  <c r="U7982" i="1"/>
  <c r="U7983" i="1"/>
  <c r="U7984" i="1"/>
  <c r="U7985" i="1"/>
  <c r="U7986" i="1"/>
  <c r="V7986" i="1" s="1"/>
  <c r="U7987" i="1"/>
  <c r="U7988" i="1"/>
  <c r="U7989" i="1"/>
  <c r="V7989" i="1" s="1"/>
  <c r="U7990" i="1"/>
  <c r="V7990" i="1" s="1"/>
  <c r="U7991" i="1"/>
  <c r="U7992" i="1"/>
  <c r="V7992" i="1" s="1"/>
  <c r="W7992" i="1" s="1"/>
  <c r="U7993" i="1"/>
  <c r="U7994" i="1"/>
  <c r="U7995" i="1"/>
  <c r="U7996" i="1"/>
  <c r="U7997" i="1"/>
  <c r="U7998" i="1"/>
  <c r="V7998" i="1" s="1"/>
  <c r="U7999" i="1"/>
  <c r="V7999" i="1" s="1"/>
  <c r="U8000" i="1"/>
  <c r="U800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C20" i="2"/>
  <c r="D20" i="2" s="1"/>
  <c r="C19" i="2"/>
  <c r="D19" i="2" s="1"/>
  <c r="C18" i="2"/>
  <c r="D18" i="2" s="1"/>
  <c r="C17" i="2"/>
  <c r="D17" i="2" s="1"/>
  <c r="C15" i="2"/>
  <c r="D15" i="2" s="1"/>
  <c r="C14" i="2"/>
  <c r="D14" i="2" s="1"/>
  <c r="C13" i="2"/>
  <c r="D13" i="2" s="1"/>
  <c r="C12" i="2"/>
  <c r="D12" i="2" s="1"/>
  <c r="C11" i="2"/>
  <c r="D11" i="2" s="1"/>
  <c r="C9" i="2"/>
  <c r="D9" i="2" s="1"/>
  <c r="C10" i="2"/>
  <c r="D10" i="2" s="1"/>
  <c r="C8" i="2"/>
  <c r="D8" i="2" s="1"/>
  <c r="C7" i="2"/>
  <c r="D7" i="2" s="1"/>
  <c r="C6" i="2"/>
  <c r="D6" i="2" s="1"/>
  <c r="C5" i="2"/>
  <c r="D5" i="2" s="1"/>
  <c r="X7423" i="1" l="1"/>
  <c r="Y7423" i="1"/>
  <c r="X7039" i="1"/>
  <c r="Y7039" i="1" s="1"/>
  <c r="X6979" i="1"/>
  <c r="Y6979" i="1"/>
  <c r="X6943" i="1"/>
  <c r="Y6943" i="1"/>
  <c r="X6895" i="1"/>
  <c r="Y6895" i="1" s="1"/>
  <c r="X6319" i="1"/>
  <c r="Y6319" i="1"/>
  <c r="X5647" i="1"/>
  <c r="Y5647" i="1"/>
  <c r="X5575" i="1"/>
  <c r="Y5575" i="1" s="1"/>
  <c r="X5563" i="1"/>
  <c r="Y5563" i="1"/>
  <c r="X5551" i="1"/>
  <c r="Y5551" i="1"/>
  <c r="X5539" i="1"/>
  <c r="Y5539" i="1" s="1"/>
  <c r="X5491" i="1"/>
  <c r="Y5491" i="1"/>
  <c r="X5479" i="1"/>
  <c r="Y5479" i="1"/>
  <c r="X5467" i="1"/>
  <c r="Y5467" i="1" s="1"/>
  <c r="X5419" i="1"/>
  <c r="Y5419" i="1"/>
  <c r="X5359" i="1"/>
  <c r="Y5359" i="1"/>
  <c r="X5347" i="1"/>
  <c r="Y5347" i="1" s="1"/>
  <c r="X5335" i="1"/>
  <c r="Y5335" i="1" s="1"/>
  <c r="X5323" i="1"/>
  <c r="Y5323" i="1"/>
  <c r="X5251" i="1"/>
  <c r="Y5251" i="1" s="1"/>
  <c r="X5227" i="1"/>
  <c r="Y5227" i="1"/>
  <c r="X5203" i="1"/>
  <c r="Y5203" i="1"/>
  <c r="X5179" i="1"/>
  <c r="Y5179" i="1" s="1"/>
  <c r="X5059" i="1"/>
  <c r="Y5059" i="1" s="1"/>
  <c r="X5047" i="1"/>
  <c r="Y5047" i="1"/>
  <c r="X5011" i="1"/>
  <c r="Y5011" i="1" s="1"/>
  <c r="X4987" i="1"/>
  <c r="Y4987" i="1"/>
  <c r="X4975" i="1"/>
  <c r="Y4975" i="1"/>
  <c r="X4927" i="1"/>
  <c r="Y4927" i="1" s="1"/>
  <c r="X4855" i="1"/>
  <c r="Y4855" i="1" s="1"/>
  <c r="X4783" i="1"/>
  <c r="Y4783" i="1"/>
  <c r="X4759" i="1"/>
  <c r="Y4759" i="1" s="1"/>
  <c r="X4723" i="1"/>
  <c r="Y4723" i="1"/>
  <c r="X4639" i="1"/>
  <c r="Y4639" i="1"/>
  <c r="X4627" i="1"/>
  <c r="Y4627" i="1" s="1"/>
  <c r="X4603" i="1"/>
  <c r="Y4603" i="1"/>
  <c r="X4579" i="1"/>
  <c r="Y4579" i="1"/>
  <c r="X4507" i="1"/>
  <c r="Y4507" i="1" s="1"/>
  <c r="X4495" i="1"/>
  <c r="Y4495" i="1"/>
  <c r="X4483" i="1"/>
  <c r="Y4483" i="1"/>
  <c r="X4459" i="1"/>
  <c r="Y4459" i="1" s="1"/>
  <c r="X4387" i="1"/>
  <c r="Y4387" i="1"/>
  <c r="X4327" i="1"/>
  <c r="Y4327" i="1"/>
  <c r="X4279" i="1"/>
  <c r="Y4279" i="1" s="1"/>
  <c r="X4219" i="1"/>
  <c r="Y4219" i="1"/>
  <c r="X4147" i="1"/>
  <c r="Y4147" i="1"/>
  <c r="X4123" i="1"/>
  <c r="Y4123" i="1" s="1"/>
  <c r="X4051" i="1"/>
  <c r="Y4051" i="1" s="1"/>
  <c r="X4003" i="1"/>
  <c r="Y4003" i="1"/>
  <c r="X3967" i="1"/>
  <c r="Y3967" i="1" s="1"/>
  <c r="X3919" i="1"/>
  <c r="Y3919" i="1"/>
  <c r="X3907" i="1"/>
  <c r="Y3907" i="1"/>
  <c r="X3847" i="1"/>
  <c r="Y3847" i="1" s="1"/>
  <c r="X3835" i="1"/>
  <c r="Y3835" i="1" s="1"/>
  <c r="X3811" i="1"/>
  <c r="Y3811" i="1"/>
  <c r="X3787" i="1"/>
  <c r="Y3787" i="1" s="1"/>
  <c r="X3763" i="1"/>
  <c r="Y3763" i="1"/>
  <c r="X3715" i="1"/>
  <c r="Y3715" i="1"/>
  <c r="X3703" i="1"/>
  <c r="Y3703" i="1" s="1"/>
  <c r="X3679" i="1"/>
  <c r="Y3679" i="1" s="1"/>
  <c r="X3667" i="1"/>
  <c r="Y3667" i="1"/>
  <c r="X3631" i="1"/>
  <c r="Y3631" i="1" s="1"/>
  <c r="X3583" i="1"/>
  <c r="Y3583" i="1"/>
  <c r="X3547" i="1"/>
  <c r="Y3547" i="1"/>
  <c r="X3523" i="1"/>
  <c r="Y3523" i="1" s="1"/>
  <c r="X3499" i="1"/>
  <c r="Y3499" i="1" s="1"/>
  <c r="X7914" i="1"/>
  <c r="Y7914" i="1"/>
  <c r="X7842" i="1"/>
  <c r="Y7842" i="1" s="1"/>
  <c r="X7614" i="1"/>
  <c r="Y7614" i="1"/>
  <c r="X7050" i="1"/>
  <c r="Y7050" i="1"/>
  <c r="X6942" i="1"/>
  <c r="Y6942" i="1" s="1"/>
  <c r="X6882" i="1"/>
  <c r="Y6882" i="1"/>
  <c r="X6582" i="1"/>
  <c r="Y6582" i="1"/>
  <c r="X6486" i="1"/>
  <c r="Y6486" i="1" s="1"/>
  <c r="X4770" i="1"/>
  <c r="Y4770" i="1"/>
  <c r="X5380" i="1"/>
  <c r="Y5380" i="1" s="1"/>
  <c r="X5320" i="1"/>
  <c r="Y5320" i="1"/>
  <c r="X5296" i="1"/>
  <c r="Y5296" i="1" s="1"/>
  <c r="X5176" i="1"/>
  <c r="Y5176" i="1" s="1"/>
  <c r="X4948" i="1"/>
  <c r="Y4948" i="1" s="1"/>
  <c r="X4936" i="1"/>
  <c r="Y4936" i="1"/>
  <c r="X7767" i="1"/>
  <c r="Y7767" i="1"/>
  <c r="X5007" i="1"/>
  <c r="Y5007" i="1"/>
  <c r="X4947" i="1"/>
  <c r="Y4947" i="1" s="1"/>
  <c r="X4935" i="1"/>
  <c r="Y4935" i="1"/>
  <c r="X4851" i="1"/>
  <c r="Y4851" i="1" s="1"/>
  <c r="X4827" i="1"/>
  <c r="Y4827" i="1"/>
  <c r="X7981" i="1"/>
  <c r="Y7981" i="1"/>
  <c r="X7933" i="1"/>
  <c r="Y7933" i="1"/>
  <c r="X7921" i="1"/>
  <c r="Y7921" i="1" s="1"/>
  <c r="X7909" i="1"/>
  <c r="Y7909" i="1"/>
  <c r="X7885" i="1"/>
  <c r="Y7885" i="1" s="1"/>
  <c r="X7861" i="1"/>
  <c r="Y7861" i="1"/>
  <c r="X7837" i="1"/>
  <c r="Y7837" i="1" s="1"/>
  <c r="X7825" i="1"/>
  <c r="Y7825" i="1"/>
  <c r="X7693" i="1"/>
  <c r="Y7693" i="1" s="1"/>
  <c r="X7681" i="1"/>
  <c r="Y7681" i="1" s="1"/>
  <c r="X7657" i="1"/>
  <c r="Y7657" i="1" s="1"/>
  <c r="X7633" i="1"/>
  <c r="Y7633" i="1"/>
  <c r="X7597" i="1"/>
  <c r="Y7597" i="1" s="1"/>
  <c r="X7585" i="1"/>
  <c r="Y7585" i="1"/>
  <c r="X7549" i="1"/>
  <c r="Y7549" i="1" s="1"/>
  <c r="X7537" i="1"/>
  <c r="Y7537" i="1" s="1"/>
  <c r="X7513" i="1"/>
  <c r="Y7513" i="1" s="1"/>
  <c r="X7992" i="1"/>
  <c r="Y7992" i="1"/>
  <c r="X7980" i="1"/>
  <c r="Y7980" i="1" s="1"/>
  <c r="X7932" i="1"/>
  <c r="Y7932" i="1"/>
  <c r="X7920" i="1"/>
  <c r="Y7920" i="1" s="1"/>
  <c r="X7908" i="1"/>
  <c r="Y7908" i="1" s="1"/>
  <c r="X7896" i="1"/>
  <c r="Y7896" i="1" s="1"/>
  <c r="X7872" i="1"/>
  <c r="Y7872" i="1"/>
  <c r="X7848" i="1"/>
  <c r="Y7848" i="1" s="1"/>
  <c r="X7824" i="1"/>
  <c r="Y7824" i="1"/>
  <c r="X7812" i="1"/>
  <c r="Y7812" i="1" s="1"/>
  <c r="X7692" i="1"/>
  <c r="Y7692" i="1" s="1"/>
  <c r="X7068" i="1"/>
  <c r="Y7068" i="1" s="1"/>
  <c r="X6468" i="1"/>
  <c r="Y6468" i="1"/>
  <c r="X5664" i="1"/>
  <c r="Y5664" i="1" s="1"/>
  <c r="X5616" i="1"/>
  <c r="Y5616" i="1"/>
  <c r="X7800" i="1"/>
  <c r="Y7800" i="1" s="1"/>
  <c r="X7776" i="1"/>
  <c r="Y7776" i="1" s="1"/>
  <c r="X7752" i="1"/>
  <c r="Y7752" i="1" s="1"/>
  <c r="X7704" i="1"/>
  <c r="Y7704" i="1"/>
  <c r="X7680" i="1"/>
  <c r="Y7680" i="1" s="1"/>
  <c r="X7656" i="1"/>
  <c r="Y7656" i="1"/>
  <c r="X7632" i="1"/>
  <c r="Y7632" i="1" s="1"/>
  <c r="X7620" i="1"/>
  <c r="Y7620" i="1" s="1"/>
  <c r="X7584" i="1"/>
  <c r="Y7584" i="1" s="1"/>
  <c r="X7548" i="1"/>
  <c r="Y7548" i="1"/>
  <c r="X7500" i="1"/>
  <c r="Y7500" i="1" s="1"/>
  <c r="X7476" i="1"/>
  <c r="Y7476" i="1"/>
  <c r="X7440" i="1"/>
  <c r="Y7440" i="1" s="1"/>
  <c r="X7428" i="1"/>
  <c r="Y7428" i="1" s="1"/>
  <c r="X7392" i="1"/>
  <c r="Y7392" i="1" s="1"/>
  <c r="X7380" i="1"/>
  <c r="Y7380" i="1"/>
  <c r="X7356" i="1"/>
  <c r="Y7356" i="1" s="1"/>
  <c r="X7332" i="1"/>
  <c r="Y7332" i="1"/>
  <c r="X7320" i="1"/>
  <c r="Y7320" i="1" s="1"/>
  <c r="X7272" i="1"/>
  <c r="Y7272" i="1" s="1"/>
  <c r="X7236" i="1"/>
  <c r="Y7236" i="1" s="1"/>
  <c r="X7224" i="1"/>
  <c r="Y7224" i="1"/>
  <c r="X7212" i="1"/>
  <c r="Y7212" i="1" s="1"/>
  <c r="X7200" i="1"/>
  <c r="Y7200" i="1"/>
  <c r="X7152" i="1"/>
  <c r="Y7152" i="1" s="1"/>
  <c r="X7140" i="1"/>
  <c r="Y7140" i="1" s="1"/>
  <c r="X7092" i="1"/>
  <c r="Y7092" i="1" s="1"/>
  <c r="X7080" i="1"/>
  <c r="Y7080" i="1"/>
  <c r="X7056" i="1"/>
  <c r="Y7056" i="1" s="1"/>
  <c r="X7008" i="1"/>
  <c r="Y7008" i="1"/>
  <c r="X6996" i="1"/>
  <c r="Y6996" i="1" s="1"/>
  <c r="X6984" i="1"/>
  <c r="Y6984" i="1" s="1"/>
  <c r="X6972" i="1"/>
  <c r="Y6972" i="1" s="1"/>
  <c r="X6948" i="1"/>
  <c r="Y6948" i="1"/>
  <c r="X6936" i="1"/>
  <c r="Y6936" i="1" s="1"/>
  <c r="X6912" i="1"/>
  <c r="Y6912" i="1"/>
  <c r="X6900" i="1"/>
  <c r="Y6900" i="1" s="1"/>
  <c r="X6864" i="1"/>
  <c r="Y6864" i="1" s="1"/>
  <c r="X6852" i="1"/>
  <c r="Y6852" i="1" s="1"/>
  <c r="X6840" i="1"/>
  <c r="Y6840" i="1"/>
  <c r="X6828" i="1"/>
  <c r="Y6828" i="1" s="1"/>
  <c r="X6792" i="1"/>
  <c r="Y6792" i="1"/>
  <c r="X6708" i="1"/>
  <c r="Y6708" i="1" s="1"/>
  <c r="X6696" i="1"/>
  <c r="Y6696" i="1" s="1"/>
  <c r="X6636" i="1"/>
  <c r="Y6636" i="1" s="1"/>
  <c r="X6624" i="1"/>
  <c r="Y6624" i="1"/>
  <c r="X6612" i="1"/>
  <c r="Y6612" i="1" s="1"/>
  <c r="X6600" i="1"/>
  <c r="Y6600" i="1"/>
  <c r="X6576" i="1"/>
  <c r="Y6576" i="1" s="1"/>
  <c r="X6540" i="1"/>
  <c r="Y6540" i="1" s="1"/>
  <c r="X6504" i="1"/>
  <c r="Y6504" i="1" s="1"/>
  <c r="X6480" i="1"/>
  <c r="Y6480" i="1"/>
  <c r="X6456" i="1"/>
  <c r="Y6456" i="1" s="1"/>
  <c r="X6420" i="1"/>
  <c r="Y6420" i="1"/>
  <c r="X6408" i="1"/>
  <c r="Y6408" i="1" s="1"/>
  <c r="X6396" i="1"/>
  <c r="Y6396" i="1" s="1"/>
  <c r="X6372" i="1"/>
  <c r="Y6372" i="1" s="1"/>
  <c r="X6348" i="1"/>
  <c r="Y6348" i="1"/>
  <c r="X6336" i="1"/>
  <c r="Y6336" i="1" s="1"/>
  <c r="X6312" i="1"/>
  <c r="Y6312" i="1"/>
  <c r="X6276" i="1"/>
  <c r="Y6276" i="1" s="1"/>
  <c r="X6264" i="1"/>
  <c r="Y6264" i="1" s="1"/>
  <c r="X6252" i="1"/>
  <c r="Y6252" i="1" s="1"/>
  <c r="X6240" i="1"/>
  <c r="Y6240" i="1"/>
  <c r="X6204" i="1"/>
  <c r="Y6204" i="1" s="1"/>
  <c r="X6180" i="1"/>
  <c r="Y6180" i="1"/>
  <c r="X6144" i="1"/>
  <c r="Y6144" i="1" s="1"/>
  <c r="X6132" i="1"/>
  <c r="Y6132" i="1" s="1"/>
  <c r="X6108" i="1"/>
  <c r="Y6108" i="1" s="1"/>
  <c r="X6084" i="1"/>
  <c r="Y6084" i="1"/>
  <c r="X6072" i="1"/>
  <c r="Y6072" i="1" s="1"/>
  <c r="X6048" i="1"/>
  <c r="Y6048" i="1"/>
  <c r="X5976" i="1"/>
  <c r="Y5976" i="1" s="1"/>
  <c r="X5964" i="1"/>
  <c r="Y5964" i="1" s="1"/>
  <c r="X5952" i="1"/>
  <c r="Y5952" i="1" s="1"/>
  <c r="X5940" i="1"/>
  <c r="Y5940" i="1"/>
  <c r="X5916" i="1"/>
  <c r="Y5916" i="1" s="1"/>
  <c r="X5904" i="1"/>
  <c r="Y5904" i="1"/>
  <c r="X5832" i="1"/>
  <c r="Y5832" i="1" s="1"/>
  <c r="X5808" i="1"/>
  <c r="Y5808" i="1" s="1"/>
  <c r="X5796" i="1"/>
  <c r="Y5796" i="1" s="1"/>
  <c r="X5760" i="1"/>
  <c r="Y5760" i="1"/>
  <c r="X5676" i="1"/>
  <c r="Y5676" i="1" s="1"/>
  <c r="X5604" i="1"/>
  <c r="Y5604" i="1"/>
  <c r="X5592" i="1"/>
  <c r="Y5592" i="1" s="1"/>
  <c r="X5556" i="1"/>
  <c r="Y5556" i="1" s="1"/>
  <c r="X5532" i="1"/>
  <c r="Y5532" i="1" s="1"/>
  <c r="X5508" i="1"/>
  <c r="Y5508" i="1"/>
  <c r="X5484" i="1"/>
  <c r="Y5484" i="1" s="1"/>
  <c r="X5460" i="1"/>
  <c r="Y5460" i="1"/>
  <c r="X5424" i="1"/>
  <c r="Y5424" i="1" s="1"/>
  <c r="X5388" i="1"/>
  <c r="Y5388" i="1" s="1"/>
  <c r="X5376" i="1"/>
  <c r="Y5376" i="1" s="1"/>
  <c r="X5364" i="1"/>
  <c r="Y5364" i="1"/>
  <c r="X5340" i="1"/>
  <c r="Y5340" i="1" s="1"/>
  <c r="X5316" i="1"/>
  <c r="Y5316" i="1"/>
  <c r="X5304" i="1"/>
  <c r="Y5304" i="1" s="1"/>
  <c r="X5280" i="1"/>
  <c r="Y5280" i="1" s="1"/>
  <c r="X5268" i="1"/>
  <c r="Y5268" i="1" s="1"/>
  <c r="X5220" i="1"/>
  <c r="Y5220" i="1"/>
  <c r="X5196" i="1"/>
  <c r="Y5196" i="1" s="1"/>
  <c r="X5184" i="1"/>
  <c r="Y5184" i="1"/>
  <c r="X5136" i="1"/>
  <c r="Y5136" i="1" s="1"/>
  <c r="X5124" i="1"/>
  <c r="Y5124" i="1" s="1"/>
  <c r="X5112" i="1"/>
  <c r="Y5112" i="1" s="1"/>
  <c r="X5076" i="1"/>
  <c r="Y5076" i="1"/>
  <c r="X5040" i="1"/>
  <c r="Y5040" i="1" s="1"/>
  <c r="X5016" i="1"/>
  <c r="Y5016" i="1"/>
  <c r="X4992" i="1"/>
  <c r="Y4992" i="1" s="1"/>
  <c r="X4956" i="1"/>
  <c r="Y4956" i="1" s="1"/>
  <c r="X4932" i="1"/>
  <c r="Y4932" i="1" s="1"/>
  <c r="X4920" i="1"/>
  <c r="Y4920" i="1"/>
  <c r="X4908" i="1"/>
  <c r="Y4908" i="1" s="1"/>
  <c r="X4896" i="1"/>
  <c r="Y4896" i="1"/>
  <c r="X4884" i="1"/>
  <c r="Y4884" i="1" s="1"/>
  <c r="X4836" i="1"/>
  <c r="Y4836" i="1" s="1"/>
  <c r="X4788" i="1"/>
  <c r="Y4788" i="1" s="1"/>
  <c r="X4764" i="1"/>
  <c r="Y4764" i="1"/>
  <c r="X4752" i="1"/>
  <c r="Y4752" i="1" s="1"/>
  <c r="X4692" i="1"/>
  <c r="Y4692" i="1"/>
  <c r="X4680" i="1"/>
  <c r="Y4680" i="1" s="1"/>
  <c r="X4668" i="1"/>
  <c r="Y4668" i="1" s="1"/>
  <c r="X4656" i="1"/>
  <c r="Y4656" i="1" s="1"/>
  <c r="X4632" i="1"/>
  <c r="Y4632" i="1"/>
  <c r="X4620" i="1"/>
  <c r="Y4620" i="1" s="1"/>
  <c r="X4596" i="1"/>
  <c r="Y4596" i="1"/>
  <c r="X4560" i="1"/>
  <c r="Y4560" i="1" s="1"/>
  <c r="X4548" i="1"/>
  <c r="Y4548" i="1" s="1"/>
  <c r="X4536" i="1"/>
  <c r="Y4536" i="1" s="1"/>
  <c r="X4524" i="1"/>
  <c r="Y4524" i="1"/>
  <c r="X4512" i="1"/>
  <c r="Y4512" i="1" s="1"/>
  <c r="X4476" i="1"/>
  <c r="Y4476" i="1"/>
  <c r="X4464" i="1"/>
  <c r="Y4464" i="1" s="1"/>
  <c r="X4440" i="1"/>
  <c r="Y4440" i="1" s="1"/>
  <c r="X4404" i="1"/>
  <c r="Y4404" i="1" s="1"/>
  <c r="X4392" i="1"/>
  <c r="Y4392" i="1"/>
  <c r="X4368" i="1"/>
  <c r="Y4368" i="1" s="1"/>
  <c r="X4308" i="1"/>
  <c r="Y4308" i="1"/>
  <c r="X4284" i="1"/>
  <c r="Y4284" i="1" s="1"/>
  <c r="X4236" i="1"/>
  <c r="Y4236" i="1" s="1"/>
  <c r="X4200" i="1"/>
  <c r="Y4200" i="1" s="1"/>
  <c r="X4188" i="1"/>
  <c r="Y4188" i="1"/>
  <c r="X4176" i="1"/>
  <c r="Y4176" i="1" s="1"/>
  <c r="X4140" i="1"/>
  <c r="Y4140" i="1"/>
  <c r="X4116" i="1"/>
  <c r="Y4116" i="1" s="1"/>
  <c r="X4104" i="1"/>
  <c r="Y4104" i="1" s="1"/>
  <c r="X3972" i="1"/>
  <c r="Y3972" i="1" s="1"/>
  <c r="X3948" i="1"/>
  <c r="Y3948" i="1"/>
  <c r="X3804" i="1"/>
  <c r="Y3804" i="1" s="1"/>
  <c r="X3792" i="1"/>
  <c r="Y3792" i="1"/>
  <c r="X3780" i="1"/>
  <c r="Y3780" i="1" s="1"/>
  <c r="X3684" i="1"/>
  <c r="Y3684" i="1" s="1"/>
  <c r="X3648" i="1"/>
  <c r="Y3648" i="1" s="1"/>
  <c r="X3636" i="1"/>
  <c r="Y3636" i="1"/>
  <c r="X3624" i="1"/>
  <c r="Y3624" i="1" s="1"/>
  <c r="X3600" i="1"/>
  <c r="Y3600" i="1"/>
  <c r="X3564" i="1"/>
  <c r="Y3564" i="1" s="1"/>
  <c r="X3516" i="1"/>
  <c r="Y3516" i="1" s="1"/>
  <c r="X3504" i="1"/>
  <c r="Y3504" i="1" s="1"/>
  <c r="X3492" i="1"/>
  <c r="Y3492" i="1"/>
  <c r="X3480" i="1"/>
  <c r="Y3480" i="1" s="1"/>
  <c r="X3468" i="1"/>
  <c r="Y3468" i="1"/>
  <c r="X3360" i="1"/>
  <c r="Y3360" i="1" s="1"/>
  <c r="X3336" i="1"/>
  <c r="Y3336" i="1" s="1"/>
  <c r="X3324" i="1"/>
  <c r="Y3324" i="1" s="1"/>
  <c r="X3180" i="1"/>
  <c r="Y3180" i="1"/>
  <c r="X1980" i="1"/>
  <c r="Y1980" i="1" s="1"/>
  <c r="X1956" i="1"/>
  <c r="Y1956" i="1"/>
  <c r="X1908" i="1"/>
  <c r="Y1908" i="1" s="1"/>
  <c r="X1884" i="1"/>
  <c r="Y1884" i="1" s="1"/>
  <c r="X1812" i="1"/>
  <c r="Y1812" i="1" s="1"/>
  <c r="X1668" i="1"/>
  <c r="Y1668" i="1"/>
  <c r="X1536" i="1"/>
  <c r="Y1536" i="1" s="1"/>
  <c r="X1488" i="1"/>
  <c r="Y1488" i="1"/>
  <c r="X1476" i="1"/>
  <c r="Y1476" i="1" s="1"/>
  <c r="X1440" i="1"/>
  <c r="Y1440" i="1" s="1"/>
  <c r="X1380" i="1"/>
  <c r="Y1380" i="1" s="1"/>
  <c r="X1332" i="1"/>
  <c r="Y1332" i="1"/>
  <c r="X1248" i="1"/>
  <c r="Y1248" i="1" s="1"/>
  <c r="X1236" i="1"/>
  <c r="Y1236" i="1"/>
  <c r="X1152" i="1"/>
  <c r="Y1152" i="1" s="1"/>
  <c r="X960" i="1"/>
  <c r="Y960" i="1" s="1"/>
  <c r="X900" i="1"/>
  <c r="Y900" i="1" s="1"/>
  <c r="X876" i="1"/>
  <c r="Y876" i="1"/>
  <c r="X840" i="1"/>
  <c r="Y840" i="1" s="1"/>
  <c r="X732" i="1"/>
  <c r="Y732" i="1"/>
  <c r="X696" i="1"/>
  <c r="Y696" i="1" s="1"/>
  <c r="X588" i="1"/>
  <c r="Y588" i="1" s="1"/>
  <c r="X540" i="1"/>
  <c r="Y540" i="1" s="1"/>
  <c r="X408" i="1"/>
  <c r="Y408" i="1"/>
  <c r="X384" i="1"/>
  <c r="Y384" i="1" s="1"/>
  <c r="X288" i="1"/>
  <c r="Y288" i="1"/>
  <c r="X264" i="1"/>
  <c r="Y264" i="1" s="1"/>
  <c r="X180" i="1"/>
  <c r="Y180" i="1" s="1"/>
  <c r="X168" i="1"/>
  <c r="Y168" i="1" s="1"/>
  <c r="X156" i="1"/>
  <c r="Y156" i="1"/>
  <c r="X48" i="1"/>
  <c r="Y48" i="1" s="1"/>
  <c r="B19" i="3"/>
  <c r="B20" i="3" s="1"/>
  <c r="B4" i="3"/>
  <c r="X7978" i="1"/>
  <c r="Y7978" i="1" s="1"/>
  <c r="X7954" i="1"/>
  <c r="Y7954" i="1" s="1"/>
  <c r="X7738" i="1"/>
  <c r="Y7738" i="1" s="1"/>
  <c r="X7594" i="1"/>
  <c r="Y7594" i="1"/>
  <c r="X7546" i="1"/>
  <c r="Y7546" i="1" s="1"/>
  <c r="X7498" i="1"/>
  <c r="Y7498" i="1"/>
  <c r="X7462" i="1"/>
  <c r="Y7462" i="1" s="1"/>
  <c r="X7414" i="1"/>
  <c r="Y7414" i="1" s="1"/>
  <c r="X7366" i="1"/>
  <c r="Y7366" i="1" s="1"/>
  <c r="X7270" i="1"/>
  <c r="Y7270" i="1"/>
  <c r="X7246" i="1"/>
  <c r="Y7246" i="1" s="1"/>
  <c r="X7198" i="1"/>
  <c r="Y7198" i="1"/>
  <c r="X7114" i="1"/>
  <c r="Y7114" i="1" s="1"/>
  <c r="X7066" i="1"/>
  <c r="Y7066" i="1" s="1"/>
  <c r="X6982" i="1"/>
  <c r="Y6982" i="1" s="1"/>
  <c r="X6946" i="1"/>
  <c r="Y6946" i="1"/>
  <c r="X6898" i="1"/>
  <c r="Y6898" i="1" s="1"/>
  <c r="X6778" i="1"/>
  <c r="Y6778" i="1"/>
  <c r="X6670" i="1"/>
  <c r="Y6670" i="1" s="1"/>
  <c r="X6550" i="1"/>
  <c r="Y6550" i="1" s="1"/>
  <c r="X6382" i="1"/>
  <c r="Y6382" i="1" s="1"/>
  <c r="X6166" i="1"/>
  <c r="Y6166" i="1"/>
  <c r="X6058" i="1"/>
  <c r="Y6058" i="1" s="1"/>
  <c r="X5746" i="1"/>
  <c r="Y5746" i="1"/>
  <c r="X5698" i="1"/>
  <c r="Y5698" i="1" s="1"/>
  <c r="X5530" i="1"/>
  <c r="Y5530" i="1" s="1"/>
  <c r="X5218" i="1"/>
  <c r="Y5218" i="1" s="1"/>
  <c r="X5098" i="1"/>
  <c r="Y5098" i="1"/>
  <c r="X5050" i="1"/>
  <c r="Y5050" i="1" s="1"/>
  <c r="X4978" i="1"/>
  <c r="Y4978" i="1"/>
  <c r="X4894" i="1"/>
  <c r="Y4894" i="1" s="1"/>
  <c r="X4738" i="1"/>
  <c r="Y4738" i="1" s="1"/>
  <c r="X4618" i="1"/>
  <c r="Y4618" i="1" s="1"/>
  <c r="X3922" i="1"/>
  <c r="Y3922" i="1" s="1"/>
  <c r="X3862" i="1"/>
  <c r="Y3862" i="1" s="1"/>
  <c r="X3826" i="1"/>
  <c r="Y3826" i="1"/>
  <c r="X2962" i="1"/>
  <c r="Y2962" i="1" s="1"/>
  <c r="X2482" i="1"/>
  <c r="Y2482" i="1" s="1"/>
  <c r="X3069" i="1"/>
  <c r="Y3069" i="1"/>
  <c r="X2613" i="1"/>
  <c r="Y2613" i="1" s="1"/>
  <c r="X2517" i="1"/>
  <c r="Y2517" i="1"/>
  <c r="X1869" i="1"/>
  <c r="Y1869" i="1"/>
  <c r="X1341" i="1"/>
  <c r="Y1341" i="1" s="1"/>
  <c r="X1197" i="1"/>
  <c r="Y1197" i="1" s="1"/>
  <c r="X693" i="1"/>
  <c r="Y693" i="1"/>
  <c r="X2708" i="1"/>
  <c r="Y2708" i="1" s="1"/>
  <c r="X2648" i="1"/>
  <c r="Y2648" i="1"/>
  <c r="X2612" i="1"/>
  <c r="Y2612" i="1"/>
  <c r="X2312" i="1"/>
  <c r="Y2312" i="1" s="1"/>
  <c r="X2132" i="1"/>
  <c r="Y2132" i="1" s="1"/>
  <c r="X1556" i="1"/>
  <c r="Y1556" i="1"/>
  <c r="X3451" i="1"/>
  <c r="Y3451" i="1" s="1"/>
  <c r="X3415" i="1"/>
  <c r="Y3415" i="1"/>
  <c r="X3379" i="1"/>
  <c r="Y3379" i="1"/>
  <c r="X3331" i="1"/>
  <c r="Y3331" i="1" s="1"/>
  <c r="X3295" i="1"/>
  <c r="Y3295" i="1" s="1"/>
  <c r="X3247" i="1"/>
  <c r="Y3247" i="1"/>
  <c r="X3163" i="1"/>
  <c r="Y3163" i="1" s="1"/>
  <c r="X3067" i="1"/>
  <c r="Y3067" i="1"/>
  <c r="X3055" i="1"/>
  <c r="Y3055" i="1"/>
  <c r="X3031" i="1"/>
  <c r="Y3031" i="1" s="1"/>
  <c r="X2803" i="1"/>
  <c r="Y2803" i="1" s="1"/>
  <c r="X2623" i="1"/>
  <c r="Y2623" i="1"/>
  <c r="X2551" i="1"/>
  <c r="Y2551" i="1" s="1"/>
  <c r="X2467" i="1"/>
  <c r="Y2467" i="1"/>
  <c r="X2407" i="1"/>
  <c r="Y2407" i="1"/>
  <c r="X2311" i="1"/>
  <c r="Y2311" i="1" s="1"/>
  <c r="X2227" i="1"/>
  <c r="Y2227" i="1" s="1"/>
  <c r="X2095" i="1"/>
  <c r="Y2095" i="1"/>
  <c r="X2023" i="1"/>
  <c r="Y2023" i="1" s="1"/>
  <c r="X1963" i="1"/>
  <c r="Y1963" i="1"/>
  <c r="X1939" i="1"/>
  <c r="Y1939" i="1"/>
  <c r="X1855" i="1"/>
  <c r="Y1855" i="1" s="1"/>
  <c r="X1843" i="1"/>
  <c r="Y1843" i="1" s="1"/>
  <c r="X1831" i="1"/>
  <c r="Y1831" i="1"/>
  <c r="X1807" i="1"/>
  <c r="Y1807" i="1" s="1"/>
  <c r="X1711" i="1"/>
  <c r="Y1711" i="1"/>
  <c r="X1699" i="1"/>
  <c r="Y1699" i="1"/>
  <c r="X1627" i="1"/>
  <c r="Y1627" i="1" s="1"/>
  <c r="X1507" i="1"/>
  <c r="Y1507" i="1" s="1"/>
  <c r="X1423" i="1"/>
  <c r="Y1423" i="1"/>
  <c r="X1399" i="1"/>
  <c r="Y1399" i="1" s="1"/>
  <c r="X1267" i="1"/>
  <c r="Y1267" i="1"/>
  <c r="X1243" i="1"/>
  <c r="Y1243" i="1"/>
  <c r="X1195" i="1"/>
  <c r="Y1195" i="1" s="1"/>
  <c r="X1183" i="1"/>
  <c r="Y1183" i="1" s="1"/>
  <c r="X1027" i="1"/>
  <c r="Y1027" i="1"/>
  <c r="X967" i="1"/>
  <c r="Y967" i="1" s="1"/>
  <c r="X943" i="1"/>
  <c r="Y943" i="1"/>
  <c r="X835" i="1"/>
  <c r="Y835" i="1"/>
  <c r="X619" i="1"/>
  <c r="Y619" i="1" s="1"/>
  <c r="X607" i="1"/>
  <c r="Y607" i="1" s="1"/>
  <c r="X583" i="1"/>
  <c r="Y583" i="1"/>
  <c r="X439" i="1"/>
  <c r="Y439" i="1" s="1"/>
  <c r="X391" i="1"/>
  <c r="Y391" i="1"/>
  <c r="X319" i="1"/>
  <c r="Y319" i="1"/>
  <c r="X283" i="1"/>
  <c r="Y283" i="1" s="1"/>
  <c r="X6102" i="1"/>
  <c r="Y6102" i="1" s="1"/>
  <c r="X5934" i="1"/>
  <c r="Y5934" i="1"/>
  <c r="X4733" i="1"/>
  <c r="Y4733" i="1" s="1"/>
  <c r="X4589" i="1"/>
  <c r="Y4589" i="1"/>
  <c r="X4553" i="1"/>
  <c r="Y4553" i="1"/>
  <c r="X4433" i="1"/>
  <c r="Y4433" i="1" s="1"/>
  <c r="X4301" i="1"/>
  <c r="Y4301" i="1" s="1"/>
  <c r="X4253" i="1"/>
  <c r="Y4253" i="1"/>
  <c r="X3869" i="1"/>
  <c r="Y3869" i="1" s="1"/>
  <c r="X3809" i="1"/>
  <c r="Y3809" i="1"/>
  <c r="X3677" i="1"/>
  <c r="Y3677" i="1"/>
  <c r="X3605" i="1"/>
  <c r="Y3605" i="1" s="1"/>
  <c r="X3437" i="1"/>
  <c r="Y3437" i="1" s="1"/>
  <c r="X3281" i="1"/>
  <c r="Y3281" i="1"/>
  <c r="X3005" i="1"/>
  <c r="Y3005" i="1" s="1"/>
  <c r="X2873" i="1"/>
  <c r="Y2873" i="1"/>
  <c r="X2801" i="1"/>
  <c r="Y2801" i="1"/>
  <c r="X2081" i="1"/>
  <c r="Y2081" i="1" s="1"/>
  <c r="X1649" i="1"/>
  <c r="Y1649" i="1" s="1"/>
  <c r="X1433" i="1"/>
  <c r="Y1433" i="1"/>
  <c r="X1289" i="1"/>
  <c r="Y1289" i="1" s="1"/>
  <c r="X893" i="1"/>
  <c r="Y893" i="1"/>
  <c r="X293" i="1"/>
  <c r="Y293" i="1"/>
  <c r="X221" i="1"/>
  <c r="Y221" i="1" s="1"/>
  <c r="X4852" i="1"/>
  <c r="Y4852" i="1" s="1"/>
  <c r="X4780" i="1"/>
  <c r="Y4780" i="1"/>
  <c r="X4732" i="1"/>
  <c r="Y4732" i="1" s="1"/>
  <c r="X4684" i="1"/>
  <c r="Y4684" i="1"/>
  <c r="X4588" i="1"/>
  <c r="Y4588" i="1"/>
  <c r="X4552" i="1"/>
  <c r="Y4552" i="1" s="1"/>
  <c r="X4252" i="1"/>
  <c r="Y4252" i="1" s="1"/>
  <c r="X4216" i="1"/>
  <c r="Y4216" i="1"/>
  <c r="X3904" i="1"/>
  <c r="Y3904" i="1" s="1"/>
  <c r="X3580" i="1"/>
  <c r="Y3580" i="1"/>
  <c r="X3544" i="1"/>
  <c r="Y3544" i="1"/>
  <c r="X3532" i="1"/>
  <c r="Y3532" i="1" s="1"/>
  <c r="X3472" i="1"/>
  <c r="Y3472" i="1" s="1"/>
  <c r="X3436" i="1"/>
  <c r="Y3436" i="1"/>
  <c r="X3412" i="1"/>
  <c r="Y3412" i="1" s="1"/>
  <c r="X3232" i="1"/>
  <c r="Y3232" i="1"/>
  <c r="X2800" i="1"/>
  <c r="Y2800" i="1"/>
  <c r="X4323" i="1"/>
  <c r="Y4323" i="1" s="1"/>
  <c r="X4275" i="1"/>
  <c r="Y4275" i="1" s="1"/>
  <c r="X4251" i="1"/>
  <c r="Y4251" i="1"/>
  <c r="X4215" i="1"/>
  <c r="Y4215" i="1" s="1"/>
  <c r="X4083" i="1"/>
  <c r="Y4083" i="1"/>
  <c r="X3579" i="1"/>
  <c r="Y3579" i="1"/>
  <c r="X3435" i="1"/>
  <c r="Y3435" i="1" s="1"/>
  <c r="X3231" i="1"/>
  <c r="Y3231" i="1" s="1"/>
  <c r="X3207" i="1"/>
  <c r="Y3207" i="1"/>
  <c r="X3195" i="1"/>
  <c r="Y3195" i="1" s="1"/>
  <c r="X2559" i="1"/>
  <c r="Y2559" i="1"/>
  <c r="X2451" i="1"/>
  <c r="Y2451" i="1"/>
  <c r="X2391" i="1"/>
  <c r="Y2391" i="1" s="1"/>
  <c r="X2331" i="1"/>
  <c r="Y2331" i="1" s="1"/>
  <c r="X2127" i="1"/>
  <c r="Y2127" i="1"/>
  <c r="X1731" i="1"/>
  <c r="Y1731" i="1" s="1"/>
  <c r="X1407" i="1"/>
  <c r="Y1407" i="1"/>
  <c r="X7754" i="1"/>
  <c r="Y7754" i="1"/>
  <c r="B7" i="3"/>
  <c r="X7477" i="1"/>
  <c r="Y7477" i="1"/>
  <c r="X7453" i="1"/>
  <c r="Y7453" i="1" s="1"/>
  <c r="X7429" i="1"/>
  <c r="Y7429" i="1" s="1"/>
  <c r="X7393" i="1"/>
  <c r="Y7393" i="1"/>
  <c r="X7381" i="1"/>
  <c r="Y7381" i="1"/>
  <c r="X7357" i="1"/>
  <c r="Y7357" i="1" s="1"/>
  <c r="X7333" i="1"/>
  <c r="Y7333" i="1"/>
  <c r="X7309" i="1"/>
  <c r="Y7309" i="1" s="1"/>
  <c r="X7297" i="1"/>
  <c r="Y7297" i="1" s="1"/>
  <c r="X7285" i="1"/>
  <c r="Y7285" i="1"/>
  <c r="X7261" i="1"/>
  <c r="Y7261" i="1"/>
  <c r="X7237" i="1"/>
  <c r="Y7237" i="1" s="1"/>
  <c r="X7225" i="1"/>
  <c r="Y7225" i="1"/>
  <c r="X7153" i="1"/>
  <c r="Y7153" i="1" s="1"/>
  <c r="X7093" i="1"/>
  <c r="Y7093" i="1" s="1"/>
  <c r="X7081" i="1"/>
  <c r="Y7081" i="1"/>
  <c r="X7069" i="1"/>
  <c r="Y7069" i="1"/>
  <c r="X6997" i="1"/>
  <c r="Y6997" i="1" s="1"/>
  <c r="X6949" i="1"/>
  <c r="Y6949" i="1"/>
  <c r="X6937" i="1"/>
  <c r="Y6937" i="1" s="1"/>
  <c r="X6877" i="1"/>
  <c r="Y6877" i="1" s="1"/>
  <c r="X6865" i="1"/>
  <c r="Y6865" i="1"/>
  <c r="X6853" i="1"/>
  <c r="Y6853" i="1"/>
  <c r="X6829" i="1"/>
  <c r="Y6829" i="1"/>
  <c r="X6793" i="1"/>
  <c r="Y6793" i="1"/>
  <c r="X6781" i="1"/>
  <c r="Y6781" i="1" s="1"/>
  <c r="X6757" i="1"/>
  <c r="Y6757" i="1" s="1"/>
  <c r="X6733" i="1"/>
  <c r="Y6733" i="1"/>
  <c r="X6721" i="1"/>
  <c r="Y6721" i="1"/>
  <c r="X6709" i="1"/>
  <c r="Y6709" i="1"/>
  <c r="X6685" i="1"/>
  <c r="Y6685" i="1"/>
  <c r="X6661" i="1"/>
  <c r="Y6661" i="1" s="1"/>
  <c r="X6637" i="1"/>
  <c r="Y6637" i="1" s="1"/>
  <c r="X6577" i="1"/>
  <c r="Y6577" i="1"/>
  <c r="X6541" i="1"/>
  <c r="Y6541" i="1"/>
  <c r="X6505" i="1"/>
  <c r="Y6505" i="1"/>
  <c r="X6493" i="1"/>
  <c r="Y6493" i="1"/>
  <c r="X6481" i="1"/>
  <c r="Y6481" i="1" s="1"/>
  <c r="X6469" i="1"/>
  <c r="Y6469" i="1" s="1"/>
  <c r="X6421" i="1"/>
  <c r="Y6421" i="1"/>
  <c r="X6397" i="1"/>
  <c r="Y6397" i="1"/>
  <c r="X6361" i="1"/>
  <c r="Y6361" i="1" s="1"/>
  <c r="X6349" i="1"/>
  <c r="Y6349" i="1"/>
  <c r="X6325" i="1"/>
  <c r="Y6325" i="1" s="1"/>
  <c r="X6277" i="1"/>
  <c r="Y6277" i="1" s="1"/>
  <c r="X6241" i="1"/>
  <c r="Y6241" i="1"/>
  <c r="X6217" i="1"/>
  <c r="Y6217" i="1"/>
  <c r="X6205" i="1"/>
  <c r="Y6205" i="1" s="1"/>
  <c r="X6181" i="1"/>
  <c r="Y6181" i="1"/>
  <c r="X6133" i="1"/>
  <c r="Y6133" i="1" s="1"/>
  <c r="X6109" i="1"/>
  <c r="Y6109" i="1" s="1"/>
  <c r="X6073" i="1"/>
  <c r="Y6073" i="1"/>
  <c r="X6013" i="1"/>
  <c r="Y6013" i="1"/>
  <c r="X6001" i="1"/>
  <c r="Y6001" i="1" s="1"/>
  <c r="X5965" i="1"/>
  <c r="Y5965" i="1"/>
  <c r="X5953" i="1"/>
  <c r="Y5953" i="1" s="1"/>
  <c r="X5929" i="1"/>
  <c r="Y5929" i="1" s="1"/>
  <c r="X5917" i="1"/>
  <c r="Y5917" i="1"/>
  <c r="X5869" i="1"/>
  <c r="Y5869" i="1"/>
  <c r="X5845" i="1"/>
  <c r="Y5845" i="1"/>
  <c r="X5809" i="1"/>
  <c r="Y5809" i="1"/>
  <c r="X5797" i="1"/>
  <c r="Y5797" i="1" s="1"/>
  <c r="X5773" i="1"/>
  <c r="Y5773" i="1" s="1"/>
  <c r="X5749" i="1"/>
  <c r="Y5749" i="1"/>
  <c r="X5677" i="1"/>
  <c r="Y5677" i="1"/>
  <c r="X5665" i="1"/>
  <c r="Y5665" i="1"/>
  <c r="X5605" i="1"/>
  <c r="Y5605" i="1"/>
  <c r="X5581" i="1"/>
  <c r="Y5581" i="1" s="1"/>
  <c r="X5569" i="1"/>
  <c r="Y5569" i="1" s="1"/>
  <c r="X5521" i="1"/>
  <c r="Y5521" i="1"/>
  <c r="X5509" i="1"/>
  <c r="Y5509" i="1"/>
  <c r="X5461" i="1"/>
  <c r="Y5461" i="1"/>
  <c r="X5425" i="1"/>
  <c r="Y5425" i="1"/>
  <c r="X5389" i="1"/>
  <c r="Y5389" i="1" s="1"/>
  <c r="X5341" i="1"/>
  <c r="Y5341" i="1" s="1"/>
  <c r="X5317" i="1"/>
  <c r="Y5317" i="1"/>
  <c r="X5281" i="1"/>
  <c r="Y5281" i="1"/>
  <c r="X5233" i="1"/>
  <c r="Y5233" i="1" s="1"/>
  <c r="X5221" i="1"/>
  <c r="Y5221" i="1"/>
  <c r="X5197" i="1"/>
  <c r="Y5197" i="1" s="1"/>
  <c r="X5137" i="1"/>
  <c r="Y5137" i="1" s="1"/>
  <c r="X5125" i="1"/>
  <c r="Y5125" i="1"/>
  <c r="X5113" i="1"/>
  <c r="Y5113" i="1"/>
  <c r="X5077" i="1"/>
  <c r="Y5077" i="1" s="1"/>
  <c r="X4993" i="1"/>
  <c r="Y4993" i="1"/>
  <c r="X4945" i="1"/>
  <c r="Y4945" i="1" s="1"/>
  <c r="X4909" i="1"/>
  <c r="Y4909" i="1" s="1"/>
  <c r="X4837" i="1"/>
  <c r="Y4837" i="1"/>
  <c r="X4789" i="1"/>
  <c r="Y4789" i="1"/>
  <c r="X4765" i="1"/>
  <c r="Y4765" i="1" s="1"/>
  <c r="X4741" i="1"/>
  <c r="Y4741" i="1"/>
  <c r="X4705" i="1"/>
  <c r="Y4705" i="1" s="1"/>
  <c r="X4669" i="1"/>
  <c r="Y4669" i="1" s="1"/>
  <c r="X4645" i="1"/>
  <c r="Y4645" i="1"/>
  <c r="X4621" i="1"/>
  <c r="Y4621" i="1"/>
  <c r="X4597" i="1"/>
  <c r="Y4597" i="1"/>
  <c r="X4561" i="1"/>
  <c r="Y4561" i="1"/>
  <c r="X4549" i="1"/>
  <c r="Y4549" i="1" s="1"/>
  <c r="X4525" i="1"/>
  <c r="Y4525" i="1" s="1"/>
  <c r="X4513" i="1"/>
  <c r="Y4513" i="1"/>
  <c r="X4477" i="1"/>
  <c r="Y4477" i="1"/>
  <c r="X4393" i="1"/>
  <c r="Y4393" i="1"/>
  <c r="X4369" i="1"/>
  <c r="Y4369" i="1"/>
  <c r="X4357" i="1"/>
  <c r="Y4357" i="1" s="1"/>
  <c r="X4345" i="1"/>
  <c r="Y4345" i="1" s="1"/>
  <c r="X4297" i="1"/>
  <c r="Y4297" i="1"/>
  <c r="X4261" i="1"/>
  <c r="Y4261" i="1"/>
  <c r="X4237" i="1"/>
  <c r="Y4237" i="1"/>
  <c r="X4201" i="1"/>
  <c r="Y4201" i="1"/>
  <c r="X4189" i="1"/>
  <c r="Y4189" i="1" s="1"/>
  <c r="X4177" i="1"/>
  <c r="Y4177" i="1" s="1"/>
  <c r="X4153" i="1"/>
  <c r="Y4153" i="1"/>
  <c r="X4141" i="1"/>
  <c r="Y4141" i="1"/>
  <c r="X4129" i="1"/>
  <c r="Y4129" i="1" s="1"/>
  <c r="X4093" i="1"/>
  <c r="Y4093" i="1"/>
  <c r="X3973" i="1"/>
  <c r="Y3973" i="1" s="1"/>
  <c r="X3949" i="1"/>
  <c r="Y3949" i="1" s="1"/>
  <c r="X3937" i="1"/>
  <c r="Y3937" i="1"/>
  <c r="X3925" i="1"/>
  <c r="Y3925" i="1"/>
  <c r="X3901" i="1"/>
  <c r="Y3901" i="1" s="1"/>
  <c r="X3841" i="1"/>
  <c r="Y3841" i="1"/>
  <c r="X3829" i="1"/>
  <c r="Y3829" i="1" s="1"/>
  <c r="X3793" i="1"/>
  <c r="Y3793" i="1" s="1"/>
  <c r="X3721" i="1"/>
  <c r="Y3721" i="1"/>
  <c r="X3661" i="1"/>
  <c r="Y3661" i="1"/>
  <c r="X3637" i="1"/>
  <c r="Y3637" i="1" s="1"/>
  <c r="X3625" i="1"/>
  <c r="Y3625" i="1"/>
  <c r="X3565" i="1"/>
  <c r="Y3565" i="1" s="1"/>
  <c r="X3553" i="1"/>
  <c r="Y3553" i="1" s="1"/>
  <c r="X3505" i="1"/>
  <c r="Y3505" i="1"/>
  <c r="X3469" i="1"/>
  <c r="Y3469" i="1"/>
  <c r="X3421" i="1"/>
  <c r="Y3421" i="1"/>
  <c r="X3397" i="1"/>
  <c r="Y3397" i="1"/>
  <c r="X3361" i="1"/>
  <c r="Y3361" i="1" s="1"/>
  <c r="X3325" i="1"/>
  <c r="Y3325" i="1" s="1"/>
  <c r="X3289" i="1"/>
  <c r="Y3289" i="1"/>
  <c r="X3265" i="1"/>
  <c r="Y3265" i="1"/>
  <c r="X3253" i="1"/>
  <c r="Y3253" i="1"/>
  <c r="X3205" i="1"/>
  <c r="Y3205" i="1"/>
  <c r="X3145" i="1"/>
  <c r="Y3145" i="1" s="1"/>
  <c r="X3133" i="1"/>
  <c r="Y3133" i="1" s="1"/>
  <c r="X3049" i="1"/>
  <c r="Y3049" i="1"/>
  <c r="X3001" i="1"/>
  <c r="Y3001" i="1"/>
  <c r="X2953" i="1"/>
  <c r="Y2953" i="1"/>
  <c r="X2929" i="1"/>
  <c r="Y2929" i="1"/>
  <c r="X2893" i="1"/>
  <c r="Y2893" i="1" s="1"/>
  <c r="X2881" i="1"/>
  <c r="Y2881" i="1" s="1"/>
  <c r="X2833" i="1"/>
  <c r="Y2833" i="1"/>
  <c r="X2821" i="1"/>
  <c r="Y2821" i="1"/>
  <c r="X2797" i="1"/>
  <c r="Y2797" i="1" s="1"/>
  <c r="X2737" i="1"/>
  <c r="Y2737" i="1"/>
  <c r="X2689" i="1"/>
  <c r="Y2689" i="1" s="1"/>
  <c r="X2665" i="1"/>
  <c r="Y2665" i="1" s="1"/>
  <c r="X2653" i="1"/>
  <c r="Y2653" i="1"/>
  <c r="X2617" i="1"/>
  <c r="Y2617" i="1"/>
  <c r="X2593" i="1"/>
  <c r="Y2593" i="1" s="1"/>
  <c r="X2533" i="1"/>
  <c r="Y2533" i="1"/>
  <c r="X2497" i="1"/>
  <c r="Y2497" i="1" s="1"/>
  <c r="X2461" i="1"/>
  <c r="Y2461" i="1" s="1"/>
  <c r="X2413" i="1"/>
  <c r="Y2413" i="1"/>
  <c r="X2389" i="1"/>
  <c r="Y2389" i="1"/>
  <c r="X2377" i="1"/>
  <c r="Y2377" i="1" s="1"/>
  <c r="X2365" i="1"/>
  <c r="Y2365" i="1"/>
  <c r="X2353" i="1"/>
  <c r="Y2353" i="1" s="1"/>
  <c r="X2269" i="1"/>
  <c r="Y2269" i="1" s="1"/>
  <c r="X2245" i="1"/>
  <c r="Y2245" i="1"/>
  <c r="X2221" i="1"/>
  <c r="Y2221" i="1"/>
  <c r="X2209" i="1"/>
  <c r="Y2209" i="1"/>
  <c r="X2161" i="1"/>
  <c r="Y2161" i="1"/>
  <c r="X2125" i="1"/>
  <c r="Y2125" i="1" s="1"/>
  <c r="X2113" i="1"/>
  <c r="Y2113" i="1" s="1"/>
  <c r="X2089" i="1"/>
  <c r="Y2089" i="1"/>
  <c r="X2077" i="1"/>
  <c r="Y2077" i="1"/>
  <c r="X841" i="1"/>
  <c r="Y841" i="1"/>
  <c r="X781" i="1"/>
  <c r="Y781" i="1"/>
  <c r="X745" i="1"/>
  <c r="Y745" i="1" s="1"/>
  <c r="X637" i="1"/>
  <c r="Y637" i="1" s="1"/>
  <c r="X589" i="1"/>
  <c r="Y589" i="1"/>
  <c r="X541" i="1"/>
  <c r="Y541" i="1"/>
  <c r="X481" i="1"/>
  <c r="Y481" i="1"/>
  <c r="X469" i="1"/>
  <c r="Y469" i="1"/>
  <c r="X445" i="1"/>
  <c r="Y445" i="1" s="1"/>
  <c r="X421" i="1"/>
  <c r="Y421" i="1" s="1"/>
  <c r="X361" i="1"/>
  <c r="Y361" i="1"/>
  <c r="X325" i="1"/>
  <c r="Y325" i="1"/>
  <c r="X313" i="1"/>
  <c r="Y313" i="1" s="1"/>
  <c r="X265" i="1"/>
  <c r="Y265" i="1"/>
  <c r="X241" i="1"/>
  <c r="Y241" i="1" s="1"/>
  <c r="X181" i="1"/>
  <c r="Y181" i="1" s="1"/>
  <c r="X133" i="1"/>
  <c r="Y133" i="1"/>
  <c r="X85" i="1"/>
  <c r="Y85" i="1"/>
  <c r="X49" i="1"/>
  <c r="Y49" i="1" s="1"/>
  <c r="X1222" i="1"/>
  <c r="Y1222" i="1"/>
  <c r="X934" i="1"/>
  <c r="Y934" i="1" s="1"/>
  <c r="X778" i="1"/>
  <c r="Y778" i="1" s="1"/>
  <c r="X562" i="1"/>
  <c r="Y562" i="1"/>
  <c r="X1340" i="1"/>
  <c r="Y1340" i="1"/>
  <c r="X1100" i="1"/>
  <c r="Y1100" i="1" s="1"/>
  <c r="X1088" i="1"/>
  <c r="Y1088" i="1"/>
  <c r="X440" i="1"/>
  <c r="Y440" i="1" s="1"/>
  <c r="X247" i="1"/>
  <c r="Y247" i="1" s="1"/>
  <c r="B17" i="3"/>
  <c r="B18" i="3"/>
  <c r="V6676" i="1"/>
  <c r="W6676" i="1" s="1"/>
  <c r="V6412" i="1"/>
  <c r="W6412" i="1"/>
  <c r="V5596" i="1"/>
  <c r="W5596" i="1" s="1"/>
  <c r="V5332" i="1"/>
  <c r="W5332" i="1" s="1"/>
  <c r="V5248" i="1"/>
  <c r="W5248" i="1" s="1"/>
  <c r="V5080" i="1"/>
  <c r="W5080" i="1" s="1"/>
  <c r="V5008" i="1"/>
  <c r="W5008" i="1" s="1"/>
  <c r="V4924" i="1"/>
  <c r="W4924" i="1" s="1"/>
  <c r="V4888" i="1"/>
  <c r="W4888" i="1" s="1"/>
  <c r="V4816" i="1"/>
  <c r="W4816" i="1" s="1"/>
  <c r="V4804" i="1"/>
  <c r="W4804" i="1" s="1"/>
  <c r="V4708" i="1"/>
  <c r="W4708" i="1" s="1"/>
  <c r="V4540" i="1"/>
  <c r="W4540" i="1" s="1"/>
  <c r="V4420" i="1"/>
  <c r="W4420" i="1" s="1"/>
  <c r="V4372" i="1"/>
  <c r="W4372" i="1" s="1"/>
  <c r="V3952" i="1"/>
  <c r="W3952" i="1" s="1"/>
  <c r="V3880" i="1"/>
  <c r="W3880" i="1"/>
  <c r="V3832" i="1"/>
  <c r="W3832" i="1" s="1"/>
  <c r="V3736" i="1"/>
  <c r="W3736" i="1" s="1"/>
  <c r="V3700" i="1"/>
  <c r="W3700" i="1" s="1"/>
  <c r="V3568" i="1"/>
  <c r="W3568" i="1" s="1"/>
  <c r="V3388" i="1"/>
  <c r="W3388" i="1" s="1"/>
  <c r="V3364" i="1"/>
  <c r="W3364" i="1" s="1"/>
  <c r="V3280" i="1"/>
  <c r="W3280" i="1" s="1"/>
  <c r="W2992" i="1"/>
  <c r="V2992" i="1"/>
  <c r="V2920" i="1"/>
  <c r="W2920" i="1"/>
  <c r="V2716" i="1"/>
  <c r="W2716" i="1" s="1"/>
  <c r="V2680" i="1"/>
  <c r="W2680" i="1" s="1"/>
  <c r="V2560" i="1"/>
  <c r="W2560" i="1" s="1"/>
  <c r="V2512" i="1"/>
  <c r="W2512" i="1"/>
  <c r="V2392" i="1"/>
  <c r="W2392" i="1" s="1"/>
  <c r="V2236" i="1"/>
  <c r="W2236" i="1"/>
  <c r="V484" i="1"/>
  <c r="W484" i="1" s="1"/>
  <c r="V376" i="1"/>
  <c r="W376" i="1" s="1"/>
  <c r="V352" i="1"/>
  <c r="W352" i="1"/>
  <c r="V340" i="1"/>
  <c r="W340" i="1" s="1"/>
  <c r="V184" i="1"/>
  <c r="W184" i="1" s="1"/>
  <c r="V160" i="1"/>
  <c r="W160" i="1"/>
  <c r="V124" i="1"/>
  <c r="W124" i="1" s="1"/>
  <c r="V88" i="1"/>
  <c r="W88" i="1" s="1"/>
  <c r="V6123" i="1"/>
  <c r="W6123" i="1" s="1"/>
  <c r="V6003" i="1"/>
  <c r="W6003" i="1" s="1"/>
  <c r="V5055" i="1"/>
  <c r="W5055" i="1"/>
  <c r="V4923" i="1"/>
  <c r="W4923" i="1" s="1"/>
  <c r="V4863" i="1"/>
  <c r="W4863" i="1" s="1"/>
  <c r="V4707" i="1"/>
  <c r="W4707" i="1" s="1"/>
  <c r="V4143" i="1"/>
  <c r="W4143" i="1" s="1"/>
  <c r="V3963" i="1"/>
  <c r="W3963" i="1" s="1"/>
  <c r="V3567" i="1"/>
  <c r="W3567" i="1" s="1"/>
  <c r="V3543" i="1"/>
  <c r="W3543" i="1" s="1"/>
  <c r="V3411" i="1"/>
  <c r="W3411" i="1" s="1"/>
  <c r="V3303" i="1"/>
  <c r="W3303" i="1" s="1"/>
  <c r="V3123" i="1"/>
  <c r="W3123" i="1" s="1"/>
  <c r="V3075" i="1"/>
  <c r="W3075" i="1" s="1"/>
  <c r="V2931" i="1"/>
  <c r="W2931" i="1" s="1"/>
  <c r="V2907" i="1"/>
  <c r="W2907" i="1" s="1"/>
  <c r="V2583" i="1"/>
  <c r="W2583" i="1" s="1"/>
  <c r="V2355" i="1"/>
  <c r="W2355" i="1" s="1"/>
  <c r="V2307" i="1"/>
  <c r="W2307" i="1" s="1"/>
  <c r="V2235" i="1"/>
  <c r="W2235" i="1" s="1"/>
  <c r="V2187" i="1"/>
  <c r="W2187" i="1" s="1"/>
  <c r="V2079" i="1"/>
  <c r="W2079" i="1"/>
  <c r="V1827" i="1"/>
  <c r="W1827" i="1" s="1"/>
  <c r="V1563" i="1"/>
  <c r="W1563" i="1" s="1"/>
  <c r="V1347" i="1"/>
  <c r="W1347" i="1" s="1"/>
  <c r="V1059" i="1"/>
  <c r="W1059" i="1" s="1"/>
  <c r="V6122" i="1"/>
  <c r="W6122" i="1" s="1"/>
  <c r="V5882" i="1"/>
  <c r="W5882" i="1"/>
  <c r="V4190" i="1"/>
  <c r="W4190" i="1" s="1"/>
  <c r="V1490" i="1"/>
  <c r="W1490" i="1" s="1"/>
  <c r="W7957" i="1"/>
  <c r="W7729" i="1"/>
  <c r="W7525" i="1"/>
  <c r="W7369" i="1"/>
  <c r="W7249" i="1"/>
  <c r="W7213" i="1"/>
  <c r="W7141" i="1"/>
  <c r="W7057" i="1"/>
  <c r="W7021" i="1"/>
  <c r="V6841" i="1"/>
  <c r="W6841" i="1" s="1"/>
  <c r="V6565" i="1"/>
  <c r="W6565" i="1" s="1"/>
  <c r="W6553" i="1"/>
  <c r="W6529" i="1"/>
  <c r="V6529" i="1"/>
  <c r="W6409" i="1"/>
  <c r="V6385" i="1"/>
  <c r="W6385" i="1" s="1"/>
  <c r="W5977" i="1"/>
  <c r="V5977" i="1"/>
  <c r="W5821" i="1"/>
  <c r="W5761" i="1"/>
  <c r="V5713" i="1"/>
  <c r="W5713" i="1"/>
  <c r="W5617" i="1"/>
  <c r="V5545" i="1"/>
  <c r="W5545" i="1" s="1"/>
  <c r="V5473" i="1"/>
  <c r="W5473" i="1" s="1"/>
  <c r="W5437" i="1"/>
  <c r="V5437" i="1"/>
  <c r="W5377" i="1"/>
  <c r="V5377" i="1"/>
  <c r="V5365" i="1"/>
  <c r="W5365" i="1" s="1"/>
  <c r="V5353" i="1"/>
  <c r="W5353" i="1" s="1"/>
  <c r="V5269" i="1"/>
  <c r="W5269" i="1" s="1"/>
  <c r="V5245" i="1"/>
  <c r="W5245" i="1" s="1"/>
  <c r="W5209" i="1"/>
  <c r="V5209" i="1"/>
  <c r="W5149" i="1"/>
  <c r="V5149" i="1"/>
  <c r="V5065" i="1"/>
  <c r="W5065" i="1" s="1"/>
  <c r="W5041" i="1"/>
  <c r="V5005" i="1"/>
  <c r="W5005" i="1" s="1"/>
  <c r="V4981" i="1"/>
  <c r="W4981" i="1" s="1"/>
  <c r="V4969" i="1"/>
  <c r="W4969" i="1" s="1"/>
  <c r="V4921" i="1"/>
  <c r="W4921" i="1" s="1"/>
  <c r="V4825" i="1"/>
  <c r="W4825" i="1" s="1"/>
  <c r="V4777" i="1"/>
  <c r="W4777" i="1" s="1"/>
  <c r="V4753" i="1"/>
  <c r="W4753" i="1" s="1"/>
  <c r="V4681" i="1"/>
  <c r="W4681" i="1" s="1"/>
  <c r="V4633" i="1"/>
  <c r="W4633" i="1" s="1"/>
  <c r="V4609" i="1"/>
  <c r="W4609" i="1" s="1"/>
  <c r="V4537" i="1"/>
  <c r="W4537" i="1" s="1"/>
  <c r="V4465" i="1"/>
  <c r="W4465" i="1" s="1"/>
  <c r="V4417" i="1"/>
  <c r="W4417" i="1" s="1"/>
  <c r="V4405" i="1"/>
  <c r="W4405" i="1" s="1"/>
  <c r="W4333" i="1"/>
  <c r="W4321" i="1"/>
  <c r="V4321" i="1"/>
  <c r="V4105" i="1"/>
  <c r="W4105" i="1" s="1"/>
  <c r="V4057" i="1"/>
  <c r="W4057" i="1" s="1"/>
  <c r="V4033" i="1"/>
  <c r="W4033" i="1"/>
  <c r="V3997" i="1"/>
  <c r="W3997" i="1" s="1"/>
  <c r="W3889" i="1"/>
  <c r="V3889" i="1"/>
  <c r="V3865" i="1"/>
  <c r="W3865" i="1" s="1"/>
  <c r="V3817" i="1"/>
  <c r="W3817" i="1" s="1"/>
  <c r="V3757" i="1"/>
  <c r="W3757" i="1" s="1"/>
  <c r="V3709" i="1"/>
  <c r="W3709" i="1" s="1"/>
  <c r="V3673" i="1"/>
  <c r="W3673" i="1" s="1"/>
  <c r="V3601" i="1"/>
  <c r="W3601" i="1" s="1"/>
  <c r="V3529" i="1"/>
  <c r="W3529" i="1" s="1"/>
  <c r="V3517" i="1"/>
  <c r="W3517" i="1" s="1"/>
  <c r="V3481" i="1"/>
  <c r="W3481" i="1" s="1"/>
  <c r="V3457" i="1"/>
  <c r="W3457" i="1" s="1"/>
  <c r="V3349" i="1"/>
  <c r="W3349" i="1" s="1"/>
  <c r="V3241" i="1"/>
  <c r="W3241" i="1" s="1"/>
  <c r="W3217" i="1"/>
  <c r="V3217" i="1"/>
  <c r="V3169" i="1"/>
  <c r="W3169" i="1" s="1"/>
  <c r="V3097" i="1"/>
  <c r="W3097" i="1" s="1"/>
  <c r="V3037" i="1"/>
  <c r="W3037" i="1" s="1"/>
  <c r="V2989" i="1"/>
  <c r="W2989" i="1" s="1"/>
  <c r="W2845" i="1"/>
  <c r="V2845" i="1"/>
  <c r="V2749" i="1"/>
  <c r="W2749" i="1" s="1"/>
  <c r="V2605" i="1"/>
  <c r="W2605" i="1" s="1"/>
  <c r="V2569" i="1"/>
  <c r="W2569" i="1" s="1"/>
  <c r="W2545" i="1"/>
  <c r="V2545" i="1"/>
  <c r="V2473" i="1"/>
  <c r="W2473" i="1" s="1"/>
  <c r="W2449" i="1"/>
  <c r="V2449" i="1"/>
  <c r="V2305" i="1"/>
  <c r="W2305" i="1" s="1"/>
  <c r="V2233" i="1"/>
  <c r="W2233" i="1" s="1"/>
  <c r="V2185" i="1"/>
  <c r="W2185" i="1" s="1"/>
  <c r="V2053" i="1"/>
  <c r="W2053" i="1" s="1"/>
  <c r="V2041" i="1"/>
  <c r="W2041" i="1"/>
  <c r="V1993" i="1"/>
  <c r="W1993" i="1" s="1"/>
  <c r="V1969" i="1"/>
  <c r="W1969" i="1"/>
  <c r="V1945" i="1"/>
  <c r="W1945" i="1" s="1"/>
  <c r="V1921" i="1"/>
  <c r="W1921" i="1" s="1"/>
  <c r="V1909" i="1"/>
  <c r="W1909" i="1"/>
  <c r="V1897" i="1"/>
  <c r="W1897" i="1"/>
  <c r="V1885" i="1"/>
  <c r="W1885" i="1" s="1"/>
  <c r="V1813" i="1"/>
  <c r="W1813" i="1"/>
  <c r="V1789" i="1"/>
  <c r="W1789" i="1" s="1"/>
  <c r="V1777" i="1"/>
  <c r="W1777" i="1" s="1"/>
  <c r="V1753" i="1"/>
  <c r="W1753" i="1" s="1"/>
  <c r="V1741" i="1"/>
  <c r="W1741" i="1"/>
  <c r="V1693" i="1"/>
  <c r="W1693" i="1" s="1"/>
  <c r="V1657" i="1"/>
  <c r="W1657" i="1"/>
  <c r="V1645" i="1"/>
  <c r="W1645" i="1" s="1"/>
  <c r="V1621" i="1"/>
  <c r="W1621" i="1" s="1"/>
  <c r="V1609" i="1"/>
  <c r="W1609" i="1" s="1"/>
  <c r="V1585" i="1"/>
  <c r="W1585" i="1"/>
  <c r="V1537" i="1"/>
  <c r="W1537" i="1" s="1"/>
  <c r="V1489" i="1"/>
  <c r="W1489" i="1"/>
  <c r="V1453" i="1"/>
  <c r="W1453" i="1" s="1"/>
  <c r="V1441" i="1"/>
  <c r="W1441" i="1"/>
  <c r="V1417" i="1"/>
  <c r="W1417" i="1" s="1"/>
  <c r="V1381" i="1"/>
  <c r="W1381" i="1" s="1"/>
  <c r="V1369" i="1"/>
  <c r="W1369" i="1" s="1"/>
  <c r="V1333" i="1"/>
  <c r="W1333" i="1" s="1"/>
  <c r="V1237" i="1"/>
  <c r="W1237" i="1" s="1"/>
  <c r="V1225" i="1"/>
  <c r="W1225" i="1"/>
  <c r="V1213" i="1"/>
  <c r="W1213" i="1"/>
  <c r="V1153" i="1"/>
  <c r="W1153" i="1" s="1"/>
  <c r="V1117" i="1"/>
  <c r="W1117" i="1" s="1"/>
  <c r="V1105" i="1"/>
  <c r="W1105" i="1"/>
  <c r="V1081" i="1"/>
  <c r="W1081" i="1" s="1"/>
  <c r="V1069" i="1"/>
  <c r="W1069" i="1"/>
  <c r="V1057" i="1"/>
  <c r="W1057" i="1"/>
  <c r="V1045" i="1"/>
  <c r="W1045" i="1"/>
  <c r="V1033" i="1"/>
  <c r="W1033" i="1" s="1"/>
  <c r="V1021" i="1"/>
  <c r="W1021" i="1"/>
  <c r="V1009" i="1"/>
  <c r="W1009" i="1" s="1"/>
  <c r="V973" i="1"/>
  <c r="W973" i="1"/>
  <c r="V937" i="1"/>
  <c r="W937" i="1"/>
  <c r="V913" i="1"/>
  <c r="W913" i="1"/>
  <c r="V901" i="1"/>
  <c r="W901" i="1" s="1"/>
  <c r="V889" i="1"/>
  <c r="W889" i="1"/>
  <c r="V853" i="1"/>
  <c r="W853" i="1" s="1"/>
  <c r="V805" i="1"/>
  <c r="W805" i="1" s="1"/>
  <c r="V673" i="1"/>
  <c r="W673" i="1"/>
  <c r="V661" i="1"/>
  <c r="W661" i="1" s="1"/>
  <c r="V649" i="1"/>
  <c r="W649" i="1" s="1"/>
  <c r="V625" i="1"/>
  <c r="W625" i="1" s="1"/>
  <c r="V577" i="1"/>
  <c r="W577" i="1" s="1"/>
  <c r="V373" i="1"/>
  <c r="W373" i="1"/>
  <c r="V337" i="1"/>
  <c r="W337" i="1" s="1"/>
  <c r="V289" i="1"/>
  <c r="W289" i="1"/>
  <c r="V217" i="1"/>
  <c r="W217" i="1" s="1"/>
  <c r="V205" i="1"/>
  <c r="W205" i="1" s="1"/>
  <c r="V109" i="1"/>
  <c r="W109" i="1" s="1"/>
  <c r="V13" i="1"/>
  <c r="W13" i="1" s="1"/>
  <c r="V7827" i="1"/>
  <c r="W7827" i="1" s="1"/>
  <c r="V7489" i="1"/>
  <c r="W7489" i="1" s="1"/>
  <c r="V7009" i="1"/>
  <c r="W7009" i="1" s="1"/>
  <c r="V6769" i="1"/>
  <c r="W6769" i="1" s="1"/>
  <c r="V6121" i="1"/>
  <c r="W6121" i="1" s="1"/>
  <c r="V4717" i="1"/>
  <c r="W4717" i="1" s="1"/>
  <c r="W7956" i="1"/>
  <c r="W7836" i="1"/>
  <c r="W7728" i="1"/>
  <c r="W7464" i="1"/>
  <c r="W7296" i="1"/>
  <c r="W7248" i="1"/>
  <c r="W6756" i="1"/>
  <c r="W6720" i="1"/>
  <c r="V6672" i="1"/>
  <c r="W6672" i="1" s="1"/>
  <c r="V6564" i="1"/>
  <c r="W6564" i="1" s="1"/>
  <c r="W6552" i="1"/>
  <c r="V6384" i="1"/>
  <c r="W6384" i="1" s="1"/>
  <c r="V6168" i="1"/>
  <c r="W6168" i="1" s="1"/>
  <c r="V6096" i="1"/>
  <c r="W6096" i="1" s="1"/>
  <c r="V5988" i="1"/>
  <c r="W5988" i="1" s="1"/>
  <c r="W5892" i="1"/>
  <c r="W5820" i="1"/>
  <c r="V5784" i="1"/>
  <c r="W5784" i="1" s="1"/>
  <c r="W5712" i="1"/>
  <c r="V5496" i="1"/>
  <c r="W5496" i="1" s="1"/>
  <c r="V5256" i="1"/>
  <c r="W5256" i="1" s="1"/>
  <c r="V5232" i="1"/>
  <c r="W5232" i="1" s="1"/>
  <c r="V5064" i="1"/>
  <c r="W5064" i="1" s="1"/>
  <c r="V4980" i="1"/>
  <c r="W4980" i="1" s="1"/>
  <c r="V4776" i="1"/>
  <c r="W4776" i="1" s="1"/>
  <c r="V4740" i="1"/>
  <c r="W4740" i="1" s="1"/>
  <c r="V4704" i="1"/>
  <c r="W4704" i="1" s="1"/>
  <c r="V4584" i="1"/>
  <c r="W4584" i="1" s="1"/>
  <c r="V4416" i="1"/>
  <c r="W4416" i="1" s="1"/>
  <c r="V4332" i="1"/>
  <c r="W4332" i="1" s="1"/>
  <c r="V4272" i="1"/>
  <c r="W4272" i="1" s="1"/>
  <c r="W4260" i="1"/>
  <c r="V4260" i="1"/>
  <c r="V4248" i="1"/>
  <c r="W4248" i="1" s="1"/>
  <c r="V4224" i="1"/>
  <c r="W4224" i="1" s="1"/>
  <c r="V4092" i="1"/>
  <c r="W4092" i="1" s="1"/>
  <c r="W4068" i="1"/>
  <c r="V4068" i="1"/>
  <c r="V4020" i="1"/>
  <c r="W4020" i="1" s="1"/>
  <c r="V3996" i="1"/>
  <c r="W3996" i="1" s="1"/>
  <c r="V3984" i="1"/>
  <c r="W3984" i="1" s="1"/>
  <c r="W3960" i="1"/>
  <c r="V3960" i="1"/>
  <c r="V3936" i="1"/>
  <c r="W3936" i="1" s="1"/>
  <c r="V3924" i="1"/>
  <c r="W3924" i="1" s="1"/>
  <c r="V3888" i="1"/>
  <c r="W3888" i="1" s="1"/>
  <c r="V3816" i="1"/>
  <c r="W3816" i="1" s="1"/>
  <c r="V3768" i="1"/>
  <c r="W3768" i="1" s="1"/>
  <c r="V3732" i="1"/>
  <c r="W3732" i="1" s="1"/>
  <c r="W3552" i="1"/>
  <c r="V3552" i="1"/>
  <c r="W3420" i="1"/>
  <c r="V3420" i="1"/>
  <c r="V3396" i="1"/>
  <c r="W3396" i="1" s="1"/>
  <c r="V3348" i="1"/>
  <c r="W3348" i="1" s="1"/>
  <c r="V3312" i="1"/>
  <c r="W3312" i="1" s="1"/>
  <c r="V3300" i="1"/>
  <c r="W3300" i="1" s="1"/>
  <c r="V3264" i="1"/>
  <c r="W3264" i="1" s="1"/>
  <c r="V3252" i="1"/>
  <c r="W3252" i="1" s="1"/>
  <c r="V3216" i="1"/>
  <c r="W3216" i="1" s="1"/>
  <c r="V3192" i="1"/>
  <c r="W3192" i="1" s="1"/>
  <c r="V3168" i="1"/>
  <c r="W3168" i="1" s="1"/>
  <c r="V3132" i="1"/>
  <c r="W3132" i="1"/>
  <c r="V3108" i="1"/>
  <c r="W3108" i="1" s="1"/>
  <c r="V3096" i="1"/>
  <c r="W3096" i="1" s="1"/>
  <c r="V3084" i="1"/>
  <c r="W3084" i="1" s="1"/>
  <c r="V3048" i="1"/>
  <c r="W3048" i="1"/>
  <c r="V3024" i="1"/>
  <c r="W3024" i="1" s="1"/>
  <c r="V2988" i="1"/>
  <c r="W2988" i="1"/>
  <c r="V2976" i="1"/>
  <c r="W2976" i="1" s="1"/>
  <c r="V2952" i="1"/>
  <c r="W2952" i="1" s="1"/>
  <c r="V2916" i="1"/>
  <c r="W2916" i="1" s="1"/>
  <c r="V2892" i="1"/>
  <c r="W2892" i="1"/>
  <c r="V2880" i="1"/>
  <c r="W2880" i="1"/>
  <c r="V2868" i="1"/>
  <c r="W2868" i="1"/>
  <c r="V2844" i="1"/>
  <c r="W2844" i="1" s="1"/>
  <c r="V2832" i="1"/>
  <c r="W2832" i="1" s="1"/>
  <c r="V2820" i="1"/>
  <c r="W2820" i="1" s="1"/>
  <c r="V2796" i="1"/>
  <c r="W2796" i="1"/>
  <c r="V2784" i="1"/>
  <c r="W2784" i="1"/>
  <c r="V2760" i="1"/>
  <c r="W2760" i="1" s="1"/>
  <c r="V2748" i="1"/>
  <c r="W2748" i="1" s="1"/>
  <c r="V2736" i="1"/>
  <c r="W2736" i="1" s="1"/>
  <c r="V2724" i="1"/>
  <c r="W2724" i="1" s="1"/>
  <c r="V2688" i="1"/>
  <c r="W2688" i="1"/>
  <c r="V2664" i="1"/>
  <c r="W2664" i="1" s="1"/>
  <c r="V2652" i="1"/>
  <c r="W2652" i="1"/>
  <c r="V2616" i="1"/>
  <c r="W2616" i="1" s="1"/>
  <c r="V2604" i="1"/>
  <c r="W2604" i="1" s="1"/>
  <c r="V2592" i="1"/>
  <c r="W2592" i="1" s="1"/>
  <c r="V2580" i="1"/>
  <c r="W2580" i="1"/>
  <c r="V2532" i="1"/>
  <c r="W2532" i="1" s="1"/>
  <c r="V2460" i="1"/>
  <c r="W2460" i="1"/>
  <c r="V2412" i="1"/>
  <c r="W2412" i="1" s="1"/>
  <c r="V2388" i="1"/>
  <c r="W2388" i="1" s="1"/>
  <c r="V2376" i="1"/>
  <c r="W2376" i="1" s="1"/>
  <c r="V2364" i="1"/>
  <c r="W2364" i="1"/>
  <c r="V2352" i="1"/>
  <c r="W2352" i="1"/>
  <c r="V2304" i="1"/>
  <c r="W2304" i="1"/>
  <c r="V2292" i="1"/>
  <c r="W2292" i="1" s="1"/>
  <c r="V2268" i="1"/>
  <c r="W2268" i="1" s="1"/>
  <c r="V2256" i="1"/>
  <c r="W2256" i="1" s="1"/>
  <c r="V2208" i="1"/>
  <c r="W2208" i="1"/>
  <c r="V2160" i="1"/>
  <c r="W2160" i="1"/>
  <c r="V2148" i="1"/>
  <c r="W2148" i="1" s="1"/>
  <c r="V2124" i="1"/>
  <c r="W2124" i="1" s="1"/>
  <c r="V2112" i="1"/>
  <c r="W2112" i="1" s="1"/>
  <c r="V2088" i="1"/>
  <c r="W2088" i="1" s="1"/>
  <c r="V2052" i="1"/>
  <c r="W2052" i="1" s="1"/>
  <c r="V2040" i="1"/>
  <c r="W2040" i="1" s="1"/>
  <c r="V2016" i="1"/>
  <c r="W2016" i="1" s="1"/>
  <c r="V2004" i="1"/>
  <c r="W2004" i="1" s="1"/>
  <c r="W1968" i="1"/>
  <c r="V1824" i="1"/>
  <c r="W1824" i="1" s="1"/>
  <c r="V1800" i="1"/>
  <c r="W1800" i="1" s="1"/>
  <c r="V1788" i="1"/>
  <c r="W1788" i="1"/>
  <c r="W1776" i="1"/>
  <c r="V1776" i="1"/>
  <c r="W1752" i="1"/>
  <c r="V1752" i="1"/>
  <c r="V1728" i="1"/>
  <c r="W1728" i="1" s="1"/>
  <c r="V1656" i="1"/>
  <c r="W1656" i="1" s="1"/>
  <c r="V1632" i="1"/>
  <c r="W1632" i="1" s="1"/>
  <c r="V1620" i="1"/>
  <c r="W1620" i="1" s="1"/>
  <c r="V1584" i="1"/>
  <c r="W1584" i="1" s="1"/>
  <c r="V1512" i="1"/>
  <c r="W1512" i="1" s="1"/>
  <c r="V1404" i="1"/>
  <c r="W1404" i="1" s="1"/>
  <c r="V1368" i="1"/>
  <c r="W1368" i="1" s="1"/>
  <c r="V1356" i="1"/>
  <c r="W1356" i="1" s="1"/>
  <c r="V1308" i="1"/>
  <c r="W1308" i="1" s="1"/>
  <c r="V1212" i="1"/>
  <c r="W1212" i="1"/>
  <c r="W1200" i="1"/>
  <c r="V1200" i="1"/>
  <c r="V1176" i="1"/>
  <c r="W1176" i="1" s="1"/>
  <c r="V1104" i="1"/>
  <c r="W1104" i="1" s="1"/>
  <c r="V1080" i="1"/>
  <c r="W1080" i="1"/>
  <c r="V1056" i="1"/>
  <c r="W1056" i="1" s="1"/>
  <c r="V1020" i="1"/>
  <c r="W1020" i="1" s="1"/>
  <c r="W948" i="1"/>
  <c r="V948" i="1"/>
  <c r="V936" i="1"/>
  <c r="W936" i="1" s="1"/>
  <c r="W888" i="1"/>
  <c r="V888" i="1"/>
  <c r="V744" i="1"/>
  <c r="W744" i="1"/>
  <c r="V720" i="1"/>
  <c r="W720" i="1" s="1"/>
  <c r="V648" i="1"/>
  <c r="W648" i="1" s="1"/>
  <c r="V516" i="1"/>
  <c r="W516" i="1" s="1"/>
  <c r="W504" i="1"/>
  <c r="V504" i="1"/>
  <c r="V444" i="1"/>
  <c r="W444" i="1" s="1"/>
  <c r="V372" i="1"/>
  <c r="W372" i="1"/>
  <c r="V336" i="1"/>
  <c r="W336" i="1" s="1"/>
  <c r="V240" i="1"/>
  <c r="W240" i="1" s="1"/>
  <c r="V228" i="1"/>
  <c r="W228" i="1" s="1"/>
  <c r="V216" i="1"/>
  <c r="W216" i="1" s="1"/>
  <c r="V108" i="1"/>
  <c r="W108" i="1" s="1"/>
  <c r="V84" i="1"/>
  <c r="W84" i="1" s="1"/>
  <c r="V7284" i="1"/>
  <c r="W7284" i="1" s="1"/>
  <c r="V7176" i="1"/>
  <c r="W7176" i="1" s="1"/>
  <c r="V6768" i="1"/>
  <c r="W6768" i="1" s="1"/>
  <c r="V6492" i="1"/>
  <c r="W6492" i="1" s="1"/>
  <c r="V6337" i="1"/>
  <c r="W6337" i="1" s="1"/>
  <c r="V6229" i="1"/>
  <c r="W6229" i="1" s="1"/>
  <c r="V6120" i="1"/>
  <c r="W6120" i="1" s="1"/>
  <c r="V5641" i="1"/>
  <c r="W5641" i="1" s="1"/>
  <c r="W3455" i="1"/>
  <c r="V3455" i="1"/>
  <c r="V3095" i="1"/>
  <c r="W3095" i="1"/>
  <c r="V2051" i="1"/>
  <c r="W2051" i="1" s="1"/>
  <c r="V2003" i="1"/>
  <c r="W2003" i="1"/>
  <c r="V1331" i="1"/>
  <c r="W1331" i="1" s="1"/>
  <c r="V1271" i="1"/>
  <c r="W1271" i="1" s="1"/>
  <c r="V1007" i="1"/>
  <c r="W1007" i="1" s="1"/>
  <c r="V803" i="1"/>
  <c r="W803" i="1" s="1"/>
  <c r="V731" i="1"/>
  <c r="W731" i="1" s="1"/>
  <c r="V515" i="1"/>
  <c r="W515" i="1"/>
  <c r="V503" i="1"/>
  <c r="W503" i="1" s="1"/>
  <c r="V347" i="1"/>
  <c r="W347" i="1" s="1"/>
  <c r="V7993" i="1"/>
  <c r="W7993" i="1" s="1"/>
  <c r="V7789" i="1"/>
  <c r="W7789" i="1" s="1"/>
  <c r="V7536" i="1"/>
  <c r="W7536" i="1" s="1"/>
  <c r="V7165" i="1"/>
  <c r="W7165" i="1" s="1"/>
  <c r="V7129" i="1"/>
  <c r="W7129" i="1" s="1"/>
  <c r="V6805" i="1"/>
  <c r="W6805" i="1" s="1"/>
  <c r="V6756" i="1"/>
  <c r="V6697" i="1"/>
  <c r="W6697" i="1" s="1"/>
  <c r="V6649" i="1"/>
  <c r="W6649" i="1" s="1"/>
  <c r="V6061" i="1"/>
  <c r="W6061" i="1" s="1"/>
  <c r="V5856" i="1"/>
  <c r="W5856" i="1" s="1"/>
  <c r="V5640" i="1"/>
  <c r="W5640" i="1" s="1"/>
  <c r="V4861" i="1"/>
  <c r="W4861" i="1" s="1"/>
  <c r="V1320" i="1"/>
  <c r="W1320" i="1" s="1"/>
  <c r="V7834" i="1"/>
  <c r="W7834" i="1"/>
  <c r="V7666" i="1"/>
  <c r="W7666" i="1" s="1"/>
  <c r="V7606" i="1"/>
  <c r="W7606" i="1" s="1"/>
  <c r="V7534" i="1"/>
  <c r="W7534" i="1"/>
  <c r="V7174" i="1"/>
  <c r="W7174" i="1"/>
  <c r="V7018" i="1"/>
  <c r="W7018" i="1" s="1"/>
  <c r="V6970" i="1"/>
  <c r="W6970" i="1" s="1"/>
  <c r="W6826" i="1"/>
  <c r="V6754" i="1"/>
  <c r="W6754" i="1"/>
  <c r="W6622" i="1"/>
  <c r="V6622" i="1"/>
  <c r="V6526" i="1"/>
  <c r="W6526" i="1" s="1"/>
  <c r="W6418" i="1"/>
  <c r="W6406" i="1"/>
  <c r="V6370" i="1"/>
  <c r="W6370" i="1"/>
  <c r="V6346" i="1"/>
  <c r="W6346" i="1" s="1"/>
  <c r="V6310" i="1"/>
  <c r="W6310" i="1" s="1"/>
  <c r="V6262" i="1"/>
  <c r="W6262" i="1" s="1"/>
  <c r="V6094" i="1"/>
  <c r="W6094" i="1" s="1"/>
  <c r="W6010" i="1"/>
  <c r="V5890" i="1"/>
  <c r="W5890" i="1"/>
  <c r="V5830" i="1"/>
  <c r="W5830" i="1"/>
  <c r="V5806" i="1"/>
  <c r="W5806" i="1"/>
  <c r="W5410" i="1"/>
  <c r="V5398" i="1"/>
  <c r="W5398" i="1" s="1"/>
  <c r="W5338" i="1"/>
  <c r="V5158" i="1"/>
  <c r="W5158" i="1" s="1"/>
  <c r="V5026" i="1"/>
  <c r="W5026" i="1" s="1"/>
  <c r="V4906" i="1"/>
  <c r="W4906" i="1" s="1"/>
  <c r="V4774" i="1"/>
  <c r="W4774" i="1" s="1"/>
  <c r="V4678" i="1"/>
  <c r="W4678" i="1" s="1"/>
  <c r="W4630" i="1"/>
  <c r="V4630" i="1"/>
  <c r="V4582" i="1"/>
  <c r="W4582" i="1" s="1"/>
  <c r="V4498" i="1"/>
  <c r="W4498" i="1" s="1"/>
  <c r="V4450" i="1"/>
  <c r="W4450" i="1" s="1"/>
  <c r="V4438" i="1"/>
  <c r="W4438" i="1" s="1"/>
  <c r="V4186" i="1"/>
  <c r="W4186" i="1" s="1"/>
  <c r="V4150" i="1"/>
  <c r="W4150" i="1" s="1"/>
  <c r="V3310" i="1"/>
  <c r="W3310" i="1"/>
  <c r="V3178" i="1"/>
  <c r="W3178" i="1" s="1"/>
  <c r="V2770" i="1"/>
  <c r="W2770" i="1" s="1"/>
  <c r="V2638" i="1"/>
  <c r="W2638" i="1" s="1"/>
  <c r="V2434" i="1"/>
  <c r="W2434" i="1" s="1"/>
  <c r="V2182" i="1"/>
  <c r="W2182" i="1" s="1"/>
  <c r="V1894" i="1"/>
  <c r="W1894" i="1" s="1"/>
  <c r="V1786" i="1"/>
  <c r="W1786" i="1"/>
  <c r="V1510" i="1"/>
  <c r="W1510" i="1" s="1"/>
  <c r="V1438" i="1"/>
  <c r="W1438" i="1" s="1"/>
  <c r="V1414" i="1"/>
  <c r="W1414" i="1" s="1"/>
  <c r="V1270" i="1"/>
  <c r="W1270" i="1" s="1"/>
  <c r="V1174" i="1"/>
  <c r="W1174" i="1" s="1"/>
  <c r="V802" i="1"/>
  <c r="W802" i="1"/>
  <c r="V730" i="1"/>
  <c r="W730" i="1"/>
  <c r="V70" i="1"/>
  <c r="W70" i="1" s="1"/>
  <c r="V7705" i="1"/>
  <c r="W7705" i="1" s="1"/>
  <c r="V7525" i="1"/>
  <c r="V7441" i="1"/>
  <c r="W7441" i="1" s="1"/>
  <c r="V7405" i="1"/>
  <c r="W7405" i="1" s="1"/>
  <c r="V6961" i="1"/>
  <c r="W6961" i="1" s="1"/>
  <c r="V6804" i="1"/>
  <c r="W6804" i="1" s="1"/>
  <c r="V6648" i="1"/>
  <c r="W6648" i="1" s="1"/>
  <c r="V6216" i="1"/>
  <c r="W6216" i="1" s="1"/>
  <c r="V6060" i="1"/>
  <c r="W6060" i="1" s="1"/>
  <c r="V5962" i="1"/>
  <c r="W5962" i="1" s="1"/>
  <c r="V5748" i="1"/>
  <c r="W5748" i="1" s="1"/>
  <c r="V5638" i="1"/>
  <c r="W5638" i="1" s="1"/>
  <c r="V5160" i="1"/>
  <c r="W5160" i="1" s="1"/>
  <c r="V3769" i="1"/>
  <c r="W3769" i="1" s="1"/>
  <c r="V2509" i="1"/>
  <c r="W2509" i="1" s="1"/>
  <c r="V7965" i="1"/>
  <c r="W7965" i="1" s="1"/>
  <c r="V7953" i="1"/>
  <c r="W7953" i="1" s="1"/>
  <c r="V7905" i="1"/>
  <c r="W7905" i="1" s="1"/>
  <c r="V7821" i="1"/>
  <c r="W7821" i="1" s="1"/>
  <c r="V7785" i="1"/>
  <c r="W7785" i="1"/>
  <c r="V7761" i="1"/>
  <c r="W7761" i="1"/>
  <c r="V7737" i="1"/>
  <c r="W7737" i="1" s="1"/>
  <c r="V7665" i="1"/>
  <c r="W7665" i="1" s="1"/>
  <c r="V7581" i="1"/>
  <c r="W7581" i="1" s="1"/>
  <c r="V7497" i="1"/>
  <c r="W7497" i="1" s="1"/>
  <c r="V7461" i="1"/>
  <c r="W7461" i="1" s="1"/>
  <c r="V7413" i="1"/>
  <c r="W7413" i="1" s="1"/>
  <c r="V7293" i="1"/>
  <c r="W7293" i="1" s="1"/>
  <c r="V7269" i="1"/>
  <c r="W7269" i="1" s="1"/>
  <c r="V7149" i="1"/>
  <c r="W7149" i="1" s="1"/>
  <c r="V7113" i="1"/>
  <c r="W7113" i="1" s="1"/>
  <c r="V7089" i="1"/>
  <c r="W7089" i="1"/>
  <c r="V7005" i="1"/>
  <c r="W7005" i="1"/>
  <c r="V6981" i="1"/>
  <c r="W6981" i="1" s="1"/>
  <c r="V6969" i="1"/>
  <c r="W6969" i="1" s="1"/>
  <c r="V6921" i="1"/>
  <c r="W6921" i="1" s="1"/>
  <c r="V6909" i="1"/>
  <c r="W6909" i="1" s="1"/>
  <c r="V6897" i="1"/>
  <c r="W6897" i="1"/>
  <c r="V6861" i="1"/>
  <c r="W6861" i="1"/>
  <c r="V6825" i="1"/>
  <c r="W6825" i="1" s="1"/>
  <c r="V6777" i="1"/>
  <c r="W6777" i="1" s="1"/>
  <c r="V6765" i="1"/>
  <c r="W6765" i="1" s="1"/>
  <c r="V6753" i="1"/>
  <c r="W6753" i="1" s="1"/>
  <c r="V6681" i="1"/>
  <c r="W6681" i="1" s="1"/>
  <c r="V6657" i="1"/>
  <c r="W6657" i="1"/>
  <c r="V6621" i="1"/>
  <c r="W6621" i="1" s="1"/>
  <c r="V6585" i="1"/>
  <c r="W6585" i="1" s="1"/>
  <c r="V6525" i="1"/>
  <c r="W6525" i="1" s="1"/>
  <c r="V6489" i="1"/>
  <c r="W6489" i="1" s="1"/>
  <c r="V6465" i="1"/>
  <c r="W6465" i="1"/>
  <c r="V6381" i="1"/>
  <c r="W6381" i="1"/>
  <c r="V6309" i="1"/>
  <c r="W6309" i="1" s="1"/>
  <c r="V6261" i="1"/>
  <c r="W6261" i="1" s="1"/>
  <c r="V6201" i="1"/>
  <c r="W6201" i="1" s="1"/>
  <c r="V6189" i="1"/>
  <c r="W6189" i="1" s="1"/>
  <c r="V6165" i="1"/>
  <c r="W6165" i="1"/>
  <c r="V6057" i="1"/>
  <c r="W6057" i="1"/>
  <c r="V6033" i="1"/>
  <c r="W6033" i="1" s="1"/>
  <c r="V6009" i="1"/>
  <c r="W6009" i="1" s="1"/>
  <c r="V5961" i="1"/>
  <c r="W5961" i="1" s="1"/>
  <c r="V5877" i="1"/>
  <c r="W5877" i="1" s="1"/>
  <c r="V5829" i="1"/>
  <c r="W5829" i="1" s="1"/>
  <c r="V5805" i="1"/>
  <c r="W5805" i="1"/>
  <c r="V5709" i="1"/>
  <c r="W5709" i="1" s="1"/>
  <c r="V5625" i="1"/>
  <c r="W5625" i="1" s="1"/>
  <c r="V5589" i="1"/>
  <c r="W5589" i="1" s="1"/>
  <c r="V5301" i="1"/>
  <c r="W5301" i="1" s="1"/>
  <c r="V5217" i="1"/>
  <c r="W5217" i="1"/>
  <c r="V5169" i="1"/>
  <c r="W5169" i="1"/>
  <c r="V5097" i="1"/>
  <c r="W5097" i="1" s="1"/>
  <c r="V5037" i="1"/>
  <c r="W5037" i="1" s="1"/>
  <c r="V4893" i="1"/>
  <c r="W4893" i="1" s="1"/>
  <c r="V4773" i="1"/>
  <c r="W4773" i="1" s="1"/>
  <c r="V4749" i="1"/>
  <c r="W4749" i="1"/>
  <c r="V4701" i="1"/>
  <c r="W4701" i="1"/>
  <c r="V4581" i="1"/>
  <c r="W4581" i="1" s="1"/>
  <c r="V4473" i="1"/>
  <c r="W4473" i="1" s="1"/>
  <c r="V4437" i="1"/>
  <c r="W4437" i="1" s="1"/>
  <c r="V4389" i="1"/>
  <c r="W4389" i="1" s="1"/>
  <c r="V4353" i="1"/>
  <c r="W4353" i="1" s="1"/>
  <c r="V4281" i="1"/>
  <c r="W4281" i="1"/>
  <c r="V4209" i="1"/>
  <c r="W4209" i="1" s="1"/>
  <c r="V4197" i="1"/>
  <c r="W4197" i="1" s="1"/>
  <c r="V4053" i="1"/>
  <c r="W4053" i="1" s="1"/>
  <c r="V4041" i="1"/>
  <c r="W4041" i="1" s="1"/>
  <c r="V3921" i="1"/>
  <c r="W3921" i="1"/>
  <c r="V3873" i="1"/>
  <c r="W3873" i="1"/>
  <c r="V3861" i="1"/>
  <c r="W3861" i="1" s="1"/>
  <c r="V3693" i="1"/>
  <c r="W3693" i="1" s="1"/>
  <c r="V3441" i="1"/>
  <c r="W3441" i="1" s="1"/>
  <c r="V3405" i="1"/>
  <c r="W3405" i="1" s="1"/>
  <c r="V3309" i="1"/>
  <c r="W3309" i="1"/>
  <c r="V3177" i="1"/>
  <c r="W3177" i="1"/>
  <c r="V3033" i="1"/>
  <c r="W3033" i="1" s="1"/>
  <c r="V3009" i="1"/>
  <c r="W3009" i="1" s="1"/>
  <c r="V2877" i="1"/>
  <c r="W2877" i="1" s="1"/>
  <c r="V2649" i="1"/>
  <c r="W2649" i="1" s="1"/>
  <c r="V2493" i="1"/>
  <c r="W2493" i="1" s="1"/>
  <c r="V2433" i="1"/>
  <c r="W2433" i="1"/>
  <c r="V2205" i="1"/>
  <c r="W2205" i="1" s="1"/>
  <c r="V1881" i="1"/>
  <c r="W1881" i="1" s="1"/>
  <c r="V1737" i="1"/>
  <c r="W1737" i="1" s="1"/>
  <c r="V1677" i="1"/>
  <c r="W1677" i="1" s="1"/>
  <c r="V1509" i="1"/>
  <c r="W1509" i="1" s="1"/>
  <c r="V1269" i="1"/>
  <c r="W1269" i="1"/>
  <c r="V1245" i="1"/>
  <c r="W1245" i="1" s="1"/>
  <c r="V1137" i="1"/>
  <c r="W1137" i="1" s="1"/>
  <c r="V1065" i="1"/>
  <c r="W1065" i="1" s="1"/>
  <c r="V909" i="1"/>
  <c r="W909" i="1" s="1"/>
  <c r="V849" i="1"/>
  <c r="W849" i="1" s="1"/>
  <c r="V825" i="1"/>
  <c r="W825" i="1"/>
  <c r="V633" i="1"/>
  <c r="W633" i="1" s="1"/>
  <c r="V573" i="1"/>
  <c r="W573" i="1" s="1"/>
  <c r="V93" i="1"/>
  <c r="W93" i="1" s="1"/>
  <c r="V7741" i="1"/>
  <c r="W7741" i="1" s="1"/>
  <c r="V7669" i="1"/>
  <c r="W7669" i="1" s="1"/>
  <c r="V7621" i="1"/>
  <c r="W7621" i="1" s="1"/>
  <c r="V7572" i="1"/>
  <c r="W7572" i="1" s="1"/>
  <c r="V7404" i="1"/>
  <c r="W7404" i="1" s="1"/>
  <c r="V6925" i="1"/>
  <c r="W6925" i="1" s="1"/>
  <c r="V6528" i="1"/>
  <c r="W6528" i="1" s="1"/>
  <c r="V6433" i="1"/>
  <c r="W6433" i="1" s="1"/>
  <c r="V5736" i="1"/>
  <c r="W5736" i="1" s="1"/>
  <c r="V3735" i="1"/>
  <c r="W3735" i="1" s="1"/>
  <c r="V7964" i="1"/>
  <c r="W7964" i="1" s="1"/>
  <c r="V7928" i="1"/>
  <c r="W7928" i="1" s="1"/>
  <c r="V7880" i="1"/>
  <c r="W7880" i="1" s="1"/>
  <c r="V7784" i="1"/>
  <c r="W7784" i="1" s="1"/>
  <c r="V7760" i="1"/>
  <c r="W7760" i="1" s="1"/>
  <c r="V7664" i="1"/>
  <c r="W7664" i="1" s="1"/>
  <c r="V7508" i="1"/>
  <c r="W7508" i="1" s="1"/>
  <c r="V7496" i="1"/>
  <c r="W7496" i="1" s="1"/>
  <c r="V7376" i="1"/>
  <c r="W7376" i="1"/>
  <c r="V7148" i="1"/>
  <c r="W7148" i="1"/>
  <c r="V7136" i="1"/>
  <c r="W7136" i="1" s="1"/>
  <c r="V7100" i="1"/>
  <c r="W7100" i="1" s="1"/>
  <c r="V7052" i="1"/>
  <c r="W7052" i="1" s="1"/>
  <c r="V7004" i="1"/>
  <c r="W7004" i="1" s="1"/>
  <c r="V6920" i="1"/>
  <c r="W6920" i="1"/>
  <c r="V6908" i="1"/>
  <c r="W6908" i="1"/>
  <c r="V6896" i="1"/>
  <c r="W6896" i="1" s="1"/>
  <c r="V6860" i="1"/>
  <c r="W6860" i="1" s="1"/>
  <c r="V6848" i="1"/>
  <c r="W6848" i="1" s="1"/>
  <c r="V6824" i="1"/>
  <c r="W6824" i="1" s="1"/>
  <c r="V6812" i="1"/>
  <c r="W6812" i="1" s="1"/>
  <c r="V6764" i="1"/>
  <c r="W6764" i="1" s="1"/>
  <c r="V6656" i="1"/>
  <c r="W6656" i="1" s="1"/>
  <c r="V6620" i="1"/>
  <c r="W6620" i="1" s="1"/>
  <c r="V6608" i="1"/>
  <c r="W6608" i="1" s="1"/>
  <c r="V6536" i="1"/>
  <c r="W6536" i="1" s="1"/>
  <c r="V6464" i="1"/>
  <c r="W6464" i="1"/>
  <c r="V6428" i="1"/>
  <c r="W6428" i="1"/>
  <c r="V6368" i="1"/>
  <c r="W6368" i="1" s="1"/>
  <c r="V6332" i="1"/>
  <c r="W6332" i="1" s="1"/>
  <c r="V6224" i="1"/>
  <c r="W6224" i="1" s="1"/>
  <c r="V6200" i="1"/>
  <c r="W6200" i="1" s="1"/>
  <c r="V6140" i="1"/>
  <c r="W6140" i="1" s="1"/>
  <c r="V6008" i="1"/>
  <c r="W6008" i="1"/>
  <c r="V5996" i="1"/>
  <c r="W5996" i="1" s="1"/>
  <c r="V5924" i="1"/>
  <c r="W5924" i="1"/>
  <c r="V5876" i="1"/>
  <c r="W5876" i="1" s="1"/>
  <c r="V5660" i="1"/>
  <c r="W5660" i="1" s="1"/>
  <c r="V5624" i="1"/>
  <c r="W5624" i="1" s="1"/>
  <c r="V5564" i="1"/>
  <c r="W5564" i="1"/>
  <c r="V5324" i="1"/>
  <c r="W5324" i="1" s="1"/>
  <c r="V5264" i="1"/>
  <c r="W5264" i="1"/>
  <c r="V5180" i="1"/>
  <c r="W5180" i="1" s="1"/>
  <c r="V5096" i="1"/>
  <c r="W5096" i="1" s="1"/>
  <c r="V4976" i="1"/>
  <c r="W4976" i="1" s="1"/>
  <c r="V4748" i="1"/>
  <c r="W4748" i="1" s="1"/>
  <c r="V4580" i="1"/>
  <c r="W4580" i="1" s="1"/>
  <c r="V4376" i="1"/>
  <c r="W4376" i="1"/>
  <c r="V4280" i="1"/>
  <c r="W4280" i="1" s="1"/>
  <c r="V4124" i="1"/>
  <c r="W4124" i="1" s="1"/>
  <c r="V4052" i="1"/>
  <c r="W4052" i="1"/>
  <c r="V3920" i="1"/>
  <c r="W3920" i="1"/>
  <c r="V3740" i="1"/>
  <c r="W3740" i="1" s="1"/>
  <c r="V3692" i="1"/>
  <c r="W3692" i="1" s="1"/>
  <c r="V3536" i="1"/>
  <c r="W3536" i="1" s="1"/>
  <c r="V3476" i="1"/>
  <c r="W3476" i="1" s="1"/>
  <c r="V3176" i="1"/>
  <c r="W3176" i="1" s="1"/>
  <c r="V3140" i="1"/>
  <c r="W3140" i="1"/>
  <c r="W3068" i="1"/>
  <c r="V3068" i="1"/>
  <c r="V3032" i="1"/>
  <c r="W3032" i="1" s="1"/>
  <c r="V3008" i="1"/>
  <c r="W3008" i="1" s="1"/>
  <c r="V2876" i="1"/>
  <c r="W2876" i="1" s="1"/>
  <c r="W2852" i="1"/>
  <c r="V2684" i="1"/>
  <c r="W2684" i="1" s="1"/>
  <c r="V2564" i="1"/>
  <c r="W2564" i="1" s="1"/>
  <c r="V2492" i="1"/>
  <c r="W2492" i="1"/>
  <c r="V2456" i="1"/>
  <c r="W2456" i="1" s="1"/>
  <c r="V2432" i="1"/>
  <c r="W2432" i="1" s="1"/>
  <c r="V2252" i="1"/>
  <c r="W2252" i="1" s="1"/>
  <c r="V1964" i="1"/>
  <c r="W1964" i="1" s="1"/>
  <c r="V1880" i="1"/>
  <c r="W1880" i="1" s="1"/>
  <c r="V1736" i="1"/>
  <c r="W1736" i="1"/>
  <c r="V1208" i="1"/>
  <c r="W1208" i="1" s="1"/>
  <c r="V1196" i="1"/>
  <c r="W1196" i="1"/>
  <c r="V1136" i="1"/>
  <c r="W1136" i="1" s="1"/>
  <c r="V908" i="1"/>
  <c r="W908" i="1" s="1"/>
  <c r="V740" i="1"/>
  <c r="W740" i="1" s="1"/>
  <c r="V452" i="1"/>
  <c r="W452" i="1" s="1"/>
  <c r="V284" i="1"/>
  <c r="W284" i="1" s="1"/>
  <c r="V164" i="1"/>
  <c r="W164" i="1" s="1"/>
  <c r="V7849" i="1"/>
  <c r="W7849" i="1" s="1"/>
  <c r="V7777" i="1"/>
  <c r="W7777" i="1" s="1"/>
  <c r="V7668" i="1"/>
  <c r="W7668" i="1" s="1"/>
  <c r="V6924" i="1"/>
  <c r="W6924" i="1" s="1"/>
  <c r="V6265" i="1"/>
  <c r="W6265" i="1" s="1"/>
  <c r="V6049" i="1"/>
  <c r="W6049" i="1" s="1"/>
  <c r="V5794" i="1"/>
  <c r="W5794" i="1" s="1"/>
  <c r="V4824" i="1"/>
  <c r="W4824" i="1" s="1"/>
  <c r="W6093" i="1"/>
  <c r="W7411" i="1"/>
  <c r="W7363" i="1"/>
  <c r="W7219" i="1"/>
  <c r="V7051" i="1"/>
  <c r="W7051" i="1" s="1"/>
  <c r="V6883" i="1"/>
  <c r="W6883" i="1" s="1"/>
  <c r="V6259" i="1"/>
  <c r="W6259" i="1" s="1"/>
  <c r="W5971" i="1"/>
  <c r="V5923" i="1"/>
  <c r="W5923" i="1" s="1"/>
  <c r="V5779" i="1"/>
  <c r="W5779" i="1" s="1"/>
  <c r="W5695" i="1"/>
  <c r="W5503" i="1"/>
  <c r="V5503" i="1"/>
  <c r="V5287" i="1"/>
  <c r="W5287" i="1" s="1"/>
  <c r="W5263" i="1"/>
  <c r="V5131" i="1"/>
  <c r="W5131" i="1" s="1"/>
  <c r="V5119" i="1"/>
  <c r="W5119" i="1" s="1"/>
  <c r="V4963" i="1"/>
  <c r="W4963" i="1" s="1"/>
  <c r="V4891" i="1"/>
  <c r="W4891" i="1" s="1"/>
  <c r="V4747" i="1"/>
  <c r="W4747" i="1" s="1"/>
  <c r="V4711" i="1"/>
  <c r="W4711" i="1" s="1"/>
  <c r="V4687" i="1"/>
  <c r="W4687" i="1" s="1"/>
  <c r="V4651" i="1"/>
  <c r="W4651" i="1" s="1"/>
  <c r="W4567" i="1"/>
  <c r="V4567" i="1"/>
  <c r="V4423" i="1"/>
  <c r="W4423" i="1" s="1"/>
  <c r="W4411" i="1"/>
  <c r="V4303" i="1"/>
  <c r="W4303" i="1" s="1"/>
  <c r="W4255" i="1"/>
  <c r="V4255" i="1"/>
  <c r="V4207" i="1"/>
  <c r="W4207" i="1" s="1"/>
  <c r="V4015" i="1"/>
  <c r="W4015" i="1" s="1"/>
  <c r="W3991" i="1"/>
  <c r="W3739" i="1"/>
  <c r="V3739" i="1"/>
  <c r="V3691" i="1"/>
  <c r="W3691" i="1" s="1"/>
  <c r="V3607" i="1"/>
  <c r="W3607" i="1" s="1"/>
  <c r="W3535" i="1"/>
  <c r="V3535" i="1"/>
  <c r="V3475" i="1"/>
  <c r="W3475" i="1" s="1"/>
  <c r="W3403" i="1"/>
  <c r="V3403" i="1"/>
  <c r="V3319" i="1"/>
  <c r="W3319" i="1" s="1"/>
  <c r="V3235" i="1"/>
  <c r="W3235" i="1" s="1"/>
  <c r="V3175" i="1"/>
  <c r="W3175" i="1" s="1"/>
  <c r="V3139" i="1"/>
  <c r="W3139" i="1" s="1"/>
  <c r="V3115" i="1"/>
  <c r="W3115" i="1" s="1"/>
  <c r="V3019" i="1"/>
  <c r="W3019" i="1" s="1"/>
  <c r="V3007" i="1"/>
  <c r="W3007" i="1" s="1"/>
  <c r="V2983" i="1"/>
  <c r="W2983" i="1" s="1"/>
  <c r="V2911" i="1"/>
  <c r="W2911" i="1" s="1"/>
  <c r="W2875" i="1"/>
  <c r="V2875" i="1"/>
  <c r="V2851" i="1"/>
  <c r="W2851" i="1" s="1"/>
  <c r="V2827" i="1"/>
  <c r="W2827" i="1" s="1"/>
  <c r="V2731" i="1"/>
  <c r="W2731" i="1" s="1"/>
  <c r="V2707" i="1"/>
  <c r="W2707" i="1"/>
  <c r="V2683" i="1"/>
  <c r="W2683" i="1"/>
  <c r="W2599" i="1"/>
  <c r="V2599" i="1"/>
  <c r="V2563" i="1"/>
  <c r="W2563" i="1" s="1"/>
  <c r="V2491" i="1"/>
  <c r="W2491" i="1" s="1"/>
  <c r="W2479" i="1"/>
  <c r="V2479" i="1"/>
  <c r="V2455" i="1"/>
  <c r="W2455" i="1" s="1"/>
  <c r="V2431" i="1"/>
  <c r="W2431" i="1"/>
  <c r="V2263" i="1"/>
  <c r="W2263" i="1" s="1"/>
  <c r="V2191" i="1"/>
  <c r="W2191" i="1" s="1"/>
  <c r="W2155" i="1"/>
  <c r="V2155" i="1"/>
  <c r="V1999" i="1"/>
  <c r="W1999" i="1" s="1"/>
  <c r="V1867" i="1"/>
  <c r="W1867" i="1" s="1"/>
  <c r="V1735" i="1"/>
  <c r="W1735" i="1"/>
  <c r="V1723" i="1"/>
  <c r="W1723" i="1" s="1"/>
  <c r="V1603" i="1"/>
  <c r="W1603" i="1" s="1"/>
  <c r="V1555" i="1"/>
  <c r="W1555" i="1" s="1"/>
  <c r="W1543" i="1"/>
  <c r="V1543" i="1"/>
  <c r="V1519" i="1"/>
  <c r="W1519" i="1"/>
  <c r="V1315" i="1"/>
  <c r="W1315" i="1" s="1"/>
  <c r="V1135" i="1"/>
  <c r="W1135" i="1" s="1"/>
  <c r="V1051" i="1"/>
  <c r="W1051" i="1" s="1"/>
  <c r="V1039" i="1"/>
  <c r="W1039" i="1" s="1"/>
  <c r="V991" i="1"/>
  <c r="W991" i="1" s="1"/>
  <c r="V919" i="1"/>
  <c r="W919" i="1" s="1"/>
  <c r="V871" i="1"/>
  <c r="W871" i="1" s="1"/>
  <c r="V799" i="1"/>
  <c r="W799" i="1" s="1"/>
  <c r="V775" i="1"/>
  <c r="W775" i="1" s="1"/>
  <c r="V715" i="1"/>
  <c r="W715" i="1" s="1"/>
  <c r="V667" i="1"/>
  <c r="W667" i="1" s="1"/>
  <c r="V631" i="1"/>
  <c r="W631" i="1"/>
  <c r="V295" i="1"/>
  <c r="W295" i="1" s="1"/>
  <c r="V259" i="1"/>
  <c r="W259" i="1" s="1"/>
  <c r="V163" i="1"/>
  <c r="W163" i="1" s="1"/>
  <c r="W151" i="1"/>
  <c r="V151" i="1"/>
  <c r="V127" i="1"/>
  <c r="W127" i="1" s="1"/>
  <c r="V103" i="1"/>
  <c r="W103" i="1" s="1"/>
  <c r="V55" i="1"/>
  <c r="W55" i="1"/>
  <c r="V19" i="1"/>
  <c r="W19" i="1" s="1"/>
  <c r="V7810" i="1"/>
  <c r="W7810" i="1" s="1"/>
  <c r="V7561" i="1"/>
  <c r="W7561" i="1" s="1"/>
  <c r="V7032" i="1"/>
  <c r="W7032" i="1" s="1"/>
  <c r="V6985" i="1"/>
  <c r="W6985" i="1" s="1"/>
  <c r="V6625" i="1"/>
  <c r="W6625" i="1" s="1"/>
  <c r="V5905" i="1"/>
  <c r="W5905" i="1" s="1"/>
  <c r="V3660" i="1"/>
  <c r="W3660" i="1" s="1"/>
  <c r="V3193" i="1"/>
  <c r="W3193" i="1" s="1"/>
  <c r="W3452" i="1"/>
  <c r="V7926" i="1"/>
  <c r="W7926" i="1" s="1"/>
  <c r="W7482" i="1"/>
  <c r="W7362" i="1"/>
  <c r="V6822" i="1"/>
  <c r="W6822" i="1" s="1"/>
  <c r="V6798" i="1"/>
  <c r="W6798" i="1" s="1"/>
  <c r="W6690" i="1"/>
  <c r="V6534" i="1"/>
  <c r="W6534" i="1" s="1"/>
  <c r="V6498" i="1"/>
  <c r="W6498" i="1" s="1"/>
  <c r="V5814" i="1"/>
  <c r="W5814" i="1"/>
  <c r="V5646" i="1"/>
  <c r="W5646" i="1" s="1"/>
  <c r="W5526" i="1"/>
  <c r="V5406" i="1"/>
  <c r="W5406" i="1" s="1"/>
  <c r="W5322" i="1"/>
  <c r="V5118" i="1"/>
  <c r="W5118" i="1"/>
  <c r="V4566" i="1"/>
  <c r="W4566" i="1" s="1"/>
  <c r="V1518" i="1"/>
  <c r="W1518" i="1"/>
  <c r="V1170" i="1"/>
  <c r="W1170" i="1" s="1"/>
  <c r="V126" i="1"/>
  <c r="W126" i="1" s="1"/>
  <c r="V7765" i="1"/>
  <c r="W7765" i="1" s="1"/>
  <c r="V7608" i="1"/>
  <c r="W7608" i="1" s="1"/>
  <c r="V7512" i="1"/>
  <c r="W7512" i="1" s="1"/>
  <c r="V7105" i="1"/>
  <c r="W7105" i="1" s="1"/>
  <c r="V6913" i="1"/>
  <c r="W6913" i="1" s="1"/>
  <c r="V6193" i="1"/>
  <c r="W6193" i="1" s="1"/>
  <c r="V5844" i="1"/>
  <c r="W5844" i="1" s="1"/>
  <c r="V5725" i="1"/>
  <c r="W5725" i="1" s="1"/>
  <c r="V5520" i="1"/>
  <c r="W5520" i="1" s="1"/>
  <c r="V5352" i="1"/>
  <c r="W5352" i="1" s="1"/>
  <c r="W472" i="1"/>
  <c r="V7349" i="1"/>
  <c r="W7349" i="1"/>
  <c r="V5765" i="1"/>
  <c r="W5765" i="1" s="1"/>
  <c r="V4853" i="1"/>
  <c r="W4853" i="1" s="1"/>
  <c r="V4805" i="1"/>
  <c r="W4805" i="1" s="1"/>
  <c r="V4661" i="1"/>
  <c r="W4661" i="1" s="1"/>
  <c r="V4649" i="1"/>
  <c r="W4649" i="1" s="1"/>
  <c r="V4373" i="1"/>
  <c r="W4373" i="1" s="1"/>
  <c r="V4349" i="1"/>
  <c r="W4349" i="1" s="1"/>
  <c r="V4205" i="1"/>
  <c r="W4205" i="1" s="1"/>
  <c r="V4121" i="1"/>
  <c r="W4121" i="1" s="1"/>
  <c r="W4109" i="1"/>
  <c r="V4109" i="1"/>
  <c r="V3989" i="1"/>
  <c r="W3989" i="1" s="1"/>
  <c r="W3953" i="1"/>
  <c r="W3737" i="1"/>
  <c r="V3737" i="1"/>
  <c r="V3701" i="1"/>
  <c r="W3701" i="1"/>
  <c r="V3629" i="1"/>
  <c r="W3629" i="1" s="1"/>
  <c r="V3617" i="1"/>
  <c r="W3617" i="1"/>
  <c r="V3581" i="1"/>
  <c r="W3581" i="1" s="1"/>
  <c r="V3569" i="1"/>
  <c r="W3569" i="1" s="1"/>
  <c r="V3473" i="1"/>
  <c r="W3473" i="1" s="1"/>
  <c r="V3449" i="1"/>
  <c r="W3449" i="1" s="1"/>
  <c r="V3377" i="1"/>
  <c r="W3377" i="1" s="1"/>
  <c r="V3365" i="1"/>
  <c r="W3365" i="1" s="1"/>
  <c r="V3317" i="1"/>
  <c r="W3317" i="1" s="1"/>
  <c r="V3269" i="1"/>
  <c r="W3269" i="1" s="1"/>
  <c r="V3233" i="1"/>
  <c r="W3233" i="1" s="1"/>
  <c r="V3137" i="1"/>
  <c r="W3137" i="1" s="1"/>
  <c r="W2957" i="1"/>
  <c r="V2909" i="1"/>
  <c r="W2909" i="1" s="1"/>
  <c r="V2825" i="1"/>
  <c r="W2825" i="1" s="1"/>
  <c r="V2681" i="1"/>
  <c r="W2681" i="1"/>
  <c r="V2561" i="1"/>
  <c r="W2561" i="1"/>
  <c r="V2549" i="1"/>
  <c r="W2549" i="1" s="1"/>
  <c r="V2261" i="1"/>
  <c r="W2261" i="1" s="1"/>
  <c r="V1865" i="1"/>
  <c r="W1865" i="1" s="1"/>
  <c r="V1829" i="1"/>
  <c r="W1829" i="1" s="1"/>
  <c r="V1565" i="1"/>
  <c r="W1565" i="1" s="1"/>
  <c r="W1517" i="1"/>
  <c r="V1409" i="1"/>
  <c r="W1409" i="1" s="1"/>
  <c r="V1061" i="1"/>
  <c r="W1061" i="1"/>
  <c r="V1001" i="1"/>
  <c r="W1001" i="1"/>
  <c r="V989" i="1"/>
  <c r="W989" i="1"/>
  <c r="V857" i="1"/>
  <c r="W857" i="1" s="1"/>
  <c r="V641" i="1"/>
  <c r="W641" i="1" s="1"/>
  <c r="V557" i="1"/>
  <c r="W557" i="1" s="1"/>
  <c r="V509" i="1"/>
  <c r="W509" i="1"/>
  <c r="V377" i="1"/>
  <c r="W377" i="1" s="1"/>
  <c r="V353" i="1"/>
  <c r="W353" i="1"/>
  <c r="V341" i="1"/>
  <c r="W341" i="1" s="1"/>
  <c r="V7764" i="1"/>
  <c r="W7764" i="1" s="1"/>
  <c r="V7189" i="1"/>
  <c r="W7189" i="1" s="1"/>
  <c r="V7104" i="1"/>
  <c r="W7104" i="1" s="1"/>
  <c r="V6780" i="1"/>
  <c r="W6780" i="1" s="1"/>
  <c r="V6418" i="1"/>
  <c r="V6324" i="1"/>
  <c r="W6324" i="1" s="1"/>
  <c r="V6037" i="1"/>
  <c r="W6037" i="1" s="1"/>
  <c r="V5893" i="1"/>
  <c r="W5893" i="1" s="1"/>
  <c r="V5617" i="1"/>
  <c r="V5079" i="1"/>
  <c r="W5079" i="1" s="1"/>
  <c r="V4032" i="1"/>
  <c r="W4032" i="1" s="1"/>
  <c r="V7991" i="1"/>
  <c r="W7991" i="1" s="1"/>
  <c r="V7979" i="1"/>
  <c r="W7979" i="1" s="1"/>
  <c r="V7967" i="1"/>
  <c r="W7967" i="1" s="1"/>
  <c r="V7955" i="1"/>
  <c r="W7955" i="1" s="1"/>
  <c r="V7943" i="1"/>
  <c r="W7943" i="1" s="1"/>
  <c r="V7931" i="1"/>
  <c r="W7931" i="1" s="1"/>
  <c r="V7919" i="1"/>
  <c r="W7919" i="1" s="1"/>
  <c r="V7907" i="1"/>
  <c r="W7907" i="1" s="1"/>
  <c r="V7895" i="1"/>
  <c r="W7895" i="1" s="1"/>
  <c r="V7883" i="1"/>
  <c r="W7883" i="1" s="1"/>
  <c r="W7871" i="1"/>
  <c r="V7871" i="1"/>
  <c r="V7859" i="1"/>
  <c r="W7859" i="1" s="1"/>
  <c r="W7847" i="1"/>
  <c r="V7847" i="1"/>
  <c r="V7835" i="1"/>
  <c r="W7835" i="1" s="1"/>
  <c r="V7823" i="1"/>
  <c r="W7823" i="1" s="1"/>
  <c r="V7811" i="1"/>
  <c r="W7811" i="1" s="1"/>
  <c r="V7799" i="1"/>
  <c r="W7799" i="1" s="1"/>
  <c r="V7787" i="1"/>
  <c r="W7787" i="1" s="1"/>
  <c r="V7775" i="1"/>
  <c r="W7775" i="1" s="1"/>
  <c r="V7763" i="1"/>
  <c r="W7763" i="1" s="1"/>
  <c r="V7751" i="1"/>
  <c r="W7751" i="1" s="1"/>
  <c r="V7739" i="1"/>
  <c r="W7739" i="1" s="1"/>
  <c r="V7727" i="1"/>
  <c r="W7727" i="1" s="1"/>
  <c r="V7715" i="1"/>
  <c r="W7715" i="1" s="1"/>
  <c r="V7703" i="1"/>
  <c r="W7703" i="1" s="1"/>
  <c r="V7691" i="1"/>
  <c r="W7691" i="1" s="1"/>
  <c r="W7679" i="1"/>
  <c r="V7679" i="1"/>
  <c r="V7667" i="1"/>
  <c r="W7667" i="1" s="1"/>
  <c r="V7655" i="1"/>
  <c r="W7655" i="1" s="1"/>
  <c r="V7643" i="1"/>
  <c r="W7643" i="1" s="1"/>
  <c r="V7631" i="1"/>
  <c r="W7631" i="1" s="1"/>
  <c r="V7619" i="1"/>
  <c r="W7619" i="1" s="1"/>
  <c r="V7607" i="1"/>
  <c r="W7607" i="1" s="1"/>
  <c r="V7595" i="1"/>
  <c r="W7595" i="1" s="1"/>
  <c r="V7583" i="1"/>
  <c r="W7583" i="1" s="1"/>
  <c r="V7571" i="1"/>
  <c r="W7571" i="1" s="1"/>
  <c r="V7559" i="1"/>
  <c r="W7559" i="1" s="1"/>
  <c r="V7547" i="1"/>
  <c r="W7547" i="1" s="1"/>
  <c r="V7535" i="1"/>
  <c r="W7535" i="1" s="1"/>
  <c r="V7523" i="1"/>
  <c r="W7523" i="1" s="1"/>
  <c r="V7511" i="1"/>
  <c r="W7511" i="1" s="1"/>
  <c r="V7499" i="1"/>
  <c r="W7499" i="1" s="1"/>
  <c r="W7487" i="1"/>
  <c r="V7487" i="1"/>
  <c r="V7475" i="1"/>
  <c r="W7475" i="1" s="1"/>
  <c r="V7463" i="1"/>
  <c r="W7463" i="1" s="1"/>
  <c r="V7451" i="1"/>
  <c r="W7451" i="1" s="1"/>
  <c r="V7439" i="1"/>
  <c r="W7439" i="1" s="1"/>
  <c r="V7427" i="1"/>
  <c r="W7427" i="1" s="1"/>
  <c r="V7415" i="1"/>
  <c r="W7415" i="1" s="1"/>
  <c r="V7403" i="1"/>
  <c r="W7403" i="1" s="1"/>
  <c r="V7391" i="1"/>
  <c r="W7391" i="1" s="1"/>
  <c r="V7379" i="1"/>
  <c r="W7379" i="1" s="1"/>
  <c r="V7367" i="1"/>
  <c r="W7367" i="1" s="1"/>
  <c r="V7355" i="1"/>
  <c r="W7355" i="1" s="1"/>
  <c r="V7343" i="1"/>
  <c r="W7343" i="1" s="1"/>
  <c r="V7331" i="1"/>
  <c r="W7331" i="1" s="1"/>
  <c r="V7319" i="1"/>
  <c r="W7319" i="1" s="1"/>
  <c r="V7307" i="1"/>
  <c r="W7307" i="1" s="1"/>
  <c r="W7295" i="1"/>
  <c r="V7295" i="1"/>
  <c r="V7283" i="1"/>
  <c r="W7283" i="1" s="1"/>
  <c r="W7271" i="1"/>
  <c r="V7271" i="1"/>
  <c r="V7259" i="1"/>
  <c r="W7259" i="1" s="1"/>
  <c r="V7247" i="1"/>
  <c r="W7247" i="1" s="1"/>
  <c r="V7235" i="1"/>
  <c r="W7235" i="1" s="1"/>
  <c r="V7223" i="1"/>
  <c r="W7223" i="1" s="1"/>
  <c r="V7211" i="1"/>
  <c r="W7211" i="1" s="1"/>
  <c r="W7199" i="1"/>
  <c r="V7187" i="1"/>
  <c r="W7187" i="1" s="1"/>
  <c r="V7175" i="1"/>
  <c r="W7175" i="1" s="1"/>
  <c r="V7163" i="1"/>
  <c r="W7163" i="1" s="1"/>
  <c r="V7151" i="1"/>
  <c r="W7151" i="1" s="1"/>
  <c r="V7139" i="1"/>
  <c r="W7139" i="1" s="1"/>
  <c r="V7127" i="1"/>
  <c r="W7127" i="1" s="1"/>
  <c r="V7115" i="1"/>
  <c r="W7115" i="1" s="1"/>
  <c r="V7103" i="1"/>
  <c r="W7103" i="1" s="1"/>
  <c r="V7091" i="1"/>
  <c r="W7091" i="1" s="1"/>
  <c r="V7079" i="1"/>
  <c r="W7079" i="1" s="1"/>
  <c r="V7067" i="1"/>
  <c r="W7067" i="1" s="1"/>
  <c r="V7055" i="1"/>
  <c r="W7055" i="1" s="1"/>
  <c r="V7043" i="1"/>
  <c r="W7043" i="1" s="1"/>
  <c r="V7031" i="1"/>
  <c r="W7031" i="1" s="1"/>
  <c r="V7019" i="1"/>
  <c r="W7019" i="1" s="1"/>
  <c r="V7007" i="1"/>
  <c r="W7007" i="1" s="1"/>
  <c r="V6995" i="1"/>
  <c r="W6995" i="1" s="1"/>
  <c r="W6983" i="1"/>
  <c r="V6983" i="1"/>
  <c r="V6971" i="1"/>
  <c r="W6971" i="1" s="1"/>
  <c r="V6959" i="1"/>
  <c r="W6959" i="1" s="1"/>
  <c r="V6947" i="1"/>
  <c r="W6947" i="1" s="1"/>
  <c r="V6935" i="1"/>
  <c r="W6935" i="1" s="1"/>
  <c r="V6923" i="1"/>
  <c r="W6923" i="1" s="1"/>
  <c r="V6911" i="1"/>
  <c r="W6911" i="1" s="1"/>
  <c r="V6899" i="1"/>
  <c r="W6899" i="1" s="1"/>
  <c r="V6887" i="1"/>
  <c r="W6887" i="1" s="1"/>
  <c r="V6875" i="1"/>
  <c r="W6875" i="1" s="1"/>
  <c r="V6863" i="1"/>
  <c r="W6863" i="1" s="1"/>
  <c r="V6851" i="1"/>
  <c r="W6851" i="1" s="1"/>
  <c r="V6839" i="1"/>
  <c r="W6839" i="1" s="1"/>
  <c r="V6827" i="1"/>
  <c r="W6827" i="1" s="1"/>
  <c r="V6815" i="1"/>
  <c r="W6815" i="1" s="1"/>
  <c r="V6803" i="1"/>
  <c r="W6803" i="1" s="1"/>
  <c r="V6791" i="1"/>
  <c r="W6791" i="1" s="1"/>
  <c r="V6779" i="1"/>
  <c r="W6779" i="1" s="1"/>
  <c r="V6767" i="1"/>
  <c r="W6767" i="1" s="1"/>
  <c r="V6755" i="1"/>
  <c r="W6755" i="1" s="1"/>
  <c r="V6743" i="1"/>
  <c r="W6743" i="1" s="1"/>
  <c r="V6731" i="1"/>
  <c r="W6731" i="1" s="1"/>
  <c r="V6719" i="1"/>
  <c r="W6719" i="1" s="1"/>
  <c r="V6707" i="1"/>
  <c r="W6707" i="1" s="1"/>
  <c r="W6695" i="1"/>
  <c r="V6695" i="1"/>
  <c r="V6683" i="1"/>
  <c r="W6683" i="1" s="1"/>
  <c r="V6671" i="1"/>
  <c r="W6671" i="1" s="1"/>
  <c r="V6647" i="1"/>
  <c r="W6647" i="1" s="1"/>
  <c r="V6635" i="1"/>
  <c r="W6635" i="1" s="1"/>
  <c r="V6623" i="1"/>
  <c r="W6623" i="1" s="1"/>
  <c r="W6611" i="1"/>
  <c r="V6611" i="1"/>
  <c r="V6599" i="1"/>
  <c r="W6599" i="1" s="1"/>
  <c r="V6587" i="1"/>
  <c r="W6587" i="1" s="1"/>
  <c r="V6575" i="1"/>
  <c r="W6575" i="1" s="1"/>
  <c r="V6659" i="1"/>
  <c r="W6659" i="1" s="1"/>
  <c r="V6551" i="1"/>
  <c r="W6551" i="1" s="1"/>
  <c r="V6539" i="1"/>
  <c r="W6539" i="1" s="1"/>
  <c r="V6527" i="1"/>
  <c r="W6527" i="1" s="1"/>
  <c r="V6515" i="1"/>
  <c r="W6515" i="1" s="1"/>
  <c r="V6503" i="1"/>
  <c r="W6503" i="1" s="1"/>
  <c r="V6491" i="1"/>
  <c r="W6491" i="1" s="1"/>
  <c r="V6479" i="1"/>
  <c r="W6479" i="1" s="1"/>
  <c r="V6467" i="1"/>
  <c r="W6467" i="1" s="1"/>
  <c r="V6455" i="1"/>
  <c r="W6455" i="1" s="1"/>
  <c r="V6443" i="1"/>
  <c r="W6443" i="1" s="1"/>
  <c r="V6431" i="1"/>
  <c r="W6431" i="1" s="1"/>
  <c r="V6419" i="1"/>
  <c r="W6419" i="1" s="1"/>
  <c r="W6407" i="1"/>
  <c r="V6407" i="1"/>
  <c r="V6395" i="1"/>
  <c r="W6395" i="1" s="1"/>
  <c r="V6383" i="1"/>
  <c r="W6383" i="1" s="1"/>
  <c r="V6371" i="1"/>
  <c r="W6371" i="1" s="1"/>
  <c r="W6359" i="1"/>
  <c r="V6347" i="1"/>
  <c r="W6347" i="1" s="1"/>
  <c r="V6335" i="1"/>
  <c r="W6335" i="1" s="1"/>
  <c r="V6323" i="1"/>
  <c r="W6323" i="1" s="1"/>
  <c r="V6299" i="1"/>
  <c r="W6299" i="1" s="1"/>
  <c r="V6287" i="1"/>
  <c r="W6287" i="1" s="1"/>
  <c r="V6275" i="1"/>
  <c r="W6275" i="1" s="1"/>
  <c r="V6263" i="1"/>
  <c r="W6263" i="1" s="1"/>
  <c r="V6251" i="1"/>
  <c r="W6251" i="1" s="1"/>
  <c r="V6239" i="1"/>
  <c r="W6239" i="1" s="1"/>
  <c r="V6227" i="1"/>
  <c r="W6227" i="1" s="1"/>
  <c r="V6215" i="1"/>
  <c r="W6215" i="1" s="1"/>
  <c r="V6203" i="1"/>
  <c r="W6203" i="1" s="1"/>
  <c r="V6191" i="1"/>
  <c r="W6191" i="1" s="1"/>
  <c r="W6179" i="1"/>
  <c r="V6179" i="1"/>
  <c r="V6155" i="1"/>
  <c r="W6155" i="1" s="1"/>
  <c r="V6143" i="1"/>
  <c r="W6143" i="1" s="1"/>
  <c r="V6131" i="1"/>
  <c r="W6131" i="1" s="1"/>
  <c r="V6119" i="1"/>
  <c r="W6119" i="1" s="1"/>
  <c r="V6107" i="1"/>
  <c r="W6107" i="1" s="1"/>
  <c r="W6095" i="1"/>
  <c r="V6095" i="1"/>
  <c r="V6083" i="1"/>
  <c r="W6083" i="1" s="1"/>
  <c r="V6071" i="1"/>
  <c r="W6071" i="1" s="1"/>
  <c r="V6059" i="1"/>
  <c r="W6059" i="1" s="1"/>
  <c r="V6047" i="1"/>
  <c r="W6047" i="1" s="1"/>
  <c r="V6035" i="1"/>
  <c r="W6035" i="1" s="1"/>
  <c r="V6023" i="1"/>
  <c r="W6023" i="1" s="1"/>
  <c r="V6011" i="1"/>
  <c r="W6011" i="1" s="1"/>
  <c r="V5999" i="1"/>
  <c r="W5999" i="1" s="1"/>
  <c r="V5987" i="1"/>
  <c r="W5987" i="1" s="1"/>
  <c r="W5975" i="1"/>
  <c r="V5975" i="1"/>
  <c r="V5963" i="1"/>
  <c r="W5963" i="1" s="1"/>
  <c r="V5951" i="1"/>
  <c r="W5951" i="1" s="1"/>
  <c r="V5939" i="1"/>
  <c r="W5939" i="1" s="1"/>
  <c r="V5915" i="1"/>
  <c r="W5915" i="1" s="1"/>
  <c r="V5891" i="1"/>
  <c r="W5891" i="1" s="1"/>
  <c r="V5879" i="1"/>
  <c r="W5879" i="1" s="1"/>
  <c r="V5867" i="1"/>
  <c r="W5867" i="1" s="1"/>
  <c r="V5855" i="1"/>
  <c r="W5855" i="1" s="1"/>
  <c r="V5843" i="1"/>
  <c r="W5843" i="1" s="1"/>
  <c r="V5831" i="1"/>
  <c r="W5831" i="1" s="1"/>
  <c r="W5819" i="1"/>
  <c r="V5819" i="1"/>
  <c r="V5807" i="1"/>
  <c r="W5807" i="1" s="1"/>
  <c r="W5795" i="1"/>
  <c r="V5795" i="1"/>
  <c r="V5783" i="1"/>
  <c r="W5783" i="1" s="1"/>
  <c r="V5771" i="1"/>
  <c r="W5771" i="1" s="1"/>
  <c r="V5759" i="1"/>
  <c r="W5759" i="1" s="1"/>
  <c r="V5747" i="1"/>
  <c r="W5747" i="1" s="1"/>
  <c r="V5735" i="1"/>
  <c r="W5735" i="1" s="1"/>
  <c r="W5723" i="1"/>
  <c r="V5723" i="1"/>
  <c r="V5711" i="1"/>
  <c r="W5711" i="1" s="1"/>
  <c r="V5699" i="1"/>
  <c r="W5699" i="1" s="1"/>
  <c r="V5687" i="1"/>
  <c r="W5687" i="1" s="1"/>
  <c r="V5675" i="1"/>
  <c r="W5675" i="1" s="1"/>
  <c r="V5663" i="1"/>
  <c r="W5663" i="1" s="1"/>
  <c r="V5651" i="1"/>
  <c r="W5651" i="1" s="1"/>
  <c r="V5639" i="1"/>
  <c r="W5639" i="1" s="1"/>
  <c r="V5627" i="1"/>
  <c r="W5627" i="1" s="1"/>
  <c r="V5615" i="1"/>
  <c r="W5615" i="1" s="1"/>
  <c r="W5603" i="1"/>
  <c r="V5603" i="1"/>
  <c r="V5591" i="1"/>
  <c r="W5591" i="1" s="1"/>
  <c r="V5579" i="1"/>
  <c r="W5579" i="1" s="1"/>
  <c r="V5567" i="1"/>
  <c r="W5567" i="1" s="1"/>
  <c r="V5555" i="1"/>
  <c r="W5555" i="1" s="1"/>
  <c r="V5543" i="1"/>
  <c r="W5543" i="1" s="1"/>
  <c r="V5531" i="1"/>
  <c r="W5531" i="1" s="1"/>
  <c r="V5519" i="1"/>
  <c r="W5519" i="1" s="1"/>
  <c r="V5507" i="1"/>
  <c r="W5507" i="1" s="1"/>
  <c r="V5495" i="1"/>
  <c r="W5495" i="1" s="1"/>
  <c r="V5483" i="1"/>
  <c r="W5483" i="1" s="1"/>
  <c r="V5471" i="1"/>
  <c r="W5471" i="1" s="1"/>
  <c r="V5459" i="1"/>
  <c r="W5459" i="1" s="1"/>
  <c r="V5447" i="1"/>
  <c r="W5447" i="1" s="1"/>
  <c r="V5435" i="1"/>
  <c r="W5435" i="1" s="1"/>
  <c r="V5423" i="1"/>
  <c r="W5423" i="1" s="1"/>
  <c r="W5411" i="1"/>
  <c r="V5411" i="1"/>
  <c r="V5399" i="1"/>
  <c r="W5399" i="1" s="1"/>
  <c r="V5387" i="1"/>
  <c r="W5387" i="1" s="1"/>
  <c r="V5375" i="1"/>
  <c r="W5375" i="1" s="1"/>
  <c r="V5363" i="1"/>
  <c r="W5363" i="1" s="1"/>
  <c r="V5351" i="1"/>
  <c r="W5351" i="1" s="1"/>
  <c r="V5339" i="1"/>
  <c r="W5339" i="1" s="1"/>
  <c r="V5327" i="1"/>
  <c r="W5327" i="1" s="1"/>
  <c r="V5315" i="1"/>
  <c r="W5315" i="1" s="1"/>
  <c r="V5303" i="1"/>
  <c r="W5303" i="1" s="1"/>
  <c r="V5291" i="1"/>
  <c r="W5291" i="1" s="1"/>
  <c r="V5279" i="1"/>
  <c r="W5279" i="1" s="1"/>
  <c r="V5267" i="1"/>
  <c r="W5267" i="1" s="1"/>
  <c r="V5255" i="1"/>
  <c r="W5255" i="1" s="1"/>
  <c r="V5243" i="1"/>
  <c r="W5243" i="1" s="1"/>
  <c r="V5219" i="1"/>
  <c r="W5219" i="1" s="1"/>
  <c r="V5207" i="1"/>
  <c r="W5207" i="1" s="1"/>
  <c r="V5195" i="1"/>
  <c r="W5195" i="1" s="1"/>
  <c r="V5183" i="1"/>
  <c r="W5183" i="1" s="1"/>
  <c r="V5171" i="1"/>
  <c r="W5171" i="1" s="1"/>
  <c r="V5159" i="1"/>
  <c r="W5159" i="1" s="1"/>
  <c r="V5147" i="1"/>
  <c r="W5147" i="1" s="1"/>
  <c r="V5135" i="1"/>
  <c r="W5135" i="1" s="1"/>
  <c r="V5123" i="1"/>
  <c r="W5123" i="1" s="1"/>
  <c r="V5111" i="1"/>
  <c r="W5111" i="1" s="1"/>
  <c r="V5099" i="1"/>
  <c r="W5099" i="1" s="1"/>
  <c r="V5087" i="1"/>
  <c r="W5087" i="1" s="1"/>
  <c r="V5075" i="1"/>
  <c r="W5075" i="1" s="1"/>
  <c r="V5063" i="1"/>
  <c r="W5063" i="1" s="1"/>
  <c r="V5051" i="1"/>
  <c r="W5051" i="1" s="1"/>
  <c r="V5039" i="1"/>
  <c r="W5039" i="1" s="1"/>
  <c r="V5027" i="1"/>
  <c r="W5027" i="1" s="1"/>
  <c r="V5015" i="1"/>
  <c r="W5015" i="1" s="1"/>
  <c r="V5003" i="1"/>
  <c r="W5003" i="1" s="1"/>
  <c r="V4991" i="1"/>
  <c r="W4991" i="1" s="1"/>
  <c r="V4979" i="1"/>
  <c r="W4979" i="1" s="1"/>
  <c r="V4967" i="1"/>
  <c r="W4967" i="1" s="1"/>
  <c r="V4955" i="1"/>
  <c r="W4955" i="1" s="1"/>
  <c r="V4943" i="1"/>
  <c r="W4943" i="1" s="1"/>
  <c r="V4931" i="1"/>
  <c r="W4931" i="1" s="1"/>
  <c r="V4919" i="1"/>
  <c r="W4919" i="1" s="1"/>
  <c r="V4907" i="1"/>
  <c r="W4907" i="1" s="1"/>
  <c r="V4895" i="1"/>
  <c r="W4895" i="1" s="1"/>
  <c r="V4883" i="1"/>
  <c r="W4883" i="1" s="1"/>
  <c r="V4871" i="1"/>
  <c r="W4871" i="1" s="1"/>
  <c r="V4859" i="1"/>
  <c r="W4859" i="1" s="1"/>
  <c r="V4847" i="1"/>
  <c r="W4847" i="1" s="1"/>
  <c r="V4835" i="1"/>
  <c r="W4835" i="1" s="1"/>
  <c r="V4823" i="1"/>
  <c r="W4823" i="1" s="1"/>
  <c r="V4811" i="1"/>
  <c r="W4811" i="1" s="1"/>
  <c r="V4799" i="1"/>
  <c r="W4799" i="1" s="1"/>
  <c r="V4787" i="1"/>
  <c r="W4787" i="1" s="1"/>
  <c r="V4775" i="1"/>
  <c r="W4775" i="1" s="1"/>
  <c r="V4763" i="1"/>
  <c r="W4763" i="1" s="1"/>
  <c r="V4751" i="1"/>
  <c r="W4751" i="1" s="1"/>
  <c r="V4739" i="1"/>
  <c r="W4739" i="1" s="1"/>
  <c r="V4715" i="1"/>
  <c r="W4715" i="1" s="1"/>
  <c r="V4703" i="1"/>
  <c r="W4703" i="1" s="1"/>
  <c r="V4691" i="1"/>
  <c r="W4691" i="1" s="1"/>
  <c r="V4679" i="1"/>
  <c r="W4679" i="1" s="1"/>
  <c r="V4667" i="1"/>
  <c r="W4667" i="1" s="1"/>
  <c r="V4655" i="1"/>
  <c r="W4655" i="1" s="1"/>
  <c r="V4643" i="1"/>
  <c r="W4643" i="1" s="1"/>
  <c r="V4631" i="1"/>
  <c r="W4631" i="1" s="1"/>
  <c r="V4619" i="1"/>
  <c r="W4619" i="1" s="1"/>
  <c r="V4607" i="1"/>
  <c r="W4607" i="1" s="1"/>
  <c r="V4595" i="1"/>
  <c r="W4595" i="1" s="1"/>
  <c r="V4583" i="1"/>
  <c r="W4583" i="1" s="1"/>
  <c r="V4571" i="1"/>
  <c r="W4571" i="1" s="1"/>
  <c r="W4559" i="1"/>
  <c r="V4559" i="1"/>
  <c r="V4547" i="1"/>
  <c r="W4547" i="1" s="1"/>
  <c r="V4535" i="1"/>
  <c r="W4535" i="1" s="1"/>
  <c r="V4523" i="1"/>
  <c r="W4523" i="1" s="1"/>
  <c r="V4511" i="1"/>
  <c r="W4511" i="1" s="1"/>
  <c r="V4499" i="1"/>
  <c r="W4499" i="1" s="1"/>
  <c r="V4487" i="1"/>
  <c r="W4487" i="1" s="1"/>
  <c r="V4475" i="1"/>
  <c r="W4475" i="1" s="1"/>
  <c r="V4463" i="1"/>
  <c r="W4463" i="1" s="1"/>
  <c r="V4451" i="1"/>
  <c r="W4451" i="1" s="1"/>
  <c r="V4427" i="1"/>
  <c r="W4427" i="1" s="1"/>
  <c r="V4415" i="1"/>
  <c r="W4415" i="1" s="1"/>
  <c r="V4391" i="1"/>
  <c r="W4391" i="1" s="1"/>
  <c r="W4379" i="1"/>
  <c r="V4379" i="1"/>
  <c r="V4367" i="1"/>
  <c r="W4367" i="1" s="1"/>
  <c r="V4355" i="1"/>
  <c r="W4355" i="1" s="1"/>
  <c r="V4343" i="1"/>
  <c r="W4343" i="1" s="1"/>
  <c r="V4331" i="1"/>
  <c r="W4331" i="1" s="1"/>
  <c r="V4319" i="1"/>
  <c r="W4319" i="1" s="1"/>
  <c r="W4307" i="1"/>
  <c r="V4307" i="1"/>
  <c r="V4295" i="1"/>
  <c r="W4295" i="1" s="1"/>
  <c r="V4271" i="1"/>
  <c r="W4271" i="1" s="1"/>
  <c r="V4259" i="1"/>
  <c r="W4259" i="1" s="1"/>
  <c r="V4247" i="1"/>
  <c r="W4247" i="1" s="1"/>
  <c r="V4235" i="1"/>
  <c r="W4235" i="1" s="1"/>
  <c r="V4223" i="1"/>
  <c r="W4223" i="1" s="1"/>
  <c r="V4211" i="1"/>
  <c r="W4211" i="1" s="1"/>
  <c r="V4199" i="1"/>
  <c r="W4199" i="1" s="1"/>
  <c r="V4187" i="1"/>
  <c r="W4187" i="1" s="1"/>
  <c r="V4175" i="1"/>
  <c r="W4175" i="1" s="1"/>
  <c r="V4163" i="1"/>
  <c r="W4163" i="1" s="1"/>
  <c r="V4151" i="1"/>
  <c r="W4151" i="1" s="1"/>
  <c r="V4139" i="1"/>
  <c r="W4139" i="1" s="1"/>
  <c r="V4127" i="1"/>
  <c r="W4127" i="1" s="1"/>
  <c r="V4115" i="1"/>
  <c r="W4115" i="1" s="1"/>
  <c r="V4103" i="1"/>
  <c r="W4103" i="1" s="1"/>
  <c r="V4091" i="1"/>
  <c r="W4091" i="1" s="1"/>
  <c r="V4079" i="1"/>
  <c r="W4079" i="1" s="1"/>
  <c r="V4067" i="1"/>
  <c r="W4067" i="1" s="1"/>
  <c r="V4055" i="1"/>
  <c r="W4055" i="1" s="1"/>
  <c r="V4043" i="1"/>
  <c r="W4043" i="1" s="1"/>
  <c r="V4031" i="1"/>
  <c r="W4031" i="1" s="1"/>
  <c r="V4019" i="1"/>
  <c r="W4019" i="1" s="1"/>
  <c r="V4007" i="1"/>
  <c r="W4007" i="1" s="1"/>
  <c r="V3995" i="1"/>
  <c r="W3995" i="1" s="1"/>
  <c r="V3983" i="1"/>
  <c r="W3983" i="1" s="1"/>
  <c r="V3971" i="1"/>
  <c r="W3971" i="1" s="1"/>
  <c r="V3959" i="1"/>
  <c r="W3959" i="1" s="1"/>
  <c r="V3947" i="1"/>
  <c r="W3947" i="1" s="1"/>
  <c r="V3935" i="1"/>
  <c r="W3935" i="1" s="1"/>
  <c r="V3923" i="1"/>
  <c r="W3923" i="1" s="1"/>
  <c r="V3911" i="1"/>
  <c r="W3911" i="1" s="1"/>
  <c r="V3899" i="1"/>
  <c r="W3899" i="1" s="1"/>
  <c r="V3887" i="1"/>
  <c r="W3887" i="1" s="1"/>
  <c r="V3875" i="1"/>
  <c r="W3875" i="1" s="1"/>
  <c r="V3863" i="1"/>
  <c r="W3863" i="1" s="1"/>
  <c r="V3851" i="1"/>
  <c r="W3851" i="1" s="1"/>
  <c r="V3839" i="1"/>
  <c r="W3839" i="1" s="1"/>
  <c r="V6167" i="1"/>
  <c r="W6167" i="1" s="1"/>
  <c r="V5261" i="1"/>
  <c r="W5261" i="1" s="1"/>
  <c r="V4439" i="1"/>
  <c r="W4439" i="1" s="1"/>
  <c r="W7889" i="1"/>
  <c r="W7289" i="1"/>
  <c r="W6413" i="1"/>
  <c r="V7997" i="1"/>
  <c r="W7997" i="1" s="1"/>
  <c r="V7985" i="1"/>
  <c r="W7985" i="1" s="1"/>
  <c r="V7973" i="1"/>
  <c r="W7973" i="1" s="1"/>
  <c r="V7961" i="1"/>
  <c r="W7961" i="1" s="1"/>
  <c r="V7949" i="1"/>
  <c r="W7949" i="1" s="1"/>
  <c r="V7937" i="1"/>
  <c r="W7937" i="1" s="1"/>
  <c r="V7925" i="1"/>
  <c r="W7925" i="1" s="1"/>
  <c r="V7913" i="1"/>
  <c r="W7913" i="1" s="1"/>
  <c r="W7901" i="1"/>
  <c r="V7877" i="1"/>
  <c r="W7877" i="1" s="1"/>
  <c r="V7865" i="1"/>
  <c r="W7865" i="1" s="1"/>
  <c r="W7853" i="1"/>
  <c r="V7841" i="1"/>
  <c r="W7841" i="1" s="1"/>
  <c r="V7829" i="1"/>
  <c r="W7829" i="1" s="1"/>
  <c r="V7817" i="1"/>
  <c r="W7817" i="1" s="1"/>
  <c r="V7805" i="1"/>
  <c r="W7805" i="1" s="1"/>
  <c r="V7793" i="1"/>
  <c r="W7793" i="1" s="1"/>
  <c r="V7781" i="1"/>
  <c r="W7781" i="1" s="1"/>
  <c r="V7769" i="1"/>
  <c r="W7769" i="1" s="1"/>
  <c r="V7757" i="1"/>
  <c r="W7757" i="1"/>
  <c r="V7745" i="1"/>
  <c r="W7745" i="1" s="1"/>
  <c r="V7733" i="1"/>
  <c r="W7733" i="1" s="1"/>
  <c r="V7721" i="1"/>
  <c r="W7721" i="1" s="1"/>
  <c r="V7709" i="1"/>
  <c r="W7709" i="1" s="1"/>
  <c r="V7697" i="1"/>
  <c r="W7697" i="1" s="1"/>
  <c r="V7685" i="1"/>
  <c r="W7685" i="1" s="1"/>
  <c r="V7661" i="1"/>
  <c r="W7661" i="1" s="1"/>
  <c r="V7649" i="1"/>
  <c r="W7649" i="1" s="1"/>
  <c r="V7637" i="1"/>
  <c r="W7637" i="1" s="1"/>
  <c r="V7625" i="1"/>
  <c r="W7625" i="1" s="1"/>
  <c r="V7613" i="1"/>
  <c r="W7613" i="1" s="1"/>
  <c r="V7601" i="1"/>
  <c r="W7601" i="1" s="1"/>
  <c r="V7589" i="1"/>
  <c r="W7589" i="1"/>
  <c r="V7577" i="1"/>
  <c r="W7577" i="1" s="1"/>
  <c r="V7565" i="1"/>
  <c r="W7565" i="1" s="1"/>
  <c r="V7553" i="1"/>
  <c r="W7553" i="1" s="1"/>
  <c r="V7541" i="1"/>
  <c r="W7541" i="1" s="1"/>
  <c r="V7529" i="1"/>
  <c r="W7529" i="1" s="1"/>
  <c r="V7517" i="1"/>
  <c r="W7517" i="1" s="1"/>
  <c r="V7505" i="1"/>
  <c r="W7505" i="1" s="1"/>
  <c r="V7493" i="1"/>
  <c r="W7493" i="1" s="1"/>
  <c r="V7481" i="1"/>
  <c r="W7481" i="1" s="1"/>
  <c r="V7469" i="1"/>
  <c r="W7469" i="1" s="1"/>
  <c r="V7457" i="1"/>
  <c r="W7457" i="1" s="1"/>
  <c r="V7445" i="1"/>
  <c r="W7445" i="1" s="1"/>
  <c r="W7433" i="1"/>
  <c r="V7433" i="1"/>
  <c r="V7421" i="1"/>
  <c r="W7421" i="1" s="1"/>
  <c r="V7409" i="1"/>
  <c r="W7409" i="1" s="1"/>
  <c r="V7397" i="1"/>
  <c r="W7397" i="1" s="1"/>
  <c r="V7385" i="1"/>
  <c r="W7385" i="1" s="1"/>
  <c r="V7373" i="1"/>
  <c r="W7373" i="1" s="1"/>
  <c r="W7361" i="1"/>
  <c r="V7361" i="1"/>
  <c r="V7337" i="1"/>
  <c r="W7337" i="1" s="1"/>
  <c r="V7325" i="1"/>
  <c r="W7325" i="1" s="1"/>
  <c r="V7313" i="1"/>
  <c r="W7313" i="1" s="1"/>
  <c r="V7301" i="1"/>
  <c r="W7301" i="1" s="1"/>
  <c r="V7277" i="1"/>
  <c r="W7277" i="1"/>
  <c r="V7265" i="1"/>
  <c r="W7265" i="1" s="1"/>
  <c r="V7253" i="1"/>
  <c r="W7253" i="1" s="1"/>
  <c r="V7241" i="1"/>
  <c r="W7241" i="1" s="1"/>
  <c r="V7229" i="1"/>
  <c r="W7229" i="1" s="1"/>
  <c r="V7217" i="1"/>
  <c r="W7217" i="1" s="1"/>
  <c r="V7193" i="1"/>
  <c r="W7193" i="1" s="1"/>
  <c r="V7181" i="1"/>
  <c r="W7181" i="1" s="1"/>
  <c r="V7169" i="1"/>
  <c r="W7169" i="1" s="1"/>
  <c r="V7157" i="1"/>
  <c r="W7157" i="1" s="1"/>
  <c r="V7145" i="1"/>
  <c r="W7145" i="1" s="1"/>
  <c r="V7133" i="1"/>
  <c r="W7133" i="1" s="1"/>
  <c r="V7121" i="1"/>
  <c r="W7121" i="1" s="1"/>
  <c r="V7109" i="1"/>
  <c r="W7109" i="1" s="1"/>
  <c r="V7097" i="1"/>
  <c r="W7097" i="1" s="1"/>
  <c r="V7085" i="1"/>
  <c r="W7085" i="1" s="1"/>
  <c r="V7073" i="1"/>
  <c r="W7073" i="1" s="1"/>
  <c r="V7061" i="1"/>
  <c r="W7061" i="1" s="1"/>
  <c r="V7049" i="1"/>
  <c r="W7049" i="1" s="1"/>
  <c r="V7037" i="1"/>
  <c r="W7037" i="1" s="1"/>
  <c r="V7025" i="1"/>
  <c r="W7025" i="1" s="1"/>
  <c r="V7013" i="1"/>
  <c r="W7013" i="1" s="1"/>
  <c r="V7001" i="1"/>
  <c r="W7001" i="1" s="1"/>
  <c r="V6989" i="1"/>
  <c r="W6989" i="1" s="1"/>
  <c r="V6977" i="1"/>
  <c r="W6977" i="1" s="1"/>
  <c r="V6965" i="1"/>
  <c r="W6965" i="1" s="1"/>
  <c r="V6953" i="1"/>
  <c r="W6953" i="1" s="1"/>
  <c r="V6941" i="1"/>
  <c r="W6941" i="1" s="1"/>
  <c r="V6929" i="1"/>
  <c r="W6929" i="1" s="1"/>
  <c r="V6917" i="1"/>
  <c r="W6917" i="1" s="1"/>
  <c r="V6905" i="1"/>
  <c r="W6905" i="1" s="1"/>
  <c r="V6893" i="1"/>
  <c r="W6893" i="1" s="1"/>
  <c r="V6881" i="1"/>
  <c r="W6881" i="1" s="1"/>
  <c r="V6869" i="1"/>
  <c r="W6869" i="1" s="1"/>
  <c r="V6857" i="1"/>
  <c r="W6857" i="1" s="1"/>
  <c r="V6845" i="1"/>
  <c r="W6845" i="1" s="1"/>
  <c r="V6833" i="1"/>
  <c r="W6833" i="1" s="1"/>
  <c r="V6821" i="1"/>
  <c r="W6821" i="1" s="1"/>
  <c r="V6809" i="1"/>
  <c r="W6809" i="1" s="1"/>
  <c r="V6797" i="1"/>
  <c r="W6797" i="1" s="1"/>
  <c r="V6785" i="1"/>
  <c r="W6785" i="1" s="1"/>
  <c r="V6773" i="1"/>
  <c r="W6773" i="1" s="1"/>
  <c r="V6761" i="1"/>
  <c r="W6761" i="1" s="1"/>
  <c r="W6749" i="1"/>
  <c r="V6749" i="1"/>
  <c r="V6737" i="1"/>
  <c r="W6737" i="1" s="1"/>
  <c r="V6725" i="1"/>
  <c r="W6725" i="1" s="1"/>
  <c r="V6701" i="1"/>
  <c r="W6701" i="1" s="1"/>
  <c r="V6689" i="1"/>
  <c r="W6689" i="1" s="1"/>
  <c r="V6677" i="1"/>
  <c r="W6677" i="1" s="1"/>
  <c r="W6665" i="1"/>
  <c r="V6665" i="1"/>
  <c r="V6653" i="1"/>
  <c r="W6653" i="1" s="1"/>
  <c r="V6641" i="1"/>
  <c r="W6641" i="1" s="1"/>
  <c r="V6629" i="1"/>
  <c r="W6629" i="1"/>
  <c r="V6617" i="1"/>
  <c r="W6617" i="1" s="1"/>
  <c r="V6605" i="1"/>
  <c r="W6605" i="1" s="1"/>
  <c r="V6593" i="1"/>
  <c r="W6593" i="1" s="1"/>
  <c r="V6581" i="1"/>
  <c r="W6581" i="1" s="1"/>
  <c r="W6569" i="1"/>
  <c r="V6569" i="1"/>
  <c r="V6557" i="1"/>
  <c r="W6557" i="1" s="1"/>
  <c r="V6545" i="1"/>
  <c r="W6545" i="1" s="1"/>
  <c r="V6533" i="1"/>
  <c r="W6533" i="1" s="1"/>
  <c r="V6521" i="1"/>
  <c r="W6521" i="1" s="1"/>
  <c r="V6509" i="1"/>
  <c r="W6509" i="1" s="1"/>
  <c r="V6485" i="1"/>
  <c r="W6485" i="1" s="1"/>
  <c r="W6473" i="1"/>
  <c r="V6461" i="1"/>
  <c r="W6461" i="1" s="1"/>
  <c r="V6437" i="1"/>
  <c r="W6437" i="1"/>
  <c r="V6425" i="1"/>
  <c r="W6425" i="1" s="1"/>
  <c r="V6401" i="1"/>
  <c r="W6401" i="1" s="1"/>
  <c r="V6389" i="1"/>
  <c r="W6389" i="1" s="1"/>
  <c r="V6377" i="1"/>
  <c r="W6377" i="1" s="1"/>
  <c r="V6365" i="1"/>
  <c r="W6365" i="1" s="1"/>
  <c r="V6353" i="1"/>
  <c r="W6353" i="1" s="1"/>
  <c r="V6341" i="1"/>
  <c r="W6341" i="1" s="1"/>
  <c r="W6329" i="1"/>
  <c r="V6305" i="1"/>
  <c r="W6305" i="1" s="1"/>
  <c r="V6293" i="1"/>
  <c r="W6293" i="1" s="1"/>
  <c r="V6281" i="1"/>
  <c r="W6281" i="1" s="1"/>
  <c r="V6257" i="1"/>
  <c r="W6257" i="1" s="1"/>
  <c r="V6245" i="1"/>
  <c r="W6245" i="1" s="1"/>
  <c r="W6233" i="1"/>
  <c r="V6221" i="1"/>
  <c r="W6221" i="1" s="1"/>
  <c r="V6209" i="1"/>
  <c r="W6209" i="1" s="1"/>
  <c r="V6197" i="1"/>
  <c r="W6197" i="1" s="1"/>
  <c r="V6185" i="1"/>
  <c r="W6185" i="1" s="1"/>
  <c r="V6173" i="1"/>
  <c r="W6173" i="1" s="1"/>
  <c r="W6161" i="1"/>
  <c r="V6149" i="1"/>
  <c r="W6149" i="1" s="1"/>
  <c r="V6137" i="1"/>
  <c r="W6137" i="1" s="1"/>
  <c r="V6125" i="1"/>
  <c r="W6125" i="1" s="1"/>
  <c r="V6113" i="1"/>
  <c r="W6113" i="1" s="1"/>
  <c r="V6101" i="1"/>
  <c r="W6101" i="1" s="1"/>
  <c r="V6089" i="1"/>
  <c r="W6089" i="1" s="1"/>
  <c r="V6077" i="1"/>
  <c r="W6077" i="1" s="1"/>
  <c r="V6065" i="1"/>
  <c r="W6065" i="1" s="1"/>
  <c r="V6053" i="1"/>
  <c r="W6053" i="1" s="1"/>
  <c r="V6041" i="1"/>
  <c r="W6041" i="1" s="1"/>
  <c r="V6029" i="1"/>
  <c r="W6029" i="1" s="1"/>
  <c r="V6017" i="1"/>
  <c r="W6017" i="1" s="1"/>
  <c r="V6005" i="1"/>
  <c r="W6005" i="1" s="1"/>
  <c r="W5993" i="1"/>
  <c r="V5981" i="1"/>
  <c r="W5981" i="1" s="1"/>
  <c r="V5969" i="1"/>
  <c r="W5969" i="1" s="1"/>
  <c r="V5957" i="1"/>
  <c r="W5957" i="1" s="1"/>
  <c r="V5945" i="1"/>
  <c r="W5945" i="1" s="1"/>
  <c r="V5933" i="1"/>
  <c r="W5933" i="1" s="1"/>
  <c r="V5921" i="1"/>
  <c r="W5921" i="1" s="1"/>
  <c r="V5909" i="1"/>
  <c r="W5909" i="1" s="1"/>
  <c r="V5885" i="1"/>
  <c r="W5885" i="1" s="1"/>
  <c r="V5873" i="1"/>
  <c r="W5873" i="1" s="1"/>
  <c r="V5861" i="1"/>
  <c r="W5861" i="1" s="1"/>
  <c r="V5849" i="1"/>
  <c r="W5849" i="1" s="1"/>
  <c r="V5837" i="1"/>
  <c r="W5837" i="1" s="1"/>
  <c r="V5825" i="1"/>
  <c r="W5825" i="1" s="1"/>
  <c r="V5813" i="1"/>
  <c r="W5813" i="1" s="1"/>
  <c r="V5801" i="1"/>
  <c r="W5801" i="1" s="1"/>
  <c r="V5789" i="1"/>
  <c r="W5789" i="1" s="1"/>
  <c r="V5777" i="1"/>
  <c r="W5777" i="1" s="1"/>
  <c r="V5753" i="1"/>
  <c r="W5753" i="1" s="1"/>
  <c r="V5741" i="1"/>
  <c r="W5741" i="1" s="1"/>
  <c r="V5729" i="1"/>
  <c r="W5729" i="1" s="1"/>
  <c r="V5717" i="1"/>
  <c r="W5717" i="1" s="1"/>
  <c r="V5705" i="1"/>
  <c r="W5705" i="1" s="1"/>
  <c r="V5693" i="1"/>
  <c r="W5693" i="1" s="1"/>
  <c r="W5669" i="1"/>
  <c r="V5669" i="1"/>
  <c r="V5657" i="1"/>
  <c r="W5657" i="1" s="1"/>
  <c r="V5645" i="1"/>
  <c r="W5645" i="1" s="1"/>
  <c r="V5633" i="1"/>
  <c r="W5633" i="1" s="1"/>
  <c r="V5621" i="1"/>
  <c r="W5621" i="1" s="1"/>
  <c r="V5609" i="1"/>
  <c r="W5609" i="1" s="1"/>
  <c r="V5597" i="1"/>
  <c r="W5597" i="1" s="1"/>
  <c r="V5573" i="1"/>
  <c r="W5573" i="1" s="1"/>
  <c r="V5561" i="1"/>
  <c r="W5561" i="1" s="1"/>
  <c r="V5549" i="1"/>
  <c r="W5549" i="1" s="1"/>
  <c r="V5537" i="1"/>
  <c r="W5537" i="1" s="1"/>
  <c r="V5525" i="1"/>
  <c r="W5525" i="1" s="1"/>
  <c r="V5513" i="1"/>
  <c r="W5513" i="1" s="1"/>
  <c r="V5501" i="1"/>
  <c r="W5501" i="1" s="1"/>
  <c r="W5489" i="1"/>
  <c r="V5489" i="1"/>
  <c r="V5477" i="1"/>
  <c r="W5477" i="1" s="1"/>
  <c r="V5453" i="1"/>
  <c r="W5453" i="1" s="1"/>
  <c r="V5441" i="1"/>
  <c r="W5441" i="1" s="1"/>
  <c r="V5429" i="1"/>
  <c r="W5429" i="1" s="1"/>
  <c r="V5417" i="1"/>
  <c r="W5417" i="1" s="1"/>
  <c r="V5405" i="1"/>
  <c r="W5405" i="1" s="1"/>
  <c r="V5393" i="1"/>
  <c r="W5393" i="1" s="1"/>
  <c r="V5381" i="1"/>
  <c r="W5381" i="1" s="1"/>
  <c r="W5369" i="1"/>
  <c r="V5369" i="1"/>
  <c r="V5357" i="1"/>
  <c r="W5357" i="1" s="1"/>
  <c r="V5333" i="1"/>
  <c r="W5333" i="1" s="1"/>
  <c r="V5321" i="1"/>
  <c r="W5321" i="1" s="1"/>
  <c r="V5309" i="1"/>
  <c r="W5309" i="1" s="1"/>
  <c r="V5297" i="1"/>
  <c r="W5297" i="1" s="1"/>
  <c r="V5285" i="1"/>
  <c r="W5285" i="1" s="1"/>
  <c r="V5273" i="1"/>
  <c r="W5273" i="1" s="1"/>
  <c r="V5249" i="1"/>
  <c r="W5249" i="1" s="1"/>
  <c r="V5237" i="1"/>
  <c r="W5237" i="1" s="1"/>
  <c r="V5225" i="1"/>
  <c r="W5225" i="1" s="1"/>
  <c r="V5213" i="1"/>
  <c r="W5213" i="1" s="1"/>
  <c r="W5201" i="1"/>
  <c r="V5189" i="1"/>
  <c r="W5189" i="1" s="1"/>
  <c r="V5177" i="1"/>
  <c r="W5177" i="1" s="1"/>
  <c r="V5165" i="1"/>
  <c r="W5165" i="1" s="1"/>
  <c r="V5153" i="1"/>
  <c r="W5153" i="1" s="1"/>
  <c r="V5141" i="1"/>
  <c r="W5141" i="1" s="1"/>
  <c r="W5129" i="1"/>
  <c r="V5129" i="1"/>
  <c r="V5117" i="1"/>
  <c r="W5117" i="1" s="1"/>
  <c r="V5105" i="1"/>
  <c r="W5105" i="1" s="1"/>
  <c r="V5093" i="1"/>
  <c r="W5093" i="1" s="1"/>
  <c r="V5081" i="1"/>
  <c r="W5081" i="1" s="1"/>
  <c r="V5069" i="1"/>
  <c r="W5069" i="1" s="1"/>
  <c r="W5057" i="1"/>
  <c r="V5057" i="1"/>
  <c r="V5033" i="1"/>
  <c r="W5033" i="1" s="1"/>
  <c r="V5021" i="1"/>
  <c r="W5021" i="1" s="1"/>
  <c r="V5009" i="1"/>
  <c r="W5009" i="1" s="1"/>
  <c r="V4997" i="1"/>
  <c r="W4997" i="1"/>
  <c r="V4985" i="1"/>
  <c r="W4985" i="1" s="1"/>
  <c r="V4973" i="1"/>
  <c r="W4973" i="1" s="1"/>
  <c r="V4949" i="1"/>
  <c r="W4949" i="1" s="1"/>
  <c r="V4937" i="1"/>
  <c r="W4937" i="1" s="1"/>
  <c r="V4925" i="1"/>
  <c r="W4925" i="1" s="1"/>
  <c r="V4901" i="1"/>
  <c r="W4901" i="1" s="1"/>
  <c r="V4889" i="1"/>
  <c r="W4889" i="1"/>
  <c r="V7673" i="1"/>
  <c r="W7673" i="1" s="1"/>
  <c r="V6563" i="1"/>
  <c r="W6563" i="1" s="1"/>
  <c r="V6317" i="1"/>
  <c r="W6317" i="1" s="1"/>
  <c r="V5585" i="1"/>
  <c r="W5585" i="1" s="1"/>
  <c r="V5345" i="1"/>
  <c r="W5345" i="1" s="1"/>
  <c r="V4283" i="1"/>
  <c r="W4283" i="1" s="1"/>
  <c r="V7996" i="1"/>
  <c r="W7996" i="1" s="1"/>
  <c r="V7984" i="1"/>
  <c r="W7984" i="1" s="1"/>
  <c r="V7972" i="1"/>
  <c r="W7972" i="1" s="1"/>
  <c r="V7948" i="1"/>
  <c r="W7948" i="1" s="1"/>
  <c r="W7936" i="1"/>
  <c r="V7936" i="1"/>
  <c r="V7924" i="1"/>
  <c r="W7924" i="1" s="1"/>
  <c r="V7912" i="1"/>
  <c r="W7912" i="1"/>
  <c r="W7900" i="1"/>
  <c r="V7900" i="1"/>
  <c r="V7888" i="1"/>
  <c r="W7888" i="1" s="1"/>
  <c r="V7876" i="1"/>
  <c r="W7876" i="1" s="1"/>
  <c r="V7864" i="1"/>
  <c r="W7864" i="1" s="1"/>
  <c r="W7852" i="1"/>
  <c r="V7840" i="1"/>
  <c r="W7840" i="1" s="1"/>
  <c r="W7828" i="1"/>
  <c r="V7828" i="1"/>
  <c r="W7816" i="1"/>
  <c r="V7816" i="1"/>
  <c r="V7804" i="1"/>
  <c r="W7804" i="1"/>
  <c r="W7792" i="1"/>
  <c r="V7780" i="1"/>
  <c r="W7780" i="1" s="1"/>
  <c r="V7756" i="1"/>
  <c r="W7756" i="1" s="1"/>
  <c r="V7744" i="1"/>
  <c r="W7744" i="1" s="1"/>
  <c r="V7732" i="1"/>
  <c r="W7732" i="1" s="1"/>
  <c r="V7720" i="1"/>
  <c r="W7720" i="1" s="1"/>
  <c r="W7708" i="1"/>
  <c r="V7696" i="1"/>
  <c r="W7696" i="1" s="1"/>
  <c r="V7684" i="1"/>
  <c r="W7684" i="1" s="1"/>
  <c r="V7672" i="1"/>
  <c r="W7672" i="1" s="1"/>
  <c r="V7660" i="1"/>
  <c r="W7660" i="1" s="1"/>
  <c r="V7648" i="1"/>
  <c r="W7648" i="1" s="1"/>
  <c r="V7636" i="1"/>
  <c r="W7636" i="1" s="1"/>
  <c r="V7612" i="1"/>
  <c r="W7612" i="1" s="1"/>
  <c r="V7600" i="1"/>
  <c r="W7600" i="1" s="1"/>
  <c r="V7588" i="1"/>
  <c r="W7588" i="1" s="1"/>
  <c r="V7576" i="1"/>
  <c r="W7576" i="1" s="1"/>
  <c r="V7564" i="1"/>
  <c r="W7564" i="1" s="1"/>
  <c r="V7552" i="1"/>
  <c r="W7552" i="1" s="1"/>
  <c r="V7540" i="1"/>
  <c r="W7540" i="1" s="1"/>
  <c r="V7516" i="1"/>
  <c r="W7516" i="1" s="1"/>
  <c r="V7504" i="1"/>
  <c r="W7504" i="1" s="1"/>
  <c r="V7492" i="1"/>
  <c r="W7492" i="1" s="1"/>
  <c r="V7480" i="1"/>
  <c r="W7480" i="1" s="1"/>
  <c r="V7468" i="1"/>
  <c r="W7468" i="1" s="1"/>
  <c r="V7456" i="1"/>
  <c r="W7456" i="1" s="1"/>
  <c r="V7444" i="1"/>
  <c r="W7444" i="1" s="1"/>
  <c r="V7432" i="1"/>
  <c r="W7432" i="1" s="1"/>
  <c r="V7420" i="1"/>
  <c r="W7420" i="1" s="1"/>
  <c r="V7408" i="1"/>
  <c r="W7408" i="1" s="1"/>
  <c r="W7396" i="1"/>
  <c r="V7396" i="1"/>
  <c r="V7384" i="1"/>
  <c r="W7384" i="1" s="1"/>
  <c r="V7372" i="1"/>
  <c r="W7372" i="1" s="1"/>
  <c r="V7360" i="1"/>
  <c r="W7360" i="1" s="1"/>
  <c r="V7348" i="1"/>
  <c r="W7348" i="1" s="1"/>
  <c r="V7336" i="1"/>
  <c r="W7336" i="1" s="1"/>
  <c r="V7324" i="1"/>
  <c r="W7324" i="1" s="1"/>
  <c r="V7312" i="1"/>
  <c r="W7312" i="1" s="1"/>
  <c r="V7300" i="1"/>
  <c r="W7300" i="1" s="1"/>
  <c r="V7288" i="1"/>
  <c r="W7288" i="1" s="1"/>
  <c r="V7276" i="1"/>
  <c r="W7276" i="1" s="1"/>
  <c r="V7264" i="1"/>
  <c r="W7264" i="1"/>
  <c r="W7252" i="1"/>
  <c r="V7252" i="1"/>
  <c r="V7240" i="1"/>
  <c r="W7240" i="1" s="1"/>
  <c r="W7228" i="1"/>
  <c r="V7216" i="1"/>
  <c r="W7216" i="1" s="1"/>
  <c r="V7204" i="1"/>
  <c r="W7204" i="1" s="1"/>
  <c r="V7192" i="1"/>
  <c r="W7192" i="1" s="1"/>
  <c r="V7180" i="1"/>
  <c r="W7180" i="1" s="1"/>
  <c r="V7168" i="1"/>
  <c r="W7168" i="1" s="1"/>
  <c r="V7156" i="1"/>
  <c r="W7156" i="1" s="1"/>
  <c r="V7144" i="1"/>
  <c r="W7144" i="1" s="1"/>
  <c r="V7132" i="1"/>
  <c r="W7132" i="1" s="1"/>
  <c r="V7120" i="1"/>
  <c r="W7120" i="1" s="1"/>
  <c r="V7108" i="1"/>
  <c r="W7108" i="1" s="1"/>
  <c r="W7096" i="1"/>
  <c r="V7096" i="1"/>
  <c r="W7084" i="1"/>
  <c r="V7072" i="1"/>
  <c r="W7072" i="1" s="1"/>
  <c r="V7060" i="1"/>
  <c r="W7060" i="1" s="1"/>
  <c r="V7048" i="1"/>
  <c r="W7048" i="1" s="1"/>
  <c r="V7036" i="1"/>
  <c r="W7036" i="1" s="1"/>
  <c r="V7024" i="1"/>
  <c r="W7024" i="1" s="1"/>
  <c r="V7012" i="1"/>
  <c r="W7012" i="1" s="1"/>
  <c r="V7000" i="1"/>
  <c r="W7000" i="1" s="1"/>
  <c r="V6988" i="1"/>
  <c r="W6988" i="1" s="1"/>
  <c r="V6976" i="1"/>
  <c r="W6976" i="1" s="1"/>
  <c r="V6964" i="1"/>
  <c r="W6964" i="1" s="1"/>
  <c r="W6952" i="1"/>
  <c r="V6940" i="1"/>
  <c r="W6940" i="1" s="1"/>
  <c r="V6928" i="1"/>
  <c r="W6928" i="1" s="1"/>
  <c r="V6916" i="1"/>
  <c r="W6916" i="1" s="1"/>
  <c r="V6904" i="1"/>
  <c r="W6904" i="1" s="1"/>
  <c r="V6892" i="1"/>
  <c r="W6892" i="1" s="1"/>
  <c r="V6880" i="1"/>
  <c r="W6880" i="1" s="1"/>
  <c r="W6868" i="1"/>
  <c r="V6856" i="1"/>
  <c r="W6856" i="1" s="1"/>
  <c r="V6844" i="1"/>
  <c r="W6844" i="1" s="1"/>
  <c r="V6832" i="1"/>
  <c r="W6832" i="1" s="1"/>
  <c r="V6820" i="1"/>
  <c r="W6820" i="1" s="1"/>
  <c r="V6808" i="1"/>
  <c r="W6808" i="1" s="1"/>
  <c r="V6796" i="1"/>
  <c r="W6796" i="1" s="1"/>
  <c r="V6784" i="1"/>
  <c r="W6784" i="1" s="1"/>
  <c r="V6772" i="1"/>
  <c r="W6772" i="1" s="1"/>
  <c r="V6760" i="1"/>
  <c r="W6760" i="1" s="1"/>
  <c r="V6748" i="1"/>
  <c r="W6748" i="1" s="1"/>
  <c r="V6736" i="1"/>
  <c r="W6736" i="1" s="1"/>
  <c r="V6724" i="1"/>
  <c r="W6724" i="1" s="1"/>
  <c r="V7768" i="1"/>
  <c r="W7768" i="1" s="1"/>
  <c r="V6269" i="1"/>
  <c r="W6269" i="1" s="1"/>
  <c r="V5903" i="1"/>
  <c r="W5903" i="1" s="1"/>
  <c r="V5231" i="1"/>
  <c r="W5231" i="1" s="1"/>
  <c r="V4913" i="1"/>
  <c r="W4913" i="1" s="1"/>
  <c r="V4403" i="1"/>
  <c r="W4403" i="1" s="1"/>
  <c r="V7995" i="1"/>
  <c r="W7995" i="1" s="1"/>
  <c r="V7983" i="1"/>
  <c r="W7983" i="1" s="1"/>
  <c r="V7971" i="1"/>
  <c r="W7971" i="1" s="1"/>
  <c r="V7959" i="1"/>
  <c r="W7959" i="1" s="1"/>
  <c r="V7947" i="1"/>
  <c r="W7947" i="1" s="1"/>
  <c r="V7935" i="1"/>
  <c r="W7935" i="1" s="1"/>
  <c r="V7923" i="1"/>
  <c r="W7923" i="1" s="1"/>
  <c r="V7911" i="1"/>
  <c r="W7911" i="1"/>
  <c r="W7899" i="1"/>
  <c r="V7899" i="1"/>
  <c r="W7887" i="1"/>
  <c r="V7875" i="1"/>
  <c r="W7875" i="1" s="1"/>
  <c r="V7863" i="1"/>
  <c r="W7863" i="1" s="1"/>
  <c r="V7851" i="1"/>
  <c r="W7851" i="1" s="1"/>
  <c r="V7839" i="1"/>
  <c r="W7839" i="1" s="1"/>
  <c r="V7815" i="1"/>
  <c r="W7815" i="1" s="1"/>
  <c r="V7803" i="1"/>
  <c r="W7803" i="1" s="1"/>
  <c r="V7791" i="1"/>
  <c r="W7791" i="1" s="1"/>
  <c r="V7779" i="1"/>
  <c r="W7779" i="1" s="1"/>
  <c r="V7755" i="1"/>
  <c r="W7755" i="1" s="1"/>
  <c r="V7743" i="1"/>
  <c r="W7743" i="1" s="1"/>
  <c r="V7731" i="1"/>
  <c r="W7731" i="1" s="1"/>
  <c r="V7719" i="1"/>
  <c r="W7719" i="1" s="1"/>
  <c r="V7707" i="1"/>
  <c r="W7707" i="1"/>
  <c r="V7695" i="1"/>
  <c r="W7695" i="1" s="1"/>
  <c r="V7683" i="1"/>
  <c r="W7683" i="1" s="1"/>
  <c r="V7671" i="1"/>
  <c r="W7671" i="1" s="1"/>
  <c r="V7659" i="1"/>
  <c r="W7659" i="1" s="1"/>
  <c r="V7647" i="1"/>
  <c r="W7647" i="1" s="1"/>
  <c r="V7635" i="1"/>
  <c r="W7635" i="1" s="1"/>
  <c r="V7623" i="1"/>
  <c r="W7623" i="1" s="1"/>
  <c r="V7611" i="1"/>
  <c r="W7611" i="1" s="1"/>
  <c r="V7599" i="1"/>
  <c r="W7599" i="1" s="1"/>
  <c r="V7587" i="1"/>
  <c r="W7587" i="1" s="1"/>
  <c r="V7575" i="1"/>
  <c r="W7575" i="1" s="1"/>
  <c r="V7551" i="1"/>
  <c r="W7551" i="1" s="1"/>
  <c r="V7539" i="1"/>
  <c r="W7539" i="1" s="1"/>
  <c r="V7527" i="1"/>
  <c r="W7527" i="1" s="1"/>
  <c r="V7515" i="1"/>
  <c r="W7515" i="1" s="1"/>
  <c r="V7503" i="1"/>
  <c r="W7503" i="1" s="1"/>
  <c r="V7491" i="1"/>
  <c r="W7491" i="1" s="1"/>
  <c r="V7479" i="1"/>
  <c r="W7479" i="1" s="1"/>
  <c r="V7467" i="1"/>
  <c r="W7467" i="1" s="1"/>
  <c r="V7455" i="1"/>
  <c r="W7455" i="1" s="1"/>
  <c r="V7443" i="1"/>
  <c r="W7443" i="1" s="1"/>
  <c r="V7431" i="1"/>
  <c r="W7431" i="1" s="1"/>
  <c r="W7419" i="1"/>
  <c r="V7419" i="1"/>
  <c r="V7407" i="1"/>
  <c r="W7407" i="1" s="1"/>
  <c r="V7395" i="1"/>
  <c r="W7395" i="1" s="1"/>
  <c r="V7383" i="1"/>
  <c r="W7383" i="1" s="1"/>
  <c r="V7371" i="1"/>
  <c r="W7371" i="1" s="1"/>
  <c r="V7359" i="1"/>
  <c r="W7359" i="1" s="1"/>
  <c r="W7347" i="1"/>
  <c r="V7335" i="1"/>
  <c r="W7335" i="1" s="1"/>
  <c r="V7323" i="1"/>
  <c r="W7323" i="1" s="1"/>
  <c r="V7311" i="1"/>
  <c r="W7311" i="1" s="1"/>
  <c r="V7299" i="1"/>
  <c r="W7299" i="1" s="1"/>
  <c r="V7287" i="1"/>
  <c r="W7287" i="1" s="1"/>
  <c r="V7275" i="1"/>
  <c r="W7275" i="1" s="1"/>
  <c r="V7263" i="1"/>
  <c r="W7263" i="1" s="1"/>
  <c r="V7251" i="1"/>
  <c r="W7251" i="1" s="1"/>
  <c r="W7239" i="1"/>
  <c r="V7239" i="1"/>
  <c r="W7227" i="1"/>
  <c r="V7215" i="1"/>
  <c r="W7215" i="1" s="1"/>
  <c r="V7203" i="1"/>
  <c r="W7203" i="1" s="1"/>
  <c r="V7191" i="1"/>
  <c r="W7191" i="1" s="1"/>
  <c r="V7179" i="1"/>
  <c r="W7179" i="1" s="1"/>
  <c r="V7167" i="1"/>
  <c r="W7167" i="1"/>
  <c r="V7155" i="1"/>
  <c r="W7155" i="1" s="1"/>
  <c r="V7143" i="1"/>
  <c r="W7143" i="1" s="1"/>
  <c r="W7131" i="1"/>
  <c r="V7131" i="1"/>
  <c r="V7119" i="1"/>
  <c r="W7119" i="1" s="1"/>
  <c r="V7107" i="1"/>
  <c r="W7107" i="1" s="1"/>
  <c r="V7095" i="1"/>
  <c r="W7095" i="1" s="1"/>
  <c r="V7083" i="1"/>
  <c r="W7083" i="1" s="1"/>
  <c r="V7071" i="1"/>
  <c r="W7071" i="1"/>
  <c r="V7047" i="1"/>
  <c r="W7047" i="1" s="1"/>
  <c r="V7035" i="1"/>
  <c r="W7035" i="1" s="1"/>
  <c r="V7023" i="1"/>
  <c r="W7023" i="1" s="1"/>
  <c r="W7011" i="1"/>
  <c r="V7011" i="1"/>
  <c r="V6999" i="1"/>
  <c r="W6999" i="1"/>
  <c r="V6987" i="1"/>
  <c r="W6987" i="1" s="1"/>
  <c r="V6975" i="1"/>
  <c r="W6975" i="1" s="1"/>
  <c r="W6963" i="1"/>
  <c r="V6951" i="1"/>
  <c r="W6951" i="1" s="1"/>
  <c r="V6939" i="1"/>
  <c r="W6939" i="1" s="1"/>
  <c r="V6927" i="1"/>
  <c r="W6927" i="1"/>
  <c r="V6915" i="1"/>
  <c r="W6915" i="1" s="1"/>
  <c r="V6903" i="1"/>
  <c r="W6903" i="1" s="1"/>
  <c r="W6891" i="1"/>
  <c r="V6891" i="1"/>
  <c r="V6879" i="1"/>
  <c r="W6879" i="1" s="1"/>
  <c r="V6867" i="1"/>
  <c r="W6867" i="1" s="1"/>
  <c r="V6855" i="1"/>
  <c r="W6855" i="1" s="1"/>
  <c r="V6843" i="1"/>
  <c r="W6843" i="1" s="1"/>
  <c r="V6831" i="1"/>
  <c r="W6831" i="1" s="1"/>
  <c r="V6819" i="1"/>
  <c r="W6819" i="1" s="1"/>
  <c r="V6807" i="1"/>
  <c r="W6807" i="1" s="1"/>
  <c r="V6795" i="1"/>
  <c r="W6795" i="1" s="1"/>
  <c r="V6783" i="1"/>
  <c r="W6783" i="1" s="1"/>
  <c r="V6771" i="1"/>
  <c r="W6771" i="1" s="1"/>
  <c r="W6759" i="1"/>
  <c r="V6747" i="1"/>
  <c r="W6747" i="1" s="1"/>
  <c r="V6735" i="1"/>
  <c r="W6735" i="1" s="1"/>
  <c r="V6723" i="1"/>
  <c r="W6723" i="1" s="1"/>
  <c r="V6711" i="1"/>
  <c r="W6711" i="1" s="1"/>
  <c r="V6699" i="1"/>
  <c r="W6699" i="1" s="1"/>
  <c r="V6687" i="1"/>
  <c r="W6687" i="1" s="1"/>
  <c r="V6675" i="1"/>
  <c r="W6675" i="1" s="1"/>
  <c r="V6663" i="1"/>
  <c r="W6663" i="1" s="1"/>
  <c r="V6651" i="1"/>
  <c r="W6651" i="1" s="1"/>
  <c r="V6639" i="1"/>
  <c r="W6639" i="1" s="1"/>
  <c r="V6627" i="1"/>
  <c r="W6627" i="1" s="1"/>
  <c r="V6615" i="1"/>
  <c r="W6615" i="1" s="1"/>
  <c r="V6603" i="1"/>
  <c r="W6603" i="1" s="1"/>
  <c r="V6591" i="1"/>
  <c r="W6591" i="1" s="1"/>
  <c r="V6579" i="1"/>
  <c r="W6579" i="1" s="1"/>
  <c r="V6567" i="1"/>
  <c r="W6567" i="1" s="1"/>
  <c r="V6555" i="1"/>
  <c r="W6555" i="1" s="1"/>
  <c r="W6543" i="1"/>
  <c r="W6531" i="1"/>
  <c r="V6531" i="1"/>
  <c r="W6519" i="1"/>
  <c r="V6519" i="1"/>
  <c r="V6507" i="1"/>
  <c r="W6507" i="1" s="1"/>
  <c r="V6495" i="1"/>
  <c r="W6495" i="1" s="1"/>
  <c r="V6483" i="1"/>
  <c r="W6483" i="1" s="1"/>
  <c r="W6471" i="1"/>
  <c r="V6459" i="1"/>
  <c r="W6459" i="1" s="1"/>
  <c r="V6447" i="1"/>
  <c r="W6447" i="1" s="1"/>
  <c r="V6435" i="1"/>
  <c r="W6435" i="1" s="1"/>
  <c r="V6423" i="1"/>
  <c r="W6423" i="1" s="1"/>
  <c r="W6411" i="1"/>
  <c r="V6411" i="1"/>
  <c r="V6399" i="1"/>
  <c r="W6399" i="1" s="1"/>
  <c r="W6387" i="1"/>
  <c r="V6375" i="1"/>
  <c r="W6375" i="1" s="1"/>
  <c r="V6363" i="1"/>
  <c r="W6363" i="1" s="1"/>
  <c r="V6351" i="1"/>
  <c r="W6351" i="1" s="1"/>
  <c r="V6339" i="1"/>
  <c r="W6339" i="1" s="1"/>
  <c r="V6327" i="1"/>
  <c r="W6327" i="1" s="1"/>
  <c r="V6315" i="1"/>
  <c r="W6315" i="1" s="1"/>
  <c r="V6303" i="1"/>
  <c r="W6303" i="1" s="1"/>
  <c r="V6291" i="1"/>
  <c r="W6291" i="1" s="1"/>
  <c r="V6279" i="1"/>
  <c r="W6279" i="1" s="1"/>
  <c r="V6267" i="1"/>
  <c r="W6267" i="1" s="1"/>
  <c r="V6255" i="1"/>
  <c r="W6255" i="1" s="1"/>
  <c r="V6243" i="1"/>
  <c r="W6243" i="1" s="1"/>
  <c r="V6231" i="1"/>
  <c r="W6231" i="1" s="1"/>
  <c r="W6219" i="1"/>
  <c r="V6219" i="1"/>
  <c r="V6207" i="1"/>
  <c r="W6207" i="1" s="1"/>
  <c r="V6195" i="1"/>
  <c r="W6195" i="1" s="1"/>
  <c r="V6183" i="1"/>
  <c r="W6183" i="1" s="1"/>
  <c r="V6171" i="1"/>
  <c r="W6171" i="1" s="1"/>
  <c r="V6159" i="1"/>
  <c r="W6159" i="1" s="1"/>
  <c r="V6147" i="1"/>
  <c r="W6147" i="1" s="1"/>
  <c r="V6135" i="1"/>
  <c r="W6135" i="1" s="1"/>
  <c r="V6111" i="1"/>
  <c r="W6111" i="1" s="1"/>
  <c r="V6099" i="1"/>
  <c r="W6099" i="1" s="1"/>
  <c r="V6087" i="1"/>
  <c r="W6087" i="1" s="1"/>
  <c r="W6075" i="1"/>
  <c r="V6075" i="1"/>
  <c r="V6063" i="1"/>
  <c r="W6063" i="1" s="1"/>
  <c r="W6051" i="1"/>
  <c r="V6039" i="1"/>
  <c r="W6039" i="1"/>
  <c r="W6027" i="1"/>
  <c r="V6027" i="1"/>
  <c r="V6015" i="1"/>
  <c r="W6015" i="1" s="1"/>
  <c r="V5991" i="1"/>
  <c r="W5991" i="1" s="1"/>
  <c r="V5979" i="1"/>
  <c r="W5979" i="1" s="1"/>
  <c r="V5967" i="1"/>
  <c r="W5967" i="1" s="1"/>
  <c r="V5943" i="1"/>
  <c r="W5943" i="1" s="1"/>
  <c r="W5931" i="1"/>
  <c r="V5919" i="1"/>
  <c r="W5919" i="1" s="1"/>
  <c r="V5907" i="1"/>
  <c r="W5907" i="1" s="1"/>
  <c r="V5895" i="1"/>
  <c r="W5895" i="1" s="1"/>
  <c r="V5883" i="1"/>
  <c r="W5883" i="1" s="1"/>
  <c r="W5871" i="1"/>
  <c r="V5859" i="1"/>
  <c r="W5859" i="1" s="1"/>
  <c r="V5847" i="1"/>
  <c r="W5847" i="1"/>
  <c r="W5835" i="1"/>
  <c r="V5823" i="1"/>
  <c r="W5823" i="1" s="1"/>
  <c r="V5811" i="1"/>
  <c r="W5811" i="1" s="1"/>
  <c r="V5799" i="1"/>
  <c r="W5799" i="1" s="1"/>
  <c r="V5787" i="1"/>
  <c r="W5787" i="1" s="1"/>
  <c r="V5775" i="1"/>
  <c r="W5775" i="1" s="1"/>
  <c r="V5763" i="1"/>
  <c r="W5763" i="1" s="1"/>
  <c r="W5751" i="1"/>
  <c r="V5751" i="1"/>
  <c r="W5739" i="1"/>
  <c r="V5739" i="1"/>
  <c r="V5727" i="1"/>
  <c r="W5727" i="1" s="1"/>
  <c r="V5715" i="1"/>
  <c r="W5715" i="1" s="1"/>
  <c r="V5703" i="1"/>
  <c r="W5703" i="1" s="1"/>
  <c r="V5691" i="1"/>
  <c r="W5691" i="1" s="1"/>
  <c r="W5679" i="1"/>
  <c r="W5667" i="1"/>
  <c r="V5667" i="1"/>
  <c r="W5655" i="1"/>
  <c r="V5643" i="1"/>
  <c r="W5643" i="1" s="1"/>
  <c r="V5631" i="1"/>
  <c r="W5631" i="1" s="1"/>
  <c r="W5619" i="1"/>
  <c r="W5595" i="1"/>
  <c r="V5583" i="1"/>
  <c r="W5583" i="1" s="1"/>
  <c r="V5571" i="1"/>
  <c r="W5571" i="1" s="1"/>
  <c r="V5559" i="1"/>
  <c r="W5559" i="1" s="1"/>
  <c r="V5547" i="1"/>
  <c r="W5547" i="1" s="1"/>
  <c r="V5535" i="1"/>
  <c r="W5535" i="1" s="1"/>
  <c r="V5523" i="1"/>
  <c r="W5523" i="1" s="1"/>
  <c r="V5511" i="1"/>
  <c r="W5511" i="1" s="1"/>
  <c r="W5499" i="1"/>
  <c r="V5499" i="1"/>
  <c r="V5487" i="1"/>
  <c r="W5487" i="1" s="1"/>
  <c r="V5475" i="1"/>
  <c r="W5475" i="1" s="1"/>
  <c r="V5463" i="1"/>
  <c r="W5463" i="1" s="1"/>
  <c r="V5451" i="1"/>
  <c r="W5451" i="1" s="1"/>
  <c r="V5439" i="1"/>
  <c r="W5439" i="1" s="1"/>
  <c r="V5427" i="1"/>
  <c r="W5427" i="1" s="1"/>
  <c r="V5415" i="1"/>
  <c r="W5415" i="1" s="1"/>
  <c r="V5391" i="1"/>
  <c r="W5391" i="1" s="1"/>
  <c r="W5379" i="1"/>
  <c r="V5379" i="1"/>
  <c r="V5367" i="1"/>
  <c r="W5367" i="1" s="1"/>
  <c r="V5355" i="1"/>
  <c r="W5355" i="1" s="1"/>
  <c r="V5343" i="1"/>
  <c r="W5343" i="1" s="1"/>
  <c r="V5331" i="1"/>
  <c r="W5331" i="1" s="1"/>
  <c r="V5319" i="1"/>
  <c r="W5319" i="1" s="1"/>
  <c r="V5307" i="1"/>
  <c r="W5307" i="1" s="1"/>
  <c r="V5295" i="1"/>
  <c r="W5295" i="1" s="1"/>
  <c r="W5283" i="1"/>
  <c r="V5271" i="1"/>
  <c r="W5271" i="1" s="1"/>
  <c r="V5259" i="1"/>
  <c r="W5259" i="1" s="1"/>
  <c r="V5247" i="1"/>
  <c r="W5247" i="1" s="1"/>
  <c r="W5235" i="1"/>
  <c r="V5223" i="1"/>
  <c r="W5223" i="1" s="1"/>
  <c r="V5211" i="1"/>
  <c r="W5211" i="1" s="1"/>
  <c r="V5199" i="1"/>
  <c r="W5199" i="1" s="1"/>
  <c r="W5187" i="1"/>
  <c r="V5175" i="1"/>
  <c r="W5175" i="1" s="1"/>
  <c r="V5163" i="1"/>
  <c r="W5163" i="1" s="1"/>
  <c r="V5151" i="1"/>
  <c r="W5151" i="1" s="1"/>
  <c r="V5139" i="1"/>
  <c r="W5139" i="1" s="1"/>
  <c r="V5127" i="1"/>
  <c r="W5127" i="1" s="1"/>
  <c r="V7624" i="1"/>
  <c r="W7624" i="1" s="1"/>
  <c r="V5955" i="1"/>
  <c r="W5955" i="1" s="1"/>
  <c r="V5927" i="1"/>
  <c r="W5927" i="1" s="1"/>
  <c r="V5897" i="1"/>
  <c r="W5897" i="1" s="1"/>
  <c r="V5403" i="1"/>
  <c r="W5403" i="1" s="1"/>
  <c r="V5283" i="1"/>
  <c r="W7205" i="1"/>
  <c r="W6497" i="1"/>
  <c r="W5474" i="1"/>
  <c r="V7994" i="1"/>
  <c r="W7994" i="1" s="1"/>
  <c r="V7982" i="1"/>
  <c r="W7982" i="1" s="1"/>
  <c r="W7970" i="1"/>
  <c r="V7958" i="1"/>
  <c r="W7958" i="1" s="1"/>
  <c r="V7946" i="1"/>
  <c r="W7946" i="1" s="1"/>
  <c r="V7934" i="1"/>
  <c r="W7934" i="1" s="1"/>
  <c r="V7922" i="1"/>
  <c r="W7922" i="1" s="1"/>
  <c r="W7910" i="1"/>
  <c r="V7910" i="1"/>
  <c r="V7898" i="1"/>
  <c r="W7898" i="1" s="1"/>
  <c r="V7886" i="1"/>
  <c r="W7886" i="1" s="1"/>
  <c r="V7874" i="1"/>
  <c r="W7874" i="1" s="1"/>
  <c r="V7862" i="1"/>
  <c r="W7862" i="1" s="1"/>
  <c r="W7850" i="1"/>
  <c r="V7850" i="1"/>
  <c r="W7838" i="1"/>
  <c r="V7838" i="1"/>
  <c r="W7826" i="1"/>
  <c r="V7814" i="1"/>
  <c r="W7814" i="1" s="1"/>
  <c r="V7802" i="1"/>
  <c r="W7802" i="1" s="1"/>
  <c r="W7790" i="1"/>
  <c r="V7778" i="1"/>
  <c r="W7778" i="1" s="1"/>
  <c r="V7766" i="1"/>
  <c r="W7766" i="1" s="1"/>
  <c r="V7742" i="1"/>
  <c r="W7742" i="1" s="1"/>
  <c r="V7730" i="1"/>
  <c r="W7730" i="1" s="1"/>
  <c r="V7718" i="1"/>
  <c r="W7718" i="1" s="1"/>
  <c r="V7706" i="1"/>
  <c r="W7706" i="1" s="1"/>
  <c r="V7694" i="1"/>
  <c r="W7694" i="1" s="1"/>
  <c r="V7682" i="1"/>
  <c r="W7682" i="1" s="1"/>
  <c r="V7670" i="1"/>
  <c r="W7670" i="1" s="1"/>
  <c r="V7658" i="1"/>
  <c r="W7658" i="1" s="1"/>
  <c r="V7646" i="1"/>
  <c r="W7646" i="1" s="1"/>
  <c r="V7634" i="1"/>
  <c r="W7634" i="1" s="1"/>
  <c r="V7622" i="1"/>
  <c r="W7622" i="1" s="1"/>
  <c r="V7610" i="1"/>
  <c r="W7610" i="1" s="1"/>
  <c r="V7598" i="1"/>
  <c r="W7598" i="1" s="1"/>
  <c r="V7586" i="1"/>
  <c r="W7586" i="1" s="1"/>
  <c r="V7574" i="1"/>
  <c r="W7574" i="1" s="1"/>
  <c r="W7562" i="1"/>
  <c r="W7550" i="1"/>
  <c r="V7538" i="1"/>
  <c r="W7538" i="1" s="1"/>
  <c r="V7526" i="1"/>
  <c r="W7526" i="1" s="1"/>
  <c r="V7514" i="1"/>
  <c r="W7514" i="1" s="1"/>
  <c r="V7502" i="1"/>
  <c r="W7502" i="1" s="1"/>
  <c r="V7490" i="1"/>
  <c r="W7490" i="1" s="1"/>
  <c r="V7478" i="1"/>
  <c r="W7478" i="1" s="1"/>
  <c r="V7466" i="1"/>
  <c r="W7466" i="1" s="1"/>
  <c r="V7454" i="1"/>
  <c r="W7454" i="1" s="1"/>
  <c r="V7442" i="1"/>
  <c r="W7442" i="1" s="1"/>
  <c r="V7430" i="1"/>
  <c r="W7430" i="1" s="1"/>
  <c r="V7418" i="1"/>
  <c r="W7418" i="1" s="1"/>
  <c r="V7406" i="1"/>
  <c r="W7406" i="1" s="1"/>
  <c r="V7394" i="1"/>
  <c r="W7394" i="1" s="1"/>
  <c r="V7382" i="1"/>
  <c r="W7382" i="1" s="1"/>
  <c r="V7370" i="1"/>
  <c r="W7370" i="1" s="1"/>
  <c r="V7358" i="1"/>
  <c r="W7358" i="1" s="1"/>
  <c r="W7346" i="1"/>
  <c r="V7334" i="1"/>
  <c r="W7334" i="1" s="1"/>
  <c r="V7322" i="1"/>
  <c r="W7322" i="1" s="1"/>
  <c r="V7310" i="1"/>
  <c r="W7310" i="1" s="1"/>
  <c r="V7298" i="1"/>
  <c r="W7298" i="1" s="1"/>
  <c r="V7286" i="1"/>
  <c r="W7286" i="1" s="1"/>
  <c r="V7274" i="1"/>
  <c r="W7274" i="1" s="1"/>
  <c r="V7262" i="1"/>
  <c r="W7262" i="1" s="1"/>
  <c r="V7250" i="1"/>
  <c r="W7250" i="1" s="1"/>
  <c r="V7238" i="1"/>
  <c r="W7238" i="1" s="1"/>
  <c r="V7226" i="1"/>
  <c r="W7226" i="1" s="1"/>
  <c r="W7214" i="1"/>
  <c r="V7214" i="1"/>
  <c r="V7202" i="1"/>
  <c r="W7202" i="1" s="1"/>
  <c r="V7190" i="1"/>
  <c r="W7190" i="1" s="1"/>
  <c r="V7166" i="1"/>
  <c r="W7166" i="1" s="1"/>
  <c r="V7154" i="1"/>
  <c r="W7154" i="1"/>
  <c r="V7142" i="1"/>
  <c r="W7142" i="1" s="1"/>
  <c r="V7130" i="1"/>
  <c r="W7130" i="1" s="1"/>
  <c r="V7118" i="1"/>
  <c r="W7118" i="1" s="1"/>
  <c r="V7106" i="1"/>
  <c r="W7106" i="1" s="1"/>
  <c r="V7094" i="1"/>
  <c r="W7094" i="1" s="1"/>
  <c r="W7082" i="1"/>
  <c r="V7070" i="1"/>
  <c r="W7070" i="1"/>
  <c r="V7046" i="1"/>
  <c r="W7046" i="1" s="1"/>
  <c r="V7034" i="1"/>
  <c r="W7034" i="1" s="1"/>
  <c r="V7022" i="1"/>
  <c r="W7022" i="1" s="1"/>
  <c r="W7010" i="1"/>
  <c r="V6998" i="1"/>
  <c r="W6998" i="1" s="1"/>
  <c r="V6986" i="1"/>
  <c r="W6986" i="1" s="1"/>
  <c r="V6974" i="1"/>
  <c r="W6974" i="1" s="1"/>
  <c r="W6962" i="1"/>
  <c r="V6950" i="1"/>
  <c r="W6950" i="1" s="1"/>
  <c r="W6938" i="1"/>
  <c r="V6938" i="1"/>
  <c r="V6926" i="1"/>
  <c r="W6926" i="1" s="1"/>
  <c r="W6914" i="1"/>
  <c r="V6914" i="1"/>
  <c r="V6902" i="1"/>
  <c r="W6902" i="1" s="1"/>
  <c r="W6890" i="1"/>
  <c r="V6878" i="1"/>
  <c r="W6878" i="1" s="1"/>
  <c r="W6866" i="1"/>
  <c r="W6854" i="1"/>
  <c r="V6854" i="1"/>
  <c r="V6842" i="1"/>
  <c r="W6842" i="1" s="1"/>
  <c r="V6830" i="1"/>
  <c r="W6830" i="1" s="1"/>
  <c r="W6818" i="1"/>
  <c r="V6818" i="1"/>
  <c r="V6806" i="1"/>
  <c r="W6806" i="1" s="1"/>
  <c r="V6794" i="1"/>
  <c r="W6794" i="1" s="1"/>
  <c r="V6782" i="1"/>
  <c r="W6782" i="1" s="1"/>
  <c r="V6770" i="1"/>
  <c r="W6770" i="1" s="1"/>
  <c r="W6758" i="1"/>
  <c r="V6746" i="1"/>
  <c r="W6746" i="1" s="1"/>
  <c r="W6734" i="1"/>
  <c r="V6734" i="1"/>
  <c r="V6722" i="1"/>
  <c r="W6722" i="1" s="1"/>
  <c r="V6698" i="1"/>
  <c r="W6698" i="1" s="1"/>
  <c r="W6686" i="1"/>
  <c r="V6674" i="1"/>
  <c r="W6674" i="1" s="1"/>
  <c r="V6662" i="1"/>
  <c r="W6662" i="1" s="1"/>
  <c r="V6650" i="1"/>
  <c r="W6650" i="1" s="1"/>
  <c r="V6638" i="1"/>
  <c r="W6638" i="1" s="1"/>
  <c r="V6626" i="1"/>
  <c r="W6626" i="1" s="1"/>
  <c r="W6614" i="1"/>
  <c r="V6602" i="1"/>
  <c r="W6602" i="1" s="1"/>
  <c r="V6590" i="1"/>
  <c r="W6590" i="1" s="1"/>
  <c r="V6578" i="1"/>
  <c r="W6578" i="1" s="1"/>
  <c r="V6566" i="1"/>
  <c r="W6566" i="1" s="1"/>
  <c r="V6554" i="1"/>
  <c r="W6554" i="1" s="1"/>
  <c r="W6542" i="1"/>
  <c r="V6542" i="1"/>
  <c r="V6530" i="1"/>
  <c r="W6530" i="1" s="1"/>
  <c r="V6518" i="1"/>
  <c r="W6518" i="1" s="1"/>
  <c r="V6506" i="1"/>
  <c r="W6506" i="1" s="1"/>
  <c r="V6494" i="1"/>
  <c r="W6494" i="1" s="1"/>
  <c r="V6482" i="1"/>
  <c r="W6482" i="1" s="1"/>
  <c r="V6470" i="1"/>
  <c r="W6470" i="1" s="1"/>
  <c r="W6458" i="1"/>
  <c r="V6458" i="1"/>
  <c r="V6446" i="1"/>
  <c r="W6446" i="1" s="1"/>
  <c r="W6434" i="1"/>
  <c r="V6434" i="1"/>
  <c r="W6422" i="1"/>
  <c r="V6410" i="1"/>
  <c r="W6410" i="1" s="1"/>
  <c r="V6398" i="1"/>
  <c r="W6398" i="1" s="1"/>
  <c r="V6386" i="1"/>
  <c r="W6386" i="1"/>
  <c r="V6374" i="1"/>
  <c r="W6374" i="1" s="1"/>
  <c r="V6362" i="1"/>
  <c r="W6362" i="1" s="1"/>
  <c r="W6350" i="1"/>
  <c r="V6338" i="1"/>
  <c r="W6338" i="1" s="1"/>
  <c r="V6326" i="1"/>
  <c r="W6326" i="1" s="1"/>
  <c r="V6314" i="1"/>
  <c r="W6314" i="1" s="1"/>
  <c r="V6302" i="1"/>
  <c r="W6302" i="1" s="1"/>
  <c r="V6290" i="1"/>
  <c r="W6290" i="1" s="1"/>
  <c r="V6278" i="1"/>
  <c r="W6278" i="1" s="1"/>
  <c r="V6266" i="1"/>
  <c r="W6266" i="1" s="1"/>
  <c r="V6254" i="1"/>
  <c r="W6254" i="1" s="1"/>
  <c r="V6242" i="1"/>
  <c r="W6242" i="1" s="1"/>
  <c r="V6230" i="1"/>
  <c r="W6230" i="1" s="1"/>
  <c r="V6218" i="1"/>
  <c r="W6218" i="1" s="1"/>
  <c r="W6206" i="1"/>
  <c r="V6206" i="1"/>
  <c r="W6194" i="1"/>
  <c r="V6194" i="1"/>
  <c r="V6182" i="1"/>
  <c r="W6182" i="1" s="1"/>
  <c r="V6170" i="1"/>
  <c r="W6170" i="1" s="1"/>
  <c r="W6158" i="1"/>
  <c r="V6158" i="1"/>
  <c r="V6146" i="1"/>
  <c r="W6146" i="1" s="1"/>
  <c r="W6134" i="1"/>
  <c r="V6110" i="1"/>
  <c r="W6110" i="1" s="1"/>
  <c r="V6098" i="1"/>
  <c r="W6098" i="1" s="1"/>
  <c r="V6086" i="1"/>
  <c r="W6086" i="1" s="1"/>
  <c r="V6074" i="1"/>
  <c r="W6074" i="1" s="1"/>
  <c r="V6062" i="1"/>
  <c r="W6062" i="1" s="1"/>
  <c r="W6050" i="1"/>
  <c r="V6038" i="1"/>
  <c r="W6038" i="1" s="1"/>
  <c r="V6026" i="1"/>
  <c r="W6026" i="1" s="1"/>
  <c r="V6014" i="1"/>
  <c r="W6014" i="1" s="1"/>
  <c r="V6002" i="1"/>
  <c r="W6002" i="1" s="1"/>
  <c r="V5990" i="1"/>
  <c r="W5990" i="1" s="1"/>
  <c r="V5978" i="1"/>
  <c r="W5978" i="1" s="1"/>
  <c r="V5966" i="1"/>
  <c r="W5966" i="1" s="1"/>
  <c r="V5954" i="1"/>
  <c r="W5954" i="1" s="1"/>
  <c r="V5942" i="1"/>
  <c r="W5942" i="1" s="1"/>
  <c r="V5930" i="1"/>
  <c r="W5930" i="1" s="1"/>
  <c r="V5918" i="1"/>
  <c r="W5918" i="1" s="1"/>
  <c r="V5906" i="1"/>
  <c r="W5906" i="1" s="1"/>
  <c r="W5894" i="1"/>
  <c r="V5894" i="1"/>
  <c r="V5870" i="1"/>
  <c r="W5870" i="1" s="1"/>
  <c r="V5858" i="1"/>
  <c r="W5858" i="1" s="1"/>
  <c r="V5846" i="1"/>
  <c r="W5846" i="1" s="1"/>
  <c r="W5834" i="1"/>
  <c r="V5834" i="1"/>
  <c r="W5822" i="1"/>
  <c r="V5822" i="1"/>
  <c r="V5810" i="1"/>
  <c r="W5810" i="1" s="1"/>
  <c r="W5798" i="1"/>
  <c r="V5798" i="1"/>
  <c r="V5786" i="1"/>
  <c r="W5786" i="1" s="1"/>
  <c r="V5774" i="1"/>
  <c r="W5774" i="1" s="1"/>
  <c r="V5762" i="1"/>
  <c r="W5762" i="1" s="1"/>
  <c r="V5750" i="1"/>
  <c r="W5750" i="1" s="1"/>
  <c r="V5738" i="1"/>
  <c r="W5738" i="1" s="1"/>
  <c r="W5726" i="1"/>
  <c r="V5726" i="1"/>
  <c r="V5714" i="1"/>
  <c r="W5714" i="1" s="1"/>
  <c r="V5702" i="1"/>
  <c r="W5702" i="1" s="1"/>
  <c r="V5690" i="1"/>
  <c r="W5690" i="1" s="1"/>
  <c r="V5678" i="1"/>
  <c r="W5678" i="1" s="1"/>
  <c r="V5666" i="1"/>
  <c r="W5666" i="1" s="1"/>
  <c r="V5654" i="1"/>
  <c r="W5654" i="1" s="1"/>
  <c r="V5642" i="1"/>
  <c r="W5642" i="1" s="1"/>
  <c r="V5630" i="1"/>
  <c r="W5630" i="1" s="1"/>
  <c r="V5618" i="1"/>
  <c r="W5618" i="1" s="1"/>
  <c r="V5606" i="1"/>
  <c r="W5606" i="1" s="1"/>
  <c r="V5594" i="1"/>
  <c r="W5594" i="1" s="1"/>
  <c r="V5582" i="1"/>
  <c r="W5582" i="1" s="1"/>
  <c r="V5570" i="1"/>
  <c r="W5570" i="1" s="1"/>
  <c r="W5558" i="1"/>
  <c r="V5546" i="1"/>
  <c r="W5546" i="1" s="1"/>
  <c r="V5534" i="1"/>
  <c r="W5534" i="1" s="1"/>
  <c r="V5522" i="1"/>
  <c r="W5522" i="1" s="1"/>
  <c r="W5510" i="1"/>
  <c r="V5510" i="1"/>
  <c r="V5498" i="1"/>
  <c r="W5498" i="1" s="1"/>
  <c r="V5486" i="1"/>
  <c r="W5486" i="1" s="1"/>
  <c r="V5462" i="1"/>
  <c r="W5462" i="1" s="1"/>
  <c r="V5450" i="1"/>
  <c r="W5450" i="1" s="1"/>
  <c r="V5438" i="1"/>
  <c r="W5438" i="1" s="1"/>
  <c r="V5426" i="1"/>
  <c r="W5426" i="1" s="1"/>
  <c r="W5414" i="1"/>
  <c r="V5402" i="1"/>
  <c r="W5402" i="1" s="1"/>
  <c r="V5390" i="1"/>
  <c r="W5390" i="1" s="1"/>
  <c r="V5378" i="1"/>
  <c r="W5378" i="1" s="1"/>
  <c r="V5366" i="1"/>
  <c r="W5366" i="1" s="1"/>
  <c r="V5354" i="1"/>
  <c r="W5354" i="1" s="1"/>
  <c r="V5342" i="1"/>
  <c r="W5342" i="1" s="1"/>
  <c r="V5330" i="1"/>
  <c r="W5330" i="1" s="1"/>
  <c r="V5318" i="1"/>
  <c r="W5318" i="1" s="1"/>
  <c r="W5306" i="1"/>
  <c r="V5306" i="1"/>
  <c r="V5294" i="1"/>
  <c r="W5294" i="1" s="1"/>
  <c r="W5282" i="1"/>
  <c r="V5282" i="1"/>
  <c r="V5270" i="1"/>
  <c r="W5270" i="1" s="1"/>
  <c r="V5258" i="1"/>
  <c r="W5258" i="1" s="1"/>
  <c r="V5246" i="1"/>
  <c r="W5246" i="1" s="1"/>
  <c r="W5234" i="1"/>
  <c r="V5222" i="1"/>
  <c r="W5222" i="1" s="1"/>
  <c r="V5210" i="1"/>
  <c r="W5210" i="1" s="1"/>
  <c r="V5198" i="1"/>
  <c r="W5198" i="1" s="1"/>
  <c r="V5186" i="1"/>
  <c r="W5186" i="1" s="1"/>
  <c r="V5174" i="1"/>
  <c r="W5174" i="1" s="1"/>
  <c r="V5162" i="1"/>
  <c r="W5162" i="1" s="1"/>
  <c r="V5150" i="1"/>
  <c r="W5150" i="1" s="1"/>
  <c r="V5138" i="1"/>
  <c r="W5138" i="1" s="1"/>
  <c r="V5126" i="1"/>
  <c r="W5126" i="1" s="1"/>
  <c r="V5114" i="1"/>
  <c r="W5114" i="1" s="1"/>
  <c r="V5102" i="1"/>
  <c r="W5102" i="1" s="1"/>
  <c r="V5090" i="1"/>
  <c r="W5090" i="1" s="1"/>
  <c r="V5078" i="1"/>
  <c r="W5078" i="1" s="1"/>
  <c r="V5066" i="1"/>
  <c r="W5066" i="1" s="1"/>
  <c r="W5054" i="1"/>
  <c r="V5054" i="1"/>
  <c r="V5042" i="1"/>
  <c r="W5042" i="1" s="1"/>
  <c r="V5030" i="1"/>
  <c r="W5030" i="1" s="1"/>
  <c r="V5018" i="1"/>
  <c r="W5018" i="1" s="1"/>
  <c r="V5006" i="1"/>
  <c r="W5006" i="1" s="1"/>
  <c r="V4994" i="1"/>
  <c r="W4994" i="1" s="1"/>
  <c r="V4982" i="1"/>
  <c r="W4982" i="1" s="1"/>
  <c r="V4970" i="1"/>
  <c r="W4970" i="1" s="1"/>
  <c r="V4958" i="1"/>
  <c r="W4958" i="1" s="1"/>
  <c r="V4946" i="1"/>
  <c r="W4946" i="1" s="1"/>
  <c r="V4934" i="1"/>
  <c r="W4934" i="1" s="1"/>
  <c r="V4922" i="1"/>
  <c r="W4922" i="1" s="1"/>
  <c r="V4910" i="1"/>
  <c r="W4910" i="1" s="1"/>
  <c r="V4898" i="1"/>
  <c r="W4898" i="1" s="1"/>
  <c r="W4886" i="1"/>
  <c r="V4886" i="1"/>
  <c r="V4874" i="1"/>
  <c r="W4874" i="1" s="1"/>
  <c r="V4862" i="1"/>
  <c r="W4862" i="1" s="1"/>
  <c r="V4850" i="1"/>
  <c r="W4850" i="1"/>
  <c r="V4838" i="1"/>
  <c r="W4838" i="1" s="1"/>
  <c r="V4826" i="1"/>
  <c r="W4826" i="1" s="1"/>
  <c r="W4814" i="1"/>
  <c r="V4814" i="1"/>
  <c r="V4802" i="1"/>
  <c r="W4802" i="1" s="1"/>
  <c r="V4790" i="1"/>
  <c r="W4790" i="1" s="1"/>
  <c r="V4778" i="1"/>
  <c r="W4778" i="1" s="1"/>
  <c r="V4766" i="1"/>
  <c r="W4766" i="1" s="1"/>
  <c r="V4754" i="1"/>
  <c r="W4754" i="1" s="1"/>
  <c r="V4742" i="1"/>
  <c r="W4742" i="1" s="1"/>
  <c r="V4730" i="1"/>
  <c r="W4730" i="1" s="1"/>
  <c r="V4718" i="1"/>
  <c r="W4718" i="1" s="1"/>
  <c r="W4706" i="1"/>
  <c r="V4706" i="1"/>
  <c r="V4694" i="1"/>
  <c r="W4694" i="1" s="1"/>
  <c r="V4682" i="1"/>
  <c r="W4682" i="1" s="1"/>
  <c r="V4670" i="1"/>
  <c r="W4670" i="1" s="1"/>
  <c r="W4658" i="1"/>
  <c r="V4658" i="1"/>
  <c r="W4646" i="1"/>
  <c r="V4634" i="1"/>
  <c r="W4634" i="1" s="1"/>
  <c r="V4622" i="1"/>
  <c r="W4622" i="1" s="1"/>
  <c r="V4610" i="1"/>
  <c r="W4610" i="1" s="1"/>
  <c r="V4598" i="1"/>
  <c r="W4598" i="1" s="1"/>
  <c r="V4586" i="1"/>
  <c r="W4586" i="1" s="1"/>
  <c r="V4562" i="1"/>
  <c r="W4562" i="1" s="1"/>
  <c r="V4550" i="1"/>
  <c r="W4550" i="1" s="1"/>
  <c r="V4538" i="1"/>
  <c r="W4538" i="1" s="1"/>
  <c r="V4526" i="1"/>
  <c r="W4526" i="1" s="1"/>
  <c r="V4514" i="1"/>
  <c r="W4514" i="1" s="1"/>
  <c r="V4502" i="1"/>
  <c r="W4502" i="1" s="1"/>
  <c r="V4490" i="1"/>
  <c r="W4490" i="1" s="1"/>
  <c r="V4478" i="1"/>
  <c r="W4478" i="1" s="1"/>
  <c r="V4466" i="1"/>
  <c r="W4466" i="1" s="1"/>
  <c r="V4454" i="1"/>
  <c r="W4454" i="1" s="1"/>
  <c r="V4442" i="1"/>
  <c r="W4442" i="1" s="1"/>
  <c r="W4430" i="1"/>
  <c r="V4430" i="1"/>
  <c r="V4418" i="1"/>
  <c r="W4418" i="1" s="1"/>
  <c r="V4406" i="1"/>
  <c r="W4406" i="1" s="1"/>
  <c r="V4394" i="1"/>
  <c r="W4394" i="1" s="1"/>
  <c r="V4382" i="1"/>
  <c r="W4382" i="1" s="1"/>
  <c r="V4370" i="1"/>
  <c r="W4370" i="1" s="1"/>
  <c r="V4358" i="1"/>
  <c r="W4358" i="1" s="1"/>
  <c r="V4346" i="1"/>
  <c r="W4346" i="1"/>
  <c r="V4334" i="1"/>
  <c r="W4334" i="1" s="1"/>
  <c r="W4322" i="1"/>
  <c r="V4322" i="1"/>
  <c r="W4310" i="1"/>
  <c r="V4298" i="1"/>
  <c r="W4298" i="1" s="1"/>
  <c r="V4286" i="1"/>
  <c r="W4286" i="1" s="1"/>
  <c r="V4274" i="1"/>
  <c r="W4274" i="1" s="1"/>
  <c r="V4262" i="1"/>
  <c r="W4262" i="1" s="1"/>
  <c r="V4250" i="1"/>
  <c r="W4250" i="1" s="1"/>
  <c r="V4238" i="1"/>
  <c r="W4238" i="1" s="1"/>
  <c r="V4226" i="1"/>
  <c r="W4226" i="1" s="1"/>
  <c r="W4214" i="1"/>
  <c r="V4202" i="1"/>
  <c r="W4202" i="1" s="1"/>
  <c r="V4178" i="1"/>
  <c r="W4178" i="1" s="1"/>
  <c r="V4166" i="1"/>
  <c r="W4166" i="1" s="1"/>
  <c r="W4142" i="1"/>
  <c r="V4142" i="1"/>
  <c r="V4130" i="1"/>
  <c r="W4130" i="1" s="1"/>
  <c r="V4118" i="1"/>
  <c r="W4118" i="1" s="1"/>
  <c r="V4106" i="1"/>
  <c r="W4106" i="1" s="1"/>
  <c r="V4094" i="1"/>
  <c r="W4094" i="1" s="1"/>
  <c r="V4082" i="1"/>
  <c r="W4082" i="1" s="1"/>
  <c r="V4070" i="1"/>
  <c r="W4070" i="1" s="1"/>
  <c r="V4058" i="1"/>
  <c r="W4058" i="1" s="1"/>
  <c r="V4046" i="1"/>
  <c r="W4046" i="1" s="1"/>
  <c r="V4034" i="1"/>
  <c r="W4034" i="1" s="1"/>
  <c r="V4022" i="1"/>
  <c r="W4022" i="1" s="1"/>
  <c r="V4010" i="1"/>
  <c r="W4010" i="1" s="1"/>
  <c r="V3998" i="1"/>
  <c r="W3998" i="1" s="1"/>
  <c r="V3986" i="1"/>
  <c r="W3986" i="1" s="1"/>
  <c r="V3974" i="1"/>
  <c r="W3974" i="1" s="1"/>
  <c r="W3962" i="1"/>
  <c r="V3962" i="1"/>
  <c r="V3950" i="1"/>
  <c r="W3950" i="1" s="1"/>
  <c r="V3938" i="1"/>
  <c r="W3938" i="1" s="1"/>
  <c r="V3926" i="1"/>
  <c r="W3926" i="1" s="1"/>
  <c r="V3914" i="1"/>
  <c r="W3914" i="1" s="1"/>
  <c r="V3902" i="1"/>
  <c r="W3902" i="1" s="1"/>
  <c r="V3890" i="1"/>
  <c r="W3890" i="1" s="1"/>
  <c r="V3878" i="1"/>
  <c r="W3878" i="1" s="1"/>
  <c r="V3866" i="1"/>
  <c r="W3866" i="1" s="1"/>
  <c r="V3854" i="1"/>
  <c r="W3854" i="1" s="1"/>
  <c r="V3842" i="1"/>
  <c r="W3842" i="1" s="1"/>
  <c r="W3830" i="1"/>
  <c r="V3830" i="1"/>
  <c r="V3818" i="1"/>
  <c r="W3818" i="1" s="1"/>
  <c r="V3806" i="1"/>
  <c r="W3806" i="1" s="1"/>
  <c r="W3794" i="1"/>
  <c r="V3782" i="1"/>
  <c r="W3782" i="1" s="1"/>
  <c r="V3770" i="1"/>
  <c r="W3770" i="1" s="1"/>
  <c r="V3758" i="1"/>
  <c r="W3758" i="1" s="1"/>
  <c r="V3746" i="1"/>
  <c r="W3746" i="1" s="1"/>
  <c r="V3734" i="1"/>
  <c r="W3734" i="1" s="1"/>
  <c r="V3722" i="1"/>
  <c r="W3722" i="1" s="1"/>
  <c r="V3710" i="1"/>
  <c r="W3710" i="1" s="1"/>
  <c r="V3698" i="1"/>
  <c r="W3698" i="1" s="1"/>
  <c r="W3686" i="1"/>
  <c r="V3674" i="1"/>
  <c r="W3674" i="1" s="1"/>
  <c r="V3662" i="1"/>
  <c r="W3662" i="1" s="1"/>
  <c r="V3650" i="1"/>
  <c r="W3650" i="1" s="1"/>
  <c r="V3638" i="1"/>
  <c r="W3638" i="1"/>
  <c r="V3626" i="1"/>
  <c r="W3626" i="1" s="1"/>
  <c r="V3614" i="1"/>
  <c r="W3614" i="1" s="1"/>
  <c r="V3602" i="1"/>
  <c r="W3602" i="1" s="1"/>
  <c r="V3590" i="1"/>
  <c r="W3590" i="1" s="1"/>
  <c r="V3578" i="1"/>
  <c r="W3578" i="1" s="1"/>
  <c r="W3566" i="1"/>
  <c r="V3566" i="1"/>
  <c r="W3554" i="1"/>
  <c r="V3554" i="1"/>
  <c r="V3542" i="1"/>
  <c r="W3542" i="1" s="1"/>
  <c r="V3530" i="1"/>
  <c r="W3530" i="1" s="1"/>
  <c r="V3518" i="1"/>
  <c r="W3518" i="1" s="1"/>
  <c r="V3506" i="1"/>
  <c r="W3506" i="1" s="1"/>
  <c r="V3494" i="1"/>
  <c r="W3494" i="1" s="1"/>
  <c r="W3482" i="1"/>
  <c r="V3482" i="1"/>
  <c r="W3470" i="1"/>
  <c r="V3458" i="1"/>
  <c r="W3458" i="1" s="1"/>
  <c r="V3446" i="1"/>
  <c r="W3446" i="1" s="1"/>
  <c r="V3434" i="1"/>
  <c r="W3434" i="1" s="1"/>
  <c r="V3422" i="1"/>
  <c r="W3422" i="1" s="1"/>
  <c r="V3410" i="1"/>
  <c r="W3410" i="1" s="1"/>
  <c r="V3398" i="1"/>
  <c r="W3398" i="1" s="1"/>
  <c r="V3386" i="1"/>
  <c r="W3386" i="1" s="1"/>
  <c r="V3374" i="1"/>
  <c r="W3374" i="1" s="1"/>
  <c r="V3350" i="1"/>
  <c r="W3350" i="1" s="1"/>
  <c r="V3338" i="1"/>
  <c r="W3338" i="1" s="1"/>
  <c r="V3326" i="1"/>
  <c r="W3326" i="1" s="1"/>
  <c r="V3314" i="1"/>
  <c r="W3314" i="1" s="1"/>
  <c r="V3302" i="1"/>
  <c r="W3302" i="1" s="1"/>
  <c r="V3290" i="1"/>
  <c r="W3290" i="1" s="1"/>
  <c r="V3278" i="1"/>
  <c r="W3278" i="1" s="1"/>
  <c r="V3266" i="1"/>
  <c r="W3266" i="1" s="1"/>
  <c r="V3254" i="1"/>
  <c r="W3254" i="1" s="1"/>
  <c r="W3242" i="1"/>
  <c r="V3242" i="1"/>
  <c r="V3230" i="1"/>
  <c r="W3230" i="1" s="1"/>
  <c r="V3218" i="1"/>
  <c r="W3218" i="1" s="1"/>
  <c r="V3206" i="1"/>
  <c r="W3206" i="1" s="1"/>
  <c r="V3194" i="1"/>
  <c r="W3194" i="1" s="1"/>
  <c r="V3182" i="1"/>
  <c r="W3182" i="1" s="1"/>
  <c r="V3170" i="1"/>
  <c r="W3170" i="1" s="1"/>
  <c r="V3146" i="1"/>
  <c r="W3146" i="1" s="1"/>
  <c r="V3134" i="1"/>
  <c r="W3134" i="1" s="1"/>
  <c r="V3122" i="1"/>
  <c r="W3122" i="1" s="1"/>
  <c r="V3110" i="1"/>
  <c r="W3110" i="1" s="1"/>
  <c r="V3098" i="1"/>
  <c r="W3098" i="1" s="1"/>
  <c r="V3086" i="1"/>
  <c r="W3086" i="1" s="1"/>
  <c r="V3074" i="1"/>
  <c r="W3074" i="1" s="1"/>
  <c r="V3062" i="1"/>
  <c r="W3062" i="1" s="1"/>
  <c r="V3050" i="1"/>
  <c r="W3050" i="1" s="1"/>
  <c r="V3038" i="1"/>
  <c r="W3038" i="1" s="1"/>
  <c r="V3026" i="1"/>
  <c r="W3026" i="1" s="1"/>
  <c r="W3014" i="1"/>
  <c r="V3014" i="1"/>
  <c r="V3002" i="1"/>
  <c r="W3002" i="1" s="1"/>
  <c r="V2990" i="1"/>
  <c r="W2990" i="1" s="1"/>
  <c r="V2978" i="1"/>
  <c r="W2978" i="1" s="1"/>
  <c r="V2966" i="1"/>
  <c r="W2966" i="1" s="1"/>
  <c r="V2954" i="1"/>
  <c r="W2954" i="1" s="1"/>
  <c r="V2942" i="1"/>
  <c r="W2942" i="1" s="1"/>
  <c r="V2930" i="1"/>
  <c r="W2930" i="1" s="1"/>
  <c r="V2918" i="1"/>
  <c r="W2918" i="1" s="1"/>
  <c r="V2906" i="1"/>
  <c r="W2906" i="1" s="1"/>
  <c r="W2894" i="1"/>
  <c r="V2894" i="1"/>
  <c r="V2882" i="1"/>
  <c r="W2882" i="1" s="1"/>
  <c r="V2870" i="1"/>
  <c r="W2870" i="1" s="1"/>
  <c r="W2858" i="1"/>
  <c r="V2858" i="1"/>
  <c r="V2846" i="1"/>
  <c r="W2846" i="1" s="1"/>
  <c r="V2834" i="1"/>
  <c r="W2834" i="1" s="1"/>
  <c r="V2822" i="1"/>
  <c r="W2822" i="1" s="1"/>
  <c r="V2810" i="1"/>
  <c r="W2810" i="1" s="1"/>
  <c r="V2798" i="1"/>
  <c r="W2798" i="1" s="1"/>
  <c r="V2786" i="1"/>
  <c r="W2786" i="1" s="1"/>
  <c r="V2774" i="1"/>
  <c r="W2774" i="1" s="1"/>
  <c r="V2762" i="1"/>
  <c r="W2762" i="1" s="1"/>
  <c r="V2750" i="1"/>
  <c r="W2750" i="1" s="1"/>
  <c r="V2738" i="1"/>
  <c r="W2738" i="1" s="1"/>
  <c r="V2726" i="1"/>
  <c r="W2726" i="1" s="1"/>
  <c r="V2714" i="1"/>
  <c r="W2714" i="1" s="1"/>
  <c r="V2702" i="1"/>
  <c r="W2702" i="1" s="1"/>
  <c r="W2690" i="1"/>
  <c r="V2690" i="1"/>
  <c r="V2678" i="1"/>
  <c r="W2678" i="1" s="1"/>
  <c r="V2666" i="1"/>
  <c r="W2666" i="1" s="1"/>
  <c r="V2654" i="1"/>
  <c r="W2654" i="1" s="1"/>
  <c r="V2642" i="1"/>
  <c r="W2642" i="1" s="1"/>
  <c r="V2630" i="1"/>
  <c r="W2630" i="1" s="1"/>
  <c r="V2618" i="1"/>
  <c r="W2618" i="1" s="1"/>
  <c r="W2606" i="1"/>
  <c r="V2606" i="1"/>
  <c r="V2594" i="1"/>
  <c r="W2594" i="1" s="1"/>
  <c r="V2582" i="1"/>
  <c r="W2582" i="1" s="1"/>
  <c r="V2570" i="1"/>
  <c r="W2570" i="1" s="1"/>
  <c r="V2558" i="1"/>
  <c r="W2558" i="1" s="1"/>
  <c r="W2546" i="1"/>
  <c r="V2546" i="1"/>
  <c r="V2534" i="1"/>
  <c r="W2534" i="1" s="1"/>
  <c r="V2522" i="1"/>
  <c r="W2522" i="1" s="1"/>
  <c r="V2510" i="1"/>
  <c r="W2510" i="1" s="1"/>
  <c r="V2498" i="1"/>
  <c r="W2498" i="1" s="1"/>
  <c r="W2486" i="1"/>
  <c r="V2474" i="1"/>
  <c r="W2474" i="1" s="1"/>
  <c r="V2462" i="1"/>
  <c r="W2462" i="1" s="1"/>
  <c r="V2450" i="1"/>
  <c r="W2450" i="1" s="1"/>
  <c r="V2438" i="1"/>
  <c r="W2438" i="1" s="1"/>
  <c r="V2426" i="1"/>
  <c r="W2426" i="1" s="1"/>
  <c r="V2414" i="1"/>
  <c r="W2414" i="1" s="1"/>
  <c r="V2402" i="1"/>
  <c r="W2402" i="1" s="1"/>
  <c r="V2390" i="1"/>
  <c r="W2390" i="1" s="1"/>
  <c r="V2378" i="1"/>
  <c r="W2378" i="1" s="1"/>
  <c r="V2366" i="1"/>
  <c r="W2366" i="1" s="1"/>
  <c r="V2354" i="1"/>
  <c r="W2354" i="1" s="1"/>
  <c r="V2342" i="1"/>
  <c r="W2342" i="1" s="1"/>
  <c r="V2330" i="1"/>
  <c r="W2330" i="1"/>
  <c r="V2318" i="1"/>
  <c r="W2318" i="1" s="1"/>
  <c r="V2306" i="1"/>
  <c r="W2306" i="1" s="1"/>
  <c r="W2294" i="1"/>
  <c r="V2282" i="1"/>
  <c r="W2282" i="1" s="1"/>
  <c r="V2270" i="1"/>
  <c r="W2270" i="1" s="1"/>
  <c r="W2258" i="1"/>
  <c r="V2258" i="1"/>
  <c r="V2246" i="1"/>
  <c r="W2246" i="1" s="1"/>
  <c r="V2234" i="1"/>
  <c r="W2234" i="1"/>
  <c r="V2222" i="1"/>
  <c r="W2222" i="1" s="1"/>
  <c r="V2210" i="1"/>
  <c r="W2210" i="1" s="1"/>
  <c r="V2198" i="1"/>
  <c r="W2198" i="1" s="1"/>
  <c r="V2186" i="1"/>
  <c r="W2186" i="1" s="1"/>
  <c r="V2174" i="1"/>
  <c r="W2174" i="1" s="1"/>
  <c r="V2162" i="1"/>
  <c r="W2162" i="1" s="1"/>
  <c r="W2150" i="1"/>
  <c r="V2150" i="1"/>
  <c r="V2138" i="1"/>
  <c r="W2138" i="1" s="1"/>
  <c r="V2126" i="1"/>
  <c r="W2126" i="1" s="1"/>
  <c r="V2114" i="1"/>
  <c r="W2114" i="1" s="1"/>
  <c r="V2102" i="1"/>
  <c r="W2102" i="1" s="1"/>
  <c r="V2090" i="1"/>
  <c r="W2090" i="1" s="1"/>
  <c r="V2078" i="1"/>
  <c r="W2078" i="1" s="1"/>
  <c r="V2066" i="1"/>
  <c r="W2066" i="1" s="1"/>
  <c r="V2054" i="1"/>
  <c r="W2054" i="1" s="1"/>
  <c r="V2042" i="1"/>
  <c r="W2042" i="1" s="1"/>
  <c r="V2030" i="1"/>
  <c r="W2030" i="1" s="1"/>
  <c r="V2018" i="1"/>
  <c r="W2018" i="1" s="1"/>
  <c r="V2006" i="1"/>
  <c r="W2006" i="1" s="1"/>
  <c r="V1994" i="1"/>
  <c r="W1994" i="1" s="1"/>
  <c r="V1982" i="1"/>
  <c r="W1982" i="1" s="1"/>
  <c r="W1970" i="1"/>
  <c r="V1970" i="1"/>
  <c r="V1958" i="1"/>
  <c r="W1958" i="1" s="1"/>
  <c r="V1946" i="1"/>
  <c r="W1946" i="1" s="1"/>
  <c r="V1934" i="1"/>
  <c r="W1934" i="1" s="1"/>
  <c r="V1922" i="1"/>
  <c r="W1922" i="1" s="1"/>
  <c r="V1910" i="1"/>
  <c r="W1910" i="1" s="1"/>
  <c r="V1898" i="1"/>
  <c r="W1898" i="1" s="1"/>
  <c r="V1886" i="1"/>
  <c r="W1886" i="1" s="1"/>
  <c r="V1874" i="1"/>
  <c r="W1874" i="1" s="1"/>
  <c r="V1862" i="1"/>
  <c r="W1862" i="1" s="1"/>
  <c r="V1850" i="1"/>
  <c r="W1850" i="1" s="1"/>
  <c r="V1838" i="1"/>
  <c r="W1838" i="1" s="1"/>
  <c r="W1826" i="1"/>
  <c r="V1826" i="1"/>
  <c r="V1814" i="1"/>
  <c r="W1814" i="1" s="1"/>
  <c r="V1802" i="1"/>
  <c r="W1802" i="1" s="1"/>
  <c r="V1790" i="1"/>
  <c r="W1790" i="1" s="1"/>
  <c r="V1778" i="1"/>
  <c r="W1778" i="1" s="1"/>
  <c r="V1766" i="1"/>
  <c r="W1766" i="1" s="1"/>
  <c r="V1754" i="1"/>
  <c r="W1754" i="1" s="1"/>
  <c r="V1742" i="1"/>
  <c r="W1742" i="1" s="1"/>
  <c r="V1730" i="1"/>
  <c r="W1730" i="1" s="1"/>
  <c r="W1718" i="1"/>
  <c r="V1718" i="1"/>
  <c r="V1706" i="1"/>
  <c r="W1706" i="1" s="1"/>
  <c r="V1694" i="1"/>
  <c r="W1694" i="1" s="1"/>
  <c r="V1682" i="1"/>
  <c r="W1682" i="1" s="1"/>
  <c r="V1670" i="1"/>
  <c r="W1670" i="1" s="1"/>
  <c r="V1658" i="1"/>
  <c r="W1658" i="1" s="1"/>
  <c r="V1646" i="1"/>
  <c r="W1646" i="1" s="1"/>
  <c r="V1634" i="1"/>
  <c r="W1634" i="1" s="1"/>
  <c r="V1622" i="1"/>
  <c r="W1622" i="1" s="1"/>
  <c r="V1610" i="1"/>
  <c r="W1610" i="1" s="1"/>
  <c r="V1598" i="1"/>
  <c r="W1598" i="1" s="1"/>
  <c r="V1586" i="1"/>
  <c r="W1586" i="1" s="1"/>
  <c r="V1574" i="1"/>
  <c r="W1574" i="1" s="1"/>
  <c r="V1562" i="1"/>
  <c r="W1562" i="1" s="1"/>
  <c r="V1550" i="1"/>
  <c r="W1550" i="1" s="1"/>
  <c r="W1538" i="1"/>
  <c r="V1526" i="1"/>
  <c r="W1526" i="1" s="1"/>
  <c r="V1514" i="1"/>
  <c r="W1514" i="1" s="1"/>
  <c r="W1478" i="1"/>
  <c r="V1478" i="1"/>
  <c r="V1466" i="1"/>
  <c r="W1466" i="1" s="1"/>
  <c r="V1442" i="1"/>
  <c r="W1442" i="1" s="1"/>
  <c r="V1430" i="1"/>
  <c r="W1430" i="1" s="1"/>
  <c r="V1418" i="1"/>
  <c r="W1418" i="1" s="1"/>
  <c r="V1406" i="1"/>
  <c r="W1406" i="1" s="1"/>
  <c r="V1394" i="1"/>
  <c r="W1394" i="1" s="1"/>
  <c r="V1382" i="1"/>
  <c r="W1382" i="1" s="1"/>
  <c r="V1370" i="1"/>
  <c r="W1370" i="1" s="1"/>
  <c r="V1358" i="1"/>
  <c r="W1358" i="1" s="1"/>
  <c r="V1346" i="1"/>
  <c r="W1346" i="1" s="1"/>
  <c r="W1334" i="1"/>
  <c r="V1334" i="1"/>
  <c r="V1322" i="1"/>
  <c r="W1322" i="1" s="1"/>
  <c r="W1310" i="1"/>
  <c r="V1310" i="1"/>
  <c r="V1298" i="1"/>
  <c r="W1298" i="1" s="1"/>
  <c r="V1286" i="1"/>
  <c r="W1286" i="1" s="1"/>
  <c r="V1274" i="1"/>
  <c r="W1274" i="1" s="1"/>
  <c r="V1262" i="1"/>
  <c r="W1262" i="1" s="1"/>
  <c r="V1250" i="1"/>
  <c r="W1250" i="1" s="1"/>
  <c r="V1238" i="1"/>
  <c r="W1238" i="1" s="1"/>
  <c r="V1226" i="1"/>
  <c r="W1226" i="1" s="1"/>
  <c r="V1214" i="1"/>
  <c r="W1214" i="1" s="1"/>
  <c r="V1202" i="1"/>
  <c r="W1202" i="1" s="1"/>
  <c r="W1190" i="1"/>
  <c r="V1190" i="1"/>
  <c r="V1178" i="1"/>
  <c r="W1178" i="1" s="1"/>
  <c r="V1166" i="1"/>
  <c r="W1166" i="1" s="1"/>
  <c r="V1154" i="1"/>
  <c r="W1154" i="1" s="1"/>
  <c r="V1142" i="1"/>
  <c r="W1142" i="1" s="1"/>
  <c r="V1130" i="1"/>
  <c r="W1130" i="1" s="1"/>
  <c r="V1118" i="1"/>
  <c r="W1118" i="1" s="1"/>
  <c r="V1106" i="1"/>
  <c r="W1106" i="1" s="1"/>
  <c r="W1094" i="1"/>
  <c r="V1094" i="1"/>
  <c r="V1082" i="1"/>
  <c r="W1082" i="1" s="1"/>
  <c r="V1070" i="1"/>
  <c r="W1070" i="1" s="1"/>
  <c r="V1058" i="1"/>
  <c r="W1058" i="1" s="1"/>
  <c r="V1046" i="1"/>
  <c r="W1046" i="1" s="1"/>
  <c r="V1034" i="1"/>
  <c r="W1034" i="1" s="1"/>
  <c r="V1022" i="1"/>
  <c r="W1022" i="1" s="1"/>
  <c r="V1010" i="1"/>
  <c r="W1010" i="1" s="1"/>
  <c r="V998" i="1"/>
  <c r="W998" i="1" s="1"/>
  <c r="W986" i="1"/>
  <c r="V986" i="1"/>
  <c r="W974" i="1"/>
  <c r="V974" i="1"/>
  <c r="V962" i="1"/>
  <c r="W962" i="1" s="1"/>
  <c r="V950" i="1"/>
  <c r="W950" i="1" s="1"/>
  <c r="V938" i="1"/>
  <c r="W938" i="1" s="1"/>
  <c r="V926" i="1"/>
  <c r="W926" i="1" s="1"/>
  <c r="V914" i="1"/>
  <c r="W914" i="1" s="1"/>
  <c r="V902" i="1"/>
  <c r="W902" i="1" s="1"/>
  <c r="V890" i="1"/>
  <c r="W890" i="1" s="1"/>
  <c r="V878" i="1"/>
  <c r="W878" i="1" s="1"/>
  <c r="V866" i="1"/>
  <c r="W866" i="1" s="1"/>
  <c r="V854" i="1"/>
  <c r="W854" i="1" s="1"/>
  <c r="V842" i="1"/>
  <c r="W842" i="1" s="1"/>
  <c r="W830" i="1"/>
  <c r="V830" i="1"/>
  <c r="V818" i="1"/>
  <c r="W818" i="1" s="1"/>
  <c r="V806" i="1"/>
  <c r="W806" i="1" s="1"/>
  <c r="V794" i="1"/>
  <c r="W794" i="1" s="1"/>
  <c r="V782" i="1"/>
  <c r="W782" i="1" s="1"/>
  <c r="V770" i="1"/>
  <c r="W770" i="1" s="1"/>
  <c r="W758" i="1"/>
  <c r="V758" i="1"/>
  <c r="V746" i="1"/>
  <c r="W746" i="1" s="1"/>
  <c r="V734" i="1"/>
  <c r="W734" i="1" s="1"/>
  <c r="V722" i="1"/>
  <c r="W722" i="1" s="1"/>
  <c r="V710" i="1"/>
  <c r="W710" i="1" s="1"/>
  <c r="V698" i="1"/>
  <c r="W698" i="1" s="1"/>
  <c r="W686" i="1"/>
  <c r="V686" i="1"/>
  <c r="V674" i="1"/>
  <c r="W674" i="1" s="1"/>
  <c r="W662" i="1"/>
  <c r="V662" i="1"/>
  <c r="V650" i="1"/>
  <c r="W650" i="1" s="1"/>
  <c r="V638" i="1"/>
  <c r="W638" i="1" s="1"/>
  <c r="V626" i="1"/>
  <c r="W626" i="1" s="1"/>
  <c r="V614" i="1"/>
  <c r="W614" i="1" s="1"/>
  <c r="V602" i="1"/>
  <c r="W602" i="1" s="1"/>
  <c r="V590" i="1"/>
  <c r="W590" i="1" s="1"/>
  <c r="V578" i="1"/>
  <c r="W578" i="1" s="1"/>
  <c r="V566" i="1"/>
  <c r="W566" i="1" s="1"/>
  <c r="V554" i="1"/>
  <c r="W554" i="1" s="1"/>
  <c r="W542" i="1"/>
  <c r="V542" i="1"/>
  <c r="V530" i="1"/>
  <c r="W530" i="1" s="1"/>
  <c r="V518" i="1"/>
  <c r="W518" i="1" s="1"/>
  <c r="V506" i="1"/>
  <c r="W506" i="1" s="1"/>
  <c r="V494" i="1"/>
  <c r="W494" i="1" s="1"/>
  <c r="V482" i="1"/>
  <c r="W482" i="1" s="1"/>
  <c r="V470" i="1"/>
  <c r="W470" i="1" s="1"/>
  <c r="V458" i="1"/>
  <c r="W458" i="1" s="1"/>
  <c r="V446" i="1"/>
  <c r="W446" i="1" s="1"/>
  <c r="V434" i="1"/>
  <c r="W434" i="1" s="1"/>
  <c r="V422" i="1"/>
  <c r="W422" i="1" s="1"/>
  <c r="V410" i="1"/>
  <c r="W410" i="1" s="1"/>
  <c r="W398" i="1"/>
  <c r="V398" i="1"/>
  <c r="V386" i="1"/>
  <c r="W386" i="1" s="1"/>
  <c r="V374" i="1"/>
  <c r="W374" i="1" s="1"/>
  <c r="V362" i="1"/>
  <c r="W362" i="1" s="1"/>
  <c r="V350" i="1"/>
  <c r="W350" i="1" s="1"/>
  <c r="V338" i="1"/>
  <c r="W338" i="1" s="1"/>
  <c r="V326" i="1"/>
  <c r="W326" i="1" s="1"/>
  <c r="V314" i="1"/>
  <c r="W314" i="1" s="1"/>
  <c r="V302" i="1"/>
  <c r="W302" i="1" s="1"/>
  <c r="V290" i="1"/>
  <c r="W290" i="1" s="1"/>
  <c r="V278" i="1"/>
  <c r="W278" i="1" s="1"/>
  <c r="V266" i="1"/>
  <c r="W266" i="1" s="1"/>
  <c r="W254" i="1"/>
  <c r="V254" i="1"/>
  <c r="V242" i="1"/>
  <c r="W242" i="1" s="1"/>
  <c r="V230" i="1"/>
  <c r="W230" i="1" s="1"/>
  <c r="V218" i="1"/>
  <c r="W218" i="1" s="1"/>
  <c r="V206" i="1"/>
  <c r="W206" i="1" s="1"/>
  <c r="V194" i="1"/>
  <c r="W194" i="1" s="1"/>
  <c r="V182" i="1"/>
  <c r="W182" i="1" s="1"/>
  <c r="V170" i="1"/>
  <c r="W170" i="1" s="1"/>
  <c r="V158" i="1"/>
  <c r="W158" i="1" s="1"/>
  <c r="V146" i="1"/>
  <c r="W146" i="1" s="1"/>
  <c r="V134" i="1"/>
  <c r="W134" i="1" s="1"/>
  <c r="W122" i="1"/>
  <c r="V122" i="1"/>
  <c r="W110" i="1"/>
  <c r="V110" i="1"/>
  <c r="V98" i="1"/>
  <c r="W98" i="1" s="1"/>
  <c r="V86" i="1"/>
  <c r="W86" i="1" s="1"/>
  <c r="V74" i="1"/>
  <c r="W74" i="1" s="1"/>
  <c r="V62" i="1"/>
  <c r="W62" i="1" s="1"/>
  <c r="V50" i="1"/>
  <c r="W50" i="1" s="1"/>
  <c r="V38" i="1"/>
  <c r="W38" i="1" s="1"/>
  <c r="V26" i="1"/>
  <c r="W26" i="1" s="1"/>
  <c r="V14" i="1"/>
  <c r="W14" i="1" s="1"/>
  <c r="V2" i="1"/>
  <c r="V7528" i="1"/>
  <c r="W7528" i="1" s="1"/>
  <c r="V7059" i="1"/>
  <c r="W7059" i="1" s="1"/>
  <c r="V6713" i="1"/>
  <c r="W6713" i="1" s="1"/>
  <c r="V6311" i="1"/>
  <c r="W6311" i="1" s="1"/>
  <c r="V5607" i="1"/>
  <c r="W5607" i="1" s="1"/>
  <c r="V5045" i="1"/>
  <c r="W5045" i="1" s="1"/>
  <c r="V4961" i="1"/>
  <c r="W4961" i="1" s="1"/>
  <c r="V3158" i="1"/>
  <c r="W3158" i="1" s="1"/>
  <c r="V1502" i="1"/>
  <c r="W1502" i="1" s="1"/>
  <c r="V1454" i="1"/>
  <c r="W1454" i="1" s="1"/>
  <c r="W7960" i="1"/>
  <c r="W7969" i="1"/>
  <c r="W7813" i="1"/>
  <c r="W6613" i="1"/>
  <c r="W6289" i="1"/>
  <c r="V7563" i="1"/>
  <c r="W7563" i="1" s="1"/>
  <c r="V7058" i="1"/>
  <c r="W7058" i="1" s="1"/>
  <c r="V6710" i="1"/>
  <c r="W6710" i="1" s="1"/>
  <c r="V6449" i="1"/>
  <c r="W6449" i="1" s="1"/>
  <c r="V5681" i="1"/>
  <c r="W5681" i="1" s="1"/>
  <c r="V5465" i="1"/>
  <c r="W5465" i="1" s="1"/>
  <c r="V4727" i="1"/>
  <c r="W4727" i="1" s="1"/>
  <c r="V4574" i="1"/>
  <c r="W4574" i="1" s="1"/>
  <c r="V4154" i="1"/>
  <c r="W4154" i="1" s="1"/>
  <c r="V3362" i="1"/>
  <c r="W3362" i="1" s="1"/>
  <c r="W7178" i="1"/>
  <c r="V6700" i="1"/>
  <c r="W6700" i="1" s="1"/>
  <c r="V6688" i="1"/>
  <c r="W6688" i="1" s="1"/>
  <c r="V6664" i="1"/>
  <c r="W6664" i="1" s="1"/>
  <c r="V6652" i="1"/>
  <c r="W6652" i="1" s="1"/>
  <c r="V6640" i="1"/>
  <c r="W6640" i="1" s="1"/>
  <c r="V6628" i="1"/>
  <c r="W6628" i="1" s="1"/>
  <c r="V6616" i="1"/>
  <c r="W6616" i="1" s="1"/>
  <c r="V6604" i="1"/>
  <c r="W6604" i="1" s="1"/>
  <c r="V6592" i="1"/>
  <c r="W6592" i="1" s="1"/>
  <c r="V6580" i="1"/>
  <c r="W6580" i="1" s="1"/>
  <c r="V6568" i="1"/>
  <c r="W6568" i="1" s="1"/>
  <c r="W6556" i="1"/>
  <c r="W6544" i="1"/>
  <c r="V6520" i="1"/>
  <c r="W6520" i="1" s="1"/>
  <c r="V6508" i="1"/>
  <c r="W6508" i="1" s="1"/>
  <c r="V6496" i="1"/>
  <c r="W6496" i="1" s="1"/>
  <c r="W6484" i="1"/>
  <c r="V6484" i="1"/>
  <c r="V6460" i="1"/>
  <c r="W6460" i="1" s="1"/>
  <c r="V6436" i="1"/>
  <c r="W6436" i="1" s="1"/>
  <c r="W6424" i="1"/>
  <c r="V6400" i="1"/>
  <c r="W6400" i="1" s="1"/>
  <c r="V6388" i="1"/>
  <c r="W6388" i="1" s="1"/>
  <c r="W6376" i="1"/>
  <c r="V6364" i="1"/>
  <c r="W6364" i="1" s="1"/>
  <c r="V6352" i="1"/>
  <c r="W6352" i="1" s="1"/>
  <c r="V6340" i="1"/>
  <c r="W6340" i="1" s="1"/>
  <c r="W6328" i="1"/>
  <c r="V6316" i="1"/>
  <c r="W6316" i="1" s="1"/>
  <c r="V6304" i="1"/>
  <c r="W6304" i="1" s="1"/>
  <c r="V6292" i="1"/>
  <c r="W6292" i="1" s="1"/>
  <c r="V6280" i="1"/>
  <c r="W6280" i="1" s="1"/>
  <c r="V6268" i="1"/>
  <c r="W6268" i="1" s="1"/>
  <c r="W6256" i="1"/>
  <c r="V6256" i="1"/>
  <c r="W6244" i="1"/>
  <c r="V6244" i="1"/>
  <c r="V6220" i="1"/>
  <c r="W6220" i="1" s="1"/>
  <c r="V6208" i="1"/>
  <c r="W6208" i="1" s="1"/>
  <c r="V6196" i="1"/>
  <c r="W6196" i="1" s="1"/>
  <c r="V6184" i="1"/>
  <c r="W6184" i="1" s="1"/>
  <c r="V6172" i="1"/>
  <c r="W6172" i="1" s="1"/>
  <c r="W6160" i="1"/>
  <c r="V6148" i="1"/>
  <c r="W6148" i="1" s="1"/>
  <c r="V6136" i="1"/>
  <c r="W6136" i="1" s="1"/>
  <c r="W6124" i="1"/>
  <c r="V6124" i="1"/>
  <c r="W6112" i="1"/>
  <c r="V6112" i="1"/>
  <c r="V6100" i="1"/>
  <c r="W6100" i="1" s="1"/>
  <c r="V6088" i="1"/>
  <c r="W6088" i="1" s="1"/>
  <c r="V6076" i="1"/>
  <c r="W6076" i="1" s="1"/>
  <c r="V6064" i="1"/>
  <c r="W6064" i="1" s="1"/>
  <c r="V6052" i="1"/>
  <c r="W6052" i="1" s="1"/>
  <c r="V6028" i="1"/>
  <c r="W6028" i="1" s="1"/>
  <c r="V6016" i="1"/>
  <c r="W6016" i="1" s="1"/>
  <c r="V6004" i="1"/>
  <c r="W6004" i="1" s="1"/>
  <c r="W5992" i="1"/>
  <c r="W5980" i="1"/>
  <c r="V5968" i="1"/>
  <c r="W5968" i="1" s="1"/>
  <c r="V5956" i="1"/>
  <c r="W5956" i="1" s="1"/>
  <c r="V5944" i="1"/>
  <c r="W5944" i="1" s="1"/>
  <c r="W5932" i="1"/>
  <c r="V5920" i="1"/>
  <c r="W5920" i="1" s="1"/>
  <c r="W5908" i="1"/>
  <c r="V5896" i="1"/>
  <c r="W5896" i="1" s="1"/>
  <c r="V5884" i="1"/>
  <c r="W5884" i="1" s="1"/>
  <c r="V5860" i="1"/>
  <c r="W5860" i="1" s="1"/>
  <c r="W5836" i="1"/>
  <c r="V5824" i="1"/>
  <c r="W5824" i="1" s="1"/>
  <c r="V5812" i="1"/>
  <c r="W5812" i="1"/>
  <c r="W5800" i="1"/>
  <c r="V5788" i="1"/>
  <c r="W5788" i="1" s="1"/>
  <c r="V5764" i="1"/>
  <c r="W5764" i="1" s="1"/>
  <c r="V5752" i="1"/>
  <c r="W5752" i="1" s="1"/>
  <c r="V5740" i="1"/>
  <c r="W5740" i="1" s="1"/>
  <c r="V5728" i="1"/>
  <c r="W5728" i="1" s="1"/>
  <c r="W5716" i="1"/>
  <c r="V5704" i="1"/>
  <c r="W5704" i="1" s="1"/>
  <c r="V5692" i="1"/>
  <c r="W5692" i="1" s="1"/>
  <c r="V5668" i="1"/>
  <c r="W5668" i="1" s="1"/>
  <c r="V5656" i="1"/>
  <c r="W5656" i="1" s="1"/>
  <c r="V5644" i="1"/>
  <c r="W5644" i="1" s="1"/>
  <c r="V5632" i="1"/>
  <c r="W5632" i="1" s="1"/>
  <c r="W5620" i="1"/>
  <c r="V5608" i="1"/>
  <c r="W5608" i="1" s="1"/>
  <c r="V5572" i="1"/>
  <c r="W5572" i="1" s="1"/>
  <c r="W5560" i="1"/>
  <c r="V5548" i="1"/>
  <c r="W5548" i="1" s="1"/>
  <c r="V5536" i="1"/>
  <c r="W5536" i="1" s="1"/>
  <c r="V5500" i="1"/>
  <c r="W5500" i="1" s="1"/>
  <c r="V5488" i="1"/>
  <c r="W5488" i="1" s="1"/>
  <c r="V5476" i="1"/>
  <c r="W5476" i="1" s="1"/>
  <c r="V5464" i="1"/>
  <c r="W5464" i="1" s="1"/>
  <c r="V5452" i="1"/>
  <c r="W5452" i="1" s="1"/>
  <c r="V5440" i="1"/>
  <c r="W5440" i="1" s="1"/>
  <c r="V5428" i="1"/>
  <c r="W5428" i="1" s="1"/>
  <c r="W7968" i="1"/>
  <c r="W7524" i="1"/>
  <c r="W7368" i="1"/>
  <c r="W7128" i="1"/>
  <c r="W6684" i="1"/>
  <c r="W6288" i="1"/>
  <c r="W6024" i="1"/>
  <c r="V6712" i="1"/>
  <c r="W6712" i="1" s="1"/>
  <c r="V6472" i="1"/>
  <c r="W6472" i="1" s="1"/>
  <c r="V6448" i="1"/>
  <c r="W6448" i="1" s="1"/>
  <c r="V6232" i="1"/>
  <c r="W6232" i="1" s="1"/>
  <c r="V5680" i="1"/>
  <c r="W5680" i="1" s="1"/>
  <c r="V5584" i="1"/>
  <c r="W5584" i="1" s="1"/>
  <c r="V6532" i="1"/>
  <c r="W6532" i="1" s="1"/>
  <c r="V5848" i="1"/>
  <c r="W5848" i="1" s="1"/>
  <c r="V5776" i="1"/>
  <c r="W5776" i="1" s="1"/>
  <c r="W5524" i="1"/>
  <c r="V6040" i="1"/>
  <c r="W6040" i="1" s="1"/>
  <c r="W5512" i="1"/>
  <c r="V5872" i="1"/>
  <c r="W5872" i="1" s="1"/>
  <c r="V3827" i="1"/>
  <c r="W3827" i="1" s="1"/>
  <c r="V3815" i="1"/>
  <c r="W3815" i="1" s="1"/>
  <c r="V3803" i="1"/>
  <c r="W3803" i="1" s="1"/>
  <c r="V3791" i="1"/>
  <c r="W3791" i="1" s="1"/>
  <c r="V3779" i="1"/>
  <c r="W3779" i="1" s="1"/>
  <c r="V3767" i="1"/>
  <c r="W3767" i="1" s="1"/>
  <c r="W3755" i="1"/>
  <c r="V3743" i="1"/>
  <c r="W3743" i="1" s="1"/>
  <c r="V3731" i="1"/>
  <c r="W3731" i="1" s="1"/>
  <c r="V3719" i="1"/>
  <c r="W3719" i="1" s="1"/>
  <c r="W3707" i="1"/>
  <c r="V3695" i="1"/>
  <c r="W3695" i="1" s="1"/>
  <c r="W3683" i="1"/>
  <c r="V3671" i="1"/>
  <c r="W3671" i="1" s="1"/>
  <c r="V3659" i="1"/>
  <c r="W3659" i="1" s="1"/>
  <c r="V3647" i="1"/>
  <c r="W3647" i="1" s="1"/>
  <c r="V3635" i="1"/>
  <c r="W3635" i="1" s="1"/>
  <c r="V3623" i="1"/>
  <c r="W3623" i="1" s="1"/>
  <c r="V3611" i="1"/>
  <c r="W3611" i="1" s="1"/>
  <c r="V3599" i="1"/>
  <c r="W3599" i="1" s="1"/>
  <c r="V3587" i="1"/>
  <c r="W3587" i="1" s="1"/>
  <c r="V3575" i="1"/>
  <c r="W3575" i="1" s="1"/>
  <c r="V3563" i="1"/>
  <c r="W3563" i="1" s="1"/>
  <c r="W3551" i="1"/>
  <c r="V3539" i="1"/>
  <c r="W3539" i="1" s="1"/>
  <c r="V3527" i="1"/>
  <c r="W3527" i="1" s="1"/>
  <c r="V3515" i="1"/>
  <c r="W3515" i="1" s="1"/>
  <c r="V3503" i="1"/>
  <c r="W3503" i="1" s="1"/>
  <c r="W3491" i="1"/>
  <c r="V3479" i="1"/>
  <c r="W3479" i="1" s="1"/>
  <c r="V3467" i="1"/>
  <c r="W3467" i="1" s="1"/>
  <c r="V3443" i="1"/>
  <c r="W3443" i="1" s="1"/>
  <c r="V3431" i="1"/>
  <c r="W3431" i="1" s="1"/>
  <c r="V3419" i="1"/>
  <c r="W3419" i="1" s="1"/>
  <c r="V3407" i="1"/>
  <c r="W3407" i="1" s="1"/>
  <c r="V3383" i="1"/>
  <c r="W3383" i="1" s="1"/>
  <c r="V3371" i="1"/>
  <c r="W3371" i="1" s="1"/>
  <c r="V3347" i="1"/>
  <c r="W3347" i="1" s="1"/>
  <c r="V3335" i="1"/>
  <c r="W3335" i="1" s="1"/>
  <c r="V3323" i="1"/>
  <c r="W3323" i="1" s="1"/>
  <c r="V3311" i="1"/>
  <c r="W3311" i="1" s="1"/>
  <c r="V3299" i="1"/>
  <c r="W3299" i="1" s="1"/>
  <c r="V3287" i="1"/>
  <c r="W3287" i="1" s="1"/>
  <c r="W3275" i="1"/>
  <c r="W3263" i="1"/>
  <c r="V3263" i="1"/>
  <c r="V3251" i="1"/>
  <c r="W3251" i="1" s="1"/>
  <c r="V3239" i="1"/>
  <c r="W3239" i="1" s="1"/>
  <c r="V3227" i="1"/>
  <c r="W3227" i="1" s="1"/>
  <c r="V3215" i="1"/>
  <c r="W3215" i="1" s="1"/>
  <c r="V3203" i="1"/>
  <c r="W3203" i="1" s="1"/>
  <c r="V3191" i="1"/>
  <c r="W3191" i="1" s="1"/>
  <c r="V3167" i="1"/>
  <c r="W3167" i="1" s="1"/>
  <c r="V3155" i="1"/>
  <c r="W3155" i="1"/>
  <c r="V3143" i="1"/>
  <c r="W3143" i="1" s="1"/>
  <c r="V3131" i="1"/>
  <c r="W3131" i="1" s="1"/>
  <c r="W3119" i="1"/>
  <c r="V3107" i="1"/>
  <c r="W3107" i="1" s="1"/>
  <c r="V3083" i="1"/>
  <c r="W3083" i="1"/>
  <c r="V3071" i="1"/>
  <c r="W3071" i="1" s="1"/>
  <c r="V3059" i="1"/>
  <c r="W3059" i="1" s="1"/>
  <c r="V3047" i="1"/>
  <c r="W3047" i="1" s="1"/>
  <c r="V3035" i="1"/>
  <c r="W3035" i="1" s="1"/>
  <c r="V3023" i="1"/>
  <c r="W3023" i="1" s="1"/>
  <c r="V3011" i="1"/>
  <c r="W3011" i="1" s="1"/>
  <c r="W2999" i="1"/>
  <c r="V2987" i="1"/>
  <c r="W2987" i="1" s="1"/>
  <c r="V2975" i="1"/>
  <c r="W2975" i="1"/>
  <c r="V2963" i="1"/>
  <c r="W2963" i="1" s="1"/>
  <c r="V2951" i="1"/>
  <c r="W2951" i="1" s="1"/>
  <c r="V2939" i="1"/>
  <c r="W2939" i="1" s="1"/>
  <c r="V2915" i="1"/>
  <c r="W2915" i="1" s="1"/>
  <c r="V2903" i="1"/>
  <c r="W2903" i="1" s="1"/>
  <c r="V2891" i="1"/>
  <c r="W2891" i="1" s="1"/>
  <c r="V2879" i="1"/>
  <c r="W2879" i="1" s="1"/>
  <c r="V2855" i="1"/>
  <c r="W2855" i="1" s="1"/>
  <c r="V2843" i="1"/>
  <c r="W2843" i="1" s="1"/>
  <c r="V2831" i="1"/>
  <c r="W2831" i="1" s="1"/>
  <c r="W2819" i="1"/>
  <c r="V2807" i="1"/>
  <c r="W2807" i="1" s="1"/>
  <c r="W2783" i="1"/>
  <c r="V2783" i="1"/>
  <c r="V2771" i="1"/>
  <c r="W2771" i="1" s="1"/>
  <c r="V2747" i="1"/>
  <c r="W2747" i="1" s="1"/>
  <c r="V2735" i="1"/>
  <c r="W2735" i="1" s="1"/>
  <c r="V2723" i="1"/>
  <c r="W2723" i="1" s="1"/>
  <c r="V2711" i="1"/>
  <c r="W2711" i="1" s="1"/>
  <c r="W2699" i="1"/>
  <c r="V2699" i="1"/>
  <c r="V2687" i="1"/>
  <c r="W2687" i="1" s="1"/>
  <c r="V2675" i="1"/>
  <c r="W2675" i="1" s="1"/>
  <c r="V2663" i="1"/>
  <c r="W2663" i="1" s="1"/>
  <c r="V2651" i="1"/>
  <c r="W2651" i="1" s="1"/>
  <c r="V2627" i="1"/>
  <c r="W2627" i="1" s="1"/>
  <c r="W2615" i="1"/>
  <c r="V2615" i="1"/>
  <c r="V2603" i="1"/>
  <c r="W2603" i="1" s="1"/>
  <c r="W2591" i="1"/>
  <c r="V2579" i="1"/>
  <c r="W2579" i="1" s="1"/>
  <c r="V2567" i="1"/>
  <c r="W2567" i="1" s="1"/>
  <c r="W2555" i="1"/>
  <c r="V2555" i="1"/>
  <c r="V2543" i="1"/>
  <c r="W2543" i="1" s="1"/>
  <c r="V2531" i="1"/>
  <c r="W2531" i="1" s="1"/>
  <c r="V2519" i="1"/>
  <c r="W2519" i="1" s="1"/>
  <c r="V2507" i="1"/>
  <c r="W2507" i="1" s="1"/>
  <c r="W2495" i="1"/>
  <c r="V2483" i="1"/>
  <c r="W2483" i="1" s="1"/>
  <c r="V2471" i="1"/>
  <c r="W2471" i="1" s="1"/>
  <c r="W2459" i="1"/>
  <c r="V2447" i="1"/>
  <c r="W2447" i="1" s="1"/>
  <c r="W2435" i="1"/>
  <c r="V2423" i="1"/>
  <c r="W2423" i="1" s="1"/>
  <c r="W2411" i="1"/>
  <c r="V2411" i="1"/>
  <c r="V2399" i="1"/>
  <c r="W2399" i="1" s="1"/>
  <c r="V2387" i="1"/>
  <c r="W2387" i="1" s="1"/>
  <c r="V2375" i="1"/>
  <c r="W2375" i="1" s="1"/>
  <c r="V2363" i="1"/>
  <c r="W2363" i="1" s="1"/>
  <c r="V2351" i="1"/>
  <c r="W2351" i="1" s="1"/>
  <c r="V2339" i="1"/>
  <c r="W2339" i="1" s="1"/>
  <c r="V2327" i="1"/>
  <c r="W2327" i="1" s="1"/>
  <c r="W2315" i="1"/>
  <c r="V2303" i="1"/>
  <c r="W2303" i="1" s="1"/>
  <c r="V2291" i="1"/>
  <c r="W2291" i="1" s="1"/>
  <c r="W2279" i="1"/>
  <c r="V2267" i="1"/>
  <c r="W2267" i="1" s="1"/>
  <c r="W2255" i="1"/>
  <c r="V2255" i="1"/>
  <c r="V2243" i="1"/>
  <c r="W2243" i="1" s="1"/>
  <c r="V2231" i="1"/>
  <c r="W2231" i="1" s="1"/>
  <c r="V2219" i="1"/>
  <c r="W2219" i="1" s="1"/>
  <c r="V2207" i="1"/>
  <c r="W2207" i="1" s="1"/>
  <c r="V2195" i="1"/>
  <c r="W2195" i="1" s="1"/>
  <c r="V2183" i="1"/>
  <c r="W2183" i="1" s="1"/>
  <c r="V2171" i="1"/>
  <c r="W2171" i="1" s="1"/>
  <c r="V2159" i="1"/>
  <c r="W2159" i="1" s="1"/>
  <c r="V2147" i="1"/>
  <c r="W2147" i="1" s="1"/>
  <c r="V2135" i="1"/>
  <c r="W2135" i="1" s="1"/>
  <c r="V2123" i="1"/>
  <c r="W2123" i="1" s="1"/>
  <c r="W2111" i="1"/>
  <c r="V2099" i="1"/>
  <c r="W2099" i="1" s="1"/>
  <c r="V2087" i="1"/>
  <c r="W2087" i="1" s="1"/>
  <c r="W2075" i="1"/>
  <c r="V2075" i="1"/>
  <c r="V2063" i="1"/>
  <c r="W2063" i="1" s="1"/>
  <c r="V2039" i="1"/>
  <c r="W2039" i="1" s="1"/>
  <c r="V2027" i="1"/>
  <c r="W2027" i="1" s="1"/>
  <c r="V1991" i="1"/>
  <c r="W1991" i="1" s="1"/>
  <c r="V1979" i="1"/>
  <c r="W1979" i="1" s="1"/>
  <c r="V1967" i="1"/>
  <c r="W1967" i="1" s="1"/>
  <c r="V1955" i="1"/>
  <c r="W1955" i="1" s="1"/>
  <c r="V1943" i="1"/>
  <c r="W1943" i="1" s="1"/>
  <c r="W1931" i="1"/>
  <c r="V1931" i="1"/>
  <c r="V1919" i="1"/>
  <c r="W1919" i="1" s="1"/>
  <c r="V1907" i="1"/>
  <c r="W1907" i="1" s="1"/>
  <c r="V1895" i="1"/>
  <c r="W1895" i="1" s="1"/>
  <c r="V1883" i="1"/>
  <c r="W1883" i="1" s="1"/>
  <c r="V1871" i="1"/>
  <c r="W1871" i="1" s="1"/>
  <c r="V1859" i="1"/>
  <c r="W1859" i="1" s="1"/>
  <c r="V1847" i="1"/>
  <c r="W1847" i="1" s="1"/>
  <c r="W1835" i="1"/>
  <c r="V1823" i="1"/>
  <c r="W1823" i="1" s="1"/>
  <c r="V1811" i="1"/>
  <c r="W1811" i="1" s="1"/>
  <c r="W1799" i="1"/>
  <c r="V1799" i="1"/>
  <c r="V1787" i="1"/>
  <c r="W1787" i="1" s="1"/>
  <c r="V1775" i="1"/>
  <c r="W1775" i="1"/>
  <c r="V1763" i="1"/>
  <c r="W1763" i="1" s="1"/>
  <c r="V1751" i="1"/>
  <c r="W1751" i="1" s="1"/>
  <c r="V1739" i="1"/>
  <c r="W1739" i="1" s="1"/>
  <c r="V1727" i="1"/>
  <c r="W1727" i="1" s="1"/>
  <c r="V1715" i="1"/>
  <c r="W1715" i="1" s="1"/>
  <c r="V1703" i="1"/>
  <c r="W1703" i="1" s="1"/>
  <c r="W1691" i="1"/>
  <c r="V1691" i="1"/>
  <c r="V1679" i="1"/>
  <c r="W1679" i="1" s="1"/>
  <c r="W1667" i="1"/>
  <c r="V1655" i="1"/>
  <c r="W1655" i="1" s="1"/>
  <c r="V1643" i="1"/>
  <c r="W1643" i="1" s="1"/>
  <c r="V1631" i="1"/>
  <c r="W1631" i="1" s="1"/>
  <c r="V1619" i="1"/>
  <c r="W1619" i="1"/>
  <c r="V1607" i="1"/>
  <c r="W1607" i="1" s="1"/>
  <c r="V1595" i="1"/>
  <c r="W1595" i="1" s="1"/>
  <c r="V1583" i="1"/>
  <c r="W1583" i="1"/>
  <c r="V1571" i="1"/>
  <c r="W1571" i="1" s="1"/>
  <c r="V1559" i="1"/>
  <c r="W1559" i="1" s="1"/>
  <c r="V1547" i="1"/>
  <c r="W1547" i="1" s="1"/>
  <c r="V1535" i="1"/>
  <c r="W1535" i="1" s="1"/>
  <c r="V1523" i="1"/>
  <c r="W1523" i="1" s="1"/>
  <c r="V1511" i="1"/>
  <c r="W1511" i="1" s="1"/>
  <c r="V1499" i="1"/>
  <c r="W1499" i="1" s="1"/>
  <c r="W1487" i="1"/>
  <c r="V1487" i="1"/>
  <c r="V1475" i="1"/>
  <c r="W1475" i="1" s="1"/>
  <c r="V1463" i="1"/>
  <c r="W1463" i="1"/>
  <c r="W1451" i="1"/>
  <c r="V1451" i="1"/>
  <c r="V1439" i="1"/>
  <c r="W1439" i="1" s="1"/>
  <c r="V1427" i="1"/>
  <c r="W1427" i="1" s="1"/>
  <c r="W1403" i="1"/>
  <c r="V1391" i="1"/>
  <c r="W1391" i="1" s="1"/>
  <c r="V1355" i="1"/>
  <c r="W1355" i="1" s="1"/>
  <c r="V1343" i="1"/>
  <c r="W1343" i="1" s="1"/>
  <c r="V1319" i="1"/>
  <c r="W1319" i="1" s="1"/>
  <c r="V1307" i="1"/>
  <c r="W1307" i="1" s="1"/>
  <c r="V1295" i="1"/>
  <c r="W1295" i="1" s="1"/>
  <c r="V1283" i="1"/>
  <c r="W1283" i="1" s="1"/>
  <c r="V1259" i="1"/>
  <c r="W1259" i="1" s="1"/>
  <c r="V1235" i="1"/>
  <c r="W1235" i="1" s="1"/>
  <c r="V1223" i="1"/>
  <c r="W1223" i="1" s="1"/>
  <c r="V1211" i="1"/>
  <c r="W1211" i="1" s="1"/>
  <c r="V1199" i="1"/>
  <c r="W1199" i="1" s="1"/>
  <c r="V1187" i="1"/>
  <c r="W1187" i="1" s="1"/>
  <c r="V1175" i="1"/>
  <c r="W1175" i="1" s="1"/>
  <c r="V1163" i="1"/>
  <c r="W1163" i="1" s="1"/>
  <c r="V1151" i="1"/>
  <c r="W1151" i="1" s="1"/>
  <c r="V1139" i="1"/>
  <c r="W1139" i="1" s="1"/>
  <c r="V1127" i="1"/>
  <c r="W1127" i="1" s="1"/>
  <c r="V1115" i="1"/>
  <c r="W1115" i="1" s="1"/>
  <c r="V1103" i="1"/>
  <c r="W1103" i="1" s="1"/>
  <c r="V1091" i="1"/>
  <c r="W1091" i="1" s="1"/>
  <c r="V1079" i="1"/>
  <c r="W1079" i="1" s="1"/>
  <c r="V1067" i="1"/>
  <c r="W1067" i="1" s="1"/>
  <c r="V1055" i="1"/>
  <c r="W1055" i="1" s="1"/>
  <c r="W1043" i="1"/>
  <c r="V1019" i="1"/>
  <c r="W1019" i="1" s="1"/>
  <c r="V995" i="1"/>
  <c r="W995" i="1" s="1"/>
  <c r="V983" i="1"/>
  <c r="W983" i="1" s="1"/>
  <c r="V971" i="1"/>
  <c r="W971" i="1" s="1"/>
  <c r="V959" i="1"/>
  <c r="W959" i="1" s="1"/>
  <c r="V947" i="1"/>
  <c r="W947" i="1" s="1"/>
  <c r="V935" i="1"/>
  <c r="W935" i="1" s="1"/>
  <c r="V923" i="1"/>
  <c r="W923" i="1" s="1"/>
  <c r="V911" i="1"/>
  <c r="W911" i="1" s="1"/>
  <c r="V899" i="1"/>
  <c r="W899" i="1" s="1"/>
  <c r="V887" i="1"/>
  <c r="W887" i="1" s="1"/>
  <c r="V875" i="1"/>
  <c r="W875" i="1"/>
  <c r="V863" i="1"/>
  <c r="W863" i="1" s="1"/>
  <c r="V851" i="1"/>
  <c r="W851" i="1" s="1"/>
  <c r="V839" i="1"/>
  <c r="W839" i="1" s="1"/>
  <c r="W827" i="1"/>
  <c r="V827" i="1"/>
  <c r="V815" i="1"/>
  <c r="W815" i="1" s="1"/>
  <c r="V791" i="1"/>
  <c r="W791" i="1" s="1"/>
  <c r="W779" i="1"/>
  <c r="V779" i="1"/>
  <c r="V767" i="1"/>
  <c r="W767" i="1" s="1"/>
  <c r="V755" i="1"/>
  <c r="W755" i="1" s="1"/>
  <c r="V743" i="1"/>
  <c r="W743" i="1" s="1"/>
  <c r="V719" i="1"/>
  <c r="W719" i="1" s="1"/>
  <c r="V707" i="1"/>
  <c r="W707" i="1" s="1"/>
  <c r="W695" i="1"/>
  <c r="V695" i="1"/>
  <c r="V683" i="1"/>
  <c r="W683" i="1" s="1"/>
  <c r="V671" i="1"/>
  <c r="W671" i="1" s="1"/>
  <c r="V659" i="1"/>
  <c r="W659" i="1" s="1"/>
  <c r="W647" i="1"/>
  <c r="W635" i="1"/>
  <c r="V623" i="1"/>
  <c r="W623" i="1" s="1"/>
  <c r="V611" i="1"/>
  <c r="W611" i="1" s="1"/>
  <c r="V599" i="1"/>
  <c r="W599" i="1" s="1"/>
  <c r="V587" i="1"/>
  <c r="W587" i="1" s="1"/>
  <c r="W575" i="1"/>
  <c r="V575" i="1"/>
  <c r="V563" i="1"/>
  <c r="W563" i="1" s="1"/>
  <c r="V551" i="1"/>
  <c r="W551" i="1" s="1"/>
  <c r="V539" i="1"/>
  <c r="W539" i="1" s="1"/>
  <c r="V527" i="1"/>
  <c r="W527" i="1" s="1"/>
  <c r="V491" i="1"/>
  <c r="W491" i="1" s="1"/>
  <c r="V479" i="1"/>
  <c r="W479" i="1" s="1"/>
  <c r="W467" i="1"/>
  <c r="W455" i="1"/>
  <c r="V455" i="1"/>
  <c r="W443" i="1"/>
  <c r="V443" i="1"/>
  <c r="V431" i="1"/>
  <c r="W431" i="1" s="1"/>
  <c r="W419" i="1"/>
  <c r="V407" i="1"/>
  <c r="W407" i="1" s="1"/>
  <c r="V395" i="1"/>
  <c r="W395" i="1" s="1"/>
  <c r="W383" i="1"/>
  <c r="V371" i="1"/>
  <c r="W371" i="1" s="1"/>
  <c r="V359" i="1"/>
  <c r="W359" i="1" s="1"/>
  <c r="V335" i="1"/>
  <c r="W335" i="1" s="1"/>
  <c r="V323" i="1"/>
  <c r="W323" i="1" s="1"/>
  <c r="V311" i="1"/>
  <c r="W311" i="1" s="1"/>
  <c r="V299" i="1"/>
  <c r="W299" i="1" s="1"/>
  <c r="V287" i="1"/>
  <c r="W287" i="1" s="1"/>
  <c r="V275" i="1"/>
  <c r="W275" i="1" s="1"/>
  <c r="V263" i="1"/>
  <c r="W263" i="1" s="1"/>
  <c r="V251" i="1"/>
  <c r="W251" i="1" s="1"/>
  <c r="V239" i="1"/>
  <c r="W239" i="1" s="1"/>
  <c r="V227" i="1"/>
  <c r="W227" i="1" s="1"/>
  <c r="V215" i="1"/>
  <c r="W215" i="1" s="1"/>
  <c r="V203" i="1"/>
  <c r="W203" i="1" s="1"/>
  <c r="V191" i="1"/>
  <c r="W191" i="1" s="1"/>
  <c r="V167" i="1"/>
  <c r="W167" i="1" s="1"/>
  <c r="V155" i="1"/>
  <c r="W155" i="1" s="1"/>
  <c r="V143" i="1"/>
  <c r="W143" i="1" s="1"/>
  <c r="V131" i="1"/>
  <c r="W131" i="1" s="1"/>
  <c r="V119" i="1"/>
  <c r="W119" i="1" s="1"/>
  <c r="V107" i="1"/>
  <c r="W107" i="1" s="1"/>
  <c r="V95" i="1"/>
  <c r="W95" i="1" s="1"/>
  <c r="V83" i="1"/>
  <c r="W83" i="1" s="1"/>
  <c r="V71" i="1"/>
  <c r="W71" i="1"/>
  <c r="V59" i="1"/>
  <c r="W59" i="1" s="1"/>
  <c r="V47" i="1"/>
  <c r="W47" i="1" s="1"/>
  <c r="V35" i="1"/>
  <c r="W35" i="1" s="1"/>
  <c r="V23" i="1"/>
  <c r="W23" i="1" s="1"/>
  <c r="V11" i="1"/>
  <c r="W11" i="1" s="1"/>
  <c r="V3359" i="1"/>
  <c r="W3359" i="1" s="1"/>
  <c r="W7690" i="1"/>
  <c r="W7210" i="1"/>
  <c r="W6454" i="1"/>
  <c r="W5554" i="1"/>
  <c r="W4246" i="1"/>
  <c r="V3179" i="1"/>
  <c r="W3179" i="1" s="1"/>
  <c r="V2867" i="1"/>
  <c r="W2867" i="1" s="1"/>
  <c r="V2639" i="1"/>
  <c r="W2639" i="1" s="1"/>
  <c r="V1379" i="1"/>
  <c r="W1379" i="1" s="1"/>
  <c r="V1031" i="1"/>
  <c r="W1031" i="1" s="1"/>
  <c r="V3395" i="1"/>
  <c r="W3395" i="1" s="1"/>
  <c r="V2015" i="1"/>
  <c r="W2015" i="1" s="1"/>
  <c r="V179" i="1"/>
  <c r="W179" i="1" s="1"/>
  <c r="W1247" i="1"/>
  <c r="V2927" i="1"/>
  <c r="W2927" i="1" s="1"/>
  <c r="V2795" i="1"/>
  <c r="W2795" i="1" s="1"/>
  <c r="V1415" i="1"/>
  <c r="W1415" i="1" s="1"/>
  <c r="V1367" i="1"/>
  <c r="W1367" i="1" s="1"/>
  <c r="W2759" i="1"/>
  <c r="W1941" i="1"/>
  <c r="W777" i="1"/>
  <c r="W7566" i="1"/>
  <c r="W7327" i="1"/>
  <c r="W7243" i="1"/>
  <c r="W6799" i="1"/>
  <c r="W5706" i="1"/>
  <c r="W1832" i="1"/>
  <c r="V7638" i="1"/>
  <c r="W7638" i="1" s="1"/>
  <c r="W7722" i="1"/>
  <c r="W7663" i="1"/>
  <c r="W4494" i="1"/>
  <c r="W1650" i="1"/>
  <c r="W7999" i="1"/>
  <c r="V7987" i="1"/>
  <c r="W7987" i="1" s="1"/>
  <c r="V7975" i="1"/>
  <c r="W7975" i="1" s="1"/>
  <c r="V7963" i="1"/>
  <c r="W7963" i="1" s="1"/>
  <c r="W7951" i="1"/>
  <c r="W7939" i="1"/>
  <c r="V7927" i="1"/>
  <c r="W7927" i="1" s="1"/>
  <c r="W7915" i="1"/>
  <c r="V7915" i="1"/>
  <c r="W7903" i="1"/>
  <c r="V7891" i="1"/>
  <c r="W7891" i="1" s="1"/>
  <c r="V7879" i="1"/>
  <c r="W7879" i="1" s="1"/>
  <c r="W7867" i="1"/>
  <c r="V7855" i="1"/>
  <c r="W7855" i="1" s="1"/>
  <c r="W7843" i="1"/>
  <c r="W7831" i="1"/>
  <c r="W7819" i="1"/>
  <c r="V7819" i="1"/>
  <c r="W7807" i="1"/>
  <c r="W7795" i="1"/>
  <c r="V7771" i="1"/>
  <c r="W7771" i="1" s="1"/>
  <c r="W7759" i="1"/>
  <c r="V7747" i="1"/>
  <c r="W7747" i="1" s="1"/>
  <c r="W7735" i="1"/>
  <c r="V7723" i="1"/>
  <c r="W7723" i="1" s="1"/>
  <c r="W7711" i="1"/>
  <c r="V7711" i="1"/>
  <c r="W7699" i="1"/>
  <c r="W7687" i="1"/>
  <c r="V7675" i="1"/>
  <c r="W7675" i="1" s="1"/>
  <c r="W7651" i="1"/>
  <c r="W7639" i="1"/>
  <c r="V7627" i="1"/>
  <c r="W7627" i="1" s="1"/>
  <c r="W7615" i="1"/>
  <c r="V7603" i="1"/>
  <c r="W7603" i="1" s="1"/>
  <c r="V7591" i="1"/>
  <c r="W7591" i="1" s="1"/>
  <c r="W7579" i="1"/>
  <c r="W7567" i="1"/>
  <c r="V7555" i="1"/>
  <c r="W7555" i="1" s="1"/>
  <c r="W7543" i="1"/>
  <c r="V7531" i="1"/>
  <c r="W7531" i="1" s="1"/>
  <c r="W7519" i="1"/>
  <c r="W7507" i="1"/>
  <c r="W7483" i="1"/>
  <c r="V7471" i="1"/>
  <c r="W7471" i="1" s="1"/>
  <c r="W7459" i="1"/>
  <c r="V7459" i="1"/>
  <c r="V7447" i="1"/>
  <c r="W7447" i="1" s="1"/>
  <c r="V7435" i="1"/>
  <c r="W7435" i="1" s="1"/>
  <c r="V7399" i="1"/>
  <c r="W7399" i="1" s="1"/>
  <c r="W7387" i="1"/>
  <c r="V7387" i="1"/>
  <c r="W7375" i="1"/>
  <c r="W7351" i="1"/>
  <c r="V7339" i="1"/>
  <c r="W7339" i="1" s="1"/>
  <c r="V7315" i="1"/>
  <c r="W7315" i="1" s="1"/>
  <c r="V7303" i="1"/>
  <c r="W7303" i="1" s="1"/>
  <c r="W7291" i="1"/>
  <c r="V7279" i="1"/>
  <c r="W7279" i="1" s="1"/>
  <c r="W7267" i="1"/>
  <c r="V7231" i="1"/>
  <c r="W7231" i="1" s="1"/>
  <c r="W7207" i="1"/>
  <c r="W7195" i="1"/>
  <c r="W7183" i="1"/>
  <c r="V7171" i="1"/>
  <c r="W7171" i="1"/>
  <c r="W7159" i="1"/>
  <c r="V7147" i="1"/>
  <c r="W7147" i="1" s="1"/>
  <c r="W7135" i="1"/>
  <c r="V7123" i="1"/>
  <c r="W7123" i="1" s="1"/>
  <c r="V7111" i="1"/>
  <c r="W7111" i="1" s="1"/>
  <c r="V7099" i="1"/>
  <c r="W7099" i="1"/>
  <c r="W7075" i="1"/>
  <c r="W7063" i="1"/>
  <c r="V7063" i="1"/>
  <c r="V7027" i="1"/>
  <c r="W7027" i="1" s="1"/>
  <c r="V7015" i="1"/>
  <c r="W7015" i="1" s="1"/>
  <c r="W7003" i="1"/>
  <c r="V6991" i="1"/>
  <c r="W6991" i="1" s="1"/>
  <c r="W6967" i="1"/>
  <c r="V6955" i="1"/>
  <c r="W6955" i="1" s="1"/>
  <c r="W6931" i="1"/>
  <c r="V6919" i="1"/>
  <c r="W6919" i="1" s="1"/>
  <c r="V6907" i="1"/>
  <c r="W6907" i="1" s="1"/>
  <c r="W6871" i="1"/>
  <c r="V6859" i="1"/>
  <c r="W6859" i="1" s="1"/>
  <c r="V6847" i="1"/>
  <c r="W6847" i="1" s="1"/>
  <c r="W6823" i="1"/>
  <c r="V6811" i="1"/>
  <c r="W6811" i="1" s="1"/>
  <c r="W6787" i="1"/>
  <c r="W6775" i="1"/>
  <c r="V6763" i="1"/>
  <c r="W6763" i="1" s="1"/>
  <c r="W6751" i="1"/>
  <c r="V6739" i="1"/>
  <c r="W6739" i="1" s="1"/>
  <c r="W6727" i="1"/>
  <c r="V6727" i="1"/>
  <c r="W6703" i="1"/>
  <c r="W6679" i="1"/>
  <c r="V6667" i="1"/>
  <c r="W6667" i="1" s="1"/>
  <c r="W6655" i="1"/>
  <c r="V6631" i="1"/>
  <c r="W6631" i="1" s="1"/>
  <c r="V6607" i="1"/>
  <c r="W6607" i="1" s="1"/>
  <c r="V6595" i="1"/>
  <c r="W6595" i="1" s="1"/>
  <c r="V6583" i="1"/>
  <c r="W6583" i="1" s="1"/>
  <c r="V6571" i="1"/>
  <c r="W6571" i="1" s="1"/>
  <c r="W6559" i="1"/>
  <c r="W6547" i="1"/>
  <c r="V6535" i="1"/>
  <c r="W6535" i="1" s="1"/>
  <c r="V6523" i="1"/>
  <c r="W6523" i="1" s="1"/>
  <c r="W6511" i="1"/>
  <c r="W6499" i="1"/>
  <c r="W6487" i="1"/>
  <c r="V6475" i="1"/>
  <c r="W6475" i="1" s="1"/>
  <c r="W6463" i="1"/>
  <c r="V6451" i="1"/>
  <c r="W6451" i="1" s="1"/>
  <c r="W6439" i="1"/>
  <c r="V6439" i="1"/>
  <c r="W6427" i="1"/>
  <c r="V6415" i="1"/>
  <c r="W6415" i="1" s="1"/>
  <c r="W6403" i="1"/>
  <c r="W6391" i="1"/>
  <c r="V6379" i="1"/>
  <c r="W6379" i="1" s="1"/>
  <c r="V6367" i="1"/>
  <c r="W6367" i="1" s="1"/>
  <c r="W6355" i="1"/>
  <c r="W6331" i="1"/>
  <c r="V6307" i="1"/>
  <c r="W6307" i="1" s="1"/>
  <c r="V6283" i="1"/>
  <c r="W6283" i="1" s="1"/>
  <c r="V6247" i="1"/>
  <c r="W6247" i="1" s="1"/>
  <c r="V6235" i="1"/>
  <c r="W6235" i="1" s="1"/>
  <c r="W6223" i="1"/>
  <c r="W6211" i="1"/>
  <c r="V6199" i="1"/>
  <c r="W6199" i="1" s="1"/>
  <c r="V6187" i="1"/>
  <c r="W6187" i="1" s="1"/>
  <c r="W6175" i="1"/>
  <c r="V6151" i="1"/>
  <c r="W6151" i="1" s="1"/>
  <c r="W6139" i="1"/>
  <c r="V6127" i="1"/>
  <c r="W6127" i="1" s="1"/>
  <c r="W6115" i="1"/>
  <c r="W6103" i="1"/>
  <c r="W6091" i="1"/>
  <c r="V6091" i="1"/>
  <c r="W6067" i="1"/>
  <c r="V6055" i="1"/>
  <c r="W6055" i="1" s="1"/>
  <c r="V6043" i="1"/>
  <c r="W6043" i="1" s="1"/>
  <c r="V6019" i="1"/>
  <c r="W6019" i="1" s="1"/>
  <c r="V5995" i="1"/>
  <c r="W5995" i="1" s="1"/>
  <c r="V5983" i="1"/>
  <c r="W5983" i="1" s="1"/>
  <c r="W5959" i="1"/>
  <c r="V5947" i="1"/>
  <c r="W5947" i="1" s="1"/>
  <c r="V5935" i="1"/>
  <c r="W5935" i="1" s="1"/>
  <c r="W5911" i="1"/>
  <c r="V5899" i="1"/>
  <c r="W5899" i="1" s="1"/>
  <c r="W5887" i="1"/>
  <c r="V5875" i="1"/>
  <c r="W5875" i="1" s="1"/>
  <c r="V5863" i="1"/>
  <c r="W5863" i="1" s="1"/>
  <c r="W5851" i="1"/>
  <c r="V5827" i="1"/>
  <c r="W5827" i="1" s="1"/>
  <c r="V5803" i="1"/>
  <c r="W5803" i="1" s="1"/>
  <c r="W5791" i="1"/>
  <c r="V5767" i="1"/>
  <c r="W5767" i="1" s="1"/>
  <c r="W5755" i="1"/>
  <c r="V5743" i="1"/>
  <c r="W5743" i="1" s="1"/>
  <c r="W5731" i="1"/>
  <c r="V5731" i="1"/>
  <c r="V5719" i="1"/>
  <c r="W5719" i="1" s="1"/>
  <c r="V5707" i="1"/>
  <c r="W5707" i="1" s="1"/>
  <c r="V5671" i="1"/>
  <c r="W5671" i="1" s="1"/>
  <c r="V5659" i="1"/>
  <c r="W5659" i="1" s="1"/>
  <c r="W5623" i="1"/>
  <c r="V5611" i="1"/>
  <c r="W5611" i="1" s="1"/>
  <c r="W5599" i="1"/>
  <c r="W5407" i="1"/>
  <c r="W3751" i="1"/>
  <c r="W2755" i="1"/>
  <c r="W1891" i="1"/>
  <c r="V6967" i="1"/>
  <c r="V6835" i="1"/>
  <c r="W6835" i="1" s="1"/>
  <c r="V6715" i="1"/>
  <c r="W6715" i="1" s="1"/>
  <c r="V6643" i="1"/>
  <c r="W6643" i="1" s="1"/>
  <c r="V6547" i="1"/>
  <c r="V6343" i="1"/>
  <c r="W6343" i="1" s="1"/>
  <c r="V6271" i="1"/>
  <c r="W6271" i="1" s="1"/>
  <c r="V6079" i="1"/>
  <c r="W6079" i="1" s="1"/>
  <c r="V6007" i="1"/>
  <c r="W6007" i="1" s="1"/>
  <c r="V5839" i="1"/>
  <c r="W5839" i="1" s="1"/>
  <c r="V5815" i="1"/>
  <c r="W5815" i="1" s="1"/>
  <c r="V5683" i="1"/>
  <c r="W5683" i="1" s="1"/>
  <c r="V5635" i="1"/>
  <c r="W5635" i="1" s="1"/>
  <c r="W7495" i="1"/>
  <c r="W7398" i="1"/>
  <c r="W6691" i="1"/>
  <c r="W6163" i="1"/>
  <c r="W7998" i="1"/>
  <c r="W7986" i="1"/>
  <c r="V7974" i="1"/>
  <c r="W7974" i="1" s="1"/>
  <c r="W7962" i="1"/>
  <c r="W7950" i="1"/>
  <c r="W7938" i="1"/>
  <c r="W7902" i="1"/>
  <c r="W7890" i="1"/>
  <c r="V7878" i="1"/>
  <c r="W7878" i="1" s="1"/>
  <c r="V7866" i="1"/>
  <c r="W7866" i="1" s="1"/>
  <c r="W7854" i="1"/>
  <c r="W7830" i="1"/>
  <c r="V7818" i="1"/>
  <c r="W7818" i="1" s="1"/>
  <c r="W7806" i="1"/>
  <c r="W7794" i="1"/>
  <c r="V7782" i="1"/>
  <c r="W7782" i="1" s="1"/>
  <c r="W7770" i="1"/>
  <c r="W7758" i="1"/>
  <c r="V7758" i="1"/>
  <c r="W7746" i="1"/>
  <c r="W7734" i="1"/>
  <c r="V7710" i="1"/>
  <c r="W7710" i="1" s="1"/>
  <c r="W7698" i="1"/>
  <c r="V7686" i="1"/>
  <c r="W7686" i="1" s="1"/>
  <c r="W7674" i="1"/>
  <c r="W7662" i="1"/>
  <c r="V7650" i="1"/>
  <c r="W7650" i="1" s="1"/>
  <c r="V7626" i="1"/>
  <c r="W7626" i="1" s="1"/>
  <c r="V7602" i="1"/>
  <c r="W7602" i="1" s="1"/>
  <c r="W7590" i="1"/>
  <c r="V7590" i="1"/>
  <c r="W7578" i="1"/>
  <c r="W7554" i="1"/>
  <c r="V7530" i="1"/>
  <c r="W7530" i="1" s="1"/>
  <c r="W7518" i="1"/>
  <c r="W7506" i="1"/>
  <c r="W7470" i="1"/>
  <c r="W7458" i="1"/>
  <c r="W7446" i="1"/>
  <c r="V7434" i="1"/>
  <c r="W7434" i="1" s="1"/>
  <c r="W7422" i="1"/>
  <c r="W7410" i="1"/>
  <c r="V7386" i="1"/>
  <c r="W7386" i="1" s="1"/>
  <c r="W7374" i="1"/>
  <c r="W7350" i="1"/>
  <c r="V7338" i="1"/>
  <c r="W7338" i="1" s="1"/>
  <c r="V7326" i="1"/>
  <c r="W7326" i="1" s="1"/>
  <c r="W7314" i="1"/>
  <c r="V7302" i="1"/>
  <c r="W7302" i="1" s="1"/>
  <c r="W7290" i="1"/>
  <c r="W7278" i="1"/>
  <c r="V7278" i="1"/>
  <c r="V7266" i="1"/>
  <c r="W7266" i="1" s="1"/>
  <c r="W7254" i="1"/>
  <c r="V7242" i="1"/>
  <c r="W7242" i="1" s="1"/>
  <c r="W7230" i="1"/>
  <c r="V7218" i="1"/>
  <c r="W7218" i="1" s="1"/>
  <c r="V7206" i="1"/>
  <c r="W7206" i="1" s="1"/>
  <c r="W7194" i="1"/>
  <c r="W7182" i="1"/>
  <c r="V7170" i="1"/>
  <c r="W7170" i="1" s="1"/>
  <c r="W7158" i="1"/>
  <c r="V7146" i="1"/>
  <c r="W7146" i="1" s="1"/>
  <c r="W7134" i="1"/>
  <c r="W7122" i="1"/>
  <c r="V7110" i="1"/>
  <c r="W7110" i="1" s="1"/>
  <c r="W7098" i="1"/>
  <c r="W7086" i="1"/>
  <c r="W7074" i="1"/>
  <c r="V7062" i="1"/>
  <c r="W7062" i="1" s="1"/>
  <c r="W7026" i="1"/>
  <c r="W7014" i="1"/>
  <c r="V7014" i="1"/>
  <c r="V7002" i="1"/>
  <c r="W7002" i="1" s="1"/>
  <c r="W6990" i="1"/>
  <c r="W6978" i="1"/>
  <c r="V6954" i="1"/>
  <c r="W6954" i="1" s="1"/>
  <c r="W6930" i="1"/>
  <c r="V6918" i="1"/>
  <c r="W6918" i="1" s="1"/>
  <c r="W6906" i="1"/>
  <c r="V6894" i="1"/>
  <c r="W6894" i="1" s="1"/>
  <c r="W6870" i="1"/>
  <c r="V6858" i="1"/>
  <c r="W6858" i="1" s="1"/>
  <c r="V6846" i="1"/>
  <c r="W6846" i="1" s="1"/>
  <c r="W6810" i="1"/>
  <c r="V6786" i="1"/>
  <c r="W6786" i="1" s="1"/>
  <c r="W6774" i="1"/>
  <c r="V6762" i="1"/>
  <c r="W6762" i="1" s="1"/>
  <c r="W6750" i="1"/>
  <c r="V6738" i="1"/>
  <c r="W6738" i="1" s="1"/>
  <c r="V6726" i="1"/>
  <c r="W6726" i="1" s="1"/>
  <c r="W6702" i="1"/>
  <c r="V6678" i="1"/>
  <c r="W6678" i="1" s="1"/>
  <c r="V6666" i="1"/>
  <c r="W6666" i="1" s="1"/>
  <c r="W6654" i="1"/>
  <c r="V6630" i="1"/>
  <c r="W6630" i="1" s="1"/>
  <c r="W6618" i="1"/>
  <c r="W6606" i="1"/>
  <c r="W6594" i="1"/>
  <c r="W6570" i="1"/>
  <c r="V6570" i="1"/>
  <c r="W6558" i="1"/>
  <c r="V6522" i="1"/>
  <c r="W6522" i="1" s="1"/>
  <c r="W6510" i="1"/>
  <c r="V6474" i="1"/>
  <c r="W6474" i="1" s="1"/>
  <c r="V6462" i="1"/>
  <c r="W6462" i="1" s="1"/>
  <c r="W6450" i="1"/>
  <c r="V6438" i="1"/>
  <c r="W6438" i="1" s="1"/>
  <c r="W6426" i="1"/>
  <c r="V6414" i="1"/>
  <c r="W6414" i="1" s="1"/>
  <c r="V6402" i="1"/>
  <c r="W6402" i="1" s="1"/>
  <c r="W6390" i="1"/>
  <c r="V6378" i="1"/>
  <c r="W6378" i="1" s="1"/>
  <c r="W6366" i="1"/>
  <c r="V6354" i="1"/>
  <c r="W6354" i="1" s="1"/>
  <c r="W6330" i="1"/>
  <c r="V6306" i="1"/>
  <c r="W6306" i="1" s="1"/>
  <c r="W6294" i="1"/>
  <c r="W6282" i="1"/>
  <c r="V6282" i="1"/>
  <c r="W6258" i="1"/>
  <c r="V6246" i="1"/>
  <c r="W6246" i="1" s="1"/>
  <c r="W6234" i="1"/>
  <c r="W6222" i="1"/>
  <c r="W6210" i="1"/>
  <c r="V6198" i="1"/>
  <c r="W6198" i="1" s="1"/>
  <c r="W6186" i="1"/>
  <c r="W6174" i="1"/>
  <c r="W6162" i="1"/>
  <c r="W6150" i="1"/>
  <c r="V6150" i="1"/>
  <c r="V6138" i="1"/>
  <c r="W6138" i="1" s="1"/>
  <c r="W6126" i="1"/>
  <c r="W6114" i="1"/>
  <c r="V6090" i="1"/>
  <c r="W6090" i="1" s="1"/>
  <c r="W6066" i="1"/>
  <c r="V6054" i="1"/>
  <c r="W6054" i="1" s="1"/>
  <c r="W6042" i="1"/>
  <c r="V6030" i="1"/>
  <c r="W6030" i="1" s="1"/>
  <c r="W6018" i="1"/>
  <c r="V5994" i="1"/>
  <c r="W5994" i="1" s="1"/>
  <c r="V5982" i="1"/>
  <c r="W5982" i="1" s="1"/>
  <c r="W5970" i="1"/>
  <c r="V5958" i="1"/>
  <c r="W5958" i="1" s="1"/>
  <c r="W5946" i="1"/>
  <c r="W5922" i="1"/>
  <c r="V5922" i="1"/>
  <c r="W5910" i="1"/>
  <c r="V5898" i="1"/>
  <c r="W5898" i="1" s="1"/>
  <c r="V5886" i="1"/>
  <c r="W5886" i="1" s="1"/>
  <c r="V5874" i="1"/>
  <c r="W5874" i="1" s="1"/>
  <c r="V5862" i="1"/>
  <c r="W5862" i="1" s="1"/>
  <c r="W5850" i="1"/>
  <c r="W5826" i="1"/>
  <c r="V5802" i="1"/>
  <c r="W5802" i="1" s="1"/>
  <c r="W5790" i="1"/>
  <c r="W5778" i="1"/>
  <c r="W5754" i="1"/>
  <c r="W5742" i="1"/>
  <c r="W5730" i="1"/>
  <c r="W5718" i="1"/>
  <c r="W5694" i="1"/>
  <c r="V5670" i="1"/>
  <c r="W5670" i="1" s="1"/>
  <c r="V5658" i="1"/>
  <c r="W5658" i="1" s="1"/>
  <c r="W5622" i="1"/>
  <c r="V5610" i="1"/>
  <c r="W5610" i="1" s="1"/>
  <c r="V5598" i="1"/>
  <c r="W5598" i="1" s="1"/>
  <c r="V5574" i="1"/>
  <c r="W5574" i="1" s="1"/>
  <c r="V5550" i="1"/>
  <c r="W5550" i="1" s="1"/>
  <c r="V5538" i="1"/>
  <c r="W5538" i="1" s="1"/>
  <c r="W5514" i="1"/>
  <c r="W5502" i="1"/>
  <c r="V5490" i="1"/>
  <c r="W5490" i="1" s="1"/>
  <c r="V5478" i="1"/>
  <c r="W5478" i="1" s="1"/>
  <c r="W5466" i="1"/>
  <c r="V5466" i="1"/>
  <c r="W5454" i="1"/>
  <c r="V5442" i="1"/>
  <c r="W5442" i="1" s="1"/>
  <c r="W5430" i="1"/>
  <c r="W5418" i="1"/>
  <c r="V5382" i="1"/>
  <c r="W5382" i="1" s="1"/>
  <c r="W5370" i="1"/>
  <c r="W5358" i="1"/>
  <c r="W5346" i="1"/>
  <c r="V5346" i="1"/>
  <c r="V5334" i="1"/>
  <c r="W5334" i="1" s="1"/>
  <c r="V5310" i="1"/>
  <c r="W5310" i="1" s="1"/>
  <c r="W5298" i="1"/>
  <c r="W5286" i="1"/>
  <c r="V5274" i="1"/>
  <c r="W5274" i="1" s="1"/>
  <c r="W5250" i="1"/>
  <c r="V5238" i="1"/>
  <c r="W5238" i="1" s="1"/>
  <c r="V5226" i="1"/>
  <c r="W5226" i="1" s="1"/>
  <c r="W5202" i="1"/>
  <c r="W5190" i="1"/>
  <c r="V5178" i="1"/>
  <c r="W5178" i="1" s="1"/>
  <c r="V5166" i="1"/>
  <c r="W5166" i="1" s="1"/>
  <c r="W5154" i="1"/>
  <c r="V5142" i="1"/>
  <c r="W5142" i="1" s="1"/>
  <c r="W5130" i="1"/>
  <c r="V5106" i="1"/>
  <c r="W5106" i="1" s="1"/>
  <c r="V5094" i="1"/>
  <c r="W5094" i="1" s="1"/>
  <c r="W5082" i="1"/>
  <c r="W5070" i="1"/>
  <c r="V5058" i="1"/>
  <c r="W5058" i="1" s="1"/>
  <c r="W5046" i="1"/>
  <c r="V5046" i="1"/>
  <c r="W5022" i="1"/>
  <c r="V5010" i="1"/>
  <c r="W5010" i="1" s="1"/>
  <c r="V4998" i="1"/>
  <c r="W4998" i="1" s="1"/>
  <c r="V4986" i="1"/>
  <c r="W4986" i="1" s="1"/>
  <c r="V4974" i="1"/>
  <c r="W4974" i="1" s="1"/>
  <c r="W4962" i="1"/>
  <c r="V4950" i="1"/>
  <c r="W4950" i="1" s="1"/>
  <c r="W4938" i="1"/>
  <c r="W4926" i="1"/>
  <c r="W4914" i="1"/>
  <c r="V4914" i="1"/>
  <c r="W4902" i="1"/>
  <c r="V4902" i="1"/>
  <c r="W4890" i="1"/>
  <c r="V4878" i="1"/>
  <c r="W4878" i="1" s="1"/>
  <c r="W4866" i="1"/>
  <c r="V4842" i="1"/>
  <c r="W4842" i="1" s="1"/>
  <c r="W4830" i="1"/>
  <c r="W4818" i="1"/>
  <c r="V4818" i="1"/>
  <c r="V4806" i="1"/>
  <c r="W4806" i="1" s="1"/>
  <c r="V4794" i="1"/>
  <c r="W4794" i="1" s="1"/>
  <c r="W4746" i="1"/>
  <c r="V4746" i="1"/>
  <c r="V4734" i="1"/>
  <c r="W4734" i="1" s="1"/>
  <c r="W4722" i="1"/>
  <c r="V4710" i="1"/>
  <c r="W4710" i="1" s="1"/>
  <c r="W4698" i="1"/>
  <c r="V4686" i="1"/>
  <c r="W4686" i="1" s="1"/>
  <c r="V4674" i="1"/>
  <c r="W4674" i="1" s="1"/>
  <c r="W4662" i="1"/>
  <c r="V4650" i="1"/>
  <c r="W4650" i="1" s="1"/>
  <c r="W4638" i="1"/>
  <c r="V4626" i="1"/>
  <c r="W4626" i="1" s="1"/>
  <c r="W4614" i="1"/>
  <c r="V4614" i="1"/>
  <c r="W4590" i="1"/>
  <c r="V4578" i="1"/>
  <c r="W4578" i="1" s="1"/>
  <c r="W4554" i="1"/>
  <c r="V4542" i="1"/>
  <c r="W4542" i="1" s="1"/>
  <c r="V4530" i="1"/>
  <c r="W4530" i="1" s="1"/>
  <c r="V4518" i="1"/>
  <c r="W4518" i="1" s="1"/>
  <c r="W4506" i="1"/>
  <c r="V4482" i="1"/>
  <c r="W4482" i="1" s="1"/>
  <c r="V4470" i="1"/>
  <c r="W4470" i="1" s="1"/>
  <c r="W4458" i="1"/>
  <c r="V4446" i="1"/>
  <c r="W4446" i="1" s="1"/>
  <c r="W4434" i="1"/>
  <c r="V4422" i="1"/>
  <c r="W4422" i="1" s="1"/>
  <c r="V4410" i="1"/>
  <c r="W4410" i="1" s="1"/>
  <c r="V4398" i="1"/>
  <c r="W4398" i="1" s="1"/>
  <c r="W4386" i="1"/>
  <c r="V4374" i="1"/>
  <c r="W4374" i="1" s="1"/>
  <c r="V4362" i="1"/>
  <c r="W4362" i="1" s="1"/>
  <c r="W4350" i="1"/>
  <c r="W4338" i="1"/>
  <c r="W4326" i="1"/>
  <c r="W4314" i="1"/>
  <c r="V4314" i="1"/>
  <c r="V4302" i="1"/>
  <c r="W4302" i="1" s="1"/>
  <c r="W4290" i="1"/>
  <c r="V4278" i="1"/>
  <c r="W4278" i="1" s="1"/>
  <c r="W4266" i="1"/>
  <c r="V4254" i="1"/>
  <c r="W4254" i="1" s="1"/>
  <c r="W4242" i="1"/>
  <c r="V4242" i="1"/>
  <c r="V4230" i="1"/>
  <c r="W4230" i="1" s="1"/>
  <c r="W4218" i="1"/>
  <c r="W4206" i="1"/>
  <c r="V4194" i="1"/>
  <c r="W4194" i="1" s="1"/>
  <c r="V4182" i="1"/>
  <c r="W4182" i="1" s="1"/>
  <c r="W4170" i="1"/>
  <c r="W4158" i="1"/>
  <c r="V4146" i="1"/>
  <c r="W4146" i="1" s="1"/>
  <c r="W4134" i="1"/>
  <c r="V4134" i="1"/>
  <c r="V4122" i="1"/>
  <c r="W4122" i="1" s="1"/>
  <c r="V4110" i="1"/>
  <c r="W4110" i="1" s="1"/>
  <c r="V4098" i="1"/>
  <c r="W4098" i="1" s="1"/>
  <c r="V4086" i="1"/>
  <c r="W4086" i="1" s="1"/>
  <c r="V4074" i="1"/>
  <c r="W4074" i="1" s="1"/>
  <c r="V4062" i="1"/>
  <c r="W4062" i="1" s="1"/>
  <c r="W4050" i="1"/>
  <c r="V4026" i="1"/>
  <c r="W4026" i="1" s="1"/>
  <c r="V4014" i="1"/>
  <c r="W4014" i="1" s="1"/>
  <c r="V4002" i="1"/>
  <c r="W4002" i="1" s="1"/>
  <c r="V3990" i="1"/>
  <c r="W3990" i="1" s="1"/>
  <c r="W3978" i="1"/>
  <c r="V3978" i="1"/>
  <c r="V3966" i="1"/>
  <c r="W3966" i="1" s="1"/>
  <c r="V3954" i="1"/>
  <c r="W3954" i="1" s="1"/>
  <c r="V3942" i="1"/>
  <c r="W3942" i="1" s="1"/>
  <c r="W3930" i="1"/>
  <c r="W3918" i="1"/>
  <c r="V3918" i="1"/>
  <c r="V3906" i="1"/>
  <c r="W3906" i="1" s="1"/>
  <c r="V3894" i="1"/>
  <c r="W3894" i="1" s="1"/>
  <c r="V3882" i="1"/>
  <c r="W3882" i="1" s="1"/>
  <c r="V3870" i="1"/>
  <c r="W3870" i="1" s="1"/>
  <c r="V3858" i="1"/>
  <c r="W3858" i="1" s="1"/>
  <c r="V3846" i="1"/>
  <c r="W3846" i="1" s="1"/>
  <c r="V3834" i="1"/>
  <c r="W3834" i="1" s="1"/>
  <c r="W3822" i="1"/>
  <c r="V3810" i="1"/>
  <c r="W3810" i="1" s="1"/>
  <c r="V3798" i="1"/>
  <c r="W3798" i="1" s="1"/>
  <c r="W3786" i="1"/>
  <c r="V3786" i="1"/>
  <c r="W3774" i="1"/>
  <c r="W3762" i="1"/>
  <c r="V3762" i="1"/>
  <c r="V3750" i="1"/>
  <c r="W3750" i="1" s="1"/>
  <c r="V3738" i="1"/>
  <c r="W3738" i="1" s="1"/>
  <c r="W3726" i="1"/>
  <c r="V3726" i="1"/>
  <c r="W3714" i="1"/>
  <c r="V3714" i="1"/>
  <c r="W3702" i="1"/>
  <c r="V3690" i="1"/>
  <c r="W3690" i="1" s="1"/>
  <c r="V3678" i="1"/>
  <c r="W3678" i="1" s="1"/>
  <c r="W3666" i="1"/>
  <c r="V3654" i="1"/>
  <c r="W3654" i="1" s="1"/>
  <c r="V3642" i="1"/>
  <c r="W3642" i="1" s="1"/>
  <c r="V3630" i="1"/>
  <c r="W3630" i="1" s="1"/>
  <c r="W3618" i="1"/>
  <c r="V3606" i="1"/>
  <c r="W3606" i="1" s="1"/>
  <c r="W3594" i="1"/>
  <c r="W3582" i="1"/>
  <c r="V3570" i="1"/>
  <c r="W3570" i="1" s="1"/>
  <c r="V3558" i="1"/>
  <c r="W3558" i="1" s="1"/>
  <c r="V3546" i="1"/>
  <c r="W3546" i="1" s="1"/>
  <c r="V3534" i="1"/>
  <c r="W3534" i="1" s="1"/>
  <c r="V3522" i="1"/>
  <c r="W3522" i="1" s="1"/>
  <c r="V3498" i="1"/>
  <c r="W3498" i="1" s="1"/>
  <c r="W3486" i="1"/>
  <c r="W3474" i="1"/>
  <c r="W3462" i="1"/>
  <c r="V3462" i="1"/>
  <c r="W3450" i="1"/>
  <c r="V3438" i="1"/>
  <c r="W3438" i="1" s="1"/>
  <c r="W3426" i="1"/>
  <c r="V3414" i="1"/>
  <c r="W3414" i="1" s="1"/>
  <c r="W3402" i="1"/>
  <c r="V3390" i="1"/>
  <c r="W3390" i="1" s="1"/>
  <c r="W3378" i="1"/>
  <c r="V3366" i="1"/>
  <c r="W3366" i="1" s="1"/>
  <c r="W3354" i="1"/>
  <c r="V3342" i="1"/>
  <c r="W3342" i="1" s="1"/>
  <c r="V3330" i="1"/>
  <c r="W3330" i="1" s="1"/>
  <c r="V3318" i="1"/>
  <c r="W3318" i="1" s="1"/>
  <c r="W3306" i="1"/>
  <c r="V3294" i="1"/>
  <c r="W3294" i="1" s="1"/>
  <c r="V3282" i="1"/>
  <c r="W3282" i="1" s="1"/>
  <c r="V3270" i="1"/>
  <c r="W3270" i="1" s="1"/>
  <c r="W3258" i="1"/>
  <c r="W3246" i="1"/>
  <c r="V3234" i="1"/>
  <c r="W3234" i="1" s="1"/>
  <c r="V3222" i="1"/>
  <c r="W3222" i="1" s="1"/>
  <c r="V3210" i="1"/>
  <c r="W3210" i="1" s="1"/>
  <c r="V3198" i="1"/>
  <c r="W3198" i="1" s="1"/>
  <c r="W3186" i="1"/>
  <c r="V3186" i="1"/>
  <c r="W3174" i="1"/>
  <c r="V3162" i="1"/>
  <c r="W3162" i="1" s="1"/>
  <c r="V3150" i="1"/>
  <c r="W3150" i="1" s="1"/>
  <c r="V3138" i="1"/>
  <c r="W3138" i="1" s="1"/>
  <c r="V3126" i="1"/>
  <c r="W3126" i="1" s="1"/>
  <c r="V3114" i="1"/>
  <c r="W3114" i="1" s="1"/>
  <c r="W3102" i="1"/>
  <c r="V3102" i="1"/>
  <c r="W3090" i="1"/>
  <c r="V3078" i="1"/>
  <c r="W3078" i="1" s="1"/>
  <c r="V3066" i="1"/>
  <c r="W3066" i="1" s="1"/>
  <c r="W3054" i="1"/>
  <c r="W3042" i="1"/>
  <c r="W3030" i="1"/>
  <c r="V3018" i="1"/>
  <c r="W3018" i="1" s="1"/>
  <c r="V3006" i="1"/>
  <c r="W3006" i="1" s="1"/>
  <c r="V2994" i="1"/>
  <c r="W2994" i="1" s="1"/>
  <c r="V2982" i="1"/>
  <c r="W2982" i="1" s="1"/>
  <c r="V2970" i="1"/>
  <c r="W2970" i="1" s="1"/>
  <c r="W2958" i="1"/>
  <c r="V2946" i="1"/>
  <c r="W2946" i="1" s="1"/>
  <c r="W2934" i="1"/>
  <c r="V2934" i="1"/>
  <c r="V2922" i="1"/>
  <c r="W2922" i="1" s="1"/>
  <c r="V2910" i="1"/>
  <c r="W2910" i="1" s="1"/>
  <c r="V2898" i="1"/>
  <c r="W2898" i="1" s="1"/>
  <c r="V2886" i="1"/>
  <c r="W2886" i="1" s="1"/>
  <c r="W2874" i="1"/>
  <c r="V2862" i="1"/>
  <c r="W2862" i="1" s="1"/>
  <c r="W2850" i="1"/>
  <c r="V2850" i="1"/>
  <c r="V2838" i="1"/>
  <c r="W2838" i="1" s="1"/>
  <c r="V2826" i="1"/>
  <c r="W2826" i="1" s="1"/>
  <c r="V2814" i="1"/>
  <c r="W2814" i="1" s="1"/>
  <c r="V2802" i="1"/>
  <c r="W2802" i="1" s="1"/>
  <c r="V2790" i="1"/>
  <c r="W2790" i="1" s="1"/>
  <c r="V2778" i="1"/>
  <c r="W2778" i="1" s="1"/>
  <c r="V2766" i="1"/>
  <c r="W2766" i="1" s="1"/>
  <c r="V2754" i="1"/>
  <c r="W2754" i="1" s="1"/>
  <c r="V2742" i="1"/>
  <c r="W2742" i="1" s="1"/>
  <c r="V2730" i="1"/>
  <c r="W2730" i="1" s="1"/>
  <c r="V2718" i="1"/>
  <c r="W2718" i="1" s="1"/>
  <c r="W2706" i="1"/>
  <c r="V2706" i="1"/>
  <c r="V2694" i="1"/>
  <c r="W2694" i="1" s="1"/>
  <c r="W2682" i="1"/>
  <c r="V2670" i="1"/>
  <c r="W2670" i="1" s="1"/>
  <c r="V2658" i="1"/>
  <c r="W2658" i="1" s="1"/>
  <c r="W2646" i="1"/>
  <c r="V2646" i="1"/>
  <c r="V2634" i="1"/>
  <c r="W2634" i="1" s="1"/>
  <c r="V2622" i="1"/>
  <c r="W2622" i="1" s="1"/>
  <c r="W2610" i="1"/>
  <c r="V2598" i="1"/>
  <c r="W2598" i="1" s="1"/>
  <c r="W2586" i="1"/>
  <c r="V2574" i="1"/>
  <c r="W2574" i="1" s="1"/>
  <c r="W2562" i="1"/>
  <c r="V2562" i="1"/>
  <c r="V2550" i="1"/>
  <c r="W2550" i="1" s="1"/>
  <c r="V2538" i="1"/>
  <c r="W2538" i="1" s="1"/>
  <c r="V2526" i="1"/>
  <c r="W2526" i="1" s="1"/>
  <c r="V2514" i="1"/>
  <c r="W2514" i="1" s="1"/>
  <c r="W2502" i="1"/>
  <c r="V2490" i="1"/>
  <c r="W2490" i="1" s="1"/>
  <c r="V2478" i="1"/>
  <c r="W2478" i="1" s="1"/>
  <c r="V2466" i="1"/>
  <c r="W2466" i="1" s="1"/>
  <c r="V2454" i="1"/>
  <c r="W2454" i="1" s="1"/>
  <c r="V2442" i="1"/>
  <c r="W2442" i="1" s="1"/>
  <c r="V2430" i="1"/>
  <c r="W2430" i="1" s="1"/>
  <c r="V2418" i="1"/>
  <c r="W2418" i="1" s="1"/>
  <c r="V2406" i="1"/>
  <c r="W2406" i="1" s="1"/>
  <c r="W2394" i="1"/>
  <c r="V2382" i="1"/>
  <c r="W2382" i="1" s="1"/>
  <c r="W2370" i="1"/>
  <c r="V2370" i="1"/>
  <c r="V2358" i="1"/>
  <c r="W2358" i="1" s="1"/>
  <c r="V2346" i="1"/>
  <c r="W2346" i="1" s="1"/>
  <c r="V2334" i="1"/>
  <c r="W2334" i="1" s="1"/>
  <c r="W2322" i="1"/>
  <c r="V2322" i="1"/>
  <c r="V2310" i="1"/>
  <c r="W2310" i="1" s="1"/>
  <c r="V2298" i="1"/>
  <c r="W2298" i="1" s="1"/>
  <c r="V2286" i="1"/>
  <c r="W2286" i="1" s="1"/>
  <c r="V2274" i="1"/>
  <c r="W2274" i="1" s="1"/>
  <c r="V2262" i="1"/>
  <c r="W2262" i="1" s="1"/>
  <c r="W2250" i="1"/>
  <c r="V2238" i="1"/>
  <c r="W2238" i="1" s="1"/>
  <c r="V2226" i="1"/>
  <c r="W2226" i="1" s="1"/>
  <c r="V2214" i="1"/>
  <c r="W2214" i="1" s="1"/>
  <c r="W2202" i="1"/>
  <c r="V2190" i="1"/>
  <c r="W2190" i="1" s="1"/>
  <c r="W2178" i="1"/>
  <c r="V2166" i="1"/>
  <c r="W2166" i="1" s="1"/>
  <c r="W2154" i="1"/>
  <c r="V2142" i="1"/>
  <c r="W2142" i="1" s="1"/>
  <c r="V2130" i="1"/>
  <c r="W2130" i="1" s="1"/>
  <c r="V2118" i="1"/>
  <c r="W2118" i="1" s="1"/>
  <c r="V2106" i="1"/>
  <c r="W2106" i="1" s="1"/>
  <c r="W2094" i="1"/>
  <c r="W2082" i="1"/>
  <c r="V2070" i="1"/>
  <c r="W2070" i="1" s="1"/>
  <c r="W2058" i="1"/>
  <c r="V2046" i="1"/>
  <c r="W2046" i="1" s="1"/>
  <c r="V2034" i="1"/>
  <c r="W2034" i="1" s="1"/>
  <c r="V2022" i="1"/>
  <c r="W2022" i="1" s="1"/>
  <c r="W2010" i="1"/>
  <c r="V1998" i="1"/>
  <c r="W1998" i="1" s="1"/>
  <c r="V1986" i="1"/>
  <c r="W1986" i="1" s="1"/>
  <c r="V1974" i="1"/>
  <c r="W1974" i="1" s="1"/>
  <c r="W1962" i="1"/>
  <c r="V1962" i="1"/>
  <c r="V1950" i="1"/>
  <c r="W1950" i="1" s="1"/>
  <c r="W1938" i="1"/>
  <c r="V1926" i="1"/>
  <c r="W1926" i="1" s="1"/>
  <c r="V1914" i="1"/>
  <c r="W1914" i="1" s="1"/>
  <c r="V1902" i="1"/>
  <c r="W1902" i="1" s="1"/>
  <c r="V1890" i="1"/>
  <c r="W1890" i="1" s="1"/>
  <c r="V1878" i="1"/>
  <c r="W1878" i="1" s="1"/>
  <c r="V1866" i="1"/>
  <c r="W1866" i="1" s="1"/>
  <c r="V1854" i="1"/>
  <c r="W1854" i="1" s="1"/>
  <c r="V1842" i="1"/>
  <c r="W1842" i="1" s="1"/>
  <c r="W1830" i="1"/>
  <c r="V1818" i="1"/>
  <c r="W1818" i="1" s="1"/>
  <c r="V1806" i="1"/>
  <c r="W1806" i="1" s="1"/>
  <c r="V1794" i="1"/>
  <c r="W1794" i="1" s="1"/>
  <c r="V1782" i="1"/>
  <c r="W1782" i="1" s="1"/>
  <c r="V1770" i="1"/>
  <c r="W1770" i="1" s="1"/>
  <c r="V1758" i="1"/>
  <c r="W1758" i="1" s="1"/>
  <c r="V1746" i="1"/>
  <c r="W1746" i="1" s="1"/>
  <c r="V1734" i="1"/>
  <c r="W1734" i="1" s="1"/>
  <c r="V1722" i="1"/>
  <c r="W1722" i="1" s="1"/>
  <c r="V1710" i="1"/>
  <c r="W1710" i="1" s="1"/>
  <c r="V1698" i="1"/>
  <c r="W1698" i="1" s="1"/>
  <c r="V1686" i="1"/>
  <c r="W1686" i="1" s="1"/>
  <c r="W1674" i="1"/>
  <c r="V1662" i="1"/>
  <c r="W1662" i="1" s="1"/>
  <c r="V1638" i="1"/>
  <c r="W1638" i="1" s="1"/>
  <c r="V1626" i="1"/>
  <c r="W1626" i="1" s="1"/>
  <c r="V1614" i="1"/>
  <c r="W1614" i="1" s="1"/>
  <c r="V1602" i="1"/>
  <c r="W1602" i="1" s="1"/>
  <c r="W1590" i="1"/>
  <c r="V1590" i="1"/>
  <c r="V1578" i="1"/>
  <c r="W1578" i="1" s="1"/>
  <c r="V1566" i="1"/>
  <c r="W1566" i="1" s="1"/>
  <c r="V1554" i="1"/>
  <c r="W1554" i="1" s="1"/>
  <c r="W1542" i="1"/>
  <c r="W1530" i="1"/>
  <c r="V1530" i="1"/>
  <c r="W1506" i="1"/>
  <c r="V1506" i="1"/>
  <c r="V1494" i="1"/>
  <c r="W1494" i="1" s="1"/>
  <c r="V1482" i="1"/>
  <c r="W1482" i="1" s="1"/>
  <c r="V1470" i="1"/>
  <c r="W1470" i="1" s="1"/>
  <c r="V1458" i="1"/>
  <c r="W1458" i="1" s="1"/>
  <c r="W1446" i="1"/>
  <c r="V1434" i="1"/>
  <c r="W1434" i="1" s="1"/>
  <c r="V1422" i="1"/>
  <c r="W1422" i="1" s="1"/>
  <c r="V1410" i="1"/>
  <c r="W1410" i="1" s="1"/>
  <c r="V1398" i="1"/>
  <c r="W1398" i="1" s="1"/>
  <c r="V1386" i="1"/>
  <c r="W1386" i="1" s="1"/>
  <c r="V1374" i="1"/>
  <c r="W1374" i="1" s="1"/>
  <c r="V1362" i="1"/>
  <c r="W1362" i="1"/>
  <c r="W1350" i="1"/>
  <c r="V1350" i="1"/>
  <c r="V1338" i="1"/>
  <c r="W1338" i="1" s="1"/>
  <c r="V1326" i="1"/>
  <c r="W1326" i="1" s="1"/>
  <c r="V1314" i="1"/>
  <c r="W1314" i="1" s="1"/>
  <c r="V1302" i="1"/>
  <c r="W1302" i="1" s="1"/>
  <c r="V1290" i="1"/>
  <c r="W1290" i="1" s="1"/>
  <c r="V1278" i="1"/>
  <c r="W1278" i="1" s="1"/>
  <c r="V1266" i="1"/>
  <c r="W1266" i="1" s="1"/>
  <c r="V1254" i="1"/>
  <c r="W1254" i="1" s="1"/>
  <c r="V1242" i="1"/>
  <c r="W1242" i="1" s="1"/>
  <c r="W1230" i="1"/>
  <c r="V1230" i="1"/>
  <c r="V1218" i="1"/>
  <c r="W1218" i="1" s="1"/>
  <c r="V1206" i="1"/>
  <c r="W1206" i="1" s="1"/>
  <c r="V1194" i="1"/>
  <c r="W1194" i="1" s="1"/>
  <c r="V1182" i="1"/>
  <c r="W1182" i="1" s="1"/>
  <c r="V1158" i="1"/>
  <c r="W1158" i="1" s="1"/>
  <c r="V1146" i="1"/>
  <c r="W1146" i="1" s="1"/>
  <c r="V1134" i="1"/>
  <c r="W1134" i="1" s="1"/>
  <c r="V1122" i="1"/>
  <c r="W1122" i="1" s="1"/>
  <c r="V1110" i="1"/>
  <c r="W1110" i="1" s="1"/>
  <c r="V1098" i="1"/>
  <c r="W1098" i="1" s="1"/>
  <c r="V1086" i="1"/>
  <c r="W1086" i="1" s="1"/>
  <c r="V1074" i="1"/>
  <c r="W1074" i="1" s="1"/>
  <c r="V1062" i="1"/>
  <c r="W1062" i="1" s="1"/>
  <c r="W1050" i="1"/>
  <c r="V1050" i="1"/>
  <c r="V1038" i="1"/>
  <c r="W1038" i="1" s="1"/>
  <c r="V1026" i="1"/>
  <c r="W1026" i="1" s="1"/>
  <c r="V1014" i="1"/>
  <c r="W1014" i="1" s="1"/>
  <c r="V1002" i="1"/>
  <c r="W1002" i="1"/>
  <c r="V990" i="1"/>
  <c r="W990" i="1" s="1"/>
  <c r="W978" i="1"/>
  <c r="V966" i="1"/>
  <c r="W966" i="1" s="1"/>
  <c r="V954" i="1"/>
  <c r="W954" i="1" s="1"/>
  <c r="V942" i="1"/>
  <c r="W942" i="1" s="1"/>
  <c r="V930" i="1"/>
  <c r="W930" i="1" s="1"/>
  <c r="W918" i="1"/>
  <c r="V918" i="1"/>
  <c r="V906" i="1"/>
  <c r="W906" i="1" s="1"/>
  <c r="W894" i="1"/>
  <c r="V882" i="1"/>
  <c r="W882" i="1" s="1"/>
  <c r="W870" i="1"/>
  <c r="V858" i="1"/>
  <c r="W858" i="1" s="1"/>
  <c r="V846" i="1"/>
  <c r="W846" i="1" s="1"/>
  <c r="W834" i="1"/>
  <c r="V834" i="1"/>
  <c r="V822" i="1"/>
  <c r="W822" i="1" s="1"/>
  <c r="V810" i="1"/>
  <c r="W810" i="1" s="1"/>
  <c r="V798" i="1"/>
  <c r="W798" i="1" s="1"/>
  <c r="V786" i="1"/>
  <c r="W786" i="1" s="1"/>
  <c r="V774" i="1"/>
  <c r="W774" i="1" s="1"/>
  <c r="W762" i="1"/>
  <c r="V750" i="1"/>
  <c r="W750" i="1" s="1"/>
  <c r="V738" i="1"/>
  <c r="W738" i="1" s="1"/>
  <c r="V726" i="1"/>
  <c r="W726" i="1" s="1"/>
  <c r="W714" i="1"/>
  <c r="V714" i="1"/>
  <c r="V702" i="1"/>
  <c r="W702" i="1" s="1"/>
  <c r="V690" i="1"/>
  <c r="W690" i="1" s="1"/>
  <c r="W678" i="1"/>
  <c r="V666" i="1"/>
  <c r="W666" i="1" s="1"/>
  <c r="V654" i="1"/>
  <c r="W654" i="1" s="1"/>
  <c r="V642" i="1"/>
  <c r="W642" i="1" s="1"/>
  <c r="V630" i="1"/>
  <c r="W630" i="1"/>
  <c r="V618" i="1"/>
  <c r="W618" i="1" s="1"/>
  <c r="V606" i="1"/>
  <c r="W606" i="1" s="1"/>
  <c r="V594" i="1"/>
  <c r="W594" i="1" s="1"/>
  <c r="V582" i="1"/>
  <c r="W582" i="1" s="1"/>
  <c r="V570" i="1"/>
  <c r="W570" i="1" s="1"/>
  <c r="V558" i="1"/>
  <c r="W558" i="1" s="1"/>
  <c r="V546" i="1"/>
  <c r="W546" i="1" s="1"/>
  <c r="V534" i="1"/>
  <c r="W534" i="1" s="1"/>
  <c r="V522" i="1"/>
  <c r="W522" i="1" s="1"/>
  <c r="V510" i="1"/>
  <c r="W510" i="1" s="1"/>
  <c r="V498" i="1"/>
  <c r="W498" i="1" s="1"/>
  <c r="V486" i="1"/>
  <c r="W486" i="1" s="1"/>
  <c r="V474" i="1"/>
  <c r="W474" i="1" s="1"/>
  <c r="W462" i="1"/>
  <c r="V450" i="1"/>
  <c r="W450" i="1" s="1"/>
  <c r="V438" i="1"/>
  <c r="W438" i="1" s="1"/>
  <c r="V426" i="1"/>
  <c r="W426" i="1" s="1"/>
  <c r="V414" i="1"/>
  <c r="W414" i="1" s="1"/>
  <c r="V402" i="1"/>
  <c r="W402" i="1" s="1"/>
  <c r="V390" i="1"/>
  <c r="W390" i="1" s="1"/>
  <c r="V378" i="1"/>
  <c r="W378" i="1" s="1"/>
  <c r="W366" i="1"/>
  <c r="V354" i="1"/>
  <c r="W354" i="1" s="1"/>
  <c r="V342" i="1"/>
  <c r="W342" i="1" s="1"/>
  <c r="V330" i="1"/>
  <c r="W330" i="1" s="1"/>
  <c r="V318" i="1"/>
  <c r="W318" i="1" s="1"/>
  <c r="V306" i="1"/>
  <c r="W306" i="1" s="1"/>
  <c r="V294" i="1"/>
  <c r="W294" i="1" s="1"/>
  <c r="V282" i="1"/>
  <c r="W282" i="1" s="1"/>
  <c r="V270" i="1"/>
  <c r="W270" i="1" s="1"/>
  <c r="V258" i="1"/>
  <c r="W258" i="1" s="1"/>
  <c r="V246" i="1"/>
  <c r="W246" i="1" s="1"/>
  <c r="W234" i="1"/>
  <c r="V234" i="1"/>
  <c r="V210" i="1"/>
  <c r="W210" i="1" s="1"/>
  <c r="V198" i="1"/>
  <c r="W198" i="1" s="1"/>
  <c r="V186" i="1"/>
  <c r="W186" i="1" s="1"/>
  <c r="V174" i="1"/>
  <c r="W174" i="1" s="1"/>
  <c r="V162" i="1"/>
  <c r="W162" i="1" s="1"/>
  <c r="W150" i="1"/>
  <c r="W138" i="1"/>
  <c r="W114" i="1"/>
  <c r="V114" i="1"/>
  <c r="V102" i="1"/>
  <c r="W102" i="1" s="1"/>
  <c r="V90" i="1"/>
  <c r="W90" i="1" s="1"/>
  <c r="W78" i="1"/>
  <c r="V66" i="1"/>
  <c r="W66" i="1" s="1"/>
  <c r="V54" i="1"/>
  <c r="W54" i="1" s="1"/>
  <c r="V42" i="1"/>
  <c r="W42" i="1" s="1"/>
  <c r="V30" i="1"/>
  <c r="W30" i="1" s="1"/>
  <c r="V18" i="1"/>
  <c r="W18" i="1" s="1"/>
  <c r="V6" i="1"/>
  <c r="W6" i="1" s="1"/>
  <c r="V7255" i="1"/>
  <c r="W7255" i="1" s="1"/>
  <c r="V7087" i="1"/>
  <c r="W7087" i="1" s="1"/>
  <c r="V7038" i="1"/>
  <c r="W7038" i="1" s="1"/>
  <c r="V6966" i="1"/>
  <c r="W6966" i="1" s="1"/>
  <c r="V6834" i="1"/>
  <c r="W6834" i="1" s="1"/>
  <c r="V6714" i="1"/>
  <c r="W6714" i="1" s="1"/>
  <c r="V6642" i="1"/>
  <c r="W6642" i="1" s="1"/>
  <c r="V6619" i="1"/>
  <c r="W6619" i="1" s="1"/>
  <c r="V6546" i="1"/>
  <c r="W6546" i="1" s="1"/>
  <c r="V6318" i="1"/>
  <c r="W6318" i="1" s="1"/>
  <c r="V6295" i="1"/>
  <c r="W6295" i="1" s="1"/>
  <c r="V6270" i="1"/>
  <c r="W6270" i="1" s="1"/>
  <c r="V6078" i="1"/>
  <c r="W6078" i="1" s="1"/>
  <c r="V6031" i="1"/>
  <c r="W6031" i="1" s="1"/>
  <c r="V6006" i="1"/>
  <c r="W6006" i="1" s="1"/>
  <c r="V5838" i="1"/>
  <c r="W5838" i="1" s="1"/>
  <c r="V5682" i="1"/>
  <c r="W5682" i="1" s="1"/>
  <c r="V5634" i="1"/>
  <c r="W5634" i="1" s="1"/>
  <c r="V5586" i="1"/>
  <c r="W5586" i="1" s="1"/>
  <c r="V5562" i="1"/>
  <c r="W5562" i="1" s="1"/>
  <c r="V5394" i="1"/>
  <c r="W5394" i="1" s="1"/>
  <c r="V5262" i="1"/>
  <c r="W5262" i="1" s="1"/>
  <c r="V5214" i="1"/>
  <c r="W5214" i="1" s="1"/>
  <c r="V5034" i="1"/>
  <c r="W5034" i="1" s="1"/>
  <c r="V4854" i="1"/>
  <c r="W4854" i="1" s="1"/>
  <c r="V4782" i="1"/>
  <c r="W4782" i="1" s="1"/>
  <c r="V4758" i="1"/>
  <c r="W4758" i="1" s="1"/>
  <c r="V4602" i="1"/>
  <c r="W4602" i="1" s="1"/>
  <c r="V4038" i="1"/>
  <c r="W4038" i="1" s="1"/>
  <c r="V3510" i="1"/>
  <c r="W3510" i="1" s="1"/>
  <c r="V222" i="1"/>
  <c r="W222" i="1" s="1"/>
  <c r="W7783" i="1"/>
  <c r="W7542" i="1"/>
  <c r="W7494" i="1"/>
  <c r="W6342" i="1"/>
  <c r="W5766" i="1"/>
  <c r="W7966" i="1"/>
  <c r="W7930" i="1"/>
  <c r="W7906" i="1"/>
  <c r="W7894" i="1"/>
  <c r="V7882" i="1"/>
  <c r="W7882" i="1" s="1"/>
  <c r="W7870" i="1"/>
  <c r="W7846" i="1"/>
  <c r="V7822" i="1"/>
  <c r="W7822" i="1" s="1"/>
  <c r="W7798" i="1"/>
  <c r="W7786" i="1"/>
  <c r="V7774" i="1"/>
  <c r="W7774" i="1" s="1"/>
  <c r="W7762" i="1"/>
  <c r="W7750" i="1"/>
  <c r="V7726" i="1"/>
  <c r="W7726" i="1" s="1"/>
  <c r="W7714" i="1"/>
  <c r="W7702" i="1"/>
  <c r="W7678" i="1"/>
  <c r="W7654" i="1"/>
  <c r="W7642" i="1"/>
  <c r="V7618" i="1"/>
  <c r="W7618" i="1" s="1"/>
  <c r="W7582" i="1"/>
  <c r="V7558" i="1"/>
  <c r="W7558" i="1" s="1"/>
  <c r="W7522" i="1"/>
  <c r="V7510" i="1"/>
  <c r="W7510" i="1" s="1"/>
  <c r="W7486" i="1"/>
  <c r="V7450" i="1"/>
  <c r="W7450" i="1" s="1"/>
  <c r="W7426" i="1"/>
  <c r="V7402" i="1"/>
  <c r="W7402" i="1" s="1"/>
  <c r="V7390" i="1"/>
  <c r="W7390" i="1" s="1"/>
  <c r="W7378" i="1"/>
  <c r="W7354" i="1"/>
  <c r="V7342" i="1"/>
  <c r="W7342" i="1" s="1"/>
  <c r="W7330" i="1"/>
  <c r="W7318" i="1"/>
  <c r="W7306" i="1"/>
  <c r="V7294" i="1"/>
  <c r="W7294" i="1" s="1"/>
  <c r="W7282" i="1"/>
  <c r="W7258" i="1"/>
  <c r="V7234" i="1"/>
  <c r="W7234" i="1" s="1"/>
  <c r="W7222" i="1"/>
  <c r="V7186" i="1"/>
  <c r="W7186" i="1" s="1"/>
  <c r="W7162" i="1"/>
  <c r="W7138" i="1"/>
  <c r="W7102" i="1"/>
  <c r="V7078" i="1"/>
  <c r="W7078" i="1" s="1"/>
  <c r="W7042" i="1"/>
  <c r="W7030" i="1"/>
  <c r="W7006" i="1"/>
  <c r="V6958" i="1"/>
  <c r="W6958" i="1" s="1"/>
  <c r="W6934" i="1"/>
  <c r="W6922" i="1"/>
  <c r="V6910" i="1"/>
  <c r="W6910" i="1" s="1"/>
  <c r="W6886" i="1"/>
  <c r="W6874" i="1"/>
  <c r="W6862" i="1"/>
  <c r="V6862" i="1"/>
  <c r="W6850" i="1"/>
  <c r="W6838" i="1"/>
  <c r="W6814" i="1"/>
  <c r="V6802" i="1"/>
  <c r="W6802" i="1" s="1"/>
  <c r="W6790" i="1"/>
  <c r="W6718" i="1"/>
  <c r="W6682" i="1"/>
  <c r="W6658" i="1"/>
  <c r="V6646" i="1"/>
  <c r="W6646" i="1" s="1"/>
  <c r="W6598" i="1"/>
  <c r="V6586" i="1"/>
  <c r="W6586" i="1" s="1"/>
  <c r="W6562" i="1"/>
  <c r="V6538" i="1"/>
  <c r="W6538" i="1" s="1"/>
  <c r="W6514" i="1"/>
  <c r="W6502" i="1"/>
  <c r="W6490" i="1"/>
  <c r="V6478" i="1"/>
  <c r="W6478" i="1" s="1"/>
  <c r="W6466" i="1"/>
  <c r="W6442" i="1"/>
  <c r="V6430" i="1"/>
  <c r="W6430" i="1" s="1"/>
  <c r="W6394" i="1"/>
  <c r="W6358" i="1"/>
  <c r="W6334" i="1"/>
  <c r="V6322" i="1"/>
  <c r="W6322" i="1" s="1"/>
  <c r="W6298" i="1"/>
  <c r="W6274" i="1"/>
  <c r="W6238" i="1"/>
  <c r="V6214" i="1"/>
  <c r="W6214" i="1" s="1"/>
  <c r="W6202" i="1"/>
  <c r="W6178" i="1"/>
  <c r="V6154" i="1"/>
  <c r="W6154" i="1" s="1"/>
  <c r="W6142" i="1"/>
  <c r="W6118" i="1"/>
  <c r="V6106" i="1"/>
  <c r="W6106" i="1" s="1"/>
  <c r="W6082" i="1"/>
  <c r="W6070" i="1"/>
  <c r="V6046" i="1"/>
  <c r="W6046" i="1" s="1"/>
  <c r="W6034" i="1"/>
  <c r="W6022" i="1"/>
  <c r="V5998" i="1"/>
  <c r="W5998" i="1" s="1"/>
  <c r="W5986" i="1"/>
  <c r="W5974" i="1"/>
  <c r="W5950" i="1"/>
  <c r="V5938" i="1"/>
  <c r="W5938" i="1" s="1"/>
  <c r="W5926" i="1"/>
  <c r="W5914" i="1"/>
  <c r="W5878" i="1"/>
  <c r="V5878" i="1"/>
  <c r="W5854" i="1"/>
  <c r="W5818" i="1"/>
  <c r="V5782" i="1"/>
  <c r="W5782" i="1" s="1"/>
  <c r="W5758" i="1"/>
  <c r="W5734" i="1"/>
  <c r="V5722" i="1"/>
  <c r="W5722" i="1" s="1"/>
  <c r="W5686" i="1"/>
  <c r="V5662" i="1"/>
  <c r="W5662" i="1" s="1"/>
  <c r="W5650" i="1"/>
  <c r="W5626" i="1"/>
  <c r="V5614" i="1"/>
  <c r="W5614" i="1" s="1"/>
  <c r="W5602" i="1"/>
  <c r="W5590" i="1"/>
  <c r="W5578" i="1"/>
  <c r="V5566" i="1"/>
  <c r="W5566" i="1" s="1"/>
  <c r="W5542" i="1"/>
  <c r="V5506" i="1"/>
  <c r="W5506" i="1" s="1"/>
  <c r="W5494" i="1"/>
  <c r="W5470" i="1"/>
  <c r="V5458" i="1"/>
  <c r="W5458" i="1" s="1"/>
  <c r="V5446" i="1"/>
  <c r="W5446" i="1" s="1"/>
  <c r="W5434" i="1"/>
  <c r="W5386" i="1"/>
  <c r="W5374" i="1"/>
  <c r="W5362" i="1"/>
  <c r="V5350" i="1"/>
  <c r="W5350" i="1" s="1"/>
  <c r="W5326" i="1"/>
  <c r="W5314" i="1"/>
  <c r="W5302" i="1"/>
  <c r="V5290" i="1"/>
  <c r="W5290" i="1" s="1"/>
  <c r="W5266" i="1"/>
  <c r="V5242" i="1"/>
  <c r="W5242" i="1" s="1"/>
  <c r="V5230" i="1"/>
  <c r="W5230" i="1" s="1"/>
  <c r="W5206" i="1"/>
  <c r="W5194" i="1"/>
  <c r="V5182" i="1"/>
  <c r="W5182" i="1" s="1"/>
  <c r="W5170" i="1"/>
  <c r="W5146" i="1"/>
  <c r="V5134" i="1"/>
  <c r="W5134" i="1" s="1"/>
  <c r="W5122" i="1"/>
  <c r="W5110" i="1"/>
  <c r="V5074" i="1"/>
  <c r="W5074" i="1" s="1"/>
  <c r="W5062" i="1"/>
  <c r="W5038" i="1"/>
  <c r="V5014" i="1"/>
  <c r="W5014" i="1" s="1"/>
  <c r="W5002" i="1"/>
  <c r="V4966" i="1"/>
  <c r="W4966" i="1" s="1"/>
  <c r="W4954" i="1"/>
  <c r="W4942" i="1"/>
  <c r="W4930" i="1"/>
  <c r="V4918" i="1"/>
  <c r="W4918" i="1" s="1"/>
  <c r="W4882" i="1"/>
  <c r="W4870" i="1"/>
  <c r="V4858" i="1"/>
  <c r="W4858" i="1" s="1"/>
  <c r="W4834" i="1"/>
  <c r="V4810" i="1"/>
  <c r="W4810" i="1" s="1"/>
  <c r="V4798" i="1"/>
  <c r="W4798" i="1" s="1"/>
  <c r="W4762" i="1"/>
  <c r="V4750" i="1"/>
  <c r="W4750" i="1" s="1"/>
  <c r="W4726" i="1"/>
  <c r="W4714" i="1"/>
  <c r="V4702" i="1"/>
  <c r="W4702" i="1" s="1"/>
  <c r="W4690" i="1"/>
  <c r="W4666" i="1"/>
  <c r="V4642" i="1"/>
  <c r="W4642" i="1" s="1"/>
  <c r="W4606" i="1"/>
  <c r="W4570" i="1"/>
  <c r="W4546" i="1"/>
  <c r="W4522" i="1"/>
  <c r="W4510" i="1"/>
  <c r="V4486" i="1"/>
  <c r="W4486" i="1" s="1"/>
  <c r="W4474" i="1"/>
  <c r="W4462" i="1"/>
  <c r="V4426" i="1"/>
  <c r="W4426" i="1" s="1"/>
  <c r="W4402" i="1"/>
  <c r="V4366" i="1"/>
  <c r="W4366" i="1" s="1"/>
  <c r="W4342" i="1"/>
  <c r="W4330" i="1"/>
  <c r="V4318" i="1"/>
  <c r="W4318" i="1" s="1"/>
  <c r="W4306" i="1"/>
  <c r="W4294" i="1"/>
  <c r="W4282" i="1"/>
  <c r="V4270" i="1"/>
  <c r="W4270" i="1" s="1"/>
  <c r="W4258" i="1"/>
  <c r="W4234" i="1"/>
  <c r="V4210" i="1"/>
  <c r="W4210" i="1" s="1"/>
  <c r="W4198" i="1"/>
  <c r="W4174" i="1"/>
  <c r="W4138" i="1"/>
  <c r="W4114" i="1"/>
  <c r="V4102" i="1"/>
  <c r="W4102" i="1" s="1"/>
  <c r="W4078" i="1"/>
  <c r="V4066" i="1"/>
  <c r="W4066" i="1" s="1"/>
  <c r="W4054" i="1"/>
  <c r="W4042" i="1"/>
  <c r="W4018" i="1"/>
  <c r="W3994" i="1"/>
  <c r="V3994" i="1"/>
  <c r="W3982" i="1"/>
  <c r="V3970" i="1"/>
  <c r="W3970" i="1" s="1"/>
  <c r="V3958" i="1"/>
  <c r="W3958" i="1" s="1"/>
  <c r="W3934" i="1"/>
  <c r="W3910" i="1"/>
  <c r="W3898" i="1"/>
  <c r="W3886" i="1"/>
  <c r="W3874" i="1"/>
  <c r="V3850" i="1"/>
  <c r="W3850" i="1" s="1"/>
  <c r="V3838" i="1"/>
  <c r="W3838" i="1" s="1"/>
  <c r="W3814" i="1"/>
  <c r="V3802" i="1"/>
  <c r="W3802" i="1" s="1"/>
  <c r="W3790" i="1"/>
  <c r="V3766" i="1"/>
  <c r="W3766" i="1" s="1"/>
  <c r="V3754" i="1"/>
  <c r="W3754" i="1" s="1"/>
  <c r="V3742" i="1"/>
  <c r="W3742" i="1" s="1"/>
  <c r="W3730" i="1"/>
  <c r="W3706" i="1"/>
  <c r="V3682" i="1"/>
  <c r="W3682" i="1" s="1"/>
  <c r="W3670" i="1"/>
  <c r="W3658" i="1"/>
  <c r="V3634" i="1"/>
  <c r="W3634" i="1" s="1"/>
  <c r="W3622" i="1"/>
  <c r="W3598" i="1"/>
  <c r="W3586" i="1"/>
  <c r="W3562" i="1"/>
  <c r="V3538" i="1"/>
  <c r="W3538" i="1" s="1"/>
  <c r="V3526" i="1"/>
  <c r="W3526" i="1" s="1"/>
  <c r="W3514" i="1"/>
  <c r="W3502" i="1"/>
  <c r="W3490" i="1"/>
  <c r="V3478" i="1"/>
  <c r="W3478" i="1" s="1"/>
  <c r="W3466" i="1"/>
  <c r="W3454" i="1"/>
  <c r="V3442" i="1"/>
  <c r="W3442" i="1" s="1"/>
  <c r="W3430" i="1"/>
  <c r="V3418" i="1"/>
  <c r="W3418" i="1" s="1"/>
  <c r="V3406" i="1"/>
  <c r="W3406" i="1" s="1"/>
  <c r="W3394" i="1"/>
  <c r="W3382" i="1"/>
  <c r="V3370" i="1"/>
  <c r="W3370" i="1" s="1"/>
  <c r="W3346" i="1"/>
  <c r="W3334" i="1"/>
  <c r="W3322" i="1"/>
  <c r="V3286" i="1"/>
  <c r="W3286" i="1" s="1"/>
  <c r="V3274" i="1"/>
  <c r="W3274" i="1" s="1"/>
  <c r="W3262" i="1"/>
  <c r="V3250" i="1"/>
  <c r="W3250" i="1" s="1"/>
  <c r="V3238" i="1"/>
  <c r="W3238" i="1" s="1"/>
  <c r="W3226" i="1"/>
  <c r="V3214" i="1"/>
  <c r="W3214" i="1" s="1"/>
  <c r="W3202" i="1"/>
  <c r="W3190" i="1"/>
  <c r="W3166" i="1"/>
  <c r="V3154" i="1"/>
  <c r="W3154" i="1" s="1"/>
  <c r="W3142" i="1"/>
  <c r="W3118" i="1"/>
  <c r="V3106" i="1"/>
  <c r="W3106" i="1" s="1"/>
  <c r="V3094" i="1"/>
  <c r="W3094" i="1" s="1"/>
  <c r="V3082" i="1"/>
  <c r="W3082" i="1" s="1"/>
  <c r="V3058" i="1"/>
  <c r="W3058" i="1" s="1"/>
  <c r="V3046" i="1"/>
  <c r="W3046" i="1" s="1"/>
  <c r="V3034" i="1"/>
  <c r="W3034" i="1" s="1"/>
  <c r="V3022" i="1"/>
  <c r="W3022" i="1" s="1"/>
  <c r="W3010" i="1"/>
  <c r="V2998" i="1"/>
  <c r="W2998" i="1" s="1"/>
  <c r="V2986" i="1"/>
  <c r="W2986" i="1" s="1"/>
  <c r="W2974" i="1"/>
  <c r="V2950" i="1"/>
  <c r="W2950" i="1" s="1"/>
  <c r="W2926" i="1"/>
  <c r="W2914" i="1"/>
  <c r="V2902" i="1"/>
  <c r="W2902" i="1" s="1"/>
  <c r="V2890" i="1"/>
  <c r="W2890" i="1" s="1"/>
  <c r="V2878" i="1"/>
  <c r="W2878" i="1" s="1"/>
  <c r="V2854" i="1"/>
  <c r="W2854" i="1" s="1"/>
  <c r="V2842" i="1"/>
  <c r="W2842" i="1" s="1"/>
  <c r="W2830" i="1"/>
  <c r="W2818" i="1"/>
  <c r="V2806" i="1"/>
  <c r="W2806" i="1" s="1"/>
  <c r="W2794" i="1"/>
  <c r="W2782" i="1"/>
  <c r="V2758" i="1"/>
  <c r="W2758" i="1" s="1"/>
  <c r="V2746" i="1"/>
  <c r="W2746" i="1" s="1"/>
  <c r="V2734" i="1"/>
  <c r="W2734" i="1" s="1"/>
  <c r="V2710" i="1"/>
  <c r="W2710" i="1" s="1"/>
  <c r="V2698" i="1"/>
  <c r="W2698" i="1"/>
  <c r="W2686" i="1"/>
  <c r="V2674" i="1"/>
  <c r="W2674" i="1" s="1"/>
  <c r="V2650" i="1"/>
  <c r="W2650" i="1" s="1"/>
  <c r="W2626" i="1"/>
  <c r="V2614" i="1"/>
  <c r="W2614" i="1" s="1"/>
  <c r="V2602" i="1"/>
  <c r="W2602" i="1" s="1"/>
  <c r="V2590" i="1"/>
  <c r="W2590" i="1" s="1"/>
  <c r="V2578" i="1"/>
  <c r="W2578" i="1" s="1"/>
  <c r="W2566" i="1"/>
  <c r="V2554" i="1"/>
  <c r="W2554" i="1" s="1"/>
  <c r="V2542" i="1"/>
  <c r="W2542" i="1" s="1"/>
  <c r="W2530" i="1"/>
  <c r="W2506" i="1"/>
  <c r="V2494" i="1"/>
  <c r="W2494" i="1" s="1"/>
  <c r="V2470" i="1"/>
  <c r="W2470" i="1" s="1"/>
  <c r="V2458" i="1"/>
  <c r="W2458" i="1" s="1"/>
  <c r="V2446" i="1"/>
  <c r="W2446" i="1" s="1"/>
  <c r="V2422" i="1"/>
  <c r="W2422" i="1" s="1"/>
  <c r="W2410" i="1"/>
  <c r="V2398" i="1"/>
  <c r="W2398" i="1" s="1"/>
  <c r="V2386" i="1"/>
  <c r="W2386" i="1" s="1"/>
  <c r="V2374" i="1"/>
  <c r="W2374" i="1" s="1"/>
  <c r="V2362" i="1"/>
  <c r="W2362" i="1" s="1"/>
  <c r="W2350" i="1"/>
  <c r="V2350" i="1"/>
  <c r="W2338" i="1"/>
  <c r="V2326" i="1"/>
  <c r="W2326" i="1"/>
  <c r="V2314" i="1"/>
  <c r="W2314" i="1" s="1"/>
  <c r="W2278" i="1"/>
  <c r="W2266" i="1"/>
  <c r="W2254" i="1"/>
  <c r="V2242" i="1"/>
  <c r="W2242" i="1"/>
  <c r="W2230" i="1"/>
  <c r="V2218" i="1"/>
  <c r="W2218" i="1" s="1"/>
  <c r="W2206" i="1"/>
  <c r="V2194" i="1"/>
  <c r="W2194" i="1" s="1"/>
  <c r="V2170" i="1"/>
  <c r="W2170" i="1" s="1"/>
  <c r="V2158" i="1"/>
  <c r="W2158" i="1" s="1"/>
  <c r="V2146" i="1"/>
  <c r="W2146" i="1" s="1"/>
  <c r="V2134" i="1"/>
  <c r="W2134" i="1" s="1"/>
  <c r="V2122" i="1"/>
  <c r="W2122" i="1" s="1"/>
  <c r="W2110" i="1"/>
  <c r="V2098" i="1"/>
  <c r="W2098" i="1" s="1"/>
  <c r="W2086" i="1"/>
  <c r="V2086" i="1"/>
  <c r="V2074" i="1"/>
  <c r="W2074" i="1" s="1"/>
  <c r="V2062" i="1"/>
  <c r="W2062" i="1" s="1"/>
  <c r="V2050" i="1"/>
  <c r="W2050" i="1" s="1"/>
  <c r="V2038" i="1"/>
  <c r="W2038" i="1" s="1"/>
  <c r="V2026" i="1"/>
  <c r="W2026" i="1" s="1"/>
  <c r="V2002" i="1"/>
  <c r="W2002" i="1" s="1"/>
  <c r="W1990" i="1"/>
  <c r="V1978" i="1"/>
  <c r="W1978" i="1" s="1"/>
  <c r="V1966" i="1"/>
  <c r="W1966" i="1" s="1"/>
  <c r="W1930" i="1"/>
  <c r="V1918" i="1"/>
  <c r="W1918" i="1" s="1"/>
  <c r="V1906" i="1"/>
  <c r="W1906" i="1" s="1"/>
  <c r="V1882" i="1"/>
  <c r="W1882" i="1" s="1"/>
  <c r="W1870" i="1"/>
  <c r="V1846" i="1"/>
  <c r="W1846" i="1" s="1"/>
  <c r="V1834" i="1"/>
  <c r="W1834" i="1" s="1"/>
  <c r="W1810" i="1"/>
  <c r="W1798" i="1"/>
  <c r="V1762" i="1"/>
  <c r="W1762" i="1" s="1"/>
  <c r="V1750" i="1"/>
  <c r="W1750" i="1" s="1"/>
  <c r="W1738" i="1"/>
  <c r="V1738" i="1"/>
  <c r="V1714" i="1"/>
  <c r="W1714" i="1" s="1"/>
  <c r="W1702" i="1"/>
  <c r="V1678" i="1"/>
  <c r="W1678" i="1" s="1"/>
  <c r="W1666" i="1"/>
  <c r="W1642" i="1"/>
  <c r="V1630" i="1"/>
  <c r="W1630" i="1" s="1"/>
  <c r="W1606" i="1"/>
  <c r="V1594" i="1"/>
  <c r="W1594" i="1" s="1"/>
  <c r="V1582" i="1"/>
  <c r="W1582" i="1" s="1"/>
  <c r="V1570" i="1"/>
  <c r="W1570" i="1" s="1"/>
  <c r="V1546" i="1"/>
  <c r="W1546" i="1" s="1"/>
  <c r="V1534" i="1"/>
  <c r="W1534" i="1" s="1"/>
  <c r="V1522" i="1"/>
  <c r="W1522" i="1" s="1"/>
  <c r="W1498" i="1"/>
  <c r="V1486" i="1"/>
  <c r="W1486" i="1" s="1"/>
  <c r="V1474" i="1"/>
  <c r="W1474" i="1" s="1"/>
  <c r="V1462" i="1"/>
  <c r="W1462" i="1" s="1"/>
  <c r="V1450" i="1"/>
  <c r="W1450" i="1" s="1"/>
  <c r="V1426" i="1"/>
  <c r="W1426" i="1" s="1"/>
  <c r="W1402" i="1"/>
  <c r="V1390" i="1"/>
  <c r="W1390" i="1" s="1"/>
  <c r="V1378" i="1"/>
  <c r="W1378" i="1" s="1"/>
  <c r="W1366" i="1"/>
  <c r="W1354" i="1"/>
  <c r="V1354" i="1"/>
  <c r="V1342" i="1"/>
  <c r="W1342" i="1" s="1"/>
  <c r="V1330" i="1"/>
  <c r="W1330" i="1" s="1"/>
  <c r="W1318" i="1"/>
  <c r="V1306" i="1"/>
  <c r="W1306" i="1" s="1"/>
  <c r="V1246" i="1"/>
  <c r="W1246" i="1" s="1"/>
  <c r="W1234" i="1"/>
  <c r="V1210" i="1"/>
  <c r="W1210" i="1" s="1"/>
  <c r="V1198" i="1"/>
  <c r="W1198" i="1" s="1"/>
  <c r="V1186" i="1"/>
  <c r="W1186" i="1" s="1"/>
  <c r="V1162" i="1"/>
  <c r="W1162" i="1" s="1"/>
  <c r="V1150" i="1"/>
  <c r="W1150" i="1" s="1"/>
  <c r="W1138" i="1"/>
  <c r="V1126" i="1"/>
  <c r="W1126" i="1" s="1"/>
  <c r="W1114" i="1"/>
  <c r="V1102" i="1"/>
  <c r="W1102" i="1" s="1"/>
  <c r="V1090" i="1"/>
  <c r="W1090" i="1" s="1"/>
  <c r="V1078" i="1"/>
  <c r="W1078" i="1" s="1"/>
  <c r="W1066" i="1"/>
  <c r="V1054" i="1"/>
  <c r="W1054" i="1" s="1"/>
  <c r="V1042" i="1"/>
  <c r="W1042" i="1" s="1"/>
  <c r="W1030" i="1"/>
  <c r="V1018" i="1"/>
  <c r="W1018" i="1" s="1"/>
  <c r="W1006" i="1"/>
  <c r="W994" i="1"/>
  <c r="V994" i="1"/>
  <c r="W982" i="1"/>
  <c r="V970" i="1"/>
  <c r="W970" i="1"/>
  <c r="W946" i="1"/>
  <c r="V922" i="1"/>
  <c r="W922" i="1" s="1"/>
  <c r="V910" i="1"/>
  <c r="W910" i="1" s="1"/>
  <c r="V898" i="1"/>
  <c r="W898" i="1" s="1"/>
  <c r="V886" i="1"/>
  <c r="W886" i="1" s="1"/>
  <c r="W874" i="1"/>
  <c r="W850" i="1"/>
  <c r="W838" i="1"/>
  <c r="V826" i="1"/>
  <c r="W826" i="1" s="1"/>
  <c r="V814" i="1"/>
  <c r="W814" i="1" s="1"/>
  <c r="V790" i="1"/>
  <c r="W790" i="1" s="1"/>
  <c r="V766" i="1"/>
  <c r="W766" i="1" s="1"/>
  <c r="W754" i="1"/>
  <c r="V742" i="1"/>
  <c r="W742" i="1" s="1"/>
  <c r="V718" i="1"/>
  <c r="W718" i="1" s="1"/>
  <c r="V706" i="1"/>
  <c r="W706" i="1" s="1"/>
  <c r="V694" i="1"/>
  <c r="W694" i="1" s="1"/>
  <c r="V682" i="1"/>
  <c r="W682" i="1" s="1"/>
  <c r="V658" i="1"/>
  <c r="W658" i="1" s="1"/>
  <c r="W646" i="1"/>
  <c r="W634" i="1"/>
  <c r="V622" i="1"/>
  <c r="W622" i="1" s="1"/>
  <c r="W610" i="1"/>
  <c r="V598" i="1"/>
  <c r="W598" i="1" s="1"/>
  <c r="V586" i="1"/>
  <c r="W586" i="1" s="1"/>
  <c r="V574" i="1"/>
  <c r="W574" i="1" s="1"/>
  <c r="V550" i="1"/>
  <c r="W550" i="1" s="1"/>
  <c r="W538" i="1"/>
  <c r="V538" i="1"/>
  <c r="V526" i="1"/>
  <c r="W526" i="1" s="1"/>
  <c r="V514" i="1"/>
  <c r="W514" i="1" s="1"/>
  <c r="V502" i="1"/>
  <c r="W502" i="1" s="1"/>
  <c r="W490" i="1"/>
  <c r="V478" i="1"/>
  <c r="W478" i="1" s="1"/>
  <c r="V466" i="1"/>
  <c r="W466" i="1" s="1"/>
  <c r="W454" i="1"/>
  <c r="V454" i="1"/>
  <c r="V430" i="1"/>
  <c r="W430" i="1" s="1"/>
  <c r="W418" i="1"/>
  <c r="V382" i="1"/>
  <c r="W382" i="1" s="1"/>
  <c r="V358" i="1"/>
  <c r="W358" i="1" s="1"/>
  <c r="V346" i="1"/>
  <c r="W346" i="1" s="1"/>
  <c r="V334" i="1"/>
  <c r="W334" i="1" s="1"/>
  <c r="W322" i="1"/>
  <c r="V310" i="1"/>
  <c r="W310" i="1" s="1"/>
  <c r="W298" i="1"/>
  <c r="V286" i="1"/>
  <c r="W286" i="1" s="1"/>
  <c r="V274" i="1"/>
  <c r="W274" i="1" s="1"/>
  <c r="W262" i="1"/>
  <c r="V250" i="1"/>
  <c r="W250" i="1" s="1"/>
  <c r="W238" i="1"/>
  <c r="V226" i="1"/>
  <c r="W226" i="1" s="1"/>
  <c r="V202" i="1"/>
  <c r="W202" i="1" s="1"/>
  <c r="V190" i="1"/>
  <c r="W190" i="1" s="1"/>
  <c r="W178" i="1"/>
  <c r="V166" i="1"/>
  <c r="W166" i="1" s="1"/>
  <c r="V154" i="1"/>
  <c r="W154" i="1" s="1"/>
  <c r="W142" i="1"/>
  <c r="V130" i="1"/>
  <c r="W130" i="1" s="1"/>
  <c r="W118" i="1"/>
  <c r="V106" i="1"/>
  <c r="W106" i="1" s="1"/>
  <c r="V94" i="1"/>
  <c r="W94" i="1" s="1"/>
  <c r="W82" i="1"/>
  <c r="V58" i="1"/>
  <c r="W58" i="1" s="1"/>
  <c r="V46" i="1"/>
  <c r="W46" i="1" s="1"/>
  <c r="V34" i="1"/>
  <c r="W34" i="1" s="1"/>
  <c r="V22" i="1"/>
  <c r="W22" i="1" s="1"/>
  <c r="W10" i="1"/>
  <c r="V7630" i="1"/>
  <c r="W7630" i="1" s="1"/>
  <c r="V7150" i="1"/>
  <c r="W7150" i="1" s="1"/>
  <c r="V6766" i="1"/>
  <c r="W6766" i="1" s="1"/>
  <c r="V6730" i="1"/>
  <c r="W6730" i="1" s="1"/>
  <c r="V6634" i="1"/>
  <c r="W6634" i="1" s="1"/>
  <c r="V6286" i="1"/>
  <c r="W6286" i="1" s="1"/>
  <c r="V6250" i="1"/>
  <c r="W6250" i="1" s="1"/>
  <c r="V5902" i="1"/>
  <c r="W5902" i="1" s="1"/>
  <c r="V5866" i="1"/>
  <c r="W5866" i="1" s="1"/>
  <c r="V5770" i="1"/>
  <c r="W5770" i="1" s="1"/>
  <c r="V5482" i="1"/>
  <c r="W5482" i="1" s="1"/>
  <c r="V5278" i="1"/>
  <c r="W5278" i="1" s="1"/>
  <c r="V4846" i="1"/>
  <c r="W4846" i="1" s="1"/>
  <c r="V4414" i="1"/>
  <c r="W4414" i="1" s="1"/>
  <c r="V4090" i="1"/>
  <c r="W4090" i="1" s="1"/>
  <c r="V3946" i="1"/>
  <c r="W3946" i="1" s="1"/>
  <c r="V3574" i="1"/>
  <c r="W3574" i="1" s="1"/>
  <c r="V3550" i="1"/>
  <c r="W3550" i="1" s="1"/>
  <c r="V2866" i="1"/>
  <c r="W2866" i="1" s="1"/>
  <c r="V2662" i="1"/>
  <c r="W2662" i="1" s="1"/>
  <c r="V2361" i="1"/>
  <c r="W2361" i="1" s="1"/>
  <c r="V2302" i="1"/>
  <c r="W2302" i="1" s="1"/>
  <c r="V2014" i="1"/>
  <c r="W2014" i="1" s="1"/>
  <c r="V1726" i="1"/>
  <c r="W1726" i="1" s="1"/>
  <c r="V1294" i="1"/>
  <c r="W1294" i="1" s="1"/>
  <c r="V958" i="1"/>
  <c r="W958" i="1" s="1"/>
  <c r="V442" i="1"/>
  <c r="W442" i="1" s="1"/>
  <c r="V370" i="1"/>
  <c r="W370" i="1" s="1"/>
  <c r="W7990" i="1"/>
  <c r="W7904" i="1"/>
  <c r="W7605" i="1"/>
  <c r="W7521" i="1"/>
  <c r="W7341" i="1"/>
  <c r="W7126" i="1"/>
  <c r="W6560" i="1"/>
  <c r="W5674" i="1"/>
  <c r="W5420" i="1"/>
  <c r="W5145" i="1"/>
  <c r="W4737" i="1"/>
  <c r="W4594" i="1"/>
  <c r="W4162" i="1"/>
  <c r="W3872" i="1"/>
  <c r="W3705" i="1"/>
  <c r="W3130" i="1"/>
  <c r="W2024" i="1"/>
  <c r="W1293" i="1"/>
  <c r="W670" i="1"/>
  <c r="W214" i="1"/>
  <c r="W69" i="1"/>
  <c r="W8001" i="1"/>
  <c r="V8001" i="1"/>
  <c r="V7977" i="1"/>
  <c r="W7977" i="1" s="1"/>
  <c r="V7941" i="1"/>
  <c r="W7941" i="1" s="1"/>
  <c r="V7929" i="1"/>
  <c r="W7929" i="1" s="1"/>
  <c r="V7917" i="1"/>
  <c r="W7917" i="1" s="1"/>
  <c r="V7893" i="1"/>
  <c r="W7893" i="1" s="1"/>
  <c r="V7881" i="1"/>
  <c r="W7881" i="1" s="1"/>
  <c r="V7869" i="1"/>
  <c r="W7869" i="1" s="1"/>
  <c r="V7857" i="1"/>
  <c r="W7857" i="1" s="1"/>
  <c r="V7845" i="1"/>
  <c r="W7845" i="1" s="1"/>
  <c r="V7833" i="1"/>
  <c r="W7833" i="1" s="1"/>
  <c r="V7809" i="1"/>
  <c r="W7809" i="1" s="1"/>
  <c r="V7797" i="1"/>
  <c r="W7797" i="1" s="1"/>
  <c r="V7773" i="1"/>
  <c r="W7773" i="1" s="1"/>
  <c r="V7749" i="1"/>
  <c r="W7749" i="1" s="1"/>
  <c r="V7725" i="1"/>
  <c r="W7725" i="1" s="1"/>
  <c r="V7713" i="1"/>
  <c r="W7713" i="1" s="1"/>
  <c r="V7701" i="1"/>
  <c r="W7701" i="1" s="1"/>
  <c r="V7677" i="1"/>
  <c r="W7677" i="1" s="1"/>
  <c r="V7653" i="1"/>
  <c r="W7653" i="1" s="1"/>
  <c r="V7641" i="1"/>
  <c r="W7641" i="1" s="1"/>
  <c r="V7629" i="1"/>
  <c r="W7629" i="1" s="1"/>
  <c r="V7617" i="1"/>
  <c r="W7617" i="1" s="1"/>
  <c r="V7593" i="1"/>
  <c r="W7593" i="1" s="1"/>
  <c r="V7569" i="1"/>
  <c r="W7569" i="1" s="1"/>
  <c r="V7557" i="1"/>
  <c r="W7557" i="1" s="1"/>
  <c r="V7545" i="1"/>
  <c r="W7545" i="1" s="1"/>
  <c r="V7533" i="1"/>
  <c r="W7533" i="1" s="1"/>
  <c r="V7509" i="1"/>
  <c r="W7509" i="1" s="1"/>
  <c r="V7485" i="1"/>
  <c r="W7485" i="1"/>
  <c r="W7473" i="1"/>
  <c r="V7473" i="1"/>
  <c r="V7449" i="1"/>
  <c r="W7449" i="1" s="1"/>
  <c r="V7437" i="1"/>
  <c r="W7437" i="1" s="1"/>
  <c r="V7425" i="1"/>
  <c r="W7425" i="1" s="1"/>
  <c r="W7401" i="1"/>
  <c r="V7401" i="1"/>
  <c r="V7389" i="1"/>
  <c r="W7389" i="1" s="1"/>
  <c r="V7365" i="1"/>
  <c r="W7365" i="1"/>
  <c r="V7353" i="1"/>
  <c r="W7353" i="1" s="1"/>
  <c r="V7329" i="1"/>
  <c r="W7329" i="1" s="1"/>
  <c r="V7317" i="1"/>
  <c r="W7317" i="1" s="1"/>
  <c r="V7305" i="1"/>
  <c r="W7305" i="1" s="1"/>
  <c r="V7281" i="1"/>
  <c r="W7281" i="1" s="1"/>
  <c r="V7257" i="1"/>
  <c r="W7257" i="1" s="1"/>
  <c r="W7245" i="1"/>
  <c r="V7245" i="1"/>
  <c r="V7233" i="1"/>
  <c r="W7233" i="1" s="1"/>
  <c r="V7221" i="1"/>
  <c r="W7221" i="1"/>
  <c r="V7209" i="1"/>
  <c r="W7209" i="1" s="1"/>
  <c r="W7197" i="1"/>
  <c r="V7197" i="1"/>
  <c r="V7185" i="1"/>
  <c r="W7185" i="1" s="1"/>
  <c r="V7173" i="1"/>
  <c r="W7173" i="1" s="1"/>
  <c r="V7161" i="1"/>
  <c r="W7161" i="1" s="1"/>
  <c r="V7137" i="1"/>
  <c r="W7137" i="1" s="1"/>
  <c r="V7125" i="1"/>
  <c r="W7125" i="1"/>
  <c r="V7101" i="1"/>
  <c r="W7101" i="1" s="1"/>
  <c r="V7077" i="1"/>
  <c r="W7077" i="1" s="1"/>
  <c r="V7065" i="1"/>
  <c r="W7065" i="1" s="1"/>
  <c r="V7053" i="1"/>
  <c r="W7053" i="1"/>
  <c r="V7041" i="1"/>
  <c r="W7041" i="1" s="1"/>
  <c r="V7029" i="1"/>
  <c r="W7029" i="1" s="1"/>
  <c r="V7017" i="1"/>
  <c r="W7017" i="1"/>
  <c r="V6993" i="1"/>
  <c r="W6993" i="1" s="1"/>
  <c r="V6957" i="1"/>
  <c r="W6957" i="1" s="1"/>
  <c r="V6945" i="1"/>
  <c r="W6945" i="1" s="1"/>
  <c r="V6933" i="1"/>
  <c r="W6933" i="1" s="1"/>
  <c r="V6885" i="1"/>
  <c r="W6885" i="1" s="1"/>
  <c r="V6873" i="1"/>
  <c r="W6873" i="1" s="1"/>
  <c r="V6849" i="1"/>
  <c r="W6849" i="1" s="1"/>
  <c r="V6837" i="1"/>
  <c r="W6837" i="1" s="1"/>
  <c r="V6813" i="1"/>
  <c r="W6813" i="1" s="1"/>
  <c r="V6801" i="1"/>
  <c r="W6801" i="1" s="1"/>
  <c r="V6789" i="1"/>
  <c r="W6789" i="1" s="1"/>
  <c r="V6729" i="1"/>
  <c r="W6729" i="1" s="1"/>
  <c r="V6717" i="1"/>
  <c r="W6717" i="1" s="1"/>
  <c r="W6705" i="1"/>
  <c r="V6705" i="1"/>
  <c r="V6669" i="1"/>
  <c r="W6669" i="1" s="1"/>
  <c r="V6645" i="1"/>
  <c r="W6645" i="1" s="1"/>
  <c r="V6633" i="1"/>
  <c r="W6633" i="1" s="1"/>
  <c r="V6597" i="1"/>
  <c r="W6597" i="1" s="1"/>
  <c r="V6573" i="1"/>
  <c r="W6573" i="1" s="1"/>
  <c r="V6561" i="1"/>
  <c r="W6561" i="1" s="1"/>
  <c r="V6549" i="1"/>
  <c r="W6549" i="1" s="1"/>
  <c r="V6537" i="1"/>
  <c r="W6537" i="1" s="1"/>
  <c r="V6513" i="1"/>
  <c r="W6513" i="1" s="1"/>
  <c r="V6501" i="1"/>
  <c r="W6501" i="1" s="1"/>
  <c r="V6477" i="1"/>
  <c r="W6477" i="1" s="1"/>
  <c r="V6453" i="1"/>
  <c r="W6453" i="1" s="1"/>
  <c r="V6441" i="1"/>
  <c r="W6441" i="1" s="1"/>
  <c r="V6429" i="1"/>
  <c r="W6429" i="1" s="1"/>
  <c r="V6417" i="1"/>
  <c r="W6417" i="1" s="1"/>
  <c r="V6405" i="1"/>
  <c r="W6405" i="1" s="1"/>
  <c r="V6393" i="1"/>
  <c r="W6393" i="1" s="1"/>
  <c r="V6369" i="1"/>
  <c r="W6369" i="1" s="1"/>
  <c r="V6357" i="1"/>
  <c r="W6357" i="1" s="1"/>
  <c r="V6345" i="1"/>
  <c r="W6345" i="1" s="1"/>
  <c r="V6333" i="1"/>
  <c r="W6333" i="1" s="1"/>
  <c r="V6321" i="1"/>
  <c r="W6321" i="1" s="1"/>
  <c r="V6285" i="1"/>
  <c r="W6285" i="1" s="1"/>
  <c r="V6273" i="1"/>
  <c r="W6273" i="1" s="1"/>
  <c r="V6249" i="1"/>
  <c r="W6249" i="1" s="1"/>
  <c r="V6237" i="1"/>
  <c r="W6237" i="1" s="1"/>
  <c r="V6225" i="1"/>
  <c r="W6225" i="1" s="1"/>
  <c r="V6213" i="1"/>
  <c r="W6213" i="1" s="1"/>
  <c r="V6177" i="1"/>
  <c r="W6177" i="1" s="1"/>
  <c r="V6153" i="1"/>
  <c r="W6153" i="1" s="1"/>
  <c r="V6141" i="1"/>
  <c r="W6141" i="1" s="1"/>
  <c r="V6129" i="1"/>
  <c r="W6129" i="1" s="1"/>
  <c r="V6117" i="1"/>
  <c r="W6117" i="1"/>
  <c r="V6105" i="1"/>
  <c r="W6105" i="1" s="1"/>
  <c r="V6081" i="1"/>
  <c r="W6081" i="1" s="1"/>
  <c r="V6069" i="1"/>
  <c r="W6069" i="1" s="1"/>
  <c r="V6045" i="1"/>
  <c r="W6045" i="1" s="1"/>
  <c r="V6021" i="1"/>
  <c r="W6021" i="1" s="1"/>
  <c r="V5997" i="1"/>
  <c r="W5997" i="1" s="1"/>
  <c r="V5985" i="1"/>
  <c r="W5985" i="1" s="1"/>
  <c r="V5973" i="1"/>
  <c r="W5973" i="1" s="1"/>
  <c r="V5949" i="1"/>
  <c r="W5949" i="1" s="1"/>
  <c r="V5937" i="1"/>
  <c r="W5937" i="1" s="1"/>
  <c r="V5925" i="1"/>
  <c r="W5925" i="1" s="1"/>
  <c r="W5913" i="1"/>
  <c r="V5913" i="1"/>
  <c r="V5901" i="1"/>
  <c r="W5901" i="1" s="1"/>
  <c r="V5889" i="1"/>
  <c r="W5889" i="1" s="1"/>
  <c r="V5865" i="1"/>
  <c r="W5865" i="1" s="1"/>
  <c r="V5853" i="1"/>
  <c r="W5853" i="1" s="1"/>
  <c r="V5841" i="1"/>
  <c r="W5841" i="1" s="1"/>
  <c r="V5817" i="1"/>
  <c r="W5817" i="1" s="1"/>
  <c r="V5781" i="1"/>
  <c r="W5781" i="1" s="1"/>
  <c r="V5769" i="1"/>
  <c r="W5769" i="1" s="1"/>
  <c r="V5757" i="1"/>
  <c r="W5757" i="1" s="1"/>
  <c r="V5745" i="1"/>
  <c r="W5745" i="1" s="1"/>
  <c r="V5733" i="1"/>
  <c r="W5733" i="1"/>
  <c r="V5721" i="1"/>
  <c r="W5721" i="1" s="1"/>
  <c r="V5697" i="1"/>
  <c r="W5697" i="1" s="1"/>
  <c r="V5685" i="1"/>
  <c r="W5685" i="1" s="1"/>
  <c r="V5673" i="1"/>
  <c r="W5673" i="1" s="1"/>
  <c r="V5661" i="1"/>
  <c r="W5661" i="1" s="1"/>
  <c r="V5649" i="1"/>
  <c r="W5649" i="1" s="1"/>
  <c r="V5637" i="1"/>
  <c r="W5637" i="1" s="1"/>
  <c r="V5613" i="1"/>
  <c r="W5613" i="1" s="1"/>
  <c r="V5601" i="1"/>
  <c r="W5601" i="1" s="1"/>
  <c r="V5577" i="1"/>
  <c r="W5577" i="1" s="1"/>
  <c r="V5565" i="1"/>
  <c r="W5565" i="1" s="1"/>
  <c r="V5553" i="1"/>
  <c r="W5553" i="1" s="1"/>
  <c r="V5541" i="1"/>
  <c r="W5541" i="1" s="1"/>
  <c r="V5529" i="1"/>
  <c r="W5529" i="1" s="1"/>
  <c r="V5517" i="1"/>
  <c r="W5517" i="1" s="1"/>
  <c r="V5505" i="1"/>
  <c r="W5505" i="1" s="1"/>
  <c r="V5493" i="1"/>
  <c r="W5493" i="1"/>
  <c r="V5481" i="1"/>
  <c r="W5481" i="1" s="1"/>
  <c r="V5469" i="1"/>
  <c r="W5469" i="1" s="1"/>
  <c r="V5457" i="1"/>
  <c r="W5457" i="1" s="1"/>
  <c r="V5445" i="1"/>
  <c r="W5445" i="1" s="1"/>
  <c r="V5433" i="1"/>
  <c r="W5433" i="1" s="1"/>
  <c r="V5421" i="1"/>
  <c r="W5421" i="1"/>
  <c r="V5409" i="1"/>
  <c r="W5409" i="1" s="1"/>
  <c r="V5397" i="1"/>
  <c r="W5397" i="1"/>
  <c r="V5385" i="1"/>
  <c r="W5385" i="1" s="1"/>
  <c r="V5373" i="1"/>
  <c r="W5373" i="1" s="1"/>
  <c r="V5361" i="1"/>
  <c r="W5361" i="1" s="1"/>
  <c r="V5349" i="1"/>
  <c r="W5349" i="1" s="1"/>
  <c r="V5337" i="1"/>
  <c r="W5337" i="1"/>
  <c r="V5325" i="1"/>
  <c r="W5325" i="1" s="1"/>
  <c r="V5313" i="1"/>
  <c r="W5313" i="1" s="1"/>
  <c r="W5289" i="1"/>
  <c r="V5289" i="1"/>
  <c r="V5265" i="1"/>
  <c r="W5265" i="1" s="1"/>
  <c r="V5253" i="1"/>
  <c r="W5253" i="1"/>
  <c r="V5241" i="1"/>
  <c r="W5241" i="1" s="1"/>
  <c r="V5229" i="1"/>
  <c r="W5229" i="1" s="1"/>
  <c r="V5193" i="1"/>
  <c r="W5193" i="1" s="1"/>
  <c r="V5181" i="1"/>
  <c r="W5181" i="1" s="1"/>
  <c r="V5157" i="1"/>
  <c r="W5157" i="1" s="1"/>
  <c r="V5133" i="1"/>
  <c r="W5133" i="1" s="1"/>
  <c r="V5121" i="1"/>
  <c r="W5121" i="1" s="1"/>
  <c r="V5109" i="1"/>
  <c r="W5109" i="1" s="1"/>
  <c r="V5085" i="1"/>
  <c r="W5085" i="1" s="1"/>
  <c r="V5073" i="1"/>
  <c r="W5073" i="1" s="1"/>
  <c r="V5061" i="1"/>
  <c r="W5061" i="1" s="1"/>
  <c r="V5049" i="1"/>
  <c r="W5049" i="1"/>
  <c r="V5025" i="1"/>
  <c r="W5025" i="1" s="1"/>
  <c r="V5013" i="1"/>
  <c r="W5013" i="1" s="1"/>
  <c r="V5001" i="1"/>
  <c r="W5001" i="1" s="1"/>
  <c r="V4989" i="1"/>
  <c r="W4989" i="1" s="1"/>
  <c r="V4977" i="1"/>
  <c r="W4977" i="1" s="1"/>
  <c r="V4965" i="1"/>
  <c r="W4965" i="1" s="1"/>
  <c r="V4953" i="1"/>
  <c r="W4953" i="1"/>
  <c r="V4941" i="1"/>
  <c r="W4941" i="1" s="1"/>
  <c r="V4929" i="1"/>
  <c r="W4929" i="1" s="1"/>
  <c r="V4917" i="1"/>
  <c r="W4917" i="1" s="1"/>
  <c r="V4905" i="1"/>
  <c r="W4905" i="1" s="1"/>
  <c r="V4881" i="1"/>
  <c r="W4881" i="1" s="1"/>
  <c r="V4869" i="1"/>
  <c r="W4869" i="1" s="1"/>
  <c r="V4857" i="1"/>
  <c r="W4857" i="1" s="1"/>
  <c r="V4845" i="1"/>
  <c r="W4845" i="1" s="1"/>
  <c r="V4833" i="1"/>
  <c r="W4833" i="1" s="1"/>
  <c r="V4821" i="1"/>
  <c r="W4821" i="1" s="1"/>
  <c r="V4809" i="1"/>
  <c r="W4809" i="1" s="1"/>
  <c r="V4797" i="1"/>
  <c r="W4797" i="1" s="1"/>
  <c r="V4785" i="1"/>
  <c r="W4785" i="1" s="1"/>
  <c r="V4761" i="1"/>
  <c r="W4761" i="1" s="1"/>
  <c r="V4725" i="1"/>
  <c r="W4725" i="1" s="1"/>
  <c r="V4713" i="1"/>
  <c r="W4713" i="1" s="1"/>
  <c r="V4689" i="1"/>
  <c r="W4689" i="1" s="1"/>
  <c r="V4677" i="1"/>
  <c r="W4677" i="1" s="1"/>
  <c r="V4665" i="1"/>
  <c r="W4665" i="1" s="1"/>
  <c r="V4653" i="1"/>
  <c r="W4653" i="1" s="1"/>
  <c r="V4641" i="1"/>
  <c r="W4641" i="1" s="1"/>
  <c r="V4629" i="1"/>
  <c r="W4629" i="1" s="1"/>
  <c r="V4617" i="1"/>
  <c r="W4617" i="1" s="1"/>
  <c r="V4605" i="1"/>
  <c r="W4605" i="1" s="1"/>
  <c r="V4593" i="1"/>
  <c r="W4593" i="1" s="1"/>
  <c r="V4569" i="1"/>
  <c r="W4569" i="1" s="1"/>
  <c r="V4557" i="1"/>
  <c r="W4557" i="1" s="1"/>
  <c r="W4545" i="1"/>
  <c r="V4545" i="1"/>
  <c r="V4521" i="1"/>
  <c r="W4521" i="1" s="1"/>
  <c r="V4509" i="1"/>
  <c r="W4509" i="1" s="1"/>
  <c r="V4497" i="1"/>
  <c r="W4497" i="1"/>
  <c r="W4485" i="1"/>
  <c r="V4485" i="1"/>
  <c r="V4461" i="1"/>
  <c r="W4461" i="1" s="1"/>
  <c r="V4449" i="1"/>
  <c r="W4449" i="1" s="1"/>
  <c r="V4425" i="1"/>
  <c r="W4425" i="1" s="1"/>
  <c r="W4413" i="1"/>
  <c r="V4413" i="1"/>
  <c r="V4401" i="1"/>
  <c r="W4401" i="1" s="1"/>
  <c r="V4365" i="1"/>
  <c r="W4365" i="1"/>
  <c r="V4341" i="1"/>
  <c r="W4341" i="1" s="1"/>
  <c r="V4329" i="1"/>
  <c r="W4329" i="1" s="1"/>
  <c r="V4317" i="1"/>
  <c r="W4317" i="1"/>
  <c r="V4305" i="1"/>
  <c r="W4305" i="1" s="1"/>
  <c r="V4293" i="1"/>
  <c r="W4293" i="1" s="1"/>
  <c r="V4269" i="1"/>
  <c r="W4269" i="1" s="1"/>
  <c r="W4257" i="1"/>
  <c r="V4257" i="1"/>
  <c r="V4245" i="1"/>
  <c r="W4245" i="1" s="1"/>
  <c r="V4233" i="1"/>
  <c r="W4233" i="1" s="1"/>
  <c r="V4221" i="1"/>
  <c r="W4221" i="1" s="1"/>
  <c r="V4185" i="1"/>
  <c r="W4185" i="1" s="1"/>
  <c r="V4173" i="1"/>
  <c r="W4173" i="1" s="1"/>
  <c r="V4149" i="1"/>
  <c r="W4149" i="1" s="1"/>
  <c r="W4137" i="1"/>
  <c r="V4137" i="1"/>
  <c r="V4125" i="1"/>
  <c r="W4125" i="1"/>
  <c r="V4113" i="1"/>
  <c r="W4113" i="1" s="1"/>
  <c r="V4101" i="1"/>
  <c r="W4101" i="1" s="1"/>
  <c r="V4077" i="1"/>
  <c r="W4077" i="1" s="1"/>
  <c r="V4065" i="1"/>
  <c r="W4065" i="1"/>
  <c r="V4029" i="1"/>
  <c r="W4029" i="1" s="1"/>
  <c r="V4017" i="1"/>
  <c r="W4017" i="1" s="1"/>
  <c r="V4005" i="1"/>
  <c r="W4005" i="1" s="1"/>
  <c r="V3993" i="1"/>
  <c r="W3993" i="1" s="1"/>
  <c r="V3981" i="1"/>
  <c r="W3981" i="1" s="1"/>
  <c r="V3969" i="1"/>
  <c r="W3969" i="1" s="1"/>
  <c r="W3957" i="1"/>
  <c r="V3957" i="1"/>
  <c r="V3945" i="1"/>
  <c r="W3945" i="1"/>
  <c r="V3933" i="1"/>
  <c r="W3933" i="1" s="1"/>
  <c r="V3909" i="1"/>
  <c r="W3909" i="1" s="1"/>
  <c r="V3897" i="1"/>
  <c r="W3897" i="1" s="1"/>
  <c r="W3885" i="1"/>
  <c r="V3885" i="1"/>
  <c r="V3849" i="1"/>
  <c r="W3849" i="1" s="1"/>
  <c r="V3837" i="1"/>
  <c r="W3837" i="1" s="1"/>
  <c r="V3825" i="1"/>
  <c r="W3825" i="1" s="1"/>
  <c r="V3813" i="1"/>
  <c r="W3813" i="1" s="1"/>
  <c r="V3801" i="1"/>
  <c r="W3801" i="1" s="1"/>
  <c r="V3789" i="1"/>
  <c r="W3789" i="1" s="1"/>
  <c r="V3777" i="1"/>
  <c r="W3777" i="1" s="1"/>
  <c r="V3765" i="1"/>
  <c r="W3765" i="1" s="1"/>
  <c r="V3753" i="1"/>
  <c r="W3753" i="1" s="1"/>
  <c r="V3741" i="1"/>
  <c r="W3741" i="1" s="1"/>
  <c r="V3729" i="1"/>
  <c r="W3729" i="1" s="1"/>
  <c r="V3717" i="1"/>
  <c r="W3717" i="1" s="1"/>
  <c r="V3681" i="1"/>
  <c r="W3681" i="1" s="1"/>
  <c r="V3669" i="1"/>
  <c r="W3669" i="1" s="1"/>
  <c r="W3657" i="1"/>
  <c r="V3657" i="1"/>
  <c r="V3645" i="1"/>
  <c r="W3645" i="1"/>
  <c r="V3633" i="1"/>
  <c r="W3633" i="1" s="1"/>
  <c r="V3621" i="1"/>
  <c r="W3621" i="1" s="1"/>
  <c r="V3609" i="1"/>
  <c r="W3609" i="1" s="1"/>
  <c r="V3597" i="1"/>
  <c r="W3597" i="1" s="1"/>
  <c r="V3585" i="1"/>
  <c r="W3585" i="1" s="1"/>
  <c r="W3573" i="1"/>
  <c r="V3573" i="1"/>
  <c r="V3561" i="1"/>
  <c r="W3561" i="1" s="1"/>
  <c r="V3549" i="1"/>
  <c r="W3549" i="1" s="1"/>
  <c r="V3537" i="1"/>
  <c r="W3537" i="1" s="1"/>
  <c r="V3525" i="1"/>
  <c r="W3525" i="1" s="1"/>
  <c r="V3513" i="1"/>
  <c r="W3513" i="1" s="1"/>
  <c r="V3501" i="1"/>
  <c r="W3501" i="1" s="1"/>
  <c r="V3477" i="1"/>
  <c r="W3477" i="1" s="1"/>
  <c r="V3465" i="1"/>
  <c r="W3465" i="1" s="1"/>
  <c r="V3453" i="1"/>
  <c r="W3453" i="1" s="1"/>
  <c r="V3429" i="1"/>
  <c r="W3429" i="1" s="1"/>
  <c r="V3417" i="1"/>
  <c r="W3417" i="1" s="1"/>
  <c r="V3393" i="1"/>
  <c r="W3393" i="1" s="1"/>
  <c r="V3381" i="1"/>
  <c r="W3381" i="1" s="1"/>
  <c r="V3369" i="1"/>
  <c r="W3369" i="1" s="1"/>
  <c r="W3357" i="1"/>
  <c r="V3357" i="1"/>
  <c r="V3345" i="1"/>
  <c r="W3345" i="1" s="1"/>
  <c r="V3333" i="1"/>
  <c r="W3333" i="1" s="1"/>
  <c r="V3321" i="1"/>
  <c r="W3321" i="1" s="1"/>
  <c r="V3297" i="1"/>
  <c r="W3297" i="1" s="1"/>
  <c r="V3285" i="1"/>
  <c r="W3285" i="1" s="1"/>
  <c r="V3273" i="1"/>
  <c r="W3273" i="1" s="1"/>
  <c r="V3261" i="1"/>
  <c r="W3261" i="1" s="1"/>
  <c r="V3249" i="1"/>
  <c r="W3249" i="1" s="1"/>
  <c r="V3237" i="1"/>
  <c r="W3237" i="1" s="1"/>
  <c r="V3225" i="1"/>
  <c r="W3225" i="1" s="1"/>
  <c r="W3213" i="1"/>
  <c r="V3213" i="1"/>
  <c r="V3201" i="1"/>
  <c r="W3201" i="1" s="1"/>
  <c r="V3189" i="1"/>
  <c r="W3189" i="1" s="1"/>
  <c r="V3165" i="1"/>
  <c r="W3165" i="1" s="1"/>
  <c r="W3153" i="1"/>
  <c r="V3153" i="1"/>
  <c r="W3141" i="1"/>
  <c r="V3129" i="1"/>
  <c r="W3129" i="1" s="1"/>
  <c r="W3117" i="1"/>
  <c r="V3105" i="1"/>
  <c r="W3105" i="1" s="1"/>
  <c r="W3093" i="1"/>
  <c r="V3081" i="1"/>
  <c r="W3081" i="1" s="1"/>
  <c r="V3057" i="1"/>
  <c r="W3057" i="1" s="1"/>
  <c r="W3045" i="1"/>
  <c r="V3021" i="1"/>
  <c r="W3021" i="1" s="1"/>
  <c r="V2997" i="1"/>
  <c r="W2997" i="1" s="1"/>
  <c r="V2985" i="1"/>
  <c r="W2985" i="1" s="1"/>
  <c r="W2973" i="1"/>
  <c r="W2961" i="1"/>
  <c r="V2949" i="1"/>
  <c r="W2949" i="1" s="1"/>
  <c r="W2925" i="1"/>
  <c r="V2913" i="1"/>
  <c r="W2913" i="1" s="1"/>
  <c r="W2901" i="1"/>
  <c r="V2901" i="1"/>
  <c r="V2889" i="1"/>
  <c r="W2889" i="1" s="1"/>
  <c r="V2853" i="1"/>
  <c r="W2853" i="1" s="1"/>
  <c r="V2841" i="1"/>
  <c r="W2841" i="1" s="1"/>
  <c r="W2829" i="1"/>
  <c r="W2817" i="1"/>
  <c r="V2805" i="1"/>
  <c r="W2805" i="1" s="1"/>
  <c r="V2793" i="1"/>
  <c r="W2793" i="1" s="1"/>
  <c r="W2781" i="1"/>
  <c r="V2769" i="1"/>
  <c r="W2769" i="1" s="1"/>
  <c r="W2757" i="1"/>
  <c r="V2745" i="1"/>
  <c r="W2745" i="1" s="1"/>
  <c r="V2733" i="1"/>
  <c r="W2733" i="1" s="1"/>
  <c r="V2721" i="1"/>
  <c r="W2721" i="1" s="1"/>
  <c r="W2709" i="1"/>
  <c r="V2697" i="1"/>
  <c r="W2697" i="1" s="1"/>
  <c r="W2685" i="1"/>
  <c r="W2673" i="1"/>
  <c r="V2673" i="1"/>
  <c r="W2637" i="1"/>
  <c r="V2637" i="1"/>
  <c r="W2625" i="1"/>
  <c r="V2601" i="1"/>
  <c r="W2601" i="1" s="1"/>
  <c r="W2589" i="1"/>
  <c r="V2589" i="1"/>
  <c r="V2577" i="1"/>
  <c r="W2577" i="1" s="1"/>
  <c r="V2565" i="1"/>
  <c r="W2565" i="1" s="1"/>
  <c r="V2553" i="1"/>
  <c r="W2553" i="1" s="1"/>
  <c r="W2541" i="1"/>
  <c r="V2541" i="1"/>
  <c r="V2529" i="1"/>
  <c r="W2529" i="1" s="1"/>
  <c r="W2505" i="1"/>
  <c r="W2481" i="1"/>
  <c r="V2457" i="1"/>
  <c r="W2457" i="1" s="1"/>
  <c r="V2445" i="1"/>
  <c r="W2445" i="1" s="1"/>
  <c r="V2421" i="1"/>
  <c r="W2421" i="1" s="1"/>
  <c r="W2409" i="1"/>
  <c r="V2397" i="1"/>
  <c r="W2397" i="1" s="1"/>
  <c r="V2385" i="1"/>
  <c r="W2385" i="1" s="1"/>
  <c r="W2373" i="1"/>
  <c r="W2349" i="1"/>
  <c r="V2337" i="1"/>
  <c r="W2337" i="1" s="1"/>
  <c r="V2325" i="1"/>
  <c r="W2325" i="1" s="1"/>
  <c r="V2313" i="1"/>
  <c r="W2313" i="1" s="1"/>
  <c r="W2301" i="1"/>
  <c r="V2301" i="1"/>
  <c r="V2289" i="1"/>
  <c r="W2289" i="1" s="1"/>
  <c r="W2277" i="1"/>
  <c r="W2265" i="1"/>
  <c r="V2253" i="1"/>
  <c r="W2253" i="1" s="1"/>
  <c r="W2241" i="1"/>
  <c r="W2229" i="1"/>
  <c r="V2217" i="1"/>
  <c r="W2217" i="1" s="1"/>
  <c r="V2193" i="1"/>
  <c r="W2193" i="1" s="1"/>
  <c r="W2181" i="1"/>
  <c r="W2169" i="1"/>
  <c r="V2169" i="1"/>
  <c r="V2157" i="1"/>
  <c r="W2157" i="1" s="1"/>
  <c r="V2145" i="1"/>
  <c r="W2145" i="1" s="1"/>
  <c r="V2133" i="1"/>
  <c r="W2133" i="1" s="1"/>
  <c r="V2121" i="1"/>
  <c r="W2121" i="1" s="1"/>
  <c r="W2109" i="1"/>
  <c r="V2097" i="1"/>
  <c r="W2097" i="1" s="1"/>
  <c r="V2085" i="1"/>
  <c r="W2085" i="1" s="1"/>
  <c r="W2061" i="1"/>
  <c r="V2049" i="1"/>
  <c r="W2049" i="1" s="1"/>
  <c r="V2037" i="1"/>
  <c r="W2037" i="1" s="1"/>
  <c r="V2025" i="1"/>
  <c r="W2025" i="1" s="1"/>
  <c r="V2001" i="1"/>
  <c r="W2001" i="1" s="1"/>
  <c r="W1989" i="1"/>
  <c r="V1965" i="1"/>
  <c r="W1965" i="1" s="1"/>
  <c r="V1953" i="1"/>
  <c r="W1953" i="1" s="1"/>
  <c r="W1929" i="1"/>
  <c r="W1905" i="1"/>
  <c r="V1893" i="1"/>
  <c r="W1893" i="1" s="1"/>
  <c r="V1845" i="1"/>
  <c r="W1845" i="1" s="1"/>
  <c r="V1833" i="1"/>
  <c r="W1833" i="1" s="1"/>
  <c r="V1821" i="1"/>
  <c r="W1821" i="1" s="1"/>
  <c r="W1809" i="1"/>
  <c r="V1809" i="1"/>
  <c r="W1797" i="1"/>
  <c r="V1785" i="1"/>
  <c r="W1785" i="1" s="1"/>
  <c r="V1773" i="1"/>
  <c r="W1773" i="1" s="1"/>
  <c r="V1749" i="1"/>
  <c r="W1749" i="1" s="1"/>
  <c r="V1725" i="1"/>
  <c r="W1725" i="1" s="1"/>
  <c r="V1713" i="1"/>
  <c r="W1713" i="1" s="1"/>
  <c r="W1701" i="1"/>
  <c r="W1665" i="1"/>
  <c r="W1653" i="1"/>
  <c r="V1653" i="1"/>
  <c r="W1641" i="1"/>
  <c r="V1629" i="1"/>
  <c r="W1629" i="1" s="1"/>
  <c r="V1617" i="1"/>
  <c r="W1617" i="1" s="1"/>
  <c r="V1605" i="1"/>
  <c r="W1605" i="1" s="1"/>
  <c r="W1593" i="1"/>
  <c r="V1593" i="1"/>
  <c r="V1581" i="1"/>
  <c r="W1581" i="1" s="1"/>
  <c r="W1569" i="1"/>
  <c r="W1557" i="1"/>
  <c r="V1545" i="1"/>
  <c r="W1545" i="1" s="1"/>
  <c r="W1533" i="1"/>
  <c r="V1521" i="1"/>
  <c r="W1521" i="1" s="1"/>
  <c r="W1497" i="1"/>
  <c r="V1485" i="1"/>
  <c r="W1485" i="1" s="1"/>
  <c r="V1473" i="1"/>
  <c r="W1473" i="1" s="1"/>
  <c r="V1461" i="1"/>
  <c r="W1461" i="1" s="1"/>
  <c r="W1449" i="1"/>
  <c r="W1437" i="1"/>
  <c r="V1437" i="1"/>
  <c r="V1425" i="1"/>
  <c r="W1425" i="1" s="1"/>
  <c r="V1413" i="1"/>
  <c r="W1413" i="1" s="1"/>
  <c r="W1401" i="1"/>
  <c r="V1377" i="1"/>
  <c r="W1377" i="1" s="1"/>
  <c r="W1365" i="1"/>
  <c r="V1353" i="1"/>
  <c r="W1353" i="1" s="1"/>
  <c r="V1329" i="1"/>
  <c r="W1329" i="1" s="1"/>
  <c r="V1317" i="1"/>
  <c r="W1317" i="1" s="1"/>
  <c r="W1305" i="1"/>
  <c r="V1281" i="1"/>
  <c r="W1281" i="1" s="1"/>
  <c r="W1233" i="1"/>
  <c r="V1221" i="1"/>
  <c r="W1221" i="1" s="1"/>
  <c r="W1209" i="1"/>
  <c r="V1185" i="1"/>
  <c r="W1185" i="1" s="1"/>
  <c r="V1173" i="1"/>
  <c r="W1173" i="1" s="1"/>
  <c r="V1161" i="1"/>
  <c r="W1161" i="1" s="1"/>
  <c r="V1149" i="1"/>
  <c r="W1149" i="1" s="1"/>
  <c r="V1125" i="1"/>
  <c r="W1125" i="1" s="1"/>
  <c r="V1113" i="1"/>
  <c r="W1113" i="1" s="1"/>
  <c r="W1101" i="1"/>
  <c r="W1077" i="1"/>
  <c r="V1077" i="1"/>
  <c r="V1053" i="1"/>
  <c r="W1053" i="1" s="1"/>
  <c r="V1041" i="1"/>
  <c r="W1041" i="1" s="1"/>
  <c r="V1029" i="1"/>
  <c r="W1029" i="1" s="1"/>
  <c r="V1017" i="1"/>
  <c r="W1017" i="1" s="1"/>
  <c r="W1005" i="1"/>
  <c r="V993" i="1"/>
  <c r="W993" i="1" s="1"/>
  <c r="W981" i="1"/>
  <c r="V969" i="1"/>
  <c r="W969" i="1" s="1"/>
  <c r="V945" i="1"/>
  <c r="W945" i="1" s="1"/>
  <c r="W933" i="1"/>
  <c r="V921" i="1"/>
  <c r="W921" i="1" s="1"/>
  <c r="V897" i="1"/>
  <c r="W897" i="1" s="1"/>
  <c r="V885" i="1"/>
  <c r="W885" i="1" s="1"/>
  <c r="W873" i="1"/>
  <c r="V861" i="1"/>
  <c r="W861" i="1" s="1"/>
  <c r="V837" i="1"/>
  <c r="W837" i="1" s="1"/>
  <c r="V813" i="1"/>
  <c r="W813" i="1" s="1"/>
  <c r="V801" i="1"/>
  <c r="W801" i="1" s="1"/>
  <c r="W789" i="1"/>
  <c r="V765" i="1"/>
  <c r="W765" i="1" s="1"/>
  <c r="W753" i="1"/>
  <c r="V741" i="1"/>
  <c r="W741" i="1" s="1"/>
  <c r="V729" i="1"/>
  <c r="W729" i="1" s="1"/>
  <c r="W717" i="1"/>
  <c r="V705" i="1"/>
  <c r="W705" i="1" s="1"/>
  <c r="V681" i="1"/>
  <c r="W681" i="1" s="1"/>
  <c r="V669" i="1"/>
  <c r="W669" i="1" s="1"/>
  <c r="V657" i="1"/>
  <c r="W657" i="1" s="1"/>
  <c r="V645" i="1"/>
  <c r="W645" i="1" s="1"/>
  <c r="V621" i="1"/>
  <c r="W621" i="1" s="1"/>
  <c r="W609" i="1"/>
  <c r="V597" i="1"/>
  <c r="W597" i="1" s="1"/>
  <c r="V585" i="1"/>
  <c r="W585" i="1" s="1"/>
  <c r="W561" i="1"/>
  <c r="V549" i="1"/>
  <c r="W549" i="1" s="1"/>
  <c r="V537" i="1"/>
  <c r="W537" i="1" s="1"/>
  <c r="V525" i="1"/>
  <c r="W525" i="1" s="1"/>
  <c r="W513" i="1"/>
  <c r="V501" i="1"/>
  <c r="W501" i="1" s="1"/>
  <c r="W489" i="1"/>
  <c r="V477" i="1"/>
  <c r="W477" i="1" s="1"/>
  <c r="V465" i="1"/>
  <c r="W465" i="1" s="1"/>
  <c r="W453" i="1"/>
  <c r="V453" i="1"/>
  <c r="V429" i="1"/>
  <c r="W429" i="1" s="1"/>
  <c r="V417" i="1"/>
  <c r="W417" i="1" s="1"/>
  <c r="V405" i="1"/>
  <c r="W405" i="1" s="1"/>
  <c r="V381" i="1"/>
  <c r="W381" i="1" s="1"/>
  <c r="W357" i="1"/>
  <c r="V345" i="1"/>
  <c r="W345" i="1" s="1"/>
  <c r="V333" i="1"/>
  <c r="W333" i="1" s="1"/>
  <c r="W321" i="1"/>
  <c r="W309" i="1"/>
  <c r="V309" i="1"/>
  <c r="W297" i="1"/>
  <c r="W285" i="1"/>
  <c r="V273" i="1"/>
  <c r="W273" i="1" s="1"/>
  <c r="V261" i="1"/>
  <c r="W261" i="1" s="1"/>
  <c r="V249" i="1"/>
  <c r="W249" i="1" s="1"/>
  <c r="V237" i="1"/>
  <c r="W237" i="1"/>
  <c r="V225" i="1"/>
  <c r="W225" i="1" s="1"/>
  <c r="V213" i="1"/>
  <c r="W213" i="1" s="1"/>
  <c r="V201" i="1"/>
  <c r="W201" i="1" s="1"/>
  <c r="V189" i="1"/>
  <c r="W189" i="1"/>
  <c r="W177" i="1"/>
  <c r="V153" i="1"/>
  <c r="W153" i="1" s="1"/>
  <c r="W141" i="1"/>
  <c r="V129" i="1"/>
  <c r="W129" i="1" s="1"/>
  <c r="W117" i="1"/>
  <c r="V105" i="1"/>
  <c r="W105" i="1" s="1"/>
  <c r="W81" i="1"/>
  <c r="V45" i="1"/>
  <c r="W45" i="1" s="1"/>
  <c r="V33" i="1"/>
  <c r="W33" i="1" s="1"/>
  <c r="V21" i="1"/>
  <c r="W21" i="1"/>
  <c r="V9" i="1"/>
  <c r="W9" i="1" s="1"/>
  <c r="V7918" i="1"/>
  <c r="W7918" i="1" s="1"/>
  <c r="V7858" i="1"/>
  <c r="W7858" i="1" s="1"/>
  <c r="V7474" i="1"/>
  <c r="W7474" i="1" s="1"/>
  <c r="V7438" i="1"/>
  <c r="W7438" i="1" s="1"/>
  <c r="V7054" i="1"/>
  <c r="W7054" i="1" s="1"/>
  <c r="V6994" i="1"/>
  <c r="W6994" i="1" s="1"/>
  <c r="V6610" i="1"/>
  <c r="W6610" i="1" s="1"/>
  <c r="V6574" i="1"/>
  <c r="W6574" i="1" s="1"/>
  <c r="V6190" i="1"/>
  <c r="W6190" i="1" s="1"/>
  <c r="V6130" i="1"/>
  <c r="W6130" i="1" s="1"/>
  <c r="V5710" i="1"/>
  <c r="W5710" i="1" s="1"/>
  <c r="V3718" i="1"/>
  <c r="W3718" i="1" s="1"/>
  <c r="V3694" i="1"/>
  <c r="W3694" i="1" s="1"/>
  <c r="V2938" i="1"/>
  <c r="W2938" i="1" s="1"/>
  <c r="V2865" i="1"/>
  <c r="W2865" i="1" s="1"/>
  <c r="V2722" i="1"/>
  <c r="W2722" i="1" s="1"/>
  <c r="V2661" i="1"/>
  <c r="W2661" i="1" s="1"/>
  <c r="V2469" i="1"/>
  <c r="W2469" i="1" s="1"/>
  <c r="V2360" i="1"/>
  <c r="W2360" i="1" s="1"/>
  <c r="V2073" i="1"/>
  <c r="W2073" i="1" s="1"/>
  <c r="V2013" i="1"/>
  <c r="W2013" i="1" s="1"/>
  <c r="V1954" i="1"/>
  <c r="W1954" i="1" s="1"/>
  <c r="V1917" i="1"/>
  <c r="W1917" i="1" s="1"/>
  <c r="V1858" i="1"/>
  <c r="W1858" i="1" s="1"/>
  <c r="V1690" i="1"/>
  <c r="W1690" i="1" s="1"/>
  <c r="V1389" i="1"/>
  <c r="W1389" i="1" s="1"/>
  <c r="V1258" i="1"/>
  <c r="W1258" i="1" s="1"/>
  <c r="V1089" i="1"/>
  <c r="W1089" i="1" s="1"/>
  <c r="V957" i="1"/>
  <c r="W957" i="1" s="1"/>
  <c r="V441" i="1"/>
  <c r="W441" i="1" s="1"/>
  <c r="V369" i="1"/>
  <c r="W369" i="1" s="1"/>
  <c r="W7989" i="1"/>
  <c r="W7942" i="1"/>
  <c r="W7892" i="1"/>
  <c r="W7640" i="1"/>
  <c r="W7340" i="1"/>
  <c r="W6742" i="1"/>
  <c r="W6694" i="1"/>
  <c r="W6297" i="1"/>
  <c r="W5793" i="1"/>
  <c r="W5277" i="1"/>
  <c r="W5205" i="1"/>
  <c r="W5144" i="1"/>
  <c r="W5060" i="1"/>
  <c r="W4534" i="1"/>
  <c r="W4378" i="1"/>
  <c r="W4161" i="1"/>
  <c r="W4030" i="1"/>
  <c r="W3704" i="1"/>
  <c r="W3489" i="1"/>
  <c r="W3358" i="1"/>
  <c r="W3272" i="1"/>
  <c r="W2290" i="1"/>
  <c r="W2192" i="1"/>
  <c r="W1942" i="1"/>
  <c r="W1774" i="1"/>
  <c r="W1618" i="1"/>
  <c r="W394" i="1"/>
  <c r="W68" i="1"/>
  <c r="V8000" i="1"/>
  <c r="W8000" i="1" s="1"/>
  <c r="V7988" i="1"/>
  <c r="W7988" i="1" s="1"/>
  <c r="V7976" i="1"/>
  <c r="W7976" i="1" s="1"/>
  <c r="V7952" i="1"/>
  <c r="W7952" i="1" s="1"/>
  <c r="V7940" i="1"/>
  <c r="W7940" i="1" s="1"/>
  <c r="V7916" i="1"/>
  <c r="W7916" i="1" s="1"/>
  <c r="V7868" i="1"/>
  <c r="W7868" i="1" s="1"/>
  <c r="V7856" i="1"/>
  <c r="W7856" i="1" s="1"/>
  <c r="V7844" i="1"/>
  <c r="W7844" i="1" s="1"/>
  <c r="V7832" i="1"/>
  <c r="W7832" i="1" s="1"/>
  <c r="V7820" i="1"/>
  <c r="W7820" i="1" s="1"/>
  <c r="V7808" i="1"/>
  <c r="W7808" i="1" s="1"/>
  <c r="W7796" i="1"/>
  <c r="V7796" i="1"/>
  <c r="V7772" i="1"/>
  <c r="W7772" i="1" s="1"/>
  <c r="V7748" i="1"/>
  <c r="W7748" i="1" s="1"/>
  <c r="V7736" i="1"/>
  <c r="W7736" i="1" s="1"/>
  <c r="V7724" i="1"/>
  <c r="W7724" i="1" s="1"/>
  <c r="V7712" i="1"/>
  <c r="W7712" i="1" s="1"/>
  <c r="V7700" i="1"/>
  <c r="W7700" i="1" s="1"/>
  <c r="V7688" i="1"/>
  <c r="W7688" i="1" s="1"/>
  <c r="V7676" i="1"/>
  <c r="W7676" i="1" s="1"/>
  <c r="V7652" i="1"/>
  <c r="W7652" i="1" s="1"/>
  <c r="V7628" i="1"/>
  <c r="W7628" i="1" s="1"/>
  <c r="V7616" i="1"/>
  <c r="W7616" i="1" s="1"/>
  <c r="V7604" i="1"/>
  <c r="W7604" i="1" s="1"/>
  <c r="V7592" i="1"/>
  <c r="W7592" i="1" s="1"/>
  <c r="V7580" i="1"/>
  <c r="W7580" i="1" s="1"/>
  <c r="V7568" i="1"/>
  <c r="W7568" i="1" s="1"/>
  <c r="V7556" i="1"/>
  <c r="W7556" i="1" s="1"/>
  <c r="V7544" i="1"/>
  <c r="W7544" i="1" s="1"/>
  <c r="V7532" i="1"/>
  <c r="W7532" i="1" s="1"/>
  <c r="V7520" i="1"/>
  <c r="W7520" i="1" s="1"/>
  <c r="V7484" i="1"/>
  <c r="W7484" i="1" s="1"/>
  <c r="V7472" i="1"/>
  <c r="W7472" i="1" s="1"/>
  <c r="V7460" i="1"/>
  <c r="W7460" i="1" s="1"/>
  <c r="V7448" i="1"/>
  <c r="W7448" i="1" s="1"/>
  <c r="V7436" i="1"/>
  <c r="W7436" i="1" s="1"/>
  <c r="V7412" i="1"/>
  <c r="W7412" i="1" s="1"/>
  <c r="V7400" i="1"/>
  <c r="W7400" i="1" s="1"/>
  <c r="W7388" i="1"/>
  <c r="V7388" i="1"/>
  <c r="V7364" i="1"/>
  <c r="W7364" i="1" s="1"/>
  <c r="V7352" i="1"/>
  <c r="W7352" i="1" s="1"/>
  <c r="V7328" i="1"/>
  <c r="W7328" i="1" s="1"/>
  <c r="V7316" i="1"/>
  <c r="W7316" i="1" s="1"/>
  <c r="V7304" i="1"/>
  <c r="W7304" i="1" s="1"/>
  <c r="V7292" i="1"/>
  <c r="W7292" i="1" s="1"/>
  <c r="V7280" i="1"/>
  <c r="W7280" i="1" s="1"/>
  <c r="V7268" i="1"/>
  <c r="W7268" i="1" s="1"/>
  <c r="V7256" i="1"/>
  <c r="W7256" i="1" s="1"/>
  <c r="V7244" i="1"/>
  <c r="W7244" i="1" s="1"/>
  <c r="V7232" i="1"/>
  <c r="W7232" i="1" s="1"/>
  <c r="V7220" i="1"/>
  <c r="W7220" i="1" s="1"/>
  <c r="V7208" i="1"/>
  <c r="W7208" i="1" s="1"/>
  <c r="V7196" i="1"/>
  <c r="W7196" i="1" s="1"/>
  <c r="V7184" i="1"/>
  <c r="W7184" i="1" s="1"/>
  <c r="V7172" i="1"/>
  <c r="W7172" i="1" s="1"/>
  <c r="V7160" i="1"/>
  <c r="W7160" i="1"/>
  <c r="V7124" i="1"/>
  <c r="W7124" i="1" s="1"/>
  <c r="V7112" i="1"/>
  <c r="W7112" i="1" s="1"/>
  <c r="V7088" i="1"/>
  <c r="W7088" i="1" s="1"/>
  <c r="V7076" i="1"/>
  <c r="W7076" i="1" s="1"/>
  <c r="V7064" i="1"/>
  <c r="W7064" i="1" s="1"/>
  <c r="V7028" i="1"/>
  <c r="W7028" i="1" s="1"/>
  <c r="V7016" i="1"/>
  <c r="W7016" i="1" s="1"/>
  <c r="V6992" i="1"/>
  <c r="W6992" i="1" s="1"/>
  <c r="W6980" i="1"/>
  <c r="V6980" i="1"/>
  <c r="V6968" i="1"/>
  <c r="W6968" i="1" s="1"/>
  <c r="V6956" i="1"/>
  <c r="W6956" i="1" s="1"/>
  <c r="V6944" i="1"/>
  <c r="W6944" i="1" s="1"/>
  <c r="V6932" i="1"/>
  <c r="W6932" i="1" s="1"/>
  <c r="V6884" i="1"/>
  <c r="W6884" i="1" s="1"/>
  <c r="V6872" i="1"/>
  <c r="W6872" i="1" s="1"/>
  <c r="V6836" i="1"/>
  <c r="W6836" i="1" s="1"/>
  <c r="V6800" i="1"/>
  <c r="W6800" i="1" s="1"/>
  <c r="V6788" i="1"/>
  <c r="W6788" i="1" s="1"/>
  <c r="V6776" i="1"/>
  <c r="W6776" i="1" s="1"/>
  <c r="V6752" i="1"/>
  <c r="W6752" i="1" s="1"/>
  <c r="V6740" i="1"/>
  <c r="W6740" i="1"/>
  <c r="V6728" i="1"/>
  <c r="W6728" i="1" s="1"/>
  <c r="V6716" i="1"/>
  <c r="W6716" i="1" s="1"/>
  <c r="V6704" i="1"/>
  <c r="W6704" i="1" s="1"/>
  <c r="V6692" i="1"/>
  <c r="W6692" i="1" s="1"/>
  <c r="V6680" i="1"/>
  <c r="W6680" i="1" s="1"/>
  <c r="V6668" i="1"/>
  <c r="W6668" i="1" s="1"/>
  <c r="V6644" i="1"/>
  <c r="W6644" i="1" s="1"/>
  <c r="V6632" i="1"/>
  <c r="W6632" i="1" s="1"/>
  <c r="V6596" i="1"/>
  <c r="W6596" i="1" s="1"/>
  <c r="V6584" i="1"/>
  <c r="W6584" i="1" s="1"/>
  <c r="V6572" i="1"/>
  <c r="W6572" i="1" s="1"/>
  <c r="V6548" i="1"/>
  <c r="W6548" i="1" s="1"/>
  <c r="V6524" i="1"/>
  <c r="W6524" i="1" s="1"/>
  <c r="V6512" i="1"/>
  <c r="W6512" i="1" s="1"/>
  <c r="V6500" i="1"/>
  <c r="W6500" i="1" s="1"/>
  <c r="W6488" i="1"/>
  <c r="V6488" i="1"/>
  <c r="V6476" i="1"/>
  <c r="W6476" i="1" s="1"/>
  <c r="V6452" i="1"/>
  <c r="W6452" i="1" s="1"/>
  <c r="V6440" i="1"/>
  <c r="W6440" i="1" s="1"/>
  <c r="V6416" i="1"/>
  <c r="W6416" i="1" s="1"/>
  <c r="W6404" i="1"/>
  <c r="V6404" i="1"/>
  <c r="V6392" i="1"/>
  <c r="W6392" i="1" s="1"/>
  <c r="V6380" i="1"/>
  <c r="W6380" i="1" s="1"/>
  <c r="V6356" i="1"/>
  <c r="W6356" i="1" s="1"/>
  <c r="V6344" i="1"/>
  <c r="W6344" i="1" s="1"/>
  <c r="V6320" i="1"/>
  <c r="W6320" i="1"/>
  <c r="V6308" i="1"/>
  <c r="W6308" i="1" s="1"/>
  <c r="V6296" i="1"/>
  <c r="W6296" i="1" s="1"/>
  <c r="V6284" i="1"/>
  <c r="W6284" i="1" s="1"/>
  <c r="V6272" i="1"/>
  <c r="W6272" i="1" s="1"/>
  <c r="V6260" i="1"/>
  <c r="W6260" i="1" s="1"/>
  <c r="V6248" i="1"/>
  <c r="W6248" i="1" s="1"/>
  <c r="V6236" i="1"/>
  <c r="W6236" i="1" s="1"/>
  <c r="V6212" i="1"/>
  <c r="W6212" i="1" s="1"/>
  <c r="V6188" i="1"/>
  <c r="W6188" i="1" s="1"/>
  <c r="V6176" i="1"/>
  <c r="W6176" i="1" s="1"/>
  <c r="V6164" i="1"/>
  <c r="W6164" i="1" s="1"/>
  <c r="V6152" i="1"/>
  <c r="W6152" i="1"/>
  <c r="V6128" i="1"/>
  <c r="W6128" i="1" s="1"/>
  <c r="V6116" i="1"/>
  <c r="W6116" i="1" s="1"/>
  <c r="V6104" i="1"/>
  <c r="W6104" i="1" s="1"/>
  <c r="V6092" i="1"/>
  <c r="W6092" i="1"/>
  <c r="V6080" i="1"/>
  <c r="W6080" i="1" s="1"/>
  <c r="V6068" i="1"/>
  <c r="W6068" i="1" s="1"/>
  <c r="V6056" i="1"/>
  <c r="W6056" i="1" s="1"/>
  <c r="V6044" i="1"/>
  <c r="W6044" i="1" s="1"/>
  <c r="V6032" i="1"/>
  <c r="W6032" i="1" s="1"/>
  <c r="W6020" i="1"/>
  <c r="V6020" i="1"/>
  <c r="V5984" i="1"/>
  <c r="W5984" i="1" s="1"/>
  <c r="V5972" i="1"/>
  <c r="W5972" i="1" s="1"/>
  <c r="V5960" i="1"/>
  <c r="W5960" i="1" s="1"/>
  <c r="V5948" i="1"/>
  <c r="W5948" i="1" s="1"/>
  <c r="V5936" i="1"/>
  <c r="W5936" i="1" s="1"/>
  <c r="V5912" i="1"/>
  <c r="W5912" i="1" s="1"/>
  <c r="V5900" i="1"/>
  <c r="W5900" i="1" s="1"/>
  <c r="V5888" i="1"/>
  <c r="W5888" i="1" s="1"/>
  <c r="V5864" i="1"/>
  <c r="W5864" i="1" s="1"/>
  <c r="V5852" i="1"/>
  <c r="W5852" i="1" s="1"/>
  <c r="V5828" i="1"/>
  <c r="W5828" i="1" s="1"/>
  <c r="V5816" i="1"/>
  <c r="W5816" i="1" s="1"/>
  <c r="V5804" i="1"/>
  <c r="W5804" i="1" s="1"/>
  <c r="V5792" i="1"/>
  <c r="W5792" i="1" s="1"/>
  <c r="V5780" i="1"/>
  <c r="W5780" i="1" s="1"/>
  <c r="V5768" i="1"/>
  <c r="W5768" i="1" s="1"/>
  <c r="W5756" i="1"/>
  <c r="V5756" i="1"/>
  <c r="W5744" i="1"/>
  <c r="V5744" i="1"/>
  <c r="V5732" i="1"/>
  <c r="W5732" i="1" s="1"/>
  <c r="V5720" i="1"/>
  <c r="W5720" i="1" s="1"/>
  <c r="V5708" i="1"/>
  <c r="W5708" i="1" s="1"/>
  <c r="V5696" i="1"/>
  <c r="W5696" i="1" s="1"/>
  <c r="V5684" i="1"/>
  <c r="W5684" i="1" s="1"/>
  <c r="V5672" i="1"/>
  <c r="W5672" i="1" s="1"/>
  <c r="V5648" i="1"/>
  <c r="W5648" i="1" s="1"/>
  <c r="V5636" i="1"/>
  <c r="W5636" i="1" s="1"/>
  <c r="V5612" i="1"/>
  <c r="W5612" i="1" s="1"/>
  <c r="V5600" i="1"/>
  <c r="W5600" i="1" s="1"/>
  <c r="V5588" i="1"/>
  <c r="W5588" i="1" s="1"/>
  <c r="V5576" i="1"/>
  <c r="W5576" i="1" s="1"/>
  <c r="W5540" i="1"/>
  <c r="V5540" i="1"/>
  <c r="V5528" i="1"/>
  <c r="W5528" i="1" s="1"/>
  <c r="W5516" i="1"/>
  <c r="V5516" i="1"/>
  <c r="V5504" i="1"/>
  <c r="W5504" i="1" s="1"/>
  <c r="V5492" i="1"/>
  <c r="W5492" i="1" s="1"/>
  <c r="V5480" i="1"/>
  <c r="W5480" i="1" s="1"/>
  <c r="V5468" i="1"/>
  <c r="W5468" i="1" s="1"/>
  <c r="V5456" i="1"/>
  <c r="W5456" i="1" s="1"/>
  <c r="V5444" i="1"/>
  <c r="W5444" i="1" s="1"/>
  <c r="V5432" i="1"/>
  <c r="W5432" i="1" s="1"/>
  <c r="V5408" i="1"/>
  <c r="W5408" i="1" s="1"/>
  <c r="V5396" i="1"/>
  <c r="W5396" i="1" s="1"/>
  <c r="V5384" i="1"/>
  <c r="W5384" i="1" s="1"/>
  <c r="V5372" i="1"/>
  <c r="W5372" i="1" s="1"/>
  <c r="V5360" i="1"/>
  <c r="W5360" i="1" s="1"/>
  <c r="V5348" i="1"/>
  <c r="W5348" i="1" s="1"/>
  <c r="V5336" i="1"/>
  <c r="W5336" i="1" s="1"/>
  <c r="V5312" i="1"/>
  <c r="W5312" i="1" s="1"/>
  <c r="V5300" i="1"/>
  <c r="W5300" i="1" s="1"/>
  <c r="V5288" i="1"/>
  <c r="W5288" i="1" s="1"/>
  <c r="V5276" i="1"/>
  <c r="W5276" i="1" s="1"/>
  <c r="V5252" i="1"/>
  <c r="W5252" i="1" s="1"/>
  <c r="W5240" i="1"/>
  <c r="V5240" i="1"/>
  <c r="V5228" i="1"/>
  <c r="W5228" i="1" s="1"/>
  <c r="V5216" i="1"/>
  <c r="W5216" i="1" s="1"/>
  <c r="V5192" i="1"/>
  <c r="W5192" i="1"/>
  <c r="V5168" i="1"/>
  <c r="W5168" i="1" s="1"/>
  <c r="V5156" i="1"/>
  <c r="W5156" i="1" s="1"/>
  <c r="V5132" i="1"/>
  <c r="W5132" i="1" s="1"/>
  <c r="V5120" i="1"/>
  <c r="W5120" i="1" s="1"/>
  <c r="V5108" i="1"/>
  <c r="W5108" i="1" s="1"/>
  <c r="V5084" i="1"/>
  <c r="W5084" i="1" s="1"/>
  <c r="W5072" i="1"/>
  <c r="V5072" i="1"/>
  <c r="V5048" i="1"/>
  <c r="W5048" i="1" s="1"/>
  <c r="W5036" i="1"/>
  <c r="V5036" i="1"/>
  <c r="V5024" i="1"/>
  <c r="W5024" i="1"/>
  <c r="V5012" i="1"/>
  <c r="W5012" i="1" s="1"/>
  <c r="V5000" i="1"/>
  <c r="W5000" i="1" s="1"/>
  <c r="V4988" i="1"/>
  <c r="W4988" i="1" s="1"/>
  <c r="V4964" i="1"/>
  <c r="W4964" i="1" s="1"/>
  <c r="V4952" i="1"/>
  <c r="W4952" i="1" s="1"/>
  <c r="V4940" i="1"/>
  <c r="W4940" i="1" s="1"/>
  <c r="V4928" i="1"/>
  <c r="W4928" i="1" s="1"/>
  <c r="V4916" i="1"/>
  <c r="W4916" i="1" s="1"/>
  <c r="V4904" i="1"/>
  <c r="W4904" i="1" s="1"/>
  <c r="V4892" i="1"/>
  <c r="W4892" i="1" s="1"/>
  <c r="W4880" i="1"/>
  <c r="V4880" i="1"/>
  <c r="V4868" i="1"/>
  <c r="W4868" i="1" s="1"/>
  <c r="V4856" i="1"/>
  <c r="W4856" i="1" s="1"/>
  <c r="V4844" i="1"/>
  <c r="W4844" i="1" s="1"/>
  <c r="V4832" i="1"/>
  <c r="W4832" i="1" s="1"/>
  <c r="V4820" i="1"/>
  <c r="W4820" i="1" s="1"/>
  <c r="V4808" i="1"/>
  <c r="W4808" i="1" s="1"/>
  <c r="V4796" i="1"/>
  <c r="W4796" i="1" s="1"/>
  <c r="V4784" i="1"/>
  <c r="W4784" i="1" s="1"/>
  <c r="V4772" i="1"/>
  <c r="W4772" i="1" s="1"/>
  <c r="V4760" i="1"/>
  <c r="W4760" i="1"/>
  <c r="V4736" i="1"/>
  <c r="W4736" i="1" s="1"/>
  <c r="V4724" i="1"/>
  <c r="W4724" i="1" s="1"/>
  <c r="V4712" i="1"/>
  <c r="W4712" i="1" s="1"/>
  <c r="W4700" i="1"/>
  <c r="V4700" i="1"/>
  <c r="V4688" i="1"/>
  <c r="W4688" i="1" s="1"/>
  <c r="V4676" i="1"/>
  <c r="W4676" i="1" s="1"/>
  <c r="V4664" i="1"/>
  <c r="W4664" i="1" s="1"/>
  <c r="V4652" i="1"/>
  <c r="W4652" i="1" s="1"/>
  <c r="V4640" i="1"/>
  <c r="W4640" i="1" s="1"/>
  <c r="V4628" i="1"/>
  <c r="W4628" i="1" s="1"/>
  <c r="V4616" i="1"/>
  <c r="W4616" i="1" s="1"/>
  <c r="V4604" i="1"/>
  <c r="W4604" i="1" s="1"/>
  <c r="W4592" i="1"/>
  <c r="V4592" i="1"/>
  <c r="W4568" i="1"/>
  <c r="V4568" i="1"/>
  <c r="V4556" i="1"/>
  <c r="W4556" i="1" s="1"/>
  <c r="V4544" i="1"/>
  <c r="W4544" i="1" s="1"/>
  <c r="V4532" i="1"/>
  <c r="W4532" i="1" s="1"/>
  <c r="V4520" i="1"/>
  <c r="W4520" i="1"/>
  <c r="V4508" i="1"/>
  <c r="W4508" i="1" s="1"/>
  <c r="V4496" i="1"/>
  <c r="W4496" i="1" s="1"/>
  <c r="V4484" i="1"/>
  <c r="W4484" i="1" s="1"/>
  <c r="V4472" i="1"/>
  <c r="W4472" i="1" s="1"/>
  <c r="V4460" i="1"/>
  <c r="W4460" i="1" s="1"/>
  <c r="V4448" i="1"/>
  <c r="W4448" i="1" s="1"/>
  <c r="V4436" i="1"/>
  <c r="W4436" i="1" s="1"/>
  <c r="V4424" i="1"/>
  <c r="W4424" i="1" s="1"/>
  <c r="W4412" i="1"/>
  <c r="V4412" i="1"/>
  <c r="V4400" i="1"/>
  <c r="W4400" i="1" s="1"/>
  <c r="V4388" i="1"/>
  <c r="W4388" i="1" s="1"/>
  <c r="V4364" i="1"/>
  <c r="W4364" i="1" s="1"/>
  <c r="V4352" i="1"/>
  <c r="W4352" i="1" s="1"/>
  <c r="V4340" i="1"/>
  <c r="W4340" i="1" s="1"/>
  <c r="V4328" i="1"/>
  <c r="W4328" i="1" s="1"/>
  <c r="V4316" i="1"/>
  <c r="W4316" i="1" s="1"/>
  <c r="V4304" i="1"/>
  <c r="W4304" i="1" s="1"/>
  <c r="V4292" i="1"/>
  <c r="W4292" i="1" s="1"/>
  <c r="W4268" i="1"/>
  <c r="V4268" i="1"/>
  <c r="V4256" i="1"/>
  <c r="W4256" i="1" s="1"/>
  <c r="V4244" i="1"/>
  <c r="W4244" i="1" s="1"/>
  <c r="V4232" i="1"/>
  <c r="W4232" i="1" s="1"/>
  <c r="V4208" i="1"/>
  <c r="W4208" i="1" s="1"/>
  <c r="V4196" i="1"/>
  <c r="W4196" i="1" s="1"/>
  <c r="V4184" i="1"/>
  <c r="W4184" i="1" s="1"/>
  <c r="V4172" i="1"/>
  <c r="W4172" i="1" s="1"/>
  <c r="V4160" i="1"/>
  <c r="W4160" i="1" s="1"/>
  <c r="W4148" i="1"/>
  <c r="V4148" i="1"/>
  <c r="V4136" i="1"/>
  <c r="W4136" i="1" s="1"/>
  <c r="V4112" i="1"/>
  <c r="W4112" i="1" s="1"/>
  <c r="W4100" i="1"/>
  <c r="V4100" i="1"/>
  <c r="W4088" i="1"/>
  <c r="V4088" i="1"/>
  <c r="V4076" i="1"/>
  <c r="W4076" i="1" s="1"/>
  <c r="V4064" i="1"/>
  <c r="W4064" i="1" s="1"/>
  <c r="V4040" i="1"/>
  <c r="W4040" i="1" s="1"/>
  <c r="V4028" i="1"/>
  <c r="W4028" i="1" s="1"/>
  <c r="V4016" i="1"/>
  <c r="W4016" i="1" s="1"/>
  <c r="V4004" i="1"/>
  <c r="W4004" i="1" s="1"/>
  <c r="V3992" i="1"/>
  <c r="W3992" i="1" s="1"/>
  <c r="V3980" i="1"/>
  <c r="W3980" i="1" s="1"/>
  <c r="V3968" i="1"/>
  <c r="W3968" i="1" s="1"/>
  <c r="V3956" i="1"/>
  <c r="W3956" i="1" s="1"/>
  <c r="V3944" i="1"/>
  <c r="W3944" i="1" s="1"/>
  <c r="V3932" i="1"/>
  <c r="W3932" i="1" s="1"/>
  <c r="V3908" i="1"/>
  <c r="W3908" i="1" s="1"/>
  <c r="V3896" i="1"/>
  <c r="W3896" i="1" s="1"/>
  <c r="V3884" i="1"/>
  <c r="W3884" i="1" s="1"/>
  <c r="V3860" i="1"/>
  <c r="W3860" i="1" s="1"/>
  <c r="V3848" i="1"/>
  <c r="W3848" i="1" s="1"/>
  <c r="W3836" i="1"/>
  <c r="V3836" i="1"/>
  <c r="V3824" i="1"/>
  <c r="W3824" i="1" s="1"/>
  <c r="V3812" i="1"/>
  <c r="W3812" i="1" s="1"/>
  <c r="V3800" i="1"/>
  <c r="W3800" i="1" s="1"/>
  <c r="V3788" i="1"/>
  <c r="W3788" i="1" s="1"/>
  <c r="W3776" i="1"/>
  <c r="V3776" i="1"/>
  <c r="V3764" i="1"/>
  <c r="W3764" i="1" s="1"/>
  <c r="V3752" i="1"/>
  <c r="W3752" i="1" s="1"/>
  <c r="V3728" i="1"/>
  <c r="W3728" i="1" s="1"/>
  <c r="V3716" i="1"/>
  <c r="W3716" i="1" s="1"/>
  <c r="V3680" i="1"/>
  <c r="W3680" i="1" s="1"/>
  <c r="V3668" i="1"/>
  <c r="W3668" i="1" s="1"/>
  <c r="V3656" i="1"/>
  <c r="W3656" i="1" s="1"/>
  <c r="V3644" i="1"/>
  <c r="W3644" i="1" s="1"/>
  <c r="V3632" i="1"/>
  <c r="W3632" i="1" s="1"/>
  <c r="V3620" i="1"/>
  <c r="W3620" i="1" s="1"/>
  <c r="V3608" i="1"/>
  <c r="W3608" i="1"/>
  <c r="V3596" i="1"/>
  <c r="W3596" i="1" s="1"/>
  <c r="V3584" i="1"/>
  <c r="W3584" i="1" s="1"/>
  <c r="W3572" i="1"/>
  <c r="V3572" i="1"/>
  <c r="V3560" i="1"/>
  <c r="W3560" i="1" s="1"/>
  <c r="V3548" i="1"/>
  <c r="W3548" i="1" s="1"/>
  <c r="V3524" i="1"/>
  <c r="W3524" i="1" s="1"/>
  <c r="V3512" i="1"/>
  <c r="W3512" i="1" s="1"/>
  <c r="W3500" i="1"/>
  <c r="V3500" i="1"/>
  <c r="V3488" i="1"/>
  <c r="W3488" i="1" s="1"/>
  <c r="V3464" i="1"/>
  <c r="W3464" i="1" s="1"/>
  <c r="V3440" i="1"/>
  <c r="W3440" i="1"/>
  <c r="W3428" i="1"/>
  <c r="V3428" i="1"/>
  <c r="W3416" i="1"/>
  <c r="V3416" i="1"/>
  <c r="V3404" i="1"/>
  <c r="W3404" i="1" s="1"/>
  <c r="V3392" i="1"/>
  <c r="W3392" i="1" s="1"/>
  <c r="V3380" i="1"/>
  <c r="W3380" i="1" s="1"/>
  <c r="V3368" i="1"/>
  <c r="W3368" i="1" s="1"/>
  <c r="V3344" i="1"/>
  <c r="W3344" i="1" s="1"/>
  <c r="V3332" i="1"/>
  <c r="W3332" i="1" s="1"/>
  <c r="V3320" i="1"/>
  <c r="W3320" i="1" s="1"/>
  <c r="W3308" i="1"/>
  <c r="V3308" i="1"/>
  <c r="V3296" i="1"/>
  <c r="W3296" i="1" s="1"/>
  <c r="V3284" i="1"/>
  <c r="W3284" i="1"/>
  <c r="W3260" i="1"/>
  <c r="V3260" i="1"/>
  <c r="V3248" i="1"/>
  <c r="W3248" i="1" s="1"/>
  <c r="W3236" i="1"/>
  <c r="V3236" i="1"/>
  <c r="V3224" i="1"/>
  <c r="W3224" i="1" s="1"/>
  <c r="V3212" i="1"/>
  <c r="W3212" i="1" s="1"/>
  <c r="V3200" i="1"/>
  <c r="W3200" i="1" s="1"/>
  <c r="V3188" i="1"/>
  <c r="W3188" i="1" s="1"/>
  <c r="V3164" i="1"/>
  <c r="W3164" i="1" s="1"/>
  <c r="V3152" i="1"/>
  <c r="W3152" i="1" s="1"/>
  <c r="V3128" i="1"/>
  <c r="W3128" i="1" s="1"/>
  <c r="V3104" i="1"/>
  <c r="W3104" i="1" s="1"/>
  <c r="V3092" i="1"/>
  <c r="W3092" i="1" s="1"/>
  <c r="W3080" i="1"/>
  <c r="V3056" i="1"/>
  <c r="W3056" i="1" s="1"/>
  <c r="V3044" i="1"/>
  <c r="W3044" i="1" s="1"/>
  <c r="V3020" i="1"/>
  <c r="W3020" i="1" s="1"/>
  <c r="W2996" i="1"/>
  <c r="V2984" i="1"/>
  <c r="W2984" i="1" s="1"/>
  <c r="W2972" i="1"/>
  <c r="W2960" i="1"/>
  <c r="V2948" i="1"/>
  <c r="W2948" i="1" s="1"/>
  <c r="W2936" i="1"/>
  <c r="V2924" i="1"/>
  <c r="W2924" i="1" s="1"/>
  <c r="V2912" i="1"/>
  <c r="W2912" i="1" s="1"/>
  <c r="W2900" i="1"/>
  <c r="V2900" i="1"/>
  <c r="W2888" i="1"/>
  <c r="V2864" i="1"/>
  <c r="W2864" i="1" s="1"/>
  <c r="V2840" i="1"/>
  <c r="W2840" i="1" s="1"/>
  <c r="W2828" i="1"/>
  <c r="W2816" i="1"/>
  <c r="V2804" i="1"/>
  <c r="W2804" i="1" s="1"/>
  <c r="V2792" i="1"/>
  <c r="W2792" i="1" s="1"/>
  <c r="W2780" i="1"/>
  <c r="V2768" i="1"/>
  <c r="W2768" i="1" s="1"/>
  <c r="W2756" i="1"/>
  <c r="V2744" i="1"/>
  <c r="W2744" i="1" s="1"/>
  <c r="V2720" i="1"/>
  <c r="W2720" i="1" s="1"/>
  <c r="W2696" i="1"/>
  <c r="V2696" i="1"/>
  <c r="V2672" i="1"/>
  <c r="W2672" i="1" s="1"/>
  <c r="V2636" i="1"/>
  <c r="W2636" i="1" s="1"/>
  <c r="V2624" i="1"/>
  <c r="W2624" i="1" s="1"/>
  <c r="V2600" i="1"/>
  <c r="W2600" i="1" s="1"/>
  <c r="V2588" i="1"/>
  <c r="W2588" i="1" s="1"/>
  <c r="V2576" i="1"/>
  <c r="W2576" i="1" s="1"/>
  <c r="W2552" i="1"/>
  <c r="W2540" i="1"/>
  <c r="V2528" i="1"/>
  <c r="W2528" i="1" s="1"/>
  <c r="W2516" i="1"/>
  <c r="W2504" i="1"/>
  <c r="W2480" i="1"/>
  <c r="V2468" i="1"/>
  <c r="W2468" i="1" s="1"/>
  <c r="W2444" i="1"/>
  <c r="V2444" i="1"/>
  <c r="V2420" i="1"/>
  <c r="W2420" i="1" s="1"/>
  <c r="W2408" i="1"/>
  <c r="V2396" i="1"/>
  <c r="W2396" i="1" s="1"/>
  <c r="V2384" i="1"/>
  <c r="W2384" i="1" s="1"/>
  <c r="W2372" i="1"/>
  <c r="W2348" i="1"/>
  <c r="V2336" i="1"/>
  <c r="W2336" i="1" s="1"/>
  <c r="V2300" i="1"/>
  <c r="W2300" i="1" s="1"/>
  <c r="V2288" i="1"/>
  <c r="W2288" i="1" s="1"/>
  <c r="W2276" i="1"/>
  <c r="V2276" i="1"/>
  <c r="V2264" i="1"/>
  <c r="W2264" i="1" s="1"/>
  <c r="W2240" i="1"/>
  <c r="V2240" i="1"/>
  <c r="V2228" i="1"/>
  <c r="W2228" i="1" s="1"/>
  <c r="V2216" i="1"/>
  <c r="W2216" i="1" s="1"/>
  <c r="W2204" i="1"/>
  <c r="V2180" i="1"/>
  <c r="W2180" i="1" s="1"/>
  <c r="V2168" i="1"/>
  <c r="W2168" i="1" s="1"/>
  <c r="V2156" i="1"/>
  <c r="W2156" i="1" s="1"/>
  <c r="V2144" i="1"/>
  <c r="W2144" i="1" s="1"/>
  <c r="V2120" i="1"/>
  <c r="W2120" i="1" s="1"/>
  <c r="W2108" i="1"/>
  <c r="V2096" i="1"/>
  <c r="W2096" i="1" s="1"/>
  <c r="V2084" i="1"/>
  <c r="W2084" i="1" s="1"/>
  <c r="W2072" i="1"/>
  <c r="W2060" i="1"/>
  <c r="V2048" i="1"/>
  <c r="W2048" i="1" s="1"/>
  <c r="V2036" i="1"/>
  <c r="W2036" i="1" s="1"/>
  <c r="W2000" i="1"/>
  <c r="W1988" i="1"/>
  <c r="W1976" i="1"/>
  <c r="V1952" i="1"/>
  <c r="W1952" i="1" s="1"/>
  <c r="W1940" i="1"/>
  <c r="W1928" i="1"/>
  <c r="W1916" i="1"/>
  <c r="V1916" i="1"/>
  <c r="V1904" i="1"/>
  <c r="W1904" i="1" s="1"/>
  <c r="V1892" i="1"/>
  <c r="W1892" i="1" s="1"/>
  <c r="W1868" i="1"/>
  <c r="W1856" i="1"/>
  <c r="V1844" i="1"/>
  <c r="W1844" i="1" s="1"/>
  <c r="V1820" i="1"/>
  <c r="W1820" i="1" s="1"/>
  <c r="V1808" i="1"/>
  <c r="W1808" i="1" s="1"/>
  <c r="V1796" i="1"/>
  <c r="W1796" i="1" s="1"/>
  <c r="V1784" i="1"/>
  <c r="W1784" i="1" s="1"/>
  <c r="V1772" i="1"/>
  <c r="W1772" i="1" s="1"/>
  <c r="V1760" i="1"/>
  <c r="W1760" i="1" s="1"/>
  <c r="V1748" i="1"/>
  <c r="W1748" i="1" s="1"/>
  <c r="V1724" i="1"/>
  <c r="W1724" i="1" s="1"/>
  <c r="V1712" i="1"/>
  <c r="W1712" i="1" s="1"/>
  <c r="W1700" i="1"/>
  <c r="W1688" i="1"/>
  <c r="V1676" i="1"/>
  <c r="W1676" i="1" s="1"/>
  <c r="V1664" i="1"/>
  <c r="W1664" i="1" s="1"/>
  <c r="V1652" i="1"/>
  <c r="W1652" i="1" s="1"/>
  <c r="W1640" i="1"/>
  <c r="V1640" i="1"/>
  <c r="V1628" i="1"/>
  <c r="W1628" i="1" s="1"/>
  <c r="V1616" i="1"/>
  <c r="W1616" i="1" s="1"/>
  <c r="V1604" i="1"/>
  <c r="W1604" i="1" s="1"/>
  <c r="V1592" i="1"/>
  <c r="W1592" i="1" s="1"/>
  <c r="W1580" i="1"/>
  <c r="V1568" i="1"/>
  <c r="W1568" i="1" s="1"/>
  <c r="V1544" i="1"/>
  <c r="W1544" i="1" s="1"/>
  <c r="W1532" i="1"/>
  <c r="V1520" i="1"/>
  <c r="W1520" i="1" s="1"/>
  <c r="V1508" i="1"/>
  <c r="W1508" i="1" s="1"/>
  <c r="W1496" i="1"/>
  <c r="V1484" i="1"/>
  <c r="W1484" i="1" s="1"/>
  <c r="V1472" i="1"/>
  <c r="W1472" i="1" s="1"/>
  <c r="V1460" i="1"/>
  <c r="W1460" i="1" s="1"/>
  <c r="V1448" i="1"/>
  <c r="W1448" i="1" s="1"/>
  <c r="V1436" i="1"/>
  <c r="W1436" i="1" s="1"/>
  <c r="W1424" i="1"/>
  <c r="W1412" i="1"/>
  <c r="W1400" i="1"/>
  <c r="W1376" i="1"/>
  <c r="W1364" i="1"/>
  <c r="V1352" i="1"/>
  <c r="W1352" i="1" s="1"/>
  <c r="W1328" i="1"/>
  <c r="V1316" i="1"/>
  <c r="W1316" i="1" s="1"/>
  <c r="V1304" i="1"/>
  <c r="W1304" i="1" s="1"/>
  <c r="V1280" i="1"/>
  <c r="W1280" i="1" s="1"/>
  <c r="V1268" i="1"/>
  <c r="W1268" i="1" s="1"/>
  <c r="W1256" i="1"/>
  <c r="V1244" i="1"/>
  <c r="W1244" i="1" s="1"/>
  <c r="W1232" i="1"/>
  <c r="W1220" i="1"/>
  <c r="V1220" i="1"/>
  <c r="V1184" i="1"/>
  <c r="W1184" i="1" s="1"/>
  <c r="V1172" i="1"/>
  <c r="W1172" i="1" s="1"/>
  <c r="V1160" i="1"/>
  <c r="W1160" i="1" s="1"/>
  <c r="V1148" i="1"/>
  <c r="W1148" i="1" s="1"/>
  <c r="V1124" i="1"/>
  <c r="W1124" i="1" s="1"/>
  <c r="W1112" i="1"/>
  <c r="V1112" i="1"/>
  <c r="V1076" i="1"/>
  <c r="W1076" i="1" s="1"/>
  <c r="V1064" i="1"/>
  <c r="W1064" i="1" s="1"/>
  <c r="V1040" i="1"/>
  <c r="W1040" i="1" s="1"/>
  <c r="V1028" i="1"/>
  <c r="W1028" i="1" s="1"/>
  <c r="V1016" i="1"/>
  <c r="W1016" i="1" s="1"/>
  <c r="W1004" i="1"/>
  <c r="V992" i="1"/>
  <c r="W992" i="1" s="1"/>
  <c r="W980" i="1"/>
  <c r="V980" i="1"/>
  <c r="V968" i="1"/>
  <c r="W968" i="1" s="1"/>
  <c r="W944" i="1"/>
  <c r="V944" i="1"/>
  <c r="W932" i="1"/>
  <c r="V920" i="1"/>
  <c r="W920" i="1" s="1"/>
  <c r="W896" i="1"/>
  <c r="V884" i="1"/>
  <c r="W884" i="1" s="1"/>
  <c r="W872" i="1"/>
  <c r="V872" i="1"/>
  <c r="V860" i="1"/>
  <c r="W860" i="1" s="1"/>
  <c r="W848" i="1"/>
  <c r="V848" i="1"/>
  <c r="V836" i="1"/>
  <c r="W836" i="1" s="1"/>
  <c r="V824" i="1"/>
  <c r="W824" i="1" s="1"/>
  <c r="V812" i="1"/>
  <c r="W812" i="1" s="1"/>
  <c r="V800" i="1"/>
  <c r="W800" i="1" s="1"/>
  <c r="V788" i="1"/>
  <c r="W788" i="1" s="1"/>
  <c r="W776" i="1"/>
  <c r="V776" i="1"/>
  <c r="V764" i="1"/>
  <c r="W764" i="1" s="1"/>
  <c r="W752" i="1"/>
  <c r="W728" i="1"/>
  <c r="V716" i="1"/>
  <c r="W716" i="1" s="1"/>
  <c r="W704" i="1"/>
  <c r="W692" i="1"/>
  <c r="W680" i="1"/>
  <c r="V680" i="1"/>
  <c r="V668" i="1"/>
  <c r="W668" i="1" s="1"/>
  <c r="V656" i="1"/>
  <c r="W656" i="1" s="1"/>
  <c r="V644" i="1"/>
  <c r="W644" i="1" s="1"/>
  <c r="V632" i="1"/>
  <c r="W632" i="1" s="1"/>
  <c r="V620" i="1"/>
  <c r="W620" i="1" s="1"/>
  <c r="V608" i="1"/>
  <c r="W608" i="1" s="1"/>
  <c r="W596" i="1"/>
  <c r="V596" i="1"/>
  <c r="V584" i="1"/>
  <c r="W584" i="1" s="1"/>
  <c r="V572" i="1"/>
  <c r="W572" i="1" s="1"/>
  <c r="V560" i="1"/>
  <c r="W560" i="1" s="1"/>
  <c r="V548" i="1"/>
  <c r="W548" i="1" s="1"/>
  <c r="W536" i="1"/>
  <c r="V524" i="1"/>
  <c r="W524" i="1" s="1"/>
  <c r="V512" i="1"/>
  <c r="W512" i="1" s="1"/>
  <c r="V500" i="1"/>
  <c r="W500" i="1" s="1"/>
  <c r="V488" i="1"/>
  <c r="W488" i="1" s="1"/>
  <c r="V476" i="1"/>
  <c r="W476" i="1"/>
  <c r="W464" i="1"/>
  <c r="W428" i="1"/>
  <c r="V416" i="1"/>
  <c r="W416" i="1" s="1"/>
  <c r="V404" i="1"/>
  <c r="W404" i="1" s="1"/>
  <c r="V392" i="1"/>
  <c r="W392" i="1" s="1"/>
  <c r="V380" i="1"/>
  <c r="W380" i="1" s="1"/>
  <c r="V368" i="1"/>
  <c r="W368" i="1" s="1"/>
  <c r="V356" i="1"/>
  <c r="W356" i="1" s="1"/>
  <c r="V344" i="1"/>
  <c r="W344" i="1" s="1"/>
  <c r="V332" i="1"/>
  <c r="W332" i="1" s="1"/>
  <c r="W320" i="1"/>
  <c r="W308" i="1"/>
  <c r="W296" i="1"/>
  <c r="V272" i="1"/>
  <c r="W272" i="1" s="1"/>
  <c r="V260" i="1"/>
  <c r="W260" i="1" s="1"/>
  <c r="W248" i="1"/>
  <c r="W236" i="1"/>
  <c r="V224" i="1"/>
  <c r="W224" i="1" s="1"/>
  <c r="V212" i="1"/>
  <c r="W212" i="1" s="1"/>
  <c r="W200" i="1"/>
  <c r="V188" i="1"/>
  <c r="W188" i="1" s="1"/>
  <c r="W176" i="1"/>
  <c r="V176" i="1"/>
  <c r="V152" i="1"/>
  <c r="W152" i="1" s="1"/>
  <c r="V140" i="1"/>
  <c r="W140" i="1" s="1"/>
  <c r="W128" i="1"/>
  <c r="V116" i="1"/>
  <c r="W116" i="1" s="1"/>
  <c r="V104" i="1"/>
  <c r="W104" i="1" s="1"/>
  <c r="V92" i="1"/>
  <c r="W92" i="1" s="1"/>
  <c r="V80" i="1"/>
  <c r="W80" i="1" s="1"/>
  <c r="W56" i="1"/>
  <c r="V44" i="1"/>
  <c r="W44" i="1" s="1"/>
  <c r="V32" i="1"/>
  <c r="W32" i="1" s="1"/>
  <c r="V20" i="1"/>
  <c r="W20" i="1" s="1"/>
  <c r="V8" i="1"/>
  <c r="W8" i="1" s="1"/>
  <c r="V7570" i="1"/>
  <c r="W7570" i="1" s="1"/>
  <c r="V7090" i="1"/>
  <c r="W7090" i="1" s="1"/>
  <c r="V6706" i="1"/>
  <c r="W6706" i="1" s="1"/>
  <c r="V6226" i="1"/>
  <c r="W6226" i="1" s="1"/>
  <c r="V5842" i="1"/>
  <c r="W5842" i="1" s="1"/>
  <c r="V5518" i="1"/>
  <c r="W5518" i="1" s="1"/>
  <c r="V5422" i="1"/>
  <c r="W5422" i="1" s="1"/>
  <c r="V5254" i="1"/>
  <c r="W5254" i="1" s="1"/>
  <c r="V5086" i="1"/>
  <c r="W5086" i="1" s="1"/>
  <c r="V4990" i="1"/>
  <c r="W4990" i="1" s="1"/>
  <c r="V4822" i="1"/>
  <c r="W4822" i="1" s="1"/>
  <c r="V4786" i="1"/>
  <c r="W4786" i="1" s="1"/>
  <c r="V4654" i="1"/>
  <c r="W4654" i="1" s="1"/>
  <c r="V4558" i="1"/>
  <c r="W4558" i="1" s="1"/>
  <c r="V4390" i="1"/>
  <c r="W4390" i="1" s="1"/>
  <c r="V4354" i="1"/>
  <c r="W4354" i="1" s="1"/>
  <c r="V4222" i="1"/>
  <c r="W4222" i="1" s="1"/>
  <c r="V4126" i="1"/>
  <c r="W4126" i="1" s="1"/>
  <c r="V4006" i="1"/>
  <c r="W4006" i="1" s="1"/>
  <c r="V3778" i="1"/>
  <c r="W3778" i="1" s="1"/>
  <c r="V3610" i="1"/>
  <c r="W3610" i="1" s="1"/>
  <c r="V3298" i="1"/>
  <c r="W3298" i="1" s="1"/>
  <c r="V3070" i="1"/>
  <c r="W3070" i="1" s="1"/>
  <c r="V2937" i="1"/>
  <c r="W2937" i="1" s="1"/>
  <c r="V2660" i="1"/>
  <c r="W2660" i="1" s="1"/>
  <c r="V2518" i="1"/>
  <c r="W2518" i="1" s="1"/>
  <c r="V2324" i="1"/>
  <c r="W2324" i="1" s="1"/>
  <c r="V2072" i="1"/>
  <c r="V2012" i="1"/>
  <c r="W2012" i="1" s="1"/>
  <c r="V1977" i="1"/>
  <c r="W1977" i="1" s="1"/>
  <c r="V1857" i="1"/>
  <c r="W1857" i="1" s="1"/>
  <c r="V1822" i="1"/>
  <c r="W1822" i="1" s="1"/>
  <c r="V1689" i="1"/>
  <c r="W1689" i="1" s="1"/>
  <c r="V1654" i="1"/>
  <c r="W1654" i="1" s="1"/>
  <c r="V1558" i="1"/>
  <c r="W1558" i="1" s="1"/>
  <c r="V1388" i="1"/>
  <c r="W1388" i="1" s="1"/>
  <c r="V1292" i="1"/>
  <c r="W1292" i="1" s="1"/>
  <c r="V1257" i="1"/>
  <c r="W1257" i="1" s="1"/>
  <c r="V1052" i="1"/>
  <c r="W1052" i="1" s="1"/>
  <c r="V956" i="1"/>
  <c r="W956" i="1" s="1"/>
  <c r="V406" i="1"/>
  <c r="W406" i="1" s="1"/>
  <c r="V165" i="1"/>
  <c r="W165" i="1" s="1"/>
  <c r="V57" i="1"/>
  <c r="W57" i="1" s="1"/>
  <c r="W7689" i="1"/>
  <c r="W7424" i="1"/>
  <c r="W7377" i="1"/>
  <c r="W7040" i="1"/>
  <c r="W6741" i="1"/>
  <c r="W6693" i="1"/>
  <c r="W6609" i="1"/>
  <c r="W5840" i="1"/>
  <c r="W5552" i="1"/>
  <c r="W5204" i="1"/>
  <c r="W4533" i="1"/>
  <c r="W4377" i="1"/>
  <c r="W4220" i="1"/>
  <c r="W4089" i="1"/>
  <c r="W3646" i="1"/>
  <c r="W3356" i="1"/>
  <c r="W3116" i="1"/>
  <c r="W2732" i="1"/>
  <c r="W1761" i="1"/>
  <c r="W1282" i="1"/>
  <c r="W862" i="1"/>
  <c r="W393" i="1"/>
  <c r="W4877" i="1"/>
  <c r="W4865" i="1"/>
  <c r="W4829" i="1"/>
  <c r="W4817" i="1"/>
  <c r="V4781" i="1"/>
  <c r="W4781" i="1" s="1"/>
  <c r="W4769" i="1"/>
  <c r="W4757" i="1"/>
  <c r="W4745" i="1"/>
  <c r="W4721" i="1"/>
  <c r="V4709" i="1"/>
  <c r="W4709" i="1" s="1"/>
  <c r="W4697" i="1"/>
  <c r="V4637" i="1"/>
  <c r="W4637" i="1" s="1"/>
  <c r="W4613" i="1"/>
  <c r="W4601" i="1"/>
  <c r="W4541" i="1"/>
  <c r="W4529" i="1"/>
  <c r="W4505" i="1"/>
  <c r="V4493" i="1"/>
  <c r="W4493" i="1" s="1"/>
  <c r="W4481" i="1"/>
  <c r="W4445" i="1"/>
  <c r="V4421" i="1"/>
  <c r="W4421" i="1" s="1"/>
  <c r="W4397" i="1"/>
  <c r="W4385" i="1"/>
  <c r="W4337" i="1"/>
  <c r="W4325" i="1"/>
  <c r="W4313" i="1"/>
  <c r="W4289" i="1"/>
  <c r="V4277" i="1"/>
  <c r="W4277" i="1" s="1"/>
  <c r="W4265" i="1"/>
  <c r="W4229" i="1"/>
  <c r="W4217" i="1"/>
  <c r="W4181" i="1"/>
  <c r="W4169" i="1"/>
  <c r="W4157" i="1"/>
  <c r="V4133" i="1"/>
  <c r="W4133" i="1" s="1"/>
  <c r="W4097" i="1"/>
  <c r="W4085" i="1"/>
  <c r="W4073" i="1"/>
  <c r="V4061" i="1"/>
  <c r="W4061" i="1" s="1"/>
  <c r="V4049" i="1"/>
  <c r="W4049" i="1" s="1"/>
  <c r="W4037" i="1"/>
  <c r="W4025" i="1"/>
  <c r="W4001" i="1"/>
  <c r="W3965" i="1"/>
  <c r="V3941" i="1"/>
  <c r="W3941" i="1" s="1"/>
  <c r="W3929" i="1"/>
  <c r="V3917" i="1"/>
  <c r="W3917" i="1" s="1"/>
  <c r="W3893" i="1"/>
  <c r="W3881" i="1"/>
  <c r="W3857" i="1"/>
  <c r="V3845" i="1"/>
  <c r="W3845" i="1" s="1"/>
  <c r="W3821" i="1"/>
  <c r="W3797" i="1"/>
  <c r="V3773" i="1"/>
  <c r="W3773" i="1" s="1"/>
  <c r="W3761" i="1"/>
  <c r="V3725" i="1"/>
  <c r="W3725" i="1" s="1"/>
  <c r="W3689" i="1"/>
  <c r="W3665" i="1"/>
  <c r="W3653" i="1"/>
  <c r="W3593" i="1"/>
  <c r="W3557" i="1"/>
  <c r="V3557" i="1"/>
  <c r="W3545" i="1"/>
  <c r="W3521" i="1"/>
  <c r="V3509" i="1"/>
  <c r="W3509" i="1" s="1"/>
  <c r="V3485" i="1"/>
  <c r="W3485" i="1" s="1"/>
  <c r="V3461" i="1"/>
  <c r="W3461" i="1" s="1"/>
  <c r="W3425" i="1"/>
  <c r="V3413" i="1"/>
  <c r="W3413" i="1" s="1"/>
  <c r="V3401" i="1"/>
  <c r="W3401" i="1" s="1"/>
  <c r="W3389" i="1"/>
  <c r="V3353" i="1"/>
  <c r="W3353" i="1" s="1"/>
  <c r="V3341" i="1"/>
  <c r="W3341" i="1" s="1"/>
  <c r="W3305" i="1"/>
  <c r="W3293" i="1"/>
  <c r="W3257" i="1"/>
  <c r="W3245" i="1"/>
  <c r="V3221" i="1"/>
  <c r="W3221" i="1" s="1"/>
  <c r="V3197" i="1"/>
  <c r="W3197" i="1" s="1"/>
  <c r="V3185" i="1"/>
  <c r="W3185" i="1" s="1"/>
  <c r="W3161" i="1"/>
  <c r="V3149" i="1"/>
  <c r="W3149" i="1" s="1"/>
  <c r="V3125" i="1"/>
  <c r="W3125" i="1" s="1"/>
  <c r="V3113" i="1"/>
  <c r="W3113" i="1" s="1"/>
  <c r="W3101" i="1"/>
  <c r="W3089" i="1"/>
  <c r="V3077" i="1"/>
  <c r="W3077" i="1" s="1"/>
  <c r="W3065" i="1"/>
  <c r="W3053" i="1"/>
  <c r="W3041" i="1"/>
  <c r="V3029" i="1"/>
  <c r="W3029" i="1" s="1"/>
  <c r="W3017" i="1"/>
  <c r="W2993" i="1"/>
  <c r="V2981" i="1"/>
  <c r="W2981" i="1" s="1"/>
  <c r="V2969" i="1"/>
  <c r="W2969" i="1" s="1"/>
  <c r="V2933" i="1"/>
  <c r="W2933" i="1" s="1"/>
  <c r="W2921" i="1"/>
  <c r="V2897" i="1"/>
  <c r="W2897" i="1" s="1"/>
  <c r="W2885" i="1"/>
  <c r="V2861" i="1"/>
  <c r="W2861" i="1" s="1"/>
  <c r="W2849" i="1"/>
  <c r="V2837" i="1"/>
  <c r="W2837" i="1" s="1"/>
  <c r="V2789" i="1"/>
  <c r="W2789" i="1" s="1"/>
  <c r="W2777" i="1"/>
  <c r="V2777" i="1"/>
  <c r="W2753" i="1"/>
  <c r="V2729" i="1"/>
  <c r="W2729" i="1" s="1"/>
  <c r="W2705" i="1"/>
  <c r="V2693" i="1"/>
  <c r="W2693" i="1" s="1"/>
  <c r="V2669" i="1"/>
  <c r="W2669" i="1" s="1"/>
  <c r="V2657" i="1"/>
  <c r="W2657" i="1" s="1"/>
  <c r="W2633" i="1"/>
  <c r="V2621" i="1"/>
  <c r="W2621" i="1" s="1"/>
  <c r="W2609" i="1"/>
  <c r="W2585" i="1"/>
  <c r="V2573" i="1"/>
  <c r="W2573" i="1" s="1"/>
  <c r="W2537" i="1"/>
  <c r="V2537" i="1"/>
  <c r="W2525" i="1"/>
  <c r="V2513" i="1"/>
  <c r="W2513" i="1" s="1"/>
  <c r="W2501" i="1"/>
  <c r="W2477" i="1"/>
  <c r="W2465" i="1"/>
  <c r="W2453" i="1"/>
  <c r="W2441" i="1"/>
  <c r="W2429" i="1"/>
  <c r="V2405" i="1"/>
  <c r="W2405" i="1" s="1"/>
  <c r="V2393" i="1"/>
  <c r="W2393" i="1"/>
  <c r="W2381" i="1"/>
  <c r="V2369" i="1"/>
  <c r="W2369" i="1" s="1"/>
  <c r="V2345" i="1"/>
  <c r="W2345" i="1" s="1"/>
  <c r="V2321" i="1"/>
  <c r="W2321" i="1" s="1"/>
  <c r="V2309" i="1"/>
  <c r="W2309" i="1" s="1"/>
  <c r="W2297" i="1"/>
  <c r="W2285" i="1"/>
  <c r="V2273" i="1"/>
  <c r="W2273" i="1" s="1"/>
  <c r="V2249" i="1"/>
  <c r="W2249" i="1" s="1"/>
  <c r="W2237" i="1"/>
  <c r="W2225" i="1"/>
  <c r="V2213" i="1"/>
  <c r="W2213" i="1" s="1"/>
  <c r="W2201" i="1"/>
  <c r="V2177" i="1"/>
  <c r="W2177" i="1" s="1"/>
  <c r="V2165" i="1"/>
  <c r="W2165" i="1" s="1"/>
  <c r="W2153" i="1"/>
  <c r="V2141" i="1"/>
  <c r="W2141" i="1" s="1"/>
  <c r="W2129" i="1"/>
  <c r="W2117" i="1"/>
  <c r="V2117" i="1"/>
  <c r="V2105" i="1"/>
  <c r="W2105" i="1" s="1"/>
  <c r="W2093" i="1"/>
  <c r="W2069" i="1"/>
  <c r="W2057" i="1"/>
  <c r="W2045" i="1"/>
  <c r="V2045" i="1"/>
  <c r="W2033" i="1"/>
  <c r="V2021" i="1"/>
  <c r="W2021" i="1" s="1"/>
  <c r="W2009" i="1"/>
  <c r="V1985" i="1"/>
  <c r="W1985" i="1" s="1"/>
  <c r="W1961" i="1"/>
  <c r="V1949" i="1"/>
  <c r="W1949" i="1" s="1"/>
  <c r="V1937" i="1"/>
  <c r="W1937" i="1" s="1"/>
  <c r="V1925" i="1"/>
  <c r="W1925" i="1" s="1"/>
  <c r="W1913" i="1"/>
  <c r="W1901" i="1"/>
  <c r="W1889" i="1"/>
  <c r="W1877" i="1"/>
  <c r="V1853" i="1"/>
  <c r="W1853" i="1" s="1"/>
  <c r="V1841" i="1"/>
  <c r="W1841" i="1" s="1"/>
  <c r="V1817" i="1"/>
  <c r="W1817" i="1" s="1"/>
  <c r="W1805" i="1"/>
  <c r="W1793" i="1"/>
  <c r="W1781" i="1"/>
  <c r="W1769" i="1"/>
  <c r="V1769" i="1"/>
  <c r="W1757" i="1"/>
  <c r="W1745" i="1"/>
  <c r="V1733" i="1"/>
  <c r="W1733" i="1" s="1"/>
  <c r="W1721" i="1"/>
  <c r="W1709" i="1"/>
  <c r="V1709" i="1"/>
  <c r="V1697" i="1"/>
  <c r="W1697" i="1" s="1"/>
  <c r="V1685" i="1"/>
  <c r="W1685" i="1" s="1"/>
  <c r="W1673" i="1"/>
  <c r="V1661" i="1"/>
  <c r="W1661" i="1" s="1"/>
  <c r="V1637" i="1"/>
  <c r="W1637" i="1" s="1"/>
  <c r="W1613" i="1"/>
  <c r="V1613" i="1"/>
  <c r="V1601" i="1"/>
  <c r="W1601" i="1" s="1"/>
  <c r="W1589" i="1"/>
  <c r="W1577" i="1"/>
  <c r="V1553" i="1"/>
  <c r="W1553" i="1" s="1"/>
  <c r="W1541" i="1"/>
  <c r="V1529" i="1"/>
  <c r="W1529" i="1" s="1"/>
  <c r="V1505" i="1"/>
  <c r="W1505" i="1" s="1"/>
  <c r="W1481" i="1"/>
  <c r="V1469" i="1"/>
  <c r="W1469" i="1" s="1"/>
  <c r="W1457" i="1"/>
  <c r="V1457" i="1"/>
  <c r="W1445" i="1"/>
  <c r="V1421" i="1"/>
  <c r="W1421" i="1" s="1"/>
  <c r="V1397" i="1"/>
  <c r="W1397" i="1" s="1"/>
  <c r="V1373" i="1"/>
  <c r="W1373" i="1" s="1"/>
  <c r="W1361" i="1"/>
  <c r="V1349" i="1"/>
  <c r="W1349" i="1" s="1"/>
  <c r="V1337" i="1"/>
  <c r="W1337" i="1" s="1"/>
  <c r="V1325" i="1"/>
  <c r="W1325" i="1" s="1"/>
  <c r="W1313" i="1"/>
  <c r="V1301" i="1"/>
  <c r="W1301" i="1" s="1"/>
  <c r="V1277" i="1"/>
  <c r="W1277" i="1" s="1"/>
  <c r="V1265" i="1"/>
  <c r="W1265" i="1" s="1"/>
  <c r="V1253" i="1"/>
  <c r="W1253" i="1" s="1"/>
  <c r="V1241" i="1"/>
  <c r="W1241" i="1" s="1"/>
  <c r="W1229" i="1"/>
  <c r="V1217" i="1"/>
  <c r="W1217" i="1" s="1"/>
  <c r="V1205" i="1"/>
  <c r="W1205" i="1" s="1"/>
  <c r="W1193" i="1"/>
  <c r="W1181" i="1"/>
  <c r="W1169" i="1"/>
  <c r="V1157" i="1"/>
  <c r="W1157" i="1" s="1"/>
  <c r="W1145" i="1"/>
  <c r="V1133" i="1"/>
  <c r="W1133" i="1" s="1"/>
  <c r="V1121" i="1"/>
  <c r="W1121" i="1" s="1"/>
  <c r="W1097" i="1"/>
  <c r="V1097" i="1"/>
  <c r="V1073" i="1"/>
  <c r="W1073" i="1" s="1"/>
  <c r="V1037" i="1"/>
  <c r="W1037" i="1" s="1"/>
  <c r="V1013" i="1"/>
  <c r="W1013" i="1" s="1"/>
  <c r="V977" i="1"/>
  <c r="W977" i="1" s="1"/>
  <c r="W965" i="1"/>
  <c r="V953" i="1"/>
  <c r="W953" i="1" s="1"/>
  <c r="W929" i="1"/>
  <c r="V929" i="1"/>
  <c r="V905" i="1"/>
  <c r="W905" i="1" s="1"/>
  <c r="V881" i="1"/>
  <c r="W881" i="1" s="1"/>
  <c r="W869" i="1"/>
  <c r="V845" i="1"/>
  <c r="W845" i="1" s="1"/>
  <c r="W833" i="1"/>
  <c r="V809" i="1"/>
  <c r="W809" i="1" s="1"/>
  <c r="W785" i="1"/>
  <c r="V773" i="1"/>
  <c r="W773" i="1" s="1"/>
  <c r="V761" i="1"/>
  <c r="W761" i="1" s="1"/>
  <c r="W749" i="1"/>
  <c r="V725" i="1"/>
  <c r="W725" i="1" s="1"/>
  <c r="V701" i="1"/>
  <c r="W701" i="1" s="1"/>
  <c r="V689" i="1"/>
  <c r="W689" i="1" s="1"/>
  <c r="W677" i="1"/>
  <c r="W665" i="1"/>
  <c r="V653" i="1"/>
  <c r="W653" i="1" s="1"/>
  <c r="V629" i="1"/>
  <c r="W629" i="1" s="1"/>
  <c r="V617" i="1"/>
  <c r="W617" i="1" s="1"/>
  <c r="V605" i="1"/>
  <c r="W605" i="1" s="1"/>
  <c r="W593" i="1"/>
  <c r="W581" i="1"/>
  <c r="V569" i="1"/>
  <c r="W569" i="1" s="1"/>
  <c r="V545" i="1"/>
  <c r="W545" i="1" s="1"/>
  <c r="W533" i="1"/>
  <c r="W521" i="1"/>
  <c r="W497" i="1"/>
  <c r="V473" i="1"/>
  <c r="W473" i="1" s="1"/>
  <c r="W461" i="1"/>
  <c r="V449" i="1"/>
  <c r="W449" i="1" s="1"/>
  <c r="V437" i="1"/>
  <c r="W437" i="1" s="1"/>
  <c r="W425" i="1"/>
  <c r="V425" i="1"/>
  <c r="V413" i="1"/>
  <c r="W413" i="1" s="1"/>
  <c r="V401" i="1"/>
  <c r="W401" i="1" s="1"/>
  <c r="W389" i="1"/>
  <c r="V329" i="1"/>
  <c r="W329" i="1"/>
  <c r="V317" i="1"/>
  <c r="W317" i="1" s="1"/>
  <c r="V305" i="1"/>
  <c r="W305" i="1" s="1"/>
  <c r="V281" i="1"/>
  <c r="W281" i="1" s="1"/>
  <c r="V269" i="1"/>
  <c r="W269" i="1" s="1"/>
  <c r="V257" i="1"/>
  <c r="W257" i="1" s="1"/>
  <c r="V245" i="1"/>
  <c r="W245" i="1" s="1"/>
  <c r="V233" i="1"/>
  <c r="W233" i="1" s="1"/>
  <c r="V209" i="1"/>
  <c r="W209" i="1" s="1"/>
  <c r="W197" i="1"/>
  <c r="V185" i="1"/>
  <c r="W185" i="1" s="1"/>
  <c r="W173" i="1"/>
  <c r="V173" i="1"/>
  <c r="V161" i="1"/>
  <c r="W161" i="1" s="1"/>
  <c r="V149" i="1"/>
  <c r="W149" i="1" s="1"/>
  <c r="V137" i="1"/>
  <c r="W137" i="1" s="1"/>
  <c r="V113" i="1"/>
  <c r="W113" i="1" s="1"/>
  <c r="V101" i="1"/>
  <c r="W101" i="1" s="1"/>
  <c r="V89" i="1"/>
  <c r="W89" i="1" s="1"/>
  <c r="W77" i="1"/>
  <c r="V65" i="1"/>
  <c r="W65" i="1" s="1"/>
  <c r="V53" i="1"/>
  <c r="W53" i="1" s="1"/>
  <c r="V41" i="1"/>
  <c r="W41" i="1" s="1"/>
  <c r="W29" i="1"/>
  <c r="V17" i="1"/>
  <c r="W17" i="1" s="1"/>
  <c r="V5" i="1"/>
  <c r="W5" i="1" s="1"/>
  <c r="V4673" i="1"/>
  <c r="W4673" i="1" s="1"/>
  <c r="V4503" i="1"/>
  <c r="W4503" i="1" s="1"/>
  <c r="V4457" i="1"/>
  <c r="W4457" i="1" s="1"/>
  <c r="V4241" i="1"/>
  <c r="W4241" i="1" s="1"/>
  <c r="V4013" i="1"/>
  <c r="W4013" i="1" s="1"/>
  <c r="V3785" i="1"/>
  <c r="W3785" i="1" s="1"/>
  <c r="V3387" i="1"/>
  <c r="W3387" i="1" s="1"/>
  <c r="V3173" i="1"/>
  <c r="W3173" i="1" s="1"/>
  <c r="V2741" i="1"/>
  <c r="W2741" i="1" s="1"/>
  <c r="V2357" i="1"/>
  <c r="W2357" i="1" s="1"/>
  <c r="V2333" i="1"/>
  <c r="W2333" i="1" s="1"/>
  <c r="V2284" i="1"/>
  <c r="W2284" i="1" s="1"/>
  <c r="V1997" i="1"/>
  <c r="W1997" i="1" s="1"/>
  <c r="V1385" i="1"/>
  <c r="W1385" i="1" s="1"/>
  <c r="V1109" i="1"/>
  <c r="W1109" i="1" s="1"/>
  <c r="V1025" i="1"/>
  <c r="W1025" i="1" s="1"/>
  <c r="V917" i="1"/>
  <c r="W917" i="1" s="1"/>
  <c r="V485" i="1"/>
  <c r="W485" i="1" s="1"/>
  <c r="V365" i="1"/>
  <c r="W365" i="1" s="1"/>
  <c r="W4565" i="1"/>
  <c r="W4409" i="1"/>
  <c r="W4347" i="1"/>
  <c r="W3004" i="1"/>
  <c r="W2955" i="1"/>
  <c r="W2655" i="1"/>
  <c r="W1647" i="1"/>
  <c r="W1049" i="1"/>
  <c r="W892" i="1"/>
  <c r="W5416" i="1"/>
  <c r="W5404" i="1"/>
  <c r="W5392" i="1"/>
  <c r="W5368" i="1"/>
  <c r="W5356" i="1"/>
  <c r="W5344" i="1"/>
  <c r="W5308" i="1"/>
  <c r="W5284" i="1"/>
  <c r="W5260" i="1"/>
  <c r="W5236" i="1"/>
  <c r="W5224" i="1"/>
  <c r="W5212" i="1"/>
  <c r="W5200" i="1"/>
  <c r="W5188" i="1"/>
  <c r="W5152" i="1"/>
  <c r="W5140" i="1"/>
  <c r="W5128" i="1"/>
  <c r="W5116" i="1"/>
  <c r="W5092" i="1"/>
  <c r="W5068" i="1"/>
  <c r="W5044" i="1"/>
  <c r="W5032" i="1"/>
  <c r="W5020" i="1"/>
  <c r="W4996" i="1"/>
  <c r="W4984" i="1"/>
  <c r="W4972" i="1"/>
  <c r="W4960" i="1"/>
  <c r="W4912" i="1"/>
  <c r="W4900" i="1"/>
  <c r="W4876" i="1"/>
  <c r="W4864" i="1"/>
  <c r="W4828" i="1"/>
  <c r="W4792" i="1"/>
  <c r="W4768" i="1"/>
  <c r="W4756" i="1"/>
  <c r="W4744" i="1"/>
  <c r="W4720" i="1"/>
  <c r="W4696" i="1"/>
  <c r="W4660" i="1"/>
  <c r="W4648" i="1"/>
  <c r="W4636" i="1"/>
  <c r="W4612" i="1"/>
  <c r="W4600" i="1"/>
  <c r="W4576" i="1"/>
  <c r="W4564" i="1"/>
  <c r="W4528" i="1"/>
  <c r="W4504" i="1"/>
  <c r="W4492" i="1"/>
  <c r="W4480" i="1"/>
  <c r="W4468" i="1"/>
  <c r="W4444" i="1"/>
  <c r="W4432" i="1"/>
  <c r="W4396" i="1"/>
  <c r="W4384" i="1"/>
  <c r="W4360" i="1"/>
  <c r="W4348" i="1"/>
  <c r="W4336" i="1"/>
  <c r="W4324" i="1"/>
  <c r="W4312" i="1"/>
  <c r="W4288" i="1"/>
  <c r="W4276" i="1"/>
  <c r="W4264" i="1"/>
  <c r="W4228" i="1"/>
  <c r="W4204" i="1"/>
  <c r="W4180" i="1"/>
  <c r="W4168" i="1"/>
  <c r="W4156" i="1"/>
  <c r="W4144" i="1"/>
  <c r="W4132" i="1"/>
  <c r="W4120" i="1"/>
  <c r="V4108" i="1"/>
  <c r="W4108" i="1" s="1"/>
  <c r="V4096" i="1"/>
  <c r="W4096" i="1" s="1"/>
  <c r="W4084" i="1"/>
  <c r="W4072" i="1"/>
  <c r="W4048" i="1"/>
  <c r="W4036" i="1"/>
  <c r="W4024" i="1"/>
  <c r="V4000" i="1"/>
  <c r="W4000" i="1" s="1"/>
  <c r="W3988" i="1"/>
  <c r="W3964" i="1"/>
  <c r="W3928" i="1"/>
  <c r="W3916" i="1"/>
  <c r="V3892" i="1"/>
  <c r="W3892" i="1" s="1"/>
  <c r="W3868" i="1"/>
  <c r="W3856" i="1"/>
  <c r="W3844" i="1"/>
  <c r="W3820" i="1"/>
  <c r="W3808" i="1"/>
  <c r="W3796" i="1"/>
  <c r="V3784" i="1"/>
  <c r="W3784" i="1" s="1"/>
  <c r="W3772" i="1"/>
  <c r="W3760" i="1"/>
  <c r="W3724" i="1"/>
  <c r="W3688" i="1"/>
  <c r="V3676" i="1"/>
  <c r="W3676" i="1" s="1"/>
  <c r="V3664" i="1"/>
  <c r="W3664" i="1" s="1"/>
  <c r="W3652" i="1"/>
  <c r="W3640" i="1"/>
  <c r="W3628" i="1"/>
  <c r="W3616" i="1"/>
  <c r="W3604" i="1"/>
  <c r="W3592" i="1"/>
  <c r="W3556" i="1"/>
  <c r="W3520" i="1"/>
  <c r="V3508" i="1"/>
  <c r="W3508" i="1" s="1"/>
  <c r="W3484" i="1"/>
  <c r="V3460" i="1"/>
  <c r="W3460" i="1" s="1"/>
  <c r="V3448" i="1"/>
  <c r="W3448" i="1" s="1"/>
  <c r="W3424" i="1"/>
  <c r="V3400" i="1"/>
  <c r="W3400" i="1" s="1"/>
  <c r="W3376" i="1"/>
  <c r="V3352" i="1"/>
  <c r="W3352" i="1" s="1"/>
  <c r="W3340" i="1"/>
  <c r="W3328" i="1"/>
  <c r="V3328" i="1"/>
  <c r="W3316" i="1"/>
  <c r="V3304" i="1"/>
  <c r="W3304" i="1" s="1"/>
  <c r="W3292" i="1"/>
  <c r="W3268" i="1"/>
  <c r="V3268" i="1"/>
  <c r="V3256" i="1"/>
  <c r="W3256" i="1" s="1"/>
  <c r="W3244" i="1"/>
  <c r="V3220" i="1"/>
  <c r="W3220" i="1" s="1"/>
  <c r="W3196" i="1"/>
  <c r="V3184" i="1"/>
  <c r="W3184" i="1" s="1"/>
  <c r="W3172" i="1"/>
  <c r="W3160" i="1"/>
  <c r="W3136" i="1"/>
  <c r="W3124" i="1"/>
  <c r="V3112" i="1"/>
  <c r="W3112" i="1" s="1"/>
  <c r="V3100" i="1"/>
  <c r="W3100" i="1" s="1"/>
  <c r="W3088" i="1"/>
  <c r="V3076" i="1"/>
  <c r="W3076" i="1" s="1"/>
  <c r="W3064" i="1"/>
  <c r="W3052" i="1"/>
  <c r="V3028" i="1"/>
  <c r="W3028" i="1" s="1"/>
  <c r="W3016" i="1"/>
  <c r="V2980" i="1"/>
  <c r="W2980" i="1" s="1"/>
  <c r="V2968" i="1"/>
  <c r="W2968" i="1" s="1"/>
  <c r="W2956" i="1"/>
  <c r="V2956" i="1"/>
  <c r="V2932" i="1"/>
  <c r="W2932" i="1" s="1"/>
  <c r="W2908" i="1"/>
  <c r="V2896" i="1"/>
  <c r="W2896" i="1" s="1"/>
  <c r="W2884" i="1"/>
  <c r="V2872" i="1"/>
  <c r="W2872" i="1" s="1"/>
  <c r="V2860" i="1"/>
  <c r="W2860" i="1" s="1"/>
  <c r="W2848" i="1"/>
  <c r="W2836" i="1"/>
  <c r="W2824" i="1"/>
  <c r="V2824" i="1"/>
  <c r="V2812" i="1"/>
  <c r="W2812" i="1" s="1"/>
  <c r="V2788" i="1"/>
  <c r="W2788" i="1" s="1"/>
  <c r="W2776" i="1"/>
  <c r="V2752" i="1"/>
  <c r="W2752" i="1" s="1"/>
  <c r="V2728" i="1"/>
  <c r="W2728" i="1" s="1"/>
  <c r="W2704" i="1"/>
  <c r="V2692" i="1"/>
  <c r="W2692" i="1" s="1"/>
  <c r="V2668" i="1"/>
  <c r="W2668" i="1" s="1"/>
  <c r="V2656" i="1"/>
  <c r="W2656" i="1" s="1"/>
  <c r="W2644" i="1"/>
  <c r="W2632" i="1"/>
  <c r="V2620" i="1"/>
  <c r="W2620" i="1" s="1"/>
  <c r="W2608" i="1"/>
  <c r="W2596" i="1"/>
  <c r="W2584" i="1"/>
  <c r="V2572" i="1"/>
  <c r="W2572" i="1" s="1"/>
  <c r="W2548" i="1"/>
  <c r="V2536" i="1"/>
  <c r="W2536" i="1" s="1"/>
  <c r="V2524" i="1"/>
  <c r="W2524" i="1" s="1"/>
  <c r="W2500" i="1"/>
  <c r="V2476" i="1"/>
  <c r="W2476" i="1" s="1"/>
  <c r="V2464" i="1"/>
  <c r="W2464" i="1" s="1"/>
  <c r="W2452" i="1"/>
  <c r="V2440" i="1"/>
  <c r="W2440" i="1" s="1"/>
  <c r="W2428" i="1"/>
  <c r="V2416" i="1"/>
  <c r="W2416" i="1" s="1"/>
  <c r="W2404" i="1"/>
  <c r="V2380" i="1"/>
  <c r="W2380" i="1" s="1"/>
  <c r="W2368" i="1"/>
  <c r="W2344" i="1"/>
  <c r="W2320" i="1"/>
  <c r="V2308" i="1"/>
  <c r="W2308" i="1" s="1"/>
  <c r="W2296" i="1"/>
  <c r="W2272" i="1"/>
  <c r="V2248" i="1"/>
  <c r="W2248" i="1" s="1"/>
  <c r="W2224" i="1"/>
  <c r="V2212" i="1"/>
  <c r="W2212" i="1" s="1"/>
  <c r="W2200" i="1"/>
  <c r="W2188" i="1"/>
  <c r="V2176" i="1"/>
  <c r="W2176" i="1" s="1"/>
  <c r="W2164" i="1"/>
  <c r="V2164" i="1"/>
  <c r="W2152" i="1"/>
  <c r="V2140" i="1"/>
  <c r="W2140" i="1" s="1"/>
  <c r="W2128" i="1"/>
  <c r="W2116" i="1"/>
  <c r="V2116" i="1"/>
  <c r="V2104" i="1"/>
  <c r="W2104" i="1" s="1"/>
  <c r="V2092" i="1"/>
  <c r="W2092" i="1" s="1"/>
  <c r="W2080" i="1"/>
  <c r="V2068" i="1"/>
  <c r="W2068" i="1" s="1"/>
  <c r="W2056" i="1"/>
  <c r="W2044" i="1"/>
  <c r="V2044" i="1"/>
  <c r="W2032" i="1"/>
  <c r="V2008" i="1"/>
  <c r="W2008" i="1" s="1"/>
  <c r="V1984" i="1"/>
  <c r="W1984" i="1" s="1"/>
  <c r="W1972" i="1"/>
  <c r="V1972" i="1"/>
  <c r="W1960" i="1"/>
  <c r="W1936" i="1"/>
  <c r="V1936" i="1"/>
  <c r="V1924" i="1"/>
  <c r="W1924" i="1" s="1"/>
  <c r="W1912" i="1"/>
  <c r="V1900" i="1"/>
  <c r="W1900" i="1" s="1"/>
  <c r="W1888" i="1"/>
  <c r="W1876" i="1"/>
  <c r="V1864" i="1"/>
  <c r="W1864" i="1" s="1"/>
  <c r="W1852" i="1"/>
  <c r="W1840" i="1"/>
  <c r="V1840" i="1"/>
  <c r="V1828" i="1"/>
  <c r="W1828" i="1" s="1"/>
  <c r="V1816" i="1"/>
  <c r="W1816" i="1" s="1"/>
  <c r="V1804" i="1"/>
  <c r="W1804" i="1" s="1"/>
  <c r="V1792" i="1"/>
  <c r="W1792" i="1" s="1"/>
  <c r="W1780" i="1"/>
  <c r="W1768" i="1"/>
  <c r="V1768" i="1"/>
  <c r="V1756" i="1"/>
  <c r="W1756" i="1" s="1"/>
  <c r="W1744" i="1"/>
  <c r="V1732" i="1"/>
  <c r="W1732" i="1" s="1"/>
  <c r="W1720" i="1"/>
  <c r="W1708" i="1"/>
  <c r="V1708" i="1"/>
  <c r="V1696" i="1"/>
  <c r="W1696" i="1" s="1"/>
  <c r="V1684" i="1"/>
  <c r="W1684" i="1" s="1"/>
  <c r="W1672" i="1"/>
  <c r="V1660" i="1"/>
  <c r="W1660" i="1" s="1"/>
  <c r="W1648" i="1"/>
  <c r="V1636" i="1"/>
  <c r="W1636" i="1" s="1"/>
  <c r="W1624" i="1"/>
  <c r="W1612" i="1"/>
  <c r="W1588" i="1"/>
  <c r="W1576" i="1"/>
  <c r="W1564" i="1"/>
  <c r="V1552" i="1"/>
  <c r="W1552" i="1" s="1"/>
  <c r="V1540" i="1"/>
  <c r="W1540" i="1" s="1"/>
  <c r="V1528" i="1"/>
  <c r="W1528" i="1" s="1"/>
  <c r="W1516" i="1"/>
  <c r="W1504" i="1"/>
  <c r="V1504" i="1"/>
  <c r="W1492" i="1"/>
  <c r="W1480" i="1"/>
  <c r="V1468" i="1"/>
  <c r="W1468" i="1" s="1"/>
  <c r="V1456" i="1"/>
  <c r="W1456" i="1" s="1"/>
  <c r="W1444" i="1"/>
  <c r="V1432" i="1"/>
  <c r="W1432" i="1" s="1"/>
  <c r="W1420" i="1"/>
  <c r="V1408" i="1"/>
  <c r="W1408" i="1" s="1"/>
  <c r="V1396" i="1"/>
  <c r="W1396" i="1" s="1"/>
  <c r="V1372" i="1"/>
  <c r="W1372" i="1" s="1"/>
  <c r="W1360" i="1"/>
  <c r="V1348" i="1"/>
  <c r="W1348" i="1" s="1"/>
  <c r="W1336" i="1"/>
  <c r="W1312" i="1"/>
  <c r="V1300" i="1"/>
  <c r="W1300" i="1" s="1"/>
  <c r="W1288" i="1"/>
  <c r="W1276" i="1"/>
  <c r="V1264" i="1"/>
  <c r="W1264" i="1" s="1"/>
  <c r="V1252" i="1"/>
  <c r="W1252" i="1" s="1"/>
  <c r="V1240" i="1"/>
  <c r="W1240" i="1" s="1"/>
  <c r="W1228" i="1"/>
  <c r="V1216" i="1"/>
  <c r="W1216" i="1" s="1"/>
  <c r="V1204" i="1"/>
  <c r="W1204" i="1" s="1"/>
  <c r="W1192" i="1"/>
  <c r="W1180" i="1"/>
  <c r="V1168" i="1"/>
  <c r="W1168" i="1" s="1"/>
  <c r="W1156" i="1"/>
  <c r="W1144" i="1"/>
  <c r="W1132" i="1"/>
  <c r="V1120" i="1"/>
  <c r="W1120" i="1" s="1"/>
  <c r="V1108" i="1"/>
  <c r="W1108" i="1" s="1"/>
  <c r="W1096" i="1"/>
  <c r="V1096" i="1"/>
  <c r="V1084" i="1"/>
  <c r="W1084" i="1" s="1"/>
  <c r="W1072" i="1"/>
  <c r="V1060" i="1"/>
  <c r="W1060" i="1" s="1"/>
  <c r="V1048" i="1"/>
  <c r="W1048" i="1" s="1"/>
  <c r="V1036" i="1"/>
  <c r="W1036" i="1" s="1"/>
  <c r="V1012" i="1"/>
  <c r="W1012" i="1" s="1"/>
  <c r="V1000" i="1"/>
  <c r="W1000" i="1" s="1"/>
  <c r="W988" i="1"/>
  <c r="V976" i="1"/>
  <c r="W976" i="1" s="1"/>
  <c r="V964" i="1"/>
  <c r="W964" i="1" s="1"/>
  <c r="W952" i="1"/>
  <c r="V952" i="1"/>
  <c r="V940" i="1"/>
  <c r="W940" i="1" s="1"/>
  <c r="W928" i="1"/>
  <c r="V904" i="1"/>
  <c r="W904" i="1" s="1"/>
  <c r="W868" i="1"/>
  <c r="W856" i="1"/>
  <c r="V844" i="1"/>
  <c r="W844" i="1" s="1"/>
  <c r="W832" i="1"/>
  <c r="W820" i="1"/>
  <c r="V808" i="1"/>
  <c r="W808" i="1" s="1"/>
  <c r="W796" i="1"/>
  <c r="V784" i="1"/>
  <c r="W784" i="1" s="1"/>
  <c r="V772" i="1"/>
  <c r="W772" i="1" s="1"/>
  <c r="W760" i="1"/>
  <c r="V748" i="1"/>
  <c r="W748" i="1" s="1"/>
  <c r="W736" i="1"/>
  <c r="V724" i="1"/>
  <c r="W724" i="1" s="1"/>
  <c r="W712" i="1"/>
  <c r="V700" i="1"/>
  <c r="W700" i="1" s="1"/>
  <c r="V688" i="1"/>
  <c r="W688" i="1" s="1"/>
  <c r="V676" i="1"/>
  <c r="W676" i="1" s="1"/>
  <c r="W664" i="1"/>
  <c r="W652" i="1"/>
  <c r="V640" i="1"/>
  <c r="W640" i="1" s="1"/>
  <c r="V616" i="1"/>
  <c r="W616" i="1" s="1"/>
  <c r="V604" i="1"/>
  <c r="W604" i="1" s="1"/>
  <c r="W592" i="1"/>
  <c r="V580" i="1"/>
  <c r="W580" i="1" s="1"/>
  <c r="V568" i="1"/>
  <c r="W568" i="1" s="1"/>
  <c r="W556" i="1"/>
  <c r="V544" i="1"/>
  <c r="W544" i="1"/>
  <c r="W532" i="1"/>
  <c r="V520" i="1"/>
  <c r="W520" i="1" s="1"/>
  <c r="V496" i="1"/>
  <c r="W496" i="1" s="1"/>
  <c r="V460" i="1"/>
  <c r="W460" i="1" s="1"/>
  <c r="V436" i="1"/>
  <c r="W436" i="1" s="1"/>
  <c r="W424" i="1"/>
  <c r="V412" i="1"/>
  <c r="W412" i="1" s="1"/>
  <c r="W400" i="1"/>
  <c r="V388" i="1"/>
  <c r="W388" i="1" s="1"/>
  <c r="V364" i="1"/>
  <c r="W364" i="1" s="1"/>
  <c r="V328" i="1"/>
  <c r="W328" i="1" s="1"/>
  <c r="V316" i="1"/>
  <c r="W316" i="1" s="1"/>
  <c r="V292" i="1"/>
  <c r="W292" i="1" s="1"/>
  <c r="W280" i="1"/>
  <c r="W268" i="1"/>
  <c r="V256" i="1"/>
  <c r="W256" i="1" s="1"/>
  <c r="V244" i="1"/>
  <c r="W244" i="1" s="1"/>
  <c r="V232" i="1"/>
  <c r="W232" i="1" s="1"/>
  <c r="W220" i="1"/>
  <c r="V208" i="1"/>
  <c r="W208" i="1" s="1"/>
  <c r="W196" i="1"/>
  <c r="V172" i="1"/>
  <c r="W172" i="1" s="1"/>
  <c r="V148" i="1"/>
  <c r="W148" i="1" s="1"/>
  <c r="V136" i="1"/>
  <c r="W136" i="1" s="1"/>
  <c r="V112" i="1"/>
  <c r="W112" i="1" s="1"/>
  <c r="W100" i="1"/>
  <c r="W76" i="1"/>
  <c r="W64" i="1"/>
  <c r="V64" i="1"/>
  <c r="W52" i="1"/>
  <c r="V40" i="1"/>
  <c r="W40" i="1" s="1"/>
  <c r="V28" i="1"/>
  <c r="W28" i="1" s="1"/>
  <c r="V16" i="1"/>
  <c r="W16" i="1" s="1"/>
  <c r="V4" i="1"/>
  <c r="W4" i="1" s="1"/>
  <c r="V5104" i="1"/>
  <c r="W5104" i="1" s="1"/>
  <c r="V4841" i="1"/>
  <c r="W4841" i="1" s="1"/>
  <c r="V4672" i="1"/>
  <c r="W4672" i="1" s="1"/>
  <c r="V4625" i="1"/>
  <c r="W4625" i="1" s="1"/>
  <c r="V4517" i="1"/>
  <c r="W4517" i="1" s="1"/>
  <c r="V4456" i="1"/>
  <c r="W4456" i="1" s="1"/>
  <c r="V4240" i="1"/>
  <c r="W4240" i="1" s="1"/>
  <c r="V4193" i="1"/>
  <c r="W4193" i="1" s="1"/>
  <c r="V4012" i="1"/>
  <c r="W4012" i="1" s="1"/>
  <c r="V3977" i="1"/>
  <c r="W3977" i="1" s="1"/>
  <c r="V3749" i="1"/>
  <c r="W3749" i="1" s="1"/>
  <c r="V3713" i="1"/>
  <c r="W3713" i="1" s="1"/>
  <c r="V3497" i="1"/>
  <c r="W3497" i="1" s="1"/>
  <c r="V3329" i="1"/>
  <c r="W3329" i="1" s="1"/>
  <c r="V3209" i="1"/>
  <c r="W3209" i="1" s="1"/>
  <c r="V3172" i="1"/>
  <c r="V3148" i="1"/>
  <c r="W3148" i="1" s="1"/>
  <c r="V2945" i="1"/>
  <c r="W2945" i="1" s="1"/>
  <c r="V2765" i="1"/>
  <c r="W2765" i="1" s="1"/>
  <c r="V2740" i="1"/>
  <c r="W2740" i="1" s="1"/>
  <c r="V2489" i="1"/>
  <c r="W2489" i="1" s="1"/>
  <c r="V2356" i="1"/>
  <c r="W2356" i="1" s="1"/>
  <c r="V2332" i="1"/>
  <c r="W2332" i="1" s="1"/>
  <c r="V2020" i="1"/>
  <c r="W2020" i="1" s="1"/>
  <c r="V1996" i="1"/>
  <c r="W1996" i="1" s="1"/>
  <c r="V1973" i="1"/>
  <c r="W1973" i="1" s="1"/>
  <c r="V1948" i="1"/>
  <c r="W1948" i="1" s="1"/>
  <c r="V1625" i="1"/>
  <c r="W1625" i="1" s="1"/>
  <c r="V1600" i="1"/>
  <c r="W1600" i="1" s="1"/>
  <c r="V1384" i="1"/>
  <c r="W1384" i="1" s="1"/>
  <c r="V1324" i="1"/>
  <c r="W1324" i="1" s="1"/>
  <c r="V1024" i="1"/>
  <c r="W1024" i="1" s="1"/>
  <c r="V916" i="1"/>
  <c r="W916" i="1" s="1"/>
  <c r="V713" i="1"/>
  <c r="W713" i="1" s="1"/>
  <c r="V304" i="1"/>
  <c r="W304" i="1" s="1"/>
  <c r="V125" i="1"/>
  <c r="W125" i="1" s="1"/>
  <c r="W4239" i="1"/>
  <c r="W3833" i="1"/>
  <c r="W3496" i="1"/>
  <c r="W3219" i="1"/>
  <c r="W3003" i="1"/>
  <c r="W1085" i="1"/>
  <c r="W5115" i="1"/>
  <c r="W5091" i="1"/>
  <c r="W5067" i="1"/>
  <c r="W5043" i="1"/>
  <c r="W5031" i="1"/>
  <c r="W5019" i="1"/>
  <c r="W4995" i="1"/>
  <c r="V4983" i="1"/>
  <c r="W4983" i="1" s="1"/>
  <c r="W4971" i="1"/>
  <c r="W4959" i="1"/>
  <c r="V4911" i="1"/>
  <c r="W4911" i="1" s="1"/>
  <c r="W4899" i="1"/>
  <c r="W4875" i="1"/>
  <c r="V4839" i="1"/>
  <c r="W4839" i="1" s="1"/>
  <c r="W4815" i="1"/>
  <c r="W4803" i="1"/>
  <c r="W4791" i="1"/>
  <c r="W4779" i="1"/>
  <c r="V4767" i="1"/>
  <c r="W4767" i="1" s="1"/>
  <c r="W4755" i="1"/>
  <c r="W4743" i="1"/>
  <c r="W4731" i="1"/>
  <c r="W4719" i="1"/>
  <c r="V4695" i="1"/>
  <c r="W4695" i="1" s="1"/>
  <c r="W4683" i="1"/>
  <c r="W4659" i="1"/>
  <c r="W4647" i="1"/>
  <c r="W4635" i="1"/>
  <c r="V4623" i="1"/>
  <c r="W4623" i="1" s="1"/>
  <c r="W4611" i="1"/>
  <c r="W4599" i="1"/>
  <c r="W4587" i="1"/>
  <c r="W4575" i="1"/>
  <c r="W4563" i="1"/>
  <c r="V4551" i="1"/>
  <c r="W4551" i="1" s="1"/>
  <c r="W4539" i="1"/>
  <c r="W4527" i="1"/>
  <c r="W4515" i="1"/>
  <c r="W4491" i="1"/>
  <c r="V4479" i="1"/>
  <c r="W4479" i="1" s="1"/>
  <c r="W4467" i="1"/>
  <c r="W4443" i="1"/>
  <c r="W4431" i="1"/>
  <c r="W4419" i="1"/>
  <c r="V4407" i="1"/>
  <c r="W4407" i="1" s="1"/>
  <c r="W4395" i="1"/>
  <c r="W4383" i="1"/>
  <c r="W4371" i="1"/>
  <c r="W4359" i="1"/>
  <c r="V4335" i="1"/>
  <c r="W4335" i="1" s="1"/>
  <c r="W4311" i="1"/>
  <c r="W4299" i="1"/>
  <c r="W4287" i="1"/>
  <c r="V4263" i="1"/>
  <c r="W4263" i="1" s="1"/>
  <c r="W4227" i="1"/>
  <c r="W4203" i="1"/>
  <c r="V4191" i="1"/>
  <c r="W4191" i="1" s="1"/>
  <c r="W4179" i="1"/>
  <c r="W4167" i="1"/>
  <c r="W4155" i="1"/>
  <c r="W4131" i="1"/>
  <c r="V4119" i="1"/>
  <c r="W4119" i="1" s="1"/>
  <c r="W4107" i="1"/>
  <c r="W4095" i="1"/>
  <c r="W4071" i="1"/>
  <c r="W4059" i="1"/>
  <c r="V4047" i="1"/>
  <c r="W4047" i="1" s="1"/>
  <c r="W4035" i="1"/>
  <c r="W4023" i="1"/>
  <c r="W3999" i="1"/>
  <c r="V3987" i="1"/>
  <c r="W3987" i="1" s="1"/>
  <c r="V3975" i="1"/>
  <c r="W3975" i="1" s="1"/>
  <c r="W3951" i="1"/>
  <c r="V3939" i="1"/>
  <c r="W3939" i="1" s="1"/>
  <c r="W3927" i="1"/>
  <c r="W3915" i="1"/>
  <c r="W3903" i="1"/>
  <c r="V3903" i="1"/>
  <c r="W3891" i="1"/>
  <c r="W3879" i="1"/>
  <c r="W3867" i="1"/>
  <c r="W3855" i="1"/>
  <c r="W3843" i="1"/>
  <c r="V3831" i="1"/>
  <c r="W3831" i="1" s="1"/>
  <c r="W3819" i="1"/>
  <c r="W3807" i="1"/>
  <c r="W3795" i="1"/>
  <c r="W3783" i="1"/>
  <c r="W3759" i="1"/>
  <c r="V3759" i="1"/>
  <c r="W3747" i="1"/>
  <c r="V3723" i="1"/>
  <c r="W3723" i="1" s="1"/>
  <c r="W3711" i="1"/>
  <c r="W3699" i="1"/>
  <c r="V3687" i="1"/>
  <c r="W3687" i="1" s="1"/>
  <c r="W3675" i="1"/>
  <c r="W3663" i="1"/>
  <c r="W3651" i="1"/>
  <c r="W3639" i="1"/>
  <c r="W3627" i="1"/>
  <c r="V3615" i="1"/>
  <c r="W3615" i="1" s="1"/>
  <c r="W3603" i="1"/>
  <c r="W3591" i="1"/>
  <c r="V3555" i="1"/>
  <c r="W3555" i="1" s="1"/>
  <c r="W3531" i="1"/>
  <c r="W3519" i="1"/>
  <c r="V3507" i="1"/>
  <c r="W3507" i="1" s="1"/>
  <c r="W3495" i="1"/>
  <c r="W3483" i="1"/>
  <c r="V3471" i="1"/>
  <c r="W3471" i="1" s="1"/>
  <c r="W3459" i="1"/>
  <c r="V3447" i="1"/>
  <c r="W3447" i="1" s="1"/>
  <c r="W3423" i="1"/>
  <c r="V3399" i="1"/>
  <c r="W3399" i="1" s="1"/>
  <c r="W3375" i="1"/>
  <c r="W3363" i="1"/>
  <c r="V3351" i="1"/>
  <c r="W3351" i="1" s="1"/>
  <c r="W3339" i="1"/>
  <c r="V3327" i="1"/>
  <c r="W3327" i="1" s="1"/>
  <c r="W3315" i="1"/>
  <c r="W3291" i="1"/>
  <c r="W3279" i="1"/>
  <c r="V3267" i="1"/>
  <c r="W3267" i="1" s="1"/>
  <c r="V3255" i="1"/>
  <c r="W3255" i="1" s="1"/>
  <c r="W3243" i="1"/>
  <c r="V3183" i="1"/>
  <c r="W3183" i="1" s="1"/>
  <c r="V3171" i="1"/>
  <c r="W3171" i="1" s="1"/>
  <c r="W3159" i="1"/>
  <c r="W3135" i="1"/>
  <c r="W3111" i="1"/>
  <c r="V3099" i="1"/>
  <c r="W3099" i="1" s="1"/>
  <c r="V3087" i="1"/>
  <c r="W3087" i="1" s="1"/>
  <c r="W3063" i="1"/>
  <c r="W3051" i="1"/>
  <c r="V3039" i="1"/>
  <c r="W3039" i="1" s="1"/>
  <c r="W3027" i="1"/>
  <c r="W3015" i="1"/>
  <c r="W2991" i="1"/>
  <c r="W2979" i="1"/>
  <c r="V2967" i="1"/>
  <c r="W2967" i="1" s="1"/>
  <c r="V2943" i="1"/>
  <c r="W2943" i="1" s="1"/>
  <c r="V2919" i="1"/>
  <c r="W2919" i="1" s="1"/>
  <c r="V2895" i="1"/>
  <c r="W2895" i="1" s="1"/>
  <c r="W2883" i="1"/>
  <c r="V2871" i="1"/>
  <c r="W2871" i="1" s="1"/>
  <c r="V2859" i="1"/>
  <c r="W2859" i="1" s="1"/>
  <c r="W2847" i="1"/>
  <c r="W2835" i="1"/>
  <c r="V2823" i="1"/>
  <c r="W2823" i="1" s="1"/>
  <c r="V2811" i="1"/>
  <c r="W2811" i="1" s="1"/>
  <c r="W2799" i="1"/>
  <c r="V2799" i="1"/>
  <c r="V2787" i="1"/>
  <c r="W2787" i="1" s="1"/>
  <c r="W2775" i="1"/>
  <c r="V2763" i="1"/>
  <c r="W2763" i="1" s="1"/>
  <c r="V2751" i="1"/>
  <c r="W2751" i="1" s="1"/>
  <c r="W2727" i="1"/>
  <c r="V2715" i="1"/>
  <c r="W2715" i="1" s="1"/>
  <c r="W2703" i="1"/>
  <c r="V2691" i="1"/>
  <c r="W2691" i="1" s="1"/>
  <c r="W2679" i="1"/>
  <c r="V2667" i="1"/>
  <c r="W2667" i="1" s="1"/>
  <c r="W2643" i="1"/>
  <c r="W2631" i="1"/>
  <c r="V2619" i="1"/>
  <c r="W2619" i="1" s="1"/>
  <c r="W2607" i="1"/>
  <c r="W2595" i="1"/>
  <c r="W2571" i="1"/>
  <c r="V2547" i="1"/>
  <c r="W2547" i="1" s="1"/>
  <c r="W2535" i="1"/>
  <c r="V2523" i="1"/>
  <c r="W2523" i="1" s="1"/>
  <c r="V2511" i="1"/>
  <c r="W2511" i="1" s="1"/>
  <c r="W2499" i="1"/>
  <c r="W2487" i="1"/>
  <c r="V2475" i="1"/>
  <c r="W2475" i="1" s="1"/>
  <c r="V2463" i="1"/>
  <c r="W2463" i="1" s="1"/>
  <c r="V2439" i="1"/>
  <c r="W2439" i="1" s="1"/>
  <c r="W2427" i="1"/>
  <c r="V2415" i="1"/>
  <c r="W2415" i="1" s="1"/>
  <c r="V2403" i="1"/>
  <c r="W2403" i="1" s="1"/>
  <c r="V2379" i="1"/>
  <c r="W2379" i="1" s="1"/>
  <c r="W2367" i="1"/>
  <c r="V2367" i="1"/>
  <c r="W2343" i="1"/>
  <c r="W2319" i="1"/>
  <c r="W2295" i="1"/>
  <c r="W2283" i="1"/>
  <c r="V2271" i="1"/>
  <c r="W2271" i="1" s="1"/>
  <c r="V2259" i="1"/>
  <c r="W2259" i="1" s="1"/>
  <c r="W2247" i="1"/>
  <c r="V2223" i="1"/>
  <c r="W2223" i="1" s="1"/>
  <c r="W2211" i="1"/>
  <c r="V2199" i="1"/>
  <c r="W2199" i="1" s="1"/>
  <c r="V2175" i="1"/>
  <c r="W2175" i="1" s="1"/>
  <c r="W2163" i="1"/>
  <c r="W2151" i="1"/>
  <c r="W2139" i="1"/>
  <c r="V2139" i="1"/>
  <c r="V2103" i="1"/>
  <c r="W2103" i="1" s="1"/>
  <c r="V2091" i="1"/>
  <c r="W2091" i="1" s="1"/>
  <c r="V2067" i="1"/>
  <c r="W2067" i="1" s="1"/>
  <c r="V2055" i="1"/>
  <c r="W2055" i="1" s="1"/>
  <c r="W2043" i="1"/>
  <c r="W2031" i="1"/>
  <c r="V2019" i="1"/>
  <c r="W2019" i="1" s="1"/>
  <c r="V2007" i="1"/>
  <c r="W2007" i="1" s="1"/>
  <c r="V1983" i="1"/>
  <c r="W1983" i="1" s="1"/>
  <c r="V1959" i="1"/>
  <c r="W1959" i="1"/>
  <c r="W1947" i="1"/>
  <c r="W1935" i="1"/>
  <c r="V1923" i="1"/>
  <c r="W1923" i="1" s="1"/>
  <c r="W1911" i="1"/>
  <c r="V1899" i="1"/>
  <c r="W1899" i="1" s="1"/>
  <c r="W1887" i="1"/>
  <c r="W1875" i="1"/>
  <c r="V1863" i="1"/>
  <c r="W1863" i="1" s="1"/>
  <c r="W1851" i="1"/>
  <c r="V1839" i="1"/>
  <c r="W1839" i="1" s="1"/>
  <c r="V1815" i="1"/>
  <c r="W1815" i="1" s="1"/>
  <c r="V1803" i="1"/>
  <c r="W1803" i="1" s="1"/>
  <c r="V1791" i="1"/>
  <c r="W1791" i="1" s="1"/>
  <c r="W1779" i="1"/>
  <c r="W1767" i="1"/>
  <c r="V1755" i="1"/>
  <c r="W1755" i="1" s="1"/>
  <c r="W1743" i="1"/>
  <c r="W1719" i="1"/>
  <c r="V1707" i="1"/>
  <c r="W1707" i="1" s="1"/>
  <c r="V1695" i="1"/>
  <c r="W1695" i="1" s="1"/>
  <c r="V1683" i="1"/>
  <c r="W1683" i="1" s="1"/>
  <c r="V1671" i="1"/>
  <c r="W1671" i="1" s="1"/>
  <c r="V1659" i="1"/>
  <c r="W1659" i="1" s="1"/>
  <c r="W1635" i="1"/>
  <c r="W1623" i="1"/>
  <c r="W1611" i="1"/>
  <c r="V1599" i="1"/>
  <c r="W1599" i="1" s="1"/>
  <c r="W1587" i="1"/>
  <c r="V1575" i="1"/>
  <c r="W1575" i="1" s="1"/>
  <c r="V1551" i="1"/>
  <c r="W1551" i="1" s="1"/>
  <c r="V1539" i="1"/>
  <c r="W1539" i="1" s="1"/>
  <c r="V1527" i="1"/>
  <c r="W1527" i="1" s="1"/>
  <c r="W1515" i="1"/>
  <c r="W1503" i="1"/>
  <c r="V1491" i="1"/>
  <c r="W1491" i="1" s="1"/>
  <c r="W1479" i="1"/>
  <c r="W1467" i="1"/>
  <c r="W1455" i="1"/>
  <c r="V1443" i="1"/>
  <c r="W1443" i="1" s="1"/>
  <c r="V1431" i="1"/>
  <c r="W1431" i="1"/>
  <c r="V1419" i="1"/>
  <c r="W1419" i="1" s="1"/>
  <c r="V1395" i="1"/>
  <c r="W1395" i="1" s="1"/>
  <c r="V1383" i="1"/>
  <c r="W1383" i="1" s="1"/>
  <c r="V1371" i="1"/>
  <c r="W1371" i="1" s="1"/>
  <c r="W1359" i="1"/>
  <c r="W1335" i="1"/>
  <c r="W1311" i="1"/>
  <c r="V1299" i="1"/>
  <c r="W1299" i="1" s="1"/>
  <c r="V1287" i="1"/>
  <c r="W1287" i="1" s="1"/>
  <c r="W1275" i="1"/>
  <c r="V1263" i="1"/>
  <c r="W1263" i="1" s="1"/>
  <c r="V1251" i="1"/>
  <c r="W1251" i="1" s="1"/>
  <c r="V1239" i="1"/>
  <c r="W1239" i="1" s="1"/>
  <c r="V1227" i="1"/>
  <c r="W1227" i="1" s="1"/>
  <c r="W1215" i="1"/>
  <c r="W1203" i="1"/>
  <c r="V1191" i="1"/>
  <c r="W1191" i="1" s="1"/>
  <c r="W1179" i="1"/>
  <c r="V1167" i="1"/>
  <c r="W1167" i="1" s="1"/>
  <c r="W1155" i="1"/>
  <c r="V1143" i="1"/>
  <c r="W1143" i="1" s="1"/>
  <c r="W1131" i="1"/>
  <c r="V1131" i="1"/>
  <c r="W1119" i="1"/>
  <c r="V1107" i="1"/>
  <c r="W1107" i="1" s="1"/>
  <c r="V1095" i="1"/>
  <c r="W1095" i="1" s="1"/>
  <c r="W1071" i="1"/>
  <c r="W1035" i="1"/>
  <c r="W1011" i="1"/>
  <c r="W999" i="1"/>
  <c r="W987" i="1"/>
  <c r="W975" i="1"/>
  <c r="V963" i="1"/>
  <c r="W963" i="1" s="1"/>
  <c r="V951" i="1"/>
  <c r="W951" i="1" s="1"/>
  <c r="V939" i="1"/>
  <c r="W939" i="1" s="1"/>
  <c r="W927" i="1"/>
  <c r="V903" i="1"/>
  <c r="W903" i="1" s="1"/>
  <c r="V891" i="1"/>
  <c r="W891" i="1" s="1"/>
  <c r="W879" i="1"/>
  <c r="V867" i="1"/>
  <c r="W867" i="1" s="1"/>
  <c r="V855" i="1"/>
  <c r="W855" i="1" s="1"/>
  <c r="V843" i="1"/>
  <c r="W843" i="1" s="1"/>
  <c r="V831" i="1"/>
  <c r="W831" i="1" s="1"/>
  <c r="W819" i="1"/>
  <c r="V819" i="1"/>
  <c r="V807" i="1"/>
  <c r="W807" i="1" s="1"/>
  <c r="V795" i="1"/>
  <c r="W795" i="1" s="1"/>
  <c r="W783" i="1"/>
  <c r="V783" i="1"/>
  <c r="V771" i="1"/>
  <c r="W771" i="1" s="1"/>
  <c r="V759" i="1"/>
  <c r="W759" i="1" s="1"/>
  <c r="W747" i="1"/>
  <c r="V747" i="1"/>
  <c r="W735" i="1"/>
  <c r="V735" i="1"/>
  <c r="V723" i="1"/>
  <c r="W723" i="1" s="1"/>
  <c r="V711" i="1"/>
  <c r="W711" i="1" s="1"/>
  <c r="W699" i="1"/>
  <c r="V699" i="1"/>
  <c r="V687" i="1"/>
  <c r="W687" i="1" s="1"/>
  <c r="V675" i="1"/>
  <c r="W675" i="1" s="1"/>
  <c r="W663" i="1"/>
  <c r="V663" i="1"/>
  <c r="V651" i="1"/>
  <c r="W651" i="1" s="1"/>
  <c r="V639" i="1"/>
  <c r="W639" i="1" s="1"/>
  <c r="V627" i="1"/>
  <c r="W627" i="1" s="1"/>
  <c r="V615" i="1"/>
  <c r="W615" i="1" s="1"/>
  <c r="V603" i="1"/>
  <c r="W603" i="1" s="1"/>
  <c r="V591" i="1"/>
  <c r="W591" i="1" s="1"/>
  <c r="V579" i="1"/>
  <c r="W579" i="1" s="1"/>
  <c r="W567" i="1"/>
  <c r="V567" i="1"/>
  <c r="W555" i="1"/>
  <c r="V555" i="1"/>
  <c r="V543" i="1"/>
  <c r="W543" i="1" s="1"/>
  <c r="V531" i="1"/>
  <c r="W531" i="1" s="1"/>
  <c r="W519" i="1"/>
  <c r="V519" i="1"/>
  <c r="V507" i="1"/>
  <c r="W507" i="1" s="1"/>
  <c r="V495" i="1"/>
  <c r="W495" i="1" s="1"/>
  <c r="V483" i="1"/>
  <c r="W483" i="1" s="1"/>
  <c r="V471" i="1"/>
  <c r="W471" i="1" s="1"/>
  <c r="V459" i="1"/>
  <c r="W459" i="1" s="1"/>
  <c r="V447" i="1"/>
  <c r="W447" i="1" s="1"/>
  <c r="V435" i="1"/>
  <c r="W435" i="1" s="1"/>
  <c r="V423" i="1"/>
  <c r="W423" i="1" s="1"/>
  <c r="V411" i="1"/>
  <c r="W411" i="1" s="1"/>
  <c r="V399" i="1"/>
  <c r="W399" i="1" s="1"/>
  <c r="V387" i="1"/>
  <c r="W387" i="1" s="1"/>
  <c r="W375" i="1"/>
  <c r="V375" i="1"/>
  <c r="V363" i="1"/>
  <c r="W363" i="1" s="1"/>
  <c r="V351" i="1"/>
  <c r="W351" i="1" s="1"/>
  <c r="V339" i="1"/>
  <c r="W339" i="1" s="1"/>
  <c r="V327" i="1"/>
  <c r="W327" i="1" s="1"/>
  <c r="W315" i="1"/>
  <c r="V315" i="1"/>
  <c r="V303" i="1"/>
  <c r="W303" i="1" s="1"/>
  <c r="V291" i="1"/>
  <c r="W291" i="1" s="1"/>
  <c r="V279" i="1"/>
  <c r="W279" i="1" s="1"/>
  <c r="V267" i="1"/>
  <c r="W267" i="1" s="1"/>
  <c r="V255" i="1"/>
  <c r="W255" i="1" s="1"/>
  <c r="V243" i="1"/>
  <c r="W243" i="1" s="1"/>
  <c r="V231" i="1"/>
  <c r="W231" i="1" s="1"/>
  <c r="V219" i="1"/>
  <c r="W219" i="1" s="1"/>
  <c r="V207" i="1"/>
  <c r="W207" i="1" s="1"/>
  <c r="V195" i="1"/>
  <c r="W195" i="1" s="1"/>
  <c r="V183" i="1"/>
  <c r="W183" i="1" s="1"/>
  <c r="V171" i="1"/>
  <c r="W171" i="1" s="1"/>
  <c r="V159" i="1"/>
  <c r="W159" i="1" s="1"/>
  <c r="V147" i="1"/>
  <c r="W147" i="1" s="1"/>
  <c r="V135" i="1"/>
  <c r="W135" i="1" s="1"/>
  <c r="V123" i="1"/>
  <c r="W123" i="1" s="1"/>
  <c r="V111" i="1"/>
  <c r="W111" i="1" s="1"/>
  <c r="V99" i="1"/>
  <c r="W99" i="1" s="1"/>
  <c r="V87" i="1"/>
  <c r="W87" i="1" s="1"/>
  <c r="V75" i="1"/>
  <c r="W75" i="1" s="1"/>
  <c r="V63" i="1"/>
  <c r="W63" i="1" s="1"/>
  <c r="V51" i="1"/>
  <c r="W51" i="1" s="1"/>
  <c r="V39" i="1"/>
  <c r="W39" i="1" s="1"/>
  <c r="V27" i="1"/>
  <c r="W27" i="1" s="1"/>
  <c r="V15" i="1"/>
  <c r="W15" i="1" s="1"/>
  <c r="V3" i="1"/>
  <c r="W3" i="1" s="1"/>
  <c r="V5272" i="1"/>
  <c r="W5272" i="1" s="1"/>
  <c r="V5164" i="1"/>
  <c r="W5164" i="1" s="1"/>
  <c r="V5103" i="1"/>
  <c r="W5103" i="1" s="1"/>
  <c r="V5056" i="1"/>
  <c r="W5056" i="1" s="1"/>
  <c r="V4887" i="1"/>
  <c r="W4887" i="1" s="1"/>
  <c r="V4840" i="1"/>
  <c r="W4840" i="1" s="1"/>
  <c r="V4793" i="1"/>
  <c r="W4793" i="1" s="1"/>
  <c r="V4685" i="1"/>
  <c r="W4685" i="1" s="1"/>
  <c r="V4671" i="1"/>
  <c r="W4671" i="1" s="1"/>
  <c r="V4624" i="1"/>
  <c r="W4624" i="1" s="1"/>
  <c r="V4577" i="1"/>
  <c r="W4577" i="1" s="1"/>
  <c r="V4516" i="1"/>
  <c r="W4516" i="1" s="1"/>
  <c r="V4469" i="1"/>
  <c r="W4469" i="1" s="1"/>
  <c r="V4455" i="1"/>
  <c r="W4455" i="1" s="1"/>
  <c r="V4408" i="1"/>
  <c r="W4408" i="1" s="1"/>
  <c r="V4361" i="1"/>
  <c r="W4361" i="1" s="1"/>
  <c r="V4300" i="1"/>
  <c r="W4300" i="1" s="1"/>
  <c r="V4192" i="1"/>
  <c r="W4192" i="1" s="1"/>
  <c r="V4145" i="1"/>
  <c r="W4145" i="1" s="1"/>
  <c r="V4060" i="1"/>
  <c r="W4060" i="1" s="1"/>
  <c r="V4011" i="1"/>
  <c r="W4011" i="1" s="1"/>
  <c r="V3976" i="1"/>
  <c r="W3976" i="1" s="1"/>
  <c r="V3940" i="1"/>
  <c r="W3940" i="1" s="1"/>
  <c r="V3905" i="1"/>
  <c r="W3905" i="1" s="1"/>
  <c r="V3748" i="1"/>
  <c r="W3748" i="1" s="1"/>
  <c r="V3712" i="1"/>
  <c r="W3712" i="1" s="1"/>
  <c r="V3641" i="1"/>
  <c r="W3641" i="1" s="1"/>
  <c r="V3533" i="1"/>
  <c r="W3533" i="1" s="1"/>
  <c r="V3208" i="1"/>
  <c r="W3208" i="1" s="1"/>
  <c r="V3147" i="1"/>
  <c r="W3147" i="1" s="1"/>
  <c r="V2944" i="1"/>
  <c r="W2944" i="1" s="1"/>
  <c r="V2813" i="1"/>
  <c r="W2813" i="1" s="1"/>
  <c r="V2764" i="1"/>
  <c r="W2764" i="1" s="1"/>
  <c r="V2739" i="1"/>
  <c r="W2739" i="1" s="1"/>
  <c r="V2717" i="1"/>
  <c r="W2717" i="1" s="1"/>
  <c r="V2645" i="1"/>
  <c r="W2645" i="1" s="1"/>
  <c r="V2597" i="1"/>
  <c r="W2597" i="1" s="1"/>
  <c r="V2488" i="1"/>
  <c r="W2488" i="1" s="1"/>
  <c r="V2417" i="1"/>
  <c r="W2417" i="1" s="1"/>
  <c r="V2260" i="1"/>
  <c r="W2260" i="1" s="1"/>
  <c r="V2189" i="1"/>
  <c r="W2189" i="1" s="1"/>
  <c r="V2115" i="1"/>
  <c r="W2115" i="1" s="1"/>
  <c r="V1995" i="1"/>
  <c r="W1995" i="1" s="1"/>
  <c r="V1971" i="1"/>
  <c r="W1971" i="1" s="1"/>
  <c r="V1947" i="1"/>
  <c r="V1624" i="1"/>
  <c r="V1493" i="1"/>
  <c r="W1493" i="1" s="1"/>
  <c r="V1323" i="1"/>
  <c r="W1323" i="1" s="1"/>
  <c r="V1047" i="1"/>
  <c r="W1047" i="1" s="1"/>
  <c r="V1023" i="1"/>
  <c r="W1023" i="1" s="1"/>
  <c r="V941" i="1"/>
  <c r="W941" i="1" s="1"/>
  <c r="V915" i="1"/>
  <c r="W915" i="1" s="1"/>
  <c r="V880" i="1"/>
  <c r="W880" i="1" s="1"/>
  <c r="V821" i="1"/>
  <c r="W821" i="1" s="1"/>
  <c r="V797" i="1"/>
  <c r="W797" i="1" s="1"/>
  <c r="V737" i="1"/>
  <c r="W737" i="1" s="1"/>
  <c r="V712" i="1"/>
  <c r="V628" i="1"/>
  <c r="W628" i="1" s="1"/>
  <c r="V508" i="1"/>
  <c r="W508" i="1" s="1"/>
  <c r="V448" i="1"/>
  <c r="W448" i="1" s="1"/>
  <c r="W3771" i="1"/>
  <c r="W3040" i="1"/>
  <c r="W1083" i="1"/>
  <c r="W5587" i="1"/>
  <c r="W4291" i="1"/>
  <c r="W3211" i="1"/>
  <c r="W2863" i="1"/>
  <c r="W1675" i="1"/>
  <c r="W1567" i="1"/>
  <c r="W1291" i="1"/>
  <c r="W1003" i="1"/>
  <c r="W487" i="1"/>
  <c r="W5527" i="1"/>
  <c r="W5455" i="1"/>
  <c r="W5431" i="1"/>
  <c r="W5395" i="1"/>
  <c r="W5383" i="1"/>
  <c r="W5371" i="1"/>
  <c r="W5311" i="1"/>
  <c r="W5275" i="1"/>
  <c r="W5239" i="1"/>
  <c r="W5215" i="1"/>
  <c r="W5191" i="1"/>
  <c r="W5167" i="1"/>
  <c r="W5143" i="1"/>
  <c r="W5107" i="1"/>
  <c r="W5095" i="1"/>
  <c r="W5071" i="1"/>
  <c r="W5035" i="1"/>
  <c r="W5023" i="1"/>
  <c r="W4999" i="1"/>
  <c r="W4951" i="1"/>
  <c r="W4915" i="1"/>
  <c r="W4903" i="1"/>
  <c r="W4879" i="1"/>
  <c r="W4843" i="1"/>
  <c r="W4831" i="1"/>
  <c r="W4819" i="1"/>
  <c r="W4807" i="1"/>
  <c r="W4771" i="1"/>
  <c r="W4735" i="1"/>
  <c r="W4699" i="1"/>
  <c r="W4675" i="1"/>
  <c r="W4663" i="1"/>
  <c r="W4615" i="1"/>
  <c r="W4591" i="1"/>
  <c r="W4555" i="1"/>
  <c r="W4543" i="1"/>
  <c r="W4531" i="1"/>
  <c r="W4519" i="1"/>
  <c r="W4471" i="1"/>
  <c r="W4447" i="1"/>
  <c r="W4399" i="1"/>
  <c r="W4375" i="1"/>
  <c r="W4351" i="1"/>
  <c r="W4339" i="1"/>
  <c r="W4315" i="1"/>
  <c r="W4267" i="1"/>
  <c r="W4243" i="1"/>
  <c r="W4231" i="1"/>
  <c r="W4195" i="1"/>
  <c r="W4183" i="1"/>
  <c r="W4171" i="1"/>
  <c r="W4159" i="1"/>
  <c r="W4135" i="1"/>
  <c r="W4111" i="1"/>
  <c r="W4099" i="1"/>
  <c r="W4087" i="1"/>
  <c r="W4063" i="1"/>
  <c r="W4039" i="1"/>
  <c r="W4027" i="1"/>
  <c r="W3979" i="1"/>
  <c r="W3955" i="1"/>
  <c r="W3943" i="1"/>
  <c r="W3895" i="1"/>
  <c r="W3883" i="1"/>
  <c r="W3871" i="1"/>
  <c r="W3823" i="1"/>
  <c r="W3799" i="1"/>
  <c r="W3775" i="1"/>
  <c r="W3727" i="1"/>
  <c r="W3655" i="1"/>
  <c r="W3619" i="1"/>
  <c r="W3595" i="1"/>
  <c r="W3559" i="1"/>
  <c r="W3511" i="1"/>
  <c r="W3487" i="1"/>
  <c r="W3463" i="1"/>
  <c r="W3439" i="1"/>
  <c r="W3391" i="1"/>
  <c r="W3367" i="1"/>
  <c r="W3343" i="1"/>
  <c r="W3307" i="1"/>
  <c r="W3271" i="1"/>
  <c r="W3259" i="1"/>
  <c r="W3223" i="1"/>
  <c r="W3199" i="1"/>
  <c r="W3187" i="1"/>
  <c r="V3151" i="1"/>
  <c r="W3151" i="1" s="1"/>
  <c r="W3127" i="1"/>
  <c r="W3103" i="1"/>
  <c r="W3079" i="1"/>
  <c r="W2995" i="1"/>
  <c r="V2995" i="1"/>
  <c r="W2971" i="1"/>
  <c r="W2959" i="1"/>
  <c r="W2947" i="1"/>
  <c r="W2935" i="1"/>
  <c r="W2923" i="1"/>
  <c r="W2899" i="1"/>
  <c r="W2887" i="1"/>
  <c r="W2839" i="1"/>
  <c r="W2815" i="1"/>
  <c r="W2791" i="1"/>
  <c r="W2779" i="1"/>
  <c r="W2767" i="1"/>
  <c r="W2743" i="1"/>
  <c r="V2719" i="1"/>
  <c r="W2719" i="1" s="1"/>
  <c r="W2695" i="1"/>
  <c r="W2671" i="1"/>
  <c r="W2659" i="1"/>
  <c r="W2647" i="1"/>
  <c r="W2611" i="1"/>
  <c r="V2575" i="1"/>
  <c r="W2575" i="1" s="1"/>
  <c r="W2539" i="1"/>
  <c r="W2527" i="1"/>
  <c r="W2515" i="1"/>
  <c r="W2503" i="1"/>
  <c r="W2443" i="1"/>
  <c r="V2419" i="1"/>
  <c r="W2419" i="1" s="1"/>
  <c r="W2395" i="1"/>
  <c r="W2383" i="1"/>
  <c r="W2371" i="1"/>
  <c r="W2359" i="1"/>
  <c r="W2347" i="1"/>
  <c r="W2335" i="1"/>
  <c r="W2323" i="1"/>
  <c r="W2299" i="1"/>
  <c r="V2287" i="1"/>
  <c r="W2287" i="1" s="1"/>
  <c r="V2275" i="1"/>
  <c r="W2275" i="1" s="1"/>
  <c r="W2251" i="1"/>
  <c r="W2239" i="1"/>
  <c r="W2215" i="1"/>
  <c r="W2203" i="1"/>
  <c r="W2167" i="1"/>
  <c r="V2143" i="1"/>
  <c r="W2143" i="1" s="1"/>
  <c r="V2131" i="1"/>
  <c r="W2131" i="1" s="1"/>
  <c r="W2119" i="1"/>
  <c r="W2107" i="1"/>
  <c r="W2083" i="1"/>
  <c r="W2071" i="1"/>
  <c r="W2059" i="1"/>
  <c r="W2047" i="1"/>
  <c r="V2035" i="1"/>
  <c r="W2035" i="1" s="1"/>
  <c r="V2011" i="1"/>
  <c r="W2011" i="1" s="1"/>
  <c r="W1987" i="1"/>
  <c r="W1975" i="1"/>
  <c r="V1951" i="1"/>
  <c r="W1951" i="1" s="1"/>
  <c r="W1927" i="1"/>
  <c r="W1903" i="1"/>
  <c r="V1879" i="1"/>
  <c r="W1879" i="1" s="1"/>
  <c r="V1819" i="1"/>
  <c r="W1819" i="1" s="1"/>
  <c r="W1795" i="1"/>
  <c r="W1783" i="1"/>
  <c r="V1771" i="1"/>
  <c r="W1771" i="1" s="1"/>
  <c r="W1759" i="1"/>
  <c r="W1747" i="1"/>
  <c r="W1687" i="1"/>
  <c r="W1663" i="1"/>
  <c r="W1651" i="1"/>
  <c r="W1639" i="1"/>
  <c r="W1615" i="1"/>
  <c r="V1591" i="1"/>
  <c r="W1591" i="1" s="1"/>
  <c r="V1579" i="1"/>
  <c r="W1579" i="1" s="1"/>
  <c r="W1531" i="1"/>
  <c r="W1495" i="1"/>
  <c r="W1483" i="1"/>
  <c r="V1471" i="1"/>
  <c r="W1471" i="1" s="1"/>
  <c r="W1459" i="1"/>
  <c r="W1447" i="1"/>
  <c r="V1447" i="1"/>
  <c r="V1435" i="1"/>
  <c r="W1435" i="1" s="1"/>
  <c r="V1411" i="1"/>
  <c r="W1411" i="1" s="1"/>
  <c r="W1387" i="1"/>
  <c r="W1375" i="1"/>
  <c r="W1363" i="1"/>
  <c r="V1363" i="1"/>
  <c r="W1351" i="1"/>
  <c r="W1339" i="1"/>
  <c r="W1327" i="1"/>
  <c r="V1303" i="1"/>
  <c r="W1303" i="1" s="1"/>
  <c r="W1279" i="1"/>
  <c r="W1255" i="1"/>
  <c r="W1231" i="1"/>
  <c r="W1219" i="1"/>
  <c r="W1207" i="1"/>
  <c r="W1171" i="1"/>
  <c r="W1159" i="1"/>
  <c r="V1159" i="1"/>
  <c r="V1147" i="1"/>
  <c r="W1147" i="1" s="1"/>
  <c r="W1123" i="1"/>
  <c r="V1111" i="1"/>
  <c r="W1111" i="1" s="1"/>
  <c r="W1099" i="1"/>
  <c r="W1087" i="1"/>
  <c r="W1075" i="1"/>
  <c r="V1063" i="1"/>
  <c r="W1063" i="1" s="1"/>
  <c r="V1015" i="1"/>
  <c r="W1015" i="1" s="1"/>
  <c r="W955" i="1"/>
  <c r="V955" i="1"/>
  <c r="W931" i="1"/>
  <c r="V907" i="1"/>
  <c r="W907" i="1" s="1"/>
  <c r="W895" i="1"/>
  <c r="W859" i="1"/>
  <c r="V859" i="1"/>
  <c r="W811" i="1"/>
  <c r="V787" i="1"/>
  <c r="W787" i="1" s="1"/>
  <c r="W763" i="1"/>
  <c r="W751" i="1"/>
  <c r="V739" i="1"/>
  <c r="W739" i="1" s="1"/>
  <c r="W727" i="1"/>
  <c r="W703" i="1"/>
  <c r="W691" i="1"/>
  <c r="W679" i="1"/>
  <c r="W655" i="1"/>
  <c r="V643" i="1"/>
  <c r="W643" i="1" s="1"/>
  <c r="W595" i="1"/>
  <c r="W571" i="1"/>
  <c r="V559" i="1"/>
  <c r="W559" i="1" s="1"/>
  <c r="W547" i="1"/>
  <c r="V535" i="1"/>
  <c r="W535" i="1" s="1"/>
  <c r="W523" i="1"/>
  <c r="W511" i="1"/>
  <c r="V499" i="1"/>
  <c r="W499" i="1"/>
  <c r="W475" i="1"/>
  <c r="W463" i="1"/>
  <c r="W451" i="1"/>
  <c r="W427" i="1"/>
  <c r="V415" i="1"/>
  <c r="W415" i="1" s="1"/>
  <c r="W403" i="1"/>
  <c r="V379" i="1"/>
  <c r="W379" i="1" s="1"/>
  <c r="W367" i="1"/>
  <c r="W343" i="1"/>
  <c r="V331" i="1"/>
  <c r="W331" i="1" s="1"/>
  <c r="W307" i="1"/>
  <c r="W271" i="1"/>
  <c r="W235" i="1"/>
  <c r="W223" i="1"/>
  <c r="V211" i="1"/>
  <c r="W211" i="1" s="1"/>
  <c r="W199" i="1"/>
  <c r="V187" i="1"/>
  <c r="W187" i="1" s="1"/>
  <c r="V175" i="1"/>
  <c r="W175" i="1" s="1"/>
  <c r="V139" i="1"/>
  <c r="W139" i="1" s="1"/>
  <c r="V115" i="1"/>
  <c r="W115" i="1" s="1"/>
  <c r="W91" i="1"/>
  <c r="W79" i="1"/>
  <c r="V67" i="1"/>
  <c r="W67" i="1" s="1"/>
  <c r="V31" i="1"/>
  <c r="W31" i="1" s="1"/>
  <c r="W7" i="1"/>
  <c r="V5515" i="1"/>
  <c r="W5515" i="1" s="1"/>
  <c r="V5443" i="1"/>
  <c r="W5443" i="1" s="1"/>
  <c r="V5371" i="1"/>
  <c r="V5299" i="1"/>
  <c r="W5299" i="1" s="1"/>
  <c r="V5155" i="1"/>
  <c r="W5155" i="1" s="1"/>
  <c r="V5083" i="1"/>
  <c r="W5083" i="1" s="1"/>
  <c r="V4939" i="1"/>
  <c r="W4939" i="1" s="1"/>
  <c r="V4867" i="1"/>
  <c r="W4867" i="1" s="1"/>
  <c r="V4795" i="1"/>
  <c r="W4795" i="1" s="1"/>
  <c r="V4435" i="1"/>
  <c r="W4435" i="1" s="1"/>
  <c r="V4363" i="1"/>
  <c r="W4363" i="1" s="1"/>
  <c r="V4075" i="1"/>
  <c r="W4075" i="1" s="1"/>
  <c r="V3931" i="1"/>
  <c r="W3931" i="1" s="1"/>
  <c r="V3859" i="1"/>
  <c r="W3859" i="1" s="1"/>
  <c r="V3643" i="1"/>
  <c r="W3643" i="1" s="1"/>
  <c r="V3571" i="1"/>
  <c r="W3571" i="1" s="1"/>
  <c r="V3427" i="1"/>
  <c r="W3427" i="1" s="1"/>
  <c r="V3355" i="1"/>
  <c r="W3355" i="1" s="1"/>
  <c r="V3283" i="1"/>
  <c r="W3283" i="1" s="1"/>
  <c r="V3091" i="1"/>
  <c r="W3091" i="1" s="1"/>
  <c r="V3043" i="1"/>
  <c r="W3043" i="1" s="1"/>
  <c r="V2635" i="1"/>
  <c r="W2635" i="1" s="1"/>
  <c r="V2587" i="1"/>
  <c r="W2587" i="1" s="1"/>
  <c r="V2179" i="1"/>
  <c r="W2179" i="1" s="1"/>
  <c r="V1915" i="1"/>
  <c r="W1915" i="1" s="1"/>
  <c r="V979" i="1"/>
  <c r="W979" i="1" s="1"/>
  <c r="V883" i="1"/>
  <c r="W883" i="1" s="1"/>
  <c r="V847" i="1"/>
  <c r="W847" i="1" s="1"/>
  <c r="V823" i="1"/>
  <c r="W823" i="1" s="1"/>
  <c r="V43" i="1"/>
  <c r="W43" i="1" s="1"/>
  <c r="W355" i="1"/>
  <c r="W7945" i="1"/>
  <c r="W7897" i="1"/>
  <c r="W7873" i="1"/>
  <c r="W7801" i="1"/>
  <c r="W7753" i="1"/>
  <c r="W7717" i="1"/>
  <c r="W7645" i="1"/>
  <c r="W7609" i="1"/>
  <c r="W7573" i="1"/>
  <c r="W7501" i="1"/>
  <c r="W7465" i="1"/>
  <c r="W7417" i="1"/>
  <c r="W7345" i="1"/>
  <c r="W7321" i="1"/>
  <c r="W7273" i="1"/>
  <c r="W7201" i="1"/>
  <c r="W7177" i="1"/>
  <c r="W7117" i="1"/>
  <c r="W7045" i="1"/>
  <c r="W7033" i="1"/>
  <c r="W6973" i="1"/>
  <c r="W6901" i="1"/>
  <c r="W6889" i="1"/>
  <c r="W6817" i="1"/>
  <c r="W6745" i="1"/>
  <c r="W6673" i="1"/>
  <c r="W6601" i="1"/>
  <c r="W6589" i="1"/>
  <c r="W6517" i="1"/>
  <c r="W6457" i="1"/>
  <c r="W6445" i="1"/>
  <c r="W6373" i="1"/>
  <c r="W6313" i="1"/>
  <c r="W6301" i="1"/>
  <c r="W6253" i="1"/>
  <c r="W6169" i="1"/>
  <c r="W6157" i="1"/>
  <c r="W6145" i="1"/>
  <c r="W6097" i="1"/>
  <c r="W6085" i="1"/>
  <c r="W6025" i="1"/>
  <c r="W5989" i="1"/>
  <c r="W5941" i="1"/>
  <c r="W5881" i="1"/>
  <c r="W5857" i="1"/>
  <c r="W5833" i="1"/>
  <c r="W5785" i="1"/>
  <c r="W5737" i="1"/>
  <c r="W5701" i="1"/>
  <c r="W5689" i="1"/>
  <c r="W5653" i="1"/>
  <c r="W5629" i="1"/>
  <c r="W5593" i="1"/>
  <c r="W5557" i="1"/>
  <c r="W5533" i="1"/>
  <c r="W5497" i="1"/>
  <c r="W5485" i="1"/>
  <c r="W5449" i="1"/>
  <c r="W5413" i="1"/>
  <c r="W5401" i="1"/>
  <c r="W5329" i="1"/>
  <c r="W5305" i="1"/>
  <c r="W5293" i="1"/>
  <c r="W5257" i="1"/>
  <c r="W5185" i="1"/>
  <c r="W5173" i="1"/>
  <c r="W5161" i="1"/>
  <c r="W5101" i="1"/>
  <c r="W5089" i="1"/>
  <c r="W5053" i="1"/>
  <c r="W5029" i="1"/>
  <c r="W5017" i="1"/>
  <c r="W4957" i="1"/>
  <c r="W4933" i="1"/>
  <c r="W4897" i="1"/>
  <c r="W4885" i="1"/>
  <c r="W4873" i="1"/>
  <c r="W4849" i="1"/>
  <c r="W4813" i="1"/>
  <c r="W4801" i="1"/>
  <c r="W4729" i="1"/>
  <c r="W4693" i="1"/>
  <c r="W4657" i="1"/>
  <c r="W4585" i="1"/>
  <c r="W4573" i="1"/>
  <c r="W4501" i="1"/>
  <c r="W4489" i="1"/>
  <c r="W4453" i="1"/>
  <c r="W4441" i="1"/>
  <c r="W4429" i="1"/>
  <c r="W4381" i="1"/>
  <c r="W4309" i="1"/>
  <c r="W4285" i="1"/>
  <c r="W4273" i="1"/>
  <c r="W4249" i="1"/>
  <c r="W4225" i="1"/>
  <c r="W4213" i="1"/>
  <c r="W4165" i="1"/>
  <c r="W4117" i="1"/>
  <c r="W4081" i="1"/>
  <c r="W4069" i="1"/>
  <c r="W4045" i="1"/>
  <c r="W4021" i="1"/>
  <c r="W4009" i="1"/>
  <c r="W3985" i="1"/>
  <c r="W3961" i="1"/>
  <c r="W3913" i="1"/>
  <c r="W3877" i="1"/>
  <c r="W3853" i="1"/>
  <c r="W3805" i="1"/>
  <c r="W3781" i="1"/>
  <c r="W3745" i="1"/>
  <c r="W3733" i="1"/>
  <c r="W3697" i="1"/>
  <c r="W3685" i="1"/>
  <c r="W3649" i="1"/>
  <c r="W3613" i="1"/>
  <c r="W3589" i="1"/>
  <c r="W3577" i="1"/>
  <c r="W3541" i="1"/>
  <c r="W3493" i="1"/>
  <c r="W3445" i="1"/>
  <c r="W3433" i="1"/>
  <c r="W3409" i="1"/>
  <c r="W3385" i="1"/>
  <c r="W3373" i="1"/>
  <c r="W3337" i="1"/>
  <c r="W3313" i="1"/>
  <c r="W3301" i="1"/>
  <c r="W3277" i="1"/>
  <c r="W3229" i="1"/>
  <c r="W3181" i="1"/>
  <c r="W3157" i="1"/>
  <c r="W3121" i="1"/>
  <c r="W3109" i="1"/>
  <c r="W3085" i="1"/>
  <c r="W3025" i="1"/>
  <c r="W3013" i="1"/>
  <c r="W2977" i="1"/>
  <c r="W2965" i="1"/>
  <c r="W2941" i="1"/>
  <c r="W2905" i="1"/>
  <c r="W2869" i="1"/>
  <c r="W2857" i="1"/>
  <c r="W2809" i="1"/>
  <c r="W2761" i="1"/>
  <c r="W2725" i="1"/>
  <c r="W2713" i="1"/>
  <c r="W2701" i="1"/>
  <c r="W2677" i="1"/>
  <c r="W2581" i="1"/>
  <c r="W2557" i="1"/>
  <c r="W2521" i="1"/>
  <c r="W2437" i="1"/>
  <c r="W2425" i="1"/>
  <c r="W2401" i="1"/>
  <c r="W2329" i="1"/>
  <c r="W2317" i="1"/>
  <c r="W2293" i="1"/>
  <c r="W2281" i="1"/>
  <c r="W2257" i="1"/>
  <c r="W2173" i="1"/>
  <c r="W2149" i="1"/>
  <c r="W2137" i="1"/>
  <c r="W2101" i="1"/>
  <c r="V2065" i="1"/>
  <c r="W2065" i="1" s="1"/>
  <c r="V2029" i="1"/>
  <c r="W2029" i="1" s="1"/>
  <c r="V2017" i="1"/>
  <c r="W2017" i="1" s="1"/>
  <c r="V2005" i="1"/>
  <c r="W2005" i="1" s="1"/>
  <c r="V1981" i="1"/>
  <c r="W1981" i="1" s="1"/>
  <c r="V1933" i="1"/>
  <c r="W1933" i="1"/>
  <c r="V1873" i="1"/>
  <c r="W1873" i="1" s="1"/>
  <c r="V1861" i="1"/>
  <c r="W1861" i="1" s="1"/>
  <c r="V1837" i="1"/>
  <c r="W1837" i="1" s="1"/>
  <c r="W1825" i="1"/>
  <c r="V1825" i="1"/>
  <c r="W1801" i="1"/>
  <c r="V1801" i="1"/>
  <c r="V1765" i="1"/>
  <c r="W1765" i="1" s="1"/>
  <c r="V1729" i="1"/>
  <c r="W1729" i="1" s="1"/>
  <c r="V1717" i="1"/>
  <c r="W1717" i="1" s="1"/>
  <c r="V1705" i="1"/>
  <c r="W1705" i="1" s="1"/>
  <c r="V1681" i="1"/>
  <c r="W1681" i="1" s="1"/>
  <c r="V1669" i="1"/>
  <c r="W1669" i="1" s="1"/>
  <c r="V1633" i="1"/>
  <c r="W1633" i="1" s="1"/>
  <c r="V1597" i="1"/>
  <c r="W1597" i="1" s="1"/>
  <c r="V1573" i="1"/>
  <c r="W1573" i="1" s="1"/>
  <c r="V1561" i="1"/>
  <c r="W1561" i="1" s="1"/>
  <c r="V1549" i="1"/>
  <c r="W1549" i="1" s="1"/>
  <c r="V1525" i="1"/>
  <c r="W1525" i="1" s="1"/>
  <c r="V1513" i="1"/>
  <c r="W1513" i="1" s="1"/>
  <c r="V1501" i="1"/>
  <c r="W1501" i="1" s="1"/>
  <c r="V1477" i="1"/>
  <c r="W1477" i="1" s="1"/>
  <c r="V1465" i="1"/>
  <c r="W1465" i="1" s="1"/>
  <c r="W1429" i="1"/>
  <c r="V1429" i="1"/>
  <c r="V1405" i="1"/>
  <c r="W1405" i="1" s="1"/>
  <c r="V1393" i="1"/>
  <c r="W1393" i="1"/>
  <c r="V1357" i="1"/>
  <c r="W1357" i="1" s="1"/>
  <c r="V1345" i="1"/>
  <c r="W1345" i="1" s="1"/>
  <c r="V1321" i="1"/>
  <c r="W1321" i="1" s="1"/>
  <c r="V1297" i="1"/>
  <c r="W1297" i="1" s="1"/>
  <c r="V1285" i="1"/>
  <c r="W1285" i="1" s="1"/>
  <c r="V1273" i="1"/>
  <c r="W1273" i="1" s="1"/>
  <c r="V1261" i="1"/>
  <c r="W1261" i="1" s="1"/>
  <c r="V1249" i="1"/>
  <c r="W1249" i="1" s="1"/>
  <c r="V1201" i="1"/>
  <c r="W1201" i="1" s="1"/>
  <c r="V1189" i="1"/>
  <c r="W1189" i="1" s="1"/>
  <c r="V1165" i="1"/>
  <c r="W1165" i="1" s="1"/>
  <c r="V1141" i="1"/>
  <c r="W1141" i="1" s="1"/>
  <c r="V1129" i="1"/>
  <c r="W1129" i="1" s="1"/>
  <c r="V1093" i="1"/>
  <c r="W1093" i="1" s="1"/>
  <c r="V997" i="1"/>
  <c r="W997" i="1" s="1"/>
  <c r="V961" i="1"/>
  <c r="W961" i="1" s="1"/>
  <c r="V949" i="1"/>
  <c r="W949" i="1" s="1"/>
  <c r="V925" i="1"/>
  <c r="W925" i="1"/>
  <c r="V877" i="1"/>
  <c r="W877" i="1" s="1"/>
  <c r="V865" i="1"/>
  <c r="W865" i="1" s="1"/>
  <c r="V829" i="1"/>
  <c r="W829" i="1" s="1"/>
  <c r="W817" i="1"/>
  <c r="W793" i="1"/>
  <c r="W769" i="1"/>
  <c r="V757" i="1"/>
  <c r="W757" i="1" s="1"/>
  <c r="W733" i="1"/>
  <c r="W709" i="1"/>
  <c r="W697" i="1"/>
  <c r="W685" i="1"/>
  <c r="W613" i="1"/>
  <c r="V601" i="1"/>
  <c r="W601" i="1" s="1"/>
  <c r="W565" i="1"/>
  <c r="W553" i="1"/>
  <c r="V529" i="1"/>
  <c r="W529" i="1" s="1"/>
  <c r="W505" i="1"/>
  <c r="W493" i="1"/>
  <c r="V457" i="1"/>
  <c r="W457" i="1" s="1"/>
  <c r="V433" i="1"/>
  <c r="W433" i="1" s="1"/>
  <c r="W409" i="1"/>
  <c r="W385" i="1"/>
  <c r="W349" i="1"/>
  <c r="V301" i="1"/>
  <c r="W301" i="1" s="1"/>
  <c r="W253" i="1"/>
  <c r="V229" i="1"/>
  <c r="W229" i="1" s="1"/>
  <c r="W193" i="1"/>
  <c r="W169" i="1"/>
  <c r="V157" i="1"/>
  <c r="W157" i="1" s="1"/>
  <c r="V145" i="1"/>
  <c r="W145" i="1" s="1"/>
  <c r="W121" i="1"/>
  <c r="W97" i="1"/>
  <c r="V73" i="1"/>
  <c r="W73" i="1" s="1"/>
  <c r="W61" i="1"/>
  <c r="W25" i="1"/>
  <c r="V3061" i="1"/>
  <c r="W3061" i="1" s="1"/>
  <c r="V2917" i="1"/>
  <c r="W2917" i="1" s="1"/>
  <c r="V2773" i="1"/>
  <c r="W2773" i="1" s="1"/>
  <c r="V2629" i="1"/>
  <c r="W2629" i="1" s="1"/>
  <c r="V2485" i="1"/>
  <c r="W2485" i="1" s="1"/>
  <c r="V2341" i="1"/>
  <c r="W2341" i="1" s="1"/>
  <c r="V2197" i="1"/>
  <c r="W2197" i="1" s="1"/>
  <c r="V1740" i="1"/>
  <c r="W1740" i="1" s="1"/>
  <c r="V1284" i="1"/>
  <c r="W1284" i="1" s="1"/>
  <c r="V756" i="1"/>
  <c r="W756" i="1" s="1"/>
  <c r="V397" i="1"/>
  <c r="W397" i="1" s="1"/>
  <c r="V37" i="1"/>
  <c r="W37" i="1" s="1"/>
  <c r="W2520" i="1"/>
  <c r="W2496" i="1"/>
  <c r="W2448" i="1"/>
  <c r="W1309" i="1"/>
  <c r="W1177" i="1"/>
  <c r="W1068" i="1"/>
  <c r="W985" i="1"/>
  <c r="W721" i="1"/>
  <c r="W7944" i="1"/>
  <c r="W7884" i="1"/>
  <c r="W7860" i="1"/>
  <c r="W7788" i="1"/>
  <c r="W7740" i="1"/>
  <c r="W7716" i="1"/>
  <c r="W7644" i="1"/>
  <c r="W7596" i="1"/>
  <c r="W7560" i="1"/>
  <c r="W7488" i="1"/>
  <c r="W7452" i="1"/>
  <c r="W7416" i="1"/>
  <c r="W7344" i="1"/>
  <c r="W7308" i="1"/>
  <c r="W7260" i="1"/>
  <c r="W7188" i="1"/>
  <c r="W7164" i="1"/>
  <c r="W7116" i="1"/>
  <c r="W7044" i="1"/>
  <c r="W7020" i="1"/>
  <c r="W6960" i="1"/>
  <c r="W6888" i="1"/>
  <c r="W6876" i="1"/>
  <c r="W6816" i="1"/>
  <c r="W6744" i="1"/>
  <c r="W6732" i="1"/>
  <c r="W6660" i="1"/>
  <c r="W6588" i="1"/>
  <c r="W6516" i="1"/>
  <c r="W6444" i="1"/>
  <c r="W6432" i="1"/>
  <c r="W6360" i="1"/>
  <c r="W6300" i="1"/>
  <c r="W6228" i="1"/>
  <c r="W6192" i="1"/>
  <c r="W6156" i="1"/>
  <c r="W6036" i="1"/>
  <c r="W6012" i="1"/>
  <c r="W6000" i="1"/>
  <c r="W5928" i="1"/>
  <c r="W5880" i="1"/>
  <c r="W5868" i="1"/>
  <c r="W5772" i="1"/>
  <c r="W5724" i="1"/>
  <c r="W5700" i="1"/>
  <c r="W5688" i="1"/>
  <c r="W5652" i="1"/>
  <c r="W5628" i="1"/>
  <c r="W5580" i="1"/>
  <c r="W5568" i="1"/>
  <c r="W5544" i="1"/>
  <c r="W5472" i="1"/>
  <c r="W5448" i="1"/>
  <c r="W5436" i="1"/>
  <c r="W5412" i="1"/>
  <c r="W5400" i="1"/>
  <c r="W5328" i="1"/>
  <c r="W5292" i="1"/>
  <c r="W5244" i="1"/>
  <c r="W5208" i="1"/>
  <c r="W5172" i="1"/>
  <c r="W5148" i="1"/>
  <c r="W5100" i="1"/>
  <c r="W5088" i="1"/>
  <c r="W5052" i="1"/>
  <c r="W5028" i="1"/>
  <c r="W5004" i="1"/>
  <c r="W4968" i="1"/>
  <c r="W4944" i="1"/>
  <c r="W4872" i="1"/>
  <c r="W4860" i="1"/>
  <c r="W4848" i="1"/>
  <c r="W4812" i="1"/>
  <c r="W4800" i="1"/>
  <c r="W4728" i="1"/>
  <c r="W4716" i="1"/>
  <c r="W4644" i="1"/>
  <c r="W4608" i="1"/>
  <c r="W4572" i="1"/>
  <c r="W4500" i="1"/>
  <c r="W4488" i="1"/>
  <c r="W4452" i="1"/>
  <c r="W4428" i="1"/>
  <c r="W4380" i="1"/>
  <c r="W4356" i="1"/>
  <c r="W4344" i="1"/>
  <c r="W4320" i="1"/>
  <c r="W4296" i="1"/>
  <c r="W4212" i="1"/>
  <c r="W4164" i="1"/>
  <c r="W4152" i="1"/>
  <c r="W4128" i="1"/>
  <c r="W4080" i="1"/>
  <c r="W4056" i="1"/>
  <c r="W4044" i="1"/>
  <c r="W4008" i="1"/>
  <c r="W3912" i="1"/>
  <c r="W3900" i="1"/>
  <c r="W3876" i="1"/>
  <c r="W3864" i="1"/>
  <c r="W3852" i="1"/>
  <c r="W3840" i="1"/>
  <c r="W3828" i="1"/>
  <c r="W3756" i="1"/>
  <c r="W3744" i="1"/>
  <c r="W3720" i="1"/>
  <c r="W3708" i="1"/>
  <c r="W3696" i="1"/>
  <c r="W3672" i="1"/>
  <c r="W3612" i="1"/>
  <c r="W3588" i="1"/>
  <c r="W3576" i="1"/>
  <c r="W3540" i="1"/>
  <c r="W3528" i="1"/>
  <c r="W3456" i="1"/>
  <c r="W3444" i="1"/>
  <c r="W3432" i="1"/>
  <c r="W3408" i="1"/>
  <c r="W3384" i="1"/>
  <c r="W3372" i="1"/>
  <c r="W3288" i="1"/>
  <c r="W3276" i="1"/>
  <c r="W3240" i="1"/>
  <c r="W3228" i="1"/>
  <c r="W3204" i="1"/>
  <c r="V3156" i="1"/>
  <c r="W3156" i="1" s="1"/>
  <c r="V3144" i="1"/>
  <c r="W3144" i="1" s="1"/>
  <c r="V3120" i="1"/>
  <c r="W3120" i="1" s="1"/>
  <c r="V3072" i="1"/>
  <c r="W3072" i="1" s="1"/>
  <c r="V3000" i="1"/>
  <c r="W3000" i="1" s="1"/>
  <c r="V2964" i="1"/>
  <c r="W2964" i="1" s="1"/>
  <c r="V2940" i="1"/>
  <c r="W2940" i="1" s="1"/>
  <c r="W2928" i="1"/>
  <c r="V2928" i="1"/>
  <c r="V2904" i="1"/>
  <c r="W2904" i="1" s="1"/>
  <c r="V2856" i="1"/>
  <c r="W2856" i="1" s="1"/>
  <c r="V2808" i="1"/>
  <c r="W2808" i="1" s="1"/>
  <c r="V2772" i="1"/>
  <c r="W2772" i="1" s="1"/>
  <c r="V2712" i="1"/>
  <c r="W2712" i="1" s="1"/>
  <c r="W2700" i="1"/>
  <c r="V2700" i="1"/>
  <c r="V2676" i="1"/>
  <c r="W2676" i="1" s="1"/>
  <c r="V2640" i="1"/>
  <c r="W2640" i="1" s="1"/>
  <c r="V2628" i="1"/>
  <c r="W2628" i="1" s="1"/>
  <c r="V2568" i="1"/>
  <c r="W2568" i="1" s="1"/>
  <c r="V2556" i="1"/>
  <c r="W2556" i="1" s="1"/>
  <c r="V2544" i="1"/>
  <c r="W2544" i="1" s="1"/>
  <c r="V2508" i="1"/>
  <c r="W2508" i="1" s="1"/>
  <c r="W2484" i="1"/>
  <c r="V2484" i="1"/>
  <c r="V2472" i="1"/>
  <c r="W2472" i="1" s="1"/>
  <c r="W2436" i="1"/>
  <c r="V2436" i="1"/>
  <c r="V2424" i="1"/>
  <c r="W2424" i="1" s="1"/>
  <c r="W2400" i="1"/>
  <c r="V2400" i="1"/>
  <c r="V2340" i="1"/>
  <c r="W2340" i="1" s="1"/>
  <c r="V2328" i="1"/>
  <c r="W2328" i="1" s="1"/>
  <c r="V2316" i="1"/>
  <c r="W2316" i="1" s="1"/>
  <c r="V2280" i="1"/>
  <c r="W2280" i="1" s="1"/>
  <c r="V2244" i="1"/>
  <c r="W2244" i="1" s="1"/>
  <c r="W2232" i="1"/>
  <c r="V2232" i="1"/>
  <c r="V2220" i="1"/>
  <c r="W2220" i="1" s="1"/>
  <c r="V2196" i="1"/>
  <c r="W2196" i="1" s="1"/>
  <c r="V2184" i="1"/>
  <c r="W2184" i="1" s="1"/>
  <c r="V2172" i="1"/>
  <c r="W2172" i="1" s="1"/>
  <c r="V2136" i="1"/>
  <c r="W2136" i="1" s="1"/>
  <c r="W2100" i="1"/>
  <c r="V2100" i="1"/>
  <c r="V2076" i="1"/>
  <c r="W2076" i="1" s="1"/>
  <c r="W2028" i="1"/>
  <c r="W1944" i="1"/>
  <c r="V1932" i="1"/>
  <c r="W1932" i="1" s="1"/>
  <c r="W1920" i="1"/>
  <c r="W1896" i="1"/>
  <c r="W1872" i="1"/>
  <c r="W1860" i="1"/>
  <c r="W1836" i="1"/>
  <c r="W1764" i="1"/>
  <c r="W1716" i="1"/>
  <c r="W1704" i="1"/>
  <c r="W1692" i="1"/>
  <c r="W1680" i="1"/>
  <c r="V1644" i="1"/>
  <c r="W1644" i="1" s="1"/>
  <c r="W1608" i="1"/>
  <c r="W1596" i="1"/>
  <c r="W1572" i="1"/>
  <c r="W1560" i="1"/>
  <c r="W1548" i="1"/>
  <c r="W1524" i="1"/>
  <c r="V1500" i="1"/>
  <c r="W1500" i="1" s="1"/>
  <c r="W1464" i="1"/>
  <c r="W1452" i="1"/>
  <c r="W1428" i="1"/>
  <c r="W1416" i="1"/>
  <c r="W1344" i="1"/>
  <c r="W1296" i="1"/>
  <c r="W1272" i="1"/>
  <c r="W1260" i="1"/>
  <c r="V1224" i="1"/>
  <c r="W1224" i="1" s="1"/>
  <c r="W1188" i="1"/>
  <c r="W1164" i="1"/>
  <c r="W1140" i="1"/>
  <c r="W1128" i="1"/>
  <c r="W1116" i="1"/>
  <c r="W1092" i="1"/>
  <c r="W1044" i="1"/>
  <c r="W1008" i="1"/>
  <c r="W996" i="1"/>
  <c r="W972" i="1"/>
  <c r="V924" i="1"/>
  <c r="W924" i="1" s="1"/>
  <c r="W912" i="1"/>
  <c r="W864" i="1"/>
  <c r="V852" i="1"/>
  <c r="W852" i="1" s="1"/>
  <c r="W828" i="1"/>
  <c r="V816" i="1"/>
  <c r="W816" i="1" s="1"/>
  <c r="W804" i="1"/>
  <c r="W792" i="1"/>
  <c r="W780" i="1"/>
  <c r="W768" i="1"/>
  <c r="V708" i="1"/>
  <c r="W708" i="1" s="1"/>
  <c r="W684" i="1"/>
  <c r="V672" i="1"/>
  <c r="W672" i="1" s="1"/>
  <c r="W660" i="1"/>
  <c r="W624" i="1"/>
  <c r="W612" i="1"/>
  <c r="V600" i="1"/>
  <c r="W600" i="1" s="1"/>
  <c r="W576" i="1"/>
  <c r="V564" i="1"/>
  <c r="W564" i="1" s="1"/>
  <c r="W552" i="1"/>
  <c r="W528" i="1"/>
  <c r="W492" i="1"/>
  <c r="W480" i="1"/>
  <c r="W468" i="1"/>
  <c r="W456" i="1"/>
  <c r="W432" i="1"/>
  <c r="V420" i="1"/>
  <c r="W420" i="1" s="1"/>
  <c r="W396" i="1"/>
  <c r="W360" i="1"/>
  <c r="W348" i="1"/>
  <c r="W324" i="1"/>
  <c r="W312" i="1"/>
  <c r="V276" i="1"/>
  <c r="W276" i="1" s="1"/>
  <c r="W252" i="1"/>
  <c r="W204" i="1"/>
  <c r="W192" i="1"/>
  <c r="V144" i="1"/>
  <c r="W144" i="1" s="1"/>
  <c r="V132" i="1"/>
  <c r="W132" i="1" s="1"/>
  <c r="W120" i="1"/>
  <c r="W96" i="1"/>
  <c r="V72" i="1"/>
  <c r="W72" i="1" s="1"/>
  <c r="W60" i="1"/>
  <c r="W24" i="1"/>
  <c r="W12" i="1"/>
  <c r="V3073" i="1"/>
  <c r="W3073" i="1" s="1"/>
  <c r="V2785" i="1"/>
  <c r="W2785" i="1" s="1"/>
  <c r="V2641" i="1"/>
  <c r="W2641" i="1" s="1"/>
  <c r="V2064" i="1"/>
  <c r="W2064" i="1" s="1"/>
  <c r="V1992" i="1"/>
  <c r="W1992" i="1" s="1"/>
  <c r="V1848" i="1"/>
  <c r="W1848" i="1" s="1"/>
  <c r="V1392" i="1"/>
  <c r="W1392" i="1" s="1"/>
  <c r="V1032" i="1"/>
  <c r="W1032" i="1" s="1"/>
  <c r="V984" i="1"/>
  <c r="W984" i="1" s="1"/>
  <c r="V636" i="1"/>
  <c r="W636" i="1" s="1"/>
  <c r="V517" i="1"/>
  <c r="W517" i="1" s="1"/>
  <c r="V396" i="1"/>
  <c r="V277" i="1"/>
  <c r="W277" i="1" s="1"/>
  <c r="V36" i="1"/>
  <c r="W36" i="1" s="1"/>
  <c r="W3060" i="1"/>
  <c r="W3036" i="1"/>
  <c r="W3012" i="1"/>
  <c r="W1957" i="1"/>
  <c r="W1849" i="1"/>
  <c r="W300" i="1"/>
  <c r="T7993" i="1"/>
  <c r="T7981" i="1"/>
  <c r="T7969" i="1"/>
  <c r="T7957" i="1"/>
  <c r="T7945" i="1"/>
  <c r="T7933" i="1"/>
  <c r="T7921" i="1"/>
  <c r="T7909" i="1"/>
  <c r="T7897" i="1"/>
  <c r="T7885" i="1"/>
  <c r="T7873" i="1"/>
  <c r="T7861" i="1"/>
  <c r="T7849" i="1"/>
  <c r="T7837" i="1"/>
  <c r="T7825" i="1"/>
  <c r="T7813" i="1"/>
  <c r="T7801" i="1"/>
  <c r="T7789" i="1"/>
  <c r="T7777" i="1"/>
  <c r="T7765" i="1"/>
  <c r="T7753" i="1"/>
  <c r="T7741" i="1"/>
  <c r="T7729" i="1"/>
  <c r="T7717" i="1"/>
  <c r="T7705" i="1"/>
  <c r="T7693" i="1"/>
  <c r="T7681" i="1"/>
  <c r="T7669" i="1"/>
  <c r="T7657" i="1"/>
  <c r="T7645" i="1"/>
  <c r="T7633" i="1"/>
  <c r="T7621" i="1"/>
  <c r="T7609" i="1"/>
  <c r="T7597" i="1"/>
  <c r="T7585" i="1"/>
  <c r="T7573" i="1"/>
  <c r="T7561" i="1"/>
  <c r="T7549" i="1"/>
  <c r="T7537" i="1"/>
  <c r="T7525" i="1"/>
  <c r="T7513" i="1"/>
  <c r="T7501" i="1"/>
  <c r="T7489" i="1"/>
  <c r="T7477" i="1"/>
  <c r="T7465" i="1"/>
  <c r="T7453" i="1"/>
  <c r="T7441" i="1"/>
  <c r="T7429" i="1"/>
  <c r="T7417" i="1"/>
  <c r="T7405" i="1"/>
  <c r="T7393" i="1"/>
  <c r="T7381" i="1"/>
  <c r="T7369" i="1"/>
  <c r="T7357" i="1"/>
  <c r="T7345" i="1"/>
  <c r="T7333" i="1"/>
  <c r="T7321" i="1"/>
  <c r="T7309" i="1"/>
  <c r="T7297" i="1"/>
  <c r="T7285" i="1"/>
  <c r="T7273" i="1"/>
  <c r="T7261" i="1"/>
  <c r="T7249" i="1"/>
  <c r="T7237" i="1"/>
  <c r="T7225" i="1"/>
  <c r="T7213" i="1"/>
  <c r="T7201" i="1"/>
  <c r="T7189" i="1"/>
  <c r="T7177" i="1"/>
  <c r="T7165" i="1"/>
  <c r="T7153" i="1"/>
  <c r="T7141" i="1"/>
  <c r="T7129" i="1"/>
  <c r="T7117" i="1"/>
  <c r="T7105" i="1"/>
  <c r="T7093" i="1"/>
  <c r="T7081" i="1"/>
  <c r="T7069" i="1"/>
  <c r="T7057" i="1"/>
  <c r="T7045" i="1"/>
  <c r="T7033" i="1"/>
  <c r="T7021" i="1"/>
  <c r="T7009" i="1"/>
  <c r="T6997" i="1"/>
  <c r="T6985" i="1"/>
  <c r="T6973" i="1"/>
  <c r="T6961" i="1"/>
  <c r="T6949" i="1"/>
  <c r="T6937" i="1"/>
  <c r="T6925" i="1"/>
  <c r="T6913" i="1"/>
  <c r="T6901" i="1"/>
  <c r="T6889" i="1"/>
  <c r="T6877" i="1"/>
  <c r="T6865" i="1"/>
  <c r="T6853" i="1"/>
  <c r="T6841" i="1"/>
  <c r="T6829" i="1"/>
  <c r="T6817" i="1"/>
  <c r="T6805" i="1"/>
  <c r="T6793" i="1"/>
  <c r="T6781" i="1"/>
  <c r="T6769" i="1"/>
  <c r="T6757" i="1"/>
  <c r="T6745" i="1"/>
  <c r="T6733" i="1"/>
  <c r="T6721" i="1"/>
  <c r="T6709" i="1"/>
  <c r="T6697" i="1"/>
  <c r="T6685" i="1"/>
  <c r="T6673" i="1"/>
  <c r="T6661" i="1"/>
  <c r="T6649" i="1"/>
  <c r="T6637" i="1"/>
  <c r="T6625" i="1"/>
  <c r="T6613" i="1"/>
  <c r="T6601" i="1"/>
  <c r="T6589" i="1"/>
  <c r="T6577" i="1"/>
  <c r="T6565" i="1"/>
  <c r="T6553" i="1"/>
  <c r="T6541" i="1"/>
  <c r="T6529" i="1"/>
  <c r="T6517" i="1"/>
  <c r="T6505" i="1"/>
  <c r="T6493" i="1"/>
  <c r="T6481" i="1"/>
  <c r="T6469" i="1"/>
  <c r="T6457" i="1"/>
  <c r="T6445" i="1"/>
  <c r="T6433" i="1"/>
  <c r="T6421" i="1"/>
  <c r="T6409" i="1"/>
  <c r="T6397" i="1"/>
  <c r="T6385" i="1"/>
  <c r="T6373" i="1"/>
  <c r="T6361" i="1"/>
  <c r="T6349" i="1"/>
  <c r="T6337" i="1"/>
  <c r="T6325" i="1"/>
  <c r="T6313" i="1"/>
  <c r="T6301" i="1"/>
  <c r="T6289" i="1"/>
  <c r="T6277" i="1"/>
  <c r="T6265" i="1"/>
  <c r="T6253" i="1"/>
  <c r="T6241" i="1"/>
  <c r="T6229" i="1"/>
  <c r="T6217" i="1"/>
  <c r="T6205" i="1"/>
  <c r="T6193" i="1"/>
  <c r="T6181" i="1"/>
  <c r="T6169" i="1"/>
  <c r="T6157" i="1"/>
  <c r="T6145" i="1"/>
  <c r="T6133" i="1"/>
  <c r="T6121" i="1"/>
  <c r="T6109" i="1"/>
  <c r="T6097" i="1"/>
  <c r="T6085" i="1"/>
  <c r="T6073" i="1"/>
  <c r="T6061" i="1"/>
  <c r="T6049" i="1"/>
  <c r="T6037" i="1"/>
  <c r="T6025" i="1"/>
  <c r="T6013" i="1"/>
  <c r="T6001" i="1"/>
  <c r="T5989" i="1"/>
  <c r="T5977" i="1"/>
  <c r="T5965" i="1"/>
  <c r="T5953" i="1"/>
  <c r="T5941" i="1"/>
  <c r="T5929" i="1"/>
  <c r="T5917" i="1"/>
  <c r="T5905" i="1"/>
  <c r="T5893" i="1"/>
  <c r="T5881" i="1"/>
  <c r="T5869" i="1"/>
  <c r="T5857" i="1"/>
  <c r="T5845" i="1"/>
  <c r="T5833" i="1"/>
  <c r="T5821" i="1"/>
  <c r="T5809" i="1"/>
  <c r="T5797" i="1"/>
  <c r="T5785" i="1"/>
  <c r="T5773" i="1"/>
  <c r="T5761" i="1"/>
  <c r="T5749" i="1"/>
  <c r="T5737" i="1"/>
  <c r="T5725" i="1"/>
  <c r="T5713" i="1"/>
  <c r="T5701" i="1"/>
  <c r="T5689" i="1"/>
  <c r="T5677" i="1"/>
  <c r="T5665" i="1"/>
  <c r="T5653" i="1"/>
  <c r="T5641" i="1"/>
  <c r="T5629" i="1"/>
  <c r="T5617" i="1"/>
  <c r="T5605" i="1"/>
  <c r="T5593" i="1"/>
  <c r="T5581" i="1"/>
  <c r="T5569" i="1"/>
  <c r="T5557" i="1"/>
  <c r="T5545" i="1"/>
  <c r="T5533" i="1"/>
  <c r="T5521" i="1"/>
  <c r="T5509" i="1"/>
  <c r="T5497" i="1"/>
  <c r="T5485" i="1"/>
  <c r="T5473" i="1"/>
  <c r="T5461" i="1"/>
  <c r="T5449" i="1"/>
  <c r="T5437" i="1"/>
  <c r="T5425" i="1"/>
  <c r="T5413" i="1"/>
  <c r="T5401" i="1"/>
  <c r="T5389" i="1"/>
  <c r="T5377" i="1"/>
  <c r="T5365" i="1"/>
  <c r="T5353" i="1"/>
  <c r="T5341" i="1"/>
  <c r="T5329" i="1"/>
  <c r="T5317" i="1"/>
  <c r="T5305" i="1"/>
  <c r="T5293" i="1"/>
  <c r="T5281" i="1"/>
  <c r="T5269" i="1"/>
  <c r="T5257" i="1"/>
  <c r="T5245" i="1"/>
  <c r="T5233" i="1"/>
  <c r="T5221" i="1"/>
  <c r="T5209" i="1"/>
  <c r="T5197" i="1"/>
  <c r="T5185" i="1"/>
  <c r="T5173" i="1"/>
  <c r="T5161" i="1"/>
  <c r="T7992" i="1"/>
  <c r="T7980" i="1"/>
  <c r="T7968" i="1"/>
  <c r="T7956" i="1"/>
  <c r="T7944" i="1"/>
  <c r="T7932" i="1"/>
  <c r="T7920" i="1"/>
  <c r="T7908" i="1"/>
  <c r="T7896" i="1"/>
  <c r="T7884" i="1"/>
  <c r="T7872" i="1"/>
  <c r="T7860" i="1"/>
  <c r="T7848" i="1"/>
  <c r="T7836" i="1"/>
  <c r="T7824" i="1"/>
  <c r="T7812" i="1"/>
  <c r="T7800" i="1"/>
  <c r="T7788" i="1"/>
  <c r="T7776" i="1"/>
  <c r="T7764" i="1"/>
  <c r="T7752" i="1"/>
  <c r="T7740" i="1"/>
  <c r="T7728" i="1"/>
  <c r="T7716" i="1"/>
  <c r="T7704" i="1"/>
  <c r="T7692" i="1"/>
  <c r="T7680" i="1"/>
  <c r="T7668" i="1"/>
  <c r="T7656" i="1"/>
  <c r="T7644" i="1"/>
  <c r="T7632" i="1"/>
  <c r="T7620" i="1"/>
  <c r="T7608" i="1"/>
  <c r="T7596" i="1"/>
  <c r="T7584" i="1"/>
  <c r="T7572" i="1"/>
  <c r="T7560" i="1"/>
  <c r="T7548" i="1"/>
  <c r="T7536" i="1"/>
  <c r="T7524" i="1"/>
  <c r="T7512" i="1"/>
  <c r="T7500" i="1"/>
  <c r="T7488" i="1"/>
  <c r="T7476" i="1"/>
  <c r="T7464" i="1"/>
  <c r="T7452" i="1"/>
  <c r="T7440" i="1"/>
  <c r="T7428" i="1"/>
  <c r="T7416" i="1"/>
  <c r="T7404" i="1"/>
  <c r="T7392" i="1"/>
  <c r="T7380" i="1"/>
  <c r="T7368" i="1"/>
  <c r="T7356" i="1"/>
  <c r="T7344" i="1"/>
  <c r="T7332" i="1"/>
  <c r="T7320" i="1"/>
  <c r="T7308" i="1"/>
  <c r="T7296" i="1"/>
  <c r="T7284" i="1"/>
  <c r="T7272" i="1"/>
  <c r="T7260" i="1"/>
  <c r="T7248" i="1"/>
  <c r="T7236" i="1"/>
  <c r="T7224" i="1"/>
  <c r="T7212" i="1"/>
  <c r="T7200" i="1"/>
  <c r="T7188" i="1"/>
  <c r="T7176" i="1"/>
  <c r="T7164" i="1"/>
  <c r="T7152" i="1"/>
  <c r="T7140" i="1"/>
  <c r="T7128" i="1"/>
  <c r="T7116" i="1"/>
  <c r="T7104" i="1"/>
  <c r="T7092" i="1"/>
  <c r="T7080" i="1"/>
  <c r="T7068" i="1"/>
  <c r="T7056" i="1"/>
  <c r="T7044" i="1"/>
  <c r="T7032" i="1"/>
  <c r="T7020" i="1"/>
  <c r="T7008" i="1"/>
  <c r="T6996" i="1"/>
  <c r="T6984" i="1"/>
  <c r="T6972" i="1"/>
  <c r="T6960" i="1"/>
  <c r="T6948" i="1"/>
  <c r="T6936" i="1"/>
  <c r="T6924" i="1"/>
  <c r="T6912" i="1"/>
  <c r="T6900" i="1"/>
  <c r="T6888" i="1"/>
  <c r="T6876" i="1"/>
  <c r="T6864" i="1"/>
  <c r="T6852" i="1"/>
  <c r="T6840" i="1"/>
  <c r="T6828" i="1"/>
  <c r="T6816" i="1"/>
  <c r="T6804" i="1"/>
  <c r="T6792" i="1"/>
  <c r="T6780" i="1"/>
  <c r="T6768" i="1"/>
  <c r="T6756" i="1"/>
  <c r="T6744" i="1"/>
  <c r="T6732" i="1"/>
  <c r="T6720" i="1"/>
  <c r="T6708" i="1"/>
  <c r="T6696" i="1"/>
  <c r="T6684" i="1"/>
  <c r="T6672" i="1"/>
  <c r="T6660" i="1"/>
  <c r="T6648" i="1"/>
  <c r="T6636" i="1"/>
  <c r="T6624" i="1"/>
  <c r="T6612" i="1"/>
  <c r="T6600" i="1"/>
  <c r="T6588" i="1"/>
  <c r="T6576" i="1"/>
  <c r="T6564" i="1"/>
  <c r="T6552" i="1"/>
  <c r="T6540" i="1"/>
  <c r="T6528" i="1"/>
  <c r="T6516" i="1"/>
  <c r="T6504" i="1"/>
  <c r="T6492" i="1"/>
  <c r="T6480" i="1"/>
  <c r="T6468" i="1"/>
  <c r="T6456" i="1"/>
  <c r="T6444" i="1"/>
  <c r="T6432" i="1"/>
  <c r="T6420" i="1"/>
  <c r="T6408" i="1"/>
  <c r="T6396" i="1"/>
  <c r="T6384" i="1"/>
  <c r="T6372" i="1"/>
  <c r="T6360" i="1"/>
  <c r="T6348" i="1"/>
  <c r="T6336" i="1"/>
  <c r="T6324" i="1"/>
  <c r="T6312" i="1"/>
  <c r="T6300" i="1"/>
  <c r="T6288" i="1"/>
  <c r="T6276" i="1"/>
  <c r="T6264" i="1"/>
  <c r="T6252" i="1"/>
  <c r="T6240" i="1"/>
  <c r="T6228" i="1"/>
  <c r="T6216" i="1"/>
  <c r="T6204" i="1"/>
  <c r="T6192" i="1"/>
  <c r="T6180" i="1"/>
  <c r="T6168" i="1"/>
  <c r="T6156" i="1"/>
  <c r="T6144" i="1"/>
  <c r="T6132" i="1"/>
  <c r="T6120" i="1"/>
  <c r="T6108" i="1"/>
  <c r="T6096" i="1"/>
  <c r="T6084" i="1"/>
  <c r="T6072" i="1"/>
  <c r="T6060" i="1"/>
  <c r="T6048" i="1"/>
  <c r="T6036" i="1"/>
  <c r="T6024" i="1"/>
  <c r="T6012" i="1"/>
  <c r="T6000" i="1"/>
  <c r="T5988" i="1"/>
  <c r="T5976" i="1"/>
  <c r="T5964" i="1"/>
  <c r="T5952" i="1"/>
  <c r="T5940" i="1"/>
  <c r="T5928" i="1"/>
  <c r="T5916" i="1"/>
  <c r="T5904" i="1"/>
  <c r="T5892" i="1"/>
  <c r="T5880" i="1"/>
  <c r="T5868" i="1"/>
  <c r="T5856" i="1"/>
  <c r="T5844" i="1"/>
  <c r="T5832" i="1"/>
  <c r="T5820" i="1"/>
  <c r="T5808" i="1"/>
  <c r="T5796" i="1"/>
  <c r="T5784" i="1"/>
  <c r="T5772" i="1"/>
  <c r="T5760" i="1"/>
  <c r="T5748" i="1"/>
  <c r="T5736" i="1"/>
  <c r="T5724" i="1"/>
  <c r="T5712" i="1"/>
  <c r="T5700" i="1"/>
  <c r="T5688" i="1"/>
  <c r="T5676" i="1"/>
  <c r="T5664" i="1"/>
  <c r="T5652" i="1"/>
  <c r="T5640" i="1"/>
  <c r="T5628" i="1"/>
  <c r="T5616" i="1"/>
  <c r="T7990" i="1"/>
  <c r="T7978" i="1"/>
  <c r="T7966" i="1"/>
  <c r="T7954" i="1"/>
  <c r="T7942" i="1"/>
  <c r="T7930" i="1"/>
  <c r="T7918" i="1"/>
  <c r="T7906" i="1"/>
  <c r="T7894" i="1"/>
  <c r="T7882" i="1"/>
  <c r="T7870" i="1"/>
  <c r="T7858" i="1"/>
  <c r="T7846" i="1"/>
  <c r="T7834" i="1"/>
  <c r="T7822" i="1"/>
  <c r="T7810" i="1"/>
  <c r="T7798" i="1"/>
  <c r="T7786" i="1"/>
  <c r="T7774" i="1"/>
  <c r="T7762" i="1"/>
  <c r="T7750" i="1"/>
  <c r="T7738" i="1"/>
  <c r="T7726" i="1"/>
  <c r="T7714" i="1"/>
  <c r="T7702" i="1"/>
  <c r="T7690" i="1"/>
  <c r="T7678" i="1"/>
  <c r="T7666" i="1"/>
  <c r="T7654" i="1"/>
  <c r="T7642" i="1"/>
  <c r="T7630" i="1"/>
  <c r="T7618" i="1"/>
  <c r="T8001" i="1"/>
  <c r="T7989" i="1"/>
  <c r="T7977" i="1"/>
  <c r="T7965" i="1"/>
  <c r="T7953" i="1"/>
  <c r="T7941" i="1"/>
  <c r="T7929" i="1"/>
  <c r="T7917" i="1"/>
  <c r="T7905" i="1"/>
  <c r="T7893" i="1"/>
  <c r="T7881" i="1"/>
  <c r="T7869" i="1"/>
  <c r="T7857" i="1"/>
  <c r="T7845" i="1"/>
  <c r="T7833" i="1"/>
  <c r="T7821" i="1"/>
  <c r="T7809" i="1"/>
  <c r="T7797" i="1"/>
  <c r="T7785" i="1"/>
  <c r="T7773" i="1"/>
  <c r="T7761" i="1"/>
  <c r="T7749" i="1"/>
  <c r="T7737" i="1"/>
  <c r="T7725" i="1"/>
  <c r="T7713" i="1"/>
  <c r="T7701" i="1"/>
  <c r="T7689" i="1"/>
  <c r="T7677" i="1"/>
  <c r="T7665" i="1"/>
  <c r="T7653" i="1"/>
  <c r="T7641" i="1"/>
  <c r="T7629" i="1"/>
  <c r="T7617" i="1"/>
  <c r="T7605" i="1"/>
  <c r="T7593" i="1"/>
  <c r="T7581" i="1"/>
  <c r="T7569" i="1"/>
  <c r="T7557" i="1"/>
  <c r="T7545" i="1"/>
  <c r="T7533" i="1"/>
  <c r="T7521" i="1"/>
  <c r="T7509" i="1"/>
  <c r="T7497" i="1"/>
  <c r="T7485" i="1"/>
  <c r="T7473" i="1"/>
  <c r="T7461" i="1"/>
  <c r="T7449" i="1"/>
  <c r="T7437" i="1"/>
  <c r="T7425" i="1"/>
  <c r="T7413" i="1"/>
  <c r="T7401" i="1"/>
  <c r="T7389" i="1"/>
  <c r="T7377" i="1"/>
  <c r="T7365" i="1"/>
  <c r="T7353" i="1"/>
  <c r="T7341" i="1"/>
  <c r="T7329" i="1"/>
  <c r="T7317" i="1"/>
  <c r="T7305" i="1"/>
  <c r="T7293" i="1"/>
  <c r="T7281" i="1"/>
  <c r="T7269" i="1"/>
  <c r="T7257" i="1"/>
  <c r="T7245" i="1"/>
  <c r="T7233" i="1"/>
  <c r="T7221" i="1"/>
  <c r="T7209" i="1"/>
  <c r="T7197" i="1"/>
  <c r="T7185" i="1"/>
  <c r="T7173" i="1"/>
  <c r="T7161" i="1"/>
  <c r="T7149" i="1"/>
  <c r="T7137" i="1"/>
  <c r="T7125" i="1"/>
  <c r="T7113" i="1"/>
  <c r="T7101" i="1"/>
  <c r="T7089" i="1"/>
  <c r="T7077" i="1"/>
  <c r="T7065" i="1"/>
  <c r="T7053" i="1"/>
  <c r="T7041" i="1"/>
  <c r="T7029" i="1"/>
  <c r="T7017" i="1"/>
  <c r="T7005" i="1"/>
  <c r="T6993" i="1"/>
  <c r="T6981" i="1"/>
  <c r="T6969" i="1"/>
  <c r="T6957" i="1"/>
  <c r="T6945" i="1"/>
  <c r="T6933" i="1"/>
  <c r="T6921" i="1"/>
  <c r="T6909" i="1"/>
  <c r="T6897" i="1"/>
  <c r="T6885" i="1"/>
  <c r="T6873" i="1"/>
  <c r="T6861" i="1"/>
  <c r="T6849" i="1"/>
  <c r="T6837" i="1"/>
  <c r="T6825" i="1"/>
  <c r="T6813" i="1"/>
  <c r="T6801" i="1"/>
  <c r="T6789" i="1"/>
  <c r="T6777" i="1"/>
  <c r="T6765" i="1"/>
  <c r="T6753" i="1"/>
  <c r="T6741" i="1"/>
  <c r="T6729" i="1"/>
  <c r="T6717" i="1"/>
  <c r="T6705" i="1"/>
  <c r="T6693" i="1"/>
  <c r="T6681" i="1"/>
  <c r="T6669" i="1"/>
  <c r="T6657" i="1"/>
  <c r="T6645" i="1"/>
  <c r="T6633" i="1"/>
  <c r="T6621" i="1"/>
  <c r="T6609" i="1"/>
  <c r="T6597" i="1"/>
  <c r="T6585" i="1"/>
  <c r="T6573" i="1"/>
  <c r="T6561" i="1"/>
  <c r="T6549" i="1"/>
  <c r="T6537" i="1"/>
  <c r="T6525" i="1"/>
  <c r="T6513" i="1"/>
  <c r="T6501" i="1"/>
  <c r="T6489" i="1"/>
  <c r="T6477" i="1"/>
  <c r="T6465" i="1"/>
  <c r="T6453" i="1"/>
  <c r="T6441" i="1"/>
  <c r="T6429" i="1"/>
  <c r="T6417" i="1"/>
  <c r="T8000" i="1"/>
  <c r="T7988" i="1"/>
  <c r="T7976" i="1"/>
  <c r="T7964" i="1"/>
  <c r="T7952" i="1"/>
  <c r="T7940" i="1"/>
  <c r="T7928" i="1"/>
  <c r="T7916" i="1"/>
  <c r="T7904" i="1"/>
  <c r="T7892" i="1"/>
  <c r="T7880" i="1"/>
  <c r="T7868" i="1"/>
  <c r="T7856" i="1"/>
  <c r="T7844" i="1"/>
  <c r="T7832" i="1"/>
  <c r="T7820" i="1"/>
  <c r="T7808" i="1"/>
  <c r="T7796" i="1"/>
  <c r="T7784" i="1"/>
  <c r="T7772" i="1"/>
  <c r="T7760" i="1"/>
  <c r="T7748" i="1"/>
  <c r="T7736" i="1"/>
  <c r="T7724" i="1"/>
  <c r="T7712" i="1"/>
  <c r="T7700" i="1"/>
  <c r="T7688" i="1"/>
  <c r="T7676" i="1"/>
  <c r="T7664" i="1"/>
  <c r="T7652" i="1"/>
  <c r="T7640" i="1"/>
  <c r="T7628" i="1"/>
  <c r="T7616" i="1"/>
  <c r="T7604" i="1"/>
  <c r="T7592" i="1"/>
  <c r="T7580" i="1"/>
  <c r="T7568" i="1"/>
  <c r="T7556" i="1"/>
  <c r="T7544" i="1"/>
  <c r="T7532" i="1"/>
  <c r="T7520" i="1"/>
  <c r="T7508" i="1"/>
  <c r="T7496" i="1"/>
  <c r="T7484" i="1"/>
  <c r="T7472" i="1"/>
  <c r="T7460" i="1"/>
  <c r="T7448" i="1"/>
  <c r="T7436" i="1"/>
  <c r="T7424" i="1"/>
  <c r="T7412" i="1"/>
  <c r="T7400" i="1"/>
  <c r="T7388" i="1"/>
  <c r="T7376" i="1"/>
  <c r="T7364" i="1"/>
  <c r="T7352" i="1"/>
  <c r="T7340" i="1"/>
  <c r="T7328" i="1"/>
  <c r="T7316" i="1"/>
  <c r="T7304" i="1"/>
  <c r="T7292" i="1"/>
  <c r="T7280" i="1"/>
  <c r="T7268" i="1"/>
  <c r="T7256" i="1"/>
  <c r="T7244" i="1"/>
  <c r="T7232" i="1"/>
  <c r="T7220" i="1"/>
  <c r="T7208" i="1"/>
  <c r="T7196" i="1"/>
  <c r="T7184" i="1"/>
  <c r="T7172" i="1"/>
  <c r="T7160" i="1"/>
  <c r="T7148" i="1"/>
  <c r="T7136" i="1"/>
  <c r="T7124" i="1"/>
  <c r="T7112" i="1"/>
  <c r="T7100" i="1"/>
  <c r="T7088" i="1"/>
  <c r="T7076" i="1"/>
  <c r="T7064" i="1"/>
  <c r="T7052" i="1"/>
  <c r="T7040" i="1"/>
  <c r="T7028" i="1"/>
  <c r="T7016" i="1"/>
  <c r="T7004" i="1"/>
  <c r="T6992" i="1"/>
  <c r="T6980" i="1"/>
  <c r="T6968" i="1"/>
  <c r="T6956" i="1"/>
  <c r="T6944" i="1"/>
  <c r="T6932" i="1"/>
  <c r="T6920" i="1"/>
  <c r="T6908" i="1"/>
  <c r="T6896" i="1"/>
  <c r="T6884" i="1"/>
  <c r="T6872" i="1"/>
  <c r="T6860" i="1"/>
  <c r="T6848" i="1"/>
  <c r="T6836" i="1"/>
  <c r="T6824" i="1"/>
  <c r="T6812" i="1"/>
  <c r="T6800" i="1"/>
  <c r="T6788" i="1"/>
  <c r="T6776" i="1"/>
  <c r="T6764" i="1"/>
  <c r="T6752" i="1"/>
  <c r="T6740" i="1"/>
  <c r="T6728" i="1"/>
  <c r="T6716" i="1"/>
  <c r="T6704" i="1"/>
  <c r="T6692" i="1"/>
  <c r="T6680" i="1"/>
  <c r="T6668" i="1"/>
  <c r="T6656" i="1"/>
  <c r="T6644" i="1"/>
  <c r="T6632" i="1"/>
  <c r="T6620" i="1"/>
  <c r="T6608" i="1"/>
  <c r="T6596" i="1"/>
  <c r="T6584" i="1"/>
  <c r="T6572" i="1"/>
  <c r="T6560" i="1"/>
  <c r="T6548" i="1"/>
  <c r="T6536" i="1"/>
  <c r="T6524" i="1"/>
  <c r="T6512" i="1"/>
  <c r="T6500" i="1"/>
  <c r="T6488" i="1"/>
  <c r="T6476" i="1"/>
  <c r="T6464" i="1"/>
  <c r="T6452" i="1"/>
  <c r="T6440" i="1"/>
  <c r="T6428" i="1"/>
  <c r="T6416" i="1"/>
  <c r="T6404" i="1"/>
  <c r="T6392" i="1"/>
  <c r="T6380" i="1"/>
  <c r="T6368" i="1"/>
  <c r="T6356" i="1"/>
  <c r="T6344" i="1"/>
  <c r="T6332" i="1"/>
  <c r="T6320" i="1"/>
  <c r="T6308" i="1"/>
  <c r="T6296" i="1"/>
  <c r="T6284" i="1"/>
  <c r="T6272" i="1"/>
  <c r="T6260" i="1"/>
  <c r="T6248" i="1"/>
  <c r="T6236" i="1"/>
  <c r="T6224" i="1"/>
  <c r="T6212" i="1"/>
  <c r="T6200" i="1"/>
  <c r="T6188" i="1"/>
  <c r="T6176" i="1"/>
  <c r="T6164" i="1"/>
  <c r="T6152" i="1"/>
  <c r="T6140" i="1"/>
  <c r="T7999" i="1"/>
  <c r="T7987" i="1"/>
  <c r="T7975" i="1"/>
  <c r="T7963" i="1"/>
  <c r="T7951" i="1"/>
  <c r="T7939" i="1"/>
  <c r="T7927" i="1"/>
  <c r="T7915" i="1"/>
  <c r="T7903" i="1"/>
  <c r="T7891" i="1"/>
  <c r="T7879" i="1"/>
  <c r="T7867" i="1"/>
  <c r="T7855" i="1"/>
  <c r="T7843" i="1"/>
  <c r="T7831" i="1"/>
  <c r="T7819" i="1"/>
  <c r="T7807" i="1"/>
  <c r="T7795" i="1"/>
  <c r="T7783" i="1"/>
  <c r="T7771" i="1"/>
  <c r="T7759" i="1"/>
  <c r="T7747" i="1"/>
  <c r="T7735" i="1"/>
  <c r="T7723" i="1"/>
  <c r="T7711" i="1"/>
  <c r="T7699" i="1"/>
  <c r="T7687" i="1"/>
  <c r="T7675" i="1"/>
  <c r="T7663" i="1"/>
  <c r="T7651" i="1"/>
  <c r="T7639" i="1"/>
  <c r="T7627" i="1"/>
  <c r="T7615" i="1"/>
  <c r="T7603" i="1"/>
  <c r="T7591" i="1"/>
  <c r="T7579" i="1"/>
  <c r="T7567" i="1"/>
  <c r="T7555" i="1"/>
  <c r="T7543" i="1"/>
  <c r="T7531" i="1"/>
  <c r="T7519" i="1"/>
  <c r="T7507" i="1"/>
  <c r="T7495" i="1"/>
  <c r="T7483" i="1"/>
  <c r="T7471" i="1"/>
  <c r="T7997" i="1"/>
  <c r="T7985" i="1"/>
  <c r="T7973" i="1"/>
  <c r="T7961" i="1"/>
  <c r="T7949" i="1"/>
  <c r="T7937" i="1"/>
  <c r="T7925" i="1"/>
  <c r="T7913" i="1"/>
  <c r="T7901" i="1"/>
  <c r="T7889" i="1"/>
  <c r="T7877" i="1"/>
  <c r="T7865" i="1"/>
  <c r="T7853" i="1"/>
  <c r="T7841" i="1"/>
  <c r="T7829" i="1"/>
  <c r="T7817" i="1"/>
  <c r="T7805" i="1"/>
  <c r="T7793" i="1"/>
  <c r="T7781" i="1"/>
  <c r="T7769" i="1"/>
  <c r="T7757" i="1"/>
  <c r="T7745" i="1"/>
  <c r="T7733" i="1"/>
  <c r="T7721" i="1"/>
  <c r="T7709" i="1"/>
  <c r="T7697" i="1"/>
  <c r="T7685" i="1"/>
  <c r="T7673" i="1"/>
  <c r="T7661" i="1"/>
  <c r="T7649" i="1"/>
  <c r="T7637" i="1"/>
  <c r="T7625" i="1"/>
  <c r="T7613" i="1"/>
  <c r="T7601" i="1"/>
  <c r="T7589" i="1"/>
  <c r="T7577" i="1"/>
  <c r="T7565" i="1"/>
  <c r="T7553" i="1"/>
  <c r="T7541" i="1"/>
  <c r="T7529" i="1"/>
  <c r="T7517" i="1"/>
  <c r="T7505" i="1"/>
  <c r="T7493" i="1"/>
  <c r="T7481" i="1"/>
  <c r="T7469" i="1"/>
  <c r="T7457" i="1"/>
  <c r="T7445" i="1"/>
  <c r="T7433" i="1"/>
  <c r="T7421" i="1"/>
  <c r="T7409" i="1"/>
  <c r="T7397" i="1"/>
  <c r="T7385" i="1"/>
  <c r="T7373" i="1"/>
  <c r="T7996" i="1"/>
  <c r="T7984" i="1"/>
  <c r="T7972" i="1"/>
  <c r="T7960" i="1"/>
  <c r="T7948" i="1"/>
  <c r="T7936" i="1"/>
  <c r="T7924" i="1"/>
  <c r="T7912" i="1"/>
  <c r="T7900" i="1"/>
  <c r="T7888" i="1"/>
  <c r="T7876" i="1"/>
  <c r="T7864" i="1"/>
  <c r="T7852" i="1"/>
  <c r="T7840" i="1"/>
  <c r="T7828" i="1"/>
  <c r="T7816" i="1"/>
  <c r="T7804" i="1"/>
  <c r="T7792" i="1"/>
  <c r="T7780" i="1"/>
  <c r="T7768" i="1"/>
  <c r="T7756" i="1"/>
  <c r="T7744" i="1"/>
  <c r="T7732" i="1"/>
  <c r="T7720" i="1"/>
  <c r="T7708" i="1"/>
  <c r="T7696" i="1"/>
  <c r="T7684" i="1"/>
  <c r="T7672" i="1"/>
  <c r="T7660" i="1"/>
  <c r="T7648" i="1"/>
  <c r="T7636" i="1"/>
  <c r="T7624" i="1"/>
  <c r="T7612" i="1"/>
  <c r="T7600" i="1"/>
  <c r="T7588" i="1"/>
  <c r="T7576" i="1"/>
  <c r="T7564" i="1"/>
  <c r="T7552" i="1"/>
  <c r="T7540" i="1"/>
  <c r="T7995" i="1"/>
  <c r="T7983" i="1"/>
  <c r="T7971" i="1"/>
  <c r="T7959" i="1"/>
  <c r="T7947" i="1"/>
  <c r="T7935" i="1"/>
  <c r="T7923" i="1"/>
  <c r="T7911" i="1"/>
  <c r="T7899" i="1"/>
  <c r="T7887" i="1"/>
  <c r="T7875" i="1"/>
  <c r="T7863" i="1"/>
  <c r="T7851" i="1"/>
  <c r="T7839" i="1"/>
  <c r="T7827" i="1"/>
  <c r="T7815" i="1"/>
  <c r="T7803" i="1"/>
  <c r="T7791" i="1"/>
  <c r="T7779" i="1"/>
  <c r="T7767" i="1"/>
  <c r="T7755" i="1"/>
  <c r="T7743" i="1"/>
  <c r="T7731" i="1"/>
  <c r="T7719" i="1"/>
  <c r="T7707" i="1"/>
  <c r="T7695" i="1"/>
  <c r="T7683" i="1"/>
  <c r="T7671" i="1"/>
  <c r="T7659" i="1"/>
  <c r="T7647" i="1"/>
  <c r="T7635" i="1"/>
  <c r="T7623" i="1"/>
  <c r="T7611" i="1"/>
  <c r="T7599" i="1"/>
  <c r="T7587" i="1"/>
  <c r="T7575" i="1"/>
  <c r="T7563" i="1"/>
  <c r="T7551" i="1"/>
  <c r="T7539" i="1"/>
  <c r="T7527" i="1"/>
  <c r="T7515" i="1"/>
  <c r="T7503" i="1"/>
  <c r="T7491" i="1"/>
  <c r="T7479" i="1"/>
  <c r="T7467" i="1"/>
  <c r="T7455" i="1"/>
  <c r="T7443" i="1"/>
  <c r="T7431" i="1"/>
  <c r="T7419" i="1"/>
  <c r="T7407" i="1"/>
  <c r="T7395" i="1"/>
  <c r="T7383" i="1"/>
  <c r="T7371" i="1"/>
  <c r="T7359" i="1"/>
  <c r="T7347" i="1"/>
  <c r="T7335" i="1"/>
  <c r="T7323" i="1"/>
  <c r="T7311" i="1"/>
  <c r="T7299" i="1"/>
  <c r="T7287" i="1"/>
  <c r="T7275" i="1"/>
  <c r="T7263" i="1"/>
  <c r="T7251" i="1"/>
  <c r="T7239" i="1"/>
  <c r="T7227" i="1"/>
  <c r="T7215" i="1"/>
  <c r="T7203" i="1"/>
  <c r="T7191" i="1"/>
  <c r="T7179" i="1"/>
  <c r="T7167" i="1"/>
  <c r="T7155" i="1"/>
  <c r="T7143" i="1"/>
  <c r="T7131" i="1"/>
  <c r="T7119" i="1"/>
  <c r="T7107" i="1"/>
  <c r="T7095" i="1"/>
  <c r="T7083" i="1"/>
  <c r="T7071" i="1"/>
  <c r="T7059" i="1"/>
  <c r="T7047" i="1"/>
  <c r="T7035" i="1"/>
  <c r="T7023" i="1"/>
  <c r="T7011" i="1"/>
  <c r="T6999" i="1"/>
  <c r="T6987" i="1"/>
  <c r="T6975" i="1"/>
  <c r="T6963" i="1"/>
  <c r="T6951" i="1"/>
  <c r="T6939" i="1"/>
  <c r="T6927" i="1"/>
  <c r="T6915" i="1"/>
  <c r="T6903" i="1"/>
  <c r="T6891" i="1"/>
  <c r="T6879" i="1"/>
  <c r="T6867" i="1"/>
  <c r="T6855" i="1"/>
  <c r="T6843" i="1"/>
  <c r="T6831" i="1"/>
  <c r="T6819" i="1"/>
  <c r="T6807" i="1"/>
  <c r="T6795" i="1"/>
  <c r="T6783" i="1"/>
  <c r="T6771" i="1"/>
  <c r="T6759" i="1"/>
  <c r="T6747" i="1"/>
  <c r="T6735" i="1"/>
  <c r="T6723" i="1"/>
  <c r="T6711" i="1"/>
  <c r="T6699" i="1"/>
  <c r="T6687" i="1"/>
  <c r="T6675" i="1"/>
  <c r="T6663" i="1"/>
  <c r="T6651" i="1"/>
  <c r="T6639" i="1"/>
  <c r="T6627" i="1"/>
  <c r="T6615" i="1"/>
  <c r="T6603" i="1"/>
  <c r="T6591" i="1"/>
  <c r="T6579" i="1"/>
  <c r="T6567" i="1"/>
  <c r="T6555" i="1"/>
  <c r="T6543" i="1"/>
  <c r="T6531" i="1"/>
  <c r="T6519" i="1"/>
  <c r="T6507" i="1"/>
  <c r="T6495" i="1"/>
  <c r="T6483" i="1"/>
  <c r="T6471" i="1"/>
  <c r="T6459" i="1"/>
  <c r="T6447" i="1"/>
  <c r="T6435" i="1"/>
  <c r="T6423" i="1"/>
  <c r="T6411" i="1"/>
  <c r="T6399" i="1"/>
  <c r="T6387" i="1"/>
  <c r="T6375" i="1"/>
  <c r="T6363" i="1"/>
  <c r="T6351" i="1"/>
  <c r="T6339" i="1"/>
  <c r="T6327" i="1"/>
  <c r="T6315" i="1"/>
  <c r="T7994" i="1"/>
  <c r="T7982" i="1"/>
  <c r="T7970" i="1"/>
  <c r="T7958" i="1"/>
  <c r="T7946" i="1"/>
  <c r="T7934" i="1"/>
  <c r="T7922" i="1"/>
  <c r="T7910" i="1"/>
  <c r="T7898" i="1"/>
  <c r="T7886" i="1"/>
  <c r="T7874" i="1"/>
  <c r="T7862" i="1"/>
  <c r="T7850" i="1"/>
  <c r="T7838" i="1"/>
  <c r="T7826" i="1"/>
  <c r="T7814" i="1"/>
  <c r="T7802" i="1"/>
  <c r="T7790" i="1"/>
  <c r="T7778" i="1"/>
  <c r="T7766" i="1"/>
  <c r="T7754" i="1"/>
  <c r="T7742" i="1"/>
  <c r="T7730" i="1"/>
  <c r="T7718" i="1"/>
  <c r="T7706" i="1"/>
  <c r="T7694" i="1"/>
  <c r="T7682" i="1"/>
  <c r="T7670" i="1"/>
  <c r="T7658" i="1"/>
  <c r="T7646" i="1"/>
  <c r="T7634" i="1"/>
  <c r="T7622" i="1"/>
  <c r="T7610" i="1"/>
  <c r="T7598" i="1"/>
  <c r="T7586" i="1"/>
  <c r="T7574" i="1"/>
  <c r="T7562" i="1"/>
  <c r="T7550" i="1"/>
  <c r="T7538" i="1"/>
  <c r="T7526" i="1"/>
  <c r="T7514" i="1"/>
  <c r="T7502" i="1"/>
  <c r="T7490" i="1"/>
  <c r="T7478" i="1"/>
  <c r="T7466" i="1"/>
  <c r="T7454" i="1"/>
  <c r="T7442" i="1"/>
  <c r="T7430" i="1"/>
  <c r="T7418" i="1"/>
  <c r="T7406" i="1"/>
  <c r="T7394" i="1"/>
  <c r="T7382" i="1"/>
  <c r="T7370" i="1"/>
  <c r="T7358" i="1"/>
  <c r="T7346" i="1"/>
  <c r="T7334" i="1"/>
  <c r="T7322" i="1"/>
  <c r="T7310" i="1"/>
  <c r="T7298" i="1"/>
  <c r="T7286" i="1"/>
  <c r="T7274" i="1"/>
  <c r="T7262" i="1"/>
  <c r="T7250" i="1"/>
  <c r="T7238" i="1"/>
  <c r="T7226" i="1"/>
  <c r="T7214" i="1"/>
  <c r="T7202" i="1"/>
  <c r="T7190" i="1"/>
  <c r="T7178" i="1"/>
  <c r="T7166" i="1"/>
  <c r="T7154" i="1"/>
  <c r="T7142" i="1"/>
  <c r="T7130" i="1"/>
  <c r="T7118" i="1"/>
  <c r="T7106" i="1"/>
  <c r="T7094" i="1"/>
  <c r="T7082" i="1"/>
  <c r="T7070" i="1"/>
  <c r="T7058" i="1"/>
  <c r="T7046" i="1"/>
  <c r="T7034" i="1"/>
  <c r="T7022" i="1"/>
  <c r="T7010" i="1"/>
  <c r="T6998" i="1"/>
  <c r="T6986" i="1"/>
  <c r="T6974" i="1"/>
  <c r="T6962" i="1"/>
  <c r="T6950" i="1"/>
  <c r="T6938" i="1"/>
  <c r="T6926" i="1"/>
  <c r="T6914" i="1"/>
  <c r="T6902" i="1"/>
  <c r="T6890" i="1"/>
  <c r="T6878" i="1"/>
  <c r="T6866" i="1"/>
  <c r="T6854" i="1"/>
  <c r="T6842" i="1"/>
  <c r="T6830" i="1"/>
  <c r="T6818" i="1"/>
  <c r="T6806" i="1"/>
  <c r="T6794" i="1"/>
  <c r="T6782" i="1"/>
  <c r="T6770" i="1"/>
  <c r="T6758" i="1"/>
  <c r="T6746" i="1"/>
  <c r="T6734" i="1"/>
  <c r="T6722" i="1"/>
  <c r="T6710" i="1"/>
  <c r="T6698" i="1"/>
  <c r="T6686" i="1"/>
  <c r="T6674" i="1"/>
  <c r="T6662" i="1"/>
  <c r="T6650" i="1"/>
  <c r="T6638" i="1"/>
  <c r="T6626" i="1"/>
  <c r="T6614" i="1"/>
  <c r="T6602" i="1"/>
  <c r="T6590" i="1"/>
  <c r="T6578" i="1"/>
  <c r="T6566" i="1"/>
  <c r="T6554" i="1"/>
  <c r="T6542" i="1"/>
  <c r="T6530" i="1"/>
  <c r="T6518" i="1"/>
  <c r="T6506" i="1"/>
  <c r="T6494" i="1"/>
  <c r="T6482" i="1"/>
  <c r="T6470" i="1"/>
  <c r="T6458" i="1"/>
  <c r="T6446" i="1"/>
  <c r="T6434" i="1"/>
  <c r="T5149" i="1"/>
  <c r="T5137" i="1"/>
  <c r="T5125" i="1"/>
  <c r="T5113" i="1"/>
  <c r="T5101" i="1"/>
  <c r="T5089" i="1"/>
  <c r="T5077" i="1"/>
  <c r="T5065" i="1"/>
  <c r="T5053" i="1"/>
  <c r="T5041" i="1"/>
  <c r="T5029" i="1"/>
  <c r="T5017" i="1"/>
  <c r="T5005" i="1"/>
  <c r="T4993" i="1"/>
  <c r="T4981" i="1"/>
  <c r="T4969" i="1"/>
  <c r="T4957" i="1"/>
  <c r="T4945" i="1"/>
  <c r="T4933" i="1"/>
  <c r="T4921" i="1"/>
  <c r="T4909" i="1"/>
  <c r="T4897" i="1"/>
  <c r="T4885" i="1"/>
  <c r="T4873" i="1"/>
  <c r="T4861" i="1"/>
  <c r="T4849" i="1"/>
  <c r="T4837" i="1"/>
  <c r="T4825" i="1"/>
  <c r="T4813" i="1"/>
  <c r="T4801" i="1"/>
  <c r="T4789" i="1"/>
  <c r="T4777" i="1"/>
  <c r="T4765" i="1"/>
  <c r="T4753" i="1"/>
  <c r="T4741" i="1"/>
  <c r="T4729" i="1"/>
  <c r="T4717" i="1"/>
  <c r="T4705" i="1"/>
  <c r="T4693" i="1"/>
  <c r="T4681" i="1"/>
  <c r="T4669" i="1"/>
  <c r="T4657" i="1"/>
  <c r="T4645" i="1"/>
  <c r="T4633" i="1"/>
  <c r="T4621" i="1"/>
  <c r="T4609" i="1"/>
  <c r="T4597" i="1"/>
  <c r="T4585" i="1"/>
  <c r="T4573" i="1"/>
  <c r="T4561" i="1"/>
  <c r="T4549" i="1"/>
  <c r="T4537" i="1"/>
  <c r="T4525" i="1"/>
  <c r="T4513" i="1"/>
  <c r="T4501" i="1"/>
  <c r="T4489" i="1"/>
  <c r="T4477" i="1"/>
  <c r="T4465" i="1"/>
  <c r="T4453" i="1"/>
  <c r="T4441" i="1"/>
  <c r="T4429" i="1"/>
  <c r="T4417" i="1"/>
  <c r="T4405" i="1"/>
  <c r="T4393" i="1"/>
  <c r="T4381" i="1"/>
  <c r="T4369" i="1"/>
  <c r="T4357" i="1"/>
  <c r="T4345" i="1"/>
  <c r="T4333" i="1"/>
  <c r="T4321" i="1"/>
  <c r="T4309" i="1"/>
  <c r="T4297" i="1"/>
  <c r="T4285" i="1"/>
  <c r="T4273" i="1"/>
  <c r="T4261" i="1"/>
  <c r="T4249" i="1"/>
  <c r="T4237" i="1"/>
  <c r="T4225" i="1"/>
  <c r="T4213" i="1"/>
  <c r="T4201" i="1"/>
  <c r="T4189" i="1"/>
  <c r="T4177" i="1"/>
  <c r="T4165" i="1"/>
  <c r="T4153" i="1"/>
  <c r="T4141" i="1"/>
  <c r="T4129" i="1"/>
  <c r="T4117" i="1"/>
  <c r="T4105" i="1"/>
  <c r="T4093" i="1"/>
  <c r="T4081" i="1"/>
  <c r="T4069" i="1"/>
  <c r="T4057" i="1"/>
  <c r="T4045" i="1"/>
  <c r="T4033" i="1"/>
  <c r="T4021" i="1"/>
  <c r="T4009" i="1"/>
  <c r="T3997" i="1"/>
  <c r="T3985" i="1"/>
  <c r="T3973" i="1"/>
  <c r="T3961" i="1"/>
  <c r="T3949" i="1"/>
  <c r="T3937" i="1"/>
  <c r="T3925" i="1"/>
  <c r="T3913" i="1"/>
  <c r="T3901" i="1"/>
  <c r="T3889" i="1"/>
  <c r="T3877" i="1"/>
  <c r="T3865" i="1"/>
  <c r="T3853" i="1"/>
  <c r="T3841" i="1"/>
  <c r="T3829" i="1"/>
  <c r="T3817" i="1"/>
  <c r="T3805" i="1"/>
  <c r="T3793" i="1"/>
  <c r="T3781" i="1"/>
  <c r="T3769" i="1"/>
  <c r="T3757" i="1"/>
  <c r="T3745" i="1"/>
  <c r="T3733" i="1"/>
  <c r="T3721" i="1"/>
  <c r="T3709" i="1"/>
  <c r="T3697" i="1"/>
  <c r="T3685" i="1"/>
  <c r="T3673" i="1"/>
  <c r="T3661" i="1"/>
  <c r="T3649" i="1"/>
  <c r="T3637" i="1"/>
  <c r="T3625" i="1"/>
  <c r="T3613" i="1"/>
  <c r="T3601" i="1"/>
  <c r="T3589" i="1"/>
  <c r="T3577" i="1"/>
  <c r="T3565" i="1"/>
  <c r="T3553" i="1"/>
  <c r="T3541" i="1"/>
  <c r="T3529" i="1"/>
  <c r="T3517" i="1"/>
  <c r="T3505" i="1"/>
  <c r="T3493" i="1"/>
  <c r="T3481" i="1"/>
  <c r="T3469" i="1"/>
  <c r="T3457" i="1"/>
  <c r="T3445" i="1"/>
  <c r="T3433" i="1"/>
  <c r="T3421" i="1"/>
  <c r="T3409" i="1"/>
  <c r="T3397" i="1"/>
  <c r="T3385" i="1"/>
  <c r="T3373" i="1"/>
  <c r="T3361" i="1"/>
  <c r="T3349" i="1"/>
  <c r="T3337" i="1"/>
  <c r="T3325" i="1"/>
  <c r="T3313" i="1"/>
  <c r="T3301" i="1"/>
  <c r="T3289" i="1"/>
  <c r="T3277" i="1"/>
  <c r="T3265" i="1"/>
  <c r="T3253" i="1"/>
  <c r="T3241" i="1"/>
  <c r="T3229" i="1"/>
  <c r="T3217" i="1"/>
  <c r="T3205" i="1"/>
  <c r="T3193" i="1"/>
  <c r="T3181" i="1"/>
  <c r="T3169" i="1"/>
  <c r="T3157" i="1"/>
  <c r="T3145" i="1"/>
  <c r="T3133" i="1"/>
  <c r="T3121" i="1"/>
  <c r="T5604" i="1"/>
  <c r="T5592" i="1"/>
  <c r="T5580" i="1"/>
  <c r="T5568" i="1"/>
  <c r="T5556" i="1"/>
  <c r="T5544" i="1"/>
  <c r="T5532" i="1"/>
  <c r="T5520" i="1"/>
  <c r="T5508" i="1"/>
  <c r="T5496" i="1"/>
  <c r="T5484" i="1"/>
  <c r="T5472" i="1"/>
  <c r="T5460" i="1"/>
  <c r="T5448" i="1"/>
  <c r="T5436" i="1"/>
  <c r="T5424" i="1"/>
  <c r="T5412" i="1"/>
  <c r="T5400" i="1"/>
  <c r="T5388" i="1"/>
  <c r="T5376" i="1"/>
  <c r="T5364" i="1"/>
  <c r="T5352" i="1"/>
  <c r="T5340" i="1"/>
  <c r="T5328" i="1"/>
  <c r="T5316" i="1"/>
  <c r="T5304" i="1"/>
  <c r="T5292" i="1"/>
  <c r="T5280" i="1"/>
  <c r="T5268" i="1"/>
  <c r="T5256" i="1"/>
  <c r="T5244" i="1"/>
  <c r="T5232" i="1"/>
  <c r="T5220" i="1"/>
  <c r="T5208" i="1"/>
  <c r="T5196" i="1"/>
  <c r="T5184" i="1"/>
  <c r="T5172" i="1"/>
  <c r="T5160" i="1"/>
  <c r="T5148" i="1"/>
  <c r="T5136" i="1"/>
  <c r="T5124" i="1"/>
  <c r="T5112" i="1"/>
  <c r="T5100" i="1"/>
  <c r="T5088" i="1"/>
  <c r="T5076" i="1"/>
  <c r="T5064" i="1"/>
  <c r="T5052" i="1"/>
  <c r="T5040" i="1"/>
  <c r="T5028" i="1"/>
  <c r="T5016" i="1"/>
  <c r="T5004" i="1"/>
  <c r="T4992" i="1"/>
  <c r="T4980" i="1"/>
  <c r="T4968" i="1"/>
  <c r="T4956" i="1"/>
  <c r="T4944" i="1"/>
  <c r="T4932" i="1"/>
  <c r="T4920" i="1"/>
  <c r="T4908" i="1"/>
  <c r="T4896" i="1"/>
  <c r="T4884" i="1"/>
  <c r="T4872" i="1"/>
  <c r="T4860" i="1"/>
  <c r="T4848" i="1"/>
  <c r="T4836" i="1"/>
  <c r="T4824" i="1"/>
  <c r="T4812" i="1"/>
  <c r="T4800" i="1"/>
  <c r="T4788" i="1"/>
  <c r="T4776" i="1"/>
  <c r="T4764" i="1"/>
  <c r="T4752" i="1"/>
  <c r="T4740" i="1"/>
  <c r="T4728" i="1"/>
  <c r="T4716" i="1"/>
  <c r="T4704" i="1"/>
  <c r="T4692" i="1"/>
  <c r="T4680" i="1"/>
  <c r="T4668" i="1"/>
  <c r="T7991" i="1"/>
  <c r="T7979" i="1"/>
  <c r="T7967" i="1"/>
  <c r="T7955" i="1"/>
  <c r="T7943" i="1"/>
  <c r="T7931" i="1"/>
  <c r="T7919" i="1"/>
  <c r="T7907" i="1"/>
  <c r="T7606" i="1"/>
  <c r="T7594" i="1"/>
  <c r="T7582" i="1"/>
  <c r="T7570" i="1"/>
  <c r="T7558" i="1"/>
  <c r="T7546" i="1"/>
  <c r="T7534" i="1"/>
  <c r="T7522" i="1"/>
  <c r="T7510" i="1"/>
  <c r="T7498" i="1"/>
  <c r="T7486" i="1"/>
  <c r="T7474" i="1"/>
  <c r="T7462" i="1"/>
  <c r="T7450" i="1"/>
  <c r="T7438" i="1"/>
  <c r="T7426" i="1"/>
  <c r="T7414" i="1"/>
  <c r="T7402" i="1"/>
  <c r="T7390" i="1"/>
  <c r="T7378" i="1"/>
  <c r="T7366" i="1"/>
  <c r="T7354" i="1"/>
  <c r="T7342" i="1"/>
  <c r="T7330" i="1"/>
  <c r="T7318" i="1"/>
  <c r="T7306" i="1"/>
  <c r="T7294" i="1"/>
  <c r="T7282" i="1"/>
  <c r="T7270" i="1"/>
  <c r="T7258" i="1"/>
  <c r="T7246" i="1"/>
  <c r="T7234" i="1"/>
  <c r="T7222" i="1"/>
  <c r="T7210" i="1"/>
  <c r="T7198" i="1"/>
  <c r="T7186" i="1"/>
  <c r="T7174" i="1"/>
  <c r="T7162" i="1"/>
  <c r="T7150" i="1"/>
  <c r="T7138" i="1"/>
  <c r="T7126" i="1"/>
  <c r="T7114" i="1"/>
  <c r="T7102" i="1"/>
  <c r="T7090" i="1"/>
  <c r="T7078" i="1"/>
  <c r="T7066" i="1"/>
  <c r="T7054" i="1"/>
  <c r="T7042" i="1"/>
  <c r="T7030" i="1"/>
  <c r="T7018" i="1"/>
  <c r="T7006" i="1"/>
  <c r="T6994" i="1"/>
  <c r="T6982" i="1"/>
  <c r="T6970" i="1"/>
  <c r="T6958" i="1"/>
  <c r="T6946" i="1"/>
  <c r="T6934" i="1"/>
  <c r="T6922" i="1"/>
  <c r="T6910" i="1"/>
  <c r="T6898" i="1"/>
  <c r="T6886" i="1"/>
  <c r="T6874" i="1"/>
  <c r="T6862" i="1"/>
  <c r="T6850" i="1"/>
  <c r="T6838" i="1"/>
  <c r="T6826" i="1"/>
  <c r="T6814" i="1"/>
  <c r="T6802" i="1"/>
  <c r="T6790" i="1"/>
  <c r="T6778" i="1"/>
  <c r="T6766" i="1"/>
  <c r="T6754" i="1"/>
  <c r="T6742" i="1"/>
  <c r="T6730" i="1"/>
  <c r="T6718" i="1"/>
  <c r="T6706" i="1"/>
  <c r="T6694" i="1"/>
  <c r="T6682" i="1"/>
  <c r="T6670" i="1"/>
  <c r="T6658" i="1"/>
  <c r="T6646" i="1"/>
  <c r="T6405" i="1"/>
  <c r="T6393" i="1"/>
  <c r="T6381" i="1"/>
  <c r="T6369" i="1"/>
  <c r="T6357" i="1"/>
  <c r="T6345" i="1"/>
  <c r="T6333" i="1"/>
  <c r="T6321" i="1"/>
  <c r="T6309" i="1"/>
  <c r="T6297" i="1"/>
  <c r="T6285" i="1"/>
  <c r="T6273" i="1"/>
  <c r="T6261" i="1"/>
  <c r="T6249" i="1"/>
  <c r="T6237" i="1"/>
  <c r="T6225" i="1"/>
  <c r="T6213" i="1"/>
  <c r="T6201" i="1"/>
  <c r="T6189" i="1"/>
  <c r="T6177" i="1"/>
  <c r="T6165" i="1"/>
  <c r="T6153" i="1"/>
  <c r="T6141" i="1"/>
  <c r="T6129" i="1"/>
  <c r="T6117" i="1"/>
  <c r="T6105" i="1"/>
  <c r="T6093" i="1"/>
  <c r="T6081" i="1"/>
  <c r="T6069" i="1"/>
  <c r="T6057" i="1"/>
  <c r="T6045" i="1"/>
  <c r="T6033" i="1"/>
  <c r="T6021" i="1"/>
  <c r="T6009" i="1"/>
  <c r="T5997" i="1"/>
  <c r="T5985" i="1"/>
  <c r="T5973" i="1"/>
  <c r="T5961" i="1"/>
  <c r="T5949" i="1"/>
  <c r="T5937" i="1"/>
  <c r="T5925" i="1"/>
  <c r="T5913" i="1"/>
  <c r="T5901" i="1"/>
  <c r="T5889" i="1"/>
  <c r="T5877" i="1"/>
  <c r="T5865" i="1"/>
  <c r="T5853" i="1"/>
  <c r="T5841" i="1"/>
  <c r="T5829" i="1"/>
  <c r="T5817" i="1"/>
  <c r="T5805" i="1"/>
  <c r="T5793" i="1"/>
  <c r="T5781" i="1"/>
  <c r="T5769" i="1"/>
  <c r="T5757" i="1"/>
  <c r="T5745" i="1"/>
  <c r="T5733" i="1"/>
  <c r="T5721" i="1"/>
  <c r="T5709" i="1"/>
  <c r="T5697" i="1"/>
  <c r="T5685" i="1"/>
  <c r="T5673" i="1"/>
  <c r="T5661" i="1"/>
  <c r="T5649" i="1"/>
  <c r="T5637" i="1"/>
  <c r="T5625" i="1"/>
  <c r="T5613" i="1"/>
  <c r="T5601" i="1"/>
  <c r="T5589" i="1"/>
  <c r="T5577" i="1"/>
  <c r="T5565" i="1"/>
  <c r="T5553" i="1"/>
  <c r="T5541" i="1"/>
  <c r="T5529" i="1"/>
  <c r="T5517" i="1"/>
  <c r="T5505" i="1"/>
  <c r="T5493" i="1"/>
  <c r="T5481" i="1"/>
  <c r="T5469" i="1"/>
  <c r="T5457" i="1"/>
  <c r="T6128" i="1"/>
  <c r="T6116" i="1"/>
  <c r="T6104" i="1"/>
  <c r="T6092" i="1"/>
  <c r="T6080" i="1"/>
  <c r="T6068" i="1"/>
  <c r="T6056" i="1"/>
  <c r="T6044" i="1"/>
  <c r="T6032" i="1"/>
  <c r="T6020" i="1"/>
  <c r="T6008" i="1"/>
  <c r="T5996" i="1"/>
  <c r="T5984" i="1"/>
  <c r="T5972" i="1"/>
  <c r="T5960" i="1"/>
  <c r="T5948" i="1"/>
  <c r="T5936" i="1"/>
  <c r="T5924" i="1"/>
  <c r="T5912" i="1"/>
  <c r="T5900" i="1"/>
  <c r="T5888" i="1"/>
  <c r="T5876" i="1"/>
  <c r="T5864" i="1"/>
  <c r="T5852" i="1"/>
  <c r="T5840" i="1"/>
  <c r="T5828" i="1"/>
  <c r="T5816" i="1"/>
  <c r="T5804" i="1"/>
  <c r="T5792" i="1"/>
  <c r="T5780" i="1"/>
  <c r="T5768" i="1"/>
  <c r="T5756" i="1"/>
  <c r="T5744" i="1"/>
  <c r="T5732" i="1"/>
  <c r="T5720" i="1"/>
  <c r="T5708" i="1"/>
  <c r="T5696" i="1"/>
  <c r="T5684" i="1"/>
  <c r="T5672" i="1"/>
  <c r="T5660" i="1"/>
  <c r="T5648" i="1"/>
  <c r="T5636" i="1"/>
  <c r="T5624" i="1"/>
  <c r="T5612" i="1"/>
  <c r="T5600" i="1"/>
  <c r="T5588" i="1"/>
  <c r="T5576" i="1"/>
  <c r="T5564" i="1"/>
  <c r="T5552" i="1"/>
  <c r="T5540" i="1"/>
  <c r="T5528" i="1"/>
  <c r="T5516" i="1"/>
  <c r="T5504" i="1"/>
  <c r="T5492" i="1"/>
  <c r="T5480" i="1"/>
  <c r="T5468" i="1"/>
  <c r="T5456" i="1"/>
  <c r="T5444" i="1"/>
  <c r="T5432" i="1"/>
  <c r="T5420" i="1"/>
  <c r="T5408" i="1"/>
  <c r="T5396" i="1"/>
  <c r="T5384" i="1"/>
  <c r="T5372" i="1"/>
  <c r="T5360" i="1"/>
  <c r="T5348" i="1"/>
  <c r="T5336" i="1"/>
  <c r="T5324" i="1"/>
  <c r="T5312" i="1"/>
  <c r="T5300" i="1"/>
  <c r="T5288" i="1"/>
  <c r="T5276" i="1"/>
  <c r="T5264" i="1"/>
  <c r="T7459" i="1"/>
  <c r="T7447" i="1"/>
  <c r="T7435" i="1"/>
  <c r="T7423" i="1"/>
  <c r="T7411" i="1"/>
  <c r="T7399" i="1"/>
  <c r="T7387" i="1"/>
  <c r="T7375" i="1"/>
  <c r="T7363" i="1"/>
  <c r="T7351" i="1"/>
  <c r="T7339" i="1"/>
  <c r="T7327" i="1"/>
  <c r="T7315" i="1"/>
  <c r="T7303" i="1"/>
  <c r="T7291" i="1"/>
  <c r="T7279" i="1"/>
  <c r="T7267" i="1"/>
  <c r="T7255" i="1"/>
  <c r="T7243" i="1"/>
  <c r="T7231" i="1"/>
  <c r="T7219" i="1"/>
  <c r="T7207" i="1"/>
  <c r="T7195" i="1"/>
  <c r="T7183" i="1"/>
  <c r="T7171" i="1"/>
  <c r="T7159" i="1"/>
  <c r="T7147" i="1"/>
  <c r="T7135" i="1"/>
  <c r="T7123" i="1"/>
  <c r="T7111" i="1"/>
  <c r="T7099" i="1"/>
  <c r="T7087" i="1"/>
  <c r="T7075" i="1"/>
  <c r="T7063" i="1"/>
  <c r="T7051" i="1"/>
  <c r="T7039" i="1"/>
  <c r="T7027" i="1"/>
  <c r="T7015" i="1"/>
  <c r="T7003" i="1"/>
  <c r="T6991" i="1"/>
  <c r="T6979" i="1"/>
  <c r="T6967" i="1"/>
  <c r="T6955" i="1"/>
  <c r="T6943" i="1"/>
  <c r="T6931" i="1"/>
  <c r="T6919" i="1"/>
  <c r="T6907" i="1"/>
  <c r="T6895" i="1"/>
  <c r="T6883" i="1"/>
  <c r="T6871" i="1"/>
  <c r="T6859" i="1"/>
  <c r="T6847" i="1"/>
  <c r="T6835" i="1"/>
  <c r="T6823" i="1"/>
  <c r="T6811" i="1"/>
  <c r="T6799" i="1"/>
  <c r="T6787" i="1"/>
  <c r="T6775" i="1"/>
  <c r="T6763" i="1"/>
  <c r="T6751" i="1"/>
  <c r="T6739" i="1"/>
  <c r="T6727" i="1"/>
  <c r="T6715" i="1"/>
  <c r="T6703" i="1"/>
  <c r="T6691" i="1"/>
  <c r="T6679" i="1"/>
  <c r="T6667" i="1"/>
  <c r="T6655" i="1"/>
  <c r="T6643" i="1"/>
  <c r="T6631" i="1"/>
  <c r="T6619" i="1"/>
  <c r="T6607" i="1"/>
  <c r="T6595" i="1"/>
  <c r="T6583" i="1"/>
  <c r="T6571" i="1"/>
  <c r="T6559" i="1"/>
  <c r="T6547" i="1"/>
  <c r="T6535" i="1"/>
  <c r="T6523" i="1"/>
  <c r="T7998" i="1"/>
  <c r="T7986" i="1"/>
  <c r="T7974" i="1"/>
  <c r="T7962" i="1"/>
  <c r="T7950" i="1"/>
  <c r="T7938" i="1"/>
  <c r="T7926" i="1"/>
  <c r="T7914" i="1"/>
  <c r="T7902" i="1"/>
  <c r="T7890" i="1"/>
  <c r="T7878" i="1"/>
  <c r="T7866" i="1"/>
  <c r="T7854" i="1"/>
  <c r="T7842" i="1"/>
  <c r="T7830" i="1"/>
  <c r="T7818" i="1"/>
  <c r="T7806" i="1"/>
  <c r="T7794" i="1"/>
  <c r="T7782" i="1"/>
  <c r="T7770" i="1"/>
  <c r="T7758" i="1"/>
  <c r="T7746" i="1"/>
  <c r="T7734" i="1"/>
  <c r="T7722" i="1"/>
  <c r="T7710" i="1"/>
  <c r="T7698" i="1"/>
  <c r="T7686" i="1"/>
  <c r="T7674" i="1"/>
  <c r="T7662" i="1"/>
  <c r="T7650" i="1"/>
  <c r="T7638" i="1"/>
  <c r="T7626" i="1"/>
  <c r="T7614" i="1"/>
  <c r="T7602" i="1"/>
  <c r="T7590" i="1"/>
  <c r="T7578" i="1"/>
  <c r="T7566" i="1"/>
  <c r="T7554" i="1"/>
  <c r="T7542" i="1"/>
  <c r="T7530" i="1"/>
  <c r="T7518" i="1"/>
  <c r="T7506" i="1"/>
  <c r="T7494" i="1"/>
  <c r="T7482" i="1"/>
  <c r="T7470" i="1"/>
  <c r="T7458" i="1"/>
  <c r="T7446" i="1"/>
  <c r="T7434" i="1"/>
  <c r="T7422" i="1"/>
  <c r="T7410" i="1"/>
  <c r="T7398" i="1"/>
  <c r="T7386" i="1"/>
  <c r="T7374" i="1"/>
  <c r="T7362" i="1"/>
  <c r="T7350" i="1"/>
  <c r="T7338" i="1"/>
  <c r="T7326" i="1"/>
  <c r="T7314" i="1"/>
  <c r="T7302" i="1"/>
  <c r="T7290" i="1"/>
  <c r="T7278" i="1"/>
  <c r="T7266" i="1"/>
  <c r="T7254" i="1"/>
  <c r="T7242" i="1"/>
  <c r="T7230" i="1"/>
  <c r="T7218" i="1"/>
  <c r="T7206" i="1"/>
  <c r="T7194" i="1"/>
  <c r="T7182" i="1"/>
  <c r="T7170" i="1"/>
  <c r="T7158" i="1"/>
  <c r="T7146" i="1"/>
  <c r="T7134" i="1"/>
  <c r="T7122" i="1"/>
  <c r="T7110" i="1"/>
  <c r="T7098" i="1"/>
  <c r="T7086" i="1"/>
  <c r="T7074" i="1"/>
  <c r="T7062" i="1"/>
  <c r="T7050" i="1"/>
  <c r="T7038" i="1"/>
  <c r="T7026" i="1"/>
  <c r="T7014" i="1"/>
  <c r="T7002" i="1"/>
  <c r="T6990" i="1"/>
  <c r="T6978" i="1"/>
  <c r="T6966" i="1"/>
  <c r="T6954" i="1"/>
  <c r="T6942" i="1"/>
  <c r="T6930" i="1"/>
  <c r="T6918" i="1"/>
  <c r="T6906" i="1"/>
  <c r="T6894" i="1"/>
  <c r="T6882" i="1"/>
  <c r="T6870" i="1"/>
  <c r="T6858" i="1"/>
  <c r="T6846" i="1"/>
  <c r="T6834" i="1"/>
  <c r="T6822" i="1"/>
  <c r="T6810" i="1"/>
  <c r="T6798" i="1"/>
  <c r="T6786" i="1"/>
  <c r="T6774" i="1"/>
  <c r="T6762" i="1"/>
  <c r="T6750" i="1"/>
  <c r="T6738" i="1"/>
  <c r="T6726" i="1"/>
  <c r="T6714" i="1"/>
  <c r="T6702" i="1"/>
  <c r="T6690" i="1"/>
  <c r="T6678" i="1"/>
  <c r="T6666" i="1"/>
  <c r="T6654" i="1"/>
  <c r="T6642" i="1"/>
  <c r="T6630" i="1"/>
  <c r="T6618" i="1"/>
  <c r="T6606" i="1"/>
  <c r="T6594" i="1"/>
  <c r="T6582" i="1"/>
  <c r="T6570" i="1"/>
  <c r="T6558" i="1"/>
  <c r="T6546" i="1"/>
  <c r="T6534" i="1"/>
  <c r="T6522" i="1"/>
  <c r="T6510" i="1"/>
  <c r="T6498" i="1"/>
  <c r="T6486" i="1"/>
  <c r="T6474" i="1"/>
  <c r="T6462" i="1"/>
  <c r="T6450" i="1"/>
  <c r="T6438" i="1"/>
  <c r="T6426" i="1"/>
  <c r="T6414" i="1"/>
  <c r="T6402" i="1"/>
  <c r="T6390" i="1"/>
  <c r="T6378" i="1"/>
  <c r="T6366" i="1"/>
  <c r="T6354" i="1"/>
  <c r="T6342" i="1"/>
  <c r="T6330" i="1"/>
  <c r="T6318" i="1"/>
  <c r="T6306" i="1"/>
  <c r="T6294" i="1"/>
  <c r="T6282" i="1"/>
  <c r="T6270" i="1"/>
  <c r="T7361" i="1"/>
  <c r="T7349" i="1"/>
  <c r="T7337" i="1"/>
  <c r="T7325" i="1"/>
  <c r="T7313" i="1"/>
  <c r="T7301" i="1"/>
  <c r="T7289" i="1"/>
  <c r="T7277" i="1"/>
  <c r="T7265" i="1"/>
  <c r="T7253" i="1"/>
  <c r="T7241" i="1"/>
  <c r="T7229" i="1"/>
  <c r="T7217" i="1"/>
  <c r="T7205" i="1"/>
  <c r="T7193" i="1"/>
  <c r="T7181" i="1"/>
  <c r="T7169" i="1"/>
  <c r="T7157" i="1"/>
  <c r="T7145" i="1"/>
  <c r="T7133" i="1"/>
  <c r="T7121" i="1"/>
  <c r="T7109" i="1"/>
  <c r="T7097" i="1"/>
  <c r="T7085" i="1"/>
  <c r="T7073" i="1"/>
  <c r="T7061" i="1"/>
  <c r="T7049" i="1"/>
  <c r="T7037" i="1"/>
  <c r="T7025" i="1"/>
  <c r="T7013" i="1"/>
  <c r="T7001" i="1"/>
  <c r="T6989" i="1"/>
  <c r="T6977" i="1"/>
  <c r="T6965" i="1"/>
  <c r="T6953" i="1"/>
  <c r="T6941" i="1"/>
  <c r="T6929" i="1"/>
  <c r="T6917" i="1"/>
  <c r="T6905" i="1"/>
  <c r="T6893" i="1"/>
  <c r="T6881" i="1"/>
  <c r="T6869" i="1"/>
  <c r="T6857" i="1"/>
  <c r="T6845" i="1"/>
  <c r="T6833" i="1"/>
  <c r="T6821" i="1"/>
  <c r="T6809" i="1"/>
  <c r="T6797" i="1"/>
  <c r="T6785" i="1"/>
  <c r="T6773" i="1"/>
  <c r="T6761" i="1"/>
  <c r="T6749" i="1"/>
  <c r="T6737" i="1"/>
  <c r="T6725" i="1"/>
  <c r="T6713" i="1"/>
  <c r="T6701" i="1"/>
  <c r="T6689" i="1"/>
  <c r="T6677" i="1"/>
  <c r="T6665" i="1"/>
  <c r="T6653" i="1"/>
  <c r="T6641" i="1"/>
  <c r="T6629" i="1"/>
  <c r="T6617" i="1"/>
  <c r="T6605" i="1"/>
  <c r="T6593" i="1"/>
  <c r="T6581" i="1"/>
  <c r="T6569" i="1"/>
  <c r="T6557" i="1"/>
  <c r="T6545" i="1"/>
  <c r="T6533" i="1"/>
  <c r="T6521" i="1"/>
  <c r="T6509" i="1"/>
  <c r="T6497" i="1"/>
  <c r="T6485" i="1"/>
  <c r="T6473" i="1"/>
  <c r="T6461" i="1"/>
  <c r="T6449" i="1"/>
  <c r="T6437" i="1"/>
  <c r="T6425" i="1"/>
  <c r="T6413" i="1"/>
  <c r="T6401" i="1"/>
  <c r="T6389" i="1"/>
  <c r="T6377" i="1"/>
  <c r="T6365" i="1"/>
  <c r="T6353" i="1"/>
  <c r="T6341" i="1"/>
  <c r="T6329" i="1"/>
  <c r="T6317" i="1"/>
  <c r="T6305" i="1"/>
  <c r="T6293" i="1"/>
  <c r="T6281" i="1"/>
  <c r="T6269" i="1"/>
  <c r="T6257" i="1"/>
  <c r="T6245" i="1"/>
  <c r="T6233" i="1"/>
  <c r="T6221" i="1"/>
  <c r="T6209" i="1"/>
  <c r="T6197" i="1"/>
  <c r="T6185" i="1"/>
  <c r="T6173" i="1"/>
  <c r="T6161" i="1"/>
  <c r="T6149" i="1"/>
  <c r="T6137" i="1"/>
  <c r="T6125" i="1"/>
  <c r="T6113" i="1"/>
  <c r="T6101" i="1"/>
  <c r="T6089" i="1"/>
  <c r="T6077" i="1"/>
  <c r="T6065" i="1"/>
  <c r="T6053" i="1"/>
  <c r="T6041" i="1"/>
  <c r="T6029" i="1"/>
  <c r="T6017" i="1"/>
  <c r="T6005" i="1"/>
  <c r="T5993" i="1"/>
  <c r="T5981" i="1"/>
  <c r="T5969" i="1"/>
  <c r="T5957" i="1"/>
  <c r="T5945" i="1"/>
  <c r="T5933" i="1"/>
  <c r="T5921" i="1"/>
  <c r="T5909" i="1"/>
  <c r="T5897" i="1"/>
  <c r="T5885" i="1"/>
  <c r="T5873" i="1"/>
  <c r="T5861" i="1"/>
  <c r="T5849" i="1"/>
  <c r="T5837" i="1"/>
  <c r="T5825" i="1"/>
  <c r="T5813" i="1"/>
  <c r="T5801" i="1"/>
  <c r="T5789" i="1"/>
  <c r="T5777" i="1"/>
  <c r="T5765" i="1"/>
  <c r="T5753" i="1"/>
  <c r="T5741" i="1"/>
  <c r="T5729" i="1"/>
  <c r="T5717" i="1"/>
  <c r="T5705" i="1"/>
  <c r="T5693" i="1"/>
  <c r="T5681" i="1"/>
  <c r="T5669" i="1"/>
  <c r="T5657" i="1"/>
  <c r="T5645" i="1"/>
  <c r="T5633" i="1"/>
  <c r="T5621" i="1"/>
  <c r="T5609" i="1"/>
  <c r="T5597" i="1"/>
  <c r="T5585" i="1"/>
  <c r="T5573" i="1"/>
  <c r="T5561" i="1"/>
  <c r="T5549" i="1"/>
  <c r="T5537" i="1"/>
  <c r="T5525" i="1"/>
  <c r="T5513" i="1"/>
  <c r="T5501" i="1"/>
  <c r="T5489" i="1"/>
  <c r="T5477" i="1"/>
  <c r="T5465" i="1"/>
  <c r="T5453" i="1"/>
  <c r="T5441" i="1"/>
  <c r="T5429" i="1"/>
  <c r="T7528" i="1"/>
  <c r="T7516" i="1"/>
  <c r="T7504" i="1"/>
  <c r="T7492" i="1"/>
  <c r="T7480" i="1"/>
  <c r="T7468" i="1"/>
  <c r="T7456" i="1"/>
  <c r="T7444" i="1"/>
  <c r="T7432" i="1"/>
  <c r="T7420" i="1"/>
  <c r="T7408" i="1"/>
  <c r="T7396" i="1"/>
  <c r="T7384" i="1"/>
  <c r="T7372" i="1"/>
  <c r="T7360" i="1"/>
  <c r="T7348" i="1"/>
  <c r="T7336" i="1"/>
  <c r="T7324" i="1"/>
  <c r="T7312" i="1"/>
  <c r="T7300" i="1"/>
  <c r="T7288" i="1"/>
  <c r="T7276" i="1"/>
  <c r="T7264" i="1"/>
  <c r="T7252" i="1"/>
  <c r="T7240" i="1"/>
  <c r="T7228" i="1"/>
  <c r="T7216" i="1"/>
  <c r="T7204" i="1"/>
  <c r="T7192" i="1"/>
  <c r="T7180" i="1"/>
  <c r="T7168" i="1"/>
  <c r="T7156" i="1"/>
  <c r="T7144" i="1"/>
  <c r="T7132" i="1"/>
  <c r="T7120" i="1"/>
  <c r="T7108" i="1"/>
  <c r="T7096" i="1"/>
  <c r="T7084" i="1"/>
  <c r="T7072" i="1"/>
  <c r="T7060" i="1"/>
  <c r="T7048" i="1"/>
  <c r="T7036" i="1"/>
  <c r="T7024" i="1"/>
  <c r="T7012" i="1"/>
  <c r="T7000" i="1"/>
  <c r="T6988" i="1"/>
  <c r="T6976" i="1"/>
  <c r="T6964" i="1"/>
  <c r="T6952" i="1"/>
  <c r="T6940" i="1"/>
  <c r="T6928" i="1"/>
  <c r="T6916" i="1"/>
  <c r="T6904" i="1"/>
  <c r="T6892" i="1"/>
  <c r="T6880" i="1"/>
  <c r="T6868" i="1"/>
  <c r="T6856" i="1"/>
  <c r="T6844" i="1"/>
  <c r="T6832" i="1"/>
  <c r="T6820" i="1"/>
  <c r="T6808" i="1"/>
  <c r="T6796" i="1"/>
  <c r="T6784" i="1"/>
  <c r="T6772" i="1"/>
  <c r="T6760" i="1"/>
  <c r="T6748" i="1"/>
  <c r="T6736" i="1"/>
  <c r="T6724" i="1"/>
  <c r="T6712" i="1"/>
  <c r="T6700" i="1"/>
  <c r="T6688" i="1"/>
  <c r="T6676" i="1"/>
  <c r="T6664" i="1"/>
  <c r="T6652" i="1"/>
  <c r="T6640" i="1"/>
  <c r="T6628" i="1"/>
  <c r="T6616" i="1"/>
  <c r="T6604" i="1"/>
  <c r="T6592" i="1"/>
  <c r="T6580" i="1"/>
  <c r="T6303" i="1"/>
  <c r="T6291" i="1"/>
  <c r="T6279" i="1"/>
  <c r="T6267" i="1"/>
  <c r="T6255" i="1"/>
  <c r="T6243" i="1"/>
  <c r="T6231" i="1"/>
  <c r="T6219" i="1"/>
  <c r="T6207" i="1"/>
  <c r="T6195" i="1"/>
  <c r="T6183" i="1"/>
  <c r="T6171" i="1"/>
  <c r="T6159" i="1"/>
  <c r="T6147" i="1"/>
  <c r="T6135" i="1"/>
  <c r="T6123" i="1"/>
  <c r="T6111" i="1"/>
  <c r="T6099" i="1"/>
  <c r="T6087" i="1"/>
  <c r="T6075" i="1"/>
  <c r="T6063" i="1"/>
  <c r="T6051" i="1"/>
  <c r="T6039" i="1"/>
  <c r="T6027" i="1"/>
  <c r="T6015" i="1"/>
  <c r="T6003" i="1"/>
  <c r="T5991" i="1"/>
  <c r="T5979" i="1"/>
  <c r="T5967" i="1"/>
  <c r="T5955" i="1"/>
  <c r="T5943" i="1"/>
  <c r="T5931" i="1"/>
  <c r="T5919" i="1"/>
  <c r="T5907" i="1"/>
  <c r="T5895" i="1"/>
  <c r="T5883" i="1"/>
  <c r="T5871" i="1"/>
  <c r="T5859" i="1"/>
  <c r="T5847" i="1"/>
  <c r="T5835" i="1"/>
  <c r="T5823" i="1"/>
  <c r="T5811" i="1"/>
  <c r="T5799" i="1"/>
  <c r="T5787" i="1"/>
  <c r="T5775" i="1"/>
  <c r="T5763" i="1"/>
  <c r="T5751" i="1"/>
  <c r="T5739" i="1"/>
  <c r="T5727" i="1"/>
  <c r="T5715" i="1"/>
  <c r="T5703" i="1"/>
  <c r="T5691" i="1"/>
  <c r="T5679" i="1"/>
  <c r="T5667" i="1"/>
  <c r="T5655" i="1"/>
  <c r="T5643" i="1"/>
  <c r="T5631" i="1"/>
  <c r="T5619" i="1"/>
  <c r="T5607" i="1"/>
  <c r="T5595" i="1"/>
  <c r="T5583" i="1"/>
  <c r="T5571" i="1"/>
  <c r="T5559" i="1"/>
  <c r="T5547" i="1"/>
  <c r="T5535" i="1"/>
  <c r="T5523" i="1"/>
  <c r="T5511" i="1"/>
  <c r="T5499" i="1"/>
  <c r="T5487" i="1"/>
  <c r="T5475" i="1"/>
  <c r="T5463" i="1"/>
  <c r="T5451" i="1"/>
  <c r="T5439" i="1"/>
  <c r="T5427" i="1"/>
  <c r="T5415" i="1"/>
  <c r="T5403" i="1"/>
  <c r="T6422" i="1"/>
  <c r="T6410" i="1"/>
  <c r="T6398" i="1"/>
  <c r="T6386" i="1"/>
  <c r="T6374" i="1"/>
  <c r="T6362" i="1"/>
  <c r="T6350" i="1"/>
  <c r="T6338" i="1"/>
  <c r="T6326" i="1"/>
  <c r="T6314" i="1"/>
  <c r="T6302" i="1"/>
  <c r="T6290" i="1"/>
  <c r="T6278" i="1"/>
  <c r="T6266" i="1"/>
  <c r="T6254" i="1"/>
  <c r="T6242" i="1"/>
  <c r="T6230" i="1"/>
  <c r="T6218" i="1"/>
  <c r="T6206" i="1"/>
  <c r="T6194" i="1"/>
  <c r="T6182" i="1"/>
  <c r="T6170" i="1"/>
  <c r="T6158" i="1"/>
  <c r="T6146" i="1"/>
  <c r="T6134" i="1"/>
  <c r="T6122" i="1"/>
  <c r="T6110" i="1"/>
  <c r="T6098" i="1"/>
  <c r="T6086" i="1"/>
  <c r="T6074" i="1"/>
  <c r="T6062" i="1"/>
  <c r="T6050" i="1"/>
  <c r="T6038" i="1"/>
  <c r="T6026" i="1"/>
  <c r="T6014" i="1"/>
  <c r="T6002" i="1"/>
  <c r="T5990" i="1"/>
  <c r="T5978" i="1"/>
  <c r="T5966" i="1"/>
  <c r="T5954" i="1"/>
  <c r="T5942" i="1"/>
  <c r="T5930" i="1"/>
  <c r="T5918" i="1"/>
  <c r="T5906" i="1"/>
  <c r="T5894" i="1"/>
  <c r="T5882" i="1"/>
  <c r="T5870" i="1"/>
  <c r="T5858" i="1"/>
  <c r="T5846" i="1"/>
  <c r="T5834" i="1"/>
  <c r="T5822" i="1"/>
  <c r="T5810" i="1"/>
  <c r="T5798" i="1"/>
  <c r="T5786" i="1"/>
  <c r="T5774" i="1"/>
  <c r="T5762" i="1"/>
  <c r="T5750" i="1"/>
  <c r="T5738" i="1"/>
  <c r="T5726" i="1"/>
  <c r="T5714" i="1"/>
  <c r="T5702" i="1"/>
  <c r="T5690" i="1"/>
  <c r="T5678" i="1"/>
  <c r="T5666" i="1"/>
  <c r="T5654" i="1"/>
  <c r="T5642" i="1"/>
  <c r="T5630" i="1"/>
  <c r="T5618" i="1"/>
  <c r="T5606" i="1"/>
  <c r="T5594" i="1"/>
  <c r="T5582" i="1"/>
  <c r="T5570" i="1"/>
  <c r="T5558" i="1"/>
  <c r="T5546" i="1"/>
  <c r="T5534" i="1"/>
  <c r="T5522" i="1"/>
  <c r="T5510" i="1"/>
  <c r="T5498" i="1"/>
  <c r="T5486" i="1"/>
  <c r="T5474" i="1"/>
  <c r="T3109" i="1"/>
  <c r="T3097" i="1"/>
  <c r="T3085" i="1"/>
  <c r="T3073" i="1"/>
  <c r="T3061" i="1"/>
  <c r="T3049" i="1"/>
  <c r="T3037" i="1"/>
  <c r="T3025" i="1"/>
  <c r="T3013" i="1"/>
  <c r="T3001" i="1"/>
  <c r="T2989" i="1"/>
  <c r="T2977" i="1"/>
  <c r="T2965" i="1"/>
  <c r="T2953" i="1"/>
  <c r="T2941" i="1"/>
  <c r="T2929" i="1"/>
  <c r="T2917" i="1"/>
  <c r="T2905" i="1"/>
  <c r="T2893" i="1"/>
  <c r="T2881" i="1"/>
  <c r="T2869" i="1"/>
  <c r="T2857" i="1"/>
  <c r="T2845" i="1"/>
  <c r="T2833" i="1"/>
  <c r="T2821" i="1"/>
  <c r="T2809" i="1"/>
  <c r="T2797" i="1"/>
  <c r="T2785" i="1"/>
  <c r="T2773" i="1"/>
  <c r="T2761" i="1"/>
  <c r="T2749" i="1"/>
  <c r="T2737" i="1"/>
  <c r="T2725" i="1"/>
  <c r="T2713" i="1"/>
  <c r="T2701" i="1"/>
  <c r="T2689" i="1"/>
  <c r="T2677" i="1"/>
  <c r="T2665" i="1"/>
  <c r="T2653" i="1"/>
  <c r="T2641" i="1"/>
  <c r="T2629" i="1"/>
  <c r="T2617" i="1"/>
  <c r="T2605" i="1"/>
  <c r="T2593" i="1"/>
  <c r="T2581" i="1"/>
  <c r="T2569" i="1"/>
  <c r="T2557" i="1"/>
  <c r="T2545" i="1"/>
  <c r="T2533" i="1"/>
  <c r="T2521" i="1"/>
  <c r="T2509" i="1"/>
  <c r="T2497" i="1"/>
  <c r="T2485" i="1"/>
  <c r="T2473" i="1"/>
  <c r="T2461" i="1"/>
  <c r="T2449" i="1"/>
  <c r="T2437" i="1"/>
  <c r="T4656" i="1"/>
  <c r="T4644" i="1"/>
  <c r="T4632" i="1"/>
  <c r="T4620" i="1"/>
  <c r="T4608" i="1"/>
  <c r="T4596" i="1"/>
  <c r="T4584" i="1"/>
  <c r="T4572" i="1"/>
  <c r="T4560" i="1"/>
  <c r="T4548" i="1"/>
  <c r="T4536" i="1"/>
  <c r="T4524" i="1"/>
  <c r="T4512" i="1"/>
  <c r="T4500" i="1"/>
  <c r="T4488" i="1"/>
  <c r="T4476" i="1"/>
  <c r="T4464" i="1"/>
  <c r="T4452" i="1"/>
  <c r="T4440" i="1"/>
  <c r="T4428" i="1"/>
  <c r="T4416" i="1"/>
  <c r="T4404" i="1"/>
  <c r="T4392" i="1"/>
  <c r="T7895" i="1"/>
  <c r="T7883" i="1"/>
  <c r="T7871" i="1"/>
  <c r="T7859" i="1"/>
  <c r="T7847" i="1"/>
  <c r="T7835" i="1"/>
  <c r="T7823" i="1"/>
  <c r="T7811" i="1"/>
  <c r="T7799" i="1"/>
  <c r="T7787" i="1"/>
  <c r="T7775" i="1"/>
  <c r="T7763" i="1"/>
  <c r="T7751" i="1"/>
  <c r="T7739" i="1"/>
  <c r="T7727" i="1"/>
  <c r="T7715" i="1"/>
  <c r="T7703" i="1"/>
  <c r="T7691" i="1"/>
  <c r="T7679" i="1"/>
  <c r="T7667" i="1"/>
  <c r="T7655" i="1"/>
  <c r="T7643" i="1"/>
  <c r="T7631" i="1"/>
  <c r="T7619" i="1"/>
  <c r="T7607" i="1"/>
  <c r="T7595" i="1"/>
  <c r="T7583" i="1"/>
  <c r="T7571" i="1"/>
  <c r="T7559" i="1"/>
  <c r="T7547" i="1"/>
  <c r="T7535" i="1"/>
  <c r="T7523" i="1"/>
  <c r="T7511" i="1"/>
  <c r="T7499" i="1"/>
  <c r="T7487" i="1"/>
  <c r="T7475" i="1"/>
  <c r="T7463" i="1"/>
  <c r="T7451" i="1"/>
  <c r="T7439" i="1"/>
  <c r="T7427" i="1"/>
  <c r="T7415" i="1"/>
  <c r="T7403" i="1"/>
  <c r="T7391" i="1"/>
  <c r="T7379" i="1"/>
  <c r="T7367" i="1"/>
  <c r="T7355" i="1"/>
  <c r="T7343" i="1"/>
  <c r="T7331" i="1"/>
  <c r="T7319" i="1"/>
  <c r="T7307" i="1"/>
  <c r="T7295" i="1"/>
  <c r="T7283" i="1"/>
  <c r="T7271" i="1"/>
  <c r="T7259" i="1"/>
  <c r="T7247" i="1"/>
  <c r="T7235" i="1"/>
  <c r="T7223" i="1"/>
  <c r="T7211" i="1"/>
  <c r="T7199" i="1"/>
  <c r="T7187" i="1"/>
  <c r="T7175" i="1"/>
  <c r="T7163" i="1"/>
  <c r="T7151" i="1"/>
  <c r="T7139" i="1"/>
  <c r="T7127" i="1"/>
  <c r="T7115" i="1"/>
  <c r="T7103" i="1"/>
  <c r="T7091" i="1"/>
  <c r="T7079" i="1"/>
  <c r="T7067" i="1"/>
  <c r="T7055" i="1"/>
  <c r="T7043" i="1"/>
  <c r="T7031" i="1"/>
  <c r="T7019" i="1"/>
  <c r="T7007" i="1"/>
  <c r="T6995" i="1"/>
  <c r="T6983" i="1"/>
  <c r="T6971" i="1"/>
  <c r="T6959" i="1"/>
  <c r="T6947" i="1"/>
  <c r="T6935" i="1"/>
  <c r="T6923" i="1"/>
  <c r="T6911" i="1"/>
  <c r="T6899" i="1"/>
  <c r="T6887" i="1"/>
  <c r="T6875" i="1"/>
  <c r="T6863" i="1"/>
  <c r="T6851" i="1"/>
  <c r="T6839" i="1"/>
  <c r="T6827" i="1"/>
  <c r="T6815" i="1"/>
  <c r="T6803" i="1"/>
  <c r="T6791" i="1"/>
  <c r="T6779" i="1"/>
  <c r="T6767" i="1"/>
  <c r="T6755" i="1"/>
  <c r="T6743" i="1"/>
  <c r="T6731" i="1"/>
  <c r="T6719" i="1"/>
  <c r="T6707" i="1"/>
  <c r="T6695" i="1"/>
  <c r="T6683" i="1"/>
  <c r="T6671" i="1"/>
  <c r="T6659" i="1"/>
  <c r="T6647" i="1"/>
  <c r="T6635" i="1"/>
  <c r="T6623" i="1"/>
  <c r="T6611" i="1"/>
  <c r="T6599" i="1"/>
  <c r="T6587" i="1"/>
  <c r="T6575" i="1"/>
  <c r="T6563" i="1"/>
  <c r="T6551" i="1"/>
  <c r="T6539" i="1"/>
  <c r="T6527" i="1"/>
  <c r="T6515" i="1"/>
  <c r="T6503" i="1"/>
  <c r="T6491" i="1"/>
  <c r="T6479" i="1"/>
  <c r="T6467" i="1"/>
  <c r="T6455" i="1"/>
  <c r="T6443" i="1"/>
  <c r="T6431" i="1"/>
  <c r="T6419" i="1"/>
  <c r="T6407" i="1"/>
  <c r="T6395" i="1"/>
  <c r="T6383" i="1"/>
  <c r="T6371" i="1"/>
  <c r="T6359" i="1"/>
  <c r="T6347" i="1"/>
  <c r="T6335" i="1"/>
  <c r="T6323" i="1"/>
  <c r="T6311" i="1"/>
  <c r="T6299" i="1"/>
  <c r="T6287" i="1"/>
  <c r="T6275" i="1"/>
  <c r="T6263" i="1"/>
  <c r="T6251" i="1"/>
  <c r="T6239" i="1"/>
  <c r="T6227" i="1"/>
  <c r="T6215" i="1"/>
  <c r="T6203" i="1"/>
  <c r="T6191" i="1"/>
  <c r="T6179" i="1"/>
  <c r="T6167" i="1"/>
  <c r="T6155" i="1"/>
  <c r="T6143" i="1"/>
  <c r="T6131" i="1"/>
  <c r="T6119" i="1"/>
  <c r="T6107" i="1"/>
  <c r="T6095" i="1"/>
  <c r="T6083" i="1"/>
  <c r="T6071" i="1"/>
  <c r="T6059" i="1"/>
  <c r="T6047" i="1"/>
  <c r="T6035" i="1"/>
  <c r="T6023" i="1"/>
  <c r="T6011" i="1"/>
  <c r="T5999" i="1"/>
  <c r="T5987" i="1"/>
  <c r="T5975" i="1"/>
  <c r="T5963" i="1"/>
  <c r="T5951" i="1"/>
  <c r="T5939" i="1"/>
  <c r="T5927" i="1"/>
  <c r="T5915" i="1"/>
  <c r="T5903" i="1"/>
  <c r="T5891" i="1"/>
  <c r="T5879" i="1"/>
  <c r="T5867" i="1"/>
  <c r="T5855" i="1"/>
  <c r="T5843" i="1"/>
  <c r="T5831" i="1"/>
  <c r="T5819" i="1"/>
  <c r="T5807" i="1"/>
  <c r="T5795" i="1"/>
  <c r="T5783" i="1"/>
  <c r="T5771" i="1"/>
  <c r="T5759" i="1"/>
  <c r="T5747" i="1"/>
  <c r="T5735" i="1"/>
  <c r="T5723" i="1"/>
  <c r="T5711" i="1"/>
  <c r="T5699" i="1"/>
  <c r="T5687" i="1"/>
  <c r="T6634" i="1"/>
  <c r="T6622" i="1"/>
  <c r="T6610" i="1"/>
  <c r="T6598" i="1"/>
  <c r="T6586" i="1"/>
  <c r="T6574" i="1"/>
  <c r="T6562" i="1"/>
  <c r="T6550" i="1"/>
  <c r="T6538" i="1"/>
  <c r="T6526" i="1"/>
  <c r="T6514" i="1"/>
  <c r="T6502" i="1"/>
  <c r="T6490" i="1"/>
  <c r="T6478" i="1"/>
  <c r="T6466" i="1"/>
  <c r="T6454" i="1"/>
  <c r="T6442" i="1"/>
  <c r="T6430" i="1"/>
  <c r="T6418" i="1"/>
  <c r="T6406" i="1"/>
  <c r="T6394" i="1"/>
  <c r="T6382" i="1"/>
  <c r="T6370" i="1"/>
  <c r="T6358" i="1"/>
  <c r="T6346" i="1"/>
  <c r="T6334" i="1"/>
  <c r="T6322" i="1"/>
  <c r="T6310" i="1"/>
  <c r="T6298" i="1"/>
  <c r="T6286" i="1"/>
  <c r="T6274" i="1"/>
  <c r="T6262" i="1"/>
  <c r="T6250" i="1"/>
  <c r="T6238" i="1"/>
  <c r="T6226" i="1"/>
  <c r="T6214" i="1"/>
  <c r="T6202" i="1"/>
  <c r="T6190" i="1"/>
  <c r="T6178" i="1"/>
  <c r="T6166" i="1"/>
  <c r="T6154" i="1"/>
  <c r="T6142" i="1"/>
  <c r="T6130" i="1"/>
  <c r="T6118" i="1"/>
  <c r="T6106" i="1"/>
  <c r="T6094" i="1"/>
  <c r="T6082" i="1"/>
  <c r="T6070" i="1"/>
  <c r="T6058" i="1"/>
  <c r="T6046" i="1"/>
  <c r="T6034" i="1"/>
  <c r="T6022" i="1"/>
  <c r="T6010" i="1"/>
  <c r="T5998" i="1"/>
  <c r="T5986" i="1"/>
  <c r="T5974" i="1"/>
  <c r="T5962" i="1"/>
  <c r="T5950" i="1"/>
  <c r="T5938" i="1"/>
  <c r="T5926" i="1"/>
  <c r="T5914" i="1"/>
  <c r="T5902" i="1"/>
  <c r="T5890" i="1"/>
  <c r="T5878" i="1"/>
  <c r="T5866" i="1"/>
  <c r="T5854" i="1"/>
  <c r="T5842" i="1"/>
  <c r="T5830" i="1"/>
  <c r="T5818" i="1"/>
  <c r="T5806" i="1"/>
  <c r="T5794" i="1"/>
  <c r="T5782" i="1"/>
  <c r="T5770" i="1"/>
  <c r="T5758" i="1"/>
  <c r="T5746" i="1"/>
  <c r="T5734" i="1"/>
  <c r="T5722" i="1"/>
  <c r="T5710" i="1"/>
  <c r="T5698" i="1"/>
  <c r="T5686" i="1"/>
  <c r="T5674" i="1"/>
  <c r="T5662" i="1"/>
  <c r="T5650" i="1"/>
  <c r="T5638" i="1"/>
  <c r="T5626" i="1"/>
  <c r="T5614" i="1"/>
  <c r="T5602" i="1"/>
  <c r="T5590" i="1"/>
  <c r="T5578" i="1"/>
  <c r="T5566" i="1"/>
  <c r="T5554" i="1"/>
  <c r="T5542" i="1"/>
  <c r="T5530" i="1"/>
  <c r="T5518" i="1"/>
  <c r="T5506" i="1"/>
  <c r="T5494" i="1"/>
  <c r="T5482" i="1"/>
  <c r="T5470" i="1"/>
  <c r="T5458" i="1"/>
  <c r="T5446" i="1"/>
  <c r="T5434" i="1"/>
  <c r="T5422" i="1"/>
  <c r="T5410" i="1"/>
  <c r="T5398" i="1"/>
  <c r="T5386" i="1"/>
  <c r="T5374" i="1"/>
  <c r="T5362" i="1"/>
  <c r="T5350" i="1"/>
  <c r="T5338" i="1"/>
  <c r="T5326" i="1"/>
  <c r="T5314" i="1"/>
  <c r="T5302" i="1"/>
  <c r="T5290" i="1"/>
  <c r="T5278" i="1"/>
  <c r="T5266" i="1"/>
  <c r="T5254" i="1"/>
  <c r="T5242" i="1"/>
  <c r="T5230" i="1"/>
  <c r="T5218" i="1"/>
  <c r="T5206" i="1"/>
  <c r="T5194" i="1"/>
  <c r="T5182" i="1"/>
  <c r="T5170" i="1"/>
  <c r="T5158" i="1"/>
  <c r="T5146" i="1"/>
  <c r="T5134" i="1"/>
  <c r="T5122" i="1"/>
  <c r="T5110" i="1"/>
  <c r="T5098" i="1"/>
  <c r="T5086" i="1"/>
  <c r="T5074" i="1"/>
  <c r="T5062" i="1"/>
  <c r="T5050" i="1"/>
  <c r="T5038" i="1"/>
  <c r="T5026" i="1"/>
  <c r="T5014" i="1"/>
  <c r="T5002" i="1"/>
  <c r="T4990" i="1"/>
  <c r="T4978" i="1"/>
  <c r="T4966" i="1"/>
  <c r="T4954" i="1"/>
  <c r="T4942" i="1"/>
  <c r="T4930" i="1"/>
  <c r="T4918" i="1"/>
  <c r="T4906" i="1"/>
  <c r="T4894" i="1"/>
  <c r="T4882" i="1"/>
  <c r="T4870" i="1"/>
  <c r="T4858" i="1"/>
  <c r="T4846" i="1"/>
  <c r="T4834" i="1"/>
  <c r="T4822" i="1"/>
  <c r="T4810" i="1"/>
  <c r="T4798" i="1"/>
  <c r="T4786" i="1"/>
  <c r="T4774" i="1"/>
  <c r="T4762" i="1"/>
  <c r="T4750" i="1"/>
  <c r="T4738" i="1"/>
  <c r="T4726" i="1"/>
  <c r="T4714" i="1"/>
  <c r="T4702" i="1"/>
  <c r="T4690" i="1"/>
  <c r="T4678" i="1"/>
  <c r="T4666" i="1"/>
  <c r="T4654" i="1"/>
  <c r="T4642" i="1"/>
  <c r="T4630" i="1"/>
  <c r="T4618" i="1"/>
  <c r="T4606" i="1"/>
  <c r="T5445" i="1"/>
  <c r="T5433" i="1"/>
  <c r="T5421" i="1"/>
  <c r="T5409" i="1"/>
  <c r="T5397" i="1"/>
  <c r="T5385" i="1"/>
  <c r="T5373" i="1"/>
  <c r="T5361" i="1"/>
  <c r="T5349" i="1"/>
  <c r="T5337" i="1"/>
  <c r="T5325" i="1"/>
  <c r="T5313" i="1"/>
  <c r="T5301" i="1"/>
  <c r="T5289" i="1"/>
  <c r="T5277" i="1"/>
  <c r="T5265" i="1"/>
  <c r="T5253" i="1"/>
  <c r="T5241" i="1"/>
  <c r="T5229" i="1"/>
  <c r="T5217" i="1"/>
  <c r="T5205" i="1"/>
  <c r="T5193" i="1"/>
  <c r="T5181" i="1"/>
  <c r="T5169" i="1"/>
  <c r="T5157" i="1"/>
  <c r="T5145" i="1"/>
  <c r="T5133" i="1"/>
  <c r="T5121" i="1"/>
  <c r="T5109" i="1"/>
  <c r="T5097" i="1"/>
  <c r="T5085" i="1"/>
  <c r="T5073" i="1"/>
  <c r="T5061" i="1"/>
  <c r="T5049" i="1"/>
  <c r="T5037" i="1"/>
  <c r="T5025" i="1"/>
  <c r="T5013" i="1"/>
  <c r="T5001" i="1"/>
  <c r="T4989" i="1"/>
  <c r="T4977" i="1"/>
  <c r="T4965" i="1"/>
  <c r="T4953" i="1"/>
  <c r="T4941" i="1"/>
  <c r="T4929" i="1"/>
  <c r="T4917" i="1"/>
  <c r="T4905" i="1"/>
  <c r="T4893" i="1"/>
  <c r="T4881" i="1"/>
  <c r="T4869" i="1"/>
  <c r="T4857" i="1"/>
  <c r="T4845" i="1"/>
  <c r="T4833" i="1"/>
  <c r="T4821" i="1"/>
  <c r="T4809" i="1"/>
  <c r="T4797" i="1"/>
  <c r="T4785" i="1"/>
  <c r="T4773" i="1"/>
  <c r="T4761" i="1"/>
  <c r="T4749" i="1"/>
  <c r="T4737" i="1"/>
  <c r="T4725" i="1"/>
  <c r="T4713" i="1"/>
  <c r="T4701" i="1"/>
  <c r="T4689" i="1"/>
  <c r="T4677" i="1"/>
  <c r="T4665" i="1"/>
  <c r="T4653" i="1"/>
  <c r="T4641" i="1"/>
  <c r="T4629" i="1"/>
  <c r="T4617" i="1"/>
  <c r="T4605" i="1"/>
  <c r="T4593" i="1"/>
  <c r="T4581" i="1"/>
  <c r="T4569" i="1"/>
  <c r="T4557" i="1"/>
  <c r="T4545" i="1"/>
  <c r="T4533" i="1"/>
  <c r="T4521" i="1"/>
  <c r="T4509" i="1"/>
  <c r="T4497" i="1"/>
  <c r="T4485" i="1"/>
  <c r="T4473" i="1"/>
  <c r="T5252" i="1"/>
  <c r="T5240" i="1"/>
  <c r="T5228" i="1"/>
  <c r="T5216" i="1"/>
  <c r="T5204" i="1"/>
  <c r="T5192" i="1"/>
  <c r="T5180" i="1"/>
  <c r="T5168" i="1"/>
  <c r="T5156" i="1"/>
  <c r="T5144" i="1"/>
  <c r="T5132" i="1"/>
  <c r="T5120" i="1"/>
  <c r="T5108" i="1"/>
  <c r="T5096" i="1"/>
  <c r="T5084" i="1"/>
  <c r="T5072" i="1"/>
  <c r="T5060" i="1"/>
  <c r="T5048" i="1"/>
  <c r="T5036" i="1"/>
  <c r="T5024" i="1"/>
  <c r="T5012" i="1"/>
  <c r="T5000" i="1"/>
  <c r="T4988" i="1"/>
  <c r="T4976" i="1"/>
  <c r="T4964" i="1"/>
  <c r="T4952" i="1"/>
  <c r="T4940" i="1"/>
  <c r="T4928" i="1"/>
  <c r="T4916" i="1"/>
  <c r="T4904" i="1"/>
  <c r="T4892" i="1"/>
  <c r="T4880" i="1"/>
  <c r="T4868" i="1"/>
  <c r="T4856" i="1"/>
  <c r="T4844" i="1"/>
  <c r="T4832" i="1"/>
  <c r="T4820" i="1"/>
  <c r="T4808" i="1"/>
  <c r="T4796" i="1"/>
  <c r="T4784" i="1"/>
  <c r="T4772" i="1"/>
  <c r="T4760" i="1"/>
  <c r="T4748" i="1"/>
  <c r="T4736" i="1"/>
  <c r="T4724" i="1"/>
  <c r="T4712" i="1"/>
  <c r="T4700" i="1"/>
  <c r="T4688" i="1"/>
  <c r="T4676" i="1"/>
  <c r="T4664" i="1"/>
  <c r="T4652" i="1"/>
  <c r="T4640" i="1"/>
  <c r="T4628" i="1"/>
  <c r="T4616" i="1"/>
  <c r="T4604" i="1"/>
  <c r="T4592" i="1"/>
  <c r="T4580" i="1"/>
  <c r="T4568" i="1"/>
  <c r="T4556" i="1"/>
  <c r="T4544" i="1"/>
  <c r="T4532" i="1"/>
  <c r="T4520" i="1"/>
  <c r="T4508" i="1"/>
  <c r="T4496" i="1"/>
  <c r="T4484" i="1"/>
  <c r="T4472" i="1"/>
  <c r="T4460" i="1"/>
  <c r="T4448" i="1"/>
  <c r="T4436" i="1"/>
  <c r="T4424" i="1"/>
  <c r="T4412" i="1"/>
  <c r="T4400" i="1"/>
  <c r="T4388" i="1"/>
  <c r="T4376" i="1"/>
  <c r="T4364" i="1"/>
  <c r="T4352" i="1"/>
  <c r="T4340" i="1"/>
  <c r="T4328" i="1"/>
  <c r="T4316" i="1"/>
  <c r="T4304" i="1"/>
  <c r="T4292" i="1"/>
  <c r="T6511" i="1"/>
  <c r="T6499" i="1"/>
  <c r="T6487" i="1"/>
  <c r="T6475" i="1"/>
  <c r="T6463" i="1"/>
  <c r="T6451" i="1"/>
  <c r="T6439" i="1"/>
  <c r="T6427" i="1"/>
  <c r="T6415" i="1"/>
  <c r="T6403" i="1"/>
  <c r="T6391" i="1"/>
  <c r="T6379" i="1"/>
  <c r="T6367" i="1"/>
  <c r="T6355" i="1"/>
  <c r="T6343" i="1"/>
  <c r="T6331" i="1"/>
  <c r="T6319" i="1"/>
  <c r="T6307" i="1"/>
  <c r="T6295" i="1"/>
  <c r="T6283" i="1"/>
  <c r="T6271" i="1"/>
  <c r="T6259" i="1"/>
  <c r="T6247" i="1"/>
  <c r="T6235" i="1"/>
  <c r="T6223" i="1"/>
  <c r="T6211" i="1"/>
  <c r="T6199" i="1"/>
  <c r="T6187" i="1"/>
  <c r="T6175" i="1"/>
  <c r="T6163" i="1"/>
  <c r="T6151" i="1"/>
  <c r="T6139" i="1"/>
  <c r="T6127" i="1"/>
  <c r="T6115" i="1"/>
  <c r="T6103" i="1"/>
  <c r="T6091" i="1"/>
  <c r="T6079" i="1"/>
  <c r="T6067" i="1"/>
  <c r="T6055" i="1"/>
  <c r="T6043" i="1"/>
  <c r="T6031" i="1"/>
  <c r="T6019" i="1"/>
  <c r="T6007" i="1"/>
  <c r="T5995" i="1"/>
  <c r="T5983" i="1"/>
  <c r="T5971" i="1"/>
  <c r="T5959" i="1"/>
  <c r="T5947" i="1"/>
  <c r="T5935" i="1"/>
  <c r="T5923" i="1"/>
  <c r="T5911" i="1"/>
  <c r="T5899" i="1"/>
  <c r="T5887" i="1"/>
  <c r="T5875" i="1"/>
  <c r="T5863" i="1"/>
  <c r="T5851" i="1"/>
  <c r="T5839" i="1"/>
  <c r="T5827" i="1"/>
  <c r="T5815" i="1"/>
  <c r="T5803" i="1"/>
  <c r="T5791" i="1"/>
  <c r="T5779" i="1"/>
  <c r="T5767" i="1"/>
  <c r="T5755" i="1"/>
  <c r="T5743" i="1"/>
  <c r="T5731" i="1"/>
  <c r="T5719" i="1"/>
  <c r="T5707" i="1"/>
  <c r="T5695" i="1"/>
  <c r="T5683" i="1"/>
  <c r="T5671" i="1"/>
  <c r="T5659" i="1"/>
  <c r="T5647" i="1"/>
  <c r="T5635" i="1"/>
  <c r="T5623" i="1"/>
  <c r="T5611" i="1"/>
  <c r="T5599" i="1"/>
  <c r="T5587" i="1"/>
  <c r="T5575" i="1"/>
  <c r="T5563" i="1"/>
  <c r="T5551" i="1"/>
  <c r="T6258" i="1"/>
  <c r="T6246" i="1"/>
  <c r="T6234" i="1"/>
  <c r="T6222" i="1"/>
  <c r="T6210" i="1"/>
  <c r="T6198" i="1"/>
  <c r="T6186" i="1"/>
  <c r="T6174" i="1"/>
  <c r="T6162" i="1"/>
  <c r="T6150" i="1"/>
  <c r="T6138" i="1"/>
  <c r="T6126" i="1"/>
  <c r="T6114" i="1"/>
  <c r="T6102" i="1"/>
  <c r="T6090" i="1"/>
  <c r="T6078" i="1"/>
  <c r="T6066" i="1"/>
  <c r="T6054" i="1"/>
  <c r="T6042" i="1"/>
  <c r="T6030" i="1"/>
  <c r="T6018" i="1"/>
  <c r="T6006" i="1"/>
  <c r="T5994" i="1"/>
  <c r="T5982" i="1"/>
  <c r="T5970" i="1"/>
  <c r="T5958" i="1"/>
  <c r="T5946" i="1"/>
  <c r="T5934" i="1"/>
  <c r="T5922" i="1"/>
  <c r="T5910" i="1"/>
  <c r="T5898" i="1"/>
  <c r="T5886" i="1"/>
  <c r="T5874" i="1"/>
  <c r="T5862" i="1"/>
  <c r="T5850" i="1"/>
  <c r="T5838" i="1"/>
  <c r="T5826" i="1"/>
  <c r="T5814" i="1"/>
  <c r="T5802" i="1"/>
  <c r="T5790" i="1"/>
  <c r="T5778" i="1"/>
  <c r="T5766" i="1"/>
  <c r="T5754" i="1"/>
  <c r="T5742" i="1"/>
  <c r="T5730" i="1"/>
  <c r="T5718" i="1"/>
  <c r="T5706" i="1"/>
  <c r="T5694" i="1"/>
  <c r="T5682" i="1"/>
  <c r="T5670" i="1"/>
  <c r="T5658" i="1"/>
  <c r="T5646" i="1"/>
  <c r="T5634" i="1"/>
  <c r="T5622" i="1"/>
  <c r="T5610" i="1"/>
  <c r="T5598" i="1"/>
  <c r="T5586" i="1"/>
  <c r="T5574" i="1"/>
  <c r="T5562" i="1"/>
  <c r="T5550" i="1"/>
  <c r="T5538" i="1"/>
  <c r="T5526" i="1"/>
  <c r="T5514" i="1"/>
  <c r="T5502" i="1"/>
  <c r="T5490" i="1"/>
  <c r="T5478" i="1"/>
  <c r="T5466" i="1"/>
  <c r="T5454" i="1"/>
  <c r="T5442" i="1"/>
  <c r="T5430" i="1"/>
  <c r="T5418" i="1"/>
  <c r="T5406" i="1"/>
  <c r="T5394" i="1"/>
  <c r="T5382" i="1"/>
  <c r="T5370" i="1"/>
  <c r="T5358" i="1"/>
  <c r="T5346" i="1"/>
  <c r="T5334" i="1"/>
  <c r="T5322" i="1"/>
  <c r="T5310" i="1"/>
  <c r="T5298" i="1"/>
  <c r="T5286" i="1"/>
  <c r="T5417" i="1"/>
  <c r="T5405" i="1"/>
  <c r="T5393" i="1"/>
  <c r="T5381" i="1"/>
  <c r="T5369" i="1"/>
  <c r="T5357" i="1"/>
  <c r="T5345" i="1"/>
  <c r="T5333" i="1"/>
  <c r="T5321" i="1"/>
  <c r="T5309" i="1"/>
  <c r="T5297" i="1"/>
  <c r="T5285" i="1"/>
  <c r="T5273" i="1"/>
  <c r="T5261" i="1"/>
  <c r="T5249" i="1"/>
  <c r="T5237" i="1"/>
  <c r="T5225" i="1"/>
  <c r="T5213" i="1"/>
  <c r="T5201" i="1"/>
  <c r="T5189" i="1"/>
  <c r="T5177" i="1"/>
  <c r="T5165" i="1"/>
  <c r="T5153" i="1"/>
  <c r="T5141" i="1"/>
  <c r="T5129" i="1"/>
  <c r="T5117" i="1"/>
  <c r="T5105" i="1"/>
  <c r="T5093" i="1"/>
  <c r="T5081" i="1"/>
  <c r="T5069" i="1"/>
  <c r="T5057" i="1"/>
  <c r="T5045" i="1"/>
  <c r="T5033" i="1"/>
  <c r="T5021" i="1"/>
  <c r="T5009" i="1"/>
  <c r="T4997" i="1"/>
  <c r="T4985" i="1"/>
  <c r="T4973" i="1"/>
  <c r="T4961" i="1"/>
  <c r="T4949" i="1"/>
  <c r="T4937" i="1"/>
  <c r="T4925" i="1"/>
  <c r="T4913" i="1"/>
  <c r="T4901" i="1"/>
  <c r="T4889" i="1"/>
  <c r="T4877" i="1"/>
  <c r="T4865" i="1"/>
  <c r="T4853" i="1"/>
  <c r="T4841" i="1"/>
  <c r="T4829" i="1"/>
  <c r="T4817" i="1"/>
  <c r="T4805" i="1"/>
  <c r="T4793" i="1"/>
  <c r="T4781" i="1"/>
  <c r="T4769" i="1"/>
  <c r="T4757" i="1"/>
  <c r="T4745" i="1"/>
  <c r="T4733" i="1"/>
  <c r="T4721" i="1"/>
  <c r="T4709" i="1"/>
  <c r="T4697" i="1"/>
  <c r="T4685" i="1"/>
  <c r="T4673" i="1"/>
  <c r="T4661" i="1"/>
  <c r="T4649" i="1"/>
  <c r="T4637" i="1"/>
  <c r="T4625" i="1"/>
  <c r="T4613" i="1"/>
  <c r="T4601" i="1"/>
  <c r="T4589" i="1"/>
  <c r="T4577" i="1"/>
  <c r="T4565" i="1"/>
  <c r="T4553" i="1"/>
  <c r="T4541" i="1"/>
  <c r="T4529" i="1"/>
  <c r="T4517" i="1"/>
  <c r="T4505" i="1"/>
  <c r="T4493" i="1"/>
  <c r="T4481" i="1"/>
  <c r="T4469" i="1"/>
  <c r="T4457" i="1"/>
  <c r="T4445" i="1"/>
  <c r="T6568" i="1"/>
  <c r="T6556" i="1"/>
  <c r="T6544" i="1"/>
  <c r="T6532" i="1"/>
  <c r="T6520" i="1"/>
  <c r="T6508" i="1"/>
  <c r="T6496" i="1"/>
  <c r="T6484" i="1"/>
  <c r="T6472" i="1"/>
  <c r="T6460" i="1"/>
  <c r="T6448" i="1"/>
  <c r="T6436" i="1"/>
  <c r="T6424" i="1"/>
  <c r="T6412" i="1"/>
  <c r="T6400" i="1"/>
  <c r="T6388" i="1"/>
  <c r="T6376" i="1"/>
  <c r="T6364" i="1"/>
  <c r="T6352" i="1"/>
  <c r="T6340" i="1"/>
  <c r="T6328" i="1"/>
  <c r="T6316" i="1"/>
  <c r="T6304" i="1"/>
  <c r="T6292" i="1"/>
  <c r="T6280" i="1"/>
  <c r="T6268" i="1"/>
  <c r="T6256" i="1"/>
  <c r="T6244" i="1"/>
  <c r="T6232" i="1"/>
  <c r="T6220" i="1"/>
  <c r="T6208" i="1"/>
  <c r="T6196" i="1"/>
  <c r="T6184" i="1"/>
  <c r="T6172" i="1"/>
  <c r="T6160" i="1"/>
  <c r="T6148" i="1"/>
  <c r="T6136" i="1"/>
  <c r="T6124" i="1"/>
  <c r="T6112" i="1"/>
  <c r="T6100" i="1"/>
  <c r="T6088" i="1"/>
  <c r="T6076" i="1"/>
  <c r="T6064" i="1"/>
  <c r="T6052" i="1"/>
  <c r="T6040" i="1"/>
  <c r="T6028" i="1"/>
  <c r="T6016" i="1"/>
  <c r="T6004" i="1"/>
  <c r="T5992" i="1"/>
  <c r="T5980" i="1"/>
  <c r="T5968" i="1"/>
  <c r="T5956" i="1"/>
  <c r="T5944" i="1"/>
  <c r="T5932" i="1"/>
  <c r="T5920" i="1"/>
  <c r="T5908" i="1"/>
  <c r="T5896" i="1"/>
  <c r="T5884" i="1"/>
  <c r="T5872" i="1"/>
  <c r="T5860" i="1"/>
  <c r="T5848" i="1"/>
  <c r="T5836" i="1"/>
  <c r="T5824" i="1"/>
  <c r="T5812" i="1"/>
  <c r="T5800" i="1"/>
  <c r="T5788" i="1"/>
  <c r="T5776" i="1"/>
  <c r="T5764" i="1"/>
  <c r="T5752" i="1"/>
  <c r="T5740" i="1"/>
  <c r="T5728" i="1"/>
  <c r="T5716" i="1"/>
  <c r="T5704" i="1"/>
  <c r="T5692" i="1"/>
  <c r="T5680" i="1"/>
  <c r="T5668" i="1"/>
  <c r="T5656" i="1"/>
  <c r="T5644" i="1"/>
  <c r="T5632" i="1"/>
  <c r="T5620" i="1"/>
  <c r="T5608" i="1"/>
  <c r="T5596" i="1"/>
  <c r="T5584" i="1"/>
  <c r="T5572" i="1"/>
  <c r="T5560" i="1"/>
  <c r="T5548" i="1"/>
  <c r="T5536" i="1"/>
  <c r="T5524" i="1"/>
  <c r="T5512" i="1"/>
  <c r="T5500" i="1"/>
  <c r="T5488" i="1"/>
  <c r="T5476" i="1"/>
  <c r="T5464" i="1"/>
  <c r="T5452" i="1"/>
  <c r="T5440" i="1"/>
  <c r="T5428" i="1"/>
  <c r="T5416" i="1"/>
  <c r="T5404" i="1"/>
  <c r="T5392" i="1"/>
  <c r="T5380" i="1"/>
  <c r="T5368" i="1"/>
  <c r="T5356" i="1"/>
  <c r="T5344" i="1"/>
  <c r="T5332" i="1"/>
  <c r="T5320" i="1"/>
  <c r="T5308" i="1"/>
  <c r="T5296" i="1"/>
  <c r="T5284" i="1"/>
  <c r="T5272" i="1"/>
  <c r="T5260" i="1"/>
  <c r="T5248" i="1"/>
  <c r="T5236" i="1"/>
  <c r="T5224" i="1"/>
  <c r="T5212" i="1"/>
  <c r="T5200" i="1"/>
  <c r="T5188" i="1"/>
  <c r="T5176" i="1"/>
  <c r="T5164" i="1"/>
  <c r="T5152" i="1"/>
  <c r="T5140" i="1"/>
  <c r="T5128" i="1"/>
  <c r="T5116" i="1"/>
  <c r="T5104" i="1"/>
  <c r="T5092" i="1"/>
  <c r="T5080" i="1"/>
  <c r="T5068" i="1"/>
  <c r="T5056" i="1"/>
  <c r="T5044" i="1"/>
  <c r="T5032" i="1"/>
  <c r="T5020" i="1"/>
  <c r="T5008" i="1"/>
  <c r="T4996" i="1"/>
  <c r="T4984" i="1"/>
  <c r="T4972" i="1"/>
  <c r="T4960" i="1"/>
  <c r="T4948" i="1"/>
  <c r="T4936" i="1"/>
  <c r="T4924" i="1"/>
  <c r="T4912" i="1"/>
  <c r="T4900" i="1"/>
  <c r="T4888" i="1"/>
  <c r="T4876" i="1"/>
  <c r="T4864" i="1"/>
  <c r="T4852" i="1"/>
  <c r="T4840" i="1"/>
  <c r="T4828" i="1"/>
  <c r="T4816" i="1"/>
  <c r="T4804" i="1"/>
  <c r="T4792" i="1"/>
  <c r="T4780" i="1"/>
  <c r="T4768" i="1"/>
  <c r="T4756" i="1"/>
  <c r="T4744" i="1"/>
  <c r="T4732" i="1"/>
  <c r="T4720" i="1"/>
  <c r="T4708" i="1"/>
  <c r="T4696" i="1"/>
  <c r="T4684" i="1"/>
  <c r="T4672" i="1"/>
  <c r="T4660" i="1"/>
  <c r="T4648" i="1"/>
  <c r="T4636" i="1"/>
  <c r="T4624" i="1"/>
  <c r="T4612" i="1"/>
  <c r="T4600" i="1"/>
  <c r="T4588" i="1"/>
  <c r="T4576" i="1"/>
  <c r="T4564" i="1"/>
  <c r="T4552" i="1"/>
  <c r="T4540" i="1"/>
  <c r="T5391" i="1"/>
  <c r="T5379" i="1"/>
  <c r="T5367" i="1"/>
  <c r="T5355" i="1"/>
  <c r="T5343" i="1"/>
  <c r="T5331" i="1"/>
  <c r="T5319" i="1"/>
  <c r="T5307" i="1"/>
  <c r="T5295" i="1"/>
  <c r="T5283" i="1"/>
  <c r="T5271" i="1"/>
  <c r="T5259" i="1"/>
  <c r="T5247" i="1"/>
  <c r="T5235" i="1"/>
  <c r="T5223" i="1"/>
  <c r="T5211" i="1"/>
  <c r="T5199" i="1"/>
  <c r="T5187" i="1"/>
  <c r="T5175" i="1"/>
  <c r="T5163" i="1"/>
  <c r="T5151" i="1"/>
  <c r="T5139" i="1"/>
  <c r="T5127" i="1"/>
  <c r="T5115" i="1"/>
  <c r="T5103" i="1"/>
  <c r="T5091" i="1"/>
  <c r="T5079" i="1"/>
  <c r="T5067" i="1"/>
  <c r="T5055" i="1"/>
  <c r="T5043" i="1"/>
  <c r="T5031" i="1"/>
  <c r="T5019" i="1"/>
  <c r="T5007" i="1"/>
  <c r="T4995" i="1"/>
  <c r="T4983" i="1"/>
  <c r="T4971" i="1"/>
  <c r="T4959" i="1"/>
  <c r="T4947" i="1"/>
  <c r="T4935" i="1"/>
  <c r="T4923" i="1"/>
  <c r="T4911" i="1"/>
  <c r="T4899" i="1"/>
  <c r="T4887" i="1"/>
  <c r="T4875" i="1"/>
  <c r="T4863" i="1"/>
  <c r="T4851" i="1"/>
  <c r="T4839" i="1"/>
  <c r="T4827" i="1"/>
  <c r="T4815" i="1"/>
  <c r="T4803" i="1"/>
  <c r="T4791" i="1"/>
  <c r="T4779" i="1"/>
  <c r="T4767" i="1"/>
  <c r="T4755" i="1"/>
  <c r="T4743" i="1"/>
  <c r="T4731" i="1"/>
  <c r="T4719" i="1"/>
  <c r="T4707" i="1"/>
  <c r="T4695" i="1"/>
  <c r="T4683" i="1"/>
  <c r="T4671" i="1"/>
  <c r="T4659" i="1"/>
  <c r="T4647" i="1"/>
  <c r="T4635" i="1"/>
  <c r="T4623" i="1"/>
  <c r="T4611" i="1"/>
  <c r="T4599" i="1"/>
  <c r="T4587" i="1"/>
  <c r="T4575" i="1"/>
  <c r="T4563" i="1"/>
  <c r="T4551" i="1"/>
  <c r="T4539" i="1"/>
  <c r="T4527" i="1"/>
  <c r="T4515" i="1"/>
  <c r="T4503" i="1"/>
  <c r="T4491" i="1"/>
  <c r="T4479" i="1"/>
  <c r="T4467" i="1"/>
  <c r="T4455" i="1"/>
  <c r="T4443" i="1"/>
  <c r="T5462" i="1"/>
  <c r="T5450" i="1"/>
  <c r="T5438" i="1"/>
  <c r="T5426" i="1"/>
  <c r="T5414" i="1"/>
  <c r="T5402" i="1"/>
  <c r="T5390" i="1"/>
  <c r="T5378" i="1"/>
  <c r="T5366" i="1"/>
  <c r="T5354" i="1"/>
  <c r="T5342" i="1"/>
  <c r="T5330" i="1"/>
  <c r="T5318" i="1"/>
  <c r="T5306" i="1"/>
  <c r="T5294" i="1"/>
  <c r="T5282" i="1"/>
  <c r="T5270" i="1"/>
  <c r="T5258" i="1"/>
  <c r="T5246" i="1"/>
  <c r="T5234" i="1"/>
  <c r="T5222" i="1"/>
  <c r="T5210" i="1"/>
  <c r="T5198" i="1"/>
  <c r="T5186" i="1"/>
  <c r="T5174" i="1"/>
  <c r="T5162" i="1"/>
  <c r="T5150" i="1"/>
  <c r="T5138" i="1"/>
  <c r="T5126" i="1"/>
  <c r="T5114" i="1"/>
  <c r="T5102" i="1"/>
  <c r="T5090" i="1"/>
  <c r="T5078" i="1"/>
  <c r="T5066" i="1"/>
  <c r="T5054" i="1"/>
  <c r="T5042" i="1"/>
  <c r="T5030" i="1"/>
  <c r="T5018" i="1"/>
  <c r="T5006" i="1"/>
  <c r="T4994" i="1"/>
  <c r="T4982" i="1"/>
  <c r="T4970" i="1"/>
  <c r="T4958" i="1"/>
  <c r="T4946" i="1"/>
  <c r="T4934" i="1"/>
  <c r="T4922" i="1"/>
  <c r="T4910" i="1"/>
  <c r="T4898" i="1"/>
  <c r="T4886" i="1"/>
  <c r="T4874" i="1"/>
  <c r="T4862" i="1"/>
  <c r="T4850" i="1"/>
  <c r="T4838" i="1"/>
  <c r="T4826" i="1"/>
  <c r="T4814" i="1"/>
  <c r="T4802" i="1"/>
  <c r="T4790" i="1"/>
  <c r="T4778" i="1"/>
  <c r="T4766" i="1"/>
  <c r="T4754" i="1"/>
  <c r="T4742" i="1"/>
  <c r="T4730" i="1"/>
  <c r="T4718" i="1"/>
  <c r="T4706" i="1"/>
  <c r="T4694" i="1"/>
  <c r="T4682" i="1"/>
  <c r="T4670" i="1"/>
  <c r="T4658" i="1"/>
  <c r="T4646" i="1"/>
  <c r="T4634" i="1"/>
  <c r="T4622" i="1"/>
  <c r="T4610" i="1"/>
  <c r="T4598" i="1"/>
  <c r="T4586" i="1"/>
  <c r="T4574" i="1"/>
  <c r="T4562" i="1"/>
  <c r="T4550" i="1"/>
  <c r="T4538" i="1"/>
  <c r="T4526" i="1"/>
  <c r="T4514" i="1"/>
  <c r="T4502" i="1"/>
  <c r="T4490" i="1"/>
  <c r="T4478" i="1"/>
  <c r="T2425" i="1"/>
  <c r="T2413" i="1"/>
  <c r="T2401" i="1"/>
  <c r="T2389" i="1"/>
  <c r="T2377" i="1"/>
  <c r="T2365" i="1"/>
  <c r="T2353" i="1"/>
  <c r="T2341" i="1"/>
  <c r="T2329" i="1"/>
  <c r="T2317" i="1"/>
  <c r="T2305" i="1"/>
  <c r="T2293" i="1"/>
  <c r="T2281" i="1"/>
  <c r="T2269" i="1"/>
  <c r="T2257" i="1"/>
  <c r="T2245" i="1"/>
  <c r="T2233" i="1"/>
  <c r="T2221" i="1"/>
  <c r="T2209" i="1"/>
  <c r="T2197" i="1"/>
  <c r="T2185" i="1"/>
  <c r="T2173" i="1"/>
  <c r="T2161" i="1"/>
  <c r="T2149" i="1"/>
  <c r="T2137" i="1"/>
  <c r="T2125" i="1"/>
  <c r="T2113" i="1"/>
  <c r="T2101" i="1"/>
  <c r="T2089" i="1"/>
  <c r="T2077" i="1"/>
  <c r="T2065" i="1"/>
  <c r="T2053" i="1"/>
  <c r="T2041" i="1"/>
  <c r="T2029" i="1"/>
  <c r="T2017" i="1"/>
  <c r="T2005" i="1"/>
  <c r="T1993" i="1"/>
  <c r="T1981" i="1"/>
  <c r="T1969" i="1"/>
  <c r="T1957" i="1"/>
  <c r="T1945" i="1"/>
  <c r="T1933" i="1"/>
  <c r="T1921" i="1"/>
  <c r="T1909" i="1"/>
  <c r="T1897" i="1"/>
  <c r="T1885" i="1"/>
  <c r="T1873" i="1"/>
  <c r="T1861" i="1"/>
  <c r="T1849" i="1"/>
  <c r="T1837" i="1"/>
  <c r="T1825" i="1"/>
  <c r="T1813" i="1"/>
  <c r="T1801" i="1"/>
  <c r="T1789" i="1"/>
  <c r="T1777" i="1"/>
  <c r="T1765" i="1"/>
  <c r="T4380" i="1"/>
  <c r="T4368" i="1"/>
  <c r="T4356" i="1"/>
  <c r="T4344" i="1"/>
  <c r="T4332" i="1"/>
  <c r="T4320" i="1"/>
  <c r="T4308" i="1"/>
  <c r="T4296" i="1"/>
  <c r="T4284" i="1"/>
  <c r="T4272" i="1"/>
  <c r="T4260" i="1"/>
  <c r="T4248" i="1"/>
  <c r="T4236" i="1"/>
  <c r="T4224" i="1"/>
  <c r="T4212" i="1"/>
  <c r="T4200" i="1"/>
  <c r="T4188" i="1"/>
  <c r="T4176" i="1"/>
  <c r="T4164" i="1"/>
  <c r="T4152" i="1"/>
  <c r="T4140" i="1"/>
  <c r="T4128" i="1"/>
  <c r="T4116" i="1"/>
  <c r="T4104" i="1"/>
  <c r="T4092" i="1"/>
  <c r="T4080" i="1"/>
  <c r="T4068" i="1"/>
  <c r="T4056" i="1"/>
  <c r="T4044" i="1"/>
  <c r="T4032" i="1"/>
  <c r="T4020" i="1"/>
  <c r="T4008" i="1"/>
  <c r="T3996" i="1"/>
  <c r="T3984" i="1"/>
  <c r="T3972" i="1"/>
  <c r="T3960" i="1"/>
  <c r="T3948" i="1"/>
  <c r="T3936" i="1"/>
  <c r="T3924" i="1"/>
  <c r="T3912" i="1"/>
  <c r="T3900" i="1"/>
  <c r="T3888" i="1"/>
  <c r="T3876" i="1"/>
  <c r="T3864" i="1"/>
  <c r="T3852" i="1"/>
  <c r="T3840" i="1"/>
  <c r="T3828" i="1"/>
  <c r="T3816" i="1"/>
  <c r="T3804" i="1"/>
  <c r="T3792" i="1"/>
  <c r="T3780" i="1"/>
  <c r="T3768" i="1"/>
  <c r="T3756" i="1"/>
  <c r="T3744" i="1"/>
  <c r="T3732" i="1"/>
  <c r="T3720" i="1"/>
  <c r="T3708" i="1"/>
  <c r="T3696" i="1"/>
  <c r="T3684" i="1"/>
  <c r="T3672" i="1"/>
  <c r="T3660" i="1"/>
  <c r="T3648" i="1"/>
  <c r="T3636" i="1"/>
  <c r="T3624" i="1"/>
  <c r="T3612" i="1"/>
  <c r="T3600" i="1"/>
  <c r="T3588" i="1"/>
  <c r="T3576" i="1"/>
  <c r="T3564" i="1"/>
  <c r="T3552" i="1"/>
  <c r="T3540" i="1"/>
  <c r="T3528" i="1"/>
  <c r="T3516" i="1"/>
  <c r="T3504" i="1"/>
  <c r="T3492" i="1"/>
  <c r="T3480" i="1"/>
  <c r="T3468" i="1"/>
  <c r="T3456" i="1"/>
  <c r="T3444" i="1"/>
  <c r="T3432" i="1"/>
  <c r="T3420" i="1"/>
  <c r="T3408" i="1"/>
  <c r="T3396" i="1"/>
  <c r="T3384" i="1"/>
  <c r="T3372" i="1"/>
  <c r="T3360" i="1"/>
  <c r="T3348" i="1"/>
  <c r="T3336" i="1"/>
  <c r="T3324" i="1"/>
  <c r="T3312" i="1"/>
  <c r="T3300" i="1"/>
  <c r="T3288" i="1"/>
  <c r="T3276" i="1"/>
  <c r="T3264" i="1"/>
  <c r="T3252" i="1"/>
  <c r="T3240" i="1"/>
  <c r="T3228" i="1"/>
  <c r="T3216" i="1"/>
  <c r="T3204" i="1"/>
  <c r="T3192" i="1"/>
  <c r="T3180" i="1"/>
  <c r="T3168" i="1"/>
  <c r="T3156" i="1"/>
  <c r="T3144" i="1"/>
  <c r="T3132" i="1"/>
  <c r="T3120" i="1"/>
  <c r="T3108" i="1"/>
  <c r="T3096" i="1"/>
  <c r="T3084" i="1"/>
  <c r="T3072" i="1"/>
  <c r="T3060" i="1"/>
  <c r="T3048" i="1"/>
  <c r="T3036" i="1"/>
  <c r="T3024" i="1"/>
  <c r="T3012" i="1"/>
  <c r="T3000" i="1"/>
  <c r="T2988" i="1"/>
  <c r="T2976" i="1"/>
  <c r="T2964" i="1"/>
  <c r="T2952" i="1"/>
  <c r="T2940" i="1"/>
  <c r="T2928" i="1"/>
  <c r="T2916" i="1"/>
  <c r="T2904" i="1"/>
  <c r="T2892" i="1"/>
  <c r="T2880" i="1"/>
  <c r="T2868" i="1"/>
  <c r="T2856" i="1"/>
  <c r="T2844" i="1"/>
  <c r="T2832" i="1"/>
  <c r="T2820" i="1"/>
  <c r="T5675" i="1"/>
  <c r="T5663" i="1"/>
  <c r="T5651" i="1"/>
  <c r="T5639" i="1"/>
  <c r="T5627" i="1"/>
  <c r="T5615" i="1"/>
  <c r="T5603" i="1"/>
  <c r="T5591" i="1"/>
  <c r="T5579" i="1"/>
  <c r="T5567" i="1"/>
  <c r="T5555" i="1"/>
  <c r="T5543" i="1"/>
  <c r="T5531" i="1"/>
  <c r="T5519" i="1"/>
  <c r="T5507" i="1"/>
  <c r="T5495" i="1"/>
  <c r="T5483" i="1"/>
  <c r="T5471" i="1"/>
  <c r="T5459" i="1"/>
  <c r="T5447" i="1"/>
  <c r="T5435" i="1"/>
  <c r="T5423" i="1"/>
  <c r="T5411" i="1"/>
  <c r="T5399" i="1"/>
  <c r="T5387" i="1"/>
  <c r="T5375" i="1"/>
  <c r="T5363" i="1"/>
  <c r="T5351" i="1"/>
  <c r="T5339" i="1"/>
  <c r="T5327" i="1"/>
  <c r="T5315" i="1"/>
  <c r="T5303" i="1"/>
  <c r="T5291" i="1"/>
  <c r="T5279" i="1"/>
  <c r="T5267" i="1"/>
  <c r="T5255" i="1"/>
  <c r="T5243" i="1"/>
  <c r="T5231" i="1"/>
  <c r="T5219" i="1"/>
  <c r="T5207" i="1"/>
  <c r="T5195" i="1"/>
  <c r="T5183" i="1"/>
  <c r="T5171" i="1"/>
  <c r="T5159" i="1"/>
  <c r="T5147" i="1"/>
  <c r="T5135" i="1"/>
  <c r="T5123" i="1"/>
  <c r="T5111" i="1"/>
  <c r="T5099" i="1"/>
  <c r="T5087" i="1"/>
  <c r="T5075" i="1"/>
  <c r="T5063" i="1"/>
  <c r="T5051" i="1"/>
  <c r="T5039" i="1"/>
  <c r="T5027" i="1"/>
  <c r="T5015" i="1"/>
  <c r="T5003" i="1"/>
  <c r="T4991" i="1"/>
  <c r="T4979" i="1"/>
  <c r="T4967" i="1"/>
  <c r="T4955" i="1"/>
  <c r="T4943" i="1"/>
  <c r="T4931" i="1"/>
  <c r="T4919" i="1"/>
  <c r="T4907" i="1"/>
  <c r="T4895" i="1"/>
  <c r="T4883" i="1"/>
  <c r="T4871" i="1"/>
  <c r="T4859" i="1"/>
  <c r="T4847" i="1"/>
  <c r="T4835" i="1"/>
  <c r="T4823" i="1"/>
  <c r="T4811" i="1"/>
  <c r="T4799" i="1"/>
  <c r="T4787" i="1"/>
  <c r="T4775" i="1"/>
  <c r="T4763" i="1"/>
  <c r="T4751" i="1"/>
  <c r="T4739" i="1"/>
  <c r="T4727" i="1"/>
  <c r="T4715" i="1"/>
  <c r="T4703" i="1"/>
  <c r="T4691" i="1"/>
  <c r="T4679" i="1"/>
  <c r="T4667" i="1"/>
  <c r="T4655" i="1"/>
  <c r="T4643" i="1"/>
  <c r="T4631" i="1"/>
  <c r="T4619" i="1"/>
  <c r="T4607" i="1"/>
  <c r="T4595" i="1"/>
  <c r="T4583" i="1"/>
  <c r="T4571" i="1"/>
  <c r="T4559" i="1"/>
  <c r="T4547" i="1"/>
  <c r="T4535" i="1"/>
  <c r="T4523" i="1"/>
  <c r="T4511" i="1"/>
  <c r="T4499" i="1"/>
  <c r="T4487" i="1"/>
  <c r="T4475" i="1"/>
  <c r="T4463" i="1"/>
  <c r="T4451" i="1"/>
  <c r="T4439" i="1"/>
  <c r="T4427" i="1"/>
  <c r="T4415" i="1"/>
  <c r="T4403" i="1"/>
  <c r="T4391" i="1"/>
  <c r="T4379" i="1"/>
  <c r="T4367" i="1"/>
  <c r="T4355" i="1"/>
  <c r="T4343" i="1"/>
  <c r="T4331" i="1"/>
  <c r="T4319" i="1"/>
  <c r="T4307" i="1"/>
  <c r="T4295" i="1"/>
  <c r="T4283" i="1"/>
  <c r="T4271" i="1"/>
  <c r="T4259" i="1"/>
  <c r="T4247" i="1"/>
  <c r="T4235" i="1"/>
  <c r="T4223" i="1"/>
  <c r="T4211" i="1"/>
  <c r="T4199" i="1"/>
  <c r="T4187" i="1"/>
  <c r="T4175" i="1"/>
  <c r="T4163" i="1"/>
  <c r="T4151" i="1"/>
  <c r="T4139" i="1"/>
  <c r="T4127" i="1"/>
  <c r="T4115" i="1"/>
  <c r="T4103" i="1"/>
  <c r="T4091" i="1"/>
  <c r="T4079" i="1"/>
  <c r="T4067" i="1"/>
  <c r="T4055" i="1"/>
  <c r="T4043" i="1"/>
  <c r="T4031" i="1"/>
  <c r="T4019" i="1"/>
  <c r="T4007" i="1"/>
  <c r="T3995" i="1"/>
  <c r="T3983" i="1"/>
  <c r="T3971" i="1"/>
  <c r="T3959" i="1"/>
  <c r="T3947" i="1"/>
  <c r="T3935" i="1"/>
  <c r="T3923" i="1"/>
  <c r="T3911" i="1"/>
  <c r="T3899" i="1"/>
  <c r="T3887" i="1"/>
  <c r="T3875" i="1"/>
  <c r="T3863" i="1"/>
  <c r="T3851" i="1"/>
  <c r="T3839" i="1"/>
  <c r="T3827" i="1"/>
  <c r="T3815" i="1"/>
  <c r="T3803" i="1"/>
  <c r="T3791" i="1"/>
  <c r="T3779" i="1"/>
  <c r="T3767" i="1"/>
  <c r="T3755" i="1"/>
  <c r="T3743" i="1"/>
  <c r="T3731" i="1"/>
  <c r="T3719" i="1"/>
  <c r="T3707" i="1"/>
  <c r="T3695" i="1"/>
  <c r="T3683" i="1"/>
  <c r="T3671" i="1"/>
  <c r="T3659" i="1"/>
  <c r="T3647" i="1"/>
  <c r="T3635" i="1"/>
  <c r="T3623" i="1"/>
  <c r="T3611" i="1"/>
  <c r="T3599" i="1"/>
  <c r="T3587" i="1"/>
  <c r="T3575" i="1"/>
  <c r="T3563" i="1"/>
  <c r="T3551" i="1"/>
  <c r="T3539" i="1"/>
  <c r="T3527" i="1"/>
  <c r="T3515" i="1"/>
  <c r="T3503" i="1"/>
  <c r="T3491" i="1"/>
  <c r="T3479" i="1"/>
  <c r="T3467" i="1"/>
  <c r="T3455" i="1"/>
  <c r="T3443" i="1"/>
  <c r="T3431" i="1"/>
  <c r="T3419" i="1"/>
  <c r="T3407" i="1"/>
  <c r="T3395" i="1"/>
  <c r="T3383" i="1"/>
  <c r="T3371" i="1"/>
  <c r="T3359" i="1"/>
  <c r="T3347" i="1"/>
  <c r="T3335" i="1"/>
  <c r="T3323" i="1"/>
  <c r="T3311" i="1"/>
  <c r="T3299" i="1"/>
  <c r="T3287" i="1"/>
  <c r="T4594" i="1"/>
  <c r="T4582" i="1"/>
  <c r="T4570" i="1"/>
  <c r="T4558" i="1"/>
  <c r="T4546" i="1"/>
  <c r="T4534" i="1"/>
  <c r="T4522" i="1"/>
  <c r="T4510" i="1"/>
  <c r="T4498" i="1"/>
  <c r="T4486" i="1"/>
  <c r="T4474" i="1"/>
  <c r="T4462" i="1"/>
  <c r="T4450" i="1"/>
  <c r="T4438" i="1"/>
  <c r="T4426" i="1"/>
  <c r="T4414" i="1"/>
  <c r="T4402" i="1"/>
  <c r="T4390" i="1"/>
  <c r="T4378" i="1"/>
  <c r="T4366" i="1"/>
  <c r="T4354" i="1"/>
  <c r="T4342" i="1"/>
  <c r="T4330" i="1"/>
  <c r="T4318" i="1"/>
  <c r="T4306" i="1"/>
  <c r="T4294" i="1"/>
  <c r="T4282" i="1"/>
  <c r="T4270" i="1"/>
  <c r="T4258" i="1"/>
  <c r="T4246" i="1"/>
  <c r="T4234" i="1"/>
  <c r="T4222" i="1"/>
  <c r="T4210" i="1"/>
  <c r="T4198" i="1"/>
  <c r="T4186" i="1"/>
  <c r="T4174" i="1"/>
  <c r="T4162" i="1"/>
  <c r="T4150" i="1"/>
  <c r="T4138" i="1"/>
  <c r="T4126" i="1"/>
  <c r="T4114" i="1"/>
  <c r="T4102" i="1"/>
  <c r="T4090" i="1"/>
  <c r="T4078" i="1"/>
  <c r="T4066" i="1"/>
  <c r="T4054" i="1"/>
  <c r="T4042" i="1"/>
  <c r="T4030" i="1"/>
  <c r="T4018" i="1"/>
  <c r="T4006" i="1"/>
  <c r="T3994" i="1"/>
  <c r="T3982" i="1"/>
  <c r="T3970" i="1"/>
  <c r="T3958" i="1"/>
  <c r="T3946" i="1"/>
  <c r="T3934" i="1"/>
  <c r="T3922" i="1"/>
  <c r="T3910" i="1"/>
  <c r="T3898" i="1"/>
  <c r="T3886" i="1"/>
  <c r="T3874" i="1"/>
  <c r="T3862" i="1"/>
  <c r="T3850" i="1"/>
  <c r="T3838" i="1"/>
  <c r="T3826" i="1"/>
  <c r="T3814" i="1"/>
  <c r="T3802" i="1"/>
  <c r="T3790" i="1"/>
  <c r="T3778" i="1"/>
  <c r="T3766" i="1"/>
  <c r="T3754" i="1"/>
  <c r="T3742" i="1"/>
  <c r="T3730" i="1"/>
  <c r="T3718" i="1"/>
  <c r="T3706" i="1"/>
  <c r="T3694" i="1"/>
  <c r="T3682" i="1"/>
  <c r="T3670" i="1"/>
  <c r="T3658" i="1"/>
  <c r="T3646" i="1"/>
  <c r="T3634" i="1"/>
  <c r="T3622" i="1"/>
  <c r="T3610" i="1"/>
  <c r="T3598" i="1"/>
  <c r="T3586" i="1"/>
  <c r="T3574" i="1"/>
  <c r="T3562" i="1"/>
  <c r="T3550" i="1"/>
  <c r="T3538" i="1"/>
  <c r="T3526" i="1"/>
  <c r="T3514" i="1"/>
  <c r="T3502" i="1"/>
  <c r="T3490" i="1"/>
  <c r="T3478" i="1"/>
  <c r="T3466" i="1"/>
  <c r="T3454" i="1"/>
  <c r="T3442" i="1"/>
  <c r="T3430" i="1"/>
  <c r="T3418" i="1"/>
  <c r="T3406" i="1"/>
  <c r="T3394" i="1"/>
  <c r="T3382" i="1"/>
  <c r="T3370" i="1"/>
  <c r="T3358" i="1"/>
  <c r="T3346" i="1"/>
  <c r="T3334" i="1"/>
  <c r="T3322" i="1"/>
  <c r="T3310" i="1"/>
  <c r="T3298" i="1"/>
  <c r="T3286" i="1"/>
  <c r="T3274" i="1"/>
  <c r="T3262" i="1"/>
  <c r="T3250" i="1"/>
  <c r="T3238" i="1"/>
  <c r="T3226" i="1"/>
  <c r="T3214" i="1"/>
  <c r="T3202" i="1"/>
  <c r="T3190" i="1"/>
  <c r="T3178" i="1"/>
  <c r="T3166" i="1"/>
  <c r="T3154" i="1"/>
  <c r="T3142" i="1"/>
  <c r="T3130" i="1"/>
  <c r="T3118" i="1"/>
  <c r="T3106" i="1"/>
  <c r="T4461" i="1"/>
  <c r="T4449" i="1"/>
  <c r="T4437" i="1"/>
  <c r="T4425" i="1"/>
  <c r="T4413" i="1"/>
  <c r="T4401" i="1"/>
  <c r="T4389" i="1"/>
  <c r="T4377" i="1"/>
  <c r="T4365" i="1"/>
  <c r="T4353" i="1"/>
  <c r="T4341" i="1"/>
  <c r="T4329" i="1"/>
  <c r="T4317" i="1"/>
  <c r="T4305" i="1"/>
  <c r="T4293" i="1"/>
  <c r="T4281" i="1"/>
  <c r="T4269" i="1"/>
  <c r="T4257" i="1"/>
  <c r="T4245" i="1"/>
  <c r="T4233" i="1"/>
  <c r="T4221" i="1"/>
  <c r="T4209" i="1"/>
  <c r="T4197" i="1"/>
  <c r="T4185" i="1"/>
  <c r="T4173" i="1"/>
  <c r="T4161" i="1"/>
  <c r="T4149" i="1"/>
  <c r="T4137" i="1"/>
  <c r="T4125" i="1"/>
  <c r="T4113" i="1"/>
  <c r="T4101" i="1"/>
  <c r="T4089" i="1"/>
  <c r="T4077" i="1"/>
  <c r="T4065" i="1"/>
  <c r="T4053" i="1"/>
  <c r="T4041" i="1"/>
  <c r="T4029" i="1"/>
  <c r="T4017" i="1"/>
  <c r="T4005" i="1"/>
  <c r="T3993" i="1"/>
  <c r="T3981" i="1"/>
  <c r="T3969" i="1"/>
  <c r="T3957" i="1"/>
  <c r="T3945" i="1"/>
  <c r="T3933" i="1"/>
  <c r="T3921" i="1"/>
  <c r="T3909" i="1"/>
  <c r="T3897" i="1"/>
  <c r="T3885" i="1"/>
  <c r="T3873" i="1"/>
  <c r="T3861" i="1"/>
  <c r="T3849" i="1"/>
  <c r="T3837" i="1"/>
  <c r="T3825" i="1"/>
  <c r="T3813" i="1"/>
  <c r="T3801" i="1"/>
  <c r="T3789" i="1"/>
  <c r="T3777" i="1"/>
  <c r="T3765" i="1"/>
  <c r="T3753" i="1"/>
  <c r="T3741" i="1"/>
  <c r="T3729" i="1"/>
  <c r="T3717" i="1"/>
  <c r="T3705" i="1"/>
  <c r="T3693" i="1"/>
  <c r="T3681" i="1"/>
  <c r="T3669" i="1"/>
  <c r="T3657" i="1"/>
  <c r="T3645" i="1"/>
  <c r="T3633" i="1"/>
  <c r="T3621" i="1"/>
  <c r="T3609" i="1"/>
  <c r="T3597" i="1"/>
  <c r="T3585" i="1"/>
  <c r="T3573" i="1"/>
  <c r="T3561" i="1"/>
  <c r="T3549" i="1"/>
  <c r="T3537" i="1"/>
  <c r="T3525" i="1"/>
  <c r="T3513" i="1"/>
  <c r="T3501" i="1"/>
  <c r="T3489" i="1"/>
  <c r="T3477" i="1"/>
  <c r="T3465" i="1"/>
  <c r="T3453" i="1"/>
  <c r="T3441" i="1"/>
  <c r="T3429" i="1"/>
  <c r="T3417" i="1"/>
  <c r="T3405" i="1"/>
  <c r="T3393" i="1"/>
  <c r="T3381" i="1"/>
  <c r="T3369" i="1"/>
  <c r="T3357" i="1"/>
  <c r="T3345" i="1"/>
  <c r="T3333" i="1"/>
  <c r="T3321" i="1"/>
  <c r="T3309" i="1"/>
  <c r="T3297" i="1"/>
  <c r="T3285" i="1"/>
  <c r="T3273" i="1"/>
  <c r="T3261" i="1"/>
  <c r="T3249" i="1"/>
  <c r="T3237" i="1"/>
  <c r="T3225" i="1"/>
  <c r="T3213" i="1"/>
  <c r="T3201" i="1"/>
  <c r="T3189" i="1"/>
  <c r="T3177" i="1"/>
  <c r="T3165" i="1"/>
  <c r="T3153" i="1"/>
  <c r="T3141" i="1"/>
  <c r="T3129" i="1"/>
  <c r="T3117" i="1"/>
  <c r="T3105" i="1"/>
  <c r="T3093" i="1"/>
  <c r="T3081" i="1"/>
  <c r="T3069" i="1"/>
  <c r="T3057" i="1"/>
  <c r="T3045" i="1"/>
  <c r="T3033" i="1"/>
  <c r="T3021" i="1"/>
  <c r="T3009" i="1"/>
  <c r="T2997" i="1"/>
  <c r="T2985" i="1"/>
  <c r="T2973" i="1"/>
  <c r="T2961" i="1"/>
  <c r="T2949" i="1"/>
  <c r="T2937" i="1"/>
  <c r="T2925" i="1"/>
  <c r="T2913" i="1"/>
  <c r="T4280" i="1"/>
  <c r="T4268" i="1"/>
  <c r="T4256" i="1"/>
  <c r="T4244" i="1"/>
  <c r="T4232" i="1"/>
  <c r="T4220" i="1"/>
  <c r="T4208" i="1"/>
  <c r="T4196" i="1"/>
  <c r="T4184" i="1"/>
  <c r="T4172" i="1"/>
  <c r="T4160" i="1"/>
  <c r="T4148" i="1"/>
  <c r="T4136" i="1"/>
  <c r="T4124" i="1"/>
  <c r="T4112" i="1"/>
  <c r="T4100" i="1"/>
  <c r="T4088" i="1"/>
  <c r="T4076" i="1"/>
  <c r="T4064" i="1"/>
  <c r="T4052" i="1"/>
  <c r="T4040" i="1"/>
  <c r="T4028" i="1"/>
  <c r="T4016" i="1"/>
  <c r="T4004" i="1"/>
  <c r="T3992" i="1"/>
  <c r="T3980" i="1"/>
  <c r="T3968" i="1"/>
  <c r="T3956" i="1"/>
  <c r="T3944" i="1"/>
  <c r="T3932" i="1"/>
  <c r="T3920" i="1"/>
  <c r="T3908" i="1"/>
  <c r="T3896" i="1"/>
  <c r="T3884" i="1"/>
  <c r="T3872" i="1"/>
  <c r="T3860" i="1"/>
  <c r="T3848" i="1"/>
  <c r="T3836" i="1"/>
  <c r="T3824" i="1"/>
  <c r="T3812" i="1"/>
  <c r="T3800" i="1"/>
  <c r="T3788" i="1"/>
  <c r="T3776" i="1"/>
  <c r="T3764" i="1"/>
  <c r="T3752" i="1"/>
  <c r="T3740" i="1"/>
  <c r="T3728" i="1"/>
  <c r="T3716" i="1"/>
  <c r="T3704" i="1"/>
  <c r="T3692" i="1"/>
  <c r="T3680" i="1"/>
  <c r="T3668" i="1"/>
  <c r="T3656" i="1"/>
  <c r="T3644" i="1"/>
  <c r="T3632" i="1"/>
  <c r="T3620" i="1"/>
  <c r="T3608" i="1"/>
  <c r="T3596" i="1"/>
  <c r="T3584" i="1"/>
  <c r="T3572" i="1"/>
  <c r="T3560" i="1"/>
  <c r="T3548" i="1"/>
  <c r="T3536" i="1"/>
  <c r="T3524" i="1"/>
  <c r="T3512" i="1"/>
  <c r="T3500" i="1"/>
  <c r="T3488" i="1"/>
  <c r="T3476" i="1"/>
  <c r="T3464" i="1"/>
  <c r="T3452" i="1"/>
  <c r="T3440" i="1"/>
  <c r="T3428" i="1"/>
  <c r="T3416" i="1"/>
  <c r="T3404" i="1"/>
  <c r="T3392" i="1"/>
  <c r="T3380" i="1"/>
  <c r="T3368" i="1"/>
  <c r="T3356" i="1"/>
  <c r="T3344" i="1"/>
  <c r="T3332" i="1"/>
  <c r="T3320" i="1"/>
  <c r="T3308" i="1"/>
  <c r="T3296" i="1"/>
  <c r="T3284" i="1"/>
  <c r="T3272" i="1"/>
  <c r="T3260" i="1"/>
  <c r="T3248" i="1"/>
  <c r="T3236" i="1"/>
  <c r="T3224" i="1"/>
  <c r="T3212" i="1"/>
  <c r="T3200" i="1"/>
  <c r="T3188" i="1"/>
  <c r="T3176" i="1"/>
  <c r="T3164" i="1"/>
  <c r="T3152" i="1"/>
  <c r="T3140" i="1"/>
  <c r="T3128" i="1"/>
  <c r="T3116" i="1"/>
  <c r="T3104" i="1"/>
  <c r="T3092" i="1"/>
  <c r="T3080" i="1"/>
  <c r="T3068" i="1"/>
  <c r="T3056" i="1"/>
  <c r="T3044" i="1"/>
  <c r="T3032" i="1"/>
  <c r="T3020" i="1"/>
  <c r="T3008" i="1"/>
  <c r="T2996" i="1"/>
  <c r="T2984" i="1"/>
  <c r="T2972" i="1"/>
  <c r="T2960" i="1"/>
  <c r="T2948" i="1"/>
  <c r="T2936" i="1"/>
  <c r="T2924" i="1"/>
  <c r="T2912" i="1"/>
  <c r="T2900" i="1"/>
  <c r="T2888" i="1"/>
  <c r="T2876" i="1"/>
  <c r="T2864" i="1"/>
  <c r="T2852" i="1"/>
  <c r="T2840" i="1"/>
  <c r="T2828" i="1"/>
  <c r="T2816" i="1"/>
  <c r="T5539" i="1"/>
  <c r="T5527" i="1"/>
  <c r="T5515" i="1"/>
  <c r="T5503" i="1"/>
  <c r="T5491" i="1"/>
  <c r="T5479" i="1"/>
  <c r="T5467" i="1"/>
  <c r="T5455" i="1"/>
  <c r="T5443" i="1"/>
  <c r="T5431" i="1"/>
  <c r="T5419" i="1"/>
  <c r="T5407" i="1"/>
  <c r="T5395" i="1"/>
  <c r="T5383" i="1"/>
  <c r="T5371" i="1"/>
  <c r="T5359" i="1"/>
  <c r="T5347" i="1"/>
  <c r="T5335" i="1"/>
  <c r="T5323" i="1"/>
  <c r="T5311" i="1"/>
  <c r="T5299" i="1"/>
  <c r="T5287" i="1"/>
  <c r="T5275" i="1"/>
  <c r="T5263" i="1"/>
  <c r="T5251" i="1"/>
  <c r="T5239" i="1"/>
  <c r="T5227" i="1"/>
  <c r="T5215" i="1"/>
  <c r="T5203" i="1"/>
  <c r="T5191" i="1"/>
  <c r="T5179" i="1"/>
  <c r="T5167" i="1"/>
  <c r="T5155" i="1"/>
  <c r="T5143" i="1"/>
  <c r="T5131" i="1"/>
  <c r="T5119" i="1"/>
  <c r="T5107" i="1"/>
  <c r="T5095" i="1"/>
  <c r="T5083" i="1"/>
  <c r="T5071" i="1"/>
  <c r="T5059" i="1"/>
  <c r="T5047" i="1"/>
  <c r="T5035" i="1"/>
  <c r="T5023" i="1"/>
  <c r="T5011" i="1"/>
  <c r="T4999" i="1"/>
  <c r="T4987" i="1"/>
  <c r="T4975" i="1"/>
  <c r="T4963" i="1"/>
  <c r="T4951" i="1"/>
  <c r="T4939" i="1"/>
  <c r="T4927" i="1"/>
  <c r="T4915" i="1"/>
  <c r="T4903" i="1"/>
  <c r="T4891" i="1"/>
  <c r="T4879" i="1"/>
  <c r="T4867" i="1"/>
  <c r="T4855" i="1"/>
  <c r="T4843" i="1"/>
  <c r="T4831" i="1"/>
  <c r="T4819" i="1"/>
  <c r="T4807" i="1"/>
  <c r="T4795" i="1"/>
  <c r="T4783" i="1"/>
  <c r="T4771" i="1"/>
  <c r="T4759" i="1"/>
  <c r="T4747" i="1"/>
  <c r="T4735" i="1"/>
  <c r="T4723" i="1"/>
  <c r="T4711" i="1"/>
  <c r="T4699" i="1"/>
  <c r="T4687" i="1"/>
  <c r="T4675" i="1"/>
  <c r="T4663" i="1"/>
  <c r="T4651" i="1"/>
  <c r="T4639" i="1"/>
  <c r="T4627" i="1"/>
  <c r="T4615" i="1"/>
  <c r="T4603" i="1"/>
  <c r="T4591" i="1"/>
  <c r="T4579" i="1"/>
  <c r="T4567" i="1"/>
  <c r="T4555" i="1"/>
  <c r="T4543" i="1"/>
  <c r="T4531" i="1"/>
  <c r="T4519" i="1"/>
  <c r="T4507" i="1"/>
  <c r="T4495" i="1"/>
  <c r="T4483" i="1"/>
  <c r="T4471" i="1"/>
  <c r="T4459" i="1"/>
  <c r="T4447" i="1"/>
  <c r="T4435" i="1"/>
  <c r="T4423" i="1"/>
  <c r="T4411" i="1"/>
  <c r="T4399" i="1"/>
  <c r="T4387" i="1"/>
  <c r="T4375" i="1"/>
  <c r="T4363" i="1"/>
  <c r="T4351" i="1"/>
  <c r="T4339" i="1"/>
  <c r="T4327" i="1"/>
  <c r="T4315" i="1"/>
  <c r="T4303" i="1"/>
  <c r="T4291" i="1"/>
  <c r="T4279" i="1"/>
  <c r="T4267" i="1"/>
  <c r="T4255" i="1"/>
  <c r="T4243" i="1"/>
  <c r="T4231" i="1"/>
  <c r="T4219" i="1"/>
  <c r="T4207" i="1"/>
  <c r="T4195" i="1"/>
  <c r="T4183" i="1"/>
  <c r="T4171" i="1"/>
  <c r="T4159" i="1"/>
  <c r="T4147" i="1"/>
  <c r="T4135" i="1"/>
  <c r="T4123" i="1"/>
  <c r="T4111" i="1"/>
  <c r="T4099" i="1"/>
  <c r="T4087" i="1"/>
  <c r="T4075" i="1"/>
  <c r="T4063" i="1"/>
  <c r="T4051" i="1"/>
  <c r="T4039" i="1"/>
  <c r="T4027" i="1"/>
  <c r="T4015" i="1"/>
  <c r="T4003" i="1"/>
  <c r="T3991" i="1"/>
  <c r="T3979" i="1"/>
  <c r="T3967" i="1"/>
  <c r="T3955" i="1"/>
  <c r="T3943" i="1"/>
  <c r="T3931" i="1"/>
  <c r="T3919" i="1"/>
  <c r="T3907" i="1"/>
  <c r="T3895" i="1"/>
  <c r="T3883" i="1"/>
  <c r="T3871" i="1"/>
  <c r="T3859" i="1"/>
  <c r="T3847" i="1"/>
  <c r="T3835" i="1"/>
  <c r="T3823" i="1"/>
  <c r="T3811" i="1"/>
  <c r="T3799" i="1"/>
  <c r="T3787" i="1"/>
  <c r="T3775" i="1"/>
  <c r="T3763" i="1"/>
  <c r="T3751" i="1"/>
  <c r="T3739" i="1"/>
  <c r="T3727" i="1"/>
  <c r="T3715" i="1"/>
  <c r="T3703" i="1"/>
  <c r="T3691" i="1"/>
  <c r="T3679" i="1"/>
  <c r="T3667" i="1"/>
  <c r="T3655" i="1"/>
  <c r="T3643" i="1"/>
  <c r="T3631" i="1"/>
  <c r="T3619" i="1"/>
  <c r="T3607" i="1"/>
  <c r="T3595" i="1"/>
  <c r="T3583" i="1"/>
  <c r="T3571" i="1"/>
  <c r="T3559" i="1"/>
  <c r="T3547" i="1"/>
  <c r="T3535" i="1"/>
  <c r="T3523" i="1"/>
  <c r="T3511" i="1"/>
  <c r="T3499" i="1"/>
  <c r="T3487" i="1"/>
  <c r="T3475" i="1"/>
  <c r="T3463" i="1"/>
  <c r="T3451" i="1"/>
  <c r="T3439" i="1"/>
  <c r="T3427" i="1"/>
  <c r="T3415" i="1"/>
  <c r="T3403" i="1"/>
  <c r="T3391" i="1"/>
  <c r="T3379" i="1"/>
  <c r="T3367" i="1"/>
  <c r="T3355" i="1"/>
  <c r="T3343" i="1"/>
  <c r="T3331" i="1"/>
  <c r="T5274" i="1"/>
  <c r="T5262" i="1"/>
  <c r="T5250" i="1"/>
  <c r="T5238" i="1"/>
  <c r="T5226" i="1"/>
  <c r="T5214" i="1"/>
  <c r="T5202" i="1"/>
  <c r="T5190" i="1"/>
  <c r="T5178" i="1"/>
  <c r="T5166" i="1"/>
  <c r="T5154" i="1"/>
  <c r="T5142" i="1"/>
  <c r="T5130" i="1"/>
  <c r="T5118" i="1"/>
  <c r="T5106" i="1"/>
  <c r="T5094" i="1"/>
  <c r="T5082" i="1"/>
  <c r="T5070" i="1"/>
  <c r="T5058" i="1"/>
  <c r="T5046" i="1"/>
  <c r="T5034" i="1"/>
  <c r="T5022" i="1"/>
  <c r="T5010" i="1"/>
  <c r="T4998" i="1"/>
  <c r="T4986" i="1"/>
  <c r="T4974" i="1"/>
  <c r="T4962" i="1"/>
  <c r="T4950" i="1"/>
  <c r="T4938" i="1"/>
  <c r="T4926" i="1"/>
  <c r="T4914" i="1"/>
  <c r="T4902" i="1"/>
  <c r="T4890" i="1"/>
  <c r="T4878" i="1"/>
  <c r="T4866" i="1"/>
  <c r="T4854" i="1"/>
  <c r="T4842" i="1"/>
  <c r="T4830" i="1"/>
  <c r="T4818" i="1"/>
  <c r="T4806" i="1"/>
  <c r="T4794" i="1"/>
  <c r="T4782" i="1"/>
  <c r="T4770" i="1"/>
  <c r="T4758" i="1"/>
  <c r="T4746" i="1"/>
  <c r="T4734" i="1"/>
  <c r="T4722" i="1"/>
  <c r="T4710" i="1"/>
  <c r="T4698" i="1"/>
  <c r="T4686" i="1"/>
  <c r="T4674" i="1"/>
  <c r="T4662" i="1"/>
  <c r="T4650" i="1"/>
  <c r="T4638" i="1"/>
  <c r="T4626" i="1"/>
  <c r="T4614" i="1"/>
  <c r="T4602" i="1"/>
  <c r="T4590" i="1"/>
  <c r="T4578" i="1"/>
  <c r="T4566" i="1"/>
  <c r="T4554" i="1"/>
  <c r="T4542" i="1"/>
  <c r="T4530" i="1"/>
  <c r="T4518" i="1"/>
  <c r="T4506" i="1"/>
  <c r="T4494" i="1"/>
  <c r="T4482" i="1"/>
  <c r="T4470" i="1"/>
  <c r="T4458" i="1"/>
  <c r="T4446" i="1"/>
  <c r="T4434" i="1"/>
  <c r="T4422" i="1"/>
  <c r="T4410" i="1"/>
  <c r="T4398" i="1"/>
  <c r="T4386" i="1"/>
  <c r="T4374" i="1"/>
  <c r="T4362" i="1"/>
  <c r="T4350" i="1"/>
  <c r="T4338" i="1"/>
  <c r="T4326" i="1"/>
  <c r="T4314" i="1"/>
  <c r="T4302" i="1"/>
  <c r="T4290" i="1"/>
  <c r="T4278" i="1"/>
  <c r="T4266" i="1"/>
  <c r="T4254" i="1"/>
  <c r="T4242" i="1"/>
  <c r="T4230" i="1"/>
  <c r="T4218" i="1"/>
  <c r="T4206" i="1"/>
  <c r="T4194" i="1"/>
  <c r="T4182" i="1"/>
  <c r="T4170" i="1"/>
  <c r="T4158" i="1"/>
  <c r="T4146" i="1"/>
  <c r="T4134" i="1"/>
  <c r="T4122" i="1"/>
  <c r="T4110" i="1"/>
  <c r="T4098" i="1"/>
  <c r="T4086" i="1"/>
  <c r="T4074" i="1"/>
  <c r="T4062" i="1"/>
  <c r="T4050" i="1"/>
  <c r="T4038" i="1"/>
  <c r="T4026" i="1"/>
  <c r="T4014" i="1"/>
  <c r="T4002" i="1"/>
  <c r="T3990" i="1"/>
  <c r="T3978" i="1"/>
  <c r="T3966" i="1"/>
  <c r="T3954" i="1"/>
  <c r="T3942" i="1"/>
  <c r="T3930" i="1"/>
  <c r="T3918" i="1"/>
  <c r="T3906" i="1"/>
  <c r="T3894" i="1"/>
  <c r="T3882" i="1"/>
  <c r="T3870" i="1"/>
  <c r="T3858" i="1"/>
  <c r="T3846" i="1"/>
  <c r="T3834" i="1"/>
  <c r="T3822" i="1"/>
  <c r="T3810" i="1"/>
  <c r="T3798" i="1"/>
  <c r="T3786" i="1"/>
  <c r="T3774" i="1"/>
  <c r="T3762" i="1"/>
  <c r="T3750" i="1"/>
  <c r="T3738" i="1"/>
  <c r="T3726" i="1"/>
  <c r="T3714" i="1"/>
  <c r="T3702" i="1"/>
  <c r="T3690" i="1"/>
  <c r="T3678" i="1"/>
  <c r="T3666" i="1"/>
  <c r="T3654" i="1"/>
  <c r="T3642" i="1"/>
  <c r="T3630" i="1"/>
  <c r="T3618" i="1"/>
  <c r="T3606" i="1"/>
  <c r="T3594" i="1"/>
  <c r="T3582" i="1"/>
  <c r="T3570" i="1"/>
  <c r="T3558" i="1"/>
  <c r="T3546" i="1"/>
  <c r="T3534" i="1"/>
  <c r="T3522" i="1"/>
  <c r="T3510" i="1"/>
  <c r="T3498" i="1"/>
  <c r="T3486" i="1"/>
  <c r="T3474" i="1"/>
  <c r="T3462" i="1"/>
  <c r="T3450" i="1"/>
  <c r="T3438" i="1"/>
  <c r="T3426" i="1"/>
  <c r="T3414" i="1"/>
  <c r="T3402" i="1"/>
  <c r="T3390" i="1"/>
  <c r="T3378" i="1"/>
  <c r="T3366" i="1"/>
  <c r="T3354" i="1"/>
  <c r="T3342" i="1"/>
  <c r="T3330" i="1"/>
  <c r="T3318" i="1"/>
  <c r="T3306" i="1"/>
  <c r="T3294" i="1"/>
  <c r="T3282" i="1"/>
  <c r="T3270" i="1"/>
  <c r="T3258" i="1"/>
  <c r="T3246" i="1"/>
  <c r="T4433" i="1"/>
  <c r="T4421" i="1"/>
  <c r="T4409" i="1"/>
  <c r="T4397" i="1"/>
  <c r="T4385" i="1"/>
  <c r="T4373" i="1"/>
  <c r="T4361" i="1"/>
  <c r="T4349" i="1"/>
  <c r="T4337" i="1"/>
  <c r="T4325" i="1"/>
  <c r="T4313" i="1"/>
  <c r="T4301" i="1"/>
  <c r="T4289" i="1"/>
  <c r="T4277" i="1"/>
  <c r="T4265" i="1"/>
  <c r="T4253" i="1"/>
  <c r="T4241" i="1"/>
  <c r="T4229" i="1"/>
  <c r="T4217" i="1"/>
  <c r="T4205" i="1"/>
  <c r="T4193" i="1"/>
  <c r="T4181" i="1"/>
  <c r="T4169" i="1"/>
  <c r="T4157" i="1"/>
  <c r="T4145" i="1"/>
  <c r="T4133" i="1"/>
  <c r="T4121" i="1"/>
  <c r="T4109" i="1"/>
  <c r="T4097" i="1"/>
  <c r="T4085" i="1"/>
  <c r="T4073" i="1"/>
  <c r="T4061" i="1"/>
  <c r="T4049" i="1"/>
  <c r="T4037" i="1"/>
  <c r="T4025" i="1"/>
  <c r="T4013" i="1"/>
  <c r="T4001" i="1"/>
  <c r="T3989" i="1"/>
  <c r="T3977" i="1"/>
  <c r="T3965" i="1"/>
  <c r="T3953" i="1"/>
  <c r="T3941" i="1"/>
  <c r="T3929" i="1"/>
  <c r="T3917" i="1"/>
  <c r="T3905" i="1"/>
  <c r="T3893" i="1"/>
  <c r="T3881" i="1"/>
  <c r="T3869" i="1"/>
  <c r="T3857" i="1"/>
  <c r="T3845" i="1"/>
  <c r="T3833" i="1"/>
  <c r="T3821" i="1"/>
  <c r="T3809" i="1"/>
  <c r="T3797" i="1"/>
  <c r="T3785" i="1"/>
  <c r="T3773" i="1"/>
  <c r="T3761" i="1"/>
  <c r="T3749" i="1"/>
  <c r="T3737" i="1"/>
  <c r="T3725" i="1"/>
  <c r="T3713" i="1"/>
  <c r="T3701" i="1"/>
  <c r="T3689" i="1"/>
  <c r="T3677" i="1"/>
  <c r="T3665" i="1"/>
  <c r="T3653" i="1"/>
  <c r="T3641" i="1"/>
  <c r="T3629" i="1"/>
  <c r="T3617" i="1"/>
  <c r="T3605" i="1"/>
  <c r="T3593" i="1"/>
  <c r="T3581" i="1"/>
  <c r="T3569" i="1"/>
  <c r="T3557" i="1"/>
  <c r="T3545" i="1"/>
  <c r="T3533" i="1"/>
  <c r="T3521" i="1"/>
  <c r="T3509" i="1"/>
  <c r="T3497" i="1"/>
  <c r="T3485" i="1"/>
  <c r="T3473" i="1"/>
  <c r="T3461" i="1"/>
  <c r="T3449" i="1"/>
  <c r="T3437" i="1"/>
  <c r="T3425" i="1"/>
  <c r="T3413" i="1"/>
  <c r="T3401" i="1"/>
  <c r="T3389" i="1"/>
  <c r="T3377" i="1"/>
  <c r="T3365" i="1"/>
  <c r="T3353" i="1"/>
  <c r="T3341" i="1"/>
  <c r="T3329" i="1"/>
  <c r="T3317" i="1"/>
  <c r="T3305" i="1"/>
  <c r="T3293" i="1"/>
  <c r="T3281" i="1"/>
  <c r="T3269" i="1"/>
  <c r="T3257" i="1"/>
  <c r="T3245" i="1"/>
  <c r="T3233" i="1"/>
  <c r="T3221" i="1"/>
  <c r="T3209" i="1"/>
  <c r="T3197" i="1"/>
  <c r="T3185" i="1"/>
  <c r="T3173" i="1"/>
  <c r="T3161" i="1"/>
  <c r="T3149" i="1"/>
  <c r="T3137" i="1"/>
  <c r="T3125" i="1"/>
  <c r="T3113" i="1"/>
  <c r="T3101" i="1"/>
  <c r="T3089" i="1"/>
  <c r="T3077" i="1"/>
  <c r="T3065" i="1"/>
  <c r="T3053" i="1"/>
  <c r="T3041" i="1"/>
  <c r="T3029" i="1"/>
  <c r="T3017" i="1"/>
  <c r="T3005" i="1"/>
  <c r="T2993" i="1"/>
  <c r="T2981" i="1"/>
  <c r="T2969" i="1"/>
  <c r="T2957" i="1"/>
  <c r="T2945" i="1"/>
  <c r="T2933" i="1"/>
  <c r="T2921" i="1"/>
  <c r="T2909" i="1"/>
  <c r="T4528" i="1"/>
  <c r="T4516" i="1"/>
  <c r="T4504" i="1"/>
  <c r="T4492" i="1"/>
  <c r="T4480" i="1"/>
  <c r="T4468" i="1"/>
  <c r="T4456" i="1"/>
  <c r="T4444" i="1"/>
  <c r="T4432" i="1"/>
  <c r="T4420" i="1"/>
  <c r="T4408" i="1"/>
  <c r="T4396" i="1"/>
  <c r="T4384" i="1"/>
  <c r="T4372" i="1"/>
  <c r="T4360" i="1"/>
  <c r="T4348" i="1"/>
  <c r="T4336" i="1"/>
  <c r="T4324" i="1"/>
  <c r="T4312" i="1"/>
  <c r="T4300" i="1"/>
  <c r="T4288" i="1"/>
  <c r="T4276" i="1"/>
  <c r="T4264" i="1"/>
  <c r="T4252" i="1"/>
  <c r="T4240" i="1"/>
  <c r="T4228" i="1"/>
  <c r="T4216" i="1"/>
  <c r="T4204" i="1"/>
  <c r="T4192" i="1"/>
  <c r="T4180" i="1"/>
  <c r="T4168" i="1"/>
  <c r="T4156" i="1"/>
  <c r="T4144" i="1"/>
  <c r="T4132" i="1"/>
  <c r="T4120" i="1"/>
  <c r="T4108" i="1"/>
  <c r="T4096" i="1"/>
  <c r="T4084" i="1"/>
  <c r="T4072" i="1"/>
  <c r="T4060" i="1"/>
  <c r="T4048" i="1"/>
  <c r="T4036" i="1"/>
  <c r="T4024" i="1"/>
  <c r="T4012" i="1"/>
  <c r="T4000" i="1"/>
  <c r="T3988" i="1"/>
  <c r="T3976" i="1"/>
  <c r="T3964" i="1"/>
  <c r="T3952" i="1"/>
  <c r="T3940" i="1"/>
  <c r="T3928" i="1"/>
  <c r="T3916" i="1"/>
  <c r="T3904" i="1"/>
  <c r="T3892" i="1"/>
  <c r="T3880" i="1"/>
  <c r="T3868" i="1"/>
  <c r="T3856" i="1"/>
  <c r="T3844" i="1"/>
  <c r="T3832" i="1"/>
  <c r="T3820" i="1"/>
  <c r="T3808" i="1"/>
  <c r="T3796" i="1"/>
  <c r="T3784" i="1"/>
  <c r="T3772" i="1"/>
  <c r="T3760" i="1"/>
  <c r="T3748" i="1"/>
  <c r="T3736" i="1"/>
  <c r="T3724" i="1"/>
  <c r="T3712" i="1"/>
  <c r="T3700" i="1"/>
  <c r="T3688" i="1"/>
  <c r="T3676" i="1"/>
  <c r="T3664" i="1"/>
  <c r="T3652" i="1"/>
  <c r="T3640" i="1"/>
  <c r="T3628" i="1"/>
  <c r="T3616" i="1"/>
  <c r="T3604" i="1"/>
  <c r="T3592" i="1"/>
  <c r="T3580" i="1"/>
  <c r="T3568" i="1"/>
  <c r="T3556" i="1"/>
  <c r="T3544" i="1"/>
  <c r="T3532" i="1"/>
  <c r="T3520" i="1"/>
  <c r="T3508" i="1"/>
  <c r="T3496" i="1"/>
  <c r="T3484" i="1"/>
  <c r="T3472" i="1"/>
  <c r="T3460" i="1"/>
  <c r="T3448" i="1"/>
  <c r="T3436" i="1"/>
  <c r="T3424" i="1"/>
  <c r="T3412" i="1"/>
  <c r="T3400" i="1"/>
  <c r="T3388" i="1"/>
  <c r="T3376" i="1"/>
  <c r="T3364" i="1"/>
  <c r="T3352" i="1"/>
  <c r="T3340" i="1"/>
  <c r="T3328" i="1"/>
  <c r="T3316" i="1"/>
  <c r="T3304" i="1"/>
  <c r="T3292" i="1"/>
  <c r="T3280" i="1"/>
  <c r="T3268" i="1"/>
  <c r="T3256" i="1"/>
  <c r="T3244" i="1"/>
  <c r="T3232" i="1"/>
  <c r="T3220" i="1"/>
  <c r="T3208" i="1"/>
  <c r="T3196" i="1"/>
  <c r="T3184" i="1"/>
  <c r="T3172" i="1"/>
  <c r="T3160" i="1"/>
  <c r="T3148" i="1"/>
  <c r="T3136" i="1"/>
  <c r="T3124" i="1"/>
  <c r="T3112" i="1"/>
  <c r="T3100" i="1"/>
  <c r="T3088" i="1"/>
  <c r="T3076" i="1"/>
  <c r="T3064" i="1"/>
  <c r="T3052" i="1"/>
  <c r="T3040" i="1"/>
  <c r="T3028" i="1"/>
  <c r="T3016" i="1"/>
  <c r="T3004" i="1"/>
  <c r="T2992" i="1"/>
  <c r="T2980" i="1"/>
  <c r="T2968" i="1"/>
  <c r="T4431" i="1"/>
  <c r="T4419" i="1"/>
  <c r="T4407" i="1"/>
  <c r="T4395" i="1"/>
  <c r="T4383" i="1"/>
  <c r="T4371" i="1"/>
  <c r="T4359" i="1"/>
  <c r="T4347" i="1"/>
  <c r="T4335" i="1"/>
  <c r="T4323" i="1"/>
  <c r="T4311" i="1"/>
  <c r="T4299" i="1"/>
  <c r="T4287" i="1"/>
  <c r="T4275" i="1"/>
  <c r="T4263" i="1"/>
  <c r="T4251" i="1"/>
  <c r="T4239" i="1"/>
  <c r="T4227" i="1"/>
  <c r="T4215" i="1"/>
  <c r="T4203" i="1"/>
  <c r="T4191" i="1"/>
  <c r="T4179" i="1"/>
  <c r="T4167" i="1"/>
  <c r="T4155" i="1"/>
  <c r="T4143" i="1"/>
  <c r="T4131" i="1"/>
  <c r="T4119" i="1"/>
  <c r="T4107" i="1"/>
  <c r="T4095" i="1"/>
  <c r="T4083" i="1"/>
  <c r="T4071" i="1"/>
  <c r="T4059" i="1"/>
  <c r="T4047" i="1"/>
  <c r="T4035" i="1"/>
  <c r="T4023" i="1"/>
  <c r="T4011" i="1"/>
  <c r="T3999" i="1"/>
  <c r="T3987" i="1"/>
  <c r="T3975" i="1"/>
  <c r="T3963" i="1"/>
  <c r="T3951" i="1"/>
  <c r="T3939" i="1"/>
  <c r="T3927" i="1"/>
  <c r="T3915" i="1"/>
  <c r="T3903" i="1"/>
  <c r="T3891" i="1"/>
  <c r="T3879" i="1"/>
  <c r="T3867" i="1"/>
  <c r="T3855" i="1"/>
  <c r="T3843" i="1"/>
  <c r="T3831" i="1"/>
  <c r="T3819" i="1"/>
  <c r="T3807" i="1"/>
  <c r="T3795" i="1"/>
  <c r="T3783" i="1"/>
  <c r="T3771" i="1"/>
  <c r="T3759" i="1"/>
  <c r="T3747" i="1"/>
  <c r="T3735" i="1"/>
  <c r="T3723" i="1"/>
  <c r="T3711" i="1"/>
  <c r="T3699" i="1"/>
  <c r="T3687" i="1"/>
  <c r="T3675" i="1"/>
  <c r="T3663" i="1"/>
  <c r="T3651" i="1"/>
  <c r="T3639" i="1"/>
  <c r="T3627" i="1"/>
  <c r="T3615" i="1"/>
  <c r="T3603" i="1"/>
  <c r="T3591" i="1"/>
  <c r="T3579" i="1"/>
  <c r="T3567" i="1"/>
  <c r="T3555" i="1"/>
  <c r="T3543" i="1"/>
  <c r="T3531" i="1"/>
  <c r="T3519" i="1"/>
  <c r="T3507" i="1"/>
  <c r="T3495" i="1"/>
  <c r="T3483" i="1"/>
  <c r="T3471" i="1"/>
  <c r="T3459" i="1"/>
  <c r="T3447" i="1"/>
  <c r="T3435" i="1"/>
  <c r="T3423" i="1"/>
  <c r="T3411" i="1"/>
  <c r="T3399" i="1"/>
  <c r="T3387" i="1"/>
  <c r="T3375" i="1"/>
  <c r="T3363" i="1"/>
  <c r="T3351" i="1"/>
  <c r="T3339" i="1"/>
  <c r="T3327" i="1"/>
  <c r="T3315" i="1"/>
  <c r="T3303" i="1"/>
  <c r="T3291" i="1"/>
  <c r="T3279" i="1"/>
  <c r="T3267" i="1"/>
  <c r="T3255" i="1"/>
  <c r="T3243" i="1"/>
  <c r="T3231" i="1"/>
  <c r="T3219" i="1"/>
  <c r="T3207" i="1"/>
  <c r="T3195" i="1"/>
  <c r="T3183" i="1"/>
  <c r="T3171" i="1"/>
  <c r="T3159" i="1"/>
  <c r="T3147" i="1"/>
  <c r="T3135" i="1"/>
  <c r="T3123" i="1"/>
  <c r="T3111" i="1"/>
  <c r="T3099" i="1"/>
  <c r="T3087" i="1"/>
  <c r="T3075" i="1"/>
  <c r="T3063" i="1"/>
  <c r="T3051" i="1"/>
  <c r="T3039" i="1"/>
  <c r="T3027" i="1"/>
  <c r="T3015" i="1"/>
  <c r="T3003" i="1"/>
  <c r="T2991" i="1"/>
  <c r="T2979" i="1"/>
  <c r="T2967" i="1"/>
  <c r="T2955" i="1"/>
  <c r="T2943" i="1"/>
  <c r="T2931" i="1"/>
  <c r="T2919" i="1"/>
  <c r="T2907" i="1"/>
  <c r="T4466" i="1"/>
  <c r="T4454" i="1"/>
  <c r="T4442" i="1"/>
  <c r="T4430" i="1"/>
  <c r="T4418" i="1"/>
  <c r="T4406" i="1"/>
  <c r="T4394" i="1"/>
  <c r="T4382" i="1"/>
  <c r="T4370" i="1"/>
  <c r="T4358" i="1"/>
  <c r="T4346" i="1"/>
  <c r="T4334" i="1"/>
  <c r="T4322" i="1"/>
  <c r="T4310" i="1"/>
  <c r="T4298" i="1"/>
  <c r="T4286" i="1"/>
  <c r="T4274" i="1"/>
  <c r="T4262" i="1"/>
  <c r="T4250" i="1"/>
  <c r="T4238" i="1"/>
  <c r="T4226" i="1"/>
  <c r="T4214" i="1"/>
  <c r="T4202" i="1"/>
  <c r="T4190" i="1"/>
  <c r="T4178" i="1"/>
  <c r="T4166" i="1"/>
  <c r="T4154" i="1"/>
  <c r="T4142" i="1"/>
  <c r="T4130" i="1"/>
  <c r="T4118" i="1"/>
  <c r="T4106" i="1"/>
  <c r="T4094" i="1"/>
  <c r="T4082" i="1"/>
  <c r="T4070" i="1"/>
  <c r="T4058" i="1"/>
  <c r="T4046" i="1"/>
  <c r="T4034" i="1"/>
  <c r="T4022" i="1"/>
  <c r="T4010" i="1"/>
  <c r="T3998" i="1"/>
  <c r="T3986" i="1"/>
  <c r="T3974" i="1"/>
  <c r="T3962" i="1"/>
  <c r="T3950" i="1"/>
  <c r="T3938" i="1"/>
  <c r="T3926" i="1"/>
  <c r="T3914" i="1"/>
  <c r="T3902" i="1"/>
  <c r="T3890" i="1"/>
  <c r="T3878" i="1"/>
  <c r="T3866" i="1"/>
  <c r="T3854" i="1"/>
  <c r="T3842" i="1"/>
  <c r="T3830" i="1"/>
  <c r="T3818" i="1"/>
  <c r="T3806" i="1"/>
  <c r="T3794" i="1"/>
  <c r="T3782" i="1"/>
  <c r="T3770" i="1"/>
  <c r="T3758" i="1"/>
  <c r="T3746" i="1"/>
  <c r="T3734" i="1"/>
  <c r="T3722" i="1"/>
  <c r="T3710" i="1"/>
  <c r="T3698" i="1"/>
  <c r="T3686" i="1"/>
  <c r="T3674" i="1"/>
  <c r="T3662" i="1"/>
  <c r="T3650" i="1"/>
  <c r="T3638" i="1"/>
  <c r="T3626" i="1"/>
  <c r="T3614" i="1"/>
  <c r="T3602" i="1"/>
  <c r="T3590" i="1"/>
  <c r="T3578" i="1"/>
  <c r="T3566" i="1"/>
  <c r="T3554" i="1"/>
  <c r="T3542" i="1"/>
  <c r="T3530" i="1"/>
  <c r="T3518" i="1"/>
  <c r="T3506" i="1"/>
  <c r="T3494" i="1"/>
  <c r="T3482" i="1"/>
  <c r="T3470" i="1"/>
  <c r="T3458" i="1"/>
  <c r="T3446" i="1"/>
  <c r="T3434" i="1"/>
  <c r="T3422" i="1"/>
  <c r="T3410" i="1"/>
  <c r="T3398" i="1"/>
  <c r="T3386" i="1"/>
  <c r="T3374" i="1"/>
  <c r="T3362" i="1"/>
  <c r="T3350" i="1"/>
  <c r="T3338" i="1"/>
  <c r="T3326" i="1"/>
  <c r="T3314" i="1"/>
  <c r="T3302" i="1"/>
  <c r="T3290" i="1"/>
  <c r="T3278" i="1"/>
  <c r="T3266" i="1"/>
  <c r="T3254" i="1"/>
  <c r="T3242" i="1"/>
  <c r="T3230" i="1"/>
  <c r="T3218" i="1"/>
  <c r="T3206" i="1"/>
  <c r="T3194" i="1"/>
  <c r="T3182" i="1"/>
  <c r="T3170" i="1"/>
  <c r="T3158" i="1"/>
  <c r="T3146" i="1"/>
  <c r="T3134" i="1"/>
  <c r="T3122" i="1"/>
  <c r="T3110" i="1"/>
  <c r="T3098" i="1"/>
  <c r="T3086" i="1"/>
  <c r="T3074" i="1"/>
  <c r="T3062" i="1"/>
  <c r="T3050" i="1"/>
  <c r="T1753" i="1"/>
  <c r="T1741" i="1"/>
  <c r="T1729" i="1"/>
  <c r="T1717" i="1"/>
  <c r="T1705" i="1"/>
  <c r="T1693" i="1"/>
  <c r="T1681" i="1"/>
  <c r="T1669" i="1"/>
  <c r="T1657" i="1"/>
  <c r="T1645" i="1"/>
  <c r="T1633" i="1"/>
  <c r="T1621" i="1"/>
  <c r="T1609" i="1"/>
  <c r="T1597" i="1"/>
  <c r="T1585" i="1"/>
  <c r="T1573" i="1"/>
  <c r="T1561" i="1"/>
  <c r="T1549" i="1"/>
  <c r="T1537" i="1"/>
  <c r="T1525" i="1"/>
  <c r="T1513" i="1"/>
  <c r="T1501" i="1"/>
  <c r="T1489" i="1"/>
  <c r="T1477" i="1"/>
  <c r="T1465" i="1"/>
  <c r="T1453" i="1"/>
  <c r="T1441" i="1"/>
  <c r="T1429" i="1"/>
  <c r="T1417" i="1"/>
  <c r="T1405" i="1"/>
  <c r="T1393" i="1"/>
  <c r="T1381" i="1"/>
  <c r="T1369" i="1"/>
  <c r="T1357" i="1"/>
  <c r="T1345" i="1"/>
  <c r="T1333" i="1"/>
  <c r="T1321" i="1"/>
  <c r="T1309" i="1"/>
  <c r="T1297" i="1"/>
  <c r="T1285" i="1"/>
  <c r="T1273" i="1"/>
  <c r="T1261" i="1"/>
  <c r="T1249" i="1"/>
  <c r="T1237" i="1"/>
  <c r="T1225" i="1"/>
  <c r="T1213" i="1"/>
  <c r="T1201" i="1"/>
  <c r="T1189" i="1"/>
  <c r="T1177" i="1"/>
  <c r="T1165" i="1"/>
  <c r="T1153" i="1"/>
  <c r="T1141" i="1"/>
  <c r="T1129" i="1"/>
  <c r="T1117" i="1"/>
  <c r="T1105" i="1"/>
  <c r="T1093" i="1"/>
  <c r="T1081" i="1"/>
  <c r="T1069" i="1"/>
  <c r="T1057" i="1"/>
  <c r="T1045" i="1"/>
  <c r="T1033" i="1"/>
  <c r="T1021" i="1"/>
  <c r="T1009" i="1"/>
  <c r="T997" i="1"/>
  <c r="T985" i="1"/>
  <c r="T973" i="1"/>
  <c r="T961" i="1"/>
  <c r="T949" i="1"/>
  <c r="T937" i="1"/>
  <c r="T925" i="1"/>
  <c r="T913" i="1"/>
  <c r="T901" i="1"/>
  <c r="T889" i="1"/>
  <c r="T877" i="1"/>
  <c r="T865" i="1"/>
  <c r="T853" i="1"/>
  <c r="T841" i="1"/>
  <c r="T829" i="1"/>
  <c r="T817" i="1"/>
  <c r="T805" i="1"/>
  <c r="T793" i="1"/>
  <c r="T781" i="1"/>
  <c r="T769" i="1"/>
  <c r="T757" i="1"/>
  <c r="T745" i="1"/>
  <c r="T2808" i="1"/>
  <c r="T2796" i="1"/>
  <c r="T2784" i="1"/>
  <c r="T2772" i="1"/>
  <c r="T2760" i="1"/>
  <c r="T2748" i="1"/>
  <c r="T2736" i="1"/>
  <c r="T2724" i="1"/>
  <c r="T2712" i="1"/>
  <c r="T2700" i="1"/>
  <c r="T2688" i="1"/>
  <c r="T2676" i="1"/>
  <c r="T2664" i="1"/>
  <c r="T2652" i="1"/>
  <c r="T2640" i="1"/>
  <c r="T2628" i="1"/>
  <c r="T2616" i="1"/>
  <c r="T2604" i="1"/>
  <c r="T2592" i="1"/>
  <c r="T2580" i="1"/>
  <c r="T2568" i="1"/>
  <c r="T2556" i="1"/>
  <c r="T2544" i="1"/>
  <c r="T2532" i="1"/>
  <c r="T2520" i="1"/>
  <c r="T2508" i="1"/>
  <c r="T2496" i="1"/>
  <c r="T2484" i="1"/>
  <c r="T2472" i="1"/>
  <c r="T2460" i="1"/>
  <c r="T2448" i="1"/>
  <c r="T2436" i="1"/>
  <c r="T2424" i="1"/>
  <c r="T2412" i="1"/>
  <c r="T2400" i="1"/>
  <c r="T2388" i="1"/>
  <c r="T2376" i="1"/>
  <c r="T2364" i="1"/>
  <c r="T2352" i="1"/>
  <c r="T2340" i="1"/>
  <c r="T2328" i="1"/>
  <c r="T2316" i="1"/>
  <c r="T2304" i="1"/>
  <c r="T2292" i="1"/>
  <c r="T2280" i="1"/>
  <c r="T2268" i="1"/>
  <c r="T2256" i="1"/>
  <c r="T2244" i="1"/>
  <c r="T2232" i="1"/>
  <c r="T2220" i="1"/>
  <c r="T2208" i="1"/>
  <c r="T2196" i="1"/>
  <c r="T2184" i="1"/>
  <c r="T2172" i="1"/>
  <c r="T2160" i="1"/>
  <c r="T3275" i="1"/>
  <c r="T3263" i="1"/>
  <c r="T3251" i="1"/>
  <c r="T3239" i="1"/>
  <c r="T3227" i="1"/>
  <c r="T3215" i="1"/>
  <c r="T3203" i="1"/>
  <c r="T3191" i="1"/>
  <c r="T3179" i="1"/>
  <c r="T3167" i="1"/>
  <c r="T3155" i="1"/>
  <c r="T3143" i="1"/>
  <c r="T3131" i="1"/>
  <c r="T3119" i="1"/>
  <c r="T3107" i="1"/>
  <c r="T3095" i="1"/>
  <c r="T3083" i="1"/>
  <c r="T3071" i="1"/>
  <c r="T3059" i="1"/>
  <c r="T3047" i="1"/>
  <c r="T3035" i="1"/>
  <c r="T3023" i="1"/>
  <c r="T3011" i="1"/>
  <c r="T2999" i="1"/>
  <c r="T2987" i="1"/>
  <c r="T2975" i="1"/>
  <c r="T2963" i="1"/>
  <c r="T2951" i="1"/>
  <c r="T2939" i="1"/>
  <c r="T2927" i="1"/>
  <c r="T2915" i="1"/>
  <c r="T2903" i="1"/>
  <c r="T2891" i="1"/>
  <c r="T2879" i="1"/>
  <c r="T2867" i="1"/>
  <c r="T2855" i="1"/>
  <c r="T2843" i="1"/>
  <c r="T2831" i="1"/>
  <c r="T2819" i="1"/>
  <c r="T2807" i="1"/>
  <c r="T2795" i="1"/>
  <c r="T2783" i="1"/>
  <c r="T2771" i="1"/>
  <c r="T2759" i="1"/>
  <c r="T2747" i="1"/>
  <c r="T2735" i="1"/>
  <c r="T2723" i="1"/>
  <c r="T2711" i="1"/>
  <c r="T2699" i="1"/>
  <c r="T2687" i="1"/>
  <c r="T2675" i="1"/>
  <c r="T2663" i="1"/>
  <c r="T2651" i="1"/>
  <c r="T2639" i="1"/>
  <c r="T2627" i="1"/>
  <c r="T2615" i="1"/>
  <c r="T2603" i="1"/>
  <c r="T2591" i="1"/>
  <c r="T2579" i="1"/>
  <c r="T2567" i="1"/>
  <c r="T2555" i="1"/>
  <c r="T2543" i="1"/>
  <c r="T2531" i="1"/>
  <c r="T2519" i="1"/>
  <c r="T2507" i="1"/>
  <c r="T2495" i="1"/>
  <c r="T2483" i="1"/>
  <c r="T2471" i="1"/>
  <c r="T2459" i="1"/>
  <c r="T2447" i="1"/>
  <c r="T2435" i="1"/>
  <c r="T2423" i="1"/>
  <c r="T2411" i="1"/>
  <c r="T2399" i="1"/>
  <c r="T2387" i="1"/>
  <c r="T2375" i="1"/>
  <c r="T2363" i="1"/>
  <c r="T2351" i="1"/>
  <c r="T2339" i="1"/>
  <c r="T2327" i="1"/>
  <c r="T2315" i="1"/>
  <c r="T2303" i="1"/>
  <c r="T2291" i="1"/>
  <c r="T2279" i="1"/>
  <c r="T2267" i="1"/>
  <c r="T2255" i="1"/>
  <c r="T2243" i="1"/>
  <c r="T2231" i="1"/>
  <c r="T2219" i="1"/>
  <c r="T2207" i="1"/>
  <c r="T2195" i="1"/>
  <c r="T2183" i="1"/>
  <c r="T2171" i="1"/>
  <c r="T2159" i="1"/>
  <c r="T2147" i="1"/>
  <c r="T3094" i="1"/>
  <c r="T3082" i="1"/>
  <c r="T3070" i="1"/>
  <c r="T3058" i="1"/>
  <c r="T3046" i="1"/>
  <c r="T3034" i="1"/>
  <c r="T3022" i="1"/>
  <c r="T3010" i="1"/>
  <c r="T2998" i="1"/>
  <c r="T2986" i="1"/>
  <c r="T2974" i="1"/>
  <c r="T2962" i="1"/>
  <c r="T2950" i="1"/>
  <c r="T2938" i="1"/>
  <c r="T2926" i="1"/>
  <c r="T2914" i="1"/>
  <c r="T2902" i="1"/>
  <c r="T2890" i="1"/>
  <c r="T2878" i="1"/>
  <c r="T2866" i="1"/>
  <c r="T2854" i="1"/>
  <c r="T2842" i="1"/>
  <c r="T2830" i="1"/>
  <c r="T2818" i="1"/>
  <c r="T2806" i="1"/>
  <c r="T2794" i="1"/>
  <c r="T2782" i="1"/>
  <c r="T2770" i="1"/>
  <c r="T2758" i="1"/>
  <c r="T2746" i="1"/>
  <c r="T2734" i="1"/>
  <c r="T2722" i="1"/>
  <c r="T2710" i="1"/>
  <c r="T2698" i="1"/>
  <c r="T2686" i="1"/>
  <c r="T2674" i="1"/>
  <c r="T2662" i="1"/>
  <c r="T2650" i="1"/>
  <c r="T2638" i="1"/>
  <c r="T2626" i="1"/>
  <c r="T2614" i="1"/>
  <c r="T2602" i="1"/>
  <c r="T2590" i="1"/>
  <c r="T2578" i="1"/>
  <c r="T2566" i="1"/>
  <c r="T2554" i="1"/>
  <c r="T2542" i="1"/>
  <c r="T2530" i="1"/>
  <c r="T2518" i="1"/>
  <c r="T2506" i="1"/>
  <c r="T2494" i="1"/>
  <c r="T2482" i="1"/>
  <c r="T2470" i="1"/>
  <c r="T2458" i="1"/>
  <c r="T2446" i="1"/>
  <c r="T2434" i="1"/>
  <c r="T2422" i="1"/>
  <c r="T2410" i="1"/>
  <c r="T2398" i="1"/>
  <c r="T2386" i="1"/>
  <c r="T2374" i="1"/>
  <c r="T2362" i="1"/>
  <c r="T2350" i="1"/>
  <c r="T2338" i="1"/>
  <c r="T2326" i="1"/>
  <c r="T2314" i="1"/>
  <c r="T2302" i="1"/>
  <c r="T2290" i="1"/>
  <c r="T2278" i="1"/>
  <c r="T2266" i="1"/>
  <c r="T2254" i="1"/>
  <c r="T2242" i="1"/>
  <c r="T2230" i="1"/>
  <c r="T2218" i="1"/>
  <c r="T2206" i="1"/>
  <c r="T2194" i="1"/>
  <c r="T2182" i="1"/>
  <c r="T2170" i="1"/>
  <c r="T2158" i="1"/>
  <c r="T2901" i="1"/>
  <c r="T2889" i="1"/>
  <c r="T2877" i="1"/>
  <c r="T2865" i="1"/>
  <c r="T2853" i="1"/>
  <c r="T2841" i="1"/>
  <c r="T2829" i="1"/>
  <c r="T2817" i="1"/>
  <c r="T2805" i="1"/>
  <c r="T2793" i="1"/>
  <c r="T2781" i="1"/>
  <c r="T2769" i="1"/>
  <c r="T2757" i="1"/>
  <c r="T2745" i="1"/>
  <c r="T2733" i="1"/>
  <c r="T2721" i="1"/>
  <c r="T2709" i="1"/>
  <c r="T2697" i="1"/>
  <c r="T2685" i="1"/>
  <c r="T2673" i="1"/>
  <c r="T2661" i="1"/>
  <c r="T2649" i="1"/>
  <c r="T2637" i="1"/>
  <c r="T2625" i="1"/>
  <c r="T2613" i="1"/>
  <c r="T2601" i="1"/>
  <c r="T2589" i="1"/>
  <c r="T2577" i="1"/>
  <c r="T2565" i="1"/>
  <c r="T2553" i="1"/>
  <c r="T2541" i="1"/>
  <c r="T2529" i="1"/>
  <c r="T2517" i="1"/>
  <c r="T2505" i="1"/>
  <c r="T2493" i="1"/>
  <c r="T2481" i="1"/>
  <c r="T2469" i="1"/>
  <c r="T2457" i="1"/>
  <c r="T2445" i="1"/>
  <c r="T2433" i="1"/>
  <c r="T2421" i="1"/>
  <c r="T2409" i="1"/>
  <c r="T2397" i="1"/>
  <c r="T2385" i="1"/>
  <c r="T2373" i="1"/>
  <c r="T2361" i="1"/>
  <c r="T2349" i="1"/>
  <c r="T2337" i="1"/>
  <c r="T2325" i="1"/>
  <c r="T2313" i="1"/>
  <c r="T2301" i="1"/>
  <c r="T2289" i="1"/>
  <c r="T2277" i="1"/>
  <c r="T2265" i="1"/>
  <c r="T2253" i="1"/>
  <c r="T2241" i="1"/>
  <c r="T2229" i="1"/>
  <c r="T2217" i="1"/>
  <c r="T2205" i="1"/>
  <c r="T2193" i="1"/>
  <c r="T2181" i="1"/>
  <c r="T2169" i="1"/>
  <c r="T2157" i="1"/>
  <c r="T2145" i="1"/>
  <c r="T2133" i="1"/>
  <c r="T2121" i="1"/>
  <c r="T2109" i="1"/>
  <c r="T2097" i="1"/>
  <c r="T2085" i="1"/>
  <c r="T2073" i="1"/>
  <c r="T2061" i="1"/>
  <c r="T2049" i="1"/>
  <c r="T2037" i="1"/>
  <c r="T2025" i="1"/>
  <c r="T2013" i="1"/>
  <c r="T2001" i="1"/>
  <c r="T1989" i="1"/>
  <c r="T1977" i="1"/>
  <c r="T1965" i="1"/>
  <c r="T2804" i="1"/>
  <c r="T2792" i="1"/>
  <c r="T2780" i="1"/>
  <c r="T2768" i="1"/>
  <c r="T2756" i="1"/>
  <c r="T2744" i="1"/>
  <c r="T2732" i="1"/>
  <c r="T2720" i="1"/>
  <c r="T2708" i="1"/>
  <c r="T2696" i="1"/>
  <c r="T2684" i="1"/>
  <c r="T2672" i="1"/>
  <c r="T2660" i="1"/>
  <c r="T2648" i="1"/>
  <c r="T2636" i="1"/>
  <c r="T2624" i="1"/>
  <c r="T2612" i="1"/>
  <c r="T2600" i="1"/>
  <c r="T2588" i="1"/>
  <c r="T2576" i="1"/>
  <c r="T2564" i="1"/>
  <c r="T2552" i="1"/>
  <c r="T2540" i="1"/>
  <c r="T2528" i="1"/>
  <c r="T2516" i="1"/>
  <c r="T2504" i="1"/>
  <c r="T2492" i="1"/>
  <c r="T2480" i="1"/>
  <c r="T2468" i="1"/>
  <c r="T2456" i="1"/>
  <c r="T2444" i="1"/>
  <c r="T2432" i="1"/>
  <c r="T2420" i="1"/>
  <c r="T2408" i="1"/>
  <c r="T2396" i="1"/>
  <c r="T2384" i="1"/>
  <c r="T2372" i="1"/>
  <c r="T2360" i="1"/>
  <c r="T2348" i="1"/>
  <c r="T2336" i="1"/>
  <c r="T2324" i="1"/>
  <c r="T2312" i="1"/>
  <c r="T2300" i="1"/>
  <c r="T2288" i="1"/>
  <c r="T2276" i="1"/>
  <c r="T2264" i="1"/>
  <c r="T2252" i="1"/>
  <c r="T2240" i="1"/>
  <c r="T2228" i="1"/>
  <c r="T2216" i="1"/>
  <c r="T2204" i="1"/>
  <c r="T2192" i="1"/>
  <c r="T2180" i="1"/>
  <c r="T2168" i="1"/>
  <c r="T2156" i="1"/>
  <c r="T2144" i="1"/>
  <c r="T2132" i="1"/>
  <c r="T2120" i="1"/>
  <c r="T2108" i="1"/>
  <c r="T2096" i="1"/>
  <c r="T2084" i="1"/>
  <c r="T2072" i="1"/>
  <c r="T2060" i="1"/>
  <c r="T2048" i="1"/>
  <c r="T2036" i="1"/>
  <c r="T2024" i="1"/>
  <c r="T2012" i="1"/>
  <c r="T2000" i="1"/>
  <c r="T1988" i="1"/>
  <c r="T1976" i="1"/>
  <c r="T1964" i="1"/>
  <c r="T1952" i="1"/>
  <c r="T1940" i="1"/>
  <c r="T1928" i="1"/>
  <c r="T1916" i="1"/>
  <c r="T1904" i="1"/>
  <c r="T1892" i="1"/>
  <c r="T1880" i="1"/>
  <c r="T1868" i="1"/>
  <c r="T1856" i="1"/>
  <c r="T3319" i="1"/>
  <c r="T3307" i="1"/>
  <c r="T3295" i="1"/>
  <c r="T3283" i="1"/>
  <c r="T3271" i="1"/>
  <c r="T3259" i="1"/>
  <c r="T3247" i="1"/>
  <c r="T3235" i="1"/>
  <c r="T3223" i="1"/>
  <c r="T3211" i="1"/>
  <c r="T3199" i="1"/>
  <c r="T3187" i="1"/>
  <c r="T3175" i="1"/>
  <c r="T3163" i="1"/>
  <c r="T3151" i="1"/>
  <c r="T3139" i="1"/>
  <c r="T3127" i="1"/>
  <c r="T3115" i="1"/>
  <c r="T3103" i="1"/>
  <c r="T3091" i="1"/>
  <c r="T3079" i="1"/>
  <c r="T3067" i="1"/>
  <c r="T3055" i="1"/>
  <c r="T3043" i="1"/>
  <c r="T3031" i="1"/>
  <c r="T3019" i="1"/>
  <c r="T3007" i="1"/>
  <c r="T2995" i="1"/>
  <c r="T2983" i="1"/>
  <c r="T2971" i="1"/>
  <c r="T2959" i="1"/>
  <c r="T2947" i="1"/>
  <c r="T2935" i="1"/>
  <c r="T2923" i="1"/>
  <c r="T2911" i="1"/>
  <c r="T2899" i="1"/>
  <c r="T2887" i="1"/>
  <c r="T2875" i="1"/>
  <c r="T2863" i="1"/>
  <c r="T2851" i="1"/>
  <c r="T2839" i="1"/>
  <c r="T2827" i="1"/>
  <c r="T2815" i="1"/>
  <c r="T2803" i="1"/>
  <c r="T2791" i="1"/>
  <c r="T2779" i="1"/>
  <c r="T2767" i="1"/>
  <c r="T2755" i="1"/>
  <c r="T2743" i="1"/>
  <c r="T2731" i="1"/>
  <c r="T2719" i="1"/>
  <c r="T2707" i="1"/>
  <c r="T2695" i="1"/>
  <c r="T2683" i="1"/>
  <c r="T2671" i="1"/>
  <c r="T2659" i="1"/>
  <c r="T2647" i="1"/>
  <c r="T2635" i="1"/>
  <c r="T2623" i="1"/>
  <c r="T2611" i="1"/>
  <c r="T2599" i="1"/>
  <c r="T2587" i="1"/>
  <c r="T2575" i="1"/>
  <c r="T2563" i="1"/>
  <c r="T2551" i="1"/>
  <c r="T2539" i="1"/>
  <c r="T2527" i="1"/>
  <c r="T2515" i="1"/>
  <c r="T2503" i="1"/>
  <c r="T2491" i="1"/>
  <c r="T2479" i="1"/>
  <c r="T2467" i="1"/>
  <c r="T2455" i="1"/>
  <c r="T2443" i="1"/>
  <c r="T2431" i="1"/>
  <c r="T2419" i="1"/>
  <c r="T2407" i="1"/>
  <c r="T2395" i="1"/>
  <c r="T2383" i="1"/>
  <c r="T3234" i="1"/>
  <c r="T3222" i="1"/>
  <c r="T3210" i="1"/>
  <c r="T3198" i="1"/>
  <c r="T3186" i="1"/>
  <c r="T3174" i="1"/>
  <c r="T3162" i="1"/>
  <c r="T3150" i="1"/>
  <c r="T3138" i="1"/>
  <c r="T3126" i="1"/>
  <c r="T3114" i="1"/>
  <c r="T3102" i="1"/>
  <c r="T3090" i="1"/>
  <c r="T3078" i="1"/>
  <c r="T3066" i="1"/>
  <c r="T3054" i="1"/>
  <c r="T3042" i="1"/>
  <c r="T3030" i="1"/>
  <c r="T3018" i="1"/>
  <c r="T3006" i="1"/>
  <c r="T2994" i="1"/>
  <c r="T2982" i="1"/>
  <c r="T2970" i="1"/>
  <c r="T2958" i="1"/>
  <c r="T2946" i="1"/>
  <c r="T2934" i="1"/>
  <c r="T2922" i="1"/>
  <c r="T2910" i="1"/>
  <c r="T2898" i="1"/>
  <c r="T2886" i="1"/>
  <c r="T2874" i="1"/>
  <c r="T2862" i="1"/>
  <c r="T2850" i="1"/>
  <c r="T2838" i="1"/>
  <c r="T2826" i="1"/>
  <c r="T2814" i="1"/>
  <c r="T2802" i="1"/>
  <c r="T2790" i="1"/>
  <c r="T2778" i="1"/>
  <c r="T2766" i="1"/>
  <c r="T2754" i="1"/>
  <c r="T2742" i="1"/>
  <c r="T2730" i="1"/>
  <c r="T2718" i="1"/>
  <c r="T2706" i="1"/>
  <c r="T2694" i="1"/>
  <c r="T2682" i="1"/>
  <c r="T2670" i="1"/>
  <c r="T2658" i="1"/>
  <c r="T2646" i="1"/>
  <c r="T2634" i="1"/>
  <c r="T2622" i="1"/>
  <c r="T2610" i="1"/>
  <c r="T2598" i="1"/>
  <c r="T2586" i="1"/>
  <c r="T2574" i="1"/>
  <c r="T2562" i="1"/>
  <c r="T2550" i="1"/>
  <c r="T2538" i="1"/>
  <c r="T2526" i="1"/>
  <c r="T2514" i="1"/>
  <c r="T2502" i="1"/>
  <c r="T2490" i="1"/>
  <c r="T2478" i="1"/>
  <c r="T2466" i="1"/>
  <c r="T2454" i="1"/>
  <c r="T2442" i="1"/>
  <c r="T2430" i="1"/>
  <c r="T2418" i="1"/>
  <c r="T2406" i="1"/>
  <c r="T2394" i="1"/>
  <c r="T2382" i="1"/>
  <c r="T2370" i="1"/>
  <c r="T2358" i="1"/>
  <c r="T2346" i="1"/>
  <c r="T2334" i="1"/>
  <c r="T2322" i="1"/>
  <c r="T2310" i="1"/>
  <c r="T2298" i="1"/>
  <c r="T2897" i="1"/>
  <c r="T2885" i="1"/>
  <c r="T2873" i="1"/>
  <c r="T2861" i="1"/>
  <c r="T2849" i="1"/>
  <c r="T2837" i="1"/>
  <c r="T2825" i="1"/>
  <c r="T2813" i="1"/>
  <c r="T2801" i="1"/>
  <c r="T2789" i="1"/>
  <c r="T2777" i="1"/>
  <c r="T2765" i="1"/>
  <c r="T2753" i="1"/>
  <c r="T2741" i="1"/>
  <c r="T2729" i="1"/>
  <c r="T2717" i="1"/>
  <c r="T2705" i="1"/>
  <c r="T2693" i="1"/>
  <c r="T2681" i="1"/>
  <c r="T2669" i="1"/>
  <c r="T2657" i="1"/>
  <c r="T2645" i="1"/>
  <c r="T2633" i="1"/>
  <c r="T2621" i="1"/>
  <c r="T2609" i="1"/>
  <c r="T2597" i="1"/>
  <c r="T2585" i="1"/>
  <c r="T2573" i="1"/>
  <c r="T2561" i="1"/>
  <c r="T2549" i="1"/>
  <c r="T2537" i="1"/>
  <c r="T2525" i="1"/>
  <c r="T2513" i="1"/>
  <c r="T2501" i="1"/>
  <c r="T2489" i="1"/>
  <c r="T2477" i="1"/>
  <c r="T2465" i="1"/>
  <c r="T2453" i="1"/>
  <c r="T2441" i="1"/>
  <c r="T2429" i="1"/>
  <c r="T2417" i="1"/>
  <c r="T2405" i="1"/>
  <c r="T2393" i="1"/>
  <c r="T2381" i="1"/>
  <c r="T2369" i="1"/>
  <c r="T2357" i="1"/>
  <c r="T2345" i="1"/>
  <c r="T2333" i="1"/>
  <c r="T2321" i="1"/>
  <c r="T2309" i="1"/>
  <c r="T2297" i="1"/>
  <c r="T2285" i="1"/>
  <c r="T2273" i="1"/>
  <c r="T2261" i="1"/>
  <c r="T2249" i="1"/>
  <c r="T2956" i="1"/>
  <c r="T2944" i="1"/>
  <c r="T2932" i="1"/>
  <c r="T2920" i="1"/>
  <c r="T2908" i="1"/>
  <c r="T2896" i="1"/>
  <c r="T2884" i="1"/>
  <c r="T2872" i="1"/>
  <c r="T2860" i="1"/>
  <c r="T2848" i="1"/>
  <c r="T2836" i="1"/>
  <c r="T2824" i="1"/>
  <c r="T2812" i="1"/>
  <c r="T2800" i="1"/>
  <c r="T2788" i="1"/>
  <c r="T2776" i="1"/>
  <c r="T2764" i="1"/>
  <c r="T2752" i="1"/>
  <c r="T2740" i="1"/>
  <c r="T2728" i="1"/>
  <c r="T2716" i="1"/>
  <c r="T2704" i="1"/>
  <c r="T2692" i="1"/>
  <c r="T2680" i="1"/>
  <c r="T2668" i="1"/>
  <c r="T2656" i="1"/>
  <c r="T2644" i="1"/>
  <c r="T2632" i="1"/>
  <c r="T2620" i="1"/>
  <c r="T2608" i="1"/>
  <c r="T2596" i="1"/>
  <c r="T2584" i="1"/>
  <c r="T2572" i="1"/>
  <c r="T2560" i="1"/>
  <c r="T2548" i="1"/>
  <c r="T2536" i="1"/>
  <c r="T2524" i="1"/>
  <c r="T2512" i="1"/>
  <c r="T2500" i="1"/>
  <c r="T2488" i="1"/>
  <c r="T2476" i="1"/>
  <c r="T2464" i="1"/>
  <c r="T2452" i="1"/>
  <c r="T2440" i="1"/>
  <c r="T2428" i="1"/>
  <c r="T2416" i="1"/>
  <c r="T2404" i="1"/>
  <c r="T2392" i="1"/>
  <c r="T2380" i="1"/>
  <c r="T2368" i="1"/>
  <c r="T2356" i="1"/>
  <c r="T2344" i="1"/>
  <c r="T2332" i="1"/>
  <c r="T2320" i="1"/>
  <c r="T2308" i="1"/>
  <c r="T2296" i="1"/>
  <c r="T2284" i="1"/>
  <c r="T2272" i="1"/>
  <c r="T2260" i="1"/>
  <c r="T2248" i="1"/>
  <c r="T2236" i="1"/>
  <c r="T2224" i="1"/>
  <c r="T2212" i="1"/>
  <c r="T2200" i="1"/>
  <c r="T2188" i="1"/>
  <c r="T2176" i="1"/>
  <c r="T2164" i="1"/>
  <c r="T2152" i="1"/>
  <c r="T2140" i="1"/>
  <c r="T2128" i="1"/>
  <c r="T2116" i="1"/>
  <c r="T2104" i="1"/>
  <c r="T2092" i="1"/>
  <c r="T2080" i="1"/>
  <c r="T2068" i="1"/>
  <c r="T2056" i="1"/>
  <c r="T2044" i="1"/>
  <c r="T2032" i="1"/>
  <c r="T2020" i="1"/>
  <c r="T2895" i="1"/>
  <c r="T2883" i="1"/>
  <c r="T2871" i="1"/>
  <c r="T2859" i="1"/>
  <c r="T2847" i="1"/>
  <c r="T2835" i="1"/>
  <c r="T2823" i="1"/>
  <c r="T2811" i="1"/>
  <c r="T2799" i="1"/>
  <c r="T2787" i="1"/>
  <c r="T2775" i="1"/>
  <c r="T2763" i="1"/>
  <c r="T2751" i="1"/>
  <c r="T2739" i="1"/>
  <c r="T2727" i="1"/>
  <c r="T2715" i="1"/>
  <c r="T2703" i="1"/>
  <c r="T2691" i="1"/>
  <c r="T2679" i="1"/>
  <c r="T2667" i="1"/>
  <c r="T2655" i="1"/>
  <c r="T2643" i="1"/>
  <c r="T2631" i="1"/>
  <c r="T2619" i="1"/>
  <c r="T2607" i="1"/>
  <c r="T2595" i="1"/>
  <c r="T2583" i="1"/>
  <c r="T2571" i="1"/>
  <c r="T2559" i="1"/>
  <c r="T2547" i="1"/>
  <c r="T2535" i="1"/>
  <c r="T2523" i="1"/>
  <c r="T2511" i="1"/>
  <c r="T2499" i="1"/>
  <c r="T2487" i="1"/>
  <c r="T2475" i="1"/>
  <c r="T2463" i="1"/>
  <c r="T2451" i="1"/>
  <c r="T2439" i="1"/>
  <c r="T2427" i="1"/>
  <c r="T2415" i="1"/>
  <c r="T2403" i="1"/>
  <c r="T2391" i="1"/>
  <c r="T2379" i="1"/>
  <c r="T2367" i="1"/>
  <c r="T2355" i="1"/>
  <c r="T2343" i="1"/>
  <c r="T2331" i="1"/>
  <c r="T2319" i="1"/>
  <c r="T2307" i="1"/>
  <c r="T2295" i="1"/>
  <c r="T2283" i="1"/>
  <c r="T2271" i="1"/>
  <c r="T2259" i="1"/>
  <c r="T2247" i="1"/>
  <c r="T2235" i="1"/>
  <c r="T2223" i="1"/>
  <c r="T2211" i="1"/>
  <c r="T2199" i="1"/>
  <c r="T2187" i="1"/>
  <c r="T2175" i="1"/>
  <c r="T2163" i="1"/>
  <c r="T2151" i="1"/>
  <c r="T2139" i="1"/>
  <c r="T2127" i="1"/>
  <c r="T2115" i="1"/>
  <c r="T2103" i="1"/>
  <c r="T2091" i="1"/>
  <c r="T2079" i="1"/>
  <c r="T2067" i="1"/>
  <c r="T2055" i="1"/>
  <c r="T2043" i="1"/>
  <c r="T2031" i="1"/>
  <c r="T2019" i="1"/>
  <c r="T2007" i="1"/>
  <c r="T1995" i="1"/>
  <c r="T3038" i="1"/>
  <c r="T3026" i="1"/>
  <c r="T3014" i="1"/>
  <c r="T3002" i="1"/>
  <c r="T2990" i="1"/>
  <c r="T2978" i="1"/>
  <c r="T2966" i="1"/>
  <c r="T2954" i="1"/>
  <c r="T2942" i="1"/>
  <c r="T2930" i="1"/>
  <c r="T2918" i="1"/>
  <c r="T2906" i="1"/>
  <c r="T2894" i="1"/>
  <c r="T2882" i="1"/>
  <c r="T2870" i="1"/>
  <c r="T2858" i="1"/>
  <c r="T2846" i="1"/>
  <c r="T2834" i="1"/>
  <c r="T2822" i="1"/>
  <c r="T2810" i="1"/>
  <c r="T2798" i="1"/>
  <c r="T2786" i="1"/>
  <c r="T2774" i="1"/>
  <c r="T2762" i="1"/>
  <c r="T2750" i="1"/>
  <c r="T2738" i="1"/>
  <c r="T2726" i="1"/>
  <c r="T2714" i="1"/>
  <c r="T2702" i="1"/>
  <c r="T2690" i="1"/>
  <c r="T2678" i="1"/>
  <c r="T2666" i="1"/>
  <c r="T2654" i="1"/>
  <c r="T2642" i="1"/>
  <c r="T2630" i="1"/>
  <c r="T2618" i="1"/>
  <c r="T2606" i="1"/>
  <c r="T2594" i="1"/>
  <c r="T2582" i="1"/>
  <c r="T2570" i="1"/>
  <c r="T2558" i="1"/>
  <c r="T2546" i="1"/>
  <c r="T2534" i="1"/>
  <c r="T2522" i="1"/>
  <c r="T2510" i="1"/>
  <c r="T2498" i="1"/>
  <c r="T2486" i="1"/>
  <c r="T2474" i="1"/>
  <c r="T2462" i="1"/>
  <c r="T2450" i="1"/>
  <c r="T2438" i="1"/>
  <c r="T2426" i="1"/>
  <c r="T2414" i="1"/>
  <c r="T2402" i="1"/>
  <c r="T2390" i="1"/>
  <c r="T2378" i="1"/>
  <c r="T2366" i="1"/>
  <c r="T2354" i="1"/>
  <c r="T2342" i="1"/>
  <c r="T2330" i="1"/>
  <c r="T2318" i="1"/>
  <c r="T2306" i="1"/>
  <c r="T2294" i="1"/>
  <c r="T2282" i="1"/>
  <c r="T2270" i="1"/>
  <c r="T2258" i="1"/>
  <c r="T2246" i="1"/>
  <c r="T2234" i="1"/>
  <c r="T2222" i="1"/>
  <c r="T2210" i="1"/>
  <c r="T2198" i="1"/>
  <c r="T2186" i="1"/>
  <c r="T2174" i="1"/>
  <c r="T2162" i="1"/>
  <c r="T2150" i="1"/>
  <c r="T2138" i="1"/>
  <c r="T2126" i="1"/>
  <c r="T2114" i="1"/>
  <c r="T2102" i="1"/>
  <c r="T2090" i="1"/>
  <c r="T2078" i="1"/>
  <c r="T2066" i="1"/>
  <c r="T2054" i="1"/>
  <c r="T2042" i="1"/>
  <c r="T2030" i="1"/>
  <c r="T2018" i="1"/>
  <c r="T733" i="1"/>
  <c r="T721" i="1"/>
  <c r="T709" i="1"/>
  <c r="T697" i="1"/>
  <c r="T685" i="1"/>
  <c r="T673" i="1"/>
  <c r="T661" i="1"/>
  <c r="T649" i="1"/>
  <c r="T637" i="1"/>
  <c r="T625" i="1"/>
  <c r="T613" i="1"/>
  <c r="T601" i="1"/>
  <c r="T589" i="1"/>
  <c r="T577" i="1"/>
  <c r="T565" i="1"/>
  <c r="T553" i="1"/>
  <c r="T541" i="1"/>
  <c r="T529" i="1"/>
  <c r="T517" i="1"/>
  <c r="T505" i="1"/>
  <c r="T493" i="1"/>
  <c r="T481" i="1"/>
  <c r="T469" i="1"/>
  <c r="T457" i="1"/>
  <c r="T445" i="1"/>
  <c r="T433" i="1"/>
  <c r="T421" i="1"/>
  <c r="T409" i="1"/>
  <c r="T397" i="1"/>
  <c r="T385" i="1"/>
  <c r="T373" i="1"/>
  <c r="T361" i="1"/>
  <c r="T349" i="1"/>
  <c r="T337" i="1"/>
  <c r="T325" i="1"/>
  <c r="T313" i="1"/>
  <c r="T301" i="1"/>
  <c r="T289" i="1"/>
  <c r="T277" i="1"/>
  <c r="T265" i="1"/>
  <c r="T253" i="1"/>
  <c r="T241" i="1"/>
  <c r="T229" i="1"/>
  <c r="T217" i="1"/>
  <c r="T205" i="1"/>
  <c r="T193" i="1"/>
  <c r="T181" i="1"/>
  <c r="T169" i="1"/>
  <c r="T2148" i="1"/>
  <c r="T2136" i="1"/>
  <c r="T2124" i="1"/>
  <c r="T2112" i="1"/>
  <c r="T2100" i="1"/>
  <c r="T2088" i="1"/>
  <c r="T2076" i="1"/>
  <c r="T2064" i="1"/>
  <c r="T2052" i="1"/>
  <c r="T2040" i="1"/>
  <c r="T2028" i="1"/>
  <c r="T2016" i="1"/>
  <c r="T2004" i="1"/>
  <c r="T1992" i="1"/>
  <c r="T1980" i="1"/>
  <c r="T1968" i="1"/>
  <c r="T1956" i="1"/>
  <c r="T1944" i="1"/>
  <c r="T1932" i="1"/>
  <c r="T1920" i="1"/>
  <c r="T1908" i="1"/>
  <c r="T1896" i="1"/>
  <c r="T1884" i="1"/>
  <c r="T1872" i="1"/>
  <c r="T1860" i="1"/>
  <c r="T1848" i="1"/>
  <c r="T1836" i="1"/>
  <c r="T1824" i="1"/>
  <c r="T1812" i="1"/>
  <c r="T1800" i="1"/>
  <c r="T1788" i="1"/>
  <c r="T1776" i="1"/>
  <c r="T1764" i="1"/>
  <c r="T1752" i="1"/>
  <c r="T1740" i="1"/>
  <c r="T1728" i="1"/>
  <c r="T1716" i="1"/>
  <c r="T1704" i="1"/>
  <c r="T1692" i="1"/>
  <c r="T1680" i="1"/>
  <c r="T1668" i="1"/>
  <c r="T1656" i="1"/>
  <c r="T1644" i="1"/>
  <c r="T1632" i="1"/>
  <c r="T1620" i="1"/>
  <c r="T1608" i="1"/>
  <c r="T1596" i="1"/>
  <c r="T1584" i="1"/>
  <c r="T1572" i="1"/>
  <c r="T1560" i="1"/>
  <c r="T1548" i="1"/>
  <c r="T1536" i="1"/>
  <c r="T1524" i="1"/>
  <c r="T1512" i="1"/>
  <c r="T1500" i="1"/>
  <c r="T1488" i="1"/>
  <c r="T1476" i="1"/>
  <c r="T1464" i="1"/>
  <c r="T1452" i="1"/>
  <c r="T1440" i="1"/>
  <c r="T1428" i="1"/>
  <c r="T1416" i="1"/>
  <c r="T1404" i="1"/>
  <c r="T1392" i="1"/>
  <c r="T1380" i="1"/>
  <c r="T1368" i="1"/>
  <c r="T1356" i="1"/>
  <c r="T1344" i="1"/>
  <c r="T1332" i="1"/>
  <c r="T1320" i="1"/>
  <c r="T1308" i="1"/>
  <c r="T1296" i="1"/>
  <c r="T1284" i="1"/>
  <c r="T1272" i="1"/>
  <c r="T1260" i="1"/>
  <c r="T1248" i="1"/>
  <c r="T1236" i="1"/>
  <c r="T1224" i="1"/>
  <c r="T1212" i="1"/>
  <c r="T1200" i="1"/>
  <c r="T1188" i="1"/>
  <c r="T1176" i="1"/>
  <c r="T1164" i="1"/>
  <c r="T1152" i="1"/>
  <c r="T1140" i="1"/>
  <c r="T1128" i="1"/>
  <c r="T1116" i="1"/>
  <c r="T1104" i="1"/>
  <c r="T1092" i="1"/>
  <c r="T1080" i="1"/>
  <c r="T1068" i="1"/>
  <c r="T1056" i="1"/>
  <c r="T1044" i="1"/>
  <c r="T1032" i="1"/>
  <c r="T1020" i="1"/>
  <c r="T1008" i="1"/>
  <c r="T996" i="1"/>
  <c r="T984" i="1"/>
  <c r="T972" i="1"/>
  <c r="T960" i="1"/>
  <c r="T948" i="1"/>
  <c r="T936" i="1"/>
  <c r="T924" i="1"/>
  <c r="T912" i="1"/>
  <c r="T900" i="1"/>
  <c r="T888" i="1"/>
  <c r="T876" i="1"/>
  <c r="T864" i="1"/>
  <c r="T852" i="1"/>
  <c r="T840" i="1"/>
  <c r="T828" i="1"/>
  <c r="T816" i="1"/>
  <c r="T804" i="1"/>
  <c r="T792" i="1"/>
  <c r="T780" i="1"/>
  <c r="T768" i="1"/>
  <c r="T756" i="1"/>
  <c r="T744" i="1"/>
  <c r="T732" i="1"/>
  <c r="T720" i="1"/>
  <c r="T708" i="1"/>
  <c r="T696" i="1"/>
  <c r="T684" i="1"/>
  <c r="T672" i="1"/>
  <c r="T660" i="1"/>
  <c r="T648" i="1"/>
  <c r="T636" i="1"/>
  <c r="T624" i="1"/>
  <c r="T612" i="1"/>
  <c r="T600" i="1"/>
  <c r="T588" i="1"/>
  <c r="T576" i="1"/>
  <c r="T564" i="1"/>
  <c r="T552" i="1"/>
  <c r="T540" i="1"/>
  <c r="T528" i="1"/>
  <c r="T516" i="1"/>
  <c r="T504" i="1"/>
  <c r="T492" i="1"/>
  <c r="T480" i="1"/>
  <c r="T468" i="1"/>
  <c r="T456" i="1"/>
  <c r="T444" i="1"/>
  <c r="T432" i="1"/>
  <c r="T420" i="1"/>
  <c r="T408" i="1"/>
  <c r="T396" i="1"/>
  <c r="T384" i="1"/>
  <c r="T372" i="1"/>
  <c r="T360" i="1"/>
  <c r="T348" i="1"/>
  <c r="T336" i="1"/>
  <c r="T324" i="1"/>
  <c r="T312" i="1"/>
  <c r="T300" i="1"/>
  <c r="T288" i="1"/>
  <c r="T276" i="1"/>
  <c r="T264" i="1"/>
  <c r="T252" i="1"/>
  <c r="T240" i="1"/>
  <c r="T228" i="1"/>
  <c r="T216" i="1"/>
  <c r="T204" i="1"/>
  <c r="T192" i="1"/>
  <c r="T180" i="1"/>
  <c r="T168" i="1"/>
  <c r="T156" i="1"/>
  <c r="T144" i="1"/>
  <c r="T132" i="1"/>
  <c r="T120" i="1"/>
  <c r="T2135" i="1"/>
  <c r="T2123" i="1"/>
  <c r="T2111" i="1"/>
  <c r="T2099" i="1"/>
  <c r="T2087" i="1"/>
  <c r="T2075" i="1"/>
  <c r="T2063" i="1"/>
  <c r="T2051" i="1"/>
  <c r="T2039" i="1"/>
  <c r="T2027" i="1"/>
  <c r="T2015" i="1"/>
  <c r="T2003" i="1"/>
  <c r="T1991" i="1"/>
  <c r="T1979" i="1"/>
  <c r="T1967" i="1"/>
  <c r="T1955" i="1"/>
  <c r="T1943" i="1"/>
  <c r="T1931" i="1"/>
  <c r="T1919" i="1"/>
  <c r="T1907" i="1"/>
  <c r="T1895" i="1"/>
  <c r="T1883" i="1"/>
  <c r="T1871" i="1"/>
  <c r="T1859" i="1"/>
  <c r="T1847" i="1"/>
  <c r="T1835" i="1"/>
  <c r="T1823" i="1"/>
  <c r="T1811" i="1"/>
  <c r="T1799" i="1"/>
  <c r="T1787" i="1"/>
  <c r="T1775" i="1"/>
  <c r="T1763" i="1"/>
  <c r="T1751" i="1"/>
  <c r="T1739" i="1"/>
  <c r="T1727" i="1"/>
  <c r="T1715" i="1"/>
  <c r="T1703" i="1"/>
  <c r="T1691" i="1"/>
  <c r="T1679" i="1"/>
  <c r="T1667" i="1"/>
  <c r="T1655" i="1"/>
  <c r="T1643" i="1"/>
  <c r="T1631" i="1"/>
  <c r="T1619" i="1"/>
  <c r="T1607" i="1"/>
  <c r="T1595" i="1"/>
  <c r="T1583" i="1"/>
  <c r="T1571" i="1"/>
  <c r="T1559" i="1"/>
  <c r="T1547" i="1"/>
  <c r="T1535" i="1"/>
  <c r="T1523" i="1"/>
  <c r="T1511" i="1"/>
  <c r="T1499" i="1"/>
  <c r="T1487" i="1"/>
  <c r="T1475" i="1"/>
  <c r="T1463" i="1"/>
  <c r="T1451" i="1"/>
  <c r="T1439" i="1"/>
  <c r="T1427" i="1"/>
  <c r="T1415" i="1"/>
  <c r="T1403" i="1"/>
  <c r="T1391" i="1"/>
  <c r="T1379" i="1"/>
  <c r="T1367" i="1"/>
  <c r="T1355" i="1"/>
  <c r="T1343" i="1"/>
  <c r="T1331" i="1"/>
  <c r="T1319" i="1"/>
  <c r="T1307" i="1"/>
  <c r="T1295" i="1"/>
  <c r="T1283" i="1"/>
  <c r="T1271" i="1"/>
  <c r="T1259" i="1"/>
  <c r="T1247" i="1"/>
  <c r="T1235" i="1"/>
  <c r="T1223" i="1"/>
  <c r="T1211" i="1"/>
  <c r="T1199" i="1"/>
  <c r="T1187" i="1"/>
  <c r="T1175" i="1"/>
  <c r="T1163" i="1"/>
  <c r="T1151" i="1"/>
  <c r="T1139" i="1"/>
  <c r="T1127" i="1"/>
  <c r="T1115" i="1"/>
  <c r="T1103" i="1"/>
  <c r="T1091" i="1"/>
  <c r="T1079" i="1"/>
  <c r="T1067" i="1"/>
  <c r="T1055" i="1"/>
  <c r="T1043" i="1"/>
  <c r="T1031" i="1"/>
  <c r="T1019" i="1"/>
  <c r="T1007" i="1"/>
  <c r="T995" i="1"/>
  <c r="T983" i="1"/>
  <c r="T971" i="1"/>
  <c r="T959" i="1"/>
  <c r="T947" i="1"/>
  <c r="T935" i="1"/>
  <c r="T923" i="1"/>
  <c r="T911" i="1"/>
  <c r="T899" i="1"/>
  <c r="T887" i="1"/>
  <c r="T875" i="1"/>
  <c r="T863" i="1"/>
  <c r="T851" i="1"/>
  <c r="T839" i="1"/>
  <c r="T827" i="1"/>
  <c r="T815" i="1"/>
  <c r="T803" i="1"/>
  <c r="T791" i="1"/>
  <c r="T779" i="1"/>
  <c r="T767" i="1"/>
  <c r="T755" i="1"/>
  <c r="T743" i="1"/>
  <c r="T731" i="1"/>
  <c r="T719" i="1"/>
  <c r="T707" i="1"/>
  <c r="T695" i="1"/>
  <c r="T683" i="1"/>
  <c r="T671" i="1"/>
  <c r="T659" i="1"/>
  <c r="T647" i="1"/>
  <c r="T635" i="1"/>
  <c r="T623" i="1"/>
  <c r="T611" i="1"/>
  <c r="T599" i="1"/>
  <c r="T587" i="1"/>
  <c r="T575" i="1"/>
  <c r="T563" i="1"/>
  <c r="T551" i="1"/>
  <c r="T539" i="1"/>
  <c r="T527" i="1"/>
  <c r="T515" i="1"/>
  <c r="T503" i="1"/>
  <c r="T491" i="1"/>
  <c r="T479" i="1"/>
  <c r="T467" i="1"/>
  <c r="T455" i="1"/>
  <c r="T443" i="1"/>
  <c r="T431" i="1"/>
  <c r="T419" i="1"/>
  <c r="T407" i="1"/>
  <c r="T395" i="1"/>
  <c r="T383" i="1"/>
  <c r="T371" i="1"/>
  <c r="T359" i="1"/>
  <c r="T347" i="1"/>
  <c r="T335" i="1"/>
  <c r="T323" i="1"/>
  <c r="T311" i="1"/>
  <c r="T299" i="1"/>
  <c r="T287" i="1"/>
  <c r="T275" i="1"/>
  <c r="T263" i="1"/>
  <c r="T251" i="1"/>
  <c r="T239" i="1"/>
  <c r="T227" i="1"/>
  <c r="T215" i="1"/>
  <c r="T203" i="1"/>
  <c r="T191" i="1"/>
  <c r="T179" i="1"/>
  <c r="T167" i="1"/>
  <c r="T155" i="1"/>
  <c r="T143" i="1"/>
  <c r="T131" i="1"/>
  <c r="T2146" i="1"/>
  <c r="T2134" i="1"/>
  <c r="T2122" i="1"/>
  <c r="T2110" i="1"/>
  <c r="T2098" i="1"/>
  <c r="T2086" i="1"/>
  <c r="T2074" i="1"/>
  <c r="T2062" i="1"/>
  <c r="T2050" i="1"/>
  <c r="T2038" i="1"/>
  <c r="T2026" i="1"/>
  <c r="T2014" i="1"/>
  <c r="T2002" i="1"/>
  <c r="T1990" i="1"/>
  <c r="T1978" i="1"/>
  <c r="T1966" i="1"/>
  <c r="T1954" i="1"/>
  <c r="T1942" i="1"/>
  <c r="T1930" i="1"/>
  <c r="T1918" i="1"/>
  <c r="T1906" i="1"/>
  <c r="T1894" i="1"/>
  <c r="T1882" i="1"/>
  <c r="T1870" i="1"/>
  <c r="T1858" i="1"/>
  <c r="T1846" i="1"/>
  <c r="T1834" i="1"/>
  <c r="T1822" i="1"/>
  <c r="T1810" i="1"/>
  <c r="T1798" i="1"/>
  <c r="T1786" i="1"/>
  <c r="T1774" i="1"/>
  <c r="T1762" i="1"/>
  <c r="T1750" i="1"/>
  <c r="T1738" i="1"/>
  <c r="T1726" i="1"/>
  <c r="T1714" i="1"/>
  <c r="T1702" i="1"/>
  <c r="T1690" i="1"/>
  <c r="T1678" i="1"/>
  <c r="T1666" i="1"/>
  <c r="T1654" i="1"/>
  <c r="T1642" i="1"/>
  <c r="T1630" i="1"/>
  <c r="T1618" i="1"/>
  <c r="T1606" i="1"/>
  <c r="T1594" i="1"/>
  <c r="T1582" i="1"/>
  <c r="T1570" i="1"/>
  <c r="T1558" i="1"/>
  <c r="T1546" i="1"/>
  <c r="T1534" i="1"/>
  <c r="T1522" i="1"/>
  <c r="T1510" i="1"/>
  <c r="T1498" i="1"/>
  <c r="T1486" i="1"/>
  <c r="T1474" i="1"/>
  <c r="T1462" i="1"/>
  <c r="T1450" i="1"/>
  <c r="T1438" i="1"/>
  <c r="T1426" i="1"/>
  <c r="T1414" i="1"/>
  <c r="T1402" i="1"/>
  <c r="T1390" i="1"/>
  <c r="T1378" i="1"/>
  <c r="T1366" i="1"/>
  <c r="T1354" i="1"/>
  <c r="T1342" i="1"/>
  <c r="T1330" i="1"/>
  <c r="T1318" i="1"/>
  <c r="T1306" i="1"/>
  <c r="T1294" i="1"/>
  <c r="T1282" i="1"/>
  <c r="T1270" i="1"/>
  <c r="T1258" i="1"/>
  <c r="T1246" i="1"/>
  <c r="T1234" i="1"/>
  <c r="T1222" i="1"/>
  <c r="T1210" i="1"/>
  <c r="T1198" i="1"/>
  <c r="T1186" i="1"/>
  <c r="T1174" i="1"/>
  <c r="T1162" i="1"/>
  <c r="T1150" i="1"/>
  <c r="T1138" i="1"/>
  <c r="T1126" i="1"/>
  <c r="T1114" i="1"/>
  <c r="T1102" i="1"/>
  <c r="T1090" i="1"/>
  <c r="T1078" i="1"/>
  <c r="T1066" i="1"/>
  <c r="T1054" i="1"/>
  <c r="T1042" i="1"/>
  <c r="T1030" i="1"/>
  <c r="T1018" i="1"/>
  <c r="T1006" i="1"/>
  <c r="T994" i="1"/>
  <c r="T982" i="1"/>
  <c r="T970" i="1"/>
  <c r="T958" i="1"/>
  <c r="T946" i="1"/>
  <c r="T934" i="1"/>
  <c r="T922" i="1"/>
  <c r="T910" i="1"/>
  <c r="T898" i="1"/>
  <c r="T886" i="1"/>
  <c r="T874" i="1"/>
  <c r="T862" i="1"/>
  <c r="T850" i="1"/>
  <c r="T838" i="1"/>
  <c r="T826" i="1"/>
  <c r="T814" i="1"/>
  <c r="T802" i="1"/>
  <c r="T790" i="1"/>
  <c r="T778" i="1"/>
  <c r="T766" i="1"/>
  <c r="T754" i="1"/>
  <c r="T742" i="1"/>
  <c r="T730" i="1"/>
  <c r="T718" i="1"/>
  <c r="T706" i="1"/>
  <c r="T694" i="1"/>
  <c r="T682" i="1"/>
  <c r="T670" i="1"/>
  <c r="T658" i="1"/>
  <c r="T646" i="1"/>
  <c r="T634" i="1"/>
  <c r="T622" i="1"/>
  <c r="T610" i="1"/>
  <c r="T598" i="1"/>
  <c r="T586" i="1"/>
  <c r="T574" i="1"/>
  <c r="T562" i="1"/>
  <c r="T550" i="1"/>
  <c r="T538" i="1"/>
  <c r="T526" i="1"/>
  <c r="T514" i="1"/>
  <c r="T502" i="1"/>
  <c r="T490" i="1"/>
  <c r="T478" i="1"/>
  <c r="T466" i="1"/>
  <c r="T454" i="1"/>
  <c r="T442" i="1"/>
  <c r="T430" i="1"/>
  <c r="T418" i="1"/>
  <c r="T406" i="1"/>
  <c r="T394" i="1"/>
  <c r="T382" i="1"/>
  <c r="T370" i="1"/>
  <c r="T358" i="1"/>
  <c r="T346" i="1"/>
  <c r="T334" i="1"/>
  <c r="T322" i="1"/>
  <c r="T310" i="1"/>
  <c r="T298" i="1"/>
  <c r="T286" i="1"/>
  <c r="T274" i="1"/>
  <c r="T262" i="1"/>
  <c r="T250" i="1"/>
  <c r="T238" i="1"/>
  <c r="T226" i="1"/>
  <c r="T214" i="1"/>
  <c r="T202" i="1"/>
  <c r="T190" i="1"/>
  <c r="T178" i="1"/>
  <c r="T166" i="1"/>
  <c r="T154" i="1"/>
  <c r="T142" i="1"/>
  <c r="T130" i="1"/>
  <c r="T118" i="1"/>
  <c r="T1953" i="1"/>
  <c r="T1941" i="1"/>
  <c r="T1929" i="1"/>
  <c r="T1917" i="1"/>
  <c r="T1905" i="1"/>
  <c r="T1893" i="1"/>
  <c r="T1881" i="1"/>
  <c r="T1869" i="1"/>
  <c r="T1857" i="1"/>
  <c r="T1845" i="1"/>
  <c r="T1833" i="1"/>
  <c r="T1821" i="1"/>
  <c r="T1809" i="1"/>
  <c r="T1797" i="1"/>
  <c r="T1785" i="1"/>
  <c r="T1773" i="1"/>
  <c r="T1761" i="1"/>
  <c r="T1749" i="1"/>
  <c r="T1737" i="1"/>
  <c r="T1725" i="1"/>
  <c r="T1713" i="1"/>
  <c r="T1701" i="1"/>
  <c r="T1689" i="1"/>
  <c r="T1677" i="1"/>
  <c r="T1665" i="1"/>
  <c r="T1653" i="1"/>
  <c r="T1641" i="1"/>
  <c r="T1629" i="1"/>
  <c r="T1617" i="1"/>
  <c r="T1605" i="1"/>
  <c r="T1593" i="1"/>
  <c r="T1581" i="1"/>
  <c r="T1569" i="1"/>
  <c r="T1557" i="1"/>
  <c r="T1545" i="1"/>
  <c r="T1533" i="1"/>
  <c r="T1521" i="1"/>
  <c r="T1509" i="1"/>
  <c r="T1497" i="1"/>
  <c r="T1485" i="1"/>
  <c r="T1473" i="1"/>
  <c r="T1461" i="1"/>
  <c r="T1449" i="1"/>
  <c r="T1437" i="1"/>
  <c r="T1425" i="1"/>
  <c r="T1413" i="1"/>
  <c r="T1401" i="1"/>
  <c r="T1389" i="1"/>
  <c r="T1377" i="1"/>
  <c r="T1365" i="1"/>
  <c r="T1353" i="1"/>
  <c r="T1341" i="1"/>
  <c r="T1329" i="1"/>
  <c r="T1317" i="1"/>
  <c r="T1305" i="1"/>
  <c r="T1293" i="1"/>
  <c r="T1281" i="1"/>
  <c r="T1269" i="1"/>
  <c r="T1257" i="1"/>
  <c r="T1245" i="1"/>
  <c r="T1233" i="1"/>
  <c r="T1221" i="1"/>
  <c r="T1209" i="1"/>
  <c r="T1197" i="1"/>
  <c r="T1185" i="1"/>
  <c r="T1173" i="1"/>
  <c r="T1161" i="1"/>
  <c r="T1149" i="1"/>
  <c r="T1137" i="1"/>
  <c r="T1125" i="1"/>
  <c r="T1113" i="1"/>
  <c r="T1101" i="1"/>
  <c r="T1089" i="1"/>
  <c r="T1077" i="1"/>
  <c r="T1065" i="1"/>
  <c r="T1053" i="1"/>
  <c r="T1041" i="1"/>
  <c r="T1029" i="1"/>
  <c r="T1017" i="1"/>
  <c r="T1005" i="1"/>
  <c r="T993" i="1"/>
  <c r="T981" i="1"/>
  <c r="T969" i="1"/>
  <c r="T957" i="1"/>
  <c r="T945" i="1"/>
  <c r="T933" i="1"/>
  <c r="T921" i="1"/>
  <c r="T909" i="1"/>
  <c r="T897" i="1"/>
  <c r="T885" i="1"/>
  <c r="T873" i="1"/>
  <c r="T861" i="1"/>
  <c r="T849" i="1"/>
  <c r="T837" i="1"/>
  <c r="T825" i="1"/>
  <c r="T813" i="1"/>
  <c r="T801" i="1"/>
  <c r="T789" i="1"/>
  <c r="T777" i="1"/>
  <c r="T765" i="1"/>
  <c r="T753" i="1"/>
  <c r="T741" i="1"/>
  <c r="T729" i="1"/>
  <c r="T717" i="1"/>
  <c r="T705" i="1"/>
  <c r="T693" i="1"/>
  <c r="T681" i="1"/>
  <c r="T669" i="1"/>
  <c r="T657" i="1"/>
  <c r="T645" i="1"/>
  <c r="T633" i="1"/>
  <c r="T621" i="1"/>
  <c r="T609" i="1"/>
  <c r="T597" i="1"/>
  <c r="T585" i="1"/>
  <c r="T573" i="1"/>
  <c r="T561" i="1"/>
  <c r="T549" i="1"/>
  <c r="T537" i="1"/>
  <c r="T525" i="1"/>
  <c r="T513" i="1"/>
  <c r="T501" i="1"/>
  <c r="T489" i="1"/>
  <c r="T477" i="1"/>
  <c r="T465" i="1"/>
  <c r="T453" i="1"/>
  <c r="T441" i="1"/>
  <c r="T429" i="1"/>
  <c r="T417" i="1"/>
  <c r="T405" i="1"/>
  <c r="T393" i="1"/>
  <c r="T381" i="1"/>
  <c r="T369" i="1"/>
  <c r="T357" i="1"/>
  <c r="T345" i="1"/>
  <c r="T333" i="1"/>
  <c r="T321" i="1"/>
  <c r="T309" i="1"/>
  <c r="T297" i="1"/>
  <c r="T285" i="1"/>
  <c r="T273" i="1"/>
  <c r="T261" i="1"/>
  <c r="T249" i="1"/>
  <c r="T237" i="1"/>
  <c r="T225" i="1"/>
  <c r="T213" i="1"/>
  <c r="T201" i="1"/>
  <c r="T189" i="1"/>
  <c r="T177" i="1"/>
  <c r="T165" i="1"/>
  <c r="T153" i="1"/>
  <c r="T141" i="1"/>
  <c r="T129" i="1"/>
  <c r="T1844" i="1"/>
  <c r="T1832" i="1"/>
  <c r="T1820" i="1"/>
  <c r="T1808" i="1"/>
  <c r="T1796" i="1"/>
  <c r="T1784" i="1"/>
  <c r="T1772" i="1"/>
  <c r="T1760" i="1"/>
  <c r="T1748" i="1"/>
  <c r="T1736" i="1"/>
  <c r="T1724" i="1"/>
  <c r="T1712" i="1"/>
  <c r="T1700" i="1"/>
  <c r="T1688" i="1"/>
  <c r="T1676" i="1"/>
  <c r="T1664" i="1"/>
  <c r="T1652" i="1"/>
  <c r="T1640" i="1"/>
  <c r="T1628" i="1"/>
  <c r="T1616" i="1"/>
  <c r="T1604" i="1"/>
  <c r="T1592" i="1"/>
  <c r="T1580" i="1"/>
  <c r="T1568" i="1"/>
  <c r="T1556" i="1"/>
  <c r="T1544" i="1"/>
  <c r="T1532" i="1"/>
  <c r="T1520" i="1"/>
  <c r="T1508" i="1"/>
  <c r="T1496" i="1"/>
  <c r="T1484" i="1"/>
  <c r="T1472" i="1"/>
  <c r="T1460" i="1"/>
  <c r="T1448" i="1"/>
  <c r="T1436" i="1"/>
  <c r="T1424" i="1"/>
  <c r="T1412" i="1"/>
  <c r="T1400" i="1"/>
  <c r="T1388" i="1"/>
  <c r="T1376" i="1"/>
  <c r="T1364" i="1"/>
  <c r="T1352" i="1"/>
  <c r="T1340" i="1"/>
  <c r="T1328" i="1"/>
  <c r="T1316" i="1"/>
  <c r="T1304" i="1"/>
  <c r="T1292" i="1"/>
  <c r="T1280" i="1"/>
  <c r="T1268" i="1"/>
  <c r="T1256" i="1"/>
  <c r="T1244" i="1"/>
  <c r="T1232" i="1"/>
  <c r="T1220" i="1"/>
  <c r="T1208" i="1"/>
  <c r="T1196" i="1"/>
  <c r="T1184" i="1"/>
  <c r="T1172" i="1"/>
  <c r="T1160" i="1"/>
  <c r="T1148" i="1"/>
  <c r="T1136" i="1"/>
  <c r="T1124" i="1"/>
  <c r="T1112" i="1"/>
  <c r="T1100" i="1"/>
  <c r="T1088" i="1"/>
  <c r="T1076" i="1"/>
  <c r="T1064" i="1"/>
  <c r="T1052" i="1"/>
  <c r="T1040" i="1"/>
  <c r="T1028" i="1"/>
  <c r="T1016" i="1"/>
  <c r="T1004" i="1"/>
  <c r="T992" i="1"/>
  <c r="T980" i="1"/>
  <c r="T968" i="1"/>
  <c r="T956" i="1"/>
  <c r="T944" i="1"/>
  <c r="T932" i="1"/>
  <c r="T920" i="1"/>
  <c r="T908" i="1"/>
  <c r="T896" i="1"/>
  <c r="T884" i="1"/>
  <c r="T872" i="1"/>
  <c r="T860" i="1"/>
  <c r="T848" i="1"/>
  <c r="T836" i="1"/>
  <c r="T824" i="1"/>
  <c r="T812" i="1"/>
  <c r="T800" i="1"/>
  <c r="T788" i="1"/>
  <c r="T776" i="1"/>
  <c r="T764" i="1"/>
  <c r="T752" i="1"/>
  <c r="T740" i="1"/>
  <c r="T728" i="1"/>
  <c r="T716" i="1"/>
  <c r="T704" i="1"/>
  <c r="T692" i="1"/>
  <c r="T680" i="1"/>
  <c r="T668" i="1"/>
  <c r="T656" i="1"/>
  <c r="T644" i="1"/>
  <c r="T632" i="1"/>
  <c r="T620" i="1"/>
  <c r="T608" i="1"/>
  <c r="T596" i="1"/>
  <c r="T584" i="1"/>
  <c r="T572" i="1"/>
  <c r="T560" i="1"/>
  <c r="T548" i="1"/>
  <c r="T536" i="1"/>
  <c r="T524" i="1"/>
  <c r="T512" i="1"/>
  <c r="T500" i="1"/>
  <c r="T488" i="1"/>
  <c r="T476" i="1"/>
  <c r="T464" i="1"/>
  <c r="T452" i="1"/>
  <c r="T440" i="1"/>
  <c r="T428" i="1"/>
  <c r="T416" i="1"/>
  <c r="T404" i="1"/>
  <c r="T392" i="1"/>
  <c r="T380" i="1"/>
  <c r="T368" i="1"/>
  <c r="T356" i="1"/>
  <c r="T344" i="1"/>
  <c r="T332" i="1"/>
  <c r="T320" i="1"/>
  <c r="T308" i="1"/>
  <c r="T296" i="1"/>
  <c r="T284" i="1"/>
  <c r="T272" i="1"/>
  <c r="T260" i="1"/>
  <c r="T248" i="1"/>
  <c r="T236" i="1"/>
  <c r="T224" i="1"/>
  <c r="T212" i="1"/>
  <c r="T200" i="1"/>
  <c r="T188" i="1"/>
  <c r="T176" i="1"/>
  <c r="T164" i="1"/>
  <c r="T152" i="1"/>
  <c r="T140" i="1"/>
  <c r="T128" i="1"/>
  <c r="T116" i="1"/>
  <c r="T104" i="1"/>
  <c r="T92" i="1"/>
  <c r="T80" i="1"/>
  <c r="T68" i="1"/>
  <c r="T56" i="1"/>
  <c r="T44" i="1"/>
  <c r="T32" i="1"/>
  <c r="T20" i="1"/>
  <c r="T8" i="1"/>
  <c r="T2371" i="1"/>
  <c r="T2359" i="1"/>
  <c r="T2347" i="1"/>
  <c r="T2335" i="1"/>
  <c r="T2323" i="1"/>
  <c r="T2311" i="1"/>
  <c r="T2299" i="1"/>
  <c r="T2287" i="1"/>
  <c r="T2275" i="1"/>
  <c r="T2263" i="1"/>
  <c r="T2251" i="1"/>
  <c r="T2239" i="1"/>
  <c r="T2227" i="1"/>
  <c r="T2215" i="1"/>
  <c r="T2203" i="1"/>
  <c r="T2191" i="1"/>
  <c r="T2179" i="1"/>
  <c r="T2167" i="1"/>
  <c r="T2155" i="1"/>
  <c r="T2143" i="1"/>
  <c r="T2131" i="1"/>
  <c r="T2119" i="1"/>
  <c r="T2107" i="1"/>
  <c r="T2095" i="1"/>
  <c r="T2083" i="1"/>
  <c r="T2071" i="1"/>
  <c r="T2059" i="1"/>
  <c r="T2047" i="1"/>
  <c r="T2035" i="1"/>
  <c r="T2023" i="1"/>
  <c r="T2011" i="1"/>
  <c r="T1999" i="1"/>
  <c r="T1987" i="1"/>
  <c r="T1975" i="1"/>
  <c r="T1963" i="1"/>
  <c r="T1951" i="1"/>
  <c r="T1939" i="1"/>
  <c r="T1927" i="1"/>
  <c r="T1915" i="1"/>
  <c r="T1903" i="1"/>
  <c r="T1891" i="1"/>
  <c r="T1879" i="1"/>
  <c r="T1867" i="1"/>
  <c r="T1855" i="1"/>
  <c r="T1843" i="1"/>
  <c r="T1831" i="1"/>
  <c r="T1819" i="1"/>
  <c r="T1807" i="1"/>
  <c r="T1795" i="1"/>
  <c r="T1783" i="1"/>
  <c r="T1771" i="1"/>
  <c r="T1759" i="1"/>
  <c r="T1747" i="1"/>
  <c r="T1735" i="1"/>
  <c r="T1723" i="1"/>
  <c r="T1711" i="1"/>
  <c r="T1699" i="1"/>
  <c r="T1687" i="1"/>
  <c r="T1675" i="1"/>
  <c r="T1663" i="1"/>
  <c r="T1651" i="1"/>
  <c r="T1639" i="1"/>
  <c r="T1627" i="1"/>
  <c r="T1615" i="1"/>
  <c r="T1603" i="1"/>
  <c r="T1591" i="1"/>
  <c r="T1579" i="1"/>
  <c r="T1567" i="1"/>
  <c r="T1555" i="1"/>
  <c r="T1543" i="1"/>
  <c r="T1531" i="1"/>
  <c r="T1519" i="1"/>
  <c r="T1507" i="1"/>
  <c r="T1495" i="1"/>
  <c r="T1483" i="1"/>
  <c r="T1471" i="1"/>
  <c r="T1459" i="1"/>
  <c r="T1447" i="1"/>
  <c r="T1435" i="1"/>
  <c r="T1423" i="1"/>
  <c r="T1411" i="1"/>
  <c r="T1399" i="1"/>
  <c r="T1387" i="1"/>
  <c r="T1375" i="1"/>
  <c r="T1363" i="1"/>
  <c r="T1351" i="1"/>
  <c r="T1339" i="1"/>
  <c r="T1327" i="1"/>
  <c r="T1315" i="1"/>
  <c r="T1303" i="1"/>
  <c r="T1291" i="1"/>
  <c r="T1279" i="1"/>
  <c r="T1267" i="1"/>
  <c r="T1255" i="1"/>
  <c r="T1243" i="1"/>
  <c r="T1231" i="1"/>
  <c r="T1219" i="1"/>
  <c r="T1207" i="1"/>
  <c r="T1195" i="1"/>
  <c r="T1183" i="1"/>
  <c r="T1171" i="1"/>
  <c r="T1159" i="1"/>
  <c r="T1147" i="1"/>
  <c r="T1135" i="1"/>
  <c r="T1123" i="1"/>
  <c r="T1111" i="1"/>
  <c r="T1099" i="1"/>
  <c r="T1087" i="1"/>
  <c r="T1075" i="1"/>
  <c r="T1063" i="1"/>
  <c r="T1051" i="1"/>
  <c r="T1039" i="1"/>
  <c r="T1027" i="1"/>
  <c r="T1015" i="1"/>
  <c r="T1003" i="1"/>
  <c r="T991" i="1"/>
  <c r="T979" i="1"/>
  <c r="T967" i="1"/>
  <c r="T955" i="1"/>
  <c r="T943" i="1"/>
  <c r="T931" i="1"/>
  <c r="T919" i="1"/>
  <c r="T907" i="1"/>
  <c r="T895" i="1"/>
  <c r="T883" i="1"/>
  <c r="T871" i="1"/>
  <c r="T859" i="1"/>
  <c r="T847" i="1"/>
  <c r="T835" i="1"/>
  <c r="T823" i="1"/>
  <c r="T811" i="1"/>
  <c r="T799" i="1"/>
  <c r="T787" i="1"/>
  <c r="T775" i="1"/>
  <c r="T763" i="1"/>
  <c r="T751" i="1"/>
  <c r="T739" i="1"/>
  <c r="T727" i="1"/>
  <c r="T715" i="1"/>
  <c r="T703" i="1"/>
  <c r="T691" i="1"/>
  <c r="T679" i="1"/>
  <c r="T667" i="1"/>
  <c r="T655" i="1"/>
  <c r="T643" i="1"/>
  <c r="T631" i="1"/>
  <c r="T619" i="1"/>
  <c r="T607" i="1"/>
  <c r="T595" i="1"/>
  <c r="T583" i="1"/>
  <c r="T571" i="1"/>
  <c r="T559" i="1"/>
  <c r="T547" i="1"/>
  <c r="T535" i="1"/>
  <c r="T523" i="1"/>
  <c r="T511" i="1"/>
  <c r="T499" i="1"/>
  <c r="T487" i="1"/>
  <c r="T475" i="1"/>
  <c r="T2286" i="1"/>
  <c r="T2274" i="1"/>
  <c r="T2262" i="1"/>
  <c r="T2250" i="1"/>
  <c r="T2238" i="1"/>
  <c r="T2226" i="1"/>
  <c r="T2214" i="1"/>
  <c r="T2202" i="1"/>
  <c r="T2190" i="1"/>
  <c r="T2178" i="1"/>
  <c r="T2166" i="1"/>
  <c r="T2154" i="1"/>
  <c r="T2142" i="1"/>
  <c r="T2130" i="1"/>
  <c r="T2118" i="1"/>
  <c r="T2106" i="1"/>
  <c r="T2094" i="1"/>
  <c r="T2082" i="1"/>
  <c r="T2070" i="1"/>
  <c r="T2058" i="1"/>
  <c r="T2046" i="1"/>
  <c r="T2034" i="1"/>
  <c r="T2022" i="1"/>
  <c r="T2010" i="1"/>
  <c r="T1998" i="1"/>
  <c r="T1986" i="1"/>
  <c r="T1974" i="1"/>
  <c r="T1962" i="1"/>
  <c r="T1950" i="1"/>
  <c r="T1938" i="1"/>
  <c r="T1926" i="1"/>
  <c r="T1914" i="1"/>
  <c r="T1902" i="1"/>
  <c r="T1890" i="1"/>
  <c r="T1878" i="1"/>
  <c r="T1866" i="1"/>
  <c r="T1854" i="1"/>
  <c r="T1842" i="1"/>
  <c r="T1830" i="1"/>
  <c r="T1818" i="1"/>
  <c r="T1806" i="1"/>
  <c r="T1794" i="1"/>
  <c r="T1782" i="1"/>
  <c r="T1770" i="1"/>
  <c r="T1758" i="1"/>
  <c r="T1746" i="1"/>
  <c r="T1734" i="1"/>
  <c r="T1722" i="1"/>
  <c r="T1710" i="1"/>
  <c r="T1698" i="1"/>
  <c r="T1686" i="1"/>
  <c r="T1674" i="1"/>
  <c r="T1662" i="1"/>
  <c r="T1650" i="1"/>
  <c r="T1638" i="1"/>
  <c r="T1626" i="1"/>
  <c r="T1614" i="1"/>
  <c r="T1602" i="1"/>
  <c r="T1590" i="1"/>
  <c r="T1578" i="1"/>
  <c r="T1566" i="1"/>
  <c r="T1554" i="1"/>
  <c r="T1542" i="1"/>
  <c r="T1530" i="1"/>
  <c r="T1518" i="1"/>
  <c r="T1506" i="1"/>
  <c r="T1494" i="1"/>
  <c r="T1482" i="1"/>
  <c r="T1470" i="1"/>
  <c r="T1458" i="1"/>
  <c r="T1446" i="1"/>
  <c r="T1434" i="1"/>
  <c r="T1422" i="1"/>
  <c r="T1410" i="1"/>
  <c r="T1398" i="1"/>
  <c r="T1386" i="1"/>
  <c r="T1374" i="1"/>
  <c r="T1362" i="1"/>
  <c r="T1350" i="1"/>
  <c r="T1338" i="1"/>
  <c r="T1326" i="1"/>
  <c r="T1314" i="1"/>
  <c r="T1302" i="1"/>
  <c r="T1290" i="1"/>
  <c r="T1278" i="1"/>
  <c r="T1266" i="1"/>
  <c r="T1254" i="1"/>
  <c r="T1242" i="1"/>
  <c r="T1230" i="1"/>
  <c r="T1218" i="1"/>
  <c r="T1206" i="1"/>
  <c r="T1194" i="1"/>
  <c r="T1182" i="1"/>
  <c r="T1170" i="1"/>
  <c r="T1158" i="1"/>
  <c r="T1146" i="1"/>
  <c r="T1134" i="1"/>
  <c r="T1122" i="1"/>
  <c r="T1110" i="1"/>
  <c r="T1098" i="1"/>
  <c r="T1086" i="1"/>
  <c r="T1074" i="1"/>
  <c r="T1062" i="1"/>
  <c r="T1050" i="1"/>
  <c r="T1038" i="1"/>
  <c r="T1026" i="1"/>
  <c r="T1014" i="1"/>
  <c r="T1002" i="1"/>
  <c r="T990" i="1"/>
  <c r="T978" i="1"/>
  <c r="T966" i="1"/>
  <c r="T954" i="1"/>
  <c r="T942" i="1"/>
  <c r="T930" i="1"/>
  <c r="T918" i="1"/>
  <c r="T906" i="1"/>
  <c r="T894" i="1"/>
  <c r="T882" i="1"/>
  <c r="T870" i="1"/>
  <c r="T858" i="1"/>
  <c r="T846" i="1"/>
  <c r="T834" i="1"/>
  <c r="T822" i="1"/>
  <c r="T810" i="1"/>
  <c r="T798" i="1"/>
  <c r="T786" i="1"/>
  <c r="T774" i="1"/>
  <c r="T762" i="1"/>
  <c r="T750" i="1"/>
  <c r="T738" i="1"/>
  <c r="T726" i="1"/>
  <c r="T714" i="1"/>
  <c r="T702" i="1"/>
  <c r="T690" i="1"/>
  <c r="T678" i="1"/>
  <c r="T666" i="1"/>
  <c r="T654" i="1"/>
  <c r="T642" i="1"/>
  <c r="T630" i="1"/>
  <c r="T618" i="1"/>
  <c r="T606" i="1"/>
  <c r="T594" i="1"/>
  <c r="T582" i="1"/>
  <c r="T570" i="1"/>
  <c r="T558" i="1"/>
  <c r="T546" i="1"/>
  <c r="T534" i="1"/>
  <c r="T522" i="1"/>
  <c r="T510" i="1"/>
  <c r="T498" i="1"/>
  <c r="T486" i="1"/>
  <c r="T474" i="1"/>
  <c r="T462" i="1"/>
  <c r="T2237" i="1"/>
  <c r="T2225" i="1"/>
  <c r="T2213" i="1"/>
  <c r="T2201" i="1"/>
  <c r="T2189" i="1"/>
  <c r="T2177" i="1"/>
  <c r="T2165" i="1"/>
  <c r="T2153" i="1"/>
  <c r="T2141" i="1"/>
  <c r="T2129" i="1"/>
  <c r="T2117" i="1"/>
  <c r="T2105" i="1"/>
  <c r="T2093" i="1"/>
  <c r="T2081" i="1"/>
  <c r="T2069" i="1"/>
  <c r="T2057" i="1"/>
  <c r="T2045" i="1"/>
  <c r="T2033" i="1"/>
  <c r="T2021" i="1"/>
  <c r="T2009" i="1"/>
  <c r="T1997" i="1"/>
  <c r="T1985" i="1"/>
  <c r="T1973" i="1"/>
  <c r="T1961" i="1"/>
  <c r="T1949" i="1"/>
  <c r="T1937" i="1"/>
  <c r="T1925" i="1"/>
  <c r="T1913" i="1"/>
  <c r="T1901" i="1"/>
  <c r="T1889" i="1"/>
  <c r="T1877" i="1"/>
  <c r="T1865" i="1"/>
  <c r="T1853" i="1"/>
  <c r="T1841" i="1"/>
  <c r="T1829" i="1"/>
  <c r="T1817" i="1"/>
  <c r="T1805" i="1"/>
  <c r="T1793" i="1"/>
  <c r="T1781" i="1"/>
  <c r="T1769" i="1"/>
  <c r="T1757" i="1"/>
  <c r="T1745" i="1"/>
  <c r="T1733" i="1"/>
  <c r="T1721" i="1"/>
  <c r="T1709" i="1"/>
  <c r="T1697" i="1"/>
  <c r="T1685" i="1"/>
  <c r="T1673" i="1"/>
  <c r="T1661" i="1"/>
  <c r="T1649" i="1"/>
  <c r="T1637" i="1"/>
  <c r="T1625" i="1"/>
  <c r="T1613" i="1"/>
  <c r="T1601" i="1"/>
  <c r="T1589" i="1"/>
  <c r="T1577" i="1"/>
  <c r="T1565" i="1"/>
  <c r="T1553" i="1"/>
  <c r="T1541" i="1"/>
  <c r="T1529" i="1"/>
  <c r="T1517" i="1"/>
  <c r="T1505" i="1"/>
  <c r="T1493" i="1"/>
  <c r="T1481" i="1"/>
  <c r="T1469" i="1"/>
  <c r="T1457" i="1"/>
  <c r="T1445" i="1"/>
  <c r="T1433" i="1"/>
  <c r="T1421" i="1"/>
  <c r="T1409" i="1"/>
  <c r="T1397" i="1"/>
  <c r="T1385" i="1"/>
  <c r="T1373" i="1"/>
  <c r="T1361" i="1"/>
  <c r="T1349" i="1"/>
  <c r="T1337" i="1"/>
  <c r="T1325" i="1"/>
  <c r="T1313" i="1"/>
  <c r="T1301" i="1"/>
  <c r="T1289" i="1"/>
  <c r="T1277" i="1"/>
  <c r="T1265" i="1"/>
  <c r="T1253" i="1"/>
  <c r="T1241" i="1"/>
  <c r="T1229" i="1"/>
  <c r="T1217" i="1"/>
  <c r="T1205" i="1"/>
  <c r="T1193" i="1"/>
  <c r="T1181" i="1"/>
  <c r="T1169" i="1"/>
  <c r="T1157" i="1"/>
  <c r="T1145" i="1"/>
  <c r="T1133" i="1"/>
  <c r="T1121" i="1"/>
  <c r="T1109" i="1"/>
  <c r="T1097" i="1"/>
  <c r="T1085" i="1"/>
  <c r="T1073" i="1"/>
  <c r="T1061" i="1"/>
  <c r="T1049" i="1"/>
  <c r="T1037" i="1"/>
  <c r="T1025" i="1"/>
  <c r="T1013" i="1"/>
  <c r="T1001" i="1"/>
  <c r="T989" i="1"/>
  <c r="T977" i="1"/>
  <c r="T965" i="1"/>
  <c r="T953" i="1"/>
  <c r="T941" i="1"/>
  <c r="T929" i="1"/>
  <c r="T917" i="1"/>
  <c r="T905" i="1"/>
  <c r="T893" i="1"/>
  <c r="T881" i="1"/>
  <c r="T869" i="1"/>
  <c r="T857" i="1"/>
  <c r="T845" i="1"/>
  <c r="T833" i="1"/>
  <c r="T821" i="1"/>
  <c r="T809" i="1"/>
  <c r="T797" i="1"/>
  <c r="T785" i="1"/>
  <c r="T773" i="1"/>
  <c r="T761" i="1"/>
  <c r="T749" i="1"/>
  <c r="T737" i="1"/>
  <c r="T725" i="1"/>
  <c r="T713" i="1"/>
  <c r="T701" i="1"/>
  <c r="T689" i="1"/>
  <c r="T677" i="1"/>
  <c r="T665" i="1"/>
  <c r="T653" i="1"/>
  <c r="T641" i="1"/>
  <c r="T629" i="1"/>
  <c r="T617" i="1"/>
  <c r="T605" i="1"/>
  <c r="T593" i="1"/>
  <c r="T581" i="1"/>
  <c r="T569" i="1"/>
  <c r="T557" i="1"/>
  <c r="T545" i="1"/>
  <c r="T533" i="1"/>
  <c r="T521" i="1"/>
  <c r="T509" i="1"/>
  <c r="T497" i="1"/>
  <c r="T485" i="1"/>
  <c r="T473" i="1"/>
  <c r="T2008" i="1"/>
  <c r="T1996" i="1"/>
  <c r="T1984" i="1"/>
  <c r="T1972" i="1"/>
  <c r="T1960" i="1"/>
  <c r="T1948" i="1"/>
  <c r="T1936" i="1"/>
  <c r="T1924" i="1"/>
  <c r="T1912" i="1"/>
  <c r="T1900" i="1"/>
  <c r="T1888" i="1"/>
  <c r="T1876" i="1"/>
  <c r="T1864" i="1"/>
  <c r="T1852" i="1"/>
  <c r="T1840" i="1"/>
  <c r="T1828" i="1"/>
  <c r="T1816" i="1"/>
  <c r="T1804" i="1"/>
  <c r="T1792" i="1"/>
  <c r="T1780" i="1"/>
  <c r="T1768" i="1"/>
  <c r="T1756" i="1"/>
  <c r="T1744" i="1"/>
  <c r="T1732" i="1"/>
  <c r="T1720" i="1"/>
  <c r="T1708" i="1"/>
  <c r="T1696" i="1"/>
  <c r="T1684" i="1"/>
  <c r="T1672" i="1"/>
  <c r="T1660" i="1"/>
  <c r="T1648" i="1"/>
  <c r="T1636" i="1"/>
  <c r="T1624" i="1"/>
  <c r="T1612" i="1"/>
  <c r="T1600" i="1"/>
  <c r="T1588" i="1"/>
  <c r="T1576" i="1"/>
  <c r="T1564" i="1"/>
  <c r="T1552" i="1"/>
  <c r="T1540" i="1"/>
  <c r="T1528" i="1"/>
  <c r="T1516" i="1"/>
  <c r="T1504" i="1"/>
  <c r="T1492" i="1"/>
  <c r="T1480" i="1"/>
  <c r="T1468" i="1"/>
  <c r="T1456" i="1"/>
  <c r="T1444" i="1"/>
  <c r="T1432" i="1"/>
  <c r="T1420" i="1"/>
  <c r="T1408" i="1"/>
  <c r="T1396" i="1"/>
  <c r="T1384" i="1"/>
  <c r="T1372" i="1"/>
  <c r="T1360" i="1"/>
  <c r="T1348" i="1"/>
  <c r="T1336" i="1"/>
  <c r="T1324" i="1"/>
  <c r="T1312" i="1"/>
  <c r="T1300" i="1"/>
  <c r="T1288" i="1"/>
  <c r="T1276" i="1"/>
  <c r="T1264" i="1"/>
  <c r="T1252" i="1"/>
  <c r="T1240" i="1"/>
  <c r="T1228" i="1"/>
  <c r="T1216" i="1"/>
  <c r="T1204" i="1"/>
  <c r="T1192" i="1"/>
  <c r="T1180" i="1"/>
  <c r="T1168" i="1"/>
  <c r="T1156" i="1"/>
  <c r="T1144" i="1"/>
  <c r="T1132" i="1"/>
  <c r="T1120" i="1"/>
  <c r="T1108" i="1"/>
  <c r="T1096" i="1"/>
  <c r="T1084" i="1"/>
  <c r="T1072" i="1"/>
  <c r="T1060" i="1"/>
  <c r="T1048" i="1"/>
  <c r="T1036" i="1"/>
  <c r="T1024" i="1"/>
  <c r="T1012" i="1"/>
  <c r="T1000" i="1"/>
  <c r="T988" i="1"/>
  <c r="T976" i="1"/>
  <c r="T964" i="1"/>
  <c r="T952" i="1"/>
  <c r="T940" i="1"/>
  <c r="T928" i="1"/>
  <c r="T916" i="1"/>
  <c r="T904" i="1"/>
  <c r="T892" i="1"/>
  <c r="T880" i="1"/>
  <c r="T868" i="1"/>
  <c r="T856" i="1"/>
  <c r="T844" i="1"/>
  <c r="T832" i="1"/>
  <c r="T820" i="1"/>
  <c r="T808" i="1"/>
  <c r="T796" i="1"/>
  <c r="T784" i="1"/>
  <c r="T772" i="1"/>
  <c r="T760" i="1"/>
  <c r="T748" i="1"/>
  <c r="T736" i="1"/>
  <c r="T724" i="1"/>
  <c r="T712" i="1"/>
  <c r="T700" i="1"/>
  <c r="T688" i="1"/>
  <c r="T676" i="1"/>
  <c r="T664" i="1"/>
  <c r="T652" i="1"/>
  <c r="T640" i="1"/>
  <c r="T628" i="1"/>
  <c r="T616" i="1"/>
  <c r="T604" i="1"/>
  <c r="T592" i="1"/>
  <c r="T580" i="1"/>
  <c r="T568" i="1"/>
  <c r="T556" i="1"/>
  <c r="T544" i="1"/>
  <c r="T532" i="1"/>
  <c r="T520" i="1"/>
  <c r="T508" i="1"/>
  <c r="T496" i="1"/>
  <c r="T484" i="1"/>
  <c r="T472" i="1"/>
  <c r="T460" i="1"/>
  <c r="T448" i="1"/>
  <c r="T436" i="1"/>
  <c r="T424" i="1"/>
  <c r="T412" i="1"/>
  <c r="T400" i="1"/>
  <c r="T388" i="1"/>
  <c r="T376" i="1"/>
  <c r="T364" i="1"/>
  <c r="T352" i="1"/>
  <c r="T340" i="1"/>
  <c r="T328" i="1"/>
  <c r="T316" i="1"/>
  <c r="T304" i="1"/>
  <c r="T292" i="1"/>
  <c r="T280" i="1"/>
  <c r="T268" i="1"/>
  <c r="T256" i="1"/>
  <c r="T244" i="1"/>
  <c r="T232" i="1"/>
  <c r="T220" i="1"/>
  <c r="T208" i="1"/>
  <c r="T196" i="1"/>
  <c r="T184" i="1"/>
  <c r="T172" i="1"/>
  <c r="T1983" i="1"/>
  <c r="T1971" i="1"/>
  <c r="T1959" i="1"/>
  <c r="T1947" i="1"/>
  <c r="T1935" i="1"/>
  <c r="T1923" i="1"/>
  <c r="T1911" i="1"/>
  <c r="T1899" i="1"/>
  <c r="T1887" i="1"/>
  <c r="T1875" i="1"/>
  <c r="T1863" i="1"/>
  <c r="T1851" i="1"/>
  <c r="T1839" i="1"/>
  <c r="T1827" i="1"/>
  <c r="T1815" i="1"/>
  <c r="T1803" i="1"/>
  <c r="T1791" i="1"/>
  <c r="T1779" i="1"/>
  <c r="T1767" i="1"/>
  <c r="T1755" i="1"/>
  <c r="T1743" i="1"/>
  <c r="T1731" i="1"/>
  <c r="T1719" i="1"/>
  <c r="T1707" i="1"/>
  <c r="T1695" i="1"/>
  <c r="T1683" i="1"/>
  <c r="T1671" i="1"/>
  <c r="T1659" i="1"/>
  <c r="T1647" i="1"/>
  <c r="T1635" i="1"/>
  <c r="T1623" i="1"/>
  <c r="T1611" i="1"/>
  <c r="T1599" i="1"/>
  <c r="T1587" i="1"/>
  <c r="T1575" i="1"/>
  <c r="T1563" i="1"/>
  <c r="T1551" i="1"/>
  <c r="T1539" i="1"/>
  <c r="T1527" i="1"/>
  <c r="T1515" i="1"/>
  <c r="T1503" i="1"/>
  <c r="T1491" i="1"/>
  <c r="T1479" i="1"/>
  <c r="T1467" i="1"/>
  <c r="T1455" i="1"/>
  <c r="T1443" i="1"/>
  <c r="T1431" i="1"/>
  <c r="T1419" i="1"/>
  <c r="T1407" i="1"/>
  <c r="T1395" i="1"/>
  <c r="T1383" i="1"/>
  <c r="T1371" i="1"/>
  <c r="T1359" i="1"/>
  <c r="T1347" i="1"/>
  <c r="T1335" i="1"/>
  <c r="T1323" i="1"/>
  <c r="T1311" i="1"/>
  <c r="T1299" i="1"/>
  <c r="T1287" i="1"/>
  <c r="T1275" i="1"/>
  <c r="T1263" i="1"/>
  <c r="T1251" i="1"/>
  <c r="T1239" i="1"/>
  <c r="T1227" i="1"/>
  <c r="T1215" i="1"/>
  <c r="T1203" i="1"/>
  <c r="T1191" i="1"/>
  <c r="T1179" i="1"/>
  <c r="T1167" i="1"/>
  <c r="T1155" i="1"/>
  <c r="T1143" i="1"/>
  <c r="T1131" i="1"/>
  <c r="T1119" i="1"/>
  <c r="T1107" i="1"/>
  <c r="T1095" i="1"/>
  <c r="T1083" i="1"/>
  <c r="T1071" i="1"/>
  <c r="T1059" i="1"/>
  <c r="T1047" i="1"/>
  <c r="T1035" i="1"/>
  <c r="T1023" i="1"/>
  <c r="T1011" i="1"/>
  <c r="T999" i="1"/>
  <c r="T987" i="1"/>
  <c r="T975" i="1"/>
  <c r="T963" i="1"/>
  <c r="T951" i="1"/>
  <c r="T939" i="1"/>
  <c r="T927" i="1"/>
  <c r="T915" i="1"/>
  <c r="T903" i="1"/>
  <c r="T891" i="1"/>
  <c r="T879" i="1"/>
  <c r="T867" i="1"/>
  <c r="T855" i="1"/>
  <c r="T843" i="1"/>
  <c r="T831" i="1"/>
  <c r="T819" i="1"/>
  <c r="T807" i="1"/>
  <c r="T795" i="1"/>
  <c r="T783" i="1"/>
  <c r="T771" i="1"/>
  <c r="T759" i="1"/>
  <c r="T747" i="1"/>
  <c r="T735" i="1"/>
  <c r="T723" i="1"/>
  <c r="T711" i="1"/>
  <c r="T699" i="1"/>
  <c r="T687" i="1"/>
  <c r="T675" i="1"/>
  <c r="T663" i="1"/>
  <c r="T651" i="1"/>
  <c r="T639" i="1"/>
  <c r="T627" i="1"/>
  <c r="T615" i="1"/>
  <c r="T603" i="1"/>
  <c r="T591" i="1"/>
  <c r="T579" i="1"/>
  <c r="T567" i="1"/>
  <c r="T555" i="1"/>
  <c r="T543" i="1"/>
  <c r="T531" i="1"/>
  <c r="T519" i="1"/>
  <c r="T507" i="1"/>
  <c r="T495" i="1"/>
  <c r="T483" i="1"/>
  <c r="T471" i="1"/>
  <c r="T459" i="1"/>
  <c r="T447" i="1"/>
  <c r="T435" i="1"/>
  <c r="T423" i="1"/>
  <c r="T411" i="1"/>
  <c r="T399" i="1"/>
  <c r="T387" i="1"/>
  <c r="T375" i="1"/>
  <c r="T363" i="1"/>
  <c r="T351" i="1"/>
  <c r="T339" i="1"/>
  <c r="T327" i="1"/>
  <c r="T315" i="1"/>
  <c r="T303" i="1"/>
  <c r="T291" i="1"/>
  <c r="T279" i="1"/>
  <c r="T267" i="1"/>
  <c r="T255" i="1"/>
  <c r="T243" i="1"/>
  <c r="T231" i="1"/>
  <c r="T219" i="1"/>
  <c r="T207" i="1"/>
  <c r="T195" i="1"/>
  <c r="T183" i="1"/>
  <c r="T171" i="1"/>
  <c r="T159" i="1"/>
  <c r="T147" i="1"/>
  <c r="T135" i="1"/>
  <c r="T2006" i="1"/>
  <c r="T1994" i="1"/>
  <c r="T1982" i="1"/>
  <c r="T1970" i="1"/>
  <c r="T1958" i="1"/>
  <c r="T1946" i="1"/>
  <c r="T1934" i="1"/>
  <c r="T1922" i="1"/>
  <c r="T1910" i="1"/>
  <c r="T1898" i="1"/>
  <c r="T1886" i="1"/>
  <c r="T1874" i="1"/>
  <c r="T1862" i="1"/>
  <c r="T1850" i="1"/>
  <c r="T1838" i="1"/>
  <c r="T1826" i="1"/>
  <c r="T1814" i="1"/>
  <c r="T1802" i="1"/>
  <c r="T1790" i="1"/>
  <c r="T1778" i="1"/>
  <c r="T1766" i="1"/>
  <c r="T1754" i="1"/>
  <c r="T1742" i="1"/>
  <c r="T1730" i="1"/>
  <c r="T1718" i="1"/>
  <c r="T1706" i="1"/>
  <c r="T1694" i="1"/>
  <c r="T1682" i="1"/>
  <c r="T1670" i="1"/>
  <c r="T1658" i="1"/>
  <c r="T1646" i="1"/>
  <c r="T1634" i="1"/>
  <c r="T1622" i="1"/>
  <c r="T1610" i="1"/>
  <c r="T1598" i="1"/>
  <c r="T1586" i="1"/>
  <c r="T1574" i="1"/>
  <c r="T1562" i="1"/>
  <c r="T1550" i="1"/>
  <c r="T1538" i="1"/>
  <c r="T1526" i="1"/>
  <c r="T1514" i="1"/>
  <c r="T1502" i="1"/>
  <c r="T1490" i="1"/>
  <c r="T1478" i="1"/>
  <c r="T1466" i="1"/>
  <c r="T1454" i="1"/>
  <c r="T1442" i="1"/>
  <c r="T1430" i="1"/>
  <c r="T1418" i="1"/>
  <c r="T1406" i="1"/>
  <c r="T1394" i="1"/>
  <c r="T1382" i="1"/>
  <c r="T1370" i="1"/>
  <c r="T1358" i="1"/>
  <c r="T1346" i="1"/>
  <c r="T1334" i="1"/>
  <c r="T1322" i="1"/>
  <c r="T1310" i="1"/>
  <c r="T1298" i="1"/>
  <c r="T1286" i="1"/>
  <c r="T1274" i="1"/>
  <c r="T1262" i="1"/>
  <c r="T1250" i="1"/>
  <c r="T1238" i="1"/>
  <c r="T1226" i="1"/>
  <c r="T1214" i="1"/>
  <c r="T1202" i="1"/>
  <c r="T1190" i="1"/>
  <c r="T1178" i="1"/>
  <c r="T1166" i="1"/>
  <c r="T1154" i="1"/>
  <c r="T1142" i="1"/>
  <c r="T1130" i="1"/>
  <c r="T1118" i="1"/>
  <c r="T1106" i="1"/>
  <c r="T1094" i="1"/>
  <c r="T1082" i="1"/>
  <c r="T1070" i="1"/>
  <c r="T1058" i="1"/>
  <c r="T1046" i="1"/>
  <c r="T1034" i="1"/>
  <c r="T1022" i="1"/>
  <c r="T1010" i="1"/>
  <c r="T998" i="1"/>
  <c r="T986" i="1"/>
  <c r="T974" i="1"/>
  <c r="T962" i="1"/>
  <c r="T950" i="1"/>
  <c r="T938" i="1"/>
  <c r="T926" i="1"/>
  <c r="T914" i="1"/>
  <c r="T902" i="1"/>
  <c r="T890" i="1"/>
  <c r="T878" i="1"/>
  <c r="T866" i="1"/>
  <c r="T854" i="1"/>
  <c r="T842" i="1"/>
  <c r="T830" i="1"/>
  <c r="T818" i="1"/>
  <c r="T806" i="1"/>
  <c r="T794" i="1"/>
  <c r="T782" i="1"/>
  <c r="T770" i="1"/>
  <c r="T758" i="1"/>
  <c r="T746" i="1"/>
  <c r="T734" i="1"/>
  <c r="T722" i="1"/>
  <c r="T710" i="1"/>
  <c r="T698" i="1"/>
  <c r="T686" i="1"/>
  <c r="T674" i="1"/>
  <c r="T662" i="1"/>
  <c r="T650" i="1"/>
  <c r="T638" i="1"/>
  <c r="T626" i="1"/>
  <c r="T614" i="1"/>
  <c r="T602" i="1"/>
  <c r="T590" i="1"/>
  <c r="T578" i="1"/>
  <c r="T566" i="1"/>
  <c r="T554" i="1"/>
  <c r="T542" i="1"/>
  <c r="T530" i="1"/>
  <c r="T518" i="1"/>
  <c r="T506" i="1"/>
  <c r="T494" i="1"/>
  <c r="T482" i="1"/>
  <c r="T470" i="1"/>
  <c r="T458" i="1"/>
  <c r="T446" i="1"/>
  <c r="T434" i="1"/>
  <c r="T422" i="1"/>
  <c r="T410" i="1"/>
  <c r="T398" i="1"/>
  <c r="T386" i="1"/>
  <c r="T374" i="1"/>
  <c r="T362" i="1"/>
  <c r="T350" i="1"/>
  <c r="T338" i="1"/>
  <c r="T326" i="1"/>
  <c r="T314" i="1"/>
  <c r="T302" i="1"/>
  <c r="T290" i="1"/>
  <c r="T278" i="1"/>
  <c r="T266" i="1"/>
  <c r="T254" i="1"/>
  <c r="T242" i="1"/>
  <c r="T230" i="1"/>
  <c r="T218" i="1"/>
  <c r="T206" i="1"/>
  <c r="T194" i="1"/>
  <c r="T182" i="1"/>
  <c r="T170" i="1"/>
  <c r="T463" i="1"/>
  <c r="T451" i="1"/>
  <c r="T439" i="1"/>
  <c r="T427" i="1"/>
  <c r="T415" i="1"/>
  <c r="T403" i="1"/>
  <c r="T391" i="1"/>
  <c r="T379" i="1"/>
  <c r="T367" i="1"/>
  <c r="T355" i="1"/>
  <c r="T343" i="1"/>
  <c r="T331" i="1"/>
  <c r="T319" i="1"/>
  <c r="T307" i="1"/>
  <c r="T295" i="1"/>
  <c r="T283" i="1"/>
  <c r="T271" i="1"/>
  <c r="T259" i="1"/>
  <c r="T247" i="1"/>
  <c r="T235" i="1"/>
  <c r="T223" i="1"/>
  <c r="T211" i="1"/>
  <c r="T199" i="1"/>
  <c r="T187" i="1"/>
  <c r="T175" i="1"/>
  <c r="T163" i="1"/>
  <c r="T151" i="1"/>
  <c r="T139" i="1"/>
  <c r="T127" i="1"/>
  <c r="T115" i="1"/>
  <c r="T103" i="1"/>
  <c r="T91" i="1"/>
  <c r="T79" i="1"/>
  <c r="T67" i="1"/>
  <c r="T55" i="1"/>
  <c r="T43" i="1"/>
  <c r="T31" i="1"/>
  <c r="T19" i="1"/>
  <c r="T7" i="1"/>
  <c r="T450" i="1"/>
  <c r="T438" i="1"/>
  <c r="T426" i="1"/>
  <c r="T414" i="1"/>
  <c r="T402" i="1"/>
  <c r="T390" i="1"/>
  <c r="T378" i="1"/>
  <c r="T366" i="1"/>
  <c r="T354" i="1"/>
  <c r="T342" i="1"/>
  <c r="T330" i="1"/>
  <c r="T318" i="1"/>
  <c r="T306" i="1"/>
  <c r="T294" i="1"/>
  <c r="T282" i="1"/>
  <c r="T270" i="1"/>
  <c r="T258" i="1"/>
  <c r="T246" i="1"/>
  <c r="T234" i="1"/>
  <c r="T222" i="1"/>
  <c r="T210" i="1"/>
  <c r="T198" i="1"/>
  <c r="T186" i="1"/>
  <c r="T174" i="1"/>
  <c r="T162" i="1"/>
  <c r="T150" i="1"/>
  <c r="T138" i="1"/>
  <c r="T126" i="1"/>
  <c r="T114" i="1"/>
  <c r="T102" i="1"/>
  <c r="T90" i="1"/>
  <c r="T78" i="1"/>
  <c r="T66" i="1"/>
  <c r="T54" i="1"/>
  <c r="T42" i="1"/>
  <c r="T30" i="1"/>
  <c r="T18" i="1"/>
  <c r="T6" i="1"/>
  <c r="T461" i="1"/>
  <c r="T449" i="1"/>
  <c r="T437" i="1"/>
  <c r="T425" i="1"/>
  <c r="T413" i="1"/>
  <c r="T401" i="1"/>
  <c r="T389" i="1"/>
  <c r="T377" i="1"/>
  <c r="T365" i="1"/>
  <c r="T353" i="1"/>
  <c r="T341" i="1"/>
  <c r="T329" i="1"/>
  <c r="T317" i="1"/>
  <c r="T305" i="1"/>
  <c r="T293" i="1"/>
  <c r="T281" i="1"/>
  <c r="T269" i="1"/>
  <c r="T257" i="1"/>
  <c r="T245" i="1"/>
  <c r="T233" i="1"/>
  <c r="T221" i="1"/>
  <c r="T209" i="1"/>
  <c r="T197" i="1"/>
  <c r="T185" i="1"/>
  <c r="T173" i="1"/>
  <c r="T161" i="1"/>
  <c r="T149" i="1"/>
  <c r="T137" i="1"/>
  <c r="T125" i="1"/>
  <c r="T113" i="1"/>
  <c r="T101" i="1"/>
  <c r="T89" i="1"/>
  <c r="T77" i="1"/>
  <c r="T65" i="1"/>
  <c r="T53" i="1"/>
  <c r="T41" i="1"/>
  <c r="T29" i="1"/>
  <c r="T17" i="1"/>
  <c r="T5" i="1"/>
  <c r="T160" i="1"/>
  <c r="T148" i="1"/>
  <c r="T136" i="1"/>
  <c r="T124" i="1"/>
  <c r="T112" i="1"/>
  <c r="T100" i="1"/>
  <c r="T88" i="1"/>
  <c r="T76" i="1"/>
  <c r="T64" i="1"/>
  <c r="T52" i="1"/>
  <c r="T40" i="1"/>
  <c r="T28" i="1"/>
  <c r="T16" i="1"/>
  <c r="T4" i="1"/>
  <c r="T123" i="1"/>
  <c r="T111" i="1"/>
  <c r="T99" i="1"/>
  <c r="T87" i="1"/>
  <c r="T75" i="1"/>
  <c r="T63" i="1"/>
  <c r="T51" i="1"/>
  <c r="T39" i="1"/>
  <c r="T27" i="1"/>
  <c r="T15" i="1"/>
  <c r="T3" i="1"/>
  <c r="T158" i="1"/>
  <c r="T146" i="1"/>
  <c r="T134" i="1"/>
  <c r="T122" i="1"/>
  <c r="T110" i="1"/>
  <c r="T98" i="1"/>
  <c r="T86" i="1"/>
  <c r="T74" i="1"/>
  <c r="T62" i="1"/>
  <c r="T50" i="1"/>
  <c r="T38" i="1"/>
  <c r="T26" i="1"/>
  <c r="T14" i="1"/>
  <c r="T2" i="1"/>
  <c r="T157" i="1"/>
  <c r="T145" i="1"/>
  <c r="T133" i="1"/>
  <c r="T121" i="1"/>
  <c r="T109" i="1"/>
  <c r="T97" i="1"/>
  <c r="T85" i="1"/>
  <c r="T73" i="1"/>
  <c r="T61" i="1"/>
  <c r="T49" i="1"/>
  <c r="T37" i="1"/>
  <c r="T25" i="1"/>
  <c r="T13" i="1"/>
  <c r="T108" i="1"/>
  <c r="T96" i="1"/>
  <c r="T84" i="1"/>
  <c r="T72" i="1"/>
  <c r="T60" i="1"/>
  <c r="T48" i="1"/>
  <c r="T36" i="1"/>
  <c r="T24" i="1"/>
  <c r="T12" i="1"/>
  <c r="T119" i="1"/>
  <c r="T107" i="1"/>
  <c r="T95" i="1"/>
  <c r="T83" i="1"/>
  <c r="T71" i="1"/>
  <c r="T59" i="1"/>
  <c r="T47" i="1"/>
  <c r="T35" i="1"/>
  <c r="T23" i="1"/>
  <c r="T11" i="1"/>
  <c r="T106" i="1"/>
  <c r="T94" i="1"/>
  <c r="T82" i="1"/>
  <c r="T70" i="1"/>
  <c r="T58" i="1"/>
  <c r="T46" i="1"/>
  <c r="T34" i="1"/>
  <c r="T22" i="1"/>
  <c r="T10" i="1"/>
  <c r="T117" i="1"/>
  <c r="T105" i="1"/>
  <c r="T93" i="1"/>
  <c r="T81" i="1"/>
  <c r="T69" i="1"/>
  <c r="T57" i="1"/>
  <c r="T45" i="1"/>
  <c r="T33" i="1"/>
  <c r="T21" i="1"/>
  <c r="T9" i="1"/>
  <c r="C21" i="2"/>
  <c r="D21" i="2" s="1"/>
  <c r="X2196" i="1" l="1"/>
  <c r="Y2196" i="1"/>
  <c r="X3072" i="1"/>
  <c r="Y3072" i="1"/>
  <c r="X979" i="1"/>
  <c r="Y979" i="1" s="1"/>
  <c r="X3784" i="1"/>
  <c r="Y3784" i="1" s="1"/>
  <c r="X3392" i="1"/>
  <c r="Y3392" i="1" s="1"/>
  <c r="X1263" i="1"/>
  <c r="Y1263" i="1"/>
  <c r="X3351" i="1"/>
  <c r="Y3351" i="1"/>
  <c r="X1505" i="1"/>
  <c r="Y1505" i="1" s="1"/>
  <c r="X3077" i="1"/>
  <c r="Y3077" i="1" s="1"/>
  <c r="X877" i="1"/>
  <c r="Y877" i="1" s="1"/>
  <c r="X483" i="1"/>
  <c r="Y483" i="1" s="1"/>
  <c r="X2860" i="1"/>
  <c r="Y2860" i="1"/>
  <c r="X365" i="1"/>
  <c r="Y365" i="1"/>
  <c r="X2897" i="1"/>
  <c r="Y2897" i="1"/>
  <c r="X4436" i="1"/>
  <c r="Y4436" i="1" s="1"/>
  <c r="X485" i="1"/>
  <c r="Y485" i="1" s="1"/>
  <c r="X1349" i="1"/>
  <c r="Y1349" i="1" s="1"/>
  <c r="X2693" i="1"/>
  <c r="Y2693" i="1"/>
  <c r="X7472" i="1"/>
  <c r="Y7472" i="1"/>
  <c r="X837" i="1"/>
  <c r="Y837" i="1"/>
  <c r="X2280" i="1"/>
  <c r="Y2280" i="1" s="1"/>
  <c r="X2856" i="1"/>
  <c r="Y2856" i="1" s="1"/>
  <c r="X1981" i="1"/>
  <c r="Y1981" i="1" s="1"/>
  <c r="X3043" i="1"/>
  <c r="Y3043" i="1"/>
  <c r="X99" i="1"/>
  <c r="Y99" i="1"/>
  <c r="X1048" i="1"/>
  <c r="Y1048" i="1"/>
  <c r="X2005" i="1"/>
  <c r="Y2005" i="1" s="1"/>
  <c r="X3447" i="1"/>
  <c r="Y3447" i="1" s="1"/>
  <c r="X2356" i="1"/>
  <c r="Y2356" i="1" s="1"/>
  <c r="X1037" i="1"/>
  <c r="Y1037" i="1"/>
  <c r="X416" i="1"/>
  <c r="Y416" i="1"/>
  <c r="X3550" i="1"/>
  <c r="Y3550" i="1" s="1"/>
  <c r="X517" i="1"/>
  <c r="Y517" i="1" s="1"/>
  <c r="X73" i="1"/>
  <c r="Y73" i="1" s="1"/>
  <c r="X1063" i="1"/>
  <c r="Y1063" i="1" s="1"/>
  <c r="X369" i="1"/>
  <c r="Y369" i="1"/>
  <c r="X816" i="1"/>
  <c r="Y816" i="1"/>
  <c r="X379" i="1"/>
  <c r="Y379" i="1"/>
  <c r="X1792" i="1"/>
  <c r="Y1792" i="1" s="1"/>
  <c r="X2932" i="1"/>
  <c r="Y2932" i="1" s="1"/>
  <c r="X845" i="1"/>
  <c r="Y845" i="1" s="1"/>
  <c r="X2871" i="1"/>
  <c r="Y2871" i="1"/>
  <c r="X1684" i="1"/>
  <c r="Y1684" i="1"/>
  <c r="X3932" i="1"/>
  <c r="Y3932" i="1"/>
  <c r="X2640" i="1"/>
  <c r="Y2640" i="1" s="1"/>
  <c r="X1357" i="1"/>
  <c r="Y1357" i="1" s="1"/>
  <c r="X187" i="1"/>
  <c r="Y187" i="1" s="1"/>
  <c r="X423" i="1"/>
  <c r="Y423" i="1"/>
  <c r="X891" i="1"/>
  <c r="Y891" i="1"/>
  <c r="X4456" i="1"/>
  <c r="Y4456" i="1"/>
  <c r="X6308" i="1"/>
  <c r="Y6308" i="1" s="1"/>
  <c r="X1500" i="1"/>
  <c r="Y1500" i="1" s="1"/>
  <c r="X2019" i="1"/>
  <c r="Y2019" i="1" s="1"/>
  <c r="X305" i="1"/>
  <c r="Y305" i="1"/>
  <c r="X2419" i="1"/>
  <c r="Y2419" i="1"/>
  <c r="X4624" i="1"/>
  <c r="Y4624" i="1" s="1"/>
  <c r="X1419" i="1"/>
  <c r="Y1419" i="1" s="1"/>
  <c r="X4551" i="1"/>
  <c r="Y4551" i="1" s="1"/>
  <c r="X300" i="1"/>
  <c r="Y300" i="1" s="1"/>
  <c r="X1032" i="1"/>
  <c r="Y1032" i="1"/>
  <c r="X96" i="1"/>
  <c r="Y96" i="1"/>
  <c r="X396" i="1"/>
  <c r="Y396" i="1"/>
  <c r="X612" i="1"/>
  <c r="Y612" i="1" s="1"/>
  <c r="X828" i="1"/>
  <c r="Y828" i="1" s="1"/>
  <c r="X1140" i="1"/>
  <c r="Y1140" i="1" s="1"/>
  <c r="X1716" i="1"/>
  <c r="Y1716" i="1"/>
  <c r="X2100" i="1"/>
  <c r="Y2100" i="1"/>
  <c r="X2316" i="1"/>
  <c r="Y2316" i="1" s="1"/>
  <c r="X2544" i="1"/>
  <c r="Y2544" i="1" s="1"/>
  <c r="X3156" i="1"/>
  <c r="Y3156" i="1" s="1"/>
  <c r="X3528" i="1"/>
  <c r="Y3528" i="1" s="1"/>
  <c r="X3840" i="1"/>
  <c r="Y3840" i="1"/>
  <c r="X4164" i="1"/>
  <c r="Y4164" i="1"/>
  <c r="X4608" i="1"/>
  <c r="Y4608" i="1"/>
  <c r="X5028" i="1"/>
  <c r="Y5028" i="1" s="1"/>
  <c r="X5436" i="1"/>
  <c r="Y5436" i="1" s="1"/>
  <c r="X5868" i="1"/>
  <c r="Y5868" i="1" s="1"/>
  <c r="X6444" i="1"/>
  <c r="Y6444" i="1"/>
  <c r="X7116" i="1"/>
  <c r="Y7116" i="1"/>
  <c r="X7716" i="1"/>
  <c r="Y7716" i="1" s="1"/>
  <c r="X2496" i="1"/>
  <c r="Y2496" i="1" s="1"/>
  <c r="X2917" i="1"/>
  <c r="Y2917" i="1" s="1"/>
  <c r="X229" i="1"/>
  <c r="Y229" i="1" s="1"/>
  <c r="X553" i="1"/>
  <c r="Y553" i="1"/>
  <c r="X829" i="1"/>
  <c r="Y829" i="1"/>
  <c r="X1165" i="1"/>
  <c r="Y1165" i="1"/>
  <c r="X1393" i="1"/>
  <c r="Y1393" i="1" s="1"/>
  <c r="X1573" i="1"/>
  <c r="Y1573" i="1" s="1"/>
  <c r="X1825" i="1"/>
  <c r="Y1825" i="1" s="1"/>
  <c r="X2065" i="1"/>
  <c r="Y2065" i="1"/>
  <c r="X2437" i="1"/>
  <c r="Y2437" i="1"/>
  <c r="X2905" i="1"/>
  <c r="Y2905" i="1" s="1"/>
  <c r="X3277" i="1"/>
  <c r="Y3277" i="1" s="1"/>
  <c r="X3589" i="1"/>
  <c r="Y3589" i="1" s="1"/>
  <c r="X3961" i="1"/>
  <c r="Y3961" i="1" s="1"/>
  <c r="X4273" i="1"/>
  <c r="Y4273" i="1"/>
  <c r="X4693" i="1"/>
  <c r="Y4693" i="1"/>
  <c r="X5053" i="1"/>
  <c r="Y5053" i="1"/>
  <c r="X5449" i="1"/>
  <c r="Y5449" i="1" s="1"/>
  <c r="X5833" i="1"/>
  <c r="Y5833" i="1" s="1"/>
  <c r="X6301" i="1"/>
  <c r="Y6301" i="1" s="1"/>
  <c r="X6901" i="1"/>
  <c r="Y6901" i="1"/>
  <c r="X7501" i="1"/>
  <c r="Y7501" i="1"/>
  <c r="X823" i="1"/>
  <c r="Y823" i="1" s="1"/>
  <c r="X3427" i="1"/>
  <c r="Y3427" i="1" s="1"/>
  <c r="X5155" i="1"/>
  <c r="Y5155" i="1" s="1"/>
  <c r="X175" i="1"/>
  <c r="Y175" i="1" s="1"/>
  <c r="X535" i="1"/>
  <c r="Y535" i="1"/>
  <c r="X751" i="1"/>
  <c r="Y751" i="1"/>
  <c r="X1015" i="1"/>
  <c r="Y1015" i="1"/>
  <c r="X1207" i="1"/>
  <c r="Y1207" i="1" s="1"/>
  <c r="X1387" i="1"/>
  <c r="Y1387" i="1" s="1"/>
  <c r="X1615" i="1"/>
  <c r="Y1615" i="1" s="1"/>
  <c r="X1903" i="1"/>
  <c r="Y1903" i="1"/>
  <c r="X2119" i="1"/>
  <c r="Y2119" i="1"/>
  <c r="X2335" i="1"/>
  <c r="Y2335" i="1" s="1"/>
  <c r="X2539" i="1"/>
  <c r="Y2539" i="1" s="1"/>
  <c r="X2815" i="1"/>
  <c r="Y2815" i="1" s="1"/>
  <c r="X3079" i="1"/>
  <c r="Y3079" i="1" s="1"/>
  <c r="X3391" i="1"/>
  <c r="Y3391" i="1"/>
  <c r="X3823" i="1"/>
  <c r="Y3823" i="1"/>
  <c r="X4111" i="1"/>
  <c r="Y4111" i="1"/>
  <c r="X4375" i="1"/>
  <c r="Y4375" i="1" s="1"/>
  <c r="X4699" i="1"/>
  <c r="Y4699" i="1" s="1"/>
  <c r="X5023" i="1"/>
  <c r="Y5023" i="1" s="1"/>
  <c r="X5371" i="1"/>
  <c r="Y5371" i="1"/>
  <c r="X3211" i="1"/>
  <c r="Y3211" i="1"/>
  <c r="X821" i="1"/>
  <c r="Y821" i="1" s="1"/>
  <c r="X2115" i="1"/>
  <c r="Y2115" i="1" s="1"/>
  <c r="X3147" i="1"/>
  <c r="Y3147" i="1" s="1"/>
  <c r="X4192" i="1"/>
  <c r="Y4192" i="1" s="1"/>
  <c r="X4840" i="1"/>
  <c r="Y4840" i="1"/>
  <c r="X207" i="1"/>
  <c r="Y207" i="1"/>
  <c r="X459" i="1"/>
  <c r="Y459" i="1"/>
  <c r="X687" i="1"/>
  <c r="Y687" i="1" s="1"/>
  <c r="X783" i="1"/>
  <c r="Y783" i="1" s="1"/>
  <c r="X1239" i="1"/>
  <c r="Y1239" i="1" s="1"/>
  <c r="X1863" i="1"/>
  <c r="Y1863" i="1"/>
  <c r="X2175" i="1"/>
  <c r="Y2175" i="1"/>
  <c r="X2367" i="1"/>
  <c r="Y2367" i="1" s="1"/>
  <c r="X2859" i="1"/>
  <c r="Y2859" i="1" s="1"/>
  <c r="X3039" i="1"/>
  <c r="Y3039" i="1" s="1"/>
  <c r="X3267" i="1"/>
  <c r="Y3267" i="1" s="1"/>
  <c r="X3615" i="1"/>
  <c r="Y3615" i="1"/>
  <c r="X3759" i="1"/>
  <c r="Y3759" i="1"/>
  <c r="X3903" i="1"/>
  <c r="Y3903" i="1" s="1"/>
  <c r="X4071" i="1"/>
  <c r="Y4071" i="1" s="1"/>
  <c r="X4287" i="1"/>
  <c r="Y4287" i="1"/>
  <c r="X4467" i="1"/>
  <c r="Y4467" i="1" s="1"/>
  <c r="X4611" i="1"/>
  <c r="Y4611" i="1"/>
  <c r="X4779" i="1"/>
  <c r="Y4779" i="1"/>
  <c r="X5019" i="1"/>
  <c r="Y5019" i="1"/>
  <c r="X125" i="1"/>
  <c r="Y125" i="1" s="1"/>
  <c r="X2020" i="1"/>
  <c r="Y2020" i="1"/>
  <c r="X3713" i="1"/>
  <c r="Y3713" i="1" s="1"/>
  <c r="X4" i="1"/>
  <c r="Y4" i="1"/>
  <c r="X172" i="1"/>
  <c r="Y172" i="1"/>
  <c r="X364" i="1"/>
  <c r="Y364" i="1"/>
  <c r="X712" i="1"/>
  <c r="Y712" i="1" s="1"/>
  <c r="X856" i="1"/>
  <c r="Y856" i="1"/>
  <c r="X1036" i="1"/>
  <c r="Y1036" i="1" s="1"/>
  <c r="X1300" i="1"/>
  <c r="Y1300" i="1"/>
  <c r="X1468" i="1"/>
  <c r="Y1468" i="1"/>
  <c r="X1612" i="1"/>
  <c r="Y1612" i="1"/>
  <c r="X1732" i="1"/>
  <c r="Y1732" i="1" s="1"/>
  <c r="X1840" i="1"/>
  <c r="Y1840" i="1"/>
  <c r="X1972" i="1"/>
  <c r="Y1972" i="1" s="1"/>
  <c r="X2116" i="1"/>
  <c r="Y2116" i="1"/>
  <c r="X2272" i="1"/>
  <c r="Y2272" i="1"/>
  <c r="X2452" i="1"/>
  <c r="Y2452" i="1"/>
  <c r="X2824" i="1"/>
  <c r="Y2824" i="1" s="1"/>
  <c r="X2956" i="1"/>
  <c r="Y2956" i="1"/>
  <c r="X3136" i="1"/>
  <c r="Y3136" i="1" s="1"/>
  <c r="X3316" i="1"/>
  <c r="Y3316" i="1"/>
  <c r="X593" i="1"/>
  <c r="Y593" i="1"/>
  <c r="X1169" i="1"/>
  <c r="Y1169" i="1" s="1"/>
  <c r="X1481" i="1"/>
  <c r="Y1481" i="1" s="1"/>
  <c r="X1661" i="1"/>
  <c r="Y1661" i="1"/>
  <c r="X1781" i="1"/>
  <c r="Y1781" i="1" s="1"/>
  <c r="X1949" i="1"/>
  <c r="Y1949" i="1"/>
  <c r="X2273" i="1"/>
  <c r="Y2273" i="1"/>
  <c r="X2441" i="1"/>
  <c r="Y2441" i="1"/>
  <c r="X3185" i="1"/>
  <c r="Y3185" i="1" s="1"/>
  <c r="X3425" i="1"/>
  <c r="Y3425" i="1"/>
  <c r="X3725" i="1"/>
  <c r="Y3725" i="1" s="1"/>
  <c r="X3965" i="1"/>
  <c r="Y3965" i="1"/>
  <c r="X4181" i="1"/>
  <c r="Y4181" i="1"/>
  <c r="X4445" i="1"/>
  <c r="Y4445" i="1"/>
  <c r="X4745" i="1"/>
  <c r="Y4745" i="1" s="1"/>
  <c r="X2732" i="1"/>
  <c r="Y2732" i="1"/>
  <c r="X6693" i="1"/>
  <c r="Y6693" i="1" s="1"/>
  <c r="X1292" i="1"/>
  <c r="Y1292" i="1"/>
  <c r="X2660" i="1"/>
  <c r="Y2660" i="1"/>
  <c r="X4654" i="1"/>
  <c r="Y4654" i="1"/>
  <c r="X7570" i="1"/>
  <c r="Y7570" i="1" s="1"/>
  <c r="X716" i="1"/>
  <c r="Y716" i="1"/>
  <c r="X848" i="1"/>
  <c r="Y848" i="1" s="1"/>
  <c r="X980" i="1"/>
  <c r="Y980" i="1"/>
  <c r="X1160" i="1"/>
  <c r="Y1160" i="1"/>
  <c r="X1640" i="1"/>
  <c r="Y1640" i="1"/>
  <c r="X1796" i="1"/>
  <c r="Y1796" i="1" s="1"/>
  <c r="X2144" i="1"/>
  <c r="Y2144" i="1" s="1"/>
  <c r="X2864" i="1"/>
  <c r="Y2864" i="1" s="1"/>
  <c r="X3020" i="1"/>
  <c r="Y3020" i="1"/>
  <c r="X3596" i="1"/>
  <c r="Y3596" i="1"/>
  <c r="X4040" i="1"/>
  <c r="Y4040" i="1" s="1"/>
  <c r="X4172" i="1"/>
  <c r="Y4172" i="1" s="1"/>
  <c r="X4712" i="1"/>
  <c r="Y4712" i="1"/>
  <c r="X4856" i="1"/>
  <c r="Y4856" i="1" s="1"/>
  <c r="X5756" i="1"/>
  <c r="Y5756" i="1"/>
  <c r="X6092" i="1"/>
  <c r="Y6092" i="1"/>
  <c r="X7304" i="1"/>
  <c r="Y7304" i="1"/>
  <c r="X7628" i="1"/>
  <c r="Y7628" i="1" s="1"/>
  <c r="X7808" i="1"/>
  <c r="Y7808" i="1" s="1"/>
  <c r="X21" i="1"/>
  <c r="Y21" i="1" s="1"/>
  <c r="X309" i="1"/>
  <c r="Y309" i="1"/>
  <c r="X465" i="1"/>
  <c r="Y465" i="1"/>
  <c r="X801" i="1"/>
  <c r="Y801" i="1"/>
  <c r="X1149" i="1"/>
  <c r="Y1149" i="1" s="1"/>
  <c r="X2193" i="1"/>
  <c r="Y2193" i="1"/>
  <c r="X2673" i="1"/>
  <c r="Y2673" i="1" s="1"/>
  <c r="X3153" i="1"/>
  <c r="Y3153" i="1"/>
  <c r="X3465" i="1"/>
  <c r="Y3465" i="1"/>
  <c r="X4665" i="1"/>
  <c r="Y4665" i="1"/>
  <c r="X5001" i="1"/>
  <c r="Y5001" i="1" s="1"/>
  <c r="X5937" i="1"/>
  <c r="Y5937" i="1"/>
  <c r="X6129" i="1"/>
  <c r="Y6129" i="1" s="1"/>
  <c r="X7305" i="1"/>
  <c r="Y7305" i="1"/>
  <c r="X670" i="1"/>
  <c r="Y670" i="1"/>
  <c r="X6560" i="1"/>
  <c r="Y6560" i="1"/>
  <c r="X2014" i="1"/>
  <c r="Y2014" i="1" s="1"/>
  <c r="X5482" i="1"/>
  <c r="Y5482" i="1"/>
  <c r="X22" i="1"/>
  <c r="Y22" i="1" s="1"/>
  <c r="X1534" i="1"/>
  <c r="Y1534" i="1"/>
  <c r="X2098" i="1"/>
  <c r="Y2098" i="1"/>
  <c r="X3790" i="1"/>
  <c r="Y3790" i="1"/>
  <c r="X5782" i="1"/>
  <c r="Y5782" i="1" s="1"/>
  <c r="X7522" i="1"/>
  <c r="Y7522" i="1" s="1"/>
  <c r="X7774" i="1"/>
  <c r="Y7774" i="1" s="1"/>
  <c r="X6342" i="1"/>
  <c r="Y6342" i="1"/>
  <c r="X5214" i="1"/>
  <c r="Y5214" i="1"/>
  <c r="X6295" i="1"/>
  <c r="Y6295" i="1"/>
  <c r="X1926" i="1"/>
  <c r="Y1926" i="1" s="1"/>
  <c r="X2058" i="1"/>
  <c r="Y2058" i="1"/>
  <c r="X2202" i="1"/>
  <c r="Y2202" i="1" s="1"/>
  <c r="X3390" i="1"/>
  <c r="Y3390" i="1"/>
  <c r="X5046" i="1"/>
  <c r="Y5046" i="1"/>
  <c r="X7662" i="1"/>
  <c r="Y7662" i="1"/>
  <c r="X7806" i="1"/>
  <c r="Y7806" i="1" s="1"/>
  <c r="X7986" i="1"/>
  <c r="Y7986" i="1"/>
  <c r="X6271" i="1"/>
  <c r="Y6271" i="1" s="1"/>
  <c r="X5611" i="1"/>
  <c r="Y5611" i="1"/>
  <c r="X5803" i="1"/>
  <c r="Y5803" i="1"/>
  <c r="X6859" i="1"/>
  <c r="Y6859" i="1" s="1"/>
  <c r="X7195" i="1"/>
  <c r="Y7195" i="1" s="1"/>
  <c r="X7387" i="1"/>
  <c r="Y7387" i="1"/>
  <c r="X1163" i="1"/>
  <c r="Y1163" i="1" s="1"/>
  <c r="X1343" i="1"/>
  <c r="Y1343" i="1"/>
  <c r="X1487" i="1"/>
  <c r="Y1487" i="1"/>
  <c r="X1619" i="1"/>
  <c r="Y1619" i="1"/>
  <c r="X1739" i="1"/>
  <c r="Y1739" i="1" s="1"/>
  <c r="X3275" i="1"/>
  <c r="Y3275" i="1"/>
  <c r="X5896" i="1"/>
  <c r="Y5896" i="1" s="1"/>
  <c r="X6628" i="1"/>
  <c r="Y6628" i="1"/>
  <c r="X950" i="1"/>
  <c r="Y950" i="1"/>
  <c r="X1190" i="1"/>
  <c r="Y1190" i="1" s="1"/>
  <c r="X2150" i="1"/>
  <c r="Y2150" i="1" s="1"/>
  <c r="X2270" i="1"/>
  <c r="Y2270" i="1"/>
  <c r="X2402" i="1"/>
  <c r="Y2402" i="1" s="1"/>
  <c r="X2666" i="1"/>
  <c r="Y2666" i="1"/>
  <c r="X3206" i="1"/>
  <c r="Y3206" i="1"/>
  <c r="X3338" i="1"/>
  <c r="Y3338" i="1" s="1"/>
  <c r="X3482" i="1"/>
  <c r="Y3482" i="1" s="1"/>
  <c r="X6650" i="1"/>
  <c r="Y6650" i="1"/>
  <c r="X7598" i="1"/>
  <c r="Y7598" i="1" s="1"/>
  <c r="X7742" i="1"/>
  <c r="Y7742" i="1"/>
  <c r="X7072" i="1"/>
  <c r="Y7072" i="1"/>
  <c r="X7204" i="1"/>
  <c r="Y7204" i="1"/>
  <c r="X7324" i="1"/>
  <c r="Y7324" i="1" s="1"/>
  <c r="X7456" i="1"/>
  <c r="Y7456" i="1"/>
  <c r="X7612" i="1"/>
  <c r="Y7612" i="1" s="1"/>
  <c r="X6149" i="1"/>
  <c r="Y6149" i="1"/>
  <c r="X6305" i="1"/>
  <c r="Y6305" i="1"/>
  <c r="X4523" i="1"/>
  <c r="Y4523" i="1"/>
  <c r="X4655" i="1"/>
  <c r="Y4655" i="1" s="1"/>
  <c r="X5399" i="1"/>
  <c r="Y5399" i="1"/>
  <c r="X6620" i="1"/>
  <c r="Y6620" i="1" s="1"/>
  <c r="X7784" i="1"/>
  <c r="Y7784" i="1"/>
  <c r="X1269" i="1"/>
  <c r="Y1269" i="1"/>
  <c r="X3009" i="1"/>
  <c r="Y3009" i="1" s="1"/>
  <c r="X3921" i="1"/>
  <c r="Y3921" i="1" s="1"/>
  <c r="X4678" i="1"/>
  <c r="Y4678" i="1"/>
  <c r="X6337" i="1"/>
  <c r="Y6337" i="1" s="1"/>
  <c r="X1849" i="1"/>
  <c r="Y1849" i="1"/>
  <c r="X1392" i="1"/>
  <c r="Y1392" i="1"/>
  <c r="X120" i="1"/>
  <c r="Y120" i="1"/>
  <c r="X420" i="1"/>
  <c r="Y420" i="1" s="1"/>
  <c r="X624" i="1"/>
  <c r="Y624" i="1" s="1"/>
  <c r="X852" i="1"/>
  <c r="Y852" i="1" s="1"/>
  <c r="X1164" i="1"/>
  <c r="Y1164" i="1"/>
  <c r="X1764" i="1"/>
  <c r="Y1764" i="1"/>
  <c r="X2136" i="1"/>
  <c r="Y2136" i="1" s="1"/>
  <c r="X2328" i="1"/>
  <c r="Y2328" i="1" s="1"/>
  <c r="X2556" i="1"/>
  <c r="Y2556" i="1"/>
  <c r="X3204" i="1"/>
  <c r="Y3204" i="1" s="1"/>
  <c r="X3540" i="1"/>
  <c r="Y3540" i="1"/>
  <c r="X3852" i="1"/>
  <c r="Y3852" i="1"/>
  <c r="X4212" i="1"/>
  <c r="Y4212" i="1" s="1"/>
  <c r="X4644" i="1"/>
  <c r="Y4644" i="1" s="1"/>
  <c r="X5052" i="1"/>
  <c r="Y5052" i="1"/>
  <c r="X5448" i="1"/>
  <c r="Y5448" i="1" s="1"/>
  <c r="X5880" i="1"/>
  <c r="Y5880" i="1"/>
  <c r="X6516" i="1"/>
  <c r="Y6516" i="1"/>
  <c r="X7164" i="1"/>
  <c r="Y7164" i="1"/>
  <c r="X7740" i="1"/>
  <c r="Y7740" i="1" s="1"/>
  <c r="X2520" i="1"/>
  <c r="Y2520" i="1"/>
  <c r="X3061" i="1"/>
  <c r="Y3061" i="1" s="1"/>
  <c r="X253" i="1"/>
  <c r="Y253" i="1"/>
  <c r="X565" i="1"/>
  <c r="Y565" i="1"/>
  <c r="X865" i="1"/>
  <c r="Y865" i="1"/>
  <c r="X1189" i="1"/>
  <c r="Y1189" i="1" s="1"/>
  <c r="X1597" i="1"/>
  <c r="Y1597" i="1"/>
  <c r="X1837" i="1"/>
  <c r="Y1837" i="1" s="1"/>
  <c r="X2101" i="1"/>
  <c r="Y2101" i="1"/>
  <c r="X2521" i="1"/>
  <c r="Y2521" i="1"/>
  <c r="X2941" i="1"/>
  <c r="Y2941" i="1"/>
  <c r="X3301" i="1"/>
  <c r="Y3301" i="1" s="1"/>
  <c r="X3613" i="1"/>
  <c r="Y3613" i="1"/>
  <c r="X3985" i="1"/>
  <c r="Y3985" i="1" s="1"/>
  <c r="X4285" i="1"/>
  <c r="Y4285" i="1"/>
  <c r="X4729" i="1"/>
  <c r="Y4729" i="1"/>
  <c r="X5089" i="1"/>
  <c r="Y5089" i="1" s="1"/>
  <c r="X5485" i="1"/>
  <c r="Y5485" i="1" s="1"/>
  <c r="X5857" i="1"/>
  <c r="Y5857" i="1"/>
  <c r="X6313" i="1"/>
  <c r="Y6313" i="1" s="1"/>
  <c r="X6973" i="1"/>
  <c r="Y6973" i="1"/>
  <c r="X7573" i="1"/>
  <c r="Y7573" i="1"/>
  <c r="X847" i="1"/>
  <c r="Y847" i="1"/>
  <c r="X3571" i="1"/>
  <c r="Y3571" i="1" s="1"/>
  <c r="X5299" i="1"/>
  <c r="Y5299" i="1"/>
  <c r="X547" i="1"/>
  <c r="Y547" i="1" s="1"/>
  <c r="X763" i="1"/>
  <c r="Y763" i="1"/>
  <c r="X1219" i="1"/>
  <c r="Y1219" i="1"/>
  <c r="X1411" i="1"/>
  <c r="Y1411" i="1" s="1"/>
  <c r="X1639" i="1"/>
  <c r="Y1639" i="1" s="1"/>
  <c r="X1927" i="1"/>
  <c r="Y1927" i="1"/>
  <c r="X2131" i="1"/>
  <c r="Y2131" i="1" s="1"/>
  <c r="X2347" i="1"/>
  <c r="Y2347" i="1"/>
  <c r="X2575" i="1"/>
  <c r="Y2575" i="1"/>
  <c r="X87" i="1"/>
  <c r="Y87" i="1"/>
  <c r="X219" i="1"/>
  <c r="Y219" i="1" s="1"/>
  <c r="X351" i="1"/>
  <c r="Y351" i="1"/>
  <c r="X471" i="1"/>
  <c r="Y471" i="1" s="1"/>
  <c r="X567" i="1"/>
  <c r="Y567" i="1"/>
  <c r="X927" i="1"/>
  <c r="Y927" i="1"/>
  <c r="X1119" i="1"/>
  <c r="Y1119" i="1"/>
  <c r="X1539" i="1"/>
  <c r="Y1539" i="1" s="1"/>
  <c r="X1707" i="1"/>
  <c r="Y1707" i="1"/>
  <c r="X1875" i="1"/>
  <c r="Y1875" i="1" s="1"/>
  <c r="X2199" i="1"/>
  <c r="Y2199" i="1"/>
  <c r="X2547" i="1"/>
  <c r="Y2547" i="1"/>
  <c r="X2727" i="1"/>
  <c r="Y2727" i="1"/>
  <c r="X3051" i="1"/>
  <c r="Y3051" i="1" s="1"/>
  <c r="X3279" i="1"/>
  <c r="Y3279" i="1"/>
  <c r="X3627" i="1"/>
  <c r="Y3627" i="1" s="1"/>
  <c r="X3783" i="1"/>
  <c r="Y3783" i="1"/>
  <c r="X3915" i="1"/>
  <c r="Y3915" i="1"/>
  <c r="X4095" i="1"/>
  <c r="Y4095" i="1" s="1"/>
  <c r="X4299" i="1"/>
  <c r="Y4299" i="1" s="1"/>
  <c r="X4479" i="1"/>
  <c r="Y4479" i="1"/>
  <c r="X4623" i="1"/>
  <c r="Y4623" i="1" s="1"/>
  <c r="X4791" i="1"/>
  <c r="Y4791" i="1"/>
  <c r="X5031" i="1"/>
  <c r="Y5031" i="1"/>
  <c r="X304" i="1"/>
  <c r="Y304" i="1" s="1"/>
  <c r="X2332" i="1"/>
  <c r="Y2332" i="1" s="1"/>
  <c r="X3749" i="1"/>
  <c r="Y3749" i="1"/>
  <c r="X16" i="1"/>
  <c r="Y16" i="1" s="1"/>
  <c r="X196" i="1"/>
  <c r="Y196" i="1"/>
  <c r="X388" i="1"/>
  <c r="Y388" i="1"/>
  <c r="X568" i="1"/>
  <c r="Y568" i="1" s="1"/>
  <c r="X1168" i="1"/>
  <c r="Y1168" i="1" s="1"/>
  <c r="X1312" i="1"/>
  <c r="Y1312" i="1"/>
  <c r="X1480" i="1"/>
  <c r="Y1480" i="1" s="1"/>
  <c r="X1624" i="1"/>
  <c r="Y1624" i="1"/>
  <c r="X1744" i="1"/>
  <c r="Y1744" i="1"/>
  <c r="X1852" i="1"/>
  <c r="Y1852" i="1"/>
  <c r="X1984" i="1"/>
  <c r="Y1984" i="1" s="1"/>
  <c r="X2644" i="1"/>
  <c r="Y2644" i="1"/>
  <c r="X3556" i="1"/>
  <c r="Y3556" i="1" s="1"/>
  <c r="X3772" i="1"/>
  <c r="Y3772" i="1"/>
  <c r="X3964" i="1"/>
  <c r="Y3964" i="1"/>
  <c r="X4144" i="1"/>
  <c r="Y4144" i="1"/>
  <c r="X4348" i="1"/>
  <c r="Y4348" i="1" s="1"/>
  <c r="X4564" i="1"/>
  <c r="Y4564" i="1"/>
  <c r="X4768" i="1"/>
  <c r="Y4768" i="1" s="1"/>
  <c r="X5032" i="1"/>
  <c r="Y5032" i="1"/>
  <c r="X5236" i="1"/>
  <c r="Y5236" i="1"/>
  <c r="X1647" i="1"/>
  <c r="Y1647" i="1"/>
  <c r="X437" i="1"/>
  <c r="Y437" i="1" s="1"/>
  <c r="X785" i="1"/>
  <c r="Y785" i="1"/>
  <c r="X977" i="1"/>
  <c r="Y977" i="1" s="1"/>
  <c r="X1337" i="1"/>
  <c r="Y1337" i="1"/>
  <c r="X1673" i="1"/>
  <c r="Y1673" i="1"/>
  <c r="X1793" i="1"/>
  <c r="Y1793" i="1" s="1"/>
  <c r="X2117" i="1"/>
  <c r="Y2117" i="1" s="1"/>
  <c r="X2849" i="1"/>
  <c r="Y2849" i="1"/>
  <c r="X3041" i="1"/>
  <c r="Y3041" i="1" s="1"/>
  <c r="X3197" i="1"/>
  <c r="Y3197" i="1"/>
  <c r="X3461" i="1"/>
  <c r="Y3461" i="1"/>
  <c r="X3761" i="1"/>
  <c r="Y3761" i="1" s="1"/>
  <c r="X4001" i="1"/>
  <c r="Y4001" i="1" s="1"/>
  <c r="X4217" i="1"/>
  <c r="Y4217" i="1"/>
  <c r="X4481" i="1"/>
  <c r="Y4481" i="1" s="1"/>
  <c r="X4757" i="1"/>
  <c r="Y4757" i="1"/>
  <c r="X3116" i="1"/>
  <c r="Y3116" i="1"/>
  <c r="X6741" i="1"/>
  <c r="Y6741" i="1" s="1"/>
  <c r="X1388" i="1"/>
  <c r="Y1388" i="1" s="1"/>
  <c r="X2937" i="1"/>
  <c r="Y2937" i="1"/>
  <c r="X4786" i="1"/>
  <c r="Y4786" i="1" s="1"/>
  <c r="X8" i="1"/>
  <c r="Y8" i="1"/>
  <c r="X320" i="1"/>
  <c r="Y320" i="1"/>
  <c r="X476" i="1"/>
  <c r="Y476" i="1"/>
  <c r="X596" i="1"/>
  <c r="Y596" i="1" s="1"/>
  <c r="X1172" i="1"/>
  <c r="Y1172" i="1"/>
  <c r="X1508" i="1"/>
  <c r="Y1508" i="1" s="1"/>
  <c r="X1652" i="1"/>
  <c r="Y1652" i="1"/>
  <c r="X1808" i="1"/>
  <c r="Y1808" i="1"/>
  <c r="X1976" i="1"/>
  <c r="Y1976" i="1"/>
  <c r="X2504" i="1"/>
  <c r="Y2504" i="1" s="1"/>
  <c r="X2696" i="1"/>
  <c r="Y2696" i="1"/>
  <c r="X4064" i="1"/>
  <c r="Y4064" i="1" s="1"/>
  <c r="X4184" i="1"/>
  <c r="Y4184" i="1"/>
  <c r="X4340" i="1"/>
  <c r="Y4340" i="1"/>
  <c r="X4472" i="1"/>
  <c r="Y4472" i="1"/>
  <c r="X5312" i="1"/>
  <c r="Y5312" i="1" s="1"/>
  <c r="X5480" i="1"/>
  <c r="Y5480" i="1" s="1"/>
  <c r="X5636" i="1"/>
  <c r="Y5636" i="1" s="1"/>
  <c r="X5768" i="1"/>
  <c r="Y5768" i="1"/>
  <c r="X5948" i="1"/>
  <c r="Y5948" i="1"/>
  <c r="X6260" i="1"/>
  <c r="Y6260" i="1"/>
  <c r="X7172" i="1"/>
  <c r="Y7172" i="1" s="1"/>
  <c r="X7316" i="1"/>
  <c r="Y7316" i="1"/>
  <c r="X394" i="1"/>
  <c r="Y394" i="1" s="1"/>
  <c r="X4378" i="1"/>
  <c r="Y4378" i="1"/>
  <c r="X7892" i="1"/>
  <c r="Y7892" i="1"/>
  <c r="X1954" i="1"/>
  <c r="Y1954" i="1"/>
  <c r="X6130" i="1"/>
  <c r="Y6130" i="1" s="1"/>
  <c r="X1161" i="1"/>
  <c r="Y1161" i="1" s="1"/>
  <c r="X1377" i="1"/>
  <c r="Y1377" i="1" s="1"/>
  <c r="X1833" i="1"/>
  <c r="Y1833" i="1"/>
  <c r="X2541" i="1"/>
  <c r="Y2541" i="1"/>
  <c r="X3321" i="1"/>
  <c r="Y3321" i="1"/>
  <c r="X3621" i="1"/>
  <c r="Y3621" i="1" s="1"/>
  <c r="X3765" i="1"/>
  <c r="Y3765" i="1"/>
  <c r="X4521" i="1"/>
  <c r="Y4521" i="1" s="1"/>
  <c r="X4869" i="1"/>
  <c r="Y4869" i="1"/>
  <c r="X5469" i="1"/>
  <c r="Y5469" i="1"/>
  <c r="X6357" i="1"/>
  <c r="Y6357" i="1"/>
  <c r="X6549" i="1"/>
  <c r="Y6549" i="1" s="1"/>
  <c r="X7185" i="1"/>
  <c r="Y7185" i="1" s="1"/>
  <c r="X7869" i="1"/>
  <c r="Y7869" i="1" s="1"/>
  <c r="X34" i="1"/>
  <c r="Y34" i="1"/>
  <c r="X1546" i="1"/>
  <c r="Y1546" i="1"/>
  <c r="X1738" i="1"/>
  <c r="Y1738" i="1"/>
  <c r="X1966" i="1"/>
  <c r="Y1966" i="1" s="1"/>
  <c r="X3094" i="1"/>
  <c r="Y3094" i="1" s="1"/>
  <c r="X3262" i="1"/>
  <c r="Y3262" i="1" s="1"/>
  <c r="X3442" i="1"/>
  <c r="Y3442" i="1"/>
  <c r="X3598" i="1"/>
  <c r="Y3598" i="1"/>
  <c r="X4426" i="1"/>
  <c r="Y4426" i="1"/>
  <c r="X7318" i="1"/>
  <c r="Y7318" i="1" s="1"/>
  <c r="X990" i="1"/>
  <c r="Y990" i="1" s="1"/>
  <c r="X1110" i="1"/>
  <c r="Y1110" i="1" s="1"/>
  <c r="X1506" i="1"/>
  <c r="Y1506" i="1"/>
  <c r="X1638" i="1"/>
  <c r="Y1638" i="1"/>
  <c r="X2730" i="1"/>
  <c r="Y2730" i="1"/>
  <c r="X2862" i="1"/>
  <c r="Y2862" i="1" s="1"/>
  <c r="X2994" i="1"/>
  <c r="Y2994" i="1" s="1"/>
  <c r="X3126" i="1"/>
  <c r="Y3126" i="1" s="1"/>
  <c r="X3258" i="1"/>
  <c r="Y3258" i="1"/>
  <c r="X4914" i="1"/>
  <c r="Y4914" i="1"/>
  <c r="X7170" i="1"/>
  <c r="Y7170" i="1"/>
  <c r="X7302" i="1"/>
  <c r="Y7302" i="1" s="1"/>
  <c r="X7470" i="1"/>
  <c r="Y7470" i="1" s="1"/>
  <c r="X7075" i="1"/>
  <c r="Y7075" i="1" s="1"/>
  <c r="X7855" i="1"/>
  <c r="Y7855" i="1"/>
  <c r="X599" i="1"/>
  <c r="Y599" i="1"/>
  <c r="X743" i="1"/>
  <c r="Y743" i="1"/>
  <c r="X875" i="1"/>
  <c r="Y875" i="1" s="1"/>
  <c r="X1019" i="1"/>
  <c r="Y1019" i="1" s="1"/>
  <c r="X2303" i="1"/>
  <c r="Y2303" i="1" s="1"/>
  <c r="X3155" i="1"/>
  <c r="Y3155" i="1"/>
  <c r="X3611" i="1"/>
  <c r="Y3611" i="1"/>
  <c r="X6316" i="1"/>
  <c r="Y6316" i="1" s="1"/>
  <c r="X6484" i="1"/>
  <c r="Y6484" i="1" s="1"/>
  <c r="X446" i="1"/>
  <c r="Y446" i="1"/>
  <c r="X578" i="1"/>
  <c r="Y578" i="1" s="1"/>
  <c r="X698" i="1"/>
  <c r="Y698" i="1"/>
  <c r="X1202" i="1"/>
  <c r="Y1202" i="1"/>
  <c r="X2030" i="1"/>
  <c r="Y2030" i="1" s="1"/>
  <c r="X3494" i="1"/>
  <c r="Y3494" i="1" s="1"/>
  <c r="X4826" i="1"/>
  <c r="Y4826" i="1"/>
  <c r="X5342" i="1"/>
  <c r="Y5342" i="1" s="1"/>
  <c r="X6158" i="1"/>
  <c r="Y6158" i="1"/>
  <c r="X6278" i="1"/>
  <c r="Y6278" i="1"/>
  <c r="X6940" i="1"/>
  <c r="Y6940" i="1" s="1"/>
  <c r="X6329" i="1"/>
  <c r="Y6329" i="1" s="1"/>
  <c r="X6485" i="1"/>
  <c r="Y6485" i="1"/>
  <c r="X6629" i="1"/>
  <c r="Y6629" i="1" s="1"/>
  <c r="X6749" i="1"/>
  <c r="Y6749" i="1"/>
  <c r="X6893" i="1"/>
  <c r="Y6893" i="1"/>
  <c r="X7757" i="1"/>
  <c r="Y7757" i="1"/>
  <c r="X7901" i="1"/>
  <c r="Y7901" i="1" s="1"/>
  <c r="X3947" i="1"/>
  <c r="Y3947" i="1"/>
  <c r="X3032" i="1"/>
  <c r="Y3032" i="1" s="1"/>
  <c r="X4052" i="1"/>
  <c r="Y4052" i="1"/>
  <c r="X5596" i="1"/>
  <c r="Y5596" i="1"/>
  <c r="X1957" i="1"/>
  <c r="Y1957" i="1"/>
  <c r="X1848" i="1"/>
  <c r="Y1848" i="1" s="1"/>
  <c r="X132" i="1"/>
  <c r="Y132" i="1"/>
  <c r="X432" i="1"/>
  <c r="Y432" i="1" s="1"/>
  <c r="X660" i="1"/>
  <c r="Y660" i="1"/>
  <c r="X864" i="1"/>
  <c r="Y864" i="1"/>
  <c r="X1188" i="1"/>
  <c r="Y1188" i="1" s="1"/>
  <c r="X1524" i="1"/>
  <c r="Y1524" i="1" s="1"/>
  <c r="X1836" i="1"/>
  <c r="Y1836" i="1"/>
  <c r="X2172" i="1"/>
  <c r="Y2172" i="1" s="1"/>
  <c r="X2340" i="1"/>
  <c r="Y2340" i="1"/>
  <c r="X2568" i="1"/>
  <c r="Y2568" i="1"/>
  <c r="X2904" i="1"/>
  <c r="Y2904" i="1" s="1"/>
  <c r="X3228" i="1"/>
  <c r="Y3228" i="1" s="1"/>
  <c r="X3576" i="1"/>
  <c r="Y3576" i="1"/>
  <c r="X3864" i="1"/>
  <c r="Y3864" i="1" s="1"/>
  <c r="X4296" i="1"/>
  <c r="Y4296" i="1"/>
  <c r="X4716" i="1"/>
  <c r="Y4716" i="1"/>
  <c r="X5088" i="1"/>
  <c r="Y5088" i="1" s="1"/>
  <c r="X5472" i="1"/>
  <c r="Y5472" i="1" s="1"/>
  <c r="X5928" i="1"/>
  <c r="Y5928" i="1"/>
  <c r="X6588" i="1"/>
  <c r="Y6588" i="1" s="1"/>
  <c r="X7188" i="1"/>
  <c r="Y7188" i="1"/>
  <c r="X7788" i="1"/>
  <c r="Y7788" i="1"/>
  <c r="X37" i="1"/>
  <c r="Y37" i="1"/>
  <c r="X25" i="1"/>
  <c r="Y25" i="1" s="1"/>
  <c r="X301" i="1"/>
  <c r="Y301" i="1"/>
  <c r="X601" i="1"/>
  <c r="Y601" i="1" s="1"/>
  <c r="X1201" i="1"/>
  <c r="Y1201" i="1"/>
  <c r="X1405" i="1"/>
  <c r="Y1405" i="1"/>
  <c r="X1633" i="1"/>
  <c r="Y1633" i="1"/>
  <c r="X1861" i="1"/>
  <c r="Y1861" i="1" s="1"/>
  <c r="X2137" i="1"/>
  <c r="Y2137" i="1"/>
  <c r="X2557" i="1"/>
  <c r="Y2557" i="1" s="1"/>
  <c r="X2965" i="1"/>
  <c r="Y2965" i="1"/>
  <c r="X3313" i="1"/>
  <c r="Y3313" i="1"/>
  <c r="X3649" i="1"/>
  <c r="Y3649" i="1"/>
  <c r="X4009" i="1"/>
  <c r="Y4009" i="1" s="1"/>
  <c r="X4309" i="1"/>
  <c r="Y4309" i="1"/>
  <c r="X4801" i="1"/>
  <c r="Y4801" i="1" s="1"/>
  <c r="X5101" i="1"/>
  <c r="Y5101" i="1"/>
  <c r="X5497" i="1"/>
  <c r="Y5497" i="1"/>
  <c r="X5881" i="1"/>
  <c r="Y5881" i="1" s="1"/>
  <c r="X6373" i="1"/>
  <c r="Y6373" i="1" s="1"/>
  <c r="X7033" i="1"/>
  <c r="Y7033" i="1"/>
  <c r="X7609" i="1"/>
  <c r="Y7609" i="1" s="1"/>
  <c r="X883" i="1"/>
  <c r="Y883" i="1"/>
  <c r="X3643" i="1"/>
  <c r="Y3643" i="1"/>
  <c r="X403" i="1"/>
  <c r="Y403" i="1" s="1"/>
  <c r="X559" i="1"/>
  <c r="Y559" i="1" s="1"/>
  <c r="X787" i="1"/>
  <c r="Y787" i="1"/>
  <c r="X1231" i="1"/>
  <c r="Y1231" i="1" s="1"/>
  <c r="X1435" i="1"/>
  <c r="Y1435" i="1"/>
  <c r="X1651" i="1"/>
  <c r="Y1651" i="1"/>
  <c r="X1951" i="1"/>
  <c r="Y1951" i="1" s="1"/>
  <c r="X2143" i="1"/>
  <c r="Y2143" i="1" s="1"/>
  <c r="X2611" i="1"/>
  <c r="Y2611" i="1"/>
  <c r="X2887" i="1"/>
  <c r="Y2887" i="1" s="1"/>
  <c r="X3127" i="1"/>
  <c r="Y3127" i="1"/>
  <c r="X3463" i="1"/>
  <c r="Y3463" i="1"/>
  <c r="X3883" i="1"/>
  <c r="Y3883" i="1" s="1"/>
  <c r="X4159" i="1"/>
  <c r="Y4159" i="1" s="1"/>
  <c r="X4447" i="1"/>
  <c r="Y4447" i="1"/>
  <c r="X4771" i="1"/>
  <c r="Y4771" i="1" s="1"/>
  <c r="X5071" i="1"/>
  <c r="Y5071" i="1"/>
  <c r="X5395" i="1"/>
  <c r="Y5395" i="1"/>
  <c r="X5587" i="1"/>
  <c r="Y5587" i="1"/>
  <c r="X915" i="1"/>
  <c r="Y915" i="1" s="1"/>
  <c r="X2260" i="1"/>
  <c r="Y2260" i="1"/>
  <c r="X3533" i="1"/>
  <c r="Y3533" i="1" s="1"/>
  <c r="X4361" i="1"/>
  <c r="Y4361" i="1"/>
  <c r="X5056" i="1"/>
  <c r="Y5056" i="1"/>
  <c r="X231" i="1"/>
  <c r="Y231" i="1"/>
  <c r="X579" i="1"/>
  <c r="Y579" i="1" s="1"/>
  <c r="X699" i="1"/>
  <c r="Y699" i="1"/>
  <c r="X807" i="1"/>
  <c r="Y807" i="1" s="1"/>
  <c r="X1551" i="1"/>
  <c r="Y1551" i="1"/>
  <c r="X1719" i="1"/>
  <c r="Y1719" i="1"/>
  <c r="X1887" i="1"/>
  <c r="Y1887" i="1" s="1"/>
  <c r="X2211" i="1"/>
  <c r="Y2211" i="1" s="1"/>
  <c r="X2403" i="1"/>
  <c r="Y2403" i="1"/>
  <c r="X2571" i="1"/>
  <c r="Y2571" i="1" s="1"/>
  <c r="X2751" i="1"/>
  <c r="Y2751" i="1"/>
  <c r="X3063" i="1"/>
  <c r="Y3063" i="1"/>
  <c r="X3291" i="1"/>
  <c r="Y3291" i="1" s="1"/>
  <c r="X3459" i="1"/>
  <c r="Y3459" i="1" s="1"/>
  <c r="X3639" i="1"/>
  <c r="Y3639" i="1"/>
  <c r="X3795" i="1"/>
  <c r="Y3795" i="1" s="1"/>
  <c r="X3927" i="1"/>
  <c r="Y3927" i="1"/>
  <c r="X4107" i="1"/>
  <c r="Y4107" i="1"/>
  <c r="X4311" i="1"/>
  <c r="Y4311" i="1" s="1"/>
  <c r="X4491" i="1"/>
  <c r="Y4491" i="1" s="1"/>
  <c r="X4635" i="1"/>
  <c r="Y4635" i="1"/>
  <c r="X4803" i="1"/>
  <c r="Y4803" i="1" s="1"/>
  <c r="X5043" i="1"/>
  <c r="Y5043" i="1"/>
  <c r="X713" i="1"/>
  <c r="Y713" i="1"/>
  <c r="X3977" i="1"/>
  <c r="Y3977" i="1" s="1"/>
  <c r="X28" i="1"/>
  <c r="Y28" i="1" s="1"/>
  <c r="X208" i="1"/>
  <c r="Y208" i="1"/>
  <c r="X580" i="1"/>
  <c r="Y580" i="1" s="1"/>
  <c r="X736" i="1"/>
  <c r="Y736" i="1"/>
  <c r="X904" i="1"/>
  <c r="Y904" i="1"/>
  <c r="X1180" i="1"/>
  <c r="Y1180" i="1"/>
  <c r="X1336" i="1"/>
  <c r="Y1336" i="1" s="1"/>
  <c r="X1492" i="1"/>
  <c r="Y1492" i="1"/>
  <c r="X1636" i="1"/>
  <c r="Y1636" i="1" s="1"/>
  <c r="X1756" i="1"/>
  <c r="Y1756" i="1"/>
  <c r="X2008" i="1"/>
  <c r="Y2008" i="1" s="1"/>
  <c r="X2140" i="1"/>
  <c r="Y2140" i="1"/>
  <c r="X2308" i="1"/>
  <c r="Y2308" i="1" s="1"/>
  <c r="X2476" i="1"/>
  <c r="Y2476" i="1"/>
  <c r="X2848" i="1"/>
  <c r="Y2848" i="1" s="1"/>
  <c r="X2980" i="1"/>
  <c r="Y2980" i="1"/>
  <c r="X3172" i="1"/>
  <c r="Y3172" i="1"/>
  <c r="X3328" i="1"/>
  <c r="Y3328" i="1"/>
  <c r="X3592" i="1"/>
  <c r="Y3592" i="1" s="1"/>
  <c r="X3988" i="1"/>
  <c r="Y3988" i="1"/>
  <c r="X4156" i="1"/>
  <c r="Y4156" i="1" s="1"/>
  <c r="X4360" i="1"/>
  <c r="Y4360" i="1"/>
  <c r="X4576" i="1"/>
  <c r="Y4576" i="1"/>
  <c r="X4792" i="1"/>
  <c r="Y4792" i="1" s="1"/>
  <c r="X5044" i="1"/>
  <c r="Y5044" i="1" s="1"/>
  <c r="X5260" i="1"/>
  <c r="Y5260" i="1"/>
  <c r="X2655" i="1"/>
  <c r="Y2655" i="1" s="1"/>
  <c r="X1997" i="1"/>
  <c r="Y1997" i="1"/>
  <c r="X4673" i="1"/>
  <c r="Y4673" i="1"/>
  <c r="X149" i="1"/>
  <c r="Y149" i="1" s="1"/>
  <c r="X449" i="1"/>
  <c r="Y449" i="1" s="1"/>
  <c r="X617" i="1"/>
  <c r="Y617" i="1"/>
  <c r="X1193" i="1"/>
  <c r="Y1193" i="1" s="1"/>
  <c r="X1685" i="1"/>
  <c r="Y1685" i="1"/>
  <c r="X1985" i="1"/>
  <c r="Y1985" i="1"/>
  <c r="X2657" i="1"/>
  <c r="Y2657" i="1"/>
  <c r="X3221" i="1"/>
  <c r="Y3221" i="1" s="1"/>
  <c r="X3485" i="1"/>
  <c r="Y3485" i="1"/>
  <c r="X3773" i="1"/>
  <c r="Y3773" i="1" s="1"/>
  <c r="X4025" i="1"/>
  <c r="Y4025" i="1"/>
  <c r="X4229" i="1"/>
  <c r="Y4229" i="1"/>
  <c r="X4493" i="1"/>
  <c r="Y4493" i="1" s="1"/>
  <c r="X4769" i="1"/>
  <c r="Y4769" i="1" s="1"/>
  <c r="X3356" i="1"/>
  <c r="Y3356" i="1"/>
  <c r="X176" i="1"/>
  <c r="Y176" i="1" s="1"/>
  <c r="X1520" i="1"/>
  <c r="Y1520" i="1"/>
  <c r="X2336" i="1"/>
  <c r="Y2336" i="1"/>
  <c r="X3776" i="1"/>
  <c r="Y3776" i="1" s="1"/>
  <c r="X4484" i="1"/>
  <c r="Y4484" i="1" s="1"/>
  <c r="X4604" i="1"/>
  <c r="Y4604" i="1"/>
  <c r="X5168" i="1"/>
  <c r="Y5168" i="1" s="1"/>
  <c r="X5336" i="1"/>
  <c r="Y5336" i="1"/>
  <c r="X5492" i="1"/>
  <c r="Y5492" i="1"/>
  <c r="X5648" i="1"/>
  <c r="Y5648" i="1" s="1"/>
  <c r="X6752" i="1"/>
  <c r="Y6752" i="1" s="1"/>
  <c r="X6980" i="1"/>
  <c r="Y6980" i="1"/>
  <c r="X7184" i="1"/>
  <c r="Y7184" i="1" s="1"/>
  <c r="X213" i="1"/>
  <c r="Y213" i="1"/>
  <c r="X657" i="1"/>
  <c r="Y657" i="1"/>
  <c r="X1005" i="1"/>
  <c r="Y1005" i="1" s="1"/>
  <c r="X1173" i="1"/>
  <c r="Y1173" i="1" s="1"/>
  <c r="X1545" i="1"/>
  <c r="Y1545" i="1"/>
  <c r="X1665" i="1"/>
  <c r="Y1665" i="1" s="1"/>
  <c r="X2553" i="1"/>
  <c r="Y2553" i="1"/>
  <c r="X3021" i="1"/>
  <c r="Y3021" i="1"/>
  <c r="X3189" i="1"/>
  <c r="Y3189" i="1"/>
  <c r="X3501" i="1"/>
  <c r="Y3501" i="1" s="1"/>
  <c r="X3633" i="1"/>
  <c r="Y3633" i="1"/>
  <c r="X3777" i="1"/>
  <c r="Y3777" i="1" s="1"/>
  <c r="X3945" i="1"/>
  <c r="Y3945" i="1"/>
  <c r="X4077" i="1"/>
  <c r="Y4077" i="1" s="1"/>
  <c r="X4245" i="1"/>
  <c r="Y4245" i="1"/>
  <c r="X4401" i="1"/>
  <c r="Y4401" i="1" s="1"/>
  <c r="X5637" i="1"/>
  <c r="Y5637" i="1"/>
  <c r="X5781" i="1"/>
  <c r="Y5781" i="1" s="1"/>
  <c r="X6153" i="1"/>
  <c r="Y6153" i="1"/>
  <c r="X6561" i="1"/>
  <c r="Y6561" i="1"/>
  <c r="X7485" i="1"/>
  <c r="Y7485" i="1" s="1"/>
  <c r="X7677" i="1"/>
  <c r="Y7677" i="1" s="1"/>
  <c r="X7881" i="1"/>
  <c r="Y7881" i="1"/>
  <c r="X1186" i="1"/>
  <c r="Y1186" i="1" s="1"/>
  <c r="X1378" i="1"/>
  <c r="Y1378" i="1"/>
  <c r="X2926" i="1"/>
  <c r="Y2926" i="1" s="1"/>
  <c r="X6046" i="1"/>
  <c r="Y6046" i="1" s="1"/>
  <c r="X6298" i="1"/>
  <c r="Y6298" i="1" s="1"/>
  <c r="X6538" i="1"/>
  <c r="Y6538" i="1"/>
  <c r="X6850" i="1"/>
  <c r="Y6850" i="1" s="1"/>
  <c r="X7078" i="1"/>
  <c r="Y7078" i="1"/>
  <c r="X1122" i="1"/>
  <c r="Y1122" i="1" s="1"/>
  <c r="X1386" i="1"/>
  <c r="Y1386" i="1" s="1"/>
  <c r="X1806" i="1"/>
  <c r="Y1806" i="1" s="1"/>
  <c r="X2490" i="1"/>
  <c r="Y2490" i="1"/>
  <c r="X2622" i="1"/>
  <c r="Y2622" i="1" s="1"/>
  <c r="X3270" i="1"/>
  <c r="Y3270" i="1"/>
  <c r="X4638" i="1"/>
  <c r="Y4638" i="1" s="1"/>
  <c r="X4806" i="1"/>
  <c r="Y4806" i="1"/>
  <c r="X6846" i="1"/>
  <c r="Y6846" i="1" s="1"/>
  <c r="X7014" i="1"/>
  <c r="Y7014" i="1"/>
  <c r="X6907" i="1"/>
  <c r="Y6907" i="1" s="1"/>
  <c r="X7435" i="1"/>
  <c r="Y7435" i="1"/>
  <c r="X455" i="1"/>
  <c r="Y455" i="1" s="1"/>
  <c r="X2711" i="1"/>
  <c r="Y2711" i="1"/>
  <c r="X2879" i="1"/>
  <c r="Y2879" i="1" s="1"/>
  <c r="X3023" i="1"/>
  <c r="Y3023" i="1"/>
  <c r="X6196" i="1"/>
  <c r="Y6196" i="1" s="1"/>
  <c r="X6496" i="1"/>
  <c r="Y6496" i="1"/>
  <c r="X2042" i="1"/>
  <c r="Y2042" i="1" s="1"/>
  <c r="X4838" i="1"/>
  <c r="Y4838" i="1" s="1"/>
  <c r="X5090" i="1"/>
  <c r="Y5090" i="1" s="1"/>
  <c r="X5234" i="1"/>
  <c r="Y5234" i="1"/>
  <c r="X6026" i="1"/>
  <c r="Y6026" i="1" s="1"/>
  <c r="X6173" i="1"/>
  <c r="Y6173" i="1"/>
  <c r="X1368" i="1"/>
  <c r="Y1368" i="1" s="1"/>
  <c r="X2449" i="1"/>
  <c r="Y2449" i="1" s="1"/>
  <c r="X3757" i="1"/>
  <c r="Y3757" i="1" s="1"/>
  <c r="X4333" i="1"/>
  <c r="Y4333" i="1"/>
  <c r="X1347" i="1"/>
  <c r="Y1347" i="1" s="1"/>
  <c r="X3075" i="1"/>
  <c r="Y3075" i="1"/>
  <c r="X2992" i="1"/>
  <c r="Y2992" i="1" s="1"/>
  <c r="X3012" i="1"/>
  <c r="Y3012" i="1"/>
  <c r="X1992" i="1"/>
  <c r="Y1992" i="1" s="1"/>
  <c r="X144" i="1"/>
  <c r="Y144" i="1"/>
  <c r="X456" i="1"/>
  <c r="Y456" i="1" s="1"/>
  <c r="X672" i="1"/>
  <c r="Y672" i="1"/>
  <c r="X912" i="1"/>
  <c r="Y912" i="1" s="1"/>
  <c r="X1224" i="1"/>
  <c r="Y1224" i="1" s="1"/>
  <c r="X1548" i="1"/>
  <c r="Y1548" i="1" s="1"/>
  <c r="X1860" i="1"/>
  <c r="Y1860" i="1"/>
  <c r="X2184" i="1"/>
  <c r="Y2184" i="1" s="1"/>
  <c r="X2628" i="1"/>
  <c r="Y2628" i="1"/>
  <c r="X3240" i="1"/>
  <c r="Y3240" i="1" s="1"/>
  <c r="X3588" i="1"/>
  <c r="Y3588" i="1" s="1"/>
  <c r="X3876" i="1"/>
  <c r="Y3876" i="1" s="1"/>
  <c r="X4320" i="1"/>
  <c r="Y4320" i="1"/>
  <c r="X4728" i="1"/>
  <c r="Y4728" i="1" s="1"/>
  <c r="X5100" i="1"/>
  <c r="Y5100" i="1"/>
  <c r="X5544" i="1"/>
  <c r="Y5544" i="1"/>
  <c r="X6000" i="1"/>
  <c r="Y6000" i="1"/>
  <c r="X6660" i="1"/>
  <c r="Y6660" i="1" s="1"/>
  <c r="X7260" i="1"/>
  <c r="Y7260" i="1"/>
  <c r="X7860" i="1"/>
  <c r="Y7860" i="1" s="1"/>
  <c r="X397" i="1"/>
  <c r="Y397" i="1"/>
  <c r="X61" i="1"/>
  <c r="Y61" i="1"/>
  <c r="X349" i="1"/>
  <c r="Y349" i="1" s="1"/>
  <c r="X613" i="1"/>
  <c r="Y613" i="1" s="1"/>
  <c r="X1249" i="1"/>
  <c r="Y1249" i="1"/>
  <c r="X1669" i="1"/>
  <c r="Y1669" i="1" s="1"/>
  <c r="X1873" i="1"/>
  <c r="Y1873" i="1"/>
  <c r="X2149" i="1"/>
  <c r="Y2149" i="1"/>
  <c r="X2581" i="1"/>
  <c r="Y2581" i="1"/>
  <c r="X2977" i="1"/>
  <c r="Y2977" i="1" s="1"/>
  <c r="X3337" i="1"/>
  <c r="Y3337" i="1"/>
  <c r="X3685" i="1"/>
  <c r="Y3685" i="1" s="1"/>
  <c r="X4021" i="1"/>
  <c r="Y4021" i="1"/>
  <c r="X4381" i="1"/>
  <c r="Y4381" i="1" s="1"/>
  <c r="X4813" i="1"/>
  <c r="Y4813" i="1" s="1"/>
  <c r="X5161" i="1"/>
  <c r="Y5161" i="1" s="1"/>
  <c r="X5533" i="1"/>
  <c r="Y5533" i="1"/>
  <c r="X5941" i="1"/>
  <c r="Y5941" i="1" s="1"/>
  <c r="X6445" i="1"/>
  <c r="Y6445" i="1"/>
  <c r="X7045" i="1"/>
  <c r="Y7045" i="1" s="1"/>
  <c r="X7645" i="1"/>
  <c r="Y7645" i="1" s="1"/>
  <c r="X3859" i="1"/>
  <c r="Y3859" i="1" s="1"/>
  <c r="X5443" i="1"/>
  <c r="Y5443" i="1"/>
  <c r="X199" i="1"/>
  <c r="Y199" i="1" s="1"/>
  <c r="X415" i="1"/>
  <c r="Y415" i="1"/>
  <c r="X571" i="1"/>
  <c r="Y571" i="1" s="1"/>
  <c r="X811" i="1"/>
  <c r="Y811" i="1" s="1"/>
  <c r="X2371" i="1"/>
  <c r="Y2371" i="1" s="1"/>
  <c r="X243" i="1"/>
  <c r="Y243" i="1"/>
  <c r="X591" i="1"/>
  <c r="Y591" i="1" s="1"/>
  <c r="X951" i="1"/>
  <c r="Y951" i="1"/>
  <c r="X1131" i="1"/>
  <c r="Y1131" i="1" s="1"/>
  <c r="X1431" i="1"/>
  <c r="Y1431" i="1"/>
  <c r="X1575" i="1"/>
  <c r="Y1575" i="1" s="1"/>
  <c r="X1743" i="1"/>
  <c r="Y1743" i="1"/>
  <c r="X2043" i="1"/>
  <c r="Y2043" i="1" s="1"/>
  <c r="X2595" i="1"/>
  <c r="Y2595" i="1"/>
  <c r="X2763" i="1"/>
  <c r="Y2763" i="1"/>
  <c r="X2489" i="1"/>
  <c r="Y2489" i="1" s="1"/>
  <c r="X220" i="1"/>
  <c r="Y220" i="1" s="1"/>
  <c r="X412" i="1"/>
  <c r="Y412" i="1"/>
  <c r="X592" i="1"/>
  <c r="Y592" i="1" s="1"/>
  <c r="X748" i="1"/>
  <c r="Y748" i="1"/>
  <c r="X928" i="1"/>
  <c r="Y928" i="1" s="1"/>
  <c r="X1060" i="1"/>
  <c r="Y1060" i="1"/>
  <c r="X1192" i="1"/>
  <c r="Y1192" i="1" s="1"/>
  <c r="X1876" i="1"/>
  <c r="Y1876" i="1"/>
  <c r="X2500" i="1"/>
  <c r="Y2500" i="1" s="1"/>
  <c r="X2668" i="1"/>
  <c r="Y2668" i="1"/>
  <c r="X3016" i="1"/>
  <c r="Y3016" i="1" s="1"/>
  <c r="X3184" i="1"/>
  <c r="Y3184" i="1"/>
  <c r="X3340" i="1"/>
  <c r="Y3340" i="1" s="1"/>
  <c r="X3604" i="1"/>
  <c r="Y3604" i="1"/>
  <c r="X4000" i="1"/>
  <c r="Y4000" i="1" s="1"/>
  <c r="X4168" i="1"/>
  <c r="Y4168" i="1"/>
  <c r="X4384" i="1"/>
  <c r="Y4384" i="1" s="1"/>
  <c r="X4600" i="1"/>
  <c r="Y4600" i="1"/>
  <c r="X4828" i="1"/>
  <c r="Y4828" i="1" s="1"/>
  <c r="X5068" i="1"/>
  <c r="Y5068" i="1"/>
  <c r="X5284" i="1"/>
  <c r="Y5284" i="1" s="1"/>
  <c r="X2955" i="1"/>
  <c r="Y2955" i="1"/>
  <c r="X2284" i="1"/>
  <c r="Y2284" i="1" s="1"/>
  <c r="X5" i="1"/>
  <c r="Y5" i="1" s="1"/>
  <c r="X161" i="1"/>
  <c r="Y161" i="1" s="1"/>
  <c r="X833" i="1"/>
  <c r="Y833" i="1"/>
  <c r="X1205" i="1"/>
  <c r="Y1205" i="1" s="1"/>
  <c r="X1697" i="1"/>
  <c r="Y1697" i="1"/>
  <c r="X1817" i="1"/>
  <c r="Y1817" i="1" s="1"/>
  <c r="X2309" i="1"/>
  <c r="Y2309" i="1"/>
  <c r="X2477" i="1"/>
  <c r="Y2477" i="1" s="1"/>
  <c r="X2669" i="1"/>
  <c r="Y2669" i="1"/>
  <c r="X2885" i="1"/>
  <c r="Y2885" i="1" s="1"/>
  <c r="X3065" i="1"/>
  <c r="Y3065" i="1"/>
  <c r="X3245" i="1"/>
  <c r="Y3245" i="1"/>
  <c r="X1376" i="1"/>
  <c r="Y1376" i="1"/>
  <c r="X2180" i="1"/>
  <c r="Y2180" i="1" s="1"/>
  <c r="X3620" i="1"/>
  <c r="Y3620" i="1"/>
  <c r="X3788" i="1"/>
  <c r="Y3788" i="1" s="1"/>
  <c r="X5192" i="1"/>
  <c r="Y5192" i="1"/>
  <c r="X6116" i="1"/>
  <c r="Y6116" i="1"/>
  <c r="X6596" i="1"/>
  <c r="Y6596" i="1" s="1"/>
  <c r="X6776" i="1"/>
  <c r="Y6776" i="1" s="1"/>
  <c r="X6992" i="1"/>
  <c r="Y6992" i="1"/>
  <c r="X7688" i="1"/>
  <c r="Y7688" i="1" s="1"/>
  <c r="X7844" i="1"/>
  <c r="Y7844" i="1"/>
  <c r="X45" i="1"/>
  <c r="Y45" i="1"/>
  <c r="X225" i="1"/>
  <c r="Y225" i="1"/>
  <c r="X669" i="1"/>
  <c r="Y669" i="1" s="1"/>
  <c r="X1017" i="1"/>
  <c r="Y1017" i="1"/>
  <c r="X1185" i="1"/>
  <c r="Y1185" i="1" s="1"/>
  <c r="X1413" i="1"/>
  <c r="Y1413" i="1"/>
  <c r="X2241" i="1"/>
  <c r="Y2241" i="1" s="1"/>
  <c r="X2385" i="1"/>
  <c r="Y2385" i="1" s="1"/>
  <c r="X2565" i="1"/>
  <c r="Y2565" i="1" s="1"/>
  <c r="X2853" i="1"/>
  <c r="Y2853" i="1"/>
  <c r="X3345" i="1"/>
  <c r="Y3345" i="1" s="1"/>
  <c r="X4713" i="1"/>
  <c r="Y4713" i="1"/>
  <c r="X5493" i="1"/>
  <c r="Y5493" i="1" s="1"/>
  <c r="X6177" i="1"/>
  <c r="Y6177" i="1"/>
  <c r="X6573" i="1"/>
  <c r="Y6573" i="1" s="1"/>
  <c r="X6837" i="1"/>
  <c r="Y6837" i="1"/>
  <c r="X7053" i="1"/>
  <c r="Y7053" i="1" s="1"/>
  <c r="X7353" i="1"/>
  <c r="Y7353" i="1"/>
  <c r="X382" i="1"/>
  <c r="Y382" i="1"/>
  <c r="X538" i="1"/>
  <c r="Y538" i="1"/>
  <c r="X706" i="1"/>
  <c r="Y706" i="1" s="1"/>
  <c r="X898" i="1"/>
  <c r="Y898" i="1"/>
  <c r="X1042" i="1"/>
  <c r="Y1042" i="1" s="1"/>
  <c r="X2602" i="1"/>
  <c r="Y2602" i="1"/>
  <c r="X2782" i="1"/>
  <c r="Y2782" i="1"/>
  <c r="X3838" i="1"/>
  <c r="Y3838" i="1" s="1"/>
  <c r="X6070" i="1"/>
  <c r="Y6070" i="1" s="1"/>
  <c r="X7618" i="1"/>
  <c r="Y7618" i="1"/>
  <c r="X7822" i="1"/>
  <c r="Y7822" i="1" s="1"/>
  <c r="X7783" i="1"/>
  <c r="Y7783" i="1"/>
  <c r="X5562" i="1"/>
  <c r="Y5562" i="1"/>
  <c r="X6619" i="1"/>
  <c r="Y6619" i="1"/>
  <c r="X1278" i="1"/>
  <c r="Y1278" i="1" s="1"/>
  <c r="X2502" i="1"/>
  <c r="Y2502" i="1"/>
  <c r="X2634" i="1"/>
  <c r="Y2634" i="1" s="1"/>
  <c r="X4218" i="1"/>
  <c r="Y4218" i="1"/>
  <c r="X4338" i="1"/>
  <c r="Y4338" i="1" s="1"/>
  <c r="X4482" i="1"/>
  <c r="Y4482" i="1" s="1"/>
  <c r="X6415" i="1"/>
  <c r="Y6415" i="1" s="1"/>
  <c r="X6547" i="1"/>
  <c r="Y6547" i="1"/>
  <c r="X6727" i="1"/>
  <c r="Y6727" i="1" s="1"/>
  <c r="X2639" i="1"/>
  <c r="Y2639" i="1"/>
  <c r="X335" i="1"/>
  <c r="Y335" i="1"/>
  <c r="X2327" i="1"/>
  <c r="Y2327" i="1" s="1"/>
  <c r="X2459" i="1"/>
  <c r="Y2459" i="1" s="1"/>
  <c r="X2591" i="1"/>
  <c r="Y2591" i="1"/>
  <c r="X5932" i="1"/>
  <c r="Y5932" i="1" s="1"/>
  <c r="X6088" i="1"/>
  <c r="Y6088" i="1"/>
  <c r="X470" i="1"/>
  <c r="Y470" i="1"/>
  <c r="X1658" i="1"/>
  <c r="Y1658" i="1" s="1"/>
  <c r="X1790" i="1"/>
  <c r="Y1790" i="1" s="1"/>
  <c r="X1922" i="1"/>
  <c r="Y1922" i="1"/>
  <c r="X4718" i="1"/>
  <c r="Y4718" i="1" s="1"/>
  <c r="X5654" i="1"/>
  <c r="Y5654" i="1"/>
  <c r="X5894" i="1"/>
  <c r="Y5894" i="1"/>
  <c r="X6027" i="1"/>
  <c r="Y6027" i="1"/>
  <c r="X6159" i="1"/>
  <c r="Y6159" i="1" s="1"/>
  <c r="X6291" i="1"/>
  <c r="Y6291" i="1"/>
  <c r="X6423" i="1"/>
  <c r="Y6423" i="1" s="1"/>
  <c r="X6543" i="1"/>
  <c r="Y6543" i="1"/>
  <c r="X7455" i="1"/>
  <c r="Y7455" i="1"/>
  <c r="X5429" i="1"/>
  <c r="Y5429" i="1"/>
  <c r="X5573" i="1"/>
  <c r="Y5573" i="1" s="1"/>
  <c r="X5729" i="1"/>
  <c r="Y5729" i="1"/>
  <c r="X5885" i="1"/>
  <c r="Y5885" i="1" s="1"/>
  <c r="X6041" i="1"/>
  <c r="Y6041" i="1"/>
  <c r="X1867" i="1"/>
  <c r="Y1867" i="1"/>
  <c r="X2911" i="1"/>
  <c r="Y2911" i="1"/>
  <c r="X4411" i="1"/>
  <c r="Y4411" i="1" s="1"/>
  <c r="X5263" i="1"/>
  <c r="Y5263" i="1"/>
  <c r="X284" i="1"/>
  <c r="Y284" i="1" s="1"/>
  <c r="X3192" i="1"/>
  <c r="Y3192" i="1"/>
  <c r="X3732" i="1"/>
  <c r="Y3732" i="1"/>
  <c r="X4068" i="1"/>
  <c r="Y4068" i="1" s="1"/>
  <c r="X4776" i="1"/>
  <c r="Y4776" i="1" s="1"/>
  <c r="X889" i="1"/>
  <c r="Y889" i="1"/>
  <c r="X1033" i="1"/>
  <c r="Y1033" i="1" s="1"/>
  <c r="X1213" i="1"/>
  <c r="Y1213" i="1"/>
  <c r="X4540" i="1"/>
  <c r="Y4540" i="1"/>
  <c r="X3036" i="1"/>
  <c r="Y3036" i="1" s="1"/>
  <c r="X2064" i="1"/>
  <c r="Y2064" i="1" s="1"/>
  <c r="X192" i="1"/>
  <c r="Y192" i="1"/>
  <c r="X468" i="1"/>
  <c r="Y468" i="1" s="1"/>
  <c r="X684" i="1"/>
  <c r="Y684" i="1"/>
  <c r="X924" i="1"/>
  <c r="Y924" i="1"/>
  <c r="X1260" i="1"/>
  <c r="Y1260" i="1" s="1"/>
  <c r="X1560" i="1"/>
  <c r="Y1560" i="1" s="1"/>
  <c r="X1872" i="1"/>
  <c r="Y1872" i="1"/>
  <c r="X2400" i="1"/>
  <c r="Y2400" i="1" s="1"/>
  <c r="X2928" i="1"/>
  <c r="Y2928" i="1"/>
  <c r="X3276" i="1"/>
  <c r="Y3276" i="1"/>
  <c r="X3612" i="1"/>
  <c r="Y3612" i="1"/>
  <c r="X3900" i="1"/>
  <c r="Y3900" i="1" s="1"/>
  <c r="X4344" i="1"/>
  <c r="Y4344" i="1"/>
  <c r="X4800" i="1"/>
  <c r="Y4800" i="1" s="1"/>
  <c r="X5148" i="1"/>
  <c r="Y5148" i="1"/>
  <c r="X5568" i="1"/>
  <c r="Y5568" i="1"/>
  <c r="X6012" i="1"/>
  <c r="Y6012" i="1"/>
  <c r="X6732" i="1"/>
  <c r="Y6732" i="1" s="1"/>
  <c r="X7308" i="1"/>
  <c r="Y7308" i="1"/>
  <c r="X7884" i="1"/>
  <c r="Y7884" i="1" s="1"/>
  <c r="X756" i="1"/>
  <c r="Y756" i="1"/>
  <c r="X385" i="1"/>
  <c r="Y385" i="1" s="1"/>
  <c r="X685" i="1"/>
  <c r="Y685" i="1"/>
  <c r="X925" i="1"/>
  <c r="Y925" i="1" s="1"/>
  <c r="X1261" i="1"/>
  <c r="Y1261" i="1"/>
  <c r="X1429" i="1"/>
  <c r="Y1429" i="1" s="1"/>
  <c r="X1681" i="1"/>
  <c r="Y1681" i="1"/>
  <c r="X1933" i="1"/>
  <c r="Y1933" i="1"/>
  <c r="X2173" i="1"/>
  <c r="Y2173" i="1" s="1"/>
  <c r="X2677" i="1"/>
  <c r="Y2677" i="1" s="1"/>
  <c r="X3013" i="1"/>
  <c r="Y3013" i="1"/>
  <c r="X3373" i="1"/>
  <c r="Y3373" i="1" s="1"/>
  <c r="X3697" i="1"/>
  <c r="Y3697" i="1"/>
  <c r="X4045" i="1"/>
  <c r="Y4045" i="1"/>
  <c r="X4429" i="1"/>
  <c r="Y4429" i="1"/>
  <c r="X4849" i="1"/>
  <c r="Y4849" i="1" s="1"/>
  <c r="X5173" i="1"/>
  <c r="Y5173" i="1"/>
  <c r="X5557" i="1"/>
  <c r="Y5557" i="1" s="1"/>
  <c r="X5989" i="1"/>
  <c r="Y5989" i="1"/>
  <c r="X6457" i="1"/>
  <c r="Y6457" i="1"/>
  <c r="X7117" i="1"/>
  <c r="Y7117" i="1"/>
  <c r="X7717" i="1"/>
  <c r="Y7717" i="1" s="1"/>
  <c r="X1915" i="1"/>
  <c r="Y1915" i="1"/>
  <c r="X3931" i="1"/>
  <c r="Y3931" i="1" s="1"/>
  <c r="X5515" i="1"/>
  <c r="Y5515" i="1"/>
  <c r="X1087" i="1"/>
  <c r="Y1087" i="1" s="1"/>
  <c r="X1279" i="1"/>
  <c r="Y1279" i="1" s="1"/>
  <c r="X1447" i="1"/>
  <c r="Y1447" i="1" s="1"/>
  <c r="X1687" i="1"/>
  <c r="Y1687" i="1"/>
  <c r="X1987" i="1"/>
  <c r="Y1987" i="1" s="1"/>
  <c r="X2203" i="1"/>
  <c r="Y2203" i="1"/>
  <c r="X2659" i="1"/>
  <c r="Y2659" i="1" s="1"/>
  <c r="X2923" i="1"/>
  <c r="Y2923" i="1"/>
  <c r="X3187" i="1"/>
  <c r="Y3187" i="1" s="1"/>
  <c r="X3511" i="1"/>
  <c r="Y3511" i="1"/>
  <c r="X3943" i="1"/>
  <c r="Y3943" i="1" s="1"/>
  <c r="X4183" i="1"/>
  <c r="Y4183" i="1"/>
  <c r="X4519" i="1"/>
  <c r="Y4519" i="1"/>
  <c r="X4819" i="1"/>
  <c r="Y4819" i="1" s="1"/>
  <c r="X5107" i="1"/>
  <c r="Y5107" i="1" s="1"/>
  <c r="X5455" i="1"/>
  <c r="Y5455" i="1"/>
  <c r="X3040" i="1"/>
  <c r="Y3040" i="1" s="1"/>
  <c r="X1023" i="1"/>
  <c r="Y1023" i="1"/>
  <c r="X2488" i="1"/>
  <c r="Y2488" i="1" s="1"/>
  <c r="X3712" i="1"/>
  <c r="Y3712" i="1" s="1"/>
  <c r="X4455" i="1"/>
  <c r="Y4455" i="1" s="1"/>
  <c r="X5164" i="1"/>
  <c r="Y5164" i="1"/>
  <c r="X111" i="1"/>
  <c r="Y111" i="1" s="1"/>
  <c r="X255" i="1"/>
  <c r="Y255" i="1"/>
  <c r="X375" i="1"/>
  <c r="Y375" i="1"/>
  <c r="X603" i="1"/>
  <c r="Y603" i="1" s="1"/>
  <c r="X723" i="1"/>
  <c r="Y723" i="1" s="1"/>
  <c r="X819" i="1"/>
  <c r="Y819" i="1"/>
  <c r="X963" i="1"/>
  <c r="Y963" i="1" s="1"/>
  <c r="X1143" i="1"/>
  <c r="Y1143" i="1"/>
  <c r="X1275" i="1"/>
  <c r="Y1275" i="1"/>
  <c r="X1911" i="1"/>
  <c r="Y1911" i="1" s="1"/>
  <c r="X2247" i="1"/>
  <c r="Y2247" i="1" s="1"/>
  <c r="X2427" i="1"/>
  <c r="Y2427" i="1"/>
  <c r="X2607" i="1"/>
  <c r="Y2607" i="1" s="1"/>
  <c r="X2895" i="1"/>
  <c r="Y2895" i="1"/>
  <c r="X3099" i="1"/>
  <c r="Y3099" i="1"/>
  <c r="X3327" i="1"/>
  <c r="Y3327" i="1"/>
  <c r="X3483" i="1"/>
  <c r="Y3483" i="1" s="1"/>
  <c r="X3663" i="1"/>
  <c r="Y3663" i="1"/>
  <c r="X3819" i="1"/>
  <c r="Y3819" i="1" s="1"/>
  <c r="X3951" i="1"/>
  <c r="Y3951" i="1"/>
  <c r="X4131" i="1"/>
  <c r="Y4131" i="1"/>
  <c r="X4359" i="1"/>
  <c r="Y4359" i="1" s="1"/>
  <c r="X4527" i="1"/>
  <c r="Y4527" i="1" s="1"/>
  <c r="X4659" i="1"/>
  <c r="Y4659" i="1"/>
  <c r="X4839" i="1"/>
  <c r="Y4839" i="1" s="1"/>
  <c r="X5091" i="1"/>
  <c r="Y5091" i="1"/>
  <c r="X1024" i="1"/>
  <c r="Y1024" i="1" s="1"/>
  <c r="X2740" i="1"/>
  <c r="Y2740" i="1"/>
  <c r="X4193" i="1"/>
  <c r="Y4193" i="1" s="1"/>
  <c r="X52" i="1"/>
  <c r="Y52" i="1"/>
  <c r="X424" i="1"/>
  <c r="Y424" i="1" s="1"/>
  <c r="X604" i="1"/>
  <c r="Y604" i="1"/>
  <c r="X760" i="1"/>
  <c r="Y760" i="1"/>
  <c r="X940" i="1"/>
  <c r="Y940" i="1" s="1"/>
  <c r="X1360" i="1"/>
  <c r="Y1360" i="1" s="1"/>
  <c r="X1504" i="1"/>
  <c r="Y1504" i="1"/>
  <c r="X1660" i="1"/>
  <c r="Y1660" i="1"/>
  <c r="X1768" i="1"/>
  <c r="Y1768" i="1" s="1"/>
  <c r="X2344" i="1"/>
  <c r="Y2344" i="1"/>
  <c r="X2524" i="1"/>
  <c r="Y2524" i="1" s="1"/>
  <c r="X2692" i="1"/>
  <c r="Y2692" i="1" s="1"/>
  <c r="X3028" i="1"/>
  <c r="Y3028" i="1"/>
  <c r="X3196" i="1"/>
  <c r="Y3196" i="1" s="1"/>
  <c r="X3352" i="1"/>
  <c r="Y3352" i="1" s="1"/>
  <c r="X473" i="1"/>
  <c r="Y473" i="1"/>
  <c r="X653" i="1"/>
  <c r="Y653" i="1" s="1"/>
  <c r="X1217" i="1"/>
  <c r="Y1217" i="1" s="1"/>
  <c r="X1541" i="1"/>
  <c r="Y1541" i="1"/>
  <c r="X2021" i="1"/>
  <c r="Y2021" i="1" s="1"/>
  <c r="X2153" i="1"/>
  <c r="Y2153" i="1" s="1"/>
  <c r="X2321" i="1"/>
  <c r="Y2321" i="1"/>
  <c r="X2501" i="1"/>
  <c r="Y2501" i="1" s="1"/>
  <c r="X3521" i="1"/>
  <c r="Y3521" i="1" s="1"/>
  <c r="X3821" i="1"/>
  <c r="Y3821" i="1"/>
  <c r="X4049" i="1"/>
  <c r="Y4049" i="1" s="1"/>
  <c r="X4277" i="1"/>
  <c r="Y4277" i="1" s="1"/>
  <c r="X4529" i="1"/>
  <c r="Y4529" i="1"/>
  <c r="X4817" i="1"/>
  <c r="Y4817" i="1"/>
  <c r="X4089" i="1"/>
  <c r="Y4089" i="1"/>
  <c r="X7424" i="1"/>
  <c r="Y7424" i="1"/>
  <c r="X1689" i="1"/>
  <c r="Y1689" i="1" s="1"/>
  <c r="X3610" i="1"/>
  <c r="Y3610" i="1" s="1"/>
  <c r="X5086" i="1"/>
  <c r="Y5086" i="1"/>
  <c r="X44" i="1"/>
  <c r="Y44" i="1"/>
  <c r="X356" i="1"/>
  <c r="Y356" i="1" s="1"/>
  <c r="X500" i="1"/>
  <c r="Y500" i="1"/>
  <c r="X1220" i="1"/>
  <c r="Y1220" i="1"/>
  <c r="X1400" i="1"/>
  <c r="Y1400" i="1" s="1"/>
  <c r="X1688" i="1"/>
  <c r="Y1688" i="1"/>
  <c r="X1856" i="1"/>
  <c r="Y1856" i="1"/>
  <c r="X2036" i="1"/>
  <c r="Y2036" i="1" s="1"/>
  <c r="X3500" i="1"/>
  <c r="Y3500" i="1"/>
  <c r="X3632" i="1"/>
  <c r="Y3632" i="1"/>
  <c r="X4088" i="1"/>
  <c r="Y4088" i="1" s="1"/>
  <c r="X4232" i="1"/>
  <c r="Y4232" i="1"/>
  <c r="X4388" i="1"/>
  <c r="Y4388" i="1"/>
  <c r="X5804" i="1"/>
  <c r="Y5804" i="1" s="1"/>
  <c r="X5984" i="1"/>
  <c r="Y5984" i="1"/>
  <c r="X6440" i="1"/>
  <c r="Y6440" i="1"/>
  <c r="X6632" i="1"/>
  <c r="Y6632" i="1" s="1"/>
  <c r="X7364" i="1"/>
  <c r="Y7364" i="1"/>
  <c r="X7532" i="1"/>
  <c r="Y7532" i="1"/>
  <c r="X7856" i="1"/>
  <c r="Y7856" i="1" s="1"/>
  <c r="X1942" i="1"/>
  <c r="Y1942" i="1"/>
  <c r="X5144" i="1"/>
  <c r="Y5144" i="1" s="1"/>
  <c r="X2360" i="1"/>
  <c r="Y2360" i="1" s="1"/>
  <c r="X6610" i="1"/>
  <c r="Y6610" i="1"/>
  <c r="X681" i="1"/>
  <c r="Y681" i="1"/>
  <c r="X1209" i="1"/>
  <c r="Y1209" i="1" s="1"/>
  <c r="X2109" i="1"/>
  <c r="Y2109" i="1"/>
  <c r="X2253" i="1"/>
  <c r="Y2253" i="1" s="1"/>
  <c r="X2397" i="1"/>
  <c r="Y2397" i="1" s="1"/>
  <c r="X2577" i="1"/>
  <c r="Y2577" i="1"/>
  <c r="X2721" i="1"/>
  <c r="Y2721" i="1"/>
  <c r="X3525" i="1"/>
  <c r="Y3525" i="1" s="1"/>
  <c r="X3801" i="1"/>
  <c r="Y3801" i="1"/>
  <c r="X4557" i="1"/>
  <c r="Y4557" i="1" s="1"/>
  <c r="X5253" i="1"/>
  <c r="Y5253" i="1" s="1"/>
  <c r="X5385" i="1"/>
  <c r="Y5385" i="1"/>
  <c r="X5997" i="1"/>
  <c r="Y5997" i="1"/>
  <c r="X6405" i="1"/>
  <c r="Y6405" i="1" s="1"/>
  <c r="X6597" i="1"/>
  <c r="Y6597" i="1"/>
  <c r="X6849" i="1"/>
  <c r="Y6849" i="1"/>
  <c r="X7209" i="1"/>
  <c r="Y7209" i="1" s="1"/>
  <c r="X82" i="1"/>
  <c r="Y82" i="1"/>
  <c r="X238" i="1"/>
  <c r="Y238" i="1"/>
  <c r="X1054" i="1"/>
  <c r="Y1054" i="1" s="1"/>
  <c r="X2314" i="1"/>
  <c r="Y2314" i="1"/>
  <c r="X2446" i="1"/>
  <c r="Y2446" i="1"/>
  <c r="X3850" i="1"/>
  <c r="Y3850" i="1" s="1"/>
  <c r="X4042" i="1"/>
  <c r="Y4042" i="1"/>
  <c r="X4270" i="1"/>
  <c r="Y4270" i="1"/>
  <c r="X5194" i="1"/>
  <c r="Y5194" i="1" s="1"/>
  <c r="X5386" i="1"/>
  <c r="Y5386" i="1"/>
  <c r="X5614" i="1"/>
  <c r="Y5614" i="1"/>
  <c r="X5878" i="1"/>
  <c r="Y5878" i="1" s="1"/>
  <c r="X7138" i="1"/>
  <c r="Y7138" i="1"/>
  <c r="X7354" i="1"/>
  <c r="Y7354" i="1"/>
  <c r="X1146" i="1"/>
  <c r="Y1146" i="1" s="1"/>
  <c r="X1290" i="1"/>
  <c r="Y1290" i="1"/>
  <c r="X1542" i="1"/>
  <c r="Y1542" i="1" s="1"/>
  <c r="X1686" i="1"/>
  <c r="Y1686" i="1" s="1"/>
  <c r="X2370" i="1"/>
  <c r="Y2370" i="1"/>
  <c r="X3294" i="1"/>
  <c r="Y3294" i="1"/>
  <c r="X4098" i="1"/>
  <c r="Y4098" i="1" s="1"/>
  <c r="X5274" i="1"/>
  <c r="Y5274" i="1"/>
  <c r="X5442" i="1"/>
  <c r="Y5442" i="1" s="1"/>
  <c r="X5982" i="1"/>
  <c r="Y5982" i="1" s="1"/>
  <c r="X6150" i="1"/>
  <c r="Y6150" i="1"/>
  <c r="X6294" i="1"/>
  <c r="Y6294" i="1"/>
  <c r="X6462" i="1"/>
  <c r="Y6462" i="1" s="1"/>
  <c r="X6666" i="1"/>
  <c r="Y6666" i="1"/>
  <c r="X7111" i="1"/>
  <c r="Y7111" i="1" s="1"/>
  <c r="X359" i="1"/>
  <c r="Y359" i="1" s="1"/>
  <c r="X479" i="1"/>
  <c r="Y479" i="1"/>
  <c r="X3647" i="1"/>
  <c r="Y3647" i="1"/>
  <c r="X3791" i="1"/>
  <c r="Y3791" i="1" s="1"/>
  <c r="X5680" i="1"/>
  <c r="Y5680" i="1"/>
  <c r="X5428" i="1"/>
  <c r="Y5428" i="1" s="1"/>
  <c r="X1526" i="1"/>
  <c r="Y1526" i="1" s="1"/>
  <c r="X1934" i="1"/>
  <c r="Y1934" i="1"/>
  <c r="X4610" i="1"/>
  <c r="Y4610" i="1"/>
  <c r="X5666" i="1"/>
  <c r="Y5666" i="1" s="1"/>
  <c r="X5643" i="1"/>
  <c r="Y5643" i="1"/>
  <c r="X5751" i="1"/>
  <c r="Y5751" i="1"/>
  <c r="X5883" i="1"/>
  <c r="Y5883" i="1" s="1"/>
  <c r="X377" i="1"/>
  <c r="Y377" i="1"/>
  <c r="X1409" i="1"/>
  <c r="Y1409" i="1"/>
  <c r="X2909" i="1"/>
  <c r="Y2909" i="1" s="1"/>
  <c r="X3617" i="1"/>
  <c r="Y3617" i="1"/>
  <c r="X4205" i="1"/>
  <c r="Y4205" i="1"/>
  <c r="X295" i="1"/>
  <c r="Y295" i="1" s="1"/>
  <c r="X1135" i="1"/>
  <c r="Y1135" i="1"/>
  <c r="X2432" i="1"/>
  <c r="Y2432" i="1"/>
  <c r="X1512" i="1"/>
  <c r="Y1512" i="1" s="1"/>
  <c r="X3060" i="1"/>
  <c r="Y3060" i="1"/>
  <c r="X2641" i="1"/>
  <c r="Y2641" i="1" s="1"/>
  <c r="X204" i="1"/>
  <c r="Y204" i="1" s="1"/>
  <c r="X480" i="1"/>
  <c r="Y480" i="1"/>
  <c r="X708" i="1"/>
  <c r="Y708" i="1"/>
  <c r="X972" i="1"/>
  <c r="Y972" i="1" s="1"/>
  <c r="X1272" i="1"/>
  <c r="Y1272" i="1"/>
  <c r="X1572" i="1"/>
  <c r="Y1572" i="1" s="1"/>
  <c r="X1896" i="1"/>
  <c r="Y1896" i="1" s="1"/>
  <c r="X2424" i="1"/>
  <c r="Y2424" i="1"/>
  <c r="X2940" i="1"/>
  <c r="Y2940" i="1"/>
  <c r="X3288" i="1"/>
  <c r="Y3288" i="1" s="1"/>
  <c r="X3672" i="1"/>
  <c r="Y3672" i="1"/>
  <c r="X3912" i="1"/>
  <c r="Y3912" i="1" s="1"/>
  <c r="X4356" i="1"/>
  <c r="Y4356" i="1" s="1"/>
  <c r="X4812" i="1"/>
  <c r="Y4812" i="1"/>
  <c r="X5172" i="1"/>
  <c r="Y5172" i="1"/>
  <c r="X5580" i="1"/>
  <c r="Y5580" i="1" s="1"/>
  <c r="X6036" i="1"/>
  <c r="Y6036" i="1"/>
  <c r="X6744" i="1"/>
  <c r="Y6744" i="1"/>
  <c r="X7344" i="1"/>
  <c r="Y7344" i="1" s="1"/>
  <c r="X7944" i="1"/>
  <c r="Y7944" i="1"/>
  <c r="X1284" i="1"/>
  <c r="Y1284" i="1"/>
  <c r="X409" i="1"/>
  <c r="Y409" i="1" s="1"/>
  <c r="X223" i="1"/>
  <c r="Y223" i="1"/>
  <c r="X451" i="1"/>
  <c r="Y451" i="1"/>
  <c r="X643" i="1"/>
  <c r="Y643" i="1" s="1"/>
  <c r="X859" i="1"/>
  <c r="Y859" i="1"/>
  <c r="X2395" i="1"/>
  <c r="Y2395" i="1"/>
  <c r="X2671" i="1"/>
  <c r="Y2671" i="1" s="1"/>
  <c r="X2935" i="1"/>
  <c r="Y2935" i="1"/>
  <c r="X3199" i="1"/>
  <c r="Y3199" i="1"/>
  <c r="X3559" i="1"/>
  <c r="Y3559" i="1" s="1"/>
  <c r="X3955" i="1"/>
  <c r="Y3955" i="1"/>
  <c r="X4195" i="1"/>
  <c r="Y4195" i="1"/>
  <c r="X4531" i="1"/>
  <c r="Y4531" i="1" s="1"/>
  <c r="X4831" i="1"/>
  <c r="Y4831" i="1"/>
  <c r="X5143" i="1"/>
  <c r="Y5143" i="1"/>
  <c r="X5527" i="1"/>
  <c r="Y5527" i="1" s="1"/>
  <c r="X3771" i="1"/>
  <c r="Y3771" i="1"/>
  <c r="X1047" i="1"/>
  <c r="Y1047" i="1"/>
  <c r="X2597" i="1"/>
  <c r="Y2597" i="1" s="1"/>
  <c r="X3748" i="1"/>
  <c r="Y3748" i="1"/>
  <c r="X4469" i="1"/>
  <c r="Y4469" i="1" s="1"/>
  <c r="X5272" i="1"/>
  <c r="Y5272" i="1" s="1"/>
  <c r="X267" i="1"/>
  <c r="Y267" i="1"/>
  <c r="X387" i="1"/>
  <c r="Y387" i="1"/>
  <c r="X507" i="1"/>
  <c r="Y507" i="1" s="1"/>
  <c r="X615" i="1"/>
  <c r="Y615" i="1"/>
  <c r="X831" i="1"/>
  <c r="Y831" i="1" s="1"/>
  <c r="X975" i="1"/>
  <c r="Y975" i="1" s="1"/>
  <c r="X1155" i="1"/>
  <c r="Y1155" i="1"/>
  <c r="X1443" i="1"/>
  <c r="Y1443" i="1"/>
  <c r="X1599" i="1"/>
  <c r="Y1599" i="1" s="1"/>
  <c r="X1767" i="1"/>
  <c r="Y1767" i="1"/>
  <c r="X2067" i="1"/>
  <c r="Y2067" i="1"/>
  <c r="X2259" i="1"/>
  <c r="Y2259" i="1" s="1"/>
  <c r="X2439" i="1"/>
  <c r="Y2439" i="1"/>
  <c r="X2787" i="1"/>
  <c r="Y2787" i="1"/>
  <c r="X244" i="1"/>
  <c r="Y244" i="1" s="1"/>
  <c r="X436" i="1"/>
  <c r="Y436" i="1"/>
  <c r="X1084" i="1"/>
  <c r="Y1084" i="1"/>
  <c r="X1216" i="1"/>
  <c r="Y1216" i="1" s="1"/>
  <c r="X1900" i="1"/>
  <c r="Y1900" i="1"/>
  <c r="X2044" i="1"/>
  <c r="Y2044" i="1"/>
  <c r="X2164" i="1"/>
  <c r="Y2164" i="1" s="1"/>
  <c r="X2536" i="1"/>
  <c r="Y2536" i="1"/>
  <c r="X2704" i="1"/>
  <c r="Y2704" i="1"/>
  <c r="X3628" i="1"/>
  <c r="Y3628" i="1" s="1"/>
  <c r="X3808" i="1"/>
  <c r="Y3808" i="1"/>
  <c r="X4036" i="1"/>
  <c r="Y4036" i="1"/>
  <c r="X4204" i="1"/>
  <c r="Y4204" i="1" s="1"/>
  <c r="X4432" i="1"/>
  <c r="Y4432" i="1"/>
  <c r="X4876" i="1"/>
  <c r="Y4876" i="1" s="1"/>
  <c r="X5116" i="1"/>
  <c r="Y5116" i="1" s="1"/>
  <c r="X5344" i="1"/>
  <c r="Y5344" i="1"/>
  <c r="X4347" i="1"/>
  <c r="Y4347" i="1"/>
  <c r="X2357" i="1"/>
  <c r="Y2357" i="1"/>
  <c r="X29" i="1"/>
  <c r="Y29" i="1"/>
  <c r="X173" i="1"/>
  <c r="Y173" i="1" s="1"/>
  <c r="X329" i="1"/>
  <c r="Y329" i="1" s="1"/>
  <c r="X665" i="1"/>
  <c r="Y665" i="1"/>
  <c r="X1073" i="1"/>
  <c r="Y1073" i="1"/>
  <c r="X1373" i="1"/>
  <c r="Y1373" i="1" s="1"/>
  <c r="X1853" i="1"/>
  <c r="Y1853" i="1"/>
  <c r="X2033" i="1"/>
  <c r="Y2033" i="1" s="1"/>
  <c r="X2165" i="1"/>
  <c r="Y2165" i="1" s="1"/>
  <c r="X2345" i="1"/>
  <c r="Y2345" i="1"/>
  <c r="X2513" i="1"/>
  <c r="Y2513" i="1"/>
  <c r="X3293" i="1"/>
  <c r="Y3293" i="1" s="1"/>
  <c r="X212" i="1"/>
  <c r="Y212" i="1"/>
  <c r="X776" i="1"/>
  <c r="Y776" i="1" s="1"/>
  <c r="X896" i="1"/>
  <c r="Y896" i="1" s="1"/>
  <c r="X1040" i="1"/>
  <c r="Y1040" i="1"/>
  <c r="X1232" i="1"/>
  <c r="Y1232" i="1"/>
  <c r="X1568" i="1"/>
  <c r="Y1568" i="1" s="1"/>
  <c r="X2924" i="1"/>
  <c r="Y2924" i="1"/>
  <c r="X3104" i="1"/>
  <c r="Y3104" i="1" s="1"/>
  <c r="X3260" i="1"/>
  <c r="Y3260" i="1" s="1"/>
  <c r="X3512" i="1"/>
  <c r="Y3512" i="1"/>
  <c r="X4772" i="1"/>
  <c r="Y4772" i="1"/>
  <c r="X4904" i="1"/>
  <c r="Y4904" i="1" s="1"/>
  <c r="X5036" i="1"/>
  <c r="Y5036" i="1"/>
  <c r="X5372" i="1"/>
  <c r="Y5372" i="1" s="1"/>
  <c r="X5516" i="1"/>
  <c r="Y5516" i="1" s="1"/>
  <c r="X5696" i="1"/>
  <c r="Y5696" i="1"/>
  <c r="X5816" i="1"/>
  <c r="Y5816" i="1"/>
  <c r="X6452" i="1"/>
  <c r="Y6452" i="1" s="1"/>
  <c r="X6644" i="1"/>
  <c r="Y6644" i="1"/>
  <c r="X7220" i="1"/>
  <c r="Y7220" i="1"/>
  <c r="X7868" i="1"/>
  <c r="Y7868" i="1" s="1"/>
  <c r="X525" i="1"/>
  <c r="Y525" i="1"/>
  <c r="X2121" i="1"/>
  <c r="Y2121" i="1"/>
  <c r="X3081" i="1"/>
  <c r="Y3081" i="1" s="1"/>
  <c r="X3357" i="1"/>
  <c r="Y3357" i="1"/>
  <c r="X3537" i="1"/>
  <c r="Y3537" i="1"/>
  <c r="X3813" i="1"/>
  <c r="Y3813" i="1" s="1"/>
  <c r="X3957" i="1"/>
  <c r="Y3957" i="1"/>
  <c r="X4125" i="1"/>
  <c r="Y4125" i="1"/>
  <c r="X4269" i="1"/>
  <c r="Y4269" i="1" s="1"/>
  <c r="X4425" i="1"/>
  <c r="Y4425" i="1"/>
  <c r="X5061" i="1"/>
  <c r="Y5061" i="1" s="1"/>
  <c r="X5853" i="1"/>
  <c r="Y5853" i="1" s="1"/>
  <c r="X6225" i="1"/>
  <c r="Y6225" i="1"/>
  <c r="X7929" i="1"/>
  <c r="Y7929" i="1"/>
  <c r="X3872" i="1"/>
  <c r="Y3872" i="1" s="1"/>
  <c r="X7904" i="1"/>
  <c r="Y7904" i="1"/>
  <c r="X6286" i="1"/>
  <c r="Y6286" i="1" s="1"/>
  <c r="X1606" i="1"/>
  <c r="Y1606" i="1" s="1"/>
  <c r="X1810" i="1"/>
  <c r="Y1810" i="1"/>
  <c r="X2026" i="1"/>
  <c r="Y2026" i="1"/>
  <c r="X2158" i="1"/>
  <c r="Y2158" i="1" s="1"/>
  <c r="X2458" i="1"/>
  <c r="Y2458" i="1"/>
  <c r="X2986" i="1"/>
  <c r="Y2986" i="1"/>
  <c r="X5002" i="1"/>
  <c r="Y5002" i="1" s="1"/>
  <c r="X6358" i="1"/>
  <c r="Y6358" i="1"/>
  <c r="X6598" i="1"/>
  <c r="Y6598" i="1"/>
  <c r="X6874" i="1"/>
  <c r="Y6874" i="1" s="1"/>
  <c r="X1026" i="1"/>
  <c r="Y1026" i="1"/>
  <c r="X1302" i="1"/>
  <c r="Y1302" i="1" s="1"/>
  <c r="X1422" i="1"/>
  <c r="Y1422" i="1" s="1"/>
  <c r="X1974" i="1"/>
  <c r="Y1974" i="1"/>
  <c r="X2118" i="1"/>
  <c r="Y2118" i="1"/>
  <c r="X2262" i="1"/>
  <c r="Y2262" i="1" s="1"/>
  <c r="X2526" i="1"/>
  <c r="Y2526" i="1"/>
  <c r="X2646" i="1"/>
  <c r="Y2646" i="1"/>
  <c r="X2778" i="1"/>
  <c r="Y2778" i="1" s="1"/>
  <c r="X2910" i="1"/>
  <c r="Y2910" i="1"/>
  <c r="X3042" i="1"/>
  <c r="Y3042" i="1"/>
  <c r="X3174" i="1"/>
  <c r="Y3174" i="1" s="1"/>
  <c r="X5106" i="1"/>
  <c r="Y5106" i="1"/>
  <c r="X6678" i="1"/>
  <c r="Y6678" i="1" s="1"/>
  <c r="X6235" i="1"/>
  <c r="Y6235" i="1" s="1"/>
  <c r="X1079" i="1"/>
  <c r="Y1079" i="1"/>
  <c r="X2219" i="1"/>
  <c r="Y2219" i="1"/>
  <c r="X3335" i="1"/>
  <c r="Y3335" i="1" s="1"/>
  <c r="X3515" i="1"/>
  <c r="Y3515" i="1"/>
  <c r="X230" i="1"/>
  <c r="Y230" i="1" s="1"/>
  <c r="X362" i="1"/>
  <c r="Y362" i="1" s="1"/>
  <c r="X986" i="1"/>
  <c r="Y986" i="1"/>
  <c r="X1118" i="1"/>
  <c r="Y1118" i="1"/>
  <c r="X1946" i="1"/>
  <c r="Y1946" i="1" s="1"/>
  <c r="X4346" i="1"/>
  <c r="Y4346" i="1"/>
  <c r="X4466" i="1"/>
  <c r="Y4466" i="1" s="1"/>
  <c r="X6566" i="1"/>
  <c r="Y6566" i="1" s="1"/>
  <c r="X5223" i="1"/>
  <c r="Y5223" i="1"/>
  <c r="X5895" i="1"/>
  <c r="Y5895" i="1"/>
  <c r="X7252" i="1"/>
  <c r="Y7252" i="1" s="1"/>
  <c r="X7384" i="1"/>
  <c r="Y7384" i="1"/>
  <c r="X7499" i="1"/>
  <c r="Y7499" i="1"/>
  <c r="X7775" i="1"/>
  <c r="Y7775" i="1" s="1"/>
  <c r="X5624" i="1"/>
  <c r="Y5624" i="1"/>
  <c r="X6368" i="1"/>
  <c r="Y6368" i="1"/>
  <c r="X5736" i="1"/>
  <c r="Y5736" i="1" s="1"/>
  <c r="X7497" i="1"/>
  <c r="Y7497" i="1"/>
  <c r="X2509" i="1"/>
  <c r="Y2509" i="1" s="1"/>
  <c r="X7441" i="1"/>
  <c r="Y7441" i="1" s="1"/>
  <c r="X1510" i="1"/>
  <c r="Y1510" i="1"/>
  <c r="X6310" i="1"/>
  <c r="Y6310" i="1"/>
  <c r="X3095" i="1"/>
  <c r="Y3095" i="1" s="1"/>
  <c r="X84" i="1"/>
  <c r="Y84" i="1"/>
  <c r="X433" i="1"/>
  <c r="Y433" i="1"/>
  <c r="X709" i="1"/>
  <c r="Y709" i="1" s="1"/>
  <c r="X949" i="1"/>
  <c r="Y949" i="1"/>
  <c r="X1285" i="1"/>
  <c r="Y1285" i="1"/>
  <c r="X1477" i="1"/>
  <c r="Y1477" i="1" s="1"/>
  <c r="X1717" i="1"/>
  <c r="Y1717" i="1"/>
  <c r="X2281" i="1"/>
  <c r="Y2281" i="1"/>
  <c r="X2713" i="1"/>
  <c r="Y2713" i="1" s="1"/>
  <c r="X3085" i="1"/>
  <c r="Y3085" i="1"/>
  <c r="X3409" i="1"/>
  <c r="Y3409" i="1"/>
  <c r="X3745" i="1"/>
  <c r="Y3745" i="1" s="1"/>
  <c r="X4081" i="1"/>
  <c r="Y4081" i="1"/>
  <c r="X4453" i="1"/>
  <c r="Y4453" i="1" s="1"/>
  <c r="X4885" i="1"/>
  <c r="Y4885" i="1" s="1"/>
  <c r="X5257" i="1"/>
  <c r="Y5257" i="1"/>
  <c r="X5629" i="1"/>
  <c r="Y5629" i="1"/>
  <c r="X6085" i="1"/>
  <c r="Y6085" i="1" s="1"/>
  <c r="X6589" i="1"/>
  <c r="Y6589" i="1"/>
  <c r="X7201" i="1"/>
  <c r="Y7201" i="1"/>
  <c r="X7801" i="1"/>
  <c r="Y7801" i="1" s="1"/>
  <c r="X2587" i="1"/>
  <c r="Y2587" i="1"/>
  <c r="X4363" i="1"/>
  <c r="Y4363" i="1"/>
  <c r="X31" i="1"/>
  <c r="Y31" i="1" s="1"/>
  <c r="X895" i="1"/>
  <c r="Y895" i="1"/>
  <c r="X1111" i="1"/>
  <c r="Y1111" i="1" s="1"/>
  <c r="X1327" i="1"/>
  <c r="Y1327" i="1" s="1"/>
  <c r="X1471" i="1"/>
  <c r="Y1471" i="1"/>
  <c r="X1759" i="1"/>
  <c r="Y1759" i="1"/>
  <c r="X2035" i="1"/>
  <c r="Y2035" i="1" s="1"/>
  <c r="X2239" i="1"/>
  <c r="Y2239" i="1"/>
  <c r="X2695" i="1"/>
  <c r="Y2695" i="1" s="1"/>
  <c r="X2947" i="1"/>
  <c r="Y2947" i="1" s="1"/>
  <c r="X3223" i="1"/>
  <c r="Y3223" i="1"/>
  <c r="X3595" i="1"/>
  <c r="Y3595" i="1"/>
  <c r="X3979" i="1"/>
  <c r="Y3979" i="1" s="1"/>
  <c r="X4231" i="1"/>
  <c r="Y4231" i="1"/>
  <c r="X4543" i="1"/>
  <c r="Y4543" i="1" s="1"/>
  <c r="X4843" i="1"/>
  <c r="Y4843" i="1" s="1"/>
  <c r="X5167" i="1"/>
  <c r="Y5167" i="1"/>
  <c r="X487" i="1"/>
  <c r="Y487" i="1"/>
  <c r="X448" i="1"/>
  <c r="Y448" i="1" s="1"/>
  <c r="X1323" i="1"/>
  <c r="Y1323" i="1"/>
  <c r="X2645" i="1"/>
  <c r="Y2645" i="1" s="1"/>
  <c r="X3905" i="1"/>
  <c r="Y3905" i="1" s="1"/>
  <c r="X4516" i="1"/>
  <c r="Y4516" i="1"/>
  <c r="X3" i="1"/>
  <c r="Y3" i="1"/>
  <c r="X135" i="1"/>
  <c r="Y135" i="1" s="1"/>
  <c r="X279" i="1"/>
  <c r="Y279" i="1"/>
  <c r="X399" i="1"/>
  <c r="Y399" i="1" s="1"/>
  <c r="X627" i="1"/>
  <c r="Y627" i="1" s="1"/>
  <c r="X735" i="1"/>
  <c r="Y735" i="1"/>
  <c r="X843" i="1"/>
  <c r="Y843" i="1"/>
  <c r="X1299" i="1"/>
  <c r="Y1299" i="1" s="1"/>
  <c r="X1935" i="1"/>
  <c r="Y1935" i="1"/>
  <c r="X2091" i="1"/>
  <c r="Y2091" i="1" s="1"/>
  <c r="X2271" i="1"/>
  <c r="Y2271" i="1" s="1"/>
  <c r="X2463" i="1"/>
  <c r="Y2463" i="1"/>
  <c r="X2631" i="1"/>
  <c r="Y2631" i="1"/>
  <c r="X2943" i="1"/>
  <c r="Y2943" i="1" s="1"/>
  <c r="X3135" i="1"/>
  <c r="Y3135" i="1"/>
  <c r="X3507" i="1"/>
  <c r="Y3507" i="1"/>
  <c r="X3687" i="1"/>
  <c r="Y3687" i="1" s="1"/>
  <c r="X3843" i="1"/>
  <c r="Y3843" i="1"/>
  <c r="X3987" i="1"/>
  <c r="Y3987" i="1"/>
  <c r="X4167" i="1"/>
  <c r="Y4167" i="1" s="1"/>
  <c r="X4383" i="1"/>
  <c r="Y4383" i="1"/>
  <c r="X4695" i="1"/>
  <c r="Y4695" i="1" s="1"/>
  <c r="X4899" i="1"/>
  <c r="Y4899" i="1" s="1"/>
  <c r="X1085" i="1"/>
  <c r="Y1085" i="1"/>
  <c r="X1384" i="1"/>
  <c r="Y1384" i="1"/>
  <c r="X2945" i="1"/>
  <c r="Y2945" i="1" s="1"/>
  <c r="X64" i="1"/>
  <c r="Y64" i="1"/>
  <c r="X256" i="1"/>
  <c r="Y256" i="1"/>
  <c r="X460" i="1"/>
  <c r="Y460" i="1" s="1"/>
  <c r="X640" i="1"/>
  <c r="Y640" i="1"/>
  <c r="X784" i="1"/>
  <c r="Y784" i="1"/>
  <c r="X952" i="1"/>
  <c r="Y952" i="1"/>
  <c r="X1228" i="1"/>
  <c r="Y1228" i="1"/>
  <c r="X1396" i="1"/>
  <c r="Y1396" i="1" s="1"/>
  <c r="X1528" i="1"/>
  <c r="Y1528" i="1" s="1"/>
  <c r="X1912" i="1"/>
  <c r="Y1912" i="1"/>
  <c r="X2056" i="1"/>
  <c r="Y2056" i="1"/>
  <c r="X2176" i="1"/>
  <c r="Y2176" i="1"/>
  <c r="X2368" i="1"/>
  <c r="Y2368" i="1"/>
  <c r="X2884" i="1"/>
  <c r="Y2884" i="1"/>
  <c r="X3064" i="1"/>
  <c r="Y3064" i="1" s="1"/>
  <c r="X3244" i="1"/>
  <c r="Y3244" i="1"/>
  <c r="X3400" i="1"/>
  <c r="Y3400" i="1"/>
  <c r="X497" i="1"/>
  <c r="Y497" i="1" s="1"/>
  <c r="X677" i="1"/>
  <c r="Y677" i="1"/>
  <c r="X1241" i="1"/>
  <c r="Y1241" i="1" s="1"/>
  <c r="X1721" i="1"/>
  <c r="Y1721" i="1" s="1"/>
  <c r="X1877" i="1"/>
  <c r="Y1877" i="1"/>
  <c r="X2369" i="1"/>
  <c r="Y2369" i="1"/>
  <c r="X2525" i="1"/>
  <c r="Y2525" i="1"/>
  <c r="X224" i="1"/>
  <c r="Y224" i="1"/>
  <c r="X524" i="1"/>
  <c r="Y524" i="1" s="1"/>
  <c r="X656" i="1"/>
  <c r="Y656" i="1" s="1"/>
  <c r="X788" i="1"/>
  <c r="Y788" i="1"/>
  <c r="X920" i="1"/>
  <c r="Y920" i="1"/>
  <c r="X1064" i="1"/>
  <c r="Y1064" i="1"/>
  <c r="X1244" i="1"/>
  <c r="Y1244" i="1"/>
  <c r="X2228" i="1"/>
  <c r="Y2228" i="1"/>
  <c r="X2576" i="1"/>
  <c r="Y2576" i="1" s="1"/>
  <c r="X2780" i="1"/>
  <c r="Y2780" i="1"/>
  <c r="X2936" i="1"/>
  <c r="Y2936" i="1"/>
  <c r="X3128" i="1"/>
  <c r="Y3128" i="1"/>
  <c r="X3824" i="1"/>
  <c r="Y3824" i="1"/>
  <c r="X3968" i="1"/>
  <c r="Y3968" i="1"/>
  <c r="X4256" i="1"/>
  <c r="Y4256" i="1" s="1"/>
  <c r="X4784" i="1"/>
  <c r="Y4784" i="1"/>
  <c r="X4916" i="1"/>
  <c r="Y4916" i="1"/>
  <c r="X5228" i="1"/>
  <c r="Y5228" i="1"/>
  <c r="X5708" i="1"/>
  <c r="Y5708" i="1"/>
  <c r="X5828" i="1"/>
  <c r="Y5828" i="1" s="1"/>
  <c r="X6668" i="1"/>
  <c r="Y6668" i="1" s="1"/>
  <c r="X6836" i="1"/>
  <c r="Y6836" i="1"/>
  <c r="X7064" i="1"/>
  <c r="Y7064" i="1"/>
  <c r="X7724" i="1"/>
  <c r="Y7724" i="1" s="1"/>
  <c r="X7916" i="1"/>
  <c r="Y7916" i="1"/>
  <c r="X249" i="1"/>
  <c r="Y249" i="1" s="1"/>
  <c r="X381" i="1"/>
  <c r="Y381" i="1" s="1"/>
  <c r="X537" i="1"/>
  <c r="Y537" i="1"/>
  <c r="X885" i="1"/>
  <c r="Y885" i="1"/>
  <c r="X1053" i="1"/>
  <c r="Y1053" i="1" s="1"/>
  <c r="X1953" i="1"/>
  <c r="Y1953" i="1"/>
  <c r="X2421" i="1"/>
  <c r="Y2421" i="1" s="1"/>
  <c r="X2745" i="1"/>
  <c r="Y2745" i="1" s="1"/>
  <c r="X2901" i="1"/>
  <c r="Y2901" i="1"/>
  <c r="X3657" i="1"/>
  <c r="Y3657" i="1"/>
  <c r="X3825" i="1"/>
  <c r="Y3825" i="1" s="1"/>
  <c r="X4941" i="1"/>
  <c r="Y4941" i="1"/>
  <c r="X5685" i="1"/>
  <c r="Y5685" i="1" s="1"/>
  <c r="X6237" i="1"/>
  <c r="Y6237" i="1" s="1"/>
  <c r="X6885" i="1"/>
  <c r="Y6885" i="1"/>
  <c r="X7077" i="1"/>
  <c r="Y7077" i="1"/>
  <c r="X1078" i="1"/>
  <c r="Y1078" i="1" s="1"/>
  <c r="X1246" i="1"/>
  <c r="Y1246" i="1"/>
  <c r="X1450" i="1"/>
  <c r="Y1450" i="1" s="1"/>
  <c r="X2998" i="1"/>
  <c r="Y2998" i="1" s="1"/>
  <c r="X3166" i="1"/>
  <c r="Y3166" i="1"/>
  <c r="X3346" i="1"/>
  <c r="Y3346" i="1"/>
  <c r="X3502" i="1"/>
  <c r="Y3502" i="1" s="1"/>
  <c r="X3682" i="1"/>
  <c r="Y3682" i="1"/>
  <c r="X4522" i="1"/>
  <c r="Y4522" i="1"/>
  <c r="X4798" i="1"/>
  <c r="Y4798" i="1" s="1"/>
  <c r="X6118" i="1"/>
  <c r="Y6118" i="1"/>
  <c r="X1854" i="1"/>
  <c r="Y1854" i="1"/>
  <c r="X2538" i="1"/>
  <c r="Y2538" i="1" s="1"/>
  <c r="X4530" i="1"/>
  <c r="Y4530" i="1"/>
  <c r="X4974" i="1"/>
  <c r="Y4974" i="1" s="1"/>
  <c r="X5899" i="1"/>
  <c r="Y5899" i="1" s="1"/>
  <c r="X6091" i="1"/>
  <c r="Y6091" i="1"/>
  <c r="X6967" i="1"/>
  <c r="Y6967" i="1"/>
  <c r="X2087" i="1"/>
  <c r="Y2087" i="1" s="1"/>
  <c r="X3215" i="1"/>
  <c r="Y3215" i="1"/>
  <c r="X374" i="1"/>
  <c r="Y374" i="1" s="1"/>
  <c r="X878" i="1"/>
  <c r="Y878" i="1" s="1"/>
  <c r="X4070" i="1"/>
  <c r="Y4070" i="1"/>
  <c r="X4226" i="1"/>
  <c r="Y4226" i="1"/>
  <c r="X5402" i="1"/>
  <c r="Y5402" i="1" s="1"/>
  <c r="X5546" i="1"/>
  <c r="Y5546" i="1"/>
  <c r="X7923" i="1"/>
  <c r="Y7923" i="1" s="1"/>
  <c r="X7768" i="1"/>
  <c r="Y7768" i="1" s="1"/>
  <c r="X5165" i="1"/>
  <c r="Y5165" i="1"/>
  <c r="X5723" i="1"/>
  <c r="Y5723" i="1"/>
  <c r="X5843" i="1"/>
  <c r="Y5843" i="1"/>
  <c r="X5999" i="1"/>
  <c r="Y5999" i="1"/>
  <c r="X6131" i="1"/>
  <c r="Y6131" i="1" s="1"/>
  <c r="X6695" i="1"/>
  <c r="Y6695" i="1" s="1"/>
  <c r="X6839" i="1"/>
  <c r="Y6839" i="1"/>
  <c r="X3176" i="1"/>
  <c r="Y3176" i="1"/>
  <c r="X277" i="1"/>
  <c r="Y277" i="1" s="1"/>
  <c r="X3073" i="1"/>
  <c r="Y3073" i="1"/>
  <c r="X276" i="1"/>
  <c r="Y276" i="1" s="1"/>
  <c r="X528" i="1"/>
  <c r="Y528" i="1" s="1"/>
  <c r="X780" i="1"/>
  <c r="Y780" i="1" s="1"/>
  <c r="X1008" i="1"/>
  <c r="Y1008" i="1"/>
  <c r="X1344" i="1"/>
  <c r="Y1344" i="1" s="1"/>
  <c r="X1608" i="1"/>
  <c r="Y1608" i="1"/>
  <c r="X1932" i="1"/>
  <c r="Y1932" i="1" s="1"/>
  <c r="X2436" i="1"/>
  <c r="Y2436" i="1" s="1"/>
  <c r="X3000" i="1"/>
  <c r="Y3000" i="1" s="1"/>
  <c r="X3384" i="1"/>
  <c r="Y3384" i="1"/>
  <c r="X3708" i="1"/>
  <c r="Y3708" i="1" s="1"/>
  <c r="X4044" i="1"/>
  <c r="Y4044" i="1"/>
  <c r="X4428" i="1"/>
  <c r="Y4428" i="1"/>
  <c r="X4860" i="1"/>
  <c r="Y4860" i="1" s="1"/>
  <c r="X5244" i="1"/>
  <c r="Y5244" i="1" s="1"/>
  <c r="X5652" i="1"/>
  <c r="Y5652" i="1"/>
  <c r="X6192" i="1"/>
  <c r="Y6192" i="1" s="1"/>
  <c r="X6876" i="1"/>
  <c r="Y6876" i="1"/>
  <c r="X7452" i="1"/>
  <c r="Y7452" i="1" s="1"/>
  <c r="X985" i="1"/>
  <c r="Y985" i="1" s="1"/>
  <c r="X2197" i="1"/>
  <c r="Y2197" i="1" s="1"/>
  <c r="X121" i="1"/>
  <c r="Y121" i="1"/>
  <c r="X457" i="1"/>
  <c r="Y457" i="1" s="1"/>
  <c r="X733" i="1"/>
  <c r="Y733" i="1"/>
  <c r="X961" i="1"/>
  <c r="Y961" i="1" s="1"/>
  <c r="X1297" i="1"/>
  <c r="Y1297" i="1" s="1"/>
  <c r="X1501" i="1"/>
  <c r="Y1501" i="1" s="1"/>
  <c r="X1729" i="1"/>
  <c r="Y1729" i="1"/>
  <c r="X2293" i="1"/>
  <c r="Y2293" i="1" s="1"/>
  <c r="X2725" i="1"/>
  <c r="Y2725" i="1"/>
  <c r="X3109" i="1"/>
  <c r="Y3109" i="1"/>
  <c r="X3433" i="1"/>
  <c r="Y3433" i="1" s="1"/>
  <c r="X3781" i="1"/>
  <c r="Y3781" i="1" s="1"/>
  <c r="X4117" i="1"/>
  <c r="Y4117" i="1"/>
  <c r="X4489" i="1"/>
  <c r="Y4489" i="1" s="1"/>
  <c r="X4897" i="1"/>
  <c r="Y4897" i="1"/>
  <c r="X5293" i="1"/>
  <c r="Y5293" i="1"/>
  <c r="X5653" i="1"/>
  <c r="Y5653" i="1" s="1"/>
  <c r="X6097" i="1"/>
  <c r="Y6097" i="1" s="1"/>
  <c r="X6601" i="1"/>
  <c r="Y6601" i="1"/>
  <c r="X7273" i="1"/>
  <c r="Y7273" i="1" s="1"/>
  <c r="X7873" i="1"/>
  <c r="Y7873" i="1"/>
  <c r="X67" i="1"/>
  <c r="Y67" i="1" s="1"/>
  <c r="X271" i="1"/>
  <c r="Y271" i="1" s="1"/>
  <c r="X475" i="1"/>
  <c r="Y475" i="1" s="1"/>
  <c r="X679" i="1"/>
  <c r="Y679" i="1"/>
  <c r="X907" i="1"/>
  <c r="Y907" i="1" s="1"/>
  <c r="X1123" i="1"/>
  <c r="Y1123" i="1"/>
  <c r="X1339" i="1"/>
  <c r="Y1339" i="1" s="1"/>
  <c r="X1483" i="1"/>
  <c r="Y1483" i="1" s="1"/>
  <c r="X1771" i="1"/>
  <c r="Y1771" i="1" s="1"/>
  <c r="X2047" i="1"/>
  <c r="Y2047" i="1"/>
  <c r="X2251" i="1"/>
  <c r="Y2251" i="1" s="1"/>
  <c r="X147" i="1"/>
  <c r="Y147" i="1"/>
  <c r="X291" i="1"/>
  <c r="Y291" i="1"/>
  <c r="X519" i="1"/>
  <c r="Y519" i="1" s="1"/>
  <c r="X639" i="1"/>
  <c r="Y639" i="1" s="1"/>
  <c r="X855" i="1"/>
  <c r="Y855" i="1"/>
  <c r="X999" i="1"/>
  <c r="Y999" i="1" s="1"/>
  <c r="X1179" i="1"/>
  <c r="Y1179" i="1"/>
  <c r="X1467" i="1"/>
  <c r="Y1467" i="1"/>
  <c r="X1623" i="1"/>
  <c r="Y1623" i="1" s="1"/>
  <c r="X1791" i="1"/>
  <c r="Y1791" i="1" s="1"/>
  <c r="X1947" i="1"/>
  <c r="Y1947" i="1"/>
  <c r="X2103" i="1"/>
  <c r="Y2103" i="1" s="1"/>
  <c r="X2475" i="1"/>
  <c r="Y2475" i="1"/>
  <c r="X2799" i="1"/>
  <c r="Y2799" i="1" s="1"/>
  <c r="X2967" i="1"/>
  <c r="Y2967" i="1" s="1"/>
  <c r="X3159" i="1"/>
  <c r="Y3159" i="1" s="1"/>
  <c r="X3519" i="1"/>
  <c r="Y3519" i="1"/>
  <c r="X3699" i="1"/>
  <c r="Y3699" i="1" s="1"/>
  <c r="X3855" i="1"/>
  <c r="Y3855" i="1"/>
  <c r="X3999" i="1"/>
  <c r="Y3999" i="1" s="1"/>
  <c r="X4179" i="1"/>
  <c r="Y4179" i="1" s="1"/>
  <c r="X4395" i="1"/>
  <c r="Y4395" i="1" s="1"/>
  <c r="X4719" i="1"/>
  <c r="Y4719" i="1"/>
  <c r="X4911" i="1"/>
  <c r="Y4911" i="1" s="1"/>
  <c r="X3003" i="1"/>
  <c r="Y3003" i="1"/>
  <c r="X1600" i="1"/>
  <c r="Y1600" i="1" s="1"/>
  <c r="X3148" i="1"/>
  <c r="Y3148" i="1" s="1"/>
  <c r="X4517" i="1"/>
  <c r="Y4517" i="1" s="1"/>
  <c r="X76" i="1"/>
  <c r="Y76" i="1"/>
  <c r="X268" i="1"/>
  <c r="Y268" i="1" s="1"/>
  <c r="X496" i="1"/>
  <c r="Y496" i="1"/>
  <c r="X1096" i="1"/>
  <c r="Y1096" i="1"/>
  <c r="X1240" i="1"/>
  <c r="Y1240" i="1" s="1"/>
  <c r="X1408" i="1"/>
  <c r="Y1408" i="1" s="1"/>
  <c r="X1540" i="1"/>
  <c r="Y1540" i="1"/>
  <c r="X1924" i="1"/>
  <c r="Y1924" i="1" s="1"/>
  <c r="X2572" i="1"/>
  <c r="Y2572" i="1"/>
  <c r="X2752" i="1"/>
  <c r="Y2752" i="1" s="1"/>
  <c r="X3424" i="1"/>
  <c r="Y3424" i="1" s="1"/>
  <c r="X3652" i="1"/>
  <c r="Y3652" i="1" s="1"/>
  <c r="X3844" i="1"/>
  <c r="Y3844" i="1"/>
  <c r="X4072" i="1"/>
  <c r="Y4072" i="1" s="1"/>
  <c r="X4264" i="1"/>
  <c r="Y4264" i="1"/>
  <c r="X4648" i="1"/>
  <c r="Y4648" i="1" s="1"/>
  <c r="X4912" i="1"/>
  <c r="Y4912" i="1" s="1"/>
  <c r="X5140" i="1"/>
  <c r="Y5140" i="1" s="1"/>
  <c r="X5368" i="1"/>
  <c r="Y5368" i="1"/>
  <c r="X4565" i="1"/>
  <c r="Y4565" i="1" s="1"/>
  <c r="X3173" i="1"/>
  <c r="Y3173" i="1"/>
  <c r="X53" i="1"/>
  <c r="Y53" i="1"/>
  <c r="X197" i="1"/>
  <c r="Y197" i="1" s="1"/>
  <c r="X521" i="1"/>
  <c r="Y521" i="1" s="1"/>
  <c r="X881" i="1"/>
  <c r="Y881" i="1"/>
  <c r="X1097" i="1"/>
  <c r="Y1097" i="1" s="1"/>
  <c r="X1421" i="1"/>
  <c r="Y1421" i="1"/>
  <c r="X1589" i="1"/>
  <c r="Y1589" i="1"/>
  <c r="X1733" i="1"/>
  <c r="Y1733" i="1" s="1"/>
  <c r="X2045" i="1"/>
  <c r="Y2045" i="1" s="1"/>
  <c r="X2201" i="1"/>
  <c r="Y2201" i="1"/>
  <c r="X2381" i="1"/>
  <c r="Y2381" i="1" s="1"/>
  <c r="X2729" i="1"/>
  <c r="Y2729" i="1"/>
  <c r="X2933" i="1"/>
  <c r="Y2933" i="1" s="1"/>
  <c r="X3101" i="1"/>
  <c r="Y3101" i="1" s="1"/>
  <c r="X3557" i="1"/>
  <c r="Y3557" i="1" s="1"/>
  <c r="X3881" i="1"/>
  <c r="Y3881" i="1"/>
  <c r="X4085" i="1"/>
  <c r="Y4085" i="1" s="1"/>
  <c r="X4325" i="1"/>
  <c r="Y4325" i="1"/>
  <c r="X4613" i="1"/>
  <c r="Y4613" i="1" s="1"/>
  <c r="X4877" i="1"/>
  <c r="Y4877" i="1" s="1"/>
  <c r="X4533" i="1"/>
  <c r="Y4533" i="1" s="1"/>
  <c r="X165" i="1"/>
  <c r="Y165" i="1"/>
  <c r="X1977" i="1"/>
  <c r="Y1977" i="1" s="1"/>
  <c r="X4126" i="1"/>
  <c r="Y4126" i="1"/>
  <c r="X5518" i="1"/>
  <c r="Y5518" i="1" s="1"/>
  <c r="X92" i="1"/>
  <c r="Y92" i="1" s="1"/>
  <c r="X536" i="1"/>
  <c r="Y536" i="1" s="1"/>
  <c r="X668" i="1"/>
  <c r="Y668" i="1"/>
  <c r="X1256" i="1"/>
  <c r="Y1256" i="1" s="1"/>
  <c r="X1436" i="1"/>
  <c r="Y1436" i="1"/>
  <c r="X1592" i="1"/>
  <c r="Y1592" i="1"/>
  <c r="X1724" i="1"/>
  <c r="Y1724" i="1" s="1"/>
  <c r="X2408" i="1"/>
  <c r="Y2408" i="1" s="1"/>
  <c r="X2588" i="1"/>
  <c r="Y2588" i="1"/>
  <c r="X2792" i="1"/>
  <c r="Y2792" i="1" s="1"/>
  <c r="X3152" i="1"/>
  <c r="Y3152" i="1"/>
  <c r="X3668" i="1"/>
  <c r="Y3668" i="1" s="1"/>
  <c r="X4112" i="1"/>
  <c r="Y4112" i="1" s="1"/>
  <c r="X4532" i="1"/>
  <c r="Y4532" i="1" s="1"/>
  <c r="X4664" i="1"/>
  <c r="Y4664" i="1"/>
  <c r="X4928" i="1"/>
  <c r="Y4928" i="1" s="1"/>
  <c r="X5720" i="1"/>
  <c r="Y5720" i="1"/>
  <c r="X6164" i="1"/>
  <c r="Y6164" i="1" s="1"/>
  <c r="X7400" i="1"/>
  <c r="Y7400" i="1" s="1"/>
  <c r="X7568" i="1"/>
  <c r="Y7568" i="1" s="1"/>
  <c r="X261" i="1"/>
  <c r="Y261" i="1"/>
  <c r="X729" i="1"/>
  <c r="Y729" i="1" s="1"/>
  <c r="X1281" i="1"/>
  <c r="Y1281" i="1"/>
  <c r="X1593" i="1"/>
  <c r="Y1593" i="1" s="1"/>
  <c r="X1773" i="1"/>
  <c r="Y1773" i="1" s="1"/>
  <c r="X1965" i="1"/>
  <c r="Y1965" i="1" s="1"/>
  <c r="X2289" i="1"/>
  <c r="Y2289" i="1"/>
  <c r="X2601" i="1"/>
  <c r="Y2601" i="1" s="1"/>
  <c r="X2913" i="1"/>
  <c r="Y2913" i="1"/>
  <c r="X3105" i="1"/>
  <c r="Y3105" i="1"/>
  <c r="X3237" i="1"/>
  <c r="Y3237" i="1" s="1"/>
  <c r="X3561" i="1"/>
  <c r="Y3561" i="1" s="1"/>
  <c r="X4461" i="1"/>
  <c r="Y4461" i="1"/>
  <c r="X4797" i="1"/>
  <c r="Y4797" i="1" s="1"/>
  <c r="X5529" i="1"/>
  <c r="Y5529" i="1"/>
  <c r="X5889" i="1"/>
  <c r="Y5889" i="1" s="1"/>
  <c r="X6069" i="1"/>
  <c r="Y6069" i="1" s="1"/>
  <c r="X6669" i="1"/>
  <c r="Y6669" i="1" s="1"/>
  <c r="X6933" i="1"/>
  <c r="Y6933" i="1"/>
  <c r="X7101" i="1"/>
  <c r="Y7101" i="1" s="1"/>
  <c r="X7557" i="1"/>
  <c r="Y7557" i="1"/>
  <c r="X7773" i="1"/>
  <c r="Y7773" i="1" s="1"/>
  <c r="X370" i="1"/>
  <c r="Y370" i="1" s="1"/>
  <c r="X454" i="1"/>
  <c r="Y454" i="1" s="1"/>
  <c r="X598" i="1"/>
  <c r="Y598" i="1"/>
  <c r="X766" i="1"/>
  <c r="Y766" i="1" s="1"/>
  <c r="X970" i="1"/>
  <c r="Y970" i="1"/>
  <c r="X2050" i="1"/>
  <c r="Y2050" i="1"/>
  <c r="X5242" i="1"/>
  <c r="Y5242" i="1" s="1"/>
  <c r="X5458" i="1"/>
  <c r="Y5458" i="1" s="1"/>
  <c r="X5662" i="1"/>
  <c r="Y5662" i="1"/>
  <c r="X5938" i="1"/>
  <c r="Y5938" i="1" s="1"/>
  <c r="X1194" i="1"/>
  <c r="Y1194" i="1"/>
  <c r="X6283" i="1"/>
  <c r="Y6283" i="1"/>
  <c r="X1799" i="1"/>
  <c r="Y1799" i="1" s="1"/>
  <c r="X1931" i="1"/>
  <c r="Y1931" i="1" s="1"/>
  <c r="X2951" i="1"/>
  <c r="Y2951" i="1"/>
  <c r="X3083" i="1"/>
  <c r="Y3083" i="1" s="1"/>
  <c r="X2102" i="1"/>
  <c r="Y2102" i="1"/>
  <c r="X2486" i="1"/>
  <c r="Y2486" i="1" s="1"/>
  <c r="X2606" i="1"/>
  <c r="Y2606" i="1" s="1"/>
  <c r="X2738" i="1"/>
  <c r="Y2738" i="1" s="1"/>
  <c r="X2870" i="1"/>
  <c r="Y2870" i="1"/>
  <c r="X3002" i="1"/>
  <c r="Y3002" i="1" s="1"/>
  <c r="X3278" i="1"/>
  <c r="Y3278" i="1"/>
  <c r="X5150" i="1"/>
  <c r="Y5150" i="1" s="1"/>
  <c r="X5282" i="1"/>
  <c r="Y5282" i="1" s="1"/>
  <c r="X6590" i="1"/>
  <c r="Y6590" i="1" s="1"/>
  <c r="X6734" i="1"/>
  <c r="Y6734" i="1"/>
  <c r="X6854" i="1"/>
  <c r="Y6854" i="1" s="1"/>
  <c r="X6974" i="1"/>
  <c r="Y6974" i="1"/>
  <c r="X7538" i="1"/>
  <c r="Y7538" i="1"/>
  <c r="X7803" i="1"/>
  <c r="Y7803" i="1" s="1"/>
  <c r="X4463" i="1"/>
  <c r="Y4463" i="1" s="1"/>
  <c r="X4751" i="1"/>
  <c r="Y4751" i="1"/>
  <c r="X5339" i="1"/>
  <c r="Y5339" i="1" s="1"/>
  <c r="X7391" i="1"/>
  <c r="Y7391" i="1"/>
  <c r="X12" i="1"/>
  <c r="Y12" i="1"/>
  <c r="X312" i="1"/>
  <c r="Y312" i="1" s="1"/>
  <c r="X552" i="1"/>
  <c r="Y552" i="1" s="1"/>
  <c r="X792" i="1"/>
  <c r="Y792" i="1"/>
  <c r="X1044" i="1"/>
  <c r="Y1044" i="1" s="1"/>
  <c r="X1416" i="1"/>
  <c r="Y1416" i="1"/>
  <c r="X1644" i="1"/>
  <c r="Y1644" i="1" s="1"/>
  <c r="X1944" i="1"/>
  <c r="Y1944" i="1" s="1"/>
  <c r="X2232" i="1"/>
  <c r="Y2232" i="1" s="1"/>
  <c r="X2472" i="1"/>
  <c r="Y2472" i="1"/>
  <c r="X2700" i="1"/>
  <c r="Y2700" i="1" s="1"/>
  <c r="X3408" i="1"/>
  <c r="Y3408" i="1"/>
  <c r="X3720" i="1"/>
  <c r="Y3720" i="1" s="1"/>
  <c r="X4056" i="1"/>
  <c r="Y4056" i="1" s="1"/>
  <c r="X4452" i="1"/>
  <c r="Y4452" i="1" s="1"/>
  <c r="X4872" i="1"/>
  <c r="Y4872" i="1"/>
  <c r="X5292" i="1"/>
  <c r="Y5292" i="1" s="1"/>
  <c r="X5688" i="1"/>
  <c r="Y5688" i="1"/>
  <c r="X6228" i="1"/>
  <c r="Y6228" i="1" s="1"/>
  <c r="X6888" i="1"/>
  <c r="Y6888" i="1" s="1"/>
  <c r="X7488" i="1"/>
  <c r="Y7488" i="1" s="1"/>
  <c r="X1068" i="1"/>
  <c r="Y1068" i="1"/>
  <c r="X2341" i="1"/>
  <c r="Y2341" i="1" s="1"/>
  <c r="X145" i="1"/>
  <c r="Y145" i="1"/>
  <c r="X493" i="1"/>
  <c r="Y493" i="1"/>
  <c r="X757" i="1"/>
  <c r="Y757" i="1" s="1"/>
  <c r="X997" i="1"/>
  <c r="Y997" i="1" s="1"/>
  <c r="X1321" i="1"/>
  <c r="Y1321" i="1"/>
  <c r="X1513" i="1"/>
  <c r="Y1513" i="1" s="1"/>
  <c r="X1765" i="1"/>
  <c r="Y1765" i="1"/>
  <c r="X2317" i="1"/>
  <c r="Y2317" i="1" s="1"/>
  <c r="X2761" i="1"/>
  <c r="Y2761" i="1" s="1"/>
  <c r="X3121" i="1"/>
  <c r="Y3121" i="1" s="1"/>
  <c r="X3445" i="1"/>
  <c r="Y3445" i="1"/>
  <c r="X3805" i="1"/>
  <c r="Y3805" i="1" s="1"/>
  <c r="X4165" i="1"/>
  <c r="Y4165" i="1"/>
  <c r="X4501" i="1"/>
  <c r="Y4501" i="1" s="1"/>
  <c r="X4933" i="1"/>
  <c r="Y4933" i="1" s="1"/>
  <c r="X5305" i="1"/>
  <c r="Y5305" i="1" s="1"/>
  <c r="X5689" i="1"/>
  <c r="Y5689" i="1"/>
  <c r="X6145" i="1"/>
  <c r="Y6145" i="1" s="1"/>
  <c r="X6673" i="1"/>
  <c r="Y6673" i="1"/>
  <c r="X7321" i="1"/>
  <c r="Y7321" i="1"/>
  <c r="X7897" i="1"/>
  <c r="Y7897" i="1" s="1"/>
  <c r="X4795" i="1"/>
  <c r="Y4795" i="1" s="1"/>
  <c r="X79" i="1"/>
  <c r="Y79" i="1"/>
  <c r="X307" i="1"/>
  <c r="Y307" i="1" s="1"/>
  <c r="X499" i="1"/>
  <c r="Y499" i="1"/>
  <c r="X691" i="1"/>
  <c r="Y691" i="1"/>
  <c r="X931" i="1"/>
  <c r="Y931" i="1" s="1"/>
  <c r="X1147" i="1"/>
  <c r="Y1147" i="1" s="1"/>
  <c r="X1351" i="1"/>
  <c r="Y1351" i="1"/>
  <c r="X1495" i="1"/>
  <c r="Y1495" i="1" s="1"/>
  <c r="X1783" i="1"/>
  <c r="Y1783" i="1"/>
  <c r="X2059" i="1"/>
  <c r="Y2059" i="1" s="1"/>
  <c r="X2275" i="1"/>
  <c r="Y2275" i="1" s="1"/>
  <c r="X2743" i="1"/>
  <c r="Y2743" i="1" s="1"/>
  <c r="X2971" i="1"/>
  <c r="Y2971" i="1"/>
  <c r="X3271" i="1"/>
  <c r="Y3271" i="1" s="1"/>
  <c r="X3655" i="1"/>
  <c r="Y3655" i="1"/>
  <c r="X4039" i="1"/>
  <c r="Y4039" i="1" s="1"/>
  <c r="X4267" i="1"/>
  <c r="Y4267" i="1" s="1"/>
  <c r="X4591" i="1"/>
  <c r="Y4591" i="1" s="1"/>
  <c r="X4903" i="1"/>
  <c r="Y4903" i="1"/>
  <c r="X5215" i="1"/>
  <c r="Y5215" i="1" s="1"/>
  <c r="X1291" i="1"/>
  <c r="Y1291" i="1"/>
  <c r="X628" i="1"/>
  <c r="Y628" i="1" s="1"/>
  <c r="X2739" i="1"/>
  <c r="Y2739" i="1" s="1"/>
  <c r="X3976" i="1"/>
  <c r="Y3976" i="1" s="1"/>
  <c r="X27" i="1"/>
  <c r="Y27" i="1"/>
  <c r="X159" i="1"/>
  <c r="Y159" i="1" s="1"/>
  <c r="X531" i="1"/>
  <c r="Y531" i="1"/>
  <c r="X651" i="1"/>
  <c r="Y651" i="1"/>
  <c r="X747" i="1"/>
  <c r="Y747" i="1" s="1"/>
  <c r="X1335" i="1"/>
  <c r="Y1335" i="1" s="1"/>
  <c r="X1479" i="1"/>
  <c r="Y1479" i="1"/>
  <c r="X1635" i="1"/>
  <c r="Y1635" i="1" s="1"/>
  <c r="X1803" i="1"/>
  <c r="Y1803" i="1"/>
  <c r="X1959" i="1"/>
  <c r="Y1959" i="1" s="1"/>
  <c r="X2295" i="1"/>
  <c r="Y2295" i="1" s="1"/>
  <c r="X2667" i="1"/>
  <c r="Y2667" i="1" s="1"/>
  <c r="X2811" i="1"/>
  <c r="Y2811" i="1"/>
  <c r="X2979" i="1"/>
  <c r="Y2979" i="1" s="1"/>
  <c r="X3171" i="1"/>
  <c r="Y3171" i="1"/>
  <c r="X3363" i="1"/>
  <c r="Y3363" i="1" s="1"/>
  <c r="X3531" i="1"/>
  <c r="Y3531" i="1" s="1"/>
  <c r="X3711" i="1"/>
  <c r="Y3711" i="1" s="1"/>
  <c r="X3867" i="1"/>
  <c r="Y3867" i="1"/>
  <c r="X4023" i="1"/>
  <c r="Y4023" i="1" s="1"/>
  <c r="X4191" i="1"/>
  <c r="Y4191" i="1"/>
  <c r="X4407" i="1"/>
  <c r="Y4407" i="1" s="1"/>
  <c r="X4563" i="1"/>
  <c r="Y4563" i="1" s="1"/>
  <c r="X4731" i="1"/>
  <c r="Y4731" i="1" s="1"/>
  <c r="X4959" i="1"/>
  <c r="Y4959" i="1"/>
  <c r="X3219" i="1"/>
  <c r="Y3219" i="1" s="1"/>
  <c r="X1625" i="1"/>
  <c r="Y1625" i="1"/>
  <c r="X4625" i="1"/>
  <c r="Y4625" i="1"/>
  <c r="X100" i="1"/>
  <c r="Y100" i="1"/>
  <c r="X664" i="1"/>
  <c r="Y664" i="1" s="1"/>
  <c r="X808" i="1"/>
  <c r="Y808" i="1"/>
  <c r="X976" i="1"/>
  <c r="Y976" i="1" s="1"/>
  <c r="X1108" i="1"/>
  <c r="Y1108" i="1"/>
  <c r="X1252" i="1"/>
  <c r="Y1252" i="1"/>
  <c r="X1420" i="1"/>
  <c r="Y1420" i="1"/>
  <c r="X1552" i="1"/>
  <c r="Y1552" i="1" s="1"/>
  <c r="X1696" i="1"/>
  <c r="Y1696" i="1"/>
  <c r="X1804" i="1"/>
  <c r="Y1804" i="1" s="1"/>
  <c r="X2080" i="1"/>
  <c r="Y2080" i="1"/>
  <c r="X2200" i="1"/>
  <c r="Y2200" i="1"/>
  <c r="X2404" i="1"/>
  <c r="Y2404" i="1"/>
  <c r="X2776" i="1"/>
  <c r="Y2776" i="1" s="1"/>
  <c r="X2908" i="1"/>
  <c r="Y2908" i="1"/>
  <c r="X3088" i="1"/>
  <c r="Y3088" i="1" s="1"/>
  <c r="X3448" i="1"/>
  <c r="Y3448" i="1"/>
  <c r="X3664" i="1"/>
  <c r="Y3664" i="1" s="1"/>
  <c r="X3856" i="1"/>
  <c r="Y3856" i="1"/>
  <c r="X4084" i="1"/>
  <c r="Y4084" i="1" s="1"/>
  <c r="X4276" i="1"/>
  <c r="Y4276" i="1"/>
  <c r="X4468" i="1"/>
  <c r="Y4468" i="1" s="1"/>
  <c r="X4660" i="1"/>
  <c r="Y4660" i="1"/>
  <c r="X4960" i="1"/>
  <c r="Y4960" i="1" s="1"/>
  <c r="X5152" i="1"/>
  <c r="Y5152" i="1"/>
  <c r="X5392" i="1"/>
  <c r="Y5392" i="1" s="1"/>
  <c r="X3387" i="1"/>
  <c r="Y3387" i="1"/>
  <c r="X65" i="1"/>
  <c r="Y65" i="1" s="1"/>
  <c r="X209" i="1"/>
  <c r="Y209" i="1"/>
  <c r="X389" i="1"/>
  <c r="Y389" i="1" s="1"/>
  <c r="X701" i="1"/>
  <c r="Y701" i="1"/>
  <c r="X1445" i="1"/>
  <c r="Y1445" i="1" s="1"/>
  <c r="X1601" i="1"/>
  <c r="Y1601" i="1"/>
  <c r="X1901" i="1"/>
  <c r="Y1901" i="1" s="1"/>
  <c r="X2393" i="1"/>
  <c r="Y2393" i="1"/>
  <c r="X2537" i="1"/>
  <c r="Y2537" i="1"/>
  <c r="X3353" i="1"/>
  <c r="Y3353" i="1"/>
  <c r="X548" i="1"/>
  <c r="Y548" i="1" s="1"/>
  <c r="X2084" i="1"/>
  <c r="Y2084" i="1"/>
  <c r="X2240" i="1"/>
  <c r="Y2240" i="1" s="1"/>
  <c r="X2420" i="1"/>
  <c r="Y2420" i="1"/>
  <c r="X2804" i="1"/>
  <c r="Y2804" i="1"/>
  <c r="X3164" i="1"/>
  <c r="Y3164" i="1"/>
  <c r="X3296" i="1"/>
  <c r="Y3296" i="1" s="1"/>
  <c r="X3416" i="1"/>
  <c r="Y3416" i="1"/>
  <c r="X3560" i="1"/>
  <c r="Y3560" i="1" s="1"/>
  <c r="X3992" i="1"/>
  <c r="Y3992" i="1"/>
  <c r="X4544" i="1"/>
  <c r="Y4544" i="1"/>
  <c r="X4676" i="1"/>
  <c r="Y4676" i="1"/>
  <c r="X4940" i="1"/>
  <c r="Y4940" i="1" s="1"/>
  <c r="X5072" i="1"/>
  <c r="Y5072" i="1"/>
  <c r="X5408" i="1"/>
  <c r="Y5408" i="1" s="1"/>
  <c r="X5540" i="1"/>
  <c r="Y5540" i="1"/>
  <c r="X6044" i="1"/>
  <c r="Y6044" i="1" s="1"/>
  <c r="X6176" i="1"/>
  <c r="Y6176" i="1"/>
  <c r="X6488" i="1"/>
  <c r="Y6488" i="1" s="1"/>
  <c r="X7256" i="1"/>
  <c r="Y7256" i="1"/>
  <c r="X141" i="1"/>
  <c r="Y141" i="1" s="1"/>
  <c r="X1461" i="1"/>
  <c r="Y1461" i="1"/>
  <c r="X1605" i="1"/>
  <c r="Y1605" i="1" s="1"/>
  <c r="X1785" i="1"/>
  <c r="Y1785" i="1"/>
  <c r="X2157" i="1"/>
  <c r="Y2157" i="1" s="1"/>
  <c r="X2457" i="1"/>
  <c r="Y2457" i="1"/>
  <c r="X3117" i="1"/>
  <c r="Y3117" i="1" s="1"/>
  <c r="X3249" i="1"/>
  <c r="Y3249" i="1"/>
  <c r="X5109" i="1"/>
  <c r="Y5109" i="1"/>
  <c r="X5289" i="1"/>
  <c r="Y5289" i="1"/>
  <c r="X5421" i="1"/>
  <c r="Y5421" i="1" s="1"/>
  <c r="X6945" i="1"/>
  <c r="Y6945" i="1"/>
  <c r="X7401" i="1"/>
  <c r="Y7401" i="1" s="1"/>
  <c r="X130" i="1"/>
  <c r="Y130" i="1"/>
  <c r="X286" i="1"/>
  <c r="Y286" i="1"/>
  <c r="X1666" i="1"/>
  <c r="Y1666" i="1"/>
  <c r="X1870" i="1"/>
  <c r="Y1870" i="1" s="1"/>
  <c r="X2062" i="1"/>
  <c r="Y2062" i="1"/>
  <c r="X2506" i="1"/>
  <c r="Y2506" i="1" s="1"/>
  <c r="X2686" i="1"/>
  <c r="Y2686" i="1"/>
  <c r="X2842" i="1"/>
  <c r="Y2842" i="1"/>
  <c r="X3910" i="1"/>
  <c r="Y3910" i="1"/>
  <c r="X4102" i="1"/>
  <c r="Y4102" i="1" s="1"/>
  <c r="X4318" i="1"/>
  <c r="Y4318" i="1"/>
  <c r="X4834" i="1"/>
  <c r="Y4834" i="1" s="1"/>
  <c r="X5062" i="1"/>
  <c r="Y5062" i="1"/>
  <c r="X1050" i="1"/>
  <c r="Y1050" i="1"/>
  <c r="X1206" i="1"/>
  <c r="Y1206" i="1"/>
  <c r="X1734" i="1"/>
  <c r="Y1734" i="1" s="1"/>
  <c r="X2298" i="1"/>
  <c r="Y2298" i="1"/>
  <c r="X2418" i="1"/>
  <c r="Y2418" i="1" s="1"/>
  <c r="X2682" i="1"/>
  <c r="Y2682" i="1"/>
  <c r="X2814" i="1"/>
  <c r="Y2814" i="1" s="1"/>
  <c r="X2934" i="1"/>
  <c r="Y2934" i="1"/>
  <c r="X3078" i="1"/>
  <c r="Y3078" i="1" s="1"/>
  <c r="X3198" i="1"/>
  <c r="Y3198" i="1"/>
  <c r="X3870" i="1"/>
  <c r="Y3870" i="1" s="1"/>
  <c r="X4134" i="1"/>
  <c r="Y4134" i="1"/>
  <c r="X6787" i="1"/>
  <c r="Y6787" i="1" s="1"/>
  <c r="X551" i="1"/>
  <c r="Y551" i="1"/>
  <c r="X3239" i="1"/>
  <c r="Y3239" i="1"/>
  <c r="X6400" i="1"/>
  <c r="Y6400" i="1"/>
  <c r="X1970" i="1"/>
  <c r="Y1970" i="1" s="1"/>
  <c r="X5294" i="1"/>
  <c r="Y5294" i="1"/>
  <c r="X6218" i="1"/>
  <c r="Y6218" i="1" s="1"/>
  <c r="X6362" i="1"/>
  <c r="Y6362" i="1"/>
  <c r="X6470" i="1"/>
  <c r="Y6470" i="1"/>
  <c r="X5259" i="1"/>
  <c r="Y5259" i="1"/>
  <c r="X6351" i="1"/>
  <c r="Y6351" i="1" s="1"/>
  <c r="X6483" i="1"/>
  <c r="Y6483" i="1"/>
  <c r="X6603" i="1"/>
  <c r="Y6603" i="1"/>
  <c r="X7515" i="1"/>
  <c r="Y7515" i="1"/>
  <c r="X7671" i="1"/>
  <c r="Y7671" i="1"/>
  <c r="X6569" i="1"/>
  <c r="Y6569" i="1"/>
  <c r="X6689" i="1"/>
  <c r="Y6689" i="1" s="1"/>
  <c r="X6833" i="1"/>
  <c r="Y6833" i="1"/>
  <c r="X6977" i="1"/>
  <c r="Y6977" i="1"/>
  <c r="X7697" i="1"/>
  <c r="Y7697" i="1"/>
  <c r="X3887" i="1"/>
  <c r="Y3887" i="1"/>
  <c r="X2263" i="1"/>
  <c r="Y2263" i="1"/>
  <c r="X2707" i="1"/>
  <c r="Y2707" i="1" s="1"/>
  <c r="X3739" i="1"/>
  <c r="Y3739" i="1"/>
  <c r="X4687" i="1"/>
  <c r="Y4687" i="1"/>
  <c r="X5779" i="1"/>
  <c r="Y5779" i="1"/>
  <c r="X6049" i="1"/>
  <c r="Y6049" i="1"/>
  <c r="X24" i="1"/>
  <c r="Y24" i="1"/>
  <c r="X324" i="1"/>
  <c r="Y324" i="1" s="1"/>
  <c r="X564" i="1"/>
  <c r="Y564" i="1"/>
  <c r="X804" i="1"/>
  <c r="Y804" i="1" s="1"/>
  <c r="X1092" i="1"/>
  <c r="Y1092" i="1"/>
  <c r="X1428" i="1"/>
  <c r="Y1428" i="1"/>
  <c r="X1680" i="1"/>
  <c r="Y1680" i="1"/>
  <c r="X2028" i="1"/>
  <c r="Y2028" i="1" s="1"/>
  <c r="X2244" i="1"/>
  <c r="Y2244" i="1"/>
  <c r="X2712" i="1"/>
  <c r="Y2712" i="1"/>
  <c r="X3432" i="1"/>
  <c r="Y3432" i="1"/>
  <c r="X3744" i="1"/>
  <c r="Y3744" i="1"/>
  <c r="X4080" i="1"/>
  <c r="Y4080" i="1"/>
  <c r="X4488" i="1"/>
  <c r="Y4488" i="1" s="1"/>
  <c r="X4944" i="1"/>
  <c r="Y4944" i="1"/>
  <c r="X5328" i="1"/>
  <c r="Y5328" i="1" s="1"/>
  <c r="X5700" i="1"/>
  <c r="Y5700" i="1"/>
  <c r="X6300" i="1"/>
  <c r="Y6300" i="1"/>
  <c r="X6960" i="1"/>
  <c r="Y6960" i="1"/>
  <c r="X7560" i="1"/>
  <c r="Y7560" i="1" s="1"/>
  <c r="X1177" i="1"/>
  <c r="Y1177" i="1"/>
  <c r="X2485" i="1"/>
  <c r="Y2485" i="1"/>
  <c r="X157" i="1"/>
  <c r="Y157" i="1"/>
  <c r="X505" i="1"/>
  <c r="Y505" i="1"/>
  <c r="X769" i="1"/>
  <c r="Y769" i="1"/>
  <c r="X1093" i="1"/>
  <c r="Y1093" i="1" s="1"/>
  <c r="X1345" i="1"/>
  <c r="Y1345" i="1"/>
  <c r="X1525" i="1"/>
  <c r="Y1525" i="1"/>
  <c r="X2329" i="1"/>
  <c r="Y2329" i="1"/>
  <c r="X2809" i="1"/>
  <c r="Y2809" i="1"/>
  <c r="X3157" i="1"/>
  <c r="Y3157" i="1"/>
  <c r="X3493" i="1"/>
  <c r="Y3493" i="1" s="1"/>
  <c r="X3853" i="1"/>
  <c r="Y3853" i="1"/>
  <c r="X4213" i="1"/>
  <c r="Y4213" i="1" s="1"/>
  <c r="X4573" i="1"/>
  <c r="Y4573" i="1"/>
  <c r="X4957" i="1"/>
  <c r="Y4957" i="1"/>
  <c r="X5329" i="1"/>
  <c r="Y5329" i="1"/>
  <c r="X5701" i="1"/>
  <c r="Y5701" i="1" s="1"/>
  <c r="X6157" i="1"/>
  <c r="Y6157" i="1"/>
  <c r="X6745" i="1"/>
  <c r="Y6745" i="1" s="1"/>
  <c r="X7345" i="1"/>
  <c r="Y7345" i="1"/>
  <c r="X7945" i="1"/>
  <c r="Y7945" i="1"/>
  <c r="X3091" i="1"/>
  <c r="Y3091" i="1"/>
  <c r="X4867" i="1"/>
  <c r="Y4867" i="1" s="1"/>
  <c r="X91" i="1"/>
  <c r="Y91" i="1"/>
  <c r="X331" i="1"/>
  <c r="Y331" i="1" s="1"/>
  <c r="X703" i="1"/>
  <c r="Y703" i="1"/>
  <c r="X2287" i="1"/>
  <c r="Y2287" i="1"/>
  <c r="X2503" i="1"/>
  <c r="Y2503" i="1"/>
  <c r="X39" i="1"/>
  <c r="Y39" i="1" s="1"/>
  <c r="X171" i="1"/>
  <c r="Y171" i="1"/>
  <c r="X543" i="1"/>
  <c r="Y543" i="1"/>
  <c r="X879" i="1"/>
  <c r="Y879" i="1"/>
  <c r="X1035" i="1"/>
  <c r="Y1035" i="1"/>
  <c r="X1203" i="1"/>
  <c r="Y1203" i="1"/>
  <c r="X1359" i="1"/>
  <c r="Y1359" i="1" s="1"/>
  <c r="X1491" i="1"/>
  <c r="Y1491" i="1"/>
  <c r="X1659" i="1"/>
  <c r="Y1659" i="1" s="1"/>
  <c r="X1815" i="1"/>
  <c r="Y1815" i="1"/>
  <c r="X2139" i="1"/>
  <c r="Y2139" i="1"/>
  <c r="X2499" i="1"/>
  <c r="Y2499" i="1"/>
  <c r="X2679" i="1"/>
  <c r="Y2679" i="1" s="1"/>
  <c r="X2823" i="1"/>
  <c r="Y2823" i="1"/>
  <c r="X292" i="1"/>
  <c r="Y292" i="1" s="1"/>
  <c r="X532" i="1"/>
  <c r="Y532" i="1"/>
  <c r="X676" i="1"/>
  <c r="Y676" i="1"/>
  <c r="X820" i="1"/>
  <c r="Y820" i="1"/>
  <c r="X988" i="1"/>
  <c r="Y988" i="1" s="1"/>
  <c r="X1120" i="1"/>
  <c r="Y1120" i="1"/>
  <c r="X1816" i="1"/>
  <c r="Y1816" i="1"/>
  <c r="X1936" i="1"/>
  <c r="Y1936" i="1"/>
  <c r="X2596" i="1"/>
  <c r="Y2596" i="1"/>
  <c r="X2788" i="1"/>
  <c r="Y2788" i="1"/>
  <c r="X3100" i="1"/>
  <c r="Y3100" i="1" s="1"/>
  <c r="X3268" i="1"/>
  <c r="Y3268" i="1"/>
  <c r="X3460" i="1"/>
  <c r="Y3460" i="1" s="1"/>
  <c r="X3676" i="1"/>
  <c r="Y3676" i="1"/>
  <c r="X3868" i="1"/>
  <c r="Y3868" i="1"/>
  <c r="X4096" i="1"/>
  <c r="Y4096" i="1"/>
  <c r="X4288" i="1"/>
  <c r="Y4288" i="1" s="1"/>
  <c r="X4480" i="1"/>
  <c r="Y4480" i="1"/>
  <c r="X4696" i="1"/>
  <c r="Y4696" i="1"/>
  <c r="X4972" i="1"/>
  <c r="Y4972" i="1"/>
  <c r="X5188" i="1"/>
  <c r="Y5188" i="1"/>
  <c r="X5404" i="1"/>
  <c r="Y5404" i="1"/>
  <c r="X3785" i="1"/>
  <c r="Y3785" i="1" s="1"/>
  <c r="X77" i="1"/>
  <c r="Y77" i="1"/>
  <c r="X233" i="1"/>
  <c r="Y233" i="1" s="1"/>
  <c r="X401" i="1"/>
  <c r="Y401" i="1"/>
  <c r="X545" i="1"/>
  <c r="Y545" i="1"/>
  <c r="X1277" i="1"/>
  <c r="Y1277" i="1"/>
  <c r="X1757" i="1"/>
  <c r="Y1757" i="1" s="1"/>
  <c r="X2069" i="1"/>
  <c r="Y2069" i="1"/>
  <c r="X2225" i="1"/>
  <c r="Y2225" i="1"/>
  <c r="X116" i="1"/>
  <c r="Y116" i="1"/>
  <c r="X260" i="1"/>
  <c r="Y260" i="1"/>
  <c r="X680" i="1"/>
  <c r="Y680" i="1"/>
  <c r="X824" i="1"/>
  <c r="Y824" i="1" s="1"/>
  <c r="X944" i="1"/>
  <c r="Y944" i="1"/>
  <c r="X1112" i="1"/>
  <c r="Y1112" i="1" s="1"/>
  <c r="X1460" i="1"/>
  <c r="Y1460" i="1"/>
  <c r="X1760" i="1"/>
  <c r="Y1760" i="1"/>
  <c r="X1916" i="1"/>
  <c r="Y1916" i="1"/>
  <c r="X2096" i="1"/>
  <c r="Y2096" i="1" s="1"/>
  <c r="X2816" i="1"/>
  <c r="Y2816" i="1"/>
  <c r="X2972" i="1"/>
  <c r="Y2972" i="1" s="1"/>
  <c r="X3716" i="1"/>
  <c r="Y3716" i="1"/>
  <c r="X3848" i="1"/>
  <c r="Y3848" i="1"/>
  <c r="X4292" i="1"/>
  <c r="Y4292" i="1"/>
  <c r="X4688" i="1"/>
  <c r="Y4688" i="1" s="1"/>
  <c r="X4820" i="1"/>
  <c r="Y4820" i="1"/>
  <c r="X5084" i="1"/>
  <c r="Y5084" i="1" s="1"/>
  <c r="X5252" i="1"/>
  <c r="Y5252" i="1"/>
  <c r="X5888" i="1"/>
  <c r="Y5888" i="1"/>
  <c r="X6056" i="1"/>
  <c r="Y6056" i="1"/>
  <c r="X6344" i="1"/>
  <c r="Y6344" i="1" s="1"/>
  <c r="X6704" i="1"/>
  <c r="Y6704" i="1"/>
  <c r="X6932" i="1"/>
  <c r="Y6932" i="1" s="1"/>
  <c r="X7112" i="1"/>
  <c r="Y7112" i="1"/>
  <c r="X7592" i="1"/>
  <c r="Y7592" i="1"/>
  <c r="X7976" i="1"/>
  <c r="Y7976" i="1"/>
  <c r="X3489" i="1"/>
  <c r="Y3489" i="1" s="1"/>
  <c r="X6694" i="1"/>
  <c r="Y6694" i="1"/>
  <c r="X1389" i="1"/>
  <c r="Y1389" i="1"/>
  <c r="X2938" i="1"/>
  <c r="Y2938" i="1"/>
  <c r="X7858" i="1"/>
  <c r="Y7858" i="1"/>
  <c r="X153" i="1"/>
  <c r="Y153" i="1"/>
  <c r="X285" i="1"/>
  <c r="Y285" i="1" s="1"/>
  <c r="X429" i="1"/>
  <c r="Y429" i="1"/>
  <c r="X585" i="1"/>
  <c r="Y585" i="1" s="1"/>
  <c r="X933" i="1"/>
  <c r="Y933" i="1"/>
  <c r="X1101" i="1"/>
  <c r="Y1101" i="1"/>
  <c r="X1317" i="1"/>
  <c r="Y1317" i="1"/>
  <c r="X1473" i="1"/>
  <c r="Y1473" i="1" s="1"/>
  <c r="X2001" i="1"/>
  <c r="Y2001" i="1"/>
  <c r="X3417" i="1"/>
  <c r="Y3417" i="1"/>
  <c r="X3717" i="1"/>
  <c r="Y3717" i="1"/>
  <c r="X4485" i="1"/>
  <c r="Y4485" i="1"/>
  <c r="X4629" i="1"/>
  <c r="Y4629" i="1"/>
  <c r="X5733" i="1"/>
  <c r="Y5733" i="1" s="1"/>
  <c r="X6285" i="1"/>
  <c r="Y6285" i="1"/>
  <c r="X6477" i="1"/>
  <c r="Y6477" i="1"/>
  <c r="X6957" i="1"/>
  <c r="Y6957" i="1"/>
  <c r="X7245" i="1"/>
  <c r="Y7245" i="1"/>
  <c r="X7425" i="1"/>
  <c r="Y7425" i="1"/>
  <c r="X8001" i="1"/>
  <c r="Y8001" i="1" s="1"/>
  <c r="X5145" i="1"/>
  <c r="Y5145" i="1"/>
  <c r="X958" i="1"/>
  <c r="Y958" i="1" s="1"/>
  <c r="X4414" i="1"/>
  <c r="Y4414" i="1"/>
  <c r="X7150" i="1"/>
  <c r="Y7150" i="1"/>
  <c r="X1330" i="1"/>
  <c r="Y1330" i="1"/>
  <c r="X1486" i="1"/>
  <c r="Y1486" i="1" s="1"/>
  <c r="X2218" i="1"/>
  <c r="Y2218" i="1"/>
  <c r="X2350" i="1"/>
  <c r="Y2350" i="1"/>
  <c r="X2854" i="1"/>
  <c r="Y2854" i="1"/>
  <c r="X4606" i="1"/>
  <c r="Y4606" i="1"/>
  <c r="X5074" i="1"/>
  <c r="Y5074" i="1"/>
  <c r="X1470" i="1"/>
  <c r="Y1470" i="1" s="1"/>
  <c r="X1590" i="1"/>
  <c r="Y1590" i="1"/>
  <c r="X2022" i="1"/>
  <c r="Y2022" i="1" s="1"/>
  <c r="X2166" i="1"/>
  <c r="Y2166" i="1"/>
  <c r="X2562" i="1"/>
  <c r="Y2562" i="1"/>
  <c r="X3882" i="1"/>
  <c r="Y3882" i="1"/>
  <c r="X4002" i="1"/>
  <c r="Y4002" i="1" s="1"/>
  <c r="X5166" i="1"/>
  <c r="Y5166" i="1"/>
  <c r="X419" i="1"/>
  <c r="Y419" i="1"/>
  <c r="X1955" i="1"/>
  <c r="Y1955" i="1"/>
  <c r="X2255" i="1"/>
  <c r="Y2255" i="1"/>
  <c r="X3107" i="1"/>
  <c r="Y3107" i="1"/>
  <c r="X6136" i="1"/>
  <c r="Y6136" i="1" s="1"/>
  <c r="X6268" i="1"/>
  <c r="Y6268" i="1"/>
  <c r="X14" i="1"/>
  <c r="Y14" i="1"/>
  <c r="X398" i="1"/>
  <c r="Y398" i="1"/>
  <c r="X4262" i="1"/>
  <c r="Y4262" i="1"/>
  <c r="X6110" i="1"/>
  <c r="Y6110" i="1"/>
  <c r="X5271" i="1"/>
  <c r="Y5271" i="1" s="1"/>
  <c r="X5415" i="1"/>
  <c r="Y5415" i="1"/>
  <c r="X5547" i="1"/>
  <c r="Y5547" i="1" s="1"/>
  <c r="X7683" i="1"/>
  <c r="Y7683" i="1"/>
  <c r="X7732" i="1"/>
  <c r="Y7732" i="1"/>
  <c r="X4043" i="1"/>
  <c r="Y4043" i="1"/>
  <c r="X857" i="1"/>
  <c r="Y857" i="1" s="1"/>
  <c r="X2261" i="1"/>
  <c r="Y2261" i="1"/>
  <c r="X4805" i="1"/>
  <c r="Y4805" i="1"/>
  <c r="X5406" i="1"/>
  <c r="Y5406" i="1"/>
  <c r="X4976" i="1"/>
  <c r="Y4976" i="1"/>
  <c r="X2040" i="1"/>
  <c r="Y2040" i="1"/>
  <c r="X2053" i="1"/>
  <c r="Y2053" i="1" s="1"/>
  <c r="X5617" i="1"/>
  <c r="Y5617" i="1"/>
  <c r="X2307" i="1"/>
  <c r="Y2307" i="1" s="1"/>
  <c r="X184" i="1"/>
  <c r="Y184" i="1"/>
  <c r="X2680" i="1"/>
  <c r="Y2680" i="1"/>
  <c r="X636" i="1"/>
  <c r="Y636" i="1"/>
  <c r="X60" i="1"/>
  <c r="Y60" i="1" s="1"/>
  <c r="X348" i="1"/>
  <c r="Y348" i="1"/>
  <c r="X576" i="1"/>
  <c r="Y576" i="1"/>
  <c r="X1116" i="1"/>
  <c r="Y1116" i="1"/>
  <c r="X1452" i="1"/>
  <c r="Y1452" i="1"/>
  <c r="X1692" i="1"/>
  <c r="Y1692" i="1"/>
  <c r="X2076" i="1"/>
  <c r="Y2076" i="1" s="1"/>
  <c r="X2484" i="1"/>
  <c r="Y2484" i="1"/>
  <c r="X2772" i="1"/>
  <c r="Y2772" i="1" s="1"/>
  <c r="X3120" i="1"/>
  <c r="Y3120" i="1"/>
  <c r="X3444" i="1"/>
  <c r="Y3444" i="1"/>
  <c r="X3756" i="1"/>
  <c r="Y3756" i="1"/>
  <c r="X4128" i="1"/>
  <c r="Y4128" i="1" s="1"/>
  <c r="X4500" i="1"/>
  <c r="Y4500" i="1"/>
  <c r="X4968" i="1"/>
  <c r="Y4968" i="1"/>
  <c r="X5400" i="1"/>
  <c r="Y5400" i="1"/>
  <c r="X5724" i="1"/>
  <c r="Y5724" i="1"/>
  <c r="X6360" i="1"/>
  <c r="Y6360" i="1"/>
  <c r="X7020" i="1"/>
  <c r="Y7020" i="1" s="1"/>
  <c r="X7596" i="1"/>
  <c r="Y7596" i="1"/>
  <c r="X1309" i="1"/>
  <c r="Y1309" i="1"/>
  <c r="X2629" i="1"/>
  <c r="Y2629" i="1"/>
  <c r="X169" i="1"/>
  <c r="Y169" i="1"/>
  <c r="X793" i="1"/>
  <c r="Y793" i="1"/>
  <c r="X1129" i="1"/>
  <c r="Y1129" i="1" s="1"/>
  <c r="X1549" i="1"/>
  <c r="Y1549" i="1"/>
  <c r="X1801" i="1"/>
  <c r="Y1801" i="1" s="1"/>
  <c r="X2017" i="1"/>
  <c r="Y2017" i="1"/>
  <c r="X2401" i="1"/>
  <c r="Y2401" i="1"/>
  <c r="X2857" i="1"/>
  <c r="Y2857" i="1"/>
  <c r="X3181" i="1"/>
  <c r="Y3181" i="1" s="1"/>
  <c r="X3541" i="1"/>
  <c r="Y3541" i="1"/>
  <c r="X3877" i="1"/>
  <c r="Y3877" i="1"/>
  <c r="X4225" i="1"/>
  <c r="Y4225" i="1"/>
  <c r="X4585" i="1"/>
  <c r="Y4585" i="1"/>
  <c r="X5017" i="1"/>
  <c r="Y5017" i="1"/>
  <c r="X5401" i="1"/>
  <c r="Y5401" i="1" s="1"/>
  <c r="X5737" i="1"/>
  <c r="Y5737" i="1"/>
  <c r="X6169" i="1"/>
  <c r="Y6169" i="1"/>
  <c r="X6817" i="1"/>
  <c r="Y6817" i="1"/>
  <c r="X7417" i="1"/>
  <c r="Y7417" i="1"/>
  <c r="X355" i="1"/>
  <c r="Y355" i="1"/>
  <c r="X3283" i="1"/>
  <c r="Y3283" i="1" s="1"/>
  <c r="X4939" i="1"/>
  <c r="Y4939" i="1"/>
  <c r="X955" i="1"/>
  <c r="Y955" i="1"/>
  <c r="X1159" i="1"/>
  <c r="Y1159" i="1"/>
  <c r="X1363" i="1"/>
  <c r="Y1363" i="1"/>
  <c r="X1579" i="1"/>
  <c r="Y1579" i="1"/>
  <c r="X1819" i="1"/>
  <c r="Y1819" i="1" s="1"/>
  <c r="X2083" i="1"/>
  <c r="Y2083" i="1"/>
  <c r="X2779" i="1"/>
  <c r="Y2779" i="1" s="1"/>
  <c r="X2995" i="1"/>
  <c r="Y2995" i="1"/>
  <c r="X3343" i="1"/>
  <c r="Y3343" i="1"/>
  <c r="X3775" i="1"/>
  <c r="Y3775" i="1"/>
  <c r="X4087" i="1"/>
  <c r="Y4087" i="1" s="1"/>
  <c r="X4339" i="1"/>
  <c r="Y4339" i="1"/>
  <c r="X4663" i="1"/>
  <c r="Y4663" i="1" s="1"/>
  <c r="X4951" i="1"/>
  <c r="Y4951" i="1"/>
  <c r="X5275" i="1"/>
  <c r="Y5275" i="1"/>
  <c r="X1675" i="1"/>
  <c r="Y1675" i="1"/>
  <c r="X737" i="1"/>
  <c r="Y737" i="1" s="1"/>
  <c r="X1971" i="1"/>
  <c r="Y1971" i="1"/>
  <c r="X2813" i="1"/>
  <c r="Y2813" i="1"/>
  <c r="X4060" i="1"/>
  <c r="Y4060" i="1"/>
  <c r="X4685" i="1"/>
  <c r="Y4685" i="1"/>
  <c r="X51" i="1"/>
  <c r="Y51" i="1"/>
  <c r="X183" i="1"/>
  <c r="Y183" i="1" s="1"/>
  <c r="X315" i="1"/>
  <c r="Y315" i="1"/>
  <c r="X435" i="1"/>
  <c r="Y435" i="1" s="1"/>
  <c r="X663" i="1"/>
  <c r="Y663" i="1"/>
  <c r="X771" i="1"/>
  <c r="Y771" i="1"/>
  <c r="X1071" i="1"/>
  <c r="Y1071" i="1"/>
  <c r="X1215" i="1"/>
  <c r="Y1215" i="1" s="1"/>
  <c r="X1371" i="1"/>
  <c r="Y1371" i="1"/>
  <c r="X1839" i="1"/>
  <c r="Y1839" i="1" s="1"/>
  <c r="X1983" i="1"/>
  <c r="Y1983" i="1"/>
  <c r="X2343" i="1"/>
  <c r="Y2343" i="1"/>
  <c r="X2511" i="1"/>
  <c r="Y2511" i="1"/>
  <c r="X2691" i="1"/>
  <c r="Y2691" i="1" s="1"/>
  <c r="X2835" i="1"/>
  <c r="Y2835" i="1"/>
  <c r="X3015" i="1"/>
  <c r="Y3015" i="1"/>
  <c r="X3243" i="1"/>
  <c r="Y3243" i="1"/>
  <c r="X3399" i="1"/>
  <c r="Y3399" i="1"/>
  <c r="X3591" i="1"/>
  <c r="Y3591" i="1"/>
  <c r="X3747" i="1"/>
  <c r="Y3747" i="1" s="1"/>
  <c r="X3891" i="1"/>
  <c r="Y3891" i="1"/>
  <c r="X4047" i="1"/>
  <c r="Y4047" i="1"/>
  <c r="X4227" i="1"/>
  <c r="Y4227" i="1"/>
  <c r="X4431" i="1"/>
  <c r="Y4431" i="1"/>
  <c r="X4587" i="1"/>
  <c r="Y4587" i="1"/>
  <c r="X4755" i="1"/>
  <c r="Y4755" i="1" s="1"/>
  <c r="X4983" i="1"/>
  <c r="Y4983" i="1"/>
  <c r="X3833" i="1"/>
  <c r="Y3833" i="1"/>
  <c r="X1973" i="1"/>
  <c r="Y1973" i="1"/>
  <c r="X3329" i="1"/>
  <c r="Y3329" i="1"/>
  <c r="X4841" i="1"/>
  <c r="Y4841" i="1"/>
  <c r="X136" i="1"/>
  <c r="Y136" i="1" s="1"/>
  <c r="X544" i="1"/>
  <c r="Y544" i="1"/>
  <c r="X688" i="1"/>
  <c r="Y688" i="1" s="1"/>
  <c r="X832" i="1"/>
  <c r="Y832" i="1"/>
  <c r="X1000" i="1"/>
  <c r="Y1000" i="1"/>
  <c r="X1276" i="1"/>
  <c r="Y1276" i="1"/>
  <c r="X1444" i="1"/>
  <c r="Y1444" i="1" s="1"/>
  <c r="X1576" i="1"/>
  <c r="Y1576" i="1"/>
  <c r="X1708" i="1"/>
  <c r="Y1708" i="1"/>
  <c r="X2104" i="1"/>
  <c r="Y2104" i="1"/>
  <c r="X2224" i="1"/>
  <c r="Y2224" i="1"/>
  <c r="X2428" i="1"/>
  <c r="Y2428" i="1"/>
  <c r="X2608" i="1"/>
  <c r="Y2608" i="1" s="1"/>
  <c r="X2812" i="1"/>
  <c r="Y2812" i="1"/>
  <c r="X3112" i="1"/>
  <c r="Y3112" i="1"/>
  <c r="X3292" i="1"/>
  <c r="Y3292" i="1"/>
  <c r="X413" i="1"/>
  <c r="Y413" i="1"/>
  <c r="X749" i="1"/>
  <c r="Y749" i="1"/>
  <c r="X929" i="1"/>
  <c r="Y929" i="1" s="1"/>
  <c r="X1145" i="1"/>
  <c r="Y1145" i="1"/>
  <c r="X1301" i="1"/>
  <c r="Y1301" i="1"/>
  <c r="X1457" i="1"/>
  <c r="Y1457" i="1"/>
  <c r="X1613" i="1"/>
  <c r="Y1613" i="1"/>
  <c r="X1925" i="1"/>
  <c r="Y1925" i="1"/>
  <c r="X2093" i="1"/>
  <c r="Y2093" i="1" s="1"/>
  <c r="X2237" i="1"/>
  <c r="Y2237" i="1"/>
  <c r="X2405" i="1"/>
  <c r="Y2405" i="1" s="1"/>
  <c r="X2777" i="1"/>
  <c r="Y2777" i="1"/>
  <c r="X2993" i="1"/>
  <c r="Y2993" i="1"/>
  <c r="X3149" i="1"/>
  <c r="Y3149" i="1"/>
  <c r="X3665" i="1"/>
  <c r="Y3665" i="1" s="1"/>
  <c r="X3929" i="1"/>
  <c r="Y3929" i="1"/>
  <c r="X4157" i="1"/>
  <c r="Y4157" i="1" s="1"/>
  <c r="X4397" i="1"/>
  <c r="Y4397" i="1"/>
  <c r="X4709" i="1"/>
  <c r="Y4709" i="1"/>
  <c r="X1282" i="1"/>
  <c r="Y1282" i="1"/>
  <c r="X5840" i="1"/>
  <c r="Y5840" i="1" s="1"/>
  <c r="X1052" i="1"/>
  <c r="Y1052" i="1"/>
  <c r="X2324" i="1"/>
  <c r="Y2324" i="1" s="1"/>
  <c r="X4390" i="1"/>
  <c r="Y4390" i="1"/>
  <c r="X6706" i="1"/>
  <c r="Y6706" i="1"/>
  <c r="X128" i="1"/>
  <c r="Y128" i="1"/>
  <c r="X272" i="1"/>
  <c r="Y272" i="1" s="1"/>
  <c r="X1304" i="1"/>
  <c r="Y1304" i="1"/>
  <c r="X1472" i="1"/>
  <c r="Y1472" i="1" s="1"/>
  <c r="X1772" i="1"/>
  <c r="Y1772" i="1"/>
  <c r="X1928" i="1"/>
  <c r="Y1928" i="1"/>
  <c r="X2444" i="1"/>
  <c r="Y2444" i="1"/>
  <c r="X2636" i="1"/>
  <c r="Y2636" i="1" s="1"/>
  <c r="X4304" i="1"/>
  <c r="Y4304" i="1"/>
  <c r="X5108" i="1"/>
  <c r="Y5108" i="1" s="1"/>
  <c r="X5900" i="1"/>
  <c r="Y5900" i="1"/>
  <c r="X6212" i="1"/>
  <c r="Y6212" i="1"/>
  <c r="X6512" i="1"/>
  <c r="Y6512" i="1"/>
  <c r="X7124" i="1"/>
  <c r="Y7124" i="1" s="1"/>
  <c r="X7988" i="1"/>
  <c r="Y7988" i="1"/>
  <c r="X3704" i="1"/>
  <c r="Y3704" i="1"/>
  <c r="X6742" i="1"/>
  <c r="Y6742" i="1"/>
  <c r="X1690" i="1"/>
  <c r="Y1690" i="1"/>
  <c r="X3694" i="1"/>
  <c r="Y3694" i="1"/>
  <c r="X7918" i="1"/>
  <c r="Y7918" i="1" s="1"/>
  <c r="X597" i="1"/>
  <c r="Y597" i="1"/>
  <c r="X765" i="1"/>
  <c r="Y765" i="1"/>
  <c r="X1329" i="1"/>
  <c r="Y1329" i="1"/>
  <c r="X1485" i="1"/>
  <c r="Y1485" i="1"/>
  <c r="X2313" i="1"/>
  <c r="Y2313" i="1"/>
  <c r="X2961" i="1"/>
  <c r="Y2961" i="1" s="1"/>
  <c r="X3273" i="1"/>
  <c r="Y3273" i="1"/>
  <c r="X3585" i="1"/>
  <c r="Y3585" i="1"/>
  <c r="X3885" i="1"/>
  <c r="Y3885" i="1"/>
  <c r="X4017" i="1"/>
  <c r="Y4017" i="1"/>
  <c r="X4173" i="1"/>
  <c r="Y4173" i="1"/>
  <c r="X4329" i="1"/>
  <c r="Y4329" i="1" s="1"/>
  <c r="X4833" i="1"/>
  <c r="Y4833" i="1"/>
  <c r="X4977" i="1"/>
  <c r="Y4977" i="1" s="1"/>
  <c r="X5565" i="1"/>
  <c r="Y5565" i="1"/>
  <c r="X6717" i="1"/>
  <c r="Y6717" i="1"/>
  <c r="X6993" i="1"/>
  <c r="Y6993" i="1"/>
  <c r="X7137" i="1"/>
  <c r="Y7137" i="1" s="1"/>
  <c r="X7833" i="1"/>
  <c r="Y7833" i="1"/>
  <c r="X3046" i="1"/>
  <c r="Y3046" i="1"/>
  <c r="X3226" i="1"/>
  <c r="Y3226" i="1"/>
  <c r="X3406" i="1"/>
  <c r="Y3406" i="1"/>
  <c r="X3754" i="1"/>
  <c r="Y3754" i="1"/>
  <c r="X4342" i="1"/>
  <c r="Y4342" i="1" s="1"/>
  <c r="X1350" i="1"/>
  <c r="Y1350" i="1"/>
  <c r="X1758" i="1"/>
  <c r="Y1758" i="1" s="1"/>
  <c r="X1902" i="1"/>
  <c r="Y1902" i="1"/>
  <c r="X3366" i="1"/>
  <c r="Y3366" i="1"/>
  <c r="X3498" i="1"/>
  <c r="Y3498" i="1"/>
  <c r="X3654" i="1"/>
  <c r="Y3654" i="1" s="1"/>
  <c r="X3762" i="1"/>
  <c r="Y3762" i="1"/>
  <c r="X275" i="1"/>
  <c r="Y275" i="1"/>
  <c r="X2135" i="1"/>
  <c r="Y2135" i="1"/>
  <c r="X2675" i="1"/>
  <c r="Y2675" i="1"/>
  <c r="X6016" i="1"/>
  <c r="Y6016" i="1"/>
  <c r="X26" i="1"/>
  <c r="Y26" i="1" s="1"/>
  <c r="X146" i="1"/>
  <c r="Y146" i="1"/>
  <c r="X1730" i="1"/>
  <c r="Y1730" i="1" s="1"/>
  <c r="X1862" i="1"/>
  <c r="Y1862" i="1"/>
  <c r="X4274" i="1"/>
  <c r="Y4274" i="1"/>
  <c r="X4394" i="1"/>
  <c r="Y4394" i="1"/>
  <c r="X5834" i="1"/>
  <c r="Y5834" i="1" s="1"/>
  <c r="X5978" i="1"/>
  <c r="Y5978" i="1"/>
  <c r="X7850" i="1"/>
  <c r="Y7850" i="1" s="1"/>
  <c r="X7982" i="1"/>
  <c r="Y7982" i="1"/>
  <c r="X5139" i="1"/>
  <c r="Y5139" i="1"/>
  <c r="X5369" i="1"/>
  <c r="Y5369" i="1"/>
  <c r="X5507" i="1"/>
  <c r="Y5507" i="1" s="1"/>
  <c r="X7559" i="1"/>
  <c r="Y7559" i="1"/>
  <c r="X1555" i="1"/>
  <c r="Y1555" i="1" s="1"/>
  <c r="X2304" i="1"/>
  <c r="Y2304" i="1"/>
  <c r="X3096" i="1"/>
  <c r="Y3096" i="1"/>
  <c r="X3396" i="1"/>
  <c r="Y3396" i="1"/>
  <c r="X3960" i="1"/>
  <c r="Y3960" i="1" s="1"/>
  <c r="X4332" i="1"/>
  <c r="Y4332" i="1"/>
  <c r="X973" i="1"/>
  <c r="Y973" i="1" s="1"/>
  <c r="X1081" i="1"/>
  <c r="Y1081" i="1"/>
  <c r="X1381" i="1"/>
  <c r="Y1381" i="1"/>
  <c r="X1645" i="1"/>
  <c r="Y1645" i="1"/>
  <c r="X1897" i="1"/>
  <c r="Y1897" i="1" s="1"/>
  <c r="X984" i="1"/>
  <c r="Y984" i="1"/>
  <c r="X72" i="1"/>
  <c r="Y72" i="1" s="1"/>
  <c r="X360" i="1"/>
  <c r="Y360" i="1"/>
  <c r="X600" i="1"/>
  <c r="Y600" i="1"/>
  <c r="X1128" i="1"/>
  <c r="Y1128" i="1"/>
  <c r="X1464" i="1"/>
  <c r="Y1464" i="1" s="1"/>
  <c r="X1704" i="1"/>
  <c r="Y1704" i="1"/>
  <c r="X2508" i="1"/>
  <c r="Y2508" i="1" s="1"/>
  <c r="X2808" i="1"/>
  <c r="Y2808" i="1"/>
  <c r="X3144" i="1"/>
  <c r="Y3144" i="1"/>
  <c r="X3456" i="1"/>
  <c r="Y3456" i="1"/>
  <c r="X3828" i="1"/>
  <c r="Y3828" i="1" s="1"/>
  <c r="X4152" i="1"/>
  <c r="Y4152" i="1"/>
  <c r="X4572" i="1"/>
  <c r="Y4572" i="1"/>
  <c r="X5004" i="1"/>
  <c r="Y5004" i="1"/>
  <c r="X5412" i="1"/>
  <c r="Y5412" i="1"/>
  <c r="X5772" i="1"/>
  <c r="Y5772" i="1"/>
  <c r="X6432" i="1"/>
  <c r="Y6432" i="1" s="1"/>
  <c r="X7044" i="1"/>
  <c r="Y7044" i="1"/>
  <c r="X7644" i="1"/>
  <c r="Y7644" i="1"/>
  <c r="X2448" i="1"/>
  <c r="Y2448" i="1"/>
  <c r="X2773" i="1"/>
  <c r="Y2773" i="1"/>
  <c r="X193" i="1"/>
  <c r="Y193" i="1"/>
  <c r="X529" i="1"/>
  <c r="Y529" i="1" s="1"/>
  <c r="X817" i="1"/>
  <c r="Y817" i="1"/>
  <c r="X1141" i="1"/>
  <c r="Y1141" i="1" s="1"/>
  <c r="X1561" i="1"/>
  <c r="Y1561" i="1"/>
  <c r="X2029" i="1"/>
  <c r="Y2029" i="1"/>
  <c r="X2425" i="1"/>
  <c r="Y2425" i="1"/>
  <c r="X2869" i="1"/>
  <c r="Y2869" i="1" s="1"/>
  <c r="X3229" i="1"/>
  <c r="Y3229" i="1"/>
  <c r="X3577" i="1"/>
  <c r="Y3577" i="1"/>
  <c r="X3913" i="1"/>
  <c r="Y3913" i="1"/>
  <c r="X4249" i="1"/>
  <c r="Y4249" i="1"/>
  <c r="X4657" i="1"/>
  <c r="Y4657" i="1"/>
  <c r="X5029" i="1"/>
  <c r="Y5029" i="1" s="1"/>
  <c r="X5413" i="1"/>
  <c r="Y5413" i="1"/>
  <c r="X5785" i="1"/>
  <c r="Y5785" i="1" s="1"/>
  <c r="X6253" i="1"/>
  <c r="Y6253" i="1"/>
  <c r="X6889" i="1"/>
  <c r="Y6889" i="1"/>
  <c r="X7465" i="1"/>
  <c r="Y7465" i="1"/>
  <c r="X43" i="1"/>
  <c r="Y43" i="1" s="1"/>
  <c r="X139" i="1"/>
  <c r="Y139" i="1"/>
  <c r="X367" i="1"/>
  <c r="Y367" i="1"/>
  <c r="X523" i="1"/>
  <c r="Y523" i="1"/>
  <c r="X739" i="1"/>
  <c r="Y739" i="1"/>
  <c r="X1171" i="1"/>
  <c r="Y1171" i="1"/>
  <c r="X2323" i="1"/>
  <c r="Y2323" i="1" s="1"/>
  <c r="X2527" i="1"/>
  <c r="Y2527" i="1"/>
  <c r="X2791" i="1"/>
  <c r="Y2791" i="1" s="1"/>
  <c r="X3367" i="1"/>
  <c r="Y3367" i="1"/>
  <c r="X3799" i="1"/>
  <c r="Y3799" i="1"/>
  <c r="X4099" i="1"/>
  <c r="Y4099" i="1"/>
  <c r="X4351" i="1"/>
  <c r="Y4351" i="1" s="1"/>
  <c r="X4675" i="1"/>
  <c r="Y4675" i="1"/>
  <c r="X4999" i="1"/>
  <c r="Y4999" i="1" s="1"/>
  <c r="X5311" i="1"/>
  <c r="Y5311" i="1"/>
  <c r="X2863" i="1"/>
  <c r="Y2863" i="1"/>
  <c r="X797" i="1"/>
  <c r="Y797" i="1"/>
  <c r="X1995" i="1"/>
  <c r="Y1995" i="1" s="1"/>
  <c r="X2944" i="1"/>
  <c r="Y2944" i="1"/>
  <c r="X4145" i="1"/>
  <c r="Y4145" i="1" s="1"/>
  <c r="X4793" i="1"/>
  <c r="Y4793" i="1"/>
  <c r="X63" i="1"/>
  <c r="Y63" i="1"/>
  <c r="X327" i="1"/>
  <c r="Y327" i="1"/>
  <c r="X555" i="1"/>
  <c r="Y555" i="1" s="1"/>
  <c r="X675" i="1"/>
  <c r="Y675" i="1"/>
  <c r="X1095" i="1"/>
  <c r="Y1095" i="1" s="1"/>
  <c r="X1227" i="1"/>
  <c r="Y1227" i="1"/>
  <c r="X1383" i="1"/>
  <c r="Y1383" i="1"/>
  <c r="X1515" i="1"/>
  <c r="Y1515" i="1"/>
  <c r="X1683" i="1"/>
  <c r="Y1683" i="1" s="1"/>
  <c r="X2007" i="1"/>
  <c r="Y2007" i="1"/>
  <c r="X2163" i="1"/>
  <c r="Y2163" i="1" s="1"/>
  <c r="X2523" i="1"/>
  <c r="Y2523" i="1"/>
  <c r="X2703" i="1"/>
  <c r="Y2703" i="1"/>
  <c r="X328" i="1"/>
  <c r="Y328" i="1"/>
  <c r="X1144" i="1"/>
  <c r="Y1144" i="1" s="1"/>
  <c r="X2248" i="1"/>
  <c r="Y2248" i="1"/>
  <c r="X2440" i="1"/>
  <c r="Y2440" i="1"/>
  <c r="X2620" i="1"/>
  <c r="Y2620" i="1"/>
  <c r="X3508" i="1"/>
  <c r="Y3508" i="1"/>
  <c r="X3724" i="1"/>
  <c r="Y3724" i="1"/>
  <c r="X3916" i="1"/>
  <c r="Y3916" i="1" s="1"/>
  <c r="X4120" i="1"/>
  <c r="Y4120" i="1"/>
  <c r="X4324" i="1"/>
  <c r="Y4324" i="1"/>
  <c r="X4504" i="1"/>
  <c r="Y4504" i="1"/>
  <c r="X4744" i="1"/>
  <c r="Y4744" i="1"/>
  <c r="X4996" i="1"/>
  <c r="Y4996" i="1"/>
  <c r="X5212" i="1"/>
  <c r="Y5212" i="1" s="1"/>
  <c r="X892" i="1"/>
  <c r="Y892" i="1"/>
  <c r="X1025" i="1"/>
  <c r="Y1025" i="1"/>
  <c r="X4241" i="1"/>
  <c r="Y4241" i="1"/>
  <c r="X101" i="1"/>
  <c r="Y101" i="1"/>
  <c r="X257" i="1"/>
  <c r="Y257" i="1"/>
  <c r="X581" i="1"/>
  <c r="Y581" i="1" s="1"/>
  <c r="X761" i="1"/>
  <c r="Y761" i="1"/>
  <c r="X953" i="1"/>
  <c r="Y953" i="1" s="1"/>
  <c r="X1157" i="1"/>
  <c r="Y1157" i="1"/>
  <c r="X1313" i="1"/>
  <c r="Y1313" i="1"/>
  <c r="X1769" i="1"/>
  <c r="Y1769" i="1"/>
  <c r="X1937" i="1"/>
  <c r="Y1937" i="1" s="1"/>
  <c r="X2105" i="1"/>
  <c r="Y2105" i="1"/>
  <c r="X2249" i="1"/>
  <c r="Y2249" i="1"/>
  <c r="X2609" i="1"/>
  <c r="Y2609" i="1"/>
  <c r="X3413" i="1"/>
  <c r="Y3413" i="1"/>
  <c r="X140" i="1"/>
  <c r="Y140" i="1"/>
  <c r="X584" i="1"/>
  <c r="Y584" i="1" s="1"/>
  <c r="X1784" i="1"/>
  <c r="Y1784" i="1"/>
  <c r="X2276" i="1"/>
  <c r="Y2276" i="1" s="1"/>
  <c r="X3212" i="1"/>
  <c r="Y3212" i="1"/>
  <c r="X3320" i="1"/>
  <c r="Y3320" i="1"/>
  <c r="X3440" i="1"/>
  <c r="Y3440" i="1"/>
  <c r="X3584" i="1"/>
  <c r="Y3584" i="1" s="1"/>
  <c r="X4028" i="1"/>
  <c r="Y4028" i="1"/>
  <c r="X4568" i="1"/>
  <c r="Y4568" i="1"/>
  <c r="X4988" i="1"/>
  <c r="Y4988" i="1"/>
  <c r="X6380" i="1"/>
  <c r="Y6380" i="1"/>
  <c r="X7616" i="1"/>
  <c r="Y7616" i="1"/>
  <c r="X7796" i="1"/>
  <c r="Y7796" i="1" s="1"/>
  <c r="X9" i="1"/>
  <c r="Y9" i="1"/>
  <c r="X189" i="1"/>
  <c r="Y189" i="1" s="1"/>
  <c r="X609" i="1"/>
  <c r="Y609" i="1"/>
  <c r="X1353" i="1"/>
  <c r="Y1353" i="1"/>
  <c r="X1497" i="1"/>
  <c r="Y1497" i="1"/>
  <c r="X1641" i="1"/>
  <c r="Y1641" i="1" s="1"/>
  <c r="X1809" i="1"/>
  <c r="Y1809" i="1"/>
  <c r="X2037" i="1"/>
  <c r="Y2037" i="1" s="1"/>
  <c r="X2181" i="1"/>
  <c r="Y2181" i="1"/>
  <c r="X2805" i="1"/>
  <c r="Y2805" i="1"/>
  <c r="X3741" i="1"/>
  <c r="Y3741" i="1"/>
  <c r="X4989" i="1"/>
  <c r="Y4989" i="1" s="1"/>
  <c r="X5157" i="1"/>
  <c r="Y5157" i="1"/>
  <c r="X5337" i="1"/>
  <c r="Y5337" i="1" s="1"/>
  <c r="X5445" i="1"/>
  <c r="Y5445" i="1"/>
  <c r="X5577" i="1"/>
  <c r="Y5577" i="1"/>
  <c r="X6513" i="1"/>
  <c r="Y6513" i="1"/>
  <c r="X7017" i="1"/>
  <c r="Y7017" i="1" s="1"/>
  <c r="X7281" i="1"/>
  <c r="Y7281" i="1"/>
  <c r="X7449" i="1"/>
  <c r="Y7449" i="1" s="1"/>
  <c r="X7629" i="1"/>
  <c r="Y7629" i="1"/>
  <c r="X166" i="1"/>
  <c r="Y166" i="1"/>
  <c r="X322" i="1"/>
  <c r="Y322" i="1"/>
  <c r="X2086" i="1"/>
  <c r="Y2086" i="1" s="1"/>
  <c r="X2890" i="1"/>
  <c r="Y2890" i="1"/>
  <c r="X3970" i="1"/>
  <c r="Y3970" i="1" s="1"/>
  <c r="X4174" i="1"/>
  <c r="Y4174" i="1"/>
  <c r="X7510" i="1"/>
  <c r="Y7510" i="1"/>
  <c r="X1230" i="1"/>
  <c r="Y1230" i="1"/>
  <c r="X1770" i="1"/>
  <c r="Y1770" i="1" s="1"/>
  <c r="X2322" i="1"/>
  <c r="Y2322" i="1"/>
  <c r="X2454" i="1"/>
  <c r="Y2454" i="1" s="1"/>
  <c r="X3378" i="1"/>
  <c r="Y3378" i="1"/>
  <c r="X5190" i="1"/>
  <c r="Y5190" i="1"/>
  <c r="X5358" i="1"/>
  <c r="Y5358" i="1"/>
  <c r="X5514" i="1"/>
  <c r="Y5514" i="1" s="1"/>
  <c r="X6090" i="1"/>
  <c r="Y6090" i="1"/>
  <c r="X6234" i="1"/>
  <c r="Y6234" i="1"/>
  <c r="X6402" i="1"/>
  <c r="Y6402" i="1"/>
  <c r="X7650" i="1"/>
  <c r="Y7650" i="1"/>
  <c r="X5983" i="1"/>
  <c r="Y5983" i="1"/>
  <c r="X5536" i="1"/>
  <c r="Y5536" i="1" s="1"/>
  <c r="X5716" i="1"/>
  <c r="Y5716" i="1"/>
  <c r="X5884" i="1"/>
  <c r="Y5884" i="1"/>
  <c r="X5465" i="1"/>
  <c r="Y5465" i="1"/>
  <c r="X1502" i="1"/>
  <c r="Y1502" i="1"/>
  <c r="X554" i="1"/>
  <c r="Y554" i="1"/>
  <c r="X1310" i="1"/>
  <c r="Y1310" i="1" s="1"/>
  <c r="X1442" i="1"/>
  <c r="Y1442" i="1"/>
  <c r="X1610" i="1"/>
  <c r="Y1610" i="1" s="1"/>
  <c r="X3590" i="1"/>
  <c r="Y3590" i="1"/>
  <c r="X3722" i="1"/>
  <c r="Y3722" i="1"/>
  <c r="X3854" i="1"/>
  <c r="Y3854" i="1"/>
  <c r="X3986" i="1"/>
  <c r="Y3986" i="1" s="1"/>
  <c r="X5738" i="1"/>
  <c r="Y5738" i="1"/>
  <c r="X7730" i="1"/>
  <c r="Y7730" i="1"/>
  <c r="X7756" i="1"/>
  <c r="Y7756" i="1"/>
  <c r="X6059" i="1"/>
  <c r="Y6059" i="1"/>
  <c r="X6479" i="1"/>
  <c r="Y6479" i="1"/>
  <c r="X6755" i="1"/>
  <c r="Y6755" i="1" s="1"/>
  <c r="X7031" i="1"/>
  <c r="Y7031" i="1"/>
  <c r="X7175" i="1"/>
  <c r="Y7175" i="1" s="1"/>
  <c r="X7295" i="1"/>
  <c r="Y7295" i="1"/>
  <c r="X7967" i="1"/>
  <c r="Y7967" i="1"/>
  <c r="X1752" i="1"/>
  <c r="Y1752" i="1"/>
  <c r="X2685" i="1"/>
  <c r="Y2685" i="1" s="1"/>
  <c r="X2817" i="1"/>
  <c r="Y2817" i="1"/>
  <c r="X2973" i="1"/>
  <c r="Y2973" i="1"/>
  <c r="X3129" i="1"/>
  <c r="Y3129" i="1"/>
  <c r="X3369" i="1"/>
  <c r="Y3369" i="1"/>
  <c r="X3645" i="1"/>
  <c r="Y3645" i="1"/>
  <c r="X3897" i="1"/>
  <c r="Y3897" i="1" s="1"/>
  <c r="X4029" i="1"/>
  <c r="Y4029" i="1"/>
  <c r="X4185" i="1"/>
  <c r="Y4185" i="1" s="1"/>
  <c r="X4341" i="1"/>
  <c r="Y4341" i="1"/>
  <c r="X4497" i="1"/>
  <c r="Y4497" i="1"/>
  <c r="X4953" i="1"/>
  <c r="Y4953" i="1"/>
  <c r="X5073" i="1"/>
  <c r="Y5073" i="1" s="1"/>
  <c r="X5397" i="1"/>
  <c r="Y5397" i="1"/>
  <c r="X5649" i="1"/>
  <c r="Y5649" i="1" s="1"/>
  <c r="X5817" i="1"/>
  <c r="Y5817" i="1"/>
  <c r="X5949" i="1"/>
  <c r="Y5949" i="1"/>
  <c r="X6141" i="1"/>
  <c r="Y6141" i="1"/>
  <c r="X6321" i="1"/>
  <c r="Y6321" i="1" s="1"/>
  <c r="X6633" i="1"/>
  <c r="Y6633" i="1"/>
  <c r="X7161" i="1"/>
  <c r="Y7161" i="1"/>
  <c r="X7257" i="1"/>
  <c r="Y7257" i="1"/>
  <c r="X7569" i="1"/>
  <c r="Y7569" i="1"/>
  <c r="X7941" i="1"/>
  <c r="Y7941" i="1"/>
  <c r="X4162" i="1"/>
  <c r="Y4162" i="1" s="1"/>
  <c r="X7990" i="1"/>
  <c r="Y7990" i="1"/>
  <c r="X3574" i="1"/>
  <c r="Y3574" i="1" s="1"/>
  <c r="X6634" i="1"/>
  <c r="Y6634" i="1"/>
  <c r="X94" i="1"/>
  <c r="Y94" i="1"/>
  <c r="X250" i="1"/>
  <c r="Y250" i="1"/>
  <c r="X418" i="1"/>
  <c r="Y418" i="1" s="1"/>
  <c r="X550" i="1"/>
  <c r="Y550" i="1"/>
  <c r="X718" i="1"/>
  <c r="Y718" i="1"/>
  <c r="X910" i="1"/>
  <c r="Y910" i="1"/>
  <c r="X1198" i="1"/>
  <c r="Y1198" i="1"/>
  <c r="X1390" i="1"/>
  <c r="Y1390" i="1"/>
  <c r="X1570" i="1"/>
  <c r="Y1570" i="1" s="1"/>
  <c r="X1750" i="1"/>
  <c r="Y1750" i="1"/>
  <c r="X1978" i="1"/>
  <c r="Y1978" i="1" s="1"/>
  <c r="X2230" i="1"/>
  <c r="Y2230" i="1"/>
  <c r="X2362" i="1"/>
  <c r="Y2362" i="1"/>
  <c r="X2530" i="1"/>
  <c r="Y2530" i="1"/>
  <c r="X2698" i="1"/>
  <c r="Y2698" i="1" s="1"/>
  <c r="X3010" i="1"/>
  <c r="Y3010" i="1"/>
  <c r="X3190" i="1"/>
  <c r="Y3190" i="1" s="1"/>
  <c r="X3370" i="1"/>
  <c r="Y3370" i="1"/>
  <c r="X3514" i="1"/>
  <c r="Y3514" i="1"/>
  <c r="X3706" i="1"/>
  <c r="Y3706" i="1"/>
  <c r="X3874" i="1"/>
  <c r="Y3874" i="1" s="1"/>
  <c r="X4054" i="1"/>
  <c r="Y4054" i="1"/>
  <c r="X5818" i="1"/>
  <c r="Y5818" i="1"/>
  <c r="X6034" i="1"/>
  <c r="Y6034" i="1"/>
  <c r="X6238" i="1"/>
  <c r="Y6238" i="1"/>
  <c r="X6490" i="1"/>
  <c r="Y6490" i="1"/>
  <c r="X6802" i="1"/>
  <c r="Y6802" i="1" s="1"/>
  <c r="X7006" i="1"/>
  <c r="Y7006" i="1"/>
  <c r="X7282" i="1"/>
  <c r="Y7282" i="1" s="1"/>
  <c r="X7486" i="1"/>
  <c r="Y7486" i="1"/>
  <c r="X7726" i="1"/>
  <c r="Y7726" i="1"/>
  <c r="X7930" i="1"/>
  <c r="Y7930" i="1"/>
  <c r="X4782" i="1"/>
  <c r="Y4782" i="1" s="1"/>
  <c r="X6031" i="1"/>
  <c r="Y6031" i="1"/>
  <c r="X7087" i="1"/>
  <c r="Y7087" i="1"/>
  <c r="X1002" i="1"/>
  <c r="Y1002" i="1"/>
  <c r="X1242" i="1"/>
  <c r="Y1242" i="1"/>
  <c r="X1362" i="1"/>
  <c r="Y1362" i="1"/>
  <c r="X1482" i="1"/>
  <c r="Y1482" i="1" s="1"/>
  <c r="X1602" i="1"/>
  <c r="Y1602" i="1"/>
  <c r="X1746" i="1"/>
  <c r="Y1746" i="1" s="1"/>
  <c r="X1866" i="1"/>
  <c r="Y1866" i="1"/>
  <c r="X1986" i="1"/>
  <c r="Y1986" i="1"/>
  <c r="X2130" i="1"/>
  <c r="Y2130" i="1"/>
  <c r="X2382" i="1"/>
  <c r="Y2382" i="1" s="1"/>
  <c r="X2514" i="1"/>
  <c r="Y2514" i="1"/>
  <c r="X2742" i="1"/>
  <c r="Y2742" i="1"/>
  <c r="X2874" i="1"/>
  <c r="Y2874" i="1"/>
  <c r="X3006" i="1"/>
  <c r="Y3006" i="1"/>
  <c r="X3138" i="1"/>
  <c r="Y3138" i="1"/>
  <c r="X3522" i="1"/>
  <c r="Y3522" i="1" s="1"/>
  <c r="X3666" i="1"/>
  <c r="Y3666" i="1"/>
  <c r="X3774" i="1"/>
  <c r="Y3774" i="1" s="1"/>
  <c r="X3894" i="1"/>
  <c r="Y3894" i="1"/>
  <c r="X4014" i="1"/>
  <c r="Y4014" i="1"/>
  <c r="X4278" i="1"/>
  <c r="Y4278" i="1"/>
  <c r="X4410" i="1"/>
  <c r="Y4410" i="1" s="1"/>
  <c r="X4554" i="1"/>
  <c r="Y4554" i="1"/>
  <c r="X4710" i="1"/>
  <c r="Y4710" i="1" s="1"/>
  <c r="X4866" i="1"/>
  <c r="Y4866" i="1"/>
  <c r="X5130" i="1"/>
  <c r="Y5130" i="1"/>
  <c r="X5622" i="1"/>
  <c r="Y5622" i="1"/>
  <c r="X5850" i="1"/>
  <c r="Y5850" i="1" s="1"/>
  <c r="X5994" i="1"/>
  <c r="Y5994" i="1"/>
  <c r="X6162" i="1"/>
  <c r="Y6162" i="1" s="1"/>
  <c r="X6306" i="1"/>
  <c r="Y6306" i="1"/>
  <c r="X6474" i="1"/>
  <c r="Y6474" i="1"/>
  <c r="X6858" i="1"/>
  <c r="Y6858" i="1"/>
  <c r="X7026" i="1"/>
  <c r="Y7026" i="1" s="1"/>
  <c r="X7182" i="1"/>
  <c r="Y7182" i="1"/>
  <c r="X7314" i="1"/>
  <c r="Y7314" i="1" s="1"/>
  <c r="X7506" i="1"/>
  <c r="Y7506" i="1"/>
  <c r="X7674" i="1"/>
  <c r="Y7674" i="1"/>
  <c r="X7818" i="1"/>
  <c r="Y7818" i="1"/>
  <c r="X7998" i="1"/>
  <c r="Y7998" i="1" s="1"/>
  <c r="X6343" i="1"/>
  <c r="Y6343" i="1"/>
  <c r="X5623" i="1"/>
  <c r="Y5623" i="1"/>
  <c r="X6175" i="1"/>
  <c r="Y6175" i="1"/>
  <c r="X6331" i="1"/>
  <c r="Y6331" i="1"/>
  <c r="X6475" i="1"/>
  <c r="Y6475" i="1"/>
  <c r="X6631" i="1"/>
  <c r="Y6631" i="1" s="1"/>
  <c r="X6811" i="1"/>
  <c r="Y6811" i="1"/>
  <c r="X6991" i="1"/>
  <c r="Y6991" i="1" s="1"/>
  <c r="X59" i="1"/>
  <c r="Y59" i="1"/>
  <c r="X203" i="1"/>
  <c r="Y203" i="1"/>
  <c r="X467" i="1"/>
  <c r="Y467" i="1"/>
  <c r="X611" i="1"/>
  <c r="Y611" i="1" s="1"/>
  <c r="X755" i="1"/>
  <c r="Y755" i="1"/>
  <c r="X1043" i="1"/>
  <c r="Y1043" i="1" s="1"/>
  <c r="X1175" i="1"/>
  <c r="Y1175" i="1"/>
  <c r="X1751" i="1"/>
  <c r="Y1751" i="1"/>
  <c r="X1991" i="1"/>
  <c r="Y1991" i="1"/>
  <c r="X2147" i="1"/>
  <c r="Y2147" i="1" s="1"/>
  <c r="X2267" i="1"/>
  <c r="Y2267" i="1"/>
  <c r="X2783" i="1"/>
  <c r="Y2783" i="1"/>
  <c r="X2963" i="1"/>
  <c r="Y2963" i="1"/>
  <c r="X3227" i="1"/>
  <c r="Y3227" i="1"/>
  <c r="X3347" i="1"/>
  <c r="Y3347" i="1"/>
  <c r="X3527" i="1"/>
  <c r="Y3527" i="1" s="1"/>
  <c r="X5800" i="1"/>
  <c r="Y5800" i="1"/>
  <c r="X5944" i="1"/>
  <c r="Y5944" i="1" s="1"/>
  <c r="X6208" i="1"/>
  <c r="Y6208" i="1"/>
  <c r="X5681" i="1"/>
  <c r="Y5681" i="1"/>
  <c r="X3158" i="1"/>
  <c r="Y3158" i="1"/>
  <c r="X38" i="1"/>
  <c r="Y38" i="1" s="1"/>
  <c r="X158" i="1"/>
  <c r="Y158" i="1"/>
  <c r="X290" i="1"/>
  <c r="Y290" i="1"/>
  <c r="X410" i="1"/>
  <c r="Y410" i="1"/>
  <c r="X758" i="1"/>
  <c r="Y758" i="1"/>
  <c r="X998" i="1"/>
  <c r="Y998" i="1"/>
  <c r="X1130" i="1"/>
  <c r="Y1130" i="1" s="1"/>
  <c r="X1370" i="1"/>
  <c r="Y1370" i="1"/>
  <c r="X2162" i="1"/>
  <c r="Y2162" i="1"/>
  <c r="X2282" i="1"/>
  <c r="Y2282" i="1"/>
  <c r="X2414" i="1"/>
  <c r="Y2414" i="1"/>
  <c r="X2546" i="1"/>
  <c r="Y2546" i="1"/>
  <c r="X2678" i="1"/>
  <c r="Y2678" i="1" s="1"/>
  <c r="X3218" i="1"/>
  <c r="Y3218" i="1"/>
  <c r="X3350" i="1"/>
  <c r="Y3350" i="1"/>
  <c r="X3602" i="1"/>
  <c r="Y3602" i="1"/>
  <c r="X3734" i="1"/>
  <c r="Y3734" i="1"/>
  <c r="X3866" i="1"/>
  <c r="Y3866" i="1"/>
  <c r="X3998" i="1"/>
  <c r="Y3998" i="1" s="1"/>
  <c r="X4286" i="1"/>
  <c r="Y4286" i="1"/>
  <c r="X5030" i="1"/>
  <c r="Y5030" i="1" s="1"/>
  <c r="X5162" i="1"/>
  <c r="Y5162" i="1"/>
  <c r="X5414" i="1"/>
  <c r="Y5414" i="1"/>
  <c r="X5678" i="1"/>
  <c r="Y5678" i="1"/>
  <c r="X7046" i="1"/>
  <c r="Y7046" i="1" s="1"/>
  <c r="X7190" i="1"/>
  <c r="Y7190" i="1"/>
  <c r="X7322" i="1"/>
  <c r="Y7322" i="1" s="1"/>
  <c r="X7466" i="1"/>
  <c r="Y7466" i="1"/>
  <c r="X7862" i="1"/>
  <c r="Y7862" i="1"/>
  <c r="X7994" i="1"/>
  <c r="Y7994" i="1"/>
  <c r="X5151" i="1"/>
  <c r="Y5151" i="1" s="1"/>
  <c r="X5283" i="1"/>
  <c r="Y5283" i="1"/>
  <c r="X5559" i="1"/>
  <c r="Y5559" i="1" s="1"/>
  <c r="X6075" i="1"/>
  <c r="Y6075" i="1"/>
  <c r="X6219" i="1"/>
  <c r="Y6219" i="1"/>
  <c r="X6495" i="1"/>
  <c r="Y6495" i="1"/>
  <c r="X7395" i="1"/>
  <c r="Y7395" i="1" s="1"/>
  <c r="X7527" i="1"/>
  <c r="Y7527" i="1"/>
  <c r="X7935" i="1"/>
  <c r="Y7935" i="1" s="1"/>
  <c r="X5153" i="1"/>
  <c r="Y5153" i="1"/>
  <c r="X5297" i="1"/>
  <c r="Y5297" i="1"/>
  <c r="X5441" i="1"/>
  <c r="Y5441" i="1"/>
  <c r="X5597" i="1"/>
  <c r="Y5597" i="1" s="1"/>
  <c r="X5741" i="1"/>
  <c r="Y5741" i="1"/>
  <c r="X7613" i="1"/>
  <c r="Y7613" i="1"/>
  <c r="X5261" i="1"/>
  <c r="Y5261" i="1"/>
  <c r="X5267" i="1"/>
  <c r="Y5267" i="1"/>
  <c r="X5531" i="1"/>
  <c r="Y5531" i="1"/>
  <c r="X5939" i="1"/>
  <c r="Y5939" i="1" s="1"/>
  <c r="X6071" i="1"/>
  <c r="Y6071" i="1"/>
  <c r="X6623" i="1"/>
  <c r="Y6623" i="1"/>
  <c r="X6767" i="1"/>
  <c r="Y6767" i="1"/>
  <c r="X6911" i="1"/>
  <c r="Y6911" i="1"/>
  <c r="X7571" i="1"/>
  <c r="Y7571" i="1"/>
  <c r="X7104" i="1"/>
  <c r="Y7104" i="1" s="1"/>
  <c r="X989" i="1"/>
  <c r="Y989" i="1"/>
  <c r="X3737" i="1"/>
  <c r="Y3737" i="1" s="1"/>
  <c r="X5526" i="1"/>
  <c r="Y5526" i="1"/>
  <c r="X3452" i="1"/>
  <c r="Y3452" i="1"/>
  <c r="X103" i="1"/>
  <c r="Y103" i="1"/>
  <c r="X799" i="1"/>
  <c r="Y799" i="1" s="1"/>
  <c r="X2431" i="1"/>
  <c r="Y2431" i="1"/>
  <c r="X3175" i="1"/>
  <c r="Y3175" i="1"/>
  <c r="X5923" i="1"/>
  <c r="Y5923" i="1"/>
  <c r="X6265" i="1"/>
  <c r="Y6265" i="1"/>
  <c r="X6428" i="1"/>
  <c r="Y6428" i="1"/>
  <c r="X6860" i="1"/>
  <c r="Y6860" i="1" s="1"/>
  <c r="X7376" i="1"/>
  <c r="Y7376" i="1"/>
  <c r="X2205" i="1"/>
  <c r="Y2205" i="1" s="1"/>
  <c r="X6681" i="1"/>
  <c r="Y6681" i="1"/>
  <c r="X6981" i="1"/>
  <c r="Y6981" i="1"/>
  <c r="X4438" i="1"/>
  <c r="Y4438" i="1"/>
  <c r="X5398" i="1"/>
  <c r="Y5398" i="1" s="1"/>
  <c r="X6346" i="1"/>
  <c r="Y6346" i="1"/>
  <c r="X7018" i="1"/>
  <c r="Y7018" i="1"/>
  <c r="X5856" i="1"/>
  <c r="Y5856" i="1"/>
  <c r="X503" i="1"/>
  <c r="Y503" i="1"/>
  <c r="X108" i="1"/>
  <c r="Y108" i="1"/>
  <c r="X720" i="1"/>
  <c r="Y720" i="1" s="1"/>
  <c r="X1104" i="1"/>
  <c r="Y1104" i="1"/>
  <c r="X1584" i="1"/>
  <c r="Y1584" i="1" s="1"/>
  <c r="X1824" i="1"/>
  <c r="Y1824" i="1"/>
  <c r="X2820" i="1"/>
  <c r="Y2820" i="1"/>
  <c r="X2988" i="1"/>
  <c r="Y2988" i="1"/>
  <c r="X3216" i="1"/>
  <c r="Y3216" i="1" s="1"/>
  <c r="X4980" i="1"/>
  <c r="Y4980" i="1"/>
  <c r="X6384" i="1"/>
  <c r="Y6384" i="1"/>
  <c r="X1045" i="1"/>
  <c r="Y1045" i="1"/>
  <c r="X1753" i="1"/>
  <c r="Y1753" i="1"/>
  <c r="X1969" i="1"/>
  <c r="Y1969" i="1"/>
  <c r="X3817" i="1"/>
  <c r="Y3817" i="1" s="1"/>
  <c r="X5977" i="1"/>
  <c r="Y5977" i="1"/>
  <c r="X1563" i="1"/>
  <c r="Y1563" i="1" s="1"/>
  <c r="X2236" i="1"/>
  <c r="Y2236" i="1"/>
  <c r="X6412" i="1"/>
  <c r="Y6412" i="1"/>
  <c r="X7040" i="1"/>
  <c r="Y7040" i="1"/>
  <c r="X1558" i="1"/>
  <c r="Y1558" i="1" s="1"/>
  <c r="X3070" i="1"/>
  <c r="Y3070" i="1"/>
  <c r="X4822" i="1"/>
  <c r="Y4822" i="1" s="1"/>
  <c r="X20" i="1"/>
  <c r="Y20" i="1"/>
  <c r="X152" i="1"/>
  <c r="Y152" i="1"/>
  <c r="X296" i="1"/>
  <c r="Y296" i="1"/>
  <c r="X428" i="1"/>
  <c r="Y428" i="1" s="1"/>
  <c r="X560" i="1"/>
  <c r="Y560" i="1"/>
  <c r="X800" i="1"/>
  <c r="Y800" i="1" s="1"/>
  <c r="X932" i="1"/>
  <c r="Y932" i="1"/>
  <c r="X1076" i="1"/>
  <c r="Y1076" i="1"/>
  <c r="X1412" i="1"/>
  <c r="Y1412" i="1"/>
  <c r="X1532" i="1"/>
  <c r="Y1532" i="1" s="1"/>
  <c r="X1664" i="1"/>
  <c r="Y1664" i="1"/>
  <c r="X1940" i="1"/>
  <c r="Y1940" i="1" s="1"/>
  <c r="X2108" i="1"/>
  <c r="Y2108" i="1"/>
  <c r="X2264" i="1"/>
  <c r="Y2264" i="1"/>
  <c r="X2600" i="1"/>
  <c r="Y2600" i="1"/>
  <c r="X2948" i="1"/>
  <c r="Y2948" i="1" s="1"/>
  <c r="X3284" i="1"/>
  <c r="Y3284" i="1"/>
  <c r="X3404" i="1"/>
  <c r="Y3404" i="1" s="1"/>
  <c r="X3524" i="1"/>
  <c r="Y3524" i="1"/>
  <c r="X3644" i="1"/>
  <c r="Y3644" i="1"/>
  <c r="X3800" i="1"/>
  <c r="Y3800" i="1"/>
  <c r="X3944" i="1"/>
  <c r="Y3944" i="1" s="1"/>
  <c r="X4076" i="1"/>
  <c r="Y4076" i="1"/>
  <c r="X4196" i="1"/>
  <c r="Y4196" i="1"/>
  <c r="X4316" i="1"/>
  <c r="Y4316" i="1"/>
  <c r="X4448" i="1"/>
  <c r="Y4448" i="1"/>
  <c r="X4556" i="1"/>
  <c r="Y4556" i="1"/>
  <c r="X4796" i="1"/>
  <c r="Y4796" i="1" s="1"/>
  <c r="X5048" i="1"/>
  <c r="Y5048" i="1"/>
  <c r="X5348" i="1"/>
  <c r="Y5348" i="1" s="1"/>
  <c r="X5504" i="1"/>
  <c r="Y5504" i="1"/>
  <c r="X5672" i="1"/>
  <c r="Y5672" i="1"/>
  <c r="X5780" i="1"/>
  <c r="Y5780" i="1"/>
  <c r="X5912" i="1"/>
  <c r="Y5912" i="1" s="1"/>
  <c r="X6068" i="1"/>
  <c r="Y6068" i="1"/>
  <c r="X6320" i="1"/>
  <c r="Y6320" i="1"/>
  <c r="X6476" i="1"/>
  <c r="Y6476" i="1"/>
  <c r="X6788" i="1"/>
  <c r="Y6788" i="1"/>
  <c r="X7016" i="1"/>
  <c r="Y7016" i="1"/>
  <c r="X7196" i="1"/>
  <c r="Y7196" i="1" s="1"/>
  <c r="X7328" i="1"/>
  <c r="Y7328" i="1"/>
  <c r="X7484" i="1"/>
  <c r="Y7484" i="1" s="1"/>
  <c r="X7652" i="1"/>
  <c r="Y7652" i="1"/>
  <c r="X7820" i="1"/>
  <c r="Y7820" i="1"/>
  <c r="X8000" i="1"/>
  <c r="Y8000" i="1"/>
  <c r="X4030" i="1"/>
  <c r="Y4030" i="1" s="1"/>
  <c r="X7340" i="1"/>
  <c r="Y7340" i="1"/>
  <c r="X1858" i="1"/>
  <c r="Y1858" i="1"/>
  <c r="X3718" i="1"/>
  <c r="Y3718" i="1"/>
  <c r="X405" i="1"/>
  <c r="Y405" i="1"/>
  <c r="X549" i="1"/>
  <c r="Y549" i="1"/>
  <c r="X705" i="1"/>
  <c r="Y705" i="1" s="1"/>
  <c r="X861" i="1"/>
  <c r="Y861" i="1"/>
  <c r="X1029" i="1"/>
  <c r="Y1029" i="1" s="1"/>
  <c r="X1617" i="1"/>
  <c r="Y1617" i="1"/>
  <c r="X1797" i="1"/>
  <c r="Y1797" i="1"/>
  <c r="X2133" i="1"/>
  <c r="Y2133" i="1"/>
  <c r="X2265" i="1"/>
  <c r="Y2265" i="1" s="1"/>
  <c r="X2697" i="1"/>
  <c r="Y2697" i="1"/>
  <c r="X2829" i="1"/>
  <c r="Y2829" i="1"/>
  <c r="X2985" i="1"/>
  <c r="Y2985" i="1"/>
  <c r="X3141" i="1"/>
  <c r="Y3141" i="1"/>
  <c r="X3381" i="1"/>
  <c r="Y3381" i="1"/>
  <c r="X3909" i="1"/>
  <c r="Y3909" i="1" s="1"/>
  <c r="X4065" i="1"/>
  <c r="Y4065" i="1"/>
  <c r="X4221" i="1"/>
  <c r="Y4221" i="1"/>
  <c r="X4365" i="1"/>
  <c r="Y4365" i="1"/>
  <c r="X4641" i="1"/>
  <c r="Y4641" i="1"/>
  <c r="X4809" i="1"/>
  <c r="Y4809" i="1"/>
  <c r="X5085" i="1"/>
  <c r="Y5085" i="1" s="1"/>
  <c r="X5265" i="1"/>
  <c r="Y5265" i="1"/>
  <c r="X5505" i="1"/>
  <c r="Y5505" i="1" s="1"/>
  <c r="X5661" i="1"/>
  <c r="Y5661" i="1"/>
  <c r="X5841" i="1"/>
  <c r="Y5841" i="1"/>
  <c r="X5973" i="1"/>
  <c r="Y5973" i="1"/>
  <c r="X6333" i="1"/>
  <c r="Y6333" i="1" s="1"/>
  <c r="X6501" i="1"/>
  <c r="Y6501" i="1"/>
  <c r="X6645" i="1"/>
  <c r="Y6645" i="1" s="1"/>
  <c r="X7029" i="1"/>
  <c r="Y7029" i="1"/>
  <c r="X7173" i="1"/>
  <c r="Y7173" i="1"/>
  <c r="X7593" i="1"/>
  <c r="Y7593" i="1"/>
  <c r="X7797" i="1"/>
  <c r="Y7797" i="1" s="1"/>
  <c r="X7977" i="1"/>
  <c r="Y7977" i="1"/>
  <c r="X4594" i="1"/>
  <c r="Y4594" i="1" s="1"/>
  <c r="X3946" i="1"/>
  <c r="Y3946" i="1"/>
  <c r="X6730" i="1"/>
  <c r="Y6730" i="1"/>
  <c r="X106" i="1"/>
  <c r="Y106" i="1"/>
  <c r="X262" i="1"/>
  <c r="Y262" i="1" s="1"/>
  <c r="X430" i="1"/>
  <c r="Y430" i="1"/>
  <c r="X574" i="1"/>
  <c r="Y574" i="1"/>
  <c r="X742" i="1"/>
  <c r="Y742" i="1"/>
  <c r="X922" i="1"/>
  <c r="Y922" i="1"/>
  <c r="X1210" i="1"/>
  <c r="Y1210" i="1"/>
  <c r="X1402" i="1"/>
  <c r="Y1402" i="1" s="1"/>
  <c r="X1582" i="1"/>
  <c r="Y1582" i="1"/>
  <c r="X1762" i="1"/>
  <c r="Y1762" i="1"/>
  <c r="X1990" i="1"/>
  <c r="Y1990" i="1"/>
  <c r="X2242" i="1"/>
  <c r="Y2242" i="1"/>
  <c r="X2374" i="1"/>
  <c r="Y2374" i="1"/>
  <c r="X2542" i="1"/>
  <c r="Y2542" i="1" s="1"/>
  <c r="X4066" i="1"/>
  <c r="Y4066" i="1"/>
  <c r="X4294" i="1"/>
  <c r="Y4294" i="1"/>
  <c r="X4486" i="1"/>
  <c r="Y4486" i="1"/>
  <c r="X4750" i="1"/>
  <c r="Y4750" i="1"/>
  <c r="X4954" i="1"/>
  <c r="Y4954" i="1"/>
  <c r="X5170" i="1"/>
  <c r="Y5170" i="1" s="1"/>
  <c r="X5362" i="1"/>
  <c r="Y5362" i="1"/>
  <c r="X5590" i="1"/>
  <c r="Y5590" i="1"/>
  <c r="X5854" i="1"/>
  <c r="Y5854" i="1"/>
  <c r="X6274" i="1"/>
  <c r="Y6274" i="1"/>
  <c r="X6502" i="1"/>
  <c r="Y6502" i="1"/>
  <c r="X6814" i="1"/>
  <c r="Y6814" i="1" s="1"/>
  <c r="X7030" i="1"/>
  <c r="Y7030" i="1"/>
  <c r="X7294" i="1"/>
  <c r="Y7294" i="1" s="1"/>
  <c r="X7750" i="1"/>
  <c r="Y7750" i="1"/>
  <c r="X7966" i="1"/>
  <c r="Y7966" i="1"/>
  <c r="X4854" i="1"/>
  <c r="Y4854" i="1"/>
  <c r="X6078" i="1"/>
  <c r="Y6078" i="1" s="1"/>
  <c r="X7255" i="1"/>
  <c r="Y7255" i="1"/>
  <c r="X1254" i="1"/>
  <c r="Y1254" i="1"/>
  <c r="X1494" i="1"/>
  <c r="Y1494" i="1"/>
  <c r="X1614" i="1"/>
  <c r="Y1614" i="1"/>
  <c r="X1878" i="1"/>
  <c r="Y1878" i="1"/>
  <c r="X1998" i="1"/>
  <c r="Y1998" i="1" s="1"/>
  <c r="X2142" i="1"/>
  <c r="Y2142" i="1"/>
  <c r="X2274" i="1"/>
  <c r="Y2274" i="1"/>
  <c r="X2394" i="1"/>
  <c r="Y2394" i="1"/>
  <c r="X2754" i="1"/>
  <c r="Y2754" i="1"/>
  <c r="X2886" i="1"/>
  <c r="Y2886" i="1"/>
  <c r="X3018" i="1"/>
  <c r="Y3018" i="1" s="1"/>
  <c r="X3150" i="1"/>
  <c r="Y3150" i="1"/>
  <c r="X3534" i="1"/>
  <c r="Y3534" i="1"/>
  <c r="X4026" i="1"/>
  <c r="Y4026" i="1"/>
  <c r="X4158" i="1"/>
  <c r="Y4158" i="1"/>
  <c r="X4290" i="1"/>
  <c r="Y4290" i="1"/>
  <c r="X4422" i="1"/>
  <c r="Y4422" i="1" s="1"/>
  <c r="X4578" i="1"/>
  <c r="Y4578" i="1"/>
  <c r="X4722" i="1"/>
  <c r="Y4722" i="1" s="1"/>
  <c r="X4878" i="1"/>
  <c r="Y4878" i="1"/>
  <c r="X5142" i="1"/>
  <c r="Y5142" i="1"/>
  <c r="X5658" i="1"/>
  <c r="Y5658" i="1"/>
  <c r="X5862" i="1"/>
  <c r="Y5862" i="1" s="1"/>
  <c r="X6018" i="1"/>
  <c r="Y6018" i="1"/>
  <c r="X6174" i="1"/>
  <c r="Y6174" i="1" s="1"/>
  <c r="X6330" i="1"/>
  <c r="Y6330" i="1"/>
  <c r="X6510" i="1"/>
  <c r="Y6510" i="1"/>
  <c r="X6870" i="1"/>
  <c r="Y6870" i="1"/>
  <c r="X7062" i="1"/>
  <c r="Y7062" i="1" s="1"/>
  <c r="X7194" i="1"/>
  <c r="Y7194" i="1"/>
  <c r="X7326" i="1"/>
  <c r="Y7326" i="1"/>
  <c r="X6019" i="1"/>
  <c r="Y6019" i="1"/>
  <c r="X6187" i="1"/>
  <c r="Y6187" i="1"/>
  <c r="X6355" i="1"/>
  <c r="Y6355" i="1"/>
  <c r="X6487" i="1"/>
  <c r="Y6487" i="1" s="1"/>
  <c r="X6655" i="1"/>
  <c r="Y6655" i="1"/>
  <c r="X7471" i="1"/>
  <c r="Y7471" i="1" s="1"/>
  <c r="X7627" i="1"/>
  <c r="Y7627" i="1"/>
  <c r="X7771" i="1"/>
  <c r="Y7771" i="1"/>
  <c r="X7903" i="1"/>
  <c r="Y7903" i="1"/>
  <c r="X7663" i="1"/>
  <c r="Y7663" i="1" s="1"/>
  <c r="X1367" i="1"/>
  <c r="Y1367" i="1"/>
  <c r="X3179" i="1"/>
  <c r="Y3179" i="1"/>
  <c r="X71" i="1"/>
  <c r="Y71" i="1"/>
  <c r="X215" i="1"/>
  <c r="Y215" i="1"/>
  <c r="X1763" i="1"/>
  <c r="Y1763" i="1"/>
  <c r="X1883" i="1"/>
  <c r="Y1883" i="1" s="1"/>
  <c r="X2027" i="1"/>
  <c r="Y2027" i="1"/>
  <c r="X2807" i="1"/>
  <c r="Y2807" i="1"/>
  <c r="X2975" i="1"/>
  <c r="Y2975" i="1"/>
  <c r="X3371" i="1"/>
  <c r="Y3371" i="1"/>
  <c r="X6448" i="1"/>
  <c r="Y6448" i="1"/>
  <c r="X5644" i="1"/>
  <c r="Y5644" i="1" s="1"/>
  <c r="X5812" i="1"/>
  <c r="Y5812" i="1"/>
  <c r="X6640" i="1"/>
  <c r="Y6640" i="1"/>
  <c r="X6449" i="1"/>
  <c r="Y6449" i="1"/>
  <c r="X4961" i="1"/>
  <c r="Y4961" i="1"/>
  <c r="X50" i="1"/>
  <c r="Y50" i="1"/>
  <c r="X302" i="1"/>
  <c r="Y302" i="1" s="1"/>
  <c r="X770" i="1"/>
  <c r="Y770" i="1"/>
  <c r="X890" i="1"/>
  <c r="Y890" i="1"/>
  <c r="X1010" i="1"/>
  <c r="Y1010" i="1"/>
  <c r="X1262" i="1"/>
  <c r="Y1262" i="1"/>
  <c r="X2174" i="1"/>
  <c r="Y2174" i="1"/>
  <c r="X2294" i="1"/>
  <c r="Y2294" i="1" s="1"/>
  <c r="X2426" i="1"/>
  <c r="Y2426" i="1"/>
  <c r="X3074" i="1"/>
  <c r="Y3074" i="1" s="1"/>
  <c r="X3230" i="1"/>
  <c r="Y3230" i="1"/>
  <c r="X3374" i="1"/>
  <c r="Y3374" i="1"/>
  <c r="X3878" i="1"/>
  <c r="Y3878" i="1"/>
  <c r="X4010" i="1"/>
  <c r="Y4010" i="1" s="1"/>
  <c r="X4142" i="1"/>
  <c r="Y4142" i="1"/>
  <c r="X4418" i="1"/>
  <c r="Y4418" i="1"/>
  <c r="X4898" i="1"/>
  <c r="Y4898" i="1"/>
  <c r="X5042" i="1"/>
  <c r="Y5042" i="1"/>
  <c r="X5174" i="1"/>
  <c r="Y5174" i="1"/>
  <c r="X5426" i="1"/>
  <c r="Y5426" i="1" s="1"/>
  <c r="X5558" i="1"/>
  <c r="Y5558" i="1"/>
  <c r="X5690" i="1"/>
  <c r="Y5690" i="1" s="1"/>
  <c r="X5798" i="1"/>
  <c r="Y5798" i="1"/>
  <c r="X6926" i="1"/>
  <c r="Y6926" i="1"/>
  <c r="X7070" i="1"/>
  <c r="Y7070" i="1"/>
  <c r="X7202" i="1"/>
  <c r="Y7202" i="1" s="1"/>
  <c r="X7334" i="1"/>
  <c r="Y7334" i="1"/>
  <c r="X7478" i="1"/>
  <c r="Y7478" i="1"/>
  <c r="X7610" i="1"/>
  <c r="Y7610" i="1"/>
  <c r="X7874" i="1"/>
  <c r="Y7874" i="1"/>
  <c r="X5474" i="1"/>
  <c r="Y5474" i="1"/>
  <c r="X5163" i="1"/>
  <c r="Y5163" i="1" s="1"/>
  <c r="X5571" i="1"/>
  <c r="Y5571" i="1"/>
  <c r="X5715" i="1"/>
  <c r="Y5715" i="1"/>
  <c r="X5835" i="1"/>
  <c r="Y5835" i="1"/>
  <c r="X5967" i="1"/>
  <c r="Y5967" i="1"/>
  <c r="X6231" i="1"/>
  <c r="Y6231" i="1"/>
  <c r="X6771" i="1"/>
  <c r="Y6771" i="1" s="1"/>
  <c r="X6903" i="1"/>
  <c r="Y6903" i="1"/>
  <c r="X7011" i="1"/>
  <c r="Y7011" i="1" s="1"/>
  <c r="X7143" i="1"/>
  <c r="Y7143" i="1"/>
  <c r="X7263" i="1"/>
  <c r="Y7263" i="1"/>
  <c r="X7407" i="1"/>
  <c r="Y7407" i="1"/>
  <c r="X7539" i="1"/>
  <c r="Y7539" i="1" s="1"/>
  <c r="X7815" i="1"/>
  <c r="Y7815" i="1"/>
  <c r="X6880" i="1"/>
  <c r="Y6880" i="1" s="1"/>
  <c r="X7012" i="1"/>
  <c r="Y7012" i="1"/>
  <c r="X7144" i="1"/>
  <c r="Y7144" i="1"/>
  <c r="X4889" i="1"/>
  <c r="Y4889" i="1"/>
  <c r="X5033" i="1"/>
  <c r="Y5033" i="1" s="1"/>
  <c r="X5309" i="1"/>
  <c r="Y5309" i="1"/>
  <c r="X5453" i="1"/>
  <c r="Y5453" i="1" s="1"/>
  <c r="X6521" i="1"/>
  <c r="Y6521" i="1"/>
  <c r="X7217" i="1"/>
  <c r="Y7217" i="1"/>
  <c r="X7361" i="1"/>
  <c r="Y7361" i="1"/>
  <c r="X7493" i="1"/>
  <c r="Y7493" i="1" s="1"/>
  <c r="X7625" i="1"/>
  <c r="Y7625" i="1"/>
  <c r="X7769" i="1"/>
  <c r="Y7769" i="1" s="1"/>
  <c r="X7925" i="1"/>
  <c r="Y7925" i="1"/>
  <c r="X4379" i="1"/>
  <c r="Y4379" i="1"/>
  <c r="X4835" i="1"/>
  <c r="Y4835" i="1"/>
  <c r="X4979" i="1"/>
  <c r="Y4979" i="1" s="1"/>
  <c r="X5123" i="1"/>
  <c r="Y5123" i="1"/>
  <c r="X5279" i="1"/>
  <c r="Y5279" i="1" s="1"/>
  <c r="X5411" i="1"/>
  <c r="Y5411" i="1"/>
  <c r="X5795" i="1"/>
  <c r="Y5795" i="1"/>
  <c r="X6503" i="1"/>
  <c r="Y6503" i="1"/>
  <c r="X6635" i="1"/>
  <c r="Y6635" i="1" s="1"/>
  <c r="X6779" i="1"/>
  <c r="Y6779" i="1"/>
  <c r="X7583" i="1"/>
  <c r="Y7583" i="1" s="1"/>
  <c r="X7847" i="1"/>
  <c r="Y7847" i="1"/>
  <c r="X7189" i="1"/>
  <c r="Y7189" i="1"/>
  <c r="X2561" i="1"/>
  <c r="Y2561" i="1"/>
  <c r="X5765" i="1"/>
  <c r="Y5765" i="1" s="1"/>
  <c r="X7608" i="1"/>
  <c r="Y7608" i="1"/>
  <c r="X127" i="1"/>
  <c r="Y127" i="1"/>
  <c r="X871" i="1"/>
  <c r="Y871" i="1"/>
  <c r="X2731" i="1"/>
  <c r="Y2731" i="1"/>
  <c r="X4747" i="1"/>
  <c r="Y4747" i="1"/>
  <c r="X2684" i="1"/>
  <c r="Y2684" i="1" s="1"/>
  <c r="X4748" i="1"/>
  <c r="Y4748" i="1"/>
  <c r="X5876" i="1"/>
  <c r="Y5876" i="1" s="1"/>
  <c r="X849" i="1"/>
  <c r="Y849" i="1"/>
  <c r="X5829" i="1"/>
  <c r="Y5829" i="1"/>
  <c r="X6309" i="1"/>
  <c r="Y6309" i="1"/>
  <c r="X6753" i="1"/>
  <c r="Y6753" i="1" s="1"/>
  <c r="X7005" i="1"/>
  <c r="Y7005" i="1"/>
  <c r="X7665" i="1"/>
  <c r="Y7665" i="1"/>
  <c r="X5160" i="1"/>
  <c r="Y5160" i="1"/>
  <c r="X7705" i="1"/>
  <c r="Y7705" i="1"/>
  <c r="X4450" i="1"/>
  <c r="Y4450" i="1"/>
  <c r="X5410" i="1"/>
  <c r="Y5410" i="1" s="1"/>
  <c r="X6370" i="1"/>
  <c r="Y6370" i="1"/>
  <c r="X7174" i="1"/>
  <c r="Y7174" i="1"/>
  <c r="X6061" i="1"/>
  <c r="Y6061" i="1"/>
  <c r="X515" i="1"/>
  <c r="Y515" i="1"/>
  <c r="X216" i="1"/>
  <c r="Y216" i="1"/>
  <c r="X1176" i="1"/>
  <c r="Y1176" i="1" s="1"/>
  <c r="X2664" i="1"/>
  <c r="Y2664" i="1"/>
  <c r="X2832" i="1"/>
  <c r="Y2832" i="1"/>
  <c r="X3252" i="1"/>
  <c r="Y3252" i="1"/>
  <c r="X3816" i="1"/>
  <c r="Y3816" i="1"/>
  <c r="X5064" i="1"/>
  <c r="Y5064" i="1"/>
  <c r="X373" i="1"/>
  <c r="Y373" i="1" s="1"/>
  <c r="X3865" i="1"/>
  <c r="Y3865" i="1"/>
  <c r="X5005" i="1"/>
  <c r="Y5005" i="1"/>
  <c r="X5377" i="1"/>
  <c r="Y5377" i="1"/>
  <c r="X7369" i="1"/>
  <c r="Y7369" i="1"/>
  <c r="X6123" i="1"/>
  <c r="Y6123" i="1"/>
  <c r="X3355" i="1"/>
  <c r="Y3355" i="1" s="1"/>
  <c r="X5083" i="1"/>
  <c r="Y5083" i="1"/>
  <c r="X115" i="1"/>
  <c r="Y115" i="1" s="1"/>
  <c r="X343" i="1"/>
  <c r="Y343" i="1"/>
  <c r="X511" i="1"/>
  <c r="Y511" i="1"/>
  <c r="X727" i="1"/>
  <c r="Y727" i="1"/>
  <c r="X1531" i="1"/>
  <c r="Y1531" i="1" s="1"/>
  <c r="X1795" i="1"/>
  <c r="Y1795" i="1"/>
  <c r="X2071" i="1"/>
  <c r="Y2071" i="1" s="1"/>
  <c r="X2443" i="1"/>
  <c r="Y2443" i="1"/>
  <c r="X2719" i="1"/>
  <c r="Y2719" i="1"/>
  <c r="X2959" i="1"/>
  <c r="Y2959" i="1"/>
  <c r="X3259" i="1"/>
  <c r="Y3259" i="1" s="1"/>
  <c r="X3619" i="1"/>
  <c r="Y3619" i="1"/>
  <c r="X4027" i="1"/>
  <c r="Y4027" i="1" s="1"/>
  <c r="X4243" i="1"/>
  <c r="Y4243" i="1"/>
  <c r="X4555" i="1"/>
  <c r="Y4555" i="1"/>
  <c r="X4879" i="1"/>
  <c r="Y4879" i="1"/>
  <c r="X5191" i="1"/>
  <c r="Y5191" i="1" s="1"/>
  <c r="X1003" i="1"/>
  <c r="Y1003" i="1"/>
  <c r="X508" i="1"/>
  <c r="Y508" i="1"/>
  <c r="X1493" i="1"/>
  <c r="Y1493" i="1"/>
  <c r="X2717" i="1"/>
  <c r="Y2717" i="1"/>
  <c r="X3940" i="1"/>
  <c r="Y3940" i="1"/>
  <c r="X4577" i="1"/>
  <c r="Y4577" i="1" s="1"/>
  <c r="X15" i="1"/>
  <c r="Y15" i="1"/>
  <c r="X123" i="1"/>
  <c r="Y123" i="1"/>
  <c r="X339" i="1"/>
  <c r="Y339" i="1"/>
  <c r="X447" i="1"/>
  <c r="Y447" i="1"/>
  <c r="X987" i="1"/>
  <c r="Y987" i="1"/>
  <c r="X1167" i="1"/>
  <c r="Y1167" i="1" s="1"/>
  <c r="X1287" i="1"/>
  <c r="Y1287" i="1"/>
  <c r="X1587" i="1"/>
  <c r="Y1587" i="1" s="1"/>
  <c r="X1755" i="1"/>
  <c r="Y1755" i="1"/>
  <c r="X1899" i="1"/>
  <c r="Y1899" i="1"/>
  <c r="X2031" i="1"/>
  <c r="Y2031" i="1"/>
  <c r="X2379" i="1"/>
  <c r="Y2379" i="1" s="1"/>
  <c r="X2535" i="1"/>
  <c r="Y2535" i="1"/>
  <c r="X2991" i="1"/>
  <c r="Y2991" i="1"/>
  <c r="X3183" i="1"/>
  <c r="Y3183" i="1"/>
  <c r="X3375" i="1"/>
  <c r="Y3375" i="1"/>
  <c r="X3555" i="1"/>
  <c r="Y3555" i="1"/>
  <c r="X3723" i="1"/>
  <c r="Y3723" i="1" s="1"/>
  <c r="X3879" i="1"/>
  <c r="Y3879" i="1"/>
  <c r="X4035" i="1"/>
  <c r="Y4035" i="1" s="1"/>
  <c r="X4203" i="1"/>
  <c r="Y4203" i="1"/>
  <c r="X4419" i="1"/>
  <c r="Y4419" i="1"/>
  <c r="X4575" i="1"/>
  <c r="Y4575" i="1"/>
  <c r="X4743" i="1"/>
  <c r="Y4743" i="1" s="1"/>
  <c r="X4971" i="1"/>
  <c r="Y4971" i="1"/>
  <c r="X3496" i="1"/>
  <c r="Y3496" i="1"/>
  <c r="X1948" i="1"/>
  <c r="Y1948" i="1"/>
  <c r="X3209" i="1"/>
  <c r="Y3209" i="1"/>
  <c r="X4672" i="1"/>
  <c r="Y4672" i="1"/>
  <c r="X112" i="1"/>
  <c r="Y112" i="1" s="1"/>
  <c r="X280" i="1"/>
  <c r="Y280" i="1"/>
  <c r="X616" i="1"/>
  <c r="Y616" i="1"/>
  <c r="X772" i="1"/>
  <c r="Y772" i="1"/>
  <c r="X1072" i="1"/>
  <c r="Y1072" i="1"/>
  <c r="X1204" i="1"/>
  <c r="Y1204" i="1"/>
  <c r="X1348" i="1"/>
  <c r="Y1348" i="1" s="1"/>
  <c r="X1648" i="1"/>
  <c r="Y1648" i="1"/>
  <c r="X1864" i="1"/>
  <c r="Y1864" i="1" s="1"/>
  <c r="X2128" i="1"/>
  <c r="Y2128" i="1"/>
  <c r="X2296" i="1"/>
  <c r="Y2296" i="1"/>
  <c r="X2464" i="1"/>
  <c r="Y2464" i="1"/>
  <c r="X2632" i="1"/>
  <c r="Y2632" i="1" s="1"/>
  <c r="X3124" i="1"/>
  <c r="Y3124" i="1"/>
  <c r="X3304" i="1"/>
  <c r="Y3304" i="1"/>
  <c r="X3484" i="1"/>
  <c r="Y3484" i="1"/>
  <c r="X3688" i="1"/>
  <c r="Y3688" i="1"/>
  <c r="X3892" i="1"/>
  <c r="Y3892" i="1"/>
  <c r="X4108" i="1"/>
  <c r="Y4108" i="1" s="1"/>
  <c r="X4312" i="1"/>
  <c r="Y4312" i="1"/>
  <c r="X4492" i="1"/>
  <c r="Y4492" i="1" s="1"/>
  <c r="X4720" i="1"/>
  <c r="Y4720" i="1"/>
  <c r="X4984" i="1"/>
  <c r="Y4984" i="1"/>
  <c r="X5200" i="1"/>
  <c r="Y5200" i="1"/>
  <c r="X5416" i="1"/>
  <c r="Y5416" i="1" s="1"/>
  <c r="X917" i="1"/>
  <c r="Y917" i="1"/>
  <c r="X4013" i="1"/>
  <c r="Y4013" i="1"/>
  <c r="X89" i="1"/>
  <c r="Y89" i="1"/>
  <c r="X245" i="1"/>
  <c r="Y245" i="1"/>
  <c r="X533" i="1"/>
  <c r="Y533" i="1"/>
  <c r="X689" i="1"/>
  <c r="Y689" i="1" s="1"/>
  <c r="X869" i="1"/>
  <c r="Y869" i="1"/>
  <c r="X1229" i="1"/>
  <c r="Y1229" i="1" s="1"/>
  <c r="X1361" i="1"/>
  <c r="Y1361" i="1"/>
  <c r="X1529" i="1"/>
  <c r="Y1529" i="1"/>
  <c r="X1805" i="1"/>
  <c r="Y1805" i="1"/>
  <c r="X1961" i="1"/>
  <c r="Y1961" i="1" s="1"/>
  <c r="X2705" i="1"/>
  <c r="Y2705" i="1"/>
  <c r="X2921" i="1"/>
  <c r="Y2921" i="1"/>
  <c r="X3089" i="1"/>
  <c r="Y3089" i="1"/>
  <c r="X3257" i="1"/>
  <c r="Y3257" i="1"/>
  <c r="X3509" i="1"/>
  <c r="Y3509" i="1"/>
  <c r="X3797" i="1"/>
  <c r="Y3797" i="1" s="1"/>
  <c r="X4037" i="1"/>
  <c r="Y4037" i="1"/>
  <c r="X4265" i="1"/>
  <c r="Y4265" i="1"/>
  <c r="X4505" i="1"/>
  <c r="Y4505" i="1"/>
  <c r="X4781" i="1"/>
  <c r="Y4781" i="1"/>
  <c r="X3646" i="1"/>
  <c r="Y3646" i="1"/>
  <c r="X7377" i="1"/>
  <c r="Y7377" i="1" s="1"/>
  <c r="X1654" i="1"/>
  <c r="Y1654" i="1"/>
  <c r="X3298" i="1"/>
  <c r="Y3298" i="1" s="1"/>
  <c r="X4990" i="1"/>
  <c r="Y4990" i="1"/>
  <c r="X32" i="1"/>
  <c r="Y32" i="1"/>
  <c r="X308" i="1"/>
  <c r="Y308" i="1"/>
  <c r="X464" i="1"/>
  <c r="Y464" i="1" s="1"/>
  <c r="X572" i="1"/>
  <c r="Y572" i="1"/>
  <c r="X812" i="1"/>
  <c r="Y812" i="1"/>
  <c r="X1424" i="1"/>
  <c r="Y1424" i="1"/>
  <c r="X1544" i="1"/>
  <c r="Y1544" i="1"/>
  <c r="X1676" i="1"/>
  <c r="Y1676" i="1"/>
  <c r="X1952" i="1"/>
  <c r="Y1952" i="1" s="1"/>
  <c r="X2120" i="1"/>
  <c r="Y2120" i="1"/>
  <c r="X2624" i="1"/>
  <c r="Y2624" i="1" s="1"/>
  <c r="X2960" i="1"/>
  <c r="Y2960" i="1"/>
  <c r="X3548" i="1"/>
  <c r="Y3548" i="1"/>
  <c r="X3656" i="1"/>
  <c r="Y3656" i="1"/>
  <c r="X3812" i="1"/>
  <c r="Y3812" i="1" s="1"/>
  <c r="X3956" i="1"/>
  <c r="Y3956" i="1"/>
  <c r="X4208" i="1"/>
  <c r="Y4208" i="1"/>
  <c r="X4328" i="1"/>
  <c r="Y4328" i="1"/>
  <c r="X4460" i="1"/>
  <c r="Y4460" i="1"/>
  <c r="X4808" i="1"/>
  <c r="Y4808" i="1"/>
  <c r="X5216" i="1"/>
  <c r="Y5216" i="1" s="1"/>
  <c r="X5360" i="1"/>
  <c r="Y5360" i="1"/>
  <c r="X5684" i="1"/>
  <c r="Y5684" i="1" s="1"/>
  <c r="X5792" i="1"/>
  <c r="Y5792" i="1"/>
  <c r="X5936" i="1"/>
  <c r="Y5936" i="1"/>
  <c r="X6080" i="1"/>
  <c r="Y6080" i="1"/>
  <c r="X6188" i="1"/>
  <c r="Y6188" i="1" s="1"/>
  <c r="X6800" i="1"/>
  <c r="Y6800" i="1"/>
  <c r="X7028" i="1"/>
  <c r="Y7028" i="1" s="1"/>
  <c r="X7208" i="1"/>
  <c r="Y7208" i="1"/>
  <c r="X7352" i="1"/>
  <c r="Y7352" i="1"/>
  <c r="X7520" i="1"/>
  <c r="Y7520" i="1"/>
  <c r="X7676" i="1"/>
  <c r="Y7676" i="1" s="1"/>
  <c r="X7832" i="1"/>
  <c r="Y7832" i="1"/>
  <c r="X68" i="1"/>
  <c r="Y68" i="1"/>
  <c r="X4161" i="1"/>
  <c r="Y4161" i="1"/>
  <c r="X7640" i="1"/>
  <c r="Y7640" i="1"/>
  <c r="X1917" i="1"/>
  <c r="Y1917" i="1"/>
  <c r="X5710" i="1"/>
  <c r="Y5710" i="1" s="1"/>
  <c r="X177" i="1"/>
  <c r="Y177" i="1"/>
  <c r="X273" i="1"/>
  <c r="Y273" i="1" s="1"/>
  <c r="X417" i="1"/>
  <c r="Y417" i="1"/>
  <c r="X561" i="1"/>
  <c r="Y561" i="1"/>
  <c r="X717" i="1"/>
  <c r="Y717" i="1"/>
  <c r="X873" i="1"/>
  <c r="Y873" i="1" s="1"/>
  <c r="X1041" i="1"/>
  <c r="Y1041" i="1"/>
  <c r="X1365" i="1"/>
  <c r="Y1365" i="1"/>
  <c r="X1629" i="1"/>
  <c r="Y1629" i="1"/>
  <c r="X1989" i="1"/>
  <c r="Y1989" i="1"/>
  <c r="X2145" i="1"/>
  <c r="Y2145" i="1"/>
  <c r="X2277" i="1"/>
  <c r="Y2277" i="1" s="1"/>
  <c r="X2409" i="1"/>
  <c r="Y2409" i="1"/>
  <c r="X2709" i="1"/>
  <c r="Y2709" i="1" s="1"/>
  <c r="X2841" i="1"/>
  <c r="Y2841" i="1"/>
  <c r="X2997" i="1"/>
  <c r="Y2997" i="1"/>
  <c r="X3261" i="1"/>
  <c r="Y3261" i="1"/>
  <c r="X3393" i="1"/>
  <c r="Y3393" i="1" s="1"/>
  <c r="X3549" i="1"/>
  <c r="Y3549" i="1"/>
  <c r="X3789" i="1"/>
  <c r="Y3789" i="1" s="1"/>
  <c r="X3933" i="1"/>
  <c r="Y3933" i="1"/>
  <c r="X4233" i="1"/>
  <c r="Y4233" i="1"/>
  <c r="X4509" i="1"/>
  <c r="Y4509" i="1"/>
  <c r="X4653" i="1"/>
  <c r="Y4653" i="1" s="1"/>
  <c r="X4821" i="1"/>
  <c r="Y4821" i="1"/>
  <c r="X4965" i="1"/>
  <c r="Y4965" i="1"/>
  <c r="X5409" i="1"/>
  <c r="Y5409" i="1"/>
  <c r="X5517" i="1"/>
  <c r="Y5517" i="1"/>
  <c r="X5673" i="1"/>
  <c r="Y5673" i="1"/>
  <c r="X5985" i="1"/>
  <c r="Y5985" i="1" s="1"/>
  <c r="X6345" i="1"/>
  <c r="Y6345" i="1"/>
  <c r="X6873" i="1"/>
  <c r="Y6873" i="1"/>
  <c r="X7041" i="1"/>
  <c r="Y7041" i="1"/>
  <c r="X7437" i="1"/>
  <c r="Y7437" i="1"/>
  <c r="X7617" i="1"/>
  <c r="Y7617" i="1"/>
  <c r="X7809" i="1"/>
  <c r="Y7809" i="1" s="1"/>
  <c r="X4737" i="1"/>
  <c r="Y4737" i="1"/>
  <c r="X442" i="1"/>
  <c r="Y442" i="1"/>
  <c r="X4090" i="1"/>
  <c r="Y4090" i="1"/>
  <c r="X6766" i="1"/>
  <c r="Y6766" i="1"/>
  <c r="X118" i="1"/>
  <c r="Y118" i="1"/>
  <c r="X274" i="1"/>
  <c r="Y274" i="1" s="1"/>
  <c r="X586" i="1"/>
  <c r="Y586" i="1"/>
  <c r="X754" i="1"/>
  <c r="Y754" i="1" s="1"/>
  <c r="X946" i="1"/>
  <c r="Y946" i="1"/>
  <c r="X1066" i="1"/>
  <c r="Y1066" i="1"/>
  <c r="X1234" i="1"/>
  <c r="Y1234" i="1"/>
  <c r="X1426" i="1"/>
  <c r="Y1426" i="1" s="1"/>
  <c r="X1594" i="1"/>
  <c r="Y1594" i="1"/>
  <c r="X1798" i="1"/>
  <c r="Y1798" i="1"/>
  <c r="X2002" i="1"/>
  <c r="Y2002" i="1"/>
  <c r="X2110" i="1"/>
  <c r="Y2110" i="1"/>
  <c r="X2386" i="1"/>
  <c r="Y2386" i="1"/>
  <c r="X4078" i="1"/>
  <c r="Y4078" i="1" s="1"/>
  <c r="X4306" i="1"/>
  <c r="Y4306" i="1"/>
  <c r="X4510" i="1"/>
  <c r="Y4510" i="1"/>
  <c r="X4762" i="1"/>
  <c r="Y4762" i="1"/>
  <c r="X4966" i="1"/>
  <c r="Y4966" i="1"/>
  <c r="X5182" i="1"/>
  <c r="Y5182" i="1"/>
  <c r="X5374" i="1"/>
  <c r="Y5374" i="1" s="1"/>
  <c r="X5602" i="1"/>
  <c r="Y5602" i="1"/>
  <c r="X6514" i="1"/>
  <c r="Y6514" i="1" s="1"/>
  <c r="X6838" i="1"/>
  <c r="Y6838" i="1"/>
  <c r="X7042" i="1"/>
  <c r="Y7042" i="1"/>
  <c r="X7306" i="1"/>
  <c r="Y7306" i="1"/>
  <c r="X7762" i="1"/>
  <c r="Y7762" i="1" s="1"/>
  <c r="X5766" i="1"/>
  <c r="Y5766" i="1"/>
  <c r="X5034" i="1"/>
  <c r="Y5034" i="1"/>
  <c r="X6270" i="1"/>
  <c r="Y6270" i="1"/>
  <c r="X1014" i="1"/>
  <c r="Y1014" i="1"/>
  <c r="X1134" i="1"/>
  <c r="Y1134" i="1"/>
  <c r="X1266" i="1"/>
  <c r="Y1266" i="1" s="1"/>
  <c r="X1374" i="1"/>
  <c r="Y1374" i="1"/>
  <c r="X1626" i="1"/>
  <c r="Y1626" i="1" s="1"/>
  <c r="X1890" i="1"/>
  <c r="Y1890" i="1"/>
  <c r="X2010" i="1"/>
  <c r="Y2010" i="1"/>
  <c r="X2154" i="1"/>
  <c r="Y2154" i="1"/>
  <c r="X2286" i="1"/>
  <c r="Y2286" i="1" s="1"/>
  <c r="X2406" i="1"/>
  <c r="Y2406" i="1"/>
  <c r="X2766" i="1"/>
  <c r="Y2766" i="1" s="1"/>
  <c r="X2898" i="1"/>
  <c r="Y2898" i="1"/>
  <c r="X3030" i="1"/>
  <c r="Y3030" i="1"/>
  <c r="X3162" i="1"/>
  <c r="Y3162" i="1"/>
  <c r="X3282" i="1"/>
  <c r="Y3282" i="1" s="1"/>
  <c r="X3690" i="1"/>
  <c r="Y3690" i="1"/>
  <c r="X3786" i="1"/>
  <c r="Y3786" i="1" s="1"/>
  <c r="X4050" i="1"/>
  <c r="Y4050" i="1"/>
  <c r="X4170" i="1"/>
  <c r="Y4170" i="1"/>
  <c r="X5466" i="1"/>
  <c r="Y5466" i="1"/>
  <c r="X5670" i="1"/>
  <c r="Y5670" i="1" s="1"/>
  <c r="X5874" i="1"/>
  <c r="Y5874" i="1"/>
  <c r="X6030" i="1"/>
  <c r="Y6030" i="1" s="1"/>
  <c r="X6186" i="1"/>
  <c r="Y6186" i="1"/>
  <c r="X6354" i="1"/>
  <c r="Y6354" i="1"/>
  <c r="X6522" i="1"/>
  <c r="Y6522" i="1"/>
  <c r="X6894" i="1"/>
  <c r="Y6894" i="1" s="1"/>
  <c r="X7074" i="1"/>
  <c r="Y7074" i="1"/>
  <c r="X7530" i="1"/>
  <c r="Y7530" i="1"/>
  <c r="X7698" i="1"/>
  <c r="Y7698" i="1"/>
  <c r="X7854" i="1"/>
  <c r="Y7854" i="1"/>
  <c r="X6691" i="1"/>
  <c r="Y6691" i="1"/>
  <c r="X6643" i="1"/>
  <c r="Y6643" i="1" s="1"/>
  <c r="X5671" i="1"/>
  <c r="Y5671" i="1"/>
  <c r="X5851" i="1"/>
  <c r="Y5851" i="1"/>
  <c r="X6043" i="1"/>
  <c r="Y6043" i="1"/>
  <c r="X6667" i="1"/>
  <c r="Y6667" i="1"/>
  <c r="X7015" i="1"/>
  <c r="Y7015" i="1"/>
  <c r="X7159" i="1"/>
  <c r="Y7159" i="1" s="1"/>
  <c r="X7339" i="1"/>
  <c r="Y7339" i="1"/>
  <c r="X7483" i="1"/>
  <c r="Y7483" i="1"/>
  <c r="X7639" i="1"/>
  <c r="Y7639" i="1"/>
  <c r="X7795" i="1"/>
  <c r="Y7795" i="1"/>
  <c r="X7722" i="1"/>
  <c r="Y7722" i="1"/>
  <c r="X1415" i="1"/>
  <c r="Y1415" i="1" s="1"/>
  <c r="X4246" i="1"/>
  <c r="Y4246" i="1"/>
  <c r="X227" i="1"/>
  <c r="Y227" i="1" s="1"/>
  <c r="X371" i="1"/>
  <c r="Y371" i="1"/>
  <c r="X1199" i="1"/>
  <c r="Y1199" i="1"/>
  <c r="X1403" i="1"/>
  <c r="Y1403" i="1"/>
  <c r="X1523" i="1"/>
  <c r="Y1523" i="1" s="1"/>
  <c r="X1643" i="1"/>
  <c r="Y1643" i="1"/>
  <c r="X1775" i="1"/>
  <c r="Y1775" i="1"/>
  <c r="X1895" i="1"/>
  <c r="Y1895" i="1"/>
  <c r="X2411" i="1"/>
  <c r="Y2411" i="1"/>
  <c r="X2819" i="1"/>
  <c r="Y2819" i="1"/>
  <c r="X3383" i="1"/>
  <c r="Y3383" i="1" s="1"/>
  <c r="X3683" i="1"/>
  <c r="Y3683" i="1"/>
  <c r="X3827" i="1"/>
  <c r="Y3827" i="1" s="1"/>
  <c r="X6472" i="1"/>
  <c r="Y6472" i="1" s="1"/>
  <c r="X5464" i="1"/>
  <c r="Y5464" i="1"/>
  <c r="X5656" i="1"/>
  <c r="Y5656" i="1"/>
  <c r="X6352" i="1"/>
  <c r="Y6352" i="1" s="1"/>
  <c r="X6508" i="1"/>
  <c r="Y6508" i="1"/>
  <c r="X6652" i="1"/>
  <c r="Y6652" i="1" s="1"/>
  <c r="X182" i="1"/>
  <c r="Y182" i="1"/>
  <c r="X662" i="1"/>
  <c r="Y662" i="1"/>
  <c r="X782" i="1"/>
  <c r="Y782" i="1"/>
  <c r="X902" i="1"/>
  <c r="Y902" i="1" s="1"/>
  <c r="X1022" i="1"/>
  <c r="Y1022" i="1"/>
  <c r="X1154" i="1"/>
  <c r="Y1154" i="1"/>
  <c r="X1274" i="1"/>
  <c r="Y1274" i="1" s="1"/>
  <c r="X2054" i="1"/>
  <c r="Y2054" i="1" s="1"/>
  <c r="X2186" i="1"/>
  <c r="Y2186" i="1"/>
  <c r="X2306" i="1"/>
  <c r="Y2306" i="1" s="1"/>
  <c r="X2438" i="1"/>
  <c r="Y2438" i="1"/>
  <c r="X2834" i="1"/>
  <c r="Y2834" i="1" s="1"/>
  <c r="X2954" i="1"/>
  <c r="Y2954" i="1" s="1"/>
  <c r="X3086" i="1"/>
  <c r="Y3086" i="1"/>
  <c r="X3386" i="1"/>
  <c r="Y3386" i="1"/>
  <c r="X3890" i="1"/>
  <c r="Y3890" i="1" s="1"/>
  <c r="X4682" i="1"/>
  <c r="Y4682" i="1"/>
  <c r="X4910" i="1"/>
  <c r="Y4910" i="1" s="1"/>
  <c r="X5186" i="1"/>
  <c r="Y5186" i="1"/>
  <c r="X5438" i="1"/>
  <c r="Y5438" i="1" s="1"/>
  <c r="X5810" i="1"/>
  <c r="Y5810" i="1" s="1"/>
  <c r="X6686" i="1"/>
  <c r="Y6686" i="1" s="1"/>
  <c r="X6818" i="1"/>
  <c r="Y6818" i="1"/>
  <c r="X7346" i="1"/>
  <c r="Y7346" i="1" s="1"/>
  <c r="X7490" i="1"/>
  <c r="Y7490" i="1" s="1"/>
  <c r="X7622" i="1"/>
  <c r="Y7622" i="1" s="1"/>
  <c r="X7766" i="1"/>
  <c r="Y7766" i="1"/>
  <c r="X7886" i="1"/>
  <c r="Y7886" i="1" s="1"/>
  <c r="X6497" i="1"/>
  <c r="Y6497" i="1"/>
  <c r="X5175" i="1"/>
  <c r="Y5175" i="1"/>
  <c r="X5451" i="1"/>
  <c r="Y5451" i="1" s="1"/>
  <c r="X6639" i="1"/>
  <c r="Y6639" i="1"/>
  <c r="X6783" i="1"/>
  <c r="Y6783" i="1" s="1"/>
  <c r="X6915" i="1"/>
  <c r="Y6915" i="1" s="1"/>
  <c r="X7023" i="1"/>
  <c r="Y7023" i="1"/>
  <c r="X7155" i="1"/>
  <c r="Y7155" i="1"/>
  <c r="X7275" i="1"/>
  <c r="Y7275" i="1" s="1"/>
  <c r="X7551" i="1"/>
  <c r="Y7551" i="1" s="1"/>
  <c r="X7959" i="1"/>
  <c r="Y7959" i="1" s="1"/>
  <c r="X7828" i="1"/>
  <c r="Y7828" i="1" s="1"/>
  <c r="X7936" i="1"/>
  <c r="Y7936" i="1"/>
  <c r="X5321" i="1"/>
  <c r="Y5321" i="1" s="1"/>
  <c r="X5477" i="1"/>
  <c r="Y5477" i="1" s="1"/>
  <c r="X7073" i="1"/>
  <c r="Y7073" i="1" s="1"/>
  <c r="X7229" i="1"/>
  <c r="Y7229" i="1"/>
  <c r="X7373" i="1"/>
  <c r="Y7373" i="1" s="1"/>
  <c r="X7505" i="1"/>
  <c r="Y7505" i="1"/>
  <c r="X7937" i="1"/>
  <c r="Y7937" i="1"/>
  <c r="X4115" i="1"/>
  <c r="Y4115" i="1" s="1"/>
  <c r="X4259" i="1"/>
  <c r="Y4259" i="1" s="1"/>
  <c r="X4847" i="1"/>
  <c r="Y4847" i="1" s="1"/>
  <c r="X4991" i="1"/>
  <c r="Y4991" i="1" s="1"/>
  <c r="X5135" i="1"/>
  <c r="Y5135" i="1"/>
  <c r="X5687" i="1"/>
  <c r="Y5687" i="1" s="1"/>
  <c r="X6383" i="1"/>
  <c r="Y6383" i="1" s="1"/>
  <c r="X6515" i="1"/>
  <c r="Y6515" i="1"/>
  <c r="X6647" i="1"/>
  <c r="Y6647" i="1" s="1"/>
  <c r="X7463" i="1"/>
  <c r="Y7463" i="1" s="1"/>
  <c r="X7859" i="1"/>
  <c r="Y7859" i="1"/>
  <c r="X1001" i="1"/>
  <c r="Y1001" i="1"/>
  <c r="X3449" i="1"/>
  <c r="Y3449" i="1"/>
  <c r="X3989" i="1"/>
  <c r="Y3989" i="1" s="1"/>
  <c r="X7349" i="1"/>
  <c r="Y7349" i="1" s="1"/>
  <c r="X7765" i="1"/>
  <c r="Y7765" i="1" s="1"/>
  <c r="X5814" i="1"/>
  <c r="Y5814" i="1"/>
  <c r="X2827" i="1"/>
  <c r="Y2827" i="1" s="1"/>
  <c r="X3319" i="1"/>
  <c r="Y3319" i="1" s="1"/>
  <c r="X4891" i="1"/>
  <c r="Y4891" i="1"/>
  <c r="X1736" i="1"/>
  <c r="Y1736" i="1"/>
  <c r="X3692" i="1"/>
  <c r="Y3692" i="1" s="1"/>
  <c r="X5924" i="1"/>
  <c r="Y5924" i="1"/>
  <c r="X6464" i="1"/>
  <c r="Y6464" i="1" s="1"/>
  <c r="X6925" i="1"/>
  <c r="Y6925" i="1"/>
  <c r="X4353" i="1"/>
  <c r="Y4353" i="1"/>
  <c r="X5097" i="1"/>
  <c r="Y5097" i="1"/>
  <c r="X5877" i="1"/>
  <c r="Y5877" i="1" s="1"/>
  <c r="X6381" i="1"/>
  <c r="Y6381" i="1"/>
  <c r="X1894" i="1"/>
  <c r="Y1894" i="1" s="1"/>
  <c r="X5806" i="1"/>
  <c r="Y5806" i="1" s="1"/>
  <c r="X6649" i="1"/>
  <c r="Y6649" i="1" s="1"/>
  <c r="X3455" i="1"/>
  <c r="Y3455" i="1"/>
  <c r="X228" i="1"/>
  <c r="Y228" i="1" s="1"/>
  <c r="X1632" i="1"/>
  <c r="Y1632" i="1"/>
  <c r="X2004" i="1"/>
  <c r="Y2004" i="1" s="1"/>
  <c r="X2688" i="1"/>
  <c r="Y2688" i="1" s="1"/>
  <c r="X3024" i="1"/>
  <c r="Y3024" i="1"/>
  <c r="X3264" i="1"/>
  <c r="Y3264" i="1"/>
  <c r="X6564" i="1"/>
  <c r="Y6564" i="1" s="1"/>
  <c r="X1585" i="1"/>
  <c r="Y1585" i="1"/>
  <c r="X4465" i="1"/>
  <c r="Y4465" i="1" s="1"/>
  <c r="X5041" i="1"/>
  <c r="Y5041" i="1" s="1"/>
  <c r="X7525" i="1"/>
  <c r="Y7525" i="1" s="1"/>
  <c r="X3411" i="1"/>
  <c r="Y3411" i="1" s="1"/>
  <c r="X3388" i="1"/>
  <c r="Y3388" i="1" s="1"/>
  <c r="X3414" i="1"/>
  <c r="Y3414" i="1"/>
  <c r="X3558" i="1"/>
  <c r="Y3558" i="1" s="1"/>
  <c r="X3702" i="1"/>
  <c r="Y3702" i="1" s="1"/>
  <c r="X3798" i="1"/>
  <c r="Y3798" i="1" s="1"/>
  <c r="X3918" i="1"/>
  <c r="Y3918" i="1"/>
  <c r="X4182" i="1"/>
  <c r="Y4182" i="1" s="1"/>
  <c r="X5334" i="1"/>
  <c r="Y5334" i="1" s="1"/>
  <c r="X5478" i="1"/>
  <c r="Y5478" i="1" s="1"/>
  <c r="X5694" i="1"/>
  <c r="Y5694" i="1" s="1"/>
  <c r="X5886" i="1"/>
  <c r="Y5886" i="1" s="1"/>
  <c r="X6042" i="1"/>
  <c r="Y6042" i="1" s="1"/>
  <c r="X6198" i="1"/>
  <c r="Y6198" i="1" s="1"/>
  <c r="X6366" i="1"/>
  <c r="Y6366" i="1"/>
  <c r="X7218" i="1"/>
  <c r="Y7218" i="1"/>
  <c r="X7350" i="1"/>
  <c r="Y7350" i="1" s="1"/>
  <c r="X7554" i="1"/>
  <c r="Y7554" i="1" s="1"/>
  <c r="X7710" i="1"/>
  <c r="Y7710" i="1" s="1"/>
  <c r="X7866" i="1"/>
  <c r="Y7866" i="1" s="1"/>
  <c r="X7398" i="1"/>
  <c r="Y7398" i="1" s="1"/>
  <c r="X6715" i="1"/>
  <c r="Y6715" i="1" s="1"/>
  <c r="X5707" i="1"/>
  <c r="Y5707" i="1"/>
  <c r="X5863" i="1"/>
  <c r="Y5863" i="1" s="1"/>
  <c r="X7027" i="1"/>
  <c r="Y7027" i="1" s="1"/>
  <c r="X7171" i="1"/>
  <c r="Y7171" i="1" s="1"/>
  <c r="X7351" i="1"/>
  <c r="Y7351" i="1"/>
  <c r="X7507" i="1"/>
  <c r="Y7507" i="1"/>
  <c r="X7651" i="1"/>
  <c r="Y7651" i="1"/>
  <c r="X7807" i="1"/>
  <c r="Y7807" i="1" s="1"/>
  <c r="X7915" i="1"/>
  <c r="Y7915" i="1" s="1"/>
  <c r="X7638" i="1"/>
  <c r="Y7638" i="1" s="1"/>
  <c r="X2795" i="1"/>
  <c r="Y2795" i="1" s="1"/>
  <c r="X5554" i="1"/>
  <c r="Y5554" i="1" s="1"/>
  <c r="X83" i="1"/>
  <c r="Y83" i="1" s="1"/>
  <c r="X239" i="1"/>
  <c r="Y239" i="1"/>
  <c r="X383" i="1"/>
  <c r="Y383" i="1" s="1"/>
  <c r="X491" i="1"/>
  <c r="Y491" i="1" s="1"/>
  <c r="X647" i="1"/>
  <c r="Y647" i="1" s="1"/>
  <c r="X779" i="1"/>
  <c r="Y779" i="1"/>
  <c r="X911" i="1"/>
  <c r="Y911" i="1"/>
  <c r="X1211" i="1"/>
  <c r="Y1211" i="1" s="1"/>
  <c r="X1427" i="1"/>
  <c r="Y1427" i="1" s="1"/>
  <c r="X1535" i="1"/>
  <c r="Y1535" i="1" s="1"/>
  <c r="X1655" i="1"/>
  <c r="Y1655" i="1" s="1"/>
  <c r="X2423" i="1"/>
  <c r="Y2423" i="1"/>
  <c r="X2555" i="1"/>
  <c r="Y2555" i="1"/>
  <c r="X2687" i="1"/>
  <c r="Y2687" i="1"/>
  <c r="X2831" i="1"/>
  <c r="Y2831" i="1" s="1"/>
  <c r="X2987" i="1"/>
  <c r="Y2987" i="1" s="1"/>
  <c r="X3119" i="1"/>
  <c r="Y3119" i="1" s="1"/>
  <c r="X3563" i="1"/>
  <c r="Y3563" i="1"/>
  <c r="X3695" i="1"/>
  <c r="Y3695" i="1"/>
  <c r="X5872" i="1"/>
  <c r="Y5872" i="1"/>
  <c r="X6712" i="1"/>
  <c r="Y6712" i="1" s="1"/>
  <c r="X5476" i="1"/>
  <c r="Y5476" i="1" s="1"/>
  <c r="X6364" i="1"/>
  <c r="Y6364" i="1" s="1"/>
  <c r="X6664" i="1"/>
  <c r="Y6664" i="1"/>
  <c r="X674" i="1"/>
  <c r="Y674" i="1"/>
  <c r="X794" i="1"/>
  <c r="Y794" i="1"/>
  <c r="X914" i="1"/>
  <c r="Y914" i="1" s="1"/>
  <c r="X1166" i="1"/>
  <c r="Y1166" i="1" s="1"/>
  <c r="X1826" i="1"/>
  <c r="Y1826" i="1" s="1"/>
  <c r="X2066" i="1"/>
  <c r="Y2066" i="1"/>
  <c r="X2318" i="1"/>
  <c r="Y2318" i="1"/>
  <c r="X2450" i="1"/>
  <c r="Y2450" i="1" s="1"/>
  <c r="X2702" i="1"/>
  <c r="Y2702" i="1" s="1"/>
  <c r="X2846" i="1"/>
  <c r="Y2846" i="1" s="1"/>
  <c r="X2966" i="1"/>
  <c r="Y2966" i="1" s="1"/>
  <c r="X3098" i="1"/>
  <c r="Y3098" i="1"/>
  <c r="X3242" i="1"/>
  <c r="Y3242" i="1"/>
  <c r="X3638" i="1"/>
  <c r="Y3638" i="1"/>
  <c r="X3770" i="1"/>
  <c r="Y3770" i="1" s="1"/>
  <c r="X4430" i="1"/>
  <c r="Y4430" i="1" s="1"/>
  <c r="X4562" i="1"/>
  <c r="Y4562" i="1" s="1"/>
  <c r="X4694" i="1"/>
  <c r="Y4694" i="1"/>
  <c r="X4814" i="1"/>
  <c r="Y4814" i="1"/>
  <c r="X4922" i="1"/>
  <c r="Y4922" i="1"/>
  <c r="X5054" i="1"/>
  <c r="Y5054" i="1" s="1"/>
  <c r="X5198" i="1"/>
  <c r="Y5198" i="1" s="1"/>
  <c r="X5306" i="1"/>
  <c r="Y5306" i="1" s="1"/>
  <c r="X5450" i="1"/>
  <c r="Y5450" i="1"/>
  <c r="X6326" i="1"/>
  <c r="Y6326" i="1"/>
  <c r="X6446" i="1"/>
  <c r="Y6446" i="1"/>
  <c r="X6698" i="1"/>
  <c r="Y6698" i="1" s="1"/>
  <c r="X6830" i="1"/>
  <c r="Y6830" i="1" s="1"/>
  <c r="X6938" i="1"/>
  <c r="Y6938" i="1" s="1"/>
  <c r="X7082" i="1"/>
  <c r="Y7082" i="1"/>
  <c r="X7214" i="1"/>
  <c r="Y7214" i="1"/>
  <c r="X7358" i="1"/>
  <c r="Y7358" i="1" s="1"/>
  <c r="X7502" i="1"/>
  <c r="Y7502" i="1" s="1"/>
  <c r="X7634" i="1"/>
  <c r="Y7634" i="1" s="1"/>
  <c r="X5319" i="1"/>
  <c r="Y5319" i="1" s="1"/>
  <c r="X5991" i="1"/>
  <c r="Y5991" i="1"/>
  <c r="X6519" i="1"/>
  <c r="Y6519" i="1"/>
  <c r="X6651" i="1"/>
  <c r="Y6651" i="1"/>
  <c r="X6795" i="1"/>
  <c r="Y6795" i="1" s="1"/>
  <c r="X6927" i="1"/>
  <c r="Y6927" i="1" s="1"/>
  <c r="X7035" i="1"/>
  <c r="Y7035" i="1" s="1"/>
  <c r="X7167" i="1"/>
  <c r="Y7167" i="1"/>
  <c r="X7287" i="1"/>
  <c r="Y7287" i="1"/>
  <c r="X7419" i="1"/>
  <c r="Y7419" i="1"/>
  <c r="X7575" i="1"/>
  <c r="Y7575" i="1" s="1"/>
  <c r="X7851" i="1"/>
  <c r="Y7851" i="1" s="1"/>
  <c r="X7971" i="1"/>
  <c r="Y7971" i="1" s="1"/>
  <c r="X6760" i="1"/>
  <c r="Y6760" i="1"/>
  <c r="X7420" i="1"/>
  <c r="Y7420" i="1"/>
  <c r="X7576" i="1"/>
  <c r="Y7576" i="1"/>
  <c r="X7840" i="1"/>
  <c r="Y7840" i="1" s="1"/>
  <c r="X7948" i="1"/>
  <c r="Y7948" i="1" s="1"/>
  <c r="X4901" i="1"/>
  <c r="Y4901" i="1" s="1"/>
  <c r="X5057" i="1"/>
  <c r="Y5057" i="1"/>
  <c r="X5177" i="1"/>
  <c r="Y5177" i="1"/>
  <c r="X5333" i="1"/>
  <c r="Y5333" i="1" s="1"/>
  <c r="X5945" i="1"/>
  <c r="Y5945" i="1" s="1"/>
  <c r="X6089" i="1"/>
  <c r="Y6089" i="1" s="1"/>
  <c r="X6221" i="1"/>
  <c r="Y6221" i="1" s="1"/>
  <c r="X6377" i="1"/>
  <c r="Y6377" i="1"/>
  <c r="X6941" i="1"/>
  <c r="Y6941" i="1"/>
  <c r="X7085" i="1"/>
  <c r="Y7085" i="1"/>
  <c r="X7517" i="1"/>
  <c r="Y7517" i="1" s="1"/>
  <c r="X7649" i="1"/>
  <c r="Y7649" i="1" s="1"/>
  <c r="X3995" i="1"/>
  <c r="Y3995" i="1" s="1"/>
  <c r="X4415" i="1"/>
  <c r="Y4415" i="1"/>
  <c r="X4703" i="1"/>
  <c r="Y4703" i="1"/>
  <c r="X5303" i="1"/>
  <c r="Y5303" i="1"/>
  <c r="X5435" i="1"/>
  <c r="Y5435" i="1" s="1"/>
  <c r="X5567" i="1"/>
  <c r="Y5567" i="1" s="1"/>
  <c r="X5699" i="1"/>
  <c r="Y5699" i="1" s="1"/>
  <c r="X6095" i="1"/>
  <c r="Y6095" i="1"/>
  <c r="X6239" i="1"/>
  <c r="Y6239" i="1"/>
  <c r="X6395" i="1"/>
  <c r="Y6395" i="1"/>
  <c r="X6947" i="1"/>
  <c r="Y6947" i="1" s="1"/>
  <c r="X7079" i="1"/>
  <c r="Y7079" i="1" s="1"/>
  <c r="X7223" i="1"/>
  <c r="Y7223" i="1" s="1"/>
  <c r="X7343" i="1"/>
  <c r="Y7343" i="1"/>
  <c r="X7739" i="1"/>
  <c r="Y7739" i="1"/>
  <c r="X7991" i="1"/>
  <c r="Y7991" i="1" s="1"/>
  <c r="X341" i="1"/>
  <c r="Y341" i="1" s="1"/>
  <c r="X3473" i="1"/>
  <c r="Y3473" i="1" s="1"/>
  <c r="X151" i="1"/>
  <c r="Y151" i="1" s="1"/>
  <c r="X991" i="1"/>
  <c r="Y991" i="1"/>
  <c r="X1723" i="1"/>
  <c r="Y1723" i="1"/>
  <c r="X4963" i="1"/>
  <c r="Y4963" i="1"/>
  <c r="X2876" i="1"/>
  <c r="Y2876" i="1" s="1"/>
  <c r="X3740" i="1"/>
  <c r="Y3740" i="1" s="1"/>
  <c r="X2493" i="1"/>
  <c r="Y2493" i="1" s="1"/>
  <c r="X3861" i="1"/>
  <c r="Y3861" i="1"/>
  <c r="X4389" i="1"/>
  <c r="Y4389" i="1"/>
  <c r="X5169" i="1"/>
  <c r="Y5169" i="1"/>
  <c r="X6777" i="1"/>
  <c r="Y6777" i="1" s="1"/>
  <c r="X7089" i="1"/>
  <c r="Y7089" i="1" s="1"/>
  <c r="X4582" i="1"/>
  <c r="Y4582" i="1" s="1"/>
  <c r="X6406" i="1"/>
  <c r="Y6406" i="1"/>
  <c r="X7534" i="1"/>
  <c r="Y7534" i="1"/>
  <c r="X6697" i="1"/>
  <c r="Y6697" i="1"/>
  <c r="X731" i="1"/>
  <c r="Y731" i="1" s="1"/>
  <c r="X1200" i="1"/>
  <c r="Y1200" i="1" s="1"/>
  <c r="X1656" i="1"/>
  <c r="Y1656" i="1" s="1"/>
  <c r="X2256" i="1"/>
  <c r="Y2256" i="1"/>
  <c r="X2460" i="1"/>
  <c r="Y2460" i="1"/>
  <c r="X3300" i="1"/>
  <c r="Y3300" i="1" s="1"/>
  <c r="X5256" i="1"/>
  <c r="Y5256" i="1" s="1"/>
  <c r="X6672" i="1"/>
  <c r="Y6672" i="1" s="1"/>
  <c r="X7009" i="1"/>
  <c r="Y7009" i="1" s="1"/>
  <c r="X3349" i="1"/>
  <c r="Y3349" i="1"/>
  <c r="X3543" i="1"/>
  <c r="Y3543" i="1"/>
  <c r="X3568" i="1"/>
  <c r="Y3568" i="1"/>
  <c r="X1375" i="1"/>
  <c r="Y1375" i="1" s="1"/>
  <c r="X1591" i="1"/>
  <c r="Y1591" i="1" s="1"/>
  <c r="X1879" i="1"/>
  <c r="Y1879" i="1" s="1"/>
  <c r="X2107" i="1"/>
  <c r="Y2107" i="1"/>
  <c r="X2299" i="1"/>
  <c r="Y2299" i="1"/>
  <c r="X2515" i="1"/>
  <c r="Y2515" i="1"/>
  <c r="X2767" i="1"/>
  <c r="Y2767" i="1" s="1"/>
  <c r="X3307" i="1"/>
  <c r="Y3307" i="1" s="1"/>
  <c r="X3727" i="1"/>
  <c r="Y3727" i="1" s="1"/>
  <c r="X4063" i="1"/>
  <c r="Y4063" i="1"/>
  <c r="X4315" i="1"/>
  <c r="Y4315" i="1"/>
  <c r="X4615" i="1"/>
  <c r="Y4615" i="1"/>
  <c r="X4915" i="1"/>
  <c r="Y4915" i="1" s="1"/>
  <c r="X5239" i="1"/>
  <c r="Y5239" i="1" s="1"/>
  <c r="X1567" i="1"/>
  <c r="Y1567" i="1" s="1"/>
  <c r="X2764" i="1"/>
  <c r="Y2764" i="1"/>
  <c r="X4011" i="1"/>
  <c r="Y4011" i="1"/>
  <c r="X4671" i="1"/>
  <c r="Y4671" i="1" s="1"/>
  <c r="X363" i="1"/>
  <c r="Y363" i="1" s="1"/>
  <c r="X759" i="1"/>
  <c r="Y759" i="1" s="1"/>
  <c r="X867" i="1"/>
  <c r="Y867" i="1" s="1"/>
  <c r="X1011" i="1"/>
  <c r="Y1011" i="1"/>
  <c r="X1191" i="1"/>
  <c r="Y1191" i="1"/>
  <c r="X1311" i="1"/>
  <c r="Y1311" i="1"/>
  <c r="X1455" i="1"/>
  <c r="Y1455" i="1" s="1"/>
  <c r="X1611" i="1"/>
  <c r="Y1611" i="1" s="1"/>
  <c r="X1779" i="1"/>
  <c r="Y1779" i="1" s="1"/>
  <c r="X1923" i="1"/>
  <c r="Y1923" i="1"/>
  <c r="X2055" i="1"/>
  <c r="Y2055" i="1"/>
  <c r="X2223" i="1"/>
  <c r="Y2223" i="1"/>
  <c r="X2415" i="1"/>
  <c r="Y2415" i="1" s="1"/>
  <c r="X2715" i="1"/>
  <c r="Y2715" i="1" s="1"/>
  <c r="X2847" i="1"/>
  <c r="Y2847" i="1" s="1"/>
  <c r="X3027" i="1"/>
  <c r="Y3027" i="1"/>
  <c r="X3255" i="1"/>
  <c r="Y3255" i="1"/>
  <c r="X3423" i="1"/>
  <c r="Y3423" i="1"/>
  <c r="X3603" i="1"/>
  <c r="Y3603" i="1" s="1"/>
  <c r="X4059" i="1"/>
  <c r="Y4059" i="1" s="1"/>
  <c r="X4263" i="1"/>
  <c r="Y4263" i="1" s="1"/>
  <c r="X4443" i="1"/>
  <c r="Y4443" i="1"/>
  <c r="X4599" i="1"/>
  <c r="Y4599" i="1"/>
  <c r="X4767" i="1"/>
  <c r="Y4767" i="1" s="1"/>
  <c r="X4995" i="1"/>
  <c r="Y4995" i="1" s="1"/>
  <c r="X4239" i="1"/>
  <c r="Y4239" i="1" s="1"/>
  <c r="X1996" i="1"/>
  <c r="Y1996" i="1" s="1"/>
  <c r="X3497" i="1"/>
  <c r="Y3497" i="1"/>
  <c r="X5104" i="1"/>
  <c r="Y5104" i="1"/>
  <c r="X148" i="1"/>
  <c r="Y148" i="1"/>
  <c r="X316" i="1"/>
  <c r="Y316" i="1" s="1"/>
  <c r="X520" i="1"/>
  <c r="Y520" i="1" s="1"/>
  <c r="X652" i="1"/>
  <c r="Y652" i="1" s="1"/>
  <c r="X796" i="1"/>
  <c r="Y796" i="1"/>
  <c r="X964" i="1"/>
  <c r="Y964" i="1"/>
  <c r="X1372" i="1"/>
  <c r="Y1372" i="1"/>
  <c r="X1516" i="1"/>
  <c r="Y1516" i="1" s="1"/>
  <c r="X1672" i="1"/>
  <c r="Y1672" i="1" s="1"/>
  <c r="X1780" i="1"/>
  <c r="Y1780" i="1"/>
  <c r="X1888" i="1"/>
  <c r="Y1888" i="1"/>
  <c r="X2032" i="1"/>
  <c r="Y2032" i="1"/>
  <c r="X2152" i="1"/>
  <c r="Y2152" i="1" s="1"/>
  <c r="X2320" i="1"/>
  <c r="Y2320" i="1" s="1"/>
  <c r="X2656" i="1"/>
  <c r="Y2656" i="1" s="1"/>
  <c r="X2836" i="1"/>
  <c r="Y2836" i="1"/>
  <c r="X2968" i="1"/>
  <c r="Y2968" i="1"/>
  <c r="X3160" i="1"/>
  <c r="Y3160" i="1"/>
  <c r="X3520" i="1"/>
  <c r="Y3520" i="1" s="1"/>
  <c r="X3760" i="1"/>
  <c r="Y3760" i="1" s="1"/>
  <c r="X3928" i="1"/>
  <c r="Y3928" i="1" s="1"/>
  <c r="X4132" i="1"/>
  <c r="Y4132" i="1"/>
  <c r="X4336" i="1"/>
  <c r="Y4336" i="1"/>
  <c r="X4528" i="1"/>
  <c r="Y4528" i="1"/>
  <c r="X4756" i="1"/>
  <c r="Y4756" i="1" s="1"/>
  <c r="X5020" i="1"/>
  <c r="Y5020" i="1" s="1"/>
  <c r="X5224" i="1"/>
  <c r="Y5224" i="1" s="1"/>
  <c r="X1049" i="1"/>
  <c r="Y1049" i="1"/>
  <c r="X1109" i="1"/>
  <c r="Y1109" i="1"/>
  <c r="X4457" i="1"/>
  <c r="Y4457" i="1"/>
  <c r="X113" i="1"/>
  <c r="Y113" i="1"/>
  <c r="X269" i="1"/>
  <c r="Y269" i="1" s="1"/>
  <c r="X905" i="1"/>
  <c r="Y905" i="1" s="1"/>
  <c r="X1121" i="1"/>
  <c r="Y1121" i="1" s="1"/>
  <c r="X1253" i="1"/>
  <c r="Y1253" i="1"/>
  <c r="X1553" i="1"/>
  <c r="Y1553" i="1"/>
  <c r="X2009" i="1"/>
  <c r="Y2009" i="1"/>
  <c r="X2129" i="1"/>
  <c r="Y2129" i="1" s="1"/>
  <c r="X2285" i="1"/>
  <c r="Y2285" i="1" s="1"/>
  <c r="X2573" i="1"/>
  <c r="Y2573" i="1" s="1"/>
  <c r="X2753" i="1"/>
  <c r="Y2753" i="1"/>
  <c r="X2969" i="1"/>
  <c r="Y2969" i="1"/>
  <c r="X3113" i="1"/>
  <c r="Y3113" i="1" s="1"/>
  <c r="X3305" i="1"/>
  <c r="Y3305" i="1" s="1"/>
  <c r="X3545" i="1"/>
  <c r="Y3545" i="1" s="1"/>
  <c r="X3845" i="1"/>
  <c r="Y3845" i="1" s="1"/>
  <c r="X4061" i="1"/>
  <c r="Y4061" i="1"/>
  <c r="X4289" i="1"/>
  <c r="Y4289" i="1"/>
  <c r="X4541" i="1"/>
  <c r="Y4541" i="1" s="1"/>
  <c r="X4829" i="1"/>
  <c r="Y4829" i="1" s="1"/>
  <c r="X4220" i="1"/>
  <c r="Y4220" i="1" s="1"/>
  <c r="X7689" i="1"/>
  <c r="Y7689" i="1" s="1"/>
  <c r="X1822" i="1"/>
  <c r="Y1822" i="1"/>
  <c r="X3778" i="1"/>
  <c r="Y3778" i="1"/>
  <c r="X5254" i="1"/>
  <c r="Y5254" i="1"/>
  <c r="X56" i="1"/>
  <c r="Y56" i="1" s="1"/>
  <c r="X188" i="1"/>
  <c r="Y188" i="1" s="1"/>
  <c r="X332" i="1"/>
  <c r="Y332" i="1" s="1"/>
  <c r="X692" i="1"/>
  <c r="Y692" i="1"/>
  <c r="X836" i="1"/>
  <c r="Y836" i="1"/>
  <c r="X968" i="1"/>
  <c r="Y968" i="1" s="1"/>
  <c r="X1124" i="1"/>
  <c r="Y1124" i="1" s="1"/>
  <c r="X1268" i="1"/>
  <c r="Y1268" i="1" s="1"/>
  <c r="X1700" i="1"/>
  <c r="Y1700" i="1" s="1"/>
  <c r="X1820" i="1"/>
  <c r="Y1820" i="1"/>
  <c r="X1988" i="1"/>
  <c r="Y1988" i="1"/>
  <c r="X2156" i="1"/>
  <c r="Y2156" i="1" s="1"/>
  <c r="X2288" i="1"/>
  <c r="Y2288" i="1" s="1"/>
  <c r="X2468" i="1"/>
  <c r="Y2468" i="1" s="1"/>
  <c r="X2672" i="1"/>
  <c r="Y2672" i="1" s="1"/>
  <c r="X2828" i="1"/>
  <c r="Y2828" i="1"/>
  <c r="X2984" i="1"/>
  <c r="Y2984" i="1"/>
  <c r="X3188" i="1"/>
  <c r="Y3188" i="1" s="1"/>
  <c r="X4352" i="1"/>
  <c r="Y4352" i="1" s="1"/>
  <c r="X4832" i="1"/>
  <c r="Y4832" i="1" s="1"/>
  <c r="X4952" i="1"/>
  <c r="Y4952" i="1" s="1"/>
  <c r="X5384" i="1"/>
  <c r="Y5384" i="1"/>
  <c r="X5528" i="1"/>
  <c r="Y5528" i="1"/>
  <c r="X5960" i="1"/>
  <c r="Y5960" i="1"/>
  <c r="X6236" i="1"/>
  <c r="Y6236" i="1" s="1"/>
  <c r="X6500" i="1"/>
  <c r="Y6500" i="1" s="1"/>
  <c r="X6680" i="1"/>
  <c r="Y6680" i="1" s="1"/>
  <c r="X6872" i="1"/>
  <c r="Y6872" i="1"/>
  <c r="X7076" i="1"/>
  <c r="Y7076" i="1"/>
  <c r="X7232" i="1"/>
  <c r="Y7232" i="1"/>
  <c r="X7544" i="1"/>
  <c r="Y7544" i="1" s="1"/>
  <c r="X7700" i="1"/>
  <c r="Y7700" i="1" s="1"/>
  <c r="X1618" i="1"/>
  <c r="Y1618" i="1" s="1"/>
  <c r="X4534" i="1"/>
  <c r="Y4534" i="1"/>
  <c r="X7942" i="1"/>
  <c r="Y7942" i="1"/>
  <c r="X2013" i="1"/>
  <c r="Y2013" i="1" s="1"/>
  <c r="X6190" i="1"/>
  <c r="Y6190" i="1" s="1"/>
  <c r="X297" i="1"/>
  <c r="Y297" i="1" s="1"/>
  <c r="X741" i="1"/>
  <c r="Y741" i="1" s="1"/>
  <c r="X897" i="1"/>
  <c r="Y897" i="1"/>
  <c r="X1221" i="1"/>
  <c r="Y1221" i="1"/>
  <c r="X1521" i="1"/>
  <c r="Y1521" i="1" s="1"/>
  <c r="X1821" i="1"/>
  <c r="Y1821" i="1" s="1"/>
  <c r="X2889" i="1"/>
  <c r="Y2889" i="1" s="1"/>
  <c r="X3045" i="1"/>
  <c r="Y3045" i="1"/>
  <c r="X3165" i="1"/>
  <c r="Y3165" i="1"/>
  <c r="X3285" i="1"/>
  <c r="Y3285" i="1"/>
  <c r="X3429" i="1"/>
  <c r="Y3429" i="1" s="1"/>
  <c r="X3669" i="1"/>
  <c r="Y3669" i="1" s="1"/>
  <c r="X4101" i="1"/>
  <c r="Y4101" i="1" s="1"/>
  <c r="X4677" i="1"/>
  <c r="Y4677" i="1" s="1"/>
  <c r="X4845" i="1"/>
  <c r="Y4845" i="1"/>
  <c r="X5121" i="1"/>
  <c r="Y5121" i="1"/>
  <c r="X5313" i="1"/>
  <c r="Y5313" i="1" s="1"/>
  <c r="X5541" i="1"/>
  <c r="Y5541" i="1" s="1"/>
  <c r="X5697" i="1"/>
  <c r="Y5697" i="1" s="1"/>
  <c r="X5865" i="1"/>
  <c r="Y5865" i="1" s="1"/>
  <c r="X6021" i="1"/>
  <c r="Y6021" i="1"/>
  <c r="X6213" i="1"/>
  <c r="Y6213" i="1"/>
  <c r="X6369" i="1"/>
  <c r="Y6369" i="1" s="1"/>
  <c r="X6537" i="1"/>
  <c r="Y6537" i="1" s="1"/>
  <c r="X7317" i="1"/>
  <c r="Y7317" i="1" s="1"/>
  <c r="X7641" i="1"/>
  <c r="Y7641" i="1" s="1"/>
  <c r="X7845" i="1"/>
  <c r="Y7845" i="1"/>
  <c r="X69" i="1"/>
  <c r="Y69" i="1"/>
  <c r="X5420" i="1"/>
  <c r="Y5420" i="1" s="1"/>
  <c r="X1294" i="1"/>
  <c r="Y1294" i="1" s="1"/>
  <c r="X4846" i="1"/>
  <c r="Y4846" i="1" s="1"/>
  <c r="X7630" i="1"/>
  <c r="Y7630" i="1" s="1"/>
  <c r="X142" i="1"/>
  <c r="Y142" i="1"/>
  <c r="X298" i="1"/>
  <c r="Y298" i="1"/>
  <c r="X466" i="1"/>
  <c r="Y466" i="1" s="1"/>
  <c r="X610" i="1"/>
  <c r="Y610" i="1" s="1"/>
  <c r="X790" i="1"/>
  <c r="Y790" i="1" s="1"/>
  <c r="X1090" i="1"/>
  <c r="Y1090" i="1" s="1"/>
  <c r="X1306" i="1"/>
  <c r="Y1306" i="1"/>
  <c r="X2410" i="1"/>
  <c r="Y2410" i="1"/>
  <c r="X2578" i="1"/>
  <c r="Y2578" i="1" s="1"/>
  <c r="X2746" i="1"/>
  <c r="Y2746" i="1" s="1"/>
  <c r="X2902" i="1"/>
  <c r="Y2902" i="1" s="1"/>
  <c r="X3058" i="1"/>
  <c r="Y3058" i="1" s="1"/>
  <c r="X3238" i="1"/>
  <c r="Y3238" i="1"/>
  <c r="X3418" i="1"/>
  <c r="Y3418" i="1"/>
  <c r="X3562" i="1"/>
  <c r="Y3562" i="1" s="1"/>
  <c r="X3934" i="1"/>
  <c r="Y3934" i="1" s="1"/>
  <c r="X4114" i="1"/>
  <c r="Y4114" i="1" s="1"/>
  <c r="X4546" i="1"/>
  <c r="Y4546" i="1" s="1"/>
  <c r="X5014" i="1"/>
  <c r="Y5014" i="1"/>
  <c r="X5206" i="1"/>
  <c r="Y5206" i="1"/>
  <c r="X5434" i="1"/>
  <c r="Y5434" i="1" s="1"/>
  <c r="X5626" i="1"/>
  <c r="Y5626" i="1" s="1"/>
  <c r="X5914" i="1"/>
  <c r="Y5914" i="1" s="1"/>
  <c r="X6082" i="1"/>
  <c r="Y6082" i="1" s="1"/>
  <c r="X6322" i="1"/>
  <c r="Y6322" i="1"/>
  <c r="X6562" i="1"/>
  <c r="Y6562" i="1"/>
  <c r="X7330" i="1"/>
  <c r="Y7330" i="1"/>
  <c r="X7558" i="1"/>
  <c r="Y7558" i="1" s="1"/>
  <c r="X7786" i="1"/>
  <c r="Y7786" i="1" s="1"/>
  <c r="X7494" i="1"/>
  <c r="Y7494" i="1" s="1"/>
  <c r="X5262" i="1"/>
  <c r="Y5262" i="1"/>
  <c r="X6318" i="1"/>
  <c r="Y6318" i="1"/>
  <c r="X1038" i="1"/>
  <c r="Y1038" i="1" s="1"/>
  <c r="X1158" i="1"/>
  <c r="Y1158" i="1" s="1"/>
  <c r="X1398" i="1"/>
  <c r="Y1398" i="1" s="1"/>
  <c r="X1662" i="1"/>
  <c r="Y1662" i="1" s="1"/>
  <c r="X1782" i="1"/>
  <c r="Y1782" i="1"/>
  <c r="X2034" i="1"/>
  <c r="Y2034" i="1"/>
  <c r="X2178" i="1"/>
  <c r="Y2178" i="1" s="1"/>
  <c r="X2310" i="1"/>
  <c r="Y2310" i="1" s="1"/>
  <c r="X2430" i="1"/>
  <c r="Y2430" i="1" s="1"/>
  <c r="X2550" i="1"/>
  <c r="Y2550" i="1" s="1"/>
  <c r="X2658" i="1"/>
  <c r="Y2658" i="1"/>
  <c r="X3306" i="1"/>
  <c r="Y3306" i="1"/>
  <c r="X3426" i="1"/>
  <c r="Y3426" i="1" s="1"/>
  <c r="X3570" i="1"/>
  <c r="Y3570" i="1" s="1"/>
  <c r="X4902" i="1"/>
  <c r="Y4902" i="1" s="1"/>
  <c r="X5022" i="1"/>
  <c r="Y5022" i="1" s="1"/>
  <c r="X5490" i="1"/>
  <c r="Y5490" i="1"/>
  <c r="X5718" i="1"/>
  <c r="Y5718" i="1"/>
  <c r="X5898" i="1"/>
  <c r="Y5898" i="1"/>
  <c r="X6054" i="1"/>
  <c r="Y6054" i="1" s="1"/>
  <c r="X6210" i="1"/>
  <c r="Y6210" i="1" s="1"/>
  <c r="X6378" i="1"/>
  <c r="Y6378" i="1" s="1"/>
  <c r="X6726" i="1"/>
  <c r="Y6726" i="1"/>
  <c r="X6918" i="1"/>
  <c r="Y6918" i="1"/>
  <c r="X7098" i="1"/>
  <c r="Y7098" i="1" s="1"/>
  <c r="X7230" i="1"/>
  <c r="Y7230" i="1" s="1"/>
  <c r="X7374" i="1"/>
  <c r="Y7374" i="1" s="1"/>
  <c r="X6835" i="1"/>
  <c r="Y6835" i="1" s="1"/>
  <c r="X6703" i="1"/>
  <c r="Y6703" i="1"/>
  <c r="X7375" i="1"/>
  <c r="Y7375" i="1"/>
  <c r="X7519" i="1"/>
  <c r="Y7519" i="1" s="1"/>
  <c r="X7675" i="1"/>
  <c r="Y7675" i="1" s="1"/>
  <c r="X7927" i="1"/>
  <c r="Y7927" i="1" s="1"/>
  <c r="X1832" i="1"/>
  <c r="Y1832" i="1" s="1"/>
  <c r="X2927" i="1"/>
  <c r="Y2927" i="1"/>
  <c r="X6454" i="1"/>
  <c r="Y6454" i="1"/>
  <c r="X95" i="1"/>
  <c r="Y95" i="1" s="1"/>
  <c r="X251" i="1"/>
  <c r="Y251" i="1" s="1"/>
  <c r="X395" i="1"/>
  <c r="Y395" i="1" s="1"/>
  <c r="X527" i="1"/>
  <c r="Y527" i="1" s="1"/>
  <c r="X659" i="1"/>
  <c r="Y659" i="1"/>
  <c r="X791" i="1"/>
  <c r="Y791" i="1"/>
  <c r="X923" i="1"/>
  <c r="Y923" i="1" s="1"/>
  <c r="X2195" i="1"/>
  <c r="Y2195" i="1" s="1"/>
  <c r="X2435" i="1"/>
  <c r="Y2435" i="1" s="1"/>
  <c r="X2567" i="1"/>
  <c r="Y2567" i="1" s="1"/>
  <c r="X2843" i="1"/>
  <c r="Y2843" i="1"/>
  <c r="X3131" i="1"/>
  <c r="Y3131" i="1"/>
  <c r="X3419" i="1"/>
  <c r="Y3419" i="1" s="1"/>
  <c r="X3575" i="1"/>
  <c r="Y3575" i="1" s="1"/>
  <c r="X5992" i="1"/>
  <c r="Y5992" i="1" s="1"/>
  <c r="X6376" i="1"/>
  <c r="Y6376" i="1" s="1"/>
  <c r="X6688" i="1"/>
  <c r="Y6688" i="1"/>
  <c r="X7563" i="1"/>
  <c r="Y7563" i="1"/>
  <c r="X6311" i="1"/>
  <c r="Y6311" i="1" s="1"/>
  <c r="X86" i="1"/>
  <c r="Y86" i="1" s="1"/>
  <c r="X338" i="1"/>
  <c r="Y338" i="1" s="1"/>
  <c r="X806" i="1"/>
  <c r="Y806" i="1" s="1"/>
  <c r="X1046" i="1"/>
  <c r="Y1046" i="1"/>
  <c r="X1586" i="1"/>
  <c r="Y1586" i="1"/>
  <c r="X1838" i="1"/>
  <c r="Y1838" i="1" s="1"/>
  <c r="X2330" i="1"/>
  <c r="Y2330" i="1" s="1"/>
  <c r="X2462" i="1"/>
  <c r="Y2462" i="1" s="1"/>
  <c r="X2714" i="1"/>
  <c r="Y2714" i="1" s="1"/>
  <c r="X2978" i="1"/>
  <c r="Y2978" i="1"/>
  <c r="X3110" i="1"/>
  <c r="Y3110" i="1"/>
  <c r="X3410" i="1"/>
  <c r="Y3410" i="1" s="1"/>
  <c r="X3530" i="1"/>
  <c r="Y3530" i="1" s="1"/>
  <c r="X4442" i="1"/>
  <c r="Y4442" i="1" s="1"/>
  <c r="X4586" i="1"/>
  <c r="Y4586" i="1" s="1"/>
  <c r="X4934" i="1"/>
  <c r="Y4934" i="1"/>
  <c r="X5066" i="1"/>
  <c r="Y5066" i="1"/>
  <c r="X5462" i="1"/>
  <c r="Y5462" i="1" s="1"/>
  <c r="X5594" i="1"/>
  <c r="Y5594" i="1" s="1"/>
  <c r="X5954" i="1"/>
  <c r="Y5954" i="1" s="1"/>
  <c r="X6086" i="1"/>
  <c r="Y6086" i="1" s="1"/>
  <c r="X6338" i="1"/>
  <c r="Y6338" i="1"/>
  <c r="X6722" i="1"/>
  <c r="Y6722" i="1"/>
  <c r="X6842" i="1"/>
  <c r="Y6842" i="1" s="1"/>
  <c r="X6950" i="1"/>
  <c r="Y6950" i="1" s="1"/>
  <c r="X7094" i="1"/>
  <c r="Y7094" i="1" s="1"/>
  <c r="X7226" i="1"/>
  <c r="Y7226" i="1" s="1"/>
  <c r="X7370" i="1"/>
  <c r="Y7370" i="1"/>
  <c r="X7514" i="1"/>
  <c r="Y7514" i="1"/>
  <c r="X6267" i="1"/>
  <c r="Y6267" i="1" s="1"/>
  <c r="X6663" i="1"/>
  <c r="Y6663" i="1" s="1"/>
  <c r="X6807" i="1"/>
  <c r="Y6807" i="1" s="1"/>
  <c r="X7047" i="1"/>
  <c r="Y7047" i="1" s="1"/>
  <c r="X7299" i="1"/>
  <c r="Y7299" i="1"/>
  <c r="X7431" i="1"/>
  <c r="Y7431" i="1"/>
  <c r="X7863" i="1"/>
  <c r="Y7863" i="1"/>
  <c r="X7300" i="1"/>
  <c r="Y7300" i="1" s="1"/>
  <c r="X7432" i="1"/>
  <c r="Y7432" i="1" s="1"/>
  <c r="X7588" i="1"/>
  <c r="Y7588" i="1" s="1"/>
  <c r="X7852" i="1"/>
  <c r="Y7852" i="1"/>
  <c r="X7972" i="1"/>
  <c r="Y7972" i="1"/>
  <c r="X4925" i="1"/>
  <c r="Y4925" i="1" s="1"/>
  <c r="X5069" i="1"/>
  <c r="Y5069" i="1" s="1"/>
  <c r="X5489" i="1"/>
  <c r="Y5489" i="1" s="1"/>
  <c r="X5645" i="1"/>
  <c r="Y5645" i="1" s="1"/>
  <c r="X5801" i="1"/>
  <c r="Y5801" i="1"/>
  <c r="X6389" i="1"/>
  <c r="Y6389" i="1"/>
  <c r="X6665" i="1"/>
  <c r="Y6665" i="1" s="1"/>
  <c r="X6809" i="1"/>
  <c r="Y6809" i="1" s="1"/>
  <c r="X6953" i="1"/>
  <c r="Y6953" i="1" s="1"/>
  <c r="X7253" i="1"/>
  <c r="Y7253" i="1" s="1"/>
  <c r="X7397" i="1"/>
  <c r="Y7397" i="1"/>
  <c r="X7961" i="1"/>
  <c r="Y7961" i="1"/>
  <c r="X3863" i="1"/>
  <c r="Y3863" i="1" s="1"/>
  <c r="X4571" i="1"/>
  <c r="Y4571" i="1" s="1"/>
  <c r="X4715" i="1"/>
  <c r="Y4715" i="1" s="1"/>
  <c r="X4871" i="1"/>
  <c r="Y4871" i="1" s="1"/>
  <c r="X5015" i="1"/>
  <c r="Y5015" i="1"/>
  <c r="X5159" i="1"/>
  <c r="Y5159" i="1"/>
  <c r="X5315" i="1"/>
  <c r="Y5315" i="1"/>
  <c r="X5447" i="1"/>
  <c r="Y5447" i="1" s="1"/>
  <c r="X6107" i="1"/>
  <c r="Y6107" i="1" s="1"/>
  <c r="X6251" i="1"/>
  <c r="Y6251" i="1" s="1"/>
  <c r="X6539" i="1"/>
  <c r="Y6539" i="1"/>
  <c r="X7619" i="1"/>
  <c r="Y7619" i="1"/>
  <c r="X7751" i="1"/>
  <c r="Y7751" i="1" s="1"/>
  <c r="X7871" i="1"/>
  <c r="Y7871" i="1" s="1"/>
  <c r="X4109" i="1"/>
  <c r="Y4109" i="1" s="1"/>
  <c r="X472" i="1"/>
  <c r="Y472" i="1" s="1"/>
  <c r="X1170" i="1"/>
  <c r="Y1170" i="1"/>
  <c r="X6625" i="1"/>
  <c r="Y6625" i="1"/>
  <c r="X1039" i="1"/>
  <c r="Y1039" i="1" s="1"/>
  <c r="X2479" i="1"/>
  <c r="Y2479" i="1" s="1"/>
  <c r="X3403" i="1"/>
  <c r="Y3403" i="1" s="1"/>
  <c r="X4255" i="1"/>
  <c r="Y4255" i="1" s="1"/>
  <c r="X7051" i="1"/>
  <c r="Y7051" i="1"/>
  <c r="X7849" i="1"/>
  <c r="Y7849" i="1"/>
  <c r="X3920" i="1"/>
  <c r="Y3920" i="1" s="1"/>
  <c r="X5996" i="1"/>
  <c r="Y5996" i="1" s="1"/>
  <c r="X6920" i="1"/>
  <c r="Y6920" i="1" s="1"/>
  <c r="X7664" i="1"/>
  <c r="Y7664" i="1" s="1"/>
  <c r="X2649" i="1"/>
  <c r="Y2649" i="1"/>
  <c r="X3873" i="1"/>
  <c r="Y3873" i="1"/>
  <c r="X6009" i="1"/>
  <c r="Y6009" i="1" s="1"/>
  <c r="X6465" i="1"/>
  <c r="Y6465" i="1" s="1"/>
  <c r="X5830" i="1"/>
  <c r="Y5830" i="1" s="1"/>
  <c r="X336" i="1"/>
  <c r="Y336" i="1" s="1"/>
  <c r="X888" i="1"/>
  <c r="Y888" i="1"/>
  <c r="X2268" i="1"/>
  <c r="Y2268" i="1"/>
  <c r="X2724" i="1"/>
  <c r="Y2724" i="1" s="1"/>
  <c r="X4260" i="1"/>
  <c r="Y4260" i="1" s="1"/>
  <c r="X6720" i="1"/>
  <c r="Y6720" i="1" s="1"/>
  <c r="X7489" i="1"/>
  <c r="Y7489" i="1" s="1"/>
  <c r="X1333" i="1"/>
  <c r="Y1333" i="1"/>
  <c r="X1609" i="1"/>
  <c r="Y1609" i="1"/>
  <c r="X2605" i="1"/>
  <c r="Y2605" i="1" s="1"/>
  <c r="X3457" i="1"/>
  <c r="Y3457" i="1" s="1"/>
  <c r="X3997" i="1"/>
  <c r="Y3997" i="1" s="1"/>
  <c r="X4609" i="1"/>
  <c r="Y4609" i="1" s="1"/>
  <c r="X5473" i="1"/>
  <c r="Y5473" i="1"/>
  <c r="X6529" i="1"/>
  <c r="Y6529" i="1"/>
  <c r="X3700" i="1"/>
  <c r="Y3700" i="1" s="1"/>
  <c r="X1385" i="1"/>
  <c r="Y1385" i="1" s="1"/>
  <c r="X4503" i="1"/>
  <c r="Y4503" i="1" s="1"/>
  <c r="X137" i="1"/>
  <c r="Y137" i="1" s="1"/>
  <c r="X281" i="1"/>
  <c r="Y281" i="1"/>
  <c r="X425" i="1"/>
  <c r="Y425" i="1"/>
  <c r="X569" i="1"/>
  <c r="Y569" i="1" s="1"/>
  <c r="X725" i="1"/>
  <c r="Y725" i="1" s="1"/>
  <c r="X1133" i="1"/>
  <c r="Y1133" i="1" s="1"/>
  <c r="X1265" i="1"/>
  <c r="Y1265" i="1" s="1"/>
  <c r="X1397" i="1"/>
  <c r="Y1397" i="1"/>
  <c r="X1577" i="1"/>
  <c r="Y1577" i="1"/>
  <c r="X1709" i="1"/>
  <c r="Y1709" i="1" s="1"/>
  <c r="X1841" i="1"/>
  <c r="Y1841" i="1" s="1"/>
  <c r="X2141" i="1"/>
  <c r="Y2141" i="1" s="1"/>
  <c r="X2297" i="1"/>
  <c r="Y2297" i="1" s="1"/>
  <c r="X2429" i="1"/>
  <c r="Y2429" i="1"/>
  <c r="X2585" i="1"/>
  <c r="Y2585" i="1"/>
  <c r="X2981" i="1"/>
  <c r="Y2981" i="1" s="1"/>
  <c r="X3125" i="1"/>
  <c r="Y3125" i="1" s="1"/>
  <c r="X3341" i="1"/>
  <c r="Y3341" i="1" s="1"/>
  <c r="X3857" i="1"/>
  <c r="Y3857" i="1" s="1"/>
  <c r="X4073" i="1"/>
  <c r="Y4073" i="1"/>
  <c r="X4313" i="1"/>
  <c r="Y4313" i="1"/>
  <c r="X4601" i="1"/>
  <c r="Y4601" i="1" s="1"/>
  <c r="X4865" i="1"/>
  <c r="Y4865" i="1" s="1"/>
  <c r="X4377" i="1"/>
  <c r="Y4377" i="1" s="1"/>
  <c r="X57" i="1"/>
  <c r="Y57" i="1" s="1"/>
  <c r="X1857" i="1"/>
  <c r="Y1857" i="1"/>
  <c r="X4006" i="1"/>
  <c r="Y4006" i="1"/>
  <c r="X5422" i="1"/>
  <c r="Y5422" i="1"/>
  <c r="X80" i="1"/>
  <c r="Y80" i="1" s="1"/>
  <c r="X200" i="1"/>
  <c r="Y200" i="1" s="1"/>
  <c r="X344" i="1"/>
  <c r="Y344" i="1" s="1"/>
  <c r="X488" i="1"/>
  <c r="Y488" i="1"/>
  <c r="X704" i="1"/>
  <c r="Y704" i="1"/>
  <c r="X1148" i="1"/>
  <c r="Y1148" i="1" s="1"/>
  <c r="X1280" i="1"/>
  <c r="Y1280" i="1" s="1"/>
  <c r="X1448" i="1"/>
  <c r="Y1448" i="1" s="1"/>
  <c r="X1580" i="1"/>
  <c r="Y1580" i="1" s="1"/>
  <c r="X1712" i="1"/>
  <c r="Y1712" i="1"/>
  <c r="X1844" i="1"/>
  <c r="Y1844" i="1"/>
  <c r="X2000" i="1"/>
  <c r="Y2000" i="1" s="1"/>
  <c r="X2168" i="1"/>
  <c r="Y2168" i="1" s="1"/>
  <c r="X2300" i="1"/>
  <c r="Y2300" i="1" s="1"/>
  <c r="X2480" i="1"/>
  <c r="Y2480" i="1" s="1"/>
  <c r="X2840" i="1"/>
  <c r="Y2840" i="1"/>
  <c r="X2996" i="1"/>
  <c r="Y2996" i="1"/>
  <c r="X3200" i="1"/>
  <c r="Y3200" i="1" s="1"/>
  <c r="X3308" i="1"/>
  <c r="Y3308" i="1" s="1"/>
  <c r="X3428" i="1"/>
  <c r="Y3428" i="1" s="1"/>
  <c r="X3572" i="1"/>
  <c r="Y3572" i="1" s="1"/>
  <c r="X3680" i="1"/>
  <c r="Y3680" i="1"/>
  <c r="X3836" i="1"/>
  <c r="Y3836" i="1"/>
  <c r="X3980" i="1"/>
  <c r="Y3980" i="1"/>
  <c r="X4100" i="1"/>
  <c r="Y4100" i="1" s="1"/>
  <c r="X4244" i="1"/>
  <c r="Y4244" i="1" s="1"/>
  <c r="X4364" i="1"/>
  <c r="Y4364" i="1" s="1"/>
  <c r="X4592" i="1"/>
  <c r="Y4592" i="1"/>
  <c r="X4700" i="1"/>
  <c r="Y4700" i="1"/>
  <c r="X4844" i="1"/>
  <c r="Y4844" i="1" s="1"/>
  <c r="X4964" i="1"/>
  <c r="Y4964" i="1" s="1"/>
  <c r="X5240" i="1"/>
  <c r="Y5240" i="1" s="1"/>
  <c r="X5396" i="1"/>
  <c r="Y5396" i="1" s="1"/>
  <c r="X5972" i="1"/>
  <c r="Y5972" i="1"/>
  <c r="X6104" i="1"/>
  <c r="Y6104" i="1"/>
  <c r="X6248" i="1"/>
  <c r="Y6248" i="1" s="1"/>
  <c r="X6356" i="1"/>
  <c r="Y6356" i="1" s="1"/>
  <c r="X6692" i="1"/>
  <c r="Y6692" i="1" s="1"/>
  <c r="X6884" i="1"/>
  <c r="Y6884" i="1" s="1"/>
  <c r="X7088" i="1"/>
  <c r="Y7088" i="1"/>
  <c r="X7244" i="1"/>
  <c r="Y7244" i="1"/>
  <c r="X7388" i="1"/>
  <c r="Y7388" i="1" s="1"/>
  <c r="X7556" i="1"/>
  <c r="Y7556" i="1" s="1"/>
  <c r="X7712" i="1"/>
  <c r="Y7712" i="1" s="1"/>
  <c r="X1774" i="1"/>
  <c r="Y1774" i="1" s="1"/>
  <c r="X5060" i="1"/>
  <c r="Y5060" i="1"/>
  <c r="X7989" i="1"/>
  <c r="Y7989" i="1"/>
  <c r="X2073" i="1"/>
  <c r="Y2073" i="1" s="1"/>
  <c r="X6574" i="1"/>
  <c r="Y6574" i="1" s="1"/>
  <c r="X33" i="1"/>
  <c r="Y33" i="1" s="1"/>
  <c r="X201" i="1"/>
  <c r="Y201" i="1" s="1"/>
  <c r="X453" i="1"/>
  <c r="Y453" i="1"/>
  <c r="X753" i="1"/>
  <c r="Y753" i="1"/>
  <c r="X921" i="1"/>
  <c r="Y921" i="1"/>
  <c r="X1077" i="1"/>
  <c r="Y1077" i="1"/>
  <c r="X1233" i="1"/>
  <c r="Y1233" i="1" s="1"/>
  <c r="X1401" i="1"/>
  <c r="Y1401" i="1" s="1"/>
  <c r="X1533" i="1"/>
  <c r="Y1533" i="1"/>
  <c r="X1653" i="1"/>
  <c r="Y1653" i="1"/>
  <c r="X2025" i="1"/>
  <c r="Y2025" i="1" s="1"/>
  <c r="X2169" i="1"/>
  <c r="Y2169" i="1"/>
  <c r="X2301" i="1"/>
  <c r="Y2301" i="1" s="1"/>
  <c r="X2445" i="1"/>
  <c r="Y2445" i="1" s="1"/>
  <c r="X2589" i="1"/>
  <c r="Y2589" i="1"/>
  <c r="X2733" i="1"/>
  <c r="Y2733" i="1"/>
  <c r="X3057" i="1"/>
  <c r="Y3057" i="1"/>
  <c r="X3297" i="1"/>
  <c r="Y3297" i="1" s="1"/>
  <c r="X3453" i="1"/>
  <c r="Y3453" i="1" s="1"/>
  <c r="X3573" i="1"/>
  <c r="Y3573" i="1" s="1"/>
  <c r="X3681" i="1"/>
  <c r="Y3681" i="1"/>
  <c r="X4113" i="1"/>
  <c r="Y4113" i="1"/>
  <c r="X4257" i="1"/>
  <c r="Y4257" i="1"/>
  <c r="X4413" i="1"/>
  <c r="Y4413" i="1"/>
  <c r="X4545" i="1"/>
  <c r="Y4545" i="1" s="1"/>
  <c r="X4689" i="1"/>
  <c r="Y4689" i="1" s="1"/>
  <c r="X4857" i="1"/>
  <c r="Y4857" i="1"/>
  <c r="X5133" i="1"/>
  <c r="Y5133" i="1"/>
  <c r="X5325" i="1"/>
  <c r="Y5325" i="1" s="1"/>
  <c r="X5433" i="1"/>
  <c r="Y5433" i="1"/>
  <c r="X5553" i="1"/>
  <c r="Y5553" i="1" s="1"/>
  <c r="X5721" i="1"/>
  <c r="Y5721" i="1" s="1"/>
  <c r="X6045" i="1"/>
  <c r="Y6045" i="1"/>
  <c r="X6393" i="1"/>
  <c r="Y6393" i="1"/>
  <c r="X6705" i="1"/>
  <c r="Y6705" i="1"/>
  <c r="X7065" i="1"/>
  <c r="Y7065" i="1" s="1"/>
  <c r="X7197" i="1"/>
  <c r="Y7197" i="1" s="1"/>
  <c r="X7329" i="1"/>
  <c r="Y7329" i="1" s="1"/>
  <c r="X7473" i="1"/>
  <c r="Y7473" i="1"/>
  <c r="X7653" i="1"/>
  <c r="Y7653" i="1"/>
  <c r="X7857" i="1"/>
  <c r="Y7857" i="1"/>
  <c r="X214" i="1"/>
  <c r="Y214" i="1" s="1"/>
  <c r="X5674" i="1"/>
  <c r="Y5674" i="1" s="1"/>
  <c r="X1726" i="1"/>
  <c r="Y1726" i="1" s="1"/>
  <c r="X5278" i="1"/>
  <c r="Y5278" i="1"/>
  <c r="X10" i="1"/>
  <c r="Y10" i="1"/>
  <c r="X154" i="1"/>
  <c r="Y154" i="1" s="1"/>
  <c r="X310" i="1"/>
  <c r="Y310" i="1"/>
  <c r="X478" i="1"/>
  <c r="Y478" i="1" s="1"/>
  <c r="X622" i="1"/>
  <c r="Y622" i="1" s="1"/>
  <c r="X2146" i="1"/>
  <c r="Y2146" i="1"/>
  <c r="X2278" i="1"/>
  <c r="Y2278" i="1"/>
  <c r="X2422" i="1"/>
  <c r="Y2422" i="1"/>
  <c r="X2590" i="1"/>
  <c r="Y2590" i="1" s="1"/>
  <c r="X2758" i="1"/>
  <c r="Y2758" i="1" s="1"/>
  <c r="X2914" i="1"/>
  <c r="Y2914" i="1" s="1"/>
  <c r="X3082" i="1"/>
  <c r="Y3082" i="1"/>
  <c r="X3250" i="1"/>
  <c r="Y3250" i="1"/>
  <c r="X3430" i="1"/>
  <c r="Y3430" i="1"/>
  <c r="X3586" i="1"/>
  <c r="Y3586" i="1"/>
  <c r="X3766" i="1"/>
  <c r="Y3766" i="1" s="1"/>
  <c r="X3958" i="1"/>
  <c r="Y3958" i="1" s="1"/>
  <c r="X4138" i="1"/>
  <c r="Y4138" i="1"/>
  <c r="X4330" i="1"/>
  <c r="Y4330" i="1"/>
  <c r="X4570" i="1"/>
  <c r="Y4570" i="1" s="1"/>
  <c r="X4810" i="1"/>
  <c r="Y4810" i="1"/>
  <c r="X5038" i="1"/>
  <c r="Y5038" i="1" s="1"/>
  <c r="X5230" i="1"/>
  <c r="Y5230" i="1" s="1"/>
  <c r="X5446" i="1"/>
  <c r="Y5446" i="1"/>
  <c r="X5650" i="1"/>
  <c r="Y5650" i="1"/>
  <c r="X5926" i="1"/>
  <c r="Y5926" i="1"/>
  <c r="X6106" i="1"/>
  <c r="Y6106" i="1" s="1"/>
  <c r="X6334" i="1"/>
  <c r="Y6334" i="1" s="1"/>
  <c r="X6586" i="1"/>
  <c r="Y6586" i="1" s="1"/>
  <c r="X6862" i="1"/>
  <c r="Y6862" i="1"/>
  <c r="X7102" i="1"/>
  <c r="Y7102" i="1"/>
  <c r="X7342" i="1"/>
  <c r="Y7342" i="1"/>
  <c r="X7582" i="1"/>
  <c r="Y7582" i="1" s="1"/>
  <c r="X7798" i="1"/>
  <c r="Y7798" i="1" s="1"/>
  <c r="X7542" i="1"/>
  <c r="Y7542" i="1" s="1"/>
  <c r="X5394" i="1"/>
  <c r="Y5394" i="1"/>
  <c r="X6546" i="1"/>
  <c r="Y6546" i="1"/>
  <c r="X1182" i="1"/>
  <c r="Y1182" i="1"/>
  <c r="X1410" i="1"/>
  <c r="Y1410" i="1"/>
  <c r="X1530" i="1"/>
  <c r="Y1530" i="1" s="1"/>
  <c r="X1674" i="1"/>
  <c r="Y1674" i="1" s="1"/>
  <c r="X1794" i="1"/>
  <c r="Y1794" i="1"/>
  <c r="X1914" i="1"/>
  <c r="Y1914" i="1"/>
  <c r="X2046" i="1"/>
  <c r="Y2046" i="1"/>
  <c r="X2190" i="1"/>
  <c r="Y2190" i="1"/>
  <c r="X2442" i="1"/>
  <c r="Y2442" i="1" s="1"/>
  <c r="X2670" i="1"/>
  <c r="Y2670" i="1" s="1"/>
  <c r="X2802" i="1"/>
  <c r="Y2802" i="1"/>
  <c r="X3066" i="1"/>
  <c r="Y3066" i="1"/>
  <c r="X3186" i="1"/>
  <c r="Y3186" i="1"/>
  <c r="X4206" i="1"/>
  <c r="Y4206" i="1"/>
  <c r="X4326" i="1"/>
  <c r="Y4326" i="1" s="1"/>
  <c r="X4470" i="1"/>
  <c r="Y4470" i="1" s="1"/>
  <c r="X4626" i="1"/>
  <c r="Y4626" i="1"/>
  <c r="X4794" i="1"/>
  <c r="Y4794" i="1"/>
  <c r="X5178" i="1"/>
  <c r="Y5178" i="1" s="1"/>
  <c r="X5346" i="1"/>
  <c r="Y5346" i="1"/>
  <c r="X5502" i="1"/>
  <c r="Y5502" i="1" s="1"/>
  <c r="X5730" i="1"/>
  <c r="Y5730" i="1" s="1"/>
  <c r="X5910" i="1"/>
  <c r="Y5910" i="1"/>
  <c r="X6390" i="1"/>
  <c r="Y6390" i="1"/>
  <c r="X6570" i="1"/>
  <c r="Y6570" i="1"/>
  <c r="X6738" i="1"/>
  <c r="Y6738" i="1" s="1"/>
  <c r="X6930" i="1"/>
  <c r="Y6930" i="1" s="1"/>
  <c r="X7110" i="1"/>
  <c r="Y7110" i="1" s="1"/>
  <c r="X7386" i="1"/>
  <c r="Y7386" i="1"/>
  <c r="X6403" i="1"/>
  <c r="Y6403" i="1"/>
  <c r="X6535" i="1"/>
  <c r="Y6535" i="1"/>
  <c r="X6871" i="1"/>
  <c r="Y6871" i="1" s="1"/>
  <c r="X7063" i="1"/>
  <c r="Y7063" i="1" s="1"/>
  <c r="X7183" i="1"/>
  <c r="Y7183" i="1" s="1"/>
  <c r="X7531" i="1"/>
  <c r="Y7531" i="1"/>
  <c r="X7687" i="1"/>
  <c r="Y7687" i="1"/>
  <c r="X7819" i="1"/>
  <c r="Y7819" i="1"/>
  <c r="X7939" i="1"/>
  <c r="Y7939" i="1"/>
  <c r="X5706" i="1"/>
  <c r="Y5706" i="1" s="1"/>
  <c r="X1247" i="1"/>
  <c r="Y1247" i="1" s="1"/>
  <c r="X7210" i="1"/>
  <c r="Y7210" i="1"/>
  <c r="X407" i="1"/>
  <c r="Y407" i="1"/>
  <c r="X539" i="1"/>
  <c r="Y539" i="1"/>
  <c r="X2075" i="1"/>
  <c r="Y2075" i="1"/>
  <c r="X2207" i="1"/>
  <c r="Y2207" i="1" s="1"/>
  <c r="X2315" i="1"/>
  <c r="Y2315" i="1" s="1"/>
  <c r="X2447" i="1"/>
  <c r="Y2447" i="1"/>
  <c r="X2579" i="1"/>
  <c r="Y2579" i="1"/>
  <c r="X2699" i="1"/>
  <c r="Y2699" i="1"/>
  <c r="X3143" i="1"/>
  <c r="Y3143" i="1"/>
  <c r="X3263" i="1"/>
  <c r="Y3263" i="1" s="1"/>
  <c r="X3431" i="1"/>
  <c r="Y3431" i="1" s="1"/>
  <c r="X5860" i="1"/>
  <c r="Y5860" i="1"/>
  <c r="X6004" i="1"/>
  <c r="Y6004" i="1"/>
  <c r="X6124" i="1"/>
  <c r="Y6124" i="1" s="1"/>
  <c r="X6256" i="1"/>
  <c r="Y6256" i="1"/>
  <c r="X6388" i="1"/>
  <c r="Y6388" i="1" s="1"/>
  <c r="X6556" i="1"/>
  <c r="Y6556" i="1" s="1"/>
  <c r="X350" i="1"/>
  <c r="Y350" i="1"/>
  <c r="X458" i="1"/>
  <c r="Y458" i="1"/>
  <c r="X566" i="1"/>
  <c r="Y566" i="1"/>
  <c r="X686" i="1"/>
  <c r="Y686" i="1" s="1"/>
  <c r="X1430" i="1"/>
  <c r="Y1430" i="1" s="1"/>
  <c r="X1598" i="1"/>
  <c r="Y1598" i="1" s="1"/>
  <c r="X1718" i="1"/>
  <c r="Y1718" i="1"/>
  <c r="X1850" i="1"/>
  <c r="Y1850" i="1"/>
  <c r="X2222" i="1"/>
  <c r="Y2222" i="1"/>
  <c r="X2726" i="1"/>
  <c r="Y2726" i="1"/>
  <c r="X2858" i="1"/>
  <c r="Y2858" i="1" s="1"/>
  <c r="X2990" i="1"/>
  <c r="Y2990" i="1" s="1"/>
  <c r="X3122" i="1"/>
  <c r="Y3122" i="1"/>
  <c r="X4334" i="1"/>
  <c r="Y4334" i="1"/>
  <c r="X4454" i="1"/>
  <c r="Y4454" i="1"/>
  <c r="X4598" i="1"/>
  <c r="Y4598" i="1"/>
  <c r="X4706" i="1"/>
  <c r="Y4706" i="1" s="1"/>
  <c r="X4946" i="1"/>
  <c r="Y4946" i="1" s="1"/>
  <c r="X5078" i="1"/>
  <c r="Y5078" i="1"/>
  <c r="X5606" i="1"/>
  <c r="Y5606" i="1"/>
  <c r="X5966" i="1"/>
  <c r="Y5966" i="1"/>
  <c r="X6098" i="1"/>
  <c r="Y6098" i="1"/>
  <c r="X6206" i="1"/>
  <c r="Y6206" i="1" s="1"/>
  <c r="X6350" i="1"/>
  <c r="Y6350" i="1" s="1"/>
  <c r="X6458" i="1"/>
  <c r="Y6458" i="1"/>
  <c r="X6578" i="1"/>
  <c r="Y6578" i="1"/>
  <c r="X6962" i="1"/>
  <c r="Y6962" i="1"/>
  <c r="X7658" i="1"/>
  <c r="Y7658" i="1" s="1"/>
  <c r="X7802" i="1"/>
  <c r="Y7802" i="1" s="1"/>
  <c r="X7910" i="1"/>
  <c r="Y7910" i="1" s="1"/>
  <c r="X5403" i="1"/>
  <c r="Y5403" i="1"/>
  <c r="X5211" i="1"/>
  <c r="Y5211" i="1"/>
  <c r="X6147" i="1"/>
  <c r="Y6147" i="1" s="1"/>
  <c r="X6279" i="1"/>
  <c r="Y6279" i="1"/>
  <c r="X6411" i="1"/>
  <c r="Y6411" i="1" s="1"/>
  <c r="X6531" i="1"/>
  <c r="Y6531" i="1" s="1"/>
  <c r="X6675" i="1"/>
  <c r="Y6675" i="1"/>
  <c r="X7599" i="1"/>
  <c r="Y7599" i="1"/>
  <c r="X7719" i="1"/>
  <c r="Y7719" i="1"/>
  <c r="X6784" i="1"/>
  <c r="Y6784" i="1" s="1"/>
  <c r="X7192" i="1"/>
  <c r="Y7192" i="1" s="1"/>
  <c r="X7312" i="1"/>
  <c r="Y7312" i="1"/>
  <c r="X7444" i="1"/>
  <c r="Y7444" i="1" s="1"/>
  <c r="X7600" i="1"/>
  <c r="Y7600" i="1"/>
  <c r="X7744" i="1"/>
  <c r="Y7744" i="1"/>
  <c r="X7864" i="1"/>
  <c r="Y7864" i="1" s="1"/>
  <c r="X7984" i="1"/>
  <c r="Y7984" i="1" s="1"/>
  <c r="X6677" i="1"/>
  <c r="Y6677" i="1"/>
  <c r="X6821" i="1"/>
  <c r="Y6821" i="1" s="1"/>
  <c r="X7109" i="1"/>
  <c r="Y7109" i="1"/>
  <c r="X7817" i="1"/>
  <c r="Y7817" i="1" s="1"/>
  <c r="X4019" i="1"/>
  <c r="Y4019" i="1" s="1"/>
  <c r="X4451" i="1"/>
  <c r="Y4451" i="1" s="1"/>
  <c r="X4583" i="1"/>
  <c r="Y4583" i="1"/>
  <c r="X5987" i="1"/>
  <c r="Y5987" i="1" s="1"/>
  <c r="X6263" i="1"/>
  <c r="Y6263" i="1"/>
  <c r="X6407" i="1"/>
  <c r="Y6407" i="1" s="1"/>
  <c r="X6551" i="1"/>
  <c r="Y6551" i="1" s="1"/>
  <c r="X6827" i="1"/>
  <c r="Y6827" i="1" s="1"/>
  <c r="X7367" i="1"/>
  <c r="Y7367" i="1"/>
  <c r="X7631" i="1"/>
  <c r="Y7631" i="1" s="1"/>
  <c r="X7763" i="1"/>
  <c r="Y7763" i="1"/>
  <c r="X2825" i="1"/>
  <c r="Y2825" i="1"/>
  <c r="X4121" i="1"/>
  <c r="Y4121" i="1" s="1"/>
  <c r="X6534" i="1"/>
  <c r="Y6534" i="1" s="1"/>
  <c r="X259" i="1"/>
  <c r="Y259" i="1"/>
  <c r="X1051" i="1"/>
  <c r="Y1051" i="1" s="1"/>
  <c r="X2491" i="1"/>
  <c r="Y2491" i="1"/>
  <c r="X3475" i="1"/>
  <c r="Y3475" i="1"/>
  <c r="X4303" i="1"/>
  <c r="Y4303" i="1" s="1"/>
  <c r="X5180" i="1"/>
  <c r="Y5180" i="1" s="1"/>
  <c r="X4473" i="1"/>
  <c r="Y4473" i="1"/>
  <c r="X5217" i="1"/>
  <c r="Y5217" i="1" s="1"/>
  <c r="X7785" i="1"/>
  <c r="Y7785" i="1"/>
  <c r="X6060" i="1"/>
  <c r="Y6060" i="1" s="1"/>
  <c r="X802" i="1"/>
  <c r="Y802" i="1" s="1"/>
  <c r="X4630" i="1"/>
  <c r="Y4630" i="1" s="1"/>
  <c r="X2532" i="1"/>
  <c r="Y2532" i="1"/>
  <c r="X4272" i="1"/>
  <c r="Y4272" i="1" s="1"/>
  <c r="X5712" i="1"/>
  <c r="Y5712" i="1"/>
  <c r="X649" i="1"/>
  <c r="Y649" i="1" s="1"/>
  <c r="X1885" i="1"/>
  <c r="Y1885" i="1" s="1"/>
  <c r="X2749" i="1"/>
  <c r="Y2749" i="1" s="1"/>
  <c r="X3481" i="1"/>
  <c r="Y3481" i="1"/>
  <c r="X4033" i="1"/>
  <c r="Y4033" i="1" s="1"/>
  <c r="X5545" i="1"/>
  <c r="Y5545" i="1"/>
  <c r="X6553" i="1"/>
  <c r="Y6553" i="1"/>
  <c r="X3963" i="1"/>
  <c r="Y3963" i="1" s="1"/>
  <c r="X2560" i="1"/>
  <c r="Y2560" i="1" s="1"/>
  <c r="X3736" i="1"/>
  <c r="Y3736" i="1"/>
  <c r="X2453" i="1"/>
  <c r="Y2453" i="1" s="1"/>
  <c r="X2621" i="1"/>
  <c r="Y2621" i="1"/>
  <c r="X2789" i="1"/>
  <c r="Y2789" i="1"/>
  <c r="X3017" i="1"/>
  <c r="Y3017" i="1" s="1"/>
  <c r="X3389" i="1"/>
  <c r="Y3389" i="1" s="1"/>
  <c r="X3593" i="1"/>
  <c r="Y3593" i="1"/>
  <c r="X3893" i="1"/>
  <c r="Y3893" i="1" s="1"/>
  <c r="X4097" i="1"/>
  <c r="Y4097" i="1"/>
  <c r="X4337" i="1"/>
  <c r="Y4337" i="1" s="1"/>
  <c r="X4637" i="1"/>
  <c r="Y4637" i="1" s="1"/>
  <c r="X393" i="1"/>
  <c r="Y393" i="1" s="1"/>
  <c r="X5204" i="1"/>
  <c r="Y5204" i="1"/>
  <c r="X406" i="1"/>
  <c r="Y406" i="1" s="1"/>
  <c r="X2012" i="1"/>
  <c r="Y2012" i="1"/>
  <c r="X4222" i="1"/>
  <c r="Y4222" i="1"/>
  <c r="X5842" i="1"/>
  <c r="Y5842" i="1" s="1"/>
  <c r="X368" i="1"/>
  <c r="Y368" i="1" s="1"/>
  <c r="X608" i="1"/>
  <c r="Y608" i="1"/>
  <c r="X728" i="1"/>
  <c r="Y728" i="1" s="1"/>
  <c r="X860" i="1"/>
  <c r="Y860" i="1"/>
  <c r="X992" i="1"/>
  <c r="Y992" i="1"/>
  <c r="X1316" i="1"/>
  <c r="Y1316" i="1" s="1"/>
  <c r="X1604" i="1"/>
  <c r="Y1604" i="1" s="1"/>
  <c r="X1868" i="1"/>
  <c r="Y1868" i="1"/>
  <c r="X2204" i="1"/>
  <c r="Y2204" i="1" s="1"/>
  <c r="X2348" i="1"/>
  <c r="Y2348" i="1"/>
  <c r="X2516" i="1"/>
  <c r="Y2516" i="1"/>
  <c r="X2720" i="1"/>
  <c r="Y2720" i="1" s="1"/>
  <c r="X2888" i="1"/>
  <c r="Y2888" i="1" s="1"/>
  <c r="X3044" i="1"/>
  <c r="Y3044" i="1"/>
  <c r="X3224" i="1"/>
  <c r="Y3224" i="1" s="1"/>
  <c r="X3332" i="1"/>
  <c r="Y3332" i="1"/>
  <c r="X3728" i="1"/>
  <c r="Y3728" i="1" s="1"/>
  <c r="X3860" i="1"/>
  <c r="Y3860" i="1" s="1"/>
  <c r="X4004" i="1"/>
  <c r="Y4004" i="1" s="1"/>
  <c r="X4136" i="1"/>
  <c r="Y4136" i="1"/>
  <c r="X4400" i="1"/>
  <c r="Y4400" i="1" s="1"/>
  <c r="X4496" i="1"/>
  <c r="Y4496" i="1"/>
  <c r="X4616" i="1"/>
  <c r="Y4616" i="1"/>
  <c r="X4724" i="1"/>
  <c r="Y4724" i="1" s="1"/>
  <c r="X4868" i="1"/>
  <c r="Y4868" i="1" s="1"/>
  <c r="X5000" i="1"/>
  <c r="Y5000" i="1"/>
  <c r="X5432" i="1"/>
  <c r="Y5432" i="1" s="1"/>
  <c r="X5576" i="1"/>
  <c r="Y5576" i="1"/>
  <c r="X5732" i="1"/>
  <c r="Y5732" i="1"/>
  <c r="X6392" i="1"/>
  <c r="Y6392" i="1" s="1"/>
  <c r="X6524" i="1"/>
  <c r="Y6524" i="1" s="1"/>
  <c r="X6716" i="1"/>
  <c r="Y6716" i="1"/>
  <c r="X6944" i="1"/>
  <c r="Y6944" i="1" s="1"/>
  <c r="X7268" i="1"/>
  <c r="Y7268" i="1"/>
  <c r="X7412" i="1"/>
  <c r="Y7412" i="1"/>
  <c r="X7580" i="1"/>
  <c r="Y7580" i="1" s="1"/>
  <c r="X7736" i="1"/>
  <c r="Y7736" i="1" s="1"/>
  <c r="X2192" i="1"/>
  <c r="Y2192" i="1"/>
  <c r="X5205" i="1"/>
  <c r="Y5205" i="1" s="1"/>
  <c r="X441" i="1"/>
  <c r="Y441" i="1"/>
  <c r="X2469" i="1"/>
  <c r="Y2469" i="1" s="1"/>
  <c r="X6994" i="1"/>
  <c r="Y6994" i="1" s="1"/>
  <c r="X81" i="1"/>
  <c r="Y81" i="1" s="1"/>
  <c r="X321" i="1"/>
  <c r="Y321" i="1"/>
  <c r="X477" i="1"/>
  <c r="Y477" i="1" s="1"/>
  <c r="X621" i="1"/>
  <c r="Y621" i="1"/>
  <c r="X789" i="1"/>
  <c r="Y789" i="1"/>
  <c r="X945" i="1"/>
  <c r="Y945" i="1" s="1"/>
  <c r="X1113" i="1"/>
  <c r="Y1113" i="1" s="1"/>
  <c r="X1425" i="1"/>
  <c r="Y1425" i="1"/>
  <c r="X1557" i="1"/>
  <c r="Y1557" i="1" s="1"/>
  <c r="X1701" i="1"/>
  <c r="Y1701" i="1"/>
  <c r="X1845" i="1"/>
  <c r="Y1845" i="1"/>
  <c r="X2049" i="1"/>
  <c r="Y2049" i="1" s="1"/>
  <c r="X2325" i="1"/>
  <c r="Y2325" i="1" s="1"/>
  <c r="X2481" i="1"/>
  <c r="Y2481" i="1"/>
  <c r="X2625" i="1"/>
  <c r="Y2625" i="1" s="1"/>
  <c r="X2757" i="1"/>
  <c r="Y2757" i="1"/>
  <c r="X3201" i="1"/>
  <c r="Y3201" i="1"/>
  <c r="X3333" i="1"/>
  <c r="Y3333" i="1" s="1"/>
  <c r="X3477" i="1"/>
  <c r="Y3477" i="1" s="1"/>
  <c r="X3597" i="1"/>
  <c r="Y3597" i="1"/>
  <c r="X3729" i="1"/>
  <c r="Y3729" i="1" s="1"/>
  <c r="X3969" i="1"/>
  <c r="Y3969" i="1"/>
  <c r="X4293" i="1"/>
  <c r="Y4293" i="1" s="1"/>
  <c r="X4449" i="1"/>
  <c r="Y4449" i="1" s="1"/>
  <c r="X4569" i="1"/>
  <c r="Y4569" i="1" s="1"/>
  <c r="X4881" i="1"/>
  <c r="Y4881" i="1"/>
  <c r="X5013" i="1"/>
  <c r="Y5013" i="1" s="1"/>
  <c r="X5181" i="1"/>
  <c r="Y5181" i="1"/>
  <c r="X5457" i="1"/>
  <c r="Y5457" i="1"/>
  <c r="X5901" i="1"/>
  <c r="Y5901" i="1" s="1"/>
  <c r="X6081" i="1"/>
  <c r="Y6081" i="1" s="1"/>
  <c r="X6417" i="1"/>
  <c r="Y6417" i="1"/>
  <c r="X6729" i="1"/>
  <c r="Y6729" i="1" s="1"/>
  <c r="X7221" i="1"/>
  <c r="Y7221" i="1"/>
  <c r="X7365" i="1"/>
  <c r="Y7365" i="1"/>
  <c r="X7701" i="1"/>
  <c r="Y7701" i="1" s="1"/>
  <c r="X1293" i="1"/>
  <c r="Y1293" i="1" s="1"/>
  <c r="X7126" i="1"/>
  <c r="Y7126" i="1"/>
  <c r="X2302" i="1"/>
  <c r="Y2302" i="1" s="1"/>
  <c r="X5770" i="1"/>
  <c r="Y5770" i="1"/>
  <c r="X178" i="1"/>
  <c r="Y178" i="1"/>
  <c r="X334" i="1"/>
  <c r="Y334" i="1" s="1"/>
  <c r="X646" i="1"/>
  <c r="Y646" i="1" s="1"/>
  <c r="X838" i="1"/>
  <c r="Y838" i="1"/>
  <c r="X994" i="1"/>
  <c r="Y994" i="1" s="1"/>
  <c r="X1126" i="1"/>
  <c r="Y1126" i="1"/>
  <c r="X1342" i="1"/>
  <c r="Y1342" i="1" s="1"/>
  <c r="X1498" i="1"/>
  <c r="Y1498" i="1" s="1"/>
  <c r="X1678" i="1"/>
  <c r="Y1678" i="1" s="1"/>
  <c r="X1882" i="1"/>
  <c r="Y1882" i="1"/>
  <c r="X2326" i="1"/>
  <c r="Y2326" i="1" s="1"/>
  <c r="X2614" i="1"/>
  <c r="Y2614" i="1"/>
  <c r="X2794" i="1"/>
  <c r="Y2794" i="1" s="1"/>
  <c r="X2950" i="1"/>
  <c r="Y2950" i="1" s="1"/>
  <c r="X3106" i="1"/>
  <c r="Y3106" i="1" s="1"/>
  <c r="X3274" i="1"/>
  <c r="Y3274" i="1"/>
  <c r="X3454" i="1"/>
  <c r="Y3454" i="1" s="1"/>
  <c r="X3622" i="1"/>
  <c r="Y3622" i="1"/>
  <c r="X3802" i="1"/>
  <c r="Y3802" i="1"/>
  <c r="X3982" i="1"/>
  <c r="Y3982" i="1" s="1"/>
  <c r="X4198" i="1"/>
  <c r="Y4198" i="1" s="1"/>
  <c r="X4366" i="1"/>
  <c r="Y4366" i="1"/>
  <c r="X4642" i="1"/>
  <c r="Y4642" i="1" s="1"/>
  <c r="X4858" i="1"/>
  <c r="Y4858" i="1"/>
  <c r="X5266" i="1"/>
  <c r="Y5266" i="1"/>
  <c r="X5470" i="1"/>
  <c r="Y5470" i="1" s="1"/>
  <c r="X5686" i="1"/>
  <c r="Y5686" i="1" s="1"/>
  <c r="X5950" i="1"/>
  <c r="Y5950" i="1"/>
  <c r="X6142" i="1"/>
  <c r="Y6142" i="1" s="1"/>
  <c r="X6394" i="1"/>
  <c r="Y6394" i="1"/>
  <c r="X6646" i="1"/>
  <c r="Y6646" i="1" s="1"/>
  <c r="X6886" i="1"/>
  <c r="Y6886" i="1" s="1"/>
  <c r="X7162" i="1"/>
  <c r="Y7162" i="1" s="1"/>
  <c r="X7378" i="1"/>
  <c r="Y7378" i="1"/>
  <c r="X7642" i="1"/>
  <c r="Y7642" i="1" s="1"/>
  <c r="X7846" i="1"/>
  <c r="Y7846" i="1"/>
  <c r="X5586" i="1"/>
  <c r="Y5586" i="1"/>
  <c r="X6642" i="1"/>
  <c r="Y6642" i="1" s="1"/>
  <c r="X1062" i="1"/>
  <c r="Y1062" i="1" s="1"/>
  <c r="X1314" i="1"/>
  <c r="Y1314" i="1"/>
  <c r="X1554" i="1"/>
  <c r="Y1554" i="1" s="1"/>
  <c r="X1818" i="1"/>
  <c r="Y1818" i="1"/>
  <c r="X1938" i="1"/>
  <c r="Y1938" i="1"/>
  <c r="X2070" i="1"/>
  <c r="Y2070" i="1" s="1"/>
  <c r="X2214" i="1"/>
  <c r="Y2214" i="1" s="1"/>
  <c r="X2334" i="1"/>
  <c r="Y2334" i="1"/>
  <c r="X2466" i="1"/>
  <c r="Y2466" i="1" s="1"/>
  <c r="X3606" i="1"/>
  <c r="Y3606" i="1"/>
  <c r="X3726" i="1"/>
  <c r="Y3726" i="1"/>
  <c r="X3846" i="1"/>
  <c r="Y3846" i="1" s="1"/>
  <c r="X3966" i="1"/>
  <c r="Y3966" i="1" s="1"/>
  <c r="X4230" i="1"/>
  <c r="Y4230" i="1"/>
  <c r="X4350" i="1"/>
  <c r="Y4350" i="1" s="1"/>
  <c r="X4506" i="1"/>
  <c r="Y4506" i="1"/>
  <c r="X4650" i="1"/>
  <c r="Y4650" i="1" s="1"/>
  <c r="X4926" i="1"/>
  <c r="Y4926" i="1" s="1"/>
  <c r="X5058" i="1"/>
  <c r="Y5058" i="1" s="1"/>
  <c r="X5202" i="1"/>
  <c r="Y5202" i="1"/>
  <c r="X5370" i="1"/>
  <c r="Y5370" i="1" s="1"/>
  <c r="X5538" i="1"/>
  <c r="Y5538" i="1"/>
  <c r="X5754" i="1"/>
  <c r="Y5754" i="1"/>
  <c r="X5922" i="1"/>
  <c r="Y5922" i="1" s="1"/>
  <c r="X6114" i="1"/>
  <c r="Y6114" i="1" s="1"/>
  <c r="X6246" i="1"/>
  <c r="Y6246" i="1"/>
  <c r="X6414" i="1"/>
  <c r="Y6414" i="1" s="1"/>
  <c r="X7422" i="1"/>
  <c r="Y7422" i="1"/>
  <c r="X7602" i="1"/>
  <c r="Y7602" i="1"/>
  <c r="X7758" i="1"/>
  <c r="Y7758" i="1" s="1"/>
  <c r="X7938" i="1"/>
  <c r="Y7938" i="1" s="1"/>
  <c r="X5815" i="1"/>
  <c r="Y5815" i="1"/>
  <c r="X2755" i="1"/>
  <c r="Y2755" i="1" s="1"/>
  <c r="X5743" i="1"/>
  <c r="Y5743" i="1"/>
  <c r="X5911" i="1"/>
  <c r="Y5911" i="1"/>
  <c r="X6103" i="1"/>
  <c r="Y6103" i="1" s="1"/>
  <c r="X6247" i="1"/>
  <c r="Y6247" i="1" s="1"/>
  <c r="X6427" i="1"/>
  <c r="Y6427" i="1"/>
  <c r="X6559" i="1"/>
  <c r="Y6559" i="1" s="1"/>
  <c r="X6739" i="1"/>
  <c r="Y6739" i="1"/>
  <c r="X7399" i="1"/>
  <c r="Y7399" i="1" s="1"/>
  <c r="X131" i="1"/>
  <c r="Y131" i="1" s="1"/>
  <c r="X287" i="1"/>
  <c r="Y287" i="1" s="1"/>
  <c r="X1283" i="1"/>
  <c r="Y1283" i="1"/>
  <c r="X1463" i="1"/>
  <c r="Y1463" i="1" s="1"/>
  <c r="X1583" i="1"/>
  <c r="Y1583" i="1"/>
  <c r="X1691" i="1"/>
  <c r="Y1691" i="1" s="1"/>
  <c r="X1811" i="1"/>
  <c r="Y1811" i="1" s="1"/>
  <c r="X1943" i="1"/>
  <c r="Y1943" i="1" s="1"/>
  <c r="X2339" i="1"/>
  <c r="Y2339" i="1"/>
  <c r="X2723" i="1"/>
  <c r="Y2723" i="1" s="1"/>
  <c r="X2891" i="1"/>
  <c r="Y2891" i="1"/>
  <c r="X3035" i="1"/>
  <c r="Y3035" i="1"/>
  <c r="X3743" i="1"/>
  <c r="Y3743" i="1" s="1"/>
  <c r="X5776" i="1"/>
  <c r="Y5776" i="1" s="1"/>
  <c r="X7128" i="1"/>
  <c r="Y7128" i="1"/>
  <c r="X5548" i="1"/>
  <c r="Y5548" i="1" s="1"/>
  <c r="X5728" i="1"/>
  <c r="Y5728" i="1"/>
  <c r="X6028" i="1"/>
  <c r="Y6028" i="1"/>
  <c r="X6148" i="1"/>
  <c r="Y6148" i="1" s="1"/>
  <c r="X242" i="1"/>
  <c r="Y242" i="1" s="1"/>
  <c r="X590" i="1"/>
  <c r="Y590" i="1"/>
  <c r="X830" i="1"/>
  <c r="Y830" i="1" s="1"/>
  <c r="X1322" i="1"/>
  <c r="Y1322" i="1"/>
  <c r="X1466" i="1"/>
  <c r="Y1466" i="1" s="1"/>
  <c r="X1742" i="1"/>
  <c r="Y1742" i="1" s="1"/>
  <c r="X2114" i="1"/>
  <c r="Y2114" i="1" s="1"/>
  <c r="X2498" i="1"/>
  <c r="Y2498" i="1"/>
  <c r="X2618" i="1"/>
  <c r="Y2618" i="1" s="1"/>
  <c r="X2750" i="1"/>
  <c r="Y2750" i="1"/>
  <c r="X3290" i="1"/>
  <c r="Y3290" i="1"/>
  <c r="X3950" i="1"/>
  <c r="Y3950" i="1" s="1"/>
  <c r="X4082" i="1"/>
  <c r="Y4082" i="1" s="1"/>
  <c r="X4238" i="1"/>
  <c r="Y4238" i="1"/>
  <c r="X5630" i="1"/>
  <c r="Y5630" i="1" s="1"/>
  <c r="X5846" i="1"/>
  <c r="Y5846" i="1"/>
  <c r="X6230" i="1"/>
  <c r="Y6230" i="1"/>
  <c r="X6374" i="1"/>
  <c r="Y6374" i="1" s="1"/>
  <c r="X6482" i="1"/>
  <c r="Y6482" i="1" s="1"/>
  <c r="X6602" i="1"/>
  <c r="Y6602" i="1"/>
  <c r="X6986" i="1"/>
  <c r="Y6986" i="1" s="1"/>
  <c r="X7130" i="1"/>
  <c r="Y7130" i="1"/>
  <c r="X7262" i="1"/>
  <c r="Y7262" i="1"/>
  <c r="X7406" i="1"/>
  <c r="Y7406" i="1" s="1"/>
  <c r="X5367" i="1"/>
  <c r="Y5367" i="1" s="1"/>
  <c r="X5499" i="1"/>
  <c r="Y5499" i="1"/>
  <c r="X5655" i="1"/>
  <c r="Y5655" i="1" s="1"/>
  <c r="X5763" i="1"/>
  <c r="Y5763" i="1"/>
  <c r="X6039" i="1"/>
  <c r="Y6039" i="1" s="1"/>
  <c r="X6171" i="1"/>
  <c r="Y6171" i="1" s="1"/>
  <c r="X6303" i="1"/>
  <c r="Y6303" i="1" s="1"/>
  <c r="X6435" i="1"/>
  <c r="Y6435" i="1"/>
  <c r="X6808" i="1"/>
  <c r="Y6808" i="1" s="1"/>
  <c r="X7084" i="1"/>
  <c r="Y7084" i="1"/>
  <c r="X7216" i="1"/>
  <c r="Y7216" i="1" s="1"/>
  <c r="X7336" i="1"/>
  <c r="Y7336" i="1" s="1"/>
  <c r="X7780" i="1"/>
  <c r="Y7780" i="1" s="1"/>
  <c r="X5105" i="1"/>
  <c r="Y5105" i="1"/>
  <c r="X5225" i="1"/>
  <c r="Y5225" i="1" s="1"/>
  <c r="X5381" i="1"/>
  <c r="Y5381" i="1"/>
  <c r="X6437" i="1"/>
  <c r="Y6437" i="1"/>
  <c r="X6581" i="1"/>
  <c r="Y6581" i="1" s="1"/>
  <c r="X6701" i="1"/>
  <c r="Y6701" i="1" s="1"/>
  <c r="X6845" i="1"/>
  <c r="Y6845" i="1"/>
  <c r="X7565" i="1"/>
  <c r="Y7565" i="1" s="1"/>
  <c r="X4175" i="1"/>
  <c r="Y4175" i="1"/>
  <c r="X4319" i="1"/>
  <c r="Y4319" i="1"/>
  <c r="X4475" i="1"/>
  <c r="Y4475" i="1"/>
  <c r="X4607" i="1"/>
  <c r="Y4607" i="1" s="1"/>
  <c r="X5735" i="1"/>
  <c r="Y5735" i="1"/>
  <c r="X5855" i="1"/>
  <c r="Y5855" i="1" s="1"/>
  <c r="X6011" i="1"/>
  <c r="Y6011" i="1"/>
  <c r="X6575" i="1"/>
  <c r="Y6575" i="1"/>
  <c r="X7511" i="1"/>
  <c r="Y7511" i="1"/>
  <c r="X7655" i="1"/>
  <c r="Y7655" i="1" s="1"/>
  <c r="X5893" i="1"/>
  <c r="Y5893" i="1"/>
  <c r="X4566" i="1"/>
  <c r="Y4566" i="1" s="1"/>
  <c r="X631" i="1"/>
  <c r="Y631" i="1"/>
  <c r="X1315" i="1"/>
  <c r="Y1315" i="1" s="1"/>
  <c r="X1999" i="1"/>
  <c r="Y1999" i="1" s="1"/>
  <c r="X2983" i="1"/>
  <c r="Y2983" i="1" s="1"/>
  <c r="X3535" i="1"/>
  <c r="Y3535" i="1"/>
  <c r="X4423" i="1"/>
  <c r="Y4423" i="1" s="1"/>
  <c r="X5287" i="1"/>
  <c r="Y5287" i="1"/>
  <c r="X452" i="1"/>
  <c r="Y452" i="1" s="1"/>
  <c r="X6140" i="1"/>
  <c r="Y6140" i="1" s="1"/>
  <c r="X7880" i="1"/>
  <c r="Y7880" i="1" s="1"/>
  <c r="X7741" i="1"/>
  <c r="Y7741" i="1"/>
  <c r="X6897" i="1"/>
  <c r="Y6897" i="1" s="1"/>
  <c r="X7269" i="1"/>
  <c r="Y7269" i="1"/>
  <c r="X1174" i="1"/>
  <c r="Y1174" i="1" s="1"/>
  <c r="X3178" i="1"/>
  <c r="Y3178" i="1" s="1"/>
  <c r="X4774" i="1"/>
  <c r="Y4774" i="1" s="1"/>
  <c r="X6622" i="1"/>
  <c r="Y6622" i="1"/>
  <c r="X7834" i="1"/>
  <c r="Y7834" i="1" s="1"/>
  <c r="X7165" i="1"/>
  <c r="Y7165" i="1"/>
  <c r="X1331" i="1"/>
  <c r="Y1331" i="1"/>
  <c r="X2088" i="1"/>
  <c r="Y2088" i="1" s="1"/>
  <c r="X2760" i="1"/>
  <c r="Y2760" i="1" s="1"/>
  <c r="X2892" i="1"/>
  <c r="Y2892" i="1"/>
  <c r="X109" i="1"/>
  <c r="Y109" i="1" s="1"/>
  <c r="X673" i="1"/>
  <c r="Y673" i="1"/>
  <c r="X1417" i="1"/>
  <c r="Y1417" i="1"/>
  <c r="X1657" i="1"/>
  <c r="Y1657" i="1"/>
  <c r="X3529" i="1"/>
  <c r="Y3529" i="1" s="1"/>
  <c r="X5209" i="1"/>
  <c r="Y5209" i="1"/>
  <c r="X6841" i="1"/>
  <c r="Y6841" i="1" s="1"/>
  <c r="X5882" i="1"/>
  <c r="Y5882" i="1"/>
  <c r="X4707" i="1"/>
  <c r="Y4707" i="1"/>
  <c r="X340" i="1"/>
  <c r="Y340" i="1"/>
  <c r="X2716" i="1"/>
  <c r="Y2716" i="1" s="1"/>
  <c r="X5008" i="1"/>
  <c r="Y5008" i="1"/>
  <c r="X36" i="1"/>
  <c r="Y36" i="1" s="1"/>
  <c r="X2785" i="1"/>
  <c r="Y2785" i="1"/>
  <c r="X252" i="1"/>
  <c r="Y252" i="1" s="1"/>
  <c r="X492" i="1"/>
  <c r="Y492" i="1"/>
  <c r="X768" i="1"/>
  <c r="Y768" i="1" s="1"/>
  <c r="X996" i="1"/>
  <c r="Y996" i="1"/>
  <c r="X1296" i="1"/>
  <c r="Y1296" i="1" s="1"/>
  <c r="X1596" i="1"/>
  <c r="Y1596" i="1"/>
  <c r="X1920" i="1"/>
  <c r="Y1920" i="1" s="1"/>
  <c r="X2220" i="1"/>
  <c r="Y2220" i="1" s="1"/>
  <c r="X2676" i="1"/>
  <c r="Y2676" i="1" s="1"/>
  <c r="X2964" i="1"/>
  <c r="Y2964" i="1"/>
  <c r="X3372" i="1"/>
  <c r="Y3372" i="1" s="1"/>
  <c r="X3696" i="1"/>
  <c r="Y3696" i="1"/>
  <c r="X4008" i="1"/>
  <c r="Y4008" i="1" s="1"/>
  <c r="X4380" i="1"/>
  <c r="Y4380" i="1" s="1"/>
  <c r="X4848" i="1"/>
  <c r="Y4848" i="1" s="1"/>
  <c r="X5208" i="1"/>
  <c r="Y5208" i="1"/>
  <c r="X5628" i="1"/>
  <c r="Y5628" i="1" s="1"/>
  <c r="X6156" i="1"/>
  <c r="Y6156" i="1"/>
  <c r="X6816" i="1"/>
  <c r="Y6816" i="1"/>
  <c r="X7416" i="1"/>
  <c r="Y7416" i="1" s="1"/>
  <c r="X721" i="1"/>
  <c r="Y721" i="1" s="1"/>
  <c r="X1740" i="1"/>
  <c r="Y1740" i="1"/>
  <c r="X97" i="1"/>
  <c r="Y97" i="1" s="1"/>
  <c r="X697" i="1"/>
  <c r="Y697" i="1"/>
  <c r="X1273" i="1"/>
  <c r="Y1273" i="1"/>
  <c r="X1465" i="1"/>
  <c r="Y1465" i="1"/>
  <c r="X1705" i="1"/>
  <c r="Y1705" i="1" s="1"/>
  <c r="X2257" i="1"/>
  <c r="Y2257" i="1"/>
  <c r="X2701" i="1"/>
  <c r="Y2701" i="1" s="1"/>
  <c r="X3025" i="1"/>
  <c r="Y3025" i="1"/>
  <c r="X3385" i="1"/>
  <c r="Y3385" i="1" s="1"/>
  <c r="X3733" i="1"/>
  <c r="Y3733" i="1"/>
  <c r="X4069" i="1"/>
  <c r="Y4069" i="1" s="1"/>
  <c r="X4441" i="1"/>
  <c r="Y4441" i="1"/>
  <c r="X4873" i="1"/>
  <c r="Y4873" i="1" s="1"/>
  <c r="X5185" i="1"/>
  <c r="Y5185" i="1"/>
  <c r="X5593" i="1"/>
  <c r="Y5593" i="1" s="1"/>
  <c r="X6025" i="1"/>
  <c r="Y6025" i="1" s="1"/>
  <c r="X6517" i="1"/>
  <c r="Y6517" i="1" s="1"/>
  <c r="X7177" i="1"/>
  <c r="Y7177" i="1"/>
  <c r="X7753" i="1"/>
  <c r="Y7753" i="1" s="1"/>
  <c r="X2179" i="1"/>
  <c r="Y2179" i="1"/>
  <c r="X4075" i="1"/>
  <c r="Y4075" i="1" s="1"/>
  <c r="X7" i="1"/>
  <c r="Y7" i="1" s="1"/>
  <c r="X211" i="1"/>
  <c r="Y211" i="1" s="1"/>
  <c r="X427" i="1"/>
  <c r="Y427" i="1"/>
  <c r="X595" i="1"/>
  <c r="Y595" i="1" s="1"/>
  <c r="X1075" i="1"/>
  <c r="Y1075" i="1"/>
  <c r="X1255" i="1"/>
  <c r="Y1255" i="1" s="1"/>
  <c r="X1663" i="1"/>
  <c r="Y1663" i="1" s="1"/>
  <c r="X1975" i="1"/>
  <c r="Y1975" i="1" s="1"/>
  <c r="X2167" i="1"/>
  <c r="Y2167" i="1"/>
  <c r="X2359" i="1"/>
  <c r="Y2359" i="1" s="1"/>
  <c r="X2839" i="1"/>
  <c r="Y2839" i="1"/>
  <c r="X3103" i="1"/>
  <c r="Y3103" i="1"/>
  <c r="X3439" i="1"/>
  <c r="Y3439" i="1" s="1"/>
  <c r="X3871" i="1"/>
  <c r="Y3871" i="1" s="1"/>
  <c r="X4135" i="1"/>
  <c r="Y4135" i="1"/>
  <c r="X4399" i="1"/>
  <c r="Y4399" i="1" s="1"/>
  <c r="X4735" i="1"/>
  <c r="Y4735" i="1"/>
  <c r="X5035" i="1"/>
  <c r="Y5035" i="1"/>
  <c r="X5383" i="1"/>
  <c r="Y5383" i="1"/>
  <c r="X4291" i="1"/>
  <c r="Y4291" i="1" s="1"/>
  <c r="X880" i="1"/>
  <c r="Y880" i="1"/>
  <c r="X2189" i="1"/>
  <c r="Y2189" i="1" s="1"/>
  <c r="X3208" i="1"/>
  <c r="Y3208" i="1"/>
  <c r="X4300" i="1"/>
  <c r="Y4300" i="1"/>
  <c r="X4887" i="1"/>
  <c r="Y4887" i="1"/>
  <c r="X75" i="1"/>
  <c r="Y75" i="1" s="1"/>
  <c r="X495" i="1"/>
  <c r="Y495" i="1"/>
  <c r="X795" i="1"/>
  <c r="Y795" i="1" s="1"/>
  <c r="X903" i="1"/>
  <c r="Y903" i="1"/>
  <c r="X1107" i="1"/>
  <c r="Y1107" i="1" s="1"/>
  <c r="X1503" i="1"/>
  <c r="Y1503" i="1"/>
  <c r="X1671" i="1"/>
  <c r="Y1671" i="1" s="1"/>
  <c r="X2283" i="1"/>
  <c r="Y2283" i="1"/>
  <c r="X2619" i="1"/>
  <c r="Y2619" i="1" s="1"/>
  <c r="X2775" i="1"/>
  <c r="Y2775" i="1"/>
  <c r="X2883" i="1"/>
  <c r="Y2883" i="1" s="1"/>
  <c r="X3087" i="1"/>
  <c r="Y3087" i="1" s="1"/>
  <c r="X3315" i="1"/>
  <c r="Y3315" i="1" s="1"/>
  <c r="X3471" i="1"/>
  <c r="Y3471" i="1"/>
  <c r="X3651" i="1"/>
  <c r="Y3651" i="1" s="1"/>
  <c r="X3807" i="1"/>
  <c r="Y3807" i="1"/>
  <c r="X3939" i="1"/>
  <c r="Y3939" i="1" s="1"/>
  <c r="X4119" i="1"/>
  <c r="Y4119" i="1" s="1"/>
  <c r="X4335" i="1"/>
  <c r="Y4335" i="1" s="1"/>
  <c r="X4515" i="1"/>
  <c r="Y4515" i="1"/>
  <c r="X4647" i="1"/>
  <c r="Y4647" i="1" s="1"/>
  <c r="X4815" i="1"/>
  <c r="Y4815" i="1"/>
  <c r="X5067" i="1"/>
  <c r="Y5067" i="1"/>
  <c r="X916" i="1"/>
  <c r="Y916" i="1" s="1"/>
  <c r="X4012" i="1"/>
  <c r="Y4012" i="1" s="1"/>
  <c r="X40" i="1"/>
  <c r="Y40" i="1"/>
  <c r="X400" i="1"/>
  <c r="Y400" i="1" s="1"/>
  <c r="X556" i="1"/>
  <c r="Y556" i="1"/>
  <c r="X700" i="1"/>
  <c r="Y700" i="1"/>
  <c r="X844" i="1"/>
  <c r="Y844" i="1"/>
  <c r="X1012" i="1"/>
  <c r="Y1012" i="1" s="1"/>
  <c r="X1132" i="1"/>
  <c r="Y1132" i="1"/>
  <c r="X1264" i="1"/>
  <c r="Y1264" i="1" s="1"/>
  <c r="X1432" i="1"/>
  <c r="Y1432" i="1"/>
  <c r="X1564" i="1"/>
  <c r="Y1564" i="1"/>
  <c r="X2068" i="1"/>
  <c r="Y2068" i="1"/>
  <c r="X2188" i="1"/>
  <c r="Y2188" i="1" s="1"/>
  <c r="X2380" i="1"/>
  <c r="Y2380" i="1"/>
  <c r="X2548" i="1"/>
  <c r="Y2548" i="1" s="1"/>
  <c r="X2728" i="1"/>
  <c r="Y2728" i="1"/>
  <c r="X2872" i="1"/>
  <c r="Y2872" i="1" s="1"/>
  <c r="X3052" i="1"/>
  <c r="Y3052" i="1" s="1"/>
  <c r="X3220" i="1"/>
  <c r="Y3220" i="1" s="1"/>
  <c r="X3376" i="1"/>
  <c r="Y3376" i="1"/>
  <c r="X3616" i="1"/>
  <c r="Y3616" i="1" s="1"/>
  <c r="X3796" i="1"/>
  <c r="Y3796" i="1"/>
  <c r="X4024" i="1"/>
  <c r="Y4024" i="1" s="1"/>
  <c r="X4180" i="1"/>
  <c r="Y4180" i="1" s="1"/>
  <c r="X4396" i="1"/>
  <c r="Y4396" i="1" s="1"/>
  <c r="X4612" i="1"/>
  <c r="Y4612" i="1"/>
  <c r="X4864" i="1"/>
  <c r="Y4864" i="1" s="1"/>
  <c r="X5092" i="1"/>
  <c r="Y5092" i="1"/>
  <c r="X5308" i="1"/>
  <c r="Y5308" i="1" s="1"/>
  <c r="X3004" i="1"/>
  <c r="Y3004" i="1" s="1"/>
  <c r="X2333" i="1"/>
  <c r="Y2333" i="1" s="1"/>
  <c r="X17" i="1"/>
  <c r="Y17" i="1"/>
  <c r="X317" i="1"/>
  <c r="Y317" i="1" s="1"/>
  <c r="X461" i="1"/>
  <c r="Y461" i="1"/>
  <c r="X605" i="1"/>
  <c r="Y605" i="1"/>
  <c r="X773" i="1"/>
  <c r="Y773" i="1" s="1"/>
  <c r="X965" i="1"/>
  <c r="Y965" i="1" s="1"/>
  <c r="X1745" i="1"/>
  <c r="Y1745" i="1"/>
  <c r="X1889" i="1"/>
  <c r="Y1889" i="1" s="1"/>
  <c r="X2177" i="1"/>
  <c r="Y2177" i="1"/>
  <c r="X2465" i="1"/>
  <c r="Y2465" i="1"/>
  <c r="X2633" i="1"/>
  <c r="Y2633" i="1"/>
  <c r="X2837" i="1"/>
  <c r="Y2837" i="1" s="1"/>
  <c r="X3029" i="1"/>
  <c r="Y3029" i="1"/>
  <c r="X3161" i="1"/>
  <c r="Y3161" i="1" s="1"/>
  <c r="X3401" i="1"/>
  <c r="Y3401" i="1"/>
  <c r="X3653" i="1"/>
  <c r="Y3653" i="1"/>
  <c r="X3917" i="1"/>
  <c r="Y3917" i="1"/>
  <c r="X4133" i="1"/>
  <c r="Y4133" i="1" s="1"/>
  <c r="X4385" i="1"/>
  <c r="Y4385" i="1"/>
  <c r="X4697" i="1"/>
  <c r="Y4697" i="1" s="1"/>
  <c r="X862" i="1"/>
  <c r="Y862" i="1"/>
  <c r="X5552" i="1"/>
  <c r="Y5552" i="1" s="1"/>
  <c r="X956" i="1"/>
  <c r="Y956" i="1"/>
  <c r="X4354" i="1"/>
  <c r="Y4354" i="1" s="1"/>
  <c r="X6226" i="1"/>
  <c r="Y6226" i="1"/>
  <c r="X104" i="1"/>
  <c r="Y104" i="1" s="1"/>
  <c r="X380" i="1"/>
  <c r="Y380" i="1"/>
  <c r="X512" i="1"/>
  <c r="Y512" i="1" s="1"/>
  <c r="X620" i="1"/>
  <c r="Y620" i="1" s="1"/>
  <c r="X752" i="1"/>
  <c r="Y752" i="1" s="1"/>
  <c r="X1004" i="1"/>
  <c r="Y1004" i="1"/>
  <c r="X1328" i="1"/>
  <c r="Y1328" i="1" s="1"/>
  <c r="X1616" i="1"/>
  <c r="Y1616" i="1"/>
  <c r="X1748" i="1"/>
  <c r="Y1748" i="1" s="1"/>
  <c r="X1892" i="1"/>
  <c r="Y1892" i="1" s="1"/>
  <c r="X2048" i="1"/>
  <c r="Y2048" i="1" s="1"/>
  <c r="X2216" i="1"/>
  <c r="Y2216" i="1"/>
  <c r="X2372" i="1"/>
  <c r="Y2372" i="1" s="1"/>
  <c r="X2528" i="1"/>
  <c r="Y2528" i="1"/>
  <c r="X2744" i="1"/>
  <c r="Y2744" i="1"/>
  <c r="X3056" i="1"/>
  <c r="Y3056" i="1" s="1"/>
  <c r="X3344" i="1"/>
  <c r="Y3344" i="1" s="1"/>
  <c r="X3464" i="1"/>
  <c r="Y3464" i="1"/>
  <c r="X3752" i="1"/>
  <c r="Y3752" i="1" s="1"/>
  <c r="X3884" i="1"/>
  <c r="Y3884" i="1"/>
  <c r="X4016" i="1"/>
  <c r="Y4016" i="1"/>
  <c r="X4508" i="1"/>
  <c r="Y4508" i="1"/>
  <c r="X4628" i="1"/>
  <c r="Y4628" i="1" s="1"/>
  <c r="X4736" i="1"/>
  <c r="Y4736" i="1"/>
  <c r="X5012" i="1"/>
  <c r="Y5012" i="1" s="1"/>
  <c r="X5120" i="1"/>
  <c r="Y5120" i="1"/>
  <c r="X5276" i="1"/>
  <c r="Y5276" i="1" s="1"/>
  <c r="X5444" i="1"/>
  <c r="Y5444" i="1"/>
  <c r="X5588" i="1"/>
  <c r="Y5588" i="1" s="1"/>
  <c r="X5852" i="1"/>
  <c r="Y5852" i="1"/>
  <c r="X6128" i="1"/>
  <c r="Y6128" i="1" s="1"/>
  <c r="X6272" i="1"/>
  <c r="Y6272" i="1"/>
  <c r="X6548" i="1"/>
  <c r="Y6548" i="1" s="1"/>
  <c r="X6728" i="1"/>
  <c r="Y6728" i="1" s="1"/>
  <c r="X6956" i="1"/>
  <c r="Y6956" i="1" s="1"/>
  <c r="X7280" i="1"/>
  <c r="Y7280" i="1"/>
  <c r="X7436" i="1"/>
  <c r="Y7436" i="1" s="1"/>
  <c r="X7748" i="1"/>
  <c r="Y7748" i="1"/>
  <c r="X2290" i="1"/>
  <c r="Y2290" i="1" s="1"/>
  <c r="X5277" i="1"/>
  <c r="Y5277" i="1" s="1"/>
  <c r="X957" i="1"/>
  <c r="Y957" i="1" s="1"/>
  <c r="X2661" i="1"/>
  <c r="Y2661" i="1"/>
  <c r="X7054" i="1"/>
  <c r="Y7054" i="1" s="1"/>
  <c r="X105" i="1"/>
  <c r="Y105" i="1"/>
  <c r="X333" i="1"/>
  <c r="Y333" i="1" s="1"/>
  <c r="X489" i="1"/>
  <c r="Y489" i="1" s="1"/>
  <c r="X645" i="1"/>
  <c r="Y645" i="1" s="1"/>
  <c r="X969" i="1"/>
  <c r="Y969" i="1"/>
  <c r="X1125" i="1"/>
  <c r="Y1125" i="1" s="1"/>
  <c r="X1305" i="1"/>
  <c r="Y1305" i="1"/>
  <c r="X1569" i="1"/>
  <c r="Y1569" i="1"/>
  <c r="X1713" i="1"/>
  <c r="Y1713" i="1" s="1"/>
  <c r="X1893" i="1"/>
  <c r="Y1893" i="1" s="1"/>
  <c r="X2061" i="1"/>
  <c r="Y2061" i="1"/>
  <c r="X2337" i="1"/>
  <c r="Y2337" i="1" s="1"/>
  <c r="X2505" i="1"/>
  <c r="Y2505" i="1"/>
  <c r="X2769" i="1"/>
  <c r="Y2769" i="1"/>
  <c r="X3093" i="1"/>
  <c r="Y3093" i="1"/>
  <c r="X3609" i="1"/>
  <c r="Y3609" i="1" s="1"/>
  <c r="X3837" i="1"/>
  <c r="Y3837" i="1"/>
  <c r="X3981" i="1"/>
  <c r="Y3981" i="1" s="1"/>
  <c r="X4305" i="1"/>
  <c r="Y4305" i="1"/>
  <c r="X4593" i="1"/>
  <c r="Y4593" i="1"/>
  <c r="X4725" i="1"/>
  <c r="Y4725" i="1"/>
  <c r="X4905" i="1"/>
  <c r="Y4905" i="1" s="1"/>
  <c r="X5025" i="1"/>
  <c r="Y5025" i="1"/>
  <c r="X5193" i="1"/>
  <c r="Y5193" i="1" s="1"/>
  <c r="X5349" i="1"/>
  <c r="Y5349" i="1"/>
  <c r="X5745" i="1"/>
  <c r="Y5745" i="1" s="1"/>
  <c r="X6105" i="1"/>
  <c r="Y6105" i="1"/>
  <c r="X6429" i="1"/>
  <c r="Y6429" i="1" s="1"/>
  <c r="X6789" i="1"/>
  <c r="Y6789" i="1"/>
  <c r="X7509" i="1"/>
  <c r="Y7509" i="1" s="1"/>
  <c r="X7713" i="1"/>
  <c r="Y7713" i="1"/>
  <c r="X2024" i="1"/>
  <c r="Y2024" i="1" s="1"/>
  <c r="X7341" i="1"/>
  <c r="Y7341" i="1" s="1"/>
  <c r="X2361" i="1"/>
  <c r="Y2361" i="1" s="1"/>
  <c r="X5866" i="1"/>
  <c r="Y5866" i="1"/>
  <c r="X190" i="1"/>
  <c r="Y190" i="1" s="1"/>
  <c r="X346" i="1"/>
  <c r="Y346" i="1"/>
  <c r="X514" i="1"/>
  <c r="Y514" i="1" s="1"/>
  <c r="X658" i="1"/>
  <c r="Y658" i="1" s="1"/>
  <c r="X850" i="1"/>
  <c r="Y850" i="1" s="1"/>
  <c r="X1006" i="1"/>
  <c r="Y1006" i="1"/>
  <c r="X1138" i="1"/>
  <c r="Y1138" i="1" s="1"/>
  <c r="X1522" i="1"/>
  <c r="Y1522" i="1"/>
  <c r="X1702" i="1"/>
  <c r="Y1702" i="1"/>
  <c r="X1906" i="1"/>
  <c r="Y1906" i="1" s="1"/>
  <c r="X2170" i="1"/>
  <c r="Y2170" i="1" s="1"/>
  <c r="X2626" i="1"/>
  <c r="Y2626" i="1"/>
  <c r="X2806" i="1"/>
  <c r="Y2806" i="1" s="1"/>
  <c r="X2974" i="1"/>
  <c r="Y2974" i="1"/>
  <c r="X3118" i="1"/>
  <c r="Y3118" i="1"/>
  <c r="X3286" i="1"/>
  <c r="Y3286" i="1"/>
  <c r="X3466" i="1"/>
  <c r="Y3466" i="1" s="1"/>
  <c r="X3634" i="1"/>
  <c r="Y3634" i="1"/>
  <c r="X3814" i="1"/>
  <c r="Y3814" i="1" s="1"/>
  <c r="X4210" i="1"/>
  <c r="Y4210" i="1"/>
  <c r="X4402" i="1"/>
  <c r="Y4402" i="1"/>
  <c r="X4666" i="1"/>
  <c r="Y4666" i="1"/>
  <c r="X4870" i="1"/>
  <c r="Y4870" i="1" s="1"/>
  <c r="X5290" i="1"/>
  <c r="Y5290" i="1"/>
  <c r="X5494" i="1"/>
  <c r="Y5494" i="1" s="1"/>
  <c r="X5722" i="1"/>
  <c r="Y5722" i="1"/>
  <c r="X5974" i="1"/>
  <c r="Y5974" i="1" s="1"/>
  <c r="X6154" i="1"/>
  <c r="Y6154" i="1"/>
  <c r="X6430" i="1"/>
  <c r="Y6430" i="1" s="1"/>
  <c r="X6658" i="1"/>
  <c r="Y6658" i="1"/>
  <c r="X6910" i="1"/>
  <c r="Y6910" i="1" s="1"/>
  <c r="X7186" i="1"/>
  <c r="Y7186" i="1"/>
  <c r="X7390" i="1"/>
  <c r="Y7390" i="1" s="1"/>
  <c r="X7654" i="1"/>
  <c r="Y7654" i="1" s="1"/>
  <c r="X7870" i="1"/>
  <c r="Y7870" i="1" s="1"/>
  <c r="X3510" i="1"/>
  <c r="Y3510" i="1"/>
  <c r="X5634" i="1"/>
  <c r="Y5634" i="1" s="1"/>
  <c r="X6714" i="1"/>
  <c r="Y6714" i="1"/>
  <c r="X1074" i="1"/>
  <c r="Y1074" i="1" s="1"/>
  <c r="X1326" i="1"/>
  <c r="Y1326" i="1" s="1"/>
  <c r="X1434" i="1"/>
  <c r="Y1434" i="1" s="1"/>
  <c r="X1566" i="1"/>
  <c r="Y1566" i="1"/>
  <c r="X1698" i="1"/>
  <c r="Y1698" i="1" s="1"/>
  <c r="X3354" i="1"/>
  <c r="Y3354" i="1"/>
  <c r="X3462" i="1"/>
  <c r="Y3462" i="1"/>
  <c r="X3618" i="1"/>
  <c r="Y3618" i="1" s="1"/>
  <c r="X3738" i="1"/>
  <c r="Y3738" i="1" s="1"/>
  <c r="X3858" i="1"/>
  <c r="Y3858" i="1"/>
  <c r="X4110" i="1"/>
  <c r="Y4110" i="1" s="1"/>
  <c r="X4362" i="1"/>
  <c r="Y4362" i="1"/>
  <c r="X4518" i="1"/>
  <c r="Y4518" i="1"/>
  <c r="X4662" i="1"/>
  <c r="Y4662" i="1"/>
  <c r="X4938" i="1"/>
  <c r="Y4938" i="1" s="1"/>
  <c r="X5070" i="1"/>
  <c r="Y5070" i="1"/>
  <c r="X5226" i="1"/>
  <c r="Y5226" i="1" s="1"/>
  <c r="X5382" i="1"/>
  <c r="Y5382" i="1"/>
  <c r="X5550" i="1"/>
  <c r="Y5550" i="1"/>
  <c r="X5778" i="1"/>
  <c r="Y5778" i="1"/>
  <c r="X5946" i="1"/>
  <c r="Y5946" i="1" s="1"/>
  <c r="X7146" i="1"/>
  <c r="Y7146" i="1"/>
  <c r="X7434" i="1"/>
  <c r="Y7434" i="1" s="1"/>
  <c r="X7626" i="1"/>
  <c r="Y7626" i="1"/>
  <c r="X7770" i="1"/>
  <c r="Y7770" i="1" s="1"/>
  <c r="X7950" i="1"/>
  <c r="Y7950" i="1"/>
  <c r="X5839" i="1"/>
  <c r="Y5839" i="1" s="1"/>
  <c r="X3751" i="1"/>
  <c r="Y3751" i="1"/>
  <c r="X5755" i="1"/>
  <c r="Y5755" i="1" s="1"/>
  <c r="X5935" i="1"/>
  <c r="Y5935" i="1"/>
  <c r="X6115" i="1"/>
  <c r="Y6115" i="1" s="1"/>
  <c r="X6571" i="1"/>
  <c r="Y6571" i="1" s="1"/>
  <c r="X6751" i="1"/>
  <c r="Y6751" i="1" s="1"/>
  <c r="X7567" i="1"/>
  <c r="Y7567" i="1"/>
  <c r="X7711" i="1"/>
  <c r="Y7711" i="1" s="1"/>
  <c r="X7975" i="1"/>
  <c r="Y7975" i="1"/>
  <c r="X7327" i="1"/>
  <c r="Y7327" i="1" s="1"/>
  <c r="X3395" i="1"/>
  <c r="Y3395" i="1" s="1"/>
  <c r="X11" i="1"/>
  <c r="Y11" i="1" s="1"/>
  <c r="X143" i="1"/>
  <c r="Y143" i="1"/>
  <c r="X695" i="1"/>
  <c r="Y695" i="1" s="1"/>
  <c r="X839" i="1"/>
  <c r="Y839" i="1"/>
  <c r="X971" i="1"/>
  <c r="Y971" i="1"/>
  <c r="X1127" i="1"/>
  <c r="Y1127" i="1" s="1"/>
  <c r="X1295" i="1"/>
  <c r="Y1295" i="1" s="1"/>
  <c r="X1703" i="1"/>
  <c r="Y1703" i="1"/>
  <c r="X1823" i="1"/>
  <c r="Y1823" i="1" s="1"/>
  <c r="X2099" i="1"/>
  <c r="Y2099" i="1"/>
  <c r="X2231" i="1"/>
  <c r="Y2231" i="1"/>
  <c r="X2351" i="1"/>
  <c r="Y2351" i="1"/>
  <c r="X2735" i="1"/>
  <c r="Y2735" i="1" s="1"/>
  <c r="X3479" i="1"/>
  <c r="Y3479" i="1"/>
  <c r="X3755" i="1"/>
  <c r="Y3755" i="1" s="1"/>
  <c r="X5848" i="1"/>
  <c r="Y5848" i="1"/>
  <c r="X7368" i="1"/>
  <c r="Y7368" i="1"/>
  <c r="X5560" i="1"/>
  <c r="Y5560" i="1"/>
  <c r="X5740" i="1"/>
  <c r="Y5740" i="1" s="1"/>
  <c r="X6052" i="1"/>
  <c r="Y6052" i="1"/>
  <c r="X6160" i="1"/>
  <c r="Y6160" i="1" s="1"/>
  <c r="X6280" i="1"/>
  <c r="Y6280" i="1"/>
  <c r="X6436" i="1"/>
  <c r="Y6436" i="1" s="1"/>
  <c r="X722" i="1"/>
  <c r="Y722" i="1"/>
  <c r="X842" i="1"/>
  <c r="Y842" i="1" s="1"/>
  <c r="X1622" i="1"/>
  <c r="Y1622" i="1"/>
  <c r="X1754" i="1"/>
  <c r="Y1754" i="1" s="1"/>
  <c r="X1886" i="1"/>
  <c r="Y1886" i="1"/>
  <c r="X2510" i="1"/>
  <c r="Y2510" i="1" s="1"/>
  <c r="X2630" i="1"/>
  <c r="Y2630" i="1" s="1"/>
  <c r="X2762" i="1"/>
  <c r="Y2762" i="1" s="1"/>
  <c r="X3014" i="1"/>
  <c r="Y3014" i="1"/>
  <c r="X3170" i="1"/>
  <c r="Y3170" i="1" s="1"/>
  <c r="X3686" i="1"/>
  <c r="Y3686" i="1"/>
  <c r="X4094" i="1"/>
  <c r="Y4094" i="1" s="1"/>
  <c r="X4250" i="1"/>
  <c r="Y4250" i="1" s="1"/>
  <c r="X4358" i="1"/>
  <c r="Y4358" i="1" s="1"/>
  <c r="X4622" i="1"/>
  <c r="Y4622" i="1"/>
  <c r="X4982" i="1"/>
  <c r="Y4982" i="1" s="1"/>
  <c r="X5642" i="1"/>
  <c r="Y5642" i="1"/>
  <c r="X5750" i="1"/>
  <c r="Y5750" i="1"/>
  <c r="X5858" i="1"/>
  <c r="Y5858" i="1" s="1"/>
  <c r="X5990" i="1"/>
  <c r="Y5990" i="1" s="1"/>
  <c r="X6134" i="1"/>
  <c r="Y6134" i="1"/>
  <c r="X6242" i="1"/>
  <c r="Y6242" i="1" s="1"/>
  <c r="X6878" i="1"/>
  <c r="Y6878" i="1"/>
  <c r="X5247" i="1"/>
  <c r="Y5247" i="1"/>
  <c r="X5511" i="1"/>
  <c r="Y5511" i="1"/>
  <c r="X5775" i="1"/>
  <c r="Y5775" i="1" s="1"/>
  <c r="X6183" i="1"/>
  <c r="Y6183" i="1"/>
  <c r="X6315" i="1"/>
  <c r="Y6315" i="1" s="1"/>
  <c r="X6711" i="1"/>
  <c r="Y6711" i="1"/>
  <c r="X6855" i="1"/>
  <c r="Y6855" i="1"/>
  <c r="X6975" i="1"/>
  <c r="Y6975" i="1"/>
  <c r="X7095" i="1"/>
  <c r="Y7095" i="1" s="1"/>
  <c r="X7215" i="1"/>
  <c r="Y7215" i="1"/>
  <c r="X7347" i="1"/>
  <c r="Y7347" i="1" s="1"/>
  <c r="X5231" i="1"/>
  <c r="Y5231" i="1"/>
  <c r="X6820" i="1"/>
  <c r="Y6820" i="1" s="1"/>
  <c r="X6952" i="1"/>
  <c r="Y6952" i="1"/>
  <c r="X7228" i="1"/>
  <c r="Y7228" i="1" s="1"/>
  <c r="X5345" i="1"/>
  <c r="Y5345" i="1"/>
  <c r="X4985" i="1"/>
  <c r="Y4985" i="1" s="1"/>
  <c r="X5849" i="1"/>
  <c r="Y5849" i="1"/>
  <c r="X6005" i="1"/>
  <c r="Y6005" i="1" s="1"/>
  <c r="X6293" i="1"/>
  <c r="Y6293" i="1" s="1"/>
  <c r="X6593" i="1"/>
  <c r="Y6593" i="1" s="1"/>
  <c r="X7145" i="1"/>
  <c r="Y7145" i="1"/>
  <c r="X7301" i="1"/>
  <c r="Y7301" i="1" s="1"/>
  <c r="X7433" i="1"/>
  <c r="Y7433" i="1"/>
  <c r="X3911" i="1"/>
  <c r="Y3911" i="1" s="1"/>
  <c r="X4187" i="1"/>
  <c r="Y4187" i="1" s="1"/>
  <c r="X4331" i="1"/>
  <c r="Y4331" i="1" s="1"/>
  <c r="X4775" i="1"/>
  <c r="Y4775" i="1"/>
  <c r="X4919" i="1"/>
  <c r="Y4919" i="1" s="1"/>
  <c r="X5063" i="1"/>
  <c r="Y5063" i="1"/>
  <c r="X5207" i="1"/>
  <c r="Y5207" i="1"/>
  <c r="X5615" i="1"/>
  <c r="Y5615" i="1" s="1"/>
  <c r="X6995" i="1"/>
  <c r="Y6995" i="1" s="1"/>
  <c r="X7139" i="1"/>
  <c r="Y7139" i="1"/>
  <c r="X7271" i="1"/>
  <c r="Y7271" i="1" s="1"/>
  <c r="X7799" i="1"/>
  <c r="Y7799" i="1"/>
  <c r="X7919" i="1"/>
  <c r="Y7919" i="1"/>
  <c r="X1565" i="1"/>
  <c r="Y1565" i="1"/>
  <c r="X3137" i="1"/>
  <c r="Y3137" i="1" s="1"/>
  <c r="X3629" i="1"/>
  <c r="Y3629" i="1"/>
  <c r="X5844" i="1"/>
  <c r="Y5844" i="1" s="1"/>
  <c r="X6822" i="1"/>
  <c r="Y6822" i="1"/>
  <c r="X2599" i="1"/>
  <c r="Y2599" i="1"/>
  <c r="X740" i="1"/>
  <c r="Y740" i="1"/>
  <c r="X3068" i="1"/>
  <c r="Y3068" i="1" s="1"/>
  <c r="X6764" i="1"/>
  <c r="Y6764" i="1"/>
  <c r="X7928" i="1"/>
  <c r="Y7928" i="1" s="1"/>
  <c r="X93" i="1"/>
  <c r="Y93" i="1"/>
  <c r="X1509" i="1"/>
  <c r="Y1509" i="1" s="1"/>
  <c r="X6165" i="1"/>
  <c r="Y6165" i="1"/>
  <c r="X6585" i="1"/>
  <c r="Y6585" i="1" s="1"/>
  <c r="X3310" i="1"/>
  <c r="Y3310" i="1"/>
  <c r="X6010" i="1"/>
  <c r="Y6010" i="1" s="1"/>
  <c r="X1776" i="1"/>
  <c r="Y1776" i="1"/>
  <c r="X3420" i="1"/>
  <c r="Y3420" i="1" s="1"/>
  <c r="X3996" i="1"/>
  <c r="Y3996" i="1" s="1"/>
  <c r="X5892" i="1"/>
  <c r="Y5892" i="1" s="1"/>
  <c r="X1441" i="1"/>
  <c r="Y1441" i="1"/>
  <c r="X2233" i="1"/>
  <c r="Y2233" i="1" s="1"/>
  <c r="X3601" i="1"/>
  <c r="Y3601" i="1"/>
  <c r="X4777" i="1"/>
  <c r="Y4777" i="1" s="1"/>
  <c r="X5245" i="1"/>
  <c r="Y5245" i="1" s="1"/>
  <c r="X7021" i="1"/>
  <c r="Y7021" i="1" s="1"/>
  <c r="X4863" i="1"/>
  <c r="Y4863" i="1"/>
  <c r="X236" i="1"/>
  <c r="Y236" i="1" s="1"/>
  <c r="X392" i="1"/>
  <c r="Y392" i="1"/>
  <c r="X632" i="1"/>
  <c r="Y632" i="1"/>
  <c r="X764" i="1"/>
  <c r="Y764" i="1" s="1"/>
  <c r="X872" i="1"/>
  <c r="Y872" i="1" s="1"/>
  <c r="X1016" i="1"/>
  <c r="Y1016" i="1"/>
  <c r="X1184" i="1"/>
  <c r="Y1184" i="1" s="1"/>
  <c r="X1352" i="1"/>
  <c r="Y1352" i="1"/>
  <c r="X1484" i="1"/>
  <c r="Y1484" i="1"/>
  <c r="X1628" i="1"/>
  <c r="Y1628" i="1"/>
  <c r="X1904" i="1"/>
  <c r="Y1904" i="1" s="1"/>
  <c r="X2060" i="1"/>
  <c r="Y2060" i="1"/>
  <c r="X2384" i="1"/>
  <c r="Y2384" i="1" s="1"/>
  <c r="X2540" i="1"/>
  <c r="Y2540" i="1"/>
  <c r="X2756" i="1"/>
  <c r="Y2756" i="1"/>
  <c r="X2900" i="1"/>
  <c r="Y2900" i="1"/>
  <c r="X3080" i="1"/>
  <c r="Y3080" i="1" s="1"/>
  <c r="X3236" i="1"/>
  <c r="Y3236" i="1"/>
  <c r="X3368" i="1"/>
  <c r="Y3368" i="1" s="1"/>
  <c r="X3488" i="1"/>
  <c r="Y3488" i="1"/>
  <c r="X3608" i="1"/>
  <c r="Y3608" i="1" s="1"/>
  <c r="X3764" i="1"/>
  <c r="Y3764" i="1"/>
  <c r="X3896" i="1"/>
  <c r="Y3896" i="1" s="1"/>
  <c r="X4148" i="1"/>
  <c r="Y4148" i="1"/>
  <c r="X4268" i="1"/>
  <c r="Y4268" i="1" s="1"/>
  <c r="X4412" i="1"/>
  <c r="Y4412" i="1"/>
  <c r="X4520" i="1"/>
  <c r="Y4520" i="1" s="1"/>
  <c r="X4640" i="1"/>
  <c r="Y4640" i="1" s="1"/>
  <c r="X4760" i="1"/>
  <c r="Y4760" i="1" s="1"/>
  <c r="X4880" i="1"/>
  <c r="Y4880" i="1"/>
  <c r="X5024" i="1"/>
  <c r="Y5024" i="1" s="1"/>
  <c r="X5132" i="1"/>
  <c r="Y5132" i="1"/>
  <c r="X5288" i="1"/>
  <c r="Y5288" i="1" s="1"/>
  <c r="X5456" i="1"/>
  <c r="Y5456" i="1" s="1"/>
  <c r="X5600" i="1"/>
  <c r="Y5600" i="1" s="1"/>
  <c r="X5744" i="1"/>
  <c r="Y5744" i="1"/>
  <c r="X5864" i="1"/>
  <c r="Y5864" i="1" s="1"/>
  <c r="X6020" i="1"/>
  <c r="Y6020" i="1"/>
  <c r="X6152" i="1"/>
  <c r="Y6152" i="1"/>
  <c r="X6284" i="1"/>
  <c r="Y6284" i="1" s="1"/>
  <c r="X6404" i="1"/>
  <c r="Y6404" i="1" s="1"/>
  <c r="X6572" i="1"/>
  <c r="Y6572" i="1"/>
  <c r="X6740" i="1"/>
  <c r="Y6740" i="1" s="1"/>
  <c r="X6968" i="1"/>
  <c r="Y6968" i="1" s="1"/>
  <c r="X7160" i="1"/>
  <c r="Y7160" i="1"/>
  <c r="X7292" i="1"/>
  <c r="Y7292" i="1"/>
  <c r="X7448" i="1"/>
  <c r="Y7448" i="1" s="1"/>
  <c r="X7772" i="1"/>
  <c r="Y7772" i="1"/>
  <c r="X7940" i="1"/>
  <c r="Y7940" i="1" s="1"/>
  <c r="X3272" i="1"/>
  <c r="Y3272" i="1" s="1"/>
  <c r="X5793" i="1"/>
  <c r="Y5793" i="1"/>
  <c r="X1089" i="1"/>
  <c r="Y1089" i="1"/>
  <c r="X2722" i="1"/>
  <c r="Y2722" i="1" s="1"/>
  <c r="X7438" i="1"/>
  <c r="Y7438" i="1"/>
  <c r="X117" i="1"/>
  <c r="Y117" i="1" s="1"/>
  <c r="X237" i="1"/>
  <c r="Y237" i="1" s="1"/>
  <c r="X345" i="1"/>
  <c r="Y345" i="1" s="1"/>
  <c r="X501" i="1"/>
  <c r="Y501" i="1"/>
  <c r="X981" i="1"/>
  <c r="Y981" i="1" s="1"/>
  <c r="X1437" i="1"/>
  <c r="Y1437" i="1"/>
  <c r="X1581" i="1"/>
  <c r="Y1581" i="1" s="1"/>
  <c r="X1725" i="1"/>
  <c r="Y1725" i="1" s="1"/>
  <c r="X1905" i="1"/>
  <c r="Y1905" i="1" s="1"/>
  <c r="X2085" i="1"/>
  <c r="Y2085" i="1" s="1"/>
  <c r="X2217" i="1"/>
  <c r="Y2217" i="1" s="1"/>
  <c r="X2349" i="1"/>
  <c r="Y2349" i="1"/>
  <c r="X2529" i="1"/>
  <c r="Y2529" i="1" s="1"/>
  <c r="X2637" i="1"/>
  <c r="Y2637" i="1"/>
  <c r="X2781" i="1"/>
  <c r="Y2781" i="1" s="1"/>
  <c r="X2925" i="1"/>
  <c r="Y2925" i="1" s="1"/>
  <c r="X3213" i="1"/>
  <c r="Y3213" i="1" s="1"/>
  <c r="X3849" i="1"/>
  <c r="Y3849" i="1"/>
  <c r="X3993" i="1"/>
  <c r="Y3993" i="1" s="1"/>
  <c r="X4137" i="1"/>
  <c r="Y4137" i="1"/>
  <c r="X4317" i="1"/>
  <c r="Y4317" i="1"/>
  <c r="X4605" i="1"/>
  <c r="Y4605" i="1" s="1"/>
  <c r="X4761" i="1"/>
  <c r="Y4761" i="1" s="1"/>
  <c r="X4917" i="1"/>
  <c r="Y4917" i="1"/>
  <c r="X5049" i="1"/>
  <c r="Y5049" i="1" s="1"/>
  <c r="X5229" i="1"/>
  <c r="Y5229" i="1"/>
  <c r="X5361" i="1"/>
  <c r="Y5361" i="1"/>
  <c r="X5601" i="1"/>
  <c r="Y5601" i="1"/>
  <c r="X5757" i="1"/>
  <c r="Y5757" i="1" s="1"/>
  <c r="X5913" i="1"/>
  <c r="Y5913" i="1"/>
  <c r="X6117" i="1"/>
  <c r="Y6117" i="1" s="1"/>
  <c r="X6249" i="1"/>
  <c r="Y6249" i="1" s="1"/>
  <c r="X6441" i="1"/>
  <c r="Y6441" i="1" s="1"/>
  <c r="X6801" i="1"/>
  <c r="Y6801" i="1"/>
  <c r="X7125" i="1"/>
  <c r="Y7125" i="1" s="1"/>
  <c r="X7233" i="1"/>
  <c r="Y7233" i="1"/>
  <c r="X7389" i="1"/>
  <c r="Y7389" i="1" s="1"/>
  <c r="X7533" i="1"/>
  <c r="Y7533" i="1" s="1"/>
  <c r="X7725" i="1"/>
  <c r="Y7725" i="1" s="1"/>
  <c r="X7893" i="1"/>
  <c r="Y7893" i="1"/>
  <c r="X3130" i="1"/>
  <c r="Y3130" i="1" s="1"/>
  <c r="X7521" i="1"/>
  <c r="Y7521" i="1"/>
  <c r="X2662" i="1"/>
  <c r="Y2662" i="1" s="1"/>
  <c r="X5902" i="1"/>
  <c r="Y5902" i="1" s="1"/>
  <c r="X46" i="1"/>
  <c r="Y46" i="1" s="1"/>
  <c r="X202" i="1"/>
  <c r="Y202" i="1" s="1"/>
  <c r="X358" i="1"/>
  <c r="Y358" i="1" s="1"/>
  <c r="X526" i="1"/>
  <c r="Y526" i="1"/>
  <c r="X682" i="1"/>
  <c r="Y682" i="1" s="1"/>
  <c r="X874" i="1"/>
  <c r="Y874" i="1"/>
  <c r="X1018" i="1"/>
  <c r="Y1018" i="1" s="1"/>
  <c r="X1150" i="1"/>
  <c r="Y1150" i="1" s="1"/>
  <c r="X1354" i="1"/>
  <c r="Y1354" i="1" s="1"/>
  <c r="X1714" i="1"/>
  <c r="Y1714" i="1"/>
  <c r="X1918" i="1"/>
  <c r="Y1918" i="1" s="1"/>
  <c r="X2074" i="1"/>
  <c r="Y2074" i="1"/>
  <c r="X2194" i="1"/>
  <c r="Y2194" i="1"/>
  <c r="X2338" i="1"/>
  <c r="Y2338" i="1" s="1"/>
  <c r="X2470" i="1"/>
  <c r="Y2470" i="1" s="1"/>
  <c r="X2650" i="1"/>
  <c r="Y2650" i="1"/>
  <c r="X2818" i="1"/>
  <c r="Y2818" i="1" s="1"/>
  <c r="X3142" i="1"/>
  <c r="Y3142" i="1"/>
  <c r="X3322" i="1"/>
  <c r="Y3322" i="1"/>
  <c r="X3478" i="1"/>
  <c r="Y3478" i="1"/>
  <c r="X3658" i="1"/>
  <c r="Y3658" i="1" s="1"/>
  <c r="X3994" i="1"/>
  <c r="Y3994" i="1"/>
  <c r="X4234" i="1"/>
  <c r="Y4234" i="1" s="1"/>
  <c r="X4690" i="1"/>
  <c r="Y4690" i="1" s="1"/>
  <c r="X4882" i="1"/>
  <c r="Y4882" i="1"/>
  <c r="X5110" i="1"/>
  <c r="Y5110" i="1"/>
  <c r="X5302" i="1"/>
  <c r="Y5302" i="1" s="1"/>
  <c r="X5506" i="1"/>
  <c r="Y5506" i="1"/>
  <c r="X5734" i="1"/>
  <c r="Y5734" i="1" s="1"/>
  <c r="X5986" i="1"/>
  <c r="Y5986" i="1" s="1"/>
  <c r="X6178" i="1"/>
  <c r="Y6178" i="1" s="1"/>
  <c r="X6442" i="1"/>
  <c r="Y6442" i="1"/>
  <c r="X6682" i="1"/>
  <c r="Y6682" i="1" s="1"/>
  <c r="X6922" i="1"/>
  <c r="Y6922" i="1"/>
  <c r="X7222" i="1"/>
  <c r="Y7222" i="1" s="1"/>
  <c r="X7402" i="1"/>
  <c r="Y7402" i="1" s="1"/>
  <c r="X7678" i="1"/>
  <c r="Y7678" i="1" s="1"/>
  <c r="X7882" i="1"/>
  <c r="Y7882" i="1" s="1"/>
  <c r="X4038" i="1"/>
  <c r="Y4038" i="1" s="1"/>
  <c r="X5682" i="1"/>
  <c r="Y5682" i="1"/>
  <c r="X6834" i="1"/>
  <c r="Y6834" i="1" s="1"/>
  <c r="X2598" i="1"/>
  <c r="Y2598" i="1"/>
  <c r="X3234" i="1"/>
  <c r="Y3234" i="1" s="1"/>
  <c r="X3474" i="1"/>
  <c r="Y3474" i="1" s="1"/>
  <c r="X3630" i="1"/>
  <c r="Y3630" i="1" s="1"/>
  <c r="X3750" i="1"/>
  <c r="Y3750" i="1"/>
  <c r="X3978" i="1"/>
  <c r="Y3978" i="1" s="1"/>
  <c r="X4122" i="1"/>
  <c r="Y4122" i="1"/>
  <c r="X4242" i="1"/>
  <c r="Y4242" i="1"/>
  <c r="X4374" i="1"/>
  <c r="Y4374" i="1" s="1"/>
  <c r="X4674" i="1"/>
  <c r="Y4674" i="1" s="1"/>
  <c r="X4818" i="1"/>
  <c r="Y4818" i="1"/>
  <c r="X4950" i="1"/>
  <c r="Y4950" i="1" s="1"/>
  <c r="X5082" i="1"/>
  <c r="Y5082" i="1" s="1"/>
  <c r="X5574" i="1"/>
  <c r="Y5574" i="1"/>
  <c r="X5958" i="1"/>
  <c r="Y5958" i="1"/>
  <c r="X6438" i="1"/>
  <c r="Y6438" i="1" s="1"/>
  <c r="X6630" i="1"/>
  <c r="Y6630" i="1"/>
  <c r="X6786" i="1"/>
  <c r="Y6786" i="1" s="1"/>
  <c r="X7002" i="1"/>
  <c r="Y7002" i="1" s="1"/>
  <c r="X7158" i="1"/>
  <c r="Y7158" i="1" s="1"/>
  <c r="X7278" i="1"/>
  <c r="Y7278" i="1"/>
  <c r="X7446" i="1"/>
  <c r="Y7446" i="1" s="1"/>
  <c r="X7782" i="1"/>
  <c r="Y7782" i="1"/>
  <c r="X7962" i="1"/>
  <c r="Y7962" i="1" s="1"/>
  <c r="X6007" i="1"/>
  <c r="Y6007" i="1" s="1"/>
  <c r="X5407" i="1"/>
  <c r="Y5407" i="1" s="1"/>
  <c r="X5767" i="1"/>
  <c r="Y5767" i="1"/>
  <c r="X5947" i="1"/>
  <c r="Y5947" i="1" s="1"/>
  <c r="X6127" i="1"/>
  <c r="Y6127" i="1"/>
  <c r="X6439" i="1"/>
  <c r="Y6439" i="1" s="1"/>
  <c r="X6583" i="1"/>
  <c r="Y6583" i="1" s="1"/>
  <c r="X7267" i="1"/>
  <c r="Y7267" i="1" s="1"/>
  <c r="X7579" i="1"/>
  <c r="Y7579" i="1" s="1"/>
  <c r="X7723" i="1"/>
  <c r="Y7723" i="1" s="1"/>
  <c r="X7987" i="1"/>
  <c r="Y7987" i="1"/>
  <c r="X7566" i="1"/>
  <c r="Y7566" i="1" s="1"/>
  <c r="X1031" i="1"/>
  <c r="Y1031" i="1"/>
  <c r="X23" i="1"/>
  <c r="Y23" i="1" s="1"/>
  <c r="X575" i="1"/>
  <c r="Y575" i="1" s="1"/>
  <c r="X707" i="1"/>
  <c r="Y707" i="1" s="1"/>
  <c r="X851" i="1"/>
  <c r="Y851" i="1"/>
  <c r="X983" i="1"/>
  <c r="Y983" i="1" s="1"/>
  <c r="X1139" i="1"/>
  <c r="Y1139" i="1"/>
  <c r="X1307" i="1"/>
  <c r="Y1307" i="1"/>
  <c r="X1475" i="1"/>
  <c r="Y1475" i="1" s="1"/>
  <c r="X1595" i="1"/>
  <c r="Y1595" i="1" s="1"/>
  <c r="X1715" i="1"/>
  <c r="Y1715" i="1"/>
  <c r="X1835" i="1"/>
  <c r="Y1835" i="1" s="1"/>
  <c r="X2111" i="1"/>
  <c r="Y2111" i="1" s="1"/>
  <c r="X2363" i="1"/>
  <c r="Y2363" i="1"/>
  <c r="X2495" i="1"/>
  <c r="Y2495" i="1"/>
  <c r="X2615" i="1"/>
  <c r="Y2615" i="1" s="1"/>
  <c r="X3491" i="1"/>
  <c r="Y3491" i="1"/>
  <c r="X3623" i="1"/>
  <c r="Y3623" i="1" s="1"/>
  <c r="X3767" i="1"/>
  <c r="Y3767" i="1" s="1"/>
  <c r="X6532" i="1"/>
  <c r="Y6532" i="1"/>
  <c r="X7524" i="1"/>
  <c r="Y7524" i="1"/>
  <c r="X5572" i="1"/>
  <c r="Y5572" i="1"/>
  <c r="X5752" i="1"/>
  <c r="Y5752" i="1"/>
  <c r="X5908" i="1"/>
  <c r="Y5908" i="1" s="1"/>
  <c r="X4574" i="1"/>
  <c r="Y4574" i="1"/>
  <c r="X7960" i="1"/>
  <c r="Y7960" i="1"/>
  <c r="X122" i="1"/>
  <c r="Y122" i="1" s="1"/>
  <c r="X254" i="1"/>
  <c r="Y254" i="1"/>
  <c r="X614" i="1"/>
  <c r="Y614" i="1"/>
  <c r="X734" i="1"/>
  <c r="Y734" i="1" s="1"/>
  <c r="X1094" i="1"/>
  <c r="Y1094" i="1" s="1"/>
  <c r="X1214" i="1"/>
  <c r="Y1214" i="1" s="1"/>
  <c r="X1334" i="1"/>
  <c r="Y1334" i="1" s="1"/>
  <c r="X1478" i="1"/>
  <c r="Y1478" i="1"/>
  <c r="X1898" i="1"/>
  <c r="Y1898" i="1"/>
  <c r="X2378" i="1"/>
  <c r="Y2378" i="1" s="1"/>
  <c r="X2522" i="1"/>
  <c r="Y2522" i="1"/>
  <c r="X2642" i="1"/>
  <c r="Y2642" i="1"/>
  <c r="X2774" i="1"/>
  <c r="Y2774" i="1"/>
  <c r="X2894" i="1"/>
  <c r="Y2894" i="1" s="1"/>
  <c r="X3182" i="1"/>
  <c r="Y3182" i="1"/>
  <c r="X3470" i="1"/>
  <c r="Y3470" i="1" s="1"/>
  <c r="X3566" i="1"/>
  <c r="Y3566" i="1" s="1"/>
  <c r="X3698" i="1"/>
  <c r="Y3698" i="1" s="1"/>
  <c r="X3830" i="1"/>
  <c r="Y3830" i="1" s="1"/>
  <c r="X3962" i="1"/>
  <c r="Y3962" i="1"/>
  <c r="X4106" i="1"/>
  <c r="Y4106" i="1"/>
  <c r="X4370" i="1"/>
  <c r="Y4370" i="1" s="1"/>
  <c r="X4634" i="1"/>
  <c r="Y4634" i="1" s="1"/>
  <c r="X4754" i="1"/>
  <c r="Y4754" i="1"/>
  <c r="X4862" i="1"/>
  <c r="Y4862" i="1"/>
  <c r="X5522" i="1"/>
  <c r="Y5522" i="1"/>
  <c r="X5762" i="1"/>
  <c r="Y5762" i="1"/>
  <c r="X5870" i="1"/>
  <c r="Y5870" i="1" s="1"/>
  <c r="X6770" i="1"/>
  <c r="Y6770" i="1"/>
  <c r="X5379" i="1"/>
  <c r="Y5379" i="1" s="1"/>
  <c r="X5523" i="1"/>
  <c r="Y5523" i="1" s="1"/>
  <c r="X5667" i="1"/>
  <c r="Y5667" i="1" s="1"/>
  <c r="X5787" i="1"/>
  <c r="Y5787" i="1"/>
  <c r="X5907" i="1"/>
  <c r="Y5907" i="1" s="1"/>
  <c r="X6051" i="1"/>
  <c r="Y6051" i="1"/>
  <c r="X6195" i="1"/>
  <c r="Y6195" i="1"/>
  <c r="X7359" i="1"/>
  <c r="Y7359" i="1"/>
  <c r="X7911" i="1"/>
  <c r="Y7911" i="1"/>
  <c r="X5903" i="1"/>
  <c r="Y5903" i="1"/>
  <c r="X6832" i="1"/>
  <c r="Y6832" i="1" s="1"/>
  <c r="X6964" i="1"/>
  <c r="Y6964" i="1"/>
  <c r="X7096" i="1"/>
  <c r="Y7096" i="1"/>
  <c r="X7240" i="1"/>
  <c r="Y7240" i="1" s="1"/>
  <c r="X7804" i="1"/>
  <c r="Y7804" i="1" s="1"/>
  <c r="X7900" i="1"/>
  <c r="Y7900" i="1"/>
  <c r="X5549" i="1"/>
  <c r="Y5549" i="1" s="1"/>
  <c r="X5705" i="1"/>
  <c r="Y5705" i="1" s="1"/>
  <c r="X5861" i="1"/>
  <c r="Y5861" i="1"/>
  <c r="X6017" i="1"/>
  <c r="Y6017" i="1"/>
  <c r="X6461" i="1"/>
  <c r="Y6461" i="1"/>
  <c r="X7013" i="1"/>
  <c r="Y7013" i="1"/>
  <c r="X7733" i="1"/>
  <c r="Y7733" i="1" s="1"/>
  <c r="X7289" i="1"/>
  <c r="Y7289" i="1" s="1"/>
  <c r="X3923" i="1"/>
  <c r="Y3923" i="1"/>
  <c r="X4343" i="1"/>
  <c r="Y4343" i="1"/>
  <c r="X4787" i="1"/>
  <c r="Y4787" i="1" s="1"/>
  <c r="X5627" i="1"/>
  <c r="Y5627" i="1"/>
  <c r="X5759" i="1"/>
  <c r="Y5759" i="1" s="1"/>
  <c r="X5879" i="1"/>
  <c r="Y5879" i="1"/>
  <c r="X6323" i="1"/>
  <c r="Y6323" i="1" s="1"/>
  <c r="X6455" i="1"/>
  <c r="Y6455" i="1"/>
  <c r="X6875" i="1"/>
  <c r="Y6875" i="1" s="1"/>
  <c r="X7007" i="1"/>
  <c r="Y7007" i="1"/>
  <c r="X7151" i="1"/>
  <c r="Y7151" i="1" s="1"/>
  <c r="X7283" i="1"/>
  <c r="Y7283" i="1" s="1"/>
  <c r="X7535" i="1"/>
  <c r="Y7535" i="1" s="1"/>
  <c r="X6324" i="1"/>
  <c r="Y6324" i="1"/>
  <c r="X3233" i="1"/>
  <c r="Y3233" i="1"/>
  <c r="X7362" i="1"/>
  <c r="Y7362" i="1"/>
  <c r="X19" i="1"/>
  <c r="Y19" i="1" s="1"/>
  <c r="X667" i="1"/>
  <c r="Y667" i="1"/>
  <c r="X2683" i="1"/>
  <c r="Y2683" i="1"/>
  <c r="X3019" i="1"/>
  <c r="Y3019" i="1" s="1"/>
  <c r="X4567" i="1"/>
  <c r="Y4567" i="1"/>
  <c r="X4824" i="1"/>
  <c r="Y4824" i="1"/>
  <c r="X2456" i="1"/>
  <c r="Y2456" i="1" s="1"/>
  <c r="X5564" i="1"/>
  <c r="Y5564" i="1" s="1"/>
  <c r="X6812" i="1"/>
  <c r="Y6812" i="1" s="1"/>
  <c r="X7136" i="1"/>
  <c r="Y7136" i="1"/>
  <c r="X4749" i="1"/>
  <c r="Y4749" i="1"/>
  <c r="X5625" i="1"/>
  <c r="Y5625" i="1"/>
  <c r="X7413" i="1"/>
  <c r="Y7413" i="1" s="1"/>
  <c r="X1414" i="1"/>
  <c r="Y1414" i="1"/>
  <c r="X5026" i="1"/>
  <c r="Y5026" i="1"/>
  <c r="X504" i="1"/>
  <c r="Y504" i="1"/>
  <c r="X1056" i="1"/>
  <c r="Y1056" i="1" s="1"/>
  <c r="X2604" i="1"/>
  <c r="Y2604" i="1"/>
  <c r="X4704" i="1"/>
  <c r="Y4704" i="1" s="1"/>
  <c r="X5988" i="1"/>
  <c r="Y5988" i="1" s="1"/>
  <c r="X217" i="1"/>
  <c r="Y217" i="1" s="1"/>
  <c r="X3037" i="1"/>
  <c r="Y3037" i="1" s="1"/>
  <c r="X4825" i="1"/>
  <c r="Y4825" i="1" s="1"/>
  <c r="X6122" i="1"/>
  <c r="Y6122" i="1"/>
  <c r="X4923" i="1"/>
  <c r="Y4923" i="1" s="1"/>
  <c r="X3952" i="1"/>
  <c r="Y3952" i="1"/>
  <c r="X2635" i="1"/>
  <c r="Y2635" i="1"/>
  <c r="X4435" i="1"/>
  <c r="Y4435" i="1"/>
  <c r="X235" i="1"/>
  <c r="Y235" i="1"/>
  <c r="X463" i="1"/>
  <c r="Y463" i="1"/>
  <c r="X655" i="1"/>
  <c r="Y655" i="1" s="1"/>
  <c r="X1099" i="1"/>
  <c r="Y1099" i="1"/>
  <c r="X1303" i="1"/>
  <c r="Y1303" i="1" s="1"/>
  <c r="X1459" i="1"/>
  <c r="Y1459" i="1" s="1"/>
  <c r="X1747" i="1"/>
  <c r="Y1747" i="1" s="1"/>
  <c r="X2011" i="1"/>
  <c r="Y2011" i="1" s="1"/>
  <c r="X2215" i="1"/>
  <c r="Y2215" i="1"/>
  <c r="X2383" i="1"/>
  <c r="Y2383" i="1"/>
  <c r="X2647" i="1"/>
  <c r="Y2647" i="1" s="1"/>
  <c r="X2899" i="1"/>
  <c r="Y2899" i="1" s="1"/>
  <c r="X3151" i="1"/>
  <c r="Y3151" i="1" s="1"/>
  <c r="X3487" i="1"/>
  <c r="Y3487" i="1"/>
  <c r="X3895" i="1"/>
  <c r="Y3895" i="1"/>
  <c r="X4171" i="1"/>
  <c r="Y4171" i="1"/>
  <c r="X4471" i="1"/>
  <c r="Y4471" i="1" s="1"/>
  <c r="X4807" i="1"/>
  <c r="Y4807" i="1" s="1"/>
  <c r="X5095" i="1"/>
  <c r="Y5095" i="1" s="1"/>
  <c r="X5431" i="1"/>
  <c r="Y5431" i="1"/>
  <c r="X1083" i="1"/>
  <c r="Y1083" i="1"/>
  <c r="X941" i="1"/>
  <c r="Y941" i="1"/>
  <c r="X2417" i="1"/>
  <c r="Y2417" i="1" s="1"/>
  <c r="X3641" i="1"/>
  <c r="Y3641" i="1" s="1"/>
  <c r="X4408" i="1"/>
  <c r="Y4408" i="1" s="1"/>
  <c r="X5103" i="1"/>
  <c r="Y5103" i="1" s="1"/>
  <c r="X195" i="1"/>
  <c r="Y195" i="1"/>
  <c r="X303" i="1"/>
  <c r="Y303" i="1"/>
  <c r="X411" i="1"/>
  <c r="Y411" i="1" s="1"/>
  <c r="X711" i="1"/>
  <c r="Y711" i="1" s="1"/>
  <c r="X939" i="1"/>
  <c r="Y939" i="1" s="1"/>
  <c r="X1251" i="1"/>
  <c r="Y1251" i="1" s="1"/>
  <c r="X1395" i="1"/>
  <c r="Y1395" i="1"/>
  <c r="X1527" i="1"/>
  <c r="Y1527" i="1"/>
  <c r="X1695" i="1"/>
  <c r="Y1695" i="1" s="1"/>
  <c r="X1851" i="1"/>
  <c r="Y1851" i="1" s="1"/>
  <c r="X2151" i="1"/>
  <c r="Y2151" i="1" s="1"/>
  <c r="X2319" i="1"/>
  <c r="Y2319" i="1"/>
  <c r="X2487" i="1"/>
  <c r="Y2487" i="1"/>
  <c r="X2643" i="1"/>
  <c r="Y2643" i="1"/>
  <c r="X2919" i="1"/>
  <c r="Y2919" i="1" s="1"/>
  <c r="X3111" i="1"/>
  <c r="Y3111" i="1" s="1"/>
  <c r="X3339" i="1"/>
  <c r="Y3339" i="1" s="1"/>
  <c r="X3495" i="1"/>
  <c r="Y3495" i="1"/>
  <c r="X3675" i="1"/>
  <c r="Y3675" i="1"/>
  <c r="X3831" i="1"/>
  <c r="Y3831" i="1"/>
  <c r="X3975" i="1"/>
  <c r="Y3975" i="1" s="1"/>
  <c r="X4155" i="1"/>
  <c r="Y4155" i="1" s="1"/>
  <c r="X4371" i="1"/>
  <c r="Y4371" i="1" s="1"/>
  <c r="X4539" i="1"/>
  <c r="Y4539" i="1" s="1"/>
  <c r="X4683" i="1"/>
  <c r="Y4683" i="1"/>
  <c r="X4875" i="1"/>
  <c r="Y4875" i="1"/>
  <c r="X5115" i="1"/>
  <c r="Y5115" i="1" s="1"/>
  <c r="X1324" i="1"/>
  <c r="Y1324" i="1" s="1"/>
  <c r="X2765" i="1"/>
  <c r="Y2765" i="1" s="1"/>
  <c r="X4240" i="1"/>
  <c r="Y4240" i="1" s="1"/>
  <c r="X232" i="1"/>
  <c r="Y232" i="1"/>
  <c r="X724" i="1"/>
  <c r="Y724" i="1"/>
  <c r="X868" i="1"/>
  <c r="Y868" i="1" s="1"/>
  <c r="X1156" i="1"/>
  <c r="Y1156" i="1" s="1"/>
  <c r="X1288" i="1"/>
  <c r="Y1288" i="1" s="1"/>
  <c r="X1456" i="1"/>
  <c r="Y1456" i="1"/>
  <c r="X1588" i="1"/>
  <c r="Y1588" i="1"/>
  <c r="X1720" i="1"/>
  <c r="Y1720" i="1"/>
  <c r="X1828" i="1"/>
  <c r="Y1828" i="1" s="1"/>
  <c r="X1960" i="1"/>
  <c r="Y1960" i="1" s="1"/>
  <c r="X2092" i="1"/>
  <c r="Y2092" i="1" s="1"/>
  <c r="X2212" i="1"/>
  <c r="Y2212" i="1"/>
  <c r="X2416" i="1"/>
  <c r="Y2416" i="1"/>
  <c r="X2584" i="1"/>
  <c r="Y2584" i="1"/>
  <c r="X2896" i="1"/>
  <c r="Y2896" i="1" s="1"/>
  <c r="X3076" i="1"/>
  <c r="Y3076" i="1" s="1"/>
  <c r="X3256" i="1"/>
  <c r="Y3256" i="1" s="1"/>
  <c r="X3640" i="1"/>
  <c r="Y3640" i="1" s="1"/>
  <c r="X3820" i="1"/>
  <c r="Y3820" i="1"/>
  <c r="X4048" i="1"/>
  <c r="Y4048" i="1"/>
  <c r="X4228" i="1"/>
  <c r="Y4228" i="1" s="1"/>
  <c r="X4444" i="1"/>
  <c r="Y4444" i="1" s="1"/>
  <c r="X4636" i="1"/>
  <c r="Y4636" i="1" s="1"/>
  <c r="X4900" i="1"/>
  <c r="Y4900" i="1" s="1"/>
  <c r="X5128" i="1"/>
  <c r="Y5128" i="1"/>
  <c r="X5356" i="1"/>
  <c r="Y5356" i="1"/>
  <c r="X4409" i="1"/>
  <c r="Y4409" i="1" s="1"/>
  <c r="X2741" i="1"/>
  <c r="Y2741" i="1" s="1"/>
  <c r="X41" i="1"/>
  <c r="Y41" i="1" s="1"/>
  <c r="X185" i="1"/>
  <c r="Y185" i="1"/>
  <c r="X629" i="1"/>
  <c r="Y629" i="1"/>
  <c r="X809" i="1"/>
  <c r="Y809" i="1"/>
  <c r="X1013" i="1"/>
  <c r="Y1013" i="1" s="1"/>
  <c r="X1181" i="1"/>
  <c r="Y1181" i="1" s="1"/>
  <c r="X1325" i="1"/>
  <c r="Y1325" i="1" s="1"/>
  <c r="X1469" i="1"/>
  <c r="Y1469" i="1"/>
  <c r="X1637" i="1"/>
  <c r="Y1637" i="1"/>
  <c r="X1913" i="1"/>
  <c r="Y1913" i="1"/>
  <c r="X2057" i="1"/>
  <c r="Y2057" i="1" s="1"/>
  <c r="X2213" i="1"/>
  <c r="Y2213" i="1" s="1"/>
  <c r="X2861" i="1"/>
  <c r="Y2861" i="1" s="1"/>
  <c r="X3053" i="1"/>
  <c r="Y3053" i="1" s="1"/>
  <c r="X3689" i="1"/>
  <c r="Y3689" i="1"/>
  <c r="X3941" i="1"/>
  <c r="Y3941" i="1"/>
  <c r="X4169" i="1"/>
  <c r="Y4169" i="1" s="1"/>
  <c r="X4421" i="1"/>
  <c r="Y4421" i="1" s="1"/>
  <c r="X4721" i="1"/>
  <c r="Y4721" i="1" s="1"/>
  <c r="X1761" i="1"/>
  <c r="Y1761" i="1" s="1"/>
  <c r="X6609" i="1"/>
  <c r="Y6609" i="1"/>
  <c r="X1257" i="1"/>
  <c r="Y1257" i="1"/>
  <c r="X2518" i="1"/>
  <c r="Y2518" i="1" s="1"/>
  <c r="X4558" i="1"/>
  <c r="Y4558" i="1" s="1"/>
  <c r="X7090" i="1"/>
  <c r="Y7090" i="1" s="1"/>
  <c r="X248" i="1"/>
  <c r="Y248" i="1"/>
  <c r="X404" i="1"/>
  <c r="Y404" i="1"/>
  <c r="X644" i="1"/>
  <c r="Y644" i="1"/>
  <c r="X884" i="1"/>
  <c r="Y884" i="1" s="1"/>
  <c r="X1028" i="1"/>
  <c r="Y1028" i="1" s="1"/>
  <c r="X1364" i="1"/>
  <c r="Y1364" i="1" s="1"/>
  <c r="X1496" i="1"/>
  <c r="Y1496" i="1"/>
  <c r="X2072" i="1"/>
  <c r="Y2072" i="1"/>
  <c r="X2396" i="1"/>
  <c r="Y2396" i="1"/>
  <c r="X2552" i="1"/>
  <c r="Y2552" i="1" s="1"/>
  <c r="X2768" i="1"/>
  <c r="Y2768" i="1" s="1"/>
  <c r="X2912" i="1"/>
  <c r="Y2912" i="1" s="1"/>
  <c r="X3092" i="1"/>
  <c r="Y3092" i="1" s="1"/>
  <c r="X3248" i="1"/>
  <c r="Y3248" i="1"/>
  <c r="X3380" i="1"/>
  <c r="Y3380" i="1"/>
  <c r="X3908" i="1"/>
  <c r="Y3908" i="1" s="1"/>
  <c r="X4160" i="1"/>
  <c r="Y4160" i="1" s="1"/>
  <c r="X4424" i="1"/>
  <c r="Y4424" i="1" s="1"/>
  <c r="X4652" i="1"/>
  <c r="Y4652" i="1" s="1"/>
  <c r="X4892" i="1"/>
  <c r="Y4892" i="1"/>
  <c r="X5156" i="1"/>
  <c r="Y5156" i="1"/>
  <c r="X5300" i="1"/>
  <c r="Y5300" i="1" s="1"/>
  <c r="X5468" i="1"/>
  <c r="Y5468" i="1" s="1"/>
  <c r="X5612" i="1"/>
  <c r="Y5612" i="1" s="1"/>
  <c r="X6032" i="1"/>
  <c r="Y6032" i="1"/>
  <c r="X6296" i="1"/>
  <c r="Y6296" i="1"/>
  <c r="X6416" i="1"/>
  <c r="Y6416" i="1"/>
  <c r="X6584" i="1"/>
  <c r="Y6584" i="1" s="1"/>
  <c r="X7460" i="1"/>
  <c r="Y7460" i="1" s="1"/>
  <c r="X7604" i="1"/>
  <c r="Y7604" i="1" s="1"/>
  <c r="X7952" i="1"/>
  <c r="Y7952" i="1"/>
  <c r="X3358" i="1"/>
  <c r="Y3358" i="1"/>
  <c r="X6297" i="1"/>
  <c r="Y6297" i="1"/>
  <c r="X1258" i="1"/>
  <c r="Y1258" i="1" s="1"/>
  <c r="X2865" i="1"/>
  <c r="Y2865" i="1" s="1"/>
  <c r="X7474" i="1"/>
  <c r="Y7474" i="1" s="1"/>
  <c r="X129" i="1"/>
  <c r="Y129" i="1" s="1"/>
  <c r="X357" i="1"/>
  <c r="Y357" i="1"/>
  <c r="X513" i="1"/>
  <c r="Y513" i="1"/>
  <c r="X813" i="1"/>
  <c r="Y813" i="1" s="1"/>
  <c r="X993" i="1"/>
  <c r="Y993" i="1" s="1"/>
  <c r="X1449" i="1"/>
  <c r="Y1449" i="1" s="1"/>
  <c r="X1749" i="1"/>
  <c r="Y1749" i="1" s="1"/>
  <c r="X1929" i="1"/>
  <c r="Y1929" i="1"/>
  <c r="X2097" i="1"/>
  <c r="Y2097" i="1"/>
  <c r="X2229" i="1"/>
  <c r="Y2229" i="1" s="1"/>
  <c r="X2373" i="1"/>
  <c r="Y2373" i="1" s="1"/>
  <c r="X2793" i="1"/>
  <c r="Y2793" i="1" s="1"/>
  <c r="X2949" i="1"/>
  <c r="Y2949" i="1"/>
  <c r="X3225" i="1"/>
  <c r="Y3225" i="1"/>
  <c r="X3513" i="1"/>
  <c r="Y3513" i="1"/>
  <c r="X3753" i="1"/>
  <c r="Y3753" i="1" s="1"/>
  <c r="X4005" i="1"/>
  <c r="Y4005" i="1" s="1"/>
  <c r="X4149" i="1"/>
  <c r="Y4149" i="1" s="1"/>
  <c r="X4617" i="1"/>
  <c r="Y4617" i="1"/>
  <c r="X4785" i="1"/>
  <c r="Y4785" i="1"/>
  <c r="X4929" i="1"/>
  <c r="Y4929" i="1"/>
  <c r="X5241" i="1"/>
  <c r="Y5241" i="1" s="1"/>
  <c r="X5373" i="1"/>
  <c r="Y5373" i="1" s="1"/>
  <c r="X5481" i="1"/>
  <c r="Y5481" i="1" s="1"/>
  <c r="X5613" i="1"/>
  <c r="Y5613" i="1" s="1"/>
  <c r="X5769" i="1"/>
  <c r="Y5769" i="1"/>
  <c r="X5925" i="1"/>
  <c r="Y5925" i="1"/>
  <c r="X6273" i="1"/>
  <c r="Y6273" i="1" s="1"/>
  <c r="X6453" i="1"/>
  <c r="Y6453" i="1" s="1"/>
  <c r="X6813" i="1"/>
  <c r="Y6813" i="1" s="1"/>
  <c r="X7545" i="1"/>
  <c r="Y7545" i="1" s="1"/>
  <c r="X7749" i="1"/>
  <c r="Y7749" i="1"/>
  <c r="X7917" i="1"/>
  <c r="Y7917" i="1"/>
  <c r="X3705" i="1"/>
  <c r="Y3705" i="1" s="1"/>
  <c r="X7605" i="1"/>
  <c r="Y7605" i="1" s="1"/>
  <c r="X2866" i="1"/>
  <c r="Y2866" i="1" s="1"/>
  <c r="X6250" i="1"/>
  <c r="Y6250" i="1"/>
  <c r="X58" i="1"/>
  <c r="Y58" i="1"/>
  <c r="X226" i="1"/>
  <c r="Y226" i="1"/>
  <c r="X694" i="1"/>
  <c r="Y694" i="1" s="1"/>
  <c r="X886" i="1"/>
  <c r="Y886" i="1" s="1"/>
  <c r="X1030" i="1"/>
  <c r="Y1030" i="1" s="1"/>
  <c r="X1162" i="1"/>
  <c r="Y1162" i="1"/>
  <c r="X1366" i="1"/>
  <c r="Y1366" i="1"/>
  <c r="X1930" i="1"/>
  <c r="Y1930" i="1"/>
  <c r="X2206" i="1"/>
  <c r="Y2206" i="1" s="1"/>
  <c r="X2494" i="1"/>
  <c r="Y2494" i="1" s="1"/>
  <c r="X2674" i="1"/>
  <c r="Y2674" i="1" s="1"/>
  <c r="X2830" i="1"/>
  <c r="Y2830" i="1" s="1"/>
  <c r="X3154" i="1"/>
  <c r="Y3154" i="1"/>
  <c r="X3334" i="1"/>
  <c r="Y3334" i="1"/>
  <c r="X3490" i="1"/>
  <c r="Y3490" i="1" s="1"/>
  <c r="X3670" i="1"/>
  <c r="Y3670" i="1" s="1"/>
  <c r="X4018" i="1"/>
  <c r="Y4018" i="1" s="1"/>
  <c r="X4258" i="1"/>
  <c r="Y4258" i="1" s="1"/>
  <c r="X4702" i="1"/>
  <c r="Y4702" i="1"/>
  <c r="X4918" i="1"/>
  <c r="Y4918" i="1"/>
  <c r="X5122" i="1"/>
  <c r="Y5122" i="1" s="1"/>
  <c r="X5314" i="1"/>
  <c r="Y5314" i="1" s="1"/>
  <c r="X5542" i="1"/>
  <c r="Y5542" i="1" s="1"/>
  <c r="X5758" i="1"/>
  <c r="Y5758" i="1"/>
  <c r="X1722" i="1"/>
  <c r="Y1722" i="1"/>
  <c r="X1962" i="1"/>
  <c r="Y1962" i="1"/>
  <c r="X2106" i="1"/>
  <c r="Y2106" i="1" s="1"/>
  <c r="X2250" i="1"/>
  <c r="Y2250" i="1" s="1"/>
  <c r="X2610" i="1"/>
  <c r="Y2610" i="1" s="1"/>
  <c r="X2718" i="1"/>
  <c r="Y2718" i="1"/>
  <c r="X2850" i="1"/>
  <c r="Y2850" i="1"/>
  <c r="X2982" i="1"/>
  <c r="Y2982" i="1"/>
  <c r="X3114" i="1"/>
  <c r="Y3114" i="1" s="1"/>
  <c r="X3246" i="1"/>
  <c r="Y3246" i="1" s="1"/>
  <c r="X3486" i="1"/>
  <c r="Y3486" i="1" s="1"/>
  <c r="X3642" i="1"/>
  <c r="Y3642" i="1" s="1"/>
  <c r="X3990" i="1"/>
  <c r="Y3990" i="1"/>
  <c r="X4254" i="1"/>
  <c r="Y4254" i="1"/>
  <c r="X4386" i="1"/>
  <c r="Y4386" i="1" s="1"/>
  <c r="X4686" i="1"/>
  <c r="Y4686" i="1" s="1"/>
  <c r="X4830" i="1"/>
  <c r="Y4830" i="1" s="1"/>
  <c r="X5250" i="1"/>
  <c r="Y5250" i="1" s="1"/>
  <c r="X5430" i="1"/>
  <c r="Y5430" i="1"/>
  <c r="X6450" i="1"/>
  <c r="Y6450" i="1"/>
  <c r="X6654" i="1"/>
  <c r="Y6654" i="1" s="1"/>
  <c r="X6810" i="1"/>
  <c r="Y6810" i="1" s="1"/>
  <c r="X7290" i="1"/>
  <c r="Y7290" i="1" s="1"/>
  <c r="X7458" i="1"/>
  <c r="Y7458" i="1"/>
  <c r="X7794" i="1"/>
  <c r="Y7794" i="1"/>
  <c r="X7974" i="1"/>
  <c r="Y7974" i="1"/>
  <c r="X6079" i="1"/>
  <c r="Y6079" i="1" s="1"/>
  <c r="X5599" i="1"/>
  <c r="Y5599" i="1" s="1"/>
  <c r="X5791" i="1"/>
  <c r="Y5791" i="1" s="1"/>
  <c r="X5959" i="1"/>
  <c r="Y5959" i="1"/>
  <c r="X6139" i="1"/>
  <c r="Y6139" i="1"/>
  <c r="X6955" i="1"/>
  <c r="Y6955" i="1"/>
  <c r="X7279" i="1"/>
  <c r="Y7279" i="1" s="1"/>
  <c r="X587" i="1"/>
  <c r="Y587" i="1" s="1"/>
  <c r="X719" i="1"/>
  <c r="Y719" i="1" s="1"/>
  <c r="X863" i="1"/>
  <c r="Y863" i="1" s="1"/>
  <c r="X995" i="1"/>
  <c r="Y995" i="1"/>
  <c r="X1151" i="1"/>
  <c r="Y1151" i="1"/>
  <c r="X1319" i="1"/>
  <c r="Y1319" i="1" s="1"/>
  <c r="X1607" i="1"/>
  <c r="Y1607" i="1" s="1"/>
  <c r="X1727" i="1"/>
  <c r="Y1727" i="1" s="1"/>
  <c r="X1847" i="1"/>
  <c r="Y1847" i="1" s="1"/>
  <c r="X2123" i="1"/>
  <c r="Y2123" i="1"/>
  <c r="X2375" i="1"/>
  <c r="Y2375" i="1"/>
  <c r="X2507" i="1"/>
  <c r="Y2507" i="1" s="1"/>
  <c r="X2627" i="1"/>
  <c r="Y2627" i="1" s="1"/>
  <c r="X3203" i="1"/>
  <c r="Y3203" i="1" s="1"/>
  <c r="X3323" i="1"/>
  <c r="Y3323" i="1"/>
  <c r="X3503" i="1"/>
  <c r="Y3503" i="1"/>
  <c r="X3635" i="1"/>
  <c r="Y3635" i="1"/>
  <c r="X3779" i="1"/>
  <c r="Y3779" i="1" s="1"/>
  <c r="X5584" i="1"/>
  <c r="Y5584" i="1" s="1"/>
  <c r="X7968" i="1"/>
  <c r="Y7968" i="1" s="1"/>
  <c r="X5608" i="1"/>
  <c r="Y5608" i="1"/>
  <c r="X5764" i="1"/>
  <c r="Y5764" i="1"/>
  <c r="X5920" i="1"/>
  <c r="Y5920" i="1"/>
  <c r="X6304" i="1"/>
  <c r="Y6304" i="1" s="1"/>
  <c r="X6616" i="1"/>
  <c r="Y6616" i="1" s="1"/>
  <c r="X4727" i="1"/>
  <c r="Y4727" i="1" s="1"/>
  <c r="X1454" i="1"/>
  <c r="Y1454" i="1" s="1"/>
  <c r="X134" i="1"/>
  <c r="Y134" i="1"/>
  <c r="X266" i="1"/>
  <c r="Y266" i="1"/>
  <c r="X506" i="1"/>
  <c r="Y506" i="1" s="1"/>
  <c r="X1106" i="1"/>
  <c r="Y1106" i="1" s="1"/>
  <c r="X1226" i="1"/>
  <c r="Y1226" i="1" s="1"/>
  <c r="X1778" i="1"/>
  <c r="Y1778" i="1" s="1"/>
  <c r="X2258" i="1"/>
  <c r="Y2258" i="1"/>
  <c r="X2390" i="1"/>
  <c r="Y2390" i="1"/>
  <c r="X2534" i="1"/>
  <c r="Y2534" i="1" s="1"/>
  <c r="X3326" i="1"/>
  <c r="Y3326" i="1" s="1"/>
  <c r="X3578" i="1"/>
  <c r="Y3578" i="1" s="1"/>
  <c r="X3710" i="1"/>
  <c r="Y3710" i="1"/>
  <c r="X3842" i="1"/>
  <c r="Y3842" i="1"/>
  <c r="X3974" i="1"/>
  <c r="Y3974" i="1"/>
  <c r="X4118" i="1"/>
  <c r="Y4118" i="1" s="1"/>
  <c r="X4502" i="1"/>
  <c r="Y4502" i="1" s="1"/>
  <c r="X5390" i="1"/>
  <c r="Y5390" i="1" s="1"/>
  <c r="X5534" i="1"/>
  <c r="Y5534" i="1"/>
  <c r="X5774" i="1"/>
  <c r="Y5774" i="1"/>
  <c r="X6398" i="1"/>
  <c r="Y6398" i="1"/>
  <c r="X6518" i="1"/>
  <c r="Y6518" i="1" s="1"/>
  <c r="X6638" i="1"/>
  <c r="Y6638" i="1" s="1"/>
  <c r="X7718" i="1"/>
  <c r="Y7718" i="1" s="1"/>
  <c r="X7970" i="1"/>
  <c r="Y7970" i="1" s="1"/>
  <c r="X5127" i="1"/>
  <c r="Y5127" i="1"/>
  <c r="X5391" i="1"/>
  <c r="Y5391" i="1"/>
  <c r="X5535" i="1"/>
  <c r="Y5535" i="1" s="1"/>
  <c r="X5679" i="1"/>
  <c r="Y5679" i="1" s="1"/>
  <c r="X5799" i="1"/>
  <c r="Y5799" i="1" s="1"/>
  <c r="X5919" i="1"/>
  <c r="Y5919" i="1" s="1"/>
  <c r="X6591" i="1"/>
  <c r="Y6591" i="1"/>
  <c r="X7659" i="1"/>
  <c r="Y7659" i="1"/>
  <c r="X7791" i="1"/>
  <c r="Y7791" i="1" s="1"/>
  <c r="X6269" i="1"/>
  <c r="Y6269" i="1" s="1"/>
  <c r="X6844" i="1"/>
  <c r="Y6844" i="1" s="1"/>
  <c r="X7504" i="1"/>
  <c r="Y7504" i="1"/>
  <c r="X7672" i="1"/>
  <c r="Y7672" i="1"/>
  <c r="X5417" i="1"/>
  <c r="Y5417" i="1"/>
  <c r="X5561" i="1"/>
  <c r="Y5561" i="1" s="1"/>
  <c r="X5717" i="1"/>
  <c r="Y5717" i="1" s="1"/>
  <c r="X5873" i="1"/>
  <c r="Y5873" i="1" s="1"/>
  <c r="X6029" i="1"/>
  <c r="Y6029" i="1"/>
  <c r="X6161" i="1"/>
  <c r="Y6161" i="1"/>
  <c r="X6473" i="1"/>
  <c r="Y6473" i="1"/>
  <c r="X7745" i="1"/>
  <c r="Y7745" i="1" s="1"/>
  <c r="X7877" i="1"/>
  <c r="Y7877" i="1" s="1"/>
  <c r="X7889" i="1"/>
  <c r="Y7889" i="1" s="1"/>
  <c r="X4067" i="1"/>
  <c r="Y4067" i="1" s="1"/>
  <c r="X4211" i="1"/>
  <c r="Y4211" i="1"/>
  <c r="X5243" i="1"/>
  <c r="Y5243" i="1"/>
  <c r="X5387" i="1"/>
  <c r="Y5387" i="1" s="1"/>
  <c r="X5639" i="1"/>
  <c r="Y5639" i="1" s="1"/>
  <c r="X5891" i="1"/>
  <c r="Y5891" i="1" s="1"/>
  <c r="X6179" i="1"/>
  <c r="Y6179" i="1" s="1"/>
  <c r="X6887" i="1"/>
  <c r="Y6887" i="1"/>
  <c r="X7415" i="1"/>
  <c r="Y7415" i="1"/>
  <c r="X7679" i="1"/>
  <c r="Y7679" i="1" s="1"/>
  <c r="X7943" i="1"/>
  <c r="Y7943" i="1" s="1"/>
  <c r="X1865" i="1"/>
  <c r="Y1865" i="1" s="1"/>
  <c r="X3269" i="1"/>
  <c r="Y3269" i="1"/>
  <c r="X4661" i="1"/>
  <c r="Y4661" i="1"/>
  <c r="X7482" i="1"/>
  <c r="Y7482" i="1"/>
  <c r="X55" i="1"/>
  <c r="Y55" i="1" s="1"/>
  <c r="X2191" i="1"/>
  <c r="Y2191" i="1" s="1"/>
  <c r="X5695" i="1"/>
  <c r="Y5695" i="1" s="1"/>
  <c r="X5794" i="1"/>
  <c r="Y5794" i="1"/>
  <c r="X1136" i="1"/>
  <c r="Y1136" i="1"/>
  <c r="X4376" i="1"/>
  <c r="Y4376" i="1"/>
  <c r="X6332" i="1"/>
  <c r="Y6332" i="1" s="1"/>
  <c r="X6824" i="1"/>
  <c r="Y6824" i="1" s="1"/>
  <c r="X7148" i="1"/>
  <c r="Y7148" i="1" s="1"/>
  <c r="X3735" i="1"/>
  <c r="Y3735" i="1" s="1"/>
  <c r="X633" i="1"/>
  <c r="Y633" i="1"/>
  <c r="X3309" i="1"/>
  <c r="Y3309" i="1"/>
  <c r="X4197" i="1"/>
  <c r="Y4197" i="1" s="1"/>
  <c r="X7461" i="1"/>
  <c r="Y7461" i="1" s="1"/>
  <c r="X7965" i="1"/>
  <c r="Y7965" i="1" s="1"/>
  <c r="X7405" i="1"/>
  <c r="Y7405" i="1" s="1"/>
  <c r="X1438" i="1"/>
  <c r="Y1438" i="1"/>
  <c r="X4150" i="1"/>
  <c r="Y4150" i="1"/>
  <c r="X2051" i="1"/>
  <c r="Y2051" i="1" s="1"/>
  <c r="X516" i="1"/>
  <c r="Y516" i="1" s="1"/>
  <c r="X1080" i="1"/>
  <c r="Y1080" i="1" s="1"/>
  <c r="X2148" i="1"/>
  <c r="Y2148" i="1"/>
  <c r="X2364" i="1"/>
  <c r="Y2364" i="1"/>
  <c r="X4740" i="1"/>
  <c r="Y4740" i="1"/>
  <c r="X6096" i="1"/>
  <c r="Y6096" i="1" s="1"/>
  <c r="X7836" i="1"/>
  <c r="Y7836" i="1" s="1"/>
  <c r="X853" i="1"/>
  <c r="Y853" i="1" s="1"/>
  <c r="X1153" i="1"/>
  <c r="Y1153" i="1"/>
  <c r="X3097" i="1"/>
  <c r="Y3097" i="1"/>
  <c r="X4321" i="1"/>
  <c r="Y4321" i="1"/>
  <c r="X2931" i="1"/>
  <c r="Y2931" i="1" s="1"/>
  <c r="X376" i="1"/>
  <c r="Y376" i="1" s="1"/>
  <c r="X4372" i="1"/>
  <c r="Y4372" i="1" s="1"/>
  <c r="X6965" i="1"/>
  <c r="Y6965" i="1" s="1"/>
  <c r="X7097" i="1"/>
  <c r="Y7097" i="1"/>
  <c r="X7241" i="1"/>
  <c r="Y7241" i="1"/>
  <c r="X7385" i="1"/>
  <c r="Y7385" i="1" s="1"/>
  <c r="X7637" i="1"/>
  <c r="Y7637" i="1" s="1"/>
  <c r="X7913" i="1"/>
  <c r="Y7913" i="1" s="1"/>
  <c r="X4439" i="1"/>
  <c r="Y4439" i="1" s="1"/>
  <c r="X3935" i="1"/>
  <c r="Y3935" i="1"/>
  <c r="X4055" i="1"/>
  <c r="Y4055" i="1"/>
  <c r="X4199" i="1"/>
  <c r="Y4199" i="1" s="1"/>
  <c r="X4595" i="1"/>
  <c r="Y4595" i="1" s="1"/>
  <c r="X4739" i="1"/>
  <c r="Y4739" i="1" s="1"/>
  <c r="X4859" i="1"/>
  <c r="Y4859" i="1"/>
  <c r="X5003" i="1"/>
  <c r="Y5003" i="1"/>
  <c r="X5147" i="1"/>
  <c r="Y5147" i="1"/>
  <c r="X5291" i="1"/>
  <c r="Y5291" i="1" s="1"/>
  <c r="X5519" i="1"/>
  <c r="Y5519" i="1" s="1"/>
  <c r="X5747" i="1"/>
  <c r="Y5747" i="1" s="1"/>
  <c r="X5867" i="1"/>
  <c r="Y5867" i="1"/>
  <c r="X6119" i="1"/>
  <c r="Y6119" i="1"/>
  <c r="X6527" i="1"/>
  <c r="Y6527" i="1"/>
  <c r="X6899" i="1"/>
  <c r="Y6899" i="1" s="1"/>
  <c r="X7019" i="1"/>
  <c r="Y7019" i="1" s="1"/>
  <c r="X7163" i="1"/>
  <c r="Y7163" i="1" s="1"/>
  <c r="X7403" i="1"/>
  <c r="Y7403" i="1" s="1"/>
  <c r="X7523" i="1"/>
  <c r="Y7523" i="1"/>
  <c r="X7643" i="1"/>
  <c r="Y7643" i="1"/>
  <c r="X7979" i="1"/>
  <c r="Y7979" i="1" s="1"/>
  <c r="X7764" i="1"/>
  <c r="Y7764" i="1" s="1"/>
  <c r="X2549" i="1"/>
  <c r="Y2549" i="1" s="1"/>
  <c r="X5646" i="1"/>
  <c r="Y5646" i="1" s="1"/>
  <c r="X7926" i="1"/>
  <c r="Y7926" i="1"/>
  <c r="X1603" i="1"/>
  <c r="Y1603" i="1"/>
  <c r="X3007" i="1"/>
  <c r="Y3007" i="1" s="1"/>
  <c r="X908" i="1"/>
  <c r="Y908" i="1" s="1"/>
  <c r="X5096" i="1"/>
  <c r="Y5096" i="1" s="1"/>
  <c r="X6848" i="1"/>
  <c r="Y6848" i="1"/>
  <c r="X7964" i="1"/>
  <c r="Y7964" i="1"/>
  <c r="X573" i="1"/>
  <c r="Y573" i="1"/>
  <c r="X2877" i="1"/>
  <c r="Y2877" i="1" s="1"/>
  <c r="X4437" i="1"/>
  <c r="Y4437" i="1" s="1"/>
  <c r="X5961" i="1"/>
  <c r="Y5961" i="1" s="1"/>
  <c r="X6765" i="1"/>
  <c r="Y6765" i="1"/>
  <c r="X7581" i="1"/>
  <c r="Y7581" i="1"/>
  <c r="X3769" i="1"/>
  <c r="Y3769" i="1"/>
  <c r="X648" i="1"/>
  <c r="Y648" i="1" s="1"/>
  <c r="X1404" i="1"/>
  <c r="Y1404" i="1" s="1"/>
  <c r="X2052" i="1"/>
  <c r="Y2052" i="1" s="1"/>
  <c r="X2292" i="1"/>
  <c r="Y2292" i="1" s="1"/>
  <c r="X2844" i="1"/>
  <c r="Y2844" i="1"/>
  <c r="X3984" i="1"/>
  <c r="Y3984" i="1"/>
  <c r="X6756" i="1"/>
  <c r="Y6756" i="1" s="1"/>
  <c r="X7827" i="1"/>
  <c r="Y7827" i="1" s="1"/>
  <c r="X577" i="1"/>
  <c r="Y577" i="1" s="1"/>
  <c r="X901" i="1"/>
  <c r="Y901" i="1" s="1"/>
  <c r="X2185" i="1"/>
  <c r="Y2185" i="1"/>
  <c r="X4405" i="1"/>
  <c r="Y4405" i="1"/>
  <c r="X4921" i="1"/>
  <c r="Y4921" i="1" s="1"/>
  <c r="X5713" i="1"/>
  <c r="Y5713" i="1" s="1"/>
  <c r="X6565" i="1"/>
  <c r="Y6565" i="1" s="1"/>
  <c r="X7729" i="1"/>
  <c r="Y7729" i="1"/>
  <c r="X1827" i="1"/>
  <c r="Y1827" i="1"/>
  <c r="X3123" i="1"/>
  <c r="Y3123" i="1"/>
  <c r="X352" i="1"/>
  <c r="Y352" i="1" s="1"/>
  <c r="X4708" i="1"/>
  <c r="Y4708" i="1" s="1"/>
  <c r="X2868" i="1"/>
  <c r="Y2868" i="1" s="1"/>
  <c r="X3552" i="1"/>
  <c r="Y3552" i="1"/>
  <c r="X5232" i="1"/>
  <c r="Y5232" i="1"/>
  <c r="X7248" i="1"/>
  <c r="Y7248" i="1"/>
  <c r="X13" i="1"/>
  <c r="Y13" i="1" s="1"/>
  <c r="X625" i="1"/>
  <c r="Y625" i="1" s="1"/>
  <c r="X913" i="1"/>
  <c r="Y913" i="1" s="1"/>
  <c r="X1057" i="1"/>
  <c r="Y1057" i="1" s="1"/>
  <c r="X1225" i="1"/>
  <c r="Y1225" i="1"/>
  <c r="X1453" i="1"/>
  <c r="Y1453" i="1"/>
  <c r="X1693" i="1"/>
  <c r="Y1693" i="1" s="1"/>
  <c r="X1909" i="1"/>
  <c r="Y1909" i="1" s="1"/>
  <c r="X2845" i="1"/>
  <c r="Y2845" i="1" s="1"/>
  <c r="X4417" i="1"/>
  <c r="Y4417" i="1" s="1"/>
  <c r="X4969" i="1"/>
  <c r="Y4969" i="1"/>
  <c r="X5269" i="1"/>
  <c r="Y5269" i="1"/>
  <c r="X2079" i="1"/>
  <c r="Y2079" i="1" s="1"/>
  <c r="X3303" i="1"/>
  <c r="Y3303" i="1" s="1"/>
  <c r="X4804" i="1"/>
  <c r="Y4804" i="1" s="1"/>
  <c r="X6676" i="1"/>
  <c r="Y6676" i="1"/>
  <c r="X6447" i="1"/>
  <c r="Y6447" i="1"/>
  <c r="X6555" i="1"/>
  <c r="Y6555" i="1"/>
  <c r="X6819" i="1"/>
  <c r="Y6819" i="1" s="1"/>
  <c r="X6939" i="1"/>
  <c r="Y6939" i="1" s="1"/>
  <c r="X7071" i="1"/>
  <c r="Y7071" i="1" s="1"/>
  <c r="X7179" i="1"/>
  <c r="Y7179" i="1"/>
  <c r="X7311" i="1"/>
  <c r="Y7311" i="1"/>
  <c r="X7695" i="1"/>
  <c r="Y7695" i="1"/>
  <c r="X7839" i="1"/>
  <c r="Y7839" i="1" s="1"/>
  <c r="X7947" i="1"/>
  <c r="Y7947" i="1" s="1"/>
  <c r="X6724" i="1"/>
  <c r="Y6724" i="1" s="1"/>
  <c r="X6856" i="1"/>
  <c r="Y6856" i="1" s="1"/>
  <c r="X6976" i="1"/>
  <c r="Y6976" i="1"/>
  <c r="X7108" i="1"/>
  <c r="Y7108" i="1"/>
  <c r="X7348" i="1"/>
  <c r="Y7348" i="1" s="1"/>
  <c r="X7468" i="1"/>
  <c r="Y7468" i="1" s="1"/>
  <c r="X7636" i="1"/>
  <c r="Y7636" i="1" s="1"/>
  <c r="X7876" i="1"/>
  <c r="Y7876" i="1" s="1"/>
  <c r="X4937" i="1"/>
  <c r="Y4937" i="1"/>
  <c r="X5189" i="1"/>
  <c r="Y5189" i="1"/>
  <c r="X5609" i="1"/>
  <c r="Y5609" i="1" s="1"/>
  <c r="X5753" i="1"/>
  <c r="Y5753" i="1" s="1"/>
  <c r="X5909" i="1"/>
  <c r="Y5909" i="1" s="1"/>
  <c r="X6053" i="1"/>
  <c r="Y6053" i="1"/>
  <c r="X6185" i="1"/>
  <c r="Y6185" i="1"/>
  <c r="X6341" i="1"/>
  <c r="Y6341" i="1"/>
  <c r="X6725" i="1"/>
  <c r="Y6725" i="1" s="1"/>
  <c r="X6857" i="1"/>
  <c r="Y6857" i="1" s="1"/>
  <c r="X6989" i="1"/>
  <c r="Y6989" i="1" s="1"/>
  <c r="X7265" i="1"/>
  <c r="Y7265" i="1"/>
  <c r="X7409" i="1"/>
  <c r="Y7409" i="1"/>
  <c r="X7529" i="1"/>
  <c r="Y7529" i="1"/>
  <c r="X7781" i="1"/>
  <c r="Y7781" i="1" s="1"/>
  <c r="X6167" i="1"/>
  <c r="Y6167" i="1" s="1"/>
  <c r="X3959" i="1"/>
  <c r="Y3959" i="1" s="1"/>
  <c r="X4079" i="1"/>
  <c r="Y4079" i="1" s="1"/>
  <c r="X4223" i="1"/>
  <c r="Y4223" i="1"/>
  <c r="X4355" i="1"/>
  <c r="Y4355" i="1"/>
  <c r="X4487" i="1"/>
  <c r="Y4487" i="1" s="1"/>
  <c r="X4619" i="1"/>
  <c r="Y4619" i="1" s="1"/>
  <c r="X4763" i="1"/>
  <c r="Y4763" i="1" s="1"/>
  <c r="X4883" i="1"/>
  <c r="Y4883" i="1" s="1"/>
  <c r="X5027" i="1"/>
  <c r="Y5027" i="1"/>
  <c r="X5171" i="1"/>
  <c r="Y5171" i="1"/>
  <c r="X5423" i="1"/>
  <c r="Y5423" i="1" s="1"/>
  <c r="X5651" i="1"/>
  <c r="Y5651" i="1" s="1"/>
  <c r="X5771" i="1"/>
  <c r="Y5771" i="1" s="1"/>
  <c r="X6023" i="1"/>
  <c r="Y6023" i="1"/>
  <c r="X6143" i="1"/>
  <c r="Y6143" i="1"/>
  <c r="X6275" i="1"/>
  <c r="Y6275" i="1"/>
  <c r="X6419" i="1"/>
  <c r="Y6419" i="1" s="1"/>
  <c r="X6671" i="1"/>
  <c r="Y6671" i="1" s="1"/>
  <c r="X6791" i="1"/>
  <c r="Y6791" i="1" s="1"/>
  <c r="X7043" i="1"/>
  <c r="Y7043" i="1"/>
  <c r="X7187" i="1"/>
  <c r="Y7187" i="1"/>
  <c r="X7307" i="1"/>
  <c r="Y7307" i="1"/>
  <c r="X7427" i="1"/>
  <c r="Y7427" i="1" s="1"/>
  <c r="X7547" i="1"/>
  <c r="Y7547" i="1" s="1"/>
  <c r="X7883" i="1"/>
  <c r="Y7883" i="1" s="1"/>
  <c r="X4032" i="1"/>
  <c r="Y4032" i="1" s="1"/>
  <c r="X353" i="1"/>
  <c r="Y353" i="1"/>
  <c r="X3317" i="1"/>
  <c r="Y3317" i="1"/>
  <c r="X3701" i="1"/>
  <c r="Y3701" i="1" s="1"/>
  <c r="X4349" i="1"/>
  <c r="Y4349" i="1" s="1"/>
  <c r="X5352" i="1"/>
  <c r="Y5352" i="1" s="1"/>
  <c r="X1518" i="1"/>
  <c r="Y1518" i="1" s="1"/>
  <c r="X3193" i="1"/>
  <c r="Y3193" i="1"/>
  <c r="X1735" i="1"/>
  <c r="Y1735" i="1"/>
  <c r="X3607" i="1"/>
  <c r="Y3607" i="1" s="1"/>
  <c r="X5971" i="1"/>
  <c r="Y5971" i="1" s="1"/>
  <c r="X6924" i="1"/>
  <c r="Y6924" i="1" s="1"/>
  <c r="X1196" i="1"/>
  <c r="Y1196" i="1"/>
  <c r="X2492" i="1"/>
  <c r="Y2492" i="1"/>
  <c r="X3140" i="1"/>
  <c r="Y3140" i="1"/>
  <c r="X5264" i="1"/>
  <c r="Y5264" i="1" s="1"/>
  <c r="X6008" i="1"/>
  <c r="Y6008" i="1" s="1"/>
  <c r="X6896" i="1"/>
  <c r="Y6896" i="1" s="1"/>
  <c r="X825" i="1"/>
  <c r="Y825" i="1"/>
  <c r="X1677" i="1"/>
  <c r="Y1677" i="1"/>
  <c r="X3033" i="1"/>
  <c r="Y3033" i="1"/>
  <c r="X4581" i="1"/>
  <c r="Y4581" i="1" s="1"/>
  <c r="X6033" i="1"/>
  <c r="Y6033" i="1" s="1"/>
  <c r="X6825" i="1"/>
  <c r="Y6825" i="1" s="1"/>
  <c r="X7737" i="1"/>
  <c r="Y7737" i="1" s="1"/>
  <c r="X5638" i="1"/>
  <c r="Y5638" i="1"/>
  <c r="X70" i="1"/>
  <c r="Y70" i="1"/>
  <c r="X1786" i="1"/>
  <c r="Y1786" i="1" s="1"/>
  <c r="X4186" i="1"/>
  <c r="Y4186" i="1" s="1"/>
  <c r="X6418" i="1"/>
  <c r="Y6418" i="1" s="1"/>
  <c r="X803" i="1"/>
  <c r="Y803" i="1" s="1"/>
  <c r="X5641" i="1"/>
  <c r="Y5641" i="1"/>
  <c r="X744" i="1"/>
  <c r="Y744" i="1"/>
  <c r="X1788" i="1"/>
  <c r="Y1788" i="1" s="1"/>
  <c r="X2112" i="1"/>
  <c r="Y2112" i="1" s="1"/>
  <c r="X2580" i="1"/>
  <c r="Y2580" i="1" s="1"/>
  <c r="X2736" i="1"/>
  <c r="Y2736" i="1"/>
  <c r="X3048" i="1"/>
  <c r="Y3048" i="1"/>
  <c r="X7296" i="1"/>
  <c r="Y7296" i="1"/>
  <c r="X1489" i="1"/>
  <c r="Y1489" i="1" s="1"/>
  <c r="X1741" i="1"/>
  <c r="Y1741" i="1" s="1"/>
  <c r="X2989" i="1"/>
  <c r="Y2989" i="1" s="1"/>
  <c r="X3517" i="1"/>
  <c r="Y3517" i="1"/>
  <c r="X3889" i="1"/>
  <c r="Y3889" i="1"/>
  <c r="X4981" i="1"/>
  <c r="Y4981" i="1"/>
  <c r="X5353" i="1"/>
  <c r="Y5353" i="1" s="1"/>
  <c r="X5761" i="1"/>
  <c r="Y5761" i="1" s="1"/>
  <c r="X7957" i="1"/>
  <c r="Y7957" i="1" s="1"/>
  <c r="X5055" i="1"/>
  <c r="Y5055" i="1" s="1"/>
  <c r="X2920" i="1"/>
  <c r="Y2920" i="1"/>
  <c r="X3832" i="1"/>
  <c r="Y3832" i="1"/>
  <c r="X4816" i="1"/>
  <c r="Y4816" i="1" s="1"/>
  <c r="X6451" i="1"/>
  <c r="Y6451" i="1" s="1"/>
  <c r="X6595" i="1"/>
  <c r="Y6595" i="1" s="1"/>
  <c r="X6763" i="1"/>
  <c r="Y6763" i="1" s="1"/>
  <c r="X6919" i="1"/>
  <c r="Y6919" i="1"/>
  <c r="X7099" i="1"/>
  <c r="Y7099" i="1"/>
  <c r="X7207" i="1"/>
  <c r="Y7207" i="1" s="1"/>
  <c r="X7543" i="1"/>
  <c r="Y7543" i="1" s="1"/>
  <c r="X7699" i="1"/>
  <c r="Y7699" i="1" s="1"/>
  <c r="X7831" i="1"/>
  <c r="Y7831" i="1"/>
  <c r="X7951" i="1"/>
  <c r="Y7951" i="1"/>
  <c r="X6799" i="1"/>
  <c r="Y6799" i="1"/>
  <c r="X179" i="1"/>
  <c r="Y179" i="1" s="1"/>
  <c r="X7690" i="1"/>
  <c r="Y7690" i="1" s="1"/>
  <c r="X107" i="1"/>
  <c r="Y107" i="1" s="1"/>
  <c r="X623" i="1"/>
  <c r="Y623" i="1"/>
  <c r="X767" i="1"/>
  <c r="Y767" i="1"/>
  <c r="X887" i="1"/>
  <c r="Y887" i="1"/>
  <c r="X1055" i="1"/>
  <c r="Y1055" i="1" s="1"/>
  <c r="X1187" i="1"/>
  <c r="Y1187" i="1" s="1"/>
  <c r="X1355" i="1"/>
  <c r="Y1355" i="1" s="1"/>
  <c r="X1499" i="1"/>
  <c r="Y1499" i="1" s="1"/>
  <c r="X1859" i="1"/>
  <c r="Y1859" i="1"/>
  <c r="X1967" i="1"/>
  <c r="Y1967" i="1"/>
  <c r="X2243" i="1"/>
  <c r="Y2243" i="1" s="1"/>
  <c r="X2471" i="1"/>
  <c r="Y2471" i="1" s="1"/>
  <c r="X2603" i="1"/>
  <c r="Y2603" i="1" s="1"/>
  <c r="X2999" i="1"/>
  <c r="Y2999" i="1" s="1"/>
  <c r="X3251" i="1"/>
  <c r="Y3251" i="1"/>
  <c r="X3539" i="1"/>
  <c r="Y3539" i="1"/>
  <c r="X3659" i="1"/>
  <c r="Y3659" i="1" s="1"/>
  <c r="X3803" i="1"/>
  <c r="Y3803" i="1" s="1"/>
  <c r="X6232" i="1"/>
  <c r="Y6232" i="1" s="1"/>
  <c r="X5440" i="1"/>
  <c r="Y5440" i="1"/>
  <c r="X5620" i="1"/>
  <c r="Y5620" i="1"/>
  <c r="X6064" i="1"/>
  <c r="Y6064" i="1"/>
  <c r="X6172" i="1"/>
  <c r="Y6172" i="1" s="1"/>
  <c r="X6520" i="1"/>
  <c r="Y6520" i="1" s="1"/>
  <c r="X6710" i="1"/>
  <c r="Y6710" i="1" s="1"/>
  <c r="X5045" i="1"/>
  <c r="Y5045" i="1"/>
  <c r="X62" i="1"/>
  <c r="Y62" i="1"/>
  <c r="X386" i="1"/>
  <c r="Y386" i="1"/>
  <c r="X482" i="1"/>
  <c r="Y482" i="1" s="1"/>
  <c r="X818" i="1"/>
  <c r="Y818" i="1" s="1"/>
  <c r="X926" i="1"/>
  <c r="Y926" i="1" s="1"/>
  <c r="X1238" i="1"/>
  <c r="Y1238" i="1" s="1"/>
  <c r="X1346" i="1"/>
  <c r="Y1346" i="1"/>
  <c r="X1514" i="1"/>
  <c r="Y1514" i="1"/>
  <c r="X1634" i="1"/>
  <c r="Y1634" i="1" s="1"/>
  <c r="X1958" i="1"/>
  <c r="Y1958" i="1" s="1"/>
  <c r="X2078" i="1"/>
  <c r="Y2078" i="1" s="1"/>
  <c r="X2198" i="1"/>
  <c r="Y2198" i="1" s="1"/>
  <c r="X2882" i="1"/>
  <c r="Y2882" i="1"/>
  <c r="X3134" i="1"/>
  <c r="Y3134" i="1"/>
  <c r="X3254" i="1"/>
  <c r="Y3254" i="1" s="1"/>
  <c r="X3506" i="1"/>
  <c r="Y3506" i="1" s="1"/>
  <c r="X3614" i="1"/>
  <c r="Y3614" i="1" s="1"/>
  <c r="X3746" i="1"/>
  <c r="Y3746" i="1"/>
  <c r="X4130" i="1"/>
  <c r="Y4130" i="1"/>
  <c r="X4478" i="1"/>
  <c r="Y4478" i="1" s="1"/>
  <c r="X4730" i="1"/>
  <c r="Y4730" i="1" s="1"/>
  <c r="X4850" i="1"/>
  <c r="Y4850" i="1" s="1"/>
  <c r="X4958" i="1"/>
  <c r="Y4958" i="1" s="1"/>
  <c r="X5210" i="1"/>
  <c r="Y5210" i="1"/>
  <c r="X5318" i="1"/>
  <c r="Y5318" i="1"/>
  <c r="X5570" i="1"/>
  <c r="Y5570" i="1" s="1"/>
  <c r="X5786" i="1"/>
  <c r="Y5786" i="1" s="1"/>
  <c r="X6002" i="1"/>
  <c r="Y6002" i="1" s="1"/>
  <c r="X6146" i="1"/>
  <c r="Y6146" i="1" s="1"/>
  <c r="X6254" i="1"/>
  <c r="Y6254" i="1" s="1"/>
  <c r="X6386" i="1"/>
  <c r="Y6386" i="1"/>
  <c r="X6494" i="1"/>
  <c r="Y6494" i="1"/>
  <c r="X6614" i="1"/>
  <c r="Y6614" i="1" s="1"/>
  <c r="X6746" i="1"/>
  <c r="Y6746" i="1" s="1"/>
  <c r="X6866" i="1"/>
  <c r="Y6866" i="1" s="1"/>
  <c r="X7106" i="1"/>
  <c r="Y7106" i="1"/>
  <c r="X7238" i="1"/>
  <c r="Y7238" i="1"/>
  <c r="X7382" i="1"/>
  <c r="Y7382" i="1" s="1"/>
  <c r="X7526" i="1"/>
  <c r="Y7526" i="1" s="1"/>
  <c r="X7778" i="1"/>
  <c r="Y7778" i="1" s="1"/>
  <c r="X7898" i="1"/>
  <c r="Y7898" i="1" s="1"/>
  <c r="X7205" i="1"/>
  <c r="Y7205" i="1"/>
  <c r="X5187" i="1"/>
  <c r="Y5187" i="1"/>
  <c r="X5295" i="1"/>
  <c r="Y5295" i="1" s="1"/>
  <c r="X5427" i="1"/>
  <c r="Y5427" i="1" s="1"/>
  <c r="X5691" i="1"/>
  <c r="Y5691" i="1" s="1"/>
  <c r="X5811" i="1"/>
  <c r="Y5811" i="1" s="1"/>
  <c r="X5931" i="1"/>
  <c r="Y5931" i="1"/>
  <c r="X6063" i="1"/>
  <c r="Y6063" i="1"/>
  <c r="X6207" i="1"/>
  <c r="Y6207" i="1" s="1"/>
  <c r="X6327" i="1"/>
  <c r="Y6327" i="1" s="1"/>
  <c r="X6459" i="1"/>
  <c r="Y6459" i="1" s="1"/>
  <c r="X6567" i="1"/>
  <c r="Y6567" i="1" s="1"/>
  <c r="X6687" i="1"/>
  <c r="Y6687" i="1" s="1"/>
  <c r="X6831" i="1"/>
  <c r="Y6831" i="1"/>
  <c r="X6951" i="1"/>
  <c r="Y6951" i="1"/>
  <c r="X7191" i="1"/>
  <c r="Y7191" i="1" s="1"/>
  <c r="X7323" i="1"/>
  <c r="Y7323" i="1" s="1"/>
  <c r="X7707" i="1"/>
  <c r="Y7707" i="1" s="1"/>
  <c r="X6736" i="1"/>
  <c r="Y6736" i="1" s="1"/>
  <c r="X6868" i="1"/>
  <c r="Y6868" i="1"/>
  <c r="X6988" i="1"/>
  <c r="Y6988" i="1" s="1"/>
  <c r="X7120" i="1"/>
  <c r="Y7120" i="1" s="1"/>
  <c r="X7360" i="1"/>
  <c r="Y7360" i="1" s="1"/>
  <c r="X7480" i="1"/>
  <c r="Y7480" i="1" s="1"/>
  <c r="X7648" i="1"/>
  <c r="Y7648" i="1"/>
  <c r="X7888" i="1"/>
  <c r="Y7888" i="1"/>
  <c r="X7996" i="1"/>
  <c r="Y7996" i="1" s="1"/>
  <c r="X4949" i="1"/>
  <c r="Y4949" i="1" s="1"/>
  <c r="X5081" i="1"/>
  <c r="Y5081" i="1" s="1"/>
  <c r="X5201" i="1"/>
  <c r="Y5201" i="1" s="1"/>
  <c r="X5357" i="1"/>
  <c r="Y5357" i="1"/>
  <c r="X5621" i="1"/>
  <c r="Y5621" i="1"/>
  <c r="X5777" i="1"/>
  <c r="Y5777" i="1" s="1"/>
  <c r="X5921" i="1"/>
  <c r="Y5921" i="1" s="1"/>
  <c r="X6065" i="1"/>
  <c r="Y6065" i="1" s="1"/>
  <c r="X6197" i="1"/>
  <c r="Y6197" i="1" s="1"/>
  <c r="X6353" i="1"/>
  <c r="Y6353" i="1"/>
  <c r="X6605" i="1"/>
  <c r="Y6605" i="1"/>
  <c r="X6737" i="1"/>
  <c r="Y6737" i="1"/>
  <c r="X6869" i="1"/>
  <c r="Y6869" i="1" s="1"/>
  <c r="X7001" i="1"/>
  <c r="Y7001" i="1" s="1"/>
  <c r="X7121" i="1"/>
  <c r="Y7121" i="1" s="1"/>
  <c r="X7277" i="1"/>
  <c r="Y7277" i="1"/>
  <c r="X7421" i="1"/>
  <c r="Y7421" i="1"/>
  <c r="X7541" i="1"/>
  <c r="Y7541" i="1" s="1"/>
  <c r="X7661" i="1"/>
  <c r="Y7661" i="1" s="1"/>
  <c r="X7793" i="1"/>
  <c r="Y7793" i="1" s="1"/>
  <c r="X3839" i="1"/>
  <c r="Y3839" i="1" s="1"/>
  <c r="X3971" i="1"/>
  <c r="Y3971" i="1"/>
  <c r="X4091" i="1"/>
  <c r="Y4091" i="1"/>
  <c r="X4235" i="1"/>
  <c r="Y4235" i="1" s="1"/>
  <c r="X4367" i="1"/>
  <c r="Y4367" i="1" s="1"/>
  <c r="X4499" i="1"/>
  <c r="Y4499" i="1" s="1"/>
  <c r="X4631" i="1"/>
  <c r="Y4631" i="1" s="1"/>
  <c r="X4895" i="1"/>
  <c r="Y4895" i="1"/>
  <c r="X5039" i="1"/>
  <c r="Y5039" i="1"/>
  <c r="X5183" i="1"/>
  <c r="Y5183" i="1" s="1"/>
  <c r="X5543" i="1"/>
  <c r="Y5543" i="1" s="1"/>
  <c r="X5663" i="1"/>
  <c r="Y5663" i="1" s="1"/>
  <c r="X5783" i="1"/>
  <c r="Y5783" i="1" s="1"/>
  <c r="X6035" i="1"/>
  <c r="Y6035" i="1" s="1"/>
  <c r="X6155" i="1"/>
  <c r="Y6155" i="1"/>
  <c r="X6287" i="1"/>
  <c r="Y6287" i="1"/>
  <c r="X6431" i="1"/>
  <c r="Y6431" i="1" s="1"/>
  <c r="X6683" i="1"/>
  <c r="Y6683" i="1" s="1"/>
  <c r="X6803" i="1"/>
  <c r="Y6803" i="1" s="1"/>
  <c r="X6923" i="1"/>
  <c r="Y6923" i="1" s="1"/>
  <c r="X7055" i="1"/>
  <c r="Y7055" i="1"/>
  <c r="X7199" i="1"/>
  <c r="Y7199" i="1" s="1"/>
  <c r="X7319" i="1"/>
  <c r="Y7319" i="1" s="1"/>
  <c r="X7439" i="1"/>
  <c r="Y7439" i="1" s="1"/>
  <c r="X7667" i="1"/>
  <c r="Y7667" i="1" s="1"/>
  <c r="X7895" i="1"/>
  <c r="Y7895" i="1"/>
  <c r="X5079" i="1"/>
  <c r="Y5079" i="1"/>
  <c r="X1061" i="1"/>
  <c r="Y1061" i="1" s="1"/>
  <c r="X2681" i="1"/>
  <c r="Y2681" i="1" s="1"/>
  <c r="X3365" i="1"/>
  <c r="Y3365" i="1" s="1"/>
  <c r="X4373" i="1"/>
  <c r="Y4373" i="1" s="1"/>
  <c r="X5520" i="1"/>
  <c r="Y5520" i="1"/>
  <c r="X6498" i="1"/>
  <c r="Y6498" i="1"/>
  <c r="X3660" i="1"/>
  <c r="Y3660" i="1" s="1"/>
  <c r="X715" i="1"/>
  <c r="Y715" i="1" s="1"/>
  <c r="X2455" i="1"/>
  <c r="Y2455" i="1" s="1"/>
  <c r="X3115" i="1"/>
  <c r="Y3115" i="1" s="1"/>
  <c r="X3691" i="1"/>
  <c r="Y3691" i="1"/>
  <c r="X5119" i="1"/>
  <c r="Y5119" i="1"/>
  <c r="X6259" i="1"/>
  <c r="Y6259" i="1"/>
  <c r="X7668" i="1"/>
  <c r="Y7668" i="1" s="1"/>
  <c r="X4124" i="1"/>
  <c r="Y4124" i="1" s="1"/>
  <c r="X6536" i="1"/>
  <c r="Y6536" i="1" s="1"/>
  <c r="X6908" i="1"/>
  <c r="Y6908" i="1" s="1"/>
  <c r="X7496" i="1"/>
  <c r="Y7496" i="1"/>
  <c r="X6433" i="1"/>
  <c r="Y6433" i="1" s="1"/>
  <c r="X1737" i="1"/>
  <c r="Y1737" i="1" s="1"/>
  <c r="X3177" i="1"/>
  <c r="Y3177" i="1" s="1"/>
  <c r="X4041" i="1"/>
  <c r="Y4041" i="1" s="1"/>
  <c r="X4701" i="1"/>
  <c r="Y4701" i="1"/>
  <c r="X5301" i="1"/>
  <c r="Y5301" i="1"/>
  <c r="X6057" i="1"/>
  <c r="Y6057" i="1" s="1"/>
  <c r="X6489" i="1"/>
  <c r="Y6489" i="1" s="1"/>
  <c r="X6861" i="1"/>
  <c r="Y6861" i="1" s="1"/>
  <c r="X7113" i="1"/>
  <c r="Y7113" i="1" s="1"/>
  <c r="X7761" i="1"/>
  <c r="Y7761" i="1"/>
  <c r="X5748" i="1"/>
  <c r="Y5748" i="1"/>
  <c r="X730" i="1"/>
  <c r="Y730" i="1" s="1"/>
  <c r="X4906" i="1"/>
  <c r="Y4906" i="1" s="1"/>
  <c r="X5890" i="1"/>
  <c r="Y5890" i="1" s="1"/>
  <c r="X6526" i="1"/>
  <c r="Y6526" i="1" s="1"/>
  <c r="X7606" i="1"/>
  <c r="Y7606" i="1" s="1"/>
  <c r="X6805" i="1"/>
  <c r="Y6805" i="1"/>
  <c r="X1007" i="1"/>
  <c r="Y1007" i="1"/>
  <c r="X6120" i="1"/>
  <c r="Y6120" i="1" s="1"/>
  <c r="X2124" i="1"/>
  <c r="Y2124" i="1" s="1"/>
  <c r="X2352" i="1"/>
  <c r="Y2352" i="1" s="1"/>
  <c r="X2748" i="1"/>
  <c r="Y2748" i="1"/>
  <c r="X2880" i="1"/>
  <c r="Y2880" i="1"/>
  <c r="X4020" i="1"/>
  <c r="Y4020" i="1" s="1"/>
  <c r="X4416" i="1"/>
  <c r="Y4416" i="1" s="1"/>
  <c r="X6168" i="1"/>
  <c r="Y6168" i="1" s="1"/>
  <c r="X7464" i="1"/>
  <c r="Y7464" i="1" s="1"/>
  <c r="X937" i="1"/>
  <c r="Y937" i="1"/>
  <c r="X1069" i="1"/>
  <c r="Y1069" i="1"/>
  <c r="X1237" i="1"/>
  <c r="Y1237" i="1" s="1"/>
  <c r="X1921" i="1"/>
  <c r="Y1921" i="1" s="1"/>
  <c r="X2305" i="1"/>
  <c r="Y2305" i="1" s="1"/>
  <c r="X5365" i="1"/>
  <c r="Y5365" i="1" s="1"/>
  <c r="X5821" i="1"/>
  <c r="Y5821" i="1"/>
  <c r="X1490" i="1"/>
  <c r="Y1490" i="1"/>
  <c r="X2187" i="1"/>
  <c r="Y2187" i="1" s="1"/>
  <c r="X3880" i="1"/>
  <c r="Y3880" i="1" s="1"/>
  <c r="X4888" i="1"/>
  <c r="Y4888" i="1" s="1"/>
  <c r="X2790" i="1"/>
  <c r="Y2790" i="1" s="1"/>
  <c r="X2922" i="1"/>
  <c r="Y2922" i="1" s="1"/>
  <c r="X3054" i="1"/>
  <c r="Y3054" i="1"/>
  <c r="X3402" i="1"/>
  <c r="Y3402" i="1"/>
  <c r="X3546" i="1"/>
  <c r="Y3546" i="1" s="1"/>
  <c r="X3678" i="1"/>
  <c r="Y3678" i="1" s="1"/>
  <c r="X3906" i="1"/>
  <c r="Y3906" i="1" s="1"/>
  <c r="X4146" i="1"/>
  <c r="Y4146" i="1" s="1"/>
  <c r="X4266" i="1"/>
  <c r="Y4266" i="1"/>
  <c r="X4398" i="1"/>
  <c r="Y4398" i="1" s="1"/>
  <c r="X4542" i="1"/>
  <c r="Y4542" i="1" s="1"/>
  <c r="X4698" i="1"/>
  <c r="Y4698" i="1" s="1"/>
  <c r="X4842" i="1"/>
  <c r="Y4842" i="1" s="1"/>
  <c r="X4962" i="1"/>
  <c r="Y4962" i="1"/>
  <c r="X5094" i="1"/>
  <c r="Y5094" i="1"/>
  <c r="X5238" i="1"/>
  <c r="Y5238" i="1" s="1"/>
  <c r="X5418" i="1"/>
  <c r="Y5418" i="1" s="1"/>
  <c r="X5742" i="1"/>
  <c r="Y5742" i="1" s="1"/>
  <c r="X6066" i="1"/>
  <c r="Y6066" i="1" s="1"/>
  <c r="X6222" i="1"/>
  <c r="Y6222" i="1"/>
  <c r="X6558" i="1"/>
  <c r="Y6558" i="1"/>
  <c r="X6702" i="1"/>
  <c r="Y6702" i="1" s="1"/>
  <c r="X6906" i="1"/>
  <c r="Y6906" i="1" s="1"/>
  <c r="X7086" i="1"/>
  <c r="Y7086" i="1" s="1"/>
  <c r="X7206" i="1"/>
  <c r="Y7206" i="1" s="1"/>
  <c r="X7338" i="1"/>
  <c r="Y7338" i="1"/>
  <c r="X7518" i="1"/>
  <c r="Y7518" i="1"/>
  <c r="X7686" i="1"/>
  <c r="Y7686" i="1"/>
  <c r="X7830" i="1"/>
  <c r="Y7830" i="1" s="1"/>
  <c r="X6163" i="1"/>
  <c r="Y6163" i="1" s="1"/>
  <c r="X5659" i="1"/>
  <c r="Y5659" i="1" s="1"/>
  <c r="X5827" i="1"/>
  <c r="Y5827" i="1"/>
  <c r="X5995" i="1"/>
  <c r="Y5995" i="1"/>
  <c r="X6151" i="1"/>
  <c r="Y6151" i="1" s="1"/>
  <c r="X6307" i="1"/>
  <c r="Y6307" i="1" s="1"/>
  <c r="X6463" i="1"/>
  <c r="Y6463" i="1" s="1"/>
  <c r="X6607" i="1"/>
  <c r="Y6607" i="1" s="1"/>
  <c r="X6775" i="1"/>
  <c r="Y6775" i="1"/>
  <c r="X6931" i="1"/>
  <c r="Y6931" i="1"/>
  <c r="X7231" i="1"/>
  <c r="Y7231" i="1" s="1"/>
  <c r="X7555" i="1"/>
  <c r="Y7555" i="1" s="1"/>
  <c r="X7843" i="1"/>
  <c r="Y7843" i="1" s="1"/>
  <c r="X7963" i="1"/>
  <c r="Y7963" i="1" s="1"/>
  <c r="X7243" i="1"/>
  <c r="Y7243" i="1"/>
  <c r="X2015" i="1"/>
  <c r="Y2015" i="1"/>
  <c r="X3359" i="1"/>
  <c r="Y3359" i="1" s="1"/>
  <c r="X119" i="1"/>
  <c r="Y119" i="1" s="1"/>
  <c r="X263" i="1"/>
  <c r="Y263" i="1" s="1"/>
  <c r="X635" i="1"/>
  <c r="Y635" i="1" s="1"/>
  <c r="X899" i="1"/>
  <c r="Y899" i="1" s="1"/>
  <c r="X1067" i="1"/>
  <c r="Y1067" i="1"/>
  <c r="X1391" i="1"/>
  <c r="Y1391" i="1"/>
  <c r="X1511" i="1"/>
  <c r="Y1511" i="1" s="1"/>
  <c r="X1631" i="1"/>
  <c r="Y1631" i="1" s="1"/>
  <c r="X1871" i="1"/>
  <c r="Y1871" i="1" s="1"/>
  <c r="X1979" i="1"/>
  <c r="Y1979" i="1"/>
  <c r="X2483" i="1"/>
  <c r="Y2483" i="1"/>
  <c r="X2855" i="1"/>
  <c r="Y2855" i="1" s="1"/>
  <c r="X3011" i="1"/>
  <c r="Y3011" i="1" s="1"/>
  <c r="X3407" i="1"/>
  <c r="Y3407" i="1" s="1"/>
  <c r="X3551" i="1"/>
  <c r="Y3551" i="1" s="1"/>
  <c r="X3671" i="1"/>
  <c r="Y3671" i="1"/>
  <c r="X3815" i="1"/>
  <c r="Y3815" i="1"/>
  <c r="X5452" i="1"/>
  <c r="Y5452" i="1" s="1"/>
  <c r="X5632" i="1"/>
  <c r="Y5632" i="1" s="1"/>
  <c r="X5788" i="1"/>
  <c r="Y5788" i="1" s="1"/>
  <c r="X6076" i="1"/>
  <c r="Y6076" i="1" s="1"/>
  <c r="X6184" i="1"/>
  <c r="Y6184" i="1"/>
  <c r="X6292" i="1"/>
  <c r="Y6292" i="1"/>
  <c r="X6424" i="1"/>
  <c r="Y6424" i="1" s="1"/>
  <c r="X6544" i="1"/>
  <c r="Y6544" i="1" s="1"/>
  <c r="X7058" i="1"/>
  <c r="Y7058" i="1" s="1"/>
  <c r="X5607" i="1"/>
  <c r="Y5607" i="1" s="1"/>
  <c r="X74" i="1"/>
  <c r="Y74" i="1" s="1"/>
  <c r="X170" i="1"/>
  <c r="Y170" i="1"/>
  <c r="X278" i="1"/>
  <c r="Y278" i="1"/>
  <c r="X494" i="1"/>
  <c r="Y494" i="1" s="1"/>
  <c r="X602" i="1"/>
  <c r="Y602" i="1" s="1"/>
  <c r="X710" i="1"/>
  <c r="Y710" i="1" s="1"/>
  <c r="X938" i="1"/>
  <c r="Y938" i="1" s="1"/>
  <c r="X1034" i="1"/>
  <c r="Y1034" i="1"/>
  <c r="X1142" i="1"/>
  <c r="Y1142" i="1" s="1"/>
  <c r="X1250" i="1"/>
  <c r="Y1250" i="1" s="1"/>
  <c r="X1358" i="1"/>
  <c r="Y1358" i="1" s="1"/>
  <c r="X1646" i="1"/>
  <c r="Y1646" i="1" s="1"/>
  <c r="X1766" i="1"/>
  <c r="Y1766" i="1"/>
  <c r="X1874" i="1"/>
  <c r="Y1874" i="1"/>
  <c r="X2090" i="1"/>
  <c r="Y2090" i="1" s="1"/>
  <c r="X2210" i="1"/>
  <c r="Y2210" i="1" s="1"/>
  <c r="X2654" i="1"/>
  <c r="Y2654" i="1" s="1"/>
  <c r="X3146" i="1"/>
  <c r="Y3146" i="1" s="1"/>
  <c r="X3266" i="1"/>
  <c r="Y3266" i="1"/>
  <c r="X3398" i="1"/>
  <c r="Y3398" i="1"/>
  <c r="X3518" i="1"/>
  <c r="Y3518" i="1" s="1"/>
  <c r="X3626" i="1"/>
  <c r="Y3626" i="1" s="1"/>
  <c r="X3758" i="1"/>
  <c r="Y3758" i="1" s="1"/>
  <c r="X4382" i="1"/>
  <c r="Y4382" i="1" s="1"/>
  <c r="X4490" i="1"/>
  <c r="Y4490" i="1" s="1"/>
  <c r="X4742" i="1"/>
  <c r="Y4742" i="1"/>
  <c r="X4970" i="1"/>
  <c r="Y4970" i="1"/>
  <c r="X5222" i="1"/>
  <c r="Y5222" i="1" s="1"/>
  <c r="X5330" i="1"/>
  <c r="Y5330" i="1" s="1"/>
  <c r="X5582" i="1"/>
  <c r="Y5582" i="1" s="1"/>
  <c r="X6014" i="1"/>
  <c r="Y6014" i="1" s="1"/>
  <c r="X6266" i="1"/>
  <c r="Y6266" i="1"/>
  <c r="X6506" i="1"/>
  <c r="Y6506" i="1" s="1"/>
  <c r="X6626" i="1"/>
  <c r="Y6626" i="1" s="1"/>
  <c r="X6758" i="1"/>
  <c r="Y6758" i="1" s="1"/>
  <c r="X7118" i="1"/>
  <c r="Y7118" i="1" s="1"/>
  <c r="X7250" i="1"/>
  <c r="Y7250" i="1"/>
  <c r="X7394" i="1"/>
  <c r="Y7394" i="1"/>
  <c r="X7646" i="1"/>
  <c r="Y7646" i="1" s="1"/>
  <c r="X7790" i="1"/>
  <c r="Y7790" i="1" s="1"/>
  <c r="X5199" i="1"/>
  <c r="Y5199" i="1" s="1"/>
  <c r="X5307" i="1"/>
  <c r="Y5307" i="1" s="1"/>
  <c r="X5439" i="1"/>
  <c r="Y5439" i="1"/>
  <c r="X5703" i="1"/>
  <c r="Y5703" i="1"/>
  <c r="X5823" i="1"/>
  <c r="Y5823" i="1" s="1"/>
  <c r="X5943" i="1"/>
  <c r="Y5943" i="1" s="1"/>
  <c r="X6339" i="1"/>
  <c r="Y6339" i="1" s="1"/>
  <c r="X6471" i="1"/>
  <c r="Y6471" i="1" s="1"/>
  <c r="X6579" i="1"/>
  <c r="Y6579" i="1"/>
  <c r="X6699" i="1"/>
  <c r="Y6699" i="1"/>
  <c r="X6843" i="1"/>
  <c r="Y6843" i="1"/>
  <c r="X6963" i="1"/>
  <c r="Y6963" i="1" s="1"/>
  <c r="X7083" i="1"/>
  <c r="Y7083" i="1" s="1"/>
  <c r="X7203" i="1"/>
  <c r="Y7203" i="1" s="1"/>
  <c r="X7335" i="1"/>
  <c r="Y7335" i="1" s="1"/>
  <c r="X7443" i="1"/>
  <c r="Y7443" i="1"/>
  <c r="X7587" i="1"/>
  <c r="Y7587" i="1" s="1"/>
  <c r="X6748" i="1"/>
  <c r="Y6748" i="1" s="1"/>
  <c r="X7000" i="1"/>
  <c r="Y7000" i="1" s="1"/>
  <c r="X7132" i="1"/>
  <c r="Y7132" i="1" s="1"/>
  <c r="X7372" i="1"/>
  <c r="Y7372" i="1"/>
  <c r="X7492" i="1"/>
  <c r="Y7492" i="1"/>
  <c r="X7660" i="1"/>
  <c r="Y7660" i="1" s="1"/>
  <c r="X7792" i="1"/>
  <c r="Y7792" i="1" s="1"/>
  <c r="X4283" i="1"/>
  <c r="Y4283" i="1" s="1"/>
  <c r="X4973" i="1"/>
  <c r="Y4973" i="1" s="1"/>
  <c r="X5093" i="1"/>
  <c r="Y5093" i="1"/>
  <c r="X5213" i="1"/>
  <c r="Y5213" i="1"/>
  <c r="X5633" i="1"/>
  <c r="Y5633" i="1" s="1"/>
  <c r="X5789" i="1"/>
  <c r="Y5789" i="1" s="1"/>
  <c r="X5933" i="1"/>
  <c r="Y5933" i="1" s="1"/>
  <c r="X6077" i="1"/>
  <c r="Y6077" i="1" s="1"/>
  <c r="X6209" i="1"/>
  <c r="Y6209" i="1"/>
  <c r="X6365" i="1"/>
  <c r="Y6365" i="1"/>
  <c r="X6509" i="1"/>
  <c r="Y6509" i="1"/>
  <c r="X6617" i="1"/>
  <c r="Y6617" i="1" s="1"/>
  <c r="X6881" i="1"/>
  <c r="Y6881" i="1" s="1"/>
  <c r="X7133" i="1"/>
  <c r="Y7133" i="1" s="1"/>
  <c r="X7553" i="1"/>
  <c r="Y7553" i="1" s="1"/>
  <c r="X7685" i="1"/>
  <c r="Y7685" i="1"/>
  <c r="X7805" i="1"/>
  <c r="Y7805" i="1" s="1"/>
  <c r="X7949" i="1"/>
  <c r="Y7949" i="1" s="1"/>
  <c r="X3851" i="1"/>
  <c r="Y3851" i="1" s="1"/>
  <c r="X3983" i="1"/>
  <c r="Y3983" i="1" s="1"/>
  <c r="X4103" i="1"/>
  <c r="Y4103" i="1"/>
  <c r="X4247" i="1"/>
  <c r="Y4247" i="1"/>
  <c r="X4511" i="1"/>
  <c r="Y4511" i="1" s="1"/>
  <c r="X4643" i="1"/>
  <c r="Y4643" i="1" s="1"/>
  <c r="X4907" i="1"/>
  <c r="Y4907" i="1" s="1"/>
  <c r="X5051" i="1"/>
  <c r="Y5051" i="1" s="1"/>
  <c r="X5195" i="1"/>
  <c r="Y5195" i="1"/>
  <c r="X5327" i="1"/>
  <c r="Y5327" i="1"/>
  <c r="X5555" i="1"/>
  <c r="Y5555" i="1" s="1"/>
  <c r="X5675" i="1"/>
  <c r="Y5675" i="1" s="1"/>
  <c r="X5915" i="1"/>
  <c r="Y5915" i="1" s="1"/>
  <c r="X6047" i="1"/>
  <c r="Y6047" i="1" s="1"/>
  <c r="X6299" i="1"/>
  <c r="Y6299" i="1" s="1"/>
  <c r="X6443" i="1"/>
  <c r="Y6443" i="1"/>
  <c r="X6659" i="1"/>
  <c r="Y6659" i="1"/>
  <c r="X6815" i="1"/>
  <c r="Y6815" i="1" s="1"/>
  <c r="X6935" i="1"/>
  <c r="Y6935" i="1" s="1"/>
  <c r="X7067" i="1"/>
  <c r="Y7067" i="1" s="1"/>
  <c r="X7211" i="1"/>
  <c r="Y7211" i="1" s="1"/>
  <c r="X7331" i="1"/>
  <c r="Y7331" i="1"/>
  <c r="X7451" i="1"/>
  <c r="Y7451" i="1" s="1"/>
  <c r="X7787" i="1"/>
  <c r="Y7787" i="1" s="1"/>
  <c r="X7907" i="1"/>
  <c r="Y7907" i="1" s="1"/>
  <c r="X3377" i="1"/>
  <c r="Y3377" i="1" s="1"/>
  <c r="X4649" i="1"/>
  <c r="Y4649" i="1"/>
  <c r="X5725" i="1"/>
  <c r="Y5725" i="1"/>
  <c r="X5905" i="1"/>
  <c r="Y5905" i="1" s="1"/>
  <c r="X775" i="1"/>
  <c r="Y775" i="1" s="1"/>
  <c r="X3139" i="1"/>
  <c r="Y3139" i="1" s="1"/>
  <c r="X5131" i="1"/>
  <c r="Y5131" i="1" s="1"/>
  <c r="X6883" i="1"/>
  <c r="Y6883" i="1"/>
  <c r="X7777" i="1"/>
  <c r="Y7777" i="1"/>
  <c r="X1208" i="1"/>
  <c r="Y1208" i="1" s="1"/>
  <c r="X2564" i="1"/>
  <c r="Y2564" i="1" s="1"/>
  <c r="X4280" i="1"/>
  <c r="Y4280" i="1" s="1"/>
  <c r="X5324" i="1"/>
  <c r="Y5324" i="1" s="1"/>
  <c r="X6608" i="1"/>
  <c r="Y6608" i="1" s="1"/>
  <c r="X7508" i="1"/>
  <c r="Y7508" i="1"/>
  <c r="X6528" i="1"/>
  <c r="Y6528" i="1"/>
  <c r="X1881" i="1"/>
  <c r="Y1881" i="1" s="1"/>
  <c r="X4053" i="1"/>
  <c r="Y4053" i="1" s="1"/>
  <c r="X5589" i="1"/>
  <c r="Y5589" i="1" s="1"/>
  <c r="X6525" i="1"/>
  <c r="Y6525" i="1" s="1"/>
  <c r="X7149" i="1"/>
  <c r="Y7149" i="1"/>
  <c r="X5962" i="1"/>
  <c r="Y5962" i="1" s="1"/>
  <c r="X7666" i="1"/>
  <c r="Y7666" i="1" s="1"/>
  <c r="X7129" i="1"/>
  <c r="Y7129" i="1" s="1"/>
  <c r="X1271" i="1"/>
  <c r="Y1271" i="1" s="1"/>
  <c r="X6229" i="1"/>
  <c r="Y6229" i="1"/>
  <c r="X240" i="1"/>
  <c r="Y240" i="1"/>
  <c r="X1620" i="1"/>
  <c r="Y1620" i="1" s="1"/>
  <c r="X1800" i="1"/>
  <c r="Y1800" i="1" s="1"/>
  <c r="X2592" i="1"/>
  <c r="Y2592" i="1" s="1"/>
  <c r="X3084" i="1"/>
  <c r="Y3084" i="1" s="1"/>
  <c r="X3768" i="1"/>
  <c r="Y3768" i="1"/>
  <c r="X4584" i="1"/>
  <c r="Y4584" i="1"/>
  <c r="X5496" i="1"/>
  <c r="Y5496" i="1" s="1"/>
  <c r="X7728" i="1"/>
  <c r="Y7728" i="1" s="1"/>
  <c r="X205" i="1"/>
  <c r="Y205" i="1" s="1"/>
  <c r="X661" i="1"/>
  <c r="Y661" i="1" s="1"/>
  <c r="X1537" i="1"/>
  <c r="Y1537" i="1" s="1"/>
  <c r="X1945" i="1"/>
  <c r="Y1945" i="1"/>
  <c r="X4537" i="1"/>
  <c r="Y4537" i="1"/>
  <c r="X4190" i="1"/>
  <c r="Y4190" i="1" s="1"/>
  <c r="X2235" i="1"/>
  <c r="Y2235" i="1" s="1"/>
  <c r="X6003" i="1"/>
  <c r="Y6003" i="1" s="1"/>
  <c r="X484" i="1"/>
  <c r="Y484" i="1"/>
  <c r="X4924" i="1"/>
  <c r="Y4924" i="1"/>
  <c r="X6568" i="1"/>
  <c r="Y6568" i="1" s="1"/>
  <c r="X6700" i="1"/>
  <c r="Y6700" i="1" s="1"/>
  <c r="X6289" i="1"/>
  <c r="Y6289" i="1" s="1"/>
  <c r="X6713" i="1"/>
  <c r="Y6713" i="1" s="1"/>
  <c r="X518" i="1"/>
  <c r="Y518" i="1"/>
  <c r="X626" i="1"/>
  <c r="Y626" i="1"/>
  <c r="X1382" i="1"/>
  <c r="Y1382" i="1" s="1"/>
  <c r="X1538" i="1"/>
  <c r="Y1538" i="1" s="1"/>
  <c r="X1670" i="1"/>
  <c r="Y1670" i="1" s="1"/>
  <c r="X1982" i="1"/>
  <c r="Y1982" i="1" s="1"/>
  <c r="X2234" i="1"/>
  <c r="Y2234" i="1"/>
  <c r="X2558" i="1"/>
  <c r="Y2558" i="1"/>
  <c r="X2786" i="1"/>
  <c r="Y2786" i="1" s="1"/>
  <c r="X2906" i="1"/>
  <c r="Y2906" i="1" s="1"/>
  <c r="X3026" i="1"/>
  <c r="Y3026" i="1" s="1"/>
  <c r="X3422" i="1"/>
  <c r="Y3422" i="1" s="1"/>
  <c r="X3782" i="1"/>
  <c r="Y3782" i="1"/>
  <c r="X3902" i="1"/>
  <c r="Y3902" i="1"/>
  <c r="X4022" i="1"/>
  <c r="Y4022" i="1"/>
  <c r="X4166" i="1"/>
  <c r="Y4166" i="1" s="1"/>
  <c r="X4298" i="1"/>
  <c r="Y4298" i="1" s="1"/>
  <c r="X4406" i="1"/>
  <c r="Y4406" i="1" s="1"/>
  <c r="X4514" i="1"/>
  <c r="Y4514" i="1"/>
  <c r="X4646" i="1"/>
  <c r="Y4646" i="1"/>
  <c r="X4766" i="1"/>
  <c r="Y4766" i="1" s="1"/>
  <c r="X5102" i="1"/>
  <c r="Y5102" i="1" s="1"/>
  <c r="X5246" i="1"/>
  <c r="Y5246" i="1" s="1"/>
  <c r="X5486" i="1"/>
  <c r="Y5486" i="1" s="1"/>
  <c r="X5702" i="1"/>
  <c r="Y5702" i="1"/>
  <c r="X5906" i="1"/>
  <c r="Y5906" i="1"/>
  <c r="X6038" i="1"/>
  <c r="Y6038" i="1" s="1"/>
  <c r="X6170" i="1"/>
  <c r="Y6170" i="1" s="1"/>
  <c r="X6410" i="1"/>
  <c r="Y6410" i="1" s="1"/>
  <c r="X6530" i="1"/>
  <c r="Y6530" i="1" s="1"/>
  <c r="X6782" i="1"/>
  <c r="Y6782" i="1"/>
  <c r="X6890" i="1"/>
  <c r="Y6890" i="1"/>
  <c r="X6998" i="1"/>
  <c r="Y6998" i="1" s="1"/>
  <c r="X7142" i="1"/>
  <c r="Y7142" i="1" s="1"/>
  <c r="X7274" i="1"/>
  <c r="Y7274" i="1" s="1"/>
  <c r="X7418" i="1"/>
  <c r="Y7418" i="1" s="1"/>
  <c r="X7550" i="1"/>
  <c r="Y7550" i="1"/>
  <c r="X7670" i="1"/>
  <c r="Y7670" i="1"/>
  <c r="X7814" i="1"/>
  <c r="Y7814" i="1"/>
  <c r="X7922" i="1"/>
  <c r="Y7922" i="1" s="1"/>
  <c r="X5897" i="1"/>
  <c r="Y5897" i="1" s="1"/>
  <c r="X5331" i="1"/>
  <c r="Y5331" i="1" s="1"/>
  <c r="X5463" i="1"/>
  <c r="Y5463" i="1"/>
  <c r="X5583" i="1"/>
  <c r="Y5583" i="1"/>
  <c r="X5727" i="1"/>
  <c r="Y5727" i="1" s="1"/>
  <c r="X5847" i="1"/>
  <c r="Y5847" i="1" s="1"/>
  <c r="X5979" i="1"/>
  <c r="Y5979" i="1" s="1"/>
  <c r="X6087" i="1"/>
  <c r="Y6087" i="1" s="1"/>
  <c r="X6363" i="1"/>
  <c r="Y6363" i="1"/>
  <c r="X6723" i="1"/>
  <c r="Y6723" i="1"/>
  <c r="X6867" i="1"/>
  <c r="Y6867" i="1" s="1"/>
  <c r="X6987" i="1"/>
  <c r="Y6987" i="1" s="1"/>
  <c r="X7107" i="1"/>
  <c r="Y7107" i="1" s="1"/>
  <c r="X7227" i="1"/>
  <c r="Y7227" i="1" s="1"/>
  <c r="X7467" i="1"/>
  <c r="Y7467" i="1"/>
  <c r="X7611" i="1"/>
  <c r="Y7611" i="1"/>
  <c r="X7731" i="1"/>
  <c r="Y7731" i="1" s="1"/>
  <c r="X7875" i="1"/>
  <c r="Y7875" i="1" s="1"/>
  <c r="X7983" i="1"/>
  <c r="Y7983" i="1" s="1"/>
  <c r="X6772" i="1"/>
  <c r="Y6772" i="1" s="1"/>
  <c r="X6892" i="1"/>
  <c r="Y6892" i="1" s="1"/>
  <c r="X7024" i="1"/>
  <c r="Y7024" i="1"/>
  <c r="X7264" i="1"/>
  <c r="Y7264" i="1"/>
  <c r="X7516" i="1"/>
  <c r="Y7516" i="1" s="1"/>
  <c r="X7684" i="1"/>
  <c r="Y7684" i="1" s="1"/>
  <c r="X7912" i="1"/>
  <c r="Y7912" i="1" s="1"/>
  <c r="X5585" i="1"/>
  <c r="Y5585" i="1"/>
  <c r="X4997" i="1"/>
  <c r="Y4997" i="1"/>
  <c r="X5117" i="1"/>
  <c r="Y5117" i="1" s="1"/>
  <c r="X5237" i="1"/>
  <c r="Y5237" i="1" s="1"/>
  <c r="X5501" i="1"/>
  <c r="Y5501" i="1" s="1"/>
  <c r="X5657" i="1"/>
  <c r="Y5657" i="1" s="1"/>
  <c r="X5957" i="1"/>
  <c r="Y5957" i="1"/>
  <c r="X6101" i="1"/>
  <c r="Y6101" i="1"/>
  <c r="X6233" i="1"/>
  <c r="Y6233" i="1" s="1"/>
  <c r="X6761" i="1"/>
  <c r="Y6761" i="1" s="1"/>
  <c r="X7025" i="1"/>
  <c r="Y7025" i="1" s="1"/>
  <c r="X7157" i="1"/>
  <c r="Y7157" i="1" s="1"/>
  <c r="X7313" i="1"/>
  <c r="Y7313" i="1"/>
  <c r="X7445" i="1"/>
  <c r="Y7445" i="1"/>
  <c r="X7577" i="1"/>
  <c r="Y7577" i="1" s="1"/>
  <c r="X7709" i="1"/>
  <c r="Y7709" i="1" s="1"/>
  <c r="X7829" i="1"/>
  <c r="Y7829" i="1" s="1"/>
  <c r="X7973" i="1"/>
  <c r="Y7973" i="1" s="1"/>
  <c r="X3875" i="1"/>
  <c r="Y3875" i="1" s="1"/>
  <c r="X4007" i="1"/>
  <c r="Y4007" i="1"/>
  <c r="X4127" i="1"/>
  <c r="Y4127" i="1"/>
  <c r="X4271" i="1"/>
  <c r="Y4271" i="1" s="1"/>
  <c r="X4391" i="1"/>
  <c r="Y4391" i="1" s="1"/>
  <c r="X4535" i="1"/>
  <c r="Y4535" i="1" s="1"/>
  <c r="X4931" i="1"/>
  <c r="Y4931" i="1"/>
  <c r="X5075" i="1"/>
  <c r="Y5075" i="1"/>
  <c r="X5219" i="1"/>
  <c r="Y5219" i="1" s="1"/>
  <c r="X5459" i="1"/>
  <c r="Y5459" i="1" s="1"/>
  <c r="X5579" i="1"/>
  <c r="Y5579" i="1" s="1"/>
  <c r="X5807" i="1"/>
  <c r="Y5807" i="1" s="1"/>
  <c r="X5951" i="1"/>
  <c r="Y5951" i="1"/>
  <c r="X6191" i="1"/>
  <c r="Y6191" i="1"/>
  <c r="X6335" i="1"/>
  <c r="Y6335" i="1" s="1"/>
  <c r="X6467" i="1"/>
  <c r="Y6467" i="1" s="1"/>
  <c r="X6587" i="1"/>
  <c r="Y6587" i="1" s="1"/>
  <c r="X6707" i="1"/>
  <c r="Y6707" i="1" s="1"/>
  <c r="X6959" i="1"/>
  <c r="Y6959" i="1"/>
  <c r="X7091" i="1"/>
  <c r="Y7091" i="1"/>
  <c r="X7235" i="1"/>
  <c r="Y7235" i="1" s="1"/>
  <c r="X7355" i="1"/>
  <c r="Y7355" i="1" s="1"/>
  <c r="X7691" i="1"/>
  <c r="Y7691" i="1" s="1"/>
  <c r="X7811" i="1"/>
  <c r="Y7811" i="1" s="1"/>
  <c r="X7931" i="1"/>
  <c r="Y7931" i="1"/>
  <c r="X6037" i="1"/>
  <c r="Y6037" i="1"/>
  <c r="X509" i="1"/>
  <c r="Y509" i="1"/>
  <c r="X1517" i="1"/>
  <c r="Y1517" i="1" s="1"/>
  <c r="X3953" i="1"/>
  <c r="Y3953" i="1" s="1"/>
  <c r="X6193" i="1"/>
  <c r="Y6193" i="1" s="1"/>
  <c r="X5118" i="1"/>
  <c r="Y5118" i="1"/>
  <c r="X6690" i="1"/>
  <c r="Y6690" i="1"/>
  <c r="X6985" i="1"/>
  <c r="Y6985" i="1" s="1"/>
  <c r="X163" i="1"/>
  <c r="Y163" i="1" s="1"/>
  <c r="X1519" i="1"/>
  <c r="Y1519" i="1" s="1"/>
  <c r="X3235" i="1"/>
  <c r="Y3235" i="1" s="1"/>
  <c r="X3991" i="1"/>
  <c r="Y3991" i="1"/>
  <c r="X4651" i="1"/>
  <c r="Y4651" i="1"/>
  <c r="X7219" i="1"/>
  <c r="Y7219" i="1" s="1"/>
  <c r="X164" i="1"/>
  <c r="Y164" i="1" s="1"/>
  <c r="X2852" i="1"/>
  <c r="Y2852" i="1" s="1"/>
  <c r="X3476" i="1"/>
  <c r="Y3476" i="1" s="1"/>
  <c r="X6200" i="1"/>
  <c r="Y6200" i="1"/>
  <c r="X6656" i="1"/>
  <c r="Y6656" i="1"/>
  <c r="X7760" i="1"/>
  <c r="Y7760" i="1" s="1"/>
  <c r="X7404" i="1"/>
  <c r="Y7404" i="1" s="1"/>
  <c r="X909" i="1"/>
  <c r="Y909" i="1" s="1"/>
  <c r="X4209" i="1"/>
  <c r="Y4209" i="1" s="1"/>
  <c r="X5709" i="1"/>
  <c r="Y5709" i="1"/>
  <c r="X6621" i="1"/>
  <c r="Y6621" i="1"/>
  <c r="X7293" i="1"/>
  <c r="Y7293" i="1"/>
  <c r="X6216" i="1"/>
  <c r="Y6216" i="1" s="1"/>
  <c r="X2182" i="1"/>
  <c r="Y2182" i="1" s="1"/>
  <c r="X4498" i="1"/>
  <c r="Y4498" i="1" s="1"/>
  <c r="X5158" i="1"/>
  <c r="Y5158" i="1"/>
  <c r="X6094" i="1"/>
  <c r="Y6094" i="1"/>
  <c r="X6754" i="1"/>
  <c r="Y6754" i="1" s="1"/>
  <c r="X7536" i="1"/>
  <c r="Y7536" i="1" s="1"/>
  <c r="X2003" i="1"/>
  <c r="Y2003" i="1" s="1"/>
  <c r="X6492" i="1"/>
  <c r="Y6492" i="1" s="1"/>
  <c r="X372" i="1"/>
  <c r="Y372" i="1"/>
  <c r="X936" i="1"/>
  <c r="Y936" i="1"/>
  <c r="X1212" i="1"/>
  <c r="Y1212" i="1" s="1"/>
  <c r="X1968" i="1"/>
  <c r="Y1968" i="1" s="1"/>
  <c r="X2160" i="1"/>
  <c r="Y2160" i="1" s="1"/>
  <c r="X2616" i="1"/>
  <c r="Y2616" i="1" s="1"/>
  <c r="X2784" i="1"/>
  <c r="Y2784" i="1"/>
  <c r="X3108" i="1"/>
  <c r="Y3108" i="1"/>
  <c r="X3312" i="1"/>
  <c r="Y3312" i="1" s="1"/>
  <c r="X4092" i="1"/>
  <c r="Y4092" i="1" s="1"/>
  <c r="X7956" i="1"/>
  <c r="Y7956" i="1" s="1"/>
  <c r="X1105" i="1"/>
  <c r="Y1105" i="1" s="1"/>
  <c r="X1369" i="1"/>
  <c r="Y1369" i="1"/>
  <c r="X1777" i="1"/>
  <c r="Y1777" i="1"/>
  <c r="X2473" i="1"/>
  <c r="Y2473" i="1"/>
  <c r="X3169" i="1"/>
  <c r="Y3169" i="1" s="1"/>
  <c r="X3673" i="1"/>
  <c r="Y3673" i="1" s="1"/>
  <c r="X5065" i="1"/>
  <c r="Y5065" i="1" s="1"/>
  <c r="X7057" i="1"/>
  <c r="Y7057" i="1"/>
  <c r="X2355" i="1"/>
  <c r="Y2355" i="1"/>
  <c r="X3567" i="1"/>
  <c r="Y3567" i="1" s="1"/>
  <c r="X88" i="1"/>
  <c r="Y88" i="1" s="1"/>
  <c r="X3280" i="1"/>
  <c r="Y3280" i="1" s="1"/>
  <c r="X490" i="1"/>
  <c r="Y490" i="1" s="1"/>
  <c r="X814" i="1"/>
  <c r="Y814" i="1"/>
  <c r="X982" i="1"/>
  <c r="Y982" i="1"/>
  <c r="X1102" i="1"/>
  <c r="Y1102" i="1" s="1"/>
  <c r="X1462" i="1"/>
  <c r="Y1462" i="1" s="1"/>
  <c r="X1630" i="1"/>
  <c r="Y1630" i="1" s="1"/>
  <c r="X1834" i="1"/>
  <c r="Y1834" i="1" s="1"/>
  <c r="X2122" i="1"/>
  <c r="Y2122" i="1"/>
  <c r="X2254" i="1"/>
  <c r="Y2254" i="1"/>
  <c r="X2554" i="1"/>
  <c r="Y2554" i="1" s="1"/>
  <c r="X2710" i="1"/>
  <c r="Y2710" i="1" s="1"/>
  <c r="X3022" i="1"/>
  <c r="Y3022" i="1" s="1"/>
  <c r="X3202" i="1"/>
  <c r="Y3202" i="1" s="1"/>
  <c r="X3382" i="1"/>
  <c r="Y3382" i="1" s="1"/>
  <c r="X3526" i="1"/>
  <c r="Y3526" i="1"/>
  <c r="X3730" i="1"/>
  <c r="Y3730" i="1"/>
  <c r="X3886" i="1"/>
  <c r="Y3886" i="1" s="1"/>
  <c r="X4462" i="1"/>
  <c r="Y4462" i="1" s="1"/>
  <c r="X4714" i="1"/>
  <c r="Y4714" i="1" s="1"/>
  <c r="X4930" i="1"/>
  <c r="Y4930" i="1"/>
  <c r="X5134" i="1"/>
  <c r="Y5134" i="1"/>
  <c r="X5326" i="1"/>
  <c r="Y5326" i="1" s="1"/>
  <c r="X5566" i="1"/>
  <c r="Y5566" i="1" s="1"/>
  <c r="X5998" i="1"/>
  <c r="Y5998" i="1" s="1"/>
  <c r="X6202" i="1"/>
  <c r="Y6202" i="1" s="1"/>
  <c r="X6466" i="1"/>
  <c r="Y6466" i="1"/>
  <c r="X6718" i="1"/>
  <c r="Y6718" i="1"/>
  <c r="X6934" i="1"/>
  <c r="Y6934" i="1" s="1"/>
  <c r="X7234" i="1"/>
  <c r="Y7234" i="1" s="1"/>
  <c r="X7426" i="1"/>
  <c r="Y7426" i="1" s="1"/>
  <c r="X7702" i="1"/>
  <c r="Y7702" i="1" s="1"/>
  <c r="X7894" i="1"/>
  <c r="Y7894" i="1"/>
  <c r="X4602" i="1"/>
  <c r="Y4602" i="1"/>
  <c r="X5838" i="1"/>
  <c r="Y5838" i="1" s="1"/>
  <c r="X6966" i="1"/>
  <c r="Y6966" i="1" s="1"/>
  <c r="X1086" i="1"/>
  <c r="Y1086" i="1" s="1"/>
  <c r="X1218" i="1"/>
  <c r="Y1218" i="1" s="1"/>
  <c r="X1338" i="1"/>
  <c r="Y1338" i="1" s="1"/>
  <c r="X1446" i="1"/>
  <c r="Y1446" i="1"/>
  <c r="X1578" i="1"/>
  <c r="Y1578" i="1"/>
  <c r="X1710" i="1"/>
  <c r="Y1710" i="1" s="1"/>
  <c r="X1830" i="1"/>
  <c r="Y1830" i="1" s="1"/>
  <c r="X1950" i="1"/>
  <c r="Y1950" i="1" s="1"/>
  <c r="X2082" i="1"/>
  <c r="Y2082" i="1" s="1"/>
  <c r="X2226" i="1"/>
  <c r="Y2226" i="1"/>
  <c r="X2346" i="1"/>
  <c r="Y2346" i="1" s="1"/>
  <c r="X2574" i="1"/>
  <c r="Y2574" i="1" s="1"/>
  <c r="X2694" i="1"/>
  <c r="Y2694" i="1" s="1"/>
  <c r="X2826" i="1"/>
  <c r="Y2826" i="1" s="1"/>
  <c r="X2946" i="1"/>
  <c r="Y2946" i="1"/>
  <c r="X3090" i="1"/>
  <c r="Y3090" i="1"/>
  <c r="X3318" i="1"/>
  <c r="Y3318" i="1" s="1"/>
  <c r="X3438" i="1"/>
  <c r="Y3438" i="1" s="1"/>
  <c r="X3810" i="1"/>
  <c r="Y3810" i="1" s="1"/>
  <c r="X3930" i="1"/>
  <c r="Y3930" i="1" s="1"/>
  <c r="X4062" i="1"/>
  <c r="Y4062" i="1"/>
  <c r="X4302" i="1"/>
  <c r="Y4302" i="1"/>
  <c r="X4434" i="1"/>
  <c r="Y4434" i="1" s="1"/>
  <c r="X4590" i="1"/>
  <c r="Y4590" i="1" s="1"/>
  <c r="X4734" i="1"/>
  <c r="Y4734" i="1" s="1"/>
  <c r="X4986" i="1"/>
  <c r="Y4986" i="1" s="1"/>
  <c r="X5286" i="1"/>
  <c r="Y5286" i="1" s="1"/>
  <c r="X5790" i="1"/>
  <c r="Y5790" i="1"/>
  <c r="X6126" i="1"/>
  <c r="Y6126" i="1"/>
  <c r="X6258" i="1"/>
  <c r="Y6258" i="1" s="1"/>
  <c r="X6594" i="1"/>
  <c r="Y6594" i="1" s="1"/>
  <c r="X6750" i="1"/>
  <c r="Y6750" i="1" s="1"/>
  <c r="X6954" i="1"/>
  <c r="Y6954" i="1"/>
  <c r="X7242" i="1"/>
  <c r="Y7242" i="1"/>
  <c r="X7578" i="1"/>
  <c r="Y7578" i="1" s="1"/>
  <c r="X7734" i="1"/>
  <c r="Y7734" i="1" s="1"/>
  <c r="X7878" i="1"/>
  <c r="Y7878" i="1" s="1"/>
  <c r="X7495" i="1"/>
  <c r="Y7495" i="1" s="1"/>
  <c r="X5719" i="1"/>
  <c r="Y5719" i="1"/>
  <c r="X6199" i="1"/>
  <c r="Y6199" i="1"/>
  <c r="X6367" i="1"/>
  <c r="Y6367" i="1" s="1"/>
  <c r="X6499" i="1"/>
  <c r="Y6499" i="1" s="1"/>
  <c r="X6823" i="1"/>
  <c r="Y6823" i="1" s="1"/>
  <c r="X7123" i="1"/>
  <c r="Y7123" i="1" s="1"/>
  <c r="X7291" i="1"/>
  <c r="Y7291" i="1"/>
  <c r="X7447" i="1"/>
  <c r="Y7447" i="1"/>
  <c r="X7591" i="1"/>
  <c r="Y7591" i="1" s="1"/>
  <c r="X7735" i="1"/>
  <c r="Y7735" i="1" s="1"/>
  <c r="X7867" i="1"/>
  <c r="Y7867" i="1" s="1"/>
  <c r="X7999" i="1"/>
  <c r="Y7999" i="1" s="1"/>
  <c r="X777" i="1"/>
  <c r="Y777" i="1" s="1"/>
  <c r="X1379" i="1"/>
  <c r="Y1379" i="1"/>
  <c r="X35" i="1"/>
  <c r="Y35" i="1"/>
  <c r="X155" i="1"/>
  <c r="Y155" i="1" s="1"/>
  <c r="X299" i="1"/>
  <c r="Y299" i="1" s="1"/>
  <c r="X431" i="1"/>
  <c r="Y431" i="1" s="1"/>
  <c r="X671" i="1"/>
  <c r="Y671" i="1" s="1"/>
  <c r="X815" i="1"/>
  <c r="Y815" i="1"/>
  <c r="X935" i="1"/>
  <c r="Y935" i="1" s="1"/>
  <c r="X1091" i="1"/>
  <c r="Y1091" i="1" s="1"/>
  <c r="X1223" i="1"/>
  <c r="Y1223" i="1" s="1"/>
  <c r="X1439" i="1"/>
  <c r="Y1439" i="1" s="1"/>
  <c r="X1547" i="1"/>
  <c r="Y1547" i="1"/>
  <c r="X1667" i="1"/>
  <c r="Y1667" i="1"/>
  <c r="X2039" i="1"/>
  <c r="Y2039" i="1" s="1"/>
  <c r="X2159" i="1"/>
  <c r="Y2159" i="1" s="1"/>
  <c r="X2387" i="1"/>
  <c r="Y2387" i="1" s="1"/>
  <c r="X2519" i="1"/>
  <c r="Y2519" i="1" s="1"/>
  <c r="X2747" i="1"/>
  <c r="Y2747" i="1"/>
  <c r="X2903" i="1"/>
  <c r="Y2903" i="1"/>
  <c r="X3047" i="1"/>
  <c r="Y3047" i="1" s="1"/>
  <c r="X3287" i="1"/>
  <c r="Y3287" i="1" s="1"/>
  <c r="X3707" i="1"/>
  <c r="Y3707" i="1" s="1"/>
  <c r="X5512" i="1"/>
  <c r="Y5512" i="1" s="1"/>
  <c r="X6024" i="1"/>
  <c r="Y6024" i="1"/>
  <c r="X5668" i="1"/>
  <c r="Y5668" i="1"/>
  <c r="X5956" i="1"/>
  <c r="Y5956" i="1"/>
  <c r="X6100" i="1"/>
  <c r="Y6100" i="1" s="1"/>
  <c r="X6220" i="1"/>
  <c r="Y6220" i="1" s="1"/>
  <c r="X6580" i="1"/>
  <c r="Y6580" i="1" s="1"/>
  <c r="X7178" i="1"/>
  <c r="Y7178" i="1" s="1"/>
  <c r="X6613" i="1"/>
  <c r="Y6613" i="1"/>
  <c r="X7059" i="1"/>
  <c r="Y7059" i="1" s="1"/>
  <c r="X98" i="1"/>
  <c r="Y98" i="1" s="1"/>
  <c r="X194" i="1"/>
  <c r="Y194" i="1" s="1"/>
  <c r="X530" i="1"/>
  <c r="Y530" i="1" s="1"/>
  <c r="X638" i="1"/>
  <c r="Y638" i="1"/>
  <c r="X962" i="1"/>
  <c r="Y962" i="1"/>
  <c r="X1058" i="1"/>
  <c r="Y1058" i="1" s="1"/>
  <c r="X1394" i="1"/>
  <c r="Y1394" i="1" s="1"/>
  <c r="X1550" i="1"/>
  <c r="Y1550" i="1" s="1"/>
  <c r="X1682" i="1"/>
  <c r="Y1682" i="1" s="1"/>
  <c r="X1994" i="1"/>
  <c r="Y1994" i="1"/>
  <c r="X2342" i="1"/>
  <c r="Y2342" i="1"/>
  <c r="X2570" i="1"/>
  <c r="Y2570" i="1" s="1"/>
  <c r="X2798" i="1"/>
  <c r="Y2798" i="1" s="1"/>
  <c r="X2918" i="1"/>
  <c r="Y2918" i="1" s="1"/>
  <c r="X3038" i="1"/>
  <c r="Y3038" i="1" s="1"/>
  <c r="X3434" i="1"/>
  <c r="Y3434" i="1" s="1"/>
  <c r="X3542" i="1"/>
  <c r="Y3542" i="1"/>
  <c r="X3650" i="1"/>
  <c r="Y3650" i="1"/>
  <c r="X3794" i="1"/>
  <c r="Y3794" i="1" s="1"/>
  <c r="X3914" i="1"/>
  <c r="Y3914" i="1" s="1"/>
  <c r="X4034" i="1"/>
  <c r="Y4034" i="1" s="1"/>
  <c r="X4178" i="1"/>
  <c r="Y4178" i="1" s="1"/>
  <c r="X4310" i="1"/>
  <c r="Y4310" i="1"/>
  <c r="X4526" i="1"/>
  <c r="Y4526" i="1" s="1"/>
  <c r="X4778" i="1"/>
  <c r="Y4778" i="1" s="1"/>
  <c r="X4874" i="1"/>
  <c r="Y4874" i="1" s="1"/>
  <c r="X4994" i="1"/>
  <c r="Y4994" i="1" s="1"/>
  <c r="X5114" i="1"/>
  <c r="Y5114" i="1"/>
  <c r="X5258" i="1"/>
  <c r="Y5258" i="1"/>
  <c r="X5354" i="1"/>
  <c r="Y5354" i="1" s="1"/>
  <c r="X5498" i="1"/>
  <c r="Y5498" i="1" s="1"/>
  <c r="X5714" i="1"/>
  <c r="Y5714" i="1" s="1"/>
  <c r="X5918" i="1"/>
  <c r="Y5918" i="1" s="1"/>
  <c r="X6050" i="1"/>
  <c r="Y6050" i="1"/>
  <c r="X6182" i="1"/>
  <c r="Y6182" i="1"/>
  <c r="X6290" i="1"/>
  <c r="Y6290" i="1" s="1"/>
  <c r="X6422" i="1"/>
  <c r="Y6422" i="1" s="1"/>
  <c r="X6794" i="1"/>
  <c r="Y6794" i="1" s="1"/>
  <c r="X6902" i="1"/>
  <c r="Y6902" i="1" s="1"/>
  <c r="X7010" i="1"/>
  <c r="Y7010" i="1" s="1"/>
  <c r="X7154" i="1"/>
  <c r="Y7154" i="1"/>
  <c r="X7286" i="1"/>
  <c r="Y7286" i="1"/>
  <c r="X7430" i="1"/>
  <c r="Y7430" i="1" s="1"/>
  <c r="X7562" i="1"/>
  <c r="Y7562" i="1" s="1"/>
  <c r="X7682" i="1"/>
  <c r="Y7682" i="1" s="1"/>
  <c r="X7826" i="1"/>
  <c r="Y7826" i="1" s="1"/>
  <c r="X7934" i="1"/>
  <c r="Y7934" i="1"/>
  <c r="X5927" i="1"/>
  <c r="Y5927" i="1" s="1"/>
  <c r="X5343" i="1"/>
  <c r="Y5343" i="1" s="1"/>
  <c r="X5475" i="1"/>
  <c r="Y5475" i="1" s="1"/>
  <c r="X5595" i="1"/>
  <c r="Y5595" i="1" s="1"/>
  <c r="X6099" i="1"/>
  <c r="Y6099" i="1"/>
  <c r="X6375" i="1"/>
  <c r="Y6375" i="1"/>
  <c r="X6735" i="1"/>
  <c r="Y6735" i="1" s="1"/>
  <c r="X6879" i="1"/>
  <c r="Y6879" i="1" s="1"/>
  <c r="X6999" i="1"/>
  <c r="Y6999" i="1" s="1"/>
  <c r="X7119" i="1"/>
  <c r="Y7119" i="1" s="1"/>
  <c r="X7479" i="1"/>
  <c r="Y7479" i="1"/>
  <c r="X7623" i="1"/>
  <c r="Y7623" i="1"/>
  <c r="X7743" i="1"/>
  <c r="Y7743" i="1" s="1"/>
  <c r="X7887" i="1"/>
  <c r="Y7887" i="1" s="1"/>
  <c r="X7995" i="1"/>
  <c r="Y7995" i="1" s="1"/>
  <c r="X6904" i="1"/>
  <c r="Y6904" i="1" s="1"/>
  <c r="X7036" i="1"/>
  <c r="Y7036" i="1" s="1"/>
  <c r="X7156" i="1"/>
  <c r="Y7156" i="1"/>
  <c r="X7540" i="1"/>
  <c r="Y7540" i="1"/>
  <c r="X7696" i="1"/>
  <c r="Y7696" i="1" s="1"/>
  <c r="X6317" i="1"/>
  <c r="Y6317" i="1" s="1"/>
  <c r="X5249" i="1"/>
  <c r="Y5249" i="1" s="1"/>
  <c r="X5513" i="1"/>
  <c r="Y5513" i="1"/>
  <c r="X5813" i="1"/>
  <c r="Y5813" i="1"/>
  <c r="X5969" i="1"/>
  <c r="Y5969" i="1" s="1"/>
  <c r="X6113" i="1"/>
  <c r="Y6113" i="1" s="1"/>
  <c r="X6245" i="1"/>
  <c r="Y6245" i="1" s="1"/>
  <c r="X6533" i="1"/>
  <c r="Y6533" i="1" s="1"/>
  <c r="X6641" i="1"/>
  <c r="Y6641" i="1"/>
  <c r="X6773" i="1"/>
  <c r="Y6773" i="1"/>
  <c r="X6905" i="1"/>
  <c r="Y6905" i="1" s="1"/>
  <c r="X7037" i="1"/>
  <c r="Y7037" i="1" s="1"/>
  <c r="X7169" i="1"/>
  <c r="Y7169" i="1" s="1"/>
  <c r="X7325" i="1"/>
  <c r="Y7325" i="1" s="1"/>
  <c r="X7457" i="1"/>
  <c r="Y7457" i="1"/>
  <c r="X7589" i="1"/>
  <c r="Y7589" i="1"/>
  <c r="X7721" i="1"/>
  <c r="Y7721" i="1" s="1"/>
  <c r="X7841" i="1"/>
  <c r="Y7841" i="1" s="1"/>
  <c r="X7985" i="1"/>
  <c r="Y7985" i="1" s="1"/>
  <c r="X4139" i="1"/>
  <c r="Y4139" i="1" s="1"/>
  <c r="X4295" i="1"/>
  <c r="Y4295" i="1"/>
  <c r="X4547" i="1"/>
  <c r="Y4547" i="1"/>
  <c r="X4667" i="1"/>
  <c r="Y4667" i="1"/>
  <c r="X4799" i="1"/>
  <c r="Y4799" i="1" s="1"/>
  <c r="X4943" i="1"/>
  <c r="Y4943" i="1" s="1"/>
  <c r="X5087" i="1"/>
  <c r="Y5087" i="1" s="1"/>
  <c r="X5351" i="1"/>
  <c r="Y5351" i="1" s="1"/>
  <c r="X5471" i="1"/>
  <c r="Y5471" i="1"/>
  <c r="X5591" i="1"/>
  <c r="Y5591" i="1" s="1"/>
  <c r="X5963" i="1"/>
  <c r="Y5963" i="1" s="1"/>
  <c r="X6203" i="1"/>
  <c r="Y6203" i="1" s="1"/>
  <c r="X6347" i="1"/>
  <c r="Y6347" i="1" s="1"/>
  <c r="X6599" i="1"/>
  <c r="Y6599" i="1"/>
  <c r="X6719" i="1"/>
  <c r="Y6719" i="1"/>
  <c r="X6971" i="1"/>
  <c r="Y6971" i="1" s="1"/>
  <c r="X7103" i="1"/>
  <c r="Y7103" i="1" s="1"/>
  <c r="X7247" i="1"/>
  <c r="Y7247" i="1" s="1"/>
  <c r="X7475" i="1"/>
  <c r="Y7475" i="1" s="1"/>
  <c r="X7703" i="1"/>
  <c r="Y7703" i="1"/>
  <c r="X7823" i="1"/>
  <c r="Y7823" i="1"/>
  <c r="X6913" i="1"/>
  <c r="Y6913" i="1" s="1"/>
  <c r="X6798" i="1"/>
  <c r="Y6798" i="1" s="1"/>
  <c r="X7032" i="1"/>
  <c r="Y7032" i="1" s="1"/>
  <c r="X2851" i="1"/>
  <c r="Y2851" i="1" s="1"/>
  <c r="X4015" i="1"/>
  <c r="Y4015" i="1" s="1"/>
  <c r="X7363" i="1"/>
  <c r="Y7363" i="1"/>
  <c r="X1880" i="1"/>
  <c r="Y1880" i="1"/>
  <c r="X3536" i="1"/>
  <c r="Y3536" i="1" s="1"/>
  <c r="X4580" i="1"/>
  <c r="Y4580" i="1" s="1"/>
  <c r="X6224" i="1"/>
  <c r="Y6224" i="1" s="1"/>
  <c r="X7004" i="1"/>
  <c r="Y7004" i="1"/>
  <c r="X7572" i="1"/>
  <c r="Y7572" i="1"/>
  <c r="X1065" i="1"/>
  <c r="Y1065" i="1" s="1"/>
  <c r="X2433" i="1"/>
  <c r="Y2433" i="1" s="1"/>
  <c r="X3405" i="1"/>
  <c r="Y3405" i="1" s="1"/>
  <c r="X4281" i="1"/>
  <c r="Y4281" i="1" s="1"/>
  <c r="X4773" i="1"/>
  <c r="Y4773" i="1"/>
  <c r="X5805" i="1"/>
  <c r="Y5805" i="1"/>
  <c r="X6189" i="1"/>
  <c r="Y6189" i="1" s="1"/>
  <c r="X6657" i="1"/>
  <c r="Y6657" i="1" s="1"/>
  <c r="X6909" i="1"/>
  <c r="Y6909" i="1" s="1"/>
  <c r="X7821" i="1"/>
  <c r="Y7821" i="1" s="1"/>
  <c r="X6648" i="1"/>
  <c r="Y6648" i="1"/>
  <c r="X2434" i="1"/>
  <c r="Y2434" i="1"/>
  <c r="X5338" i="1"/>
  <c r="Y5338" i="1" s="1"/>
  <c r="X6262" i="1"/>
  <c r="Y6262" i="1" s="1"/>
  <c r="X1320" i="1"/>
  <c r="Y1320" i="1" s="1"/>
  <c r="X7789" i="1"/>
  <c r="Y7789" i="1" s="1"/>
  <c r="X6768" i="1"/>
  <c r="Y6768" i="1" s="1"/>
  <c r="X2376" i="1"/>
  <c r="Y2376" i="1"/>
  <c r="X2652" i="1"/>
  <c r="Y2652" i="1"/>
  <c r="X2916" i="1"/>
  <c r="Y2916" i="1" s="1"/>
  <c r="X3132" i="1"/>
  <c r="Y3132" i="1" s="1"/>
  <c r="X3348" i="1"/>
  <c r="Y3348" i="1" s="1"/>
  <c r="X3888" i="1"/>
  <c r="Y3888" i="1" s="1"/>
  <c r="X4224" i="1"/>
  <c r="Y4224" i="1"/>
  <c r="X5784" i="1"/>
  <c r="Y5784" i="1" s="1"/>
  <c r="X6552" i="1"/>
  <c r="Y6552" i="1" s="1"/>
  <c r="X4717" i="1"/>
  <c r="Y4717" i="1" s="1"/>
  <c r="X289" i="1"/>
  <c r="Y289" i="1" s="1"/>
  <c r="X805" i="1"/>
  <c r="Y805" i="1"/>
  <c r="X1009" i="1"/>
  <c r="Y1009" i="1"/>
  <c r="X1789" i="1"/>
  <c r="Y1789" i="1" s="1"/>
  <c r="X1993" i="1"/>
  <c r="Y1993" i="1" s="1"/>
  <c r="X3709" i="1"/>
  <c r="Y3709" i="1" s="1"/>
  <c r="X4057" i="1"/>
  <c r="Y4057" i="1" s="1"/>
  <c r="X4633" i="1"/>
  <c r="Y4633" i="1"/>
  <c r="X5437" i="1"/>
  <c r="Y5437" i="1"/>
  <c r="X6385" i="1"/>
  <c r="Y6385" i="1" s="1"/>
  <c r="X7141" i="1"/>
  <c r="Y7141" i="1" s="1"/>
  <c r="X2583" i="1"/>
  <c r="Y2583" i="1" s="1"/>
  <c r="X124" i="1"/>
  <c r="Y124" i="1" s="1"/>
  <c r="X2392" i="1"/>
  <c r="Y2392" i="1" s="1"/>
  <c r="X3364" i="1"/>
  <c r="Y3364" i="1"/>
  <c r="X5080" i="1"/>
  <c r="Y5080" i="1"/>
  <c r="X502" i="1"/>
  <c r="Y502" i="1" s="1"/>
  <c r="X634" i="1"/>
  <c r="Y634" i="1" s="1"/>
  <c r="X826" i="1"/>
  <c r="Y826" i="1" s="1"/>
  <c r="X1114" i="1"/>
  <c r="Y1114" i="1"/>
  <c r="X1318" i="1"/>
  <c r="Y1318" i="1"/>
  <c r="X1474" i="1"/>
  <c r="Y1474" i="1" s="1"/>
  <c r="X1642" i="1"/>
  <c r="Y1642" i="1" s="1"/>
  <c r="X1846" i="1"/>
  <c r="Y1846" i="1" s="1"/>
  <c r="X2038" i="1"/>
  <c r="Y2038" i="1" s="1"/>
  <c r="X2134" i="1"/>
  <c r="Y2134" i="1"/>
  <c r="X2266" i="1"/>
  <c r="Y2266" i="1"/>
  <c r="X2398" i="1"/>
  <c r="Y2398" i="1" s="1"/>
  <c r="X2566" i="1"/>
  <c r="Y2566" i="1" s="1"/>
  <c r="X2734" i="1"/>
  <c r="Y2734" i="1" s="1"/>
  <c r="X2878" i="1"/>
  <c r="Y2878" i="1" s="1"/>
  <c r="X3034" i="1"/>
  <c r="Y3034" i="1"/>
  <c r="X3214" i="1"/>
  <c r="Y3214" i="1"/>
  <c r="X3394" i="1"/>
  <c r="Y3394" i="1" s="1"/>
  <c r="X3538" i="1"/>
  <c r="Y3538" i="1" s="1"/>
  <c r="X3742" i="1"/>
  <c r="Y3742" i="1" s="1"/>
  <c r="X3898" i="1"/>
  <c r="Y3898" i="1" s="1"/>
  <c r="X4282" i="1"/>
  <c r="Y4282" i="1" s="1"/>
  <c r="X4474" i="1"/>
  <c r="Y4474" i="1"/>
  <c r="X4726" i="1"/>
  <c r="Y4726" i="1"/>
  <c r="X4942" i="1"/>
  <c r="Y4942" i="1" s="1"/>
  <c r="X5146" i="1"/>
  <c r="Y5146" i="1" s="1"/>
  <c r="X5350" i="1"/>
  <c r="Y5350" i="1" s="1"/>
  <c r="X5578" i="1"/>
  <c r="Y5578" i="1" s="1"/>
  <c r="X6022" i="1"/>
  <c r="Y6022" i="1"/>
  <c r="X6214" i="1"/>
  <c r="Y6214" i="1" s="1"/>
  <c r="X6478" i="1"/>
  <c r="Y6478" i="1" s="1"/>
  <c r="X6790" i="1"/>
  <c r="Y6790" i="1" s="1"/>
  <c r="X6958" i="1"/>
  <c r="Y6958" i="1" s="1"/>
  <c r="X7258" i="1"/>
  <c r="Y7258" i="1"/>
  <c r="X7450" i="1"/>
  <c r="Y7450" i="1"/>
  <c r="X7714" i="1"/>
  <c r="Y7714" i="1" s="1"/>
  <c r="X7906" i="1"/>
  <c r="Y7906" i="1" s="1"/>
  <c r="X4758" i="1"/>
  <c r="Y4758" i="1" s="1"/>
  <c r="X6006" i="1"/>
  <c r="Y6006" i="1" s="1"/>
  <c r="X7038" i="1"/>
  <c r="Y7038" i="1"/>
  <c r="X1098" i="1"/>
  <c r="Y1098" i="1"/>
  <c r="X1458" i="1"/>
  <c r="Y1458" i="1" s="1"/>
  <c r="X1842" i="1"/>
  <c r="Y1842" i="1" s="1"/>
  <c r="X2094" i="1"/>
  <c r="Y2094" i="1" s="1"/>
  <c r="X2238" i="1"/>
  <c r="Y2238" i="1" s="1"/>
  <c r="X2358" i="1"/>
  <c r="Y2358" i="1"/>
  <c r="X2478" i="1"/>
  <c r="Y2478" i="1"/>
  <c r="X2586" i="1"/>
  <c r="Y2586" i="1"/>
  <c r="X2838" i="1"/>
  <c r="Y2838" i="1" s="1"/>
  <c r="X2958" i="1"/>
  <c r="Y2958" i="1" s="1"/>
  <c r="X3210" i="1"/>
  <c r="Y3210" i="1" s="1"/>
  <c r="X3330" i="1"/>
  <c r="Y3330" i="1" s="1"/>
  <c r="X3450" i="1"/>
  <c r="Y3450" i="1"/>
  <c r="X3582" i="1"/>
  <c r="Y3582" i="1" s="1"/>
  <c r="X3714" i="1"/>
  <c r="Y3714" i="1" s="1"/>
  <c r="X3822" i="1"/>
  <c r="Y3822" i="1" s="1"/>
  <c r="X3942" i="1"/>
  <c r="Y3942" i="1" s="1"/>
  <c r="X4074" i="1"/>
  <c r="Y4074" i="1"/>
  <c r="X4446" i="1"/>
  <c r="Y4446" i="1"/>
  <c r="X4890" i="1"/>
  <c r="Y4890" i="1" s="1"/>
  <c r="X4998" i="1"/>
  <c r="Y4998" i="1" s="1"/>
  <c r="X5298" i="1"/>
  <c r="Y5298" i="1" s="1"/>
  <c r="X5454" i="1"/>
  <c r="Y5454" i="1" s="1"/>
  <c r="X5598" i="1"/>
  <c r="Y5598" i="1"/>
  <c r="X5802" i="1"/>
  <c r="Y5802" i="1"/>
  <c r="X6138" i="1"/>
  <c r="Y6138" i="1" s="1"/>
  <c r="X6606" i="1"/>
  <c r="Y6606" i="1" s="1"/>
  <c r="X6762" i="1"/>
  <c r="Y6762" i="1" s="1"/>
  <c r="X6978" i="1"/>
  <c r="Y6978" i="1" s="1"/>
  <c r="X7122" i="1"/>
  <c r="Y7122" i="1"/>
  <c r="X7254" i="1"/>
  <c r="Y7254" i="1"/>
  <c r="X7746" i="1"/>
  <c r="Y7746" i="1"/>
  <c r="X7890" i="1"/>
  <c r="Y7890" i="1" s="1"/>
  <c r="X5635" i="1"/>
  <c r="Y5635" i="1" s="1"/>
  <c r="X5875" i="1"/>
  <c r="Y5875" i="1" s="1"/>
  <c r="X6055" i="1"/>
  <c r="Y6055" i="1" s="1"/>
  <c r="X6211" i="1"/>
  <c r="Y6211" i="1"/>
  <c r="X6379" i="1"/>
  <c r="Y6379" i="1" s="1"/>
  <c r="X6511" i="1"/>
  <c r="Y6511" i="1" s="1"/>
  <c r="X7135" i="1"/>
  <c r="Y7135" i="1" s="1"/>
  <c r="X7303" i="1"/>
  <c r="Y7303" i="1" s="1"/>
  <c r="X7603" i="1"/>
  <c r="Y7603" i="1"/>
  <c r="X7747" i="1"/>
  <c r="Y7747" i="1"/>
  <c r="X7879" i="1"/>
  <c r="Y7879" i="1" s="1"/>
  <c r="X1650" i="1"/>
  <c r="Y1650" i="1" s="1"/>
  <c r="X1941" i="1"/>
  <c r="Y1941" i="1" s="1"/>
  <c r="X47" i="1"/>
  <c r="Y47" i="1" s="1"/>
  <c r="X167" i="1"/>
  <c r="Y167" i="1"/>
  <c r="X311" i="1"/>
  <c r="Y311" i="1"/>
  <c r="X683" i="1"/>
  <c r="Y683" i="1" s="1"/>
  <c r="X947" i="1"/>
  <c r="Y947" i="1" s="1"/>
  <c r="X1103" i="1"/>
  <c r="Y1103" i="1" s="1"/>
  <c r="X1235" i="1"/>
  <c r="Y1235" i="1" s="1"/>
  <c r="X1559" i="1"/>
  <c r="Y1559" i="1" s="1"/>
  <c r="X1679" i="1"/>
  <c r="Y1679" i="1"/>
  <c r="X1787" i="1"/>
  <c r="Y1787" i="1"/>
  <c r="X1907" i="1"/>
  <c r="Y1907" i="1" s="1"/>
  <c r="X2063" i="1"/>
  <c r="Y2063" i="1" s="1"/>
  <c r="X2171" i="1"/>
  <c r="Y2171" i="1" s="1"/>
  <c r="X2279" i="1"/>
  <c r="Y2279" i="1" s="1"/>
  <c r="X2399" i="1"/>
  <c r="Y2399" i="1"/>
  <c r="X2531" i="1"/>
  <c r="Y2531" i="1" s="1"/>
  <c r="X2651" i="1"/>
  <c r="Y2651" i="1" s="1"/>
  <c r="X2771" i="1"/>
  <c r="Y2771" i="1" s="1"/>
  <c r="X2915" i="1"/>
  <c r="Y2915" i="1" s="1"/>
  <c r="X3059" i="1"/>
  <c r="Y3059" i="1"/>
  <c r="X3167" i="1"/>
  <c r="Y3167" i="1"/>
  <c r="X3299" i="1"/>
  <c r="Y3299" i="1" s="1"/>
  <c r="X3443" i="1"/>
  <c r="Y3443" i="1" s="1"/>
  <c r="X3587" i="1"/>
  <c r="Y3587" i="1" s="1"/>
  <c r="X3719" i="1"/>
  <c r="Y3719" i="1" s="1"/>
  <c r="X6040" i="1"/>
  <c r="Y6040" i="1"/>
  <c r="X6288" i="1"/>
  <c r="Y6288" i="1"/>
  <c r="X5488" i="1"/>
  <c r="Y5488" i="1" s="1"/>
  <c r="X5692" i="1"/>
  <c r="Y5692" i="1" s="1"/>
  <c r="X5824" i="1"/>
  <c r="Y5824" i="1" s="1"/>
  <c r="X5968" i="1"/>
  <c r="Y5968" i="1" s="1"/>
  <c r="X6328" i="1"/>
  <c r="Y6328" i="1"/>
  <c r="X6460" i="1"/>
  <c r="Y6460" i="1"/>
  <c r="X6592" i="1"/>
  <c r="Y6592" i="1"/>
  <c r="X3362" i="1"/>
  <c r="Y3362" i="1" s="1"/>
  <c r="X7813" i="1"/>
  <c r="Y7813" i="1" s="1"/>
  <c r="X7528" i="1"/>
  <c r="Y7528" i="1" s="1"/>
  <c r="X206" i="1"/>
  <c r="Y206" i="1" s="1"/>
  <c r="X314" i="1"/>
  <c r="Y314" i="1"/>
  <c r="X422" i="1"/>
  <c r="Y422" i="1" s="1"/>
  <c r="X650" i="1"/>
  <c r="Y650" i="1" s="1"/>
  <c r="X746" i="1"/>
  <c r="Y746" i="1" s="1"/>
  <c r="X854" i="1"/>
  <c r="Y854" i="1" s="1"/>
  <c r="X1070" i="1"/>
  <c r="Y1070" i="1"/>
  <c r="X1178" i="1"/>
  <c r="Y1178" i="1"/>
  <c r="X1286" i="1"/>
  <c r="Y1286" i="1" s="1"/>
  <c r="X1406" i="1"/>
  <c r="Y1406" i="1" s="1"/>
  <c r="X1562" i="1"/>
  <c r="Y1562" i="1" s="1"/>
  <c r="X1694" i="1"/>
  <c r="Y1694" i="1" s="1"/>
  <c r="X1802" i="1"/>
  <c r="Y1802" i="1"/>
  <c r="X1910" i="1"/>
  <c r="Y1910" i="1"/>
  <c r="X2006" i="1"/>
  <c r="Y2006" i="1" s="1"/>
  <c r="X2126" i="1"/>
  <c r="Y2126" i="1" s="1"/>
  <c r="X2246" i="1"/>
  <c r="Y2246" i="1" s="1"/>
  <c r="X2354" i="1"/>
  <c r="Y2354" i="1" s="1"/>
  <c r="X2582" i="1"/>
  <c r="Y2582" i="1"/>
  <c r="X2810" i="1"/>
  <c r="Y2810" i="1"/>
  <c r="X2930" i="1"/>
  <c r="Y2930" i="1"/>
  <c r="X3050" i="1"/>
  <c r="Y3050" i="1" s="1"/>
  <c r="X3194" i="1"/>
  <c r="Y3194" i="1" s="1"/>
  <c r="X3302" i="1"/>
  <c r="Y3302" i="1" s="1"/>
  <c r="X3446" i="1"/>
  <c r="Y3446" i="1" s="1"/>
  <c r="X3662" i="1"/>
  <c r="Y3662" i="1"/>
  <c r="X3806" i="1"/>
  <c r="Y3806" i="1" s="1"/>
  <c r="X3926" i="1"/>
  <c r="Y3926" i="1" s="1"/>
  <c r="X4046" i="1"/>
  <c r="Y4046" i="1" s="1"/>
  <c r="X4202" i="1"/>
  <c r="Y4202" i="1" s="1"/>
  <c r="X4538" i="1"/>
  <c r="Y4538" i="1"/>
  <c r="X4658" i="1"/>
  <c r="Y4658" i="1"/>
  <c r="X4790" i="1"/>
  <c r="Y4790" i="1" s="1"/>
  <c r="X5006" i="1"/>
  <c r="Y5006" i="1" s="1"/>
  <c r="X5126" i="1"/>
  <c r="Y5126" i="1" s="1"/>
  <c r="X5270" i="1"/>
  <c r="Y5270" i="1" s="1"/>
  <c r="X5366" i="1"/>
  <c r="Y5366" i="1"/>
  <c r="X5930" i="1"/>
  <c r="Y5930" i="1"/>
  <c r="X6062" i="1"/>
  <c r="Y6062" i="1" s="1"/>
  <c r="X6302" i="1"/>
  <c r="Y6302" i="1" s="1"/>
  <c r="X6542" i="1"/>
  <c r="Y6542" i="1" s="1"/>
  <c r="X6662" i="1"/>
  <c r="Y6662" i="1" s="1"/>
  <c r="X6806" i="1"/>
  <c r="Y6806" i="1"/>
  <c r="X7022" i="1"/>
  <c r="Y7022" i="1"/>
  <c r="X7298" i="1"/>
  <c r="Y7298" i="1"/>
  <c r="X7442" i="1"/>
  <c r="Y7442" i="1" s="1"/>
  <c r="X7574" i="1"/>
  <c r="Y7574" i="1" s="1"/>
  <c r="X7694" i="1"/>
  <c r="Y7694" i="1" s="1"/>
  <c r="X7946" i="1"/>
  <c r="Y7946" i="1" s="1"/>
  <c r="X5955" i="1"/>
  <c r="Y5955" i="1"/>
  <c r="X5235" i="1"/>
  <c r="Y5235" i="1" s="1"/>
  <c r="X5355" i="1"/>
  <c r="Y5355" i="1" s="1"/>
  <c r="X5487" i="1"/>
  <c r="Y5487" i="1" s="1"/>
  <c r="X5619" i="1"/>
  <c r="Y5619" i="1" s="1"/>
  <c r="X5739" i="1"/>
  <c r="Y5739" i="1"/>
  <c r="X5859" i="1"/>
  <c r="Y5859" i="1"/>
  <c r="X6111" i="1"/>
  <c r="Y6111" i="1" s="1"/>
  <c r="X6243" i="1"/>
  <c r="Y6243" i="1" s="1"/>
  <c r="X6387" i="1"/>
  <c r="Y6387" i="1" s="1"/>
  <c r="X6507" i="1"/>
  <c r="Y6507" i="1" s="1"/>
  <c r="X6615" i="1"/>
  <c r="Y6615" i="1"/>
  <c r="X6747" i="1"/>
  <c r="Y6747" i="1"/>
  <c r="X7239" i="1"/>
  <c r="Y7239" i="1" s="1"/>
  <c r="X7371" i="1"/>
  <c r="Y7371" i="1" s="1"/>
  <c r="X7491" i="1"/>
  <c r="Y7491" i="1" s="1"/>
  <c r="X7635" i="1"/>
  <c r="Y7635" i="1" s="1"/>
  <c r="X7755" i="1"/>
  <c r="Y7755" i="1" s="1"/>
  <c r="X4403" i="1"/>
  <c r="Y4403" i="1"/>
  <c r="X6916" i="1"/>
  <c r="Y6916" i="1"/>
  <c r="X7048" i="1"/>
  <c r="Y7048" i="1" s="1"/>
  <c r="X7168" i="1"/>
  <c r="Y7168" i="1" s="1"/>
  <c r="X7276" i="1"/>
  <c r="Y7276" i="1" s="1"/>
  <c r="X7396" i="1"/>
  <c r="Y7396" i="1" s="1"/>
  <c r="X7552" i="1"/>
  <c r="Y7552" i="1"/>
  <c r="X7708" i="1"/>
  <c r="Y7708" i="1" s="1"/>
  <c r="X7816" i="1"/>
  <c r="Y7816" i="1" s="1"/>
  <c r="X7924" i="1"/>
  <c r="Y7924" i="1" s="1"/>
  <c r="X6563" i="1"/>
  <c r="Y6563" i="1" s="1"/>
  <c r="X5009" i="1"/>
  <c r="Y5009" i="1"/>
  <c r="X5129" i="1"/>
  <c r="Y5129" i="1"/>
  <c r="X5273" i="1"/>
  <c r="Y5273" i="1" s="1"/>
  <c r="X5393" i="1"/>
  <c r="Y5393" i="1" s="1"/>
  <c r="X5525" i="1"/>
  <c r="Y5525" i="1" s="1"/>
  <c r="X5669" i="1"/>
  <c r="Y5669" i="1" s="1"/>
  <c r="X5825" i="1"/>
  <c r="Y5825" i="1"/>
  <c r="X5981" i="1"/>
  <c r="Y5981" i="1"/>
  <c r="X6125" i="1"/>
  <c r="Y6125" i="1" s="1"/>
  <c r="X6257" i="1"/>
  <c r="Y6257" i="1" s="1"/>
  <c r="X6401" i="1"/>
  <c r="Y6401" i="1" s="1"/>
  <c r="X6545" i="1"/>
  <c r="Y6545" i="1" s="1"/>
  <c r="X6653" i="1"/>
  <c r="Y6653" i="1" s="1"/>
  <c r="X6785" i="1"/>
  <c r="Y6785" i="1"/>
  <c r="X6917" i="1"/>
  <c r="Y6917" i="1"/>
  <c r="X7049" i="1"/>
  <c r="Y7049" i="1" s="1"/>
  <c r="X7181" i="1"/>
  <c r="Y7181" i="1" s="1"/>
  <c r="X7337" i="1"/>
  <c r="Y7337" i="1"/>
  <c r="X7469" i="1"/>
  <c r="Y7469" i="1" s="1"/>
  <c r="X7853" i="1"/>
  <c r="Y7853" i="1"/>
  <c r="X7997" i="1"/>
  <c r="Y7997" i="1"/>
  <c r="X4151" i="1"/>
  <c r="Y4151" i="1" s="1"/>
  <c r="X4679" i="1"/>
  <c r="Y4679" i="1" s="1"/>
  <c r="X4811" i="1"/>
  <c r="Y4811" i="1"/>
  <c r="X4955" i="1"/>
  <c r="Y4955" i="1" s="1"/>
  <c r="X5099" i="1"/>
  <c r="Y5099" i="1"/>
  <c r="X5363" i="1"/>
  <c r="Y5363" i="1"/>
  <c r="X5483" i="1"/>
  <c r="Y5483" i="1" s="1"/>
  <c r="X5711" i="1"/>
  <c r="Y5711" i="1" s="1"/>
  <c r="X5819" i="1"/>
  <c r="Y5819" i="1"/>
  <c r="X6083" i="1"/>
  <c r="Y6083" i="1" s="1"/>
  <c r="X6215" i="1"/>
  <c r="Y6215" i="1"/>
  <c r="X6359" i="1"/>
  <c r="Y6359" i="1"/>
  <c r="X6731" i="1"/>
  <c r="Y6731" i="1" s="1"/>
  <c r="X6851" i="1"/>
  <c r="Y6851" i="1" s="1"/>
  <c r="X7115" i="1"/>
  <c r="Y7115" i="1"/>
  <c r="X7259" i="1"/>
  <c r="Y7259" i="1" s="1"/>
  <c r="X7595" i="1"/>
  <c r="Y7595" i="1"/>
  <c r="X7715" i="1"/>
  <c r="Y7715" i="1"/>
  <c r="X7835" i="1"/>
  <c r="Y7835" i="1" s="1"/>
  <c r="X557" i="1"/>
  <c r="Y557" i="1" s="1"/>
  <c r="X2957" i="1"/>
  <c r="Y2957" i="1"/>
  <c r="X3569" i="1"/>
  <c r="Y3569" i="1" s="1"/>
  <c r="X7105" i="1"/>
  <c r="Y7105" i="1"/>
  <c r="X5322" i="1"/>
  <c r="Y5322" i="1"/>
  <c r="X7561" i="1"/>
  <c r="Y7561" i="1" s="1"/>
  <c r="X2563" i="1"/>
  <c r="Y2563" i="1" s="1"/>
  <c r="X4207" i="1"/>
  <c r="Y4207" i="1"/>
  <c r="X7411" i="1"/>
  <c r="Y7411" i="1" s="1"/>
  <c r="X1964" i="1"/>
  <c r="Y1964" i="1"/>
  <c r="X7052" i="1"/>
  <c r="Y7052" i="1"/>
  <c r="X7621" i="1"/>
  <c r="Y7621" i="1" s="1"/>
  <c r="X1137" i="1"/>
  <c r="Y1137" i="1" s="1"/>
  <c r="X3441" i="1"/>
  <c r="Y3441" i="1"/>
  <c r="X4893" i="1"/>
  <c r="Y4893" i="1" s="1"/>
  <c r="X6201" i="1"/>
  <c r="Y6201" i="1"/>
  <c r="X6921" i="1"/>
  <c r="Y6921" i="1"/>
  <c r="X7905" i="1"/>
  <c r="Y7905" i="1" s="1"/>
  <c r="X6804" i="1"/>
  <c r="Y6804" i="1" s="1"/>
  <c r="X2638" i="1"/>
  <c r="Y2638" i="1"/>
  <c r="X6826" i="1"/>
  <c r="Y6826" i="1" s="1"/>
  <c r="X4861" i="1"/>
  <c r="Y4861" i="1"/>
  <c r="X7993" i="1"/>
  <c r="Y7993" i="1"/>
  <c r="X7176" i="1"/>
  <c r="Y7176" i="1" s="1"/>
  <c r="X444" i="1"/>
  <c r="Y444" i="1" s="1"/>
  <c r="X948" i="1"/>
  <c r="Y948" i="1"/>
  <c r="X1308" i="1"/>
  <c r="Y1308" i="1" s="1"/>
  <c r="X2208" i="1"/>
  <c r="Y2208" i="1"/>
  <c r="X2388" i="1"/>
  <c r="Y2388" i="1"/>
  <c r="X2796" i="1"/>
  <c r="Y2796" i="1" s="1"/>
  <c r="X2952" i="1"/>
  <c r="Y2952" i="1" s="1"/>
  <c r="X3924" i="1"/>
  <c r="Y3924" i="1"/>
  <c r="X4248" i="1"/>
  <c r="Y4248" i="1" s="1"/>
  <c r="X5820" i="1"/>
  <c r="Y5820" i="1"/>
  <c r="X6121" i="1"/>
  <c r="Y6121" i="1"/>
  <c r="X1021" i="1"/>
  <c r="Y1021" i="1" s="1"/>
  <c r="X1117" i="1"/>
  <c r="Y1117" i="1" s="1"/>
  <c r="X1813" i="1"/>
  <c r="Y1813" i="1"/>
  <c r="X2041" i="1"/>
  <c r="Y2041" i="1" s="1"/>
  <c r="X2545" i="1"/>
  <c r="Y2545" i="1"/>
  <c r="X3217" i="1"/>
  <c r="Y3217" i="1"/>
  <c r="X4105" i="1"/>
  <c r="Y4105" i="1" s="1"/>
  <c r="X4681" i="1"/>
  <c r="Y4681" i="1" s="1"/>
  <c r="X5149" i="1"/>
  <c r="Y5149" i="1"/>
  <c r="X6409" i="1"/>
  <c r="Y6409" i="1" s="1"/>
  <c r="X7213" i="1"/>
  <c r="Y7213" i="1"/>
  <c r="X2907" i="1"/>
  <c r="Y2907" i="1"/>
  <c r="X160" i="1"/>
  <c r="Y160" i="1" s="1"/>
  <c r="X2512" i="1"/>
  <c r="Y2512" i="1" s="1"/>
  <c r="X5248" i="1"/>
  <c r="Y5248" i="1"/>
  <c r="X2706" i="1"/>
  <c r="Y2706" i="1" s="1"/>
  <c r="X2970" i="1"/>
  <c r="Y2970" i="1"/>
  <c r="X3102" i="1"/>
  <c r="Y3102" i="1"/>
  <c r="X3222" i="1"/>
  <c r="Y3222" i="1" s="1"/>
  <c r="X3342" i="1"/>
  <c r="Y3342" i="1" s="1"/>
  <c r="X3594" i="1"/>
  <c r="Y3594" i="1"/>
  <c r="X3834" i="1"/>
  <c r="Y3834" i="1" s="1"/>
  <c r="X3954" i="1"/>
  <c r="Y3954" i="1"/>
  <c r="X4086" i="1"/>
  <c r="Y4086" i="1"/>
  <c r="X4194" i="1"/>
  <c r="Y4194" i="1" s="1"/>
  <c r="X4314" i="1"/>
  <c r="Y4314" i="1" s="1"/>
  <c r="X4458" i="1"/>
  <c r="Y4458" i="1"/>
  <c r="X4614" i="1"/>
  <c r="Y4614" i="1" s="1"/>
  <c r="X4746" i="1"/>
  <c r="Y4746" i="1"/>
  <c r="X5010" i="1"/>
  <c r="Y5010" i="1"/>
  <c r="X5154" i="1"/>
  <c r="Y5154" i="1" s="1"/>
  <c r="X5310" i="1"/>
  <c r="Y5310" i="1" s="1"/>
  <c r="X5610" i="1"/>
  <c r="Y5610" i="1"/>
  <c r="X5826" i="1"/>
  <c r="Y5826" i="1" s="1"/>
  <c r="X5970" i="1"/>
  <c r="Y5970" i="1"/>
  <c r="X6282" i="1"/>
  <c r="Y6282" i="1"/>
  <c r="X6426" i="1"/>
  <c r="Y6426" i="1" s="1"/>
  <c r="X6618" i="1"/>
  <c r="Y6618" i="1" s="1"/>
  <c r="X6774" i="1"/>
  <c r="Y6774" i="1"/>
  <c r="X6990" i="1"/>
  <c r="Y6990" i="1" s="1"/>
  <c r="X7134" i="1"/>
  <c r="Y7134" i="1"/>
  <c r="X7266" i="1"/>
  <c r="Y7266" i="1"/>
  <c r="X7410" i="1"/>
  <c r="Y7410" i="1" s="1"/>
  <c r="X7590" i="1"/>
  <c r="Y7590" i="1" s="1"/>
  <c r="X7902" i="1"/>
  <c r="Y7902" i="1"/>
  <c r="X5683" i="1"/>
  <c r="Y5683" i="1" s="1"/>
  <c r="X1891" i="1"/>
  <c r="Y1891" i="1"/>
  <c r="X5731" i="1"/>
  <c r="Y5731" i="1"/>
  <c r="X5887" i="1"/>
  <c r="Y5887" i="1" s="1"/>
  <c r="X6067" i="1"/>
  <c r="Y6067" i="1" s="1"/>
  <c r="X6223" i="1"/>
  <c r="Y6223" i="1"/>
  <c r="X6391" i="1"/>
  <c r="Y6391" i="1" s="1"/>
  <c r="X6523" i="1"/>
  <c r="Y6523" i="1"/>
  <c r="X6679" i="1"/>
  <c r="Y6679" i="1"/>
  <c r="X6847" i="1"/>
  <c r="Y6847" i="1" s="1"/>
  <c r="X7003" i="1"/>
  <c r="Y7003" i="1" s="1"/>
  <c r="X7147" i="1"/>
  <c r="Y7147" i="1"/>
  <c r="X7315" i="1"/>
  <c r="Y7315" i="1" s="1"/>
  <c r="X7459" i="1"/>
  <c r="Y7459" i="1"/>
  <c r="X7615" i="1"/>
  <c r="Y7615" i="1"/>
  <c r="X7759" i="1"/>
  <c r="Y7759" i="1" s="1"/>
  <c r="X7891" i="1"/>
  <c r="Y7891" i="1" s="1"/>
  <c r="X4494" i="1"/>
  <c r="Y4494" i="1"/>
  <c r="X2759" i="1"/>
  <c r="Y2759" i="1" s="1"/>
  <c r="X2867" i="1"/>
  <c r="Y2867" i="1"/>
  <c r="X191" i="1"/>
  <c r="Y191" i="1"/>
  <c r="X323" i="1"/>
  <c r="Y323" i="1" s="1"/>
  <c r="X443" i="1"/>
  <c r="Y443" i="1" s="1"/>
  <c r="X563" i="1"/>
  <c r="Y563" i="1"/>
  <c r="X827" i="1"/>
  <c r="Y827" i="1" s="1"/>
  <c r="X959" i="1"/>
  <c r="Y959" i="1"/>
  <c r="X1115" i="1"/>
  <c r="Y1115" i="1"/>
  <c r="X1259" i="1"/>
  <c r="Y1259" i="1" s="1"/>
  <c r="X1451" i="1"/>
  <c r="Y1451" i="1" s="1"/>
  <c r="X1571" i="1"/>
  <c r="Y1571" i="1"/>
  <c r="X1919" i="1"/>
  <c r="Y1919" i="1" s="1"/>
  <c r="X2183" i="1"/>
  <c r="Y2183" i="1"/>
  <c r="X2291" i="1"/>
  <c r="Y2291" i="1"/>
  <c r="X2543" i="1"/>
  <c r="Y2543" i="1" s="1"/>
  <c r="X2663" i="1"/>
  <c r="Y2663" i="1" s="1"/>
  <c r="X2939" i="1"/>
  <c r="Y2939" i="1"/>
  <c r="X3071" i="1"/>
  <c r="Y3071" i="1" s="1"/>
  <c r="X3191" i="1"/>
  <c r="Y3191" i="1"/>
  <c r="X3311" i="1"/>
  <c r="Y3311" i="1"/>
  <c r="X3467" i="1"/>
  <c r="Y3467" i="1" s="1"/>
  <c r="X3599" i="1"/>
  <c r="Y3599" i="1" s="1"/>
  <c r="X3731" i="1"/>
  <c r="Y3731" i="1"/>
  <c r="X5524" i="1"/>
  <c r="Y5524" i="1" s="1"/>
  <c r="X6684" i="1"/>
  <c r="Y6684" i="1"/>
  <c r="X5500" i="1"/>
  <c r="Y5500" i="1"/>
  <c r="X5704" i="1"/>
  <c r="Y5704" i="1" s="1"/>
  <c r="X5836" i="1"/>
  <c r="Y5836" i="1" s="1"/>
  <c r="X5980" i="1"/>
  <c r="Y5980" i="1"/>
  <c r="X6112" i="1"/>
  <c r="Y6112" i="1" s="1"/>
  <c r="X6244" i="1"/>
  <c r="Y6244" i="1"/>
  <c r="X6340" i="1"/>
  <c r="Y6340" i="1"/>
  <c r="X6604" i="1"/>
  <c r="Y6604" i="1" s="1"/>
  <c r="X4154" i="1"/>
  <c r="Y4154" i="1" s="1"/>
  <c r="X7969" i="1"/>
  <c r="Y7969" i="1"/>
  <c r="X110" i="1"/>
  <c r="Y110" i="1" s="1"/>
  <c r="X218" i="1"/>
  <c r="Y218" i="1"/>
  <c r="X326" i="1"/>
  <c r="Y326" i="1"/>
  <c r="X434" i="1"/>
  <c r="Y434" i="1" s="1"/>
  <c r="X542" i="1"/>
  <c r="Y542" i="1" s="1"/>
  <c r="X866" i="1"/>
  <c r="Y866" i="1"/>
  <c r="X974" i="1"/>
  <c r="Y974" i="1" s="1"/>
  <c r="X1082" i="1"/>
  <c r="Y1082" i="1"/>
  <c r="X1298" i="1"/>
  <c r="Y1298" i="1"/>
  <c r="X1418" i="1"/>
  <c r="Y1418" i="1" s="1"/>
  <c r="X1574" i="1"/>
  <c r="Y1574" i="1" s="1"/>
  <c r="X1706" i="1"/>
  <c r="Y1706" i="1"/>
  <c r="X1814" i="1"/>
  <c r="Y1814" i="1" s="1"/>
  <c r="X2018" i="1"/>
  <c r="Y2018" i="1"/>
  <c r="X2138" i="1"/>
  <c r="Y2138" i="1"/>
  <c r="X2366" i="1"/>
  <c r="Y2366" i="1" s="1"/>
  <c r="X2474" i="1"/>
  <c r="Y2474" i="1" s="1"/>
  <c r="X2594" i="1"/>
  <c r="Y2594" i="1"/>
  <c r="X2690" i="1"/>
  <c r="Y2690" i="1" s="1"/>
  <c r="X2822" i="1"/>
  <c r="Y2822" i="1"/>
  <c r="X2942" i="1"/>
  <c r="Y2942" i="1"/>
  <c r="X3062" i="1"/>
  <c r="Y3062" i="1" s="1"/>
  <c r="X3314" i="1"/>
  <c r="Y3314" i="1" s="1"/>
  <c r="X3458" i="1"/>
  <c r="Y3458" i="1"/>
  <c r="X3554" i="1"/>
  <c r="Y3554" i="1" s="1"/>
  <c r="X3674" i="1"/>
  <c r="Y3674" i="1"/>
  <c r="X3818" i="1"/>
  <c r="Y3818" i="1"/>
  <c r="X3938" i="1"/>
  <c r="Y3938" i="1" s="1"/>
  <c r="X4058" i="1"/>
  <c r="Y4058" i="1" s="1"/>
  <c r="X4214" i="1"/>
  <c r="Y4214" i="1"/>
  <c r="X4322" i="1"/>
  <c r="Y4322" i="1" s="1"/>
  <c r="X4550" i="1"/>
  <c r="Y4550" i="1"/>
  <c r="X4670" i="1"/>
  <c r="Y4670" i="1"/>
  <c r="X4802" i="1"/>
  <c r="Y4802" i="1" s="1"/>
  <c r="X4886" i="1"/>
  <c r="Y4886" i="1" s="1"/>
  <c r="X5018" i="1"/>
  <c r="Y5018" i="1"/>
  <c r="X5138" i="1"/>
  <c r="Y5138" i="1" s="1"/>
  <c r="X5378" i="1"/>
  <c r="Y5378" i="1"/>
  <c r="X5510" i="1"/>
  <c r="Y5510" i="1"/>
  <c r="X5618" i="1"/>
  <c r="Y5618" i="1" s="1"/>
  <c r="X5726" i="1"/>
  <c r="Y5726" i="1" s="1"/>
  <c r="X5822" i="1"/>
  <c r="Y5822" i="1"/>
  <c r="X5942" i="1"/>
  <c r="Y5942" i="1" s="1"/>
  <c r="X6074" i="1"/>
  <c r="Y6074" i="1"/>
  <c r="X6194" i="1"/>
  <c r="Y6194" i="1"/>
  <c r="X6314" i="1"/>
  <c r="Y6314" i="1" s="1"/>
  <c r="X6434" i="1"/>
  <c r="Y6434" i="1" s="1"/>
  <c r="X6554" i="1"/>
  <c r="Y6554" i="1"/>
  <c r="X6674" i="1"/>
  <c r="Y6674" i="1" s="1"/>
  <c r="X6914" i="1"/>
  <c r="Y6914" i="1"/>
  <c r="X7034" i="1"/>
  <c r="Y7034" i="1"/>
  <c r="X7166" i="1"/>
  <c r="Y7166" i="1" s="1"/>
  <c r="X7310" i="1"/>
  <c r="Y7310" i="1" s="1"/>
  <c r="X7454" i="1"/>
  <c r="Y7454" i="1"/>
  <c r="X7586" i="1"/>
  <c r="Y7586" i="1" s="1"/>
  <c r="X7706" i="1"/>
  <c r="Y7706" i="1"/>
  <c r="X7838" i="1"/>
  <c r="Y7838" i="1"/>
  <c r="X7958" i="1"/>
  <c r="Y7958" i="1" s="1"/>
  <c r="X7624" i="1"/>
  <c r="Y7624" i="1" s="1"/>
  <c r="X5631" i="1"/>
  <c r="Y5631" i="1"/>
  <c r="X5871" i="1"/>
  <c r="Y5871" i="1" s="1"/>
  <c r="X6015" i="1"/>
  <c r="Y6015" i="1"/>
  <c r="X6135" i="1"/>
  <c r="Y6135" i="1"/>
  <c r="X6255" i="1"/>
  <c r="Y6255" i="1" s="1"/>
  <c r="X6399" i="1"/>
  <c r="Y6399" i="1" s="1"/>
  <c r="X6627" i="1"/>
  <c r="Y6627" i="1"/>
  <c r="X6759" i="1"/>
  <c r="Y6759" i="1" s="1"/>
  <c r="X6891" i="1"/>
  <c r="Y6891" i="1"/>
  <c r="X7131" i="1"/>
  <c r="Y7131" i="1"/>
  <c r="X7251" i="1"/>
  <c r="Y7251" i="1" s="1"/>
  <c r="X7383" i="1"/>
  <c r="Y7383" i="1" s="1"/>
  <c r="X7503" i="1"/>
  <c r="Y7503" i="1"/>
  <c r="X7647" i="1"/>
  <c r="Y7647" i="1" s="1"/>
  <c r="X7779" i="1"/>
  <c r="Y7779" i="1"/>
  <c r="X7899" i="1"/>
  <c r="Y7899" i="1"/>
  <c r="X4913" i="1"/>
  <c r="Y4913" i="1" s="1"/>
  <c r="X6796" i="1"/>
  <c r="Y6796" i="1" s="1"/>
  <c r="X6928" i="1"/>
  <c r="Y6928" i="1"/>
  <c r="X7060" i="1"/>
  <c r="Y7060" i="1" s="1"/>
  <c r="X7180" i="1"/>
  <c r="Y7180" i="1"/>
  <c r="X7288" i="1"/>
  <c r="Y7288" i="1"/>
  <c r="X7408" i="1"/>
  <c r="Y7408" i="1" s="1"/>
  <c r="X7564" i="1"/>
  <c r="Y7564" i="1" s="1"/>
  <c r="X7720" i="1"/>
  <c r="Y7720" i="1"/>
  <c r="X7673" i="1"/>
  <c r="Y7673" i="1" s="1"/>
  <c r="X5021" i="1"/>
  <c r="Y5021" i="1"/>
  <c r="X5141" i="1"/>
  <c r="Y5141" i="1"/>
  <c r="X5285" i="1"/>
  <c r="Y5285" i="1" s="1"/>
  <c r="X5405" i="1"/>
  <c r="Y5405" i="1" s="1"/>
  <c r="X5537" i="1"/>
  <c r="Y5537" i="1"/>
  <c r="X5693" i="1"/>
  <c r="Y5693" i="1" s="1"/>
  <c r="X5837" i="1"/>
  <c r="Y5837" i="1"/>
  <c r="X5993" i="1"/>
  <c r="Y5993" i="1"/>
  <c r="X6137" i="1"/>
  <c r="Y6137" i="1" s="1"/>
  <c r="X6281" i="1"/>
  <c r="Y6281" i="1" s="1"/>
  <c r="X6425" i="1"/>
  <c r="Y6425" i="1"/>
  <c r="X6557" i="1"/>
  <c r="Y6557" i="1" s="1"/>
  <c r="X6797" i="1"/>
  <c r="Y6797" i="1"/>
  <c r="X6929" i="1"/>
  <c r="Y6929" i="1"/>
  <c r="X7061" i="1"/>
  <c r="Y7061" i="1" s="1"/>
  <c r="X7193" i="1"/>
  <c r="Y7193" i="1" s="1"/>
  <c r="X7481" i="1"/>
  <c r="Y7481" i="1"/>
  <c r="X7601" i="1"/>
  <c r="Y7601" i="1" s="1"/>
  <c r="X7865" i="1"/>
  <c r="Y7865" i="1"/>
  <c r="X6413" i="1"/>
  <c r="Y6413" i="1"/>
  <c r="X3899" i="1"/>
  <c r="Y3899" i="1" s="1"/>
  <c r="X4031" i="1"/>
  <c r="Y4031" i="1" s="1"/>
  <c r="X4163" i="1"/>
  <c r="Y4163" i="1"/>
  <c r="X4307" i="1"/>
  <c r="Y4307" i="1" s="1"/>
  <c r="X4427" i="1"/>
  <c r="Y4427" i="1"/>
  <c r="X4559" i="1"/>
  <c r="Y4559" i="1"/>
  <c r="X4691" i="1"/>
  <c r="Y4691" i="1" s="1"/>
  <c r="X4823" i="1"/>
  <c r="Y4823" i="1" s="1"/>
  <c r="X4967" i="1"/>
  <c r="Y4967" i="1"/>
  <c r="X5111" i="1"/>
  <c r="Y5111" i="1" s="1"/>
  <c r="X5255" i="1"/>
  <c r="Y5255" i="1"/>
  <c r="X5375" i="1"/>
  <c r="Y5375" i="1"/>
  <c r="X5495" i="1"/>
  <c r="Y5495" i="1" s="1"/>
  <c r="X5603" i="1"/>
  <c r="Y5603" i="1" s="1"/>
  <c r="X5831" i="1"/>
  <c r="Y5831" i="1"/>
  <c r="X5975" i="1"/>
  <c r="Y5975" i="1" s="1"/>
  <c r="X6227" i="1"/>
  <c r="Y6227" i="1"/>
  <c r="X6371" i="1"/>
  <c r="Y6371" i="1"/>
  <c r="X6491" i="1"/>
  <c r="Y6491" i="1" s="1"/>
  <c r="X6611" i="1"/>
  <c r="Y6611" i="1" s="1"/>
  <c r="X6743" i="1"/>
  <c r="Y6743" i="1"/>
  <c r="X6863" i="1"/>
  <c r="Y6863" i="1" s="1"/>
  <c r="X6983" i="1"/>
  <c r="Y6983" i="1"/>
  <c r="X7127" i="1"/>
  <c r="Y7127" i="1"/>
  <c r="X7379" i="1"/>
  <c r="Y7379" i="1" s="1"/>
  <c r="X7487" i="1"/>
  <c r="Y7487" i="1" s="1"/>
  <c r="X7607" i="1"/>
  <c r="Y7607" i="1"/>
  <c r="X7727" i="1"/>
  <c r="Y7727" i="1" s="1"/>
  <c r="X7955" i="1"/>
  <c r="Y7955" i="1"/>
  <c r="X6780" i="1"/>
  <c r="Y6780" i="1"/>
  <c r="X641" i="1"/>
  <c r="Y641" i="1" s="1"/>
  <c r="X1829" i="1"/>
  <c r="Y1829" i="1" s="1"/>
  <c r="X3581" i="1"/>
  <c r="Y3581" i="1"/>
  <c r="X4853" i="1"/>
  <c r="Y4853" i="1" s="1"/>
  <c r="X7512" i="1"/>
  <c r="Y7512" i="1"/>
  <c r="X7810" i="1"/>
  <c r="Y7810" i="1"/>
  <c r="X919" i="1"/>
  <c r="Y919" i="1" s="1"/>
  <c r="X1543" i="1"/>
  <c r="Y1543" i="1" s="1"/>
  <c r="X2155" i="1"/>
  <c r="Y2155" i="1"/>
  <c r="X2875" i="1"/>
  <c r="Y2875" i="1" s="1"/>
  <c r="X4711" i="1"/>
  <c r="Y4711" i="1"/>
  <c r="X5503" i="1"/>
  <c r="Y5503" i="1"/>
  <c r="X6093" i="1"/>
  <c r="Y6093" i="1" s="1"/>
  <c r="X2252" i="1"/>
  <c r="Y2252" i="1" s="1"/>
  <c r="X3008" i="1"/>
  <c r="Y3008" i="1"/>
  <c r="X5660" i="1"/>
  <c r="Y5660" i="1" s="1"/>
  <c r="X7100" i="1"/>
  <c r="Y7100" i="1"/>
  <c r="X7669" i="1"/>
  <c r="Y7669" i="1"/>
  <c r="X1245" i="1"/>
  <c r="Y1245" i="1" s="1"/>
  <c r="X3693" i="1"/>
  <c r="Y3693" i="1" s="1"/>
  <c r="X5037" i="1"/>
  <c r="Y5037" i="1"/>
  <c r="X6261" i="1"/>
  <c r="Y6261" i="1" s="1"/>
  <c r="X6969" i="1"/>
  <c r="Y6969" i="1"/>
  <c r="X7953" i="1"/>
  <c r="Y7953" i="1"/>
  <c r="X6961" i="1"/>
  <c r="Y6961" i="1" s="1"/>
  <c r="X1270" i="1"/>
  <c r="Y1270" i="1" s="1"/>
  <c r="X2770" i="1"/>
  <c r="Y2770" i="1"/>
  <c r="X6970" i="1"/>
  <c r="Y6970" i="1" s="1"/>
  <c r="X5640" i="1"/>
  <c r="Y5640" i="1"/>
  <c r="X347" i="1"/>
  <c r="Y347" i="1"/>
  <c r="X7284" i="1"/>
  <c r="Y7284" i="1" s="1"/>
  <c r="X1020" i="1"/>
  <c r="Y1020" i="1" s="1"/>
  <c r="X1356" i="1"/>
  <c r="Y1356" i="1"/>
  <c r="X1728" i="1"/>
  <c r="Y1728" i="1" s="1"/>
  <c r="X2016" i="1"/>
  <c r="Y2016" i="1"/>
  <c r="X2412" i="1"/>
  <c r="Y2412" i="1"/>
  <c r="X2976" i="1"/>
  <c r="Y2976" i="1" s="1"/>
  <c r="X3168" i="1"/>
  <c r="Y3168" i="1"/>
  <c r="X3936" i="1"/>
  <c r="Y3936" i="1"/>
  <c r="X6769" i="1"/>
  <c r="Y6769" i="1" s="1"/>
  <c r="X337" i="1"/>
  <c r="Y337" i="1"/>
  <c r="X1621" i="1"/>
  <c r="Y1621" i="1"/>
  <c r="X2569" i="1"/>
  <c r="Y2569" i="1" s="1"/>
  <c r="X3241" i="1"/>
  <c r="Y3241" i="1" s="1"/>
  <c r="X4753" i="1"/>
  <c r="Y4753" i="1"/>
  <c r="X7249" i="1"/>
  <c r="Y7249" i="1" s="1"/>
  <c r="X1059" i="1"/>
  <c r="Y1059" i="1"/>
  <c r="X4143" i="1"/>
  <c r="Y4143" i="1"/>
  <c r="X4420" i="1"/>
  <c r="Y4420" i="1" s="1"/>
  <c r="X5332" i="1"/>
  <c r="Y5332" i="1" s="1"/>
  <c r="X222" i="1"/>
  <c r="Y222" i="1"/>
  <c r="X6" i="1"/>
  <c r="Y6" i="1" s="1"/>
  <c r="X18" i="1"/>
  <c r="Y18" i="1"/>
  <c r="X30" i="1"/>
  <c r="Y30" i="1"/>
  <c r="X42" i="1"/>
  <c r="Y42" i="1" s="1"/>
  <c r="X54" i="1"/>
  <c r="Y54" i="1" s="1"/>
  <c r="X66" i="1"/>
  <c r="Y66" i="1"/>
  <c r="X78" i="1"/>
  <c r="Y78" i="1" s="1"/>
  <c r="X90" i="1"/>
  <c r="Y90" i="1"/>
  <c r="X102" i="1"/>
  <c r="Y102" i="1"/>
  <c r="X114" i="1"/>
  <c r="Y114" i="1" s="1"/>
  <c r="X138" i="1"/>
  <c r="Y138" i="1" s="1"/>
  <c r="X150" i="1"/>
  <c r="Y150" i="1"/>
  <c r="X162" i="1"/>
  <c r="Y162" i="1" s="1"/>
  <c r="X174" i="1"/>
  <c r="Y174" i="1"/>
  <c r="X186" i="1"/>
  <c r="Y186" i="1"/>
  <c r="X198" i="1"/>
  <c r="Y198" i="1" s="1"/>
  <c r="X210" i="1"/>
  <c r="Y210" i="1" s="1"/>
  <c r="X234" i="1"/>
  <c r="Y234" i="1"/>
  <c r="X246" i="1"/>
  <c r="Y246" i="1" s="1"/>
  <c r="X258" i="1"/>
  <c r="Y258" i="1"/>
  <c r="X270" i="1"/>
  <c r="Y270" i="1"/>
  <c r="X282" i="1"/>
  <c r="Y282" i="1" s="1"/>
  <c r="X294" i="1"/>
  <c r="Y294" i="1" s="1"/>
  <c r="X306" i="1"/>
  <c r="Y306" i="1"/>
  <c r="X318" i="1"/>
  <c r="Y318" i="1" s="1"/>
  <c r="X330" i="1"/>
  <c r="Y330" i="1"/>
  <c r="X342" i="1"/>
  <c r="Y342" i="1"/>
  <c r="X354" i="1"/>
  <c r="Y354" i="1" s="1"/>
  <c r="X366" i="1"/>
  <c r="Y366" i="1" s="1"/>
  <c r="X378" i="1"/>
  <c r="Y378" i="1"/>
  <c r="X390" i="1"/>
  <c r="Y390" i="1" s="1"/>
  <c r="X402" i="1"/>
  <c r="Y402" i="1"/>
  <c r="X414" i="1"/>
  <c r="Y414" i="1"/>
  <c r="X426" i="1"/>
  <c r="Y426" i="1" s="1"/>
  <c r="X438" i="1"/>
  <c r="Y438" i="1" s="1"/>
  <c r="X450" i="1"/>
  <c r="Y450" i="1"/>
  <c r="X462" i="1"/>
  <c r="Y462" i="1" s="1"/>
  <c r="X474" i="1"/>
  <c r="Y474" i="1"/>
  <c r="X486" i="1"/>
  <c r="Y486" i="1"/>
  <c r="X498" i="1"/>
  <c r="Y498" i="1" s="1"/>
  <c r="X510" i="1"/>
  <c r="Y510" i="1" s="1"/>
  <c r="X522" i="1"/>
  <c r="Y522" i="1"/>
  <c r="X534" i="1"/>
  <c r="Y534" i="1"/>
  <c r="X546" i="1"/>
  <c r="Y546" i="1"/>
  <c r="X558" i="1"/>
  <c r="Y558" i="1"/>
  <c r="X570" i="1"/>
  <c r="Y570" i="1" s="1"/>
  <c r="X582" i="1"/>
  <c r="Y582" i="1" s="1"/>
  <c r="X594" i="1"/>
  <c r="Y594" i="1"/>
  <c r="X606" i="1"/>
  <c r="Y606" i="1"/>
  <c r="X618" i="1"/>
  <c r="Y618" i="1"/>
  <c r="X630" i="1"/>
  <c r="Y630" i="1"/>
  <c r="X642" i="1"/>
  <c r="Y642" i="1" s="1"/>
  <c r="X654" i="1"/>
  <c r="Y654" i="1" s="1"/>
  <c r="X666" i="1"/>
  <c r="Y666" i="1"/>
  <c r="X678" i="1"/>
  <c r="Y678" i="1"/>
  <c r="X690" i="1"/>
  <c r="Y690" i="1"/>
  <c r="X702" i="1"/>
  <c r="Y702" i="1"/>
  <c r="X714" i="1"/>
  <c r="Y714" i="1" s="1"/>
  <c r="X726" i="1"/>
  <c r="Y726" i="1" s="1"/>
  <c r="X738" i="1"/>
  <c r="Y738" i="1"/>
  <c r="X750" i="1"/>
  <c r="Y750" i="1"/>
  <c r="X762" i="1"/>
  <c r="Y762" i="1"/>
  <c r="X774" i="1"/>
  <c r="Y774" i="1"/>
  <c r="X786" i="1"/>
  <c r="Y786" i="1" s="1"/>
  <c r="X798" i="1"/>
  <c r="Y798" i="1" s="1"/>
  <c r="X810" i="1"/>
  <c r="Y810" i="1"/>
  <c r="X822" i="1"/>
  <c r="Y822" i="1"/>
  <c r="X834" i="1"/>
  <c r="Y834" i="1"/>
  <c r="X846" i="1"/>
  <c r="Y846" i="1"/>
  <c r="X858" i="1"/>
  <c r="Y858" i="1" s="1"/>
  <c r="X870" i="1"/>
  <c r="Y870" i="1" s="1"/>
  <c r="X882" i="1"/>
  <c r="Y882" i="1"/>
  <c r="X894" i="1"/>
  <c r="Y894" i="1"/>
  <c r="X906" i="1"/>
  <c r="Y906" i="1"/>
  <c r="X918" i="1"/>
  <c r="Y918" i="1"/>
  <c r="X930" i="1"/>
  <c r="Y930" i="1" s="1"/>
  <c r="X942" i="1"/>
  <c r="Y942" i="1" s="1"/>
  <c r="X954" i="1"/>
  <c r="Y954" i="1"/>
  <c r="X966" i="1"/>
  <c r="Y966" i="1"/>
  <c r="X978" i="1"/>
  <c r="Y978" i="1"/>
  <c r="W2" i="1"/>
  <c r="B8" i="3"/>
  <c r="X126" i="1"/>
  <c r="Y126" i="1" s="1"/>
  <c r="C22" i="2"/>
  <c r="D22" i="2" s="1"/>
  <c r="X2" i="1" l="1"/>
  <c r="B10" i="3" s="1"/>
  <c r="Y2" i="1"/>
  <c r="B9" i="3"/>
  <c r="B12" i="3"/>
  <c r="B14" i="3" s="1"/>
  <c r="B11" i="3" l="1"/>
  <c r="C23" i="2"/>
  <c r="D23" i="2" s="1"/>
  <c r="C25" i="2" s="1"/>
</calcChain>
</file>

<file path=xl/sharedStrings.xml><?xml version="1.0" encoding="utf-8"?>
<sst xmlns="http://schemas.openxmlformats.org/spreadsheetml/2006/main" count="90913" uniqueCount="10187">
  <si>
    <t>Order_ID</t>
  </si>
  <si>
    <t>Order_Date</t>
  </si>
  <si>
    <t>Customer_ID</t>
  </si>
  <si>
    <t>City</t>
  </si>
  <si>
    <t>State</t>
  </si>
  <si>
    <t>Pincode</t>
  </si>
  <si>
    <t>Medicine_ID</t>
  </si>
  <si>
    <t>Medicine_Name</t>
  </si>
  <si>
    <t>Category</t>
  </si>
  <si>
    <t>Brand</t>
  </si>
  <si>
    <t>Prescription_Required</t>
  </si>
  <si>
    <t>Quantity</t>
  </si>
  <si>
    <t>Unit_Price</t>
  </si>
  <si>
    <t>Discount_Pct</t>
  </si>
  <si>
    <t>Tax_Pct</t>
  </si>
  <si>
    <t>Payment_Mode</t>
  </si>
  <si>
    <t>Order_Status</t>
  </si>
  <si>
    <t>ORD100001</t>
  </si>
  <si>
    <t>CUST00457</t>
  </si>
  <si>
    <t>Delhi</t>
  </si>
  <si>
    <t>MED024</t>
  </si>
  <si>
    <t>Iron + Folic Acid</t>
  </si>
  <si>
    <t>Women's Health</t>
  </si>
  <si>
    <t>Abbott</t>
  </si>
  <si>
    <t>No</t>
  </si>
  <si>
    <t>UPI</t>
  </si>
  <si>
    <t>Cancelled</t>
  </si>
  <si>
    <t>CUST00896</t>
  </si>
  <si>
    <t>Hyderabad</t>
  </si>
  <si>
    <t>Telangana</t>
  </si>
  <si>
    <t>MED017</t>
  </si>
  <si>
    <t>Antacid Suspension</t>
  </si>
  <si>
    <t>Digestive Care</t>
  </si>
  <si>
    <t>Net Banking</t>
  </si>
  <si>
    <t>Delivered</t>
  </si>
  <si>
    <t>ORD100003</t>
  </si>
  <si>
    <t>CUST03316</t>
  </si>
  <si>
    <t>Indore</t>
  </si>
  <si>
    <t>Madhya Pradesh</t>
  </si>
  <si>
    <t>MED001</t>
  </si>
  <si>
    <t>Paracetamol 500mg</t>
  </si>
  <si>
    <t>Fever &amp; Cold</t>
  </si>
  <si>
    <t>Cipla</t>
  </si>
  <si>
    <t>Credit Card</t>
  </si>
  <si>
    <t>Processing</t>
  </si>
  <si>
    <t>CUST00397</t>
  </si>
  <si>
    <t>Pune</t>
  </si>
  <si>
    <t>Maharashtra</t>
  </si>
  <si>
    <t>MED028</t>
  </si>
  <si>
    <t>B-Complex Tablets</t>
  </si>
  <si>
    <t>Vitamins &amp; Supplements</t>
  </si>
  <si>
    <t>CUST03398</t>
  </si>
  <si>
    <t>Chandigarh</t>
  </si>
  <si>
    <t>MED020</t>
  </si>
  <si>
    <t>Levocetirizine 5mg</t>
  </si>
  <si>
    <t>Allergy Care</t>
  </si>
  <si>
    <t>Dr. Reddy's</t>
  </si>
  <si>
    <t>Yes</t>
  </si>
  <si>
    <t>Wallet</t>
  </si>
  <si>
    <t>ORD100006</t>
  </si>
  <si>
    <t>CUST00954</t>
  </si>
  <si>
    <t>MED004</t>
  </si>
  <si>
    <t>Azithromycin 500mg</t>
  </si>
  <si>
    <t>Antibiotics</t>
  </si>
  <si>
    <t>Sun Pharma</t>
  </si>
  <si>
    <t>Debit Card</t>
  </si>
  <si>
    <t>ORD100007</t>
  </si>
  <si>
    <t>CUST02800</t>
  </si>
  <si>
    <t>MED003</t>
  </si>
  <si>
    <t>Cetirizine 10mg</t>
  </si>
  <si>
    <t>ORD100008</t>
  </si>
  <si>
    <t>CUST02819</t>
  </si>
  <si>
    <t>Jaipur</t>
  </si>
  <si>
    <t>Rajasthan</t>
  </si>
  <si>
    <t>MED008</t>
  </si>
  <si>
    <t>Atorvastatin 10mg</t>
  </si>
  <si>
    <t>Cardiac Care</t>
  </si>
  <si>
    <t>Zydus</t>
  </si>
  <si>
    <t>ORD100009</t>
  </si>
  <si>
    <t>CUST02324</t>
  </si>
  <si>
    <t>Surat</t>
  </si>
  <si>
    <t>Gujarat</t>
  </si>
  <si>
    <t>MED023</t>
  </si>
  <si>
    <t>Sunscreen SPF 50</t>
  </si>
  <si>
    <t>Skin Care</t>
  </si>
  <si>
    <t>Lacto Calamine</t>
  </si>
  <si>
    <t>CUST02208</t>
  </si>
  <si>
    <t>Chennai</t>
  </si>
  <si>
    <t>Tamil Nadu</t>
  </si>
  <si>
    <t>Cash on Delivery</t>
  </si>
  <si>
    <t>Returned</t>
  </si>
  <si>
    <t>CUST00450</t>
  </si>
  <si>
    <t>Bengaluru</t>
  </si>
  <si>
    <t>Karnataka</t>
  </si>
  <si>
    <t>MED021</t>
  </si>
  <si>
    <t>Clotrimazole Cream</t>
  </si>
  <si>
    <t>ORD100012</t>
  </si>
  <si>
    <t>CUST00048</t>
  </si>
  <si>
    <t>ORD100013</t>
  </si>
  <si>
    <t>CUST00014</t>
  </si>
  <si>
    <t>Noida</t>
  </si>
  <si>
    <t>Uttar Pradesh</t>
  </si>
  <si>
    <t>MED029</t>
  </si>
  <si>
    <t>Montelukast 10mg</t>
  </si>
  <si>
    <t>Respiratory Care</t>
  </si>
  <si>
    <t>ORD100014</t>
  </si>
  <si>
    <t>CUST02495</t>
  </si>
  <si>
    <t>MED005</t>
  </si>
  <si>
    <t>Amoxicillin 500mg</t>
  </si>
  <si>
    <t>ORD100015</t>
  </si>
  <si>
    <t>CUST01487</t>
  </si>
  <si>
    <t>MED027</t>
  </si>
  <si>
    <t>Ear Drops</t>
  </si>
  <si>
    <t>Eye &amp; Ear Care</t>
  </si>
  <si>
    <t>Mankind</t>
  </si>
  <si>
    <t>ORD100016</t>
  </si>
  <si>
    <t>CUST03137</t>
  </si>
  <si>
    <t>ORD100017</t>
  </si>
  <si>
    <t>CUST00824</t>
  </si>
  <si>
    <t>MED010</t>
  </si>
  <si>
    <t>Pantoprazole 40mg</t>
  </si>
  <si>
    <t>ORD100018</t>
  </si>
  <si>
    <t>CUST00087</t>
  </si>
  <si>
    <t>Lucknow</t>
  </si>
  <si>
    <t>MED018</t>
  </si>
  <si>
    <t>Cough Syrup 100ml</t>
  </si>
  <si>
    <t>ORD100019</t>
  </si>
  <si>
    <t>CUST00291</t>
  </si>
  <si>
    <t>ORD100020</t>
  </si>
  <si>
    <t>CUST03308</t>
  </si>
  <si>
    <t>Kolkata</t>
  </si>
  <si>
    <t>West Bengal</t>
  </si>
  <si>
    <t>MED007</t>
  </si>
  <si>
    <t>Glimepiride 1mg</t>
  </si>
  <si>
    <t>Diabetes Care</t>
  </si>
  <si>
    <t>Sanofi</t>
  </si>
  <si>
    <t>ORD100021</t>
  </si>
  <si>
    <t>CUST00404</t>
  </si>
  <si>
    <t>MED013</t>
  </si>
  <si>
    <t>Multivitamin Tablets</t>
  </si>
  <si>
    <t>Himalaya</t>
  </si>
  <si>
    <t>CUST01141</t>
  </si>
  <si>
    <t>Ahmedabad</t>
  </si>
  <si>
    <t>ORD100023</t>
  </si>
  <si>
    <t>CUST00682</t>
  </si>
  <si>
    <t>MED016</t>
  </si>
  <si>
    <t>Diclofenac Gel</t>
  </si>
  <si>
    <t>Pain Relief</t>
  </si>
  <si>
    <t>Emcure</t>
  </si>
  <si>
    <t>ORD100024</t>
  </si>
  <si>
    <t>CUST01169</t>
  </si>
  <si>
    <t>ORD100025</t>
  </si>
  <si>
    <t>CUST02373</t>
  </si>
  <si>
    <t>CUST00329</t>
  </si>
  <si>
    <t>MED006</t>
  </si>
  <si>
    <t>Metformin 500mg</t>
  </si>
  <si>
    <t>USV</t>
  </si>
  <si>
    <t>ORD100027</t>
  </si>
  <si>
    <t>CUST02537</t>
  </si>
  <si>
    <t>Mumbai</t>
  </si>
  <si>
    <t>MED014</t>
  </si>
  <si>
    <t>Calcium + Vitamin D3</t>
  </si>
  <si>
    <t>ORD100028</t>
  </si>
  <si>
    <t>CUST00537</t>
  </si>
  <si>
    <t>CUST02073</t>
  </si>
  <si>
    <t>ORD100030</t>
  </si>
  <si>
    <t>CUST01240</t>
  </si>
  <si>
    <t>MED026</t>
  </si>
  <si>
    <t>Lubricating Eye Drops</t>
  </si>
  <si>
    <t>CUST03041</t>
  </si>
  <si>
    <t>ORD100032</t>
  </si>
  <si>
    <t>CUST00379</t>
  </si>
  <si>
    <t>ORD100033</t>
  </si>
  <si>
    <t>CUST02298</t>
  </si>
  <si>
    <t>ORD100034</t>
  </si>
  <si>
    <t>CUST01263</t>
  </si>
  <si>
    <t>ORD100035</t>
  </si>
  <si>
    <t>CUST03196</t>
  </si>
  <si>
    <t>CUST03205</t>
  </si>
  <si>
    <t>ORD100037</t>
  </si>
  <si>
    <t>CUST01928</t>
  </si>
  <si>
    <t>ORD100038</t>
  </si>
  <si>
    <t>CUST00285</t>
  </si>
  <si>
    <t>Gurugram</t>
  </si>
  <si>
    <t>Haryana</t>
  </si>
  <si>
    <t>MED009</t>
  </si>
  <si>
    <t>Telmisartan 40mg</t>
  </si>
  <si>
    <t>Glenmark</t>
  </si>
  <si>
    <t>ORD100039</t>
  </si>
  <si>
    <t>CUST00732</t>
  </si>
  <si>
    <t>ORD100040</t>
  </si>
  <si>
    <t>CUST00779</t>
  </si>
  <si>
    <t>MED002</t>
  </si>
  <si>
    <t>Dolo 650mg</t>
  </si>
  <si>
    <t>Micro Labs</t>
  </si>
  <si>
    <t>CUST01353</t>
  </si>
  <si>
    <t>MED011</t>
  </si>
  <si>
    <t>ORS Sachets</t>
  </si>
  <si>
    <t>ORD100042</t>
  </si>
  <si>
    <t>CUST01212</t>
  </si>
  <si>
    <t>ORD100043</t>
  </si>
  <si>
    <t>CUST01245</t>
  </si>
  <si>
    <t>ORD100044</t>
  </si>
  <si>
    <t>CUST02699</t>
  </si>
  <si>
    <t>CUST01003</t>
  </si>
  <si>
    <t>ORD100046</t>
  </si>
  <si>
    <t>CUST00605</t>
  </si>
  <si>
    <t>ORD100047</t>
  </si>
  <si>
    <t>CUST02122</t>
  </si>
  <si>
    <t>ORD100048</t>
  </si>
  <si>
    <t>CUST02510</t>
  </si>
  <si>
    <t>ORD100049</t>
  </si>
  <si>
    <t>CUST03441</t>
  </si>
  <si>
    <t>ORD100050</t>
  </si>
  <si>
    <t>CUST01310</t>
  </si>
  <si>
    <t>ORD100051</t>
  </si>
  <si>
    <t>CUST01909</t>
  </si>
  <si>
    <t>ORD100052</t>
  </si>
  <si>
    <t>CUST01224</t>
  </si>
  <si>
    <t>ORD100053</t>
  </si>
  <si>
    <t>CUST01786</t>
  </si>
  <si>
    <t>ORD100054</t>
  </si>
  <si>
    <t>CUST00111</t>
  </si>
  <si>
    <t>CUST01341</t>
  </si>
  <si>
    <t>MED015</t>
  </si>
  <si>
    <t>Ibuprofen 400mg</t>
  </si>
  <si>
    <t>CUST00214</t>
  </si>
  <si>
    <t>ORD100057</t>
  </si>
  <si>
    <t>CUST00518</t>
  </si>
  <si>
    <t>MED022</t>
  </si>
  <si>
    <t>Moisturizing Lotion</t>
  </si>
  <si>
    <t>ORD100058</t>
  </si>
  <si>
    <t>CUST01275</t>
  </si>
  <si>
    <t>MED019</t>
  </si>
  <si>
    <t>Saline Nasal Spray</t>
  </si>
  <si>
    <t>CUST03403</t>
  </si>
  <si>
    <t>ORD100060</t>
  </si>
  <si>
    <t>CUST02710</t>
  </si>
  <si>
    <t>ORD100061</t>
  </si>
  <si>
    <t>CUST02898</t>
  </si>
  <si>
    <t>ORD100062</t>
  </si>
  <si>
    <t>CUST01100</t>
  </si>
  <si>
    <t>ORD100063</t>
  </si>
  <si>
    <t>CUST03486</t>
  </si>
  <si>
    <t>ORD100064</t>
  </si>
  <si>
    <t>CUST00783</t>
  </si>
  <si>
    <t>ORD100065</t>
  </si>
  <si>
    <t>CUST00382</t>
  </si>
  <si>
    <t>ORD100066</t>
  </si>
  <si>
    <t>CUST01355</t>
  </si>
  <si>
    <t>ORD100067</t>
  </si>
  <si>
    <t>CUST00759</t>
  </si>
  <si>
    <t>ORD100068</t>
  </si>
  <si>
    <t>CUST00932</t>
  </si>
  <si>
    <t>ORD100069</t>
  </si>
  <si>
    <t>CUST02613</t>
  </si>
  <si>
    <t>MED025</t>
  </si>
  <si>
    <t>Mefenamic Acid</t>
  </si>
  <si>
    <t>Blue Cross</t>
  </si>
  <si>
    <t>ORD100070</t>
  </si>
  <si>
    <t>CUST01035</t>
  </si>
  <si>
    <t>ORD100071</t>
  </si>
  <si>
    <t>CUST00349</t>
  </si>
  <si>
    <t>ORD100072</t>
  </si>
  <si>
    <t>CUST01218</t>
  </si>
  <si>
    <t>ORD100073</t>
  </si>
  <si>
    <t>CUST00644</t>
  </si>
  <si>
    <t>CUST02896</t>
  </si>
  <si>
    <t>ORD100075</t>
  </si>
  <si>
    <t>CUST00921</t>
  </si>
  <si>
    <t>ORD100076</t>
  </si>
  <si>
    <t>CUST02821</t>
  </si>
  <si>
    <t>ORD100077</t>
  </si>
  <si>
    <t>CUST02473</t>
  </si>
  <si>
    <t>ORD100078</t>
  </si>
  <si>
    <t>ORD100079</t>
  </si>
  <si>
    <t>CUST01316</t>
  </si>
  <si>
    <t>ORD100080</t>
  </si>
  <si>
    <t>CUST01034</t>
  </si>
  <si>
    <t>CUST01482</t>
  </si>
  <si>
    <t>ORD100082</t>
  </si>
  <si>
    <t>CUST01986</t>
  </si>
  <si>
    <t>ORD100083</t>
  </si>
  <si>
    <t>MED030</t>
  </si>
  <si>
    <t>Budesonide Inhaler</t>
  </si>
  <si>
    <t>ORD100084</t>
  </si>
  <si>
    <t>CUST01702</t>
  </si>
  <si>
    <t>ORD100085</t>
  </si>
  <si>
    <t>CUST03165</t>
  </si>
  <si>
    <t>ORD100086</t>
  </si>
  <si>
    <t>CUST02704</t>
  </si>
  <si>
    <t>ORD100087</t>
  </si>
  <si>
    <t>CUST02857</t>
  </si>
  <si>
    <t>ORD100088</t>
  </si>
  <si>
    <t>CUST03246</t>
  </si>
  <si>
    <t>ORD100089</t>
  </si>
  <si>
    <t>CUST00409</t>
  </si>
  <si>
    <t>ORD100090</t>
  </si>
  <si>
    <t>CUST01387</t>
  </si>
  <si>
    <t>ORD100091</t>
  </si>
  <si>
    <t>CUST02217</t>
  </si>
  <si>
    <t>ORD100092</t>
  </si>
  <si>
    <t>CUST00412</t>
  </si>
  <si>
    <t>ORD100093</t>
  </si>
  <si>
    <t>CUST02176</t>
  </si>
  <si>
    <t>ORD100094</t>
  </si>
  <si>
    <t>CUST00587</t>
  </si>
  <si>
    <t>CUST02407</t>
  </si>
  <si>
    <t>CUST02343</t>
  </si>
  <si>
    <t>ORD100097</t>
  </si>
  <si>
    <t>CUST03188</t>
  </si>
  <si>
    <t>ORD100098</t>
  </si>
  <si>
    <t>CUST02544</t>
  </si>
  <si>
    <t>ORD100099</t>
  </si>
  <si>
    <t>CUST00137</t>
  </si>
  <si>
    <t>MED012</t>
  </si>
  <si>
    <t>Vitamin D3 60000 IU</t>
  </si>
  <si>
    <t>CUST01499</t>
  </si>
  <si>
    <t>ORD100101</t>
  </si>
  <si>
    <t>CUST00309</t>
  </si>
  <si>
    <t>ORD100102</t>
  </si>
  <si>
    <t>CUST01084</t>
  </si>
  <si>
    <t>CUST01932</t>
  </si>
  <si>
    <t>ORD100104</t>
  </si>
  <si>
    <t>CUST02660</t>
  </si>
  <si>
    <t>ORD100105</t>
  </si>
  <si>
    <t>CUST01592</t>
  </si>
  <si>
    <t>ORD100106</t>
  </si>
  <si>
    <t>CUST00406</t>
  </si>
  <si>
    <t>ORD100107</t>
  </si>
  <si>
    <t>CUST01486</t>
  </si>
  <si>
    <t>ORD100108</t>
  </si>
  <si>
    <t>CUST00376</t>
  </si>
  <si>
    <t>CUST00849</t>
  </si>
  <si>
    <t>ORD100110</t>
  </si>
  <si>
    <t>CUST01027</t>
  </si>
  <si>
    <t>CUST00215</t>
  </si>
  <si>
    <t>ORD100112</t>
  </si>
  <si>
    <t>CUST02520</t>
  </si>
  <si>
    <t>ORD100113</t>
  </si>
  <si>
    <t>CUST02811</t>
  </si>
  <si>
    <t>CUST02594</t>
  </si>
  <si>
    <t>CUST00469</t>
  </si>
  <si>
    <t>ORD100116</t>
  </si>
  <si>
    <t>CUST01634</t>
  </si>
  <si>
    <t>ORD100118</t>
  </si>
  <si>
    <t>CUST01449</t>
  </si>
  <si>
    <t>ORD100119</t>
  </si>
  <si>
    <t>CUST02079</t>
  </si>
  <si>
    <t>ORD100120</t>
  </si>
  <si>
    <t>CUST03462</t>
  </si>
  <si>
    <t>CUST02879</t>
  </si>
  <si>
    <t>CUST00126</t>
  </si>
  <si>
    <t>ORD100123</t>
  </si>
  <si>
    <t>CUST02443</t>
  </si>
  <si>
    <t>ORD100124</t>
  </si>
  <si>
    <t>CUST02487</t>
  </si>
  <si>
    <t>ORD100125</t>
  </si>
  <si>
    <t>CUST00187</t>
  </si>
  <si>
    <t>ORD100126</t>
  </si>
  <si>
    <t>CUST02038</t>
  </si>
  <si>
    <t>CUST01787</t>
  </si>
  <si>
    <t>ORD100128</t>
  </si>
  <si>
    <t>CUST00086</t>
  </si>
  <si>
    <t>ORD100129</t>
  </si>
  <si>
    <t>CUST01641</t>
  </si>
  <si>
    <t>ORD100130</t>
  </si>
  <si>
    <t>CUST03180</t>
  </si>
  <si>
    <t>ORD100131</t>
  </si>
  <si>
    <t>CUST00627</t>
  </si>
  <si>
    <t>ORD100132</t>
  </si>
  <si>
    <t>CUST02634</t>
  </si>
  <si>
    <t>ORD100133</t>
  </si>
  <si>
    <t>CUST02423</t>
  </si>
  <si>
    <t>ORD100134</t>
  </si>
  <si>
    <t>ORD100135</t>
  </si>
  <si>
    <t>CUST02054</t>
  </si>
  <si>
    <t>CUST01794</t>
  </si>
  <si>
    <t>ORD100137</t>
  </si>
  <si>
    <t>CUST03233</t>
  </si>
  <si>
    <t>ORD100138</t>
  </si>
  <si>
    <t>CUST02719</t>
  </si>
  <si>
    <t>ORD100139</t>
  </si>
  <si>
    <t>CUST02636</t>
  </si>
  <si>
    <t>ORD100140</t>
  </si>
  <si>
    <t>CUST02080</t>
  </si>
  <si>
    <t>ORD100142</t>
  </si>
  <si>
    <t>CUST03406</t>
  </si>
  <si>
    <t>ORD100143</t>
  </si>
  <si>
    <t>CUST01168</t>
  </si>
  <si>
    <t>ORD100144</t>
  </si>
  <si>
    <t>ORD100145</t>
  </si>
  <si>
    <t>CUST02272</t>
  </si>
  <si>
    <t>ORD100146</t>
  </si>
  <si>
    <t>CUST03404</t>
  </si>
  <si>
    <t>ORD100147</t>
  </si>
  <si>
    <t>CUST00966</t>
  </si>
  <si>
    <t>CUST02852</t>
  </si>
  <si>
    <t>ORD100149</t>
  </si>
  <si>
    <t>CUST02979</t>
  </si>
  <si>
    <t>ORD100150</t>
  </si>
  <si>
    <t>CUST01873</t>
  </si>
  <si>
    <t>ORD100151</t>
  </si>
  <si>
    <t>CUST01759</t>
  </si>
  <si>
    <t>CUST02229</t>
  </si>
  <si>
    <t>ORD100153</t>
  </si>
  <si>
    <t>CUST03062</t>
  </si>
  <si>
    <t>CUST02237</t>
  </si>
  <si>
    <t>ORD100155</t>
  </si>
  <si>
    <t>CUST02933</t>
  </si>
  <si>
    <t>ORD100156</t>
  </si>
  <si>
    <t>CUST01940</t>
  </si>
  <si>
    <t>ORD100157</t>
  </si>
  <si>
    <t>CUST01639</t>
  </si>
  <si>
    <t>ORD100158</t>
  </si>
  <si>
    <t>CUST00324</t>
  </si>
  <si>
    <t>ORD100159</t>
  </si>
  <si>
    <t>CUST02940</t>
  </si>
  <si>
    <t>ORD100160</t>
  </si>
  <si>
    <t>CUST00308</t>
  </si>
  <si>
    <t>CUST00967</t>
  </si>
  <si>
    <t>ORD100162</t>
  </si>
  <si>
    <t>CUST01819</t>
  </si>
  <si>
    <t>CUST02045</t>
  </si>
  <si>
    <t>ORD100164</t>
  </si>
  <si>
    <t>CUST00820</t>
  </si>
  <si>
    <t>ORD100165</t>
  </si>
  <si>
    <t>CUST00266</t>
  </si>
  <si>
    <t>CUST03245</t>
  </si>
  <si>
    <t>ORD100167</t>
  </si>
  <si>
    <t>CUST00270</t>
  </si>
  <si>
    <t>ORD100168</t>
  </si>
  <si>
    <t>CUST00304</t>
  </si>
  <si>
    <t>ORD100169</t>
  </si>
  <si>
    <t>ORD100170</t>
  </si>
  <si>
    <t>CUST00805</t>
  </si>
  <si>
    <t>ORD100171</t>
  </si>
  <si>
    <t>CUST00632</t>
  </si>
  <si>
    <t>CUST03159</t>
  </si>
  <si>
    <t>ORD100173</t>
  </si>
  <si>
    <t>CUST01979</t>
  </si>
  <si>
    <t>ORD100174</t>
  </si>
  <si>
    <t>CUST00836</t>
  </si>
  <si>
    <t>ORD100175</t>
  </si>
  <si>
    <t>CUST01308</t>
  </si>
  <si>
    <t>ORD100176</t>
  </si>
  <si>
    <t>CUST03333</t>
  </si>
  <si>
    <t>ORD100177</t>
  </si>
  <si>
    <t>CUST00095</t>
  </si>
  <si>
    <t>ORD100178</t>
  </si>
  <si>
    <t>CUST02755</t>
  </si>
  <si>
    <t>CUST02336</t>
  </si>
  <si>
    <t>CUST01614</t>
  </si>
  <si>
    <t>ORD100181</t>
  </si>
  <si>
    <t>CUST00160</t>
  </si>
  <si>
    <t>ORD100182</t>
  </si>
  <si>
    <t>CUST00666</t>
  </si>
  <si>
    <t>ORD100183</t>
  </si>
  <si>
    <t>CUST01509</t>
  </si>
  <si>
    <t>ORD100184</t>
  </si>
  <si>
    <t>CUST03207</t>
  </si>
  <si>
    <t>CUST00993</t>
  </si>
  <si>
    <t>ORD100186</t>
  </si>
  <si>
    <t>CUST02056</t>
  </si>
  <si>
    <t>ORD100187</t>
  </si>
  <si>
    <t>CUST01960</t>
  </si>
  <si>
    <t>ORD100188</t>
  </si>
  <si>
    <t>CUST01010</t>
  </si>
  <si>
    <t>ORD100189</t>
  </si>
  <si>
    <t>CUST02296</t>
  </si>
  <si>
    <t>ORD100190</t>
  </si>
  <si>
    <t>CUST01190</t>
  </si>
  <si>
    <t>ORD100191</t>
  </si>
  <si>
    <t>CUST01111</t>
  </si>
  <si>
    <t>ORD100192</t>
  </si>
  <si>
    <t>CUST00925</t>
  </si>
  <si>
    <t>ORD100193</t>
  </si>
  <si>
    <t>CUST01956</t>
  </si>
  <si>
    <t>ORD100194</t>
  </si>
  <si>
    <t>CUST00718</t>
  </si>
  <si>
    <t>ORD100195</t>
  </si>
  <si>
    <t>CUST01223</t>
  </si>
  <si>
    <t>ORD100196</t>
  </si>
  <si>
    <t>ORD100197</t>
  </si>
  <si>
    <t>CUST03018</t>
  </si>
  <si>
    <t>CUST00391</t>
  </si>
  <si>
    <t>ORD100199</t>
  </si>
  <si>
    <t>CUST02386</t>
  </si>
  <si>
    <t>ORD100200</t>
  </si>
  <si>
    <t>CUST02059</t>
  </si>
  <si>
    <t>ORD100201</t>
  </si>
  <si>
    <t>CUST01959</t>
  </si>
  <si>
    <t>ORD100202</t>
  </si>
  <si>
    <t>CUST03092</t>
  </si>
  <si>
    <t>CUST02071</t>
  </si>
  <si>
    <t>ORD100204</t>
  </si>
  <si>
    <t>CUST00373</t>
  </si>
  <si>
    <t>ORD100205</t>
  </si>
  <si>
    <t>CUST03306</t>
  </si>
  <si>
    <t>ORD100206</t>
  </si>
  <si>
    <t>CUST00262</t>
  </si>
  <si>
    <t>ORD100207</t>
  </si>
  <si>
    <t>CUST02988</t>
  </si>
  <si>
    <t>ORD100208</t>
  </si>
  <si>
    <t>CUST00486</t>
  </si>
  <si>
    <t>ORD100209</t>
  </si>
  <si>
    <t>CUST01738</t>
  </si>
  <si>
    <t>CUST01718</t>
  </si>
  <si>
    <t>ORD100211</t>
  </si>
  <si>
    <t>CUST02881</t>
  </si>
  <si>
    <t>ORD100212</t>
  </si>
  <si>
    <t>CUST00960</t>
  </si>
  <si>
    <t>ORD100213</t>
  </si>
  <si>
    <t>CUST02136</t>
  </si>
  <si>
    <t>ORD100214</t>
  </si>
  <si>
    <t>CUST01411</t>
  </si>
  <si>
    <t>ORD100215</t>
  </si>
  <si>
    <t>ORD100216</t>
  </si>
  <si>
    <t>CUST02171</t>
  </si>
  <si>
    <t>CUST02760</t>
  </si>
  <si>
    <t>ORD100218</t>
  </si>
  <si>
    <t>CUST01242</t>
  </si>
  <si>
    <t>ORD100219</t>
  </si>
  <si>
    <t>CUST02262</t>
  </si>
  <si>
    <t>ORD100220</t>
  </si>
  <si>
    <t>CUST03120</t>
  </si>
  <si>
    <t>CUST02393</t>
  </si>
  <si>
    <t>ORD100222</t>
  </si>
  <si>
    <t>CUST01383</t>
  </si>
  <si>
    <t>ORD100223</t>
  </si>
  <si>
    <t>CUST02001</t>
  </si>
  <si>
    <t>ORD100224</t>
  </si>
  <si>
    <t>CUST00564</t>
  </si>
  <si>
    <t>ORD100225</t>
  </si>
  <si>
    <t>CUST02526</t>
  </si>
  <si>
    <t>ORD100226</t>
  </si>
  <si>
    <t>CUST00071</t>
  </si>
  <si>
    <t>ORD100227</t>
  </si>
  <si>
    <t>CUST02157</t>
  </si>
  <si>
    <t>ORD100228</t>
  </si>
  <si>
    <t>CUST01229</t>
  </si>
  <si>
    <t>ORD100229</t>
  </si>
  <si>
    <t>CUST00230</t>
  </si>
  <si>
    <t>ORD100230</t>
  </si>
  <si>
    <t>CUST00942</t>
  </si>
  <si>
    <t>ORD100231</t>
  </si>
  <si>
    <t>CUST02696</t>
  </si>
  <si>
    <t>ORD100232</t>
  </si>
  <si>
    <t>ORD100233</t>
  </si>
  <si>
    <t>CUST02967</t>
  </si>
  <si>
    <t>ORD100234</t>
  </si>
  <si>
    <t>CUST00122</t>
  </si>
  <si>
    <t>ORD100235</t>
  </si>
  <si>
    <t>CUST01557</t>
  </si>
  <si>
    <t>ORD100236</t>
  </si>
  <si>
    <t>CUST00768</t>
  </si>
  <si>
    <t>ORD100238</t>
  </si>
  <si>
    <t>CUST01578</t>
  </si>
  <si>
    <t>ORD100239</t>
  </si>
  <si>
    <t>CUST00569</t>
  </si>
  <si>
    <t>ORD100240</t>
  </si>
  <si>
    <t>CUST01031</t>
  </si>
  <si>
    <t>ORD100241</t>
  </si>
  <si>
    <t>CUST03448</t>
  </si>
  <si>
    <t>ORD100242</t>
  </si>
  <si>
    <t>CUST00823</t>
  </si>
  <si>
    <t>ORD100243</t>
  </si>
  <si>
    <t>CUST03345</t>
  </si>
  <si>
    <t>ORD100244</t>
  </si>
  <si>
    <t>CUST02902</t>
  </si>
  <si>
    <t>ORD100245</t>
  </si>
  <si>
    <t>ORD100246</t>
  </si>
  <si>
    <t>CUST02874</t>
  </si>
  <si>
    <t>ORD100247</t>
  </si>
  <si>
    <t>CUST02775</t>
  </si>
  <si>
    <t>ORD100248</t>
  </si>
  <si>
    <t>CUST02286</t>
  </si>
  <si>
    <t>ORD100249</t>
  </si>
  <si>
    <t>CUST01978</t>
  </si>
  <si>
    <t>ORD100250</t>
  </si>
  <si>
    <t>CUST02135</t>
  </si>
  <si>
    <t>ORD100251</t>
  </si>
  <si>
    <t>CUST00093</t>
  </si>
  <si>
    <t>ORD100252</t>
  </si>
  <si>
    <t>CUST02294</t>
  </si>
  <si>
    <t>ORD100253</t>
  </si>
  <si>
    <t>CUST01842</t>
  </si>
  <si>
    <t>ORD100254</t>
  </si>
  <si>
    <t>CUST00766</t>
  </si>
  <si>
    <t>ORD100255</t>
  </si>
  <si>
    <t>CUST01608</t>
  </si>
  <si>
    <t>ORD100256</t>
  </si>
  <si>
    <t>CUST00483</t>
  </si>
  <si>
    <t>ORD100257</t>
  </si>
  <si>
    <t>CUST00761</t>
  </si>
  <si>
    <t>ORD100258</t>
  </si>
  <si>
    <t>CUST01289</t>
  </si>
  <si>
    <t>ORD100259</t>
  </si>
  <si>
    <t>CUST02675</t>
  </si>
  <si>
    <t>ORD100260</t>
  </si>
  <si>
    <t>CUST01197</t>
  </si>
  <si>
    <t>ORD100261</t>
  </si>
  <si>
    <t>CUST03175</t>
  </si>
  <si>
    <t>ORD100262</t>
  </si>
  <si>
    <t>CUST03015</t>
  </si>
  <si>
    <t>ORD100263</t>
  </si>
  <si>
    <t>CUST03177</t>
  </si>
  <si>
    <t>ORD100264</t>
  </si>
  <si>
    <t>CUST03215</t>
  </si>
  <si>
    <t>ORD100265</t>
  </si>
  <si>
    <t>CUST01199</t>
  </si>
  <si>
    <t>ORD100266</t>
  </si>
  <si>
    <t>CUST02687</t>
  </si>
  <si>
    <t>ORD100267</t>
  </si>
  <si>
    <t>CUST02572</t>
  </si>
  <si>
    <t>ORD100268</t>
  </si>
  <si>
    <t>CUST01863</t>
  </si>
  <si>
    <t>ORD100269</t>
  </si>
  <si>
    <t>CUST01630</t>
  </si>
  <si>
    <t>ORD100270</t>
  </si>
  <si>
    <t>CUST03229</t>
  </si>
  <si>
    <t>ORD100271</t>
  </si>
  <si>
    <t>CUST01753</t>
  </si>
  <si>
    <t>ORD100272</t>
  </si>
  <si>
    <t>CUST02722</t>
  </si>
  <si>
    <t>ORD100273</t>
  </si>
  <si>
    <t>CUST00875</t>
  </si>
  <si>
    <t>ORD100274</t>
  </si>
  <si>
    <t>CUST02843</t>
  </si>
  <si>
    <t>ORD100275</t>
  </si>
  <si>
    <t>CUST01568</t>
  </si>
  <si>
    <t>ORD100276</t>
  </si>
  <si>
    <t>CUST01803</t>
  </si>
  <si>
    <t>ORD100277</t>
  </si>
  <si>
    <t>CUST03083</t>
  </si>
  <si>
    <t>ORD100278</t>
  </si>
  <si>
    <t>CUST02458</t>
  </si>
  <si>
    <t>ORD100279</t>
  </si>
  <si>
    <t>CUST02647</t>
  </si>
  <si>
    <t>ORD100280</t>
  </si>
  <si>
    <t>CUST01480</t>
  </si>
  <si>
    <t>ORD100281</t>
  </si>
  <si>
    <t>CUST00069</t>
  </si>
  <si>
    <t>ORD100282</t>
  </si>
  <si>
    <t>CUST00338</t>
  </si>
  <si>
    <t>ORD100283</t>
  </si>
  <si>
    <t>CUST02403</t>
  </si>
  <si>
    <t>CUST01780</t>
  </si>
  <si>
    <t>ORD100285</t>
  </si>
  <si>
    <t>CUST00047</t>
  </si>
  <si>
    <t>CUST03003</t>
  </si>
  <si>
    <t>ORD100287</t>
  </si>
  <si>
    <t>CUST02571</t>
  </si>
  <si>
    <t>ORD100288</t>
  </si>
  <si>
    <t>CUST02351</t>
  </si>
  <si>
    <t>ORD100289</t>
  </si>
  <si>
    <t>CUST00734</t>
  </si>
  <si>
    <t>ORD100290</t>
  </si>
  <si>
    <t>CUST01112</t>
  </si>
  <si>
    <t>ORD100291</t>
  </si>
  <si>
    <t>CUST01906</t>
  </si>
  <si>
    <t>ORD100292</t>
  </si>
  <si>
    <t>CUST03030</t>
  </si>
  <si>
    <t>CUST00098</t>
  </si>
  <si>
    <t>ORD100294</t>
  </si>
  <si>
    <t>CUST00426</t>
  </si>
  <si>
    <t>ORD100295</t>
  </si>
  <si>
    <t>CUST01692</t>
  </si>
  <si>
    <t>CUST00256</t>
  </si>
  <si>
    <t>ORD100297</t>
  </si>
  <si>
    <t>CUST00957</t>
  </si>
  <si>
    <t>ORD100298</t>
  </si>
  <si>
    <t>CUST02196</t>
  </si>
  <si>
    <t>ORD100299</t>
  </si>
  <si>
    <t>CUST02472</t>
  </si>
  <si>
    <t>ORD100300</t>
  </si>
  <si>
    <t>CUST03360</t>
  </si>
  <si>
    <t>CUST00498</t>
  </si>
  <si>
    <t>ORD100302</t>
  </si>
  <si>
    <t>CUST03330</t>
  </si>
  <si>
    <t>CUST00208</t>
  </si>
  <si>
    <t>ORD100304</t>
  </si>
  <si>
    <t>CUST00767</t>
  </si>
  <si>
    <t>ORD100305</t>
  </si>
  <si>
    <t>CUST01963</t>
  </si>
  <si>
    <t>ORD100306</t>
  </si>
  <si>
    <t>CUST01471</t>
  </si>
  <si>
    <t>CUST00898</t>
  </si>
  <si>
    <t>ORD100308</t>
  </si>
  <si>
    <t>CUST01016</t>
  </si>
  <si>
    <t>ORD100309</t>
  </si>
  <si>
    <t>CUST00722</t>
  </si>
  <si>
    <t>ORD100310</t>
  </si>
  <si>
    <t>CUST00583</t>
  </si>
  <si>
    <t>CUST00953</t>
  </si>
  <si>
    <t>ORD100312</t>
  </si>
  <si>
    <t>CUST00244</t>
  </si>
  <si>
    <t>ORD100313</t>
  </si>
  <si>
    <t>CUST01621</t>
  </si>
  <si>
    <t>ORD100314</t>
  </si>
  <si>
    <t>CUST02897</t>
  </si>
  <si>
    <t>ORD100315</t>
  </si>
  <si>
    <t>CUST01207</t>
  </si>
  <si>
    <t>ORD100316</t>
  </si>
  <si>
    <t>CUST00905</t>
  </si>
  <si>
    <t>ORD100317</t>
  </si>
  <si>
    <t>CUST03366</t>
  </si>
  <si>
    <t>ORD100318</t>
  </si>
  <si>
    <t>CUST02951</t>
  </si>
  <si>
    <t>ORD100319</t>
  </si>
  <si>
    <t>CUST03395</t>
  </si>
  <si>
    <t>ORD100320</t>
  </si>
  <si>
    <t>CUST01070</t>
  </si>
  <si>
    <t>ORD100321</t>
  </si>
  <si>
    <t>ORD100322</t>
  </si>
  <si>
    <t>CUST01677</t>
  </si>
  <si>
    <t>CUST02252</t>
  </si>
  <si>
    <t>CUST00700</t>
  </si>
  <si>
    <t>CUST01588</t>
  </si>
  <si>
    <t>ORD100326</t>
  </si>
  <si>
    <t>CUST02312</t>
  </si>
  <si>
    <t>ORD100327</t>
  </si>
  <si>
    <t>CUST03353</t>
  </si>
  <si>
    <t>CUST02057</t>
  </si>
  <si>
    <t>ORD100329</t>
  </si>
  <si>
    <t>CUST00868</t>
  </si>
  <si>
    <t>ORD100330</t>
  </si>
  <si>
    <t>ORD100331</t>
  </si>
  <si>
    <t>CUST03222</t>
  </si>
  <si>
    <t>ORD100332</t>
  </si>
  <si>
    <t>CUST03194</t>
  </si>
  <si>
    <t>ORD100333</t>
  </si>
  <si>
    <t>CUST00154</t>
  </si>
  <si>
    <t>ORD100334</t>
  </si>
  <si>
    <t>CUST03055</t>
  </si>
  <si>
    <t>ORD100335</t>
  </si>
  <si>
    <t>CUST00403</t>
  </si>
  <si>
    <t>ORD100336</t>
  </si>
  <si>
    <t>CUST00770</t>
  </si>
  <si>
    <t>CUST02076</t>
  </si>
  <si>
    <t>ORD100338</t>
  </si>
  <si>
    <t>ORD100339</t>
  </si>
  <si>
    <t>CUST01526</t>
  </si>
  <si>
    <t>ORD100340</t>
  </si>
  <si>
    <t>CUST03068</t>
  </si>
  <si>
    <t>ORD100341</t>
  </si>
  <si>
    <t>CUST02669</t>
  </si>
  <si>
    <t>ORD100342</t>
  </si>
  <si>
    <t>CUST00917</t>
  </si>
  <si>
    <t>ORD100343</t>
  </si>
  <si>
    <t>CUST01033</t>
  </si>
  <si>
    <t>ORD100344</t>
  </si>
  <si>
    <t>ORD100345</t>
  </si>
  <si>
    <t>ORD100346</t>
  </si>
  <si>
    <t>CUST02685</t>
  </si>
  <si>
    <t>ORD100347</t>
  </si>
  <si>
    <t>CUST00911</t>
  </si>
  <si>
    <t>ORD100348</t>
  </si>
  <si>
    <t>CUST00742</t>
  </si>
  <si>
    <t>ORD100349</t>
  </si>
  <si>
    <t>CUST01456</t>
  </si>
  <si>
    <t>ORD100350</t>
  </si>
  <si>
    <t>ORD100351</t>
  </si>
  <si>
    <t>CUST03191</t>
  </si>
  <si>
    <t>ORD100353</t>
  </si>
  <si>
    <t>CUST02361</t>
  </si>
  <si>
    <t>ORD100354</t>
  </si>
  <si>
    <t>CUST01571</t>
  </si>
  <si>
    <t>ORD100355</t>
  </si>
  <si>
    <t>CUST03005</t>
  </si>
  <si>
    <t>ORD100356</t>
  </si>
  <si>
    <t>CUST01222</t>
  </si>
  <si>
    <t>ORD100357</t>
  </si>
  <si>
    <t>CUST00676</t>
  </si>
  <si>
    <t>ORD100358</t>
  </si>
  <si>
    <t>CUST00505</t>
  </si>
  <si>
    <t>ORD100359</t>
  </si>
  <si>
    <t>CUST02712</t>
  </si>
  <si>
    <t>ORD100360</t>
  </si>
  <si>
    <t>CUST00842</t>
  </si>
  <si>
    <t>ORD100361</t>
  </si>
  <si>
    <t>CUST02096</t>
  </si>
  <si>
    <t>ORD100362</t>
  </si>
  <si>
    <t>CUST01467</t>
  </si>
  <si>
    <t>CUST00365</t>
  </si>
  <si>
    <t>ORD100364</t>
  </si>
  <si>
    <t>CUST00947</t>
  </si>
  <si>
    <t>ORD100365</t>
  </si>
  <si>
    <t>CUST00390</t>
  </si>
  <si>
    <t>ORD100366</t>
  </si>
  <si>
    <t>CUST01099</t>
  </si>
  <si>
    <t>ORD100367</t>
  </si>
  <si>
    <t>CUST03485</t>
  </si>
  <si>
    <t>ORD100368</t>
  </si>
  <si>
    <t>ORD100369</t>
  </si>
  <si>
    <t>CUST00463</t>
  </si>
  <si>
    <t>ORD100370</t>
  </si>
  <si>
    <t>CUST01386</t>
  </si>
  <si>
    <t>ORD100371</t>
  </si>
  <si>
    <t>CUST01577</t>
  </si>
  <si>
    <t>ORD100372</t>
  </si>
  <si>
    <t>CUST00307</t>
  </si>
  <si>
    <t>ORD100373</t>
  </si>
  <si>
    <t>CUST00323</t>
  </si>
  <si>
    <t>ORD100374</t>
  </si>
  <si>
    <t>CUST00421</t>
  </si>
  <si>
    <t>ORD100375</t>
  </si>
  <si>
    <t>CUST00848</t>
  </si>
  <si>
    <t>ORD100376</t>
  </si>
  <si>
    <t>ORD100377</t>
  </si>
  <si>
    <t>CUST00673</t>
  </si>
  <si>
    <t>CUST00884</t>
  </si>
  <si>
    <t>ORD100379</t>
  </si>
  <si>
    <t>CUST01874</t>
  </si>
  <si>
    <t>ORD100380</t>
  </si>
  <si>
    <t>CUST02083</t>
  </si>
  <si>
    <t>ORD100381</t>
  </si>
  <si>
    <t>CUST01715</t>
  </si>
  <si>
    <t>CUST02868</t>
  </si>
  <si>
    <t>ORD100383</t>
  </si>
  <si>
    <t>CUST02927</t>
  </si>
  <si>
    <t>ORD100384</t>
  </si>
  <si>
    <t>CUST02304</t>
  </si>
  <si>
    <t>ORD100385</t>
  </si>
  <si>
    <t>CUST00437</t>
  </si>
  <si>
    <t>CUST02829</t>
  </si>
  <si>
    <t>ORD100387</t>
  </si>
  <si>
    <t>CUST01593</t>
  </si>
  <si>
    <t>ORD100388</t>
  </si>
  <si>
    <t>CUST01281</t>
  </si>
  <si>
    <t>ORD100389</t>
  </si>
  <si>
    <t>CUST03025</t>
  </si>
  <si>
    <t>ORD100390</t>
  </si>
  <si>
    <t>CUST01546</t>
  </si>
  <si>
    <t>ORD100391</t>
  </si>
  <si>
    <t>CUST00164</t>
  </si>
  <si>
    <t>CUST01302</t>
  </si>
  <si>
    <t>CUST00874</t>
  </si>
  <si>
    <t>CUST01826</t>
  </si>
  <si>
    <t>ORD100395</t>
  </si>
  <si>
    <t>CUST02966</t>
  </si>
  <si>
    <t>ORD100396</t>
  </si>
  <si>
    <t>CUST00789</t>
  </si>
  <si>
    <t>ORD100397</t>
  </si>
  <si>
    <t>CUST03169</t>
  </si>
  <si>
    <t>ORD100398</t>
  </si>
  <si>
    <t>ORD100399</t>
  </si>
  <si>
    <t>CUST01590</t>
  </si>
  <si>
    <t>ORD100400</t>
  </si>
  <si>
    <t>ORD100401</t>
  </si>
  <si>
    <t>CUST01563</t>
  </si>
  <si>
    <t>ORD100402</t>
  </si>
  <si>
    <t>CUST01221</t>
  </si>
  <si>
    <t>CUST02346</t>
  </si>
  <si>
    <t>ORD100404</t>
  </si>
  <si>
    <t>CUST00584</t>
  </si>
  <si>
    <t>ORD100405</t>
  </si>
  <si>
    <t>CUST01191</t>
  </si>
  <si>
    <t>CUST00286</t>
  </si>
  <si>
    <t>ORD100407</t>
  </si>
  <si>
    <t>CUST00691</t>
  </si>
  <si>
    <t>ORD100408</t>
  </si>
  <si>
    <t>CUST01966</t>
  </si>
  <si>
    <t>ORD100409</t>
  </si>
  <si>
    <t>CUST02207</t>
  </si>
  <si>
    <t>ORD100410</t>
  </si>
  <si>
    <t>CUST01660</t>
  </si>
  <si>
    <t>ORD100411</t>
  </si>
  <si>
    <t>CUST03163</t>
  </si>
  <si>
    <t>ORD100412</t>
  </si>
  <si>
    <t>CUST02803</t>
  </si>
  <si>
    <t>ORD100413</t>
  </si>
  <si>
    <t>CUST00897</t>
  </si>
  <si>
    <t>ORD100414</t>
  </si>
  <si>
    <t>CUST00191</t>
  </si>
  <si>
    <t>ORD100415</t>
  </si>
  <si>
    <t>CUST01497</t>
  </si>
  <si>
    <t>ORD100416</t>
  </si>
  <si>
    <t>CUST01995</t>
  </si>
  <si>
    <t>ORD100417</t>
  </si>
  <si>
    <t>CUST00867</t>
  </si>
  <si>
    <t>ORD100418</t>
  </si>
  <si>
    <t>CUST02766</t>
  </si>
  <si>
    <t>ORD100419</t>
  </si>
  <si>
    <t>CUST00552</t>
  </si>
  <si>
    <t>ORD100420</t>
  </si>
  <si>
    <t>CUST02612</t>
  </si>
  <si>
    <t>ORD100421</t>
  </si>
  <si>
    <t>CUST00899</t>
  </si>
  <si>
    <t>ORD100422</t>
  </si>
  <si>
    <t>CUST01404</t>
  </si>
  <si>
    <t>ORD100423</t>
  </si>
  <si>
    <t>CUST02804</t>
  </si>
  <si>
    <t>CUST00534</t>
  </si>
  <si>
    <t>ORD100425</t>
  </si>
  <si>
    <t>CUST02858</t>
  </si>
  <si>
    <t>ORD100426</t>
  </si>
  <si>
    <t>CUST01955</t>
  </si>
  <si>
    <t>CUST02368</t>
  </si>
  <si>
    <t>ORD100428</t>
  </si>
  <si>
    <t>CUST02398</t>
  </si>
  <si>
    <t>ORD100429</t>
  </si>
  <si>
    <t>CUST01977</t>
  </si>
  <si>
    <t>ORD100430</t>
  </si>
  <si>
    <t>CUST00488</t>
  </si>
  <si>
    <t>ORD100431</t>
  </si>
  <si>
    <t>CUST02856</t>
  </si>
  <si>
    <t>CUST00909</t>
  </si>
  <si>
    <t>ORD100433</t>
  </si>
  <si>
    <t>CUST00236</t>
  </si>
  <si>
    <t>CUST02092</t>
  </si>
  <si>
    <t>ORD100435</t>
  </si>
  <si>
    <t>CUST01447</t>
  </si>
  <si>
    <t>ORD100436</t>
  </si>
  <si>
    <t>CUST02388</t>
  </si>
  <si>
    <t>ORD100437</t>
  </si>
  <si>
    <t>CUST02074</t>
  </si>
  <si>
    <t>ORD100438</t>
  </si>
  <si>
    <t>CUST02307</t>
  </si>
  <si>
    <t>ORD100439</t>
  </si>
  <si>
    <t>CUST00277</t>
  </si>
  <si>
    <t>ORD100440</t>
  </si>
  <si>
    <t>CUST01017</t>
  </si>
  <si>
    <t>ORD100441</t>
  </si>
  <si>
    <t>CUST01103</t>
  </si>
  <si>
    <t>ORD100442</t>
  </si>
  <si>
    <t>CUST00939</t>
  </si>
  <si>
    <t>ORD100443</t>
  </si>
  <si>
    <t>CUST00174</t>
  </si>
  <si>
    <t>ORD100444</t>
  </si>
  <si>
    <t>CUST01148</t>
  </si>
  <si>
    <t>ORD100445</t>
  </si>
  <si>
    <t>CUST02812</t>
  </si>
  <si>
    <t>ORD100446</t>
  </si>
  <si>
    <t>CUST01333</t>
  </si>
  <si>
    <t>ORD100447</t>
  </si>
  <si>
    <t>CUST01737</t>
  </si>
  <si>
    <t>ORD100448</t>
  </si>
  <si>
    <t>CUST00937</t>
  </si>
  <si>
    <t>ORD100449</t>
  </si>
  <si>
    <t>CUST00724</t>
  </si>
  <si>
    <t>ORD100450</t>
  </si>
  <si>
    <t>CUST00196</t>
  </si>
  <si>
    <t>ORD100451</t>
  </si>
  <si>
    <t>ORD100452</t>
  </si>
  <si>
    <t>CUST01455</t>
  </si>
  <si>
    <t>ORD100453</t>
  </si>
  <si>
    <t>CUST00687</t>
  </si>
  <si>
    <t>ORD100454</t>
  </si>
  <si>
    <t>CUST01298</t>
  </si>
  <si>
    <t>ORD100455</t>
  </si>
  <si>
    <t>CUST03499</t>
  </si>
  <si>
    <t>ORD100456</t>
  </si>
  <si>
    <t>ORD100457</t>
  </si>
  <si>
    <t>CUST02683</t>
  </si>
  <si>
    <t>CUST01462</t>
  </si>
  <si>
    <t>CUST02209</t>
  </si>
  <si>
    <t>ORD100460</t>
  </si>
  <si>
    <t>CUST02211</t>
  </si>
  <si>
    <t>ORD100461</t>
  </si>
  <si>
    <t>CUST01409</t>
  </si>
  <si>
    <t>ORD100462</t>
  </si>
  <si>
    <t>CUST00948</t>
  </si>
  <si>
    <t>ORD100463</t>
  </si>
  <si>
    <t>CUST01597</t>
  </si>
  <si>
    <t>ORD100464</t>
  </si>
  <si>
    <t>CUST03313</t>
  </si>
  <si>
    <t>ORD100465</t>
  </si>
  <si>
    <t>CUST02016</t>
  </si>
  <si>
    <t>ORD100467</t>
  </si>
  <si>
    <t>ORD100468</t>
  </si>
  <si>
    <t>CUST03348</t>
  </si>
  <si>
    <t>ORD100469</t>
  </si>
  <si>
    <t>ORD100470</t>
  </si>
  <si>
    <t>CUST02134</t>
  </si>
  <si>
    <t>ORD100471</t>
  </si>
  <si>
    <t>CUST00062</t>
  </si>
  <si>
    <t>ORD100472</t>
  </si>
  <si>
    <t>CUST01522</t>
  </si>
  <si>
    <t>ORD100473</t>
  </si>
  <si>
    <t>CUST02197</t>
  </si>
  <si>
    <t>CUST01468</t>
  </si>
  <si>
    <t>ORD100475</t>
  </si>
  <si>
    <t>CUST02227</t>
  </si>
  <si>
    <t>ORD100476</t>
  </si>
  <si>
    <t>CUST02219</t>
  </si>
  <si>
    <t>ORD100477</t>
  </si>
  <si>
    <t>CUST01314</t>
  </si>
  <si>
    <t>ORD100478</t>
  </si>
  <si>
    <t>CUST01679</t>
  </si>
  <si>
    <t>CUST00405</t>
  </si>
  <si>
    <t>ORD100480</t>
  </si>
  <si>
    <t>CUST02941</t>
  </si>
  <si>
    <t>ORD100481</t>
  </si>
  <si>
    <t>CUST03368</t>
  </si>
  <si>
    <t>ORD100482</t>
  </si>
  <si>
    <t>CUST00398</t>
  </si>
  <si>
    <t>ORD100483</t>
  </si>
  <si>
    <t>CUST01701</t>
  </si>
  <si>
    <t>ORD100484</t>
  </si>
  <si>
    <t>CUST01645</t>
  </si>
  <si>
    <t>ORD100485</t>
  </si>
  <si>
    <t>CUST03131</t>
  </si>
  <si>
    <t>ORD100486</t>
  </si>
  <si>
    <t>CUST01833</t>
  </si>
  <si>
    <t>ORD100487</t>
  </si>
  <si>
    <t>CUST00880</t>
  </si>
  <si>
    <t>CUST01457</t>
  </si>
  <si>
    <t>ORD100489</t>
  </si>
  <si>
    <t>CUST03008</t>
  </si>
  <si>
    <t>ORD100491</t>
  </si>
  <si>
    <t>ORD100492</t>
  </si>
  <si>
    <t>ORD100493</t>
  </si>
  <si>
    <t>CUST03221</t>
  </si>
  <si>
    <t>ORD100495</t>
  </si>
  <si>
    <t>CUST01009</t>
  </si>
  <si>
    <t>ORD100496</t>
  </si>
  <si>
    <t>CUST00781</t>
  </si>
  <si>
    <t>ORD100497</t>
  </si>
  <si>
    <t>CUST00818</t>
  </si>
  <si>
    <t>ORD100498</t>
  </si>
  <si>
    <t>CUST00057</t>
  </si>
  <si>
    <t>ORD100499</t>
  </si>
  <si>
    <t>CUST03074</t>
  </si>
  <si>
    <t>ORD100500</t>
  </si>
  <si>
    <t>CUST01164</t>
  </si>
  <si>
    <t>ORD100501</t>
  </si>
  <si>
    <t>CUST01476</t>
  </si>
  <si>
    <t>ORD100502</t>
  </si>
  <si>
    <t>CUST02446</t>
  </si>
  <si>
    <t>ORD100503</t>
  </si>
  <si>
    <t>CUST01367</t>
  </si>
  <si>
    <t>ORD100504</t>
  </si>
  <si>
    <t>CUST01056</t>
  </si>
  <si>
    <t>ORD100505</t>
  </si>
  <si>
    <t>CUST02691</t>
  </si>
  <si>
    <t>ORD100506</t>
  </si>
  <si>
    <t>CUST01280</t>
  </si>
  <si>
    <t>ORD100507</t>
  </si>
  <si>
    <t>CUST02947</t>
  </si>
  <si>
    <t>ORD100509</t>
  </si>
  <si>
    <t>ORD100510</t>
  </si>
  <si>
    <t>CUST02816</t>
  </si>
  <si>
    <t>ORD100511</t>
  </si>
  <si>
    <t>CUST02013</t>
  </si>
  <si>
    <t>ORD100512</t>
  </si>
  <si>
    <t>CUST03104</t>
  </si>
  <si>
    <t>ORD100513</t>
  </si>
  <si>
    <t>CUST01752</t>
  </si>
  <si>
    <t>ORD100514</t>
  </si>
  <si>
    <t>CUST01872</t>
  </si>
  <si>
    <t>ORD100515</t>
  </si>
  <si>
    <t>CUST00202</t>
  </si>
  <si>
    <t>ORD100516</t>
  </si>
  <si>
    <t>CUST02827</t>
  </si>
  <si>
    <t>ORD100517</t>
  </si>
  <si>
    <t>CUST02239</t>
  </si>
  <si>
    <t>ORD100518</t>
  </si>
  <si>
    <t>CUST02657</t>
  </si>
  <si>
    <t>CUST01574</t>
  </si>
  <si>
    <t>ORD100520</t>
  </si>
  <si>
    <t>CUST02702</t>
  </si>
  <si>
    <t>ORD100521</t>
  </si>
  <si>
    <t>CUST01183</t>
  </si>
  <si>
    <t>ORD100522</t>
  </si>
  <si>
    <t>ORD100523</t>
  </si>
  <si>
    <t>CUST02459</t>
  </si>
  <si>
    <t>CUST00151</t>
  </si>
  <si>
    <t>ORD100525</t>
  </si>
  <si>
    <t>CUST00661</t>
  </si>
  <si>
    <t>ORD100526</t>
  </si>
  <si>
    <t>CUST03148</t>
  </si>
  <si>
    <t>ORD100527</t>
  </si>
  <si>
    <t>CUST02846</t>
  </si>
  <si>
    <t>ORD100528</t>
  </si>
  <si>
    <t>CUST02167</t>
  </si>
  <si>
    <t>ORD100529</t>
  </si>
  <si>
    <t>CUST02553</t>
  </si>
  <si>
    <t>ORD100530</t>
  </si>
  <si>
    <t>CUST02903</t>
  </si>
  <si>
    <t>ORD100531</t>
  </si>
  <si>
    <t>CUST01433</t>
  </si>
  <si>
    <t>ORD100532</t>
  </si>
  <si>
    <t>CUST01327</t>
  </si>
  <si>
    <t>ORD100533</t>
  </si>
  <si>
    <t>ORD100534</t>
  </si>
  <si>
    <t>CUST03042</t>
  </si>
  <si>
    <t>ORD100535</t>
  </si>
  <si>
    <t>CUST03275</t>
  </si>
  <si>
    <t>ORD100536</t>
  </si>
  <si>
    <t>CUST01523</t>
  </si>
  <si>
    <t>ORD100538</t>
  </si>
  <si>
    <t>ORD100540</t>
  </si>
  <si>
    <t>CUST02815</t>
  </si>
  <si>
    <t>CUST02617</t>
  </si>
  <si>
    <t>ORD100542</t>
  </si>
  <si>
    <t>CUST01121</t>
  </si>
  <si>
    <t>ORD100543</t>
  </si>
  <si>
    <t>CUST03294</t>
  </si>
  <si>
    <t>CUST02767</t>
  </si>
  <si>
    <t>ORD100545</t>
  </si>
  <si>
    <t>CUST01362</t>
  </si>
  <si>
    <t>ORD100546</t>
  </si>
  <si>
    <t>CUST01919</t>
  </si>
  <si>
    <t>ORD100547</t>
  </si>
  <si>
    <t>CUST01057</t>
  </si>
  <si>
    <t>CUST01440</t>
  </si>
  <si>
    <t>ORD100549</t>
  </si>
  <si>
    <t>CUST01335</t>
  </si>
  <si>
    <t>ORD100550</t>
  </si>
  <si>
    <t>CUST01573</t>
  </si>
  <si>
    <t>ORD100551</t>
  </si>
  <si>
    <t>CUST00320</t>
  </si>
  <si>
    <t>ORD100552</t>
  </si>
  <si>
    <t>CUST01262</t>
  </si>
  <si>
    <t>CUST02379</t>
  </si>
  <si>
    <t>ORD100554</t>
  </si>
  <si>
    <t>CUST01832</t>
  </si>
  <si>
    <t>ORD100555</t>
  </si>
  <si>
    <t>CUST00034</t>
  </si>
  <si>
    <t>ORD100556</t>
  </si>
  <si>
    <t>ORD100557</t>
  </si>
  <si>
    <t>CUST02233</t>
  </si>
  <si>
    <t>ORD100558</t>
  </si>
  <si>
    <t>CUST00515</t>
  </si>
  <si>
    <t>CUST01868</t>
  </si>
  <si>
    <t>ORD100560</t>
  </si>
  <si>
    <t>CUST00762</t>
  </si>
  <si>
    <t>ORD100561</t>
  </si>
  <si>
    <t>CUST01504</t>
  </si>
  <si>
    <t>ORD100562</t>
  </si>
  <si>
    <t>CUST02144</t>
  </si>
  <si>
    <t>ORD100563</t>
  </si>
  <si>
    <t>CUST02192</t>
  </si>
  <si>
    <t>ORD100564</t>
  </si>
  <si>
    <t>CUST01185</t>
  </si>
  <si>
    <t>ORD100565</t>
  </si>
  <si>
    <t>CUST00212</t>
  </si>
  <si>
    <t>ORD100566</t>
  </si>
  <si>
    <t>ORD100567</t>
  </si>
  <si>
    <t>CUST03309</t>
  </si>
  <si>
    <t>ORD100568</t>
  </si>
  <si>
    <t>ORD100569</t>
  </si>
  <si>
    <t>CUST00223</t>
  </si>
  <si>
    <t>ORD100570</t>
  </si>
  <si>
    <t>CUST00958</t>
  </si>
  <si>
    <t>ORD100571</t>
  </si>
  <si>
    <t>CUST02172</t>
  </si>
  <si>
    <t>ORD100572</t>
  </si>
  <si>
    <t>CUST03287</t>
  </si>
  <si>
    <t>ORD100573</t>
  </si>
  <si>
    <t>CUST02828</t>
  </si>
  <si>
    <t>ORD100574</t>
  </si>
  <si>
    <t>ORD100575</t>
  </si>
  <si>
    <t>CUST00499</t>
  </si>
  <si>
    <t>ORD100576</t>
  </si>
  <si>
    <t>ORD100577</t>
  </si>
  <si>
    <t>CUST01136</t>
  </si>
  <si>
    <t>ORD100578</t>
  </si>
  <si>
    <t>CUST02500</t>
  </si>
  <si>
    <t>ORD100579</t>
  </si>
  <si>
    <t>CUST00424</t>
  </si>
  <si>
    <t>ORD100580</t>
  </si>
  <si>
    <t>CUST01600</t>
  </si>
  <si>
    <t>ORD100581</t>
  </si>
  <si>
    <t>CUST02213</t>
  </si>
  <si>
    <t>ORD100582</t>
  </si>
  <si>
    <t>ORD100583</t>
  </si>
  <si>
    <t>ORD100584</t>
  </si>
  <si>
    <t>CUST03012</t>
  </si>
  <si>
    <t>ORD100585</t>
  </si>
  <si>
    <t>CUST01261</t>
  </si>
  <si>
    <t>ORD100586</t>
  </si>
  <si>
    <t>CUST01661</t>
  </si>
  <si>
    <t>ORD100587</t>
  </si>
  <si>
    <t>CUST03013</t>
  </si>
  <si>
    <t>CUST00205</t>
  </si>
  <si>
    <t>ORD100589</t>
  </si>
  <si>
    <t>CUST00904</t>
  </si>
  <si>
    <t>ORD100590</t>
  </si>
  <si>
    <t>CUST02236</t>
  </si>
  <si>
    <t>CUST03103</t>
  </si>
  <si>
    <t>ORD100592</t>
  </si>
  <si>
    <t>CUST02509</t>
  </si>
  <si>
    <t>ORD100593</t>
  </si>
  <si>
    <t>CUST02836</t>
  </si>
  <si>
    <t>ORD100594</t>
  </si>
  <si>
    <t>CUST02507</t>
  </si>
  <si>
    <t>ORD100595</t>
  </si>
  <si>
    <t>CUST02536</t>
  </si>
  <si>
    <t>ORD100596</t>
  </si>
  <si>
    <t>CUST02807</t>
  </si>
  <si>
    <t>ORD100597</t>
  </si>
  <si>
    <t>CUST01030</t>
  </si>
  <si>
    <t>ORD100598</t>
  </si>
  <si>
    <t>CUST01987</t>
  </si>
  <si>
    <t>ORD100599</t>
  </si>
  <si>
    <t>CUST00943</t>
  </si>
  <si>
    <t>ORD100600</t>
  </si>
  <si>
    <t>ORD100601</t>
  </si>
  <si>
    <t>CUST01469</t>
  </si>
  <si>
    <t>ORD100602</t>
  </si>
  <si>
    <t>CUST03115</t>
  </si>
  <si>
    <t>CUST02004</t>
  </si>
  <si>
    <t>ORD100604</t>
  </si>
  <si>
    <t>CUST02374</t>
  </si>
  <si>
    <t>ORD100605</t>
  </si>
  <si>
    <t>CUST00138</t>
  </si>
  <si>
    <t>CUST02840</t>
  </si>
  <si>
    <t>ORD100607</t>
  </si>
  <si>
    <t>ORD100608</t>
  </si>
  <si>
    <t>CUST02568</t>
  </si>
  <si>
    <t>ORD100609</t>
  </si>
  <si>
    <t>CUST02860</t>
  </si>
  <si>
    <t>ORD100610</t>
  </si>
  <si>
    <t>CUST01491</t>
  </si>
  <si>
    <t>ORD100611</t>
  </si>
  <si>
    <t>CUST00567</t>
  </si>
  <si>
    <t>ORD100612</t>
  </si>
  <si>
    <t>CUST02063</t>
  </si>
  <si>
    <t>ORD100613</t>
  </si>
  <si>
    <t>CUST02779</t>
  </si>
  <si>
    <t>CUST00733</t>
  </si>
  <si>
    <t>ORD100615</t>
  </si>
  <si>
    <t>CUST02218</t>
  </si>
  <si>
    <t>CUST03420</t>
  </si>
  <si>
    <t>ORD100617</t>
  </si>
  <si>
    <t>CUST00541</t>
  </si>
  <si>
    <t>ORD100618</t>
  </si>
  <si>
    <t>CUST02354</t>
  </si>
  <si>
    <t>ORD100620</t>
  </si>
  <si>
    <t>ORD100622</t>
  </si>
  <si>
    <t>CUST02997</t>
  </si>
  <si>
    <t>ORD100623</t>
  </si>
  <si>
    <t>CUST01337</t>
  </si>
  <si>
    <t>ORD100624</t>
  </si>
  <si>
    <t>CUST02774</t>
  </si>
  <si>
    <t>ORD100625</t>
  </si>
  <si>
    <t>CUST01629</t>
  </si>
  <si>
    <t>ORD100626</t>
  </si>
  <si>
    <t>CUST00359</t>
  </si>
  <si>
    <t>ORD100627</t>
  </si>
  <si>
    <t>CUST00572</t>
  </si>
  <si>
    <t>ORD100629</t>
  </si>
  <si>
    <t>CUST00173</t>
  </si>
  <si>
    <t>ORD100630</t>
  </si>
  <si>
    <t>CUST01076</t>
  </si>
  <si>
    <t>ORD100631</t>
  </si>
  <si>
    <t>ORD100632</t>
  </si>
  <si>
    <t>CUST02573</t>
  </si>
  <si>
    <t>ORD100633</t>
  </si>
  <si>
    <t>CUST00599</t>
  </si>
  <si>
    <t>CUST02170</t>
  </si>
  <si>
    <t>ORD100635</t>
  </si>
  <si>
    <t>CUST03277</t>
  </si>
  <si>
    <t>CUST01528</t>
  </si>
  <si>
    <t>ORD100637</t>
  </si>
  <si>
    <t>CUST02513</t>
  </si>
  <si>
    <t>ORD100638</t>
  </si>
  <si>
    <t>CUST03354</t>
  </si>
  <si>
    <t>ORD100639</t>
  </si>
  <si>
    <t>CUST00118</t>
  </si>
  <si>
    <t>ORD100640</t>
  </si>
  <si>
    <t>CUST01741</t>
  </si>
  <si>
    <t>CUST02104</t>
  </si>
  <si>
    <t>ORD100642</t>
  </si>
  <si>
    <t>ORD100643</t>
  </si>
  <si>
    <t>CUST03199</t>
  </si>
  <si>
    <t>ORD100644</t>
  </si>
  <si>
    <t>CUST00704</t>
  </si>
  <si>
    <t>ORD100645</t>
  </si>
  <si>
    <t>ORD100646</t>
  </si>
  <si>
    <t>CUST00507</t>
  </si>
  <si>
    <t>CUST00474</t>
  </si>
  <si>
    <t>ORD100648</t>
  </si>
  <si>
    <t>CUST00774</t>
  </si>
  <si>
    <t>ORD100649</t>
  </si>
  <si>
    <t>CUST01795</t>
  </si>
  <si>
    <t>CUST01388</t>
  </si>
  <si>
    <t>ORD100651</t>
  </si>
  <si>
    <t>CUST01640</t>
  </si>
  <si>
    <t>CUST02005</t>
  </si>
  <si>
    <t>ORD100653</t>
  </si>
  <si>
    <t>CUST02477</t>
  </si>
  <si>
    <t>ORD100654</t>
  </si>
  <si>
    <t>CUST02040</t>
  </si>
  <si>
    <t>ORD100655</t>
  </si>
  <si>
    <t>CUST01572</t>
  </si>
  <si>
    <t>ORD100656</t>
  </si>
  <si>
    <t>CUST02014</t>
  </si>
  <si>
    <t>ORD100657</t>
  </si>
  <si>
    <t>CUST00185</t>
  </si>
  <si>
    <t>ORD100659</t>
  </si>
  <si>
    <t>CUST01688</t>
  </si>
  <si>
    <t>ORD100660</t>
  </si>
  <si>
    <t>ORD100661</t>
  </si>
  <si>
    <t>CUST01924</t>
  </si>
  <si>
    <t>ORD100662</t>
  </si>
  <si>
    <t>CUST01377</t>
  </si>
  <si>
    <t>ORD100663</t>
  </si>
  <si>
    <t>CUST03443</t>
  </si>
  <si>
    <t>ORD100664</t>
  </si>
  <si>
    <t>CUST00389</t>
  </si>
  <si>
    <t>ORD100665</t>
  </si>
  <si>
    <t>CUST02068</t>
  </si>
  <si>
    <t>ORD100666</t>
  </si>
  <si>
    <t>CUST00740</t>
  </si>
  <si>
    <t>ORD100667</t>
  </si>
  <si>
    <t>CUST02183</t>
  </si>
  <si>
    <t>ORD100668</t>
  </si>
  <si>
    <t>CUST00985</t>
  </si>
  <si>
    <t>ORD100669</t>
  </si>
  <si>
    <t>CUST03374</t>
  </si>
  <si>
    <t>CUST01902</t>
  </si>
  <si>
    <t>CUST02698</t>
  </si>
  <si>
    <t>ORD100672</t>
  </si>
  <si>
    <t>CUST01668</t>
  </si>
  <si>
    <t>ORD100673</t>
  </si>
  <si>
    <t>CUST00495</t>
  </si>
  <si>
    <t>ORD100674</t>
  </si>
  <si>
    <t>CUST01349</t>
  </si>
  <si>
    <t>ORD100675</t>
  </si>
  <si>
    <t>CUST01801</t>
  </si>
  <si>
    <t>ORD100676</t>
  </si>
  <si>
    <t>CUST01138</t>
  </si>
  <si>
    <t>ORD100677</t>
  </si>
  <si>
    <t>CUST03273</t>
  </si>
  <si>
    <t>ORD100678</t>
  </si>
  <si>
    <t>CUST00500</t>
  </si>
  <si>
    <t>ORD100679</t>
  </si>
  <si>
    <t>CUST01219</t>
  </si>
  <si>
    <t>ORD100680</t>
  </si>
  <si>
    <t>CUST01930</t>
  </si>
  <si>
    <t>ORD100681</t>
  </si>
  <si>
    <t>CUST01724</t>
  </si>
  <si>
    <t>ORD100682</t>
  </si>
  <si>
    <t>CUST00558</t>
  </si>
  <si>
    <t>ORD100683</t>
  </si>
  <si>
    <t>CUST01681</t>
  </si>
  <si>
    <t>ORD100684</t>
  </si>
  <si>
    <t>CUST01506</t>
  </si>
  <si>
    <t>ORD100685</t>
  </si>
  <si>
    <t>CUST00813</t>
  </si>
  <si>
    <t>ORD100686</t>
  </si>
  <si>
    <t>ORD100687</t>
  </si>
  <si>
    <t>CUST03332</t>
  </si>
  <si>
    <t>ORD100688</t>
  </si>
  <si>
    <t>CUST01714</t>
  </si>
  <si>
    <t>ORD100689</t>
  </si>
  <si>
    <t>CUST02652</t>
  </si>
  <si>
    <t>ORD100690</t>
  </si>
  <si>
    <t>CUST01734</t>
  </si>
  <si>
    <t>ORD100691</t>
  </si>
  <si>
    <t>ORD100692</t>
  </si>
  <si>
    <t>CUST02292</t>
  </si>
  <si>
    <t>ORD100693</t>
  </si>
  <si>
    <t>CUST01774</t>
  </si>
  <si>
    <t>ORD100694</t>
  </si>
  <si>
    <t>CUST02511</t>
  </si>
  <si>
    <t>ORD100695</t>
  </si>
  <si>
    <t>CUST02277</t>
  </si>
  <si>
    <t>CUST00670</t>
  </si>
  <si>
    <t>ORD100697</t>
  </si>
  <si>
    <t>CUST03465</t>
  </si>
  <si>
    <t>ORD100698</t>
  </si>
  <si>
    <t>CUST02399</t>
  </si>
  <si>
    <t>ORD100699</t>
  </si>
  <si>
    <t>CUST00387</t>
  </si>
  <si>
    <t>ORD100700</t>
  </si>
  <si>
    <t>CUST00119</t>
  </si>
  <si>
    <t>ORD100701</t>
  </si>
  <si>
    <t>CUST02688</t>
  </si>
  <si>
    <t>ORD100702</t>
  </si>
  <si>
    <t>CUST01324</t>
  </si>
  <si>
    <t>ORD100703</t>
  </si>
  <si>
    <t>CUST00366</t>
  </si>
  <si>
    <t>ORD100704</t>
  </si>
  <si>
    <t>ORD100705</t>
  </si>
  <si>
    <t>CUST01952</t>
  </si>
  <si>
    <t>ORD100706</t>
  </si>
  <si>
    <t>CUST00166</t>
  </si>
  <si>
    <t>ORD100707</t>
  </si>
  <si>
    <t>CUST00325</t>
  </si>
  <si>
    <t>ORD100708</t>
  </si>
  <si>
    <t>CUST02257</t>
  </si>
  <si>
    <t>ORD100709</t>
  </si>
  <si>
    <t>CUST00335</t>
  </si>
  <si>
    <t>ORD100710</t>
  </si>
  <si>
    <t>CUST01220</t>
  </si>
  <si>
    <t>ORD100711</t>
  </si>
  <si>
    <t>CUST01063</t>
  </si>
  <si>
    <t>ORD100712</t>
  </si>
  <si>
    <t>CUST02695</t>
  </si>
  <si>
    <t>ORD100713</t>
  </si>
  <si>
    <t>CUST00513</t>
  </si>
  <si>
    <t>ORD100714</t>
  </si>
  <si>
    <t>CUST00991</t>
  </si>
  <si>
    <t>ORD100715</t>
  </si>
  <si>
    <t>CUST00681</t>
  </si>
  <si>
    <t>ORD100716</t>
  </si>
  <si>
    <t>ORD100717</t>
  </si>
  <si>
    <t>CUST02995</t>
  </si>
  <si>
    <t>ORD100718</t>
  </si>
  <si>
    <t>CUST02164</t>
  </si>
  <si>
    <t>ORD100719</t>
  </si>
  <si>
    <t>CUST01421</t>
  </si>
  <si>
    <t>ORD100720</t>
  </si>
  <si>
    <t>CUST02806</t>
  </si>
  <si>
    <t>ORD100721</t>
  </si>
  <si>
    <t>CUST02673</t>
  </si>
  <si>
    <t>ORD100722</t>
  </si>
  <si>
    <t>CUST00710</t>
  </si>
  <si>
    <t>ORD100723</t>
  </si>
  <si>
    <t>CUST01470</t>
  </si>
  <si>
    <t>ORD100724</t>
  </si>
  <si>
    <t>CUST00929</t>
  </si>
  <si>
    <t>ORD100725</t>
  </si>
  <si>
    <t>CUST02112</t>
  </si>
  <si>
    <t>ORD100726</t>
  </si>
  <si>
    <t>CUST02078</t>
  </si>
  <si>
    <t>ORD100727</t>
  </si>
  <si>
    <t>CUST03001</t>
  </si>
  <si>
    <t>ORD100728</t>
  </si>
  <si>
    <t>CUST01005</t>
  </si>
  <si>
    <t>ORD100729</t>
  </si>
  <si>
    <t>CUST01006</t>
  </si>
  <si>
    <t>ORD100730</t>
  </si>
  <si>
    <t>CUST03255</t>
  </si>
  <si>
    <t>ORD100731</t>
  </si>
  <si>
    <t>CUST03164</t>
  </si>
  <si>
    <t>ORD100732</t>
  </si>
  <si>
    <t>ORD100733</t>
  </si>
  <si>
    <t>CUST03388</t>
  </si>
  <si>
    <t>ORD100734</t>
  </si>
  <si>
    <t>CUST01657</t>
  </si>
  <si>
    <t>ORD100735</t>
  </si>
  <si>
    <t>CUST02261</t>
  </si>
  <si>
    <t>ORD100736</t>
  </si>
  <si>
    <t>CUST02976</t>
  </si>
  <si>
    <t>CUST00511</t>
  </si>
  <si>
    <t>ORD100738</t>
  </si>
  <si>
    <t>CUST02732</t>
  </si>
  <si>
    <t>ORD100739</t>
  </si>
  <si>
    <t>CUST03371</t>
  </si>
  <si>
    <t>ORD100740</t>
  </si>
  <si>
    <t>CUST01951</t>
  </si>
  <si>
    <t>ORD100741</t>
  </si>
  <si>
    <t>CUST01735</t>
  </si>
  <si>
    <t>ORD100742</t>
  </si>
  <si>
    <t>CUST00530</t>
  </si>
  <si>
    <t>ORD100743</t>
  </si>
  <si>
    <t>CUST00487</t>
  </si>
  <si>
    <t>ORD100744</t>
  </si>
  <si>
    <t>CUST01243</t>
  </si>
  <si>
    <t>ORD100745</t>
  </si>
  <si>
    <t>CUST00009</t>
  </si>
  <si>
    <t>ORD100746</t>
  </si>
  <si>
    <t>CUST01947</t>
  </si>
  <si>
    <t>ORD100748</t>
  </si>
  <si>
    <t>ORD100749</t>
  </si>
  <si>
    <t>CUST00737</t>
  </si>
  <si>
    <t>ORD100751</t>
  </si>
  <si>
    <t>CUST02220</t>
  </si>
  <si>
    <t>CUST00744</t>
  </si>
  <si>
    <t>ORD100754</t>
  </si>
  <si>
    <t>CUST00213</t>
  </si>
  <si>
    <t>CUST02266</t>
  </si>
  <si>
    <t>ORD100756</t>
  </si>
  <si>
    <t>ORD100757</t>
  </si>
  <si>
    <t>CUST03204</t>
  </si>
  <si>
    <t>ORD100758</t>
  </si>
  <si>
    <t>CUST00003</t>
  </si>
  <si>
    <t>ORD100759</t>
  </si>
  <si>
    <t>CUST01153</t>
  </si>
  <si>
    <t>ORD100760</t>
  </si>
  <si>
    <t>CUST02501</t>
  </si>
  <si>
    <t>ORD100761</t>
  </si>
  <si>
    <t>CUST01400</t>
  </si>
  <si>
    <t>CUST02756</t>
  </si>
  <si>
    <t>ORD100763</t>
  </si>
  <si>
    <t>CUST01824</t>
  </si>
  <si>
    <t>CUST00791</t>
  </si>
  <si>
    <t>ORD100765</t>
  </si>
  <si>
    <t>CUST01623</t>
  </si>
  <si>
    <t>CUST03056</t>
  </si>
  <si>
    <t>ORD100768</t>
  </si>
  <si>
    <t>CUST02777</t>
  </si>
  <si>
    <t>ORD100769</t>
  </si>
  <si>
    <t>CUST01123</t>
  </si>
  <si>
    <t>ORD100770</t>
  </si>
  <si>
    <t>CUST01839</t>
  </si>
  <si>
    <t>ORD100771</t>
  </si>
  <si>
    <t>CUST00807</t>
  </si>
  <si>
    <t>ORD100772</t>
  </si>
  <si>
    <t>CUST00442</t>
  </si>
  <si>
    <t>ORD100773</t>
  </si>
  <si>
    <t>CUST01829</t>
  </si>
  <si>
    <t>ORD100774</t>
  </si>
  <si>
    <t>CUST00225</t>
  </si>
  <si>
    <t>ORD100775</t>
  </si>
  <si>
    <t>CUST03081</t>
  </si>
  <si>
    <t>ORD100776</t>
  </si>
  <si>
    <t>CUST00415</t>
  </si>
  <si>
    <t>CUST02922</t>
  </si>
  <si>
    <t>ORD100778</t>
  </si>
  <si>
    <t>CUST01822</t>
  </si>
  <si>
    <t>ORD100779</t>
  </si>
  <si>
    <t>CUST03356</t>
  </si>
  <si>
    <t>ORD100781</t>
  </si>
  <si>
    <t>ORD100782</t>
  </si>
  <si>
    <t>CUST01861</t>
  </si>
  <si>
    <t>ORD100783</t>
  </si>
  <si>
    <t>CUST00980</t>
  </si>
  <si>
    <t>ORD100784</t>
  </si>
  <si>
    <t>CUST00816</t>
  </si>
  <si>
    <t>ORD100786</t>
  </si>
  <si>
    <t>CUST03453</t>
  </si>
  <si>
    <t>ORD100787</t>
  </si>
  <si>
    <t>CUST01515</t>
  </si>
  <si>
    <t>CUST03256</t>
  </si>
  <si>
    <t>ORD100789</t>
  </si>
  <si>
    <t>CUST03235</t>
  </si>
  <si>
    <t>ORD100790</t>
  </si>
  <si>
    <t>CUST03214</t>
  </si>
  <si>
    <t>ORD100791</t>
  </si>
  <si>
    <t>CUST01319</t>
  </si>
  <si>
    <t>ORD100792</t>
  </si>
  <si>
    <t>CUST02662</t>
  </si>
  <si>
    <t>ORD100793</t>
  </si>
  <si>
    <t>ORD100794</t>
  </si>
  <si>
    <t>ORD100795</t>
  </si>
  <si>
    <t>CUST01810</t>
  </si>
  <si>
    <t>ORD100796</t>
  </si>
  <si>
    <t>ORD100797</t>
  </si>
  <si>
    <t>CUST03463</t>
  </si>
  <si>
    <t>ORD100798</t>
  </si>
  <si>
    <t>CUST03369</t>
  </si>
  <si>
    <t>ORD100799</t>
  </si>
  <si>
    <t>CUST00930</t>
  </si>
  <si>
    <t>ORD100800</t>
  </si>
  <si>
    <t>CUST01283</t>
  </si>
  <si>
    <t>ORD100801</t>
  </si>
  <si>
    <t>CUST00526</t>
  </si>
  <si>
    <t>ORD100802</t>
  </si>
  <si>
    <t>CUST03125</t>
  </si>
  <si>
    <t>ORD100803</t>
  </si>
  <si>
    <t>CUST02490</t>
  </si>
  <si>
    <t>ORD100804</t>
  </si>
  <si>
    <t>CUST02333</t>
  </si>
  <si>
    <t>ORD100806</t>
  </si>
  <si>
    <t>CUST01339</t>
  </si>
  <si>
    <t>ORD100807</t>
  </si>
  <si>
    <t>CUST00533</t>
  </si>
  <si>
    <t>ORD100808</t>
  </si>
  <si>
    <t>CUST02936</t>
  </si>
  <si>
    <t>ORD100809</t>
  </si>
  <si>
    <t>CUST02011</t>
  </si>
  <si>
    <t>ORD100810</t>
  </si>
  <si>
    <t>ORD100811</t>
  </si>
  <si>
    <t>CUST00982</t>
  </si>
  <si>
    <t>ORD100812</t>
  </si>
  <si>
    <t>CUST03121</t>
  </si>
  <si>
    <t>ORD100813</t>
  </si>
  <si>
    <t>CUST00183</t>
  </si>
  <si>
    <t>ORD100814</t>
  </si>
  <si>
    <t>CUST00155</t>
  </si>
  <si>
    <t>CUST02692</t>
  </si>
  <si>
    <t>ORD100816</t>
  </si>
  <si>
    <t>CUST02190</t>
  </si>
  <si>
    <t>ORD100817</t>
  </si>
  <si>
    <t>CUST02765</t>
  </si>
  <si>
    <t>ORD100818</t>
  </si>
  <si>
    <t>CUST00020</t>
  </si>
  <si>
    <t>ORD100819</t>
  </si>
  <si>
    <t>CUST01381</t>
  </si>
  <si>
    <t>ORD100821</t>
  </si>
  <si>
    <t>CUST01461</t>
  </si>
  <si>
    <t>ORD100822</t>
  </si>
  <si>
    <t>CUST02663</t>
  </si>
  <si>
    <t>ORD100823</t>
  </si>
  <si>
    <t>ORD100824</t>
  </si>
  <si>
    <t>CUST01303</t>
  </si>
  <si>
    <t>ORD100825</t>
  </si>
  <si>
    <t>CUST00055</t>
  </si>
  <si>
    <t>CUST02043</t>
  </si>
  <si>
    <t>CUST02637</t>
  </si>
  <si>
    <t>ORD100828</t>
  </si>
  <si>
    <t>CUST02210</t>
  </si>
  <si>
    <t>ORD100829</t>
  </si>
  <si>
    <t>CUST01812</t>
  </si>
  <si>
    <t>CUST02249</t>
  </si>
  <si>
    <t>ORD100831</t>
  </si>
  <si>
    <t>CUST01632</t>
  </si>
  <si>
    <t>ORD100833</t>
  </si>
  <si>
    <t>ORD100834</t>
  </si>
  <si>
    <t>CUST01161</t>
  </si>
  <si>
    <t>CUST02992</t>
  </si>
  <si>
    <t>ORD100836</t>
  </si>
  <si>
    <t>CUST00292</t>
  </si>
  <si>
    <t>ORD100837</t>
  </si>
  <si>
    <t>CUST02088</t>
  </si>
  <si>
    <t>ORD100838</t>
  </si>
  <si>
    <t>CUST03331</t>
  </si>
  <si>
    <t>ORD100839</t>
  </si>
  <si>
    <t>CUST01042</t>
  </si>
  <si>
    <t>ORD100840</t>
  </si>
  <si>
    <t>CUST00330</t>
  </si>
  <si>
    <t>ORD100841</t>
  </si>
  <si>
    <t>ORD100842</t>
  </si>
  <si>
    <t>CUST02864</t>
  </si>
  <si>
    <t>ORD100843</t>
  </si>
  <si>
    <t>CUST00699</t>
  </si>
  <si>
    <t>ORD100844</t>
  </si>
  <si>
    <t>CUST03072</t>
  </si>
  <si>
    <t>ORD100845</t>
  </si>
  <si>
    <t>CUST00327</t>
  </si>
  <si>
    <t>ORD100846</t>
  </si>
  <si>
    <t>CUST00039</t>
  </si>
  <si>
    <t>ORD100847</t>
  </si>
  <si>
    <t>CUST03119</t>
  </si>
  <si>
    <t>ORD100848</t>
  </si>
  <si>
    <t>ORD100849</t>
  </si>
  <si>
    <t>CUST02971</t>
  </si>
  <si>
    <t>ORD100850</t>
  </si>
  <si>
    <t>ORD100851</t>
  </si>
  <si>
    <t>ORD100852</t>
  </si>
  <si>
    <t>CUST01235</t>
  </si>
  <si>
    <t>ORD100854</t>
  </si>
  <si>
    <t>CUST03086</t>
  </si>
  <si>
    <t>ORD100855</t>
  </si>
  <si>
    <t>CUST02728</t>
  </si>
  <si>
    <t>ORD100856</t>
  </si>
  <si>
    <t>CUST03139</t>
  </si>
  <si>
    <t>ORD100857</t>
  </si>
  <si>
    <t>CUST01062</t>
  </si>
  <si>
    <t>CUST01558</t>
  </si>
  <si>
    <t>ORD100859</t>
  </si>
  <si>
    <t>CUST02129</t>
  </si>
  <si>
    <t>ORD100860</t>
  </si>
  <si>
    <t>CUST02786</t>
  </si>
  <si>
    <t>ORD100861</t>
  </si>
  <si>
    <t>CUST00506</t>
  </si>
  <si>
    <t>CUST00626</t>
  </si>
  <si>
    <t>ORD100863</t>
  </si>
  <si>
    <t>CUST03339</t>
  </si>
  <si>
    <t>ORD100864</t>
  </si>
  <si>
    <t>CUST01602</t>
  </si>
  <si>
    <t>CUST03298</t>
  </si>
  <si>
    <t>ORD100866</t>
  </si>
  <si>
    <t>CUST00860</t>
  </si>
  <si>
    <t>ORD100867</t>
  </si>
  <si>
    <t>CUST02784</t>
  </si>
  <si>
    <t>ORD100868</t>
  </si>
  <si>
    <t>CUST02569</t>
  </si>
  <si>
    <t>ORD100869</t>
  </si>
  <si>
    <t>ORD100871</t>
  </si>
  <si>
    <t>CUST03254</t>
  </si>
  <si>
    <t>ORD100872</t>
  </si>
  <si>
    <t>CUST03258</t>
  </si>
  <si>
    <t>ORD100873</t>
  </si>
  <si>
    <t>CUST03279</t>
  </si>
  <si>
    <t>ORD100877</t>
  </si>
  <si>
    <t>CUST03358</t>
  </si>
  <si>
    <t>ORD100878</t>
  </si>
  <si>
    <t>CUST00527</t>
  </si>
  <si>
    <t>CUST02772</t>
  </si>
  <si>
    <t>ORD100880</t>
  </si>
  <si>
    <t>CUST03361</t>
  </si>
  <si>
    <t>CUST02177</t>
  </si>
  <si>
    <t>ORD100882</t>
  </si>
  <si>
    <t>ORD100883</t>
  </si>
  <si>
    <t>CUST00392</t>
  </si>
  <si>
    <t>ORD100884</t>
  </si>
  <si>
    <t>CUST00741</t>
  </si>
  <si>
    <t>ORD100885</t>
  </si>
  <si>
    <t>ORD100886</t>
  </si>
  <si>
    <t>CUST02778</t>
  </si>
  <si>
    <t>ORD100887</t>
  </si>
  <si>
    <t>CUST02943</t>
  </si>
  <si>
    <t>ORD100888</t>
  </si>
  <si>
    <t>CUST02990</t>
  </si>
  <si>
    <t>ORD100889</t>
  </si>
  <si>
    <t>CUST01965</t>
  </si>
  <si>
    <t>ORD100890</t>
  </si>
  <si>
    <t>CUST02926</t>
  </si>
  <si>
    <t>ORD100891</t>
  </si>
  <si>
    <t>CUST02763</t>
  </si>
  <si>
    <t>ORD100892</t>
  </si>
  <si>
    <t>CUST02030</t>
  </si>
  <si>
    <t>ORD100893</t>
  </si>
  <si>
    <t>CUST01085</t>
  </si>
  <si>
    <t>ORD100894</t>
  </si>
  <si>
    <t>ORD100895</t>
  </si>
  <si>
    <t>CUST00416</t>
  </si>
  <si>
    <t>ORD100896</t>
  </si>
  <si>
    <t>CUST01025</t>
  </si>
  <si>
    <t>ORD100897</t>
  </si>
  <si>
    <t>CUST03439</t>
  </si>
  <si>
    <t>ORD100898</t>
  </si>
  <si>
    <t>CUST01617</t>
  </si>
  <si>
    <t>ORD100899</t>
  </si>
  <si>
    <t>CUST03247</t>
  </si>
  <si>
    <t>ORD100901</t>
  </si>
  <si>
    <t>CUST03021</t>
  </si>
  <si>
    <t>ORD100902</t>
  </si>
  <si>
    <t>CUST01022</t>
  </si>
  <si>
    <t>ORD100903</t>
  </si>
  <si>
    <t>CUST02872</t>
  </si>
  <si>
    <t>CUST01122</t>
  </si>
  <si>
    <t>ORD100905</t>
  </si>
  <si>
    <t>ORD100906</t>
  </si>
  <si>
    <t>CUST02915</t>
  </si>
  <si>
    <t>ORD100907</t>
  </si>
  <si>
    <t>CUST00413</t>
  </si>
  <si>
    <t>ORD100908</t>
  </si>
  <si>
    <t>CUST01357</t>
  </si>
  <si>
    <t>ORD100909</t>
  </si>
  <si>
    <t>CUST00358</t>
  </si>
  <si>
    <t>ORD100910</t>
  </si>
  <si>
    <t>ORD100911</t>
  </si>
  <si>
    <t>ORD100912</t>
  </si>
  <si>
    <t>ORD100913</t>
  </si>
  <si>
    <t>CUST00250</t>
  </si>
  <si>
    <t>ORD100914</t>
  </si>
  <si>
    <t>ORD100915</t>
  </si>
  <si>
    <t>CUST03239</t>
  </si>
  <si>
    <t>ORD100916</t>
  </si>
  <si>
    <t>CUST00918</t>
  </si>
  <si>
    <t>ORD100917</t>
  </si>
  <si>
    <t>CUST03373</t>
  </si>
  <si>
    <t>ORD100918</t>
  </si>
  <si>
    <t>CUST02505</t>
  </si>
  <si>
    <t>ORD100919</t>
  </si>
  <si>
    <t>CUST02202</t>
  </si>
  <si>
    <t>ORD100920</t>
  </si>
  <si>
    <t>CUST02476</t>
  </si>
  <si>
    <t>ORD100921</t>
  </si>
  <si>
    <t>CUST01510</t>
  </si>
  <si>
    <t>ORD100922</t>
  </si>
  <si>
    <t>CUST02653</t>
  </si>
  <si>
    <t>ORD100924</t>
  </si>
  <si>
    <t>CUST00451</t>
  </si>
  <si>
    <t>ORD100925</t>
  </si>
  <si>
    <t>CUST00056</t>
  </si>
  <si>
    <t>ORD100926</t>
  </si>
  <si>
    <t>CUST01820</t>
  </si>
  <si>
    <t>CUST00422</t>
  </si>
  <si>
    <t>ORD100928</t>
  </si>
  <si>
    <t>CUST01448</t>
  </si>
  <si>
    <t>ORD100929</t>
  </si>
  <si>
    <t>CUST00417</t>
  </si>
  <si>
    <t>ORD100930</t>
  </si>
  <si>
    <t>CUST01372</t>
  </si>
  <si>
    <t>ORD100931</t>
  </si>
  <si>
    <t>ORD100932</t>
  </si>
  <si>
    <t>CUST01830</t>
  </si>
  <si>
    <t>CUST00523</t>
  </si>
  <si>
    <t>CUST01008</t>
  </si>
  <si>
    <t>ORD100935</t>
  </si>
  <si>
    <t>CUST02159</t>
  </si>
  <si>
    <t>ORD100936</t>
  </si>
  <si>
    <t>CUST01485</t>
  </si>
  <si>
    <t>ORD100937</t>
  </si>
  <si>
    <t>CUST01725</t>
  </si>
  <si>
    <t>ORD100938</t>
  </si>
  <si>
    <t>ORD100939</t>
  </si>
  <si>
    <t>CUST01004</t>
  </si>
  <si>
    <t>ORD100940</t>
  </si>
  <si>
    <t>CUST01227</t>
  </si>
  <si>
    <t>CUST00132</t>
  </si>
  <si>
    <t>ORD100942</t>
  </si>
  <si>
    <t>CUST01254</t>
  </si>
  <si>
    <t>ORD100943</t>
  </si>
  <si>
    <t>ORD100944</t>
  </si>
  <si>
    <t>CUST03389</t>
  </si>
  <si>
    <t>ORD100945</t>
  </si>
  <si>
    <t>CUST00115</t>
  </si>
  <si>
    <t>ORD100946</t>
  </si>
  <si>
    <t>CUST00035</t>
  </si>
  <si>
    <t>ORD100948</t>
  </si>
  <si>
    <t>CUST00414</t>
  </si>
  <si>
    <t>ORD100949</t>
  </si>
  <si>
    <t>CUST01897</t>
  </si>
  <si>
    <t>ORD100950</t>
  </si>
  <si>
    <t>CUST02115</t>
  </si>
  <si>
    <t>ORD100951</t>
  </si>
  <si>
    <t>ORD100952</t>
  </si>
  <si>
    <t>CUST00399</t>
  </si>
  <si>
    <t>ORD100953</t>
  </si>
  <si>
    <t>CUST00662</t>
  </si>
  <si>
    <t>ORD100954</t>
  </si>
  <si>
    <t>CUST02664</t>
  </si>
  <si>
    <t>ORD100955</t>
  </si>
  <si>
    <t>CUST00529</t>
  </si>
  <si>
    <t>ORD100956</t>
  </si>
  <si>
    <t>CUST00175</t>
  </si>
  <si>
    <t>ORD100957</t>
  </si>
  <si>
    <t>ORD100958</t>
  </si>
  <si>
    <t>CUST00447</t>
  </si>
  <si>
    <t>CUST01312</t>
  </si>
  <si>
    <t>CUST03108</t>
  </si>
  <si>
    <t>ORD100962</t>
  </si>
  <si>
    <t>CUST01850</t>
  </si>
  <si>
    <t>ORD100963</t>
  </si>
  <si>
    <t>CUST00674</t>
  </si>
  <si>
    <t>ORD100964</t>
  </si>
  <si>
    <t>CUST03208</t>
  </si>
  <si>
    <t>ORD100966</t>
  </si>
  <si>
    <t>CUST02599</t>
  </si>
  <si>
    <t>ORD100967</t>
  </si>
  <si>
    <t>CUST01426</t>
  </si>
  <si>
    <t>ORD100968</t>
  </si>
  <si>
    <t>CUST02865</t>
  </si>
  <si>
    <t>CUST01880</t>
  </si>
  <si>
    <t>ORD100970</t>
  </si>
  <si>
    <t>CUST02542</t>
  </si>
  <si>
    <t>ORD100971</t>
  </si>
  <si>
    <t>CUST00425</t>
  </si>
  <si>
    <t>ORD100972</t>
  </si>
  <si>
    <t>ORD100973</t>
  </si>
  <si>
    <t>CUST02883</t>
  </si>
  <si>
    <t>ORD100974</t>
  </si>
  <si>
    <t>CUST02758</t>
  </si>
  <si>
    <t>ORD100975</t>
  </si>
  <si>
    <t>CUST01762</t>
  </si>
  <si>
    <t>ORD100976</t>
  </si>
  <si>
    <t>CUST02983</t>
  </si>
  <si>
    <t>ORD100977</t>
  </si>
  <si>
    <t>CUST03454</t>
  </si>
  <si>
    <t>CUST02576</t>
  </si>
  <si>
    <t>ORD100979</t>
  </si>
  <si>
    <t>CUST01859</t>
  </si>
  <si>
    <t>ORD100980</t>
  </si>
  <si>
    <t>CUST03156</t>
  </si>
  <si>
    <t>ORD100981</t>
  </si>
  <si>
    <t>CUST00503</t>
  </si>
  <si>
    <t>CUST01695</t>
  </si>
  <si>
    <t>ORD100983</t>
  </si>
  <si>
    <t>ORD100984</t>
  </si>
  <si>
    <t>ORD100985</t>
  </si>
  <si>
    <t>CUST00886</t>
  </si>
  <si>
    <t>ORD100986</t>
  </si>
  <si>
    <t>CUST00817</t>
  </si>
  <si>
    <t>ORD100987</t>
  </si>
  <si>
    <t>CUST00709</t>
  </si>
  <si>
    <t>ORD100988</t>
  </si>
  <si>
    <t>CUST02958</t>
  </si>
  <si>
    <t>ORD100989</t>
  </si>
  <si>
    <t>CUST01446</t>
  </si>
  <si>
    <t>ORD100990</t>
  </si>
  <si>
    <t>CUST02173</t>
  </si>
  <si>
    <t>ORD100991</t>
  </si>
  <si>
    <t>CUST01524</t>
  </si>
  <si>
    <t>ORD100992</t>
  </si>
  <si>
    <t>ORD100993</t>
  </si>
  <si>
    <t>CUST01728</t>
  </si>
  <si>
    <t>ORD100994</t>
  </si>
  <si>
    <t>CUST00489</t>
  </si>
  <si>
    <t>ORD100995</t>
  </si>
  <si>
    <t>ORD100996</t>
  </si>
  <si>
    <t>CUST01925</t>
  </si>
  <si>
    <t>ORD100997</t>
  </si>
  <si>
    <t>CUST01612</t>
  </si>
  <si>
    <t>CUST03382</t>
  </si>
  <si>
    <t>ORD100999</t>
  </si>
  <si>
    <t>CUST03343</t>
  </si>
  <si>
    <t>ORD101000</t>
  </si>
  <si>
    <t>CUST01081</t>
  </si>
  <si>
    <t>CUST00607</t>
  </si>
  <si>
    <t>ORD101002</t>
  </si>
  <si>
    <t>CUST02008</t>
  </si>
  <si>
    <t>ORD101003</t>
  </si>
  <si>
    <t>CUST02847</t>
  </si>
  <si>
    <t>ORD101004</t>
  </si>
  <si>
    <t>CUST00855</t>
  </si>
  <si>
    <t>ORD101005</t>
  </si>
  <si>
    <t>ORD101007</t>
  </si>
  <si>
    <t>ORD101008</t>
  </si>
  <si>
    <t>CUST01626</t>
  </si>
  <si>
    <t>ORD101009</t>
  </si>
  <si>
    <t>CUST00795</t>
  </si>
  <si>
    <t>ORD101010</t>
  </si>
  <si>
    <t>CUST01020</t>
  </si>
  <si>
    <t>ORD101011</t>
  </si>
  <si>
    <t>CUST02866</t>
  </si>
  <si>
    <t>ORD101012</t>
  </si>
  <si>
    <t>CUST01424</t>
  </si>
  <si>
    <t>ORD101013</t>
  </si>
  <si>
    <t>CUST00978</t>
  </si>
  <si>
    <t>ORD101014</t>
  </si>
  <si>
    <t>CUST00728</t>
  </si>
  <si>
    <t>ORD101015</t>
  </si>
  <si>
    <t>CUST01936</t>
  </si>
  <si>
    <t>ORD101016</t>
  </si>
  <si>
    <t>CUST00410</t>
  </si>
  <si>
    <t>ORD101017</t>
  </si>
  <si>
    <t>ORD101018</t>
  </si>
  <si>
    <t>ORD101019</t>
  </si>
  <si>
    <t>CUST01765</t>
  </si>
  <si>
    <t>ORD101020</t>
  </si>
  <si>
    <t>CUST00717</t>
  </si>
  <si>
    <t>CUST02875</t>
  </si>
  <si>
    <t>ORD101022</t>
  </si>
  <si>
    <t>CUST00603</t>
  </si>
  <si>
    <t>ORD101023</t>
  </si>
  <si>
    <t>CUST00064</t>
  </si>
  <si>
    <t>ORD101024</t>
  </si>
  <si>
    <t>ORD101025</t>
  </si>
  <si>
    <t>ORD101026</t>
  </si>
  <si>
    <t>CUST01071</t>
  </si>
  <si>
    <t>ORD101027</t>
  </si>
  <si>
    <t>CUST02271</t>
  </si>
  <si>
    <t>ORD101028</t>
  </si>
  <si>
    <t>CUST00394</t>
  </si>
  <si>
    <t>ORD101029</t>
  </si>
  <si>
    <t>ORD101030</t>
  </si>
  <si>
    <t>CUST02098</t>
  </si>
  <si>
    <t>ORD101031</t>
  </si>
  <si>
    <t>ORD101032</t>
  </si>
  <si>
    <t>CUST01973</t>
  </si>
  <si>
    <t>ORD101033</t>
  </si>
  <si>
    <t>CUST03033</t>
  </si>
  <si>
    <t>ORD101034</t>
  </si>
  <si>
    <t>CUST02818</t>
  </si>
  <si>
    <t>CUST03411</t>
  </si>
  <si>
    <t>ORD101036</t>
  </si>
  <si>
    <t>CUST01799</t>
  </si>
  <si>
    <t>ORD101037</t>
  </si>
  <si>
    <t>CUST02240</t>
  </si>
  <si>
    <t>ORD101038</t>
  </si>
  <si>
    <t>CUST00140</t>
  </si>
  <si>
    <t>ORD101040</t>
  </si>
  <si>
    <t>CUST01466</t>
  </si>
  <si>
    <t>ORD101041</t>
  </si>
  <si>
    <t>CUST01442</t>
  </si>
  <si>
    <t>ORD101042</t>
  </si>
  <si>
    <t>CUST03438</t>
  </si>
  <si>
    <t>CUST02412</t>
  </si>
  <si>
    <t>ORD101044</t>
  </si>
  <si>
    <t>CUST02783</t>
  </si>
  <si>
    <t>ORD101045</t>
  </si>
  <si>
    <t>CUST03096</t>
  </si>
  <si>
    <t>ORD101046</t>
  </si>
  <si>
    <t>CUST00713</t>
  </si>
  <si>
    <t>ORD101047</t>
  </si>
  <si>
    <t>CUST02781</t>
  </si>
  <si>
    <t>ORD101048</t>
  </si>
  <si>
    <t>CUST00395</t>
  </si>
  <si>
    <t>ORD101049</t>
  </si>
  <si>
    <t>ORD101050</t>
  </si>
  <si>
    <t>CUST03496</t>
  </si>
  <si>
    <t>ORD101051</t>
  </si>
  <si>
    <t>ORD101052</t>
  </si>
  <si>
    <t>CUST00647</t>
  </si>
  <si>
    <t>ORD101053</t>
  </si>
  <si>
    <t>ORD101054</t>
  </si>
  <si>
    <t>CUST01371</t>
  </si>
  <si>
    <t>CUST02499</t>
  </si>
  <si>
    <t>ORD101056</t>
  </si>
  <si>
    <t>CUST00531</t>
  </si>
  <si>
    <t>ORD101057</t>
  </si>
  <si>
    <t>CUST00088</t>
  </si>
  <si>
    <t>ORD101058</t>
  </si>
  <si>
    <t>CUST01586</t>
  </si>
  <si>
    <t>ORD101059</t>
  </si>
  <si>
    <t>CUST01441</t>
  </si>
  <si>
    <t>ORD101060</t>
  </si>
  <si>
    <t>CUST02327</t>
  </si>
  <si>
    <t>ORD101061</t>
  </si>
  <si>
    <t>CUST01287</t>
  </si>
  <si>
    <t>ORD101062</t>
  </si>
  <si>
    <t>ORD101063</t>
  </si>
  <si>
    <t>ORD101064</t>
  </si>
  <si>
    <t>CUST02890</t>
  </si>
  <si>
    <t>CUST00147</t>
  </si>
  <si>
    <t>ORD101066</t>
  </si>
  <si>
    <t>CUST01231</t>
  </si>
  <si>
    <t>CUST01554</t>
  </si>
  <si>
    <t>ORD101068</t>
  </si>
  <si>
    <t>CUST03319</t>
  </si>
  <si>
    <t>ORD101069</t>
  </si>
  <si>
    <t>ORD101070</t>
  </si>
  <si>
    <t>CUST01915</t>
  </si>
  <si>
    <t>ORD101071</t>
  </si>
  <si>
    <t>ORD101072</t>
  </si>
  <si>
    <t>CUST01315</t>
  </si>
  <si>
    <t>ORD101073</t>
  </si>
  <si>
    <t>CUST00893</t>
  </si>
  <si>
    <t>ORD101074</t>
  </si>
  <si>
    <t>CUST01064</t>
  </si>
  <si>
    <t>ORD101075</t>
  </si>
  <si>
    <t>ORD101076</t>
  </si>
  <si>
    <t>ORD101077</t>
  </si>
  <si>
    <t>CUST02094</t>
  </si>
  <si>
    <t>ORD101078</t>
  </si>
  <si>
    <t>CUST00102</t>
  </si>
  <si>
    <t>ORD101079</t>
  </si>
  <si>
    <t>ORD101080</t>
  </si>
  <si>
    <t>ORD101081</t>
  </si>
  <si>
    <t>CUST02582</t>
  </si>
  <si>
    <t>ORD101082</t>
  </si>
  <si>
    <t>CUST01807</t>
  </si>
  <si>
    <t>ORD101083</t>
  </si>
  <si>
    <t>CUST02839</t>
  </si>
  <si>
    <t>ORD101084</t>
  </si>
  <si>
    <t>CUST01984</t>
  </si>
  <si>
    <t>ORD101085</t>
  </si>
  <si>
    <t>CUST00566</t>
  </si>
  <si>
    <t>ORD101086</t>
  </si>
  <si>
    <t>ORD101087</t>
  </si>
  <si>
    <t>ORD101088</t>
  </si>
  <si>
    <t>CUST02855</t>
  </si>
  <si>
    <t>ORD101089</t>
  </si>
  <si>
    <t>CUST00303</t>
  </si>
  <si>
    <t>ORD101090</t>
  </si>
  <si>
    <t>CUST02965</t>
  </si>
  <si>
    <t>ORD101091</t>
  </si>
  <si>
    <t>ORD101092</t>
  </si>
  <si>
    <t>CUST02121</t>
  </si>
  <si>
    <t>ORD101093</t>
  </si>
  <si>
    <t>CUST03335</t>
  </si>
  <si>
    <t>ORD101094</t>
  </si>
  <si>
    <t>ORD101095</t>
  </si>
  <si>
    <t>CUST01514</t>
  </si>
  <si>
    <t>ORD101097</t>
  </si>
  <si>
    <t>CUST03461</t>
  </si>
  <si>
    <t>ORD101098</t>
  </si>
  <si>
    <t>CUST03049</t>
  </si>
  <si>
    <t>ORD101099</t>
  </si>
  <si>
    <t>CUST00158</t>
  </si>
  <si>
    <t>ORD101100</t>
  </si>
  <si>
    <t>CUST01541</t>
  </si>
  <si>
    <t>ORD101101</t>
  </si>
  <si>
    <t>CUST01078</t>
  </si>
  <si>
    <t>ORD101103</t>
  </si>
  <si>
    <t>ORD101104</t>
  </si>
  <si>
    <t>CUST01719</t>
  </si>
  <si>
    <t>ORD101105</t>
  </si>
  <si>
    <t>CUST03442</t>
  </si>
  <si>
    <t>ORD101106</t>
  </si>
  <si>
    <t>ORD101107</t>
  </si>
  <si>
    <t>CUST01989</t>
  </si>
  <si>
    <t>ORD101108</t>
  </si>
  <si>
    <t>CUST00452</t>
  </si>
  <si>
    <t>ORD101109</t>
  </si>
  <si>
    <t>CUST01445</t>
  </si>
  <si>
    <t>ORD101110</t>
  </si>
  <si>
    <t>ORD101111</t>
  </si>
  <si>
    <t>CUST03464</t>
  </si>
  <si>
    <t>ORD101112</t>
  </si>
  <si>
    <t>CUST02587</t>
  </si>
  <si>
    <t>ORD101113</t>
  </si>
  <si>
    <t>ORD101115</t>
  </si>
  <si>
    <t>CUST00831</t>
  </si>
  <si>
    <t>ORD101116</t>
  </si>
  <si>
    <t>CUST01165</t>
  </si>
  <si>
    <t>ORD101117</t>
  </si>
  <si>
    <t>ORD101118</t>
  </si>
  <si>
    <t>ORD101119</t>
  </si>
  <si>
    <t>CUST03116</t>
  </si>
  <si>
    <t>ORD101120</t>
  </si>
  <si>
    <t>CUST01666</t>
  </si>
  <si>
    <t>ORD101121</t>
  </si>
  <si>
    <t>ORD101122</t>
  </si>
  <si>
    <t>CUST00522</t>
  </si>
  <si>
    <t>ORD101123</t>
  </si>
  <si>
    <t>CUST03290</t>
  </si>
  <si>
    <t>ORD101124</t>
  </si>
  <si>
    <t>ORD101125</t>
  </si>
  <si>
    <t>CUST02128</t>
  </si>
  <si>
    <t>CUST00735</t>
  </si>
  <si>
    <t>ORD101127</t>
  </si>
  <si>
    <t>CUST00388</t>
  </si>
  <si>
    <t>ORD101128</t>
  </si>
  <si>
    <t>ORD101130</t>
  </si>
  <si>
    <t>CUST02478</t>
  </si>
  <si>
    <t>ORD101131</t>
  </si>
  <si>
    <t>CUST03291</t>
  </si>
  <si>
    <t>ORD101132</t>
  </si>
  <si>
    <t>CUST01340</t>
  </si>
  <si>
    <t>ORD101133</t>
  </si>
  <si>
    <t>CUST02174</t>
  </si>
  <si>
    <t>ORD101134</t>
  </si>
  <si>
    <t>CUST01809</t>
  </si>
  <si>
    <t>ORD101135</t>
  </si>
  <si>
    <t>CUST03157</t>
  </si>
  <si>
    <t>ORD101136</t>
  </si>
  <si>
    <t>CUST00803</t>
  </si>
  <si>
    <t>ORD101137</t>
  </si>
  <si>
    <t>ORD101138</t>
  </si>
  <si>
    <t>CUST02942</t>
  </si>
  <si>
    <t>ORD101139</t>
  </si>
  <si>
    <t>ORD101140</t>
  </si>
  <si>
    <t>CUST01288</t>
  </si>
  <si>
    <t>ORD101141</t>
  </si>
  <si>
    <t>CUST02404</t>
  </si>
  <si>
    <t>ORD101142</t>
  </si>
  <si>
    <t>ORD101143</t>
  </si>
  <si>
    <t>CUST00748</t>
  </si>
  <si>
    <t>ORD101145</t>
  </si>
  <si>
    <t>ORD101146</t>
  </si>
  <si>
    <t>CUST00730</t>
  </si>
  <si>
    <t>ORD101147</t>
  </si>
  <si>
    <t>CUST01580</t>
  </si>
  <si>
    <t>ORD101149</t>
  </si>
  <si>
    <t>CUST02260</t>
  </si>
  <si>
    <t>CUST02118</t>
  </si>
  <si>
    <t>ORD101151</t>
  </si>
  <si>
    <t>CUST02579</t>
  </si>
  <si>
    <t>ORD101152</t>
  </si>
  <si>
    <t>ORD101153</t>
  </si>
  <si>
    <t>ORD101154</t>
  </si>
  <si>
    <t>CUST02366</t>
  </si>
  <si>
    <t>CUST03230</t>
  </si>
  <si>
    <t>CUST00821</t>
  </si>
  <si>
    <t>ORD101157</t>
  </si>
  <si>
    <t>ORD101158</t>
  </si>
  <si>
    <t>CUST01542</t>
  </si>
  <si>
    <t>ORD101159</t>
  </si>
  <si>
    <t>ORD101160</t>
  </si>
  <si>
    <t>ORD101161</t>
  </si>
  <si>
    <t>CUST02048</t>
  </si>
  <si>
    <t>ORD101162</t>
  </si>
  <si>
    <t>ORD101163</t>
  </si>
  <si>
    <t>CUST01419</t>
  </si>
  <si>
    <t>ORD101164</t>
  </si>
  <si>
    <t>ORD101165</t>
  </si>
  <si>
    <t>ORD101167</t>
  </si>
  <si>
    <t>CUST02981</t>
  </si>
  <si>
    <t>ORD101168</t>
  </si>
  <si>
    <t>CUST01513</t>
  </si>
  <si>
    <t>ORD101169</t>
  </si>
  <si>
    <t>ORD101170</t>
  </si>
  <si>
    <t>ORD101171</t>
  </si>
  <si>
    <t>CUST02331</t>
  </si>
  <si>
    <t>ORD101172</t>
  </si>
  <si>
    <t>CUST03069</t>
  </si>
  <si>
    <t>ORD101173</t>
  </si>
  <si>
    <t>CUST01069</t>
  </si>
  <si>
    <t>ORD101174</t>
  </si>
  <si>
    <t>CUST01126</t>
  </si>
  <si>
    <t>ORD101175</t>
  </si>
  <si>
    <t>ORD101176</t>
  </si>
  <si>
    <t>CUST01330</t>
  </si>
  <si>
    <t>ORD101177</t>
  </si>
  <si>
    <t>CUST02285</t>
  </si>
  <si>
    <t>ORD101178</t>
  </si>
  <si>
    <t>CUST01651</t>
  </si>
  <si>
    <t>ORD101179</t>
  </si>
  <si>
    <t>ORD101180</t>
  </si>
  <si>
    <t>CUST01768</t>
  </si>
  <si>
    <t>ORD101181</t>
  </si>
  <si>
    <t>ORD101182</t>
  </si>
  <si>
    <t>CUST01713</t>
  </si>
  <si>
    <t>ORD101183</t>
  </si>
  <si>
    <t>CUST02027</t>
  </si>
  <si>
    <t>ORD101184</t>
  </si>
  <si>
    <t>ORD101185</t>
  </si>
  <si>
    <t>CUST02535</t>
  </si>
  <si>
    <t>ORD101186</t>
  </si>
  <si>
    <t>CUST02332</t>
  </si>
  <si>
    <t>ORD101187</t>
  </si>
  <si>
    <t>CUST01876</t>
  </si>
  <si>
    <t>ORD101189</t>
  </si>
  <si>
    <t>CUST00653</t>
  </si>
  <si>
    <t>ORD101190</t>
  </si>
  <si>
    <t>ORD101191</t>
  </si>
  <si>
    <t>CUST01200</t>
  </si>
  <si>
    <t>ORD101192</t>
  </si>
  <si>
    <t>ORD101193</t>
  </si>
  <si>
    <t>CUST00996</t>
  </si>
  <si>
    <t>ORD101194</t>
  </si>
  <si>
    <t>CUST01403</t>
  </si>
  <si>
    <t>ORD101195</t>
  </si>
  <si>
    <t>CUST02138</t>
  </si>
  <si>
    <t>ORD101196</t>
  </si>
  <si>
    <t>ORD101197</t>
  </si>
  <si>
    <t>CUST02609</t>
  </si>
  <si>
    <t>ORD101198</t>
  </si>
  <si>
    <t>CUST01410</t>
  </si>
  <si>
    <t>ORD101199</t>
  </si>
  <si>
    <t>CUST00719</t>
  </si>
  <si>
    <t>ORD101200</t>
  </si>
  <si>
    <t>CUST03187</t>
  </si>
  <si>
    <t>ORD101201</t>
  </si>
  <si>
    <t>CUST02721</t>
  </si>
  <si>
    <t>ORD101202</t>
  </si>
  <si>
    <t>ORD101203</t>
  </si>
  <si>
    <t>CUST01089</t>
  </si>
  <si>
    <t>CUST01000</t>
  </si>
  <si>
    <t>ORD101205</t>
  </si>
  <si>
    <t>CUST01811</t>
  </si>
  <si>
    <t>ORD101206</t>
  </si>
  <si>
    <t>CUST02950</t>
  </si>
  <si>
    <t>ORD101207</t>
  </si>
  <si>
    <t>CUST01109</t>
  </si>
  <si>
    <t>ORD101208</t>
  </si>
  <si>
    <t>CUST02299</t>
  </si>
  <si>
    <t>ORD101209</t>
  </si>
  <si>
    <t>ORD101210</t>
  </si>
  <si>
    <t>ORD101211</t>
  </si>
  <si>
    <t>CUST02339</t>
  </si>
  <si>
    <t>ORD101212</t>
  </si>
  <si>
    <t>CUST01941</t>
  </si>
  <si>
    <t>CUST02977</t>
  </si>
  <si>
    <t>ORD101215</t>
  </si>
  <si>
    <t>CUST00097</t>
  </si>
  <si>
    <t>ORD101216</t>
  </si>
  <si>
    <t>CUST00305</t>
  </si>
  <si>
    <t>ORD101217</t>
  </si>
  <si>
    <t>ORD101218</t>
  </si>
  <si>
    <t>CUST00455</t>
  </si>
  <si>
    <t>ORD101219</t>
  </si>
  <si>
    <t>ORD101220</t>
  </si>
  <si>
    <t>ORD101221</t>
  </si>
  <si>
    <t>CUST00933</t>
  </si>
  <si>
    <t>CUST01683</t>
  </si>
  <si>
    <t>ORD101223</t>
  </si>
  <si>
    <t>CUST02066</t>
  </si>
  <si>
    <t>ORD101224</t>
  </si>
  <si>
    <t>CUST03198</t>
  </si>
  <si>
    <t>ORD101225</t>
  </si>
  <si>
    <t>CUST01766</t>
  </si>
  <si>
    <t>ORD101226</t>
  </si>
  <si>
    <t>CUST01860</t>
  </si>
  <si>
    <t>CUST00078</t>
  </si>
  <si>
    <t>ORD101228</t>
  </si>
  <si>
    <t>CUST03154</t>
  </si>
  <si>
    <t>ORD101229</t>
  </si>
  <si>
    <t>ORD101230</t>
  </si>
  <si>
    <t>ORD101231</t>
  </si>
  <si>
    <t>ORD101232</t>
  </si>
  <si>
    <t>CUST00843</t>
  </si>
  <si>
    <t>ORD101233</t>
  </si>
  <si>
    <t>CUST00493</t>
  </si>
  <si>
    <t>ORD101234</t>
  </si>
  <si>
    <t>CUST00459</t>
  </si>
  <si>
    <t>ORD101235</t>
  </si>
  <si>
    <t>CUST03473</t>
  </si>
  <si>
    <t>ORD101236</t>
  </si>
  <si>
    <t>CUST00186</t>
  </si>
  <si>
    <t>ORD101237</t>
  </si>
  <si>
    <t>ORD101238</t>
  </si>
  <si>
    <t>CUST00621</t>
  </si>
  <si>
    <t>ORD101239</t>
  </si>
  <si>
    <t>CUST02562</t>
  </si>
  <si>
    <t>CUST01670</t>
  </si>
  <si>
    <t>ORD101241</t>
  </si>
  <si>
    <t>CUST01720</t>
  </si>
  <si>
    <t>ORD101242</t>
  </si>
  <si>
    <t>CUST01053</t>
  </si>
  <si>
    <t>ORD101243</t>
  </si>
  <si>
    <t>CUST00804</t>
  </si>
  <si>
    <t>ORD101244</t>
  </si>
  <si>
    <t>ORD101245</t>
  </si>
  <si>
    <t>CUST01344</t>
  </si>
  <si>
    <t>ORD101246</t>
  </si>
  <si>
    <t>CUST00059</t>
  </si>
  <si>
    <t>ORD101247</t>
  </si>
  <si>
    <t>ORD101248</t>
  </si>
  <si>
    <t>CUST03052</t>
  </si>
  <si>
    <t>ORD101249</t>
  </si>
  <si>
    <t>CUST02717</t>
  </si>
  <si>
    <t>ORD101250</t>
  </si>
  <si>
    <t>ORD101251</t>
  </si>
  <si>
    <t>ORD101252</t>
  </si>
  <si>
    <t>CUST02153</t>
  </si>
  <si>
    <t>ORD101253</t>
  </si>
  <si>
    <t>CUST00684</t>
  </si>
  <si>
    <t>ORD101254</t>
  </si>
  <si>
    <t>ORD101255</t>
  </si>
  <si>
    <t>CUST00575</t>
  </si>
  <si>
    <t>ORD101257</t>
  </si>
  <si>
    <t>CUST01019</t>
  </si>
  <si>
    <t>ORD101258</t>
  </si>
  <si>
    <t>CUST02754</t>
  </si>
  <si>
    <t>ORD101259</t>
  </si>
  <si>
    <t>ORD101260</t>
  </si>
  <si>
    <t>CUST02454</t>
  </si>
  <si>
    <t>ORD101262</t>
  </si>
  <si>
    <t>CUST03451</t>
  </si>
  <si>
    <t>CUST03302</t>
  </si>
  <si>
    <t>ORD101264</t>
  </si>
  <si>
    <t>CUST01540</t>
  </si>
  <si>
    <t>ORD101265</t>
  </si>
  <si>
    <t>CUST03130</t>
  </si>
  <si>
    <t>ORD101266</t>
  </si>
  <si>
    <t>CUST02142</t>
  </si>
  <si>
    <t>ORD101268</t>
  </si>
  <si>
    <t>CUST01134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</si>
  <si>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</si>
  <si>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</si>
  <si>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</si>
  <si>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</si>
  <si>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</si>
  <si>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</si>
  <si>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</si>
  <si>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</si>
  <si>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CUST00596</t>
  </si>
  <si>
    <t>ORD101277</t>
  </si>
  <si>
    <t>CUST02380</t>
  </si>
  <si>
    <t>ORD101278</t>
  </si>
  <si>
    <t>ORD101280</t>
  </si>
  <si>
    <t>CUST03427</t>
  </si>
  <si>
    <t>ORD101281</t>
  </si>
  <si>
    <t>ORD101282</t>
  </si>
  <si>
    <t>CUST02923</t>
  </si>
  <si>
    <t>ORD101283</t>
  </si>
  <si>
    <t>CUST02764</t>
  </si>
  <si>
    <t>ORD101284</t>
  </si>
  <si>
    <t>CUST00217</t>
  </si>
  <si>
    <t>ORD101285</t>
  </si>
  <si>
    <t>ORD101286</t>
  </si>
  <si>
    <t>CUST01653</t>
  </si>
  <si>
    <t>ORD101287</t>
  </si>
  <si>
    <t>ORD101288</t>
  </si>
  <si>
    <t>CUST02593</t>
  </si>
  <si>
    <t>ORD101289</t>
  </si>
  <si>
    <t>ORD101290</t>
  </si>
  <si>
    <t>CUST02608</t>
  </si>
  <si>
    <t>ORD101291</t>
  </si>
  <si>
    <t>CUST02894</t>
  </si>
  <si>
    <t>ORD101292</t>
  </si>
  <si>
    <t>CUST03307</t>
  </si>
  <si>
    <t>ORD101293</t>
  </si>
  <si>
    <t>CUST00636</t>
  </si>
  <si>
    <t>ORD101294</t>
  </si>
  <si>
    <t>CUST00580</t>
  </si>
  <si>
    <t>ORD101295</t>
  </si>
  <si>
    <t>CUST02718</t>
  </si>
  <si>
    <t>ORD101296</t>
  </si>
  <si>
    <t>CUST01835</t>
  </si>
  <si>
    <t>ORD101297</t>
  </si>
  <si>
    <t>ORD101298</t>
  </si>
  <si>
    <t>CUST01258</t>
  </si>
  <si>
    <t>ORD101300</t>
  </si>
  <si>
    <t>ORD101301</t>
  </si>
  <si>
    <t>CUST02624</t>
  </si>
  <si>
    <t>ORD101302</t>
  </si>
  <si>
    <t>CUST00726</t>
  </si>
  <si>
    <t>ORD101303</t>
  </si>
  <si>
    <t>CUST01732</t>
  </si>
  <si>
    <t>ORD101304</t>
  </si>
  <si>
    <t>CUST01545</t>
  </si>
  <si>
    <t>CUST00528</t>
  </si>
  <si>
    <t>ORD101306</t>
  </si>
  <si>
    <t>CUST02789</t>
  </si>
  <si>
    <t>ORD101307</t>
  </si>
  <si>
    <t>CUST00355</t>
  </si>
  <si>
    <t>ORD101308</t>
  </si>
  <si>
    <t>CUST00756</t>
  </si>
  <si>
    <t>ORD101309</t>
  </si>
  <si>
    <t>CUST02716</t>
  </si>
  <si>
    <t>ORD101310</t>
  </si>
  <si>
    <t>CUST01028</t>
  </si>
  <si>
    <t>ORD101311</t>
  </si>
  <si>
    <t>CUST00754</t>
  </si>
  <si>
    <t>ORD101312</t>
  </si>
  <si>
    <t>CUST02242</t>
  </si>
  <si>
    <t>ORD101313</t>
  </si>
  <si>
    <t>CUST01518</t>
  </si>
  <si>
    <t>ORD101314</t>
  </si>
  <si>
    <t>CUST00920</t>
  </si>
  <si>
    <t>ORD101315</t>
  </si>
  <si>
    <t>CUST01585</t>
  </si>
  <si>
    <t>ORD101316</t>
  </si>
  <si>
    <t>ORD101317</t>
  </si>
  <si>
    <t>CUST00590</t>
  </si>
  <si>
    <t>ORD101318</t>
  </si>
  <si>
    <t>ORD101319</t>
  </si>
  <si>
    <t>CUST02963</t>
  </si>
  <si>
    <t>ORD101320</t>
  </si>
  <si>
    <t>CUST01536</t>
  </si>
  <si>
    <t>CUST01384</t>
  </si>
  <si>
    <t>ORD101322</t>
  </si>
  <si>
    <t>CUST00706</t>
  </si>
  <si>
    <t>ORD101323</t>
  </si>
  <si>
    <t>ORD101324</t>
  </si>
  <si>
    <t>CUST00352</t>
  </si>
  <si>
    <t>ORD101325</t>
  </si>
  <si>
    <t>CUST01260</t>
  </si>
  <si>
    <t>ORD101326</t>
  </si>
  <si>
    <t>ORD101327</t>
  </si>
  <si>
    <t>ORD101328</t>
  </si>
  <si>
    <t>CUST01561</t>
  </si>
  <si>
    <t>ORD101329</t>
  </si>
  <si>
    <t>CUST02015</t>
  </si>
  <si>
    <t>ORD101330</t>
  </si>
  <si>
    <t>CUST01613</t>
  </si>
  <si>
    <t>ORD101331</t>
  </si>
  <si>
    <t>CUST00066</t>
  </si>
  <si>
    <t>ORD101332</t>
  </si>
  <si>
    <t>CUST02006</t>
  </si>
  <si>
    <t>CUST01877</t>
  </si>
  <si>
    <t>ORD101334</t>
  </si>
  <si>
    <t>CUST01926</t>
  </si>
  <si>
    <t>ORD101335</t>
  </si>
  <si>
    <t>CUST00543</t>
  </si>
  <si>
    <t>ORD101336</t>
  </si>
  <si>
    <t>CUST02085</t>
  </si>
  <si>
    <t>CUST03283</t>
  </si>
  <si>
    <t>ORD101338</t>
  </si>
  <si>
    <t>CUST01888</t>
  </si>
  <si>
    <t>ORD101339</t>
  </si>
  <si>
    <t>CUST00016</t>
  </si>
  <si>
    <t>ORD101340</t>
  </si>
  <si>
    <t>CUST02901</t>
  </si>
  <si>
    <t>ORD101341</t>
  </si>
  <si>
    <t>CUST00721</t>
  </si>
  <si>
    <t>ORD101342</t>
  </si>
  <si>
    <t>CUST03098</t>
  </si>
  <si>
    <t>ORD101343</t>
  </si>
  <si>
    <t>CUST03378</t>
  </si>
  <si>
    <t>CUST02024</t>
  </si>
  <si>
    <t>ORD101345</t>
  </si>
  <si>
    <t>ORD101346</t>
  </si>
  <si>
    <t>CUST03127</t>
  </si>
  <si>
    <t>ORD101347</t>
  </si>
  <si>
    <t>CUST01329</t>
  </si>
  <si>
    <t>ORD101348</t>
  </si>
  <si>
    <t>CUST00708</t>
  </si>
  <si>
    <t>ORD101350</t>
  </si>
  <si>
    <t>CUST01607</t>
  </si>
  <si>
    <t>ORD101351</t>
  </si>
  <si>
    <t>CUST01997</t>
  </si>
  <si>
    <t>CUST02025</t>
  </si>
  <si>
    <t>ORD101353</t>
  </si>
  <si>
    <t>CUST02506</t>
  </si>
  <si>
    <t>CUST01516</t>
  </si>
  <si>
    <t>ORD101355</t>
  </si>
  <si>
    <t>CUST02861</t>
  </si>
  <si>
    <t>ORD101356</t>
  </si>
  <si>
    <t>CUST02002</t>
  </si>
  <si>
    <t>CUST01896</t>
  </si>
  <si>
    <t>ORD101358</t>
  </si>
  <si>
    <t>ORD101359</t>
  </si>
  <si>
    <t>ORD101360</t>
  </si>
  <si>
    <t>ORD101361</t>
  </si>
  <si>
    <t>CUST00591</t>
  </si>
  <si>
    <t>ORD101362</t>
  </si>
  <si>
    <t>CUST00643</t>
  </si>
  <si>
    <t>ORD101363</t>
  </si>
  <si>
    <t>ORD101364</t>
  </si>
  <si>
    <t>CUST01779</t>
  </si>
  <si>
    <t>ORD101365</t>
  </si>
  <si>
    <t>CUST02961</t>
  </si>
  <si>
    <t>ORD101366</t>
  </si>
  <si>
    <t>CUST00377</t>
  </si>
  <si>
    <t>ORD101367</t>
  </si>
  <si>
    <t>ORD101368</t>
  </si>
  <si>
    <t>CUST02641</t>
  </si>
  <si>
    <t>ORD101369</t>
  </si>
  <si>
    <t>CUST01700</t>
  </si>
  <si>
    <t>ORD101371</t>
  </si>
  <si>
    <t>CUST01508</t>
  </si>
  <si>
    <t>ORD101372</t>
  </si>
  <si>
    <t>CUST01591</t>
  </si>
  <si>
    <t>ORD101373</t>
  </si>
  <si>
    <t>ORD101374</t>
  </si>
  <si>
    <t>CUST03043</t>
  </si>
  <si>
    <t>ORD101375</t>
  </si>
  <si>
    <t>CUST02654</t>
  </si>
  <si>
    <t>ORD101376</t>
  </si>
  <si>
    <t>CUST01368</t>
  </si>
  <si>
    <t>ORD101377</t>
  </si>
  <si>
    <t>ORD101378</t>
  </si>
  <si>
    <t>CUST00001</t>
  </si>
  <si>
    <t>ORD101379</t>
  </si>
  <si>
    <t>CUST00312</t>
  </si>
  <si>
    <t>ORD101380</t>
  </si>
  <si>
    <t>CUST01865</t>
  </si>
  <si>
    <t>ORD101382</t>
  </si>
  <si>
    <t>CUST00883</t>
  </si>
  <si>
    <t>ORD101383</t>
  </si>
  <si>
    <t>CUST02690</t>
  </si>
  <si>
    <t>ORD101384</t>
  </si>
  <si>
    <t>CUST00962</t>
  </si>
  <si>
    <t>ORD101385</t>
  </si>
  <si>
    <t>CUST01174</t>
  </si>
  <si>
    <t>ORD101386</t>
  </si>
  <si>
    <t>CUST00597</t>
  </si>
  <si>
    <t>CUST03079</t>
  </si>
  <si>
    <t>ORD101388</t>
  </si>
  <si>
    <t>CUST02644</t>
  </si>
  <si>
    <t>ORD101389</t>
  </si>
  <si>
    <t>CUST02592</t>
  </si>
  <si>
    <t>ORD101390</t>
  </si>
  <si>
    <t>ORD101391</t>
  </si>
  <si>
    <t>ORD101392</t>
  </si>
  <si>
    <t>ORD101393</t>
  </si>
  <si>
    <t>ORD101394</t>
  </si>
  <si>
    <t>CUST03337</t>
  </si>
  <si>
    <t>ORD101395</t>
  </si>
  <si>
    <t>CUST01729</t>
  </si>
  <si>
    <t>ORD101396</t>
  </si>
  <si>
    <t>ORD101397</t>
  </si>
  <si>
    <t>CUST03268</t>
  </si>
  <si>
    <t>ORD101398</t>
  </si>
  <si>
    <t>CUST00159</t>
  </si>
  <si>
    <t>ORD101399</t>
  </si>
  <si>
    <t>CUST00989</t>
  </si>
  <si>
    <t>ORD101401</t>
  </si>
  <si>
    <t>ORD101402</t>
  </si>
  <si>
    <t>CUST03497</t>
  </si>
  <si>
    <t>ORD101403</t>
  </si>
  <si>
    <t>CUST01587</t>
  </si>
  <si>
    <t>ORD101404</t>
  </si>
  <si>
    <t>CUST02391</t>
  </si>
  <si>
    <t>CUST02306</t>
  </si>
  <si>
    <t>ORD101406</t>
  </si>
  <si>
    <t>ORD101407</t>
  </si>
  <si>
    <t>CUST00997</t>
  </si>
  <si>
    <t>ORD101408</t>
  </si>
  <si>
    <t>CUST01530</t>
  </si>
  <si>
    <t>ORD101409</t>
  </si>
  <si>
    <t>ORD101410</t>
  </si>
  <si>
    <t>ORD101411</t>
  </si>
  <si>
    <t>ORD101412</t>
  </si>
  <si>
    <t>ORD101413</t>
  </si>
  <si>
    <t>CUST01665</t>
  </si>
  <si>
    <t>ORD101414</t>
  </si>
  <si>
    <t>CUST03426</t>
  </si>
  <si>
    <t>ORD101415</t>
  </si>
  <si>
    <t>CUST01179</t>
  </si>
  <si>
    <t>ORD101416</t>
  </si>
  <si>
    <t>ORD101417</t>
  </si>
  <si>
    <t>CUST02095</t>
  </si>
  <si>
    <t>ORD101418</t>
  </si>
  <si>
    <t>CUST02833</t>
  </si>
  <si>
    <t>ORD101419</t>
  </si>
  <si>
    <t>ORD101420</t>
  </si>
  <si>
    <t>ORD101421</t>
  </si>
  <si>
    <t>ORD101422</t>
  </si>
  <si>
    <t>CUST03402</t>
  </si>
  <si>
    <t>ORD101423</t>
  </si>
  <si>
    <t>CUST02028</t>
  </si>
  <si>
    <t>ORD101426</t>
  </si>
  <si>
    <t>CUST00169</t>
  </si>
  <si>
    <t>ORD101427</t>
  </si>
  <si>
    <t>CUST00246</t>
  </si>
  <si>
    <t>ORD101428</t>
  </si>
  <si>
    <t>CUST03080</t>
  </si>
  <si>
    <t>ORD101429</t>
  </si>
  <si>
    <t>CUST00833</t>
  </si>
  <si>
    <t>CUST00906</t>
  </si>
  <si>
    <t>ORD101431</t>
  </si>
  <si>
    <t>CUST02375</t>
  </si>
  <si>
    <t>ORD101432</t>
  </si>
  <si>
    <t>ORD101433</t>
  </si>
  <si>
    <t>ORD101434</t>
  </si>
  <si>
    <t>ORD101435</t>
  </si>
  <si>
    <t>CUST02308</t>
  </si>
  <si>
    <t>ORD101436</t>
  </si>
  <si>
    <t>CUST01788</t>
  </si>
  <si>
    <t>ORD101437</t>
  </si>
  <si>
    <t>ORD101438</t>
  </si>
  <si>
    <t>ORD101440</t>
  </si>
  <si>
    <t>CUST02682</t>
  </si>
  <si>
    <t>ORD101441</t>
  </si>
  <si>
    <t>ORD101442</t>
  </si>
  <si>
    <t>CUST03117</t>
  </si>
  <si>
    <t>ORD101443</t>
  </si>
  <si>
    <t>CUST02052</t>
  </si>
  <si>
    <t>ORD101444</t>
  </si>
  <si>
    <t>CUST01895</t>
  </si>
  <si>
    <t>ORD101445</t>
  </si>
  <si>
    <t>ORD101446</t>
  </si>
  <si>
    <t>ORD101447</t>
  </si>
  <si>
    <t>ORD101448</t>
  </si>
  <si>
    <t>CUST01531</t>
  </si>
  <si>
    <t>ORD101449</t>
  </si>
  <si>
    <t>CUST01624</t>
  </si>
  <si>
    <t>ORD101450</t>
  </si>
  <si>
    <t>CUST01898</t>
  </si>
  <si>
    <t>CUST01584</t>
  </si>
  <si>
    <t>ORD101452</t>
  </si>
  <si>
    <t>CUST00278</t>
  </si>
  <si>
    <t>ORD101454</t>
  </si>
  <si>
    <t>CUST03282</t>
  </si>
  <si>
    <t>ORD101455</t>
  </si>
  <si>
    <t>CUST03379</t>
  </si>
  <si>
    <t>CUST01130</t>
  </si>
  <si>
    <t>ORD101457</t>
  </si>
  <si>
    <t>CUST01749</t>
  </si>
  <si>
    <t>ORD101458</t>
  </si>
  <si>
    <t>ORD101459</t>
  </si>
  <si>
    <t>CUST02364</t>
  </si>
  <si>
    <t>ORD101460</t>
  </si>
  <si>
    <t>CUST02131</t>
  </si>
  <si>
    <t>ORD101461</t>
  </si>
  <si>
    <t>CUST01232</t>
  </si>
  <si>
    <t>ORD101462</t>
  </si>
  <si>
    <t>ORD101463</t>
  </si>
  <si>
    <t>CUST01226</t>
  </si>
  <si>
    <t>ORD101464</t>
  </si>
  <si>
    <t>CUST00631</t>
  </si>
  <si>
    <t>ORD101465</t>
  </si>
  <si>
    <t>CUST02411</t>
  </si>
  <si>
    <t>ORD101466</t>
  </si>
  <si>
    <t>ORD101467</t>
  </si>
  <si>
    <t>CUST01931</t>
  </si>
  <si>
    <t>ORD101469</t>
  </si>
  <si>
    <t>CUST00441</t>
  </si>
  <si>
    <t>ORD101470</t>
  </si>
  <si>
    <t>CUST00645</t>
  </si>
  <si>
    <t>ORD101471</t>
  </si>
  <si>
    <t>CUST00667</t>
  </si>
  <si>
    <t>ORD101472</t>
  </si>
  <si>
    <t>CUST02729</t>
  </si>
  <si>
    <t>CUST00517</t>
  </si>
  <si>
    <t>ORD101474</t>
  </si>
  <si>
    <t>CUST02640</t>
  </si>
  <si>
    <t>ORD101475</t>
  </si>
  <si>
    <t>CUST00785</t>
  </si>
  <si>
    <t>ORD101476</t>
  </si>
  <si>
    <t>CUST03211</t>
  </si>
  <si>
    <t>ORD101477</t>
  </si>
  <si>
    <t>CUST02867</t>
  </si>
  <si>
    <t>CUST00984</t>
  </si>
  <si>
    <t>ORD101479</t>
  </si>
  <si>
    <t>CUST01405</t>
  </si>
  <si>
    <t>ORD101480</t>
  </si>
  <si>
    <t>CUST03017</t>
  </si>
  <si>
    <t>ORD101481</t>
  </si>
  <si>
    <t>CUST01864</t>
  </si>
  <si>
    <t>ORD101482</t>
  </si>
  <si>
    <t>CUST03244</t>
  </si>
  <si>
    <t>ORD101483</t>
  </si>
  <si>
    <t>CUST01841</t>
  </si>
  <si>
    <t>ORD101484</t>
  </si>
  <si>
    <t>ORD101485</t>
  </si>
  <si>
    <t>CUST01708</t>
  </si>
  <si>
    <t>ORD101486</t>
  </si>
  <si>
    <t>ORD101487</t>
  </si>
  <si>
    <t>ORD101488</t>
  </si>
  <si>
    <t>CUST00693</t>
  </si>
  <si>
    <t>ORD101489</t>
  </si>
  <si>
    <t>CUST01268</t>
  </si>
  <si>
    <t>ORD101490</t>
  </si>
  <si>
    <t>ORD101491</t>
  </si>
  <si>
    <t>CUST01140</t>
  </si>
  <si>
    <t>ORD101492</t>
  </si>
  <si>
    <t>CUST03295</t>
  </si>
  <si>
    <t>ORD101493</t>
  </si>
  <si>
    <t>ORD101494</t>
  </si>
  <si>
    <t>CUST01981</t>
  </si>
  <si>
    <t>ORD101495</t>
  </si>
  <si>
    <t>CUST01511</t>
  </si>
  <si>
    <t>ORD101496</t>
  </si>
  <si>
    <t>CUST03071</t>
  </si>
  <si>
    <t>ORD101497</t>
  </si>
  <si>
    <t>ORD101498</t>
  </si>
  <si>
    <t>CUST01202</t>
  </si>
  <si>
    <t>ORD101499</t>
  </si>
  <si>
    <t>ORD101500</t>
  </si>
  <si>
    <t>CUST00563</t>
  </si>
  <si>
    <t>ORD101501</t>
  </si>
  <si>
    <t>ORD101502</t>
  </si>
  <si>
    <t>ORD101503</t>
  </si>
  <si>
    <t>CUST00561</t>
  </si>
  <si>
    <t>ORD101504</t>
  </si>
  <si>
    <t>CUST01083</t>
  </si>
  <si>
    <t>ORD101505</t>
  </si>
  <si>
    <t>CUST01927</t>
  </si>
  <si>
    <t>CUST01120</t>
  </si>
  <si>
    <t>ORD101507</t>
  </si>
  <si>
    <t>ORD101508</t>
  </si>
  <si>
    <t>ORD101509</t>
  </si>
  <si>
    <t>ORD101510</t>
  </si>
  <si>
    <t>CUST02802</t>
  </si>
  <si>
    <t>ORD101511</t>
  </si>
  <si>
    <t>CUST01694</t>
  </si>
  <si>
    <t>ORD101512</t>
  </si>
  <si>
    <t>CUST02787</t>
  </si>
  <si>
    <t>ORD101513</t>
  </si>
  <si>
    <t>CUST01792</t>
  </si>
  <si>
    <t>ORD101514</t>
  </si>
  <si>
    <t>CUST01177</t>
  </si>
  <si>
    <t>ORD101515</t>
  </si>
  <si>
    <t>CUST00919</t>
  </si>
  <si>
    <t>ORD101516</t>
  </si>
  <si>
    <t>CUST02139</t>
  </si>
  <si>
    <t>ORD101518</t>
  </si>
  <si>
    <t>ORD101519</t>
  </si>
  <si>
    <t>ORD101520</t>
  </si>
  <si>
    <t>ORD101521</t>
  </si>
  <si>
    <t>CUST02316</t>
  </si>
  <si>
    <t>ORD101522</t>
  </si>
  <si>
    <t>CUST02182</t>
  </si>
  <si>
    <t>ORD101523</t>
  </si>
  <si>
    <t>CUST00840</t>
  </si>
  <si>
    <t>ORD101524</t>
  </si>
  <si>
    <t>CUST00895</t>
  </si>
  <si>
    <t>ORD101525</t>
  </si>
  <si>
    <t>CUST01396</t>
  </si>
  <si>
    <t>CUST01135</t>
  </si>
  <si>
    <t>CUST02570</t>
  </si>
  <si>
    <t>ORD101529</t>
  </si>
  <si>
    <t>CUST00810</t>
  </si>
  <si>
    <t>ORD101530</t>
  </si>
  <si>
    <t>ORD101531</t>
  </si>
  <si>
    <t>ORD101533</t>
  </si>
  <si>
    <t>ORD101534</t>
  </si>
  <si>
    <t>CUST00878</t>
  </si>
  <si>
    <t>ORD101535</t>
  </si>
  <si>
    <t>CUST00473</t>
  </si>
  <si>
    <t>ORD101536</t>
  </si>
  <si>
    <t>ORD101537</t>
  </si>
  <si>
    <t>ORD101538</t>
  </si>
  <si>
    <t>CUST03392</t>
  </si>
  <si>
    <t>ORD101539</t>
  </si>
  <si>
    <t>CUST01730</t>
  </si>
  <si>
    <t>ORD101541</t>
  </si>
  <si>
    <t>CUST02400</t>
  </si>
  <si>
    <t>CUST03066</t>
  </si>
  <si>
    <t>ORD101543</t>
  </si>
  <si>
    <t>ORD101544</t>
  </si>
  <si>
    <t>ORD101545</t>
  </si>
  <si>
    <t>ORD101546</t>
  </si>
  <si>
    <t>CUST00504</t>
  </si>
  <si>
    <t>ORD101547</t>
  </si>
  <si>
    <t>CUST03216</t>
  </si>
  <si>
    <t>ORD101548</t>
  </si>
  <si>
    <t>CUST02516</t>
  </si>
  <si>
    <t>CUST03285</t>
  </si>
  <si>
    <t>ORD101550</t>
  </si>
  <si>
    <t>ORD101551</t>
  </si>
  <si>
    <t>CUST01638</t>
  </si>
  <si>
    <t>ORD101552</t>
  </si>
  <si>
    <t>CUST02743</t>
  </si>
  <si>
    <t>ORD101553</t>
  </si>
  <si>
    <t>ORD101554</t>
  </si>
  <si>
    <t>ORD101555</t>
  </si>
  <si>
    <t>CUST02739</t>
  </si>
  <si>
    <t>ORD101556</t>
  </si>
  <si>
    <t>ORD101557</t>
  </si>
  <si>
    <t>CUST00253</t>
  </si>
  <si>
    <t>ORD101558</t>
  </si>
  <si>
    <t>CUST00796</t>
  </si>
  <si>
    <t>ORD101560</t>
  </si>
  <si>
    <t>ORD101561</t>
  </si>
  <si>
    <t>CUST03073</t>
  </si>
  <si>
    <t>ORD101562</t>
  </si>
  <si>
    <t>ORD101563</t>
  </si>
  <si>
    <t>ORD101564</t>
  </si>
  <si>
    <t>CUST03372</t>
  </si>
  <si>
    <t>ORD101565</t>
  </si>
  <si>
    <t>CUST00549</t>
  </si>
  <si>
    <t>ORD101566</t>
  </si>
  <si>
    <t>ORD101567</t>
  </si>
  <si>
    <t>CUST02466</t>
  </si>
  <si>
    <t>ORD101568</t>
  </si>
  <si>
    <t>ORD101569</t>
  </si>
  <si>
    <t>CUST00974</t>
  </si>
  <si>
    <t>CUST01748</t>
  </si>
  <si>
    <t>ORD101571</t>
  </si>
  <si>
    <t>CUST00363</t>
  </si>
  <si>
    <t>CUST03145</t>
  </si>
  <si>
    <t>ORD101573</t>
  </si>
  <si>
    <t>CUST02566</t>
  </si>
  <si>
    <t>ORD101574</t>
  </si>
  <si>
    <t>CUST00475</t>
  </si>
  <si>
    <t>ORD101575</t>
  </si>
  <si>
    <t>CUST02254</t>
  </si>
  <si>
    <t>ORD101577</t>
  </si>
  <si>
    <t>CUST02352</t>
  </si>
  <si>
    <t>ORD101578</t>
  </si>
  <si>
    <t>CUST03310</t>
  </si>
  <si>
    <t>CUST01211</t>
  </si>
  <si>
    <t>ORD101580</t>
  </si>
  <si>
    <t>ORD101581</t>
  </si>
  <si>
    <t>CUST01206</t>
  </si>
  <si>
    <t>ORD101582</t>
  </si>
  <si>
    <t>CUST00635</t>
  </si>
  <si>
    <t>ORD101583</t>
  </si>
  <si>
    <t>CUST02130</t>
  </si>
  <si>
    <t>ORD101584</t>
  </si>
  <si>
    <t>CUST03101</t>
  </si>
  <si>
    <t>ORD101585</t>
  </si>
  <si>
    <t>CUST02320</t>
  </si>
  <si>
    <t>ORD101586</t>
  </si>
  <si>
    <t>ORD101587</t>
  </si>
  <si>
    <t>ORD101588</t>
  </si>
  <si>
    <t>CUST01032</t>
  </si>
  <si>
    <t>ORD101589</t>
  </si>
  <si>
    <t>CUST00121</t>
  </si>
  <si>
    <t>ORD101590</t>
  </si>
  <si>
    <t>CUST00257</t>
  </si>
  <si>
    <t>ORD101591</t>
  </si>
  <si>
    <t>CUST02485</t>
  </si>
  <si>
    <t>ORD101593</t>
  </si>
  <si>
    <t>CUST00589</t>
  </si>
  <si>
    <t>ORD101594</t>
  </si>
  <si>
    <t>ORD101595</t>
  </si>
  <si>
    <t>CUST03272</t>
  </si>
  <si>
    <t>ORD101596</t>
  </si>
  <si>
    <t>CUST00094</t>
  </si>
  <si>
    <t>ORD101597</t>
  </si>
  <si>
    <t>ORD101598</t>
  </si>
  <si>
    <t>CUST03480</t>
  </si>
  <si>
    <t>ORD101599</t>
  </si>
  <si>
    <t>CUST03380</t>
  </si>
  <si>
    <t>ORD101600</t>
  </si>
  <si>
    <t>CUST02736</t>
  </si>
  <si>
    <t>CUST01205</t>
  </si>
  <si>
    <t>ORD101602</t>
  </si>
  <si>
    <t>CUST02618</t>
  </si>
  <si>
    <t>ORD101604</t>
  </si>
  <si>
    <t>CUST00703</t>
  </si>
  <si>
    <t>ORD101605</t>
  </si>
  <si>
    <t>CUST03370</t>
  </si>
  <si>
    <t>ORD101606</t>
  </si>
  <si>
    <t>ORD101607</t>
  </si>
  <si>
    <t>CUST00251</t>
  </si>
  <si>
    <t>ORD101608</t>
  </si>
  <si>
    <t>CUST00346</t>
  </si>
  <si>
    <t>ORD101609</t>
  </si>
  <si>
    <t>CUST01500</t>
  </si>
  <si>
    <t>ORD101610</t>
  </si>
  <si>
    <t>CUST02668</t>
  </si>
  <si>
    <t>ORD101611</t>
  </si>
  <si>
    <t>ORD101612</t>
  </si>
  <si>
    <t>ORD101613</t>
  </si>
  <si>
    <t>CUST02656</t>
  </si>
  <si>
    <t>ORD101614</t>
  </si>
  <si>
    <t>ORD101615</t>
  </si>
  <si>
    <t>ORD101616</t>
  </si>
  <si>
    <t>ORD101617</t>
  </si>
  <si>
    <t>ORD101618</t>
  </si>
  <si>
    <t>ORD101619</t>
  </si>
  <si>
    <t>ORD101620</t>
  </si>
  <si>
    <t>CUST02757</t>
  </si>
  <si>
    <t>ORD101621</t>
  </si>
  <si>
    <t>CUST01611</t>
  </si>
  <si>
    <t>ORD101622</t>
  </si>
  <si>
    <t>ORD101623</t>
  </si>
  <si>
    <t>CUST01068</t>
  </si>
  <si>
    <t>ORD101624</t>
  </si>
  <si>
    <t>ORD101625</t>
  </si>
  <si>
    <t>CUST00436</t>
  </si>
  <si>
    <t>ORD101626</t>
  </si>
  <si>
    <t>ORD101627</t>
  </si>
  <si>
    <t>CUST00492</t>
  </si>
  <si>
    <t>ORD101628</t>
  </si>
  <si>
    <t>CUST02137</t>
  </si>
  <si>
    <t>ORD101629</t>
  </si>
  <si>
    <t>CUST01203</t>
  </si>
  <si>
    <t>ORD101630</t>
  </si>
  <si>
    <t>CUST02982</t>
  </si>
  <si>
    <t>ORD101631</t>
  </si>
  <si>
    <t>ORD101632</t>
  </si>
  <si>
    <t>CUST02168</t>
  </si>
  <si>
    <t>ORD101633</t>
  </si>
  <si>
    <t>CUST00963</t>
  </si>
  <si>
    <t>ORD101634</t>
  </si>
  <si>
    <t>CUST03166</t>
  </si>
  <si>
    <t>ORD101635</t>
  </si>
  <si>
    <t>CUST02090</t>
  </si>
  <si>
    <t>ORD101636</t>
  </si>
  <si>
    <t>CUST03227</t>
  </si>
  <si>
    <t>ORD101637</t>
  </si>
  <si>
    <t>ORD101638</t>
  </si>
  <si>
    <t>CUST00298</t>
  </si>
  <si>
    <t>ORD101639</t>
  </si>
  <si>
    <t>CUST01393</t>
  </si>
  <si>
    <t>ORD101640</t>
  </si>
  <si>
    <t>CUST03487</t>
  </si>
  <si>
    <t>ORD101641</t>
  </si>
  <si>
    <t>CUST00910</t>
  </si>
  <si>
    <t>CUST03026</t>
  </si>
  <si>
    <t>ORD101643</t>
  </si>
  <si>
    <t>CUST03019</t>
  </si>
  <si>
    <t>ORD101644</t>
  </si>
  <si>
    <t>ORD101645</t>
  </si>
  <si>
    <t>CUST00677</t>
  </si>
  <si>
    <t>ORD101646</t>
  </si>
  <si>
    <t>CUST03060</t>
  </si>
  <si>
    <t>ORD101647</t>
  </si>
  <si>
    <t>CUST03346</t>
  </si>
  <si>
    <t>ORD101648</t>
  </si>
  <si>
    <t>CUST00745</t>
  </si>
  <si>
    <t>ORD101649</t>
  </si>
  <si>
    <t>CUST02313</t>
  </si>
  <si>
    <t>ORD101650</t>
  </si>
  <si>
    <t>CUST02519</t>
  </si>
  <si>
    <t>ORD101651</t>
  </si>
  <si>
    <t>ORD101652</t>
  </si>
  <si>
    <t>CUST01093</t>
  </si>
  <si>
    <t>ORD101653</t>
  </si>
  <si>
    <t>ORD101654</t>
  </si>
  <si>
    <t>CUST02731</t>
  </si>
  <si>
    <t>CUST02126</t>
  </si>
  <si>
    <t>ORD101657</t>
  </si>
  <si>
    <t>CUST02245</t>
  </si>
  <si>
    <t>ORD101658</t>
  </si>
  <si>
    <t>ORD101659</t>
  </si>
  <si>
    <t>CUST01616</t>
  </si>
  <si>
    <t>ORD101660</t>
  </si>
  <si>
    <t>CUST01589</t>
  </si>
  <si>
    <t>ORD101661</t>
  </si>
  <si>
    <t>CUST00861</t>
  </si>
  <si>
    <t>ORD101662</t>
  </si>
  <si>
    <t>CUST01241</t>
  </si>
  <si>
    <t>ORD101663</t>
  </si>
  <si>
    <t>CUST00339</t>
  </si>
  <si>
    <t>ORD101664</t>
  </si>
  <si>
    <t>CUST03160</t>
  </si>
  <si>
    <t>ORD101666</t>
  </si>
  <si>
    <t>ORD101669</t>
  </si>
  <si>
    <t>CUST02724</t>
  </si>
  <si>
    <t>ORD101670</t>
  </si>
  <si>
    <t>CUST02956</t>
  </si>
  <si>
    <t>CUST02390</t>
  </si>
  <si>
    <t>ORD101672</t>
  </si>
  <si>
    <t>ORD101673</t>
  </si>
  <si>
    <t>CUST00106</t>
  </si>
  <si>
    <t>ORD101674</t>
  </si>
  <si>
    <t>ORD101675</t>
  </si>
  <si>
    <t>ORD101677</t>
  </si>
  <si>
    <t>CUST02552</t>
  </si>
  <si>
    <t>ORD101678</t>
  </si>
  <si>
    <t>ORD101679</t>
  </si>
  <si>
    <t>ORD101680</t>
  </si>
  <si>
    <t>CUST02003</t>
  </si>
  <si>
    <t>CUST02949</t>
  </si>
  <si>
    <t>ORD101682</t>
  </si>
  <si>
    <t>CUST02919</t>
  </si>
  <si>
    <t>ORD101683</t>
  </si>
  <si>
    <t>ORD101684</t>
  </si>
  <si>
    <t>CUST01760</t>
  </si>
  <si>
    <t>ORD101685</t>
  </si>
  <si>
    <t>ORD101686</t>
  </si>
  <si>
    <t>CUST02149</t>
  </si>
  <si>
    <t>ORD101687</t>
  </si>
  <si>
    <t>CUST01354</t>
  </si>
  <si>
    <t>CUST00153</t>
  </si>
  <si>
    <t>ORD101689</t>
  </si>
  <si>
    <t>ORD101690</t>
  </si>
  <si>
    <t>CUST02649</t>
  </si>
  <si>
    <t>ORD101691</t>
  </si>
  <si>
    <t>ORD101692</t>
  </si>
  <si>
    <t>CUST00609</t>
  </si>
  <si>
    <t>ORD101693</t>
  </si>
  <si>
    <t>CUST00750</t>
  </si>
  <si>
    <t>ORD101694</t>
  </si>
  <si>
    <t>ORD101695</t>
  </si>
  <si>
    <t>ORD101696</t>
  </si>
  <si>
    <t>ORD101697</t>
  </si>
  <si>
    <t>CUST00343</t>
  </si>
  <si>
    <t>ORD101698</t>
  </si>
  <si>
    <t>CUST01066</t>
  </si>
  <si>
    <t>ORD101699</t>
  </si>
  <si>
    <t>CUST02077</t>
  </si>
  <si>
    <t>ORD101700</t>
  </si>
  <si>
    <t>CUST01939</t>
  </si>
  <si>
    <t>CUST02737</t>
  </si>
  <si>
    <t>ORD101702</t>
  </si>
  <si>
    <t>CUST00617</t>
  </si>
  <si>
    <t>ORD101703</t>
  </si>
  <si>
    <t>ORD101704</t>
  </si>
  <si>
    <t>CUST02631</t>
  </si>
  <si>
    <t>ORD101705</t>
  </si>
  <si>
    <t>CUST00439</t>
  </si>
  <si>
    <t>ORD101706</t>
  </si>
  <si>
    <t>ORD101708</t>
  </si>
  <si>
    <t>CUST02376</t>
  </si>
  <si>
    <t>ORD101709</t>
  </si>
  <si>
    <t>ORD101710</t>
  </si>
  <si>
    <t>ORD101711</t>
  </si>
  <si>
    <t>ORD101713</t>
  </si>
  <si>
    <t>CUST00090</t>
  </si>
  <si>
    <t>ORD101714</t>
  </si>
  <si>
    <t>ORD101715</t>
  </si>
  <si>
    <t>ORD101716</t>
  </si>
  <si>
    <t>CUST01642</t>
  </si>
  <si>
    <t>ORD101717</t>
  </si>
  <si>
    <t>CUST02550</t>
  </si>
  <si>
    <t>ORD101718</t>
  </si>
  <si>
    <t>CUST01622</t>
  </si>
  <si>
    <t>ORD101719</t>
  </si>
  <si>
    <t>CUST03200</t>
  </si>
  <si>
    <t>ORD101721</t>
  </si>
  <si>
    <t>CUST02797</t>
  </si>
  <si>
    <t>ORD101722</t>
  </si>
  <si>
    <t>CUST02906</t>
  </si>
  <si>
    <t>CUST02434</t>
  </si>
  <si>
    <t>ORD101724</t>
  </si>
  <si>
    <t>CUST01537</t>
  </si>
  <si>
    <t>ORD101725</t>
  </si>
  <si>
    <t>ORD101726</t>
  </si>
  <si>
    <t>ORD101727</t>
  </si>
  <si>
    <t>ORD101728</t>
  </si>
  <si>
    <t>CUST00445</t>
  </si>
  <si>
    <t>ORD101729</t>
  </si>
  <si>
    <t>ORD101730</t>
  </si>
  <si>
    <t>CUST03129</t>
  </si>
  <si>
    <t>ORD101731</t>
  </si>
  <si>
    <t>CUST03340</t>
  </si>
  <si>
    <t>ORD101732</t>
  </si>
  <si>
    <t>ORD101733</t>
  </si>
  <si>
    <t>ORD101734</t>
  </si>
  <si>
    <t>CUST00220</t>
  </si>
  <si>
    <t>ORD101735</t>
  </si>
  <si>
    <t>ORD101736</t>
  </si>
  <si>
    <t>CUST02752</t>
  </si>
  <si>
    <t>ORD101737</t>
  </si>
  <si>
    <t>CUST01043</t>
  </si>
  <si>
    <t>ORD101739</t>
  </si>
  <si>
    <t>ORD101740</t>
  </si>
  <si>
    <t>ORD101741</t>
  </si>
  <si>
    <t>CUST02486</t>
  </si>
  <si>
    <t>ORD101742</t>
  </si>
  <si>
    <t>CUST01332</t>
  </si>
  <si>
    <t>ORD101744</t>
  </si>
  <si>
    <t>CUST03452</t>
  </si>
  <si>
    <t>ORD101745</t>
  </si>
  <si>
    <t>CUST00862</t>
  </si>
  <si>
    <t>CUST02667</t>
  </si>
  <si>
    <t>ORD101747</t>
  </si>
  <si>
    <t>CUST02708</t>
  </si>
  <si>
    <t>ORD101748</t>
  </si>
  <si>
    <t>CUST02453</t>
  </si>
  <si>
    <t>ORD101749</t>
  </si>
  <si>
    <t>ORD101750</t>
  </si>
  <si>
    <t>CUST01097</t>
  </si>
  <si>
    <t>ORD101751</t>
  </si>
  <si>
    <t>CUST00619</t>
  </si>
  <si>
    <t>ORD101752</t>
  </si>
  <si>
    <t>CUST00203</t>
  </si>
  <si>
    <t>ORD101753</t>
  </si>
  <si>
    <t>CUST00067</t>
  </si>
  <si>
    <t>ORD101754</t>
  </si>
  <si>
    <t>CUST00046</t>
  </si>
  <si>
    <t>ORD101755</t>
  </si>
  <si>
    <t>ORD101756</t>
  </si>
  <si>
    <t>CUST02628</t>
  </si>
  <si>
    <t>ORD101757</t>
  </si>
  <si>
    <t>ORD101758</t>
  </si>
  <si>
    <t>CUST01358</t>
  </si>
  <si>
    <t>ORD101760</t>
  </si>
  <si>
    <t>ORD101761</t>
  </si>
  <si>
    <t>CUST03114</t>
  </si>
  <si>
    <t>ORD101762</t>
  </si>
  <si>
    <t>CUST01881</t>
  </si>
  <si>
    <t>ORD101763</t>
  </si>
  <si>
    <t>CUST02706</t>
  </si>
  <si>
    <t>ORD101764</t>
  </si>
  <si>
    <t>ORD101765</t>
  </si>
  <si>
    <t>CUST01862</t>
  </si>
  <si>
    <t>ORD101766</t>
  </si>
  <si>
    <t>CUST03118</t>
  </si>
  <si>
    <t>ORD101767</t>
  </si>
  <si>
    <t>CUST01887</t>
  </si>
  <si>
    <t>ORD101768</t>
  </si>
  <si>
    <t>ORD101769</t>
  </si>
  <si>
    <t>ORD101770</t>
  </si>
  <si>
    <t>CUST01092</t>
  </si>
  <si>
    <t>ORD101771</t>
  </si>
  <si>
    <t>ORD101772</t>
  </si>
  <si>
    <t>CUST00260</t>
  </si>
  <si>
    <t>ORD101773</t>
  </si>
  <si>
    <t>ORD101775</t>
  </si>
  <si>
    <t>ORD101777</t>
  </si>
  <si>
    <t>CUST03344</t>
  </si>
  <si>
    <t>ORD101779</t>
  </si>
  <si>
    <t>CUST03400</t>
  </si>
  <si>
    <t>ORD101780</t>
  </si>
  <si>
    <t>CUST00577</t>
  </si>
  <si>
    <t>ORD101781</t>
  </si>
  <si>
    <t>CUST01935</t>
  </si>
  <si>
    <t>ORD101782</t>
  </si>
  <si>
    <t>CUST03322</t>
  </si>
  <si>
    <t>ORD101783</t>
  </si>
  <si>
    <t>CUST02720</t>
  </si>
  <si>
    <t>ORD101784</t>
  </si>
  <si>
    <t>ORD101785</t>
  </si>
  <si>
    <t>ORD101786</t>
  </si>
  <si>
    <t>ORD101787</t>
  </si>
  <si>
    <t>CUST01825</t>
  </si>
  <si>
    <t>CUST00654</t>
  </si>
  <si>
    <t>ORD101790</t>
  </si>
  <si>
    <t>ORD101792</t>
  </si>
  <si>
    <t>ORD101793</t>
  </si>
  <si>
    <t>CUST03112</t>
  </si>
  <si>
    <t>ORD101794</t>
  </si>
  <si>
    <t>CUST01392</t>
  </si>
  <si>
    <t>ORD101795</t>
  </si>
  <si>
    <t>CUST01450</t>
  </si>
  <si>
    <t>ORD101796</t>
  </si>
  <si>
    <t>CUST02776</t>
  </si>
  <si>
    <t>ORD101797</t>
  </si>
  <si>
    <t>CUST00129</t>
  </si>
  <si>
    <t>ORD101798</t>
  </si>
  <si>
    <t>CUST00907</t>
  </si>
  <si>
    <t>ORD101799</t>
  </si>
  <si>
    <t>CUST02323</t>
  </si>
  <si>
    <t>ORD101800</t>
  </si>
  <si>
    <t>CUST02340</t>
  </si>
  <si>
    <t>CUST00990</t>
  </si>
  <si>
    <t>ORD101802</t>
  </si>
  <si>
    <t>ORD101803</t>
  </si>
  <si>
    <t>ORD101804</t>
  </si>
  <si>
    <t>CUST02201</t>
  </si>
  <si>
    <t>ORD101805</t>
  </si>
  <si>
    <t>ORD101807</t>
  </si>
  <si>
    <t>CUST02525</t>
  </si>
  <si>
    <t>ORD101808</t>
  </si>
  <si>
    <t>CUST00763</t>
  </si>
  <si>
    <t>ORD101809</t>
  </si>
  <si>
    <t>CUST01717</t>
  </si>
  <si>
    <t>ORD101810</t>
  </si>
  <si>
    <t>CUST01048</t>
  </si>
  <si>
    <t>ORD101811</t>
  </si>
  <si>
    <t>CUST02924</t>
  </si>
  <si>
    <t>CUST03219</t>
  </si>
  <si>
    <t>CUST02061</t>
  </si>
  <si>
    <t>ORD101814</t>
  </si>
  <si>
    <t>CUST00686</t>
  </si>
  <si>
    <t>ORD101815</t>
  </si>
  <si>
    <t>CUST02474</t>
  </si>
  <si>
    <t>ORD101816</t>
  </si>
  <si>
    <t>CUST01131</t>
  </si>
  <si>
    <t>ORD101817</t>
  </si>
  <si>
    <t>CUST01137</t>
  </si>
  <si>
    <t>CUST02365</t>
  </si>
  <si>
    <t>ORD101820</t>
  </si>
  <si>
    <t>ORD101821</t>
  </si>
  <si>
    <t>CUST02849</t>
  </si>
  <si>
    <t>ORD101822</t>
  </si>
  <si>
    <t>ORD101823</t>
  </si>
  <si>
    <t>ORD101824</t>
  </si>
  <si>
    <t>CUST01703</t>
  </si>
  <si>
    <t>ORD101825</t>
  </si>
  <si>
    <t>CUST02385</t>
  </si>
  <si>
    <t>ORD101826</t>
  </si>
  <si>
    <t>CUST00665</t>
  </si>
  <si>
    <t>ORD101827</t>
  </si>
  <si>
    <t>ORD101828</t>
  </si>
  <si>
    <t>CUST02337</t>
  </si>
  <si>
    <t>ORD101829</t>
  </si>
  <si>
    <t>CUST01604</t>
  </si>
  <si>
    <t>ORD101830</t>
  </si>
  <si>
    <t>CUST01544</t>
  </si>
  <si>
    <t>ORD101831</t>
  </si>
  <si>
    <t>CUST00887</t>
  </si>
  <si>
    <t>ORD101832</t>
  </si>
  <si>
    <t>ORD101833</t>
  </si>
  <si>
    <t>ORD101834</t>
  </si>
  <si>
    <t>CUST02293</t>
  </si>
  <si>
    <t>ORD101835</t>
  </si>
  <si>
    <t>CUST02178</t>
  </si>
  <si>
    <t>ORD101836</t>
  </si>
  <si>
    <t>CUST03475</t>
  </si>
  <si>
    <t>ORD101837</t>
  </si>
  <si>
    <t>ORD101838</t>
  </si>
  <si>
    <t>CUST00983</t>
  </si>
  <si>
    <t>ORD101839</t>
  </si>
  <si>
    <t>ORD101840</t>
  </si>
  <si>
    <t>CUST01255</t>
  </si>
  <si>
    <t>ORD101841</t>
  </si>
  <si>
    <t>ORD101842</t>
  </si>
  <si>
    <t>ORD101843</t>
  </si>
  <si>
    <t>ORD101844</t>
  </si>
  <si>
    <t>CUST00926</t>
  </si>
  <si>
    <t>ORD101845</t>
  </si>
  <si>
    <t>ORD101846</t>
  </si>
  <si>
    <t>CUST01145</t>
  </si>
  <si>
    <t>ORD101848</t>
  </si>
  <si>
    <t>CUST00912</t>
  </si>
  <si>
    <t>ORD101849</t>
  </si>
  <si>
    <t>ORD101850</t>
  </si>
  <si>
    <t>CUST00101</t>
  </si>
  <si>
    <t>ORD101851</t>
  </si>
  <si>
    <t>ORD101852</t>
  </si>
  <si>
    <t>CUST02350</t>
  </si>
  <si>
    <t>ORD101853</t>
  </si>
  <si>
    <t>ORD101854</t>
  </si>
  <si>
    <t>CUST02358</t>
  </si>
  <si>
    <t>ORD101855</t>
  </si>
  <si>
    <t>CUST02798</t>
  </si>
  <si>
    <t>ORD101856</t>
  </si>
  <si>
    <t>CUST02491</t>
  </si>
  <si>
    <t>ORD101857</t>
  </si>
  <si>
    <t>CUST00357</t>
  </si>
  <si>
    <t>ORD101858</t>
  </si>
  <si>
    <t>CUST00639</t>
  </si>
  <si>
    <t>ORD101860</t>
  </si>
  <si>
    <t>ORD101861</t>
  </si>
  <si>
    <t>CUST03088</t>
  </si>
  <si>
    <t>ORD101862</t>
  </si>
  <si>
    <t>CUST00070</t>
  </si>
  <si>
    <t>ORD101863</t>
  </si>
  <si>
    <t>CUST02808</t>
  </si>
  <si>
    <t>ORD101864</t>
  </si>
  <si>
    <t>ORD101865</t>
  </si>
  <si>
    <t>ORD101866</t>
  </si>
  <si>
    <t>CUST02301</t>
  </si>
  <si>
    <t>ORD101867</t>
  </si>
  <si>
    <t>ORD101868</t>
  </si>
  <si>
    <t>CUST01481</t>
  </si>
  <si>
    <t>ORD101869</t>
  </si>
  <si>
    <t>CUST00295</t>
  </si>
  <si>
    <t>ORD101870</t>
  </si>
  <si>
    <t>CUST02427</t>
  </si>
  <si>
    <t>ORD101871</t>
  </si>
  <si>
    <t>CUST01039</t>
  </si>
  <si>
    <t>ORD101872</t>
  </si>
  <si>
    <t>CUST00614</t>
  </si>
  <si>
    <t>ORD101873</t>
  </si>
  <si>
    <t>ORD101874</t>
  </si>
  <si>
    <t>ORD101875</t>
  </si>
  <si>
    <t>CUST01444</t>
  </si>
  <si>
    <t>ORD101876</t>
  </si>
  <si>
    <t>ORD101877</t>
  </si>
  <si>
    <t>CUST00593</t>
  </si>
  <si>
    <t>ORD101878</t>
  </si>
  <si>
    <t>CUST02622</t>
  </si>
  <si>
    <t>ORD101879</t>
  </si>
  <si>
    <t>CUST02232</t>
  </si>
  <si>
    <t>ORD101880</t>
  </si>
  <si>
    <t>ORD101881</t>
  </si>
  <si>
    <t>ORD101882</t>
  </si>
  <si>
    <t>ORD101883</t>
  </si>
  <si>
    <t>CUST01520</t>
  </si>
  <si>
    <t>ORD101884</t>
  </si>
  <si>
    <t>ORD101885</t>
  </si>
  <si>
    <t>CUST01154</t>
  </si>
  <si>
    <t>ORD101886</t>
  </si>
  <si>
    <t>CUST03218</t>
  </si>
  <si>
    <t>ORD101887</t>
  </si>
  <si>
    <t>CUST02431</t>
  </si>
  <si>
    <t>ORD101890</t>
  </si>
  <si>
    <t>CUST03489</t>
  </si>
  <si>
    <t>ORD101891</t>
  </si>
  <si>
    <t>ORD101892</t>
  </si>
  <si>
    <t>CUST02321</t>
  </si>
  <si>
    <t>ORD101893</t>
  </si>
  <si>
    <t>CUST01366</t>
  </si>
  <si>
    <t>ORD101894</t>
  </si>
  <si>
    <t>CUST00010</t>
  </si>
  <si>
    <t>ORD101895</t>
  </si>
  <si>
    <t>ORD101896</t>
  </si>
  <si>
    <t>CUST00752</t>
  </si>
  <si>
    <t>ORD101897</t>
  </si>
  <si>
    <t>CUST01086</t>
  </si>
  <si>
    <t>ORD101898</t>
  </si>
  <si>
    <t>CUST03405</t>
  </si>
  <si>
    <t>ORD101899</t>
  </si>
  <si>
    <t>CUST00206</t>
  </si>
  <si>
    <t>ORD101900</t>
  </si>
  <si>
    <t>ORD101901</t>
  </si>
  <si>
    <t>CUST01149</t>
  </si>
  <si>
    <t>ORD101902</t>
  </si>
  <si>
    <t>CUST02555</t>
  </si>
  <si>
    <t>ORD101903</t>
  </si>
  <si>
    <t>ORD101904</t>
  </si>
  <si>
    <t>CUST03342</t>
  </si>
  <si>
    <t>ORD101905</t>
  </si>
  <si>
    <t>CUST00711</t>
  </si>
  <si>
    <t>ORD101906</t>
  </si>
  <si>
    <t>ORD101907</t>
  </si>
  <si>
    <t>ORD101908</t>
  </si>
  <si>
    <t>CUST00240</t>
  </si>
  <si>
    <t>ORD101909</t>
  </si>
  <si>
    <t>CUST02621</t>
  </si>
  <si>
    <t>ORD101911</t>
  </si>
  <si>
    <t>ORD101912</t>
  </si>
  <si>
    <t>ORD101913</t>
  </si>
  <si>
    <t>ORD101914</t>
  </si>
  <si>
    <t>CUST02820</t>
  </si>
  <si>
    <t>ORD101915</t>
  </si>
  <si>
    <t>CUST03269</t>
  </si>
  <si>
    <t>ORD101916</t>
  </si>
  <si>
    <t>ORD101917</t>
  </si>
  <si>
    <t>ORD101918</t>
  </si>
  <si>
    <t>ORD101919</t>
  </si>
  <si>
    <t>ORD101921</t>
  </si>
  <si>
    <t>CUST01836</t>
  </si>
  <si>
    <t>ORD101922</t>
  </si>
  <si>
    <t>CUST00758</t>
  </si>
  <si>
    <t>ORD101923</t>
  </si>
  <si>
    <t>CUST01431</t>
  </si>
  <si>
    <t>ORD101924</t>
  </si>
  <si>
    <t>CUST00480</t>
  </si>
  <si>
    <t>ORD101925</t>
  </si>
  <si>
    <t>ORD101926</t>
  </si>
  <si>
    <t>CUST00176</t>
  </si>
  <si>
    <t>ORD101927</t>
  </si>
  <si>
    <t>CUST00914</t>
  </si>
  <si>
    <t>ORD101929</t>
  </si>
  <si>
    <t>CUST02914</t>
  </si>
  <si>
    <t>ORD101932</t>
  </si>
  <si>
    <t>ORD101933</t>
  </si>
  <si>
    <t>CUST01214</t>
  </si>
  <si>
    <t>ORD101934</t>
  </si>
  <si>
    <t>ORD101935</t>
  </si>
  <si>
    <t>ORD101936</t>
  </si>
  <si>
    <t>CUST00396</t>
  </si>
  <si>
    <t>ORD101937</t>
  </si>
  <si>
    <t>ORD101938</t>
  </si>
  <si>
    <t>CUST00773</t>
  </si>
  <si>
    <t>ORD101939</t>
  </si>
  <si>
    <t>CUST02188</t>
  </si>
  <si>
    <t>ORD101941</t>
  </si>
  <si>
    <t>CUST02497</t>
  </si>
  <si>
    <t>ORD101942</t>
  </si>
  <si>
    <t>CUST00468</t>
  </si>
  <si>
    <t>ORD101944</t>
  </si>
  <si>
    <t>CUST00625</t>
  </si>
  <si>
    <t>ORD101945</t>
  </si>
  <si>
    <t>ORD101946</t>
  </si>
  <si>
    <t>CUST03095</t>
  </si>
  <si>
    <t>ORD101947</t>
  </si>
  <si>
    <t>CUST02545</t>
  </si>
  <si>
    <t>ORD101948</t>
  </si>
  <si>
    <t>CUST02635</t>
  </si>
  <si>
    <t>ORD101949</t>
  </si>
  <si>
    <t>ORD101950</t>
  </si>
  <si>
    <t>ORD101951</t>
  </si>
  <si>
    <t>CUST02607</t>
  </si>
  <si>
    <t>ORD101952</t>
  </si>
  <si>
    <t>CUST03133</t>
  </si>
  <si>
    <t>ORD101953</t>
  </si>
  <si>
    <t>ORD101954</t>
  </si>
  <si>
    <t>CUST02086</t>
  </si>
  <si>
    <t>ORD101955</t>
  </si>
  <si>
    <t>CUST02581</t>
  </si>
  <si>
    <t>ORD101956</t>
  </si>
  <si>
    <t>CUST00041</t>
  </si>
  <si>
    <t>ORD101957</t>
  </si>
  <si>
    <t>CUST00672</t>
  </si>
  <si>
    <t>ORD101958</t>
  </si>
  <si>
    <t>ORD101959</t>
  </si>
  <si>
    <t>CUST01352</t>
  </si>
  <si>
    <t>ORD101960</t>
  </si>
  <si>
    <t>CUST00969</t>
  </si>
  <si>
    <t>ORD101963</t>
  </si>
  <si>
    <t>ORD101964</t>
  </si>
  <si>
    <t>CUST03292</t>
  </si>
  <si>
    <t>ORD101965</t>
  </si>
  <si>
    <t>ORD101966</t>
  </si>
  <si>
    <t>ORD101967</t>
  </si>
  <si>
    <t>CUST01292</t>
  </si>
  <si>
    <t>ORD101968</t>
  </si>
  <si>
    <t>ORD101969</t>
  </si>
  <si>
    <t>CUST00562</t>
  </si>
  <si>
    <t>ORD101971</t>
  </si>
  <si>
    <t>ORD101972</t>
  </si>
  <si>
    <t>ORD101973</t>
  </si>
  <si>
    <t>CUST01343</t>
  </si>
  <si>
    <t>ORD101975</t>
  </si>
  <si>
    <t>CUST00380</t>
  </si>
  <si>
    <t>ORD101976</t>
  </si>
  <si>
    <t>CUST02998</t>
  </si>
  <si>
    <t>ORD101977</t>
  </si>
  <si>
    <t>CUST01882</t>
  </si>
  <si>
    <t>ORD101978</t>
  </si>
  <si>
    <t>ORD101979</t>
  </si>
  <si>
    <t>CUST02102</t>
  </si>
  <si>
    <t>ORD101980</t>
  </si>
  <si>
    <t>CUST00040</t>
  </si>
  <si>
    <t>ORD101981</t>
  </si>
  <si>
    <t>ORD101982</t>
  </si>
  <si>
    <t>ORD101983</t>
  </si>
  <si>
    <t>CUST03314</t>
  </si>
  <si>
    <t>ORD101984</t>
  </si>
  <si>
    <t>CUST03252</t>
  </si>
  <si>
    <t>CUST02440</t>
  </si>
  <si>
    <t>ORD101986</t>
  </si>
  <si>
    <t>CUST02435</t>
  </si>
  <si>
    <t>ORD101987</t>
  </si>
  <si>
    <t>ORD101988</t>
  </si>
  <si>
    <t>CUST02124</t>
  </si>
  <si>
    <t>ORD101989</t>
  </si>
  <si>
    <t>ORD101990</t>
  </si>
  <si>
    <t>ORD101991</t>
  </si>
  <si>
    <t>ORD101992</t>
  </si>
  <si>
    <t>CUST03176</t>
  </si>
  <si>
    <t>ORD101993</t>
  </si>
  <si>
    <t>CUST03023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</si>
  <si>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</si>
  <si>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</si>
  <si>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</si>
  <si>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</si>
  <si>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</si>
  <si>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</si>
  <si>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</si>
  <si>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CUST00573</t>
  </si>
  <si>
    <t>ORD102001</t>
  </si>
  <si>
    <t>CUST03271</t>
  </si>
  <si>
    <t>ORD102002</t>
  </si>
  <si>
    <t>CUST00353</t>
  </si>
  <si>
    <t>ORD102003</t>
  </si>
  <si>
    <t>ORD102004</t>
  </si>
  <si>
    <t>ORD102005</t>
  </si>
  <si>
    <t>CUST01209</t>
  </si>
  <si>
    <t>ORD102006</t>
  </si>
  <si>
    <t>CUST02854</t>
  </si>
  <si>
    <t>CUST00510</t>
  </si>
  <si>
    <t>ORD102008</t>
  </si>
  <si>
    <t>ORD102009</t>
  </si>
  <si>
    <t>ORD102010</t>
  </si>
  <si>
    <t>ORD102011</t>
  </si>
  <si>
    <t>CUST02514</t>
  </si>
  <si>
    <t>ORD102012</t>
  </si>
  <si>
    <t>CUST02203</t>
  </si>
  <si>
    <t>ORD102013</t>
  </si>
  <si>
    <t>CUST00491</t>
  </si>
  <si>
    <t>ORD102014</t>
  </si>
  <si>
    <t>CUST02064</t>
  </si>
  <si>
    <t>ORD102015</t>
  </si>
  <si>
    <t>CUST03000</t>
  </si>
  <si>
    <t>ORD102016</t>
  </si>
  <si>
    <t>CUST00462</t>
  </si>
  <si>
    <t>ORD102017</t>
  </si>
  <si>
    <t>ORD102018</t>
  </si>
  <si>
    <t>CUST01845</t>
  </si>
  <si>
    <t>ORD102020</t>
  </si>
  <si>
    <t>ORD102021</t>
  </si>
  <si>
    <t>ORD102022</t>
  </si>
  <si>
    <t>ORD102024</t>
  </si>
  <si>
    <t>CUST00696</t>
  </si>
  <si>
    <t>ORD102025</t>
  </si>
  <si>
    <t>CUST02681</t>
  </si>
  <si>
    <t>ORD102028</t>
  </si>
  <si>
    <t>ORD102029</t>
  </si>
  <si>
    <t>ORD102030</t>
  </si>
  <si>
    <t>ORD102032</t>
  </si>
  <si>
    <t>CUST03039</t>
  </si>
  <si>
    <t>ORD102033</t>
  </si>
  <si>
    <t>ORD102034</t>
  </si>
  <si>
    <t>ORD102036</t>
  </si>
  <si>
    <t>CUST01170</t>
  </si>
  <si>
    <t>ORD102038</t>
  </si>
  <si>
    <t>CUST02284</t>
  </si>
  <si>
    <t>ORD102039</t>
  </si>
  <si>
    <t>CUST01654</t>
  </si>
  <si>
    <t>ORD102040</t>
  </si>
  <si>
    <t>CUST00944</t>
  </si>
  <si>
    <t>ORD102041</t>
  </si>
  <si>
    <t>ORD102042</t>
  </si>
  <si>
    <t>ORD102044</t>
  </si>
  <si>
    <t>CUST01575</t>
  </si>
  <si>
    <t>ORD102046</t>
  </si>
  <si>
    <t>ORD102047</t>
  </si>
  <si>
    <t>CUST02244</t>
  </si>
  <si>
    <t>ORD102048</t>
  </si>
  <si>
    <t>ORD102049</t>
  </si>
  <si>
    <t>CUST02475</t>
  </si>
  <si>
    <t>ORD102050</t>
  </si>
  <si>
    <t>CUST03297</t>
  </si>
  <si>
    <t>ORD102053</t>
  </si>
  <si>
    <t>ORD102054</t>
  </si>
  <si>
    <t>CUST00287</t>
  </si>
  <si>
    <t>ORD102055</t>
  </si>
  <si>
    <t>CUST02813</t>
  </si>
  <si>
    <t>ORD102057</t>
  </si>
  <si>
    <t>ORD102059</t>
  </si>
  <si>
    <t>CUST01750</t>
  </si>
  <si>
    <t>ORD102060</t>
  </si>
  <si>
    <t>CUST03078</t>
  </si>
  <si>
    <t>ORD102061</t>
  </si>
  <si>
    <t>CUST02684</t>
  </si>
  <si>
    <t>CUST01364</t>
  </si>
  <si>
    <t>ORD102063</t>
  </si>
  <si>
    <t>CUST02287</t>
  </si>
  <si>
    <t>ORD102064</t>
  </si>
  <si>
    <t>CUST00751</t>
  </si>
  <si>
    <t>ORD102065</t>
  </si>
  <si>
    <t>ORD102066</t>
  </si>
  <si>
    <t>ORD102067</t>
  </si>
  <si>
    <t>CUST03303</t>
  </si>
  <si>
    <t>ORD102068</t>
  </si>
  <si>
    <t>CUST01773</t>
  </si>
  <si>
    <t>ORD102070</t>
  </si>
  <si>
    <t>CUST02831</t>
  </si>
  <si>
    <t>ORD102071</t>
  </si>
  <si>
    <t>ORD102072</t>
  </si>
  <si>
    <t>ORD102073</t>
  </si>
  <si>
    <t>CUST01423</t>
  </si>
  <si>
    <t>ORD102074</t>
  </si>
  <si>
    <t>CUST00337</t>
  </si>
  <si>
    <t>CUST02035</t>
  </si>
  <si>
    <t>CUST00826</t>
  </si>
  <si>
    <t>ORD102078</t>
  </si>
  <si>
    <t>ORD102079</t>
  </si>
  <si>
    <t>ORD102080</t>
  </si>
  <si>
    <t>ORD102082</t>
  </si>
  <si>
    <t>ORD102083</t>
  </si>
  <si>
    <t>CUST02441</t>
  </si>
  <si>
    <t>ORD102084</t>
  </si>
  <si>
    <t>ORD102085</t>
  </si>
  <si>
    <t>CUST01501</t>
  </si>
  <si>
    <t>ORD102086</t>
  </si>
  <si>
    <t>ORD102087</t>
  </si>
  <si>
    <t>CUST02259</t>
  </si>
  <si>
    <t>CUST03436</t>
  </si>
  <si>
    <t>ORD102090</t>
  </si>
  <si>
    <t>CUST02141</t>
  </si>
  <si>
    <t>ORD102091</t>
  </si>
  <si>
    <t>ORD102092</t>
  </si>
  <si>
    <t>ORD102093</t>
  </si>
  <si>
    <t>CUST02921</t>
  </si>
  <si>
    <t>ORD102095</t>
  </si>
  <si>
    <t>CUST01311</t>
  </si>
  <si>
    <t>ORD102096</t>
  </si>
  <si>
    <t>CUST01350</t>
  </si>
  <si>
    <t>ORD102097</t>
  </si>
  <si>
    <t>CUST03223</t>
  </si>
  <si>
    <t>CUST00265</t>
  </si>
  <si>
    <t>ORD102100</t>
  </si>
  <si>
    <t>CUST01969</t>
  </si>
  <si>
    <t>ORD102101</t>
  </si>
  <si>
    <t>ORD102102</t>
  </si>
  <si>
    <t>ORD102103</t>
  </si>
  <si>
    <t>CUST02274</t>
  </si>
  <si>
    <t>ORD102104</t>
  </si>
  <si>
    <t>CUST02799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</si>
  <si>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</si>
  <si>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</si>
  <si>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</si>
  <si>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</si>
  <si>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</si>
  <si>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</si>
  <si>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</si>
  <si>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</si>
  <si>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CUST00235</t>
  </si>
  <si>
    <t>ORD102114</t>
  </si>
  <si>
    <t>CUST00133</t>
  </si>
  <si>
    <t>ORD102115</t>
  </si>
  <si>
    <t>ORD102116</t>
  </si>
  <si>
    <t>CUST00249</t>
  </si>
  <si>
    <t>ORD102117</t>
  </si>
  <si>
    <t>CUST03189</t>
  </si>
  <si>
    <t>ORD102118</t>
  </si>
  <si>
    <t>ORD102119</t>
  </si>
  <si>
    <t>CUST02523</t>
  </si>
  <si>
    <t>CUST00648</t>
  </si>
  <si>
    <t>ORD102122</t>
  </si>
  <si>
    <t>ORD102123</t>
  </si>
  <si>
    <t>CUST02072</t>
  </si>
  <si>
    <t>ORD102125</t>
  </si>
  <si>
    <t>CUST00042</t>
  </si>
  <si>
    <t>ORD102126</t>
  </si>
  <si>
    <t>ORD102127</t>
  </si>
  <si>
    <t>ORD102128</t>
  </si>
  <si>
    <t>CUST02671</t>
  </si>
  <si>
    <t>ORD102129</t>
  </si>
  <si>
    <t>ORD102130</t>
  </si>
  <si>
    <t>CUST00790</t>
  </si>
  <si>
    <t>ORD102131</t>
  </si>
  <si>
    <t>ORD102132</t>
  </si>
  <si>
    <t>ORD102133</t>
  </si>
  <si>
    <t>CUST00585</t>
  </si>
  <si>
    <t>ORD102135</t>
  </si>
  <si>
    <t>ORD102136</t>
  </si>
  <si>
    <t>ORD102137</t>
  </si>
  <si>
    <t>CUST01744</t>
  </si>
  <si>
    <t>ORD102138</t>
  </si>
  <si>
    <t>CUST01108</t>
  </si>
  <si>
    <t>ORD102139</t>
  </si>
  <si>
    <t>ORD102140</t>
  </si>
  <si>
    <t>CUST01889</t>
  </si>
  <si>
    <t>ORD102141</t>
  </si>
  <si>
    <t>CUST02234</t>
  </si>
  <si>
    <t>ORD102142</t>
  </si>
  <si>
    <t>ORD102143</t>
  </si>
  <si>
    <t>CUST02413</t>
  </si>
  <si>
    <t>ORD102144</t>
  </si>
  <si>
    <t>CUST01188</t>
  </si>
  <si>
    <t>ORD102145</t>
  </si>
  <si>
    <t>ORD102146</t>
  </si>
  <si>
    <t>CUST01605</t>
  </si>
  <si>
    <t>ORD102148</t>
  </si>
  <si>
    <t>CUST02604</t>
  </si>
  <si>
    <t>ORD102149</t>
  </si>
  <si>
    <t>CUST00053</t>
  </si>
  <si>
    <t>ORD102150</t>
  </si>
  <si>
    <t>CUST02481</t>
  </si>
  <si>
    <t>CUST02518</t>
  </si>
  <si>
    <t>ORD102154</t>
  </si>
  <si>
    <t>CUST01890</t>
  </si>
  <si>
    <t>ORD102155</t>
  </si>
  <si>
    <t>ORD102156</t>
  </si>
  <si>
    <t>ORD102157</t>
  </si>
  <si>
    <t>CUST00051</t>
  </si>
  <si>
    <t>ORD102158</t>
  </si>
  <si>
    <t>CUST01430</t>
  </si>
  <si>
    <t>ORD102159</t>
  </si>
  <si>
    <t>ORD102160</t>
  </si>
  <si>
    <t>CUST03424</t>
  </si>
  <si>
    <t>ORD102162</t>
  </si>
  <si>
    <t>ORD102163</t>
  </si>
  <si>
    <t>CUST02053</t>
  </si>
  <si>
    <t>ORD102164</t>
  </si>
  <si>
    <t>CUST03053</t>
  </si>
  <si>
    <t>ORD102165</t>
  </si>
  <si>
    <t>CUST01778</t>
  </si>
  <si>
    <t>ORD102166</t>
  </si>
  <si>
    <t>CUST02564</t>
  </si>
  <si>
    <t>ORD102167</t>
  </si>
  <si>
    <t>CUST03467</t>
  </si>
  <si>
    <t>ORD102169</t>
  </si>
  <si>
    <t>ORD102170</t>
  </si>
  <si>
    <t>ORD102171</t>
  </si>
  <si>
    <t>ORD102172</t>
  </si>
  <si>
    <t>CUST02363</t>
  </si>
  <si>
    <t>CUST01489</t>
  </si>
  <si>
    <t>ORD102174</t>
  </si>
  <si>
    <t>ORD102175</t>
  </si>
  <si>
    <t>ORD102176</t>
  </si>
  <si>
    <t>ORD102177</t>
  </si>
  <si>
    <t>ORD102178</t>
  </si>
  <si>
    <t>CUST02845</t>
  </si>
  <si>
    <t>ORD102180</t>
  </si>
  <si>
    <t>ORD102181</t>
  </si>
  <si>
    <t>CUST02382</t>
  </si>
  <si>
    <t>ORD102183</t>
  </si>
  <si>
    <t>CUST02187</t>
  </si>
  <si>
    <t>ORD102184</t>
  </si>
  <si>
    <t>ORD102185</t>
  </si>
  <si>
    <t>CUST02464</t>
  </si>
  <si>
    <t>ORD102186</t>
  </si>
  <si>
    <t>CUST02527</t>
  </si>
  <si>
    <t>ORD102187</t>
  </si>
  <si>
    <t>ORD102188</t>
  </si>
  <si>
    <t>CUST00023</t>
  </si>
  <si>
    <t>CUST03174</t>
  </si>
  <si>
    <t>ORD102191</t>
  </si>
  <si>
    <t>CUST00128</t>
  </si>
  <si>
    <t>ORD102192</t>
  </si>
  <si>
    <t>CUST02461</t>
  </si>
  <si>
    <t>ORD102193</t>
  </si>
  <si>
    <t>CUST01875</t>
  </si>
  <si>
    <t>ORD102194</t>
  </si>
  <si>
    <t>ORD102195</t>
  </si>
  <si>
    <t>CUST01664</t>
  </si>
  <si>
    <t>ORD102196</t>
  </si>
  <si>
    <t>ORD102197</t>
  </si>
  <si>
    <t>ORD102198</t>
  </si>
  <si>
    <t>CUST03320</t>
  </si>
  <si>
    <t>ORD102199</t>
  </si>
  <si>
    <t>CUST00913</t>
  </si>
  <si>
    <t>ORD102200</t>
  </si>
  <si>
    <t>CUST02659</t>
  </si>
  <si>
    <t>ORD102202</t>
  </si>
  <si>
    <t>ORD102203</t>
  </si>
  <si>
    <t>CUST03305</t>
  </si>
  <si>
    <t>ORD102205</t>
  </si>
  <si>
    <t>ORD102206</t>
  </si>
  <si>
    <t>ORD102207</t>
  </si>
  <si>
    <t>ORD102208</t>
  </si>
  <si>
    <t>CUST03010</t>
  </si>
  <si>
    <t>ORD102209</t>
  </si>
  <si>
    <t>ORD102210</t>
  </si>
  <si>
    <t>CUST02163</t>
  </si>
  <si>
    <t>CUST01187</t>
  </si>
  <si>
    <t>ORD102212</t>
  </si>
  <si>
    <t>CUST03036</t>
  </si>
  <si>
    <t>CUST02116</t>
  </si>
  <si>
    <t>ORD102214</t>
  </si>
  <si>
    <t>CUST01781</t>
  </si>
  <si>
    <t>ORD102215</t>
  </si>
  <si>
    <t>ORD102216</t>
  </si>
  <si>
    <t>ORD102217</t>
  </si>
  <si>
    <t>CUST00018</t>
  </si>
  <si>
    <t>CUST01764</t>
  </si>
  <si>
    <t>ORD102219</t>
  </si>
  <si>
    <t>ORD102220</t>
  </si>
  <si>
    <t>ORD102221</t>
  </si>
  <si>
    <t>ORD102222</t>
  </si>
  <si>
    <t>ORD102223</t>
  </si>
  <si>
    <t>ORD102224</t>
  </si>
  <si>
    <t>CUST00022</t>
  </si>
  <si>
    <t>ORD102225</t>
  </si>
  <si>
    <t>CUST02283</t>
  </si>
  <si>
    <t>ORD102227</t>
  </si>
  <si>
    <t>CUST02986</t>
  </si>
  <si>
    <t>ORD102228</t>
  </si>
  <si>
    <t>ORD102229</t>
  </si>
  <si>
    <t>CUST02937</t>
  </si>
  <si>
    <t>ORD102230</t>
  </si>
  <si>
    <t>CUST00099</t>
  </si>
  <si>
    <t>ORD102231</t>
  </si>
  <si>
    <t>ORD102232</t>
  </si>
  <si>
    <t>ORD102233</t>
  </si>
  <si>
    <t>ORD102234</t>
  </si>
  <si>
    <t>CUST00219</t>
  </si>
  <si>
    <t>ORD102235</t>
  </si>
  <si>
    <t>CUST00595</t>
  </si>
  <si>
    <t>ORD102237</t>
  </si>
  <si>
    <t>CUST00988</t>
  </si>
  <si>
    <t>ORD102239</t>
  </si>
  <si>
    <t>CUST03236</t>
  </si>
  <si>
    <t>ORD102240</t>
  </si>
  <si>
    <t>ORD102241</t>
  </si>
  <si>
    <t>CUST00542</t>
  </si>
  <si>
    <t>ORD102242</t>
  </si>
  <si>
    <t>ORD102243</t>
  </si>
  <si>
    <t>ORD102244</t>
  </si>
  <si>
    <t>ORD102245</t>
  </si>
  <si>
    <t>ORD102246</t>
  </si>
  <si>
    <t>CUST01495</t>
  </si>
  <si>
    <t>ORD102247</t>
  </si>
  <si>
    <t>CUST01429</t>
  </si>
  <si>
    <t>CUST03061</t>
  </si>
  <si>
    <t>ORD102250</t>
  </si>
  <si>
    <t>ORD102251</t>
  </si>
  <si>
    <t>CUST00688</t>
  </si>
  <si>
    <t>ORD102252</t>
  </si>
  <si>
    <t>CUST03325</t>
  </si>
  <si>
    <t>ORD102253</t>
  </si>
  <si>
    <t>ORD102255</t>
  </si>
  <si>
    <t>ORD102256</t>
  </si>
  <si>
    <t>ORD102257</t>
  </si>
  <si>
    <t>ORD102258</t>
  </si>
  <si>
    <t>CUST03472</t>
  </si>
  <si>
    <t>ORD102259</t>
  </si>
  <si>
    <t>CUST02488</t>
  </si>
  <si>
    <t>CUST00995</t>
  </si>
  <si>
    <t>ORD102261</t>
  </si>
  <si>
    <t>CUST02309</t>
  </si>
  <si>
    <t>ORD102262</t>
  </si>
  <si>
    <t>CUST00546</t>
  </si>
  <si>
    <t>ORD102263</t>
  </si>
  <si>
    <t>CUST03341</t>
  </si>
  <si>
    <t>ORD102264</t>
  </si>
  <si>
    <t>CUST02548</t>
  </si>
  <si>
    <t>ORD102265</t>
  </si>
  <si>
    <t>CUST00089</t>
  </si>
  <si>
    <t>ORD102266</t>
  </si>
  <si>
    <t>ORD102267</t>
  </si>
  <si>
    <t>CUST00345</t>
  </si>
  <si>
    <t>ORD102268</t>
  </si>
  <si>
    <t>ORD102269</t>
  </si>
  <si>
    <t>CUST00755</t>
  </si>
  <si>
    <t>ORD102270</t>
  </si>
  <si>
    <t>CUST00015</t>
  </si>
  <si>
    <t>ORD102272</t>
  </si>
  <si>
    <t>CUST00555</t>
  </si>
  <si>
    <t>CUST01107</t>
  </si>
  <si>
    <t>ORD102274</t>
  </si>
  <si>
    <t>CUST01521</t>
  </si>
  <si>
    <t>ORD102275</t>
  </si>
  <si>
    <t>CUST02714</t>
  </si>
  <si>
    <t>ORD102276</t>
  </si>
  <si>
    <t>CUST01095</t>
  </si>
  <si>
    <t>ORD102277</t>
  </si>
  <si>
    <t>ORD102278</t>
  </si>
  <si>
    <t>CUST01291</t>
  </si>
  <si>
    <t>ORD102279</t>
  </si>
  <si>
    <t>CUST01215</t>
  </si>
  <si>
    <t>ORD102280</t>
  </si>
  <si>
    <t>ORD102281</t>
  </si>
  <si>
    <t>CUST00934</t>
  </si>
  <si>
    <t>ORD102282</t>
  </si>
  <si>
    <t>ORD102283</t>
  </si>
  <si>
    <t>ORD102285</t>
  </si>
  <si>
    <t>ORD102286</t>
  </si>
  <si>
    <t>CUST01818</t>
  </si>
  <si>
    <t>ORD102287</t>
  </si>
  <si>
    <t>ORD102288</t>
  </si>
  <si>
    <t>CUST00031</t>
  </si>
  <si>
    <t>ORD102289</t>
  </si>
  <si>
    <t>ORD102290</t>
  </si>
  <si>
    <t>CUST00024</t>
  </si>
  <si>
    <t>ORD102291</t>
  </si>
  <si>
    <t>CUST00293</t>
  </si>
  <si>
    <t>ORD102292</t>
  </si>
  <si>
    <t>ORD102293</t>
  </si>
  <si>
    <t>ORD102294</t>
  </si>
  <si>
    <t>CUST03266</t>
  </si>
  <si>
    <t>ORD102296</t>
  </si>
  <si>
    <t>ORD102297</t>
  </si>
  <si>
    <t>ORD102298</t>
  </si>
  <si>
    <t>CUST00054</t>
  </si>
  <si>
    <t>ORD102299</t>
  </si>
  <si>
    <t>CUST02623</t>
  </si>
  <si>
    <t>ORD102300</t>
  </si>
  <si>
    <t>CUST00005</t>
  </si>
  <si>
    <t>ORD102301</t>
  </si>
  <si>
    <t>ORD102303</t>
  </si>
  <si>
    <t>CUST02689</t>
  </si>
  <si>
    <t>ORD102304</t>
  </si>
  <si>
    <t>CUST00652</t>
  </si>
  <si>
    <t>ORD102306</t>
  </si>
  <si>
    <t>CUST00679</t>
  </si>
  <si>
    <t>ORD102307</t>
  </si>
  <si>
    <t>CUST03455</t>
  </si>
  <si>
    <t>ORD102308</t>
  </si>
  <si>
    <t>CUST00613</t>
  </si>
  <si>
    <t>ORD102309</t>
  </si>
  <si>
    <t>CUST03425</t>
  </si>
  <si>
    <t>ORD102311</t>
  </si>
  <si>
    <t>CUST01296</t>
  </si>
  <si>
    <t>ORD102312</t>
  </si>
  <si>
    <t>ORD102313</t>
  </si>
  <si>
    <t>ORD102314</t>
  </si>
  <si>
    <t>CUST01313</t>
  </si>
  <si>
    <t>ORD102315</t>
  </si>
  <si>
    <t>ORD102316</t>
  </si>
  <si>
    <t>CUST00975</t>
  </si>
  <si>
    <t>ORD102317</t>
  </si>
  <si>
    <t>ORD102318</t>
  </si>
  <si>
    <t>ORD102320</t>
  </si>
  <si>
    <t>ORD102322</t>
  </si>
  <si>
    <t>ORD102323</t>
  </si>
  <si>
    <t>ORD102324</t>
  </si>
  <si>
    <t>ORD102325</t>
  </si>
  <si>
    <t>ORD102326</t>
  </si>
  <si>
    <t>CUST02655</t>
  </si>
  <si>
    <t>ORD102327</t>
  </si>
  <si>
    <t>CUST02465</t>
  </si>
  <si>
    <t>ORD102328</t>
  </si>
  <si>
    <t>CUST00951</t>
  </si>
  <si>
    <t>ORD102329</t>
  </si>
  <si>
    <t>ORD102331</t>
  </si>
  <si>
    <t>CUST00657</t>
  </si>
  <si>
    <t>ORD102332</t>
  </si>
  <si>
    <t>CUST02314</t>
  </si>
  <si>
    <t>ORD102333</t>
  </si>
  <si>
    <t>ORD102334</t>
  </si>
  <si>
    <t>CUST01912</t>
  </si>
  <si>
    <t>ORD102335</t>
  </si>
  <si>
    <t>CUST03044</t>
  </si>
  <si>
    <t>ORD102336</t>
  </si>
  <si>
    <t>CUST00013</t>
  </si>
  <si>
    <t>ORD102337</t>
  </si>
  <si>
    <t>ORD102338</t>
  </si>
  <si>
    <t>ORD102339</t>
  </si>
  <si>
    <t>ORD102340</t>
  </si>
  <si>
    <t>CUST02397</t>
  </si>
  <si>
    <t>ORD102342</t>
  </si>
  <si>
    <t>CUST00551</t>
  </si>
  <si>
    <t>ORD102344</t>
  </si>
  <si>
    <t>CUST00296</t>
  </si>
  <si>
    <t>ORD102345</t>
  </si>
  <si>
    <t>ORD102347</t>
  </si>
  <si>
    <t>CUST02619</t>
  </si>
  <si>
    <t>CUST01325</t>
  </si>
  <si>
    <t>ORD102349</t>
  </si>
  <si>
    <t>CUST02251</t>
  </si>
  <si>
    <t>ORD102350</t>
  </si>
  <si>
    <t>CUST00271</t>
  </si>
  <si>
    <t>ORD102351</t>
  </si>
  <si>
    <t>CUST00610</t>
  </si>
  <si>
    <t>ORD102352</t>
  </si>
  <si>
    <t>ORD102353</t>
  </si>
  <si>
    <t>ORD102355</t>
  </si>
  <si>
    <t>CUST01991</t>
  </si>
  <si>
    <t>ORD102356</t>
  </si>
  <si>
    <t>ORD102357</t>
  </si>
  <si>
    <t>CUST01525</t>
  </si>
  <si>
    <t>ORD102358</t>
  </si>
  <si>
    <t>CUST01769</t>
  </si>
  <si>
    <t>ORD102359</t>
  </si>
  <si>
    <t>CUST00689</t>
  </si>
  <si>
    <t>CUST01049</t>
  </si>
  <si>
    <t>ORD102361</t>
  </si>
  <si>
    <t>ORD102362</t>
  </si>
  <si>
    <t>CUST00194</t>
  </si>
  <si>
    <t>ORD102364</t>
  </si>
  <si>
    <t>CUST03263</t>
  </si>
  <si>
    <t>ORD102365</t>
  </si>
  <si>
    <t>CUST02051</t>
  </si>
  <si>
    <t>ORD102366</t>
  </si>
  <si>
    <t>ORD102367</t>
  </si>
  <si>
    <t>ORD102368</t>
  </si>
  <si>
    <t>ORD102369</t>
  </si>
  <si>
    <t>CUST00646</t>
  </si>
  <si>
    <t>ORD102370</t>
  </si>
  <si>
    <t>ORD102371</t>
  </si>
  <si>
    <t>CUST00956</t>
  </si>
  <si>
    <t>ORD102372</t>
  </si>
  <si>
    <t>ORD102373</t>
  </si>
  <si>
    <t>CUST00642</t>
  </si>
  <si>
    <t>ORD102374</t>
  </si>
  <si>
    <t>ORD102375</t>
  </si>
  <si>
    <t>ORD102376</t>
  </si>
  <si>
    <t>ORD102377</t>
  </si>
  <si>
    <t>CUST03304</t>
  </si>
  <si>
    <t>ORD102378</t>
  </si>
  <si>
    <t>ORD102379</t>
  </si>
  <si>
    <t>ORD102380</t>
  </si>
  <si>
    <t>ORD102381</t>
  </si>
  <si>
    <t>ORD102382</t>
  </si>
  <si>
    <t>ORD102383</t>
  </si>
  <si>
    <t>CUST00105</t>
  </si>
  <si>
    <t>ORD102384</t>
  </si>
  <si>
    <t>ORD102385</t>
  </si>
  <si>
    <t>ORD102386</t>
  </si>
  <si>
    <t>CUST03278</t>
  </si>
  <si>
    <t>ORD102388</t>
  </si>
  <si>
    <t>CUST02369</t>
  </si>
  <si>
    <t>ORD102389</t>
  </si>
  <si>
    <t>ORD102390</t>
  </si>
  <si>
    <t>CUST02543</t>
  </si>
  <si>
    <t>ORD102391</t>
  </si>
  <si>
    <t>ORD102392</t>
  </si>
  <si>
    <t>ORD102393</t>
  </si>
  <si>
    <t>ORD102394</t>
  </si>
  <si>
    <t>ORD102395</t>
  </si>
  <si>
    <t>CUST01299</t>
  </si>
  <si>
    <t>ORD102396</t>
  </si>
  <si>
    <t>ORD102397</t>
  </si>
  <si>
    <t>CUST02694</t>
  </si>
  <si>
    <t>ORD102398</t>
  </si>
  <si>
    <t>ORD102399</t>
  </si>
  <si>
    <t>ORD102400</t>
  </si>
  <si>
    <t>ORD102401</t>
  </si>
  <si>
    <t>CUST01745</t>
  </si>
  <si>
    <t>CUST02871</t>
  </si>
  <si>
    <t>ORD102403</t>
  </si>
  <si>
    <t>ORD102404</t>
  </si>
  <si>
    <t>CUST01061</t>
  </si>
  <si>
    <t>CUST03329</t>
  </si>
  <si>
    <t>ORD102409</t>
  </si>
  <si>
    <t>CUST02421</t>
  </si>
  <si>
    <t>ORD102410</t>
  </si>
  <si>
    <t>CUST02886</t>
  </si>
  <si>
    <t>ORD102411</t>
  </si>
  <si>
    <t>ORD102412</t>
  </si>
  <si>
    <t>CUST00168</t>
  </si>
  <si>
    <t>ORD102413</t>
  </si>
  <si>
    <t>ORD102414</t>
  </si>
  <si>
    <t>ORD102415</t>
  </si>
  <si>
    <t>ORD102416</t>
  </si>
  <si>
    <t>CUST02632</t>
  </si>
  <si>
    <t>ORD102417</t>
  </si>
  <si>
    <t>CUST02972</t>
  </si>
  <si>
    <t>ORD102418</t>
  </si>
  <si>
    <t>CUST02264</t>
  </si>
  <si>
    <t>ORD102419</t>
  </si>
  <si>
    <t>CUST03417</t>
  </si>
  <si>
    <t>CUST02602</t>
  </si>
  <si>
    <t>ORD102423</t>
  </si>
  <si>
    <t>CUST01884</t>
  </si>
  <si>
    <t>ORD102424</t>
  </si>
  <si>
    <t>ORD102425</t>
  </si>
  <si>
    <t>CUST01401</t>
  </si>
  <si>
    <t>ORD102426</t>
  </si>
  <si>
    <t>ORD102427</t>
  </si>
  <si>
    <t>ORD102428</t>
  </si>
  <si>
    <t>CUST00189</t>
  </si>
  <si>
    <t>ORD102429</t>
  </si>
  <si>
    <t>ORD102430</t>
  </si>
  <si>
    <t>ORD102431</t>
  </si>
  <si>
    <t>ORD102433</t>
  </si>
  <si>
    <t>ORD102434</t>
  </si>
  <si>
    <t>ORD102435</t>
  </si>
  <si>
    <t>CUST01267</t>
  </si>
  <si>
    <t>ORD102436</t>
  </si>
  <si>
    <t>CUST02978</t>
  </si>
  <si>
    <t>ORD102437</t>
  </si>
  <si>
    <t>ORD102438</t>
  </si>
  <si>
    <t>ORD102439</t>
  </si>
  <si>
    <t>ORD102440</t>
  </si>
  <si>
    <t>ORD102442</t>
  </si>
  <si>
    <t>CUST01374</t>
  </si>
  <si>
    <t>ORD102443</t>
  </si>
  <si>
    <t>ORD102444</t>
  </si>
  <si>
    <t>CUST02484</t>
  </si>
  <si>
    <t>ORD102445</t>
  </si>
  <si>
    <t>ORD102446</t>
  </si>
  <si>
    <t>CUST01961</t>
  </si>
  <si>
    <t>ORD102447</t>
  </si>
  <si>
    <t>ORD102448</t>
  </si>
  <si>
    <t>CUST01610</t>
  </si>
  <si>
    <t>ORD102449</t>
  </si>
  <si>
    <t>CUST01295</t>
  </si>
  <si>
    <t>ORD102450</t>
  </si>
  <si>
    <t>ORD102451</t>
  </si>
  <si>
    <t>CUST01257</t>
  </si>
  <si>
    <t>ORD102452</t>
  </si>
  <si>
    <t>ORD102453</t>
  </si>
  <si>
    <t>CUST01234</t>
  </si>
  <si>
    <t>ORD102455</t>
  </si>
  <si>
    <t>ORD102456</t>
  </si>
  <si>
    <t>CUST01194</t>
  </si>
  <si>
    <t>ORD102457</t>
  </si>
  <si>
    <t>CUST02788</t>
  </si>
  <si>
    <t>ORD102458</t>
  </si>
  <si>
    <t>CUST02000</t>
  </si>
  <si>
    <t>ORD102459</t>
  </si>
  <si>
    <t>CUST01747</t>
  </si>
  <si>
    <t>ORD102460</t>
  </si>
  <si>
    <t>CUST00519</t>
  </si>
  <si>
    <t>ORD102461</t>
  </si>
  <si>
    <t>ORD102462</t>
  </si>
  <si>
    <t>CUST00036</t>
  </si>
  <si>
    <t>ORD102463</t>
  </si>
  <si>
    <t>ORD102464</t>
  </si>
  <si>
    <t>CUST02310</t>
  </si>
  <si>
    <t>ORD102465</t>
  </si>
  <si>
    <t>ORD102466</t>
  </si>
  <si>
    <t>CUST03006</t>
  </si>
  <si>
    <t>ORD102468</t>
  </si>
  <si>
    <t>CUST00890</t>
  </si>
  <si>
    <t>ORD102471</t>
  </si>
  <si>
    <t>ORD102472</t>
  </si>
  <si>
    <t>CUST03386</t>
  </si>
  <si>
    <t>ORD102474</t>
  </si>
  <si>
    <t>CUST02409</t>
  </si>
  <si>
    <t>ORD102475</t>
  </si>
  <si>
    <t>ORD102476</t>
  </si>
  <si>
    <t>CUST00273</t>
  </si>
  <si>
    <t>CUST00027</t>
  </si>
  <si>
    <t>ORD102478</t>
  </si>
  <si>
    <t>CUST03323</t>
  </si>
  <si>
    <t>CUST01519</t>
  </si>
  <si>
    <t>ORD102481</t>
  </si>
  <si>
    <t>CUST00496</t>
  </si>
  <si>
    <t>ORD102482</t>
  </si>
  <si>
    <t>CUST00252</t>
  </si>
  <si>
    <t>ORD102483</t>
  </si>
  <si>
    <t>ORD102484</t>
  </si>
  <si>
    <t>ORD102485</t>
  </si>
  <si>
    <t>CUST01650</t>
  </si>
  <si>
    <t>ORD102486</t>
  </si>
  <si>
    <t>ORD102487</t>
  </si>
  <si>
    <t>ORD102488</t>
  </si>
  <si>
    <t>CUST02882</t>
  </si>
  <si>
    <t>ORD102489</t>
  </si>
  <si>
    <t>ORD102490</t>
  </si>
  <si>
    <t>ORD102491</t>
  </si>
  <si>
    <t>CUST02449</t>
  </si>
  <si>
    <t>ORD102492</t>
  </si>
  <si>
    <t>ORD102493</t>
  </si>
  <si>
    <t>CUST03495</t>
  </si>
  <si>
    <t>ORD102494</t>
  </si>
  <si>
    <t>ORD102495</t>
  </si>
  <si>
    <t>CUST02744</t>
  </si>
  <si>
    <t>ORD102496</t>
  </si>
  <si>
    <t>CUST01246</t>
  </si>
  <si>
    <t>ORD102497</t>
  </si>
  <si>
    <t>ORD102498</t>
  </si>
  <si>
    <t>ORD102499</t>
  </si>
  <si>
    <t>ORD102500</t>
  </si>
  <si>
    <t>ORD102502</t>
  </si>
  <si>
    <t>CUST01740</t>
  </si>
  <si>
    <t>ORD102504</t>
  </si>
  <si>
    <t>ORD102505</t>
  </si>
  <si>
    <t>CUST00512</t>
  </si>
  <si>
    <t>ORD102507</t>
  </si>
  <si>
    <t>CUST01662</t>
  </si>
  <si>
    <t>ORD102508</t>
  </si>
  <si>
    <t>ORD102509</t>
  </si>
  <si>
    <t>CUST03179</t>
  </si>
  <si>
    <t>ORD102510</t>
  </si>
  <si>
    <t>ORD102511</t>
  </si>
  <si>
    <t>ORD102512</t>
  </si>
  <si>
    <t>ORD102513</t>
  </si>
  <si>
    <t>CUST02471</t>
  </si>
  <si>
    <t>ORD102514</t>
  </si>
  <si>
    <t>CUST02911</t>
  </si>
  <si>
    <t>ORD102515</t>
  </si>
  <si>
    <t>CUST02418</t>
  </si>
  <si>
    <t>ORD102516</t>
  </si>
  <si>
    <t>ORD102517</t>
  </si>
  <si>
    <t>CUST02616</t>
  </si>
  <si>
    <t>ORD102518</t>
  </si>
  <si>
    <t>CUST02416</t>
  </si>
  <si>
    <t>ORD102519</t>
  </si>
  <si>
    <t>CUST02021</t>
  </si>
  <si>
    <t>ORD102520</t>
  </si>
  <si>
    <t>CUST00931</t>
  </si>
  <si>
    <t>ORD102521</t>
  </si>
  <si>
    <t>ORD102523</t>
  </si>
  <si>
    <t>ORD102524</t>
  </si>
  <si>
    <t>CUST02224</t>
  </si>
  <si>
    <t>ORD102525</t>
  </si>
  <si>
    <t>CUST01560</t>
  </si>
  <si>
    <t>ORD102526</t>
  </si>
  <si>
    <t>ORD102527</t>
  </si>
  <si>
    <t>CUST00885</t>
  </si>
  <si>
    <t>ORD102528</t>
  </si>
  <si>
    <t>CUST02081</t>
  </si>
  <si>
    <t>ORD102529</t>
  </si>
  <si>
    <t>ORD102530</t>
  </si>
  <si>
    <t>ORD102531</t>
  </si>
  <si>
    <t>CUST00210</t>
  </si>
  <si>
    <t>ORD102532</t>
  </si>
  <si>
    <t>CUST00582</t>
  </si>
  <si>
    <t>CUST01373</t>
  </si>
  <si>
    <t>ORD102535</t>
  </si>
  <si>
    <t>ORD102536</t>
  </si>
  <si>
    <t>CUST02360</t>
  </si>
  <si>
    <t>ORD102537</t>
  </si>
  <si>
    <t>ORD102538</t>
  </si>
  <si>
    <t>CUST01434</t>
  </si>
  <si>
    <t>ORD102539</t>
  </si>
  <si>
    <t>CUST00385</t>
  </si>
  <si>
    <t>ORD102540</t>
  </si>
  <si>
    <t>ORD102541</t>
  </si>
  <si>
    <t>CUST01579</t>
  </si>
  <si>
    <t>ORD102542</t>
  </si>
  <si>
    <t>CUST00243</t>
  </si>
  <si>
    <t>ORD102544</t>
  </si>
  <si>
    <t>CUST03051</t>
  </si>
  <si>
    <t>ORD102545</t>
  </si>
  <si>
    <t>ORD102546</t>
  </si>
  <si>
    <t>CUST02278</t>
  </si>
  <si>
    <t>ORD102549</t>
  </si>
  <si>
    <t>CUST02419</t>
  </si>
  <si>
    <t>ORD102550</t>
  </si>
  <si>
    <t>CUST00440</t>
  </si>
  <si>
    <t>ORD102552</t>
  </si>
  <si>
    <t>ORD102553</t>
  </si>
  <si>
    <t>ORD102554</t>
  </si>
  <si>
    <t>ORD102555</t>
  </si>
  <si>
    <t>ORD102556</t>
  </si>
  <si>
    <t>ORD102557</t>
  </si>
  <si>
    <t>CUST00873</t>
  </si>
  <si>
    <t>ORD102558</t>
  </si>
  <si>
    <t>ORD102559</t>
  </si>
  <si>
    <t>CUST03401</t>
  </si>
  <si>
    <t>ORD102561</t>
  </si>
  <si>
    <t>ORD102562</t>
  </si>
  <si>
    <t>CUST00130</t>
  </si>
  <si>
    <t>ORD102563</t>
  </si>
  <si>
    <t>CUST01684</t>
  </si>
  <si>
    <t>ORD102564</t>
  </si>
  <si>
    <t>ORD102566</t>
  </si>
  <si>
    <t>CUST02297</t>
  </si>
  <si>
    <t>ORD102567</t>
  </si>
  <si>
    <t>ORD102568</t>
  </si>
  <si>
    <t>CUST01722</t>
  </si>
  <si>
    <t>ORD102569</t>
  </si>
  <si>
    <t>CUST00968</t>
  </si>
  <si>
    <t>ORD102570</t>
  </si>
  <si>
    <t>CUST00986</t>
  </si>
  <si>
    <t>ORD102571</t>
  </si>
  <si>
    <t>ORD102572</t>
  </si>
  <si>
    <t>CUST00680</t>
  </si>
  <si>
    <t>ORD102573</t>
  </si>
  <si>
    <t>CUST01562</t>
  </si>
  <si>
    <t>ORD102574</t>
  </si>
  <si>
    <t>ORD102575</t>
  </si>
  <si>
    <t>ORD102576</t>
  </si>
  <si>
    <t>ORD102577</t>
  </si>
  <si>
    <t>CUST02625</t>
  </si>
  <si>
    <t>ORD102578</t>
  </si>
  <si>
    <t>CUST02433</t>
  </si>
  <si>
    <t>ORD102580</t>
  </si>
  <si>
    <t>ORD102581</t>
  </si>
  <si>
    <t>ORD102582</t>
  </si>
  <si>
    <t>CUST02517</t>
  </si>
  <si>
    <t>ORD102584</t>
  </si>
  <si>
    <t>CUST01250</t>
  </si>
  <si>
    <t>ORD102587</t>
  </si>
  <si>
    <t>ORD102588</t>
  </si>
  <si>
    <t>CUST02850</t>
  </si>
  <si>
    <t>ORD102589</t>
  </si>
  <si>
    <t>ORD102590</t>
  </si>
  <si>
    <t>CUST01464</t>
  </si>
  <si>
    <t>ORD102591</t>
  </si>
  <si>
    <t>CUST02870</t>
  </si>
  <si>
    <t>ORD102593</t>
  </si>
  <si>
    <t>CUST03355</t>
  </si>
  <si>
    <t>ORD102594</t>
  </si>
  <si>
    <t>ORD102595</t>
  </si>
  <si>
    <t>ORD102596</t>
  </si>
  <si>
    <t>ORD102597</t>
  </si>
  <si>
    <t>CUST02480</t>
  </si>
  <si>
    <t>ORD102598</t>
  </si>
  <si>
    <t>CUST00264</t>
  </si>
  <si>
    <t>ORD102599</t>
  </si>
  <si>
    <t>CUST01962</t>
  </si>
  <si>
    <t>ORD102600</t>
  </si>
  <si>
    <t>CUST00386</t>
  </si>
  <si>
    <t>ORD102601</t>
  </si>
  <si>
    <t>ORD102602</t>
  </si>
  <si>
    <t>CUST03494</t>
  </si>
  <si>
    <t>ORD102603</t>
  </si>
  <si>
    <t>CUST01800</t>
  </si>
  <si>
    <t>ORD102604</t>
  </si>
  <si>
    <t>ORD102605</t>
  </si>
  <si>
    <t>ORD102606</t>
  </si>
  <si>
    <t>CUST02734</t>
  </si>
  <si>
    <t>ORD102607</t>
  </si>
  <si>
    <t>CUST02432</t>
  </si>
  <si>
    <t>ORD102608</t>
  </si>
  <si>
    <t>CUST02335</t>
  </si>
  <si>
    <t>ORD102609</t>
  </si>
  <si>
    <t>ORD102610</t>
  </si>
  <si>
    <t>ORD102611</t>
  </si>
  <si>
    <t>ORD102612</t>
  </si>
  <si>
    <t>CUST03326</t>
  </si>
  <si>
    <t>ORD102613</t>
  </si>
  <si>
    <t>CUST01102</t>
  </si>
  <si>
    <t>ORD102614</t>
  </si>
  <si>
    <t>CUST03456</t>
  </si>
  <si>
    <t>ORD102615</t>
  </si>
  <si>
    <t>CUST03270</t>
  </si>
  <si>
    <t>ORD102617</t>
  </si>
  <si>
    <t>CUST01777</t>
  </si>
  <si>
    <t>ORD102618</t>
  </si>
  <si>
    <t>CUST00092</t>
  </si>
  <si>
    <t>ORD102620</t>
  </si>
  <si>
    <t>CUST01716</t>
  </si>
  <si>
    <t>ORD102621</t>
  </si>
  <si>
    <t>ORD102622</t>
  </si>
  <si>
    <t>CUST02502</t>
  </si>
  <si>
    <t>ORD102623</t>
  </si>
  <si>
    <t>CUST02200</t>
  </si>
  <si>
    <t>ORD102625</t>
  </si>
  <si>
    <t>ORD102626</t>
  </si>
  <si>
    <t>CUST02119</t>
  </si>
  <si>
    <t>ORD102627</t>
  </si>
  <si>
    <t>CUST01437</t>
  </si>
  <si>
    <t>ORD102628</t>
  </si>
  <si>
    <t>ORD102629</t>
  </si>
  <si>
    <t>ORD102630</t>
  </si>
  <si>
    <t>ORD102631</t>
  </si>
  <si>
    <t>ORD102632</t>
  </si>
  <si>
    <t>CUST03434</t>
  </si>
  <si>
    <t>ORD102633</t>
  </si>
  <si>
    <t>ORD102634</t>
  </si>
  <si>
    <t>CUST03168</t>
  </si>
  <si>
    <t>CUST03476</t>
  </si>
  <si>
    <t>ORD102636</t>
  </si>
  <si>
    <t>ORD102638</t>
  </si>
  <si>
    <t>ORD102639</t>
  </si>
  <si>
    <t>CUST02959</t>
  </si>
  <si>
    <t>ORD102640</t>
  </si>
  <si>
    <t>ORD102641</t>
  </si>
  <si>
    <t>CUST03136</t>
  </si>
  <si>
    <t>ORD102643</t>
  </si>
  <si>
    <t>CUST02058</t>
  </si>
  <si>
    <t>ORD102644</t>
  </si>
  <si>
    <t>CUST00381</t>
  </si>
  <si>
    <t>ORD102645</t>
  </si>
  <si>
    <t>ORD102646</t>
  </si>
  <si>
    <t>CUST01656</t>
  </si>
  <si>
    <t>ORD102647</t>
  </si>
  <si>
    <t>CUST00949</t>
  </si>
  <si>
    <t>ORD102648</t>
  </si>
  <si>
    <t>CUST00992</t>
  </si>
  <si>
    <t>ORD102649</t>
  </si>
  <si>
    <t>ORD102650</t>
  </si>
  <si>
    <t>CUST01391</t>
  </si>
  <si>
    <t>ORD102651</t>
  </si>
  <si>
    <t>CUST03057</t>
  </si>
  <si>
    <t>ORD102652</t>
  </si>
  <si>
    <t>ORD102653</t>
  </si>
  <si>
    <t>CUST01502</t>
  </si>
  <si>
    <t>ORD102654</t>
  </si>
  <si>
    <t>CUST03338</t>
  </si>
  <si>
    <t>ORD102655</t>
  </si>
  <si>
    <t>CUST02255</t>
  </si>
  <si>
    <t>ORD102656</t>
  </si>
  <si>
    <t>ORD102657</t>
  </si>
  <si>
    <t>CUST00882</t>
  </si>
  <si>
    <t>ORD102658</t>
  </si>
  <si>
    <t>ORD102659</t>
  </si>
  <si>
    <t>CUST02823</t>
  </si>
  <si>
    <t>ORD102660</t>
  </si>
  <si>
    <t>ORD102661</t>
  </si>
  <si>
    <t>CUST02627</t>
  </si>
  <si>
    <t>ORD102662</t>
  </si>
  <si>
    <t>CUST00043</t>
  </si>
  <si>
    <t>ORD102663</t>
  </si>
  <si>
    <t>ORD102664</t>
  </si>
  <si>
    <t>ORD102665</t>
  </si>
  <si>
    <t>ORD102666</t>
  </si>
  <si>
    <t>ORD102667</t>
  </si>
  <si>
    <t>ORD102668</t>
  </si>
  <si>
    <t>CUST01458</t>
  </si>
  <si>
    <t>CUST02595</t>
  </si>
  <si>
    <t>ORD102672</t>
  </si>
  <si>
    <t>ORD102673</t>
  </si>
  <si>
    <t>ORD102674</t>
  </si>
  <si>
    <t>CUST01180</t>
  </si>
  <si>
    <t>ORD102675</t>
  </si>
  <si>
    <t>CUST01848</t>
  </si>
  <si>
    <t>ORD102676</t>
  </si>
  <si>
    <t>ORD102677</t>
  </si>
  <si>
    <t>ORD102678</t>
  </si>
  <si>
    <t>ORD102679</t>
  </si>
  <si>
    <t>CUST01707</t>
  </si>
  <si>
    <t>ORD102680</t>
  </si>
  <si>
    <t>ORD102681</t>
  </si>
  <si>
    <t>CUST00850</t>
  </si>
  <si>
    <t>ORD102682</t>
  </si>
  <si>
    <t>ORD102683</t>
  </si>
  <si>
    <t>ORD102684</t>
  </si>
  <si>
    <t>CUST02985</t>
  </si>
  <si>
    <t>ORD102685</t>
  </si>
  <si>
    <t>CUST03065</t>
  </si>
  <si>
    <t>ORD102686</t>
  </si>
  <si>
    <t>CUST02191</t>
  </si>
  <si>
    <t>ORD102687</t>
  </si>
  <si>
    <t>ORD102688</t>
  </si>
  <si>
    <t>ORD102689</t>
  </si>
  <si>
    <t>CUST03007</t>
  </si>
  <si>
    <t>CUST01321</t>
  </si>
  <si>
    <t>ORD102691</t>
  </si>
  <si>
    <t>ORD102692</t>
  </si>
  <si>
    <t>ORD102693</t>
  </si>
  <si>
    <t>ORD102694</t>
  </si>
  <si>
    <t>ORD102696</t>
  </si>
  <si>
    <t>ORD102697</t>
  </si>
  <si>
    <t>CUST00200</t>
  </si>
  <si>
    <t>ORD102698</t>
  </si>
  <si>
    <t>CUST00806</t>
  </si>
  <si>
    <t>ORD102699</t>
  </si>
  <si>
    <t>CUST01635</t>
  </si>
  <si>
    <t>ORD102700</t>
  </si>
  <si>
    <t>ORD102701</t>
  </si>
  <si>
    <t>CUST02577</t>
  </si>
  <si>
    <t>CUST00628</t>
  </si>
  <si>
    <t>ORD102703</t>
  </si>
  <si>
    <t>CUST00351</t>
  </si>
  <si>
    <t>ORD102704</t>
  </si>
  <si>
    <t>CUST02037</t>
  </si>
  <si>
    <t>ORD102705</t>
  </si>
  <si>
    <t>ORD102706</t>
  </si>
  <si>
    <t>ORD102707</t>
  </si>
  <si>
    <t>CUST00281</t>
  </si>
  <si>
    <t>ORD102708</t>
  </si>
  <si>
    <t>ORD102709</t>
  </si>
  <si>
    <t>CUST01115</t>
  </si>
  <si>
    <t>ORD102710</t>
  </si>
  <si>
    <t>CUST01079</t>
  </si>
  <si>
    <t>CUST03280</t>
  </si>
  <si>
    <t>ORD102712</t>
  </si>
  <si>
    <t>ORD102714</t>
  </si>
  <si>
    <t>CUST01075</t>
  </si>
  <si>
    <t>ORD102715</t>
  </si>
  <si>
    <t>ORD102716</t>
  </si>
  <si>
    <t>CUST02725</t>
  </si>
  <si>
    <t>ORD102717</t>
  </si>
  <si>
    <t>ORD102718</t>
  </si>
  <si>
    <t>CUST00182</t>
  </si>
  <si>
    <t>ORD102719</t>
  </si>
  <si>
    <t>CUST03038</t>
  </si>
  <si>
    <t>ORD102720</t>
  </si>
  <si>
    <t>ORD102721</t>
  </si>
  <si>
    <t>ORD102722</t>
  </si>
  <si>
    <t>CUST00152</t>
  </si>
  <si>
    <t>ORD102723</t>
  </si>
  <si>
    <t>CUST02700</t>
  </si>
  <si>
    <t>ORD102724</t>
  </si>
  <si>
    <t>CUST02225</t>
  </si>
  <si>
    <t>ORD102726</t>
  </si>
  <si>
    <t>CUST00811</t>
  </si>
  <si>
    <t>ORD102728</t>
  </si>
  <si>
    <t>CUST00030</t>
  </si>
  <si>
    <t>ORD102729</t>
  </si>
  <si>
    <t>CUST01771</t>
  </si>
  <si>
    <t>ORD102730</t>
  </si>
  <si>
    <t>ORD102731</t>
  </si>
  <si>
    <t>CUST02953</t>
  </si>
  <si>
    <t>ORD102732</t>
  </si>
  <si>
    <t>ORD102733</t>
  </si>
  <si>
    <t>ORD102734</t>
  </si>
  <si>
    <t>ORD102735</t>
  </si>
  <si>
    <t>ORD102736</t>
  </si>
  <si>
    <t>CUST01844</t>
  </si>
  <si>
    <t>ORD102738</t>
  </si>
  <si>
    <t>CUST01821</t>
  </si>
  <si>
    <t>ORD102739</t>
  </si>
  <si>
    <t>ORD102741</t>
  </si>
  <si>
    <t>ORD102742</t>
  </si>
  <si>
    <t>CUST01529</t>
  </si>
  <si>
    <t>ORD102743</t>
  </si>
  <si>
    <t>CUST01155</t>
  </si>
  <si>
    <t>ORD102744</t>
  </si>
  <si>
    <t>CUST00184</t>
  </si>
  <si>
    <t>ORD102745</t>
  </si>
  <si>
    <t>ORD102746</t>
  </si>
  <si>
    <t>CUST03261</t>
  </si>
  <si>
    <t>ORD102748</t>
  </si>
  <si>
    <t>ORD102749</t>
  </si>
  <si>
    <t>CUST01631</t>
  </si>
  <si>
    <t>ORD102750</t>
  </si>
  <si>
    <t>ORD102751</t>
  </si>
  <si>
    <t>ORD102752</t>
  </si>
  <si>
    <t>CUST03009</t>
  </si>
  <si>
    <t>ORD102754</t>
  </si>
  <si>
    <t>CUST02103</t>
  </si>
  <si>
    <t>CUST00334</t>
  </si>
  <si>
    <t>CUST02862</t>
  </si>
  <si>
    <t>ORD102757</t>
  </si>
  <si>
    <t>ORD102758</t>
  </si>
  <si>
    <t>ORD102759</t>
  </si>
  <si>
    <t>CUST03449</t>
  </si>
  <si>
    <t>ORD102760</t>
  </si>
  <si>
    <t>ORD102761</t>
  </si>
  <si>
    <t>ORD102762</t>
  </si>
  <si>
    <t>CUST00081</t>
  </si>
  <si>
    <t>ORD102763</t>
  </si>
  <si>
    <t>CUST03408</t>
  </si>
  <si>
    <t>ORD102764</t>
  </si>
  <si>
    <t>CUST03045</t>
  </si>
  <si>
    <t>ORD102765</t>
  </si>
  <si>
    <t>CUST01213</t>
  </si>
  <si>
    <t>ORD102766</t>
  </si>
  <si>
    <t>CUST02165</t>
  </si>
  <si>
    <t>ORD102767</t>
  </si>
  <si>
    <t>ORD102768</t>
  </si>
  <si>
    <t>ORD102769</t>
  </si>
  <si>
    <t>CUST02414</t>
  </si>
  <si>
    <t>ORD102770</t>
  </si>
  <si>
    <t>ORD102771</t>
  </si>
  <si>
    <t>CUST00950</t>
  </si>
  <si>
    <t>ORD102772</t>
  </si>
  <si>
    <t>ORD102773</t>
  </si>
  <si>
    <t>CUST01408</t>
  </si>
  <si>
    <t>ORD102775</t>
  </si>
  <si>
    <t>CUST03195</t>
  </si>
  <si>
    <t>ORD102776</t>
  </si>
  <si>
    <t>ORD102777</t>
  </si>
  <si>
    <t>ORD102779</t>
  </si>
  <si>
    <t>CUST00856</t>
  </si>
  <si>
    <t>ORD102780</t>
  </si>
  <si>
    <t>CUST02036</t>
  </si>
  <si>
    <t>ORD102781</t>
  </si>
  <si>
    <t>CUST01942</t>
  </si>
  <si>
    <t>ORD102782</t>
  </si>
  <si>
    <t>CUST00028</t>
  </si>
  <si>
    <t>ORD102783</t>
  </si>
  <si>
    <t>ORD102784</t>
  </si>
  <si>
    <t>CUST00274</t>
  </si>
  <si>
    <t>ORD102785</t>
  </si>
  <si>
    <t>CUST01911</t>
  </si>
  <si>
    <t>ORD102786</t>
  </si>
  <si>
    <t>ORD102787</t>
  </si>
  <si>
    <t>ORD102788</t>
  </si>
  <si>
    <t>ORD102789</t>
  </si>
  <si>
    <t>ORD102790</t>
  </si>
  <si>
    <t>CUST02529</t>
  </si>
  <si>
    <t>CUST02888</t>
  </si>
  <si>
    <t>ORD102792</t>
  </si>
  <si>
    <t>CUST00423</t>
  </si>
  <si>
    <t>ORD102793</t>
  </si>
  <si>
    <t>CUST02646</t>
  </si>
  <si>
    <t>ORD102794</t>
  </si>
  <si>
    <t>CUST03243</t>
  </si>
  <si>
    <t>ORD102795</t>
  </si>
  <si>
    <t>CUST02463</t>
  </si>
  <si>
    <t>ORD102796</t>
  </si>
  <si>
    <t>ORD102797</t>
  </si>
  <si>
    <t>CUST01247</t>
  </si>
  <si>
    <t>ORD102798</t>
  </si>
  <si>
    <t>ORD102799</t>
  </si>
  <si>
    <t>ORD102800</t>
  </si>
  <si>
    <t>CUST02325</t>
  </si>
  <si>
    <t>ORD102801</t>
  </si>
  <si>
    <t>ORD102802</t>
  </si>
  <si>
    <t>CUST01690</t>
  </si>
  <si>
    <t>CUST00446</t>
  </si>
  <si>
    <t>ORD102804</t>
  </si>
  <si>
    <t>ORD102805</t>
  </si>
  <si>
    <t>ORD102806</t>
  </si>
  <si>
    <t>CUST03122</t>
  </si>
  <si>
    <t>ORD102807</t>
  </si>
  <si>
    <t>ORD102809</t>
  </si>
  <si>
    <t>CUST01277</t>
  </si>
  <si>
    <t>ORD102810</t>
  </si>
  <si>
    <t>ORD102811</t>
  </si>
  <si>
    <t>CUST01490</t>
  </si>
  <si>
    <t>ORD102812</t>
  </si>
  <si>
    <t>CUST01309</t>
  </si>
  <si>
    <t>ORD102813</t>
  </si>
  <si>
    <t>CUST01370</t>
  </si>
  <si>
    <t>ORD102814</t>
  </si>
  <si>
    <t>ORD102815</t>
  </si>
  <si>
    <t>CUST01201</t>
  </si>
  <si>
    <t>ORD102816</t>
  </si>
  <si>
    <t>ORD102817</t>
  </si>
  <si>
    <t>ORD102818</t>
  </si>
  <si>
    <t>ORD102819</t>
  </si>
  <si>
    <t>ORD102820</t>
  </si>
  <si>
    <t>ORD102822</t>
  </si>
  <si>
    <t>CUST02661</t>
  </si>
  <si>
    <t>ORD102823</t>
  </si>
  <si>
    <t>ORD102824</t>
  </si>
  <si>
    <t>CUST00171</t>
  </si>
  <si>
    <t>ORD102825</t>
  </si>
  <si>
    <t>CUST00317</t>
  </si>
  <si>
    <t>CUST01166</t>
  </si>
  <si>
    <t>ORD102827</t>
  </si>
  <si>
    <t>ORD102828</t>
  </si>
  <si>
    <t>ORD102829</t>
  </si>
  <si>
    <t>CUST00145</t>
  </si>
  <si>
    <t>ORD102830</t>
  </si>
  <si>
    <t>CUST00050</t>
  </si>
  <si>
    <t>ORD102831</t>
  </si>
  <si>
    <t>CUST00792</t>
  </si>
  <si>
    <t>ORD102833</t>
  </si>
  <si>
    <t>CUST02489</t>
  </si>
  <si>
    <t>ORD102834</t>
  </si>
  <si>
    <t>CUST02158</t>
  </si>
  <si>
    <t>ORD102835</t>
  </si>
  <si>
    <t>ORD102836</t>
  </si>
  <si>
    <t>ORD102837</t>
  </si>
  <si>
    <t>ORD102838</t>
  </si>
  <si>
    <t>CUST01971</t>
  </si>
  <si>
    <t>ORD102840</t>
  </si>
  <si>
    <t>ORD102841</t>
  </si>
  <si>
    <t>ORD102843</t>
  </si>
  <si>
    <t>CUST02534</t>
  </si>
  <si>
    <t>ORD102844</t>
  </si>
  <si>
    <t>CUST01693</t>
  </si>
  <si>
    <t>ORD102845</t>
  </si>
  <si>
    <t>ORD102846</t>
  </si>
  <si>
    <t>ORD102847</t>
  </si>
  <si>
    <t>ORD102848</t>
  </si>
  <si>
    <t>CUST01649</t>
  </si>
  <si>
    <t>ORD102849</t>
  </si>
  <si>
    <t>ORD102852</t>
  </si>
  <si>
    <t>CUST01230</t>
  </si>
  <si>
    <t>ORD102853</t>
  </si>
  <si>
    <t>CUST02586</t>
  </si>
  <si>
    <t>ORD102854</t>
  </si>
  <si>
    <t>ORD102855</t>
  </si>
  <si>
    <t>ORD102856</t>
  </si>
  <si>
    <t>CUST00903</t>
  </si>
  <si>
    <t>ORD102857</t>
  </si>
  <si>
    <t>ORD102858</t>
  </si>
  <si>
    <t>ORD102859</t>
  </si>
  <si>
    <t>ORD102860</t>
  </si>
  <si>
    <t>ORD102861</t>
  </si>
  <si>
    <t>CUST01088</t>
  </si>
  <si>
    <t>ORD102862</t>
  </si>
  <si>
    <t>ORD102864</t>
  </si>
  <si>
    <t>ORD102865</t>
  </si>
  <si>
    <t>ORD102866</t>
  </si>
  <si>
    <t>CUST01901</t>
  </si>
  <si>
    <t>ORD102867</t>
  </si>
  <si>
    <t>ORD102869</t>
  </si>
  <si>
    <t>ORD102870</t>
  </si>
  <si>
    <t>CUST00698</t>
  </si>
  <si>
    <t>ORD102871</t>
  </si>
  <si>
    <t>CUST00952</t>
  </si>
  <si>
    <t>ORD102872</t>
  </si>
  <si>
    <t>CUST01967</t>
  </si>
  <si>
    <t>ORD102873</t>
  </si>
  <si>
    <t>ORD102874</t>
  </si>
  <si>
    <t>CUST00965</t>
  </si>
  <si>
    <t>ORD102875</t>
  </si>
  <si>
    <t>ORD102876</t>
  </si>
  <si>
    <t>ORD102877</t>
  </si>
  <si>
    <t>CUST03134</t>
  </si>
  <si>
    <t>ORD102878</t>
  </si>
  <si>
    <t>ORD102879</t>
  </si>
  <si>
    <t>CUST02715</t>
  </si>
  <si>
    <t>ORD102881</t>
  </si>
  <si>
    <t>CUST01948</t>
  </si>
  <si>
    <t>ORD102882</t>
  </si>
  <si>
    <t>CUST03416</t>
  </si>
  <si>
    <t>ORD102883</t>
  </si>
  <si>
    <t>CUST02733</t>
  </si>
  <si>
    <t>ORD102884</t>
  </si>
  <si>
    <t>ORD102885</t>
  </si>
  <si>
    <t>ORD102886</t>
  </si>
  <si>
    <t>CUST02904</t>
  </si>
  <si>
    <t>ORD102887</t>
  </si>
  <si>
    <t>ORD102888</t>
  </si>
  <si>
    <t>CUST02482</t>
  </si>
  <si>
    <t>ORD102889</t>
  </si>
  <si>
    <t>CUST02156</t>
  </si>
  <si>
    <t>ORD102890</t>
  </si>
  <si>
    <t>CUST03132</t>
  </si>
  <si>
    <t>ORD102891</t>
  </si>
  <si>
    <t>ORD102892</t>
  </si>
  <si>
    <t>CUST00574</t>
  </si>
  <si>
    <t>ORD102893</t>
  </si>
  <si>
    <t>ORD102894</t>
  </si>
  <si>
    <t>ORD102895</t>
  </si>
  <si>
    <t>ORD102896</t>
  </si>
  <si>
    <t>ORD102897</t>
  </si>
  <si>
    <t>CUST01599</t>
  </si>
  <si>
    <t>ORD102899</t>
  </si>
  <si>
    <t>CUST01328</t>
  </si>
  <si>
    <t>ORD102900</t>
  </si>
  <si>
    <t>ORD102902</t>
  </si>
  <si>
    <t>CUST00049</t>
  </si>
  <si>
    <t>CUST02276</t>
  </si>
  <si>
    <t>ORD102904</t>
  </si>
  <si>
    <t>ORD102905</t>
  </si>
  <si>
    <t>ORD102906</t>
  </si>
  <si>
    <t>ORD102907</t>
  </si>
  <si>
    <t>ORD102908</t>
  </si>
  <si>
    <t>CUST02578</t>
  </si>
  <si>
    <t>CUST00331</t>
  </si>
  <si>
    <t>ORD102910</t>
  </si>
  <si>
    <t>ORD102911</t>
  </si>
  <si>
    <t>ORD102912</t>
  </si>
  <si>
    <t>CUST02353</t>
  </si>
  <si>
    <t>ORD102913</t>
  </si>
  <si>
    <t>CUST00508</t>
  </si>
  <si>
    <t>CUST00006</t>
  </si>
  <si>
    <t>ORD102915</t>
  </si>
  <si>
    <t>ORD102916</t>
  </si>
  <si>
    <t>CUST02007</t>
  </si>
  <si>
    <t>ORD102917</t>
  </si>
  <si>
    <t>CUST00501</t>
  </si>
  <si>
    <t>ORD102919</t>
  </si>
  <si>
    <t>ORD102920</t>
  </si>
  <si>
    <t>CUST00715</t>
  </si>
  <si>
    <t>ORD102921</t>
  </si>
  <si>
    <t>ORD102922</t>
  </si>
  <si>
    <t>ORD102923</t>
  </si>
  <si>
    <t>CUST01929</t>
  </si>
  <si>
    <t>ORD102924</t>
  </si>
  <si>
    <t>CUST01346</t>
  </si>
  <si>
    <t>ORD102925</t>
  </si>
  <si>
    <t>CUST03477</t>
  </si>
  <si>
    <t>ORD102928</t>
  </si>
  <si>
    <t>ORD102929</t>
  </si>
  <si>
    <t>ORD102930</t>
  </si>
  <si>
    <t>ORD102931</t>
  </si>
  <si>
    <t>CUST01345</t>
  </si>
  <si>
    <t>ORD102932</t>
  </si>
  <si>
    <t>ORD102933</t>
  </si>
  <si>
    <t>ORD102934</t>
  </si>
  <si>
    <t>CUST00972</t>
  </si>
  <si>
    <t>ORD102935</t>
  </si>
  <si>
    <t>ORD102936</t>
  </si>
  <si>
    <t>ORD102937</t>
  </si>
  <si>
    <t>ORD102938</t>
  </si>
  <si>
    <t>ORD102939</t>
  </si>
  <si>
    <t>CUST02753</t>
  </si>
  <si>
    <t>ORD102940</t>
  </si>
  <si>
    <t>CUST01256</t>
  </si>
  <si>
    <t>ORD102941</t>
  </si>
  <si>
    <t>ORD102942</t>
  </si>
  <si>
    <t>CUST01365</t>
  </si>
  <si>
    <t>ORD102944</t>
  </si>
  <si>
    <t>CUST01285</t>
  </si>
  <si>
    <t>ORD102945</t>
  </si>
  <si>
    <t>CUST01007</t>
  </si>
  <si>
    <t>ORD102946</t>
  </si>
  <si>
    <t>CUST00302</t>
  </si>
  <si>
    <t>ORD102948</t>
  </si>
  <si>
    <t>CUST03138</t>
  </si>
  <si>
    <t>ORD102949</t>
  </si>
  <si>
    <t>ORD102950</t>
  </si>
  <si>
    <t>CUST00109</t>
  </si>
  <si>
    <t>ORD102951</t>
  </si>
  <si>
    <t>ORD102952</t>
  </si>
  <si>
    <t>ORD102953</t>
  </si>
  <si>
    <t>ORD102954</t>
  </si>
  <si>
    <t>ORD102955</t>
  </si>
  <si>
    <t>ORD102956</t>
  </si>
  <si>
    <t>ORD102957</t>
  </si>
  <si>
    <t>CUST00671</t>
  </si>
  <si>
    <t>ORD102958</t>
  </si>
  <si>
    <t>CUST03437</t>
  </si>
  <si>
    <t>ORD102960</t>
  </si>
  <si>
    <t>ORD102961</t>
  </si>
  <si>
    <t>CUST02194</t>
  </si>
  <si>
    <t>ORD102962</t>
  </si>
  <si>
    <t>ORD102963</t>
  </si>
  <si>
    <t>CUST01704</t>
  </si>
  <si>
    <t>ORD102964</t>
  </si>
  <si>
    <t>ORD102965</t>
  </si>
  <si>
    <t>CUST00725</t>
  </si>
  <si>
    <t>CUST02106</t>
  </si>
  <si>
    <t>ORD102968</t>
  </si>
  <si>
    <t>CUST02100</t>
  </si>
  <si>
    <t>ORD102969</t>
  </si>
  <si>
    <t>ORD102970</t>
  </si>
  <si>
    <t>ORD102971</t>
  </si>
  <si>
    <t>CUST01910</t>
  </si>
  <si>
    <t>ORD102972</t>
  </si>
  <si>
    <t>ORD102973</t>
  </si>
  <si>
    <t>ORD102974</t>
  </si>
  <si>
    <t>ORD102975</t>
  </si>
  <si>
    <t>CUST02372</t>
  </si>
  <si>
    <t>ORD102976</t>
  </si>
  <si>
    <t>CUST00276</t>
  </si>
  <si>
    <t>ORD102977</t>
  </si>
  <si>
    <t>CUST00116</t>
  </si>
  <si>
    <t>ORD102978</t>
  </si>
  <si>
    <t>CUST00941</t>
  </si>
  <si>
    <t>ORD102979</t>
  </si>
  <si>
    <t>ORD102980</t>
  </si>
  <si>
    <t>CUST01317</t>
  </si>
  <si>
    <t>ORD102981</t>
  </si>
  <si>
    <t>CUST02522</t>
  </si>
  <si>
    <t>ORD102982</t>
  </si>
  <si>
    <t>CUST01806</t>
  </si>
  <si>
    <t>ORD102983</t>
  </si>
  <si>
    <t>CUST03144</t>
  </si>
  <si>
    <t>ORD102984</t>
  </si>
  <si>
    <t>CUST03046</t>
  </si>
  <si>
    <t>ORD102985</t>
  </si>
  <si>
    <t>ORD102986</t>
  </si>
  <si>
    <t>CUST02508</t>
  </si>
  <si>
    <t>ORD102987</t>
  </si>
  <si>
    <t>ORD102988</t>
  </si>
  <si>
    <t>CUST01300</t>
  </si>
  <si>
    <t>ORD102989</t>
  </si>
  <si>
    <t>CUST02189</t>
  </si>
  <si>
    <t>ORD102990</t>
  </si>
  <si>
    <t>ORD102991</t>
  </si>
  <si>
    <t>CUST03488</t>
  </si>
  <si>
    <t>ORD102992</t>
  </si>
  <si>
    <t>ORD102993</t>
  </si>
  <si>
    <t>CUST00418</t>
  </si>
  <si>
    <t>ORD102994</t>
  </si>
  <si>
    <t>ORD102995</t>
  </si>
  <si>
    <t>ORD102996</t>
  </si>
  <si>
    <t>CUST01736</t>
  </si>
  <si>
    <t>ORD102997</t>
  </si>
  <si>
    <t>ORD102999</t>
  </si>
  <si>
    <t>CUST03447</t>
  </si>
  <si>
    <t>ORD103001</t>
  </si>
  <si>
    <t>ORD103002</t>
  </si>
  <si>
    <t>ORD103003</t>
  </si>
  <si>
    <t>ORD103004</t>
  </si>
  <si>
    <t>ORD103005</t>
  </si>
  <si>
    <t>ORD103006</t>
  </si>
  <si>
    <t>ORD103008</t>
  </si>
  <si>
    <t>ORD103009</t>
  </si>
  <si>
    <t>ORD103010</t>
  </si>
  <si>
    <t>ORD103011</t>
  </si>
  <si>
    <t>CUST01772</t>
  </si>
  <si>
    <t>CUST02878</t>
  </si>
  <si>
    <t>ORD103014</t>
  </si>
  <si>
    <t>CUST03375</t>
  </si>
  <si>
    <t>ORD103015</t>
  </si>
  <si>
    <t>ORD103016</t>
  </si>
  <si>
    <t>ORD103017</t>
  </si>
  <si>
    <t>ORD103018</t>
  </si>
  <si>
    <t>ORD103019</t>
  </si>
  <si>
    <t>CUST00428</t>
  </si>
  <si>
    <t>ORD103020</t>
  </si>
  <si>
    <t>ORD103021</t>
  </si>
  <si>
    <t>CUST02110</t>
  </si>
  <si>
    <t>ORD103022</t>
  </si>
  <si>
    <t>CUST03474</t>
  </si>
  <si>
    <t>CUST03478</t>
  </si>
  <si>
    <t>ORD103024</t>
  </si>
  <si>
    <t>CUST01125</t>
  </si>
  <si>
    <t>ORD103025</t>
  </si>
  <si>
    <t>CUST00924</t>
  </si>
  <si>
    <t>ORD103026</t>
  </si>
  <si>
    <t>ORD103027</t>
  </si>
  <si>
    <t>ORD103029</t>
  </si>
  <si>
    <t>ORD103030</t>
  </si>
  <si>
    <t>CUST01507</t>
  </si>
  <si>
    <t>ORD103031</t>
  </si>
  <si>
    <t>ORD103032</t>
  </si>
  <si>
    <t>CUST01282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</si>
  <si>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</si>
  <si>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</si>
  <si>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</si>
  <si>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</si>
  <si>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</si>
  <si>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</si>
  <si>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</si>
  <si>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ORD103041</t>
  </si>
  <si>
    <t>ORD103043</t>
  </si>
  <si>
    <t>CUST00162</t>
  </si>
  <si>
    <t>ORD103044</t>
  </si>
  <si>
    <t>ORD103045</t>
  </si>
  <si>
    <t>CUST02770</t>
  </si>
  <si>
    <t>ORD103046</t>
  </si>
  <si>
    <t>ORD103047</t>
  </si>
  <si>
    <t>ORD103048</t>
  </si>
  <si>
    <t>CUST03249</t>
  </si>
  <si>
    <t>ORD103049</t>
  </si>
  <si>
    <t>CUST03128</t>
  </si>
  <si>
    <t>ORD103050</t>
  </si>
  <si>
    <t>CUST01945</t>
  </si>
  <si>
    <t>ORD103051</t>
  </si>
  <si>
    <t>ORD103053</t>
  </si>
  <si>
    <t>CUST00248</t>
  </si>
  <si>
    <t>ORD103054</t>
  </si>
  <si>
    <t>CUST01304</t>
  </si>
  <si>
    <t>ORD103056</t>
  </si>
  <si>
    <t>CUST01023</t>
  </si>
  <si>
    <t>ORD103057</t>
  </si>
  <si>
    <t>ORD103058</t>
  </si>
  <si>
    <t>CUST00764</t>
  </si>
  <si>
    <t>ORD103059</t>
  </si>
  <si>
    <t>ORD103060</t>
  </si>
  <si>
    <t>ORD103061</t>
  </si>
  <si>
    <t>CUST03446</t>
  </si>
  <si>
    <t>ORD103062</t>
  </si>
  <si>
    <t>ORD103063</t>
  </si>
  <si>
    <t>ORD103064</t>
  </si>
  <si>
    <t>ORD103065</t>
  </si>
  <si>
    <t>ORD103067</t>
  </si>
  <si>
    <t>CUST03206</t>
  </si>
  <si>
    <t>ORD103068</t>
  </si>
  <si>
    <t>CUST01556</t>
  </si>
  <si>
    <t>ORD103069</t>
  </si>
  <si>
    <t>ORD103070</t>
  </si>
  <si>
    <t>ORD103071</t>
  </si>
  <si>
    <t>ORD103072</t>
  </si>
  <si>
    <t>CUST00794</t>
  </si>
  <si>
    <t>ORD103075</t>
  </si>
  <si>
    <t>CUST03054</t>
  </si>
  <si>
    <t>ORD103076</t>
  </si>
  <si>
    <t>CUST01249</t>
  </si>
  <si>
    <t>ORD103077</t>
  </si>
  <si>
    <t>ORD103078</t>
  </si>
  <si>
    <t>ORD103079</t>
  </si>
  <si>
    <t>ORD103080</t>
  </si>
  <si>
    <t>CUST00872</t>
  </si>
  <si>
    <t>ORD103081</t>
  </si>
  <si>
    <t>CUST03491</t>
  </si>
  <si>
    <t>ORD103082</t>
  </si>
  <si>
    <t>CUST01837</t>
  </si>
  <si>
    <t>CUST00712</t>
  </si>
  <si>
    <t>ORD103084</t>
  </si>
  <si>
    <t>ORD103085</t>
  </si>
  <si>
    <t>CUST00568</t>
  </si>
  <si>
    <t>ORD103086</t>
  </si>
  <si>
    <t>CUST01998</t>
  </si>
  <si>
    <t>ORD103088</t>
  </si>
  <si>
    <t>ORD103089</t>
  </si>
  <si>
    <t>ORD103090</t>
  </si>
  <si>
    <t>ORD103091</t>
  </si>
  <si>
    <t>ORD103092</t>
  </si>
  <si>
    <t>ORD103093</t>
  </si>
  <si>
    <t>CUST02250</t>
  </si>
  <si>
    <t>ORD103094</t>
  </si>
  <si>
    <t>CUST03397</t>
  </si>
  <si>
    <t>ORD103096</t>
  </si>
  <si>
    <t>ORD103097</t>
  </si>
  <si>
    <t>CUST02848</t>
  </si>
  <si>
    <t>ORD103098</t>
  </si>
  <si>
    <t>ORD103099</t>
  </si>
  <si>
    <t>CUST01132</t>
  </si>
  <si>
    <t>ORD103100</t>
  </si>
  <si>
    <t>ORD103101</t>
  </si>
  <si>
    <t>CUST00239</t>
  </si>
  <si>
    <t>ORD103102</t>
  </si>
  <si>
    <t>ORD103103</t>
  </si>
  <si>
    <t>ORD103105</t>
  </si>
  <si>
    <t>CUST02460</t>
  </si>
  <si>
    <t>ORD103106</t>
  </si>
  <si>
    <t>ORD103107</t>
  </si>
  <si>
    <t>CUST00852</t>
  </si>
  <si>
    <t>CUST01029</t>
  </si>
  <si>
    <t>ORD103109</t>
  </si>
  <si>
    <t>ORD103110</t>
  </si>
  <si>
    <t>ORD103111</t>
  </si>
  <si>
    <t>CUST02341</t>
  </si>
  <si>
    <t>ORD103112</t>
  </si>
  <si>
    <t>ORD103113</t>
  </si>
  <si>
    <t>ORD103114</t>
  </si>
  <si>
    <t>CUST02973</t>
  </si>
  <si>
    <t>ORD103115</t>
  </si>
  <si>
    <t>CUST01920</t>
  </si>
  <si>
    <t>ORD103118</t>
  </si>
  <si>
    <t>ORD103120</t>
  </si>
  <si>
    <t>CUST00692</t>
  </si>
  <si>
    <t>ORD103121</t>
  </si>
  <si>
    <t>ORD103122</t>
  </si>
  <si>
    <t>CUST01699</t>
  </si>
  <si>
    <t>ORD103123</t>
  </si>
  <si>
    <t>ORD103124</t>
  </si>
  <si>
    <t>CUST01438</t>
  </si>
  <si>
    <t>ORD103125</t>
  </si>
  <si>
    <t>CUST01852</t>
  </si>
  <si>
    <t>CUST01239</t>
  </si>
  <si>
    <t>ORD103127</t>
  </si>
  <si>
    <t>ORD103128</t>
  </si>
  <si>
    <t>ORD103129</t>
  </si>
  <si>
    <t>ORD103130</t>
  </si>
  <si>
    <t>ORD103131</t>
  </si>
  <si>
    <t>ORD103132</t>
  </si>
  <si>
    <t>CUST01789</t>
  </si>
  <si>
    <t>ORD103133</t>
  </si>
  <si>
    <t>ORD103134</t>
  </si>
  <si>
    <t>CUST00167</t>
  </si>
  <si>
    <t>ORD103135</t>
  </si>
  <si>
    <t>ORD103136</t>
  </si>
  <si>
    <t>CUST00460</t>
  </si>
  <si>
    <t>ORD103138</t>
  </si>
  <si>
    <t>ORD103139</t>
  </si>
  <si>
    <t>CUST03328</t>
  </si>
  <si>
    <t>ORD103140</t>
  </si>
  <si>
    <t>CUST03231</t>
  </si>
  <si>
    <t>CUST02467</t>
  </si>
  <si>
    <t>ORD103142</t>
  </si>
  <si>
    <t>CUST01286</t>
  </si>
  <si>
    <t>ORD103144</t>
  </si>
  <si>
    <t>CUST03312</t>
  </si>
  <si>
    <t>CUST03257</t>
  </si>
  <si>
    <t>ORD103147</t>
  </si>
  <si>
    <t>CUST02931</t>
  </si>
  <si>
    <t>CUST00902</t>
  </si>
  <si>
    <t>ORD103149</t>
  </si>
  <si>
    <t>CUST00170</t>
  </si>
  <si>
    <t>ORD103150</t>
  </si>
  <si>
    <t>ORD103151</t>
  </si>
  <si>
    <t>ORD103152</t>
  </si>
  <si>
    <t>ORD103153</t>
  </si>
  <si>
    <t>CUST02643</t>
  </si>
  <si>
    <t>ORD103154</t>
  </si>
  <si>
    <t>ORD103155</t>
  </si>
  <si>
    <t>CUST01397</t>
  </si>
  <si>
    <t>ORD103156</t>
  </si>
  <si>
    <t>ORD103158</t>
  </si>
  <si>
    <t>CUST03440</t>
  </si>
  <si>
    <t>ORD103159</t>
  </si>
  <si>
    <t>CUST01334</t>
  </si>
  <si>
    <t>ORD103160</t>
  </si>
  <si>
    <t>CUST00143</t>
  </si>
  <si>
    <t>ORD103161</t>
  </si>
  <si>
    <t>CUST02238</t>
  </si>
  <si>
    <t>ORD103162</t>
  </si>
  <si>
    <t>ORD103163</t>
  </si>
  <si>
    <t>ORD103164</t>
  </si>
  <si>
    <t>CUST01601</t>
  </si>
  <si>
    <t>ORD103165</t>
  </si>
  <si>
    <t>ORD103167</t>
  </si>
  <si>
    <t>CUST02247</t>
  </si>
  <si>
    <t>ORD103168</t>
  </si>
  <si>
    <t>ORD103169</t>
  </si>
  <si>
    <t>ORD103170</t>
  </si>
  <si>
    <t>CUST03432</t>
  </si>
  <si>
    <t>ORD103171</t>
  </si>
  <si>
    <t>ORD103172</t>
  </si>
  <si>
    <t>ORD103174</t>
  </si>
  <si>
    <t>ORD103175</t>
  </si>
  <si>
    <t>CUST02790</t>
  </si>
  <si>
    <t>ORD103177</t>
  </si>
  <si>
    <t>ORD103178</t>
  </si>
  <si>
    <t>ORD103179</t>
  </si>
  <si>
    <t>ORD103180</t>
  </si>
  <si>
    <t>CUST03064</t>
  </si>
  <si>
    <t>ORD103181</t>
  </si>
  <si>
    <t>CUST01808</t>
  </si>
  <si>
    <t>ORD103183</t>
  </si>
  <si>
    <t>CUST02853</t>
  </si>
  <si>
    <t>CUST00142</t>
  </si>
  <si>
    <t>ORD103187</t>
  </si>
  <si>
    <t>ORD103188</t>
  </si>
  <si>
    <t>ORD103190</t>
  </si>
  <si>
    <t>ORD103191</t>
  </si>
  <si>
    <t>ORD103192</t>
  </si>
  <si>
    <t>ORD103193</t>
  </si>
  <si>
    <t>ORD103194</t>
  </si>
  <si>
    <t>ORD103195</t>
  </si>
  <si>
    <t>CUST01648</t>
  </si>
  <si>
    <t>CUST03226</t>
  </si>
  <si>
    <t>ORD103197</t>
  </si>
  <si>
    <t>CUST03124</t>
  </si>
  <si>
    <t>ORD103198</t>
  </si>
  <si>
    <t>CUST02638</t>
  </si>
  <si>
    <t>ORD103200</t>
  </si>
  <si>
    <t>ORD103201</t>
  </si>
  <si>
    <t>ORD103202</t>
  </si>
  <si>
    <t>ORD103203</t>
  </si>
  <si>
    <t>ORD103204</t>
  </si>
  <si>
    <t>CUST01379</t>
  </si>
  <si>
    <t>ORD103205</t>
  </si>
  <si>
    <t>ORD103206</t>
  </si>
  <si>
    <t>CUST03173</t>
  </si>
  <si>
    <t>ORD103207</t>
  </si>
  <si>
    <t>CUST00822</t>
  </si>
  <si>
    <t>ORD103209</t>
  </si>
  <si>
    <t>CUST02046</t>
  </si>
  <si>
    <t>CUST03184</t>
  </si>
  <si>
    <t>ORD103211</t>
  </si>
  <si>
    <t>ORD103212</t>
  </si>
  <si>
    <t>CUST00150</t>
  </si>
  <si>
    <t>ORD103213</t>
  </si>
  <si>
    <t>CUST01492</t>
  </si>
  <si>
    <t>CUST01406</t>
  </si>
  <si>
    <t>ORD103218</t>
  </si>
  <si>
    <t>ORD103219</t>
  </si>
  <si>
    <t>CUST02436</t>
  </si>
  <si>
    <t>ORD103220</t>
  </si>
  <si>
    <t>ORD103221</t>
  </si>
  <si>
    <t>ORD103222</t>
  </si>
  <si>
    <t>CUST02291</t>
  </si>
  <si>
    <t>ORD103223</t>
  </si>
  <si>
    <t>CUST00971</t>
  </si>
  <si>
    <t>ORD103224</t>
  </si>
  <si>
    <t>ORD103225</t>
  </si>
  <si>
    <t>ORD103226</t>
  </si>
  <si>
    <t>ORD103228</t>
  </si>
  <si>
    <t>CUST01152</t>
  </si>
  <si>
    <t>ORD103229</t>
  </si>
  <si>
    <t>CUST01990</t>
  </si>
  <si>
    <t>ORD103230</t>
  </si>
  <si>
    <t>CUST01162</t>
  </si>
  <si>
    <t>ORD103231</t>
  </si>
  <si>
    <t>ORD103232</t>
  </si>
  <si>
    <t>CUST01923</t>
  </si>
  <si>
    <t>ORD103233</t>
  </si>
  <si>
    <t>ORD103234</t>
  </si>
  <si>
    <t>ORD103235</t>
  </si>
  <si>
    <t>CUST01369</t>
  </si>
  <si>
    <t>ORD103236</t>
  </si>
  <si>
    <t>CUST00747</t>
  </si>
  <si>
    <t>ORD103237</t>
  </si>
  <si>
    <t>ORD103238</t>
  </si>
  <si>
    <t>CUST01827</t>
  </si>
  <si>
    <t>ORD103239</t>
  </si>
  <si>
    <t>ORD103240</t>
  </si>
  <si>
    <t>ORD103241</t>
  </si>
  <si>
    <t>ORD103242</t>
  </si>
  <si>
    <t>CUST00757</t>
  </si>
  <si>
    <t>ORD103243</t>
  </si>
  <si>
    <t>ORD103244</t>
  </si>
  <si>
    <t>ORD103245</t>
  </si>
  <si>
    <t>ORD103247</t>
  </si>
  <si>
    <t>ORD103248</t>
  </si>
  <si>
    <t>ORD103249</t>
  </si>
  <si>
    <t>ORD103251</t>
  </si>
  <si>
    <t>CUST01233</t>
  </si>
  <si>
    <t>ORD103252</t>
  </si>
  <si>
    <t>ORD103253</t>
  </si>
  <si>
    <t>CUST02614</t>
  </si>
  <si>
    <t>ORD103255</t>
  </si>
  <si>
    <t>ORD103256</t>
  </si>
  <si>
    <t>ORD103257</t>
  </si>
  <si>
    <t>ORD103258</t>
  </si>
  <si>
    <t>CUST00110</t>
  </si>
  <si>
    <t>ORD103260</t>
  </si>
  <si>
    <t>ORD103261</t>
  </si>
  <si>
    <t>ORD103262</t>
  </si>
  <si>
    <t>CUST00482</t>
  </si>
  <si>
    <t>ORD103263</t>
  </si>
  <si>
    <t>CUST02022</t>
  </si>
  <si>
    <t>ORD103264</t>
  </si>
  <si>
    <t>CUST02948</t>
  </si>
  <si>
    <t>ORD103266</t>
  </si>
  <si>
    <t>CUST01539</t>
  </si>
  <si>
    <t>ORD103267</t>
  </si>
  <si>
    <t>CUST03299</t>
  </si>
  <si>
    <t>ORD103268</t>
  </si>
  <si>
    <t>ORD103269</t>
  </si>
  <si>
    <t>ORD103270</t>
  </si>
  <si>
    <t>CUST01982</t>
  </si>
  <si>
    <t>ORD103271</t>
  </si>
  <si>
    <t>ORD103272</t>
  </si>
  <si>
    <t>ORD103273</t>
  </si>
  <si>
    <t>CUST00190</t>
  </si>
  <si>
    <t>ORD103274</t>
  </si>
  <si>
    <t>CUST00361</t>
  </si>
  <si>
    <t>ORD103275</t>
  </si>
  <si>
    <t>CUST00180</t>
  </si>
  <si>
    <t>ORD103276</t>
  </si>
  <si>
    <t>ORD103277</t>
  </si>
  <si>
    <t>CUST00258</t>
  </si>
  <si>
    <t>ORD103278</t>
  </si>
  <si>
    <t>ORD103279</t>
  </si>
  <si>
    <t>ORD103280</t>
  </si>
  <si>
    <t>ORD103281</t>
  </si>
  <si>
    <t>ORD103282</t>
  </si>
  <si>
    <t>ORD103283</t>
  </si>
  <si>
    <t>ORD103284</t>
  </si>
  <si>
    <t>CUST03109</t>
  </si>
  <si>
    <t>ORD103285</t>
  </si>
  <si>
    <t>ORD103286</t>
  </si>
  <si>
    <t>CUST02010</t>
  </si>
  <si>
    <t>ORD103287</t>
  </si>
  <si>
    <t>CUST02918</t>
  </si>
  <si>
    <t>CUST03225</t>
  </si>
  <si>
    <t>ORD103289</t>
  </si>
  <si>
    <t>CUST03240</t>
  </si>
  <si>
    <t>ORD103291</t>
  </si>
  <si>
    <t>CUST01913</t>
  </si>
  <si>
    <t>ORD103293</t>
  </si>
  <si>
    <t>ORD103294</t>
  </si>
  <si>
    <t>ORD103295</t>
  </si>
  <si>
    <t>CUST02305</t>
  </si>
  <si>
    <t>ORD103296</t>
  </si>
  <si>
    <t>ORD103297</t>
  </si>
  <si>
    <t>CUST00178</t>
  </si>
  <si>
    <t>ORD103298</t>
  </si>
  <si>
    <t>CUST01483</t>
  </si>
  <si>
    <t>ORD103300</t>
  </si>
  <si>
    <t>ORD103301</t>
  </si>
  <si>
    <t>CUST01817</t>
  </si>
  <si>
    <t>ORD103303</t>
  </si>
  <si>
    <t>ORD103304</t>
  </si>
  <si>
    <t>ORD103305</t>
  </si>
  <si>
    <t>CUST00032</t>
  </si>
  <si>
    <t>CUST00012</t>
  </si>
  <si>
    <t>ORD103307</t>
  </si>
  <si>
    <t>CUST01117</t>
  </si>
  <si>
    <t>ORD103309</t>
  </si>
  <si>
    <t>CUST01216</t>
  </si>
  <si>
    <t>ORD103310</t>
  </si>
  <si>
    <t>ORD103311</t>
  </si>
  <si>
    <t>CUST00282</t>
  </si>
  <si>
    <t>ORD103313</t>
  </si>
  <si>
    <t>ORD103315</t>
  </si>
  <si>
    <t>ORD103317</t>
  </si>
  <si>
    <t>ORD103318</t>
  </si>
  <si>
    <t>CUST00344</t>
  </si>
  <si>
    <t>ORD103319</t>
  </si>
  <si>
    <t>CUST01178</t>
  </si>
  <si>
    <t>ORD103320</t>
  </si>
  <si>
    <t>CUST03492</t>
  </si>
  <si>
    <t>ORD103322</t>
  </si>
  <si>
    <t>CUST02955</t>
  </si>
  <si>
    <t>ORD103323</t>
  </si>
  <si>
    <t>CUST00497</t>
  </si>
  <si>
    <t>ORD103324</t>
  </si>
  <si>
    <t>ORD103325</t>
  </si>
  <si>
    <t>CUST02047</t>
  </si>
  <si>
    <t>ORD103326</t>
  </si>
  <si>
    <t>ORD103328</t>
  </si>
  <si>
    <t>ORD103329</t>
  </si>
  <si>
    <t>CUST00839</t>
  </si>
  <si>
    <t>ORD103330</t>
  </si>
  <si>
    <t>CUST02032</t>
  </si>
  <si>
    <t>ORD103331</t>
  </si>
  <si>
    <t>ORD103332</t>
  </si>
  <si>
    <t>CUST01532</t>
  </si>
  <si>
    <t>ORD103333</t>
  </si>
  <si>
    <t>ORD103335</t>
  </si>
  <si>
    <t>CUST00775</t>
  </si>
  <si>
    <t>ORD103337</t>
  </si>
  <si>
    <t>ORD103338</t>
  </si>
  <si>
    <t>ORD103339</t>
  </si>
  <si>
    <t>ORD103340</t>
  </si>
  <si>
    <t>ORD103341</t>
  </si>
  <si>
    <t>CUST02705</t>
  </si>
  <si>
    <t>ORD103342</t>
  </si>
  <si>
    <t>CUST01237</t>
  </si>
  <si>
    <t>ORD103343</t>
  </si>
  <si>
    <t>ORD103344</t>
  </si>
  <si>
    <t>ORD103345</t>
  </si>
  <si>
    <t>CUST03387</t>
  </si>
  <si>
    <t>ORD103346</t>
  </si>
  <si>
    <t>ORD103347</t>
  </si>
  <si>
    <t>ORD103348</t>
  </si>
  <si>
    <t>ORD103349</t>
  </si>
  <si>
    <t>CUST01228</t>
  </si>
  <si>
    <t>ORD103351</t>
  </si>
  <si>
    <t>CUST03409</t>
  </si>
  <si>
    <t>ORD103352</t>
  </si>
  <si>
    <t>ORD103353</t>
  </si>
  <si>
    <t>ORD103354</t>
  </si>
  <si>
    <t>CUST01382</t>
  </si>
  <si>
    <t>ORD103356</t>
  </si>
  <si>
    <t>ORD103357</t>
  </si>
  <si>
    <t>CUST01106</t>
  </si>
  <si>
    <t>ORD103358</t>
  </si>
  <si>
    <t>ORD103359</t>
  </si>
  <si>
    <t>ORD103360</t>
  </si>
  <si>
    <t>ORD103361</t>
  </si>
  <si>
    <t>ORD103362</t>
  </si>
  <si>
    <t>CUST00690</t>
  </si>
  <si>
    <t>ORD103363</t>
  </si>
  <si>
    <t>CUST00624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</si>
  <si>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</si>
  <si>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</si>
  <si>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</si>
  <si>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</si>
  <si>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</si>
  <si>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</si>
  <si>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</si>
  <si>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</si>
  <si>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CUST01385</t>
  </si>
  <si>
    <t>CUST03336</t>
  </si>
  <si>
    <t>ORD103374</t>
  </si>
  <si>
    <t>ORD103375</t>
  </si>
  <si>
    <t>CUST03458</t>
  </si>
  <si>
    <t>ORD103376</t>
  </si>
  <si>
    <t>ORD103377</t>
  </si>
  <si>
    <t>ORD103378</t>
  </si>
  <si>
    <t>ORD103379</t>
  </si>
  <si>
    <t>ORD103380</t>
  </si>
  <si>
    <t>ORD103381</t>
  </si>
  <si>
    <t>CUST01869</t>
  </si>
  <si>
    <t>ORD103382</t>
  </si>
  <si>
    <t>ORD103383</t>
  </si>
  <si>
    <t>CUST02387</t>
  </si>
  <si>
    <t>ORD103384</t>
  </si>
  <si>
    <t>ORD103385</t>
  </si>
  <si>
    <t>ORD103386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</si>
  <si>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</si>
  <si>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</si>
  <si>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</si>
  <si>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</si>
  <si>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</si>
  <si>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</si>
  <si>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</si>
  <si>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</si>
  <si>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</si>
  <si>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</si>
  <si>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CUST00008</t>
  </si>
  <si>
    <t>ORD103398</t>
  </si>
  <si>
    <t>ORD103399</t>
  </si>
  <si>
    <t>ORD103400</t>
  </si>
  <si>
    <t>CUST02012</t>
  </si>
  <si>
    <t>ORD103401</t>
  </si>
  <si>
    <t>ORD103403</t>
  </si>
  <si>
    <t>CUST03393</t>
  </si>
  <si>
    <t>ORD103404</t>
  </si>
  <si>
    <t>CUST00165</t>
  </si>
  <si>
    <t>ORD103405</t>
  </si>
  <si>
    <t>CUST03143</t>
  </si>
  <si>
    <t>ORD103406</t>
  </si>
  <si>
    <t>ORD103407</t>
  </si>
  <si>
    <t>ORD103408</t>
  </si>
  <si>
    <t>ORD103409</t>
  </si>
  <si>
    <t>ORD103410</t>
  </si>
  <si>
    <t>ORD103411</t>
  </si>
  <si>
    <t>CUST01272</t>
  </si>
  <si>
    <t>ORD103412</t>
  </si>
  <si>
    <t>ORD103413</t>
  </si>
  <si>
    <t>ORD103414</t>
  </si>
  <si>
    <t>CUST02248</t>
  </si>
  <si>
    <t>ORD103415</t>
  </si>
  <si>
    <t>ORD103416</t>
  </si>
  <si>
    <t>CUST02701</t>
  </si>
  <si>
    <t>ORD103417</t>
  </si>
  <si>
    <t>CUST03178</t>
  </si>
  <si>
    <t>ORD103418</t>
  </si>
  <si>
    <t>CUST00659</t>
  </si>
  <si>
    <t>ORD103419</t>
  </si>
  <si>
    <t>ORD103420</t>
  </si>
  <si>
    <t>ORD103421</t>
  </si>
  <si>
    <t>CUST01451</t>
  </si>
  <si>
    <t>ORD103423</t>
  </si>
  <si>
    <t>ORD103424</t>
  </si>
  <si>
    <t>ORD103425</t>
  </si>
  <si>
    <t>ORD103426</t>
  </si>
  <si>
    <t>ORD103427</t>
  </si>
  <si>
    <t>ORD103428</t>
  </si>
  <si>
    <t>ORD103429</t>
  </si>
  <si>
    <t>CUST00799</t>
  </si>
  <si>
    <t>ORD103430</t>
  </si>
  <si>
    <t>ORD103431</t>
  </si>
  <si>
    <t>CUST03364</t>
  </si>
  <si>
    <t>ORD103432</t>
  </si>
  <si>
    <t>CUST01157</t>
  </si>
  <si>
    <t>ORD103434</t>
  </si>
  <si>
    <t>ORD103435</t>
  </si>
  <si>
    <t>CUST02676</t>
  </si>
  <si>
    <t>ORD103436</t>
  </si>
  <si>
    <t>CUST03318</t>
  </si>
  <si>
    <t>ORD103438</t>
  </si>
  <si>
    <t>CUST00825</t>
  </si>
  <si>
    <t>ORD103439</t>
  </si>
  <si>
    <t>CUST02448</t>
  </si>
  <si>
    <t>ORD103440</t>
  </si>
  <si>
    <t>CUST01751</t>
  </si>
  <si>
    <t>ORD103441</t>
  </si>
  <si>
    <t>ORD103442</t>
  </si>
  <si>
    <t>CUST02907</t>
  </si>
  <si>
    <t>CUST02263</t>
  </si>
  <si>
    <t>ORD103446</t>
  </si>
  <si>
    <t>CUST00664</t>
  </si>
  <si>
    <t>ORD103447</t>
  </si>
  <si>
    <t>CUST02009</t>
  </si>
  <si>
    <t>ORD103448</t>
  </si>
  <si>
    <t>CUST00793</t>
  </si>
  <si>
    <t>ORD103450</t>
  </si>
  <si>
    <t>ORD103452</t>
  </si>
  <si>
    <t>CUST00125</t>
  </si>
  <si>
    <t>ORD103453</t>
  </si>
  <si>
    <t>CUST00432</t>
  </si>
  <si>
    <t>ORD103455</t>
  </si>
  <si>
    <t>CUST00002</t>
  </si>
  <si>
    <t>ORD103456</t>
  </si>
  <si>
    <t>CUST02140</t>
  </si>
  <si>
    <t>ORD103457</t>
  </si>
  <si>
    <t>CUST00961</t>
  </si>
  <si>
    <t>ORD103458</t>
  </si>
  <si>
    <t>CUST01886</t>
  </si>
  <si>
    <t>ORD103459</t>
  </si>
  <si>
    <t>CUST02479</t>
  </si>
  <si>
    <t>ORD103460</t>
  </si>
  <si>
    <t>ORD103461</t>
  </si>
  <si>
    <t>CUST00021</t>
  </si>
  <si>
    <t>ORD103462</t>
  </si>
  <si>
    <t>CUST01689</t>
  </si>
  <si>
    <t>ORD103463</t>
  </si>
  <si>
    <t>ORD103464</t>
  </si>
  <si>
    <t>CUST00435</t>
  </si>
  <si>
    <t>CUST01840</t>
  </si>
  <si>
    <t>ORD103466</t>
  </si>
  <si>
    <t>ORD103467</t>
  </si>
  <si>
    <t>ORD103468</t>
  </si>
  <si>
    <t>CUST00656</t>
  </si>
  <si>
    <t>ORD103469</t>
  </si>
  <si>
    <t>CUST01012</t>
  </si>
  <si>
    <t>ORD103470</t>
  </si>
  <si>
    <t>ORD103471</t>
  </si>
  <si>
    <t>CUST02738</t>
  </si>
  <si>
    <t>ORD103472</t>
  </si>
  <si>
    <t>ORD103473</t>
  </si>
  <si>
    <t>CUST01505</t>
  </si>
  <si>
    <t>ORD103474</t>
  </si>
  <si>
    <t>CUST03367</t>
  </si>
  <si>
    <t>ORD103476</t>
  </si>
  <si>
    <t>CUST01116</t>
  </si>
  <si>
    <t>ORD103478</t>
  </si>
  <si>
    <t>CUST02989</t>
  </si>
  <si>
    <t>CUST03383</t>
  </si>
  <si>
    <t>ORD103480</t>
  </si>
  <si>
    <t>ORD103482</t>
  </si>
  <si>
    <t>CUST00559</t>
  </si>
  <si>
    <t>ORD103484</t>
  </si>
  <si>
    <t>ORD103485</t>
  </si>
  <si>
    <t>ORD103486</t>
  </si>
  <si>
    <t>ORD103487</t>
  </si>
  <si>
    <t>ORD103488</t>
  </si>
  <si>
    <t>ORD103489</t>
  </si>
  <si>
    <t>CUST02401</t>
  </si>
  <si>
    <t>ORD103490</t>
  </si>
  <si>
    <t>ORD103491</t>
  </si>
  <si>
    <t>CUST00683</t>
  </si>
  <si>
    <t>ORD103492</t>
  </si>
  <si>
    <t>ORD103493</t>
  </si>
  <si>
    <t>CUST01251</t>
  </si>
  <si>
    <t>ORD103495</t>
  </si>
  <si>
    <t>CUST01077</t>
  </si>
  <si>
    <t>ORD103496</t>
  </si>
  <si>
    <t>CUST01186</t>
  </si>
  <si>
    <t>ORD103497</t>
  </si>
  <si>
    <t>ORD103498</t>
  </si>
  <si>
    <t>ORD103499</t>
  </si>
  <si>
    <t>CUST02917</t>
  </si>
  <si>
    <t>ORD103500</t>
  </si>
  <si>
    <t>CUST02469</t>
  </si>
  <si>
    <t>CUST00538</t>
  </si>
  <si>
    <t>ORD103504</t>
  </si>
  <si>
    <t>CUST02212</t>
  </si>
  <si>
    <t>ORD103505</t>
  </si>
  <si>
    <t>ORD103506</t>
  </si>
  <si>
    <t>ORD103507</t>
  </si>
  <si>
    <t>CUST01570</t>
  </si>
  <si>
    <t>ORD103508</t>
  </si>
  <si>
    <t>CUST03100</t>
  </si>
  <si>
    <t>ORD103509</t>
  </si>
  <si>
    <t>ORD103510</t>
  </si>
  <si>
    <t>CUST02315</t>
  </si>
  <si>
    <t>ORD103511</t>
  </si>
  <si>
    <t>CUST01918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</si>
  <si>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</si>
  <si>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</si>
  <si>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</si>
  <si>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</si>
  <si>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</si>
  <si>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</si>
  <si>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</si>
  <si>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</si>
  <si>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</si>
  <si>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</si>
  <si>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</si>
  <si>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</si>
  <si>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ORD103525</t>
  </si>
  <si>
    <t>CUST01402</t>
  </si>
  <si>
    <t>ORD103526</t>
  </si>
  <si>
    <t>CUST00494</t>
  </si>
  <si>
    <t>ORD103527</t>
  </si>
  <si>
    <t>CUST00888</t>
  </si>
  <si>
    <t>ORD103528</t>
  </si>
  <si>
    <t>ORD103529</t>
  </si>
  <si>
    <t>CUST03349</t>
  </si>
  <si>
    <t>ORD103530</t>
  </si>
  <si>
    <t>CUST01479</t>
  </si>
  <si>
    <t>ORD103531</t>
  </si>
  <si>
    <t>CUST00629</t>
  </si>
  <si>
    <t>ORD103532</t>
  </si>
  <si>
    <t>CUST00524</t>
  </si>
  <si>
    <t>ORD103533</t>
  </si>
  <si>
    <t>ORD103534</t>
  </si>
  <si>
    <t>ORD103535</t>
  </si>
  <si>
    <t>ORD103537</t>
  </si>
  <si>
    <t>ORD103539</t>
  </si>
  <si>
    <t>ORD103540</t>
  </si>
  <si>
    <t>CUST02169</t>
  </si>
  <si>
    <t>ORD103541</t>
  </si>
  <si>
    <t>CUST03076</t>
  </si>
  <si>
    <t>ORD103542</t>
  </si>
  <si>
    <t>ORD103543</t>
  </si>
  <si>
    <t>CUST00411</t>
  </si>
  <si>
    <t>ORD103545</t>
  </si>
  <si>
    <t>CUST01582</t>
  </si>
  <si>
    <t>ORD103546</t>
  </si>
  <si>
    <t>ORD103547</t>
  </si>
  <si>
    <t>CUST01709</t>
  </si>
  <si>
    <t>ORD103548</t>
  </si>
  <si>
    <t>CUST01015</t>
  </si>
  <si>
    <t>ORD103549</t>
  </si>
  <si>
    <t>ORD103552</t>
  </si>
  <si>
    <t>CUST03146</t>
  </si>
  <si>
    <t>ORD103553</t>
  </si>
  <si>
    <t>ORD103554</t>
  </si>
  <si>
    <t>ORD103555</t>
  </si>
  <si>
    <t>ORD103556</t>
  </si>
  <si>
    <t>ORD103558</t>
  </si>
  <si>
    <t>ORD103559</t>
  </si>
  <si>
    <t>ORD103560</t>
  </si>
  <si>
    <t>ORD103561</t>
  </si>
  <si>
    <t>ORD103562</t>
  </si>
  <si>
    <t>ORD103563</t>
  </si>
  <si>
    <t>ORD103564</t>
  </si>
  <si>
    <t>CUST01627</t>
  </si>
  <si>
    <t>ORD103565</t>
  </si>
  <si>
    <t>ORD103566</t>
  </si>
  <si>
    <t>CUST00318</t>
  </si>
  <si>
    <t>ORD103568</t>
  </si>
  <si>
    <t>ORD103569</t>
  </si>
  <si>
    <t>ORD103570</t>
  </si>
  <si>
    <t>CUST02437</t>
  </si>
  <si>
    <t>CUST00443</t>
  </si>
  <si>
    <t>CUST02444</t>
  </si>
  <si>
    <t>ORD103573</t>
  </si>
  <si>
    <t>ORD103574</t>
  </si>
  <si>
    <t>ORD103575</t>
  </si>
  <si>
    <t>CUST03363</t>
  </si>
  <si>
    <t>ORD103577</t>
  </si>
  <si>
    <t>ORD103578</t>
  </si>
  <si>
    <t>ORD103579</t>
  </si>
  <si>
    <t>CUST02884</t>
  </si>
  <si>
    <t>ORD103580</t>
  </si>
  <si>
    <t>ORD103581</t>
  </si>
  <si>
    <t>ORD103582</t>
  </si>
  <si>
    <t>ORD103583</t>
  </si>
  <si>
    <t>CUST02925</t>
  </si>
  <si>
    <t>ORD103584</t>
  </si>
  <si>
    <t>ORD103585</t>
  </si>
  <si>
    <t>CUST01706</t>
  </si>
  <si>
    <t>ORD103586</t>
  </si>
  <si>
    <t>ORD103587</t>
  </si>
  <si>
    <t>ORD103588</t>
  </si>
  <si>
    <t>CUST02280</t>
  </si>
  <si>
    <t>ORD103589</t>
  </si>
  <si>
    <t>CUST03032</t>
  </si>
  <si>
    <t>CUST01087</t>
  </si>
  <si>
    <t>ORD103591</t>
  </si>
  <si>
    <t>CUST02944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</si>
  <si>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</si>
  <si>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</si>
  <si>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</si>
  <si>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</si>
  <si>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</si>
  <si>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</si>
  <si>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</si>
  <si>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</si>
  <si>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</si>
  <si>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</si>
  <si>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CUST00007</t>
  </si>
  <si>
    <t>ORD103603</t>
  </si>
  <si>
    <t>CUST03484</t>
  </si>
  <si>
    <t>ORD103605</t>
  </si>
  <si>
    <t>ORD103606</t>
  </si>
  <si>
    <t>CUST00695</t>
  </si>
  <si>
    <t>ORD103607</t>
  </si>
  <si>
    <t>CUST03031</t>
  </si>
  <si>
    <t>ORD103608</t>
  </si>
  <si>
    <t>CUST02877</t>
  </si>
  <si>
    <t>ORD103609</t>
  </si>
  <si>
    <t>ORD103611</t>
  </si>
  <si>
    <t>ORD103612</t>
  </si>
  <si>
    <t>ORD103613</t>
  </si>
  <si>
    <t>ORD103614</t>
  </si>
  <si>
    <t>CUST00096</t>
  </si>
  <si>
    <t>ORD103615</t>
  </si>
  <si>
    <t>ORD103616</t>
  </si>
  <si>
    <t>CUST02793</t>
  </si>
  <si>
    <t>ORD103617</t>
  </si>
  <si>
    <t>ORD103618</t>
  </si>
  <si>
    <t>CUST00211</t>
  </si>
  <si>
    <t>ORD103619</t>
  </si>
  <si>
    <t>CUST02809</t>
  </si>
  <si>
    <t>ORD103620</t>
  </si>
  <si>
    <t>ORD103622</t>
  </si>
  <si>
    <t>ORD103623</t>
  </si>
  <si>
    <t>CUST00660</t>
  </si>
  <si>
    <t>ORD103625</t>
  </si>
  <si>
    <t>ORD103626</t>
  </si>
  <si>
    <t>CUST01175</t>
  </si>
  <si>
    <t>ORD103627</t>
  </si>
  <si>
    <t>ORD103628</t>
  </si>
  <si>
    <t>ORD103629</t>
  </si>
  <si>
    <t>ORD103630</t>
  </si>
  <si>
    <t>ORD103631</t>
  </si>
  <si>
    <t>CUST00853</t>
  </si>
  <si>
    <t>ORD103632</t>
  </si>
  <si>
    <t>ORD103633</t>
  </si>
  <si>
    <t>CUST00788</t>
  </si>
  <si>
    <t>ORD103634</t>
  </si>
  <si>
    <t>CUST01903</t>
  </si>
  <si>
    <t>ORD103635</t>
  </si>
  <si>
    <t>ORD103636</t>
  </si>
  <si>
    <t>CUST01171</t>
  </si>
  <si>
    <t>ORD103638</t>
  </si>
  <si>
    <t>ORD103639</t>
  </si>
  <si>
    <t>ORD103640</t>
  </si>
  <si>
    <t>CUST02560</t>
  </si>
  <si>
    <t>ORD103641</t>
  </si>
  <si>
    <t>CUST00592</t>
  </si>
  <si>
    <t>ORD103642</t>
  </si>
  <si>
    <t>ORD103643</t>
  </si>
  <si>
    <t>ORD103644</t>
  </si>
  <si>
    <t>ORD103645</t>
  </si>
  <si>
    <t>CUST00908</t>
  </si>
  <si>
    <t>ORD103647</t>
  </si>
  <si>
    <t>ORD103648</t>
  </si>
  <si>
    <t>ORD103649</t>
  </si>
  <si>
    <t>ORD103650</t>
  </si>
  <si>
    <t>ORD103651</t>
  </si>
  <si>
    <t>ORD103652</t>
  </si>
  <si>
    <t>CUST00306</t>
  </si>
  <si>
    <t>ORD103653</t>
  </si>
  <si>
    <t>ORD103654</t>
  </si>
  <si>
    <t>ORD103656</t>
  </si>
  <si>
    <t>ORD103657</t>
  </si>
  <si>
    <t>CUST03085</t>
  </si>
  <si>
    <t>ORD103658</t>
  </si>
  <si>
    <t>ORD103659</t>
  </si>
  <si>
    <t>ORD103660</t>
  </si>
  <si>
    <t>CUST03274</t>
  </si>
  <si>
    <t>CUST01264</t>
  </si>
  <si>
    <t>CUST03224</t>
  </si>
  <si>
    <t>ORD103663</t>
  </si>
  <si>
    <t>CUST03377</t>
  </si>
  <si>
    <t>ORD103664</t>
  </si>
  <si>
    <t>ORD103665</t>
  </si>
  <si>
    <t>CUST00123</t>
  </si>
  <si>
    <t>ORD103666</t>
  </si>
  <si>
    <t>ORD103667</t>
  </si>
  <si>
    <t>ORD103668</t>
  </si>
  <si>
    <t>ORD103669</t>
  </si>
  <si>
    <t>ORD103670</t>
  </si>
  <si>
    <t>ORD103671</t>
  </si>
  <si>
    <t>ORD103672</t>
  </si>
  <si>
    <t>CUST00017</t>
  </si>
  <si>
    <t>ORD103673</t>
  </si>
  <si>
    <t>ORD103674</t>
  </si>
  <si>
    <t>ORD103675</t>
  </si>
  <si>
    <t>ORD103676</t>
  </si>
  <si>
    <t>CUST01619</t>
  </si>
  <si>
    <t>ORD103678</t>
  </si>
  <si>
    <t>CUST00854</t>
  </si>
  <si>
    <t>ORD103679</t>
  </si>
  <si>
    <t>ORD103680</t>
  </si>
  <si>
    <t>ORD103681</t>
  </si>
  <si>
    <t>ORD103682</t>
  </si>
  <si>
    <t>CUST00901</t>
  </si>
  <si>
    <t>ORD103683</t>
  </si>
  <si>
    <t>ORD103684</t>
  </si>
  <si>
    <t>ORD103685</t>
  </si>
  <si>
    <t>ORD103686</t>
  </si>
  <si>
    <t>ORD103687</t>
  </si>
  <si>
    <t>CUST03481</t>
  </si>
  <si>
    <t>ORD103688</t>
  </si>
  <si>
    <t>CUST03185</t>
  </si>
  <si>
    <t>ORD103689</t>
  </si>
  <si>
    <t>ORD103690</t>
  </si>
  <si>
    <t>CUST01847</t>
  </si>
  <si>
    <t>ORD103691</t>
  </si>
  <si>
    <t>ORD103693</t>
  </si>
  <si>
    <t>CUST01204</t>
  </si>
  <si>
    <t>ORD103695</t>
  </si>
  <si>
    <t>CUST00259</t>
  </si>
  <si>
    <t>ORD103696</t>
  </si>
  <si>
    <t>ORD103697</t>
  </si>
  <si>
    <t>ORD103698</t>
  </si>
  <si>
    <t>ORD103699</t>
  </si>
  <si>
    <t>CUST00979</t>
  </si>
  <si>
    <t>ORD103700</t>
  </si>
  <si>
    <t>ORD103702</t>
  </si>
  <si>
    <t>ORD103703</t>
  </si>
  <si>
    <t>CUST00242</t>
  </si>
  <si>
    <t>ORD103704</t>
  </si>
  <si>
    <t>CUST00976</t>
  </si>
  <si>
    <t>ORD103705</t>
  </si>
  <si>
    <t>ORD103706</t>
  </si>
  <si>
    <t>ORD103707</t>
  </si>
  <si>
    <t>ORD103709</t>
  </si>
  <si>
    <t>CUST03014</t>
  </si>
  <si>
    <t>ORD103710</t>
  </si>
  <si>
    <t>CUST02026</t>
  </si>
  <si>
    <t>ORD103711</t>
  </si>
  <si>
    <t>ORD103713</t>
  </si>
  <si>
    <t>CUST01473</t>
  </si>
  <si>
    <t>ORD103714</t>
  </si>
  <si>
    <t>CUST00547</t>
  </si>
  <si>
    <t>ORD103715</t>
  </si>
  <si>
    <t>ORD103716</t>
  </si>
  <si>
    <t>ORD103717</t>
  </si>
  <si>
    <t>ORD103718</t>
  </si>
  <si>
    <t>CUST00004</t>
  </si>
  <si>
    <t>ORD103720</t>
  </si>
  <si>
    <t>ORD103722</t>
  </si>
  <si>
    <t>ORD103724</t>
  </si>
  <si>
    <t>CUST01671</t>
  </si>
  <si>
    <t>ORD103725</t>
  </si>
  <si>
    <t>CUST03376</t>
  </si>
  <si>
    <t>ORD103726</t>
  </si>
  <si>
    <t>ORD103727</t>
  </si>
  <si>
    <t>ORD103728</t>
  </si>
  <si>
    <t>ORD103729</t>
  </si>
  <si>
    <t>CUST00402</t>
  </si>
  <si>
    <t>ORD103731</t>
  </si>
  <si>
    <t>CUST00297</t>
  </si>
  <si>
    <t>CUST02597</t>
  </si>
  <si>
    <t>ORD103733</t>
  </si>
  <si>
    <t>CUST00749</t>
  </si>
  <si>
    <t>ORD103734</t>
  </si>
  <si>
    <t>ORD103736</t>
  </si>
  <si>
    <t>ORD103737</t>
  </si>
  <si>
    <t>CUST02709</t>
  </si>
  <si>
    <t>ORD103739</t>
  </si>
  <si>
    <t>CUST00959</t>
  </si>
  <si>
    <t>ORD103740</t>
  </si>
  <si>
    <t>ORD103741</t>
  </si>
  <si>
    <t>ORD103743</t>
  </si>
  <si>
    <t>ORD103744</t>
  </si>
  <si>
    <t>CUST03352</t>
  </si>
  <si>
    <t>ORD103745</t>
  </si>
  <si>
    <t>ORD103746</t>
  </si>
  <si>
    <t>CUST02442</t>
  </si>
  <si>
    <t>ORD103747</t>
  </si>
  <si>
    <t>ORD103748</t>
  </si>
  <si>
    <t>CUST01363</t>
  </si>
  <si>
    <t>ORD103749</t>
  </si>
  <si>
    <t>CUST02282</t>
  </si>
  <si>
    <t>ORD103750</t>
  </si>
  <si>
    <t>CUST02345</t>
  </si>
  <si>
    <t>CUST01050</t>
  </si>
  <si>
    <t>ORD103752</t>
  </si>
  <si>
    <t>ORD103753</t>
  </si>
  <si>
    <t>ORD103754</t>
  </si>
  <si>
    <t>ORD103756</t>
  </si>
  <si>
    <t>ORD103757</t>
  </si>
  <si>
    <t>ORD103758</t>
  </si>
  <si>
    <t>ORD103759</t>
  </si>
  <si>
    <t>CUST00556</t>
  </si>
  <si>
    <t>ORD103760</t>
  </si>
  <si>
    <t>CUST03428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</si>
  <si>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</si>
  <si>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</si>
  <si>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</si>
  <si>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</si>
  <si>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</si>
  <si>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</si>
  <si>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</si>
  <si>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</si>
  <si>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</si>
  <si>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CUST03106</t>
  </si>
  <si>
    <t>ORD103770</t>
  </si>
  <si>
    <t>ORD103771</t>
  </si>
  <si>
    <t>ORD103772</t>
  </si>
  <si>
    <t>ORD103773</t>
  </si>
  <si>
    <t>ORD103774</t>
  </si>
  <si>
    <t>CUST00209</t>
  </si>
  <si>
    <t>ORD103775</t>
  </si>
  <si>
    <t>CUST00723</t>
  </si>
  <si>
    <t>ORD103776</t>
  </si>
  <si>
    <t>ORD103777</t>
  </si>
  <si>
    <t>ORD103778</t>
  </si>
  <si>
    <t>CUST00275</t>
  </si>
  <si>
    <t>ORD103779</t>
  </si>
  <si>
    <t>ORD103780</t>
  </si>
  <si>
    <t>CUST00083</t>
  </si>
  <si>
    <t>ORD103781</t>
  </si>
  <si>
    <t>CUST01676</t>
  </si>
  <si>
    <t>ORD103782</t>
  </si>
  <si>
    <t>CUST02895</t>
  </si>
  <si>
    <t>ORD103783</t>
  </si>
  <si>
    <t>CUST01879</t>
  </si>
  <si>
    <t>ORD103784</t>
  </si>
  <si>
    <t>CUST01892</t>
  </si>
  <si>
    <t>ORD103785</t>
  </si>
  <si>
    <t>ORD103786</t>
  </si>
  <si>
    <t>CUST03384</t>
  </si>
  <si>
    <t>ORD103787</t>
  </si>
  <si>
    <t>ORD103788</t>
  </si>
  <si>
    <t>ORD103789</t>
  </si>
  <si>
    <t>CUST01663</t>
  </si>
  <si>
    <t>ORD103790</t>
  </si>
  <si>
    <t>ORD103791</t>
  </si>
  <si>
    <t>CUST01498</t>
  </si>
  <si>
    <t>ORD103793</t>
  </si>
  <si>
    <t>ORD103794</t>
  </si>
  <si>
    <t>ORD103796</t>
  </si>
  <si>
    <t>CUST02300</t>
  </si>
  <si>
    <t>ORD103797</t>
  </si>
  <si>
    <t>ORD103798</t>
  </si>
  <si>
    <t>CUST01026</t>
  </si>
  <si>
    <t>ORD103799</t>
  </si>
  <si>
    <t>CUST02741</t>
  </si>
  <si>
    <t>ORD103800</t>
  </si>
  <si>
    <t>CUST01543</t>
  </si>
  <si>
    <t>ORD103802</t>
  </si>
  <si>
    <t>ORD103803</t>
  </si>
  <si>
    <t>CUST02269</t>
  </si>
  <si>
    <t>ORD103804</t>
  </si>
  <si>
    <t>ORD103805</t>
  </si>
  <si>
    <t>ORD103806</t>
  </si>
  <si>
    <t>ORD103807</t>
  </si>
  <si>
    <t>ORD103808</t>
  </si>
  <si>
    <t>CUST00091</t>
  </si>
  <si>
    <t>ORD103809</t>
  </si>
  <si>
    <t>ORD103811</t>
  </si>
  <si>
    <t>CUST00019</t>
  </si>
  <si>
    <t>ORD103812</t>
  </si>
  <si>
    <t>ORD103813</t>
  </si>
  <si>
    <t>ORD103814</t>
  </si>
  <si>
    <t>ORD103815</t>
  </si>
  <si>
    <t>CUST01933</t>
  </si>
  <si>
    <t>ORD103816</t>
  </si>
  <si>
    <t>ORD103817</t>
  </si>
  <si>
    <t>CUST02065</t>
  </si>
  <si>
    <t>ORD103818</t>
  </si>
  <si>
    <t>ORD103819</t>
  </si>
  <si>
    <t>CUST01776</t>
  </si>
  <si>
    <t>ORD103820</t>
  </si>
  <si>
    <t>ORD103821</t>
  </si>
  <si>
    <t>CUST02181</t>
  </si>
  <si>
    <t>ORD103822</t>
  </si>
  <si>
    <t>ORD103823</t>
  </si>
  <si>
    <t>ORD103824</t>
  </si>
  <si>
    <t>ORD103825</t>
  </si>
  <si>
    <t>ORD103826</t>
  </si>
  <si>
    <t>CUST03077</t>
  </si>
  <si>
    <t>ORD103827</t>
  </si>
  <si>
    <t>ORD103828</t>
  </si>
  <si>
    <t>ORD103829</t>
  </si>
  <si>
    <t>ORD103830</t>
  </si>
  <si>
    <t>ORD103832</t>
  </si>
  <si>
    <t>ORD103833</t>
  </si>
  <si>
    <t>CUST02835</t>
  </si>
  <si>
    <t>ORD103835</t>
  </si>
  <si>
    <t>ORD103836</t>
  </si>
  <si>
    <t>CUST02642</t>
  </si>
  <si>
    <t>ORD103837</t>
  </si>
  <si>
    <t>ORD103839</t>
  </si>
  <si>
    <t>ORD103840</t>
  </si>
  <si>
    <t>CUST02549</t>
  </si>
  <si>
    <t>ORD103842</t>
  </si>
  <si>
    <t>ORD103843</t>
  </si>
  <si>
    <t>ORD103844</t>
  </si>
  <si>
    <t>ORD103845</t>
  </si>
  <si>
    <t>ORD103846</t>
  </si>
  <si>
    <t>ORD103847</t>
  </si>
  <si>
    <t>ORD103848</t>
  </si>
  <si>
    <t>CUST01322</t>
  </si>
  <si>
    <t>ORD103849</t>
  </si>
  <si>
    <t>ORD103850</t>
  </si>
  <si>
    <t>ORD103851</t>
  </si>
  <si>
    <t>ORD103852</t>
  </si>
  <si>
    <t>CUST00894</t>
  </si>
  <si>
    <t>ORD103853</t>
  </si>
  <si>
    <t>CUST02180</t>
  </si>
  <si>
    <t>ORD103854</t>
  </si>
  <si>
    <t>ORD103855</t>
  </si>
  <si>
    <t>ORD103856</t>
  </si>
  <si>
    <t>ORD103857</t>
  </si>
  <si>
    <t>CUST01894</t>
  </si>
  <si>
    <t>ORD103861</t>
  </si>
  <si>
    <t>ORD103862</t>
  </si>
  <si>
    <t>ORD103863</t>
  </si>
  <si>
    <t>ORD103865</t>
  </si>
  <si>
    <t>ORD103866</t>
  </si>
  <si>
    <t>ORD103867</t>
  </si>
  <si>
    <t>CUST01938</t>
  </si>
  <si>
    <t>ORD103868</t>
  </si>
  <si>
    <t>CUST02830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</si>
  <si>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</si>
  <si>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</si>
  <si>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</si>
  <si>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</si>
  <si>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</si>
  <si>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</si>
  <si>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</si>
  <si>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</si>
  <si>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</si>
  <si>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CUST01673</t>
  </si>
  <si>
    <t>ORD103878</t>
  </si>
  <si>
    <t>CUST01413</t>
  </si>
  <si>
    <t>ORD103879</t>
  </si>
  <si>
    <t>ORD103880</t>
  </si>
  <si>
    <t>CUST02558</t>
  </si>
  <si>
    <t>ORD103881</t>
  </si>
  <si>
    <t>CUST01547</t>
  </si>
  <si>
    <t>ORD103882</t>
  </si>
  <si>
    <t>ORD103883</t>
  </si>
  <si>
    <t>ORD103885</t>
  </si>
  <si>
    <t>ORD103887</t>
  </si>
  <si>
    <t>CUST02428</t>
  </si>
  <si>
    <t>ORD103888</t>
  </si>
  <si>
    <t>ORD103889</t>
  </si>
  <si>
    <t>CUST00772</t>
  </si>
  <si>
    <t>ORD103891</t>
  </si>
  <si>
    <t>ORD103892</t>
  </si>
  <si>
    <t>ORD103893</t>
  </si>
  <si>
    <t>ORD103894</t>
  </si>
  <si>
    <t>CUST01921</t>
  </si>
  <si>
    <t>ORD103895</t>
  </si>
  <si>
    <t>ORD103896</t>
  </si>
  <si>
    <t>CUST02885</t>
  </si>
  <si>
    <t>ORD103898</t>
  </si>
  <si>
    <t>ORD103899</t>
  </si>
  <si>
    <t>ORD103900</t>
  </si>
  <si>
    <t>ORD103901</t>
  </si>
  <si>
    <t>CUST00889</t>
  </si>
  <si>
    <t>ORD103903</t>
  </si>
  <si>
    <t>CUST01675</t>
  </si>
  <si>
    <t>ORD103904</t>
  </si>
  <si>
    <t>ORD103906</t>
  </si>
  <si>
    <t>ORD103907</t>
  </si>
  <si>
    <t>CUST00815</t>
  </si>
  <si>
    <t>ORD103908</t>
  </si>
  <si>
    <t>CUST02311</t>
  </si>
  <si>
    <t>ORD103909</t>
  </si>
  <si>
    <t>ORD103910</t>
  </si>
  <si>
    <t>ORD103911</t>
  </si>
  <si>
    <t>CUST01985</t>
  </si>
  <si>
    <t>ORD103912</t>
  </si>
  <si>
    <t>CUST00068</t>
  </si>
  <si>
    <t>ORD103913</t>
  </si>
  <si>
    <t>CUST02143</t>
  </si>
  <si>
    <t>ORD103914</t>
  </si>
  <si>
    <t>ORD103915</t>
  </si>
  <si>
    <t>CUST01376</t>
  </si>
  <si>
    <t>ORD103916</t>
  </si>
  <si>
    <t>ORD103917</t>
  </si>
  <si>
    <t>CUST03028</t>
  </si>
  <si>
    <t>ORD103918</t>
  </si>
  <si>
    <t>ORD103919</t>
  </si>
  <si>
    <t>ORD103920</t>
  </si>
  <si>
    <t>CUST02584</t>
  </si>
  <si>
    <t>ORD103921</t>
  </si>
  <si>
    <t>CUST02424</t>
  </si>
  <si>
    <t>ORD103922</t>
  </si>
  <si>
    <t>CUST03450</t>
  </si>
  <si>
    <t>ORD103923</t>
  </si>
  <si>
    <t>ORD103924</t>
  </si>
  <si>
    <t>ORD103926</t>
  </si>
  <si>
    <t>ORD103927</t>
  </si>
  <si>
    <t>CUST02394</t>
  </si>
  <si>
    <t>ORD103929</t>
  </si>
  <si>
    <t>ORD103930</t>
  </si>
  <si>
    <t>CUST00760</t>
  </si>
  <si>
    <t>ORD103931</t>
  </si>
  <si>
    <t>CUST02984</t>
  </si>
  <si>
    <t>ORD103932</t>
  </si>
  <si>
    <t>ORD103933</t>
  </si>
  <si>
    <t>ORD103934</t>
  </si>
  <si>
    <t>ORD103935</t>
  </si>
  <si>
    <t>ORD103936</t>
  </si>
  <si>
    <t>ORD103937</t>
  </si>
  <si>
    <t>CUST01390</t>
  </si>
  <si>
    <t>ORD103938</t>
  </si>
  <si>
    <t>CUST00641</t>
  </si>
  <si>
    <t>ORD103939</t>
  </si>
  <si>
    <t>CUST03004</t>
  </si>
  <si>
    <t>ORD103940</t>
  </si>
  <si>
    <t>ORD103941</t>
  </si>
  <si>
    <t>ORD103942</t>
  </si>
  <si>
    <t>ORD103943</t>
  </si>
  <si>
    <t>ORD103945</t>
  </si>
  <si>
    <t>ORD103946</t>
  </si>
  <si>
    <t>ORD103947</t>
  </si>
  <si>
    <t>ORD103948</t>
  </si>
  <si>
    <t>ORD103950</t>
  </si>
  <si>
    <t>CUST00430</t>
  </si>
  <si>
    <t>CUST00514</t>
  </si>
  <si>
    <t>ORD103953</t>
  </si>
  <si>
    <t>ORD103954</t>
  </si>
  <si>
    <t>CUST02175</t>
  </si>
  <si>
    <t>ORD103955</t>
  </si>
  <si>
    <t>CUST03091</t>
  </si>
  <si>
    <t>ORD103957</t>
  </si>
  <si>
    <t>CUST01603</t>
  </si>
  <si>
    <t>ORD103958</t>
  </si>
  <si>
    <t>ORD103959</t>
  </si>
  <si>
    <t>CUST00481</t>
  </si>
  <si>
    <t>ORD103960</t>
  </si>
  <si>
    <t>CUST03158</t>
  </si>
  <si>
    <t>ORD103961</t>
  </si>
  <si>
    <t>CUST01195</t>
  </si>
  <si>
    <t>ORD103962</t>
  </si>
  <si>
    <t>ORD103963</t>
  </si>
  <si>
    <t>ORD103964</t>
  </si>
  <si>
    <t>ORD103965</t>
  </si>
  <si>
    <t>ORD103966</t>
  </si>
  <si>
    <t>CUST00127</t>
  </si>
  <si>
    <t>ORD103968</t>
  </si>
  <si>
    <t>CUST01633</t>
  </si>
  <si>
    <t>ORD103972</t>
  </si>
  <si>
    <t>ORD103974</t>
  </si>
  <si>
    <t>ORD103975</t>
  </si>
  <si>
    <t>ORD103976</t>
  </si>
  <si>
    <t>ORD103977</t>
  </si>
  <si>
    <t>ORD103978</t>
  </si>
  <si>
    <t>ORD103979</t>
  </si>
  <si>
    <t>ORD103981</t>
  </si>
  <si>
    <t>ORD103982</t>
  </si>
  <si>
    <t>ORD103984</t>
  </si>
  <si>
    <t>CUST01002</t>
  </si>
  <si>
    <t>ORD103985</t>
  </si>
  <si>
    <t>ORD103986</t>
  </si>
  <si>
    <t>CUST02265</t>
  </si>
  <si>
    <t>ORD103987</t>
  </si>
  <si>
    <t>ORD103988</t>
  </si>
  <si>
    <t>ORD103989</t>
  </si>
  <si>
    <t>ORD103990</t>
  </si>
  <si>
    <t>CUST01144</t>
  </si>
  <si>
    <t>ORD103991</t>
  </si>
  <si>
    <t>ORD103993</t>
  </si>
  <si>
    <t>ORD103994</t>
  </si>
  <si>
    <t>ORD103995</t>
  </si>
  <si>
    <t>ORD103996</t>
  </si>
  <si>
    <t>CUST01958</t>
  </si>
  <si>
    <t>ORD103997</t>
  </si>
  <si>
    <t>ORD103998</t>
  </si>
  <si>
    <t>ORD103999</t>
  </si>
  <si>
    <t>CUST01452</t>
  </si>
  <si>
    <t>ORD104000</t>
  </si>
  <si>
    <t>ORD104001</t>
  </si>
  <si>
    <t>ORD104002</t>
  </si>
  <si>
    <t>CUST00107</t>
  </si>
  <si>
    <t>ORD104003</t>
  </si>
  <si>
    <t>ORD104004</t>
  </si>
  <si>
    <t>ORD104005</t>
  </si>
  <si>
    <t>ORD104006</t>
  </si>
  <si>
    <t>CUST02674</t>
  </si>
  <si>
    <t>ORD104007</t>
  </si>
  <si>
    <t>ORD104008</t>
  </si>
  <si>
    <t>ORD104009</t>
  </si>
  <si>
    <t>ORD104010</t>
  </si>
  <si>
    <t>CUST02243</t>
  </si>
  <si>
    <t>ORD104011</t>
  </si>
  <si>
    <t>ORD104013</t>
  </si>
  <si>
    <t>ORD104014</t>
  </si>
  <si>
    <t>ORD104015</t>
  </si>
  <si>
    <t>ORD104016</t>
  </si>
  <si>
    <t>CUST02302</t>
  </si>
  <si>
    <t>ORD104017</t>
  </si>
  <si>
    <t>ORD104018</t>
  </si>
  <si>
    <t>ORD104019</t>
  </si>
  <si>
    <t>ORD104020</t>
  </si>
  <si>
    <t>ORD104021</t>
  </si>
  <si>
    <t>CUST00063</t>
  </si>
  <si>
    <t>ORD104022</t>
  </si>
  <si>
    <t>CUST02964</t>
  </si>
  <si>
    <t>ORD104023</t>
  </si>
  <si>
    <t>CUST00238</t>
  </si>
  <si>
    <t>ORD104024</t>
  </si>
  <si>
    <t>CUST01992</t>
  </si>
  <si>
    <t>ORD104025</t>
  </si>
  <si>
    <t>CUST01828</t>
  </si>
  <si>
    <t>ORD104028</t>
  </si>
  <si>
    <t>CUST03171</t>
  </si>
  <si>
    <t>ORD104029</t>
  </si>
  <si>
    <t>ORD104030</t>
  </si>
  <si>
    <t>ORD104031</t>
  </si>
  <si>
    <t>CUST03419</t>
  </si>
  <si>
    <t>CUST00651</t>
  </si>
  <si>
    <t>ORD104033</t>
  </si>
  <si>
    <t>ORD104034</t>
  </si>
  <si>
    <t>CUST01338</t>
  </si>
  <si>
    <t>ORD104035</t>
  </si>
  <si>
    <t>ORD104036</t>
  </si>
  <si>
    <t>CUST00294</t>
  </si>
  <si>
    <t>ORD104038</t>
  </si>
  <si>
    <t>CUST00079</t>
  </si>
  <si>
    <t>ORD104040</t>
  </si>
  <si>
    <t>ORD104041</t>
  </si>
  <si>
    <t>ORD104042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</si>
  <si>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</si>
  <si>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</si>
  <si>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</si>
  <si>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</si>
  <si>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</si>
  <si>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</si>
  <si>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</si>
  <si>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</si>
  <si>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</si>
  <si>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</si>
  <si>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</si>
  <si>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CUST03087</t>
  </si>
  <si>
    <t>ORD104056</t>
  </si>
  <si>
    <t>CUST01305</t>
  </si>
  <si>
    <t>ORD104057</t>
  </si>
  <si>
    <t>ORD104058</t>
  </si>
  <si>
    <t>CUST00227</t>
  </si>
  <si>
    <t>ORD104059</t>
  </si>
  <si>
    <t>ORD104060</t>
  </si>
  <si>
    <t>ORD104061</t>
  </si>
  <si>
    <t>ORD104062</t>
  </si>
  <si>
    <t>ORD104064</t>
  </si>
  <si>
    <t>CUST02381</t>
  </si>
  <si>
    <t>ORD104065</t>
  </si>
  <si>
    <t>ORD104066</t>
  </si>
  <si>
    <t>ORD104067</t>
  </si>
  <si>
    <t>ORD104068</t>
  </si>
  <si>
    <t>ORD104069</t>
  </si>
  <si>
    <t>ORD104070</t>
  </si>
  <si>
    <t>ORD104071</t>
  </si>
  <si>
    <t>CUST00076</t>
  </si>
  <si>
    <t>ORD104072</t>
  </si>
  <si>
    <t>CUST02554</t>
  </si>
  <si>
    <t>ORD104074</t>
  </si>
  <si>
    <t>ORD104075</t>
  </si>
  <si>
    <t>ORD104076</t>
  </si>
  <si>
    <t>ORD104077</t>
  </si>
  <si>
    <t>ORD104078</t>
  </si>
  <si>
    <t>CUST02253</t>
  </si>
  <si>
    <t>ORD104079</t>
  </si>
  <si>
    <t>CUST03248</t>
  </si>
  <si>
    <t>ORD104080</t>
  </si>
  <si>
    <t>ORD104082</t>
  </si>
  <si>
    <t>ORD104083</t>
  </si>
  <si>
    <t>ORD104084</t>
  </si>
  <si>
    <t>ORD104085</t>
  </si>
  <si>
    <t>CUST00033</t>
  </si>
  <si>
    <t>ORD104086</t>
  </si>
  <si>
    <t>ORD104088</t>
  </si>
  <si>
    <t>ORD104089</t>
  </si>
  <si>
    <t>CUST00378</t>
  </si>
  <si>
    <t>ORD104090</t>
  </si>
  <si>
    <t>CUST03482</t>
  </si>
  <si>
    <t>CUST02318</t>
  </si>
  <si>
    <t>ORD104093</t>
  </si>
  <si>
    <t>ORD104095</t>
  </si>
  <si>
    <t>CUST00461</t>
  </si>
  <si>
    <t>ORD104096</t>
  </si>
  <si>
    <t>CUST03197</t>
  </si>
  <si>
    <t>ORD104097</t>
  </si>
  <si>
    <t>CUST01052</t>
  </si>
  <si>
    <t>ORD104098</t>
  </si>
  <si>
    <t>ORD104099</t>
  </si>
  <si>
    <t>ORD104100</t>
  </si>
  <si>
    <t>CUST01143</t>
  </si>
  <si>
    <t>ORD104103</t>
  </si>
  <si>
    <t>ORD104104</t>
  </si>
  <si>
    <t>ORD104105</t>
  </si>
  <si>
    <t>CUST02726</t>
  </si>
  <si>
    <t>ORD104106</t>
  </si>
  <si>
    <t>CUST00181</t>
  </si>
  <si>
    <t>ORD104107</t>
  </si>
  <si>
    <t>ORD104108</t>
  </si>
  <si>
    <t>ORD104110</t>
  </si>
  <si>
    <t>ORD104111</t>
  </si>
  <si>
    <t>ORD104112</t>
  </si>
  <si>
    <t>CUST01988</t>
  </si>
  <si>
    <t>ORD104113</t>
  </si>
  <si>
    <t>CUST01415</t>
  </si>
  <si>
    <t>CUST03172</t>
  </si>
  <si>
    <t>ORD104115</t>
  </si>
  <si>
    <t>CUST00157</t>
  </si>
  <si>
    <t>ORD104116</t>
  </si>
  <si>
    <t>ORD104117</t>
  </si>
  <si>
    <t>ORD104118</t>
  </si>
  <si>
    <t>CUST01581</t>
  </si>
  <si>
    <t>ORD104119</t>
  </si>
  <si>
    <t>ORD104121</t>
  </si>
  <si>
    <t>ORD104122</t>
  </si>
  <si>
    <t>CUST02111</t>
  </si>
  <si>
    <t>ORD104123</t>
  </si>
  <si>
    <t>ORD104124</t>
  </si>
  <si>
    <t>ORD104125</t>
  </si>
  <si>
    <t>CUST02603</t>
  </si>
  <si>
    <t>ORD104126</t>
  </si>
  <si>
    <t>ORD104127</t>
  </si>
  <si>
    <t>ORD104128</t>
  </si>
  <si>
    <t>ORD104129</t>
  </si>
  <si>
    <t>ORD104130</t>
  </si>
  <si>
    <t>ORD104131</t>
  </si>
  <si>
    <t>ORD104133</t>
  </si>
  <si>
    <t>ORD104134</t>
  </si>
  <si>
    <t>ORD104135</t>
  </si>
  <si>
    <t>ORD104136</t>
  </si>
  <si>
    <t>CUST01686</t>
  </si>
  <si>
    <t>ORD104137</t>
  </si>
  <si>
    <t>ORD104138</t>
  </si>
  <si>
    <t>ORD104139</t>
  </si>
  <si>
    <t>ORD104140</t>
  </si>
  <si>
    <t>ORD104141</t>
  </si>
  <si>
    <t>ORD104143</t>
  </si>
  <si>
    <t>ORD104144</t>
  </si>
  <si>
    <t>CUST02672</t>
  </si>
  <si>
    <t>ORD104145</t>
  </si>
  <si>
    <t>ORD104146</t>
  </si>
  <si>
    <t>ORD104148</t>
  </si>
  <si>
    <t>ORD104150</t>
  </si>
  <si>
    <t>ORD104151</t>
  </si>
  <si>
    <t>ORD104153</t>
  </si>
  <si>
    <t>ORD104154</t>
  </si>
  <si>
    <t>ORD104155</t>
  </si>
  <si>
    <t>ORD104156</t>
  </si>
  <si>
    <t>ORD104157</t>
  </si>
  <si>
    <t>ORD104159</t>
  </si>
  <si>
    <t>CUST00490</t>
  </si>
  <si>
    <t>ORD104160</t>
  </si>
  <si>
    <t>ORD104161</t>
  </si>
  <si>
    <t>ORD104162</t>
  </si>
  <si>
    <t>ORD104163</t>
  </si>
  <si>
    <t>ORD104164</t>
  </si>
  <si>
    <t>ORD104166</t>
  </si>
  <si>
    <t>CUST02650</t>
  </si>
  <si>
    <t>ORD104169</t>
  </si>
  <si>
    <t>ORD104171</t>
  </si>
  <si>
    <t>ORD104172</t>
  </si>
  <si>
    <t>ORD104173</t>
  </si>
  <si>
    <t>ORD104174</t>
  </si>
  <si>
    <t>CUST00232</t>
  </si>
  <si>
    <t>ORD104176</t>
  </si>
  <si>
    <t>ORD104177</t>
  </si>
  <si>
    <t>ORD104179</t>
  </si>
  <si>
    <t>CUST02348</t>
  </si>
  <si>
    <t>ORD104180</t>
  </si>
  <si>
    <t>ORD104181</t>
  </si>
  <si>
    <t>ORD104182</t>
  </si>
  <si>
    <t>ORD104183</t>
  </si>
  <si>
    <t>ORD104184</t>
  </si>
  <si>
    <t>ORD104185</t>
  </si>
  <si>
    <t>CUST01680</t>
  </si>
  <si>
    <t>ORD104187</t>
  </si>
  <si>
    <t>ORD104190</t>
  </si>
  <si>
    <t>CUST01552</t>
  </si>
  <si>
    <t>ORD104191</t>
  </si>
  <si>
    <t>CUST02834</t>
  </si>
  <si>
    <t>ORD104192</t>
  </si>
  <si>
    <t>ORD104193</t>
  </si>
  <si>
    <t>ORD104194</t>
  </si>
  <si>
    <t>ORD104195</t>
  </si>
  <si>
    <t>CUST01867</t>
  </si>
  <si>
    <t>ORD104196</t>
  </si>
  <si>
    <t>ORD104197</t>
  </si>
  <si>
    <t>ORD104198</t>
  </si>
  <si>
    <t>ORD104199</t>
  </si>
  <si>
    <t>ORD104200</t>
  </si>
  <si>
    <t>CUST01853</t>
  </si>
  <si>
    <t>ORD104201</t>
  </si>
  <si>
    <t>CUST00429</t>
  </si>
  <si>
    <t>ORD104202</t>
  </si>
  <si>
    <t>CUST02633</t>
  </si>
  <si>
    <t>ORD104204</t>
  </si>
  <si>
    <t>CUST01478</t>
  </si>
  <si>
    <t>ORD104205</t>
  </si>
  <si>
    <t>ORD104207</t>
  </si>
  <si>
    <t>ORD104208</t>
  </si>
  <si>
    <t>CUST01176</t>
  </si>
  <si>
    <t>ORD104209</t>
  </si>
  <si>
    <t>ORD104210</t>
  </si>
  <si>
    <t>ORD104211</t>
  </si>
  <si>
    <t>ORD104212</t>
  </si>
  <si>
    <t>CUST01139</t>
  </si>
  <si>
    <t>ORD104213</t>
  </si>
  <si>
    <t>ORD104214</t>
  </si>
  <si>
    <t>CUST00640</t>
  </si>
  <si>
    <t>ORD104215</t>
  </si>
  <si>
    <t>CUST01954</t>
  </si>
  <si>
    <t>ORD104216</t>
  </si>
  <si>
    <t>ORD104217</t>
  </si>
  <si>
    <t>ORD104218</t>
  </si>
  <si>
    <t>ORD104219</t>
  </si>
  <si>
    <t>CUST01746</t>
  </si>
  <si>
    <t>ORD104221</t>
  </si>
  <si>
    <t>ORD104222</t>
  </si>
  <si>
    <t>ORD104223</t>
  </si>
  <si>
    <t>CUST01548</t>
  </si>
  <si>
    <t>ORD104224</t>
  </si>
  <si>
    <t>ORD104225</t>
  </si>
  <si>
    <t>ORD104226</t>
  </si>
  <si>
    <t>CUST02326</t>
  </si>
  <si>
    <t>ORD104228</t>
  </si>
  <si>
    <t>ORD104229</t>
  </si>
  <si>
    <t>ORD104230</t>
  </si>
  <si>
    <t>ORD104231</t>
  </si>
  <si>
    <t>CUST00269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</si>
  <si>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</si>
  <si>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</si>
  <si>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</si>
  <si>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</si>
  <si>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</si>
  <si>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</si>
  <si>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</si>
  <si>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</si>
  <si>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CUST03110</t>
  </si>
  <si>
    <t>ORD104241</t>
  </si>
  <si>
    <t>ORD104242</t>
  </si>
  <si>
    <t>CUST02415</t>
  </si>
  <si>
    <t>CUST03058</t>
  </si>
  <si>
    <t>ORD104244</t>
  </si>
  <si>
    <t>CUST01271</t>
  </si>
  <si>
    <t>ORD104245</t>
  </si>
  <si>
    <t>ORD104246</t>
  </si>
  <si>
    <t>CUST00594</t>
  </si>
  <si>
    <t>ORD104247</t>
  </si>
  <si>
    <t>ORD104248</t>
  </si>
  <si>
    <t>CUST00375</t>
  </si>
  <si>
    <t>ORD104249</t>
  </si>
  <si>
    <t>ORD104250</t>
  </si>
  <si>
    <t>ORD104252</t>
  </si>
  <si>
    <t>ORD104253</t>
  </si>
  <si>
    <t>ORD104255</t>
  </si>
  <si>
    <t>ORD104256</t>
  </si>
  <si>
    <t>ORD104257</t>
  </si>
  <si>
    <t>ORD104258</t>
  </si>
  <si>
    <t>CUST03423</t>
  </si>
  <si>
    <t>ORD104259</t>
  </si>
  <si>
    <t>CUST02087</t>
  </si>
  <si>
    <t>ORD104261</t>
  </si>
  <si>
    <t>CUST00615</t>
  </si>
  <si>
    <t>ORD104262</t>
  </si>
  <si>
    <t>CUST01994</t>
  </si>
  <si>
    <t>ORD104263</t>
  </si>
  <si>
    <t>CUST00233</t>
  </si>
  <si>
    <t>ORD104265</t>
  </si>
  <si>
    <t>ORD104267</t>
  </si>
  <si>
    <t>ORD104268</t>
  </si>
  <si>
    <t>CUST02567</t>
  </si>
  <si>
    <t>ORD104269</t>
  </si>
  <si>
    <t>CUST02108</t>
  </si>
  <si>
    <t>CUST03050</t>
  </si>
  <si>
    <t>ORD104271</t>
  </si>
  <si>
    <t>ORD104272</t>
  </si>
  <si>
    <t>ORD104273</t>
  </si>
  <si>
    <t>ORD104274</t>
  </si>
  <si>
    <t>ORD104275</t>
  </si>
  <si>
    <t>CUST02451</t>
  </si>
  <si>
    <t>ORD104276</t>
  </si>
  <si>
    <t>ORD104277</t>
  </si>
  <si>
    <t>ORD104278</t>
  </si>
  <si>
    <t>CUST00100</t>
  </si>
  <si>
    <t>ORD104280</t>
  </si>
  <si>
    <t>ORD104281</t>
  </si>
  <si>
    <t>ORD104282</t>
  </si>
  <si>
    <t>ORD104283</t>
  </si>
  <si>
    <t>CUST00149</t>
  </si>
  <si>
    <t>ORD104284</t>
  </si>
  <si>
    <t>ORD104285</t>
  </si>
  <si>
    <t>ORD104286</t>
  </si>
  <si>
    <t>ORD104287</t>
  </si>
  <si>
    <t>CUST01957</t>
  </si>
  <si>
    <t>ORD104288</t>
  </si>
  <si>
    <t>ORD104289</t>
  </si>
  <si>
    <t>ORD104291</t>
  </si>
  <si>
    <t>CUST00923</t>
  </si>
  <si>
    <t>ORD104292</t>
  </si>
  <si>
    <t>ORD104293</t>
  </si>
  <si>
    <t>CUST01538</t>
  </si>
  <si>
    <t>ORD104294</t>
  </si>
  <si>
    <t>ORD104295</t>
  </si>
  <si>
    <t>CUST01150</t>
  </si>
  <si>
    <t>ORD104296</t>
  </si>
  <si>
    <t>CUST02761</t>
  </si>
  <si>
    <t>CUST01054</t>
  </si>
  <si>
    <t>ORD104298</t>
  </si>
  <si>
    <t>ORD104299</t>
  </si>
  <si>
    <t>ORD104300</t>
  </si>
  <si>
    <t>ORD104301</t>
  </si>
  <si>
    <t>ORD104302</t>
  </si>
  <si>
    <t>ORD104304</t>
  </si>
  <si>
    <t>CUST00771</t>
  </si>
  <si>
    <t>ORD104305</t>
  </si>
  <si>
    <t>ORD104306</t>
  </si>
  <si>
    <t>ORD104308</t>
  </si>
  <si>
    <t>ORD104309</t>
  </si>
  <si>
    <t>ORD104310</t>
  </si>
  <si>
    <t>CUST02377</t>
  </si>
  <si>
    <t>ORD104311</t>
  </si>
  <si>
    <t>ORD104312</t>
  </si>
  <si>
    <t>CUST02970</t>
  </si>
  <si>
    <t>ORD104313</t>
  </si>
  <si>
    <t>ORD104314</t>
  </si>
  <si>
    <t>ORD104315</t>
  </si>
  <si>
    <t>ORD104316</t>
  </si>
  <si>
    <t>ORD104317</t>
  </si>
  <si>
    <t>ORD104318</t>
  </si>
  <si>
    <t>ORD104319</t>
  </si>
  <si>
    <t>CUST02492</t>
  </si>
  <si>
    <t>ORD104320</t>
  </si>
  <si>
    <t>ORD104321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</si>
  <si>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</si>
  <si>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</si>
  <si>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</si>
  <si>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</si>
  <si>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</si>
  <si>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</si>
  <si>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</si>
  <si>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</si>
  <si>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</si>
  <si>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</si>
  <si>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</si>
  <si>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CUST01073</t>
  </si>
  <si>
    <t>ORD104334</t>
  </si>
  <si>
    <t>CUST01252</t>
  </si>
  <si>
    <t>ORD104335</t>
  </si>
  <si>
    <t>CUST01173</t>
  </si>
  <si>
    <t>ORD104336</t>
  </si>
  <si>
    <t>ORD104337</t>
  </si>
  <si>
    <t>ORD104338</t>
  </si>
  <si>
    <t>CUST02020</t>
  </si>
  <si>
    <t>ORD104341</t>
  </si>
  <si>
    <t>ORD104342</t>
  </si>
  <si>
    <t>ORD104343</t>
  </si>
  <si>
    <t>ORD104344</t>
  </si>
  <si>
    <t>ORD104346</t>
  </si>
  <si>
    <t>CUST00431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</si>
  <si>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</si>
  <si>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</si>
  <si>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</si>
  <si>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</si>
  <si>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</si>
  <si>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</si>
  <si>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</si>
  <si>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ORD104355</t>
  </si>
  <si>
    <t>CUST02275</t>
  </si>
  <si>
    <t>ORD104356</t>
  </si>
  <si>
    <t>ORD104357</t>
  </si>
  <si>
    <t>CUST02561</t>
  </si>
  <si>
    <t>ORD104358</t>
  </si>
  <si>
    <t>CUST02147</t>
  </si>
  <si>
    <t>ORD104359</t>
  </si>
  <si>
    <t>ORD104360</t>
  </si>
  <si>
    <t>ORD104361</t>
  </si>
  <si>
    <t>ORD104362</t>
  </si>
  <si>
    <t>ORD104364</t>
  </si>
  <si>
    <t>CUST01805</t>
  </si>
  <si>
    <t>ORD104365</t>
  </si>
  <si>
    <t>CUST02091</t>
  </si>
  <si>
    <t>ORD104366</t>
  </si>
  <si>
    <t>ORD104367</t>
  </si>
  <si>
    <t>ORD104368</t>
  </si>
  <si>
    <t>ORD104369</t>
  </si>
  <si>
    <t>CUST02620</t>
  </si>
  <si>
    <t>ORD104371</t>
  </si>
  <si>
    <t>ORD104372</t>
  </si>
  <si>
    <t>CUST01326</t>
  </si>
  <si>
    <t>ORD104373</t>
  </si>
  <si>
    <t>ORD104374</t>
  </si>
  <si>
    <t>ORD104375</t>
  </si>
  <si>
    <t>ORD104376</t>
  </si>
  <si>
    <t>CUST01569</t>
  </si>
  <si>
    <t>ORD104377</t>
  </si>
  <si>
    <t>CUST03431</t>
  </si>
  <si>
    <t>ORD104378</t>
  </si>
  <si>
    <t>ORD104379</t>
  </si>
  <si>
    <t>ORD104380</t>
  </si>
  <si>
    <t>CUST02123</t>
  </si>
  <si>
    <t>ORD104381</t>
  </si>
  <si>
    <t>ORD104382</t>
  </si>
  <si>
    <t>CUST01855</t>
  </si>
  <si>
    <t>ORD104383</t>
  </si>
  <si>
    <t>CUST01885</t>
  </si>
  <si>
    <t>ORD104384</t>
  </si>
  <si>
    <t>CUST01564</t>
  </si>
  <si>
    <t>ORD104385</t>
  </si>
  <si>
    <t>CUST02496</t>
  </si>
  <si>
    <t>ORD104386</t>
  </si>
  <si>
    <t>ORD104387</t>
  </si>
  <si>
    <t>ORD104388</t>
  </si>
  <si>
    <t>CUST03186</t>
  </si>
  <si>
    <t>ORD104389</t>
  </si>
  <si>
    <t>CUST03259</t>
  </si>
  <si>
    <t>ORD104390</t>
  </si>
  <si>
    <t>CUST00532</t>
  </si>
  <si>
    <t>ORD104391</t>
  </si>
  <si>
    <t>ORD104392</t>
  </si>
  <si>
    <t>ORD104393</t>
  </si>
  <si>
    <t>ORD104394</t>
  </si>
  <si>
    <t>ORD104395</t>
  </si>
  <si>
    <t>CUST00694</t>
  </si>
  <si>
    <t>ORD104396</t>
  </si>
  <si>
    <t>ORD104397</t>
  </si>
  <si>
    <t>CUST01968</t>
  </si>
  <si>
    <t>ORD104398</t>
  </si>
  <si>
    <t>ORD104399</t>
  </si>
  <si>
    <t>CUST01697</t>
  </si>
  <si>
    <t>ORD104400</t>
  </si>
  <si>
    <t>CUST00876</t>
  </si>
  <si>
    <t>ORD104401</t>
  </si>
  <si>
    <t>CUST03385</t>
  </si>
  <si>
    <t>ORD104403</t>
  </si>
  <si>
    <t>ORD104404</t>
  </si>
  <si>
    <t>ORD104406</t>
  </si>
  <si>
    <t>ORD104407</t>
  </si>
  <si>
    <t>ORD104408</t>
  </si>
  <si>
    <t>CUST03150</t>
  </si>
  <si>
    <t>ORD104410</t>
  </si>
  <si>
    <t>ORD104411</t>
  </si>
  <si>
    <t>ORD104412</t>
  </si>
  <si>
    <t>ORD104413</t>
  </si>
  <si>
    <t>ORD104414</t>
  </si>
  <si>
    <t>CUST01493</t>
  </si>
  <si>
    <t>ORD104415</t>
  </si>
  <si>
    <t>CUST01576</t>
  </si>
  <si>
    <t>ORD104416</t>
  </si>
  <si>
    <t>ORD104417</t>
  </si>
  <si>
    <t>ORD104418</t>
  </si>
  <si>
    <t>CUST02794</t>
  </si>
  <si>
    <t>ORD104419</t>
  </si>
  <si>
    <t>ORD104420</t>
  </si>
  <si>
    <t>ORD104421</t>
  </si>
  <si>
    <t>ORD104423</t>
  </si>
  <si>
    <t>ORD104424</t>
  </si>
  <si>
    <t>ORD104425</t>
  </si>
  <si>
    <t>CUST03102</t>
  </si>
  <si>
    <t>ORD104426</t>
  </si>
  <si>
    <t>ORD104427</t>
  </si>
  <si>
    <t>CUST01420</t>
  </si>
  <si>
    <t>CUST02330</t>
  </si>
  <si>
    <t>ORD104430</t>
  </si>
  <si>
    <t>ORD104432</t>
  </si>
  <si>
    <t>ORD104434</t>
  </si>
  <si>
    <t>ORD104435</t>
  </si>
  <si>
    <t>ORD104436</t>
  </si>
  <si>
    <t>ORD104437</t>
  </si>
  <si>
    <t>ORD104438</t>
  </si>
  <si>
    <t>CUST01609</t>
  </si>
  <si>
    <t>ORD104440</t>
  </si>
  <si>
    <t>CUST01739</t>
  </si>
  <si>
    <t>ORD104441</t>
  </si>
  <si>
    <t>ORD104442</t>
  </si>
  <si>
    <t>CUST02267</t>
  </si>
  <si>
    <t>ORD104443</t>
  </si>
  <si>
    <t>ORD104444</t>
  </si>
  <si>
    <t>ORD104445</t>
  </si>
  <si>
    <t>ORD104446</t>
  </si>
  <si>
    <t>ORD104447</t>
  </si>
  <si>
    <t>ORD104448</t>
  </si>
  <si>
    <t>CUST01196</t>
  </si>
  <si>
    <t>ORD104449</t>
  </si>
  <si>
    <t>ORD104450</t>
  </si>
  <si>
    <t>CUST01021</t>
  </si>
  <si>
    <t>ORD104451</t>
  </si>
  <si>
    <t>ORD104452</t>
  </si>
  <si>
    <t>ORD104455</t>
  </si>
  <si>
    <t>CUST02987</t>
  </si>
  <si>
    <t>ORD104456</t>
  </si>
  <si>
    <t>ORD104457</t>
  </si>
  <si>
    <t>CUST02837</t>
  </si>
  <si>
    <t>ORD104458</t>
  </si>
  <si>
    <t>ORD104459</t>
  </si>
  <si>
    <t>ORD104460</t>
  </si>
  <si>
    <t>ORD104461</t>
  </si>
  <si>
    <t>ORD104462</t>
  </si>
  <si>
    <t>CUST00536</t>
  </si>
  <si>
    <t>ORD104463</t>
  </si>
  <si>
    <t>ORD104464</t>
  </si>
  <si>
    <t>ORD104466</t>
  </si>
  <si>
    <t>CUST02916</t>
  </si>
  <si>
    <t>ORD104467</t>
  </si>
  <si>
    <t>CUST01785</t>
  </si>
  <si>
    <t>ORD104469</t>
  </si>
  <si>
    <t>CUST00520</t>
  </si>
  <si>
    <t>ORD104470</t>
  </si>
  <si>
    <t>ORD104471</t>
  </si>
  <si>
    <t>ORD104472</t>
  </si>
  <si>
    <t>CUST02075</t>
  </si>
  <si>
    <t>ORD104473</t>
  </si>
  <si>
    <t>ORD104474</t>
  </si>
  <si>
    <t>ORD104475</t>
  </si>
  <si>
    <t>CUST03250</t>
  </si>
  <si>
    <t>ORD104476</t>
  </si>
  <si>
    <t>CUST02531</t>
  </si>
  <si>
    <t>ORD104477</t>
  </si>
  <si>
    <t>ORD104478</t>
  </si>
  <si>
    <t>ORD104479</t>
  </si>
  <si>
    <t>CUST02154</t>
  </si>
  <si>
    <t>ORD104480</t>
  </si>
  <si>
    <t>CUST01628</t>
  </si>
  <si>
    <t>ORD104482</t>
  </si>
  <si>
    <t>ORD104483</t>
  </si>
  <si>
    <t>ORD104484</t>
  </si>
  <si>
    <t>ORD104485</t>
  </si>
  <si>
    <t>ORD104486</t>
  </si>
  <si>
    <t>ORD104487</t>
  </si>
  <si>
    <t>CUST00400</t>
  </si>
  <si>
    <t>ORD104489</t>
  </si>
  <si>
    <t>ORD104490</t>
  </si>
  <si>
    <t>ORD104491</t>
  </si>
  <si>
    <t>ORD104492</t>
  </si>
  <si>
    <t>ORD104493</t>
  </si>
  <si>
    <t>ORD104494</t>
  </si>
  <si>
    <t>CUST00602</t>
  </si>
  <si>
    <t>ORD104495</t>
  </si>
  <si>
    <t>CUST02817</t>
  </si>
  <si>
    <t>CUST00476</t>
  </si>
  <si>
    <t>ORD104498</t>
  </si>
  <si>
    <t>CUST02546</t>
  </si>
  <si>
    <t>ORD104499</t>
  </si>
  <si>
    <t>ORD104500</t>
  </si>
  <si>
    <t>CUST03213</t>
  </si>
  <si>
    <t>ORD104501</t>
  </si>
  <si>
    <t>ORD104502</t>
  </si>
  <si>
    <t>ORD104503</t>
  </si>
  <si>
    <t>ORD104504</t>
  </si>
  <si>
    <t>CUST00720</t>
  </si>
  <si>
    <t>ORD104506</t>
  </si>
  <si>
    <t>ORD104507</t>
  </si>
  <si>
    <t>ORD104508</t>
  </si>
  <si>
    <t>ORD104509</t>
  </si>
  <si>
    <t>ORD104510</t>
  </si>
  <si>
    <t>ORD104511</t>
  </si>
  <si>
    <t>CUST01553</t>
  </si>
  <si>
    <t>ORD104512</t>
  </si>
  <si>
    <t>CUST00915</t>
  </si>
  <si>
    <t>ORD104513</t>
  </si>
  <si>
    <t>ORD104514</t>
  </si>
  <si>
    <t>ORD104515</t>
  </si>
  <si>
    <t>CUST02844</t>
  </si>
  <si>
    <t>CUST00082</t>
  </si>
  <si>
    <t>ORD104517</t>
  </si>
  <si>
    <t>ORD104518</t>
  </si>
  <si>
    <t>ORD104520</t>
  </si>
  <si>
    <t>ORD104521</t>
  </si>
  <si>
    <t>ORD104522</t>
  </si>
  <si>
    <t>ORD104523</t>
  </si>
  <si>
    <t>ORD104524</t>
  </si>
  <si>
    <t>ORD104525</t>
  </si>
  <si>
    <t>CUST01475</t>
  </si>
  <si>
    <t>ORD104526</t>
  </si>
  <si>
    <t>ORD104527</t>
  </si>
  <si>
    <t>ORD104528</t>
  </si>
  <si>
    <t>ORD104529</t>
  </si>
  <si>
    <t>CUST01091</t>
  </si>
  <si>
    <t>ORD104531</t>
  </si>
  <si>
    <t>CUST01646</t>
  </si>
  <si>
    <t>ORD104532</t>
  </si>
  <si>
    <t>CUST01217</t>
  </si>
  <si>
    <t>ORD104533</t>
  </si>
  <si>
    <t>ORD104535</t>
  </si>
  <si>
    <t>CUST02113</t>
  </si>
  <si>
    <t>ORD104536</t>
  </si>
  <si>
    <t>ORD104538</t>
  </si>
  <si>
    <t>ORD104539</t>
  </si>
  <si>
    <t>CUST00548</t>
  </si>
  <si>
    <t>ORD104540</t>
  </si>
  <si>
    <t>ORD104541</t>
  </si>
  <si>
    <t>CUST00229</t>
  </si>
  <si>
    <t>ORD104542</t>
  </si>
  <si>
    <t>ORD104543</t>
  </si>
  <si>
    <t>CUST00478</t>
  </si>
  <si>
    <t>ORD104544</t>
  </si>
  <si>
    <t>ORD104545</t>
  </si>
  <si>
    <t>CUST01127</t>
  </si>
  <si>
    <t>ORD104546</t>
  </si>
  <si>
    <t>ORD104547</t>
  </si>
  <si>
    <t>ORD104548</t>
  </si>
  <si>
    <t>CUST02228</t>
  </si>
  <si>
    <t>ORD104549</t>
  </si>
  <si>
    <t>ORD104550</t>
  </si>
  <si>
    <t>CUST00891</t>
  </si>
  <si>
    <t>ORD104551</t>
  </si>
  <si>
    <t>CUST02946</t>
  </si>
  <si>
    <t>ORD104552</t>
  </si>
  <si>
    <t>ORD104553</t>
  </si>
  <si>
    <t>CUST02639</t>
  </si>
  <si>
    <t>ORD104554</t>
  </si>
  <si>
    <t>ORD104555</t>
  </si>
  <si>
    <t>CUST01496</t>
  </si>
  <si>
    <t>ORD104556</t>
  </si>
  <si>
    <t>CUST01394</t>
  </si>
  <si>
    <t>ORD104557</t>
  </si>
  <si>
    <t>ORD104558</t>
  </si>
  <si>
    <t>ORD104559</t>
  </si>
  <si>
    <t>CUST02648</t>
  </si>
  <si>
    <t>ORD104560</t>
  </si>
  <si>
    <t>ORD104561</t>
  </si>
  <si>
    <t>CUST00255</t>
  </si>
  <si>
    <t>ORD104562</t>
  </si>
  <si>
    <t>ORD104563</t>
  </si>
  <si>
    <t>ORD104565</t>
  </si>
  <si>
    <t>CUST02727</t>
  </si>
  <si>
    <t>ORD104566</t>
  </si>
  <si>
    <t>CUST00177</t>
  </si>
  <si>
    <t>ORD104567</t>
  </si>
  <si>
    <t>ORD104568</t>
  </si>
  <si>
    <t>CUST01899</t>
  </si>
  <si>
    <t>ORD104569</t>
  </si>
  <si>
    <t>ORD104571</t>
  </si>
  <si>
    <t>ORD104572</t>
  </si>
  <si>
    <t>ORD104575</t>
  </si>
  <si>
    <t>ORD104576</t>
  </si>
  <si>
    <t>CUST01361</t>
  </si>
  <si>
    <t>ORD104578</t>
  </si>
  <si>
    <t>ORD104579</t>
  </si>
  <si>
    <t>CUST02044</t>
  </si>
  <si>
    <t>ORD104580</t>
  </si>
  <si>
    <t>CUST01797</t>
  </si>
  <si>
    <t>ORD104581</t>
  </si>
  <si>
    <t>ORD104583</t>
  </si>
  <si>
    <t>CUST03324</t>
  </si>
  <si>
    <t>ORD104584</t>
  </si>
  <si>
    <t>ORD104585</t>
  </si>
  <si>
    <t>ORD104586</t>
  </si>
  <si>
    <t>ORD104587</t>
  </si>
  <si>
    <t>ORD104588</t>
  </si>
  <si>
    <t>CUST02019</t>
  </si>
  <si>
    <t>ORD104589</t>
  </si>
  <si>
    <t>CUST02832</t>
  </si>
  <si>
    <t>ORD104590</t>
  </si>
  <si>
    <t>ORD104591</t>
  </si>
  <si>
    <t>ORD104592</t>
  </si>
  <si>
    <t>ORD104593</t>
  </si>
  <si>
    <t>CUST02759</t>
  </si>
  <si>
    <t>ORD104594</t>
  </si>
  <si>
    <t>CUST00085</t>
  </si>
  <si>
    <t>ORD104596</t>
  </si>
  <si>
    <t>ORD104598</t>
  </si>
  <si>
    <t>ORD104599</t>
  </si>
  <si>
    <t>CUST00738</t>
  </si>
  <si>
    <t>ORD104600</t>
  </si>
  <si>
    <t>CUST00449</t>
  </si>
  <si>
    <t>ORD104601</t>
  </si>
  <si>
    <t>ORD104602</t>
  </si>
  <si>
    <t>ORD104603</t>
  </si>
  <si>
    <t>ORD104604</t>
  </si>
  <si>
    <t>ORD104605</t>
  </si>
  <si>
    <t>CUST03483</t>
  </si>
  <si>
    <t>ORD104606</t>
  </si>
  <si>
    <t>CUST02023</t>
  </si>
  <si>
    <t>ORD104607</t>
  </si>
  <si>
    <t>ORD104608</t>
  </si>
  <si>
    <t>ORD104609</t>
  </si>
  <si>
    <t>ORD104610</t>
  </si>
  <si>
    <t>CUST00197</t>
  </si>
  <si>
    <t>ORD104612</t>
  </si>
  <si>
    <t>CUST00080</t>
  </si>
  <si>
    <t>ORD104613</t>
  </si>
  <si>
    <t>ORD104614</t>
  </si>
  <si>
    <t>ORD104615</t>
  </si>
  <si>
    <t>ORD104616</t>
  </si>
  <si>
    <t>ORD104617</t>
  </si>
  <si>
    <t>CUST02470</t>
  </si>
  <si>
    <t>ORD104619</t>
  </si>
  <si>
    <t>ORD104621</t>
  </si>
  <si>
    <t>ORD104622</t>
  </si>
  <si>
    <t>CUST01380</t>
  </si>
  <si>
    <t>ORD104623</t>
  </si>
  <si>
    <t>ORD104624</t>
  </si>
  <si>
    <t>CUST03251</t>
  </si>
  <si>
    <t>ORD104626</t>
  </si>
  <si>
    <t>CUST00311</t>
  </si>
  <si>
    <t>ORD104627</t>
  </si>
  <si>
    <t>CUST00611</t>
  </si>
  <si>
    <t>ORD104628</t>
  </si>
  <si>
    <t>ORD104629</t>
  </si>
  <si>
    <t>CUST00188</t>
  </si>
  <si>
    <t>ORD104630</t>
  </si>
  <si>
    <t>ORD104631</t>
  </si>
  <si>
    <t>ORD104632</t>
  </si>
  <si>
    <t>ORD104633</t>
  </si>
  <si>
    <t>ORD104634</t>
  </si>
  <si>
    <t>ORD104635</t>
  </si>
  <si>
    <t>ORD104636</t>
  </si>
  <si>
    <t>CUST03237</t>
  </si>
  <si>
    <t>ORD104637</t>
  </si>
  <si>
    <t>ORD104638</t>
  </si>
  <si>
    <t>CUST01851</t>
  </si>
  <si>
    <t>ORD104639</t>
  </si>
  <si>
    <t>ORD104640</t>
  </si>
  <si>
    <t>ORD104641</t>
  </si>
  <si>
    <t>ORD104642</t>
  </si>
  <si>
    <t>ORD104644</t>
  </si>
  <si>
    <t>ORD104645</t>
  </si>
  <si>
    <t>ORD104646</t>
  </si>
  <si>
    <t>ORD104647</t>
  </si>
  <si>
    <t>CUST02152</t>
  </si>
  <si>
    <t>ORD104648</t>
  </si>
  <si>
    <t>ORD104649</t>
  </si>
  <si>
    <t>ORD104650</t>
  </si>
  <si>
    <t>ORD104651</t>
  </si>
  <si>
    <t>ORD104652</t>
  </si>
  <si>
    <t>ORD104653</t>
  </si>
  <si>
    <t>ORD104654</t>
  </si>
  <si>
    <t>CUST01472</t>
  </si>
  <si>
    <t>ORD104655</t>
  </si>
  <si>
    <t>ORD104656</t>
  </si>
  <si>
    <t>ORD104657</t>
  </si>
  <si>
    <t>CUST00464</t>
  </si>
  <si>
    <t>ORD104658</t>
  </si>
  <si>
    <t>ORD104659</t>
  </si>
  <si>
    <t>ORD104660</t>
  </si>
  <si>
    <t>ORD104661</t>
  </si>
  <si>
    <t>CUST00283</t>
  </si>
  <si>
    <t>ORD104663</t>
  </si>
  <si>
    <t>CUST01351</t>
  </si>
  <si>
    <t>ORD104664</t>
  </si>
  <si>
    <t>CUST00964</t>
  </si>
  <si>
    <t>ORD104666</t>
  </si>
  <si>
    <t>ORD104668</t>
  </si>
  <si>
    <t>CUST00245</t>
  </si>
  <si>
    <t>ORD104669</t>
  </si>
  <si>
    <t>ORD104670</t>
  </si>
  <si>
    <t>ORD104671</t>
  </si>
  <si>
    <t>CUST02101</t>
  </si>
  <si>
    <t>ORD104672</t>
  </si>
  <si>
    <t>ORD104674</t>
  </si>
  <si>
    <t>ORD104675</t>
  </si>
  <si>
    <t>ORD104676</t>
  </si>
  <si>
    <t>ORD104677</t>
  </si>
  <si>
    <t>ORD104678</t>
  </si>
  <si>
    <t>ORD104679</t>
  </si>
  <si>
    <t>ORD104680</t>
  </si>
  <si>
    <t>CUST03241</t>
  </si>
  <si>
    <t>ORD104681</t>
  </si>
  <si>
    <t>ORD104682</t>
  </si>
  <si>
    <t>ORD104684</t>
  </si>
  <si>
    <t>CUST02039</t>
  </si>
  <si>
    <t>ORD104685</t>
  </si>
  <si>
    <t>CUST02773</t>
  </si>
  <si>
    <t>ORD104687</t>
  </si>
  <si>
    <t>ORD104688</t>
  </si>
  <si>
    <t>CUST01678</t>
  </si>
  <si>
    <t>ORD104689</t>
  </si>
  <si>
    <t>CUST03293</t>
  </si>
  <si>
    <t>ORD104690</t>
  </si>
  <si>
    <t>CUST02268</t>
  </si>
  <si>
    <t>ORD104691</t>
  </si>
  <si>
    <t>ORD104692</t>
  </si>
  <si>
    <t>CUST01767</t>
  </si>
  <si>
    <t>ORD104696</t>
  </si>
  <si>
    <t>CUST00675</t>
  </si>
  <si>
    <t>ORD104698</t>
  </si>
  <si>
    <t>CUST01259</t>
  </si>
  <si>
    <t>ORD104700</t>
  </si>
  <si>
    <t>CUST02099</t>
  </si>
  <si>
    <t>ORD104701</t>
  </si>
  <si>
    <t>CUST00663</t>
  </si>
  <si>
    <t>ORD104703</t>
  </si>
  <si>
    <t>CUST02429</t>
  </si>
  <si>
    <t>CUST01983</t>
  </si>
  <si>
    <t>ORD104706</t>
  </si>
  <si>
    <t>ORD104707</t>
  </si>
  <si>
    <t>CUST00135</t>
  </si>
  <si>
    <t>ORD104708</t>
  </si>
  <si>
    <t>CUST00864</t>
  </si>
  <si>
    <t>ORD104710</t>
  </si>
  <si>
    <t>CUST00114</t>
  </si>
  <si>
    <t>ORD104711</t>
  </si>
  <si>
    <t>ORD104712</t>
  </si>
  <si>
    <t>ORD104713</t>
  </si>
  <si>
    <t>CUST02532</t>
  </si>
  <si>
    <t>ORD104714</t>
  </si>
  <si>
    <t>CUST01815</t>
  </si>
  <si>
    <t>ORD104716</t>
  </si>
  <si>
    <t>ORD104717</t>
  </si>
  <si>
    <t>ORD104719</t>
  </si>
  <si>
    <t>ORD104721</t>
  </si>
  <si>
    <t>ORD104722</t>
  </si>
  <si>
    <t>CUST01883</t>
  </si>
  <si>
    <t>ORD104723</t>
  </si>
  <si>
    <t>ORD104724</t>
  </si>
  <si>
    <t>ORD104725</t>
  </si>
  <si>
    <t>ORD104726</t>
  </si>
  <si>
    <t>ORD104727</t>
  </si>
  <si>
    <t>ORD104728</t>
  </si>
  <si>
    <t>CUST02447</t>
  </si>
  <si>
    <t>ORD104729</t>
  </si>
  <si>
    <t>CUST02585</t>
  </si>
  <si>
    <t>ORD104730</t>
  </si>
  <si>
    <t>ORD104731</t>
  </si>
  <si>
    <t>CUST00521</t>
  </si>
  <si>
    <t>ORD104732</t>
  </si>
  <si>
    <t>CUST02600</t>
  </si>
  <si>
    <t>ORD104733</t>
  </si>
  <si>
    <t>CUST00633</t>
  </si>
  <si>
    <t>ORD104734</t>
  </si>
  <si>
    <t>ORD104735</t>
  </si>
  <si>
    <t>CUST00193</t>
  </si>
  <si>
    <t>ORD104736</t>
  </si>
  <si>
    <t>ORD104737</t>
  </si>
  <si>
    <t>ORD104738</t>
  </si>
  <si>
    <t>CUST01763</t>
  </si>
  <si>
    <t>ORD104742</t>
  </si>
  <si>
    <t>ORD104743</t>
  </si>
  <si>
    <t>CUST03170</t>
  </si>
  <si>
    <t>ORD104746</t>
  </si>
  <si>
    <t>CUST00606</t>
  </si>
  <si>
    <t>ORD104747</t>
  </si>
  <si>
    <t>CUST01142</t>
  </si>
  <si>
    <t>ORD104748</t>
  </si>
  <si>
    <t>ORD104751</t>
  </si>
  <si>
    <t>ORD104752</t>
  </si>
  <si>
    <t>ORD104753</t>
  </si>
  <si>
    <t>ORD104754</t>
  </si>
  <si>
    <t>CUST03084</t>
  </si>
  <si>
    <t>CUST02084</t>
  </si>
  <si>
    <t>ORD104756</t>
  </si>
  <si>
    <t>ORD104758</t>
  </si>
  <si>
    <t>CUST01059</t>
  </si>
  <si>
    <t>ORD104760</t>
  </si>
  <si>
    <t>ORD104761</t>
  </si>
  <si>
    <t>CUST01972</t>
  </si>
  <si>
    <t>ORD104763</t>
  </si>
  <si>
    <t>CUST01854</t>
  </si>
  <si>
    <t>ORD104764</t>
  </si>
  <si>
    <t>ORD104765</t>
  </si>
  <si>
    <t>ORD104767</t>
  </si>
  <si>
    <t>ORD104768</t>
  </si>
  <si>
    <t>ORD104769</t>
  </si>
  <si>
    <t>ORD104770</t>
  </si>
  <si>
    <t>ORD104771</t>
  </si>
  <si>
    <t>CUST02322</t>
  </si>
  <si>
    <t>ORD104772</t>
  </si>
  <si>
    <t>ORD104773</t>
  </si>
  <si>
    <t>ORD104774</t>
  </si>
  <si>
    <t>ORD104775</t>
  </si>
  <si>
    <t>ORD104776</t>
  </si>
  <si>
    <t>ORD104777</t>
  </si>
  <si>
    <t>ORD104778</t>
  </si>
  <si>
    <t>CUST00565</t>
  </si>
  <si>
    <t>ORD104779</t>
  </si>
  <si>
    <t>ORD104780</t>
  </si>
  <si>
    <t>ORD104781</t>
  </si>
  <si>
    <t>CUST02645</t>
  </si>
  <si>
    <t>ORD104782</t>
  </si>
  <si>
    <t>ORD104783</t>
  </si>
  <si>
    <t>CUST00061</t>
  </si>
  <si>
    <t>ORD104785</t>
  </si>
  <si>
    <t>ORD104786</t>
  </si>
  <si>
    <t>ORD104787</t>
  </si>
  <si>
    <t>CUST03281</t>
  </si>
  <si>
    <t>ORD104788</t>
  </si>
  <si>
    <t>CUST02425</t>
  </si>
  <si>
    <t>ORD104789</t>
  </si>
  <si>
    <t>CUST02281</t>
  </si>
  <si>
    <t>ORD104790</t>
  </si>
  <si>
    <t>ORD104791</t>
  </si>
  <si>
    <t>ORD104792</t>
  </si>
  <si>
    <t>CUST01306</t>
  </si>
  <si>
    <t>ORD104795</t>
  </si>
  <si>
    <t>ORD104796</t>
  </si>
  <si>
    <t>ORD104797</t>
  </si>
  <si>
    <t>ORD104798</t>
  </si>
  <si>
    <t>CUST01953</t>
  </si>
  <si>
    <t>ORD104800</t>
  </si>
  <si>
    <t>ORD104801</t>
  </si>
  <si>
    <t>ORD104802</t>
  </si>
  <si>
    <t>ORD104803</t>
  </si>
  <si>
    <t>ORD104804</t>
  </si>
  <si>
    <t>ORD104806</t>
  </si>
  <si>
    <t>ORD104807</t>
  </si>
  <si>
    <t>ORD104808</t>
  </si>
  <si>
    <t>CUST03412</t>
  </si>
  <si>
    <t>ORD104809</t>
  </si>
  <si>
    <t>ORD104810</t>
  </si>
  <si>
    <t>ORD104811</t>
  </si>
  <si>
    <t>ORD104812</t>
  </si>
  <si>
    <t>ORD104814</t>
  </si>
  <si>
    <t>ORD104815</t>
  </si>
  <si>
    <t>ORD104816</t>
  </si>
  <si>
    <t>ORD104817</t>
  </si>
  <si>
    <t>ORD104818</t>
  </si>
  <si>
    <t>ORD104819</t>
  </si>
  <si>
    <t>ORD104821</t>
  </si>
  <si>
    <t>ORD104822</t>
  </si>
  <si>
    <t>ORD104823</t>
  </si>
  <si>
    <t>CUST02563</t>
  </si>
  <si>
    <t>ORD104824</t>
  </si>
  <si>
    <t>ORD104825</t>
  </si>
  <si>
    <t>ORD104826</t>
  </si>
  <si>
    <t>CUST00576</t>
  </si>
  <si>
    <t>ORD104827</t>
  </si>
  <si>
    <t>ORD104828</t>
  </si>
  <si>
    <t>CUST02873</t>
  </si>
  <si>
    <t>CUST01946</t>
  </si>
  <si>
    <t>ORD104830</t>
  </si>
  <si>
    <t>ORD104831</t>
  </si>
  <si>
    <t>ORD104832</t>
  </si>
  <si>
    <t>CUST03359</t>
  </si>
  <si>
    <t>ORD104833</t>
  </si>
  <si>
    <t>CUST02355</t>
  </si>
  <si>
    <t>ORD104835</t>
  </si>
  <si>
    <t>CUST02256</t>
  </si>
  <si>
    <t>CUST02780</t>
  </si>
  <si>
    <t>ORD104837</t>
  </si>
  <si>
    <t>CUST00434</t>
  </si>
  <si>
    <t>ORD104839</t>
  </si>
  <si>
    <t>ORD104841</t>
  </si>
  <si>
    <t>ORD104842</t>
  </si>
  <si>
    <t>ORD104843</t>
  </si>
  <si>
    <t>ORD104844</t>
  </si>
  <si>
    <t>ORD104845</t>
  </si>
  <si>
    <t>CUST02909</t>
  </si>
  <si>
    <t>ORD104846</t>
  </si>
  <si>
    <t>CUST01790</t>
  </si>
  <si>
    <t>ORD104847</t>
  </si>
  <si>
    <t>CUST03407</t>
  </si>
  <si>
    <t>ORD104848</t>
  </si>
  <si>
    <t>ORD104849</t>
  </si>
  <si>
    <t>ORD104850</t>
  </si>
  <si>
    <t>ORD104851</t>
  </si>
  <si>
    <t>CUST01711</t>
  </si>
  <si>
    <t>ORD104852</t>
  </si>
  <si>
    <t>ORD104853</t>
  </si>
  <si>
    <t>CUST02018</t>
  </si>
  <si>
    <t>ORD104854</t>
  </si>
  <si>
    <t>ORD104855</t>
  </si>
  <si>
    <t>ORD104856</t>
  </si>
  <si>
    <t>ORD104857</t>
  </si>
  <si>
    <t>ORD104858</t>
  </si>
  <si>
    <t>CUST00502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</si>
  <si>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</si>
  <si>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</si>
  <si>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</si>
  <si>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</si>
  <si>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</si>
  <si>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</si>
  <si>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</si>
  <si>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</si>
  <si>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</si>
  <si>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ORD104869</t>
  </si>
  <si>
    <t>ORD104870</t>
  </si>
  <si>
    <t>ORD104871</t>
  </si>
  <si>
    <t>ORD104872</t>
  </si>
  <si>
    <t>CUST00052</t>
  </si>
  <si>
    <t>ORD104874</t>
  </si>
  <si>
    <t>ORD104875</t>
  </si>
  <si>
    <t>ORD104876</t>
  </si>
  <si>
    <t>ORD104877</t>
  </si>
  <si>
    <t>ORD104878</t>
  </si>
  <si>
    <t>ORD104879</t>
  </si>
  <si>
    <t>CUST02769</t>
  </si>
  <si>
    <t>ORD104880</t>
  </si>
  <si>
    <t>ORD104881</t>
  </si>
  <si>
    <t>ORD104882</t>
  </si>
  <si>
    <t>CUST01655</t>
  </si>
  <si>
    <t>ORD104883</t>
  </si>
  <si>
    <t>ORD104884</t>
  </si>
  <si>
    <t>ORD104886</t>
  </si>
  <si>
    <t>ORD104887</t>
  </si>
  <si>
    <t>ORD104888</t>
  </si>
  <si>
    <t>ORD104889</t>
  </si>
  <si>
    <t>ORD104890</t>
  </si>
  <si>
    <t>ORD104891</t>
  </si>
  <si>
    <t>CUST02295</t>
  </si>
  <si>
    <t>ORD104893</t>
  </si>
  <si>
    <t>ORD104894</t>
  </si>
  <si>
    <t>CUST01055</t>
  </si>
  <si>
    <t>ORD104895</t>
  </si>
  <si>
    <t>ORD104896</t>
  </si>
  <si>
    <t>CUST02455</t>
  </si>
  <si>
    <t>ORD104897</t>
  </si>
  <si>
    <t>ORD104898</t>
  </si>
  <si>
    <t>CUST01399</t>
  </si>
  <si>
    <t>ORD104899</t>
  </si>
  <si>
    <t>ORD104900</t>
  </si>
  <si>
    <t>CUST02892</t>
  </si>
  <si>
    <t>ORD104901</t>
  </si>
  <si>
    <t>ORD104902</t>
  </si>
  <si>
    <t>CUST02410</t>
  </si>
  <si>
    <t>ORD104903</t>
  </si>
  <si>
    <t>ORD104904</t>
  </si>
  <si>
    <t>ORD104905</t>
  </si>
  <si>
    <t>CUST00922</t>
  </si>
  <si>
    <t>ORD104906</t>
  </si>
  <si>
    <t>CUST01253</t>
  </si>
  <si>
    <t>ORD104907</t>
  </si>
  <si>
    <t>ORD104908</t>
  </si>
  <si>
    <t>ORD104909</t>
  </si>
  <si>
    <t>ORD104910</t>
  </si>
  <si>
    <t>ORD104912</t>
  </si>
  <si>
    <t>ORD104913</t>
  </si>
  <si>
    <t>ORD104914</t>
  </si>
  <si>
    <t>CUST01104</t>
  </si>
  <si>
    <t>ORD104915</t>
  </si>
  <si>
    <t>ORD104917</t>
  </si>
  <si>
    <t>ORD104918</t>
  </si>
  <si>
    <t>CUST02359</t>
  </si>
  <si>
    <t>ORD104919</t>
  </si>
  <si>
    <t>ORD104920</t>
  </si>
  <si>
    <t>CUST00650</t>
  </si>
  <si>
    <t>ORD104921</t>
  </si>
  <si>
    <t>ORD104922</t>
  </si>
  <si>
    <t>ORD104923</t>
  </si>
  <si>
    <t>ORD104926</t>
  </si>
  <si>
    <t>CUST01045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</si>
  <si>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</si>
  <si>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</si>
  <si>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</si>
  <si>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</si>
  <si>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</si>
  <si>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</si>
  <si>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</si>
  <si>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</si>
  <si>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</si>
  <si>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CUST03284</t>
  </si>
  <si>
    <t>ORD104936</t>
  </si>
  <si>
    <t>ORD104937</t>
  </si>
  <si>
    <t>CUST01184</t>
  </si>
  <si>
    <t>ORD104938</t>
  </si>
  <si>
    <t>ORD104940</t>
  </si>
  <si>
    <t>CUST00433</t>
  </si>
  <si>
    <t>ORD104941</t>
  </si>
  <si>
    <t>ORD104942</t>
  </si>
  <si>
    <t>CUST00226</t>
  </si>
  <si>
    <t>ORD104943</t>
  </si>
  <si>
    <t>ORD104944</t>
  </si>
  <si>
    <t>CUST00026</t>
  </si>
  <si>
    <t>ORD104945</t>
  </si>
  <si>
    <t>CUST00172</t>
  </si>
  <si>
    <t>ORD104946</t>
  </si>
  <si>
    <t>CUST02975</t>
  </si>
  <si>
    <t>ORD104948</t>
  </si>
  <si>
    <t>CUST00598</t>
  </si>
  <si>
    <t>ORD104950</t>
  </si>
  <si>
    <t>ORD104951</t>
  </si>
  <si>
    <t>ORD104952</t>
  </si>
  <si>
    <t>CUST03429</t>
  </si>
  <si>
    <t>ORD104953</t>
  </si>
  <si>
    <t>ORD104954</t>
  </si>
  <si>
    <t>ORD104955</t>
  </si>
  <si>
    <t>ORD104956</t>
  </si>
  <si>
    <t>ORD104957</t>
  </si>
  <si>
    <t>CUST00716</t>
  </si>
  <si>
    <t>ORD104958</t>
  </si>
  <si>
    <t>CUST00288</t>
  </si>
  <si>
    <t>ORD104959</t>
  </si>
  <si>
    <t>ORD104960</t>
  </si>
  <si>
    <t>ORD104961</t>
  </si>
  <si>
    <t>CUST03153</t>
  </si>
  <si>
    <t>ORD104962</t>
  </si>
  <si>
    <t>ORD104963</t>
  </si>
  <si>
    <t>ORD104964</t>
  </si>
  <si>
    <t>ORD104965</t>
  </si>
  <si>
    <t>ORD104966</t>
  </si>
  <si>
    <t>ORD104967</t>
  </si>
  <si>
    <t>ORD104969</t>
  </si>
  <si>
    <t>ORD104971</t>
  </si>
  <si>
    <t>ORD104974</t>
  </si>
  <si>
    <t>ORD104975</t>
  </si>
  <si>
    <t>ORD104976</t>
  </si>
  <si>
    <t>CUST02746</t>
  </si>
  <si>
    <t>ORD104978</t>
  </si>
  <si>
    <t>ORD104979</t>
  </si>
  <si>
    <t>ORD104980</t>
  </si>
  <si>
    <t>ORD104981</t>
  </si>
  <si>
    <t>ORD104983</t>
  </si>
  <si>
    <t>CUST03027</t>
  </si>
  <si>
    <t>ORD104984</t>
  </si>
  <si>
    <t>ORD104985</t>
  </si>
  <si>
    <t>CUST00801</t>
  </si>
  <si>
    <t>ORD104986</t>
  </si>
  <si>
    <t>ORD104987</t>
  </si>
  <si>
    <t>ORD104988</t>
  </si>
  <si>
    <t>CUST02589</t>
  </si>
  <si>
    <t>ORD104989</t>
  </si>
  <si>
    <t>ORD104990</t>
  </si>
  <si>
    <t>CUST03210</t>
  </si>
  <si>
    <t>ORD104991</t>
  </si>
  <si>
    <t>CUST03220</t>
  </si>
  <si>
    <t>ORD104992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</si>
  <si>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</si>
  <si>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</si>
  <si>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</si>
  <si>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</si>
  <si>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</si>
  <si>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</si>
  <si>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</si>
  <si>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</si>
  <si>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CUST01192</t>
  </si>
  <si>
    <t>ORD105003</t>
  </si>
  <si>
    <t>ORD105004</t>
  </si>
  <si>
    <t>ORD105005</t>
  </si>
  <si>
    <t>ORD105006</t>
  </si>
  <si>
    <t>ORD105007</t>
  </si>
  <si>
    <t>CUST03457</t>
  </si>
  <si>
    <t>ORD105009</t>
  </si>
  <si>
    <t>ORD105010</t>
  </si>
  <si>
    <t>ORD105011</t>
  </si>
  <si>
    <t>ORD105013</t>
  </si>
  <si>
    <t>ORD105015</t>
  </si>
  <si>
    <t>ORD105017</t>
  </si>
  <si>
    <t>ORD105018</t>
  </si>
  <si>
    <t>ORD105019</t>
  </si>
  <si>
    <t>ORD105021</t>
  </si>
  <si>
    <t>CUST01395</t>
  </si>
  <si>
    <t>ORD105022</t>
  </si>
  <si>
    <t>CUST02826</t>
  </si>
  <si>
    <t>CUST03181</t>
  </si>
  <si>
    <t>ORD105025</t>
  </si>
  <si>
    <t>ORD105026</t>
  </si>
  <si>
    <t>ORD105027</t>
  </si>
  <si>
    <t>CUST03070</t>
  </si>
  <si>
    <t>ORD105029</t>
  </si>
  <si>
    <t>CUST00865</t>
  </si>
  <si>
    <t>ORD105030</t>
  </si>
  <si>
    <t>CUST02042</t>
  </si>
  <si>
    <t>ORD105031</t>
  </si>
  <si>
    <t>ORD105032</t>
  </si>
  <si>
    <t>ORD105034</t>
  </si>
  <si>
    <t>CUST02221</t>
  </si>
  <si>
    <t>CUST00204</t>
  </si>
  <si>
    <t>ORD105036</t>
  </si>
  <si>
    <t>ORD105037</t>
  </si>
  <si>
    <t>ORD105038</t>
  </si>
  <si>
    <t>CUST01838</t>
  </si>
  <si>
    <t>ORD105040</t>
  </si>
  <si>
    <t>ORD105041</t>
  </si>
  <si>
    <t>CUST02288</t>
  </si>
  <si>
    <t>ORD105042</t>
  </si>
  <si>
    <t>CUST00131</t>
  </si>
  <si>
    <t>ORD105043</t>
  </si>
  <si>
    <t>ORD105044</t>
  </si>
  <si>
    <t>ORD105045</t>
  </si>
  <si>
    <t>ORD105046</t>
  </si>
  <si>
    <t>CUST02498</t>
  </si>
  <si>
    <t>ORD105047</t>
  </si>
  <si>
    <t>ORD105048</t>
  </si>
  <si>
    <t>ORD105050</t>
  </si>
  <si>
    <t>CUST00668</t>
  </si>
  <si>
    <t>ORD105051</t>
  </si>
  <si>
    <t>ORD105052</t>
  </si>
  <si>
    <t>ORD105053</t>
  </si>
  <si>
    <t>ORD105054</t>
  </si>
  <si>
    <t>ORD105055</t>
  </si>
  <si>
    <t>ORD105056</t>
  </si>
  <si>
    <t>CUST02910</t>
  </si>
  <si>
    <t>ORD105057</t>
  </si>
  <si>
    <t>ORD105058</t>
  </si>
  <si>
    <t>CUST02842</t>
  </si>
  <si>
    <t>CUST00458</t>
  </si>
  <si>
    <t>ORD105060</t>
  </si>
  <si>
    <t>ORD105061</t>
  </si>
  <si>
    <t>ORD105062</t>
  </si>
  <si>
    <t>ORD105063</t>
  </si>
  <si>
    <t>CUST00201</t>
  </si>
  <si>
    <t>ORD105064</t>
  </si>
  <si>
    <t>ORD105065</t>
  </si>
  <si>
    <t>CUST02968</t>
  </si>
  <si>
    <t>ORD105066</t>
  </si>
  <si>
    <t>ORD105067</t>
  </si>
  <si>
    <t>ORD105068</t>
  </si>
  <si>
    <t>ORD105070</t>
  </si>
  <si>
    <t>ORD105071</t>
  </si>
  <si>
    <t>ORD105072</t>
  </si>
  <si>
    <t>CUST02494</t>
  </si>
  <si>
    <t>ORD105073</t>
  </si>
  <si>
    <t>ORD105075</t>
  </si>
  <si>
    <t>ORD105076</t>
  </si>
  <si>
    <t>ORD105077</t>
  </si>
  <si>
    <t>CUST01323</t>
  </si>
  <si>
    <t>ORD105078</t>
  </si>
  <si>
    <t>ORD105079</t>
  </si>
  <si>
    <t>ORD105080</t>
  </si>
  <si>
    <t>ORD105082</t>
  </si>
  <si>
    <t>ORD105083</t>
  </si>
  <si>
    <t>ORD105084</t>
  </si>
  <si>
    <t>ORD105087</t>
  </si>
  <si>
    <t>ORD105088</t>
  </si>
  <si>
    <t>CUST00777</t>
  </si>
  <si>
    <t>ORD105089</t>
  </si>
  <si>
    <t>CUST00977</t>
  </si>
  <si>
    <t>ORD105090</t>
  </si>
  <si>
    <t>ORD105091</t>
  </si>
  <si>
    <t>ORD105092</t>
  </si>
  <si>
    <t>ORD105095</t>
  </si>
  <si>
    <t>ORD105096</t>
  </si>
  <si>
    <t>ORD105097</t>
  </si>
  <si>
    <t>CUST03459</t>
  </si>
  <si>
    <t>ORD105098</t>
  </si>
  <si>
    <t>ORD105099</t>
  </si>
  <si>
    <t>ORD105100</t>
  </si>
  <si>
    <t>ORD105101</t>
  </si>
  <si>
    <t>ORD105102</t>
  </si>
  <si>
    <t>ORD105103</t>
  </si>
  <si>
    <t>CUST01731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</si>
  <si>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</si>
  <si>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</si>
  <si>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</si>
  <si>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</si>
  <si>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</si>
  <si>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</si>
  <si>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</si>
  <si>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</si>
  <si>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</si>
  <si>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CUST00146</t>
  </si>
  <si>
    <t>ORD105115</t>
  </si>
  <si>
    <t>ORD105116</t>
  </si>
  <si>
    <t>ORD105117</t>
  </si>
  <si>
    <t>CUST00955</t>
  </si>
  <si>
    <t>ORD105118</t>
  </si>
  <si>
    <t>ORD105119</t>
  </si>
  <si>
    <t>ORD105120</t>
  </si>
  <si>
    <t>ORD105121</t>
  </si>
  <si>
    <t>CUST01669</t>
  </si>
  <si>
    <t>CUST02889</t>
  </si>
  <si>
    <t>ORD105124</t>
  </si>
  <si>
    <t>CUST00800</t>
  </si>
  <si>
    <t>ORD105125</t>
  </si>
  <si>
    <t>CUST02342</t>
  </si>
  <si>
    <t>ORD105126</t>
  </si>
  <si>
    <t>ORD105127</t>
  </si>
  <si>
    <t>CUST02105</t>
  </si>
  <si>
    <t>CUST02735</t>
  </si>
  <si>
    <t>ORD105129</t>
  </si>
  <si>
    <t>ORD105130</t>
  </si>
  <si>
    <t>ORD105131</t>
  </si>
  <si>
    <t>ORD105132</t>
  </si>
  <si>
    <t>ORD105133</t>
  </si>
  <si>
    <t>ORD105134</t>
  </si>
  <si>
    <t>CUST02132</t>
  </si>
  <si>
    <t>ORD105135</t>
  </si>
  <si>
    <t>ORD105136</t>
  </si>
  <si>
    <t>ORD105137</t>
  </si>
  <si>
    <t>CUST01964</t>
  </si>
  <si>
    <t>ORD105138</t>
  </si>
  <si>
    <t>ORD105140</t>
  </si>
  <si>
    <t>ORD105141</t>
  </si>
  <si>
    <t>ORD105142</t>
  </si>
  <si>
    <t>ORD105143</t>
  </si>
  <si>
    <t>ORD105144</t>
  </si>
  <si>
    <t>ORD105145</t>
  </si>
  <si>
    <t>CUST01754</t>
  </si>
  <si>
    <t>ORD105146</t>
  </si>
  <si>
    <t>ORD105147</t>
  </si>
  <si>
    <t>ORD105148</t>
  </si>
  <si>
    <t>ORD105149</t>
  </si>
  <si>
    <t>ORD105151</t>
  </si>
  <si>
    <t>CUST03217</t>
  </si>
  <si>
    <t>ORD105152</t>
  </si>
  <si>
    <t>CUST01182</t>
  </si>
  <si>
    <t>ORD105153</t>
  </si>
  <si>
    <t>ORD105154</t>
  </si>
  <si>
    <t>CUST00802</t>
  </si>
  <si>
    <t>ORD105155</t>
  </si>
  <si>
    <t>ORD105157</t>
  </si>
  <si>
    <t>ORD105158</t>
  </si>
  <si>
    <t>ORD105159</t>
  </si>
  <si>
    <t>ORD105160</t>
  </si>
  <si>
    <t>CUST03317</t>
  </si>
  <si>
    <t>ORD105161</t>
  </si>
  <si>
    <t>ORD105162</t>
  </si>
  <si>
    <t>CUST00851</t>
  </si>
  <si>
    <t>CUST01014</t>
  </si>
  <si>
    <t>ORD105164</t>
  </si>
  <si>
    <t>CUST03113</t>
  </si>
  <si>
    <t>ORD105166</t>
  </si>
  <si>
    <t>ORD105167</t>
  </si>
  <si>
    <t>CUST02328</t>
  </si>
  <si>
    <t>ORD105168</t>
  </si>
  <si>
    <t>CUST02452</t>
  </si>
  <si>
    <t>ORD105169</t>
  </si>
  <si>
    <t>CUST00892</t>
  </si>
  <si>
    <t>ORD105170</t>
  </si>
  <si>
    <t>ORD105171</t>
  </si>
  <si>
    <t>ORD105172</t>
  </si>
  <si>
    <t>ORD105173</t>
  </si>
  <si>
    <t>CUST02029</t>
  </si>
  <si>
    <t>ORD105174</t>
  </si>
  <si>
    <t>ORD105175</t>
  </si>
  <si>
    <t>ORD105176</t>
  </si>
  <si>
    <t>CUST02246</t>
  </si>
  <si>
    <t>ORD105177</t>
  </si>
  <si>
    <t>ORD105178</t>
  </si>
  <si>
    <t>ORD105179</t>
  </si>
  <si>
    <t>ORD105180</t>
  </si>
  <si>
    <t>ORD105181</t>
  </si>
  <si>
    <t>CUST02457</t>
  </si>
  <si>
    <t>ORD105182</t>
  </si>
  <si>
    <t>CUST01133</t>
  </si>
  <si>
    <t>ORD105183</t>
  </si>
  <si>
    <t>ORD105184</t>
  </si>
  <si>
    <t>CUST03209</t>
  </si>
  <si>
    <t>ORD105186</t>
  </si>
  <si>
    <t>ORD105187</t>
  </si>
  <si>
    <t>CUST00835</t>
  </si>
  <si>
    <t>ORD105188</t>
  </si>
  <si>
    <t>ORD105189</t>
  </si>
  <si>
    <t>ORD105190</t>
  </si>
  <si>
    <t>CUST00782</t>
  </si>
  <si>
    <t>ORD105191</t>
  </si>
  <si>
    <t>CUST03075</t>
  </si>
  <si>
    <t>ORD105192</t>
  </si>
  <si>
    <t>ORD105193</t>
  </si>
  <si>
    <t>ORD105194</t>
  </si>
  <si>
    <t>ORD105195</t>
  </si>
  <si>
    <t>CUST02814</t>
  </si>
  <si>
    <t>ORD105196</t>
  </si>
  <si>
    <t>CUST02033</t>
  </si>
  <si>
    <t>ORD105198</t>
  </si>
  <si>
    <t>CUST00638</t>
  </si>
  <si>
    <t>ORD105199</t>
  </si>
  <si>
    <t>CUST02575</t>
  </si>
  <si>
    <t>ORD105201</t>
  </si>
  <si>
    <t>CUST01072</t>
  </si>
  <si>
    <t>ORD105202</t>
  </si>
  <si>
    <t>ORD105203</t>
  </si>
  <si>
    <t>ORD105204</t>
  </si>
  <si>
    <t>CUST00701</t>
  </si>
  <si>
    <t>ORD105205</t>
  </si>
  <si>
    <t>ORD105206</t>
  </si>
  <si>
    <t>ORD105207</t>
  </si>
  <si>
    <t>ORD105208</t>
  </si>
  <si>
    <t>ORD105209</t>
  </si>
  <si>
    <t>CUST00784</t>
  </si>
  <si>
    <t>ORD105211</t>
  </si>
  <si>
    <t>CUST03234</t>
  </si>
  <si>
    <t>ORD105214</t>
  </si>
  <si>
    <t>ORD105215</t>
  </si>
  <si>
    <t>ORD105216</t>
  </si>
  <si>
    <t>ORD105217</t>
  </si>
  <si>
    <t>ORD105219</t>
  </si>
  <si>
    <t>ORD105220</t>
  </si>
  <si>
    <t>ORD105221</t>
  </si>
  <si>
    <t>CUST01151</t>
  </si>
  <si>
    <t>ORD105223</t>
  </si>
  <si>
    <t>ORD105224</t>
  </si>
  <si>
    <t>ORD105225</t>
  </si>
  <si>
    <t>ORD105226</t>
  </si>
  <si>
    <t>ORD105227</t>
  </si>
  <si>
    <t>ORD105228</t>
  </si>
  <si>
    <t>ORD105229</t>
  </si>
  <si>
    <t>CUST01024</t>
  </si>
  <si>
    <t>CUST00198</t>
  </si>
  <si>
    <t>ORD105232</t>
  </si>
  <si>
    <t>ORD105233</t>
  </si>
  <si>
    <t>ORD105234</t>
  </si>
  <si>
    <t>ORD105235</t>
  </si>
  <si>
    <t>CUST02273</t>
  </si>
  <si>
    <t>ORD105236</t>
  </si>
  <si>
    <t>ORD105237</t>
  </si>
  <si>
    <t>ORD105238</t>
  </si>
  <si>
    <t>CUST02420</t>
  </si>
  <si>
    <t>ORD105239</t>
  </si>
  <si>
    <t>ORD105240</t>
  </si>
  <si>
    <t>ORD105241</t>
  </si>
  <si>
    <t>ORD105242</t>
  </si>
  <si>
    <t>ORD105243</t>
  </si>
  <si>
    <t>ORD105244</t>
  </si>
  <si>
    <t>ORD105245</t>
  </si>
  <si>
    <t>CUST02557</t>
  </si>
  <si>
    <t>CUST02235</t>
  </si>
  <si>
    <t>ORD105247</t>
  </si>
  <si>
    <t>ORD105248</t>
  </si>
  <si>
    <t>ORD105249</t>
  </si>
  <si>
    <t>CUST00341</t>
  </si>
  <si>
    <t>ORD105250</t>
  </si>
  <si>
    <t>CUST00786</t>
  </si>
  <si>
    <t>ORD105251</t>
  </si>
  <si>
    <t>ORD105252</t>
  </si>
  <si>
    <t>CUST01712</t>
  </si>
  <si>
    <t>ORD105253</t>
  </si>
  <si>
    <t>ORD105255</t>
  </si>
  <si>
    <t>CUST01412</t>
  </si>
  <si>
    <t>ORD105257</t>
  </si>
  <si>
    <t>CUST00231</t>
  </si>
  <si>
    <t>ORD105258</t>
  </si>
  <si>
    <t>ORD105259</t>
  </si>
  <si>
    <t>ORD105260</t>
  </si>
  <si>
    <t>ORD105261</t>
  </si>
  <si>
    <t>ORD105263</t>
  </si>
  <si>
    <t>ORD105264</t>
  </si>
  <si>
    <t>CUST02932</t>
  </si>
  <si>
    <t>CUST03433</t>
  </si>
  <si>
    <t>ORD105266</t>
  </si>
  <si>
    <t>ORD105267</t>
  </si>
  <si>
    <t>ORD105268</t>
  </si>
  <si>
    <t>ORD105269</t>
  </si>
  <si>
    <t>ORD105270</t>
  </si>
  <si>
    <t>CUST01996</t>
  </si>
  <si>
    <t>ORD105271</t>
  </si>
  <si>
    <t>ORD105272</t>
  </si>
  <si>
    <t>ORD105273</t>
  </si>
  <si>
    <t>ORD105274</t>
  </si>
  <si>
    <t>CUST02880</t>
  </si>
  <si>
    <t>ORD105275</t>
  </si>
  <si>
    <t>CUST02785</t>
  </si>
  <si>
    <t>ORD105276</t>
  </si>
  <si>
    <t>ORD105277</t>
  </si>
  <si>
    <t>CUST00120</t>
  </si>
  <si>
    <t>ORD105278</t>
  </si>
  <si>
    <t>CUST03414</t>
  </si>
  <si>
    <t>ORD105279</t>
  </si>
  <si>
    <t>ORD105280</t>
  </si>
  <si>
    <t>CUST00479</t>
  </si>
  <si>
    <t>ORD105281</t>
  </si>
  <si>
    <t>ORD105282</t>
  </si>
  <si>
    <t>ORD105283</t>
  </si>
  <si>
    <t>CUST02792</t>
  </si>
  <si>
    <t>ORD105284</t>
  </si>
  <si>
    <t>ORD105285</t>
  </si>
  <si>
    <t>ORD105286</t>
  </si>
  <si>
    <t>CUST00075</t>
  </si>
  <si>
    <t>ORD105287</t>
  </si>
  <si>
    <t>ORD105288</t>
  </si>
  <si>
    <t>ORD105289</t>
  </si>
  <si>
    <t>CUST00858</t>
  </si>
  <si>
    <t>ORD105291</t>
  </si>
  <si>
    <t>CUST03067</t>
  </si>
  <si>
    <t>ORD105292</t>
  </si>
  <si>
    <t>ORD105293</t>
  </si>
  <si>
    <t>ORD105294</t>
  </si>
  <si>
    <t>ORD105295</t>
  </si>
  <si>
    <t>ORD105296</t>
  </si>
  <si>
    <t>ORD105297</t>
  </si>
  <si>
    <t>ORD105298</t>
  </si>
  <si>
    <t>CUST00280</t>
  </si>
  <si>
    <t>ORD105299</t>
  </si>
  <si>
    <t>ORD105300</t>
  </si>
  <si>
    <t>CUST03202</t>
  </si>
  <si>
    <t>ORD105301</t>
  </si>
  <si>
    <t>ORD105302</t>
  </si>
  <si>
    <t>CUST01636</t>
  </si>
  <si>
    <t>ORD105303</t>
  </si>
  <si>
    <t>ORD105304</t>
  </si>
  <si>
    <t>ORD105305</t>
  </si>
  <si>
    <t>ORD105306</t>
  </si>
  <si>
    <t>CUST01398</t>
  </si>
  <si>
    <t>ORD105308</t>
  </si>
  <si>
    <t>ORD105309</t>
  </si>
  <si>
    <t>ORD105310</t>
  </si>
  <si>
    <t>ORD105311</t>
  </si>
  <si>
    <t>ORD105314</t>
  </si>
  <si>
    <t>CUST02824</t>
  </si>
  <si>
    <t>ORD105315</t>
  </si>
  <si>
    <t>ORD105316</t>
  </si>
  <si>
    <t>ORD105317</t>
  </si>
  <si>
    <t>CUST03311</t>
  </si>
  <si>
    <t>ORD105319</t>
  </si>
  <si>
    <t>ORD105320</t>
  </si>
  <si>
    <t>CUST00554</t>
  </si>
  <si>
    <t>ORD105321</t>
  </si>
  <si>
    <t>ORD105322</t>
  </si>
  <si>
    <t>ORD105323</t>
  </si>
  <si>
    <t>CUST00011</t>
  </si>
  <si>
    <t>ORD105324</t>
  </si>
  <si>
    <t>ORD105325</t>
  </si>
  <si>
    <t>ORD105327</t>
  </si>
  <si>
    <t>CUST03479</t>
  </si>
  <si>
    <t>ORD105328</t>
  </si>
  <si>
    <t>ORD105329</t>
  </si>
  <si>
    <t>ORD105332</t>
  </si>
  <si>
    <t>ORD105333</t>
  </si>
  <si>
    <t>CUST03422</t>
  </si>
  <si>
    <t>ORD105335</t>
  </si>
  <si>
    <t>ORD105336</t>
  </si>
  <si>
    <t>ORD105337</t>
  </si>
  <si>
    <t>CUST00207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</si>
  <si>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</si>
  <si>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</si>
  <si>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</si>
  <si>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</si>
  <si>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</si>
  <si>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</si>
  <si>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</si>
  <si>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ORD105347</t>
  </si>
  <si>
    <t>ORD105348</t>
  </si>
  <si>
    <t>ORD105350</t>
  </si>
  <si>
    <t>CUST00072</t>
  </si>
  <si>
    <t>ORD105351</t>
  </si>
  <si>
    <t>ORD105352</t>
  </si>
  <si>
    <t>CUST02114</t>
  </si>
  <si>
    <t>ORD105353</t>
  </si>
  <si>
    <t>ORD105354</t>
  </si>
  <si>
    <t>ORD105355</t>
  </si>
  <si>
    <t>ORD105356</t>
  </si>
  <si>
    <t>ORD105357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</si>
  <si>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</si>
  <si>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</si>
  <si>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</si>
  <si>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</si>
  <si>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</si>
  <si>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</si>
  <si>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</si>
  <si>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</si>
  <si>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</si>
  <si>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</si>
  <si>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CUST01856</t>
  </si>
  <si>
    <t>ORD105370</t>
  </si>
  <si>
    <t>ORD105371</t>
  </si>
  <si>
    <t>ORD105372</t>
  </si>
  <si>
    <t>CUST02686</t>
  </si>
  <si>
    <t>ORD105373</t>
  </si>
  <si>
    <t>CUST00383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</si>
  <si>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</si>
  <si>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</si>
  <si>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</si>
  <si>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</si>
  <si>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</si>
  <si>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</si>
  <si>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</si>
  <si>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CUST01999</t>
  </si>
  <si>
    <t>ORD105381</t>
  </si>
  <si>
    <t>ORD105382</t>
  </si>
  <si>
    <t>ORD105383</t>
  </si>
  <si>
    <t>CUST02539</t>
  </si>
  <si>
    <t>ORD105385</t>
  </si>
  <si>
    <t>ORD105387</t>
  </si>
  <si>
    <t>CUST00369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</si>
  <si>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</si>
  <si>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</si>
  <si>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</si>
  <si>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</si>
  <si>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</si>
  <si>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</si>
  <si>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</si>
  <si>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</si>
  <si>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</si>
  <si>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</si>
  <si>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</si>
  <si>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</si>
  <si>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</si>
  <si>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</si>
  <si>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ORD105404</t>
  </si>
  <si>
    <t>ORD105405</t>
  </si>
  <si>
    <t>ORD105406</t>
  </si>
  <si>
    <t>CUST02205</t>
  </si>
  <si>
    <t>ORD105407</t>
  </si>
  <si>
    <t>ORD105408</t>
  </si>
  <si>
    <t>ORD105409</t>
  </si>
  <si>
    <t>ORD105410</t>
  </si>
  <si>
    <t>ORD105412</t>
  </si>
  <si>
    <t>ORD105413</t>
  </si>
  <si>
    <t>ORD105414</t>
  </si>
  <si>
    <t>CUST01846</t>
  </si>
  <si>
    <t>ORD105415</t>
  </si>
  <si>
    <t>CUST00108</t>
  </si>
  <si>
    <t>ORD105416</t>
  </si>
  <si>
    <t>ORD105417</t>
  </si>
  <si>
    <t>ORD105418</t>
  </si>
  <si>
    <t>ORD105420</t>
  </si>
  <si>
    <t>ORD105422</t>
  </si>
  <si>
    <t>ORD105423</t>
  </si>
  <si>
    <t>ORD105425</t>
  </si>
  <si>
    <t>ORD105426</t>
  </si>
  <si>
    <t>ORD105427</t>
  </si>
  <si>
    <t>ORD105429</t>
  </si>
  <si>
    <t>CUST02825</t>
  </si>
  <si>
    <t>ORD105430</t>
  </si>
  <si>
    <t>ORD105431</t>
  </si>
  <si>
    <t>ORD105432</t>
  </si>
  <si>
    <t>CUST00736</t>
  </si>
  <si>
    <t>ORD105434</t>
  </si>
  <si>
    <t>ORD105436</t>
  </si>
  <si>
    <t>CUST01583</t>
  </si>
  <si>
    <t>ORD105437</t>
  </si>
  <si>
    <t>ORD105438</t>
  </si>
  <si>
    <t>ORD105439</t>
  </si>
  <si>
    <t>CUST03167</t>
  </si>
  <si>
    <t>ORD105440</t>
  </si>
  <si>
    <t>ORD105441</t>
  </si>
  <si>
    <t>ORD105442</t>
  </si>
  <si>
    <t>ORD105443</t>
  </si>
  <si>
    <t>CUST02512</t>
  </si>
  <si>
    <t>ORD105444</t>
  </si>
  <si>
    <t>CUST01595</t>
  </si>
  <si>
    <t>ORD105446</t>
  </si>
  <si>
    <t>CUST02357</t>
  </si>
  <si>
    <t>ORD105447</t>
  </si>
  <si>
    <t>ORD105449</t>
  </si>
  <si>
    <t>ORD105450</t>
  </si>
  <si>
    <t>ORD105451</t>
  </si>
  <si>
    <t>ORD105453</t>
  </si>
  <si>
    <t>CUST01090</t>
  </si>
  <si>
    <t>ORD105454</t>
  </si>
  <si>
    <t>ORD105455</t>
  </si>
  <si>
    <t>ORD105456</t>
  </si>
  <si>
    <t>ORD105457</t>
  </si>
  <si>
    <t>ORD105458</t>
  </si>
  <si>
    <t>ORD105459</t>
  </si>
  <si>
    <t>ORD105461</t>
  </si>
  <si>
    <t>CUST01727</t>
  </si>
  <si>
    <t>ORD105462</t>
  </si>
  <si>
    <t>ORD105463</t>
  </si>
  <si>
    <t>ORD105464</t>
  </si>
  <si>
    <t>ORD105465</t>
  </si>
  <si>
    <t>ORD105466</t>
  </si>
  <si>
    <t>ORD105468</t>
  </si>
  <si>
    <t>CUST03182</t>
  </si>
  <si>
    <t>ORD105470</t>
  </si>
  <si>
    <t>ORD105471</t>
  </si>
  <si>
    <t>CUST02097</t>
  </si>
  <si>
    <t>ORD105472</t>
  </si>
  <si>
    <t>ORD105473</t>
  </si>
  <si>
    <t>ORD105474</t>
  </si>
  <si>
    <t>ORD105475</t>
  </si>
  <si>
    <t>ORD105476</t>
  </si>
  <si>
    <t>ORD105478</t>
  </si>
  <si>
    <t>CUST02991</t>
  </si>
  <si>
    <t>ORD105479</t>
  </si>
  <si>
    <t>ORD105480</t>
  </si>
  <si>
    <t>ORD105481</t>
  </si>
  <si>
    <t>ORD105484</t>
  </si>
  <si>
    <t>ORD105485</t>
  </si>
  <si>
    <t>ORD105486</t>
  </si>
  <si>
    <t>ORD105487</t>
  </si>
  <si>
    <t>CUST02384</t>
  </si>
  <si>
    <t>ORD105488</t>
  </si>
  <si>
    <t>ORD105489</t>
  </si>
  <si>
    <t>ORD105490</t>
  </si>
  <si>
    <t>ORD105491</t>
  </si>
  <si>
    <t>ORD105492</t>
  </si>
  <si>
    <t>ORD105493</t>
  </si>
  <si>
    <t>CUST00604</t>
  </si>
  <si>
    <t>ORD105494</t>
  </si>
  <si>
    <t>ORD105495</t>
  </si>
  <si>
    <t>CUST02969</t>
  </si>
  <si>
    <t>ORD105496</t>
  </si>
  <si>
    <t>ORD105497</t>
  </si>
  <si>
    <t>ORD105498</t>
  </si>
  <si>
    <t>ORD105499</t>
  </si>
  <si>
    <t>CUST01667</t>
  </si>
  <si>
    <t>ORD105500</t>
  </si>
  <si>
    <t>ORD105501</t>
  </si>
  <si>
    <t>ORD105502</t>
  </si>
  <si>
    <t>ORD105503</t>
  </si>
  <si>
    <t>ORD105505</t>
  </si>
  <si>
    <t>ORD105506</t>
  </si>
  <si>
    <t>ORD105507</t>
  </si>
  <si>
    <t>ORD105508</t>
  </si>
  <si>
    <t>CUST00372</t>
  </si>
  <si>
    <t>ORD105509</t>
  </si>
  <si>
    <t>CUST00354</t>
  </si>
  <si>
    <t>ORD105511</t>
  </si>
  <si>
    <t>ORD105512</t>
  </si>
  <si>
    <t>ORD105514</t>
  </si>
  <si>
    <t>CUST02370</t>
  </si>
  <si>
    <t>ORD105515</t>
  </si>
  <si>
    <t>ORD105516</t>
  </si>
  <si>
    <t>ORD105517</t>
  </si>
  <si>
    <t>ORD105518</t>
  </si>
  <si>
    <t>ORD105519</t>
  </si>
  <si>
    <t>ORD105520</t>
  </si>
  <si>
    <t>ORD105521</t>
  </si>
  <si>
    <t>CUST03470</t>
  </si>
  <si>
    <t>ORD105522</t>
  </si>
  <si>
    <t>ORD105523</t>
  </si>
  <si>
    <t>CUST03469</t>
  </si>
  <si>
    <t>ORD105524</t>
  </si>
  <si>
    <t>ORD105525</t>
  </si>
  <si>
    <t>ORD105526</t>
  </si>
  <si>
    <t>ORD105527</t>
  </si>
  <si>
    <t>CUST02408</t>
  </si>
  <si>
    <t>ORD105528</t>
  </si>
  <si>
    <t>ORD105530</t>
  </si>
  <si>
    <t>CUST00348</t>
  </si>
  <si>
    <t>ORD105531</t>
  </si>
  <si>
    <t>ORD105532</t>
  </si>
  <si>
    <t>ORD105533</t>
  </si>
  <si>
    <t>CUST02395</t>
  </si>
  <si>
    <t>ORD105534</t>
  </si>
  <si>
    <t>CUST00731</t>
  </si>
  <si>
    <t>ORD105535</t>
  </si>
  <si>
    <t>ORD105536</t>
  </si>
  <si>
    <t>CUST00539</t>
  </si>
  <si>
    <t>ORD105537</t>
  </si>
  <si>
    <t>ORD105538</t>
  </si>
  <si>
    <t>CUST00084</t>
  </si>
  <si>
    <t>ORD105539</t>
  </si>
  <si>
    <t>ORD105540</t>
  </si>
  <si>
    <t>ORD105541</t>
  </si>
  <si>
    <t>CUST00336</t>
  </si>
  <si>
    <t>ORD105542</t>
  </si>
  <si>
    <t>ORD105543</t>
  </si>
  <si>
    <t>ORD105544</t>
  </si>
  <si>
    <t>ORD105545</t>
  </si>
  <si>
    <t>ORD105546</t>
  </si>
  <si>
    <t>ORD105547</t>
  </si>
  <si>
    <t>ORD105549</t>
  </si>
  <si>
    <t>ORD105550</t>
  </si>
  <si>
    <t>ORD105551</t>
  </si>
  <si>
    <t>CUST00678</t>
  </si>
  <si>
    <t>ORD105552</t>
  </si>
  <si>
    <t>ORD105553</t>
  </si>
  <si>
    <t>ORD105554</t>
  </si>
  <si>
    <t>ORD105555</t>
  </si>
  <si>
    <t>CUST00927</t>
  </si>
  <si>
    <t>ORD105556</t>
  </si>
  <si>
    <t>CUST01193</t>
  </si>
  <si>
    <t>ORD105557</t>
  </si>
  <si>
    <t>ORD105558</t>
  </si>
  <si>
    <t>CUST00148</t>
  </si>
  <si>
    <t>ORD105559</t>
  </si>
  <si>
    <t>ORD105560</t>
  </si>
  <si>
    <t>ORD105561</t>
  </si>
  <si>
    <t>ORD105562</t>
  </si>
  <si>
    <t>ORD105563</t>
  </si>
  <si>
    <t>ORD105564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</si>
  <si>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</si>
  <si>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</si>
  <si>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</si>
  <si>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</si>
  <si>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</si>
  <si>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</si>
  <si>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</si>
  <si>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</si>
  <si>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CUST00649</t>
  </si>
  <si>
    <t>ORD105575</t>
  </si>
  <si>
    <t>ORD105576</t>
  </si>
  <si>
    <t>ORD105577</t>
  </si>
  <si>
    <t>ORD105578</t>
  </si>
  <si>
    <t>ORD105579</t>
  </si>
  <si>
    <t>ORD105580</t>
  </si>
  <si>
    <t>ORD105582</t>
  </si>
  <si>
    <t>ORD105583</t>
  </si>
  <si>
    <t>ORD105584</t>
  </si>
  <si>
    <t>CUST03149</t>
  </si>
  <si>
    <t>ORD105585</t>
  </si>
  <si>
    <t>ORD105586</t>
  </si>
  <si>
    <t>CUST02329</t>
  </si>
  <si>
    <t>ORD105587</t>
  </si>
  <si>
    <t>ORD105588</t>
  </si>
  <si>
    <t>ORD105589</t>
  </si>
  <si>
    <t>ORD105590</t>
  </si>
  <si>
    <t>CUST00702</t>
  </si>
  <si>
    <t>CUST01181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</si>
  <si>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</si>
  <si>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</si>
  <si>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</si>
  <si>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</si>
  <si>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</si>
  <si>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</si>
  <si>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</si>
  <si>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</si>
  <si>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</si>
  <si>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CUST02528</t>
  </si>
  <si>
    <t>ORD105601</t>
  </si>
  <si>
    <t>ORD105602</t>
  </si>
  <si>
    <t>ORD105603</t>
  </si>
  <si>
    <t>CUST00045</t>
  </si>
  <si>
    <t>ORD105604</t>
  </si>
  <si>
    <t>CUST01225</t>
  </si>
  <si>
    <t>ORD105605</t>
  </si>
  <si>
    <t>CUST02438</t>
  </si>
  <si>
    <t>ORD105607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</si>
  <si>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</si>
  <si>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</si>
  <si>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</si>
  <si>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</si>
  <si>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</si>
  <si>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</si>
  <si>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</si>
  <si>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</si>
  <si>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</si>
  <si>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</si>
  <si>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</si>
  <si>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CUST00516</t>
  </si>
  <si>
    <t>ORD105620</t>
  </si>
  <si>
    <t>ORD105621</t>
  </si>
  <si>
    <t>CUST01348</t>
  </si>
  <si>
    <t>ORD105622</t>
  </si>
  <si>
    <t>CUST02666</t>
  </si>
  <si>
    <t>ORD105623</t>
  </si>
  <si>
    <t>ORD105625</t>
  </si>
  <si>
    <t>CUST02939</t>
  </si>
  <si>
    <t>ORD105626</t>
  </si>
  <si>
    <t>ORD105627</t>
  </si>
  <si>
    <t>ORD105628</t>
  </si>
  <si>
    <t>CUST00871</t>
  </si>
  <si>
    <t>ORD105630</t>
  </si>
  <si>
    <t>ORD105631</t>
  </si>
  <si>
    <t>ORD105632</t>
  </si>
  <si>
    <t>ORD105633</t>
  </si>
  <si>
    <t>ORD105634</t>
  </si>
  <si>
    <t>ORD105641</t>
  </si>
  <si>
    <t>ORD105642</t>
  </si>
  <si>
    <t>CUST02899</t>
  </si>
  <si>
    <t>ORD105643</t>
  </si>
  <si>
    <t>ORD105644</t>
  </si>
  <si>
    <t>ORD105647</t>
  </si>
  <si>
    <t>ORD105648</t>
  </si>
  <si>
    <t>ORD105649</t>
  </si>
  <si>
    <t>ORD105650</t>
  </si>
  <si>
    <t>ORD105651</t>
  </si>
  <si>
    <t>ORD105652</t>
  </si>
  <si>
    <t>ORD105654</t>
  </si>
  <si>
    <t>CUST02748</t>
  </si>
  <si>
    <t>ORD105655</t>
  </si>
  <si>
    <t>ORD105657</t>
  </si>
  <si>
    <t>CUST00370</t>
  </si>
  <si>
    <t>ORD105658</t>
  </si>
  <si>
    <t>ORD105659</t>
  </si>
  <si>
    <t>ORD105660</t>
  </si>
  <si>
    <t>ORD105661</t>
  </si>
  <si>
    <t>ORD105662</t>
  </si>
  <si>
    <t>CUST01459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</si>
  <si>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</si>
  <si>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</si>
  <si>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</si>
  <si>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</si>
  <si>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</si>
  <si>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</si>
  <si>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</si>
  <si>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</si>
  <si>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CUST01710</t>
  </si>
  <si>
    <t>ORD105671</t>
  </si>
  <si>
    <t>ORD105673</t>
  </si>
  <si>
    <t>ORD105674</t>
  </si>
  <si>
    <t>CUST03020</t>
  </si>
  <si>
    <t>ORD105675</t>
  </si>
  <si>
    <t>ORD105676</t>
  </si>
  <si>
    <t>ORD105678</t>
  </si>
  <si>
    <t>ORD105679</t>
  </si>
  <si>
    <t>ORD105680</t>
  </si>
  <si>
    <t>ORD105681</t>
  </si>
  <si>
    <t>CUST00222</t>
  </si>
  <si>
    <t>ORD105682</t>
  </si>
  <si>
    <t>ORD105683</t>
  </si>
  <si>
    <t>ORD105686</t>
  </si>
  <si>
    <t>ORD105687</t>
  </si>
  <si>
    <t>ORD105688</t>
  </si>
  <si>
    <t>ORD105689</t>
  </si>
  <si>
    <t>ORD105691</t>
  </si>
  <si>
    <t>CUST01236</t>
  </si>
  <si>
    <t>ORD105692</t>
  </si>
  <si>
    <t>ORD105693</t>
  </si>
  <si>
    <t>ORD105694</t>
  </si>
  <si>
    <t>ORD105695</t>
  </si>
  <si>
    <t>ORD105696</t>
  </si>
  <si>
    <t>ORD105697</t>
  </si>
  <si>
    <t>CUST01870</t>
  </si>
  <si>
    <t>ORD105698</t>
  </si>
  <si>
    <t>ORD105699</t>
  </si>
  <si>
    <t>ORD105700</t>
  </si>
  <si>
    <t>ORD105701</t>
  </si>
  <si>
    <t>ORD105702</t>
  </si>
  <si>
    <t>CUST02745</t>
  </si>
  <si>
    <t>ORD105703</t>
  </si>
  <si>
    <t>CUST01565</t>
  </si>
  <si>
    <t>ORD105704</t>
  </si>
  <si>
    <t>ORD105705</t>
  </si>
  <si>
    <t>ORD105706</t>
  </si>
  <si>
    <t>CUST03190</t>
  </si>
  <si>
    <t>ORD105707</t>
  </si>
  <si>
    <t>ORD105708</t>
  </si>
  <si>
    <t>ORD105709</t>
  </si>
  <si>
    <t>ORD105710</t>
  </si>
  <si>
    <t>CUST03468</t>
  </si>
  <si>
    <t>ORD105712</t>
  </si>
  <si>
    <t>ORD105714</t>
  </si>
  <si>
    <t>ORD105716</t>
  </si>
  <si>
    <t>ORD105717</t>
  </si>
  <si>
    <t>ORD105718</t>
  </si>
  <si>
    <t>CUST01158</t>
  </si>
  <si>
    <t>ORD105719</t>
  </si>
  <si>
    <t>CUST01435</t>
  </si>
  <si>
    <t>ORD105720</t>
  </si>
  <si>
    <t>ORD105722</t>
  </si>
  <si>
    <t>ORD105723</t>
  </si>
  <si>
    <t>ORD105724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</si>
  <si>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</si>
  <si>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</si>
  <si>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</si>
  <si>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</si>
  <si>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</si>
  <si>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</si>
  <si>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</si>
  <si>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</si>
  <si>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</si>
  <si>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ORD105736</t>
  </si>
  <si>
    <t>ORD105737</t>
  </si>
  <si>
    <t>ORD105738</t>
  </si>
  <si>
    <t>ORD105739</t>
  </si>
  <si>
    <t>ORD105740</t>
  </si>
  <si>
    <t>CUST02468</t>
  </si>
  <si>
    <t>ORD105742</t>
  </si>
  <si>
    <t>ORD105743</t>
  </si>
  <si>
    <t>CUST02980</t>
  </si>
  <si>
    <t>ORD105744</t>
  </si>
  <si>
    <t>ORD105745</t>
  </si>
  <si>
    <t>ORD105746</t>
  </si>
  <si>
    <t>ORD105747</t>
  </si>
  <si>
    <t>ORD105748</t>
  </si>
  <si>
    <t>ORD105749</t>
  </si>
  <si>
    <t>CUST01598</t>
  </si>
  <si>
    <t>ORD105750</t>
  </si>
  <si>
    <t>ORD105751</t>
  </si>
  <si>
    <t>CUST02185</t>
  </si>
  <si>
    <t>ORD105752</t>
  </si>
  <si>
    <t>ORD105753</t>
  </si>
  <si>
    <t>ORD105754</t>
  </si>
  <si>
    <t>ORD105755</t>
  </si>
  <si>
    <t>CUST01124</t>
  </si>
  <si>
    <t>ORD105756</t>
  </si>
  <si>
    <t>ORD105757</t>
  </si>
  <si>
    <t>CUST02290</t>
  </si>
  <si>
    <t>ORD105758</t>
  </si>
  <si>
    <t>CUST00946</t>
  </si>
  <si>
    <t>ORD105759</t>
  </si>
  <si>
    <t>ORD105760</t>
  </si>
  <si>
    <t>CUST02742</t>
  </si>
  <si>
    <t>ORD105761</t>
  </si>
  <si>
    <t>ORD105762</t>
  </si>
  <si>
    <t>CUST02930</t>
  </si>
  <si>
    <t>ORD105763</t>
  </si>
  <si>
    <t>ORD105764</t>
  </si>
  <si>
    <t>ORD105765</t>
  </si>
  <si>
    <t>ORD105766</t>
  </si>
  <si>
    <t>ORD105767</t>
  </si>
  <si>
    <t>ORD105768</t>
  </si>
  <si>
    <t>ORD105770</t>
  </si>
  <si>
    <t>ORD105772</t>
  </si>
  <si>
    <t>ORD105773</t>
  </si>
  <si>
    <t>CUST02707</t>
  </si>
  <si>
    <t>ORD105775</t>
  </si>
  <si>
    <t>ORD105776</t>
  </si>
  <si>
    <t>ORD105777</t>
  </si>
  <si>
    <t>ORD105779</t>
  </si>
  <si>
    <t>ORD105781</t>
  </si>
  <si>
    <t>ORD105782</t>
  </si>
  <si>
    <t>ORD105785</t>
  </si>
  <si>
    <t>ORD105786</t>
  </si>
  <si>
    <t>ORD105787</t>
  </si>
  <si>
    <t>ORD105788</t>
  </si>
  <si>
    <t>ORD105789</t>
  </si>
  <si>
    <t>ORD105790</t>
  </si>
  <si>
    <t>ORD105791</t>
  </si>
  <si>
    <t>CUST00408</t>
  </si>
  <si>
    <t>ORD105793</t>
  </si>
  <si>
    <t>ORD105794</t>
  </si>
  <si>
    <t>CUST00374</t>
  </si>
  <si>
    <t>ORD105795</t>
  </si>
  <si>
    <t>ORD105796</t>
  </si>
  <si>
    <t>CUST01934</t>
  </si>
  <si>
    <t>ORD105797</t>
  </si>
  <si>
    <t>ORD105798</t>
  </si>
  <si>
    <t>ORD105799</t>
  </si>
  <si>
    <t>CUST02598</t>
  </si>
  <si>
    <t>ORD105800</t>
  </si>
  <si>
    <t>CUST01128</t>
  </si>
  <si>
    <t>ORD105801</t>
  </si>
  <si>
    <t>ORD105803</t>
  </si>
  <si>
    <t>ORD105804</t>
  </si>
  <si>
    <t>ORD105805</t>
  </si>
  <si>
    <t>ORD105806</t>
  </si>
  <si>
    <t>ORD105807</t>
  </si>
  <si>
    <t>ORD105808</t>
  </si>
  <si>
    <t>CUST03289</t>
  </si>
  <si>
    <t>ORD105809</t>
  </si>
  <si>
    <t>ORD105811</t>
  </si>
  <si>
    <t>ORD105812</t>
  </si>
  <si>
    <t>CUST01783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</si>
  <si>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</si>
  <si>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</si>
  <si>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</si>
  <si>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</si>
  <si>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</si>
  <si>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</si>
  <si>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</si>
  <si>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</si>
  <si>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CUST00612</t>
  </si>
  <si>
    <t>ORD105823</t>
  </si>
  <si>
    <t>ORD105824</t>
  </si>
  <si>
    <t>ORD105826</t>
  </si>
  <si>
    <t>ORD105827</t>
  </si>
  <si>
    <t>ORD105828</t>
  </si>
  <si>
    <t>CUST00485</t>
  </si>
  <si>
    <t>ORD105829</t>
  </si>
  <si>
    <t>ORD105830</t>
  </si>
  <si>
    <t>ORD105831</t>
  </si>
  <si>
    <t>ORD105832</t>
  </si>
  <si>
    <t>ORD105835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</si>
  <si>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</si>
  <si>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</si>
  <si>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</si>
  <si>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</si>
  <si>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</si>
  <si>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</si>
  <si>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</si>
  <si>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</si>
  <si>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</si>
  <si>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CUST02999</t>
  </si>
  <si>
    <t>ORD105846</t>
  </si>
  <si>
    <t>ORD105848</t>
  </si>
  <si>
    <t>ORD105849</t>
  </si>
  <si>
    <t>ORD105850</t>
  </si>
  <si>
    <t>ORD105851</t>
  </si>
  <si>
    <t>ORD105852</t>
  </si>
  <si>
    <t>CUST01342</t>
  </si>
  <si>
    <t>ORD105853</t>
  </si>
  <si>
    <t>ORD105854</t>
  </si>
  <si>
    <t>CUST00828</t>
  </si>
  <si>
    <t>ORD105856</t>
  </si>
  <si>
    <t>CUST00769</t>
  </si>
  <si>
    <t>ORD105858</t>
  </si>
  <si>
    <t>ORD105859</t>
  </si>
  <si>
    <t>ORD105860</t>
  </si>
  <si>
    <t>CUST02483</t>
  </si>
  <si>
    <t>ORD105861</t>
  </si>
  <si>
    <t>ORD105862</t>
  </si>
  <si>
    <t>CUST00465</t>
  </si>
  <si>
    <t>ORD105863</t>
  </si>
  <si>
    <t>ORD105864</t>
  </si>
  <si>
    <t>ORD105865</t>
  </si>
  <si>
    <t>ORD105866</t>
  </si>
  <si>
    <t>CUST01248</t>
  </si>
  <si>
    <t>ORD105867</t>
  </si>
  <si>
    <t>ORD105868</t>
  </si>
  <si>
    <t>CUST01905</t>
  </si>
  <si>
    <t>ORD105869</t>
  </si>
  <si>
    <t>ORD105870</t>
  </si>
  <si>
    <t>ORD105871</t>
  </si>
  <si>
    <t>ORD105872</t>
  </si>
  <si>
    <t>ORD105873</t>
  </si>
  <si>
    <t>CUST01270</t>
  </si>
  <si>
    <t>CUST00289</t>
  </si>
  <si>
    <t>ORD105875</t>
  </si>
  <si>
    <t>ORD105876</t>
  </si>
  <si>
    <t>CUST00234</t>
  </si>
  <si>
    <t>ORD105877</t>
  </si>
  <si>
    <t>ORD105878</t>
  </si>
  <si>
    <t>ORD105879</t>
  </si>
  <si>
    <t>ORD105880</t>
  </si>
  <si>
    <t>ORD105881</t>
  </si>
  <si>
    <t>CUST02703</t>
  </si>
  <si>
    <t>ORD105883</t>
  </si>
  <si>
    <t>ORD105884</t>
  </si>
  <si>
    <t>ORD105885</t>
  </si>
  <si>
    <t>ORD105886</t>
  </si>
  <si>
    <t>CUST00356</t>
  </si>
  <si>
    <t>ORD105887</t>
  </si>
  <si>
    <t>ORD105888</t>
  </si>
  <si>
    <t>CUST02146</t>
  </si>
  <si>
    <t>ORD105889</t>
  </si>
  <si>
    <t>ORD105890</t>
  </si>
  <si>
    <t>CUST01813</t>
  </si>
  <si>
    <t>ORD105891</t>
  </si>
  <si>
    <t>ORD105892</t>
  </si>
  <si>
    <t>ORD105894</t>
  </si>
  <si>
    <t>ORD105895</t>
  </si>
  <si>
    <t>ORD105896</t>
  </si>
  <si>
    <t>CUST01146</t>
  </si>
  <si>
    <t>ORD105897</t>
  </si>
  <si>
    <t>CUST00301</t>
  </si>
  <si>
    <t>ORD105898</t>
  </si>
  <si>
    <t>ORD105899</t>
  </si>
  <si>
    <t>CUST02133</t>
  </si>
  <si>
    <t>ORD105900</t>
  </si>
  <si>
    <t>ORD105902</t>
  </si>
  <si>
    <t>ORD105903</t>
  </si>
  <si>
    <t>ORD105904</t>
  </si>
  <si>
    <t>ORD105905</t>
  </si>
  <si>
    <t>ORD105906</t>
  </si>
  <si>
    <t>ORD105907</t>
  </si>
  <si>
    <t>ORD105908</t>
  </si>
  <si>
    <t>CUST02565</t>
  </si>
  <si>
    <t>ORD105909</t>
  </si>
  <si>
    <t>ORD105910</t>
  </si>
  <si>
    <t>ORD105911</t>
  </si>
  <si>
    <t>CUST01058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</si>
  <si>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</si>
  <si>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</si>
  <si>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</si>
  <si>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</si>
  <si>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</si>
  <si>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</si>
  <si>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</si>
  <si>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</si>
  <si>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</si>
  <si>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</si>
  <si>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</si>
  <si>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</si>
  <si>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</si>
  <si>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</si>
  <si>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CUST01460</t>
  </si>
  <si>
    <t>ORD105928</t>
  </si>
  <si>
    <t>ORD105929</t>
  </si>
  <si>
    <t>ORD105930</t>
  </si>
  <si>
    <t>ORD105931</t>
  </si>
  <si>
    <t>CUST03301</t>
  </si>
  <si>
    <t>ORD105932</t>
  </si>
  <si>
    <t>CUST00322</t>
  </si>
  <si>
    <t>ORD105933</t>
  </si>
  <si>
    <t>ORD105934</t>
  </si>
  <si>
    <t>CUST02678</t>
  </si>
  <si>
    <t>ORD105935</t>
  </si>
  <si>
    <t>ORD105936</t>
  </si>
  <si>
    <t>ORD105937</t>
  </si>
  <si>
    <t>CUST01914</t>
  </si>
  <si>
    <t>ORD105938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</si>
  <si>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</si>
  <si>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</si>
  <si>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</si>
  <si>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</si>
  <si>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</si>
  <si>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</si>
  <si>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</si>
  <si>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ORD105948</t>
  </si>
  <si>
    <t>ORD105949</t>
  </si>
  <si>
    <t>ORD105950</t>
  </si>
  <si>
    <t>ORD105951</t>
  </si>
  <si>
    <t>ORD105952</t>
  </si>
  <si>
    <t>ORD105954</t>
  </si>
  <si>
    <t>ORD105955</t>
  </si>
  <si>
    <t>CUST00216</t>
  </si>
  <si>
    <t>ORD105956</t>
  </si>
  <si>
    <t>ORD105957</t>
  </si>
  <si>
    <t>ORD105958</t>
  </si>
  <si>
    <t>ORD105959</t>
  </si>
  <si>
    <t>ORD105960</t>
  </si>
  <si>
    <t>CUST03140</t>
  </si>
  <si>
    <t>ORD105961</t>
  </si>
  <si>
    <t>ORD105963</t>
  </si>
  <si>
    <t>CUST00846</t>
  </si>
  <si>
    <t>ORD105965</t>
  </si>
  <si>
    <t>ORD105966</t>
  </si>
  <si>
    <t>ORD105967</t>
  </si>
  <si>
    <t>ORD105968</t>
  </si>
  <si>
    <t>ORD105969</t>
  </si>
  <si>
    <t>CUST01871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</si>
  <si>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</si>
  <si>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</si>
  <si>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</si>
  <si>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</si>
  <si>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</si>
  <si>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</si>
  <si>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</si>
  <si>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ORD105978</t>
  </si>
  <si>
    <t>CUST00364</t>
  </si>
  <si>
    <t>ORD105979</t>
  </si>
  <si>
    <t>ORD105980</t>
  </si>
  <si>
    <t>CUST01559</t>
  </si>
  <si>
    <t>ORD105981</t>
  </si>
  <si>
    <t>ORD105983</t>
  </si>
  <si>
    <t>CUST02679</t>
  </si>
  <si>
    <t>ORD105984</t>
  </si>
  <si>
    <t>ORD105986</t>
  </si>
  <si>
    <t>ORD105987</t>
  </si>
  <si>
    <t>CUST02782</t>
  </si>
  <si>
    <t>ORD105988</t>
  </si>
  <si>
    <t>ORD105989</t>
  </si>
  <si>
    <t>ORD105991</t>
  </si>
  <si>
    <t>ORD105992</t>
  </si>
  <si>
    <t>ORD105993</t>
  </si>
  <si>
    <t>CUST00313</t>
  </si>
  <si>
    <t>ORD105994</t>
  </si>
  <si>
    <t>ORD105996</t>
  </si>
  <si>
    <t>ORD105997</t>
  </si>
  <si>
    <t>ORD105998</t>
  </si>
  <si>
    <t>ORD105999</t>
  </si>
  <si>
    <t>ORD106000</t>
  </si>
  <si>
    <t>ORD106001</t>
  </si>
  <si>
    <t>ORD106002</t>
  </si>
  <si>
    <t>CUST01659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</si>
  <si>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</si>
  <si>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</si>
  <si>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</si>
  <si>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</si>
  <si>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</si>
  <si>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</si>
  <si>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</si>
  <si>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ORD106012</t>
  </si>
  <si>
    <t>ORD106013</t>
  </si>
  <si>
    <t>ORD106014</t>
  </si>
  <si>
    <t>ORD106015</t>
  </si>
  <si>
    <t>CUST02426</t>
  </si>
  <si>
    <t>ORD106016</t>
  </si>
  <si>
    <t>ORD106017</t>
  </si>
  <si>
    <t>ORD106018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</si>
  <si>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</si>
  <si>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</si>
  <si>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</si>
  <si>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</si>
  <si>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</si>
  <si>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</si>
  <si>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</si>
  <si>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</si>
  <si>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</si>
  <si>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</si>
  <si>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</si>
  <si>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CUST00787</t>
  </si>
  <si>
    <t>ORD106032</t>
  </si>
  <si>
    <t>ORD106033</t>
  </si>
  <si>
    <t>CUST03035</t>
  </si>
  <si>
    <t>ORD106034</t>
  </si>
  <si>
    <t>ORD106035</t>
  </si>
  <si>
    <t>ORD106036</t>
  </si>
  <si>
    <t>ORD106037</t>
  </si>
  <si>
    <t>CUST02117</t>
  </si>
  <si>
    <t>ORD106038</t>
  </si>
  <si>
    <t>CUST00729</t>
  </si>
  <si>
    <t>ORD106039</t>
  </si>
  <si>
    <t>CUST00073</t>
  </si>
  <si>
    <t>ORD106040</t>
  </si>
  <si>
    <t>ORD106041</t>
  </si>
  <si>
    <t>ORD106042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</si>
  <si>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</si>
  <si>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</si>
  <si>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</si>
  <si>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</si>
  <si>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</si>
  <si>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</si>
  <si>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</si>
  <si>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</si>
  <si>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</si>
  <si>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</si>
  <si>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</si>
  <si>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ORD106056</t>
  </si>
  <si>
    <t>ORD106057</t>
  </si>
  <si>
    <t>ORD106059</t>
  </si>
  <si>
    <t>ORD106060</t>
  </si>
  <si>
    <t>ORD106061</t>
  </si>
  <si>
    <t>CUST00857</t>
  </si>
  <si>
    <t>ORD106062</t>
  </si>
  <si>
    <t>ORD106063</t>
  </si>
  <si>
    <t>CUST01407</t>
  </si>
  <si>
    <t>ORD106065</t>
  </si>
  <si>
    <t>ORD106067</t>
  </si>
  <si>
    <t>ORD106068</t>
  </si>
  <si>
    <t>ORD106069</t>
  </si>
  <si>
    <t>CUST02723</t>
  </si>
  <si>
    <t>ORD106070</t>
  </si>
  <si>
    <t>ORD106071</t>
  </si>
  <si>
    <t>ORD106072</t>
  </si>
  <si>
    <t>CUST02155</t>
  </si>
  <si>
    <t>ORD106074</t>
  </si>
  <si>
    <t>ORD106077</t>
  </si>
  <si>
    <t>ORD106078</t>
  </si>
  <si>
    <t>ORD106079</t>
  </si>
  <si>
    <t>CUST02680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</si>
  <si>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</si>
  <si>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</si>
  <si>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</si>
  <si>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</si>
  <si>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</si>
  <si>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</si>
  <si>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</si>
  <si>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</si>
  <si>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</si>
  <si>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</si>
  <si>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ORD106092</t>
  </si>
  <si>
    <t>ORD106094</t>
  </si>
  <si>
    <t>CUST03059</t>
  </si>
  <si>
    <t>ORD106095</t>
  </si>
  <si>
    <t>ORD106096</t>
  </si>
  <si>
    <t>ORD106097</t>
  </si>
  <si>
    <t>CUST00384</t>
  </si>
  <si>
    <t>ORD106098</t>
  </si>
  <si>
    <t>ORD106099</t>
  </si>
  <si>
    <t>ORD106101</t>
  </si>
  <si>
    <t>ORD106102</t>
  </si>
  <si>
    <t>CUST03267</t>
  </si>
  <si>
    <t>ORD106104</t>
  </si>
  <si>
    <t>ORD106106</t>
  </si>
  <si>
    <t>ORD106107</t>
  </si>
  <si>
    <t>ORD106108</t>
  </si>
  <si>
    <t>ORD106109</t>
  </si>
  <si>
    <t>ORD106110</t>
  </si>
  <si>
    <t>ORD106112</t>
  </si>
  <si>
    <t>ORD106114</t>
  </si>
  <si>
    <t>ORD106115</t>
  </si>
  <si>
    <t>ORD106116</t>
  </si>
  <si>
    <t>ORD106117</t>
  </si>
  <si>
    <t>CUST00454</t>
  </si>
  <si>
    <t>ORD106118</t>
  </si>
  <si>
    <t>ORD106119</t>
  </si>
  <si>
    <t>ORD106120</t>
  </si>
  <si>
    <t>CUST02439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</si>
  <si>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</si>
  <si>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</si>
  <si>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</si>
  <si>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</si>
  <si>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</si>
  <si>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</si>
  <si>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</si>
  <si>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</si>
  <si>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</si>
  <si>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</si>
  <si>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CUST01555</t>
  </si>
  <si>
    <t>ORD106133</t>
  </si>
  <si>
    <t>ORD106134</t>
  </si>
  <si>
    <t>ORD106135</t>
  </si>
  <si>
    <t>ORD106136</t>
  </si>
  <si>
    <t>CUST01756</t>
  </si>
  <si>
    <t>ORD106137</t>
  </si>
  <si>
    <t>ORD106138</t>
  </si>
  <si>
    <t>CUST00362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</si>
  <si>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</si>
  <si>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</si>
  <si>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</si>
  <si>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</si>
  <si>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</si>
  <si>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</si>
  <si>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</si>
  <si>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</si>
  <si>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</si>
  <si>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</si>
  <si>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CUST02908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</si>
  <si>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</si>
  <si>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</si>
  <si>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</si>
  <si>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</si>
  <si>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</si>
  <si>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</si>
  <si>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</si>
  <si>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</si>
  <si>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ORD106159</t>
  </si>
  <si>
    <t>ORD106160</t>
  </si>
  <si>
    <t>ORD106161</t>
  </si>
  <si>
    <t>CUST01082</t>
  </si>
  <si>
    <t>ORD106162</t>
  </si>
  <si>
    <t>ORD106163</t>
  </si>
  <si>
    <t>ORD106164</t>
  </si>
  <si>
    <t>ORD106165</t>
  </si>
  <si>
    <t>ORD106166</t>
  </si>
  <si>
    <t>CUST01755</t>
  </si>
  <si>
    <t>ORD106167</t>
  </si>
  <si>
    <t>ORD106169</t>
  </si>
  <si>
    <t>ORD106171</t>
  </si>
  <si>
    <t>ORD106172</t>
  </si>
  <si>
    <t>ORD106173</t>
  </si>
  <si>
    <t>CUST00707</t>
  </si>
  <si>
    <t>ORD106174</t>
  </si>
  <si>
    <t>ORD106175</t>
  </si>
  <si>
    <t>ORD106176</t>
  </si>
  <si>
    <t>ORD106177</t>
  </si>
  <si>
    <t>ORD106178</t>
  </si>
  <si>
    <t>CUST00936</t>
  </si>
  <si>
    <t>ORD106179</t>
  </si>
  <si>
    <t>ORD106181</t>
  </si>
  <si>
    <t>ORD106182</t>
  </si>
  <si>
    <t>CUST02214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</si>
  <si>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</si>
  <si>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</si>
  <si>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</si>
  <si>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</si>
  <si>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</si>
  <si>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</si>
  <si>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</si>
  <si>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</si>
  <si>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ORD106193</t>
  </si>
  <si>
    <t>CUST01937</t>
  </si>
  <si>
    <t>ORD106194</t>
  </si>
  <si>
    <t>ORD106197</t>
  </si>
  <si>
    <t>ORD106198</t>
  </si>
  <si>
    <t>CUST03232</t>
  </si>
  <si>
    <t>ORD106199</t>
  </si>
  <si>
    <t>ORD106200</t>
  </si>
  <si>
    <t>CUST01849</t>
  </si>
  <si>
    <t>ORD106201</t>
  </si>
  <si>
    <t>ORD106202</t>
  </si>
  <si>
    <t>ORD106203</t>
  </si>
  <si>
    <t>CUST02198</t>
  </si>
  <si>
    <t>ORD106204</t>
  </si>
  <si>
    <t>ORD106205</t>
  </si>
  <si>
    <t>ORD106207</t>
  </si>
  <si>
    <t>ORD106208</t>
  </si>
  <si>
    <t>ORD106209</t>
  </si>
  <si>
    <t>CUST00697</t>
  </si>
  <si>
    <t>ORD106210</t>
  </si>
  <si>
    <t>CUST02493</t>
  </si>
  <si>
    <t>ORD106211</t>
  </si>
  <si>
    <t>ORD106212</t>
  </si>
  <si>
    <t>ORD106213</t>
  </si>
  <si>
    <t>ORD106215</t>
  </si>
  <si>
    <t>ORD106216</t>
  </si>
  <si>
    <t>ORD106217</t>
  </si>
  <si>
    <t>CUST01129</t>
  </si>
  <si>
    <t>ORD106218</t>
  </si>
  <si>
    <t>ORD106219</t>
  </si>
  <si>
    <t>ORD106220</t>
  </si>
  <si>
    <t>ORD106222</t>
  </si>
  <si>
    <t>ORD106223</t>
  </si>
  <si>
    <t>CUST00321</t>
  </si>
  <si>
    <t>ORD106224</t>
  </si>
  <si>
    <t>CUST00935</t>
  </si>
  <si>
    <t>ORD106225</t>
  </si>
  <si>
    <t>ORD106226</t>
  </si>
  <si>
    <t>ORD106228</t>
  </si>
  <si>
    <t>ORD106229</t>
  </si>
  <si>
    <t>ORD106230</t>
  </si>
  <si>
    <t>ORD106232</t>
  </si>
  <si>
    <t>ORD106233</t>
  </si>
  <si>
    <t>ORD106235</t>
  </si>
  <si>
    <t>CUST01074</t>
  </si>
  <si>
    <t>ORD106236</t>
  </si>
  <si>
    <t>ORD106237</t>
  </si>
  <si>
    <t>ORD106238</t>
  </si>
  <si>
    <t>ORD106240</t>
  </si>
  <si>
    <t>CUST00866</t>
  </si>
  <si>
    <t>ORD106242</t>
  </si>
  <si>
    <t>ORD106243</t>
  </si>
  <si>
    <t>ORD106244</t>
  </si>
  <si>
    <t>ORD106245</t>
  </si>
  <si>
    <t>ORD106246</t>
  </si>
  <si>
    <t>ORD106247</t>
  </si>
  <si>
    <t>ORD106250</t>
  </si>
  <si>
    <t>ORD106251</t>
  </si>
  <si>
    <t>ORD106252</t>
  </si>
  <si>
    <t>ORD106253</t>
  </si>
  <si>
    <t>ORD106254</t>
  </si>
  <si>
    <t>CUST01980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</si>
  <si>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</si>
  <si>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</si>
  <si>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</si>
  <si>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</si>
  <si>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</si>
  <si>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</si>
  <si>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</si>
  <si>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</si>
  <si>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</si>
  <si>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</si>
  <si>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</si>
  <si>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</si>
  <si>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</si>
  <si>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</si>
  <si>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</si>
  <si>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CUST02417</t>
  </si>
  <si>
    <t>ORD106270</t>
  </si>
  <si>
    <t>ORD106271</t>
  </si>
  <si>
    <t>ORD106272</t>
  </si>
  <si>
    <t>CUST03048</t>
  </si>
  <si>
    <t>ORD106274</t>
  </si>
  <si>
    <t>ORD106275</t>
  </si>
  <si>
    <t>CUST01378</t>
  </si>
  <si>
    <t>ORD106276</t>
  </si>
  <si>
    <t>CUST01159</t>
  </si>
  <si>
    <t>ORD106278</t>
  </si>
  <si>
    <t>ORD106279</t>
  </si>
  <si>
    <t>CUST03034</t>
  </si>
  <si>
    <t>ORD106280</t>
  </si>
  <si>
    <t>ORD106281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</si>
  <si>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</si>
  <si>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</si>
  <si>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</si>
  <si>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</si>
  <si>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</si>
  <si>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</si>
  <si>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</si>
  <si>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</si>
  <si>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</si>
  <si>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</si>
  <si>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CUST01798</t>
  </si>
  <si>
    <t>ORD106293</t>
  </si>
  <si>
    <t>CUST01096</t>
  </si>
  <si>
    <t>ORD106294</t>
  </si>
  <si>
    <t>ORD106295</t>
  </si>
  <si>
    <t>ORD106297</t>
  </si>
  <si>
    <t>ORD106299</t>
  </si>
  <si>
    <t>ORD106300</t>
  </si>
  <si>
    <t>ORD106301</t>
  </si>
  <si>
    <t>ORD106302</t>
  </si>
  <si>
    <t>ORD106303</t>
  </si>
  <si>
    <t>ORD106304</t>
  </si>
  <si>
    <t>CUST02762</t>
  </si>
  <si>
    <t>ORD106305</t>
  </si>
  <si>
    <t>CUST02580</t>
  </si>
  <si>
    <t>ORD106306</t>
  </si>
  <si>
    <t>ORD106307</t>
  </si>
  <si>
    <t>ORD106308</t>
  </si>
  <si>
    <t>CUST01273</t>
  </si>
  <si>
    <t>ORD106309</t>
  </si>
  <si>
    <t>CUST01743</t>
  </si>
  <si>
    <t>ORD106311</t>
  </si>
  <si>
    <t>ORD106312</t>
  </si>
  <si>
    <t>ORD106313</t>
  </si>
  <si>
    <t>ORD106314</t>
  </si>
  <si>
    <t>CUST00267</t>
  </si>
  <si>
    <t>ORD106315</t>
  </si>
  <si>
    <t>ORD106316</t>
  </si>
  <si>
    <t>ORD106317</t>
  </si>
  <si>
    <t>ORD106318</t>
  </si>
  <si>
    <t>ORD106319</t>
  </si>
  <si>
    <t>ORD106320</t>
  </si>
  <si>
    <t>CUST03082</t>
  </si>
  <si>
    <t>ORD106321</t>
  </si>
  <si>
    <t>ORD106322</t>
  </si>
  <si>
    <t>CUST02349</t>
  </si>
  <si>
    <t>ORD106324</t>
  </si>
  <si>
    <t>ORD106325</t>
  </si>
  <si>
    <t>ORD106326</t>
  </si>
  <si>
    <t>ORD106327</t>
  </si>
  <si>
    <t>ORD106328</t>
  </si>
  <si>
    <t>CUST00199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</si>
  <si>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</si>
  <si>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</si>
  <si>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</si>
  <si>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</si>
  <si>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</si>
  <si>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</si>
  <si>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</si>
  <si>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</si>
  <si>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</si>
  <si>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</si>
  <si>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</si>
  <si>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</si>
  <si>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</si>
  <si>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</si>
  <si>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</si>
  <si>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</si>
  <si>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</si>
  <si>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</si>
  <si>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CUST00300</t>
  </si>
  <si>
    <t>ORD106348</t>
  </si>
  <si>
    <t>ORD106349</t>
  </si>
  <si>
    <t>ORD106350</t>
  </si>
  <si>
    <t>ORD106351</t>
  </si>
  <si>
    <t>CUST00261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</si>
  <si>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</si>
  <si>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</si>
  <si>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</si>
  <si>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</si>
  <si>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</si>
  <si>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</si>
  <si>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</si>
  <si>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</si>
  <si>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</si>
  <si>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</si>
  <si>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</si>
  <si>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</si>
  <si>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</si>
  <si>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</si>
  <si>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</si>
  <si>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</si>
  <si>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</si>
  <si>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</si>
  <si>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</si>
  <si>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</si>
  <si>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</si>
  <si>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</si>
  <si>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</si>
  <si>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</si>
  <si>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</si>
  <si>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</si>
  <si>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</si>
  <si>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</si>
  <si>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</si>
  <si>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</si>
  <si>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</si>
  <si>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</si>
  <si>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</si>
  <si>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CUST00254</t>
  </si>
  <si>
    <t>ORD106386</t>
  </si>
  <si>
    <t>CUST02378</t>
  </si>
  <si>
    <t>CUST00163</t>
  </si>
  <si>
    <t>ORD106388</t>
  </si>
  <si>
    <t>ORD106389</t>
  </si>
  <si>
    <t>ORD106390</t>
  </si>
  <si>
    <t>CUST00739</t>
  </si>
  <si>
    <t>ORD106391</t>
  </si>
  <si>
    <t>ORD106392</t>
  </si>
  <si>
    <t>CUST02615</t>
  </si>
  <si>
    <t>ORD106393</t>
  </si>
  <si>
    <t>ORD106394</t>
  </si>
  <si>
    <t>CUST00579</t>
  </si>
  <si>
    <t>ORD106395</t>
  </si>
  <si>
    <t>ORD106396</t>
  </si>
  <si>
    <t>ORD106399</t>
  </si>
  <si>
    <t>CUST03253</t>
  </si>
  <si>
    <t>ORD106400</t>
  </si>
  <si>
    <t>CUST00945</t>
  </si>
  <si>
    <t>ORD106401</t>
  </si>
  <si>
    <t>ORD106402</t>
  </si>
  <si>
    <t>CUST00870</t>
  </si>
  <si>
    <t>ORD106403</t>
  </si>
  <si>
    <t>ORD106404</t>
  </si>
  <si>
    <t>ORD106405</t>
  </si>
  <si>
    <t>ORD106406</t>
  </si>
  <si>
    <t>ORD106407</t>
  </si>
  <si>
    <t>ORD106410</t>
  </si>
  <si>
    <t>ORD106411</t>
  </si>
  <si>
    <t>ORD106412</t>
  </si>
  <si>
    <t>ORD106413</t>
  </si>
  <si>
    <t>ORD106414</t>
  </si>
  <si>
    <t>ORD106415</t>
  </si>
  <si>
    <t>CUST02651</t>
  </si>
  <si>
    <t>ORD106416</t>
  </si>
  <si>
    <t>ORD106417</t>
  </si>
  <si>
    <t>CUST00570</t>
  </si>
  <si>
    <t>ORD106418</t>
  </si>
  <si>
    <t>ORD106419</t>
  </si>
  <si>
    <t>ORD106420</t>
  </si>
  <si>
    <t>ORD106423</t>
  </si>
  <si>
    <t>ORD106424</t>
  </si>
  <si>
    <t>ORD106425</t>
  </si>
  <si>
    <t>CUST00333</t>
  </si>
  <si>
    <t>ORD106426</t>
  </si>
  <si>
    <t>ORD106427</t>
  </si>
  <si>
    <t>ORD106428</t>
  </si>
  <si>
    <t>ORD106429</t>
  </si>
  <si>
    <t>ORD106430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</si>
  <si>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</si>
  <si>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</si>
  <si>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</si>
  <si>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</si>
  <si>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</si>
  <si>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</si>
  <si>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</si>
  <si>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ORD106440</t>
  </si>
  <si>
    <t>ORD106441</t>
  </si>
  <si>
    <t>ORD106442</t>
  </si>
  <si>
    <t>ORD106444</t>
  </si>
  <si>
    <t>ORD106445</t>
  </si>
  <si>
    <t>ORD106446</t>
  </si>
  <si>
    <t>ORD106448</t>
  </si>
  <si>
    <t>ORD106449</t>
  </si>
  <si>
    <t>ORD106450</t>
  </si>
  <si>
    <t>ORD106451</t>
  </si>
  <si>
    <t>CUST01721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</si>
  <si>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</si>
  <si>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</si>
  <si>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</si>
  <si>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</si>
  <si>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</si>
  <si>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</si>
  <si>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</si>
  <si>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CUST00328</t>
  </si>
  <si>
    <t>ORD106462</t>
  </si>
  <si>
    <t>ORD106463</t>
  </si>
  <si>
    <t>ORD106464</t>
  </si>
  <si>
    <t>ORD106465</t>
  </si>
  <si>
    <t>CUST02204</t>
  </si>
  <si>
    <t>ORD106466</t>
  </si>
  <si>
    <t>ORD106467</t>
  </si>
  <si>
    <t>ORD106468</t>
  </si>
  <si>
    <t>ORD106469</t>
  </si>
  <si>
    <t>ORD106470</t>
  </si>
  <si>
    <t>ORD106471</t>
  </si>
  <si>
    <t>CUST00540</t>
  </si>
  <si>
    <t>ORD106472</t>
  </si>
  <si>
    <t>ORD106473</t>
  </si>
  <si>
    <t>ORD106474</t>
  </si>
  <si>
    <t>ORD106475</t>
  </si>
  <si>
    <t>CUST02150</t>
  </si>
  <si>
    <t>ORD106476</t>
  </si>
  <si>
    <t>ORD106477</t>
  </si>
  <si>
    <t>ORD106478</t>
  </si>
  <si>
    <t>ORD106482</t>
  </si>
  <si>
    <t>ORD106483</t>
  </si>
  <si>
    <t>ORD106484</t>
  </si>
  <si>
    <t>CUST03147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</si>
  <si>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</si>
  <si>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</si>
  <si>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</si>
  <si>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</si>
  <si>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</si>
  <si>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</si>
  <si>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</si>
  <si>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</si>
  <si>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CUST03321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</si>
  <si>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</si>
  <si>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</si>
  <si>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</si>
  <si>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</si>
  <si>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</si>
  <si>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</si>
  <si>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</si>
  <si>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ORD106501</t>
  </si>
  <si>
    <t>ORD106502</t>
  </si>
  <si>
    <t>ORD106503</t>
  </si>
  <si>
    <t>ORD106504</t>
  </si>
  <si>
    <t>ORD106505</t>
  </si>
  <si>
    <t>ORD106508</t>
  </si>
  <si>
    <t>CUST01488</t>
  </si>
  <si>
    <t>ORD106509</t>
  </si>
  <si>
    <t>ORD106510</t>
  </si>
  <si>
    <t>ORD106511</t>
  </si>
  <si>
    <t>CUST00655</t>
  </si>
  <si>
    <t>ORD106512</t>
  </si>
  <si>
    <t>ORD106513</t>
  </si>
  <si>
    <t>ORD106515</t>
  </si>
  <si>
    <t>ORD106516</t>
  </si>
  <si>
    <t>ORD106517</t>
  </si>
  <si>
    <t>ORD106518</t>
  </si>
  <si>
    <t>ORD106519</t>
  </si>
  <si>
    <t>CUST00743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</si>
  <si>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</si>
  <si>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</si>
  <si>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</si>
  <si>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</si>
  <si>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</si>
  <si>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</si>
  <si>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</si>
  <si>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</si>
  <si>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CUST00472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</si>
  <si>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</si>
  <si>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</si>
  <si>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</si>
  <si>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</si>
  <si>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</si>
  <si>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</si>
  <si>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</si>
  <si>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</si>
  <si>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CUST00104</t>
  </si>
  <si>
    <t>ORD106536</t>
  </si>
  <si>
    <t>ORD106537</t>
  </si>
  <si>
    <t>ORD106538</t>
  </si>
  <si>
    <t>ORD106539</t>
  </si>
  <si>
    <t>ORD106541</t>
  </si>
  <si>
    <t>ORD106542</t>
  </si>
  <si>
    <t>ORD106543</t>
  </si>
  <si>
    <t>CUST01550</t>
  </si>
  <si>
    <t>ORD106544</t>
  </si>
  <si>
    <t>ORD106545</t>
  </si>
  <si>
    <t>CUST00844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</si>
  <si>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</si>
  <si>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</si>
  <si>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</si>
  <si>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</si>
  <si>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</si>
  <si>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</si>
  <si>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</si>
  <si>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</si>
  <si>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</si>
  <si>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</si>
  <si>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CUST01705</t>
  </si>
  <si>
    <t>ORD106558</t>
  </si>
  <si>
    <t>ORD106561</t>
  </si>
  <si>
    <t>ORD106562</t>
  </si>
  <si>
    <t>ORD106563</t>
  </si>
  <si>
    <t>ORD106564</t>
  </si>
  <si>
    <t>ORD106565</t>
  </si>
  <si>
    <t>ORD106567</t>
  </si>
  <si>
    <t>ORD106568</t>
  </si>
  <si>
    <t>ORD106569</t>
  </si>
  <si>
    <t>ORD106570</t>
  </si>
  <si>
    <t>ORD106572</t>
  </si>
  <si>
    <t>ORD106574</t>
  </si>
  <si>
    <t>CUST01726</t>
  </si>
  <si>
    <t>ORD106575</t>
  </si>
  <si>
    <t>ORD106576</t>
  </si>
  <si>
    <t>ORD106577</t>
  </si>
  <si>
    <t>CUST01416</t>
  </si>
  <si>
    <t>ORD106578</t>
  </si>
  <si>
    <t>ORD106579</t>
  </si>
  <si>
    <t>ORD106580</t>
  </si>
  <si>
    <t>ORD106581</t>
  </si>
  <si>
    <t>ORD106582</t>
  </si>
  <si>
    <t>ORD106583</t>
  </si>
  <si>
    <t>ORD106585</t>
  </si>
  <si>
    <t>ORD106586</t>
  </si>
  <si>
    <t>ORD106589</t>
  </si>
  <si>
    <t>ORD106590</t>
  </si>
  <si>
    <t>ORD106591</t>
  </si>
  <si>
    <t>ORD106592</t>
  </si>
  <si>
    <t>ORD106593</t>
  </si>
  <si>
    <t>ORD106594</t>
  </si>
  <si>
    <t>CUST00634</t>
  </si>
  <si>
    <t>ORD106595</t>
  </si>
  <si>
    <t>ORD106596</t>
  </si>
  <si>
    <t>CUST00058</t>
  </si>
  <si>
    <t>ORD106597</t>
  </si>
  <si>
    <t>ORD106598</t>
  </si>
  <si>
    <t>CUST03238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</si>
  <si>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</si>
  <si>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</si>
  <si>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</si>
  <si>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</si>
  <si>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</si>
  <si>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</si>
  <si>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</si>
  <si>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</si>
  <si>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</si>
  <si>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</si>
  <si>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</si>
  <si>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</si>
  <si>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</si>
  <si>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</si>
  <si>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</si>
  <si>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ORD106616</t>
  </si>
  <si>
    <t>CUST02713</t>
  </si>
  <si>
    <t>ORD106618</t>
  </si>
  <si>
    <t>ORD106619</t>
  </si>
  <si>
    <t>ORD106621</t>
  </si>
  <si>
    <t>CUST00314</t>
  </si>
  <si>
    <t>ORD106622</t>
  </si>
  <si>
    <t>ORD106623</t>
  </si>
  <si>
    <t>ORD106625</t>
  </si>
  <si>
    <t>ORD106626</t>
  </si>
  <si>
    <t>ORD106627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</si>
  <si>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</si>
  <si>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</si>
  <si>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</si>
  <si>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</si>
  <si>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</si>
  <si>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</si>
  <si>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</si>
  <si>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</si>
  <si>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CUST00342</t>
  </si>
  <si>
    <t>ORD106640</t>
  </si>
  <si>
    <t>ORD106641</t>
  </si>
  <si>
    <t>ORD106642</t>
  </si>
  <si>
    <t>ORD106643</t>
  </si>
  <si>
    <t>ORD106644</t>
  </si>
  <si>
    <t>CUST01625</t>
  </si>
  <si>
    <t>ORD106645</t>
  </si>
  <si>
    <t>ORD106646</t>
  </si>
  <si>
    <t>ORD106647</t>
  </si>
  <si>
    <t>ORD106648</t>
  </si>
  <si>
    <t>ORD106649</t>
  </si>
  <si>
    <t>ORD106650</t>
  </si>
  <si>
    <t>CUST02954</t>
  </si>
  <si>
    <t>ORD106651</t>
  </si>
  <si>
    <t>ORD106652</t>
  </si>
  <si>
    <t>ORD106653</t>
  </si>
  <si>
    <t>CUST00830</t>
  </si>
  <si>
    <t>ORD106655</t>
  </si>
  <si>
    <t>ORD106656</t>
  </si>
  <si>
    <t>ORD106657</t>
  </si>
  <si>
    <t>ORD106658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</si>
  <si>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</si>
  <si>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</si>
  <si>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</si>
  <si>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</si>
  <si>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</si>
  <si>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</si>
  <si>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</si>
  <si>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</si>
  <si>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CUST00869</t>
  </si>
  <si>
    <t>ORD106668</t>
  </si>
  <si>
    <t>ORD106670</t>
  </si>
  <si>
    <t>ORD106671</t>
  </si>
  <si>
    <t>ORD106672</t>
  </si>
  <si>
    <t>ORD106673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</si>
  <si>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</si>
  <si>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</si>
  <si>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</si>
  <si>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</si>
  <si>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</si>
  <si>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</si>
  <si>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</si>
  <si>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</si>
  <si>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</si>
  <si>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</si>
  <si>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</si>
  <si>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</si>
  <si>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</si>
  <si>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</si>
  <si>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</si>
  <si>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</si>
  <si>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</si>
  <si>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</si>
  <si>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</si>
  <si>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</si>
  <si>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</si>
  <si>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</si>
  <si>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</si>
  <si>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</si>
  <si>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</si>
  <si>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</si>
  <si>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</si>
  <si>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</si>
  <si>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</si>
  <si>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</si>
  <si>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</si>
  <si>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</si>
  <si>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</si>
  <si>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</si>
  <si>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</si>
  <si>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</si>
  <si>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</si>
  <si>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</si>
  <si>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CUST02547</t>
  </si>
  <si>
    <t>ORD106714</t>
  </si>
  <si>
    <t>ORD106716</t>
  </si>
  <si>
    <t>ORD106717</t>
  </si>
  <si>
    <t>ORD106718</t>
  </si>
  <si>
    <t>CUST01674</t>
  </si>
  <si>
    <t>ORD106719</t>
  </si>
  <si>
    <t>CUST03365</t>
  </si>
  <si>
    <t>ORD106722</t>
  </si>
  <si>
    <t>ORD106724</t>
  </si>
  <si>
    <t>CUST01163</t>
  </si>
  <si>
    <t>ORD106725</t>
  </si>
  <si>
    <t>ORD106726</t>
  </si>
  <si>
    <t>ORD106727</t>
  </si>
  <si>
    <t>ORD106728</t>
  </si>
  <si>
    <t>ORD106730</t>
  </si>
  <si>
    <t>ORD106731</t>
  </si>
  <si>
    <t>ORD106733</t>
  </si>
  <si>
    <t>CUST01758</t>
  </si>
  <si>
    <t>ORD106735</t>
  </si>
  <si>
    <t>ORD106736</t>
  </si>
  <si>
    <t>CUST02206</t>
  </si>
  <si>
    <t>CUST02751</t>
  </si>
  <si>
    <t>ORD106741</t>
  </si>
  <si>
    <t>ORD106742</t>
  </si>
  <si>
    <t>ORD106743</t>
  </si>
  <si>
    <t>ORD106744</t>
  </si>
  <si>
    <t>ORD106747</t>
  </si>
  <si>
    <t>ORD106748</t>
  </si>
  <si>
    <t>ORD106749</t>
  </si>
  <si>
    <t>ORD106750</t>
  </si>
  <si>
    <t>ORD106751</t>
  </si>
  <si>
    <t>CUST02062</t>
  </si>
  <si>
    <t>ORD106752</t>
  </si>
  <si>
    <t>ORD106753</t>
  </si>
  <si>
    <t>ORD106754</t>
  </si>
  <si>
    <t>CUST03421</t>
  </si>
  <si>
    <t>ORD106755</t>
  </si>
  <si>
    <t>ORD106756</t>
  </si>
  <si>
    <t>CUST00588</t>
  </si>
  <si>
    <t>ORD106757</t>
  </si>
  <si>
    <t>ORD106759</t>
  </si>
  <si>
    <t>ORD106760</t>
  </si>
  <si>
    <t>ORD106761</t>
  </si>
  <si>
    <t>ORD106762</t>
  </si>
  <si>
    <t>ORD106763</t>
  </si>
  <si>
    <t>ORD106766</t>
  </si>
  <si>
    <t>ORD106767</t>
  </si>
  <si>
    <t>ORD106768</t>
  </si>
  <si>
    <t>ORD106769</t>
  </si>
  <si>
    <t>ORD106770</t>
  </si>
  <si>
    <t>CUST00622</t>
  </si>
  <si>
    <t>ORD106771</t>
  </si>
  <si>
    <t>CUST02596</t>
  </si>
  <si>
    <t>ORD106772</t>
  </si>
  <si>
    <t>ORD106773</t>
  </si>
  <si>
    <t>ORD106774</t>
  </si>
  <si>
    <t>CUST02822</t>
  </si>
  <si>
    <t>ORD106776</t>
  </si>
  <si>
    <t>ORD106777</t>
  </si>
  <si>
    <t>ORD106778</t>
  </si>
  <si>
    <t>ORD106779</t>
  </si>
  <si>
    <t>ORD106780</t>
  </si>
  <si>
    <t>CUST03151</t>
  </si>
  <si>
    <t>ORD106782</t>
  </si>
  <si>
    <t>ORD106783</t>
  </si>
  <si>
    <t>ORD106784</t>
  </si>
  <si>
    <t>ORD106785</t>
  </si>
  <si>
    <t>ORD106786</t>
  </si>
  <si>
    <t>ORD106788</t>
  </si>
  <si>
    <t>ORD106789</t>
  </si>
  <si>
    <t>ORD106791</t>
  </si>
  <si>
    <t>ORD106792</t>
  </si>
  <si>
    <t>ORD106793</t>
  </si>
  <si>
    <t>ORD106794</t>
  </si>
  <si>
    <t>ORD106795</t>
  </si>
  <si>
    <t>ORD106796</t>
  </si>
  <si>
    <t>ORD106797</t>
  </si>
  <si>
    <t>CUST00263</t>
  </si>
  <si>
    <t>ORD106799</t>
  </si>
  <si>
    <t>CUST01160</t>
  </si>
  <si>
    <t>ORD106800</t>
  </si>
  <si>
    <t>ORD106801</t>
  </si>
  <si>
    <t>ORD106802</t>
  </si>
  <si>
    <t>ORD106803</t>
  </si>
  <si>
    <t>ORD106804</t>
  </si>
  <si>
    <t>ORD106806</t>
  </si>
  <si>
    <t>ORD106808</t>
  </si>
  <si>
    <t>ORD106809</t>
  </si>
  <si>
    <t>ORD106811</t>
  </si>
  <si>
    <t>ORD106812</t>
  </si>
  <si>
    <t>ORD106814</t>
  </si>
  <si>
    <t>ORD106815</t>
  </si>
  <si>
    <t>ORD106816</t>
  </si>
  <si>
    <t>ORD106817</t>
  </si>
  <si>
    <t>ORD106818</t>
  </si>
  <si>
    <t>ORD106819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</si>
  <si>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</si>
  <si>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</si>
  <si>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</si>
  <si>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</si>
  <si>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</si>
  <si>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</si>
  <si>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</si>
  <si>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ORD106829</t>
  </si>
  <si>
    <t>ORD106830</t>
  </si>
  <si>
    <t>ORD106831</t>
  </si>
  <si>
    <t>ORD106832</t>
  </si>
  <si>
    <t>ORD106833</t>
  </si>
  <si>
    <t>ORD106834</t>
  </si>
  <si>
    <t>CUST02241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</si>
  <si>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</si>
  <si>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</si>
  <si>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</si>
  <si>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</si>
  <si>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</si>
  <si>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</si>
  <si>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</si>
  <si>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</si>
  <si>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</si>
  <si>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</si>
  <si>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</si>
  <si>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</si>
  <si>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</si>
  <si>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</si>
  <si>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</si>
  <si>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</si>
  <si>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</si>
  <si>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</si>
  <si>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</si>
  <si>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ORD106855</t>
  </si>
  <si>
    <t>ORD106856</t>
  </si>
  <si>
    <t>ORD106858</t>
  </si>
  <si>
    <t>ORD106859</t>
  </si>
  <si>
    <t>ORD106860</t>
  </si>
  <si>
    <t>ORD106861</t>
  </si>
  <si>
    <t>ORD106862</t>
  </si>
  <si>
    <t>ORD106863</t>
  </si>
  <si>
    <t>ORD106865</t>
  </si>
  <si>
    <t>CUST02876</t>
  </si>
  <si>
    <t>ORD106866</t>
  </si>
  <si>
    <t>CUST02559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</si>
  <si>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</si>
  <si>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</si>
  <si>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</si>
  <si>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</si>
  <si>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</si>
  <si>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</si>
  <si>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</si>
  <si>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</si>
  <si>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ORD106879</t>
  </si>
  <si>
    <t>ORD106880</t>
  </si>
  <si>
    <t>ORD106881</t>
  </si>
  <si>
    <t>ORD106882</t>
  </si>
  <si>
    <t>ORD106883</t>
  </si>
  <si>
    <t>ORD106884</t>
  </si>
  <si>
    <t>ORD106885</t>
  </si>
  <si>
    <t>CUST02193</t>
  </si>
  <si>
    <t>ORD106886</t>
  </si>
  <si>
    <t>ORD106887</t>
  </si>
  <si>
    <t>CUST00139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</si>
  <si>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</si>
  <si>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</si>
  <si>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</si>
  <si>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</si>
  <si>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</si>
  <si>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</si>
  <si>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</si>
  <si>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</si>
  <si>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</si>
  <si>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ORD106900</t>
  </si>
  <si>
    <t>ORD106903</t>
  </si>
  <si>
    <t>ORD106904</t>
  </si>
  <si>
    <t>ORD106906</t>
  </si>
  <si>
    <t>ORD106908</t>
  </si>
  <si>
    <t>ORD106909</t>
  </si>
  <si>
    <t>CUST00970</t>
  </si>
  <si>
    <t>ORD106910</t>
  </si>
  <si>
    <t>CUST00827</t>
  </si>
  <si>
    <t>ORD106911</t>
  </si>
  <si>
    <t>ORD106912</t>
  </si>
  <si>
    <t>ORD106915</t>
  </si>
  <si>
    <t>ORD106916</t>
  </si>
  <si>
    <t>ORD106917</t>
  </si>
  <si>
    <t>ORD106918</t>
  </si>
  <si>
    <t>CUST00371</t>
  </si>
  <si>
    <t>ORD106919</t>
  </si>
  <si>
    <t>ORD106920</t>
  </si>
  <si>
    <t>ORD106921</t>
  </si>
  <si>
    <t>ORD106924</t>
  </si>
  <si>
    <t>CUST01278</t>
  </si>
  <si>
    <t>ORD106926</t>
  </si>
  <si>
    <t>ORD106927</t>
  </si>
  <si>
    <t>ORD106928</t>
  </si>
  <si>
    <t>ORD106929</t>
  </si>
  <si>
    <t>ORD106930</t>
  </si>
  <si>
    <t>CUST02993</t>
  </si>
  <si>
    <t>ORD106931</t>
  </si>
  <si>
    <t>CUST00477</t>
  </si>
  <si>
    <t>ORD106933</t>
  </si>
  <si>
    <t>CUST00600</t>
  </si>
  <si>
    <t>ORD106934</t>
  </si>
  <si>
    <t>ORD106935</t>
  </si>
  <si>
    <t>ORD106936</t>
  </si>
  <si>
    <t>ORD106937</t>
  </si>
  <si>
    <t>CUST00247</t>
  </si>
  <si>
    <t>ORD106938</t>
  </si>
  <si>
    <t>ORD106939</t>
  </si>
  <si>
    <t>CUST00368</t>
  </si>
  <si>
    <t>ORD106940</t>
  </si>
  <si>
    <t>ORD106941</t>
  </si>
  <si>
    <t>ORD106942</t>
  </si>
  <si>
    <t>ORD106943</t>
  </si>
  <si>
    <t>CUST03357</t>
  </si>
  <si>
    <t>ORD106944</t>
  </si>
  <si>
    <t>ORD106947</t>
  </si>
  <si>
    <t>ORD106948</t>
  </si>
  <si>
    <t>CUST02791</t>
  </si>
  <si>
    <t>ORD106949</t>
  </si>
  <si>
    <t>ORD106951</t>
  </si>
  <si>
    <t>ORD106952</t>
  </si>
  <si>
    <t>ORD106953</t>
  </si>
  <si>
    <t>CUST01908</t>
  </si>
  <si>
    <t>ORD106954</t>
  </si>
  <si>
    <t>ORD106955</t>
  </si>
  <si>
    <t>ORD106956</t>
  </si>
  <si>
    <t>ORD106957</t>
  </si>
  <si>
    <t>CUST02069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</si>
  <si>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</si>
  <si>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</si>
  <si>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</si>
  <si>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</si>
  <si>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</si>
  <si>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</si>
  <si>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</si>
  <si>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</si>
  <si>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CUST01336</t>
  </si>
  <si>
    <t>ORD106967</t>
  </si>
  <si>
    <t>ORD106968</t>
  </si>
  <si>
    <t>ORD106969</t>
  </si>
  <si>
    <t>ORD106970</t>
  </si>
  <si>
    <t>ORD106971</t>
  </si>
  <si>
    <t>ORD106972</t>
  </si>
  <si>
    <t>CUST02665</t>
  </si>
  <si>
    <t>ORD106974</t>
  </si>
  <si>
    <t>ORD106975</t>
  </si>
  <si>
    <t>ORD106976</t>
  </si>
  <si>
    <t>ORD106977</t>
  </si>
  <si>
    <t>ORD106978</t>
  </si>
  <si>
    <t>CUST00620</t>
  </si>
  <si>
    <t>ORD106979</t>
  </si>
  <si>
    <t>CUST03047</t>
  </si>
  <si>
    <t>ORD106981</t>
  </si>
  <si>
    <t>ORD106982</t>
  </si>
  <si>
    <t>CUST02230</t>
  </si>
  <si>
    <t>ORD106983</t>
  </si>
  <si>
    <t>ORD106984</t>
  </si>
  <si>
    <t>CUST00845</t>
  </si>
  <si>
    <t>ORD106985</t>
  </si>
  <si>
    <t>ORD106986</t>
  </si>
  <si>
    <t>ORD106987</t>
  </si>
  <si>
    <t>ORD106988</t>
  </si>
  <si>
    <t>ORD106989</t>
  </si>
  <si>
    <t>ORD106990</t>
  </si>
  <si>
    <t>CUST02456</t>
  </si>
  <si>
    <t>ORD106991</t>
  </si>
  <si>
    <t>ORD106992</t>
  </si>
  <si>
    <t>ORD106993</t>
  </si>
  <si>
    <t>ORD106994</t>
  </si>
  <si>
    <t>CUST02082</t>
  </si>
  <si>
    <t>ORD106996</t>
  </si>
  <si>
    <t>ORD106998</t>
  </si>
  <si>
    <t>CUST01831</t>
  </si>
  <si>
    <t>ORD107000</t>
  </si>
  <si>
    <t>ORD107001</t>
  </si>
  <si>
    <t>ORD107003</t>
  </si>
  <si>
    <t>ORD107004</t>
  </si>
  <si>
    <t>ORD107005</t>
  </si>
  <si>
    <t>ORD107006</t>
  </si>
  <si>
    <t>CUST03201</t>
  </si>
  <si>
    <t>ORD107007</t>
  </si>
  <si>
    <t>ORD107008</t>
  </si>
  <si>
    <t>ORD107009</t>
  </si>
  <si>
    <t>ORD107010</t>
  </si>
  <si>
    <t>CUST03399</t>
  </si>
  <si>
    <t>ORD107011</t>
  </si>
  <si>
    <t>ORD107012</t>
  </si>
  <si>
    <t>ORD107013</t>
  </si>
  <si>
    <t>ORD107014</t>
  </si>
  <si>
    <t>ORD107015</t>
  </si>
  <si>
    <t>ORD107016</t>
  </si>
  <si>
    <t>CUST00136</t>
  </si>
  <si>
    <t>CUST00360</t>
  </si>
  <si>
    <t>ORD107019</t>
  </si>
  <si>
    <t>CUST00746</t>
  </si>
  <si>
    <t>ORD107020</t>
  </si>
  <si>
    <t>CUST03040</t>
  </si>
  <si>
    <t>ORD107023</t>
  </si>
  <si>
    <t>ORD107024</t>
  </si>
  <si>
    <t>ORD107025</t>
  </si>
  <si>
    <t>ORD107028</t>
  </si>
  <si>
    <t>ORD107029</t>
  </si>
  <si>
    <t>ORD107030</t>
  </si>
  <si>
    <t>ORD107031</t>
  </si>
  <si>
    <t>ORD107032</t>
  </si>
  <si>
    <t>ORD107033</t>
  </si>
  <si>
    <t>CUST02611</t>
  </si>
  <si>
    <t>ORD107035</t>
  </si>
  <si>
    <t>ORD107036</t>
  </si>
  <si>
    <t>ORD107037</t>
  </si>
  <si>
    <t>ORD107038</t>
  </si>
  <si>
    <t>CUST02402</t>
  </si>
  <si>
    <t>ORD107039</t>
  </si>
  <si>
    <t>ORD107040</t>
  </si>
  <si>
    <t>ORD107041</t>
  </si>
  <si>
    <t>ORD107042</t>
  </si>
  <si>
    <t>ORD107043</t>
  </si>
  <si>
    <t>CUST02125</t>
  </si>
  <si>
    <t>ORD107044</t>
  </si>
  <si>
    <t>ORD107045</t>
  </si>
  <si>
    <t>ORD107046</t>
  </si>
  <si>
    <t>ORD107047</t>
  </si>
  <si>
    <t>ORD107048</t>
  </si>
  <si>
    <t>ORD107049</t>
  </si>
  <si>
    <t>CUST00987</t>
  </si>
  <si>
    <t>ORD107050</t>
  </si>
  <si>
    <t>ORD107052</t>
  </si>
  <si>
    <t>ORD107053</t>
  </si>
  <si>
    <t>ORD107054</t>
  </si>
  <si>
    <t>ORD107055</t>
  </si>
  <si>
    <t>ORD107056</t>
  </si>
  <si>
    <t>CUST02258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</si>
  <si>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</si>
  <si>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</si>
  <si>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</si>
  <si>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</si>
  <si>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</si>
  <si>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</si>
  <si>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</si>
  <si>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</si>
  <si>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CUST02541</t>
  </si>
  <si>
    <t>ORD107066</t>
  </si>
  <si>
    <t>ORD107067</t>
  </si>
  <si>
    <t>ORD107068</t>
  </si>
  <si>
    <t>ORD107071</t>
  </si>
  <si>
    <t>ORD107072</t>
  </si>
  <si>
    <t>ORD107073</t>
  </si>
  <si>
    <t>ORD107074</t>
  </si>
  <si>
    <t>ORD107075</t>
  </si>
  <si>
    <t>CUST01189</t>
  </si>
  <si>
    <t>ORD107076</t>
  </si>
  <si>
    <t>ORD107077</t>
  </si>
  <si>
    <t>ORD107078</t>
  </si>
  <si>
    <t>ORD107079</t>
  </si>
  <si>
    <t>CUST01439</t>
  </si>
  <si>
    <t>ORD107080</t>
  </si>
  <si>
    <t>CUST00765</t>
  </si>
  <si>
    <t>ORD107082</t>
  </si>
  <si>
    <t>CUST02583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</si>
  <si>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</si>
  <si>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</si>
  <si>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</si>
  <si>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</si>
  <si>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</si>
  <si>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</si>
  <si>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</si>
  <si>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ORD107091</t>
  </si>
  <si>
    <t>ORD107092</t>
  </si>
  <si>
    <t>ORD107093</t>
  </si>
  <si>
    <t>ORD107094</t>
  </si>
  <si>
    <t>CUST02859</t>
  </si>
  <si>
    <t>ORD107096</t>
  </si>
  <si>
    <t>ORD107097</t>
  </si>
  <si>
    <t>CUST01474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</si>
  <si>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</si>
  <si>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</si>
  <si>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</si>
  <si>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</si>
  <si>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</si>
  <si>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</si>
  <si>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</si>
  <si>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</si>
  <si>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CUST02801</t>
  </si>
  <si>
    <t>ORD107106</t>
  </si>
  <si>
    <t>ORD107107</t>
  </si>
  <si>
    <t>CUST02089</t>
  </si>
  <si>
    <t>ORD107108</t>
  </si>
  <si>
    <t>CUST01274</t>
  </si>
  <si>
    <t>ORD107109</t>
  </si>
  <si>
    <t>CUST01685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</si>
  <si>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</si>
  <si>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</si>
  <si>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</si>
  <si>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</si>
  <si>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</si>
  <si>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</si>
  <si>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</si>
  <si>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</si>
  <si>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</si>
  <si>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</si>
  <si>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</si>
  <si>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CUST02160</t>
  </si>
  <si>
    <t>ORD107122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</si>
  <si>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</si>
  <si>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</si>
  <si>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</si>
  <si>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</si>
  <si>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</si>
  <si>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</si>
  <si>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</si>
  <si>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ORD107132</t>
  </si>
  <si>
    <t>CUST02166</t>
  </si>
  <si>
    <t>ORD107133</t>
  </si>
  <si>
    <t>ORD107134</t>
  </si>
  <si>
    <t>ORD107135</t>
  </si>
  <si>
    <t>ORD107136</t>
  </si>
  <si>
    <t>CUST02934</t>
  </si>
  <si>
    <t>ORD107137</t>
  </si>
  <si>
    <t>ORD107138</t>
  </si>
  <si>
    <t>ORD107139</t>
  </si>
  <si>
    <t>ORD107140</t>
  </si>
  <si>
    <t>ORD107141</t>
  </si>
  <si>
    <t>ORD107142</t>
  </si>
  <si>
    <t>ORD107143</t>
  </si>
  <si>
    <t>CUST01046</t>
  </si>
  <si>
    <t>ORD107144</t>
  </si>
  <si>
    <t>ORD107145</t>
  </si>
  <si>
    <t>ORD107146</t>
  </si>
  <si>
    <t>CUST02515</t>
  </si>
  <si>
    <t>ORD107147</t>
  </si>
  <si>
    <t>ORD107148</t>
  </si>
  <si>
    <t>ORD107149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</si>
  <si>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</si>
  <si>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</si>
  <si>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</si>
  <si>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</si>
  <si>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</si>
  <si>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</si>
  <si>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</si>
  <si>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</si>
  <si>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</si>
  <si>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</si>
  <si>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</si>
  <si>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ORD107164</t>
  </si>
  <si>
    <t>CUST03002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</si>
  <si>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</si>
  <si>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</si>
  <si>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</si>
  <si>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</si>
  <si>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</si>
  <si>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</si>
  <si>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</si>
  <si>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</si>
  <si>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</si>
  <si>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</si>
  <si>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</si>
  <si>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ORD107178</t>
  </si>
  <si>
    <t>ORD107179</t>
  </si>
  <si>
    <t>CUST01297</t>
  </si>
  <si>
    <t>ORD107180</t>
  </si>
  <si>
    <t>ORD107181</t>
  </si>
  <si>
    <t>ORD107182</t>
  </si>
  <si>
    <t>ORD107183</t>
  </si>
  <si>
    <t>ORD107185</t>
  </si>
  <si>
    <t>CUST00571</t>
  </si>
  <si>
    <t>ORD107186</t>
  </si>
  <si>
    <t>CUST01044</t>
  </si>
  <si>
    <t>ORD107187</t>
  </si>
  <si>
    <t>ORD107188</t>
  </si>
  <si>
    <t>ORD107189</t>
  </si>
  <si>
    <t>ORD107190</t>
  </si>
  <si>
    <t>ORD107191</t>
  </si>
  <si>
    <t>CUST00608</t>
  </si>
  <si>
    <t>ORD107192</t>
  </si>
  <si>
    <t>ORD107194</t>
  </si>
  <si>
    <t>ORD107195</t>
  </si>
  <si>
    <t>ORD107196</t>
  </si>
  <si>
    <t>ORD107197</t>
  </si>
  <si>
    <t>ORD107198</t>
  </si>
  <si>
    <t>CUST03460</t>
  </si>
  <si>
    <t>ORD107199</t>
  </si>
  <si>
    <t>ORD107200</t>
  </si>
  <si>
    <t>CUST01796</t>
  </si>
  <si>
    <t>ORD107201</t>
  </si>
  <si>
    <t>ORD107202</t>
  </si>
  <si>
    <t>ORD107203</t>
  </si>
  <si>
    <t>ORD107204</t>
  </si>
  <si>
    <t>ORD107205</t>
  </si>
  <si>
    <t>CUST01320</t>
  </si>
  <si>
    <t>ORD107207</t>
  </si>
  <si>
    <t>ORD107208</t>
  </si>
  <si>
    <t>CUST01682</t>
  </si>
  <si>
    <t>ORD107209</t>
  </si>
  <si>
    <t>ORD107210</t>
  </si>
  <si>
    <t>ORD107211</t>
  </si>
  <si>
    <t>ORD107212</t>
  </si>
  <si>
    <t>CUST01208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</si>
  <si>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</si>
  <si>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</si>
  <si>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</si>
  <si>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</si>
  <si>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</si>
  <si>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</si>
  <si>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</si>
  <si>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</si>
  <si>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</si>
  <si>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</si>
  <si>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</si>
  <si>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</si>
  <si>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</si>
  <si>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</si>
  <si>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</si>
  <si>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</si>
  <si>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</si>
  <si>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</si>
  <si>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</si>
  <si>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</si>
  <si>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</si>
  <si>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ORD107236</t>
  </si>
  <si>
    <t>ORD107237</t>
  </si>
  <si>
    <t>CUST02031</t>
  </si>
  <si>
    <t>ORD107238</t>
  </si>
  <si>
    <t>ORD107239</t>
  </si>
  <si>
    <t>ORD107240</t>
  </si>
  <si>
    <t>ORD107241</t>
  </si>
  <si>
    <t>ORD107243</t>
  </si>
  <si>
    <t>ORD107244</t>
  </si>
  <si>
    <t>ORD107245</t>
  </si>
  <si>
    <t>ORD107249</t>
  </si>
  <si>
    <t>ORD107250</t>
  </si>
  <si>
    <t>CUST00637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</si>
  <si>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</si>
  <si>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</si>
  <si>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</si>
  <si>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</si>
  <si>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</si>
  <si>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</si>
  <si>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</si>
  <si>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</si>
  <si>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</si>
  <si>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CUST02151</t>
  </si>
  <si>
    <t>ORD107260</t>
  </si>
  <si>
    <t>ORD107261</t>
  </si>
  <si>
    <t>ORD107262</t>
  </si>
  <si>
    <t>ORD107263</t>
  </si>
  <si>
    <t>CUST02430</t>
  </si>
  <si>
    <t>ORD107264</t>
  </si>
  <si>
    <t>ORD107265</t>
  </si>
  <si>
    <t>ORD107266</t>
  </si>
  <si>
    <t>ORD107268</t>
  </si>
  <si>
    <t>ORD107269</t>
  </si>
  <si>
    <t>ORD107270</t>
  </si>
  <si>
    <t>ORD107271</t>
  </si>
  <si>
    <t>ORD107273</t>
  </si>
  <si>
    <t>ORD107274</t>
  </si>
  <si>
    <t>ORD107275</t>
  </si>
  <si>
    <t>ORD107276</t>
  </si>
  <si>
    <t>ORD107277</t>
  </si>
  <si>
    <t>ORD107278</t>
  </si>
  <si>
    <t>CUST01114</t>
  </si>
  <si>
    <t>ORD107280</t>
  </si>
  <si>
    <t>ORD107281</t>
  </si>
  <si>
    <t>CUST02422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</si>
  <si>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</si>
  <si>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</si>
  <si>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</si>
  <si>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</si>
  <si>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</si>
  <si>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</si>
  <si>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</si>
  <si>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</si>
  <si>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</si>
  <si>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</si>
  <si>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</si>
  <si>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</si>
  <si>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</si>
  <si>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</si>
  <si>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</si>
  <si>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</si>
  <si>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</si>
  <si>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</si>
  <si>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</si>
  <si>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CUST01036</t>
  </si>
  <si>
    <t>ORD107304</t>
  </si>
  <si>
    <t>ORD107305</t>
  </si>
  <si>
    <t>ORD107306</t>
  </si>
  <si>
    <t>ORD107307</t>
  </si>
  <si>
    <t>ORD107308</t>
  </si>
  <si>
    <t>ORD107309</t>
  </si>
  <si>
    <t>ORD107310</t>
  </si>
  <si>
    <t>CUST02606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</si>
  <si>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</si>
  <si>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</si>
  <si>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</si>
  <si>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</si>
  <si>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</si>
  <si>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</si>
  <si>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</si>
  <si>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</si>
  <si>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</si>
  <si>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</si>
  <si>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</si>
  <si>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</si>
  <si>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</si>
  <si>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</si>
  <si>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ORD107330</t>
  </si>
  <si>
    <t>ORD107331</t>
  </si>
  <si>
    <t>ORD107332</t>
  </si>
  <si>
    <t>CUST02551</t>
  </si>
  <si>
    <t>ORD107334</t>
  </si>
  <si>
    <t>ORD107335</t>
  </si>
  <si>
    <t>ORD107337</t>
  </si>
  <si>
    <t>ORD107338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</si>
  <si>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</si>
  <si>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</si>
  <si>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</si>
  <si>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</si>
  <si>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</si>
  <si>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</si>
  <si>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</si>
  <si>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ORD107348</t>
  </si>
  <si>
    <t>ORD107349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</si>
  <si>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</si>
  <si>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</si>
  <si>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</si>
  <si>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</si>
  <si>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</si>
  <si>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</si>
  <si>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</si>
  <si>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</si>
  <si>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</si>
  <si>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</si>
  <si>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</si>
  <si>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</si>
  <si>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</si>
  <si>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</si>
  <si>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</si>
  <si>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</si>
  <si>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</si>
  <si>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</si>
  <si>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</si>
  <si>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</si>
  <si>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CUST01917</t>
  </si>
  <si>
    <t>ORD107371</t>
  </si>
  <si>
    <t>ORD107372</t>
  </si>
  <si>
    <t>ORD107373</t>
  </si>
  <si>
    <t>ORD107374</t>
  </si>
  <si>
    <t>ORD107375</t>
  </si>
  <si>
    <t>ORD107376</t>
  </si>
  <si>
    <t>CUST00928</t>
  </si>
  <si>
    <t>ORD107377</t>
  </si>
  <si>
    <t>ORD107378</t>
  </si>
  <si>
    <t>ORD107379</t>
  </si>
  <si>
    <t>ORD107380</t>
  </si>
  <si>
    <t>CUST02869</t>
  </si>
  <si>
    <t>ORD107382</t>
  </si>
  <si>
    <t>ORD107383</t>
  </si>
  <si>
    <t>CUST01463</t>
  </si>
  <si>
    <t>ORD107385</t>
  </si>
  <si>
    <t>CUST00544</t>
  </si>
  <si>
    <t>ORD107386</t>
  </si>
  <si>
    <t>ORD107387</t>
  </si>
  <si>
    <t>ORD107388</t>
  </si>
  <si>
    <t>CUST02396</t>
  </si>
  <si>
    <t>ORD107389</t>
  </si>
  <si>
    <t>ORD107390</t>
  </si>
  <si>
    <t>CUST03498</t>
  </si>
  <si>
    <t>ORD107391</t>
  </si>
  <si>
    <t>ORD107392</t>
  </si>
  <si>
    <t>ORD107393</t>
  </si>
  <si>
    <t>ORD107394</t>
  </si>
  <si>
    <t>CUST03016</t>
  </si>
  <si>
    <t>ORD107395</t>
  </si>
  <si>
    <t>ORD107396</t>
  </si>
  <si>
    <t>ORD107397</t>
  </si>
  <si>
    <t>ORD107398</t>
  </si>
  <si>
    <t>ORD107399</t>
  </si>
  <si>
    <t>ORD107400</t>
  </si>
  <si>
    <t>ORD107402</t>
  </si>
  <si>
    <t>ORD107403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</si>
  <si>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</si>
  <si>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</si>
  <si>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</si>
  <si>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</si>
  <si>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</si>
  <si>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</si>
  <si>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</si>
  <si>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</si>
  <si>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</si>
  <si>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</si>
  <si>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</si>
  <si>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</si>
  <si>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ORD107419</t>
  </si>
  <si>
    <t>ORD107421</t>
  </si>
  <si>
    <t>ORD107422</t>
  </si>
  <si>
    <t>ORD107423</t>
  </si>
  <si>
    <t>ORD107424</t>
  </si>
  <si>
    <t>ORD107425</t>
  </si>
  <si>
    <t>ORD107427</t>
  </si>
  <si>
    <t>ORD107430</t>
  </si>
  <si>
    <t>ORD107431</t>
  </si>
  <si>
    <t>CUST02107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</si>
  <si>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</si>
  <si>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</si>
  <si>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</si>
  <si>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</si>
  <si>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</si>
  <si>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</si>
  <si>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</si>
  <si>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</si>
  <si>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</si>
  <si>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</si>
  <si>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CUST00310</t>
  </si>
  <si>
    <t>ORD107444</t>
  </si>
  <si>
    <t>ORD107445</t>
  </si>
  <si>
    <t>ORD107446</t>
  </si>
  <si>
    <t>ORD107447</t>
  </si>
  <si>
    <t>ORD107448</t>
  </si>
  <si>
    <t>ORD107449</t>
  </si>
  <si>
    <t>CUST01018</t>
  </si>
  <si>
    <t>ORD107450</t>
  </si>
  <si>
    <t>ORD107451</t>
  </si>
  <si>
    <t>ORD107452</t>
  </si>
  <si>
    <t>CUST03029</t>
  </si>
  <si>
    <t>ORD107453</t>
  </si>
  <si>
    <t>ORD107454</t>
  </si>
  <si>
    <t>ORD107455</t>
  </si>
  <si>
    <t>ORD107457</t>
  </si>
  <si>
    <t>ORD107458</t>
  </si>
  <si>
    <t>ORD107459</t>
  </si>
  <si>
    <t>CUST00685</t>
  </si>
  <si>
    <t>ORD107461</t>
  </si>
  <si>
    <t>CUST01453</t>
  </si>
  <si>
    <t>ORD107463</t>
  </si>
  <si>
    <t>ORD107464</t>
  </si>
  <si>
    <t>ORD107465</t>
  </si>
  <si>
    <t>ORD107466</t>
  </si>
  <si>
    <t>ORD107468</t>
  </si>
  <si>
    <t>ORD107469</t>
  </si>
  <si>
    <t>ORD107470</t>
  </si>
  <si>
    <t>ORD107471</t>
  </si>
  <si>
    <t>ORD107472</t>
  </si>
  <si>
    <t>ORD107474</t>
  </si>
  <si>
    <t>ORD107475</t>
  </si>
  <si>
    <t>ORD107476</t>
  </si>
  <si>
    <t>ORD107479</t>
  </si>
  <si>
    <t>ORD107480</t>
  </si>
  <si>
    <t>ORD107481</t>
  </si>
  <si>
    <t>ORD107482</t>
  </si>
  <si>
    <t>CUST03203</t>
  </si>
  <si>
    <t>ORD107483</t>
  </si>
  <si>
    <t>ORD107484</t>
  </si>
  <si>
    <t>ORD107485</t>
  </si>
  <si>
    <t>ORD107486</t>
  </si>
  <si>
    <t>ORD107487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</si>
  <si>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</si>
  <si>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</si>
  <si>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</si>
  <si>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</si>
  <si>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</si>
  <si>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</si>
  <si>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</si>
  <si>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</si>
  <si>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</si>
  <si>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</si>
  <si>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</si>
  <si>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</si>
  <si>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</si>
  <si>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</si>
  <si>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</si>
  <si>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ORD107507</t>
  </si>
  <si>
    <t>ORD107508</t>
  </si>
  <si>
    <t>ORD107509</t>
  </si>
  <si>
    <t>CUST01637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</si>
  <si>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</si>
  <si>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</si>
  <si>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</si>
  <si>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</si>
  <si>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</si>
  <si>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</si>
  <si>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</si>
  <si>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</si>
  <si>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</si>
  <si>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</si>
  <si>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</si>
  <si>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</si>
  <si>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</si>
  <si>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</si>
  <si>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</si>
  <si>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ORD107526</t>
  </si>
  <si>
    <t>CUST01878</t>
  </si>
  <si>
    <t>ORD107527</t>
  </si>
  <si>
    <t>ORD107528</t>
  </si>
  <si>
    <t>CUST01900</t>
  </si>
  <si>
    <t>ORD107529</t>
  </si>
  <si>
    <t>ORD107530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</si>
  <si>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</si>
  <si>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</si>
  <si>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</si>
  <si>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</si>
  <si>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</si>
  <si>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</si>
  <si>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</si>
  <si>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</si>
  <si>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</si>
  <si>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</si>
  <si>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ORD107545</t>
  </si>
  <si>
    <t>ORD107546</t>
  </si>
  <si>
    <t>ORD107547</t>
  </si>
  <si>
    <t>ORD107548</t>
  </si>
  <si>
    <t>ORD107549</t>
  </si>
  <si>
    <t>ORD107550</t>
  </si>
  <si>
    <t>CUST02334</t>
  </si>
  <si>
    <t>ORD107551</t>
  </si>
  <si>
    <t>ORD107553</t>
  </si>
  <si>
    <t>ORD107554</t>
  </si>
  <si>
    <t>ORD107555</t>
  </si>
  <si>
    <t>ORD107557</t>
  </si>
  <si>
    <t>ORD107560</t>
  </si>
  <si>
    <t>ORD107561</t>
  </si>
  <si>
    <t>ORD107562</t>
  </si>
  <si>
    <t>ORD107563</t>
  </si>
  <si>
    <t>ORD107564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</si>
  <si>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</si>
  <si>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</si>
  <si>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</si>
  <si>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</si>
  <si>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</si>
  <si>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</si>
  <si>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</si>
  <si>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</si>
  <si>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</si>
  <si>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ORD107578</t>
  </si>
  <si>
    <t>ORD107579</t>
  </si>
  <si>
    <t>ORD107580</t>
  </si>
  <si>
    <t>ORD107581</t>
  </si>
  <si>
    <t>ORD107582</t>
  </si>
  <si>
    <t>CUST02195</t>
  </si>
  <si>
    <t>ORD107583</t>
  </si>
  <si>
    <t>ORD107584</t>
  </si>
  <si>
    <t>ORD107585</t>
  </si>
  <si>
    <t>CUST01858</t>
  </si>
  <si>
    <t>ORD107586</t>
  </si>
  <si>
    <t>ORD107587</t>
  </si>
  <si>
    <t>CUST03500</t>
  </si>
  <si>
    <t>ORD107588</t>
  </si>
  <si>
    <t>ORD107589</t>
  </si>
  <si>
    <t>ORD107590</t>
  </si>
  <si>
    <t>CUST03111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</si>
  <si>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</si>
  <si>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</si>
  <si>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</si>
  <si>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</si>
  <si>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</si>
  <si>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</si>
  <si>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</si>
  <si>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</si>
  <si>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CUST00669</t>
  </si>
  <si>
    <t>ORD107602</t>
  </si>
  <si>
    <t>ORD107603</t>
  </si>
  <si>
    <t>ORD107604</t>
  </si>
  <si>
    <t>ORD107605</t>
  </si>
  <si>
    <t>ORD107606</t>
  </si>
  <si>
    <t>CUST03347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</si>
  <si>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</si>
  <si>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</si>
  <si>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</si>
  <si>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</si>
  <si>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</si>
  <si>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</si>
  <si>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</si>
  <si>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</si>
  <si>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</si>
  <si>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ORD107618</t>
  </si>
  <si>
    <t>CUST02994</t>
  </si>
  <si>
    <t>ORD107619</t>
  </si>
  <si>
    <t>ORD107620</t>
  </si>
  <si>
    <t>ORD107622</t>
  </si>
  <si>
    <t>ORD107623</t>
  </si>
  <si>
    <t>ORD107624</t>
  </si>
  <si>
    <t>ORD107625</t>
  </si>
  <si>
    <t>ORD107626</t>
  </si>
  <si>
    <t>ORD107628</t>
  </si>
  <si>
    <t>ORD107629</t>
  </si>
  <si>
    <t>ORD107630</t>
  </si>
  <si>
    <t>ORD107631</t>
  </si>
  <si>
    <t>ORD107632</t>
  </si>
  <si>
    <t>ORD107633</t>
  </si>
  <si>
    <t>CUST03155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</si>
  <si>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</si>
  <si>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</si>
  <si>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</si>
  <si>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</si>
  <si>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</si>
  <si>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</si>
  <si>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</si>
  <si>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ORD107643</t>
  </si>
  <si>
    <t>ORD107645</t>
  </si>
  <si>
    <t>ORD107646</t>
  </si>
  <si>
    <t>ORD107647</t>
  </si>
  <si>
    <t>ORD107649</t>
  </si>
  <si>
    <t>ORD107650</t>
  </si>
  <si>
    <t>ORD107651</t>
  </si>
  <si>
    <t>CUST00347</t>
  </si>
  <si>
    <t>ORD107652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</si>
  <si>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</si>
  <si>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</si>
  <si>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</si>
  <si>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</si>
  <si>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</si>
  <si>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</si>
  <si>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</si>
  <si>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ORD107663</t>
  </si>
  <si>
    <t>ORD107665</t>
  </si>
  <si>
    <t>ORD107667</t>
  </si>
  <si>
    <t>CUST01118</t>
  </si>
  <si>
    <t>ORD107668</t>
  </si>
  <si>
    <t>ORD107669</t>
  </si>
  <si>
    <t>ORD107670</t>
  </si>
  <si>
    <t>ORD107671</t>
  </si>
  <si>
    <t>ORD107673</t>
  </si>
  <si>
    <t>ORD107674</t>
  </si>
  <si>
    <t>ORD107675</t>
  </si>
  <si>
    <t>ORD107676</t>
  </si>
  <si>
    <t>ORD107677</t>
  </si>
  <si>
    <t>ORD107678</t>
  </si>
  <si>
    <t>ORD107680</t>
  </si>
  <si>
    <t>ORD107681</t>
  </si>
  <si>
    <t>ORD107682</t>
  </si>
  <si>
    <t>CUST00535</t>
  </si>
  <si>
    <t>ORD107683</t>
  </si>
  <si>
    <t>ORD107684</t>
  </si>
  <si>
    <t>ORD107685</t>
  </si>
  <si>
    <t>CUST01618</t>
  </si>
  <si>
    <t>ORD107686</t>
  </si>
  <si>
    <t>ORD107687</t>
  </si>
  <si>
    <t>CUST01156</t>
  </si>
  <si>
    <t>ORD107689</t>
  </si>
  <si>
    <t>ORD107690</t>
  </si>
  <si>
    <t>ORD107691</t>
  </si>
  <si>
    <t>CUST01517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</si>
  <si>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</si>
  <si>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</si>
  <si>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</si>
  <si>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</si>
  <si>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</si>
  <si>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</si>
  <si>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</si>
  <si>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ORD107700</t>
  </si>
  <si>
    <t>ORD107701</t>
  </si>
  <si>
    <t>ORD107702</t>
  </si>
  <si>
    <t>ORD107704</t>
  </si>
  <si>
    <t>ORD107705</t>
  </si>
  <si>
    <t>ORD107706</t>
  </si>
  <si>
    <t>CUST02184</t>
  </si>
  <si>
    <t>ORD107708</t>
  </si>
  <si>
    <t>ORD107709</t>
  </si>
  <si>
    <t>ORD107710</t>
  </si>
  <si>
    <t>ORD107711</t>
  </si>
  <si>
    <t>CUST02216</t>
  </si>
  <si>
    <t>ORD107713</t>
  </si>
  <si>
    <t>ORD107714</t>
  </si>
  <si>
    <t>ORD107715</t>
  </si>
  <si>
    <t>ORD107716</t>
  </si>
  <si>
    <t>ORD107717</t>
  </si>
  <si>
    <t>ORD107718</t>
  </si>
  <si>
    <t>ORD107720</t>
  </si>
  <si>
    <t>ORD107721</t>
  </si>
  <si>
    <t>ORD107722</t>
  </si>
  <si>
    <t>ORD107723</t>
  </si>
  <si>
    <t>ORD107724</t>
  </si>
  <si>
    <t>ORD107725</t>
  </si>
  <si>
    <t>ORD107727</t>
  </si>
  <si>
    <t>ORD107728</t>
  </si>
  <si>
    <t>ORD107729</t>
  </si>
  <si>
    <t>ORD107730</t>
  </si>
  <si>
    <t>ORD107731</t>
  </si>
  <si>
    <t>ORD107732</t>
  </si>
  <si>
    <t>ORD107734</t>
  </si>
  <si>
    <t>ORD107735</t>
  </si>
  <si>
    <t>CUST01389</t>
  </si>
  <si>
    <t>ORD107736</t>
  </si>
  <si>
    <t>ORD107737</t>
  </si>
  <si>
    <t>ORD107738</t>
  </si>
  <si>
    <t>ORD107739</t>
  </si>
  <si>
    <t>ORD107740</t>
  </si>
  <si>
    <t>ORD107742</t>
  </si>
  <si>
    <t>ORD107743</t>
  </si>
  <si>
    <t>ORD107744</t>
  </si>
  <si>
    <t>ORD107745</t>
  </si>
  <si>
    <t>CUST00916</t>
  </si>
  <si>
    <t>ORD107746</t>
  </si>
  <si>
    <t>ORD107747</t>
  </si>
  <si>
    <t>ORD107748</t>
  </si>
  <si>
    <t>ORD107749</t>
  </si>
  <si>
    <t>CUST01360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</si>
  <si>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</si>
  <si>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</si>
  <si>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</si>
  <si>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</si>
  <si>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</si>
  <si>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</si>
  <si>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</si>
  <si>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</si>
  <si>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</si>
  <si>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CUST02893</t>
  </si>
  <si>
    <t>ORD107759</t>
  </si>
  <si>
    <t>ORD107760</t>
  </si>
  <si>
    <t>CUST02319</t>
  </si>
  <si>
    <t>ORD107761</t>
  </si>
  <si>
    <t>ORD107762</t>
  </si>
  <si>
    <t>CUST02050</t>
  </si>
  <si>
    <t>ORD107763</t>
  </si>
  <si>
    <t>ORD107764</t>
  </si>
  <si>
    <t>ORD107766</t>
  </si>
  <si>
    <t>ORD107767</t>
  </si>
  <si>
    <t>ORD107768</t>
  </si>
  <si>
    <t>CUST01891</t>
  </si>
  <si>
    <t>ORD107770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</si>
  <si>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</si>
  <si>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</si>
  <si>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</si>
  <si>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</si>
  <si>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</si>
  <si>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</si>
  <si>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</si>
  <si>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</si>
  <si>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</si>
  <si>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</si>
  <si>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</si>
  <si>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</si>
  <si>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</si>
  <si>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</si>
  <si>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</si>
  <si>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CUST02226</t>
  </si>
  <si>
    <t>ORD107788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</si>
  <si>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</si>
  <si>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</si>
  <si>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</si>
  <si>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</si>
  <si>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</si>
  <si>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</si>
  <si>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</si>
  <si>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</si>
  <si>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</si>
  <si>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</si>
  <si>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</si>
  <si>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CUST00350</t>
  </si>
  <si>
    <t>ORD107802</t>
  </si>
  <si>
    <t>ORD107803</t>
  </si>
  <si>
    <t>ORD107804</t>
  </si>
  <si>
    <t>ORD107806</t>
  </si>
  <si>
    <t>CUST02935</t>
  </si>
  <si>
    <t>ORD107807</t>
  </si>
  <si>
    <t>ORD107808</t>
  </si>
  <si>
    <t>ORD107809</t>
  </si>
  <si>
    <t>ORD107810</t>
  </si>
  <si>
    <t>ORD107811</t>
  </si>
  <si>
    <t>ORD107812</t>
  </si>
  <si>
    <t>CUST02601</t>
  </si>
  <si>
    <t>ORD107813</t>
  </si>
  <si>
    <t>ORD107814</t>
  </si>
  <si>
    <t>ORD107815</t>
  </si>
  <si>
    <t>ORD107816</t>
  </si>
  <si>
    <t>ORD107817</t>
  </si>
  <si>
    <t>ORD107818</t>
  </si>
  <si>
    <t>ORD107819</t>
  </si>
  <si>
    <t>CUST00367</t>
  </si>
  <si>
    <t>ORD107820</t>
  </si>
  <si>
    <t>ORD107821</t>
  </si>
  <si>
    <t>ORD107822</t>
  </si>
  <si>
    <t>ORD107823</t>
  </si>
  <si>
    <t>ORD107824</t>
  </si>
  <si>
    <t>ORD107825</t>
  </si>
  <si>
    <t>CUST00113</t>
  </si>
  <si>
    <t>ORD107826</t>
  </si>
  <si>
    <t>ORD107827</t>
  </si>
  <si>
    <t>ORD107829</t>
  </si>
  <si>
    <t>CUST00284</t>
  </si>
  <si>
    <t>ORD107830</t>
  </si>
  <si>
    <t>CUST02199</t>
  </si>
  <si>
    <t>ORD107831</t>
  </si>
  <si>
    <t>ORD107832</t>
  </si>
  <si>
    <t>ORD107833</t>
  </si>
  <si>
    <t>ORD107835</t>
  </si>
  <si>
    <t>ORD107836</t>
  </si>
  <si>
    <t>CUST01761</t>
  </si>
  <si>
    <t>ORD107837</t>
  </si>
  <si>
    <t>ORD107838</t>
  </si>
  <si>
    <t>ORD107839</t>
  </si>
  <si>
    <t>CUST01432</t>
  </si>
  <si>
    <t>ORD107840</t>
  </si>
  <si>
    <t>ORD107841</t>
  </si>
  <si>
    <t>ORD107842</t>
  </si>
  <si>
    <t>ORD107843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</si>
  <si>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</si>
  <si>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</si>
  <si>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</si>
  <si>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</si>
  <si>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</si>
  <si>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</si>
  <si>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</si>
  <si>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ORD107853</t>
  </si>
  <si>
    <t>ORD107854</t>
  </si>
  <si>
    <t>ORD107855</t>
  </si>
  <si>
    <t>ORD107856</t>
  </si>
  <si>
    <t>ORD107857</t>
  </si>
  <si>
    <t>ORD107858</t>
  </si>
  <si>
    <t>ORD107860</t>
  </si>
  <si>
    <t>ORD107861</t>
  </si>
  <si>
    <t>ORD107862</t>
  </si>
  <si>
    <t>ORD107864</t>
  </si>
  <si>
    <t>ORD107865</t>
  </si>
  <si>
    <t>ORD107866</t>
  </si>
  <si>
    <t>ORD107868</t>
  </si>
  <si>
    <t>ORD107869</t>
  </si>
  <si>
    <t>ORD107870</t>
  </si>
  <si>
    <t>ORD107872</t>
  </si>
  <si>
    <t>ORD107873</t>
  </si>
  <si>
    <t>ORD107874</t>
  </si>
  <si>
    <t>ORD107877</t>
  </si>
  <si>
    <t>ORD107878</t>
  </si>
  <si>
    <t>CUST00601</t>
  </si>
  <si>
    <t>ORD107879</t>
  </si>
  <si>
    <t>ORD107880</t>
  </si>
  <si>
    <t>ORD107882</t>
  </si>
  <si>
    <t>ORD107883</t>
  </si>
  <si>
    <t>ORD107884</t>
  </si>
  <si>
    <t>ORD107886</t>
  </si>
  <si>
    <t>ORD107887</t>
  </si>
  <si>
    <t>ORD107888</t>
  </si>
  <si>
    <t>ORD107889</t>
  </si>
  <si>
    <t>ORD107893</t>
  </si>
  <si>
    <t>ORD107894</t>
  </si>
  <si>
    <t>ORD107895</t>
  </si>
  <si>
    <t>ORD107896</t>
  </si>
  <si>
    <t>ORD107897</t>
  </si>
  <si>
    <t>ORD107899</t>
  </si>
  <si>
    <t>ORD107900</t>
  </si>
  <si>
    <t>ORD107901</t>
  </si>
  <si>
    <t>CUST00456</t>
  </si>
  <si>
    <t>ORD107902</t>
  </si>
  <si>
    <t>ORD107903</t>
  </si>
  <si>
    <t>ORD107904</t>
  </si>
  <si>
    <t>ORD107905</t>
  </si>
  <si>
    <t>CUST00838</t>
  </si>
  <si>
    <t>ORD107907</t>
  </si>
  <si>
    <t>ORD107909</t>
  </si>
  <si>
    <t>CUST02810</t>
  </si>
  <si>
    <t>ORD107910</t>
  </si>
  <si>
    <t>CUST01976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</si>
  <si>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</si>
  <si>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</si>
  <si>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</si>
  <si>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</si>
  <si>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</si>
  <si>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</si>
  <si>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</si>
  <si>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</si>
  <si>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</si>
  <si>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</si>
  <si>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CUST01425</t>
  </si>
  <si>
    <t>ORD107922</t>
  </si>
  <si>
    <t>ORD107923</t>
  </si>
  <si>
    <t>ORD107925</t>
  </si>
  <si>
    <t>ORD107927</t>
  </si>
  <si>
    <t>ORD107928</t>
  </si>
  <si>
    <t>ORD107929</t>
  </si>
  <si>
    <t>ORD107930</t>
  </si>
  <si>
    <t>ORD107931</t>
  </si>
  <si>
    <t>ORD107932</t>
  </si>
  <si>
    <t>CUST02740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</si>
  <si>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</si>
  <si>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</si>
  <si>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</si>
  <si>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</si>
  <si>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</si>
  <si>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</si>
  <si>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</si>
  <si>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</si>
  <si>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</si>
  <si>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</si>
  <si>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</si>
  <si>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</si>
  <si>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CUST00179</t>
  </si>
  <si>
    <t>ORD107946</t>
  </si>
  <si>
    <t>ORD107948</t>
  </si>
  <si>
    <t>ORD107949</t>
  </si>
  <si>
    <t>CUST03327</t>
  </si>
  <si>
    <t>ORD107950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</si>
  <si>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</si>
  <si>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</si>
  <si>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</si>
  <si>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</si>
  <si>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</si>
  <si>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</si>
  <si>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</si>
  <si>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ORD107961</t>
  </si>
  <si>
    <t>ORD107962</t>
  </si>
  <si>
    <t>CUST01904</t>
  </si>
  <si>
    <t>ORD107963</t>
  </si>
  <si>
    <t>ORD107964</t>
  </si>
  <si>
    <t>ORD107965</t>
  </si>
  <si>
    <t>ORD107966</t>
  </si>
  <si>
    <t>ORD107967</t>
  </si>
  <si>
    <t>ORD107970</t>
  </si>
  <si>
    <t>ORD107971</t>
  </si>
  <si>
    <t>CUST01549</t>
  </si>
  <si>
    <t>ORD107972</t>
  </si>
  <si>
    <t>ORD107973</t>
  </si>
  <si>
    <t>CUST00586</t>
  </si>
  <si>
    <t>ORD107974</t>
  </si>
  <si>
    <t>ORD107975</t>
  </si>
  <si>
    <t>ORD107976</t>
  </si>
  <si>
    <t>ORD107978</t>
  </si>
  <si>
    <t>ORD107979</t>
  </si>
  <si>
    <t>ORD107980</t>
  </si>
  <si>
    <t>ORD107981</t>
  </si>
  <si>
    <t>ORD107983</t>
  </si>
  <si>
    <t>ORD107984</t>
  </si>
  <si>
    <t>ORD107985</t>
  </si>
  <si>
    <t>CUST02270</t>
  </si>
  <si>
    <t>ORD107986</t>
  </si>
  <si>
    <t>CUST00837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</si>
  <si>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</si>
  <si>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</si>
  <si>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</si>
  <si>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</si>
  <si>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</si>
  <si>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</si>
  <si>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</si>
  <si>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</si>
  <si>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</si>
  <si>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</si>
  <si>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</si>
  <si>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</si>
  <si>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</si>
  <si>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</si>
  <si>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DATA QUALITY AUDIT</t>
  </si>
  <si>
    <t>Check</t>
  </si>
  <si>
    <t>Expected</t>
  </si>
  <si>
    <t>Actual</t>
  </si>
  <si>
    <t>Status</t>
  </si>
  <si>
    <t>Total Rows</t>
  </si>
  <si>
    <t>Blank Order ID</t>
  </si>
  <si>
    <t>Blank Customer ID</t>
  </si>
  <si>
    <t>Blank Order Date</t>
  </si>
  <si>
    <t>Blank Medicine ID</t>
  </si>
  <si>
    <t>Blank Medicine Name</t>
  </si>
  <si>
    <t>Blank Category</t>
  </si>
  <si>
    <t>Blank Quantity</t>
  </si>
  <si>
    <t>Blank Unit Price</t>
  </si>
  <si>
    <t>Blank Discount %</t>
  </si>
  <si>
    <t>Blank Tax %</t>
  </si>
  <si>
    <t>Blank Order Status</t>
  </si>
  <si>
    <t>Invalid Quantity</t>
  </si>
  <si>
    <t>Invalid Unit Price</t>
  </si>
  <si>
    <t>Invalid Discount %</t>
  </si>
  <si>
    <t>Invalid Tax %</t>
  </si>
  <si>
    <t>Duplicate_Check</t>
  </si>
  <si>
    <t>Duplicate Transaction Records</t>
  </si>
  <si>
    <t>Transaction_ID</t>
  </si>
  <si>
    <t>Duplicate Transaction IDs</t>
  </si>
  <si>
    <t>Transaction_ID_Count</t>
  </si>
  <si>
    <t>Gross_Amount</t>
  </si>
  <si>
    <t>Discount_Amount</t>
  </si>
  <si>
    <t>Tax_Amount</t>
  </si>
  <si>
    <t>Final_Amount</t>
  </si>
  <si>
    <t>Final Amount Calculation Errors</t>
  </si>
  <si>
    <t>OVERALL DATA QUALITY STATUS</t>
  </si>
  <si>
    <t>HEALTHCARE E-COMMERCE SALES CALCULATIONS</t>
  </si>
  <si>
    <t>KPI</t>
  </si>
  <si>
    <t>Value</t>
  </si>
  <si>
    <t>Total Transactions</t>
  </si>
  <si>
    <t>Total Customers</t>
  </si>
  <si>
    <t>Total Units Sold</t>
  </si>
  <si>
    <t>Total Gross Sales</t>
  </si>
  <si>
    <t>Total Discount Amount</t>
  </si>
  <si>
    <t>Net Sales Before Tax</t>
  </si>
  <si>
    <t>Net_Amount_Before_Tax</t>
  </si>
  <si>
    <t>Total Tax Amount</t>
  </si>
  <si>
    <t>Total Final Sales</t>
  </si>
  <si>
    <t>Delivered Sales</t>
  </si>
  <si>
    <t>Delivered Transactions</t>
  </si>
  <si>
    <t>Delivered AOV</t>
  </si>
  <si>
    <t>Returned Transactions</t>
  </si>
  <si>
    <t>Cancelled Transactions</t>
  </si>
  <si>
    <t>Return Rate</t>
  </si>
  <si>
    <t>Cancellation Rate</t>
  </si>
  <si>
    <t>Non-Delivered Transactions</t>
  </si>
  <si>
    <t>Non-Delivered Rate</t>
  </si>
  <si>
    <t>Delivered_Customer_Count</t>
  </si>
  <si>
    <t>HEALTHCARE E-COMMERCE PIVOT ANALYSIS</t>
  </si>
  <si>
    <t>Analysis</t>
  </si>
  <si>
    <t>Purpose</t>
  </si>
  <si>
    <t>Sales by Category</t>
  </si>
  <si>
    <t>Category performance</t>
  </si>
  <si>
    <t>Sales by State</t>
  </si>
  <si>
    <t>Geographic performance</t>
  </si>
  <si>
    <t>Sales by Payment Mode</t>
  </si>
  <si>
    <t>Payment behavior</t>
  </si>
  <si>
    <t>Order Status</t>
  </si>
  <si>
    <t>Delivered / Returned / Cancelled / Processing</t>
  </si>
  <si>
    <t>Monthly Sales</t>
  </si>
  <si>
    <t>Sales trend</t>
  </si>
  <si>
    <t>Customer Frequency</t>
  </si>
  <si>
    <t>Repeat vs One-Time behavior</t>
  </si>
  <si>
    <t>Grand Total</t>
  </si>
  <si>
    <t>Sum of Final_Amount</t>
  </si>
  <si>
    <t>CATEGORY</t>
  </si>
  <si>
    <t>Count of Transaction_ID</t>
  </si>
  <si>
    <t>STATE</t>
  </si>
  <si>
    <t>PAYMENT_MODE</t>
  </si>
  <si>
    <t>ORDER_STATUS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</si>
  <si>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</si>
  <si>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</si>
  <si>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</si>
  <si>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</si>
  <si>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</si>
  <si>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</si>
  <si>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</si>
  <si>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</si>
  <si>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</si>
  <si>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</si>
  <si>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</si>
  <si>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</si>
  <si>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</si>
  <si>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</si>
  <si>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Customer Type</t>
  </si>
  <si>
    <t>One-Time Customer</t>
  </si>
  <si>
    <t>Repeat Customer</t>
  </si>
  <si>
    <t>Customer Count</t>
  </si>
  <si>
    <t>Count of Transaction_ID_Count</t>
  </si>
  <si>
    <t>CUSTOMER FREQUENCY SUMMARY</t>
  </si>
  <si>
    <t>Sum of Quantity</t>
  </si>
  <si>
    <t>MEDICINE</t>
  </si>
  <si>
    <t>YEAR</t>
  </si>
  <si>
    <t>CUSTOMER ID</t>
  </si>
  <si>
    <t>HEALTHCARE &amp; E-PHARMACY SALES ANALYTICS</t>
  </si>
  <si>
    <t>Excel Exploratory Analysis | 2024–2025</t>
  </si>
  <si>
    <t>TOTAL FINAL SALES</t>
  </si>
  <si>
    <t>DELIVERED SALES</t>
  </si>
  <si>
    <t>DELIVERED AOV</t>
  </si>
  <si>
    <t>NON-DELIVERED RATE</t>
  </si>
  <si>
    <t xml:space="preserve">TOTAL TRANSACTIONS </t>
  </si>
  <si>
    <t>TOTAL CUSTOMER</t>
  </si>
  <si>
    <t>KEY BUSINESS INSIGHTS</t>
  </si>
  <si>
    <t>1. Delivered sales are ₹1.18M, while 37.25% of transactions are non-delivered, indicating a significant order-fulfillment opportunity.</t>
  </si>
  <si>
    <t>2. Respiratory Care is the highest-selling category, making it a key category for revenue focus.</t>
  </si>
  <si>
    <t>3. Repeat customers contribute significantly to delivered business, highlighting the importance of retention and refill strategies.</t>
  </si>
  <si>
    <t>4. High return and cancellation volumes should be investigated to improve customer experience and operational efficiency.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</si>
</sst>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70" formatCode="&quot;$&quot;#,##0.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NumberFormat="1"/>
    <xf numFmtId="0" fontId="0" fillId="0" borderId="0" xfId="0" applyNumberForma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right" wrapText="1"/>
    </xf>
    <xf numFmtId="0" fontId="0" fillId="0" borderId="0" xfId="0" applyAlignment="1">
      <alignment horizontal="right"/>
    </xf>
    <xf numFmtId="0" fontId="0" fillId="0" borderId="0" xfId="0" applyNumberFormat="1" applyAlignment="1">
      <alignment horizontal="right"/>
    </xf>
    <xf numFmtId="0" fontId="0" fillId="0" borderId="0" xfId="0" applyAlignment="1">
      <alignment horizontal="right" wrapText="1"/>
    </xf>
    <xf numFmtId="0" fontId="0" fillId="0" borderId="0" xfId="0" applyAlignment="1"/>
    <xf numFmtId="0" fontId="16" fillId="0" borderId="0" xfId="0" applyFont="1" applyAlignment="1">
      <alignment wrapText="1"/>
    </xf>
    <xf numFmtId="10" fontId="0" fillId="0" borderId="0" xfId="2" applyNumberFormat="1" applyFon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34" borderId="10" xfId="0" applyFill="1" applyBorder="1" applyAlignment="1">
      <alignment horizontal="center" vertical="top" wrapText="1"/>
    </xf>
    <xf numFmtId="0" fontId="0" fillId="34" borderId="10" xfId="0" applyFill="1" applyBorder="1" applyAlignment="1">
      <alignment horizontal="center"/>
    </xf>
    <xf numFmtId="0" fontId="16" fillId="34" borderId="10" xfId="0" applyNumberFormat="1" applyFont="1" applyFill="1" applyBorder="1" applyAlignment="1">
      <alignment horizontal="center" vertical="center" wrapText="1"/>
    </xf>
    <xf numFmtId="0" fontId="16" fillId="34" borderId="10" xfId="0" applyNumberFormat="1" applyFont="1" applyFill="1" applyBorder="1" applyAlignment="1">
      <alignment horizontal="center" vertical="center"/>
    </xf>
    <xf numFmtId="7" fontId="16" fillId="34" borderId="10" xfId="1" applyNumberFormat="1" applyFont="1" applyFill="1" applyBorder="1" applyAlignment="1">
      <alignment horizontal="center" vertical="center"/>
    </xf>
    <xf numFmtId="170" fontId="16" fillId="34" borderId="10" xfId="1" applyNumberFormat="1" applyFont="1" applyFill="1" applyBorder="1" applyAlignment="1">
      <alignment horizontal="center" vertical="center"/>
    </xf>
    <xf numFmtId="10" fontId="16" fillId="34" borderId="10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wrapText="1"/>
    </xf>
    <xf numFmtId="170" fontId="0" fillId="0" borderId="0" xfId="1" applyNumberFormat="1" applyFont="1"/>
    <xf numFmtId="14" fontId="0" fillId="0" borderId="0" xfId="0" applyNumberFormat="1" applyAlignment="1">
      <alignment horizontal="center" wrapText="1"/>
    </xf>
    <xf numFmtId="0" fontId="21" fillId="0" borderId="0" xfId="0" applyFont="1" applyAlignment="1">
      <alignment horizontal="center"/>
    </xf>
    <xf numFmtId="0" fontId="0" fillId="33" borderId="0" xfId="0" applyFill="1" applyAlignment="1">
      <alignment horizontal="center" vertic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30">
    <dxf>
      <alignment horizontal="general" vertical="center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9" formatCode="m/d/yyyy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0" formatCode="General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[Apollo_Style_Healthcare_Sales_8000.xlsx]04_PIVOT_ANALYSIS!PivotTable1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Delivered Sales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'04_PIVOT_ANALYSIS'!$E$3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'04_PIVOT_ANALYSIS'!$D$4:$D$16</c:f>
              <c:strCache>
                <c:ptCount val="12"/>
                <c:pt idx="0">
                  <c:v>Respiratory Care</c:v>
                </c:pt>
                <c:pt idx="1">
                  <c:v>Skin Care</c:v>
                </c:pt>
                <c:pt idx="2">
                  <c:v>Vitamins &amp; Supplements</c:v>
                </c:pt>
                <c:pt idx="3">
                  <c:v>Eye &amp; Ear Care</c:v>
                </c:pt>
                <c:pt idx="4">
                  <c:v>Digestive Care</c:v>
                </c:pt>
                <c:pt idx="5">
                  <c:v>Women's Health</c:v>
                </c:pt>
                <c:pt idx="6">
                  <c:v>Antibiotics</c:v>
                </c:pt>
                <c:pt idx="7">
                  <c:v>Pain Relief</c:v>
                </c:pt>
                <c:pt idx="8">
                  <c:v>Cardiac Care</c:v>
                </c:pt>
                <c:pt idx="9">
                  <c:v>Diabetes Care</c:v>
                </c:pt>
                <c:pt idx="10">
                  <c:v>Allergy Care</c:v>
                </c:pt>
                <c:pt idx="11">
                  <c:v>Fever &amp; Cold</c:v>
                </c:pt>
              </c:strCache>
            </c:strRef>
          </c:cat>
          <c:val>
            <c:numRef>
              <c:f>'04_PIVOT_ANALYSIS'!$E$4:$E$16</c:f>
              <c:numCache>
                <c:formatCode>General</c:formatCode>
                <c:ptCount val="12"/>
                <c:pt idx="0">
                  <c:v>247187.93488000007</c:v>
                </c:pt>
                <c:pt idx="1">
                  <c:v>203342.71379499973</c:v>
                </c:pt>
                <c:pt idx="2">
                  <c:v>188060.73450999995</c:v>
                </c:pt>
                <c:pt idx="3">
                  <c:v>99865.364469999986</c:v>
                </c:pt>
                <c:pt idx="4">
                  <c:v>85757.883885000032</c:v>
                </c:pt>
                <c:pt idx="5">
                  <c:v>79696.161059999999</c:v>
                </c:pt>
                <c:pt idx="6">
                  <c:v>69195.815989999988</c:v>
                </c:pt>
                <c:pt idx="7">
                  <c:v>57340.065519999982</c:v>
                </c:pt>
                <c:pt idx="8">
                  <c:v>53880.861244999986</c:v>
                </c:pt>
                <c:pt idx="9">
                  <c:v>42614.776485000031</c:v>
                </c:pt>
                <c:pt idx="10">
                  <c:v>28602.070500000016</c:v>
                </c:pt>
                <c:pt idx="11">
                  <c:v>20782.244825000005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C7-4058-A7DA-24EE7B496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1048335"/>
        <c:axId val="1731053135"/>
      </c:barChart>
      <c:catAx>
        <c:axId val="17310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53135"/>
        <c:crosses val="autoZero"/>
        <c:auto val="1"/>
        <c:lblAlgn val="ctr"/>
        <c:lblOffset val="100"/>
        <c:noMultiLvlLbl val="0"/>
      </c:catAx>
      <c:valAx>
        <c:axId val="1731053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4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[Apollo_Style_Healthcare_Sales_8000.xlsx]04_PIVOT_ANALYSIS!PivotTable4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'04_PIVOT_ANALYSIS'!$E$55</c:f>
              <c:strCache>
                <c:ptCount val="1"/>
                <c:pt idx="0">
                  <c:v>Sum of Final_Amount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'04_PIVOT_ANALYSIS'!$D$56:$D$60</c:f>
              <c:strCache>
                <c:ptCount val="4"/>
                <c:pt idx="0">
                  <c:v>Delivered</c:v>
                </c:pt>
                <c:pt idx="1">
                  <c:v>Returned</c:v>
                </c:pt>
                <c:pt idx="2">
                  <c:v>Cancelled</c:v>
                </c:pt>
                <c:pt idx="3">
                  <c:v>Processing</c:v>
                </c:pt>
              </c:strCache>
            </c:strRef>
          </c:cat>
          <c:val>
            <c:numRef>
              <c:f>'04_PIVOT_ANALYSIS'!$E$56:$E$60</c:f>
              <c:numCache>
                <c:formatCode>General</c:formatCode>
                <c:ptCount val="4"/>
                <c:pt idx="0">
                  <c:v>1176326.6271650014</c:v>
                </c:pt>
                <c:pt idx="1">
                  <c:v>234302.28272500017</c:v>
                </c:pt>
                <c:pt idx="2">
                  <c:v>227735.37231000006</c:v>
                </c:pt>
                <c:pt idx="3">
                  <c:v>231494.58056000015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54-403F-A2DD-5D5D8BED4CF0}"/>
            </c:ext>
          </c:extLst>
        </c:ser>
        <c:ser>
          <c:idx val="1"/>
          <c:order val="1"/>
          <c:tx>
            <c:strRef>
              <c:f>'04_PIVOT_ANALYSIS'!$F$55</c:f>
              <c:strCache>
                <c:ptCount val="1"/>
                <c:pt idx="0">
                  <c:v>Count of Transaction_ID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'04_PIVOT_ANALYSIS'!$D$56:$D$60</c:f>
              <c:strCache>
                <c:ptCount val="4"/>
                <c:pt idx="0">
                  <c:v>Delivered</c:v>
                </c:pt>
                <c:pt idx="1">
                  <c:v>Returned</c:v>
                </c:pt>
                <c:pt idx="2">
                  <c:v>Cancelled</c:v>
                </c:pt>
                <c:pt idx="3">
                  <c:v>Processing</c:v>
                </c:pt>
              </c:strCache>
            </c:strRef>
          </c:cat>
          <c:val>
            <c:numRef>
              <c:f>'04_PIVOT_ANALYSIS'!$F$56:$F$60</c:f>
              <c:numCache>
                <c:formatCode>General</c:formatCode>
                <c:ptCount val="4"/>
                <c:pt idx="0">
                  <c:v>5020</c:v>
                </c:pt>
                <c:pt idx="1">
                  <c:v>1022</c:v>
                </c:pt>
                <c:pt idx="2">
                  <c:v>981</c:v>
                </c:pt>
                <c:pt idx="3">
                  <c:v>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54-403F-A2DD-5D5D8BED4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1074255"/>
        <c:axId val="1731075215"/>
      </c:barChart>
      <c:catAx>
        <c:axId val="173107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75215"/>
        <c:crosses val="autoZero"/>
        <c:auto val="1"/>
        <c:lblAlgn val="ctr"/>
        <c:lblOffset val="100"/>
        <c:noMultiLvlLbl val="0"/>
      </c:catAx>
      <c:valAx>
        <c:axId val="1731075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07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[Apollo_Style_Healthcare_Sales_8000.xlsx]04_PIVOT_ANALYSIS!PivotTable5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Delivered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'04_PIVOT_ANALYSIS'!$E$70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'04_PIVOT_ANALYSIS'!$D$71:$D$97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'04_PIVOT_ANALYSIS'!$E$71:$E$97</c:f>
              <c:numCache>
                <c:formatCode>General</c:formatCode>
                <c:ptCount val="24"/>
                <c:pt idx="0">
                  <c:v>53098.836520000004</c:v>
                </c:pt>
                <c:pt idx="1">
                  <c:v>49553.647840000027</c:v>
                </c:pt>
                <c:pt idx="2">
                  <c:v>54099.148384999979</c:v>
                </c:pt>
                <c:pt idx="3">
                  <c:v>52387.97720500001</c:v>
                </c:pt>
                <c:pt idx="4">
                  <c:v>53887.819125000002</c:v>
                </c:pt>
                <c:pt idx="5">
                  <c:v>48576.207820000011</c:v>
                </c:pt>
                <c:pt idx="6">
                  <c:v>43913.271289999997</c:v>
                </c:pt>
                <c:pt idx="7">
                  <c:v>44796.32984000002</c:v>
                </c:pt>
                <c:pt idx="8">
                  <c:v>47523.827830000038</c:v>
                </c:pt>
                <c:pt idx="9">
                  <c:v>52754.62086000001</c:v>
                </c:pt>
                <c:pt idx="10">
                  <c:v>45281.376670000005</c:v>
                </c:pt>
                <c:pt idx="11">
                  <c:v>50408.407384999991</c:v>
                </c:pt>
                <c:pt idx="12">
                  <c:v>49166.908449999995</c:v>
                </c:pt>
                <c:pt idx="13">
                  <c:v>45200.585820000015</c:v>
                </c:pt>
                <c:pt idx="14">
                  <c:v>48909.444839999996</c:v>
                </c:pt>
                <c:pt idx="15">
                  <c:v>45742.117894999981</c:v>
                </c:pt>
                <c:pt idx="16">
                  <c:v>47667.420200000022</c:v>
                </c:pt>
                <c:pt idx="17">
                  <c:v>45506.094635000016</c:v>
                </c:pt>
                <c:pt idx="18">
                  <c:v>58119.523544999989</c:v>
                </c:pt>
                <c:pt idx="19">
                  <c:v>47207.159125000013</c:v>
                </c:pt>
                <c:pt idx="20">
                  <c:v>46170.967069999984</c:v>
                </c:pt>
                <c:pt idx="21">
                  <c:v>51958.058794999997</c:v>
                </c:pt>
                <c:pt idx="22">
                  <c:v>40571.796735000004</c:v>
                </c:pt>
                <c:pt idx="23">
                  <c:v>53825.079285000036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95-414D-8527-4F481FFBE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6103407"/>
        <c:axId val="1726094287"/>
      </c:lineChart>
      <c:catAx>
        <c:axId val="172610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094287"/>
        <c:crosses val="autoZero"/>
        <c:auto val="1"/>
        <c:lblAlgn val="ctr"/>
        <c:lblOffset val="100"/>
        <c:noMultiLvlLbl val="0"/>
      </c:catAx>
      <c:valAx>
        <c:axId val="1726094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103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0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0C9693-BDE6-4E7A-921B-C434C97116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10</xdr:row>
      <xdr:rowOff>0</xdr:rowOff>
    </xdr:from>
    <xdr:to>
      <xdr:col>7</xdr:col>
      <xdr:colOff>1005840</xdr:colOff>
      <xdr:row>25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E87928-4AF9-4E2A-A85C-2E2EA6809A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8</xdr:col>
      <xdr:colOff>7620</xdr:colOff>
      <xdr:row>41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7267DD2-2818-4363-AE8D-210C57D053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ruv Gupta" refreshedDate="46301.68380590278" createdVersion="8" refreshedVersion="8" minRefreshableVersion="3" recordCount="8000" xr:uid="{9BA0BDA7-4D99-47E4-BDE4-24721B13D698}">
  <cacheSource type="worksheet">
    <worksheetSource name="tbl_Raw_Data"/>
  </cacheSource>
  <cacheFields count="28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6-01-01T00:00:00" count="731">
        <d v="2025-10-16T00:00:00"/>
        <d v="2024-04-05T00:00:00"/>
        <d v="2024-10-11T00:00:00"/>
        <d v="2025-01-24T00:00:00"/>
        <d v="2024-10-27T00:00:00"/>
        <d v="2024-03-22T00:00:00"/>
        <d v="2025-12-19T00:00:00"/>
        <d v="2025-10-17T00:00:00"/>
        <d v="2024-08-04T00:00:00"/>
        <d v="2025-07-28T00:00:00"/>
        <d v="2024-02-18T00:00:00"/>
        <d v="2025-07-20T00:00:00"/>
        <d v="2025-04-09T00:00:00"/>
        <d v="2025-06-03T00:00:00"/>
        <d v="2024-04-24T00:00:00"/>
        <d v="2025-06-29T00:00:00"/>
        <d v="2025-12-07T00:00:00"/>
        <d v="2024-12-12T00:00:00"/>
        <d v="2024-12-04T00:00:00"/>
        <d v="2025-04-29T00:00:00"/>
        <d v="2025-10-23T00:00:00"/>
        <d v="2024-07-06T00:00:00"/>
        <d v="2024-08-30T00:00:00"/>
        <d v="2025-04-10T00:00:00"/>
        <d v="2024-02-29T00:00:00"/>
        <d v="2025-06-04T00:00:00"/>
        <d v="2024-02-10T00:00:00"/>
        <d v="2025-02-09T00:00:00"/>
        <d v="2024-08-06T00:00:00"/>
        <d v="2025-12-21T00:00:00"/>
        <d v="2024-04-19T00:00:00"/>
        <d v="2024-02-22T00:00:00"/>
        <d v="2025-03-13T00:00:00"/>
        <d v="2024-02-12T00:00:00"/>
        <d v="2024-12-28T00:00:00"/>
        <d v="2024-12-06T00:00:00"/>
        <d v="2024-02-09T00:00:00"/>
        <d v="2024-10-12T00:00:00"/>
        <d v="2024-09-24T00:00:00"/>
        <d v="2025-08-13T00:00:00"/>
        <d v="2025-11-11T00:00:00"/>
        <d v="2025-12-14T00:00:00"/>
        <d v="2024-01-01T00:00:00"/>
        <d v="2024-06-22T00:00:00"/>
        <d v="2024-02-17T00:00:00"/>
        <d v="2024-09-06T00:00:00"/>
        <d v="2025-12-13T00:00:00"/>
        <d v="2025-03-29T00:00:00"/>
        <d v="2024-09-10T00:00:00"/>
        <d v="2024-12-09T00:00:00"/>
        <d v="2025-07-09T00:00:00"/>
        <d v="2024-12-26T00:00:00"/>
        <d v="2024-10-06T00:00:00"/>
        <d v="2025-06-30T00:00:00"/>
        <d v="2025-01-23T00:00:00"/>
        <d v="2025-07-06T00:00:00"/>
        <d v="2024-09-01T00:00:00"/>
        <d v="2024-06-16T00:00:00"/>
        <d v="2025-12-08T00:00:00"/>
        <d v="2025-03-14T00:00:00"/>
        <d v="2025-04-15T00:00:00"/>
        <d v="2025-08-29T00:00:00"/>
        <d v="2025-05-21T00:00:00"/>
        <d v="2025-06-13T00:00:00"/>
        <d v="2024-01-18T00:00:00"/>
        <d v="2025-07-17T00:00:00"/>
        <d v="2024-10-30T00:00:00"/>
        <d v="2024-05-09T00:00:00"/>
        <d v="2024-11-07T00:00:00"/>
        <d v="2024-03-24T00:00:00"/>
        <d v="2024-10-22T00:00:00"/>
        <d v="2025-07-11T00:00:00"/>
        <d v="2025-04-24T00:00:00"/>
        <d v="2024-11-26T00:00:00"/>
        <d v="2024-06-28T00:00:00"/>
        <d v="2024-12-07T00:00:00"/>
        <d v="2024-11-18T00:00:00"/>
        <d v="2025-06-14T00:00:00"/>
        <d v="2025-12-16T00:00:00"/>
        <d v="2024-10-09T00:00:00"/>
        <d v="2025-08-16T00:00:00"/>
        <d v="2024-07-12T00:00:00"/>
        <d v="2025-11-10T00:00:00"/>
        <d v="2025-03-26T00:00:00"/>
        <d v="2024-09-28T00:00:00"/>
        <d v="2025-05-14T00:00:00"/>
        <d v="2024-09-07T00:00:00"/>
        <d v="2025-08-20T00:00:00"/>
        <d v="2024-12-19T00:00:00"/>
        <d v="2025-01-25T00:00:00"/>
        <d v="2025-12-03T00:00:00"/>
        <d v="2024-07-13T00:00:00"/>
        <d v="2025-03-27T00:00:00"/>
        <d v="2024-01-15T00:00:00"/>
        <d v="2024-08-27T00:00:00"/>
        <d v="2024-11-05T00:00:00"/>
        <d v="2024-05-18T00:00:00"/>
        <d v="2025-11-01T00:00:00"/>
        <d v="2024-08-29T00:00:00"/>
        <d v="2025-07-21T00:00:00"/>
        <d v="2025-07-07T00:00:00"/>
        <d v="2024-08-14T00:00:00"/>
        <d v="2025-03-12T00:00:00"/>
        <d v="2025-10-01T00:00:00"/>
        <d v="2024-03-28T00:00:00"/>
        <d v="2025-02-24T00:00:00"/>
        <d v="2025-08-14T00:00:00"/>
        <d v="2025-03-15T00:00:00"/>
        <d v="2025-10-10T00:00:00"/>
        <d v="2025-08-04T00:00:00"/>
        <d v="2025-05-12T00:00:00"/>
        <d v="2024-11-11T00:00:00"/>
        <d v="2024-01-08T00:00:00"/>
        <d v="2024-02-13T00:00:00"/>
        <d v="2025-02-18T00:00:00"/>
        <d v="2025-08-26T00:00:00"/>
        <d v="2024-07-17T00:00:00"/>
        <d v="2025-09-08T00:00:00"/>
        <d v="2025-08-01T00:00:00"/>
        <d v="2024-10-08T00:00:00"/>
        <d v="2024-04-02T00:00:00"/>
        <d v="2025-05-02T00:00:00"/>
        <d v="2025-12-25T00:00:00"/>
        <d v="2024-02-23T00:00:00"/>
        <d v="2025-08-19T00:00:00"/>
        <d v="2025-01-20T00:00:00"/>
        <d v="2024-01-19T00:00:00"/>
        <d v="2024-04-13T00:00:00"/>
        <d v="2024-07-04T00:00:00"/>
        <d v="2025-09-17T00:00:00"/>
        <d v="2024-10-15T00:00:00"/>
        <d v="2025-01-15T00:00:00"/>
        <d v="2024-05-30T00:00:00"/>
        <d v="2025-01-17T00:00:00"/>
        <d v="2025-04-28T00:00:00"/>
        <d v="2025-07-15T00:00:00"/>
        <d v="2025-09-29T00:00:00"/>
        <d v="2024-10-25T00:00:00"/>
        <d v="2025-06-22T00:00:00"/>
        <d v="2024-09-16T00:00:00"/>
        <d v="2024-03-05T00:00:00"/>
        <d v="2025-07-10T00:00:00"/>
        <d v="2025-03-23T00:00:00"/>
        <d v="2025-03-10T00:00:00"/>
        <d v="2025-09-09T00:00:00"/>
        <d v="2024-02-28T00:00:00"/>
        <d v="2024-03-09T00:00:00"/>
        <d v="2024-07-09T00:00:00"/>
        <d v="2025-05-17T00:00:00"/>
        <d v="2025-12-27T00:00:00"/>
        <d v="2024-07-24T00:00:00"/>
        <d v="2024-03-29T00:00:00"/>
        <d v="2025-10-19T00:00:00"/>
        <d v="2024-02-26T00:00:00"/>
        <d v="2024-09-13T00:00:00"/>
        <d v="2025-08-17T00:00:00"/>
        <d v="2025-10-18T00:00:00"/>
        <d v="2025-04-20T00:00:00"/>
        <d v="2024-04-18T00:00:00"/>
        <d v="2024-06-12T00:00:00"/>
        <d v="2025-05-24T00:00:00"/>
        <d v="2025-10-31T00:00:00"/>
        <d v="2024-04-09T00:00:00"/>
        <d v="2024-02-16T00:00:00"/>
        <d v="2024-11-22T00:00:00"/>
        <d v="2025-11-02T00:00:00"/>
        <d v="2025-11-28T00:00:00"/>
        <d v="2025-11-09T00:00:00"/>
        <d v="2024-07-15T00:00:00"/>
        <d v="2024-12-23T00:00:00"/>
        <d v="2024-05-29T00:00:00"/>
        <d v="2025-07-05T00:00:00"/>
        <d v="2025-06-27T00:00:00"/>
        <d v="2024-02-08T00:00:00"/>
        <d v="2024-01-10T00:00:00"/>
        <d v="2024-05-17T00:00:00"/>
        <d v="2025-11-16T00:00:00"/>
        <d v="2024-05-16T00:00:00"/>
        <d v="2025-11-27T00:00:00"/>
        <d v="2025-07-14T00:00:00"/>
        <d v="2025-05-15T00:00:00"/>
        <d v="2025-11-19T00:00:00"/>
        <d v="2025-12-18T00:00:00"/>
        <d v="2024-12-22T00:00:00"/>
        <d v="2025-11-07T00:00:00"/>
        <d v="2024-10-23T00:00:00"/>
        <d v="2025-07-04T00:00:00"/>
        <d v="2025-07-24T00:00:00"/>
        <d v="2025-01-21T00:00:00"/>
        <d v="2024-09-02T00:00:00"/>
        <d v="2025-04-25T00:00:00"/>
        <d v="2025-12-02T00:00:00"/>
        <d v="2025-07-13T00:00:00"/>
        <d v="2025-02-26T00:00:00"/>
        <d v="2025-11-13T00:00:00"/>
        <d v="2024-10-20T00:00:00"/>
        <d v="2025-09-26T00:00:00"/>
        <d v="2024-08-19T00:00:00"/>
        <d v="2025-07-31T00:00:00"/>
        <d v="2024-11-02T00:00:00"/>
        <d v="2025-12-06T00:00:00"/>
        <d v="2024-11-30T00:00:00"/>
        <d v="2025-10-11T00:00:00"/>
        <d v="2024-03-30T00:00:00"/>
        <d v="2024-11-28T00:00:00"/>
        <d v="2025-01-04T00:00:00"/>
        <d v="2025-12-12T00:00:00"/>
        <d v="2024-10-14T00:00:00"/>
        <d v="2025-04-17T00:00:00"/>
        <d v="2025-11-05T00:00:00"/>
        <d v="2025-01-03T00:00:00"/>
        <d v="2025-10-22T00:00:00"/>
        <d v="2025-06-15T00:00:00"/>
        <d v="2024-01-26T00:00:00"/>
        <d v="2024-07-30T00:00:00"/>
        <d v="2024-04-27T00:00:00"/>
        <d v="2024-07-21T00:00:00"/>
        <d v="2025-07-03T00:00:00"/>
        <d v="2024-11-16T00:00:00"/>
        <d v="2025-03-09T00:00:00"/>
        <d v="2024-07-10T00:00:00"/>
        <d v="2025-06-01T00:00:00"/>
        <d v="2024-08-13T00:00:00"/>
        <d v="2024-10-01T00:00:00"/>
        <d v="2024-04-14T00:00:00"/>
        <d v="2024-04-30T00:00:00"/>
        <d v="2024-05-22T00:00:00"/>
        <d v="2024-10-10T00:00:00"/>
        <d v="2024-10-02T00:00:00"/>
        <d v="2025-01-12T00:00:00"/>
        <d v="2025-07-01T00:00:00"/>
        <d v="2025-05-11T00:00:00"/>
        <d v="2024-01-02T00:00:00"/>
        <d v="2025-03-08T00:00:00"/>
        <d v="2024-05-20T00:00:00"/>
        <d v="2024-06-17T00:00:00"/>
        <d v="2024-05-23T00:00:00"/>
        <d v="2025-09-07T00:00:00"/>
        <d v="2024-10-29T00:00:00"/>
        <d v="2024-01-13T00:00:00"/>
        <d v="2024-03-15T00:00:00"/>
        <d v="2025-02-15T00:00:00"/>
        <d v="2025-02-04T00:00:00"/>
        <d v="2024-04-15T00:00:00"/>
        <d v="2024-06-02T00:00:00"/>
        <d v="2024-11-23T00:00:00"/>
        <d v="2024-03-11T00:00:00"/>
        <d v="2025-02-23T00:00:00"/>
        <d v="2024-11-10T00:00:00"/>
        <d v="2025-06-16T00:00:00"/>
        <d v="2024-10-05T00:00:00"/>
        <d v="2024-05-03T00:00:00"/>
        <d v="2024-09-23T00:00:00"/>
        <d v="2024-09-22T00:00:00"/>
        <d v="2024-08-07T00:00:00"/>
        <d v="2025-12-31T00:00:00"/>
        <d v="2025-09-03T00:00:00"/>
        <d v="2024-04-12T00:00:00"/>
        <d v="2024-06-26T00:00:00"/>
        <d v="2024-02-27T00:00:00"/>
        <d v="2024-11-27T00:00:00"/>
        <d v="2024-06-27T00:00:00"/>
        <d v="2025-09-18T00:00:00"/>
        <d v="2024-03-31T00:00:00"/>
        <d v="2024-04-20T00:00:00"/>
        <d v="2025-09-20T00:00:00"/>
        <d v="2025-08-08T00:00:00"/>
        <d v="2025-01-31T00:00:00"/>
        <d v="2024-02-05T00:00:00"/>
        <d v="2024-06-20T00:00:00"/>
        <d v="2024-09-21T00:00:00"/>
        <d v="2025-07-30T00:00:00"/>
        <d v="2024-02-20T00:00:00"/>
        <d v="2024-04-01T00:00:00"/>
        <d v="2025-04-12T00:00:00"/>
        <d v="2024-09-04T00:00:00"/>
        <d v="2024-01-09T00:00:00"/>
        <d v="2025-08-31T00:00:00"/>
        <d v="2025-10-29T00:00:00"/>
        <d v="2024-01-27T00:00:00"/>
        <d v="2025-07-25T00:00:00"/>
        <d v="2024-08-15T00:00:00"/>
        <d v="2024-07-03T00:00:00"/>
        <d v="2024-06-21T00:00:00"/>
        <d v="2025-05-03T00:00:00"/>
        <d v="2025-10-03T00:00:00"/>
        <d v="2024-07-11T00:00:00"/>
        <d v="2024-02-19T00:00:00"/>
        <d v="2024-06-05T00:00:00"/>
        <d v="2024-04-17T00:00:00"/>
        <d v="2024-07-25T00:00:00"/>
        <d v="2025-11-18T00:00:00"/>
        <d v="2025-10-21T00:00:00"/>
        <d v="2024-04-28T00:00:00"/>
        <d v="2025-09-28T00:00:00"/>
        <d v="2025-08-27T00:00:00"/>
        <d v="2024-06-18T00:00:00"/>
        <d v="2024-08-28T00:00:00"/>
        <d v="2025-07-29T00:00:00"/>
        <d v="2025-01-07T00:00:00"/>
        <d v="2025-02-06T00:00:00"/>
        <d v="2025-04-06T00:00:00"/>
        <d v="2025-05-09T00:00:00"/>
        <d v="2025-01-28T00:00:00"/>
        <d v="2025-06-19T00:00:00"/>
        <d v="2024-03-04T00:00:00"/>
        <d v="2024-05-02T00:00:00"/>
        <d v="2024-06-07T00:00:00"/>
        <d v="2024-12-20T00:00:00"/>
        <d v="2025-10-06T00:00:00"/>
        <d v="2024-06-06T00:00:00"/>
        <d v="2025-02-21T00:00:00"/>
        <d v="2025-08-22T00:00:00"/>
        <d v="2025-03-24T00:00:00"/>
        <d v="2024-05-27T00:00:00"/>
        <d v="2024-01-06T00:00:00"/>
        <d v="2025-06-08T00:00:00"/>
        <d v="2024-12-05T00:00:00"/>
        <d v="2025-08-15T00:00:00"/>
        <d v="2024-08-16T00:00:00"/>
        <d v="2024-02-11T00:00:00"/>
        <d v="2025-01-22T00:00:00"/>
        <d v="2025-05-08T00:00:00"/>
        <d v="2024-06-13T00:00:00"/>
        <d v="2024-06-23T00:00:00"/>
        <d v="2025-05-31T00:00:00"/>
        <d v="2025-11-06T00:00:00"/>
        <d v="2024-02-14T00:00:00"/>
        <d v="2024-09-17T00:00:00"/>
        <d v="2024-09-26T00:00:00"/>
        <d v="2025-09-05T00:00:00"/>
        <d v="2025-02-13T00:00:00"/>
        <d v="2025-07-26T00:00:00"/>
        <d v="2025-02-20T00:00:00"/>
        <d v="2025-08-10T00:00:00"/>
        <d v="2025-07-08T00:00:00"/>
        <d v="2025-06-07T00:00:00"/>
        <d v="2025-02-07T00:00:00"/>
        <d v="2025-05-25T00:00:00"/>
        <d v="2024-10-18T00:00:00"/>
        <d v="2024-05-28T00:00:00"/>
        <d v="2024-11-17T00:00:00"/>
        <d v="2024-07-07T00:00:00"/>
        <d v="2024-04-07T00:00:00"/>
        <d v="2024-03-27T00:00:00"/>
        <d v="2025-12-15T00:00:00"/>
        <d v="2024-05-19T00:00:00"/>
        <d v="2025-06-28T00:00:00"/>
        <d v="2024-02-02T00:00:00"/>
        <d v="2024-04-06T00:00:00"/>
        <d v="2025-07-16T00:00:00"/>
        <d v="2025-09-12T00:00:00"/>
        <d v="2025-03-01T00:00:00"/>
        <d v="2025-04-08T00:00:00"/>
        <d v="2025-04-16T00:00:00"/>
        <d v="2024-08-10T00:00:00"/>
        <d v="2025-05-28T00:00:00"/>
        <d v="2025-06-20T00:00:00"/>
        <d v="2024-10-21T00:00:00"/>
        <d v="2024-03-02T00:00:00"/>
        <d v="2024-11-08T00:00:00"/>
        <d v="2025-10-02T00:00:00"/>
        <d v="2024-11-12T00:00:00"/>
        <d v="2025-10-14T00:00:00"/>
        <d v="2024-08-24T00:00:00"/>
        <d v="2024-07-26T00:00:00"/>
        <d v="2024-09-09T00:00:00"/>
        <d v="2025-04-07T00:00:00"/>
        <d v="2025-10-07T00:00:00"/>
        <d v="2024-02-25T00:00:00"/>
        <d v="2025-12-09T00:00:00"/>
        <d v="2025-08-02T00:00:00"/>
        <d v="2025-04-01T00:00:00"/>
        <d v="2024-07-01T00:00:00"/>
        <d v="2024-05-04T00:00:00"/>
        <d v="2025-08-11T00:00:00"/>
        <d v="2024-08-26T00:00:00"/>
        <d v="2025-02-27T00:00:00"/>
        <d v="2025-02-02T00:00:00"/>
        <d v="2024-08-31T00:00:00"/>
        <d v="2025-03-30T00:00:00"/>
        <d v="2024-04-10T00:00:00"/>
        <d v="2024-02-15T00:00:00"/>
        <d v="2024-11-15T00:00:00"/>
        <d v="2024-06-10T00:00:00"/>
        <d v="2025-12-22T00:00:00"/>
        <d v="2025-04-27T00:00:00"/>
        <d v="2025-09-23T00:00:00"/>
        <d v="2024-04-25T00:00:00"/>
        <d v="2024-06-29T00:00:00"/>
        <d v="2025-01-02T00:00:00"/>
        <d v="2025-03-21T00:00:00"/>
        <d v="2025-11-17T00:00:00"/>
        <d v="2024-03-21T00:00:00"/>
        <d v="2024-12-17T00:00:00"/>
        <d v="2024-10-28T00:00:00"/>
        <d v="2025-08-09T00:00:00"/>
        <d v="2025-01-13T00:00:00"/>
        <d v="2025-09-01T00:00:00"/>
        <d v="2024-11-19T00:00:00"/>
        <d v="2024-09-30T00:00:00"/>
        <d v="2025-11-24T00:00:00"/>
        <d v="2024-12-25T00:00:00"/>
        <d v="2025-10-15T00:00:00"/>
        <d v="2024-03-16T00:00:00"/>
        <d v="2024-03-12T00:00:00"/>
        <d v="2024-11-06T00:00:00"/>
        <d v="2025-10-20T00:00:00"/>
        <d v="2024-02-07T00:00:00"/>
        <d v="2025-10-09T00:00:00"/>
        <d v="2025-09-22T00:00:00"/>
        <d v="2025-08-12T00:00:00"/>
        <d v="2024-05-24T00:00:00"/>
        <d v="2025-05-26T00:00:00"/>
        <d v="2024-06-01T00:00:00"/>
        <d v="2024-01-30T00:00:00"/>
        <d v="2024-11-29T00:00:00"/>
        <d v="2024-06-24T00:00:00"/>
        <d v="2025-06-18T00:00:00"/>
        <d v="2025-03-20T00:00:00"/>
        <d v="2024-06-14T00:00:00"/>
        <d v="2025-01-14T00:00:00"/>
        <d v="2024-10-03T00:00:00"/>
        <d v="2025-11-21T00:00:00"/>
        <d v="2024-07-28T00:00:00"/>
        <d v="2025-11-29T00:00:00"/>
        <d v="2024-08-25T00:00:00"/>
        <d v="2025-08-03T00:00:00"/>
        <d v="2025-04-11T00:00:00"/>
        <d v="2024-11-20T00:00:00"/>
        <d v="2024-04-04T00:00:00"/>
        <d v="2025-02-28T00:00:00"/>
        <d v="2024-04-29T00:00:00"/>
        <d v="2024-07-29T00:00:00"/>
        <d v="2025-05-27T00:00:00"/>
        <d v="2025-05-20T00:00:00"/>
        <d v="2024-07-22T00:00:00"/>
        <d v="2025-01-26T00:00:00"/>
        <d v="2025-11-08T00:00:00"/>
        <d v="2024-05-01T00:00:00"/>
        <d v="2024-06-09T00:00:00"/>
        <d v="2024-12-31T00:00:00"/>
        <d v="2024-03-18T00:00:00"/>
        <d v="2024-05-31T00:00:00"/>
        <d v="2024-11-13T00:00:00"/>
        <d v="2024-03-06T00:00:00"/>
        <d v="2025-05-18T00:00:00"/>
        <d v="2025-04-18T00:00:00"/>
        <d v="2024-07-14T00:00:00"/>
        <d v="2025-12-01T00:00:00"/>
        <d v="2025-12-26T00:00:00"/>
        <d v="2024-05-15T00:00:00"/>
        <d v="2024-06-03T00:00:00"/>
        <d v="2024-10-16T00:00:00"/>
        <d v="2025-02-12T00:00:00"/>
        <d v="2025-03-18T00:00:00"/>
        <d v="2025-02-01T00:00:00"/>
        <d v="2025-09-10T00:00:00"/>
        <d v="2025-10-27T00:00:00"/>
        <d v="2025-08-06T00:00:00"/>
        <d v="2025-09-02T00:00:00"/>
        <d v="2024-03-03T00:00:00"/>
        <d v="2025-08-24T00:00:00"/>
        <d v="2025-11-20T00:00:00"/>
        <d v="2024-05-12T00:00:00"/>
        <d v="2025-09-24T00:00:00"/>
        <d v="2024-01-07T00:00:00"/>
        <d v="2025-06-12T00:00:00"/>
        <d v="2025-10-26T00:00:00"/>
        <d v="2025-10-28T00:00:00"/>
        <d v="2024-07-16T00:00:00"/>
        <d v="2024-05-13T00:00:00"/>
        <d v="2025-10-13T00:00:00"/>
        <d v="2025-04-13T00:00:00"/>
        <d v="2025-01-18T00:00:00"/>
        <d v="2024-04-11T00:00:00"/>
        <d v="2025-07-22T00:00:00"/>
        <d v="2025-06-06T00:00:00"/>
        <d v="2024-08-03T00:00:00"/>
        <d v="2024-11-25T00:00:00"/>
        <d v="2024-05-11T00:00:00"/>
        <d v="2025-12-10T00:00:00"/>
        <d v="2024-09-12T00:00:00"/>
        <d v="2025-03-28T00:00:00"/>
        <d v="2025-09-27T00:00:00"/>
        <d v="2024-01-31T00:00:00"/>
        <d v="2024-07-02T00:00:00"/>
        <d v="2024-08-21T00:00:00"/>
        <d v="2025-11-30T00:00:00"/>
        <d v="2025-02-17T00:00:00"/>
        <d v="2024-12-02T00:00:00"/>
        <d v="2025-05-29T00:00:00"/>
        <d v="2025-08-05T00:00:00"/>
        <d v="2025-02-25T00:00:00"/>
        <d v="2025-06-02T00:00:00"/>
        <d v="2025-02-10T00:00:00"/>
        <d v="2024-05-07T00:00:00"/>
        <d v="2025-09-04T00:00:00"/>
        <d v="2025-12-05T00:00:00"/>
        <d v="2024-11-21T00:00:00"/>
        <d v="2025-08-25T00:00:00"/>
        <d v="2025-08-23T00:00:00"/>
        <d v="2025-02-11T00:00:00"/>
        <d v="2025-03-17T00:00:00"/>
        <d v="2024-03-01T00:00:00"/>
        <d v="2024-06-19T00:00:00"/>
        <d v="2025-09-25T00:00:00"/>
        <d v="2025-12-17T00:00:00"/>
        <d v="2024-09-20T00:00:00"/>
        <d v="2024-03-25T00:00:00"/>
        <d v="2025-08-21T00:00:00"/>
        <d v="2025-04-02T00:00:00"/>
        <d v="2025-10-25T00:00:00"/>
        <d v="2025-05-16T00:00:00"/>
        <d v="2025-12-04T00:00:00"/>
        <d v="2025-06-17T00:00:00"/>
        <d v="2024-03-19T00:00:00"/>
        <d v="2025-11-03T00:00:00"/>
        <d v="2025-05-22T00:00:00"/>
        <d v="2025-09-13T00:00:00"/>
        <d v="2024-03-17T00:00:00"/>
        <d v="2024-03-10T00:00:00"/>
        <d v="2025-06-05T00:00:00"/>
        <d v="2024-09-11T00:00:00"/>
        <d v="2025-02-22T00:00:00"/>
        <d v="2024-01-17T00:00:00"/>
        <d v="2024-01-22T00:00:00"/>
        <d v="2025-09-06T00:00:00"/>
        <d v="2024-08-17T00:00:00"/>
        <d v="2024-10-04T00:00:00"/>
        <d v="2025-02-03T00:00:00"/>
        <d v="2025-03-07T00:00:00"/>
        <d v="2025-07-18T00:00:00"/>
        <d v="2024-02-03T00:00:00"/>
        <d v="2025-05-30T00:00:00"/>
        <d v="2024-06-11T00:00:00"/>
        <d v="2025-04-21T00:00:00"/>
        <d v="2024-12-16T00:00:00"/>
        <d v="2024-01-24T00:00:00"/>
        <d v="2025-12-30T00:00:00"/>
        <d v="2024-10-31T00:00:00"/>
        <d v="2025-04-14T00:00:00"/>
        <d v="2024-05-08T00:00:00"/>
        <d v="2024-08-09T00:00:00"/>
        <d v="2025-03-06T00:00:00"/>
        <d v="2025-02-05T00:00:00"/>
        <d v="2024-01-12T00:00:00"/>
        <d v="2024-01-23T00:00:00"/>
        <d v="2024-12-14T00:00:00"/>
        <d v="2024-07-27T00:00:00"/>
        <d v="2025-06-23T00:00:00"/>
        <d v="2024-05-26T00:00:00"/>
        <d v="2025-03-02T00:00:00"/>
        <d v="2025-09-30T00:00:00"/>
        <d v="2024-06-04T00:00:00"/>
        <d v="2025-11-15T00:00:00"/>
        <d v="2024-11-01T00:00:00"/>
        <d v="2025-05-05T00:00:00"/>
        <d v="2025-01-11T00:00:00"/>
        <d v="2024-05-25T00:00:00"/>
        <d v="2024-09-25T00:00:00"/>
        <d v="2025-07-23T00:00:00"/>
        <d v="2025-11-12T00:00:00"/>
        <d v="2025-12-24T00:00:00"/>
        <d v="2025-05-10T00:00:00"/>
        <d v="2024-02-06T00:00:00"/>
        <d v="2024-08-23T00:00:00"/>
        <d v="2024-03-26T00:00:00"/>
        <d v="2025-01-19T00:00:00"/>
        <d v="2025-11-23T00:00:00"/>
        <d v="2024-04-03T00:00:00"/>
        <d v="2025-07-27T00:00:00"/>
        <d v="2025-04-22T00:00:00"/>
        <d v="2024-01-11T00:00:00"/>
        <d v="2024-02-04T00:00:00"/>
        <d v="2024-02-01T00:00:00"/>
        <d v="2025-09-19T00:00:00"/>
        <d v="2024-01-04T00:00:00"/>
        <d v="2025-04-23T00:00:00"/>
        <d v="2025-09-15T00:00:00"/>
        <d v="2024-05-21T00:00:00"/>
        <d v="2025-09-21T00:00:00"/>
        <d v="2025-08-07T00:00:00"/>
        <d v="2024-09-18T00:00:00"/>
        <d v="2025-06-26T00:00:00"/>
        <d v="2024-05-06T00:00:00"/>
        <d v="2024-12-08T00:00:00"/>
        <d v="2024-03-13T00:00:00"/>
        <d v="2025-11-25T00:00:00"/>
        <d v="2024-04-21T00:00:00"/>
        <d v="2024-12-13T00:00:00"/>
        <d v="2024-08-02T00:00:00"/>
        <d v="2024-05-14T00:00:00"/>
        <d v="2024-07-05T00:00:00"/>
        <d v="2024-12-18T00:00:00"/>
        <d v="2025-09-16T00:00:00"/>
        <d v="2024-10-13T00:00:00"/>
        <d v="2024-11-09T00:00:00"/>
        <d v="2025-01-29T00:00:00"/>
        <d v="2024-01-29T00:00:00"/>
        <d v="2024-07-18T00:00:00"/>
        <d v="2024-11-14T00:00:00"/>
        <d v="2025-10-24T00:00:00"/>
        <d v="2025-01-09T00:00:00"/>
        <d v="2025-04-04T00:00:00"/>
        <d v="2024-09-19T00:00:00"/>
        <d v="2024-12-15T00:00:00"/>
        <d v="2024-08-18T00:00:00"/>
        <d v="2024-11-03T00:00:00"/>
        <d v="2025-02-19T00:00:00"/>
        <d v="2025-11-14T00:00:00"/>
        <d v="2024-09-08T00:00:00"/>
        <d v="2024-03-07T00:00:00"/>
        <d v="2025-10-05T00:00:00"/>
        <d v="2024-01-21T00:00:00"/>
        <d v="2024-01-25T00:00:00"/>
        <d v="2024-07-23T00:00:00"/>
        <d v="2025-01-05T00:00:00"/>
        <d v="2025-08-18T00:00:00"/>
        <d v="2024-10-07T00:00:00"/>
        <d v="2025-01-16T00:00:00"/>
        <d v="2024-04-08T00:00:00"/>
        <d v="2024-12-11T00:00:00"/>
        <d v="2025-09-11T00:00:00"/>
        <d v="2025-04-26T00:00:00"/>
        <d v="2025-01-27T00:00:00"/>
        <d v="2024-03-08T00:00:00"/>
        <d v="2024-08-12T00:00:00"/>
        <d v="2024-01-03T00:00:00"/>
        <d v="2024-05-05T00:00:00"/>
        <d v="2025-12-29T00:00:00"/>
        <d v="2025-10-04T00:00:00"/>
        <d v="2025-10-08T00:00:00"/>
        <d v="2025-03-11T00:00:00"/>
        <d v="2025-11-04T00:00:00"/>
        <d v="2024-03-14T00:00:00"/>
        <d v="2024-04-23T00:00:00"/>
        <d v="2025-06-25T00:00:00"/>
        <d v="2024-09-03T00:00:00"/>
        <d v="2024-08-22T00:00:00"/>
        <d v="2024-12-29T00:00:00"/>
        <d v="2025-06-21T00:00:00"/>
        <d v="2024-10-17T00:00:00"/>
        <d v="2025-09-14T00:00:00"/>
        <d v="2024-10-19T00:00:00"/>
        <d v="2025-03-05T00:00:00"/>
        <d v="2024-03-20T00:00:00"/>
        <d v="2025-06-11T00:00:00"/>
        <d v="2024-06-15T00:00:00"/>
        <d v="2024-12-24T00:00:00"/>
        <d v="2024-06-08T00:00:00"/>
        <d v="2024-09-14T00:00:00"/>
        <d v="2025-06-10T00:00:00"/>
        <d v="2025-02-14T00:00:00"/>
        <d v="2024-09-15T00:00:00"/>
        <d v="2025-07-19T00:00:00"/>
        <d v="2024-12-30T00:00:00"/>
        <d v="2024-09-05T00:00:00"/>
        <d v="2024-01-14T00:00:00"/>
        <d v="2025-01-30T00:00:00"/>
        <d v="2024-06-30T00:00:00"/>
        <d v="2025-01-10T00:00:00"/>
        <d v="2024-02-24T00:00:00"/>
        <d v="2025-12-20T00:00:00"/>
        <d v="2025-03-03T00:00:00"/>
        <d v="2024-02-21T00:00:00"/>
        <d v="2024-05-10T00:00:00"/>
        <d v="2025-01-08T00:00:00"/>
        <d v="2024-08-20T00:00:00"/>
        <d v="2025-05-19T00:00:00"/>
        <d v="2025-10-30T00:00:00"/>
        <d v="2024-11-04T00:00:00"/>
        <d v="2025-10-12T00:00:00"/>
        <d v="2025-01-01T00:00:00"/>
        <d v="2024-07-20T00:00:00"/>
        <d v="2024-04-26T00:00:00"/>
        <d v="2024-08-01T00:00:00"/>
        <d v="2024-08-08T00:00:00"/>
        <d v="2025-04-19T00:00:00"/>
        <d v="2025-06-24T00:00:00"/>
        <d v="2024-03-23T00:00:00"/>
        <d v="2025-12-11T00:00:00"/>
        <d v="2025-02-16T00:00:00"/>
        <d v="2025-03-19T00:00:00"/>
        <d v="2025-07-12T00:00:00"/>
        <d v="2024-01-28T00:00:00"/>
        <d v="2024-01-16T00:00:00"/>
        <d v="2025-08-28T00:00:00"/>
        <d v="2024-01-20T00:00:00"/>
        <d v="2024-11-24T00:00:00"/>
        <d v="2025-04-03T00:00:00"/>
        <d v="2025-03-22T00:00:00"/>
        <d v="2025-03-31T00:00:00"/>
        <d v="2024-08-05T00:00:00"/>
        <d v="2025-08-30T00:00:00"/>
        <d v="2024-08-11T00:00:00"/>
        <d v="2024-07-31T00:00:00"/>
        <d v="2024-04-22T00:00:00"/>
        <d v="2024-01-05T00:00:00"/>
        <d v="2024-07-08T00:00:00"/>
        <d v="2024-12-27T00:00:00"/>
        <d v="2025-02-08T00:00:00"/>
        <d v="2024-10-24T00:00:00"/>
        <d v="2024-09-29T00:00:00"/>
        <d v="2024-12-10T00:00:00"/>
        <d v="2024-04-16T00:00:00"/>
        <d v="2024-10-26T00:00:00"/>
        <d v="2024-09-27T00:00:00"/>
        <d v="2025-05-06T00:00:00"/>
        <d v="2025-04-05T00:00:00"/>
        <d v="2024-07-19T00:00:00"/>
        <d v="2024-12-03T00:00:00"/>
        <d v="2025-05-04T00:00:00"/>
        <d v="2024-12-01T00:00:00"/>
        <d v="2025-12-28T00:00:00"/>
        <d v="2025-05-01T00:00:00"/>
        <d v="2025-05-07T00:00:00"/>
        <d v="2025-11-22T00:00:00"/>
        <d v="2025-11-26T00:00:00"/>
        <d v="2025-03-16T00:00:00"/>
        <d v="2025-12-23T00:00:00"/>
        <d v="2025-05-23T00:00:00"/>
        <d v="2025-03-04T00:00:00"/>
        <d v="2025-03-25T00:00:00"/>
        <d v="2025-04-30T00:00:00"/>
        <d v="2025-07-02T00:00:00"/>
        <d v="2025-01-06T00:00:00"/>
        <d v="2024-12-21T00:00:00"/>
        <d v="2025-06-09T00:00:00"/>
        <d v="2024-06-25T00:00:00"/>
        <d v="2025-05-13T00:00:00"/>
      </sharedItems>
      <fieldGroup par="27"/>
    </cacheField>
    <cacheField name="Customer_ID" numFmtId="0">
      <sharedItems count="3137">
        <s v="CUST00457"/>
        <s v="CUST00896"/>
        <s v="CUST03316"/>
        <s v="CUST00397"/>
        <s v="CUST03398"/>
        <s v="CUST00954"/>
        <s v="CUST02800"/>
        <s v="CUST02819"/>
        <s v="CUST02324"/>
        <s v="CUST02208"/>
        <s v="CUST00450"/>
        <s v="CUST00048"/>
        <s v="CUST00014"/>
        <s v="CUST02495"/>
        <s v="CUST01487"/>
        <s v="CUST03137"/>
        <s v="CUST00824"/>
        <s v="CUST00087"/>
        <s v="CUST00291"/>
        <s v="CUST03308"/>
        <s v="CUST00404"/>
        <s v="CUST01141"/>
        <s v="CUST00682"/>
        <s v="CUST01169"/>
        <s v="CUST02373"/>
        <s v="CUST00329"/>
        <s v="CUST02537"/>
        <s v="CUST00537"/>
        <s v="CUST02073"/>
        <s v="CUST01240"/>
        <s v="CUST03041"/>
        <s v="CUST00379"/>
        <s v="CUST02298"/>
        <s v="CUST01263"/>
        <s v="CUST03196"/>
        <s v="CUST03205"/>
        <s v="CUST01928"/>
        <s v="CUST00285"/>
        <s v="CUST00732"/>
        <s v="CUST00779"/>
        <s v="CUST01353"/>
        <s v="CUST01212"/>
        <s v="CUST01245"/>
        <s v="CUST02699"/>
        <s v="CUST01003"/>
        <s v="CUST00605"/>
        <s v="CUST02122"/>
        <s v="CUST02510"/>
        <s v="CUST03441"/>
        <s v="CUST01310"/>
        <s v="CUST01909"/>
        <s v="CUST01224"/>
        <s v="CUST01786"/>
        <s v="CUST00111"/>
        <s v="CUST01341"/>
        <s v="CUST00214"/>
        <s v="CUST00518"/>
        <s v="CUST01275"/>
        <s v="CUST03403"/>
        <s v="CUST02710"/>
        <s v="CUST02898"/>
        <s v="CUST01100"/>
        <s v="CUST03486"/>
        <s v="CUST00783"/>
        <s v="CUST00382"/>
        <s v="CUST01355"/>
        <s v="CUST00759"/>
        <s v="CUST00932"/>
        <s v="CUST02613"/>
        <s v="CUST01035"/>
        <s v="CUST00349"/>
        <s v="CUST01218"/>
        <s v="CUST00644"/>
        <s v="CUST02896"/>
        <s v="CUST00921"/>
        <s v="CUST02821"/>
        <s v="CUST02473"/>
        <s v="CUST01316"/>
        <s v="CUST01034"/>
        <s v="CUST01482"/>
        <s v="CUST01986"/>
        <s v="CUST01702"/>
        <s v="CUST03165"/>
        <s v="CUST02704"/>
        <s v="CUST02857"/>
        <s v="CUST03246"/>
        <s v="CUST00409"/>
        <s v="CUST01387"/>
        <s v="CUST02217"/>
        <s v="CUST00412"/>
        <s v="CUST02176"/>
        <s v="CUST00587"/>
        <s v="CUST02407"/>
        <s v="CUST02343"/>
        <s v="CUST03188"/>
        <s v="CUST02544"/>
        <s v="CUST00137"/>
        <s v="CUST01499"/>
        <s v="CUST00309"/>
        <s v="CUST01084"/>
        <s v="CUST01932"/>
        <s v="CUST02660"/>
        <s v="CUST01592"/>
        <s v="CUST00406"/>
        <s v="CUST01486"/>
        <s v="CUST00376"/>
        <s v="CUST00849"/>
        <s v="CUST01027"/>
        <s v="CUST00215"/>
        <s v="CUST02520"/>
        <s v="CUST02811"/>
        <s v="CUST02594"/>
        <s v="CUST00469"/>
        <s v="CUST01634"/>
        <s v="CUST01449"/>
        <s v="CUST02079"/>
        <s v="CUST03462"/>
        <s v="CUST02879"/>
        <s v="CUST00126"/>
        <s v="CUST02443"/>
        <s v="CUST02487"/>
        <s v="CUST00187"/>
        <s v="CUST02038"/>
        <s v="CUST01787"/>
        <s v="CUST00086"/>
        <s v="CUST01641"/>
        <s v="CUST03180"/>
        <s v="CUST00627"/>
        <s v="CUST02634"/>
        <s v="CUST02423"/>
        <s v="CUST02054"/>
        <s v="CUST01794"/>
        <s v="CUST03233"/>
        <s v="CUST02719"/>
        <s v="CUST02636"/>
        <s v="CUST02080"/>
        <s v="CUST03406"/>
        <s v="CUST01168"/>
        <s v="CUST02272"/>
        <s v="CUST03404"/>
        <s v="CUST00966"/>
        <s v="CUST02852"/>
        <s v="CUST02979"/>
        <s v="CUST01873"/>
        <s v="CUST01759"/>
        <s v="CUST02229"/>
        <s v="CUST03062"/>
        <s v="CUST02237"/>
        <s v="CUST02933"/>
        <s v="CUST01940"/>
        <s v="CUST01639"/>
        <s v="CUST00324"/>
        <s v="CUST02940"/>
        <s v="CUST00308"/>
        <s v="CUST00967"/>
        <s v="CUST01819"/>
        <s v="CUST02045"/>
        <s v="CUST00820"/>
        <s v="CUST00266"/>
        <s v="CUST03245"/>
        <s v="CUST00270"/>
        <s v="CUST00304"/>
        <s v="CUST00805"/>
        <s v="CUST00632"/>
        <s v="CUST03159"/>
        <s v="CUST01979"/>
        <s v="CUST00836"/>
        <s v="CUST01308"/>
        <s v="CUST03333"/>
        <s v="CUST00095"/>
        <s v="CUST02755"/>
        <s v="CUST02336"/>
        <s v="CUST01614"/>
        <s v="CUST00160"/>
        <s v="CUST00666"/>
        <s v="CUST01509"/>
        <s v="CUST03207"/>
        <s v="CUST00993"/>
        <s v="CUST02056"/>
        <s v="CUST01960"/>
        <s v="CUST01010"/>
        <s v="CUST02296"/>
        <s v="CUST01190"/>
        <s v="CUST01111"/>
        <s v="CUST00925"/>
        <s v="CUST01956"/>
        <s v="CUST00718"/>
        <s v="CUST01223"/>
        <s v="CUST03018"/>
        <s v="CUST00391"/>
        <s v="CUST02386"/>
        <s v="CUST02059"/>
        <s v="CUST01959"/>
        <s v="CUST03092"/>
        <s v="CUST02071"/>
        <s v="CUST00373"/>
        <s v="CUST03306"/>
        <s v="CUST00262"/>
        <s v="CUST02988"/>
        <s v="CUST00486"/>
        <s v="CUST01738"/>
        <s v="CUST01718"/>
        <s v="CUST02881"/>
        <s v="CUST00960"/>
        <s v="CUST02136"/>
        <s v="CUST01411"/>
        <s v="CUST02171"/>
        <s v="CUST02760"/>
        <s v="CUST01242"/>
        <s v="CUST02262"/>
        <s v="CUST03120"/>
        <s v="CUST02393"/>
        <s v="CUST01383"/>
        <s v="CUST02001"/>
        <s v="CUST00564"/>
        <s v="CUST02526"/>
        <s v="CUST00071"/>
        <s v="CUST02157"/>
        <s v="CUST01229"/>
        <s v="CUST00230"/>
        <s v="CUST00942"/>
        <s v="CUST02696"/>
        <s v="CUST02967"/>
        <s v="CUST00122"/>
        <s v="CUST01557"/>
        <s v="CUST00768"/>
        <s v="CUST01578"/>
        <s v="CUST00569"/>
        <s v="CUST01031"/>
        <s v="CUST03448"/>
        <s v="CUST00823"/>
        <s v="CUST03345"/>
        <s v="CUST02902"/>
        <s v="CUST02874"/>
        <s v="CUST02775"/>
        <s v="CUST02286"/>
        <s v="CUST01978"/>
        <s v="CUST02135"/>
        <s v="CUST00093"/>
        <s v="CUST02294"/>
        <s v="CUST01842"/>
        <s v="CUST00766"/>
        <s v="CUST01608"/>
        <s v="CUST00483"/>
        <s v="CUST00761"/>
        <s v="CUST01289"/>
        <s v="CUST02675"/>
        <s v="CUST01197"/>
        <s v="CUST03175"/>
        <s v="CUST03015"/>
        <s v="CUST03177"/>
        <s v="CUST03215"/>
        <s v="CUST01199"/>
        <s v="CUST02687"/>
        <s v="CUST02572"/>
        <s v="CUST01863"/>
        <s v="CUST01630"/>
        <s v="CUST03229"/>
        <s v="CUST01753"/>
        <s v="CUST02722"/>
        <s v="CUST00875"/>
        <s v="CUST02843"/>
        <s v="CUST01568"/>
        <s v="CUST01803"/>
        <s v="CUST03083"/>
        <s v="CUST02458"/>
        <s v="CUST02647"/>
        <s v="CUST01480"/>
        <s v="CUST00069"/>
        <s v="CUST00338"/>
        <s v="CUST02403"/>
        <s v="CUST01780"/>
        <s v="CUST00047"/>
        <s v="CUST03003"/>
        <s v="CUST02571"/>
        <s v="CUST02351"/>
        <s v="CUST00734"/>
        <s v="CUST01112"/>
        <s v="CUST01906"/>
        <s v="CUST03030"/>
        <s v="CUST00098"/>
        <s v="CUST00426"/>
        <s v="CUST01692"/>
        <s v="CUST00256"/>
        <s v="CUST00957"/>
        <s v="CUST02196"/>
        <s v="CUST02472"/>
        <s v="CUST03360"/>
        <s v="CUST00498"/>
        <s v="CUST03330"/>
        <s v="CUST00208"/>
        <s v="CUST00767"/>
        <s v="CUST01963"/>
        <s v="CUST01471"/>
        <s v="CUST00898"/>
        <s v="CUST01016"/>
        <s v="CUST00722"/>
        <s v="CUST00583"/>
        <s v="CUST00953"/>
        <s v="CUST00244"/>
        <s v="CUST01621"/>
        <s v="CUST02897"/>
        <s v="CUST01207"/>
        <s v="CUST00905"/>
        <s v="CUST03366"/>
        <s v="CUST02951"/>
        <s v="CUST03395"/>
        <s v="CUST01070"/>
        <s v="CUST01677"/>
        <s v="CUST02252"/>
        <s v="CUST00700"/>
        <s v="CUST01588"/>
        <s v="CUST02312"/>
        <s v="CUST03353"/>
        <s v="CUST02057"/>
        <s v="CUST00868"/>
        <s v="CUST03222"/>
        <s v="CUST03194"/>
        <s v="CUST00154"/>
        <s v="CUST03055"/>
        <s v="CUST00403"/>
        <s v="CUST00770"/>
        <s v="CUST02076"/>
        <s v="CUST01526"/>
        <s v="CUST03068"/>
        <s v="CUST02669"/>
        <s v="CUST00917"/>
        <s v="CUST01033"/>
        <s v="CUST02685"/>
        <s v="CUST00911"/>
        <s v="CUST00742"/>
        <s v="CUST01456"/>
        <s v="CUST03191"/>
        <s v="CUST02361"/>
        <s v="CUST01571"/>
        <s v="CUST03005"/>
        <s v="CUST01222"/>
        <s v="CUST00676"/>
        <s v="CUST00505"/>
        <s v="CUST02712"/>
        <s v="CUST00842"/>
        <s v="CUST02096"/>
        <s v="CUST01467"/>
        <s v="CUST00365"/>
        <s v="CUST00947"/>
        <s v="CUST00390"/>
        <s v="CUST01099"/>
        <s v="CUST03485"/>
        <s v="CUST00463"/>
        <s v="CUST01386"/>
        <s v="CUST01577"/>
        <s v="CUST00307"/>
        <s v="CUST00323"/>
        <s v="CUST00421"/>
        <s v="CUST00848"/>
        <s v="CUST00673"/>
        <s v="CUST00884"/>
        <s v="CUST01874"/>
        <s v="CUST02083"/>
        <s v="CUST01715"/>
        <s v="CUST02868"/>
        <s v="CUST02927"/>
        <s v="CUST02304"/>
        <s v="CUST00437"/>
        <s v="CUST02829"/>
        <s v="CUST01593"/>
        <s v="CUST01281"/>
        <s v="CUST03025"/>
        <s v="CUST01546"/>
        <s v="CUST00164"/>
        <s v="CUST01302"/>
        <s v="CUST00874"/>
        <s v="CUST01826"/>
        <s v="CUST02966"/>
        <s v="CUST00789"/>
        <s v="CUST03169"/>
        <s v="CUST01590"/>
        <s v="CUST01563"/>
        <s v="CUST01221"/>
        <s v="CUST02346"/>
        <s v="CUST00584"/>
        <s v="CUST01191"/>
        <s v="CUST00286"/>
        <s v="CUST00691"/>
        <s v="CUST01966"/>
        <s v="CUST02207"/>
        <s v="CUST01660"/>
        <s v="CUST03163"/>
        <s v="CUST02803"/>
        <s v="CUST00897"/>
        <s v="CUST00191"/>
        <s v="CUST01497"/>
        <s v="CUST01995"/>
        <s v="CUST00867"/>
        <s v="CUST02766"/>
        <s v="CUST00552"/>
        <s v="CUST02612"/>
        <s v="CUST00899"/>
        <s v="CUST01404"/>
        <s v="CUST02804"/>
        <s v="CUST00534"/>
        <s v="CUST02858"/>
        <s v="CUST01955"/>
        <s v="CUST02368"/>
        <s v="CUST02398"/>
        <s v="CUST01977"/>
        <s v="CUST00488"/>
        <s v="CUST02856"/>
        <s v="CUST00909"/>
        <s v="CUST00236"/>
        <s v="CUST02092"/>
        <s v="CUST01447"/>
        <s v="CUST02388"/>
        <s v="CUST02074"/>
        <s v="CUST02307"/>
        <s v="CUST00277"/>
        <s v="CUST01017"/>
        <s v="CUST01103"/>
        <s v="CUST00939"/>
        <s v="CUST00174"/>
        <s v="CUST01148"/>
        <s v="CUST02812"/>
        <s v="CUST01333"/>
        <s v="CUST01737"/>
        <s v="CUST00937"/>
        <s v="CUST00724"/>
        <s v="CUST00196"/>
        <s v="CUST01455"/>
        <s v="CUST00687"/>
        <s v="CUST01298"/>
        <s v="CUST03499"/>
        <s v="CUST02683"/>
        <s v="CUST01462"/>
        <s v="CUST02209"/>
        <s v="CUST02211"/>
        <s v="CUST01409"/>
        <s v="CUST00948"/>
        <s v="CUST01597"/>
        <s v="CUST03313"/>
        <s v="CUST02016"/>
        <s v="CUST03348"/>
        <s v="CUST02134"/>
        <s v="CUST00062"/>
        <s v="CUST01522"/>
        <s v="CUST02197"/>
        <s v="CUST01468"/>
        <s v="CUST02227"/>
        <s v="CUST02219"/>
        <s v="CUST01314"/>
        <s v="CUST01679"/>
        <s v="CUST00405"/>
        <s v="CUST02941"/>
        <s v="CUST03368"/>
        <s v="CUST00398"/>
        <s v="CUST01701"/>
        <s v="CUST01645"/>
        <s v="CUST03131"/>
        <s v="CUST01833"/>
        <s v="CUST00880"/>
        <s v="CUST01457"/>
        <s v="CUST03008"/>
        <s v="CUST03221"/>
        <s v="CUST01009"/>
        <s v="CUST00781"/>
        <s v="CUST00818"/>
        <s v="CUST00057"/>
        <s v="CUST03074"/>
        <s v="CUST01164"/>
        <s v="CUST01476"/>
        <s v="CUST02446"/>
        <s v="CUST01367"/>
        <s v="CUST01056"/>
        <s v="CUST02691"/>
        <s v="CUST01280"/>
        <s v="CUST02947"/>
        <s v="CUST02816"/>
        <s v="CUST02013"/>
        <s v="CUST03104"/>
        <s v="CUST01752"/>
        <s v="CUST01872"/>
        <s v="CUST00202"/>
        <s v="CUST02827"/>
        <s v="CUST02239"/>
        <s v="CUST02657"/>
        <s v="CUST01574"/>
        <s v="CUST02702"/>
        <s v="CUST01183"/>
        <s v="CUST02459"/>
        <s v="CUST00151"/>
        <s v="CUST00661"/>
        <s v="CUST03148"/>
        <s v="CUST02846"/>
        <s v="CUST02167"/>
        <s v="CUST02553"/>
        <s v="CUST02903"/>
        <s v="CUST01433"/>
        <s v="CUST01327"/>
        <s v="CUST03042"/>
        <s v="CUST03275"/>
        <s v="CUST01523"/>
        <s v="CUST02815"/>
        <s v="CUST02617"/>
        <s v="CUST01121"/>
        <s v="CUST03294"/>
        <s v="CUST02767"/>
        <s v="CUST01362"/>
        <s v="CUST01919"/>
        <s v="CUST01057"/>
        <s v="CUST01440"/>
        <s v="CUST01335"/>
        <s v="CUST01573"/>
        <s v="CUST00320"/>
        <s v="CUST01262"/>
        <s v="CUST02379"/>
        <s v="CUST01832"/>
        <s v="CUST00034"/>
        <s v="CUST02233"/>
        <s v="CUST00515"/>
        <s v="CUST01868"/>
        <s v="CUST00762"/>
        <s v="CUST01504"/>
        <s v="CUST02144"/>
        <s v="CUST02192"/>
        <s v="CUST01185"/>
        <s v="CUST00212"/>
        <s v="CUST03309"/>
        <s v="CUST00223"/>
        <s v="CUST00958"/>
        <s v="CUST02172"/>
        <s v="CUST03287"/>
        <s v="CUST02828"/>
        <s v="CUST00499"/>
        <s v="CUST01136"/>
        <s v="CUST02500"/>
        <s v="CUST00424"/>
        <s v="CUST01600"/>
        <s v="CUST02213"/>
        <s v="CUST03012"/>
        <s v="CUST01261"/>
        <s v="CUST01661"/>
        <s v="CUST03013"/>
        <s v="CUST00205"/>
        <s v="CUST00904"/>
        <s v="CUST02236"/>
        <s v="CUST03103"/>
        <s v="CUST02509"/>
        <s v="CUST02836"/>
        <s v="CUST02507"/>
        <s v="CUST02536"/>
        <s v="CUST02807"/>
        <s v="CUST01030"/>
        <s v="CUST01987"/>
        <s v="CUST00943"/>
        <s v="CUST01469"/>
        <s v="CUST03115"/>
        <s v="CUST02004"/>
        <s v="CUST02374"/>
        <s v="CUST00138"/>
        <s v="CUST02840"/>
        <s v="CUST02568"/>
        <s v="CUST02860"/>
        <s v="CUST01491"/>
        <s v="CUST00567"/>
        <s v="CUST02063"/>
        <s v="CUST02779"/>
        <s v="CUST00733"/>
        <s v="CUST02218"/>
        <s v="CUST03420"/>
        <s v="CUST00541"/>
        <s v="CUST02354"/>
        <s v="CUST02997"/>
        <s v="CUST01337"/>
        <s v="CUST02774"/>
        <s v="CUST01629"/>
        <s v="CUST00359"/>
        <s v="CUST00572"/>
        <s v="CUST00173"/>
        <s v="CUST01076"/>
        <s v="CUST02573"/>
        <s v="CUST00599"/>
        <s v="CUST02170"/>
        <s v="CUST03277"/>
        <s v="CUST01528"/>
        <s v="CUST02513"/>
        <s v="CUST03354"/>
        <s v="CUST00118"/>
        <s v="CUST01741"/>
        <s v="CUST02104"/>
        <s v="CUST03199"/>
        <s v="CUST00704"/>
        <s v="CUST00507"/>
        <s v="CUST00474"/>
        <s v="CUST00774"/>
        <s v="CUST01795"/>
        <s v="CUST01388"/>
        <s v="CUST01640"/>
        <s v="CUST02005"/>
        <s v="CUST02477"/>
        <s v="CUST02040"/>
        <s v="CUST01572"/>
        <s v="CUST02014"/>
        <s v="CUST00185"/>
        <s v="CUST01688"/>
        <s v="CUST01924"/>
        <s v="CUST01377"/>
        <s v="CUST03443"/>
        <s v="CUST00389"/>
        <s v="CUST02068"/>
        <s v="CUST00740"/>
        <s v="CUST02183"/>
        <s v="CUST00985"/>
        <s v="CUST03374"/>
        <s v="CUST01902"/>
        <s v="CUST02698"/>
        <s v="CUST01668"/>
        <s v="CUST00495"/>
        <s v="CUST01349"/>
        <s v="CUST01801"/>
        <s v="CUST01138"/>
        <s v="CUST03273"/>
        <s v="CUST00500"/>
        <s v="CUST01219"/>
        <s v="CUST01930"/>
        <s v="CUST01724"/>
        <s v="CUST00558"/>
        <s v="CUST01681"/>
        <s v="CUST01506"/>
        <s v="CUST00813"/>
        <s v="CUST03332"/>
        <s v="CUST01714"/>
        <s v="CUST02652"/>
        <s v="CUST01734"/>
        <s v="CUST02292"/>
        <s v="CUST01774"/>
        <s v="CUST02511"/>
        <s v="CUST02277"/>
        <s v="CUST00670"/>
        <s v="CUST03465"/>
        <s v="CUST02399"/>
        <s v="CUST00387"/>
        <s v="CUST00119"/>
        <s v="CUST02688"/>
        <s v="CUST01324"/>
        <s v="CUST00366"/>
        <s v="CUST01952"/>
        <s v="CUST00166"/>
        <s v="CUST00325"/>
        <s v="CUST02257"/>
        <s v="CUST00335"/>
        <s v="CUST01220"/>
        <s v="CUST01063"/>
        <s v="CUST02695"/>
        <s v="CUST00513"/>
        <s v="CUST00991"/>
        <s v="CUST00681"/>
        <s v="CUST02995"/>
        <s v="CUST02164"/>
        <s v="CUST01421"/>
        <s v="CUST02806"/>
        <s v="CUST02673"/>
        <s v="CUST00710"/>
        <s v="CUST01470"/>
        <s v="CUST00929"/>
        <s v="CUST02112"/>
        <s v="CUST02078"/>
        <s v="CUST03001"/>
        <s v="CUST01005"/>
        <s v="CUST01006"/>
        <s v="CUST03255"/>
        <s v="CUST03164"/>
        <s v="CUST03388"/>
        <s v="CUST01657"/>
        <s v="CUST02261"/>
        <s v="CUST02976"/>
        <s v="CUST00511"/>
        <s v="CUST02732"/>
        <s v="CUST03371"/>
        <s v="CUST01951"/>
        <s v="CUST01735"/>
        <s v="CUST00530"/>
        <s v="CUST00487"/>
        <s v="CUST01243"/>
        <s v="CUST00009"/>
        <s v="CUST01947"/>
        <s v="CUST00737"/>
        <s v="CUST02220"/>
        <s v="CUST00744"/>
        <s v="CUST00213"/>
        <s v="CUST02266"/>
        <s v="CUST03204"/>
        <s v="CUST00003"/>
        <s v="CUST01153"/>
        <s v="CUST02501"/>
        <s v="CUST01400"/>
        <s v="CUST02756"/>
        <s v="CUST01824"/>
        <s v="CUST00791"/>
        <s v="CUST01623"/>
        <s v="CUST03056"/>
        <s v="CUST02777"/>
        <s v="CUST01123"/>
        <s v="CUST01839"/>
        <s v="CUST00807"/>
        <s v="CUST00442"/>
        <s v="CUST01829"/>
        <s v="CUST00225"/>
        <s v="CUST03081"/>
        <s v="CUST00415"/>
        <s v="CUST02922"/>
        <s v="CUST01822"/>
        <s v="CUST03356"/>
        <s v="CUST01861"/>
        <s v="CUST00980"/>
        <s v="CUST00816"/>
        <s v="CUST03453"/>
        <s v="CUST01515"/>
        <s v="CUST03256"/>
        <s v="CUST03235"/>
        <s v="CUST03214"/>
        <s v="CUST01319"/>
        <s v="CUST02662"/>
        <s v="CUST01810"/>
        <s v="CUST03463"/>
        <s v="CUST03369"/>
        <s v="CUST00930"/>
        <s v="CUST01283"/>
        <s v="CUST00526"/>
        <s v="CUST03125"/>
        <s v="CUST02490"/>
        <s v="CUST02333"/>
        <s v="CUST01339"/>
        <s v="CUST00533"/>
        <s v="CUST02936"/>
        <s v="CUST02011"/>
        <s v="CUST00982"/>
        <s v="CUST03121"/>
        <s v="CUST00183"/>
        <s v="CUST00155"/>
        <s v="CUST02692"/>
        <s v="CUST02190"/>
        <s v="CUST02765"/>
        <s v="CUST00020"/>
        <s v="CUST01381"/>
        <s v="CUST01461"/>
        <s v="CUST02663"/>
        <s v="CUST01303"/>
        <s v="CUST00055"/>
        <s v="CUST02043"/>
        <s v="CUST02637"/>
        <s v="CUST02210"/>
        <s v="CUST01812"/>
        <s v="CUST02249"/>
        <s v="CUST01632"/>
        <s v="CUST01161"/>
        <s v="CUST02992"/>
        <s v="CUST00292"/>
        <s v="CUST02088"/>
        <s v="CUST03331"/>
        <s v="CUST01042"/>
        <s v="CUST00330"/>
        <s v="CUST02864"/>
        <s v="CUST00699"/>
        <s v="CUST03072"/>
        <s v="CUST00327"/>
        <s v="CUST00039"/>
        <s v="CUST03119"/>
        <s v="CUST02971"/>
        <s v="CUST01235"/>
        <s v="CUST03086"/>
        <s v="CUST02728"/>
        <s v="CUST03139"/>
        <s v="CUST01062"/>
        <s v="CUST01558"/>
        <s v="CUST02129"/>
        <s v="CUST02786"/>
        <s v="CUST00506"/>
        <s v="CUST00626"/>
        <s v="CUST03339"/>
        <s v="CUST01602"/>
        <s v="CUST03298"/>
        <s v="CUST00860"/>
        <s v="CUST02784"/>
        <s v="CUST02569"/>
        <s v="CUST03254"/>
        <s v="CUST03258"/>
        <s v="CUST03279"/>
        <s v="CUST03358"/>
        <s v="CUST00527"/>
        <s v="CUST02772"/>
        <s v="CUST03361"/>
        <s v="CUST02177"/>
        <s v="CUST00392"/>
        <s v="CUST00741"/>
        <s v="CUST02778"/>
        <s v="CUST02943"/>
        <s v="CUST02990"/>
        <s v="CUST01965"/>
        <s v="CUST02926"/>
        <s v="CUST02763"/>
        <s v="CUST02030"/>
        <s v="CUST01085"/>
        <s v="CUST00416"/>
        <s v="CUST01025"/>
        <s v="CUST03439"/>
        <s v="CUST01617"/>
        <s v="CUST03247"/>
        <s v="CUST03021"/>
        <s v="CUST01022"/>
        <s v="CUST02872"/>
        <s v="CUST01122"/>
        <s v="CUST02915"/>
        <s v="CUST00413"/>
        <s v="CUST01357"/>
        <s v="CUST00358"/>
        <s v="CUST00250"/>
        <s v="CUST03239"/>
        <s v="CUST00918"/>
        <s v="CUST03373"/>
        <s v="CUST02505"/>
        <s v="CUST02202"/>
        <s v="CUST02476"/>
        <s v="CUST01510"/>
        <s v="CUST02653"/>
        <s v="CUST00451"/>
        <s v="CUST00056"/>
        <s v="CUST01820"/>
        <s v="CUST00422"/>
        <s v="CUST01448"/>
        <s v="CUST00417"/>
        <s v="CUST01372"/>
        <s v="CUST01830"/>
        <s v="CUST00523"/>
        <s v="CUST01008"/>
        <s v="CUST02159"/>
        <s v="CUST01485"/>
        <s v="CUST01725"/>
        <s v="CUST01004"/>
        <s v="CUST01227"/>
        <s v="CUST00132"/>
        <s v="CUST01254"/>
        <s v="CUST03389"/>
        <s v="CUST00115"/>
        <s v="CUST00035"/>
        <s v="CUST00414"/>
        <s v="CUST01897"/>
        <s v="CUST02115"/>
        <s v="CUST00399"/>
        <s v="CUST00662"/>
        <s v="CUST02664"/>
        <s v="CUST00529"/>
        <s v="CUST00175"/>
        <s v="CUST00447"/>
        <s v="CUST01312"/>
        <s v="CUST03108"/>
        <s v="CUST01850"/>
        <s v="CUST00674"/>
        <s v="CUST03208"/>
        <s v="CUST02599"/>
        <s v="CUST01426"/>
        <s v="CUST02865"/>
        <s v="CUST01880"/>
        <s v="CUST02542"/>
        <s v="CUST00425"/>
        <s v="CUST02883"/>
        <s v="CUST02758"/>
        <s v="CUST01762"/>
        <s v="CUST02983"/>
        <s v="CUST03454"/>
        <s v="CUST02576"/>
        <s v="CUST01859"/>
        <s v="CUST03156"/>
        <s v="CUST00503"/>
        <s v="CUST01695"/>
        <s v="CUST00886"/>
        <s v="CUST00817"/>
        <s v="CUST00709"/>
        <s v="CUST02958"/>
        <s v="CUST01446"/>
        <s v="CUST02173"/>
        <s v="CUST01524"/>
        <s v="CUST01728"/>
        <s v="CUST00489"/>
        <s v="CUST01925"/>
        <s v="CUST01612"/>
        <s v="CUST03382"/>
        <s v="CUST03343"/>
        <s v="CUST01081"/>
        <s v="CUST00607"/>
        <s v="CUST02008"/>
        <s v="CUST02847"/>
        <s v="CUST00855"/>
        <s v="CUST01626"/>
        <s v="CUST00795"/>
        <s v="CUST01020"/>
        <s v="CUST02866"/>
        <s v="CUST01424"/>
        <s v="CUST00978"/>
        <s v="CUST00728"/>
        <s v="CUST01936"/>
        <s v="CUST00410"/>
        <s v="CUST01765"/>
        <s v="CUST00717"/>
        <s v="CUST02875"/>
        <s v="CUST00603"/>
        <s v="CUST00064"/>
        <s v="CUST01071"/>
        <s v="CUST02271"/>
        <s v="CUST00394"/>
        <s v="CUST02098"/>
        <s v="CUST01973"/>
        <s v="CUST03033"/>
        <s v="CUST02818"/>
        <s v="CUST03411"/>
        <s v="CUST01799"/>
        <s v="CUST02240"/>
        <s v="CUST00140"/>
        <s v="CUST01466"/>
        <s v="CUST01442"/>
        <s v="CUST03438"/>
        <s v="CUST02412"/>
        <s v="CUST02783"/>
        <s v="CUST03096"/>
        <s v="CUST00713"/>
        <s v="CUST02781"/>
        <s v="CUST00395"/>
        <s v="CUST03496"/>
        <s v="CUST00647"/>
        <s v="CUST01371"/>
        <s v="CUST02499"/>
        <s v="CUST00531"/>
        <s v="CUST00088"/>
        <s v="CUST01586"/>
        <s v="CUST01441"/>
        <s v="CUST02327"/>
        <s v="CUST01287"/>
        <s v="CUST02890"/>
        <s v="CUST00147"/>
        <s v="CUST01231"/>
        <s v="CUST01554"/>
        <s v="CUST03319"/>
        <s v="CUST01915"/>
        <s v="CUST01315"/>
        <s v="CUST00893"/>
        <s v="CUST01064"/>
        <s v="CUST02094"/>
        <s v="CUST00102"/>
        <s v="CUST02582"/>
        <s v="CUST01807"/>
        <s v="CUST02839"/>
        <s v="CUST01984"/>
        <s v="CUST00566"/>
        <s v="CUST02855"/>
        <s v="CUST00303"/>
        <s v="CUST02965"/>
        <s v="CUST02121"/>
        <s v="CUST03335"/>
        <s v="CUST01514"/>
        <s v="CUST03461"/>
        <s v="CUST03049"/>
        <s v="CUST00158"/>
        <s v="CUST01541"/>
        <s v="CUST01078"/>
        <s v="CUST01719"/>
        <s v="CUST03442"/>
        <s v="CUST01989"/>
        <s v="CUST00452"/>
        <s v="CUST01445"/>
        <s v="CUST03464"/>
        <s v="CUST02587"/>
        <s v="CUST00831"/>
        <s v="CUST01165"/>
        <s v="CUST03116"/>
        <s v="CUST01666"/>
        <s v="CUST00522"/>
        <s v="CUST03290"/>
        <s v="CUST02128"/>
        <s v="CUST00735"/>
        <s v="CUST00388"/>
        <s v="CUST02478"/>
        <s v="CUST03291"/>
        <s v="CUST01340"/>
        <s v="CUST02174"/>
        <s v="CUST01809"/>
        <s v="CUST03157"/>
        <s v="CUST00803"/>
        <s v="CUST02942"/>
        <s v="CUST01288"/>
        <s v="CUST02404"/>
        <s v="CUST00748"/>
        <s v="CUST00730"/>
        <s v="CUST01580"/>
        <s v="CUST02260"/>
        <s v="CUST02118"/>
        <s v="CUST02579"/>
        <s v="CUST02366"/>
        <s v="CUST03230"/>
        <s v="CUST00821"/>
        <s v="CUST01542"/>
        <s v="CUST02048"/>
        <s v="CUST01419"/>
        <s v="CUST02981"/>
        <s v="CUST01513"/>
        <s v="CUST02331"/>
        <s v="CUST03069"/>
        <s v="CUST01069"/>
        <s v="CUST01126"/>
        <s v="CUST01330"/>
        <s v="CUST02285"/>
        <s v="CUST01651"/>
        <s v="CUST01768"/>
        <s v="CUST01713"/>
        <s v="CUST02027"/>
        <s v="CUST02535"/>
        <s v="CUST02332"/>
        <s v="CUST01876"/>
        <s v="CUST00653"/>
        <s v="CUST01200"/>
        <s v="CUST00996"/>
        <s v="CUST01403"/>
        <s v="CUST02138"/>
        <s v="CUST02609"/>
        <s v="CUST01410"/>
        <s v="CUST00719"/>
        <s v="CUST03187"/>
        <s v="CUST02721"/>
        <s v="CUST01089"/>
        <s v="CUST01000"/>
        <s v="CUST01811"/>
        <s v="CUST02950"/>
        <s v="CUST01109"/>
        <s v="CUST02299"/>
        <s v="CUST02339"/>
        <s v="CUST01941"/>
        <s v="CUST02977"/>
        <s v="CUST00097"/>
        <s v="CUST00305"/>
        <s v="CUST00455"/>
        <s v="CUST00933"/>
        <s v="CUST01683"/>
        <s v="CUST02066"/>
        <s v="CUST03198"/>
        <s v="CUST01766"/>
        <s v="CUST01860"/>
        <s v="CUST00078"/>
        <s v="CUST03154"/>
        <s v="CUST00843"/>
        <s v="CUST00493"/>
        <s v="CUST00459"/>
        <s v="CUST03473"/>
        <s v="CUST00186"/>
        <s v="CUST00621"/>
        <s v="CUST02562"/>
        <s v="CUST01670"/>
        <s v="CUST01720"/>
        <s v="CUST01053"/>
        <s v="CUST00804"/>
        <s v="CUST01344"/>
        <s v="CUST00059"/>
        <s v="CUST03052"/>
        <s v="CUST02717"/>
        <s v="CUST02153"/>
        <s v="CUST00684"/>
        <s v="CUST00575"/>
        <s v="CUST01019"/>
        <s v="CUST02754"/>
        <s v="CUST02454"/>
        <s v="CUST03451"/>
        <s v="CUST03302"/>
        <s v="CUST01540"/>
        <s v="CUST03130"/>
        <s v="CUST02142"/>
        <s v="CUST01134"/>
        <s v="CUST00596"/>
        <s v="CUST02380"/>
        <s v="CUST03427"/>
        <s v="CUST02923"/>
        <s v="CUST02764"/>
        <s v="CUST00217"/>
        <s v="CUST01653"/>
        <s v="CUST02593"/>
        <s v="CUST02608"/>
        <s v="CUST02894"/>
        <s v="CUST03307"/>
        <s v="CUST00636"/>
        <s v="CUST00580"/>
        <s v="CUST02718"/>
        <s v="CUST01835"/>
        <s v="CUST01258"/>
        <s v="CUST02624"/>
        <s v="CUST00726"/>
        <s v="CUST01732"/>
        <s v="CUST01545"/>
        <s v="CUST00528"/>
        <s v="CUST02789"/>
        <s v="CUST00355"/>
        <s v="CUST00756"/>
        <s v="CUST02716"/>
        <s v="CUST01028"/>
        <s v="CUST00754"/>
        <s v="CUST02242"/>
        <s v="CUST01518"/>
        <s v="CUST00920"/>
        <s v="CUST01585"/>
        <s v="CUST00590"/>
        <s v="CUST02963"/>
        <s v="CUST01536"/>
        <s v="CUST01384"/>
        <s v="CUST00706"/>
        <s v="CUST00352"/>
        <s v="CUST01260"/>
        <s v="CUST01561"/>
        <s v="CUST02015"/>
        <s v="CUST01613"/>
        <s v="CUST00066"/>
        <s v="CUST02006"/>
        <s v="CUST01877"/>
        <s v="CUST01926"/>
        <s v="CUST00543"/>
        <s v="CUST02085"/>
        <s v="CUST03283"/>
        <s v="CUST01888"/>
        <s v="CUST00016"/>
        <s v="CUST02901"/>
        <s v="CUST00721"/>
        <s v="CUST03098"/>
        <s v="CUST03378"/>
        <s v="CUST02024"/>
        <s v="CUST03127"/>
        <s v="CUST01329"/>
        <s v="CUST00708"/>
        <s v="CUST01607"/>
        <s v="CUST01997"/>
        <s v="CUST02025"/>
        <s v="CUST02506"/>
        <s v="CUST01516"/>
        <s v="CUST02861"/>
        <s v="CUST02002"/>
        <s v="CUST01896"/>
        <s v="CUST00591"/>
        <s v="CUST00643"/>
        <s v="CUST01779"/>
        <s v="CUST02961"/>
        <s v="CUST00377"/>
        <s v="CUST02641"/>
        <s v="CUST01700"/>
        <s v="CUST01508"/>
        <s v="CUST01591"/>
        <s v="CUST03043"/>
        <s v="CUST02654"/>
        <s v="CUST01368"/>
        <s v="CUST00001"/>
        <s v="CUST00312"/>
        <s v="CUST01865"/>
        <s v="CUST00883"/>
        <s v="CUST02690"/>
        <s v="CUST00962"/>
        <s v="CUST01174"/>
        <s v="CUST00597"/>
        <s v="CUST03079"/>
        <s v="CUST02644"/>
        <s v="CUST02592"/>
        <s v="CUST03337"/>
        <s v="CUST01729"/>
        <s v="CUST03268"/>
        <s v="CUST00159"/>
        <s v="CUST00989"/>
        <s v="CUST03497"/>
        <s v="CUST01587"/>
        <s v="CUST02391"/>
        <s v="CUST02306"/>
        <s v="CUST00997"/>
        <s v="CUST01530"/>
        <s v="CUST01665"/>
        <s v="CUST03426"/>
        <s v="CUST01179"/>
        <s v="CUST02095"/>
        <s v="CUST02833"/>
        <s v="CUST03402"/>
        <s v="CUST02028"/>
        <s v="CUST00169"/>
        <s v="CUST00246"/>
        <s v="CUST03080"/>
        <s v="CUST00833"/>
        <s v="CUST00906"/>
        <s v="CUST02375"/>
        <s v="CUST02308"/>
        <s v="CUST01788"/>
        <s v="CUST02682"/>
        <s v="CUST03117"/>
        <s v="CUST02052"/>
        <s v="CUST01895"/>
        <s v="CUST01531"/>
        <s v="CUST01624"/>
        <s v="CUST01898"/>
        <s v="CUST01584"/>
        <s v="CUST00278"/>
        <s v="CUST03282"/>
        <s v="CUST03379"/>
        <s v="CUST01130"/>
        <s v="CUST01749"/>
        <s v="CUST02364"/>
        <s v="CUST02131"/>
        <s v="CUST01232"/>
        <s v="CUST01226"/>
        <s v="CUST00631"/>
        <s v="CUST02411"/>
        <s v="CUST01931"/>
        <s v="CUST00441"/>
        <s v="CUST00645"/>
        <s v="CUST00667"/>
        <s v="CUST02729"/>
        <s v="CUST00517"/>
        <s v="CUST02640"/>
        <s v="CUST00785"/>
        <s v="CUST03211"/>
        <s v="CUST02867"/>
        <s v="CUST00984"/>
        <s v="CUST01405"/>
        <s v="CUST03017"/>
        <s v="CUST01864"/>
        <s v="CUST03244"/>
        <s v="CUST01841"/>
        <s v="CUST01708"/>
        <s v="CUST00693"/>
        <s v="CUST01268"/>
        <s v="CUST01140"/>
        <s v="CUST03295"/>
        <s v="CUST01981"/>
        <s v="CUST01511"/>
        <s v="CUST03071"/>
        <s v="CUST01202"/>
        <s v="CUST00563"/>
        <s v="CUST00561"/>
        <s v="CUST01083"/>
        <s v="CUST01927"/>
        <s v="CUST01120"/>
        <s v="CUST02802"/>
        <s v="CUST01694"/>
        <s v="CUST02787"/>
        <s v="CUST01792"/>
        <s v="CUST01177"/>
        <s v="CUST00919"/>
        <s v="CUST02139"/>
        <s v="CUST02316"/>
        <s v="CUST02182"/>
        <s v="CUST00840"/>
        <s v="CUST00895"/>
        <s v="CUST01396"/>
        <s v="CUST01135"/>
        <s v="CUST02570"/>
        <s v="CUST00810"/>
        <s v="CUST00878"/>
        <s v="CUST00473"/>
        <s v="CUST03392"/>
        <s v="CUST01730"/>
        <s v="CUST02400"/>
        <s v="CUST03066"/>
        <s v="CUST00504"/>
        <s v="CUST03216"/>
        <s v="CUST02516"/>
        <s v="CUST03285"/>
        <s v="CUST01638"/>
        <s v="CUST02743"/>
        <s v="CUST02739"/>
        <s v="CUST00253"/>
        <s v="CUST00796"/>
        <s v="CUST03073"/>
        <s v="CUST03372"/>
        <s v="CUST00549"/>
        <s v="CUST02466"/>
        <s v="CUST00974"/>
        <s v="CUST01748"/>
        <s v="CUST00363"/>
        <s v="CUST03145"/>
        <s v="CUST02566"/>
        <s v="CUST00475"/>
        <s v="CUST02254"/>
        <s v="CUST02352"/>
        <s v="CUST03310"/>
        <s v="CUST01211"/>
        <s v="CUST01206"/>
        <s v="CUST00635"/>
        <s v="CUST02130"/>
        <s v="CUST03101"/>
        <s v="CUST02320"/>
        <s v="CUST01032"/>
        <s v="CUST00121"/>
        <s v="CUST00257"/>
        <s v="CUST02485"/>
        <s v="CUST00589"/>
        <s v="CUST03272"/>
        <s v="CUST00094"/>
        <s v="CUST03480"/>
        <s v="CUST03380"/>
        <s v="CUST02736"/>
        <s v="CUST01205"/>
        <s v="CUST02618"/>
        <s v="CUST00703"/>
        <s v="CUST03370"/>
        <s v="CUST00251"/>
        <s v="CUST00346"/>
        <s v="CUST01500"/>
        <s v="CUST02668"/>
        <s v="CUST02656"/>
        <s v="CUST02757"/>
        <s v="CUST01611"/>
        <s v="CUST01068"/>
        <s v="CUST00436"/>
        <s v="CUST00492"/>
        <s v="CUST02137"/>
        <s v="CUST01203"/>
        <s v="CUST02982"/>
        <s v="CUST02168"/>
        <s v="CUST00963"/>
        <s v="CUST03166"/>
        <s v="CUST02090"/>
        <s v="CUST03227"/>
        <s v="CUST00298"/>
        <s v="CUST01393"/>
        <s v="CUST03487"/>
        <s v="CUST00910"/>
        <s v="CUST03026"/>
        <s v="CUST03019"/>
        <s v="CUST00677"/>
        <s v="CUST03060"/>
        <s v="CUST03346"/>
        <s v="CUST00745"/>
        <s v="CUST02313"/>
        <s v="CUST02519"/>
        <s v="CUST01093"/>
        <s v="CUST02731"/>
        <s v="CUST02126"/>
        <s v="CUST02245"/>
        <s v="CUST01616"/>
        <s v="CUST01589"/>
        <s v="CUST00861"/>
        <s v="CUST01241"/>
        <s v="CUST00339"/>
        <s v="CUST03160"/>
        <s v="CUST02724"/>
        <s v="CUST02956"/>
        <s v="CUST02390"/>
        <s v="CUST00106"/>
        <s v="CUST02552"/>
        <s v="CUST02003"/>
        <s v="CUST02949"/>
        <s v="CUST02919"/>
        <s v="CUST01760"/>
        <s v="CUST02149"/>
        <s v="CUST01354"/>
        <s v="CUST00153"/>
        <s v="CUST02649"/>
        <s v="CUST00609"/>
        <s v="CUST00750"/>
        <s v="CUST00343"/>
        <s v="CUST01066"/>
        <s v="CUST02077"/>
        <s v="CUST01939"/>
        <s v="CUST02737"/>
        <s v="CUST00617"/>
        <s v="CUST02631"/>
        <s v="CUST00439"/>
        <s v="CUST02376"/>
        <s v="CUST00090"/>
        <s v="CUST01642"/>
        <s v="CUST02550"/>
        <s v="CUST01622"/>
        <s v="CUST03200"/>
        <s v="CUST02797"/>
        <s v="CUST02906"/>
        <s v="CUST02434"/>
        <s v="CUST01537"/>
        <s v="CUST00445"/>
        <s v="CUST03129"/>
        <s v="CUST03340"/>
        <s v="CUST00220"/>
        <s v="CUST02752"/>
        <s v="CUST01043"/>
        <s v="CUST02486"/>
        <s v="CUST01332"/>
        <s v="CUST03452"/>
        <s v="CUST00862"/>
        <s v="CUST02667"/>
        <s v="CUST02708"/>
        <s v="CUST02453"/>
        <s v="CUST01097"/>
        <s v="CUST00619"/>
        <s v="CUST00203"/>
        <s v="CUST00067"/>
        <s v="CUST00046"/>
        <s v="CUST02628"/>
        <s v="CUST01358"/>
        <s v="CUST03114"/>
        <s v="CUST01881"/>
        <s v="CUST02706"/>
        <s v="CUST01862"/>
        <s v="CUST03118"/>
        <s v="CUST01887"/>
        <s v="CUST01092"/>
        <s v="CUST00260"/>
        <s v="CUST03344"/>
        <s v="CUST03400"/>
        <s v="CUST00577"/>
        <s v="CUST01935"/>
        <s v="CUST03322"/>
        <s v="CUST02720"/>
        <s v="CUST01825"/>
        <s v="CUST00654"/>
        <s v="CUST03112"/>
        <s v="CUST01392"/>
        <s v="CUST01450"/>
        <s v="CUST02776"/>
        <s v="CUST00129"/>
        <s v="CUST00907"/>
        <s v="CUST02323"/>
        <s v="CUST02340"/>
        <s v="CUST00990"/>
        <s v="CUST02201"/>
        <s v="CUST02525"/>
        <s v="CUST00763"/>
        <s v="CUST01717"/>
        <s v="CUST01048"/>
        <s v="CUST02924"/>
        <s v="CUST03219"/>
        <s v="CUST02061"/>
        <s v="CUST00686"/>
        <s v="CUST02474"/>
        <s v="CUST01131"/>
        <s v="CUST01137"/>
        <s v="CUST02365"/>
        <s v="CUST02849"/>
        <s v="CUST01703"/>
        <s v="CUST02385"/>
        <s v="CUST00665"/>
        <s v="CUST02337"/>
        <s v="CUST01604"/>
        <s v="CUST01544"/>
        <s v="CUST00887"/>
        <s v="CUST02293"/>
        <s v="CUST02178"/>
        <s v="CUST03475"/>
        <s v="CUST00983"/>
        <s v="CUST01255"/>
        <s v="CUST00926"/>
        <s v="CUST01145"/>
        <s v="CUST00912"/>
        <s v="CUST00101"/>
        <s v="CUST02350"/>
        <s v="CUST02358"/>
        <s v="CUST02798"/>
        <s v="CUST02491"/>
        <s v="CUST00357"/>
        <s v="CUST00639"/>
        <s v="CUST03088"/>
        <s v="CUST00070"/>
        <s v="CUST02808"/>
        <s v="CUST02301"/>
        <s v="CUST01481"/>
        <s v="CUST00295"/>
        <s v="CUST02427"/>
        <s v="CUST01039"/>
        <s v="CUST00614"/>
        <s v="CUST01444"/>
        <s v="CUST00593"/>
        <s v="CUST02622"/>
        <s v="CUST02232"/>
        <s v="CUST01520"/>
        <s v="CUST01154"/>
        <s v="CUST03218"/>
        <s v="CUST02431"/>
        <s v="CUST03489"/>
        <s v="CUST02321"/>
        <s v="CUST01366"/>
        <s v="CUST00010"/>
        <s v="CUST00752"/>
        <s v="CUST01086"/>
        <s v="CUST03405"/>
        <s v="CUST00206"/>
        <s v="CUST01149"/>
        <s v="CUST02555"/>
        <s v="CUST03342"/>
        <s v="CUST00711"/>
        <s v="CUST00240"/>
        <s v="CUST02621"/>
        <s v="CUST02820"/>
        <s v="CUST03269"/>
        <s v="CUST01836"/>
        <s v="CUST00758"/>
        <s v="CUST01431"/>
        <s v="CUST00480"/>
        <s v="CUST00176"/>
        <s v="CUST00914"/>
        <s v="CUST02914"/>
        <s v="CUST01214"/>
        <s v="CUST00396"/>
        <s v="CUST00773"/>
        <s v="CUST02188"/>
        <s v="CUST02497"/>
        <s v="CUST00468"/>
        <s v="CUST00625"/>
        <s v="CUST03095"/>
        <s v="CUST02545"/>
        <s v="CUST02635"/>
        <s v="CUST02607"/>
        <s v="CUST03133"/>
        <s v="CUST02086"/>
        <s v="CUST02581"/>
        <s v="CUST00041"/>
        <s v="CUST00672"/>
        <s v="CUST01352"/>
        <s v="CUST00969"/>
        <s v="CUST03292"/>
        <s v="CUST01292"/>
        <s v="CUST00562"/>
        <s v="CUST01343"/>
        <s v="CUST00380"/>
        <s v="CUST02998"/>
        <s v="CUST01882"/>
        <s v="CUST02102"/>
        <s v="CUST00040"/>
        <s v="CUST03314"/>
        <s v="CUST03252"/>
        <s v="CUST02440"/>
        <s v="CUST02435"/>
        <s v="CUST02124"/>
        <s v="CUST03176"/>
        <s v="CUST03023"/>
        <s v="CUST00573"/>
        <s v="CUST03271"/>
        <s v="CUST00353"/>
        <s v="CUST01209"/>
        <s v="CUST02854"/>
        <s v="CUST00510"/>
        <s v="CUST02514"/>
        <s v="CUST02203"/>
        <s v="CUST00491"/>
        <s v="CUST02064"/>
        <s v="CUST03000"/>
        <s v="CUST00462"/>
        <s v="CUST01845"/>
        <s v="CUST00696"/>
        <s v="CUST02681"/>
        <s v="CUST03039"/>
        <s v="CUST01170"/>
        <s v="CUST02284"/>
        <s v="CUST01654"/>
        <s v="CUST00944"/>
        <s v="CUST01575"/>
        <s v="CUST02244"/>
        <s v="CUST02475"/>
        <s v="CUST03297"/>
        <s v="CUST00287"/>
        <s v="CUST02813"/>
        <s v="CUST01750"/>
        <s v="CUST03078"/>
        <s v="CUST02684"/>
        <s v="CUST01364"/>
        <s v="CUST02287"/>
        <s v="CUST00751"/>
        <s v="CUST03303"/>
        <s v="CUST01773"/>
        <s v="CUST02831"/>
        <s v="CUST01423"/>
        <s v="CUST00337"/>
        <s v="CUST02035"/>
        <s v="CUST00826"/>
        <s v="CUST02441"/>
        <s v="CUST01501"/>
        <s v="CUST02259"/>
        <s v="CUST03436"/>
        <s v="CUST02141"/>
        <s v="CUST02921"/>
        <s v="CUST01311"/>
        <s v="CUST01350"/>
        <s v="CUST03223"/>
        <s v="CUST00265"/>
        <s v="CUST01969"/>
        <s v="CUST02274"/>
        <s v="CUST02799"/>
        <s v="CUST00235"/>
        <s v="CUST00133"/>
        <s v="CUST00249"/>
        <s v="CUST03189"/>
        <s v="CUST02523"/>
        <s v="CUST00648"/>
        <s v="CUST02072"/>
        <s v="CUST00042"/>
        <s v="CUST02671"/>
        <s v="CUST00790"/>
        <s v="CUST00585"/>
        <s v="CUST01744"/>
        <s v="CUST01108"/>
        <s v="CUST01889"/>
        <s v="CUST02234"/>
        <s v="CUST02413"/>
        <s v="CUST01188"/>
        <s v="CUST01605"/>
        <s v="CUST02604"/>
        <s v="CUST00053"/>
        <s v="CUST02481"/>
        <s v="CUST02518"/>
        <s v="CUST01890"/>
        <s v="CUST00051"/>
        <s v="CUST01430"/>
        <s v="CUST03424"/>
        <s v="CUST02053"/>
        <s v="CUST03053"/>
        <s v="CUST01778"/>
        <s v="CUST02564"/>
        <s v="CUST03467"/>
        <s v="CUST02363"/>
        <s v="CUST01489"/>
        <s v="CUST02845"/>
        <s v="CUST02382"/>
        <s v="CUST02187"/>
        <s v="CUST02464"/>
        <s v="CUST02527"/>
        <s v="CUST00023"/>
        <s v="CUST03174"/>
        <s v="CUST00128"/>
        <s v="CUST02461"/>
        <s v="CUST01875"/>
        <s v="CUST01664"/>
        <s v="CUST03320"/>
        <s v="CUST00913"/>
        <s v="CUST02659"/>
        <s v="CUST03305"/>
        <s v="CUST03010"/>
        <s v="CUST02163"/>
        <s v="CUST01187"/>
        <s v="CUST03036"/>
        <s v="CUST02116"/>
        <s v="CUST01781"/>
        <s v="CUST00018"/>
        <s v="CUST01764"/>
        <s v="CUST00022"/>
        <s v="CUST02283"/>
        <s v="CUST02986"/>
        <s v="CUST02937"/>
        <s v="CUST00099"/>
        <s v="CUST00219"/>
        <s v="CUST00595"/>
        <s v="CUST00988"/>
        <s v="CUST03236"/>
        <s v="CUST00542"/>
        <s v="CUST01495"/>
        <s v="CUST01429"/>
        <s v="CUST03061"/>
        <s v="CUST00688"/>
        <s v="CUST03325"/>
        <s v="CUST03472"/>
        <s v="CUST02488"/>
        <s v="CUST00995"/>
        <s v="CUST02309"/>
        <s v="CUST00546"/>
        <s v="CUST03341"/>
        <s v="CUST02548"/>
        <s v="CUST00089"/>
        <s v="CUST00345"/>
        <s v="CUST00755"/>
        <s v="CUST00015"/>
        <s v="CUST00555"/>
        <s v="CUST01107"/>
        <s v="CUST01521"/>
        <s v="CUST02714"/>
        <s v="CUST01095"/>
        <s v="CUST01291"/>
        <s v="CUST01215"/>
        <s v="CUST00934"/>
        <s v="CUST01818"/>
        <s v="CUST00031"/>
        <s v="CUST00024"/>
        <s v="CUST00293"/>
        <s v="CUST03266"/>
        <s v="CUST00054"/>
        <s v="CUST02623"/>
        <s v="CUST00005"/>
        <s v="CUST02689"/>
        <s v="CUST00652"/>
        <s v="CUST00679"/>
        <s v="CUST03455"/>
        <s v="CUST00613"/>
        <s v="CUST03425"/>
        <s v="CUST01296"/>
        <s v="CUST01313"/>
        <s v="CUST00975"/>
        <s v="CUST02655"/>
        <s v="CUST02465"/>
        <s v="CUST00951"/>
        <s v="CUST00657"/>
        <s v="CUST02314"/>
        <s v="CUST01912"/>
        <s v="CUST03044"/>
        <s v="CUST00013"/>
        <s v="CUST02397"/>
        <s v="CUST00551"/>
        <s v="CUST00296"/>
        <s v="CUST02619"/>
        <s v="CUST01325"/>
        <s v="CUST02251"/>
        <s v="CUST00271"/>
        <s v="CUST00610"/>
        <s v="CUST01991"/>
        <s v="CUST01525"/>
        <s v="CUST01769"/>
        <s v="CUST00689"/>
        <s v="CUST01049"/>
        <s v="CUST00194"/>
        <s v="CUST03263"/>
        <s v="CUST02051"/>
        <s v="CUST00646"/>
        <s v="CUST00956"/>
        <s v="CUST00642"/>
        <s v="CUST03304"/>
        <s v="CUST00105"/>
        <s v="CUST03278"/>
        <s v="CUST02369"/>
        <s v="CUST02543"/>
        <s v="CUST01299"/>
        <s v="CUST02694"/>
        <s v="CUST01745"/>
        <s v="CUST02871"/>
        <s v="CUST01061"/>
        <s v="CUST03329"/>
        <s v="CUST02421"/>
        <s v="CUST02886"/>
        <s v="CUST00168"/>
        <s v="CUST02632"/>
        <s v="CUST02972"/>
        <s v="CUST02264"/>
        <s v="CUST03417"/>
        <s v="CUST02602"/>
        <s v="CUST01884"/>
        <s v="CUST01401"/>
        <s v="CUST00189"/>
        <s v="CUST01267"/>
        <s v="CUST02978"/>
        <s v="CUST01374"/>
        <s v="CUST02484"/>
        <s v="CUST01961"/>
        <s v="CUST01610"/>
        <s v="CUST01295"/>
        <s v="CUST01257"/>
        <s v="CUST01234"/>
        <s v="CUST01194"/>
        <s v="CUST02788"/>
        <s v="CUST02000"/>
        <s v="CUST01747"/>
        <s v="CUST00519"/>
        <s v="CUST00036"/>
        <s v="CUST02310"/>
        <s v="CUST03006"/>
        <s v="CUST00890"/>
        <s v="CUST03386"/>
        <s v="CUST02409"/>
        <s v="CUST00273"/>
        <s v="CUST00027"/>
        <s v="CUST03323"/>
        <s v="CUST01519"/>
        <s v="CUST00496"/>
        <s v="CUST00252"/>
        <s v="CUST01650"/>
        <s v="CUST02882"/>
        <s v="CUST02449"/>
        <s v="CUST03495"/>
        <s v="CUST02744"/>
        <s v="CUST01246"/>
        <s v="CUST01740"/>
        <s v="CUST00512"/>
        <s v="CUST01662"/>
        <s v="CUST03179"/>
        <s v="CUST02471"/>
        <s v="CUST02911"/>
        <s v="CUST02418"/>
        <s v="CUST02616"/>
        <s v="CUST02416"/>
        <s v="CUST02021"/>
        <s v="CUST00931"/>
        <s v="CUST02224"/>
        <s v="CUST01560"/>
        <s v="CUST00885"/>
        <s v="CUST02081"/>
        <s v="CUST00210"/>
        <s v="CUST00582"/>
        <s v="CUST01373"/>
        <s v="CUST02360"/>
        <s v="CUST01434"/>
        <s v="CUST00385"/>
        <s v="CUST01579"/>
        <s v="CUST00243"/>
        <s v="CUST03051"/>
        <s v="CUST02278"/>
        <s v="CUST02419"/>
        <s v="CUST00440"/>
        <s v="CUST00873"/>
        <s v="CUST03401"/>
        <s v="CUST00130"/>
        <s v="CUST01684"/>
        <s v="CUST02297"/>
        <s v="CUST01722"/>
        <s v="CUST00968"/>
        <s v="CUST00986"/>
        <s v="CUST00680"/>
        <s v="CUST01562"/>
        <s v="CUST02625"/>
        <s v="CUST02433"/>
        <s v="CUST02517"/>
        <s v="CUST01250"/>
        <s v="CUST02850"/>
        <s v="CUST01464"/>
        <s v="CUST02870"/>
        <s v="CUST03355"/>
        <s v="CUST02480"/>
        <s v="CUST00264"/>
        <s v="CUST01962"/>
        <s v="CUST00386"/>
        <s v="CUST03494"/>
        <s v="CUST01800"/>
        <s v="CUST02734"/>
        <s v="CUST02432"/>
        <s v="CUST02335"/>
        <s v="CUST03326"/>
        <s v="CUST01102"/>
        <s v="CUST03456"/>
        <s v="CUST03270"/>
        <s v="CUST01777"/>
        <s v="CUST00092"/>
        <s v="CUST01716"/>
        <s v="CUST02502"/>
        <s v="CUST02200"/>
        <s v="CUST02119"/>
        <s v="CUST01437"/>
        <s v="CUST03434"/>
        <s v="CUST03168"/>
        <s v="CUST03476"/>
        <s v="CUST02959"/>
        <s v="CUST03136"/>
        <s v="CUST02058"/>
        <s v="CUST00381"/>
        <s v="CUST01656"/>
        <s v="CUST00949"/>
        <s v="CUST00992"/>
        <s v="CUST01391"/>
        <s v="CUST03057"/>
        <s v="CUST01502"/>
        <s v="CUST03338"/>
        <s v="CUST02255"/>
        <s v="CUST00882"/>
        <s v="CUST02823"/>
        <s v="CUST02627"/>
        <s v="CUST00043"/>
        <s v="CUST01458"/>
        <s v="CUST02595"/>
        <s v="CUST01180"/>
        <s v="CUST01848"/>
        <s v="CUST01707"/>
        <s v="CUST00850"/>
        <s v="CUST02985"/>
        <s v="CUST03065"/>
        <s v="CUST02191"/>
        <s v="CUST03007"/>
        <s v="CUST01321"/>
        <s v="CUST00200"/>
        <s v="CUST00806"/>
        <s v="CUST01635"/>
        <s v="CUST02577"/>
        <s v="CUST00628"/>
        <s v="CUST00351"/>
        <s v="CUST02037"/>
        <s v="CUST00281"/>
        <s v="CUST01115"/>
        <s v="CUST01079"/>
        <s v="CUST03280"/>
        <s v="CUST01075"/>
        <s v="CUST02725"/>
        <s v="CUST00182"/>
        <s v="CUST03038"/>
        <s v="CUST00152"/>
        <s v="CUST02700"/>
        <s v="CUST02225"/>
        <s v="CUST00811"/>
        <s v="CUST00030"/>
        <s v="CUST01771"/>
        <s v="CUST02953"/>
        <s v="CUST01844"/>
        <s v="CUST01821"/>
        <s v="CUST01529"/>
        <s v="CUST01155"/>
        <s v="CUST00184"/>
        <s v="CUST03261"/>
        <s v="CUST01631"/>
        <s v="CUST03009"/>
        <s v="CUST02103"/>
        <s v="CUST00334"/>
        <s v="CUST02862"/>
        <s v="CUST03449"/>
        <s v="CUST00081"/>
        <s v="CUST03408"/>
        <s v="CUST03045"/>
        <s v="CUST01213"/>
        <s v="CUST02165"/>
        <s v="CUST02414"/>
        <s v="CUST00950"/>
        <s v="CUST01408"/>
        <s v="CUST03195"/>
        <s v="CUST00856"/>
        <s v="CUST02036"/>
        <s v="CUST01942"/>
        <s v="CUST00028"/>
        <s v="CUST00274"/>
        <s v="CUST01911"/>
        <s v="CUST02529"/>
        <s v="CUST02888"/>
        <s v="CUST00423"/>
        <s v="CUST02646"/>
        <s v="CUST03243"/>
        <s v="CUST02463"/>
        <s v="CUST01247"/>
        <s v="CUST02325"/>
        <s v="CUST01690"/>
        <s v="CUST00446"/>
        <s v="CUST03122"/>
        <s v="CUST01277"/>
        <s v="CUST01490"/>
        <s v="CUST01309"/>
        <s v="CUST01370"/>
        <s v="CUST01201"/>
        <s v="CUST02661"/>
        <s v="CUST00171"/>
        <s v="CUST00317"/>
        <s v="CUST01166"/>
        <s v="CUST00145"/>
        <s v="CUST00050"/>
        <s v="CUST00792"/>
        <s v="CUST02489"/>
        <s v="CUST02158"/>
        <s v="CUST01971"/>
        <s v="CUST02534"/>
        <s v="CUST01693"/>
        <s v="CUST01649"/>
        <s v="CUST01230"/>
        <s v="CUST02586"/>
        <s v="CUST00903"/>
        <s v="CUST01088"/>
        <s v="CUST01901"/>
        <s v="CUST00698"/>
        <s v="CUST00952"/>
        <s v="CUST01967"/>
        <s v="CUST00965"/>
        <s v="CUST03134"/>
        <s v="CUST02715"/>
        <s v="CUST01948"/>
        <s v="CUST03416"/>
        <s v="CUST02733"/>
        <s v="CUST02904"/>
        <s v="CUST02482"/>
        <s v="CUST02156"/>
        <s v="CUST03132"/>
        <s v="CUST00574"/>
        <s v="CUST01599"/>
        <s v="CUST01328"/>
        <s v="CUST00049"/>
        <s v="CUST02276"/>
        <s v="CUST02578"/>
        <s v="CUST00331"/>
        <s v="CUST02353"/>
        <s v="CUST00508"/>
        <s v="CUST00006"/>
        <s v="CUST02007"/>
        <s v="CUST00501"/>
        <s v="CUST00715"/>
        <s v="CUST01929"/>
        <s v="CUST01346"/>
        <s v="CUST03477"/>
        <s v="CUST01345"/>
        <s v="CUST00972"/>
        <s v="CUST02753"/>
        <s v="CUST01256"/>
        <s v="CUST01365"/>
        <s v="CUST01285"/>
        <s v="CUST01007"/>
        <s v="CUST00302"/>
        <s v="CUST03138"/>
        <s v="CUST00109"/>
        <s v="CUST00671"/>
        <s v="CUST03437"/>
        <s v="CUST02194"/>
        <s v="CUST01704"/>
        <s v="CUST00725"/>
        <s v="CUST02106"/>
        <s v="CUST02100"/>
        <s v="CUST01910"/>
        <s v="CUST02372"/>
        <s v="CUST00276"/>
        <s v="CUST00116"/>
        <s v="CUST00941"/>
        <s v="CUST01317"/>
        <s v="CUST02522"/>
        <s v="CUST01806"/>
        <s v="CUST03144"/>
        <s v="CUST03046"/>
        <s v="CUST02508"/>
        <s v="CUST01300"/>
        <s v="CUST02189"/>
        <s v="CUST03488"/>
        <s v="CUST00418"/>
        <s v="CUST01736"/>
        <s v="CUST03447"/>
        <s v="CUST01772"/>
        <s v="CUST02878"/>
        <s v="CUST03375"/>
        <s v="CUST00428"/>
        <s v="CUST02110"/>
        <s v="CUST03474"/>
        <s v="CUST03478"/>
        <s v="CUST01125"/>
        <s v="CUST00924"/>
        <s v="CUST01507"/>
        <s v="CUST01282"/>
        <s v="CUST00162"/>
        <s v="CUST02770"/>
        <s v="CUST03249"/>
        <s v="CUST03128"/>
        <s v="CUST01945"/>
        <s v="CUST00248"/>
        <s v="CUST01304"/>
        <s v="CUST01023"/>
        <s v="CUST00764"/>
        <s v="CUST03446"/>
        <s v="CUST03206"/>
        <s v="CUST01556"/>
        <s v="CUST00794"/>
        <s v="CUST03054"/>
        <s v="CUST01249"/>
        <s v="CUST00872"/>
        <s v="CUST03491"/>
        <s v="CUST01837"/>
        <s v="CUST00712"/>
        <s v="CUST00568"/>
        <s v="CUST01998"/>
        <s v="CUST02250"/>
        <s v="CUST03397"/>
        <s v="CUST02848"/>
        <s v="CUST01132"/>
        <s v="CUST00239"/>
        <s v="CUST02460"/>
        <s v="CUST00852"/>
        <s v="CUST01029"/>
        <s v="CUST02341"/>
        <s v="CUST02973"/>
        <s v="CUST01920"/>
        <s v="CUST00692"/>
        <s v="CUST01699"/>
        <s v="CUST01438"/>
        <s v="CUST01852"/>
        <s v="CUST01239"/>
        <s v="CUST01789"/>
        <s v="CUST00167"/>
        <s v="CUST00460"/>
        <s v="CUST03328"/>
        <s v="CUST03231"/>
        <s v="CUST02467"/>
        <s v="CUST01286"/>
        <s v="CUST03312"/>
        <s v="CUST03257"/>
        <s v="CUST02931"/>
        <s v="CUST00902"/>
        <s v="CUST00170"/>
        <s v="CUST02643"/>
        <s v="CUST01397"/>
        <s v="CUST03440"/>
        <s v="CUST01334"/>
        <s v="CUST00143"/>
        <s v="CUST02238"/>
        <s v="CUST01601"/>
        <s v="CUST02247"/>
        <s v="CUST03432"/>
        <s v="CUST02790"/>
        <s v="CUST03064"/>
        <s v="CUST01808"/>
        <s v="CUST02853"/>
        <s v="CUST00142"/>
        <s v="CUST01648"/>
        <s v="CUST03226"/>
        <s v="CUST03124"/>
        <s v="CUST02638"/>
        <s v="CUST01379"/>
        <s v="CUST03173"/>
        <s v="CUST00822"/>
        <s v="CUST02046"/>
        <s v="CUST03184"/>
        <s v="CUST00150"/>
        <s v="CUST01492"/>
        <s v="CUST01406"/>
        <s v="CUST02436"/>
        <s v="CUST02291"/>
        <s v="CUST00971"/>
        <s v="CUST01152"/>
        <s v="CUST01990"/>
        <s v="CUST01162"/>
        <s v="CUST01923"/>
        <s v="CUST01369"/>
        <s v="CUST00747"/>
        <s v="CUST01827"/>
        <s v="CUST00757"/>
        <s v="CUST01233"/>
        <s v="CUST02614"/>
        <s v="CUST00110"/>
        <s v="CUST00482"/>
        <s v="CUST02022"/>
        <s v="CUST02948"/>
        <s v="CUST01539"/>
        <s v="CUST03299"/>
        <s v="CUST01982"/>
        <s v="CUST00190"/>
        <s v="CUST00361"/>
        <s v="CUST00180"/>
        <s v="CUST00258"/>
        <s v="CUST03109"/>
        <s v="CUST02010"/>
        <s v="CUST02918"/>
        <s v="CUST03225"/>
        <s v="CUST03240"/>
        <s v="CUST01913"/>
        <s v="CUST02305"/>
        <s v="CUST00178"/>
        <s v="CUST01483"/>
        <s v="CUST01817"/>
        <s v="CUST00032"/>
        <s v="CUST00012"/>
        <s v="CUST01117"/>
        <s v="CUST01216"/>
        <s v="CUST00282"/>
        <s v="CUST00344"/>
        <s v="CUST01178"/>
        <s v="CUST03492"/>
        <s v="CUST02955"/>
        <s v="CUST00497"/>
        <s v="CUST02047"/>
        <s v="CUST00839"/>
        <s v="CUST02032"/>
        <s v="CUST01532"/>
        <s v="CUST00775"/>
        <s v="CUST02705"/>
        <s v="CUST01237"/>
        <s v="CUST03387"/>
        <s v="CUST01228"/>
        <s v="CUST03409"/>
        <s v="CUST01382"/>
        <s v="CUST01106"/>
        <s v="CUST00690"/>
        <s v="CUST00624"/>
        <s v="CUST01385"/>
        <s v="CUST03336"/>
        <s v="CUST03458"/>
        <s v="CUST01869"/>
        <s v="CUST02387"/>
        <s v="CUST00008"/>
        <s v="CUST02012"/>
        <s v="CUST03393"/>
        <s v="CUST00165"/>
        <s v="CUST03143"/>
        <s v="CUST01272"/>
        <s v="CUST02248"/>
        <s v="CUST02701"/>
        <s v="CUST03178"/>
        <s v="CUST00659"/>
        <s v="CUST01451"/>
        <s v="CUST00799"/>
        <s v="CUST03364"/>
        <s v="CUST01157"/>
        <s v="CUST02676"/>
        <s v="CUST03318"/>
        <s v="CUST00825"/>
        <s v="CUST02448"/>
        <s v="CUST01751"/>
        <s v="CUST02907"/>
        <s v="CUST02263"/>
        <s v="CUST00664"/>
        <s v="CUST02009"/>
        <s v="CUST00793"/>
        <s v="CUST00125"/>
        <s v="CUST00432"/>
        <s v="CUST00002"/>
        <s v="CUST02140"/>
        <s v="CUST00961"/>
        <s v="CUST01886"/>
        <s v="CUST02479"/>
        <s v="CUST00021"/>
        <s v="CUST01689"/>
        <s v="CUST00435"/>
        <s v="CUST01840"/>
        <s v="CUST00656"/>
        <s v="CUST01012"/>
        <s v="CUST02738"/>
        <s v="CUST01505"/>
        <s v="CUST03367"/>
        <s v="CUST01116"/>
        <s v="CUST02989"/>
        <s v="CUST03383"/>
        <s v="CUST00559"/>
        <s v="CUST02401"/>
        <s v="CUST00683"/>
        <s v="CUST01251"/>
        <s v="CUST01077"/>
        <s v="CUST01186"/>
        <s v="CUST02917"/>
        <s v="CUST02469"/>
        <s v="CUST00538"/>
        <s v="CUST02212"/>
        <s v="CUST01570"/>
        <s v="CUST03100"/>
        <s v="CUST02315"/>
        <s v="CUST01918"/>
        <s v="CUST01402"/>
        <s v="CUST00494"/>
        <s v="CUST00888"/>
        <s v="CUST03349"/>
        <s v="CUST01479"/>
        <s v="CUST00629"/>
        <s v="CUST00524"/>
        <s v="CUST02169"/>
        <s v="CUST03076"/>
        <s v="CUST00411"/>
        <s v="CUST01582"/>
        <s v="CUST01709"/>
        <s v="CUST01015"/>
        <s v="CUST03146"/>
        <s v="CUST01627"/>
        <s v="CUST00318"/>
        <s v="CUST02437"/>
        <s v="CUST00443"/>
        <s v="CUST02444"/>
        <s v="CUST03363"/>
        <s v="CUST02884"/>
        <s v="CUST02925"/>
        <s v="CUST01706"/>
        <s v="CUST02280"/>
        <s v="CUST03032"/>
        <s v="CUST01087"/>
        <s v="CUST02944"/>
        <s v="CUST00007"/>
        <s v="CUST03484"/>
        <s v="CUST00695"/>
        <s v="CUST03031"/>
        <s v="CUST02877"/>
        <s v="CUST00096"/>
        <s v="CUST02793"/>
        <s v="CUST00211"/>
        <s v="CUST02809"/>
        <s v="CUST00660"/>
        <s v="CUST01175"/>
        <s v="CUST00853"/>
        <s v="CUST00788"/>
        <s v="CUST01903"/>
        <s v="CUST01171"/>
        <s v="CUST02560"/>
        <s v="CUST00592"/>
        <s v="CUST00908"/>
        <s v="CUST00306"/>
        <s v="CUST03085"/>
        <s v="CUST03274"/>
        <s v="CUST01264"/>
        <s v="CUST03224"/>
        <s v="CUST03377"/>
        <s v="CUST00123"/>
        <s v="CUST00017"/>
        <s v="CUST01619"/>
        <s v="CUST00854"/>
        <s v="CUST00901"/>
        <s v="CUST03481"/>
        <s v="CUST03185"/>
        <s v="CUST01847"/>
        <s v="CUST01204"/>
        <s v="CUST00259"/>
        <s v="CUST00979"/>
        <s v="CUST00242"/>
        <s v="CUST00976"/>
        <s v="CUST03014"/>
        <s v="CUST02026"/>
        <s v="CUST01473"/>
        <s v="CUST00547"/>
        <s v="CUST00004"/>
        <s v="CUST01671"/>
        <s v="CUST03376"/>
        <s v="CUST00402"/>
        <s v="CUST00297"/>
        <s v="CUST02597"/>
        <s v="CUST00749"/>
        <s v="CUST02709"/>
        <s v="CUST00959"/>
        <s v="CUST03352"/>
        <s v="CUST02442"/>
        <s v="CUST01363"/>
        <s v="CUST02282"/>
        <s v="CUST02345"/>
        <s v="CUST01050"/>
        <s v="CUST00556"/>
        <s v="CUST03428"/>
        <s v="CUST03106"/>
        <s v="CUST00209"/>
        <s v="CUST00723"/>
        <s v="CUST00275"/>
        <s v="CUST00083"/>
        <s v="CUST01676"/>
        <s v="CUST02895"/>
        <s v="CUST01879"/>
        <s v="CUST01892"/>
        <s v="CUST03384"/>
        <s v="CUST01663"/>
        <s v="CUST01498"/>
        <s v="CUST02300"/>
        <s v="CUST01026"/>
        <s v="CUST02741"/>
        <s v="CUST01543"/>
        <s v="CUST02269"/>
        <s v="CUST00091"/>
        <s v="CUST00019"/>
        <s v="CUST01933"/>
        <s v="CUST02065"/>
        <s v="CUST01776"/>
        <s v="CUST02181"/>
        <s v="CUST03077"/>
        <s v="CUST02835"/>
        <s v="CUST02642"/>
        <s v="CUST02549"/>
        <s v="CUST01322"/>
        <s v="CUST00894"/>
        <s v="CUST02180"/>
        <s v="CUST01894"/>
        <s v="CUST01938"/>
        <s v="CUST02830"/>
        <s v="CUST01673"/>
        <s v="CUST01413"/>
        <s v="CUST02558"/>
        <s v="CUST01547"/>
        <s v="CUST02428"/>
        <s v="CUST00772"/>
        <s v="CUST01921"/>
        <s v="CUST02885"/>
        <s v="CUST00889"/>
        <s v="CUST01675"/>
        <s v="CUST00815"/>
        <s v="CUST02311"/>
        <s v="CUST01985"/>
        <s v="CUST00068"/>
        <s v="CUST02143"/>
        <s v="CUST01376"/>
        <s v="CUST03028"/>
        <s v="CUST02584"/>
        <s v="CUST02424"/>
        <s v="CUST03450"/>
        <s v="CUST02394"/>
        <s v="CUST00760"/>
        <s v="CUST02984"/>
        <s v="CUST01390"/>
        <s v="CUST00641"/>
        <s v="CUST03004"/>
        <s v="CUST00430"/>
        <s v="CUST00514"/>
        <s v="CUST02175"/>
        <s v="CUST03091"/>
        <s v="CUST01603"/>
        <s v="CUST00481"/>
        <s v="CUST03158"/>
        <s v="CUST01195"/>
        <s v="CUST00127"/>
        <s v="CUST01633"/>
        <s v="CUST01002"/>
        <s v="CUST02265"/>
        <s v="CUST01144"/>
        <s v="CUST01958"/>
        <s v="CUST01452"/>
        <s v="CUST00107"/>
        <s v="CUST02674"/>
        <s v="CUST02243"/>
        <s v="CUST02302"/>
        <s v="CUST00063"/>
        <s v="CUST02964"/>
        <s v="CUST00238"/>
        <s v="CUST01992"/>
        <s v="CUST01828"/>
        <s v="CUST03171"/>
        <s v="CUST03419"/>
        <s v="CUST00651"/>
        <s v="CUST01338"/>
        <s v="CUST00294"/>
        <s v="CUST00079"/>
        <s v="CUST03087"/>
        <s v="CUST01305"/>
        <s v="CUST00227"/>
        <s v="CUST02381"/>
        <s v="CUST00076"/>
        <s v="CUST02554"/>
        <s v="CUST02253"/>
        <s v="CUST03248"/>
        <s v="CUST00033"/>
        <s v="CUST00378"/>
        <s v="CUST03482"/>
        <s v="CUST02318"/>
        <s v="CUST00461"/>
        <s v="CUST03197"/>
        <s v="CUST01052"/>
        <s v="CUST01143"/>
        <s v="CUST02726"/>
        <s v="CUST00181"/>
        <s v="CUST01988"/>
        <s v="CUST01415"/>
        <s v="CUST03172"/>
        <s v="CUST00157"/>
        <s v="CUST01581"/>
        <s v="CUST02111"/>
        <s v="CUST02603"/>
        <s v="CUST01686"/>
        <s v="CUST02672"/>
        <s v="CUST00490"/>
        <s v="CUST02650"/>
        <s v="CUST00232"/>
        <s v="CUST02348"/>
        <s v="CUST01680"/>
        <s v="CUST01552"/>
        <s v="CUST02834"/>
        <s v="CUST01867"/>
        <s v="CUST01853"/>
        <s v="CUST00429"/>
        <s v="CUST02633"/>
        <s v="CUST01478"/>
        <s v="CUST01176"/>
        <s v="CUST01139"/>
        <s v="CUST00640"/>
        <s v="CUST01954"/>
        <s v="CUST01746"/>
        <s v="CUST01548"/>
        <s v="CUST02326"/>
        <s v="CUST00269"/>
        <s v="CUST03110"/>
        <s v="CUST02415"/>
        <s v="CUST03058"/>
        <s v="CUST01271"/>
        <s v="CUST00594"/>
        <s v="CUST00375"/>
        <s v="CUST03423"/>
        <s v="CUST02087"/>
        <s v="CUST00615"/>
        <s v="CUST01994"/>
        <s v="CUST00233"/>
        <s v="CUST02567"/>
        <s v="CUST02108"/>
        <s v="CUST03050"/>
        <s v="CUST02451"/>
        <s v="CUST00100"/>
        <s v="CUST00149"/>
        <s v="CUST01957"/>
        <s v="CUST00923"/>
        <s v="CUST01538"/>
        <s v="CUST01150"/>
        <s v="CUST02761"/>
        <s v="CUST01054"/>
        <s v="CUST00771"/>
        <s v="CUST02377"/>
        <s v="CUST02970"/>
        <s v="CUST02492"/>
        <s v="CUST01073"/>
        <s v="CUST01252"/>
        <s v="CUST01173"/>
        <s v="CUST02020"/>
        <s v="CUST00431"/>
        <s v="CUST02275"/>
        <s v="CUST02561"/>
        <s v="CUST02147"/>
        <s v="CUST01805"/>
        <s v="CUST02091"/>
        <s v="CUST02620"/>
        <s v="CUST01326"/>
        <s v="CUST01569"/>
        <s v="CUST03431"/>
        <s v="CUST02123"/>
        <s v="CUST01855"/>
        <s v="CUST01885"/>
        <s v="CUST01564"/>
        <s v="CUST02496"/>
        <s v="CUST03186"/>
        <s v="CUST03259"/>
        <s v="CUST00532"/>
        <s v="CUST00694"/>
        <s v="CUST01968"/>
        <s v="CUST01697"/>
        <s v="CUST00876"/>
        <s v="CUST03385"/>
        <s v="CUST03150"/>
        <s v="CUST01493"/>
        <s v="CUST01576"/>
        <s v="CUST02794"/>
        <s v="CUST03102"/>
        <s v="CUST01420"/>
        <s v="CUST02330"/>
        <s v="CUST01609"/>
        <s v="CUST01739"/>
        <s v="CUST02267"/>
        <s v="CUST01196"/>
        <s v="CUST01021"/>
        <s v="CUST02987"/>
        <s v="CUST02837"/>
        <s v="CUST00536"/>
        <s v="CUST02916"/>
        <s v="CUST01785"/>
        <s v="CUST00520"/>
        <s v="CUST02075"/>
        <s v="CUST03250"/>
        <s v="CUST02531"/>
        <s v="CUST02154"/>
        <s v="CUST01628"/>
        <s v="CUST00400"/>
        <s v="CUST00602"/>
        <s v="CUST02817"/>
        <s v="CUST00476"/>
        <s v="CUST02546"/>
        <s v="CUST03213"/>
        <s v="CUST00720"/>
        <s v="CUST01553"/>
        <s v="CUST00915"/>
        <s v="CUST02844"/>
        <s v="CUST00082"/>
        <s v="CUST01475"/>
        <s v="CUST01091"/>
        <s v="CUST01646"/>
        <s v="CUST01217"/>
        <s v="CUST02113"/>
        <s v="CUST00548"/>
        <s v="CUST00229"/>
        <s v="CUST00478"/>
        <s v="CUST01127"/>
        <s v="CUST02228"/>
        <s v="CUST00891"/>
        <s v="CUST02946"/>
        <s v="CUST02639"/>
        <s v="CUST01496"/>
        <s v="CUST01394"/>
        <s v="CUST02648"/>
        <s v="CUST00255"/>
        <s v="CUST02727"/>
        <s v="CUST00177"/>
        <s v="CUST01899"/>
        <s v="CUST01361"/>
        <s v="CUST02044"/>
        <s v="CUST01797"/>
        <s v="CUST03324"/>
        <s v="CUST02019"/>
        <s v="CUST02832"/>
        <s v="CUST02759"/>
        <s v="CUST00085"/>
        <s v="CUST00738"/>
        <s v="CUST00449"/>
        <s v="CUST03483"/>
        <s v="CUST02023"/>
        <s v="CUST00197"/>
        <s v="CUST00080"/>
        <s v="CUST02470"/>
        <s v="CUST01380"/>
        <s v="CUST03251"/>
        <s v="CUST00311"/>
        <s v="CUST00611"/>
        <s v="CUST00188"/>
        <s v="CUST03237"/>
        <s v="CUST01851"/>
        <s v="CUST02152"/>
        <s v="CUST01472"/>
        <s v="CUST00464"/>
        <s v="CUST00283"/>
        <s v="CUST01351"/>
        <s v="CUST00964"/>
        <s v="CUST00245"/>
        <s v="CUST02101"/>
        <s v="CUST03241"/>
        <s v="CUST02039"/>
        <s v="CUST02773"/>
        <s v="CUST01678"/>
        <s v="CUST03293"/>
        <s v="CUST02268"/>
        <s v="CUST01767"/>
        <s v="CUST00675"/>
        <s v="CUST01259"/>
        <s v="CUST02099"/>
        <s v="CUST00663"/>
        <s v="CUST02429"/>
        <s v="CUST01983"/>
        <s v="CUST00135"/>
        <s v="CUST00864"/>
        <s v="CUST00114"/>
        <s v="CUST02532"/>
        <s v="CUST01815"/>
        <s v="CUST01883"/>
        <s v="CUST02447"/>
        <s v="CUST02585"/>
        <s v="CUST00521"/>
        <s v="CUST02600"/>
        <s v="CUST00633"/>
        <s v="CUST00193"/>
        <s v="CUST01763"/>
        <s v="CUST03170"/>
        <s v="CUST00606"/>
        <s v="CUST01142"/>
        <s v="CUST03084"/>
        <s v="CUST02084"/>
        <s v="CUST01059"/>
        <s v="CUST01972"/>
        <s v="CUST01854"/>
        <s v="CUST02322"/>
        <s v="CUST00565"/>
        <s v="CUST02645"/>
        <s v="CUST00061"/>
        <s v="CUST03281"/>
        <s v="CUST02425"/>
        <s v="CUST02281"/>
        <s v="CUST01306"/>
        <s v="CUST01953"/>
        <s v="CUST03412"/>
        <s v="CUST02563"/>
        <s v="CUST00576"/>
        <s v="CUST02873"/>
        <s v="CUST01946"/>
        <s v="CUST03359"/>
        <s v="CUST02355"/>
        <s v="CUST02256"/>
        <s v="CUST02780"/>
        <s v="CUST00434"/>
        <s v="CUST02909"/>
        <s v="CUST01790"/>
        <s v="CUST03407"/>
        <s v="CUST01711"/>
        <s v="CUST02018"/>
        <s v="CUST00502"/>
        <s v="CUST00052"/>
        <s v="CUST02769"/>
        <s v="CUST01655"/>
        <s v="CUST02295"/>
        <s v="CUST01055"/>
        <s v="CUST02455"/>
        <s v="CUST01399"/>
        <s v="CUST02892"/>
        <s v="CUST02410"/>
        <s v="CUST00922"/>
        <s v="CUST01253"/>
        <s v="CUST01104"/>
        <s v="CUST02359"/>
        <s v="CUST00650"/>
        <s v="CUST01045"/>
        <s v="CUST03284"/>
        <s v="CUST01184"/>
        <s v="CUST00433"/>
        <s v="CUST00226"/>
        <s v="CUST00026"/>
        <s v="CUST00172"/>
        <s v="CUST02975"/>
        <s v="CUST00598"/>
        <s v="CUST03429"/>
        <s v="CUST00716"/>
        <s v="CUST00288"/>
        <s v="CUST03153"/>
        <s v="CUST02746"/>
        <s v="CUST03027"/>
        <s v="CUST00801"/>
        <s v="CUST02589"/>
        <s v="CUST03210"/>
        <s v="CUST03220"/>
        <s v="CUST01192"/>
        <s v="CUST03457"/>
        <s v="CUST01395"/>
        <s v="CUST02826"/>
        <s v="CUST03181"/>
        <s v="CUST03070"/>
        <s v="CUST00865"/>
        <s v="CUST02042"/>
        <s v="CUST02221"/>
        <s v="CUST00204"/>
        <s v="CUST01838"/>
        <s v="CUST02288"/>
        <s v="CUST00131"/>
        <s v="CUST02498"/>
        <s v="CUST00668"/>
        <s v="CUST02910"/>
        <s v="CUST02842"/>
        <s v="CUST00458"/>
        <s v="CUST00201"/>
        <s v="CUST02968"/>
        <s v="CUST02494"/>
        <s v="CUST01323"/>
        <s v="CUST00777"/>
        <s v="CUST00977"/>
        <s v="CUST03459"/>
        <s v="CUST01731"/>
        <s v="CUST00146"/>
        <s v="CUST00955"/>
        <s v="CUST01669"/>
        <s v="CUST02889"/>
        <s v="CUST00800"/>
        <s v="CUST02342"/>
        <s v="CUST02105"/>
        <s v="CUST02735"/>
        <s v="CUST02132"/>
        <s v="CUST01964"/>
        <s v="CUST01754"/>
        <s v="CUST03217"/>
        <s v="CUST01182"/>
        <s v="CUST00802"/>
        <s v="CUST03317"/>
        <s v="CUST00851"/>
        <s v="CUST01014"/>
        <s v="CUST03113"/>
        <s v="CUST02328"/>
        <s v="CUST02452"/>
        <s v="CUST00892"/>
        <s v="CUST02029"/>
        <s v="CUST02246"/>
        <s v="CUST02457"/>
        <s v="CUST01133"/>
        <s v="CUST03209"/>
        <s v="CUST00835"/>
        <s v="CUST00782"/>
        <s v="CUST03075"/>
        <s v="CUST02814"/>
        <s v="CUST02033"/>
        <s v="CUST00638"/>
        <s v="CUST02575"/>
        <s v="CUST01072"/>
        <s v="CUST00701"/>
        <s v="CUST00784"/>
        <s v="CUST03234"/>
        <s v="CUST01151"/>
        <s v="CUST01024"/>
        <s v="CUST00198"/>
        <s v="CUST02273"/>
        <s v="CUST02420"/>
        <s v="CUST02557"/>
        <s v="CUST02235"/>
        <s v="CUST00341"/>
        <s v="CUST00786"/>
        <s v="CUST01712"/>
        <s v="CUST01412"/>
        <s v="CUST00231"/>
        <s v="CUST02932"/>
        <s v="CUST03433"/>
        <s v="CUST01996"/>
        <s v="CUST02880"/>
        <s v="CUST02785"/>
        <s v="CUST00120"/>
        <s v="CUST03414"/>
        <s v="CUST00479"/>
        <s v="CUST02792"/>
        <s v="CUST00075"/>
        <s v="CUST00858"/>
        <s v="CUST03067"/>
        <s v="CUST00280"/>
        <s v="CUST03202"/>
        <s v="CUST01636"/>
        <s v="CUST01398"/>
        <s v="CUST02824"/>
        <s v="CUST03311"/>
        <s v="CUST00554"/>
        <s v="CUST00011"/>
        <s v="CUST03479"/>
        <s v="CUST03422"/>
        <s v="CUST00207"/>
        <s v="CUST00072"/>
        <s v="CUST02114"/>
        <s v="CUST01856"/>
        <s v="CUST02686"/>
        <s v="CUST00383"/>
        <s v="CUST01999"/>
        <s v="CUST02539"/>
        <s v="CUST00369"/>
        <s v="CUST02205"/>
        <s v="CUST01846"/>
        <s v="CUST00108"/>
        <s v="CUST02825"/>
        <s v="CUST00736"/>
        <s v="CUST01583"/>
        <s v="CUST03167"/>
        <s v="CUST02512"/>
        <s v="CUST01595"/>
        <s v="CUST02357"/>
        <s v="CUST01090"/>
        <s v="CUST01727"/>
        <s v="CUST03182"/>
        <s v="CUST02097"/>
        <s v="CUST02991"/>
        <s v="CUST02384"/>
        <s v="CUST00604"/>
        <s v="CUST02969"/>
        <s v="CUST01667"/>
        <s v="CUST00372"/>
        <s v="CUST00354"/>
        <s v="CUST02370"/>
        <s v="CUST03470"/>
        <s v="CUST03469"/>
        <s v="CUST02408"/>
        <s v="CUST00348"/>
        <s v="CUST02395"/>
        <s v="CUST00731"/>
        <s v="CUST00539"/>
        <s v="CUST00084"/>
        <s v="CUST00336"/>
        <s v="CUST00678"/>
        <s v="CUST00927"/>
        <s v="CUST01193"/>
        <s v="CUST00148"/>
        <s v="CUST00649"/>
        <s v="CUST03149"/>
        <s v="CUST02329"/>
        <s v="CUST00702"/>
        <s v="CUST01181"/>
        <s v="CUST02528"/>
        <s v="CUST00045"/>
        <s v="CUST01225"/>
        <s v="CUST02438"/>
        <s v="CUST00516"/>
        <s v="CUST01348"/>
        <s v="CUST02666"/>
        <s v="CUST02939"/>
        <s v="CUST00871"/>
        <s v="CUST02899"/>
        <s v="CUST02748"/>
        <s v="CUST00370"/>
        <s v="CUST01459"/>
        <s v="CUST01710"/>
        <s v="CUST03020"/>
        <s v="CUST00222"/>
        <s v="CUST01236"/>
        <s v="CUST01870"/>
        <s v="CUST02745"/>
        <s v="CUST01565"/>
        <s v="CUST03190"/>
        <s v="CUST03468"/>
        <s v="CUST01158"/>
        <s v="CUST01435"/>
        <s v="CUST02468"/>
        <s v="CUST02980"/>
        <s v="CUST01598"/>
        <s v="CUST02185"/>
        <s v="CUST01124"/>
        <s v="CUST02290"/>
        <s v="CUST00946"/>
        <s v="CUST02742"/>
        <s v="CUST02930"/>
        <s v="CUST02707"/>
        <s v="CUST00408"/>
        <s v="CUST00374"/>
        <s v="CUST01934"/>
        <s v="CUST02598"/>
        <s v="CUST01128"/>
        <s v="CUST03289"/>
        <s v="CUST01783"/>
        <s v="CUST00612"/>
        <s v="CUST00485"/>
        <s v="CUST02999"/>
        <s v="CUST01342"/>
        <s v="CUST00828"/>
        <s v="CUST00769"/>
        <s v="CUST02483"/>
        <s v="CUST00465"/>
        <s v="CUST01248"/>
        <s v="CUST01905"/>
        <s v="CUST01270"/>
        <s v="CUST00289"/>
        <s v="CUST00234"/>
        <s v="CUST02703"/>
        <s v="CUST00356"/>
        <s v="CUST02146"/>
        <s v="CUST01813"/>
        <s v="CUST01146"/>
        <s v="CUST00301"/>
        <s v="CUST02133"/>
        <s v="CUST02565"/>
        <s v="CUST01058"/>
        <s v="CUST01460"/>
        <s v="CUST03301"/>
        <s v="CUST00322"/>
        <s v="CUST02678"/>
        <s v="CUST01914"/>
        <s v="CUST00216"/>
        <s v="CUST03140"/>
        <s v="CUST00846"/>
        <s v="CUST01871"/>
        <s v="CUST00364"/>
        <s v="CUST01559"/>
        <s v="CUST02679"/>
        <s v="CUST02782"/>
        <s v="CUST00313"/>
        <s v="CUST01659"/>
        <s v="CUST02426"/>
        <s v="CUST00787"/>
        <s v="CUST03035"/>
        <s v="CUST02117"/>
        <s v="CUST00729"/>
        <s v="CUST00073"/>
        <s v="CUST00857"/>
        <s v="CUST01407"/>
        <s v="CUST02723"/>
        <s v="CUST02155"/>
        <s v="CUST02680"/>
        <s v="CUST03059"/>
        <s v="CUST00384"/>
        <s v="CUST03267"/>
        <s v="CUST00454"/>
        <s v="CUST02439"/>
        <s v="CUST01555"/>
        <s v="CUST01756"/>
        <s v="CUST00362"/>
        <s v="CUST02908"/>
        <s v="CUST01082"/>
        <s v="CUST01755"/>
        <s v="CUST00707"/>
        <s v="CUST00936"/>
        <s v="CUST02214"/>
        <s v="CUST01937"/>
        <s v="CUST03232"/>
        <s v="CUST01849"/>
        <s v="CUST02198"/>
        <s v="CUST00697"/>
        <s v="CUST02493"/>
        <s v="CUST01129"/>
        <s v="CUST00321"/>
        <s v="CUST00935"/>
        <s v="CUST01074"/>
        <s v="CUST00866"/>
        <s v="CUST01980"/>
        <s v="CUST02417"/>
        <s v="CUST03048"/>
        <s v="CUST01378"/>
        <s v="CUST01159"/>
        <s v="CUST03034"/>
        <s v="CUST01798"/>
        <s v="CUST01096"/>
        <s v="CUST02762"/>
        <s v="CUST02580"/>
        <s v="CUST01273"/>
        <s v="CUST01743"/>
        <s v="CUST00267"/>
        <s v="CUST03082"/>
        <s v="CUST02349"/>
        <s v="CUST00199"/>
        <s v="CUST00300"/>
        <s v="CUST00261"/>
        <s v="CUST00254"/>
        <s v="CUST02378"/>
        <s v="CUST00163"/>
        <s v="CUST00739"/>
        <s v="CUST02615"/>
        <s v="CUST00579"/>
        <s v="CUST03253"/>
        <s v="CUST00945"/>
        <s v="CUST00870"/>
        <s v="CUST02651"/>
        <s v="CUST00570"/>
        <s v="CUST00333"/>
        <s v="CUST01721"/>
        <s v="CUST00328"/>
        <s v="CUST02204"/>
        <s v="CUST00540"/>
        <s v="CUST02150"/>
        <s v="CUST03147"/>
        <s v="CUST03321"/>
        <s v="CUST01488"/>
        <s v="CUST00655"/>
        <s v="CUST00743"/>
        <s v="CUST00472"/>
        <s v="CUST00104"/>
        <s v="CUST01550"/>
        <s v="CUST00844"/>
        <s v="CUST01705"/>
        <s v="CUST01726"/>
        <s v="CUST01416"/>
        <s v="CUST00634"/>
        <s v="CUST00058"/>
        <s v="CUST03238"/>
        <s v="CUST02713"/>
        <s v="CUST00314"/>
        <s v="CUST00342"/>
        <s v="CUST01625"/>
        <s v="CUST02954"/>
        <s v="CUST00830"/>
        <s v="CUST00869"/>
        <s v="CUST02547"/>
        <s v="CUST01674"/>
        <s v="CUST03365"/>
        <s v="CUST01163"/>
        <s v="CUST01758"/>
        <s v="CUST02206"/>
        <s v="CUST02751"/>
        <s v="CUST02062"/>
        <s v="CUST03421"/>
        <s v="CUST00588"/>
        <s v="CUST00622"/>
        <s v="CUST02596"/>
        <s v="CUST02822"/>
        <s v="CUST03151"/>
        <s v="CUST00263"/>
        <s v="CUST01160"/>
        <s v="CUST02241"/>
        <s v="CUST02876"/>
        <s v="CUST02559"/>
        <s v="CUST02193"/>
        <s v="CUST00139"/>
        <s v="CUST00970"/>
        <s v="CUST00827"/>
        <s v="CUST00371"/>
        <s v="CUST01278"/>
        <s v="CUST02993"/>
        <s v="CUST00477"/>
        <s v="CUST00600"/>
        <s v="CUST00247"/>
        <s v="CUST00368"/>
        <s v="CUST03357"/>
        <s v="CUST02791"/>
        <s v="CUST01908"/>
        <s v="CUST02069"/>
        <s v="CUST01336"/>
        <s v="CUST02665"/>
        <s v="CUST00620"/>
        <s v="CUST03047"/>
        <s v="CUST02230"/>
        <s v="CUST00845"/>
        <s v="CUST02456"/>
        <s v="CUST02082"/>
        <s v="CUST01831"/>
        <s v="CUST03201"/>
        <s v="CUST03399"/>
        <s v="CUST00136"/>
        <s v="CUST00360"/>
        <s v="CUST00746"/>
        <s v="CUST03040"/>
        <s v="CUST02611"/>
        <s v="CUST02402"/>
        <s v="CUST02125"/>
        <s v="CUST00987"/>
        <s v="CUST02258"/>
        <s v="CUST02541"/>
        <s v="CUST01189"/>
        <s v="CUST01439"/>
        <s v="CUST00765"/>
        <s v="CUST02583"/>
        <s v="CUST02859"/>
        <s v="CUST01474"/>
        <s v="CUST02801"/>
        <s v="CUST02089"/>
        <s v="CUST01274"/>
        <s v="CUST01685"/>
        <s v="CUST02160"/>
        <s v="CUST02166"/>
        <s v="CUST02934"/>
        <s v="CUST01046"/>
        <s v="CUST02515"/>
        <s v="CUST03002"/>
        <s v="CUST01297"/>
        <s v="CUST00571"/>
        <s v="CUST01044"/>
        <s v="CUST00608"/>
        <s v="CUST03460"/>
        <s v="CUST01796"/>
        <s v="CUST01320"/>
        <s v="CUST01682"/>
        <s v="CUST01208"/>
        <s v="CUST02031"/>
        <s v="CUST00637"/>
        <s v="CUST02151"/>
        <s v="CUST02430"/>
        <s v="CUST01114"/>
        <s v="CUST02422"/>
        <s v="CUST01036"/>
        <s v="CUST02606"/>
        <s v="CUST02551"/>
        <s v="CUST01917"/>
        <s v="CUST00928"/>
        <s v="CUST02869"/>
        <s v="CUST01463"/>
        <s v="CUST00544"/>
        <s v="CUST02396"/>
        <s v="CUST03498"/>
        <s v="CUST03016"/>
        <s v="CUST02107"/>
        <s v="CUST00310"/>
        <s v="CUST01018"/>
        <s v="CUST03029"/>
        <s v="CUST00685"/>
        <s v="CUST01453"/>
        <s v="CUST03203"/>
        <s v="CUST01637"/>
        <s v="CUST01878"/>
        <s v="CUST01900"/>
        <s v="CUST02334"/>
        <s v="CUST02195"/>
        <s v="CUST01858"/>
        <s v="CUST03500"/>
        <s v="CUST03111"/>
        <s v="CUST00669"/>
        <s v="CUST03347"/>
        <s v="CUST02994"/>
        <s v="CUST03155"/>
        <s v="CUST00347"/>
        <s v="CUST01118"/>
        <s v="CUST00535"/>
        <s v="CUST01618"/>
        <s v="CUST01156"/>
        <s v="CUST01517"/>
        <s v="CUST02184"/>
        <s v="CUST02216"/>
        <s v="CUST01389"/>
        <s v="CUST00916"/>
        <s v="CUST01360"/>
        <s v="CUST02893"/>
        <s v="CUST02319"/>
        <s v="CUST02050"/>
        <s v="CUST01891"/>
        <s v="CUST02226"/>
        <s v="CUST00350"/>
        <s v="CUST02935"/>
        <s v="CUST02601"/>
        <s v="CUST00367"/>
        <s v="CUST00113"/>
        <s v="CUST00284"/>
        <s v="CUST02199"/>
        <s v="CUST01761"/>
        <s v="CUST01432"/>
        <s v="CUST00601"/>
        <s v="CUST00456"/>
        <s v="CUST00838"/>
        <s v="CUST02810"/>
        <s v="CUST01976"/>
        <s v="CUST01425"/>
        <s v="CUST02740"/>
        <s v="CUST00179"/>
        <s v="CUST03327"/>
        <s v="CUST01904"/>
        <s v="CUST01549"/>
        <s v="CUST00586"/>
        <s v="CUST02270"/>
        <s v="CUST00837"/>
      </sharedItems>
    </cacheField>
    <cacheField name="City" numFmtId="0">
      <sharedItems/>
    </cacheField>
    <cacheField name="State" numFmtId="0">
      <sharedItems count="12">
        <s v="Delhi"/>
        <s v="Telangana"/>
        <s v="Madhya Pradesh"/>
        <s v="Maharashtra"/>
        <s v="Chandigarh"/>
        <s v="Rajasthan"/>
        <s v="Gujarat"/>
        <s v="Tamil Nadu"/>
        <s v="Karnataka"/>
        <s v="Uttar Pradesh"/>
        <s v="West Bengal"/>
        <s v="Haryana"/>
      </sharedItems>
    </cacheField>
    <cacheField name="Pincode" numFmtId="0">
      <sharedItems containsSemiMixedTypes="0" containsString="0" containsNumber="1" containsInteger="1" minValue="110001" maxValue="700102"/>
    </cacheField>
    <cacheField name="Medicine_ID" numFmtId="0">
      <sharedItems/>
    </cacheField>
    <cacheField name="Medicine_Name" numFmtId="0">
      <sharedItems count="30">
        <s v="Iron + Folic Acid"/>
        <s v="Antacid Suspension"/>
        <s v="Paracetamol 500mg"/>
        <s v="B-Complex Tablets"/>
        <s v="Levocetirizine 5mg"/>
        <s v="Azithromycin 500mg"/>
        <s v="Cetirizine 10mg"/>
        <s v="Atorvastatin 10mg"/>
        <s v="Sunscreen SPF 50"/>
        <s v="Clotrimazole Cream"/>
        <s v="Montelukast 10mg"/>
        <s v="Amoxicillin 500mg"/>
        <s v="Ear Drops"/>
        <s v="Pantoprazole 40mg"/>
        <s v="Cough Syrup 100ml"/>
        <s v="Glimepiride 1mg"/>
        <s v="Multivitamin Tablets"/>
        <s v="Diclofenac Gel"/>
        <s v="Metformin 500mg"/>
        <s v="Calcium + Vitamin D3"/>
        <s v="Lubricating Eye Drops"/>
        <s v="Telmisartan 40mg"/>
        <s v="Dolo 650mg"/>
        <s v="ORS Sachets"/>
        <s v="Ibuprofen 400mg"/>
        <s v="Moisturizing Lotion"/>
        <s v="Saline Nasal Spray"/>
        <s v="Mefenamic Acid"/>
        <s v="Budesonide Inhaler"/>
        <s v="Vitamin D3 60000 IU"/>
      </sharedItems>
    </cacheField>
    <cacheField name="Category" numFmtId="0">
      <sharedItems count="12">
        <s v="Women's Health"/>
        <s v="Digestive Care"/>
        <s v="Fever &amp; Cold"/>
        <s v="Vitamins &amp; Supplements"/>
        <s v="Allergy Care"/>
        <s v="Antibiotics"/>
        <s v="Cardiac Care"/>
        <s v="Skin Care"/>
        <s v="Respiratory Care"/>
        <s v="Eye &amp; Ear Care"/>
        <s v="Diabetes Care"/>
        <s v="Pain Relief"/>
      </sharedItems>
    </cacheField>
    <cacheField name="Brand" numFmtId="0">
      <sharedItems/>
    </cacheField>
    <cacheField name="Prescription_Required" numFmtId="0">
      <sharedItems/>
    </cacheField>
    <cacheField name="Quantity" numFmtId="0">
      <sharedItems containsSemiMixedTypes="0" containsString="0" containsNumber="1" containsInteger="1" minValue="1" maxValue="6"/>
    </cacheField>
    <cacheField name="Unit_Price" numFmtId="0">
      <sharedItems containsSemiMixedTypes="0" containsString="0" containsNumber="1" minValue="22.05" maxValue="343.48"/>
    </cacheField>
    <cacheField name="Discount_Pct" numFmtId="0">
      <sharedItems containsSemiMixedTypes="0" containsString="0" containsNumber="1" containsInteger="1" minValue="0" maxValue="20"/>
    </cacheField>
    <cacheField name="Tax_Pct" numFmtId="0">
      <sharedItems containsSemiMixedTypes="0" containsString="0" containsNumber="1" containsInteger="1" minValue="5" maxValue="18"/>
    </cacheField>
    <cacheField name="Payment_Mode" numFmtId="0">
      <sharedItems count="6">
        <s v="UPI"/>
        <s v="Net Banking"/>
        <s v="Credit Card"/>
        <s v="Wallet"/>
        <s v="Debit Card"/>
        <s v="Cash on Delivery"/>
      </sharedItems>
    </cacheField>
    <cacheField name="Order_Status" numFmtId="0">
      <sharedItems count="4">
        <s v="Cancelled"/>
        <s v="Delivered"/>
        <s v="Processing"/>
        <s v="Returned"/>
      </sharedItems>
    </cacheField>
    <cacheField name="Duplicate_Check" numFmtId="0">
      <sharedItems containsSemiMixedTypes="0" containsString="0" containsNumber="1" containsInteger="1" minValue="1" maxValue="1"/>
    </cacheField>
    <cacheField name="Transaction_ID" numFmtId="0">
      <sharedItems count="8000">
        <s v="ORD100001_20251016_CUST00457_MED024"/>
        <s v="ORD100001_20240405_CUST00896_MED017"/>
        <s v="ORD100003_20241011_CUST03316_MED001"/>
        <s v="ORD100003_20250124_CUST00397_MED028"/>
        <s v="ORD100003_20241027_CUST03398_MED020"/>
        <s v="ORD100006_20240322_CUST00954_MED004"/>
        <s v="ORD100007_20251219_CUST02800_MED003"/>
        <s v="ORD100008_20251017_CUST02819_MED008"/>
        <s v="ORD100009_20240804_CUST02324_MED023"/>
        <s v="ORD100009_20250728_CUST02208_MED024"/>
        <s v="ORD100009_20240218_CUST00450_MED021"/>
        <s v="ORD100012_20250720_CUST00048_MED024"/>
        <s v="ORD100013_20250409_CUST00014_MED029"/>
        <s v="ORD100014_20250603_CUST02495_MED005"/>
        <s v="ORD100015_20240424_CUST01487_MED027"/>
        <s v="ORD100016_20250629_CUST03137_MED005"/>
        <s v="ORD100017_20251207_CUST00824_MED010"/>
        <s v="ORD100018_20241212_CUST00087_MED018"/>
        <s v="ORD100019_20241204_CUST00291_MED008"/>
        <s v="ORD100020_20250429_CUST03308_MED007"/>
        <s v="ORD100021_20251023_CUST00404_MED013"/>
        <s v="ORD100021_20240706_CUST01141_MED008"/>
        <s v="ORD100023_20240830_CUST00682_MED016"/>
        <s v="ORD100024_20250410_CUST01169_MED023"/>
        <s v="ORD100025_20240229_CUST02373_MED018"/>
        <s v="ORD100025_20250604_CUST00329_MED006"/>
        <s v="ORD100027_20240210_CUST02537_MED014"/>
        <s v="ORD100028_20250209_CUST00537_MED021"/>
        <s v="ORD100028_20240806_CUST02073_MED005"/>
        <s v="ORD100030_20251221_CUST01240_MED026"/>
        <s v="ORD100030_20240419_CUST03041_MED005"/>
        <s v="ORD100032_20240222_CUST00379_MED014"/>
        <s v="ORD100033_20250313_CUST02298_MED004"/>
        <s v="ORD100034_20240212_CUST01263_MED029"/>
        <s v="ORD100035_20241228_CUST03196_MED029"/>
        <s v="ORD100035_20241206_CUST03205_MED014"/>
        <s v="ORD100037_20240209_CUST01928_MED007"/>
        <s v="ORD100038_20241012_CUST00285_MED009"/>
        <s v="ORD100039_20240924_CUST00732_MED009"/>
        <s v="ORD100040_20250813_CUST00779_MED002"/>
        <s v="ORD100040_20251111_CUST01353_MED011"/>
        <s v="ORD100042_20251214_CUST01212_MED005"/>
        <s v="ORD100043_20240101_CUST01245_MED007"/>
        <s v="ORD100044_20240622_CUST02699_MED010"/>
        <s v="ORD100044_20240217_CUST01003_MED020"/>
        <s v="ORD100046_20240906_CUST00605_MED023"/>
        <s v="ORD100047_20251213_CUST02122_MED002"/>
        <s v="ORD100048_20250329_CUST02510_MED024"/>
        <s v="ORD100049_20240910_CUST03441_MED009"/>
        <s v="ORD100050_20241209_CUST01310_MED018"/>
        <s v="ORD100051_20250709_CUST01909_MED002"/>
        <s v="ORD100052_20241226_CUST01224_MED013"/>
        <s v="ORD100053_20241006_CUST01786_MED001"/>
        <s v="ORD100054_20250630_CUST00111_MED013"/>
        <s v="ORD100054_20250123_CUST01341_MED015"/>
        <s v="ORD100054_20250706_CUST00214_MED008"/>
        <s v="ORD100057_20240901_CUST00518_MED022"/>
        <s v="ORD100058_20240616_CUST01275_MED019"/>
        <s v="ORD100058_20251208_CUST03403_MED008"/>
        <s v="ORD100060_20250314_CUST02710_MED003"/>
        <s v="ORD100061_20250415_CUST02898_MED014"/>
        <s v="ORD100062_20250829_CUST01100_MED028"/>
        <s v="ORD100063_20250521_CUST03486_MED006"/>
        <s v="ORD100064_20250613_CUST00783_MED008"/>
        <s v="ORD100065_20240118_CUST00382_MED008"/>
        <s v="ORD100066_20250717_CUST01355_MED023"/>
        <s v="ORD100067_20251207_CUST00759_MED007"/>
        <s v="ORD100068_20241030_CUST00932_MED006"/>
        <s v="ORD100069_20240509_CUST02613_MED025"/>
        <s v="ORD100070_20240222_CUST01035_MED016"/>
        <s v="ORD100071_20241107_CUST00349_MED004"/>
        <s v="ORD100072_20250329_CUST01218_MED019"/>
        <s v="ORD100073_20240324_CUST00644_MED006"/>
        <s v="ORD100073_20241022_CUST02896_MED023"/>
        <s v="ORD100075_20250711_CUST00921_MED005"/>
        <s v="ORD100076_20250424_CUST02821_MED023"/>
        <s v="ORD100077_20241126_CUST02473_MED001"/>
        <s v="ORD100078_20240628_CUST01928_MED021"/>
        <s v="ORD100079_20241207_CUST01316_MED004"/>
        <s v="ORD100080_20241118_CUST01034_MED004"/>
        <s v="ORD100080_20250614_CUST01482_MED025"/>
        <s v="ORD100082_20251216_CUST01986_MED001"/>
        <s v="ORD100083_20240405_CUST00921_MED030"/>
        <s v="ORD100084_20241006_CUST01702_MED016"/>
        <s v="ORD100085_20241009_CUST03165_MED028"/>
        <s v="ORD100086_20250816_CUST02704_MED028"/>
        <s v="ORD100087_20240712_CUST02857_MED019"/>
        <s v="ORD100088_20251110_CUST03246_MED021"/>
        <s v="ORD100089_20250326_CUST00409_MED030"/>
        <s v="ORD100090_20240928_CUST01387_MED023"/>
        <s v="ORD100091_20250514_CUST02217_MED020"/>
        <s v="ORD100092_20251221_CUST00412_MED006"/>
        <s v="ORD100093_20240907_CUST02176_MED019"/>
        <s v="ORD100094_20250820_CUST00587_MED015"/>
        <s v="ORD100094_20241219_CUST02407_MED021"/>
        <s v="ORD100094_20250125_CUST02343_MED019"/>
        <s v="ORD100097_20251203_CUST03188_MED002"/>
        <s v="ORD100098_20240713_CUST02544_MED022"/>
        <s v="ORD100099_20250327_CUST00137_MED012"/>
        <s v="ORD100099_20250706_CUST01499_MED017"/>
        <s v="ORD100101_20250424_CUST00309_MED025"/>
        <s v="ORD100102_20240115_CUST01084_MED004"/>
        <s v="ORD100102_20240827_CUST01932_MED020"/>
        <s v="ORD100104_20241105_CUST02660_MED004"/>
        <s v="ORD100105_20240518_CUST01592_MED012"/>
        <s v="ORD100106_20251101_CUST00406_MED016"/>
        <s v="ORD100107_20240829_CUST01486_MED022"/>
        <s v="ORD100108_20250410_CUST00376_MED007"/>
        <s v="ORD100108_20250721_CUST00849_MED007"/>
        <s v="ORD100110_20250707_CUST01027_MED006"/>
        <s v="ORD100110_20240928_CUST00215_MED024"/>
        <s v="ORD100112_20240814_CUST02520_MED024"/>
        <s v="ORD100113_20250312_CUST02811_MED016"/>
        <s v="ORD100113_20251001_CUST02594_MED018"/>
        <s v="ORD100113_20251219_CUST00469_MED021"/>
        <s v="ORD100116_20250409_CUST01634_MED024"/>
        <s v="ORD100116_20240328_CUST00382_MED004"/>
        <s v="ORD100118_20250224_CUST01449_MED022"/>
        <s v="ORD100119_20250814_CUST02079_MED005"/>
        <s v="ORD100120_20250315_CUST03462_MED025"/>
        <s v="ORD100120_20241006_CUST02879_MED010"/>
        <s v="ORD100120_20251010_CUST00126_MED024"/>
        <s v="ORD100123_20250804_CUST02443_MED029"/>
        <s v="ORD100124_20250512_CUST02487_MED014"/>
        <s v="ORD100125_20241111_CUST00187_MED013"/>
        <s v="ORD100126_20240108_CUST02038_MED014"/>
        <s v="ORD100126_20240213_CUST01787_MED015"/>
        <s v="ORD100128_20250218_CUST00086_MED006"/>
        <s v="ORD100129_20250826_CUST01641_MED003"/>
        <s v="ORD100130_20240717_CUST03180_MED012"/>
        <s v="ORD100131_20250908_CUST00627_MED025"/>
        <s v="ORD100132_20250801_CUST02634_MED020"/>
        <s v="ORD100133_20241008_CUST02423_MED012"/>
        <s v="ORD100134_20240402_CUST02520_MED017"/>
        <s v="ORD100135_20250502_CUST02054_MED002"/>
        <s v="ORD100135_20251225_CUST01794_MED017"/>
        <s v="ORD100137_20240223_CUST03233_MED021"/>
        <s v="ORD100138_20250819_CUST02719_MED030"/>
        <s v="ORD100139_20250120_CUST02636_MED011"/>
        <s v="ORD100140_20240119_CUST01486_MED006"/>
        <s v="ORD100140_20240413_CUST02080_MED018"/>
        <s v="ORD100142_20240704_CUST03406_MED025"/>
        <s v="ORD100143_20250917_CUST01168_MED024"/>
        <s v="ORD100144_20241015_CUST03188_MED017"/>
        <s v="ORD100145_20250115_CUST02272_MED004"/>
        <s v="ORD100146_20240530_CUST03404_MED003"/>
        <s v="ORD100147_20250117_CUST00966_MED003"/>
        <s v="ORD100147_20250428_CUST02852_MED005"/>
        <s v="ORD100149_20250715_CUST02979_MED017"/>
        <s v="ORD100150_20250929_CUST01873_MED004"/>
        <s v="ORD100151_20241025_CUST01759_MED020"/>
        <s v="ORD100151_20250622_CUST02229_MED026"/>
        <s v="ORD100153_20240916_CUST03062_MED012"/>
        <s v="ORD100153_20241226_CUST02237_MED027"/>
        <s v="ORD100155_20240305_CUST02933_MED015"/>
        <s v="ORD100156_20250710_CUST01940_MED002"/>
        <s v="ORD100157_20250323_CUST01639_MED015"/>
        <s v="ORD100158_20250310_CUST00324_MED020"/>
        <s v="ORD100159_20250909_CUST02940_MED006"/>
        <s v="ORD100160_20240228_CUST00308_MED021"/>
        <s v="ORD100160_20240309_CUST00967_MED021"/>
        <s v="ORD100162_20250115_CUST01819_MED003"/>
        <s v="ORD100162_20240709_CUST02045_MED013"/>
        <s v="ORD100164_20250517_CUST00820_MED005"/>
        <s v="ORD100165_20251227_CUST00266_MED018"/>
        <s v="ORD100165_20240724_CUST03245_MED008"/>
        <s v="ORD100167_20240329_CUST00270_MED013"/>
        <s v="ORD100168_20251019_CUST00304_MED015"/>
        <s v="ORD100169_20240226_CUST03406_MED017"/>
        <s v="ORD100170_20240913_CUST00805_MED018"/>
        <s v="ORD100171_20250817_CUST00632_MED022"/>
        <s v="ORD100171_20251018_CUST03159_MED009"/>
        <s v="ORD100173_20241105_CUST01979_MED026"/>
        <s v="ORD100174_20250420_CUST00836_MED020"/>
        <s v="ORD100175_20240418_CUST01308_MED015"/>
        <s v="ORD100176_20240612_CUST03333_MED030"/>
        <s v="ORD100177_20250524_CUST00095_MED013"/>
        <s v="ORD100178_20251031_CUST02755_MED010"/>
        <s v="ORD100178_20240222_CUST02336_MED007"/>
        <s v="ORD100178_20240409_CUST01614_MED026"/>
        <s v="ORD100181_20240216_CUST00160_MED023"/>
        <s v="ORD100182_20241122_CUST00666_MED020"/>
        <s v="ORD100183_20240118_CUST01509_MED022"/>
        <s v="ORD100184_20251102_CUST03207_MED019"/>
        <s v="ORD100184_20251128_CUST00993_MED019"/>
        <s v="ORD100186_20250224_CUST02056_MED020"/>
        <s v="ORD100187_20251109_CUST01960_MED013"/>
        <s v="ORD100188_20240715_CUST01010_MED018"/>
        <s v="ORD100189_20241223_CUST02296_MED030"/>
        <s v="ORD100190_20240529_CUST01190_MED010"/>
        <s v="ORD100191_20250705_CUST01111_MED018"/>
        <s v="ORD100192_20250627_CUST00925_MED008"/>
        <s v="ORD100193_20250502_CUST01956_MED007"/>
        <s v="ORD100194_20240208_CUST00718_MED029"/>
        <s v="ORD100195_20240110_CUST01223_MED020"/>
        <s v="ORD100196_20240517_CUST03486_MED015"/>
        <s v="ORD100197_20240115_CUST03018_MED026"/>
        <s v="ORD100197_20251116_CUST00391_MED005"/>
        <s v="ORD100199_20241105_CUST02386_MED019"/>
        <s v="ORD100200_20251203_CUST02059_MED029"/>
        <s v="ORD100201_20240516_CUST01959_MED015"/>
        <s v="ORD100202_20251127_CUST03092_MED028"/>
        <s v="ORD100202_20250714_CUST02071_MED019"/>
        <s v="ORD100204_20250515_CUST00373_MED017"/>
        <s v="ORD100205_20251119_CUST03306_MED024"/>
        <s v="ORD100206_20251218_CUST00262_MED002"/>
        <s v="ORD100207_20251018_CUST02988_MED014"/>
        <s v="ORD100208_20241222_CUST00486_MED018"/>
        <s v="ORD100209_20250711_CUST01738_MED013"/>
        <s v="ORD100209_20251107_CUST01718_MED025"/>
        <s v="ORD100211_20251119_CUST02881_MED002"/>
        <s v="ORD100212_20241023_CUST00960_MED030"/>
        <s v="ORD100213_20251107_CUST02136_MED014"/>
        <s v="ORD100214_20240218_CUST01411_MED022"/>
        <s v="ORD100215_20250704_CUST01940_MED028"/>
        <s v="ORD100216_20250724_CUST02171_MED013"/>
        <s v="ORD100216_20250121_CUST02760_MED020"/>
        <s v="ORD100218_20241206_CUST01242_MED001"/>
        <s v="ORD100219_20240902_CUST02262_MED025"/>
        <s v="ORD100220_20250425_CUST03120_MED011"/>
        <s v="ORD100220_20250720_CUST02393_MED024"/>
        <s v="ORD100222_20251202_CUST01383_MED025"/>
        <s v="ORD100223_20250713_CUST02001_MED030"/>
        <s v="ORD100224_20250226_CUST00564_MED021"/>
        <s v="ORD100225_20251113_CUST02526_MED016"/>
        <s v="ORD100226_20241020_CUST00071_MED027"/>
        <s v="ORD100227_20250926_CUST02157_MED027"/>
        <s v="ORD100228_20240819_CUST01229_MED027"/>
        <s v="ORD100229_20250502_CUST00230_MED001"/>
        <s v="ORD100230_20240213_CUST00942_MED029"/>
        <s v="ORD100231_20250731_CUST02696_MED006"/>
        <s v="ORD100232_20241102_CUST00666_MED008"/>
        <s v="ORD100233_20251206_CUST02967_MED017"/>
        <s v="ORD100234_20241130_CUST00122_MED009"/>
        <s v="ORD100235_20251107_CUST01557_MED025"/>
        <s v="ORD100236_20251011_CUST00632_MED013"/>
        <s v="ORD100236_20240330_CUST00768_MED015"/>
        <s v="ORD100238_20241128_CUST01578_MED010"/>
        <s v="ORD100239_20240622_CUST00569_MED010"/>
        <s v="ORD100240_20250104_CUST01031_MED024"/>
        <s v="ORD100241_20241206_CUST03448_MED013"/>
        <s v="ORD100242_20251212_CUST00823_MED011"/>
        <s v="ORD100243_20241014_CUST03345_MED013"/>
        <s v="ORD100244_20250417_CUST02902_MED015"/>
        <s v="ORD100245_20251105_CUST00632_MED014"/>
        <s v="ORD100246_20250103_CUST02874_MED026"/>
        <s v="ORD100247_20251022_CUST02775_MED013"/>
        <s v="ORD100248_20250615_CUST02286_MED023"/>
        <s v="ORD100249_20240126_CUST01978_MED010"/>
        <s v="ORD100250_20240730_CUST02135_MED012"/>
        <s v="ORD100251_20240427_CUST00093_MED011"/>
        <s v="ORD100252_20241204_CUST02294_MED015"/>
        <s v="ORD100253_20240721_CUST01842_MED014"/>
        <s v="ORD100254_20250703_CUST00766_MED011"/>
        <s v="ORD100255_20250917_CUST01608_MED004"/>
        <s v="ORD100256_20241116_CUST00483_MED010"/>
        <s v="ORD100257_20250309_CUST00761_MED021"/>
        <s v="ORD100258_20240710_CUST01289_MED015"/>
        <s v="ORD100259_20250601_CUST02675_MED014"/>
        <s v="ORD100260_20240813_CUST01197_MED009"/>
        <s v="ORD100261_20241001_CUST03175_MED027"/>
        <s v="ORD100262_20240414_CUST03015_MED021"/>
        <s v="ORD100263_20240430_CUST03177_MED008"/>
        <s v="ORD100264_20240522_CUST03215_MED027"/>
        <s v="ORD100265_20251221_CUST01199_MED019"/>
        <s v="ORD100266_20241010_CUST02687_MED023"/>
        <s v="ORD100267_20241002_CUST02572_MED013"/>
        <s v="ORD100268_20250112_CUST01863_MED011"/>
        <s v="ORD100269_20250701_CUST01630_MED014"/>
        <s v="ORD100270_20250511_CUST03229_MED029"/>
        <s v="ORD100271_20240101_CUST01753_MED023"/>
        <s v="ORD100272_20250115_CUST02722_MED021"/>
        <s v="ORD100273_20240102_CUST00875_MED003"/>
        <s v="ORD100274_20250308_CUST02843_MED016"/>
        <s v="ORD100275_20240520_CUST01568_MED027"/>
        <s v="ORD100276_20240617_CUST01803_MED024"/>
        <s v="ORD100277_20240523_CUST03083_MED019"/>
        <s v="ORD100278_20250907_CUST02458_MED020"/>
        <s v="ORD100279_20241029_CUST02647_MED026"/>
        <s v="ORD100280_20240113_CUST01480_MED011"/>
        <s v="ORD100281_20240315_CUST00069_MED003"/>
        <s v="ORD100282_20250215_CUST00338_MED018"/>
        <s v="ORD100283_20250204_CUST02403_MED025"/>
        <s v="ORD100283_20240329_CUST01780_MED015"/>
        <s v="ORD100285_20251219_CUST00047_MED016"/>
        <s v="ORD100285_20241002_CUST03003_MED004"/>
        <s v="ORD100287_20250813_CUST02571_MED016"/>
        <s v="ORD100288_20240415_CUST02351_MED024"/>
        <s v="ORD100289_20240602_CUST00734_MED028"/>
        <s v="ORD100290_20241123_CUST01112_MED003"/>
        <s v="ORD100291_20240311_CUST01906_MED010"/>
        <s v="ORD100292_20241107_CUST03030_MED008"/>
        <s v="ORD100292_20250223_CUST00098_MED018"/>
        <s v="ORD100294_20241110_CUST00426_MED017"/>
        <s v="ORD100295_20250616_CUST01692_MED029"/>
        <s v="ORD100295_20250804_CUST00256_MED022"/>
        <s v="ORD100297_20241005_CUST00957_MED007"/>
        <s v="ORD100298_20240503_CUST02196_MED025"/>
        <s v="ORD100299_20251214_CUST02472_MED007"/>
        <s v="ORD100300_20240923_CUST03360_MED001"/>
        <s v="ORD100300_20240523_CUST00498_MED002"/>
        <s v="ORD100302_20240922_CUST03330_MED001"/>
        <s v="ORD100302_20250417_CUST00208_MED030"/>
        <s v="ORD100304_20240807_CUST00767_MED009"/>
        <s v="ORD100305_20250717_CUST01963_MED003"/>
        <s v="ORD100306_20251231_CUST01471_MED018"/>
        <s v="ORD100306_20250903_CUST00898_MED029"/>
        <s v="ORD100308_20240412_CUST01016_MED008"/>
        <s v="ORD100309_20240626_CUST00722_MED019"/>
        <s v="ORD100310_20250731_CUST00583_MED007"/>
        <s v="ORD100310_20240227_CUST00953_MED008"/>
        <s v="ORD100312_20241127_CUST00244_MED005"/>
        <s v="ORD100313_20251109_CUST01621_MED004"/>
        <s v="ORD100314_20240627_CUST02897_MED023"/>
        <s v="ORD100315_20251206_CUST01207_MED006"/>
        <s v="ORD100316_20250918_CUST00905_MED019"/>
        <s v="ORD100317_20240331_CUST03366_MED022"/>
        <s v="ORD100318_20240420_CUST02951_MED002"/>
        <s v="ORD100319_20240413_CUST03395_MED026"/>
        <s v="ORD100320_20241122_CUST01070_MED003"/>
        <s v="ORD100321_20250920_CUST01978_MED001"/>
        <s v="ORD100322_20240713_CUST01677_MED018"/>
        <s v="ORD100322_20250808_CUST02252_MED016"/>
        <s v="ORD100322_20240730_CUST00700_MED010"/>
        <s v="ORD100322_20250711_CUST01588_MED012"/>
        <s v="ORD100326_20241002_CUST02312_MED005"/>
        <s v="ORD100327_20250131_CUST03353_MED014"/>
        <s v="ORD100327_20240205_CUST02057_MED029"/>
        <s v="ORD100329_20240620_CUST00868_MED007"/>
        <s v="ORD100330_20240921_CUST01310_MED024"/>
        <s v="ORD100331_20240113_CUST03222_MED020"/>
        <s v="ORD100332_20250730_CUST03194_MED026"/>
        <s v="ORD100333_20250429_CUST00154_MED009"/>
        <s v="ORD100334_20240220_CUST03055_MED030"/>
        <s v="ORD100335_20251202_CUST00403_MED008"/>
        <s v="ORD100336_20240401_CUST00770_MED007"/>
        <s v="ORD100336_20251227_CUST02076_MED005"/>
        <s v="ORD100338_20250412_CUST00208_MED012"/>
        <s v="ORD100339_20240904_CUST01526_MED020"/>
        <s v="ORD100340_20240921_CUST03068_MED023"/>
        <s v="ORD100341_20241002_CUST02669_MED017"/>
        <s v="ORD100342_20240109_CUST00917_MED020"/>
        <s v="ORD100343_20250415_CUST01033_MED015"/>
        <s v="ORD100344_20250831_CUST02495_MED010"/>
        <s v="ORD100345_20251029_CUST01224_MED005"/>
        <s v="ORD100346_20240127_CUST02685_MED010"/>
        <s v="ORD100347_20251231_CUST00911_MED018"/>
        <s v="ORD100348_20250725_CUST00742_MED004"/>
        <s v="ORD100349_20240815_CUST01456_MED024"/>
        <s v="ORD100350_20240430_CUST01928_MED028"/>
        <s v="ORD100351_20250125_CUST02171_MED014"/>
        <s v="ORD100351_20240703_CUST03191_MED016"/>
        <s v="ORD100353_20240621_CUST02361_MED006"/>
        <s v="ORD100354_20250503_CUST01571_MED002"/>
        <s v="ORD100355_20251003_CUST03005_MED008"/>
        <s v="ORD100356_20240216_CUST01222_MED015"/>
        <s v="ORD100357_20240711_CUST00676_MED030"/>
        <s v="ORD100358_20240622_CUST00505_MED023"/>
        <s v="ORD100359_20240219_CUST02712_MED021"/>
        <s v="ORD100360_20240605_CUST00842_MED022"/>
        <s v="ORD100361_20240417_CUST02096_MED020"/>
        <s v="ORD100362_20240725_CUST01467_MED014"/>
        <s v="ORD100362_20251118_CUST00365_MED004"/>
        <s v="ORD100364_20251021_CUST00947_MED010"/>
        <s v="ORD100365_20240428_CUST00390_MED025"/>
        <s v="ORD100366_20250928_CUST01099_MED024"/>
        <s v="ORD100367_20251207_CUST03485_MED026"/>
        <s v="ORD100368_20250827_CUST01978_MED019"/>
        <s v="ORD100369_20250514_CUST00463_MED014"/>
        <s v="ORD100370_20251116_CUST01386_MED017"/>
        <s v="ORD100371_20251018_CUST01577_MED027"/>
        <s v="ORD100372_20240618_CUST00307_MED016"/>
        <s v="ORD100373_20240828_CUST00323_MED015"/>
        <s v="ORD100374_20240119_CUST00421_MED014"/>
        <s v="ORD100375_20250729_CUST00848_MED022"/>
        <s v="ORD100376_20250107_CUST02933_MED004"/>
        <s v="ORD100377_20240216_CUST00673_MED005"/>
        <s v="ORD100377_20250206_CUST00884_MED027"/>
        <s v="ORD100379_20250406_CUST01874_MED019"/>
        <s v="ORD100380_20250509_CUST02083_MED030"/>
        <s v="ORD100381_20250128_CUST01715_MED030"/>
        <s v="ORD100381_20250908_CUST02868_MED024"/>
        <s v="ORD100383_20251001_CUST02927_MED022"/>
        <s v="ORD100384_20241226_CUST02304_MED019"/>
        <s v="ORD100385_20250619_CUST00437_MED013"/>
        <s v="ORD100385_20240304_CUST02829_MED010"/>
        <s v="ORD100387_20250728_CUST01593_MED017"/>
        <s v="ORD100388_20251202_CUST01281_MED002"/>
        <s v="ORD100389_20250713_CUST03025_MED007"/>
        <s v="ORD100390_20240502_CUST01546_MED014"/>
        <s v="ORD100391_20240607_CUST00164_MED030"/>
        <s v="ORD100391_20251225_CUST01302_MED008"/>
        <s v="ORD100391_20240814_CUST00874_MED011"/>
        <s v="ORD100391_20241220_CUST01826_MED029"/>
        <s v="ORD100395_20250707_CUST02966_MED001"/>
        <s v="ORD100396_20251029_CUST00789_MED017"/>
        <s v="ORD100397_20251006_CUST03169_MED028"/>
        <s v="ORD100398_20240606_CUST00098_MED023"/>
        <s v="ORD100399_20250221_CUST01590_MED021"/>
        <s v="ORD100400_20250822_CUST00187_MED028"/>
        <s v="ORD100401_20250324_CUST01563_MED027"/>
        <s v="ORD100402_20240527_CUST01221_MED029"/>
        <s v="ORD100402_20240106_CUST02346_MED013"/>
        <s v="ORD100404_20250608_CUST00584_MED006"/>
        <s v="ORD100405_20240315_CUST01191_MED003"/>
        <s v="ORD100405_20250926_CUST00286_MED007"/>
        <s v="ORD100407_20250314_CUST00691_MED011"/>
        <s v="ORD100408_20241205_CUST01966_MED015"/>
        <s v="ORD100409_20240523_CUST02207_MED009"/>
        <s v="ORD100410_20250815_CUST01660_MED019"/>
        <s v="ORD100411_20240816_CUST03163_MED024"/>
        <s v="ORD100412_20250920_CUST02803_MED025"/>
        <s v="ORD100413_20240211_CUST00897_MED016"/>
        <s v="ORD100414_20250410_CUST00191_MED021"/>
        <s v="ORD100415_20250122_CUST01497_MED021"/>
        <s v="ORD100416_20241219_CUST01995_MED016"/>
        <s v="ORD100417_20241014_CUST00867_MED006"/>
        <s v="ORD100418_20250508_CUST02766_MED016"/>
        <s v="ORD100419_20240613_CUST00552_MED017"/>
        <s v="ORD100420_20250731_CUST02612_MED029"/>
        <s v="ORD100421_20240623_CUST00899_MED014"/>
        <s v="ORD100422_20251203_CUST01404_MED015"/>
        <s v="ORD100423_20250531_CUST02804_MED027"/>
        <s v="ORD100423_20251106_CUST00534_MED020"/>
        <s v="ORD100425_20240214_CUST02858_MED014"/>
        <s v="ORD100426_20240917_CUST01955_MED008"/>
        <s v="ORD100426_20240108_CUST02368_MED004"/>
        <s v="ORD100428_20251029_CUST02398_MED009"/>
        <s v="ORD100429_20250724_CUST01977_MED012"/>
        <s v="ORD100430_20251106_CUST00488_MED008"/>
        <s v="ORD100431_20250920_CUST02856_MED023"/>
        <s v="ORD100431_20240926_CUST00909_MED003"/>
        <s v="ORD100433_20250903_CUST00236_MED027"/>
        <s v="ORD100433_20250905_CUST02092_MED023"/>
        <s v="ORD100435_20250213_CUST01447_MED013"/>
        <s v="ORD100436_20250726_CUST02388_MED012"/>
        <s v="ORD100437_20250220_CUST02074_MED018"/>
        <s v="ORD100438_20250121_CUST02307_MED025"/>
        <s v="ORD100439_20240921_CUST00277_MED021"/>
        <s v="ORD100440_20240926_CUST01017_MED003"/>
        <s v="ORD100441_20250810_CUST01103_MED024"/>
        <s v="ORD100442_20240730_CUST00939_MED027"/>
        <s v="ORD100443_20250708_CUST00174_MED016"/>
        <s v="ORD100444_20250607_CUST01148_MED008"/>
        <s v="ORD100445_20250207_CUST02812_MED006"/>
        <s v="ORD100446_20240413_CUST01333_MED020"/>
        <s v="ORD100447_20250525_CUST01737_MED014"/>
        <s v="ORD100448_20251203_CUST00937_MED004"/>
        <s v="ORD100449_20240110_CUST00724_MED016"/>
        <s v="ORD100450_20250804_CUST00196_MED004"/>
        <s v="ORD100451_20250103_CUST02296_MED030"/>
        <s v="ORD100452_20241018_CUST01455_MED022"/>
        <s v="ORD100453_20240528_CUST00687_MED026"/>
        <s v="ORD100454_20241117_CUST01298_MED010"/>
        <s v="ORD100455_20240707_CUST03499_MED005"/>
        <s v="ORD100456_20240407_CUST00262_MED029"/>
        <s v="ORD100457_20240327_CUST02683_MED029"/>
        <s v="ORD100457_20251110_CUST01462_MED030"/>
        <s v="ORD100457_20251215_CUST02209_MED019"/>
        <s v="ORD100460_20250508_CUST02211_MED026"/>
        <s v="ORD100461_20240519_CUST01409_MED016"/>
        <s v="ORD100462_20250903_CUST00948_MED001"/>
        <s v="ORD100463_20251023_CUST01597_MED013"/>
        <s v="ORD100464_20250628_CUST03313_MED014"/>
        <s v="ORD100465_20250929_CUST02016_MED011"/>
        <s v="ORD100465_20250324_CUST02979_MED008"/>
        <s v="ORD100467_20240202_CUST01353_MED027"/>
        <s v="ORD100468_20240913_CUST03348_MED027"/>
        <s v="ORD100469_20240406_CUST02135_MED007"/>
        <s v="ORD100470_20250716_CUST02134_MED009"/>
        <s v="ORD100471_20241128_CUST00062_MED026"/>
        <s v="ORD100472_20240607_CUST01522_MED003"/>
        <s v="ORD100473_20251219_CUST02197_MED004"/>
        <s v="ORD100473_20250121_CUST01468_MED005"/>
        <s v="ORD100475_20240710_CUST02227_MED011"/>
        <s v="ORD100476_20240926_CUST02219_MED015"/>
        <s v="ORD100477_20240901_CUST01314_MED003"/>
        <s v="ORD100478_20241126_CUST01679_MED011"/>
        <s v="ORD100478_20240715_CUST00405_MED019"/>
        <s v="ORD100480_20250912_CUST02941_MED001"/>
        <s v="ORD100481_20250301_CUST03368_MED026"/>
        <s v="ORD100482_20250615_CUST00398_MED024"/>
        <s v="ORD100483_20250725_CUST01701_MED004"/>
        <s v="ORD100484_20250717_CUST01645_MED011"/>
        <s v="ORD100485_20250226_CUST03131_MED014"/>
        <s v="ORD100486_20250408_CUST01833_MED001"/>
        <s v="ORD100487_20240815_CUST00880_MED011"/>
        <s v="ORD100487_20250416_CUST01457_MED005"/>
        <s v="ORD100489_20240810_CUST03008_MED024"/>
        <s v="ORD100489_20250813_CUST01563_MED025"/>
        <s v="ORD100491_20250908_CUST00047_MED025"/>
        <s v="ORD100492_20251215_CUST00905_MED002"/>
        <s v="ORD100493_20241023_CUST03221_MED005"/>
        <s v="ORD100493_20250528_CUST01780_MED023"/>
        <s v="ORD100495_20250620_CUST01009_MED003"/>
        <s v="ORD100496_20241222_CUST00781_MED012"/>
        <s v="ORD100497_20240827_CUST00818_MED012"/>
        <s v="ORD100498_20241021_CUST00057_MED023"/>
        <s v="ORD100499_20250619_CUST03074_MED018"/>
        <s v="ORD100500_20240302_CUST01164_MED026"/>
        <s v="ORD100501_20251106_CUST01476_MED004"/>
        <s v="ORD100502_20250511_CUST02446_MED003"/>
        <s v="ORD100503_20241108_CUST01367_MED013"/>
        <s v="ORD100504_20251002_CUST01056_MED013"/>
        <s v="ORD100505_20250206_CUST02691_MED003"/>
        <s v="ORD100506_20250312_CUST01280_MED020"/>
        <s v="ORD100507_20241112_CUST02821_MED029"/>
        <s v="ORD100507_20250629_CUST02947_MED006"/>
        <s v="ORD100509_20251014_CUST03025_MED005"/>
        <s v="ORD100510_20240824_CUST02816_MED012"/>
        <s v="ORD100511_20250131_CUST02013_MED005"/>
        <s v="ORD100512_20240726_CUST03104_MED003"/>
        <s v="ORD100513_20240909_CUST01752_MED025"/>
        <s v="ORD100514_20250407_CUST01872_MED029"/>
        <s v="ORD100515_20251007_CUST00202_MED010"/>
        <s v="ORD100516_20240225_CUST02827_MED029"/>
        <s v="ORD100517_20251213_CUST02239_MED013"/>
        <s v="ORD100518_20251209_CUST02657_MED023"/>
        <s v="ORD100518_20251225_CUST01574_MED026"/>
        <s v="ORD100520_20250802_CUST02702_MED005"/>
        <s v="ORD100521_20250401_CUST01183_MED006"/>
        <s v="ORD100522_20250525_CUST02227_MED001"/>
        <s v="ORD100523_20250907_CUST02459_MED008"/>
        <s v="ORD100523_20241223_CUST00151_MED028"/>
        <s v="ORD100525_20240701_CUST00661_MED010"/>
        <s v="ORD100526_20240405_CUST03148_MED011"/>
        <s v="ORD100527_20240504_CUST02846_MED009"/>
        <s v="ORD100528_20251006_CUST02167_MED016"/>
        <s v="ORD100529_20250811_CUST02553_MED030"/>
        <s v="ORD100530_20240826_CUST02903_MED007"/>
        <s v="ORD100531_20241207_CUST01433_MED026"/>
        <s v="ORD100532_20250717_CUST01327_MED001"/>
        <s v="ORD100533_20241212_CUST02755_MED030"/>
        <s v="ORD100534_20250227_CUST03042_MED027"/>
        <s v="ORD100535_20241205_CUST03275_MED029"/>
        <s v="ORD100536_20250202_CUST00768_MED004"/>
        <s v="ORD100536_20240831_CUST01523_MED027"/>
        <s v="ORD100538_20250330_CUST02073_MED026"/>
        <s v="ORD100538_20240410_CUST03368_MED022"/>
        <s v="ORD100540_20240215_CUST02815_MED020"/>
        <s v="ORD100540_20241115_CUST02617_MED007"/>
        <s v="ORD100542_20240610_CUST01121_MED001"/>
        <s v="ORD100543_20251222_CUST03294_MED019"/>
        <s v="ORD100543_20250427_CUST02767_MED004"/>
        <s v="ORD100545_20241115_CUST01362_MED007"/>
        <s v="ORD100546_20251216_CUST01919_MED015"/>
        <s v="ORD100547_20250923_CUST01057_MED012"/>
        <s v="ORD100547_20240425_CUST01440_MED015"/>
        <s v="ORD100549_20240419_CUST01335_MED021"/>
        <s v="ORD100550_20250508_CUST01573_MED011"/>
        <s v="ORD100551_20251116_CUST00320_MED030"/>
        <s v="ORD100552_20240629_CUST01262_MED003"/>
        <s v="ORD100552_20240522_CUST02379_MED025"/>
        <s v="ORD100554_20250814_CUST01832_MED007"/>
        <s v="ORD100555_20250819_CUST00034_MED017"/>
        <s v="ORD100556_20250102_CUST00450_MED010"/>
        <s v="ORD100557_20250321_CUST02233_MED022"/>
        <s v="ORD100558_20251117_CUST00515_MED001"/>
        <s v="ORD100558_20250301_CUST01868_MED026"/>
        <s v="ORD100560_20240819_CUST00762_MED020"/>
        <s v="ORD100561_20250813_CUST01504_MED002"/>
        <s v="ORD100562_20240321_CUST02144_MED020"/>
        <s v="ORD100563_20241217_CUST02192_MED001"/>
        <s v="ORD100564_20241028_CUST01185_MED002"/>
        <s v="ORD100565_20250809_CUST00212_MED010"/>
        <s v="ORD100566_20241011_CUST01033_MED020"/>
        <s v="ORD100567_20250113_CUST03309_MED009"/>
        <s v="ORD100568_20250901_CUST03366_MED027"/>
        <s v="ORD100569_20241219_CUST00223_MED009"/>
        <s v="ORD100570_20250629_CUST00958_MED022"/>
        <s v="ORD100571_20241119_CUST02172_MED002"/>
        <s v="ORD100572_20240930_CUST03287_MED009"/>
        <s v="ORD100573_20251124_CUST02828_MED011"/>
        <s v="ORD100574_20241225_CUST00899_MED010"/>
        <s v="ORD100575_20251015_CUST00499_MED004"/>
        <s v="ORD100576_20240916_CUST01207_MED022"/>
        <s v="ORD100577_20240316_CUST01136_MED002"/>
        <s v="ORD100578_20240724_CUST02500_MED006"/>
        <s v="ORD100579_20240922_CUST00424_MED003"/>
        <s v="ORD100580_20251111_CUST01600_MED005"/>
        <s v="ORD100581_20240312_CUST02213_MED001"/>
        <s v="ORD100582_20241106_CUST01641_MED021"/>
        <s v="ORD100583_20240629_CUST02272_MED013"/>
        <s v="ORD100584_20250324_CUST03012_MED005"/>
        <s v="ORD100585_20251020_CUST01261_MED018"/>
        <s v="ORD100586_20240213_CUST01661_MED007"/>
        <s v="ORD100587_20240207_CUST03013_MED016"/>
        <s v="ORD100587_20251009_CUST00205_MED010"/>
        <s v="ORD100589_20250922_CUST00904_MED026"/>
        <s v="ORD100590_20250812_CUST02236_MED011"/>
        <s v="ORD100590_20240524_CUST03103_MED006"/>
        <s v="ORD100592_20251009_CUST02509_MED025"/>
        <s v="ORD100593_20250502_CUST02836_MED007"/>
        <s v="ORD100594_20250526_CUST02507_MED021"/>
        <s v="ORD100595_20240407_CUST02536_MED028"/>
        <s v="ORD100596_20240601_CUST02807_MED030"/>
        <s v="ORD100597_20250321_CUST01030_MED020"/>
        <s v="ORD100598_20240130_CUST01987_MED004"/>
        <s v="ORD100599_20241129_CUST00943_MED004"/>
        <s v="ORD100600_20250511_CUST00223_MED014"/>
        <s v="ORD100601_20251009_CUST01469_MED007"/>
        <s v="ORD100602_20240624_CUST03115_MED008"/>
        <s v="ORD100602_20250618_CUST02004_MED007"/>
        <s v="ORD100604_20250320_CUST02374_MED029"/>
        <s v="ORD100605_20250531_CUST00138_MED017"/>
        <s v="ORD100605_20240113_CUST02840_MED014"/>
        <s v="ORD100607_20240614_CUST02881_MED028"/>
        <s v="ORD100608_20250114_CUST02568_MED023"/>
        <s v="ORD100609_20241003_CUST02860_MED018"/>
        <s v="ORD100610_20251121_CUST01491_MED002"/>
        <s v="ORD100611_20240728_CUST00567_MED008"/>
        <s v="ORD100612_20240930_CUST02063_MED014"/>
        <s v="ORD100613_20250628_CUST02779_MED018"/>
        <s v="ORD100613_20250204_CUST00733_MED003"/>
        <s v="ORD100615_20251129_CUST02218_MED005"/>
        <s v="ORD100615_20240825_CUST03420_MED021"/>
        <s v="ORD100617_20250803_CUST00541_MED026"/>
        <s v="ORD100618_20250411_CUST00682_MED030"/>
        <s v="ORD100618_20241120_CUST02354_MED015"/>
        <s v="ORD100620_20250706_CUST00666_MED010"/>
        <s v="ORD100620_20250713_CUST02079_MED021"/>
        <s v="ORD100622_20240425_CUST02997_MED029"/>
        <s v="ORD100623_20240404_CUST01337_MED020"/>
        <s v="ORD100624_20250401_CUST02774_MED003"/>
        <s v="ORD100625_20250104_CUST01629_MED023"/>
        <s v="ORD100626_20250728_CUST00359_MED024"/>
        <s v="ORD100627_20250228_CUST00572_MED019"/>
        <s v="ORD100627_20250223_CUST02617_MED009"/>
        <s v="ORD100629_20250517_CUST00173_MED027"/>
        <s v="ORD100630_20240606_CUST01076_MED021"/>
        <s v="ORD100631_20251022_CUST01003_MED004"/>
        <s v="ORD100632_20240921_CUST02573_MED016"/>
        <s v="ORD100633_20240229_CUST00599_MED015"/>
        <s v="ORD100633_20241025_CUST02170_MED030"/>
        <s v="ORD100635_20251202_CUST03277_MED009"/>
        <s v="ORD100635_20241015_CUST01528_MED016"/>
        <s v="ORD100637_20250726_CUST02513_MED027"/>
        <s v="ORD100638_20240429_CUST03354_MED030"/>
        <s v="ORD100639_20241107_CUST00118_MED027"/>
        <s v="ORD100640_20240321_CUST01741_MED025"/>
        <s v="ORD100640_20251106_CUST02104_MED002"/>
        <s v="ORD100642_20240729_CUST02407_MED007"/>
        <s v="ORD100643_20250527_CUST03199_MED020"/>
        <s v="ORD100644_20241015_CUST00704_MED025"/>
        <s v="ORD100645_20250826_CUST00759_MED022"/>
        <s v="ORD100646_20241117_CUST00507_MED004"/>
        <s v="ORD100646_20250520_CUST00474_MED010"/>
        <s v="ORD100648_20250314_CUST00774_MED003"/>
        <s v="ORD100649_20250209_CUST01795_MED022"/>
        <s v="ORD100649_20240722_CUST01388_MED020"/>
        <s v="ORD100651_20251021_CUST01640_MED016"/>
        <s v="ORD100651_20240913_CUST02005_MED008"/>
        <s v="ORD100653_20250126_CUST02477_MED011"/>
        <s v="ORD100654_20251108_CUST02040_MED017"/>
        <s v="ORD100655_20240501_CUST01572_MED011"/>
        <s v="ORD100656_20240617_CUST02014_MED005"/>
        <s v="ORD100657_20240609_CUST02076_MED013"/>
        <s v="ORD100657_20250827_CUST00185_MED027"/>
        <s v="ORD100659_20241231_CUST01688_MED002"/>
        <s v="ORD100660_20240427_CUST01383_MED001"/>
        <s v="ORD100661_20251213_CUST01924_MED001"/>
        <s v="ORD100662_20240729_CUST01377_MED017"/>
        <s v="ORD100663_20240318_CUST03443_MED018"/>
        <s v="ORD100664_20250815_CUST00389_MED011"/>
        <s v="ORD100665_20241105_CUST02068_MED010"/>
        <s v="ORD100666_20250714_CUST00740_MED001"/>
        <s v="ORD100667_20251015_CUST02183_MED020"/>
        <s v="ORD100668_20240531_CUST00985_MED024"/>
        <s v="ORD100669_20240930_CUST03374_MED021"/>
        <s v="ORD100669_20241113_CUST01902_MED018"/>
        <s v="ORD100669_20241011_CUST02698_MED006"/>
        <s v="ORD100672_20240306_CUST01668_MED012"/>
        <s v="ORD100673_20250527_CUST00495_MED022"/>
        <s v="ORD100674_20241116_CUST01349_MED019"/>
        <s v="ORD100675_20241008_CUST01801_MED009"/>
        <s v="ORD100676_20240909_CUST01138_MED026"/>
        <s v="ORD100677_20251109_CUST03273_MED023"/>
        <s v="ORD100678_20251202_CUST00500_MED028"/>
        <s v="ORD100679_20240829_CUST01219_MED028"/>
        <s v="ORD100680_20250518_CUST01930_MED014"/>
        <s v="ORD100681_20241226_CUST01724_MED024"/>
        <s v="ORD100682_20251018_CUST00558_MED013"/>
        <s v="ORD100683_20251203_CUST01681_MED011"/>
        <s v="ORD100684_20250228_CUST01506_MED013"/>
        <s v="ORD100685_20250418_CUST00813_MED023"/>
        <s v="ORD100686_20240623_CUST02324_MED001"/>
        <s v="ORD100687_20240714_CUST03332_MED009"/>
        <s v="ORD100688_20240712_CUST01714_MED014"/>
        <s v="ORD100689_20251201_CUST02652_MED003"/>
        <s v="ORD100690_20251226_CUST01734_MED020"/>
        <s v="ORD100691_20251117_CUST03287_MED023"/>
        <s v="ORD100692_20240515_CUST02292_MED019"/>
        <s v="ORD100693_20250627_CUST01774_MED009"/>
        <s v="ORD100694_20240926_CUST02511_MED025"/>
        <s v="ORD100695_20240603_CUST02277_MED030"/>
        <s v="ORD100695_20240923_CUST00670_MED015"/>
        <s v="ORD100697_20240425_CUST03465_MED028"/>
        <s v="ORD100698_20251110_CUST02399_MED019"/>
        <s v="ORD100699_20251124_CUST00387_MED011"/>
        <s v="ORD100700_20240606_CUST00119_MED015"/>
        <s v="ORD100701_20240214_CUST02688_MED015"/>
        <s v="ORD100702_20241016_CUST01324_MED002"/>
        <s v="ORD100703_20250212_CUST00366_MED028"/>
        <s v="ORD100704_20250318_CUST03015_MED030"/>
        <s v="ORD100705_20250201_CUST01952_MED019"/>
        <s v="ORD100706_20240405_CUST00166_MED011"/>
        <s v="ORD100707_20250323_CUST00325_MED026"/>
        <s v="ORD100708_20240218_CUST02257_MED030"/>
        <s v="ORD100709_20250822_CUST00335_MED017"/>
        <s v="ORD100710_20251222_CUST01220_MED019"/>
        <s v="ORD100711_20250910_CUST01063_MED022"/>
        <s v="ORD100712_20250218_CUST02695_MED020"/>
        <s v="ORD100713_20240330_CUST00513_MED001"/>
        <s v="ORD100714_20251027_CUST00991_MED027"/>
        <s v="ORD100715_20240429_CUST00681_MED005"/>
        <s v="ORD100716_20250806_CUST03398_MED013"/>
        <s v="ORD100717_20250902_CUST02995_MED010"/>
        <s v="ORD100718_20240303_CUST02164_MED014"/>
        <s v="ORD100719_20251023_CUST01421_MED023"/>
        <s v="ORD100720_20250824_CUST02806_MED030"/>
        <s v="ORD100721_20251120_CUST02673_MED012"/>
        <s v="ORD100722_20240512_CUST00710_MED006"/>
        <s v="ORD100723_20240119_CUST01470_MED009"/>
        <s v="ORD100724_20250924_CUST00929_MED018"/>
        <s v="ORD100725_20251207_CUST02112_MED022"/>
        <s v="ORD100726_20240212_CUST02078_MED006"/>
        <s v="ORD100727_20250525_CUST03001_MED004"/>
        <s v="ORD100728_20240107_CUST01005_MED026"/>
        <s v="ORD100729_20251111_CUST01006_MED025"/>
        <s v="ORD100730_20250612_CUST03255_MED012"/>
        <s v="ORD100731_20250215_CUST03164_MED014"/>
        <s v="ORD100732_20251231_CUST03273_MED029"/>
        <s v="ORD100733_20240109_CUST03388_MED029"/>
        <s v="ORD100734_20251026_CUST01657_MED007"/>
        <s v="ORD100735_20250607_CUST02261_MED017"/>
        <s v="ORD100736_20241107_CUST02976_MED017"/>
        <s v="ORD100736_20251028_CUST00511_MED010"/>
        <s v="ORD100738_20241018_CUST02732_MED027"/>
        <s v="ORD100739_20240716_CUST03371_MED012"/>
        <s v="ORD100740_20240513_CUST01951_MED015"/>
        <s v="ORD100741_20251013_CUST01735_MED023"/>
        <s v="ORD100742_20250413_CUST00530_MED017"/>
        <s v="ORD100743_20250113_CUST00487_MED028"/>
        <s v="ORD100744_20250118_CUST01243_MED016"/>
        <s v="ORD100745_20250515_CUST00009_MED018"/>
        <s v="ORD100746_20250121_CUST01947_MED024"/>
        <s v="ORD100746_20241129_CUST00366_MED020"/>
        <s v="ORD100748_20250329_CUST03015_MED021"/>
        <s v="ORD100749_20240328_CUST00789_MED018"/>
        <s v="ORD100749_20250628_CUST00737_MED009"/>
        <s v="ORD100751_20240216_CUST02014_MED030"/>
        <s v="ORD100751_20240411_CUST02220_MED010"/>
        <s v="ORD100751_20241129_CUST00744_MED023"/>
        <s v="ORD100754_20240503_CUST00213_MED008"/>
        <s v="ORD100754_20250420_CUST02266_MED003"/>
        <s v="ORD100756_20250722_CUST02669_MED005"/>
        <s v="ORD100757_20240621_CUST03204_MED018"/>
        <s v="ORD100758_20240620_CUST00003_MED030"/>
        <s v="ORD100759_20250606_CUST01153_MED006"/>
        <s v="ORD100760_20240803_CUST02501_MED026"/>
        <s v="ORD100761_20241125_CUST01400_MED015"/>
        <s v="ORD100761_20240110_CUST02756_MED014"/>
        <s v="ORD100763_20251118_CUST01824_MED004"/>
        <s v="ORD100763_20250114_CUST00791_MED001"/>
        <s v="ORD100765_20251002_CUST01242_MED023"/>
        <s v="ORD100765_20251015_CUST01623_MED028"/>
        <s v="ORD100765_20240511_CUST03056_MED005"/>
        <s v="ORD100768_20251210_CUST02777_MED020"/>
        <s v="ORD100769_20250220_CUST01123_MED022"/>
        <s v="ORD100770_20250629_CUST01839_MED001"/>
        <s v="ORD100771_20240912_CUST00807_MED011"/>
        <s v="ORD100772_20240910_CUST00442_MED008"/>
        <s v="ORD100773_20251002_CUST01829_MED004"/>
        <s v="ORD100774_20250328_CUST00225_MED020"/>
        <s v="ORD100775_20250924_CUST03081_MED008"/>
        <s v="ORD100776_20250926_CUST00415_MED021"/>
        <s v="ORD100776_20250901_CUST02922_MED019"/>
        <s v="ORD100778_20250927_CUST01822_MED008"/>
        <s v="ORD100779_20250708_CUST03177_MED005"/>
        <s v="ORD100779_20250603_CUST03356_MED018"/>
        <s v="ORD100781_20250502_CUST02846_MED015"/>
        <s v="ORD100782_20240417_CUST01861_MED026"/>
        <s v="ORD100783_20240806_CUST00980_MED024"/>
        <s v="ORD100784_20240107_CUST01487_MED003"/>
        <s v="ORD100784_20240131_CUST00816_MED010"/>
        <s v="ORD100786_20240629_CUST03453_MED030"/>
        <s v="ORD100787_20240902_CUST01515_MED012"/>
        <s v="ORD100787_20240513_CUST03256_MED007"/>
        <s v="ORD100789_20241028_CUST03235_MED011"/>
        <s v="ORD100790_20240324_CUST03214_MED026"/>
        <s v="ORD100791_20240702_CUST01319_MED012"/>
        <s v="ORD100792_20250820_CUST02662_MED007"/>
        <s v="ORD100793_20250808_CUST00644_MED027"/>
        <s v="ORD100794_20240212_CUST01906_MED020"/>
        <s v="ORD100795_20240702_CUST01810_MED009"/>
        <s v="ORD100796_20240821_CUST00404_MED003"/>
        <s v="ORD100797_20251130_CUST03463_MED007"/>
        <s v="ORD100798_20241015_CUST03369_MED026"/>
        <s v="ORD100799_20240821_CUST00930_MED024"/>
        <s v="ORD100800_20240328_CUST01283_MED007"/>
        <s v="ORD100801_20250814_CUST00526_MED024"/>
        <s v="ORD100802_20250217_CUST03125_MED023"/>
        <s v="ORD100803_20250909_CUST02490_MED028"/>
        <s v="ORD100804_20241202_CUST02333_MED021"/>
        <s v="ORD100804_20240722_CUST00285_MED013"/>
        <s v="ORD100806_20240624_CUST01339_MED030"/>
        <s v="ORD100807_20240730_CUST00533_MED007"/>
        <s v="ORD100808_20250529_CUST02936_MED015"/>
        <s v="ORD100809_20250805_CUST02011_MED015"/>
        <s v="ORD100810_20240628_CUST01701_MED006"/>
        <s v="ORD100811_20240214_CUST00982_MED028"/>
        <s v="ORD100812_20250225_CUST03121_MED004"/>
        <s v="ORD100813_20250602_CUST00183_MED001"/>
        <s v="ORD100814_20250210_CUST00155_MED009"/>
        <s v="ORD100814_20250715_CUST02692_MED023"/>
        <s v="ORD100816_20240507_CUST02190_MED013"/>
        <s v="ORD100817_20240205_CUST02765_MED007"/>
        <s v="ORD100818_20250904_CUST00020_MED025"/>
        <s v="ORD100819_20240115_CUST01381_MED007"/>
        <s v="ORD100819_20250608_CUST00442_MED011"/>
        <s v="ORD100821_20240418_CUST01461_MED006"/>
        <s v="ORD100822_20241012_CUST02663_MED012"/>
        <s v="ORD100823_20240407_CUST02458_MED021"/>
        <s v="ORD100824_20251205_CUST01303_MED022"/>
        <s v="ORD100825_20251222_CUST00055_MED001"/>
        <s v="ORD100825_20250118_CUST02043_MED007"/>
        <s v="ORD100825_20241121_CUST02637_MED025"/>
        <s v="ORD100828_20240729_CUST02210_MED030"/>
        <s v="ORD100829_20240706_CUST01812_MED001"/>
        <s v="ORD100829_20250829_CUST02249_MED026"/>
        <s v="ORD100831_20240907_CUST01737_MED020"/>
        <s v="ORD100831_20250103_CUST01632_MED006"/>
        <s v="ORD100833_20250313_CUST03499_MED025"/>
        <s v="ORD100834_20250409_CUST01161_MED018"/>
        <s v="ORD100834_20250527_CUST02992_MED012"/>
        <s v="ORD100836_20250825_CUST00292_MED029"/>
        <s v="ORD100837_20241222_CUST02088_MED016"/>
        <s v="ORD100838_20240205_CUST03331_MED021"/>
        <s v="ORD100839_20240530_CUST01042_MED020"/>
        <s v="ORD100840_20250823_CUST00330_MED030"/>
        <s v="ORD100841_20250225_CUST03083_MED030"/>
        <s v="ORD100842_20250211_CUST02864_MED001"/>
        <s v="ORD100843_20250317_CUST00699_MED012"/>
        <s v="ORD100844_20240301_CUST03072_MED026"/>
        <s v="ORD100845_20240619_CUST00327_MED003"/>
        <s v="ORD100846_20240413_CUST00039_MED009"/>
        <s v="ORD100847_20250616_CUST03119_MED030"/>
        <s v="ORD100848_20240902_CUST01480_MED013"/>
        <s v="ORD100849_20250215_CUST02971_MED029"/>
        <s v="ORD100850_20250925_CUST02811_MED028"/>
        <s v="ORD100851_20241129_CUST02777_MED008"/>
        <s v="ORD100852_20251217_CUST00412_MED013"/>
        <s v="ORD100852_20240330_CUST01235_MED022"/>
        <s v="ORD100854_20240623_CUST03086_MED023"/>
        <s v="ORD100855_20240920_CUST02728_MED029"/>
        <s v="ORD100856_20250812_CUST03139_MED020"/>
        <s v="ORD100857_20240816_CUST01062_MED010"/>
        <s v="ORD100857_20241116_CUST01558_MED024"/>
        <s v="ORD100859_20240509_CUST02129_MED020"/>
        <s v="ORD100860_20250526_CUST02786_MED005"/>
        <s v="ORD100861_20251206_CUST00506_MED028"/>
        <s v="ORD100861_20241207_CUST00626_MED023"/>
        <s v="ORD100863_20241102_CUST03339_MED030"/>
        <s v="ORD100864_20250204_CUST01602_MED017"/>
        <s v="ORD100864_20250817_CUST03298_MED028"/>
        <s v="ORD100866_20240528_CUST00860_MED026"/>
        <s v="ORD100867_20250313_CUST02784_MED006"/>
        <s v="ORD100868_20240601_CUST02569_MED013"/>
        <s v="ORD100869_20251117_CUST02698_MED025"/>
        <s v="ORD100869_20240325_CUST00500_MED021"/>
        <s v="ORD100871_20240406_CUST03254_MED006"/>
        <s v="ORD100872_20251231_CUST03258_MED006"/>
        <s v="ORD100873_20250821_CUST02208_MED027"/>
        <s v="ORD100873_20250402_CUST03279_MED004"/>
        <s v="ORD100873_20240507_CUST02074_MED012"/>
        <s v="ORD100873_20250615_CUST03207_MED022"/>
        <s v="ORD100877_20251109_CUST03358_MED008"/>
        <s v="ORD100878_20241011_CUST00527_MED020"/>
        <s v="ORD100878_20240917_CUST02772_MED023"/>
        <s v="ORD100880_20251025_CUST03361_MED020"/>
        <s v="ORD100880_20240507_CUST02177_MED022"/>
        <s v="ORD100882_20240819_CUST01121_MED004"/>
        <s v="ORD100883_20250516_CUST00392_MED012"/>
        <s v="ORD100884_20250202_CUST00741_MED026"/>
        <s v="ORD100885_20251204_CUST02104_MED005"/>
        <s v="ORD100886_20240912_CUST02778_MED014"/>
        <s v="ORD100887_20250617_CUST02943_MED030"/>
        <s v="ORD100888_20240319_CUST02990_MED003"/>
        <s v="ORD100889_20240519_CUST01965_MED017"/>
        <s v="ORD100890_20240108_CUST02926_MED023"/>
        <s v="ORD100891_20240621_CUST02763_MED029"/>
        <s v="ORD100892_20250308_CUST02030_MED006"/>
        <s v="ORD100893_20241027_CUST01085_MED001"/>
        <s v="ORD100894_20250514_CUST00236_MED001"/>
        <s v="ORD100895_20240110_CUST00416_MED016"/>
        <s v="ORD100896_20251103_CUST01025_MED016"/>
        <s v="ORD100897_20251103_CUST03439_MED006"/>
        <s v="ORD100898_20240516_CUST01617_MED024"/>
        <s v="ORD100899_20250522_CUST03277_MED023"/>
        <s v="ORD100899_20240420_CUST03247_MED005"/>
        <s v="ORD100901_20250903_CUST03021_MED014"/>
        <s v="ORD100902_20240710_CUST01022_MED025"/>
        <s v="ORD100903_20240415_CUST02872_MED017"/>
        <s v="ORD100903_20240209_CUST01122_MED030"/>
        <s v="ORD100905_20240824_CUST00909_MED014"/>
        <s v="ORD100906_20241225_CUST02915_MED008"/>
        <s v="ORD100907_20250913_CUST00413_MED006"/>
        <s v="ORD100908_20240513_CUST01357_MED024"/>
        <s v="ORD100909_20250128_CUST00358_MED004"/>
        <s v="ORD100910_20240317_CUST02239_MED011"/>
        <s v="ORD100911_20250717_CUST02915_MED029"/>
        <s v="ORD100912_20240310_CUST01978_MED017"/>
        <s v="ORD100913_20250802_CUST00250_MED023"/>
        <s v="ORD100914_20250605_CUST01574_MED025"/>
        <s v="ORD100915_20240110_CUST03239_MED015"/>
        <s v="ORD100916_20240624_CUST00918_MED018"/>
        <s v="ORD100917_20240911_CUST03373_MED018"/>
        <s v="ORD100918_20250222_CUST02505_MED011"/>
        <s v="ORD100919_20240117_CUST02202_MED028"/>
        <s v="ORD100920_20251011_CUST02476_MED007"/>
        <s v="ORD100921_20250320_CUST01510_MED029"/>
        <s v="ORD100922_20240703_CUST02653_MED001"/>
        <s v="ORD100922_20250312_CUST01005_MED030"/>
        <s v="ORD100924_20240122_CUST00451_MED001"/>
        <s v="ORD100925_20250906_CUST00056_MED001"/>
        <s v="ORD100926_20250730_CUST01820_MED006"/>
        <s v="ORD100926_20240215_CUST00422_MED010"/>
        <s v="ORD100928_20240530_CUST01448_MED010"/>
        <s v="ORD100929_20240817_CUST00417_MED012"/>
        <s v="ORD100930_20250627_CUST01372_MED006"/>
        <s v="ORD100931_20241004_CUST02045_MED012"/>
        <s v="ORD100932_20250203_CUST01830_MED026"/>
        <s v="ORD100932_20241126_CUST00523_MED025"/>
        <s v="ORD100932_20251031_CUST01008_MED014"/>
        <s v="ORD100935_20250307_CUST02159_MED025"/>
        <s v="ORD100936_20240118_CUST01485_MED016"/>
        <s v="ORD100937_20250718_CUST01725_MED007"/>
        <s v="ORD100938_20250310_CUST01523_MED023"/>
        <s v="ORD100939_20240321_CUST01004_MED001"/>
        <s v="ORD100940_20251216_CUST01227_MED014"/>
        <s v="ORD100940_20251019_CUST00132_MED025"/>
        <s v="ORD100942_20250528_CUST01254_MED008"/>
        <s v="ORD100943_20240227_CUST00897_MED006"/>
        <s v="ORD100944_20250218_CUST03389_MED006"/>
        <s v="ORD100945_20241209_CUST00115_MED010"/>
        <s v="ORD100946_20240203_CUST00985_MED003"/>
        <s v="ORD100946_20241112_CUST00035_MED025"/>
        <s v="ORD100948_20250530_CUST00414_MED026"/>
        <s v="ORD100949_20251129_CUST01897_MED029"/>
        <s v="ORD100950_20250528_CUST02115_MED020"/>
        <s v="ORD100951_20250317_CUST00164_MED023"/>
        <s v="ORD100952_20250524_CUST00399_MED001"/>
        <s v="ORD100953_20241029_CUST00662_MED009"/>
        <s v="ORD100954_20250328_CUST02664_MED005"/>
        <s v="ORD100955_20251127_CUST00529_MED012"/>
        <s v="ORD100956_20251129_CUST00175_MED021"/>
        <s v="ORD100957_20240611_CUST02336_MED028"/>
        <s v="ORD100958_20250421_CUST00447_MED006"/>
        <s v="ORD100958_20241216_CUST02476_MED007"/>
        <s v="ORD100958_20240806_CUST01312_MED002"/>
        <s v="ORD100958_20240124_CUST03108_MED014"/>
        <s v="ORD100962_20251230_CUST01850_MED014"/>
        <s v="ORD100963_20241031_CUST00674_MED012"/>
        <s v="ORD100964_20250728_CUST03208_MED020"/>
        <s v="ORD100964_20250414_CUST00605_MED028"/>
        <s v="ORD100966_20240508_CUST02599_MED021"/>
        <s v="ORD100967_20240809_CUST01426_MED007"/>
        <s v="ORD100968_20240507_CUST02865_MED021"/>
        <s v="ORD100968_20240629_CUST01880_MED012"/>
        <s v="ORD100970_20251219_CUST02542_MED029"/>
        <s v="ORD100971_20250225_CUST00425_MED024"/>
        <s v="ORD100972_20250306_CUST00868_MED025"/>
        <s v="ORD100973_20251022_CUST02883_MED024"/>
        <s v="ORD100974_20250228_CUST02758_MED001"/>
        <s v="ORD100975_20250808_CUST01762_MED018"/>
        <s v="ORD100976_20250203_CUST02983_MED013"/>
        <s v="ORD100977_20250205_CUST03454_MED021"/>
        <s v="ORD100977_20240112_CUST02576_MED019"/>
        <s v="ORD100979_20240513_CUST01859_MED021"/>
        <s v="ORD100980_20250122_CUST03156_MED022"/>
        <s v="ORD100981_20250902_CUST00503_MED005"/>
        <s v="ORD100981_20240123_CUST01695_MED016"/>
        <s v="ORD100983_20240703_CUST01224_MED029"/>
        <s v="ORD100984_20250920_CUST02458_MED001"/>
        <s v="ORD100985_20240605_CUST00886_MED012"/>
        <s v="ORD100986_20250508_CUST00817_MED012"/>
        <s v="ORD100987_20240913_CUST00709_MED022"/>
        <s v="ORD100988_20240729_CUST02958_MED014"/>
        <s v="ORD100989_20250803_CUST01446_MED029"/>
        <s v="ORD100990_20251022_CUST02173_MED013"/>
        <s v="ORD100991_20250115_CUST01524_MED025"/>
        <s v="ORD100992_20241125_CUST00953_MED003"/>
        <s v="ORD100993_20251023_CUST01728_MED025"/>
        <s v="ORD100994_20250307_CUST00489_MED015"/>
        <s v="ORD100995_20250812_CUST00020_MED015"/>
        <s v="ORD100996_20240312_CUST01925_MED027"/>
        <s v="ORD100997_20240218_CUST01612_MED023"/>
        <s v="ORD100997_20240218_CUST03382_MED005"/>
        <s v="ORD100999_20250112_CUST03343_MED018"/>
        <s v="ORD101000_20240317_CUST01081_MED023"/>
        <s v="ORD101000_20241122_CUST00607_MED019"/>
        <s v="ORD101002_20251108_CUST02008_MED011"/>
        <s v="ORD101003_20240729_CUST02847_MED003"/>
        <s v="ORD101004_20241214_CUST00855_MED019"/>
        <s v="ORD101005_20240418_CUST00533_MED030"/>
        <s v="ORD101005_20250309_CUST00673_MED010"/>
        <s v="ORD101007_20250416_CUST00767_MED001"/>
        <s v="ORD101008_20240603_CUST01626_MED014"/>
        <s v="ORD101009_20250308_CUST00795_MED007"/>
        <s v="ORD101010_20251023_CUST01020_MED008"/>
        <s v="ORD101011_20250927_CUST02866_MED013"/>
        <s v="ORD101012_20240727_CUST01424_MED010"/>
        <s v="ORD101013_20251205_CUST00978_MED011"/>
        <s v="ORD101014_20240122_CUST00728_MED029"/>
        <s v="ORD101015_20240910_CUST01936_MED002"/>
        <s v="ORD101016_20240406_CUST00410_MED026"/>
        <s v="ORD101017_20250414_CUST00056_MED012"/>
        <s v="ORD101018_20250615_CUST02983_MED001"/>
        <s v="ORD101019_20251213_CUST01765_MED007"/>
        <s v="ORD101020_20250623_CUST00717_MED030"/>
        <s v="ORD101020_20250616_CUST02875_MED027"/>
        <s v="ORD101022_20251202_CUST00603_MED022"/>
        <s v="ORD101023_20241028_CUST00064_MED002"/>
        <s v="ORD101024_20240101_CUST00205_MED005"/>
        <s v="ORD101025_20240526_CUST03003_MED014"/>
        <s v="ORD101026_20240410_CUST01071_MED010"/>
        <s v="ORD101027_20250302_CUST02271_MED010"/>
        <s v="ORD101028_20250323_CUST00394_MED017"/>
        <s v="ORD101029_20250306_CUST01681_MED001"/>
        <s v="ORD101030_20250817_CUST02098_MED005"/>
        <s v="ORD101031_20250418_CUST03308_MED028"/>
        <s v="ORD101032_20250802_CUST01973_MED011"/>
        <s v="ORD101033_20250729_CUST03033_MED005"/>
        <s v="ORD101034_20250930_CUST02818_MED004"/>
        <s v="ORD101034_20240126_CUST03411_MED015"/>
        <s v="ORD101036_20251128_CUST01799_MED022"/>
        <s v="ORD101037_20251217_CUST02240_MED016"/>
        <s v="ORD101038_20251215_CUST03277_MED015"/>
        <s v="ORD101038_20241106_CUST00140_MED021"/>
        <s v="ORD101040_20240611_CUST01466_MED028"/>
        <s v="ORD101041_20240604_CUST01442_MED024"/>
        <s v="ORD101042_20240310_CUST03438_MED016"/>
        <s v="ORD101042_20241127_CUST02412_MED012"/>
        <s v="ORD101044_20250526_CUST02783_MED011"/>
        <s v="ORD101045_20250128_CUST03096_MED030"/>
        <s v="ORD101046_20240131_CUST00713_MED004"/>
        <s v="ORD101047_20250324_CUST02781_MED008"/>
        <s v="ORD101048_20251115_CUST00395_MED002"/>
        <s v="ORD101049_20251129_CUST02990_MED024"/>
        <s v="ORD101050_20250726_CUST03496_MED026"/>
        <s v="ORD101051_20241101_CUST00414_MED016"/>
        <s v="ORD101052_20240310_CUST00647_MED003"/>
        <s v="ORD101053_20250713_CUST02858_MED004"/>
        <s v="ORD101054_20240724_CUST01371_MED025"/>
        <s v="ORD101054_20250731_CUST02499_MED027"/>
        <s v="ORD101056_20250505_CUST00531_MED024"/>
        <s v="ORD101057_20240821_CUST00088_MED002"/>
        <s v="ORD101058_20240223_CUST01586_MED013"/>
        <s v="ORD101059_20250111_CUST01441_MED011"/>
        <s v="ORD101060_20250703_CUST02327_MED026"/>
        <s v="ORD101061_20240214_CUST01287_MED020"/>
        <s v="ORD101062_20240319_CUST01025_MED007"/>
        <s v="ORD101063_20250718_CUST01199_MED021"/>
        <s v="ORD101064_20250224_CUST02890_MED016"/>
        <s v="ORD101064_20240525_CUST00147_MED023"/>
        <s v="ORD101066_20250128_CUST01231_MED003"/>
        <s v="ORD101066_20240729_CUST01554_MED022"/>
        <s v="ORD101068_20240925_CUST03319_MED019"/>
        <s v="ORD101069_20250720_CUST01590_MED030"/>
        <s v="ORD101070_20250125_CUST01915_MED030"/>
        <s v="ORD101071_20241029_CUST01383_MED013"/>
        <s v="ORD101072_20251107_CUST01315_MED009"/>
        <s v="ORD101073_20250723_CUST00893_MED002"/>
        <s v="ORD101074_20241009_CUST01064_MED016"/>
        <s v="ORD101075_20240707_CUST02804_MED028"/>
        <s v="ORD101076_20240117_CUST02779_MED028"/>
        <s v="ORD101077_20240425_CUST02094_MED008"/>
        <s v="ORD101078_20240526_CUST00102_MED020"/>
        <s v="ORD101079_20240613_CUST01509_MED010"/>
        <s v="ORD101080_20250122_CUST03403_MED002"/>
        <s v="ORD101081_20250811_CUST02582_MED024"/>
        <s v="ORD101082_20250616_CUST01807_MED009"/>
        <s v="ORD101083_20240428_CUST02839_MED015"/>
        <s v="ORD101084_20251031_CUST01984_MED008"/>
        <s v="ORD101085_20251112_CUST00566_MED009"/>
        <s v="ORD101086_20251009_CUST03165_MED029"/>
        <s v="ORD101087_20240509_CUST00140_MED014"/>
        <s v="ORD101088_20250215_CUST02855_MED008"/>
        <s v="ORD101089_20240216_CUST00303_MED030"/>
        <s v="ORD101090_20240706_CUST02965_MED019"/>
        <s v="ORD101091_20250409_CUST01554_MED015"/>
        <s v="ORD101092_20250731_CUST02121_MED017"/>
        <s v="ORD101093_20240212_CUST03335_MED029"/>
        <s v="ORD101094_20240618_CUST00486_MED009"/>
        <s v="ORD101095_20240524_CUST00394_MED018"/>
        <s v="ORD101095_20240127_CUST01514_MED010"/>
        <s v="ORD101097_20251224_CUST03461_MED015"/>
        <s v="ORD101098_20240321_CUST03049_MED008"/>
        <s v="ORD101099_20241118_CUST00158_MED004"/>
        <s v="ORD101100_20250823_CUST01541_MED008"/>
        <s v="ORD101101_20240331_CUST02115_MED024"/>
        <s v="ORD101101_20251205_CUST01078_MED013"/>
        <s v="ORD101103_20251115_CUST01987_MED026"/>
        <s v="ORD101104_20241021_CUST01719_MED011"/>
        <s v="ORD101105_20250510_CUST03442_MED028"/>
        <s v="ORD101106_20250222_CUST00250_MED025"/>
        <s v="ORD101107_20241001_CUST01989_MED008"/>
        <s v="ORD101108_20251002_CUST00452_MED020"/>
        <s v="ORD101109_20241207_CUST01445_MED025"/>
        <s v="ORD101110_20250209_CUST02941_MED010"/>
        <s v="ORD101111_20240206_CUST03464_MED025"/>
        <s v="ORD101112_20240823_CUST02587_MED023"/>
        <s v="ORD101113_20240319_CUST00303_MED024"/>
        <s v="ORD101113_20250825_CUST03247_MED007"/>
        <s v="ORD101115_20250414_CUST00831_MED009"/>
        <s v="ORD101116_20250509_CUST01165_MED023"/>
        <s v="ORD101117_20250814_CUST00102_MED025"/>
        <s v="ORD101118_20240326_CUST00391_MED006"/>
        <s v="ORD101119_20250803_CUST03116_MED002"/>
        <s v="ORD101120_20250905_CUST01666_MED001"/>
        <s v="ORD101121_20240829_CUST01319_MED023"/>
        <s v="ORD101122_20250119_CUST00522_MED001"/>
        <s v="ORD101123_20251003_CUST03290_MED016"/>
        <s v="ORD101124_20251123_CUST01111_MED011"/>
        <s v="ORD101125_20250115_CUST02128_MED009"/>
        <s v="ORD101125_20250302_CUST00735_MED016"/>
        <s v="ORD101127_20241204_CUST00388_MED020"/>
        <s v="ORD101128_20241008_CUST01165_MED030"/>
        <s v="ORD101128_20240605_CUST00422_MED007"/>
        <s v="ORD101130_20250829_CUST02478_MED026"/>
        <s v="ORD101131_20240403_CUST03291_MED005"/>
        <s v="ORD101132_20250428_CUST01340_MED017"/>
        <s v="ORD101133_20241120_CUST02174_MED029"/>
        <s v="ORD101134_20250727_CUST01809_MED023"/>
        <s v="ORD101135_20250422_CUST03157_MED012"/>
        <s v="ORD101136_20240111_CUST00803_MED012"/>
        <s v="ORD101137_20240204_CUST02652_MED021"/>
        <s v="ORD101138_20240201_CUST02942_MED016"/>
        <s v="ORD101139_20250919_CUST02922_MED023"/>
        <s v="ORD101140_20240304_CUST01288_MED028"/>
        <s v="ORD101141_20240622_CUST02404_MED012"/>
        <s v="ORD101142_20250528_CUST00605_MED009"/>
        <s v="ORD101143_20240104_CUST01275_MED018"/>
        <s v="ORD101143_20240402_CUST00748_MED003"/>
        <s v="ORD101145_20240909_CUST01261_MED022"/>
        <s v="ORD101146_20241020_CUST00730_MED005"/>
        <s v="ORD101147_20250326_CUST01084_MED016"/>
        <s v="ORD101147_20250822_CUST01580_MED018"/>
        <s v="ORD101149_20250530_CUST02260_MED024"/>
        <s v="ORD101149_20240428_CUST02118_MED021"/>
        <s v="ORD101151_20240417_CUST02579_MED028"/>
        <s v="ORD101152_20250423_CUST02240_MED025"/>
        <s v="ORD101153_20240906_CUST01035_MED012"/>
        <s v="ORD101154_20241002_CUST02366_MED019"/>
        <s v="ORD101154_20241207_CUST03230_MED003"/>
        <s v="ORD101154_20240531_CUST00821_MED006"/>
        <s v="ORD101157_20250722_CUST03464_MED012"/>
        <s v="ORD101158_20251115_CUST01542_MED015"/>
        <s v="ORD101159_20241016_CUST03358_MED024"/>
        <s v="ORD101160_20250915_CUST00730_MED008"/>
        <s v="ORD101161_20240521_CUST02048_MED002"/>
        <s v="ORD101162_20250131_CUST02766_MED016"/>
        <s v="ORD101163_20240325_CUST01419_MED024"/>
        <s v="ORD101164_20250128_CUST02812_MED001"/>
        <s v="ORD101165_20240428_CUST02473_MED026"/>
        <s v="ORD101165_20240702_CUST01737_MED025"/>
        <s v="ORD101167_20250921_CUST02981_MED015"/>
        <s v="ORD101168_20251203_CUST01513_MED014"/>
        <s v="ORD101169_20240118_CUST01830_MED010"/>
        <s v="ORD101170_20240327_CUST02192_MED005"/>
        <s v="ORD101171_20250620_CUST02331_MED002"/>
        <s v="ORD101172_20251014_CUST03069_MED014"/>
        <s v="ORD101173_20250807_CUST01069_MED020"/>
        <s v="ORD101174_20250323_CUST01126_MED023"/>
        <s v="ORD101175_20250220_CUST00849_MED026"/>
        <s v="ORD101176_20251227_CUST01330_MED003"/>
        <s v="ORD101177_20250502_CUST02285_MED011"/>
        <s v="ORD101178_20240918_CUST01651_MED022"/>
        <s v="ORD101179_20250626_CUST01513_MED010"/>
        <s v="ORD101180_20250801_CUST01768_MED025"/>
        <s v="ORD101181_20240506_CUST00398_MED007"/>
        <s v="ORD101182_20240810_CUST01713_MED020"/>
        <s v="ORD101183_20250217_CUST02027_MED015"/>
        <s v="ORD101184_20241208_CUST03125_MED021"/>
        <s v="ORD101185_20240130_CUST02535_MED005"/>
        <s v="ORD101186_20240619_CUST02332_MED016"/>
        <s v="ORD101187_20240614_CUST01876_MED024"/>
        <s v="ORD101187_20240201_CUST00848_MED015"/>
        <s v="ORD101189_20241205_CUST00653_MED015"/>
        <s v="ORD101190_20240313_CUST03208_MED009"/>
        <s v="ORD101191_20240302_CUST01200_MED013"/>
        <s v="ORD101192_20240507_CUST00425_MED028"/>
        <s v="ORD101193_20240525_CUST00996_MED016"/>
        <s v="ORD101194_20240923_CUST01403_MED023"/>
        <s v="ORD101195_20240531_CUST02138_MED001"/>
        <s v="ORD101196_20241108_CUST01947_MED015"/>
        <s v="ORD101197_20240920_CUST02609_MED001"/>
        <s v="ORD101198_20240623_CUST01410_MED005"/>
        <s v="ORD101199_20250508_CUST00719_MED029"/>
        <s v="ORD101200_20250915_CUST03187_MED026"/>
        <s v="ORD101201_20250107_CUST02721_MED013"/>
        <s v="ORD101202_20240227_CUST01830_MED017"/>
        <s v="ORD101203_20250915_CUST01089_MED009"/>
        <s v="ORD101203_20240821_CUST01000_MED025"/>
        <s v="ORD101205_20240429_CUST01811_MED016"/>
        <s v="ORD101206_20240424_CUST02950_MED015"/>
        <s v="ORD101207_20250907_CUST01109_MED021"/>
        <s v="ORD101208_20251125_CUST02299_MED010"/>
        <s v="ORD101209_20250605_CUST01928_MED006"/>
        <s v="ORD101210_20240421_CUST03125_MED007"/>
        <s v="ORD101211_20240803_CUST02339_MED005"/>
        <s v="ORD101212_20250612_CUST01941_MED020"/>
        <s v="ORD101212_20241207_CUST02977_MED027"/>
        <s v="ORD101212_20250222_CUST01449_MED026"/>
        <s v="ORD101215_20250117_CUST00097_MED014"/>
        <s v="ORD101216_20240419_CUST00305_MED006"/>
        <s v="ORD101217_20251224_CUST01995_MED009"/>
        <s v="ORD101218_20241018_CUST00455_MED005"/>
        <s v="ORD101219_20250810_CUST00820_MED003"/>
        <s v="ORD101220_20240523_CUST03163_MED003"/>
        <s v="ORD101221_20250424_CUST00933_MED012"/>
        <s v="ORD101221_20251019_CUST01683_MED013"/>
        <s v="ORD101223_20240202_CUST02066_MED026"/>
        <s v="ORD101224_20250725_CUST03198_MED018"/>
        <s v="ORD101225_20251201_CUST01766_MED009"/>
        <s v="ORD101226_20241213_CUST01860_MED025"/>
        <s v="ORD101226_20250203_CUST00078_MED008"/>
        <s v="ORD101228_20240724_CUST03154_MED019"/>
        <s v="ORD101229_20240704_CUST00414_MED018"/>
        <s v="ORD101230_20240823_CUST02696_MED007"/>
        <s v="ORD101231_20250326_CUST00505_MED013"/>
        <s v="ORD101232_20240722_CUST00843_MED013"/>
        <s v="ORD101233_20240802_CUST00493_MED024"/>
        <s v="ORD101234_20250604_CUST00459_MED001"/>
        <s v="ORD101235_20250320_CUST03473_MED010"/>
        <s v="ORD101236_20241127_CUST00186_MED028"/>
        <s v="ORD101237_20240303_CUST02443_MED007"/>
        <s v="ORD101238_20250615_CUST00621_MED026"/>
        <s v="ORD101239_20250217_CUST02562_MED030"/>
        <s v="ORD101239_20240527_CUST01670_MED018"/>
        <s v="ORD101241_20240404_CUST01720_MED004"/>
        <s v="ORD101242_20250425_CUST01053_MED011"/>
        <s v="ORD101243_20250807_CUST00804_MED008"/>
        <s v="ORD101244_20241016_CUST02520_MED008"/>
        <s v="ORD101245_20240514_CUST01344_MED012"/>
        <s v="ORD101246_20240705_CUST00059_MED021"/>
        <s v="ORD101247_20241218_CUST00770_MED028"/>
        <s v="ORD101248_20240430_CUST03052_MED021"/>
        <s v="ORD101249_20250412_CUST02717_MED022"/>
        <s v="ORD101250_20240509_CUST00388_MED015"/>
        <s v="ORD101251_20240325_CUST02068_MED013"/>
        <s v="ORD101252_20241228_CUST02153_MED025"/>
        <s v="ORD101253_20250627_CUST00684_MED006"/>
        <s v="ORD101254_20250916_CUST01737_MED007"/>
        <s v="ORD101255_20250424_CUST01319_MED024"/>
        <s v="ORD101255_20250224_CUST00575_MED016"/>
        <s v="ORD101257_20240717_CUST01019_MED012"/>
        <s v="ORD101258_20240525_CUST02754_MED025"/>
        <s v="ORD101259_20250324_CUST01224_MED004"/>
        <s v="ORD101260_20240918_CUST00463_MED015"/>
        <s v="ORD101260_20250909_CUST02454_MED012"/>
        <s v="ORD101262_20241013_CUST03451_MED024"/>
        <s v="ORD101262_20251231_CUST03302_MED008"/>
        <s v="ORD101264_20250802_CUST01540_MED017"/>
        <s v="ORD101265_20240430_CUST03130_MED012"/>
        <s v="ORD101266_20250810_CUST02142_MED013"/>
        <s v="ORD101266_20241202_CUST00405_MED030"/>
        <s v="ORD101268_20240911_CUST01134_MED026"/>
        <s v="ORD101269_20241222_CUST03199_MED006"/>
        <s v="ORD101270_20241109_CUST00415_MED024"/>
        <s v="ORD101271_20251225_CUST01989_MED011"/>
        <s v="ORD101272_20241113_CUST02074_MED021"/>
        <s v="ORD101273_20240402_CUST02915_MED030"/>
        <s v="ORD101274_20250129_CUST00425_MED024"/>
        <s v="ORD101275_20240211_CUST01008_MED005"/>
        <s v="ORD101276_20240809_CUST00596_MED010"/>
        <s v="ORD101277_20250615_CUST02380_MED021"/>
        <s v="ORD101278_20240828_CUST01312_MED012"/>
        <s v="ORD101278_20250603_CUST02902_MED018"/>
        <s v="ORD101280_20250811_CUST03427_MED015"/>
        <s v="ORD101281_20240228_CUST01424_MED028"/>
        <s v="ORD101282_20240129_CUST02923_MED016"/>
        <s v="ORD101283_20251214_CUST02764_MED011"/>
        <s v="ORD101284_20250916_CUST00217_MED025"/>
        <s v="ORD101285_20240718_CUST01020_MED025"/>
        <s v="ORD101286_20240406_CUST01653_MED023"/>
        <s v="ORD101287_20241114_CUST01455_MED023"/>
        <s v="ORD101288_20251024_CUST02593_MED011"/>
        <s v="ORD101289_20240407_CUST00691_MED017"/>
        <s v="ORD101290_20240712_CUST02608_MED016"/>
        <s v="ORD101291_20250327_CUST02894_MED029"/>
        <s v="ORD101292_20240503_CUST03307_MED010"/>
        <s v="ORD101293_20250909_CUST00636_MED030"/>
        <s v="ORD101294_20250109_CUST00580_MED027"/>
        <s v="ORD101295_20240403_CUST02718_MED011"/>
        <s v="ORD101296_20240518_CUST01835_MED007"/>
        <s v="ORD101297_20241125_CUST02299_MED020"/>
        <s v="ORD101298_20240401_CUST01258_MED019"/>
        <s v="ORD101298_20241106_CUST01577_MED012"/>
        <s v="ORD101300_20251128_CUST02864_MED030"/>
        <s v="ORD101301_20250807_CUST02624_MED001"/>
        <s v="ORD101302_20241204_CUST00726_MED027"/>
        <s v="ORD101303_20240921_CUST01732_MED019"/>
        <s v="ORD101304_20250227_CUST01545_MED027"/>
        <s v="ORD101304_20250404_CUST00528_MED023"/>
        <s v="ORD101306_20240919_CUST02789_MED030"/>
        <s v="ORD101307_20240725_CUST00355_MED028"/>
        <s v="ORD101308_20250201_CUST00756_MED025"/>
        <s v="ORD101309_20240212_CUST02716_MED017"/>
        <s v="ORD101310_20241215_CUST01028_MED006"/>
        <s v="ORD101311_20240818_CUST00754_MED007"/>
        <s v="ORD101312_20240526_CUST02242_MED002"/>
        <s v="ORD101313_20241125_CUST01518_MED005"/>
        <s v="ORD101314_20240502_CUST00920_MED021"/>
        <s v="ORD101315_20250922_CUST01585_MED030"/>
        <s v="ORD101316_20250103_CUST00917_MED010"/>
        <s v="ORD101317_20241103_CUST00590_MED015"/>
        <s v="ORD101318_20250219_CUST01725_MED014"/>
        <s v="ORD101319_20240516_CUST02963_MED007"/>
        <s v="ORD101320_20250222_CUST01536_MED010"/>
        <s v="ORD101320_20240810_CUST01384_MED029"/>
        <s v="ORD101322_20251114_CUST00706_MED024"/>
        <s v="ORD101323_20240908_CUST03025_MED025"/>
        <s v="ORD101324_20240307_CUST00352_MED001"/>
        <s v="ORD101325_20240806_CUST01260_MED003"/>
        <s v="ORD101326_20240413_CUST03287_MED006"/>
        <s v="ORD101327_20251005_CUST01924_MED009"/>
        <s v="ORD101328_20240518_CUST01561_MED013"/>
        <s v="ORD101329_20240121_CUST02015_MED019"/>
        <s v="ORD101330_20251124_CUST01613_MED005"/>
        <s v="ORD101331_20250521_CUST00066_MED029"/>
        <s v="ORD101332_20240125_CUST02006_MED029"/>
        <s v="ORD101332_20251103_CUST01877_MED003"/>
        <s v="ORD101334_20240723_CUST01926_MED013"/>
        <s v="ORD101335_20241216_CUST00543_MED024"/>
        <s v="ORD101336_20241122_CUST02085_MED004"/>
        <s v="ORD101336_20250808_CUST03283_MED025"/>
        <s v="ORD101338_20251003_CUST01888_MED028"/>
        <s v="ORD101339_20240403_CUST00016_MED026"/>
        <s v="ORD101340_20240721_CUST02901_MED020"/>
        <s v="ORD101341_20240322_CUST00721_MED009"/>
        <s v="ORD101342_20241125_CUST03098_MED006"/>
        <s v="ORD101343_20240913_CUST03378_MED024"/>
        <s v="ORD101343_20240305_CUST02024_MED029"/>
        <s v="ORD101345_20250105_CUST02860_MED020"/>
        <s v="ORD101346_20241103_CUST03127_MED011"/>
        <s v="ORD101347_20250417_CUST01329_MED026"/>
        <s v="ORD101348_20250129_CUST01719_MED028"/>
        <s v="ORD101348_20251108_CUST00708_MED019"/>
        <s v="ORD101350_20250524_CUST01607_MED010"/>
        <s v="ORD101351_20240612_CUST01997_MED002"/>
        <s v="ORD101351_20250615_CUST02025_MED007"/>
        <s v="ORD101353_20250315_CUST02506_MED020"/>
        <s v="ORD101353_20250402_CUST01516_MED008"/>
        <s v="ORD101355_20241205_CUST02861_MED029"/>
        <s v="ORD101356_20240912_CUST02002_MED016"/>
        <s v="ORD101356_20250517_CUST01896_MED029"/>
        <s v="ORD101358_20250107_CUST03473_MED002"/>
        <s v="ORD101359_20241123_CUST01986_MED020"/>
        <s v="ORD101360_20240303_CUST03013_MED007"/>
        <s v="ORD101361_20240728_CUST00591_MED001"/>
        <s v="ORD101362_20250722_CUST00643_MED015"/>
        <s v="ORD101363_20250823_CUST00527_MED001"/>
        <s v="ORD101364_20251005_CUST01779_MED011"/>
        <s v="ORD101365_20240227_CUST02961_MED023"/>
        <s v="ORD101366_20240828_CUST00377_MED012"/>
        <s v="ORD101367_20251019_CUST03235_MED023"/>
        <s v="ORD101368_20240227_CUST02641_MED018"/>
        <s v="ORD101369_20240605_CUST00564_MED011"/>
        <s v="ORD101369_20251214_CUST01700_MED003"/>
        <s v="ORD101371_20250818_CUST01508_MED029"/>
        <s v="ORD101372_20250607_CUST01591_MED027"/>
        <s v="ORD101373_20250407_CUST00119_MED020"/>
        <s v="ORD101374_20240419_CUST03043_MED028"/>
        <s v="ORD101375_20240225_CUST02654_MED008"/>
        <s v="ORD101376_20240704_CUST01368_MED016"/>
        <s v="ORD101377_20250903_CUST01169_MED022"/>
        <s v="ORD101378_20241007_CUST00001_MED015"/>
        <s v="ORD101379_20250116_CUST00312_MED014"/>
        <s v="ORD101380_20240728_CUST00493_MED021"/>
        <s v="ORD101380_20240828_CUST01865_MED029"/>
        <s v="ORD101382_20240605_CUST00883_MED013"/>
        <s v="ORD101383_20240215_CUST02690_MED025"/>
        <s v="ORD101384_20240711_CUST00962_MED015"/>
        <s v="ORD101385_20240218_CUST01174_MED003"/>
        <s v="ORD101386_20250707_CUST00597_MED024"/>
        <s v="ORD101386_20251119_CUST03079_MED016"/>
        <s v="ORD101388_20250102_CUST02644_MED015"/>
        <s v="ORD101389_20250707_CUST02592_MED024"/>
        <s v="ORD101390_20250528_CUST02229_MED017"/>
        <s v="ORD101391_20241208_CUST02004_MED011"/>
        <s v="ORD101392_20241225_CUST03072_MED023"/>
        <s v="ORD101393_20250531_CUST03277_MED016"/>
        <s v="ORD101394_20240408_CUST03337_MED001"/>
        <s v="ORD101395_20240501_CUST01729_MED022"/>
        <s v="ORD101396_20250826_CUST01960_MED020"/>
        <s v="ORD101397_20250429_CUST03268_MED025"/>
        <s v="ORD101398_20250124_CUST00159_MED025"/>
        <s v="ORD101399_20241211_CUST00989_MED016"/>
        <s v="ORD101399_20251201_CUST00526_MED028"/>
        <s v="ORD101401_20250801_CUST01590_MED030"/>
        <s v="ORD101402_20241027_CUST03497_MED002"/>
        <s v="ORD101403_20240106_CUST01587_MED024"/>
        <s v="ORD101404_20251130_CUST02391_MED016"/>
        <s v="ORD101404_20250911_CUST02306_MED015"/>
        <s v="ORD101406_20240418_CUST01715_MED002"/>
        <s v="ORD101407_20250603_CUST00997_MED030"/>
        <s v="ORD101408_20250713_CUST01530_MED009"/>
        <s v="ORD101409_20240530_CUST01231_MED024"/>
        <s v="ORD101410_20240110_CUST01243_MED026"/>
        <s v="ORD101411_20240807_CUST00406_MED013"/>
        <s v="ORD101412_20240528_CUST03116_MED016"/>
        <s v="ORD101413_20240925_CUST01665_MED025"/>
        <s v="ORD101414_20250912_CUST03426_MED008"/>
        <s v="ORD101415_20250617_CUST01179_MED025"/>
        <s v="ORD101416_20240210_CUST01514_MED013"/>
        <s v="ORD101417_20250426_CUST02095_MED013"/>
        <s v="ORD101418_20240403_CUST02833_MED011"/>
        <s v="ORD101419_20240821_CUST01283_MED029"/>
        <s v="ORD101420_20250904_CUST01737_MED022"/>
        <s v="ORD101421_20250720_CUST01316_MED026"/>
        <s v="ORD101422_20251010_CUST03402_MED006"/>
        <s v="ORD101423_20250415_CUST02202_MED005"/>
        <s v="ORD101423_20240917_CUST02028_MED030"/>
        <s v="ORD101423_20250313_CUST02573_MED020"/>
        <s v="ORD101426_20240225_CUST00169_MED003"/>
        <s v="ORD101427_20250803_CUST00246_MED004"/>
        <s v="ORD101428_20250807_CUST03080_MED030"/>
        <s v="ORD101429_20250127_CUST00833_MED020"/>
        <s v="ORD101429_20250220_CUST00906_MED015"/>
        <s v="ORD101431_20250321_CUST02375_MED020"/>
        <s v="ORD101432_20250128_CUST03485_MED025"/>
        <s v="ORD101433_20250526_CUST02079_MED013"/>
        <s v="ORD101434_20250217_CUST00849_MED011"/>
        <s v="ORD101435_20251203_CUST02308_MED021"/>
        <s v="ORD101436_20250517_CUST01788_MED015"/>
        <s v="ORD101437_20240621_CUST00898_MED019"/>
        <s v="ORD101438_20240402_CUST02897_MED006"/>
        <s v="ORD101438_20240525_CUST01786_MED028"/>
        <s v="ORD101440_20250809_CUST02682_MED026"/>
        <s v="ORD101441_20240829_CUST00071_MED007"/>
        <s v="ORD101442_20250720_CUST03117_MED024"/>
        <s v="ORD101443_20240122_CUST02052_MED029"/>
        <s v="ORD101444_20241012_CUST01895_MED015"/>
        <s v="ORD101445_20240519_CUST00003_MED015"/>
        <s v="ORD101446_20250422_CUST02652_MED012"/>
        <s v="ORD101447_20250526_CUST00518_MED002"/>
        <s v="ORD101448_20241102_CUST01531_MED011"/>
        <s v="ORD101449_20241105_CUST01624_MED005"/>
        <s v="ORD101450_20240728_CUST01898_MED014"/>
        <s v="ORD101450_20250421_CUST01584_MED021"/>
        <s v="ORD101452_20250505_CUST00278_MED011"/>
        <s v="ORD101452_20250605_CUST00896_MED017"/>
        <s v="ORD101454_20240222_CUST03282_MED019"/>
        <s v="ORD101455_20240606_CUST03379_MED011"/>
        <s v="ORD101455_20250128_CUST01130_MED008"/>
        <s v="ORD101457_20240604_CUST01749_MED019"/>
        <s v="ORD101458_20240308_CUST00898_MED030"/>
        <s v="ORD101459_20240921_CUST02364_MED018"/>
        <s v="ORD101460_20250826_CUST02131_MED009"/>
        <s v="ORD101461_20250605_CUST01232_MED024"/>
        <s v="ORD101462_20240812_CUST01019_MED029"/>
        <s v="ORD101463_20241205_CUST01226_MED008"/>
        <s v="ORD101464_20250318_CUST00631_MED016"/>
        <s v="ORD101465_20250209_CUST02411_MED013"/>
        <s v="ORD101466_20240325_CUST00413_MED003"/>
        <s v="ORD101467_20240103_CUST01931_MED002"/>
        <s v="ORD101467_20241113_CUST01353_MED002"/>
        <s v="ORD101469_20250517_CUST00441_MED019"/>
        <s v="ORD101470_20240923_CUST00645_MED025"/>
        <s v="ORD101471_20251111_CUST00667_MED016"/>
        <s v="ORD101472_20241112_CUST02729_MED007"/>
        <s v="ORD101472_20250404_CUST00517_MED024"/>
        <s v="ORD101474_20240505_CUST02640_MED022"/>
        <s v="ORD101475_20250204_CUST00785_MED003"/>
        <s v="ORD101476_20250211_CUST03211_MED028"/>
        <s v="ORD101477_20250803_CUST02867_MED001"/>
        <s v="ORD101477_20240523_CUST00984_MED020"/>
        <s v="ORD101479_20251229_CUST01405_MED020"/>
        <s v="ORD101480_20251105_CUST03017_MED017"/>
        <s v="ORD101481_20240210_CUST01864_MED019"/>
        <s v="ORD101482_20251004_CUST03244_MED016"/>
        <s v="ORD101483_20240816_CUST01841_MED010"/>
        <s v="ORD101484_20250627_CUST00939_MED008"/>
        <s v="ORD101485_20250713_CUST01708_MED017"/>
        <s v="ORD101486_20250817_CUST00875_MED022"/>
        <s v="ORD101487_20251102_CUST00821_MED022"/>
        <s v="ORD101488_20240921_CUST00693_MED010"/>
        <s v="ORD101489_20241022_CUST01268_MED023"/>
        <s v="ORD101490_20241003_CUST00734_MED025"/>
        <s v="ORD101491_20250921_CUST01140_MED003"/>
        <s v="ORD101492_20250927_CUST03295_MED025"/>
        <s v="ORD101493_20251008_CUST01440_MED011"/>
        <s v="ORD101494_20251014_CUST01981_MED019"/>
        <s v="ORD101495_20251019_CUST01511_MED029"/>
        <s v="ORD101496_20250301_CUST03071_MED001"/>
        <s v="ORD101497_20250429_CUST02025_MED018"/>
        <s v="ORD101498_20250311_CUST01202_MED028"/>
        <s v="ORD101499_20250225_CUST00305_MED012"/>
        <s v="ORD101500_20240405_CUST00563_MED017"/>
        <s v="ORD101501_20240706_CUST02361_MED019"/>
        <s v="ORD101502_20251104_CUST01219_MED029"/>
        <s v="ORD101503_20240223_CUST00561_MED004"/>
        <s v="ORD101504_20240419_CUST01083_MED019"/>
        <s v="ORD101505_20240118_CUST01927_MED024"/>
        <s v="ORD101505_20250619_CUST01120_MED026"/>
        <s v="ORD101507_20250201_CUST00789_MED017"/>
        <s v="ORD101508_20240507_CUST02896_MED009"/>
        <s v="ORD101509_20250813_CUST00756_MED021"/>
        <s v="ORD101510_20240314_CUST02802_MED005"/>
        <s v="ORD101511_20240115_CUST01694_MED011"/>
        <s v="ORD101512_20250615_CUST02787_MED015"/>
        <s v="ORD101513_20241007_CUST01792_MED009"/>
        <s v="ORD101514_20240423_CUST01177_MED010"/>
        <s v="ORD101515_20251021_CUST00919_MED007"/>
        <s v="ORD101516_20240516_CUST00071_MED008"/>
        <s v="ORD101516_20250114_CUST02139_MED023"/>
        <s v="ORD101518_20240419_CUST00989_MED010"/>
        <s v="ORD101519_20250625_CUST00014_MED001"/>
        <s v="ORD101520_20240421_CUST03001_MED024"/>
        <s v="ORD101521_20250908_CUST02316_MED012"/>
        <s v="ORD101522_20240903_CUST02182_MED016"/>
        <s v="ORD101523_20240214_CUST00840_MED014"/>
        <s v="ORD101524_20240807_CUST00895_MED004"/>
        <s v="ORD101525_20240405_CUST01396_MED008"/>
        <s v="ORD101525_20251206_CUST01135_MED006"/>
        <s v="ORD101525_20250530_CUST02388_MED030"/>
        <s v="ORD101525_20240409_CUST02570_MED001"/>
        <s v="ORD101529_20240802_CUST00810_MED010"/>
        <s v="ORD101530_20241102_CUST03420_MED014"/>
        <s v="ORD101531_20250629_CUST00718_MED027"/>
        <s v="ORD101531_20240822_CUST02866_MED006"/>
        <s v="ORD101533_20240610_CUST03395_MED018"/>
        <s v="ORD101534_20250912_CUST00878_MED024"/>
        <s v="ORD101535_20250818_CUST00473_MED023"/>
        <s v="ORD101536_20251027_CUST02379_MED024"/>
        <s v="ORD101537_20250913_CUST02227_MED003"/>
        <s v="ORD101538_20240519_CUST03392_MED002"/>
        <s v="ORD101539_20240314_CUST01730_MED021"/>
        <s v="ORD101539_20240112_CUST03196_MED025"/>
        <s v="ORD101541_20251014_CUST02400_MED003"/>
        <s v="ORD101541_20251007_CUST03066_MED001"/>
        <s v="ORD101543_20240924_CUST00653_MED018"/>
        <s v="ORD101544_20241022_CUST02054_MED026"/>
        <s v="ORD101545_20240103_CUST02712_MED029"/>
        <s v="ORD101546_20250730_CUST00504_MED014"/>
        <s v="ORD101547_20240623_CUST03216_MED013"/>
        <s v="ORD101548_20250908_CUST02516_MED015"/>
        <s v="ORD101548_20241001_CUST03285_MED030"/>
        <s v="ORD101550_20240921_CUST02637_MED018"/>
        <s v="ORD101551_20240306_CUST01638_MED008"/>
        <s v="ORD101552_20251022_CUST02743_MED024"/>
        <s v="ORD101553_20241113_CUST03188_MED003"/>
        <s v="ORD101554_20250117_CUST03104_MED028"/>
        <s v="ORD101555_20240124_CUST02739_MED016"/>
        <s v="ORD101556_20240421_CUST01509_MED018"/>
        <s v="ORD101557_20251214_CUST00253_MED023"/>
        <s v="ORD101558_20241229_CUST00796_MED017"/>
        <s v="ORD101558_20251229_CUST02458_MED017"/>
        <s v="ORD101560_20251008_CUST02781_MED016"/>
        <s v="ORD101561_20240326_CUST03073_MED025"/>
        <s v="ORD101562_20250621_CUST00035_MED030"/>
        <s v="ORD101563_20240424_CUST02252_MED027"/>
        <s v="ORD101564_20241017_CUST03372_MED004"/>
        <s v="ORD101565_20241220_CUST00549_MED002"/>
        <s v="ORD101566_20240819_CUST00948_MED017"/>
        <s v="ORD101567_20250913_CUST02466_MED005"/>
        <s v="ORD101568_20251213_CUST03056_MED024"/>
        <s v="ORD101569_20241211_CUST00974_MED030"/>
        <s v="ORD101569_20240511_CUST01748_MED028"/>
        <s v="ORD101571_20250914_CUST00363_MED028"/>
        <s v="ORD101571_20240628_CUST03145_MED009"/>
        <s v="ORD101573_20250512_CUST02566_MED016"/>
        <s v="ORD101574_20240211_CUST00475_MED010"/>
        <s v="ORD101575_20251114_CUST02254_MED029"/>
        <s v="ORD101575_20251114_CUST01518_MED023"/>
        <s v="ORD101577_20241019_CUST02352_MED030"/>
        <s v="ORD101578_20250809_CUST03310_MED028"/>
        <s v="ORD101578_20250618_CUST01211_MED018"/>
        <s v="ORD101580_20241028_CUST00088_MED017"/>
        <s v="ORD101581_20240816_CUST01206_MED005"/>
        <s v="ORD101582_20250429_CUST00635_MED021"/>
        <s v="ORD101583_20240821_CUST02130_MED008"/>
        <s v="ORD101584_20250728_CUST03101_MED027"/>
        <s v="ORD101585_20251212_CUST02320_MED014"/>
        <s v="ORD101586_20240530_CUST01779_MED009"/>
        <s v="ORD101587_20240809_CUST00062_MED016"/>
        <s v="ORD101588_20240503_CUST01032_MED007"/>
        <s v="ORD101589_20240211_CUST00121_MED006"/>
        <s v="ORD101590_20250202_CUST00257_MED004"/>
        <s v="ORD101591_20241208_CUST03374_MED028"/>
        <s v="ORD101591_20251006_CUST02485_MED028"/>
        <s v="ORD101593_20251004_CUST00589_MED024"/>
        <s v="ORD101594_20240229_CUST02926_MED029"/>
        <s v="ORD101595_20250722_CUST03272_MED024"/>
        <s v="ORD101596_20240926_CUST00094_MED030"/>
        <s v="ORD101597_20240515_CUST01287_MED023"/>
        <s v="ORD101598_20240728_CUST03480_MED030"/>
        <s v="ORD101599_20240831_CUST03380_MED022"/>
        <s v="ORD101600_20240317_CUST02736_MED010"/>
        <s v="ORD101600_20250209_CUST01205_MED002"/>
        <s v="ORD101602_20240414_CUST01632_MED018"/>
        <s v="ORD101602_20240614_CUST02618_MED029"/>
        <s v="ORD101604_20250305_CUST00703_MED018"/>
        <s v="ORD101605_20240825_CUST03370_MED008"/>
        <s v="ORD101606_20250809_CUST03074_MED024"/>
        <s v="ORD101607_20251217_CUST00251_MED028"/>
        <s v="ORD101608_20240527_CUST00346_MED027"/>
        <s v="ORD101609_20251106_CUST01500_MED025"/>
        <s v="ORD101610_20250619_CUST02668_MED030"/>
        <s v="ORD101611_20250701_CUST03165_MED009"/>
        <s v="ORD101612_20240208_CUST03486_MED026"/>
        <s v="ORD101613_20241025_CUST02656_MED010"/>
        <s v="ORD101614_20241017_CUST01421_MED021"/>
        <s v="ORD101615_20240828_CUST02229_MED015"/>
        <s v="ORD101616_20240320_CUST02516_MED024"/>
        <s v="ORD101617_20250811_CUST01788_MED016"/>
        <s v="ORD101618_20240209_CUST03239_MED018"/>
        <s v="ORD101619_20240131_CUST02718_MED028"/>
        <s v="ORD101620_20240201_CUST02757_MED006"/>
        <s v="ORD101621_20250620_CUST01611_MED019"/>
        <s v="ORD101622_20240516_CUST02800_MED024"/>
        <s v="ORD101623_20240617_CUST01068_MED022"/>
        <s v="ORD101624_20250812_CUST00704_MED019"/>
        <s v="ORD101625_20250531_CUST00436_MED023"/>
        <s v="ORD101626_20250726_CUST01329_MED020"/>
        <s v="ORD101627_20250930_CUST00492_MED022"/>
        <s v="ORD101628_20240722_CUST02137_MED023"/>
        <s v="ORD101629_20241129_CUST01203_MED004"/>
        <s v="ORD101630_20250502_CUST02982_MED017"/>
        <s v="ORD101631_20240602_CUST02856_MED021"/>
        <s v="ORD101632_20250922_CUST02168_MED023"/>
        <s v="ORD101633_20240512_CUST00963_MED017"/>
        <s v="ORD101634_20241128_CUST03166_MED017"/>
        <s v="ORD101635_20241211_CUST02090_MED024"/>
        <s v="ORD101636_20241120_CUST03227_MED027"/>
        <s v="ORD101637_20240127_CUST00558_MED028"/>
        <s v="ORD101638_20240825_CUST00298_MED005"/>
        <s v="ORD101639_20241127_CUST01393_MED002"/>
        <s v="ORD101640_20241018_CUST03487_MED017"/>
        <s v="ORD101641_20251207_CUST00910_MED015"/>
        <s v="ORD101641_20250611_CUST03026_MED006"/>
        <s v="ORD101643_20240418_CUST03019_MED007"/>
        <s v="ORD101644_20240301_CUST01545_MED001"/>
        <s v="ORD101645_20250629_CUST00677_MED016"/>
        <s v="ORD101646_20240923_CUST03060_MED018"/>
        <s v="ORD101647_20250607_CUST03346_MED028"/>
        <s v="ORD101648_20250716_CUST00745_MED015"/>
        <s v="ORD101649_20240810_CUST02313_MED019"/>
        <s v="ORD101650_20250803_CUST02519_MED024"/>
        <s v="ORD101651_20240829_CUST02266_MED005"/>
        <s v="ORD101652_20241111_CUST01093_MED004"/>
        <s v="ORD101653_20240121_CUST02339_MED009"/>
        <s v="ORD101654_20250402_CUST02473_MED028"/>
        <s v="ORD101654_20240909_CUST02731_MED020"/>
        <s v="ORD101654_20250725_CUST02126_MED005"/>
        <s v="ORD101657_20240225_CUST02245_MED006"/>
        <s v="ORD101658_20250602_CUST02331_MED012"/>
        <s v="ORD101659_20250701_CUST01616_MED002"/>
        <s v="ORD101660_20240829_CUST01589_MED003"/>
        <s v="ORD101661_20240615_CUST00861_MED024"/>
        <s v="ORD101662_20240404_CUST01241_MED016"/>
        <s v="ORD101663_20250426_CUST00339_MED022"/>
        <s v="ORD101664_20240428_CUST00849_MED004"/>
        <s v="ORD101664_20250912_CUST03160_MED022"/>
        <s v="ORD101666_20240202_CUST01829_MED024"/>
        <s v="ORD101666_20250808_CUST00789_MED013"/>
        <s v="ORD101666_20241015_CUST00722_MED003"/>
        <s v="ORD101669_20250813_CUST02724_MED005"/>
        <s v="ORD101670_20241224_CUST02956_MED027"/>
        <s v="ORD101670_20251212_CUST02390_MED027"/>
        <s v="ORD101672_20250102_CUST02252_MED018"/>
        <s v="ORD101673_20240608_CUST00106_MED016"/>
        <s v="ORD101674_20240619_CUST02454_MED002"/>
        <s v="ORD101675_20240509_CUST01153_MED021"/>
        <s v="ORD101675_20240301_CUST00511_MED020"/>
        <s v="ORD101677_20241111_CUST02552_MED012"/>
        <s v="ORD101678_20240914_CUST01965_MED004"/>
        <s v="ORD101679_20250610_CUST00503_MED007"/>
        <s v="ORD101680_20240402_CUST02003_MED014"/>
        <s v="ORD101680_20240201_CUST02949_MED011"/>
        <s v="ORD101682_20250418_CUST02919_MED011"/>
        <s v="ORD101683_20250214_CUST00717_MED023"/>
        <s v="ORD101684_20251221_CUST01760_MED009"/>
        <s v="ORD101685_20240609_CUST03370_MED030"/>
        <s v="ORD101686_20240306_CUST02149_MED027"/>
        <s v="ORD101687_20241114_CUST01354_MED019"/>
        <s v="ORD101687_20240915_CUST00153_MED024"/>
        <s v="ORD101689_20241118_CUST01022_MED023"/>
        <s v="ORD101690_20241031_CUST02649_MED020"/>
        <s v="ORD101691_20240722_CUST01898_MED015"/>
        <s v="ORD101692_20240411_CUST00609_MED016"/>
        <s v="ORD101693_20250323_CUST00750_MED024"/>
        <s v="ORD101694_20250401_CUST03306_MED003"/>
        <s v="ORD101695_20250611_CUST01888_MED029"/>
        <s v="ORD101696_20251107_CUST02572_MED004"/>
        <s v="ORD101697_20240424_CUST00343_MED001"/>
        <s v="ORD101698_20250212_CUST01066_MED018"/>
        <s v="ORD101699_20250326_CUST02077_MED015"/>
        <s v="ORD101700_20241123_CUST01939_MED003"/>
        <s v="ORD101700_20251025_CUST02737_MED030"/>
        <s v="ORD101702_20250531_CUST00617_MED024"/>
        <s v="ORD101703_20240822_CUST02923_MED009"/>
        <s v="ORD101704_20250719_CUST02631_MED006"/>
        <s v="ORD101705_20241228_CUST00439_MED030"/>
        <s v="ORD101706_20250911_CUST01728_MED021"/>
        <s v="ORD101706_20250408_CUST02096_MED005"/>
        <s v="ORD101708_20241230_CUST02376_MED008"/>
        <s v="ORD101709_20250213_CUST02182_MED017"/>
        <s v="ORD101710_20250623_CUST01824_MED019"/>
        <s v="ORD101711_20240425_CUST02403_MED025"/>
        <s v="ORD101711_20240806_CUST01947_MED014"/>
        <s v="ORD101713_20251218_CUST00090_MED006"/>
        <s v="ORD101714_20250315_CUST01303_MED002"/>
        <s v="ORD101715_20250510_CUST03062_MED025"/>
        <s v="ORD101716_20240103_CUST01642_MED027"/>
        <s v="ORD101717_20241130_CUST02550_MED030"/>
        <s v="ORD101718_20250818_CUST01622_MED020"/>
        <s v="ORD101719_20250825_CUST01070_MED026"/>
        <s v="ORD101719_20251204_CUST03200_MED012"/>
        <s v="ORD101721_20250308_CUST02797_MED002"/>
        <s v="ORD101722_20250224_CUST02906_MED005"/>
        <s v="ORD101722_20240126_CUST02434_MED021"/>
        <s v="ORD101724_20250120_CUST01537_MED028"/>
        <s v="ORD101725_20241130_CUST03233_MED009"/>
        <s v="ORD101726_20241214_CUST02202_MED001"/>
        <s v="ORD101727_20240905_CUST03205_MED009"/>
        <s v="ORD101728_20240225_CUST00445_MED021"/>
        <s v="ORD101729_20240710_CUST00486_MED005"/>
        <s v="ORD101730_20240517_CUST03129_MED020"/>
        <s v="ORD101731_20250530_CUST03340_MED018"/>
        <s v="ORD101732_20250612_CUST01623_MED023"/>
        <s v="ORD101733_20240114_CUST03285_MED015"/>
        <s v="ORD101734_20240617_CUST00220_MED017"/>
        <s v="ORD101735_20250130_CUST03083_MED002"/>
        <s v="ORD101736_20240506_CUST02752_MED023"/>
        <s v="ORD101737_20250315_CUST01043_MED021"/>
        <s v="ORD101737_20240717_CUST00632_MED023"/>
        <s v="ORD101739_20250211_CUST03130_MED008"/>
        <s v="ORD101740_20250722_CUST02208_MED022"/>
        <s v="ORD101741_20240309_CUST02486_MED013"/>
        <s v="ORD101742_20240823_CUST01332_MED018"/>
        <s v="ORD101742_20251217_CUST03227_MED024"/>
        <s v="ORD101744_20240309_CUST03452_MED012"/>
        <s v="ORD101745_20250628_CUST00862_MED018"/>
        <s v="ORD101745_20251203_CUST02667_MED030"/>
        <s v="ORD101747_20250608_CUST02708_MED028"/>
        <s v="ORD101748_20251208_CUST02453_MED010"/>
        <s v="ORD101749_20251128_CUST00564_MED013"/>
        <s v="ORD101750_20240628_CUST01097_MED029"/>
        <s v="ORD101751_20240415_CUST00619_MED021"/>
        <s v="ORD101752_20250611_CUST00203_MED019"/>
        <s v="ORD101753_20240103_CUST00067_MED023"/>
        <s v="ORD101754_20240504_CUST00046_MED003"/>
        <s v="ORD101755_20241023_CUST01308_MED008"/>
        <s v="ORD101756_20250717_CUST02628_MED007"/>
        <s v="ORD101757_20240118_CUST01873_MED025"/>
        <s v="ORD101758_20240317_CUST01358_MED029"/>
        <s v="ORD101758_20240114_CUST02652_MED030"/>
        <s v="ORD101760_20250708_CUST01327_MED013"/>
        <s v="ORD101761_20250729_CUST03114_MED014"/>
        <s v="ORD101762_20250913_CUST01881_MED001"/>
        <s v="ORD101763_20251129_CUST02706_MED016"/>
        <s v="ORD101764_20240320_CUST02333_MED029"/>
        <s v="ORD101765_20250102_CUST01862_MED021"/>
        <s v="ORD101766_20240106_CUST03118_MED019"/>
        <s v="ORD101767_20240430_CUST01887_MED015"/>
        <s v="ORD101768_20240408_CUST02220_MED026"/>
        <s v="ORD101769_20240630_CUST00667_MED020"/>
        <s v="ORD101770_20250110_CUST01092_MED005"/>
        <s v="ORD101771_20250601_CUST00518_MED028"/>
        <s v="ORD101772_20240220_CUST00260_MED013"/>
        <s v="ORD101773_20240519_CUST01141_MED028"/>
        <s v="ORD101773_20240401_CUST01989_MED021"/>
        <s v="ORD101775_20240519_CUST01720_MED013"/>
        <s v="ORD101775_20241225_CUST02304_MED023"/>
        <s v="ORD101777_20240421_CUST03344_MED003"/>
        <s v="ORD101777_20250806_CUST00558_MED002"/>
        <s v="ORD101779_20251218_CUST03400_MED003"/>
        <s v="ORD101780_20251023_CUST00577_MED019"/>
        <s v="ORD101781_20241012_CUST01935_MED004"/>
        <s v="ORD101782_20241114_CUST03322_MED003"/>
        <s v="ORD101783_20250728_CUST02720_MED013"/>
        <s v="ORD101784_20250620_CUST03130_MED027"/>
        <s v="ORD101785_20250321_CUST00160_MED014"/>
        <s v="ORD101786_20240630_CUST01303_MED008"/>
        <s v="ORD101787_20240224_CUST01825_MED015"/>
        <s v="ORD101787_20250210_CUST00654_MED019"/>
        <s v="ORD101787_20251006_CUST02867_MED024"/>
        <s v="ORD101790_20250603_CUST01589_MED020"/>
        <s v="ORD101790_20251220_CUST00726_MED021"/>
        <s v="ORD101792_20240101_CUST00339_MED005"/>
        <s v="ORD101793_20250303_CUST03112_MED023"/>
        <s v="ORD101794_20250924_CUST01392_MED015"/>
        <s v="ORD101795_20240220_CUST01450_MED024"/>
        <s v="ORD101796_20241021_CUST02776_MED007"/>
        <s v="ORD101797_20240509_CUST00129_MED007"/>
        <s v="ORD101798_20240406_CUST00907_MED011"/>
        <s v="ORD101799_20251203_CUST02323_MED005"/>
        <s v="ORD101800_20250211_CUST02340_MED030"/>
        <s v="ORD101800_20251213_CUST00990_MED017"/>
        <s v="ORD101802_20251216_CUST01536_MED008"/>
        <s v="ORD101803_20251010_CUST01426_MED001"/>
        <s v="ORD101804_20250415_CUST02201_MED006"/>
        <s v="ORD101805_20240407_CUST00286_MED024"/>
        <s v="ORD101805_20250707_CUST02277_MED014"/>
        <s v="ORD101807_20240519_CUST02525_MED001"/>
        <s v="ORD101808_20250802_CUST00763_MED006"/>
        <s v="ORD101809_20240903_CUST01717_MED026"/>
        <s v="ORD101810_20240320_CUST01048_MED015"/>
        <s v="ORD101811_20240819_CUST02924_MED018"/>
        <s v="ORD101811_20250621_CUST03219_MED017"/>
        <s v="ORD101811_20240424_CUST02061_MED007"/>
        <s v="ORD101814_20250426_CUST00686_MED023"/>
        <s v="ORD101815_20251217_CUST02474_MED007"/>
        <s v="ORD101816_20250605_CUST01131_MED029"/>
        <s v="ORD101817_20240225_CUST00728_MED007"/>
        <s v="ORD101817_20240331_CUST01137_MED016"/>
        <s v="ORD101817_20250103_CUST02365_MED023"/>
        <s v="ORD101820_20240221_CUST01135_MED023"/>
        <s v="ORD101821_20240510_CUST02849_MED004"/>
        <s v="ORD101822_20240218_CUST01668_MED013"/>
        <s v="ORD101823_20241230_CUST01630_MED019"/>
        <s v="ORD101824_20240401_CUST01703_MED029"/>
        <s v="ORD101825_20240611_CUST02385_MED017"/>
        <s v="ORD101826_20250205_CUST00665_MED019"/>
        <s v="ORD101827_20250724_CUST01510_MED014"/>
        <s v="ORD101828_20240327_CUST02337_MED026"/>
        <s v="ORD101829_20250317_CUST01604_MED022"/>
        <s v="ORD101830_20250911_CUST01544_MED015"/>
        <s v="ORD101831_20240918_CUST00887_MED014"/>
        <s v="ORD101832_20240603_CUST00416_MED017"/>
        <s v="ORD101833_20250221_CUST00605_MED008"/>
        <s v="ORD101834_20240724_CUST02293_MED026"/>
        <s v="ORD101835_20250108_CUST02178_MED008"/>
        <s v="ORD101836_20250109_CUST03475_MED017"/>
        <s v="ORD101837_20250731_CUST02766_MED016"/>
        <s v="ORD101838_20250104_CUST00983_MED012"/>
        <s v="ORD101839_20240306_CUST01765_MED029"/>
        <s v="ORD101840_20250925_CUST01255_MED003"/>
        <s v="ORD101841_20250402_CUST00745_MED028"/>
        <s v="ORD101842_20250825_CUST00487_MED006"/>
        <s v="ORD101843_20240610_CUST01702_MED004"/>
        <s v="ORD101844_20250413_CUST00926_MED030"/>
        <s v="ORD101845_20240525_CUST00493_MED012"/>
        <s v="ORD101846_20251104_CUST01145_MED029"/>
        <s v="ORD101846_20250524_CUST00795_MED006"/>
        <s v="ORD101848_20240531_CUST00912_MED015"/>
        <s v="ORD101849_20240104_CUST00457_MED030"/>
        <s v="ORD101850_20240305_CUST00101_MED030"/>
        <s v="ORD101851_20251129_CUST00730_MED005"/>
        <s v="ORD101852_20240820_CUST02350_MED026"/>
        <s v="ORD101853_20240722_CUST00499_MED013"/>
        <s v="ORD101854_20240709_CUST02358_MED021"/>
        <s v="ORD101855_20251106_CUST02798_MED030"/>
        <s v="ORD101856_20250909_CUST02491_MED001"/>
        <s v="ORD101857_20250313_CUST00357_MED012"/>
        <s v="ORD101858_20250202_CUST02487_MED026"/>
        <s v="ORD101858_20240507_CUST00639_MED004"/>
        <s v="ORD101860_20250519_CUST02729_MED027"/>
        <s v="ORD101861_20250329_CUST03088_MED005"/>
        <s v="ORD101862_20250604_CUST00070_MED004"/>
        <s v="ORD101863_20251111_CUST02808_MED028"/>
        <s v="ORD101864_20251102_CUST00202_MED013"/>
        <s v="ORD101865_20241005_CUST01626_MED026"/>
        <s v="ORD101866_20251030_CUST02301_MED005"/>
        <s v="ORD101867_20241020_CUST02720_MED008"/>
        <s v="ORD101868_20240216_CUST01481_MED009"/>
        <s v="ORD101869_20241001_CUST00295_MED019"/>
        <s v="ORD101870_20250119_CUST02427_MED019"/>
        <s v="ORD101871_20240119_CUST01039_MED014"/>
        <s v="ORD101872_20240401_CUST00614_MED003"/>
        <s v="ORD101873_20251024_CUST01860_MED002"/>
        <s v="ORD101874_20250908_CUST03156_MED005"/>
        <s v="ORD101875_20250306_CUST01444_MED027"/>
        <s v="ORD101876_20251007_CUST03154_MED011"/>
        <s v="ORD101877_20240507_CUST00593_MED006"/>
        <s v="ORD101878_20250730_CUST02622_MED026"/>
        <s v="ORD101879_20241112_CUST02232_MED025"/>
        <s v="ORD101880_20240725_CUST01580_MED012"/>
        <s v="ORD101881_20241118_CUST02864_MED016"/>
        <s v="ORD101882_20250327_CUST00324_MED029"/>
        <s v="ORD101883_20251212_CUST01520_MED015"/>
        <s v="ORD101884_20240730_CUST01748_MED008"/>
        <s v="ORD101885_20241223_CUST01154_MED022"/>
        <s v="ORD101886_20240920_CUST03218_MED026"/>
        <s v="ORD101887_20240921_CUST01130_MED015"/>
        <s v="ORD101887_20240218_CUST02431_MED017"/>
        <s v="ORD101887_20240610_CUST00425_MED029"/>
        <s v="ORD101890_20241104_CUST03489_MED012"/>
        <s v="ORD101891_20240508_CUST00153_MED001"/>
        <s v="ORD101892_20240816_CUST02321_MED027"/>
        <s v="ORD101893_20250417_CUST01366_MED013"/>
        <s v="ORD101894_20250427_CUST00010_MED014"/>
        <s v="ORD101895_20240712_CUST01063_MED011"/>
        <s v="ORD101896_20241030_CUST00752_MED027"/>
        <s v="ORD101897_20240706_CUST01086_MED007"/>
        <s v="ORD101898_20250707_CUST03405_MED002"/>
        <s v="ORD101899_20250819_CUST00206_MED029"/>
        <s v="ORD101900_20240711_CUST00154_MED007"/>
        <s v="ORD101901_20250916_CUST01149_MED013"/>
        <s v="ORD101902_20240605_CUST02555_MED008"/>
        <s v="ORD101903_20240823_CUST00090_MED007"/>
        <s v="ORD101904_20250108_CUST03342_MED015"/>
        <s v="ORD101905_20240228_CUST00711_MED021"/>
        <s v="ORD101906_20240623_CUST00963_MED007"/>
        <s v="ORD101907_20250818_CUST03316_MED026"/>
        <s v="ORD101908_20250117_CUST00240_MED027"/>
        <s v="ORD101909_20250502_CUST02631_MED023"/>
        <s v="ORD101909_20250103_CUST02621_MED008"/>
        <s v="ORD101911_20240306_CUST00737_MED011"/>
        <s v="ORD101912_20241015_CUST02919_MED030"/>
        <s v="ORD101913_20240319_CUST03254_MED004"/>
        <s v="ORD101914_20241220_CUST02820_MED014"/>
        <s v="ORD101915_20240206_CUST03269_MED030"/>
        <s v="ORD101916_20241121_CUST03012_MED029"/>
        <s v="ORD101917_20250724_CUST01862_MED006"/>
        <s v="ORD101918_20251202_CUST03322_MED019"/>
        <s v="ORD101919_20241023_CUST01206_MED015"/>
        <s v="ORD101919_20250420_CUST00086_MED006"/>
        <s v="ORD101921_20251129_CUST01836_MED009"/>
        <s v="ORD101922_20241001_CUST00758_MED030"/>
        <s v="ORD101923_20250212_CUST01431_MED003"/>
        <s v="ORD101924_20241019_CUST00480_MED011"/>
        <s v="ORD101925_20251111_CUST02872_MED013"/>
        <s v="ORD101926_20240703_CUST00176_MED013"/>
        <s v="ORD101927_20240419_CUST00914_MED018"/>
        <s v="ORD101927_20251019_CUST00343_MED028"/>
        <s v="ORD101929_20240425_CUST02914_MED018"/>
        <s v="ORD101929_20250819_CUST00450_MED011"/>
        <s v="ORD101929_20250201_CUST00728_MED030"/>
        <s v="ORD101932_20250201_CUST02613_MED010"/>
        <s v="ORD101933_20240810_CUST01214_MED006"/>
        <s v="ORD101934_20241108_CUST02827_MED002"/>
        <s v="ORD101935_20250804_CUST03165_MED023"/>
        <s v="ORD101936_20250623_CUST00396_MED006"/>
        <s v="ORD101937_20240122_CUST03021_MED024"/>
        <s v="ORD101938_20250209_CUST00773_MED004"/>
        <s v="ORD101939_20240102_CUST01456_MED023"/>
        <s v="ORD101939_20250211_CUST02188_MED014"/>
        <s v="ORD101941_20250528_CUST02497_MED013"/>
        <s v="ORD101942_20251012_CUST00468_MED021"/>
        <s v="ORD101942_20250320_CUST02262_MED025"/>
        <s v="ORD101944_20250915_CUST00625_MED022"/>
        <s v="ORD101945_20241129_CUST02901_MED024"/>
        <s v="ORD101946_20250308_CUST03095_MED024"/>
        <s v="ORD101947_20240317_CUST02545_MED015"/>
        <s v="ORD101948_20250630_CUST02635_MED018"/>
        <s v="ORD101949_20250120_CUST01510_MED027"/>
        <s v="ORD101950_20240728_CUST01262_MED017"/>
        <s v="ORD101951_20251005_CUST02607_MED025"/>
        <s v="ORD101952_20240526_CUST03133_MED014"/>
        <s v="ORD101953_20250729_CUST00016_MED026"/>
        <s v="ORD101954_20240318_CUST02086_MED026"/>
        <s v="ORD101955_20250615_CUST02581_MED007"/>
        <s v="ORD101956_20241119_CUST00041_MED020"/>
        <s v="ORD101957_20240202_CUST00672_MED005"/>
        <s v="ORD101958_20240702_CUST01109_MED027"/>
        <s v="ORD101959_20240212_CUST01352_MED010"/>
        <s v="ORD101960_20250301_CUST00969_MED005"/>
        <s v="ORD101960_20241219_CUST02950_MED025"/>
        <s v="ORD101960_20250101_CUST01587_MED004"/>
        <s v="ORD101963_20250806_CUST00213_MED025"/>
        <s v="ORD101964_20251020_CUST03292_MED001"/>
        <s v="ORD101965_20241029_CUST01242_MED005"/>
        <s v="ORD101966_20250118_CUST00676_MED002"/>
        <s v="ORD101967_20240520_CUST01292_MED014"/>
        <s v="ORD101968_20251012_CUST02653_MED010"/>
        <s v="ORD101969_20241129_CUST01526_MED008"/>
        <s v="ORD101969_20240324_CUST00562_MED011"/>
        <s v="ORD101971_20251105_CUST00758_MED030"/>
        <s v="ORD101972_20250311_CUST03164_MED018"/>
        <s v="ORD101973_20240624_CUST00742_MED022"/>
        <s v="ORD101973_20250529_CUST01343_MED012"/>
        <s v="ORD101975_20250905_CUST00380_MED015"/>
        <s v="ORD101976_20250625_CUST02998_MED028"/>
        <s v="ORD101977_20250807_CUST01882_MED009"/>
        <s v="ORD101978_20240507_CUST02171_MED014"/>
        <s v="ORD101979_20240208_CUST02102_MED017"/>
        <s v="ORD101980_20240720_CUST00040_MED027"/>
        <s v="ORD101981_20250222_CUST01339_MED022"/>
        <s v="ORD101982_20251203_CUST01960_MED010"/>
        <s v="ORD101983_20250829_CUST03314_MED019"/>
        <s v="ORD101984_20251006_CUST03252_MED009"/>
        <s v="ORD101984_20250629_CUST02440_MED011"/>
        <s v="ORD101986_20250707_CUST02435_MED022"/>
        <s v="ORD101987_20251117_CUST02520_MED015"/>
        <s v="ORD101988_20240509_CUST02124_MED004"/>
        <s v="ORD101989_20241102_CUST02167_MED007"/>
        <s v="ORD101990_20250625_CUST01226_MED009"/>
        <s v="ORD101991_20250204_CUST02144_MED003"/>
        <s v="ORD101992_20240426_CUST03176_MED019"/>
        <s v="ORD101993_20240124_CUST03023_MED020"/>
        <s v="ORD101994_20240218_CUST01518_MED005"/>
        <s v="ORD101995_20251103_CUST01283_MED017"/>
        <s v="ORD101996_20251120_CUST01617_MED024"/>
        <s v="ORD101997_20250629_CUST00515_MED019"/>
        <s v="ORD101998_20240213_CUST02351_MED023"/>
        <s v="ORD101999_20240518_CUST01227_MED023"/>
        <s v="ORD102000_20250215_CUST00573_MED015"/>
        <s v="ORD102001_20240904_CUST03271_MED002"/>
        <s v="ORD102002_20240909_CUST00353_MED011"/>
        <s v="ORD102003_20240428_CUST00415_MED010"/>
        <s v="ORD102004_20240705_CUST01872_MED028"/>
        <s v="ORD102005_20240912_CUST01209_MED017"/>
        <s v="ORD102006_20250930_CUST02854_MED011"/>
        <s v="ORD102006_20250117_CUST00510_MED007"/>
        <s v="ORD102008_20240801_CUST01730_MED030"/>
        <s v="ORD102009_20250815_CUST00942_MED011"/>
        <s v="ORD102010_20251212_CUST03098_MED030"/>
        <s v="ORD102011_20241011_CUST02514_MED015"/>
        <s v="ORD102012_20241202_CUST02203_MED029"/>
        <s v="ORD102013_20250727_CUST00491_MED004"/>
        <s v="ORD102014_20250827_CUST02064_MED017"/>
        <s v="ORD102015_20240815_CUST03000_MED007"/>
        <s v="ORD102016_20250929_CUST00462_MED007"/>
        <s v="ORD102017_20241223_CUST01084_MED006"/>
        <s v="ORD102018_20241230_CUST01845_MED005"/>
        <s v="ORD102018_20240808_CUST00654_MED012"/>
        <s v="ORD102020_20241112_CUST00405_MED030"/>
        <s v="ORD102021_20250203_CUST01048_MED030"/>
        <s v="ORD102022_20240115_CUST01086_MED029"/>
        <s v="ORD102022_20241108_CUST01568_MED014"/>
        <s v="ORD102024_20251030_CUST00696_MED030"/>
        <s v="ORD102025_20240312_CUST02340_MED007"/>
        <s v="ORD102025_20240408_CUST02028_MED005"/>
        <s v="ORD102025_20240205_CUST02681_MED006"/>
        <s v="ORD102028_20251101_CUST01597_MED005"/>
        <s v="ORD102029_20250522_CUST00455_MED006"/>
        <s v="ORD102030_20240225_CUST00593_MED008"/>
        <s v="ORD102030_20250210_CUST00064_MED011"/>
        <s v="ORD102032_20241108_CUST03039_MED015"/>
        <s v="ORD102033_20251002_CUST01447_MED004"/>
        <s v="ORD102034_20240125_CUST02774_MED009"/>
        <s v="ORD102034_20240418_CUST00436_MED022"/>
        <s v="ORD102036_20251220_CUST01170_MED020"/>
        <s v="ORD102036_20250419_CUST01554_MED030"/>
        <s v="ORD102038_20251104_CUST02284_MED019"/>
        <s v="ORD102039_20240221_CUST01654_MED024"/>
        <s v="ORD102040_20241129_CUST00944_MED018"/>
        <s v="ORD102041_20250624_CUST01681_MED009"/>
        <s v="ORD102042_20250518_CUST02812_MED005"/>
        <s v="ORD102042_20250715_CUST02126_MED008"/>
        <s v="ORD102044_20240104_CUST02115_MED019"/>
        <s v="ORD102044_20240404_CUST01575_MED025"/>
        <s v="ORD102046_20250818_CUST02758_MED025"/>
        <s v="ORD102047_20240325_CUST02244_MED016"/>
        <s v="ORD102048_20240912_CUST01780_MED029"/>
        <s v="ORD102049_20251109_CUST02475_MED021"/>
        <s v="ORD102050_20240923_CUST03297_MED022"/>
        <s v="ORD102050_20241125_CUST01537_MED020"/>
        <s v="ORD102050_20240224_CUST00392_MED018"/>
        <s v="ORD102053_20251030_CUST00912_MED015"/>
        <s v="ORD102054_20250527_CUST00287_MED009"/>
        <s v="ORD102055_20240815_CUST01411_MED001"/>
        <s v="ORD102055_20240428_CUST02813_MED003"/>
        <s v="ORD102057_20250211_CUST00469_MED002"/>
        <s v="ORD102057_20240510_CUST02301_MED017"/>
        <s v="ORD102059_20251004_CUST01750_MED012"/>
        <s v="ORD102060_20250321_CUST03078_MED008"/>
        <s v="ORD102061_20241108_CUST02684_MED029"/>
        <s v="ORD102061_20240331_CUST01364_MED001"/>
        <s v="ORD102063_20241224_CUST02287_MED003"/>
        <s v="ORD102064_20251115_CUST00751_MED015"/>
        <s v="ORD102065_20240513_CUST01131_MED030"/>
        <s v="ORD102066_20241027_CUST01939_MED027"/>
        <s v="ORD102067_20240421_CUST03303_MED010"/>
        <s v="ORD102068_20240802_CUST01260_MED010"/>
        <s v="ORD102068_20251014_CUST01773_MED009"/>
        <s v="ORD102070_20251106_CUST02831_MED026"/>
        <s v="ORD102071_20240323_CUST02176_MED015"/>
        <s v="ORD102072_20250529_CUST03303_MED024"/>
        <s v="ORD102073_20240119_CUST01423_MED004"/>
        <s v="ORD102074_20241012_CUST00337_MED024"/>
        <s v="ORD102074_20240902_CUST02035_MED004"/>
        <s v="ORD102074_20251216_CUST00826_MED020"/>
        <s v="ORD102074_20240114_CUST00860_MED030"/>
        <s v="ORD102078_20250422_CUST03121_MED018"/>
        <s v="ORD102079_20250923_CUST03078_MED024"/>
        <s v="ORD102080_20240110_CUST02576_MED003"/>
        <s v="ORD102080_20240619_CUST02287_MED022"/>
        <s v="ORD102082_20250424_CUST00459_MED004"/>
        <s v="ORD102083_20251124_CUST02441_MED025"/>
        <s v="ORD102084_20240820_CUST00166_MED029"/>
        <s v="ORD102085_20250716_CUST01501_MED012"/>
        <s v="ORD102086_20240518_CUST00874_MED013"/>
        <s v="ORD102087_20250126_CUST02259_MED028"/>
        <s v="ORD102087_20250926_CUST02827_MED008"/>
        <s v="ORD102087_20240428_CUST03436_MED029"/>
        <s v="ORD102090_20251026_CUST02141_MED009"/>
        <s v="ORD102091_20241022_CUST02220_MED010"/>
        <s v="ORD102092_20241119_CUST00937_MED005"/>
        <s v="ORD102093_20250217_CUST02921_MED008"/>
        <s v="ORD102093_20241129_CUST00070_MED004"/>
        <s v="ORD102095_20240505_CUST01311_MED008"/>
        <s v="ORD102096_20250519_CUST01350_MED004"/>
        <s v="ORD102097_20240607_CUST01542_MED021"/>
        <s v="ORD102097_20241029_CUST03223_MED014"/>
        <s v="ORD102097_20250101_CUST00265_MED004"/>
        <s v="ORD102100_20251029_CUST01969_MED021"/>
        <s v="ORD102101_20240821_CUST02172_MED025"/>
        <s v="ORD102102_20250127_CUST00205_MED019"/>
        <s v="ORD102103_20240709_CUST02274_MED027"/>
        <s v="ORD102104_20250121_CUST02799_MED005"/>
        <s v="ORD102105_20251209_CUST00567_MED020"/>
        <s v="ORD102106_20251118_CUST02843_MED026"/>
        <s v="ORD102107_20251211_CUST01371_MED012"/>
        <s v="ORD102108_20250814_CUST01713_MED003"/>
        <s v="ORD102109_20251102_CUST03023_MED014"/>
        <s v="ORD102110_20240611_CUST01788_MED003"/>
        <s v="ORD102111_20250216_CUST03071_MED005"/>
        <s v="ORD102112_20240418_CUST03120_MED027"/>
        <s v="ORD102112_20240617_CUST00235_MED010"/>
        <s v="ORD102114_20240826_CUST00133_MED006"/>
        <s v="ORD102115_20240703_CUST03060_MED019"/>
        <s v="ORD102116_20240320_CUST00249_MED018"/>
        <s v="ORD102117_20250401_CUST03189_MED029"/>
        <s v="ORD102118_20250414_CUST00752_MED030"/>
        <s v="ORD102119_20250319_CUST00990_MED018"/>
        <s v="ORD102119_20241224_CUST02523_MED020"/>
        <s v="ORD102119_20251218_CUST00648_MED016"/>
        <s v="ORD102122_20240218_CUST01223_MED019"/>
        <s v="ORD102123_20240624_CUST01859_MED006"/>
        <s v="ORD102123_20240101_CUST02072_MED018"/>
        <s v="ORD102125_20250712_CUST00042_MED023"/>
        <s v="ORD102126_20240320_CUST01522_MED027"/>
        <s v="ORD102127_20240626_CUST00643_MED007"/>
        <s v="ORD102128_20250118_CUST02671_MED011"/>
        <s v="ORD102129_20251130_CUST00137_MED028"/>
        <s v="ORD102130_20240908_CUST00790_MED006"/>
        <s v="ORD102131_20240128_CUST01421_MED024"/>
        <s v="ORD102132_20250816_CUST00236_MED025"/>
        <s v="ORD102133_20240430_CUST00585_MED016"/>
        <s v="ORD102133_20240116_CUST01573_MED020"/>
        <s v="ORD102135_20240704_CUST01621_MED003"/>
        <s v="ORD102136_20241007_CUST01940_MED005"/>
        <s v="ORD102137_20250927_CUST01744_MED015"/>
        <s v="ORD102138_20240520_CUST01108_MED007"/>
        <s v="ORD102139_20241004_CUST00860_MED025"/>
        <s v="ORD102140_20250828_CUST01889_MED005"/>
        <s v="ORD102141_20250528_CUST02234_MED023"/>
        <s v="ORD102142_20240108_CUST01240_MED018"/>
        <s v="ORD102143_20240623_CUST02413_MED018"/>
        <s v="ORD102144_20251112_CUST01188_MED009"/>
        <s v="ORD102145_20250708_CUST00704_MED011"/>
        <s v="ORD102146_20240508_CUST02698_MED025"/>
        <s v="ORD102146_20250822_CUST01605_MED018"/>
        <s v="ORD102148_20251110_CUST02604_MED006"/>
        <s v="ORD102149_20251023_CUST00053_MED028"/>
        <s v="ORD102150_20240114_CUST02481_MED021"/>
        <s v="ORD102150_20241216_CUST03392_MED002"/>
        <s v="ORD102150_20240825_CUST02518_MED002"/>
        <s v="ORD102150_20241101_CUST03426_MED003"/>
        <s v="ORD102154_20240527_CUST01890_MED022"/>
        <s v="ORD102155_20240512_CUST01602_MED007"/>
        <s v="ORD102156_20240723_CUST01112_MED003"/>
        <s v="ORD102157_20240427_CUST00051_MED030"/>
        <s v="ORD102158_20250202_CUST01430_MED029"/>
        <s v="ORD102159_20250201_CUST02144_MED016"/>
        <s v="ORD102160_20240216_CUST03354_MED029"/>
        <s v="ORD102160_20240329_CUST03424_MED016"/>
        <s v="ORD102162_20240812_CUST01824_MED009"/>
        <s v="ORD102163_20240720_CUST02053_MED013"/>
        <s v="ORD102164_20250113_CUST03053_MED013"/>
        <s v="ORD102165_20250612_CUST01778_MED023"/>
        <s v="ORD102166_20241211_CUST02564_MED011"/>
        <s v="ORD102167_20250909_CUST00066_MED026"/>
        <s v="ORD102167_20250515_CUST03467_MED021"/>
        <s v="ORD102169_20240222_CUST01623_MED013"/>
        <s v="ORD102170_20240514_CUST02783_MED013"/>
        <s v="ORD102171_20240330_CUST02128_MED027"/>
        <s v="ORD102172_20240619_CUST02363_MED004"/>
        <s v="ORD102172_20240829_CUST01489_MED025"/>
        <s v="ORD102174_20250829_CUST02086_MED007"/>
        <s v="ORD102175_20240503_CUST02245_MED005"/>
        <s v="ORD102176_20250921_CUST00067_MED017"/>
        <s v="ORD102177_20240729_CUST02346_MED007"/>
        <s v="ORD102178_20240125_CUST03039_MED011"/>
        <s v="ORD102178_20240430_CUST02845_MED002"/>
        <s v="ORD102180_20250329_CUST00122_MED013"/>
        <s v="ORD102181_20250817_CUST02382_MED025"/>
        <s v="ORD102181_20240606_CUST01715_MED011"/>
        <s v="ORD102183_20240107_CUST02187_MED027"/>
        <s v="ORD102184_20251213_CUST02423_MED022"/>
        <s v="ORD102185_20251017_CUST02464_MED001"/>
        <s v="ORD102186_20240306_CUST02527_MED027"/>
        <s v="ORD102187_20250608_CUST03042_MED009"/>
        <s v="ORD102188_20250529_CUST00023_MED021"/>
        <s v="ORD102188_20251028_CUST03486_MED029"/>
        <s v="ORD102188_20250404_CUST03174_MED004"/>
        <s v="ORD102191_20240727_CUST00128_MED021"/>
        <s v="ORD102192_20240618_CUST02461_MED018"/>
        <s v="ORD102193_20240120_CUST01875_MED017"/>
        <s v="ORD102194_20240331_CUST00309_MED018"/>
        <s v="ORD102195_20250428_CUST01664_MED005"/>
        <s v="ORD102196_20251012_CUST03103_MED006"/>
        <s v="ORD102197_20250901_CUST01563_MED021"/>
        <s v="ORD102198_20241029_CUST03320_MED030"/>
        <s v="ORD102199_20240608_CUST00913_MED012"/>
        <s v="ORD102200_20250120_CUST02659_MED015"/>
        <s v="ORD102200_20241229_CUST00911_MED025"/>
        <s v="ORD102202_20240905_CUST01639_MED023"/>
        <s v="ORD102203_20240911_CUST02121_MED009"/>
        <s v="ORD102203_20250216_CUST03305_MED020"/>
        <s v="ORD102205_20250803_CUST03345_MED030"/>
        <s v="ORD102206_20250131_CUST00756_MED014"/>
        <s v="ORD102207_20241219_CUST01545_MED019"/>
        <s v="ORD102208_20250720_CUST03010_MED028"/>
        <s v="ORD102209_20250320_CUST00051_MED004"/>
        <s v="ORD102210_20250909_CUST02163_MED007"/>
        <s v="ORD102210_20240309_CUST01187_MED002"/>
        <s v="ORD102212_20241108_CUST03036_MED022"/>
        <s v="ORD102212_20240728_CUST02116_MED019"/>
        <s v="ORD102214_20250707_CUST01781_MED011"/>
        <s v="ORD102215_20251227_CUST02659_MED002"/>
        <s v="ORD102216_20240414_CUST02550_MED018"/>
        <s v="ORD102217_20240514_CUST00018_MED016"/>
        <s v="ORD102217_20250622_CUST01764_MED011"/>
        <s v="ORD102219_20241110_CUST02011_MED004"/>
        <s v="ORD102220_20240409_CUST00053_MED016"/>
        <s v="ORD102221_20250812_CUST03121_MED006"/>
        <s v="ORD102222_20250612_CUST01984_MED007"/>
        <s v="ORD102223_20250915_CUST00001_MED009"/>
        <s v="ORD102224_20240308_CUST00022_MED027"/>
        <s v="ORD102225_20251205_CUST02283_MED025"/>
        <s v="ORD102225_20241226_CUST01571_MED009"/>
        <s v="ORD102227_20240321_CUST02986_MED026"/>
        <s v="ORD102228_20251113_CUST00480_MED013"/>
        <s v="ORD102229_20240113_CUST02937_MED011"/>
        <s v="ORD102230_20250706_CUST00099_MED007"/>
        <s v="ORD102231_20250711_CUST02272_MED022"/>
        <s v="ORD102232_20241125_CUST00645_MED023"/>
        <s v="ORD102233_20240830_CUST01404_MED014"/>
        <s v="ORD102234_20250603_CUST00219_MED025"/>
        <s v="ORD102235_20240212_CUST02784_MED004"/>
        <s v="ORD102235_20251128_CUST00595_MED013"/>
        <s v="ORD102237_20250212_CUST00988_MED022"/>
        <s v="ORD102237_20241117_CUST00926_MED029"/>
        <s v="ORD102239_20251215_CUST03236_MED028"/>
        <s v="ORD102240_20241023_CUST01600_MED003"/>
        <s v="ORD102241_20250221_CUST00542_MED014"/>
        <s v="ORD102242_20240521_CUST03069_MED003"/>
        <s v="ORD102243_20250201_CUST02118_MED002"/>
        <s v="ORD102244_20240109_CUST01520_MED005"/>
        <s v="ORD102245_20250824_CUST00495_MED028"/>
        <s v="ORD102246_20240526_CUST01495_MED001"/>
        <s v="ORD102247_20250110_CUST00948_MED004"/>
        <s v="ORD102247_20250419_CUST01429_MED027"/>
        <s v="ORD102247_20241019_CUST03061_MED020"/>
        <s v="ORD102250_20240503_CUST02943_MED020"/>
        <s v="ORD102251_20240609_CUST00688_MED026"/>
        <s v="ORD102252_20240828_CUST03325_MED004"/>
        <s v="ORD102253_20251017_CUST00632_MED014"/>
        <s v="ORD102253_20250118_CUST00816_MED001"/>
        <s v="ORD102255_20240225_CUST01421_MED015"/>
        <s v="ORD102256_20241110_CUST01812_MED009"/>
        <s v="ORD102257_20241123_CUST02845_MED015"/>
        <s v="ORD102258_20241103_CUST03472_MED013"/>
        <s v="ORD102259_20251231_CUST02488_MED009"/>
        <s v="ORD102259_20240709_CUST00995_MED023"/>
        <s v="ORD102261_20240412_CUST02309_MED006"/>
        <s v="ORD102262_20251129_CUST00546_MED019"/>
        <s v="ORD102263_20240616_CUST03341_MED030"/>
        <s v="ORD102264_20240830_CUST02548_MED023"/>
        <s v="ORD102265_20240705_CUST00089_MED004"/>
        <s v="ORD102266_20241027_CUST00567_MED010"/>
        <s v="ORD102267_20241124_CUST00345_MED027"/>
        <s v="ORD102268_20250915_CUST02550_MED007"/>
        <s v="ORD102269_20240607_CUST00755_MED025"/>
        <s v="ORD102270_20240727_CUST00309_MED029"/>
        <s v="ORD102270_20250329_CUST00015_MED018"/>
        <s v="ORD102272_20241107_CUST00555_MED010"/>
        <s v="ORD102272_20250522_CUST01107_MED022"/>
        <s v="ORD102274_20240521_CUST01521_MED030"/>
        <s v="ORD102275_20250604_CUST02714_MED021"/>
        <s v="ORD102276_20250403_CUST01095_MED020"/>
        <s v="ORD102277_20250708_CUST02901_MED027"/>
        <s v="ORD102278_20250927_CUST01291_MED011"/>
        <s v="ORD102279_20250322_CUST01215_MED005"/>
        <s v="ORD102280_20250715_CUST02400_MED030"/>
        <s v="ORD102281_20241213_CUST00934_MED001"/>
        <s v="ORD102282_20250627_CUST02881_MED010"/>
        <s v="ORD102283_20250531_CUST02852_MED003"/>
        <s v="ORD102283_20251104_CUST02240_MED010"/>
        <s v="ORD102285_20250113_CUST01642_MED015"/>
        <s v="ORD102286_20251204_CUST01818_MED009"/>
        <s v="ORD102287_20250331_CUST00632_MED013"/>
        <s v="ORD102288_20240515_CUST00031_MED014"/>
        <s v="ORD102289_20251112_CUST02142_MED011"/>
        <s v="ORD102290_20241008_CUST00024_MED002"/>
        <s v="ORD102291_20241231_CUST00293_MED013"/>
        <s v="ORD102292_20250825_CUST02506_MED030"/>
        <s v="ORD102293_20250312_CUST00070_MED025"/>
        <s v="ORD102294_20250222_CUST00795_MED029"/>
        <s v="ORD102294_20240216_CUST03266_MED011"/>
        <s v="ORD102296_20240805_CUST01103_MED019"/>
        <s v="ORD102297_20250812_CUST01995_MED027"/>
        <s v="ORD102298_20250623_CUST00054_MED011"/>
        <s v="ORD102299_20250525_CUST02623_MED008"/>
        <s v="ORD102300_20250318_CUST00005_MED023"/>
        <s v="ORD102301_20250906_CUST03125_MED011"/>
        <s v="ORD102301_20240408_CUST02309_MED015"/>
        <s v="ORD102303_20240426_CUST02689_MED003"/>
        <s v="ORD102304_20250527_CUST02139_MED024"/>
        <s v="ORD102304_20250306_CUST00652_MED021"/>
        <s v="ORD102306_20241013_CUST00679_MED014"/>
        <s v="ORD102307_20240705_CUST03455_MED007"/>
        <s v="ORD102308_20250527_CUST00613_MED025"/>
        <s v="ORD102309_20250830_CUST03425_MED030"/>
        <s v="ORD102309_20251001_CUST02059_MED001"/>
        <s v="ORD102311_20250314_CUST01296_MED009"/>
        <s v="ORD102312_20250402_CUST02380_MED023"/>
        <s v="ORD102313_20240320_CUST03353_MED028"/>
        <s v="ORD102314_20240307_CUST01313_MED020"/>
        <s v="ORD102315_20240803_CUST02071_MED018"/>
        <s v="ORD102316_20240603_CUST00975_MED013"/>
        <s v="ORD102317_20250714_CUST03307_MED004"/>
        <s v="ORD102318_20240517_CUST03341_MED001"/>
        <s v="ORD102318_20250823_CUST00541_MED016"/>
        <s v="ORD102320_20251224_CUST02095_MED030"/>
        <s v="ORD102320_20250517_CUST01344_MED017"/>
        <s v="ORD102322_20240114_CUST03279_MED015"/>
        <s v="ORD102323_20251009_CUST00175_MED028"/>
        <s v="ORD102324_20250924_CUST02472_MED029"/>
        <s v="ORD102325_20250605_CUST02202_MED004"/>
        <s v="ORD102326_20240820_CUST02655_MED011"/>
        <s v="ORD102327_20250630_CUST02465_MED024"/>
        <s v="ORD102328_20240525_CUST00951_MED010"/>
        <s v="ORD102329_20250811_CUST03319_MED001"/>
        <s v="ORD102329_20240811_CUST00552_MED011"/>
        <s v="ORD102331_20251224_CUST00657_MED030"/>
        <s v="ORD102332_20240519_CUST02314_MED003"/>
        <s v="ORD102333_20240402_CUST01540_MED024"/>
        <s v="ORD102334_20240125_CUST01912_MED007"/>
        <s v="ORD102335_20241219_CUST03044_MED019"/>
        <s v="ORD102336_20250328_CUST00013_MED001"/>
        <s v="ORD102337_20241020_CUST00406_MED026"/>
        <s v="ORD102338_20240727_CUST02843_MED026"/>
        <s v="ORD102339_20251014_CUST00989_MED025"/>
        <s v="ORD102340_20251023_CUST02397_MED023"/>
        <s v="ORD102340_20250121_CUST01702_MED014"/>
        <s v="ORD102342_20240202_CUST00551_MED028"/>
        <s v="ORD102342_20240801_CUST02971_MED014"/>
        <s v="ORD102344_20250921_CUST00296_MED005"/>
        <s v="ORD102345_20241224_CUST00257_MED010"/>
        <s v="ORD102345_20250127_CUST01009_MED025"/>
        <s v="ORD102347_20240610_CUST02619_MED016"/>
        <s v="ORD102347_20250714_CUST01325_MED006"/>
        <s v="ORD102349_20240918_CUST02251_MED016"/>
        <s v="ORD102350_20240827_CUST00271_MED030"/>
        <s v="ORD102351_20240721_CUST00610_MED003"/>
        <s v="ORD102352_20240517_CUST02819_MED010"/>
        <s v="ORD102353_20240223_CUST02861_MED026"/>
        <s v="ORD102353_20240730_CUST02386_MED011"/>
        <s v="ORD102355_20240116_CUST01991_MED018"/>
        <s v="ORD102356_20240511_CUST01355_MED015"/>
        <s v="ORD102357_20240314_CUST01525_MED006"/>
        <s v="ORD102358_20250529_CUST01769_MED011"/>
        <s v="ORD102359_20240521_CUST00689_MED024"/>
        <s v="ORD102359_20240318_CUST01049_MED024"/>
        <s v="ORD102361_20250615_CUST00577_MED005"/>
        <s v="ORD102362_20240629_CUST00194_MED013"/>
        <s v="ORD102362_20240731_CUST01049_MED010"/>
        <s v="ORD102364_20240429_CUST03263_MED006"/>
        <s v="ORD102365_20240709_CUST02051_MED010"/>
        <s v="ORD102366_20241001_CUST00713_MED002"/>
        <s v="ORD102367_20240905_CUST01134_MED019"/>
        <s v="ORD102368_20240404_CUST01371_MED006"/>
        <s v="ORD102369_20250203_CUST00646_MED026"/>
        <s v="ORD102370_20250113_CUST00898_MED013"/>
        <s v="ORD102371_20251113_CUST00956_MED007"/>
        <s v="ORD102372_20240606_CUST01187_MED029"/>
        <s v="ORD102373_20240324_CUST00642_MED015"/>
        <s v="ORD102374_20251106_CUST01174_MED018"/>
        <s v="ORD102375_20250705_CUST00603_MED019"/>
        <s v="ORD102376_20240817_CUST02760_MED003"/>
        <s v="ORD102377_20250524_CUST03304_MED016"/>
        <s v="ORD102378_20250721_CUST02915_MED018"/>
        <s v="ORD102379_20250211_CUST03211_MED019"/>
        <s v="ORD102380_20250815_CUST03406_MED006"/>
        <s v="ORD102381_20250822_CUST03304_MED021"/>
        <s v="ORD102382_20240422_CUST00744_MED014"/>
        <s v="ORD102383_20251119_CUST00105_MED022"/>
        <s v="ORD102384_20240420_CUST00696_MED026"/>
        <s v="ORD102385_20240204_CUST03119_MED003"/>
        <s v="ORD102386_20251103_CUST03278_MED022"/>
        <s v="ORD102386_20240304_CUST00292_MED014"/>
        <s v="ORD102388_20241016_CUST02369_MED023"/>
        <s v="ORD102389_20240209_CUST00617_MED018"/>
        <s v="ORD102390_20240315_CUST02543_MED002"/>
        <s v="ORD102391_20240924_CUST00639_MED007"/>
        <s v="ORD102392_20250828_CUST00409_MED030"/>
        <s v="ORD102393_20240428_CUST00833_MED005"/>
        <s v="ORD102394_20240105_CUST00662_MED017"/>
        <s v="ORD102395_20241102_CUST01299_MED030"/>
        <s v="ORD102396_20250112_CUST02011_MED010"/>
        <s v="ORD102397_20240423_CUST02694_MED004"/>
        <s v="ORD102398_20240219_CUST00312_MED008"/>
        <s v="ORD102399_20240708_CUST01592_MED014"/>
        <s v="ORD102400_20240317_CUST00009_MED021"/>
        <s v="ORD102401_20250102_CUST01745_MED020"/>
        <s v="ORD102401_20251005_CUST02871_MED011"/>
        <s v="ORD102403_20241030_CUST00597_MED006"/>
        <s v="ORD102404_20240127_CUST01061_MED028"/>
        <s v="ORD102404_20250122_CUST02086_MED014"/>
        <s v="ORD102404_20251015_CUST03329_MED014"/>
        <s v="ORD102404_20250221_CUST00691_MED017"/>
        <s v="ORD102404_20240531_CUST00742_MED018"/>
        <s v="ORD102409_20250912_CUST02421_MED010"/>
        <s v="ORD102410_20240414_CUST02886_MED030"/>
        <s v="ORD102411_20240617_CUST03139_MED017"/>
        <s v="ORD102412_20250723_CUST00168_MED025"/>
        <s v="ORD102413_20240414_CUST02548_MED030"/>
        <s v="ORD102414_20250606_CUST03117_MED004"/>
        <s v="ORD102415_20240628_CUST00349_MED017"/>
        <s v="ORD102416_20250726_CUST02632_MED001"/>
        <s v="ORD102417_20250927_CUST02972_MED023"/>
        <s v="ORD102418_20241205_CUST02264_MED012"/>
        <s v="ORD102419_20240101_CUST03417_MED020"/>
        <s v="ORD102419_20240309_CUST02982_MED013"/>
        <s v="ORD102419_20241121_CUST00590_MED014"/>
        <s v="ORD102419_20240813_CUST02602_MED017"/>
        <s v="ORD102423_20241104_CUST01884_MED027"/>
        <s v="ORD102424_20240524_CUST01027_MED007"/>
        <s v="ORD102425_20241204_CUST01401_MED028"/>
        <s v="ORD102426_20250525_CUST02307_MED013"/>
        <s v="ORD102427_20250927_CUST03256_MED022"/>
        <s v="ORD102428_20240819_CUST00189_MED001"/>
        <s v="ORD102429_20240411_CUST01989_MED006"/>
        <s v="ORD102430_20250102_CUST02804_MED019"/>
        <s v="ORD102431_20241229_CUST03079_MED007"/>
        <s v="ORD102431_20240603_CUST00185_MED004"/>
        <s v="ORD102433_20250516_CUST02475_MED003"/>
        <s v="ORD102434_20250120_CUST00599_MED027"/>
        <s v="ORD102435_20250906_CUST01267_MED024"/>
        <s v="ORD102436_20241218_CUST02978_MED007"/>
        <s v="ORD102437_20250120_CUST01187_MED024"/>
        <s v="ORD102438_20241227_CUST00803_MED020"/>
        <s v="ORD102439_20241214_CUST00240_MED006"/>
        <s v="ORD102440_20251218_CUST02655_MED016"/>
        <s v="ORD102440_20240311_CUST02766_MED013"/>
        <s v="ORD102442_20240728_CUST01374_MED005"/>
        <s v="ORD102443_20250122_CUST03354_MED017"/>
        <s v="ORD102444_20240604_CUST02484_MED007"/>
        <s v="ORD102445_20251220_CUST02857_MED007"/>
        <s v="ORD102446_20240509_CUST01961_MED018"/>
        <s v="ORD102447_20241215_CUST00862_MED017"/>
        <s v="ORD102448_20250314_CUST01610_MED006"/>
        <s v="ORD102449_20241013_CUST01295_MED008"/>
        <s v="ORD102450_20250224_CUST01066_MED015"/>
        <s v="ORD102451_20240123_CUST01257_MED021"/>
        <s v="ORD102452_20241207_CUST00450_MED027"/>
        <s v="ORD102453_20240824_CUST03030_MED023"/>
        <s v="ORD102453_20240422_CUST01234_MED028"/>
        <s v="ORD102455_20251207_CUST02865_MED024"/>
        <s v="ORD102456_20250616_CUST01194_MED021"/>
        <s v="ORD102457_20250722_CUST02788_MED005"/>
        <s v="ORD102458_20250208_CUST02000_MED025"/>
        <s v="ORD102459_20250616_CUST01747_MED001"/>
        <s v="ORD102460_20241001_CUST00519_MED027"/>
        <s v="ORD102461_20250125_CUST00094_MED017"/>
        <s v="ORD102462_20250125_CUST00036_MED011"/>
        <s v="ORD102463_20250114_CUST01718_MED019"/>
        <s v="ORD102464_20240405_CUST02310_MED007"/>
        <s v="ORD102465_20240422_CUST01947_MED026"/>
        <s v="ORD102466_20250620_CUST03006_MED019"/>
        <s v="ORD102466_20240904_CUST00262_MED013"/>
        <s v="ORD102468_20251023_CUST00890_MED010"/>
        <s v="ORD102468_20250216_CUST02115_MED011"/>
        <s v="ORD102468_20250914_CUST00153_MED029"/>
        <s v="ORD102471_20240415_CUST01786_MED004"/>
        <s v="ORD102472_20250426_CUST03386_MED013"/>
        <s v="ORD102472_20240212_CUST02947_MED028"/>
        <s v="ORD102474_20240309_CUST02409_MED014"/>
        <s v="ORD102475_20250830_CUST03156_MED017"/>
        <s v="ORD102476_20240214_CUST00273_MED011"/>
        <s v="ORD102476_20240726_CUST00027_MED026"/>
        <s v="ORD102478_20250727_CUST03323_MED008"/>
        <s v="ORD102478_20250614_CUST01519_MED014"/>
        <s v="ORD102478_20240109_CUST02617_MED025"/>
        <s v="ORD102481_20240428_CUST00496_MED025"/>
        <s v="ORD102482_20250909_CUST00252_MED015"/>
        <s v="ORD102483_20241024_CUST02003_MED029"/>
        <s v="ORD102484_20251229_CUST01750_MED004"/>
        <s v="ORD102485_20250212_CUST01650_MED015"/>
        <s v="ORD102486_20240929_CUST00066_MED020"/>
        <s v="ORD102487_20250108_CUST00804_MED015"/>
        <s v="ORD102488_20250930_CUST02882_MED015"/>
        <s v="ORD102489_20251017_CUST02404_MED003"/>
        <s v="ORD102490_20240604_CUST01717_MED001"/>
        <s v="ORD102491_20241210_CUST02449_MED028"/>
        <s v="ORD102492_20240401_CUST02459_MED004"/>
        <s v="ORD102493_20250131_CUST03495_MED022"/>
        <s v="ORD102494_20250221_CUST01734_MED005"/>
        <s v="ORD102495_20250525_CUST02744_MED010"/>
        <s v="ORD102496_20240329_CUST01246_MED024"/>
        <s v="ORD102497_20240526_CUST02030_MED004"/>
        <s v="ORD102498_20251102_CUST00890_MED020"/>
        <s v="ORD102499_20250826_CUST00215_MED027"/>
        <s v="ORD102500_20241113_CUST03497_MED018"/>
        <s v="ORD102500_20250710_CUST02459_MED006"/>
        <s v="ORD102502_20250303_CUST01740_MED008"/>
        <s v="ORD102502_20240520_CUST02763_MED014"/>
        <s v="ORD102504_20240104_CUST01424_MED023"/>
        <s v="ORD102505_20240907_CUST00035_MED020"/>
        <s v="ORD102505_20250821_CUST00512_MED010"/>
        <s v="ORD102507_20240416_CUST01662_MED016"/>
        <s v="ORD102508_20250709_CUST03320_MED014"/>
        <s v="ORD102509_20250210_CUST03179_MED021"/>
        <s v="ORD102510_20250611_CUST03403_MED017"/>
        <s v="ORD102511_20241128_CUST00693_MED018"/>
        <s v="ORD102512_20250820_CUST00991_MED011"/>
        <s v="ORD102513_20241126_CUST02471_MED016"/>
        <s v="ORD102514_20240315_CUST02911_MED010"/>
        <s v="ORD102515_20240522_CUST02418_MED012"/>
        <s v="ORD102516_20241111_CUST02153_MED002"/>
        <s v="ORD102517_20251221_CUST02616_MED017"/>
        <s v="ORD102518_20240524_CUST02416_MED001"/>
        <s v="ORD102519_20240206_CUST02021_MED006"/>
        <s v="ORD102520_20240614_CUST00931_MED007"/>
        <s v="ORD102521_20240114_CUST03205_MED021"/>
        <s v="ORD102521_20251219_CUST03297_MED015"/>
        <s v="ORD102523_20251207_CUST00377_MED021"/>
        <s v="ORD102524_20250124_CUST02224_MED016"/>
        <s v="ORD102525_20241014_CUST01560_MED014"/>
        <s v="ORD102526_20241001_CUST02076_MED026"/>
        <s v="ORD102527_20250521_CUST00885_MED013"/>
        <s v="ORD102528_20240105_CUST02081_MED020"/>
        <s v="ORD102529_20251026_CUST01032_MED008"/>
        <s v="ORD102530_20241108_CUST01308_MED002"/>
        <s v="ORD102531_20240109_CUST00210_MED007"/>
        <s v="ORD102532_20250516_CUST00582_MED019"/>
        <s v="ORD102532_20240521_CUST01373_MED012"/>
        <s v="ORD102532_20240708_CUST02304_MED010"/>
        <s v="ORD102535_20250518_CUST02542_MED027"/>
        <s v="ORD102536_20241227_CUST02360_MED009"/>
        <s v="ORD102537_20250124_CUST00751_MED022"/>
        <s v="ORD102538_20251124_CUST01434_MED010"/>
        <s v="ORD102539_20241127_CUST00385_MED016"/>
        <s v="ORD102540_20251216_CUST00129_MED025"/>
        <s v="ORD102541_20240913_CUST01579_MED027"/>
        <s v="ORD102542_20240920_CUST00416_MED025"/>
        <s v="ORD102542_20250928_CUST00243_MED019"/>
        <s v="ORD102544_20250322_CUST03051_MED002"/>
        <s v="ORD102545_20240508_CUST02774_MED024"/>
        <s v="ORD102546_20250627_CUST02278_MED002"/>
        <s v="ORD102546_20250113_CUST02490_MED008"/>
        <s v="ORD102546_20240918_CUST00543_MED012"/>
        <s v="ORD102549_20241026_CUST02419_MED024"/>
        <s v="ORD102550_20250921_CUST01526_MED030"/>
        <s v="ORD102550_20251019_CUST00440_MED001"/>
        <s v="ORD102552_20241213_CUST03314_MED030"/>
        <s v="ORD102553_20250530_CUST02004_MED027"/>
        <s v="ORD102554_20250329_CUST00893_MED015"/>
        <s v="ORD102555_20250328_CUST02636_MED012"/>
        <s v="ORD102556_20241121_CUST00210_MED026"/>
        <s v="ORD102557_20240205_CUST00873_MED010"/>
        <s v="ORD102558_20240218_CUST00974_MED025"/>
        <s v="ORD102559_20241031_CUST02562_MED018"/>
        <s v="ORD102559_20240906_CUST03401_MED022"/>
        <s v="ORD102561_20240302_CUST00412_MED010"/>
        <s v="ORD102562_20240626_CUST00130_MED018"/>
        <s v="ORD102563_20251014_CUST01684_MED014"/>
        <s v="ORD102564_20250124_CUST02459_MED015"/>
        <s v="ORD102564_20240124_CUST01449_MED003"/>
        <s v="ORD102566_20241002_CUST02297_MED028"/>
        <s v="ORD102567_20240107_CUST02168_MED003"/>
        <s v="ORD102568_20250107_CUST01722_MED016"/>
        <s v="ORD102569_20240321_CUST00968_MED015"/>
        <s v="ORD102570_20250311_CUST00986_MED012"/>
        <s v="ORD102571_20250116_CUST01489_MED007"/>
        <s v="ORD102572_20240217_CUST00680_MED005"/>
        <s v="ORD102573_20250204_CUST01562_MED016"/>
        <s v="ORD102574_20240409_CUST02803_MED006"/>
        <s v="ORD102575_20250307_CUST00849_MED030"/>
        <s v="ORD102576_20250509_CUST00090_MED013"/>
        <s v="ORD102577_20250909_CUST02625_MED013"/>
        <s v="ORD102578_20251224_CUST02433_MED022"/>
        <s v="ORD102578_20240927_CUST00205_MED024"/>
        <s v="ORD102580_20241014_CUST01966_MED017"/>
        <s v="ORD102581_20250506_CUST01371_MED015"/>
        <s v="ORD102582_20250818_CUST02517_MED020"/>
        <s v="ORD102582_20250713_CUST03497_MED026"/>
        <s v="ORD102584_20240110_CUST01773_MED016"/>
        <s v="ORD102584_20250221_CUST00820_MED004"/>
        <s v="ORD102584_20250903_CUST01250_MED014"/>
        <s v="ORD102587_20240619_CUST02858_MED004"/>
        <s v="ORD102588_20251130_CUST02850_MED004"/>
        <s v="ORD102589_20250623_CUST01350_MED019"/>
        <s v="ORD102590_20250907_CUST01464_MED010"/>
        <s v="ORD102591_20241012_CUST03001_MED020"/>
        <s v="ORD102591_20250906_CUST02870_MED006"/>
        <s v="ORD102593_20240418_CUST03355_MED006"/>
        <s v="ORD102594_20240924_CUST01467_MED004"/>
        <s v="ORD102595_20240223_CUST02471_MED001"/>
        <s v="ORD102596_20250314_CUST02850_MED010"/>
        <s v="ORD102597_20250917_CUST02480_MED006"/>
        <s v="ORD102598_20250604_CUST00264_MED029"/>
        <s v="ORD102599_20240503_CUST01962_MED008"/>
        <s v="ORD102600_20241003_CUST00386_MED020"/>
        <s v="ORD102601_20240828_CUST01778_MED010"/>
        <s v="ORD102602_20250720_CUST03494_MED005"/>
        <s v="ORD102603_20241111_CUST01800_MED012"/>
        <s v="ORD102604_20250302_CUST01123_MED020"/>
        <s v="ORD102605_20250423_CUST00160_MED010"/>
        <s v="ORD102606_20240318_CUST02734_MED027"/>
        <s v="ORD102607_20250814_CUST02432_MED002"/>
        <s v="ORD102608_20240620_CUST02335_MED008"/>
        <s v="ORD102609_20240117_CUST03424_MED026"/>
        <s v="ORD102610_20251120_CUST00728_MED024"/>
        <s v="ORD102611_20240920_CUST00855_MED012"/>
        <s v="ORD102612_20250105_CUST03326_MED006"/>
        <s v="ORD102613_20250405_CUST01102_MED011"/>
        <s v="ORD102614_20250506_CUST03456_MED028"/>
        <s v="ORD102615_20250907_CUST00394_MED028"/>
        <s v="ORD102615_20250829_CUST03270_MED011"/>
        <s v="ORD102617_20250612_CUST01777_MED015"/>
        <s v="ORD102618_20251019_CUST00092_MED028"/>
        <s v="ORD102618_20240808_CUST03271_MED009"/>
        <s v="ORD102620_20250102_CUST01716_MED024"/>
        <s v="ORD102621_20250128_CUST02013_MED010"/>
        <s v="ORD102622_20250111_CUST02502_MED021"/>
        <s v="ORD102623_20250222_CUST02898_MED026"/>
        <s v="ORD102623_20251220_CUST02200_MED006"/>
        <s v="ORD102625_20251129_CUST00986_MED011"/>
        <s v="ORD102626_20240912_CUST02119_MED010"/>
        <s v="ORD102627_20250608_CUST01437_MED001"/>
        <s v="ORD102628_20240327_CUST03304_MED021"/>
        <s v="ORD102629_20250620_CUST01541_MED016"/>
        <s v="ORD102630_20241107_CUST02786_MED007"/>
        <s v="ORD102631_20250704_CUST00295_MED005"/>
        <s v="ORD102632_20240813_CUST03434_MED029"/>
        <s v="ORD102633_20250201_CUST01004_MED015"/>
        <s v="ORD102634_20250522_CUST03168_MED012"/>
        <s v="ORD102634_20241228_CUST03476_MED015"/>
        <s v="ORD102636_20250724_CUST01947_MED001"/>
        <s v="ORD102636_20250903_CUST01824_MED007"/>
        <s v="ORD102638_20251020_CUST02940_MED019"/>
        <s v="ORD102639_20241024_CUST02959_MED011"/>
        <s v="ORD102640_20240703_CUST00821_MED022"/>
        <s v="ORD102641_20250807_CUST03019_MED003"/>
        <s v="ORD102641_20251206_CUST03136_MED017"/>
        <s v="ORD102643_20241121_CUST02058_MED024"/>
        <s v="ORD102644_20250311_CUST00381_MED021"/>
        <s v="ORD102645_20250225_CUST01638_MED021"/>
        <s v="ORD102646_20250112_CUST01656_MED020"/>
        <s v="ORD102647_20251209_CUST00949_MED024"/>
        <s v="ORD102648_20251127_CUST00992_MED018"/>
        <s v="ORD102649_20250628_CUST01592_MED002"/>
        <s v="ORD102650_20250527_CUST01391_MED009"/>
        <s v="ORD102651_20240118_CUST03057_MED022"/>
        <s v="ORD102652_20251129_CUST02866_MED028"/>
        <s v="ORD102653_20240727_CUST01502_MED017"/>
        <s v="ORD102654_20250701_CUST03338_MED012"/>
        <s v="ORD102655_20250515_CUST02255_MED011"/>
        <s v="ORD102656_20250721_CUST01537_MED012"/>
        <s v="ORD102657_20240701_CUST00882_MED007"/>
        <s v="ORD102658_20240719_CUST02183_MED027"/>
        <s v="ORD102659_20240415_CUST02823_MED029"/>
        <s v="ORD102660_20250611_CUST01288_MED016"/>
        <s v="ORD102661_20241206_CUST02627_MED012"/>
        <s v="ORD102662_20241030_CUST00043_MED015"/>
        <s v="ORD102663_20250716_CUST01242_MED025"/>
        <s v="ORD102664_20241106_CUST00491_MED018"/>
        <s v="ORD102665_20240226_CUST01708_MED022"/>
        <s v="ORD102666_20250126_CUST02625_MED023"/>
        <s v="ORD102667_20240913_CUST00549_MED024"/>
        <s v="ORD102668_20250526_CUST01458_MED021"/>
        <s v="ORD102668_20240717_CUST02587_MED016"/>
        <s v="ORD102668_20251011_CUST02595_MED030"/>
        <s v="ORD102668_20240725_CUST00647_MED001"/>
        <s v="ORD102672_20240917_CUST03298_MED018"/>
        <s v="ORD102673_20240215_CUST01357_MED017"/>
        <s v="ORD102674_20240214_CUST01180_MED001"/>
        <s v="ORD102675_20240926_CUST01848_MED013"/>
        <s v="ORD102676_20251011_CUST02059_MED019"/>
        <s v="ORD102677_20241203_CUST02569_MED012"/>
        <s v="ORD102678_20250125_CUST01424_MED023"/>
        <s v="ORD102679_20240223_CUST01707_MED005"/>
        <s v="ORD102680_20240110_CUST01145_MED027"/>
        <s v="ORD102681_20240118_CUST00850_MED004"/>
        <s v="ORD102682_20250806_CUST01188_MED003"/>
        <s v="ORD102683_20240511_CUST02298_MED019"/>
        <s v="ORD102684_20241205_CUST02985_MED005"/>
        <s v="ORD102685_20250625_CUST03065_MED014"/>
        <s v="ORD102686_20251109_CUST02191_MED006"/>
        <s v="ORD102687_20240606_CUST01006_MED007"/>
        <s v="ORD102688_20250308_CUST01987_MED014"/>
        <s v="ORD102689_20241002_CUST03007_MED019"/>
        <s v="ORD102689_20250504_CUST01321_MED012"/>
        <s v="ORD102691_20251226_CUST01874_MED003"/>
        <s v="ORD102692_20241126_CUST03116_MED027"/>
        <s v="ORD102693_20250919_CUST01665_MED026"/>
        <s v="ORD102694_20250905_CUST01749_MED030"/>
        <s v="ORD102694_20240422_CUST01623_MED007"/>
        <s v="ORD102696_20241014_CUST00593_MED017"/>
        <s v="ORD102697_20250720_CUST00200_MED021"/>
        <s v="ORD102698_20240727_CUST00806_MED010"/>
        <s v="ORD102699_20250623_CUST01635_MED024"/>
        <s v="ORD102700_20240606_CUST01610_MED020"/>
        <s v="ORD102701_20240219_CUST02577_MED024"/>
        <s v="ORD102701_20251208_CUST00628_MED017"/>
        <s v="ORD102703_20240623_CUST00351_MED029"/>
        <s v="ORD102704_20251120_CUST02037_MED011"/>
        <s v="ORD102705_20250913_CUST01519_MED016"/>
        <s v="ORD102706_20241217_CUST00337_MED026"/>
        <s v="ORD102707_20250114_CUST00281_MED019"/>
        <s v="ORD102708_20240412_CUST01760_MED009"/>
        <s v="ORD102709_20250502_CUST01115_MED015"/>
        <s v="ORD102710_20250919_CUST01079_MED026"/>
        <s v="ORD102710_20250224_CUST03280_MED006"/>
        <s v="ORD102712_20251211_CUST00988_MED028"/>
        <s v="ORD102712_20241207_CUST02636_MED015"/>
        <s v="ORD102714_20251106_CUST01075_MED018"/>
        <s v="ORD102715_20240816_CUST01404_MED021"/>
        <s v="ORD102716_20250926_CUST02725_MED005"/>
        <s v="ORD102717_20251121_CUST03072_MED026"/>
        <s v="ORD102718_20250216_CUST00182_MED026"/>
        <s v="ORD102719_20240806_CUST03038_MED021"/>
        <s v="ORD102720_20250830_CUST01822_MED023"/>
        <s v="ORD102721_20240507_CUST02278_MED023"/>
        <s v="ORD102722_20250216_CUST00152_MED015"/>
        <s v="ORD102723_20240201_CUST02700_MED002"/>
        <s v="ORD102724_20250515_CUST02225_MED023"/>
        <s v="ORD102724_20250108_CUST02369_MED025"/>
        <s v="ORD102726_20241227_CUST00811_MED014"/>
        <s v="ORD102726_20240229_CUST01862_MED005"/>
        <s v="ORD102728_20250918_CUST00030_MED009"/>
        <s v="ORD102729_20240820_CUST01771_MED028"/>
        <s v="ORD102730_20240305_CUST02845_MED017"/>
        <s v="ORD102731_20251120_CUST02953_MED026"/>
        <s v="ORD102732_20241216_CUST00744_MED014"/>
        <s v="ORD102733_20250820_CUST00425_MED026"/>
        <s v="ORD102734_20240611_CUST03298_MED003"/>
        <s v="ORD102735_20241109_CUST01616_MED025"/>
        <s v="ORD102736_20251203_CUST03355_MED009"/>
        <s v="ORD102736_20250126_CUST01844_MED017"/>
        <s v="ORD102738_20240809_CUST01821_MED024"/>
        <s v="ORD102739_20240517_CUST00680_MED003"/>
        <s v="ORD102739_20250329_CUST00693_MED007"/>
        <s v="ORD102741_20240217_CUST03000_MED001"/>
        <s v="ORD102742_20250910_CUST01529_MED016"/>
        <s v="ORD102743_20240212_CUST01155_MED017"/>
        <s v="ORD102744_20240815_CUST00184_MED029"/>
        <s v="ORD102745_20250423_CUST01223_MED019"/>
        <s v="ORD102746_20240913_CUST03261_MED019"/>
        <s v="ORD102746_20251108_CUST00469_MED020"/>
        <s v="ORD102748_20250711_CUST00583_MED013"/>
        <s v="ORD102749_20251014_CUST01631_MED005"/>
        <s v="ORD102750_20240126_CUST02255_MED017"/>
        <s v="ORD102751_20250111_CUST02234_MED025"/>
        <s v="ORD102752_20240902_CUST03291_MED028"/>
        <s v="ORD102752_20240615_CUST03009_MED010"/>
        <s v="ORD102754_20250111_CUST02103_MED019"/>
        <s v="ORD102754_20250519_CUST00334_MED016"/>
        <s v="ORD102754_20240916_CUST02862_MED001"/>
        <s v="ORD102757_20250403_CUST01578_MED009"/>
        <s v="ORD102758_20240110_CUST01589_MED008"/>
        <s v="ORD102759_20251115_CUST03449_MED027"/>
        <s v="ORD102760_20250306_CUST03066_MED024"/>
        <s v="ORD102761_20241105_CUST02224_MED029"/>
        <s v="ORD102762_20250131_CUST00081_MED011"/>
        <s v="ORD102763_20250227_CUST03408_MED004"/>
        <s v="ORD102764_20251120_CUST03045_MED014"/>
        <s v="ORD102765_20240803_CUST01213_MED011"/>
        <s v="ORD102766_20250124_CUST02165_MED012"/>
        <s v="ORD102767_20251027_CUST02941_MED014"/>
        <s v="ORD102768_20250412_CUST01799_MED012"/>
        <s v="ORD102769_20250424_CUST02414_MED029"/>
        <s v="ORD102770_20250101_CUST00505_MED018"/>
        <s v="ORD102771_20240616_CUST00950_MED022"/>
        <s v="ORD102772_20250123_CUST00093_MED013"/>
        <s v="ORD102773_20240103_CUST01634_MED012"/>
        <s v="ORD102773_20250601_CUST01408_MED016"/>
        <s v="ORD102775_20250505_CUST03195_MED008"/>
        <s v="ORD102776_20241114_CUST00587_MED026"/>
        <s v="ORD102777_20250506_CUST02283_MED014"/>
        <s v="ORD102777_20250827_CUST00533_MED004"/>
        <s v="ORD102779_20250228_CUST00856_MED025"/>
        <s v="ORD102780_20250615_CUST02036_MED027"/>
        <s v="ORD102781_20240425_CUST01942_MED022"/>
        <s v="ORD102782_20250602_CUST00028_MED001"/>
        <s v="ORD102783_20240602_CUST00087_MED022"/>
        <s v="ORD102784_20241005_CUST00274_MED009"/>
        <s v="ORD102785_20240514_CUST01911_MED021"/>
        <s v="ORD102786_20240222_CUST00942_MED024"/>
        <s v="ORD102787_20250809_CUST01526_MED016"/>
        <s v="ORD102788_20240331_CUST01064_MED015"/>
        <s v="ORD102789_20240412_CUST02544_MED015"/>
        <s v="ORD102790_20240129_CUST02529_MED012"/>
        <s v="ORD102790_20240820_CUST02888_MED019"/>
        <s v="ORD102792_20250830_CUST00423_MED018"/>
        <s v="ORD102793_20250910_CUST02646_MED003"/>
        <s v="ORD102794_20240423_CUST03243_MED030"/>
        <s v="ORD102795_20241220_CUST02463_MED017"/>
        <s v="ORD102796_20251023_CUST01779_MED026"/>
        <s v="ORD102797_20241216_CUST01247_MED029"/>
        <s v="ORD102798_20250219_CUST03083_MED028"/>
        <s v="ORD102799_20240819_CUST01107_MED018"/>
        <s v="ORD102800_20240221_CUST02325_MED001"/>
        <s v="ORD102801_20240620_CUST01661_MED023"/>
        <s v="ORD102802_20240814_CUST01690_MED020"/>
        <s v="ORD102802_20240904_CUST00446_MED004"/>
        <s v="ORD102804_20241202_CUST01725_MED026"/>
        <s v="ORD102805_20241203_CUST02502_MED024"/>
        <s v="ORD102806_20251024_CUST03122_MED020"/>
        <s v="ORD102807_20240121_CUST03235_MED006"/>
        <s v="ORD102807_20240726_CUST00587_MED019"/>
        <s v="ORD102809_20251022_CUST01277_MED005"/>
        <s v="ORD102810_20240223_CUST02927_MED010"/>
        <s v="ORD102811_20250329_CUST01490_MED028"/>
        <s v="ORD102812_20241010_CUST01309_MED007"/>
        <s v="ORD102813_20240815_CUST01370_MED007"/>
        <s v="ORD102814_20241214_CUST01019_MED029"/>
        <s v="ORD102815_20240605_CUST01201_MED016"/>
        <s v="ORD102816_20240904_CUST00943_MED002"/>
        <s v="ORD102817_20250514_CUST02903_MED012"/>
        <s v="ORD102818_20240604_CUST02653_MED022"/>
        <s v="ORD102819_20250116_CUST00359_MED011"/>
        <s v="ORD102820_20241219_CUST00088_MED023"/>
        <s v="ORD102820_20251209_CUST02037_MED025"/>
        <s v="ORD102822_20251008_CUST02661_MED009"/>
        <s v="ORD102823_20250703_CUST02692_MED029"/>
        <s v="ORD102824_20241116_CUST00171_MED005"/>
        <s v="ORD102825_20250416_CUST00317_MED007"/>
        <s v="ORD102825_20240321_CUST01166_MED025"/>
        <s v="ORD102827_20250621_CUST02052_MED004"/>
        <s v="ORD102828_20240426_CUST01670_MED016"/>
        <s v="ORD102829_20251004_CUST00145_MED019"/>
        <s v="ORD102830_20240205_CUST00050_MED005"/>
        <s v="ORD102831_20251009_CUST00792_MED007"/>
        <s v="ORD102831_20250213_CUST02473_MED029"/>
        <s v="ORD102833_20241017_CUST02489_MED007"/>
        <s v="ORD102834_20250123_CUST02158_MED024"/>
        <s v="ORD102835_20241228_CUST01766_MED012"/>
        <s v="ORD102836_20251002_CUST02687_MED007"/>
        <s v="ORD102837_20240807_CUST00984_MED016"/>
        <s v="ORD102838_20250724_CUST01971_MED019"/>
        <s v="ORD102838_20240415_CUST00589_MED022"/>
        <s v="ORD102840_20241216_CUST01212_MED002"/>
        <s v="ORD102841_20250522_CUST01645_MED015"/>
        <s v="ORD102841_20241015_CUST01019_MED008"/>
        <s v="ORD102843_20241110_CUST02534_MED008"/>
        <s v="ORD102844_20241004_CUST01693_MED013"/>
        <s v="ORD102845_20241210_CUST00636_MED025"/>
        <s v="ORD102846_20241020_CUST00160_MED013"/>
        <s v="ORD102847_20250615_CUST02310_MED002"/>
        <s v="ORD102848_20250226_CUST01649_MED002"/>
        <s v="ORD102849_20241027_CUST03160_MED016"/>
        <s v="ORD102849_20250204_CUST02505_MED027"/>
        <s v="ORD102849_20240922_CUST02843_MED005"/>
        <s v="ORD102852_20240319_CUST01230_MED002"/>
        <s v="ORD102853_20250124_CUST02586_MED026"/>
        <s v="ORD102854_20240126_CUST01081_MED030"/>
        <s v="ORD102855_20250122_CUST02695_MED020"/>
        <s v="ORD102856_20240216_CUST00903_MED003"/>
        <s v="ORD102857_20241216_CUST00352_MED023"/>
        <s v="ORD102858_20250529_CUST01480_MED001"/>
        <s v="ORD102859_20250530_CUST01880_MED007"/>
        <s v="ORD102860_20240605_CUST01875_MED022"/>
        <s v="ORD102861_20250405_CUST01088_MED020"/>
        <s v="ORD102862_20240419_CUST02901_MED013"/>
        <s v="ORD102862_20250129_CUST00070_MED006"/>
        <s v="ORD102864_20250210_CUST00989_MED022"/>
        <s v="ORD102865_20240406_CUST00679_MED008"/>
        <s v="ORD102866_20250213_CUST01901_MED010"/>
        <s v="ORD102867_20250613_CUST00285_MED001"/>
        <s v="ORD102867_20240314_CUST01821_MED025"/>
        <s v="ORD102869_20240207_CUST01820_MED004"/>
        <s v="ORD102870_20240125_CUST00698_MED003"/>
        <s v="ORD102871_20240820_CUST00952_MED022"/>
        <s v="ORD102872_20240421_CUST01967_MED022"/>
        <s v="ORD102873_20250822_CUST02391_MED013"/>
        <s v="ORD102874_20250412_CUST00965_MED015"/>
        <s v="ORD102875_20240604_CUST00804_MED024"/>
        <s v="ORD102876_20240606_CUST01963_MED026"/>
        <s v="ORD102877_20240507_CUST03134_MED030"/>
        <s v="ORD102878_20240822_CUST03379_MED015"/>
        <s v="ORD102879_20250824_CUST02283_MED007"/>
        <s v="ORD102879_20241030_CUST02715_MED021"/>
        <s v="ORD102881_20240515_CUST01948_MED027"/>
        <s v="ORD102882_20250910_CUST03416_MED021"/>
        <s v="ORD102883_20240423_CUST02733_MED024"/>
        <s v="ORD102884_20240921_CUST03227_MED025"/>
        <s v="ORD102885_20250723_CUST02098_MED021"/>
        <s v="ORD102886_20251204_CUST02904_MED018"/>
        <s v="ORD102887_20250625_CUST00512_MED022"/>
        <s v="ORD102888_20240312_CUST02482_MED005"/>
        <s v="ORD102889_20240324_CUST02156_MED013"/>
        <s v="ORD102890_20240925_CUST03132_MED023"/>
        <s v="ORD102891_20250418_CUST01780_MED001"/>
        <s v="ORD102892_20241217_CUST00574_MED029"/>
        <s v="ORD102893_20250908_CUST00985_MED019"/>
        <s v="ORD102894_20250228_CUST03120_MED009"/>
        <s v="ORD102895_20240428_CUST00305_MED026"/>
        <s v="ORD102896_20250526_CUST01962_MED027"/>
        <s v="ORD102897_20240619_CUST03195_MED017"/>
        <s v="ORD102897_20240929_CUST01599_MED015"/>
        <s v="ORD102899_20240713_CUST01328_MED010"/>
        <s v="ORD102900_20240820_CUST02956_MED030"/>
        <s v="ORD102900_20251020_CUST03343_MED009"/>
        <s v="ORD102902_20250411_CUST00049_MED023"/>
        <s v="ORD102902_20250108_CUST02276_MED024"/>
        <s v="ORD102904_20240912_CUST00132_MED017"/>
        <s v="ORD102905_20240624_CUST03275_MED002"/>
        <s v="ORD102906_20250313_CUST01447_MED030"/>
        <s v="ORD102907_20240124_CUST02255_MED005"/>
        <s v="ORD102908_20240802_CUST02578_MED011"/>
        <s v="ORD102908_20250107_CUST00331_MED017"/>
        <s v="ORD102910_20240731_CUST02827_MED001"/>
        <s v="ORD102911_20251031_CUST02167_MED001"/>
        <s v="ORD102912_20240728_CUST02353_MED014"/>
        <s v="ORD102913_20240814_CUST00508_MED027"/>
        <s v="ORD102913_20240730_CUST00006_MED012"/>
        <s v="ORD102915_20250420_CUST00018_MED022"/>
        <s v="ORD102916_20240407_CUST02007_MED010"/>
        <s v="ORD102917_20240501_CUST01470_MED011"/>
        <s v="ORD102917_20240718_CUST00501_MED027"/>
        <s v="ORD102919_20250715_CUST00791_MED021"/>
        <s v="ORD102920_20250218_CUST00715_MED024"/>
        <s v="ORD102921_20241128_CUST01309_MED022"/>
        <s v="ORD102922_20240814_CUST00338_MED009"/>
        <s v="ORD102923_20250830_CUST01929_MED027"/>
        <s v="ORD102924_20251220_CUST01346_MED025"/>
        <s v="ORD102925_20250329_CUST01316_MED016"/>
        <s v="ORD102925_20241108_CUST03108_MED015"/>
        <s v="ORD102925_20250806_CUST03477_MED017"/>
        <s v="ORD102928_20240729_CUST00826_MED023"/>
        <s v="ORD102929_20240313_CUST00533_MED017"/>
        <s v="ORD102930_20240418_CUST03033_MED024"/>
        <s v="ORD102931_20251010_CUST01345_MED013"/>
        <s v="ORD102932_20250615_CUST02772_MED029"/>
        <s v="ORD102933_20240417_CUST02237_MED025"/>
        <s v="ORD102934_20250426_CUST00972_MED019"/>
        <s v="ORD102935_20251019_CUST02702_MED028"/>
        <s v="ORD102936_20240518_CUST01580_MED025"/>
        <s v="ORD102937_20240201_CUST03279_MED009"/>
        <s v="ORD102938_20251014_CUST02911_MED019"/>
        <s v="ORD102939_20240816_CUST02753_MED011"/>
        <s v="ORD102940_20240811_CUST01256_MED002"/>
        <s v="ORD102941_20250201_CUST00385_MED030"/>
        <s v="ORD102942_20240609_CUST00609_MED007"/>
        <s v="ORD102942_20250721_CUST01365_MED025"/>
        <s v="ORD102944_20240831_CUST01285_MED022"/>
        <s v="ORD102945_20240511_CUST01007_MED016"/>
        <s v="ORD102946_20241117_CUST01508_MED023"/>
        <s v="ORD102946_20240914_CUST00302_MED014"/>
        <s v="ORD102948_20240423_CUST03138_MED004"/>
        <s v="ORD102949_20241128_CUST00122_MED024"/>
        <s v="ORD102950_20251009_CUST00109_MED013"/>
        <s v="ORD102951_20241214_CUST02379_MED002"/>
        <s v="ORD102952_20250705_CUST02482_MED022"/>
        <s v="ORD102953_20250907_CUST00253_MED022"/>
        <s v="ORD102954_20240525_CUST01738_MED030"/>
        <s v="ORD102955_20241211_CUST02772_MED013"/>
        <s v="ORD102956_20251125_CUST00442_MED002"/>
        <s v="ORD102957_20250502_CUST00671_MED004"/>
        <s v="ORD102958_20251012_CUST03437_MED024"/>
        <s v="ORD102958_20241211_CUST00919_MED016"/>
        <s v="ORD102960_20251030_CUST01898_MED024"/>
        <s v="ORD102961_20250708_CUST02194_MED015"/>
        <s v="ORD102962_20251107_CUST02124_MED023"/>
        <s v="ORD102963_20240921_CUST01704_MED014"/>
        <s v="ORD102964_20250302_CUST03353_MED027"/>
        <s v="ORD102965_20241216_CUST00725_MED015"/>
        <s v="ORD102965_20240104_CUST03320_MED023"/>
        <s v="ORD102965_20250921_CUST02106_MED020"/>
        <s v="ORD102968_20240519_CUST02100_MED005"/>
        <s v="ORD102969_20240102_CUST01400_MED028"/>
        <s v="ORD102970_20240111_CUST03256_MED003"/>
        <s v="ORD102971_20240527_CUST01910_MED017"/>
        <s v="ORD102972_20250117_CUST02754_MED009"/>
        <s v="ORD102973_20250618_CUST01803_MED030"/>
        <s v="ORD102974_20240210_CUST01965_MED021"/>
        <s v="ORD102975_20250715_CUST02372_MED024"/>
        <s v="ORD102976_20241201_CUST00276_MED002"/>
        <s v="ORD102977_20250105_CUST00116_MED006"/>
        <s v="ORD102978_20251003_CUST00941_MED022"/>
        <s v="ORD102979_20251001_CUST03239_MED016"/>
        <s v="ORD102980_20250308_CUST01317_MED028"/>
        <s v="ORD102981_20251127_CUST02522_MED024"/>
        <s v="ORD102982_20240804_CUST01806_MED002"/>
        <s v="ORD102983_20250919_CUST03144_MED028"/>
        <s v="ORD102984_20240427_CUST03046_MED029"/>
        <s v="ORD102985_20250413_CUST01234_MED022"/>
        <s v="ORD102986_20250825_CUST02508_MED017"/>
        <s v="ORD102987_20251121_CUST01457_MED009"/>
        <s v="ORD102988_20240906_CUST01300_MED015"/>
        <s v="ORD102989_20240313_CUST02189_MED014"/>
        <s v="ORD102990_20240319_CUST00995_MED027"/>
        <s v="ORD102991_20251210_CUST03488_MED001"/>
        <s v="ORD102992_20250522_CUST02715_MED005"/>
        <s v="ORD102993_20250715_CUST00418_MED020"/>
        <s v="ORD102994_20250706_CUST01148_MED010"/>
        <s v="ORD102995_20240703_CUST00331_MED014"/>
        <s v="ORD102996_20240704_CUST01736_MED028"/>
        <s v="ORD102997_20241204_CUST01201_MED011"/>
        <s v="ORD102997_20250917_CUST00558_MED030"/>
        <s v="ORD102999_20250409_CUST01364_MED003"/>
        <s v="ORD102999_20241012_CUST03447_MED010"/>
        <s v="ORD103001_20240312_CUST01476_MED018"/>
        <s v="ORD103002_20241209_CUST02513_MED017"/>
        <s v="ORD103003_20241102_CUST00989_MED002"/>
        <s v="ORD103004_20240614_CUST01165_MED015"/>
        <s v="ORD103005_20251216_CUST00059_MED018"/>
        <s v="ORD103006_20241101_CUST01421_MED028"/>
        <s v="ORD103006_20240130_CUST00677_MED028"/>
        <s v="ORD103008_20240212_CUST01295_MED020"/>
        <s v="ORD103009_20250629_CUST01174_MED029"/>
        <s v="ORD103010_20250707_CUST02276_MED029"/>
        <s v="ORD103011_20240731_CUST01772_MED017"/>
        <s v="ORD103011_20250708_CUST02878_MED025"/>
        <s v="ORD103011_20250601_CUST01979_MED018"/>
        <s v="ORD103014_20240821_CUST03375_MED009"/>
        <s v="ORD103015_20250311_CUST00711_MED021"/>
        <s v="ORD103016_20241213_CUST02174_MED023"/>
        <s v="ORD103017_20241218_CUST03342_MED026"/>
        <s v="ORD103018_20241211_CUST01190_MED014"/>
        <s v="ORD103019_20241027_CUST00428_MED014"/>
        <s v="ORD103020_20241019_CUST01638_MED021"/>
        <s v="ORD103021_20241012_CUST02110_MED030"/>
        <s v="ORD103022_20250930_CUST03474_MED023"/>
        <s v="ORD103022_20251106_CUST03478_MED029"/>
        <s v="ORD103024_20250307_CUST01125_MED016"/>
        <s v="ORD103025_20240218_CUST00924_MED008"/>
        <s v="ORD103026_20250119_CUST00589_MED008"/>
        <s v="ORD103027_20240118_CUST00480_MED027"/>
        <s v="ORD103027_20251013_CUST02687_MED016"/>
        <s v="ORD103029_20250111_CUST01896_MED030"/>
        <s v="ORD103030_20250114_CUST01507_MED029"/>
        <s v="ORD103031_20241103_CUST02106_MED029"/>
        <s v="ORD103032_20251207_CUST01282_MED024"/>
        <s v="ORD103033_20240317_CUST01616_MED011"/>
        <s v="ORD103034_20251228_CUST01212_MED005"/>
        <s v="ORD103035_20240925_CUST01898_MED001"/>
        <s v="ORD103036_20240904_CUST00706_MED030"/>
        <s v="ORD103037_20250322_CUST00957_MED021"/>
        <s v="ORD103038_20240209_CUST01482_MED027"/>
        <s v="ORD103039_20250504_CUST02490_MED009"/>
        <s v="ORD103039_20250720_CUST02435_MED026"/>
        <s v="ORD103041_20240725_CUST00878_MED025"/>
        <s v="ORD103041_20250520_CUST00980_MED027"/>
        <s v="ORD103043_20240817_CUST00162_MED010"/>
        <s v="ORD103044_20251022_CUST02164_MED003"/>
        <s v="ORD103045_20240420_CUST02770_MED028"/>
        <s v="ORD103046_20251213_CUST00848_MED015"/>
        <s v="ORD103047_20251229_CUST02850_MED030"/>
        <s v="ORD103048_20250602_CUST03249_MED016"/>
        <s v="ORD103049_20240124_CUST03128_MED008"/>
        <s v="ORD103050_20250615_CUST01945_MED013"/>
        <s v="ORD103051_20240318_CUST03382_MED025"/>
        <s v="ORD103051_20251118_CUST03049_MED002"/>
        <s v="ORD103053_20240729_CUST00248_MED013"/>
        <s v="ORD103054_20250911_CUST01006_MED023"/>
        <s v="ORD103054_20251128_CUST01304_MED027"/>
        <s v="ORD103056_20240721_CUST01023_MED007"/>
        <s v="ORD103057_20251213_CUST02219_MED017"/>
        <s v="ORD103058_20250519_CUST00764_MED017"/>
        <s v="ORD103059_20241211_CUST03043_MED012"/>
        <s v="ORD103060_20241114_CUST02128_MED006"/>
        <s v="ORD103061_20250730_CUST03446_MED007"/>
        <s v="ORD103062_20250615_CUST01275_MED014"/>
        <s v="ORD103063_20240331_CUST00534_MED013"/>
        <s v="ORD103064_20240504_CUST01066_MED017"/>
        <s v="ORD103065_20250711_CUST00462_MED010"/>
        <s v="ORD103065_20241110_CUST01584_MED001"/>
        <s v="ORD103067_20240123_CUST03206_MED011"/>
        <s v="ORD103068_20240909_CUST01556_MED025"/>
        <s v="ORD103069_20240128_CUST00813_MED029"/>
        <s v="ORD103070_20250310_CUST00118_MED008"/>
        <s v="ORD103071_20240813_CUST02141_MED026"/>
        <s v="ORD103072_20240731_CUST01600_MED017"/>
        <s v="ORD103072_20250822_CUST00794_MED001"/>
        <s v="ORD103072_20250225_CUST03292_MED026"/>
        <s v="ORD103075_20240712_CUST03054_MED027"/>
        <s v="ORD103076_20240507_CUST01249_MED006"/>
        <s v="ORD103077_20240327_CUST03039_MED023"/>
        <s v="ORD103078_20240108_CUST00050_MED014"/>
        <s v="ORD103079_20241109_CUST01889_MED022"/>
        <s v="ORD103080_20251229_CUST00872_MED008"/>
        <s v="ORD103081_20251130_CUST03491_MED002"/>
        <s v="ORD103082_20241211_CUST01837_MED003"/>
        <s v="ORD103082_20241022_CUST00712_MED023"/>
        <s v="ORD103084_20250509_CUST00693_MED018"/>
        <s v="ORD103085_20240219_CUST00568_MED029"/>
        <s v="ORD103086_20250727_CUST00533_MED024"/>
        <s v="ORD103086_20240103_CUST01998_MED019"/>
        <s v="ORD103088_20251027_CUST00335_MED019"/>
        <s v="ORD103089_20241105_CUST02005_MED024"/>
        <s v="ORD103090_20251116_CUST01978_MED018"/>
        <s v="ORD103091_20241214_CUST00993_MED011"/>
        <s v="ORD103092_20250219_CUST01979_MED019"/>
        <s v="ORD103093_20240727_CUST02250_MED027"/>
        <s v="ORD103094_20240102_CUST03397_MED007"/>
        <s v="ORD103094_20240908_CUST01997_MED025"/>
        <s v="ORD103096_20250525_CUST03280_MED026"/>
        <s v="ORD103097_20251119_CUST02848_MED014"/>
        <s v="ORD103098_20250501_CUST03271_MED022"/>
        <s v="ORD103099_20251124_CUST01132_MED025"/>
        <s v="ORD103100_20240104_CUST03304_MED007"/>
        <s v="ORD103101_20240819_CUST00239_MED005"/>
        <s v="ORD103102_20240816_CUST00990_MED020"/>
        <s v="ORD103103_20240329_CUST01773_MED011"/>
        <s v="ORD103103_20251226_CUST02286_MED016"/>
        <s v="ORD103105_20250221_CUST02460_MED007"/>
        <s v="ORD103106_20240612_CUST03168_MED017"/>
        <s v="ORD103107_20250816_CUST00852_MED002"/>
        <s v="ORD103107_20240731_CUST01029_MED029"/>
        <s v="ORD103109_20251009_CUST02568_MED029"/>
        <s v="ORD103110_20250714_CUST02564_MED001"/>
        <s v="ORD103111_20250307_CUST02341_MED013"/>
        <s v="ORD103112_20251208_CUST00591_MED012"/>
        <s v="ORD103113_20240131_CUST01324_MED023"/>
        <s v="ORD103114_20240926_CUST02973_MED017"/>
        <s v="ORD103115_20250913_CUST01920_MED030"/>
        <s v="ORD103115_20240617_CUST00388_MED017"/>
        <s v="ORD103115_20240112_CUST01623_MED014"/>
        <s v="ORD103118_20241031_CUST02025_MED016"/>
        <s v="ORD103118_20250820_CUST01468_MED020"/>
        <s v="ORD103120_20250125_CUST00692_MED004"/>
        <s v="ORD103121_20250228_CUST00934_MED020"/>
        <s v="ORD103122_20241019_CUST01699_MED014"/>
        <s v="ORD103123_20240224_CUST00613_MED028"/>
        <s v="ORD103124_20240620_CUST01438_MED013"/>
        <s v="ORD103125_20250601_CUST01852_MED019"/>
        <s v="ORD103125_20240111_CUST01239_MED017"/>
        <s v="ORD103127_20241107_CUST03095_MED025"/>
        <s v="ORD103128_20251007_CUST01145_MED016"/>
        <s v="ORD103129_20250228_CUST01199_MED025"/>
        <s v="ORD103130_20250517_CUST03337_MED023"/>
        <s v="ORD103131_20240827_CUST02211_MED025"/>
        <s v="ORD103132_20250202_CUST01789_MED030"/>
        <s v="ORD103133_20250706_CUST02059_MED015"/>
        <s v="ORD103134_20250530_CUST00167_MED006"/>
        <s v="ORD103135_20250914_CUST02621_MED009"/>
        <s v="ORD103136_20240630_CUST00460_MED027"/>
        <s v="ORD103136_20250713_CUST00185_MED011"/>
        <s v="ORD103138_20250216_CUST01064_MED009"/>
        <s v="ORD103139_20240428_CUST03328_MED002"/>
        <s v="ORD103140_20250718_CUST03231_MED023"/>
        <s v="ORD103140_20250617_CUST02467_MED007"/>
        <s v="ORD103142_20250611_CUST01286_MED024"/>
        <s v="ORD103142_20240201_CUST00281_MED028"/>
        <s v="ORD103144_20251031_CUST03312_MED020"/>
        <s v="ORD103144_20241230_CUST01377_MED019"/>
        <s v="ORD103144_20250319_CUST03257_MED016"/>
        <s v="ORD103147_20250725_CUST02931_MED028"/>
        <s v="ORD103147_20250828_CUST00902_MED027"/>
        <s v="ORD103149_20240928_CUST00170_MED002"/>
        <s v="ORD103150_20250723_CUST01429_MED005"/>
        <s v="ORD103151_20240514_CUST02953_MED021"/>
        <s v="ORD103152_20240405_CUST00689_MED004"/>
        <s v="ORD103153_20251228_CUST02643_MED008"/>
        <s v="ORD103154_20250820_CUST03054_MED025"/>
        <s v="ORD103155_20251109_CUST01397_MED014"/>
        <s v="ORD103156_20250807_CUST03125_MED028"/>
        <s v="ORD103156_20240220_CUST03452_MED026"/>
        <s v="ORD103158_20250220_CUST03440_MED029"/>
        <s v="ORD103159_20250731_CUST01334_MED009"/>
        <s v="ORD103160_20250528_CUST00143_MED027"/>
        <s v="ORD103161_20251014_CUST02238_MED027"/>
        <s v="ORD103162_20251112_CUST02535_MED001"/>
        <s v="ORD103163_20240714_CUST02763_MED021"/>
        <s v="ORD103164_20240408_CUST01601_MED010"/>
        <s v="ORD103165_20241123_CUST02386_MED001"/>
        <s v="ORD103165_20250203_CUST01585_MED025"/>
        <s v="ORD103167_20250213_CUST02247_MED030"/>
        <s v="ORD103168_20240610_CUST03438_MED024"/>
        <s v="ORD103169_20240531_CUST01321_MED009"/>
        <s v="ORD103170_20250619_CUST03432_MED010"/>
        <s v="ORD103171_20240109_CUST02564_MED030"/>
        <s v="ORD103172_20250115_CUST01695_MED011"/>
        <s v="ORD103172_20251229_CUST00507_MED020"/>
        <s v="ORD103174_20241010_CUST02861_MED026"/>
        <s v="ORD103175_20240720_CUST02790_MED021"/>
        <s v="ORD103175_20240601_CUST00396_MED004"/>
        <s v="ORD103177_20251030_CUST00064_MED026"/>
        <s v="ORD103178_20250923_CUST03092_MED014"/>
        <s v="ORD103179_20250303_CUST00874_MED023"/>
        <s v="ORD103180_20241029_CUST03064_MED005"/>
        <s v="ORD103181_20241205_CUST00189_MED009"/>
        <s v="ORD103181_20240925_CUST01808_MED016"/>
        <s v="ORD103183_20251224_CUST02853_MED017"/>
        <s v="ORD103183_20240808_CUST02936_MED013"/>
        <s v="ORD103183_20251101_CUST00142_MED027"/>
        <s v="ORD103183_20250131_CUST00335_MED030"/>
        <s v="ORD103187_20241115_CUST01111_MED007"/>
        <s v="ORD103188_20240905_CUST01134_MED019"/>
        <s v="ORD103188_20240216_CUST03057_MED026"/>
        <s v="ORD103190_20250227_CUST02568_MED024"/>
        <s v="ORD103191_20240513_CUST00474_MED019"/>
        <s v="ORD103192_20241022_CUST02390_MED002"/>
        <s v="ORD103193_20240211_CUST01799_MED010"/>
        <s v="ORD103194_20241113_CUST01884_MED024"/>
        <s v="ORD103195_20241227_CUST01648_MED001"/>
        <s v="ORD103195_20240704_CUST03226_MED021"/>
        <s v="ORD103197_20240924_CUST03124_MED005"/>
        <s v="ORD103198_20250103_CUST02638_MED027"/>
        <s v="ORD103198_20241006_CUST02225_MED008"/>
        <s v="ORD103200_20250729_CUST00376_MED017"/>
        <s v="ORD103201_20240130_CUST01593_MED008"/>
        <s v="ORD103202_20240915_CUST02564_MED004"/>
        <s v="ORD103203_20240921_CUST00684_MED020"/>
        <s v="ORD103204_20250207_CUST01379_MED016"/>
        <s v="ORD103205_20250104_CUST03229_MED014"/>
        <s v="ORD103206_20240813_CUST03173_MED018"/>
        <s v="ORD103207_20240715_CUST00822_MED020"/>
        <s v="ORD103207_20240324_CUST00918_MED004"/>
        <s v="ORD103209_20240914_CUST02046_MED006"/>
        <s v="ORD103209_20250128_CUST03184_MED030"/>
        <s v="ORD103211_20250507_CUST00919_MED022"/>
        <s v="ORD103212_20240704_CUST00150_MED022"/>
        <s v="ORD103213_20251121_CUST00711_MED012"/>
        <s v="ORD103213_20251023_CUST01492_MED030"/>
        <s v="ORD103213_20241209_CUST01263_MED020"/>
        <s v="ORD103213_20250823_CUST01737_MED011"/>
        <s v="ORD103213_20250620_CUST01406_MED020"/>
        <s v="ORD103218_20240718_CUST01683_MED009"/>
        <s v="ORD103219_20241225_CUST02436_MED026"/>
        <s v="ORD103220_20251010_CUST01086_MED024"/>
        <s v="ORD103221_20241123_CUST02654_MED023"/>
        <s v="ORD103222_20240106_CUST02291_MED009"/>
        <s v="ORD103223_20240128_CUST00971_MED026"/>
        <s v="ORD103224_20250628_CUST00885_MED024"/>
        <s v="ORD103225_20250123_CUST01241_MED017"/>
        <s v="ORD103226_20241008_CUST00358_MED001"/>
        <s v="ORD103226_20240524_CUST01670_MED017"/>
        <s v="ORD103228_20250423_CUST01152_MED014"/>
        <s v="ORD103229_20240519_CUST01990_MED027"/>
        <s v="ORD103230_20250812_CUST01162_MED027"/>
        <s v="ORD103231_20250630_CUST00452_MED028"/>
        <s v="ORD103232_20251011_CUST01923_MED017"/>
        <s v="ORD103233_20241125_CUST01832_MED021"/>
        <s v="ORD103234_20241218_CUST02739_MED025"/>
        <s v="ORD103235_20250426_CUST01369_MED025"/>
        <s v="ORD103236_20250906_CUST00747_MED029"/>
        <s v="ORD103237_20240916_CUST01491_MED021"/>
        <s v="ORD103238_20250527_CUST01827_MED011"/>
        <s v="ORD103239_20250218_CUST03462_MED012"/>
        <s v="ORD103240_20250704_CUST02789_MED010"/>
        <s v="ORD103241_20241225_CUST01895_MED014"/>
        <s v="ORD103242_20250505_CUST00757_MED002"/>
        <s v="ORD103243_20240919_CUST01007_MED003"/>
        <s v="ORD103244_20240212_CUST02257_MED022"/>
        <s v="ORD103245_20240204_CUST01889_MED029"/>
        <s v="ORD103245_20250105_CUST00652_MED027"/>
        <s v="ORD103247_20240122_CUST02460_MED029"/>
        <s v="ORD103248_20240131_CUST01803_MED021"/>
        <s v="ORD103249_20240616_CUST00106_MED005"/>
        <s v="ORD103249_20240511_CUST00822_MED022"/>
        <s v="ORD103251_20240226_CUST01233_MED028"/>
        <s v="ORD103252_20240810_CUST02115_MED015"/>
        <s v="ORD103253_20241203_CUST02614_MED011"/>
        <s v="ORD103253_20251125_CUST00770_MED017"/>
        <s v="ORD103255_20240708_CUST01485_MED021"/>
        <s v="ORD103256_20240906_CUST00220_MED017"/>
        <s v="ORD103257_20250409_CUST01588_MED022"/>
        <s v="ORD103258_20240427_CUST02921_MED011"/>
        <s v="ORD103258_20241206_CUST00110_MED030"/>
        <s v="ORD103260_20241206_CUST02083_MED003"/>
        <s v="ORD103261_20241103_CUST01832_MED027"/>
        <s v="ORD103262_20251226_CUST00482_MED007"/>
        <s v="ORD103263_20240118_CUST02022_MED023"/>
        <s v="ORD103264_20240928_CUST02948_MED029"/>
        <s v="ORD103264_20241203_CUST01492_MED008"/>
        <s v="ORD103266_20240122_CUST01539_MED004"/>
        <s v="ORD103267_20240721_CUST03299_MED010"/>
        <s v="ORD103268_20251014_CUST03356_MED002"/>
        <s v="ORD103269_20241210_CUST03403_MED030"/>
        <s v="ORD103270_20251104_CUST01982_MED028"/>
        <s v="ORD103271_20250817_CUST00376_MED017"/>
        <s v="ORD103272_20251127_CUST01932_MED011"/>
        <s v="ORD103273_20250127_CUST00190_MED020"/>
        <s v="ORD103274_20240126_CUST00361_MED012"/>
        <s v="ORD103275_20240626_CUST00180_MED013"/>
        <s v="ORD103276_20250319_CUST00996_MED019"/>
        <s v="ORD103277_20251101_CUST00258_MED018"/>
        <s v="ORD103278_20250318_CUST01656_MED024"/>
        <s v="ORD103279_20251217_CUST00380_MED010"/>
        <s v="ORD103280_20240131_CUST01056_MED021"/>
        <s v="ORD103281_20250831_CUST03215_MED011"/>
        <s v="ORD103282_20250623_CUST01827_MED003"/>
        <s v="ORD103283_20241130_CUST01353_MED014"/>
        <s v="ORD103284_20250820_CUST03109_MED028"/>
        <s v="ORD103285_20250615_CUST00262_MED004"/>
        <s v="ORD103286_20250727_CUST02010_MED006"/>
        <s v="ORD103287_20251122_CUST02918_MED007"/>
        <s v="ORD103287_20240928_CUST03225_MED011"/>
        <s v="ORD103289_20251113_CUST03240_MED027"/>
        <s v="ORD103289_20240514_CUST01621_MED024"/>
        <s v="ORD103291_20240618_CUST01913_MED012"/>
        <s v="ORD103291_20241025_CUST00619_MED022"/>
        <s v="ORD103293_20240325_CUST02587_MED003"/>
        <s v="ORD103294_20240413_CUST00965_MED011"/>
        <s v="ORD103295_20251227_CUST02305_MED028"/>
        <s v="ORD103296_20240511_CUST00849_MED018"/>
        <s v="ORD103297_20250517_CUST00178_MED012"/>
        <s v="ORD103298_20250220_CUST01483_MED020"/>
        <s v="ORD103298_20240425_CUST03285_MED007"/>
        <s v="ORD103300_20250110_CUST00506_MED002"/>
        <s v="ORD103301_20240724_CUST03372_MED004"/>
        <s v="ORD103301_20240509_CUST01817_MED008"/>
        <s v="ORD103303_20250215_CUST00355_MED014"/>
        <s v="ORD103304_20240602_CUST01725_MED005"/>
        <s v="ORD103305_20240425_CUST00032_MED029"/>
        <s v="ORD103305_20250815_CUST00012_MED015"/>
        <s v="ORD103307_20251205_CUST02453_MED026"/>
        <s v="ORD103307_20250114_CUST01117_MED010"/>
        <s v="ORD103309_20250818_CUST01216_MED005"/>
        <s v="ORD103310_20250226_CUST03072_MED026"/>
        <s v="ORD103311_20241107_CUST00282_MED025"/>
        <s v="ORD103311_20250913_CUST00907_MED010"/>
        <s v="ORD103313_20251226_CUST03164_MED023"/>
        <s v="ORD103313_20240926_CUST00956_MED030"/>
        <s v="ORD103315_20240423_CUST03355_MED011"/>
        <s v="ORD103315_20251019_CUST03443_MED018"/>
        <s v="ORD103317_20240406_CUST02022_MED008"/>
        <s v="ORD103318_20250826_CUST00344_MED013"/>
        <s v="ORD103319_20250119_CUST01178_MED016"/>
        <s v="ORD103320_20251006_CUST01213_MED028"/>
        <s v="ORD103320_20250524_CUST03492_MED028"/>
        <s v="ORD103322_20251030_CUST02955_MED015"/>
        <s v="ORD103323_20240307_CUST00497_MED014"/>
        <s v="ORD103324_20250824_CUST02660_MED019"/>
        <s v="ORD103325_20240519_CUST02047_MED013"/>
        <s v="ORD103326_20250522_CUST03215_MED003"/>
        <s v="ORD103326_20241209_CUST01749_MED021"/>
        <s v="ORD103328_20241121_CUST02436_MED013"/>
        <s v="ORD103329_20240503_CUST00839_MED013"/>
        <s v="ORD103330_20240219_CUST02032_MED004"/>
        <s v="ORD103331_20250708_CUST00495_MED005"/>
        <s v="ORD103332_20240901_CUST01532_MED020"/>
        <s v="ORD103333_20250116_CUST01584_MED019"/>
        <s v="ORD103333_20250124_CUST01042_MED021"/>
        <s v="ORD103335_20250812_CUST00775_MED012"/>
        <s v="ORD103335_20251018_CUST01612_MED005"/>
        <s v="ORD103337_20240701_CUST01735_MED006"/>
        <s v="ORD103338_20240426_CUST00764_MED006"/>
        <s v="ORD103339_20240618_CUST03280_MED005"/>
        <s v="ORD103340_20250804_CUST02667_MED022"/>
        <s v="ORD103341_20251210_CUST02705_MED024"/>
        <s v="ORD103342_20240804_CUST01237_MED011"/>
        <s v="ORD103343_20240202_CUST02407_MED029"/>
        <s v="ORD103344_20251219_CUST01529_MED021"/>
        <s v="ORD103345_20250121_CUST03387_MED015"/>
        <s v="ORD103346_20250816_CUST02635_MED009"/>
        <s v="ORD103347_20250830_CUST01942_MED020"/>
        <s v="ORD103348_20251017_CUST02519_MED020"/>
        <s v="ORD103349_20241124_CUST00861_MED010"/>
        <s v="ORD103349_20240712_CUST01228_MED012"/>
        <s v="ORD103351_20241105_CUST03409_MED030"/>
        <s v="ORD103352_20250202_CUST02552_MED023"/>
        <s v="ORD103353_20241029_CUST00939_MED013"/>
        <s v="ORD103354_20251108_CUST00208_MED002"/>
        <s v="ORD103354_20240713_CUST01382_MED003"/>
        <s v="ORD103356_20240419_CUST01998_MED013"/>
        <s v="ORD103357_20241209_CUST01106_MED007"/>
        <s v="ORD103358_20250903_CUST03278_MED003"/>
        <s v="ORD103359_20240411_CUST02732_MED024"/>
        <s v="ORD103360_20240623_CUST00351_MED019"/>
        <s v="ORD103361_20241024_CUST00452_MED001"/>
        <s v="ORD103362_20241018_CUST00690_MED011"/>
        <s v="ORD103363_20240213_CUST00624_MED020"/>
        <s v="ORD103364_20251001_CUST01218_MED003"/>
        <s v="ORD103365_20251115_CUST01340_MED004"/>
        <s v="ORD103366_20240602_CUST02947_MED018"/>
        <s v="ORD103367_20250102_CUST01650_MED029"/>
        <s v="ORD103368_20240113_CUST02979_MED005"/>
        <s v="ORD103369_20251006_CUST00995_MED006"/>
        <s v="ORD103370_20240210_CUST03333_MED016"/>
        <s v="ORD103371_20250312_CUST02902_MED030"/>
        <s v="ORD103371_20251027_CUST01385_MED026"/>
        <s v="ORD103371_20251120_CUST03336_MED025"/>
        <s v="ORD103374_20240706_CUST01771_MED010"/>
        <s v="ORD103375_20250512_CUST03458_MED025"/>
        <s v="ORD103376_20251104_CUST00424_MED018"/>
        <s v="ORD103377_20250415_CUST02250_MED014"/>
        <s v="ORD103378_20250412_CUST03168_MED008"/>
        <s v="ORD103379_20250830_CUST00767_MED003"/>
        <s v="ORD103380_20251102_CUST00014_MED016"/>
        <s v="ORD103381_20241220_CUST01869_MED017"/>
        <s v="ORD103382_20250815_CUST01469_MED020"/>
        <s v="ORD103383_20250114_CUST02387_MED011"/>
        <s v="ORD103384_20241225_CUST01205_MED019"/>
        <s v="ORD103385_20241216_CUST00440_MED008"/>
        <s v="ORD103386_20241209_CUST03007_MED009"/>
        <s v="ORD103386_20251219_CUST01995_MED017"/>
        <s v="ORD103388_20250712_CUST00459_MED017"/>
        <s v="ORD103389_20241110_CUST02764_MED024"/>
        <s v="ORD103390_20250818_CUST01734_MED025"/>
        <s v="ORD103391_20240417_CUST00067_MED017"/>
        <s v="ORD103392_20240127_CUST00110_MED027"/>
        <s v="ORD103393_20251124_CUST00154_MED002"/>
        <s v="ORD103394_20240517_CUST02121_MED014"/>
        <s v="ORD103395_20250913_CUST02351_MED028"/>
        <s v="ORD103396_20240918_CUST00873_MED007"/>
        <s v="ORD103397_20250208_CUST00008_MED001"/>
        <s v="ORD103398_20240516_CUST00194_MED016"/>
        <s v="ORD103399_20251210_CUST01902_MED022"/>
        <s v="ORD103400_20250409_CUST02012_MED016"/>
        <s v="ORD103401_20240511_CUST03236_MED020"/>
        <s v="ORD103401_20250602_CUST01952_MED002"/>
        <s v="ORD103403_20250412_CUST03393_MED008"/>
        <s v="ORD103404_20251124_CUST00165_MED021"/>
        <s v="ORD103405_20240418_CUST03143_MED021"/>
        <s v="ORD103406_20240829_CUST02391_MED015"/>
        <s v="ORD103407_20250412_CUST00035_MED002"/>
        <s v="ORD103408_20251204_CUST01419_MED022"/>
        <s v="ORD103409_20240206_CUST01844_MED030"/>
        <s v="ORD103410_20240518_CUST03273_MED025"/>
        <s v="ORD103411_20250925_CUST01272_MED025"/>
        <s v="ORD103412_20250518_CUST02202_MED001"/>
        <s v="ORD103413_20240324_CUST02138_MED009"/>
        <s v="ORD103414_20250730_CUST02248_MED016"/>
        <s v="ORD103415_20240609_CUST01337_MED025"/>
        <s v="ORD103416_20250120_CUST02701_MED025"/>
        <s v="ORD103417_20251016_CUST03178_MED009"/>
        <s v="ORD103418_20250810_CUST00659_MED015"/>
        <s v="ORD103419_20241022_CUST01004_MED008"/>
        <s v="ORD103420_20250111_CUST02436_MED029"/>
        <s v="ORD103421_20240607_CUST01451_MED013"/>
        <s v="ORD103421_20240403_CUST02660_MED005"/>
        <s v="ORD103423_20240129_CUST01554_MED016"/>
        <s v="ORD103424_20240629_CUST00309_MED010"/>
        <s v="ORD103425_20250727_CUST01088_MED005"/>
        <s v="ORD103426_20250928_CUST02339_MED020"/>
        <s v="ORD103427_20241203_CUST01289_MED015"/>
        <s v="ORD103428_20251001_CUST01511_MED018"/>
        <s v="ORD103429_20240516_CUST00799_MED018"/>
        <s v="ORD103430_20240624_CUST02081_MED001"/>
        <s v="ORD103431_20251007_CUST03364_MED026"/>
        <s v="ORD103432_20251219_CUST01939_MED016"/>
        <s v="ORD103432_20250313_CUST01157_MED002"/>
        <s v="ORD103434_20240508_CUST03039_MED015"/>
        <s v="ORD103435_20241024_CUST02676_MED013"/>
        <s v="ORD103436_20240916_CUST03318_MED024"/>
        <s v="ORD103436_20251009_CUST03045_MED015"/>
        <s v="ORD103438_20241030_CUST00825_MED022"/>
        <s v="ORD103439_20251011_CUST02448_MED030"/>
        <s v="ORD103440_20240905_CUST01751_MED026"/>
        <s v="ORD103441_20241228_CUST02914_MED012"/>
        <s v="ORD103442_20250519_CUST02907_MED010"/>
        <s v="ORD103442_20240528_CUST02797_MED029"/>
        <s v="ORD103442_20250222_CUST03342_MED023"/>
        <s v="ORD103442_20240616_CUST02263_MED008"/>
        <s v="ORD103446_20250909_CUST00664_MED016"/>
        <s v="ORD103447_20250306_CUST02009_MED026"/>
        <s v="ORD103448_20250412_CUST00793_MED026"/>
        <s v="ORD103448_20241218_CUST00491_MED001"/>
        <s v="ORD103450_20251003_CUST01030_MED017"/>
        <s v="ORD103450_20241231_CUST01952_MED004"/>
        <s v="ORD103452_20240815_CUST00125_MED026"/>
        <s v="ORD103453_20240821_CUST00432_MED020"/>
        <s v="ORD103453_20240612_CUST02804_MED015"/>
        <s v="ORD103455_20240119_CUST00002_MED002"/>
        <s v="ORD103456_20240504_CUST02140_MED028"/>
        <s v="ORD103457_20240514_CUST00961_MED003"/>
        <s v="ORD103458_20240427_CUST01886_MED015"/>
        <s v="ORD103459_20240104_CUST02479_MED003"/>
        <s v="ORD103460_20240218_CUST01818_MED021"/>
        <s v="ORD103461_20241212_CUST00021_MED011"/>
        <s v="ORD103462_20250204_CUST01689_MED010"/>
        <s v="ORD103463_20251207_CUST00551_MED010"/>
        <s v="ORD103464_20240529_CUST00435_MED029"/>
        <s v="ORD103464_20250121_CUST01840_MED002"/>
        <s v="ORD103466_20250402_CUST01109_MED003"/>
        <s v="ORD103467_20241023_CUST00376_MED015"/>
        <s v="ORD103468_20240315_CUST00656_MED019"/>
        <s v="ORD103469_20240921_CUST01012_MED015"/>
        <s v="ORD103470_20240310_CUST03285_MED027"/>
        <s v="ORD103471_20240813_CUST02738_MED006"/>
        <s v="ORD103472_20250510_CUST00757_MED005"/>
        <s v="ORD103473_20240427_CUST01505_MED005"/>
        <s v="ORD103474_20241207_CUST02012_MED018"/>
        <s v="ORD103474_20240908_CUST03367_MED013"/>
        <s v="ORD103476_20251126_CUST02467_MED015"/>
        <s v="ORD103476_20250525_CUST01116_MED004"/>
        <s v="ORD103478_20240322_CUST02989_MED022"/>
        <s v="ORD103478_20251014_CUST03383_MED029"/>
        <s v="ORD103480_20251225_CUST02007_MED010"/>
        <s v="ORD103480_20240601_CUST01190_MED018"/>
        <s v="ORD103482_20240913_CUST00446_MED024"/>
        <s v="ORD103482_20240613_CUST00559_MED023"/>
        <s v="ORD103484_20240125_CUST00059_MED023"/>
        <s v="ORD103485_20240921_CUST03198_MED014"/>
        <s v="ORD103486_20250123_CUST01600_MED010"/>
        <s v="ORD103487_20241113_CUST01518_MED021"/>
        <s v="ORD103488_20250129_CUST01642_MED009"/>
        <s v="ORD103489_20240523_CUST02401_MED010"/>
        <s v="ORD103490_20250704_CUST02128_MED017"/>
        <s v="ORD103491_20240525_CUST00683_MED014"/>
        <s v="ORD103492_20250703_CUST01915_MED022"/>
        <s v="ORD103493_20240523_CUST01251_MED028"/>
        <s v="ORD103493_20240401_CUST02229_MED007"/>
        <s v="ORD103495_20250604_CUST01077_MED001"/>
        <s v="ORD103496_20251214_CUST01186_MED005"/>
        <s v="ORD103497_20241220_CUST01863_MED017"/>
        <s v="ORD103498_20240401_CUST02690_MED011"/>
        <s v="ORD103499_20250709_CUST02917_MED019"/>
        <s v="ORD103500_20240524_CUST01340_MED013"/>
        <s v="ORD103500_20250310_CUST02469_MED021"/>
        <s v="ORD103500_20250621_CUST01483_MED004"/>
        <s v="ORD103500_20240105_CUST00538_MED030"/>
        <s v="ORD103504_20240711_CUST02212_MED015"/>
        <s v="ORD103505_20241226_CUST02995_MED013"/>
        <s v="ORD103506_20240406_CUST01601_MED014"/>
        <s v="ORD103507_20240514_CUST01570_MED011"/>
        <s v="ORD103508_20250901_CUST03100_MED027"/>
        <s v="ORD103509_20241220_CUST00202_MED009"/>
        <s v="ORD103510_20251017_CUST02315_MED026"/>
        <s v="ORD103511_20240113_CUST01918_MED004"/>
        <s v="ORD103512_20251020_CUST00904_MED014"/>
        <s v="ORD103513_20240818_CUST01383_MED010"/>
        <s v="ORD103514_20241213_CUST02799_MED019"/>
        <s v="ORD103515_20240222_CUST03409_MED003"/>
        <s v="ORD103516_20250323_CUST00646_MED020"/>
        <s v="ORD103517_20250429_CUST00774_MED023"/>
        <s v="ORD103518_20240424_CUST02821_MED004"/>
        <s v="ORD103519_20240330_CUST01179_MED006"/>
        <s v="ORD103520_20251224_CUST01604_MED021"/>
        <s v="ORD103521_20240808_CUST01607_MED010"/>
        <s v="ORD103522_20240609_CUST02827_MED030"/>
        <s v="ORD103523_20240901_CUST01308_MED015"/>
        <s v="ORD103523_20250908_CUST00895_MED018"/>
        <s v="ORD103525_20240523_CUST01402_MED024"/>
        <s v="ORD103526_20250227_CUST00494_MED006"/>
        <s v="ORD103527_20251015_CUST00888_MED006"/>
        <s v="ORD103528_20240307_CUST01369_MED024"/>
        <s v="ORD103529_20240310_CUST03349_MED012"/>
        <s v="ORD103530_20250802_CUST01479_MED019"/>
        <s v="ORD103531_20241118_CUST00629_MED019"/>
        <s v="ORD103532_20240707_CUST00524_MED003"/>
        <s v="ORD103533_20240513_CUST00942_MED013"/>
        <s v="ORD103534_20250428_CUST00190_MED003"/>
        <s v="ORD103535_20240724_CUST01482_MED025"/>
        <s v="ORD103535_20251120_CUST02733_MED010"/>
        <s v="ORD103537_20240225_CUST02236_MED018"/>
        <s v="ORD103537_20250324_CUST02072_MED010"/>
        <s v="ORD103539_20251201_CUST03358_MED022"/>
        <s v="ORD103540_20240117_CUST02169_MED011"/>
        <s v="ORD103541_20250802_CUST03076_MED005"/>
        <s v="ORD103542_20241107_CUST02941_MED029"/>
        <s v="ORD103543_20241003_CUST01915_MED007"/>
        <s v="ORD103543_20241227_CUST00411_MED010"/>
        <s v="ORD103545_20250716_CUST01582_MED024"/>
        <s v="ORD103546_20240917_CUST00078_MED008"/>
        <s v="ORD103547_20241127_CUST01709_MED003"/>
        <s v="ORD103548_20250711_CUST01015_MED001"/>
        <s v="ORD103549_20251022_CUST03411_MED030"/>
        <s v="ORD103549_20251120_CUST00647_MED030"/>
        <s v="ORD103549_20240605_CUST00985_MED004"/>
        <s v="ORD103552_20241025_CUST03146_MED019"/>
        <s v="ORD103553_20240205_CUST03416_MED006"/>
        <s v="ORD103554_20241123_CUST01634_MED019"/>
        <s v="ORD103555_20250120_CUST01404_MED029"/>
        <s v="ORD103556_20250606_CUST03188_MED004"/>
        <s v="ORD103556_20251003_CUST00240_MED023"/>
        <s v="ORD103558_20240224_CUST00191_MED008"/>
        <s v="ORD103559_20240728_CUST00688_MED013"/>
        <s v="ORD103560_20250713_CUST00957_MED022"/>
        <s v="ORD103561_20240213_CUST00672_MED008"/>
        <s v="ORD103562_20250130_CUST02024_MED001"/>
        <s v="ORD103563_20250424_CUST03255_MED024"/>
        <s v="ORD103564_20250603_CUST01627_MED009"/>
        <s v="ORD103565_20241102_CUST00343_MED022"/>
        <s v="ORD103566_20240721_CUST00318_MED017"/>
        <s v="ORD103566_20240922_CUST02056_MED006"/>
        <s v="ORD103568_20250916_CUST02016_MED024"/>
        <s v="ORD103569_20240211_CUST01392_MED017"/>
        <s v="ORD103570_20251018_CUST02437_MED008"/>
        <s v="ORD103570_20250104_CUST00443_MED025"/>
        <s v="ORD103570_20250924_CUST02444_MED012"/>
        <s v="ORD103573_20241006_CUST01945_MED003"/>
        <s v="ORD103574_20250606_CUST02278_MED007"/>
        <s v="ORD103575_20241031_CUST02225_MED003"/>
        <s v="ORD103575_20241007_CUST03363_MED011"/>
        <s v="ORD103577_20241212_CUST00530_MED019"/>
        <s v="ORD103578_20241205_CUST00308_MED029"/>
        <s v="ORD103579_20240914_CUST02884_MED008"/>
        <s v="ORD103580_20240301_CUST02529_MED012"/>
        <s v="ORD103581_20250104_CUST02904_MED016"/>
        <s v="ORD103582_20251201_CUST02569_MED006"/>
        <s v="ORD103583_20240719_CUST02925_MED026"/>
        <s v="ORD103584_20250724_CUST00953_MED024"/>
        <s v="ORD103585_20250720_CUST01706_MED015"/>
        <s v="ORD103586_20240104_CUST01600_MED006"/>
        <s v="ORD103587_20240516_CUST00377_MED013"/>
        <s v="ORD103588_20250624_CUST02280_MED006"/>
        <s v="ORD103589_20240430_CUST03032_MED029"/>
        <s v="ORD103589_20241213_CUST01087_MED019"/>
        <s v="ORD103591_20250628_CUST02944_MED006"/>
        <s v="ORD103592_20240423_CUST00504_MED014"/>
        <s v="ORD103593_20250528_CUST01812_MED009"/>
        <s v="ORD103594_20251022_CUST02335_MED004"/>
        <s v="ORD103595_20251028_CUST00309_MED017"/>
        <s v="ORD103596_20250725_CUST00703_MED011"/>
        <s v="ORD103597_20241103_CUST00978_MED016"/>
        <s v="ORD103598_20251012_CUST00291_MED009"/>
        <s v="ORD103599_20250121_CUST03314_MED020"/>
        <s v="ORD103600_20240306_CUST02126_MED016"/>
        <s v="ORD103601_20240929_CUST01794_MED012"/>
        <s v="ORD103601_20240215_CUST00007_MED009"/>
        <s v="ORD103603_20250607_CUST00930_MED005"/>
        <s v="ORD103603_20240207_CUST03484_MED020"/>
        <s v="ORD103605_20240304_CUST02652_MED010"/>
        <s v="ORD103606_20250515_CUST00695_MED023"/>
        <s v="ORD103607_20241125_CUST03031_MED023"/>
        <s v="ORD103608_20250516_CUST02877_MED020"/>
        <s v="ORD103609_20250907_CUST02627_MED028"/>
        <s v="ORD103609_20250823_CUST00895_MED009"/>
        <s v="ORD103611_20241215_CUST03312_MED024"/>
        <s v="ORD103612_20240116_CUST02529_MED007"/>
        <s v="ORD103613_20240624_CUST00357_MED003"/>
        <s v="ORD103614_20250623_CUST00096_MED026"/>
        <s v="ORD103615_20250117_CUST00985_MED006"/>
        <s v="ORD103616_20250303_CUST02793_MED012"/>
        <s v="ORD103617_20240607_CUST01353_MED006"/>
        <s v="ORD103618_20251017_CUST00211_MED022"/>
        <s v="ORD103619_20250730_CUST02809_MED028"/>
        <s v="ORD103620_20250821_CUST02310_MED002"/>
        <s v="ORD103620_20250727_CUST01075_MED003"/>
        <s v="ORD103622_20241123_CUST00907_MED023"/>
        <s v="ORD103623_20241207_CUST00660_MED010"/>
        <s v="ORD103623_20241228_CUST00577_MED013"/>
        <s v="ORD103625_20240712_CUST01839_MED017"/>
        <s v="ORD103626_20240212_CUST01175_MED023"/>
        <s v="ORD103627_20251124_CUST00948_MED017"/>
        <s v="ORD103628_20250316_CUST00223_MED006"/>
        <s v="ORD103629_20251201_CUST00274_MED019"/>
        <s v="ORD103630_20250410_CUST00984_MED014"/>
        <s v="ORD103631_20240229_CUST00853_MED029"/>
        <s v="ORD103632_20240423_CUST00442_MED002"/>
        <s v="ORD103633_20240518_CUST00788_MED008"/>
        <s v="ORD103634_20240130_CUST01903_MED005"/>
        <s v="ORD103635_20240418_CUST01311_MED004"/>
        <s v="ORD103636_20250306_CUST01171_MED008"/>
        <s v="ORD103636_20250820_CUST01155_MED014"/>
        <s v="ORD103638_20250104_CUST02078_MED007"/>
        <s v="ORD103639_20250726_CUST02469_MED003"/>
        <s v="ORD103640_20241207_CUST02560_MED003"/>
        <s v="ORD103641_20241125_CUST00592_MED027"/>
        <s v="ORD103642_20250622_CUST01539_MED018"/>
        <s v="ORD103643_20250905_CUST02816_MED025"/>
        <s v="ORD103644_20240526_CUST03108_MED011"/>
        <s v="ORD103645_20250417_CUST01981_MED023"/>
        <s v="ORD103645_20240410_CUST00908_MED010"/>
        <s v="ORD103647_20241127_CUST03454_MED016"/>
        <s v="ORD103648_20250529_CUST01387_MED003"/>
        <s v="ORD103649_20250424_CUST00450_MED011"/>
        <s v="ORD103650_20250802_CUST00982_MED030"/>
        <s v="ORD103651_20251213_CUST01693_MED028"/>
        <s v="ORD103652_20250115_CUST00306_MED005"/>
        <s v="ORD103653_20250406_CUST03464_MED029"/>
        <s v="ORD103654_20250807_CUST03088_MED017"/>
        <s v="ORD103654_20240614_CUST02027_MED002"/>
        <s v="ORD103656_20240516_CUST00963_MED004"/>
        <s v="ORD103657_20240420_CUST03085_MED003"/>
        <s v="ORD103658_20240819_CUST03328_MED001"/>
        <s v="ORD103659_20251018_CUST03019_MED016"/>
        <s v="ORD103660_20240102_CUST03274_MED029"/>
        <s v="ORD103660_20240510_CUST01264_MED017"/>
        <s v="ORD103660_20240822_CUST03224_MED027"/>
        <s v="ORD103663_20250315_CUST03377_MED023"/>
        <s v="ORD103664_20240723_CUST02661_MED028"/>
        <s v="ORD103665_20250909_CUST00123_MED007"/>
        <s v="ORD103666_20240316_CUST02663_MED006"/>
        <s v="ORD103667_20251201_CUST02013_MED002"/>
        <s v="ORD103668_20251010_CUST02821_MED022"/>
        <s v="ORD103669_20241203_CUST01699_MED027"/>
        <s v="ORD103670_20250410_CUST02276_MED015"/>
        <s v="ORD103671_20250929_CUST01197_MED018"/>
        <s v="ORD103672_20240622_CUST00017_MED023"/>
        <s v="ORD103673_20240908_CUST01639_MED003"/>
        <s v="ORD103674_20251221_CUST03298_MED013"/>
        <s v="ORD103675_20240514_CUST02305_MED018"/>
        <s v="ORD103676_20250223_CUST01619_MED024"/>
        <s v="ORD103676_20240204_CUST02897_MED019"/>
        <s v="ORD103678_20240525_CUST00854_MED023"/>
        <s v="ORD103679_20250816_CUST03196_MED003"/>
        <s v="ORD103680_20251223_CUST02176_MED018"/>
        <s v="ORD103681_20251230_CUST00880_MED018"/>
        <s v="ORD103682_20250314_CUST00901_MED006"/>
        <s v="ORD103683_20250119_CUST01482_MED016"/>
        <s v="ORD103684_20241129_CUST02009_MED010"/>
        <s v="ORD103685_20250406_CUST00825_MED008"/>
        <s v="ORD103686_20251031_CUST02182_MED024"/>
        <s v="ORD103687_20240229_CUST03481_MED011"/>
        <s v="ORD103688_20250522_CUST03185_MED029"/>
        <s v="ORD103689_20250130_CUST00501_MED011"/>
        <s v="ORD103690_20240205_CUST01847_MED017"/>
        <s v="ORD103691_20241016_CUST01000_MED013"/>
        <s v="ORD103691_20240419_CUST02353_MED011"/>
        <s v="ORD103693_20241224_CUST01204_MED030"/>
        <s v="ORD103693_20250819_CUST02688_MED007"/>
        <s v="ORD103695_20241016_CUST00259_MED006"/>
        <s v="ORD103696_20240522_CUST01012_MED018"/>
        <s v="ORD103697_20250620_CUST02365_MED029"/>
        <s v="ORD103698_20250426_CUST02254_MED018"/>
        <s v="ORD103699_20250221_CUST00979_MED023"/>
        <s v="ORD103700_20250126_CUST00993_MED006"/>
        <s v="ORD103700_20240816_CUST03379_MED004"/>
        <s v="ORD103702_20250520_CUST00293_MED005"/>
        <s v="ORD103703_20240821_CUST00242_MED005"/>
        <s v="ORD103704_20240709_CUST00976_MED027"/>
        <s v="ORD103705_20251020_CUST00696_MED025"/>
        <s v="ORD103706_20250218_CUST01155_MED027"/>
        <s v="ORD103707_20240630_CUST01456_MED024"/>
        <s v="ORD103707_20250305_CUST02682_MED020"/>
        <s v="ORD103709_20241118_CUST03014_MED016"/>
        <s v="ORD103710_20250306_CUST02026_MED021"/>
        <s v="ORD103711_20240802_CUST00278_MED019"/>
        <s v="ORD103711_20251002_CUST01226_MED024"/>
        <s v="ORD103713_20250930_CUST01473_MED009"/>
        <s v="ORD103714_20251015_CUST00547_MED007"/>
        <s v="ORD103715_20250121_CUST00451_MED017"/>
        <s v="ORD103716_20250418_CUST03014_MED016"/>
        <s v="ORD103717_20241218_CUST02669_MED016"/>
        <s v="ORD103718_20240712_CUST00504_MED020"/>
        <s v="ORD103718_20251214_CUST00004_MED025"/>
        <s v="ORD103720_20250104_CUST01125_MED012"/>
        <s v="ORD103720_20240104_CUST00210_MED008"/>
        <s v="ORD103722_20241130_CUST02736_MED028"/>
        <s v="ORD103722_20250530_CUST02393_MED014"/>
        <s v="ORD103724_20250706_CUST01671_MED018"/>
        <s v="ORD103725_20250620_CUST03376_MED018"/>
        <s v="ORD103726_20251028_CUST02621_MED013"/>
        <s v="ORD103727_20250721_CUST01203_MED002"/>
        <s v="ORD103728_20251218_CUST01660_MED020"/>
        <s v="ORD103729_20250319_CUST03306_MED009"/>
        <s v="ORD103729_20251207_CUST00402_MED014"/>
        <s v="ORD103731_20241109_CUST00297_MED025"/>
        <s v="ORD103731_20240416_CUST02597_MED017"/>
        <s v="ORD103733_20240302_CUST00749_MED013"/>
        <s v="ORD103734_20241209_CUST00817_MED027"/>
        <s v="ORD103734_20240125_CUST01706_MED021"/>
        <s v="ORD103736_20240227_CUST00728_MED022"/>
        <s v="ORD103737_20240115_CUST01888_MED026"/>
        <s v="ORD103737_20240906_CUST02709_MED001"/>
        <s v="ORD103739_20241213_CUST00959_MED008"/>
        <s v="ORD103740_20240308_CUST00700_MED030"/>
        <s v="ORD103741_20240703_CUST02080_MED029"/>
        <s v="ORD103741_20250327_CUST01608_MED001"/>
        <s v="ORD103743_20240228_CUST01955_MED008"/>
        <s v="ORD103744_20240909_CUST03352_MED025"/>
        <s v="ORD103745_20240902_CUST02299_MED017"/>
        <s v="ORD103746_20240803_CUST02442_MED019"/>
        <s v="ORD103747_20240127_CUST02142_MED021"/>
        <s v="ORD103748_20240121_CUST01363_MED025"/>
        <s v="ORD103749_20240430_CUST02282_MED030"/>
        <s v="ORD103750_20250426_CUST02345_MED008"/>
        <s v="ORD103750_20251228_CUST01050_MED013"/>
        <s v="ORD103752_20250505_CUST01204_MED009"/>
        <s v="ORD103753_20240229_CUST03144_MED028"/>
        <s v="ORD103754_20250613_CUST02434_MED017"/>
        <s v="ORD103754_20240809_CUST02380_MED025"/>
        <s v="ORD103756_20251207_CUST01764_MED018"/>
        <s v="ORD103757_20250619_CUST00285_MED011"/>
        <s v="ORD103758_20241001_CUST00642_MED027"/>
        <s v="ORD103759_20250110_CUST00556_MED023"/>
        <s v="ORD103760_20250726_CUST03428_MED029"/>
        <s v="ORD103761_20241107_CUST01865_MED009"/>
        <s v="ORD103762_20250922_CUST00164_MED014"/>
        <s v="ORD103763_20240826_CUST02497_MED004"/>
        <s v="ORD103764_20250215_CUST02218_MED028"/>
        <s v="ORD103765_20250523_CUST01286_MED020"/>
        <s v="ORD103766_20240310_CUST02775_MED014"/>
        <s v="ORD103767_20240910_CUST01263_MED003"/>
        <s v="ORD103768_20240423_CUST00596_MED011"/>
        <s v="ORD103769_20250517_CUST03106_MED020"/>
        <s v="ORD103770_20250218_CUST00106_MED017"/>
        <s v="ORD103771_20240820_CUST00253_MED026"/>
        <s v="ORD103772_20250520_CUST00090_MED027"/>
        <s v="ORD103773_20241108_CUST00010_MED002"/>
        <s v="ORD103774_20240505_CUST00209_MED014"/>
        <s v="ORD103775_20240614_CUST00723_MED018"/>
        <s v="ORD103776_20240921_CUST02412_MED016"/>
        <s v="ORD103777_20250224_CUST01671_MED027"/>
        <s v="ORD103778_20250510_CUST00275_MED002"/>
        <s v="ORD103779_20251210_CUST03304_MED015"/>
        <s v="ORD103780_20251218_CUST00083_MED002"/>
        <s v="ORD103781_20240411_CUST01676_MED013"/>
        <s v="ORD103782_20250812_CUST02895_MED023"/>
        <s v="ORD103783_20251214_CUST01879_MED019"/>
        <s v="ORD103784_20250220_CUST01892_MED005"/>
        <s v="ORD103785_20240314_CUST01624_MED008"/>
        <s v="ORD103786_20240225_CUST03384_MED013"/>
        <s v="ORD103787_20240122_CUST01601_MED030"/>
        <s v="ORD103788_20240131_CUST02874_MED028"/>
        <s v="ORD103789_20250321_CUST01663_MED010"/>
        <s v="ORD103790_20250225_CUST02316_MED008"/>
        <s v="ORD103791_20240113_CUST01498_MED029"/>
        <s v="ORD103791_20250122_CUST03178_MED015"/>
        <s v="ORD103793_20250116_CUST00547_MED004"/>
        <s v="ORD103794_20240109_CUST01492_MED020"/>
        <s v="ORD103794_20240714_CUST01408_MED022"/>
        <s v="ORD103796_20241121_CUST02300_MED020"/>
        <s v="ORD103797_20241220_CUST00258_MED003"/>
        <s v="ORD103798_20250617_CUST01026_MED011"/>
        <s v="ORD103799_20240121_CUST02741_MED020"/>
        <s v="ORD103800_20251130_CUST01543_MED011"/>
        <s v="ORD103800_20251122_CUST03240_MED029"/>
        <s v="ORD103802_20251208_CUST00443_MED019"/>
        <s v="ORD103803_20241105_CUST02269_MED025"/>
        <s v="ORD103804_20250907_CUST01023_MED024"/>
        <s v="ORD103805_20251101_CUST02081_MED018"/>
        <s v="ORD103806_20240425_CUST02847_MED029"/>
        <s v="ORD103807_20250828_CUST02418_MED021"/>
        <s v="ORD103808_20250304_CUST00091_MED005"/>
        <s v="ORD103809_20240527_CUST02072_MED005"/>
        <s v="ORD103809_20240930_CUST02548_MED027"/>
        <s v="ORD103811_20250202_CUST00019_MED019"/>
        <s v="ORD103812_20241228_CUST02030_MED029"/>
        <s v="ORD103813_20241019_CUST02354_MED012"/>
        <s v="ORD103814_20241226_CUST00162_MED013"/>
        <s v="ORD103815_20240124_CUST01933_MED009"/>
        <s v="ORD103816_20250227_CUST00405_MED007"/>
        <s v="ORD103817_20240501_CUST02065_MED001"/>
        <s v="ORD103818_20251010_CUST03341_MED009"/>
        <s v="ORD103819_20240116_CUST01776_MED013"/>
        <s v="ORD103820_20250322_CUST02820_MED005"/>
        <s v="ORD103821_20240505_CUST02181_MED020"/>
        <s v="ORD103822_20240517_CUST02106_MED003"/>
        <s v="ORD103823_20240119_CUST00547_MED013"/>
        <s v="ORD103824_20251019_CUST01155_MED008"/>
        <s v="ORD103825_20250313_CUST01920_MED019"/>
        <s v="ORD103826_20240519_CUST03077_MED023"/>
        <s v="ORD103827_20240909_CUST03038_MED028"/>
        <s v="ORD103828_20250927_CUST03085_MED021"/>
        <s v="ORD103829_20240819_CUST02523_MED005"/>
        <s v="ORD103830_20250105_CUST01827_MED011"/>
        <s v="ORD103830_20241015_CUST02156_MED014"/>
        <s v="ORD103832_20250701_CUST02004_MED027"/>
        <s v="ORD103833_20251002_CUST02835_MED019"/>
        <s v="ORD103833_20250127_CUST02361_MED024"/>
        <s v="ORD103835_20241120_CUST01272_MED003"/>
        <s v="ORD103836_20250331_CUST02642_MED017"/>
        <s v="ORD103837_20240321_CUST00921_MED019"/>
        <s v="ORD103837_20250727_CUST01374_MED015"/>
        <s v="ORD103839_20250521_CUST01997_MED014"/>
        <s v="ORD103840_20250730_CUST02549_MED016"/>
        <s v="ORD103840_20251022_CUST00506_MED026"/>
        <s v="ORD103842_20241123_CUST00352_MED016"/>
        <s v="ORD103843_20251009_CUST02857_MED022"/>
        <s v="ORD103844_20250510_CUST00752_MED006"/>
        <s v="ORD103845_20251221_CUST02701_MED020"/>
        <s v="ORD103846_20240608_CUST03044_MED003"/>
        <s v="ORD103847_20250419_CUST01529_MED015"/>
        <s v="ORD103848_20250508_CUST01322_MED007"/>
        <s v="ORD103849_20250426_CUST01956_MED021"/>
        <s v="ORD103850_20240927_CUST01616_MED029"/>
        <s v="ORD103851_20240402_CUST01882_MED025"/>
        <s v="ORD103852_20240221_CUST00894_MED012"/>
        <s v="ORD103853_20241129_CUST02180_MED024"/>
        <s v="ORD103854_20251108_CUST02045_MED017"/>
        <s v="ORD103855_20240314_CUST00752_MED013"/>
        <s v="ORD103856_20240830_CUST00440_MED019"/>
        <s v="ORD103857_20250817_CUST03122_MED019"/>
        <s v="ORD103857_20250207_CUST00823_MED005"/>
        <s v="ORD103857_20250606_CUST01894_MED024"/>
        <s v="ORD103857_20251031_CUST01491_MED028"/>
        <s v="ORD103861_20250108_CUST00656_MED030"/>
        <s v="ORD103862_20250425_CUST02855_MED011"/>
        <s v="ORD103863_20250911_CUST01574_MED025"/>
        <s v="ORD103863_20240510_CUST02351_MED007"/>
        <s v="ORD103865_20240925_CUST01724_MED006"/>
        <s v="ORD103866_20240326_CUST02840_MED024"/>
        <s v="ORD103867_20240328_CUST01938_MED022"/>
        <s v="ORD103868_20240512_CUST02830_MED011"/>
        <s v="ORD103869_20250714_CUST03188_MED023"/>
        <s v="ORD103870_20250524_CUST00426_MED024"/>
        <s v="ORD103871_20250224_CUST02156_MED010"/>
        <s v="ORD103872_20240603_CUST02130_MED004"/>
        <s v="ORD103873_20240220_CUST02212_MED011"/>
        <s v="ORD103874_20251028_CUST00050_MED017"/>
        <s v="ORD103875_20240923_CUST01039_MED014"/>
        <s v="ORD103876_20250128_CUST03219_MED010"/>
        <s v="ORD103877_20250810_CUST01673_MED007"/>
        <s v="ORD103878_20240317_CUST01413_MED006"/>
        <s v="ORD103879_20240221_CUST01324_MED004"/>
        <s v="ORD103880_20240128_CUST02558_MED028"/>
        <s v="ORD103881_20250223_CUST01547_MED019"/>
        <s v="ORD103882_20241101_CUST01986_MED008"/>
        <s v="ORD103883_20241102_CUST02073_MED020"/>
        <s v="ORD103883_20251008_CUST02508_MED009"/>
        <s v="ORD103885_20250801_CUST01312_MED011"/>
        <s v="ORD103885_20240815_CUST02080_MED017"/>
        <s v="ORD103887_20250519_CUST02428_MED022"/>
        <s v="ORD103888_20241127_CUST02414_MED011"/>
        <s v="ORD103889_20241126_CUST02988_MED003"/>
        <s v="ORD103889_20240517_CUST00772_MED008"/>
        <s v="ORD103891_20240718_CUST02924_MED020"/>
        <s v="ORD103892_20240609_CUST02064_MED024"/>
        <s v="ORD103893_20241129_CUST02593_MED017"/>
        <s v="ORD103894_20250825_CUST01921_MED008"/>
        <s v="ORD103895_20251104_CUST02333_MED017"/>
        <s v="ORD103896_20250330_CUST02885_MED020"/>
        <s v="ORD103896_20250328_CUST02508_MED023"/>
        <s v="ORD103898_20250130_CUST00974_MED011"/>
        <s v="ORD103899_20241123_CUST00833_MED018"/>
        <s v="ORD103900_20250827_CUST03222_MED028"/>
        <s v="ORD103901_20251229_CUST01292_MED007"/>
        <s v="ORD103901_20250618_CUST00889_MED020"/>
        <s v="ORD103903_20240216_CUST01675_MED014"/>
        <s v="ORD103904_20240129_CUST03392_MED006"/>
        <s v="ORD103904_20250810_CUST00699_MED003"/>
        <s v="ORD103906_20250625_CUST01524_MED007"/>
        <s v="ORD103907_20240614_CUST00815_MED013"/>
        <s v="ORD103908_20241224_CUST02311_MED015"/>
        <s v="ORD103909_20251016_CUST02741_MED015"/>
        <s v="ORD103910_20250629_CUST02667_MED024"/>
        <s v="ORD103911_20241216_CUST01985_MED010"/>
        <s v="ORD103912_20240426_CUST00068_MED010"/>
        <s v="ORD103913_20240115_CUST02143_MED004"/>
        <s v="ORD103914_20240401_CUST00947_MED010"/>
        <s v="ORD103915_20241115_CUST01376_MED010"/>
        <s v="ORD103916_20250807_CUST02552_MED002"/>
        <s v="ORD103917_20241222_CUST03028_MED028"/>
        <s v="ORD103918_20240810_CUST01653_MED016"/>
        <s v="ORD103919_20240814_CUST00966_MED003"/>
        <s v="ORD103920_20250919_CUST02584_MED023"/>
        <s v="ORD103921_20240804_CUST02424_MED023"/>
        <s v="ORD103922_20240618_CUST03450_MED004"/>
        <s v="ORD103923_20250524_CUST03378_MED019"/>
        <s v="ORD103924_20240119_CUST00942_MED021"/>
        <s v="ORD103924_20250125_CUST01034_MED009"/>
        <s v="ORD103926_20240812_CUST01728_MED005"/>
        <s v="ORD103927_20251016_CUST02394_MED016"/>
        <s v="ORD103927_20240825_CUST02671_MED003"/>
        <s v="ORD103929_20240325_CUST01086_MED030"/>
        <s v="ORD103930_20250113_CUST00760_MED009"/>
        <s v="ORD103931_20241019_CUST02984_MED009"/>
        <s v="ORD103932_20240917_CUST02437_MED016"/>
        <s v="ORD103933_20241129_CUST03015_MED010"/>
        <s v="ORD103934_20240924_CUST03461_MED029"/>
        <s v="ORD103935_20241129_CUST01447_MED013"/>
        <s v="ORD103936_20240505_CUST02818_MED012"/>
        <s v="ORD103937_20250507_CUST01390_MED012"/>
        <s v="ORD103938_20250325_CUST00641_MED003"/>
        <s v="ORD103939_20240417_CUST03004_MED008"/>
        <s v="ORD103940_20250315_CUST01799_MED014"/>
        <s v="ORD103941_20250704_CUST01829_MED023"/>
        <s v="ORD103942_20240725_CUST01709_MED012"/>
        <s v="ORD103943_20250910_CUST00019_MED022"/>
        <s v="ORD103943_20240318_CUST01626_MED029"/>
        <s v="ORD103945_20241105_CUST00169_MED007"/>
        <s v="ORD103946_20240417_CUST01631_MED009"/>
        <s v="ORD103947_20240815_CUST02052_MED027"/>
        <s v="ORD103948_20251115_CUST00988_MED016"/>
        <s v="ORD103948_20250121_CUST03174_MED001"/>
        <s v="ORD103950_20240524_CUST01681_MED021"/>
        <s v="ORD103950_20241210_CUST00430_MED026"/>
        <s v="ORD103950_20250301_CUST00514_MED002"/>
        <s v="ORD103953_20240119_CUST01617_MED023"/>
        <s v="ORD103954_20250308_CUST02175_MED014"/>
        <s v="ORD103955_20251120_CUST00672_MED010"/>
        <s v="ORD103955_20241014_CUST03091_MED019"/>
        <s v="ORD103957_20251111_CUST01603_MED013"/>
        <s v="ORD103958_20241130_CUST02676_MED020"/>
        <s v="ORD103959_20250629_CUST00481_MED011"/>
        <s v="ORD103960_20240627_CUST03158_MED009"/>
        <s v="ORD103961_20250111_CUST01195_MED021"/>
        <s v="ORD103962_20240228_CUST01948_MED021"/>
        <s v="ORD103963_20250905_CUST03424_MED008"/>
        <s v="ORD103964_20241210_CUST02229_MED018"/>
        <s v="ORD103965_20240428_CUST01818_MED005"/>
        <s v="ORD103966_20240802_CUST00969_MED026"/>
        <s v="ORD103966_20250219_CUST00127_MED029"/>
        <s v="ORD103968_20250321_CUST00682_MED026"/>
        <s v="ORD103968_20250130_CUST01633_MED030"/>
        <s v="ORD103968_20240306_CUST01948_MED023"/>
        <s v="ORD103968_20240422_CUST02473_MED021"/>
        <s v="ORD103972_20250327_CUST03269_MED008"/>
        <s v="ORD103972_20250318_CUST00978_MED006"/>
        <s v="ORD103974_20240410_CUST00223_MED014"/>
        <s v="ORD103975_20250326_CUST01818_MED003"/>
        <s v="ORD103976_20251231_CUST02032_MED022"/>
        <s v="ORD103977_20241119_CUST02159_MED030"/>
        <s v="ORD103978_20250721_CUST01022_MED016"/>
        <s v="ORD103979_20240428_CUST00644_MED023"/>
        <s v="ORD103979_20251119_CUST00836_MED003"/>
        <s v="ORD103981_20250215_CUST02446_MED010"/>
        <s v="ORD103982_20240108_CUST00501_MED026"/>
        <s v="ORD103982_20251027_CUST00151_MED004"/>
        <s v="ORD103984_20240131_CUST01002_MED016"/>
        <s v="ORD103985_20251112_CUST03173_MED021"/>
        <s v="ORD103986_20250324_CUST02265_MED005"/>
        <s v="ORD103987_20251107_CUST02898_MED003"/>
        <s v="ORD103988_20240527_CUST01126_MED025"/>
        <s v="ORD103989_20240322_CUST01732_MED017"/>
        <s v="ORD103990_20240831_CUST01144_MED023"/>
        <s v="ORD103991_20240827_CUST00404_MED025"/>
        <s v="ORD103991_20251208_CUST00874_MED030"/>
        <s v="ORD103993_20251201_CUST00049_MED018"/>
        <s v="ORD103994_20250119_CUST00220_MED018"/>
        <s v="ORD103995_20241011_CUST02617_MED016"/>
        <s v="ORD103996_20250909_CUST01958_MED004"/>
        <s v="ORD103997_20241123_CUST00200_MED001"/>
        <s v="ORD103998_20250724_CUST02345_MED015"/>
        <s v="ORD103999_20251103_CUST01452_MED020"/>
        <s v="ORD104000_20250203_CUST01632_MED002"/>
        <s v="ORD104001_20251012_CUST00389_MED020"/>
        <s v="ORD104002_20250918_CUST00107_MED018"/>
        <s v="ORD104003_20251114_CUST03366_MED015"/>
        <s v="ORD104004_20240324_CUST00760_MED013"/>
        <s v="ORD104005_20250315_CUST00505_MED006"/>
        <s v="ORD104006_20250523_CUST02674_MED016"/>
        <s v="ORD104007_20240413_CUST02770_MED010"/>
        <s v="ORD104008_20240924_CUST00459_MED021"/>
        <s v="ORD104009_20251109_CUST01349_MED005"/>
        <s v="ORD104010_20251201_CUST02243_MED016"/>
        <s v="ORD104011_20250416_CUST02397_MED015"/>
        <s v="ORD104011_20241124_CUST00425_MED022"/>
        <s v="ORD104013_20250116_CUST03134_MED002"/>
        <s v="ORD104014_20240522_CUST03371_MED005"/>
        <s v="ORD104015_20250430_CUST00243_MED025"/>
        <s v="ORD104016_20241227_CUST02302_MED015"/>
        <s v="ORD104017_20250721_CUST00762_MED013"/>
        <s v="ORD104018_20251001_CUST00950_MED030"/>
        <s v="ORD104019_20240721_CUST01820_MED009"/>
        <s v="ORD104020_20240801_CUST01825_MED022"/>
        <s v="ORD104021_20250514_CUST00063_MED011"/>
        <s v="ORD104022_20250719_CUST02964_MED022"/>
        <s v="ORD104023_20241125_CUST00238_MED030"/>
        <s v="ORD104024_20250611_CUST01992_MED012"/>
        <s v="ORD104025_20240204_CUST01828_MED001"/>
        <s v="ORD104025_20250809_CUST03231_MED023"/>
        <s v="ORD104025_20240907_CUST02008_MED024"/>
        <s v="ORD104028_20240109_CUST03171_MED016"/>
        <s v="ORD104029_20240115_CUST01175_MED012"/>
        <s v="ORD104030_20251210_CUST01223_MED010"/>
        <s v="ORD104031_20241202_CUST03419_MED019"/>
        <s v="ORD104031_20250406_CUST00651_MED029"/>
        <s v="ORD104033_20251219_CUST01315_MED030"/>
        <s v="ORD104034_20250321_CUST01338_MED015"/>
        <s v="ORD104035_20240204_CUST01289_MED002"/>
        <s v="ORD104036_20241014_CUST00040_MED026"/>
        <s v="ORD104036_20240125_CUST00294_MED029"/>
        <s v="ORD104038_20250505_CUST00079_MED003"/>
        <s v="ORD104038_20240220_CUST00056_MED029"/>
        <s v="ORD104040_20240804_CUST01212_MED018"/>
        <s v="ORD104041_20250209_CUST01741_MED011"/>
        <s v="ORD104042_20240322_CUST00366_MED004"/>
        <s v="ORD104042_20251122_CUST00482_MED019"/>
        <s v="ORD104044_20240919_CUST00292_MED014"/>
        <s v="ORD104045_20251208_CUST00937_MED027"/>
        <s v="ORD104046_20250119_CUST00409_MED017"/>
        <s v="ORD104047_20241111_CUST00345_MED018"/>
        <s v="ORD104048_20251130_CUST02789_MED025"/>
        <s v="ORD104049_20240404_CUST02940_MED009"/>
        <s v="ORD104050_20241112_CUST01575_MED028"/>
        <s v="ORD104051_20250530_CUST02025_MED001"/>
        <s v="ORD104052_20250426_CUST00843_MED017"/>
        <s v="ORD104053_20250410_CUST00503_MED005"/>
        <s v="ORD104054_20250213_CUST03087_MED023"/>
        <s v="ORD104054_20250813_CUST02695_MED020"/>
        <s v="ORD104056_20250403_CUST01305_MED004"/>
        <s v="ORD104057_20251108_CUST01242_MED009"/>
        <s v="ORD104058_20250424_CUST00227_MED012"/>
        <s v="ORD104059_20240206_CUST02622_MED026"/>
        <s v="ORD104060_20251007_CUST00887_MED009"/>
        <s v="ORD104061_20251101_CUST01940_MED027"/>
        <s v="ORD104062_20241207_CUST00109_MED029"/>
        <s v="ORD104062_20251002_CUST02895_MED025"/>
        <s v="ORD104064_20250722_CUST02381_MED027"/>
        <s v="ORD104065_20250309_CUST03322_MED018"/>
        <s v="ORD104066_20250906_CUST03375_MED010"/>
        <s v="ORD104067_20240817_CUST01959_MED028"/>
        <s v="ORD104068_20250731_CUST00265_MED004"/>
        <s v="ORD104069_20241217_CUST02488_MED012"/>
        <s v="ORD104070_20250605_CUST00582_MED002"/>
        <s v="ORD104071_20250816_CUST00076_MED007"/>
        <s v="ORD104072_20241012_CUST02554_MED004"/>
        <s v="ORD104072_20251211_CUST00715_MED028"/>
        <s v="ORD104074_20250905_CUST00387_MED014"/>
        <s v="ORD104075_20250730_CUST03333_MED024"/>
        <s v="ORD104076_20240916_CUST00632_MED019"/>
        <s v="ORD104077_20251123_CUST03056_MED010"/>
        <s v="ORD104078_20251004_CUST02253_MED025"/>
        <s v="ORD104079_20251201_CUST03248_MED015"/>
        <s v="ORD104080_20250310_CUST01817_MED020"/>
        <s v="ORD104080_20250725_CUST02944_MED025"/>
        <s v="ORD104082_20240322_CUST03283_MED028"/>
        <s v="ORD104083_20250127_CUST02526_MED002"/>
        <s v="ORD104084_20241015_CUST00411_MED011"/>
        <s v="ORD104085_20251222_CUST00033_MED026"/>
        <s v="ORD104086_20240703_CUST01730_MED015"/>
        <s v="ORD104086_20240802_CUST01516_MED029"/>
        <s v="ORD104088_20250329_CUST03455_MED029"/>
        <s v="ORD104089_20240714_CUST00378_MED015"/>
        <s v="ORD104090_20251218_CUST03482_MED007"/>
        <s v="ORD104090_20241023_CUST02318_MED014"/>
        <s v="ORD104090_20240101_CUST01704_MED007"/>
        <s v="ORD104093_20251027_CUST01283_MED003"/>
        <s v="ORD104093_20250724_CUST02914_MED001"/>
        <s v="ORD104095_20251225_CUST00461_MED011"/>
        <s v="ORD104096_20250906_CUST03197_MED026"/>
        <s v="ORD104097_20241201_CUST01052_MED017"/>
        <s v="ORD104098_20241113_CUST01642_MED009"/>
        <s v="ORD104099_20250518_CUST01383_MED009"/>
        <s v="ORD104100_20240409_CUST01568_MED012"/>
        <s v="ORD104100_20240623_CUST01645_MED024"/>
        <s v="ORD104100_20241102_CUST01143_MED005"/>
        <s v="ORD104103_20240303_CUST02868_MED028"/>
        <s v="ORD104104_20240630_CUST01683_MED009"/>
        <s v="ORD104105_20250730_CUST02726_MED004"/>
        <s v="ORD104106_20240111_CUST00181_MED018"/>
        <s v="ORD104107_20251028_CUST03223_MED013"/>
        <s v="ORD104108_20240130_CUST03263_MED014"/>
        <s v="ORD104108_20250404_CUST01939_MED009"/>
        <s v="ORD104110_20250508_CUST03274_MED014"/>
        <s v="ORD104111_20240430_CUST01061_MED001"/>
        <s v="ORD104112_20250929_CUST01988_MED008"/>
        <s v="ORD104113_20240216_CUST01415_MED019"/>
        <s v="ORD104113_20251118_CUST03172_MED011"/>
        <s v="ORD104115_20250706_CUST00157_MED012"/>
        <s v="ORD104116_20250211_CUST02943_MED015"/>
        <s v="ORD104117_20250204_CUST01795_MED013"/>
        <s v="ORD104118_20240716_CUST01581_MED002"/>
        <s v="ORD104119_20240303_CUST02535_MED006"/>
        <s v="ORD104119_20250325_CUST02291_MED030"/>
        <s v="ORD104121_20250702_CUST00820_MED029"/>
        <s v="ORD104122_20241026_CUST02111_MED008"/>
        <s v="ORD104123_20240818_CUST02874_MED011"/>
        <s v="ORD104124_20250128_CUST01131_MED028"/>
        <s v="ORD104125_20240222_CUST02603_MED011"/>
        <s v="ORD104126_20250813_CUST00097_MED028"/>
        <s v="ORD104127_20251007_CUST03257_MED029"/>
        <s v="ORD104128_20250709_CUST02081_MED001"/>
        <s v="ORD104129_20240103_CUST01821_MED012"/>
        <s v="ORD104130_20250113_CUST00230_MED007"/>
        <s v="ORD104131_20241219_CUST00056_MED012"/>
        <s v="ORD104131_20240126_CUST01470_MED003"/>
        <s v="ORD104133_20240212_CUST01126_MED012"/>
        <s v="ORD104134_20251001_CUST00596_MED025"/>
        <s v="ORD104135_20240726_CUST00173_MED030"/>
        <s v="ORD104136_20240722_CUST01686_MED002"/>
        <s v="ORD104137_20241031_CUST02522_MED005"/>
        <s v="ORD104138_20240713_CUST01765_MED007"/>
        <s v="ORD104139_20250902_CUST03245_MED012"/>
        <s v="ORD104140_20241027_CUST01563_MED008"/>
        <s v="ORD104141_20240821_CUST00983_MED025"/>
        <s v="ORD104141_20250806_CUST01584_MED025"/>
        <s v="ORD104143_20240125_CUST03188_MED008"/>
        <s v="ORD104144_20250526_CUST02672_MED013"/>
        <s v="ORD104145_20240726_CUST01693_MED001"/>
        <s v="ORD104146_20240214_CUST02312_MED001"/>
        <s v="ORD104146_20251204_CUST01912_MED004"/>
        <s v="ORD104148_20250217_CUST01886_MED030"/>
        <s v="ORD104148_20250122_CUST03175_MED029"/>
        <s v="ORD104150_20241115_CUST02978_MED006"/>
        <s v="ORD104151_20240317_CUST02776_MED020"/>
        <s v="ORD104151_20240506_CUST00170_MED002"/>
        <s v="ORD104153_20250627_CUST01868_MED019"/>
        <s v="ORD104154_20241121_CUST02209_MED030"/>
        <s v="ORD104155_20251117_CUST02066_MED001"/>
        <s v="ORD104156_20241106_CUST00912_MED001"/>
        <s v="ORD104157_20251019_CUST03179_MED023"/>
        <s v="ORD104157_20240323_CUST01367_MED011"/>
        <s v="ORD104159_20240620_CUST00490_MED016"/>
        <s v="ORD104160_20240915_CUST01009_MED027"/>
        <s v="ORD104161_20240518_CUST00132_MED010"/>
        <s v="ORD104162_20241206_CUST01812_MED010"/>
        <s v="ORD104163_20241217_CUST02586_MED011"/>
        <s v="ORD104164_20240627_CUST02500_MED019"/>
        <s v="ORD104164_20251113_CUST00097_MED011"/>
        <s v="ORD104166_20251118_CUST02202_MED007"/>
        <s v="ORD104166_20250101_CUST02650_MED009"/>
        <s v="ORD104166_20250104_CUST01645_MED016"/>
        <s v="ORD104169_20250816_CUST00660_MED005"/>
        <s v="ORD104169_20250314_CUST01690_MED010"/>
        <s v="ORD104171_20240326_CUST00027_MED020"/>
        <s v="ORD104172_20240911_CUST00159_MED004"/>
        <s v="ORD104173_20251028_CUST02830_MED026"/>
        <s v="ORD104174_20240721_CUST00232_MED025"/>
        <s v="ORD104174_20250403_CUST00243_MED018"/>
        <s v="ORD104176_20240915_CUST00004_MED005"/>
        <s v="ORD104177_20240920_CUST01005_MED027"/>
        <s v="ORD104177_20241123_CUST00789_MED016"/>
        <s v="ORD104179_20251218_CUST02348_MED012"/>
        <s v="ORD104180_20250905_CUST02619_MED018"/>
        <s v="ORD104181_20241126_CUST00671_MED017"/>
        <s v="ORD104182_20241007_CUST02985_MED001"/>
        <s v="ORD104183_20241028_CUST02636_MED010"/>
        <s v="ORD104184_20250525_CUST02840_MED024"/>
        <s v="ORD104185_20250206_CUST02947_MED030"/>
        <s v="ORD104185_20240111_CUST01680_MED021"/>
        <s v="ORD104187_20241025_CUST00712_MED017"/>
        <s v="ORD104187_20240509_CUST01736_MED017"/>
        <s v="ORD104187_20251020_CUST01490_MED019"/>
        <s v="ORD104190_20241225_CUST01552_MED004"/>
        <s v="ORD104191_20250423_CUST02834_MED017"/>
        <s v="ORD104192_20241026_CUST00978_MED030"/>
        <s v="ORD104193_20240802_CUST02831_MED027"/>
        <s v="ORD104194_20240604_CUST00388_MED017"/>
        <s v="ORD104195_20251012_CUST01867_MED016"/>
        <s v="ORD104196_20240513_CUST01577_MED007"/>
        <s v="ORD104197_20240605_CUST00014_MED016"/>
        <s v="ORD104198_20250613_CUST02043_MED022"/>
        <s v="ORD104199_20240718_CUST01593_MED026"/>
        <s v="ORD104200_20250106_CUST01853_MED029"/>
        <s v="ORD104201_20241226_CUST00429_MED020"/>
        <s v="ORD104202_20250104_CUST02633_MED024"/>
        <s v="ORD104202_20251112_CUST00874_MED010"/>
        <s v="ORD104204_20250123_CUST01478_MED002"/>
        <s v="ORD104205_20250917_CUST03159_MED012"/>
        <s v="ORD104205_20240508_CUST01334_MED017"/>
        <s v="ORD104207_20240808_CUST02032_MED029"/>
        <s v="ORD104208_20250524_CUST01176_MED027"/>
        <s v="ORD104209_20240319_CUST03060_MED012"/>
        <s v="ORD104210_20250401_CUST02469_MED024"/>
        <s v="ORD104211_20250801_CUST01539_MED009"/>
        <s v="ORD104212_20250720_CUST01139_MED019"/>
        <s v="ORD104213_20250406_CUST03497_MED008"/>
        <s v="ORD104214_20250708_CUST00640_MED003"/>
        <s v="ORD104215_20240120_CUST01954_MED019"/>
        <s v="ORD104216_20250415_CUST02812_MED026"/>
        <s v="ORD104217_20240324_CUST00005_MED013"/>
        <s v="ORD104218_20250208_CUST01486_MED015"/>
        <s v="ORD104219_20241211_CUST00012_MED017"/>
        <s v="ORD104219_20241031_CUST01746_MED023"/>
        <s v="ORD104221_20241208_CUST00903_MED027"/>
        <s v="ORD104222_20250902_CUST00001_MED023"/>
        <s v="ORD104223_20251026_CUST01548_MED012"/>
        <s v="ORD104224_20240225_CUST00903_MED028"/>
        <s v="ORD104225_20250810_CUST02621_MED022"/>
        <s v="ORD104226_20240203_CUST02326_MED020"/>
        <s v="ORD104226_20250607_CUST00897_MED017"/>
        <s v="ORD104228_20240809_CUST01865_MED020"/>
        <s v="ORD104229_20250529_CUST00768_MED008"/>
        <s v="ORD104230_20241206_CUST02419_MED001"/>
        <s v="ORD104231_20240330_CUST00269_MED011"/>
        <s v="ORD104232_20240705_CUST01204_MED027"/>
        <s v="ORD104233_20241129_CUST00230_MED009"/>
        <s v="ORD104234_20250425_CUST02207_MED026"/>
        <s v="ORD104235_20250125_CUST03307_MED026"/>
        <s v="ORD104236_20240925_CUST00246_MED012"/>
        <s v="ORD104237_20250521_CUST02293_MED029"/>
        <s v="ORD104238_20250701_CUST02444_MED001"/>
        <s v="ORD104239_20250619_CUST00298_MED027"/>
        <s v="ORD104239_20250503_CUST03110_MED022"/>
        <s v="ORD104241_20240131_CUST01403_MED017"/>
        <s v="ORD104242_20251201_CUST02415_MED011"/>
        <s v="ORD104242_20240307_CUST03058_MED017"/>
        <s v="ORD104244_20251203_CUST01271_MED010"/>
        <s v="ORD104245_20240804_CUST00742_MED003"/>
        <s v="ORD104246_20240517_CUST00594_MED030"/>
        <s v="ORD104247_20240618_CUST01732_MED006"/>
        <s v="ORD104248_20240705_CUST00375_MED017"/>
        <s v="ORD104249_20251119_CUST01519_MED004"/>
        <s v="ORD104250_20240115_CUST02066_MED007"/>
        <s v="ORD104250_20240828_CUST01029_MED005"/>
        <s v="ORD104252_20250323_CUST00680_MED001"/>
        <s v="ORD104253_20241129_CUST03160_MED024"/>
        <s v="ORD104253_20251126_CUST02217_MED017"/>
        <s v="ORD104255_20250407_CUST00096_MED014"/>
        <s v="ORD104256_20250620_CUST00248_MED012"/>
        <s v="ORD104257_20250416_CUST01529_MED001"/>
        <s v="ORD104258_20240808_CUST03423_MED025"/>
        <s v="ORD104259_20250711_CUST02087_MED022"/>
        <s v="ORD104259_20240201_CUST03313_MED028"/>
        <s v="ORD104261_20251222_CUST00615_MED026"/>
        <s v="ORD104262_20251022_CUST01994_MED025"/>
        <s v="ORD104263_20240605_CUST00050_MED029"/>
        <s v="ORD104263_20250614_CUST00233_MED003"/>
        <s v="ORD104265_20240926_CUST01393_MED002"/>
        <s v="ORD104265_20240529_CUST02385_MED024"/>
        <s v="ORD104267_20240418_CUST03073_MED008"/>
        <s v="ORD104268_20241119_CUST02567_MED022"/>
        <s v="ORD104269_20250715_CUST02108_MED025"/>
        <s v="ORD104269_20250902_CUST03050_MED030"/>
        <s v="ORD104271_20251109_CUST02071_MED009"/>
        <s v="ORD104272_20251228_CUST02025_MED028"/>
        <s v="ORD104273_20250531_CUST00225_MED010"/>
        <s v="ORD104274_20250119_CUST02100_MED026"/>
        <s v="ORD104275_20240619_CUST02451_MED023"/>
        <s v="ORD104276_20240108_CUST00890_MED005"/>
        <s v="ORD104277_20251221_CUST01002_MED005"/>
        <s v="ORD104278_20240619_CUST00100_MED007"/>
        <s v="ORD104278_20250803_CUST00422_MED019"/>
        <s v="ORD104280_20240306_CUST00924_MED028"/>
        <s v="ORD104281_20240629_CUST00123_MED019"/>
        <s v="ORD104282_20241010_CUST01590_MED013"/>
        <s v="ORD104283_20240609_CUST00149_MED024"/>
        <s v="ORD104284_20241225_CUST00937_MED007"/>
        <s v="ORD104285_20240206_CUST01280_MED027"/>
        <s v="ORD104286_20241212_CUST00412_MED008"/>
        <s v="ORD104287_20240101_CUST01957_MED003"/>
        <s v="ORD104288_20250730_CUST00205_MED026"/>
        <s v="ORD104289_20240413_CUST02409_MED028"/>
        <s v="ORD104289_20250121_CUST02000_MED002"/>
        <s v="ORD104291_20240119_CUST00923_MED009"/>
        <s v="ORD104292_20241021_CUST02634_MED002"/>
        <s v="ORD104293_20240407_CUST01538_MED004"/>
        <s v="ORD104294_20241223_CUST00133_MED011"/>
        <s v="ORD104295_20240122_CUST01150_MED004"/>
        <s v="ORD104296_20250910_CUST02761_MED012"/>
        <s v="ORD104296_20240104_CUST01054_MED018"/>
        <s v="ORD104298_20250514_CUST01543_MED010"/>
        <s v="ORD104299_20241211_CUST00893_MED028"/>
        <s v="ORD104300_20240119_CUST01748_MED019"/>
        <s v="ORD104301_20250830_CUST01042_MED014"/>
        <s v="ORD104302_20240228_CUST02642_MED004"/>
        <s v="ORD104302_20241029_CUST00461_MED002"/>
        <s v="ORD104304_20240323_CUST00771_MED024"/>
        <s v="ORD104305_20240311_CUST02015_MED009"/>
        <s v="ORD104306_20241001_CUST02272_MED018"/>
        <s v="ORD104306_20250710_CUST00671_MED019"/>
        <s v="ORD104308_20241011_CUST02953_MED027"/>
        <s v="ORD104309_20240218_CUST02274_MED030"/>
        <s v="ORD104310_20240116_CUST02377_MED029"/>
        <s v="ORD104311_20240419_CUST01028_MED017"/>
        <s v="ORD104312_20251119_CUST02970_MED025"/>
        <s v="ORD104313_20240709_CUST02172_MED007"/>
        <s v="ORD104314_20240116_CUST03007_MED018"/>
        <s v="ORD104315_20251014_CUST01945_MED026"/>
        <s v="ORD104316_20241202_CUST00053_MED016"/>
        <s v="ORD104317_20251224_CUST01137_MED028"/>
        <s v="ORD104318_20250427_CUST00849_MED021"/>
        <s v="ORD104319_20250310_CUST02492_MED020"/>
        <s v="ORD104320_20240811_CUST00686_MED008"/>
        <s v="ORD104321_20250219_CUST03133_MED022"/>
        <s v="ORD104321_20250404_CUST01627_MED021"/>
        <s v="ORD104323_20250317_CUST00137_MED012"/>
        <s v="ORD104324_20240831_CUST01753_MED008"/>
        <s v="ORD104325_20240318_CUST02153_MED007"/>
        <s v="ORD104326_20240307_CUST00446_MED010"/>
        <s v="ORD104327_20240822_CUST03003_MED010"/>
        <s v="ORD104328_20240717_CUST00264_MED004"/>
        <s v="ORD104329_20240120_CUST00057_MED028"/>
        <s v="ORD104330_20251114_CUST01499_MED017"/>
        <s v="ORD104331_20240927_CUST00281_MED022"/>
        <s v="ORD104332_20240623_CUST01771_MED015"/>
        <s v="ORD104333_20240321_CUST01073_MED007"/>
        <s v="ORD104334_20240108_CUST01252_MED001"/>
        <s v="ORD104335_20250215_CUST01173_MED014"/>
        <s v="ORD104336_20240827_CUST02983_MED021"/>
        <s v="ORD104337_20240731_CUST02700_MED006"/>
        <s v="ORD104338_20250221_CUST00211_MED008"/>
        <s v="ORD104338_20250607_CUST02020_MED020"/>
        <s v="ORD104338_20251212_CUST00125_MED019"/>
        <s v="ORD104341_20251010_CUST00907_MED021"/>
        <s v="ORD104342_20251023_CUST02118_MED009"/>
        <s v="ORD104343_20240627_CUST00176_MED006"/>
        <s v="ORD104344_20251119_CUST03406_MED025"/>
        <s v="ORD104344_20250812_CUST01145_MED016"/>
        <s v="ORD104346_20250324_CUST00431_MED028"/>
        <s v="ORD104347_20241203_CUST01650_MED007"/>
        <s v="ORD104348_20240513_CUST03268_MED015"/>
        <s v="ORD104349_20251223_CUST00984_MED018"/>
        <s v="ORD104350_20240914_CUST02640_MED029"/>
        <s v="ORD104351_20240328_CUST02078_MED012"/>
        <s v="ORD104352_20241010_CUST01390_MED008"/>
        <s v="ORD104353_20250802_CUST00681_MED025"/>
        <s v="ORD104353_20241225_CUST03411_MED013"/>
        <s v="ORD104355_20250824_CUST02275_MED030"/>
        <s v="ORD104356_20240614_CUST02413_MED001"/>
        <s v="ORD104357_20240402_CUST02561_MED014"/>
        <s v="ORD104358_20240116_CUST02147_MED025"/>
        <s v="ORD104359_20240730_CUST02779_MED008"/>
        <s v="ORD104360_20240213_CUST00271_MED013"/>
        <s v="ORD104361_20250722_CUST00292_MED022"/>
        <s v="ORD104362_20241211_CUST01289_MED007"/>
        <s v="ORD104362_20240130_CUST03058_MED030"/>
        <s v="ORD104364_20240322_CUST01805_MED013"/>
        <s v="ORD104365_20240403_CUST02091_MED010"/>
        <s v="ORD104366_20250105_CUST01077_MED026"/>
        <s v="ORD104367_20250621_CUST02239_MED027"/>
        <s v="ORD104368_20250713_CUST02885_MED028"/>
        <s v="ORD104369_20241023_CUST02620_MED007"/>
        <s v="ORD104369_20250203_CUST00496_MED019"/>
        <s v="ORD104371_20250907_CUST02649_MED010"/>
        <s v="ORD104372_20251231_CUST01326_MED027"/>
        <s v="ORD104373_20250724_CUST01988_MED008"/>
        <s v="ORD104374_20240316_CUST02652_MED012"/>
        <s v="ORD104375_20250123_CUST01994_MED012"/>
        <s v="ORD104376_20250907_CUST01569_MED007"/>
        <s v="ORD104377_20240131_CUST03431_MED010"/>
        <s v="ORD104378_20240727_CUST02294_MED024"/>
        <s v="ORD104379_20250201_CUST01585_MED009"/>
        <s v="ORD104380_20250505_CUST02123_MED008"/>
        <s v="ORD104381_20240209_CUST03056_MED029"/>
        <s v="ORD104382_20240224_CUST01855_MED012"/>
        <s v="ORD104383_20240915_CUST01885_MED021"/>
        <s v="ORD104384_20240915_CUST01564_MED001"/>
        <s v="ORD104385_20250904_CUST02496_MED004"/>
        <s v="ORD104386_20250425_CUST01468_MED004"/>
        <s v="ORD104387_20250407_CUST03431_MED030"/>
        <s v="ORD104388_20250505_CUST03186_MED003"/>
        <s v="ORD104389_20240826_CUST03259_MED025"/>
        <s v="ORD104390_20250223_CUST00532_MED022"/>
        <s v="ORD104391_20241010_CUST02323_MED015"/>
        <s v="ORD104392_20240515_CUST00447_MED015"/>
        <s v="ORD104393_20250922_CUST01023_MED009"/>
        <s v="ORD104394_20250129_CUST01317_MED010"/>
        <s v="ORD104395_20250907_CUST00694_MED007"/>
        <s v="ORD104396_20251014_CUST01869_MED017"/>
        <s v="ORD104397_20240627_CUST01968_MED027"/>
        <s v="ORD104398_20250322_CUST03447_MED010"/>
        <s v="ORD104399_20240326_CUST01697_MED027"/>
        <s v="ORD104400_20240115_CUST00876_MED018"/>
        <s v="ORD104401_20250112_CUST03385_MED007"/>
        <s v="ORD104401_20251105_CUST03278_MED008"/>
        <s v="ORD104403_20241105_CUST02765_MED003"/>
        <s v="ORD104404_20251126_CUST00861_MED011"/>
        <s v="ORD104404_20250629_CUST02738_MED014"/>
        <s v="ORD104406_20250410_CUST03257_MED028"/>
        <s v="ORD104407_20250530_CUST03012_MED001"/>
        <s v="ORD104408_20241118_CUST03150_MED014"/>
        <s v="ORD104408_20251001_CUST03205_MED012"/>
        <s v="ORD104410_20241119_CUST02192_MED013"/>
        <s v="ORD104411_20240917_CUST02756_MED002"/>
        <s v="ORD104412_20240218_CUST01935_MED016"/>
        <s v="ORD104413_20241005_CUST02597_MED025"/>
        <s v="ORD104414_20251128_CUST01493_MED023"/>
        <s v="ORD104415_20250115_CUST01576_MED012"/>
        <s v="ORD104416_20240131_CUST02369_MED012"/>
        <s v="ORD104417_20250626_CUST00062_MED028"/>
        <s v="ORD104418_20240113_CUST02794_MED003"/>
        <s v="ORD104419_20251012_CUST02834_MED001"/>
        <s v="ORD104420_20250121_CUST02623_MED001"/>
        <s v="ORD104421_20241202_CUST00219_MED019"/>
        <s v="ORD104421_20250213_CUST03249_MED019"/>
        <s v="ORD104423_20250629_CUST01030_MED016"/>
        <s v="ORD104424_20240829_CUST02603_MED019"/>
        <s v="ORD104425_20240719_CUST03102_MED016"/>
        <s v="ORD104426_20250319_CUST00339_MED025"/>
        <s v="ORD104427_20240813_CUST01420_MED015"/>
        <s v="ORD104427_20251202_CUST03121_MED007"/>
        <s v="ORD104427_20240611_CUST02330_MED002"/>
        <s v="ORD104430_20240208_CUST02253_MED001"/>
        <s v="ORD104430_20240513_CUST03487_MED013"/>
        <s v="ORD104432_20240303_CUST01762_MED021"/>
        <s v="ORD104432_20240430_CUST00162_MED015"/>
        <s v="ORD104434_20251102_CUST00390_MED002"/>
        <s v="ORD104435_20250114_CUST01862_MED012"/>
        <s v="ORD104436_20241123_CUST02594_MED025"/>
        <s v="ORD104437_20250509_CUST02168_MED018"/>
        <s v="ORD104438_20240807_CUST00793_MED029"/>
        <s v="ORD104438_20240606_CUST01609_MED015"/>
        <s v="ORD104440_20240401_CUST01739_MED017"/>
        <s v="ORD104441_20241223_CUST02077_MED003"/>
        <s v="ORD104442_20240921_CUST02267_MED027"/>
        <s v="ORD104443_20240321_CUST00440_MED025"/>
        <s v="ORD104444_20250420_CUST01982_MED003"/>
        <s v="ORD104445_20251106_CUST01860_MED029"/>
        <s v="ORD104446_20251031_CUST01850_MED003"/>
        <s v="ORD104447_20241110_CUST00414_MED016"/>
        <s v="ORD104448_20250422_CUST01196_MED011"/>
        <s v="ORD104449_20240814_CUST02788_MED019"/>
        <s v="ORD104450_20251028_CUST01021_MED016"/>
        <s v="ORD104451_20240304_CUST02781_MED026"/>
        <s v="ORD104452_20251008_CUST03021_MED005"/>
        <s v="ORD104452_20240403_CUST01481_MED021"/>
        <s v="ORD104452_20240508_CUST03100_MED027"/>
        <s v="ORD104455_20251213_CUST02987_MED013"/>
        <s v="ORD104456_20240326_CUST02617_MED007"/>
        <s v="ORD104457_20240303_CUST02837_MED017"/>
        <s v="ORD104458_20251219_CUST01068_MED023"/>
        <s v="ORD104459_20250924_CUST01668_MED016"/>
        <s v="ORD104460_20240125_CUST02475_MED021"/>
        <s v="ORD104461_20241222_CUST01085_MED026"/>
        <s v="ORD104462_20240408_CUST00536_MED025"/>
        <s v="ORD104463_20240416_CUST02552_MED028"/>
        <s v="ORD104464_20240512_CUST01243_MED028"/>
        <s v="ORD104464_20250114_CUST00296_MED004"/>
        <s v="ORD104466_20240130_CUST02916_MED027"/>
        <s v="ORD104467_20240214_CUST01986_MED014"/>
        <s v="ORD104467_20250412_CUST01785_MED016"/>
        <s v="ORD104469_20250106_CUST00520_MED027"/>
        <s v="ORD104470_20240911_CUST01267_MED016"/>
        <s v="ORD104471_20250815_CUST02687_MED002"/>
        <s v="ORD104472_20250813_CUST02075_MED021"/>
        <s v="ORD104473_20240517_CUST01879_MED003"/>
        <s v="ORD104474_20250908_CUST00019_MED019"/>
        <s v="ORD104475_20240130_CUST03250_MED029"/>
        <s v="ORD104476_20250911_CUST02531_MED013"/>
        <s v="ORD104477_20241125_CUST00520_MED014"/>
        <s v="ORD104478_20250129_CUST01312_MED006"/>
        <s v="ORD104479_20240503_CUST02154_MED018"/>
        <s v="ORD104480_20250713_CUST01628_MED017"/>
        <s v="ORD104480_20240313_CUST00252_MED018"/>
        <s v="ORD104482_20251025_CUST01604_MED004"/>
        <s v="ORD104483_20251126_CUST00520_MED024"/>
        <s v="ORD104484_20250222_CUST00888_MED018"/>
        <s v="ORD104485_20241002_CUST02523_MED012"/>
        <s v="ORD104486_20250621_CUST02066_MED015"/>
        <s v="ORD104487_20250915_CUST00400_MED014"/>
        <s v="ORD104487_20251013_CUST00613_MED014"/>
        <s v="ORD104489_20250802_CUST01343_MED022"/>
        <s v="ORD104490_20240926_CUST02218_MED026"/>
        <s v="ORD104491_20250612_CUST01233_MED024"/>
        <s v="ORD104492_20250613_CUST01630_MED024"/>
        <s v="ORD104493_20251108_CUST00093_MED015"/>
        <s v="ORD104494_20251203_CUST00602_MED030"/>
        <s v="ORD104495_20251220_CUST02817_MED009"/>
        <s v="ORD104495_20240804_CUST01558_MED005"/>
        <s v="ORD104495_20241219_CUST00476_MED023"/>
        <s v="ORD104498_20240221_CUST02546_MED026"/>
        <s v="ORD104499_20250130_CUST00995_MED002"/>
        <s v="ORD104500_20240406_CUST03213_MED002"/>
        <s v="ORD104501_20240927_CUST03174_MED002"/>
        <s v="ORD104502_20250319_CUST02275_MED021"/>
        <s v="ORD104503_20241221_CUST00569_MED017"/>
        <s v="ORD104504_20240930_CUST02052_MED017"/>
        <s v="ORD104504_20240225_CUST00720_MED012"/>
        <s v="ORD104506_20241223_CUST00559_MED009"/>
        <s v="ORD104507_20241114_CUST01524_MED011"/>
        <s v="ORD104508_20240308_CUST02141_MED019"/>
        <s v="ORD104509_20241013_CUST00670_MED019"/>
        <s v="ORD104510_20250921_CUST01886_MED029"/>
        <s v="ORD104511_20240717_CUST01553_MED027"/>
        <s v="ORD104512_20240921_CUST00915_MED014"/>
        <s v="ORD104513_20250203_CUST02856_MED018"/>
        <s v="ORD104514_20250127_CUST01258_MED011"/>
        <s v="ORD104515_20240309_CUST02844_MED027"/>
        <s v="ORD104515_20250305_CUST00082_MED011"/>
        <s v="ORD104517_20250704_CUST03124_MED014"/>
        <s v="ORD104518_20250522_CUST02124_MED015"/>
        <s v="ORD104518_20240829_CUST03134_MED009"/>
        <s v="ORD104520_20241122_CUST03428_MED003"/>
        <s v="ORD104521_20241016_CUST02446_MED017"/>
        <s v="ORD104522_20251011_CUST00137_MED017"/>
        <s v="ORD104523_20241007_CUST00852_MED009"/>
        <s v="ORD104524_20250211_CUST01138_MED023"/>
        <s v="ORD104525_20240406_CUST01475_MED024"/>
        <s v="ORD104526_20251027_CUST00811_MED013"/>
        <s v="ORD104527_20240222_CUST02595_MED025"/>
        <s v="ORD104528_20241123_CUST02967_MED012"/>
        <s v="ORD104529_20240105_CUST01091_MED021"/>
        <s v="ORD104529_20250518_CUST00147_MED012"/>
        <s v="ORD104531_20250101_CUST01646_MED017"/>
        <s v="ORD104532_20250325_CUST01217_MED026"/>
        <s v="ORD104533_20240726_CUST02149_MED015"/>
        <s v="ORD104533_20240914_CUST01868_MED030"/>
        <s v="ORD104535_20241126_CUST02113_MED025"/>
        <s v="ORD104536_20250523_CUST03233_MED023"/>
        <s v="ORD104536_20250212_CUST00980_MED003"/>
        <s v="ORD104538_20240904_CUST01393_MED003"/>
        <s v="ORD104539_20240421_CUST00548_MED005"/>
        <s v="ORD104540_20241203_CUST01221_MED005"/>
        <s v="ORD104541_20251220_CUST00229_MED001"/>
        <s v="ORD104542_20240829_CUST01364_MED021"/>
        <s v="ORD104543_20250124_CUST00478_MED016"/>
        <s v="ORD104544_20250119_CUST01171_MED029"/>
        <s v="ORD104545_20240311_CUST01127_MED018"/>
        <s v="ORD104546_20240511_CUST01988_MED030"/>
        <s v="ORD104547_20240721_CUST01759_MED019"/>
        <s v="ORD104548_20240719_CUST02228_MED024"/>
        <s v="ORD104549_20240612_CUST00679_MED006"/>
        <s v="ORD104550_20240616_CUST00891_MED020"/>
        <s v="ORD104551_20240213_CUST02946_MED004"/>
        <s v="ORD104552_20250113_CUST01589_MED022"/>
        <s v="ORD104553_20251215_CUST02639_MED002"/>
        <s v="ORD104554_20241226_CUST00806_MED011"/>
        <s v="ORD104555_20250819_CUST01496_MED020"/>
        <s v="ORD104556_20241001_CUST01394_MED016"/>
        <s v="ORD104557_20251215_CUST02789_MED001"/>
        <s v="ORD104558_20241101_CUST01614_MED015"/>
        <s v="ORD104559_20250110_CUST02648_MED028"/>
        <s v="ORD104560_20251107_CUST00003_MED006"/>
        <s v="ORD104561_20251114_CUST00255_MED025"/>
        <s v="ORD104562_20250221_CUST01826_MED029"/>
        <s v="ORD104563_20241105_CUST01982_MED008"/>
        <s v="ORD104563_20241123_CUST01109_MED024"/>
        <s v="ORD104565_20251213_CUST02727_MED029"/>
        <s v="ORD104566_20240502_CUST00177_MED003"/>
        <s v="ORD104567_20240320_CUST03062_MED006"/>
        <s v="ORD104568_20250716_CUST01899_MED014"/>
        <s v="ORD104569_20240826_CUST00152_MED022"/>
        <s v="ORD104569_20241028_CUST03438_MED017"/>
        <s v="ORD104571_20250508_CUST01260_MED019"/>
        <s v="ORD104572_20251216_CUST00788_MED003"/>
        <s v="ORD104572_20250228_CUST01185_MED029"/>
        <s v="ORD104572_20241222_CUST01518_MED001"/>
        <s v="ORD104575_20240116_CUST03158_MED015"/>
        <s v="ORD104576_20240314_CUST01361_MED001"/>
        <s v="ORD104576_20240823_CUST02212_MED004"/>
        <s v="ORD104578_20240919_CUST00852_MED012"/>
        <s v="ORD104579_20251215_CUST02044_MED011"/>
        <s v="ORD104580_20240108_CUST01797_MED011"/>
        <s v="ORD104581_20250323_CUST02946_MED002"/>
        <s v="ORD104581_20251119_CUST00062_MED030"/>
        <s v="ORD104583_20240127_CUST03324_MED020"/>
        <s v="ORD104584_20250824_CUST00556_MED023"/>
        <s v="ORD104585_20250828_CUST01053_MED005"/>
        <s v="ORD104586_20240923_CUST02641_MED016"/>
        <s v="ORD104587_20240326_CUST00154_MED003"/>
        <s v="ORD104588_20250312_CUST02019_MED016"/>
        <s v="ORD104589_20250606_CUST02832_MED005"/>
        <s v="ORD104590_20240409_CUST01456_MED019"/>
        <s v="ORD104591_20240117_CUST00338_MED027"/>
        <s v="ORD104592_20250214_CUST00238_MED022"/>
        <s v="ORD104593_20240102_CUST02759_MED020"/>
        <s v="ORD104594_20250225_CUST00085_MED017"/>
        <s v="ORD104594_20250204_CUST02877_MED021"/>
        <s v="ORD104596_20241213_CUST03406_MED002"/>
        <s v="ORD104596_20251227_CUST02419_MED017"/>
        <s v="ORD104598_20250822_CUST02351_MED010"/>
        <s v="ORD104599_20251216_CUST00738_MED021"/>
        <s v="ORD104600_20250531_CUST00449_MED029"/>
        <s v="ORD104601_20240830_CUST00549_MED003"/>
        <s v="ORD104602_20241206_CUST01522_MED023"/>
        <s v="ORD104603_20240417_CUST01362_MED015"/>
        <s v="ORD104604_20240910_CUST03373_MED013"/>
        <s v="ORD104605_20250328_CUST03483_MED029"/>
        <s v="ORD104606_20251216_CUST02023_MED007"/>
        <s v="ORD104607_20240127_CUST00850_MED018"/>
        <s v="ORD104608_20240920_CUST00397_MED025"/>
        <s v="ORD104609_20250701_CUST03304_MED012"/>
        <s v="ORD104610_20250905_CUST00197_MED008"/>
        <s v="ORD104610_20240621_CUST01910_MED027"/>
        <s v="ORD104612_20250125_CUST00080_MED028"/>
        <s v="ORD104613_20240403_CUST02898_MED019"/>
        <s v="ORD104614_20251115_CUST02397_MED009"/>
        <s v="ORD104615_20250723_CUST01806_MED003"/>
        <s v="ORD104616_20250121_CUST03159_MED021"/>
        <s v="ORD104617_20250424_CUST02470_MED015"/>
        <s v="ORD104617_20241019_CUST02432_MED021"/>
        <s v="ORD104619_20240612_CUST00457_MED027"/>
        <s v="ORD104619_20250122_CUST01750_MED011"/>
        <s v="ORD104621_20250104_CUST02263_MED025"/>
        <s v="ORD104622_20251003_CUST01380_MED023"/>
        <s v="ORD104623_20250203_CUST02469_MED001"/>
        <s v="ORD104624_20250218_CUST03251_MED008"/>
        <s v="ORD104624_20240118_CUST01910_MED020"/>
        <s v="ORD104626_20240124_CUST00311_MED002"/>
        <s v="ORD104627_20250624_CUST00611_MED021"/>
        <s v="ORD104628_20240420_CUST01247_MED016"/>
        <s v="ORD104629_20240516_CUST00188_MED007"/>
        <s v="ORD104630_20241206_CUST01369_MED002"/>
        <s v="ORD104631_20250205_CUST01853_MED007"/>
        <s v="ORD104632_20240405_CUST03404_MED024"/>
        <s v="ORD104633_20251208_CUST00641_MED009"/>
        <s v="ORD104634_20251128_CUST01482_MED016"/>
        <s v="ORD104635_20240918_CUST03138_MED020"/>
        <s v="ORD104636_20250607_CUST03237_MED029"/>
        <s v="ORD104637_20250724_CUST01941_MED016"/>
        <s v="ORD104638_20240716_CUST01851_MED022"/>
        <s v="ORD104639_20240704_CUST02336_MED030"/>
        <s v="ORD104640_20240921_CUST00057_MED025"/>
        <s v="ORD104641_20250101_CUST01349_MED013"/>
        <s v="ORD104642_20241205_CUST01053_MED009"/>
        <s v="ORD104642_20250729_CUST02985_MED015"/>
        <s v="ORD104644_20241205_CUST02961_MED028"/>
        <s v="ORD104645_20251026_CUST03188_MED008"/>
        <s v="ORD104646_20241114_CUST01108_MED028"/>
        <s v="ORD104647_20250611_CUST02152_MED023"/>
        <s v="ORD104648_20240918_CUST02692_MED016"/>
        <s v="ORD104649_20250703_CUST00349_MED029"/>
        <s v="ORD104650_20240328_CUST00961_MED017"/>
        <s v="ORD104651_20250301_CUST03174_MED004"/>
        <s v="ORD104652_20250206_CUST00706_MED024"/>
        <s v="ORD104653_20251029_CUST02262_MED015"/>
        <s v="ORD104654_20250807_CUST01472_MED020"/>
        <s v="ORD104655_20240226_CUST00107_MED020"/>
        <s v="ORD104656_20241019_CUST01960_MED028"/>
        <s v="ORD104657_20250724_CUST00464_MED019"/>
        <s v="ORD104658_20251030_CUST01751_MED020"/>
        <s v="ORD104659_20240716_CUST01640_MED010"/>
        <s v="ORD104660_20240628_CUST03340_MED003"/>
        <s v="ORD104661_20250902_CUST00283_MED019"/>
        <s v="ORD104661_20250506_CUST00008_MED014"/>
        <s v="ORD104663_20240809_CUST01351_MED012"/>
        <s v="ORD104664_20250319_CUST00964_MED021"/>
        <s v="ORD104664_20250217_CUST00795_MED005"/>
        <s v="ORD104666_20251227_CUST03213_MED009"/>
        <s v="ORD104666_20240628_CUST01091_MED009"/>
        <s v="ORD104668_20240622_CUST00245_MED019"/>
        <s v="ORD104669_20240603_CUST02963_MED020"/>
        <s v="ORD104670_20251113_CUST03197_MED012"/>
        <s v="ORD104671_20250201_CUST02101_MED008"/>
        <s v="ORD104672_20250617_CUST00070_MED026"/>
        <s v="ORD104672_20250101_CUST02022_MED007"/>
        <s v="ORD104674_20251102_CUST02649_MED005"/>
        <s v="ORD104675_20250928_CUST03275_MED002"/>
        <s v="ORD104676_20251217_CUST02331_MED001"/>
        <s v="ORD104677_20240126_CUST02335_MED029"/>
        <s v="ORD104678_20251108_CUST00888_MED014"/>
        <s v="ORD104679_20250914_CUST02019_MED005"/>
        <s v="ORD104680_20251007_CUST03241_MED012"/>
        <s v="ORD104681_20241103_CUST02441_MED002"/>
        <s v="ORD104682_20250806_CUST03000_MED006"/>
        <s v="ORD104682_20251017_CUST02318_MED012"/>
        <s v="ORD104684_20250213_CUST02039_MED022"/>
        <s v="ORD104685_20250122_CUST02174_MED023"/>
        <s v="ORD104685_20250611_CUST02773_MED017"/>
        <s v="ORD104687_20250711_CUST00185_MED016"/>
        <s v="ORD104688_20250722_CUST01678_MED021"/>
        <s v="ORD104689_20240320_CUST03293_MED009"/>
        <s v="ORD104690_20240314_CUST02268_MED008"/>
        <s v="ORD104691_20250101_CUST01247_MED022"/>
        <s v="ORD104692_20240416_CUST00035_MED024"/>
        <s v="ORD104692_20250104_CUST01767_MED009"/>
        <s v="ORD104692_20240229_CUST02508_MED022"/>
        <s v="ORD104692_20241111_CUST02110_MED006"/>
        <s v="ORD104696_20240514_CUST00506_MED027"/>
        <s v="ORD104696_20240306_CUST00675_MED007"/>
        <s v="ORD104698_20251002_CUST01599_MED015"/>
        <s v="ORD104698_20240903_CUST01259_MED013"/>
        <s v="ORD104700_20240723_CUST02099_MED028"/>
        <s v="ORD104701_20241003_CUST00663_MED021"/>
        <s v="ORD104701_20251217_CUST02056_MED006"/>
        <s v="ORD104703_20241224_CUST03036_MED029"/>
        <s v="ORD104703_20241115_CUST02429_MED023"/>
        <s v="ORD104703_20240408_CUST01983_MED005"/>
        <s v="ORD104706_20240124_CUST00635_MED003"/>
        <s v="ORD104707_20240529_CUST00135_MED021"/>
        <s v="ORD104708_20250123_CUST00562_MED012"/>
        <s v="ORD104708_20240425_CUST00864_MED010"/>
        <s v="ORD104710_20251124_CUST00114_MED012"/>
        <s v="ORD104711_20240509_CUST01751_MED024"/>
        <s v="ORD104712_20241225_CUST01651_MED019"/>
        <s v="ORD104713_20241023_CUST02532_MED013"/>
        <s v="ORD104714_20240211_CUST01815_MED030"/>
        <s v="ORD104714_20240407_CUST00271_MED029"/>
        <s v="ORD104716_20250113_CUST02335_MED008"/>
        <s v="ORD104717_20250220_CUST00305_MED013"/>
        <s v="ORD104717_20240427_CUST00459_MED017"/>
        <s v="ORD104719_20250409_CUST00526_MED019"/>
        <s v="ORD104719_20250215_CUST01235_MED007"/>
        <s v="ORD104721_20250817_CUST03485_MED015"/>
        <s v="ORD104722_20251211_CUST01883_MED003"/>
        <s v="ORD104723_20240302_CUST00640_MED016"/>
        <s v="ORD104724_20240728_CUST01664_MED014"/>
        <s v="ORD104725_20240318_CUST01668_MED017"/>
        <s v="ORD104726_20250303_CUST01795_MED024"/>
        <s v="ORD104727_20250616_CUST00429_MED014"/>
        <s v="ORD104728_20250324_CUST02447_MED021"/>
        <s v="ORD104729_20241112_CUST02585_MED012"/>
        <s v="ORD104730_20240925_CUST00428_MED016"/>
        <s v="ORD104731_20251208_CUST00521_MED002"/>
        <s v="ORD104732_20241022_CUST02600_MED012"/>
        <s v="ORD104733_20241111_CUST00633_MED024"/>
        <s v="ORD104734_20250807_CUST01663_MED015"/>
        <s v="ORD104735_20250305_CUST00193_MED014"/>
        <s v="ORD104736_20240430_CUST03010_MED011"/>
        <s v="ORD104737_20241221_CUST00171_MED029"/>
        <s v="ORD104738_20241225_CUST00519_MED013"/>
        <s v="ORD104738_20250806_CUST01538_MED013"/>
        <s v="ORD104738_20250106_CUST00491_MED027"/>
        <s v="ORD104738_20250619_CUST01763_MED008"/>
        <s v="ORD104742_20240217_CUST01175_MED003"/>
        <s v="ORD104743_20250903_CUST01362_MED017"/>
        <s v="ORD104743_20250512_CUST03170_MED029"/>
        <s v="ORD104743_20240306_CUST03304_MED002"/>
        <s v="ORD104746_20240617_CUST00606_MED015"/>
        <s v="ORD104747_20240927_CUST01142_MED022"/>
        <s v="ORD104748_20250209_CUST02966_MED012"/>
        <s v="ORD104748_20240503_CUST01220_MED013"/>
        <s v="ORD104748_20240601_CUST02502_MED014"/>
        <s v="ORD104751_20240928_CUST00813_MED015"/>
        <s v="ORD104752_20250227_CUST03189_MED027"/>
        <s v="ORD104753_20250210_CUST00040_MED018"/>
        <s v="ORD104754_20241123_CUST03084_MED024"/>
        <s v="ORD104754_20250518_CUST02084_MED004"/>
        <s v="ORD104756_20241025_CUST00572_MED005"/>
        <s v="ORD104756_20250329_CUST01354_MED028"/>
        <s v="ORD104758_20251116_CUST01059_MED030"/>
        <s v="ORD104758_20250822_CUST02293_MED008"/>
        <s v="ORD104760_20251012_CUST00461_MED027"/>
        <s v="ORD104761_20240123_CUST01972_MED012"/>
        <s v="ORD104761_20240725_CUST02835_MED022"/>
        <s v="ORD104763_20240815_CUST01854_MED003"/>
        <s v="ORD104764_20250805_CUST00933_MED006"/>
        <s v="ORD104765_20241201_CUST01066_MED016"/>
        <s v="ORD104765_20241112_CUST00122_MED016"/>
        <s v="ORD104767_20251114_CUST01706_MED003"/>
        <s v="ORD104768_20251001_CUST00852_MED013"/>
        <s v="ORD104769_20250908_CUST01061_MED013"/>
        <s v="ORD104770_20240414_CUST03279_MED012"/>
        <s v="ORD104771_20240709_CUST02322_MED030"/>
        <s v="ORD104772_20250713_CUST01635_MED025"/>
        <s v="ORD104773_20240105_CUST03013_MED027"/>
        <s v="ORD104774_20250505_CUST00270_MED003"/>
        <s v="ORD104775_20250810_CUST00487_MED023"/>
        <s v="ORD104776_20251212_CUST02722_MED017"/>
        <s v="ORD104777_20250104_CUST01455_MED020"/>
        <s v="ORD104778_20240707_CUST00565_MED013"/>
        <s v="ORD104779_20240105_CUST03023_MED007"/>
        <s v="ORD104780_20240502_CUST02038_MED016"/>
        <s v="ORD104781_20240514_CUST02645_MED026"/>
        <s v="ORD104782_20240920_CUST01818_MED004"/>
        <s v="ORD104783_20241130_CUST00061_MED024"/>
        <s v="ORD104783_20240810_CUST01302_MED014"/>
        <s v="ORD104785_20250911_CUST02760_MED003"/>
        <s v="ORD104786_20251219_CUST01469_MED009"/>
        <s v="ORD104787_20250511_CUST03281_MED018"/>
        <s v="ORD104788_20251022_CUST02425_MED024"/>
        <s v="ORD104789_20251121_CUST02281_MED019"/>
        <s v="ORD104790_20250113_CUST01202_MED020"/>
        <s v="ORD104791_20250613_CUST01777_MED026"/>
        <s v="ORD104792_20240112_CUST01306_MED008"/>
        <s v="ORD104792_20250525_CUST02871_MED016"/>
        <s v="ORD104792_20250625_CUST03340_MED020"/>
        <s v="ORD104795_20240524_CUST03499_MED009"/>
        <s v="ORD104796_20250719_CUST02592_MED011"/>
        <s v="ORD104797_20240429_CUST02489_MED005"/>
        <s v="ORD104798_20240415_CUST01780_MED010"/>
        <s v="ORD104798_20250122_CUST01953_MED010"/>
        <s v="ORD104800_20241230_CUST02704_MED002"/>
        <s v="ORD104801_20240613_CUST02078_MED017"/>
        <s v="ORD104802_20241112_CUST00831_MED012"/>
        <s v="ORD104803_20250422_CUST01677_MED017"/>
        <s v="ORD104804_20251024_CUST02858_MED008"/>
        <s v="ORD104804_20240428_CUST03309_MED012"/>
        <s v="ORD104806_20240218_CUST01741_MED019"/>
        <s v="ORD104807_20240303_CUST02486_MED024"/>
        <s v="ORD104808_20251218_CUST03412_MED020"/>
        <s v="ORD104809_20241230_CUST01034_MED024"/>
        <s v="ORD104810_20250717_CUST01478_MED009"/>
        <s v="ORD104811_20240121_CUST00824_MED009"/>
        <s v="ORD104812_20250914_CUST02001_MED003"/>
        <s v="ORD104812_20240622_CUST03386_MED008"/>
        <s v="ORD104814_20240305_CUST02045_MED017"/>
        <s v="ORD104815_20240105_CUST00735_MED023"/>
        <s v="ORD104816_20250808_CUST00225_MED012"/>
        <s v="ORD104817_20250521_CUST01413_MED023"/>
        <s v="ORD104818_20240803_CUST03373_MED025"/>
        <s v="ORD104819_20240213_CUST00849_MED010"/>
        <s v="ORD104819_20240220_CUST01662_MED025"/>
        <s v="ORD104821_20250802_CUST00996_MED010"/>
        <s v="ORD104822_20251029_CUST00958_MED025"/>
        <s v="ORD104823_20240412_CUST02563_MED018"/>
        <s v="ORD104824_20240309_CUST02164_MED013"/>
        <s v="ORD104825_20240303_CUST00632_MED028"/>
        <s v="ORD104826_20251122_CUST00576_MED027"/>
        <s v="ORD104827_20251106_CUST00262_MED003"/>
        <s v="ORD104828_20250802_CUST02873_MED006"/>
        <s v="ORD104828_20240313_CUST01946_MED012"/>
        <s v="ORD104830_20250929_CUST02765_MED025"/>
        <s v="ORD104831_20251016_CUST03204_MED027"/>
        <s v="ORD104832_20241123_CUST03359_MED025"/>
        <s v="ORD104833_20250922_CUST02355_MED006"/>
        <s v="ORD104833_20240102_CUST02786_MED004"/>
        <s v="ORD104835_20241111_CUST02256_MED010"/>
        <s v="ORD104835_20240712_CUST02780_MED006"/>
        <s v="ORD104837_20240914_CUST03065_MED021"/>
        <s v="ORD104837_20241007_CUST00434_MED002"/>
        <s v="ORD104839_20241215_CUST03349_MED015"/>
        <s v="ORD104839_20240227_CUST02023_MED020"/>
        <s v="ORD104841_20240611_CUST01430_MED015"/>
        <s v="ORD104842_20250303_CUST00657_MED028"/>
        <s v="ORD104843_20250111_CUST01630_MED012"/>
        <s v="ORD104844_20250803_CUST01245_MED010"/>
        <s v="ORD104845_20250722_CUST02909_MED006"/>
        <s v="ORD104846_20250524_CUST01790_MED019"/>
        <s v="ORD104847_20250109_CUST03407_MED013"/>
        <s v="ORD104848_20251018_CUST00022_MED020"/>
        <s v="ORD104849_20250310_CUST01075_MED020"/>
        <s v="ORD104850_20240107_CUST02837_MED013"/>
        <s v="ORD104851_20240414_CUST01711_MED025"/>
        <s v="ORD104852_20240627_CUST00451_MED025"/>
        <s v="ORD104853_20240517_CUST02018_MED008"/>
        <s v="ORD104854_20250427_CUST02581_MED011"/>
        <s v="ORD104855_20250713_CUST01283_MED029"/>
        <s v="ORD104856_20241221_CUST00913_MED030"/>
        <s v="ORD104857_20241125_CUST00325_MED001"/>
        <s v="ORD104858_20240305_CUST00502_MED010"/>
        <s v="ORD104859_20240225_CUST01289_MED001"/>
        <s v="ORD104860_20241002_CUST00253_MED028"/>
        <s v="ORD104861_20241006_CUST00689_MED001"/>
        <s v="ORD104862_20250220_CUST01313_MED019"/>
        <s v="ORD104863_20241208_CUST00495_MED002"/>
        <s v="ORD104864_20240131_CUST02793_MED003"/>
        <s v="ORD104865_20240925_CUST03229_MED018"/>
        <s v="ORD104866_20240304_CUST02840_MED019"/>
        <s v="ORD104867_20251118_CUST01032_MED001"/>
        <s v="ORD104867_20240622_CUST02915_MED012"/>
        <s v="ORD104869_20241208_CUST03200_MED007"/>
        <s v="ORD104870_20250503_CUST01469_MED028"/>
        <s v="ORD104871_20250625_CUST02040_MED001"/>
        <s v="ORD104872_20250429_CUST02499_MED029"/>
        <s v="ORD104872_20250328_CUST00052_MED015"/>
        <s v="ORD104874_20250606_CUST01988_MED027"/>
        <s v="ORD104875_20240221_CUST03402_MED005"/>
        <s v="ORD104876_20250611_CUST03180_MED025"/>
        <s v="ORD104877_20240524_CUST02739_MED011"/>
        <s v="ORD104878_20241008_CUST03133_MED016"/>
        <s v="ORD104879_20250519_CUST02769_MED007"/>
        <s v="ORD104880_20241206_CUST02897_MED021"/>
        <s v="ORD104881_20240616_CUST03114_MED002"/>
        <s v="ORD104882_20241021_CUST01655_MED003"/>
        <s v="ORD104883_20240418_CUST03373_MED009"/>
        <s v="ORD104884_20240806_CUST01593_MED027"/>
        <s v="ORD104884_20241004_CUST01050_MED020"/>
        <s v="ORD104886_20240325_CUST03449_MED017"/>
        <s v="ORD104887_20250325_CUST00577_MED010"/>
        <s v="ORD104888_20241109_CUST00515_MED004"/>
        <s v="ORD104889_20241129_CUST00414_MED010"/>
        <s v="ORD104890_20241121_CUST00656_MED005"/>
        <s v="ORD104891_20240118_CUST02295_MED008"/>
        <s v="ORD104891_20250902_CUST00402_MED025"/>
        <s v="ORD104893_20250514_CUST01987_MED029"/>
        <s v="ORD104894_20240616_CUST01055_MED006"/>
        <s v="ORD104895_20240410_CUST00763_MED016"/>
        <s v="ORD104896_20240311_CUST02455_MED012"/>
        <s v="ORD104897_20250910_CUST02282_MED021"/>
        <s v="ORD104898_20250627_CUST01399_MED017"/>
        <s v="ORD104899_20240611_CUST00359_MED020"/>
        <s v="ORD104900_20250731_CUST02892_MED019"/>
        <s v="ORD104901_20240502_CUST02036_MED029"/>
        <s v="ORD104902_20251104_CUST02410_MED021"/>
        <s v="ORD104903_20250409_CUST02918_MED025"/>
        <s v="ORD104904_20240531_CUST01135_MED007"/>
        <s v="ORD104905_20250415_CUST00922_MED013"/>
        <s v="ORD104906_20240623_CUST01253_MED016"/>
        <s v="ORD104907_20240620_CUST01499_MED020"/>
        <s v="ORD104908_20240424_CUST02331_MED027"/>
        <s v="ORD104909_20240208_CUST01805_MED019"/>
        <s v="ORD104910_20250802_CUST01899_MED017"/>
        <s v="ORD104910_20241009_CUST01216_MED025"/>
        <s v="ORD104912_20241213_CUST03456_MED012"/>
        <s v="ORD104913_20241115_CUST00980_MED025"/>
        <s v="ORD104914_20250713_CUST01104_MED030"/>
        <s v="ORD104915_20240320_CUST02196_MED007"/>
        <s v="ORD104915_20251110_CUST02136_MED002"/>
        <s v="ORD104917_20250327_CUST00101_MED002"/>
        <s v="ORD104918_20240605_CUST02359_MED011"/>
        <s v="ORD104919_20240319_CUST01772_MED003"/>
        <s v="ORD104920_20241015_CUST00650_MED030"/>
        <s v="ORD104921_20240508_CUST00686_MED030"/>
        <s v="ORD104922_20241230_CUST03079_MED006"/>
        <s v="ORD104923_20240530_CUST01501_MED020"/>
        <s v="ORD104923_20251024_CUST00775_MED028"/>
        <s v="ORD104923_20241222_CUST01557_MED011"/>
        <s v="ORD104926_20240706_CUST01045_MED003"/>
        <s v="ORD104927_20250301_CUST03432_MED001"/>
        <s v="ORD104928_20241124_CUST01077_MED018"/>
        <s v="ORD104929_20241026_CUST00664_MED019"/>
        <s v="ORD104930_20241130_CUST01654_MED009"/>
        <s v="ORD104931_20251018_CUST01766_MED026"/>
        <s v="ORD104932_20250710_CUST01656_MED017"/>
        <s v="ORD104933_20240611_CUST03291_MED014"/>
        <s v="ORD104934_20240809_CUST01799_MED004"/>
        <s v="ORD104935_20240316_CUST03284_MED018"/>
        <s v="ORD104936_20240814_CUST02802_MED001"/>
        <s v="ORD104937_20251103_CUST01184_MED022"/>
        <s v="ORD104938_20250620_CUST02423_MED002"/>
        <s v="ORD104938_20250415_CUST00416_MED009"/>
        <s v="ORD104940_20251014_CUST00433_MED026"/>
        <s v="ORD104941_20240327_CUST00177_MED013"/>
        <s v="ORD104942_20250418_CUST00226_MED017"/>
        <s v="ORD104943_20250121_CUST00385_MED017"/>
        <s v="ORD104944_20240412_CUST00026_MED005"/>
        <s v="ORD104945_20250920_CUST00172_MED004"/>
        <s v="ORD104946_20241002_CUST02975_MED004"/>
        <s v="ORD104946_20240422_CUST01154_MED010"/>
        <s v="ORD104948_20250106_CUST00460_MED013"/>
        <s v="ORD104948_20250401_CUST00598_MED003"/>
        <s v="ORD104950_20250901_CUST01600_MED011"/>
        <s v="ORD104951_20251110_CUST03248_MED030"/>
        <s v="ORD104952_20250924_CUST03429_MED001"/>
        <s v="ORD104953_20250118_CUST00735_MED004"/>
        <s v="ORD104954_20240607_CUST00069_MED003"/>
        <s v="ORD104955_20250418_CUST01148_MED017"/>
        <s v="ORD104956_20240214_CUST03417_MED010"/>
        <s v="ORD104957_20250323_CUST00716_MED013"/>
        <s v="ORD104958_20250904_CUST00288_MED021"/>
        <s v="ORD104959_20241124_CUST02614_MED028"/>
        <s v="ORD104960_20251010_CUST01845_MED012"/>
        <s v="ORD104961_20250420_CUST03153_MED005"/>
        <s v="ORD104962_20250701_CUST02587_MED005"/>
        <s v="ORD104963_20241008_CUST02653_MED007"/>
        <s v="ORD104964_20241130_CUST03100_MED029"/>
        <s v="ORD104965_20240808_CUST00559_MED010"/>
        <s v="ORD104966_20250620_CUST02453_MED025"/>
        <s v="ORD104967_20240814_CUST03446_MED020"/>
        <s v="ORD104967_20250918_CUST00320_MED012"/>
        <s v="ORD104969_20250625_CUST00443_MED013"/>
        <s v="ORD104969_20250712_CUST01896_MED024"/>
        <s v="ORD104971_20250108_CUST00093_MED029"/>
        <s v="ORD104971_20250910_CUST02281_MED003"/>
        <s v="ORD104971_20250514_CUST00923_MED025"/>
        <s v="ORD104974_20250720_CUST00035_MED021"/>
        <s v="ORD104975_20251212_CUST02627_MED003"/>
        <s v="ORD104976_20241009_CUST00446_MED028"/>
        <s v="ORD104976_20250120_CUST02746_MED009"/>
        <s v="ORD104978_20250602_CUST03056_MED014"/>
        <s v="ORD104979_20241230_CUST02181_MED022"/>
        <s v="ORD104980_20250826_CUST01984_MED027"/>
        <s v="ORD104981_20241021_CUST01393_MED023"/>
        <s v="ORD104981_20251013_CUST02423_MED013"/>
        <s v="ORD104983_20250802_CUST03027_MED021"/>
        <s v="ORD104984_20250317_CUST02436_MED028"/>
        <s v="ORD104985_20241225_CUST00801_MED011"/>
        <s v="ORD104986_20240811_CUST00433_MED027"/>
        <s v="ORD104987_20240429_CUST00257_MED012"/>
        <s v="ORD104988_20250730_CUST02589_MED004"/>
        <s v="ORD104989_20250502_CUST00287_MED030"/>
        <s v="ORD104990_20241224_CUST03210_MED009"/>
        <s v="ORD104991_20250310_CUST03220_MED007"/>
        <s v="ORD104992_20250306_CUST02708_MED022"/>
        <s v="ORD104992_20240815_CUST01627_MED015"/>
        <s v="ORD104994_20250830_CUST00426_MED030"/>
        <s v="ORD104995_20241008_CUST01194_MED014"/>
        <s v="ORD104996_20251225_CUST02220_MED010"/>
        <s v="ORD104997_20251210_CUST02689_MED001"/>
        <s v="ORD104998_20250717_CUST01333_MED006"/>
        <s v="ORD104999_20240304_CUST03427_MED024"/>
        <s v="ORD105000_20251128_CUST01317_MED010"/>
        <s v="ORD105001_20250425_CUST01192_MED021"/>
        <s v="ORD105001_20240907_CUST00822_MED006"/>
        <s v="ORD105003_20241227_CUST01898_MED017"/>
        <s v="ORD105004_20250125_CUST01752_MED002"/>
        <s v="ORD105005_20240218_CUST01724_MED020"/>
        <s v="ORD105006_20240419_CUST02657_MED009"/>
        <s v="ORD105007_20250611_CUST03457_MED011"/>
        <s v="ORD105007_20250609_CUST02000_MED013"/>
        <s v="ORD105009_20250802_CUST00390_MED019"/>
        <s v="ORD105010_20240511_CUST00395_MED011"/>
        <s v="ORD105011_20240415_CUST02095_MED017"/>
        <s v="ORD105011_20250903_CUST03206_MED011"/>
        <s v="ORD105013_20240323_CUST01997_MED007"/>
        <s v="ORD105013_20241129_CUST00564_MED026"/>
        <s v="ORD105015_20250309_CUST02701_MED003"/>
        <s v="ORD105015_20240807_CUST02442_MED015"/>
        <s v="ORD105017_20240718_CUST01177_MED008"/>
        <s v="ORD105018_20250829_CUST01704_MED021"/>
        <s v="ORD105019_20240916_CUST02208_MED004"/>
        <s v="ORD105019_20240510_CUST01352_MED011"/>
        <s v="ORD105021_20240307_CUST01395_MED007"/>
        <s v="ORD105022_20250315_CUST02826_MED008"/>
        <s v="ORD105022_20241213_CUST03049_MED021"/>
        <s v="ORD105022_20250112_CUST03181_MED027"/>
        <s v="ORD105025_20240609_CUST02921_MED002"/>
        <s v="ORD105026_20250327_CUST02786_MED015"/>
        <s v="ORD105027_20240504_CUST03070_MED025"/>
        <s v="ORD105027_20240908_CUST01374_MED025"/>
        <s v="ORD105029_20240224_CUST00865_MED022"/>
        <s v="ORD105030_20250604_CUST02042_MED029"/>
        <s v="ORD105031_20241230_CUST01906_MED019"/>
        <s v="ORD105032_20251024_CUST02508_MED030"/>
        <s v="ORD105032_20251026_CUST02961_MED024"/>
        <s v="ORD105034_20250311_CUST02221_MED020"/>
        <s v="ORD105034_20240821_CUST00204_MED011"/>
        <s v="ORD105036_20250117_CUST03457_MED026"/>
        <s v="ORD105037_20240911_CUST02917_MED025"/>
        <s v="ORD105038_20250827_CUST01958_MED010"/>
        <s v="ORD105038_20250804_CUST01838_MED016"/>
        <s v="ORD105040_20240310_CUST01150_MED008"/>
        <s v="ORD105041_20241107_CUST02288_MED027"/>
        <s v="ORD105042_20240221_CUST00131_MED025"/>
        <s v="ORD105043_20250406_CUST00132_MED013"/>
        <s v="ORD105044_20251010_CUST00611_MED003"/>
        <s v="ORD105045_20240317_CUST03112_MED026"/>
        <s v="ORD105046_20251019_CUST02498_MED004"/>
        <s v="ORD105047_20240329_CUST01967_MED011"/>
        <s v="ORD105048_20241007_CUST02816_MED022"/>
        <s v="ORD105048_20250209_CUST01607_MED016"/>
        <s v="ORD105050_20250322_CUST00668_MED025"/>
        <s v="ORD105051_20250419_CUST00504_MED003"/>
        <s v="ORD105052_20250504_CUST00005_MED028"/>
        <s v="ORD105053_20250310_CUST03174_MED024"/>
        <s v="ORD105054_20250712_CUST02036_MED021"/>
        <s v="ORD105055_20240330_CUST02698_MED028"/>
        <s v="ORD105056_20250908_CUST02910_MED023"/>
        <s v="ORD105057_20240127_CUST02655_MED007"/>
        <s v="ORD105058_20251223_CUST02842_MED013"/>
        <s v="ORD105058_20250601_CUST00458_MED005"/>
        <s v="ORD105060_20250206_CUST01254_MED008"/>
        <s v="ORD105061_20251024_CUST02640_MED008"/>
        <s v="ORD105062_20240916_CUST02013_MED014"/>
        <s v="ORD105063_20240303_CUST00201_MED009"/>
        <s v="ORD105064_20251101_CUST02407_MED020"/>
        <s v="ORD105065_20240719_CUST02968_MED017"/>
        <s v="ORD105066_20240505_CUST01833_MED018"/>
        <s v="ORD105067_20240208_CUST02012_MED027"/>
        <s v="ORD105068_20251008_CUST01475_MED004"/>
        <s v="ORD105068_20240720_CUST00855_MED010"/>
        <s v="ORD105070_20240606_CUST01673_MED021"/>
        <s v="ORD105071_20250330_CUST03304_MED018"/>
        <s v="ORD105072_20240310_CUST02494_MED012"/>
        <s v="ORD105073_20250105_CUST00883_MED016"/>
        <s v="ORD105073_20240829_CUST00990_MED009"/>
        <s v="ORD105075_20240423_CUST02516_MED027"/>
        <s v="ORD105076_20250108_CUST01936_MED009"/>
        <s v="ORD105077_20250619_CUST01323_MED001"/>
        <s v="ORD105078_20240109_CUST00111_MED020"/>
        <s v="ORD105079_20241116_CUST02827_MED030"/>
        <s v="ORD105080_20250913_CUST01998_MED009"/>
        <s v="ORD105080_20240303_CUST01997_MED024"/>
        <s v="ORD105082_20241110_CUST01552_MED022"/>
        <s v="ORD105083_20240519_CUST01886_MED012"/>
        <s v="ORD105084_20240906_CUST02202_MED002"/>
        <s v="ORD105084_20250321_CUST02113_MED028"/>
        <s v="ORD105084_20250918_CUST03156_MED020"/>
        <s v="ORD105087_20240921_CUST01050_MED012"/>
        <s v="ORD105088_20240326_CUST00777_MED026"/>
        <s v="ORD105089_20240223_CUST00977_MED003"/>
        <s v="ORD105090_20251120_CUST03129_MED020"/>
        <s v="ORD105091_20250615_CUST03489_MED010"/>
        <s v="ORD105092_20250814_CUST03256_MED008"/>
        <s v="ORD105092_20250813_CUST00961_MED025"/>
        <s v="ORD105092_20250127_CUST00214_MED030"/>
        <s v="ORD105095_20250713_CUST01450_MED017"/>
        <s v="ORD105096_20240116_CUST02434_MED008"/>
        <s v="ORD105097_20251018_CUST03459_MED022"/>
        <s v="ORD105098_20240605_CUST00922_MED028"/>
        <s v="ORD105099_20250204_CUST00443_MED001"/>
        <s v="ORD105100_20251005_CUST01536_MED013"/>
        <s v="ORD105101_20250104_CUST02638_MED023"/>
        <s v="ORD105102_20250908_CUST01264_MED009"/>
        <s v="ORD105103_20240605_CUST00339_MED026"/>
        <s v="ORD105103_20250411_CUST01731_MED026"/>
        <s v="ORD105105_20240413_CUST00305_MED021"/>
        <s v="ORD105106_20251009_CUST02262_MED026"/>
        <s v="ORD105107_20250113_CUST00666_MED016"/>
        <s v="ORD105108_20240704_CUST02110_MED009"/>
        <s v="ORD105109_20240204_CUST03064_MED011"/>
        <s v="ORD105110_20251217_CUST03088_MED018"/>
        <s v="ORD105111_20250710_CUST02820_MED026"/>
        <s v="ORD105112_20251230_CUST03278_MED020"/>
        <s v="ORD105113_20251011_CUST03224_MED004"/>
        <s v="ORD105113_20240405_CUST00146_MED028"/>
        <s v="ORD105115_20250105_CUST01190_MED026"/>
        <s v="ORD105116_20250523_CUST01744_MED012"/>
        <s v="ORD105117_20240515_CUST00955_MED026"/>
        <s v="ORD105118_20240420_CUST02157_MED013"/>
        <s v="ORD105119_20250704_CUST00245_MED012"/>
        <s v="ORD105120_20240426_CUST03340_MED015"/>
        <s v="ORD105121_20250814_CUST03231_MED015"/>
        <s v="ORD105121_20251216_CUST01669_MED006"/>
        <s v="ORD105121_20251011_CUST02889_MED011"/>
        <s v="ORD105124_20250407_CUST00800_MED016"/>
        <s v="ORD105125_20250826_CUST02342_MED028"/>
        <s v="ORD105126_20240329_CUST02073_MED020"/>
        <s v="ORD105127_20240512_CUST02105_MED008"/>
        <s v="ORD105127_20251027_CUST02735_MED009"/>
        <s v="ORD105129_20240121_CUST00395_MED012"/>
        <s v="ORD105130_20241225_CUST01942_MED007"/>
        <s v="ORD105131_20251006_CUST02013_MED003"/>
        <s v="ORD105132_20241102_CUST01413_MED010"/>
        <s v="ORD105133_20240805_CUST01572_MED002"/>
        <s v="ORD105134_20240904_CUST02132_MED029"/>
        <s v="ORD105135_20251029_CUST00096_MED020"/>
        <s v="ORD105136_20240829_CUST00090_MED001"/>
        <s v="ORD105137_20250609_CUST01964_MED007"/>
        <s v="ORD105138_20250412_CUST00751_MED007"/>
        <s v="ORD105138_20251026_CUST01581_MED002"/>
        <s v="ORD105140_20251103_CUST01500_MED019"/>
        <s v="ORD105141_20241108_CUST03455_MED004"/>
        <s v="ORD105142_20251010_CUST01556_MED002"/>
        <s v="ORD105143_20251218_CUST01288_MED009"/>
        <s v="ORD105144_20240401_CUST02873_MED014"/>
        <s v="ORD105145_20240626_CUST01754_MED002"/>
        <s v="ORD105146_20240727_CUST01475_MED015"/>
        <s v="ORD105147_20250729_CUST02316_MED005"/>
        <s v="ORD105148_20250414_CUST01456_MED012"/>
        <s v="ORD105149_20240725_CUST02196_MED014"/>
        <s v="ORD105149_20240510_CUST02570_MED008"/>
        <s v="ORD105151_20251127_CUST03217_MED006"/>
        <s v="ORD105152_20250409_CUST01182_MED017"/>
        <s v="ORD105153_20250115_CUST01173_MED002"/>
        <s v="ORD105154_20250516_CUST00802_MED010"/>
        <s v="ORD105155_20240918_CUST01927_MED012"/>
        <s v="ORD105155_20240806_CUST03356_MED006"/>
        <s v="ORD105157_20250303_CUST02443_MED008"/>
        <s v="ORD105158_20250223_CUST03354_MED021"/>
        <s v="ORD105159_20250501_CUST00436_MED021"/>
        <s v="ORD105160_20250527_CUST03317_MED025"/>
        <s v="ORD105161_20250703_CUST01223_MED007"/>
        <s v="ORD105162_20240211_CUST00851_MED023"/>
        <s v="ORD105162_20250410_CUST01014_MED007"/>
        <s v="ORD105164_20240614_CUST02581_MED001"/>
        <s v="ORD105164_20250918_CUST03113_MED018"/>
        <s v="ORD105166_20250323_CUST02030_MED013"/>
        <s v="ORD105167_20251004_CUST02328_MED018"/>
        <s v="ORD105168_20240326_CUST02452_MED022"/>
        <s v="ORD105169_20250209_CUST00892_MED030"/>
        <s v="ORD105170_20250830_CUST02477_MED014"/>
        <s v="ORD105171_20240401_CUST01578_MED030"/>
        <s v="ORD105172_20240730_CUST03224_MED030"/>
        <s v="ORD105173_20250325_CUST02029_MED022"/>
        <s v="ORD105174_20240212_CUST02283_MED021"/>
        <s v="ORD105175_20250617_CUST01227_MED009"/>
        <s v="ORD105176_20251225_CUST02246_MED002"/>
        <s v="ORD105177_20240218_CUST02676_MED028"/>
        <s v="ORD105178_20241105_CUST03053_MED010"/>
        <s v="ORD105179_20250505_CUST02578_MED023"/>
        <s v="ORD105180_20240624_CUST03293_MED010"/>
        <s v="ORD105181_20240804_CUST02457_MED024"/>
        <s v="ORD105182_20251006_CUST01133_MED012"/>
        <s v="ORD105183_20240709_CUST01853_MED027"/>
        <s v="ORD105184_20241110_CUST03209_MED013"/>
        <s v="ORD105184_20240109_CUST02491_MED027"/>
        <s v="ORD105186_20251203_CUST01304_MED003"/>
        <s v="ORD105187_20241224_CUST00835_MED016"/>
        <s v="ORD105188_20250717_CUST01888_MED025"/>
        <s v="ORD105189_20240126_CUST00031_MED030"/>
        <s v="ORD105190_20240309_CUST00782_MED029"/>
        <s v="ORD105191_20250706_CUST03075_MED023"/>
        <s v="ORD105192_20240119_CUST02429_MED027"/>
        <s v="ORD105193_20241230_CUST03363_MED021"/>
        <s v="ORD105194_20250304_CUST02892_MED011"/>
        <s v="ORD105195_20241128_CUST02814_MED027"/>
        <s v="ORD105196_20250902_CUST03477_MED012"/>
        <s v="ORD105196_20250914_CUST02033_MED022"/>
        <s v="ORD105198_20240211_CUST00638_MED009"/>
        <s v="ORD105199_20240525_CUST02038_MED001"/>
        <s v="ORD105199_20250911_CUST02575_MED007"/>
        <s v="ORD105201_20250219_CUST01072_MED011"/>
        <s v="ORD105202_20241109_CUST01597_MED021"/>
        <s v="ORD105203_20240730_CUST00904_MED016"/>
        <s v="ORD105204_20240102_CUST00701_MED014"/>
        <s v="ORD105205_20250707_CUST01442_MED010"/>
        <s v="ORD105206_20241130_CUST02831_MED013"/>
        <s v="ORD105207_20240314_CUST01257_MED003"/>
        <s v="ORD105208_20240713_CUST00648_MED011"/>
        <s v="ORD105209_20240116_CUST00784_MED027"/>
        <s v="ORD105209_20240220_CUST00563_MED007"/>
        <s v="ORD105211_20241204_CUST02877_MED027"/>
        <s v="ORD105211_20240216_CUST03234_MED008"/>
        <s v="ORD105211_20251216_CUST00492_MED021"/>
        <s v="ORD105214_20250325_CUST02259_MED013"/>
        <s v="ORD105215_20250830_CUST03156_MED026"/>
        <s v="ORD105216_20250120_CUST01388_MED009"/>
        <s v="ORD105217_20251123_CUST03459_MED021"/>
        <s v="ORD105217_20240626_CUST03453_MED017"/>
        <s v="ORD105219_20241023_CUST00345_MED023"/>
        <s v="ORD105220_20240718_CUST00087_MED011"/>
        <s v="ORD105221_20241016_CUST00980_MED028"/>
        <s v="ORD105221_20250616_CUST01151_MED009"/>
        <s v="ORD105223_20250222_CUST03314_MED009"/>
        <s v="ORD105224_20240903_CUST02073_MED007"/>
        <s v="ORD105225_20250224_CUST00651_MED014"/>
        <s v="ORD105226_20250630_CUST00862_MED012"/>
        <s v="ORD105227_20241011_CUST02927_MED014"/>
        <s v="ORD105228_20240412_CUST03179_MED029"/>
        <s v="ORD105229_20240410_CUST02257_MED017"/>
        <s v="ORD105229_20250114_CUST01024_MED011"/>
        <s v="ORD105229_20241004_CUST00198_MED004"/>
        <s v="ORD105232_20250208_CUST00201_MED015"/>
        <s v="ORD105233_20250608_CUST03160_MED026"/>
        <s v="ORD105234_20251116_CUST01818_MED002"/>
        <s v="ORD105235_20251004_CUST02273_MED006"/>
        <s v="ORD105236_20240625_CUST01275_MED029"/>
        <s v="ORD105237_20250803_CUST01903_MED021"/>
        <s v="ORD105238_20240403_CUST02420_MED014"/>
        <s v="ORD105239_20250925_CUST01492_MED022"/>
        <s v="ORD105240_20250131_CUST02879_MED004"/>
        <s v="ORD105241_20240201_CUST02455_MED016"/>
        <s v="ORD105242_20250910_CUST00573_MED025"/>
        <s v="ORD105243_20250417_CUST00701_MED026"/>
        <s v="ORD105244_20250819_CUST00305_MED001"/>
        <s v="ORD105245_20240310_CUST02557_MED003"/>
        <s v="ORD105245_20251215_CUST02235_MED012"/>
        <s v="ORD105247_20241108_CUST01972_MED025"/>
        <s v="ORD105248_20250128_CUST02839_MED004"/>
        <s v="ORD105249_20240424_CUST00341_MED004"/>
        <s v="ORD105250_20250803_CUST00786_MED012"/>
        <s v="ORD105251_20241213_CUST00563_MED015"/>
        <s v="ORD105252_20250612_CUST01712_MED017"/>
        <s v="ORD105253_20240528_CUST00660_MED020"/>
        <s v="ORD105253_20240903_CUST00898_MED019"/>
        <s v="ORD105255_20250306_CUST01412_MED010"/>
        <s v="ORD105255_20241213_CUST01773_MED024"/>
        <s v="ORD105257_20250917_CUST00231_MED022"/>
        <s v="ORD105258_20240310_CUST03186_MED025"/>
        <s v="ORD105259_20250222_CUST02404_MED014"/>
        <s v="ORD105260_20250413_CUST01304_MED020"/>
        <s v="ORD105261_20250101_CUST01115_MED018"/>
        <s v="ORD105261_20240521_CUST01057_MED027"/>
        <s v="ORD105263_20241212_CUST00168_MED014"/>
        <s v="ORD105264_20250828_CUST02932_MED028"/>
        <s v="ORD105264_20241012_CUST03433_MED003"/>
        <s v="ORD105266_20240627_CUST02236_MED025"/>
        <s v="ORD105267_20250323_CUST02816_MED007"/>
        <s v="ORD105268_20240820_CUST00953_MED017"/>
        <s v="ORD105269_20240911_CUST03119_MED027"/>
        <s v="ORD105270_20240414_CUST01996_MED026"/>
        <s v="ORD105271_20250807_CUST02502_MED030"/>
        <s v="ORD105272_20250421_CUST00079_MED019"/>
        <s v="ORD105273_20251210_CUST01630_MED003"/>
        <s v="ORD105274_20250827_CUST02880_MED012"/>
        <s v="ORD105275_20250126_CUST02785_MED002"/>
        <s v="ORD105276_20240710_CUST00090_MED004"/>
        <s v="ORD105277_20250415_CUST00120_MED024"/>
        <s v="ORD105278_20251118_CUST03414_MED005"/>
        <s v="ORD105279_20250508_CUST01498_MED016"/>
        <s v="ORD105280_20241010_CUST00479_MED010"/>
        <s v="ORD105281_20250327_CUST01471_MED028"/>
        <s v="ORD105282_20250207_CUST03366_MED012"/>
        <s v="ORD105283_20250705_CUST02792_MED028"/>
        <s v="ORD105284_20250617_CUST02010_MED007"/>
        <s v="ORD105285_20240310_CUST01122_MED018"/>
        <s v="ORD105286_20240320_CUST00075_MED003"/>
        <s v="ORD105287_20250223_CUST02734_MED017"/>
        <s v="ORD105288_20241204_CUST02811_MED001"/>
        <s v="ORD105289_20250218_CUST00858_MED025"/>
        <s v="ORD105289_20240306_CUST01201_MED003"/>
        <s v="ORD105291_20250628_CUST03067_MED024"/>
        <s v="ORD105292_20240414_CUST02025_MED026"/>
        <s v="ORD105293_20251205_CUST01372_MED023"/>
        <s v="ORD105294_20250118_CUST01372_MED023"/>
        <s v="ORD105295_20240427_CUST01554_MED008"/>
        <s v="ORD105296_20250527_CUST00206_MED005"/>
        <s v="ORD105297_20241118_CUST03341_MED011"/>
        <s v="ORD105298_20250912_CUST00280_MED005"/>
        <s v="ORD105299_20240925_CUST02555_MED008"/>
        <s v="ORD105300_20250814_CUST03202_MED029"/>
        <s v="ORD105301_20251002_CUST00589_MED030"/>
        <s v="ORD105302_20250123_CUST01636_MED027"/>
        <s v="ORD105303_20241205_CUST02057_MED018"/>
        <s v="ORD105304_20240905_CUST00337_MED024"/>
        <s v="ORD105305_20240908_CUST02808_MED027"/>
        <s v="ORD105306_20240316_CUST01398_MED004"/>
        <s v="ORD105306_20241024_CUST03442_MED023"/>
        <s v="ORD105308_20250115_CUST00317_MED002"/>
        <s v="ORD105309_20250420_CUST02087_MED010"/>
        <s v="ORD105310_20240812_CUST00318_MED002"/>
        <s v="ORD105311_20240905_CUST01830_MED014"/>
        <s v="ORD105311_20250308_CUST03046_MED025"/>
        <s v="ORD105311_20240519_CUST02787_MED029"/>
        <s v="ORD105314_20240621_CUST02824_MED001"/>
        <s v="ORD105315_20240229_CUST01873_MED027"/>
        <s v="ORD105316_20241217_CUST01231_MED027"/>
        <s v="ORD105317_20250117_CUST03311_MED023"/>
        <s v="ORD105317_20240610_CUST01586_MED010"/>
        <s v="ORD105319_20250115_CUST02104_MED023"/>
        <s v="ORD105320_20250502_CUST00554_MED007"/>
        <s v="ORD105321_20250202_CUST01253_MED004"/>
        <s v="ORD105322_20250321_CUST01697_MED024"/>
        <s v="ORD105323_20250927_CUST00011_MED024"/>
        <s v="ORD105324_20240526_CUST00774_MED011"/>
        <s v="ORD105325_20240105_CUST00165_MED028"/>
        <s v="ORD105325_20250823_CUST00963_MED023"/>
        <s v="ORD105327_20240313_CUST03479_MED004"/>
        <s v="ORD105328_20241226_CUST02316_MED024"/>
        <s v="ORD105329_20250216_CUST02110_MED021"/>
        <s v="ORD105329_20240121_CUST00978_MED012"/>
        <s v="ORD105329_20250419_CUST03214_MED002"/>
        <s v="ORD105332_20240920_CUST03187_MED021"/>
        <s v="ORD105333_20251012_CUST02704_MED023"/>
        <s v="ORD105333_20240106_CUST03422_MED027"/>
        <s v="ORD105335_20250515_CUST02997_MED001"/>
        <s v="ORD105336_20251109_CUST02807_MED023"/>
        <s v="ORD105337_20240215_CUST00474_MED009"/>
        <s v="ORD105337_20251029_CUST00207_MED001"/>
        <s v="ORD105339_20241001_CUST02047_MED025"/>
        <s v="ORD105340_20240511_CUST01617_MED021"/>
        <s v="ORD105341_20251123_CUST02154_MED021"/>
        <s v="ORD105342_20240805_CUST00450_MED030"/>
        <s v="ORD105343_20250201_CUST02196_MED021"/>
        <s v="ORD105344_20251123_CUST01222_MED004"/>
        <s v="ORD105345_20250409_CUST00189_MED016"/>
        <s v="ORD105345_20250308_CUST01481_MED013"/>
        <s v="ORD105347_20240826_CUST00324_MED002"/>
        <s v="ORD105348_20250904_CUST02481_MED020"/>
        <s v="ORD105348_20250103_CUST01574_MED028"/>
        <s v="ORD105350_20251224_CUST00072_MED011"/>
        <s v="ORD105351_20240721_CUST02831_MED007"/>
        <s v="ORD105352_20240406_CUST02114_MED013"/>
        <s v="ORD105353_20251106_CUST01126_MED019"/>
        <s v="ORD105354_20250804_CUST03114_MED022"/>
        <s v="ORD105355_20241224_CUST02191_MED022"/>
        <s v="ORD105356_20240210_CUST02077_MED012"/>
        <s v="ORD105357_20240616_CUST01855_MED026"/>
        <s v="ORD105357_20250528_CUST00324_MED003"/>
        <s v="ORD105357_20240819_CUST01166_MED006"/>
        <s v="ORD105360_20240924_CUST00433_MED021"/>
        <s v="ORD105361_20240402_CUST00933_MED002"/>
        <s v="ORD105362_20240109_CUST00327_MED024"/>
        <s v="ORD105363_20251013_CUST02288_MED024"/>
        <s v="ORD105364_20250404_CUST02911_MED010"/>
        <s v="ORD105365_20251205_CUST02603_MED024"/>
        <s v="ORD105366_20240215_CUST02579_MED004"/>
        <s v="ORD105367_20240817_CUST00913_MED029"/>
        <s v="ORD105368_20240313_CUST00556_MED013"/>
        <s v="ORD105369_20250413_CUST01856_MED001"/>
        <s v="ORD105370_20241030_CUST02208_MED014"/>
        <s v="ORD105371_20240807_CUST02834_MED026"/>
        <s v="ORD105372_20240715_CUST02686_MED008"/>
        <s v="ORD105373_20251208_CUST00383_MED022"/>
        <s v="ORD105374_20251022_CUST03355_MED029"/>
        <s v="ORD105375_20240803_CUST00555_MED008"/>
        <s v="ORD105376_20250604_CUST02152_MED001"/>
        <s v="ORD105377_20250526_CUST01632_MED025"/>
        <s v="ORD105378_20251119_CUST02463_MED024"/>
        <s v="ORD105379_20241109_CUST01203_MED003"/>
        <s v="ORD105380_20250210_CUST01999_MED004"/>
        <s v="ORD105381_20250121_CUST00982_MED007"/>
        <s v="ORD105382_20240524_CUST02586_MED025"/>
        <s v="ORD105383_20251111_CUST02018_MED003"/>
        <s v="ORD105383_20251124_CUST02539_MED017"/>
        <s v="ORD105385_20240216_CUST01952_MED003"/>
        <s v="ORD105385_20240417_CUST02275_MED021"/>
        <s v="ORD105387_20241029_CUST00369_MED029"/>
        <s v="ORD105387_20240706_CUST01014_MED007"/>
        <s v="ORD105389_20250224_CUST01664_MED001"/>
        <s v="ORD105390_20240225_CUST01829_MED010"/>
        <s v="ORD105391_20240824_CUST01629_MED015"/>
        <s v="ORD105392_20240731_CUST01085_MED010"/>
        <s v="ORD105393_20240307_CUST02807_MED011"/>
        <s v="ORD105394_20240318_CUST03414_MED009"/>
        <s v="ORD105395_20250217_CUST01491_MED025"/>
        <s v="ORD105396_20250315_CUST03138_MED025"/>
        <s v="ORD105397_20250728_CUST00402_MED026"/>
        <s v="ORD105398_20251123_CUST03009_MED022"/>
        <s v="ORD105399_20250314_CUST01480_MED024"/>
        <s v="ORD105400_20240420_CUST00574_MED025"/>
        <s v="ORD105401_20240425_CUST02099_MED030"/>
        <s v="ORD105402_20250520_CUST01844_MED004"/>
        <s v="ORD105402_20240601_CUST00972_MED023"/>
        <s v="ORD105404_20250318_CUST00687_MED025"/>
        <s v="ORD105405_20251209_CUST00115_MED009"/>
        <s v="ORD105406_20250916_CUST02205_MED003"/>
        <s v="ORD105407_20240513_CUST02449_MED001"/>
        <s v="ORD105408_20240615_CUST00892_MED005"/>
        <s v="ORD105409_20240321_CUST00650_MED009"/>
        <s v="ORD105410_20250917_CUST00031_MED009"/>
        <s v="ORD105410_20241218_CUST01877_MED010"/>
        <s v="ORD105412_20251009_CUST00526_MED010"/>
        <s v="ORD105413_20240106_CUST03087_MED021"/>
        <s v="ORD105414_20251115_CUST01846_MED030"/>
        <s v="ORD105415_20240710_CUST00108_MED007"/>
        <s v="ORD105416_20250614_CUST01026_MED005"/>
        <s v="ORD105417_20250716_CUST00547_MED002"/>
        <s v="ORD105418_20240105_CUST02433_MED017"/>
        <s v="ORD105418_20251221_CUST03284_MED009"/>
        <s v="ORD105420_20240609_CUST02007_MED025"/>
        <s v="ORD105420_20251119_CUST00688_MED016"/>
        <s v="ORD105422_20250919_CUST02832_MED024"/>
        <s v="ORD105423_20250718_CUST00019_MED021"/>
        <s v="ORD105423_20241221_CUST00202_MED013"/>
        <s v="ORD105425_20240614_CUST02764_MED018"/>
        <s v="ORD105426_20240216_CUST00089_MED019"/>
        <s v="ORD105427_20240422_CUST01529_MED029"/>
        <s v="ORD105427_20241218_CUST02514_MED026"/>
        <s v="ORD105429_20250617_CUST02825_MED009"/>
        <s v="ORD105430_20240317_CUST01374_MED022"/>
        <s v="ORD105431_20240324_CUST03227_MED010"/>
        <s v="ORD105432_20251222_CUST03050_MED002"/>
        <s v="ORD105432_20250426_CUST00736_MED009"/>
        <s v="ORD105434_20240422_CUST02698_MED009"/>
        <s v="ORD105434_20240428_CUST00461_MED029"/>
        <s v="ORD105436_20251228_CUST01583_MED022"/>
        <s v="ORD105437_20241012_CUST00914_MED007"/>
        <s v="ORD105438_20240229_CUST00480_MED004"/>
        <s v="ORD105439_20241221_CUST03167_MED030"/>
        <s v="ORD105440_20250513_CUST02051_MED022"/>
        <s v="ORD105441_20250214_CUST02373_MED029"/>
        <s v="ORD105442_20250831_CUST00840_MED010"/>
        <s v="ORD105443_20250214_CUST02512_MED003"/>
        <s v="ORD105444_20240621_CUST01595_MED013"/>
        <s v="ORD105444_20250731_CUST03354_MED019"/>
        <s v="ORD105446_20240228_CUST02357_MED015"/>
        <s v="ORD105447_20241202_CUST00882_MED016"/>
        <s v="ORD105447_20250108_CUST03450_MED014"/>
        <s v="ORD105449_20240418_CUST03249_MED025"/>
        <s v="ORD105450_20251222_CUST02569_MED008"/>
        <s v="ORD105451_20250621_CUST00495_MED024"/>
        <s v="ORD105451_20250928_CUST02664_MED006"/>
        <s v="ORD105453_20250529_CUST01090_MED005"/>
        <s v="ORD105454_20241219_CUST02492_MED029"/>
        <s v="ORD105455_20250327_CUST02328_MED026"/>
        <s v="ORD105456_20251106_CUST02883_MED001"/>
        <s v="ORD105457_20250118_CUST00593_MED004"/>
        <s v="ORD105458_20251120_CUST00198_MED029"/>
        <s v="ORD105459_20240903_CUST00426_MED025"/>
        <s v="ORD105459_20240514_CUST01137_MED025"/>
        <s v="ORD105461_20250930_CUST01727_MED017"/>
        <s v="ORD105462_20240730_CUST02488_MED008"/>
        <s v="ORD105463_20250601_CUST00276_MED029"/>
        <s v="ORD105464_20250408_CUST03463_MED001"/>
        <s v="ORD105465_20240515_CUST02637_MED030"/>
        <s v="ORD105466_20250212_CUST01930_MED010"/>
        <s v="ORD105466_20240320_CUST01394_MED010"/>
        <s v="ORD105468_20240419_CUST03182_MED009"/>
        <s v="ORD105468_20240602_CUST03361_MED028"/>
        <s v="ORD105470_20251027_CUST02505_MED023"/>
        <s v="ORD105471_20240407_CUST02097_MED028"/>
        <s v="ORD105472_20251120_CUST00359_MED005"/>
        <s v="ORD105473_20251210_CUST00799_MED001"/>
        <s v="ORD105474_20251227_CUST01401_MED012"/>
        <s v="ORD105475_20250407_CUST03414_MED004"/>
        <s v="ORD105476_20240505_CUST02589_MED011"/>
        <s v="ORD105476_20240513_CUST00758_MED006"/>
        <s v="ORD105478_20251108_CUST02991_MED024"/>
        <s v="ORD105479_20240612_CUST00269_MED003"/>
        <s v="ORD105480_20250307_CUST03326_MED014"/>
        <s v="ORD105481_20251211_CUST01006_MED002"/>
        <s v="ORD105481_20241205_CUST00762_MED030"/>
        <s v="ORD105481_20240724_CUST02246_MED020"/>
        <s v="ORD105484_20240706_CUST03023_MED001"/>
        <s v="ORD105485_20250223_CUST02452_MED024"/>
        <s v="ORD105486_20250902_CUST00673_MED019"/>
        <s v="ORD105487_20240924_CUST02384_MED022"/>
        <s v="ORD105488_20250421_CUST02229_MED004"/>
        <s v="ORD105489_20241023_CUST01141_MED026"/>
        <s v="ORD105490_20241113_CUST01234_MED003"/>
        <s v="ORD105491_20250123_CUST02941_MED016"/>
        <s v="ORD105492_20241015_CUST02717_MED004"/>
        <s v="ORD105493_20251014_CUST00604_MED011"/>
        <s v="ORD105494_20250327_CUST02616_MED022"/>
        <s v="ORD105495_20250918_CUST02969_MED009"/>
        <s v="ORD105496_20240330_CUST03117_MED026"/>
        <s v="ORD105497_20240803_CUST02963_MED001"/>
        <s v="ORD105498_20250204_CUST02087_MED012"/>
        <s v="ORD105499_20251011_CUST01667_MED003"/>
        <s v="ORD105500_20250601_CUST03393_MED029"/>
        <s v="ORD105501_20250408_CUST01405_MED021"/>
        <s v="ORD105502_20241017_CUST01367_MED001"/>
        <s v="ORD105503_20240728_CUST00324_MED002"/>
        <s v="ORD105503_20250802_CUST02873_MED021"/>
        <s v="ORD105505_20250829_CUST01797_MED027"/>
        <s v="ORD105506_20250122_CUST02898_MED015"/>
        <s v="ORD105507_20241201_CUST02830_MED010"/>
        <s v="ORD105508_20240524_CUST00372_MED012"/>
        <s v="ORD105509_20240921_CUST01593_MED019"/>
        <s v="ORD105509_20251006_CUST00354_MED017"/>
        <s v="ORD105511_20241221_CUST01536_MED008"/>
        <s v="ORD105512_20240606_CUST01588_MED030"/>
        <s v="ORD105512_20240611_CUST00610_MED017"/>
        <s v="ORD105514_20250601_CUST02370_MED001"/>
        <s v="ORD105515_20241115_CUST03008_MED002"/>
        <s v="ORD105516_20240827_CUST02674_MED001"/>
        <s v="ORD105517_20251105_CUST03356_MED028"/>
        <s v="ORD105518_20250329_CUST01941_MED018"/>
        <s v="ORD105519_20250903_CUST00102_MED012"/>
        <s v="ORD105520_20241111_CUST00430_MED010"/>
        <s v="ORD105521_20241223_CUST03470_MED003"/>
        <s v="ORD105522_20240723_CUST01869_MED025"/>
        <s v="ORD105523_20250504_CUST03469_MED023"/>
        <s v="ORD105524_20241117_CUST02681_MED019"/>
        <s v="ORD105525_20250412_CUST01140_MED014"/>
        <s v="ORD105526_20240729_CUST02802_MED004"/>
        <s v="ORD105527_20250112_CUST02408_MED012"/>
        <s v="ORD105528_20250714_CUST00672_MED014"/>
        <s v="ORD105528_20240324_CUST00111_MED022"/>
        <s v="ORD105530_20240224_CUST00348_MED024"/>
        <s v="ORD105531_20251204_CUST01946_MED014"/>
        <s v="ORD105532_20240310_CUST00708_MED011"/>
        <s v="ORD105533_20240214_CUST02395_MED015"/>
        <s v="ORD105534_20241008_CUST00731_MED010"/>
        <s v="ORD105535_20251108_CUST01197_MED013"/>
        <s v="ORD105536_20240601_CUST00539_MED025"/>
        <s v="ORD105537_20240903_CUST00853_MED010"/>
        <s v="ORD105538_20251031_CUST00084_MED007"/>
        <s v="ORD105539_20250724_CUST01242_MED001"/>
        <s v="ORD105540_20241009_CUST02532_MED010"/>
        <s v="ORD105541_20241130_CUST00336_MED008"/>
        <s v="ORD105542_20240512_CUST01021_MED017"/>
        <s v="ORD105543_20250307_CUST02613_MED024"/>
        <s v="ORD105544_20240601_CUST00742_MED004"/>
        <s v="ORD105545_20240627_CUST02937_MED005"/>
        <s v="ORD105546_20250205_CUST03481_MED017"/>
        <s v="ORD105547_20251116_CUST00684_MED006"/>
        <s v="ORD105547_20250820_CUST02323_MED003"/>
        <s v="ORD105549_20240820_CUST01828_MED025"/>
        <s v="ORD105550_20241105_CUST01055_MED005"/>
        <s v="ORD105551_20240917_CUST00678_MED006"/>
        <s v="ORD105552_20250108_CUST02654_MED017"/>
        <s v="ORD105553_20240223_CUST01640_MED001"/>
        <s v="ORD105554_20251111_CUST01564_MED025"/>
        <s v="ORD105555_20240827_CUST00927_MED011"/>
        <s v="ORD105556_20250829_CUST01193_MED022"/>
        <s v="ORD105557_20240621_CUST01898_MED029"/>
        <s v="ORD105558_20250707_CUST00148_MED019"/>
        <s v="ORD105559_20250405_CUST02936_MED029"/>
        <s v="ORD105560_20251015_CUST01353_MED023"/>
        <s v="ORD105561_20250409_CUST02931_MED028"/>
        <s v="ORD105562_20251218_CUST01633_MED021"/>
        <s v="ORD105563_20241020_CUST03078_MED028"/>
        <s v="ORD105564_20250630_CUST01966_MED004"/>
        <s v="ORD105564_20240823_CUST02088_MED030"/>
        <s v="ORD105564_20251229_CUST02340_MED026"/>
        <s v="ORD105567_20250801_CUST03473_MED015"/>
        <s v="ORD105568_20240526_CUST02138_MED029"/>
        <s v="ORD105569_20250305_CUST00732_MED009"/>
        <s v="ORD105570_20250815_CUST00277_MED019"/>
        <s v="ORD105571_20240919_CUST01117_MED009"/>
        <s v="ORD105572_20250326_CUST03188_MED011"/>
        <s v="ORD105573_20240518_CUST01383_MED010"/>
        <s v="ORD105574_20250116_CUST00649_MED022"/>
        <s v="ORD105575_20251218_CUST01092_MED010"/>
        <s v="ORD105576_20250109_CUST03255_MED015"/>
        <s v="ORD105577_20241226_CUST00773_MED030"/>
        <s v="ORD105578_20250705_CUST00952_MED023"/>
        <s v="ORD105579_20241024_CUST03100_MED026"/>
        <s v="ORD105580_20241129_CUST00989_MED027"/>
        <s v="ORD105580_20251220_CUST01929_MED008"/>
        <s v="ORD105582_20240313_CUST02404_MED016"/>
        <s v="ORD105583_20240824_CUST02560_MED005"/>
        <s v="ORD105584_20241017_CUST03149_MED030"/>
        <s v="ORD105585_20250324_CUST03345_MED024"/>
        <s v="ORD105586_20250405_CUST02329_MED019"/>
        <s v="ORD105587_20250628_CUST00678_MED015"/>
        <s v="ORD105588_20250614_CUST03160_MED019"/>
        <s v="ORD105589_20240810_CUST01295_MED030"/>
        <s v="ORD105590_20250202_CUST00702_MED023"/>
        <s v="ORD105590_20250603_CUST01181_MED008"/>
        <s v="ORD105592_20241229_CUST02856_MED002"/>
        <s v="ORD105593_20250508_CUST02531_MED022"/>
        <s v="ORD105594_20250516_CUST00695_MED024"/>
        <s v="ORD105595_20251129_CUST02192_MED009"/>
        <s v="ORD105596_20250921_CUST00409_MED010"/>
        <s v="ORD105597_20250609_CUST01377_MED030"/>
        <s v="ORD105598_20250818_CUST03472_MED023"/>
        <s v="ORD105599_20250914_CUST02529_MED006"/>
        <s v="ORD105600_20241210_CUST02528_MED029"/>
        <s v="ORD105601_20241019_CUST02775_MED019"/>
        <s v="ORD105602_20241204_CUST01030_MED014"/>
        <s v="ORD105603_20250731_CUST00045_MED011"/>
        <s v="ORD105604_20250928_CUST01225_MED020"/>
        <s v="ORD105605_20240424_CUST02047_MED009"/>
        <s v="ORD105605_20240705_CUST02438_MED030"/>
        <s v="ORD105607_20240313_CUST02619_MED019"/>
        <s v="ORD105607_20250830_CUST00959_MED029"/>
        <s v="ORD105609_20250707_CUST03012_MED012"/>
        <s v="ORD105610_20240417_CUST01995_MED020"/>
        <s v="ORD105611_20240724_CUST02642_MED025"/>
        <s v="ORD105612_20250624_CUST02194_MED020"/>
        <s v="ORD105613_20250607_CUST03438_MED014"/>
        <s v="ORD105614_20250603_CUST02268_MED010"/>
        <s v="ORD105615_20241126_CUST01202_MED015"/>
        <s v="ORD105616_20250719_CUST02956_MED022"/>
        <s v="ORD105617_20250422_CUST02892_MED010"/>
        <s v="ORD105618_20240222_CUST00346_MED021"/>
        <s v="ORD105619_20250111_CUST00516_MED026"/>
        <s v="ORD105620_20241011_CUST02922_MED014"/>
        <s v="ORD105621_20241208_CUST01348_MED027"/>
        <s v="ORD105622_20240911_CUST02666_MED012"/>
        <s v="ORD105623_20250207_CUST01760_MED011"/>
        <s v="ORD105623_20250703_CUST00338_MED002"/>
        <s v="ORD105625_20250604_CUST02939_MED027"/>
        <s v="ORD105626_20240527_CUST02025_MED016"/>
        <s v="ORD105627_20240328_CUST00632_MED027"/>
        <s v="ORD105628_20240609_CUST01971_MED019"/>
        <s v="ORD105628_20240713_CUST00871_MED001"/>
        <s v="ORD105630_20241027_CUST01264_MED001"/>
        <s v="ORD105631_20241127_CUST00040_MED018"/>
        <s v="ORD105632_20251129_CUST00927_MED020"/>
        <s v="ORD105633_20251014_CUST00907_MED012"/>
        <s v="ORD105634_20250814_CUST02293_MED030"/>
        <s v="ORD105634_20250622_CUST01188_MED020"/>
        <s v="ORD105634_20240308_CUST02694_MED022"/>
        <s v="ORD105634_20240714_CUST01380_MED012"/>
        <s v="ORD105634_20250930_CUST01188_MED012"/>
        <s v="ORD105634_20251017_CUST03118_MED017"/>
        <s v="ORD105634_20241021_CUST00539_MED005"/>
        <s v="ORD105641_20241228_CUST00591_MED002"/>
        <s v="ORD105642_20241205_CUST02899_MED023"/>
        <s v="ORD105643_20241017_CUST03304_MED015"/>
        <s v="ORD105644_20251215_CUST03311_MED014"/>
        <s v="ORD105644_20240903_CUST01370_MED017"/>
        <s v="ORD105644_20250108_CUST02604_MED002"/>
        <s v="ORD105647_20250402_CUST01601_MED015"/>
        <s v="ORD105648_20241110_CUST00885_MED008"/>
        <s v="ORD105649_20240801_CUST01246_MED007"/>
        <s v="ORD105650_20250224_CUST01052_MED016"/>
        <s v="ORD105651_20240328_CUST02218_MED023"/>
        <s v="ORD105652_20241003_CUST00887_MED002"/>
        <s v="ORD105652_20250816_CUST03436_MED023"/>
        <s v="ORD105654_20250617_CUST02748_MED005"/>
        <s v="ORD105655_20251210_CUST01781_MED025"/>
        <s v="ORD105655_20250909_CUST00861_MED026"/>
        <s v="ORD105657_20240626_CUST00370_MED013"/>
        <s v="ORD105658_20250405_CUST00311_MED010"/>
        <s v="ORD105659_20240813_CUST00493_MED009"/>
        <s v="ORD105660_20240310_CUST02009_MED021"/>
        <s v="ORD105661_20240810_CUST00256_MED025"/>
        <s v="ORD105662_20250317_CUST01459_MED030"/>
        <s v="ORD105663_20250721_CUST02335_MED008"/>
        <s v="ORD105664_20251116_CUST03170_MED023"/>
        <s v="ORD105665_20250423_CUST01679_MED020"/>
        <s v="ORD105666_20241227_CUST01491_MED004"/>
        <s v="ORD105667_20250912_CUST01562_MED004"/>
        <s v="ORD105668_20250829_CUST01869_MED001"/>
        <s v="ORD105669_20250219_CUST00691_MED028"/>
        <s v="ORD105670_20250508_CUST01710_MED001"/>
        <s v="ORD105671_20241031_CUST02910_MED003"/>
        <s v="ORD105671_20251214_CUST01941_MED008"/>
        <s v="ORD105673_20240726_CUST01226_MED020"/>
        <s v="ORD105674_20240321_CUST03020_MED021"/>
        <s v="ORD105675_20250410_CUST00067_MED003"/>
        <s v="ORD105676_20241029_CUST01482_MED007"/>
        <s v="ORD105676_20250814_CUST02377_MED007"/>
        <s v="ORD105678_20250225_CUST01042_MED029"/>
        <s v="ORD105679_20250715_CUST02827_MED007"/>
        <s v="ORD105680_20240516_CUST03200_MED027"/>
        <s v="ORD105681_20241104_CUST00222_MED005"/>
        <s v="ORD105682_20240225_CUST01735_MED014"/>
        <s v="ORD105683_20241004_CUST01438_MED004"/>
        <s v="ORD105683_20240108_CUST03485_MED018"/>
        <s v="ORD105683_20251130_CUST02746_MED009"/>
        <s v="ORD105686_20240901_CUST01383_MED023"/>
        <s v="ORD105687_20241206_CUST03477_MED028"/>
        <s v="ORD105688_20251017_CUST02373_MED007"/>
        <s v="ORD105689_20250520_CUST02813_MED016"/>
        <s v="ORD105689_20241108_CUST00051_MED005"/>
        <s v="ORD105691_20250720_CUST01236_MED030"/>
        <s v="ORD105692_20250225_CUST00983_MED007"/>
        <s v="ORD105693_20241107_CUST02525_MED020"/>
        <s v="ORD105694_20241118_CUST02973_MED008"/>
        <s v="ORD105695_20240608_CUST02219_MED003"/>
        <s v="ORD105696_20241102_CUST00757_MED017"/>
        <s v="ORD105697_20250420_CUST01870_MED025"/>
        <s v="ORD105698_20250314_CUST01521_MED009"/>
        <s v="ORD105699_20240118_CUST01877_MED026"/>
        <s v="ORD105700_20240809_CUST00906_MED022"/>
        <s v="ORD105701_20240806_CUST03465_MED020"/>
        <s v="ORD105702_20250107_CUST02745_MED014"/>
        <s v="ORD105703_20241115_CUST01565_MED026"/>
        <s v="ORD105704_20240617_CUST03473_MED004"/>
        <s v="ORD105705_20250615_CUST00921_MED025"/>
        <s v="ORD105706_20240926_CUST03190_MED015"/>
        <s v="ORD105707_20250628_CUST00355_MED013"/>
        <s v="ORD105708_20251116_CUST00337_MED023"/>
        <s v="ORD105709_20240122_CUST01437_MED009"/>
        <s v="ORD105710_20240504_CUST03468_MED030"/>
        <s v="ORD105710_20250101_CUST00336_MED027"/>
        <s v="ORD105712_20240131_CUST02293_MED002"/>
        <s v="ORD105712_20241114_CUST02646_MED019"/>
        <s v="ORD105714_20251101_CUST02333_MED024"/>
        <s v="ORD105714_20240314_CUST00033_MED014"/>
        <s v="ORD105716_20250404_CUST02453_MED007"/>
        <s v="ORD105717_20250103_CUST02329_MED017"/>
        <s v="ORD105718_20250304_CUST01158_MED017"/>
        <s v="ORD105719_20240205_CUST01435_MED029"/>
        <s v="ORD105720_20240522_CUST01603_MED023"/>
        <s v="ORD105720_20241124_CUST01923_MED029"/>
        <s v="ORD105722_20250530_CUST02019_MED024"/>
        <s v="ORD105723_20250608_CUST02582_MED013"/>
        <s v="ORD105724_20250326_CUST02158_MED011"/>
        <s v="ORD105724_20251018_CUST01601_MED003"/>
        <s v="ORD105726_20251009_CUST01521_MED015"/>
        <s v="ORD105727_20250621_CUST00036_MED007"/>
        <s v="ORD105728_20250216_CUST03207_MED023"/>
        <s v="ORD105729_20240814_CUST02828_MED024"/>
        <s v="ORD105730_20240523_CUST00721_MED028"/>
        <s v="ORD105731_20250807_CUST02249_MED006"/>
        <s v="ORD105732_20240404_CUST00715_MED007"/>
        <s v="ORD105733_20251226_CUST03018_MED020"/>
        <s v="ORD105734_20240310_CUST00960_MED015"/>
        <s v="ORD105734_20250428_CUST02892_MED020"/>
        <s v="ORD105736_20250225_CUST02375_MED024"/>
        <s v="ORD105737_20240115_CUST02817_MED023"/>
        <s v="ORD105738_20240722_CUST02880_MED003"/>
        <s v="ORD105739_20250306_CUST00358_MED022"/>
        <s v="ORD105740_20250916_CUST02468_MED022"/>
        <s v="ORD105740_20250927_CUST02009_MED017"/>
        <s v="ORD105742_20240530_CUST00172_MED030"/>
        <s v="ORD105743_20240531_CUST02980_MED005"/>
        <s v="ORD105744_20240205_CUST00372_MED029"/>
        <s v="ORD105745_20241213_CUST01017_MED010"/>
        <s v="ORD105746_20250526_CUST00178_MED007"/>
        <s v="ORD105747_20240311_CUST02447_MED003"/>
        <s v="ORD105748_20240902_CUST01271_MED003"/>
        <s v="ORD105749_20251204_CUST01598_MED004"/>
        <s v="ORD105750_20250424_CUST03250_MED015"/>
        <s v="ORD105751_20251010_CUST02185_MED023"/>
        <s v="ORD105752_20251227_CUST02237_MED003"/>
        <s v="ORD105753_20240602_CUST01410_MED019"/>
        <s v="ORD105754_20241128_CUST00487_MED029"/>
        <s v="ORD105755_20250108_CUST01124_MED019"/>
        <s v="ORD105756_20240330_CUST01945_MED030"/>
        <s v="ORD105757_20250326_CUST02290_MED027"/>
        <s v="ORD105758_20240826_CUST00946_MED007"/>
        <s v="ORD105759_20250503_CUST00062_MED005"/>
        <s v="ORD105760_20241113_CUST02742_MED024"/>
        <s v="ORD105761_20250206_CUST03494_MED009"/>
        <s v="ORD105762_20240424_CUST02930_MED021"/>
        <s v="ORD105763_20251003_CUST01209_MED008"/>
        <s v="ORD105764_20240324_CUST02052_MED012"/>
        <s v="ORD105765_20250702_CUST02718_MED024"/>
        <s v="ORD105766_20250329_CUST00803_MED007"/>
        <s v="ORD105767_20250718_CUST01397_MED022"/>
        <s v="ORD105768_20251224_CUST01217_MED016"/>
        <s v="ORD105768_20240707_CUST03187_MED009"/>
        <s v="ORD105770_20251006_CUST00686_MED004"/>
        <s v="ORD105770_20250331_CUST03229_MED026"/>
        <s v="ORD105772_20250327_CUST03298_MED010"/>
        <s v="ORD105773_20240903_CUST03481_MED026"/>
        <s v="ORD105773_20240708_CUST02707_MED009"/>
        <s v="ORD105775_20250520_CUST03438_MED011"/>
        <s v="ORD105776_20240930_CUST00053_MED017"/>
        <s v="ORD105777_20240822_CUST01419_MED021"/>
        <s v="ORD105777_20241104_CUST02398_MED028"/>
        <s v="ORD105779_20250517_CUST01919_MED019"/>
        <s v="ORD105779_20250112_CUST03395_MED027"/>
        <s v="ORD105781_20240824_CUST00046_MED008"/>
        <s v="ORD105782_20250612_CUST01927_MED010"/>
        <s v="ORD105782_20240122_CUST00932_MED002"/>
        <s v="ORD105782_20241102_CUST00052_MED012"/>
        <s v="ORD105785_20240915_CUST02073_MED024"/>
        <s v="ORD105786_20251011_CUST01962_MED029"/>
        <s v="ORD105787_20240323_CUST00955_MED021"/>
        <s v="ORD105788_20240526_CUST01985_MED010"/>
        <s v="ORD105789_20251008_CUST02926_MED025"/>
        <s v="ORD105790_20240509_CUST01973_MED010"/>
        <s v="ORD105791_20241217_CUST02252_MED020"/>
        <s v="ORD105791_20250603_CUST00408_MED012"/>
        <s v="ORD105793_20250618_CUST02910_MED016"/>
        <s v="ORD105794_20250524_CUST00374_MED028"/>
        <s v="ORD105795_20250220_CUST00614_MED003"/>
        <s v="ORD105796_20240910_CUST01934_MED006"/>
        <s v="ORD105797_20240502_CUST01087_MED028"/>
        <s v="ORD105798_20240914_CUST02313_MED005"/>
        <s v="ORD105799_20250629_CUST02598_MED023"/>
        <s v="ORD105800_20250408_CUST01128_MED014"/>
        <s v="ORD105801_20240713_CUST00930_MED027"/>
        <s v="ORD105801_20240410_CUST01197_MED008"/>
        <s v="ORD105803_20240920_CUST00704_MED025"/>
        <s v="ORD105804_20250102_CUST02819_MED016"/>
        <s v="ORD105805_20240527_CUST00408_MED001"/>
        <s v="ORD105806_20250924_CUST00868_MED027"/>
        <s v="ORD105807_20250905_CUST00805_MED008"/>
        <s v="ORD105808_20251222_CUST03289_MED005"/>
        <s v="ORD105809_20250504_CUST00252_MED007"/>
        <s v="ORD105809_20251020_CUST01875_MED025"/>
        <s v="ORD105811_20240701_CUST00099_MED009"/>
        <s v="ORD105812_20251213_CUST01783_MED015"/>
        <s v="ORD105813_20240814_CUST00159_MED015"/>
        <s v="ORD105814_20250517_CUST03092_MED022"/>
        <s v="ORD105815_20240415_CUST03039_MED005"/>
        <s v="ORD105816_20240429_CUST00197_MED028"/>
        <s v="ORD105817_20240103_CUST00151_MED010"/>
        <s v="ORD105818_20250212_CUST03178_MED028"/>
        <s v="ORD105819_20240515_CUST02333_MED018"/>
        <s v="ORD105820_20250119_CUST01580_MED028"/>
        <s v="ORD105820_20240110_CUST02668_MED009"/>
        <s v="ORD105820_20241120_CUST00612_MED018"/>
        <s v="ORD105823_20250509_CUST03492_MED030"/>
        <s v="ORD105824_20251224_CUST00282_MED014"/>
        <s v="ORD105824_20240702_CUST02783_MED010"/>
        <s v="ORD105826_20250103_CUST02301_MED013"/>
        <s v="ORD105827_20250626_CUST00824_MED025"/>
        <s v="ORD105828_20251229_CUST00485_MED025"/>
        <s v="ORD105829_20241030_CUST00687_MED007"/>
        <s v="ORD105830_20240607_CUST00197_MED020"/>
        <s v="ORD105831_20250831_CUST03369_MED029"/>
        <s v="ORD105832_20240427_CUST02975_MED001"/>
        <s v="ORD105832_20240612_CUST00057_MED021"/>
        <s v="ORD105832_20241217_CUST01309_MED005"/>
        <s v="ORD105835_20251002_CUST00445_MED024"/>
        <s v="ORD105835_20240712_CUST02332_MED013"/>
        <s v="ORD105837_20250920_CUST02296_MED014"/>
        <s v="ORD105838_20250922_CUST03314_MED012"/>
        <s v="ORD105839_20240720_CUST00042_MED004"/>
        <s v="ORD105840_20250906_CUST02700_MED027"/>
        <s v="ORD105841_20250428_CUST00293_MED009"/>
        <s v="ORD105842_20250707_CUST02517_MED029"/>
        <s v="ORD105843_20240412_CUST00583_MED026"/>
        <s v="ORD105844_20251210_CUST02077_MED027"/>
        <s v="ORD105845_20250418_CUST02999_MED026"/>
        <s v="ORD105846_20240717_CUST00676_MED030"/>
        <s v="ORD105846_20240109_CUST03369_MED025"/>
        <s v="ORD105848_20250119_CUST00713_MED030"/>
        <s v="ORD105849_20240620_CUST00382_MED029"/>
        <s v="ORD105850_20240327_CUST02902_MED009"/>
        <s v="ORD105851_20240428_CUST02988_MED015"/>
        <s v="ORD105852_20240821_CUST01342_MED023"/>
        <s v="ORD105853_20240608_CUST02005_MED009"/>
        <s v="ORD105854_20240705_CUST01573_MED023"/>
        <s v="ORD105854_20250531_CUST00828_MED019"/>
        <s v="ORD105856_20240212_CUST00888_MED017"/>
        <s v="ORD105856_20250413_CUST00769_MED009"/>
        <s v="ORD105858_20241209_CUST01365_MED013"/>
        <s v="ORD105859_20241030_CUST02191_MED015"/>
        <s v="ORD105860_20250222_CUST02483_MED029"/>
        <s v="ORD105861_20250211_CUST00451_MED013"/>
        <s v="ORD105862_20240315_CUST00465_MED005"/>
        <s v="ORD105863_20240805_CUST02257_MED022"/>
        <s v="ORD105864_20241229_CUST00177_MED017"/>
        <s v="ORD105865_20240221_CUST01254_MED019"/>
        <s v="ORD105866_20250711_CUST01248_MED009"/>
        <s v="ORD105867_20240219_CUST01415_MED021"/>
        <s v="ORD105868_20250523_CUST01905_MED007"/>
        <s v="ORD105869_20250816_CUST00903_MED007"/>
        <s v="ORD105870_20241227_CUST00959_MED010"/>
        <s v="ORD105871_20240526_CUST01531_MED030"/>
        <s v="ORD105872_20240321_CUST01731_MED016"/>
        <s v="ORD105873_20241005_CUST01270_MED030"/>
        <s v="ORD105873_20251208_CUST00289_MED027"/>
        <s v="ORD105875_20250926_CUST02598_MED011"/>
        <s v="ORD105876_20240625_CUST00234_MED002"/>
        <s v="ORD105877_20240415_CUST00649_MED015"/>
        <s v="ORD105878_20240312_CUST01122_MED012"/>
        <s v="ORD105879_20250321_CUST02197_MED014"/>
        <s v="ORD105880_20240730_CUST03128_MED002"/>
        <s v="ORD105881_20250815_CUST02703_MED001"/>
        <s v="ORD105881_20250611_CUST01924_MED002"/>
        <s v="ORD105883_20250417_CUST02205_MED008"/>
        <s v="ORD105884_20250613_CUST03007_MED008"/>
        <s v="ORD105885_20251118_CUST01835_MED027"/>
        <s v="ORD105886_20251026_CUST00356_MED008"/>
        <s v="ORD105887_20250101_CUST01623_MED027"/>
        <s v="ORD105888_20251113_CUST02146_MED013"/>
        <s v="ORD105889_20251005_CUST03112_MED022"/>
        <s v="ORD105890_20250905_CUST01813_MED016"/>
        <s v="ORD105891_20251210_CUST02775_MED011"/>
        <s v="ORD105892_20240128_CUST01797_MED010"/>
        <s v="ORD105892_20240811_CUST02527_MED016"/>
        <s v="ORD105894_20250508_CUST03229_MED010"/>
        <s v="ORD105895_20250705_CUST02733_MED021"/>
        <s v="ORD105896_20240612_CUST01146_MED023"/>
        <s v="ORD105897_20250601_CUST00301_MED010"/>
        <s v="ORD105898_20240402_CUST02963_MED010"/>
        <s v="ORD105899_20240929_CUST02133_MED001"/>
        <s v="ORD105900_20251216_CUST03215_MED018"/>
        <s v="ORD105900_20240511_CUST02058_MED024"/>
        <s v="ORD105902_20250818_CUST01538_MED030"/>
        <s v="ORD105903_20250213_CUST01521_MED008"/>
        <s v="ORD105904_20240725_CUST01343_MED028"/>
        <s v="ORD105905_20250802_CUST03328_MED008"/>
        <s v="ORD105906_20240210_CUST00235_MED027"/>
        <s v="ORD105907_20240113_CUST01530_MED017"/>
        <s v="ORD105908_20250623_CUST02565_MED008"/>
        <s v="ORD105909_20250203_CUST01649_MED027"/>
        <s v="ORD105910_20250602_CUST02483_MED030"/>
        <s v="ORD105911_20250109_CUST01058_MED025"/>
        <s v="ORD105912_20240815_CUST01548_MED025"/>
        <s v="ORD105913_20240826_CUST01207_MED005"/>
        <s v="ORD105914_20240307_CUST00447_MED011"/>
        <s v="ORD105915_20240228_CUST01516_MED017"/>
        <s v="ORD105916_20250929_CUST01561_MED004"/>
        <s v="ORD105917_20240130_CUST00613_MED020"/>
        <s v="ORD105918_20250920_CUST01751_MED026"/>
        <s v="ORD105919_20251030_CUST01604_MED018"/>
        <s v="ORD105920_20240819_CUST02821_MED001"/>
        <s v="ORD105921_20250410_CUST00807_MED028"/>
        <s v="ORD105922_20241218_CUST01739_MED007"/>
        <s v="ORD105923_20240402_CUST01616_MED021"/>
        <s v="ORD105924_20251127_CUST02845_MED012"/>
        <s v="ORD105925_20250508_CUST01460_MED009"/>
        <s v="ORD105925_20250512_CUST01295_MED007"/>
        <s v="ORD105925_20240413_CUST01569_MED026"/>
        <s v="ORD105928_20250531_CUST02854_MED027"/>
        <s v="ORD105929_20250801_CUST01692_MED017"/>
        <s v="ORD105930_20250723_CUST02820_MED015"/>
        <s v="ORD105931_20250424_CUST03301_MED003"/>
        <s v="ORD105932_20241026_CUST00322_MED026"/>
        <s v="ORD105933_20251212_CUST02777_MED012"/>
        <s v="ORD105934_20251212_CUST02678_MED029"/>
        <s v="ORD105935_20240223_CUST00076_MED013"/>
        <s v="ORD105936_20240518_CUST02616_MED003"/>
        <s v="ORD105937_20250716_CUST01914_MED030"/>
        <s v="ORD105938_20240129_CUST02712_MED023"/>
        <s v="ORD105938_20250320_CUST01981_MED005"/>
        <s v="ORD105940_20250706_CUST00010_MED024"/>
        <s v="ORD105941_20250308_CUST03271_MED023"/>
        <s v="ORD105942_20240522_CUST00412_MED028"/>
        <s v="ORD105943_20240717_CUST01207_MED018"/>
        <s v="ORD105944_20241105_CUST00064_MED015"/>
        <s v="ORD105945_20250423_CUST03370_MED013"/>
        <s v="ORD105946_20240829_CUST02391_MED006"/>
        <s v="ORD105946_20240717_CUST00552_MED004"/>
        <s v="ORD105948_20250502_CUST02780_MED028"/>
        <s v="ORD105949_20240304_CUST02469_MED009"/>
        <s v="ORD105950_20240905_CUST00041_MED005"/>
        <s v="ORD105951_20240820_CUST00455_MED025"/>
        <s v="ORD105952_20240609_CUST02092_MED030"/>
        <s v="ORD105952_20251123_CUST02323_MED026"/>
        <s v="ORD105954_20251208_CUST01112_MED026"/>
        <s v="ORD105955_20240517_CUST00216_MED019"/>
        <s v="ORD105956_20250728_CUST00689_MED026"/>
        <s v="ORD105957_20240623_CUST01145_MED013"/>
        <s v="ORD105958_20240426_CUST03309_MED017"/>
        <s v="ORD105959_20240719_CUST00613_MED005"/>
        <s v="ORD105960_20250805_CUST03140_MED019"/>
        <s v="ORD105961_20251217_CUST01073_MED014"/>
        <s v="ORD105961_20240328_CUST02661_MED016"/>
        <s v="ORD105963_20250501_CUST00741_MED016"/>
        <s v="ORD105963_20250701_CUST00846_MED018"/>
        <s v="ORD105965_20250814_CUST00974_MED026"/>
        <s v="ORD105966_20250612_CUST02434_MED008"/>
        <s v="ORD105967_20250625_CUST01845_MED015"/>
        <s v="ORD105968_20251117_CUST01635_MED029"/>
        <s v="ORD105969_20250416_CUST01871_MED002"/>
        <s v="ORD105970_20250620_CUST01322_MED010"/>
        <s v="ORD105971_20240504_CUST03257_MED012"/>
        <s v="ORD105972_20250723_CUST02673_MED012"/>
        <s v="ORD105973_20240102_CUST02144_MED015"/>
        <s v="ORD105974_20250210_CUST02860_MED018"/>
        <s v="ORD105975_20241204_CUST00968_MED025"/>
        <s v="ORD105976_20241008_CUST01932_MED003"/>
        <s v="ORD105976_20250914_CUST02131_MED028"/>
        <s v="ORD105978_20251210_CUST00364_MED028"/>
        <s v="ORD105979_20240120_CUST02022_MED021"/>
        <s v="ORD105980_20240126_CUST01559_MED014"/>
        <s v="ORD105981_20241027_CUST00672_MED006"/>
        <s v="ORD105981_20251028_CUST03282_MED027"/>
        <s v="ORD105983_20250630_CUST02679_MED018"/>
        <s v="ORD105984_20240426_CUST00966_MED008"/>
        <s v="ORD105984_20240706_CUST01130_MED019"/>
        <s v="ORD105986_20250523_CUST03328_MED016"/>
        <s v="ORD105987_20250715_CUST02782_MED005"/>
        <s v="ORD105988_20241229_CUST01473_MED007"/>
        <s v="ORD105989_20250904_CUST01645_MED024"/>
        <s v="ORD105989_20240809_CUST00662_MED007"/>
        <s v="ORD105991_20250707_CUST02005_MED004"/>
        <s v="ORD105992_20241228_CUST01754_MED021"/>
        <s v="ORD105993_20240218_CUST00313_MED027"/>
        <s v="ORD105994_20251207_CUST01693_MED011"/>
        <s v="ORD105994_20251021_CUST02024_MED016"/>
        <s v="ORD105996_20240306_CUST01589_MED006"/>
        <s v="ORD105997_20251110_CUST00021_MED029"/>
        <s v="ORD105998_20240418_CUST00483_MED018"/>
        <s v="ORD105999_20240328_CUST02501_MED012"/>
        <s v="ORD106000_20250121_CUST00576_MED029"/>
        <s v="ORD106001_20240721_CUST01070_MED021"/>
        <s v="ORD106002_20240729_CUST03473_MED007"/>
        <s v="ORD106002_20251114_CUST01659_MED029"/>
        <s v="ORD106004_20240508_CUST02595_MED026"/>
        <s v="ORD106005_20240517_CUST00212_MED022"/>
        <s v="ORD106006_20250302_CUST03385_MED021"/>
        <s v="ORD106007_20250411_CUST02884_MED003"/>
        <s v="ORD106008_20240618_CUST00517_MED022"/>
        <s v="ORD106009_20241110_CUST03205_MED029"/>
        <s v="ORD106010_20250117_CUST02273_MED012"/>
        <s v="ORD106010_20250605_CUST02480_MED013"/>
        <s v="ORD106012_20241117_CUST01548_MED023"/>
        <s v="ORD106013_20241025_CUST00071_MED003"/>
        <s v="ORD106014_20250509_CUST01764_MED019"/>
        <s v="ORD106015_20240213_CUST02426_MED008"/>
        <s v="ORD106016_20250608_CUST01945_MED010"/>
        <s v="ORD106017_20250519_CUST00408_MED007"/>
        <s v="ORD106018_20251130_CUST01489_MED030"/>
        <s v="ORD106018_20241003_CUST00432_MED008"/>
        <s v="ORD106018_20250707_CUST02100_MED018"/>
        <s v="ORD106021_20250106_CUST03058_MED029"/>
        <s v="ORD106022_20250512_CUST02351_MED002"/>
        <s v="ORD106023_20241213_CUST02133_MED011"/>
        <s v="ORD106024_20250509_CUST00189_MED028"/>
        <s v="ORD106025_20250209_CUST02247_MED030"/>
        <s v="ORD106026_20250106_CUST01486_MED021"/>
        <s v="ORD106027_20240725_CUST01753_MED008"/>
        <s v="ORD106028_20250807_CUST02129_MED021"/>
        <s v="ORD106029_20241109_CUST02600_MED007"/>
        <s v="ORD106030_20240225_CUST01532_MED011"/>
        <s v="ORD106031_20241029_CUST00787_MED006"/>
        <s v="ORD106032_20240217_CUST02275_MED004"/>
        <s v="ORD106033_20250401_CUST03035_MED026"/>
        <s v="ORD106034_20250408_CUST00045_MED030"/>
        <s v="ORD106035_20240331_CUST01776_MED002"/>
        <s v="ORD106036_20250912_CUST03057_MED004"/>
        <s v="ORD106037_20250928_CUST02117_MED017"/>
        <s v="ORD106038_20250513_CUST00729_MED024"/>
        <s v="ORD106039_20240605_CUST00073_MED007"/>
        <s v="ORD106040_20250212_CUST00248_MED004"/>
        <s v="ORD106041_20251002_CUST02228_MED027"/>
        <s v="ORD106042_20250305_CUST00568_MED010"/>
        <s v="ORD106042_20250528_CUST00165_MED021"/>
        <s v="ORD106044_20251103_CUST02413_MED009"/>
        <s v="ORD106045_20241212_CUST03050_MED003"/>
        <s v="ORD106046_20250101_CUST01680_MED013"/>
        <s v="ORD106047_20240126_CUST03113_MED027"/>
        <s v="ORD106048_20250119_CUST03244_MED013"/>
        <s v="ORD106049_20241029_CUST01222_MED004"/>
        <s v="ORD106050_20250512_CUST01039_MED029"/>
        <s v="ORD106051_20250429_CUST02282_MED019"/>
        <s v="ORD106052_20250621_CUST01207_MED019"/>
        <s v="ORD106053_20250128_CUST00965_MED017"/>
        <s v="ORD106054_20241218_CUST00014_MED015"/>
        <s v="ORD106054_20250610_CUST00662_MED009"/>
        <s v="ORD106056_20250401_CUST02569_MED008"/>
        <s v="ORD106057_20250507_CUST01055_MED014"/>
        <s v="ORD106057_20240618_CUST02947_MED028"/>
        <s v="ORD106059_20250311_CUST03268_MED018"/>
        <s v="ORD106060_20250115_CUST00415_MED008"/>
        <s v="ORD106061_20240120_CUST00857_MED016"/>
        <s v="ORD106062_20250507_CUST00771_MED017"/>
        <s v="ORD106063_20251226_CUST01407_MED009"/>
        <s v="ORD106063_20250220_CUST01388_MED009"/>
        <s v="ORD106065_20241227_CUST01376_MED022"/>
        <s v="ORD106065_20240809_CUST01779_MED029"/>
        <s v="ORD106067_20251208_CUST03274_MED011"/>
        <s v="ORD106068_20240410_CUST02242_MED001"/>
        <s v="ORD106069_20240114_CUST02723_MED020"/>
        <s v="ORD106070_20250828_CUST00153_MED021"/>
        <s v="ORD106071_20240417_CUST02278_MED016"/>
        <s v="ORD106072_20240924_CUST02843_MED030"/>
        <s v="ORD106072_20250812_CUST02155_MED014"/>
        <s v="ORD106074_20240124_CUST00825_MED030"/>
        <s v="ORD106074_20241211_CUST01182_MED023"/>
        <s v="ORD106074_20250710_CUST02266_MED003"/>
        <s v="ORD106077_20240226_CUST02292_MED011"/>
        <s v="ORD106078_20251213_CUST01560_MED011"/>
        <s v="ORD106079_20250919_CUST02680_MED022"/>
        <s v="ORD106079_20240418_CUST01731_MED010"/>
        <s v="ORD106081_20250331_CUST03312_MED018"/>
        <s v="ORD106082_20240222_CUST01127_MED019"/>
        <s v="ORD106083_20250804_CUST03211_MED012"/>
        <s v="ORD106084_20250331_CUST00531_MED026"/>
        <s v="ORD106085_20250814_CUST02039_MED001"/>
        <s v="ORD106086_20251221_CUST02116_MED001"/>
        <s v="ORD106087_20240222_CUST01140_MED023"/>
        <s v="ORD106088_20240805_CUST01852_MED020"/>
        <s v="ORD106089_20250627_CUST02203_MED023"/>
        <s v="ORD106090_20240311_CUST01295_MED006"/>
        <s v="ORD106090_20240509_CUST02543_MED007"/>
        <s v="ORD106092_20240206_CUST02412_MED024"/>
        <s v="ORD106092_20250610_CUST03499_MED018"/>
        <s v="ORD106094_20241204_CUST03059_MED012"/>
        <s v="ORD106095_20250721_CUST00397_MED016"/>
        <s v="ORD106096_20240608_CUST00700_MED006"/>
        <s v="ORD106097_20250417_CUST00384_MED023"/>
        <s v="ORD106098_20250711_CUST02232_MED026"/>
        <s v="ORD106099_20240326_CUST00288_MED022"/>
        <s v="ORD106099_20250223_CUST00217_MED013"/>
        <s v="ORD106101_20240704_CUST00379_MED018"/>
        <s v="ORD106102_20240310_CUST03299_MED030"/>
        <s v="ORD106102_20241218_CUST03267_MED028"/>
        <s v="ORD106104_20250518_CUST00709_MED009"/>
        <s v="ORD106104_20250722_CUST02333_MED002"/>
        <s v="ORD106106_20241021_CUST02997_MED016"/>
        <s v="ORD106107_20251003_CUST00304_MED005"/>
        <s v="ORD106108_20251110_CUST01559_MED010"/>
        <s v="ORD106109_20241025_CUST00709_MED004"/>
        <s v="ORD106110_20241031_CUST02726_MED019"/>
        <s v="ORD106110_20240129_CUST01148_MED017"/>
        <s v="ORD106112_20241014_CUST03223_MED029"/>
        <s v="ORD106112_20250527_CUST00173_MED003"/>
        <s v="ORD106114_20250919_CUST02919_MED020"/>
        <s v="ORD106115_20250308_CUST02032_MED013"/>
        <s v="ORD106116_20240415_CUST01610_MED019"/>
        <s v="ORD106117_20240614_CUST00454_MED023"/>
        <s v="ORD106118_20240516_CUST00492_MED013"/>
        <s v="ORD106119_20241208_CUST03453_MED004"/>
        <s v="ORD106120_20241126_CUST02439_MED003"/>
        <s v="ORD106120_20250414_CUST02208_MED025"/>
        <s v="ORD106120_20240804_CUST01325_MED029"/>
        <s v="ORD106123_20240601_CUST02820_MED002"/>
        <s v="ORD106124_20251215_CUST03426_MED012"/>
        <s v="ORD106125_20240312_CUST02489_MED015"/>
        <s v="ORD106126_20240421_CUST02646_MED025"/>
        <s v="ORD106127_20240723_CUST01626_MED029"/>
        <s v="ORD106128_20251101_CUST01714_MED003"/>
        <s v="ORD106129_20240701_CUST01554_MED004"/>
        <s v="ORD106130_20240728_CUST01485_MED021"/>
        <s v="ORD106131_20240726_CUST03291_MED026"/>
        <s v="ORD106132_20250125_CUST01555_MED013"/>
        <s v="ORD106133_20250829_CUST01131_MED009"/>
        <s v="ORD106134_20240110_CUST01406_MED018"/>
        <s v="ORD106135_20240304_CUST00115_MED010"/>
        <s v="ORD106136_20240907_CUST01756_MED020"/>
        <s v="ORD106137_20241224_CUST01584_MED018"/>
        <s v="ORD106138_20250119_CUST00362_MED007"/>
        <s v="ORD106138_20240729_CUST00172_MED024"/>
        <s v="ORD106140_20240911_CUST01585_MED013"/>
        <s v="ORD106141_20250210_CUST01012_MED018"/>
        <s v="ORD106142_20251228_CUST01469_MED027"/>
        <s v="ORD106143_20250608_CUST03386_MED025"/>
        <s v="ORD106144_20250126_CUST00057_MED002"/>
        <s v="ORD106145_20240321_CUST00843_MED011"/>
        <s v="ORD106146_20240825_CUST01332_MED002"/>
        <s v="ORD106147_20250928_CUST01595_MED013"/>
        <s v="ORD106148_20250822_CUST01212_MED030"/>
        <s v="ORD106149_20251127_CUST02908_MED001"/>
        <s v="ORD106150_20240706_CUST01945_MED027"/>
        <s v="ORD106151_20241018_CUST02129_MED029"/>
        <s v="ORD106152_20240504_CUST02555_MED019"/>
        <s v="ORD106153_20250815_CUST00396_MED018"/>
        <s v="ORD106154_20240102_CUST02280_MED007"/>
        <s v="ORD106155_20250612_CUST01059_MED009"/>
        <s v="ORD106156_20250918_CUST00375_MED030"/>
        <s v="ORD106157_20251015_CUST01263_MED015"/>
        <s v="ORD106157_20250530_CUST00892_MED025"/>
        <s v="ORD106159_20240615_CUST01486_MED013"/>
        <s v="ORD106160_20240903_CUST03157_MED020"/>
        <s v="ORD106161_20251220_CUST01082_MED005"/>
        <s v="ORD106162_20250804_CUST02731_MED017"/>
        <s v="ORD106163_20250509_CUST03223_MED006"/>
        <s v="ORD106164_20240519_CUST00647_MED002"/>
        <s v="ORD106165_20250531_CUST02691_MED029"/>
        <s v="ORD106166_20251009_CUST01755_MED007"/>
        <s v="ORD106167_20241230_CUST03398_MED026"/>
        <s v="ORD106167_20241222_CUST02830_MED021"/>
        <s v="ORD106169_20250518_CUST00209_MED021"/>
        <s v="ORD106169_20251003_CUST02095_MED027"/>
        <s v="ORD106171_20240309_CUST02177_MED018"/>
        <s v="ORD106172_20240506_CUST01828_MED015"/>
        <s v="ORD106173_20250724_CUST00707_MED017"/>
        <s v="ORD106174_20251210_CUST02318_MED009"/>
        <s v="ORD106175_20251107_CUST01057_MED026"/>
        <s v="ORD106176_20241021_CUST01713_MED004"/>
        <s v="ORD106177_20250325_CUST02295_MED022"/>
        <s v="ORD106178_20251029_CUST00936_MED012"/>
        <s v="ORD106179_20240510_CUST00602_MED025"/>
        <s v="ORD106179_20250506_CUST03215_MED029"/>
        <s v="ORD106181_20250728_CUST00253_MED025"/>
        <s v="ORD106182_20240331_CUST02214_MED006"/>
        <s v="ORD106183_20240211_CUST01861_MED001"/>
        <s v="ORD106184_20240529_CUST01192_MED004"/>
        <s v="ORD106185_20240321_CUST01203_MED018"/>
        <s v="ORD106186_20251213_CUST00898_MED021"/>
        <s v="ORD106187_20250223_CUST02502_MED011"/>
        <s v="ORD106188_20250926_CUST01536_MED019"/>
        <s v="ORD106189_20251025_CUST03172_MED009"/>
        <s v="ORD106190_20250529_CUST01075_MED020"/>
        <s v="ORD106190_20241113_CUST02686_MED027"/>
        <s v="ORD106190_20240317_CUST00313_MED008"/>
        <s v="ORD106193_20240812_CUST01937_MED002"/>
        <s v="ORD106194_20240823_CUST03174_MED022"/>
        <s v="ORD106194_20240329_CUST00032_MED009"/>
        <s v="ORD106194_20241215_CUST01462_MED010"/>
        <s v="ORD106197_20241101_CUST03051_MED004"/>
        <s v="ORD106198_20250315_CUST03232_MED024"/>
        <s v="ORD106199_20240314_CUST02959_MED024"/>
        <s v="ORD106200_20250427_CUST01849_MED003"/>
        <s v="ORD106201_20250817_CUST00899_MED011"/>
        <s v="ORD106202_20240210_CUST02722_MED016"/>
        <s v="ORD106203_20250618_CUST02198_MED004"/>
        <s v="ORD106204_20251129_CUST00132_MED022"/>
        <s v="ORD106205_20240216_CUST01032_MED012"/>
        <s v="ORD106205_20250117_CUST01111_MED013"/>
        <s v="ORD106207_20250522_CUST03438_MED007"/>
        <s v="ORD106208_20250128_CUST02753_MED013"/>
        <s v="ORD106209_20240928_CUST00697_MED018"/>
        <s v="ORD106210_20250911_CUST02493_MED028"/>
        <s v="ORD106211_20241031_CUST00519_MED016"/>
        <s v="ORD106212_20241224_CUST03065_MED010"/>
        <s v="ORD106213_20240403_CUST01740_MED022"/>
        <s v="ORD106213_20240814_CUST00897_MED019"/>
        <s v="ORD106215_20240210_CUST01744_MED028"/>
        <s v="ORD106216_20240107_CUST03083_MED024"/>
        <s v="ORD106217_20240524_CUST01129_MED002"/>
        <s v="ORD106218_20250904_CUST01736_MED030"/>
        <s v="ORD106219_20240401_CUST03018_MED023"/>
        <s v="ORD106220_20251207_CUST01593_MED003"/>
        <s v="ORD106220_20250909_CUST03492_MED005"/>
        <s v="ORD106222_20251216_CUST02922_MED026"/>
        <s v="ORD106223_20250418_CUST00321_MED008"/>
        <s v="ORD106224_20240402_CUST00935_MED027"/>
        <s v="ORD106225_20251115_CUST01365_MED024"/>
        <s v="ORD106226_20250526_CUST02839_MED006"/>
        <s v="ORD106226_20251203_CUST02880_MED019"/>
        <s v="ORD106228_20250810_CUST02852_MED014"/>
        <s v="ORD106229_20250720_CUST00294_MED016"/>
        <s v="ORD106230_20240317_CUST00725_MED003"/>
        <s v="ORD106230_20240305_CUST01343_MED023"/>
        <s v="ORD106232_20240730_CUST00071_MED022"/>
        <s v="ORD106233_20240820_CUST01918_MED015"/>
        <s v="ORD106233_20250827_CUST01262_MED005"/>
        <s v="ORD106235_20250129_CUST01074_MED010"/>
        <s v="ORD106236_20250104_CUST00639_MED030"/>
        <s v="ORD106237_20240313_CUST01062_MED029"/>
        <s v="ORD106238_20240828_CUST00865_MED007"/>
        <s v="ORD106238_20251102_CUST02866_MED016"/>
        <s v="ORD106240_20240507_CUST00866_MED028"/>
        <s v="ORD106240_20250822_CUST00123_MED018"/>
        <s v="ORD106242_20250907_CUST02673_MED003"/>
        <s v="ORD106243_20240122_CUST00663_MED028"/>
        <s v="ORD106244_20240929_CUST00968_MED025"/>
        <s v="ORD106245_20250113_CUST02071_MED018"/>
        <s v="ORD106246_20250413_CUST01671_MED016"/>
        <s v="ORD106247_20250811_CUST02170_MED021"/>
        <s v="ORD106247_20240528_CUST02363_MED026"/>
        <s v="ORD106247_20250419_CUST01585_MED019"/>
        <s v="ORD106250_20250929_CUST01605_MED025"/>
        <s v="ORD106251_20250705_CUST03483_MED029"/>
        <s v="ORD106252_20240713_CUST00893_MED012"/>
        <s v="ORD106253_20240329_CUST02883_MED010"/>
        <s v="ORD106254_20240220_CUST01980_MED013"/>
        <s v="ORD106255_20241213_CUST03437_MED019"/>
        <s v="ORD106256_20250824_CUST03202_MED012"/>
        <s v="ORD106257_20241021_CUST02187_MED023"/>
        <s v="ORD106258_20241119_CUST01808_MED017"/>
        <s v="ORD106259_20250603_CUST02380_MED016"/>
        <s v="ORD106260_20251217_CUST03127_MED015"/>
        <s v="ORD106261_20250803_CUST02896_MED015"/>
        <s v="ORD106262_20241024_CUST00932_MED003"/>
        <s v="ORD106263_20250308_CUST02849_MED004"/>
        <s v="ORD106264_20251125_CUST00200_MED011"/>
        <s v="ORD106265_20240326_CUST00189_MED023"/>
        <s v="ORD106266_20240202_CUST01523_MED010"/>
        <s v="ORD106267_20250212_CUST00930_MED010"/>
        <s v="ORD106268_20240420_CUST02252_MED003"/>
        <s v="ORD106269_20240422_CUST02417_MED017"/>
        <s v="ORD106270_20250902_CUST01078_MED008"/>
        <s v="ORD106271_20241013_CUST01936_MED027"/>
        <s v="ORD106272_20251121_CUST03048_MED020"/>
        <s v="ORD106272_20240910_CUST00779_MED015"/>
        <s v="ORD106274_20250325_CUST01005_MED022"/>
        <s v="ORD106275_20251218_CUST01378_MED018"/>
        <s v="ORD106276_20240203_CUST01633_MED005"/>
        <s v="ORD106276_20240116_CUST01159_MED003"/>
        <s v="ORD106278_20251228_CUST00019_MED022"/>
        <s v="ORD106279_20250802_CUST03034_MED016"/>
        <s v="ORD106280_20250903_CUST00171_MED028"/>
        <s v="ORD106281_20250813_CUST02096_MED023"/>
        <s v="ORD106281_20240714_CUST00335_MED011"/>
        <s v="ORD106283_20240915_CUST01317_MED023"/>
        <s v="ORD106284_20250126_CUST01909_MED017"/>
        <s v="ORD106285_20241020_CUST00742_MED001"/>
        <s v="ORD106286_20240406_CUST01214_MED006"/>
        <s v="ORD106287_20250417_CUST00730_MED009"/>
        <s v="ORD106288_20240816_CUST02167_MED029"/>
        <s v="ORD106289_20240328_CUST03377_MED011"/>
        <s v="ORD106290_20240707_CUST00615_MED016"/>
        <s v="ORD106291_20240118_CUST00244_MED018"/>
        <s v="ORD106292_20240210_CUST01798_MED019"/>
        <s v="ORD106293_20241102_CUST01096_MED026"/>
        <s v="ORD106294_20250512_CUST00225_MED004"/>
        <s v="ORD106295_20240506_CUST02086_MED006"/>
        <s v="ORD106295_20240510_CUST01003_MED007"/>
        <s v="ORD106297_20250707_CUST01289_MED029"/>
        <s v="ORD106297_20240520_CUST00410_MED009"/>
        <s v="ORD106299_20250817_CUST01391_MED022"/>
        <s v="ORD106300_20240702_CUST03331_MED028"/>
        <s v="ORD106301_20251229_CUST02673_MED021"/>
        <s v="ORD106302_20240904_CUST00089_MED004"/>
        <s v="ORD106303_20240802_CUST02997_MED027"/>
        <s v="ORD106304_20241104_CUST02762_MED027"/>
        <s v="ORD106305_20240131_CUST02580_MED020"/>
        <s v="ORD106306_20251115_CUST02307_MED020"/>
        <s v="ORD106307_20250225_CUST02817_MED015"/>
        <s v="ORD106308_20250923_CUST01273_MED009"/>
        <s v="ORD106309_20240911_CUST02657_MED006"/>
        <s v="ORD106309_20250723_CUST01743_MED018"/>
        <s v="ORD106311_20240519_CUST03356_MED005"/>
        <s v="ORD106312_20250203_CUST03218_MED022"/>
        <s v="ORD106313_20240925_CUST02124_MED020"/>
        <s v="ORD106314_20250716_CUST00267_MED029"/>
        <s v="ORD106315_20250510_CUST00597_MED004"/>
        <s v="ORD106316_20250711_CUST01220_MED007"/>
        <s v="ORD106317_20240221_CUST02918_MED030"/>
        <s v="ORD106318_20241212_CUST02517_MED001"/>
        <s v="ORD106319_20250108_CUST00324_MED027"/>
        <s v="ORD106320_20241030_CUST03082_MED022"/>
        <s v="ORD106321_20240118_CUST02429_MED009"/>
        <s v="ORD106322_20250408_CUST02855_MED028"/>
        <s v="ORD106322_20251012_CUST02349_MED022"/>
        <s v="ORD106324_20240104_CUST03491_MED020"/>
        <s v="ORD106325_20240309_CUST01779_MED018"/>
        <s v="ORD106326_20250731_CUST03109_MED012"/>
        <s v="ORD106327_20240907_CUST00432_MED014"/>
        <s v="ORD106328_20240101_CUST00199_MED022"/>
        <s v="ORD106329_20241029_CUST00053_MED022"/>
        <s v="ORD106330_20240927_CUST01598_MED030"/>
        <s v="ORD106331_20250112_CUST03092_MED028"/>
        <s v="ORD106332_20241119_CUST01897_MED010"/>
        <s v="ORD106333_20240327_CUST00229_MED019"/>
        <s v="ORD106334_20251020_CUST01666_MED005"/>
        <s v="ORD106335_20240709_CUST02922_MED007"/>
        <s v="ORD106336_20240816_CUST02866_MED014"/>
        <s v="ORD106337_20251130_CUST00185_MED007"/>
        <s v="ORD106338_20251110_CUST02718_MED030"/>
        <s v="ORD106338_20241115_CUST01565_MED018"/>
        <s v="ORD106340_20240127_CUST00835_MED013"/>
        <s v="ORD106341_20240527_CUST02046_MED030"/>
        <s v="ORD106342_20250304_CUST01873_MED020"/>
        <s v="ORD106343_20240616_CUST03227_MED007"/>
        <s v="ORD106344_20251210_CUST03284_MED016"/>
        <s v="ORD106345_20251106_CUST03036_MED027"/>
        <s v="ORD106346_20251206_CUST01076_MED003"/>
        <s v="ORD106347_20251013_CUST00300_MED019"/>
        <s v="ORD106348_20251015_CUST03118_MED016"/>
        <s v="ORD106349_20240110_CUST01394_MED027"/>
        <s v="ORD106350_20250129_CUST00236_MED019"/>
        <s v="ORD106351_20240329_CUST00261_MED027"/>
        <s v="ORD106352_20251210_CUST02687_MED001"/>
        <s v="ORD106353_20251013_CUST02631_MED004"/>
        <s v="ORD106354_20250305_CUST00362_MED026"/>
        <s v="ORD106355_20251030_CUST01960_MED009"/>
        <s v="ORD106356_20240224_CUST00694_MED025"/>
        <s v="ORD106357_20251205_CUST00942_MED022"/>
        <s v="ORD106358_20250324_CUST03328_MED021"/>
        <s v="ORD106359_20251217_CUST01445_MED022"/>
        <s v="ORD106360_20240218_CUST01470_MED005"/>
        <s v="ORD106361_20240401_CUST01887_MED007"/>
        <s v="ORD106362_20251011_CUST01366_MED002"/>
        <s v="ORD106363_20240905_CUST01108_MED004"/>
        <s v="ORD106363_20240901_CUST01073_MED007"/>
        <s v="ORD106365_20240511_CUST03360_MED008"/>
        <s v="ORD106366_20251113_CUST02719_MED015"/>
        <s v="ORD106367_20240221_CUST01927_MED021"/>
        <s v="ORD106368_20250322_CUST01905_MED009"/>
        <s v="ORD106369_20250519_CUST00291_MED023"/>
        <s v="ORD106370_20250221_CUST02781_MED001"/>
        <s v="ORD106371_20240123_CUST00934_MED013"/>
        <s v="ORD106372_20240213_CUST00810_MED001"/>
        <s v="ORD106373_20240110_CUST01125_MED010"/>
        <s v="ORD106374_20250725_CUST03010_MED019"/>
        <s v="ORD106375_20240827_CUST00795_MED024"/>
        <s v="ORD106376_20250922_CUST00851_MED001"/>
        <s v="ORD106377_20241002_CUST00952_MED022"/>
        <s v="ORD106378_20241211_CUST03198_MED009"/>
        <s v="ORD106379_20240218_CUST02382_MED008"/>
        <s v="ORD106380_20250827_CUST02094_MED001"/>
        <s v="ORD106381_20240813_CUST02350_MED022"/>
        <s v="ORD106382_20251222_CUST01033_MED016"/>
        <s v="ORD106383_20251129_CUST03077_MED026"/>
        <s v="ORD106384_20250330_CUST03237_MED021"/>
        <s v="ORD106385_20250721_CUST00254_MED021"/>
        <s v="ORD106386_20240925_CUST02378_MED010"/>
        <s v="ORD106386_20251230_CUST00163_MED017"/>
        <s v="ORD106388_20241013_CUST03464_MED013"/>
        <s v="ORD106389_20251117_CUST02936_MED001"/>
        <s v="ORD106390_20240202_CUST00739_MED011"/>
        <s v="ORD106391_20240826_CUST01374_MED018"/>
        <s v="ORD106392_20240423_CUST02615_MED023"/>
        <s v="ORD106393_20251206_CUST02911_MED018"/>
        <s v="ORD106394_20250305_CUST00579_MED027"/>
        <s v="ORD106395_20240129_CUST01531_MED014"/>
        <s v="ORD106396_20240908_CUST00624_MED016"/>
        <s v="ORD106396_20240517_CUST01409_MED013"/>
        <s v="ORD106396_20241001_CUST02744_MED015"/>
        <s v="ORD106399_20250831_CUST03253_MED005"/>
        <s v="ORD106400_20250725_CUST00945_MED023"/>
        <s v="ORD106401_20240216_CUST02737_MED029"/>
        <s v="ORD106402_20251017_CUST00870_MED021"/>
        <s v="ORD106403_20240102_CUST01227_MED025"/>
        <s v="ORD106404_20250319_CUST01849_MED008"/>
        <s v="ORD106405_20240513_CUST02755_MED027"/>
        <s v="ORD106406_20240626_CUST01619_MED010"/>
        <s v="ORD106407_20240529_CUST00098_MED010"/>
        <s v="ORD106407_20250502_CUST02737_MED014"/>
        <s v="ORD106407_20240620_CUST00052_MED011"/>
        <s v="ORD106410_20241019_CUST01748_MED012"/>
        <s v="ORD106411_20241024_CUST00897_MED014"/>
        <s v="ORD106412_20240923_CUST01504_MED014"/>
        <s v="ORD106413_20250326_CUST00193_MED027"/>
        <s v="ORD106414_20250603_CUST02165_MED005"/>
        <s v="ORD106415_20250501_CUST02651_MED003"/>
        <s v="ORD106416_20250428_CUST03449_MED018"/>
        <s v="ORD106417_20250315_CUST00570_MED020"/>
        <s v="ORD106418_20241218_CUST01648_MED029"/>
        <s v="ORD106419_20241025_CUST00183_MED021"/>
        <s v="ORD106420_20240105_CUST02220_MED014"/>
        <s v="ORD106420_20250415_CUST02595_MED006"/>
        <s v="ORD106420_20241008_CUST01933_MED003"/>
        <s v="ORD106423_20240511_CUST01651_MED019"/>
        <s v="ORD106424_20240914_CUST02931_MED027"/>
        <s v="ORD106425_20240422_CUST00333_MED001"/>
        <s v="ORD106426_20240715_CUST03032_MED030"/>
        <s v="ORD106427_20251202_CUST02539_MED004"/>
        <s v="ORD106428_20240601_CUST00810_MED005"/>
        <s v="ORD106429_20240404_CUST03181_MED029"/>
        <s v="ORD106430_20250512_CUST01323_MED007"/>
        <s v="ORD106430_20240610_CUST02969_MED010"/>
        <s v="ORD106432_20250428_CUST03352_MED015"/>
        <s v="ORD106433_20240101_CUST01131_MED025"/>
        <s v="ORD106434_20250113_CUST00944_MED007"/>
        <s v="ORD106435_20240918_CUST01280_MED019"/>
        <s v="ORD106436_20241024_CUST02660_MED021"/>
        <s v="ORD106437_20241220_CUST02943_MED017"/>
        <s v="ORD106438_20250604_CUST02359_MED008"/>
        <s v="ORD106438_20240729_CUST02024_MED018"/>
        <s v="ORD106440_20240509_CUST01077_MED003"/>
        <s v="ORD106441_20241103_CUST03182_MED020"/>
        <s v="ORD106442_20250911_CUST00053_MED025"/>
        <s v="ORD106442_20251103_CUST01483_MED002"/>
        <s v="ORD106444_20240601_CUST02278_MED004"/>
        <s v="ORD106445_20250328_CUST01489_MED007"/>
        <s v="ORD106446_20240807_CUST03054_MED023"/>
        <s v="ORD106446_20250411_CUST01033_MED004"/>
        <s v="ORD106448_20250516_CUST00394_MED022"/>
        <s v="ORD106449_20241221_CUST03400_MED027"/>
        <s v="ORD106450_20240720_CUST03423_MED002"/>
        <s v="ORD106451_20240123_CUST01721_MED014"/>
        <s v="ORD106452_20240130_CUST00744_MED017"/>
        <s v="ORD106453_20241115_CUST03104_MED028"/>
        <s v="ORD106454_20251005_CUST00661_MED024"/>
        <s v="ORD106455_20251022_CUST02646_MED012"/>
        <s v="ORD106456_20241129_CUST02829_MED005"/>
        <s v="ORD106457_20240907_CUST00068_MED007"/>
        <s v="ORD106458_20240519_CUST01081_MED007"/>
        <s v="ORD106458_20240202_CUST01815_MED021"/>
        <s v="ORD106458_20250813_CUST00328_MED020"/>
        <s v="ORD106458_20251211_CUST00259_MED029"/>
        <s v="ORD106462_20241217_CUST00245_MED003"/>
        <s v="ORD106463_20240212_CUST00800_MED002"/>
        <s v="ORD106464_20240903_CUST02019_MED029"/>
        <s v="ORD106465_20251222_CUST02204_MED026"/>
        <s v="ORD106466_20241029_CUST02210_MED008"/>
        <s v="ORD106467_20241104_CUST01938_MED020"/>
        <s v="ORD106468_20240114_CUST03298_MED025"/>
        <s v="ORD106469_20251024_CUST01545_MED027"/>
        <s v="ORD106470_20240315_CUST00412_MED012"/>
        <s v="ORD106471_20250319_CUST00540_MED015"/>
        <s v="ORD106472_20240203_CUST01024_MED016"/>
        <s v="ORD106473_20240308_CUST01319_MED027"/>
        <s v="ORD106474_20250315_CUST02478_MED002"/>
        <s v="ORD106475_20241031_CUST02150_MED009"/>
        <s v="ORD106476_20240627_CUST01697_MED007"/>
        <s v="ORD106477_20240826_CUST00773_MED030"/>
        <s v="ORD106478_20250924_CUST00653_MED015"/>
        <s v="ORD106478_20250205_CUST00096_MED003"/>
        <s v="ORD106478_20250707_CUST01932_MED020"/>
        <s v="ORD106478_20240228_CUST03191_MED016"/>
        <s v="ORD106482_20240710_CUST02595_MED001"/>
        <s v="ORD106483_20240102_CUST01706_MED019"/>
        <s v="ORD106484_20250617_CUST03147_MED020"/>
        <s v="ORD106485_20240427_CUST02382_MED006"/>
        <s v="ORD106486_20240714_CUST02042_MED021"/>
        <s v="ORD106487_20240428_CUST02766_MED006"/>
        <s v="ORD106488_20250116_CUST03035_MED011"/>
        <s v="ORD106489_20240503_CUST01412_MED013"/>
        <s v="ORD106490_20250611_CUST00908_MED017"/>
        <s v="ORD106491_20240420_CUST01306_MED005"/>
        <s v="ORD106492_20251230_CUST03321_MED011"/>
        <s v="ORD106493_20240128_CUST01787_MED020"/>
        <s v="ORD106494_20240531_CUST03489_MED022"/>
        <s v="ORD106495_20240321_CUST00935_MED028"/>
        <s v="ORD106496_20240423_CUST01983_MED012"/>
        <s v="ORD106497_20250307_CUST00278_MED023"/>
        <s v="ORD106498_20250810_CUST00802_MED004"/>
        <s v="ORD106499_20251108_CUST01120_MED007"/>
        <s v="ORD106499_20250412_CUST01854_MED016"/>
        <s v="ORD106501_20250603_CUST00281_MED014"/>
        <s v="ORD106502_20241023_CUST00956_MED001"/>
        <s v="ORD106503_20240516_CUST01074_MED030"/>
        <s v="ORD106504_20251128_CUST01563_MED004"/>
        <s v="ORD106505_20240506_CUST01287_MED016"/>
        <s v="ORD106505_20240110_CUST01649_MED009"/>
        <s v="ORD106505_20240707_CUST02607_MED027"/>
        <s v="ORD106508_20241102_CUST01488_MED016"/>
        <s v="ORD106509_20241104_CUST00307_MED012"/>
        <s v="ORD106510_20240307_CUST02849_MED003"/>
        <s v="ORD106511_20250528_CUST00655_MED015"/>
        <s v="ORD106512_20250109_CUST00114_MED021"/>
        <s v="ORD106513_20250521_CUST02296_MED014"/>
        <s v="ORD106513_20250809_CUST01353_MED012"/>
        <s v="ORD106515_20240213_CUST01068_MED030"/>
        <s v="ORD106516_20250822_CUST02417_MED027"/>
        <s v="ORD106517_20240626_CUST01115_MED002"/>
        <s v="ORD106518_20250425_CUST00473_MED002"/>
        <s v="ORD106519_20250728_CUST00743_MED005"/>
        <s v="ORD106520_20240721_CUST00521_MED019"/>
        <s v="ORD106521_20250626_CUST01232_MED019"/>
        <s v="ORD106522_20240428_CUST00274_MED017"/>
        <s v="ORD106523_20250308_CUST02466_MED018"/>
        <s v="ORD106524_20251202_CUST01800_MED003"/>
        <s v="ORD106525_20241217_CUST01155_MED010"/>
        <s v="ORD106526_20240623_CUST03361_MED002"/>
        <s v="ORD106527_20250715_CUST00472_MED003"/>
        <s v="ORD106528_20250617_CUST02028_MED030"/>
        <s v="ORD106529_20250529_CUST02753_MED024"/>
        <s v="ORD106530_20240526_CUST01584_MED018"/>
        <s v="ORD106531_20251008_CUST03484_MED011"/>
        <s v="ORD106532_20240521_CUST00645_MED014"/>
        <s v="ORD106533_20240611_CUST02592_MED002"/>
        <s v="ORD106534_20240412_CUST02044_MED029"/>
        <s v="ORD106535_20240812_CUST00104_MED027"/>
        <s v="ORD106536_20251106_CUST00583_MED004"/>
        <s v="ORD106537_20240520_CUST02101_MED017"/>
        <s v="ORD106538_20250912_CUST00722_MED008"/>
        <s v="ORD106539_20250831_CUST01277_MED009"/>
        <s v="ORD106539_20250729_CUST00771_MED026"/>
        <s v="ORD106541_20251207_CUST01833_MED021"/>
        <s v="ORD106542_20240319_CUST00439_MED030"/>
        <s v="ORD106543_20250922_CUST01550_MED030"/>
        <s v="ORD106544_20240329_CUST02672_MED008"/>
        <s v="ORD106545_20240505_CUST00844_MED025"/>
        <s v="ORD106545_20240826_CUST01807_MED027"/>
        <s v="ORD106545_20250411_CUST00936_MED018"/>
        <s v="ORD106548_20250723_CUST02850_MED021"/>
        <s v="ORD106549_20250710_CUST02212_MED026"/>
        <s v="ORD106550_20251001_CUST02332_MED011"/>
        <s v="ORD106551_20240731_CUST02155_MED007"/>
        <s v="ORD106552_20250201_CUST02485_MED028"/>
        <s v="ORD106553_20240114_CUST03472_MED027"/>
        <s v="ORD106554_20251108_CUST02286_MED013"/>
        <s v="ORD106555_20251219_CUST03176_MED027"/>
        <s v="ORD106556_20250901_CUST01935_MED005"/>
        <s v="ORD106557_20240613_CUST01705_MED024"/>
        <s v="ORD106558_20240323_CUST00825_MED009"/>
        <s v="ORD106558_20240613_CUST02553_MED001"/>
        <s v="ORD106558_20240204_CUST03130_MED001"/>
        <s v="ORD106561_20240624_CUST00281_MED028"/>
        <s v="ORD106562_20250905_CUST02008_MED017"/>
        <s v="ORD106563_20251120_CUST01876_MED022"/>
        <s v="ORD106564_20241113_CUST01369_MED003"/>
        <s v="ORD106565_20250127_CUST01340_MED026"/>
        <s v="ORD106565_20250122_CUST03323_MED007"/>
        <s v="ORD106567_20240922_CUST02108_MED003"/>
        <s v="ORD106568_20240110_CUST03271_MED013"/>
        <s v="ORD106569_20240723_CUST01906_MED005"/>
        <s v="ORD106570_20250906_CUST00488_MED027"/>
        <s v="ORD106570_20250805_CUST01317_MED015"/>
        <s v="ORD106572_20240519_CUST00878_MED028"/>
        <s v="ORD106572_20240504_CUST01059_MED009"/>
        <s v="ORD106574_20250407_CUST01726_MED024"/>
        <s v="ORD106575_20240625_CUST00511_MED018"/>
        <s v="ORD106576_20240412_CUST01783_MED014"/>
        <s v="ORD106577_20250726_CUST01416_MED021"/>
        <s v="ORD106578_20251201_CUST01539_MED021"/>
        <s v="ORD106579_20250731_CUST00646_MED014"/>
        <s v="ORD106580_20250410_CUST02861_MED014"/>
        <s v="ORD106581_20250424_CUST01553_MED010"/>
        <s v="ORD106582_20251109_CUST01583_MED008"/>
        <s v="ORD106583_20251122_CUST01082_MED029"/>
        <s v="ORD106583_20250519_CUST02607_MED011"/>
        <s v="ORD106585_20240218_CUST00595_MED024"/>
        <s v="ORD106586_20251014_CUST00378_MED030"/>
        <s v="ORD106586_20250806_CUST02507_MED012"/>
        <s v="ORD106586_20240723_CUST00291_MED018"/>
        <s v="ORD106589_20250319_CUST00575_MED020"/>
        <s v="ORD106590_20240328_CUST00543_MED011"/>
        <s v="ORD106591_20251027_CUST00265_MED010"/>
        <s v="ORD106592_20240107_CUST02325_MED011"/>
        <s v="ORD106593_20251115_CUST00848_MED028"/>
        <s v="ORD106594_20250206_CUST00634_MED007"/>
        <s v="ORD106595_20240831_CUST01621_MED027"/>
        <s v="ORD106596_20250912_CUST00058_MED029"/>
        <s v="ORD106597_20241012_CUST02350_MED009"/>
        <s v="ORD106598_20240710_CUST03238_MED015"/>
        <s v="ORD106599_20241207_CUST01825_MED010"/>
        <s v="ORD106600_20250919_CUST00157_MED013"/>
        <s v="ORD106601_20240321_CUST01705_MED007"/>
        <s v="ORD106602_20240625_CUST02188_MED009"/>
        <s v="ORD106603_20250606_CUST00391_MED010"/>
        <s v="ORD106604_20241201_CUST02508_MED012"/>
        <s v="ORD106605_20250325_CUST02679_MED029"/>
        <s v="ORD106606_20240304_CUST01610_MED005"/>
        <s v="ORD106606_20250502_CUST00211_MED016"/>
        <s v="ORD106608_20250406_CUST02542_MED030"/>
        <s v="ORD106609_20250223_CUST02715_MED003"/>
        <s v="ORD106610_20250818_CUST01421_MED005"/>
        <s v="ORD106611_20240421_CUST03223_MED027"/>
        <s v="ORD106612_20250513_CUST02136_MED029"/>
        <s v="ORD106613_20240929_CUST03006_MED008"/>
        <s v="ORD106614_20250402_CUST00417_MED004"/>
        <s v="ORD106614_20240719_CUST01601_MED021"/>
        <s v="ORD106616_20241104_CUST02397_MED014"/>
        <s v="ORD106616_20250826_CUST02713_MED018"/>
        <s v="ORD106618_20240708_CUST03476_MED003"/>
        <s v="ORD106619_20250930_CUST03000_MED022"/>
        <s v="ORD106619_20251107_CUST00146_MED027"/>
        <s v="ORD106621_20251021_CUST00314_MED005"/>
        <s v="ORD106622_20240104_CUST01795_MED019"/>
        <s v="ORD106623_20240105_CUST00026_MED006"/>
        <s v="ORD106623_20250807_CUST00606_MED009"/>
        <s v="ORD106625_20240205_CUST01902_MED006"/>
        <s v="ORD106626_20250530_CUST03402_MED020"/>
        <s v="ORD106627_20250114_CUST00956_MED029"/>
        <s v="ORD106627_20240518_CUST03281_MED015"/>
        <s v="ORD106629_20251006_CUST02671_MED004"/>
        <s v="ORD106630_20240428_CUST02077_MED019"/>
        <s v="ORD106631_20240609_CUST02384_MED014"/>
        <s v="ORD106632_20240429_CUST02194_MED015"/>
        <s v="ORD106633_20250718_CUST02861_MED013"/>
        <s v="ORD106634_20250803_CUST00176_MED009"/>
        <s v="ORD106635_20251125_CUST02700_MED030"/>
        <s v="ORD106636_20240130_CUST01632_MED012"/>
        <s v="ORD106636_20250904_CUST02473_MED006"/>
        <s v="ORD106636_20251201_CUST00342_MED001"/>
        <s v="ORD106636_20250827_CUST00378_MED002"/>
        <s v="ORD106640_20250915_CUST01543_MED017"/>
        <s v="ORD106641_20250128_CUST00709_MED007"/>
        <s v="ORD106642_20251129_CUST03436_MED016"/>
        <s v="ORD106643_20250411_CUST02028_MED029"/>
        <s v="ORD106644_20241106_CUST01625_MED029"/>
        <s v="ORD106645_20240519_CUST01681_MED014"/>
        <s v="ORD106646_20241006_CUST02144_MED003"/>
        <s v="ORD106647_20250522_CUST02325_MED009"/>
        <s v="ORD106648_20250303_CUST02156_MED028"/>
        <s v="ORD106649_20240622_CUST02170_MED027"/>
        <s v="ORD106650_20250820_CUST02954_MED005"/>
        <s v="ORD106651_20241116_CUST00149_MED002"/>
        <s v="ORD106652_20250826_CUST00230_MED029"/>
        <s v="ORD106653_20250605_CUST00830_MED010"/>
        <s v="ORD106653_20240630_CUST01213_MED003"/>
        <s v="ORD106655_20250408_CUST01898_MED005"/>
        <s v="ORD106656_20251212_CUST01892_MED004"/>
        <s v="ORD106657_20240129_CUST02926_MED002"/>
        <s v="ORD106658_20241104_CUST01499_MED015"/>
        <s v="ORD106658_20240808_CUST01499_MED024"/>
        <s v="ORD106660_20240817_CUST00492_MED006"/>
        <s v="ORD106661_20240812_CUST00965_MED024"/>
        <s v="ORD106662_20251118_CUST01811_MED002"/>
        <s v="ORD106663_20250911_CUST01980_MED026"/>
        <s v="ORD106664_20251216_CUST00655_MED015"/>
        <s v="ORD106665_20240728_CUST03104_MED003"/>
        <s v="ORD106666_20240623_CUST00795_MED006"/>
        <s v="ORD106667_20240325_CUST00869_MED016"/>
        <s v="ORD106668_20250826_CUST01768_MED020"/>
        <s v="ORD106668_20250712_CUST00712_MED022"/>
        <s v="ORD106670_20240521_CUST01852_MED022"/>
        <s v="ORD106671_20250216_CUST03091_MED015"/>
        <s v="ORD106672_20240922_CUST00592_MED016"/>
        <s v="ORD106673_20241222_CUST02664_MED005"/>
        <s v="ORD106673_20241003_CUST01091_MED022"/>
        <s v="ORD106675_20250519_CUST02273_MED004"/>
        <s v="ORD106676_20251112_CUST02369_MED014"/>
        <s v="ORD106677_20240516_CUST02897_MED013"/>
        <s v="ORD106678_20241118_CUST01547_MED030"/>
        <s v="ORD106679_20251005_CUST01914_MED026"/>
        <s v="ORD106680_20250329_CUST00868_MED003"/>
        <s v="ORD106681_20240208_CUST01875_MED023"/>
        <s v="ORD106682_20250625_CUST02924_MED023"/>
        <s v="ORD106682_20240124_CUST01642_MED013"/>
        <s v="ORD106684_20240726_CUST02980_MED028"/>
        <s v="ORD106685_20240314_CUST00240_MED014"/>
        <s v="ORD106686_20251129_CUST03202_MED014"/>
        <s v="ORD106687_20250305_CUST00042_MED016"/>
        <s v="ORD106688_20250613_CUST00839_MED027"/>
        <s v="ORD106689_20240806_CUST03080_MED016"/>
        <s v="ORD106690_20241108_CUST00435_MED017"/>
        <s v="ORD106691_20240411_CUST01295_MED028"/>
        <s v="ORD106692_20240921_CUST01255_MED013"/>
        <s v="ORD106693_20241114_CUST00681_MED009"/>
        <s v="ORD106694_20240322_CUST02420_MED023"/>
        <s v="ORD106695_20241204_CUST02916_MED016"/>
        <s v="ORD106696_20240409_CUST01899_MED018"/>
        <s v="ORD106697_20251027_CUST02288_MED004"/>
        <s v="ORD106698_20250125_CUST02205_MED025"/>
        <s v="ORD106699_20251125_CUST01027_MED010"/>
        <s v="ORD106700_20250909_CUST00213_MED002"/>
        <s v="ORD106701_20251218_CUST01342_MED016"/>
        <s v="ORD106702_20251222_CUST00262_MED011"/>
        <s v="ORD106703_20241022_CUST00489_MED028"/>
        <s v="ORD106704_20240214_CUST03452_MED025"/>
        <s v="ORD106705_20240501_CUST02607_MED001"/>
        <s v="ORD106706_20250419_CUST02831_MED022"/>
        <s v="ORD106707_20250702_CUST01933_MED010"/>
        <s v="ORD106708_20251211_CUST01313_MED013"/>
        <s v="ORD106709_20250128_CUST01133_MED028"/>
        <s v="ORD106710_20241106_CUST01074_MED018"/>
        <s v="ORD106711_20250711_CUST01407_MED019"/>
        <s v="ORD106712_20241220_CUST03301_MED016"/>
        <s v="ORD106713_20240529_CUST02547_MED002"/>
        <s v="ORD106714_20251203_CUST01009_MED024"/>
        <s v="ORD106714_20240414_CUST00035_MED025"/>
        <s v="ORD106716_20250926_CUST01718_MED020"/>
        <s v="ORD106717_20240405_CUST01483_MED026"/>
        <s v="ORD106718_20241112_CUST01674_MED023"/>
        <s v="ORD106719_20240502_CUST02468_MED018"/>
        <s v="ORD106719_20240808_CUST03365_MED013"/>
        <s v="ORD106719_20240409_CUST01492_MED008"/>
        <s v="ORD106722_20250506_CUST01716_MED020"/>
        <s v="ORD106722_20250604_CUST00219_MED022"/>
        <s v="ORD106724_20240629_CUST01163_MED017"/>
        <s v="ORD106725_20241016_CUST03249_MED003"/>
        <s v="ORD106726_20251002_CUST00168_MED029"/>
        <s v="ORD106727_20250514_CUST01165_MED012"/>
        <s v="ORD106728_20240728_CUST01540_MED019"/>
        <s v="ORD106728_20250304_CUST01102_MED004"/>
        <s v="ORD106730_20240127_CUST01415_MED002"/>
        <s v="ORD106731_20250725_CUST00723_MED005"/>
        <s v="ORD106731_20251011_CUST00606_MED022"/>
        <s v="ORD106733_20240715_CUST01758_MED008"/>
        <s v="ORD106733_20251212_CUST03246_MED019"/>
        <s v="ORD106735_20250522_CUST00162_MED007"/>
        <s v="ORD106736_20250805_CUST02206_MED025"/>
        <s v="ORD106736_20240110_CUST02751_MED016"/>
        <s v="ORD106736_20250208_CUST01039_MED005"/>
        <s v="ORD106736_20240306_CUST03178_MED003"/>
        <s v="ORD106736_20240521_CUST01954_MED009"/>
        <s v="ORD106741_20250526_CUST00304_MED020"/>
        <s v="ORD106742_20250614_CUST01577_MED020"/>
        <s v="ORD106743_20250617_CUST00473_MED006"/>
        <s v="ORD106744_20251205_CUST03139_MED025"/>
        <s v="ORD106744_20250426_CUST00594_MED012"/>
        <s v="ORD106744_20241121_CUST01039_MED008"/>
        <s v="ORD106747_20240709_CUST00908_MED015"/>
        <s v="ORD106748_20240801_CUST01248_MED014"/>
        <s v="ORD106749_20250429_CUST01948_MED010"/>
        <s v="ORD106750_20240904_CUST03113_MED004"/>
        <s v="ORD106751_20240822_CUST02062_MED029"/>
        <s v="ORD106752_20241001_CUST01933_MED022"/>
        <s v="ORD106753_20240417_CUST00507_MED028"/>
        <s v="ORD106754_20240417_CUST03421_MED014"/>
        <s v="ORD106755_20240403_CUST03112_MED019"/>
        <s v="ORD106756_20240406_CUST00588_MED011"/>
        <s v="ORD106757_20250917_CUST02239_MED022"/>
        <s v="ORD106757_20240908_CUST03313_MED029"/>
        <s v="ORD106759_20240801_CUST02549_MED013"/>
        <s v="ORD106760_20250315_CUST02348_MED009"/>
        <s v="ORD106761_20250619_CUST02284_MED012"/>
        <s v="ORD106762_20251020_CUST02537_MED002"/>
        <s v="ORD106763_20240512_CUST00163_MED020"/>
        <s v="ORD106763_20240518_CUST03166_MED001"/>
        <s v="ORD106763_20240510_CUST02783_MED017"/>
        <s v="ORD106766_20251108_CUST01981_MED009"/>
        <s v="ORD106767_20251123_CUST00772_MED016"/>
        <s v="ORD106768_20250329_CUST00502_MED019"/>
        <s v="ORD106769_20241210_CUST01979_MED005"/>
        <s v="ORD106770_20250321_CUST00622_MED005"/>
        <s v="ORD106771_20250326_CUST02596_MED011"/>
        <s v="ORD106772_20250622_CUST02147_MED023"/>
        <s v="ORD106773_20250623_CUST03136_MED003"/>
        <s v="ORD106774_20240308_CUST02566_MED025"/>
        <s v="ORD106774_20250812_CUST02822_MED015"/>
        <s v="ORD106776_20250614_CUST01942_MED007"/>
        <s v="ORD106777_20240801_CUST00163_MED023"/>
        <s v="ORD106778_20251006_CUST01576_MED010"/>
        <s v="ORD106779_20250325_CUST03000_MED011"/>
        <s v="ORD106780_20240307_CUST02189_MED017"/>
        <s v="ORD106780_20240504_CUST03151_MED006"/>
        <s v="ORD106782_20250715_CUST02980_MED024"/>
        <s v="ORD106783_20240411_CUST00704_MED015"/>
        <s v="ORD106784_20250905_CUST00267_MED023"/>
        <s v="ORD106785_20240510_CUST00974_MED029"/>
        <s v="ORD106786_20240205_CUST00962_MED005"/>
        <s v="ORD106786_20250918_CUST01466_MED007"/>
        <s v="ORD106788_20250920_CUST00693_MED001"/>
        <s v="ORD106789_20240607_CUST01703_MED026"/>
        <s v="ORD106789_20251019_CUST01678_MED009"/>
        <s v="ORD106791_20250515_CUST02499_MED018"/>
        <s v="ORD106792_20240722_CUST00211_MED023"/>
        <s v="ORD106793_20241025_CUST00089_MED006"/>
        <s v="ORD106794_20250226_CUST00296_MED029"/>
        <s v="ORD106795_20240812_CUST01130_MED012"/>
        <s v="ORD106796_20250613_CUST00450_MED013"/>
        <s v="ORD106797_20241212_CUST01794_MED001"/>
        <s v="ORD106797_20240522_CUST00263_MED006"/>
        <s v="ORD106799_20250203_CUST01160_MED011"/>
        <s v="ORD106800_20240916_CUST01472_MED013"/>
        <s v="ORD106801_20240811_CUST03054_MED022"/>
        <s v="ORD106802_20250327_CUST01801_MED001"/>
        <s v="ORD106803_20240504_CUST00788_MED023"/>
        <s v="ORD106804_20241224_CUST00552_MED018"/>
        <s v="ORD106804_20240414_CUST01656_MED028"/>
        <s v="ORD106806_20240308_CUST02706_MED013"/>
        <s v="ORD106806_20240520_CUST02972_MED025"/>
        <s v="ORD106808_20240717_CUST01165_MED026"/>
        <s v="ORD106809_20250110_CUST01488_MED010"/>
        <s v="ORD106809_20241208_CUST01680_MED017"/>
        <s v="ORD106811_20250630_CUST02599_MED011"/>
        <s v="ORD106812_20240914_CUST00804_MED020"/>
        <s v="ORD106812_20241221_CUST00596_MED015"/>
        <s v="ORD106814_20240729_CUST02845_MED006"/>
        <s v="ORD106815_20240827_CUST02518_MED007"/>
        <s v="ORD106816_20250630_CUST01026_MED015"/>
        <s v="ORD106817_20251218_CUST00870_MED013"/>
        <s v="ORD106818_20250717_CUST03342_MED016"/>
        <s v="ORD106819_20251005_CUST02020_MED020"/>
        <s v="ORD106819_20240218_CUST02951_MED023"/>
        <s v="ORD106821_20241116_CUST02927_MED008"/>
        <s v="ORD106822_20240616_CUST03216_MED009"/>
        <s v="ORD106823_20240420_CUST00614_MED016"/>
        <s v="ORD106824_20250223_CUST02645_MED025"/>
        <s v="ORD106825_20250108_CUST00056_MED003"/>
        <s v="ORD106826_20250108_CUST01363_MED021"/>
        <s v="ORD106827_20240108_CUST00149_MED012"/>
        <s v="ORD106827_20241011_CUST00816_MED029"/>
        <s v="ORD106829_20250105_CUST02483_MED007"/>
        <s v="ORD106830_20240512_CUST01012_MED005"/>
        <s v="ORD106831_20240318_CUST02824_MED004"/>
        <s v="ORD106832_20240714_CUST01135_MED011"/>
        <s v="ORD106833_20250603_CUST01077_MED002"/>
        <s v="ORD106834_20240426_CUST02241_MED015"/>
        <s v="ORD106835_20240523_CUST00775_MED008"/>
        <s v="ORD106836_20250720_CUST02998_MED018"/>
        <s v="ORD106837_20240823_CUST01338_MED017"/>
        <s v="ORD106838_20250530_CUST00278_MED017"/>
        <s v="ORD106839_20250217_CUST01233_MED028"/>
        <s v="ORD106840_20240209_CUST01139_MED017"/>
        <s v="ORD106841_20250927_CUST01195_MED021"/>
        <s v="ORD106842_20240917_CUST03195_MED026"/>
        <s v="ORD106843_20250823_CUST00402_MED016"/>
        <s v="ORD106844_20240121_CUST02066_MED024"/>
        <s v="ORD106845_20250616_CUST01157_MED019"/>
        <s v="ORD106846_20240310_CUST02273_MED014"/>
        <s v="ORD106847_20250522_CUST00654_MED009"/>
        <s v="ORD106848_20250803_CUST02084_MED003"/>
        <s v="ORD106849_20250523_CUST03448_MED019"/>
        <s v="ORD106850_20250427_CUST02971_MED019"/>
        <s v="ORD106851_20240128_CUST03433_MED022"/>
        <s v="ORD106852_20240514_CUST01299_MED019"/>
        <s v="ORD106853_20240522_CUST01854_MED016"/>
        <s v="ORD106853_20250424_CUST00452_MED018"/>
        <s v="ORD106855_20250603_CUST00389_MED025"/>
        <s v="ORD106856_20250702_CUST00867_MED010"/>
        <s v="ORD106856_20240925_CUST01216_MED002"/>
        <s v="ORD106858_20240624_CUST00667_MED023"/>
        <s v="ORD106859_20240211_CUST01663_MED025"/>
        <s v="ORD106860_20251029_CUST00667_MED006"/>
        <s v="ORD106861_20240110_CUST01072_MED017"/>
        <s v="ORD106862_20240521_CUST01212_MED001"/>
        <s v="ORD106863_20240307_CUST02333_MED006"/>
        <s v="ORD106863_20240428_CUST03026_MED030"/>
        <s v="ORD106865_20251021_CUST02876_MED029"/>
        <s v="ORD106866_20250813_CUST02027_MED007"/>
        <s v="ORD106866_20250529_CUST02559_MED004"/>
        <s v="ORD106866_20251022_CUST00312_MED029"/>
        <s v="ORD106869_20241114_CUST02976_MED022"/>
        <s v="ORD106870_20240122_CUST02172_MED004"/>
        <s v="ORD106871_20241206_CUST01216_MED010"/>
        <s v="ORD106872_20250810_CUST00840_MED010"/>
        <s v="ORD106873_20250221_CUST00071_MED023"/>
        <s v="ORD106874_20240620_CUST00409_MED025"/>
        <s v="ORD106875_20250530_CUST00585_MED012"/>
        <s v="ORD106876_20251022_CUST02486_MED012"/>
        <s v="ORD106876_20241218_CUST02846_MED009"/>
        <s v="ORD106876_20250511_CUST02330_MED023"/>
        <s v="ORD106879_20250408_CUST02690_MED022"/>
        <s v="ORD106880_20251125_CUST00742_MED024"/>
        <s v="ORD106881_20250620_CUST01177_MED029"/>
        <s v="ORD106882_20240522_CUST00993_MED013"/>
        <s v="ORD106883_20241208_CUST02919_MED028"/>
        <s v="ORD106884_20240816_CUST01623_MED003"/>
        <s v="ORD106885_20251026_CUST02193_MED020"/>
        <s v="ORD106886_20241102_CUST01308_MED023"/>
        <s v="ORD106887_20240423_CUST00139_MED024"/>
        <s v="ORD106887_20250910_CUST00516_MED016"/>
        <s v="ORD106889_20251107_CUST01751_MED009"/>
        <s v="ORD106890_20250903_CUST02005_MED019"/>
        <s v="ORD106891_20241005_CUST00047_MED025"/>
        <s v="ORD106892_20250523_CUST00400_MED027"/>
        <s v="ORD106893_20250622_CUST01516_MED008"/>
        <s v="ORD106894_20251205_CUST00206_MED028"/>
        <s v="ORD106895_20241213_CUST00710_MED021"/>
        <s v="ORD106896_20240927_CUST02784_MED016"/>
        <s v="ORD106897_20240525_CUST01582_MED025"/>
        <s v="ORD106897_20240424_CUST00075_MED012"/>
        <s v="ORD106897_20240818_CUST02609_MED016"/>
        <s v="ORD106900_20250704_CUST00097_MED016"/>
        <s v="ORD106900_20250609_CUST00091_MED012"/>
        <s v="ORD106900_20250226_CUST02789_MED026"/>
        <s v="ORD106903_20250411_CUST01430_MED003"/>
        <s v="ORD106904_20250124_CUST03059_MED008"/>
        <s v="ORD106904_20240106_CUST03439_MED012"/>
        <s v="ORD106906_20240201_CUST01622_MED030"/>
        <s v="ORD106906_20251107_CUST01529_MED011"/>
        <s v="ORD106908_20250218_CUST00589_MED022"/>
        <s v="ORD106909_20250723_CUST00970_MED011"/>
        <s v="ORD106910_20250129_CUST00827_MED022"/>
        <s v="ORD106911_20241116_CUST00334_MED027"/>
        <s v="ORD106912_20250513_CUST00943_MED014"/>
        <s v="ORD106912_20241208_CUST01402_MED024"/>
        <s v="ORD106912_20240423_CUST00308_MED002"/>
        <s v="ORD106915_20250122_CUST02874_MED004"/>
        <s v="ORD106916_20250411_CUST00930_MED004"/>
        <s v="ORD106917_20240329_CUST00164_MED015"/>
        <s v="ORD106918_20241112_CUST00371_MED016"/>
        <s v="ORD106919_20240523_CUST00234_MED020"/>
        <s v="ORD106920_20250627_CUST01859_MED012"/>
        <s v="ORD106921_20251130_CUST02244_MED002"/>
        <s v="ORD106921_20241007_CUST00409_MED029"/>
        <s v="ORD106921_20250115_CUST00795_MED025"/>
        <s v="ORD106924_20241130_CUST01674_MED002"/>
        <s v="ORD106924_20250711_CUST01278_MED004"/>
        <s v="ORD106926_20240619_CUST01019_MED022"/>
        <s v="ORD106927_20250912_CUST00951_MED011"/>
        <s v="ORD106928_20250710_CUST02664_MED030"/>
        <s v="ORD106929_20250805_CUST01575_MED023"/>
        <s v="ORD106930_20240203_CUST02993_MED011"/>
        <s v="ORD106931_20240811_CUST02819_MED021"/>
        <s v="ORD106931_20241203_CUST00477_MED003"/>
        <s v="ORD106933_20240609_CUST00600_MED029"/>
        <s v="ORD106934_20240816_CUST01419_MED013"/>
        <s v="ORD106935_20240117_CUST01788_MED023"/>
        <s v="ORD106936_20250922_CUST00688_MED013"/>
        <s v="ORD106937_20251220_CUST00247_MED013"/>
        <s v="ORD106938_20251210_CUST00984_MED023"/>
        <s v="ORD106939_20240312_CUST00368_MED006"/>
        <s v="ORD106940_20240309_CUST02001_MED022"/>
        <s v="ORD106941_20240905_CUST00918_MED030"/>
        <s v="ORD106942_20240708_CUST01023_MED005"/>
        <s v="ORD106943_20250120_CUST03357_MED019"/>
        <s v="ORD106944_20251004_CUST02557_MED006"/>
        <s v="ORD106944_20251125_CUST02989_MED014"/>
        <s v="ORD106944_20251116_CUST01005_MED028"/>
        <s v="ORD106947_20240920_CUST01407_MED009"/>
        <s v="ORD106948_20250626_CUST02791_MED018"/>
        <s v="ORD106949_20240516_CUST02794_MED008"/>
        <s v="ORD106949_20241112_CUST01604_MED010"/>
        <s v="ORD106951_20240712_CUST02836_MED027"/>
        <s v="ORD106952_20251029_CUST03221_MED020"/>
        <s v="ORD106953_20250131_CUST01908_MED030"/>
        <s v="ORD106954_20240129_CUST01573_MED013"/>
        <s v="ORD106955_20240804_CUST01245_MED002"/>
        <s v="ORD106956_20241212_CUST02624_MED018"/>
        <s v="ORD106957_20241102_CUST02650_MED004"/>
        <s v="ORD106957_20250911_CUST02069_MED029"/>
        <s v="ORD106959_20241104_CUST00548_MED021"/>
        <s v="ORD106960_20240624_CUST01623_MED011"/>
        <s v="ORD106961_20240209_CUST03273_MED013"/>
        <s v="ORD106962_20241206_CUST00447_MED001"/>
        <s v="ORD106963_20241004_CUST01715_MED015"/>
        <s v="ORD106964_20241207_CUST03426_MED003"/>
        <s v="ORD106965_20250419_CUST01160_MED021"/>
        <s v="ORD106966_20250314_CUST01336_MED019"/>
        <s v="ORD106967_20240131_CUST03250_MED006"/>
        <s v="ORD106968_20250918_CUST01241_MED023"/>
        <s v="ORD106969_20250529_CUST00043_MED022"/>
        <s v="ORD106970_20240210_CUST00048_MED005"/>
        <s v="ORD106971_20250228_CUST02351_MED018"/>
        <s v="ORD106972_20240101_CUST02403_MED015"/>
        <s v="ORD106972_20240430_CUST02665_MED004"/>
        <s v="ORD106974_20240707_CUST01607_MED030"/>
        <s v="ORD106975_20250626_CUST03318_MED010"/>
        <s v="ORD106976_20250414_CUST03345_MED022"/>
        <s v="ORD106977_20240313_CUST01489_MED007"/>
        <s v="ORD106978_20240822_CUST00620_MED027"/>
        <s v="ORD106979_20250206_CUST03421_MED001"/>
        <s v="ORD106979_20241025_CUST03047_MED030"/>
        <s v="ORD106981_20241221_CUST00423_MED026"/>
        <s v="ORD106982_20250927_CUST02230_MED004"/>
        <s v="ORD106983_20250621_CUST03060_MED026"/>
        <s v="ORD106984_20240812_CUST00845_MED016"/>
        <s v="ORD106985_20240731_CUST02246_MED003"/>
        <s v="ORD106986_20250919_CUST02736_MED005"/>
        <s v="ORD106987_20241203_CUST01921_MED019"/>
        <s v="ORD106988_20250309_CUST02043_MED014"/>
        <s v="ORD106989_20250827_CUST01129_MED009"/>
        <s v="ORD106990_20250203_CUST02456_MED019"/>
        <s v="ORD106991_20240815_CUST01629_MED029"/>
        <s v="ORD106992_20250519_CUST00465_MED022"/>
        <s v="ORD106993_20241006_CUST01345_MED012"/>
        <s v="ORD106994_20240327_CUST02082_MED004"/>
        <s v="ORD106994_20250904_CUST00906_MED006"/>
        <s v="ORD106996_20250410_CUST00740_MED017"/>
        <s v="ORD106996_20250215_CUST02532_MED015"/>
        <s v="ORD106998_20240619_CUST01831_MED019"/>
        <s v="ORD106998_20250301_CUST03450_MED018"/>
        <s v="ORD107000_20240126_CUST03344_MED024"/>
        <s v="ORD107001_20250710_CUST00660_MED003"/>
        <s v="ORD107001_20250804_CUST01663_MED018"/>
        <s v="ORD107003_20240915_CUST02208_MED028"/>
        <s v="ORD107004_20240616_CUST03440_MED003"/>
        <s v="ORD107005_20250702_CUST02476_MED025"/>
        <s v="ORD107006_20250528_CUST03201_MED009"/>
        <s v="ORD107007_20250808_CUST02615_MED007"/>
        <s v="ORD107008_20250722_CUST01910_MED007"/>
        <s v="ORD107009_20250710_CUST02096_MED019"/>
        <s v="ORD107010_20240526_CUST03399_MED018"/>
        <s v="ORD107011_20251015_CUST02589_MED026"/>
        <s v="ORD107012_20250818_CUST00133_MED018"/>
        <s v="ORD107013_20251207_CUST02827_MED028"/>
        <s v="ORD107014_20250407_CUST01292_MED017"/>
        <s v="ORD107015_20251118_CUST03134_MED029"/>
        <s v="ORD107016_20240829_CUST00136_MED027"/>
        <s v="ORD107016_20240523_CUST00870_MED018"/>
        <s v="ORD107016_20240120_CUST00360_MED030"/>
        <s v="ORD107019_20251017_CUST00746_MED021"/>
        <s v="ORD107020_20251101_CUST02364_MED009"/>
        <s v="ORD107020_20241205_CUST02866_MED002"/>
        <s v="ORD107020_20251219_CUST03040_MED018"/>
        <s v="ORD107023_20250716_CUST02951_MED029"/>
        <s v="ORD107024_20250617_CUST00222_MED011"/>
        <s v="ORD107025_20250105_CUST01715_MED006"/>
        <s v="ORD107025_20241201_CUST01729_MED004"/>
        <s v="ORD107025_20251221_CUST01936_MED021"/>
        <s v="ORD107028_20250226_CUST01969_MED018"/>
        <s v="ORD107029_20251105_CUST01819_MED024"/>
        <s v="ORD107030_20240411_CUST02600_MED024"/>
        <s v="ORD107031_20250808_CUST01540_MED015"/>
        <s v="ORD107032_20251218_CUST00634_MED001"/>
        <s v="ORD107033_20240711_CUST02611_MED017"/>
        <s v="ORD107033_20241020_CUST02937_MED011"/>
        <s v="ORD107035_20250415_CUST02834_MED019"/>
        <s v="ORD107036_20250520_CUST01819_MED010"/>
        <s v="ORD107037_20251207_CUST02741_MED026"/>
        <s v="ORD107038_20250714_CUST02402_MED008"/>
        <s v="ORD107039_20240528_CUST02253_MED027"/>
        <s v="ORD107040_20250124_CUST00758_MED026"/>
        <s v="ORD107041_20250724_CUST01745_MED022"/>
        <s v="ORD107042_20250306_CUST00213_MED029"/>
        <s v="ORD107043_20240530_CUST02125_MED029"/>
        <s v="ORD107044_20250512_CUST00619_MED027"/>
        <s v="ORD107045_20241219_CUST00277_MED014"/>
        <s v="ORD107046_20250927_CUST02440_MED010"/>
        <s v="ORD107047_20240115_CUST02255_MED021"/>
        <s v="ORD107048_20250516_CUST00459_MED003"/>
        <s v="ORD107049_20240223_CUST00987_MED024"/>
        <s v="ORD107050_20240718_CUST01840_MED012"/>
        <s v="ORD107050_20240328_CUST02339_MED016"/>
        <s v="ORD107052_20250830_CUST01243_MED027"/>
        <s v="ORD107053_20250119_CUST01898_MED020"/>
        <s v="ORD107054_20251206_CUST00293_MED007"/>
        <s v="ORD107055_20250624_CUST03303_MED015"/>
        <s v="ORD107056_20240605_CUST02258_MED014"/>
        <s v="ORD107057_20240615_CUST02604_MED026"/>
        <s v="ORD107058_20250819_CUST02821_MED005"/>
        <s v="ORD107059_20250509_CUST02501_MED026"/>
        <s v="ORD107060_20241125_CUST00035_MED014"/>
        <s v="ORD107061_20240324_CUST01419_MED001"/>
        <s v="ORD107062_20251101_CUST00122_MED014"/>
        <s v="ORD107063_20250322_CUST00073_MED018"/>
        <s v="ORD107064_20250915_CUST02469_MED008"/>
        <s v="ORD107064_20251126_CUST02541_MED029"/>
        <s v="ORD107066_20240107_CUST02819_MED025"/>
        <s v="ORD107067_20250508_CUST00755_MED011"/>
        <s v="ORD107068_20240323_CUST01986_MED002"/>
        <s v="ORD107068_20240421_CUST03071_MED015"/>
        <s v="ORD107068_20240514_CUST01456_MED022"/>
        <s v="ORD107071_20240326_CUST00709_MED010"/>
        <s v="ORD107072_20251006_CUST00300_MED005"/>
        <s v="ORD107073_20240926_CUST01222_MED029"/>
        <s v="ORD107074_20250331_CUST02623_MED018"/>
        <s v="ORD107075_20240721_CUST01189_MED021"/>
        <s v="ORD107076_20240312_CUST02781_MED017"/>
        <s v="ORD107077_20250507_CUST02890_MED001"/>
        <s v="ORD107078_20251107_CUST03164_MED018"/>
        <s v="ORD107079_20240621_CUST01439_MED028"/>
        <s v="ORD107080_20240829_CUST00765_MED005"/>
        <s v="ORD107080_20240707_CUST02476_MED024"/>
        <s v="ORD107082_20250911_CUST02583_MED023"/>
        <s v="ORD107083_20250724_CUST02328_MED012"/>
        <s v="ORD107084_20250328_CUST00263_MED029"/>
        <s v="ORD107085_20240619_CUST00440_MED018"/>
        <s v="ORD107086_20241023_CUST02999_MED006"/>
        <s v="ORD107087_20250530_CUST02009_MED006"/>
        <s v="ORD107088_20250206_CUST02434_MED003"/>
        <s v="ORD107089_20250623_CUST01966_MED010"/>
        <s v="ORD107089_20250514_CUST01695_MED001"/>
        <s v="ORD107091_20250413_CUST02691_MED020"/>
        <s v="ORD107092_20250815_CUST00388_MED005"/>
        <s v="ORD107093_20240911_CUST00287_MED010"/>
        <s v="ORD107094_20250111_CUST00987_MED025"/>
        <s v="ORD107094_20250703_CUST02859_MED018"/>
        <s v="ORD107096_20250712_CUST03187_MED005"/>
        <s v="ORD107097_20251217_CUST01474_MED003"/>
        <s v="ORD107098_20240711_CUST03423_MED030"/>
        <s v="ORD107099_20240825_CUST02734_MED012"/>
        <s v="ORD107100_20250719_CUST00285_MED011"/>
        <s v="ORD107101_20250319_CUST03157_MED014"/>
        <s v="ORD107102_20241218_CUST03485_MED016"/>
        <s v="ORD107103_20241227_CUST02372_MED009"/>
        <s v="ORD107104_20250305_CUST02894_MED010"/>
        <s v="ORD107105_20240305_CUST02801_MED013"/>
        <s v="ORD107106_20240420_CUST00106_MED010"/>
        <s v="ORD107107_20251004_CUST02089_MED001"/>
        <s v="ORD107108_20250910_CUST01274_MED022"/>
        <s v="ORD107109_20250904_CUST01685_MED014"/>
        <s v="ORD107110_20251001_CUST01282_MED005"/>
        <s v="ORD107111_20250316_CUST02947_MED014"/>
        <s v="ORD107112_20251018_CUST02705_MED012"/>
        <s v="ORD107113_20241016_CUST02933_MED029"/>
        <s v="ORD107114_20250411_CUST01072_MED005"/>
        <s v="ORD107115_20240308_CUST01380_MED024"/>
        <s v="ORD107116_20251007_CUST03379_MED022"/>
        <s v="ORD107117_20250222_CUST00744_MED028"/>
        <s v="ORD107118_20240902_CUST02775_MED003"/>
        <s v="ORD107119_20240918_CUST03182_MED024"/>
        <s v="ORD107120_20240227_CUST02160_MED024"/>
        <s v="ORD107120_20240716_CUST01029_MED025"/>
        <s v="ORD107122_20241017_CUST00624_MED008"/>
        <s v="ORD107122_20250508_CUST02651_MED021"/>
        <s v="ORD107124_20240419_CUST02019_MED027"/>
        <s v="ORD107125_20250415_CUST02680_MED019"/>
        <s v="ORD107126_20240206_CUST01496_MED010"/>
        <s v="ORD107127_20250507_CUST00697_MED002"/>
        <s v="ORD107128_20240403_CUST01440_MED004"/>
        <s v="ORD107129_20250302_CUST02954_MED012"/>
        <s v="ORD107130_20250709_CUST01633_MED022"/>
        <s v="ORD107130_20250228_CUST00656_MED012"/>
        <s v="ORD107132_20240309_CUST02166_MED003"/>
        <s v="ORD107133_20240714_CUST00481_MED008"/>
        <s v="ORD107134_20250506_CUST02165_MED030"/>
        <s v="ORD107135_20240401_CUST00075_MED002"/>
        <s v="ORD107136_20241208_CUST02934_MED006"/>
        <s v="ORD107137_20240131_CUST02876_MED011"/>
        <s v="ORD107138_20240606_CUST01605_MED002"/>
        <s v="ORD107139_20250530_CUST02708_MED004"/>
        <s v="ORD107140_20251026_CUST00742_MED008"/>
        <s v="ORD107141_20240301_CUST03476_MED025"/>
        <s v="ORD107142_20240329_CUST00217_MED013"/>
        <s v="ORD107143_20240507_CUST01046_MED022"/>
        <s v="ORD107144_20240904_CUST00924_MED005"/>
        <s v="ORD107145_20250622_CUST02465_MED004"/>
        <s v="ORD107146_20240716_CUST02515_MED027"/>
        <s v="ORD107147_20250307_CUST02599_MED001"/>
        <s v="ORD107148_20251225_CUST00680_MED008"/>
        <s v="ORD107149_20240515_CUST03091_MED011"/>
        <s v="ORD107149_20250923_CUST01645_MED028"/>
        <s v="ORD107149_20240111_CUST02099_MED009"/>
        <s v="ORD107152_20240805_CUST00533_MED011"/>
        <s v="ORD107153_20251016_CUST00075_MED024"/>
        <s v="ORD107154_20241101_CUST02655_MED009"/>
        <s v="ORD107155_20240107_CUST00043_MED012"/>
        <s v="ORD107156_20241204_CUST01345_MED003"/>
        <s v="ORD107157_20250407_CUST01598_MED004"/>
        <s v="ORD107158_20250128_CUST02443_MED023"/>
        <s v="ORD107159_20250830_CUST00779_MED022"/>
        <s v="ORD107160_20251128_CUST02766_MED001"/>
        <s v="ORD107161_20250605_CUST02981_MED008"/>
        <s v="ORD107162_20241115_CUST02660_MED011"/>
        <s v="ORD107162_20251229_CUST00910_MED024"/>
        <s v="ORD107164_20250719_CUST03246_MED005"/>
        <s v="ORD107164_20240706_CUST03002_MED021"/>
        <s v="ORD107166_20240601_CUST01144_MED007"/>
        <s v="ORD107167_20241129_CUST01818_MED020"/>
        <s v="ORD107168_20240518_CUST02720_MED006"/>
        <s v="ORD107169_20241120_CUST00892_MED019"/>
        <s v="ORD107170_20240115_CUST01931_MED008"/>
        <s v="ORD107171_20240813_CUST03349_MED004"/>
        <s v="ORD107172_20240405_CUST00504_MED010"/>
        <s v="ORD107173_20241017_CUST01186_MED019"/>
        <s v="ORD107174_20250419_CUST00816_MED007"/>
        <s v="ORD107175_20250109_CUST02622_MED007"/>
        <s v="ORD107176_20250104_CUST02722_MED027"/>
        <s v="ORD107176_20250703_CUST01559_MED017"/>
        <s v="ORD107178_20240923_CUST02203_MED004"/>
        <s v="ORD107179_20251201_CUST01297_MED001"/>
        <s v="ORD107180_20240122_CUST03469_MED015"/>
        <s v="ORD107181_20240215_CUST00312_MED015"/>
        <s v="ORD107182_20240701_CUST00816_MED019"/>
        <s v="ORD107183_20250420_CUST02976_MED021"/>
        <s v="ORD107183_20240729_CUST02366_MED026"/>
        <s v="ORD107185_20240611_CUST00571_MED027"/>
        <s v="ORD107186_20251201_CUST01044_MED012"/>
        <s v="ORD107187_20250708_CUST02741_MED020"/>
        <s v="ORD107188_20240904_CUST02307_MED020"/>
        <s v="ORD107189_20241014_CUST02212_MED014"/>
        <s v="ORD107190_20251011_CUST03355_MED002"/>
        <s v="ORD107191_20240123_CUST00608_MED026"/>
        <s v="ORD107192_20240614_CUST02277_MED007"/>
        <s v="ORD107192_20250120_CUST00352_MED007"/>
        <s v="ORD107194_20250115_CUST03249_MED011"/>
        <s v="ORD107195_20250915_CUST01218_MED026"/>
        <s v="ORD107196_20240811_CUST01195_MED013"/>
        <s v="ORD107197_20240415_CUST02393_MED012"/>
        <s v="ORD107198_20240927_CUST03460_MED002"/>
        <s v="ORD107199_20251102_CUST02519_MED017"/>
        <s v="ORD107200_20240114_CUST01796_MED020"/>
        <s v="ORD107201_20240203_CUST00777_MED012"/>
        <s v="ORD107202_20250926_CUST03278_MED006"/>
        <s v="ORD107203_20241109_CUST01870_MED029"/>
        <s v="ORD107204_20250106_CUST02789_MED022"/>
        <s v="ORD107205_20240528_CUST00650_MED006"/>
        <s v="ORD107205_20241105_CUST01320_MED030"/>
        <s v="ORD107207_20240412_CUST01997_MED007"/>
        <s v="ORD107208_20241107_CUST01682_MED001"/>
        <s v="ORD107209_20240811_CUST00953_MED008"/>
        <s v="ORD107210_20240725_CUST00364_MED012"/>
        <s v="ORD107211_20240515_CUST01660_MED001"/>
        <s v="ORD107212_20251118_CUST00882_MED015"/>
        <s v="ORD107212_20241228_CUST01208_MED016"/>
        <s v="ORD107214_20240609_CUST00768_MED027"/>
        <s v="ORD107215_20240310_CUST03313_MED019"/>
        <s v="ORD107216_20250419_CUST02648_MED004"/>
        <s v="ORD107217_20240607_CUST00329_MED015"/>
        <s v="ORD107218_20250121_CUST01475_MED010"/>
        <s v="ORD107219_20250629_CUST00306_MED005"/>
        <s v="ORD107220_20241006_CUST02735_MED011"/>
        <s v="ORD107221_20241107_CUST03485_MED030"/>
        <s v="ORD107222_20240925_CUST01458_MED009"/>
        <s v="ORD107223_20240629_CUST01730_MED004"/>
        <s v="ORD107224_20240718_CUST01842_MED029"/>
        <s v="ORD107225_20240707_CUST03436_MED005"/>
        <s v="ORD107226_20240327_CUST00357_MED030"/>
        <s v="ORD107227_20250603_CUST00885_MED023"/>
        <s v="ORD107228_20240130_CUST02552_MED028"/>
        <s v="ORD107229_20250215_CUST00595_MED025"/>
        <s v="ORD107230_20250505_CUST02969_MED028"/>
        <s v="ORD107231_20250203_CUST02253_MED004"/>
        <s v="ORD107232_20240601_CUST01846_MED023"/>
        <s v="ORD107233_20240212_CUST00566_MED003"/>
        <s v="ORD107234_20250523_CUST02229_MED022"/>
        <s v="ORD107234_20251204_CUST01897_MED001"/>
        <s v="ORD107236_20240820_CUST00511_MED005"/>
        <s v="ORD107237_20251103_CUST02031_MED016"/>
        <s v="ORD107238_20241212_CUST02251_MED027"/>
        <s v="ORD107239_20240229_CUST01117_MED020"/>
        <s v="ORD107240_20241026_CUST01296_MED006"/>
        <s v="ORD107241_20241217_CUST01511_MED011"/>
        <s v="ORD107241_20250123_CUST02208_MED018"/>
        <s v="ORD107243_20250623_CUST02767_MED014"/>
        <s v="ORD107244_20250120_CUST02068_MED024"/>
        <s v="ORD107245_20250103_CUST02525_MED017"/>
        <s v="ORD107245_20240802_CUST01616_MED016"/>
        <s v="ORD107245_20251004_CUST01053_MED023"/>
        <s v="ORD107245_20251009_CUST03208_MED015"/>
        <s v="ORD107249_20240715_CUST00988_MED023"/>
        <s v="ORD107250_20241219_CUST00637_MED023"/>
        <s v="ORD107251_20250102_CUST00656_MED011"/>
        <s v="ORD107252_20251101_CUST02114_MED013"/>
        <s v="ORD107253_20241127_CUST01785_MED007"/>
        <s v="ORD107254_20240429_CUST03499_MED001"/>
        <s v="ORD107255_20250829_CUST02381_MED007"/>
        <s v="ORD107256_20241004_CUST02418_MED026"/>
        <s v="ORD107257_20250408_CUST00632_MED001"/>
        <s v="ORD107258_20251201_CUST01168_MED013"/>
        <s v="ORD107259_20250605_CUST02151_MED015"/>
        <s v="ORD107260_20251026_CUST00142_MED003"/>
        <s v="ORD107261_20251026_CUST01306_MED003"/>
        <s v="ORD107262_20240908_CUST00772_MED018"/>
        <s v="ORD107263_20250306_CUST02430_MED002"/>
        <s v="ORD107264_20240720_CUST01915_MED022"/>
        <s v="ORD107265_20240305_CUST01064_MED029"/>
        <s v="ORD107266_20241214_CUST00738_MED019"/>
        <s v="ORD107266_20250521_CUST01699_MED002"/>
        <s v="ORD107268_20250306_CUST00197_MED024"/>
        <s v="ORD107269_20241003_CUST01058_MED025"/>
        <s v="ORD107270_20250530_CUST01561_MED011"/>
        <s v="ORD107271_20250203_CUST01488_MED003"/>
        <s v="ORD107271_20251118_CUST02581_MED009"/>
        <s v="ORD107273_20240831_CUST02609_MED016"/>
        <s v="ORD107274_20240821_CUST02446_MED013"/>
        <s v="ORD107275_20250510_CUST01604_MED030"/>
        <s v="ORD107276_20250414_CUST00622_MED025"/>
        <s v="ORD107277_20240801_CUST00736_MED014"/>
        <s v="ORD107278_20241225_CUST01114_MED002"/>
        <s v="ORD107278_20251223_CUST01989_MED019"/>
        <s v="ORD107280_20250409_CUST00741_MED029"/>
        <s v="ORD107281_20250406_CUST02422_MED023"/>
        <s v="ORD107281_20250513_CUST00911_MED006"/>
        <s v="ORD107283_20240307_CUST00585_MED021"/>
        <s v="ORD107284_20250715_CUST00414_MED010"/>
        <s v="ORD107285_20250226_CUST02859_MED008"/>
        <s v="ORD107286_20240709_CUST00955_MED012"/>
        <s v="ORD107287_20250222_CUST01992_MED014"/>
        <s v="ORD107288_20241111_CUST02277_MED010"/>
        <s v="ORD107289_20240220_CUST00577_MED022"/>
        <s v="ORD107290_20240515_CUST02023_MED018"/>
        <s v="ORD107291_20250818_CUST01851_MED028"/>
        <s v="ORD107292_20241023_CUST00411_MED017"/>
        <s v="ORD107293_20240813_CUST02340_MED024"/>
        <s v="ORD107293_20241120_CUST00670_MED002"/>
        <s v="ORD107295_20250630_CUST03473_MED026"/>
        <s v="ORD107296_20251106_CUST01184_MED005"/>
        <s v="ORD107297_20240424_CUST00182_MED009"/>
        <s v="ORD107298_20240912_CUST02662_MED030"/>
        <s v="ORD107299_20251216_CUST01918_MED022"/>
        <s v="ORD107300_20250530_CUST02409_MED004"/>
        <s v="ORD107301_20240916_CUST01177_MED017"/>
        <s v="ORD107302_20240321_CUST01393_MED001"/>
        <s v="ORD107302_20240822_CUST01036_MED003"/>
        <s v="ORD107304_20250613_CUST02647_MED025"/>
        <s v="ORD107305_20240620_CUST03165_MED014"/>
        <s v="ORD107306_20240619_CUST01818_MED029"/>
        <s v="ORD107307_20251122_CUST01033_MED001"/>
        <s v="ORD107308_20241229_CUST03373_MED010"/>
        <s v="ORD107309_20240307_CUST02016_MED016"/>
        <s v="ORD107310_20240727_CUST02606_MED011"/>
        <s v="ORD107310_20250111_CUST02527_MED007"/>
        <s v="ORD107310_20251120_CUST02078_MED026"/>
        <s v="ORD107310_20251027_CUST00183_MED014"/>
        <s v="ORD107314_20250220_CUST03434_MED010"/>
        <s v="ORD107315_20240221_CUST00052_MED017"/>
        <s v="ORD107316_20241205_CUST01344_MED029"/>
        <s v="ORD107317_20240121_CUST00804_MED016"/>
        <s v="ORD107318_20241202_CUST01776_MED029"/>
        <s v="ORD107319_20240517_CUST02743_MED027"/>
        <s v="ORD107320_20250318_CUST02310_MED019"/>
        <s v="ORD107321_20240711_CUST03495_MED016"/>
        <s v="ORD107322_20251119_CUST01650_MED012"/>
        <s v="ORD107323_20240125_CUST00147_MED024"/>
        <s v="ORD107324_20251125_CUST02336_MED018"/>
        <s v="ORD107325_20250614_CUST02025_MED021"/>
        <s v="ORD107326_20240828_CUST03266_MED022"/>
        <s v="ORD107327_20240611_CUST00729_MED006"/>
        <s v="ORD107327_20250930_CUST02980_MED017"/>
        <s v="ORD107327_20240601_CUST00854_MED018"/>
        <s v="ORD107330_20250219_CUST02849_MED016"/>
        <s v="ORD107331_20250829_CUST03388_MED018"/>
        <s v="ORD107332_20240219_CUST02551_MED004"/>
        <s v="ORD107332_20240717_CUST00479_MED019"/>
        <s v="ORD107334_20240422_CUST03119_MED012"/>
        <s v="ORD107335_20240525_CUST00397_MED013"/>
        <s v="ORD107335_20240327_CUST01947_MED025"/>
        <s v="ORD107337_20240109_CUST02584_MED008"/>
        <s v="ORD107338_20250104_CUST00803_MED015"/>
        <s v="ORD107338_20250303_CUST02903_MED010"/>
        <s v="ORD107340_20250924_CUST03341_MED015"/>
        <s v="ORD107341_20240328_CUST02881_MED021"/>
        <s v="ORD107342_20240817_CUST00815_MED016"/>
        <s v="ORD107343_20250203_CUST01948_MED010"/>
        <s v="ORD107344_20250820_CUST01568_MED006"/>
        <s v="ORD107345_20250704_CUST03346_MED007"/>
        <s v="ORD107346_20250414_CUST02386_MED019"/>
        <s v="ORD107346_20240302_CUST02175_MED003"/>
        <s v="ORD107348_20240305_CUST03170_MED021"/>
        <s v="ORD107349_20240831_CUST01115_MED021"/>
        <s v="ORD107349_20250302_CUST01078_MED017"/>
        <s v="ORD107351_20251123_CUST00758_MED013"/>
        <s v="ORD107352_20250624_CUST02532_MED019"/>
        <s v="ORD107353_20240204_CUST01312_MED015"/>
        <s v="ORD107354_20250729_CUST00731_MED018"/>
        <s v="ORD107355_20250831_CUST00269_MED021"/>
        <s v="ORD107356_20251208_CUST00091_MED013"/>
        <s v="ORD107357_20240219_CUST00480_MED006"/>
        <s v="ORD107358_20250303_CUST00017_MED022"/>
        <s v="ORD107359_20241031_CUST00091_MED015"/>
        <s v="ORD107360_20250520_CUST03044_MED014"/>
        <s v="ORD107361_20240512_CUST01588_MED010"/>
        <s v="ORD107362_20240114_CUST02648_MED012"/>
        <s v="ORD107363_20250927_CUST00910_MED028"/>
        <s v="ORD107364_20250524_CUST01207_MED007"/>
        <s v="ORD107365_20240516_CUST02089_MED009"/>
        <s v="ORD107366_20250309_CUST00084_MED007"/>
        <s v="ORD107367_20240806_CUST02563_MED012"/>
        <s v="ORD107368_20240425_CUST02117_MED001"/>
        <s v="ORD107369_20251105_CUST01214_MED007"/>
        <s v="ORD107370_20240829_CUST01917_MED012"/>
        <s v="ORD107371_20251101_CUST02679_MED030"/>
        <s v="ORD107372_20250206_CUST02359_MED017"/>
        <s v="ORD107373_20240929_CUST02044_MED003"/>
        <s v="ORD107374_20250719_CUST01495_MED014"/>
        <s v="ORD107375_20250527_CUST01462_MED011"/>
        <s v="ORD107376_20250208_CUST00928_MED028"/>
        <s v="ORD107377_20251228_CUST01380_MED011"/>
        <s v="ORD107378_20241118_CUST00088_MED010"/>
        <s v="ORD107379_20240204_CUST00348_MED001"/>
        <s v="ORD107380_20240623_CUST02739_MED004"/>
        <s v="ORD107380_20250210_CUST02869_MED030"/>
        <s v="ORD107382_20241231_CUST01305_MED012"/>
        <s v="ORD107383_20240916_CUST01463_MED016"/>
        <s v="ORD107383_20240523_CUST01753_MED010"/>
        <s v="ORD107385_20240218_CUST00544_MED027"/>
        <s v="ORD107386_20241031_CUST02964_MED004"/>
        <s v="ORD107387_20250101_CUST00831_MED006"/>
        <s v="ORD107388_20251014_CUST02396_MED029"/>
        <s v="ORD107389_20250504_CUST01452_MED007"/>
        <s v="ORD107390_20240729_CUST03498_MED019"/>
        <s v="ORD107391_20240223_CUST01819_MED009"/>
        <s v="ORD107392_20241102_CUST03371_MED023"/>
        <s v="ORD107393_20240107_CUST01628_MED028"/>
        <s v="ORD107394_20240507_CUST03016_MED001"/>
        <s v="ORD107395_20240515_CUST00951_MED024"/>
        <s v="ORD107396_20240604_CUST02555_MED012"/>
        <s v="ORD107397_20240324_CUST02035_MED015"/>
        <s v="ORD107398_20250622_CUST02315_MED013"/>
        <s v="ORD107399_20240917_CUST01164_MED012"/>
        <s v="ORD107400_20250427_CUST00137_MED030"/>
        <s v="ORD107400_20251101_CUST03314_MED015"/>
        <s v="ORD107402_20240524_CUST02202_MED008"/>
        <s v="ORD107403_20240226_CUST02213_MED028"/>
        <s v="ORD107403_20240614_CUST01736_MED028"/>
        <s v="ORD107403_20240131_CUST01569_MED028"/>
        <s v="ORD107406_20240718_CUST03188_MED014"/>
        <s v="ORD107407_20240304_CUST00957_MED006"/>
        <s v="ORD107408_20250223_CUST01873_MED007"/>
        <s v="ORD107409_20250330_CUST00287_MED025"/>
        <s v="ORD107410_20250104_CUST01191_MED013"/>
        <s v="ORD107411_20250414_CUST01676_MED001"/>
        <s v="ORD107412_20240805_CUST01867_MED030"/>
        <s v="ORD107413_20250307_CUST01243_MED030"/>
        <s v="ORD107414_20250604_CUST01345_MED004"/>
        <s v="ORD107415_20240227_CUST00699_MED008"/>
        <s v="ORD107416_20240826_CUST02325_MED018"/>
        <s v="ORD107417_20250408_CUST02689_MED027"/>
        <s v="ORD107417_20240923_CUST01288_MED022"/>
        <s v="ORD107419_20240915_CUST01638_MED025"/>
        <s v="ORD107419_20250517_CUST02015_MED024"/>
        <s v="ORD107421_20240613_CUST03290_MED008"/>
        <s v="ORD107422_20251013_CUST02105_MED006"/>
        <s v="ORD107423_20241021_CUST00787_MED004"/>
        <s v="ORD107424_20241213_CUST00858_MED030"/>
        <s v="ORD107425_20241102_CUST02108_MED007"/>
        <s v="ORD107425_20250428_CUST01875_MED002"/>
        <s v="ORD107427_20240128_CUST00212_MED007"/>
        <s v="ORD107427_20240915_CUST00587_MED023"/>
        <s v="ORD107427_20240827_CUST02907_MED029"/>
        <s v="ORD107430_20240301_CUST02944_MED018"/>
        <s v="ORD107431_20240627_CUST02107_MED022"/>
        <s v="ORD107432_20240820_CUST02177_MED008"/>
        <s v="ORD107433_20250209_CUST00488_MED021"/>
        <s v="ORD107434_20250930_CUST00054_MED016"/>
        <s v="ORD107435_20240121_CUST00948_MED022"/>
        <s v="ORD107436_20250119_CUST00622_MED022"/>
        <s v="ORD107437_20250810_CUST03021_MED024"/>
        <s v="ORD107438_20240917_CUST02316_MED002"/>
        <s v="ORD107439_20240915_CUST01211_MED023"/>
        <s v="ORD107440_20251212_CUST00464_MED004"/>
        <s v="ORD107441_20250228_CUST00310_MED009"/>
        <s v="ORD107441_20250827_CUST00827_MED018"/>
        <s v="ORD107441_20250502_CUST01270_MED005"/>
        <s v="ORD107444_20250503_CUST03180_MED019"/>
        <s v="ORD107445_20250329_CUST02486_MED018"/>
        <s v="ORD107446_20250519_CUST03323_MED021"/>
        <s v="ORD107447_20240621_CUST01343_MED018"/>
        <s v="ORD107448_20240706_CUST02203_MED024"/>
        <s v="ORD107449_20241016_CUST01018_MED006"/>
        <s v="ORD107450_20241009_CUST01197_MED007"/>
        <s v="ORD107451_20241204_CUST02965_MED001"/>
        <s v="ORD107452_20251205_CUST03029_MED013"/>
        <s v="ORD107453_20240214_CUST01901_MED017"/>
        <s v="ORD107454_20250829_CUST01170_MED012"/>
        <s v="ORD107455_20241122_CUST01679_MED026"/>
        <s v="ORD107455_20240109_CUST00022_MED007"/>
        <s v="ORD107457_20240601_CUST02801_MED026"/>
        <s v="ORD107458_20241021_CUST00540_MED015"/>
        <s v="ORD107459_20241222_CUST00642_MED025"/>
        <s v="ORD107459_20240821_CUST00685_MED001"/>
        <s v="ORD107461_20251007_CUST01453_MED017"/>
        <s v="ORD107461_20250718_CUST02214_MED027"/>
        <s v="ORD107463_20251222_CUST03453_MED011"/>
        <s v="ORD107464_20241224_CUST00529_MED021"/>
        <s v="ORD107465_20250510_CUST03027_MED009"/>
        <s v="ORD107466_20250925_CUST01082_MED020"/>
        <s v="ORD107466_20250404_CUST01619_MED010"/>
        <s v="ORD107468_20250927_CUST01426_MED025"/>
        <s v="ORD107469_20251007_CUST01361_MED001"/>
        <s v="ORD107470_20251005_CUST03392_MED008"/>
        <s v="ORD107471_20251102_CUST01445_MED028"/>
        <s v="ORD107472_20251001_CUST02172_MED006"/>
        <s v="ORD107472_20251021_CUST00264_MED015"/>
        <s v="ORD107474_20240217_CUST00645_MED017"/>
        <s v="ORD107475_20240405_CUST00907_MED019"/>
        <s v="ORD107476_20240203_CUST00718_MED019"/>
        <s v="ORD107476_20240122_CUST02180_MED015"/>
        <s v="ORD107476_20251017_CUST01545_MED005"/>
        <s v="ORD107479_20250220_CUST00952_MED027"/>
        <s v="ORD107480_20250324_CUST00610_MED015"/>
        <s v="ORD107481_20240917_CUST03058_MED001"/>
        <s v="ORD107482_20250222_CUST03203_MED027"/>
        <s v="ORD107483_20250619_CUST00730_MED028"/>
        <s v="ORD107484_20240214_CUST01078_MED017"/>
        <s v="ORD107485_20251208_CUST00633_MED010"/>
        <s v="ORD107486_20240623_CUST01656_MED013"/>
        <s v="ORD107487_20241222_CUST01361_MED011"/>
        <s v="ORD107487_20240723_CUST00233_MED030"/>
        <s v="ORD107489_20250106_CUST02812_MED002"/>
        <s v="ORD107490_20251115_CUST02062_MED002"/>
        <s v="ORD107491_20251105_CUST01746_MED015"/>
        <s v="ORD107492_20240508_CUST01230_MED027"/>
        <s v="ORD107493_20250731_CUST00943_MED030"/>
        <s v="ORD107494_20250706_CUST03463_MED021"/>
        <s v="ORD107495_20250120_CUST00953_MED009"/>
        <s v="ORD107496_20240716_CUST01197_MED001"/>
        <s v="ORD107496_20250501_CUST00068_MED017"/>
        <s v="ORD107496_20240602_CUST01588_MED002"/>
        <s v="ORD107499_20241006_CUST03416_MED021"/>
        <s v="ORD107500_20251024_CUST00251_MED002"/>
        <s v="ORD107501_20240708_CUST00255_MED004"/>
        <s v="ORD107502_20250913_CUST00165_MED002"/>
        <s v="ORD107503_20241112_CUST01388_MED021"/>
        <s v="ORD107504_20240524_CUST00516_MED006"/>
        <s v="ORD107505_20240925_CUST02789_MED008"/>
        <s v="ORD107505_20241216_CUST01860_MED026"/>
        <s v="ORD107507_20250731_CUST02108_MED022"/>
        <s v="ORD107508_20251024_CUST02346_MED008"/>
        <s v="ORD107509_20251013_CUST01637_MED028"/>
        <s v="ORD107510_20251012_CUST01211_MED028"/>
        <s v="ORD107511_20250822_CUST00372_MED021"/>
        <s v="ORD107512_20241203_CUST01833_MED003"/>
        <s v="ORD107513_20241031_CUST00694_MED023"/>
        <s v="ORD107514_20251225_CUST01590_MED020"/>
        <s v="ORD107515_20240113_CUST02995_MED019"/>
        <s v="ORD107516_20250816_CUST03167_MED023"/>
        <s v="ORD107517_20240520_CUST02692_MED011"/>
        <s v="ORD107518_20250823_CUST00322_MED006"/>
        <s v="ORD107519_20240921_CUST02430_MED021"/>
        <s v="ORD107520_20251024_CUST02981_MED001"/>
        <s v="ORD107521_20241108_CUST00871_MED005"/>
        <s v="ORD107522_20240215_CUST01908_MED018"/>
        <s v="ORD107523_20240610_CUST02381_MED020"/>
        <s v="ORD107524_20240622_CUST00919_MED026"/>
        <s v="ORD107524_20251017_CUST01057_MED012"/>
        <s v="ORD107526_20251210_CUST01878_MED011"/>
        <s v="ORD107527_20240120_CUST02678_MED001"/>
        <s v="ORD107528_20240410_CUST01900_MED006"/>
        <s v="ORD107529_20240208_CUST02940_MED002"/>
        <s v="ORD107530_20240707_CUST03303_MED003"/>
        <s v="ORD107530_20250806_CUST00479_MED017"/>
        <s v="ORD107532_20250320_CUST02487_MED014"/>
        <s v="ORD107533_20250916_CUST00993_MED015"/>
        <s v="ORD107534_20240613_CUST01870_MED007"/>
        <s v="ORD107535_20240928_CUST02878_MED029"/>
        <s v="ORD107536_20250820_CUST03405_MED012"/>
        <s v="ORD107537_20250407_CUST03321_MED012"/>
        <s v="ORD107538_20251204_CUST02961_MED021"/>
        <s v="ORD107539_20240701_CUST02815_MED015"/>
        <s v="ORD107540_20240809_CUST02403_MED017"/>
        <s v="ORD107541_20240613_CUST00600_MED014"/>
        <s v="ORD107541_20250402_CUST02860_MED010"/>
        <s v="ORD107541_20251023_CUST01519_MED019"/>
        <s v="ORD107541_20250604_CUST03030_MED024"/>
        <s v="ORD107545_20250121_CUST00575_MED025"/>
        <s v="ORD107546_20241129_CUST01402_MED012"/>
        <s v="ORD107547_20240524_CUST02597_MED022"/>
        <s v="ORD107548_20240928_CUST01845_MED027"/>
        <s v="ORD107549_20240624_CUST01397_MED021"/>
        <s v="ORD107550_20240623_CUST02334_MED021"/>
        <s v="ORD107551_20251209_CUST03375_MED021"/>
        <s v="ORD107551_20250717_CUST02480_MED013"/>
        <s v="ORD107553_20240616_CUST03373_MED029"/>
        <s v="ORD107554_20251105_CUST02277_MED018"/>
        <s v="ORD107555_20240928_CUST02132_MED018"/>
        <s v="ORD107555_20251116_CUST02393_MED029"/>
        <s v="ORD107557_20240105_CUST02166_MED006"/>
        <s v="ORD107557_20240504_CUST00365_MED014"/>
        <s v="ORD107557_20250605_CUST01096_MED012"/>
        <s v="ORD107560_20250614_CUST00416_MED005"/>
        <s v="ORD107561_20240927_CUST01767_MED027"/>
        <s v="ORD107562_20240414_CUST01867_MED007"/>
        <s v="ORD107563_20240108_CUST02311_MED003"/>
        <s v="ORD107564_20251111_CUST02534_MED016"/>
        <s v="ORD107564_20240321_CUST03307_MED006"/>
        <s v="ORD107564_20251123_CUST00128_MED027"/>
        <s v="ORD107564_20250701_CUST02451_MED018"/>
        <s v="ORD107568_20240217_CUST00693_MED001"/>
        <s v="ORD107569_20251006_CUST03207_MED012"/>
        <s v="ORD107570_20241128_CUST01253_MED016"/>
        <s v="ORD107571_20250630_CUST01577_MED023"/>
        <s v="ORD107572_20240424_CUST02915_MED013"/>
        <s v="ORD107573_20240819_CUST00733_MED007"/>
        <s v="ORD107574_20250515_CUST01084_MED029"/>
        <s v="ORD107575_20251126_CUST02221_MED026"/>
        <s v="ORD107576_20250823_CUST00821_MED023"/>
        <s v="ORD107576_20240121_CUST01617_MED001"/>
        <s v="ORD107578_20240808_CUST02592_MED002"/>
        <s v="ORD107579_20250907_CUST03442_MED028"/>
        <s v="ORD107580_20241227_CUST02005_MED027"/>
        <s v="ORD107581_20250219_CUST00930_MED015"/>
        <s v="ORD107582_20250222_CUST02195_MED006"/>
        <s v="ORD107583_20250327_CUST00443_MED018"/>
        <s v="ORD107584_20240914_CUST00334_MED018"/>
        <s v="ORD107585_20250713_CUST01858_MED029"/>
        <s v="ORD107586_20240119_CUST03055_MED005"/>
        <s v="ORD107587_20240412_CUST03500_MED013"/>
        <s v="ORD107588_20240116_CUST02431_MED027"/>
        <s v="ORD107589_20250315_CUST00707_MED018"/>
        <s v="ORD107590_20250911_CUST03111_MED016"/>
        <s v="ORD107591_20250220_CUST01724_MED017"/>
        <s v="ORD107592_20240701_CUST02359_MED019"/>
        <s v="ORD107593_20241219_CUST02736_MED013"/>
        <s v="ORD107594_20240111_CUST03451_MED009"/>
        <s v="ORD107595_20251119_CUST00114_MED015"/>
        <s v="ORD107596_20240809_CUST01445_MED015"/>
        <s v="ORD107597_20250510_CUST00915_MED009"/>
        <s v="ORD107598_20240111_CUST02519_MED022"/>
        <s v="ORD107598_20240120_CUST01669_MED014"/>
        <s v="ORD107598_20250116_CUST00669_MED012"/>
        <s v="ORD107598_20250207_CUST02931_MED013"/>
        <s v="ORD107602_20241015_CUST00857_MED014"/>
        <s v="ORD107603_20251029_CUST00032_MED008"/>
        <s v="ORD107604_20240517_CUST01836_MED013"/>
        <s v="ORD107605_20250528_CUST01406_MED020"/>
        <s v="ORD107606_20240515_CUST03347_MED006"/>
        <s v="ORD107607_20240829_CUST02657_MED007"/>
        <s v="ORD107608_20240208_CUST01787_MED020"/>
        <s v="ORD107609_20250920_CUST02069_MED016"/>
        <s v="ORD107610_20240308_CUST01686_MED013"/>
        <s v="ORD107611_20241214_CUST01565_MED025"/>
        <s v="ORD107612_20250608_CUST01211_MED021"/>
        <s v="ORD107613_20250213_CUST03324_MED018"/>
        <s v="ORD107614_20250629_CUST02353_MED008"/>
        <s v="ORD107615_20240114_CUST00244_MED005"/>
        <s v="ORD107615_20241129_CUST01024_MED009"/>
        <s v="ORD107615_20240817_CUST02306_MED003"/>
        <s v="ORD107618_20250903_CUST02994_MED028"/>
        <s v="ORD107619_20240815_CUST02724_MED002"/>
        <s v="ORD107620_20240524_CUST01097_MED002"/>
        <s v="ORD107620_20250214_CUST01102_MED028"/>
        <s v="ORD107622_20251013_CUST00695_MED001"/>
        <s v="ORD107623_20241001_CUST01292_MED022"/>
        <s v="ORD107624_20240618_CUST03360_MED020"/>
        <s v="ORD107625_20250516_CUST01187_MED008"/>
        <s v="ORD107626_20250703_CUST01410_MED010"/>
        <s v="ORD107626_20240926_CUST02124_MED025"/>
        <s v="ORD107628_20241119_CUST03163_MED025"/>
        <s v="ORD107629_20240518_CUST00956_MED013"/>
        <s v="ORD107630_20251120_CUST02262_MED020"/>
        <s v="ORD107631_20240116_CUST01032_MED025"/>
        <s v="ORD107632_20251025_CUST03163_MED020"/>
        <s v="ORD107633_20250715_CUST03155_MED023"/>
        <s v="ORD107633_20240624_CUST03346_MED001"/>
        <s v="ORD107635_20240415_CUST00644_MED024"/>
        <s v="ORD107636_20251127_CUST00953_MED028"/>
        <s v="ORD107637_20240422_CUST00251_MED002"/>
        <s v="ORD107638_20250710_CUST03456_MED017"/>
        <s v="ORD107639_20241019_CUST00227_MED003"/>
        <s v="ORD107640_20250110_CUST01509_MED008"/>
        <s v="ORD107641_20240628_CUST02908_MED028"/>
        <s v="ORD107641_20250118_CUST02172_MED016"/>
        <s v="ORD107643_20250205_CUST01659_MED010"/>
        <s v="ORD107643_20241025_CUST00917_MED004"/>
        <s v="ORD107645_20250415_CUST02660_MED009"/>
        <s v="ORD107646_20240114_CUST01520_MED027"/>
        <s v="ORD107647_20240505_CUST03073_MED030"/>
        <s v="ORD107647_20241013_CUST01809_MED028"/>
        <s v="ORD107649_20251105_CUST01372_MED016"/>
        <s v="ORD107650_20250722_CUST00767_MED004"/>
        <s v="ORD107651_20250812_CUST00347_MED022"/>
        <s v="ORD107652_20240929_CUST02971_MED024"/>
        <s v="ORD107652_20240705_CUST01817_MED001"/>
        <s v="ORD107652_20240213_CUST02287_MED025"/>
        <s v="ORD107655_20240610_CUST02133_MED016"/>
        <s v="ORD107656_20240608_CUST01312_MED026"/>
        <s v="ORD107657_20241125_CUST02282_MED028"/>
        <s v="ORD107658_20240718_CUST00303_MED012"/>
        <s v="ORD107659_20240828_CUST03154_MED003"/>
        <s v="ORD107660_20240909_CUST00429_MED012"/>
        <s v="ORD107661_20240104_CUST03357_MED019"/>
        <s v="ORD107661_20240427_CUST03340_MED016"/>
        <s v="ORD107663_20241203_CUST00171_MED017"/>
        <s v="ORD107663_20251204_CUST00475_MED010"/>
        <s v="ORD107665_20240417_CUST00843_MED004"/>
        <s v="ORD107665_20250304_CUST03355_MED014"/>
        <s v="ORD107667_20250821_CUST01118_MED029"/>
        <s v="ORD107668_20251027_CUST02939_MED019"/>
        <s v="ORD107669_20250914_CUST00126_MED013"/>
        <s v="ORD107670_20240308_CUST01562_MED008"/>
        <s v="ORD107671_20240623_CUST00177_MED025"/>
        <s v="ORD107671_20241023_CUST02427_MED007"/>
        <s v="ORD107673_20240602_CUST00461_MED020"/>
        <s v="ORD107674_20250821_CUST01262_MED029"/>
        <s v="ORD107675_20240123_CUST00654_MED028"/>
        <s v="ORD107676_20251216_CUST02285_MED004"/>
        <s v="ORD107677_20240604_CUST02879_MED007"/>
        <s v="ORD107678_20250407_CUST00424_MED008"/>
        <s v="ORD107678_20240718_CUST01146_MED029"/>
        <s v="ORD107680_20240808_CUST00114_MED026"/>
        <s v="ORD107681_20250914_CUST00159_MED017"/>
        <s v="ORD107682_20250723_CUST00535_MED007"/>
        <s v="ORD107683_20250511_CUST00546_MED026"/>
        <s v="ORD107684_20240423_CUST03101_MED004"/>
        <s v="ORD107685_20250903_CUST01618_MED006"/>
        <s v="ORD107686_20240716_CUST01917_MED005"/>
        <s v="ORD107687_20241015_CUST02704_MED007"/>
        <s v="ORD107687_20250406_CUST01156_MED020"/>
        <s v="ORD107689_20251023_CUST01662_MED003"/>
        <s v="ORD107690_20240530_CUST01661_MED020"/>
        <s v="ORD107691_20240127_CUST01517_MED029"/>
        <s v="ORD107692_20241228_CUST02944_MED007"/>
        <s v="ORD107693_20250323_CUST03278_MED027"/>
        <s v="ORD107694_20240925_CUST03028_MED027"/>
        <s v="ORD107695_20250207_CUST02391_MED006"/>
        <s v="ORD107696_20240608_CUST00474_MED028"/>
        <s v="ORD107697_20240216_CUST01075_MED026"/>
        <s v="ORD107698_20251022_CUST03456_MED012"/>
        <s v="ORD107698_20240907_CUST00982_MED016"/>
        <s v="ORD107700_20240401_CUST02134_MED023"/>
        <s v="ORD107701_20251208_CUST01572_MED008"/>
        <s v="ORD107702_20250811_CUST00205_MED019"/>
        <s v="ORD107702_20251020_CUST00263_MED016"/>
        <s v="ORD107704_20250513_CUST01282_MED012"/>
        <s v="ORD107705_20241028_CUST03188_MED016"/>
        <s v="ORD107706_20251212_CUST02184_MED019"/>
        <s v="ORD107706_20250514_CUST00226_MED011"/>
        <s v="ORD107708_20250412_CUST02742_MED007"/>
        <s v="ORD107709_20250117_CUST00528_MED022"/>
        <s v="ORD107710_20240129_CUST01267_MED029"/>
        <s v="ORD107711_20250725_CUST02432_MED019"/>
        <s v="ORD107711_20250815_CUST02216_MED003"/>
        <s v="ORD107713_20240505_CUST00075_MED008"/>
        <s v="ORD107714_20250114_CUST00412_MED022"/>
        <s v="ORD107715_20251010_CUST01894_MED023"/>
        <s v="ORD107716_20241112_CUST01058_MED011"/>
        <s v="ORD107717_20250901_CUST02331_MED021"/>
        <s v="ORD107718_20240704_CUST03143_MED026"/>
        <s v="ORD107718_20251101_CUST01702_MED014"/>
        <s v="ORD107720_20250517_CUST00102_MED010"/>
        <s v="ORD107721_20240301_CUST01968_MED029"/>
        <s v="ORD107722_20250101_CUST00767_MED019"/>
        <s v="ORD107723_20240417_CUST01421_MED010"/>
        <s v="ORD107724_20240505_CUST02509_MED003"/>
        <s v="ORD107725_20240529_CUST03144_MED029"/>
        <s v="ORD107725_20250129_CUST01288_MED006"/>
        <s v="ORD107727_20240206_CUST02679_MED019"/>
        <s v="ORD107728_20250415_CUST00965_MED027"/>
        <s v="ORD107729_20250328_CUST00619_MED011"/>
        <s v="ORD107730_20250912_CUST00695_MED016"/>
        <s v="ORD107731_20241002_CUST00906_MED007"/>
        <s v="ORD107732_20250916_CUST02497_MED022"/>
        <s v="ORD107732_20250701_CUST00057_MED018"/>
        <s v="ORD107734_20240608_CUST02083_MED010"/>
        <s v="ORD107735_20240402_CUST01389_MED021"/>
        <s v="ORD107736_20240226_CUST00249_MED028"/>
        <s v="ORD107737_20240325_CUST02264_MED019"/>
        <s v="ORD107738_20240224_CUST02505_MED009"/>
        <s v="ORD107739_20250115_CUST03092_MED013"/>
        <s v="ORD107740_20250728_CUST03366_MED001"/>
        <s v="ORD107740_20240817_CUST01399_MED001"/>
        <s v="ORD107742_20240801_CUST02276_MED009"/>
        <s v="ORD107743_20240317_CUST01918_MED014"/>
        <s v="ORD107744_20250930_CUST01186_MED012"/>
        <s v="ORD107745_20250526_CUST00916_MED027"/>
        <s v="ORD107746_20240121_CUST00551_MED015"/>
        <s v="ORD107747_20250911_CUST01304_MED023"/>
        <s v="ORD107748_20250728_CUST01467_MED018"/>
        <s v="ORD107749_20250605_CUST01360_MED013"/>
        <s v="ORD107750_20240417_CUST03203_MED024"/>
        <s v="ORD107751_20250204_CUST02106_MED023"/>
        <s v="ORD107752_20250816_CUST02063_MED021"/>
        <s v="ORD107753_20240625_CUST02240_MED020"/>
        <s v="ORD107754_20251020_CUST02247_MED002"/>
        <s v="ORD107755_20251006_CUST00223_MED028"/>
        <s v="ORD107756_20250517_CUST03143_MED008"/>
        <s v="ORD107757_20250222_CUST02337_MED017"/>
        <s v="ORD107758_20250423_CUST02893_MED018"/>
        <s v="ORD107759_20250426_CUST00094_MED020"/>
        <s v="ORD107760_20250830_CUST02319_MED013"/>
        <s v="ORD107761_20240421_CUST02880_MED010"/>
        <s v="ORD107762_20250301_CUST02050_MED027"/>
        <s v="ORD107763_20251220_CUST02849_MED006"/>
        <s v="ORD107764_20241224_CUST03358_MED005"/>
        <s v="ORD107764_20250918_CUST02311_MED006"/>
        <s v="ORD107766_20241028_CUST02268_MED012"/>
        <s v="ORD107767_20250615_CUST03046_MED026"/>
        <s v="ORD107768_20251029_CUST01891_MED020"/>
        <s v="ORD107768_20250603_CUST00561_MED017"/>
        <s v="ORD107770_20240812_CUST03270_MED004"/>
        <s v="ORD107770_20240422_CUST03263_MED008"/>
        <s v="ORD107772_20250312_CUST01707_MED013"/>
        <s v="ORD107773_20240329_CUST00750_MED029"/>
        <s v="ORD107774_20240226_CUST01097_MED008"/>
        <s v="ORD107775_20240923_CUST01239_MED021"/>
        <s v="ORD107776_20240801_CUST02594_MED002"/>
        <s v="ORD107777_20250722_CUST01889_MED002"/>
        <s v="ORD107778_20250726_CUST02374_MED005"/>
        <s v="ORD107779_20251214_CUST02650_MED022"/>
        <s v="ORD107780_20241002_CUST00449_MED008"/>
        <s v="ORD107781_20251121_CUST02318_MED006"/>
        <s v="ORD107782_20251227_CUST01981_MED023"/>
        <s v="ORD107783_20251008_CUST00960_MED002"/>
        <s v="ORD107784_20251207_CUST00410_MED005"/>
        <s v="ORD107785_20240312_CUST02208_MED007"/>
        <s v="ORD107786_20251227_CUST02226_MED030"/>
        <s v="ORD107786_20250209_CUST02412_MED016"/>
        <s v="ORD107788_20250426_CUST01972_MED026"/>
        <s v="ORD107788_20241218_CUST03013_MED017"/>
        <s v="ORD107788_20250527_CUST01457_MED005"/>
        <s v="ORD107791_20241103_CUST00503_MED003"/>
        <s v="ORD107792_20251015_CUST01298_MED025"/>
        <s v="ORD107793_20250401_CUST01685_MED014"/>
        <s v="ORD107794_20240113_CUST01072_MED025"/>
        <s v="ORD107795_20250802_CUST03363_MED002"/>
        <s v="ORD107796_20250511_CUST03082_MED028"/>
        <s v="ORD107797_20240121_CUST02065_MED025"/>
        <s v="ORD107798_20240126_CUST00489_MED002"/>
        <s v="ORD107799_20241004_CUST00211_MED012"/>
        <s v="ORD107800_20250423_CUST02262_MED005"/>
        <s v="ORD107801_20250113_CUST00350_MED022"/>
        <s v="ORD107802_20250321_CUST01680_MED016"/>
        <s v="ORD107803_20241130_CUST01213_MED015"/>
        <s v="ORD107804_20250605_CUST00951_MED014"/>
        <s v="ORD107804_20250913_CUST02130_MED005"/>
        <s v="ORD107806_20240906_CUST02935_MED030"/>
        <s v="ORD107807_20241121_CUST00477_MED014"/>
        <s v="ORD107808_20240809_CUST02111_MED030"/>
        <s v="ORD107809_20250922_CUST02519_MED028"/>
        <s v="ORD107810_20240528_CUST01557_MED022"/>
        <s v="ORD107811_20250214_CUST02363_MED029"/>
        <s v="ORD107812_20240323_CUST02601_MED018"/>
        <s v="ORD107813_20250615_CUST03020_MED022"/>
        <s v="ORD107814_20250227_CUST01286_MED005"/>
        <s v="ORD107815_20241113_CUST02645_MED006"/>
        <s v="ORD107816_20240413_CUST02944_MED005"/>
        <s v="ORD107817_20240207_CUST00388_MED030"/>
        <s v="ORD107818_20241129_CUST03295_MED004"/>
        <s v="ORD107819_20240814_CUST00367_MED025"/>
        <s v="ORD107820_20240330_CUST01908_MED008"/>
        <s v="ORD107821_20250604_CUST01234_MED027"/>
        <s v="ORD107822_20240328_CUST02478_MED018"/>
        <s v="ORD107823_20241219_CUST02689_MED030"/>
        <s v="ORD107824_20240105_CUST02859_MED005"/>
        <s v="ORD107825_20251113_CUST00113_MED003"/>
        <s v="ORD107826_20251027_CUST02420_MED018"/>
        <s v="ORD107827_20250106_CUST01239_MED012"/>
        <s v="ORD107827_20241215_CUST01624_MED029"/>
        <s v="ORD107829_20250812_CUST00284_MED016"/>
        <s v="ORD107830_20250909_CUST02199_MED006"/>
        <s v="ORD107831_20240405_CUST00530_MED011"/>
        <s v="ORD107832_20241029_CUST01132_MED023"/>
        <s v="ORD107833_20250822_CUST01919_MED015"/>
        <s v="ORD107833_20250605_CUST00138_MED028"/>
        <s v="ORD107835_20240807_CUST02166_MED011"/>
        <s v="ORD107836_20251105_CUST01761_MED029"/>
        <s v="ORD107837_20240713_CUST01798_MED003"/>
        <s v="ORD107838_20251007_CUST01351_MED024"/>
        <s v="ORD107839_20240206_CUST01432_MED029"/>
        <s v="ORD107840_20251108_CUST03151_MED013"/>
        <s v="ORD107841_20251027_CUST03359_MED012"/>
        <s v="ORD107842_20251127_CUST03486_MED010"/>
        <s v="ORD107843_20240317_CUST00805_MED006"/>
        <s v="ORD107843_20240126_CUST00050_MED012"/>
        <s v="ORD107845_20250520_CUST00629_MED006"/>
        <s v="ORD107846_20250629_CUST03248_MED009"/>
        <s v="ORD107847_20250111_CUST02340_MED010"/>
        <s v="ORD107848_20250901_CUST02259_MED014"/>
        <s v="ORD107849_20240126_CUST00013_MED026"/>
        <s v="ORD107850_20250914_CUST02654_MED013"/>
        <s v="ORD107851_20250130_CUST02760_MED019"/>
        <s v="ORD107851_20251111_CUST00115_MED014"/>
        <s v="ORD107853_20240424_CUST03491_MED005"/>
        <s v="ORD107854_20241101_CUST00307_MED018"/>
        <s v="ORD107855_20240211_CUST01508_MED029"/>
        <s v="ORD107856_20240505_CUST01397_MED001"/>
        <s v="ORD107857_20250729_CUST02448_MED013"/>
        <s v="ORD107858_20240304_CUST03465_MED015"/>
        <s v="ORD107858_20250531_CUST02752_MED030"/>
        <s v="ORD107860_20240527_CUST00660_MED019"/>
        <s v="ORD107861_20250908_CUST01842_MED010"/>
        <s v="ORD107862_20240709_CUST03420_MED010"/>
        <s v="ORD107862_20240730_CUST00140_MED013"/>
        <s v="ORD107864_20240706_CUST02342_MED010"/>
        <s v="ORD107865_20251105_CUST03499_MED011"/>
        <s v="ORD107866_20240616_CUST03346_MED022"/>
        <s v="ORD107866_20241014_CUST02052_MED009"/>
        <s v="ORD107868_20240222_CUST01497_MED029"/>
        <s v="ORD107869_20250212_CUST00097_MED025"/>
        <s v="ORD107870_20240606_CUST03001_MED009"/>
        <s v="ORD107870_20240123_CUST00273_MED023"/>
        <s v="ORD107872_20251214_CUST03038_MED012"/>
        <s v="ORD107873_20251022_CUST00135_MED001"/>
        <s v="ORD107874_20241025_CUST02448_MED013"/>
        <s v="ORD107874_20250922_CUST02220_MED011"/>
        <s v="ORD107874_20250120_CUST00489_MED012"/>
        <s v="ORD107877_20240422_CUST02183_MED023"/>
        <s v="ORD107878_20241224_CUST00601_MED030"/>
        <s v="ORD107879_20250721_CUST02088_MED025"/>
        <s v="ORD107880_20251108_CUST02421_MED015"/>
        <s v="ORD107880_20251029_CUST03184_MED024"/>
        <s v="ORD107882_20250316_CUST00915_MED023"/>
        <s v="ORD107883_20251215_CUST03385_MED010"/>
        <s v="ORD107884_20250312_CUST00914_MED015"/>
        <s v="ORD107884_20241220_CUST01089_MED004"/>
        <s v="ORD107886_20241111_CUST01915_MED021"/>
        <s v="ORD107887_20241012_CUST00035_MED016"/>
        <s v="ORD107888_20241205_CUST02166_MED021"/>
        <s v="ORD107889_20251123_CUST01787_MED022"/>
        <s v="ORD107889_20250704_CUST01333_MED005"/>
        <s v="ORD107889_20240621_CUST03041_MED024"/>
        <s v="ORD107889_20240330_CUST01951_MED016"/>
        <s v="ORD107893_20250730_CUST00869_MED001"/>
        <s v="ORD107894_20240123_CUST00676_MED003"/>
        <s v="ORD107895_20240412_CUST00081_MED015"/>
        <s v="ORD107896_20240227_CUST02596_MED023"/>
        <s v="ORD107897_20240714_CUST03209_MED025"/>
        <s v="ORD107897_20241005_CUST00713_MED007"/>
        <s v="ORD107899_20240426_CUST01488_MED030"/>
        <s v="ORD107900_20250414_CUST02254_MED018"/>
        <s v="ORD107901_20240816_CUST00456_MED014"/>
        <s v="ORD107902_20240225_CUST02949_MED012"/>
        <s v="ORD107903_20250723_CUST01756_MED024"/>
        <s v="ORD107904_20240812_CUST00341_MED021"/>
        <s v="ORD107905_20250729_CUST02684_MED027"/>
        <s v="ORD107905_20251003_CUST00838_MED024"/>
        <s v="ORD107907_20240820_CUST02531_MED016"/>
        <s v="ORD107907_20240313_CUST01400_MED019"/>
        <s v="ORD107909_20251109_CUST02810_MED002"/>
        <s v="ORD107910_20250803_CUST01976_MED005"/>
        <s v="ORD107910_20250613_CUST02459_MED011"/>
        <s v="ORD107912_20240814_CUST00527_MED002"/>
        <s v="ORD107913_20250214_CUST00294_MED013"/>
        <s v="ORD107914_20251212_CUST01175_MED010"/>
        <s v="ORD107915_20240322_CUST02366_MED008"/>
        <s v="ORD107916_20250216_CUST00009_MED016"/>
        <s v="ORD107917_20251209_CUST02942_MED006"/>
        <s v="ORD107918_20240204_CUST01345_MED025"/>
        <s v="ORD107919_20251003_CUST01759_MED001"/>
        <s v="ORD107920_20241125_CUST00810_MED025"/>
        <s v="ORD107921_20250505_CUST01425_MED018"/>
        <s v="ORD107922_20240324_CUST01102_MED017"/>
        <s v="ORD107923_20250629_CUST01386_MED024"/>
        <s v="ORD107923_20250312_CUST00488_MED016"/>
        <s v="ORD107925_20240121_CUST01840_MED014"/>
        <s v="ORD107925_20250122_CUST01903_MED007"/>
        <s v="ORD107927_20240207_CUST03454_MED009"/>
        <s v="ORD107928_20240510_CUST01124_MED030"/>
        <s v="ORD107929_20240127_CUST00169_MED011"/>
        <s v="ORD107930_20250220_CUST01941_MED010"/>
        <s v="ORD107931_20240704_CUST00349_MED006"/>
        <s v="ORD107932_20250320_CUST02740_MED005"/>
        <s v="ORD107932_20250306_CUST02410_MED030"/>
        <s v="ORD107934_20251002_CUST02925_MED017"/>
        <s v="ORD107935_20240120_CUST01089_MED021"/>
        <s v="ORD107936_20240302_CUST00790_MED014"/>
        <s v="ORD107937_20240819_CUST00424_MED028"/>
        <s v="ORD107938_20241030_CUST02724_MED011"/>
        <s v="ORD107939_20250311_CUST02676_MED015"/>
        <s v="ORD107940_20250111_CUST01133_MED012"/>
        <s v="ORD107941_20251217_CUST02242_MED002"/>
        <s v="ORD107942_20241010_CUST02975_MED005"/>
        <s v="ORD107943_20251106_CUST02039_MED006"/>
        <s v="ORD107944_20250904_CUST01154_MED012"/>
        <s v="ORD107945_20250611_CUST00179_MED029"/>
        <s v="ORD107946_20250829_CUST00095_MED004"/>
        <s v="ORD107946_20240912_CUST02802_MED027"/>
        <s v="ORD107948_20240821_CUST01824_MED023"/>
        <s v="ORD107949_20240521_CUST03327_MED011"/>
        <s v="ORD107950_20241014_CUST01730_MED007"/>
        <s v="ORD107950_20250327_CUST00019_MED001"/>
        <s v="ORD107950_20250224_CUST03009_MED027"/>
        <s v="ORD107953_20250208_CUST01097_MED001"/>
        <s v="ORD107954_20240115_CUST01632_MED019"/>
        <s v="ORD107955_20240928_CUST03001_MED029"/>
        <s v="ORD107956_20240825_CUST02463_MED019"/>
        <s v="ORD107957_20240830_CUST00756_MED016"/>
        <s v="ORD107958_20240520_CUST01299_MED014"/>
        <s v="ORD107959_20250902_CUST02784_MED030"/>
        <s v="ORD107959_20250416_CUST00371_MED027"/>
        <s v="ORD107961_20240624_CUST03059_MED007"/>
        <s v="ORD107962_20240804_CUST01904_MED026"/>
        <s v="ORD107963_20251009_CUST01378_MED004"/>
        <s v="ORD107964_20240620_CUST01540_MED022"/>
        <s v="ORD107965_20240509_CUST01541_MED023"/>
        <s v="ORD107966_20240724_CUST03139_MED023"/>
        <s v="ORD107967_20250929_CUST02030_MED016"/>
        <s v="ORD107967_20240605_CUST02184_MED016"/>
        <s v="ORD107967_20241003_CUST01951_MED018"/>
        <s v="ORD107970_20241031_CUST00202_MED017"/>
        <s v="ORD107971_20240208_CUST01549_MED016"/>
        <s v="ORD107972_20251111_CUST00096_MED023"/>
        <s v="ORD107973_20240714_CUST00586_MED001"/>
        <s v="ORD107974_20250903_CUST01755_MED001"/>
        <s v="ORD107975_20240805_CUST01792_MED014"/>
        <s v="ORD107976_20251108_CUST00897_MED030"/>
        <s v="ORD107976_20250407_CUST02566_MED017"/>
        <s v="ORD107978_20250910_CUST03277_MED024"/>
        <s v="ORD107979_20241110_CUST01982_MED010"/>
        <s v="ORD107980_20250824_CUST02695_MED030"/>
        <s v="ORD107981_20250306_CUST02908_MED016"/>
        <s v="ORD107981_20251208_CUST02788_MED027"/>
        <s v="ORD107983_20250529_CUST00120_MED005"/>
        <s v="ORD107984_20241114_CUST00128_MED014"/>
        <s v="ORD107985_20240503_CUST02270_MED005"/>
        <s v="ORD107986_20240312_CUST00837_MED029"/>
        <s v="ORD107987_20250914_CUST01225_MED001"/>
        <s v="ORD107988_20250226_CUST01818_MED012"/>
        <s v="ORD107989_20240706_CUST01589_MED012"/>
        <s v="ORD107990_20250205_CUST00328_MED024"/>
        <s v="ORD107991_20250425_CUST00514_MED003"/>
        <s v="ORD107992_20240903_CUST00137_MED021"/>
        <s v="ORD107993_20250705_CUST00402_MED005"/>
        <s v="ORD107994_20250823_CUST02277_MED028"/>
        <s v="ORD107995_20251007_CUST02288_MED025"/>
        <s v="ORD107996_20240321_CUST03311_MED012"/>
        <s v="ORD107997_20250702_CUST00405_MED023"/>
        <s v="ORD107998_20250705_CUST02202_MED020"/>
        <s v="ORD107999_20240630_CUST00739_MED005"/>
        <s v="ORD108000_20250622_CUST01249_MED004"/>
      </sharedItems>
    </cacheField>
    <cacheField name="Transaction_ID_Count" numFmtId="0">
      <sharedItems containsSemiMixedTypes="0" containsString="0" containsNumber="1" containsInteger="1" minValue="1" maxValue="1"/>
    </cacheField>
    <cacheField name="Gross_Amount" numFmtId="0">
      <sharedItems containsSemiMixedTypes="0" containsString="0" containsNumber="1" minValue="22.05" maxValue="2051.7599999999998"/>
    </cacheField>
    <cacheField name="Discount_Amount" numFmtId="0">
      <sharedItems containsSemiMixedTypes="0" containsString="0" containsNumber="1" minValue="0" maxValue="292.572"/>
    </cacheField>
    <cacheField name="Net_Amount_Before_Tax" numFmtId="0">
      <sharedItems containsSemiMixedTypes="0" containsString="0" containsNumber="1" minValue="18.972000000000001" maxValue="1863.3869999999999"/>
    </cacheField>
    <cacheField name="Tax_Amount" numFmtId="0">
      <sharedItems containsSemiMixedTypes="0" containsString="0" containsNumber="1" minValue="0.94860000000000011" maxValue="311.87159999999994"/>
    </cacheField>
    <cacheField name="Final_Amount" numFmtId="0">
      <sharedItems containsSemiMixedTypes="0" containsString="0" containsNumber="1" minValue="19.9206" maxValue="2086.9934399999997"/>
    </cacheField>
    <cacheField name="Delivered_Customer_Count" numFmtId="0">
      <sharedItems containsSemiMixedTypes="0" containsString="0" containsNumber="1" containsInteger="1" minValue="0" maxValue="8"/>
    </cacheField>
    <cacheField name="Months (Order_Date)" numFmtId="0" databaseField="0">
      <fieldGroup base="1">
        <rangePr groupBy="months" startDate="2024-01-01T00:00:00" endDate="2026-01-01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6"/>
        </groupItems>
      </fieldGroup>
    </cacheField>
    <cacheField name="Years (Order_Date)" numFmtId="0" databaseField="0">
      <fieldGroup base="1">
        <rangePr groupBy="years" startDate="2024-01-01T00:00:00" endDate="2026-01-01T00:00:00"/>
        <groupItems count="5">
          <s v="&lt;1/1/2024"/>
          <s v="2024"/>
          <s v="2025"/>
          <s v="2026"/>
          <s v="&gt;1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0">
  <r>
    <s v="ORD100001"/>
    <x v="0"/>
    <x v="0"/>
    <s v="Delhi"/>
    <x v="0"/>
    <n v="110085"/>
    <s v="MED024"/>
    <x v="0"/>
    <x v="0"/>
    <s v="Abbott"/>
    <s v="No"/>
    <n v="1"/>
    <n v="126.94"/>
    <n v="10"/>
    <n v="18"/>
    <x v="0"/>
    <x v="0"/>
    <n v="1"/>
    <x v="0"/>
    <n v="1"/>
    <n v="126.94"/>
    <n v="12.694000000000001"/>
    <n v="114.246"/>
    <n v="20.56428"/>
    <n v="134.81028000000001"/>
    <n v="1"/>
  </r>
  <r>
    <s v="ORD100001"/>
    <x v="1"/>
    <x v="1"/>
    <s v="Hyderabad"/>
    <x v="1"/>
    <n v="500090"/>
    <s v="MED017"/>
    <x v="1"/>
    <x v="1"/>
    <s v="Abbott"/>
    <s v="No"/>
    <n v="2"/>
    <n v="139.26"/>
    <n v="10"/>
    <n v="18"/>
    <x v="1"/>
    <x v="1"/>
    <n v="1"/>
    <x v="1"/>
    <n v="1"/>
    <n v="278.52"/>
    <n v="27.851999999999997"/>
    <n v="250.66799999999998"/>
    <n v="45.120239999999995"/>
    <n v="295.78823999999997"/>
    <n v="1"/>
  </r>
  <r>
    <s v="ORD100003"/>
    <x v="2"/>
    <x v="2"/>
    <s v="Indore"/>
    <x v="2"/>
    <n v="452010"/>
    <s v="MED001"/>
    <x v="2"/>
    <x v="2"/>
    <s v="Cipla"/>
    <s v="No"/>
    <n v="3"/>
    <n v="27.69"/>
    <n v="5"/>
    <n v="5"/>
    <x v="2"/>
    <x v="2"/>
    <n v="1"/>
    <x v="2"/>
    <n v="1"/>
    <n v="83.070000000000007"/>
    <n v="4.1535000000000002"/>
    <n v="78.916500000000013"/>
    <n v="3.945825000000001"/>
    <n v="82.862325000000013"/>
    <n v="1"/>
  </r>
  <r>
    <s v="ORD100003"/>
    <x v="3"/>
    <x v="3"/>
    <s v="Pune"/>
    <x v="3"/>
    <n v="411057"/>
    <s v="MED028"/>
    <x v="3"/>
    <x v="3"/>
    <s v="Abbott"/>
    <s v="No"/>
    <n v="1"/>
    <n v="104.66"/>
    <n v="0"/>
    <n v="12"/>
    <x v="0"/>
    <x v="0"/>
    <n v="1"/>
    <x v="3"/>
    <n v="1"/>
    <n v="104.66"/>
    <n v="0"/>
    <n v="104.66"/>
    <n v="12.559200000000001"/>
    <n v="117.2192"/>
    <n v="1"/>
  </r>
  <r>
    <s v="ORD100003"/>
    <x v="4"/>
    <x v="4"/>
    <s v="Chandigarh"/>
    <x v="4"/>
    <n v="160001"/>
    <s v="MED020"/>
    <x v="4"/>
    <x v="4"/>
    <s v="Dr. Reddy's"/>
    <s v="Yes"/>
    <n v="4"/>
    <n v="53.77"/>
    <n v="0"/>
    <n v="5"/>
    <x v="3"/>
    <x v="1"/>
    <n v="1"/>
    <x v="4"/>
    <n v="1"/>
    <n v="215.08"/>
    <n v="0"/>
    <n v="215.08"/>
    <n v="10.754000000000001"/>
    <n v="225.834"/>
    <n v="1"/>
  </r>
  <r>
    <s v="ORD100006"/>
    <x v="5"/>
    <x v="5"/>
    <s v="Indore"/>
    <x v="2"/>
    <n v="452016"/>
    <s v="MED004"/>
    <x v="5"/>
    <x v="5"/>
    <s v="Sun Pharma"/>
    <s v="Yes"/>
    <n v="1"/>
    <n v="110.27"/>
    <n v="10"/>
    <n v="5"/>
    <x v="4"/>
    <x v="1"/>
    <n v="1"/>
    <x v="5"/>
    <n v="1"/>
    <n v="110.27"/>
    <n v="11.027000000000001"/>
    <n v="99.242999999999995"/>
    <n v="4.9621499999999994"/>
    <n v="104.20514999999999"/>
    <n v="1"/>
  </r>
  <r>
    <s v="ORD100007"/>
    <x v="6"/>
    <x v="6"/>
    <s v="Chandigarh"/>
    <x v="4"/>
    <n v="160022"/>
    <s v="MED003"/>
    <x v="6"/>
    <x v="4"/>
    <s v="Dr. Reddy's"/>
    <s v="No"/>
    <n v="2"/>
    <n v="25.93"/>
    <n v="10"/>
    <n v="5"/>
    <x v="1"/>
    <x v="1"/>
    <n v="1"/>
    <x v="6"/>
    <n v="1"/>
    <n v="51.86"/>
    <n v="5.1859999999999999"/>
    <n v="46.673999999999999"/>
    <n v="2.3336999999999999"/>
    <n v="49.0077"/>
    <n v="2"/>
  </r>
  <r>
    <s v="ORD100008"/>
    <x v="7"/>
    <x v="7"/>
    <s v="Jaipur"/>
    <x v="5"/>
    <n v="302001"/>
    <s v="MED008"/>
    <x v="7"/>
    <x v="6"/>
    <s v="Zydus"/>
    <s v="Yes"/>
    <n v="2"/>
    <n v="68.67"/>
    <n v="10"/>
    <n v="5"/>
    <x v="4"/>
    <x v="0"/>
    <n v="1"/>
    <x v="7"/>
    <n v="1"/>
    <n v="137.34"/>
    <n v="13.734000000000002"/>
    <n v="123.60599999999999"/>
    <n v="6.1802999999999999"/>
    <n v="129.78629999999998"/>
    <n v="3"/>
  </r>
  <r>
    <s v="ORD100009"/>
    <x v="8"/>
    <x v="8"/>
    <s v="Surat"/>
    <x v="6"/>
    <n v="395010"/>
    <s v="MED023"/>
    <x v="8"/>
    <x v="7"/>
    <s v="Lacto Calamine"/>
    <s v="No"/>
    <n v="1"/>
    <n v="316.02999999999997"/>
    <n v="5"/>
    <n v="18"/>
    <x v="2"/>
    <x v="1"/>
    <n v="1"/>
    <x v="8"/>
    <n v="1"/>
    <n v="316.02999999999997"/>
    <n v="15.801499999999999"/>
    <n v="300.2285"/>
    <n v="54.041130000000003"/>
    <n v="354.26963000000001"/>
    <n v="2"/>
  </r>
  <r>
    <s v="ORD100009"/>
    <x v="9"/>
    <x v="9"/>
    <s v="Chennai"/>
    <x v="7"/>
    <n v="600018"/>
    <s v="MED024"/>
    <x v="0"/>
    <x v="0"/>
    <s v="Abbott"/>
    <s v="No"/>
    <n v="2"/>
    <n v="151.53"/>
    <n v="5"/>
    <n v="5"/>
    <x v="5"/>
    <x v="3"/>
    <n v="1"/>
    <x v="9"/>
    <n v="1"/>
    <n v="303.06"/>
    <n v="15.152999999999999"/>
    <n v="287.90699999999998"/>
    <n v="14.395349999999999"/>
    <n v="302.30234999999999"/>
    <n v="4"/>
  </r>
  <r>
    <s v="ORD100009"/>
    <x v="10"/>
    <x v="10"/>
    <s v="Bengaluru"/>
    <x v="8"/>
    <n v="560066"/>
    <s v="MED021"/>
    <x v="9"/>
    <x v="7"/>
    <s v="Cipla"/>
    <s v="No"/>
    <n v="1"/>
    <n v="87.23"/>
    <n v="5"/>
    <n v="12"/>
    <x v="5"/>
    <x v="3"/>
    <n v="1"/>
    <x v="10"/>
    <n v="1"/>
    <n v="87.23"/>
    <n v="4.3615000000000004"/>
    <n v="82.868499999999997"/>
    <n v="9.9442199999999996"/>
    <n v="92.812719999999999"/>
    <n v="3"/>
  </r>
  <r>
    <s v="ORD100012"/>
    <x v="11"/>
    <x v="11"/>
    <s v="Chandigarh"/>
    <x v="4"/>
    <n v="160019"/>
    <s v="MED024"/>
    <x v="0"/>
    <x v="0"/>
    <s v="Abbott"/>
    <s v="No"/>
    <n v="1"/>
    <n v="151.05000000000001"/>
    <n v="10"/>
    <n v="18"/>
    <x v="0"/>
    <x v="1"/>
    <n v="1"/>
    <x v="11"/>
    <n v="1"/>
    <n v="151.05000000000001"/>
    <n v="15.105"/>
    <n v="135.94500000000002"/>
    <n v="24.470100000000002"/>
    <n v="160.41510000000002"/>
    <n v="2"/>
  </r>
  <r>
    <s v="ORD100013"/>
    <x v="12"/>
    <x v="12"/>
    <s v="Noida"/>
    <x v="9"/>
    <n v="201301"/>
    <s v="MED029"/>
    <x v="10"/>
    <x v="8"/>
    <s v="Sun Pharma"/>
    <s v="Yes"/>
    <n v="2"/>
    <n v="111.96"/>
    <n v="10"/>
    <n v="12"/>
    <x v="3"/>
    <x v="1"/>
    <n v="1"/>
    <x v="12"/>
    <n v="1"/>
    <n v="223.92"/>
    <n v="22.391999999999999"/>
    <n v="201.52799999999999"/>
    <n v="24.183359999999997"/>
    <n v="225.71135999999998"/>
    <n v="2"/>
  </r>
  <r>
    <s v="ORD100014"/>
    <x v="13"/>
    <x v="13"/>
    <s v="Hyderabad"/>
    <x v="1"/>
    <n v="500001"/>
    <s v="MED005"/>
    <x v="11"/>
    <x v="5"/>
    <s v="Cipla"/>
    <s v="Yes"/>
    <n v="1"/>
    <n v="87.74"/>
    <n v="15"/>
    <n v="12"/>
    <x v="5"/>
    <x v="2"/>
    <n v="1"/>
    <x v="13"/>
    <n v="1"/>
    <n v="87.74"/>
    <n v="13.161"/>
    <n v="74.578999999999994"/>
    <n v="8.9494799999999994"/>
    <n v="83.528479999999988"/>
    <n v="1"/>
  </r>
  <r>
    <s v="ORD100015"/>
    <x v="14"/>
    <x v="14"/>
    <s v="Surat"/>
    <x v="6"/>
    <n v="395001"/>
    <s v="MED027"/>
    <x v="12"/>
    <x v="9"/>
    <s v="Mankind"/>
    <s v="No"/>
    <n v="3"/>
    <n v="89.74"/>
    <n v="0"/>
    <n v="12"/>
    <x v="0"/>
    <x v="3"/>
    <n v="1"/>
    <x v="14"/>
    <n v="1"/>
    <n v="269.21999999999997"/>
    <n v="0"/>
    <n v="269.21999999999997"/>
    <n v="32.306399999999996"/>
    <n v="301.52639999999997"/>
    <n v="0"/>
  </r>
  <r>
    <s v="ORD100016"/>
    <x v="15"/>
    <x v="15"/>
    <s v="Bengaluru"/>
    <x v="8"/>
    <n v="560100"/>
    <s v="MED005"/>
    <x v="11"/>
    <x v="5"/>
    <s v="Cipla"/>
    <s v="Yes"/>
    <n v="2"/>
    <n v="107.89"/>
    <n v="0"/>
    <n v="12"/>
    <x v="1"/>
    <x v="1"/>
    <n v="1"/>
    <x v="15"/>
    <n v="1"/>
    <n v="215.78"/>
    <n v="0"/>
    <n v="215.78"/>
    <n v="25.893600000000003"/>
    <n v="241.67359999999999"/>
    <n v="1"/>
  </r>
  <r>
    <s v="ORD100017"/>
    <x v="16"/>
    <x v="16"/>
    <s v="Noida"/>
    <x v="9"/>
    <n v="201305"/>
    <s v="MED010"/>
    <x v="13"/>
    <x v="1"/>
    <s v="Sun Pharma"/>
    <s v="Yes"/>
    <n v="1"/>
    <n v="74.290000000000006"/>
    <n v="5"/>
    <n v="12"/>
    <x v="0"/>
    <x v="1"/>
    <n v="1"/>
    <x v="16"/>
    <n v="1"/>
    <n v="74.290000000000006"/>
    <n v="3.7145000000000006"/>
    <n v="70.575500000000005"/>
    <n v="8.4690600000000007"/>
    <n v="79.044560000000004"/>
    <n v="2"/>
  </r>
  <r>
    <s v="ORD100018"/>
    <x v="17"/>
    <x v="17"/>
    <s v="Lucknow"/>
    <x v="9"/>
    <n v="226001"/>
    <s v="MED018"/>
    <x v="14"/>
    <x v="8"/>
    <s v="Mankind"/>
    <s v="No"/>
    <n v="1"/>
    <n v="108.04"/>
    <n v="0"/>
    <n v="18"/>
    <x v="2"/>
    <x v="1"/>
    <n v="1"/>
    <x v="17"/>
    <n v="1"/>
    <n v="108.04"/>
    <n v="0"/>
    <n v="108.04"/>
    <n v="19.447199999999999"/>
    <n v="127.4872"/>
    <n v="3"/>
  </r>
  <r>
    <s v="ORD100019"/>
    <x v="18"/>
    <x v="18"/>
    <s v="Jaipur"/>
    <x v="5"/>
    <n v="302033"/>
    <s v="MED008"/>
    <x v="7"/>
    <x v="6"/>
    <s v="Zydus"/>
    <s v="Yes"/>
    <n v="1"/>
    <n v="62.69"/>
    <n v="5"/>
    <n v="18"/>
    <x v="5"/>
    <x v="3"/>
    <n v="1"/>
    <x v="18"/>
    <n v="1"/>
    <n v="62.69"/>
    <n v="3.1345000000000001"/>
    <n v="59.555499999999995"/>
    <n v="10.719989999999997"/>
    <n v="70.275489999999991"/>
    <n v="2"/>
  </r>
  <r>
    <s v="ORD100020"/>
    <x v="19"/>
    <x v="19"/>
    <s v="Kolkata"/>
    <x v="10"/>
    <n v="700091"/>
    <s v="MED007"/>
    <x v="15"/>
    <x v="10"/>
    <s v="Sanofi"/>
    <s v="Yes"/>
    <n v="1"/>
    <n v="79.34"/>
    <n v="5"/>
    <n v="12"/>
    <x v="3"/>
    <x v="1"/>
    <n v="1"/>
    <x v="19"/>
    <n v="1"/>
    <n v="79.34"/>
    <n v="3.9670000000000005"/>
    <n v="75.373000000000005"/>
    <n v="9.0447600000000019"/>
    <n v="84.417760000000001"/>
    <n v="2"/>
  </r>
  <r>
    <s v="ORD100021"/>
    <x v="20"/>
    <x v="20"/>
    <s v="Delhi"/>
    <x v="0"/>
    <n v="110024"/>
    <s v="MED013"/>
    <x v="16"/>
    <x v="3"/>
    <s v="Himalaya"/>
    <s v="No"/>
    <n v="3"/>
    <n v="175.39"/>
    <n v="0"/>
    <n v="5"/>
    <x v="5"/>
    <x v="3"/>
    <n v="1"/>
    <x v="20"/>
    <n v="1"/>
    <n v="526.16999999999996"/>
    <n v="0"/>
    <n v="526.16999999999996"/>
    <n v="26.308499999999999"/>
    <n v="552.47849999999994"/>
    <n v="2"/>
  </r>
  <r>
    <s v="ORD100021"/>
    <x v="21"/>
    <x v="21"/>
    <s v="Ahmedabad"/>
    <x v="6"/>
    <n v="380001"/>
    <s v="MED008"/>
    <x v="7"/>
    <x v="6"/>
    <s v="Zydus"/>
    <s v="Yes"/>
    <n v="4"/>
    <n v="55.82"/>
    <n v="10"/>
    <n v="12"/>
    <x v="0"/>
    <x v="1"/>
    <n v="1"/>
    <x v="21"/>
    <n v="1"/>
    <n v="223.28"/>
    <n v="22.328000000000003"/>
    <n v="200.952"/>
    <n v="24.114239999999999"/>
    <n v="225.06623999999999"/>
    <n v="2"/>
  </r>
  <r>
    <s v="ORD100023"/>
    <x v="22"/>
    <x v="22"/>
    <s v="Kolkata"/>
    <x v="10"/>
    <n v="700091"/>
    <s v="MED016"/>
    <x v="17"/>
    <x v="11"/>
    <s v="Emcure"/>
    <s v="No"/>
    <n v="2"/>
    <n v="116.91"/>
    <n v="15"/>
    <n v="5"/>
    <x v="0"/>
    <x v="0"/>
    <n v="1"/>
    <x v="22"/>
    <n v="1"/>
    <n v="233.82"/>
    <n v="35.073"/>
    <n v="198.74699999999999"/>
    <n v="9.9373499999999986"/>
    <n v="208.68434999999999"/>
    <n v="2"/>
  </r>
  <r>
    <s v="ORD100024"/>
    <x v="23"/>
    <x v="23"/>
    <s v="Kolkata"/>
    <x v="10"/>
    <n v="700091"/>
    <s v="MED023"/>
    <x v="8"/>
    <x v="7"/>
    <s v="Lacto Calamine"/>
    <s v="No"/>
    <n v="5"/>
    <n v="343.48"/>
    <n v="5"/>
    <n v="18"/>
    <x v="2"/>
    <x v="1"/>
    <n v="1"/>
    <x v="23"/>
    <n v="1"/>
    <n v="1717.4"/>
    <n v="85.87"/>
    <n v="1631.5300000000002"/>
    <n v="293.67540000000002"/>
    <n v="1925.2054000000003"/>
    <n v="2"/>
  </r>
  <r>
    <s v="ORD100025"/>
    <x v="24"/>
    <x v="24"/>
    <s v="Noida"/>
    <x v="9"/>
    <n v="201307"/>
    <s v="MED018"/>
    <x v="14"/>
    <x v="8"/>
    <s v="Mankind"/>
    <s v="No"/>
    <n v="1"/>
    <n v="110.94"/>
    <n v="0"/>
    <n v="12"/>
    <x v="5"/>
    <x v="1"/>
    <n v="1"/>
    <x v="24"/>
    <n v="1"/>
    <n v="110.94"/>
    <n v="0"/>
    <n v="110.94"/>
    <n v="13.312799999999999"/>
    <n v="124.25279999999999"/>
    <n v="2"/>
  </r>
  <r>
    <s v="ORD100025"/>
    <x v="25"/>
    <x v="25"/>
    <s v="Indore"/>
    <x v="2"/>
    <n v="452001"/>
    <s v="MED006"/>
    <x v="18"/>
    <x v="10"/>
    <s v="USV"/>
    <s v="Yes"/>
    <n v="1"/>
    <n v="40.43"/>
    <n v="15"/>
    <n v="12"/>
    <x v="5"/>
    <x v="1"/>
    <n v="1"/>
    <x v="25"/>
    <n v="1"/>
    <n v="40.43"/>
    <n v="6.0645000000000007"/>
    <n v="34.365499999999997"/>
    <n v="4.1238599999999996"/>
    <n v="38.489359999999998"/>
    <n v="2"/>
  </r>
  <r>
    <s v="ORD100027"/>
    <x v="26"/>
    <x v="26"/>
    <s v="Mumbai"/>
    <x v="3"/>
    <n v="400050"/>
    <s v="MED014"/>
    <x v="19"/>
    <x v="3"/>
    <s v="Abbott"/>
    <s v="No"/>
    <n v="2"/>
    <n v="149.72999999999999"/>
    <n v="5"/>
    <n v="5"/>
    <x v="3"/>
    <x v="2"/>
    <n v="1"/>
    <x v="26"/>
    <n v="1"/>
    <n v="299.45999999999998"/>
    <n v="14.972999999999999"/>
    <n v="284.48699999999997"/>
    <n v="14.224349999999999"/>
    <n v="298.71134999999998"/>
    <n v="1"/>
  </r>
  <r>
    <s v="ORD100028"/>
    <x v="27"/>
    <x v="27"/>
    <s v="Chandigarh"/>
    <x v="4"/>
    <n v="160001"/>
    <s v="MED021"/>
    <x v="9"/>
    <x v="7"/>
    <s v="Cipla"/>
    <s v="No"/>
    <n v="1"/>
    <n v="79.16"/>
    <n v="10"/>
    <n v="5"/>
    <x v="1"/>
    <x v="1"/>
    <n v="1"/>
    <x v="27"/>
    <n v="1"/>
    <n v="79.16"/>
    <n v="7.9159999999999995"/>
    <n v="71.244"/>
    <n v="3.5622000000000003"/>
    <n v="74.806200000000004"/>
    <n v="1"/>
  </r>
  <r>
    <s v="ORD100028"/>
    <x v="28"/>
    <x v="28"/>
    <s v="Chennai"/>
    <x v="7"/>
    <n v="600040"/>
    <s v="MED005"/>
    <x v="11"/>
    <x v="5"/>
    <s v="Cipla"/>
    <s v="Yes"/>
    <n v="4"/>
    <n v="106.19"/>
    <n v="15"/>
    <n v="5"/>
    <x v="2"/>
    <x v="3"/>
    <n v="1"/>
    <x v="28"/>
    <n v="1"/>
    <n v="424.76"/>
    <n v="63.713999999999999"/>
    <n v="361.04599999999999"/>
    <n v="18.052299999999999"/>
    <n v="379.09829999999999"/>
    <n v="4"/>
  </r>
  <r>
    <s v="ORD100030"/>
    <x v="29"/>
    <x v="29"/>
    <s v="Lucknow"/>
    <x v="9"/>
    <n v="226001"/>
    <s v="MED026"/>
    <x v="20"/>
    <x v="9"/>
    <s v="Cipla"/>
    <s v="No"/>
    <n v="2"/>
    <n v="167.6"/>
    <n v="10"/>
    <n v="5"/>
    <x v="2"/>
    <x v="1"/>
    <n v="1"/>
    <x v="29"/>
    <n v="1"/>
    <n v="335.2"/>
    <n v="33.520000000000003"/>
    <n v="301.68"/>
    <n v="15.084000000000001"/>
    <n v="316.76400000000001"/>
    <n v="2"/>
  </r>
  <r>
    <s v="ORD100030"/>
    <x v="30"/>
    <x v="30"/>
    <s v="Jaipur"/>
    <x v="5"/>
    <n v="302019"/>
    <s v="MED005"/>
    <x v="11"/>
    <x v="5"/>
    <s v="Cipla"/>
    <s v="Yes"/>
    <n v="1"/>
    <n v="99.11"/>
    <n v="10"/>
    <n v="5"/>
    <x v="5"/>
    <x v="3"/>
    <n v="1"/>
    <x v="30"/>
    <n v="1"/>
    <n v="99.11"/>
    <n v="9.9109999999999996"/>
    <n v="89.198999999999998"/>
    <n v="4.4599500000000001"/>
    <n v="93.658950000000004"/>
    <n v="1"/>
  </r>
  <r>
    <s v="ORD100032"/>
    <x v="31"/>
    <x v="31"/>
    <s v="Chandigarh"/>
    <x v="4"/>
    <n v="160019"/>
    <s v="MED014"/>
    <x v="19"/>
    <x v="3"/>
    <s v="Abbott"/>
    <s v="No"/>
    <n v="3"/>
    <n v="129.33000000000001"/>
    <n v="5"/>
    <n v="5"/>
    <x v="2"/>
    <x v="3"/>
    <n v="1"/>
    <x v="31"/>
    <n v="1"/>
    <n v="387.99"/>
    <n v="19.3995"/>
    <n v="368.59050000000002"/>
    <n v="18.429525000000002"/>
    <n v="387.02002500000003"/>
    <n v="1"/>
  </r>
  <r>
    <s v="ORD100033"/>
    <x v="32"/>
    <x v="32"/>
    <s v="Delhi"/>
    <x v="0"/>
    <n v="110001"/>
    <s v="MED004"/>
    <x v="5"/>
    <x v="5"/>
    <s v="Sun Pharma"/>
    <s v="Yes"/>
    <n v="1"/>
    <n v="123.03"/>
    <n v="15"/>
    <n v="12"/>
    <x v="4"/>
    <x v="1"/>
    <n v="1"/>
    <x v="32"/>
    <n v="1"/>
    <n v="123.03"/>
    <n v="18.454499999999999"/>
    <n v="104.57550000000001"/>
    <n v="12.549059999999999"/>
    <n v="117.12456"/>
    <n v="2"/>
  </r>
  <r>
    <s v="ORD100034"/>
    <x v="33"/>
    <x v="33"/>
    <s v="Pune"/>
    <x v="3"/>
    <n v="411014"/>
    <s v="MED029"/>
    <x v="10"/>
    <x v="8"/>
    <s v="Sun Pharma"/>
    <s v="Yes"/>
    <n v="4"/>
    <n v="111.96"/>
    <n v="0"/>
    <n v="5"/>
    <x v="3"/>
    <x v="1"/>
    <n v="1"/>
    <x v="33"/>
    <n v="1"/>
    <n v="447.84"/>
    <n v="0"/>
    <n v="447.84"/>
    <n v="22.391999999999999"/>
    <n v="470.23199999999997"/>
    <n v="1"/>
  </r>
  <r>
    <s v="ORD100035"/>
    <x v="34"/>
    <x v="34"/>
    <s v="Jaipur"/>
    <x v="5"/>
    <n v="302017"/>
    <s v="MED029"/>
    <x v="10"/>
    <x v="8"/>
    <s v="Sun Pharma"/>
    <s v="Yes"/>
    <n v="4"/>
    <n v="112.01"/>
    <n v="10"/>
    <n v="5"/>
    <x v="2"/>
    <x v="0"/>
    <n v="1"/>
    <x v="34"/>
    <n v="1"/>
    <n v="448.04"/>
    <n v="44.804000000000002"/>
    <n v="403.23599999999999"/>
    <n v="20.161799999999999"/>
    <n v="423.39779999999996"/>
    <n v="2"/>
  </r>
  <r>
    <s v="ORD100035"/>
    <x v="35"/>
    <x v="35"/>
    <s v="Surat"/>
    <x v="6"/>
    <n v="395003"/>
    <s v="MED014"/>
    <x v="19"/>
    <x v="3"/>
    <s v="Abbott"/>
    <s v="No"/>
    <n v="3"/>
    <n v="161.43"/>
    <n v="10"/>
    <n v="5"/>
    <x v="3"/>
    <x v="1"/>
    <n v="1"/>
    <x v="35"/>
    <n v="1"/>
    <n v="484.29"/>
    <n v="48.429000000000002"/>
    <n v="435.86099999999999"/>
    <n v="21.793049999999997"/>
    <n v="457.65404999999998"/>
    <n v="3"/>
  </r>
  <r>
    <s v="ORD100037"/>
    <x v="36"/>
    <x v="36"/>
    <s v="Hyderabad"/>
    <x v="1"/>
    <n v="500032"/>
    <s v="MED007"/>
    <x v="15"/>
    <x v="10"/>
    <s v="Sanofi"/>
    <s v="Yes"/>
    <n v="3"/>
    <n v="75.319999999999993"/>
    <n v="5"/>
    <n v="5"/>
    <x v="0"/>
    <x v="1"/>
    <n v="1"/>
    <x v="36"/>
    <n v="1"/>
    <n v="225.95999999999998"/>
    <n v="11.298"/>
    <n v="214.66199999999998"/>
    <n v="10.7331"/>
    <n v="225.39509999999999"/>
    <n v="3"/>
  </r>
  <r>
    <s v="ORD100038"/>
    <x v="37"/>
    <x v="37"/>
    <s v="Gurugram"/>
    <x v="11"/>
    <n v="122009"/>
    <s v="MED009"/>
    <x v="21"/>
    <x v="6"/>
    <s v="Glenmark"/>
    <s v="Yes"/>
    <n v="1"/>
    <n v="89.54"/>
    <n v="10"/>
    <n v="12"/>
    <x v="0"/>
    <x v="1"/>
    <n v="1"/>
    <x v="37"/>
    <n v="1"/>
    <n v="89.54"/>
    <n v="8.9540000000000006"/>
    <n v="80.586000000000013"/>
    <n v="9.670320000000002"/>
    <n v="90.256320000000017"/>
    <n v="2"/>
  </r>
  <r>
    <s v="ORD100039"/>
    <x v="38"/>
    <x v="38"/>
    <s v="Lucknow"/>
    <x v="9"/>
    <n v="226021"/>
    <s v="MED009"/>
    <x v="21"/>
    <x v="6"/>
    <s v="Glenmark"/>
    <s v="Yes"/>
    <n v="1"/>
    <n v="91.61"/>
    <n v="5"/>
    <n v="5"/>
    <x v="5"/>
    <x v="1"/>
    <n v="1"/>
    <x v="38"/>
    <n v="1"/>
    <n v="91.61"/>
    <n v="4.5804999999999998"/>
    <n v="87.029499999999999"/>
    <n v="4.3514749999999998"/>
    <n v="91.380974999999992"/>
    <n v="2"/>
  </r>
  <r>
    <s v="ORD100040"/>
    <x v="39"/>
    <x v="39"/>
    <s v="Chennai"/>
    <x v="7"/>
    <n v="600018"/>
    <s v="MED002"/>
    <x v="22"/>
    <x v="2"/>
    <s v="Micro Labs"/>
    <s v="No"/>
    <n v="2"/>
    <n v="28.17"/>
    <n v="15"/>
    <n v="12"/>
    <x v="4"/>
    <x v="0"/>
    <n v="1"/>
    <x v="39"/>
    <n v="1"/>
    <n v="56.34"/>
    <n v="8.4510000000000005"/>
    <n v="47.889000000000003"/>
    <n v="5.7466800000000005"/>
    <n v="53.635680000000001"/>
    <n v="2"/>
  </r>
  <r>
    <s v="ORD100040"/>
    <x v="40"/>
    <x v="40"/>
    <s v="Lucknow"/>
    <x v="9"/>
    <n v="226016"/>
    <s v="MED011"/>
    <x v="23"/>
    <x v="1"/>
    <s v="Cipla"/>
    <s v="No"/>
    <n v="2"/>
    <n v="22.84"/>
    <n v="15"/>
    <n v="12"/>
    <x v="3"/>
    <x v="0"/>
    <n v="1"/>
    <x v="40"/>
    <n v="1"/>
    <n v="45.68"/>
    <n v="6.8520000000000003"/>
    <n v="38.828000000000003"/>
    <n v="4.6593600000000004"/>
    <n v="43.487360000000002"/>
    <n v="1"/>
  </r>
  <r>
    <s v="ORD100042"/>
    <x v="41"/>
    <x v="41"/>
    <s v="Jaipur"/>
    <x v="5"/>
    <n v="302017"/>
    <s v="MED005"/>
    <x v="11"/>
    <x v="5"/>
    <s v="Cipla"/>
    <s v="Yes"/>
    <n v="1"/>
    <n v="100.66"/>
    <n v="5"/>
    <n v="18"/>
    <x v="5"/>
    <x v="1"/>
    <n v="1"/>
    <x v="41"/>
    <n v="1"/>
    <n v="100.66"/>
    <n v="5.0329999999999995"/>
    <n v="95.626999999999995"/>
    <n v="17.212859999999999"/>
    <n v="112.83985999999999"/>
    <n v="3"/>
  </r>
  <r>
    <s v="ORD100043"/>
    <x v="42"/>
    <x v="42"/>
    <s v="Chennai"/>
    <x v="7"/>
    <n v="600096"/>
    <s v="MED007"/>
    <x v="15"/>
    <x v="10"/>
    <s v="Sanofi"/>
    <s v="Yes"/>
    <n v="2"/>
    <n v="77.739999999999995"/>
    <n v="10"/>
    <n v="12"/>
    <x v="1"/>
    <x v="1"/>
    <n v="1"/>
    <x v="42"/>
    <n v="1"/>
    <n v="155.47999999999999"/>
    <n v="15.548"/>
    <n v="139.93199999999999"/>
    <n v="16.791839999999997"/>
    <n v="156.72384"/>
    <n v="2"/>
  </r>
  <r>
    <s v="ORD100044"/>
    <x v="43"/>
    <x v="43"/>
    <s v="Mumbai"/>
    <x v="3"/>
    <n v="400069"/>
    <s v="MED010"/>
    <x v="13"/>
    <x v="1"/>
    <s v="Sun Pharma"/>
    <s v="Yes"/>
    <n v="2"/>
    <n v="73.56"/>
    <n v="5"/>
    <n v="5"/>
    <x v="2"/>
    <x v="1"/>
    <n v="1"/>
    <x v="43"/>
    <n v="1"/>
    <n v="147.12"/>
    <n v="7.3559999999999999"/>
    <n v="139.76400000000001"/>
    <n v="6.9882000000000009"/>
    <n v="146.75220000000002"/>
    <n v="1"/>
  </r>
  <r>
    <s v="ORD100044"/>
    <x v="44"/>
    <x v="44"/>
    <s v="Ahmedabad"/>
    <x v="6"/>
    <n v="380061"/>
    <s v="MED020"/>
    <x v="4"/>
    <x v="4"/>
    <s v="Dr. Reddy's"/>
    <s v="Yes"/>
    <n v="3"/>
    <n v="49.48"/>
    <n v="5"/>
    <n v="18"/>
    <x v="2"/>
    <x v="0"/>
    <n v="1"/>
    <x v="44"/>
    <n v="1"/>
    <n v="148.44"/>
    <n v="7.4220000000000006"/>
    <n v="141.018"/>
    <n v="25.383240000000001"/>
    <n v="166.40124"/>
    <n v="1"/>
  </r>
  <r>
    <s v="ORD100046"/>
    <x v="45"/>
    <x v="45"/>
    <s v="Chandigarh"/>
    <x v="4"/>
    <n v="160022"/>
    <s v="MED023"/>
    <x v="8"/>
    <x v="7"/>
    <s v="Lacto Calamine"/>
    <s v="No"/>
    <n v="1"/>
    <n v="323.75"/>
    <n v="10"/>
    <n v="5"/>
    <x v="2"/>
    <x v="1"/>
    <n v="1"/>
    <x v="45"/>
    <n v="1"/>
    <n v="323.75"/>
    <n v="32.375"/>
    <n v="291.375"/>
    <n v="14.56875"/>
    <n v="305.94375000000002"/>
    <n v="3"/>
  </r>
  <r>
    <s v="ORD100047"/>
    <x v="46"/>
    <x v="46"/>
    <s v="Ahmedabad"/>
    <x v="6"/>
    <n v="380058"/>
    <s v="MED002"/>
    <x v="22"/>
    <x v="2"/>
    <s v="Micro Labs"/>
    <s v="No"/>
    <n v="2"/>
    <n v="36.090000000000003"/>
    <n v="0"/>
    <n v="5"/>
    <x v="3"/>
    <x v="2"/>
    <n v="1"/>
    <x v="46"/>
    <n v="1"/>
    <n v="72.180000000000007"/>
    <n v="0"/>
    <n v="72.180000000000007"/>
    <n v="3.6090000000000004"/>
    <n v="75.789000000000001"/>
    <n v="0"/>
  </r>
  <r>
    <s v="ORD100048"/>
    <x v="47"/>
    <x v="47"/>
    <s v="Indore"/>
    <x v="2"/>
    <n v="452010"/>
    <s v="MED024"/>
    <x v="0"/>
    <x v="0"/>
    <s v="Abbott"/>
    <s v="No"/>
    <n v="4"/>
    <n v="134.35"/>
    <n v="15"/>
    <n v="12"/>
    <x v="3"/>
    <x v="3"/>
    <n v="1"/>
    <x v="47"/>
    <n v="1"/>
    <n v="537.4"/>
    <n v="80.61"/>
    <n v="456.78999999999996"/>
    <n v="54.814799999999998"/>
    <n v="511.60479999999995"/>
    <n v="0"/>
  </r>
  <r>
    <s v="ORD100049"/>
    <x v="48"/>
    <x v="48"/>
    <s v="Chandigarh"/>
    <x v="4"/>
    <n v="160022"/>
    <s v="MED009"/>
    <x v="21"/>
    <x v="6"/>
    <s v="Glenmark"/>
    <s v="Yes"/>
    <n v="3"/>
    <n v="89.83"/>
    <n v="10"/>
    <n v="5"/>
    <x v="0"/>
    <x v="1"/>
    <n v="1"/>
    <x v="48"/>
    <n v="1"/>
    <n v="269.49"/>
    <n v="26.949000000000002"/>
    <n v="242.541"/>
    <n v="12.127049999999999"/>
    <n v="254.66804999999999"/>
    <n v="1"/>
  </r>
  <r>
    <s v="ORD100050"/>
    <x v="49"/>
    <x v="49"/>
    <s v="Surat"/>
    <x v="6"/>
    <n v="395003"/>
    <s v="MED018"/>
    <x v="14"/>
    <x v="8"/>
    <s v="Mankind"/>
    <s v="No"/>
    <n v="1"/>
    <n v="105.88"/>
    <n v="5"/>
    <n v="5"/>
    <x v="0"/>
    <x v="0"/>
    <n v="1"/>
    <x v="49"/>
    <n v="1"/>
    <n v="105.88"/>
    <n v="5.2939999999999996"/>
    <n v="100.586"/>
    <n v="5.0293000000000001"/>
    <n v="105.6153"/>
    <n v="1"/>
  </r>
  <r>
    <s v="ORD100051"/>
    <x v="50"/>
    <x v="50"/>
    <s v="Kolkata"/>
    <x v="10"/>
    <n v="700001"/>
    <s v="MED002"/>
    <x v="22"/>
    <x v="2"/>
    <s v="Micro Labs"/>
    <s v="No"/>
    <n v="1"/>
    <n v="31.79"/>
    <n v="15"/>
    <n v="12"/>
    <x v="5"/>
    <x v="0"/>
    <n v="1"/>
    <x v="50"/>
    <n v="1"/>
    <n v="31.79"/>
    <n v="4.7684999999999995"/>
    <n v="27.0215"/>
    <n v="3.2425799999999998"/>
    <n v="30.26408"/>
    <n v="0"/>
  </r>
  <r>
    <s v="ORD100052"/>
    <x v="51"/>
    <x v="51"/>
    <s v="Gurugram"/>
    <x v="11"/>
    <n v="122018"/>
    <s v="MED013"/>
    <x v="16"/>
    <x v="3"/>
    <s v="Himalaya"/>
    <s v="No"/>
    <n v="3"/>
    <n v="181.99"/>
    <n v="5"/>
    <n v="18"/>
    <x v="5"/>
    <x v="1"/>
    <n v="1"/>
    <x v="51"/>
    <n v="1"/>
    <n v="545.97"/>
    <n v="27.298500000000004"/>
    <n v="518.67150000000004"/>
    <n v="93.36087000000002"/>
    <n v="612.03237000000001"/>
    <n v="2"/>
  </r>
  <r>
    <s v="ORD100053"/>
    <x v="52"/>
    <x v="52"/>
    <s v="Ahmedabad"/>
    <x v="6"/>
    <n v="380015"/>
    <s v="MED001"/>
    <x v="2"/>
    <x v="2"/>
    <s v="Cipla"/>
    <s v="No"/>
    <n v="1"/>
    <n v="31.82"/>
    <n v="10"/>
    <n v="18"/>
    <x v="1"/>
    <x v="1"/>
    <n v="1"/>
    <x v="52"/>
    <n v="1"/>
    <n v="31.82"/>
    <n v="3.1819999999999999"/>
    <n v="28.638000000000002"/>
    <n v="5.1548400000000001"/>
    <n v="33.792839999999998"/>
    <n v="3"/>
  </r>
  <r>
    <s v="ORD100054"/>
    <x v="53"/>
    <x v="53"/>
    <s v="Surat"/>
    <x v="6"/>
    <n v="395003"/>
    <s v="MED013"/>
    <x v="16"/>
    <x v="3"/>
    <s v="Himalaya"/>
    <s v="No"/>
    <n v="2"/>
    <n v="169.44"/>
    <n v="0"/>
    <n v="12"/>
    <x v="1"/>
    <x v="1"/>
    <n v="1"/>
    <x v="53"/>
    <n v="1"/>
    <n v="338.88"/>
    <n v="0"/>
    <n v="338.88"/>
    <n v="40.665599999999998"/>
    <n v="379.54559999999998"/>
    <n v="3"/>
  </r>
  <r>
    <s v="ORD100054"/>
    <x v="54"/>
    <x v="54"/>
    <s v="Hyderabad"/>
    <x v="1"/>
    <n v="500081"/>
    <s v="MED015"/>
    <x v="24"/>
    <x v="11"/>
    <s v="Abbott"/>
    <s v="No"/>
    <n v="1"/>
    <n v="52.11"/>
    <n v="5"/>
    <n v="12"/>
    <x v="0"/>
    <x v="3"/>
    <n v="1"/>
    <x v="54"/>
    <n v="1"/>
    <n v="52.11"/>
    <n v="2.6055000000000001"/>
    <n v="49.5045"/>
    <n v="5.9405399999999995"/>
    <n v="55.445039999999999"/>
    <n v="0"/>
  </r>
  <r>
    <s v="ORD100054"/>
    <x v="55"/>
    <x v="55"/>
    <s v="Pune"/>
    <x v="3"/>
    <n v="411014"/>
    <s v="MED008"/>
    <x v="7"/>
    <x v="6"/>
    <s v="Zydus"/>
    <s v="Yes"/>
    <n v="2"/>
    <n v="67.64"/>
    <n v="10"/>
    <n v="5"/>
    <x v="2"/>
    <x v="1"/>
    <n v="1"/>
    <x v="55"/>
    <n v="1"/>
    <n v="135.28"/>
    <n v="13.527999999999999"/>
    <n v="121.75200000000001"/>
    <n v="6.0876000000000001"/>
    <n v="127.8396"/>
    <n v="2"/>
  </r>
  <r>
    <s v="ORD100057"/>
    <x v="56"/>
    <x v="56"/>
    <s v="Ahmedabad"/>
    <x v="6"/>
    <n v="380054"/>
    <s v="MED022"/>
    <x v="25"/>
    <x v="7"/>
    <s v="Himalaya"/>
    <s v="No"/>
    <n v="1"/>
    <n v="198.78"/>
    <n v="5"/>
    <n v="5"/>
    <x v="2"/>
    <x v="1"/>
    <n v="1"/>
    <x v="56"/>
    <n v="1"/>
    <n v="198.78"/>
    <n v="9.9390000000000001"/>
    <n v="188.84100000000001"/>
    <n v="9.4420500000000001"/>
    <n v="198.28305"/>
    <n v="2"/>
  </r>
  <r>
    <s v="ORD100058"/>
    <x v="57"/>
    <x v="57"/>
    <s v="Mumbai"/>
    <x v="3"/>
    <n v="400076"/>
    <s v="MED019"/>
    <x v="26"/>
    <x v="8"/>
    <s v="Cipla"/>
    <s v="No"/>
    <n v="1"/>
    <n v="144.63"/>
    <n v="10"/>
    <n v="12"/>
    <x v="3"/>
    <x v="1"/>
    <n v="1"/>
    <x v="57"/>
    <n v="1"/>
    <n v="144.63"/>
    <n v="14.462999999999999"/>
    <n v="130.167"/>
    <n v="15.620039999999999"/>
    <n v="145.78703999999999"/>
    <n v="2"/>
  </r>
  <r>
    <s v="ORD100058"/>
    <x v="58"/>
    <x v="58"/>
    <s v="Chandigarh"/>
    <x v="4"/>
    <n v="160001"/>
    <s v="MED008"/>
    <x v="7"/>
    <x v="6"/>
    <s v="Zydus"/>
    <s v="Yes"/>
    <n v="1"/>
    <n v="67.489999999999995"/>
    <n v="15"/>
    <n v="12"/>
    <x v="5"/>
    <x v="1"/>
    <n v="1"/>
    <x v="58"/>
    <n v="1"/>
    <n v="67.489999999999995"/>
    <n v="10.1235"/>
    <n v="57.366499999999995"/>
    <n v="6.8839799999999993"/>
    <n v="64.250479999999996"/>
    <n v="2"/>
  </r>
  <r>
    <s v="ORD100060"/>
    <x v="59"/>
    <x v="59"/>
    <s v="Pune"/>
    <x v="3"/>
    <n v="411001"/>
    <s v="MED003"/>
    <x v="6"/>
    <x v="4"/>
    <s v="Dr. Reddy's"/>
    <s v="No"/>
    <n v="2"/>
    <n v="27.22"/>
    <n v="10"/>
    <n v="12"/>
    <x v="1"/>
    <x v="2"/>
    <n v="1"/>
    <x v="59"/>
    <n v="1"/>
    <n v="54.44"/>
    <n v="5.444"/>
    <n v="48.995999999999995"/>
    <n v="5.8795200000000003"/>
    <n v="54.875519999999995"/>
    <n v="0"/>
  </r>
  <r>
    <s v="ORD100061"/>
    <x v="60"/>
    <x v="60"/>
    <s v="Bengaluru"/>
    <x v="8"/>
    <n v="560100"/>
    <s v="MED014"/>
    <x v="19"/>
    <x v="3"/>
    <s v="Abbott"/>
    <s v="No"/>
    <n v="1"/>
    <n v="148.03"/>
    <n v="10"/>
    <n v="12"/>
    <x v="1"/>
    <x v="3"/>
    <n v="1"/>
    <x v="60"/>
    <n v="1"/>
    <n v="148.03"/>
    <n v="14.802999999999999"/>
    <n v="133.227"/>
    <n v="15.987240000000002"/>
    <n v="149.21424000000002"/>
    <n v="1"/>
  </r>
  <r>
    <s v="ORD100062"/>
    <x v="61"/>
    <x v="61"/>
    <s v="Pune"/>
    <x v="3"/>
    <n v="411014"/>
    <s v="MED028"/>
    <x v="3"/>
    <x v="3"/>
    <s v="Abbott"/>
    <s v="No"/>
    <n v="1"/>
    <n v="124.56"/>
    <n v="5"/>
    <n v="12"/>
    <x v="1"/>
    <x v="0"/>
    <n v="1"/>
    <x v="61"/>
    <n v="1"/>
    <n v="124.56"/>
    <n v="6.2279999999999998"/>
    <n v="118.33200000000001"/>
    <n v="14.199840000000002"/>
    <n v="132.53184000000002"/>
    <n v="0"/>
  </r>
  <r>
    <s v="ORD100063"/>
    <x v="62"/>
    <x v="62"/>
    <s v="Pune"/>
    <x v="3"/>
    <n v="411057"/>
    <s v="MED006"/>
    <x v="18"/>
    <x v="10"/>
    <s v="USV"/>
    <s v="Yes"/>
    <n v="2"/>
    <n v="43.91"/>
    <n v="5"/>
    <n v="5"/>
    <x v="3"/>
    <x v="1"/>
    <n v="1"/>
    <x v="62"/>
    <n v="1"/>
    <n v="87.82"/>
    <n v="4.391"/>
    <n v="83.428999999999988"/>
    <n v="4.1714499999999992"/>
    <n v="87.600449999999981"/>
    <n v="3"/>
  </r>
  <r>
    <s v="ORD100064"/>
    <x v="63"/>
    <x v="63"/>
    <s v="Mumbai"/>
    <x v="3"/>
    <n v="400076"/>
    <s v="MED008"/>
    <x v="7"/>
    <x v="6"/>
    <s v="Zydus"/>
    <s v="Yes"/>
    <n v="3"/>
    <n v="62.74"/>
    <n v="10"/>
    <n v="18"/>
    <x v="3"/>
    <x v="3"/>
    <n v="1"/>
    <x v="63"/>
    <n v="1"/>
    <n v="188.22"/>
    <n v="18.821999999999999"/>
    <n v="169.398"/>
    <n v="30.491639999999997"/>
    <n v="199.88963999999999"/>
    <n v="0"/>
  </r>
  <r>
    <s v="ORD100065"/>
    <x v="64"/>
    <x v="64"/>
    <s v="Chennai"/>
    <x v="7"/>
    <n v="600096"/>
    <s v="MED008"/>
    <x v="7"/>
    <x v="6"/>
    <s v="Zydus"/>
    <s v="Yes"/>
    <n v="1"/>
    <n v="58.63"/>
    <n v="10"/>
    <n v="5"/>
    <x v="5"/>
    <x v="2"/>
    <n v="1"/>
    <x v="64"/>
    <n v="1"/>
    <n v="58.63"/>
    <n v="5.8630000000000004"/>
    <n v="52.767000000000003"/>
    <n v="2.6383500000000004"/>
    <n v="55.405350000000006"/>
    <n v="1"/>
  </r>
  <r>
    <s v="ORD100066"/>
    <x v="65"/>
    <x v="65"/>
    <s v="Pune"/>
    <x v="3"/>
    <n v="411014"/>
    <s v="MED023"/>
    <x v="8"/>
    <x v="7"/>
    <s v="Lacto Calamine"/>
    <s v="No"/>
    <n v="2"/>
    <n v="287.87"/>
    <n v="0"/>
    <n v="18"/>
    <x v="4"/>
    <x v="1"/>
    <n v="1"/>
    <x v="65"/>
    <n v="1"/>
    <n v="575.74"/>
    <n v="0"/>
    <n v="575.74"/>
    <n v="103.6332"/>
    <n v="679.3732"/>
    <n v="2"/>
  </r>
  <r>
    <s v="ORD100067"/>
    <x v="16"/>
    <x v="66"/>
    <s v="Hyderabad"/>
    <x v="1"/>
    <n v="500090"/>
    <s v="MED007"/>
    <x v="15"/>
    <x v="10"/>
    <s v="Sanofi"/>
    <s v="Yes"/>
    <n v="3"/>
    <n v="71.599999999999994"/>
    <n v="5"/>
    <n v="12"/>
    <x v="4"/>
    <x v="1"/>
    <n v="1"/>
    <x v="66"/>
    <n v="1"/>
    <n v="214.79999999999998"/>
    <n v="10.74"/>
    <n v="204.05999999999997"/>
    <n v="24.487199999999998"/>
    <n v="228.54719999999998"/>
    <n v="2"/>
  </r>
  <r>
    <s v="ORD100068"/>
    <x v="66"/>
    <x v="67"/>
    <s v="Pune"/>
    <x v="3"/>
    <n v="411001"/>
    <s v="MED006"/>
    <x v="18"/>
    <x v="10"/>
    <s v="USV"/>
    <s v="Yes"/>
    <n v="1"/>
    <n v="48.2"/>
    <n v="0"/>
    <n v="5"/>
    <x v="5"/>
    <x v="1"/>
    <n v="1"/>
    <x v="67"/>
    <n v="1"/>
    <n v="48.2"/>
    <n v="0"/>
    <n v="48.2"/>
    <n v="2.41"/>
    <n v="50.61"/>
    <n v="3"/>
  </r>
  <r>
    <s v="ORD100069"/>
    <x v="67"/>
    <x v="68"/>
    <s v="Indore"/>
    <x v="2"/>
    <n v="452018"/>
    <s v="MED025"/>
    <x v="27"/>
    <x v="0"/>
    <s v="Blue Cross"/>
    <s v="Yes"/>
    <n v="2"/>
    <n v="72.52"/>
    <n v="5"/>
    <n v="12"/>
    <x v="1"/>
    <x v="2"/>
    <n v="1"/>
    <x v="68"/>
    <n v="1"/>
    <n v="145.04"/>
    <n v="7.2519999999999989"/>
    <n v="137.78799999999998"/>
    <n v="16.534559999999995"/>
    <n v="154.32255999999998"/>
    <n v="1"/>
  </r>
  <r>
    <s v="ORD100070"/>
    <x v="31"/>
    <x v="69"/>
    <s v="Indore"/>
    <x v="2"/>
    <n v="452001"/>
    <s v="MED016"/>
    <x v="17"/>
    <x v="11"/>
    <s v="Emcure"/>
    <s v="No"/>
    <n v="1"/>
    <n v="94.25"/>
    <n v="5"/>
    <n v="12"/>
    <x v="2"/>
    <x v="1"/>
    <n v="1"/>
    <x v="69"/>
    <n v="1"/>
    <n v="94.25"/>
    <n v="4.7125000000000004"/>
    <n v="89.537499999999994"/>
    <n v="10.744499999999999"/>
    <n v="100.282"/>
    <n v="2"/>
  </r>
  <r>
    <s v="ORD100071"/>
    <x v="68"/>
    <x v="70"/>
    <s v="Hyderabad"/>
    <x v="1"/>
    <n v="500032"/>
    <s v="MED004"/>
    <x v="5"/>
    <x v="5"/>
    <s v="Sun Pharma"/>
    <s v="Yes"/>
    <n v="2"/>
    <n v="109.16"/>
    <n v="5"/>
    <n v="12"/>
    <x v="5"/>
    <x v="0"/>
    <n v="1"/>
    <x v="70"/>
    <n v="1"/>
    <n v="218.32"/>
    <n v="10.915999999999999"/>
    <n v="207.404"/>
    <n v="24.888480000000001"/>
    <n v="232.29248000000001"/>
    <n v="0"/>
  </r>
  <r>
    <s v="ORD100072"/>
    <x v="47"/>
    <x v="71"/>
    <s v="Indore"/>
    <x v="2"/>
    <n v="452001"/>
    <s v="MED019"/>
    <x v="26"/>
    <x v="8"/>
    <s v="Cipla"/>
    <s v="No"/>
    <n v="6"/>
    <n v="144.37"/>
    <n v="10"/>
    <n v="12"/>
    <x v="2"/>
    <x v="1"/>
    <n v="1"/>
    <x v="71"/>
    <n v="1"/>
    <n v="866.22"/>
    <n v="86.622000000000014"/>
    <n v="779.59799999999996"/>
    <n v="93.551760000000002"/>
    <n v="873.14976000000001"/>
    <n v="2"/>
  </r>
  <r>
    <s v="ORD100073"/>
    <x v="69"/>
    <x v="72"/>
    <s v="Hyderabad"/>
    <x v="1"/>
    <n v="500090"/>
    <s v="MED006"/>
    <x v="18"/>
    <x v="10"/>
    <s v="USV"/>
    <s v="Yes"/>
    <n v="2"/>
    <n v="41.5"/>
    <n v="5"/>
    <n v="18"/>
    <x v="1"/>
    <x v="1"/>
    <n v="1"/>
    <x v="72"/>
    <n v="1"/>
    <n v="83"/>
    <n v="4.1500000000000004"/>
    <n v="78.849999999999994"/>
    <n v="14.193"/>
    <n v="93.042999999999992"/>
    <n v="3"/>
  </r>
  <r>
    <s v="ORD100073"/>
    <x v="70"/>
    <x v="73"/>
    <s v="Chennai"/>
    <x v="7"/>
    <n v="600100"/>
    <s v="MED023"/>
    <x v="8"/>
    <x v="7"/>
    <s v="Lacto Calamine"/>
    <s v="No"/>
    <n v="3"/>
    <n v="268.87"/>
    <n v="0"/>
    <n v="5"/>
    <x v="3"/>
    <x v="1"/>
    <n v="1"/>
    <x v="73"/>
    <n v="1"/>
    <n v="806.61"/>
    <n v="0"/>
    <n v="806.61"/>
    <n v="40.330500000000001"/>
    <n v="846.94050000000004"/>
    <n v="3"/>
  </r>
  <r>
    <s v="ORD100075"/>
    <x v="71"/>
    <x v="74"/>
    <s v="Chandigarh"/>
    <x v="4"/>
    <n v="160019"/>
    <s v="MED005"/>
    <x v="11"/>
    <x v="5"/>
    <s v="Cipla"/>
    <s v="Yes"/>
    <n v="4"/>
    <n v="104.8"/>
    <n v="0"/>
    <n v="5"/>
    <x v="5"/>
    <x v="1"/>
    <n v="1"/>
    <x v="74"/>
    <n v="1"/>
    <n v="419.2"/>
    <n v="0"/>
    <n v="419.2"/>
    <n v="20.96"/>
    <n v="440.15999999999997"/>
    <n v="4"/>
  </r>
  <r>
    <s v="ORD100076"/>
    <x v="72"/>
    <x v="75"/>
    <s v="Chennai"/>
    <x v="7"/>
    <n v="600001"/>
    <s v="MED023"/>
    <x v="8"/>
    <x v="7"/>
    <s v="Lacto Calamine"/>
    <s v="No"/>
    <n v="1"/>
    <n v="285.10000000000002"/>
    <n v="5"/>
    <n v="12"/>
    <x v="5"/>
    <x v="1"/>
    <n v="1"/>
    <x v="75"/>
    <n v="1"/>
    <n v="285.10000000000002"/>
    <n v="14.255000000000001"/>
    <n v="270.84500000000003"/>
    <n v="32.501400000000004"/>
    <n v="303.34640000000002"/>
    <n v="2"/>
  </r>
  <r>
    <s v="ORD100077"/>
    <x v="73"/>
    <x v="76"/>
    <s v="Chennai"/>
    <x v="7"/>
    <n v="600100"/>
    <s v="MED001"/>
    <x v="2"/>
    <x v="2"/>
    <s v="Cipla"/>
    <s v="No"/>
    <n v="1"/>
    <n v="34.19"/>
    <n v="10"/>
    <n v="12"/>
    <x v="0"/>
    <x v="1"/>
    <n v="1"/>
    <x v="76"/>
    <n v="1"/>
    <n v="34.19"/>
    <n v="3.4189999999999996"/>
    <n v="30.770999999999997"/>
    <n v="3.6925199999999996"/>
    <n v="34.463519999999995"/>
    <n v="3"/>
  </r>
  <r>
    <s v="ORD100078"/>
    <x v="74"/>
    <x v="36"/>
    <s v="Jaipur"/>
    <x v="5"/>
    <n v="302021"/>
    <s v="MED021"/>
    <x v="9"/>
    <x v="7"/>
    <s v="Cipla"/>
    <s v="No"/>
    <n v="2"/>
    <n v="78.319999999999993"/>
    <n v="20"/>
    <n v="12"/>
    <x v="0"/>
    <x v="3"/>
    <n v="1"/>
    <x v="77"/>
    <n v="1"/>
    <n v="156.63999999999999"/>
    <n v="31.327999999999996"/>
    <n v="125.31199999999998"/>
    <n v="15.037439999999997"/>
    <n v="140.34943999999999"/>
    <n v="3"/>
  </r>
  <r>
    <s v="ORD100079"/>
    <x v="75"/>
    <x v="77"/>
    <s v="Chandigarh"/>
    <x v="4"/>
    <n v="160022"/>
    <s v="MED004"/>
    <x v="5"/>
    <x v="5"/>
    <s v="Sun Pharma"/>
    <s v="Yes"/>
    <n v="3"/>
    <n v="106.6"/>
    <n v="10"/>
    <n v="5"/>
    <x v="5"/>
    <x v="1"/>
    <n v="1"/>
    <x v="78"/>
    <n v="1"/>
    <n v="319.79999999999995"/>
    <n v="31.979999999999997"/>
    <n v="287.81999999999994"/>
    <n v="14.390999999999996"/>
    <n v="302.21099999999996"/>
    <n v="3"/>
  </r>
  <r>
    <s v="ORD100080"/>
    <x v="76"/>
    <x v="78"/>
    <s v="Pune"/>
    <x v="3"/>
    <n v="411057"/>
    <s v="MED004"/>
    <x v="5"/>
    <x v="5"/>
    <s v="Sun Pharma"/>
    <s v="Yes"/>
    <n v="5"/>
    <n v="108.8"/>
    <n v="5"/>
    <n v="5"/>
    <x v="1"/>
    <x v="0"/>
    <n v="1"/>
    <x v="79"/>
    <n v="1"/>
    <n v="544"/>
    <n v="27.2"/>
    <n v="516.79999999999995"/>
    <n v="25.84"/>
    <n v="542.64"/>
    <n v="2"/>
  </r>
  <r>
    <s v="ORD100080"/>
    <x v="77"/>
    <x v="79"/>
    <s v="Lucknow"/>
    <x v="9"/>
    <n v="226024"/>
    <s v="MED025"/>
    <x v="27"/>
    <x v="0"/>
    <s v="Blue Cross"/>
    <s v="Yes"/>
    <n v="2"/>
    <n v="64.959999999999994"/>
    <n v="0"/>
    <n v="5"/>
    <x v="2"/>
    <x v="1"/>
    <n v="1"/>
    <x v="80"/>
    <n v="1"/>
    <n v="129.91999999999999"/>
    <n v="0"/>
    <n v="129.91999999999999"/>
    <n v="6.4959999999999987"/>
    <n v="136.416"/>
    <n v="3"/>
  </r>
  <r>
    <s v="ORD100082"/>
    <x v="78"/>
    <x v="80"/>
    <s v="Mumbai"/>
    <x v="3"/>
    <n v="400069"/>
    <s v="MED001"/>
    <x v="2"/>
    <x v="2"/>
    <s v="Cipla"/>
    <s v="No"/>
    <n v="5"/>
    <n v="31.33"/>
    <n v="0"/>
    <n v="5"/>
    <x v="5"/>
    <x v="1"/>
    <n v="1"/>
    <x v="81"/>
    <n v="1"/>
    <n v="156.64999999999998"/>
    <n v="0"/>
    <n v="156.64999999999998"/>
    <n v="7.8324999999999987"/>
    <n v="164.48249999999999"/>
    <n v="3"/>
  </r>
  <r>
    <s v="ORD100083"/>
    <x v="1"/>
    <x v="74"/>
    <s v="Indore"/>
    <x v="2"/>
    <n v="452018"/>
    <s v="MED030"/>
    <x v="28"/>
    <x v="8"/>
    <s v="Cipla"/>
    <s v="Yes"/>
    <n v="1"/>
    <n v="323.68"/>
    <n v="10"/>
    <n v="5"/>
    <x v="3"/>
    <x v="1"/>
    <n v="1"/>
    <x v="82"/>
    <n v="1"/>
    <n v="323.68"/>
    <n v="32.368000000000002"/>
    <n v="291.31200000000001"/>
    <n v="14.5656"/>
    <n v="305.87760000000003"/>
    <n v="4"/>
  </r>
  <r>
    <s v="ORD100084"/>
    <x v="52"/>
    <x v="81"/>
    <s v="Indore"/>
    <x v="2"/>
    <n v="452010"/>
    <s v="MED016"/>
    <x v="17"/>
    <x v="11"/>
    <s v="Emcure"/>
    <s v="No"/>
    <n v="6"/>
    <n v="99.31"/>
    <n v="5"/>
    <n v="12"/>
    <x v="5"/>
    <x v="1"/>
    <n v="1"/>
    <x v="83"/>
    <n v="1"/>
    <n v="595.86"/>
    <n v="29.793000000000003"/>
    <n v="566.06700000000001"/>
    <n v="67.928039999999996"/>
    <n v="633.99504000000002"/>
    <n v="2"/>
  </r>
  <r>
    <s v="ORD100085"/>
    <x v="79"/>
    <x v="82"/>
    <s v="Gurugram"/>
    <x v="11"/>
    <n v="122009"/>
    <s v="MED028"/>
    <x v="3"/>
    <x v="3"/>
    <s v="Abbott"/>
    <s v="No"/>
    <n v="1"/>
    <n v="124.55"/>
    <n v="5"/>
    <n v="5"/>
    <x v="3"/>
    <x v="1"/>
    <n v="1"/>
    <x v="84"/>
    <n v="1"/>
    <n v="124.55"/>
    <n v="6.2275"/>
    <n v="118.32249999999999"/>
    <n v="5.9161249999999992"/>
    <n v="124.23862499999998"/>
    <n v="4"/>
  </r>
  <r>
    <s v="ORD100086"/>
    <x v="80"/>
    <x v="83"/>
    <s v="Ahmedabad"/>
    <x v="6"/>
    <n v="380061"/>
    <s v="MED028"/>
    <x v="3"/>
    <x v="3"/>
    <s v="Abbott"/>
    <s v="No"/>
    <n v="1"/>
    <n v="112.8"/>
    <n v="5"/>
    <n v="12"/>
    <x v="1"/>
    <x v="3"/>
    <n v="1"/>
    <x v="85"/>
    <n v="1"/>
    <n v="112.8"/>
    <n v="5.64"/>
    <n v="107.16"/>
    <n v="12.859200000000001"/>
    <n v="120.0192"/>
    <n v="2"/>
  </r>
  <r>
    <s v="ORD100087"/>
    <x v="81"/>
    <x v="84"/>
    <s v="Hyderabad"/>
    <x v="1"/>
    <n v="500084"/>
    <s v="MED019"/>
    <x v="26"/>
    <x v="8"/>
    <s v="Cipla"/>
    <s v="No"/>
    <n v="1"/>
    <n v="166.67"/>
    <n v="5"/>
    <n v="5"/>
    <x v="3"/>
    <x v="0"/>
    <n v="1"/>
    <x v="86"/>
    <n v="1"/>
    <n v="166.67"/>
    <n v="8.333499999999999"/>
    <n v="158.3365"/>
    <n v="7.9168250000000002"/>
    <n v="166.25332499999999"/>
    <n v="0"/>
  </r>
  <r>
    <s v="ORD100088"/>
    <x v="82"/>
    <x v="85"/>
    <s v="Indore"/>
    <x v="2"/>
    <n v="452020"/>
    <s v="MED021"/>
    <x v="9"/>
    <x v="7"/>
    <s v="Cipla"/>
    <s v="No"/>
    <n v="6"/>
    <n v="83.13"/>
    <n v="0"/>
    <n v="12"/>
    <x v="4"/>
    <x v="1"/>
    <n v="1"/>
    <x v="87"/>
    <n v="1"/>
    <n v="498.78"/>
    <n v="0"/>
    <n v="498.78"/>
    <n v="59.8536"/>
    <n v="558.6336"/>
    <n v="3"/>
  </r>
  <r>
    <s v="ORD100089"/>
    <x v="83"/>
    <x v="86"/>
    <s v="Jaipur"/>
    <x v="5"/>
    <n v="302017"/>
    <s v="MED030"/>
    <x v="28"/>
    <x v="8"/>
    <s v="Cipla"/>
    <s v="Yes"/>
    <n v="2"/>
    <n v="306.39"/>
    <n v="5"/>
    <n v="18"/>
    <x v="0"/>
    <x v="3"/>
    <n v="1"/>
    <x v="88"/>
    <n v="1"/>
    <n v="612.78"/>
    <n v="30.638999999999996"/>
    <n v="582.14099999999996"/>
    <n v="104.78537999999999"/>
    <n v="686.92637999999999"/>
    <n v="3"/>
  </r>
  <r>
    <s v="ORD100090"/>
    <x v="84"/>
    <x v="87"/>
    <s v="Lucknow"/>
    <x v="9"/>
    <n v="226024"/>
    <s v="MED023"/>
    <x v="8"/>
    <x v="7"/>
    <s v="Lacto Calamine"/>
    <s v="No"/>
    <n v="1"/>
    <n v="269.60000000000002"/>
    <n v="5"/>
    <n v="18"/>
    <x v="1"/>
    <x v="2"/>
    <n v="1"/>
    <x v="89"/>
    <n v="1"/>
    <n v="269.60000000000002"/>
    <n v="13.48"/>
    <n v="256.12"/>
    <n v="46.101599999999998"/>
    <n v="302.22160000000002"/>
    <n v="1"/>
  </r>
  <r>
    <s v="ORD100091"/>
    <x v="85"/>
    <x v="88"/>
    <s v="Delhi"/>
    <x v="0"/>
    <n v="110001"/>
    <s v="MED020"/>
    <x v="4"/>
    <x v="4"/>
    <s v="Dr. Reddy's"/>
    <s v="Yes"/>
    <n v="1"/>
    <n v="57.77"/>
    <n v="15"/>
    <n v="5"/>
    <x v="1"/>
    <x v="1"/>
    <n v="1"/>
    <x v="90"/>
    <n v="1"/>
    <n v="57.77"/>
    <n v="8.6655000000000015"/>
    <n v="49.104500000000002"/>
    <n v="2.455225"/>
    <n v="51.559725"/>
    <n v="2"/>
  </r>
  <r>
    <s v="ORD100092"/>
    <x v="29"/>
    <x v="89"/>
    <s v="Ahmedabad"/>
    <x v="6"/>
    <n v="380054"/>
    <s v="MED006"/>
    <x v="18"/>
    <x v="10"/>
    <s v="USV"/>
    <s v="Yes"/>
    <n v="2"/>
    <n v="50.58"/>
    <n v="0"/>
    <n v="5"/>
    <x v="4"/>
    <x v="2"/>
    <n v="1"/>
    <x v="91"/>
    <n v="1"/>
    <n v="101.16"/>
    <n v="0"/>
    <n v="101.16"/>
    <n v="5.0579999999999998"/>
    <n v="106.21799999999999"/>
    <n v="4"/>
  </r>
  <r>
    <s v="ORD100093"/>
    <x v="86"/>
    <x v="90"/>
    <s v="Kolkata"/>
    <x v="10"/>
    <n v="700091"/>
    <s v="MED019"/>
    <x v="26"/>
    <x v="8"/>
    <s v="Cipla"/>
    <s v="No"/>
    <n v="2"/>
    <n v="139.29"/>
    <n v="0"/>
    <n v="12"/>
    <x v="5"/>
    <x v="1"/>
    <n v="1"/>
    <x v="92"/>
    <n v="1"/>
    <n v="278.58"/>
    <n v="0"/>
    <n v="278.58"/>
    <n v="33.429600000000001"/>
    <n v="312.00959999999998"/>
    <n v="3"/>
  </r>
  <r>
    <s v="ORD100094"/>
    <x v="87"/>
    <x v="91"/>
    <s v="Hyderabad"/>
    <x v="1"/>
    <n v="500081"/>
    <s v="MED015"/>
    <x v="24"/>
    <x v="11"/>
    <s v="Abbott"/>
    <s v="No"/>
    <n v="2"/>
    <n v="48.2"/>
    <n v="10"/>
    <n v="12"/>
    <x v="3"/>
    <x v="1"/>
    <n v="1"/>
    <x v="93"/>
    <n v="1"/>
    <n v="96.4"/>
    <n v="9.64"/>
    <n v="86.76"/>
    <n v="10.411200000000001"/>
    <n v="97.171199999999999"/>
    <n v="1"/>
  </r>
  <r>
    <s v="ORD100094"/>
    <x v="88"/>
    <x v="92"/>
    <s v="Chennai"/>
    <x v="7"/>
    <n v="600018"/>
    <s v="MED021"/>
    <x v="9"/>
    <x v="7"/>
    <s v="Cipla"/>
    <s v="No"/>
    <n v="5"/>
    <n v="87.44"/>
    <n v="5"/>
    <n v="5"/>
    <x v="1"/>
    <x v="3"/>
    <n v="1"/>
    <x v="94"/>
    <n v="1"/>
    <n v="437.2"/>
    <n v="21.86"/>
    <n v="415.34"/>
    <n v="20.766999999999999"/>
    <n v="436.10699999999997"/>
    <n v="2"/>
  </r>
  <r>
    <s v="ORD100094"/>
    <x v="89"/>
    <x v="93"/>
    <s v="Pune"/>
    <x v="3"/>
    <n v="411045"/>
    <s v="MED019"/>
    <x v="26"/>
    <x v="8"/>
    <s v="Cipla"/>
    <s v="No"/>
    <n v="1"/>
    <n v="160.32"/>
    <n v="0"/>
    <n v="18"/>
    <x v="4"/>
    <x v="1"/>
    <n v="1"/>
    <x v="95"/>
    <n v="1"/>
    <n v="160.32"/>
    <n v="0"/>
    <n v="160.32"/>
    <n v="28.857599999999998"/>
    <n v="189.17759999999998"/>
    <n v="1"/>
  </r>
  <r>
    <s v="ORD100097"/>
    <x v="90"/>
    <x v="94"/>
    <s v="Noida"/>
    <x v="9"/>
    <n v="201303"/>
    <s v="MED002"/>
    <x v="22"/>
    <x v="2"/>
    <s v="Micro Labs"/>
    <s v="No"/>
    <n v="4"/>
    <n v="34.6"/>
    <n v="10"/>
    <n v="5"/>
    <x v="5"/>
    <x v="2"/>
    <n v="1"/>
    <x v="96"/>
    <n v="1"/>
    <n v="138.4"/>
    <n v="13.84"/>
    <n v="124.56"/>
    <n v="6.2279999999999998"/>
    <n v="130.78800000000001"/>
    <n v="7"/>
  </r>
  <r>
    <s v="ORD100098"/>
    <x v="91"/>
    <x v="95"/>
    <s v="Chennai"/>
    <x v="7"/>
    <n v="600001"/>
    <s v="MED022"/>
    <x v="25"/>
    <x v="7"/>
    <s v="Himalaya"/>
    <s v="No"/>
    <n v="3"/>
    <n v="190.26"/>
    <n v="10"/>
    <n v="5"/>
    <x v="3"/>
    <x v="1"/>
    <n v="1"/>
    <x v="97"/>
    <n v="1"/>
    <n v="570.78"/>
    <n v="57.077999999999996"/>
    <n v="513.702"/>
    <n v="25.685100000000002"/>
    <n v="539.38710000000003"/>
    <n v="1"/>
  </r>
  <r>
    <s v="ORD100099"/>
    <x v="92"/>
    <x v="96"/>
    <s v="Lucknow"/>
    <x v="9"/>
    <n v="226021"/>
    <s v="MED012"/>
    <x v="29"/>
    <x v="3"/>
    <s v="Mankind"/>
    <s v="No"/>
    <n v="3"/>
    <n v="108.52"/>
    <n v="5"/>
    <n v="18"/>
    <x v="2"/>
    <x v="1"/>
    <n v="1"/>
    <x v="98"/>
    <n v="1"/>
    <n v="325.56"/>
    <n v="16.277999999999999"/>
    <n v="309.28199999999998"/>
    <n v="55.670760000000001"/>
    <n v="364.95276000000001"/>
    <n v="5"/>
  </r>
  <r>
    <s v="ORD100099"/>
    <x v="55"/>
    <x v="97"/>
    <s v="Jaipur"/>
    <x v="5"/>
    <n v="302019"/>
    <s v="MED017"/>
    <x v="1"/>
    <x v="1"/>
    <s v="Abbott"/>
    <s v="No"/>
    <n v="4"/>
    <n v="149.07"/>
    <n v="5"/>
    <n v="12"/>
    <x v="3"/>
    <x v="2"/>
    <n v="1"/>
    <x v="99"/>
    <n v="1"/>
    <n v="596.28"/>
    <n v="29.813999999999997"/>
    <n v="566.46600000000001"/>
    <n v="67.975920000000002"/>
    <n v="634.44191999999998"/>
    <n v="4"/>
  </r>
  <r>
    <s v="ORD100101"/>
    <x v="72"/>
    <x v="98"/>
    <s v="Bengaluru"/>
    <x v="8"/>
    <n v="560100"/>
    <s v="MED025"/>
    <x v="27"/>
    <x v="0"/>
    <s v="Blue Cross"/>
    <s v="Yes"/>
    <n v="5"/>
    <n v="72.3"/>
    <n v="10"/>
    <n v="12"/>
    <x v="4"/>
    <x v="1"/>
    <n v="1"/>
    <x v="100"/>
    <n v="1"/>
    <n v="361.5"/>
    <n v="36.15"/>
    <n v="325.35000000000002"/>
    <n v="39.042000000000002"/>
    <n v="364.39200000000005"/>
    <n v="2"/>
  </r>
  <r>
    <s v="ORD100102"/>
    <x v="93"/>
    <x v="99"/>
    <s v="Jaipur"/>
    <x v="5"/>
    <n v="302021"/>
    <s v="MED004"/>
    <x v="5"/>
    <x v="5"/>
    <s v="Sun Pharma"/>
    <s v="Yes"/>
    <n v="2"/>
    <n v="116.78"/>
    <n v="10"/>
    <n v="12"/>
    <x v="3"/>
    <x v="2"/>
    <n v="1"/>
    <x v="101"/>
    <n v="1"/>
    <n v="233.56"/>
    <n v="23.355999999999998"/>
    <n v="210.20400000000001"/>
    <n v="25.224480000000003"/>
    <n v="235.42848000000001"/>
    <n v="3"/>
  </r>
  <r>
    <s v="ORD100102"/>
    <x v="94"/>
    <x v="100"/>
    <s v="Delhi"/>
    <x v="0"/>
    <n v="110001"/>
    <s v="MED020"/>
    <x v="4"/>
    <x v="4"/>
    <s v="Dr. Reddy's"/>
    <s v="Yes"/>
    <n v="4"/>
    <n v="56.74"/>
    <n v="15"/>
    <n v="5"/>
    <x v="3"/>
    <x v="3"/>
    <n v="1"/>
    <x v="102"/>
    <n v="1"/>
    <n v="226.96"/>
    <n v="34.044000000000004"/>
    <n v="192.916"/>
    <n v="9.6457999999999995"/>
    <n v="202.56180000000001"/>
    <n v="3"/>
  </r>
  <r>
    <s v="ORD100104"/>
    <x v="95"/>
    <x v="101"/>
    <s v="Kolkata"/>
    <x v="10"/>
    <n v="700001"/>
    <s v="MED004"/>
    <x v="5"/>
    <x v="5"/>
    <s v="Sun Pharma"/>
    <s v="Yes"/>
    <n v="1"/>
    <n v="124.9"/>
    <n v="5"/>
    <n v="12"/>
    <x v="0"/>
    <x v="1"/>
    <n v="1"/>
    <x v="103"/>
    <n v="1"/>
    <n v="124.9"/>
    <n v="6.2450000000000001"/>
    <n v="118.655"/>
    <n v="14.238600000000002"/>
    <n v="132.89359999999999"/>
    <n v="5"/>
  </r>
  <r>
    <s v="ORD100105"/>
    <x v="96"/>
    <x v="102"/>
    <s v="Ahmedabad"/>
    <x v="6"/>
    <n v="380061"/>
    <s v="MED012"/>
    <x v="29"/>
    <x v="3"/>
    <s v="Mankind"/>
    <s v="No"/>
    <n v="2"/>
    <n v="129.68"/>
    <n v="15"/>
    <n v="12"/>
    <x v="3"/>
    <x v="1"/>
    <n v="1"/>
    <x v="104"/>
    <n v="1"/>
    <n v="259.36"/>
    <n v="38.904000000000003"/>
    <n v="220.45600000000002"/>
    <n v="26.454720000000002"/>
    <n v="246.91072000000003"/>
    <n v="2"/>
  </r>
  <r>
    <s v="ORD100106"/>
    <x v="97"/>
    <x v="103"/>
    <s v="Indore"/>
    <x v="2"/>
    <n v="452016"/>
    <s v="MED016"/>
    <x v="17"/>
    <x v="11"/>
    <s v="Emcure"/>
    <s v="No"/>
    <n v="2"/>
    <n v="119.02"/>
    <n v="5"/>
    <n v="18"/>
    <x v="2"/>
    <x v="3"/>
    <n v="1"/>
    <x v="105"/>
    <n v="1"/>
    <n v="238.04"/>
    <n v="11.902000000000001"/>
    <n v="226.13799999999998"/>
    <n v="40.704839999999997"/>
    <n v="266.84283999999997"/>
    <n v="2"/>
  </r>
  <r>
    <s v="ORD100107"/>
    <x v="98"/>
    <x v="104"/>
    <s v="Mumbai"/>
    <x v="3"/>
    <n v="400076"/>
    <s v="MED022"/>
    <x v="25"/>
    <x v="7"/>
    <s v="Himalaya"/>
    <s v="No"/>
    <n v="1"/>
    <n v="196.61"/>
    <n v="10"/>
    <n v="5"/>
    <x v="4"/>
    <x v="1"/>
    <n v="1"/>
    <x v="106"/>
    <n v="1"/>
    <n v="196.61"/>
    <n v="19.661000000000001"/>
    <n v="176.94900000000001"/>
    <n v="8.847450000000002"/>
    <n v="185.79645000000002"/>
    <n v="4"/>
  </r>
  <r>
    <s v="ORD100108"/>
    <x v="23"/>
    <x v="105"/>
    <s v="Chandigarh"/>
    <x v="4"/>
    <n v="160017"/>
    <s v="MED007"/>
    <x v="15"/>
    <x v="10"/>
    <s v="Sanofi"/>
    <s v="Yes"/>
    <n v="2"/>
    <n v="78.09"/>
    <n v="0"/>
    <n v="5"/>
    <x v="2"/>
    <x v="1"/>
    <n v="1"/>
    <x v="107"/>
    <n v="1"/>
    <n v="156.18"/>
    <n v="0"/>
    <n v="156.18"/>
    <n v="7.8090000000000011"/>
    <n v="163.989"/>
    <n v="2"/>
  </r>
  <r>
    <s v="ORD100108"/>
    <x v="99"/>
    <x v="106"/>
    <s v="Lucknow"/>
    <x v="9"/>
    <n v="226001"/>
    <s v="MED007"/>
    <x v="15"/>
    <x v="10"/>
    <s v="Sanofi"/>
    <s v="Yes"/>
    <n v="3"/>
    <n v="70.72"/>
    <n v="10"/>
    <n v="12"/>
    <x v="4"/>
    <x v="1"/>
    <n v="1"/>
    <x v="108"/>
    <n v="1"/>
    <n v="212.16"/>
    <n v="21.215999999999998"/>
    <n v="190.94399999999999"/>
    <n v="22.91328"/>
    <n v="213.85728"/>
    <n v="5"/>
  </r>
  <r>
    <s v="ORD100110"/>
    <x v="100"/>
    <x v="107"/>
    <s v="Gurugram"/>
    <x v="11"/>
    <n v="122002"/>
    <s v="MED006"/>
    <x v="18"/>
    <x v="10"/>
    <s v="USV"/>
    <s v="Yes"/>
    <n v="1"/>
    <n v="50.13"/>
    <n v="0"/>
    <n v="5"/>
    <x v="5"/>
    <x v="2"/>
    <n v="1"/>
    <x v="109"/>
    <n v="1"/>
    <n v="50.13"/>
    <n v="0"/>
    <n v="50.13"/>
    <n v="2.5065"/>
    <n v="52.636500000000005"/>
    <n v="2"/>
  </r>
  <r>
    <s v="ORD100110"/>
    <x v="84"/>
    <x v="108"/>
    <s v="Bengaluru"/>
    <x v="8"/>
    <n v="560038"/>
    <s v="MED024"/>
    <x v="0"/>
    <x v="0"/>
    <s v="Abbott"/>
    <s v="No"/>
    <n v="2"/>
    <n v="122.94"/>
    <n v="0"/>
    <n v="12"/>
    <x v="5"/>
    <x v="1"/>
    <n v="1"/>
    <x v="110"/>
    <n v="1"/>
    <n v="245.88"/>
    <n v="0"/>
    <n v="245.88"/>
    <n v="29.505600000000001"/>
    <n v="275.38560000000001"/>
    <n v="2"/>
  </r>
  <r>
    <s v="ORD100112"/>
    <x v="101"/>
    <x v="109"/>
    <s v="Delhi"/>
    <x v="0"/>
    <n v="110001"/>
    <s v="MED024"/>
    <x v="0"/>
    <x v="0"/>
    <s v="Abbott"/>
    <s v="No"/>
    <n v="3"/>
    <n v="150.4"/>
    <n v="5"/>
    <n v="12"/>
    <x v="0"/>
    <x v="3"/>
    <n v="1"/>
    <x v="111"/>
    <n v="1"/>
    <n v="451.20000000000005"/>
    <n v="22.56"/>
    <n v="428.64000000000004"/>
    <n v="51.436800000000005"/>
    <n v="480.07680000000005"/>
    <n v="2"/>
  </r>
  <r>
    <s v="ORD100113"/>
    <x v="102"/>
    <x v="110"/>
    <s v="Mumbai"/>
    <x v="3"/>
    <n v="400093"/>
    <s v="MED016"/>
    <x v="17"/>
    <x v="11"/>
    <s v="Emcure"/>
    <s v="No"/>
    <n v="2"/>
    <n v="104.97"/>
    <n v="15"/>
    <n v="5"/>
    <x v="2"/>
    <x v="1"/>
    <n v="1"/>
    <x v="112"/>
    <n v="1"/>
    <n v="209.94"/>
    <n v="31.491"/>
    <n v="178.44900000000001"/>
    <n v="8.9224500000000013"/>
    <n v="187.37145000000001"/>
    <n v="2"/>
  </r>
  <r>
    <s v="ORD100113"/>
    <x v="103"/>
    <x v="111"/>
    <s v="Lucknow"/>
    <x v="9"/>
    <n v="226021"/>
    <s v="MED018"/>
    <x v="14"/>
    <x v="8"/>
    <s v="Mankind"/>
    <s v="No"/>
    <n v="2"/>
    <n v="113.03"/>
    <n v="5"/>
    <n v="5"/>
    <x v="5"/>
    <x v="0"/>
    <n v="1"/>
    <x v="113"/>
    <n v="1"/>
    <n v="226.06"/>
    <n v="11.302999999999999"/>
    <n v="214.75700000000001"/>
    <n v="10.737850000000002"/>
    <n v="225.49485000000001"/>
    <n v="2"/>
  </r>
  <r>
    <s v="ORD100113"/>
    <x v="6"/>
    <x v="112"/>
    <s v="Indore"/>
    <x v="2"/>
    <n v="452018"/>
    <s v="MED021"/>
    <x v="9"/>
    <x v="7"/>
    <s v="Cipla"/>
    <s v="No"/>
    <n v="2"/>
    <n v="89.18"/>
    <n v="10"/>
    <n v="5"/>
    <x v="1"/>
    <x v="1"/>
    <n v="1"/>
    <x v="114"/>
    <n v="1"/>
    <n v="178.36"/>
    <n v="17.836000000000002"/>
    <n v="160.524"/>
    <n v="8.0261999999999993"/>
    <n v="168.55019999999999"/>
    <n v="3"/>
  </r>
  <r>
    <s v="ORD100116"/>
    <x v="12"/>
    <x v="113"/>
    <s v="Kolkata"/>
    <x v="10"/>
    <n v="700019"/>
    <s v="MED024"/>
    <x v="0"/>
    <x v="0"/>
    <s v="Abbott"/>
    <s v="No"/>
    <n v="1"/>
    <n v="134.36000000000001"/>
    <n v="10"/>
    <n v="5"/>
    <x v="3"/>
    <x v="3"/>
    <n v="1"/>
    <x v="115"/>
    <n v="1"/>
    <n v="134.36000000000001"/>
    <n v="13.436000000000002"/>
    <n v="120.92400000000001"/>
    <n v="6.0461999999999998"/>
    <n v="126.97020000000001"/>
    <n v="2"/>
  </r>
  <r>
    <s v="ORD100116"/>
    <x v="104"/>
    <x v="64"/>
    <s v="Kolkata"/>
    <x v="10"/>
    <n v="700102"/>
    <s v="MED004"/>
    <x v="5"/>
    <x v="5"/>
    <s v="Sun Pharma"/>
    <s v="Yes"/>
    <n v="3"/>
    <n v="107.87"/>
    <n v="0"/>
    <n v="5"/>
    <x v="5"/>
    <x v="2"/>
    <n v="1"/>
    <x v="116"/>
    <n v="1"/>
    <n v="323.61"/>
    <n v="0"/>
    <n v="323.61"/>
    <n v="16.180500000000002"/>
    <n v="339.79050000000001"/>
    <n v="1"/>
  </r>
  <r>
    <s v="ORD100118"/>
    <x v="105"/>
    <x v="114"/>
    <s v="Indore"/>
    <x v="2"/>
    <n v="452016"/>
    <s v="MED022"/>
    <x v="25"/>
    <x v="7"/>
    <s v="Himalaya"/>
    <s v="No"/>
    <n v="5"/>
    <n v="173.98"/>
    <n v="15"/>
    <n v="5"/>
    <x v="5"/>
    <x v="1"/>
    <n v="1"/>
    <x v="117"/>
    <n v="1"/>
    <n v="869.9"/>
    <n v="130.48500000000001"/>
    <n v="739.41499999999996"/>
    <n v="36.970749999999995"/>
    <n v="776.38574999999992"/>
    <n v="3"/>
  </r>
  <r>
    <s v="ORD100119"/>
    <x v="106"/>
    <x v="115"/>
    <s v="Hyderabad"/>
    <x v="1"/>
    <n v="500081"/>
    <s v="MED005"/>
    <x v="11"/>
    <x v="5"/>
    <s v="Cipla"/>
    <s v="Yes"/>
    <n v="2"/>
    <n v="89.35"/>
    <n v="0"/>
    <n v="12"/>
    <x v="0"/>
    <x v="1"/>
    <n v="1"/>
    <x v="118"/>
    <n v="1"/>
    <n v="178.7"/>
    <n v="0"/>
    <n v="178.7"/>
    <n v="21.443999999999996"/>
    <n v="200.14399999999998"/>
    <n v="1"/>
  </r>
  <r>
    <s v="ORD100120"/>
    <x v="107"/>
    <x v="116"/>
    <s v="Jaipur"/>
    <x v="5"/>
    <n v="302033"/>
    <s v="MED025"/>
    <x v="27"/>
    <x v="0"/>
    <s v="Blue Cross"/>
    <s v="Yes"/>
    <n v="3"/>
    <n v="67.97"/>
    <n v="10"/>
    <n v="5"/>
    <x v="3"/>
    <x v="1"/>
    <n v="1"/>
    <x v="119"/>
    <n v="1"/>
    <n v="203.91"/>
    <n v="20.390999999999998"/>
    <n v="183.51900000000001"/>
    <n v="9.1759500000000003"/>
    <n v="192.69495000000001"/>
    <n v="1"/>
  </r>
  <r>
    <s v="ORD100120"/>
    <x v="52"/>
    <x v="117"/>
    <s v="Gurugram"/>
    <x v="11"/>
    <n v="122018"/>
    <s v="MED010"/>
    <x v="13"/>
    <x v="1"/>
    <s v="Sun Pharma"/>
    <s v="Yes"/>
    <n v="4"/>
    <n v="68.23"/>
    <n v="0"/>
    <n v="5"/>
    <x v="3"/>
    <x v="0"/>
    <n v="1"/>
    <x v="120"/>
    <n v="1"/>
    <n v="272.92"/>
    <n v="0"/>
    <n v="272.92"/>
    <n v="13.646000000000001"/>
    <n v="286.56600000000003"/>
    <n v="2"/>
  </r>
  <r>
    <s v="ORD100120"/>
    <x v="108"/>
    <x v="118"/>
    <s v="Mumbai"/>
    <x v="3"/>
    <n v="400069"/>
    <s v="MED024"/>
    <x v="0"/>
    <x v="0"/>
    <s v="Abbott"/>
    <s v="No"/>
    <n v="2"/>
    <n v="132.51"/>
    <n v="5"/>
    <n v="5"/>
    <x v="4"/>
    <x v="2"/>
    <n v="1"/>
    <x v="121"/>
    <n v="1"/>
    <n v="265.02"/>
    <n v="13.250999999999999"/>
    <n v="251.76899999999998"/>
    <n v="12.588449999999998"/>
    <n v="264.35744999999997"/>
    <n v="1"/>
  </r>
  <r>
    <s v="ORD100123"/>
    <x v="109"/>
    <x v="119"/>
    <s v="Mumbai"/>
    <x v="3"/>
    <n v="400001"/>
    <s v="MED029"/>
    <x v="10"/>
    <x v="8"/>
    <s v="Sun Pharma"/>
    <s v="Yes"/>
    <n v="1"/>
    <n v="90.41"/>
    <n v="10"/>
    <n v="18"/>
    <x v="4"/>
    <x v="3"/>
    <n v="1"/>
    <x v="122"/>
    <n v="1"/>
    <n v="90.41"/>
    <n v="9.0409999999999986"/>
    <n v="81.369"/>
    <n v="14.646420000000001"/>
    <n v="96.015420000000006"/>
    <n v="2"/>
  </r>
  <r>
    <s v="ORD100124"/>
    <x v="110"/>
    <x v="120"/>
    <s v="Ahmedabad"/>
    <x v="6"/>
    <n v="380001"/>
    <s v="MED014"/>
    <x v="19"/>
    <x v="3"/>
    <s v="Abbott"/>
    <s v="No"/>
    <n v="1"/>
    <n v="157.16"/>
    <n v="0"/>
    <n v="12"/>
    <x v="4"/>
    <x v="3"/>
    <n v="1"/>
    <x v="123"/>
    <n v="1"/>
    <n v="157.16"/>
    <n v="0"/>
    <n v="157.16"/>
    <n v="18.859200000000001"/>
    <n v="176.01920000000001"/>
    <n v="1"/>
  </r>
  <r>
    <s v="ORD100125"/>
    <x v="111"/>
    <x v="121"/>
    <s v="Hyderabad"/>
    <x v="1"/>
    <n v="500032"/>
    <s v="MED013"/>
    <x v="16"/>
    <x v="3"/>
    <s v="Himalaya"/>
    <s v="No"/>
    <n v="6"/>
    <n v="143.16999999999999"/>
    <n v="0"/>
    <n v="5"/>
    <x v="4"/>
    <x v="1"/>
    <n v="1"/>
    <x v="124"/>
    <n v="1"/>
    <n v="859.02"/>
    <n v="0"/>
    <n v="859.02"/>
    <n v="42.951000000000001"/>
    <n v="901.971"/>
    <n v="2"/>
  </r>
  <r>
    <s v="ORD100126"/>
    <x v="112"/>
    <x v="122"/>
    <s v="Noida"/>
    <x v="9"/>
    <n v="201307"/>
    <s v="MED014"/>
    <x v="19"/>
    <x v="3"/>
    <s v="Abbott"/>
    <s v="No"/>
    <n v="1"/>
    <n v="142.49"/>
    <n v="10"/>
    <n v="12"/>
    <x v="3"/>
    <x v="2"/>
    <n v="1"/>
    <x v="125"/>
    <n v="1"/>
    <n v="142.49"/>
    <n v="14.249000000000001"/>
    <n v="128.24100000000001"/>
    <n v="15.388920000000002"/>
    <n v="143.62992000000003"/>
    <n v="1"/>
  </r>
  <r>
    <s v="ORD100126"/>
    <x v="113"/>
    <x v="123"/>
    <s v="Delhi"/>
    <x v="0"/>
    <n v="110044"/>
    <s v="MED015"/>
    <x v="24"/>
    <x v="11"/>
    <s v="Abbott"/>
    <s v="No"/>
    <n v="4"/>
    <n v="53.41"/>
    <n v="5"/>
    <n v="12"/>
    <x v="3"/>
    <x v="0"/>
    <n v="1"/>
    <x v="126"/>
    <n v="1"/>
    <n v="213.64"/>
    <n v="10.681999999999999"/>
    <n v="202.958"/>
    <n v="24.354960000000002"/>
    <n v="227.31296"/>
    <n v="2"/>
  </r>
  <r>
    <s v="ORD100128"/>
    <x v="114"/>
    <x v="124"/>
    <s v="Pune"/>
    <x v="3"/>
    <n v="411001"/>
    <s v="MED006"/>
    <x v="18"/>
    <x v="10"/>
    <s v="USV"/>
    <s v="Yes"/>
    <n v="3"/>
    <n v="47.11"/>
    <n v="10"/>
    <n v="5"/>
    <x v="1"/>
    <x v="1"/>
    <n v="1"/>
    <x v="127"/>
    <n v="1"/>
    <n v="141.32999999999998"/>
    <n v="14.132999999999997"/>
    <n v="127.19699999999999"/>
    <n v="6.3598499999999989"/>
    <n v="133.55685"/>
    <n v="1"/>
  </r>
  <r>
    <s v="ORD100129"/>
    <x v="115"/>
    <x v="125"/>
    <s v="Jaipur"/>
    <x v="5"/>
    <n v="302017"/>
    <s v="MED003"/>
    <x v="6"/>
    <x v="4"/>
    <s v="Dr. Reddy's"/>
    <s v="No"/>
    <n v="1"/>
    <n v="26.99"/>
    <n v="5"/>
    <n v="5"/>
    <x v="0"/>
    <x v="1"/>
    <n v="1"/>
    <x v="128"/>
    <n v="1"/>
    <n v="26.99"/>
    <n v="1.3494999999999999"/>
    <n v="25.640499999999999"/>
    <n v="1.282025"/>
    <n v="26.922525"/>
    <n v="2"/>
  </r>
  <r>
    <s v="ORD100130"/>
    <x v="116"/>
    <x v="126"/>
    <s v="Pune"/>
    <x v="3"/>
    <n v="411001"/>
    <s v="MED012"/>
    <x v="29"/>
    <x v="3"/>
    <s v="Mankind"/>
    <s v="No"/>
    <n v="3"/>
    <n v="132.13"/>
    <n v="10"/>
    <n v="5"/>
    <x v="2"/>
    <x v="1"/>
    <n v="1"/>
    <x v="129"/>
    <n v="1"/>
    <n v="396.39"/>
    <n v="39.638999999999996"/>
    <n v="356.75099999999998"/>
    <n v="17.83755"/>
    <n v="374.58855"/>
    <n v="2"/>
  </r>
  <r>
    <s v="ORD100131"/>
    <x v="117"/>
    <x v="127"/>
    <s v="Gurugram"/>
    <x v="11"/>
    <n v="122016"/>
    <s v="MED025"/>
    <x v="27"/>
    <x v="0"/>
    <s v="Blue Cross"/>
    <s v="Yes"/>
    <n v="2"/>
    <n v="60.31"/>
    <n v="10"/>
    <n v="12"/>
    <x v="5"/>
    <x v="3"/>
    <n v="1"/>
    <x v="130"/>
    <n v="1"/>
    <n v="120.62"/>
    <n v="12.062000000000001"/>
    <n v="108.55800000000001"/>
    <n v="13.026960000000001"/>
    <n v="121.58496000000001"/>
    <n v="0"/>
  </r>
  <r>
    <s v="ORD100132"/>
    <x v="118"/>
    <x v="128"/>
    <s v="Chandigarh"/>
    <x v="4"/>
    <n v="160001"/>
    <s v="MED020"/>
    <x v="4"/>
    <x v="4"/>
    <s v="Dr. Reddy's"/>
    <s v="Yes"/>
    <n v="1"/>
    <n v="62.82"/>
    <n v="5"/>
    <n v="12"/>
    <x v="1"/>
    <x v="3"/>
    <n v="1"/>
    <x v="131"/>
    <n v="1"/>
    <n v="62.82"/>
    <n v="3.141"/>
    <n v="59.679000000000002"/>
    <n v="7.1614800000000001"/>
    <n v="66.840479999999999"/>
    <n v="1"/>
  </r>
  <r>
    <s v="ORD100133"/>
    <x v="119"/>
    <x v="129"/>
    <s v="Delhi"/>
    <x v="0"/>
    <n v="110029"/>
    <s v="MED012"/>
    <x v="29"/>
    <x v="3"/>
    <s v="Mankind"/>
    <s v="No"/>
    <n v="2"/>
    <n v="115.66"/>
    <n v="5"/>
    <n v="5"/>
    <x v="4"/>
    <x v="1"/>
    <n v="1"/>
    <x v="132"/>
    <n v="1"/>
    <n v="231.32"/>
    <n v="11.565999999999999"/>
    <n v="219.75399999999999"/>
    <n v="10.9877"/>
    <n v="230.74169999999998"/>
    <n v="3"/>
  </r>
  <r>
    <s v="ORD100134"/>
    <x v="120"/>
    <x v="109"/>
    <s v="Lucknow"/>
    <x v="9"/>
    <n v="226001"/>
    <s v="MED017"/>
    <x v="1"/>
    <x v="1"/>
    <s v="Abbott"/>
    <s v="No"/>
    <n v="1"/>
    <n v="139.94999999999999"/>
    <n v="15"/>
    <n v="18"/>
    <x v="1"/>
    <x v="1"/>
    <n v="1"/>
    <x v="133"/>
    <n v="1"/>
    <n v="139.94999999999999"/>
    <n v="20.9925"/>
    <n v="118.95749999999998"/>
    <n v="21.412349999999996"/>
    <n v="140.36984999999999"/>
    <n v="2"/>
  </r>
  <r>
    <s v="ORD100135"/>
    <x v="121"/>
    <x v="130"/>
    <s v="Bengaluru"/>
    <x v="8"/>
    <n v="560001"/>
    <s v="MED002"/>
    <x v="22"/>
    <x v="2"/>
    <s v="Micro Labs"/>
    <s v="No"/>
    <n v="2"/>
    <n v="35.17"/>
    <n v="10"/>
    <n v="18"/>
    <x v="5"/>
    <x v="1"/>
    <n v="1"/>
    <x v="134"/>
    <n v="1"/>
    <n v="70.34"/>
    <n v="7.0340000000000007"/>
    <n v="63.306000000000004"/>
    <n v="11.39508"/>
    <n v="74.701080000000005"/>
    <n v="2"/>
  </r>
  <r>
    <s v="ORD100135"/>
    <x v="122"/>
    <x v="131"/>
    <s v="Ahmedabad"/>
    <x v="6"/>
    <n v="380058"/>
    <s v="MED017"/>
    <x v="1"/>
    <x v="1"/>
    <s v="Abbott"/>
    <s v="No"/>
    <n v="2"/>
    <n v="124.59"/>
    <n v="5"/>
    <n v="5"/>
    <x v="1"/>
    <x v="2"/>
    <n v="1"/>
    <x v="135"/>
    <n v="1"/>
    <n v="249.18"/>
    <n v="12.459000000000001"/>
    <n v="236.721"/>
    <n v="11.83605"/>
    <n v="248.55705"/>
    <n v="1"/>
  </r>
  <r>
    <s v="ORD100137"/>
    <x v="123"/>
    <x v="132"/>
    <s v="Chandigarh"/>
    <x v="4"/>
    <n v="160019"/>
    <s v="MED021"/>
    <x v="9"/>
    <x v="7"/>
    <s v="Cipla"/>
    <s v="No"/>
    <n v="1"/>
    <n v="79.459999999999994"/>
    <n v="5"/>
    <n v="12"/>
    <x v="4"/>
    <x v="1"/>
    <n v="1"/>
    <x v="136"/>
    <n v="1"/>
    <n v="79.459999999999994"/>
    <n v="3.9729999999999994"/>
    <n v="75.486999999999995"/>
    <n v="9.0584399999999992"/>
    <n v="84.545439999999999"/>
    <n v="2"/>
  </r>
  <r>
    <s v="ORD100138"/>
    <x v="124"/>
    <x v="133"/>
    <s v="Bengaluru"/>
    <x v="8"/>
    <n v="560034"/>
    <s v="MED030"/>
    <x v="28"/>
    <x v="8"/>
    <s v="Cipla"/>
    <s v="Yes"/>
    <n v="1"/>
    <n v="325.26"/>
    <n v="10"/>
    <n v="12"/>
    <x v="5"/>
    <x v="1"/>
    <n v="1"/>
    <x v="137"/>
    <n v="1"/>
    <n v="325.26"/>
    <n v="32.525999999999996"/>
    <n v="292.73399999999998"/>
    <n v="35.128079999999997"/>
    <n v="327.86207999999999"/>
    <n v="2"/>
  </r>
  <r>
    <s v="ORD100139"/>
    <x v="125"/>
    <x v="134"/>
    <s v="Gurugram"/>
    <x v="11"/>
    <n v="122018"/>
    <s v="MED011"/>
    <x v="23"/>
    <x v="1"/>
    <s v="Cipla"/>
    <s v="No"/>
    <n v="3"/>
    <n v="26.52"/>
    <n v="10"/>
    <n v="18"/>
    <x v="0"/>
    <x v="0"/>
    <n v="1"/>
    <x v="138"/>
    <n v="1"/>
    <n v="79.56"/>
    <n v="7.9560000000000004"/>
    <n v="71.603999999999999"/>
    <n v="12.888720000000001"/>
    <n v="84.492720000000006"/>
    <n v="2"/>
  </r>
  <r>
    <s v="ORD100140"/>
    <x v="126"/>
    <x v="104"/>
    <s v="Chennai"/>
    <x v="7"/>
    <n v="600018"/>
    <s v="MED006"/>
    <x v="18"/>
    <x v="10"/>
    <s v="USV"/>
    <s v="Yes"/>
    <n v="5"/>
    <n v="43.75"/>
    <n v="10"/>
    <n v="5"/>
    <x v="2"/>
    <x v="1"/>
    <n v="1"/>
    <x v="139"/>
    <n v="1"/>
    <n v="218.75"/>
    <n v="21.875"/>
    <n v="196.875"/>
    <n v="9.84375"/>
    <n v="206.71875"/>
    <n v="4"/>
  </r>
  <r>
    <s v="ORD100140"/>
    <x v="127"/>
    <x v="135"/>
    <s v="Gurugram"/>
    <x v="11"/>
    <n v="122018"/>
    <s v="MED018"/>
    <x v="14"/>
    <x v="8"/>
    <s v="Mankind"/>
    <s v="No"/>
    <n v="3"/>
    <n v="128.63999999999999"/>
    <n v="0"/>
    <n v="5"/>
    <x v="2"/>
    <x v="0"/>
    <n v="1"/>
    <x v="140"/>
    <n v="1"/>
    <n v="385.91999999999996"/>
    <n v="0"/>
    <n v="385.91999999999996"/>
    <n v="19.295999999999999"/>
    <n v="405.21599999999995"/>
    <n v="0"/>
  </r>
  <r>
    <s v="ORD100142"/>
    <x v="128"/>
    <x v="136"/>
    <s v="Noida"/>
    <x v="9"/>
    <n v="201305"/>
    <s v="MED025"/>
    <x v="27"/>
    <x v="0"/>
    <s v="Blue Cross"/>
    <s v="Yes"/>
    <n v="2"/>
    <n v="73.040000000000006"/>
    <n v="10"/>
    <n v="5"/>
    <x v="4"/>
    <x v="1"/>
    <n v="1"/>
    <x v="141"/>
    <n v="1"/>
    <n v="146.08000000000001"/>
    <n v="14.608000000000002"/>
    <n v="131.47200000000001"/>
    <n v="6.5735999999999999"/>
    <n v="138.04560000000001"/>
    <n v="4"/>
  </r>
  <r>
    <s v="ORD100143"/>
    <x v="129"/>
    <x v="137"/>
    <s v="Gurugram"/>
    <x v="11"/>
    <n v="122002"/>
    <s v="MED024"/>
    <x v="0"/>
    <x v="0"/>
    <s v="Abbott"/>
    <s v="No"/>
    <n v="3"/>
    <n v="127.33"/>
    <n v="0"/>
    <n v="12"/>
    <x v="4"/>
    <x v="3"/>
    <n v="1"/>
    <x v="142"/>
    <n v="1"/>
    <n v="381.99"/>
    <n v="0"/>
    <n v="381.99"/>
    <n v="45.838799999999999"/>
    <n v="427.8288"/>
    <n v="1"/>
  </r>
  <r>
    <s v="ORD100144"/>
    <x v="130"/>
    <x v="94"/>
    <s v="Kolkata"/>
    <x v="10"/>
    <n v="700019"/>
    <s v="MED017"/>
    <x v="1"/>
    <x v="1"/>
    <s v="Abbott"/>
    <s v="No"/>
    <n v="2"/>
    <n v="154.02000000000001"/>
    <n v="10"/>
    <n v="12"/>
    <x v="4"/>
    <x v="1"/>
    <n v="1"/>
    <x v="143"/>
    <n v="1"/>
    <n v="308.04000000000002"/>
    <n v="30.804000000000002"/>
    <n v="277.23599999999999"/>
    <n v="33.268319999999996"/>
    <n v="310.50432000000001"/>
    <n v="7"/>
  </r>
  <r>
    <s v="ORD100145"/>
    <x v="131"/>
    <x v="138"/>
    <s v="Surat"/>
    <x v="6"/>
    <n v="395003"/>
    <s v="MED004"/>
    <x v="5"/>
    <x v="5"/>
    <s v="Sun Pharma"/>
    <s v="Yes"/>
    <n v="2"/>
    <n v="112.12"/>
    <n v="0"/>
    <n v="5"/>
    <x v="4"/>
    <x v="3"/>
    <n v="1"/>
    <x v="144"/>
    <n v="1"/>
    <n v="224.24"/>
    <n v="0"/>
    <n v="224.24"/>
    <n v="11.212"/>
    <n v="235.452"/>
    <n v="3"/>
  </r>
  <r>
    <s v="ORD100146"/>
    <x v="132"/>
    <x v="139"/>
    <s v="Kolkata"/>
    <x v="10"/>
    <n v="700001"/>
    <s v="MED003"/>
    <x v="6"/>
    <x v="4"/>
    <s v="Dr. Reddy's"/>
    <s v="No"/>
    <n v="5"/>
    <n v="26.32"/>
    <n v="5"/>
    <n v="5"/>
    <x v="1"/>
    <x v="1"/>
    <n v="1"/>
    <x v="145"/>
    <n v="1"/>
    <n v="131.6"/>
    <n v="6.58"/>
    <n v="125.02"/>
    <n v="6.2510000000000003"/>
    <n v="131.27099999999999"/>
    <n v="2"/>
  </r>
  <r>
    <s v="ORD100147"/>
    <x v="133"/>
    <x v="140"/>
    <s v="Kolkata"/>
    <x v="10"/>
    <n v="700029"/>
    <s v="MED003"/>
    <x v="6"/>
    <x v="4"/>
    <s v="Dr. Reddy's"/>
    <s v="No"/>
    <n v="1"/>
    <n v="24.85"/>
    <n v="15"/>
    <n v="18"/>
    <x v="2"/>
    <x v="1"/>
    <n v="1"/>
    <x v="146"/>
    <n v="1"/>
    <n v="24.85"/>
    <n v="3.7275"/>
    <n v="21.122500000000002"/>
    <n v="3.8020500000000004"/>
    <n v="24.924550000000004"/>
    <n v="3"/>
  </r>
  <r>
    <s v="ORD100147"/>
    <x v="134"/>
    <x v="141"/>
    <s v="Indore"/>
    <x v="2"/>
    <n v="452001"/>
    <s v="MED005"/>
    <x v="11"/>
    <x v="5"/>
    <s v="Cipla"/>
    <s v="Yes"/>
    <n v="3"/>
    <n v="95.63"/>
    <n v="10"/>
    <n v="5"/>
    <x v="4"/>
    <x v="1"/>
    <n v="1"/>
    <x v="147"/>
    <n v="1"/>
    <n v="286.89"/>
    <n v="28.688999999999997"/>
    <n v="258.20099999999996"/>
    <n v="12.910049999999998"/>
    <n v="271.11104999999998"/>
    <n v="2"/>
  </r>
  <r>
    <s v="ORD100149"/>
    <x v="135"/>
    <x v="142"/>
    <s v="Lucknow"/>
    <x v="9"/>
    <n v="226001"/>
    <s v="MED017"/>
    <x v="1"/>
    <x v="1"/>
    <s v="Abbott"/>
    <s v="No"/>
    <n v="2"/>
    <n v="147.09"/>
    <n v="0"/>
    <n v="5"/>
    <x v="2"/>
    <x v="0"/>
    <n v="1"/>
    <x v="148"/>
    <n v="1"/>
    <n v="294.18"/>
    <n v="0"/>
    <n v="294.18"/>
    <n v="14.709000000000001"/>
    <n v="308.88900000000001"/>
    <n v="0"/>
  </r>
  <r>
    <s v="ORD100150"/>
    <x v="136"/>
    <x v="143"/>
    <s v="Mumbai"/>
    <x v="3"/>
    <n v="400093"/>
    <s v="MED004"/>
    <x v="5"/>
    <x v="5"/>
    <s v="Sun Pharma"/>
    <s v="Yes"/>
    <n v="3"/>
    <n v="111.64"/>
    <n v="5"/>
    <n v="18"/>
    <x v="5"/>
    <x v="1"/>
    <n v="1"/>
    <x v="149"/>
    <n v="1"/>
    <n v="334.92"/>
    <n v="16.746000000000002"/>
    <n v="318.17400000000004"/>
    <n v="57.271320000000003"/>
    <n v="375.44532000000004"/>
    <n v="2"/>
  </r>
  <r>
    <s v="ORD100151"/>
    <x v="137"/>
    <x v="144"/>
    <s v="Delhi"/>
    <x v="0"/>
    <n v="110001"/>
    <s v="MED020"/>
    <x v="4"/>
    <x v="4"/>
    <s v="Dr. Reddy's"/>
    <s v="Yes"/>
    <n v="1"/>
    <n v="56.87"/>
    <n v="0"/>
    <n v="18"/>
    <x v="5"/>
    <x v="2"/>
    <n v="1"/>
    <x v="150"/>
    <n v="1"/>
    <n v="56.87"/>
    <n v="0"/>
    <n v="56.87"/>
    <n v="10.236599999999999"/>
    <n v="67.1066"/>
    <n v="0"/>
  </r>
  <r>
    <s v="ORD100151"/>
    <x v="138"/>
    <x v="145"/>
    <s v="Jaipur"/>
    <x v="5"/>
    <n v="302001"/>
    <s v="MED026"/>
    <x v="20"/>
    <x v="9"/>
    <s v="Cipla"/>
    <s v="No"/>
    <n v="6"/>
    <n v="195.63"/>
    <n v="5"/>
    <n v="12"/>
    <x v="3"/>
    <x v="0"/>
    <n v="1"/>
    <x v="151"/>
    <n v="1"/>
    <n v="1173.78"/>
    <n v="58.688999999999993"/>
    <n v="1115.0909999999999"/>
    <n v="133.81091999999998"/>
    <n v="1248.9019199999998"/>
    <n v="5"/>
  </r>
  <r>
    <s v="ORD100153"/>
    <x v="139"/>
    <x v="146"/>
    <s v="Delhi"/>
    <x v="0"/>
    <n v="110001"/>
    <s v="MED012"/>
    <x v="29"/>
    <x v="3"/>
    <s v="Mankind"/>
    <s v="No"/>
    <n v="3"/>
    <n v="116.77"/>
    <n v="10"/>
    <n v="18"/>
    <x v="5"/>
    <x v="2"/>
    <n v="1"/>
    <x v="152"/>
    <n v="1"/>
    <n v="350.31"/>
    <n v="35.030999999999999"/>
    <n v="315.279"/>
    <n v="56.750219999999999"/>
    <n v="372.02922000000001"/>
    <n v="1"/>
  </r>
  <r>
    <s v="ORD100153"/>
    <x v="51"/>
    <x v="147"/>
    <s v="Pune"/>
    <x v="3"/>
    <n v="411045"/>
    <s v="MED027"/>
    <x v="12"/>
    <x v="9"/>
    <s v="Mankind"/>
    <s v="No"/>
    <n v="2"/>
    <n v="104.9"/>
    <n v="10"/>
    <n v="18"/>
    <x v="3"/>
    <x v="1"/>
    <n v="1"/>
    <x v="153"/>
    <n v="1"/>
    <n v="209.8"/>
    <n v="20.98"/>
    <n v="188.82000000000002"/>
    <n v="33.9876"/>
    <n v="222.80760000000004"/>
    <n v="3"/>
  </r>
  <r>
    <s v="ORD100155"/>
    <x v="140"/>
    <x v="148"/>
    <s v="Gurugram"/>
    <x v="11"/>
    <n v="122009"/>
    <s v="MED015"/>
    <x v="24"/>
    <x v="11"/>
    <s v="Abbott"/>
    <s v="No"/>
    <n v="1"/>
    <n v="44.85"/>
    <n v="10"/>
    <n v="5"/>
    <x v="4"/>
    <x v="0"/>
    <n v="1"/>
    <x v="154"/>
    <n v="1"/>
    <n v="44.85"/>
    <n v="4.4850000000000003"/>
    <n v="40.365000000000002"/>
    <n v="2.0182500000000001"/>
    <n v="42.383250000000004"/>
    <n v="0"/>
  </r>
  <r>
    <s v="ORD100156"/>
    <x v="141"/>
    <x v="149"/>
    <s v="Chennai"/>
    <x v="7"/>
    <n v="600040"/>
    <s v="MED002"/>
    <x v="22"/>
    <x v="2"/>
    <s v="Micro Labs"/>
    <s v="No"/>
    <n v="3"/>
    <n v="29.81"/>
    <n v="5"/>
    <n v="5"/>
    <x v="4"/>
    <x v="1"/>
    <n v="1"/>
    <x v="155"/>
    <n v="1"/>
    <n v="89.429999999999993"/>
    <n v="4.4714999999999998"/>
    <n v="84.958499999999987"/>
    <n v="4.2479249999999986"/>
    <n v="89.206424999999982"/>
    <n v="3"/>
  </r>
  <r>
    <s v="ORD100157"/>
    <x v="142"/>
    <x v="150"/>
    <s v="Noida"/>
    <x v="9"/>
    <n v="201305"/>
    <s v="MED015"/>
    <x v="24"/>
    <x v="11"/>
    <s v="Abbott"/>
    <s v="No"/>
    <n v="4"/>
    <n v="47.25"/>
    <n v="20"/>
    <n v="12"/>
    <x v="4"/>
    <x v="1"/>
    <n v="1"/>
    <x v="156"/>
    <n v="1"/>
    <n v="189"/>
    <n v="37.799999999999997"/>
    <n v="151.19999999999999"/>
    <n v="18.143999999999998"/>
    <n v="169.34399999999999"/>
    <n v="2"/>
  </r>
  <r>
    <s v="ORD100158"/>
    <x v="143"/>
    <x v="151"/>
    <s v="Kolkata"/>
    <x v="10"/>
    <n v="700001"/>
    <s v="MED020"/>
    <x v="4"/>
    <x v="4"/>
    <s v="Dr. Reddy's"/>
    <s v="Yes"/>
    <n v="6"/>
    <n v="51.08"/>
    <n v="5"/>
    <n v="5"/>
    <x v="4"/>
    <x v="1"/>
    <n v="1"/>
    <x v="157"/>
    <n v="1"/>
    <n v="306.48"/>
    <n v="15.324000000000002"/>
    <n v="291.15600000000001"/>
    <n v="14.5578"/>
    <n v="305.71379999999999"/>
    <n v="4"/>
  </r>
  <r>
    <s v="ORD100159"/>
    <x v="144"/>
    <x v="152"/>
    <s v="Kolkata"/>
    <x v="10"/>
    <n v="700102"/>
    <s v="MED006"/>
    <x v="18"/>
    <x v="10"/>
    <s v="USV"/>
    <s v="Yes"/>
    <n v="2"/>
    <n v="43.87"/>
    <n v="0"/>
    <n v="5"/>
    <x v="1"/>
    <x v="1"/>
    <n v="1"/>
    <x v="158"/>
    <n v="1"/>
    <n v="87.74"/>
    <n v="0"/>
    <n v="87.74"/>
    <n v="4.3869999999999996"/>
    <n v="92.126999999999995"/>
    <n v="3"/>
  </r>
  <r>
    <s v="ORD100160"/>
    <x v="145"/>
    <x v="153"/>
    <s v="Chandigarh"/>
    <x v="4"/>
    <n v="160001"/>
    <s v="MED021"/>
    <x v="9"/>
    <x v="7"/>
    <s v="Cipla"/>
    <s v="No"/>
    <n v="1"/>
    <n v="83.52"/>
    <n v="10"/>
    <n v="5"/>
    <x v="2"/>
    <x v="3"/>
    <n v="1"/>
    <x v="159"/>
    <n v="1"/>
    <n v="83.52"/>
    <n v="8.3519999999999985"/>
    <n v="75.167999999999992"/>
    <n v="3.7584"/>
    <n v="78.926399999999987"/>
    <n v="1"/>
  </r>
  <r>
    <s v="ORD100160"/>
    <x v="146"/>
    <x v="154"/>
    <s v="Gurugram"/>
    <x v="11"/>
    <n v="122002"/>
    <s v="MED021"/>
    <x v="9"/>
    <x v="7"/>
    <s v="Cipla"/>
    <s v="No"/>
    <n v="1"/>
    <n v="80.64"/>
    <n v="5"/>
    <n v="12"/>
    <x v="3"/>
    <x v="3"/>
    <n v="1"/>
    <x v="160"/>
    <n v="1"/>
    <n v="80.64"/>
    <n v="4.032"/>
    <n v="76.608000000000004"/>
    <n v="9.1929600000000011"/>
    <n v="85.800960000000003"/>
    <n v="0"/>
  </r>
  <r>
    <s v="ORD100162"/>
    <x v="131"/>
    <x v="155"/>
    <s v="Gurugram"/>
    <x v="11"/>
    <n v="122009"/>
    <s v="MED003"/>
    <x v="6"/>
    <x v="4"/>
    <s v="Dr. Reddy's"/>
    <s v="No"/>
    <n v="2"/>
    <n v="28.64"/>
    <n v="5"/>
    <n v="18"/>
    <x v="2"/>
    <x v="1"/>
    <n v="1"/>
    <x v="161"/>
    <n v="1"/>
    <n v="57.28"/>
    <n v="2.8639999999999999"/>
    <n v="54.416000000000004"/>
    <n v="9.7948800000000009"/>
    <n v="64.210880000000003"/>
    <n v="4"/>
  </r>
  <r>
    <s v="ORD100162"/>
    <x v="147"/>
    <x v="156"/>
    <s v="Jaipur"/>
    <x v="5"/>
    <n v="302021"/>
    <s v="MED013"/>
    <x v="16"/>
    <x v="3"/>
    <s v="Himalaya"/>
    <s v="No"/>
    <n v="4"/>
    <n v="145.88999999999999"/>
    <n v="10"/>
    <n v="18"/>
    <x v="2"/>
    <x v="1"/>
    <n v="1"/>
    <x v="162"/>
    <n v="1"/>
    <n v="583.55999999999995"/>
    <n v="58.355999999999995"/>
    <n v="525.20399999999995"/>
    <n v="94.536719999999988"/>
    <n v="619.7407199999999"/>
    <n v="3"/>
  </r>
  <r>
    <s v="ORD100164"/>
    <x v="148"/>
    <x v="157"/>
    <s v="Mumbai"/>
    <x v="3"/>
    <n v="400001"/>
    <s v="MED005"/>
    <x v="11"/>
    <x v="5"/>
    <s v="Cipla"/>
    <s v="Yes"/>
    <n v="3"/>
    <n v="95.19"/>
    <n v="15"/>
    <n v="12"/>
    <x v="3"/>
    <x v="2"/>
    <n v="1"/>
    <x v="163"/>
    <n v="1"/>
    <n v="285.57"/>
    <n v="42.835500000000003"/>
    <n v="242.7345"/>
    <n v="29.128139999999998"/>
    <n v="271.86264"/>
    <n v="1"/>
  </r>
  <r>
    <s v="ORD100165"/>
    <x v="149"/>
    <x v="158"/>
    <s v="Jaipur"/>
    <x v="5"/>
    <n v="302017"/>
    <s v="MED018"/>
    <x v="14"/>
    <x v="8"/>
    <s v="Mankind"/>
    <s v="No"/>
    <n v="1"/>
    <n v="110.51"/>
    <n v="0"/>
    <n v="18"/>
    <x v="4"/>
    <x v="1"/>
    <n v="1"/>
    <x v="164"/>
    <n v="1"/>
    <n v="110.51"/>
    <n v="0"/>
    <n v="110.51"/>
    <n v="19.8918"/>
    <n v="130.40180000000001"/>
    <n v="1"/>
  </r>
  <r>
    <s v="ORD100165"/>
    <x v="150"/>
    <x v="159"/>
    <s v="Bengaluru"/>
    <x v="8"/>
    <n v="560066"/>
    <s v="MED008"/>
    <x v="7"/>
    <x v="6"/>
    <s v="Zydus"/>
    <s v="Yes"/>
    <n v="3"/>
    <n v="55"/>
    <n v="5"/>
    <n v="5"/>
    <x v="5"/>
    <x v="1"/>
    <n v="1"/>
    <x v="165"/>
    <n v="1"/>
    <n v="165"/>
    <n v="8.25"/>
    <n v="156.75"/>
    <n v="7.8375000000000004"/>
    <n v="164.58750000000001"/>
    <n v="1"/>
  </r>
  <r>
    <s v="ORD100167"/>
    <x v="151"/>
    <x v="160"/>
    <s v="Chennai"/>
    <x v="7"/>
    <n v="600100"/>
    <s v="MED013"/>
    <x v="16"/>
    <x v="3"/>
    <s v="Himalaya"/>
    <s v="No"/>
    <n v="6"/>
    <n v="171.86"/>
    <n v="5"/>
    <n v="12"/>
    <x v="0"/>
    <x v="1"/>
    <n v="1"/>
    <x v="166"/>
    <n v="1"/>
    <n v="1031.1600000000001"/>
    <n v="51.558"/>
    <n v="979.60200000000009"/>
    <n v="117.55224000000003"/>
    <n v="1097.1542400000001"/>
    <n v="2"/>
  </r>
  <r>
    <s v="ORD100168"/>
    <x v="152"/>
    <x v="161"/>
    <s v="Ahmedabad"/>
    <x v="6"/>
    <n v="380061"/>
    <s v="MED015"/>
    <x v="24"/>
    <x v="11"/>
    <s v="Abbott"/>
    <s v="No"/>
    <n v="2"/>
    <n v="46.7"/>
    <n v="15"/>
    <n v="12"/>
    <x v="2"/>
    <x v="1"/>
    <n v="1"/>
    <x v="167"/>
    <n v="1"/>
    <n v="93.4"/>
    <n v="14.01"/>
    <n v="79.39"/>
    <n v="9.5268000000000015"/>
    <n v="88.916799999999995"/>
    <n v="3"/>
  </r>
  <r>
    <s v="ORD100169"/>
    <x v="153"/>
    <x v="136"/>
    <s v="Mumbai"/>
    <x v="3"/>
    <n v="400050"/>
    <s v="MED017"/>
    <x v="1"/>
    <x v="1"/>
    <s v="Abbott"/>
    <s v="No"/>
    <n v="1"/>
    <n v="124.8"/>
    <n v="5"/>
    <n v="18"/>
    <x v="4"/>
    <x v="1"/>
    <n v="1"/>
    <x v="168"/>
    <n v="1"/>
    <n v="124.8"/>
    <n v="6.24"/>
    <n v="118.56"/>
    <n v="21.340799999999998"/>
    <n v="139.9008"/>
    <n v="4"/>
  </r>
  <r>
    <s v="ORD100170"/>
    <x v="154"/>
    <x v="162"/>
    <s v="Chandigarh"/>
    <x v="4"/>
    <n v="160036"/>
    <s v="MED018"/>
    <x v="14"/>
    <x v="8"/>
    <s v="Mankind"/>
    <s v="No"/>
    <n v="1"/>
    <n v="120.61"/>
    <n v="10"/>
    <n v="5"/>
    <x v="3"/>
    <x v="1"/>
    <n v="1"/>
    <x v="169"/>
    <n v="1"/>
    <n v="120.61"/>
    <n v="12.061"/>
    <n v="108.54900000000001"/>
    <n v="5.4274500000000003"/>
    <n v="113.97645"/>
    <n v="2"/>
  </r>
  <r>
    <s v="ORD100171"/>
    <x v="155"/>
    <x v="163"/>
    <s v="Bengaluru"/>
    <x v="8"/>
    <n v="560001"/>
    <s v="MED022"/>
    <x v="25"/>
    <x v="7"/>
    <s v="Himalaya"/>
    <s v="No"/>
    <n v="2"/>
    <n v="196.62"/>
    <n v="5"/>
    <n v="12"/>
    <x v="0"/>
    <x v="1"/>
    <n v="1"/>
    <x v="170"/>
    <n v="1"/>
    <n v="393.24"/>
    <n v="19.661999999999999"/>
    <n v="373.57800000000003"/>
    <n v="44.829360000000008"/>
    <n v="418.40736000000004"/>
    <n v="5"/>
  </r>
  <r>
    <s v="ORD100171"/>
    <x v="156"/>
    <x v="164"/>
    <s v="Lucknow"/>
    <x v="9"/>
    <n v="226001"/>
    <s v="MED009"/>
    <x v="21"/>
    <x v="6"/>
    <s v="Glenmark"/>
    <s v="Yes"/>
    <n v="2"/>
    <n v="95.66"/>
    <n v="5"/>
    <n v="18"/>
    <x v="1"/>
    <x v="1"/>
    <n v="1"/>
    <x v="171"/>
    <n v="1"/>
    <n v="191.32"/>
    <n v="9.5659999999999989"/>
    <n v="181.75399999999999"/>
    <n v="32.715719999999997"/>
    <n v="214.46972"/>
    <n v="2"/>
  </r>
  <r>
    <s v="ORD100173"/>
    <x v="95"/>
    <x v="165"/>
    <s v="Hyderabad"/>
    <x v="1"/>
    <n v="500001"/>
    <s v="MED026"/>
    <x v="20"/>
    <x v="9"/>
    <s v="Cipla"/>
    <s v="No"/>
    <n v="3"/>
    <n v="188.03"/>
    <n v="5"/>
    <n v="18"/>
    <x v="2"/>
    <x v="3"/>
    <n v="1"/>
    <x v="172"/>
    <n v="1"/>
    <n v="564.09"/>
    <n v="28.204500000000003"/>
    <n v="535.88549999999998"/>
    <n v="96.459389999999999"/>
    <n v="632.34488999999996"/>
    <n v="2"/>
  </r>
  <r>
    <s v="ORD100174"/>
    <x v="157"/>
    <x v="166"/>
    <s v="Pune"/>
    <x v="3"/>
    <n v="411045"/>
    <s v="MED020"/>
    <x v="4"/>
    <x v="4"/>
    <s v="Dr. Reddy's"/>
    <s v="Yes"/>
    <n v="1"/>
    <n v="61.19"/>
    <n v="5"/>
    <n v="5"/>
    <x v="2"/>
    <x v="2"/>
    <n v="1"/>
    <x v="173"/>
    <n v="1"/>
    <n v="61.19"/>
    <n v="3.0594999999999999"/>
    <n v="58.130499999999998"/>
    <n v="2.9065249999999998"/>
    <n v="61.037025"/>
    <n v="1"/>
  </r>
  <r>
    <s v="ORD100175"/>
    <x v="158"/>
    <x v="167"/>
    <s v="Hyderabad"/>
    <x v="1"/>
    <n v="500081"/>
    <s v="MED015"/>
    <x v="24"/>
    <x v="11"/>
    <s v="Abbott"/>
    <s v="No"/>
    <n v="1"/>
    <n v="48.07"/>
    <n v="0"/>
    <n v="5"/>
    <x v="1"/>
    <x v="0"/>
    <n v="1"/>
    <x v="174"/>
    <n v="1"/>
    <n v="48.07"/>
    <n v="0"/>
    <n v="48.07"/>
    <n v="2.4034999999999997"/>
    <n v="50.473500000000001"/>
    <n v="1"/>
  </r>
  <r>
    <s v="ORD100176"/>
    <x v="159"/>
    <x v="168"/>
    <s v="Pune"/>
    <x v="3"/>
    <n v="411057"/>
    <s v="MED030"/>
    <x v="28"/>
    <x v="8"/>
    <s v="Cipla"/>
    <s v="Yes"/>
    <n v="2"/>
    <n v="274.86"/>
    <n v="10"/>
    <n v="12"/>
    <x v="1"/>
    <x v="3"/>
    <n v="1"/>
    <x v="175"/>
    <n v="1"/>
    <n v="549.72"/>
    <n v="54.972000000000008"/>
    <n v="494.74800000000005"/>
    <n v="59.369760000000007"/>
    <n v="554.11776000000009"/>
    <n v="0"/>
  </r>
  <r>
    <s v="ORD100177"/>
    <x v="160"/>
    <x v="169"/>
    <s v="Mumbai"/>
    <x v="3"/>
    <n v="400001"/>
    <s v="MED013"/>
    <x v="16"/>
    <x v="3"/>
    <s v="Himalaya"/>
    <s v="No"/>
    <n v="2"/>
    <n v="182.56"/>
    <n v="0"/>
    <n v="5"/>
    <x v="0"/>
    <x v="1"/>
    <n v="1"/>
    <x v="176"/>
    <n v="1"/>
    <n v="365.12"/>
    <n v="0"/>
    <n v="365.12"/>
    <n v="18.256"/>
    <n v="383.37599999999998"/>
    <n v="1"/>
  </r>
  <r>
    <s v="ORD100178"/>
    <x v="161"/>
    <x v="170"/>
    <s v="Ahmedabad"/>
    <x v="6"/>
    <n v="380054"/>
    <s v="MED010"/>
    <x v="13"/>
    <x v="1"/>
    <s v="Sun Pharma"/>
    <s v="Yes"/>
    <n v="2"/>
    <n v="77.61"/>
    <n v="5"/>
    <n v="5"/>
    <x v="1"/>
    <x v="2"/>
    <n v="1"/>
    <x v="177"/>
    <n v="1"/>
    <n v="155.22"/>
    <n v="7.7610000000000001"/>
    <n v="147.459"/>
    <n v="7.3729500000000003"/>
    <n v="154.83195000000001"/>
    <n v="1"/>
  </r>
  <r>
    <s v="ORD100178"/>
    <x v="31"/>
    <x v="171"/>
    <s v="Jaipur"/>
    <x v="5"/>
    <n v="302033"/>
    <s v="MED007"/>
    <x v="15"/>
    <x v="10"/>
    <s v="Sanofi"/>
    <s v="Yes"/>
    <n v="1"/>
    <n v="71.84"/>
    <n v="5"/>
    <n v="12"/>
    <x v="4"/>
    <x v="1"/>
    <n v="1"/>
    <x v="178"/>
    <n v="1"/>
    <n v="71.84"/>
    <n v="3.5920000000000005"/>
    <n v="68.248000000000005"/>
    <n v="8.1897600000000015"/>
    <n v="76.437760000000011"/>
    <n v="2"/>
  </r>
  <r>
    <s v="ORD100178"/>
    <x v="162"/>
    <x v="172"/>
    <s v="Pune"/>
    <x v="3"/>
    <n v="411014"/>
    <s v="MED026"/>
    <x v="20"/>
    <x v="9"/>
    <s v="Cipla"/>
    <s v="No"/>
    <n v="6"/>
    <n v="195.82"/>
    <n v="5"/>
    <n v="5"/>
    <x v="5"/>
    <x v="0"/>
    <n v="1"/>
    <x v="179"/>
    <n v="1"/>
    <n v="1174.92"/>
    <n v="58.746000000000002"/>
    <n v="1116.174"/>
    <n v="55.808700000000002"/>
    <n v="1171.9827"/>
    <n v="1"/>
  </r>
  <r>
    <s v="ORD100181"/>
    <x v="163"/>
    <x v="173"/>
    <s v="Bengaluru"/>
    <x v="8"/>
    <n v="560100"/>
    <s v="MED023"/>
    <x v="8"/>
    <x v="7"/>
    <s v="Lacto Calamine"/>
    <s v="No"/>
    <n v="1"/>
    <n v="301.37"/>
    <n v="5"/>
    <n v="12"/>
    <x v="2"/>
    <x v="2"/>
    <n v="1"/>
    <x v="180"/>
    <n v="1"/>
    <n v="301.37"/>
    <n v="15.068499999999998"/>
    <n v="286.30150000000003"/>
    <n v="34.356180000000002"/>
    <n v="320.65768000000003"/>
    <n v="3"/>
  </r>
  <r>
    <s v="ORD100182"/>
    <x v="164"/>
    <x v="174"/>
    <s v="Kolkata"/>
    <x v="10"/>
    <n v="700102"/>
    <s v="MED020"/>
    <x v="4"/>
    <x v="4"/>
    <s v="Dr. Reddy's"/>
    <s v="Yes"/>
    <n v="3"/>
    <n v="52.84"/>
    <n v="5"/>
    <n v="12"/>
    <x v="1"/>
    <x v="1"/>
    <n v="1"/>
    <x v="181"/>
    <n v="1"/>
    <n v="158.52000000000001"/>
    <n v="7.9260000000000002"/>
    <n v="150.59400000000002"/>
    <n v="18.071280000000002"/>
    <n v="168.66528000000002"/>
    <n v="4"/>
  </r>
  <r>
    <s v="ORD100183"/>
    <x v="64"/>
    <x v="175"/>
    <s v="Pune"/>
    <x v="3"/>
    <n v="411001"/>
    <s v="MED022"/>
    <x v="25"/>
    <x v="7"/>
    <s v="Himalaya"/>
    <s v="No"/>
    <n v="1"/>
    <n v="173.68"/>
    <n v="5"/>
    <n v="18"/>
    <x v="5"/>
    <x v="3"/>
    <n v="1"/>
    <x v="182"/>
    <n v="1"/>
    <n v="173.68"/>
    <n v="8.6840000000000011"/>
    <n v="164.99600000000001"/>
    <n v="29.699280000000002"/>
    <n v="194.69528000000003"/>
    <n v="2"/>
  </r>
  <r>
    <s v="ORD100184"/>
    <x v="165"/>
    <x v="176"/>
    <s v="Gurugram"/>
    <x v="11"/>
    <n v="122018"/>
    <s v="MED019"/>
    <x v="26"/>
    <x v="8"/>
    <s v="Cipla"/>
    <s v="No"/>
    <n v="2"/>
    <n v="161.22"/>
    <n v="5"/>
    <n v="5"/>
    <x v="3"/>
    <x v="0"/>
    <n v="1"/>
    <x v="183"/>
    <n v="1"/>
    <n v="322.44"/>
    <n v="16.122"/>
    <n v="306.31799999999998"/>
    <n v="15.315899999999999"/>
    <n v="321.63389999999998"/>
    <n v="2"/>
  </r>
  <r>
    <s v="ORD100184"/>
    <x v="166"/>
    <x v="177"/>
    <s v="Delhi"/>
    <x v="0"/>
    <n v="110044"/>
    <s v="MED019"/>
    <x v="26"/>
    <x v="8"/>
    <s v="Cipla"/>
    <s v="No"/>
    <n v="5"/>
    <n v="136.44999999999999"/>
    <n v="0"/>
    <n v="5"/>
    <x v="2"/>
    <x v="0"/>
    <n v="1"/>
    <x v="184"/>
    <n v="1"/>
    <n v="682.25"/>
    <n v="0"/>
    <n v="682.25"/>
    <n v="34.112499999999997"/>
    <n v="716.36249999999995"/>
    <n v="3"/>
  </r>
  <r>
    <s v="ORD100186"/>
    <x v="105"/>
    <x v="178"/>
    <s v="Gurugram"/>
    <x v="11"/>
    <n v="122002"/>
    <s v="MED020"/>
    <x v="4"/>
    <x v="4"/>
    <s v="Dr. Reddy's"/>
    <s v="Yes"/>
    <n v="4"/>
    <n v="61.36"/>
    <n v="10"/>
    <n v="5"/>
    <x v="5"/>
    <x v="1"/>
    <n v="1"/>
    <x v="185"/>
    <n v="1"/>
    <n v="245.44"/>
    <n v="24.544"/>
    <n v="220.89599999999999"/>
    <n v="11.0448"/>
    <n v="231.9408"/>
    <n v="3"/>
  </r>
  <r>
    <s v="ORD100187"/>
    <x v="167"/>
    <x v="179"/>
    <s v="Jaipur"/>
    <x v="5"/>
    <n v="302033"/>
    <s v="MED013"/>
    <x v="16"/>
    <x v="3"/>
    <s v="Himalaya"/>
    <s v="No"/>
    <n v="1"/>
    <n v="148.28"/>
    <n v="15"/>
    <n v="5"/>
    <x v="4"/>
    <x v="1"/>
    <n v="1"/>
    <x v="186"/>
    <n v="1"/>
    <n v="148.28"/>
    <n v="22.241999999999997"/>
    <n v="126.03800000000001"/>
    <n v="6.3019000000000007"/>
    <n v="132.3399"/>
    <n v="4"/>
  </r>
  <r>
    <s v="ORD100188"/>
    <x v="168"/>
    <x v="180"/>
    <s v="Chennai"/>
    <x v="7"/>
    <n v="600018"/>
    <s v="MED018"/>
    <x v="14"/>
    <x v="8"/>
    <s v="Mankind"/>
    <s v="No"/>
    <n v="1"/>
    <n v="130.43"/>
    <n v="20"/>
    <n v="5"/>
    <x v="3"/>
    <x v="3"/>
    <n v="1"/>
    <x v="187"/>
    <n v="1"/>
    <n v="130.43"/>
    <n v="26.086000000000002"/>
    <n v="104.34400000000001"/>
    <n v="5.2172000000000001"/>
    <n v="109.56120000000001"/>
    <n v="0"/>
  </r>
  <r>
    <s v="ORD100189"/>
    <x v="169"/>
    <x v="181"/>
    <s v="Surat"/>
    <x v="6"/>
    <n v="395017"/>
    <s v="MED030"/>
    <x v="28"/>
    <x v="8"/>
    <s v="Cipla"/>
    <s v="Yes"/>
    <n v="3"/>
    <n v="271.83999999999997"/>
    <n v="0"/>
    <n v="18"/>
    <x v="1"/>
    <x v="0"/>
    <n v="1"/>
    <x v="188"/>
    <n v="1"/>
    <n v="815.52"/>
    <n v="0"/>
    <n v="815.52"/>
    <n v="146.7936"/>
    <n v="962.31359999999995"/>
    <n v="2"/>
  </r>
  <r>
    <s v="ORD100190"/>
    <x v="170"/>
    <x v="182"/>
    <s v="Delhi"/>
    <x v="0"/>
    <n v="110029"/>
    <s v="MED010"/>
    <x v="13"/>
    <x v="1"/>
    <s v="Sun Pharma"/>
    <s v="Yes"/>
    <n v="5"/>
    <n v="63.09"/>
    <n v="15"/>
    <n v="18"/>
    <x v="3"/>
    <x v="3"/>
    <n v="1"/>
    <x v="189"/>
    <n v="1"/>
    <n v="315.45000000000005"/>
    <n v="47.31750000000001"/>
    <n v="268.13250000000005"/>
    <n v="48.263850000000012"/>
    <n v="316.39635000000004"/>
    <n v="1"/>
  </r>
  <r>
    <s v="ORD100191"/>
    <x v="171"/>
    <x v="183"/>
    <s v="Surat"/>
    <x v="6"/>
    <n v="395003"/>
    <s v="MED018"/>
    <x v="14"/>
    <x v="8"/>
    <s v="Mankind"/>
    <s v="No"/>
    <n v="2"/>
    <n v="105.46"/>
    <n v="10"/>
    <n v="12"/>
    <x v="2"/>
    <x v="1"/>
    <n v="1"/>
    <x v="190"/>
    <n v="1"/>
    <n v="210.92"/>
    <n v="21.091999999999999"/>
    <n v="189.82799999999997"/>
    <n v="22.779359999999997"/>
    <n v="212.60735999999997"/>
    <n v="2"/>
  </r>
  <r>
    <s v="ORD100192"/>
    <x v="172"/>
    <x v="184"/>
    <s v="Chandigarh"/>
    <x v="4"/>
    <n v="160017"/>
    <s v="MED008"/>
    <x v="7"/>
    <x v="6"/>
    <s v="Zydus"/>
    <s v="Yes"/>
    <n v="1"/>
    <n v="61.48"/>
    <n v="10"/>
    <n v="5"/>
    <x v="0"/>
    <x v="1"/>
    <n v="1"/>
    <x v="191"/>
    <n v="1"/>
    <n v="61.48"/>
    <n v="6.1479999999999997"/>
    <n v="55.331999999999994"/>
    <n v="2.7665999999999995"/>
    <n v="58.09859999999999"/>
    <n v="1"/>
  </r>
  <r>
    <s v="ORD100193"/>
    <x v="121"/>
    <x v="185"/>
    <s v="Chandigarh"/>
    <x v="4"/>
    <n v="160001"/>
    <s v="MED007"/>
    <x v="15"/>
    <x v="10"/>
    <s v="Sanofi"/>
    <s v="Yes"/>
    <n v="3"/>
    <n v="71.819999999999993"/>
    <n v="5"/>
    <n v="5"/>
    <x v="3"/>
    <x v="1"/>
    <n v="1"/>
    <x v="192"/>
    <n v="1"/>
    <n v="215.45999999999998"/>
    <n v="10.773"/>
    <n v="204.68699999999998"/>
    <n v="10.234349999999999"/>
    <n v="214.92134999999999"/>
    <n v="2"/>
  </r>
  <r>
    <s v="ORD100194"/>
    <x v="173"/>
    <x v="186"/>
    <s v="Kolkata"/>
    <x v="10"/>
    <n v="700091"/>
    <s v="MED029"/>
    <x v="10"/>
    <x v="8"/>
    <s v="Sun Pharma"/>
    <s v="Yes"/>
    <n v="3"/>
    <n v="110.95"/>
    <n v="0"/>
    <n v="12"/>
    <x v="2"/>
    <x v="1"/>
    <n v="1"/>
    <x v="193"/>
    <n v="1"/>
    <n v="332.85"/>
    <n v="0"/>
    <n v="332.85"/>
    <n v="39.942"/>
    <n v="372.79200000000003"/>
    <n v="2"/>
  </r>
  <r>
    <s v="ORD100195"/>
    <x v="174"/>
    <x v="187"/>
    <s v="Lucknow"/>
    <x v="9"/>
    <n v="226024"/>
    <s v="MED020"/>
    <x v="4"/>
    <x v="4"/>
    <s v="Dr. Reddy's"/>
    <s v="Yes"/>
    <n v="1"/>
    <n v="63"/>
    <n v="5"/>
    <n v="18"/>
    <x v="5"/>
    <x v="3"/>
    <n v="1"/>
    <x v="194"/>
    <n v="1"/>
    <n v="63"/>
    <n v="3.15"/>
    <n v="59.85"/>
    <n v="10.773"/>
    <n v="70.623000000000005"/>
    <n v="2"/>
  </r>
  <r>
    <s v="ORD100196"/>
    <x v="175"/>
    <x v="62"/>
    <s v="Jaipur"/>
    <x v="5"/>
    <n v="302021"/>
    <s v="MED015"/>
    <x v="24"/>
    <x v="11"/>
    <s v="Abbott"/>
    <s v="No"/>
    <n v="1"/>
    <n v="52.72"/>
    <n v="5"/>
    <n v="18"/>
    <x v="3"/>
    <x v="1"/>
    <n v="1"/>
    <x v="195"/>
    <n v="1"/>
    <n v="52.72"/>
    <n v="2.6360000000000001"/>
    <n v="50.083999999999996"/>
    <n v="9.0151199999999996"/>
    <n v="59.099119999999999"/>
    <n v="3"/>
  </r>
  <r>
    <s v="ORD100197"/>
    <x v="93"/>
    <x v="188"/>
    <s v="Pune"/>
    <x v="3"/>
    <n v="411045"/>
    <s v="MED026"/>
    <x v="20"/>
    <x v="9"/>
    <s v="Cipla"/>
    <s v="No"/>
    <n v="1"/>
    <n v="201.8"/>
    <n v="0"/>
    <n v="12"/>
    <x v="1"/>
    <x v="2"/>
    <n v="1"/>
    <x v="196"/>
    <n v="1"/>
    <n v="201.8"/>
    <n v="0"/>
    <n v="201.8"/>
    <n v="24.216000000000005"/>
    <n v="226.01600000000002"/>
    <n v="2"/>
  </r>
  <r>
    <s v="ORD100197"/>
    <x v="176"/>
    <x v="189"/>
    <s v="Bengaluru"/>
    <x v="8"/>
    <n v="560034"/>
    <s v="MED005"/>
    <x v="11"/>
    <x v="5"/>
    <s v="Cipla"/>
    <s v="Yes"/>
    <n v="2"/>
    <n v="107.6"/>
    <n v="0"/>
    <n v="12"/>
    <x v="1"/>
    <x v="1"/>
    <n v="1"/>
    <x v="197"/>
    <n v="1"/>
    <n v="215.2"/>
    <n v="0"/>
    <n v="215.2"/>
    <n v="25.823999999999998"/>
    <n v="241.024"/>
    <n v="1"/>
  </r>
  <r>
    <s v="ORD100199"/>
    <x v="95"/>
    <x v="190"/>
    <s v="Noida"/>
    <x v="9"/>
    <n v="201301"/>
    <s v="MED019"/>
    <x v="26"/>
    <x v="8"/>
    <s v="Cipla"/>
    <s v="No"/>
    <n v="1"/>
    <n v="158.47"/>
    <n v="10"/>
    <n v="5"/>
    <x v="1"/>
    <x v="1"/>
    <n v="1"/>
    <x v="198"/>
    <n v="1"/>
    <n v="158.47"/>
    <n v="15.847000000000001"/>
    <n v="142.62299999999999"/>
    <n v="7.1311499999999999"/>
    <n v="149.75414999999998"/>
    <n v="2"/>
  </r>
  <r>
    <s v="ORD100200"/>
    <x v="90"/>
    <x v="191"/>
    <s v="Surat"/>
    <x v="6"/>
    <n v="395007"/>
    <s v="MED029"/>
    <x v="10"/>
    <x v="8"/>
    <s v="Sun Pharma"/>
    <s v="Yes"/>
    <n v="4"/>
    <n v="106.61"/>
    <n v="10"/>
    <n v="18"/>
    <x v="4"/>
    <x v="1"/>
    <n v="1"/>
    <x v="199"/>
    <n v="1"/>
    <n v="426.44"/>
    <n v="42.643999999999998"/>
    <n v="383.79599999999999"/>
    <n v="69.083280000000002"/>
    <n v="452.87927999999999"/>
    <n v="3"/>
  </r>
  <r>
    <s v="ORD100201"/>
    <x v="177"/>
    <x v="192"/>
    <s v="Bengaluru"/>
    <x v="8"/>
    <n v="560066"/>
    <s v="MED015"/>
    <x v="24"/>
    <x v="11"/>
    <s v="Abbott"/>
    <s v="No"/>
    <n v="3"/>
    <n v="50.09"/>
    <n v="5"/>
    <n v="12"/>
    <x v="5"/>
    <x v="1"/>
    <n v="1"/>
    <x v="200"/>
    <n v="1"/>
    <n v="150.27000000000001"/>
    <n v="7.5135000000000005"/>
    <n v="142.75650000000002"/>
    <n v="17.130780000000001"/>
    <n v="159.88728000000003"/>
    <n v="1"/>
  </r>
  <r>
    <s v="ORD100202"/>
    <x v="178"/>
    <x v="193"/>
    <s v="Lucknow"/>
    <x v="9"/>
    <n v="226001"/>
    <s v="MED028"/>
    <x v="3"/>
    <x v="3"/>
    <s v="Abbott"/>
    <s v="No"/>
    <n v="3"/>
    <n v="112.41"/>
    <n v="5"/>
    <n v="5"/>
    <x v="5"/>
    <x v="1"/>
    <n v="1"/>
    <x v="201"/>
    <n v="1"/>
    <n v="337.23"/>
    <n v="16.861499999999999"/>
    <n v="320.36850000000004"/>
    <n v="16.018425000000001"/>
    <n v="336.38692500000002"/>
    <n v="1"/>
  </r>
  <r>
    <s v="ORD100202"/>
    <x v="179"/>
    <x v="194"/>
    <s v="Hyderabad"/>
    <x v="1"/>
    <n v="500001"/>
    <s v="MED019"/>
    <x v="26"/>
    <x v="8"/>
    <s v="Cipla"/>
    <s v="No"/>
    <n v="2"/>
    <n v="138.66"/>
    <n v="15"/>
    <n v="12"/>
    <x v="3"/>
    <x v="1"/>
    <n v="1"/>
    <x v="202"/>
    <n v="1"/>
    <n v="277.32"/>
    <n v="41.597999999999999"/>
    <n v="235.72199999999998"/>
    <n v="28.286639999999998"/>
    <n v="264.00863999999996"/>
    <n v="2"/>
  </r>
  <r>
    <s v="ORD100204"/>
    <x v="180"/>
    <x v="195"/>
    <s v="Surat"/>
    <x v="6"/>
    <n v="395010"/>
    <s v="MED017"/>
    <x v="1"/>
    <x v="1"/>
    <s v="Abbott"/>
    <s v="No"/>
    <n v="2"/>
    <n v="120.83"/>
    <n v="0"/>
    <n v="12"/>
    <x v="5"/>
    <x v="1"/>
    <n v="1"/>
    <x v="203"/>
    <n v="1"/>
    <n v="241.66"/>
    <n v="0"/>
    <n v="241.66"/>
    <n v="28.999200000000002"/>
    <n v="270.6592"/>
    <n v="1"/>
  </r>
  <r>
    <s v="ORD100205"/>
    <x v="181"/>
    <x v="196"/>
    <s v="Chennai"/>
    <x v="7"/>
    <n v="600100"/>
    <s v="MED024"/>
    <x v="0"/>
    <x v="0"/>
    <s v="Abbott"/>
    <s v="No"/>
    <n v="1"/>
    <n v="128.07"/>
    <n v="0"/>
    <n v="5"/>
    <x v="0"/>
    <x v="1"/>
    <n v="1"/>
    <x v="204"/>
    <n v="1"/>
    <n v="128.07"/>
    <n v="0"/>
    <n v="128.07"/>
    <n v="6.4034999999999993"/>
    <n v="134.4735"/>
    <n v="3"/>
  </r>
  <r>
    <s v="ORD100206"/>
    <x v="182"/>
    <x v="197"/>
    <s v="Jaipur"/>
    <x v="5"/>
    <n v="302019"/>
    <s v="MED002"/>
    <x v="22"/>
    <x v="2"/>
    <s v="Micro Labs"/>
    <s v="No"/>
    <n v="4"/>
    <n v="28.76"/>
    <n v="15"/>
    <n v="5"/>
    <x v="1"/>
    <x v="1"/>
    <n v="1"/>
    <x v="205"/>
    <n v="1"/>
    <n v="115.04"/>
    <n v="17.256"/>
    <n v="97.784000000000006"/>
    <n v="4.8891999999999998"/>
    <n v="102.67320000000001"/>
    <n v="5"/>
  </r>
  <r>
    <s v="ORD100207"/>
    <x v="156"/>
    <x v="198"/>
    <s v="Chandigarh"/>
    <x v="4"/>
    <n v="160022"/>
    <s v="MED014"/>
    <x v="19"/>
    <x v="3"/>
    <s v="Abbott"/>
    <s v="No"/>
    <n v="1"/>
    <n v="162.5"/>
    <n v="5"/>
    <n v="12"/>
    <x v="0"/>
    <x v="1"/>
    <n v="1"/>
    <x v="206"/>
    <n v="1"/>
    <n v="162.5"/>
    <n v="8.125"/>
    <n v="154.375"/>
    <n v="18.524999999999999"/>
    <n v="172.9"/>
    <n v="1"/>
  </r>
  <r>
    <s v="ORD100208"/>
    <x v="183"/>
    <x v="199"/>
    <s v="Bengaluru"/>
    <x v="8"/>
    <n v="560001"/>
    <s v="MED018"/>
    <x v="14"/>
    <x v="8"/>
    <s v="Mankind"/>
    <s v="No"/>
    <n v="1"/>
    <n v="105.15"/>
    <n v="20"/>
    <n v="5"/>
    <x v="4"/>
    <x v="3"/>
    <n v="1"/>
    <x v="207"/>
    <n v="1"/>
    <n v="105.15"/>
    <n v="21.03"/>
    <n v="84.12"/>
    <n v="4.2060000000000004"/>
    <n v="88.326000000000008"/>
    <n v="1"/>
  </r>
  <r>
    <s v="ORD100209"/>
    <x v="71"/>
    <x v="200"/>
    <s v="Jaipur"/>
    <x v="5"/>
    <n v="302017"/>
    <s v="MED013"/>
    <x v="16"/>
    <x v="3"/>
    <s v="Himalaya"/>
    <s v="No"/>
    <n v="3"/>
    <n v="151.49"/>
    <n v="5"/>
    <n v="5"/>
    <x v="3"/>
    <x v="1"/>
    <n v="1"/>
    <x v="208"/>
    <n v="1"/>
    <n v="454.47"/>
    <n v="22.723500000000005"/>
    <n v="431.74650000000003"/>
    <n v="21.587325"/>
    <n v="453.33382500000005"/>
    <n v="1"/>
  </r>
  <r>
    <s v="ORD100209"/>
    <x v="184"/>
    <x v="201"/>
    <s v="Lucknow"/>
    <x v="9"/>
    <n v="226001"/>
    <s v="MED025"/>
    <x v="27"/>
    <x v="0"/>
    <s v="Blue Cross"/>
    <s v="Yes"/>
    <n v="4"/>
    <n v="72.8"/>
    <n v="0"/>
    <n v="5"/>
    <x v="5"/>
    <x v="1"/>
    <n v="1"/>
    <x v="209"/>
    <n v="1"/>
    <n v="291.2"/>
    <n v="0"/>
    <n v="291.2"/>
    <n v="14.56"/>
    <n v="305.76"/>
    <n v="1"/>
  </r>
  <r>
    <s v="ORD100211"/>
    <x v="181"/>
    <x v="202"/>
    <s v="Indore"/>
    <x v="2"/>
    <n v="452010"/>
    <s v="MED002"/>
    <x v="22"/>
    <x v="2"/>
    <s v="Micro Labs"/>
    <s v="No"/>
    <n v="1"/>
    <n v="28.54"/>
    <n v="5"/>
    <n v="12"/>
    <x v="0"/>
    <x v="1"/>
    <n v="1"/>
    <x v="210"/>
    <n v="1"/>
    <n v="28.54"/>
    <n v="1.4269999999999998"/>
    <n v="27.113"/>
    <n v="3.2535599999999998"/>
    <n v="30.36656"/>
    <n v="1"/>
  </r>
  <r>
    <s v="ORD100212"/>
    <x v="185"/>
    <x v="203"/>
    <s v="Indore"/>
    <x v="2"/>
    <n v="452016"/>
    <s v="MED030"/>
    <x v="28"/>
    <x v="8"/>
    <s v="Cipla"/>
    <s v="Yes"/>
    <n v="3"/>
    <n v="275.33999999999997"/>
    <n v="5"/>
    <n v="18"/>
    <x v="2"/>
    <x v="1"/>
    <n v="1"/>
    <x v="211"/>
    <n v="1"/>
    <n v="826.02"/>
    <n v="41.301000000000002"/>
    <n v="784.71899999999994"/>
    <n v="141.24941999999999"/>
    <n v="925.96841999999992"/>
    <n v="2"/>
  </r>
  <r>
    <s v="ORD100213"/>
    <x v="184"/>
    <x v="204"/>
    <s v="Hyderabad"/>
    <x v="1"/>
    <n v="500032"/>
    <s v="MED014"/>
    <x v="19"/>
    <x v="3"/>
    <s v="Abbott"/>
    <s v="No"/>
    <n v="1"/>
    <n v="129.99"/>
    <n v="15"/>
    <n v="18"/>
    <x v="3"/>
    <x v="0"/>
    <n v="1"/>
    <x v="212"/>
    <n v="1"/>
    <n v="129.99"/>
    <n v="19.4985"/>
    <n v="110.4915"/>
    <n v="19.888469999999998"/>
    <n v="130.37997000000001"/>
    <n v="1"/>
  </r>
  <r>
    <s v="ORD100214"/>
    <x v="10"/>
    <x v="205"/>
    <s v="Chandigarh"/>
    <x v="4"/>
    <n v="160017"/>
    <s v="MED022"/>
    <x v="25"/>
    <x v="7"/>
    <s v="Himalaya"/>
    <s v="No"/>
    <n v="1"/>
    <n v="178.78"/>
    <n v="10"/>
    <n v="12"/>
    <x v="4"/>
    <x v="0"/>
    <n v="1"/>
    <x v="213"/>
    <n v="1"/>
    <n v="178.78"/>
    <n v="17.878"/>
    <n v="160.90199999999999"/>
    <n v="19.308239999999998"/>
    <n v="180.21024"/>
    <n v="0"/>
  </r>
  <r>
    <s v="ORD100215"/>
    <x v="186"/>
    <x v="149"/>
    <s v="Hyderabad"/>
    <x v="1"/>
    <n v="500001"/>
    <s v="MED028"/>
    <x v="3"/>
    <x v="3"/>
    <s v="Abbott"/>
    <s v="No"/>
    <n v="1"/>
    <n v="122.27"/>
    <n v="0"/>
    <n v="12"/>
    <x v="5"/>
    <x v="0"/>
    <n v="1"/>
    <x v="214"/>
    <n v="1"/>
    <n v="122.27"/>
    <n v="0"/>
    <n v="122.27"/>
    <n v="14.6724"/>
    <n v="136.94239999999999"/>
    <n v="3"/>
  </r>
  <r>
    <s v="ORD100216"/>
    <x v="187"/>
    <x v="206"/>
    <s v="Bengaluru"/>
    <x v="8"/>
    <n v="560038"/>
    <s v="MED013"/>
    <x v="16"/>
    <x v="3"/>
    <s v="Himalaya"/>
    <s v="No"/>
    <n v="1"/>
    <n v="149.58000000000001"/>
    <n v="10"/>
    <n v="12"/>
    <x v="0"/>
    <x v="1"/>
    <n v="1"/>
    <x v="215"/>
    <n v="1"/>
    <n v="149.58000000000001"/>
    <n v="14.958000000000002"/>
    <n v="134.62200000000001"/>
    <n v="16.154640000000001"/>
    <n v="150.77664000000001"/>
    <n v="2"/>
  </r>
  <r>
    <s v="ORD100216"/>
    <x v="188"/>
    <x v="207"/>
    <s v="Lucknow"/>
    <x v="9"/>
    <n v="226024"/>
    <s v="MED020"/>
    <x v="4"/>
    <x v="4"/>
    <s v="Dr. Reddy's"/>
    <s v="Yes"/>
    <n v="1"/>
    <n v="49.48"/>
    <n v="10"/>
    <n v="12"/>
    <x v="2"/>
    <x v="3"/>
    <n v="1"/>
    <x v="216"/>
    <n v="1"/>
    <n v="49.48"/>
    <n v="4.9479999999999995"/>
    <n v="44.531999999999996"/>
    <n v="5.3438400000000001"/>
    <n v="49.875839999999997"/>
    <n v="1"/>
  </r>
  <r>
    <s v="ORD100218"/>
    <x v="35"/>
    <x v="208"/>
    <s v="Surat"/>
    <x v="6"/>
    <n v="395010"/>
    <s v="MED001"/>
    <x v="2"/>
    <x v="2"/>
    <s v="Cipla"/>
    <s v="No"/>
    <n v="1"/>
    <n v="27.94"/>
    <n v="10"/>
    <n v="18"/>
    <x v="2"/>
    <x v="1"/>
    <n v="1"/>
    <x v="217"/>
    <n v="1"/>
    <n v="27.94"/>
    <n v="2.7940000000000005"/>
    <n v="25.146000000000001"/>
    <n v="4.5262800000000007"/>
    <n v="29.672280000000001"/>
    <n v="3"/>
  </r>
  <r>
    <s v="ORD100219"/>
    <x v="189"/>
    <x v="209"/>
    <s v="Pune"/>
    <x v="3"/>
    <n v="411038"/>
    <s v="MED025"/>
    <x v="27"/>
    <x v="0"/>
    <s v="Blue Cross"/>
    <s v="Yes"/>
    <n v="1"/>
    <n v="65.38"/>
    <n v="10"/>
    <n v="5"/>
    <x v="4"/>
    <x v="3"/>
    <n v="1"/>
    <x v="218"/>
    <n v="1"/>
    <n v="65.38"/>
    <n v="6.5379999999999994"/>
    <n v="58.841999999999999"/>
    <n v="2.9420999999999999"/>
    <n v="61.784099999999995"/>
    <n v="4"/>
  </r>
  <r>
    <s v="ORD100220"/>
    <x v="190"/>
    <x v="210"/>
    <s v="Indore"/>
    <x v="2"/>
    <n v="452010"/>
    <s v="MED011"/>
    <x v="23"/>
    <x v="1"/>
    <s v="Cipla"/>
    <s v="No"/>
    <n v="4"/>
    <n v="24.5"/>
    <n v="5"/>
    <n v="12"/>
    <x v="3"/>
    <x v="1"/>
    <n v="1"/>
    <x v="219"/>
    <n v="1"/>
    <n v="98"/>
    <n v="4.9000000000000004"/>
    <n v="93.1"/>
    <n v="11.171999999999999"/>
    <n v="104.27199999999999"/>
    <n v="1"/>
  </r>
  <r>
    <s v="ORD100220"/>
    <x v="11"/>
    <x v="211"/>
    <s v="Lucknow"/>
    <x v="9"/>
    <n v="226024"/>
    <s v="MED024"/>
    <x v="0"/>
    <x v="0"/>
    <s v="Abbott"/>
    <s v="No"/>
    <n v="1"/>
    <n v="124.36"/>
    <n v="5"/>
    <n v="12"/>
    <x v="2"/>
    <x v="3"/>
    <n v="1"/>
    <x v="220"/>
    <n v="1"/>
    <n v="124.36"/>
    <n v="6.218"/>
    <n v="118.142"/>
    <n v="14.17704"/>
    <n v="132.31904"/>
    <n v="2"/>
  </r>
  <r>
    <s v="ORD100222"/>
    <x v="191"/>
    <x v="212"/>
    <s v="Chennai"/>
    <x v="7"/>
    <n v="600096"/>
    <s v="MED025"/>
    <x v="27"/>
    <x v="0"/>
    <s v="Blue Cross"/>
    <s v="Yes"/>
    <n v="3"/>
    <n v="74.16"/>
    <n v="10"/>
    <n v="12"/>
    <x v="2"/>
    <x v="2"/>
    <n v="1"/>
    <x v="221"/>
    <n v="1"/>
    <n v="222.48"/>
    <n v="22.247999999999998"/>
    <n v="200.232"/>
    <n v="24.027840000000001"/>
    <n v="224.25984"/>
    <n v="3"/>
  </r>
  <r>
    <s v="ORD100223"/>
    <x v="192"/>
    <x v="213"/>
    <s v="Bengaluru"/>
    <x v="8"/>
    <n v="560001"/>
    <s v="MED030"/>
    <x v="28"/>
    <x v="8"/>
    <s v="Cipla"/>
    <s v="Yes"/>
    <n v="4"/>
    <n v="327.01"/>
    <n v="15"/>
    <n v="12"/>
    <x v="0"/>
    <x v="1"/>
    <n v="1"/>
    <x v="222"/>
    <n v="1"/>
    <n v="1308.04"/>
    <n v="196.20599999999999"/>
    <n v="1111.8340000000001"/>
    <n v="133.42008000000001"/>
    <n v="1245.2540800000002"/>
    <n v="3"/>
  </r>
  <r>
    <s v="ORD100224"/>
    <x v="193"/>
    <x v="214"/>
    <s v="Indore"/>
    <x v="2"/>
    <n v="452018"/>
    <s v="MED021"/>
    <x v="9"/>
    <x v="7"/>
    <s v="Cipla"/>
    <s v="No"/>
    <n v="1"/>
    <n v="87.82"/>
    <n v="0"/>
    <n v="12"/>
    <x v="4"/>
    <x v="1"/>
    <n v="1"/>
    <x v="223"/>
    <n v="1"/>
    <n v="87.82"/>
    <n v="0"/>
    <n v="87.82"/>
    <n v="10.538399999999999"/>
    <n v="98.358399999999989"/>
    <n v="2"/>
  </r>
  <r>
    <s v="ORD100225"/>
    <x v="194"/>
    <x v="215"/>
    <s v="Surat"/>
    <x v="6"/>
    <n v="395001"/>
    <s v="MED016"/>
    <x v="17"/>
    <x v="11"/>
    <s v="Emcure"/>
    <s v="No"/>
    <n v="2"/>
    <n v="92.85"/>
    <n v="5"/>
    <n v="12"/>
    <x v="0"/>
    <x v="1"/>
    <n v="1"/>
    <x v="224"/>
    <n v="1"/>
    <n v="185.7"/>
    <n v="9.2850000000000001"/>
    <n v="176.41499999999999"/>
    <n v="21.169799999999999"/>
    <n v="197.5848"/>
    <n v="1"/>
  </r>
  <r>
    <s v="ORD100226"/>
    <x v="195"/>
    <x v="216"/>
    <s v="Jaipur"/>
    <x v="5"/>
    <n v="302001"/>
    <s v="MED027"/>
    <x v="12"/>
    <x v="9"/>
    <s v="Mankind"/>
    <s v="No"/>
    <n v="2"/>
    <n v="94.64"/>
    <n v="15"/>
    <n v="5"/>
    <x v="0"/>
    <x v="1"/>
    <n v="1"/>
    <x v="225"/>
    <n v="1"/>
    <n v="189.28"/>
    <n v="28.391999999999999"/>
    <n v="160.88800000000001"/>
    <n v="8.0444000000000013"/>
    <n v="168.9324"/>
    <n v="5"/>
  </r>
  <r>
    <s v="ORD100227"/>
    <x v="196"/>
    <x v="217"/>
    <s v="Chennai"/>
    <x v="7"/>
    <n v="600096"/>
    <s v="MED027"/>
    <x v="12"/>
    <x v="9"/>
    <s v="Mankind"/>
    <s v="No"/>
    <n v="1"/>
    <n v="103.99"/>
    <n v="0"/>
    <n v="12"/>
    <x v="5"/>
    <x v="1"/>
    <n v="1"/>
    <x v="226"/>
    <n v="1"/>
    <n v="103.99"/>
    <n v="0"/>
    <n v="103.99"/>
    <n v="12.4788"/>
    <n v="116.46879999999999"/>
    <n v="2"/>
  </r>
  <r>
    <s v="ORD100228"/>
    <x v="197"/>
    <x v="218"/>
    <s v="Chandigarh"/>
    <x v="4"/>
    <n v="160001"/>
    <s v="MED027"/>
    <x v="12"/>
    <x v="9"/>
    <s v="Mankind"/>
    <s v="No"/>
    <n v="3"/>
    <n v="100.37"/>
    <n v="15"/>
    <n v="5"/>
    <x v="1"/>
    <x v="0"/>
    <n v="1"/>
    <x v="227"/>
    <n v="1"/>
    <n v="301.11"/>
    <n v="45.166500000000006"/>
    <n v="255.9435"/>
    <n v="12.797174999999999"/>
    <n v="268.74067500000001"/>
    <n v="0"/>
  </r>
  <r>
    <s v="ORD100229"/>
    <x v="121"/>
    <x v="219"/>
    <s v="Chandigarh"/>
    <x v="4"/>
    <n v="160019"/>
    <s v="MED001"/>
    <x v="2"/>
    <x v="2"/>
    <s v="Cipla"/>
    <s v="No"/>
    <n v="2"/>
    <n v="27.07"/>
    <n v="10"/>
    <n v="18"/>
    <x v="5"/>
    <x v="1"/>
    <n v="1"/>
    <x v="228"/>
    <n v="1"/>
    <n v="54.14"/>
    <n v="5.4139999999999997"/>
    <n v="48.725999999999999"/>
    <n v="8.7706800000000005"/>
    <n v="57.496679999999998"/>
    <n v="2"/>
  </r>
  <r>
    <s v="ORD100230"/>
    <x v="113"/>
    <x v="220"/>
    <s v="Hyderabad"/>
    <x v="1"/>
    <n v="500001"/>
    <s v="MED029"/>
    <x v="10"/>
    <x v="8"/>
    <s v="Sun Pharma"/>
    <s v="Yes"/>
    <n v="3"/>
    <n v="109.72"/>
    <n v="5"/>
    <n v="5"/>
    <x v="3"/>
    <x v="1"/>
    <n v="1"/>
    <x v="229"/>
    <n v="1"/>
    <n v="329.15999999999997"/>
    <n v="16.457999999999998"/>
    <n v="312.702"/>
    <n v="15.6351"/>
    <n v="328.33710000000002"/>
    <n v="4"/>
  </r>
  <r>
    <s v="ORD100231"/>
    <x v="198"/>
    <x v="221"/>
    <s v="Delhi"/>
    <x v="0"/>
    <n v="110024"/>
    <s v="MED006"/>
    <x v="18"/>
    <x v="10"/>
    <s v="USV"/>
    <s v="Yes"/>
    <n v="4"/>
    <n v="43.42"/>
    <n v="15"/>
    <n v="12"/>
    <x v="3"/>
    <x v="0"/>
    <n v="1"/>
    <x v="230"/>
    <n v="1"/>
    <n v="173.68"/>
    <n v="26.052000000000003"/>
    <n v="147.62800000000001"/>
    <n v="17.71536"/>
    <n v="165.34336000000002"/>
    <n v="1"/>
  </r>
  <r>
    <s v="ORD100232"/>
    <x v="199"/>
    <x v="174"/>
    <s v="Lucknow"/>
    <x v="9"/>
    <n v="226016"/>
    <s v="MED008"/>
    <x v="7"/>
    <x v="6"/>
    <s v="Zydus"/>
    <s v="Yes"/>
    <n v="2"/>
    <n v="68.78"/>
    <n v="10"/>
    <n v="12"/>
    <x v="1"/>
    <x v="1"/>
    <n v="1"/>
    <x v="231"/>
    <n v="1"/>
    <n v="137.56"/>
    <n v="13.755999999999998"/>
    <n v="123.804"/>
    <n v="14.856480000000001"/>
    <n v="138.66048000000001"/>
    <n v="4"/>
  </r>
  <r>
    <s v="ORD100233"/>
    <x v="200"/>
    <x v="222"/>
    <s v="Mumbai"/>
    <x v="3"/>
    <n v="400001"/>
    <s v="MED017"/>
    <x v="1"/>
    <x v="1"/>
    <s v="Abbott"/>
    <s v="No"/>
    <n v="3"/>
    <n v="131.41"/>
    <n v="0"/>
    <n v="5"/>
    <x v="4"/>
    <x v="0"/>
    <n v="1"/>
    <x v="232"/>
    <n v="1"/>
    <n v="394.23"/>
    <n v="0"/>
    <n v="394.23"/>
    <n v="19.711500000000001"/>
    <n v="413.94150000000002"/>
    <n v="1"/>
  </r>
  <r>
    <s v="ORD100234"/>
    <x v="201"/>
    <x v="223"/>
    <s v="Chandigarh"/>
    <x v="4"/>
    <n v="160022"/>
    <s v="MED009"/>
    <x v="21"/>
    <x v="6"/>
    <s v="Glenmark"/>
    <s v="Yes"/>
    <n v="3"/>
    <n v="88.15"/>
    <n v="0"/>
    <n v="12"/>
    <x v="1"/>
    <x v="1"/>
    <n v="1"/>
    <x v="233"/>
    <n v="1"/>
    <n v="264.45000000000005"/>
    <n v="0"/>
    <n v="264.45000000000005"/>
    <n v="31.734000000000005"/>
    <n v="296.18400000000003"/>
    <n v="5"/>
  </r>
  <r>
    <s v="ORD100235"/>
    <x v="184"/>
    <x v="224"/>
    <s v="Mumbai"/>
    <x v="3"/>
    <n v="400069"/>
    <s v="MED025"/>
    <x v="27"/>
    <x v="0"/>
    <s v="Blue Cross"/>
    <s v="Yes"/>
    <n v="2"/>
    <n v="71.209999999999994"/>
    <n v="10"/>
    <n v="5"/>
    <x v="2"/>
    <x v="0"/>
    <n v="1"/>
    <x v="234"/>
    <n v="1"/>
    <n v="142.41999999999999"/>
    <n v="14.241999999999997"/>
    <n v="128.178"/>
    <n v="6.4089"/>
    <n v="134.58689999999999"/>
    <n v="1"/>
  </r>
  <r>
    <s v="ORD100236"/>
    <x v="202"/>
    <x v="163"/>
    <s v="Noida"/>
    <x v="9"/>
    <n v="201305"/>
    <s v="MED013"/>
    <x v="16"/>
    <x v="3"/>
    <s v="Himalaya"/>
    <s v="No"/>
    <n v="1"/>
    <n v="145.4"/>
    <n v="0"/>
    <n v="5"/>
    <x v="4"/>
    <x v="1"/>
    <n v="1"/>
    <x v="235"/>
    <n v="1"/>
    <n v="145.4"/>
    <n v="0"/>
    <n v="145.4"/>
    <n v="7.27"/>
    <n v="152.67000000000002"/>
    <n v="5"/>
  </r>
  <r>
    <s v="ORD100236"/>
    <x v="203"/>
    <x v="225"/>
    <s v="Kolkata"/>
    <x v="10"/>
    <n v="700029"/>
    <s v="MED015"/>
    <x v="24"/>
    <x v="11"/>
    <s v="Abbott"/>
    <s v="No"/>
    <n v="2"/>
    <n v="48.88"/>
    <n v="0"/>
    <n v="5"/>
    <x v="5"/>
    <x v="1"/>
    <n v="1"/>
    <x v="236"/>
    <n v="1"/>
    <n v="97.76"/>
    <n v="0"/>
    <n v="97.76"/>
    <n v="4.8879999999999999"/>
    <n v="102.64800000000001"/>
    <n v="2"/>
  </r>
  <r>
    <s v="ORD100238"/>
    <x v="204"/>
    <x v="226"/>
    <s v="Delhi"/>
    <x v="0"/>
    <n v="110024"/>
    <s v="MED010"/>
    <x v="13"/>
    <x v="1"/>
    <s v="Sun Pharma"/>
    <s v="Yes"/>
    <n v="1"/>
    <n v="76.33"/>
    <n v="10"/>
    <n v="12"/>
    <x v="5"/>
    <x v="1"/>
    <n v="1"/>
    <x v="237"/>
    <n v="1"/>
    <n v="76.33"/>
    <n v="7.6329999999999991"/>
    <n v="68.697000000000003"/>
    <n v="8.243640000000001"/>
    <n v="76.940640000000002"/>
    <n v="2"/>
  </r>
  <r>
    <s v="ORD100239"/>
    <x v="43"/>
    <x v="227"/>
    <s v="Chennai"/>
    <x v="7"/>
    <n v="600096"/>
    <s v="MED010"/>
    <x v="13"/>
    <x v="1"/>
    <s v="Sun Pharma"/>
    <s v="Yes"/>
    <n v="1"/>
    <n v="64.36"/>
    <n v="0"/>
    <n v="5"/>
    <x v="4"/>
    <x v="3"/>
    <n v="1"/>
    <x v="238"/>
    <n v="1"/>
    <n v="64.36"/>
    <n v="0"/>
    <n v="64.36"/>
    <n v="3.218"/>
    <n v="67.578000000000003"/>
    <n v="0"/>
  </r>
  <r>
    <s v="ORD100240"/>
    <x v="205"/>
    <x v="228"/>
    <s v="Hyderabad"/>
    <x v="1"/>
    <n v="500032"/>
    <s v="MED024"/>
    <x v="0"/>
    <x v="0"/>
    <s v="Abbott"/>
    <s v="No"/>
    <n v="2"/>
    <n v="140.44"/>
    <n v="0"/>
    <n v="5"/>
    <x v="4"/>
    <x v="1"/>
    <n v="1"/>
    <x v="239"/>
    <n v="1"/>
    <n v="280.88"/>
    <n v="0"/>
    <n v="280.88"/>
    <n v="14.044"/>
    <n v="294.92399999999998"/>
    <n v="1"/>
  </r>
  <r>
    <s v="ORD100241"/>
    <x v="35"/>
    <x v="229"/>
    <s v="Lucknow"/>
    <x v="9"/>
    <n v="226024"/>
    <s v="MED013"/>
    <x v="16"/>
    <x v="3"/>
    <s v="Himalaya"/>
    <s v="No"/>
    <n v="3"/>
    <n v="155.04"/>
    <n v="5"/>
    <n v="18"/>
    <x v="2"/>
    <x v="1"/>
    <n v="1"/>
    <x v="240"/>
    <n v="1"/>
    <n v="465.12"/>
    <n v="23.256"/>
    <n v="441.86400000000003"/>
    <n v="79.535520000000005"/>
    <n v="521.39952000000005"/>
    <n v="2"/>
  </r>
  <r>
    <s v="ORD100242"/>
    <x v="206"/>
    <x v="230"/>
    <s v="Ahmedabad"/>
    <x v="6"/>
    <n v="380058"/>
    <s v="MED011"/>
    <x v="23"/>
    <x v="1"/>
    <s v="Cipla"/>
    <s v="No"/>
    <n v="1"/>
    <n v="24.69"/>
    <n v="5"/>
    <n v="18"/>
    <x v="5"/>
    <x v="1"/>
    <n v="1"/>
    <x v="241"/>
    <n v="1"/>
    <n v="24.69"/>
    <n v="1.2344999999999999"/>
    <n v="23.455500000000001"/>
    <n v="4.2219899999999999"/>
    <n v="27.677489999999999"/>
    <n v="2"/>
  </r>
  <r>
    <s v="ORD100243"/>
    <x v="207"/>
    <x v="231"/>
    <s v="Gurugram"/>
    <x v="11"/>
    <n v="122002"/>
    <s v="MED013"/>
    <x v="16"/>
    <x v="3"/>
    <s v="Himalaya"/>
    <s v="No"/>
    <n v="1"/>
    <n v="181.07"/>
    <n v="0"/>
    <n v="12"/>
    <x v="3"/>
    <x v="1"/>
    <n v="1"/>
    <x v="242"/>
    <n v="1"/>
    <n v="181.07"/>
    <n v="0"/>
    <n v="181.07"/>
    <n v="21.728400000000001"/>
    <n v="202.79839999999999"/>
    <n v="3"/>
  </r>
  <r>
    <s v="ORD100244"/>
    <x v="208"/>
    <x v="232"/>
    <s v="Hyderabad"/>
    <x v="1"/>
    <n v="500084"/>
    <s v="MED015"/>
    <x v="24"/>
    <x v="11"/>
    <s v="Abbott"/>
    <s v="No"/>
    <n v="3"/>
    <n v="53.01"/>
    <n v="0"/>
    <n v="12"/>
    <x v="2"/>
    <x v="1"/>
    <n v="1"/>
    <x v="243"/>
    <n v="1"/>
    <n v="159.03"/>
    <n v="0"/>
    <n v="159.03"/>
    <n v="19.083600000000001"/>
    <n v="178.11359999999999"/>
    <n v="4"/>
  </r>
  <r>
    <s v="ORD100245"/>
    <x v="209"/>
    <x v="163"/>
    <s v="Noida"/>
    <x v="9"/>
    <n v="201307"/>
    <s v="MED014"/>
    <x v="19"/>
    <x v="3"/>
    <s v="Abbott"/>
    <s v="No"/>
    <n v="3"/>
    <n v="130.5"/>
    <n v="20"/>
    <n v="12"/>
    <x v="1"/>
    <x v="0"/>
    <n v="1"/>
    <x v="244"/>
    <n v="1"/>
    <n v="391.5"/>
    <n v="78.3"/>
    <n v="313.2"/>
    <n v="37.583999999999996"/>
    <n v="350.78399999999999"/>
    <n v="5"/>
  </r>
  <r>
    <s v="ORD100246"/>
    <x v="210"/>
    <x v="233"/>
    <s v="Surat"/>
    <x v="6"/>
    <n v="395007"/>
    <s v="MED026"/>
    <x v="20"/>
    <x v="9"/>
    <s v="Cipla"/>
    <s v="No"/>
    <n v="2"/>
    <n v="199.94"/>
    <n v="0"/>
    <n v="5"/>
    <x v="2"/>
    <x v="1"/>
    <n v="1"/>
    <x v="245"/>
    <n v="1"/>
    <n v="399.88"/>
    <n v="0"/>
    <n v="399.88"/>
    <n v="19.994"/>
    <n v="419.87400000000002"/>
    <n v="2"/>
  </r>
  <r>
    <s v="ORD100247"/>
    <x v="211"/>
    <x v="234"/>
    <s v="Chandigarh"/>
    <x v="4"/>
    <n v="160001"/>
    <s v="MED013"/>
    <x v="16"/>
    <x v="3"/>
    <s v="Himalaya"/>
    <s v="No"/>
    <n v="5"/>
    <n v="155.12"/>
    <n v="10"/>
    <n v="5"/>
    <x v="0"/>
    <x v="1"/>
    <n v="1"/>
    <x v="246"/>
    <n v="1"/>
    <n v="775.6"/>
    <n v="77.56"/>
    <n v="698.04"/>
    <n v="34.902000000000001"/>
    <n v="732.94200000000001"/>
    <n v="4"/>
  </r>
  <r>
    <s v="ORD100248"/>
    <x v="212"/>
    <x v="235"/>
    <s v="Lucknow"/>
    <x v="9"/>
    <n v="226024"/>
    <s v="MED023"/>
    <x v="8"/>
    <x v="7"/>
    <s v="Lacto Calamine"/>
    <s v="No"/>
    <n v="2"/>
    <n v="299.11"/>
    <n v="5"/>
    <n v="18"/>
    <x v="3"/>
    <x v="1"/>
    <n v="1"/>
    <x v="247"/>
    <n v="1"/>
    <n v="598.22"/>
    <n v="29.911000000000005"/>
    <n v="568.30899999999997"/>
    <n v="102.29562"/>
    <n v="670.60461999999995"/>
    <n v="1"/>
  </r>
  <r>
    <s v="ORD100249"/>
    <x v="213"/>
    <x v="236"/>
    <s v="Mumbai"/>
    <x v="3"/>
    <n v="400050"/>
    <s v="MED010"/>
    <x v="13"/>
    <x v="1"/>
    <s v="Sun Pharma"/>
    <s v="Yes"/>
    <n v="1"/>
    <n v="79.78"/>
    <n v="0"/>
    <n v="18"/>
    <x v="4"/>
    <x v="1"/>
    <n v="1"/>
    <x v="248"/>
    <n v="1"/>
    <n v="79.78"/>
    <n v="0"/>
    <n v="79.78"/>
    <n v="14.3604"/>
    <n v="94.1404"/>
    <n v="5"/>
  </r>
  <r>
    <s v="ORD100250"/>
    <x v="214"/>
    <x v="237"/>
    <s v="Ahmedabad"/>
    <x v="6"/>
    <n v="380001"/>
    <s v="MED012"/>
    <x v="29"/>
    <x v="3"/>
    <s v="Mankind"/>
    <s v="No"/>
    <n v="2"/>
    <n v="119.8"/>
    <n v="10"/>
    <n v="5"/>
    <x v="4"/>
    <x v="1"/>
    <n v="1"/>
    <x v="249"/>
    <n v="1"/>
    <n v="239.6"/>
    <n v="23.96"/>
    <n v="215.64"/>
    <n v="10.781999999999998"/>
    <n v="226.422"/>
    <n v="2"/>
  </r>
  <r>
    <s v="ORD100251"/>
    <x v="215"/>
    <x v="238"/>
    <s v="Indore"/>
    <x v="2"/>
    <n v="452010"/>
    <s v="MED011"/>
    <x v="23"/>
    <x v="1"/>
    <s v="Cipla"/>
    <s v="No"/>
    <n v="2"/>
    <n v="26.57"/>
    <n v="0"/>
    <n v="18"/>
    <x v="5"/>
    <x v="1"/>
    <n v="1"/>
    <x v="250"/>
    <n v="1"/>
    <n v="53.14"/>
    <n v="0"/>
    <n v="53.14"/>
    <n v="9.565199999999999"/>
    <n v="62.705199999999998"/>
    <n v="3"/>
  </r>
  <r>
    <s v="ORD100252"/>
    <x v="18"/>
    <x v="239"/>
    <s v="Kolkata"/>
    <x v="10"/>
    <n v="700091"/>
    <s v="MED015"/>
    <x v="24"/>
    <x v="11"/>
    <s v="Abbott"/>
    <s v="No"/>
    <n v="1"/>
    <n v="47.49"/>
    <n v="0"/>
    <n v="18"/>
    <x v="1"/>
    <x v="1"/>
    <n v="1"/>
    <x v="251"/>
    <n v="1"/>
    <n v="47.49"/>
    <n v="0"/>
    <n v="47.49"/>
    <n v="8.5482000000000014"/>
    <n v="56.038200000000003"/>
    <n v="2"/>
  </r>
  <r>
    <s v="ORD100253"/>
    <x v="216"/>
    <x v="240"/>
    <s v="Lucknow"/>
    <x v="9"/>
    <n v="226001"/>
    <s v="MED014"/>
    <x v="19"/>
    <x v="3"/>
    <s v="Abbott"/>
    <s v="No"/>
    <n v="1"/>
    <n v="155.19"/>
    <n v="0"/>
    <n v="18"/>
    <x v="5"/>
    <x v="1"/>
    <n v="1"/>
    <x v="252"/>
    <n v="1"/>
    <n v="155.19"/>
    <n v="0"/>
    <n v="155.19"/>
    <n v="27.934200000000001"/>
    <n v="183.1242"/>
    <n v="3"/>
  </r>
  <r>
    <s v="ORD100254"/>
    <x v="217"/>
    <x v="241"/>
    <s v="Pune"/>
    <x v="3"/>
    <n v="411057"/>
    <s v="MED011"/>
    <x v="23"/>
    <x v="1"/>
    <s v="Cipla"/>
    <s v="No"/>
    <n v="1"/>
    <n v="22.77"/>
    <n v="10"/>
    <n v="12"/>
    <x v="3"/>
    <x v="2"/>
    <n v="1"/>
    <x v="253"/>
    <n v="1"/>
    <n v="22.77"/>
    <n v="2.2769999999999997"/>
    <n v="20.492999999999999"/>
    <n v="2.4591599999999998"/>
    <n v="22.952159999999999"/>
    <n v="0"/>
  </r>
  <r>
    <s v="ORD100255"/>
    <x v="129"/>
    <x v="242"/>
    <s v="Lucknow"/>
    <x v="9"/>
    <n v="226016"/>
    <s v="MED004"/>
    <x v="5"/>
    <x v="5"/>
    <s v="Sun Pharma"/>
    <s v="Yes"/>
    <n v="1"/>
    <n v="121.91"/>
    <n v="10"/>
    <n v="18"/>
    <x v="5"/>
    <x v="1"/>
    <n v="1"/>
    <x v="254"/>
    <n v="1"/>
    <n v="121.91"/>
    <n v="12.190999999999999"/>
    <n v="109.71899999999999"/>
    <n v="19.749420000000001"/>
    <n v="129.46841999999998"/>
    <n v="2"/>
  </r>
  <r>
    <s v="ORD100256"/>
    <x v="218"/>
    <x v="243"/>
    <s v="Hyderabad"/>
    <x v="1"/>
    <n v="500084"/>
    <s v="MED010"/>
    <x v="13"/>
    <x v="1"/>
    <s v="Sun Pharma"/>
    <s v="Yes"/>
    <n v="1"/>
    <n v="68.66"/>
    <n v="0"/>
    <n v="12"/>
    <x v="5"/>
    <x v="1"/>
    <n v="1"/>
    <x v="255"/>
    <n v="1"/>
    <n v="68.66"/>
    <n v="0"/>
    <n v="68.66"/>
    <n v="8.2392000000000003"/>
    <n v="76.899199999999993"/>
    <n v="2"/>
  </r>
  <r>
    <s v="ORD100257"/>
    <x v="219"/>
    <x v="244"/>
    <s v="Ahmedabad"/>
    <x v="6"/>
    <n v="380061"/>
    <s v="MED021"/>
    <x v="9"/>
    <x v="7"/>
    <s v="Cipla"/>
    <s v="No"/>
    <n v="2"/>
    <n v="92.51"/>
    <n v="15"/>
    <n v="5"/>
    <x v="2"/>
    <x v="3"/>
    <n v="1"/>
    <x v="256"/>
    <n v="1"/>
    <n v="185.02"/>
    <n v="27.753"/>
    <n v="157.267"/>
    <n v="7.8633500000000005"/>
    <n v="165.13034999999999"/>
    <n v="0"/>
  </r>
  <r>
    <s v="ORD100258"/>
    <x v="220"/>
    <x v="245"/>
    <s v="Indore"/>
    <x v="2"/>
    <n v="452010"/>
    <s v="MED015"/>
    <x v="24"/>
    <x v="11"/>
    <s v="Abbott"/>
    <s v="No"/>
    <n v="2"/>
    <n v="53.46"/>
    <n v="15"/>
    <n v="12"/>
    <x v="2"/>
    <x v="0"/>
    <n v="1"/>
    <x v="257"/>
    <n v="1"/>
    <n v="106.92"/>
    <n v="16.038"/>
    <n v="90.882000000000005"/>
    <n v="10.905840000000001"/>
    <n v="101.78784"/>
    <n v="1"/>
  </r>
  <r>
    <s v="ORD100259"/>
    <x v="221"/>
    <x v="246"/>
    <s v="Ahmedabad"/>
    <x v="6"/>
    <n v="380015"/>
    <s v="MED014"/>
    <x v="19"/>
    <x v="3"/>
    <s v="Abbott"/>
    <s v="No"/>
    <n v="2"/>
    <n v="143.87"/>
    <n v="10"/>
    <n v="12"/>
    <x v="0"/>
    <x v="1"/>
    <n v="1"/>
    <x v="258"/>
    <n v="1"/>
    <n v="287.74"/>
    <n v="28.774000000000001"/>
    <n v="258.96600000000001"/>
    <n v="31.07592"/>
    <n v="290.04192"/>
    <n v="1"/>
  </r>
  <r>
    <s v="ORD100260"/>
    <x v="222"/>
    <x v="247"/>
    <s v="Delhi"/>
    <x v="0"/>
    <n v="110044"/>
    <s v="MED009"/>
    <x v="21"/>
    <x v="6"/>
    <s v="Glenmark"/>
    <s v="Yes"/>
    <n v="1"/>
    <n v="84.3"/>
    <n v="10"/>
    <n v="12"/>
    <x v="5"/>
    <x v="1"/>
    <n v="1"/>
    <x v="259"/>
    <n v="1"/>
    <n v="84.3"/>
    <n v="8.43"/>
    <n v="75.87"/>
    <n v="9.1044"/>
    <n v="84.974400000000003"/>
    <n v="6"/>
  </r>
  <r>
    <s v="ORD100261"/>
    <x v="223"/>
    <x v="248"/>
    <s v="Jaipur"/>
    <x v="5"/>
    <n v="302021"/>
    <s v="MED027"/>
    <x v="12"/>
    <x v="9"/>
    <s v="Mankind"/>
    <s v="No"/>
    <n v="6"/>
    <n v="97.5"/>
    <n v="10"/>
    <n v="18"/>
    <x v="5"/>
    <x v="1"/>
    <n v="1"/>
    <x v="260"/>
    <n v="1"/>
    <n v="585"/>
    <n v="58.5"/>
    <n v="526.5"/>
    <n v="94.77"/>
    <n v="621.27"/>
    <n v="1"/>
  </r>
  <r>
    <s v="ORD100262"/>
    <x v="224"/>
    <x v="249"/>
    <s v="Indore"/>
    <x v="2"/>
    <n v="452016"/>
    <s v="MED021"/>
    <x v="9"/>
    <x v="7"/>
    <s v="Cipla"/>
    <s v="No"/>
    <n v="3"/>
    <n v="78.75"/>
    <n v="20"/>
    <n v="12"/>
    <x v="4"/>
    <x v="1"/>
    <n v="1"/>
    <x v="261"/>
    <n v="1"/>
    <n v="236.25"/>
    <n v="47.25"/>
    <n v="189"/>
    <n v="22.68"/>
    <n v="211.68"/>
    <n v="4"/>
  </r>
  <r>
    <s v="ORD100263"/>
    <x v="225"/>
    <x v="250"/>
    <s v="Gurugram"/>
    <x v="11"/>
    <n v="122018"/>
    <s v="MED008"/>
    <x v="7"/>
    <x v="6"/>
    <s v="Zydus"/>
    <s v="Yes"/>
    <n v="1"/>
    <n v="66.91"/>
    <n v="10"/>
    <n v="18"/>
    <x v="3"/>
    <x v="0"/>
    <n v="1"/>
    <x v="262"/>
    <n v="1"/>
    <n v="66.91"/>
    <n v="6.6909999999999989"/>
    <n v="60.218999999999994"/>
    <n v="10.83942"/>
    <n v="71.058419999999998"/>
    <n v="1"/>
  </r>
  <r>
    <s v="ORD100264"/>
    <x v="226"/>
    <x v="251"/>
    <s v="Hyderabad"/>
    <x v="1"/>
    <n v="500090"/>
    <s v="MED027"/>
    <x v="12"/>
    <x v="9"/>
    <s v="Mankind"/>
    <s v="No"/>
    <n v="1"/>
    <n v="85.12"/>
    <n v="5"/>
    <n v="5"/>
    <x v="5"/>
    <x v="1"/>
    <n v="1"/>
    <x v="263"/>
    <n v="1"/>
    <n v="85.12"/>
    <n v="4.2560000000000002"/>
    <n v="80.864000000000004"/>
    <n v="4.0432000000000006"/>
    <n v="84.907200000000003"/>
    <n v="5"/>
  </r>
  <r>
    <s v="ORD100265"/>
    <x v="29"/>
    <x v="252"/>
    <s v="Chennai"/>
    <x v="7"/>
    <n v="600001"/>
    <s v="MED019"/>
    <x v="26"/>
    <x v="8"/>
    <s v="Cipla"/>
    <s v="No"/>
    <n v="1"/>
    <n v="166.75"/>
    <n v="20"/>
    <n v="18"/>
    <x v="2"/>
    <x v="0"/>
    <n v="1"/>
    <x v="264"/>
    <n v="1"/>
    <n v="166.75"/>
    <n v="33.35"/>
    <n v="133.4"/>
    <n v="24.012000000000004"/>
    <n v="157.41200000000001"/>
    <n v="2"/>
  </r>
  <r>
    <s v="ORD100266"/>
    <x v="227"/>
    <x v="253"/>
    <s v="Bengaluru"/>
    <x v="8"/>
    <n v="560066"/>
    <s v="MED023"/>
    <x v="8"/>
    <x v="7"/>
    <s v="Lacto Calamine"/>
    <s v="No"/>
    <n v="3"/>
    <n v="283.27999999999997"/>
    <n v="10"/>
    <n v="5"/>
    <x v="1"/>
    <x v="1"/>
    <n v="1"/>
    <x v="265"/>
    <n v="1"/>
    <n v="849.83999999999992"/>
    <n v="84.983999999999995"/>
    <n v="764.85599999999988"/>
    <n v="38.242799999999995"/>
    <n v="803.09879999999987"/>
    <n v="3"/>
  </r>
  <r>
    <s v="ORD100267"/>
    <x v="228"/>
    <x v="254"/>
    <s v="Kolkata"/>
    <x v="10"/>
    <n v="700091"/>
    <s v="MED013"/>
    <x v="16"/>
    <x v="3"/>
    <s v="Himalaya"/>
    <s v="No"/>
    <n v="2"/>
    <n v="168.17"/>
    <n v="15"/>
    <n v="5"/>
    <x v="5"/>
    <x v="1"/>
    <n v="1"/>
    <x v="266"/>
    <n v="1"/>
    <n v="336.34"/>
    <n v="50.450999999999993"/>
    <n v="285.88900000000001"/>
    <n v="14.294450000000001"/>
    <n v="300.18344999999999"/>
    <n v="1"/>
  </r>
  <r>
    <s v="ORD100268"/>
    <x v="229"/>
    <x v="255"/>
    <s v="Ahmedabad"/>
    <x v="6"/>
    <n v="380058"/>
    <s v="MED011"/>
    <x v="23"/>
    <x v="1"/>
    <s v="Cipla"/>
    <s v="No"/>
    <n v="2"/>
    <n v="27.87"/>
    <n v="10"/>
    <n v="5"/>
    <x v="3"/>
    <x v="2"/>
    <n v="1"/>
    <x v="267"/>
    <n v="1"/>
    <n v="55.74"/>
    <n v="5.5739999999999998"/>
    <n v="50.166000000000004"/>
    <n v="2.5083000000000002"/>
    <n v="52.674300000000002"/>
    <n v="0"/>
  </r>
  <r>
    <s v="ORD100269"/>
    <x v="230"/>
    <x v="256"/>
    <s v="Hyderabad"/>
    <x v="1"/>
    <n v="500081"/>
    <s v="MED014"/>
    <x v="19"/>
    <x v="3"/>
    <s v="Abbott"/>
    <s v="No"/>
    <n v="3"/>
    <n v="146.97"/>
    <n v="5"/>
    <n v="5"/>
    <x v="5"/>
    <x v="1"/>
    <n v="1"/>
    <x v="268"/>
    <n v="1"/>
    <n v="440.90999999999997"/>
    <n v="22.045499999999997"/>
    <n v="418.86449999999996"/>
    <n v="20.943224999999998"/>
    <n v="439.80772499999995"/>
    <n v="5"/>
  </r>
  <r>
    <s v="ORD100270"/>
    <x v="231"/>
    <x v="257"/>
    <s v="Pune"/>
    <x v="3"/>
    <n v="411001"/>
    <s v="MED029"/>
    <x v="10"/>
    <x v="8"/>
    <s v="Sun Pharma"/>
    <s v="Yes"/>
    <n v="2"/>
    <n v="87.52"/>
    <n v="0"/>
    <n v="12"/>
    <x v="0"/>
    <x v="1"/>
    <n v="1"/>
    <x v="269"/>
    <n v="1"/>
    <n v="175.04"/>
    <n v="0"/>
    <n v="175.04"/>
    <n v="21.004799999999999"/>
    <n v="196.04479999999998"/>
    <n v="5"/>
  </r>
  <r>
    <s v="ORD100271"/>
    <x v="42"/>
    <x v="258"/>
    <s v="Hyderabad"/>
    <x v="1"/>
    <n v="500001"/>
    <s v="MED023"/>
    <x v="8"/>
    <x v="7"/>
    <s v="Lacto Calamine"/>
    <s v="No"/>
    <n v="4"/>
    <n v="334.34"/>
    <n v="5"/>
    <n v="5"/>
    <x v="3"/>
    <x v="2"/>
    <n v="1"/>
    <x v="270"/>
    <n v="1"/>
    <n v="1337.36"/>
    <n v="66.867999999999995"/>
    <n v="1270.492"/>
    <n v="63.5246"/>
    <n v="1334.0165999999999"/>
    <n v="3"/>
  </r>
  <r>
    <s v="ORD100272"/>
    <x v="131"/>
    <x v="259"/>
    <s v="Surat"/>
    <x v="6"/>
    <n v="395003"/>
    <s v="MED021"/>
    <x v="9"/>
    <x v="7"/>
    <s v="Cipla"/>
    <s v="No"/>
    <n v="1"/>
    <n v="80.94"/>
    <n v="5"/>
    <n v="18"/>
    <x v="1"/>
    <x v="1"/>
    <n v="1"/>
    <x v="271"/>
    <n v="1"/>
    <n v="80.94"/>
    <n v="4.0469999999999997"/>
    <n v="76.893000000000001"/>
    <n v="13.84074"/>
    <n v="90.733739999999997"/>
    <n v="1"/>
  </r>
  <r>
    <s v="ORD100273"/>
    <x v="232"/>
    <x v="260"/>
    <s v="Ahmedabad"/>
    <x v="6"/>
    <n v="380001"/>
    <s v="MED003"/>
    <x v="6"/>
    <x v="4"/>
    <s v="Dr. Reddy's"/>
    <s v="No"/>
    <n v="1"/>
    <n v="26.35"/>
    <n v="10"/>
    <n v="5"/>
    <x v="3"/>
    <x v="2"/>
    <n v="1"/>
    <x v="272"/>
    <n v="1"/>
    <n v="26.35"/>
    <n v="2.6349999999999998"/>
    <n v="23.715000000000003"/>
    <n v="1.1857500000000001"/>
    <n v="24.900750000000002"/>
    <n v="0"/>
  </r>
  <r>
    <s v="ORD100274"/>
    <x v="233"/>
    <x v="261"/>
    <s v="Bengaluru"/>
    <x v="8"/>
    <n v="560001"/>
    <s v="MED016"/>
    <x v="17"/>
    <x v="11"/>
    <s v="Emcure"/>
    <s v="No"/>
    <n v="1"/>
    <n v="103.26"/>
    <n v="10"/>
    <n v="5"/>
    <x v="4"/>
    <x v="2"/>
    <n v="1"/>
    <x v="273"/>
    <n v="1"/>
    <n v="103.26"/>
    <n v="10.326000000000001"/>
    <n v="92.933999999999997"/>
    <n v="4.6466999999999992"/>
    <n v="97.580699999999993"/>
    <n v="1"/>
  </r>
  <r>
    <s v="ORD100275"/>
    <x v="234"/>
    <x v="262"/>
    <s v="Gurugram"/>
    <x v="11"/>
    <n v="122001"/>
    <s v="MED027"/>
    <x v="12"/>
    <x v="9"/>
    <s v="Mankind"/>
    <s v="No"/>
    <n v="3"/>
    <n v="87.02"/>
    <n v="20"/>
    <n v="5"/>
    <x v="5"/>
    <x v="1"/>
    <n v="1"/>
    <x v="274"/>
    <n v="1"/>
    <n v="261.06"/>
    <n v="52.211999999999996"/>
    <n v="208.84800000000001"/>
    <n v="10.442399999999999"/>
    <n v="219.29040000000001"/>
    <n v="2"/>
  </r>
  <r>
    <s v="ORD100276"/>
    <x v="235"/>
    <x v="263"/>
    <s v="Pune"/>
    <x v="3"/>
    <n v="411045"/>
    <s v="MED024"/>
    <x v="0"/>
    <x v="0"/>
    <s v="Abbott"/>
    <s v="No"/>
    <n v="1"/>
    <n v="146.07"/>
    <n v="15"/>
    <n v="12"/>
    <x v="2"/>
    <x v="1"/>
    <n v="1"/>
    <x v="275"/>
    <n v="1"/>
    <n v="146.07"/>
    <n v="21.910499999999999"/>
    <n v="124.15949999999999"/>
    <n v="14.899139999999999"/>
    <n v="139.05864"/>
    <n v="2"/>
  </r>
  <r>
    <s v="ORD100277"/>
    <x v="236"/>
    <x v="264"/>
    <s v="Mumbai"/>
    <x v="3"/>
    <n v="400050"/>
    <s v="MED019"/>
    <x v="26"/>
    <x v="8"/>
    <s v="Cipla"/>
    <s v="No"/>
    <n v="3"/>
    <n v="146.24"/>
    <n v="5"/>
    <n v="5"/>
    <x v="4"/>
    <x v="1"/>
    <n v="1"/>
    <x v="276"/>
    <n v="1"/>
    <n v="438.72"/>
    <n v="21.936000000000003"/>
    <n v="416.78400000000005"/>
    <n v="20.839200000000002"/>
    <n v="437.62320000000005"/>
    <n v="5"/>
  </r>
  <r>
    <s v="ORD100278"/>
    <x v="237"/>
    <x v="265"/>
    <s v="Noida"/>
    <x v="9"/>
    <n v="201304"/>
    <s v="MED020"/>
    <x v="4"/>
    <x v="4"/>
    <s v="Dr. Reddy's"/>
    <s v="Yes"/>
    <n v="1"/>
    <n v="62.38"/>
    <n v="0"/>
    <n v="18"/>
    <x v="2"/>
    <x v="1"/>
    <n v="1"/>
    <x v="277"/>
    <n v="1"/>
    <n v="62.38"/>
    <n v="0"/>
    <n v="62.38"/>
    <n v="11.228400000000001"/>
    <n v="73.608400000000003"/>
    <n v="4"/>
  </r>
  <r>
    <s v="ORD100279"/>
    <x v="238"/>
    <x v="266"/>
    <s v="Delhi"/>
    <x v="0"/>
    <n v="110024"/>
    <s v="MED026"/>
    <x v="20"/>
    <x v="9"/>
    <s v="Cipla"/>
    <s v="No"/>
    <n v="4"/>
    <n v="216.17"/>
    <n v="5"/>
    <n v="5"/>
    <x v="1"/>
    <x v="1"/>
    <n v="1"/>
    <x v="278"/>
    <n v="1"/>
    <n v="864.68"/>
    <n v="43.233999999999995"/>
    <n v="821.44599999999991"/>
    <n v="41.072299999999998"/>
    <n v="862.51829999999995"/>
    <n v="1"/>
  </r>
  <r>
    <s v="ORD100280"/>
    <x v="239"/>
    <x v="267"/>
    <s v="Surat"/>
    <x v="6"/>
    <n v="395017"/>
    <s v="MED011"/>
    <x v="23"/>
    <x v="1"/>
    <s v="Cipla"/>
    <s v="No"/>
    <n v="1"/>
    <n v="27.81"/>
    <n v="5"/>
    <n v="5"/>
    <x v="3"/>
    <x v="1"/>
    <n v="1"/>
    <x v="279"/>
    <n v="1"/>
    <n v="27.81"/>
    <n v="1.3904999999999998"/>
    <n v="26.419499999999999"/>
    <n v="1.320975"/>
    <n v="27.740475"/>
    <n v="3"/>
  </r>
  <r>
    <s v="ORD100281"/>
    <x v="240"/>
    <x v="268"/>
    <s v="Lucknow"/>
    <x v="9"/>
    <n v="226024"/>
    <s v="MED003"/>
    <x v="6"/>
    <x v="4"/>
    <s v="Dr. Reddy's"/>
    <s v="No"/>
    <n v="1"/>
    <n v="26.27"/>
    <n v="15"/>
    <n v="12"/>
    <x v="4"/>
    <x v="0"/>
    <n v="1"/>
    <x v="280"/>
    <n v="1"/>
    <n v="26.27"/>
    <n v="3.9405000000000001"/>
    <n v="22.329499999999999"/>
    <n v="2.6795400000000003"/>
    <n v="25.009039999999999"/>
    <n v="0"/>
  </r>
  <r>
    <s v="ORD100282"/>
    <x v="241"/>
    <x v="269"/>
    <s v="Chandigarh"/>
    <x v="4"/>
    <n v="160036"/>
    <s v="MED018"/>
    <x v="14"/>
    <x v="8"/>
    <s v="Mankind"/>
    <s v="No"/>
    <n v="2"/>
    <n v="105.94"/>
    <n v="0"/>
    <n v="5"/>
    <x v="2"/>
    <x v="1"/>
    <n v="1"/>
    <x v="281"/>
    <n v="1"/>
    <n v="211.88"/>
    <n v="0"/>
    <n v="211.88"/>
    <n v="10.594000000000001"/>
    <n v="222.47399999999999"/>
    <n v="3"/>
  </r>
  <r>
    <s v="ORD100283"/>
    <x v="242"/>
    <x v="270"/>
    <s v="Chandigarh"/>
    <x v="4"/>
    <n v="160022"/>
    <s v="MED025"/>
    <x v="27"/>
    <x v="0"/>
    <s v="Blue Cross"/>
    <s v="Yes"/>
    <n v="3"/>
    <n v="69.150000000000006"/>
    <n v="0"/>
    <n v="18"/>
    <x v="3"/>
    <x v="1"/>
    <n v="1"/>
    <x v="282"/>
    <n v="1"/>
    <n v="207.45000000000002"/>
    <n v="0"/>
    <n v="207.45000000000002"/>
    <n v="37.341000000000001"/>
    <n v="244.79100000000003"/>
    <n v="2"/>
  </r>
  <r>
    <s v="ORD100283"/>
    <x v="151"/>
    <x v="271"/>
    <s v="Mumbai"/>
    <x v="3"/>
    <n v="400050"/>
    <s v="MED015"/>
    <x v="24"/>
    <x v="11"/>
    <s v="Abbott"/>
    <s v="No"/>
    <n v="2"/>
    <n v="42.95"/>
    <n v="10"/>
    <n v="18"/>
    <x v="0"/>
    <x v="1"/>
    <n v="1"/>
    <x v="283"/>
    <n v="1"/>
    <n v="85.9"/>
    <n v="8.59"/>
    <n v="77.31"/>
    <n v="13.915799999999999"/>
    <n v="91.225800000000007"/>
    <n v="4"/>
  </r>
  <r>
    <s v="ORD100285"/>
    <x v="6"/>
    <x v="272"/>
    <s v="Bengaluru"/>
    <x v="8"/>
    <n v="560038"/>
    <s v="MED016"/>
    <x v="17"/>
    <x v="11"/>
    <s v="Emcure"/>
    <s v="No"/>
    <n v="5"/>
    <n v="107.23"/>
    <n v="10"/>
    <n v="18"/>
    <x v="2"/>
    <x v="2"/>
    <n v="1"/>
    <x v="284"/>
    <n v="1"/>
    <n v="536.15"/>
    <n v="53.615000000000002"/>
    <n v="482.53499999999997"/>
    <n v="86.85629999999999"/>
    <n v="569.3913"/>
    <n v="2"/>
  </r>
  <r>
    <s v="ORD100285"/>
    <x v="228"/>
    <x v="273"/>
    <s v="Surat"/>
    <x v="6"/>
    <n v="395017"/>
    <s v="MED004"/>
    <x v="5"/>
    <x v="5"/>
    <s v="Sun Pharma"/>
    <s v="Yes"/>
    <n v="3"/>
    <n v="97.67"/>
    <n v="10"/>
    <n v="5"/>
    <x v="0"/>
    <x v="1"/>
    <n v="1"/>
    <x v="285"/>
    <n v="1"/>
    <n v="293.01"/>
    <n v="29.300999999999998"/>
    <n v="263.709"/>
    <n v="13.185450000000001"/>
    <n v="276.89445000000001"/>
    <n v="1"/>
  </r>
  <r>
    <s v="ORD100287"/>
    <x v="39"/>
    <x v="274"/>
    <s v="Mumbai"/>
    <x v="3"/>
    <n v="400050"/>
    <s v="MED016"/>
    <x v="17"/>
    <x v="11"/>
    <s v="Emcure"/>
    <s v="No"/>
    <n v="2"/>
    <n v="102.61"/>
    <n v="5"/>
    <n v="12"/>
    <x v="4"/>
    <x v="1"/>
    <n v="1"/>
    <x v="286"/>
    <n v="1"/>
    <n v="205.22"/>
    <n v="10.260999999999999"/>
    <n v="194.959"/>
    <n v="23.395079999999997"/>
    <n v="218.35408000000001"/>
    <n v="1"/>
  </r>
  <r>
    <s v="ORD100288"/>
    <x v="243"/>
    <x v="275"/>
    <s v="Chandigarh"/>
    <x v="4"/>
    <n v="160017"/>
    <s v="MED024"/>
    <x v="0"/>
    <x v="0"/>
    <s v="Abbott"/>
    <s v="No"/>
    <n v="1"/>
    <n v="145.80000000000001"/>
    <n v="0"/>
    <n v="5"/>
    <x v="0"/>
    <x v="3"/>
    <n v="1"/>
    <x v="287"/>
    <n v="1"/>
    <n v="145.80000000000001"/>
    <n v="0"/>
    <n v="145.80000000000001"/>
    <n v="7.29"/>
    <n v="153.09"/>
    <n v="4"/>
  </r>
  <r>
    <s v="ORD100289"/>
    <x v="244"/>
    <x v="276"/>
    <s v="Surat"/>
    <x v="6"/>
    <n v="395010"/>
    <s v="MED028"/>
    <x v="3"/>
    <x v="3"/>
    <s v="Abbott"/>
    <s v="No"/>
    <n v="1"/>
    <n v="120.65"/>
    <n v="10"/>
    <n v="18"/>
    <x v="2"/>
    <x v="2"/>
    <n v="1"/>
    <x v="288"/>
    <n v="1"/>
    <n v="120.65"/>
    <n v="12.065"/>
    <n v="108.58500000000001"/>
    <n v="19.545300000000001"/>
    <n v="128.13030000000001"/>
    <n v="1"/>
  </r>
  <r>
    <s v="ORD100290"/>
    <x v="245"/>
    <x v="277"/>
    <s v="Indore"/>
    <x v="2"/>
    <n v="452010"/>
    <s v="MED003"/>
    <x v="6"/>
    <x v="4"/>
    <s v="Dr. Reddy's"/>
    <s v="No"/>
    <n v="2"/>
    <n v="25.54"/>
    <n v="10"/>
    <n v="5"/>
    <x v="2"/>
    <x v="1"/>
    <n v="1"/>
    <x v="289"/>
    <n v="1"/>
    <n v="51.08"/>
    <n v="5.1079999999999997"/>
    <n v="45.972000000000001"/>
    <n v="2.2986"/>
    <n v="48.270600000000002"/>
    <n v="3"/>
  </r>
  <r>
    <s v="ORD100291"/>
    <x v="246"/>
    <x v="278"/>
    <s v="Indore"/>
    <x v="2"/>
    <n v="452001"/>
    <s v="MED010"/>
    <x v="13"/>
    <x v="1"/>
    <s v="Sun Pharma"/>
    <s v="Yes"/>
    <n v="3"/>
    <n v="67.47"/>
    <n v="0"/>
    <n v="12"/>
    <x v="4"/>
    <x v="1"/>
    <n v="1"/>
    <x v="290"/>
    <n v="1"/>
    <n v="202.41"/>
    <n v="0"/>
    <n v="202.41"/>
    <n v="24.289200000000001"/>
    <n v="226.69919999999999"/>
    <n v="4"/>
  </r>
  <r>
    <s v="ORD100292"/>
    <x v="68"/>
    <x v="279"/>
    <s v="Lucknow"/>
    <x v="9"/>
    <n v="226024"/>
    <s v="MED008"/>
    <x v="7"/>
    <x v="6"/>
    <s v="Zydus"/>
    <s v="Yes"/>
    <n v="2"/>
    <n v="64.459999999999994"/>
    <n v="5"/>
    <n v="5"/>
    <x v="2"/>
    <x v="1"/>
    <n v="1"/>
    <x v="291"/>
    <n v="1"/>
    <n v="128.91999999999999"/>
    <n v="6.4459999999999988"/>
    <n v="122.47399999999999"/>
    <n v="6.1236999999999986"/>
    <n v="128.59769999999997"/>
    <n v="3"/>
  </r>
  <r>
    <s v="ORD100292"/>
    <x v="247"/>
    <x v="280"/>
    <s v="Hyderabad"/>
    <x v="1"/>
    <n v="500001"/>
    <s v="MED018"/>
    <x v="14"/>
    <x v="8"/>
    <s v="Mankind"/>
    <s v="No"/>
    <n v="1"/>
    <n v="127.27"/>
    <n v="15"/>
    <n v="5"/>
    <x v="3"/>
    <x v="0"/>
    <n v="1"/>
    <x v="292"/>
    <n v="1"/>
    <n v="127.27"/>
    <n v="19.090499999999999"/>
    <n v="108.17949999999999"/>
    <n v="5.408974999999999"/>
    <n v="113.58847499999999"/>
    <n v="2"/>
  </r>
  <r>
    <s v="ORD100294"/>
    <x v="248"/>
    <x v="281"/>
    <s v="Hyderabad"/>
    <x v="1"/>
    <n v="500081"/>
    <s v="MED017"/>
    <x v="1"/>
    <x v="1"/>
    <s v="Abbott"/>
    <s v="No"/>
    <n v="6"/>
    <n v="134.1"/>
    <n v="15"/>
    <n v="5"/>
    <x v="0"/>
    <x v="1"/>
    <n v="1"/>
    <x v="293"/>
    <n v="1"/>
    <n v="804.59999999999991"/>
    <n v="120.68999999999998"/>
    <n v="683.91"/>
    <n v="34.195499999999996"/>
    <n v="718.10550000000001"/>
    <n v="2"/>
  </r>
  <r>
    <s v="ORD100295"/>
    <x v="249"/>
    <x v="282"/>
    <s v="Noida"/>
    <x v="9"/>
    <n v="201307"/>
    <s v="MED029"/>
    <x v="10"/>
    <x v="8"/>
    <s v="Sun Pharma"/>
    <s v="Yes"/>
    <n v="1"/>
    <n v="112.03"/>
    <n v="0"/>
    <n v="5"/>
    <x v="2"/>
    <x v="0"/>
    <n v="1"/>
    <x v="294"/>
    <n v="1"/>
    <n v="112.03"/>
    <n v="0"/>
    <n v="112.03"/>
    <n v="5.6014999999999997"/>
    <n v="117.6315"/>
    <n v="1"/>
  </r>
  <r>
    <s v="ORD100295"/>
    <x v="109"/>
    <x v="283"/>
    <s v="Kolkata"/>
    <x v="10"/>
    <n v="700091"/>
    <s v="MED022"/>
    <x v="25"/>
    <x v="7"/>
    <s v="Himalaya"/>
    <s v="No"/>
    <n v="5"/>
    <n v="165.19"/>
    <n v="5"/>
    <n v="5"/>
    <x v="3"/>
    <x v="2"/>
    <n v="1"/>
    <x v="295"/>
    <n v="1"/>
    <n v="825.95"/>
    <n v="41.297499999999999"/>
    <n v="784.65250000000003"/>
    <n v="39.232625000000006"/>
    <n v="823.88512500000002"/>
    <n v="0"/>
  </r>
  <r>
    <s v="ORD100297"/>
    <x v="250"/>
    <x v="284"/>
    <s v="Mumbai"/>
    <x v="3"/>
    <n v="400050"/>
    <s v="MED007"/>
    <x v="15"/>
    <x v="10"/>
    <s v="Sanofi"/>
    <s v="Yes"/>
    <n v="1"/>
    <n v="81.599999999999994"/>
    <n v="0"/>
    <n v="5"/>
    <x v="1"/>
    <x v="3"/>
    <n v="1"/>
    <x v="296"/>
    <n v="1"/>
    <n v="81.599999999999994"/>
    <n v="0"/>
    <n v="81.599999999999994"/>
    <n v="4.08"/>
    <n v="85.679999999999993"/>
    <n v="2"/>
  </r>
  <r>
    <s v="ORD100298"/>
    <x v="251"/>
    <x v="285"/>
    <s v="Pune"/>
    <x v="3"/>
    <n v="411001"/>
    <s v="MED025"/>
    <x v="27"/>
    <x v="0"/>
    <s v="Blue Cross"/>
    <s v="Yes"/>
    <n v="1"/>
    <n v="62.61"/>
    <n v="5"/>
    <n v="5"/>
    <x v="2"/>
    <x v="1"/>
    <n v="1"/>
    <x v="297"/>
    <n v="1"/>
    <n v="62.61"/>
    <n v="3.1305000000000001"/>
    <n v="59.479500000000002"/>
    <n v="2.9739750000000003"/>
    <n v="62.453475000000005"/>
    <n v="3"/>
  </r>
  <r>
    <s v="ORD100299"/>
    <x v="41"/>
    <x v="286"/>
    <s v="Delhi"/>
    <x v="0"/>
    <n v="110029"/>
    <s v="MED007"/>
    <x v="15"/>
    <x v="10"/>
    <s v="Sanofi"/>
    <s v="Yes"/>
    <n v="3"/>
    <n v="72.64"/>
    <n v="0"/>
    <n v="5"/>
    <x v="1"/>
    <x v="1"/>
    <n v="1"/>
    <x v="298"/>
    <n v="1"/>
    <n v="217.92000000000002"/>
    <n v="0"/>
    <n v="217.92000000000002"/>
    <n v="10.896000000000001"/>
    <n v="228.81600000000003"/>
    <n v="2"/>
  </r>
  <r>
    <s v="ORD100300"/>
    <x v="252"/>
    <x v="287"/>
    <s v="Bengaluru"/>
    <x v="8"/>
    <n v="560034"/>
    <s v="MED001"/>
    <x v="2"/>
    <x v="2"/>
    <s v="Cipla"/>
    <s v="No"/>
    <n v="5"/>
    <n v="33.32"/>
    <n v="5"/>
    <n v="12"/>
    <x v="0"/>
    <x v="3"/>
    <n v="1"/>
    <x v="299"/>
    <n v="1"/>
    <n v="166.6"/>
    <n v="8.33"/>
    <n v="158.26999999999998"/>
    <n v="18.992399999999996"/>
    <n v="177.26239999999999"/>
    <n v="1"/>
  </r>
  <r>
    <s v="ORD100300"/>
    <x v="236"/>
    <x v="288"/>
    <s v="Delhi"/>
    <x v="0"/>
    <n v="110029"/>
    <s v="MED002"/>
    <x v="22"/>
    <x v="2"/>
    <s v="Micro Labs"/>
    <s v="No"/>
    <n v="3"/>
    <n v="36.65"/>
    <n v="0"/>
    <n v="12"/>
    <x v="3"/>
    <x v="1"/>
    <n v="1"/>
    <x v="300"/>
    <n v="1"/>
    <n v="109.94999999999999"/>
    <n v="0"/>
    <n v="109.94999999999999"/>
    <n v="13.193999999999999"/>
    <n v="123.14399999999999"/>
    <n v="1"/>
  </r>
  <r>
    <s v="ORD100302"/>
    <x v="253"/>
    <x v="289"/>
    <s v="Mumbai"/>
    <x v="3"/>
    <n v="400001"/>
    <s v="MED001"/>
    <x v="2"/>
    <x v="2"/>
    <s v="Cipla"/>
    <s v="No"/>
    <n v="6"/>
    <n v="28"/>
    <n v="10"/>
    <n v="5"/>
    <x v="4"/>
    <x v="1"/>
    <n v="1"/>
    <x v="301"/>
    <n v="1"/>
    <n v="168"/>
    <n v="16.8"/>
    <n v="151.19999999999999"/>
    <n v="7.56"/>
    <n v="158.76"/>
    <n v="1"/>
  </r>
  <r>
    <s v="ORD100302"/>
    <x v="208"/>
    <x v="290"/>
    <s v="Bengaluru"/>
    <x v="8"/>
    <n v="560066"/>
    <s v="MED030"/>
    <x v="28"/>
    <x v="8"/>
    <s v="Cipla"/>
    <s v="Yes"/>
    <n v="2"/>
    <n v="314.02999999999997"/>
    <n v="5"/>
    <n v="5"/>
    <x v="3"/>
    <x v="0"/>
    <n v="1"/>
    <x v="302"/>
    <n v="1"/>
    <n v="628.05999999999995"/>
    <n v="31.402999999999999"/>
    <n v="596.65699999999993"/>
    <n v="29.832849999999997"/>
    <n v="626.48984999999993"/>
    <n v="1"/>
  </r>
  <r>
    <s v="ORD100304"/>
    <x v="254"/>
    <x v="291"/>
    <s v="Chennai"/>
    <x v="7"/>
    <n v="600018"/>
    <s v="MED009"/>
    <x v="21"/>
    <x v="6"/>
    <s v="Glenmark"/>
    <s v="Yes"/>
    <n v="2"/>
    <n v="80.97"/>
    <n v="10"/>
    <n v="12"/>
    <x v="3"/>
    <x v="1"/>
    <n v="1"/>
    <x v="303"/>
    <n v="1"/>
    <n v="161.94"/>
    <n v="16.194000000000003"/>
    <n v="145.74599999999998"/>
    <n v="17.489519999999999"/>
    <n v="163.23551999999998"/>
    <n v="3"/>
  </r>
  <r>
    <s v="ORD100305"/>
    <x v="65"/>
    <x v="292"/>
    <s v="Delhi"/>
    <x v="0"/>
    <n v="110024"/>
    <s v="MED003"/>
    <x v="6"/>
    <x v="4"/>
    <s v="Dr. Reddy's"/>
    <s v="No"/>
    <n v="1"/>
    <n v="25.68"/>
    <n v="0"/>
    <n v="12"/>
    <x v="3"/>
    <x v="1"/>
    <n v="1"/>
    <x v="304"/>
    <n v="1"/>
    <n v="25.68"/>
    <n v="0"/>
    <n v="25.68"/>
    <n v="3.0815999999999999"/>
    <n v="28.761600000000001"/>
    <n v="2"/>
  </r>
  <r>
    <s v="ORD100306"/>
    <x v="255"/>
    <x v="293"/>
    <s v="Ahmedabad"/>
    <x v="6"/>
    <n v="380058"/>
    <s v="MED018"/>
    <x v="14"/>
    <x v="8"/>
    <s v="Mankind"/>
    <s v="No"/>
    <n v="3"/>
    <n v="111.88"/>
    <n v="5"/>
    <n v="5"/>
    <x v="4"/>
    <x v="1"/>
    <n v="1"/>
    <x v="305"/>
    <n v="1"/>
    <n v="335.64"/>
    <n v="16.781999999999996"/>
    <n v="318.858"/>
    <n v="15.9429"/>
    <n v="334.80090000000001"/>
    <n v="1"/>
  </r>
  <r>
    <s v="ORD100306"/>
    <x v="256"/>
    <x v="294"/>
    <s v="Delhi"/>
    <x v="0"/>
    <n v="110085"/>
    <s v="MED029"/>
    <x v="10"/>
    <x v="8"/>
    <s v="Sun Pharma"/>
    <s v="Yes"/>
    <n v="3"/>
    <n v="93.67"/>
    <n v="10"/>
    <n v="12"/>
    <x v="4"/>
    <x v="1"/>
    <n v="1"/>
    <x v="306"/>
    <n v="1"/>
    <n v="281.01"/>
    <n v="28.100999999999999"/>
    <n v="252.90899999999999"/>
    <n v="30.349080000000001"/>
    <n v="283.25808000000001"/>
    <n v="3"/>
  </r>
  <r>
    <s v="ORD100308"/>
    <x v="257"/>
    <x v="295"/>
    <s v="Chandigarh"/>
    <x v="4"/>
    <n v="160017"/>
    <s v="MED008"/>
    <x v="7"/>
    <x v="6"/>
    <s v="Zydus"/>
    <s v="Yes"/>
    <n v="1"/>
    <n v="68.22"/>
    <n v="15"/>
    <n v="5"/>
    <x v="5"/>
    <x v="0"/>
    <n v="1"/>
    <x v="307"/>
    <n v="1"/>
    <n v="68.22"/>
    <n v="10.232999999999999"/>
    <n v="57.987000000000002"/>
    <n v="2.8993500000000001"/>
    <n v="60.88635"/>
    <n v="0"/>
  </r>
  <r>
    <s v="ORD100309"/>
    <x v="258"/>
    <x v="296"/>
    <s v="Hyderabad"/>
    <x v="1"/>
    <n v="500001"/>
    <s v="MED019"/>
    <x v="26"/>
    <x v="8"/>
    <s v="Cipla"/>
    <s v="No"/>
    <n v="1"/>
    <n v="161.88999999999999"/>
    <n v="5"/>
    <n v="12"/>
    <x v="3"/>
    <x v="2"/>
    <n v="1"/>
    <x v="308"/>
    <n v="1"/>
    <n v="161.88999999999999"/>
    <n v="8.0945"/>
    <n v="153.79549999999998"/>
    <n v="18.455459999999999"/>
    <n v="172.25095999999996"/>
    <n v="0"/>
  </r>
  <r>
    <s v="ORD100310"/>
    <x v="198"/>
    <x v="297"/>
    <s v="Lucknow"/>
    <x v="9"/>
    <n v="226016"/>
    <s v="MED007"/>
    <x v="15"/>
    <x v="10"/>
    <s v="Sanofi"/>
    <s v="Yes"/>
    <n v="3"/>
    <n v="82.41"/>
    <n v="20"/>
    <n v="12"/>
    <x v="2"/>
    <x v="3"/>
    <n v="1"/>
    <x v="309"/>
    <n v="1"/>
    <n v="247.23"/>
    <n v="49.445999999999998"/>
    <n v="197.78399999999999"/>
    <n v="23.734079999999999"/>
    <n v="221.51808"/>
    <n v="1"/>
  </r>
  <r>
    <s v="ORD100310"/>
    <x v="259"/>
    <x v="298"/>
    <s v="Lucknow"/>
    <x v="9"/>
    <n v="226010"/>
    <s v="MED008"/>
    <x v="7"/>
    <x v="6"/>
    <s v="Zydus"/>
    <s v="Yes"/>
    <n v="1"/>
    <n v="62.56"/>
    <n v="5"/>
    <n v="12"/>
    <x v="2"/>
    <x v="2"/>
    <n v="1"/>
    <x v="310"/>
    <n v="1"/>
    <n v="62.56"/>
    <n v="3.1280000000000001"/>
    <n v="59.432000000000002"/>
    <n v="7.1318399999999995"/>
    <n v="66.563839999999999"/>
    <n v="5"/>
  </r>
  <r>
    <s v="ORD100312"/>
    <x v="260"/>
    <x v="299"/>
    <s v="Delhi"/>
    <x v="0"/>
    <n v="110029"/>
    <s v="MED005"/>
    <x v="11"/>
    <x v="5"/>
    <s v="Cipla"/>
    <s v="Yes"/>
    <n v="2"/>
    <n v="107.13"/>
    <n v="10"/>
    <n v="12"/>
    <x v="0"/>
    <x v="2"/>
    <n v="1"/>
    <x v="311"/>
    <n v="1"/>
    <n v="214.26"/>
    <n v="21.425999999999998"/>
    <n v="192.834"/>
    <n v="23.140079999999998"/>
    <n v="215.97408000000001"/>
    <n v="0"/>
  </r>
  <r>
    <s v="ORD100313"/>
    <x v="167"/>
    <x v="300"/>
    <s v="Lucknow"/>
    <x v="9"/>
    <n v="226021"/>
    <s v="MED004"/>
    <x v="5"/>
    <x v="5"/>
    <s v="Sun Pharma"/>
    <s v="Yes"/>
    <n v="1"/>
    <n v="106.38"/>
    <n v="20"/>
    <n v="18"/>
    <x v="3"/>
    <x v="3"/>
    <n v="1"/>
    <x v="312"/>
    <n v="1"/>
    <n v="106.38"/>
    <n v="21.276"/>
    <n v="85.103999999999999"/>
    <n v="15.318720000000001"/>
    <n v="100.42272"/>
    <n v="1"/>
  </r>
  <r>
    <s v="ORD100314"/>
    <x v="261"/>
    <x v="301"/>
    <s v="Jaipur"/>
    <x v="5"/>
    <n v="302033"/>
    <s v="MED023"/>
    <x v="8"/>
    <x v="7"/>
    <s v="Lacto Calamine"/>
    <s v="No"/>
    <n v="4"/>
    <n v="312.66000000000003"/>
    <n v="5"/>
    <n v="18"/>
    <x v="2"/>
    <x v="0"/>
    <n v="1"/>
    <x v="313"/>
    <n v="1"/>
    <n v="1250.6400000000001"/>
    <n v="62.532000000000011"/>
    <n v="1188.1080000000002"/>
    <n v="213.85944000000003"/>
    <n v="1401.9674400000001"/>
    <n v="2"/>
  </r>
  <r>
    <s v="ORD100315"/>
    <x v="200"/>
    <x v="302"/>
    <s v="Bengaluru"/>
    <x v="8"/>
    <n v="560100"/>
    <s v="MED006"/>
    <x v="18"/>
    <x v="10"/>
    <s v="USV"/>
    <s v="Yes"/>
    <n v="3"/>
    <n v="51.13"/>
    <n v="15"/>
    <n v="12"/>
    <x v="0"/>
    <x v="1"/>
    <n v="1"/>
    <x v="314"/>
    <n v="1"/>
    <n v="153.39000000000001"/>
    <n v="23.008500000000005"/>
    <n v="130.38150000000002"/>
    <n v="15.645780000000002"/>
    <n v="146.02728000000002"/>
    <n v="3"/>
  </r>
  <r>
    <s v="ORD100316"/>
    <x v="262"/>
    <x v="303"/>
    <s v="Chandigarh"/>
    <x v="4"/>
    <n v="160017"/>
    <s v="MED019"/>
    <x v="26"/>
    <x v="8"/>
    <s v="Cipla"/>
    <s v="No"/>
    <n v="1"/>
    <n v="152.1"/>
    <n v="5"/>
    <n v="5"/>
    <x v="4"/>
    <x v="2"/>
    <n v="1"/>
    <x v="315"/>
    <n v="1"/>
    <n v="152.1"/>
    <n v="7.6050000000000004"/>
    <n v="144.495"/>
    <n v="7.2247500000000002"/>
    <n v="151.71975"/>
    <n v="1"/>
  </r>
  <r>
    <s v="ORD100317"/>
    <x v="263"/>
    <x v="304"/>
    <s v="Noida"/>
    <x v="9"/>
    <n v="201303"/>
    <s v="MED022"/>
    <x v="25"/>
    <x v="7"/>
    <s v="Himalaya"/>
    <s v="No"/>
    <n v="2"/>
    <n v="195.89"/>
    <n v="5"/>
    <n v="5"/>
    <x v="2"/>
    <x v="1"/>
    <n v="1"/>
    <x v="316"/>
    <n v="1"/>
    <n v="391.78"/>
    <n v="19.588999999999999"/>
    <n v="372.19099999999997"/>
    <n v="18.609549999999999"/>
    <n v="390.80054999999999"/>
    <n v="5"/>
  </r>
  <r>
    <s v="ORD100318"/>
    <x v="264"/>
    <x v="305"/>
    <s v="Delhi"/>
    <x v="0"/>
    <n v="110044"/>
    <s v="MED002"/>
    <x v="22"/>
    <x v="2"/>
    <s v="Micro Labs"/>
    <s v="No"/>
    <n v="1"/>
    <n v="34.49"/>
    <n v="15"/>
    <n v="12"/>
    <x v="1"/>
    <x v="2"/>
    <n v="1"/>
    <x v="317"/>
    <n v="1"/>
    <n v="34.49"/>
    <n v="5.1735000000000007"/>
    <n v="29.316500000000001"/>
    <n v="3.5179800000000001"/>
    <n v="32.834479999999999"/>
    <n v="1"/>
  </r>
  <r>
    <s v="ORD100319"/>
    <x v="127"/>
    <x v="306"/>
    <s v="Ahmedabad"/>
    <x v="6"/>
    <n v="380058"/>
    <s v="MED026"/>
    <x v="20"/>
    <x v="9"/>
    <s v="Cipla"/>
    <s v="No"/>
    <n v="3"/>
    <n v="200.59"/>
    <n v="10"/>
    <n v="5"/>
    <x v="0"/>
    <x v="1"/>
    <n v="1"/>
    <x v="318"/>
    <n v="1"/>
    <n v="601.77"/>
    <n v="60.177"/>
    <n v="541.59299999999996"/>
    <n v="27.079649999999997"/>
    <n v="568.67264999999998"/>
    <n v="3"/>
  </r>
  <r>
    <s v="ORD100320"/>
    <x v="164"/>
    <x v="307"/>
    <s v="Mumbai"/>
    <x v="3"/>
    <n v="400093"/>
    <s v="MED003"/>
    <x v="6"/>
    <x v="4"/>
    <s v="Dr. Reddy's"/>
    <s v="No"/>
    <n v="1"/>
    <n v="31.35"/>
    <n v="0"/>
    <n v="5"/>
    <x v="0"/>
    <x v="2"/>
    <n v="1"/>
    <x v="319"/>
    <n v="1"/>
    <n v="31.35"/>
    <n v="0"/>
    <n v="31.35"/>
    <n v="1.5674999999999999"/>
    <n v="32.917500000000004"/>
    <n v="1"/>
  </r>
  <r>
    <s v="ORD100321"/>
    <x v="265"/>
    <x v="236"/>
    <s v="Noida"/>
    <x v="9"/>
    <n v="201303"/>
    <s v="MED001"/>
    <x v="2"/>
    <x v="2"/>
    <s v="Cipla"/>
    <s v="No"/>
    <n v="2"/>
    <n v="31.69"/>
    <n v="10"/>
    <n v="12"/>
    <x v="0"/>
    <x v="1"/>
    <n v="1"/>
    <x v="320"/>
    <n v="1"/>
    <n v="63.38"/>
    <n v="6.338000000000001"/>
    <n v="57.042000000000002"/>
    <n v="6.84504"/>
    <n v="63.887039999999999"/>
    <n v="5"/>
  </r>
  <r>
    <s v="ORD100322"/>
    <x v="91"/>
    <x v="308"/>
    <s v="Noida"/>
    <x v="9"/>
    <n v="201304"/>
    <s v="MED018"/>
    <x v="14"/>
    <x v="8"/>
    <s v="Mankind"/>
    <s v="No"/>
    <n v="3"/>
    <n v="123.87"/>
    <n v="5"/>
    <n v="5"/>
    <x v="2"/>
    <x v="1"/>
    <n v="1"/>
    <x v="321"/>
    <n v="1"/>
    <n v="371.61"/>
    <n v="18.580500000000001"/>
    <n v="353.02949999999998"/>
    <n v="17.651475000000001"/>
    <n v="370.68097499999999"/>
    <n v="2"/>
  </r>
  <r>
    <s v="ORD100322"/>
    <x v="266"/>
    <x v="309"/>
    <s v="Indore"/>
    <x v="2"/>
    <n v="452020"/>
    <s v="MED016"/>
    <x v="17"/>
    <x v="11"/>
    <s v="Emcure"/>
    <s v="No"/>
    <n v="1"/>
    <n v="102.63"/>
    <n v="5"/>
    <n v="5"/>
    <x v="1"/>
    <x v="1"/>
    <n v="1"/>
    <x v="322"/>
    <n v="1"/>
    <n v="102.63"/>
    <n v="5.1315"/>
    <n v="97.498499999999993"/>
    <n v="4.8749249999999993"/>
    <n v="102.373425"/>
    <n v="4"/>
  </r>
  <r>
    <s v="ORD100322"/>
    <x v="214"/>
    <x v="310"/>
    <s v="Chandigarh"/>
    <x v="4"/>
    <n v="160022"/>
    <s v="MED010"/>
    <x v="13"/>
    <x v="1"/>
    <s v="Sun Pharma"/>
    <s v="Yes"/>
    <n v="5"/>
    <n v="70.55"/>
    <n v="0"/>
    <n v="12"/>
    <x v="1"/>
    <x v="1"/>
    <n v="1"/>
    <x v="323"/>
    <n v="1"/>
    <n v="352.75"/>
    <n v="0"/>
    <n v="352.75"/>
    <n v="42.33"/>
    <n v="395.08"/>
    <n v="3"/>
  </r>
  <r>
    <s v="ORD100322"/>
    <x v="71"/>
    <x v="311"/>
    <s v="Bengaluru"/>
    <x v="8"/>
    <n v="560066"/>
    <s v="MED012"/>
    <x v="29"/>
    <x v="3"/>
    <s v="Mankind"/>
    <s v="No"/>
    <n v="4"/>
    <n v="117.57"/>
    <n v="5"/>
    <n v="5"/>
    <x v="1"/>
    <x v="1"/>
    <n v="1"/>
    <x v="324"/>
    <n v="1"/>
    <n v="470.28"/>
    <n v="23.513999999999996"/>
    <n v="446.76599999999996"/>
    <n v="22.3383"/>
    <n v="469.10429999999997"/>
    <n v="2"/>
  </r>
  <r>
    <s v="ORD100326"/>
    <x v="228"/>
    <x v="312"/>
    <s v="Delhi"/>
    <x v="0"/>
    <n v="110085"/>
    <s v="MED005"/>
    <x v="11"/>
    <x v="5"/>
    <s v="Cipla"/>
    <s v="Yes"/>
    <n v="3"/>
    <n v="100.72"/>
    <n v="0"/>
    <n v="5"/>
    <x v="1"/>
    <x v="1"/>
    <n v="1"/>
    <x v="325"/>
    <n v="1"/>
    <n v="302.15999999999997"/>
    <n v="0"/>
    <n v="302.15999999999997"/>
    <n v="15.107999999999997"/>
    <n v="317.26799999999997"/>
    <n v="1"/>
  </r>
  <r>
    <s v="ORD100327"/>
    <x v="267"/>
    <x v="313"/>
    <s v="Jaipur"/>
    <x v="5"/>
    <n v="302017"/>
    <s v="MED014"/>
    <x v="19"/>
    <x v="3"/>
    <s v="Abbott"/>
    <s v="No"/>
    <n v="5"/>
    <n v="154.5"/>
    <n v="15"/>
    <n v="12"/>
    <x v="1"/>
    <x v="1"/>
    <n v="1"/>
    <x v="326"/>
    <n v="1"/>
    <n v="772.5"/>
    <n v="115.875"/>
    <n v="656.625"/>
    <n v="78.795000000000002"/>
    <n v="735.42"/>
    <n v="3"/>
  </r>
  <r>
    <s v="ORD100327"/>
    <x v="268"/>
    <x v="314"/>
    <s v="Lucknow"/>
    <x v="9"/>
    <n v="226001"/>
    <s v="MED029"/>
    <x v="10"/>
    <x v="8"/>
    <s v="Sun Pharma"/>
    <s v="Yes"/>
    <n v="2"/>
    <n v="101.36"/>
    <n v="20"/>
    <n v="5"/>
    <x v="1"/>
    <x v="1"/>
    <n v="1"/>
    <x v="327"/>
    <n v="1"/>
    <n v="202.72"/>
    <n v="40.544000000000004"/>
    <n v="162.17599999999999"/>
    <n v="8.1087999999999987"/>
    <n v="170.28479999999999"/>
    <n v="1"/>
  </r>
  <r>
    <s v="ORD100329"/>
    <x v="269"/>
    <x v="315"/>
    <s v="Gurugram"/>
    <x v="11"/>
    <n v="122002"/>
    <s v="MED007"/>
    <x v="15"/>
    <x v="10"/>
    <s v="Sanofi"/>
    <s v="Yes"/>
    <n v="1"/>
    <n v="74.569999999999993"/>
    <n v="20"/>
    <n v="12"/>
    <x v="3"/>
    <x v="1"/>
    <n v="1"/>
    <x v="328"/>
    <n v="1"/>
    <n v="74.569999999999993"/>
    <n v="14.913999999999998"/>
    <n v="59.655999999999992"/>
    <n v="7.1587199999999989"/>
    <n v="66.814719999999994"/>
    <n v="2"/>
  </r>
  <r>
    <s v="ORD100330"/>
    <x v="270"/>
    <x v="49"/>
    <s v="Surat"/>
    <x v="6"/>
    <n v="395017"/>
    <s v="MED024"/>
    <x v="0"/>
    <x v="0"/>
    <s v="Abbott"/>
    <s v="No"/>
    <n v="4"/>
    <n v="121.24"/>
    <n v="5"/>
    <n v="12"/>
    <x v="4"/>
    <x v="1"/>
    <n v="1"/>
    <x v="329"/>
    <n v="1"/>
    <n v="484.96"/>
    <n v="24.247999999999998"/>
    <n v="460.71199999999999"/>
    <n v="55.285440000000001"/>
    <n v="515.99743999999998"/>
    <n v="1"/>
  </r>
  <r>
    <s v="ORD100331"/>
    <x v="239"/>
    <x v="316"/>
    <s v="Noida"/>
    <x v="9"/>
    <n v="201303"/>
    <s v="MED020"/>
    <x v="4"/>
    <x v="4"/>
    <s v="Dr. Reddy's"/>
    <s v="Yes"/>
    <n v="2"/>
    <n v="60.01"/>
    <n v="0"/>
    <n v="5"/>
    <x v="5"/>
    <x v="1"/>
    <n v="1"/>
    <x v="330"/>
    <n v="1"/>
    <n v="120.02"/>
    <n v="0"/>
    <n v="120.02"/>
    <n v="6.0010000000000003"/>
    <n v="126.021"/>
    <n v="2"/>
  </r>
  <r>
    <s v="ORD100332"/>
    <x v="271"/>
    <x v="317"/>
    <s v="Mumbai"/>
    <x v="3"/>
    <n v="400069"/>
    <s v="MED026"/>
    <x v="20"/>
    <x v="9"/>
    <s v="Cipla"/>
    <s v="No"/>
    <n v="1"/>
    <n v="194.68"/>
    <n v="5"/>
    <n v="12"/>
    <x v="1"/>
    <x v="3"/>
    <n v="1"/>
    <x v="331"/>
    <n v="1"/>
    <n v="194.68"/>
    <n v="9.7340000000000018"/>
    <n v="184.946"/>
    <n v="22.193519999999999"/>
    <n v="207.13952"/>
    <n v="0"/>
  </r>
  <r>
    <s v="ORD100333"/>
    <x v="19"/>
    <x v="318"/>
    <s v="Bengaluru"/>
    <x v="8"/>
    <n v="560001"/>
    <s v="MED009"/>
    <x v="21"/>
    <x v="6"/>
    <s v="Glenmark"/>
    <s v="Yes"/>
    <n v="1"/>
    <n v="92.13"/>
    <n v="10"/>
    <n v="12"/>
    <x v="1"/>
    <x v="2"/>
    <n v="1"/>
    <x v="332"/>
    <n v="1"/>
    <n v="92.13"/>
    <n v="9.2129999999999992"/>
    <n v="82.917000000000002"/>
    <n v="9.9500399999999996"/>
    <n v="92.867040000000003"/>
    <n v="3"/>
  </r>
  <r>
    <s v="ORD100334"/>
    <x v="272"/>
    <x v="319"/>
    <s v="Ahmedabad"/>
    <x v="6"/>
    <n v="380054"/>
    <s v="MED030"/>
    <x v="28"/>
    <x v="8"/>
    <s v="Cipla"/>
    <s v="Yes"/>
    <n v="1"/>
    <n v="279.45999999999998"/>
    <n v="5"/>
    <n v="5"/>
    <x v="4"/>
    <x v="3"/>
    <n v="1"/>
    <x v="333"/>
    <n v="1"/>
    <n v="279.45999999999998"/>
    <n v="13.972999999999999"/>
    <n v="265.48699999999997"/>
    <n v="13.27435"/>
    <n v="278.76134999999999"/>
    <n v="1"/>
  </r>
  <r>
    <s v="ORD100335"/>
    <x v="191"/>
    <x v="320"/>
    <s v="Indore"/>
    <x v="2"/>
    <n v="452016"/>
    <s v="MED008"/>
    <x v="7"/>
    <x v="6"/>
    <s v="Zydus"/>
    <s v="Yes"/>
    <n v="1"/>
    <n v="70.87"/>
    <n v="5"/>
    <n v="5"/>
    <x v="3"/>
    <x v="0"/>
    <n v="1"/>
    <x v="334"/>
    <n v="1"/>
    <n v="70.87"/>
    <n v="3.5435000000000003"/>
    <n v="67.32650000000001"/>
    <n v="3.3663250000000007"/>
    <n v="70.692825000000013"/>
    <n v="0"/>
  </r>
  <r>
    <s v="ORD100336"/>
    <x v="273"/>
    <x v="321"/>
    <s v="Ahmedabad"/>
    <x v="6"/>
    <n v="380054"/>
    <s v="MED007"/>
    <x v="15"/>
    <x v="10"/>
    <s v="Sanofi"/>
    <s v="Yes"/>
    <n v="4"/>
    <n v="74.25"/>
    <n v="5"/>
    <n v="12"/>
    <x v="0"/>
    <x v="1"/>
    <n v="1"/>
    <x v="335"/>
    <n v="1"/>
    <n v="297"/>
    <n v="14.85"/>
    <n v="282.14999999999998"/>
    <n v="33.857999999999997"/>
    <n v="316.00799999999998"/>
    <n v="3"/>
  </r>
  <r>
    <s v="ORD100336"/>
    <x v="149"/>
    <x v="322"/>
    <s v="Kolkata"/>
    <x v="10"/>
    <n v="700019"/>
    <s v="MED005"/>
    <x v="11"/>
    <x v="5"/>
    <s v="Cipla"/>
    <s v="Yes"/>
    <n v="3"/>
    <n v="97.05"/>
    <n v="5"/>
    <n v="5"/>
    <x v="2"/>
    <x v="1"/>
    <n v="1"/>
    <x v="336"/>
    <n v="1"/>
    <n v="291.14999999999998"/>
    <n v="14.557499999999999"/>
    <n v="276.59249999999997"/>
    <n v="13.829624999999998"/>
    <n v="290.42212499999999"/>
    <n v="2"/>
  </r>
  <r>
    <s v="ORD100338"/>
    <x v="274"/>
    <x v="290"/>
    <s v="Surat"/>
    <x v="6"/>
    <n v="395010"/>
    <s v="MED012"/>
    <x v="29"/>
    <x v="3"/>
    <s v="Mankind"/>
    <s v="No"/>
    <n v="2"/>
    <n v="114.48"/>
    <n v="10"/>
    <n v="12"/>
    <x v="3"/>
    <x v="1"/>
    <n v="1"/>
    <x v="337"/>
    <n v="1"/>
    <n v="228.96"/>
    <n v="22.896000000000001"/>
    <n v="206.06400000000002"/>
    <n v="24.727679999999999"/>
    <n v="230.79168000000001"/>
    <n v="1"/>
  </r>
  <r>
    <s v="ORD100339"/>
    <x v="275"/>
    <x v="323"/>
    <s v="Ahmedabad"/>
    <x v="6"/>
    <n v="380054"/>
    <s v="MED020"/>
    <x v="4"/>
    <x v="4"/>
    <s v="Dr. Reddy's"/>
    <s v="Yes"/>
    <n v="2"/>
    <n v="62.66"/>
    <n v="5"/>
    <n v="12"/>
    <x v="4"/>
    <x v="1"/>
    <n v="1"/>
    <x v="338"/>
    <n v="1"/>
    <n v="125.32"/>
    <n v="6.2659999999999991"/>
    <n v="119.05399999999999"/>
    <n v="14.286479999999999"/>
    <n v="133.34047999999999"/>
    <n v="2"/>
  </r>
  <r>
    <s v="ORD100340"/>
    <x v="270"/>
    <x v="324"/>
    <s v="Indore"/>
    <x v="2"/>
    <n v="452010"/>
    <s v="MED023"/>
    <x v="8"/>
    <x v="7"/>
    <s v="Lacto Calamine"/>
    <s v="No"/>
    <n v="1"/>
    <n v="265.33999999999997"/>
    <n v="0"/>
    <n v="12"/>
    <x v="2"/>
    <x v="1"/>
    <n v="1"/>
    <x v="339"/>
    <n v="1"/>
    <n v="265.33999999999997"/>
    <n v="0"/>
    <n v="265.33999999999997"/>
    <n v="31.840799999999998"/>
    <n v="297.18079999999998"/>
    <n v="1"/>
  </r>
  <r>
    <s v="ORD100341"/>
    <x v="228"/>
    <x v="325"/>
    <s v="Kolkata"/>
    <x v="10"/>
    <n v="700091"/>
    <s v="MED017"/>
    <x v="1"/>
    <x v="1"/>
    <s v="Abbott"/>
    <s v="No"/>
    <n v="1"/>
    <n v="147.24"/>
    <n v="10"/>
    <n v="5"/>
    <x v="2"/>
    <x v="1"/>
    <n v="1"/>
    <x v="340"/>
    <n v="1"/>
    <n v="147.24"/>
    <n v="14.724"/>
    <n v="132.51600000000002"/>
    <n v="6.6258000000000017"/>
    <n v="139.14180000000002"/>
    <n v="3"/>
  </r>
  <r>
    <s v="ORD100342"/>
    <x v="276"/>
    <x v="326"/>
    <s v="Chennai"/>
    <x v="7"/>
    <n v="600040"/>
    <s v="MED020"/>
    <x v="4"/>
    <x v="4"/>
    <s v="Dr. Reddy's"/>
    <s v="Yes"/>
    <n v="3"/>
    <n v="52.94"/>
    <n v="15"/>
    <n v="18"/>
    <x v="1"/>
    <x v="0"/>
    <n v="1"/>
    <x v="341"/>
    <n v="1"/>
    <n v="158.82"/>
    <n v="23.822999999999997"/>
    <n v="134.99699999999999"/>
    <n v="24.29946"/>
    <n v="159.29646"/>
    <n v="2"/>
  </r>
  <r>
    <s v="ORD100343"/>
    <x v="60"/>
    <x v="327"/>
    <s v="Hyderabad"/>
    <x v="1"/>
    <n v="500001"/>
    <s v="MED015"/>
    <x v="24"/>
    <x v="11"/>
    <s v="Abbott"/>
    <s v="No"/>
    <n v="1"/>
    <n v="48.99"/>
    <n v="10"/>
    <n v="12"/>
    <x v="0"/>
    <x v="2"/>
    <n v="1"/>
    <x v="342"/>
    <n v="1"/>
    <n v="48.99"/>
    <n v="4.899"/>
    <n v="44.091000000000001"/>
    <n v="5.2909199999999998"/>
    <n v="49.381920000000001"/>
    <n v="3"/>
  </r>
  <r>
    <s v="ORD100344"/>
    <x v="277"/>
    <x v="13"/>
    <s v="Chennai"/>
    <x v="7"/>
    <n v="600040"/>
    <s v="MED010"/>
    <x v="13"/>
    <x v="1"/>
    <s v="Sun Pharma"/>
    <s v="Yes"/>
    <n v="2"/>
    <n v="70.7"/>
    <n v="5"/>
    <n v="5"/>
    <x v="4"/>
    <x v="1"/>
    <n v="1"/>
    <x v="343"/>
    <n v="1"/>
    <n v="141.4"/>
    <n v="7.07"/>
    <n v="134.33000000000001"/>
    <n v="6.7165000000000008"/>
    <n v="141.04650000000001"/>
    <n v="1"/>
  </r>
  <r>
    <s v="ORD100345"/>
    <x v="278"/>
    <x v="51"/>
    <s v="Hyderabad"/>
    <x v="1"/>
    <n v="500084"/>
    <s v="MED005"/>
    <x v="11"/>
    <x v="5"/>
    <s v="Cipla"/>
    <s v="Yes"/>
    <n v="2"/>
    <n v="89.76"/>
    <n v="0"/>
    <n v="12"/>
    <x v="3"/>
    <x v="2"/>
    <n v="1"/>
    <x v="344"/>
    <n v="1"/>
    <n v="179.52"/>
    <n v="0"/>
    <n v="179.52"/>
    <n v="21.542400000000001"/>
    <n v="201.06240000000003"/>
    <n v="2"/>
  </r>
  <r>
    <s v="ORD100346"/>
    <x v="279"/>
    <x v="328"/>
    <s v="Ahmedabad"/>
    <x v="6"/>
    <n v="380061"/>
    <s v="MED010"/>
    <x v="13"/>
    <x v="1"/>
    <s v="Sun Pharma"/>
    <s v="Yes"/>
    <n v="1"/>
    <n v="69.510000000000005"/>
    <n v="5"/>
    <n v="5"/>
    <x v="3"/>
    <x v="1"/>
    <n v="1"/>
    <x v="345"/>
    <n v="1"/>
    <n v="69.510000000000005"/>
    <n v="3.4755000000000003"/>
    <n v="66.034500000000008"/>
    <n v="3.3017250000000002"/>
    <n v="69.336225000000013"/>
    <n v="1"/>
  </r>
  <r>
    <s v="ORD100347"/>
    <x v="255"/>
    <x v="329"/>
    <s v="Chandigarh"/>
    <x v="4"/>
    <n v="160036"/>
    <s v="MED018"/>
    <x v="14"/>
    <x v="8"/>
    <s v="Mankind"/>
    <s v="No"/>
    <n v="2"/>
    <n v="115.97"/>
    <n v="15"/>
    <n v="5"/>
    <x v="4"/>
    <x v="1"/>
    <n v="1"/>
    <x v="346"/>
    <n v="1"/>
    <n v="231.94"/>
    <n v="34.790999999999997"/>
    <n v="197.149"/>
    <n v="9.85745"/>
    <n v="207.00645"/>
    <n v="3"/>
  </r>
  <r>
    <s v="ORD100348"/>
    <x v="280"/>
    <x v="330"/>
    <s v="Chennai"/>
    <x v="7"/>
    <n v="600018"/>
    <s v="MED004"/>
    <x v="5"/>
    <x v="5"/>
    <s v="Sun Pharma"/>
    <s v="Yes"/>
    <n v="2"/>
    <n v="118.81"/>
    <n v="10"/>
    <n v="12"/>
    <x v="3"/>
    <x v="2"/>
    <n v="1"/>
    <x v="347"/>
    <n v="1"/>
    <n v="237.62"/>
    <n v="23.761999999999997"/>
    <n v="213.858"/>
    <n v="25.662960000000002"/>
    <n v="239.52096"/>
    <n v="5"/>
  </r>
  <r>
    <s v="ORD100349"/>
    <x v="281"/>
    <x v="331"/>
    <s v="Hyderabad"/>
    <x v="1"/>
    <n v="500081"/>
    <s v="MED024"/>
    <x v="0"/>
    <x v="0"/>
    <s v="Abbott"/>
    <s v="No"/>
    <n v="4"/>
    <n v="134.13"/>
    <n v="15"/>
    <n v="5"/>
    <x v="5"/>
    <x v="1"/>
    <n v="1"/>
    <x v="348"/>
    <n v="1"/>
    <n v="536.52"/>
    <n v="80.477999999999994"/>
    <n v="456.04199999999997"/>
    <n v="22.802099999999999"/>
    <n v="478.84409999999997"/>
    <n v="3"/>
  </r>
  <r>
    <s v="ORD100350"/>
    <x v="225"/>
    <x v="36"/>
    <s v="Delhi"/>
    <x v="0"/>
    <n v="110024"/>
    <s v="MED028"/>
    <x v="3"/>
    <x v="3"/>
    <s v="Abbott"/>
    <s v="No"/>
    <n v="2"/>
    <n v="114.04"/>
    <n v="10"/>
    <n v="12"/>
    <x v="5"/>
    <x v="1"/>
    <n v="1"/>
    <x v="349"/>
    <n v="1"/>
    <n v="228.08"/>
    <n v="22.808000000000003"/>
    <n v="205.27200000000002"/>
    <n v="24.632640000000002"/>
    <n v="229.90464000000003"/>
    <n v="3"/>
  </r>
  <r>
    <s v="ORD100351"/>
    <x v="89"/>
    <x v="206"/>
    <s v="Chennai"/>
    <x v="7"/>
    <n v="600040"/>
    <s v="MED014"/>
    <x v="19"/>
    <x v="3"/>
    <s v="Abbott"/>
    <s v="No"/>
    <n v="1"/>
    <n v="161.04"/>
    <n v="0"/>
    <n v="5"/>
    <x v="1"/>
    <x v="3"/>
    <n v="1"/>
    <x v="350"/>
    <n v="1"/>
    <n v="161.04"/>
    <n v="0"/>
    <n v="161.04"/>
    <n v="8.0519999999999996"/>
    <n v="169.09199999999998"/>
    <n v="2"/>
  </r>
  <r>
    <s v="ORD100351"/>
    <x v="282"/>
    <x v="332"/>
    <s v="Mumbai"/>
    <x v="3"/>
    <n v="400001"/>
    <s v="MED016"/>
    <x v="17"/>
    <x v="11"/>
    <s v="Emcure"/>
    <s v="No"/>
    <n v="1"/>
    <n v="120.37"/>
    <n v="5"/>
    <n v="5"/>
    <x v="1"/>
    <x v="1"/>
    <n v="1"/>
    <x v="351"/>
    <n v="1"/>
    <n v="120.37"/>
    <n v="6.0185000000000004"/>
    <n v="114.3515"/>
    <n v="5.7175750000000001"/>
    <n v="120.069075"/>
    <n v="2"/>
  </r>
  <r>
    <s v="ORD100353"/>
    <x v="283"/>
    <x v="333"/>
    <s v="Gurugram"/>
    <x v="11"/>
    <n v="122016"/>
    <s v="MED006"/>
    <x v="18"/>
    <x v="10"/>
    <s v="USV"/>
    <s v="Yes"/>
    <n v="2"/>
    <n v="48.88"/>
    <n v="0"/>
    <n v="12"/>
    <x v="3"/>
    <x v="0"/>
    <n v="1"/>
    <x v="352"/>
    <n v="1"/>
    <n v="97.76"/>
    <n v="0"/>
    <n v="97.76"/>
    <n v="11.731200000000001"/>
    <n v="109.49120000000001"/>
    <n v="2"/>
  </r>
  <r>
    <s v="ORD100354"/>
    <x v="284"/>
    <x v="334"/>
    <s v="Delhi"/>
    <x v="0"/>
    <n v="110085"/>
    <s v="MED002"/>
    <x v="22"/>
    <x v="2"/>
    <s v="Micro Labs"/>
    <s v="No"/>
    <n v="2"/>
    <n v="34.47"/>
    <n v="15"/>
    <n v="5"/>
    <x v="2"/>
    <x v="1"/>
    <n v="1"/>
    <x v="353"/>
    <n v="1"/>
    <n v="68.94"/>
    <n v="10.340999999999999"/>
    <n v="58.598999999999997"/>
    <n v="2.9299499999999998"/>
    <n v="61.528949999999995"/>
    <n v="1"/>
  </r>
  <r>
    <s v="ORD100355"/>
    <x v="285"/>
    <x v="335"/>
    <s v="Hyderabad"/>
    <x v="1"/>
    <n v="500090"/>
    <s v="MED008"/>
    <x v="7"/>
    <x v="6"/>
    <s v="Zydus"/>
    <s v="Yes"/>
    <n v="2"/>
    <n v="60.32"/>
    <n v="0"/>
    <n v="12"/>
    <x v="5"/>
    <x v="1"/>
    <n v="1"/>
    <x v="354"/>
    <n v="1"/>
    <n v="120.64"/>
    <n v="0"/>
    <n v="120.64"/>
    <n v="14.476800000000001"/>
    <n v="135.11680000000001"/>
    <n v="1"/>
  </r>
  <r>
    <s v="ORD100356"/>
    <x v="163"/>
    <x v="336"/>
    <s v="Chennai"/>
    <x v="7"/>
    <n v="600018"/>
    <s v="MED015"/>
    <x v="24"/>
    <x v="11"/>
    <s v="Abbott"/>
    <s v="No"/>
    <n v="3"/>
    <n v="49.97"/>
    <n v="5"/>
    <n v="18"/>
    <x v="4"/>
    <x v="3"/>
    <n v="1"/>
    <x v="355"/>
    <n v="1"/>
    <n v="149.91"/>
    <n v="7.4954999999999998"/>
    <n v="142.4145"/>
    <n v="25.634610000000002"/>
    <n v="168.04911000000001"/>
    <n v="3"/>
  </r>
  <r>
    <s v="ORD100357"/>
    <x v="286"/>
    <x v="337"/>
    <s v="Surat"/>
    <x v="6"/>
    <n v="395003"/>
    <s v="MED030"/>
    <x v="28"/>
    <x v="8"/>
    <s v="Cipla"/>
    <s v="Yes"/>
    <n v="3"/>
    <n v="252.27"/>
    <n v="0"/>
    <n v="5"/>
    <x v="3"/>
    <x v="1"/>
    <n v="1"/>
    <x v="356"/>
    <n v="1"/>
    <n v="756.81000000000006"/>
    <n v="0"/>
    <n v="756.81000000000006"/>
    <n v="37.840499999999999"/>
    <n v="794.65050000000008"/>
    <n v="3"/>
  </r>
  <r>
    <s v="ORD100358"/>
    <x v="43"/>
    <x v="338"/>
    <s v="Pune"/>
    <x v="3"/>
    <n v="411057"/>
    <s v="MED023"/>
    <x v="8"/>
    <x v="7"/>
    <s v="Lacto Calamine"/>
    <s v="No"/>
    <n v="2"/>
    <n v="266.14"/>
    <n v="15"/>
    <n v="5"/>
    <x v="5"/>
    <x v="1"/>
    <n v="1"/>
    <x v="357"/>
    <n v="1"/>
    <n v="532.28"/>
    <n v="79.841999999999999"/>
    <n v="452.43799999999999"/>
    <n v="22.6219"/>
    <n v="475.05989999999997"/>
    <n v="3"/>
  </r>
  <r>
    <s v="ORD100359"/>
    <x v="287"/>
    <x v="339"/>
    <s v="Mumbai"/>
    <x v="3"/>
    <n v="400076"/>
    <s v="MED021"/>
    <x v="9"/>
    <x v="7"/>
    <s v="Cipla"/>
    <s v="No"/>
    <n v="3"/>
    <n v="73.23"/>
    <n v="0"/>
    <n v="12"/>
    <x v="0"/>
    <x v="1"/>
    <n v="1"/>
    <x v="358"/>
    <n v="1"/>
    <n v="219.69"/>
    <n v="0"/>
    <n v="219.69"/>
    <n v="26.362799999999996"/>
    <n v="246.05279999999999"/>
    <n v="3"/>
  </r>
  <r>
    <s v="ORD100360"/>
    <x v="288"/>
    <x v="340"/>
    <s v="Noida"/>
    <x v="9"/>
    <n v="201307"/>
    <s v="MED022"/>
    <x v="25"/>
    <x v="7"/>
    <s v="Himalaya"/>
    <s v="No"/>
    <n v="2"/>
    <n v="168.23"/>
    <n v="10"/>
    <n v="18"/>
    <x v="4"/>
    <x v="1"/>
    <n v="1"/>
    <x v="359"/>
    <n v="1"/>
    <n v="336.46"/>
    <n v="33.646000000000001"/>
    <n v="302.81399999999996"/>
    <n v="54.506519999999995"/>
    <n v="357.32051999999999"/>
    <n v="1"/>
  </r>
  <r>
    <s v="ORD100361"/>
    <x v="289"/>
    <x v="341"/>
    <s v="Noida"/>
    <x v="9"/>
    <n v="201307"/>
    <s v="MED020"/>
    <x v="4"/>
    <x v="4"/>
    <s v="Dr. Reddy's"/>
    <s v="Yes"/>
    <n v="1"/>
    <n v="50.09"/>
    <n v="0"/>
    <n v="5"/>
    <x v="2"/>
    <x v="1"/>
    <n v="1"/>
    <x v="360"/>
    <n v="1"/>
    <n v="50.09"/>
    <n v="0"/>
    <n v="50.09"/>
    <n v="2.5045000000000002"/>
    <n v="52.594500000000004"/>
    <n v="4"/>
  </r>
  <r>
    <s v="ORD100362"/>
    <x v="290"/>
    <x v="342"/>
    <s v="Noida"/>
    <x v="9"/>
    <n v="201305"/>
    <s v="MED014"/>
    <x v="19"/>
    <x v="3"/>
    <s v="Abbott"/>
    <s v="No"/>
    <n v="1"/>
    <n v="129.13999999999999"/>
    <n v="5"/>
    <n v="5"/>
    <x v="4"/>
    <x v="1"/>
    <n v="1"/>
    <x v="361"/>
    <n v="1"/>
    <n v="129.13999999999999"/>
    <n v="6.456999999999999"/>
    <n v="122.68299999999999"/>
    <n v="6.13415"/>
    <n v="128.81715"/>
    <n v="2"/>
  </r>
  <r>
    <s v="ORD100362"/>
    <x v="291"/>
    <x v="343"/>
    <s v="Surat"/>
    <x v="6"/>
    <n v="395017"/>
    <s v="MED004"/>
    <x v="5"/>
    <x v="5"/>
    <s v="Sun Pharma"/>
    <s v="Yes"/>
    <n v="3"/>
    <n v="116.67"/>
    <n v="0"/>
    <n v="5"/>
    <x v="0"/>
    <x v="1"/>
    <n v="1"/>
    <x v="362"/>
    <n v="1"/>
    <n v="350.01"/>
    <n v="0"/>
    <n v="350.01"/>
    <n v="17.500499999999999"/>
    <n v="367.51049999999998"/>
    <n v="2"/>
  </r>
  <r>
    <s v="ORD100364"/>
    <x v="292"/>
    <x v="344"/>
    <s v="Ahmedabad"/>
    <x v="6"/>
    <n v="380054"/>
    <s v="MED010"/>
    <x v="13"/>
    <x v="1"/>
    <s v="Sun Pharma"/>
    <s v="Yes"/>
    <n v="1"/>
    <n v="62.55"/>
    <n v="10"/>
    <n v="5"/>
    <x v="4"/>
    <x v="2"/>
    <n v="1"/>
    <x v="363"/>
    <n v="1"/>
    <n v="62.55"/>
    <n v="6.2549999999999999"/>
    <n v="56.294999999999995"/>
    <n v="2.8147499999999996"/>
    <n v="59.109749999999991"/>
    <n v="1"/>
  </r>
  <r>
    <s v="ORD100365"/>
    <x v="293"/>
    <x v="345"/>
    <s v="Indore"/>
    <x v="2"/>
    <n v="452010"/>
    <s v="MED025"/>
    <x v="27"/>
    <x v="0"/>
    <s v="Blue Cross"/>
    <s v="Yes"/>
    <n v="4"/>
    <n v="57.37"/>
    <n v="0"/>
    <n v="18"/>
    <x v="4"/>
    <x v="2"/>
    <n v="1"/>
    <x v="364"/>
    <n v="1"/>
    <n v="229.48"/>
    <n v="0"/>
    <n v="229.48"/>
    <n v="41.306399999999996"/>
    <n v="270.78639999999996"/>
    <n v="0"/>
  </r>
  <r>
    <s v="ORD100366"/>
    <x v="294"/>
    <x v="346"/>
    <s v="Surat"/>
    <x v="6"/>
    <n v="395010"/>
    <s v="MED024"/>
    <x v="0"/>
    <x v="0"/>
    <s v="Abbott"/>
    <s v="No"/>
    <n v="1"/>
    <n v="148.51"/>
    <n v="0"/>
    <n v="12"/>
    <x v="1"/>
    <x v="1"/>
    <n v="1"/>
    <x v="365"/>
    <n v="1"/>
    <n v="148.51"/>
    <n v="0"/>
    <n v="148.51"/>
    <n v="17.821199999999997"/>
    <n v="166.3312"/>
    <n v="1"/>
  </r>
  <r>
    <s v="ORD100367"/>
    <x v="16"/>
    <x v="347"/>
    <s v="Ahmedabad"/>
    <x v="6"/>
    <n v="380001"/>
    <s v="MED026"/>
    <x v="20"/>
    <x v="9"/>
    <s v="Cipla"/>
    <s v="No"/>
    <n v="2"/>
    <n v="212.66"/>
    <n v="0"/>
    <n v="5"/>
    <x v="2"/>
    <x v="1"/>
    <n v="1"/>
    <x v="366"/>
    <n v="1"/>
    <n v="425.32"/>
    <n v="0"/>
    <n v="425.32"/>
    <n v="21.265999999999998"/>
    <n v="446.58600000000001"/>
    <n v="3"/>
  </r>
  <r>
    <s v="ORD100368"/>
    <x v="295"/>
    <x v="236"/>
    <s v="Gurugram"/>
    <x v="11"/>
    <n v="122018"/>
    <s v="MED019"/>
    <x v="26"/>
    <x v="8"/>
    <s v="Cipla"/>
    <s v="No"/>
    <n v="2"/>
    <n v="139.34"/>
    <n v="5"/>
    <n v="5"/>
    <x v="0"/>
    <x v="1"/>
    <n v="1"/>
    <x v="367"/>
    <n v="1"/>
    <n v="278.68"/>
    <n v="13.934000000000001"/>
    <n v="264.74599999999998"/>
    <n v="13.237299999999999"/>
    <n v="277.98329999999999"/>
    <n v="5"/>
  </r>
  <r>
    <s v="ORD100369"/>
    <x v="85"/>
    <x v="348"/>
    <s v="Surat"/>
    <x v="6"/>
    <n v="395017"/>
    <s v="MED014"/>
    <x v="19"/>
    <x v="3"/>
    <s v="Abbott"/>
    <s v="No"/>
    <n v="2"/>
    <n v="130.08000000000001"/>
    <n v="10"/>
    <n v="5"/>
    <x v="3"/>
    <x v="1"/>
    <n v="1"/>
    <x v="368"/>
    <n v="1"/>
    <n v="260.16000000000003"/>
    <n v="26.016000000000005"/>
    <n v="234.14400000000001"/>
    <n v="11.7072"/>
    <n v="245.85120000000001"/>
    <n v="2"/>
  </r>
  <r>
    <s v="ORD100370"/>
    <x v="176"/>
    <x v="349"/>
    <s v="Jaipur"/>
    <x v="5"/>
    <n v="302017"/>
    <s v="MED017"/>
    <x v="1"/>
    <x v="1"/>
    <s v="Abbott"/>
    <s v="No"/>
    <n v="2"/>
    <n v="141.33000000000001"/>
    <n v="5"/>
    <n v="18"/>
    <x v="1"/>
    <x v="2"/>
    <n v="1"/>
    <x v="369"/>
    <n v="1"/>
    <n v="282.66000000000003"/>
    <n v="14.133000000000003"/>
    <n v="268.52700000000004"/>
    <n v="48.334860000000006"/>
    <n v="316.86186000000004"/>
    <n v="1"/>
  </r>
  <r>
    <s v="ORD100371"/>
    <x v="156"/>
    <x v="350"/>
    <s v="Bengaluru"/>
    <x v="8"/>
    <n v="560034"/>
    <s v="MED027"/>
    <x v="12"/>
    <x v="9"/>
    <s v="Mankind"/>
    <s v="No"/>
    <n v="3"/>
    <n v="106.48"/>
    <n v="10"/>
    <n v="5"/>
    <x v="5"/>
    <x v="3"/>
    <n v="1"/>
    <x v="370"/>
    <n v="1"/>
    <n v="319.44"/>
    <n v="31.944000000000003"/>
    <n v="287.49599999999998"/>
    <n v="14.3748"/>
    <n v="301.87079999999997"/>
    <n v="3"/>
  </r>
  <r>
    <s v="ORD100372"/>
    <x v="296"/>
    <x v="351"/>
    <s v="Gurugram"/>
    <x v="11"/>
    <n v="122002"/>
    <s v="MED016"/>
    <x v="17"/>
    <x v="11"/>
    <s v="Emcure"/>
    <s v="No"/>
    <n v="1"/>
    <n v="101.78"/>
    <n v="5"/>
    <n v="12"/>
    <x v="5"/>
    <x v="0"/>
    <n v="1"/>
    <x v="371"/>
    <n v="1"/>
    <n v="101.78"/>
    <n v="5.0889999999999995"/>
    <n v="96.691000000000003"/>
    <n v="11.602919999999999"/>
    <n v="108.29392"/>
    <n v="1"/>
  </r>
  <r>
    <s v="ORD100373"/>
    <x v="297"/>
    <x v="352"/>
    <s v="Ahmedabad"/>
    <x v="6"/>
    <n v="380054"/>
    <s v="MED015"/>
    <x v="24"/>
    <x v="11"/>
    <s v="Abbott"/>
    <s v="No"/>
    <n v="3"/>
    <n v="48.05"/>
    <n v="15"/>
    <n v="12"/>
    <x v="0"/>
    <x v="3"/>
    <n v="1"/>
    <x v="372"/>
    <n v="1"/>
    <n v="144.14999999999998"/>
    <n v="21.622499999999995"/>
    <n v="122.52749999999997"/>
    <n v="14.703299999999997"/>
    <n v="137.23079999999996"/>
    <n v="0"/>
  </r>
  <r>
    <s v="ORD100374"/>
    <x v="126"/>
    <x v="353"/>
    <s v="Kolkata"/>
    <x v="10"/>
    <n v="700102"/>
    <s v="MED014"/>
    <x v="19"/>
    <x v="3"/>
    <s v="Abbott"/>
    <s v="No"/>
    <n v="1"/>
    <n v="149.1"/>
    <n v="10"/>
    <n v="12"/>
    <x v="3"/>
    <x v="1"/>
    <n v="1"/>
    <x v="373"/>
    <n v="1"/>
    <n v="149.1"/>
    <n v="14.91"/>
    <n v="134.19"/>
    <n v="16.102799999999998"/>
    <n v="150.2928"/>
    <n v="1"/>
  </r>
  <r>
    <s v="ORD100375"/>
    <x v="298"/>
    <x v="354"/>
    <s v="Chandigarh"/>
    <x v="4"/>
    <n v="160022"/>
    <s v="MED022"/>
    <x v="25"/>
    <x v="7"/>
    <s v="Himalaya"/>
    <s v="No"/>
    <n v="2"/>
    <n v="170.11"/>
    <n v="10"/>
    <n v="5"/>
    <x v="4"/>
    <x v="3"/>
    <n v="1"/>
    <x v="374"/>
    <n v="1"/>
    <n v="340.22"/>
    <n v="34.022000000000006"/>
    <n v="306.19800000000004"/>
    <n v="15.309900000000003"/>
    <n v="321.50790000000006"/>
    <n v="3"/>
  </r>
  <r>
    <s v="ORD100376"/>
    <x v="299"/>
    <x v="148"/>
    <s v="Ahmedabad"/>
    <x v="6"/>
    <n v="380054"/>
    <s v="MED004"/>
    <x v="5"/>
    <x v="5"/>
    <s v="Sun Pharma"/>
    <s v="Yes"/>
    <n v="1"/>
    <n v="116.37"/>
    <n v="0"/>
    <n v="5"/>
    <x v="5"/>
    <x v="2"/>
    <n v="1"/>
    <x v="375"/>
    <n v="1"/>
    <n v="116.37"/>
    <n v="0"/>
    <n v="116.37"/>
    <n v="5.8185000000000002"/>
    <n v="122.1885"/>
    <n v="0"/>
  </r>
  <r>
    <s v="ORD100377"/>
    <x v="163"/>
    <x v="355"/>
    <s v="Ahmedabad"/>
    <x v="6"/>
    <n v="380061"/>
    <s v="MED005"/>
    <x v="11"/>
    <x v="5"/>
    <s v="Cipla"/>
    <s v="Yes"/>
    <n v="3"/>
    <n v="102.65"/>
    <n v="5"/>
    <n v="5"/>
    <x v="2"/>
    <x v="1"/>
    <n v="1"/>
    <x v="376"/>
    <n v="1"/>
    <n v="307.95000000000005"/>
    <n v="15.397500000000003"/>
    <n v="292.55250000000007"/>
    <n v="14.627625000000002"/>
    <n v="307.18012500000009"/>
    <n v="3"/>
  </r>
  <r>
    <s v="ORD100377"/>
    <x v="300"/>
    <x v="356"/>
    <s v="Ahmedabad"/>
    <x v="6"/>
    <n v="380001"/>
    <s v="MED027"/>
    <x v="12"/>
    <x v="9"/>
    <s v="Mankind"/>
    <s v="No"/>
    <n v="3"/>
    <n v="101.99"/>
    <n v="0"/>
    <n v="12"/>
    <x v="3"/>
    <x v="1"/>
    <n v="1"/>
    <x v="377"/>
    <n v="1"/>
    <n v="305.96999999999997"/>
    <n v="0"/>
    <n v="305.96999999999997"/>
    <n v="36.716399999999993"/>
    <n v="342.68639999999994"/>
    <n v="1"/>
  </r>
  <r>
    <s v="ORD100379"/>
    <x v="301"/>
    <x v="357"/>
    <s v="Chandigarh"/>
    <x v="4"/>
    <n v="160001"/>
    <s v="MED019"/>
    <x v="26"/>
    <x v="8"/>
    <s v="Cipla"/>
    <s v="No"/>
    <n v="5"/>
    <n v="137.44999999999999"/>
    <n v="5"/>
    <n v="12"/>
    <x v="5"/>
    <x v="0"/>
    <n v="1"/>
    <x v="378"/>
    <n v="1"/>
    <n v="687.25"/>
    <n v="34.362499999999997"/>
    <n v="652.88750000000005"/>
    <n v="78.346500000000006"/>
    <n v="731.23400000000004"/>
    <n v="1"/>
  </r>
  <r>
    <s v="ORD100380"/>
    <x v="302"/>
    <x v="358"/>
    <s v="Gurugram"/>
    <x v="11"/>
    <n v="122001"/>
    <s v="MED030"/>
    <x v="28"/>
    <x v="8"/>
    <s v="Cipla"/>
    <s v="Yes"/>
    <n v="4"/>
    <n v="304.04000000000002"/>
    <n v="0"/>
    <n v="5"/>
    <x v="1"/>
    <x v="2"/>
    <n v="1"/>
    <x v="379"/>
    <n v="1"/>
    <n v="1216.1600000000001"/>
    <n v="0"/>
    <n v="1216.1600000000001"/>
    <n v="60.808"/>
    <n v="1276.9680000000001"/>
    <n v="1"/>
  </r>
  <r>
    <s v="ORD100381"/>
    <x v="303"/>
    <x v="359"/>
    <s v="Lucknow"/>
    <x v="9"/>
    <n v="226016"/>
    <s v="MED030"/>
    <x v="28"/>
    <x v="8"/>
    <s v="Cipla"/>
    <s v="Yes"/>
    <n v="2"/>
    <n v="269.89999999999998"/>
    <n v="5"/>
    <n v="5"/>
    <x v="1"/>
    <x v="1"/>
    <n v="1"/>
    <x v="380"/>
    <n v="1"/>
    <n v="539.79999999999995"/>
    <n v="26.99"/>
    <n v="512.80999999999995"/>
    <n v="25.640499999999996"/>
    <n v="538.45049999999992"/>
    <n v="2"/>
  </r>
  <r>
    <s v="ORD100381"/>
    <x v="117"/>
    <x v="360"/>
    <s v="Surat"/>
    <x v="6"/>
    <n v="395017"/>
    <s v="MED024"/>
    <x v="0"/>
    <x v="0"/>
    <s v="Abbott"/>
    <s v="No"/>
    <n v="2"/>
    <n v="149.53"/>
    <n v="5"/>
    <n v="5"/>
    <x v="3"/>
    <x v="1"/>
    <n v="1"/>
    <x v="381"/>
    <n v="1"/>
    <n v="299.06"/>
    <n v="14.952999999999999"/>
    <n v="284.10700000000003"/>
    <n v="14.205350000000001"/>
    <n v="298.31235000000004"/>
    <n v="1"/>
  </r>
  <r>
    <s v="ORD100383"/>
    <x v="103"/>
    <x v="361"/>
    <s v="Chennai"/>
    <x v="7"/>
    <n v="600018"/>
    <s v="MED022"/>
    <x v="25"/>
    <x v="7"/>
    <s v="Himalaya"/>
    <s v="No"/>
    <n v="1"/>
    <n v="185.77"/>
    <n v="20"/>
    <n v="18"/>
    <x v="5"/>
    <x v="2"/>
    <n v="1"/>
    <x v="382"/>
    <n v="1"/>
    <n v="185.77"/>
    <n v="37.154000000000003"/>
    <n v="148.61600000000001"/>
    <n v="26.750880000000002"/>
    <n v="175.36688000000001"/>
    <n v="2"/>
  </r>
  <r>
    <s v="ORD100384"/>
    <x v="51"/>
    <x v="362"/>
    <s v="Ahmedabad"/>
    <x v="6"/>
    <n v="380061"/>
    <s v="MED019"/>
    <x v="26"/>
    <x v="8"/>
    <s v="Cipla"/>
    <s v="No"/>
    <n v="2"/>
    <n v="159.02000000000001"/>
    <n v="5"/>
    <n v="18"/>
    <x v="4"/>
    <x v="0"/>
    <n v="1"/>
    <x v="383"/>
    <n v="1"/>
    <n v="318.04000000000002"/>
    <n v="15.902000000000001"/>
    <n v="302.13800000000003"/>
    <n v="54.384840000000004"/>
    <n v="356.52284000000003"/>
    <n v="2"/>
  </r>
  <r>
    <s v="ORD100385"/>
    <x v="304"/>
    <x v="363"/>
    <s v="Delhi"/>
    <x v="0"/>
    <n v="110029"/>
    <s v="MED013"/>
    <x v="16"/>
    <x v="3"/>
    <s v="Himalaya"/>
    <s v="No"/>
    <n v="1"/>
    <n v="169.75"/>
    <n v="0"/>
    <n v="5"/>
    <x v="3"/>
    <x v="1"/>
    <n v="1"/>
    <x v="384"/>
    <n v="1"/>
    <n v="169.75"/>
    <n v="0"/>
    <n v="169.75"/>
    <n v="8.4875000000000007"/>
    <n v="178.23750000000001"/>
    <n v="1"/>
  </r>
  <r>
    <s v="ORD100385"/>
    <x v="305"/>
    <x v="364"/>
    <s v="Gurugram"/>
    <x v="11"/>
    <n v="122001"/>
    <s v="MED010"/>
    <x v="13"/>
    <x v="1"/>
    <s v="Sun Pharma"/>
    <s v="Yes"/>
    <n v="1"/>
    <n v="71.83"/>
    <n v="5"/>
    <n v="12"/>
    <x v="5"/>
    <x v="1"/>
    <n v="1"/>
    <x v="385"/>
    <n v="1"/>
    <n v="71.83"/>
    <n v="3.5914999999999999"/>
    <n v="68.238500000000002"/>
    <n v="8.1886200000000002"/>
    <n v="76.427120000000002"/>
    <n v="2"/>
  </r>
  <r>
    <s v="ORD100387"/>
    <x v="9"/>
    <x v="365"/>
    <s v="Hyderabad"/>
    <x v="1"/>
    <n v="500001"/>
    <s v="MED017"/>
    <x v="1"/>
    <x v="1"/>
    <s v="Abbott"/>
    <s v="No"/>
    <n v="3"/>
    <n v="147.91999999999999"/>
    <n v="5"/>
    <n v="18"/>
    <x v="1"/>
    <x v="0"/>
    <n v="1"/>
    <x v="386"/>
    <n v="1"/>
    <n v="443.76"/>
    <n v="22.188000000000002"/>
    <n v="421.572"/>
    <n v="75.882959999999997"/>
    <n v="497.45496000000003"/>
    <n v="4"/>
  </r>
  <r>
    <s v="ORD100388"/>
    <x v="191"/>
    <x v="366"/>
    <s v="Jaipur"/>
    <x v="5"/>
    <n v="302017"/>
    <s v="MED002"/>
    <x v="22"/>
    <x v="2"/>
    <s v="Micro Labs"/>
    <s v="No"/>
    <n v="1"/>
    <n v="30.33"/>
    <n v="10"/>
    <n v="12"/>
    <x v="3"/>
    <x v="2"/>
    <n v="1"/>
    <x v="387"/>
    <n v="1"/>
    <n v="30.33"/>
    <n v="3.0329999999999995"/>
    <n v="27.296999999999997"/>
    <n v="3.2756399999999997"/>
    <n v="30.572639999999996"/>
    <n v="0"/>
  </r>
  <r>
    <s v="ORD100389"/>
    <x v="192"/>
    <x v="367"/>
    <s v="Lucknow"/>
    <x v="9"/>
    <n v="226001"/>
    <s v="MED007"/>
    <x v="15"/>
    <x v="10"/>
    <s v="Sanofi"/>
    <s v="Yes"/>
    <n v="3"/>
    <n v="85.53"/>
    <n v="5"/>
    <n v="5"/>
    <x v="2"/>
    <x v="1"/>
    <n v="1"/>
    <x v="388"/>
    <n v="1"/>
    <n v="256.59000000000003"/>
    <n v="12.829500000000003"/>
    <n v="243.76050000000004"/>
    <n v="12.188025000000003"/>
    <n v="255.94852500000005"/>
    <n v="3"/>
  </r>
  <r>
    <s v="ORD100390"/>
    <x v="306"/>
    <x v="368"/>
    <s v="Delhi"/>
    <x v="0"/>
    <n v="110001"/>
    <s v="MED014"/>
    <x v="19"/>
    <x v="3"/>
    <s v="Abbott"/>
    <s v="No"/>
    <n v="1"/>
    <n v="137.94"/>
    <n v="0"/>
    <n v="5"/>
    <x v="4"/>
    <x v="3"/>
    <n v="1"/>
    <x v="389"/>
    <n v="1"/>
    <n v="137.94"/>
    <n v="0"/>
    <n v="137.94"/>
    <n v="6.8970000000000002"/>
    <n v="144.83699999999999"/>
    <n v="0"/>
  </r>
  <r>
    <s v="ORD100391"/>
    <x v="307"/>
    <x v="369"/>
    <s v="Bengaluru"/>
    <x v="8"/>
    <n v="560038"/>
    <s v="MED030"/>
    <x v="28"/>
    <x v="8"/>
    <s v="Cipla"/>
    <s v="Yes"/>
    <n v="1"/>
    <n v="254.71"/>
    <n v="15"/>
    <n v="12"/>
    <x v="1"/>
    <x v="2"/>
    <n v="1"/>
    <x v="390"/>
    <n v="1"/>
    <n v="254.71"/>
    <n v="38.206499999999998"/>
    <n v="216.5035"/>
    <n v="25.980419999999999"/>
    <n v="242.48392000000001"/>
    <n v="2"/>
  </r>
  <r>
    <s v="ORD100391"/>
    <x v="122"/>
    <x v="370"/>
    <s v="Jaipur"/>
    <x v="5"/>
    <n v="302021"/>
    <s v="MED008"/>
    <x v="7"/>
    <x v="6"/>
    <s v="Zydus"/>
    <s v="Yes"/>
    <n v="5"/>
    <n v="63.27"/>
    <n v="10"/>
    <n v="5"/>
    <x v="5"/>
    <x v="0"/>
    <n v="1"/>
    <x v="391"/>
    <n v="1"/>
    <n v="316.35000000000002"/>
    <n v="31.635000000000002"/>
    <n v="284.71500000000003"/>
    <n v="14.235750000000003"/>
    <n v="298.95075000000003"/>
    <n v="0"/>
  </r>
  <r>
    <s v="ORD100391"/>
    <x v="101"/>
    <x v="371"/>
    <s v="Chandigarh"/>
    <x v="4"/>
    <n v="160036"/>
    <s v="MED011"/>
    <x v="23"/>
    <x v="1"/>
    <s v="Cipla"/>
    <s v="No"/>
    <n v="1"/>
    <n v="23.98"/>
    <n v="15"/>
    <n v="12"/>
    <x v="1"/>
    <x v="1"/>
    <n v="1"/>
    <x v="392"/>
    <n v="1"/>
    <n v="23.98"/>
    <n v="3.597"/>
    <n v="20.382999999999999"/>
    <n v="2.4459599999999999"/>
    <n v="22.828959999999999"/>
    <n v="4"/>
  </r>
  <r>
    <s v="ORD100391"/>
    <x v="308"/>
    <x v="372"/>
    <s v="Hyderabad"/>
    <x v="1"/>
    <n v="500081"/>
    <s v="MED029"/>
    <x v="10"/>
    <x v="8"/>
    <s v="Sun Pharma"/>
    <s v="Yes"/>
    <n v="2"/>
    <n v="110.55"/>
    <n v="0"/>
    <n v="5"/>
    <x v="1"/>
    <x v="1"/>
    <n v="1"/>
    <x v="393"/>
    <n v="1"/>
    <n v="221.1"/>
    <n v="0"/>
    <n v="221.1"/>
    <n v="11.055"/>
    <n v="232.155"/>
    <n v="1"/>
  </r>
  <r>
    <s v="ORD100395"/>
    <x v="100"/>
    <x v="373"/>
    <s v="Chennai"/>
    <x v="7"/>
    <n v="600096"/>
    <s v="MED001"/>
    <x v="2"/>
    <x v="2"/>
    <s v="Cipla"/>
    <s v="No"/>
    <n v="4"/>
    <n v="33.06"/>
    <n v="5"/>
    <n v="12"/>
    <x v="1"/>
    <x v="1"/>
    <n v="1"/>
    <x v="394"/>
    <n v="1"/>
    <n v="132.24"/>
    <n v="6.6120000000000001"/>
    <n v="125.62800000000001"/>
    <n v="15.07536"/>
    <n v="140.70336"/>
    <n v="1"/>
  </r>
  <r>
    <s v="ORD100396"/>
    <x v="278"/>
    <x v="374"/>
    <s v="Pune"/>
    <x v="3"/>
    <n v="411057"/>
    <s v="MED017"/>
    <x v="1"/>
    <x v="1"/>
    <s v="Abbott"/>
    <s v="No"/>
    <n v="1"/>
    <n v="122.3"/>
    <n v="20"/>
    <n v="12"/>
    <x v="0"/>
    <x v="1"/>
    <n v="1"/>
    <x v="395"/>
    <n v="1"/>
    <n v="122.3"/>
    <n v="24.46"/>
    <n v="97.84"/>
    <n v="11.7408"/>
    <n v="109.58080000000001"/>
    <n v="5"/>
  </r>
  <r>
    <s v="ORD100397"/>
    <x v="309"/>
    <x v="375"/>
    <s v="Hyderabad"/>
    <x v="1"/>
    <n v="500084"/>
    <s v="MED028"/>
    <x v="3"/>
    <x v="3"/>
    <s v="Abbott"/>
    <s v="No"/>
    <n v="2"/>
    <n v="121.62"/>
    <n v="0"/>
    <n v="18"/>
    <x v="3"/>
    <x v="1"/>
    <n v="1"/>
    <x v="396"/>
    <n v="1"/>
    <n v="243.24"/>
    <n v="0"/>
    <n v="243.24"/>
    <n v="43.783199999999994"/>
    <n v="287.02319999999997"/>
    <n v="1"/>
  </r>
  <r>
    <s v="ORD100398"/>
    <x v="310"/>
    <x v="280"/>
    <s v="Ahmedabad"/>
    <x v="6"/>
    <n v="380061"/>
    <s v="MED023"/>
    <x v="8"/>
    <x v="7"/>
    <s v="Lacto Calamine"/>
    <s v="No"/>
    <n v="1"/>
    <n v="270.19"/>
    <n v="0"/>
    <n v="5"/>
    <x v="0"/>
    <x v="1"/>
    <n v="1"/>
    <x v="397"/>
    <n v="1"/>
    <n v="270.19"/>
    <n v="0"/>
    <n v="270.19"/>
    <n v="13.509500000000001"/>
    <n v="283.6995"/>
    <n v="2"/>
  </r>
  <r>
    <s v="ORD100399"/>
    <x v="311"/>
    <x v="376"/>
    <s v="Ahmedabad"/>
    <x v="6"/>
    <n v="380061"/>
    <s v="MED021"/>
    <x v="9"/>
    <x v="7"/>
    <s v="Cipla"/>
    <s v="No"/>
    <n v="1"/>
    <n v="79.17"/>
    <n v="5"/>
    <n v="5"/>
    <x v="0"/>
    <x v="1"/>
    <n v="1"/>
    <x v="398"/>
    <n v="1"/>
    <n v="79.17"/>
    <n v="3.9585000000000004"/>
    <n v="75.211500000000001"/>
    <n v="3.7605750000000002"/>
    <n v="78.972075000000004"/>
    <n v="5"/>
  </r>
  <r>
    <s v="ORD100400"/>
    <x v="312"/>
    <x v="121"/>
    <s v="Noida"/>
    <x v="9"/>
    <n v="201304"/>
    <s v="MED028"/>
    <x v="3"/>
    <x v="3"/>
    <s v="Abbott"/>
    <s v="No"/>
    <n v="1"/>
    <n v="124.36"/>
    <n v="0"/>
    <n v="18"/>
    <x v="5"/>
    <x v="1"/>
    <n v="1"/>
    <x v="399"/>
    <n v="1"/>
    <n v="124.36"/>
    <n v="0"/>
    <n v="124.36"/>
    <n v="22.384799999999998"/>
    <n v="146.7448"/>
    <n v="2"/>
  </r>
  <r>
    <s v="ORD100401"/>
    <x v="313"/>
    <x v="377"/>
    <s v="Kolkata"/>
    <x v="10"/>
    <n v="700091"/>
    <s v="MED027"/>
    <x v="12"/>
    <x v="9"/>
    <s v="Mankind"/>
    <s v="No"/>
    <n v="2"/>
    <n v="95.76"/>
    <n v="5"/>
    <n v="5"/>
    <x v="5"/>
    <x v="1"/>
    <n v="1"/>
    <x v="400"/>
    <n v="1"/>
    <n v="191.52"/>
    <n v="9.5760000000000005"/>
    <n v="181.94400000000002"/>
    <n v="9.0972000000000008"/>
    <n v="191.0412"/>
    <n v="3"/>
  </r>
  <r>
    <s v="ORD100402"/>
    <x v="314"/>
    <x v="378"/>
    <s v="Chandigarh"/>
    <x v="4"/>
    <n v="160001"/>
    <s v="MED029"/>
    <x v="10"/>
    <x v="8"/>
    <s v="Sun Pharma"/>
    <s v="Yes"/>
    <n v="4"/>
    <n v="107.28"/>
    <n v="10"/>
    <n v="5"/>
    <x v="5"/>
    <x v="1"/>
    <n v="1"/>
    <x v="401"/>
    <n v="1"/>
    <n v="429.12"/>
    <n v="42.911999999999999"/>
    <n v="386.20800000000003"/>
    <n v="19.310400000000001"/>
    <n v="405.51840000000004"/>
    <n v="2"/>
  </r>
  <r>
    <s v="ORD100402"/>
    <x v="315"/>
    <x v="379"/>
    <s v="Lucknow"/>
    <x v="9"/>
    <n v="226016"/>
    <s v="MED013"/>
    <x v="16"/>
    <x v="3"/>
    <s v="Himalaya"/>
    <s v="No"/>
    <n v="2"/>
    <n v="181.71"/>
    <n v="5"/>
    <n v="18"/>
    <x v="2"/>
    <x v="0"/>
    <n v="1"/>
    <x v="402"/>
    <n v="1"/>
    <n v="363.42"/>
    <n v="18.171000000000003"/>
    <n v="345.24900000000002"/>
    <n v="62.144820000000003"/>
    <n v="407.39382000000001"/>
    <n v="1"/>
  </r>
  <r>
    <s v="ORD100404"/>
    <x v="316"/>
    <x v="380"/>
    <s v="Bengaluru"/>
    <x v="8"/>
    <n v="560100"/>
    <s v="MED006"/>
    <x v="18"/>
    <x v="10"/>
    <s v="USV"/>
    <s v="Yes"/>
    <n v="1"/>
    <n v="49.74"/>
    <n v="0"/>
    <n v="5"/>
    <x v="0"/>
    <x v="3"/>
    <n v="1"/>
    <x v="403"/>
    <n v="1"/>
    <n v="49.74"/>
    <n v="0"/>
    <n v="49.74"/>
    <n v="2.4870000000000001"/>
    <n v="52.227000000000004"/>
    <n v="0"/>
  </r>
  <r>
    <s v="ORD100405"/>
    <x v="240"/>
    <x v="381"/>
    <s v="Chandigarh"/>
    <x v="4"/>
    <n v="160019"/>
    <s v="MED003"/>
    <x v="6"/>
    <x v="4"/>
    <s v="Dr. Reddy's"/>
    <s v="No"/>
    <n v="1"/>
    <n v="26.13"/>
    <n v="5"/>
    <n v="5"/>
    <x v="2"/>
    <x v="1"/>
    <n v="1"/>
    <x v="404"/>
    <n v="1"/>
    <n v="26.13"/>
    <n v="1.3065"/>
    <n v="24.823499999999999"/>
    <n v="1.2411749999999999"/>
    <n v="26.064674999999998"/>
    <n v="2"/>
  </r>
  <r>
    <s v="ORD100405"/>
    <x v="196"/>
    <x v="382"/>
    <s v="Surat"/>
    <x v="6"/>
    <n v="395017"/>
    <s v="MED007"/>
    <x v="15"/>
    <x v="10"/>
    <s v="Sanofi"/>
    <s v="Yes"/>
    <n v="1"/>
    <n v="75.13"/>
    <n v="10"/>
    <n v="5"/>
    <x v="2"/>
    <x v="2"/>
    <n v="1"/>
    <x v="405"/>
    <n v="1"/>
    <n v="75.13"/>
    <n v="7.5129999999999999"/>
    <n v="67.61699999999999"/>
    <n v="3.3808499999999992"/>
    <n v="70.997849999999985"/>
    <n v="1"/>
  </r>
  <r>
    <s v="ORD100407"/>
    <x v="59"/>
    <x v="383"/>
    <s v="Delhi"/>
    <x v="0"/>
    <n v="110029"/>
    <s v="MED011"/>
    <x v="23"/>
    <x v="1"/>
    <s v="Cipla"/>
    <s v="No"/>
    <n v="1"/>
    <n v="23.5"/>
    <n v="10"/>
    <n v="12"/>
    <x v="4"/>
    <x v="1"/>
    <n v="1"/>
    <x v="406"/>
    <n v="1"/>
    <n v="23.5"/>
    <n v="2.35"/>
    <n v="21.15"/>
    <n v="2.5379999999999998"/>
    <n v="23.687999999999999"/>
    <n v="3"/>
  </r>
  <r>
    <s v="ORD100408"/>
    <x v="317"/>
    <x v="384"/>
    <s v="Ahmedabad"/>
    <x v="6"/>
    <n v="380061"/>
    <s v="MED015"/>
    <x v="24"/>
    <x v="11"/>
    <s v="Abbott"/>
    <s v="No"/>
    <n v="1"/>
    <n v="46.2"/>
    <n v="5"/>
    <n v="5"/>
    <x v="0"/>
    <x v="1"/>
    <n v="1"/>
    <x v="407"/>
    <n v="1"/>
    <n v="46.2"/>
    <n v="2.31"/>
    <n v="43.89"/>
    <n v="2.1944999999999997"/>
    <n v="46.084499999999998"/>
    <n v="3"/>
  </r>
  <r>
    <s v="ORD100409"/>
    <x v="236"/>
    <x v="385"/>
    <s v="Hyderabad"/>
    <x v="1"/>
    <n v="500090"/>
    <s v="MED009"/>
    <x v="21"/>
    <x v="6"/>
    <s v="Glenmark"/>
    <s v="Yes"/>
    <n v="3"/>
    <n v="92.33"/>
    <n v="10"/>
    <n v="5"/>
    <x v="3"/>
    <x v="1"/>
    <n v="1"/>
    <x v="408"/>
    <n v="1"/>
    <n v="276.99"/>
    <n v="27.699000000000002"/>
    <n v="249.291"/>
    <n v="12.464549999999999"/>
    <n v="261.75554999999997"/>
    <n v="2"/>
  </r>
  <r>
    <s v="ORD100410"/>
    <x v="318"/>
    <x v="386"/>
    <s v="Gurugram"/>
    <x v="11"/>
    <n v="122016"/>
    <s v="MED019"/>
    <x v="26"/>
    <x v="8"/>
    <s v="Cipla"/>
    <s v="No"/>
    <n v="1"/>
    <n v="133.47999999999999"/>
    <n v="5"/>
    <n v="12"/>
    <x v="3"/>
    <x v="1"/>
    <n v="1"/>
    <x v="409"/>
    <n v="1"/>
    <n v="133.47999999999999"/>
    <n v="6.6739999999999995"/>
    <n v="126.80599999999998"/>
    <n v="15.216719999999999"/>
    <n v="142.02271999999999"/>
    <n v="3"/>
  </r>
  <r>
    <s v="ORD100411"/>
    <x v="319"/>
    <x v="387"/>
    <s v="Lucknow"/>
    <x v="9"/>
    <n v="226021"/>
    <s v="MED024"/>
    <x v="0"/>
    <x v="0"/>
    <s v="Abbott"/>
    <s v="No"/>
    <n v="3"/>
    <n v="123.68"/>
    <n v="5"/>
    <n v="5"/>
    <x v="4"/>
    <x v="1"/>
    <n v="1"/>
    <x v="410"/>
    <n v="1"/>
    <n v="371.04"/>
    <n v="18.552"/>
    <n v="352.488"/>
    <n v="17.624400000000001"/>
    <n v="370.11239999999998"/>
    <n v="4"/>
  </r>
  <r>
    <s v="ORD100412"/>
    <x v="265"/>
    <x v="388"/>
    <s v="Bengaluru"/>
    <x v="8"/>
    <n v="560034"/>
    <s v="MED025"/>
    <x v="27"/>
    <x v="0"/>
    <s v="Blue Cross"/>
    <s v="Yes"/>
    <n v="2"/>
    <n v="65.03"/>
    <n v="0"/>
    <n v="12"/>
    <x v="3"/>
    <x v="3"/>
    <n v="1"/>
    <x v="411"/>
    <n v="1"/>
    <n v="130.06"/>
    <n v="0"/>
    <n v="130.06"/>
    <n v="15.607200000000001"/>
    <n v="145.66720000000001"/>
    <n v="0"/>
  </r>
  <r>
    <s v="ORD100413"/>
    <x v="320"/>
    <x v="389"/>
    <s v="Gurugram"/>
    <x v="11"/>
    <n v="122002"/>
    <s v="MED016"/>
    <x v="17"/>
    <x v="11"/>
    <s v="Emcure"/>
    <s v="No"/>
    <n v="1"/>
    <n v="99.89"/>
    <n v="0"/>
    <n v="18"/>
    <x v="5"/>
    <x v="2"/>
    <n v="1"/>
    <x v="412"/>
    <n v="1"/>
    <n v="99.89"/>
    <n v="0"/>
    <n v="99.89"/>
    <n v="17.9802"/>
    <n v="117.8702"/>
    <n v="2"/>
  </r>
  <r>
    <s v="ORD100414"/>
    <x v="23"/>
    <x v="390"/>
    <s v="Delhi"/>
    <x v="0"/>
    <n v="110029"/>
    <s v="MED021"/>
    <x v="9"/>
    <x v="7"/>
    <s v="Cipla"/>
    <s v="No"/>
    <n v="1"/>
    <n v="87.74"/>
    <n v="5"/>
    <n v="5"/>
    <x v="5"/>
    <x v="1"/>
    <n v="1"/>
    <x v="413"/>
    <n v="1"/>
    <n v="87.74"/>
    <n v="4.3869999999999996"/>
    <n v="83.352999999999994"/>
    <n v="4.1676500000000001"/>
    <n v="87.520649999999989"/>
    <n v="2"/>
  </r>
  <r>
    <s v="ORD100415"/>
    <x v="321"/>
    <x v="391"/>
    <s v="Lucknow"/>
    <x v="9"/>
    <n v="226024"/>
    <s v="MED021"/>
    <x v="9"/>
    <x v="7"/>
    <s v="Cipla"/>
    <s v="No"/>
    <n v="4"/>
    <n v="73.88"/>
    <n v="5"/>
    <n v="5"/>
    <x v="1"/>
    <x v="2"/>
    <n v="1"/>
    <x v="414"/>
    <n v="1"/>
    <n v="295.52"/>
    <n v="14.776"/>
    <n v="280.74399999999997"/>
    <n v="14.037199999999999"/>
    <n v="294.78119999999996"/>
    <n v="1"/>
  </r>
  <r>
    <s v="ORD100416"/>
    <x v="88"/>
    <x v="392"/>
    <s v="Gurugram"/>
    <x v="11"/>
    <n v="122002"/>
    <s v="MED016"/>
    <x v="17"/>
    <x v="11"/>
    <s v="Emcure"/>
    <s v="No"/>
    <n v="4"/>
    <n v="92.59"/>
    <n v="15"/>
    <n v="12"/>
    <x v="2"/>
    <x v="1"/>
    <n v="1"/>
    <x v="415"/>
    <n v="1"/>
    <n v="370.36"/>
    <n v="55.554000000000002"/>
    <n v="314.80600000000004"/>
    <n v="37.776720000000005"/>
    <n v="352.58272000000005"/>
    <n v="3"/>
  </r>
  <r>
    <s v="ORD100417"/>
    <x v="207"/>
    <x v="393"/>
    <s v="Bengaluru"/>
    <x v="8"/>
    <n v="560034"/>
    <s v="MED006"/>
    <x v="18"/>
    <x v="10"/>
    <s v="USV"/>
    <s v="Yes"/>
    <n v="1"/>
    <n v="46.91"/>
    <n v="10"/>
    <n v="18"/>
    <x v="1"/>
    <x v="2"/>
    <n v="1"/>
    <x v="416"/>
    <n v="1"/>
    <n v="46.91"/>
    <n v="4.6909999999999998"/>
    <n v="42.218999999999994"/>
    <n v="7.5994199999999985"/>
    <n v="49.818419999999989"/>
    <n v="0"/>
  </r>
  <r>
    <s v="ORD100418"/>
    <x v="322"/>
    <x v="394"/>
    <s v="Ahmedabad"/>
    <x v="6"/>
    <n v="380015"/>
    <s v="MED016"/>
    <x v="17"/>
    <x v="11"/>
    <s v="Emcure"/>
    <s v="No"/>
    <n v="1"/>
    <n v="96.97"/>
    <n v="10"/>
    <n v="5"/>
    <x v="0"/>
    <x v="1"/>
    <n v="1"/>
    <x v="417"/>
    <n v="1"/>
    <n v="96.97"/>
    <n v="9.697000000000001"/>
    <n v="87.272999999999996"/>
    <n v="4.3636499999999998"/>
    <n v="91.636650000000003"/>
    <n v="4"/>
  </r>
  <r>
    <s v="ORD100419"/>
    <x v="323"/>
    <x v="395"/>
    <s v="Chandigarh"/>
    <x v="4"/>
    <n v="160017"/>
    <s v="MED017"/>
    <x v="1"/>
    <x v="1"/>
    <s v="Abbott"/>
    <s v="No"/>
    <n v="1"/>
    <n v="139.66"/>
    <n v="0"/>
    <n v="5"/>
    <x v="5"/>
    <x v="0"/>
    <n v="1"/>
    <x v="418"/>
    <n v="1"/>
    <n v="139.66"/>
    <n v="0"/>
    <n v="139.66"/>
    <n v="6.9829999999999997"/>
    <n v="146.643"/>
    <n v="2"/>
  </r>
  <r>
    <s v="ORD100420"/>
    <x v="198"/>
    <x v="396"/>
    <s v="Delhi"/>
    <x v="0"/>
    <n v="110024"/>
    <s v="MED029"/>
    <x v="10"/>
    <x v="8"/>
    <s v="Sun Pharma"/>
    <s v="Yes"/>
    <n v="2"/>
    <n v="103.75"/>
    <n v="5"/>
    <n v="5"/>
    <x v="1"/>
    <x v="3"/>
    <n v="1"/>
    <x v="419"/>
    <n v="1"/>
    <n v="207.5"/>
    <n v="10.375"/>
    <n v="197.125"/>
    <n v="9.8562499999999993"/>
    <n v="206.98124999999999"/>
    <n v="0"/>
  </r>
  <r>
    <s v="ORD100421"/>
    <x v="324"/>
    <x v="397"/>
    <s v="Indore"/>
    <x v="2"/>
    <n v="452020"/>
    <s v="MED014"/>
    <x v="19"/>
    <x v="3"/>
    <s v="Abbott"/>
    <s v="No"/>
    <n v="2"/>
    <n v="158.71"/>
    <n v="10"/>
    <n v="5"/>
    <x v="3"/>
    <x v="1"/>
    <n v="1"/>
    <x v="420"/>
    <n v="1"/>
    <n v="317.42"/>
    <n v="31.742000000000004"/>
    <n v="285.678"/>
    <n v="14.283899999999999"/>
    <n v="299.96190000000001"/>
    <n v="3"/>
  </r>
  <r>
    <s v="ORD100422"/>
    <x v="90"/>
    <x v="398"/>
    <s v="Surat"/>
    <x v="6"/>
    <n v="395001"/>
    <s v="MED015"/>
    <x v="24"/>
    <x v="11"/>
    <s v="Abbott"/>
    <s v="No"/>
    <n v="2"/>
    <n v="43.13"/>
    <n v="5"/>
    <n v="5"/>
    <x v="0"/>
    <x v="1"/>
    <n v="1"/>
    <x v="421"/>
    <n v="1"/>
    <n v="86.26"/>
    <n v="4.3129999999999997"/>
    <n v="81.947000000000003"/>
    <n v="4.0973500000000005"/>
    <n v="86.044350000000009"/>
    <n v="3"/>
  </r>
  <r>
    <s v="ORD100423"/>
    <x v="325"/>
    <x v="399"/>
    <s v="Kolkata"/>
    <x v="10"/>
    <n v="700102"/>
    <s v="MED027"/>
    <x v="12"/>
    <x v="9"/>
    <s v="Mankind"/>
    <s v="No"/>
    <n v="1"/>
    <n v="86.07"/>
    <n v="5"/>
    <n v="12"/>
    <x v="0"/>
    <x v="1"/>
    <n v="1"/>
    <x v="422"/>
    <n v="1"/>
    <n v="86.07"/>
    <n v="4.3034999999999997"/>
    <n v="81.766499999999994"/>
    <n v="9.8119799999999984"/>
    <n v="91.578479999999985"/>
    <n v="4"/>
  </r>
  <r>
    <s v="ORD100423"/>
    <x v="326"/>
    <x v="400"/>
    <s v="Surat"/>
    <x v="6"/>
    <n v="395010"/>
    <s v="MED020"/>
    <x v="4"/>
    <x v="4"/>
    <s v="Dr. Reddy's"/>
    <s v="Yes"/>
    <n v="2"/>
    <n v="48.42"/>
    <n v="15"/>
    <n v="18"/>
    <x v="5"/>
    <x v="0"/>
    <n v="1"/>
    <x v="423"/>
    <n v="1"/>
    <n v="96.84"/>
    <n v="14.526000000000002"/>
    <n v="82.314000000000007"/>
    <n v="14.816520000000001"/>
    <n v="97.130520000000004"/>
    <n v="0"/>
  </r>
  <r>
    <s v="ORD100425"/>
    <x v="327"/>
    <x v="401"/>
    <s v="Jaipur"/>
    <x v="5"/>
    <n v="302019"/>
    <s v="MED014"/>
    <x v="19"/>
    <x v="3"/>
    <s v="Abbott"/>
    <s v="No"/>
    <n v="1"/>
    <n v="159.01"/>
    <n v="10"/>
    <n v="12"/>
    <x v="5"/>
    <x v="1"/>
    <n v="1"/>
    <x v="424"/>
    <n v="1"/>
    <n v="159.01"/>
    <n v="15.901"/>
    <n v="143.10899999999998"/>
    <n v="17.173079999999999"/>
    <n v="160.28207999999998"/>
    <n v="2"/>
  </r>
  <r>
    <s v="ORD100426"/>
    <x v="328"/>
    <x v="402"/>
    <s v="Gurugram"/>
    <x v="11"/>
    <n v="122016"/>
    <s v="MED008"/>
    <x v="7"/>
    <x v="6"/>
    <s v="Zydus"/>
    <s v="Yes"/>
    <n v="4"/>
    <n v="55.96"/>
    <n v="5"/>
    <n v="12"/>
    <x v="4"/>
    <x v="1"/>
    <n v="1"/>
    <x v="425"/>
    <n v="1"/>
    <n v="223.84"/>
    <n v="11.192"/>
    <n v="212.648"/>
    <n v="25.517759999999999"/>
    <n v="238.16576000000001"/>
    <n v="2"/>
  </r>
  <r>
    <s v="ORD100426"/>
    <x v="112"/>
    <x v="403"/>
    <s v="Jaipur"/>
    <x v="5"/>
    <n v="302021"/>
    <s v="MED004"/>
    <x v="5"/>
    <x v="5"/>
    <s v="Sun Pharma"/>
    <s v="Yes"/>
    <n v="2"/>
    <n v="107.94"/>
    <n v="0"/>
    <n v="5"/>
    <x v="4"/>
    <x v="1"/>
    <n v="1"/>
    <x v="426"/>
    <n v="1"/>
    <n v="215.88"/>
    <n v="0"/>
    <n v="215.88"/>
    <n v="10.794"/>
    <n v="226.67400000000001"/>
    <n v="1"/>
  </r>
  <r>
    <s v="ORD100428"/>
    <x v="278"/>
    <x v="404"/>
    <s v="Chennai"/>
    <x v="7"/>
    <n v="600096"/>
    <s v="MED009"/>
    <x v="21"/>
    <x v="6"/>
    <s v="Glenmark"/>
    <s v="Yes"/>
    <n v="3"/>
    <n v="87.5"/>
    <n v="5"/>
    <n v="5"/>
    <x v="2"/>
    <x v="0"/>
    <n v="1"/>
    <x v="427"/>
    <n v="1"/>
    <n v="262.5"/>
    <n v="13.125"/>
    <n v="249.375"/>
    <n v="12.46875"/>
    <n v="261.84375"/>
    <n v="1"/>
  </r>
  <r>
    <s v="ORD100429"/>
    <x v="187"/>
    <x v="405"/>
    <s v="Bengaluru"/>
    <x v="8"/>
    <n v="560038"/>
    <s v="MED012"/>
    <x v="29"/>
    <x v="3"/>
    <s v="Mankind"/>
    <s v="No"/>
    <n v="2"/>
    <n v="121.27"/>
    <n v="20"/>
    <n v="12"/>
    <x v="3"/>
    <x v="0"/>
    <n v="1"/>
    <x v="428"/>
    <n v="1"/>
    <n v="242.54"/>
    <n v="48.508000000000003"/>
    <n v="194.03199999999998"/>
    <n v="23.283840000000001"/>
    <n v="217.31583999999998"/>
    <n v="0"/>
  </r>
  <r>
    <s v="ORD100430"/>
    <x v="326"/>
    <x v="406"/>
    <s v="Noida"/>
    <x v="9"/>
    <n v="201307"/>
    <s v="MED008"/>
    <x v="7"/>
    <x v="6"/>
    <s v="Zydus"/>
    <s v="Yes"/>
    <n v="2"/>
    <n v="66.27"/>
    <n v="0"/>
    <n v="5"/>
    <x v="1"/>
    <x v="2"/>
    <n v="1"/>
    <x v="429"/>
    <n v="1"/>
    <n v="132.54"/>
    <n v="0"/>
    <n v="132.54"/>
    <n v="6.6269999999999989"/>
    <n v="139.167"/>
    <n v="2"/>
  </r>
  <r>
    <s v="ORD100431"/>
    <x v="265"/>
    <x v="407"/>
    <s v="Chandigarh"/>
    <x v="4"/>
    <n v="160017"/>
    <s v="MED023"/>
    <x v="8"/>
    <x v="7"/>
    <s v="Lacto Calamine"/>
    <s v="No"/>
    <n v="1"/>
    <n v="294.52999999999997"/>
    <n v="10"/>
    <n v="5"/>
    <x v="1"/>
    <x v="0"/>
    <n v="1"/>
    <x v="430"/>
    <n v="1"/>
    <n v="294.52999999999997"/>
    <n v="29.452999999999996"/>
    <n v="265.077"/>
    <n v="13.25385"/>
    <n v="278.33085"/>
    <n v="2"/>
  </r>
  <r>
    <s v="ORD100431"/>
    <x v="329"/>
    <x v="408"/>
    <s v="Pune"/>
    <x v="3"/>
    <n v="411057"/>
    <s v="MED003"/>
    <x v="6"/>
    <x v="4"/>
    <s v="Dr. Reddy's"/>
    <s v="No"/>
    <n v="2"/>
    <n v="30.12"/>
    <n v="15"/>
    <n v="12"/>
    <x v="3"/>
    <x v="1"/>
    <n v="1"/>
    <x v="431"/>
    <n v="1"/>
    <n v="60.24"/>
    <n v="9.0359999999999996"/>
    <n v="51.204000000000001"/>
    <n v="6.1444799999999997"/>
    <n v="57.348480000000002"/>
    <n v="1"/>
  </r>
  <r>
    <s v="ORD100433"/>
    <x v="256"/>
    <x v="409"/>
    <s v="Gurugram"/>
    <x v="11"/>
    <n v="122018"/>
    <s v="MED027"/>
    <x v="12"/>
    <x v="9"/>
    <s v="Mankind"/>
    <s v="No"/>
    <n v="1"/>
    <n v="96.28"/>
    <n v="0"/>
    <n v="18"/>
    <x v="4"/>
    <x v="1"/>
    <n v="1"/>
    <x v="432"/>
    <n v="1"/>
    <n v="96.28"/>
    <n v="0"/>
    <n v="96.28"/>
    <n v="17.330400000000001"/>
    <n v="113.6104"/>
    <n v="3"/>
  </r>
  <r>
    <s v="ORD100433"/>
    <x v="330"/>
    <x v="410"/>
    <s v="Jaipur"/>
    <x v="5"/>
    <n v="302001"/>
    <s v="MED023"/>
    <x v="8"/>
    <x v="7"/>
    <s v="Lacto Calamine"/>
    <s v="No"/>
    <n v="1"/>
    <n v="276.8"/>
    <n v="0"/>
    <n v="5"/>
    <x v="2"/>
    <x v="1"/>
    <n v="1"/>
    <x v="433"/>
    <n v="1"/>
    <n v="276.8"/>
    <n v="0"/>
    <n v="276.8"/>
    <n v="13.84"/>
    <n v="290.64"/>
    <n v="2"/>
  </r>
  <r>
    <s v="ORD100435"/>
    <x v="331"/>
    <x v="411"/>
    <s v="Chandigarh"/>
    <x v="4"/>
    <n v="160001"/>
    <s v="MED013"/>
    <x v="16"/>
    <x v="3"/>
    <s v="Himalaya"/>
    <s v="No"/>
    <n v="1"/>
    <n v="149.44999999999999"/>
    <n v="0"/>
    <n v="18"/>
    <x v="0"/>
    <x v="1"/>
    <n v="1"/>
    <x v="434"/>
    <n v="1"/>
    <n v="149.44999999999999"/>
    <n v="0"/>
    <n v="149.44999999999999"/>
    <n v="26.901"/>
    <n v="176.351"/>
    <n v="4"/>
  </r>
  <r>
    <s v="ORD100436"/>
    <x v="332"/>
    <x v="412"/>
    <s v="Pune"/>
    <x v="3"/>
    <n v="411045"/>
    <s v="MED012"/>
    <x v="29"/>
    <x v="3"/>
    <s v="Mankind"/>
    <s v="No"/>
    <n v="5"/>
    <n v="114.56"/>
    <n v="10"/>
    <n v="5"/>
    <x v="1"/>
    <x v="1"/>
    <n v="1"/>
    <x v="435"/>
    <n v="1"/>
    <n v="572.79999999999995"/>
    <n v="57.28"/>
    <n v="515.52"/>
    <n v="25.776"/>
    <n v="541.29599999999994"/>
    <n v="2"/>
  </r>
  <r>
    <s v="ORD100437"/>
    <x v="333"/>
    <x v="413"/>
    <s v="Mumbai"/>
    <x v="3"/>
    <n v="400069"/>
    <s v="MED018"/>
    <x v="14"/>
    <x v="8"/>
    <s v="Mankind"/>
    <s v="No"/>
    <n v="1"/>
    <n v="110.34"/>
    <n v="15"/>
    <n v="12"/>
    <x v="5"/>
    <x v="1"/>
    <n v="1"/>
    <x v="436"/>
    <n v="1"/>
    <n v="110.34"/>
    <n v="16.551000000000002"/>
    <n v="93.789000000000001"/>
    <n v="11.25468"/>
    <n v="105.04367999999999"/>
    <n v="3"/>
  </r>
  <r>
    <s v="ORD100438"/>
    <x v="188"/>
    <x v="414"/>
    <s v="Ahmedabad"/>
    <x v="6"/>
    <n v="380058"/>
    <s v="MED025"/>
    <x v="27"/>
    <x v="0"/>
    <s v="Blue Cross"/>
    <s v="Yes"/>
    <n v="1"/>
    <n v="63.16"/>
    <n v="10"/>
    <n v="18"/>
    <x v="5"/>
    <x v="1"/>
    <n v="1"/>
    <x v="437"/>
    <n v="1"/>
    <n v="63.16"/>
    <n v="6.3159999999999989"/>
    <n v="56.843999999999994"/>
    <n v="10.231919999999999"/>
    <n v="67.075919999999996"/>
    <n v="3"/>
  </r>
  <r>
    <s v="ORD100439"/>
    <x v="270"/>
    <x v="415"/>
    <s v="Kolkata"/>
    <x v="10"/>
    <n v="700091"/>
    <s v="MED021"/>
    <x v="9"/>
    <x v="7"/>
    <s v="Cipla"/>
    <s v="No"/>
    <n v="3"/>
    <n v="77.040000000000006"/>
    <n v="10"/>
    <n v="5"/>
    <x v="4"/>
    <x v="1"/>
    <n v="1"/>
    <x v="438"/>
    <n v="1"/>
    <n v="231.12"/>
    <n v="23.111999999999998"/>
    <n v="208.00800000000001"/>
    <n v="10.400399999999999"/>
    <n v="218.4084"/>
    <n v="2"/>
  </r>
  <r>
    <s v="ORD100440"/>
    <x v="329"/>
    <x v="416"/>
    <s v="Chennai"/>
    <x v="7"/>
    <n v="600018"/>
    <s v="MED003"/>
    <x v="6"/>
    <x v="4"/>
    <s v="Dr. Reddy's"/>
    <s v="No"/>
    <n v="1"/>
    <n v="30.3"/>
    <n v="5"/>
    <n v="12"/>
    <x v="1"/>
    <x v="2"/>
    <n v="1"/>
    <x v="439"/>
    <n v="1"/>
    <n v="30.3"/>
    <n v="1.5149999999999999"/>
    <n v="28.785"/>
    <n v="3.4542000000000002"/>
    <n v="32.239199999999997"/>
    <n v="1"/>
  </r>
  <r>
    <s v="ORD100441"/>
    <x v="334"/>
    <x v="417"/>
    <s v="Bengaluru"/>
    <x v="8"/>
    <n v="560034"/>
    <s v="MED024"/>
    <x v="0"/>
    <x v="0"/>
    <s v="Abbott"/>
    <s v="No"/>
    <n v="2"/>
    <n v="151.97"/>
    <n v="5"/>
    <n v="5"/>
    <x v="3"/>
    <x v="1"/>
    <n v="1"/>
    <x v="440"/>
    <n v="1"/>
    <n v="303.94"/>
    <n v="15.197000000000001"/>
    <n v="288.74299999999999"/>
    <n v="14.437149999999999"/>
    <n v="303.18014999999997"/>
    <n v="1"/>
  </r>
  <r>
    <s v="ORD100442"/>
    <x v="214"/>
    <x v="418"/>
    <s v="Hyderabad"/>
    <x v="1"/>
    <n v="500001"/>
    <s v="MED027"/>
    <x v="12"/>
    <x v="9"/>
    <s v="Mankind"/>
    <s v="No"/>
    <n v="1"/>
    <n v="99.47"/>
    <n v="0"/>
    <n v="5"/>
    <x v="0"/>
    <x v="3"/>
    <n v="1"/>
    <x v="441"/>
    <n v="1"/>
    <n v="99.47"/>
    <n v="0"/>
    <n v="99.47"/>
    <n v="4.9735000000000005"/>
    <n v="104.4435"/>
    <n v="1"/>
  </r>
  <r>
    <s v="ORD100443"/>
    <x v="335"/>
    <x v="419"/>
    <s v="Indore"/>
    <x v="2"/>
    <n v="452016"/>
    <s v="MED016"/>
    <x v="17"/>
    <x v="11"/>
    <s v="Emcure"/>
    <s v="No"/>
    <n v="1"/>
    <n v="101.34"/>
    <n v="15"/>
    <n v="12"/>
    <x v="1"/>
    <x v="1"/>
    <n v="1"/>
    <x v="442"/>
    <n v="1"/>
    <n v="101.34"/>
    <n v="15.201000000000001"/>
    <n v="86.13900000000001"/>
    <n v="10.336680000000001"/>
    <n v="96.475680000000011"/>
    <n v="1"/>
  </r>
  <r>
    <s v="ORD100444"/>
    <x v="336"/>
    <x v="420"/>
    <s v="Kolkata"/>
    <x v="10"/>
    <n v="700091"/>
    <s v="MED008"/>
    <x v="7"/>
    <x v="6"/>
    <s v="Zydus"/>
    <s v="Yes"/>
    <n v="3"/>
    <n v="56.71"/>
    <n v="5"/>
    <n v="12"/>
    <x v="5"/>
    <x v="1"/>
    <n v="1"/>
    <x v="443"/>
    <n v="1"/>
    <n v="170.13"/>
    <n v="8.5064999999999991"/>
    <n v="161.62350000000001"/>
    <n v="19.394819999999999"/>
    <n v="181.01832000000002"/>
    <n v="4"/>
  </r>
  <r>
    <s v="ORD100445"/>
    <x v="337"/>
    <x v="421"/>
    <s v="Gurugram"/>
    <x v="11"/>
    <n v="122001"/>
    <s v="MED006"/>
    <x v="18"/>
    <x v="10"/>
    <s v="USV"/>
    <s v="Yes"/>
    <n v="2"/>
    <n v="41.06"/>
    <n v="5"/>
    <n v="5"/>
    <x v="0"/>
    <x v="1"/>
    <n v="1"/>
    <x v="444"/>
    <n v="1"/>
    <n v="82.12"/>
    <n v="4.1059999999999999"/>
    <n v="78.01400000000001"/>
    <n v="3.9007000000000005"/>
    <n v="81.914700000000011"/>
    <n v="5"/>
  </r>
  <r>
    <s v="ORD100446"/>
    <x v="127"/>
    <x v="422"/>
    <s v="Pune"/>
    <x v="3"/>
    <n v="411045"/>
    <s v="MED020"/>
    <x v="4"/>
    <x v="4"/>
    <s v="Dr. Reddy's"/>
    <s v="Yes"/>
    <n v="3"/>
    <n v="51.18"/>
    <n v="5"/>
    <n v="5"/>
    <x v="5"/>
    <x v="2"/>
    <n v="1"/>
    <x v="445"/>
    <n v="1"/>
    <n v="153.54"/>
    <n v="7.6769999999999996"/>
    <n v="145.863"/>
    <n v="7.2931500000000007"/>
    <n v="153.15615"/>
    <n v="2"/>
  </r>
  <r>
    <s v="ORD100447"/>
    <x v="338"/>
    <x v="423"/>
    <s v="Hyderabad"/>
    <x v="1"/>
    <n v="500084"/>
    <s v="MED014"/>
    <x v="19"/>
    <x v="3"/>
    <s v="Abbott"/>
    <s v="No"/>
    <n v="2"/>
    <n v="142.18"/>
    <n v="15"/>
    <n v="5"/>
    <x v="2"/>
    <x v="1"/>
    <n v="1"/>
    <x v="446"/>
    <n v="1"/>
    <n v="284.36"/>
    <n v="42.654000000000003"/>
    <n v="241.70600000000002"/>
    <n v="12.085300000000002"/>
    <n v="253.79130000000001"/>
    <n v="3"/>
  </r>
  <r>
    <s v="ORD100448"/>
    <x v="90"/>
    <x v="424"/>
    <s v="Indore"/>
    <x v="2"/>
    <n v="452010"/>
    <s v="MED004"/>
    <x v="5"/>
    <x v="5"/>
    <s v="Sun Pharma"/>
    <s v="Yes"/>
    <n v="3"/>
    <n v="120.68"/>
    <n v="5"/>
    <n v="12"/>
    <x v="2"/>
    <x v="1"/>
    <n v="1"/>
    <x v="447"/>
    <n v="1"/>
    <n v="362.04"/>
    <n v="18.102"/>
    <n v="343.93800000000005"/>
    <n v="41.272560000000006"/>
    <n v="385.21056000000004"/>
    <n v="2"/>
  </r>
  <r>
    <s v="ORD100449"/>
    <x v="174"/>
    <x v="425"/>
    <s v="Kolkata"/>
    <x v="10"/>
    <n v="700029"/>
    <s v="MED016"/>
    <x v="17"/>
    <x v="11"/>
    <s v="Emcure"/>
    <s v="No"/>
    <n v="1"/>
    <n v="117.72"/>
    <n v="10"/>
    <n v="12"/>
    <x v="1"/>
    <x v="1"/>
    <n v="1"/>
    <x v="448"/>
    <n v="1"/>
    <n v="117.72"/>
    <n v="11.772"/>
    <n v="105.94799999999999"/>
    <n v="12.713760000000001"/>
    <n v="118.66175999999999"/>
    <n v="1"/>
  </r>
  <r>
    <s v="ORD100450"/>
    <x v="109"/>
    <x v="426"/>
    <s v="Kolkata"/>
    <x v="10"/>
    <n v="700001"/>
    <s v="MED004"/>
    <x v="5"/>
    <x v="5"/>
    <s v="Sun Pharma"/>
    <s v="Yes"/>
    <n v="2"/>
    <n v="98.58"/>
    <n v="10"/>
    <n v="12"/>
    <x v="1"/>
    <x v="2"/>
    <n v="1"/>
    <x v="449"/>
    <n v="1"/>
    <n v="197.16"/>
    <n v="19.715999999999998"/>
    <n v="177.44399999999999"/>
    <n v="21.293279999999999"/>
    <n v="198.73728"/>
    <n v="0"/>
  </r>
  <r>
    <s v="ORD100451"/>
    <x v="210"/>
    <x v="181"/>
    <s v="Jaipur"/>
    <x v="5"/>
    <n v="302033"/>
    <s v="MED030"/>
    <x v="28"/>
    <x v="8"/>
    <s v="Cipla"/>
    <s v="Yes"/>
    <n v="3"/>
    <n v="277.27999999999997"/>
    <n v="5"/>
    <n v="5"/>
    <x v="2"/>
    <x v="1"/>
    <n v="1"/>
    <x v="450"/>
    <n v="1"/>
    <n v="831.83999999999992"/>
    <n v="41.591999999999999"/>
    <n v="790.24799999999993"/>
    <n v="39.5124"/>
    <n v="829.76039999999989"/>
    <n v="2"/>
  </r>
  <r>
    <s v="ORD100452"/>
    <x v="339"/>
    <x v="427"/>
    <s v="Pune"/>
    <x v="3"/>
    <n v="411045"/>
    <s v="MED022"/>
    <x v="25"/>
    <x v="7"/>
    <s v="Himalaya"/>
    <s v="No"/>
    <n v="2"/>
    <n v="190.61"/>
    <n v="5"/>
    <n v="5"/>
    <x v="5"/>
    <x v="1"/>
    <n v="1"/>
    <x v="451"/>
    <n v="1"/>
    <n v="381.22"/>
    <n v="19.061"/>
    <n v="362.15900000000005"/>
    <n v="18.107950000000002"/>
    <n v="380.26695000000007"/>
    <n v="2"/>
  </r>
  <r>
    <s v="ORD100453"/>
    <x v="340"/>
    <x v="428"/>
    <s v="Chandigarh"/>
    <x v="4"/>
    <n v="160001"/>
    <s v="MED026"/>
    <x v="20"/>
    <x v="9"/>
    <s v="Cipla"/>
    <s v="No"/>
    <n v="4"/>
    <n v="188.84"/>
    <n v="10"/>
    <n v="12"/>
    <x v="0"/>
    <x v="1"/>
    <n v="1"/>
    <x v="452"/>
    <n v="1"/>
    <n v="755.36"/>
    <n v="75.536000000000001"/>
    <n v="679.82400000000007"/>
    <n v="81.578880000000012"/>
    <n v="761.4028800000001"/>
    <n v="2"/>
  </r>
  <r>
    <s v="ORD100454"/>
    <x v="341"/>
    <x v="429"/>
    <s v="Chandigarh"/>
    <x v="4"/>
    <n v="160019"/>
    <s v="MED010"/>
    <x v="13"/>
    <x v="1"/>
    <s v="Sun Pharma"/>
    <s v="Yes"/>
    <n v="2"/>
    <n v="73.040000000000006"/>
    <n v="5"/>
    <n v="12"/>
    <x v="3"/>
    <x v="3"/>
    <n v="1"/>
    <x v="453"/>
    <n v="1"/>
    <n v="146.08000000000001"/>
    <n v="7.3040000000000012"/>
    <n v="138.77600000000001"/>
    <n v="16.653120000000001"/>
    <n v="155.42912000000001"/>
    <n v="0"/>
  </r>
  <r>
    <s v="ORD100455"/>
    <x v="342"/>
    <x v="430"/>
    <s v="Delhi"/>
    <x v="0"/>
    <n v="110001"/>
    <s v="MED005"/>
    <x v="11"/>
    <x v="5"/>
    <s v="Cipla"/>
    <s v="Yes"/>
    <n v="3"/>
    <n v="100.58"/>
    <n v="15"/>
    <n v="18"/>
    <x v="2"/>
    <x v="1"/>
    <n v="1"/>
    <x v="454"/>
    <n v="1"/>
    <n v="301.74"/>
    <n v="45.261000000000003"/>
    <n v="256.47899999999998"/>
    <n v="46.166219999999996"/>
    <n v="302.64521999999999"/>
    <n v="3"/>
  </r>
  <r>
    <s v="ORD100456"/>
    <x v="343"/>
    <x v="197"/>
    <s v="Surat"/>
    <x v="6"/>
    <n v="395001"/>
    <s v="MED029"/>
    <x v="10"/>
    <x v="8"/>
    <s v="Sun Pharma"/>
    <s v="Yes"/>
    <n v="2"/>
    <n v="87.66"/>
    <n v="10"/>
    <n v="12"/>
    <x v="0"/>
    <x v="1"/>
    <n v="1"/>
    <x v="455"/>
    <n v="1"/>
    <n v="175.32"/>
    <n v="17.531999999999996"/>
    <n v="157.78800000000001"/>
    <n v="18.934560000000001"/>
    <n v="176.72256000000002"/>
    <n v="5"/>
  </r>
  <r>
    <s v="ORD100457"/>
    <x v="344"/>
    <x v="431"/>
    <s v="Surat"/>
    <x v="6"/>
    <n v="395003"/>
    <s v="MED029"/>
    <x v="10"/>
    <x v="8"/>
    <s v="Sun Pharma"/>
    <s v="Yes"/>
    <n v="1"/>
    <n v="92.31"/>
    <n v="10"/>
    <n v="12"/>
    <x v="2"/>
    <x v="1"/>
    <n v="1"/>
    <x v="456"/>
    <n v="1"/>
    <n v="92.31"/>
    <n v="9.2309999999999999"/>
    <n v="83.079000000000008"/>
    <n v="9.9694800000000008"/>
    <n v="93.048480000000012"/>
    <n v="1"/>
  </r>
  <r>
    <s v="ORD100457"/>
    <x v="82"/>
    <x v="432"/>
    <s v="Indore"/>
    <x v="2"/>
    <n v="452016"/>
    <s v="MED030"/>
    <x v="28"/>
    <x v="8"/>
    <s v="Cipla"/>
    <s v="Yes"/>
    <n v="1"/>
    <n v="287.44"/>
    <n v="20"/>
    <n v="12"/>
    <x v="5"/>
    <x v="3"/>
    <n v="1"/>
    <x v="457"/>
    <n v="1"/>
    <n v="287.44"/>
    <n v="57.488"/>
    <n v="229.952"/>
    <n v="27.594239999999999"/>
    <n v="257.54624000000001"/>
    <n v="1"/>
  </r>
  <r>
    <s v="ORD100457"/>
    <x v="345"/>
    <x v="433"/>
    <s v="Bengaluru"/>
    <x v="8"/>
    <n v="560066"/>
    <s v="MED019"/>
    <x v="26"/>
    <x v="8"/>
    <s v="Cipla"/>
    <s v="No"/>
    <n v="2"/>
    <n v="157.56"/>
    <n v="10"/>
    <n v="12"/>
    <x v="5"/>
    <x v="1"/>
    <n v="1"/>
    <x v="458"/>
    <n v="1"/>
    <n v="315.12"/>
    <n v="31.511999999999997"/>
    <n v="283.608"/>
    <n v="34.032960000000003"/>
    <n v="317.64096000000001"/>
    <n v="2"/>
  </r>
  <r>
    <s v="ORD100460"/>
    <x v="322"/>
    <x v="434"/>
    <s v="Hyderabad"/>
    <x v="1"/>
    <n v="500081"/>
    <s v="MED026"/>
    <x v="20"/>
    <x v="9"/>
    <s v="Cipla"/>
    <s v="No"/>
    <n v="1"/>
    <n v="182.99"/>
    <n v="5"/>
    <n v="5"/>
    <x v="0"/>
    <x v="1"/>
    <n v="1"/>
    <x v="459"/>
    <n v="1"/>
    <n v="182.99"/>
    <n v="9.1494999999999997"/>
    <n v="173.84050000000002"/>
    <n v="8.692025000000001"/>
    <n v="182.53252500000002"/>
    <n v="2"/>
  </r>
  <r>
    <s v="ORD100461"/>
    <x v="346"/>
    <x v="435"/>
    <s v="Chennai"/>
    <x v="7"/>
    <n v="600040"/>
    <s v="MED016"/>
    <x v="17"/>
    <x v="11"/>
    <s v="Emcure"/>
    <s v="No"/>
    <n v="2"/>
    <n v="111.9"/>
    <n v="5"/>
    <n v="12"/>
    <x v="0"/>
    <x v="0"/>
    <n v="1"/>
    <x v="460"/>
    <n v="1"/>
    <n v="223.8"/>
    <n v="11.19"/>
    <n v="212.61"/>
    <n v="25.513200000000001"/>
    <n v="238.12320000000003"/>
    <n v="0"/>
  </r>
  <r>
    <s v="ORD100462"/>
    <x v="256"/>
    <x v="436"/>
    <s v="Gurugram"/>
    <x v="11"/>
    <n v="122016"/>
    <s v="MED001"/>
    <x v="2"/>
    <x v="2"/>
    <s v="Cipla"/>
    <s v="No"/>
    <n v="2"/>
    <n v="27.93"/>
    <n v="15"/>
    <n v="12"/>
    <x v="2"/>
    <x v="1"/>
    <n v="1"/>
    <x v="461"/>
    <n v="1"/>
    <n v="55.86"/>
    <n v="8.3789999999999996"/>
    <n v="47.481000000000002"/>
    <n v="5.6977200000000003"/>
    <n v="53.178719999999998"/>
    <n v="2"/>
  </r>
  <r>
    <s v="ORD100463"/>
    <x v="20"/>
    <x v="437"/>
    <s v="Indore"/>
    <x v="2"/>
    <n v="452020"/>
    <s v="MED013"/>
    <x v="16"/>
    <x v="3"/>
    <s v="Himalaya"/>
    <s v="No"/>
    <n v="1"/>
    <n v="144.22"/>
    <n v="10"/>
    <n v="12"/>
    <x v="3"/>
    <x v="1"/>
    <n v="1"/>
    <x v="462"/>
    <n v="1"/>
    <n v="144.22"/>
    <n v="14.422000000000001"/>
    <n v="129.798"/>
    <n v="15.575760000000001"/>
    <n v="145.37376"/>
    <n v="2"/>
  </r>
  <r>
    <s v="ORD100464"/>
    <x v="347"/>
    <x v="438"/>
    <s v="Chennai"/>
    <x v="7"/>
    <n v="600096"/>
    <s v="MED014"/>
    <x v="19"/>
    <x v="3"/>
    <s v="Abbott"/>
    <s v="No"/>
    <n v="1"/>
    <n v="130.28"/>
    <n v="0"/>
    <n v="5"/>
    <x v="5"/>
    <x v="3"/>
    <n v="1"/>
    <x v="463"/>
    <n v="1"/>
    <n v="130.28"/>
    <n v="0"/>
    <n v="130.28"/>
    <n v="6.5139999999999993"/>
    <n v="136.79400000000001"/>
    <n v="3"/>
  </r>
  <r>
    <s v="ORD100465"/>
    <x v="136"/>
    <x v="439"/>
    <s v="Hyderabad"/>
    <x v="1"/>
    <n v="500001"/>
    <s v="MED011"/>
    <x v="23"/>
    <x v="1"/>
    <s v="Cipla"/>
    <s v="No"/>
    <n v="1"/>
    <n v="22.34"/>
    <n v="5"/>
    <n v="5"/>
    <x v="4"/>
    <x v="1"/>
    <n v="1"/>
    <x v="464"/>
    <n v="1"/>
    <n v="22.34"/>
    <n v="1.117"/>
    <n v="21.222999999999999"/>
    <n v="1.06115"/>
    <n v="22.28415"/>
    <n v="3"/>
  </r>
  <r>
    <s v="ORD100465"/>
    <x v="313"/>
    <x v="142"/>
    <s v="Delhi"/>
    <x v="0"/>
    <n v="110029"/>
    <s v="MED008"/>
    <x v="7"/>
    <x v="6"/>
    <s v="Zydus"/>
    <s v="Yes"/>
    <n v="1"/>
    <n v="54.81"/>
    <n v="0"/>
    <n v="12"/>
    <x v="1"/>
    <x v="2"/>
    <n v="1"/>
    <x v="465"/>
    <n v="1"/>
    <n v="54.81"/>
    <n v="0"/>
    <n v="54.81"/>
    <n v="6.5772000000000004"/>
    <n v="61.3872"/>
    <n v="0"/>
  </r>
  <r>
    <s v="ORD100467"/>
    <x v="348"/>
    <x v="40"/>
    <s v="Mumbai"/>
    <x v="3"/>
    <n v="400001"/>
    <s v="MED027"/>
    <x v="12"/>
    <x v="9"/>
    <s v="Mankind"/>
    <s v="No"/>
    <n v="3"/>
    <n v="87.35"/>
    <n v="5"/>
    <n v="12"/>
    <x v="5"/>
    <x v="3"/>
    <n v="1"/>
    <x v="466"/>
    <n v="1"/>
    <n v="262.04999999999995"/>
    <n v="13.102499999999997"/>
    <n v="248.94749999999996"/>
    <n v="29.873699999999996"/>
    <n v="278.82119999999998"/>
    <n v="1"/>
  </r>
  <r>
    <s v="ORD100468"/>
    <x v="154"/>
    <x v="440"/>
    <s v="Kolkata"/>
    <x v="10"/>
    <n v="700091"/>
    <s v="MED027"/>
    <x v="12"/>
    <x v="9"/>
    <s v="Mankind"/>
    <s v="No"/>
    <n v="1"/>
    <n v="108.6"/>
    <n v="10"/>
    <n v="12"/>
    <x v="2"/>
    <x v="1"/>
    <n v="1"/>
    <x v="467"/>
    <n v="1"/>
    <n v="108.6"/>
    <n v="10.86"/>
    <n v="97.74"/>
    <n v="11.7288"/>
    <n v="109.46879999999999"/>
    <n v="1"/>
  </r>
  <r>
    <s v="ORD100469"/>
    <x v="349"/>
    <x v="237"/>
    <s v="Chandigarh"/>
    <x v="4"/>
    <n v="160017"/>
    <s v="MED007"/>
    <x v="15"/>
    <x v="10"/>
    <s v="Sanofi"/>
    <s v="Yes"/>
    <n v="2"/>
    <n v="79.8"/>
    <n v="5"/>
    <n v="5"/>
    <x v="3"/>
    <x v="1"/>
    <n v="1"/>
    <x v="468"/>
    <n v="1"/>
    <n v="159.6"/>
    <n v="7.98"/>
    <n v="151.62"/>
    <n v="7.5810000000000004"/>
    <n v="159.20099999999999"/>
    <n v="2"/>
  </r>
  <r>
    <s v="ORD100470"/>
    <x v="350"/>
    <x v="441"/>
    <s v="Mumbai"/>
    <x v="3"/>
    <n v="400050"/>
    <s v="MED009"/>
    <x v="21"/>
    <x v="6"/>
    <s v="Glenmark"/>
    <s v="Yes"/>
    <n v="2"/>
    <n v="84.54"/>
    <n v="5"/>
    <n v="5"/>
    <x v="0"/>
    <x v="1"/>
    <n v="1"/>
    <x v="469"/>
    <n v="1"/>
    <n v="169.08"/>
    <n v="8.4540000000000006"/>
    <n v="160.626"/>
    <n v="8.0312999999999999"/>
    <n v="168.65729999999999"/>
    <n v="2"/>
  </r>
  <r>
    <s v="ORD100471"/>
    <x v="204"/>
    <x v="442"/>
    <s v="Bengaluru"/>
    <x v="8"/>
    <n v="560001"/>
    <s v="MED026"/>
    <x v="20"/>
    <x v="9"/>
    <s v="Cipla"/>
    <s v="No"/>
    <n v="1"/>
    <n v="173.34"/>
    <n v="10"/>
    <n v="5"/>
    <x v="5"/>
    <x v="3"/>
    <n v="1"/>
    <x v="470"/>
    <n v="1"/>
    <n v="173.34"/>
    <n v="17.334"/>
    <n v="156.006"/>
    <n v="7.8003"/>
    <n v="163.80629999999999"/>
    <n v="1"/>
  </r>
  <r>
    <s v="ORD100472"/>
    <x v="307"/>
    <x v="443"/>
    <s v="Gurugram"/>
    <x v="11"/>
    <n v="122001"/>
    <s v="MED003"/>
    <x v="6"/>
    <x v="4"/>
    <s v="Dr. Reddy's"/>
    <s v="No"/>
    <n v="1"/>
    <n v="28.42"/>
    <n v="10"/>
    <n v="5"/>
    <x v="0"/>
    <x v="2"/>
    <n v="1"/>
    <x v="471"/>
    <n v="1"/>
    <n v="28.42"/>
    <n v="2.8420000000000005"/>
    <n v="25.578000000000003"/>
    <n v="1.2789000000000001"/>
    <n v="26.856900000000003"/>
    <n v="2"/>
  </r>
  <r>
    <s v="ORD100473"/>
    <x v="6"/>
    <x v="444"/>
    <s v="Gurugram"/>
    <x v="11"/>
    <n v="122009"/>
    <s v="MED004"/>
    <x v="5"/>
    <x v="5"/>
    <s v="Sun Pharma"/>
    <s v="Yes"/>
    <n v="1"/>
    <n v="103.71"/>
    <n v="20"/>
    <n v="18"/>
    <x v="1"/>
    <x v="1"/>
    <n v="1"/>
    <x v="472"/>
    <n v="1"/>
    <n v="103.71"/>
    <n v="20.741999999999997"/>
    <n v="82.967999999999989"/>
    <n v="14.934239999999997"/>
    <n v="97.902239999999992"/>
    <n v="2"/>
  </r>
  <r>
    <s v="ORD100473"/>
    <x v="188"/>
    <x v="445"/>
    <s v="Noida"/>
    <x v="9"/>
    <n v="201304"/>
    <s v="MED005"/>
    <x v="11"/>
    <x v="5"/>
    <s v="Cipla"/>
    <s v="Yes"/>
    <n v="1"/>
    <n v="84.61"/>
    <n v="10"/>
    <n v="12"/>
    <x v="5"/>
    <x v="3"/>
    <n v="1"/>
    <x v="473"/>
    <n v="1"/>
    <n v="84.61"/>
    <n v="8.4610000000000003"/>
    <n v="76.149000000000001"/>
    <n v="9.1378800000000009"/>
    <n v="85.286879999999996"/>
    <n v="1"/>
  </r>
  <r>
    <s v="ORD100475"/>
    <x v="220"/>
    <x v="446"/>
    <s v="Pune"/>
    <x v="3"/>
    <n v="411014"/>
    <s v="MED011"/>
    <x v="23"/>
    <x v="1"/>
    <s v="Cipla"/>
    <s v="No"/>
    <n v="3"/>
    <n v="23.86"/>
    <n v="10"/>
    <n v="12"/>
    <x v="0"/>
    <x v="1"/>
    <n v="1"/>
    <x v="474"/>
    <n v="1"/>
    <n v="71.58"/>
    <n v="7.1579999999999995"/>
    <n v="64.421999999999997"/>
    <n v="7.7306399999999993"/>
    <n v="72.152639999999991"/>
    <n v="2"/>
  </r>
  <r>
    <s v="ORD100476"/>
    <x v="329"/>
    <x v="447"/>
    <s v="Pune"/>
    <x v="3"/>
    <n v="411001"/>
    <s v="MED015"/>
    <x v="24"/>
    <x v="11"/>
    <s v="Abbott"/>
    <s v="No"/>
    <n v="1"/>
    <n v="50.51"/>
    <n v="5"/>
    <n v="5"/>
    <x v="5"/>
    <x v="2"/>
    <n v="1"/>
    <x v="475"/>
    <n v="1"/>
    <n v="50.51"/>
    <n v="2.5254999999999996"/>
    <n v="47.984499999999997"/>
    <n v="2.3992249999999999"/>
    <n v="50.383724999999998"/>
    <n v="1"/>
  </r>
  <r>
    <s v="ORD100477"/>
    <x v="56"/>
    <x v="448"/>
    <s v="Noida"/>
    <x v="9"/>
    <n v="201305"/>
    <s v="MED003"/>
    <x v="6"/>
    <x v="4"/>
    <s v="Dr. Reddy's"/>
    <s v="No"/>
    <n v="2"/>
    <n v="28.71"/>
    <n v="5"/>
    <n v="12"/>
    <x v="5"/>
    <x v="1"/>
    <n v="1"/>
    <x v="476"/>
    <n v="1"/>
    <n v="57.42"/>
    <n v="2.8710000000000004"/>
    <n v="54.548999999999999"/>
    <n v="6.5458799999999995"/>
    <n v="61.094879999999996"/>
    <n v="1"/>
  </r>
  <r>
    <s v="ORD100478"/>
    <x v="73"/>
    <x v="449"/>
    <s v="Chandigarh"/>
    <x v="4"/>
    <n v="160017"/>
    <s v="MED011"/>
    <x v="23"/>
    <x v="1"/>
    <s v="Cipla"/>
    <s v="No"/>
    <n v="1"/>
    <n v="25.53"/>
    <n v="0"/>
    <n v="5"/>
    <x v="0"/>
    <x v="1"/>
    <n v="1"/>
    <x v="477"/>
    <n v="1"/>
    <n v="25.53"/>
    <n v="0"/>
    <n v="25.53"/>
    <n v="1.2765"/>
    <n v="26.8065"/>
    <n v="1"/>
  </r>
  <r>
    <s v="ORD100478"/>
    <x v="168"/>
    <x v="450"/>
    <s v="Delhi"/>
    <x v="0"/>
    <n v="110085"/>
    <s v="MED019"/>
    <x v="26"/>
    <x v="8"/>
    <s v="Cipla"/>
    <s v="No"/>
    <n v="2"/>
    <n v="147.74"/>
    <n v="5"/>
    <n v="12"/>
    <x v="4"/>
    <x v="1"/>
    <n v="1"/>
    <x v="478"/>
    <n v="1"/>
    <n v="295.48"/>
    <n v="14.774000000000001"/>
    <n v="280.70600000000002"/>
    <n v="33.684719999999999"/>
    <n v="314.39071999999999"/>
    <n v="2"/>
  </r>
  <r>
    <s v="ORD100480"/>
    <x v="351"/>
    <x v="451"/>
    <s v="Mumbai"/>
    <x v="3"/>
    <n v="400076"/>
    <s v="MED001"/>
    <x v="2"/>
    <x v="2"/>
    <s v="Cipla"/>
    <s v="No"/>
    <n v="4"/>
    <n v="28.09"/>
    <n v="5"/>
    <n v="5"/>
    <x v="3"/>
    <x v="1"/>
    <n v="1"/>
    <x v="479"/>
    <n v="1"/>
    <n v="112.36"/>
    <n v="5.6179999999999994"/>
    <n v="106.742"/>
    <n v="5.3371000000000004"/>
    <n v="112.07910000000001"/>
    <n v="4"/>
  </r>
  <r>
    <s v="ORD100481"/>
    <x v="352"/>
    <x v="452"/>
    <s v="Pune"/>
    <x v="3"/>
    <n v="411001"/>
    <s v="MED026"/>
    <x v="20"/>
    <x v="9"/>
    <s v="Cipla"/>
    <s v="No"/>
    <n v="2"/>
    <n v="209.45"/>
    <n v="5"/>
    <n v="5"/>
    <x v="4"/>
    <x v="1"/>
    <n v="1"/>
    <x v="480"/>
    <n v="1"/>
    <n v="418.9"/>
    <n v="20.945"/>
    <n v="397.95499999999998"/>
    <n v="19.897749999999998"/>
    <n v="417.85274999999996"/>
    <n v="2"/>
  </r>
  <r>
    <s v="ORD100482"/>
    <x v="212"/>
    <x v="453"/>
    <s v="Mumbai"/>
    <x v="3"/>
    <n v="400050"/>
    <s v="MED024"/>
    <x v="0"/>
    <x v="0"/>
    <s v="Abbott"/>
    <s v="No"/>
    <n v="1"/>
    <n v="132.85"/>
    <n v="0"/>
    <n v="18"/>
    <x v="5"/>
    <x v="1"/>
    <n v="1"/>
    <x v="481"/>
    <n v="1"/>
    <n v="132.85"/>
    <n v="0"/>
    <n v="132.85"/>
    <n v="23.912999999999997"/>
    <n v="156.76299999999998"/>
    <n v="1"/>
  </r>
  <r>
    <s v="ORD100483"/>
    <x v="280"/>
    <x v="454"/>
    <s v="Noida"/>
    <x v="9"/>
    <n v="201305"/>
    <s v="MED004"/>
    <x v="5"/>
    <x v="5"/>
    <s v="Sun Pharma"/>
    <s v="Yes"/>
    <n v="3"/>
    <n v="113.92"/>
    <n v="10"/>
    <n v="18"/>
    <x v="0"/>
    <x v="1"/>
    <n v="1"/>
    <x v="482"/>
    <n v="1"/>
    <n v="341.76"/>
    <n v="34.176000000000002"/>
    <n v="307.584"/>
    <n v="55.365119999999997"/>
    <n v="362.94911999999999"/>
    <n v="2"/>
  </r>
  <r>
    <s v="ORD100484"/>
    <x v="65"/>
    <x v="455"/>
    <s v="Jaipur"/>
    <x v="5"/>
    <n v="302019"/>
    <s v="MED011"/>
    <x v="23"/>
    <x v="1"/>
    <s v="Cipla"/>
    <s v="No"/>
    <n v="2"/>
    <n v="25.6"/>
    <n v="5"/>
    <n v="5"/>
    <x v="5"/>
    <x v="2"/>
    <n v="1"/>
    <x v="483"/>
    <n v="1"/>
    <n v="51.2"/>
    <n v="2.56"/>
    <n v="48.64"/>
    <n v="2.4319999999999999"/>
    <n v="51.072000000000003"/>
    <n v="4"/>
  </r>
  <r>
    <s v="ORD100485"/>
    <x v="193"/>
    <x v="456"/>
    <s v="Chandigarh"/>
    <x v="4"/>
    <n v="160017"/>
    <s v="MED014"/>
    <x v="19"/>
    <x v="3"/>
    <s v="Abbott"/>
    <s v="No"/>
    <n v="3"/>
    <n v="140.26"/>
    <n v="0"/>
    <n v="12"/>
    <x v="1"/>
    <x v="1"/>
    <n v="1"/>
    <x v="484"/>
    <n v="1"/>
    <n v="420.78"/>
    <n v="0"/>
    <n v="420.78"/>
    <n v="50.493599999999994"/>
    <n v="471.27359999999999"/>
    <n v="1"/>
  </r>
  <r>
    <s v="ORD100486"/>
    <x v="353"/>
    <x v="457"/>
    <s v="Kolkata"/>
    <x v="10"/>
    <n v="700019"/>
    <s v="MED001"/>
    <x v="2"/>
    <x v="2"/>
    <s v="Cipla"/>
    <s v="No"/>
    <n v="3"/>
    <n v="34.36"/>
    <n v="5"/>
    <n v="12"/>
    <x v="4"/>
    <x v="1"/>
    <n v="1"/>
    <x v="485"/>
    <n v="1"/>
    <n v="103.08"/>
    <n v="5.1539999999999999"/>
    <n v="97.926000000000002"/>
    <n v="11.75112"/>
    <n v="109.67712"/>
    <n v="3"/>
  </r>
  <r>
    <s v="ORD100487"/>
    <x v="281"/>
    <x v="458"/>
    <s v="Indore"/>
    <x v="2"/>
    <n v="452020"/>
    <s v="MED011"/>
    <x v="23"/>
    <x v="1"/>
    <s v="Cipla"/>
    <s v="No"/>
    <n v="1"/>
    <n v="27.55"/>
    <n v="10"/>
    <n v="5"/>
    <x v="5"/>
    <x v="1"/>
    <n v="1"/>
    <x v="486"/>
    <n v="1"/>
    <n v="27.55"/>
    <n v="2.7549999999999999"/>
    <n v="24.795000000000002"/>
    <n v="1.2397500000000001"/>
    <n v="26.034750000000003"/>
    <n v="1"/>
  </r>
  <r>
    <s v="ORD100487"/>
    <x v="354"/>
    <x v="459"/>
    <s v="Bengaluru"/>
    <x v="8"/>
    <n v="560038"/>
    <s v="MED005"/>
    <x v="11"/>
    <x v="5"/>
    <s v="Cipla"/>
    <s v="Yes"/>
    <n v="1"/>
    <n v="106.42"/>
    <n v="0"/>
    <n v="5"/>
    <x v="0"/>
    <x v="0"/>
    <n v="1"/>
    <x v="487"/>
    <n v="1"/>
    <n v="106.42"/>
    <n v="0"/>
    <n v="106.42"/>
    <n v="5.3210000000000006"/>
    <n v="111.741"/>
    <n v="2"/>
  </r>
  <r>
    <s v="ORD100489"/>
    <x v="355"/>
    <x v="460"/>
    <s v="Mumbai"/>
    <x v="3"/>
    <n v="400093"/>
    <s v="MED024"/>
    <x v="0"/>
    <x v="0"/>
    <s v="Abbott"/>
    <s v="No"/>
    <n v="1"/>
    <n v="136.38999999999999"/>
    <n v="5"/>
    <n v="18"/>
    <x v="0"/>
    <x v="1"/>
    <n v="1"/>
    <x v="488"/>
    <n v="1"/>
    <n v="136.38999999999999"/>
    <n v="6.8194999999999997"/>
    <n v="129.57049999999998"/>
    <n v="23.322689999999998"/>
    <n v="152.89318999999998"/>
    <n v="2"/>
  </r>
  <r>
    <s v="ORD100489"/>
    <x v="39"/>
    <x v="377"/>
    <s v="Mumbai"/>
    <x v="3"/>
    <n v="400076"/>
    <s v="MED025"/>
    <x v="27"/>
    <x v="0"/>
    <s v="Blue Cross"/>
    <s v="Yes"/>
    <n v="1"/>
    <n v="70.73"/>
    <n v="5"/>
    <n v="12"/>
    <x v="0"/>
    <x v="1"/>
    <n v="1"/>
    <x v="489"/>
    <n v="1"/>
    <n v="70.73"/>
    <n v="3.5365000000000002"/>
    <n v="67.1935"/>
    <n v="8.0632199999999994"/>
    <n v="75.256720000000001"/>
    <n v="3"/>
  </r>
  <r>
    <s v="ORD100491"/>
    <x v="117"/>
    <x v="272"/>
    <s v="Chandigarh"/>
    <x v="4"/>
    <n v="160036"/>
    <s v="MED025"/>
    <x v="27"/>
    <x v="0"/>
    <s v="Blue Cross"/>
    <s v="Yes"/>
    <n v="2"/>
    <n v="58.15"/>
    <n v="5"/>
    <n v="5"/>
    <x v="5"/>
    <x v="1"/>
    <n v="1"/>
    <x v="490"/>
    <n v="1"/>
    <n v="116.3"/>
    <n v="5.8150000000000004"/>
    <n v="110.485"/>
    <n v="5.5242499999999994"/>
    <n v="116.00924999999999"/>
    <n v="2"/>
  </r>
  <r>
    <s v="ORD100492"/>
    <x v="345"/>
    <x v="303"/>
    <s v="Bengaluru"/>
    <x v="8"/>
    <n v="560100"/>
    <s v="MED002"/>
    <x v="22"/>
    <x v="2"/>
    <s v="Micro Labs"/>
    <s v="No"/>
    <n v="2"/>
    <n v="36.78"/>
    <n v="20"/>
    <n v="12"/>
    <x v="5"/>
    <x v="1"/>
    <n v="1"/>
    <x v="491"/>
    <n v="1"/>
    <n v="73.56"/>
    <n v="14.712"/>
    <n v="58.847999999999999"/>
    <n v="7.0617599999999996"/>
    <n v="65.909760000000006"/>
    <n v="1"/>
  </r>
  <r>
    <s v="ORD100493"/>
    <x v="185"/>
    <x v="461"/>
    <s v="Kolkata"/>
    <x v="10"/>
    <n v="700102"/>
    <s v="MED005"/>
    <x v="11"/>
    <x v="5"/>
    <s v="Cipla"/>
    <s v="Yes"/>
    <n v="1"/>
    <n v="85.72"/>
    <n v="5"/>
    <n v="5"/>
    <x v="1"/>
    <x v="1"/>
    <n v="1"/>
    <x v="492"/>
    <n v="1"/>
    <n v="85.72"/>
    <n v="4.2860000000000005"/>
    <n v="81.433999999999997"/>
    <n v="4.0716999999999999"/>
    <n v="85.50569999999999"/>
    <n v="2"/>
  </r>
  <r>
    <s v="ORD100493"/>
    <x v="356"/>
    <x v="271"/>
    <s v="Gurugram"/>
    <x v="11"/>
    <n v="122016"/>
    <s v="MED023"/>
    <x v="8"/>
    <x v="7"/>
    <s v="Lacto Calamine"/>
    <s v="No"/>
    <n v="1"/>
    <n v="274.01"/>
    <n v="5"/>
    <n v="12"/>
    <x v="3"/>
    <x v="1"/>
    <n v="1"/>
    <x v="493"/>
    <n v="1"/>
    <n v="274.01"/>
    <n v="13.7005"/>
    <n v="260.30950000000001"/>
    <n v="31.23714"/>
    <n v="291.54664000000002"/>
    <n v="4"/>
  </r>
  <r>
    <s v="ORD100495"/>
    <x v="357"/>
    <x v="462"/>
    <s v="Hyderabad"/>
    <x v="1"/>
    <n v="500001"/>
    <s v="MED003"/>
    <x v="6"/>
    <x v="4"/>
    <s v="Dr. Reddy's"/>
    <s v="No"/>
    <n v="1"/>
    <n v="27.89"/>
    <n v="10"/>
    <n v="12"/>
    <x v="0"/>
    <x v="0"/>
    <n v="1"/>
    <x v="494"/>
    <n v="1"/>
    <n v="27.89"/>
    <n v="2.7889999999999997"/>
    <n v="25.100999999999999"/>
    <n v="3.0121199999999999"/>
    <n v="28.113119999999999"/>
    <n v="0"/>
  </r>
  <r>
    <s v="ORD100496"/>
    <x v="183"/>
    <x v="463"/>
    <s v="Pune"/>
    <x v="3"/>
    <n v="411057"/>
    <s v="MED012"/>
    <x v="29"/>
    <x v="3"/>
    <s v="Mankind"/>
    <s v="No"/>
    <n v="2"/>
    <n v="106.38"/>
    <n v="5"/>
    <n v="5"/>
    <x v="1"/>
    <x v="1"/>
    <n v="1"/>
    <x v="495"/>
    <n v="1"/>
    <n v="212.76"/>
    <n v="10.638"/>
    <n v="202.12199999999999"/>
    <n v="10.1061"/>
    <n v="212.22809999999998"/>
    <n v="1"/>
  </r>
  <r>
    <s v="ORD100497"/>
    <x v="94"/>
    <x v="464"/>
    <s v="Chandigarh"/>
    <x v="4"/>
    <n v="160001"/>
    <s v="MED012"/>
    <x v="29"/>
    <x v="3"/>
    <s v="Mankind"/>
    <s v="No"/>
    <n v="1"/>
    <n v="129.19999999999999"/>
    <n v="0"/>
    <n v="18"/>
    <x v="2"/>
    <x v="1"/>
    <n v="1"/>
    <x v="496"/>
    <n v="1"/>
    <n v="129.19999999999999"/>
    <n v="0"/>
    <n v="129.19999999999999"/>
    <n v="23.256"/>
    <n v="152.45599999999999"/>
    <n v="1"/>
  </r>
  <r>
    <s v="ORD100498"/>
    <x v="358"/>
    <x v="465"/>
    <s v="Pune"/>
    <x v="3"/>
    <n v="411014"/>
    <s v="MED023"/>
    <x v="8"/>
    <x v="7"/>
    <s v="Lacto Calamine"/>
    <s v="No"/>
    <n v="3"/>
    <n v="287.75"/>
    <n v="5"/>
    <n v="5"/>
    <x v="3"/>
    <x v="1"/>
    <n v="1"/>
    <x v="497"/>
    <n v="1"/>
    <n v="863.25"/>
    <n v="43.162500000000001"/>
    <n v="820.08749999999998"/>
    <n v="41.004375000000003"/>
    <n v="861.09187499999996"/>
    <n v="4"/>
  </r>
  <r>
    <s v="ORD100499"/>
    <x v="304"/>
    <x v="466"/>
    <s v="Chennai"/>
    <x v="7"/>
    <n v="600001"/>
    <s v="MED018"/>
    <x v="14"/>
    <x v="8"/>
    <s v="Mankind"/>
    <s v="No"/>
    <n v="2"/>
    <n v="123.86"/>
    <n v="0"/>
    <n v="18"/>
    <x v="1"/>
    <x v="1"/>
    <n v="1"/>
    <x v="498"/>
    <n v="1"/>
    <n v="247.72"/>
    <n v="0"/>
    <n v="247.72"/>
    <n v="44.589599999999997"/>
    <n v="292.30959999999999"/>
    <n v="2"/>
  </r>
  <r>
    <s v="ORD100500"/>
    <x v="359"/>
    <x v="467"/>
    <s v="Hyderabad"/>
    <x v="1"/>
    <n v="500001"/>
    <s v="MED026"/>
    <x v="20"/>
    <x v="9"/>
    <s v="Cipla"/>
    <s v="No"/>
    <n v="2"/>
    <n v="181.12"/>
    <n v="5"/>
    <n v="5"/>
    <x v="1"/>
    <x v="1"/>
    <n v="1"/>
    <x v="499"/>
    <n v="1"/>
    <n v="362.24"/>
    <n v="18.112000000000002"/>
    <n v="344.12799999999999"/>
    <n v="17.206399999999999"/>
    <n v="361.33439999999996"/>
    <n v="1"/>
  </r>
  <r>
    <s v="ORD100501"/>
    <x v="326"/>
    <x v="468"/>
    <s v="Indore"/>
    <x v="2"/>
    <n v="452018"/>
    <s v="MED004"/>
    <x v="5"/>
    <x v="5"/>
    <s v="Sun Pharma"/>
    <s v="Yes"/>
    <n v="1"/>
    <n v="122.56"/>
    <n v="10"/>
    <n v="5"/>
    <x v="5"/>
    <x v="1"/>
    <n v="1"/>
    <x v="500"/>
    <n v="1"/>
    <n v="122.56"/>
    <n v="12.255999999999998"/>
    <n v="110.304"/>
    <n v="5.5152000000000001"/>
    <n v="115.8192"/>
    <n v="2"/>
  </r>
  <r>
    <s v="ORD100502"/>
    <x v="231"/>
    <x v="469"/>
    <s v="Jaipur"/>
    <x v="5"/>
    <n v="302001"/>
    <s v="MED003"/>
    <x v="6"/>
    <x v="4"/>
    <s v="Dr. Reddy's"/>
    <s v="No"/>
    <n v="1"/>
    <n v="28.42"/>
    <n v="5"/>
    <n v="18"/>
    <x v="0"/>
    <x v="1"/>
    <n v="1"/>
    <x v="501"/>
    <n v="1"/>
    <n v="28.42"/>
    <n v="1.4210000000000003"/>
    <n v="26.999000000000002"/>
    <n v="4.85982"/>
    <n v="31.858820000000001"/>
    <n v="4"/>
  </r>
  <r>
    <s v="ORD100503"/>
    <x v="360"/>
    <x v="470"/>
    <s v="Ahmedabad"/>
    <x v="6"/>
    <n v="380054"/>
    <s v="MED013"/>
    <x v="16"/>
    <x v="3"/>
    <s v="Himalaya"/>
    <s v="No"/>
    <n v="3"/>
    <n v="141.59"/>
    <n v="10"/>
    <n v="5"/>
    <x v="2"/>
    <x v="1"/>
    <n v="1"/>
    <x v="502"/>
    <n v="1"/>
    <n v="424.77"/>
    <n v="42.476999999999997"/>
    <n v="382.29300000000001"/>
    <n v="19.114650000000001"/>
    <n v="401.40764999999999"/>
    <n v="3"/>
  </r>
  <r>
    <s v="ORD100504"/>
    <x v="361"/>
    <x v="471"/>
    <s v="Surat"/>
    <x v="6"/>
    <n v="395007"/>
    <s v="MED013"/>
    <x v="16"/>
    <x v="3"/>
    <s v="Himalaya"/>
    <s v="No"/>
    <n v="4"/>
    <n v="176"/>
    <n v="0"/>
    <n v="12"/>
    <x v="2"/>
    <x v="1"/>
    <n v="1"/>
    <x v="503"/>
    <n v="1"/>
    <n v="704"/>
    <n v="0"/>
    <n v="704"/>
    <n v="84.48"/>
    <n v="788.48"/>
    <n v="1"/>
  </r>
  <r>
    <s v="ORD100505"/>
    <x v="300"/>
    <x v="472"/>
    <s v="Bengaluru"/>
    <x v="8"/>
    <n v="560034"/>
    <s v="MED003"/>
    <x v="6"/>
    <x v="4"/>
    <s v="Dr. Reddy's"/>
    <s v="No"/>
    <n v="3"/>
    <n v="28.58"/>
    <n v="10"/>
    <n v="18"/>
    <x v="1"/>
    <x v="1"/>
    <n v="1"/>
    <x v="504"/>
    <n v="1"/>
    <n v="85.74"/>
    <n v="8.5739999999999998"/>
    <n v="77.165999999999997"/>
    <n v="13.889879999999998"/>
    <n v="91.055880000000002"/>
    <n v="3"/>
  </r>
  <r>
    <s v="ORD100506"/>
    <x v="102"/>
    <x v="473"/>
    <s v="Surat"/>
    <x v="6"/>
    <n v="395017"/>
    <s v="MED020"/>
    <x v="4"/>
    <x v="4"/>
    <s v="Dr. Reddy's"/>
    <s v="Yes"/>
    <n v="1"/>
    <n v="56.45"/>
    <n v="0"/>
    <n v="5"/>
    <x v="5"/>
    <x v="1"/>
    <n v="1"/>
    <x v="505"/>
    <n v="1"/>
    <n v="56.45"/>
    <n v="0"/>
    <n v="56.45"/>
    <n v="2.8224999999999998"/>
    <n v="59.272500000000001"/>
    <n v="2"/>
  </r>
  <r>
    <s v="ORD100507"/>
    <x v="362"/>
    <x v="75"/>
    <s v="Noida"/>
    <x v="9"/>
    <n v="201307"/>
    <s v="MED029"/>
    <x v="10"/>
    <x v="8"/>
    <s v="Sun Pharma"/>
    <s v="Yes"/>
    <n v="2"/>
    <n v="89.82"/>
    <n v="20"/>
    <n v="5"/>
    <x v="2"/>
    <x v="2"/>
    <n v="1"/>
    <x v="506"/>
    <n v="1"/>
    <n v="179.64"/>
    <n v="35.927999999999997"/>
    <n v="143.71199999999999"/>
    <n v="7.1855999999999991"/>
    <n v="150.89759999999998"/>
    <n v="2"/>
  </r>
  <r>
    <s v="ORD100507"/>
    <x v="15"/>
    <x v="474"/>
    <s v="Mumbai"/>
    <x v="3"/>
    <n v="400076"/>
    <s v="MED006"/>
    <x v="18"/>
    <x v="10"/>
    <s v="USV"/>
    <s v="Yes"/>
    <n v="1"/>
    <n v="50.29"/>
    <n v="10"/>
    <n v="5"/>
    <x v="1"/>
    <x v="1"/>
    <n v="1"/>
    <x v="507"/>
    <n v="1"/>
    <n v="50.29"/>
    <n v="5.0289999999999999"/>
    <n v="45.260999999999996"/>
    <n v="2.2630499999999998"/>
    <n v="47.524049999999995"/>
    <n v="4"/>
  </r>
  <r>
    <s v="ORD100509"/>
    <x v="363"/>
    <x v="367"/>
    <s v="Chennai"/>
    <x v="7"/>
    <n v="600100"/>
    <s v="MED005"/>
    <x v="11"/>
    <x v="5"/>
    <s v="Cipla"/>
    <s v="Yes"/>
    <n v="3"/>
    <n v="86.34"/>
    <n v="0"/>
    <n v="12"/>
    <x v="4"/>
    <x v="1"/>
    <n v="1"/>
    <x v="508"/>
    <n v="1"/>
    <n v="259.02"/>
    <n v="0"/>
    <n v="259.02"/>
    <n v="31.082399999999996"/>
    <n v="290.10239999999999"/>
    <n v="3"/>
  </r>
  <r>
    <s v="ORD100510"/>
    <x v="364"/>
    <x v="475"/>
    <s v="Delhi"/>
    <x v="0"/>
    <n v="110044"/>
    <s v="MED012"/>
    <x v="29"/>
    <x v="3"/>
    <s v="Mankind"/>
    <s v="No"/>
    <n v="1"/>
    <n v="130.87"/>
    <n v="0"/>
    <n v="12"/>
    <x v="3"/>
    <x v="2"/>
    <n v="1"/>
    <x v="509"/>
    <n v="1"/>
    <n v="130.87"/>
    <n v="0"/>
    <n v="130.87"/>
    <n v="15.7044"/>
    <n v="146.5744"/>
    <n v="2"/>
  </r>
  <r>
    <s v="ORD100511"/>
    <x v="267"/>
    <x v="476"/>
    <s v="Ahmedabad"/>
    <x v="6"/>
    <n v="380054"/>
    <s v="MED005"/>
    <x v="11"/>
    <x v="5"/>
    <s v="Cipla"/>
    <s v="Yes"/>
    <n v="1"/>
    <n v="89.4"/>
    <n v="5"/>
    <n v="5"/>
    <x v="1"/>
    <x v="1"/>
    <n v="1"/>
    <x v="510"/>
    <n v="1"/>
    <n v="89.4"/>
    <n v="4.47"/>
    <n v="84.93"/>
    <n v="4.2465000000000002"/>
    <n v="89.176500000000004"/>
    <n v="3"/>
  </r>
  <r>
    <s v="ORD100512"/>
    <x v="365"/>
    <x v="477"/>
    <s v="Hyderabad"/>
    <x v="1"/>
    <n v="500084"/>
    <s v="MED003"/>
    <x v="6"/>
    <x v="4"/>
    <s v="Dr. Reddy's"/>
    <s v="No"/>
    <n v="1"/>
    <n v="31.86"/>
    <n v="5"/>
    <n v="12"/>
    <x v="3"/>
    <x v="2"/>
    <n v="1"/>
    <x v="511"/>
    <n v="1"/>
    <n v="31.86"/>
    <n v="1.5930000000000002"/>
    <n v="30.266999999999999"/>
    <n v="3.6320399999999999"/>
    <n v="33.899039999999999"/>
    <n v="3"/>
  </r>
  <r>
    <s v="ORD100513"/>
    <x v="366"/>
    <x v="478"/>
    <s v="Kolkata"/>
    <x v="10"/>
    <n v="700091"/>
    <s v="MED025"/>
    <x v="27"/>
    <x v="0"/>
    <s v="Blue Cross"/>
    <s v="Yes"/>
    <n v="1"/>
    <n v="70.11"/>
    <n v="5"/>
    <n v="5"/>
    <x v="5"/>
    <x v="1"/>
    <n v="1"/>
    <x v="512"/>
    <n v="1"/>
    <n v="70.11"/>
    <n v="3.5055000000000001"/>
    <n v="66.604500000000002"/>
    <n v="3.3302250000000004"/>
    <n v="69.934725"/>
    <n v="2"/>
  </r>
  <r>
    <s v="ORD100514"/>
    <x v="367"/>
    <x v="479"/>
    <s v="Indore"/>
    <x v="2"/>
    <n v="452001"/>
    <s v="MED029"/>
    <x v="10"/>
    <x v="8"/>
    <s v="Sun Pharma"/>
    <s v="Yes"/>
    <n v="1"/>
    <n v="112.59"/>
    <n v="5"/>
    <n v="12"/>
    <x v="5"/>
    <x v="0"/>
    <n v="1"/>
    <x v="513"/>
    <n v="1"/>
    <n v="112.59"/>
    <n v="5.6295000000000002"/>
    <n v="106.9605"/>
    <n v="12.835259999999998"/>
    <n v="119.79576"/>
    <n v="1"/>
  </r>
  <r>
    <s v="ORD100515"/>
    <x v="368"/>
    <x v="480"/>
    <s v="Hyderabad"/>
    <x v="1"/>
    <n v="500084"/>
    <s v="MED010"/>
    <x v="13"/>
    <x v="1"/>
    <s v="Sun Pharma"/>
    <s v="Yes"/>
    <n v="2"/>
    <n v="78.319999999999993"/>
    <n v="10"/>
    <n v="5"/>
    <x v="2"/>
    <x v="0"/>
    <n v="1"/>
    <x v="514"/>
    <n v="1"/>
    <n v="156.63999999999999"/>
    <n v="15.663999999999998"/>
    <n v="140.976"/>
    <n v="7.0488"/>
    <n v="148.0248"/>
    <n v="3"/>
  </r>
  <r>
    <s v="ORD100516"/>
    <x v="369"/>
    <x v="481"/>
    <s v="Jaipur"/>
    <x v="5"/>
    <n v="302033"/>
    <s v="MED029"/>
    <x v="10"/>
    <x v="8"/>
    <s v="Sun Pharma"/>
    <s v="Yes"/>
    <n v="1"/>
    <n v="108.2"/>
    <n v="5"/>
    <n v="18"/>
    <x v="0"/>
    <x v="1"/>
    <n v="1"/>
    <x v="515"/>
    <n v="1"/>
    <n v="108.2"/>
    <n v="5.41"/>
    <n v="102.79"/>
    <n v="18.502200000000002"/>
    <n v="121.29220000000001"/>
    <n v="4"/>
  </r>
  <r>
    <s v="ORD100517"/>
    <x v="46"/>
    <x v="482"/>
    <s v="Bengaluru"/>
    <x v="8"/>
    <n v="560034"/>
    <s v="MED013"/>
    <x v="16"/>
    <x v="3"/>
    <s v="Himalaya"/>
    <s v="No"/>
    <n v="1"/>
    <n v="160.28"/>
    <n v="0"/>
    <n v="12"/>
    <x v="1"/>
    <x v="1"/>
    <n v="1"/>
    <x v="516"/>
    <n v="1"/>
    <n v="160.28"/>
    <n v="0"/>
    <n v="160.28"/>
    <n v="19.233600000000003"/>
    <n v="179.5136"/>
    <n v="3"/>
  </r>
  <r>
    <s v="ORD100518"/>
    <x v="370"/>
    <x v="483"/>
    <s v="Surat"/>
    <x v="6"/>
    <n v="395010"/>
    <s v="MED023"/>
    <x v="8"/>
    <x v="7"/>
    <s v="Lacto Calamine"/>
    <s v="No"/>
    <n v="3"/>
    <n v="321.11"/>
    <n v="0"/>
    <n v="5"/>
    <x v="3"/>
    <x v="2"/>
    <n v="1"/>
    <x v="517"/>
    <n v="1"/>
    <n v="963.33"/>
    <n v="0"/>
    <n v="963.33"/>
    <n v="48.166500000000006"/>
    <n v="1011.4965000000001"/>
    <n v="1"/>
  </r>
  <r>
    <s v="ORD100518"/>
    <x v="122"/>
    <x v="484"/>
    <s v="Noida"/>
    <x v="9"/>
    <n v="201305"/>
    <s v="MED026"/>
    <x v="20"/>
    <x v="9"/>
    <s v="Cipla"/>
    <s v="No"/>
    <n v="5"/>
    <n v="198.6"/>
    <n v="0"/>
    <n v="12"/>
    <x v="0"/>
    <x v="1"/>
    <n v="1"/>
    <x v="518"/>
    <n v="1"/>
    <n v="993"/>
    <n v="0"/>
    <n v="993"/>
    <n v="119.16"/>
    <n v="1112.1600000000001"/>
    <n v="4"/>
  </r>
  <r>
    <s v="ORD100520"/>
    <x v="371"/>
    <x v="485"/>
    <s v="Indore"/>
    <x v="2"/>
    <n v="452018"/>
    <s v="MED005"/>
    <x v="11"/>
    <x v="5"/>
    <s v="Cipla"/>
    <s v="Yes"/>
    <n v="1"/>
    <n v="87.31"/>
    <n v="10"/>
    <n v="5"/>
    <x v="4"/>
    <x v="1"/>
    <n v="1"/>
    <x v="519"/>
    <n v="1"/>
    <n v="87.31"/>
    <n v="8.7309999999999999"/>
    <n v="78.579000000000008"/>
    <n v="3.9289500000000004"/>
    <n v="82.507950000000008"/>
    <n v="2"/>
  </r>
  <r>
    <s v="ORD100521"/>
    <x v="372"/>
    <x v="486"/>
    <s v="Chandigarh"/>
    <x v="4"/>
    <n v="160019"/>
    <s v="MED006"/>
    <x v="18"/>
    <x v="10"/>
    <s v="USV"/>
    <s v="Yes"/>
    <n v="1"/>
    <n v="41.2"/>
    <n v="0"/>
    <n v="12"/>
    <x v="0"/>
    <x v="3"/>
    <n v="1"/>
    <x v="520"/>
    <n v="1"/>
    <n v="41.2"/>
    <n v="0"/>
    <n v="41.2"/>
    <n v="4.944"/>
    <n v="46.144000000000005"/>
    <n v="0"/>
  </r>
  <r>
    <s v="ORD100522"/>
    <x v="338"/>
    <x v="446"/>
    <s v="Gurugram"/>
    <x v="11"/>
    <n v="122016"/>
    <s v="MED001"/>
    <x v="2"/>
    <x v="2"/>
    <s v="Cipla"/>
    <s v="No"/>
    <n v="2"/>
    <n v="30.4"/>
    <n v="0"/>
    <n v="18"/>
    <x v="1"/>
    <x v="0"/>
    <n v="1"/>
    <x v="521"/>
    <n v="1"/>
    <n v="60.8"/>
    <n v="0"/>
    <n v="60.8"/>
    <n v="10.943999999999999"/>
    <n v="71.744"/>
    <n v="2"/>
  </r>
  <r>
    <s v="ORD100523"/>
    <x v="237"/>
    <x v="487"/>
    <s v="Delhi"/>
    <x v="0"/>
    <n v="110001"/>
    <s v="MED008"/>
    <x v="7"/>
    <x v="6"/>
    <s v="Zydus"/>
    <s v="Yes"/>
    <n v="4"/>
    <n v="59.22"/>
    <n v="10"/>
    <n v="5"/>
    <x v="2"/>
    <x v="1"/>
    <n v="1"/>
    <x v="522"/>
    <n v="1"/>
    <n v="236.88"/>
    <n v="23.688000000000002"/>
    <n v="213.19200000000001"/>
    <n v="10.659600000000001"/>
    <n v="223.85160000000002"/>
    <n v="4"/>
  </r>
  <r>
    <s v="ORD100523"/>
    <x v="169"/>
    <x v="488"/>
    <s v="Bengaluru"/>
    <x v="8"/>
    <n v="560001"/>
    <s v="MED028"/>
    <x v="3"/>
    <x v="3"/>
    <s v="Abbott"/>
    <s v="No"/>
    <n v="1"/>
    <n v="113.97"/>
    <n v="10"/>
    <n v="5"/>
    <x v="0"/>
    <x v="1"/>
    <n v="1"/>
    <x v="523"/>
    <n v="1"/>
    <n v="113.97"/>
    <n v="11.397"/>
    <n v="102.57299999999999"/>
    <n v="5.1286500000000004"/>
    <n v="107.70165"/>
    <n v="3"/>
  </r>
  <r>
    <s v="ORD100525"/>
    <x v="373"/>
    <x v="489"/>
    <s v="Chandigarh"/>
    <x v="4"/>
    <n v="160017"/>
    <s v="MED010"/>
    <x v="13"/>
    <x v="1"/>
    <s v="Sun Pharma"/>
    <s v="Yes"/>
    <n v="2"/>
    <n v="74.67"/>
    <n v="5"/>
    <n v="12"/>
    <x v="1"/>
    <x v="2"/>
    <n v="1"/>
    <x v="524"/>
    <n v="1"/>
    <n v="149.34"/>
    <n v="7.4670000000000005"/>
    <n v="141.87299999999999"/>
    <n v="17.024760000000001"/>
    <n v="158.89776000000001"/>
    <n v="1"/>
  </r>
  <r>
    <s v="ORD100526"/>
    <x v="1"/>
    <x v="490"/>
    <s v="Chennai"/>
    <x v="7"/>
    <n v="600100"/>
    <s v="MED011"/>
    <x v="23"/>
    <x v="1"/>
    <s v="Cipla"/>
    <s v="No"/>
    <n v="1"/>
    <n v="24.56"/>
    <n v="0"/>
    <n v="12"/>
    <x v="0"/>
    <x v="1"/>
    <n v="1"/>
    <x v="525"/>
    <n v="1"/>
    <n v="24.56"/>
    <n v="0"/>
    <n v="24.56"/>
    <n v="2.9471999999999996"/>
    <n v="27.507199999999997"/>
    <n v="1"/>
  </r>
  <r>
    <s v="ORD100527"/>
    <x v="374"/>
    <x v="491"/>
    <s v="Indore"/>
    <x v="2"/>
    <n v="452020"/>
    <s v="MED009"/>
    <x v="21"/>
    <x v="6"/>
    <s v="Glenmark"/>
    <s v="Yes"/>
    <n v="1"/>
    <n v="87.27"/>
    <n v="0"/>
    <n v="5"/>
    <x v="0"/>
    <x v="1"/>
    <n v="1"/>
    <x v="526"/>
    <n v="1"/>
    <n v="87.27"/>
    <n v="0"/>
    <n v="87.27"/>
    <n v="4.3634999999999993"/>
    <n v="91.633499999999998"/>
    <n v="2"/>
  </r>
  <r>
    <s v="ORD100528"/>
    <x v="309"/>
    <x v="492"/>
    <s v="Mumbai"/>
    <x v="3"/>
    <n v="400069"/>
    <s v="MED016"/>
    <x v="17"/>
    <x v="11"/>
    <s v="Emcure"/>
    <s v="No"/>
    <n v="3"/>
    <n v="109.55"/>
    <n v="10"/>
    <n v="18"/>
    <x v="1"/>
    <x v="2"/>
    <n v="1"/>
    <x v="527"/>
    <n v="1"/>
    <n v="328.65"/>
    <n v="32.865000000000002"/>
    <n v="295.78499999999997"/>
    <n v="53.241299999999995"/>
    <n v="349.02629999999999"/>
    <n v="1"/>
  </r>
  <r>
    <s v="ORD100529"/>
    <x v="375"/>
    <x v="493"/>
    <s v="Pune"/>
    <x v="3"/>
    <n v="411045"/>
    <s v="MED030"/>
    <x v="28"/>
    <x v="8"/>
    <s v="Cipla"/>
    <s v="Yes"/>
    <n v="1"/>
    <n v="294.08999999999997"/>
    <n v="5"/>
    <n v="18"/>
    <x v="1"/>
    <x v="1"/>
    <n v="1"/>
    <x v="528"/>
    <n v="1"/>
    <n v="294.08999999999997"/>
    <n v="14.704499999999998"/>
    <n v="279.38549999999998"/>
    <n v="50.289389999999997"/>
    <n v="329.67489"/>
    <n v="1"/>
  </r>
  <r>
    <s v="ORD100530"/>
    <x v="376"/>
    <x v="494"/>
    <s v="Chennai"/>
    <x v="7"/>
    <n v="600018"/>
    <s v="MED007"/>
    <x v="15"/>
    <x v="10"/>
    <s v="Sanofi"/>
    <s v="Yes"/>
    <n v="1"/>
    <n v="66.489999999999995"/>
    <n v="10"/>
    <n v="5"/>
    <x v="5"/>
    <x v="0"/>
    <n v="1"/>
    <x v="529"/>
    <n v="1"/>
    <n v="66.489999999999995"/>
    <n v="6.649"/>
    <n v="59.840999999999994"/>
    <n v="2.9920499999999999"/>
    <n v="62.833049999999993"/>
    <n v="1"/>
  </r>
  <r>
    <s v="ORD100531"/>
    <x v="75"/>
    <x v="495"/>
    <s v="Jaipur"/>
    <x v="5"/>
    <n v="302019"/>
    <s v="MED026"/>
    <x v="20"/>
    <x v="9"/>
    <s v="Cipla"/>
    <s v="No"/>
    <n v="2"/>
    <n v="167.78"/>
    <n v="0"/>
    <n v="5"/>
    <x v="0"/>
    <x v="1"/>
    <n v="1"/>
    <x v="530"/>
    <n v="1"/>
    <n v="335.56"/>
    <n v="0"/>
    <n v="335.56"/>
    <n v="16.777999999999999"/>
    <n v="352.33800000000002"/>
    <n v="1"/>
  </r>
  <r>
    <s v="ORD100532"/>
    <x v="65"/>
    <x v="496"/>
    <s v="Gurugram"/>
    <x v="11"/>
    <n v="122018"/>
    <s v="MED001"/>
    <x v="2"/>
    <x v="2"/>
    <s v="Cipla"/>
    <s v="No"/>
    <n v="1"/>
    <n v="29.1"/>
    <n v="5"/>
    <n v="12"/>
    <x v="0"/>
    <x v="1"/>
    <n v="1"/>
    <x v="531"/>
    <n v="1"/>
    <n v="29.1"/>
    <n v="1.4550000000000001"/>
    <n v="27.645000000000003"/>
    <n v="3.3174000000000001"/>
    <n v="30.962400000000002"/>
    <n v="2"/>
  </r>
  <r>
    <s v="ORD100533"/>
    <x v="17"/>
    <x v="170"/>
    <s v="Ahmedabad"/>
    <x v="6"/>
    <n v="380058"/>
    <s v="MED030"/>
    <x v="28"/>
    <x v="8"/>
    <s v="Cipla"/>
    <s v="Yes"/>
    <n v="2"/>
    <n v="253.54"/>
    <n v="0"/>
    <n v="5"/>
    <x v="5"/>
    <x v="2"/>
    <n v="1"/>
    <x v="532"/>
    <n v="1"/>
    <n v="507.08"/>
    <n v="0"/>
    <n v="507.08"/>
    <n v="25.353999999999999"/>
    <n v="532.43399999999997"/>
    <n v="1"/>
  </r>
  <r>
    <s v="ORD100534"/>
    <x v="377"/>
    <x v="497"/>
    <s v="Delhi"/>
    <x v="0"/>
    <n v="110085"/>
    <s v="MED027"/>
    <x v="12"/>
    <x v="9"/>
    <s v="Mankind"/>
    <s v="No"/>
    <n v="2"/>
    <n v="98.09"/>
    <n v="10"/>
    <n v="12"/>
    <x v="0"/>
    <x v="1"/>
    <n v="1"/>
    <x v="533"/>
    <n v="1"/>
    <n v="196.18"/>
    <n v="19.618000000000002"/>
    <n v="176.56200000000001"/>
    <n v="21.187440000000002"/>
    <n v="197.74944000000002"/>
    <n v="2"/>
  </r>
  <r>
    <s v="ORD100535"/>
    <x v="317"/>
    <x v="498"/>
    <s v="Surat"/>
    <x v="6"/>
    <n v="395007"/>
    <s v="MED029"/>
    <x v="10"/>
    <x v="8"/>
    <s v="Sun Pharma"/>
    <s v="Yes"/>
    <n v="3"/>
    <n v="87.99"/>
    <n v="0"/>
    <n v="5"/>
    <x v="1"/>
    <x v="1"/>
    <n v="1"/>
    <x v="534"/>
    <n v="1"/>
    <n v="263.96999999999997"/>
    <n v="0"/>
    <n v="263.96999999999997"/>
    <n v="13.198499999999999"/>
    <n v="277.16849999999999"/>
    <n v="1"/>
  </r>
  <r>
    <s v="ORD100536"/>
    <x v="378"/>
    <x v="225"/>
    <s v="Lucknow"/>
    <x v="9"/>
    <n v="226001"/>
    <s v="MED004"/>
    <x v="5"/>
    <x v="5"/>
    <s v="Sun Pharma"/>
    <s v="Yes"/>
    <n v="3"/>
    <n v="119.12"/>
    <n v="10"/>
    <n v="5"/>
    <x v="4"/>
    <x v="0"/>
    <n v="1"/>
    <x v="535"/>
    <n v="1"/>
    <n v="357.36"/>
    <n v="35.736000000000004"/>
    <n v="321.62400000000002"/>
    <n v="16.081200000000003"/>
    <n v="337.70520000000005"/>
    <n v="2"/>
  </r>
  <r>
    <s v="ORD100536"/>
    <x v="379"/>
    <x v="499"/>
    <s v="Ahmedabad"/>
    <x v="6"/>
    <n v="380054"/>
    <s v="MED027"/>
    <x v="12"/>
    <x v="9"/>
    <s v="Mankind"/>
    <s v="No"/>
    <n v="5"/>
    <n v="89.14"/>
    <n v="5"/>
    <n v="5"/>
    <x v="0"/>
    <x v="1"/>
    <n v="1"/>
    <x v="536"/>
    <n v="1"/>
    <n v="445.7"/>
    <n v="22.285"/>
    <n v="423.41499999999996"/>
    <n v="21.170749999999998"/>
    <n v="444.58574999999996"/>
    <n v="3"/>
  </r>
  <r>
    <s v="ORD100538"/>
    <x v="380"/>
    <x v="28"/>
    <s v="Delhi"/>
    <x v="0"/>
    <n v="110085"/>
    <s v="MED026"/>
    <x v="20"/>
    <x v="9"/>
    <s v="Cipla"/>
    <s v="No"/>
    <n v="2"/>
    <n v="192.85"/>
    <n v="0"/>
    <n v="12"/>
    <x v="4"/>
    <x v="2"/>
    <n v="1"/>
    <x v="537"/>
    <n v="1"/>
    <n v="385.7"/>
    <n v="0"/>
    <n v="385.7"/>
    <n v="46.283999999999999"/>
    <n v="431.98399999999998"/>
    <n v="4"/>
  </r>
  <r>
    <s v="ORD100538"/>
    <x v="381"/>
    <x v="452"/>
    <s v="Jaipur"/>
    <x v="5"/>
    <n v="302033"/>
    <s v="MED022"/>
    <x v="25"/>
    <x v="7"/>
    <s v="Himalaya"/>
    <s v="No"/>
    <n v="6"/>
    <n v="163.69999999999999"/>
    <n v="0"/>
    <n v="12"/>
    <x v="0"/>
    <x v="1"/>
    <n v="1"/>
    <x v="538"/>
    <n v="1"/>
    <n v="982.19999999999993"/>
    <n v="0"/>
    <n v="982.19999999999993"/>
    <n v="117.86399999999999"/>
    <n v="1100.0639999999999"/>
    <n v="2"/>
  </r>
  <r>
    <s v="ORD100540"/>
    <x v="382"/>
    <x v="500"/>
    <s v="Indore"/>
    <x v="2"/>
    <n v="452020"/>
    <s v="MED020"/>
    <x v="4"/>
    <x v="4"/>
    <s v="Dr. Reddy's"/>
    <s v="Yes"/>
    <n v="4"/>
    <n v="53.35"/>
    <n v="15"/>
    <n v="5"/>
    <x v="3"/>
    <x v="1"/>
    <n v="1"/>
    <x v="539"/>
    <n v="1"/>
    <n v="213.4"/>
    <n v="32.01"/>
    <n v="181.39000000000001"/>
    <n v="9.0694999999999997"/>
    <n v="190.45950000000002"/>
    <n v="2"/>
  </r>
  <r>
    <s v="ORD100540"/>
    <x v="383"/>
    <x v="501"/>
    <s v="Surat"/>
    <x v="6"/>
    <n v="395010"/>
    <s v="MED007"/>
    <x v="15"/>
    <x v="10"/>
    <s v="Sanofi"/>
    <s v="Yes"/>
    <n v="1"/>
    <n v="69.900000000000006"/>
    <n v="5"/>
    <n v="5"/>
    <x v="3"/>
    <x v="1"/>
    <n v="1"/>
    <x v="540"/>
    <n v="1"/>
    <n v="69.900000000000006"/>
    <n v="3.4950000000000001"/>
    <n v="66.405000000000001"/>
    <n v="3.3202499999999997"/>
    <n v="69.725250000000003"/>
    <n v="1"/>
  </r>
  <r>
    <s v="ORD100542"/>
    <x v="384"/>
    <x v="502"/>
    <s v="Mumbai"/>
    <x v="3"/>
    <n v="400069"/>
    <s v="MED001"/>
    <x v="2"/>
    <x v="2"/>
    <s v="Cipla"/>
    <s v="No"/>
    <n v="5"/>
    <n v="30.93"/>
    <n v="0"/>
    <n v="12"/>
    <x v="5"/>
    <x v="2"/>
    <n v="1"/>
    <x v="541"/>
    <n v="1"/>
    <n v="154.65"/>
    <n v="0"/>
    <n v="154.65"/>
    <n v="18.558000000000003"/>
    <n v="173.208"/>
    <n v="1"/>
  </r>
  <r>
    <s v="ORD100543"/>
    <x v="385"/>
    <x v="503"/>
    <s v="Chennai"/>
    <x v="7"/>
    <n v="600100"/>
    <s v="MED019"/>
    <x v="26"/>
    <x v="8"/>
    <s v="Cipla"/>
    <s v="No"/>
    <n v="1"/>
    <n v="134.88999999999999"/>
    <n v="10"/>
    <n v="5"/>
    <x v="1"/>
    <x v="1"/>
    <n v="1"/>
    <x v="542"/>
    <n v="1"/>
    <n v="134.88999999999999"/>
    <n v="13.488999999999999"/>
    <n v="121.40099999999998"/>
    <n v="6.0700499999999984"/>
    <n v="127.47104999999998"/>
    <n v="1"/>
  </r>
  <r>
    <s v="ORD100543"/>
    <x v="386"/>
    <x v="504"/>
    <s v="Delhi"/>
    <x v="0"/>
    <n v="110085"/>
    <s v="MED004"/>
    <x v="5"/>
    <x v="5"/>
    <s v="Sun Pharma"/>
    <s v="Yes"/>
    <n v="1"/>
    <n v="99.36"/>
    <n v="5"/>
    <n v="18"/>
    <x v="5"/>
    <x v="3"/>
    <n v="1"/>
    <x v="543"/>
    <n v="1"/>
    <n v="99.36"/>
    <n v="4.968"/>
    <n v="94.391999999999996"/>
    <n v="16.990560000000002"/>
    <n v="111.38256"/>
    <n v="0"/>
  </r>
  <r>
    <s v="ORD100545"/>
    <x v="383"/>
    <x v="505"/>
    <s v="Indore"/>
    <x v="2"/>
    <n v="452020"/>
    <s v="MED007"/>
    <x v="15"/>
    <x v="10"/>
    <s v="Sanofi"/>
    <s v="Yes"/>
    <n v="2"/>
    <n v="79.59"/>
    <n v="5"/>
    <n v="12"/>
    <x v="2"/>
    <x v="1"/>
    <n v="1"/>
    <x v="544"/>
    <n v="1"/>
    <n v="159.18"/>
    <n v="7.9590000000000005"/>
    <n v="151.221"/>
    <n v="18.146519999999999"/>
    <n v="169.36752000000001"/>
    <n v="2"/>
  </r>
  <r>
    <s v="ORD100546"/>
    <x v="78"/>
    <x v="506"/>
    <s v="Mumbai"/>
    <x v="3"/>
    <n v="400050"/>
    <s v="MED015"/>
    <x v="24"/>
    <x v="11"/>
    <s v="Abbott"/>
    <s v="No"/>
    <n v="1"/>
    <n v="50.59"/>
    <n v="10"/>
    <n v="12"/>
    <x v="2"/>
    <x v="1"/>
    <n v="1"/>
    <x v="545"/>
    <n v="1"/>
    <n v="50.59"/>
    <n v="5.0590000000000002"/>
    <n v="45.531000000000006"/>
    <n v="5.4637200000000004"/>
    <n v="50.994720000000008"/>
    <n v="3"/>
  </r>
  <r>
    <s v="ORD100547"/>
    <x v="387"/>
    <x v="507"/>
    <s v="Surat"/>
    <x v="6"/>
    <n v="395010"/>
    <s v="MED012"/>
    <x v="29"/>
    <x v="3"/>
    <s v="Mankind"/>
    <s v="No"/>
    <n v="1"/>
    <n v="128.27000000000001"/>
    <n v="10"/>
    <n v="5"/>
    <x v="1"/>
    <x v="1"/>
    <n v="1"/>
    <x v="546"/>
    <n v="1"/>
    <n v="128.27000000000001"/>
    <n v="12.827"/>
    <n v="115.44300000000001"/>
    <n v="5.7721499999999999"/>
    <n v="121.21515000000001"/>
    <n v="2"/>
  </r>
  <r>
    <s v="ORD100547"/>
    <x v="388"/>
    <x v="508"/>
    <s v="Ahmedabad"/>
    <x v="6"/>
    <n v="380015"/>
    <s v="MED015"/>
    <x v="24"/>
    <x v="11"/>
    <s v="Abbott"/>
    <s v="No"/>
    <n v="3"/>
    <n v="45.9"/>
    <n v="5"/>
    <n v="12"/>
    <x v="5"/>
    <x v="1"/>
    <n v="1"/>
    <x v="547"/>
    <n v="1"/>
    <n v="137.69999999999999"/>
    <n v="6.8849999999999998"/>
    <n v="130.815"/>
    <n v="15.697799999999999"/>
    <n v="146.5128"/>
    <n v="2"/>
  </r>
  <r>
    <s v="ORD100549"/>
    <x v="30"/>
    <x v="509"/>
    <s v="Jaipur"/>
    <x v="5"/>
    <n v="302021"/>
    <s v="MED021"/>
    <x v="9"/>
    <x v="7"/>
    <s v="Cipla"/>
    <s v="No"/>
    <n v="1"/>
    <n v="78.849999999999994"/>
    <n v="5"/>
    <n v="12"/>
    <x v="2"/>
    <x v="1"/>
    <n v="1"/>
    <x v="548"/>
    <n v="1"/>
    <n v="78.849999999999994"/>
    <n v="3.9424999999999999"/>
    <n v="74.907499999999999"/>
    <n v="8.9888999999999992"/>
    <n v="83.8964"/>
    <n v="1"/>
  </r>
  <r>
    <s v="ORD100550"/>
    <x v="322"/>
    <x v="510"/>
    <s v="Mumbai"/>
    <x v="3"/>
    <n v="400093"/>
    <s v="MED011"/>
    <x v="23"/>
    <x v="1"/>
    <s v="Cipla"/>
    <s v="No"/>
    <n v="1"/>
    <n v="26.68"/>
    <n v="5"/>
    <n v="12"/>
    <x v="4"/>
    <x v="1"/>
    <n v="1"/>
    <x v="549"/>
    <n v="1"/>
    <n v="26.68"/>
    <n v="1.3340000000000001"/>
    <n v="25.346"/>
    <n v="3.0415199999999998"/>
    <n v="28.387519999999999"/>
    <n v="3"/>
  </r>
  <r>
    <s v="ORD100551"/>
    <x v="176"/>
    <x v="511"/>
    <s v="Noida"/>
    <x v="9"/>
    <n v="201305"/>
    <s v="MED030"/>
    <x v="28"/>
    <x v="8"/>
    <s v="Cipla"/>
    <s v="Yes"/>
    <n v="2"/>
    <n v="315.19"/>
    <n v="0"/>
    <n v="12"/>
    <x v="4"/>
    <x v="1"/>
    <n v="1"/>
    <x v="550"/>
    <n v="1"/>
    <n v="630.38"/>
    <n v="0"/>
    <n v="630.38"/>
    <n v="75.645600000000002"/>
    <n v="706.02559999999994"/>
    <n v="2"/>
  </r>
  <r>
    <s v="ORD100552"/>
    <x v="389"/>
    <x v="512"/>
    <s v="Kolkata"/>
    <x v="10"/>
    <n v="700029"/>
    <s v="MED003"/>
    <x v="6"/>
    <x v="4"/>
    <s v="Dr. Reddy's"/>
    <s v="No"/>
    <n v="2"/>
    <n v="29.82"/>
    <n v="5"/>
    <n v="12"/>
    <x v="1"/>
    <x v="1"/>
    <n v="1"/>
    <x v="551"/>
    <n v="1"/>
    <n v="59.64"/>
    <n v="2.9819999999999998"/>
    <n v="56.658000000000001"/>
    <n v="6.7989599999999992"/>
    <n v="63.456960000000002"/>
    <n v="4"/>
  </r>
  <r>
    <s v="ORD100552"/>
    <x v="226"/>
    <x v="513"/>
    <s v="Surat"/>
    <x v="6"/>
    <n v="395010"/>
    <s v="MED025"/>
    <x v="27"/>
    <x v="0"/>
    <s v="Blue Cross"/>
    <s v="Yes"/>
    <n v="2"/>
    <n v="57.2"/>
    <n v="0"/>
    <n v="5"/>
    <x v="5"/>
    <x v="1"/>
    <n v="1"/>
    <x v="552"/>
    <n v="1"/>
    <n v="114.4"/>
    <n v="0"/>
    <n v="114.4"/>
    <n v="5.72"/>
    <n v="120.12"/>
    <n v="2"/>
  </r>
  <r>
    <s v="ORD100554"/>
    <x v="106"/>
    <x v="514"/>
    <s v="Hyderabad"/>
    <x v="1"/>
    <n v="500081"/>
    <s v="MED007"/>
    <x v="15"/>
    <x v="10"/>
    <s v="Sanofi"/>
    <s v="Yes"/>
    <n v="2"/>
    <n v="72.41"/>
    <n v="5"/>
    <n v="18"/>
    <x v="1"/>
    <x v="2"/>
    <n v="1"/>
    <x v="553"/>
    <n v="1"/>
    <n v="144.82"/>
    <n v="7.2409999999999988"/>
    <n v="137.57900000000001"/>
    <n v="24.764220000000002"/>
    <n v="162.34322"/>
    <n v="1"/>
  </r>
  <r>
    <s v="ORD100555"/>
    <x v="124"/>
    <x v="515"/>
    <s v="Lucknow"/>
    <x v="9"/>
    <n v="226024"/>
    <s v="MED017"/>
    <x v="1"/>
    <x v="1"/>
    <s v="Abbott"/>
    <s v="No"/>
    <n v="1"/>
    <n v="123.45"/>
    <n v="5"/>
    <n v="5"/>
    <x v="0"/>
    <x v="1"/>
    <n v="1"/>
    <x v="554"/>
    <n v="1"/>
    <n v="123.45"/>
    <n v="6.1725000000000003"/>
    <n v="117.2775"/>
    <n v="5.8638750000000002"/>
    <n v="123.14137500000001"/>
    <n v="1"/>
  </r>
  <r>
    <s v="ORD100556"/>
    <x v="390"/>
    <x v="10"/>
    <s v="Indore"/>
    <x v="2"/>
    <n v="452016"/>
    <s v="MED010"/>
    <x v="13"/>
    <x v="1"/>
    <s v="Sun Pharma"/>
    <s v="Yes"/>
    <n v="3"/>
    <n v="66.05"/>
    <n v="10"/>
    <n v="12"/>
    <x v="3"/>
    <x v="0"/>
    <n v="1"/>
    <x v="555"/>
    <n v="1"/>
    <n v="198.14999999999998"/>
    <n v="19.814999999999998"/>
    <n v="178.33499999999998"/>
    <n v="21.400199999999995"/>
    <n v="199.73519999999996"/>
    <n v="3"/>
  </r>
  <r>
    <s v="ORD100557"/>
    <x v="391"/>
    <x v="516"/>
    <s v="Hyderabad"/>
    <x v="1"/>
    <n v="500084"/>
    <s v="MED022"/>
    <x v="25"/>
    <x v="7"/>
    <s v="Himalaya"/>
    <s v="No"/>
    <n v="1"/>
    <n v="160.57"/>
    <n v="5"/>
    <n v="5"/>
    <x v="2"/>
    <x v="1"/>
    <n v="1"/>
    <x v="556"/>
    <n v="1"/>
    <n v="160.57"/>
    <n v="8.0284999999999993"/>
    <n v="152.54149999999998"/>
    <n v="7.6270749999999996"/>
    <n v="160.16857499999998"/>
    <n v="1"/>
  </r>
  <r>
    <s v="ORD100558"/>
    <x v="392"/>
    <x v="517"/>
    <s v="Bengaluru"/>
    <x v="8"/>
    <n v="560066"/>
    <s v="MED001"/>
    <x v="2"/>
    <x v="2"/>
    <s v="Cipla"/>
    <s v="No"/>
    <n v="1"/>
    <n v="26.53"/>
    <n v="10"/>
    <n v="12"/>
    <x v="2"/>
    <x v="1"/>
    <n v="1"/>
    <x v="557"/>
    <n v="1"/>
    <n v="26.53"/>
    <n v="2.653"/>
    <n v="23.877000000000002"/>
    <n v="2.86524"/>
    <n v="26.742240000000002"/>
    <n v="3"/>
  </r>
  <r>
    <s v="ORD100558"/>
    <x v="352"/>
    <x v="518"/>
    <s v="Surat"/>
    <x v="6"/>
    <n v="395017"/>
    <s v="MED026"/>
    <x v="20"/>
    <x v="9"/>
    <s v="Cipla"/>
    <s v="No"/>
    <n v="2"/>
    <n v="214.92"/>
    <n v="10"/>
    <n v="12"/>
    <x v="1"/>
    <x v="3"/>
    <n v="1"/>
    <x v="558"/>
    <n v="1"/>
    <n v="429.84"/>
    <n v="42.983999999999995"/>
    <n v="386.85599999999999"/>
    <n v="46.422719999999998"/>
    <n v="433.27872000000002"/>
    <n v="1"/>
  </r>
  <r>
    <s v="ORD100560"/>
    <x v="197"/>
    <x v="519"/>
    <s v="Kolkata"/>
    <x v="10"/>
    <n v="700102"/>
    <s v="MED020"/>
    <x v="4"/>
    <x v="4"/>
    <s v="Dr. Reddy's"/>
    <s v="Yes"/>
    <n v="1"/>
    <n v="55.8"/>
    <n v="10"/>
    <n v="18"/>
    <x v="4"/>
    <x v="0"/>
    <n v="1"/>
    <x v="559"/>
    <n v="1"/>
    <n v="55.8"/>
    <n v="5.58"/>
    <n v="50.22"/>
    <n v="9.0396000000000001"/>
    <n v="59.259599999999999"/>
    <n v="1"/>
  </r>
  <r>
    <s v="ORD100561"/>
    <x v="39"/>
    <x v="520"/>
    <s v="Delhi"/>
    <x v="0"/>
    <n v="110001"/>
    <s v="MED002"/>
    <x v="22"/>
    <x v="2"/>
    <s v="Micro Labs"/>
    <s v="No"/>
    <n v="2"/>
    <n v="34.25"/>
    <n v="0"/>
    <n v="12"/>
    <x v="2"/>
    <x v="1"/>
    <n v="1"/>
    <x v="560"/>
    <n v="1"/>
    <n v="68.5"/>
    <n v="0"/>
    <n v="68.5"/>
    <n v="8.2200000000000006"/>
    <n v="76.72"/>
    <n v="1"/>
  </r>
  <r>
    <s v="ORD100562"/>
    <x v="393"/>
    <x v="521"/>
    <s v="Surat"/>
    <x v="6"/>
    <n v="395001"/>
    <s v="MED020"/>
    <x v="4"/>
    <x v="4"/>
    <s v="Dr. Reddy's"/>
    <s v="Yes"/>
    <n v="1"/>
    <n v="55.42"/>
    <n v="10"/>
    <n v="18"/>
    <x v="3"/>
    <x v="1"/>
    <n v="1"/>
    <x v="561"/>
    <n v="1"/>
    <n v="55.42"/>
    <n v="5.5420000000000007"/>
    <n v="49.878"/>
    <n v="8.97804"/>
    <n v="58.85604"/>
    <n v="4"/>
  </r>
  <r>
    <s v="ORD100563"/>
    <x v="394"/>
    <x v="522"/>
    <s v="Gurugram"/>
    <x v="11"/>
    <n v="122009"/>
    <s v="MED001"/>
    <x v="2"/>
    <x v="2"/>
    <s v="Cipla"/>
    <s v="No"/>
    <n v="2"/>
    <n v="30.55"/>
    <n v="5"/>
    <n v="18"/>
    <x v="1"/>
    <x v="2"/>
    <n v="1"/>
    <x v="562"/>
    <n v="1"/>
    <n v="61.1"/>
    <n v="3.0550000000000002"/>
    <n v="58.045000000000002"/>
    <n v="10.4481"/>
    <n v="68.493099999999998"/>
    <n v="2"/>
  </r>
  <r>
    <s v="ORD100564"/>
    <x v="395"/>
    <x v="523"/>
    <s v="Bengaluru"/>
    <x v="8"/>
    <n v="560038"/>
    <s v="MED002"/>
    <x v="22"/>
    <x v="2"/>
    <s v="Micro Labs"/>
    <s v="No"/>
    <n v="2"/>
    <n v="33.32"/>
    <n v="5"/>
    <n v="12"/>
    <x v="0"/>
    <x v="3"/>
    <n v="1"/>
    <x v="563"/>
    <n v="1"/>
    <n v="66.64"/>
    <n v="3.3319999999999999"/>
    <n v="63.308"/>
    <n v="7.5969600000000002"/>
    <n v="70.904960000000003"/>
    <n v="1"/>
  </r>
  <r>
    <s v="ORD100565"/>
    <x v="396"/>
    <x v="524"/>
    <s v="Chandigarh"/>
    <x v="4"/>
    <n v="160017"/>
    <s v="MED010"/>
    <x v="13"/>
    <x v="1"/>
    <s v="Sun Pharma"/>
    <s v="Yes"/>
    <n v="3"/>
    <n v="73.400000000000006"/>
    <n v="5"/>
    <n v="5"/>
    <x v="5"/>
    <x v="1"/>
    <n v="1"/>
    <x v="564"/>
    <n v="1"/>
    <n v="220.20000000000002"/>
    <n v="11.01"/>
    <n v="209.19000000000003"/>
    <n v="10.4595"/>
    <n v="219.64950000000002"/>
    <n v="2"/>
  </r>
  <r>
    <s v="ORD100566"/>
    <x v="2"/>
    <x v="327"/>
    <s v="Bengaluru"/>
    <x v="8"/>
    <n v="560100"/>
    <s v="MED020"/>
    <x v="4"/>
    <x v="4"/>
    <s v="Dr. Reddy's"/>
    <s v="Yes"/>
    <n v="1"/>
    <n v="61.14"/>
    <n v="0"/>
    <n v="5"/>
    <x v="2"/>
    <x v="1"/>
    <n v="1"/>
    <x v="565"/>
    <n v="1"/>
    <n v="61.14"/>
    <n v="0"/>
    <n v="61.14"/>
    <n v="3.0569999999999999"/>
    <n v="64.197000000000003"/>
    <n v="3"/>
  </r>
  <r>
    <s v="ORD100567"/>
    <x v="397"/>
    <x v="525"/>
    <s v="Bengaluru"/>
    <x v="8"/>
    <n v="560001"/>
    <s v="MED009"/>
    <x v="21"/>
    <x v="6"/>
    <s v="Glenmark"/>
    <s v="Yes"/>
    <n v="3"/>
    <n v="83.05"/>
    <n v="0"/>
    <n v="12"/>
    <x v="4"/>
    <x v="1"/>
    <n v="1"/>
    <x v="566"/>
    <n v="1"/>
    <n v="249.14999999999998"/>
    <n v="0"/>
    <n v="249.14999999999998"/>
    <n v="29.897999999999996"/>
    <n v="279.048"/>
    <n v="3"/>
  </r>
  <r>
    <s v="ORD100568"/>
    <x v="398"/>
    <x v="304"/>
    <s v="Bengaluru"/>
    <x v="8"/>
    <n v="560066"/>
    <s v="MED027"/>
    <x v="12"/>
    <x v="9"/>
    <s v="Mankind"/>
    <s v="No"/>
    <n v="2"/>
    <n v="109.09"/>
    <n v="10"/>
    <n v="5"/>
    <x v="3"/>
    <x v="1"/>
    <n v="1"/>
    <x v="567"/>
    <n v="1"/>
    <n v="218.18"/>
    <n v="21.818000000000001"/>
    <n v="196.36199999999999"/>
    <n v="9.8180999999999994"/>
    <n v="206.18009999999998"/>
    <n v="5"/>
  </r>
  <r>
    <s v="ORD100569"/>
    <x v="88"/>
    <x v="526"/>
    <s v="Chandigarh"/>
    <x v="4"/>
    <n v="160022"/>
    <s v="MED009"/>
    <x v="21"/>
    <x v="6"/>
    <s v="Glenmark"/>
    <s v="Yes"/>
    <n v="3"/>
    <n v="80.2"/>
    <n v="0"/>
    <n v="12"/>
    <x v="4"/>
    <x v="3"/>
    <n v="1"/>
    <x v="568"/>
    <n v="1"/>
    <n v="240.60000000000002"/>
    <n v="0"/>
    <n v="240.60000000000002"/>
    <n v="28.872000000000003"/>
    <n v="269.47200000000004"/>
    <n v="2"/>
  </r>
  <r>
    <s v="ORD100570"/>
    <x v="15"/>
    <x v="527"/>
    <s v="Kolkata"/>
    <x v="10"/>
    <n v="700001"/>
    <s v="MED022"/>
    <x v="25"/>
    <x v="7"/>
    <s v="Himalaya"/>
    <s v="No"/>
    <n v="2"/>
    <n v="176.42"/>
    <n v="0"/>
    <n v="12"/>
    <x v="4"/>
    <x v="3"/>
    <n v="1"/>
    <x v="569"/>
    <n v="1"/>
    <n v="352.84"/>
    <n v="0"/>
    <n v="352.84"/>
    <n v="42.340800000000002"/>
    <n v="395.18079999999998"/>
    <n v="1"/>
  </r>
  <r>
    <s v="ORD100571"/>
    <x v="399"/>
    <x v="528"/>
    <s v="Chandigarh"/>
    <x v="4"/>
    <n v="160036"/>
    <s v="MED002"/>
    <x v="22"/>
    <x v="2"/>
    <s v="Micro Labs"/>
    <s v="No"/>
    <n v="1"/>
    <n v="32.75"/>
    <n v="5"/>
    <n v="12"/>
    <x v="3"/>
    <x v="1"/>
    <n v="1"/>
    <x v="570"/>
    <n v="1"/>
    <n v="32.75"/>
    <n v="1.6375"/>
    <n v="31.112500000000001"/>
    <n v="3.7335000000000003"/>
    <n v="34.846000000000004"/>
    <n v="3"/>
  </r>
  <r>
    <s v="ORD100572"/>
    <x v="400"/>
    <x v="529"/>
    <s v="Mumbai"/>
    <x v="3"/>
    <n v="400050"/>
    <s v="MED009"/>
    <x v="21"/>
    <x v="6"/>
    <s v="Glenmark"/>
    <s v="Yes"/>
    <n v="2"/>
    <n v="86.73"/>
    <n v="10"/>
    <n v="18"/>
    <x v="3"/>
    <x v="1"/>
    <n v="1"/>
    <x v="571"/>
    <n v="1"/>
    <n v="173.46"/>
    <n v="17.346"/>
    <n v="156.114"/>
    <n v="28.100520000000003"/>
    <n v="184.21451999999999"/>
    <n v="2"/>
  </r>
  <r>
    <s v="ORD100573"/>
    <x v="401"/>
    <x v="530"/>
    <s v="Bengaluru"/>
    <x v="8"/>
    <n v="560066"/>
    <s v="MED011"/>
    <x v="23"/>
    <x v="1"/>
    <s v="Cipla"/>
    <s v="No"/>
    <n v="2"/>
    <n v="26.54"/>
    <n v="10"/>
    <n v="5"/>
    <x v="0"/>
    <x v="1"/>
    <n v="1"/>
    <x v="572"/>
    <n v="1"/>
    <n v="53.08"/>
    <n v="5.3079999999999998"/>
    <n v="47.771999999999998"/>
    <n v="2.3885999999999998"/>
    <n v="50.160599999999995"/>
    <n v="2"/>
  </r>
  <r>
    <s v="ORD100574"/>
    <x v="402"/>
    <x v="397"/>
    <s v="Noida"/>
    <x v="9"/>
    <n v="201307"/>
    <s v="MED010"/>
    <x v="13"/>
    <x v="1"/>
    <s v="Sun Pharma"/>
    <s v="Yes"/>
    <n v="1"/>
    <n v="62.24"/>
    <n v="10"/>
    <n v="5"/>
    <x v="3"/>
    <x v="1"/>
    <n v="1"/>
    <x v="573"/>
    <n v="1"/>
    <n v="62.24"/>
    <n v="6.2240000000000002"/>
    <n v="56.016000000000005"/>
    <n v="2.8008000000000006"/>
    <n v="58.816800000000008"/>
    <n v="3"/>
  </r>
  <r>
    <s v="ORD100575"/>
    <x v="403"/>
    <x v="531"/>
    <s v="Noida"/>
    <x v="9"/>
    <n v="201307"/>
    <s v="MED004"/>
    <x v="5"/>
    <x v="5"/>
    <s v="Sun Pharma"/>
    <s v="Yes"/>
    <n v="1"/>
    <n v="114.76"/>
    <n v="5"/>
    <n v="18"/>
    <x v="2"/>
    <x v="1"/>
    <n v="1"/>
    <x v="574"/>
    <n v="1"/>
    <n v="114.76"/>
    <n v="5.7380000000000004"/>
    <n v="109.02200000000001"/>
    <n v="19.62396"/>
    <n v="128.64596"/>
    <n v="2"/>
  </r>
  <r>
    <s v="ORD100576"/>
    <x v="139"/>
    <x v="302"/>
    <s v="Ahmedabad"/>
    <x v="6"/>
    <n v="380058"/>
    <s v="MED022"/>
    <x v="25"/>
    <x v="7"/>
    <s v="Himalaya"/>
    <s v="No"/>
    <n v="4"/>
    <n v="184.18"/>
    <n v="15"/>
    <n v="5"/>
    <x v="3"/>
    <x v="2"/>
    <n v="1"/>
    <x v="575"/>
    <n v="1"/>
    <n v="736.72"/>
    <n v="110.50800000000001"/>
    <n v="626.21199999999999"/>
    <n v="31.310600000000001"/>
    <n v="657.52260000000001"/>
    <n v="3"/>
  </r>
  <r>
    <s v="ORD100577"/>
    <x v="404"/>
    <x v="532"/>
    <s v="Gurugram"/>
    <x v="11"/>
    <n v="122002"/>
    <s v="MED002"/>
    <x v="22"/>
    <x v="2"/>
    <s v="Micro Labs"/>
    <s v="No"/>
    <n v="1"/>
    <n v="31.03"/>
    <n v="0"/>
    <n v="5"/>
    <x v="1"/>
    <x v="1"/>
    <n v="1"/>
    <x v="576"/>
    <n v="1"/>
    <n v="31.03"/>
    <n v="0"/>
    <n v="31.03"/>
    <n v="1.5515000000000001"/>
    <n v="32.581499999999998"/>
    <n v="1"/>
  </r>
  <r>
    <s v="ORD100578"/>
    <x v="150"/>
    <x v="533"/>
    <s v="Kolkata"/>
    <x v="10"/>
    <n v="700019"/>
    <s v="MED006"/>
    <x v="18"/>
    <x v="10"/>
    <s v="USV"/>
    <s v="Yes"/>
    <n v="2"/>
    <n v="40.92"/>
    <n v="5"/>
    <n v="12"/>
    <x v="5"/>
    <x v="1"/>
    <n v="1"/>
    <x v="577"/>
    <n v="1"/>
    <n v="81.84"/>
    <n v="4.0920000000000005"/>
    <n v="77.748000000000005"/>
    <n v="9.3297600000000003"/>
    <n v="87.077760000000012"/>
    <n v="2"/>
  </r>
  <r>
    <s v="ORD100579"/>
    <x v="253"/>
    <x v="534"/>
    <s v="Delhi"/>
    <x v="0"/>
    <n v="110044"/>
    <s v="MED003"/>
    <x v="6"/>
    <x v="4"/>
    <s v="Dr. Reddy's"/>
    <s v="No"/>
    <n v="1"/>
    <n v="30.14"/>
    <n v="10"/>
    <n v="5"/>
    <x v="2"/>
    <x v="1"/>
    <n v="1"/>
    <x v="578"/>
    <n v="1"/>
    <n v="30.14"/>
    <n v="3.0139999999999998"/>
    <n v="27.126000000000001"/>
    <n v="1.3563000000000001"/>
    <n v="28.482300000000002"/>
    <n v="3"/>
  </r>
  <r>
    <s v="ORD100580"/>
    <x v="40"/>
    <x v="535"/>
    <s v="Chennai"/>
    <x v="7"/>
    <n v="600096"/>
    <s v="MED005"/>
    <x v="11"/>
    <x v="5"/>
    <s v="Cipla"/>
    <s v="Yes"/>
    <n v="2"/>
    <n v="106.8"/>
    <n v="5"/>
    <n v="12"/>
    <x v="1"/>
    <x v="0"/>
    <n v="1"/>
    <x v="579"/>
    <n v="1"/>
    <n v="213.6"/>
    <n v="10.68"/>
    <n v="202.92"/>
    <n v="24.3504"/>
    <n v="227.2704"/>
    <n v="2"/>
  </r>
  <r>
    <s v="ORD100581"/>
    <x v="405"/>
    <x v="536"/>
    <s v="Hyderabad"/>
    <x v="1"/>
    <n v="500090"/>
    <s v="MED001"/>
    <x v="2"/>
    <x v="2"/>
    <s v="Cipla"/>
    <s v="No"/>
    <n v="1"/>
    <n v="31.98"/>
    <n v="10"/>
    <n v="5"/>
    <x v="5"/>
    <x v="2"/>
    <n v="1"/>
    <x v="580"/>
    <n v="1"/>
    <n v="31.98"/>
    <n v="3.198"/>
    <n v="28.782"/>
    <n v="1.4391"/>
    <n v="30.2211"/>
    <n v="0"/>
  </r>
  <r>
    <s v="ORD100582"/>
    <x v="406"/>
    <x v="125"/>
    <s v="Delhi"/>
    <x v="0"/>
    <n v="110001"/>
    <s v="MED021"/>
    <x v="9"/>
    <x v="7"/>
    <s v="Cipla"/>
    <s v="No"/>
    <n v="6"/>
    <n v="86.49"/>
    <n v="5"/>
    <n v="5"/>
    <x v="1"/>
    <x v="1"/>
    <n v="1"/>
    <x v="581"/>
    <n v="1"/>
    <n v="518.93999999999994"/>
    <n v="25.946999999999999"/>
    <n v="492.99299999999994"/>
    <n v="24.649649999999998"/>
    <n v="517.64264999999989"/>
    <n v="2"/>
  </r>
  <r>
    <s v="ORD100583"/>
    <x v="389"/>
    <x v="138"/>
    <s v="Delhi"/>
    <x v="0"/>
    <n v="110029"/>
    <s v="MED013"/>
    <x v="16"/>
    <x v="3"/>
    <s v="Himalaya"/>
    <s v="No"/>
    <n v="2"/>
    <n v="153.71"/>
    <n v="5"/>
    <n v="5"/>
    <x v="1"/>
    <x v="1"/>
    <n v="1"/>
    <x v="582"/>
    <n v="1"/>
    <n v="307.42"/>
    <n v="15.371000000000002"/>
    <n v="292.04900000000004"/>
    <n v="14.602450000000001"/>
    <n v="306.65145000000001"/>
    <n v="3"/>
  </r>
  <r>
    <s v="ORD100584"/>
    <x v="313"/>
    <x v="537"/>
    <s v="Hyderabad"/>
    <x v="1"/>
    <n v="500084"/>
    <s v="MED005"/>
    <x v="11"/>
    <x v="5"/>
    <s v="Cipla"/>
    <s v="Yes"/>
    <n v="1"/>
    <n v="84.25"/>
    <n v="20"/>
    <n v="5"/>
    <x v="1"/>
    <x v="1"/>
    <n v="1"/>
    <x v="583"/>
    <n v="1"/>
    <n v="84.25"/>
    <n v="16.850000000000001"/>
    <n v="67.400000000000006"/>
    <n v="3.37"/>
    <n v="70.77000000000001"/>
    <n v="2"/>
  </r>
  <r>
    <s v="ORD100585"/>
    <x v="407"/>
    <x v="538"/>
    <s v="Ahmedabad"/>
    <x v="6"/>
    <n v="380001"/>
    <s v="MED018"/>
    <x v="14"/>
    <x v="8"/>
    <s v="Mankind"/>
    <s v="No"/>
    <n v="5"/>
    <n v="126.41"/>
    <n v="15"/>
    <n v="5"/>
    <x v="4"/>
    <x v="1"/>
    <n v="1"/>
    <x v="584"/>
    <n v="1"/>
    <n v="632.04999999999995"/>
    <n v="94.807500000000005"/>
    <n v="537.24249999999995"/>
    <n v="26.862124999999995"/>
    <n v="564.10462499999994"/>
    <n v="2"/>
  </r>
  <r>
    <s v="ORD100586"/>
    <x v="113"/>
    <x v="539"/>
    <s v="Mumbai"/>
    <x v="3"/>
    <n v="400093"/>
    <s v="MED007"/>
    <x v="15"/>
    <x v="10"/>
    <s v="Sanofi"/>
    <s v="Yes"/>
    <n v="3"/>
    <n v="79.510000000000005"/>
    <n v="5"/>
    <n v="18"/>
    <x v="2"/>
    <x v="1"/>
    <n v="1"/>
    <x v="585"/>
    <n v="1"/>
    <n v="238.53000000000003"/>
    <n v="11.926500000000001"/>
    <n v="226.60350000000003"/>
    <n v="40.788630000000005"/>
    <n v="267.39213000000001"/>
    <n v="3"/>
  </r>
  <r>
    <s v="ORD100587"/>
    <x v="408"/>
    <x v="540"/>
    <s v="Bengaluru"/>
    <x v="8"/>
    <n v="560034"/>
    <s v="MED016"/>
    <x v="17"/>
    <x v="11"/>
    <s v="Emcure"/>
    <s v="No"/>
    <n v="2"/>
    <n v="105.76"/>
    <n v="15"/>
    <n v="5"/>
    <x v="3"/>
    <x v="1"/>
    <n v="1"/>
    <x v="586"/>
    <n v="1"/>
    <n v="211.52"/>
    <n v="31.728000000000002"/>
    <n v="179.792"/>
    <n v="8.9896000000000011"/>
    <n v="188.7816"/>
    <n v="4"/>
  </r>
  <r>
    <s v="ORD100587"/>
    <x v="409"/>
    <x v="541"/>
    <s v="Surat"/>
    <x v="6"/>
    <n v="395001"/>
    <s v="MED010"/>
    <x v="13"/>
    <x v="1"/>
    <s v="Sun Pharma"/>
    <s v="Yes"/>
    <n v="3"/>
    <n v="63.44"/>
    <n v="10"/>
    <n v="12"/>
    <x v="0"/>
    <x v="1"/>
    <n v="1"/>
    <x v="587"/>
    <n v="1"/>
    <n v="190.32"/>
    <n v="19.031999999999996"/>
    <n v="171.28800000000001"/>
    <n v="20.554560000000002"/>
    <n v="191.84256000000002"/>
    <n v="5"/>
  </r>
  <r>
    <s v="ORD100589"/>
    <x v="410"/>
    <x v="542"/>
    <s v="Mumbai"/>
    <x v="3"/>
    <n v="400076"/>
    <s v="MED026"/>
    <x v="20"/>
    <x v="9"/>
    <s v="Cipla"/>
    <s v="No"/>
    <n v="1"/>
    <n v="184.51"/>
    <n v="10"/>
    <n v="18"/>
    <x v="4"/>
    <x v="1"/>
    <n v="1"/>
    <x v="588"/>
    <n v="1"/>
    <n v="184.51"/>
    <n v="18.451000000000001"/>
    <n v="166.059"/>
    <n v="29.890619999999998"/>
    <n v="195.94961999999998"/>
    <n v="2"/>
  </r>
  <r>
    <s v="ORD100590"/>
    <x v="411"/>
    <x v="543"/>
    <s v="Bengaluru"/>
    <x v="8"/>
    <n v="560034"/>
    <s v="MED011"/>
    <x v="23"/>
    <x v="1"/>
    <s v="Cipla"/>
    <s v="No"/>
    <n v="3"/>
    <n v="27.35"/>
    <n v="10"/>
    <n v="12"/>
    <x v="4"/>
    <x v="1"/>
    <n v="1"/>
    <x v="589"/>
    <n v="1"/>
    <n v="82.050000000000011"/>
    <n v="8.2050000000000018"/>
    <n v="73.845000000000013"/>
    <n v="8.8614000000000015"/>
    <n v="82.706400000000016"/>
    <n v="3"/>
  </r>
  <r>
    <s v="ORD100590"/>
    <x v="412"/>
    <x v="544"/>
    <s v="Kolkata"/>
    <x v="10"/>
    <n v="700001"/>
    <s v="MED006"/>
    <x v="18"/>
    <x v="10"/>
    <s v="USV"/>
    <s v="Yes"/>
    <n v="2"/>
    <n v="46.32"/>
    <n v="5"/>
    <n v="12"/>
    <x v="2"/>
    <x v="1"/>
    <n v="1"/>
    <x v="590"/>
    <n v="1"/>
    <n v="92.64"/>
    <n v="4.6319999999999997"/>
    <n v="88.007999999999996"/>
    <n v="10.56096"/>
    <n v="98.56895999999999"/>
    <n v="2"/>
  </r>
  <r>
    <s v="ORD100592"/>
    <x v="409"/>
    <x v="545"/>
    <s v="Kolkata"/>
    <x v="10"/>
    <n v="700019"/>
    <s v="MED025"/>
    <x v="27"/>
    <x v="0"/>
    <s v="Blue Cross"/>
    <s v="Yes"/>
    <n v="1"/>
    <n v="72.64"/>
    <n v="0"/>
    <n v="5"/>
    <x v="0"/>
    <x v="1"/>
    <n v="1"/>
    <x v="591"/>
    <n v="1"/>
    <n v="72.64"/>
    <n v="0"/>
    <n v="72.64"/>
    <n v="3.6319999999999997"/>
    <n v="76.272000000000006"/>
    <n v="2"/>
  </r>
  <r>
    <s v="ORD100593"/>
    <x v="121"/>
    <x v="546"/>
    <s v="Bengaluru"/>
    <x v="8"/>
    <n v="560034"/>
    <s v="MED007"/>
    <x v="15"/>
    <x v="10"/>
    <s v="Sanofi"/>
    <s v="Yes"/>
    <n v="1"/>
    <n v="71.489999999999995"/>
    <n v="5"/>
    <n v="5"/>
    <x v="5"/>
    <x v="1"/>
    <n v="1"/>
    <x v="592"/>
    <n v="1"/>
    <n v="71.489999999999995"/>
    <n v="3.5745"/>
    <n v="67.915499999999994"/>
    <n v="3.395775"/>
    <n v="71.311274999999995"/>
    <n v="2"/>
  </r>
  <r>
    <s v="ORD100594"/>
    <x v="413"/>
    <x v="547"/>
    <s v="Mumbai"/>
    <x v="3"/>
    <n v="400050"/>
    <s v="MED021"/>
    <x v="9"/>
    <x v="7"/>
    <s v="Cipla"/>
    <s v="No"/>
    <n v="3"/>
    <n v="78.83"/>
    <n v="5"/>
    <n v="12"/>
    <x v="2"/>
    <x v="1"/>
    <n v="1"/>
    <x v="593"/>
    <n v="1"/>
    <n v="236.49"/>
    <n v="11.8245"/>
    <n v="224.66550000000001"/>
    <n v="26.959859999999999"/>
    <n v="251.62536"/>
    <n v="2"/>
  </r>
  <r>
    <s v="ORD100595"/>
    <x v="343"/>
    <x v="548"/>
    <s v="Pune"/>
    <x v="3"/>
    <n v="411014"/>
    <s v="MED028"/>
    <x v="3"/>
    <x v="3"/>
    <s v="Abbott"/>
    <s v="No"/>
    <n v="3"/>
    <n v="112.83"/>
    <n v="0"/>
    <n v="18"/>
    <x v="4"/>
    <x v="1"/>
    <n v="1"/>
    <x v="594"/>
    <n v="1"/>
    <n v="338.49"/>
    <n v="0"/>
    <n v="338.49"/>
    <n v="60.928199999999997"/>
    <n v="399.41820000000001"/>
    <n v="1"/>
  </r>
  <r>
    <s v="ORD100596"/>
    <x v="414"/>
    <x v="549"/>
    <s v="Indore"/>
    <x v="2"/>
    <n v="452001"/>
    <s v="MED030"/>
    <x v="28"/>
    <x v="8"/>
    <s v="Cipla"/>
    <s v="Yes"/>
    <n v="2"/>
    <n v="264.37"/>
    <n v="10"/>
    <n v="5"/>
    <x v="3"/>
    <x v="2"/>
    <n v="1"/>
    <x v="595"/>
    <n v="1"/>
    <n v="528.74"/>
    <n v="52.873999999999995"/>
    <n v="475.86599999999999"/>
    <n v="23.793299999999999"/>
    <n v="499.65929999999997"/>
    <n v="1"/>
  </r>
  <r>
    <s v="ORD100597"/>
    <x v="391"/>
    <x v="550"/>
    <s v="Pune"/>
    <x v="3"/>
    <n v="411001"/>
    <s v="MED020"/>
    <x v="4"/>
    <x v="4"/>
    <s v="Dr. Reddy's"/>
    <s v="Yes"/>
    <n v="3"/>
    <n v="59.66"/>
    <n v="0"/>
    <n v="18"/>
    <x v="5"/>
    <x v="1"/>
    <n v="1"/>
    <x v="596"/>
    <n v="1"/>
    <n v="178.98"/>
    <n v="0"/>
    <n v="178.98"/>
    <n v="32.2164"/>
    <n v="211.19639999999998"/>
    <n v="2"/>
  </r>
  <r>
    <s v="ORD100598"/>
    <x v="415"/>
    <x v="551"/>
    <s v="Jaipur"/>
    <x v="5"/>
    <n v="302019"/>
    <s v="MED004"/>
    <x v="5"/>
    <x v="5"/>
    <s v="Sun Pharma"/>
    <s v="Yes"/>
    <n v="1"/>
    <n v="103.79"/>
    <n v="5"/>
    <n v="12"/>
    <x v="1"/>
    <x v="1"/>
    <n v="1"/>
    <x v="597"/>
    <n v="1"/>
    <n v="103.79"/>
    <n v="5.1895000000000007"/>
    <n v="98.600500000000011"/>
    <n v="11.832060000000002"/>
    <n v="110.43256000000001"/>
    <n v="4"/>
  </r>
  <r>
    <s v="ORD100599"/>
    <x v="416"/>
    <x v="552"/>
    <s v="Gurugram"/>
    <x v="11"/>
    <n v="122016"/>
    <s v="MED004"/>
    <x v="5"/>
    <x v="5"/>
    <s v="Sun Pharma"/>
    <s v="Yes"/>
    <n v="1"/>
    <n v="99.71"/>
    <n v="10"/>
    <n v="5"/>
    <x v="2"/>
    <x v="1"/>
    <n v="1"/>
    <x v="598"/>
    <n v="1"/>
    <n v="99.71"/>
    <n v="9.9709999999999983"/>
    <n v="89.73899999999999"/>
    <n v="4.4869499999999993"/>
    <n v="94.225949999999983"/>
    <n v="3"/>
  </r>
  <r>
    <s v="ORD100600"/>
    <x v="231"/>
    <x v="526"/>
    <s v="Surat"/>
    <x v="6"/>
    <n v="395007"/>
    <s v="MED014"/>
    <x v="19"/>
    <x v="3"/>
    <s v="Abbott"/>
    <s v="No"/>
    <n v="1"/>
    <n v="163.93"/>
    <n v="5"/>
    <n v="12"/>
    <x v="2"/>
    <x v="3"/>
    <n v="1"/>
    <x v="599"/>
    <n v="1"/>
    <n v="163.93"/>
    <n v="8.1965000000000003"/>
    <n v="155.73349999999999"/>
    <n v="18.688019999999998"/>
    <n v="174.42151999999999"/>
    <n v="2"/>
  </r>
  <r>
    <s v="ORD100601"/>
    <x v="409"/>
    <x v="553"/>
    <s v="Chennai"/>
    <x v="7"/>
    <n v="600018"/>
    <s v="MED007"/>
    <x v="15"/>
    <x v="10"/>
    <s v="Sanofi"/>
    <s v="Yes"/>
    <n v="1"/>
    <n v="66.650000000000006"/>
    <n v="5"/>
    <n v="5"/>
    <x v="0"/>
    <x v="3"/>
    <n v="1"/>
    <x v="600"/>
    <n v="1"/>
    <n v="66.650000000000006"/>
    <n v="3.3325"/>
    <n v="63.317500000000003"/>
    <n v="3.1658750000000002"/>
    <n v="66.483375000000009"/>
    <n v="1"/>
  </r>
  <r>
    <s v="ORD100602"/>
    <x v="417"/>
    <x v="554"/>
    <s v="Pune"/>
    <x v="3"/>
    <n v="411057"/>
    <s v="MED008"/>
    <x v="7"/>
    <x v="6"/>
    <s v="Zydus"/>
    <s v="Yes"/>
    <n v="4"/>
    <n v="64.66"/>
    <n v="10"/>
    <n v="18"/>
    <x v="2"/>
    <x v="1"/>
    <n v="1"/>
    <x v="601"/>
    <n v="1"/>
    <n v="258.64"/>
    <n v="25.863999999999997"/>
    <n v="232.77599999999998"/>
    <n v="41.899679999999996"/>
    <n v="274.67568"/>
    <n v="1"/>
  </r>
  <r>
    <s v="ORD100602"/>
    <x v="418"/>
    <x v="555"/>
    <s v="Indore"/>
    <x v="2"/>
    <n v="452018"/>
    <s v="MED007"/>
    <x v="15"/>
    <x v="10"/>
    <s v="Sanofi"/>
    <s v="Yes"/>
    <n v="2"/>
    <n v="82.95"/>
    <n v="5"/>
    <n v="18"/>
    <x v="3"/>
    <x v="1"/>
    <n v="1"/>
    <x v="602"/>
    <n v="1"/>
    <n v="165.9"/>
    <n v="8.2949999999999999"/>
    <n v="157.60500000000002"/>
    <n v="28.368900000000004"/>
    <n v="185.97390000000001"/>
    <n v="2"/>
  </r>
  <r>
    <s v="ORD100604"/>
    <x v="419"/>
    <x v="556"/>
    <s v="Hyderabad"/>
    <x v="1"/>
    <n v="500084"/>
    <s v="MED029"/>
    <x v="10"/>
    <x v="8"/>
    <s v="Sun Pharma"/>
    <s v="Yes"/>
    <n v="4"/>
    <n v="111.28"/>
    <n v="15"/>
    <n v="5"/>
    <x v="0"/>
    <x v="1"/>
    <n v="1"/>
    <x v="603"/>
    <n v="1"/>
    <n v="445.12"/>
    <n v="66.768000000000001"/>
    <n v="378.35199999999998"/>
    <n v="18.917599999999997"/>
    <n v="397.26959999999997"/>
    <n v="1"/>
  </r>
  <r>
    <s v="ORD100605"/>
    <x v="325"/>
    <x v="557"/>
    <s v="Kolkata"/>
    <x v="10"/>
    <n v="700091"/>
    <s v="MED017"/>
    <x v="1"/>
    <x v="1"/>
    <s v="Abbott"/>
    <s v="No"/>
    <n v="1"/>
    <n v="148.31"/>
    <n v="10"/>
    <n v="5"/>
    <x v="1"/>
    <x v="1"/>
    <n v="1"/>
    <x v="604"/>
    <n v="1"/>
    <n v="148.31"/>
    <n v="14.831"/>
    <n v="133.47900000000001"/>
    <n v="6.6739500000000014"/>
    <n v="140.15295"/>
    <n v="2"/>
  </r>
  <r>
    <s v="ORD100605"/>
    <x v="239"/>
    <x v="558"/>
    <s v="Noida"/>
    <x v="9"/>
    <n v="201301"/>
    <s v="MED014"/>
    <x v="19"/>
    <x v="3"/>
    <s v="Abbott"/>
    <s v="No"/>
    <n v="5"/>
    <n v="132.80000000000001"/>
    <n v="5"/>
    <n v="18"/>
    <x v="0"/>
    <x v="3"/>
    <n v="1"/>
    <x v="605"/>
    <n v="1"/>
    <n v="664"/>
    <n v="33.200000000000003"/>
    <n v="630.79999999999995"/>
    <n v="113.544"/>
    <n v="744.34399999999994"/>
    <n v="1"/>
  </r>
  <r>
    <s v="ORD100607"/>
    <x v="420"/>
    <x v="202"/>
    <s v="Ahmedabad"/>
    <x v="6"/>
    <n v="380015"/>
    <s v="MED028"/>
    <x v="3"/>
    <x v="3"/>
    <s v="Abbott"/>
    <s v="No"/>
    <n v="2"/>
    <n v="114.13"/>
    <n v="20"/>
    <n v="12"/>
    <x v="3"/>
    <x v="0"/>
    <n v="1"/>
    <x v="606"/>
    <n v="1"/>
    <n v="228.26"/>
    <n v="45.652000000000001"/>
    <n v="182.608"/>
    <n v="21.912960000000002"/>
    <n v="204.52096"/>
    <n v="1"/>
  </r>
  <r>
    <s v="ORD100608"/>
    <x v="421"/>
    <x v="559"/>
    <s v="Ahmedabad"/>
    <x v="6"/>
    <n v="380054"/>
    <s v="MED023"/>
    <x v="8"/>
    <x v="7"/>
    <s v="Lacto Calamine"/>
    <s v="No"/>
    <n v="2"/>
    <n v="332.58"/>
    <n v="0"/>
    <n v="18"/>
    <x v="5"/>
    <x v="1"/>
    <n v="1"/>
    <x v="607"/>
    <n v="1"/>
    <n v="665.16"/>
    <n v="0"/>
    <n v="665.16"/>
    <n v="119.72879999999999"/>
    <n v="784.88879999999995"/>
    <n v="2"/>
  </r>
  <r>
    <s v="ORD100609"/>
    <x v="422"/>
    <x v="560"/>
    <s v="Lucknow"/>
    <x v="9"/>
    <n v="226016"/>
    <s v="MED018"/>
    <x v="14"/>
    <x v="8"/>
    <s v="Mankind"/>
    <s v="No"/>
    <n v="2"/>
    <n v="107.63"/>
    <n v="10"/>
    <n v="12"/>
    <x v="3"/>
    <x v="1"/>
    <n v="1"/>
    <x v="608"/>
    <n v="1"/>
    <n v="215.26"/>
    <n v="21.526"/>
    <n v="193.73399999999998"/>
    <n v="23.248080000000002"/>
    <n v="216.98208"/>
    <n v="1"/>
  </r>
  <r>
    <s v="ORD100610"/>
    <x v="423"/>
    <x v="561"/>
    <s v="Surat"/>
    <x v="6"/>
    <n v="395007"/>
    <s v="MED002"/>
    <x v="22"/>
    <x v="2"/>
    <s v="Micro Labs"/>
    <s v="No"/>
    <n v="1"/>
    <n v="31.32"/>
    <n v="10"/>
    <n v="5"/>
    <x v="2"/>
    <x v="1"/>
    <n v="1"/>
    <x v="609"/>
    <n v="1"/>
    <n v="31.32"/>
    <n v="3.1319999999999997"/>
    <n v="28.188000000000002"/>
    <n v="1.4094"/>
    <n v="29.597400000000004"/>
    <n v="3"/>
  </r>
  <r>
    <s v="ORD100611"/>
    <x v="424"/>
    <x v="562"/>
    <s v="Pune"/>
    <x v="3"/>
    <n v="411014"/>
    <s v="MED008"/>
    <x v="7"/>
    <x v="6"/>
    <s v="Zydus"/>
    <s v="Yes"/>
    <n v="2"/>
    <n v="65.42"/>
    <n v="10"/>
    <n v="12"/>
    <x v="3"/>
    <x v="1"/>
    <n v="1"/>
    <x v="610"/>
    <n v="1"/>
    <n v="130.84"/>
    <n v="13.084000000000001"/>
    <n v="117.756"/>
    <n v="14.130720000000002"/>
    <n v="131.88672"/>
    <n v="2"/>
  </r>
  <r>
    <s v="ORD100612"/>
    <x v="400"/>
    <x v="563"/>
    <s v="Chandigarh"/>
    <x v="4"/>
    <n v="160036"/>
    <s v="MED014"/>
    <x v="19"/>
    <x v="3"/>
    <s v="Abbott"/>
    <s v="No"/>
    <n v="1"/>
    <n v="130.08000000000001"/>
    <n v="5"/>
    <n v="12"/>
    <x v="5"/>
    <x v="1"/>
    <n v="1"/>
    <x v="611"/>
    <n v="1"/>
    <n v="130.08000000000001"/>
    <n v="6.5040000000000013"/>
    <n v="123.57600000000001"/>
    <n v="14.82912"/>
    <n v="138.40512000000001"/>
    <n v="1"/>
  </r>
  <r>
    <s v="ORD100613"/>
    <x v="347"/>
    <x v="564"/>
    <s v="Indore"/>
    <x v="2"/>
    <n v="452001"/>
    <s v="MED018"/>
    <x v="14"/>
    <x v="8"/>
    <s v="Mankind"/>
    <s v="No"/>
    <n v="4"/>
    <n v="115.23"/>
    <n v="5"/>
    <n v="18"/>
    <x v="2"/>
    <x v="3"/>
    <n v="1"/>
    <x v="612"/>
    <n v="1"/>
    <n v="460.92"/>
    <n v="23.045999999999999"/>
    <n v="437.87400000000002"/>
    <n v="78.817319999999995"/>
    <n v="516.69132000000002"/>
    <n v="2"/>
  </r>
  <r>
    <s v="ORD100613"/>
    <x v="242"/>
    <x v="565"/>
    <s v="Chennai"/>
    <x v="7"/>
    <n v="600018"/>
    <s v="MED003"/>
    <x v="6"/>
    <x v="4"/>
    <s v="Dr. Reddy's"/>
    <s v="No"/>
    <n v="1"/>
    <n v="26.73"/>
    <n v="10"/>
    <n v="12"/>
    <x v="2"/>
    <x v="1"/>
    <n v="1"/>
    <x v="613"/>
    <n v="1"/>
    <n v="26.73"/>
    <n v="2.673"/>
    <n v="24.057000000000002"/>
    <n v="2.8868400000000003"/>
    <n v="26.943840000000002"/>
    <n v="2"/>
  </r>
  <r>
    <s v="ORD100615"/>
    <x v="425"/>
    <x v="566"/>
    <s v="Surat"/>
    <x v="6"/>
    <n v="395007"/>
    <s v="MED005"/>
    <x v="11"/>
    <x v="5"/>
    <s v="Cipla"/>
    <s v="Yes"/>
    <n v="2"/>
    <n v="94.38"/>
    <n v="10"/>
    <n v="5"/>
    <x v="2"/>
    <x v="1"/>
    <n v="1"/>
    <x v="614"/>
    <n v="1"/>
    <n v="188.76"/>
    <n v="18.875999999999998"/>
    <n v="169.88399999999999"/>
    <n v="8.4941999999999993"/>
    <n v="178.37819999999999"/>
    <n v="4"/>
  </r>
  <r>
    <s v="ORD100615"/>
    <x v="426"/>
    <x v="567"/>
    <s v="Jaipur"/>
    <x v="5"/>
    <n v="302021"/>
    <s v="MED021"/>
    <x v="9"/>
    <x v="7"/>
    <s v="Cipla"/>
    <s v="No"/>
    <n v="1"/>
    <n v="84.97"/>
    <n v="10"/>
    <n v="5"/>
    <x v="5"/>
    <x v="3"/>
    <n v="1"/>
    <x v="615"/>
    <n v="1"/>
    <n v="84.97"/>
    <n v="8.4969999999999999"/>
    <n v="76.472999999999999"/>
    <n v="3.8236500000000002"/>
    <n v="80.29665"/>
    <n v="2"/>
  </r>
  <r>
    <s v="ORD100617"/>
    <x v="427"/>
    <x v="568"/>
    <s v="Surat"/>
    <x v="6"/>
    <n v="395007"/>
    <s v="MED026"/>
    <x v="20"/>
    <x v="9"/>
    <s v="Cipla"/>
    <s v="No"/>
    <n v="1"/>
    <n v="207.69"/>
    <n v="0"/>
    <n v="5"/>
    <x v="0"/>
    <x v="1"/>
    <n v="1"/>
    <x v="616"/>
    <n v="1"/>
    <n v="207.69"/>
    <n v="0"/>
    <n v="207.69"/>
    <n v="10.384500000000001"/>
    <n v="218.0745"/>
    <n v="2"/>
  </r>
  <r>
    <s v="ORD100618"/>
    <x v="428"/>
    <x v="22"/>
    <s v="Lucknow"/>
    <x v="9"/>
    <n v="226010"/>
    <s v="MED030"/>
    <x v="28"/>
    <x v="8"/>
    <s v="Cipla"/>
    <s v="Yes"/>
    <n v="1"/>
    <n v="291.99"/>
    <n v="0"/>
    <n v="5"/>
    <x v="2"/>
    <x v="1"/>
    <n v="1"/>
    <x v="617"/>
    <n v="1"/>
    <n v="291.99"/>
    <n v="0"/>
    <n v="291.99"/>
    <n v="14.599500000000001"/>
    <n v="306.58949999999999"/>
    <n v="2"/>
  </r>
  <r>
    <s v="ORD100618"/>
    <x v="429"/>
    <x v="569"/>
    <s v="Bengaluru"/>
    <x v="8"/>
    <n v="560038"/>
    <s v="MED015"/>
    <x v="24"/>
    <x v="11"/>
    <s v="Abbott"/>
    <s v="No"/>
    <n v="1"/>
    <n v="44.63"/>
    <n v="5"/>
    <n v="5"/>
    <x v="4"/>
    <x v="1"/>
    <n v="1"/>
    <x v="618"/>
    <n v="1"/>
    <n v="44.63"/>
    <n v="2.2315"/>
    <n v="42.398500000000006"/>
    <n v="2.1199250000000003"/>
    <n v="44.518425000000008"/>
    <n v="2"/>
  </r>
  <r>
    <s v="ORD100620"/>
    <x v="55"/>
    <x v="174"/>
    <s v="Jaipur"/>
    <x v="5"/>
    <n v="302021"/>
    <s v="MED010"/>
    <x v="13"/>
    <x v="1"/>
    <s v="Sun Pharma"/>
    <s v="Yes"/>
    <n v="1"/>
    <n v="62.07"/>
    <n v="15"/>
    <n v="5"/>
    <x v="4"/>
    <x v="1"/>
    <n v="1"/>
    <x v="619"/>
    <n v="1"/>
    <n v="62.07"/>
    <n v="9.3104999999999993"/>
    <n v="52.759500000000003"/>
    <n v="2.637975"/>
    <n v="55.397475"/>
    <n v="4"/>
  </r>
  <r>
    <s v="ORD100620"/>
    <x v="192"/>
    <x v="115"/>
    <s v="Pune"/>
    <x v="3"/>
    <n v="411014"/>
    <s v="MED021"/>
    <x v="9"/>
    <x v="7"/>
    <s v="Cipla"/>
    <s v="No"/>
    <n v="2"/>
    <n v="82.65"/>
    <n v="5"/>
    <n v="12"/>
    <x v="5"/>
    <x v="3"/>
    <n v="1"/>
    <x v="620"/>
    <n v="1"/>
    <n v="165.3"/>
    <n v="8.2650000000000006"/>
    <n v="157.03500000000003"/>
    <n v="18.844200000000004"/>
    <n v="175.87920000000003"/>
    <n v="1"/>
  </r>
  <r>
    <s v="ORD100622"/>
    <x v="388"/>
    <x v="570"/>
    <s v="Ahmedabad"/>
    <x v="6"/>
    <n v="380058"/>
    <s v="MED029"/>
    <x v="10"/>
    <x v="8"/>
    <s v="Sun Pharma"/>
    <s v="Yes"/>
    <n v="1"/>
    <n v="104.18"/>
    <n v="0"/>
    <n v="5"/>
    <x v="5"/>
    <x v="1"/>
    <n v="1"/>
    <x v="621"/>
    <n v="1"/>
    <n v="104.18"/>
    <n v="0"/>
    <n v="104.18"/>
    <n v="5.2090000000000005"/>
    <n v="109.38900000000001"/>
    <n v="3"/>
  </r>
  <r>
    <s v="ORD100623"/>
    <x v="430"/>
    <x v="571"/>
    <s v="Delhi"/>
    <x v="0"/>
    <n v="110024"/>
    <s v="MED020"/>
    <x v="4"/>
    <x v="4"/>
    <s v="Dr. Reddy's"/>
    <s v="Yes"/>
    <n v="2"/>
    <n v="57.06"/>
    <n v="0"/>
    <n v="5"/>
    <x v="0"/>
    <x v="1"/>
    <n v="1"/>
    <x v="622"/>
    <n v="1"/>
    <n v="114.12"/>
    <n v="0"/>
    <n v="114.12"/>
    <n v="5.7060000000000004"/>
    <n v="119.82600000000001"/>
    <n v="2"/>
  </r>
  <r>
    <s v="ORD100624"/>
    <x v="372"/>
    <x v="572"/>
    <s v="Chandigarh"/>
    <x v="4"/>
    <n v="160036"/>
    <s v="MED003"/>
    <x v="6"/>
    <x v="4"/>
    <s v="Dr. Reddy's"/>
    <s v="No"/>
    <n v="5"/>
    <n v="27.62"/>
    <n v="5"/>
    <n v="12"/>
    <x v="5"/>
    <x v="1"/>
    <n v="1"/>
    <x v="623"/>
    <n v="1"/>
    <n v="138.1"/>
    <n v="6.9050000000000002"/>
    <n v="131.19499999999999"/>
    <n v="15.743399999999999"/>
    <n v="146.9384"/>
    <n v="2"/>
  </r>
  <r>
    <s v="ORD100625"/>
    <x v="205"/>
    <x v="573"/>
    <s v="Bengaluru"/>
    <x v="8"/>
    <n v="560038"/>
    <s v="MED023"/>
    <x v="8"/>
    <x v="7"/>
    <s v="Lacto Calamine"/>
    <s v="No"/>
    <n v="3"/>
    <n v="292.95999999999998"/>
    <n v="5"/>
    <n v="5"/>
    <x v="4"/>
    <x v="1"/>
    <n v="1"/>
    <x v="624"/>
    <n v="1"/>
    <n v="878.87999999999988"/>
    <n v="43.943999999999996"/>
    <n v="834.93599999999992"/>
    <n v="41.746799999999993"/>
    <n v="876.68279999999993"/>
    <n v="3"/>
  </r>
  <r>
    <s v="ORD100626"/>
    <x v="9"/>
    <x v="574"/>
    <s v="Hyderabad"/>
    <x v="1"/>
    <n v="500081"/>
    <s v="MED024"/>
    <x v="0"/>
    <x v="0"/>
    <s v="Abbott"/>
    <s v="No"/>
    <n v="4"/>
    <n v="145.83000000000001"/>
    <n v="5"/>
    <n v="12"/>
    <x v="2"/>
    <x v="0"/>
    <n v="1"/>
    <x v="625"/>
    <n v="1"/>
    <n v="583.32000000000005"/>
    <n v="29.166000000000004"/>
    <n v="554.154"/>
    <n v="66.498480000000001"/>
    <n v="620.65247999999997"/>
    <n v="2"/>
  </r>
  <r>
    <s v="ORD100627"/>
    <x v="431"/>
    <x v="575"/>
    <s v="Indore"/>
    <x v="2"/>
    <n v="452016"/>
    <s v="MED019"/>
    <x v="26"/>
    <x v="8"/>
    <s v="Cipla"/>
    <s v="No"/>
    <n v="2"/>
    <n v="137.82"/>
    <n v="5"/>
    <n v="12"/>
    <x v="0"/>
    <x v="0"/>
    <n v="1"/>
    <x v="626"/>
    <n v="1"/>
    <n v="275.64"/>
    <n v="13.781999999999998"/>
    <n v="261.858"/>
    <n v="31.422960000000003"/>
    <n v="293.28095999999999"/>
    <n v="1"/>
  </r>
  <r>
    <s v="ORD100627"/>
    <x v="247"/>
    <x v="501"/>
    <s v="Surat"/>
    <x v="6"/>
    <n v="395003"/>
    <s v="MED009"/>
    <x v="21"/>
    <x v="6"/>
    <s v="Glenmark"/>
    <s v="Yes"/>
    <n v="1"/>
    <n v="90.65"/>
    <n v="10"/>
    <n v="5"/>
    <x v="2"/>
    <x v="0"/>
    <n v="1"/>
    <x v="627"/>
    <n v="1"/>
    <n v="90.65"/>
    <n v="9.0649999999999995"/>
    <n v="81.585000000000008"/>
    <n v="4.0792500000000009"/>
    <n v="85.66425000000001"/>
    <n v="1"/>
  </r>
  <r>
    <s v="ORD100629"/>
    <x v="148"/>
    <x v="576"/>
    <s v="Indore"/>
    <x v="2"/>
    <n v="452018"/>
    <s v="MED027"/>
    <x v="12"/>
    <x v="9"/>
    <s v="Mankind"/>
    <s v="No"/>
    <n v="1"/>
    <n v="98.61"/>
    <n v="5"/>
    <n v="18"/>
    <x v="2"/>
    <x v="1"/>
    <n v="1"/>
    <x v="628"/>
    <n v="1"/>
    <n v="98.61"/>
    <n v="4.9305000000000003"/>
    <n v="93.679500000000004"/>
    <n v="16.862310000000001"/>
    <n v="110.54181"/>
    <n v="2"/>
  </r>
  <r>
    <s v="ORD100630"/>
    <x v="310"/>
    <x v="577"/>
    <s v="Chennai"/>
    <x v="7"/>
    <n v="600096"/>
    <s v="MED021"/>
    <x v="9"/>
    <x v="7"/>
    <s v="Cipla"/>
    <s v="No"/>
    <n v="3"/>
    <n v="82.62"/>
    <n v="10"/>
    <n v="5"/>
    <x v="2"/>
    <x v="3"/>
    <n v="1"/>
    <x v="629"/>
    <n v="1"/>
    <n v="247.86"/>
    <n v="24.786000000000005"/>
    <n v="223.07400000000001"/>
    <n v="11.153700000000001"/>
    <n v="234.22770000000003"/>
    <n v="1"/>
  </r>
  <r>
    <s v="ORD100631"/>
    <x v="211"/>
    <x v="44"/>
    <s v="Delhi"/>
    <x v="0"/>
    <n v="110029"/>
    <s v="MED004"/>
    <x v="5"/>
    <x v="5"/>
    <s v="Sun Pharma"/>
    <s v="Yes"/>
    <n v="3"/>
    <n v="111.44"/>
    <n v="20"/>
    <n v="12"/>
    <x v="5"/>
    <x v="3"/>
    <n v="1"/>
    <x v="630"/>
    <n v="1"/>
    <n v="334.32"/>
    <n v="66.86399999999999"/>
    <n v="267.45600000000002"/>
    <n v="32.094720000000002"/>
    <n v="299.55072000000001"/>
    <n v="1"/>
  </r>
  <r>
    <s v="ORD100632"/>
    <x v="270"/>
    <x v="578"/>
    <s v="Chandigarh"/>
    <x v="4"/>
    <n v="160036"/>
    <s v="MED016"/>
    <x v="17"/>
    <x v="11"/>
    <s v="Emcure"/>
    <s v="No"/>
    <n v="5"/>
    <n v="115.6"/>
    <n v="5"/>
    <n v="18"/>
    <x v="0"/>
    <x v="1"/>
    <n v="1"/>
    <x v="631"/>
    <n v="1"/>
    <n v="578"/>
    <n v="28.9"/>
    <n v="549.1"/>
    <n v="98.838000000000008"/>
    <n v="647.93799999999999"/>
    <n v="1"/>
  </r>
  <r>
    <s v="ORD100633"/>
    <x v="24"/>
    <x v="579"/>
    <s v="Pune"/>
    <x v="3"/>
    <n v="411038"/>
    <s v="MED015"/>
    <x v="24"/>
    <x v="11"/>
    <s v="Abbott"/>
    <s v="No"/>
    <n v="4"/>
    <n v="44"/>
    <n v="0"/>
    <n v="5"/>
    <x v="1"/>
    <x v="2"/>
    <n v="1"/>
    <x v="632"/>
    <n v="1"/>
    <n v="176"/>
    <n v="0"/>
    <n v="176"/>
    <n v="8.8000000000000007"/>
    <n v="184.8"/>
    <n v="0"/>
  </r>
  <r>
    <s v="ORD100633"/>
    <x v="137"/>
    <x v="580"/>
    <s v="Chandigarh"/>
    <x v="4"/>
    <n v="160036"/>
    <s v="MED030"/>
    <x v="28"/>
    <x v="8"/>
    <s v="Cipla"/>
    <s v="Yes"/>
    <n v="1"/>
    <n v="265.70999999999998"/>
    <n v="10"/>
    <n v="5"/>
    <x v="2"/>
    <x v="2"/>
    <n v="1"/>
    <x v="633"/>
    <n v="1"/>
    <n v="265.70999999999998"/>
    <n v="26.570999999999998"/>
    <n v="239.13899999999998"/>
    <n v="11.956949999999999"/>
    <n v="251.09594999999999"/>
    <n v="1"/>
  </r>
  <r>
    <s v="ORD100635"/>
    <x v="191"/>
    <x v="581"/>
    <s v="Chennai"/>
    <x v="7"/>
    <n v="600040"/>
    <s v="MED009"/>
    <x v="21"/>
    <x v="6"/>
    <s v="Glenmark"/>
    <s v="Yes"/>
    <n v="2"/>
    <n v="93.8"/>
    <n v="0"/>
    <n v="12"/>
    <x v="2"/>
    <x v="1"/>
    <n v="1"/>
    <x v="634"/>
    <n v="1"/>
    <n v="187.6"/>
    <n v="0"/>
    <n v="187.6"/>
    <n v="22.511999999999997"/>
    <n v="210.11199999999999"/>
    <n v="3"/>
  </r>
  <r>
    <s v="ORD100635"/>
    <x v="130"/>
    <x v="582"/>
    <s v="Gurugram"/>
    <x v="11"/>
    <n v="122002"/>
    <s v="MED016"/>
    <x v="17"/>
    <x v="11"/>
    <s v="Emcure"/>
    <s v="No"/>
    <n v="1"/>
    <n v="118.51"/>
    <n v="0"/>
    <n v="5"/>
    <x v="5"/>
    <x v="1"/>
    <n v="1"/>
    <x v="635"/>
    <n v="1"/>
    <n v="118.51"/>
    <n v="0"/>
    <n v="118.51"/>
    <n v="5.9255000000000004"/>
    <n v="124.4355"/>
    <n v="1"/>
  </r>
  <r>
    <s v="ORD100637"/>
    <x v="332"/>
    <x v="583"/>
    <s v="Noida"/>
    <x v="9"/>
    <n v="201301"/>
    <s v="MED027"/>
    <x v="12"/>
    <x v="9"/>
    <s v="Mankind"/>
    <s v="No"/>
    <n v="5"/>
    <n v="105.3"/>
    <n v="10"/>
    <n v="18"/>
    <x v="1"/>
    <x v="3"/>
    <n v="1"/>
    <x v="636"/>
    <n v="1"/>
    <n v="526.5"/>
    <n v="52.65"/>
    <n v="473.85"/>
    <n v="85.293000000000006"/>
    <n v="559.14300000000003"/>
    <n v="1"/>
  </r>
  <r>
    <s v="ORD100638"/>
    <x v="432"/>
    <x v="584"/>
    <s v="Bengaluru"/>
    <x v="8"/>
    <n v="560066"/>
    <s v="MED030"/>
    <x v="28"/>
    <x v="8"/>
    <s v="Cipla"/>
    <s v="Yes"/>
    <n v="1"/>
    <n v="277.58999999999997"/>
    <n v="10"/>
    <n v="5"/>
    <x v="5"/>
    <x v="2"/>
    <n v="1"/>
    <x v="637"/>
    <n v="1"/>
    <n v="277.58999999999997"/>
    <n v="27.758999999999997"/>
    <n v="249.83099999999999"/>
    <n v="12.49155"/>
    <n v="262.32254999999998"/>
    <n v="1"/>
  </r>
  <r>
    <s v="ORD100639"/>
    <x v="68"/>
    <x v="585"/>
    <s v="Noida"/>
    <x v="9"/>
    <n v="201303"/>
    <s v="MED027"/>
    <x v="12"/>
    <x v="9"/>
    <s v="Mankind"/>
    <s v="No"/>
    <n v="1"/>
    <n v="86.9"/>
    <n v="10"/>
    <n v="18"/>
    <x v="4"/>
    <x v="1"/>
    <n v="1"/>
    <x v="638"/>
    <n v="1"/>
    <n v="86.9"/>
    <n v="8.69"/>
    <n v="78.210000000000008"/>
    <n v="14.077800000000002"/>
    <n v="92.287800000000004"/>
    <n v="1"/>
  </r>
  <r>
    <s v="ORD100640"/>
    <x v="393"/>
    <x v="586"/>
    <s v="Noida"/>
    <x v="9"/>
    <n v="201301"/>
    <s v="MED025"/>
    <x v="27"/>
    <x v="0"/>
    <s v="Blue Cross"/>
    <s v="Yes"/>
    <n v="3"/>
    <n v="58.56"/>
    <n v="10"/>
    <n v="12"/>
    <x v="2"/>
    <x v="1"/>
    <n v="1"/>
    <x v="639"/>
    <n v="1"/>
    <n v="175.68"/>
    <n v="17.568000000000001"/>
    <n v="158.11199999999999"/>
    <n v="18.97344"/>
    <n v="177.08544000000001"/>
    <n v="1"/>
  </r>
  <r>
    <s v="ORD100640"/>
    <x v="326"/>
    <x v="587"/>
    <s v="Lucknow"/>
    <x v="9"/>
    <n v="226001"/>
    <s v="MED002"/>
    <x v="22"/>
    <x v="2"/>
    <s v="Micro Labs"/>
    <s v="No"/>
    <n v="2"/>
    <n v="36.01"/>
    <n v="0"/>
    <n v="5"/>
    <x v="0"/>
    <x v="1"/>
    <n v="1"/>
    <x v="640"/>
    <n v="1"/>
    <n v="72.02"/>
    <n v="0"/>
    <n v="72.02"/>
    <n v="3.6009999999999995"/>
    <n v="75.620999999999995"/>
    <n v="1"/>
  </r>
  <r>
    <s v="ORD100642"/>
    <x v="433"/>
    <x v="92"/>
    <s v="Surat"/>
    <x v="6"/>
    <n v="395007"/>
    <s v="MED007"/>
    <x v="15"/>
    <x v="10"/>
    <s v="Sanofi"/>
    <s v="Yes"/>
    <n v="1"/>
    <n v="73.12"/>
    <n v="0"/>
    <n v="18"/>
    <x v="5"/>
    <x v="2"/>
    <n v="1"/>
    <x v="641"/>
    <n v="1"/>
    <n v="73.12"/>
    <n v="0"/>
    <n v="73.12"/>
    <n v="13.1616"/>
    <n v="86.281599999999997"/>
    <n v="2"/>
  </r>
  <r>
    <s v="ORD100643"/>
    <x v="434"/>
    <x v="588"/>
    <s v="Noida"/>
    <x v="9"/>
    <n v="201301"/>
    <s v="MED020"/>
    <x v="4"/>
    <x v="4"/>
    <s v="Dr. Reddy's"/>
    <s v="Yes"/>
    <n v="1"/>
    <n v="56.87"/>
    <n v="0"/>
    <n v="12"/>
    <x v="5"/>
    <x v="1"/>
    <n v="1"/>
    <x v="642"/>
    <n v="1"/>
    <n v="56.87"/>
    <n v="0"/>
    <n v="56.87"/>
    <n v="6.8243999999999998"/>
    <n v="63.694399999999995"/>
    <n v="2"/>
  </r>
  <r>
    <s v="ORD100644"/>
    <x v="130"/>
    <x v="589"/>
    <s v="Surat"/>
    <x v="6"/>
    <n v="395017"/>
    <s v="MED025"/>
    <x v="27"/>
    <x v="0"/>
    <s v="Blue Cross"/>
    <s v="Yes"/>
    <n v="2"/>
    <n v="74.290000000000006"/>
    <n v="0"/>
    <n v="5"/>
    <x v="3"/>
    <x v="3"/>
    <n v="1"/>
    <x v="643"/>
    <n v="1"/>
    <n v="148.58000000000001"/>
    <n v="0"/>
    <n v="148.58000000000001"/>
    <n v="7.4290000000000012"/>
    <n v="156.00900000000001"/>
    <n v="4"/>
  </r>
  <r>
    <s v="ORD100645"/>
    <x v="115"/>
    <x v="66"/>
    <s v="Ahmedabad"/>
    <x v="6"/>
    <n v="380058"/>
    <s v="MED022"/>
    <x v="25"/>
    <x v="7"/>
    <s v="Himalaya"/>
    <s v="No"/>
    <n v="5"/>
    <n v="162.55000000000001"/>
    <n v="5"/>
    <n v="12"/>
    <x v="2"/>
    <x v="1"/>
    <n v="1"/>
    <x v="644"/>
    <n v="1"/>
    <n v="812.75"/>
    <n v="40.637500000000003"/>
    <n v="772.11249999999995"/>
    <n v="92.65349999999998"/>
    <n v="864.76599999999996"/>
    <n v="2"/>
  </r>
  <r>
    <s v="ORD100646"/>
    <x v="341"/>
    <x v="590"/>
    <s v="Ahmedabad"/>
    <x v="6"/>
    <n v="380061"/>
    <s v="MED004"/>
    <x v="5"/>
    <x v="5"/>
    <s v="Sun Pharma"/>
    <s v="Yes"/>
    <n v="2"/>
    <n v="111.53"/>
    <n v="5"/>
    <n v="5"/>
    <x v="3"/>
    <x v="1"/>
    <n v="1"/>
    <x v="645"/>
    <n v="1"/>
    <n v="223.06"/>
    <n v="11.152999999999999"/>
    <n v="211.90700000000001"/>
    <n v="10.595350000000002"/>
    <n v="222.50235000000001"/>
    <n v="3"/>
  </r>
  <r>
    <s v="ORD100646"/>
    <x v="435"/>
    <x v="591"/>
    <s v="Kolkata"/>
    <x v="10"/>
    <n v="700019"/>
    <s v="MED010"/>
    <x v="13"/>
    <x v="1"/>
    <s v="Sun Pharma"/>
    <s v="Yes"/>
    <n v="2"/>
    <n v="75.510000000000005"/>
    <n v="10"/>
    <n v="12"/>
    <x v="5"/>
    <x v="0"/>
    <n v="1"/>
    <x v="646"/>
    <n v="1"/>
    <n v="151.02000000000001"/>
    <n v="15.102"/>
    <n v="135.91800000000001"/>
    <n v="16.31016"/>
    <n v="152.22816"/>
    <n v="3"/>
  </r>
  <r>
    <s v="ORD100648"/>
    <x v="59"/>
    <x v="592"/>
    <s v="Indore"/>
    <x v="2"/>
    <n v="452010"/>
    <s v="MED003"/>
    <x v="6"/>
    <x v="4"/>
    <s v="Dr. Reddy's"/>
    <s v="No"/>
    <n v="4"/>
    <n v="30.71"/>
    <n v="15"/>
    <n v="5"/>
    <x v="0"/>
    <x v="3"/>
    <n v="1"/>
    <x v="647"/>
    <n v="1"/>
    <n v="122.84"/>
    <n v="18.426000000000002"/>
    <n v="104.414"/>
    <n v="5.2207000000000008"/>
    <n v="109.63470000000001"/>
    <n v="2"/>
  </r>
  <r>
    <s v="ORD100649"/>
    <x v="27"/>
    <x v="593"/>
    <s v="Jaipur"/>
    <x v="5"/>
    <n v="302033"/>
    <s v="MED022"/>
    <x v="25"/>
    <x v="7"/>
    <s v="Himalaya"/>
    <s v="No"/>
    <n v="2"/>
    <n v="159.63"/>
    <n v="5"/>
    <n v="18"/>
    <x v="0"/>
    <x v="1"/>
    <n v="1"/>
    <x v="648"/>
    <n v="1"/>
    <n v="319.26"/>
    <n v="15.962999999999999"/>
    <n v="303.29699999999997"/>
    <n v="54.593459999999993"/>
    <n v="357.89045999999996"/>
    <n v="3"/>
  </r>
  <r>
    <s v="ORD100649"/>
    <x v="436"/>
    <x v="594"/>
    <s v="Hyderabad"/>
    <x v="1"/>
    <n v="500084"/>
    <s v="MED020"/>
    <x v="4"/>
    <x v="4"/>
    <s v="Dr. Reddy's"/>
    <s v="Yes"/>
    <n v="3"/>
    <n v="54.4"/>
    <n v="0"/>
    <n v="12"/>
    <x v="4"/>
    <x v="1"/>
    <n v="1"/>
    <x v="649"/>
    <n v="1"/>
    <n v="163.19999999999999"/>
    <n v="0"/>
    <n v="163.19999999999999"/>
    <n v="19.584"/>
    <n v="182.78399999999999"/>
    <n v="3"/>
  </r>
  <r>
    <s v="ORD100651"/>
    <x v="292"/>
    <x v="595"/>
    <s v="Pune"/>
    <x v="3"/>
    <n v="411038"/>
    <s v="MED016"/>
    <x v="17"/>
    <x v="11"/>
    <s v="Emcure"/>
    <s v="No"/>
    <n v="2"/>
    <n v="119.34"/>
    <n v="20"/>
    <n v="12"/>
    <x v="2"/>
    <x v="3"/>
    <n v="1"/>
    <x v="650"/>
    <n v="1"/>
    <n v="238.68"/>
    <n v="47.736000000000004"/>
    <n v="190.94400000000002"/>
    <n v="22.913280000000004"/>
    <n v="213.85728000000003"/>
    <n v="2"/>
  </r>
  <r>
    <s v="ORD100651"/>
    <x v="154"/>
    <x v="596"/>
    <s v="Ahmedabad"/>
    <x v="6"/>
    <n v="380001"/>
    <s v="MED008"/>
    <x v="7"/>
    <x v="6"/>
    <s v="Zydus"/>
    <s v="Yes"/>
    <n v="2"/>
    <n v="56.81"/>
    <n v="0"/>
    <n v="5"/>
    <x v="1"/>
    <x v="1"/>
    <n v="1"/>
    <x v="651"/>
    <n v="1"/>
    <n v="113.62"/>
    <n v="0"/>
    <n v="113.62"/>
    <n v="5.681"/>
    <n v="119.301"/>
    <n v="4"/>
  </r>
  <r>
    <s v="ORD100653"/>
    <x v="437"/>
    <x v="597"/>
    <s v="Chandigarh"/>
    <x v="4"/>
    <n v="160036"/>
    <s v="MED011"/>
    <x v="23"/>
    <x v="1"/>
    <s v="Cipla"/>
    <s v="No"/>
    <n v="1"/>
    <n v="26.2"/>
    <n v="0"/>
    <n v="5"/>
    <x v="1"/>
    <x v="3"/>
    <n v="1"/>
    <x v="652"/>
    <n v="1"/>
    <n v="26.2"/>
    <n v="0"/>
    <n v="26.2"/>
    <n v="1.31"/>
    <n v="27.509999999999998"/>
    <n v="1"/>
  </r>
  <r>
    <s v="ORD100654"/>
    <x v="438"/>
    <x v="598"/>
    <s v="Ahmedabad"/>
    <x v="6"/>
    <n v="380001"/>
    <s v="MED017"/>
    <x v="1"/>
    <x v="1"/>
    <s v="Abbott"/>
    <s v="No"/>
    <n v="1"/>
    <n v="131.32"/>
    <n v="15"/>
    <n v="12"/>
    <x v="0"/>
    <x v="0"/>
    <n v="1"/>
    <x v="653"/>
    <n v="1"/>
    <n v="131.32"/>
    <n v="19.698"/>
    <n v="111.62199999999999"/>
    <n v="13.394639999999999"/>
    <n v="125.01663999999998"/>
    <n v="1"/>
  </r>
  <r>
    <s v="ORD100655"/>
    <x v="439"/>
    <x v="599"/>
    <s v="Ahmedabad"/>
    <x v="6"/>
    <n v="380061"/>
    <s v="MED011"/>
    <x v="23"/>
    <x v="1"/>
    <s v="Cipla"/>
    <s v="No"/>
    <n v="3"/>
    <n v="24.99"/>
    <n v="0"/>
    <n v="5"/>
    <x v="3"/>
    <x v="1"/>
    <n v="1"/>
    <x v="654"/>
    <n v="1"/>
    <n v="74.97"/>
    <n v="0"/>
    <n v="74.97"/>
    <n v="3.7485000000000004"/>
    <n v="78.718500000000006"/>
    <n v="3"/>
  </r>
  <r>
    <s v="ORD100656"/>
    <x v="235"/>
    <x v="600"/>
    <s v="Kolkata"/>
    <x v="10"/>
    <n v="700091"/>
    <s v="MED005"/>
    <x v="11"/>
    <x v="5"/>
    <s v="Cipla"/>
    <s v="Yes"/>
    <n v="1"/>
    <n v="93.58"/>
    <n v="10"/>
    <n v="12"/>
    <x v="3"/>
    <x v="3"/>
    <n v="1"/>
    <x v="655"/>
    <n v="1"/>
    <n v="93.58"/>
    <n v="9.3579999999999988"/>
    <n v="84.221999999999994"/>
    <n v="10.106640000000001"/>
    <n v="94.328639999999993"/>
    <n v="1"/>
  </r>
  <r>
    <s v="ORD100657"/>
    <x v="440"/>
    <x v="322"/>
    <s v="Delhi"/>
    <x v="0"/>
    <n v="110029"/>
    <s v="MED013"/>
    <x v="16"/>
    <x v="3"/>
    <s v="Himalaya"/>
    <s v="No"/>
    <n v="1"/>
    <n v="166.33"/>
    <n v="5"/>
    <n v="18"/>
    <x v="4"/>
    <x v="2"/>
    <n v="1"/>
    <x v="656"/>
    <n v="1"/>
    <n v="166.33"/>
    <n v="8.3165000000000013"/>
    <n v="158.01350000000002"/>
    <n v="28.442430000000005"/>
    <n v="186.45593000000002"/>
    <n v="2"/>
  </r>
  <r>
    <s v="ORD100657"/>
    <x v="295"/>
    <x v="601"/>
    <s v="Bengaluru"/>
    <x v="8"/>
    <n v="560038"/>
    <s v="MED027"/>
    <x v="12"/>
    <x v="9"/>
    <s v="Mankind"/>
    <s v="No"/>
    <n v="1"/>
    <n v="104.37"/>
    <n v="5"/>
    <n v="18"/>
    <x v="1"/>
    <x v="1"/>
    <n v="1"/>
    <x v="657"/>
    <n v="1"/>
    <n v="104.37"/>
    <n v="5.2185000000000006"/>
    <n v="99.151499999999999"/>
    <n v="17.847269999999998"/>
    <n v="116.99876999999999"/>
    <n v="3"/>
  </r>
  <r>
    <s v="ORD100659"/>
    <x v="441"/>
    <x v="602"/>
    <s v="Pune"/>
    <x v="3"/>
    <n v="411001"/>
    <s v="MED002"/>
    <x v="22"/>
    <x v="2"/>
    <s v="Micro Labs"/>
    <s v="No"/>
    <n v="2"/>
    <n v="30.3"/>
    <n v="10"/>
    <n v="12"/>
    <x v="3"/>
    <x v="1"/>
    <n v="1"/>
    <x v="658"/>
    <n v="1"/>
    <n v="60.6"/>
    <n v="6.06"/>
    <n v="54.54"/>
    <n v="6.5448000000000004"/>
    <n v="61.084800000000001"/>
    <n v="1"/>
  </r>
  <r>
    <s v="ORD100660"/>
    <x v="215"/>
    <x v="212"/>
    <s v="Bengaluru"/>
    <x v="8"/>
    <n v="560100"/>
    <s v="MED001"/>
    <x v="2"/>
    <x v="2"/>
    <s v="Cipla"/>
    <s v="No"/>
    <n v="2"/>
    <n v="26.7"/>
    <n v="10"/>
    <n v="12"/>
    <x v="5"/>
    <x v="0"/>
    <n v="1"/>
    <x v="659"/>
    <n v="1"/>
    <n v="53.4"/>
    <n v="5.34"/>
    <n v="48.06"/>
    <n v="5.7671999999999999"/>
    <n v="53.827200000000005"/>
    <n v="3"/>
  </r>
  <r>
    <s v="ORD100661"/>
    <x v="46"/>
    <x v="603"/>
    <s v="Lucknow"/>
    <x v="9"/>
    <n v="226001"/>
    <s v="MED001"/>
    <x v="2"/>
    <x v="2"/>
    <s v="Cipla"/>
    <s v="No"/>
    <n v="6"/>
    <n v="29.46"/>
    <n v="5"/>
    <n v="12"/>
    <x v="1"/>
    <x v="1"/>
    <n v="1"/>
    <x v="660"/>
    <n v="1"/>
    <n v="176.76"/>
    <n v="8.8379999999999992"/>
    <n v="167.922"/>
    <n v="20.150639999999999"/>
    <n v="188.07264000000001"/>
    <n v="3"/>
  </r>
  <r>
    <s v="ORD100662"/>
    <x v="433"/>
    <x v="604"/>
    <s v="Ahmedabad"/>
    <x v="6"/>
    <n v="380054"/>
    <s v="MED017"/>
    <x v="1"/>
    <x v="1"/>
    <s v="Abbott"/>
    <s v="No"/>
    <n v="3"/>
    <n v="143.13"/>
    <n v="0"/>
    <n v="5"/>
    <x v="1"/>
    <x v="1"/>
    <n v="1"/>
    <x v="661"/>
    <n v="1"/>
    <n v="429.39"/>
    <n v="0"/>
    <n v="429.39"/>
    <n v="21.469499999999996"/>
    <n v="450.85949999999997"/>
    <n v="1"/>
  </r>
  <r>
    <s v="ORD100663"/>
    <x v="442"/>
    <x v="605"/>
    <s v="Indore"/>
    <x v="2"/>
    <n v="452018"/>
    <s v="MED018"/>
    <x v="14"/>
    <x v="8"/>
    <s v="Mankind"/>
    <s v="No"/>
    <n v="1"/>
    <n v="109.43"/>
    <n v="5"/>
    <n v="12"/>
    <x v="2"/>
    <x v="1"/>
    <n v="1"/>
    <x v="662"/>
    <n v="1"/>
    <n v="109.43"/>
    <n v="5.4715000000000007"/>
    <n v="103.9585"/>
    <n v="12.475019999999999"/>
    <n v="116.43352"/>
    <n v="2"/>
  </r>
  <r>
    <s v="ORD100664"/>
    <x v="318"/>
    <x v="606"/>
    <s v="Lucknow"/>
    <x v="9"/>
    <n v="226010"/>
    <s v="MED011"/>
    <x v="23"/>
    <x v="1"/>
    <s v="Cipla"/>
    <s v="No"/>
    <n v="1"/>
    <n v="25.82"/>
    <n v="5"/>
    <n v="12"/>
    <x v="4"/>
    <x v="1"/>
    <n v="1"/>
    <x v="663"/>
    <n v="1"/>
    <n v="25.82"/>
    <n v="1.2909999999999999"/>
    <n v="24.529"/>
    <n v="2.9434800000000001"/>
    <n v="27.472480000000001"/>
    <n v="1"/>
  </r>
  <r>
    <s v="ORD100665"/>
    <x v="95"/>
    <x v="607"/>
    <s v="Gurugram"/>
    <x v="11"/>
    <n v="122009"/>
    <s v="MED010"/>
    <x v="13"/>
    <x v="1"/>
    <s v="Sun Pharma"/>
    <s v="Yes"/>
    <n v="2"/>
    <n v="71.81"/>
    <n v="0"/>
    <n v="12"/>
    <x v="5"/>
    <x v="3"/>
    <n v="1"/>
    <x v="664"/>
    <n v="1"/>
    <n v="143.62"/>
    <n v="0"/>
    <n v="143.62"/>
    <n v="17.234400000000001"/>
    <n v="160.8544"/>
    <n v="2"/>
  </r>
  <r>
    <s v="ORD100666"/>
    <x v="179"/>
    <x v="608"/>
    <s v="Surat"/>
    <x v="6"/>
    <n v="395003"/>
    <s v="MED001"/>
    <x v="2"/>
    <x v="2"/>
    <s v="Cipla"/>
    <s v="No"/>
    <n v="2"/>
    <n v="30.58"/>
    <n v="0"/>
    <n v="12"/>
    <x v="3"/>
    <x v="3"/>
    <n v="1"/>
    <x v="665"/>
    <n v="1"/>
    <n v="61.16"/>
    <n v="0"/>
    <n v="61.16"/>
    <n v="7.3391999999999999"/>
    <n v="68.499200000000002"/>
    <n v="0"/>
  </r>
  <r>
    <s v="ORD100667"/>
    <x v="403"/>
    <x v="609"/>
    <s v="Gurugram"/>
    <x v="11"/>
    <n v="122001"/>
    <s v="MED020"/>
    <x v="4"/>
    <x v="4"/>
    <s v="Dr. Reddy's"/>
    <s v="Yes"/>
    <n v="3"/>
    <n v="61.87"/>
    <n v="15"/>
    <n v="18"/>
    <x v="5"/>
    <x v="1"/>
    <n v="1"/>
    <x v="666"/>
    <n v="1"/>
    <n v="185.60999999999999"/>
    <n v="27.841499999999996"/>
    <n v="157.76849999999999"/>
    <n v="28.398329999999998"/>
    <n v="186.16682999999998"/>
    <n v="3"/>
  </r>
  <r>
    <s v="ORD100668"/>
    <x v="443"/>
    <x v="610"/>
    <s v="Bengaluru"/>
    <x v="8"/>
    <n v="560001"/>
    <s v="MED024"/>
    <x v="0"/>
    <x v="0"/>
    <s v="Abbott"/>
    <s v="No"/>
    <n v="2"/>
    <n v="129.75"/>
    <n v="5"/>
    <n v="5"/>
    <x v="3"/>
    <x v="1"/>
    <n v="1"/>
    <x v="667"/>
    <n v="1"/>
    <n v="259.5"/>
    <n v="12.975"/>
    <n v="246.52500000000001"/>
    <n v="12.32625"/>
    <n v="258.85124999999999"/>
    <n v="4"/>
  </r>
  <r>
    <s v="ORD100669"/>
    <x v="400"/>
    <x v="611"/>
    <s v="Chennai"/>
    <x v="7"/>
    <n v="600001"/>
    <s v="MED021"/>
    <x v="9"/>
    <x v="7"/>
    <s v="Cipla"/>
    <s v="No"/>
    <n v="1"/>
    <n v="87.37"/>
    <n v="0"/>
    <n v="5"/>
    <x v="2"/>
    <x v="1"/>
    <n v="1"/>
    <x v="668"/>
    <n v="1"/>
    <n v="87.37"/>
    <n v="0"/>
    <n v="87.37"/>
    <n v="4.3685"/>
    <n v="91.738500000000002"/>
    <n v="2"/>
  </r>
  <r>
    <s v="ORD100669"/>
    <x v="444"/>
    <x v="612"/>
    <s v="Ahmedabad"/>
    <x v="6"/>
    <n v="380015"/>
    <s v="MED018"/>
    <x v="14"/>
    <x v="8"/>
    <s v="Mankind"/>
    <s v="No"/>
    <n v="6"/>
    <n v="114.3"/>
    <n v="15"/>
    <n v="5"/>
    <x v="4"/>
    <x v="1"/>
    <n v="1"/>
    <x v="669"/>
    <n v="1"/>
    <n v="685.8"/>
    <n v="102.87"/>
    <n v="582.92999999999995"/>
    <n v="29.146499999999996"/>
    <n v="612.0764999999999"/>
    <n v="1"/>
  </r>
  <r>
    <s v="ORD100669"/>
    <x v="2"/>
    <x v="613"/>
    <s v="Jaipur"/>
    <x v="5"/>
    <n v="302001"/>
    <s v="MED006"/>
    <x v="18"/>
    <x v="10"/>
    <s v="USV"/>
    <s v="Yes"/>
    <n v="2"/>
    <n v="40.11"/>
    <n v="10"/>
    <n v="5"/>
    <x v="0"/>
    <x v="2"/>
    <n v="1"/>
    <x v="670"/>
    <n v="1"/>
    <n v="80.22"/>
    <n v="8.0220000000000002"/>
    <n v="72.197999999999993"/>
    <n v="3.6098999999999997"/>
    <n v="75.807899999999989"/>
    <n v="2"/>
  </r>
  <r>
    <s v="ORD100672"/>
    <x v="445"/>
    <x v="614"/>
    <s v="Surat"/>
    <x v="6"/>
    <n v="395003"/>
    <s v="MED012"/>
    <x v="29"/>
    <x v="3"/>
    <s v="Mankind"/>
    <s v="No"/>
    <n v="2"/>
    <n v="134.30000000000001"/>
    <n v="5"/>
    <n v="18"/>
    <x v="2"/>
    <x v="1"/>
    <n v="1"/>
    <x v="671"/>
    <n v="1"/>
    <n v="268.60000000000002"/>
    <n v="13.43"/>
    <n v="255.17000000000002"/>
    <n v="45.930600000000005"/>
    <n v="301.10060000000004"/>
    <n v="2"/>
  </r>
  <r>
    <s v="ORD100673"/>
    <x v="434"/>
    <x v="615"/>
    <s v="Jaipur"/>
    <x v="5"/>
    <n v="302021"/>
    <s v="MED022"/>
    <x v="25"/>
    <x v="7"/>
    <s v="Himalaya"/>
    <s v="No"/>
    <n v="3"/>
    <n v="198.87"/>
    <n v="15"/>
    <n v="5"/>
    <x v="0"/>
    <x v="1"/>
    <n v="1"/>
    <x v="672"/>
    <n v="1"/>
    <n v="596.61"/>
    <n v="89.491500000000002"/>
    <n v="507.11850000000004"/>
    <n v="25.355925000000003"/>
    <n v="532.474425"/>
    <n v="3"/>
  </r>
  <r>
    <s v="ORD100674"/>
    <x v="218"/>
    <x v="616"/>
    <s v="Indore"/>
    <x v="2"/>
    <n v="452010"/>
    <s v="MED019"/>
    <x v="26"/>
    <x v="8"/>
    <s v="Cipla"/>
    <s v="No"/>
    <n v="3"/>
    <n v="164.64"/>
    <n v="10"/>
    <n v="12"/>
    <x v="2"/>
    <x v="1"/>
    <n v="1"/>
    <x v="673"/>
    <n v="1"/>
    <n v="493.91999999999996"/>
    <n v="49.391999999999996"/>
    <n v="444.52799999999996"/>
    <n v="53.34335999999999"/>
    <n v="497.87135999999998"/>
    <n v="2"/>
  </r>
  <r>
    <s v="ORD100675"/>
    <x v="119"/>
    <x v="617"/>
    <s v="Kolkata"/>
    <x v="10"/>
    <n v="700001"/>
    <s v="MED009"/>
    <x v="21"/>
    <x v="6"/>
    <s v="Glenmark"/>
    <s v="Yes"/>
    <n v="3"/>
    <n v="78.77"/>
    <n v="5"/>
    <n v="18"/>
    <x v="4"/>
    <x v="0"/>
    <n v="1"/>
    <x v="674"/>
    <n v="1"/>
    <n v="236.31"/>
    <n v="11.8155"/>
    <n v="224.49450000000002"/>
    <n v="40.409010000000002"/>
    <n v="264.90351000000004"/>
    <n v="1"/>
  </r>
  <r>
    <s v="ORD100676"/>
    <x v="366"/>
    <x v="618"/>
    <s v="Surat"/>
    <x v="6"/>
    <n v="395001"/>
    <s v="MED026"/>
    <x v="20"/>
    <x v="9"/>
    <s v="Cipla"/>
    <s v="No"/>
    <n v="4"/>
    <n v="185.82"/>
    <n v="10"/>
    <n v="5"/>
    <x v="3"/>
    <x v="1"/>
    <n v="1"/>
    <x v="675"/>
    <n v="1"/>
    <n v="743.28"/>
    <n v="74.327999999999989"/>
    <n v="668.952"/>
    <n v="33.447600000000001"/>
    <n v="702.39959999999996"/>
    <n v="2"/>
  </r>
  <r>
    <s v="ORD100677"/>
    <x v="167"/>
    <x v="619"/>
    <s v="Delhi"/>
    <x v="0"/>
    <n v="110029"/>
    <s v="MED023"/>
    <x v="8"/>
    <x v="7"/>
    <s v="Lacto Calamine"/>
    <s v="No"/>
    <n v="4"/>
    <n v="317.33999999999997"/>
    <n v="5"/>
    <n v="12"/>
    <x v="3"/>
    <x v="2"/>
    <n v="1"/>
    <x v="676"/>
    <n v="1"/>
    <n v="1269.3599999999999"/>
    <n v="63.467999999999989"/>
    <n v="1205.8919999999998"/>
    <n v="144.70703999999998"/>
    <n v="1350.5990399999998"/>
    <n v="2"/>
  </r>
  <r>
    <s v="ORD100678"/>
    <x v="191"/>
    <x v="620"/>
    <s v="Jaipur"/>
    <x v="5"/>
    <n v="302019"/>
    <s v="MED028"/>
    <x v="3"/>
    <x v="3"/>
    <s v="Abbott"/>
    <s v="No"/>
    <n v="1"/>
    <n v="109.94"/>
    <n v="0"/>
    <n v="12"/>
    <x v="4"/>
    <x v="1"/>
    <n v="1"/>
    <x v="677"/>
    <n v="1"/>
    <n v="109.94"/>
    <n v="0"/>
    <n v="109.94"/>
    <n v="13.1928"/>
    <n v="123.1328"/>
    <n v="2"/>
  </r>
  <r>
    <s v="ORD100679"/>
    <x v="98"/>
    <x v="621"/>
    <s v="Hyderabad"/>
    <x v="1"/>
    <n v="500084"/>
    <s v="MED028"/>
    <x v="3"/>
    <x v="3"/>
    <s v="Abbott"/>
    <s v="No"/>
    <n v="4"/>
    <n v="124"/>
    <n v="10"/>
    <n v="18"/>
    <x v="0"/>
    <x v="1"/>
    <n v="1"/>
    <x v="678"/>
    <n v="1"/>
    <n v="496"/>
    <n v="49.6"/>
    <n v="446.4"/>
    <n v="80.352000000000004"/>
    <n v="526.75199999999995"/>
    <n v="1"/>
  </r>
  <r>
    <s v="ORD100680"/>
    <x v="446"/>
    <x v="622"/>
    <s v="Noida"/>
    <x v="9"/>
    <n v="201303"/>
    <s v="MED014"/>
    <x v="19"/>
    <x v="3"/>
    <s v="Abbott"/>
    <s v="No"/>
    <n v="4"/>
    <n v="140.63"/>
    <n v="5"/>
    <n v="5"/>
    <x v="3"/>
    <x v="1"/>
    <n v="1"/>
    <x v="679"/>
    <n v="1"/>
    <n v="562.52"/>
    <n v="28.125999999999998"/>
    <n v="534.39400000000001"/>
    <n v="26.719700000000003"/>
    <n v="561.11369999999999"/>
    <n v="2"/>
  </r>
  <r>
    <s v="ORD100681"/>
    <x v="51"/>
    <x v="623"/>
    <s v="Lucknow"/>
    <x v="9"/>
    <n v="226001"/>
    <s v="MED024"/>
    <x v="0"/>
    <x v="0"/>
    <s v="Abbott"/>
    <s v="No"/>
    <n v="3"/>
    <n v="145.69"/>
    <n v="5"/>
    <n v="5"/>
    <x v="3"/>
    <x v="1"/>
    <n v="1"/>
    <x v="680"/>
    <n v="1"/>
    <n v="437.07"/>
    <n v="21.8535"/>
    <n v="415.2165"/>
    <n v="20.760825000000001"/>
    <n v="435.97732500000001"/>
    <n v="2"/>
  </r>
  <r>
    <s v="ORD100682"/>
    <x v="156"/>
    <x v="624"/>
    <s v="Delhi"/>
    <x v="0"/>
    <n v="110024"/>
    <s v="MED013"/>
    <x v="16"/>
    <x v="3"/>
    <s v="Himalaya"/>
    <s v="No"/>
    <n v="1"/>
    <n v="154"/>
    <n v="5"/>
    <n v="5"/>
    <x v="2"/>
    <x v="1"/>
    <n v="1"/>
    <x v="681"/>
    <n v="1"/>
    <n v="154"/>
    <n v="7.7"/>
    <n v="146.30000000000001"/>
    <n v="7.3150000000000004"/>
    <n v="153.61500000000001"/>
    <n v="2"/>
  </r>
  <r>
    <s v="ORD100683"/>
    <x v="90"/>
    <x v="625"/>
    <s v="Gurugram"/>
    <x v="11"/>
    <n v="122018"/>
    <s v="MED011"/>
    <x v="23"/>
    <x v="1"/>
    <s v="Cipla"/>
    <s v="No"/>
    <n v="2"/>
    <n v="27.9"/>
    <n v="0"/>
    <n v="5"/>
    <x v="4"/>
    <x v="1"/>
    <n v="1"/>
    <x v="682"/>
    <n v="1"/>
    <n v="55.8"/>
    <n v="0"/>
    <n v="55.8"/>
    <n v="2.79"/>
    <n v="58.589999999999996"/>
    <n v="4"/>
  </r>
  <r>
    <s v="ORD100684"/>
    <x v="431"/>
    <x v="626"/>
    <s v="Bengaluru"/>
    <x v="8"/>
    <n v="560001"/>
    <s v="MED013"/>
    <x v="16"/>
    <x v="3"/>
    <s v="Himalaya"/>
    <s v="No"/>
    <n v="4"/>
    <n v="181.61"/>
    <n v="15"/>
    <n v="5"/>
    <x v="0"/>
    <x v="1"/>
    <n v="1"/>
    <x v="683"/>
    <n v="1"/>
    <n v="726.44"/>
    <n v="108.96600000000001"/>
    <n v="617.47400000000005"/>
    <n v="30.873700000000003"/>
    <n v="648.34770000000003"/>
    <n v="1"/>
  </r>
  <r>
    <s v="ORD100685"/>
    <x v="447"/>
    <x v="627"/>
    <s v="Chennai"/>
    <x v="7"/>
    <n v="600040"/>
    <s v="MED023"/>
    <x v="8"/>
    <x v="7"/>
    <s v="Lacto Calamine"/>
    <s v="No"/>
    <n v="3"/>
    <n v="267.14"/>
    <n v="10"/>
    <n v="12"/>
    <x v="2"/>
    <x v="1"/>
    <n v="1"/>
    <x v="684"/>
    <n v="1"/>
    <n v="801.42"/>
    <n v="80.141999999999996"/>
    <n v="721.27800000000002"/>
    <n v="86.553359999999998"/>
    <n v="807.83136000000002"/>
    <n v="2"/>
  </r>
  <r>
    <s v="ORD100686"/>
    <x v="324"/>
    <x v="8"/>
    <s v="Mumbai"/>
    <x v="3"/>
    <n v="400076"/>
    <s v="MED001"/>
    <x v="2"/>
    <x v="2"/>
    <s v="Cipla"/>
    <s v="No"/>
    <n v="2"/>
    <n v="29.92"/>
    <n v="15"/>
    <n v="12"/>
    <x v="0"/>
    <x v="1"/>
    <n v="1"/>
    <x v="685"/>
    <n v="1"/>
    <n v="59.84"/>
    <n v="8.9760000000000009"/>
    <n v="50.864000000000004"/>
    <n v="6.1036800000000007"/>
    <n v="56.967680000000001"/>
    <n v="2"/>
  </r>
  <r>
    <s v="ORD100687"/>
    <x v="448"/>
    <x v="628"/>
    <s v="Gurugram"/>
    <x v="11"/>
    <n v="122018"/>
    <s v="MED009"/>
    <x v="21"/>
    <x v="6"/>
    <s v="Glenmark"/>
    <s v="Yes"/>
    <n v="1"/>
    <n v="89.18"/>
    <n v="0"/>
    <n v="5"/>
    <x v="2"/>
    <x v="1"/>
    <n v="1"/>
    <x v="686"/>
    <n v="1"/>
    <n v="89.18"/>
    <n v="0"/>
    <n v="89.18"/>
    <n v="4.4590000000000005"/>
    <n v="93.63900000000001"/>
    <n v="1"/>
  </r>
  <r>
    <s v="ORD100688"/>
    <x v="81"/>
    <x v="629"/>
    <s v="Bengaluru"/>
    <x v="8"/>
    <n v="560100"/>
    <s v="MED014"/>
    <x v="19"/>
    <x v="3"/>
    <s v="Abbott"/>
    <s v="No"/>
    <n v="3"/>
    <n v="128.72999999999999"/>
    <n v="20"/>
    <n v="5"/>
    <x v="1"/>
    <x v="1"/>
    <n v="1"/>
    <x v="687"/>
    <n v="1"/>
    <n v="386.18999999999994"/>
    <n v="77.238"/>
    <n v="308.95199999999994"/>
    <n v="15.447599999999998"/>
    <n v="324.39959999999996"/>
    <n v="1"/>
  </r>
  <r>
    <s v="ORD100689"/>
    <x v="449"/>
    <x v="630"/>
    <s v="Ahmedabad"/>
    <x v="6"/>
    <n v="380058"/>
    <s v="MED003"/>
    <x v="6"/>
    <x v="4"/>
    <s v="Dr. Reddy's"/>
    <s v="No"/>
    <n v="1"/>
    <n v="25.65"/>
    <n v="5"/>
    <n v="18"/>
    <x v="3"/>
    <x v="1"/>
    <n v="1"/>
    <x v="688"/>
    <n v="1"/>
    <n v="25.65"/>
    <n v="1.2825"/>
    <n v="24.3675"/>
    <n v="4.3861499999999998"/>
    <n v="28.75365"/>
    <n v="3"/>
  </r>
  <r>
    <s v="ORD100690"/>
    <x v="450"/>
    <x v="631"/>
    <s v="Noida"/>
    <x v="9"/>
    <n v="201303"/>
    <s v="MED020"/>
    <x v="4"/>
    <x v="4"/>
    <s v="Dr. Reddy's"/>
    <s v="Yes"/>
    <n v="1"/>
    <n v="49.81"/>
    <n v="0"/>
    <n v="5"/>
    <x v="1"/>
    <x v="2"/>
    <n v="1"/>
    <x v="689"/>
    <n v="1"/>
    <n v="49.81"/>
    <n v="0"/>
    <n v="49.81"/>
    <n v="2.4904999999999999"/>
    <n v="52.3005"/>
    <n v="2"/>
  </r>
  <r>
    <s v="ORD100691"/>
    <x v="392"/>
    <x v="529"/>
    <s v="Lucknow"/>
    <x v="9"/>
    <n v="226021"/>
    <s v="MED023"/>
    <x v="8"/>
    <x v="7"/>
    <s v="Lacto Calamine"/>
    <s v="No"/>
    <n v="3"/>
    <n v="266.79000000000002"/>
    <n v="5"/>
    <n v="12"/>
    <x v="4"/>
    <x v="0"/>
    <n v="1"/>
    <x v="690"/>
    <n v="1"/>
    <n v="800.37000000000012"/>
    <n v="40.018500000000003"/>
    <n v="760.3515000000001"/>
    <n v="91.242180000000005"/>
    <n v="851.59368000000006"/>
    <n v="2"/>
  </r>
  <r>
    <s v="ORD100692"/>
    <x v="451"/>
    <x v="632"/>
    <s v="Delhi"/>
    <x v="0"/>
    <n v="110044"/>
    <s v="MED019"/>
    <x v="26"/>
    <x v="8"/>
    <s v="Cipla"/>
    <s v="No"/>
    <n v="1"/>
    <n v="138.88"/>
    <n v="5"/>
    <n v="5"/>
    <x v="2"/>
    <x v="1"/>
    <n v="1"/>
    <x v="691"/>
    <n v="1"/>
    <n v="138.88"/>
    <n v="6.944"/>
    <n v="131.93600000000001"/>
    <n v="6.5968000000000009"/>
    <n v="138.53280000000001"/>
    <n v="1"/>
  </r>
  <r>
    <s v="ORD100693"/>
    <x v="172"/>
    <x v="633"/>
    <s v="Bengaluru"/>
    <x v="8"/>
    <n v="560038"/>
    <s v="MED009"/>
    <x v="21"/>
    <x v="6"/>
    <s v="Glenmark"/>
    <s v="Yes"/>
    <n v="1"/>
    <n v="78.489999999999995"/>
    <n v="0"/>
    <n v="5"/>
    <x v="1"/>
    <x v="1"/>
    <n v="1"/>
    <x v="692"/>
    <n v="1"/>
    <n v="78.489999999999995"/>
    <n v="0"/>
    <n v="78.489999999999995"/>
    <n v="3.9245000000000001"/>
    <n v="82.41449999999999"/>
    <n v="1"/>
  </r>
  <r>
    <s v="ORD100694"/>
    <x v="329"/>
    <x v="634"/>
    <s v="Indore"/>
    <x v="2"/>
    <n v="452016"/>
    <s v="MED025"/>
    <x v="27"/>
    <x v="0"/>
    <s v="Blue Cross"/>
    <s v="Yes"/>
    <n v="4"/>
    <n v="66.27"/>
    <n v="5"/>
    <n v="5"/>
    <x v="3"/>
    <x v="3"/>
    <n v="1"/>
    <x v="693"/>
    <n v="1"/>
    <n v="265.08"/>
    <n v="13.253999999999998"/>
    <n v="251.82599999999999"/>
    <n v="12.591299999999999"/>
    <n v="264.41730000000001"/>
    <n v="0"/>
  </r>
  <r>
    <s v="ORD100695"/>
    <x v="452"/>
    <x v="635"/>
    <s v="Indore"/>
    <x v="2"/>
    <n v="452001"/>
    <s v="MED030"/>
    <x v="28"/>
    <x v="8"/>
    <s v="Cipla"/>
    <s v="Yes"/>
    <n v="2"/>
    <n v="312.22000000000003"/>
    <n v="0"/>
    <n v="5"/>
    <x v="2"/>
    <x v="1"/>
    <n v="1"/>
    <x v="694"/>
    <n v="1"/>
    <n v="624.44000000000005"/>
    <n v="0"/>
    <n v="624.44000000000005"/>
    <n v="31.222000000000001"/>
    <n v="655.66200000000003"/>
    <n v="3"/>
  </r>
  <r>
    <s v="ORD100695"/>
    <x v="252"/>
    <x v="636"/>
    <s v="Noida"/>
    <x v="9"/>
    <n v="201305"/>
    <s v="MED015"/>
    <x v="24"/>
    <x v="11"/>
    <s v="Abbott"/>
    <s v="No"/>
    <n v="2"/>
    <n v="55.14"/>
    <n v="15"/>
    <n v="5"/>
    <x v="4"/>
    <x v="3"/>
    <n v="1"/>
    <x v="695"/>
    <n v="1"/>
    <n v="110.28"/>
    <n v="16.542000000000002"/>
    <n v="93.738"/>
    <n v="4.6868999999999996"/>
    <n v="98.424899999999994"/>
    <n v="2"/>
  </r>
  <r>
    <s v="ORD100697"/>
    <x v="388"/>
    <x v="637"/>
    <s v="Noida"/>
    <x v="9"/>
    <n v="201303"/>
    <s v="MED028"/>
    <x v="3"/>
    <x v="3"/>
    <s v="Abbott"/>
    <s v="No"/>
    <n v="1"/>
    <n v="107.18"/>
    <n v="0"/>
    <n v="5"/>
    <x v="2"/>
    <x v="1"/>
    <n v="1"/>
    <x v="696"/>
    <n v="1"/>
    <n v="107.18"/>
    <n v="0"/>
    <n v="107.18"/>
    <n v="5.3590000000000009"/>
    <n v="112.539"/>
    <n v="2"/>
  </r>
  <r>
    <s v="ORD100698"/>
    <x v="82"/>
    <x v="638"/>
    <s v="Hyderabad"/>
    <x v="1"/>
    <n v="500084"/>
    <s v="MED019"/>
    <x v="26"/>
    <x v="8"/>
    <s v="Cipla"/>
    <s v="No"/>
    <n v="6"/>
    <n v="132.16999999999999"/>
    <n v="10"/>
    <n v="5"/>
    <x v="0"/>
    <x v="1"/>
    <n v="1"/>
    <x v="697"/>
    <n v="1"/>
    <n v="793.02"/>
    <n v="79.301999999999992"/>
    <n v="713.71799999999996"/>
    <n v="35.685899999999997"/>
    <n v="749.40389999999991"/>
    <n v="1"/>
  </r>
  <r>
    <s v="ORD100699"/>
    <x v="401"/>
    <x v="639"/>
    <s v="Surat"/>
    <x v="6"/>
    <n v="395007"/>
    <s v="MED011"/>
    <x v="23"/>
    <x v="1"/>
    <s v="Cipla"/>
    <s v="No"/>
    <n v="1"/>
    <n v="26.6"/>
    <n v="10"/>
    <n v="12"/>
    <x v="5"/>
    <x v="1"/>
    <n v="1"/>
    <x v="698"/>
    <n v="1"/>
    <n v="26.6"/>
    <n v="2.66"/>
    <n v="23.94"/>
    <n v="2.8728000000000002"/>
    <n v="26.812800000000003"/>
    <n v="2"/>
  </r>
  <r>
    <s v="ORD100700"/>
    <x v="310"/>
    <x v="640"/>
    <s v="Mumbai"/>
    <x v="3"/>
    <n v="400093"/>
    <s v="MED015"/>
    <x v="24"/>
    <x v="11"/>
    <s v="Abbott"/>
    <s v="No"/>
    <n v="3"/>
    <n v="50.79"/>
    <n v="5"/>
    <n v="5"/>
    <x v="3"/>
    <x v="1"/>
    <n v="1"/>
    <x v="699"/>
    <n v="1"/>
    <n v="152.37"/>
    <n v="7.6185"/>
    <n v="144.75149999999999"/>
    <n v="7.2375749999999996"/>
    <n v="151.98907499999999"/>
    <n v="2"/>
  </r>
  <r>
    <s v="ORD100701"/>
    <x v="327"/>
    <x v="641"/>
    <s v="Lucknow"/>
    <x v="9"/>
    <n v="226010"/>
    <s v="MED015"/>
    <x v="24"/>
    <x v="11"/>
    <s v="Abbott"/>
    <s v="No"/>
    <n v="1"/>
    <n v="51.72"/>
    <n v="10"/>
    <n v="12"/>
    <x v="2"/>
    <x v="1"/>
    <n v="1"/>
    <x v="700"/>
    <n v="1"/>
    <n v="51.72"/>
    <n v="5.1720000000000006"/>
    <n v="46.548000000000002"/>
    <n v="5.5857600000000005"/>
    <n v="52.133760000000002"/>
    <n v="2"/>
  </r>
  <r>
    <s v="ORD100702"/>
    <x v="453"/>
    <x v="642"/>
    <s v="Gurugram"/>
    <x v="11"/>
    <n v="122016"/>
    <s v="MED002"/>
    <x v="22"/>
    <x v="2"/>
    <s v="Micro Labs"/>
    <s v="No"/>
    <n v="3"/>
    <n v="32.89"/>
    <n v="10"/>
    <n v="5"/>
    <x v="4"/>
    <x v="1"/>
    <n v="1"/>
    <x v="701"/>
    <n v="1"/>
    <n v="98.67"/>
    <n v="9.8670000000000009"/>
    <n v="88.802999999999997"/>
    <n v="4.44015"/>
    <n v="93.24315"/>
    <n v="2"/>
  </r>
  <r>
    <s v="ORD100703"/>
    <x v="454"/>
    <x v="643"/>
    <s v="Delhi"/>
    <x v="0"/>
    <n v="110024"/>
    <s v="MED028"/>
    <x v="3"/>
    <x v="3"/>
    <s v="Abbott"/>
    <s v="No"/>
    <n v="1"/>
    <n v="108.34"/>
    <n v="5"/>
    <n v="18"/>
    <x v="0"/>
    <x v="1"/>
    <n v="1"/>
    <x v="702"/>
    <n v="1"/>
    <n v="108.34"/>
    <n v="5.4170000000000007"/>
    <n v="102.923"/>
    <n v="18.526140000000002"/>
    <n v="121.44914"/>
    <n v="2"/>
  </r>
  <r>
    <s v="ORD100704"/>
    <x v="455"/>
    <x v="249"/>
    <s v="Gurugram"/>
    <x v="11"/>
    <n v="122001"/>
    <s v="MED030"/>
    <x v="28"/>
    <x v="8"/>
    <s v="Cipla"/>
    <s v="Yes"/>
    <n v="1"/>
    <n v="303.51"/>
    <n v="0"/>
    <n v="18"/>
    <x v="4"/>
    <x v="1"/>
    <n v="1"/>
    <x v="703"/>
    <n v="1"/>
    <n v="303.51"/>
    <n v="0"/>
    <n v="303.51"/>
    <n v="54.631800000000005"/>
    <n v="358.14179999999999"/>
    <n v="4"/>
  </r>
  <r>
    <s v="ORD100705"/>
    <x v="456"/>
    <x v="644"/>
    <s v="Chennai"/>
    <x v="7"/>
    <n v="600100"/>
    <s v="MED019"/>
    <x v="26"/>
    <x v="8"/>
    <s v="Cipla"/>
    <s v="No"/>
    <n v="2"/>
    <n v="135.65"/>
    <n v="5"/>
    <n v="5"/>
    <x v="2"/>
    <x v="0"/>
    <n v="1"/>
    <x v="704"/>
    <n v="1"/>
    <n v="271.3"/>
    <n v="13.565"/>
    <n v="257.73500000000001"/>
    <n v="12.886750000000001"/>
    <n v="270.62175000000002"/>
    <n v="3"/>
  </r>
  <r>
    <s v="ORD100706"/>
    <x v="1"/>
    <x v="645"/>
    <s v="Jaipur"/>
    <x v="5"/>
    <n v="302017"/>
    <s v="MED011"/>
    <x v="23"/>
    <x v="1"/>
    <s v="Cipla"/>
    <s v="No"/>
    <n v="5"/>
    <n v="26.57"/>
    <n v="10"/>
    <n v="18"/>
    <x v="1"/>
    <x v="1"/>
    <n v="1"/>
    <x v="705"/>
    <n v="1"/>
    <n v="132.85"/>
    <n v="13.285"/>
    <n v="119.565"/>
    <n v="21.521699999999999"/>
    <n v="141.08670000000001"/>
    <n v="2"/>
  </r>
  <r>
    <s v="ORD100707"/>
    <x v="142"/>
    <x v="646"/>
    <s v="Surat"/>
    <x v="6"/>
    <n v="395003"/>
    <s v="MED026"/>
    <x v="20"/>
    <x v="9"/>
    <s v="Cipla"/>
    <s v="No"/>
    <n v="2"/>
    <n v="174.82"/>
    <n v="0"/>
    <n v="5"/>
    <x v="5"/>
    <x v="0"/>
    <n v="1"/>
    <x v="706"/>
    <n v="1"/>
    <n v="349.64"/>
    <n v="0"/>
    <n v="349.64"/>
    <n v="17.481999999999999"/>
    <n v="367.12199999999996"/>
    <n v="0"/>
  </r>
  <r>
    <s v="ORD100708"/>
    <x v="10"/>
    <x v="647"/>
    <s v="Mumbai"/>
    <x v="3"/>
    <n v="400076"/>
    <s v="MED030"/>
    <x v="28"/>
    <x v="8"/>
    <s v="Cipla"/>
    <s v="Yes"/>
    <n v="1"/>
    <n v="259.08"/>
    <n v="5"/>
    <n v="5"/>
    <x v="3"/>
    <x v="1"/>
    <n v="1"/>
    <x v="707"/>
    <n v="1"/>
    <n v="259.08"/>
    <n v="12.953999999999999"/>
    <n v="246.12599999999998"/>
    <n v="12.306299999999998"/>
    <n v="258.4323"/>
    <n v="3"/>
  </r>
  <r>
    <s v="ORD100709"/>
    <x v="312"/>
    <x v="648"/>
    <s v="Gurugram"/>
    <x v="11"/>
    <n v="122016"/>
    <s v="MED017"/>
    <x v="1"/>
    <x v="1"/>
    <s v="Abbott"/>
    <s v="No"/>
    <n v="1"/>
    <n v="145.79"/>
    <n v="5"/>
    <n v="5"/>
    <x v="0"/>
    <x v="1"/>
    <n v="1"/>
    <x v="708"/>
    <n v="1"/>
    <n v="145.79"/>
    <n v="7.2894999999999994"/>
    <n v="138.50049999999999"/>
    <n v="6.9250249999999998"/>
    <n v="145.42552499999999"/>
    <n v="2"/>
  </r>
  <r>
    <s v="ORD100710"/>
    <x v="385"/>
    <x v="649"/>
    <s v="Pune"/>
    <x v="3"/>
    <n v="411038"/>
    <s v="MED019"/>
    <x v="26"/>
    <x v="8"/>
    <s v="Cipla"/>
    <s v="No"/>
    <n v="3"/>
    <n v="162.66999999999999"/>
    <n v="5"/>
    <n v="5"/>
    <x v="2"/>
    <x v="1"/>
    <n v="1"/>
    <x v="709"/>
    <n v="1"/>
    <n v="488.01"/>
    <n v="24.400500000000001"/>
    <n v="463.60949999999997"/>
    <n v="23.180474999999998"/>
    <n v="486.78997499999997"/>
    <n v="2"/>
  </r>
  <r>
    <s v="ORD100711"/>
    <x v="457"/>
    <x v="650"/>
    <s v="Indore"/>
    <x v="2"/>
    <n v="452001"/>
    <s v="MED022"/>
    <x v="25"/>
    <x v="7"/>
    <s v="Himalaya"/>
    <s v="No"/>
    <n v="1"/>
    <n v="179.25"/>
    <n v="0"/>
    <n v="5"/>
    <x v="2"/>
    <x v="3"/>
    <n v="1"/>
    <x v="710"/>
    <n v="1"/>
    <n v="179.25"/>
    <n v="0"/>
    <n v="179.25"/>
    <n v="8.9625000000000004"/>
    <n v="188.21250000000001"/>
    <n v="1"/>
  </r>
  <r>
    <s v="ORD100712"/>
    <x v="114"/>
    <x v="651"/>
    <s v="Noida"/>
    <x v="9"/>
    <n v="201304"/>
    <s v="MED020"/>
    <x v="4"/>
    <x v="4"/>
    <s v="Dr. Reddy's"/>
    <s v="Yes"/>
    <n v="3"/>
    <n v="52.9"/>
    <n v="10"/>
    <n v="12"/>
    <x v="3"/>
    <x v="0"/>
    <n v="1"/>
    <x v="711"/>
    <n v="1"/>
    <n v="158.69999999999999"/>
    <n v="15.87"/>
    <n v="142.82999999999998"/>
    <n v="17.139599999999998"/>
    <n v="159.96959999999999"/>
    <n v="1"/>
  </r>
  <r>
    <s v="ORD100713"/>
    <x v="203"/>
    <x v="652"/>
    <s v="Bengaluru"/>
    <x v="8"/>
    <n v="560001"/>
    <s v="MED001"/>
    <x v="2"/>
    <x v="2"/>
    <s v="Cipla"/>
    <s v="No"/>
    <n v="1"/>
    <n v="33.01"/>
    <n v="10"/>
    <n v="5"/>
    <x v="2"/>
    <x v="3"/>
    <n v="1"/>
    <x v="712"/>
    <n v="1"/>
    <n v="33.01"/>
    <n v="3.3009999999999997"/>
    <n v="29.709"/>
    <n v="1.4854499999999999"/>
    <n v="31.19445"/>
    <n v="0"/>
  </r>
  <r>
    <s v="ORD100714"/>
    <x v="458"/>
    <x v="653"/>
    <s v="Kolkata"/>
    <x v="10"/>
    <n v="700091"/>
    <s v="MED027"/>
    <x v="12"/>
    <x v="9"/>
    <s v="Mankind"/>
    <s v="No"/>
    <n v="2"/>
    <n v="103.86"/>
    <n v="0"/>
    <n v="5"/>
    <x v="2"/>
    <x v="3"/>
    <n v="1"/>
    <x v="713"/>
    <n v="1"/>
    <n v="207.72"/>
    <n v="0"/>
    <n v="207.72"/>
    <n v="10.385999999999999"/>
    <n v="218.10599999999999"/>
    <n v="0"/>
  </r>
  <r>
    <s v="ORD100715"/>
    <x v="432"/>
    <x v="654"/>
    <s v="Surat"/>
    <x v="6"/>
    <n v="395010"/>
    <s v="MED005"/>
    <x v="11"/>
    <x v="5"/>
    <s v="Cipla"/>
    <s v="Yes"/>
    <n v="3"/>
    <n v="95.02"/>
    <n v="5"/>
    <n v="5"/>
    <x v="5"/>
    <x v="1"/>
    <n v="1"/>
    <x v="714"/>
    <n v="1"/>
    <n v="285.06"/>
    <n v="14.253"/>
    <n v="270.80700000000002"/>
    <n v="13.54035"/>
    <n v="284.34735000000001"/>
    <n v="2"/>
  </r>
  <r>
    <s v="ORD100716"/>
    <x v="459"/>
    <x v="4"/>
    <s v="Indore"/>
    <x v="2"/>
    <n v="452018"/>
    <s v="MED013"/>
    <x v="16"/>
    <x v="3"/>
    <s v="Himalaya"/>
    <s v="No"/>
    <n v="1"/>
    <n v="141.13999999999999"/>
    <n v="10"/>
    <n v="18"/>
    <x v="1"/>
    <x v="3"/>
    <n v="1"/>
    <x v="715"/>
    <n v="1"/>
    <n v="141.13999999999999"/>
    <n v="14.113999999999999"/>
    <n v="127.02599999999998"/>
    <n v="22.86468"/>
    <n v="149.89067999999997"/>
    <n v="1"/>
  </r>
  <r>
    <s v="ORD100717"/>
    <x v="460"/>
    <x v="655"/>
    <s v="Jaipur"/>
    <x v="5"/>
    <n v="302033"/>
    <s v="MED010"/>
    <x v="13"/>
    <x v="1"/>
    <s v="Sun Pharma"/>
    <s v="Yes"/>
    <n v="1"/>
    <n v="69.150000000000006"/>
    <n v="5"/>
    <n v="18"/>
    <x v="3"/>
    <x v="3"/>
    <n v="1"/>
    <x v="716"/>
    <n v="1"/>
    <n v="69.150000000000006"/>
    <n v="3.4575"/>
    <n v="65.69250000000001"/>
    <n v="11.824650000000002"/>
    <n v="77.517150000000015"/>
    <n v="1"/>
  </r>
  <r>
    <s v="ORD100718"/>
    <x v="461"/>
    <x v="656"/>
    <s v="Delhi"/>
    <x v="0"/>
    <n v="110044"/>
    <s v="MED014"/>
    <x v="19"/>
    <x v="3"/>
    <s v="Abbott"/>
    <s v="No"/>
    <n v="2"/>
    <n v="149.26"/>
    <n v="5"/>
    <n v="18"/>
    <x v="1"/>
    <x v="1"/>
    <n v="1"/>
    <x v="717"/>
    <n v="1"/>
    <n v="298.52"/>
    <n v="14.925999999999998"/>
    <n v="283.59399999999999"/>
    <n v="51.04692"/>
    <n v="334.64091999999999"/>
    <n v="3"/>
  </r>
  <r>
    <s v="ORD100719"/>
    <x v="20"/>
    <x v="657"/>
    <s v="Ahmedabad"/>
    <x v="6"/>
    <n v="380054"/>
    <s v="MED023"/>
    <x v="8"/>
    <x v="7"/>
    <s v="Lacto Calamine"/>
    <s v="No"/>
    <n v="2"/>
    <n v="276.14"/>
    <n v="10"/>
    <n v="12"/>
    <x v="1"/>
    <x v="1"/>
    <n v="1"/>
    <x v="718"/>
    <n v="1"/>
    <n v="552.28"/>
    <n v="55.227999999999994"/>
    <n v="497.05199999999996"/>
    <n v="59.646239999999999"/>
    <n v="556.69823999999994"/>
    <n v="6"/>
  </r>
  <r>
    <s v="ORD100720"/>
    <x v="462"/>
    <x v="658"/>
    <s v="Pune"/>
    <x v="3"/>
    <n v="411038"/>
    <s v="MED030"/>
    <x v="28"/>
    <x v="8"/>
    <s v="Cipla"/>
    <s v="Yes"/>
    <n v="2"/>
    <n v="315.63"/>
    <n v="10"/>
    <n v="5"/>
    <x v="3"/>
    <x v="0"/>
    <n v="1"/>
    <x v="719"/>
    <n v="1"/>
    <n v="631.26"/>
    <n v="63.126000000000005"/>
    <n v="568.13400000000001"/>
    <n v="28.406700000000001"/>
    <n v="596.54070000000002"/>
    <n v="0"/>
  </r>
  <r>
    <s v="ORD100721"/>
    <x v="463"/>
    <x v="659"/>
    <s v="Noida"/>
    <x v="9"/>
    <n v="201303"/>
    <s v="MED012"/>
    <x v="29"/>
    <x v="3"/>
    <s v="Mankind"/>
    <s v="No"/>
    <n v="3"/>
    <n v="131.51"/>
    <n v="10"/>
    <n v="12"/>
    <x v="4"/>
    <x v="1"/>
    <n v="1"/>
    <x v="720"/>
    <n v="1"/>
    <n v="394.53"/>
    <n v="39.452999999999996"/>
    <n v="355.077"/>
    <n v="42.60924"/>
    <n v="397.68624"/>
    <n v="3"/>
  </r>
  <r>
    <s v="ORD100722"/>
    <x v="464"/>
    <x v="660"/>
    <s v="Hyderabad"/>
    <x v="1"/>
    <n v="500081"/>
    <s v="MED006"/>
    <x v="18"/>
    <x v="10"/>
    <s v="USV"/>
    <s v="Yes"/>
    <n v="2"/>
    <n v="40.83"/>
    <n v="5"/>
    <n v="12"/>
    <x v="2"/>
    <x v="1"/>
    <n v="1"/>
    <x v="721"/>
    <n v="1"/>
    <n v="81.66"/>
    <n v="4.0829999999999993"/>
    <n v="77.576999999999998"/>
    <n v="9.3092399999999991"/>
    <n v="86.886240000000001"/>
    <n v="1"/>
  </r>
  <r>
    <s v="ORD100723"/>
    <x v="126"/>
    <x v="661"/>
    <s v="Surat"/>
    <x v="6"/>
    <n v="395001"/>
    <s v="MED009"/>
    <x v="21"/>
    <x v="6"/>
    <s v="Glenmark"/>
    <s v="Yes"/>
    <n v="1"/>
    <n v="81.209999999999994"/>
    <n v="10"/>
    <n v="12"/>
    <x v="0"/>
    <x v="2"/>
    <n v="1"/>
    <x v="722"/>
    <n v="1"/>
    <n v="81.209999999999994"/>
    <n v="8.1209999999999987"/>
    <n v="73.088999999999999"/>
    <n v="8.7706800000000005"/>
    <n v="81.859679999999997"/>
    <n v="1"/>
  </r>
  <r>
    <s v="ORD100724"/>
    <x v="465"/>
    <x v="662"/>
    <s v="Mumbai"/>
    <x v="3"/>
    <n v="400001"/>
    <s v="MED018"/>
    <x v="14"/>
    <x v="8"/>
    <s v="Mankind"/>
    <s v="No"/>
    <n v="1"/>
    <n v="109.21"/>
    <n v="5"/>
    <n v="5"/>
    <x v="5"/>
    <x v="1"/>
    <n v="1"/>
    <x v="723"/>
    <n v="1"/>
    <n v="109.21"/>
    <n v="5.4604999999999997"/>
    <n v="103.7495"/>
    <n v="5.1874749999999992"/>
    <n v="108.93697499999999"/>
    <n v="1"/>
  </r>
  <r>
    <s v="ORD100725"/>
    <x v="16"/>
    <x v="663"/>
    <s v="Lucknow"/>
    <x v="9"/>
    <n v="226001"/>
    <s v="MED022"/>
    <x v="25"/>
    <x v="7"/>
    <s v="Himalaya"/>
    <s v="No"/>
    <n v="1"/>
    <n v="156.38"/>
    <n v="15"/>
    <n v="12"/>
    <x v="0"/>
    <x v="1"/>
    <n v="1"/>
    <x v="724"/>
    <n v="1"/>
    <n v="156.38"/>
    <n v="23.456999999999997"/>
    <n v="132.923"/>
    <n v="15.950760000000001"/>
    <n v="148.87376"/>
    <n v="1"/>
  </r>
  <r>
    <s v="ORD100726"/>
    <x v="33"/>
    <x v="664"/>
    <s v="Mumbai"/>
    <x v="3"/>
    <n v="400069"/>
    <s v="MED006"/>
    <x v="18"/>
    <x v="10"/>
    <s v="USV"/>
    <s v="Yes"/>
    <n v="2"/>
    <n v="50.18"/>
    <n v="15"/>
    <n v="5"/>
    <x v="3"/>
    <x v="3"/>
    <n v="1"/>
    <x v="725"/>
    <n v="1"/>
    <n v="100.36"/>
    <n v="15.054"/>
    <n v="85.305999999999997"/>
    <n v="4.2652999999999999"/>
    <n v="89.571299999999994"/>
    <n v="3"/>
  </r>
  <r>
    <s v="ORD100727"/>
    <x v="338"/>
    <x v="665"/>
    <s v="Indore"/>
    <x v="2"/>
    <n v="452010"/>
    <s v="MED004"/>
    <x v="5"/>
    <x v="5"/>
    <s v="Sun Pharma"/>
    <s v="Yes"/>
    <n v="1"/>
    <n v="107.6"/>
    <n v="10"/>
    <n v="5"/>
    <x v="1"/>
    <x v="0"/>
    <n v="1"/>
    <x v="726"/>
    <n v="1"/>
    <n v="107.6"/>
    <n v="10.76"/>
    <n v="96.839999999999989"/>
    <n v="4.8419999999999996"/>
    <n v="101.68199999999999"/>
    <n v="2"/>
  </r>
  <r>
    <s v="ORD100728"/>
    <x v="466"/>
    <x v="666"/>
    <s v="Indore"/>
    <x v="2"/>
    <n v="452016"/>
    <s v="MED026"/>
    <x v="20"/>
    <x v="9"/>
    <s v="Cipla"/>
    <s v="No"/>
    <n v="2"/>
    <n v="181.91"/>
    <n v="0"/>
    <n v="5"/>
    <x v="3"/>
    <x v="0"/>
    <n v="1"/>
    <x v="727"/>
    <n v="1"/>
    <n v="363.82"/>
    <n v="0"/>
    <n v="363.82"/>
    <n v="18.190999999999999"/>
    <n v="382.01099999999997"/>
    <n v="3"/>
  </r>
  <r>
    <s v="ORD100729"/>
    <x v="40"/>
    <x v="667"/>
    <s v="Bengaluru"/>
    <x v="8"/>
    <n v="560066"/>
    <s v="MED025"/>
    <x v="27"/>
    <x v="0"/>
    <s v="Blue Cross"/>
    <s v="Yes"/>
    <n v="3"/>
    <n v="64.599999999999994"/>
    <n v="0"/>
    <n v="12"/>
    <x v="1"/>
    <x v="3"/>
    <n v="1"/>
    <x v="728"/>
    <n v="1"/>
    <n v="193.79999999999998"/>
    <n v="0"/>
    <n v="193.79999999999998"/>
    <n v="23.256"/>
    <n v="217.05599999999998"/>
    <n v="2"/>
  </r>
  <r>
    <s v="ORD100730"/>
    <x v="467"/>
    <x v="668"/>
    <s v="Chandigarh"/>
    <x v="4"/>
    <n v="160036"/>
    <s v="MED012"/>
    <x v="29"/>
    <x v="3"/>
    <s v="Mankind"/>
    <s v="No"/>
    <n v="5"/>
    <n v="119.94"/>
    <n v="10"/>
    <n v="18"/>
    <x v="0"/>
    <x v="1"/>
    <n v="1"/>
    <x v="729"/>
    <n v="1"/>
    <n v="599.70000000000005"/>
    <n v="59.97"/>
    <n v="539.73"/>
    <n v="97.151399999999995"/>
    <n v="636.88139999999999"/>
    <n v="3"/>
  </r>
  <r>
    <s v="ORD100731"/>
    <x v="241"/>
    <x v="669"/>
    <s v="Bengaluru"/>
    <x v="8"/>
    <n v="560034"/>
    <s v="MED014"/>
    <x v="19"/>
    <x v="3"/>
    <s v="Abbott"/>
    <s v="No"/>
    <n v="1"/>
    <n v="157.32"/>
    <n v="10"/>
    <n v="18"/>
    <x v="5"/>
    <x v="1"/>
    <n v="1"/>
    <x v="730"/>
    <n v="1"/>
    <n v="157.32"/>
    <n v="15.731999999999998"/>
    <n v="141.58799999999999"/>
    <n v="25.48584"/>
    <n v="167.07383999999999"/>
    <n v="3"/>
  </r>
  <r>
    <s v="ORD100732"/>
    <x v="255"/>
    <x v="619"/>
    <s v="Chandigarh"/>
    <x v="4"/>
    <n v="160036"/>
    <s v="MED029"/>
    <x v="10"/>
    <x v="8"/>
    <s v="Sun Pharma"/>
    <s v="Yes"/>
    <n v="2"/>
    <n v="94.06"/>
    <n v="5"/>
    <n v="18"/>
    <x v="4"/>
    <x v="2"/>
    <n v="1"/>
    <x v="731"/>
    <n v="1"/>
    <n v="188.12"/>
    <n v="9.4060000000000006"/>
    <n v="178.714"/>
    <n v="32.168520000000001"/>
    <n v="210.88252"/>
    <n v="2"/>
  </r>
  <r>
    <s v="ORD100733"/>
    <x v="276"/>
    <x v="670"/>
    <s v="Chennai"/>
    <x v="7"/>
    <n v="600018"/>
    <s v="MED029"/>
    <x v="10"/>
    <x v="8"/>
    <s v="Sun Pharma"/>
    <s v="Yes"/>
    <n v="2"/>
    <n v="110.6"/>
    <n v="10"/>
    <n v="12"/>
    <x v="5"/>
    <x v="3"/>
    <n v="1"/>
    <x v="732"/>
    <n v="1"/>
    <n v="221.2"/>
    <n v="22.12"/>
    <n v="199.07999999999998"/>
    <n v="23.889600000000002"/>
    <n v="222.96959999999999"/>
    <n v="1"/>
  </r>
  <r>
    <s v="ORD100734"/>
    <x v="468"/>
    <x v="671"/>
    <s v="Gurugram"/>
    <x v="11"/>
    <n v="122002"/>
    <s v="MED007"/>
    <x v="15"/>
    <x v="10"/>
    <s v="Sanofi"/>
    <s v="Yes"/>
    <n v="4"/>
    <n v="67.709999999999994"/>
    <n v="5"/>
    <n v="12"/>
    <x v="5"/>
    <x v="1"/>
    <n v="1"/>
    <x v="733"/>
    <n v="1"/>
    <n v="270.83999999999997"/>
    <n v="13.541999999999998"/>
    <n v="257.298"/>
    <n v="30.87576"/>
    <n v="288.17376000000002"/>
    <n v="1"/>
  </r>
  <r>
    <s v="ORD100735"/>
    <x v="336"/>
    <x v="672"/>
    <s v="Chennai"/>
    <x v="7"/>
    <n v="600100"/>
    <s v="MED017"/>
    <x v="1"/>
    <x v="1"/>
    <s v="Abbott"/>
    <s v="No"/>
    <n v="1"/>
    <n v="141.97"/>
    <n v="0"/>
    <n v="12"/>
    <x v="4"/>
    <x v="1"/>
    <n v="1"/>
    <x v="734"/>
    <n v="1"/>
    <n v="141.97"/>
    <n v="0"/>
    <n v="141.97"/>
    <n v="17.0364"/>
    <n v="159.00639999999999"/>
    <n v="1"/>
  </r>
  <r>
    <s v="ORD100736"/>
    <x v="68"/>
    <x v="673"/>
    <s v="Kolkata"/>
    <x v="10"/>
    <n v="700102"/>
    <s v="MED017"/>
    <x v="1"/>
    <x v="1"/>
    <s v="Abbott"/>
    <s v="No"/>
    <n v="1"/>
    <n v="120.99"/>
    <n v="5"/>
    <n v="18"/>
    <x v="4"/>
    <x v="1"/>
    <n v="1"/>
    <x v="735"/>
    <n v="1"/>
    <n v="120.99"/>
    <n v="6.0494999999999992"/>
    <n v="114.9405"/>
    <n v="20.68929"/>
    <n v="135.62979000000001"/>
    <n v="2"/>
  </r>
  <r>
    <s v="ORD100736"/>
    <x v="469"/>
    <x v="674"/>
    <s v="Ahmedabad"/>
    <x v="6"/>
    <n v="380061"/>
    <s v="MED010"/>
    <x v="13"/>
    <x v="1"/>
    <s v="Sun Pharma"/>
    <s v="Yes"/>
    <n v="2"/>
    <n v="61.7"/>
    <n v="5"/>
    <n v="5"/>
    <x v="5"/>
    <x v="1"/>
    <n v="1"/>
    <x v="736"/>
    <n v="1"/>
    <n v="123.4"/>
    <n v="6.17"/>
    <n v="117.23"/>
    <n v="5.8614999999999995"/>
    <n v="123.0915"/>
    <n v="3"/>
  </r>
  <r>
    <s v="ORD100738"/>
    <x v="339"/>
    <x v="675"/>
    <s v="Gurugram"/>
    <x v="11"/>
    <n v="122002"/>
    <s v="MED027"/>
    <x v="12"/>
    <x v="9"/>
    <s v="Mankind"/>
    <s v="No"/>
    <n v="2"/>
    <n v="100.85"/>
    <n v="10"/>
    <n v="12"/>
    <x v="0"/>
    <x v="2"/>
    <n v="1"/>
    <x v="737"/>
    <n v="1"/>
    <n v="201.7"/>
    <n v="20.170000000000002"/>
    <n v="181.52999999999997"/>
    <n v="21.783599999999996"/>
    <n v="203.31359999999998"/>
    <n v="1"/>
  </r>
  <r>
    <s v="ORD100739"/>
    <x v="470"/>
    <x v="676"/>
    <s v="Gurugram"/>
    <x v="11"/>
    <n v="122001"/>
    <s v="MED012"/>
    <x v="29"/>
    <x v="3"/>
    <s v="Mankind"/>
    <s v="No"/>
    <n v="2"/>
    <n v="110.35"/>
    <n v="5"/>
    <n v="12"/>
    <x v="0"/>
    <x v="1"/>
    <n v="1"/>
    <x v="738"/>
    <n v="1"/>
    <n v="220.7"/>
    <n v="11.035"/>
    <n v="209.66499999999999"/>
    <n v="25.159800000000001"/>
    <n v="234.82479999999998"/>
    <n v="1"/>
  </r>
  <r>
    <s v="ORD100740"/>
    <x v="471"/>
    <x v="677"/>
    <s v="Hyderabad"/>
    <x v="1"/>
    <n v="500090"/>
    <s v="MED015"/>
    <x v="24"/>
    <x v="11"/>
    <s v="Abbott"/>
    <s v="No"/>
    <n v="1"/>
    <n v="51.01"/>
    <n v="5"/>
    <n v="12"/>
    <x v="1"/>
    <x v="1"/>
    <n v="1"/>
    <x v="739"/>
    <n v="1"/>
    <n v="51.01"/>
    <n v="2.5505"/>
    <n v="48.459499999999998"/>
    <n v="5.8151400000000004"/>
    <n v="54.274639999999998"/>
    <n v="3"/>
  </r>
  <r>
    <s v="ORD100741"/>
    <x v="472"/>
    <x v="678"/>
    <s v="Ahmedabad"/>
    <x v="6"/>
    <n v="380015"/>
    <s v="MED023"/>
    <x v="8"/>
    <x v="7"/>
    <s v="Lacto Calamine"/>
    <s v="No"/>
    <n v="4"/>
    <n v="302.64"/>
    <n v="20"/>
    <n v="5"/>
    <x v="5"/>
    <x v="1"/>
    <n v="1"/>
    <x v="740"/>
    <n v="1"/>
    <n v="1210.56"/>
    <n v="242.11199999999997"/>
    <n v="968.44799999999998"/>
    <n v="48.422399999999996"/>
    <n v="1016.8704"/>
    <n v="2"/>
  </r>
  <r>
    <s v="ORD100742"/>
    <x v="473"/>
    <x v="679"/>
    <s v="Noida"/>
    <x v="9"/>
    <n v="201301"/>
    <s v="MED017"/>
    <x v="1"/>
    <x v="1"/>
    <s v="Abbott"/>
    <s v="No"/>
    <n v="3"/>
    <n v="123.1"/>
    <n v="0"/>
    <n v="12"/>
    <x v="3"/>
    <x v="1"/>
    <n v="1"/>
    <x v="741"/>
    <n v="1"/>
    <n v="369.29999999999995"/>
    <n v="0"/>
    <n v="369.29999999999995"/>
    <n v="44.315999999999995"/>
    <n v="413.61599999999993"/>
    <n v="2"/>
  </r>
  <r>
    <s v="ORD100743"/>
    <x v="397"/>
    <x v="680"/>
    <s v="Lucknow"/>
    <x v="9"/>
    <n v="226024"/>
    <s v="MED028"/>
    <x v="3"/>
    <x v="3"/>
    <s v="Abbott"/>
    <s v="No"/>
    <n v="1"/>
    <n v="100.39"/>
    <n v="5"/>
    <n v="5"/>
    <x v="2"/>
    <x v="1"/>
    <n v="1"/>
    <x v="742"/>
    <n v="1"/>
    <n v="100.39"/>
    <n v="5.0194999999999999"/>
    <n v="95.370500000000007"/>
    <n v="4.7685250000000003"/>
    <n v="100.139025"/>
    <n v="3"/>
  </r>
  <r>
    <s v="ORD100744"/>
    <x v="474"/>
    <x v="681"/>
    <s v="Chennai"/>
    <x v="7"/>
    <n v="600001"/>
    <s v="MED016"/>
    <x v="17"/>
    <x v="11"/>
    <s v="Emcure"/>
    <s v="No"/>
    <n v="1"/>
    <n v="96.45"/>
    <n v="10"/>
    <n v="12"/>
    <x v="4"/>
    <x v="1"/>
    <n v="1"/>
    <x v="743"/>
    <n v="1"/>
    <n v="96.45"/>
    <n v="9.6449999999999996"/>
    <n v="86.805000000000007"/>
    <n v="10.416600000000001"/>
    <n v="97.221600000000009"/>
    <n v="4"/>
  </r>
  <r>
    <s v="ORD100745"/>
    <x v="180"/>
    <x v="682"/>
    <s v="Mumbai"/>
    <x v="3"/>
    <n v="400069"/>
    <s v="MED018"/>
    <x v="14"/>
    <x v="8"/>
    <s v="Mankind"/>
    <s v="No"/>
    <n v="1"/>
    <n v="128.22999999999999"/>
    <n v="5"/>
    <n v="12"/>
    <x v="5"/>
    <x v="3"/>
    <n v="1"/>
    <x v="744"/>
    <n v="1"/>
    <n v="128.22999999999999"/>
    <n v="6.4115000000000002"/>
    <n v="121.81849999999999"/>
    <n v="14.618219999999999"/>
    <n v="136.43671999999998"/>
    <n v="2"/>
  </r>
  <r>
    <s v="ORD100746"/>
    <x v="188"/>
    <x v="683"/>
    <s v="Indore"/>
    <x v="2"/>
    <n v="452018"/>
    <s v="MED024"/>
    <x v="0"/>
    <x v="0"/>
    <s v="Abbott"/>
    <s v="No"/>
    <n v="3"/>
    <n v="123.64"/>
    <n v="0"/>
    <n v="18"/>
    <x v="1"/>
    <x v="3"/>
    <n v="1"/>
    <x v="745"/>
    <n v="1"/>
    <n v="370.92"/>
    <n v="0"/>
    <n v="370.92"/>
    <n v="66.765600000000006"/>
    <n v="437.68560000000002"/>
    <n v="3"/>
  </r>
  <r>
    <s v="ORD100746"/>
    <x v="416"/>
    <x v="643"/>
    <s v="Gurugram"/>
    <x v="11"/>
    <n v="122009"/>
    <s v="MED020"/>
    <x v="4"/>
    <x v="4"/>
    <s v="Dr. Reddy's"/>
    <s v="Yes"/>
    <n v="2"/>
    <n v="54.48"/>
    <n v="0"/>
    <n v="12"/>
    <x v="5"/>
    <x v="1"/>
    <n v="1"/>
    <x v="746"/>
    <n v="1"/>
    <n v="108.96"/>
    <n v="0"/>
    <n v="108.96"/>
    <n v="13.075200000000001"/>
    <n v="122.03519999999999"/>
    <n v="2"/>
  </r>
  <r>
    <s v="ORD100748"/>
    <x v="47"/>
    <x v="249"/>
    <s v="Chennai"/>
    <x v="7"/>
    <n v="600040"/>
    <s v="MED021"/>
    <x v="9"/>
    <x v="7"/>
    <s v="Cipla"/>
    <s v="No"/>
    <n v="1"/>
    <n v="75.83"/>
    <n v="0"/>
    <n v="18"/>
    <x v="5"/>
    <x v="1"/>
    <n v="1"/>
    <x v="747"/>
    <n v="1"/>
    <n v="75.83"/>
    <n v="0"/>
    <n v="75.83"/>
    <n v="13.6494"/>
    <n v="89.479399999999998"/>
    <n v="4"/>
  </r>
  <r>
    <s v="ORD100749"/>
    <x v="104"/>
    <x v="374"/>
    <s v="Lucknow"/>
    <x v="9"/>
    <n v="226021"/>
    <s v="MED018"/>
    <x v="14"/>
    <x v="8"/>
    <s v="Mankind"/>
    <s v="No"/>
    <n v="2"/>
    <n v="102.84"/>
    <n v="5"/>
    <n v="5"/>
    <x v="5"/>
    <x v="1"/>
    <n v="1"/>
    <x v="748"/>
    <n v="1"/>
    <n v="205.68"/>
    <n v="10.284000000000001"/>
    <n v="195.39600000000002"/>
    <n v="9.7698"/>
    <n v="205.16580000000002"/>
    <n v="5"/>
  </r>
  <r>
    <s v="ORD100749"/>
    <x v="347"/>
    <x v="684"/>
    <s v="Delhi"/>
    <x v="0"/>
    <n v="110044"/>
    <s v="MED009"/>
    <x v="21"/>
    <x v="6"/>
    <s v="Glenmark"/>
    <s v="Yes"/>
    <n v="3"/>
    <n v="83.27"/>
    <n v="10"/>
    <n v="12"/>
    <x v="0"/>
    <x v="2"/>
    <n v="1"/>
    <x v="749"/>
    <n v="1"/>
    <n v="249.81"/>
    <n v="24.980999999999998"/>
    <n v="224.82900000000001"/>
    <n v="26.979480000000002"/>
    <n v="251.80848"/>
    <n v="0"/>
  </r>
  <r>
    <s v="ORD100751"/>
    <x v="163"/>
    <x v="600"/>
    <s v="Indore"/>
    <x v="2"/>
    <n v="452016"/>
    <s v="MED030"/>
    <x v="28"/>
    <x v="8"/>
    <s v="Cipla"/>
    <s v="Yes"/>
    <n v="1"/>
    <n v="284.43"/>
    <n v="5"/>
    <n v="12"/>
    <x v="1"/>
    <x v="1"/>
    <n v="1"/>
    <x v="750"/>
    <n v="1"/>
    <n v="284.43"/>
    <n v="14.221500000000001"/>
    <n v="270.20850000000002"/>
    <n v="32.425020000000004"/>
    <n v="302.63352000000003"/>
    <n v="1"/>
  </r>
  <r>
    <s v="ORD100751"/>
    <x v="475"/>
    <x v="685"/>
    <s v="Bengaluru"/>
    <x v="8"/>
    <n v="560066"/>
    <s v="MED010"/>
    <x v="13"/>
    <x v="1"/>
    <s v="Sun Pharma"/>
    <s v="Yes"/>
    <n v="1"/>
    <n v="66.430000000000007"/>
    <n v="0"/>
    <n v="5"/>
    <x v="3"/>
    <x v="1"/>
    <n v="1"/>
    <x v="751"/>
    <n v="1"/>
    <n v="66.430000000000007"/>
    <n v="0"/>
    <n v="66.430000000000007"/>
    <n v="3.3215000000000003"/>
    <n v="69.751500000000007"/>
    <n v="6"/>
  </r>
  <r>
    <s v="ORD100751"/>
    <x v="416"/>
    <x v="686"/>
    <s v="Delhi"/>
    <x v="0"/>
    <n v="110029"/>
    <s v="MED023"/>
    <x v="8"/>
    <x v="7"/>
    <s v="Lacto Calamine"/>
    <s v="No"/>
    <n v="1"/>
    <n v="294.60000000000002"/>
    <n v="5"/>
    <n v="12"/>
    <x v="4"/>
    <x v="0"/>
    <n v="1"/>
    <x v="752"/>
    <n v="1"/>
    <n v="294.60000000000002"/>
    <n v="14.73"/>
    <n v="279.87"/>
    <n v="33.584400000000002"/>
    <n v="313.45440000000002"/>
    <n v="2"/>
  </r>
  <r>
    <s v="ORD100754"/>
    <x v="251"/>
    <x v="687"/>
    <s v="Hyderabad"/>
    <x v="1"/>
    <n v="500084"/>
    <s v="MED008"/>
    <x v="7"/>
    <x v="6"/>
    <s v="Zydus"/>
    <s v="Yes"/>
    <n v="3"/>
    <n v="64.37"/>
    <n v="5"/>
    <n v="12"/>
    <x v="0"/>
    <x v="1"/>
    <n v="1"/>
    <x v="753"/>
    <n v="1"/>
    <n v="193.11"/>
    <n v="9.6555"/>
    <n v="183.45450000000002"/>
    <n v="22.01454"/>
    <n v="205.46904000000004"/>
    <n v="4"/>
  </r>
  <r>
    <s v="ORD100754"/>
    <x v="157"/>
    <x v="688"/>
    <s v="Kolkata"/>
    <x v="10"/>
    <n v="700029"/>
    <s v="MED003"/>
    <x v="6"/>
    <x v="4"/>
    <s v="Dr. Reddy's"/>
    <s v="No"/>
    <n v="2"/>
    <n v="27.72"/>
    <n v="0"/>
    <n v="5"/>
    <x v="5"/>
    <x v="1"/>
    <n v="1"/>
    <x v="754"/>
    <n v="1"/>
    <n v="55.44"/>
    <n v="0"/>
    <n v="55.44"/>
    <n v="2.7719999999999998"/>
    <n v="58.211999999999996"/>
    <n v="3"/>
  </r>
  <r>
    <s v="ORD100756"/>
    <x v="476"/>
    <x v="325"/>
    <s v="Gurugram"/>
    <x v="11"/>
    <n v="122018"/>
    <s v="MED005"/>
    <x v="11"/>
    <x v="5"/>
    <s v="Cipla"/>
    <s v="Yes"/>
    <n v="1"/>
    <n v="94.03"/>
    <n v="0"/>
    <n v="18"/>
    <x v="2"/>
    <x v="1"/>
    <n v="1"/>
    <x v="755"/>
    <n v="1"/>
    <n v="94.03"/>
    <n v="0"/>
    <n v="94.03"/>
    <n v="16.9254"/>
    <n v="110.9554"/>
    <n v="3"/>
  </r>
  <r>
    <s v="ORD100757"/>
    <x v="283"/>
    <x v="689"/>
    <s v="Hyderabad"/>
    <x v="1"/>
    <n v="500001"/>
    <s v="MED018"/>
    <x v="14"/>
    <x v="8"/>
    <s v="Mankind"/>
    <s v="No"/>
    <n v="5"/>
    <n v="131.05000000000001"/>
    <n v="5"/>
    <n v="5"/>
    <x v="1"/>
    <x v="1"/>
    <n v="1"/>
    <x v="756"/>
    <n v="1"/>
    <n v="655.25"/>
    <n v="32.762500000000003"/>
    <n v="622.48749999999995"/>
    <n v="31.124375000000001"/>
    <n v="653.61187499999994"/>
    <n v="2"/>
  </r>
  <r>
    <s v="ORD100758"/>
    <x v="269"/>
    <x v="690"/>
    <s v="Delhi"/>
    <x v="0"/>
    <n v="110044"/>
    <s v="MED030"/>
    <x v="28"/>
    <x v="8"/>
    <s v="Cipla"/>
    <s v="Yes"/>
    <n v="4"/>
    <n v="271.83"/>
    <n v="5"/>
    <n v="18"/>
    <x v="4"/>
    <x v="1"/>
    <n v="1"/>
    <x v="757"/>
    <n v="1"/>
    <n v="1087.32"/>
    <n v="54.365999999999993"/>
    <n v="1032.954"/>
    <n v="185.93171999999998"/>
    <n v="1218.88572"/>
    <n v="2"/>
  </r>
  <r>
    <s v="ORD100759"/>
    <x v="477"/>
    <x v="691"/>
    <s v="Delhi"/>
    <x v="0"/>
    <n v="110001"/>
    <s v="MED006"/>
    <x v="18"/>
    <x v="10"/>
    <s v="USV"/>
    <s v="Yes"/>
    <n v="3"/>
    <n v="46.44"/>
    <n v="5"/>
    <n v="12"/>
    <x v="2"/>
    <x v="1"/>
    <n v="1"/>
    <x v="758"/>
    <n v="1"/>
    <n v="139.32"/>
    <n v="6.9659999999999993"/>
    <n v="132.35399999999998"/>
    <n v="15.882479999999997"/>
    <n v="148.23647999999997"/>
    <n v="2"/>
  </r>
  <r>
    <s v="ORD100760"/>
    <x v="478"/>
    <x v="692"/>
    <s v="Jaipur"/>
    <x v="5"/>
    <n v="302021"/>
    <s v="MED026"/>
    <x v="20"/>
    <x v="9"/>
    <s v="Cipla"/>
    <s v="No"/>
    <n v="1"/>
    <n v="202.19"/>
    <n v="5"/>
    <n v="5"/>
    <x v="4"/>
    <x v="1"/>
    <n v="1"/>
    <x v="759"/>
    <n v="1"/>
    <n v="202.19"/>
    <n v="10.109500000000001"/>
    <n v="192.0805"/>
    <n v="9.604025"/>
    <n v="201.68452500000001"/>
    <n v="2"/>
  </r>
  <r>
    <s v="ORD100761"/>
    <x v="479"/>
    <x v="693"/>
    <s v="Hyderabad"/>
    <x v="1"/>
    <n v="500001"/>
    <s v="MED015"/>
    <x v="24"/>
    <x v="11"/>
    <s v="Abbott"/>
    <s v="No"/>
    <n v="5"/>
    <n v="46.5"/>
    <n v="15"/>
    <n v="5"/>
    <x v="5"/>
    <x v="3"/>
    <n v="1"/>
    <x v="760"/>
    <n v="1"/>
    <n v="232.5"/>
    <n v="34.875"/>
    <n v="197.625"/>
    <n v="9.8812499999999996"/>
    <n v="207.50624999999999"/>
    <n v="0"/>
  </r>
  <r>
    <s v="ORD100761"/>
    <x v="174"/>
    <x v="694"/>
    <s v="Bengaluru"/>
    <x v="8"/>
    <n v="560100"/>
    <s v="MED014"/>
    <x v="19"/>
    <x v="3"/>
    <s v="Abbott"/>
    <s v="No"/>
    <n v="2"/>
    <n v="154.87"/>
    <n v="5"/>
    <n v="12"/>
    <x v="0"/>
    <x v="1"/>
    <n v="1"/>
    <x v="761"/>
    <n v="1"/>
    <n v="309.74"/>
    <n v="15.487"/>
    <n v="294.25299999999999"/>
    <n v="35.310360000000003"/>
    <n v="329.56335999999999"/>
    <n v="1"/>
  </r>
  <r>
    <s v="ORD100763"/>
    <x v="291"/>
    <x v="695"/>
    <s v="Chandigarh"/>
    <x v="4"/>
    <n v="160022"/>
    <s v="MED004"/>
    <x v="5"/>
    <x v="5"/>
    <s v="Sun Pharma"/>
    <s v="Yes"/>
    <n v="1"/>
    <n v="120.94"/>
    <n v="10"/>
    <n v="5"/>
    <x v="2"/>
    <x v="1"/>
    <n v="1"/>
    <x v="762"/>
    <n v="1"/>
    <n v="120.94"/>
    <n v="12.094000000000001"/>
    <n v="108.846"/>
    <n v="5.4423000000000004"/>
    <n v="114.28830000000001"/>
    <n v="4"/>
  </r>
  <r>
    <s v="ORD100763"/>
    <x v="421"/>
    <x v="696"/>
    <s v="Ahmedabad"/>
    <x v="6"/>
    <n v="380054"/>
    <s v="MED001"/>
    <x v="2"/>
    <x v="2"/>
    <s v="Cipla"/>
    <s v="No"/>
    <n v="1"/>
    <n v="26.56"/>
    <n v="5"/>
    <n v="18"/>
    <x v="2"/>
    <x v="1"/>
    <n v="1"/>
    <x v="763"/>
    <n v="1"/>
    <n v="26.56"/>
    <n v="1.3279999999999998"/>
    <n v="25.231999999999999"/>
    <n v="4.54176"/>
    <n v="29.773759999999999"/>
    <n v="2"/>
  </r>
  <r>
    <s v="ORD100765"/>
    <x v="361"/>
    <x v="208"/>
    <s v="Gurugram"/>
    <x v="11"/>
    <n v="122009"/>
    <s v="MED023"/>
    <x v="8"/>
    <x v="7"/>
    <s v="Lacto Calamine"/>
    <s v="No"/>
    <n v="1"/>
    <n v="342.25"/>
    <n v="15"/>
    <n v="5"/>
    <x v="1"/>
    <x v="1"/>
    <n v="1"/>
    <x v="764"/>
    <n v="1"/>
    <n v="342.25"/>
    <n v="51.337499999999999"/>
    <n v="290.91250000000002"/>
    <n v="14.545624999999999"/>
    <n v="305.458125"/>
    <n v="3"/>
  </r>
  <r>
    <s v="ORD100765"/>
    <x v="403"/>
    <x v="697"/>
    <s v="Mumbai"/>
    <x v="3"/>
    <n v="400093"/>
    <s v="MED028"/>
    <x v="3"/>
    <x v="3"/>
    <s v="Abbott"/>
    <s v="No"/>
    <n v="1"/>
    <n v="111.66"/>
    <n v="0"/>
    <n v="5"/>
    <x v="3"/>
    <x v="1"/>
    <n v="1"/>
    <x v="765"/>
    <n v="1"/>
    <n v="111.66"/>
    <n v="0"/>
    <n v="111.66"/>
    <n v="5.5829999999999993"/>
    <n v="117.24299999999999"/>
    <n v="3"/>
  </r>
  <r>
    <s v="ORD100765"/>
    <x v="480"/>
    <x v="698"/>
    <s v="Mumbai"/>
    <x v="3"/>
    <n v="400069"/>
    <s v="MED005"/>
    <x v="11"/>
    <x v="5"/>
    <s v="Cipla"/>
    <s v="Yes"/>
    <n v="1"/>
    <n v="98.22"/>
    <n v="0"/>
    <n v="12"/>
    <x v="2"/>
    <x v="1"/>
    <n v="1"/>
    <x v="766"/>
    <n v="1"/>
    <n v="98.22"/>
    <n v="0"/>
    <n v="98.22"/>
    <n v="11.786399999999999"/>
    <n v="110.0064"/>
    <n v="4"/>
  </r>
  <r>
    <s v="ORD100768"/>
    <x v="481"/>
    <x v="699"/>
    <s v="Jaipur"/>
    <x v="5"/>
    <n v="302001"/>
    <s v="MED020"/>
    <x v="4"/>
    <x v="4"/>
    <s v="Dr. Reddy's"/>
    <s v="Yes"/>
    <n v="1"/>
    <n v="56.72"/>
    <n v="5"/>
    <n v="12"/>
    <x v="4"/>
    <x v="0"/>
    <n v="1"/>
    <x v="767"/>
    <n v="1"/>
    <n v="56.72"/>
    <n v="2.8360000000000003"/>
    <n v="53.884"/>
    <n v="6.4660799999999998"/>
    <n v="60.350079999999998"/>
    <n v="0"/>
  </r>
  <r>
    <s v="ORD100769"/>
    <x v="333"/>
    <x v="700"/>
    <s v="Mumbai"/>
    <x v="3"/>
    <n v="400050"/>
    <s v="MED022"/>
    <x v="25"/>
    <x v="7"/>
    <s v="Himalaya"/>
    <s v="No"/>
    <n v="2"/>
    <n v="177.42"/>
    <n v="5"/>
    <n v="5"/>
    <x v="0"/>
    <x v="1"/>
    <n v="1"/>
    <x v="768"/>
    <n v="1"/>
    <n v="354.84"/>
    <n v="17.741999999999997"/>
    <n v="337.09799999999996"/>
    <n v="16.854899999999997"/>
    <n v="353.95289999999994"/>
    <n v="2"/>
  </r>
  <r>
    <s v="ORD100770"/>
    <x v="15"/>
    <x v="701"/>
    <s v="Pune"/>
    <x v="3"/>
    <n v="411014"/>
    <s v="MED001"/>
    <x v="2"/>
    <x v="2"/>
    <s v="Cipla"/>
    <s v="No"/>
    <n v="1"/>
    <n v="29.11"/>
    <n v="15"/>
    <n v="5"/>
    <x v="3"/>
    <x v="0"/>
    <n v="1"/>
    <x v="769"/>
    <n v="1"/>
    <n v="29.11"/>
    <n v="4.3664999999999994"/>
    <n v="24.743500000000001"/>
    <n v="1.2371749999999999"/>
    <n v="25.980675000000002"/>
    <n v="1"/>
  </r>
  <r>
    <s v="ORD100771"/>
    <x v="482"/>
    <x v="702"/>
    <s v="Bengaluru"/>
    <x v="8"/>
    <n v="560066"/>
    <s v="MED011"/>
    <x v="23"/>
    <x v="1"/>
    <s v="Cipla"/>
    <s v="No"/>
    <n v="1"/>
    <n v="26.23"/>
    <n v="0"/>
    <n v="12"/>
    <x v="0"/>
    <x v="2"/>
    <n v="1"/>
    <x v="770"/>
    <n v="1"/>
    <n v="26.23"/>
    <n v="0"/>
    <n v="26.23"/>
    <n v="3.1475999999999997"/>
    <n v="29.377600000000001"/>
    <n v="1"/>
  </r>
  <r>
    <s v="ORD100772"/>
    <x v="48"/>
    <x v="703"/>
    <s v="Ahmedabad"/>
    <x v="6"/>
    <n v="380015"/>
    <s v="MED008"/>
    <x v="7"/>
    <x v="6"/>
    <s v="Zydus"/>
    <s v="Yes"/>
    <n v="5"/>
    <n v="68.5"/>
    <n v="10"/>
    <n v="12"/>
    <x v="0"/>
    <x v="3"/>
    <n v="1"/>
    <x v="771"/>
    <n v="1"/>
    <n v="342.5"/>
    <n v="34.25"/>
    <n v="308.25"/>
    <n v="36.99"/>
    <n v="345.24"/>
    <n v="2"/>
  </r>
  <r>
    <s v="ORD100773"/>
    <x v="361"/>
    <x v="704"/>
    <s v="Lucknow"/>
    <x v="9"/>
    <n v="226001"/>
    <s v="MED004"/>
    <x v="5"/>
    <x v="5"/>
    <s v="Sun Pharma"/>
    <s v="Yes"/>
    <n v="1"/>
    <n v="98.6"/>
    <n v="0"/>
    <n v="5"/>
    <x v="2"/>
    <x v="1"/>
    <n v="1"/>
    <x v="772"/>
    <n v="1"/>
    <n v="98.6"/>
    <n v="0"/>
    <n v="98.6"/>
    <n v="4.93"/>
    <n v="103.53"/>
    <n v="4"/>
  </r>
  <r>
    <s v="ORD100774"/>
    <x v="483"/>
    <x v="705"/>
    <s v="Chennai"/>
    <x v="7"/>
    <n v="600001"/>
    <s v="MED020"/>
    <x v="4"/>
    <x v="4"/>
    <s v="Dr. Reddy's"/>
    <s v="Yes"/>
    <n v="2"/>
    <n v="49.38"/>
    <n v="10"/>
    <n v="12"/>
    <x v="4"/>
    <x v="0"/>
    <n v="1"/>
    <x v="773"/>
    <n v="1"/>
    <n v="98.76"/>
    <n v="9.8759999999999994"/>
    <n v="88.884"/>
    <n v="10.666079999999999"/>
    <n v="99.550079999999994"/>
    <n v="1"/>
  </r>
  <r>
    <s v="ORD100775"/>
    <x v="465"/>
    <x v="706"/>
    <s v="Kolkata"/>
    <x v="10"/>
    <n v="700091"/>
    <s v="MED008"/>
    <x v="7"/>
    <x v="6"/>
    <s v="Zydus"/>
    <s v="Yes"/>
    <n v="3"/>
    <n v="67.739999999999995"/>
    <n v="10"/>
    <n v="12"/>
    <x v="1"/>
    <x v="0"/>
    <n v="1"/>
    <x v="774"/>
    <n v="1"/>
    <n v="203.21999999999997"/>
    <n v="20.321999999999999"/>
    <n v="182.89799999999997"/>
    <n v="21.947759999999999"/>
    <n v="204.84575999999996"/>
    <n v="0"/>
  </r>
  <r>
    <s v="ORD100776"/>
    <x v="196"/>
    <x v="707"/>
    <s v="Pune"/>
    <x v="3"/>
    <n v="411057"/>
    <s v="MED021"/>
    <x v="9"/>
    <x v="7"/>
    <s v="Cipla"/>
    <s v="No"/>
    <n v="4"/>
    <n v="89.49"/>
    <n v="5"/>
    <n v="5"/>
    <x v="2"/>
    <x v="1"/>
    <n v="1"/>
    <x v="775"/>
    <n v="1"/>
    <n v="357.96"/>
    <n v="17.898"/>
    <n v="340.06199999999995"/>
    <n v="17.003099999999996"/>
    <n v="357.06509999999997"/>
    <n v="4"/>
  </r>
  <r>
    <s v="ORD100776"/>
    <x v="398"/>
    <x v="708"/>
    <s v="Mumbai"/>
    <x v="3"/>
    <n v="400093"/>
    <s v="MED019"/>
    <x v="26"/>
    <x v="8"/>
    <s v="Cipla"/>
    <s v="No"/>
    <n v="3"/>
    <n v="139.84"/>
    <n v="5"/>
    <n v="18"/>
    <x v="4"/>
    <x v="2"/>
    <n v="1"/>
    <x v="776"/>
    <n v="1"/>
    <n v="419.52"/>
    <n v="20.975999999999999"/>
    <n v="398.54399999999998"/>
    <n v="71.737919999999988"/>
    <n v="470.28191999999996"/>
    <n v="1"/>
  </r>
  <r>
    <s v="ORD100778"/>
    <x v="484"/>
    <x v="709"/>
    <s v="Bengaluru"/>
    <x v="8"/>
    <n v="560066"/>
    <s v="MED008"/>
    <x v="7"/>
    <x v="6"/>
    <s v="Zydus"/>
    <s v="Yes"/>
    <n v="1"/>
    <n v="55.3"/>
    <n v="0"/>
    <n v="12"/>
    <x v="5"/>
    <x v="2"/>
    <n v="1"/>
    <x v="777"/>
    <n v="1"/>
    <n v="55.3"/>
    <n v="0"/>
    <n v="55.3"/>
    <n v="6.6359999999999992"/>
    <n v="61.935999999999993"/>
    <n v="1"/>
  </r>
  <r>
    <s v="ORD100779"/>
    <x v="335"/>
    <x v="250"/>
    <s v="Bengaluru"/>
    <x v="8"/>
    <n v="560100"/>
    <s v="MED005"/>
    <x v="11"/>
    <x v="5"/>
    <s v="Cipla"/>
    <s v="Yes"/>
    <n v="2"/>
    <n v="99.08"/>
    <n v="5"/>
    <n v="5"/>
    <x v="5"/>
    <x v="1"/>
    <n v="1"/>
    <x v="778"/>
    <n v="1"/>
    <n v="198.16"/>
    <n v="9.9079999999999995"/>
    <n v="188.25200000000001"/>
    <n v="9.4125999999999994"/>
    <n v="197.66460000000001"/>
    <n v="1"/>
  </r>
  <r>
    <s v="ORD100779"/>
    <x v="13"/>
    <x v="710"/>
    <s v="Indore"/>
    <x v="2"/>
    <n v="452010"/>
    <s v="MED018"/>
    <x v="14"/>
    <x v="8"/>
    <s v="Mankind"/>
    <s v="No"/>
    <n v="3"/>
    <n v="114.3"/>
    <n v="0"/>
    <n v="5"/>
    <x v="0"/>
    <x v="2"/>
    <n v="1"/>
    <x v="779"/>
    <n v="1"/>
    <n v="342.9"/>
    <n v="0"/>
    <n v="342.9"/>
    <n v="17.145"/>
    <n v="360.04499999999996"/>
    <n v="3"/>
  </r>
  <r>
    <s v="ORD100781"/>
    <x v="121"/>
    <x v="491"/>
    <s v="Noida"/>
    <x v="9"/>
    <n v="201307"/>
    <s v="MED015"/>
    <x v="24"/>
    <x v="11"/>
    <s v="Abbott"/>
    <s v="No"/>
    <n v="2"/>
    <n v="46.53"/>
    <n v="5"/>
    <n v="5"/>
    <x v="4"/>
    <x v="0"/>
    <n v="1"/>
    <x v="780"/>
    <n v="1"/>
    <n v="93.06"/>
    <n v="4.6530000000000005"/>
    <n v="88.406999999999996"/>
    <n v="4.42035"/>
    <n v="92.827349999999996"/>
    <n v="2"/>
  </r>
  <r>
    <s v="ORD100782"/>
    <x v="289"/>
    <x v="711"/>
    <s v="Surat"/>
    <x v="6"/>
    <n v="395003"/>
    <s v="MED026"/>
    <x v="20"/>
    <x v="9"/>
    <s v="Cipla"/>
    <s v="No"/>
    <n v="4"/>
    <n v="192.64"/>
    <n v="15"/>
    <n v="18"/>
    <x v="3"/>
    <x v="1"/>
    <n v="1"/>
    <x v="781"/>
    <n v="1"/>
    <n v="770.56"/>
    <n v="115.584"/>
    <n v="654.97599999999989"/>
    <n v="117.89567999999997"/>
    <n v="772.87167999999986"/>
    <n v="2"/>
  </r>
  <r>
    <s v="ORD100783"/>
    <x v="28"/>
    <x v="712"/>
    <s v="Ahmedabad"/>
    <x v="6"/>
    <n v="380015"/>
    <s v="MED024"/>
    <x v="0"/>
    <x v="0"/>
    <s v="Abbott"/>
    <s v="No"/>
    <n v="3"/>
    <n v="148.49"/>
    <n v="10"/>
    <n v="12"/>
    <x v="1"/>
    <x v="1"/>
    <n v="1"/>
    <x v="782"/>
    <n v="1"/>
    <n v="445.47"/>
    <n v="44.547000000000004"/>
    <n v="400.923"/>
    <n v="48.110759999999999"/>
    <n v="449.03376000000003"/>
    <n v="5"/>
  </r>
  <r>
    <s v="ORD100784"/>
    <x v="466"/>
    <x v="14"/>
    <s v="Delhi"/>
    <x v="0"/>
    <n v="110024"/>
    <s v="MED003"/>
    <x v="6"/>
    <x v="4"/>
    <s v="Dr. Reddy's"/>
    <s v="No"/>
    <n v="1"/>
    <n v="28.83"/>
    <n v="0"/>
    <n v="12"/>
    <x v="3"/>
    <x v="2"/>
    <n v="1"/>
    <x v="783"/>
    <n v="1"/>
    <n v="28.83"/>
    <n v="0"/>
    <n v="28.83"/>
    <n v="3.4596"/>
    <n v="32.2896"/>
    <n v="0"/>
  </r>
  <r>
    <s v="ORD100784"/>
    <x v="485"/>
    <x v="713"/>
    <s v="Hyderabad"/>
    <x v="1"/>
    <n v="500090"/>
    <s v="MED010"/>
    <x v="13"/>
    <x v="1"/>
    <s v="Sun Pharma"/>
    <s v="Yes"/>
    <n v="1"/>
    <n v="78.33"/>
    <n v="10"/>
    <n v="5"/>
    <x v="2"/>
    <x v="1"/>
    <n v="1"/>
    <x v="784"/>
    <n v="1"/>
    <n v="78.33"/>
    <n v="7.8329999999999993"/>
    <n v="70.497"/>
    <n v="3.5248500000000003"/>
    <n v="74.021850000000001"/>
    <n v="3"/>
  </r>
  <r>
    <s v="ORD100786"/>
    <x v="389"/>
    <x v="714"/>
    <s v="Chennai"/>
    <x v="7"/>
    <n v="600001"/>
    <s v="MED030"/>
    <x v="28"/>
    <x v="8"/>
    <s v="Cipla"/>
    <s v="Yes"/>
    <n v="1"/>
    <n v="314.77999999999997"/>
    <n v="0"/>
    <n v="18"/>
    <x v="4"/>
    <x v="1"/>
    <n v="1"/>
    <x v="785"/>
    <n v="1"/>
    <n v="314.77999999999997"/>
    <n v="0"/>
    <n v="314.77999999999997"/>
    <n v="56.660399999999989"/>
    <n v="371.44039999999995"/>
    <n v="3"/>
  </r>
  <r>
    <s v="ORD100787"/>
    <x v="189"/>
    <x v="715"/>
    <s v="Gurugram"/>
    <x v="11"/>
    <n v="122016"/>
    <s v="MED012"/>
    <x v="29"/>
    <x v="3"/>
    <s v="Mankind"/>
    <s v="No"/>
    <n v="2"/>
    <n v="136.09"/>
    <n v="20"/>
    <n v="12"/>
    <x v="3"/>
    <x v="1"/>
    <n v="1"/>
    <x v="786"/>
    <n v="1"/>
    <n v="272.18"/>
    <n v="54.436000000000007"/>
    <n v="217.744"/>
    <n v="26.129279999999998"/>
    <n v="243.87327999999999"/>
    <n v="1"/>
  </r>
  <r>
    <s v="ORD100787"/>
    <x v="471"/>
    <x v="716"/>
    <s v="Hyderabad"/>
    <x v="1"/>
    <n v="500032"/>
    <s v="MED007"/>
    <x v="15"/>
    <x v="10"/>
    <s v="Sanofi"/>
    <s v="Yes"/>
    <n v="2"/>
    <n v="80.06"/>
    <n v="5"/>
    <n v="12"/>
    <x v="0"/>
    <x v="1"/>
    <n v="1"/>
    <x v="787"/>
    <n v="1"/>
    <n v="160.12"/>
    <n v="8.0060000000000002"/>
    <n v="152.114"/>
    <n v="18.253679999999999"/>
    <n v="170.36768000000001"/>
    <n v="2"/>
  </r>
  <r>
    <s v="ORD100789"/>
    <x v="395"/>
    <x v="717"/>
    <s v="Bengaluru"/>
    <x v="8"/>
    <n v="560100"/>
    <s v="MED011"/>
    <x v="23"/>
    <x v="1"/>
    <s v="Cipla"/>
    <s v="No"/>
    <n v="1"/>
    <n v="26.25"/>
    <n v="5"/>
    <n v="5"/>
    <x v="5"/>
    <x v="3"/>
    <n v="1"/>
    <x v="788"/>
    <n v="1"/>
    <n v="26.25"/>
    <n v="1.3125"/>
    <n v="24.9375"/>
    <n v="1.246875"/>
    <n v="26.184374999999999"/>
    <n v="1"/>
  </r>
  <r>
    <s v="ORD100790"/>
    <x v="69"/>
    <x v="718"/>
    <s v="Ahmedabad"/>
    <x v="6"/>
    <n v="380061"/>
    <s v="MED026"/>
    <x v="20"/>
    <x v="9"/>
    <s v="Cipla"/>
    <s v="No"/>
    <n v="2"/>
    <n v="170.53"/>
    <n v="5"/>
    <n v="18"/>
    <x v="4"/>
    <x v="3"/>
    <n v="1"/>
    <x v="789"/>
    <n v="1"/>
    <n v="341.06"/>
    <n v="17.053000000000001"/>
    <n v="324.00700000000001"/>
    <n v="58.321260000000002"/>
    <n v="382.32826"/>
    <n v="0"/>
  </r>
  <r>
    <s v="ORD100791"/>
    <x v="486"/>
    <x v="719"/>
    <s v="Noida"/>
    <x v="9"/>
    <n v="201304"/>
    <s v="MED012"/>
    <x v="29"/>
    <x v="3"/>
    <s v="Mankind"/>
    <s v="No"/>
    <n v="2"/>
    <n v="121.26"/>
    <n v="15"/>
    <n v="12"/>
    <x v="5"/>
    <x v="0"/>
    <n v="1"/>
    <x v="790"/>
    <n v="1"/>
    <n v="242.52"/>
    <n v="36.378"/>
    <n v="206.142"/>
    <n v="24.737039999999997"/>
    <n v="230.87904"/>
    <n v="2"/>
  </r>
  <r>
    <s v="ORD100792"/>
    <x v="87"/>
    <x v="720"/>
    <s v="Delhi"/>
    <x v="0"/>
    <n v="110024"/>
    <s v="MED007"/>
    <x v="15"/>
    <x v="10"/>
    <s v="Sanofi"/>
    <s v="Yes"/>
    <n v="1"/>
    <n v="70.11"/>
    <n v="15"/>
    <n v="12"/>
    <x v="4"/>
    <x v="0"/>
    <n v="1"/>
    <x v="791"/>
    <n v="1"/>
    <n v="70.11"/>
    <n v="10.516500000000001"/>
    <n v="59.593499999999999"/>
    <n v="7.1512199999999995"/>
    <n v="66.744720000000001"/>
    <n v="1"/>
  </r>
  <r>
    <s v="ORD100793"/>
    <x v="266"/>
    <x v="72"/>
    <s v="Surat"/>
    <x v="6"/>
    <n v="395007"/>
    <s v="MED027"/>
    <x v="12"/>
    <x v="9"/>
    <s v="Mankind"/>
    <s v="No"/>
    <n v="1"/>
    <n v="97.72"/>
    <n v="0"/>
    <n v="5"/>
    <x v="1"/>
    <x v="2"/>
    <n v="1"/>
    <x v="792"/>
    <n v="1"/>
    <n v="97.72"/>
    <n v="0"/>
    <n v="97.72"/>
    <n v="4.8860000000000001"/>
    <n v="102.60599999999999"/>
    <n v="3"/>
  </r>
  <r>
    <s v="ORD100794"/>
    <x v="33"/>
    <x v="278"/>
    <s v="Jaipur"/>
    <x v="5"/>
    <n v="302021"/>
    <s v="MED020"/>
    <x v="4"/>
    <x v="4"/>
    <s v="Dr. Reddy's"/>
    <s v="Yes"/>
    <n v="1"/>
    <n v="55.1"/>
    <n v="5"/>
    <n v="5"/>
    <x v="4"/>
    <x v="1"/>
    <n v="1"/>
    <x v="793"/>
    <n v="1"/>
    <n v="55.1"/>
    <n v="2.7549999999999999"/>
    <n v="52.344999999999999"/>
    <n v="2.6172500000000003"/>
    <n v="54.962249999999997"/>
    <n v="4"/>
  </r>
  <r>
    <s v="ORD100795"/>
    <x v="486"/>
    <x v="721"/>
    <s v="Hyderabad"/>
    <x v="1"/>
    <n v="500090"/>
    <s v="MED009"/>
    <x v="21"/>
    <x v="6"/>
    <s v="Glenmark"/>
    <s v="Yes"/>
    <n v="2"/>
    <n v="85.97"/>
    <n v="0"/>
    <n v="12"/>
    <x v="5"/>
    <x v="1"/>
    <n v="1"/>
    <x v="794"/>
    <n v="1"/>
    <n v="171.94"/>
    <n v="0"/>
    <n v="171.94"/>
    <n v="20.632799999999996"/>
    <n v="192.5728"/>
    <n v="1"/>
  </r>
  <r>
    <s v="ORD100796"/>
    <x v="487"/>
    <x v="20"/>
    <s v="Mumbai"/>
    <x v="3"/>
    <n v="400069"/>
    <s v="MED003"/>
    <x v="6"/>
    <x v="4"/>
    <s v="Dr. Reddy's"/>
    <s v="No"/>
    <n v="1"/>
    <n v="28.77"/>
    <n v="5"/>
    <n v="18"/>
    <x v="4"/>
    <x v="1"/>
    <n v="1"/>
    <x v="795"/>
    <n v="1"/>
    <n v="28.77"/>
    <n v="1.4384999999999999"/>
    <n v="27.331499999999998"/>
    <n v="4.91967"/>
    <n v="32.251170000000002"/>
    <n v="2"/>
  </r>
  <r>
    <s v="ORD100797"/>
    <x v="488"/>
    <x v="722"/>
    <s v="Chennai"/>
    <x v="7"/>
    <n v="600100"/>
    <s v="MED007"/>
    <x v="15"/>
    <x v="10"/>
    <s v="Sanofi"/>
    <s v="Yes"/>
    <n v="2"/>
    <n v="86.21"/>
    <n v="20"/>
    <n v="18"/>
    <x v="4"/>
    <x v="1"/>
    <n v="1"/>
    <x v="796"/>
    <n v="1"/>
    <n v="172.42"/>
    <n v="34.483999999999995"/>
    <n v="137.93599999999998"/>
    <n v="24.828479999999995"/>
    <n v="162.76447999999996"/>
    <n v="3"/>
  </r>
  <r>
    <s v="ORD100798"/>
    <x v="130"/>
    <x v="723"/>
    <s v="Pune"/>
    <x v="3"/>
    <n v="411001"/>
    <s v="MED026"/>
    <x v="20"/>
    <x v="9"/>
    <s v="Cipla"/>
    <s v="No"/>
    <n v="6"/>
    <n v="215.72"/>
    <n v="10"/>
    <n v="18"/>
    <x v="1"/>
    <x v="1"/>
    <n v="1"/>
    <x v="797"/>
    <n v="1"/>
    <n v="1294.32"/>
    <n v="129.43199999999999"/>
    <n v="1164.8879999999999"/>
    <n v="209.67983999999996"/>
    <n v="1374.5678399999999"/>
    <n v="2"/>
  </r>
  <r>
    <s v="ORD100799"/>
    <x v="487"/>
    <x v="724"/>
    <s v="Noida"/>
    <x v="9"/>
    <n v="201305"/>
    <s v="MED024"/>
    <x v="0"/>
    <x v="0"/>
    <s v="Abbott"/>
    <s v="No"/>
    <n v="1"/>
    <n v="127.32"/>
    <n v="5"/>
    <n v="12"/>
    <x v="3"/>
    <x v="3"/>
    <n v="1"/>
    <x v="798"/>
    <n v="1"/>
    <n v="127.32"/>
    <n v="6.3659999999999988"/>
    <n v="120.95399999999999"/>
    <n v="14.514479999999999"/>
    <n v="135.46848"/>
    <n v="3"/>
  </r>
  <r>
    <s v="ORD100800"/>
    <x v="104"/>
    <x v="725"/>
    <s v="Indore"/>
    <x v="2"/>
    <n v="452018"/>
    <s v="MED007"/>
    <x v="15"/>
    <x v="10"/>
    <s v="Sanofi"/>
    <s v="Yes"/>
    <n v="2"/>
    <n v="85.07"/>
    <n v="5"/>
    <n v="12"/>
    <x v="5"/>
    <x v="1"/>
    <n v="1"/>
    <x v="799"/>
    <n v="1"/>
    <n v="170.14"/>
    <n v="8.5069999999999997"/>
    <n v="161.63299999999998"/>
    <n v="19.395959999999999"/>
    <n v="181.02895999999998"/>
    <n v="2"/>
  </r>
  <r>
    <s v="ORD100801"/>
    <x v="106"/>
    <x v="726"/>
    <s v="Chennai"/>
    <x v="7"/>
    <n v="600018"/>
    <s v="MED024"/>
    <x v="0"/>
    <x v="0"/>
    <s v="Abbott"/>
    <s v="No"/>
    <n v="1"/>
    <n v="148.34"/>
    <n v="10"/>
    <n v="5"/>
    <x v="1"/>
    <x v="0"/>
    <n v="1"/>
    <x v="800"/>
    <n v="1"/>
    <n v="148.34"/>
    <n v="14.834000000000001"/>
    <n v="133.506"/>
    <n v="6.6753"/>
    <n v="140.18129999999999"/>
    <n v="0"/>
  </r>
  <r>
    <s v="ORD100802"/>
    <x v="489"/>
    <x v="727"/>
    <s v="Gurugram"/>
    <x v="11"/>
    <n v="122002"/>
    <s v="MED023"/>
    <x v="8"/>
    <x v="7"/>
    <s v="Lacto Calamine"/>
    <s v="No"/>
    <n v="2"/>
    <n v="289.44"/>
    <n v="0"/>
    <n v="5"/>
    <x v="2"/>
    <x v="2"/>
    <n v="1"/>
    <x v="801"/>
    <n v="1"/>
    <n v="578.88"/>
    <n v="0"/>
    <n v="578.88"/>
    <n v="28.944000000000003"/>
    <n v="607.82399999999996"/>
    <n v="3"/>
  </r>
  <r>
    <s v="ORD100803"/>
    <x v="144"/>
    <x v="728"/>
    <s v="Lucknow"/>
    <x v="9"/>
    <n v="226024"/>
    <s v="MED028"/>
    <x v="3"/>
    <x v="3"/>
    <s v="Abbott"/>
    <s v="No"/>
    <n v="1"/>
    <n v="108.13"/>
    <n v="15"/>
    <n v="5"/>
    <x v="1"/>
    <x v="1"/>
    <n v="1"/>
    <x v="802"/>
    <n v="1"/>
    <n v="108.13"/>
    <n v="16.219499999999996"/>
    <n v="91.910499999999999"/>
    <n v="4.5955250000000003"/>
    <n v="96.506024999999994"/>
    <n v="2"/>
  </r>
  <r>
    <s v="ORD100804"/>
    <x v="490"/>
    <x v="729"/>
    <s v="Ahmedabad"/>
    <x v="6"/>
    <n v="380015"/>
    <s v="MED021"/>
    <x v="9"/>
    <x v="7"/>
    <s v="Cipla"/>
    <s v="No"/>
    <n v="4"/>
    <n v="74.22"/>
    <n v="0"/>
    <n v="12"/>
    <x v="0"/>
    <x v="3"/>
    <n v="1"/>
    <x v="803"/>
    <n v="1"/>
    <n v="296.88"/>
    <n v="0"/>
    <n v="296.88"/>
    <n v="35.625599999999999"/>
    <n v="332.50560000000002"/>
    <n v="1"/>
  </r>
  <r>
    <s v="ORD100804"/>
    <x v="436"/>
    <x v="37"/>
    <s v="Surat"/>
    <x v="6"/>
    <n v="395010"/>
    <s v="MED013"/>
    <x v="16"/>
    <x v="3"/>
    <s v="Himalaya"/>
    <s v="No"/>
    <n v="1"/>
    <n v="150.87"/>
    <n v="10"/>
    <n v="5"/>
    <x v="0"/>
    <x v="2"/>
    <n v="1"/>
    <x v="804"/>
    <n v="1"/>
    <n v="150.87"/>
    <n v="15.087"/>
    <n v="135.78300000000002"/>
    <n v="6.7891500000000011"/>
    <n v="142.57215000000002"/>
    <n v="2"/>
  </r>
  <r>
    <s v="ORD100806"/>
    <x v="417"/>
    <x v="730"/>
    <s v="Indore"/>
    <x v="2"/>
    <n v="452018"/>
    <s v="MED030"/>
    <x v="28"/>
    <x v="8"/>
    <s v="Cipla"/>
    <s v="Yes"/>
    <n v="1"/>
    <n v="262.88"/>
    <n v="0"/>
    <n v="12"/>
    <x v="1"/>
    <x v="1"/>
    <n v="1"/>
    <x v="805"/>
    <n v="1"/>
    <n v="262.88"/>
    <n v="0"/>
    <n v="262.88"/>
    <n v="31.5456"/>
    <n v="294.42559999999997"/>
    <n v="2"/>
  </r>
  <r>
    <s v="ORD100807"/>
    <x v="214"/>
    <x v="731"/>
    <s v="Indore"/>
    <x v="2"/>
    <n v="452020"/>
    <s v="MED007"/>
    <x v="15"/>
    <x v="10"/>
    <s v="Sanofi"/>
    <s v="Yes"/>
    <n v="1"/>
    <n v="82.56"/>
    <n v="10"/>
    <n v="5"/>
    <x v="5"/>
    <x v="1"/>
    <n v="1"/>
    <x v="806"/>
    <n v="1"/>
    <n v="82.56"/>
    <n v="8.2560000000000002"/>
    <n v="74.304000000000002"/>
    <n v="3.7151999999999998"/>
    <n v="78.019199999999998"/>
    <n v="4"/>
  </r>
  <r>
    <s v="ORD100808"/>
    <x v="491"/>
    <x v="732"/>
    <s v="Chandigarh"/>
    <x v="4"/>
    <n v="160022"/>
    <s v="MED015"/>
    <x v="24"/>
    <x v="11"/>
    <s v="Abbott"/>
    <s v="No"/>
    <n v="1"/>
    <n v="42.34"/>
    <n v="0"/>
    <n v="5"/>
    <x v="5"/>
    <x v="1"/>
    <n v="1"/>
    <x v="807"/>
    <n v="1"/>
    <n v="42.34"/>
    <n v="0"/>
    <n v="42.34"/>
    <n v="2.117"/>
    <n v="44.457000000000001"/>
    <n v="3"/>
  </r>
  <r>
    <s v="ORD100809"/>
    <x v="492"/>
    <x v="733"/>
    <s v="Ahmedabad"/>
    <x v="6"/>
    <n v="380054"/>
    <s v="MED015"/>
    <x v="24"/>
    <x v="11"/>
    <s v="Abbott"/>
    <s v="No"/>
    <n v="2"/>
    <n v="51.8"/>
    <n v="5"/>
    <n v="12"/>
    <x v="3"/>
    <x v="1"/>
    <n v="1"/>
    <x v="808"/>
    <n v="1"/>
    <n v="103.6"/>
    <n v="5.18"/>
    <n v="98.419999999999987"/>
    <n v="11.8104"/>
    <n v="110.23039999999999"/>
    <n v="1"/>
  </r>
  <r>
    <s v="ORD100810"/>
    <x v="74"/>
    <x v="454"/>
    <s v="Hyderabad"/>
    <x v="1"/>
    <n v="500032"/>
    <s v="MED006"/>
    <x v="18"/>
    <x v="10"/>
    <s v="USV"/>
    <s v="Yes"/>
    <n v="4"/>
    <n v="48.51"/>
    <n v="5"/>
    <n v="18"/>
    <x v="3"/>
    <x v="1"/>
    <n v="1"/>
    <x v="809"/>
    <n v="1"/>
    <n v="194.04"/>
    <n v="9.702"/>
    <n v="184.33799999999999"/>
    <n v="33.180839999999996"/>
    <n v="217.51883999999998"/>
    <n v="2"/>
  </r>
  <r>
    <s v="ORD100811"/>
    <x v="327"/>
    <x v="734"/>
    <s v="Surat"/>
    <x v="6"/>
    <n v="395001"/>
    <s v="MED028"/>
    <x v="3"/>
    <x v="3"/>
    <s v="Abbott"/>
    <s v="No"/>
    <n v="1"/>
    <n v="123.01"/>
    <n v="5"/>
    <n v="18"/>
    <x v="3"/>
    <x v="1"/>
    <n v="1"/>
    <x v="810"/>
    <n v="1"/>
    <n v="123.01"/>
    <n v="6.150500000000001"/>
    <n v="116.8595"/>
    <n v="21.03471"/>
    <n v="137.89420999999999"/>
    <n v="3"/>
  </r>
  <r>
    <s v="ORD100812"/>
    <x v="493"/>
    <x v="735"/>
    <s v="Jaipur"/>
    <x v="5"/>
    <n v="302021"/>
    <s v="MED004"/>
    <x v="5"/>
    <x v="5"/>
    <s v="Sun Pharma"/>
    <s v="Yes"/>
    <n v="6"/>
    <n v="99.07"/>
    <n v="0"/>
    <n v="5"/>
    <x v="1"/>
    <x v="1"/>
    <n v="1"/>
    <x v="811"/>
    <n v="1"/>
    <n v="594.41999999999996"/>
    <n v="0"/>
    <n v="594.41999999999996"/>
    <n v="29.721"/>
    <n v="624.14099999999996"/>
    <n v="3"/>
  </r>
  <r>
    <s v="ORD100813"/>
    <x v="494"/>
    <x v="736"/>
    <s v="Ahmedabad"/>
    <x v="6"/>
    <n v="380054"/>
    <s v="MED001"/>
    <x v="2"/>
    <x v="2"/>
    <s v="Cipla"/>
    <s v="No"/>
    <n v="1"/>
    <n v="32.03"/>
    <n v="10"/>
    <n v="12"/>
    <x v="3"/>
    <x v="0"/>
    <n v="1"/>
    <x v="812"/>
    <n v="1"/>
    <n v="32.03"/>
    <n v="3.2030000000000003"/>
    <n v="28.827000000000002"/>
    <n v="3.4592400000000003"/>
    <n v="32.286239999999999"/>
    <n v="2"/>
  </r>
  <r>
    <s v="ORD100814"/>
    <x v="495"/>
    <x v="737"/>
    <s v="Delhi"/>
    <x v="0"/>
    <n v="110044"/>
    <s v="MED009"/>
    <x v="21"/>
    <x v="6"/>
    <s v="Glenmark"/>
    <s v="Yes"/>
    <n v="1"/>
    <n v="99.23"/>
    <n v="5"/>
    <n v="18"/>
    <x v="1"/>
    <x v="3"/>
    <n v="1"/>
    <x v="813"/>
    <n v="1"/>
    <n v="99.23"/>
    <n v="4.9615"/>
    <n v="94.268500000000003"/>
    <n v="16.968330000000002"/>
    <n v="111.23683"/>
    <n v="0"/>
  </r>
  <r>
    <s v="ORD100814"/>
    <x v="135"/>
    <x v="738"/>
    <s v="Hyderabad"/>
    <x v="1"/>
    <n v="500032"/>
    <s v="MED023"/>
    <x v="8"/>
    <x v="7"/>
    <s v="Lacto Calamine"/>
    <s v="No"/>
    <n v="5"/>
    <n v="274.44"/>
    <n v="10"/>
    <n v="5"/>
    <x v="0"/>
    <x v="1"/>
    <n v="1"/>
    <x v="814"/>
    <n v="1"/>
    <n v="1372.2"/>
    <n v="137.22"/>
    <n v="1234.98"/>
    <n v="61.748999999999995"/>
    <n v="1296.729"/>
    <n v="1"/>
  </r>
  <r>
    <s v="ORD100816"/>
    <x v="496"/>
    <x v="739"/>
    <s v="Noida"/>
    <x v="9"/>
    <n v="201303"/>
    <s v="MED013"/>
    <x v="16"/>
    <x v="3"/>
    <s v="Himalaya"/>
    <s v="No"/>
    <n v="1"/>
    <n v="169.8"/>
    <n v="0"/>
    <n v="5"/>
    <x v="1"/>
    <x v="2"/>
    <n v="1"/>
    <x v="815"/>
    <n v="1"/>
    <n v="169.8"/>
    <n v="0"/>
    <n v="169.8"/>
    <n v="8.49"/>
    <n v="178.29000000000002"/>
    <n v="0"/>
  </r>
  <r>
    <s v="ORD100817"/>
    <x v="268"/>
    <x v="740"/>
    <s v="Jaipur"/>
    <x v="5"/>
    <n v="302001"/>
    <s v="MED007"/>
    <x v="15"/>
    <x v="10"/>
    <s v="Sanofi"/>
    <s v="Yes"/>
    <n v="2"/>
    <n v="66.97"/>
    <n v="10"/>
    <n v="12"/>
    <x v="1"/>
    <x v="1"/>
    <n v="1"/>
    <x v="816"/>
    <n v="1"/>
    <n v="133.94"/>
    <n v="13.394"/>
    <n v="120.54599999999999"/>
    <n v="14.46552"/>
    <n v="135.01151999999999"/>
    <n v="3"/>
  </r>
  <r>
    <s v="ORD100818"/>
    <x v="497"/>
    <x v="741"/>
    <s v="Delhi"/>
    <x v="0"/>
    <n v="110024"/>
    <s v="MED025"/>
    <x v="27"/>
    <x v="0"/>
    <s v="Blue Cross"/>
    <s v="Yes"/>
    <n v="1"/>
    <n v="60.74"/>
    <n v="0"/>
    <n v="5"/>
    <x v="0"/>
    <x v="1"/>
    <n v="1"/>
    <x v="817"/>
    <n v="1"/>
    <n v="60.74"/>
    <n v="0"/>
    <n v="60.74"/>
    <n v="3.0369999999999999"/>
    <n v="63.777000000000001"/>
    <n v="1"/>
  </r>
  <r>
    <s v="ORD100819"/>
    <x v="93"/>
    <x v="742"/>
    <s v="Indore"/>
    <x v="2"/>
    <n v="452010"/>
    <s v="MED007"/>
    <x v="15"/>
    <x v="10"/>
    <s v="Sanofi"/>
    <s v="Yes"/>
    <n v="2"/>
    <n v="67.28"/>
    <n v="15"/>
    <n v="5"/>
    <x v="3"/>
    <x v="1"/>
    <n v="1"/>
    <x v="818"/>
    <n v="1"/>
    <n v="134.56"/>
    <n v="20.184000000000001"/>
    <n v="114.376"/>
    <n v="5.7187999999999999"/>
    <n v="120.09480000000001"/>
    <n v="1"/>
  </r>
  <r>
    <s v="ORD100819"/>
    <x v="316"/>
    <x v="703"/>
    <s v="Indore"/>
    <x v="2"/>
    <n v="452018"/>
    <s v="MED011"/>
    <x v="23"/>
    <x v="1"/>
    <s v="Cipla"/>
    <s v="No"/>
    <n v="1"/>
    <n v="26.23"/>
    <n v="10"/>
    <n v="12"/>
    <x v="1"/>
    <x v="1"/>
    <n v="1"/>
    <x v="819"/>
    <n v="1"/>
    <n v="26.23"/>
    <n v="2.6230000000000002"/>
    <n v="23.606999999999999"/>
    <n v="2.83284"/>
    <n v="26.43984"/>
    <n v="2"/>
  </r>
  <r>
    <s v="ORD100821"/>
    <x v="158"/>
    <x v="743"/>
    <s v="Pune"/>
    <x v="3"/>
    <n v="411045"/>
    <s v="MED006"/>
    <x v="18"/>
    <x v="10"/>
    <s v="USV"/>
    <s v="Yes"/>
    <n v="1"/>
    <n v="47.55"/>
    <n v="0"/>
    <n v="5"/>
    <x v="2"/>
    <x v="1"/>
    <n v="1"/>
    <x v="820"/>
    <n v="1"/>
    <n v="47.55"/>
    <n v="0"/>
    <n v="47.55"/>
    <n v="2.3774999999999999"/>
    <n v="49.927499999999995"/>
    <n v="1"/>
  </r>
  <r>
    <s v="ORD100822"/>
    <x v="37"/>
    <x v="744"/>
    <s v="Lucknow"/>
    <x v="9"/>
    <n v="226021"/>
    <s v="MED012"/>
    <x v="29"/>
    <x v="3"/>
    <s v="Mankind"/>
    <s v="No"/>
    <n v="1"/>
    <n v="134.29"/>
    <n v="5"/>
    <n v="12"/>
    <x v="0"/>
    <x v="1"/>
    <n v="1"/>
    <x v="821"/>
    <n v="1"/>
    <n v="134.29"/>
    <n v="6.7144999999999992"/>
    <n v="127.57549999999999"/>
    <n v="15.309059999999999"/>
    <n v="142.88455999999999"/>
    <n v="2"/>
  </r>
  <r>
    <s v="ORD100823"/>
    <x v="343"/>
    <x v="265"/>
    <s v="Pune"/>
    <x v="3"/>
    <n v="411014"/>
    <s v="MED021"/>
    <x v="9"/>
    <x v="7"/>
    <s v="Cipla"/>
    <s v="No"/>
    <n v="2"/>
    <n v="87.17"/>
    <n v="20"/>
    <n v="18"/>
    <x v="4"/>
    <x v="1"/>
    <n v="1"/>
    <x v="822"/>
    <n v="1"/>
    <n v="174.34"/>
    <n v="34.868000000000002"/>
    <n v="139.47200000000001"/>
    <n v="25.104960000000002"/>
    <n v="164.57696000000001"/>
    <n v="4"/>
  </r>
  <r>
    <s v="ORD100824"/>
    <x v="498"/>
    <x v="745"/>
    <s v="Indore"/>
    <x v="2"/>
    <n v="452018"/>
    <s v="MED022"/>
    <x v="25"/>
    <x v="7"/>
    <s v="Himalaya"/>
    <s v="No"/>
    <n v="2"/>
    <n v="169.83"/>
    <n v="10"/>
    <n v="12"/>
    <x v="1"/>
    <x v="1"/>
    <n v="1"/>
    <x v="823"/>
    <n v="1"/>
    <n v="339.66"/>
    <n v="33.966000000000001"/>
    <n v="305.69400000000002"/>
    <n v="36.683280000000003"/>
    <n v="342.37728000000004"/>
    <n v="3"/>
  </r>
  <r>
    <s v="ORD100825"/>
    <x v="385"/>
    <x v="746"/>
    <s v="Hyderabad"/>
    <x v="1"/>
    <n v="500084"/>
    <s v="MED001"/>
    <x v="2"/>
    <x v="2"/>
    <s v="Cipla"/>
    <s v="No"/>
    <n v="2"/>
    <n v="33.659999999999997"/>
    <n v="5"/>
    <n v="18"/>
    <x v="2"/>
    <x v="1"/>
    <n v="1"/>
    <x v="824"/>
    <n v="1"/>
    <n v="67.319999999999993"/>
    <n v="3.3659999999999997"/>
    <n v="63.953999999999994"/>
    <n v="11.511719999999999"/>
    <n v="75.46571999999999"/>
    <n v="1"/>
  </r>
  <r>
    <s v="ORD100825"/>
    <x v="474"/>
    <x v="747"/>
    <s v="Chennai"/>
    <x v="7"/>
    <n v="600100"/>
    <s v="MED007"/>
    <x v="15"/>
    <x v="10"/>
    <s v="Sanofi"/>
    <s v="Yes"/>
    <n v="1"/>
    <n v="70.14"/>
    <n v="0"/>
    <n v="18"/>
    <x v="1"/>
    <x v="2"/>
    <n v="1"/>
    <x v="825"/>
    <n v="1"/>
    <n v="70.14"/>
    <n v="0"/>
    <n v="70.14"/>
    <n v="12.6252"/>
    <n v="82.765199999999993"/>
    <n v="1"/>
  </r>
  <r>
    <s v="ORD100825"/>
    <x v="499"/>
    <x v="748"/>
    <s v="Gurugram"/>
    <x v="11"/>
    <n v="122001"/>
    <s v="MED025"/>
    <x v="27"/>
    <x v="0"/>
    <s v="Blue Cross"/>
    <s v="Yes"/>
    <n v="1"/>
    <n v="71.099999999999994"/>
    <n v="5"/>
    <n v="5"/>
    <x v="2"/>
    <x v="2"/>
    <n v="1"/>
    <x v="826"/>
    <n v="1"/>
    <n v="71.099999999999994"/>
    <n v="3.5550000000000002"/>
    <n v="67.544999999999987"/>
    <n v="3.3772499999999992"/>
    <n v="70.922249999999991"/>
    <n v="2"/>
  </r>
  <r>
    <s v="ORD100828"/>
    <x v="433"/>
    <x v="749"/>
    <s v="Delhi"/>
    <x v="0"/>
    <n v="110024"/>
    <s v="MED030"/>
    <x v="28"/>
    <x v="8"/>
    <s v="Cipla"/>
    <s v="Yes"/>
    <n v="4"/>
    <n v="326.86"/>
    <n v="10"/>
    <n v="18"/>
    <x v="5"/>
    <x v="0"/>
    <n v="1"/>
    <x v="827"/>
    <n v="1"/>
    <n v="1307.44"/>
    <n v="130.74400000000003"/>
    <n v="1176.6959999999999"/>
    <n v="211.80527999999998"/>
    <n v="1388.50128"/>
    <n v="0"/>
  </r>
  <r>
    <s v="ORD100829"/>
    <x v="21"/>
    <x v="750"/>
    <s v="Chandigarh"/>
    <x v="4"/>
    <n v="160017"/>
    <s v="MED001"/>
    <x v="2"/>
    <x v="2"/>
    <s v="Cipla"/>
    <s v="No"/>
    <n v="1"/>
    <n v="30.38"/>
    <n v="15"/>
    <n v="5"/>
    <x v="2"/>
    <x v="1"/>
    <n v="1"/>
    <x v="828"/>
    <n v="1"/>
    <n v="30.38"/>
    <n v="4.5569999999999995"/>
    <n v="25.823"/>
    <n v="1.29115"/>
    <n v="27.114150000000002"/>
    <n v="2"/>
  </r>
  <r>
    <s v="ORD100829"/>
    <x v="61"/>
    <x v="751"/>
    <s v="Indore"/>
    <x v="2"/>
    <n v="452018"/>
    <s v="MED026"/>
    <x v="20"/>
    <x v="9"/>
    <s v="Cipla"/>
    <s v="No"/>
    <n v="4"/>
    <n v="179.32"/>
    <n v="0"/>
    <n v="18"/>
    <x v="4"/>
    <x v="1"/>
    <n v="1"/>
    <x v="829"/>
    <n v="1"/>
    <n v="717.28"/>
    <n v="0"/>
    <n v="717.28"/>
    <n v="129.1104"/>
    <n v="846.3904"/>
    <n v="2"/>
  </r>
  <r>
    <s v="ORD100831"/>
    <x v="86"/>
    <x v="423"/>
    <s v="Bengaluru"/>
    <x v="8"/>
    <n v="560034"/>
    <s v="MED020"/>
    <x v="4"/>
    <x v="4"/>
    <s v="Dr. Reddy's"/>
    <s v="Yes"/>
    <n v="1"/>
    <n v="52.64"/>
    <n v="5"/>
    <n v="18"/>
    <x v="4"/>
    <x v="3"/>
    <n v="1"/>
    <x v="830"/>
    <n v="1"/>
    <n v="52.64"/>
    <n v="2.6319999999999997"/>
    <n v="50.008000000000003"/>
    <n v="9.0014400000000006"/>
    <n v="59.009440000000005"/>
    <n v="3"/>
  </r>
  <r>
    <s v="ORD100831"/>
    <x v="210"/>
    <x v="752"/>
    <s v="Kolkata"/>
    <x v="10"/>
    <n v="700019"/>
    <s v="MED006"/>
    <x v="18"/>
    <x v="10"/>
    <s v="USV"/>
    <s v="Yes"/>
    <n v="2"/>
    <n v="44.74"/>
    <n v="10"/>
    <n v="12"/>
    <x v="1"/>
    <x v="1"/>
    <n v="1"/>
    <x v="831"/>
    <n v="1"/>
    <n v="89.48"/>
    <n v="8.9480000000000004"/>
    <n v="80.532000000000011"/>
    <n v="9.6638400000000004"/>
    <n v="90.195840000000004"/>
    <n v="6"/>
  </r>
  <r>
    <s v="ORD100833"/>
    <x v="32"/>
    <x v="430"/>
    <s v="Mumbai"/>
    <x v="3"/>
    <n v="400050"/>
    <s v="MED025"/>
    <x v="27"/>
    <x v="0"/>
    <s v="Blue Cross"/>
    <s v="Yes"/>
    <n v="4"/>
    <n v="62.47"/>
    <n v="5"/>
    <n v="12"/>
    <x v="4"/>
    <x v="0"/>
    <n v="1"/>
    <x v="832"/>
    <n v="1"/>
    <n v="249.88"/>
    <n v="12.494000000000002"/>
    <n v="237.386"/>
    <n v="28.486319999999999"/>
    <n v="265.87232"/>
    <n v="3"/>
  </r>
  <r>
    <s v="ORD100834"/>
    <x v="12"/>
    <x v="753"/>
    <s v="Kolkata"/>
    <x v="10"/>
    <n v="700019"/>
    <s v="MED018"/>
    <x v="14"/>
    <x v="8"/>
    <s v="Mankind"/>
    <s v="No"/>
    <n v="2"/>
    <n v="103.43"/>
    <n v="0"/>
    <n v="12"/>
    <x v="2"/>
    <x v="1"/>
    <n v="1"/>
    <x v="833"/>
    <n v="1"/>
    <n v="206.86"/>
    <n v="0"/>
    <n v="206.86"/>
    <n v="24.8232"/>
    <n v="231.6832"/>
    <n v="1"/>
  </r>
  <r>
    <s v="ORD100834"/>
    <x v="434"/>
    <x v="754"/>
    <s v="Noida"/>
    <x v="9"/>
    <n v="201304"/>
    <s v="MED012"/>
    <x v="29"/>
    <x v="3"/>
    <s v="Mankind"/>
    <s v="No"/>
    <n v="2"/>
    <n v="135.59"/>
    <n v="15"/>
    <n v="18"/>
    <x v="1"/>
    <x v="3"/>
    <n v="1"/>
    <x v="834"/>
    <n v="1"/>
    <n v="271.18"/>
    <n v="40.677"/>
    <n v="230.50300000000001"/>
    <n v="41.490540000000003"/>
    <n v="271.99354"/>
    <n v="0"/>
  </r>
  <r>
    <s v="ORD100836"/>
    <x v="500"/>
    <x v="755"/>
    <s v="Kolkata"/>
    <x v="10"/>
    <n v="700019"/>
    <s v="MED029"/>
    <x v="10"/>
    <x v="8"/>
    <s v="Sun Pharma"/>
    <s v="Yes"/>
    <n v="1"/>
    <n v="110.63"/>
    <n v="5"/>
    <n v="12"/>
    <x v="2"/>
    <x v="0"/>
    <n v="1"/>
    <x v="835"/>
    <n v="1"/>
    <n v="110.63"/>
    <n v="5.5314999999999994"/>
    <n v="105.0985"/>
    <n v="12.61182"/>
    <n v="117.71032"/>
    <n v="3"/>
  </r>
  <r>
    <s v="ORD100837"/>
    <x v="183"/>
    <x v="756"/>
    <s v="Noida"/>
    <x v="9"/>
    <n v="201305"/>
    <s v="MED016"/>
    <x v="17"/>
    <x v="11"/>
    <s v="Emcure"/>
    <s v="No"/>
    <n v="2"/>
    <n v="102.84"/>
    <n v="0"/>
    <n v="12"/>
    <x v="3"/>
    <x v="1"/>
    <n v="1"/>
    <x v="836"/>
    <n v="1"/>
    <n v="205.68"/>
    <n v="0"/>
    <n v="205.68"/>
    <n v="24.6816"/>
    <n v="230.36160000000001"/>
    <n v="3"/>
  </r>
  <r>
    <s v="ORD100838"/>
    <x v="268"/>
    <x v="757"/>
    <s v="Pune"/>
    <x v="3"/>
    <n v="411038"/>
    <s v="MED021"/>
    <x v="9"/>
    <x v="7"/>
    <s v="Cipla"/>
    <s v="No"/>
    <n v="2"/>
    <n v="72.790000000000006"/>
    <n v="10"/>
    <n v="5"/>
    <x v="5"/>
    <x v="3"/>
    <n v="1"/>
    <x v="837"/>
    <n v="1"/>
    <n v="145.58000000000001"/>
    <n v="14.558000000000002"/>
    <n v="131.02200000000002"/>
    <n v="6.5511000000000017"/>
    <n v="137.57310000000001"/>
    <n v="0"/>
  </r>
  <r>
    <s v="ORD100839"/>
    <x v="132"/>
    <x v="758"/>
    <s v="Hyderabad"/>
    <x v="1"/>
    <n v="500001"/>
    <s v="MED020"/>
    <x v="4"/>
    <x v="4"/>
    <s v="Dr. Reddy's"/>
    <s v="Yes"/>
    <n v="2"/>
    <n v="58.24"/>
    <n v="0"/>
    <n v="5"/>
    <x v="3"/>
    <x v="0"/>
    <n v="1"/>
    <x v="838"/>
    <n v="1"/>
    <n v="116.48"/>
    <n v="0"/>
    <n v="116.48"/>
    <n v="5.8239999999999998"/>
    <n v="122.304"/>
    <n v="2"/>
  </r>
  <r>
    <s v="ORD100840"/>
    <x v="501"/>
    <x v="759"/>
    <s v="Jaipur"/>
    <x v="5"/>
    <n v="302019"/>
    <s v="MED030"/>
    <x v="28"/>
    <x v="8"/>
    <s v="Cipla"/>
    <s v="Yes"/>
    <n v="1"/>
    <n v="283.35000000000002"/>
    <n v="10"/>
    <n v="5"/>
    <x v="5"/>
    <x v="0"/>
    <n v="1"/>
    <x v="839"/>
    <n v="1"/>
    <n v="283.35000000000002"/>
    <n v="28.335000000000001"/>
    <n v="255.01500000000001"/>
    <n v="12.75075"/>
    <n v="267.76575000000003"/>
    <n v="0"/>
  </r>
  <r>
    <s v="ORD100841"/>
    <x v="493"/>
    <x v="264"/>
    <s v="Surat"/>
    <x v="6"/>
    <n v="395003"/>
    <s v="MED030"/>
    <x v="28"/>
    <x v="8"/>
    <s v="Cipla"/>
    <s v="Yes"/>
    <n v="3"/>
    <n v="257.64"/>
    <n v="10"/>
    <n v="5"/>
    <x v="4"/>
    <x v="1"/>
    <n v="1"/>
    <x v="840"/>
    <n v="1"/>
    <n v="772.92"/>
    <n v="77.292000000000002"/>
    <n v="695.62799999999993"/>
    <n v="34.781399999999991"/>
    <n v="730.40939999999989"/>
    <n v="5"/>
  </r>
  <r>
    <s v="ORD100842"/>
    <x v="502"/>
    <x v="760"/>
    <s v="Chennai"/>
    <x v="7"/>
    <n v="600096"/>
    <s v="MED001"/>
    <x v="2"/>
    <x v="2"/>
    <s v="Cipla"/>
    <s v="No"/>
    <n v="6"/>
    <n v="33.01"/>
    <n v="0"/>
    <n v="5"/>
    <x v="5"/>
    <x v="0"/>
    <n v="1"/>
    <x v="841"/>
    <n v="1"/>
    <n v="198.06"/>
    <n v="0"/>
    <n v="198.06"/>
    <n v="9.9029999999999987"/>
    <n v="207.96299999999999"/>
    <n v="2"/>
  </r>
  <r>
    <s v="ORD100843"/>
    <x v="503"/>
    <x v="761"/>
    <s v="Bengaluru"/>
    <x v="8"/>
    <n v="560001"/>
    <s v="MED012"/>
    <x v="29"/>
    <x v="3"/>
    <s v="Mankind"/>
    <s v="No"/>
    <n v="1"/>
    <n v="109.95"/>
    <n v="5"/>
    <n v="12"/>
    <x v="1"/>
    <x v="1"/>
    <n v="1"/>
    <x v="842"/>
    <n v="1"/>
    <n v="109.95"/>
    <n v="5.4974999999999996"/>
    <n v="104.4525"/>
    <n v="12.5343"/>
    <n v="116.9868"/>
    <n v="3"/>
  </r>
  <r>
    <s v="ORD100844"/>
    <x v="504"/>
    <x v="762"/>
    <s v="Bengaluru"/>
    <x v="8"/>
    <n v="560066"/>
    <s v="MED026"/>
    <x v="20"/>
    <x v="9"/>
    <s v="Cipla"/>
    <s v="No"/>
    <n v="3"/>
    <n v="180.5"/>
    <n v="15"/>
    <n v="12"/>
    <x v="3"/>
    <x v="1"/>
    <n v="1"/>
    <x v="843"/>
    <n v="1"/>
    <n v="541.5"/>
    <n v="81.224999999999994"/>
    <n v="460.27499999999998"/>
    <n v="55.23299999999999"/>
    <n v="515.50799999999992"/>
    <n v="4"/>
  </r>
  <r>
    <s v="ORD100845"/>
    <x v="505"/>
    <x v="763"/>
    <s v="Chennai"/>
    <x v="7"/>
    <n v="600018"/>
    <s v="MED003"/>
    <x v="6"/>
    <x v="4"/>
    <s v="Dr. Reddy's"/>
    <s v="No"/>
    <n v="1"/>
    <n v="26.73"/>
    <n v="5"/>
    <n v="12"/>
    <x v="1"/>
    <x v="3"/>
    <n v="1"/>
    <x v="844"/>
    <n v="1"/>
    <n v="26.73"/>
    <n v="1.3365"/>
    <n v="25.3935"/>
    <n v="3.0472199999999998"/>
    <n v="28.440719999999999"/>
    <n v="1"/>
  </r>
  <r>
    <s v="ORD100846"/>
    <x v="127"/>
    <x v="764"/>
    <s v="Delhi"/>
    <x v="0"/>
    <n v="110001"/>
    <s v="MED009"/>
    <x v="21"/>
    <x v="6"/>
    <s v="Glenmark"/>
    <s v="Yes"/>
    <n v="3"/>
    <n v="77.61"/>
    <n v="5"/>
    <n v="5"/>
    <x v="2"/>
    <x v="1"/>
    <n v="1"/>
    <x v="845"/>
    <n v="1"/>
    <n v="232.82999999999998"/>
    <n v="11.641499999999999"/>
    <n v="221.18849999999998"/>
    <n v="11.059424999999999"/>
    <n v="232.24792499999998"/>
    <n v="1"/>
  </r>
  <r>
    <s v="ORD100847"/>
    <x v="249"/>
    <x v="765"/>
    <s v="Chennai"/>
    <x v="7"/>
    <n v="600040"/>
    <s v="MED030"/>
    <x v="28"/>
    <x v="8"/>
    <s v="Cipla"/>
    <s v="Yes"/>
    <n v="2"/>
    <n v="309.04000000000002"/>
    <n v="10"/>
    <n v="5"/>
    <x v="3"/>
    <x v="2"/>
    <n v="1"/>
    <x v="846"/>
    <n v="1"/>
    <n v="618.08000000000004"/>
    <n v="61.808"/>
    <n v="556.27200000000005"/>
    <n v="27.813600000000001"/>
    <n v="584.0856"/>
    <n v="0"/>
  </r>
  <r>
    <s v="ORD100848"/>
    <x v="189"/>
    <x v="267"/>
    <s v="Chandigarh"/>
    <x v="4"/>
    <n v="160001"/>
    <s v="MED013"/>
    <x v="16"/>
    <x v="3"/>
    <s v="Himalaya"/>
    <s v="No"/>
    <n v="1"/>
    <n v="143.27000000000001"/>
    <n v="5"/>
    <n v="5"/>
    <x v="0"/>
    <x v="3"/>
    <n v="1"/>
    <x v="847"/>
    <n v="1"/>
    <n v="143.27000000000001"/>
    <n v="7.1635"/>
    <n v="136.10650000000001"/>
    <n v="6.8053249999999998"/>
    <n v="142.91182500000002"/>
    <n v="3"/>
  </r>
  <r>
    <s v="ORD100849"/>
    <x v="241"/>
    <x v="766"/>
    <s v="Indore"/>
    <x v="2"/>
    <n v="452016"/>
    <s v="MED029"/>
    <x v="10"/>
    <x v="8"/>
    <s v="Sun Pharma"/>
    <s v="Yes"/>
    <n v="4"/>
    <n v="86.92"/>
    <n v="0"/>
    <n v="12"/>
    <x v="3"/>
    <x v="1"/>
    <n v="1"/>
    <x v="848"/>
    <n v="1"/>
    <n v="347.68"/>
    <n v="0"/>
    <n v="347.68"/>
    <n v="41.721599999999995"/>
    <n v="389.40160000000003"/>
    <n v="3"/>
  </r>
  <r>
    <s v="ORD100850"/>
    <x v="506"/>
    <x v="110"/>
    <s v="Chandigarh"/>
    <x v="4"/>
    <n v="160019"/>
    <s v="MED028"/>
    <x v="3"/>
    <x v="3"/>
    <s v="Abbott"/>
    <s v="No"/>
    <n v="2"/>
    <n v="109.07"/>
    <n v="0"/>
    <n v="18"/>
    <x v="0"/>
    <x v="2"/>
    <n v="1"/>
    <x v="849"/>
    <n v="1"/>
    <n v="218.14"/>
    <n v="0"/>
    <n v="218.14"/>
    <n v="39.265199999999993"/>
    <n v="257.40519999999998"/>
    <n v="2"/>
  </r>
  <r>
    <s v="ORD100851"/>
    <x v="416"/>
    <x v="699"/>
    <s v="Ahmedabad"/>
    <x v="6"/>
    <n v="380054"/>
    <s v="MED008"/>
    <x v="7"/>
    <x v="6"/>
    <s v="Zydus"/>
    <s v="Yes"/>
    <n v="2"/>
    <n v="61.26"/>
    <n v="10"/>
    <n v="5"/>
    <x v="1"/>
    <x v="3"/>
    <n v="1"/>
    <x v="850"/>
    <n v="1"/>
    <n v="122.52"/>
    <n v="12.252000000000001"/>
    <n v="110.268"/>
    <n v="5.5134000000000007"/>
    <n v="115.7814"/>
    <n v="0"/>
  </r>
  <r>
    <s v="ORD100852"/>
    <x v="507"/>
    <x v="89"/>
    <s v="Noida"/>
    <x v="9"/>
    <n v="201307"/>
    <s v="MED013"/>
    <x v="16"/>
    <x v="3"/>
    <s v="Himalaya"/>
    <s v="No"/>
    <n v="1"/>
    <n v="149.22999999999999"/>
    <n v="0"/>
    <n v="12"/>
    <x v="3"/>
    <x v="1"/>
    <n v="1"/>
    <x v="851"/>
    <n v="1"/>
    <n v="149.22999999999999"/>
    <n v="0"/>
    <n v="149.22999999999999"/>
    <n v="17.907599999999999"/>
    <n v="167.13759999999999"/>
    <n v="4"/>
  </r>
  <r>
    <s v="ORD100852"/>
    <x v="203"/>
    <x v="767"/>
    <s v="Indore"/>
    <x v="2"/>
    <n v="452001"/>
    <s v="MED022"/>
    <x v="25"/>
    <x v="7"/>
    <s v="Himalaya"/>
    <s v="No"/>
    <n v="6"/>
    <n v="200.65"/>
    <n v="5"/>
    <n v="12"/>
    <x v="1"/>
    <x v="1"/>
    <n v="1"/>
    <x v="852"/>
    <n v="1"/>
    <n v="1203.9000000000001"/>
    <n v="60.195"/>
    <n v="1143.7050000000002"/>
    <n v="137.24460000000002"/>
    <n v="1280.9496000000001"/>
    <n v="2"/>
  </r>
  <r>
    <s v="ORD100854"/>
    <x v="324"/>
    <x v="768"/>
    <s v="Chandigarh"/>
    <x v="4"/>
    <n v="160019"/>
    <s v="MED023"/>
    <x v="8"/>
    <x v="7"/>
    <s v="Lacto Calamine"/>
    <s v="No"/>
    <n v="1"/>
    <n v="298.23"/>
    <n v="10"/>
    <n v="5"/>
    <x v="1"/>
    <x v="1"/>
    <n v="1"/>
    <x v="853"/>
    <n v="1"/>
    <n v="298.23"/>
    <n v="29.823"/>
    <n v="268.40700000000004"/>
    <n v="13.420350000000003"/>
    <n v="281.82735000000002"/>
    <n v="1"/>
  </r>
  <r>
    <s v="ORD100855"/>
    <x v="508"/>
    <x v="769"/>
    <s v="Ahmedabad"/>
    <x v="6"/>
    <n v="380058"/>
    <s v="MED029"/>
    <x v="10"/>
    <x v="8"/>
    <s v="Sun Pharma"/>
    <s v="Yes"/>
    <n v="2"/>
    <n v="103.85"/>
    <n v="15"/>
    <n v="18"/>
    <x v="0"/>
    <x v="2"/>
    <n v="1"/>
    <x v="854"/>
    <n v="1"/>
    <n v="207.7"/>
    <n v="31.155000000000001"/>
    <n v="176.54499999999999"/>
    <n v="31.778099999999998"/>
    <n v="208.32309999999998"/>
    <n v="0"/>
  </r>
  <r>
    <s v="ORD100856"/>
    <x v="411"/>
    <x v="770"/>
    <s v="Surat"/>
    <x v="6"/>
    <n v="395010"/>
    <s v="MED020"/>
    <x v="4"/>
    <x v="4"/>
    <s v="Dr. Reddy's"/>
    <s v="Yes"/>
    <n v="1"/>
    <n v="53.5"/>
    <n v="15"/>
    <n v="18"/>
    <x v="3"/>
    <x v="0"/>
    <n v="1"/>
    <x v="855"/>
    <n v="1"/>
    <n v="53.5"/>
    <n v="8.0250000000000004"/>
    <n v="45.475000000000001"/>
    <n v="8.1855000000000011"/>
    <n v="53.660499999999999"/>
    <n v="0"/>
  </r>
  <r>
    <s v="ORD100857"/>
    <x v="319"/>
    <x v="771"/>
    <s v="Mumbai"/>
    <x v="3"/>
    <n v="400001"/>
    <s v="MED010"/>
    <x v="13"/>
    <x v="1"/>
    <s v="Sun Pharma"/>
    <s v="Yes"/>
    <n v="1"/>
    <n v="63.28"/>
    <n v="10"/>
    <n v="5"/>
    <x v="5"/>
    <x v="2"/>
    <n v="1"/>
    <x v="856"/>
    <n v="1"/>
    <n v="63.28"/>
    <n v="6.3279999999999994"/>
    <n v="56.951999999999998"/>
    <n v="2.8475999999999999"/>
    <n v="59.799599999999998"/>
    <n v="0"/>
  </r>
  <r>
    <s v="ORD100857"/>
    <x v="218"/>
    <x v="772"/>
    <s v="Lucknow"/>
    <x v="9"/>
    <n v="226021"/>
    <s v="MED024"/>
    <x v="0"/>
    <x v="0"/>
    <s v="Abbott"/>
    <s v="No"/>
    <n v="1"/>
    <n v="121.06"/>
    <n v="5"/>
    <n v="12"/>
    <x v="4"/>
    <x v="2"/>
    <n v="1"/>
    <x v="857"/>
    <n v="1"/>
    <n v="121.06"/>
    <n v="6.0529999999999999"/>
    <n v="115.00700000000001"/>
    <n v="13.800840000000001"/>
    <n v="128.80784"/>
    <n v="1"/>
  </r>
  <r>
    <s v="ORD100859"/>
    <x v="67"/>
    <x v="773"/>
    <s v="Chandigarh"/>
    <x v="4"/>
    <n v="160019"/>
    <s v="MED020"/>
    <x v="4"/>
    <x v="4"/>
    <s v="Dr. Reddy's"/>
    <s v="Yes"/>
    <n v="2"/>
    <n v="49.98"/>
    <n v="0"/>
    <n v="12"/>
    <x v="2"/>
    <x v="1"/>
    <n v="1"/>
    <x v="858"/>
    <n v="1"/>
    <n v="99.96"/>
    <n v="0"/>
    <n v="99.96"/>
    <n v="11.995200000000001"/>
    <n v="111.95519999999999"/>
    <n v="2"/>
  </r>
  <r>
    <s v="ORD100860"/>
    <x v="413"/>
    <x v="774"/>
    <s v="Ahmedabad"/>
    <x v="6"/>
    <n v="380001"/>
    <s v="MED005"/>
    <x v="11"/>
    <x v="5"/>
    <s v="Cipla"/>
    <s v="Yes"/>
    <n v="2"/>
    <n v="87.34"/>
    <n v="10"/>
    <n v="18"/>
    <x v="5"/>
    <x v="2"/>
    <n v="1"/>
    <x v="859"/>
    <n v="1"/>
    <n v="174.68"/>
    <n v="17.468000000000004"/>
    <n v="157.21199999999999"/>
    <n v="28.298159999999999"/>
    <n v="185.51015999999998"/>
    <n v="3"/>
  </r>
  <r>
    <s v="ORD100861"/>
    <x v="200"/>
    <x v="775"/>
    <s v="Chennai"/>
    <x v="7"/>
    <n v="600040"/>
    <s v="MED028"/>
    <x v="3"/>
    <x v="3"/>
    <s v="Abbott"/>
    <s v="No"/>
    <n v="2"/>
    <n v="111"/>
    <n v="10"/>
    <n v="12"/>
    <x v="3"/>
    <x v="0"/>
    <n v="1"/>
    <x v="860"/>
    <n v="1"/>
    <n v="222"/>
    <n v="22.2"/>
    <n v="199.8"/>
    <n v="23.976000000000003"/>
    <n v="223.77600000000001"/>
    <n v="2"/>
  </r>
  <r>
    <s v="ORD100861"/>
    <x v="75"/>
    <x v="776"/>
    <s v="Indore"/>
    <x v="2"/>
    <n v="452001"/>
    <s v="MED023"/>
    <x v="8"/>
    <x v="7"/>
    <s v="Lacto Calamine"/>
    <s v="No"/>
    <n v="1"/>
    <n v="322.27"/>
    <n v="10"/>
    <n v="18"/>
    <x v="2"/>
    <x v="3"/>
    <n v="1"/>
    <x v="861"/>
    <n v="1"/>
    <n v="322.27"/>
    <n v="32.226999999999997"/>
    <n v="290.04300000000001"/>
    <n v="52.207740000000001"/>
    <n v="342.25074000000001"/>
    <n v="0"/>
  </r>
  <r>
    <s v="ORD100863"/>
    <x v="199"/>
    <x v="777"/>
    <s v="Chandigarh"/>
    <x v="4"/>
    <n v="160022"/>
    <s v="MED030"/>
    <x v="28"/>
    <x v="8"/>
    <s v="Cipla"/>
    <s v="Yes"/>
    <n v="3"/>
    <n v="327.06"/>
    <n v="5"/>
    <n v="5"/>
    <x v="3"/>
    <x v="3"/>
    <n v="1"/>
    <x v="862"/>
    <n v="1"/>
    <n v="981.18000000000006"/>
    <n v="49.059000000000005"/>
    <n v="932.12100000000009"/>
    <n v="46.606050000000003"/>
    <n v="978.72705000000008"/>
    <n v="0"/>
  </r>
  <r>
    <s v="ORD100864"/>
    <x v="242"/>
    <x v="778"/>
    <s v="Mumbai"/>
    <x v="3"/>
    <n v="400093"/>
    <s v="MED017"/>
    <x v="1"/>
    <x v="1"/>
    <s v="Abbott"/>
    <s v="No"/>
    <n v="3"/>
    <n v="129.09"/>
    <n v="15"/>
    <n v="18"/>
    <x v="1"/>
    <x v="1"/>
    <n v="1"/>
    <x v="863"/>
    <n v="1"/>
    <n v="387.27"/>
    <n v="58.090499999999992"/>
    <n v="329.17949999999996"/>
    <n v="59.252309999999994"/>
    <n v="388.43180999999993"/>
    <n v="2"/>
  </r>
  <r>
    <s v="ORD100864"/>
    <x v="155"/>
    <x v="779"/>
    <s v="Delhi"/>
    <x v="0"/>
    <n v="110024"/>
    <s v="MED028"/>
    <x v="3"/>
    <x v="3"/>
    <s v="Abbott"/>
    <s v="No"/>
    <n v="4"/>
    <n v="105.83"/>
    <n v="10"/>
    <n v="12"/>
    <x v="1"/>
    <x v="3"/>
    <n v="1"/>
    <x v="864"/>
    <n v="1"/>
    <n v="423.32"/>
    <n v="42.332000000000001"/>
    <n v="380.988"/>
    <n v="45.718559999999997"/>
    <n v="426.70655999999997"/>
    <n v="2"/>
  </r>
  <r>
    <s v="ORD100866"/>
    <x v="340"/>
    <x v="780"/>
    <s v="Hyderabad"/>
    <x v="1"/>
    <n v="500090"/>
    <s v="MED026"/>
    <x v="20"/>
    <x v="9"/>
    <s v="Cipla"/>
    <s v="No"/>
    <n v="3"/>
    <n v="204.92"/>
    <n v="0"/>
    <n v="18"/>
    <x v="0"/>
    <x v="1"/>
    <n v="1"/>
    <x v="865"/>
    <n v="1"/>
    <n v="614.76"/>
    <n v="0"/>
    <n v="614.76"/>
    <n v="110.6568"/>
    <n v="725.41679999999997"/>
    <n v="2"/>
  </r>
  <r>
    <s v="ORD100867"/>
    <x v="32"/>
    <x v="781"/>
    <s v="Indore"/>
    <x v="2"/>
    <n v="452001"/>
    <s v="MED006"/>
    <x v="18"/>
    <x v="10"/>
    <s v="USV"/>
    <s v="Yes"/>
    <n v="4"/>
    <n v="40.770000000000003"/>
    <n v="20"/>
    <n v="5"/>
    <x v="0"/>
    <x v="2"/>
    <n v="1"/>
    <x v="866"/>
    <n v="1"/>
    <n v="163.08000000000001"/>
    <n v="32.616000000000007"/>
    <n v="130.464"/>
    <n v="6.5231999999999992"/>
    <n v="136.9872"/>
    <n v="3"/>
  </r>
  <r>
    <s v="ORD100868"/>
    <x v="414"/>
    <x v="782"/>
    <s v="Noida"/>
    <x v="9"/>
    <n v="201307"/>
    <s v="MED013"/>
    <x v="16"/>
    <x v="3"/>
    <s v="Himalaya"/>
    <s v="No"/>
    <n v="1"/>
    <n v="145.93"/>
    <n v="5"/>
    <n v="5"/>
    <x v="2"/>
    <x v="0"/>
    <n v="1"/>
    <x v="867"/>
    <n v="1"/>
    <n v="145.93"/>
    <n v="7.2965000000000009"/>
    <n v="138.6335"/>
    <n v="6.9316750000000003"/>
    <n v="145.56517500000001"/>
    <n v="1"/>
  </r>
  <r>
    <s v="ORD100869"/>
    <x v="392"/>
    <x v="613"/>
    <s v="Mumbai"/>
    <x v="3"/>
    <n v="400076"/>
    <s v="MED025"/>
    <x v="27"/>
    <x v="0"/>
    <s v="Blue Cross"/>
    <s v="Yes"/>
    <n v="2"/>
    <n v="71.56"/>
    <n v="5"/>
    <n v="18"/>
    <x v="4"/>
    <x v="1"/>
    <n v="1"/>
    <x v="868"/>
    <n v="1"/>
    <n v="143.12"/>
    <n v="7.1560000000000006"/>
    <n v="135.964"/>
    <n v="24.473519999999997"/>
    <n v="160.43752000000001"/>
    <n v="2"/>
  </r>
  <r>
    <s v="ORD100869"/>
    <x v="509"/>
    <x v="620"/>
    <s v="Ahmedabad"/>
    <x v="6"/>
    <n v="380061"/>
    <s v="MED021"/>
    <x v="9"/>
    <x v="7"/>
    <s v="Cipla"/>
    <s v="No"/>
    <n v="2"/>
    <n v="83.45"/>
    <n v="0"/>
    <n v="12"/>
    <x v="1"/>
    <x v="1"/>
    <n v="1"/>
    <x v="869"/>
    <n v="1"/>
    <n v="166.9"/>
    <n v="0"/>
    <n v="166.9"/>
    <n v="20.028000000000002"/>
    <n v="186.928"/>
    <n v="2"/>
  </r>
  <r>
    <s v="ORD100871"/>
    <x v="349"/>
    <x v="783"/>
    <s v="Lucknow"/>
    <x v="9"/>
    <n v="226024"/>
    <s v="MED006"/>
    <x v="18"/>
    <x v="10"/>
    <s v="USV"/>
    <s v="Yes"/>
    <n v="1"/>
    <n v="51.75"/>
    <n v="10"/>
    <n v="5"/>
    <x v="2"/>
    <x v="1"/>
    <n v="1"/>
    <x v="870"/>
    <n v="1"/>
    <n v="51.75"/>
    <n v="5.1749999999999998"/>
    <n v="46.575000000000003"/>
    <n v="2.3287499999999999"/>
    <n v="48.903750000000002"/>
    <n v="2"/>
  </r>
  <r>
    <s v="ORD100872"/>
    <x v="255"/>
    <x v="784"/>
    <s v="Jaipur"/>
    <x v="5"/>
    <n v="302033"/>
    <s v="MED006"/>
    <x v="18"/>
    <x v="10"/>
    <s v="USV"/>
    <s v="Yes"/>
    <n v="1"/>
    <n v="48.11"/>
    <n v="5"/>
    <n v="12"/>
    <x v="1"/>
    <x v="1"/>
    <n v="1"/>
    <x v="871"/>
    <n v="1"/>
    <n v="48.11"/>
    <n v="2.4055"/>
    <n v="45.704499999999996"/>
    <n v="5.4845399999999991"/>
    <n v="51.189039999999991"/>
    <n v="1"/>
  </r>
  <r>
    <s v="ORD100873"/>
    <x v="510"/>
    <x v="9"/>
    <s v="Noida"/>
    <x v="9"/>
    <n v="201301"/>
    <s v="MED027"/>
    <x v="12"/>
    <x v="9"/>
    <s v="Mankind"/>
    <s v="No"/>
    <n v="3"/>
    <n v="86.78"/>
    <n v="10"/>
    <n v="18"/>
    <x v="2"/>
    <x v="1"/>
    <n v="1"/>
    <x v="872"/>
    <n v="1"/>
    <n v="260.34000000000003"/>
    <n v="26.034000000000006"/>
    <n v="234.30600000000004"/>
    <n v="42.175080000000008"/>
    <n v="276.48108000000002"/>
    <n v="4"/>
  </r>
  <r>
    <s v="ORD100873"/>
    <x v="511"/>
    <x v="785"/>
    <s v="Pune"/>
    <x v="3"/>
    <n v="411057"/>
    <s v="MED004"/>
    <x v="5"/>
    <x v="5"/>
    <s v="Sun Pharma"/>
    <s v="Yes"/>
    <n v="1"/>
    <n v="113.88"/>
    <n v="10"/>
    <n v="5"/>
    <x v="4"/>
    <x v="1"/>
    <n v="1"/>
    <x v="873"/>
    <n v="1"/>
    <n v="113.88"/>
    <n v="11.388"/>
    <n v="102.49199999999999"/>
    <n v="5.1245999999999992"/>
    <n v="107.61659999999999"/>
    <n v="2"/>
  </r>
  <r>
    <s v="ORD100873"/>
    <x v="496"/>
    <x v="413"/>
    <s v="Chennai"/>
    <x v="7"/>
    <n v="600001"/>
    <s v="MED012"/>
    <x v="29"/>
    <x v="3"/>
    <s v="Mankind"/>
    <s v="No"/>
    <n v="5"/>
    <n v="111.16"/>
    <n v="20"/>
    <n v="18"/>
    <x v="2"/>
    <x v="1"/>
    <n v="1"/>
    <x v="874"/>
    <n v="1"/>
    <n v="555.79999999999995"/>
    <n v="111.16"/>
    <n v="444.64"/>
    <n v="80.035199999999989"/>
    <n v="524.67520000000002"/>
    <n v="3"/>
  </r>
  <r>
    <s v="ORD100873"/>
    <x v="212"/>
    <x v="176"/>
    <s v="Chennai"/>
    <x v="7"/>
    <n v="600100"/>
    <s v="MED022"/>
    <x v="25"/>
    <x v="7"/>
    <s v="Himalaya"/>
    <s v="No"/>
    <n v="2"/>
    <n v="160.61000000000001"/>
    <n v="5"/>
    <n v="5"/>
    <x v="4"/>
    <x v="1"/>
    <n v="1"/>
    <x v="875"/>
    <n v="1"/>
    <n v="321.22000000000003"/>
    <n v="16.061"/>
    <n v="305.15900000000005"/>
    <n v="15.257950000000003"/>
    <n v="320.41695000000004"/>
    <n v="2"/>
  </r>
  <r>
    <s v="ORD100877"/>
    <x v="167"/>
    <x v="786"/>
    <s v="Delhi"/>
    <x v="0"/>
    <n v="110024"/>
    <s v="MED008"/>
    <x v="7"/>
    <x v="6"/>
    <s v="Zydus"/>
    <s v="Yes"/>
    <n v="1"/>
    <n v="56.93"/>
    <n v="15"/>
    <n v="5"/>
    <x v="5"/>
    <x v="1"/>
    <n v="1"/>
    <x v="876"/>
    <n v="1"/>
    <n v="56.93"/>
    <n v="8.5395000000000003"/>
    <n v="48.390500000000003"/>
    <n v="2.4195250000000001"/>
    <n v="50.810025000000003"/>
    <n v="3"/>
  </r>
  <r>
    <s v="ORD100878"/>
    <x v="2"/>
    <x v="787"/>
    <s v="Noida"/>
    <x v="9"/>
    <n v="201303"/>
    <s v="MED020"/>
    <x v="4"/>
    <x v="4"/>
    <s v="Dr. Reddy's"/>
    <s v="Yes"/>
    <n v="2"/>
    <n v="56.57"/>
    <n v="5"/>
    <n v="18"/>
    <x v="1"/>
    <x v="3"/>
    <n v="1"/>
    <x v="877"/>
    <n v="1"/>
    <n v="113.14"/>
    <n v="5.657"/>
    <n v="107.483"/>
    <n v="19.34694"/>
    <n v="126.82994000000001"/>
    <n v="1"/>
  </r>
  <r>
    <s v="ORD100878"/>
    <x v="328"/>
    <x v="788"/>
    <s v="Kolkata"/>
    <x v="10"/>
    <n v="700019"/>
    <s v="MED023"/>
    <x v="8"/>
    <x v="7"/>
    <s v="Lacto Calamine"/>
    <s v="No"/>
    <n v="1"/>
    <n v="279.57"/>
    <n v="10"/>
    <n v="5"/>
    <x v="3"/>
    <x v="2"/>
    <n v="1"/>
    <x v="878"/>
    <n v="1"/>
    <n v="279.57"/>
    <n v="27.956999999999997"/>
    <n v="251.613"/>
    <n v="12.58065"/>
    <n v="264.19364999999999"/>
    <n v="1"/>
  </r>
  <r>
    <s v="ORD100880"/>
    <x v="512"/>
    <x v="789"/>
    <s v="Jaipur"/>
    <x v="5"/>
    <n v="302021"/>
    <s v="MED020"/>
    <x v="4"/>
    <x v="4"/>
    <s v="Dr. Reddy's"/>
    <s v="Yes"/>
    <n v="1"/>
    <n v="60.6"/>
    <n v="5"/>
    <n v="12"/>
    <x v="0"/>
    <x v="1"/>
    <n v="1"/>
    <x v="879"/>
    <n v="1"/>
    <n v="60.6"/>
    <n v="3.03"/>
    <n v="57.57"/>
    <n v="6.9084000000000003"/>
    <n v="64.478399999999993"/>
    <n v="2"/>
  </r>
  <r>
    <s v="ORD100880"/>
    <x v="496"/>
    <x v="790"/>
    <s v="Mumbai"/>
    <x v="3"/>
    <n v="400069"/>
    <s v="MED022"/>
    <x v="25"/>
    <x v="7"/>
    <s v="Himalaya"/>
    <s v="No"/>
    <n v="2"/>
    <n v="157.12"/>
    <n v="10"/>
    <n v="5"/>
    <x v="4"/>
    <x v="1"/>
    <n v="1"/>
    <x v="880"/>
    <n v="1"/>
    <n v="314.24"/>
    <n v="31.423999999999999"/>
    <n v="282.81600000000003"/>
    <n v="14.140800000000002"/>
    <n v="296.95680000000004"/>
    <n v="1"/>
  </r>
  <r>
    <s v="ORD100882"/>
    <x v="197"/>
    <x v="502"/>
    <s v="Delhi"/>
    <x v="0"/>
    <n v="110001"/>
    <s v="MED004"/>
    <x v="5"/>
    <x v="5"/>
    <s v="Sun Pharma"/>
    <s v="Yes"/>
    <n v="1"/>
    <n v="125.57"/>
    <n v="5"/>
    <n v="5"/>
    <x v="2"/>
    <x v="1"/>
    <n v="1"/>
    <x v="881"/>
    <n v="1"/>
    <n v="125.57"/>
    <n v="6.2784999999999993"/>
    <n v="119.2915"/>
    <n v="5.964575"/>
    <n v="125.256075"/>
    <n v="1"/>
  </r>
  <r>
    <s v="ORD100883"/>
    <x v="513"/>
    <x v="791"/>
    <s v="Jaipur"/>
    <x v="5"/>
    <n v="302001"/>
    <s v="MED012"/>
    <x v="29"/>
    <x v="3"/>
    <s v="Mankind"/>
    <s v="No"/>
    <n v="2"/>
    <n v="133.63999999999999"/>
    <n v="5"/>
    <n v="12"/>
    <x v="0"/>
    <x v="1"/>
    <n v="1"/>
    <x v="882"/>
    <n v="1"/>
    <n v="267.27999999999997"/>
    <n v="13.363999999999999"/>
    <n v="253.91599999999997"/>
    <n v="30.469919999999998"/>
    <n v="284.38591999999994"/>
    <n v="2"/>
  </r>
  <r>
    <s v="ORD100884"/>
    <x v="378"/>
    <x v="792"/>
    <s v="Pune"/>
    <x v="3"/>
    <n v="411045"/>
    <s v="MED026"/>
    <x v="20"/>
    <x v="9"/>
    <s v="Cipla"/>
    <s v="No"/>
    <n v="3"/>
    <n v="216.86"/>
    <n v="5"/>
    <n v="12"/>
    <x v="1"/>
    <x v="1"/>
    <n v="1"/>
    <x v="883"/>
    <n v="1"/>
    <n v="650.58000000000004"/>
    <n v="32.529000000000003"/>
    <n v="618.05100000000004"/>
    <n v="74.166120000000006"/>
    <n v="692.21712000000002"/>
    <n v="2"/>
  </r>
  <r>
    <s v="ORD100885"/>
    <x v="514"/>
    <x v="587"/>
    <s v="Noida"/>
    <x v="9"/>
    <n v="201301"/>
    <s v="MED005"/>
    <x v="11"/>
    <x v="5"/>
    <s v="Cipla"/>
    <s v="Yes"/>
    <n v="2"/>
    <n v="87.26"/>
    <n v="5"/>
    <n v="5"/>
    <x v="3"/>
    <x v="2"/>
    <n v="1"/>
    <x v="884"/>
    <n v="1"/>
    <n v="174.52"/>
    <n v="8.7260000000000009"/>
    <n v="165.79400000000001"/>
    <n v="8.2896999999999998"/>
    <n v="174.08370000000002"/>
    <n v="1"/>
  </r>
  <r>
    <s v="ORD100886"/>
    <x v="482"/>
    <x v="793"/>
    <s v="Lucknow"/>
    <x v="9"/>
    <n v="226024"/>
    <s v="MED014"/>
    <x v="19"/>
    <x v="3"/>
    <s v="Abbott"/>
    <s v="No"/>
    <n v="2"/>
    <n v="134.77000000000001"/>
    <n v="20"/>
    <n v="12"/>
    <x v="4"/>
    <x v="1"/>
    <n v="1"/>
    <x v="885"/>
    <n v="1"/>
    <n v="269.54000000000002"/>
    <n v="53.908000000000001"/>
    <n v="215.63200000000001"/>
    <n v="25.875839999999997"/>
    <n v="241.50783999999999"/>
    <n v="1"/>
  </r>
  <r>
    <s v="ORD100887"/>
    <x v="515"/>
    <x v="794"/>
    <s v="Surat"/>
    <x v="6"/>
    <n v="395010"/>
    <s v="MED030"/>
    <x v="28"/>
    <x v="8"/>
    <s v="Cipla"/>
    <s v="Yes"/>
    <n v="3"/>
    <n v="274.27999999999997"/>
    <n v="15"/>
    <n v="5"/>
    <x v="4"/>
    <x v="1"/>
    <n v="1"/>
    <x v="886"/>
    <n v="1"/>
    <n v="822.83999999999992"/>
    <n v="123.42599999999999"/>
    <n v="699.41399999999999"/>
    <n v="34.970699999999994"/>
    <n v="734.38469999999995"/>
    <n v="2"/>
  </r>
  <r>
    <s v="ORD100888"/>
    <x v="516"/>
    <x v="795"/>
    <s v="Hyderabad"/>
    <x v="1"/>
    <n v="500084"/>
    <s v="MED003"/>
    <x v="6"/>
    <x v="4"/>
    <s v="Dr. Reddy's"/>
    <s v="No"/>
    <n v="1"/>
    <n v="25.07"/>
    <n v="10"/>
    <n v="12"/>
    <x v="0"/>
    <x v="0"/>
    <n v="1"/>
    <x v="887"/>
    <n v="1"/>
    <n v="25.07"/>
    <n v="2.5069999999999997"/>
    <n v="22.563000000000002"/>
    <n v="2.7075600000000004"/>
    <n v="25.270560000000003"/>
    <n v="0"/>
  </r>
  <r>
    <s v="ORD100889"/>
    <x v="346"/>
    <x v="796"/>
    <s v="Ahmedabad"/>
    <x v="6"/>
    <n v="380058"/>
    <s v="MED017"/>
    <x v="1"/>
    <x v="1"/>
    <s v="Abbott"/>
    <s v="No"/>
    <n v="2"/>
    <n v="143.47"/>
    <n v="5"/>
    <n v="5"/>
    <x v="0"/>
    <x v="1"/>
    <n v="1"/>
    <x v="888"/>
    <n v="1"/>
    <n v="286.94"/>
    <n v="14.347000000000001"/>
    <n v="272.59300000000002"/>
    <n v="13.629650000000002"/>
    <n v="286.22265000000004"/>
    <n v="3"/>
  </r>
  <r>
    <s v="ORD100890"/>
    <x v="112"/>
    <x v="797"/>
    <s v="Kolkata"/>
    <x v="10"/>
    <n v="700102"/>
    <s v="MED023"/>
    <x v="8"/>
    <x v="7"/>
    <s v="Lacto Calamine"/>
    <s v="No"/>
    <n v="2"/>
    <n v="290.98"/>
    <n v="20"/>
    <n v="18"/>
    <x v="3"/>
    <x v="1"/>
    <n v="1"/>
    <x v="889"/>
    <n v="1"/>
    <n v="581.96"/>
    <n v="116.39200000000001"/>
    <n v="465.56800000000004"/>
    <n v="83.802239999999998"/>
    <n v="549.37024000000008"/>
    <n v="3"/>
  </r>
  <r>
    <s v="ORD100891"/>
    <x v="283"/>
    <x v="798"/>
    <s v="Surat"/>
    <x v="6"/>
    <n v="395003"/>
    <s v="MED029"/>
    <x v="10"/>
    <x v="8"/>
    <s v="Sun Pharma"/>
    <s v="Yes"/>
    <n v="3"/>
    <n v="110.15"/>
    <n v="0"/>
    <n v="5"/>
    <x v="5"/>
    <x v="2"/>
    <n v="1"/>
    <x v="890"/>
    <n v="1"/>
    <n v="330.45000000000005"/>
    <n v="0"/>
    <n v="330.45000000000005"/>
    <n v="16.522500000000001"/>
    <n v="346.97250000000003"/>
    <n v="1"/>
  </r>
  <r>
    <s v="ORD100892"/>
    <x v="233"/>
    <x v="799"/>
    <s v="Kolkata"/>
    <x v="10"/>
    <n v="700102"/>
    <s v="MED006"/>
    <x v="18"/>
    <x v="10"/>
    <s v="USV"/>
    <s v="Yes"/>
    <n v="1"/>
    <n v="40.98"/>
    <n v="15"/>
    <n v="5"/>
    <x v="0"/>
    <x v="1"/>
    <n v="1"/>
    <x v="891"/>
    <n v="1"/>
    <n v="40.98"/>
    <n v="6.1469999999999994"/>
    <n v="34.832999999999998"/>
    <n v="1.7416499999999999"/>
    <n v="36.574649999999998"/>
    <n v="4"/>
  </r>
  <r>
    <s v="ORD100893"/>
    <x v="4"/>
    <x v="800"/>
    <s v="Hyderabad"/>
    <x v="1"/>
    <n v="500090"/>
    <s v="MED001"/>
    <x v="2"/>
    <x v="2"/>
    <s v="Cipla"/>
    <s v="No"/>
    <n v="3"/>
    <n v="31.01"/>
    <n v="0"/>
    <n v="5"/>
    <x v="0"/>
    <x v="3"/>
    <n v="1"/>
    <x v="892"/>
    <n v="1"/>
    <n v="93.03"/>
    <n v="0"/>
    <n v="93.03"/>
    <n v="4.6514999999999995"/>
    <n v="97.6815"/>
    <n v="2"/>
  </r>
  <r>
    <s v="ORD100894"/>
    <x v="85"/>
    <x v="409"/>
    <s v="Pune"/>
    <x v="3"/>
    <n v="411038"/>
    <s v="MED001"/>
    <x v="2"/>
    <x v="2"/>
    <s v="Cipla"/>
    <s v="No"/>
    <n v="2"/>
    <n v="29.06"/>
    <n v="5"/>
    <n v="5"/>
    <x v="3"/>
    <x v="1"/>
    <n v="1"/>
    <x v="893"/>
    <n v="1"/>
    <n v="58.12"/>
    <n v="2.9059999999999997"/>
    <n v="55.213999999999999"/>
    <n v="2.7606999999999999"/>
    <n v="57.974699999999999"/>
    <n v="3"/>
  </r>
  <r>
    <s v="ORD100895"/>
    <x v="174"/>
    <x v="801"/>
    <s v="Kolkata"/>
    <x v="10"/>
    <n v="700001"/>
    <s v="MED016"/>
    <x v="17"/>
    <x v="11"/>
    <s v="Emcure"/>
    <s v="No"/>
    <n v="1"/>
    <n v="107.4"/>
    <n v="15"/>
    <n v="12"/>
    <x v="1"/>
    <x v="1"/>
    <n v="1"/>
    <x v="894"/>
    <n v="1"/>
    <n v="107.4"/>
    <n v="16.11"/>
    <n v="91.29"/>
    <n v="10.954800000000001"/>
    <n v="102.24480000000001"/>
    <n v="4"/>
  </r>
  <r>
    <s v="ORD100896"/>
    <x v="517"/>
    <x v="802"/>
    <s v="Hyderabad"/>
    <x v="1"/>
    <n v="500090"/>
    <s v="MED016"/>
    <x v="17"/>
    <x v="11"/>
    <s v="Emcure"/>
    <s v="No"/>
    <n v="1"/>
    <n v="100.88"/>
    <n v="5"/>
    <n v="5"/>
    <x v="4"/>
    <x v="1"/>
    <n v="1"/>
    <x v="895"/>
    <n v="1"/>
    <n v="100.88"/>
    <n v="5.0439999999999996"/>
    <n v="95.835999999999999"/>
    <n v="4.7918000000000003"/>
    <n v="100.62779999999999"/>
    <n v="2"/>
  </r>
  <r>
    <s v="ORD100897"/>
    <x v="517"/>
    <x v="803"/>
    <s v="Ahmedabad"/>
    <x v="6"/>
    <n v="380015"/>
    <s v="MED006"/>
    <x v="18"/>
    <x v="10"/>
    <s v="USV"/>
    <s v="Yes"/>
    <n v="1"/>
    <n v="48.68"/>
    <n v="0"/>
    <n v="18"/>
    <x v="0"/>
    <x v="1"/>
    <n v="1"/>
    <x v="896"/>
    <n v="1"/>
    <n v="48.68"/>
    <n v="0"/>
    <n v="48.68"/>
    <n v="8.7623999999999995"/>
    <n v="57.442399999999999"/>
    <n v="2"/>
  </r>
  <r>
    <s v="ORD100898"/>
    <x v="177"/>
    <x v="804"/>
    <s v="Kolkata"/>
    <x v="10"/>
    <n v="700029"/>
    <s v="MED024"/>
    <x v="0"/>
    <x v="0"/>
    <s v="Abbott"/>
    <s v="No"/>
    <n v="1"/>
    <n v="119.95"/>
    <n v="10"/>
    <n v="12"/>
    <x v="0"/>
    <x v="0"/>
    <n v="1"/>
    <x v="897"/>
    <n v="1"/>
    <n v="119.95"/>
    <n v="11.994999999999999"/>
    <n v="107.955"/>
    <n v="12.954600000000001"/>
    <n v="120.9096"/>
    <n v="2"/>
  </r>
  <r>
    <s v="ORD100899"/>
    <x v="518"/>
    <x v="581"/>
    <s v="Chandigarh"/>
    <x v="4"/>
    <n v="160036"/>
    <s v="MED023"/>
    <x v="8"/>
    <x v="7"/>
    <s v="Lacto Calamine"/>
    <s v="No"/>
    <n v="1"/>
    <n v="323.76"/>
    <n v="10"/>
    <n v="12"/>
    <x v="3"/>
    <x v="0"/>
    <n v="1"/>
    <x v="898"/>
    <n v="1"/>
    <n v="323.76"/>
    <n v="32.375999999999998"/>
    <n v="291.38400000000001"/>
    <n v="34.966080000000005"/>
    <n v="326.35008000000005"/>
    <n v="3"/>
  </r>
  <r>
    <s v="ORD100899"/>
    <x v="264"/>
    <x v="805"/>
    <s v="Delhi"/>
    <x v="0"/>
    <n v="110001"/>
    <s v="MED005"/>
    <x v="11"/>
    <x v="5"/>
    <s v="Cipla"/>
    <s v="Yes"/>
    <n v="1"/>
    <n v="96.43"/>
    <n v="10"/>
    <n v="5"/>
    <x v="3"/>
    <x v="2"/>
    <n v="1"/>
    <x v="899"/>
    <n v="1"/>
    <n v="96.43"/>
    <n v="9.6430000000000007"/>
    <n v="86.787000000000006"/>
    <n v="4.3393500000000005"/>
    <n v="91.126350000000002"/>
    <n v="1"/>
  </r>
  <r>
    <s v="ORD100901"/>
    <x v="256"/>
    <x v="806"/>
    <s v="Delhi"/>
    <x v="0"/>
    <n v="110024"/>
    <s v="MED014"/>
    <x v="19"/>
    <x v="3"/>
    <s v="Abbott"/>
    <s v="No"/>
    <n v="2"/>
    <n v="138.65"/>
    <n v="0"/>
    <n v="12"/>
    <x v="5"/>
    <x v="1"/>
    <n v="1"/>
    <x v="900"/>
    <n v="1"/>
    <n v="277.3"/>
    <n v="0"/>
    <n v="277.3"/>
    <n v="33.276000000000003"/>
    <n v="310.57600000000002"/>
    <n v="2"/>
  </r>
  <r>
    <s v="ORD100902"/>
    <x v="220"/>
    <x v="807"/>
    <s v="Chennai"/>
    <x v="7"/>
    <n v="600096"/>
    <s v="MED025"/>
    <x v="27"/>
    <x v="0"/>
    <s v="Blue Cross"/>
    <s v="Yes"/>
    <n v="1"/>
    <n v="61.82"/>
    <n v="10"/>
    <n v="18"/>
    <x v="2"/>
    <x v="3"/>
    <n v="1"/>
    <x v="901"/>
    <n v="1"/>
    <n v="61.82"/>
    <n v="6.1820000000000004"/>
    <n v="55.637999999999998"/>
    <n v="10.01484"/>
    <n v="65.652839999999998"/>
    <n v="2"/>
  </r>
  <r>
    <s v="ORD100903"/>
    <x v="243"/>
    <x v="808"/>
    <s v="Noida"/>
    <x v="9"/>
    <n v="201303"/>
    <s v="MED017"/>
    <x v="1"/>
    <x v="1"/>
    <s v="Abbott"/>
    <s v="No"/>
    <n v="2"/>
    <n v="125.68"/>
    <n v="15"/>
    <n v="18"/>
    <x v="2"/>
    <x v="1"/>
    <n v="1"/>
    <x v="902"/>
    <n v="1"/>
    <n v="251.36"/>
    <n v="37.704000000000001"/>
    <n v="213.65600000000001"/>
    <n v="38.458080000000002"/>
    <n v="252.11408"/>
    <n v="2"/>
  </r>
  <r>
    <s v="ORD100903"/>
    <x v="36"/>
    <x v="809"/>
    <s v="Hyderabad"/>
    <x v="1"/>
    <n v="500084"/>
    <s v="MED030"/>
    <x v="28"/>
    <x v="8"/>
    <s v="Cipla"/>
    <s v="Yes"/>
    <n v="1"/>
    <n v="252.16"/>
    <n v="0"/>
    <n v="5"/>
    <x v="1"/>
    <x v="1"/>
    <n v="1"/>
    <x v="903"/>
    <n v="1"/>
    <n v="252.16"/>
    <n v="0"/>
    <n v="252.16"/>
    <n v="12.607999999999999"/>
    <n v="264.76799999999997"/>
    <n v="2"/>
  </r>
  <r>
    <s v="ORD100905"/>
    <x v="364"/>
    <x v="408"/>
    <s v="Pune"/>
    <x v="3"/>
    <n v="411001"/>
    <s v="MED014"/>
    <x v="19"/>
    <x v="3"/>
    <s v="Abbott"/>
    <s v="No"/>
    <n v="2"/>
    <n v="147.56"/>
    <n v="10"/>
    <n v="5"/>
    <x v="4"/>
    <x v="2"/>
    <n v="1"/>
    <x v="904"/>
    <n v="1"/>
    <n v="295.12"/>
    <n v="29.511999999999997"/>
    <n v="265.608"/>
    <n v="13.2804"/>
    <n v="278.88839999999999"/>
    <n v="1"/>
  </r>
  <r>
    <s v="ORD100906"/>
    <x v="402"/>
    <x v="810"/>
    <s v="Kolkata"/>
    <x v="10"/>
    <n v="700029"/>
    <s v="MED008"/>
    <x v="7"/>
    <x v="6"/>
    <s v="Zydus"/>
    <s v="Yes"/>
    <n v="1"/>
    <n v="55.36"/>
    <n v="0"/>
    <n v="5"/>
    <x v="2"/>
    <x v="1"/>
    <n v="1"/>
    <x v="905"/>
    <n v="1"/>
    <n v="55.36"/>
    <n v="0"/>
    <n v="55.36"/>
    <n v="2.7680000000000002"/>
    <n v="58.128"/>
    <n v="4"/>
  </r>
  <r>
    <s v="ORD100907"/>
    <x v="519"/>
    <x v="811"/>
    <s v="Kolkata"/>
    <x v="10"/>
    <n v="700001"/>
    <s v="MED006"/>
    <x v="18"/>
    <x v="10"/>
    <s v="USV"/>
    <s v="Yes"/>
    <n v="1"/>
    <n v="45.57"/>
    <n v="5"/>
    <n v="5"/>
    <x v="3"/>
    <x v="1"/>
    <n v="1"/>
    <x v="906"/>
    <n v="1"/>
    <n v="45.57"/>
    <n v="2.2784999999999997"/>
    <n v="43.291499999999999"/>
    <n v="2.1645749999999997"/>
    <n v="45.456074999999998"/>
    <n v="2"/>
  </r>
  <r>
    <s v="ORD100908"/>
    <x v="471"/>
    <x v="812"/>
    <s v="Pune"/>
    <x v="3"/>
    <n v="411038"/>
    <s v="MED024"/>
    <x v="0"/>
    <x v="0"/>
    <s v="Abbott"/>
    <s v="No"/>
    <n v="3"/>
    <n v="145.88"/>
    <n v="5"/>
    <n v="12"/>
    <x v="2"/>
    <x v="1"/>
    <n v="1"/>
    <x v="907"/>
    <n v="1"/>
    <n v="437.64"/>
    <n v="21.881999999999998"/>
    <n v="415.75799999999998"/>
    <n v="49.890959999999993"/>
    <n v="465.64895999999999"/>
    <n v="2"/>
  </r>
  <r>
    <s v="ORD100909"/>
    <x v="303"/>
    <x v="813"/>
    <s v="Surat"/>
    <x v="6"/>
    <n v="395003"/>
    <s v="MED004"/>
    <x v="5"/>
    <x v="5"/>
    <s v="Sun Pharma"/>
    <s v="Yes"/>
    <n v="1"/>
    <n v="118.85"/>
    <n v="0"/>
    <n v="12"/>
    <x v="2"/>
    <x v="3"/>
    <n v="1"/>
    <x v="908"/>
    <n v="1"/>
    <n v="118.85"/>
    <n v="0"/>
    <n v="118.85"/>
    <n v="14.261999999999999"/>
    <n v="133.11199999999999"/>
    <n v="0"/>
  </r>
  <r>
    <s v="ORD100910"/>
    <x v="520"/>
    <x v="482"/>
    <s v="Lucknow"/>
    <x v="9"/>
    <n v="226010"/>
    <s v="MED011"/>
    <x v="23"/>
    <x v="1"/>
    <s v="Cipla"/>
    <s v="No"/>
    <n v="1"/>
    <n v="25.2"/>
    <n v="10"/>
    <n v="12"/>
    <x v="0"/>
    <x v="1"/>
    <n v="1"/>
    <x v="909"/>
    <n v="1"/>
    <n v="25.2"/>
    <n v="2.52"/>
    <n v="22.68"/>
    <n v="2.7215999999999996"/>
    <n v="25.401599999999998"/>
    <n v="3"/>
  </r>
  <r>
    <s v="ORD100911"/>
    <x v="65"/>
    <x v="810"/>
    <s v="Chennai"/>
    <x v="7"/>
    <n v="600040"/>
    <s v="MED029"/>
    <x v="10"/>
    <x v="8"/>
    <s v="Sun Pharma"/>
    <s v="Yes"/>
    <n v="4"/>
    <n v="108.82"/>
    <n v="15"/>
    <n v="5"/>
    <x v="1"/>
    <x v="1"/>
    <n v="1"/>
    <x v="910"/>
    <n v="1"/>
    <n v="435.28"/>
    <n v="65.292000000000002"/>
    <n v="369.98799999999994"/>
    <n v="18.499399999999994"/>
    <n v="388.48739999999992"/>
    <n v="4"/>
  </r>
  <r>
    <s v="ORD100912"/>
    <x v="521"/>
    <x v="236"/>
    <s v="Kolkata"/>
    <x v="10"/>
    <n v="700029"/>
    <s v="MED017"/>
    <x v="1"/>
    <x v="1"/>
    <s v="Abbott"/>
    <s v="No"/>
    <n v="4"/>
    <n v="137.16999999999999"/>
    <n v="0"/>
    <n v="12"/>
    <x v="3"/>
    <x v="1"/>
    <n v="1"/>
    <x v="911"/>
    <n v="1"/>
    <n v="548.67999999999995"/>
    <n v="0"/>
    <n v="548.67999999999995"/>
    <n v="65.8416"/>
    <n v="614.52159999999992"/>
    <n v="5"/>
  </r>
  <r>
    <s v="ORD100913"/>
    <x v="371"/>
    <x v="814"/>
    <s v="Gurugram"/>
    <x v="11"/>
    <n v="122018"/>
    <s v="MED023"/>
    <x v="8"/>
    <x v="7"/>
    <s v="Lacto Calamine"/>
    <s v="No"/>
    <n v="1"/>
    <n v="328.88"/>
    <n v="5"/>
    <n v="12"/>
    <x v="0"/>
    <x v="1"/>
    <n v="1"/>
    <x v="912"/>
    <n v="1"/>
    <n v="328.88"/>
    <n v="16.444000000000003"/>
    <n v="312.43599999999998"/>
    <n v="37.492319999999999"/>
    <n v="349.92831999999999"/>
    <n v="2"/>
  </r>
  <r>
    <s v="ORD100914"/>
    <x v="522"/>
    <x v="484"/>
    <s v="Jaipur"/>
    <x v="5"/>
    <n v="302017"/>
    <s v="MED025"/>
    <x v="27"/>
    <x v="0"/>
    <s v="Blue Cross"/>
    <s v="Yes"/>
    <n v="1"/>
    <n v="67.86"/>
    <n v="0"/>
    <n v="5"/>
    <x v="5"/>
    <x v="1"/>
    <n v="1"/>
    <x v="913"/>
    <n v="1"/>
    <n v="67.86"/>
    <n v="0"/>
    <n v="67.86"/>
    <n v="3.3930000000000002"/>
    <n v="71.253"/>
    <n v="4"/>
  </r>
  <r>
    <s v="ORD100915"/>
    <x v="174"/>
    <x v="815"/>
    <s v="Jaipur"/>
    <x v="5"/>
    <n v="302019"/>
    <s v="MED015"/>
    <x v="24"/>
    <x v="11"/>
    <s v="Abbott"/>
    <s v="No"/>
    <n v="2"/>
    <n v="51.58"/>
    <n v="5"/>
    <n v="5"/>
    <x v="3"/>
    <x v="1"/>
    <n v="1"/>
    <x v="914"/>
    <n v="1"/>
    <n v="103.16"/>
    <n v="5.1579999999999995"/>
    <n v="98.001999999999995"/>
    <n v="4.9001000000000001"/>
    <n v="102.90209999999999"/>
    <n v="3"/>
  </r>
  <r>
    <s v="ORD100916"/>
    <x v="417"/>
    <x v="816"/>
    <s v="Delhi"/>
    <x v="0"/>
    <n v="110024"/>
    <s v="MED018"/>
    <x v="14"/>
    <x v="8"/>
    <s v="Mankind"/>
    <s v="No"/>
    <n v="1"/>
    <n v="102.41"/>
    <n v="0"/>
    <n v="5"/>
    <x v="4"/>
    <x v="1"/>
    <n v="1"/>
    <x v="915"/>
    <n v="1"/>
    <n v="102.41"/>
    <n v="0"/>
    <n v="102.41"/>
    <n v="5.1204999999999998"/>
    <n v="107.53049999999999"/>
    <n v="3"/>
  </r>
  <r>
    <s v="ORD100917"/>
    <x v="523"/>
    <x v="817"/>
    <s v="Hyderabad"/>
    <x v="1"/>
    <n v="500081"/>
    <s v="MED018"/>
    <x v="14"/>
    <x v="8"/>
    <s v="Mankind"/>
    <s v="No"/>
    <n v="1"/>
    <n v="121.34"/>
    <n v="10"/>
    <n v="5"/>
    <x v="0"/>
    <x v="1"/>
    <n v="1"/>
    <x v="916"/>
    <n v="1"/>
    <n v="121.34"/>
    <n v="12.134"/>
    <n v="109.206"/>
    <n v="5.4603000000000002"/>
    <n v="114.66630000000001"/>
    <n v="3"/>
  </r>
  <r>
    <s v="ORD100918"/>
    <x v="524"/>
    <x v="818"/>
    <s v="Chennai"/>
    <x v="7"/>
    <n v="600018"/>
    <s v="MED011"/>
    <x v="23"/>
    <x v="1"/>
    <s v="Cipla"/>
    <s v="No"/>
    <n v="6"/>
    <n v="26.23"/>
    <n v="0"/>
    <n v="5"/>
    <x v="3"/>
    <x v="1"/>
    <n v="1"/>
    <x v="917"/>
    <n v="1"/>
    <n v="157.38"/>
    <n v="0"/>
    <n v="157.38"/>
    <n v="7.8689999999999998"/>
    <n v="165.249"/>
    <n v="4"/>
  </r>
  <r>
    <s v="ORD100919"/>
    <x v="525"/>
    <x v="819"/>
    <s v="Chandigarh"/>
    <x v="4"/>
    <n v="160022"/>
    <s v="MED028"/>
    <x v="3"/>
    <x v="3"/>
    <s v="Abbott"/>
    <s v="No"/>
    <n v="3"/>
    <n v="119.98"/>
    <n v="0"/>
    <n v="18"/>
    <x v="3"/>
    <x v="1"/>
    <n v="1"/>
    <x v="918"/>
    <n v="1"/>
    <n v="359.94"/>
    <n v="0"/>
    <n v="359.94"/>
    <n v="64.789199999999994"/>
    <n v="424.72919999999999"/>
    <n v="7"/>
  </r>
  <r>
    <s v="ORD100920"/>
    <x v="202"/>
    <x v="820"/>
    <s v="Jaipur"/>
    <x v="5"/>
    <n v="302021"/>
    <s v="MED007"/>
    <x v="15"/>
    <x v="10"/>
    <s v="Sanofi"/>
    <s v="Yes"/>
    <n v="3"/>
    <n v="70.47"/>
    <n v="5"/>
    <n v="12"/>
    <x v="2"/>
    <x v="3"/>
    <n v="1"/>
    <x v="919"/>
    <n v="1"/>
    <n v="211.41"/>
    <n v="10.570499999999999"/>
    <n v="200.83949999999999"/>
    <n v="24.100739999999995"/>
    <n v="224.94023999999999"/>
    <n v="2"/>
  </r>
  <r>
    <s v="ORD100921"/>
    <x v="419"/>
    <x v="821"/>
    <s v="Bengaluru"/>
    <x v="8"/>
    <n v="560034"/>
    <s v="MED029"/>
    <x v="10"/>
    <x v="8"/>
    <s v="Sun Pharma"/>
    <s v="Yes"/>
    <n v="2"/>
    <n v="99.36"/>
    <n v="5"/>
    <n v="5"/>
    <x v="5"/>
    <x v="3"/>
    <n v="1"/>
    <x v="920"/>
    <n v="1"/>
    <n v="198.72"/>
    <n v="9.9359999999999999"/>
    <n v="188.78399999999999"/>
    <n v="9.4391999999999996"/>
    <n v="198.22319999999999"/>
    <n v="1"/>
  </r>
  <r>
    <s v="ORD100922"/>
    <x v="282"/>
    <x v="822"/>
    <s v="Chennai"/>
    <x v="7"/>
    <n v="600100"/>
    <s v="MED001"/>
    <x v="2"/>
    <x v="2"/>
    <s v="Cipla"/>
    <s v="No"/>
    <n v="1"/>
    <n v="33.57"/>
    <n v="10"/>
    <n v="18"/>
    <x v="2"/>
    <x v="1"/>
    <n v="1"/>
    <x v="921"/>
    <n v="1"/>
    <n v="33.57"/>
    <n v="3.3569999999999998"/>
    <n v="30.213000000000001"/>
    <n v="5.4383400000000002"/>
    <n v="35.651340000000005"/>
    <n v="4"/>
  </r>
  <r>
    <s v="ORD100922"/>
    <x v="102"/>
    <x v="666"/>
    <s v="Ahmedabad"/>
    <x v="6"/>
    <n v="380001"/>
    <s v="MED030"/>
    <x v="28"/>
    <x v="8"/>
    <s v="Cipla"/>
    <s v="Yes"/>
    <n v="2"/>
    <n v="281.77"/>
    <n v="10"/>
    <n v="5"/>
    <x v="5"/>
    <x v="1"/>
    <n v="1"/>
    <x v="922"/>
    <n v="1"/>
    <n v="563.54"/>
    <n v="56.353999999999999"/>
    <n v="507.18599999999998"/>
    <n v="25.359299999999998"/>
    <n v="532.5453"/>
    <n v="3"/>
  </r>
  <r>
    <s v="ORD100924"/>
    <x v="526"/>
    <x v="823"/>
    <s v="Indore"/>
    <x v="2"/>
    <n v="452001"/>
    <s v="MED001"/>
    <x v="2"/>
    <x v="2"/>
    <s v="Cipla"/>
    <s v="No"/>
    <n v="3"/>
    <n v="31.62"/>
    <n v="0"/>
    <n v="5"/>
    <x v="4"/>
    <x v="1"/>
    <n v="1"/>
    <x v="923"/>
    <n v="1"/>
    <n v="94.86"/>
    <n v="0"/>
    <n v="94.86"/>
    <n v="4.7430000000000003"/>
    <n v="99.602999999999994"/>
    <n v="2"/>
  </r>
  <r>
    <s v="ORD100925"/>
    <x v="527"/>
    <x v="824"/>
    <s v="Gurugram"/>
    <x v="11"/>
    <n v="122001"/>
    <s v="MED001"/>
    <x v="2"/>
    <x v="2"/>
    <s v="Cipla"/>
    <s v="No"/>
    <n v="5"/>
    <n v="27.26"/>
    <n v="10"/>
    <n v="5"/>
    <x v="2"/>
    <x v="1"/>
    <n v="1"/>
    <x v="924"/>
    <n v="1"/>
    <n v="136.30000000000001"/>
    <n v="13.63"/>
    <n v="122.67000000000002"/>
    <n v="6.1335000000000015"/>
    <n v="128.80350000000001"/>
    <n v="3"/>
  </r>
  <r>
    <s v="ORD100926"/>
    <x v="271"/>
    <x v="825"/>
    <s v="Indore"/>
    <x v="2"/>
    <n v="452016"/>
    <s v="MED006"/>
    <x v="18"/>
    <x v="10"/>
    <s v="USV"/>
    <s v="Yes"/>
    <n v="1"/>
    <n v="45.42"/>
    <n v="0"/>
    <n v="12"/>
    <x v="3"/>
    <x v="1"/>
    <n v="1"/>
    <x v="925"/>
    <n v="1"/>
    <n v="45.42"/>
    <n v="0"/>
    <n v="45.42"/>
    <n v="5.4503999999999992"/>
    <n v="50.870400000000004"/>
    <n v="3"/>
  </r>
  <r>
    <s v="ORD100926"/>
    <x v="382"/>
    <x v="826"/>
    <s v="Jaipur"/>
    <x v="5"/>
    <n v="302017"/>
    <s v="MED010"/>
    <x v="13"/>
    <x v="1"/>
    <s v="Sun Pharma"/>
    <s v="Yes"/>
    <n v="1"/>
    <n v="78.349999999999994"/>
    <n v="5"/>
    <n v="5"/>
    <x v="0"/>
    <x v="1"/>
    <n v="1"/>
    <x v="926"/>
    <n v="1"/>
    <n v="78.349999999999994"/>
    <n v="3.9175"/>
    <n v="74.43249999999999"/>
    <n v="3.7216249999999995"/>
    <n v="78.154124999999993"/>
    <n v="2"/>
  </r>
  <r>
    <s v="ORD100928"/>
    <x v="132"/>
    <x v="827"/>
    <s v="Chandigarh"/>
    <x v="4"/>
    <n v="160001"/>
    <s v="MED010"/>
    <x v="13"/>
    <x v="1"/>
    <s v="Sun Pharma"/>
    <s v="Yes"/>
    <n v="1"/>
    <n v="78.209999999999994"/>
    <n v="5"/>
    <n v="18"/>
    <x v="1"/>
    <x v="1"/>
    <n v="1"/>
    <x v="927"/>
    <n v="1"/>
    <n v="78.209999999999994"/>
    <n v="3.9104999999999994"/>
    <n v="74.299499999999995"/>
    <n v="13.373909999999999"/>
    <n v="87.67340999999999"/>
    <n v="1"/>
  </r>
  <r>
    <s v="ORD100929"/>
    <x v="528"/>
    <x v="828"/>
    <s v="Chennai"/>
    <x v="7"/>
    <n v="600001"/>
    <s v="MED012"/>
    <x v="29"/>
    <x v="3"/>
    <s v="Mankind"/>
    <s v="No"/>
    <n v="1"/>
    <n v="116.41"/>
    <n v="5"/>
    <n v="5"/>
    <x v="5"/>
    <x v="1"/>
    <n v="1"/>
    <x v="928"/>
    <n v="1"/>
    <n v="116.41"/>
    <n v="5.8204999999999991"/>
    <n v="110.5895"/>
    <n v="5.5294749999999997"/>
    <n v="116.11897500000001"/>
    <n v="2"/>
  </r>
  <r>
    <s v="ORD100930"/>
    <x v="172"/>
    <x v="829"/>
    <s v="Lucknow"/>
    <x v="9"/>
    <n v="226024"/>
    <s v="MED006"/>
    <x v="18"/>
    <x v="10"/>
    <s v="USV"/>
    <s v="Yes"/>
    <n v="2"/>
    <n v="41.43"/>
    <n v="10"/>
    <n v="5"/>
    <x v="4"/>
    <x v="2"/>
    <n v="1"/>
    <x v="929"/>
    <n v="1"/>
    <n v="82.86"/>
    <n v="8.2859999999999996"/>
    <n v="74.573999999999998"/>
    <n v="3.7286999999999999"/>
    <n v="78.302700000000002"/>
    <n v="2"/>
  </r>
  <r>
    <s v="ORD100931"/>
    <x v="529"/>
    <x v="156"/>
    <s v="Chandigarh"/>
    <x v="4"/>
    <n v="160001"/>
    <s v="MED012"/>
    <x v="29"/>
    <x v="3"/>
    <s v="Mankind"/>
    <s v="No"/>
    <n v="4"/>
    <n v="131.87"/>
    <n v="10"/>
    <n v="5"/>
    <x v="2"/>
    <x v="1"/>
    <n v="1"/>
    <x v="930"/>
    <n v="1"/>
    <n v="527.48"/>
    <n v="52.748000000000005"/>
    <n v="474.73200000000003"/>
    <n v="23.736600000000003"/>
    <n v="498.46860000000004"/>
    <n v="3"/>
  </r>
  <r>
    <s v="ORD100932"/>
    <x v="530"/>
    <x v="830"/>
    <s v="Noida"/>
    <x v="9"/>
    <n v="201305"/>
    <s v="MED026"/>
    <x v="20"/>
    <x v="9"/>
    <s v="Cipla"/>
    <s v="No"/>
    <n v="3"/>
    <n v="191.74"/>
    <n v="0"/>
    <n v="12"/>
    <x v="3"/>
    <x v="1"/>
    <n v="1"/>
    <x v="931"/>
    <n v="1"/>
    <n v="575.22"/>
    <n v="0"/>
    <n v="575.22"/>
    <n v="69.02640000000001"/>
    <n v="644.24639999999999"/>
    <n v="2"/>
  </r>
  <r>
    <s v="ORD100932"/>
    <x v="73"/>
    <x v="831"/>
    <s v="Bengaluru"/>
    <x v="8"/>
    <n v="560066"/>
    <s v="MED025"/>
    <x v="27"/>
    <x v="0"/>
    <s v="Blue Cross"/>
    <s v="Yes"/>
    <n v="1"/>
    <n v="62.8"/>
    <n v="5"/>
    <n v="18"/>
    <x v="5"/>
    <x v="2"/>
    <n v="1"/>
    <x v="932"/>
    <n v="1"/>
    <n v="62.8"/>
    <n v="3.14"/>
    <n v="59.66"/>
    <n v="10.738799999999999"/>
    <n v="70.398799999999994"/>
    <n v="0"/>
  </r>
  <r>
    <s v="ORD100932"/>
    <x v="161"/>
    <x v="832"/>
    <s v="Kolkata"/>
    <x v="10"/>
    <n v="700019"/>
    <s v="MED014"/>
    <x v="19"/>
    <x v="3"/>
    <s v="Abbott"/>
    <s v="No"/>
    <n v="2"/>
    <n v="148.69"/>
    <n v="5"/>
    <n v="12"/>
    <x v="1"/>
    <x v="1"/>
    <n v="1"/>
    <x v="933"/>
    <n v="1"/>
    <n v="297.38"/>
    <n v="14.869000000000002"/>
    <n v="282.51099999999997"/>
    <n v="33.901319999999998"/>
    <n v="316.41231999999997"/>
    <n v="2"/>
  </r>
  <r>
    <s v="ORD100935"/>
    <x v="531"/>
    <x v="833"/>
    <s v="Lucknow"/>
    <x v="9"/>
    <n v="226016"/>
    <s v="MED025"/>
    <x v="27"/>
    <x v="0"/>
    <s v="Blue Cross"/>
    <s v="Yes"/>
    <n v="2"/>
    <n v="70.33"/>
    <n v="10"/>
    <n v="5"/>
    <x v="0"/>
    <x v="1"/>
    <n v="1"/>
    <x v="934"/>
    <n v="1"/>
    <n v="140.66"/>
    <n v="14.065999999999999"/>
    <n v="126.59399999999999"/>
    <n v="6.3296999999999999"/>
    <n v="132.9237"/>
    <n v="2"/>
  </r>
  <r>
    <s v="ORD100936"/>
    <x v="64"/>
    <x v="834"/>
    <s v="Jaipur"/>
    <x v="5"/>
    <n v="302019"/>
    <s v="MED016"/>
    <x v="17"/>
    <x v="11"/>
    <s v="Emcure"/>
    <s v="No"/>
    <n v="5"/>
    <n v="118.51"/>
    <n v="0"/>
    <n v="5"/>
    <x v="2"/>
    <x v="1"/>
    <n v="1"/>
    <x v="935"/>
    <n v="1"/>
    <n v="592.55000000000007"/>
    <n v="0"/>
    <n v="592.55000000000007"/>
    <n v="29.627500000000005"/>
    <n v="622.17750000000012"/>
    <n v="2"/>
  </r>
  <r>
    <s v="ORD100937"/>
    <x v="532"/>
    <x v="835"/>
    <s v="Hyderabad"/>
    <x v="1"/>
    <n v="500032"/>
    <s v="MED007"/>
    <x v="15"/>
    <x v="10"/>
    <s v="Sanofi"/>
    <s v="Yes"/>
    <n v="3"/>
    <n v="67.13"/>
    <n v="0"/>
    <n v="18"/>
    <x v="1"/>
    <x v="1"/>
    <n v="1"/>
    <x v="936"/>
    <n v="1"/>
    <n v="201.39"/>
    <n v="0"/>
    <n v="201.39"/>
    <n v="36.250199999999992"/>
    <n v="237.64019999999999"/>
    <n v="2"/>
  </r>
  <r>
    <s v="ORD100938"/>
    <x v="143"/>
    <x v="499"/>
    <s v="Delhi"/>
    <x v="0"/>
    <n v="110024"/>
    <s v="MED023"/>
    <x v="8"/>
    <x v="7"/>
    <s v="Lacto Calamine"/>
    <s v="No"/>
    <n v="1"/>
    <n v="310.07"/>
    <n v="5"/>
    <n v="12"/>
    <x v="0"/>
    <x v="1"/>
    <n v="1"/>
    <x v="937"/>
    <n v="1"/>
    <n v="310.07"/>
    <n v="15.503499999999999"/>
    <n v="294.56650000000002"/>
    <n v="35.34798"/>
    <n v="329.91448000000003"/>
    <n v="3"/>
  </r>
  <r>
    <s v="ORD100939"/>
    <x v="393"/>
    <x v="836"/>
    <s v="Mumbai"/>
    <x v="3"/>
    <n v="400076"/>
    <s v="MED001"/>
    <x v="2"/>
    <x v="2"/>
    <s v="Cipla"/>
    <s v="No"/>
    <n v="2"/>
    <n v="32.99"/>
    <n v="0"/>
    <n v="5"/>
    <x v="3"/>
    <x v="1"/>
    <n v="1"/>
    <x v="938"/>
    <n v="1"/>
    <n v="65.98"/>
    <n v="0"/>
    <n v="65.98"/>
    <n v="3.2990000000000004"/>
    <n v="69.279000000000011"/>
    <n v="2"/>
  </r>
  <r>
    <s v="ORD100940"/>
    <x v="78"/>
    <x v="837"/>
    <s v="Ahmedabad"/>
    <x v="6"/>
    <n v="380054"/>
    <s v="MED014"/>
    <x v="19"/>
    <x v="3"/>
    <s v="Abbott"/>
    <s v="No"/>
    <n v="3"/>
    <n v="144.97999999999999"/>
    <n v="10"/>
    <n v="5"/>
    <x v="0"/>
    <x v="1"/>
    <n v="1"/>
    <x v="939"/>
    <n v="1"/>
    <n v="434.93999999999994"/>
    <n v="43.494"/>
    <n v="391.44599999999991"/>
    <n v="19.572299999999995"/>
    <n v="411.0182999999999"/>
    <n v="3"/>
  </r>
  <r>
    <s v="ORD100940"/>
    <x v="152"/>
    <x v="838"/>
    <s v="Lucknow"/>
    <x v="9"/>
    <n v="226021"/>
    <s v="MED025"/>
    <x v="27"/>
    <x v="0"/>
    <s v="Blue Cross"/>
    <s v="Yes"/>
    <n v="1"/>
    <n v="60.01"/>
    <n v="5"/>
    <n v="12"/>
    <x v="5"/>
    <x v="1"/>
    <n v="1"/>
    <x v="940"/>
    <n v="1"/>
    <n v="60.01"/>
    <n v="3.0005000000000002"/>
    <n v="57.009499999999996"/>
    <n v="6.8411399999999993"/>
    <n v="63.850639999999999"/>
    <n v="3"/>
  </r>
  <r>
    <s v="ORD100942"/>
    <x v="356"/>
    <x v="839"/>
    <s v="Noida"/>
    <x v="9"/>
    <n v="201305"/>
    <s v="MED008"/>
    <x v="7"/>
    <x v="6"/>
    <s v="Zydus"/>
    <s v="Yes"/>
    <n v="2"/>
    <n v="57.18"/>
    <n v="20"/>
    <n v="12"/>
    <x v="2"/>
    <x v="1"/>
    <n v="1"/>
    <x v="941"/>
    <n v="1"/>
    <n v="114.36"/>
    <n v="22.872"/>
    <n v="91.488"/>
    <n v="10.97856"/>
    <n v="102.46656"/>
    <n v="2"/>
  </r>
  <r>
    <s v="ORD100943"/>
    <x v="259"/>
    <x v="389"/>
    <s v="Kolkata"/>
    <x v="10"/>
    <n v="700091"/>
    <s v="MED006"/>
    <x v="18"/>
    <x v="10"/>
    <s v="USV"/>
    <s v="Yes"/>
    <n v="3"/>
    <n v="51.46"/>
    <n v="10"/>
    <n v="5"/>
    <x v="1"/>
    <x v="2"/>
    <n v="1"/>
    <x v="942"/>
    <n v="1"/>
    <n v="154.38"/>
    <n v="15.437999999999999"/>
    <n v="138.94200000000001"/>
    <n v="6.9471000000000007"/>
    <n v="145.88910000000001"/>
    <n v="2"/>
  </r>
  <r>
    <s v="ORD100944"/>
    <x v="114"/>
    <x v="840"/>
    <s v="Kolkata"/>
    <x v="10"/>
    <n v="700001"/>
    <s v="MED006"/>
    <x v="18"/>
    <x v="10"/>
    <s v="USV"/>
    <s v="Yes"/>
    <n v="1"/>
    <n v="44.11"/>
    <n v="5"/>
    <n v="5"/>
    <x v="0"/>
    <x v="1"/>
    <n v="1"/>
    <x v="943"/>
    <n v="1"/>
    <n v="44.11"/>
    <n v="2.2055000000000002"/>
    <n v="41.904499999999999"/>
    <n v="2.0952249999999997"/>
    <n v="43.999724999999998"/>
    <n v="1"/>
  </r>
  <r>
    <s v="ORD100945"/>
    <x v="49"/>
    <x v="841"/>
    <s v="Hyderabad"/>
    <x v="1"/>
    <n v="500081"/>
    <s v="MED010"/>
    <x v="13"/>
    <x v="1"/>
    <s v="Sun Pharma"/>
    <s v="Yes"/>
    <n v="1"/>
    <n v="63.61"/>
    <n v="0"/>
    <n v="5"/>
    <x v="2"/>
    <x v="1"/>
    <n v="1"/>
    <x v="944"/>
    <n v="1"/>
    <n v="63.61"/>
    <n v="0"/>
    <n v="63.61"/>
    <n v="3.1805000000000003"/>
    <n v="66.790499999999994"/>
    <n v="4"/>
  </r>
  <r>
    <s v="ORD100946"/>
    <x v="533"/>
    <x v="610"/>
    <s v="Chennai"/>
    <x v="7"/>
    <n v="600001"/>
    <s v="MED003"/>
    <x v="6"/>
    <x v="4"/>
    <s v="Dr. Reddy's"/>
    <s v="No"/>
    <n v="5"/>
    <n v="28.91"/>
    <n v="5"/>
    <n v="12"/>
    <x v="0"/>
    <x v="2"/>
    <n v="1"/>
    <x v="945"/>
    <n v="1"/>
    <n v="144.55000000000001"/>
    <n v="7.2275"/>
    <n v="137.32250000000002"/>
    <n v="16.478700000000003"/>
    <n v="153.80120000000002"/>
    <n v="4"/>
  </r>
  <r>
    <s v="ORD100946"/>
    <x v="362"/>
    <x v="842"/>
    <s v="Pune"/>
    <x v="3"/>
    <n v="411038"/>
    <s v="MED025"/>
    <x v="27"/>
    <x v="0"/>
    <s v="Blue Cross"/>
    <s v="Yes"/>
    <n v="1"/>
    <n v="64.19"/>
    <n v="0"/>
    <n v="12"/>
    <x v="2"/>
    <x v="1"/>
    <n v="1"/>
    <x v="946"/>
    <n v="1"/>
    <n v="64.19"/>
    <n v="0"/>
    <n v="64.19"/>
    <n v="7.7027999999999999"/>
    <n v="71.892799999999994"/>
    <n v="5"/>
  </r>
  <r>
    <s v="ORD100948"/>
    <x v="534"/>
    <x v="843"/>
    <s v="Jaipur"/>
    <x v="5"/>
    <n v="302033"/>
    <s v="MED026"/>
    <x v="20"/>
    <x v="9"/>
    <s v="Cipla"/>
    <s v="No"/>
    <n v="3"/>
    <n v="168.42"/>
    <n v="10"/>
    <n v="12"/>
    <x v="0"/>
    <x v="1"/>
    <n v="1"/>
    <x v="947"/>
    <n v="1"/>
    <n v="505.26"/>
    <n v="50.526000000000003"/>
    <n v="454.73399999999998"/>
    <n v="54.568080000000002"/>
    <n v="509.30207999999999"/>
    <n v="3"/>
  </r>
  <r>
    <s v="ORD100949"/>
    <x v="425"/>
    <x v="844"/>
    <s v="Mumbai"/>
    <x v="3"/>
    <n v="400050"/>
    <s v="MED029"/>
    <x v="10"/>
    <x v="8"/>
    <s v="Sun Pharma"/>
    <s v="Yes"/>
    <n v="2"/>
    <n v="111.45"/>
    <n v="0"/>
    <n v="5"/>
    <x v="3"/>
    <x v="1"/>
    <n v="1"/>
    <x v="948"/>
    <n v="1"/>
    <n v="222.9"/>
    <n v="0"/>
    <n v="222.9"/>
    <n v="11.145"/>
    <n v="234.04500000000002"/>
    <n v="3"/>
  </r>
  <r>
    <s v="ORD100950"/>
    <x v="356"/>
    <x v="845"/>
    <s v="Noida"/>
    <x v="9"/>
    <n v="201304"/>
    <s v="MED020"/>
    <x v="4"/>
    <x v="4"/>
    <s v="Dr. Reddy's"/>
    <s v="Yes"/>
    <n v="2"/>
    <n v="62.21"/>
    <n v="5"/>
    <n v="5"/>
    <x v="4"/>
    <x v="2"/>
    <n v="1"/>
    <x v="949"/>
    <n v="1"/>
    <n v="124.42"/>
    <n v="6.2210000000000001"/>
    <n v="118.199"/>
    <n v="5.9099500000000003"/>
    <n v="124.10894999999999"/>
    <n v="4"/>
  </r>
  <r>
    <s v="ORD100951"/>
    <x v="503"/>
    <x v="369"/>
    <s v="Surat"/>
    <x v="6"/>
    <n v="395017"/>
    <s v="MED023"/>
    <x v="8"/>
    <x v="7"/>
    <s v="Lacto Calamine"/>
    <s v="No"/>
    <n v="3"/>
    <n v="294.41000000000003"/>
    <n v="0"/>
    <n v="12"/>
    <x v="0"/>
    <x v="1"/>
    <n v="1"/>
    <x v="950"/>
    <n v="1"/>
    <n v="883.23"/>
    <n v="0"/>
    <n v="883.23"/>
    <n v="105.9876"/>
    <n v="989.21760000000006"/>
    <n v="2"/>
  </r>
  <r>
    <s v="ORD100952"/>
    <x v="160"/>
    <x v="846"/>
    <s v="Gurugram"/>
    <x v="11"/>
    <n v="122016"/>
    <s v="MED001"/>
    <x v="2"/>
    <x v="2"/>
    <s v="Cipla"/>
    <s v="No"/>
    <n v="1"/>
    <n v="33.450000000000003"/>
    <n v="5"/>
    <n v="5"/>
    <x v="0"/>
    <x v="3"/>
    <n v="1"/>
    <x v="951"/>
    <n v="1"/>
    <n v="33.450000000000003"/>
    <n v="1.6725000000000001"/>
    <n v="31.777500000000003"/>
    <n v="1.5888750000000003"/>
    <n v="33.366375000000005"/>
    <n v="0"/>
  </r>
  <r>
    <s v="ORD100953"/>
    <x v="238"/>
    <x v="847"/>
    <s v="Mumbai"/>
    <x v="3"/>
    <n v="400076"/>
    <s v="MED009"/>
    <x v="21"/>
    <x v="6"/>
    <s v="Glenmark"/>
    <s v="Yes"/>
    <n v="2"/>
    <n v="85.84"/>
    <n v="0"/>
    <n v="18"/>
    <x v="4"/>
    <x v="3"/>
    <n v="1"/>
    <x v="952"/>
    <n v="1"/>
    <n v="171.68"/>
    <n v="0"/>
    <n v="171.68"/>
    <n v="30.902400000000004"/>
    <n v="202.58240000000001"/>
    <n v="2"/>
  </r>
  <r>
    <s v="ORD100954"/>
    <x v="483"/>
    <x v="848"/>
    <s v="Surat"/>
    <x v="6"/>
    <n v="395007"/>
    <s v="MED005"/>
    <x v="11"/>
    <x v="5"/>
    <s v="Cipla"/>
    <s v="Yes"/>
    <n v="4"/>
    <n v="108.52"/>
    <n v="5"/>
    <n v="5"/>
    <x v="1"/>
    <x v="0"/>
    <n v="1"/>
    <x v="953"/>
    <n v="1"/>
    <n v="434.08"/>
    <n v="21.704000000000001"/>
    <n v="412.37599999999998"/>
    <n v="20.6188"/>
    <n v="432.9948"/>
    <n v="1"/>
  </r>
  <r>
    <s v="ORD100955"/>
    <x v="178"/>
    <x v="849"/>
    <s v="Ahmedabad"/>
    <x v="6"/>
    <n v="380058"/>
    <s v="MED012"/>
    <x v="29"/>
    <x v="3"/>
    <s v="Mankind"/>
    <s v="No"/>
    <n v="2"/>
    <n v="125.84"/>
    <n v="5"/>
    <n v="5"/>
    <x v="5"/>
    <x v="3"/>
    <n v="1"/>
    <x v="954"/>
    <n v="1"/>
    <n v="251.68"/>
    <n v="12.584000000000001"/>
    <n v="239.096"/>
    <n v="11.954800000000001"/>
    <n v="251.05080000000001"/>
    <n v="1"/>
  </r>
  <r>
    <s v="ORD100956"/>
    <x v="425"/>
    <x v="850"/>
    <s v="Lucknow"/>
    <x v="9"/>
    <n v="226001"/>
    <s v="MED021"/>
    <x v="9"/>
    <x v="7"/>
    <s v="Cipla"/>
    <s v="No"/>
    <n v="1"/>
    <n v="89.66"/>
    <n v="10"/>
    <n v="12"/>
    <x v="2"/>
    <x v="1"/>
    <n v="1"/>
    <x v="955"/>
    <n v="1"/>
    <n v="89.66"/>
    <n v="8.9659999999999993"/>
    <n v="80.694000000000003"/>
    <n v="9.6832799999999999"/>
    <n v="90.377279999999999"/>
    <n v="2"/>
  </r>
  <r>
    <s v="ORD100957"/>
    <x v="535"/>
    <x v="171"/>
    <s v="Kolkata"/>
    <x v="10"/>
    <n v="700029"/>
    <s v="MED028"/>
    <x v="3"/>
    <x v="3"/>
    <s v="Abbott"/>
    <s v="No"/>
    <n v="1"/>
    <n v="108.33"/>
    <n v="5"/>
    <n v="5"/>
    <x v="1"/>
    <x v="3"/>
    <n v="1"/>
    <x v="956"/>
    <n v="1"/>
    <n v="108.33"/>
    <n v="5.4165000000000001"/>
    <n v="102.9135"/>
    <n v="5.1456749999999998"/>
    <n v="108.059175"/>
    <n v="2"/>
  </r>
  <r>
    <s v="ORD100958"/>
    <x v="536"/>
    <x v="851"/>
    <s v="Mumbai"/>
    <x v="3"/>
    <n v="400050"/>
    <s v="MED006"/>
    <x v="18"/>
    <x v="10"/>
    <s v="USV"/>
    <s v="Yes"/>
    <n v="3"/>
    <n v="50.75"/>
    <n v="15"/>
    <n v="12"/>
    <x v="1"/>
    <x v="2"/>
    <n v="1"/>
    <x v="957"/>
    <n v="1"/>
    <n v="152.25"/>
    <n v="22.837499999999999"/>
    <n v="129.41249999999999"/>
    <n v="15.529499999999999"/>
    <n v="144.94200000000001"/>
    <n v="1"/>
  </r>
  <r>
    <s v="ORD100958"/>
    <x v="537"/>
    <x v="820"/>
    <s v="Ahmedabad"/>
    <x v="6"/>
    <n v="380061"/>
    <s v="MED007"/>
    <x v="15"/>
    <x v="10"/>
    <s v="Sanofi"/>
    <s v="Yes"/>
    <n v="2"/>
    <n v="75.64"/>
    <n v="5"/>
    <n v="5"/>
    <x v="2"/>
    <x v="3"/>
    <n v="1"/>
    <x v="958"/>
    <n v="1"/>
    <n v="151.28"/>
    <n v="7.5640000000000001"/>
    <n v="143.71600000000001"/>
    <n v="7.1858000000000004"/>
    <n v="150.90180000000001"/>
    <n v="2"/>
  </r>
  <r>
    <s v="ORD100958"/>
    <x v="28"/>
    <x v="852"/>
    <s v="Lucknow"/>
    <x v="9"/>
    <n v="226021"/>
    <s v="MED002"/>
    <x v="22"/>
    <x v="2"/>
    <s v="Micro Labs"/>
    <s v="No"/>
    <n v="6"/>
    <n v="34.85"/>
    <n v="0"/>
    <n v="5"/>
    <x v="1"/>
    <x v="1"/>
    <n v="1"/>
    <x v="959"/>
    <n v="1"/>
    <n v="209.10000000000002"/>
    <n v="0"/>
    <n v="209.10000000000002"/>
    <n v="10.455"/>
    <n v="219.55500000000004"/>
    <n v="6"/>
  </r>
  <r>
    <s v="ORD100958"/>
    <x v="538"/>
    <x v="853"/>
    <s v="Chandigarh"/>
    <x v="4"/>
    <n v="160019"/>
    <s v="MED014"/>
    <x v="19"/>
    <x v="3"/>
    <s v="Abbott"/>
    <s v="No"/>
    <n v="1"/>
    <n v="152.49"/>
    <n v="0"/>
    <n v="5"/>
    <x v="1"/>
    <x v="1"/>
    <n v="1"/>
    <x v="960"/>
    <n v="1"/>
    <n v="152.49"/>
    <n v="0"/>
    <n v="152.49"/>
    <n v="7.6245000000000003"/>
    <n v="160.11450000000002"/>
    <n v="2"/>
  </r>
  <r>
    <s v="ORD100962"/>
    <x v="539"/>
    <x v="854"/>
    <s v="Indore"/>
    <x v="2"/>
    <n v="452001"/>
    <s v="MED014"/>
    <x v="19"/>
    <x v="3"/>
    <s v="Abbott"/>
    <s v="No"/>
    <n v="2"/>
    <n v="153.82"/>
    <n v="5"/>
    <n v="5"/>
    <x v="1"/>
    <x v="2"/>
    <n v="1"/>
    <x v="961"/>
    <n v="1"/>
    <n v="307.64"/>
    <n v="15.381999999999998"/>
    <n v="292.25799999999998"/>
    <n v="14.6129"/>
    <n v="306.87090000000001"/>
    <n v="0"/>
  </r>
  <r>
    <s v="ORD100963"/>
    <x v="540"/>
    <x v="855"/>
    <s v="Hyderabad"/>
    <x v="1"/>
    <n v="500084"/>
    <s v="MED012"/>
    <x v="29"/>
    <x v="3"/>
    <s v="Mankind"/>
    <s v="No"/>
    <n v="5"/>
    <n v="121.2"/>
    <n v="5"/>
    <n v="5"/>
    <x v="4"/>
    <x v="0"/>
    <n v="1"/>
    <x v="962"/>
    <n v="1"/>
    <n v="606"/>
    <n v="30.3"/>
    <n v="575.70000000000005"/>
    <n v="28.785"/>
    <n v="604.48500000000001"/>
    <n v="0"/>
  </r>
  <r>
    <s v="ORD100964"/>
    <x v="9"/>
    <x v="856"/>
    <s v="Surat"/>
    <x v="6"/>
    <n v="395007"/>
    <s v="MED020"/>
    <x v="4"/>
    <x v="4"/>
    <s v="Dr. Reddy's"/>
    <s v="Yes"/>
    <n v="1"/>
    <n v="59.13"/>
    <n v="5"/>
    <n v="5"/>
    <x v="3"/>
    <x v="2"/>
    <n v="1"/>
    <x v="963"/>
    <n v="1"/>
    <n v="59.13"/>
    <n v="2.9565000000000001"/>
    <n v="56.173500000000004"/>
    <n v="2.808675"/>
    <n v="58.982175000000005"/>
    <n v="1"/>
  </r>
  <r>
    <s v="ORD100964"/>
    <x v="541"/>
    <x v="45"/>
    <s v="Ahmedabad"/>
    <x v="6"/>
    <n v="380061"/>
    <s v="MED028"/>
    <x v="3"/>
    <x v="3"/>
    <s v="Abbott"/>
    <s v="No"/>
    <n v="1"/>
    <n v="120.32"/>
    <n v="10"/>
    <n v="5"/>
    <x v="3"/>
    <x v="1"/>
    <n v="1"/>
    <x v="964"/>
    <n v="1"/>
    <n v="120.32"/>
    <n v="12.031999999999998"/>
    <n v="108.288"/>
    <n v="5.4143999999999997"/>
    <n v="113.7024"/>
    <n v="3"/>
  </r>
  <r>
    <s v="ORD100966"/>
    <x v="542"/>
    <x v="857"/>
    <s v="Ahmedabad"/>
    <x v="6"/>
    <n v="380058"/>
    <s v="MED021"/>
    <x v="9"/>
    <x v="7"/>
    <s v="Cipla"/>
    <s v="No"/>
    <n v="5"/>
    <n v="74.319999999999993"/>
    <n v="0"/>
    <n v="5"/>
    <x v="3"/>
    <x v="1"/>
    <n v="1"/>
    <x v="965"/>
    <n v="1"/>
    <n v="371.59999999999997"/>
    <n v="0"/>
    <n v="371.59999999999997"/>
    <n v="18.579999999999998"/>
    <n v="390.17999999999995"/>
    <n v="3"/>
  </r>
  <r>
    <s v="ORD100967"/>
    <x v="543"/>
    <x v="858"/>
    <s v="Hyderabad"/>
    <x v="1"/>
    <n v="500001"/>
    <s v="MED007"/>
    <x v="15"/>
    <x v="10"/>
    <s v="Sanofi"/>
    <s v="Yes"/>
    <n v="5"/>
    <n v="77.680000000000007"/>
    <n v="0"/>
    <n v="5"/>
    <x v="4"/>
    <x v="1"/>
    <n v="1"/>
    <x v="966"/>
    <n v="1"/>
    <n v="388.40000000000003"/>
    <n v="0"/>
    <n v="388.40000000000003"/>
    <n v="19.420000000000002"/>
    <n v="407.82000000000005"/>
    <n v="2"/>
  </r>
  <r>
    <s v="ORD100968"/>
    <x v="496"/>
    <x v="859"/>
    <s v="Ahmedabad"/>
    <x v="6"/>
    <n v="380058"/>
    <s v="MED021"/>
    <x v="9"/>
    <x v="7"/>
    <s v="Cipla"/>
    <s v="No"/>
    <n v="6"/>
    <n v="81.33"/>
    <n v="5"/>
    <n v="12"/>
    <x v="5"/>
    <x v="2"/>
    <n v="1"/>
    <x v="967"/>
    <n v="1"/>
    <n v="487.98"/>
    <n v="24.399000000000001"/>
    <n v="463.58100000000002"/>
    <n v="55.629719999999999"/>
    <n v="519.21072000000004"/>
    <n v="1"/>
  </r>
  <r>
    <s v="ORD100968"/>
    <x v="389"/>
    <x v="860"/>
    <s v="Kolkata"/>
    <x v="10"/>
    <n v="700029"/>
    <s v="MED012"/>
    <x v="29"/>
    <x v="3"/>
    <s v="Mankind"/>
    <s v="No"/>
    <n v="1"/>
    <n v="124.87"/>
    <n v="5"/>
    <n v="12"/>
    <x v="3"/>
    <x v="0"/>
    <n v="1"/>
    <x v="968"/>
    <n v="1"/>
    <n v="124.87"/>
    <n v="6.2435"/>
    <n v="118.62650000000001"/>
    <n v="14.23518"/>
    <n v="132.86168000000001"/>
    <n v="0"/>
  </r>
  <r>
    <s v="ORD100970"/>
    <x v="6"/>
    <x v="861"/>
    <s v="Surat"/>
    <x v="6"/>
    <n v="395001"/>
    <s v="MED029"/>
    <x v="10"/>
    <x v="8"/>
    <s v="Sun Pharma"/>
    <s v="Yes"/>
    <n v="3"/>
    <n v="112.58"/>
    <n v="10"/>
    <n v="5"/>
    <x v="3"/>
    <x v="1"/>
    <n v="1"/>
    <x v="969"/>
    <n v="1"/>
    <n v="337.74"/>
    <n v="33.774000000000001"/>
    <n v="303.96600000000001"/>
    <n v="15.1983"/>
    <n v="319.16430000000003"/>
    <n v="3"/>
  </r>
  <r>
    <s v="ORD100971"/>
    <x v="493"/>
    <x v="862"/>
    <s v="Ahmedabad"/>
    <x v="6"/>
    <n v="380061"/>
    <s v="MED024"/>
    <x v="0"/>
    <x v="0"/>
    <s v="Abbott"/>
    <s v="No"/>
    <n v="3"/>
    <n v="152.6"/>
    <n v="0"/>
    <n v="12"/>
    <x v="5"/>
    <x v="1"/>
    <n v="1"/>
    <x v="970"/>
    <n v="1"/>
    <n v="457.79999999999995"/>
    <n v="0"/>
    <n v="457.79999999999995"/>
    <n v="54.935999999999993"/>
    <n v="512.73599999999999"/>
    <n v="4"/>
  </r>
  <r>
    <s v="ORD100972"/>
    <x v="544"/>
    <x v="315"/>
    <s v="Hyderabad"/>
    <x v="1"/>
    <n v="500001"/>
    <s v="MED025"/>
    <x v="27"/>
    <x v="0"/>
    <s v="Blue Cross"/>
    <s v="Yes"/>
    <n v="2"/>
    <n v="63.89"/>
    <n v="0"/>
    <n v="12"/>
    <x v="4"/>
    <x v="3"/>
    <n v="1"/>
    <x v="971"/>
    <n v="1"/>
    <n v="127.78"/>
    <n v="0"/>
    <n v="127.78"/>
    <n v="15.333600000000001"/>
    <n v="143.11359999999999"/>
    <n v="2"/>
  </r>
  <r>
    <s v="ORD100973"/>
    <x v="211"/>
    <x v="863"/>
    <s v="Gurugram"/>
    <x v="11"/>
    <n v="122009"/>
    <s v="MED024"/>
    <x v="0"/>
    <x v="0"/>
    <s v="Abbott"/>
    <s v="No"/>
    <n v="1"/>
    <n v="153.05000000000001"/>
    <n v="10"/>
    <n v="12"/>
    <x v="4"/>
    <x v="1"/>
    <n v="1"/>
    <x v="972"/>
    <n v="1"/>
    <n v="153.05000000000001"/>
    <n v="15.305"/>
    <n v="137.745"/>
    <n v="16.529399999999999"/>
    <n v="154.27440000000001"/>
    <n v="1"/>
  </r>
  <r>
    <s v="ORD100974"/>
    <x v="431"/>
    <x v="864"/>
    <s v="Hyderabad"/>
    <x v="1"/>
    <n v="500081"/>
    <s v="MED001"/>
    <x v="2"/>
    <x v="2"/>
    <s v="Cipla"/>
    <s v="No"/>
    <n v="4"/>
    <n v="29.76"/>
    <n v="0"/>
    <n v="5"/>
    <x v="5"/>
    <x v="2"/>
    <n v="1"/>
    <x v="973"/>
    <n v="1"/>
    <n v="119.04"/>
    <n v="0"/>
    <n v="119.04"/>
    <n v="5.9520000000000008"/>
    <n v="124.992"/>
    <n v="0"/>
  </r>
  <r>
    <s v="ORD100975"/>
    <x v="266"/>
    <x v="865"/>
    <s v="Hyderabad"/>
    <x v="1"/>
    <n v="500090"/>
    <s v="MED018"/>
    <x v="14"/>
    <x v="8"/>
    <s v="Mankind"/>
    <s v="No"/>
    <n v="5"/>
    <n v="107.18"/>
    <n v="10"/>
    <n v="5"/>
    <x v="1"/>
    <x v="1"/>
    <n v="1"/>
    <x v="974"/>
    <n v="1"/>
    <n v="535.90000000000009"/>
    <n v="53.590000000000011"/>
    <n v="482.31000000000006"/>
    <n v="24.115500000000001"/>
    <n v="506.42550000000006"/>
    <n v="2"/>
  </r>
  <r>
    <s v="ORD100976"/>
    <x v="530"/>
    <x v="866"/>
    <s v="Bengaluru"/>
    <x v="8"/>
    <n v="560034"/>
    <s v="MED013"/>
    <x v="16"/>
    <x v="3"/>
    <s v="Himalaya"/>
    <s v="No"/>
    <n v="4"/>
    <n v="163.15"/>
    <n v="5"/>
    <n v="5"/>
    <x v="5"/>
    <x v="1"/>
    <n v="1"/>
    <x v="975"/>
    <n v="1"/>
    <n v="652.6"/>
    <n v="32.630000000000003"/>
    <n v="619.97"/>
    <n v="30.998500000000003"/>
    <n v="650.96850000000006"/>
    <n v="3"/>
  </r>
  <r>
    <s v="ORD100977"/>
    <x v="545"/>
    <x v="867"/>
    <s v="Gurugram"/>
    <x v="11"/>
    <n v="122002"/>
    <s v="MED021"/>
    <x v="9"/>
    <x v="7"/>
    <s v="Cipla"/>
    <s v="No"/>
    <n v="4"/>
    <n v="90.7"/>
    <n v="0"/>
    <n v="5"/>
    <x v="0"/>
    <x v="1"/>
    <n v="1"/>
    <x v="976"/>
    <n v="1"/>
    <n v="362.8"/>
    <n v="0"/>
    <n v="362.8"/>
    <n v="18.14"/>
    <n v="380.94"/>
    <n v="2"/>
  </r>
  <r>
    <s v="ORD100977"/>
    <x v="546"/>
    <x v="868"/>
    <s v="Gurugram"/>
    <x v="11"/>
    <n v="122018"/>
    <s v="MED019"/>
    <x v="26"/>
    <x v="8"/>
    <s v="Cipla"/>
    <s v="No"/>
    <n v="1"/>
    <n v="157.03"/>
    <n v="5"/>
    <n v="5"/>
    <x v="1"/>
    <x v="1"/>
    <n v="1"/>
    <x v="977"/>
    <n v="1"/>
    <n v="157.03"/>
    <n v="7.8514999999999997"/>
    <n v="149.17850000000001"/>
    <n v="7.4589250000000007"/>
    <n v="156.63742500000001"/>
    <n v="2"/>
  </r>
  <r>
    <s v="ORD100979"/>
    <x v="471"/>
    <x v="869"/>
    <s v="Chandigarh"/>
    <x v="4"/>
    <n v="160019"/>
    <s v="MED021"/>
    <x v="9"/>
    <x v="7"/>
    <s v="Cipla"/>
    <s v="No"/>
    <n v="3"/>
    <n v="76.290000000000006"/>
    <n v="10"/>
    <n v="5"/>
    <x v="2"/>
    <x v="1"/>
    <n v="1"/>
    <x v="978"/>
    <n v="1"/>
    <n v="228.87"/>
    <n v="22.886999999999997"/>
    <n v="205.983"/>
    <n v="10.299149999999999"/>
    <n v="216.28215"/>
    <n v="2"/>
  </r>
  <r>
    <s v="ORD100980"/>
    <x v="321"/>
    <x v="870"/>
    <s v="Chennai"/>
    <x v="7"/>
    <n v="600100"/>
    <s v="MED022"/>
    <x v="25"/>
    <x v="7"/>
    <s v="Himalaya"/>
    <s v="No"/>
    <n v="1"/>
    <n v="157.91999999999999"/>
    <n v="0"/>
    <n v="5"/>
    <x v="0"/>
    <x v="1"/>
    <n v="1"/>
    <x v="979"/>
    <n v="1"/>
    <n v="157.91999999999999"/>
    <n v="0"/>
    <n v="157.91999999999999"/>
    <n v="7.895999999999999"/>
    <n v="165.81599999999997"/>
    <n v="3"/>
  </r>
  <r>
    <s v="ORD100981"/>
    <x v="460"/>
    <x v="871"/>
    <s v="Mumbai"/>
    <x v="3"/>
    <n v="400069"/>
    <s v="MED005"/>
    <x v="11"/>
    <x v="5"/>
    <s v="Cipla"/>
    <s v="Yes"/>
    <n v="1"/>
    <n v="106.55"/>
    <n v="0"/>
    <n v="12"/>
    <x v="2"/>
    <x v="0"/>
    <n v="1"/>
    <x v="980"/>
    <n v="1"/>
    <n v="106.55"/>
    <n v="0"/>
    <n v="106.55"/>
    <n v="12.786"/>
    <n v="119.336"/>
    <n v="1"/>
  </r>
  <r>
    <s v="ORD100981"/>
    <x v="547"/>
    <x v="872"/>
    <s v="Mumbai"/>
    <x v="3"/>
    <n v="400069"/>
    <s v="MED016"/>
    <x v="17"/>
    <x v="11"/>
    <s v="Emcure"/>
    <s v="No"/>
    <n v="5"/>
    <n v="94.56"/>
    <n v="10"/>
    <n v="12"/>
    <x v="3"/>
    <x v="3"/>
    <n v="1"/>
    <x v="981"/>
    <n v="1"/>
    <n v="472.8"/>
    <n v="47.28"/>
    <n v="425.52"/>
    <n v="51.062399999999997"/>
    <n v="476.58240000000001"/>
    <n v="2"/>
  </r>
  <r>
    <s v="ORD100983"/>
    <x v="282"/>
    <x v="51"/>
    <s v="Delhi"/>
    <x v="0"/>
    <n v="110001"/>
    <s v="MED029"/>
    <x v="10"/>
    <x v="8"/>
    <s v="Sun Pharma"/>
    <s v="Yes"/>
    <n v="1"/>
    <n v="101.25"/>
    <n v="10"/>
    <n v="5"/>
    <x v="4"/>
    <x v="2"/>
    <n v="1"/>
    <x v="982"/>
    <n v="1"/>
    <n v="101.25"/>
    <n v="10.125"/>
    <n v="91.125"/>
    <n v="4.5562500000000004"/>
    <n v="95.681250000000006"/>
    <n v="2"/>
  </r>
  <r>
    <s v="ORD100984"/>
    <x v="265"/>
    <x v="265"/>
    <s v="Jaipur"/>
    <x v="5"/>
    <n v="302033"/>
    <s v="MED001"/>
    <x v="2"/>
    <x v="2"/>
    <s v="Cipla"/>
    <s v="No"/>
    <n v="1"/>
    <n v="32.409999999999997"/>
    <n v="15"/>
    <n v="5"/>
    <x v="0"/>
    <x v="1"/>
    <n v="1"/>
    <x v="983"/>
    <n v="1"/>
    <n v="32.409999999999997"/>
    <n v="4.8614999999999995"/>
    <n v="27.548499999999997"/>
    <n v="1.3774249999999997"/>
    <n v="28.925924999999996"/>
    <n v="4"/>
  </r>
  <r>
    <s v="ORD100985"/>
    <x v="288"/>
    <x v="873"/>
    <s v="Indore"/>
    <x v="2"/>
    <n v="452001"/>
    <s v="MED012"/>
    <x v="29"/>
    <x v="3"/>
    <s v="Mankind"/>
    <s v="No"/>
    <n v="1"/>
    <n v="112.63"/>
    <n v="5"/>
    <n v="5"/>
    <x v="3"/>
    <x v="1"/>
    <n v="1"/>
    <x v="984"/>
    <n v="1"/>
    <n v="112.63"/>
    <n v="5.6315"/>
    <n v="106.99849999999999"/>
    <n v="5.3499249999999998"/>
    <n v="112.34842499999999"/>
    <n v="1"/>
  </r>
  <r>
    <s v="ORD100986"/>
    <x v="322"/>
    <x v="874"/>
    <s v="Mumbai"/>
    <x v="3"/>
    <n v="400076"/>
    <s v="MED012"/>
    <x v="29"/>
    <x v="3"/>
    <s v="Mankind"/>
    <s v="No"/>
    <n v="2"/>
    <n v="126.72"/>
    <n v="5"/>
    <n v="12"/>
    <x v="5"/>
    <x v="0"/>
    <n v="1"/>
    <x v="985"/>
    <n v="1"/>
    <n v="253.44"/>
    <n v="12.672000000000001"/>
    <n v="240.768"/>
    <n v="28.892160000000001"/>
    <n v="269.66016000000002"/>
    <n v="1"/>
  </r>
  <r>
    <s v="ORD100987"/>
    <x v="154"/>
    <x v="875"/>
    <s v="Hyderabad"/>
    <x v="1"/>
    <n v="500090"/>
    <s v="MED022"/>
    <x v="25"/>
    <x v="7"/>
    <s v="Himalaya"/>
    <s v="No"/>
    <n v="3"/>
    <n v="187.9"/>
    <n v="15"/>
    <n v="5"/>
    <x v="5"/>
    <x v="1"/>
    <n v="1"/>
    <x v="986"/>
    <n v="1"/>
    <n v="563.70000000000005"/>
    <n v="84.555000000000007"/>
    <n v="479.14500000000004"/>
    <n v="23.957250000000002"/>
    <n v="503.10225000000003"/>
    <n v="3"/>
  </r>
  <r>
    <s v="ORD100988"/>
    <x v="433"/>
    <x v="876"/>
    <s v="Ahmedabad"/>
    <x v="6"/>
    <n v="380061"/>
    <s v="MED014"/>
    <x v="19"/>
    <x v="3"/>
    <s v="Abbott"/>
    <s v="No"/>
    <n v="4"/>
    <n v="144.19"/>
    <n v="10"/>
    <n v="5"/>
    <x v="0"/>
    <x v="0"/>
    <n v="1"/>
    <x v="987"/>
    <n v="1"/>
    <n v="576.76"/>
    <n v="57.676000000000002"/>
    <n v="519.08399999999995"/>
    <n v="25.954199999999997"/>
    <n v="545.03819999999996"/>
    <n v="0"/>
  </r>
  <r>
    <s v="ORD100989"/>
    <x v="427"/>
    <x v="877"/>
    <s v="Pune"/>
    <x v="3"/>
    <n v="411057"/>
    <s v="MED029"/>
    <x v="10"/>
    <x v="8"/>
    <s v="Sun Pharma"/>
    <s v="Yes"/>
    <n v="2"/>
    <n v="87.94"/>
    <n v="0"/>
    <n v="5"/>
    <x v="4"/>
    <x v="0"/>
    <n v="1"/>
    <x v="988"/>
    <n v="1"/>
    <n v="175.88"/>
    <n v="0"/>
    <n v="175.88"/>
    <n v="8.7940000000000005"/>
    <n v="184.67400000000001"/>
    <n v="0"/>
  </r>
  <r>
    <s v="ORD100990"/>
    <x v="211"/>
    <x v="878"/>
    <s v="Pune"/>
    <x v="3"/>
    <n v="411038"/>
    <s v="MED013"/>
    <x v="16"/>
    <x v="3"/>
    <s v="Himalaya"/>
    <s v="No"/>
    <n v="1"/>
    <n v="148.57"/>
    <n v="5"/>
    <n v="5"/>
    <x v="2"/>
    <x v="1"/>
    <n v="1"/>
    <x v="989"/>
    <n v="1"/>
    <n v="148.57"/>
    <n v="7.4284999999999988"/>
    <n v="141.14150000000001"/>
    <n v="7.0570750000000002"/>
    <n v="148.19857500000001"/>
    <n v="1"/>
  </r>
  <r>
    <s v="ORD100991"/>
    <x v="131"/>
    <x v="879"/>
    <s v="Bengaluru"/>
    <x v="8"/>
    <n v="560038"/>
    <s v="MED025"/>
    <x v="27"/>
    <x v="0"/>
    <s v="Blue Cross"/>
    <s v="Yes"/>
    <n v="1"/>
    <n v="57.37"/>
    <n v="10"/>
    <n v="18"/>
    <x v="2"/>
    <x v="3"/>
    <n v="1"/>
    <x v="990"/>
    <n v="1"/>
    <n v="57.37"/>
    <n v="5.7369999999999992"/>
    <n v="51.632999999999996"/>
    <n v="9.2939399999999992"/>
    <n v="60.926939999999995"/>
    <n v="1"/>
  </r>
  <r>
    <s v="ORD100992"/>
    <x v="479"/>
    <x v="298"/>
    <s v="Jaipur"/>
    <x v="5"/>
    <n v="302033"/>
    <s v="MED003"/>
    <x v="6"/>
    <x v="4"/>
    <s v="Dr. Reddy's"/>
    <s v="No"/>
    <n v="1"/>
    <n v="29.19"/>
    <n v="5"/>
    <n v="5"/>
    <x v="4"/>
    <x v="1"/>
    <n v="1"/>
    <x v="991"/>
    <n v="1"/>
    <n v="29.19"/>
    <n v="1.4595000000000002"/>
    <n v="27.730499999999999"/>
    <n v="1.386525"/>
    <n v="29.117024999999998"/>
    <n v="5"/>
  </r>
  <r>
    <s v="ORD100993"/>
    <x v="20"/>
    <x v="880"/>
    <s v="Chandigarh"/>
    <x v="4"/>
    <n v="160022"/>
    <s v="MED025"/>
    <x v="27"/>
    <x v="0"/>
    <s v="Blue Cross"/>
    <s v="Yes"/>
    <n v="2"/>
    <n v="71.48"/>
    <n v="0"/>
    <n v="5"/>
    <x v="1"/>
    <x v="1"/>
    <n v="1"/>
    <x v="992"/>
    <n v="1"/>
    <n v="142.96"/>
    <n v="0"/>
    <n v="142.96"/>
    <n v="7.1480000000000006"/>
    <n v="150.108"/>
    <n v="1"/>
  </r>
  <r>
    <s v="ORD100994"/>
    <x v="531"/>
    <x v="881"/>
    <s v="Mumbai"/>
    <x v="3"/>
    <n v="400001"/>
    <s v="MED015"/>
    <x v="24"/>
    <x v="11"/>
    <s v="Abbott"/>
    <s v="No"/>
    <n v="1"/>
    <n v="46.48"/>
    <n v="5"/>
    <n v="12"/>
    <x v="4"/>
    <x v="1"/>
    <n v="1"/>
    <x v="993"/>
    <n v="1"/>
    <n v="46.48"/>
    <n v="2.3239999999999998"/>
    <n v="44.155999999999999"/>
    <n v="5.2987199999999994"/>
    <n v="49.454719999999995"/>
    <n v="3"/>
  </r>
  <r>
    <s v="ORD100995"/>
    <x v="411"/>
    <x v="741"/>
    <s v="Surat"/>
    <x v="6"/>
    <n v="395017"/>
    <s v="MED015"/>
    <x v="24"/>
    <x v="11"/>
    <s v="Abbott"/>
    <s v="No"/>
    <n v="1"/>
    <n v="53.15"/>
    <n v="5"/>
    <n v="12"/>
    <x v="0"/>
    <x v="2"/>
    <n v="1"/>
    <x v="994"/>
    <n v="1"/>
    <n v="53.15"/>
    <n v="2.6575000000000002"/>
    <n v="50.4925"/>
    <n v="6.0590999999999999"/>
    <n v="56.551600000000001"/>
    <n v="1"/>
  </r>
  <r>
    <s v="ORD100996"/>
    <x v="405"/>
    <x v="882"/>
    <s v="Mumbai"/>
    <x v="3"/>
    <n v="400076"/>
    <s v="MED027"/>
    <x v="12"/>
    <x v="9"/>
    <s v="Mankind"/>
    <s v="No"/>
    <n v="3"/>
    <n v="102.15"/>
    <n v="5"/>
    <n v="5"/>
    <x v="0"/>
    <x v="2"/>
    <n v="1"/>
    <x v="995"/>
    <n v="1"/>
    <n v="306.45000000000005"/>
    <n v="15.322500000000002"/>
    <n v="291.12750000000005"/>
    <n v="14.556375000000003"/>
    <n v="305.68387500000006"/>
    <n v="0"/>
  </r>
  <r>
    <s v="ORD100997"/>
    <x v="10"/>
    <x v="883"/>
    <s v="Chennai"/>
    <x v="7"/>
    <n v="600040"/>
    <s v="MED023"/>
    <x v="8"/>
    <x v="7"/>
    <s v="Lacto Calamine"/>
    <s v="No"/>
    <n v="6"/>
    <n v="302.95"/>
    <n v="10"/>
    <n v="5"/>
    <x v="5"/>
    <x v="1"/>
    <n v="1"/>
    <x v="996"/>
    <n v="1"/>
    <n v="1817.6999999999998"/>
    <n v="181.77"/>
    <n v="1635.9299999999998"/>
    <n v="81.796499999999995"/>
    <n v="1717.7264999999998"/>
    <n v="1"/>
  </r>
  <r>
    <s v="ORD100997"/>
    <x v="10"/>
    <x v="884"/>
    <s v="Delhi"/>
    <x v="0"/>
    <n v="110024"/>
    <s v="MED005"/>
    <x v="11"/>
    <x v="5"/>
    <s v="Cipla"/>
    <s v="Yes"/>
    <n v="1"/>
    <n v="91.88"/>
    <n v="10"/>
    <n v="12"/>
    <x v="2"/>
    <x v="1"/>
    <n v="1"/>
    <x v="997"/>
    <n v="1"/>
    <n v="91.88"/>
    <n v="9.1879999999999988"/>
    <n v="82.691999999999993"/>
    <n v="9.9230399999999985"/>
    <n v="92.615039999999993"/>
    <n v="2"/>
  </r>
  <r>
    <s v="ORD100999"/>
    <x v="229"/>
    <x v="885"/>
    <s v="Surat"/>
    <x v="6"/>
    <n v="395001"/>
    <s v="MED018"/>
    <x v="14"/>
    <x v="8"/>
    <s v="Mankind"/>
    <s v="No"/>
    <n v="6"/>
    <n v="130.19999999999999"/>
    <n v="15"/>
    <n v="5"/>
    <x v="0"/>
    <x v="1"/>
    <n v="1"/>
    <x v="998"/>
    <n v="1"/>
    <n v="781.19999999999993"/>
    <n v="117.17999999999998"/>
    <n v="664.02"/>
    <n v="33.201000000000001"/>
    <n v="697.221"/>
    <n v="2"/>
  </r>
  <r>
    <s v="ORD101000"/>
    <x v="520"/>
    <x v="886"/>
    <s v="Pune"/>
    <x v="3"/>
    <n v="411014"/>
    <s v="MED023"/>
    <x v="8"/>
    <x v="7"/>
    <s v="Lacto Calamine"/>
    <s v="No"/>
    <n v="2"/>
    <n v="328.71"/>
    <n v="5"/>
    <n v="5"/>
    <x v="5"/>
    <x v="3"/>
    <n v="1"/>
    <x v="999"/>
    <n v="1"/>
    <n v="657.42"/>
    <n v="32.871000000000002"/>
    <n v="624.54899999999998"/>
    <n v="31.227449999999997"/>
    <n v="655.77644999999995"/>
    <n v="2"/>
  </r>
  <r>
    <s v="ORD101000"/>
    <x v="164"/>
    <x v="887"/>
    <s v="Gurugram"/>
    <x v="11"/>
    <n v="122001"/>
    <s v="MED019"/>
    <x v="26"/>
    <x v="8"/>
    <s v="Cipla"/>
    <s v="No"/>
    <n v="4"/>
    <n v="171.12"/>
    <n v="5"/>
    <n v="12"/>
    <x v="5"/>
    <x v="1"/>
    <n v="1"/>
    <x v="1000"/>
    <n v="1"/>
    <n v="684.48"/>
    <n v="34.224000000000004"/>
    <n v="650.25599999999997"/>
    <n v="78.030720000000002"/>
    <n v="728.28671999999995"/>
    <n v="1"/>
  </r>
  <r>
    <s v="ORD101002"/>
    <x v="438"/>
    <x v="888"/>
    <s v="Chennai"/>
    <x v="7"/>
    <n v="600001"/>
    <s v="MED011"/>
    <x v="23"/>
    <x v="1"/>
    <s v="Cipla"/>
    <s v="No"/>
    <n v="3"/>
    <n v="25.26"/>
    <n v="0"/>
    <n v="5"/>
    <x v="4"/>
    <x v="1"/>
    <n v="1"/>
    <x v="1001"/>
    <n v="1"/>
    <n v="75.78"/>
    <n v="0"/>
    <n v="75.78"/>
    <n v="3.7889999999999997"/>
    <n v="79.569000000000003"/>
    <n v="3"/>
  </r>
  <r>
    <s v="ORD101003"/>
    <x v="433"/>
    <x v="889"/>
    <s v="Mumbai"/>
    <x v="3"/>
    <n v="400076"/>
    <s v="MED003"/>
    <x v="6"/>
    <x v="4"/>
    <s v="Dr. Reddy's"/>
    <s v="No"/>
    <n v="5"/>
    <n v="25.1"/>
    <n v="0"/>
    <n v="5"/>
    <x v="1"/>
    <x v="1"/>
    <n v="1"/>
    <x v="1002"/>
    <n v="1"/>
    <n v="125.5"/>
    <n v="0"/>
    <n v="125.5"/>
    <n v="6.2750000000000004"/>
    <n v="131.77500000000001"/>
    <n v="1"/>
  </r>
  <r>
    <s v="ORD101004"/>
    <x v="548"/>
    <x v="890"/>
    <s v="Indore"/>
    <x v="2"/>
    <n v="452018"/>
    <s v="MED019"/>
    <x v="26"/>
    <x v="8"/>
    <s v="Cipla"/>
    <s v="No"/>
    <n v="3"/>
    <n v="152.81"/>
    <n v="5"/>
    <n v="5"/>
    <x v="3"/>
    <x v="1"/>
    <n v="1"/>
    <x v="1003"/>
    <n v="1"/>
    <n v="458.43"/>
    <n v="22.921500000000002"/>
    <n v="435.50850000000003"/>
    <n v="21.775424999999998"/>
    <n v="457.28392500000001"/>
    <n v="2"/>
  </r>
  <r>
    <s v="ORD101005"/>
    <x v="158"/>
    <x v="731"/>
    <s v="Hyderabad"/>
    <x v="1"/>
    <n v="500032"/>
    <s v="MED030"/>
    <x v="28"/>
    <x v="8"/>
    <s v="Cipla"/>
    <s v="Yes"/>
    <n v="1"/>
    <n v="325.83"/>
    <n v="15"/>
    <n v="12"/>
    <x v="1"/>
    <x v="1"/>
    <n v="1"/>
    <x v="1004"/>
    <n v="1"/>
    <n v="325.83"/>
    <n v="48.874499999999998"/>
    <n v="276.95549999999997"/>
    <n v="33.234659999999991"/>
    <n v="310.19015999999999"/>
    <n v="4"/>
  </r>
  <r>
    <s v="ORD101005"/>
    <x v="219"/>
    <x v="355"/>
    <s v="Chandigarh"/>
    <x v="4"/>
    <n v="160001"/>
    <s v="MED010"/>
    <x v="13"/>
    <x v="1"/>
    <s v="Sun Pharma"/>
    <s v="Yes"/>
    <n v="5"/>
    <n v="72.510000000000005"/>
    <n v="0"/>
    <n v="12"/>
    <x v="3"/>
    <x v="1"/>
    <n v="1"/>
    <x v="1005"/>
    <n v="1"/>
    <n v="362.55"/>
    <n v="0"/>
    <n v="362.55"/>
    <n v="43.506"/>
    <n v="406.05600000000004"/>
    <n v="3"/>
  </r>
  <r>
    <s v="ORD101007"/>
    <x v="354"/>
    <x v="291"/>
    <s v="Chennai"/>
    <x v="7"/>
    <n v="600100"/>
    <s v="MED001"/>
    <x v="2"/>
    <x v="2"/>
    <s v="Cipla"/>
    <s v="No"/>
    <n v="2"/>
    <n v="30.7"/>
    <n v="5"/>
    <n v="5"/>
    <x v="0"/>
    <x v="2"/>
    <n v="1"/>
    <x v="1006"/>
    <n v="1"/>
    <n v="61.4"/>
    <n v="3.07"/>
    <n v="58.33"/>
    <n v="2.9164999999999996"/>
    <n v="61.246499999999997"/>
    <n v="3"/>
  </r>
  <r>
    <s v="ORD101008"/>
    <x v="452"/>
    <x v="891"/>
    <s v="Jaipur"/>
    <x v="5"/>
    <n v="302001"/>
    <s v="MED014"/>
    <x v="19"/>
    <x v="3"/>
    <s v="Abbott"/>
    <s v="No"/>
    <n v="2"/>
    <n v="129.68"/>
    <n v="5"/>
    <n v="5"/>
    <x v="3"/>
    <x v="0"/>
    <n v="1"/>
    <x v="1007"/>
    <n v="1"/>
    <n v="259.36"/>
    <n v="12.968000000000002"/>
    <n v="246.39200000000002"/>
    <n v="12.319600000000001"/>
    <n v="258.71160000000003"/>
    <n v="3"/>
  </r>
  <r>
    <s v="ORD101009"/>
    <x v="233"/>
    <x v="892"/>
    <s v="Chennai"/>
    <x v="7"/>
    <n v="600100"/>
    <s v="MED007"/>
    <x v="15"/>
    <x v="10"/>
    <s v="Sanofi"/>
    <s v="Yes"/>
    <n v="1"/>
    <n v="78.03"/>
    <n v="5"/>
    <n v="12"/>
    <x v="1"/>
    <x v="1"/>
    <n v="1"/>
    <x v="1008"/>
    <n v="1"/>
    <n v="78.03"/>
    <n v="3.9015"/>
    <n v="74.128500000000003"/>
    <n v="8.8954199999999997"/>
    <n v="83.023920000000004"/>
    <n v="4"/>
  </r>
  <r>
    <s v="ORD101010"/>
    <x v="20"/>
    <x v="893"/>
    <s v="Mumbai"/>
    <x v="3"/>
    <n v="400001"/>
    <s v="MED008"/>
    <x v="7"/>
    <x v="6"/>
    <s v="Zydus"/>
    <s v="Yes"/>
    <n v="1"/>
    <n v="69.540000000000006"/>
    <n v="5"/>
    <n v="5"/>
    <x v="5"/>
    <x v="1"/>
    <n v="1"/>
    <x v="1009"/>
    <n v="1"/>
    <n v="69.540000000000006"/>
    <n v="3.4770000000000003"/>
    <n v="66.063000000000002"/>
    <n v="3.30315"/>
    <n v="69.366150000000005"/>
    <n v="2"/>
  </r>
  <r>
    <s v="ORD101011"/>
    <x v="484"/>
    <x v="894"/>
    <s v="Noida"/>
    <x v="9"/>
    <n v="201304"/>
    <s v="MED013"/>
    <x v="16"/>
    <x v="3"/>
    <s v="Himalaya"/>
    <s v="No"/>
    <n v="1"/>
    <n v="145.18"/>
    <n v="10"/>
    <n v="18"/>
    <x v="1"/>
    <x v="1"/>
    <n v="1"/>
    <x v="1010"/>
    <n v="1"/>
    <n v="145.18"/>
    <n v="14.518000000000002"/>
    <n v="130.66200000000001"/>
    <n v="23.519160000000003"/>
    <n v="154.18116000000001"/>
    <n v="4"/>
  </r>
  <r>
    <s v="ORD101012"/>
    <x v="549"/>
    <x v="895"/>
    <s v="Chandigarh"/>
    <x v="4"/>
    <n v="160036"/>
    <s v="MED010"/>
    <x v="13"/>
    <x v="1"/>
    <s v="Sun Pharma"/>
    <s v="Yes"/>
    <n v="2"/>
    <n v="67.040000000000006"/>
    <n v="0"/>
    <n v="5"/>
    <x v="3"/>
    <x v="3"/>
    <n v="1"/>
    <x v="1011"/>
    <n v="1"/>
    <n v="134.08000000000001"/>
    <n v="0"/>
    <n v="134.08000000000001"/>
    <n v="6.7040000000000006"/>
    <n v="140.78400000000002"/>
    <n v="2"/>
  </r>
  <r>
    <s v="ORD101013"/>
    <x v="498"/>
    <x v="896"/>
    <s v="Bengaluru"/>
    <x v="8"/>
    <n v="560034"/>
    <s v="MED011"/>
    <x v="23"/>
    <x v="1"/>
    <s v="Cipla"/>
    <s v="No"/>
    <n v="2"/>
    <n v="23.12"/>
    <n v="5"/>
    <n v="12"/>
    <x v="0"/>
    <x v="3"/>
    <n v="1"/>
    <x v="1012"/>
    <n v="1"/>
    <n v="46.24"/>
    <n v="2.3120000000000003"/>
    <n v="43.928000000000004"/>
    <n v="5.2713600000000005"/>
    <n v="49.199360000000006"/>
    <n v="3"/>
  </r>
  <r>
    <s v="ORD101014"/>
    <x v="526"/>
    <x v="897"/>
    <s v="Chennai"/>
    <x v="7"/>
    <n v="600040"/>
    <s v="MED029"/>
    <x v="10"/>
    <x v="8"/>
    <s v="Sun Pharma"/>
    <s v="Yes"/>
    <n v="1"/>
    <n v="104.21"/>
    <n v="15"/>
    <n v="12"/>
    <x v="1"/>
    <x v="1"/>
    <n v="1"/>
    <x v="1013"/>
    <n v="1"/>
    <n v="104.21"/>
    <n v="15.631499999999999"/>
    <n v="88.578499999999991"/>
    <n v="10.62942"/>
    <n v="99.207919999999987"/>
    <n v="4"/>
  </r>
  <r>
    <s v="ORD101015"/>
    <x v="48"/>
    <x v="898"/>
    <s v="Mumbai"/>
    <x v="3"/>
    <n v="400093"/>
    <s v="MED002"/>
    <x v="22"/>
    <x v="2"/>
    <s v="Micro Labs"/>
    <s v="No"/>
    <n v="3"/>
    <n v="33.06"/>
    <n v="20"/>
    <n v="5"/>
    <x v="5"/>
    <x v="1"/>
    <n v="1"/>
    <x v="1014"/>
    <n v="1"/>
    <n v="99.18"/>
    <n v="19.836000000000002"/>
    <n v="79.344000000000008"/>
    <n v="3.9672000000000001"/>
    <n v="83.311200000000014"/>
    <n v="2"/>
  </r>
  <r>
    <s v="ORD101016"/>
    <x v="349"/>
    <x v="899"/>
    <s v="Chennai"/>
    <x v="7"/>
    <n v="600040"/>
    <s v="MED026"/>
    <x v="20"/>
    <x v="9"/>
    <s v="Cipla"/>
    <s v="No"/>
    <n v="3"/>
    <n v="190.42"/>
    <n v="10"/>
    <n v="12"/>
    <x v="3"/>
    <x v="3"/>
    <n v="1"/>
    <x v="1015"/>
    <n v="1"/>
    <n v="571.26"/>
    <n v="57.126000000000005"/>
    <n v="514.13400000000001"/>
    <n v="61.696080000000002"/>
    <n v="575.83008000000007"/>
    <n v="1"/>
  </r>
  <r>
    <s v="ORD101017"/>
    <x v="541"/>
    <x v="824"/>
    <s v="Indore"/>
    <x v="2"/>
    <n v="452020"/>
    <s v="MED012"/>
    <x v="29"/>
    <x v="3"/>
    <s v="Mankind"/>
    <s v="No"/>
    <n v="1"/>
    <n v="116.41"/>
    <n v="5"/>
    <n v="18"/>
    <x v="1"/>
    <x v="1"/>
    <n v="1"/>
    <x v="1016"/>
    <n v="1"/>
    <n v="116.41"/>
    <n v="5.8204999999999991"/>
    <n v="110.5895"/>
    <n v="19.906110000000002"/>
    <n v="130.49561"/>
    <n v="3"/>
  </r>
  <r>
    <s v="ORD101018"/>
    <x v="212"/>
    <x v="866"/>
    <s v="Chandigarh"/>
    <x v="4"/>
    <n v="160019"/>
    <s v="MED001"/>
    <x v="2"/>
    <x v="2"/>
    <s v="Cipla"/>
    <s v="No"/>
    <n v="1"/>
    <n v="29.72"/>
    <n v="0"/>
    <n v="5"/>
    <x v="1"/>
    <x v="1"/>
    <n v="1"/>
    <x v="1017"/>
    <n v="1"/>
    <n v="29.72"/>
    <n v="0"/>
    <n v="29.72"/>
    <n v="1.486"/>
    <n v="31.206"/>
    <n v="3"/>
  </r>
  <r>
    <s v="ORD101019"/>
    <x v="46"/>
    <x v="900"/>
    <s v="Pune"/>
    <x v="3"/>
    <n v="411001"/>
    <s v="MED007"/>
    <x v="15"/>
    <x v="10"/>
    <s v="Sanofi"/>
    <s v="Yes"/>
    <n v="3"/>
    <n v="69.930000000000007"/>
    <n v="15"/>
    <n v="18"/>
    <x v="4"/>
    <x v="3"/>
    <n v="1"/>
    <x v="1018"/>
    <n v="1"/>
    <n v="209.79000000000002"/>
    <n v="31.468500000000002"/>
    <n v="178.32150000000001"/>
    <n v="32.09787"/>
    <n v="210.41937000000001"/>
    <n v="1"/>
  </r>
  <r>
    <s v="ORD101020"/>
    <x v="550"/>
    <x v="901"/>
    <s v="Chennai"/>
    <x v="7"/>
    <n v="600040"/>
    <s v="MED030"/>
    <x v="28"/>
    <x v="8"/>
    <s v="Cipla"/>
    <s v="Yes"/>
    <n v="2"/>
    <n v="319.13"/>
    <n v="5"/>
    <n v="12"/>
    <x v="4"/>
    <x v="1"/>
    <n v="1"/>
    <x v="1019"/>
    <n v="1"/>
    <n v="638.26"/>
    <n v="31.913"/>
    <n v="606.34699999999998"/>
    <n v="72.76164"/>
    <n v="679.10863999999992"/>
    <n v="1"/>
  </r>
  <r>
    <s v="ORD101020"/>
    <x v="249"/>
    <x v="902"/>
    <s v="Pune"/>
    <x v="3"/>
    <n v="411038"/>
    <s v="MED027"/>
    <x v="12"/>
    <x v="9"/>
    <s v="Mankind"/>
    <s v="No"/>
    <n v="2"/>
    <n v="94.72"/>
    <n v="5"/>
    <n v="5"/>
    <x v="0"/>
    <x v="1"/>
    <n v="1"/>
    <x v="1020"/>
    <n v="1"/>
    <n v="189.44"/>
    <n v="9.4720000000000013"/>
    <n v="179.96799999999999"/>
    <n v="8.9983999999999984"/>
    <n v="188.96639999999999"/>
    <n v="1"/>
  </r>
  <r>
    <s v="ORD101022"/>
    <x v="191"/>
    <x v="903"/>
    <s v="Ahmedabad"/>
    <x v="6"/>
    <n v="380015"/>
    <s v="MED022"/>
    <x v="25"/>
    <x v="7"/>
    <s v="Himalaya"/>
    <s v="No"/>
    <n v="1"/>
    <n v="199.68"/>
    <n v="10"/>
    <n v="18"/>
    <x v="4"/>
    <x v="3"/>
    <n v="1"/>
    <x v="1021"/>
    <n v="1"/>
    <n v="199.68"/>
    <n v="19.968000000000004"/>
    <n v="179.71199999999999"/>
    <n v="32.34816"/>
    <n v="212.06016"/>
    <n v="1"/>
  </r>
  <r>
    <s v="ORD101023"/>
    <x v="395"/>
    <x v="904"/>
    <s v="Ahmedabad"/>
    <x v="6"/>
    <n v="380054"/>
    <s v="MED002"/>
    <x v="22"/>
    <x v="2"/>
    <s v="Micro Labs"/>
    <s v="No"/>
    <n v="1"/>
    <n v="35.29"/>
    <n v="0"/>
    <n v="12"/>
    <x v="0"/>
    <x v="0"/>
    <n v="1"/>
    <x v="1022"/>
    <n v="1"/>
    <n v="35.29"/>
    <n v="0"/>
    <n v="35.29"/>
    <n v="4.2347999999999999"/>
    <n v="39.524799999999999"/>
    <n v="2"/>
  </r>
  <r>
    <s v="ORD101024"/>
    <x v="42"/>
    <x v="541"/>
    <s v="Chennai"/>
    <x v="7"/>
    <n v="600100"/>
    <s v="MED005"/>
    <x v="11"/>
    <x v="5"/>
    <s v="Cipla"/>
    <s v="Yes"/>
    <n v="1"/>
    <n v="90.87"/>
    <n v="15"/>
    <n v="18"/>
    <x v="2"/>
    <x v="1"/>
    <n v="1"/>
    <x v="1023"/>
    <n v="1"/>
    <n v="90.87"/>
    <n v="13.630500000000001"/>
    <n v="77.239500000000007"/>
    <n v="13.903110000000002"/>
    <n v="91.142610000000005"/>
    <n v="5"/>
  </r>
  <r>
    <s v="ORD101025"/>
    <x v="551"/>
    <x v="273"/>
    <s v="Hyderabad"/>
    <x v="1"/>
    <n v="500081"/>
    <s v="MED014"/>
    <x v="19"/>
    <x v="3"/>
    <s v="Abbott"/>
    <s v="No"/>
    <n v="2"/>
    <n v="130.76"/>
    <n v="0"/>
    <n v="12"/>
    <x v="2"/>
    <x v="0"/>
    <n v="1"/>
    <x v="1024"/>
    <n v="1"/>
    <n v="261.52"/>
    <n v="0"/>
    <n v="261.52"/>
    <n v="31.382399999999997"/>
    <n v="292.9024"/>
    <n v="1"/>
  </r>
  <r>
    <s v="ORD101026"/>
    <x v="381"/>
    <x v="905"/>
    <s v="Surat"/>
    <x v="6"/>
    <n v="395017"/>
    <s v="MED010"/>
    <x v="13"/>
    <x v="1"/>
    <s v="Sun Pharma"/>
    <s v="Yes"/>
    <n v="2"/>
    <n v="64.88"/>
    <n v="5"/>
    <n v="5"/>
    <x v="2"/>
    <x v="1"/>
    <n v="1"/>
    <x v="1025"/>
    <n v="1"/>
    <n v="129.76"/>
    <n v="6.4879999999999995"/>
    <n v="123.27199999999999"/>
    <n v="6.1635999999999989"/>
    <n v="129.43559999999999"/>
    <n v="1"/>
  </r>
  <r>
    <s v="ORD101027"/>
    <x v="552"/>
    <x v="906"/>
    <s v="Hyderabad"/>
    <x v="1"/>
    <n v="500090"/>
    <s v="MED010"/>
    <x v="13"/>
    <x v="1"/>
    <s v="Sun Pharma"/>
    <s v="Yes"/>
    <n v="1"/>
    <n v="67.22"/>
    <n v="15"/>
    <n v="12"/>
    <x v="2"/>
    <x v="0"/>
    <n v="1"/>
    <x v="1026"/>
    <n v="1"/>
    <n v="67.22"/>
    <n v="10.083"/>
    <n v="57.137"/>
    <n v="6.8564400000000001"/>
    <n v="63.99344"/>
    <n v="0"/>
  </r>
  <r>
    <s v="ORD101028"/>
    <x v="142"/>
    <x v="907"/>
    <s v="Bengaluru"/>
    <x v="8"/>
    <n v="560038"/>
    <s v="MED017"/>
    <x v="1"/>
    <x v="1"/>
    <s v="Abbott"/>
    <s v="No"/>
    <n v="2"/>
    <n v="130.22"/>
    <n v="15"/>
    <n v="18"/>
    <x v="1"/>
    <x v="2"/>
    <n v="1"/>
    <x v="1027"/>
    <n v="1"/>
    <n v="260.44"/>
    <n v="39.066000000000003"/>
    <n v="221.374"/>
    <n v="39.847319999999996"/>
    <n v="261.22131999999999"/>
    <n v="2"/>
  </r>
  <r>
    <s v="ORD101029"/>
    <x v="544"/>
    <x v="625"/>
    <s v="Ahmedabad"/>
    <x v="6"/>
    <n v="380015"/>
    <s v="MED001"/>
    <x v="2"/>
    <x v="2"/>
    <s v="Cipla"/>
    <s v="No"/>
    <n v="4"/>
    <n v="26.61"/>
    <n v="10"/>
    <n v="5"/>
    <x v="5"/>
    <x v="1"/>
    <n v="1"/>
    <x v="1028"/>
    <n v="1"/>
    <n v="106.44"/>
    <n v="10.644"/>
    <n v="95.795999999999992"/>
    <n v="4.7897999999999996"/>
    <n v="100.58579999999999"/>
    <n v="4"/>
  </r>
  <r>
    <s v="ORD101030"/>
    <x v="155"/>
    <x v="908"/>
    <s v="Pune"/>
    <x v="3"/>
    <n v="411045"/>
    <s v="MED005"/>
    <x v="11"/>
    <x v="5"/>
    <s v="Cipla"/>
    <s v="Yes"/>
    <n v="2"/>
    <n v="106.68"/>
    <n v="15"/>
    <n v="5"/>
    <x v="2"/>
    <x v="0"/>
    <n v="1"/>
    <x v="1029"/>
    <n v="1"/>
    <n v="213.36"/>
    <n v="32.003999999999998"/>
    <n v="181.35600000000002"/>
    <n v="9.0678000000000001"/>
    <n v="190.42380000000003"/>
    <n v="1"/>
  </r>
  <r>
    <s v="ORD101031"/>
    <x v="447"/>
    <x v="19"/>
    <s v="Gurugram"/>
    <x v="11"/>
    <n v="122001"/>
    <s v="MED028"/>
    <x v="3"/>
    <x v="3"/>
    <s v="Abbott"/>
    <s v="No"/>
    <n v="2"/>
    <n v="121.72"/>
    <n v="0"/>
    <n v="5"/>
    <x v="4"/>
    <x v="1"/>
    <n v="1"/>
    <x v="1030"/>
    <n v="1"/>
    <n v="243.44"/>
    <n v="0"/>
    <n v="243.44"/>
    <n v="12.172000000000001"/>
    <n v="255.61199999999999"/>
    <n v="2"/>
  </r>
  <r>
    <s v="ORD101032"/>
    <x v="371"/>
    <x v="909"/>
    <s v="Noida"/>
    <x v="9"/>
    <n v="201301"/>
    <s v="MED011"/>
    <x v="23"/>
    <x v="1"/>
    <s v="Cipla"/>
    <s v="No"/>
    <n v="3"/>
    <n v="22.82"/>
    <n v="5"/>
    <n v="12"/>
    <x v="3"/>
    <x v="1"/>
    <n v="1"/>
    <x v="1031"/>
    <n v="1"/>
    <n v="68.460000000000008"/>
    <n v="3.4230000000000005"/>
    <n v="65.037000000000006"/>
    <n v="7.8044400000000005"/>
    <n v="72.841440000000006"/>
    <n v="2"/>
  </r>
  <r>
    <s v="ORD101033"/>
    <x v="298"/>
    <x v="910"/>
    <s v="Ahmedabad"/>
    <x v="6"/>
    <n v="380054"/>
    <s v="MED005"/>
    <x v="11"/>
    <x v="5"/>
    <s v="Cipla"/>
    <s v="Yes"/>
    <n v="1"/>
    <n v="100.93"/>
    <n v="15"/>
    <n v="5"/>
    <x v="3"/>
    <x v="1"/>
    <n v="1"/>
    <x v="1032"/>
    <n v="1"/>
    <n v="100.93"/>
    <n v="15.1395"/>
    <n v="85.790500000000009"/>
    <n v="4.2895250000000003"/>
    <n v="90.080025000000006"/>
    <n v="2"/>
  </r>
  <r>
    <s v="ORD101034"/>
    <x v="553"/>
    <x v="911"/>
    <s v="Hyderabad"/>
    <x v="1"/>
    <n v="500001"/>
    <s v="MED004"/>
    <x v="5"/>
    <x v="5"/>
    <s v="Sun Pharma"/>
    <s v="Yes"/>
    <n v="1"/>
    <n v="101.34"/>
    <n v="15"/>
    <n v="12"/>
    <x v="2"/>
    <x v="1"/>
    <n v="1"/>
    <x v="1033"/>
    <n v="1"/>
    <n v="101.34"/>
    <n v="15.201000000000001"/>
    <n v="86.13900000000001"/>
    <n v="10.336680000000001"/>
    <n v="96.475680000000011"/>
    <n v="1"/>
  </r>
  <r>
    <s v="ORD101034"/>
    <x v="213"/>
    <x v="912"/>
    <s v="Jaipur"/>
    <x v="5"/>
    <n v="302017"/>
    <s v="MED015"/>
    <x v="24"/>
    <x v="11"/>
    <s v="Abbott"/>
    <s v="No"/>
    <n v="1"/>
    <n v="54.24"/>
    <n v="5"/>
    <n v="12"/>
    <x v="2"/>
    <x v="1"/>
    <n v="1"/>
    <x v="1034"/>
    <n v="1"/>
    <n v="54.24"/>
    <n v="2.7119999999999997"/>
    <n v="51.528000000000006"/>
    <n v="6.1833600000000004"/>
    <n v="57.711360000000006"/>
    <n v="2"/>
  </r>
  <r>
    <s v="ORD101036"/>
    <x v="166"/>
    <x v="913"/>
    <s v="Indore"/>
    <x v="2"/>
    <n v="452010"/>
    <s v="MED022"/>
    <x v="25"/>
    <x v="7"/>
    <s v="Himalaya"/>
    <s v="No"/>
    <n v="2"/>
    <n v="174.43"/>
    <n v="10"/>
    <n v="5"/>
    <x v="3"/>
    <x v="1"/>
    <n v="1"/>
    <x v="1035"/>
    <n v="1"/>
    <n v="348.86"/>
    <n v="34.886000000000003"/>
    <n v="313.97399999999999"/>
    <n v="15.698699999999999"/>
    <n v="329.67269999999996"/>
    <n v="2"/>
  </r>
  <r>
    <s v="ORD101037"/>
    <x v="507"/>
    <x v="914"/>
    <s v="Hyderabad"/>
    <x v="1"/>
    <n v="500084"/>
    <s v="MED016"/>
    <x v="17"/>
    <x v="11"/>
    <s v="Emcure"/>
    <s v="No"/>
    <n v="2"/>
    <n v="100.61"/>
    <n v="0"/>
    <n v="12"/>
    <x v="4"/>
    <x v="1"/>
    <n v="1"/>
    <x v="1036"/>
    <n v="1"/>
    <n v="201.22"/>
    <n v="0"/>
    <n v="201.22"/>
    <n v="24.1464"/>
    <n v="225.3664"/>
    <n v="2"/>
  </r>
  <r>
    <s v="ORD101038"/>
    <x v="345"/>
    <x v="581"/>
    <s v="Mumbai"/>
    <x v="3"/>
    <n v="400001"/>
    <s v="MED015"/>
    <x v="24"/>
    <x v="11"/>
    <s v="Abbott"/>
    <s v="No"/>
    <n v="1"/>
    <n v="47.75"/>
    <n v="0"/>
    <n v="12"/>
    <x v="5"/>
    <x v="0"/>
    <n v="1"/>
    <x v="1037"/>
    <n v="1"/>
    <n v="47.75"/>
    <n v="0"/>
    <n v="47.75"/>
    <n v="5.73"/>
    <n v="53.480000000000004"/>
    <n v="3"/>
  </r>
  <r>
    <s v="ORD101038"/>
    <x v="406"/>
    <x v="915"/>
    <s v="Chandigarh"/>
    <x v="4"/>
    <n v="160017"/>
    <s v="MED021"/>
    <x v="9"/>
    <x v="7"/>
    <s v="Cipla"/>
    <s v="No"/>
    <n v="4"/>
    <n v="85.88"/>
    <n v="0"/>
    <n v="5"/>
    <x v="1"/>
    <x v="3"/>
    <n v="1"/>
    <x v="1038"/>
    <n v="1"/>
    <n v="343.52"/>
    <n v="0"/>
    <n v="343.52"/>
    <n v="17.175999999999998"/>
    <n v="360.69599999999997"/>
    <n v="0"/>
  </r>
  <r>
    <s v="ORD101040"/>
    <x v="535"/>
    <x v="916"/>
    <s v="Jaipur"/>
    <x v="5"/>
    <n v="302021"/>
    <s v="MED028"/>
    <x v="3"/>
    <x v="3"/>
    <s v="Abbott"/>
    <s v="No"/>
    <n v="3"/>
    <n v="103.06"/>
    <n v="15"/>
    <n v="12"/>
    <x v="5"/>
    <x v="1"/>
    <n v="1"/>
    <x v="1039"/>
    <n v="1"/>
    <n v="309.18"/>
    <n v="46.376999999999995"/>
    <n v="262.803"/>
    <n v="31.536359999999998"/>
    <n v="294.33936"/>
    <n v="2"/>
  </r>
  <r>
    <s v="ORD101041"/>
    <x v="554"/>
    <x v="917"/>
    <s v="Chandigarh"/>
    <x v="4"/>
    <n v="160019"/>
    <s v="MED024"/>
    <x v="0"/>
    <x v="0"/>
    <s v="Abbott"/>
    <s v="No"/>
    <n v="2"/>
    <n v="135.55000000000001"/>
    <n v="15"/>
    <n v="5"/>
    <x v="3"/>
    <x v="1"/>
    <n v="1"/>
    <x v="1040"/>
    <n v="1"/>
    <n v="271.10000000000002"/>
    <n v="40.665000000000006"/>
    <n v="230.435"/>
    <n v="11.521749999999999"/>
    <n v="241.95675"/>
    <n v="2"/>
  </r>
  <r>
    <s v="ORD101042"/>
    <x v="521"/>
    <x v="918"/>
    <s v="Chandigarh"/>
    <x v="4"/>
    <n v="160036"/>
    <s v="MED016"/>
    <x v="17"/>
    <x v="11"/>
    <s v="Emcure"/>
    <s v="No"/>
    <n v="1"/>
    <n v="105.77"/>
    <n v="10"/>
    <n v="12"/>
    <x v="3"/>
    <x v="1"/>
    <n v="1"/>
    <x v="1041"/>
    <n v="1"/>
    <n v="105.77"/>
    <n v="10.577"/>
    <n v="95.192999999999998"/>
    <n v="11.423160000000001"/>
    <n v="106.61615999999999"/>
    <n v="5"/>
  </r>
  <r>
    <s v="ORD101042"/>
    <x v="260"/>
    <x v="919"/>
    <s v="Lucknow"/>
    <x v="9"/>
    <n v="226010"/>
    <s v="MED012"/>
    <x v="29"/>
    <x v="3"/>
    <s v="Mankind"/>
    <s v="No"/>
    <n v="2"/>
    <n v="132.49"/>
    <n v="0"/>
    <n v="5"/>
    <x v="2"/>
    <x v="1"/>
    <n v="1"/>
    <x v="1042"/>
    <n v="1"/>
    <n v="264.98"/>
    <n v="0"/>
    <n v="264.98"/>
    <n v="13.249000000000001"/>
    <n v="278.22900000000004"/>
    <n v="2"/>
  </r>
  <r>
    <s v="ORD101044"/>
    <x v="413"/>
    <x v="920"/>
    <s v="Ahmedabad"/>
    <x v="6"/>
    <n v="380015"/>
    <s v="MED011"/>
    <x v="23"/>
    <x v="1"/>
    <s v="Cipla"/>
    <s v="No"/>
    <n v="3"/>
    <n v="28.62"/>
    <n v="10"/>
    <n v="18"/>
    <x v="0"/>
    <x v="1"/>
    <n v="1"/>
    <x v="1043"/>
    <n v="1"/>
    <n v="85.86"/>
    <n v="8.5860000000000003"/>
    <n v="77.274000000000001"/>
    <n v="13.909320000000001"/>
    <n v="91.183320000000009"/>
    <n v="2"/>
  </r>
  <r>
    <s v="ORD101045"/>
    <x v="303"/>
    <x v="921"/>
    <s v="Kolkata"/>
    <x v="10"/>
    <n v="700001"/>
    <s v="MED030"/>
    <x v="28"/>
    <x v="8"/>
    <s v="Cipla"/>
    <s v="Yes"/>
    <n v="1"/>
    <n v="297.89"/>
    <n v="0"/>
    <n v="18"/>
    <x v="1"/>
    <x v="2"/>
    <n v="1"/>
    <x v="1044"/>
    <n v="1"/>
    <n v="297.89"/>
    <n v="0"/>
    <n v="297.89"/>
    <n v="53.620199999999997"/>
    <n v="351.5102"/>
    <n v="0"/>
  </r>
  <r>
    <s v="ORD101046"/>
    <x v="485"/>
    <x v="922"/>
    <s v="Pune"/>
    <x v="3"/>
    <n v="411057"/>
    <s v="MED004"/>
    <x v="5"/>
    <x v="5"/>
    <s v="Sun Pharma"/>
    <s v="Yes"/>
    <n v="2"/>
    <n v="108.02"/>
    <n v="20"/>
    <n v="12"/>
    <x v="2"/>
    <x v="1"/>
    <n v="1"/>
    <x v="1045"/>
    <n v="1"/>
    <n v="216.04"/>
    <n v="43.207999999999998"/>
    <n v="172.83199999999999"/>
    <n v="20.739840000000001"/>
    <n v="193.57184000000001"/>
    <n v="3"/>
  </r>
  <r>
    <s v="ORD101047"/>
    <x v="313"/>
    <x v="923"/>
    <s v="Chennai"/>
    <x v="7"/>
    <n v="600001"/>
    <s v="MED008"/>
    <x v="7"/>
    <x v="6"/>
    <s v="Zydus"/>
    <s v="Yes"/>
    <n v="1"/>
    <n v="57.27"/>
    <n v="10"/>
    <n v="5"/>
    <x v="5"/>
    <x v="1"/>
    <n v="1"/>
    <x v="1046"/>
    <n v="1"/>
    <n v="57.27"/>
    <n v="5.7270000000000003"/>
    <n v="51.543000000000006"/>
    <n v="2.5771500000000005"/>
    <n v="54.12015000000001"/>
    <n v="4"/>
  </r>
  <r>
    <s v="ORD101048"/>
    <x v="555"/>
    <x v="924"/>
    <s v="Hyderabad"/>
    <x v="1"/>
    <n v="500090"/>
    <s v="MED002"/>
    <x v="22"/>
    <x v="2"/>
    <s v="Micro Labs"/>
    <s v="No"/>
    <n v="3"/>
    <n v="35.880000000000003"/>
    <n v="5"/>
    <n v="12"/>
    <x v="5"/>
    <x v="1"/>
    <n v="1"/>
    <x v="1047"/>
    <n v="1"/>
    <n v="107.64000000000001"/>
    <n v="5.3820000000000006"/>
    <n v="102.25800000000001"/>
    <n v="12.270960000000001"/>
    <n v="114.52896000000001"/>
    <n v="2"/>
  </r>
  <r>
    <s v="ORD101049"/>
    <x v="425"/>
    <x v="795"/>
    <s v="Surat"/>
    <x v="6"/>
    <n v="395010"/>
    <s v="MED024"/>
    <x v="0"/>
    <x v="0"/>
    <s v="Abbott"/>
    <s v="No"/>
    <n v="2"/>
    <n v="136.88999999999999"/>
    <n v="10"/>
    <n v="12"/>
    <x v="5"/>
    <x v="2"/>
    <n v="1"/>
    <x v="1048"/>
    <n v="1"/>
    <n v="273.77999999999997"/>
    <n v="27.377999999999997"/>
    <n v="246.40199999999999"/>
    <n v="29.568239999999996"/>
    <n v="275.97023999999999"/>
    <n v="0"/>
  </r>
  <r>
    <s v="ORD101050"/>
    <x v="332"/>
    <x v="925"/>
    <s v="Bengaluru"/>
    <x v="8"/>
    <n v="560100"/>
    <s v="MED026"/>
    <x v="20"/>
    <x v="9"/>
    <s v="Cipla"/>
    <s v="No"/>
    <n v="1"/>
    <n v="189.13"/>
    <n v="5"/>
    <n v="5"/>
    <x v="0"/>
    <x v="1"/>
    <n v="1"/>
    <x v="1049"/>
    <n v="1"/>
    <n v="189.13"/>
    <n v="9.4565000000000001"/>
    <n v="179.67349999999999"/>
    <n v="8.9836749999999999"/>
    <n v="188.657175"/>
    <n v="1"/>
  </r>
  <r>
    <s v="ORD101051"/>
    <x v="556"/>
    <x v="843"/>
    <s v="Mumbai"/>
    <x v="3"/>
    <n v="400069"/>
    <s v="MED016"/>
    <x v="17"/>
    <x v="11"/>
    <s v="Emcure"/>
    <s v="No"/>
    <n v="1"/>
    <n v="109.45"/>
    <n v="5"/>
    <n v="5"/>
    <x v="4"/>
    <x v="0"/>
    <n v="1"/>
    <x v="1050"/>
    <n v="1"/>
    <n v="109.45"/>
    <n v="5.4725000000000001"/>
    <n v="103.97750000000001"/>
    <n v="5.1988750000000001"/>
    <n v="109.17637500000001"/>
    <n v="3"/>
  </r>
  <r>
    <s v="ORD101052"/>
    <x v="521"/>
    <x v="926"/>
    <s v="Chennai"/>
    <x v="7"/>
    <n v="600100"/>
    <s v="MED003"/>
    <x v="6"/>
    <x v="4"/>
    <s v="Dr. Reddy's"/>
    <s v="No"/>
    <n v="2"/>
    <n v="26.46"/>
    <n v="5"/>
    <n v="12"/>
    <x v="4"/>
    <x v="0"/>
    <n v="1"/>
    <x v="1051"/>
    <n v="1"/>
    <n v="52.92"/>
    <n v="2.6460000000000004"/>
    <n v="50.274000000000001"/>
    <n v="6.0328800000000005"/>
    <n v="56.30688"/>
    <n v="2"/>
  </r>
  <r>
    <s v="ORD101053"/>
    <x v="192"/>
    <x v="401"/>
    <s v="Surat"/>
    <x v="6"/>
    <n v="395001"/>
    <s v="MED004"/>
    <x v="5"/>
    <x v="5"/>
    <s v="Sun Pharma"/>
    <s v="Yes"/>
    <n v="2"/>
    <n v="124.63"/>
    <n v="20"/>
    <n v="18"/>
    <x v="0"/>
    <x v="2"/>
    <n v="1"/>
    <x v="1052"/>
    <n v="1"/>
    <n v="249.26"/>
    <n v="49.851999999999997"/>
    <n v="199.40799999999999"/>
    <n v="35.893439999999998"/>
    <n v="235.30143999999999"/>
    <n v="2"/>
  </r>
  <r>
    <s v="ORD101054"/>
    <x v="150"/>
    <x v="927"/>
    <s v="Surat"/>
    <x v="6"/>
    <n v="395001"/>
    <s v="MED025"/>
    <x v="27"/>
    <x v="0"/>
    <s v="Blue Cross"/>
    <s v="Yes"/>
    <n v="1"/>
    <n v="60.78"/>
    <n v="10"/>
    <n v="5"/>
    <x v="2"/>
    <x v="3"/>
    <n v="1"/>
    <x v="1053"/>
    <n v="1"/>
    <n v="60.78"/>
    <n v="6.0779999999999994"/>
    <n v="54.701999999999998"/>
    <n v="2.7351000000000001"/>
    <n v="57.437100000000001"/>
    <n v="2"/>
  </r>
  <r>
    <s v="ORD101054"/>
    <x v="198"/>
    <x v="928"/>
    <s v="Noida"/>
    <x v="9"/>
    <n v="201307"/>
    <s v="MED027"/>
    <x v="12"/>
    <x v="9"/>
    <s v="Mankind"/>
    <s v="No"/>
    <n v="3"/>
    <n v="84.51"/>
    <n v="20"/>
    <n v="12"/>
    <x v="3"/>
    <x v="1"/>
    <n v="1"/>
    <x v="1054"/>
    <n v="1"/>
    <n v="253.53000000000003"/>
    <n v="50.706000000000003"/>
    <n v="202.82400000000001"/>
    <n v="24.33888"/>
    <n v="227.16288"/>
    <n v="2"/>
  </r>
  <r>
    <s v="ORD101056"/>
    <x v="557"/>
    <x v="929"/>
    <s v="Chennai"/>
    <x v="7"/>
    <n v="600040"/>
    <s v="MED024"/>
    <x v="0"/>
    <x v="0"/>
    <s v="Abbott"/>
    <s v="No"/>
    <n v="1"/>
    <n v="120.1"/>
    <n v="5"/>
    <n v="18"/>
    <x v="1"/>
    <x v="3"/>
    <n v="1"/>
    <x v="1055"/>
    <n v="1"/>
    <n v="120.1"/>
    <n v="6.0049999999999999"/>
    <n v="114.095"/>
    <n v="20.537099999999999"/>
    <n v="134.63210000000001"/>
    <n v="1"/>
  </r>
  <r>
    <s v="ORD101057"/>
    <x v="487"/>
    <x v="930"/>
    <s v="Surat"/>
    <x v="6"/>
    <n v="395010"/>
    <s v="MED002"/>
    <x v="22"/>
    <x v="2"/>
    <s v="Micro Labs"/>
    <s v="No"/>
    <n v="1"/>
    <n v="34.909999999999997"/>
    <n v="0"/>
    <n v="12"/>
    <x v="3"/>
    <x v="1"/>
    <n v="1"/>
    <x v="1056"/>
    <n v="1"/>
    <n v="34.909999999999997"/>
    <n v="0"/>
    <n v="34.909999999999997"/>
    <n v="4.1891999999999996"/>
    <n v="39.099199999999996"/>
    <n v="3"/>
  </r>
  <r>
    <s v="ORD101058"/>
    <x v="123"/>
    <x v="931"/>
    <s v="Gurugram"/>
    <x v="11"/>
    <n v="122001"/>
    <s v="MED013"/>
    <x v="16"/>
    <x v="3"/>
    <s v="Himalaya"/>
    <s v="No"/>
    <n v="2"/>
    <n v="159.36000000000001"/>
    <n v="5"/>
    <n v="5"/>
    <x v="1"/>
    <x v="1"/>
    <n v="1"/>
    <x v="1057"/>
    <n v="1"/>
    <n v="318.72000000000003"/>
    <n v="15.936000000000002"/>
    <n v="302.78400000000005"/>
    <n v="15.139200000000002"/>
    <n v="317.92320000000007"/>
    <n v="1"/>
  </r>
  <r>
    <s v="ORD101059"/>
    <x v="558"/>
    <x v="932"/>
    <s v="Hyderabad"/>
    <x v="1"/>
    <n v="500001"/>
    <s v="MED011"/>
    <x v="23"/>
    <x v="1"/>
    <s v="Cipla"/>
    <s v="No"/>
    <n v="2"/>
    <n v="22.39"/>
    <n v="0"/>
    <n v="12"/>
    <x v="2"/>
    <x v="0"/>
    <n v="1"/>
    <x v="1058"/>
    <n v="1"/>
    <n v="44.78"/>
    <n v="0"/>
    <n v="44.78"/>
    <n v="5.3735999999999997"/>
    <n v="50.153599999999997"/>
    <n v="0"/>
  </r>
  <r>
    <s v="ORD101060"/>
    <x v="217"/>
    <x v="933"/>
    <s v="Delhi"/>
    <x v="0"/>
    <n v="110001"/>
    <s v="MED026"/>
    <x v="20"/>
    <x v="9"/>
    <s v="Cipla"/>
    <s v="No"/>
    <n v="1"/>
    <n v="204.13"/>
    <n v="10"/>
    <n v="5"/>
    <x v="2"/>
    <x v="3"/>
    <n v="1"/>
    <x v="1059"/>
    <n v="1"/>
    <n v="204.13"/>
    <n v="20.413"/>
    <n v="183.71699999999998"/>
    <n v="9.1858499999999985"/>
    <n v="192.90284999999997"/>
    <n v="0"/>
  </r>
  <r>
    <s v="ORD101061"/>
    <x v="327"/>
    <x v="934"/>
    <s v="Pune"/>
    <x v="3"/>
    <n v="411045"/>
    <s v="MED020"/>
    <x v="4"/>
    <x v="4"/>
    <s v="Dr. Reddy's"/>
    <s v="Yes"/>
    <n v="2"/>
    <n v="52.03"/>
    <n v="5"/>
    <n v="12"/>
    <x v="1"/>
    <x v="1"/>
    <n v="1"/>
    <x v="1060"/>
    <n v="1"/>
    <n v="104.06"/>
    <n v="5.2029999999999994"/>
    <n v="98.856999999999999"/>
    <n v="11.86284"/>
    <n v="110.71984"/>
    <n v="2"/>
  </r>
  <r>
    <s v="ORD101062"/>
    <x v="516"/>
    <x v="802"/>
    <s v="Jaipur"/>
    <x v="5"/>
    <n v="302021"/>
    <s v="MED007"/>
    <x v="15"/>
    <x v="10"/>
    <s v="Sanofi"/>
    <s v="Yes"/>
    <n v="2"/>
    <n v="80.89"/>
    <n v="5"/>
    <n v="5"/>
    <x v="3"/>
    <x v="1"/>
    <n v="1"/>
    <x v="1061"/>
    <n v="1"/>
    <n v="161.78"/>
    <n v="8.0890000000000004"/>
    <n v="153.691"/>
    <n v="7.6845500000000007"/>
    <n v="161.37555"/>
    <n v="2"/>
  </r>
  <r>
    <s v="ORD101063"/>
    <x v="532"/>
    <x v="252"/>
    <s v="Indore"/>
    <x v="2"/>
    <n v="452020"/>
    <s v="MED021"/>
    <x v="9"/>
    <x v="7"/>
    <s v="Cipla"/>
    <s v="No"/>
    <n v="1"/>
    <n v="91.93"/>
    <n v="5"/>
    <n v="12"/>
    <x v="0"/>
    <x v="1"/>
    <n v="1"/>
    <x v="1062"/>
    <n v="1"/>
    <n v="91.93"/>
    <n v="4.5965000000000007"/>
    <n v="87.333500000000001"/>
    <n v="10.48002"/>
    <n v="97.813519999999997"/>
    <n v="2"/>
  </r>
  <r>
    <s v="ORD101064"/>
    <x v="105"/>
    <x v="935"/>
    <s v="Lucknow"/>
    <x v="9"/>
    <n v="226010"/>
    <s v="MED016"/>
    <x v="17"/>
    <x v="11"/>
    <s v="Emcure"/>
    <s v="No"/>
    <n v="1"/>
    <n v="98.17"/>
    <n v="0"/>
    <n v="12"/>
    <x v="4"/>
    <x v="1"/>
    <n v="1"/>
    <x v="1063"/>
    <n v="1"/>
    <n v="98.17"/>
    <n v="0"/>
    <n v="98.17"/>
    <n v="11.7804"/>
    <n v="109.9504"/>
    <n v="2"/>
  </r>
  <r>
    <s v="ORD101064"/>
    <x v="559"/>
    <x v="936"/>
    <s v="Hyderabad"/>
    <x v="1"/>
    <n v="500084"/>
    <s v="MED023"/>
    <x v="8"/>
    <x v="7"/>
    <s v="Lacto Calamine"/>
    <s v="No"/>
    <n v="2"/>
    <n v="324.81"/>
    <n v="15"/>
    <n v="5"/>
    <x v="0"/>
    <x v="1"/>
    <n v="1"/>
    <x v="1064"/>
    <n v="1"/>
    <n v="649.62"/>
    <n v="97.442999999999998"/>
    <n v="552.17700000000002"/>
    <n v="27.608850000000004"/>
    <n v="579.78584999999998"/>
    <n v="1"/>
  </r>
  <r>
    <s v="ORD101066"/>
    <x v="303"/>
    <x v="937"/>
    <s v="Indore"/>
    <x v="2"/>
    <n v="452018"/>
    <s v="MED003"/>
    <x v="6"/>
    <x v="4"/>
    <s v="Dr. Reddy's"/>
    <s v="No"/>
    <n v="1"/>
    <n v="31.1"/>
    <n v="5"/>
    <n v="5"/>
    <x v="1"/>
    <x v="3"/>
    <n v="1"/>
    <x v="1065"/>
    <n v="1"/>
    <n v="31.1"/>
    <n v="1.5549999999999999"/>
    <n v="29.545000000000002"/>
    <n v="1.4772500000000002"/>
    <n v="31.022250000000003"/>
    <n v="2"/>
  </r>
  <r>
    <s v="ORD101066"/>
    <x v="433"/>
    <x v="938"/>
    <s v="Bengaluru"/>
    <x v="8"/>
    <n v="560038"/>
    <s v="MED022"/>
    <x v="25"/>
    <x v="7"/>
    <s v="Himalaya"/>
    <s v="No"/>
    <n v="2"/>
    <n v="156.47"/>
    <n v="5"/>
    <n v="12"/>
    <x v="0"/>
    <x v="2"/>
    <n v="1"/>
    <x v="1066"/>
    <n v="1"/>
    <n v="312.94"/>
    <n v="15.647"/>
    <n v="297.29300000000001"/>
    <n v="35.675159999999998"/>
    <n v="332.96816000000001"/>
    <n v="3"/>
  </r>
  <r>
    <s v="ORD101068"/>
    <x v="560"/>
    <x v="939"/>
    <s v="Gurugram"/>
    <x v="11"/>
    <n v="122016"/>
    <s v="MED019"/>
    <x v="26"/>
    <x v="8"/>
    <s v="Cipla"/>
    <s v="No"/>
    <n v="1"/>
    <n v="133.11000000000001"/>
    <n v="10"/>
    <n v="12"/>
    <x v="1"/>
    <x v="1"/>
    <n v="1"/>
    <x v="1067"/>
    <n v="1"/>
    <n v="133.11000000000001"/>
    <n v="13.311000000000002"/>
    <n v="119.79900000000001"/>
    <n v="14.375880000000002"/>
    <n v="134.17488"/>
    <n v="2"/>
  </r>
  <r>
    <s v="ORD101069"/>
    <x v="11"/>
    <x v="376"/>
    <s v="Noida"/>
    <x v="9"/>
    <n v="201305"/>
    <s v="MED030"/>
    <x v="28"/>
    <x v="8"/>
    <s v="Cipla"/>
    <s v="Yes"/>
    <n v="2"/>
    <n v="316.86"/>
    <n v="15"/>
    <n v="12"/>
    <x v="5"/>
    <x v="1"/>
    <n v="1"/>
    <x v="1068"/>
    <n v="1"/>
    <n v="633.72"/>
    <n v="95.058000000000007"/>
    <n v="538.66200000000003"/>
    <n v="64.639440000000008"/>
    <n v="603.30144000000007"/>
    <n v="5"/>
  </r>
  <r>
    <s v="ORD101070"/>
    <x v="89"/>
    <x v="940"/>
    <s v="Noida"/>
    <x v="9"/>
    <n v="201304"/>
    <s v="MED030"/>
    <x v="28"/>
    <x v="8"/>
    <s v="Cipla"/>
    <s v="Yes"/>
    <n v="1"/>
    <n v="320.64999999999998"/>
    <n v="5"/>
    <n v="18"/>
    <x v="0"/>
    <x v="1"/>
    <n v="1"/>
    <x v="1069"/>
    <n v="1"/>
    <n v="320.64999999999998"/>
    <n v="16.032499999999999"/>
    <n v="304.61749999999995"/>
    <n v="54.831149999999987"/>
    <n v="359.44864999999993"/>
    <n v="1"/>
  </r>
  <r>
    <s v="ORD101071"/>
    <x v="238"/>
    <x v="212"/>
    <s v="Lucknow"/>
    <x v="9"/>
    <n v="226024"/>
    <s v="MED013"/>
    <x v="16"/>
    <x v="3"/>
    <s v="Himalaya"/>
    <s v="No"/>
    <n v="1"/>
    <n v="152.65"/>
    <n v="5"/>
    <n v="5"/>
    <x v="0"/>
    <x v="1"/>
    <n v="1"/>
    <x v="1070"/>
    <n v="1"/>
    <n v="152.65"/>
    <n v="7.6325000000000003"/>
    <n v="145.01750000000001"/>
    <n v="7.2508750000000006"/>
    <n v="152.26837500000002"/>
    <n v="3"/>
  </r>
  <r>
    <s v="ORD101072"/>
    <x v="184"/>
    <x v="941"/>
    <s v="Indore"/>
    <x v="2"/>
    <n v="452018"/>
    <s v="MED009"/>
    <x v="21"/>
    <x v="6"/>
    <s v="Glenmark"/>
    <s v="Yes"/>
    <n v="3"/>
    <n v="87.98"/>
    <n v="0"/>
    <n v="5"/>
    <x v="0"/>
    <x v="2"/>
    <n v="1"/>
    <x v="1071"/>
    <n v="1"/>
    <n v="263.94"/>
    <n v="0"/>
    <n v="263.94"/>
    <n v="13.197000000000001"/>
    <n v="277.137"/>
    <n v="1"/>
  </r>
  <r>
    <s v="ORD101073"/>
    <x v="561"/>
    <x v="942"/>
    <s v="Kolkata"/>
    <x v="10"/>
    <n v="700029"/>
    <s v="MED002"/>
    <x v="22"/>
    <x v="2"/>
    <s v="Micro Labs"/>
    <s v="No"/>
    <n v="2"/>
    <n v="28.85"/>
    <n v="15"/>
    <n v="12"/>
    <x v="0"/>
    <x v="3"/>
    <n v="1"/>
    <x v="1072"/>
    <n v="1"/>
    <n v="57.7"/>
    <n v="8.6549999999999994"/>
    <n v="49.045000000000002"/>
    <n v="5.8853999999999997"/>
    <n v="54.930399999999999"/>
    <n v="1"/>
  </r>
  <r>
    <s v="ORD101074"/>
    <x v="79"/>
    <x v="943"/>
    <s v="Indore"/>
    <x v="2"/>
    <n v="452001"/>
    <s v="MED016"/>
    <x v="17"/>
    <x v="11"/>
    <s v="Emcure"/>
    <s v="No"/>
    <n v="1"/>
    <n v="110.27"/>
    <n v="0"/>
    <n v="12"/>
    <x v="2"/>
    <x v="1"/>
    <n v="1"/>
    <x v="1073"/>
    <n v="1"/>
    <n v="110.27"/>
    <n v="0"/>
    <n v="110.27"/>
    <n v="13.2324"/>
    <n v="123.50239999999999"/>
    <n v="3"/>
  </r>
  <r>
    <s v="ORD101075"/>
    <x v="342"/>
    <x v="399"/>
    <s v="Jaipur"/>
    <x v="5"/>
    <n v="302001"/>
    <s v="MED028"/>
    <x v="3"/>
    <x v="3"/>
    <s v="Abbott"/>
    <s v="No"/>
    <n v="2"/>
    <n v="106.22"/>
    <n v="5"/>
    <n v="5"/>
    <x v="3"/>
    <x v="1"/>
    <n v="1"/>
    <x v="1074"/>
    <n v="1"/>
    <n v="212.44"/>
    <n v="10.622"/>
    <n v="201.81799999999998"/>
    <n v="10.0909"/>
    <n v="211.90889999999999"/>
    <n v="4"/>
  </r>
  <r>
    <s v="ORD101076"/>
    <x v="525"/>
    <x v="564"/>
    <s v="Indore"/>
    <x v="2"/>
    <n v="452016"/>
    <s v="MED028"/>
    <x v="3"/>
    <x v="3"/>
    <s v="Abbott"/>
    <s v="No"/>
    <n v="3"/>
    <n v="112.85"/>
    <n v="0"/>
    <n v="5"/>
    <x v="0"/>
    <x v="1"/>
    <n v="1"/>
    <x v="1075"/>
    <n v="1"/>
    <n v="338.54999999999995"/>
    <n v="0"/>
    <n v="338.54999999999995"/>
    <n v="16.927499999999998"/>
    <n v="355.47749999999996"/>
    <n v="2"/>
  </r>
  <r>
    <s v="ORD101077"/>
    <x v="388"/>
    <x v="944"/>
    <s v="Mumbai"/>
    <x v="3"/>
    <n v="400076"/>
    <s v="MED008"/>
    <x v="7"/>
    <x v="6"/>
    <s v="Zydus"/>
    <s v="Yes"/>
    <n v="1"/>
    <n v="64.11"/>
    <n v="10"/>
    <n v="18"/>
    <x v="0"/>
    <x v="0"/>
    <n v="1"/>
    <x v="1076"/>
    <n v="1"/>
    <n v="64.11"/>
    <n v="6.4110000000000005"/>
    <n v="57.698999999999998"/>
    <n v="10.385819999999999"/>
    <n v="68.084819999999993"/>
    <n v="0"/>
  </r>
  <r>
    <s v="ORD101078"/>
    <x v="551"/>
    <x v="945"/>
    <s v="Pune"/>
    <x v="3"/>
    <n v="411038"/>
    <s v="MED020"/>
    <x v="4"/>
    <x v="4"/>
    <s v="Dr. Reddy's"/>
    <s v="Yes"/>
    <n v="3"/>
    <n v="53.37"/>
    <n v="5"/>
    <n v="18"/>
    <x v="1"/>
    <x v="1"/>
    <n v="1"/>
    <x v="1077"/>
    <n v="1"/>
    <n v="160.10999999999999"/>
    <n v="8.0054999999999996"/>
    <n v="152.10449999999997"/>
    <n v="27.378809999999994"/>
    <n v="179.48330999999996"/>
    <n v="4"/>
  </r>
  <r>
    <s v="ORD101079"/>
    <x v="323"/>
    <x v="175"/>
    <s v="Delhi"/>
    <x v="0"/>
    <n v="110024"/>
    <s v="MED010"/>
    <x v="13"/>
    <x v="1"/>
    <s v="Sun Pharma"/>
    <s v="Yes"/>
    <n v="4"/>
    <n v="78.83"/>
    <n v="0"/>
    <n v="12"/>
    <x v="4"/>
    <x v="2"/>
    <n v="1"/>
    <x v="1078"/>
    <n v="1"/>
    <n v="315.32"/>
    <n v="0"/>
    <n v="315.32"/>
    <n v="37.8384"/>
    <n v="353.15839999999997"/>
    <n v="2"/>
  </r>
  <r>
    <s v="ORD101080"/>
    <x v="321"/>
    <x v="58"/>
    <s v="Lucknow"/>
    <x v="9"/>
    <n v="226001"/>
    <s v="MED002"/>
    <x v="22"/>
    <x v="2"/>
    <s v="Micro Labs"/>
    <s v="No"/>
    <n v="2"/>
    <n v="29.46"/>
    <n v="10"/>
    <n v="18"/>
    <x v="0"/>
    <x v="1"/>
    <n v="1"/>
    <x v="1079"/>
    <n v="1"/>
    <n v="58.92"/>
    <n v="5.8920000000000003"/>
    <n v="53.027999999999999"/>
    <n v="9.5450400000000002"/>
    <n v="62.573039999999999"/>
    <n v="2"/>
  </r>
  <r>
    <s v="ORD101081"/>
    <x v="375"/>
    <x v="946"/>
    <s v="Jaipur"/>
    <x v="5"/>
    <n v="302001"/>
    <s v="MED024"/>
    <x v="0"/>
    <x v="0"/>
    <s v="Abbott"/>
    <s v="No"/>
    <n v="1"/>
    <n v="145.52000000000001"/>
    <n v="10"/>
    <n v="12"/>
    <x v="5"/>
    <x v="3"/>
    <n v="1"/>
    <x v="1080"/>
    <n v="1"/>
    <n v="145.52000000000001"/>
    <n v="14.552"/>
    <n v="130.96800000000002"/>
    <n v="15.716160000000002"/>
    <n v="146.68416000000002"/>
    <n v="0"/>
  </r>
  <r>
    <s v="ORD101082"/>
    <x v="249"/>
    <x v="947"/>
    <s v="Pune"/>
    <x v="3"/>
    <n v="411014"/>
    <s v="MED009"/>
    <x v="21"/>
    <x v="6"/>
    <s v="Glenmark"/>
    <s v="Yes"/>
    <n v="1"/>
    <n v="91.11"/>
    <n v="15"/>
    <n v="5"/>
    <x v="4"/>
    <x v="1"/>
    <n v="1"/>
    <x v="1081"/>
    <n v="1"/>
    <n v="91.11"/>
    <n v="13.666500000000001"/>
    <n v="77.4435"/>
    <n v="3.8721749999999999"/>
    <n v="81.315674999999999"/>
    <n v="2"/>
  </r>
  <r>
    <s v="ORD101083"/>
    <x v="293"/>
    <x v="948"/>
    <s v="Hyderabad"/>
    <x v="1"/>
    <n v="500090"/>
    <s v="MED015"/>
    <x v="24"/>
    <x v="11"/>
    <s v="Abbott"/>
    <s v="No"/>
    <n v="3"/>
    <n v="53.65"/>
    <n v="5"/>
    <n v="5"/>
    <x v="5"/>
    <x v="1"/>
    <n v="1"/>
    <x v="1082"/>
    <n v="1"/>
    <n v="160.94999999999999"/>
    <n v="8.0474999999999994"/>
    <n v="152.90249999999997"/>
    <n v="7.6451249999999984"/>
    <n v="160.54762499999998"/>
    <n v="2"/>
  </r>
  <r>
    <s v="ORD101084"/>
    <x v="161"/>
    <x v="949"/>
    <s v="Lucknow"/>
    <x v="9"/>
    <n v="226024"/>
    <s v="MED008"/>
    <x v="7"/>
    <x v="6"/>
    <s v="Zydus"/>
    <s v="Yes"/>
    <n v="2"/>
    <n v="61.57"/>
    <n v="5"/>
    <n v="5"/>
    <x v="2"/>
    <x v="0"/>
    <n v="1"/>
    <x v="1083"/>
    <n v="1"/>
    <n v="123.14"/>
    <n v="6.157"/>
    <n v="116.983"/>
    <n v="5.8491499999999998"/>
    <n v="122.83215"/>
    <n v="1"/>
  </r>
  <r>
    <s v="ORD101085"/>
    <x v="562"/>
    <x v="950"/>
    <s v="Lucknow"/>
    <x v="9"/>
    <n v="226021"/>
    <s v="MED009"/>
    <x v="21"/>
    <x v="6"/>
    <s v="Glenmark"/>
    <s v="Yes"/>
    <n v="3"/>
    <n v="85.56"/>
    <n v="0"/>
    <n v="12"/>
    <x v="5"/>
    <x v="1"/>
    <n v="1"/>
    <x v="1084"/>
    <n v="1"/>
    <n v="256.68"/>
    <n v="0"/>
    <n v="256.68"/>
    <n v="30.801599999999997"/>
    <n v="287.48160000000001"/>
    <n v="2"/>
  </r>
  <r>
    <s v="ORD101086"/>
    <x v="409"/>
    <x v="82"/>
    <s v="Hyderabad"/>
    <x v="1"/>
    <n v="500081"/>
    <s v="MED029"/>
    <x v="10"/>
    <x v="8"/>
    <s v="Sun Pharma"/>
    <s v="Yes"/>
    <n v="1"/>
    <n v="98.25"/>
    <n v="0"/>
    <n v="12"/>
    <x v="5"/>
    <x v="3"/>
    <n v="1"/>
    <x v="1085"/>
    <n v="1"/>
    <n v="98.25"/>
    <n v="0"/>
    <n v="98.25"/>
    <n v="11.79"/>
    <n v="110.03999999999999"/>
    <n v="4"/>
  </r>
  <r>
    <s v="ORD101087"/>
    <x v="67"/>
    <x v="915"/>
    <s v="Indore"/>
    <x v="2"/>
    <n v="452020"/>
    <s v="MED014"/>
    <x v="19"/>
    <x v="3"/>
    <s v="Abbott"/>
    <s v="No"/>
    <n v="1"/>
    <n v="134.13999999999999"/>
    <n v="0"/>
    <n v="12"/>
    <x v="1"/>
    <x v="0"/>
    <n v="1"/>
    <x v="1086"/>
    <n v="1"/>
    <n v="134.13999999999999"/>
    <n v="0"/>
    <n v="134.13999999999999"/>
    <n v="16.096799999999998"/>
    <n v="150.23679999999999"/>
    <n v="0"/>
  </r>
  <r>
    <s v="ORD101088"/>
    <x v="241"/>
    <x v="951"/>
    <s v="Jaipur"/>
    <x v="5"/>
    <n v="302033"/>
    <s v="MED008"/>
    <x v="7"/>
    <x v="6"/>
    <s v="Zydus"/>
    <s v="Yes"/>
    <n v="2"/>
    <n v="56.55"/>
    <n v="15"/>
    <n v="5"/>
    <x v="5"/>
    <x v="1"/>
    <n v="1"/>
    <x v="1087"/>
    <n v="1"/>
    <n v="113.1"/>
    <n v="16.965"/>
    <n v="96.134999999999991"/>
    <n v="4.8067499999999992"/>
    <n v="100.94174999999998"/>
    <n v="3"/>
  </r>
  <r>
    <s v="ORD101089"/>
    <x v="163"/>
    <x v="952"/>
    <s v="Noida"/>
    <x v="9"/>
    <n v="201305"/>
    <s v="MED030"/>
    <x v="28"/>
    <x v="8"/>
    <s v="Cipla"/>
    <s v="Yes"/>
    <n v="1"/>
    <n v="285.33999999999997"/>
    <n v="5"/>
    <n v="12"/>
    <x v="4"/>
    <x v="3"/>
    <n v="1"/>
    <x v="1088"/>
    <n v="1"/>
    <n v="285.33999999999997"/>
    <n v="14.266999999999998"/>
    <n v="271.07299999999998"/>
    <n v="32.528759999999998"/>
    <n v="303.60175999999996"/>
    <n v="2"/>
  </r>
  <r>
    <s v="ORD101090"/>
    <x v="21"/>
    <x v="953"/>
    <s v="Gurugram"/>
    <x v="11"/>
    <n v="122018"/>
    <s v="MED019"/>
    <x v="26"/>
    <x v="8"/>
    <s v="Cipla"/>
    <s v="No"/>
    <n v="4"/>
    <n v="169.93"/>
    <n v="0"/>
    <n v="5"/>
    <x v="5"/>
    <x v="2"/>
    <n v="1"/>
    <x v="1089"/>
    <n v="1"/>
    <n v="679.72"/>
    <n v="0"/>
    <n v="679.72"/>
    <n v="33.986000000000004"/>
    <n v="713.70600000000002"/>
    <n v="1"/>
  </r>
  <r>
    <s v="ORD101091"/>
    <x v="12"/>
    <x v="938"/>
    <s v="Pune"/>
    <x v="3"/>
    <n v="411014"/>
    <s v="MED015"/>
    <x v="24"/>
    <x v="11"/>
    <s v="Abbott"/>
    <s v="No"/>
    <n v="1"/>
    <n v="51.6"/>
    <n v="5"/>
    <n v="5"/>
    <x v="4"/>
    <x v="3"/>
    <n v="1"/>
    <x v="1090"/>
    <n v="1"/>
    <n v="51.6"/>
    <n v="2.58"/>
    <n v="49.02"/>
    <n v="2.4510000000000001"/>
    <n v="51.471000000000004"/>
    <n v="3"/>
  </r>
  <r>
    <s v="ORD101092"/>
    <x v="198"/>
    <x v="954"/>
    <s v="Surat"/>
    <x v="6"/>
    <n v="395010"/>
    <s v="MED017"/>
    <x v="1"/>
    <x v="1"/>
    <s v="Abbott"/>
    <s v="No"/>
    <n v="2"/>
    <n v="149.57"/>
    <n v="5"/>
    <n v="5"/>
    <x v="4"/>
    <x v="1"/>
    <n v="1"/>
    <x v="1091"/>
    <n v="1"/>
    <n v="299.14"/>
    <n v="14.956999999999999"/>
    <n v="284.18299999999999"/>
    <n v="14.209149999999999"/>
    <n v="298.39215000000002"/>
    <n v="2"/>
  </r>
  <r>
    <s v="ORD101093"/>
    <x v="33"/>
    <x v="955"/>
    <s v="Noida"/>
    <x v="9"/>
    <n v="201307"/>
    <s v="MED029"/>
    <x v="10"/>
    <x v="8"/>
    <s v="Sun Pharma"/>
    <s v="Yes"/>
    <n v="6"/>
    <n v="91.81"/>
    <n v="5"/>
    <n v="12"/>
    <x v="4"/>
    <x v="1"/>
    <n v="1"/>
    <x v="1092"/>
    <n v="1"/>
    <n v="550.86"/>
    <n v="27.543000000000003"/>
    <n v="523.31700000000001"/>
    <n v="62.79804"/>
    <n v="586.11504000000002"/>
    <n v="1"/>
  </r>
  <r>
    <s v="ORD101094"/>
    <x v="296"/>
    <x v="199"/>
    <s v="Chennai"/>
    <x v="7"/>
    <n v="600100"/>
    <s v="MED009"/>
    <x v="21"/>
    <x v="6"/>
    <s v="Glenmark"/>
    <s v="Yes"/>
    <n v="2"/>
    <n v="82.75"/>
    <n v="0"/>
    <n v="5"/>
    <x v="0"/>
    <x v="1"/>
    <n v="1"/>
    <x v="1093"/>
    <n v="1"/>
    <n v="165.5"/>
    <n v="0"/>
    <n v="165.5"/>
    <n v="8.2750000000000004"/>
    <n v="173.77500000000001"/>
    <n v="1"/>
  </r>
  <r>
    <s v="ORD101095"/>
    <x v="412"/>
    <x v="907"/>
    <s v="Hyderabad"/>
    <x v="1"/>
    <n v="500090"/>
    <s v="MED018"/>
    <x v="14"/>
    <x v="8"/>
    <s v="Mankind"/>
    <s v="No"/>
    <n v="3"/>
    <n v="124.64"/>
    <n v="0"/>
    <n v="5"/>
    <x v="5"/>
    <x v="1"/>
    <n v="1"/>
    <x v="1094"/>
    <n v="1"/>
    <n v="373.92"/>
    <n v="0"/>
    <n v="373.92"/>
    <n v="18.696000000000002"/>
    <n v="392.61600000000004"/>
    <n v="2"/>
  </r>
  <r>
    <s v="ORD101095"/>
    <x v="279"/>
    <x v="956"/>
    <s v="Hyderabad"/>
    <x v="1"/>
    <n v="500032"/>
    <s v="MED010"/>
    <x v="13"/>
    <x v="1"/>
    <s v="Sun Pharma"/>
    <s v="Yes"/>
    <n v="5"/>
    <n v="72.400000000000006"/>
    <n v="10"/>
    <n v="12"/>
    <x v="1"/>
    <x v="1"/>
    <n v="1"/>
    <x v="1095"/>
    <n v="1"/>
    <n v="362"/>
    <n v="36.200000000000003"/>
    <n v="325.8"/>
    <n v="39.096000000000004"/>
    <n v="364.89600000000002"/>
    <n v="1"/>
  </r>
  <r>
    <s v="ORD101097"/>
    <x v="563"/>
    <x v="957"/>
    <s v="Mumbai"/>
    <x v="3"/>
    <n v="400069"/>
    <s v="MED015"/>
    <x v="24"/>
    <x v="11"/>
    <s v="Abbott"/>
    <s v="No"/>
    <n v="4"/>
    <n v="48.63"/>
    <n v="0"/>
    <n v="5"/>
    <x v="3"/>
    <x v="1"/>
    <n v="1"/>
    <x v="1096"/>
    <n v="1"/>
    <n v="194.52"/>
    <n v="0"/>
    <n v="194.52"/>
    <n v="9.7260000000000009"/>
    <n v="204.24600000000001"/>
    <n v="2"/>
  </r>
  <r>
    <s v="ORD101098"/>
    <x v="393"/>
    <x v="958"/>
    <s v="Gurugram"/>
    <x v="11"/>
    <n v="122016"/>
    <s v="MED008"/>
    <x v="7"/>
    <x v="6"/>
    <s v="Zydus"/>
    <s v="Yes"/>
    <n v="3"/>
    <n v="60.04"/>
    <n v="5"/>
    <n v="5"/>
    <x v="3"/>
    <x v="1"/>
    <n v="1"/>
    <x v="1097"/>
    <n v="1"/>
    <n v="180.12"/>
    <n v="9.0060000000000002"/>
    <n v="171.114"/>
    <n v="8.5556999999999999"/>
    <n v="179.66970000000001"/>
    <n v="2"/>
  </r>
  <r>
    <s v="ORD101099"/>
    <x v="76"/>
    <x v="959"/>
    <s v="Kolkata"/>
    <x v="10"/>
    <n v="700001"/>
    <s v="MED004"/>
    <x v="5"/>
    <x v="5"/>
    <s v="Sun Pharma"/>
    <s v="Yes"/>
    <n v="4"/>
    <n v="120.39"/>
    <n v="5"/>
    <n v="12"/>
    <x v="3"/>
    <x v="1"/>
    <n v="1"/>
    <x v="1098"/>
    <n v="1"/>
    <n v="481.56"/>
    <n v="24.078000000000003"/>
    <n v="457.48199999999997"/>
    <n v="54.897839999999995"/>
    <n v="512.37983999999994"/>
    <n v="1"/>
  </r>
  <r>
    <s v="ORD101100"/>
    <x v="501"/>
    <x v="960"/>
    <s v="Indore"/>
    <x v="2"/>
    <n v="452018"/>
    <s v="MED008"/>
    <x v="7"/>
    <x v="6"/>
    <s v="Zydus"/>
    <s v="Yes"/>
    <n v="2"/>
    <n v="59"/>
    <n v="0"/>
    <n v="5"/>
    <x v="4"/>
    <x v="1"/>
    <n v="1"/>
    <x v="1099"/>
    <n v="1"/>
    <n v="118"/>
    <n v="0"/>
    <n v="118"/>
    <n v="5.9"/>
    <n v="123.9"/>
    <n v="2"/>
  </r>
  <r>
    <s v="ORD101101"/>
    <x v="263"/>
    <x v="845"/>
    <s v="Indore"/>
    <x v="2"/>
    <n v="452020"/>
    <s v="MED024"/>
    <x v="0"/>
    <x v="0"/>
    <s v="Abbott"/>
    <s v="No"/>
    <n v="3"/>
    <n v="118.92"/>
    <n v="0"/>
    <n v="12"/>
    <x v="2"/>
    <x v="1"/>
    <n v="1"/>
    <x v="1100"/>
    <n v="1"/>
    <n v="356.76"/>
    <n v="0"/>
    <n v="356.76"/>
    <n v="42.811199999999999"/>
    <n v="399.57119999999998"/>
    <n v="4"/>
  </r>
  <r>
    <s v="ORD101101"/>
    <x v="498"/>
    <x v="961"/>
    <s v="Lucknow"/>
    <x v="9"/>
    <n v="226010"/>
    <s v="MED013"/>
    <x v="16"/>
    <x v="3"/>
    <s v="Himalaya"/>
    <s v="No"/>
    <n v="2"/>
    <n v="150.94"/>
    <n v="5"/>
    <n v="12"/>
    <x v="4"/>
    <x v="1"/>
    <n v="1"/>
    <x v="1101"/>
    <n v="1"/>
    <n v="301.88"/>
    <n v="15.094000000000001"/>
    <n v="286.786"/>
    <n v="34.414319999999996"/>
    <n v="321.20031999999998"/>
    <n v="3"/>
  </r>
  <r>
    <s v="ORD101103"/>
    <x v="555"/>
    <x v="551"/>
    <s v="Ahmedabad"/>
    <x v="6"/>
    <n v="380001"/>
    <s v="MED026"/>
    <x v="20"/>
    <x v="9"/>
    <s v="Cipla"/>
    <s v="No"/>
    <n v="2"/>
    <n v="197.87"/>
    <n v="5"/>
    <n v="5"/>
    <x v="2"/>
    <x v="1"/>
    <n v="1"/>
    <x v="1102"/>
    <n v="1"/>
    <n v="395.74"/>
    <n v="19.786999999999999"/>
    <n v="375.95300000000003"/>
    <n v="18.797650000000001"/>
    <n v="394.75065000000001"/>
    <n v="4"/>
  </r>
  <r>
    <s v="ORD101104"/>
    <x v="358"/>
    <x v="962"/>
    <s v="Ahmedabad"/>
    <x v="6"/>
    <n v="380001"/>
    <s v="MED011"/>
    <x v="23"/>
    <x v="1"/>
    <s v="Cipla"/>
    <s v="No"/>
    <n v="1"/>
    <n v="24.87"/>
    <n v="0"/>
    <n v="5"/>
    <x v="4"/>
    <x v="0"/>
    <n v="1"/>
    <x v="1103"/>
    <n v="1"/>
    <n v="24.87"/>
    <n v="0"/>
    <n v="24.87"/>
    <n v="1.2435"/>
    <n v="26.113500000000002"/>
    <n v="0"/>
  </r>
  <r>
    <s v="ORD101105"/>
    <x v="564"/>
    <x v="963"/>
    <s v="Gurugram"/>
    <x v="11"/>
    <n v="122009"/>
    <s v="MED028"/>
    <x v="3"/>
    <x v="3"/>
    <s v="Abbott"/>
    <s v="No"/>
    <n v="2"/>
    <n v="109.04"/>
    <n v="0"/>
    <n v="5"/>
    <x v="5"/>
    <x v="1"/>
    <n v="1"/>
    <x v="1104"/>
    <n v="1"/>
    <n v="218.08"/>
    <n v="0"/>
    <n v="218.08"/>
    <n v="10.904000000000002"/>
    <n v="228.98400000000001"/>
    <n v="2"/>
  </r>
  <r>
    <s v="ORD101106"/>
    <x v="524"/>
    <x v="814"/>
    <s v="Jaipur"/>
    <x v="5"/>
    <n v="302021"/>
    <s v="MED025"/>
    <x v="27"/>
    <x v="0"/>
    <s v="Blue Cross"/>
    <s v="Yes"/>
    <n v="1"/>
    <n v="69.05"/>
    <n v="5"/>
    <n v="12"/>
    <x v="1"/>
    <x v="1"/>
    <n v="1"/>
    <x v="1105"/>
    <n v="1"/>
    <n v="69.05"/>
    <n v="3.4525000000000001"/>
    <n v="65.597499999999997"/>
    <n v="7.8716999999999997"/>
    <n v="73.469200000000001"/>
    <n v="2"/>
  </r>
  <r>
    <s v="ORD101107"/>
    <x v="223"/>
    <x v="964"/>
    <s v="Noida"/>
    <x v="9"/>
    <n v="201303"/>
    <s v="MED008"/>
    <x v="7"/>
    <x v="6"/>
    <s v="Zydus"/>
    <s v="Yes"/>
    <n v="1"/>
    <n v="68.260000000000005"/>
    <n v="5"/>
    <n v="12"/>
    <x v="5"/>
    <x v="1"/>
    <n v="1"/>
    <x v="1106"/>
    <n v="1"/>
    <n v="68.260000000000005"/>
    <n v="3.4130000000000003"/>
    <n v="64.847000000000008"/>
    <n v="7.7816400000000012"/>
    <n v="72.628640000000004"/>
    <n v="4"/>
  </r>
  <r>
    <s v="ORD101108"/>
    <x v="361"/>
    <x v="965"/>
    <s v="Lucknow"/>
    <x v="9"/>
    <n v="226001"/>
    <s v="MED020"/>
    <x v="4"/>
    <x v="4"/>
    <s v="Dr. Reddy's"/>
    <s v="Yes"/>
    <n v="1"/>
    <n v="57.38"/>
    <n v="0"/>
    <n v="18"/>
    <x v="1"/>
    <x v="1"/>
    <n v="1"/>
    <x v="1107"/>
    <n v="1"/>
    <n v="57.38"/>
    <n v="0"/>
    <n v="57.38"/>
    <n v="10.328400000000002"/>
    <n v="67.708400000000012"/>
    <n v="3"/>
  </r>
  <r>
    <s v="ORD101109"/>
    <x v="75"/>
    <x v="966"/>
    <s v="Gurugram"/>
    <x v="11"/>
    <n v="122018"/>
    <s v="MED025"/>
    <x v="27"/>
    <x v="0"/>
    <s v="Blue Cross"/>
    <s v="Yes"/>
    <n v="2"/>
    <n v="68.69"/>
    <n v="5"/>
    <n v="5"/>
    <x v="2"/>
    <x v="1"/>
    <n v="1"/>
    <x v="1108"/>
    <n v="1"/>
    <n v="137.38"/>
    <n v="6.8689999999999998"/>
    <n v="130.511"/>
    <n v="6.5255499999999991"/>
    <n v="137.03655000000001"/>
    <n v="4"/>
  </r>
  <r>
    <s v="ORD101110"/>
    <x v="27"/>
    <x v="451"/>
    <s v="Hyderabad"/>
    <x v="1"/>
    <n v="500090"/>
    <s v="MED010"/>
    <x v="13"/>
    <x v="1"/>
    <s v="Sun Pharma"/>
    <s v="Yes"/>
    <n v="3"/>
    <n v="78.81"/>
    <n v="5"/>
    <n v="5"/>
    <x v="3"/>
    <x v="1"/>
    <n v="1"/>
    <x v="1109"/>
    <n v="1"/>
    <n v="236.43"/>
    <n v="11.8215"/>
    <n v="224.60849999999999"/>
    <n v="11.230425"/>
    <n v="235.83892499999999"/>
    <n v="4"/>
  </r>
  <r>
    <s v="ORD101111"/>
    <x v="565"/>
    <x v="967"/>
    <s v="Delhi"/>
    <x v="0"/>
    <n v="110001"/>
    <s v="MED025"/>
    <x v="27"/>
    <x v="0"/>
    <s v="Blue Cross"/>
    <s v="Yes"/>
    <n v="5"/>
    <n v="59"/>
    <n v="5"/>
    <n v="12"/>
    <x v="2"/>
    <x v="1"/>
    <n v="1"/>
    <x v="1110"/>
    <n v="1"/>
    <n v="295"/>
    <n v="14.75"/>
    <n v="280.25"/>
    <n v="33.630000000000003"/>
    <n v="313.88"/>
    <n v="3"/>
  </r>
  <r>
    <s v="ORD101112"/>
    <x v="566"/>
    <x v="968"/>
    <s v="Gurugram"/>
    <x v="11"/>
    <n v="122016"/>
    <s v="MED023"/>
    <x v="8"/>
    <x v="7"/>
    <s v="Lacto Calamine"/>
    <s v="No"/>
    <n v="1"/>
    <n v="285.12"/>
    <n v="0"/>
    <n v="12"/>
    <x v="2"/>
    <x v="1"/>
    <n v="1"/>
    <x v="1111"/>
    <n v="1"/>
    <n v="285.12"/>
    <n v="0"/>
    <n v="285.12"/>
    <n v="34.214399999999998"/>
    <n v="319.33440000000002"/>
    <n v="3"/>
  </r>
  <r>
    <s v="ORD101113"/>
    <x v="516"/>
    <x v="952"/>
    <s v="Jaipur"/>
    <x v="5"/>
    <n v="302033"/>
    <s v="MED024"/>
    <x v="0"/>
    <x v="0"/>
    <s v="Abbott"/>
    <s v="No"/>
    <n v="2"/>
    <n v="145.5"/>
    <n v="0"/>
    <n v="18"/>
    <x v="5"/>
    <x v="1"/>
    <n v="1"/>
    <x v="1112"/>
    <n v="1"/>
    <n v="291"/>
    <n v="0"/>
    <n v="291"/>
    <n v="52.38"/>
    <n v="343.38"/>
    <n v="2"/>
  </r>
  <r>
    <s v="ORD101113"/>
    <x v="500"/>
    <x v="805"/>
    <s v="Kolkata"/>
    <x v="10"/>
    <n v="700102"/>
    <s v="MED007"/>
    <x v="15"/>
    <x v="10"/>
    <s v="Sanofi"/>
    <s v="Yes"/>
    <n v="3"/>
    <n v="83.4"/>
    <n v="10"/>
    <n v="12"/>
    <x v="3"/>
    <x v="1"/>
    <n v="1"/>
    <x v="1113"/>
    <n v="1"/>
    <n v="250.20000000000002"/>
    <n v="25.02"/>
    <n v="225.18"/>
    <n v="27.021599999999999"/>
    <n v="252.20160000000001"/>
    <n v="1"/>
  </r>
  <r>
    <s v="ORD101115"/>
    <x v="541"/>
    <x v="969"/>
    <s v="Mumbai"/>
    <x v="3"/>
    <n v="400001"/>
    <s v="MED009"/>
    <x v="21"/>
    <x v="6"/>
    <s v="Glenmark"/>
    <s v="Yes"/>
    <n v="5"/>
    <n v="91.13"/>
    <n v="5"/>
    <n v="12"/>
    <x v="2"/>
    <x v="0"/>
    <n v="1"/>
    <x v="1114"/>
    <n v="1"/>
    <n v="455.65"/>
    <n v="22.782499999999999"/>
    <n v="432.86749999999995"/>
    <n v="51.944099999999999"/>
    <n v="484.81159999999994"/>
    <n v="1"/>
  </r>
  <r>
    <s v="ORD101116"/>
    <x v="302"/>
    <x v="970"/>
    <s v="Surat"/>
    <x v="6"/>
    <n v="395010"/>
    <s v="MED023"/>
    <x v="8"/>
    <x v="7"/>
    <s v="Lacto Calamine"/>
    <s v="No"/>
    <n v="2"/>
    <n v="282.87"/>
    <n v="0"/>
    <n v="12"/>
    <x v="4"/>
    <x v="1"/>
    <n v="1"/>
    <x v="1115"/>
    <n v="1"/>
    <n v="565.74"/>
    <n v="0"/>
    <n v="565.74"/>
    <n v="67.888800000000003"/>
    <n v="633.62879999999996"/>
    <n v="5"/>
  </r>
  <r>
    <s v="ORD101117"/>
    <x v="106"/>
    <x v="945"/>
    <s v="Kolkata"/>
    <x v="10"/>
    <n v="700029"/>
    <s v="MED025"/>
    <x v="27"/>
    <x v="0"/>
    <s v="Blue Cross"/>
    <s v="Yes"/>
    <n v="1"/>
    <n v="63.69"/>
    <n v="5"/>
    <n v="18"/>
    <x v="4"/>
    <x v="1"/>
    <n v="1"/>
    <x v="1116"/>
    <n v="1"/>
    <n v="63.69"/>
    <n v="3.1844999999999999"/>
    <n v="60.505499999999998"/>
    <n v="10.890989999999999"/>
    <n v="71.39649"/>
    <n v="4"/>
  </r>
  <r>
    <s v="ORD101118"/>
    <x v="567"/>
    <x v="189"/>
    <s v="Jaipur"/>
    <x v="5"/>
    <n v="302017"/>
    <s v="MED006"/>
    <x v="18"/>
    <x v="10"/>
    <s v="USV"/>
    <s v="Yes"/>
    <n v="1"/>
    <n v="51.05"/>
    <n v="5"/>
    <n v="5"/>
    <x v="1"/>
    <x v="3"/>
    <n v="1"/>
    <x v="1117"/>
    <n v="1"/>
    <n v="51.05"/>
    <n v="2.5525000000000002"/>
    <n v="48.497499999999995"/>
    <n v="2.4248749999999997"/>
    <n v="50.922374999999995"/>
    <n v="1"/>
  </r>
  <r>
    <s v="ORD101119"/>
    <x v="427"/>
    <x v="971"/>
    <s v="Hyderabad"/>
    <x v="1"/>
    <n v="500032"/>
    <s v="MED002"/>
    <x v="22"/>
    <x v="2"/>
    <s v="Micro Labs"/>
    <s v="No"/>
    <n v="3"/>
    <n v="30.34"/>
    <n v="5"/>
    <n v="5"/>
    <x v="0"/>
    <x v="2"/>
    <n v="1"/>
    <x v="1118"/>
    <n v="1"/>
    <n v="91.02"/>
    <n v="4.5509999999999993"/>
    <n v="86.468999999999994"/>
    <n v="4.3234499999999993"/>
    <n v="90.792449999999988"/>
    <n v="0"/>
  </r>
  <r>
    <s v="ORD101120"/>
    <x v="330"/>
    <x v="972"/>
    <s v="Indore"/>
    <x v="2"/>
    <n v="452020"/>
    <s v="MED001"/>
    <x v="2"/>
    <x v="2"/>
    <s v="Cipla"/>
    <s v="No"/>
    <n v="1"/>
    <n v="28.09"/>
    <n v="5"/>
    <n v="12"/>
    <x v="1"/>
    <x v="2"/>
    <n v="1"/>
    <x v="1119"/>
    <n v="1"/>
    <n v="28.09"/>
    <n v="1.4044999999999999"/>
    <n v="26.685500000000001"/>
    <n v="3.2022599999999999"/>
    <n v="29.88776"/>
    <n v="1"/>
  </r>
  <r>
    <s v="ORD101121"/>
    <x v="98"/>
    <x v="719"/>
    <s v="Ahmedabad"/>
    <x v="6"/>
    <n v="380001"/>
    <s v="MED023"/>
    <x v="8"/>
    <x v="7"/>
    <s v="Lacto Calamine"/>
    <s v="No"/>
    <n v="2"/>
    <n v="307.91000000000003"/>
    <n v="10"/>
    <n v="18"/>
    <x v="0"/>
    <x v="0"/>
    <n v="1"/>
    <x v="1120"/>
    <n v="1"/>
    <n v="615.82000000000005"/>
    <n v="61.582000000000008"/>
    <n v="554.23800000000006"/>
    <n v="99.762840000000011"/>
    <n v="654.00084000000004"/>
    <n v="2"/>
  </r>
  <r>
    <s v="ORD101122"/>
    <x v="568"/>
    <x v="973"/>
    <s v="Gurugram"/>
    <x v="11"/>
    <n v="122001"/>
    <s v="MED001"/>
    <x v="2"/>
    <x v="2"/>
    <s v="Cipla"/>
    <s v="No"/>
    <n v="1"/>
    <n v="32.46"/>
    <n v="0"/>
    <n v="12"/>
    <x v="0"/>
    <x v="0"/>
    <n v="1"/>
    <x v="1121"/>
    <n v="1"/>
    <n v="32.46"/>
    <n v="0"/>
    <n v="32.46"/>
    <n v="3.8952"/>
    <n v="36.355200000000004"/>
    <n v="0"/>
  </r>
  <r>
    <s v="ORD101123"/>
    <x v="285"/>
    <x v="974"/>
    <s v="Jaipur"/>
    <x v="5"/>
    <n v="302019"/>
    <s v="MED016"/>
    <x v="17"/>
    <x v="11"/>
    <s v="Emcure"/>
    <s v="No"/>
    <n v="1"/>
    <n v="117.18"/>
    <n v="5"/>
    <n v="5"/>
    <x v="0"/>
    <x v="0"/>
    <n v="1"/>
    <x v="1122"/>
    <n v="1"/>
    <n v="117.18"/>
    <n v="5.8590000000000009"/>
    <n v="111.32100000000001"/>
    <n v="5.5660500000000006"/>
    <n v="116.88705000000002"/>
    <n v="0"/>
  </r>
  <r>
    <s v="ORD101124"/>
    <x v="569"/>
    <x v="183"/>
    <s v="Jaipur"/>
    <x v="5"/>
    <n v="302019"/>
    <s v="MED011"/>
    <x v="23"/>
    <x v="1"/>
    <s v="Cipla"/>
    <s v="No"/>
    <n v="2"/>
    <n v="24.51"/>
    <n v="10"/>
    <n v="5"/>
    <x v="5"/>
    <x v="1"/>
    <n v="1"/>
    <x v="1123"/>
    <n v="1"/>
    <n v="49.02"/>
    <n v="4.9020000000000001"/>
    <n v="44.118000000000002"/>
    <n v="2.2059000000000002"/>
    <n v="46.323900000000002"/>
    <n v="2"/>
  </r>
  <r>
    <s v="ORD101125"/>
    <x v="131"/>
    <x v="975"/>
    <s v="Lucknow"/>
    <x v="9"/>
    <n v="226010"/>
    <s v="MED009"/>
    <x v="21"/>
    <x v="6"/>
    <s v="Glenmark"/>
    <s v="Yes"/>
    <n v="2"/>
    <n v="82.44"/>
    <n v="5"/>
    <n v="18"/>
    <x v="2"/>
    <x v="3"/>
    <n v="1"/>
    <x v="1124"/>
    <n v="1"/>
    <n v="164.88"/>
    <n v="8.2439999999999998"/>
    <n v="156.636"/>
    <n v="28.194479999999999"/>
    <n v="184.83047999999999"/>
    <n v="1"/>
  </r>
  <r>
    <s v="ORD101125"/>
    <x v="552"/>
    <x v="976"/>
    <s v="Bengaluru"/>
    <x v="8"/>
    <n v="560034"/>
    <s v="MED016"/>
    <x v="17"/>
    <x v="11"/>
    <s v="Emcure"/>
    <s v="No"/>
    <n v="1"/>
    <n v="120.1"/>
    <n v="5"/>
    <n v="5"/>
    <x v="3"/>
    <x v="1"/>
    <n v="1"/>
    <x v="1125"/>
    <n v="1"/>
    <n v="120.1"/>
    <n v="6.0049999999999999"/>
    <n v="114.095"/>
    <n v="5.7047500000000007"/>
    <n v="119.79975"/>
    <n v="2"/>
  </r>
  <r>
    <s v="ORD101127"/>
    <x v="18"/>
    <x v="977"/>
    <s v="Delhi"/>
    <x v="0"/>
    <n v="110024"/>
    <s v="MED020"/>
    <x v="4"/>
    <x v="4"/>
    <s v="Dr. Reddy's"/>
    <s v="Yes"/>
    <n v="2"/>
    <n v="50.72"/>
    <n v="5"/>
    <n v="12"/>
    <x v="4"/>
    <x v="1"/>
    <n v="1"/>
    <x v="1126"/>
    <n v="1"/>
    <n v="101.44"/>
    <n v="5.0720000000000001"/>
    <n v="96.367999999999995"/>
    <n v="11.564159999999999"/>
    <n v="107.93216"/>
    <n v="5"/>
  </r>
  <r>
    <s v="ORD101128"/>
    <x v="119"/>
    <x v="970"/>
    <s v="Indore"/>
    <x v="2"/>
    <n v="452018"/>
    <s v="MED030"/>
    <x v="28"/>
    <x v="8"/>
    <s v="Cipla"/>
    <s v="Yes"/>
    <n v="3"/>
    <n v="295.77"/>
    <n v="5"/>
    <n v="12"/>
    <x v="4"/>
    <x v="1"/>
    <n v="1"/>
    <x v="1127"/>
    <n v="1"/>
    <n v="887.31"/>
    <n v="44.36549999999999"/>
    <n v="842.94449999999995"/>
    <n v="101.15333999999999"/>
    <n v="944.09783999999991"/>
    <n v="5"/>
  </r>
  <r>
    <s v="ORD101128"/>
    <x v="288"/>
    <x v="826"/>
    <s v="Noida"/>
    <x v="9"/>
    <n v="201307"/>
    <s v="MED007"/>
    <x v="15"/>
    <x v="10"/>
    <s v="Sanofi"/>
    <s v="Yes"/>
    <n v="1"/>
    <n v="71.319999999999993"/>
    <n v="0"/>
    <n v="12"/>
    <x v="3"/>
    <x v="0"/>
    <n v="1"/>
    <x v="1128"/>
    <n v="1"/>
    <n v="71.319999999999993"/>
    <n v="0"/>
    <n v="71.319999999999993"/>
    <n v="8.5583999999999989"/>
    <n v="79.878399999999999"/>
    <n v="2"/>
  </r>
  <r>
    <s v="ORD101130"/>
    <x v="61"/>
    <x v="978"/>
    <s v="Chennai"/>
    <x v="7"/>
    <n v="600018"/>
    <s v="MED026"/>
    <x v="20"/>
    <x v="9"/>
    <s v="Cipla"/>
    <s v="No"/>
    <n v="3"/>
    <n v="198.8"/>
    <n v="15"/>
    <n v="5"/>
    <x v="0"/>
    <x v="1"/>
    <n v="1"/>
    <x v="1129"/>
    <n v="1"/>
    <n v="596.40000000000009"/>
    <n v="89.460000000000022"/>
    <n v="506.94000000000005"/>
    <n v="25.347000000000001"/>
    <n v="532.28700000000003"/>
    <n v="3"/>
  </r>
  <r>
    <s v="ORD101131"/>
    <x v="570"/>
    <x v="979"/>
    <s v="Lucknow"/>
    <x v="9"/>
    <n v="226001"/>
    <s v="MED005"/>
    <x v="11"/>
    <x v="5"/>
    <s v="Cipla"/>
    <s v="Yes"/>
    <n v="1"/>
    <n v="95.8"/>
    <n v="0"/>
    <n v="5"/>
    <x v="2"/>
    <x v="3"/>
    <n v="1"/>
    <x v="1130"/>
    <n v="1"/>
    <n v="95.8"/>
    <n v="0"/>
    <n v="95.8"/>
    <n v="4.79"/>
    <n v="100.59"/>
    <n v="1"/>
  </r>
  <r>
    <s v="ORD101132"/>
    <x v="134"/>
    <x v="980"/>
    <s v="Chennai"/>
    <x v="7"/>
    <n v="600096"/>
    <s v="MED017"/>
    <x v="1"/>
    <x v="1"/>
    <s v="Abbott"/>
    <s v="No"/>
    <n v="3"/>
    <n v="127.58"/>
    <n v="5"/>
    <n v="12"/>
    <x v="4"/>
    <x v="1"/>
    <n v="1"/>
    <x v="1131"/>
    <n v="1"/>
    <n v="382.74"/>
    <n v="19.137"/>
    <n v="363.60300000000001"/>
    <n v="43.632359999999998"/>
    <n v="407.23536000000001"/>
    <n v="1"/>
  </r>
  <r>
    <s v="ORD101133"/>
    <x v="429"/>
    <x v="981"/>
    <s v="Mumbai"/>
    <x v="3"/>
    <n v="400069"/>
    <s v="MED029"/>
    <x v="10"/>
    <x v="8"/>
    <s v="Sun Pharma"/>
    <s v="Yes"/>
    <n v="2"/>
    <n v="91.9"/>
    <n v="0"/>
    <n v="18"/>
    <x v="3"/>
    <x v="1"/>
    <n v="1"/>
    <x v="1132"/>
    <n v="1"/>
    <n v="183.8"/>
    <n v="0"/>
    <n v="183.8"/>
    <n v="33.084000000000003"/>
    <n v="216.88400000000001"/>
    <n v="3"/>
  </r>
  <r>
    <s v="ORD101134"/>
    <x v="571"/>
    <x v="982"/>
    <s v="Ahmedabad"/>
    <x v="6"/>
    <n v="380054"/>
    <s v="MED023"/>
    <x v="8"/>
    <x v="7"/>
    <s v="Lacto Calamine"/>
    <s v="No"/>
    <n v="3"/>
    <n v="318.45"/>
    <n v="5"/>
    <n v="12"/>
    <x v="2"/>
    <x v="1"/>
    <n v="1"/>
    <x v="1133"/>
    <n v="1"/>
    <n v="955.34999999999991"/>
    <n v="47.767499999999998"/>
    <n v="907.58249999999987"/>
    <n v="108.90989999999998"/>
    <n v="1016.4923999999999"/>
    <n v="2"/>
  </r>
  <r>
    <s v="ORD101135"/>
    <x v="572"/>
    <x v="983"/>
    <s v="Chandigarh"/>
    <x v="4"/>
    <n v="160022"/>
    <s v="MED012"/>
    <x v="29"/>
    <x v="3"/>
    <s v="Mankind"/>
    <s v="No"/>
    <n v="3"/>
    <n v="112.53"/>
    <n v="5"/>
    <n v="5"/>
    <x v="4"/>
    <x v="1"/>
    <n v="1"/>
    <x v="1134"/>
    <n v="1"/>
    <n v="337.59000000000003"/>
    <n v="16.879500000000004"/>
    <n v="320.71050000000002"/>
    <n v="16.035525000000003"/>
    <n v="336.74602500000003"/>
    <n v="2"/>
  </r>
  <r>
    <s v="ORD101136"/>
    <x v="573"/>
    <x v="984"/>
    <s v="Ahmedabad"/>
    <x v="6"/>
    <n v="380054"/>
    <s v="MED012"/>
    <x v="29"/>
    <x v="3"/>
    <s v="Mankind"/>
    <s v="No"/>
    <n v="2"/>
    <n v="105.78"/>
    <n v="5"/>
    <n v="5"/>
    <x v="4"/>
    <x v="1"/>
    <n v="1"/>
    <x v="1135"/>
    <n v="1"/>
    <n v="211.56"/>
    <n v="10.577999999999999"/>
    <n v="200.982"/>
    <n v="10.049099999999999"/>
    <n v="211.03110000000001"/>
    <n v="2"/>
  </r>
  <r>
    <s v="ORD101137"/>
    <x v="574"/>
    <x v="630"/>
    <s v="Chennai"/>
    <x v="7"/>
    <n v="600040"/>
    <s v="MED021"/>
    <x v="9"/>
    <x v="7"/>
    <s v="Cipla"/>
    <s v="No"/>
    <n v="2"/>
    <n v="73.13"/>
    <n v="10"/>
    <n v="5"/>
    <x v="3"/>
    <x v="1"/>
    <n v="1"/>
    <x v="1136"/>
    <n v="1"/>
    <n v="146.26"/>
    <n v="14.625999999999999"/>
    <n v="131.63399999999999"/>
    <n v="6.5816999999999997"/>
    <n v="138.2157"/>
    <n v="3"/>
  </r>
  <r>
    <s v="ORD101138"/>
    <x v="575"/>
    <x v="985"/>
    <s v="Surat"/>
    <x v="6"/>
    <n v="395017"/>
    <s v="MED016"/>
    <x v="17"/>
    <x v="11"/>
    <s v="Emcure"/>
    <s v="No"/>
    <n v="6"/>
    <n v="110.32"/>
    <n v="5"/>
    <n v="12"/>
    <x v="0"/>
    <x v="1"/>
    <n v="1"/>
    <x v="1137"/>
    <n v="1"/>
    <n v="661.92"/>
    <n v="33.095999999999997"/>
    <n v="628.82399999999996"/>
    <n v="75.458879999999994"/>
    <n v="704.28287999999998"/>
    <n v="1"/>
  </r>
  <r>
    <s v="ORD101139"/>
    <x v="576"/>
    <x v="708"/>
    <s v="Bengaluru"/>
    <x v="8"/>
    <n v="560001"/>
    <s v="MED023"/>
    <x v="8"/>
    <x v="7"/>
    <s v="Lacto Calamine"/>
    <s v="No"/>
    <n v="3"/>
    <n v="333.43"/>
    <n v="0"/>
    <n v="12"/>
    <x v="0"/>
    <x v="3"/>
    <n v="1"/>
    <x v="1138"/>
    <n v="1"/>
    <n v="1000.29"/>
    <n v="0"/>
    <n v="1000.29"/>
    <n v="120.03479999999999"/>
    <n v="1120.3247999999999"/>
    <n v="1"/>
  </r>
  <r>
    <s v="ORD101140"/>
    <x v="305"/>
    <x v="986"/>
    <s v="Mumbai"/>
    <x v="3"/>
    <n v="400001"/>
    <s v="MED028"/>
    <x v="3"/>
    <x v="3"/>
    <s v="Abbott"/>
    <s v="No"/>
    <n v="2"/>
    <n v="126.01"/>
    <n v="0"/>
    <n v="12"/>
    <x v="4"/>
    <x v="2"/>
    <n v="1"/>
    <x v="1139"/>
    <n v="1"/>
    <n v="252.02"/>
    <n v="0"/>
    <n v="252.02"/>
    <n v="30.242400000000004"/>
    <n v="282.26240000000001"/>
    <n v="3"/>
  </r>
  <r>
    <s v="ORD101141"/>
    <x v="43"/>
    <x v="987"/>
    <s v="Noida"/>
    <x v="9"/>
    <n v="201301"/>
    <s v="MED012"/>
    <x v="29"/>
    <x v="3"/>
    <s v="Mankind"/>
    <s v="No"/>
    <n v="2"/>
    <n v="136.07"/>
    <n v="5"/>
    <n v="18"/>
    <x v="0"/>
    <x v="1"/>
    <n v="1"/>
    <x v="1140"/>
    <n v="1"/>
    <n v="272.14"/>
    <n v="13.606999999999998"/>
    <n v="258.53300000000002"/>
    <n v="46.535940000000004"/>
    <n v="305.06894"/>
    <n v="2"/>
  </r>
  <r>
    <s v="ORD101142"/>
    <x v="356"/>
    <x v="45"/>
    <s v="Noida"/>
    <x v="9"/>
    <n v="201307"/>
    <s v="MED009"/>
    <x v="21"/>
    <x v="6"/>
    <s v="Glenmark"/>
    <s v="Yes"/>
    <n v="1"/>
    <n v="87.98"/>
    <n v="5"/>
    <n v="5"/>
    <x v="1"/>
    <x v="1"/>
    <n v="1"/>
    <x v="1141"/>
    <n v="1"/>
    <n v="87.98"/>
    <n v="4.399"/>
    <n v="83.581000000000003"/>
    <n v="4.1790500000000002"/>
    <n v="87.760050000000007"/>
    <n v="3"/>
  </r>
  <r>
    <s v="ORD101143"/>
    <x v="577"/>
    <x v="57"/>
    <s v="Chennai"/>
    <x v="7"/>
    <n v="600001"/>
    <s v="MED018"/>
    <x v="14"/>
    <x v="8"/>
    <s v="Mankind"/>
    <s v="No"/>
    <n v="1"/>
    <n v="111.8"/>
    <n v="5"/>
    <n v="18"/>
    <x v="5"/>
    <x v="3"/>
    <n v="1"/>
    <x v="1142"/>
    <n v="1"/>
    <n v="111.8"/>
    <n v="5.59"/>
    <n v="106.21"/>
    <n v="19.117799999999999"/>
    <n v="125.3278"/>
    <n v="2"/>
  </r>
  <r>
    <s v="ORD101143"/>
    <x v="120"/>
    <x v="988"/>
    <s v="Noida"/>
    <x v="9"/>
    <n v="201301"/>
    <s v="MED003"/>
    <x v="6"/>
    <x v="4"/>
    <s v="Dr. Reddy's"/>
    <s v="No"/>
    <n v="1"/>
    <n v="29.11"/>
    <n v="15"/>
    <n v="5"/>
    <x v="2"/>
    <x v="2"/>
    <n v="1"/>
    <x v="1143"/>
    <n v="1"/>
    <n v="29.11"/>
    <n v="4.3664999999999994"/>
    <n v="24.743500000000001"/>
    <n v="1.2371749999999999"/>
    <n v="25.980675000000002"/>
    <n v="0"/>
  </r>
  <r>
    <s v="ORD101145"/>
    <x v="366"/>
    <x v="538"/>
    <s v="Indore"/>
    <x v="2"/>
    <n v="452010"/>
    <s v="MED022"/>
    <x v="25"/>
    <x v="7"/>
    <s v="Himalaya"/>
    <s v="No"/>
    <n v="2"/>
    <n v="196.59"/>
    <n v="0"/>
    <n v="18"/>
    <x v="4"/>
    <x v="1"/>
    <n v="1"/>
    <x v="1144"/>
    <n v="1"/>
    <n v="393.18"/>
    <n v="0"/>
    <n v="393.18"/>
    <n v="70.772400000000005"/>
    <n v="463.95240000000001"/>
    <n v="2"/>
  </r>
  <r>
    <s v="ORD101146"/>
    <x v="195"/>
    <x v="989"/>
    <s v="Chennai"/>
    <x v="7"/>
    <n v="600018"/>
    <s v="MED005"/>
    <x v="11"/>
    <x v="5"/>
    <s v="Cipla"/>
    <s v="Yes"/>
    <n v="2"/>
    <n v="94.22"/>
    <n v="10"/>
    <n v="5"/>
    <x v="2"/>
    <x v="1"/>
    <n v="1"/>
    <x v="1145"/>
    <n v="1"/>
    <n v="188.44"/>
    <n v="18.844000000000001"/>
    <n v="169.596"/>
    <n v="8.4798000000000009"/>
    <n v="178.07580000000002"/>
    <n v="3"/>
  </r>
  <r>
    <s v="ORD101147"/>
    <x v="83"/>
    <x v="99"/>
    <s v="Mumbai"/>
    <x v="3"/>
    <n v="400076"/>
    <s v="MED016"/>
    <x v="17"/>
    <x v="11"/>
    <s v="Emcure"/>
    <s v="No"/>
    <n v="1"/>
    <n v="102.71"/>
    <n v="10"/>
    <n v="12"/>
    <x v="3"/>
    <x v="1"/>
    <n v="1"/>
    <x v="1146"/>
    <n v="1"/>
    <n v="102.71"/>
    <n v="10.270999999999999"/>
    <n v="92.438999999999993"/>
    <n v="11.09268"/>
    <n v="103.53167999999999"/>
    <n v="3"/>
  </r>
  <r>
    <s v="ORD101147"/>
    <x v="312"/>
    <x v="990"/>
    <s v="Bengaluru"/>
    <x v="8"/>
    <n v="560038"/>
    <s v="MED018"/>
    <x v="14"/>
    <x v="8"/>
    <s v="Mankind"/>
    <s v="No"/>
    <n v="2"/>
    <n v="132.06"/>
    <n v="5"/>
    <n v="18"/>
    <x v="2"/>
    <x v="2"/>
    <n v="1"/>
    <x v="1147"/>
    <n v="1"/>
    <n v="264.12"/>
    <n v="13.206"/>
    <n v="250.91400000000002"/>
    <n v="45.164520000000003"/>
    <n v="296.07852000000003"/>
    <n v="1"/>
  </r>
  <r>
    <s v="ORD101149"/>
    <x v="534"/>
    <x v="991"/>
    <s v="Indore"/>
    <x v="2"/>
    <n v="452010"/>
    <s v="MED024"/>
    <x v="0"/>
    <x v="0"/>
    <s v="Abbott"/>
    <s v="No"/>
    <n v="3"/>
    <n v="122.11"/>
    <n v="10"/>
    <n v="5"/>
    <x v="1"/>
    <x v="1"/>
    <n v="1"/>
    <x v="1148"/>
    <n v="1"/>
    <n v="366.33"/>
    <n v="36.632999999999996"/>
    <n v="329.697"/>
    <n v="16.484850000000002"/>
    <n v="346.18185"/>
    <n v="1"/>
  </r>
  <r>
    <s v="ORD101149"/>
    <x v="293"/>
    <x v="992"/>
    <s v="Chandigarh"/>
    <x v="4"/>
    <n v="160036"/>
    <s v="MED021"/>
    <x v="9"/>
    <x v="7"/>
    <s v="Cipla"/>
    <s v="No"/>
    <n v="1"/>
    <n v="75.260000000000005"/>
    <n v="5"/>
    <n v="5"/>
    <x v="1"/>
    <x v="1"/>
    <n v="1"/>
    <x v="1149"/>
    <n v="1"/>
    <n v="75.260000000000005"/>
    <n v="3.7629999999999999"/>
    <n v="71.497"/>
    <n v="3.5748500000000001"/>
    <n v="75.071849999999998"/>
    <n v="3"/>
  </r>
  <r>
    <s v="ORD101151"/>
    <x v="289"/>
    <x v="993"/>
    <s v="Pune"/>
    <x v="3"/>
    <n v="411001"/>
    <s v="MED028"/>
    <x v="3"/>
    <x v="3"/>
    <s v="Abbott"/>
    <s v="No"/>
    <n v="4"/>
    <n v="101.51"/>
    <n v="5"/>
    <n v="5"/>
    <x v="2"/>
    <x v="2"/>
    <n v="1"/>
    <x v="1150"/>
    <n v="1"/>
    <n v="406.04"/>
    <n v="20.302"/>
    <n v="385.738"/>
    <n v="19.286899999999999"/>
    <n v="405.0249"/>
    <n v="1"/>
  </r>
  <r>
    <s v="ORD101152"/>
    <x v="578"/>
    <x v="914"/>
    <s v="Bengaluru"/>
    <x v="8"/>
    <n v="560066"/>
    <s v="MED025"/>
    <x v="27"/>
    <x v="0"/>
    <s v="Blue Cross"/>
    <s v="Yes"/>
    <n v="1"/>
    <n v="71.400000000000006"/>
    <n v="5"/>
    <n v="12"/>
    <x v="3"/>
    <x v="0"/>
    <n v="1"/>
    <x v="1151"/>
    <n v="1"/>
    <n v="71.400000000000006"/>
    <n v="3.57"/>
    <n v="67.830000000000013"/>
    <n v="8.1396000000000015"/>
    <n v="75.969600000000014"/>
    <n v="2"/>
  </r>
  <r>
    <s v="ORD101153"/>
    <x v="45"/>
    <x v="69"/>
    <s v="Noida"/>
    <x v="9"/>
    <n v="201303"/>
    <s v="MED012"/>
    <x v="29"/>
    <x v="3"/>
    <s v="Mankind"/>
    <s v="No"/>
    <n v="2"/>
    <n v="121.23"/>
    <n v="5"/>
    <n v="5"/>
    <x v="5"/>
    <x v="1"/>
    <n v="1"/>
    <x v="1152"/>
    <n v="1"/>
    <n v="242.46"/>
    <n v="12.122999999999999"/>
    <n v="230.33700000000002"/>
    <n v="11.516850000000002"/>
    <n v="241.85385000000002"/>
    <n v="2"/>
  </r>
  <r>
    <s v="ORD101154"/>
    <x v="228"/>
    <x v="994"/>
    <s v="Kolkata"/>
    <x v="10"/>
    <n v="700102"/>
    <s v="MED019"/>
    <x v="26"/>
    <x v="8"/>
    <s v="Cipla"/>
    <s v="No"/>
    <n v="1"/>
    <n v="152.74"/>
    <n v="15"/>
    <n v="12"/>
    <x v="2"/>
    <x v="1"/>
    <n v="1"/>
    <x v="1153"/>
    <n v="1"/>
    <n v="152.74"/>
    <n v="22.911000000000005"/>
    <n v="129.82900000000001"/>
    <n v="15.57948"/>
    <n v="145.40848"/>
    <n v="2"/>
  </r>
  <r>
    <s v="ORD101154"/>
    <x v="75"/>
    <x v="995"/>
    <s v="Delhi"/>
    <x v="0"/>
    <n v="110044"/>
    <s v="MED003"/>
    <x v="6"/>
    <x v="4"/>
    <s v="Dr. Reddy's"/>
    <s v="No"/>
    <n v="1"/>
    <n v="30.43"/>
    <n v="10"/>
    <n v="12"/>
    <x v="2"/>
    <x v="3"/>
    <n v="1"/>
    <x v="1154"/>
    <n v="1"/>
    <n v="30.43"/>
    <n v="3.0430000000000001"/>
    <n v="27.387"/>
    <n v="3.2864400000000002"/>
    <n v="30.673439999999999"/>
    <n v="0"/>
  </r>
  <r>
    <s v="ORD101154"/>
    <x v="443"/>
    <x v="996"/>
    <s v="Surat"/>
    <x v="6"/>
    <n v="395010"/>
    <s v="MED006"/>
    <x v="18"/>
    <x v="10"/>
    <s v="USV"/>
    <s v="Yes"/>
    <n v="1"/>
    <n v="40.58"/>
    <n v="0"/>
    <n v="5"/>
    <x v="0"/>
    <x v="1"/>
    <n v="1"/>
    <x v="1155"/>
    <n v="1"/>
    <n v="40.58"/>
    <n v="0"/>
    <n v="40.58"/>
    <n v="2.0289999999999999"/>
    <n v="42.608999999999995"/>
    <n v="4"/>
  </r>
  <r>
    <s v="ORD101157"/>
    <x v="476"/>
    <x v="967"/>
    <s v="Gurugram"/>
    <x v="11"/>
    <n v="122016"/>
    <s v="MED012"/>
    <x v="29"/>
    <x v="3"/>
    <s v="Mankind"/>
    <s v="No"/>
    <n v="1"/>
    <n v="110.76"/>
    <n v="0"/>
    <n v="12"/>
    <x v="3"/>
    <x v="1"/>
    <n v="1"/>
    <x v="1156"/>
    <n v="1"/>
    <n v="110.76"/>
    <n v="0"/>
    <n v="110.76"/>
    <n v="13.291200000000002"/>
    <n v="124.05120000000001"/>
    <n v="3"/>
  </r>
  <r>
    <s v="ORD101158"/>
    <x v="555"/>
    <x v="997"/>
    <s v="Indore"/>
    <x v="2"/>
    <n v="452016"/>
    <s v="MED015"/>
    <x v="24"/>
    <x v="11"/>
    <s v="Abbott"/>
    <s v="No"/>
    <n v="2"/>
    <n v="52.13"/>
    <n v="0"/>
    <n v="5"/>
    <x v="2"/>
    <x v="0"/>
    <n v="1"/>
    <x v="1157"/>
    <n v="1"/>
    <n v="104.26"/>
    <n v="0"/>
    <n v="104.26"/>
    <n v="5.213000000000001"/>
    <n v="109.47300000000001"/>
    <n v="0"/>
  </r>
  <r>
    <s v="ORD101159"/>
    <x v="453"/>
    <x v="786"/>
    <s v="Chandigarh"/>
    <x v="4"/>
    <n v="160022"/>
    <s v="MED024"/>
    <x v="0"/>
    <x v="0"/>
    <s v="Abbott"/>
    <s v="No"/>
    <n v="4"/>
    <n v="140.56"/>
    <n v="5"/>
    <n v="5"/>
    <x v="3"/>
    <x v="1"/>
    <n v="1"/>
    <x v="1158"/>
    <n v="1"/>
    <n v="562.24"/>
    <n v="28.111999999999998"/>
    <n v="534.12800000000004"/>
    <n v="26.706400000000002"/>
    <n v="560.83440000000007"/>
    <n v="3"/>
  </r>
  <r>
    <s v="ORD101160"/>
    <x v="579"/>
    <x v="989"/>
    <s v="Gurugram"/>
    <x v="11"/>
    <n v="122018"/>
    <s v="MED008"/>
    <x v="7"/>
    <x v="6"/>
    <s v="Zydus"/>
    <s v="Yes"/>
    <n v="1"/>
    <n v="60.25"/>
    <n v="10"/>
    <n v="12"/>
    <x v="1"/>
    <x v="1"/>
    <n v="1"/>
    <x v="1159"/>
    <n v="1"/>
    <n v="60.25"/>
    <n v="6.0250000000000004"/>
    <n v="54.225000000000001"/>
    <n v="6.5070000000000006"/>
    <n v="60.731999999999999"/>
    <n v="3"/>
  </r>
  <r>
    <s v="ORD101161"/>
    <x v="580"/>
    <x v="998"/>
    <s v="Hyderabad"/>
    <x v="1"/>
    <n v="500032"/>
    <s v="MED002"/>
    <x v="22"/>
    <x v="2"/>
    <s v="Micro Labs"/>
    <s v="No"/>
    <n v="1"/>
    <n v="31.92"/>
    <n v="5"/>
    <n v="18"/>
    <x v="1"/>
    <x v="1"/>
    <n v="1"/>
    <x v="1160"/>
    <n v="1"/>
    <n v="31.92"/>
    <n v="1.5960000000000003"/>
    <n v="30.324000000000002"/>
    <n v="5.4583199999999996"/>
    <n v="35.782319999999999"/>
    <n v="1"/>
  </r>
  <r>
    <s v="ORD101162"/>
    <x v="267"/>
    <x v="394"/>
    <s v="Indore"/>
    <x v="2"/>
    <n v="452018"/>
    <s v="MED016"/>
    <x v="17"/>
    <x v="11"/>
    <s v="Emcure"/>
    <s v="No"/>
    <n v="1"/>
    <n v="119.57"/>
    <n v="5"/>
    <n v="5"/>
    <x v="3"/>
    <x v="1"/>
    <n v="1"/>
    <x v="1161"/>
    <n v="1"/>
    <n v="119.57"/>
    <n v="5.9784999999999995"/>
    <n v="113.5915"/>
    <n v="5.6795749999999998"/>
    <n v="119.271075"/>
    <n v="4"/>
  </r>
  <r>
    <s v="ORD101163"/>
    <x v="509"/>
    <x v="999"/>
    <s v="Chandigarh"/>
    <x v="4"/>
    <n v="160017"/>
    <s v="MED024"/>
    <x v="0"/>
    <x v="0"/>
    <s v="Abbott"/>
    <s v="No"/>
    <n v="1"/>
    <n v="150.24"/>
    <n v="10"/>
    <n v="5"/>
    <x v="4"/>
    <x v="1"/>
    <n v="1"/>
    <x v="1162"/>
    <n v="1"/>
    <n v="150.24"/>
    <n v="15.024000000000001"/>
    <n v="135.21600000000001"/>
    <n v="6.7608000000000006"/>
    <n v="141.9768"/>
    <n v="4"/>
  </r>
  <r>
    <s v="ORD101164"/>
    <x v="303"/>
    <x v="421"/>
    <s v="Ahmedabad"/>
    <x v="6"/>
    <n v="380054"/>
    <s v="MED001"/>
    <x v="2"/>
    <x v="2"/>
    <s v="Cipla"/>
    <s v="No"/>
    <n v="2"/>
    <n v="34.18"/>
    <n v="5"/>
    <n v="5"/>
    <x v="1"/>
    <x v="1"/>
    <n v="1"/>
    <x v="1163"/>
    <n v="1"/>
    <n v="68.36"/>
    <n v="3.4180000000000001"/>
    <n v="64.941999999999993"/>
    <n v="3.2470999999999997"/>
    <n v="68.189099999999996"/>
    <n v="5"/>
  </r>
  <r>
    <s v="ORD101165"/>
    <x v="293"/>
    <x v="76"/>
    <s v="Gurugram"/>
    <x v="11"/>
    <n v="122009"/>
    <s v="MED026"/>
    <x v="20"/>
    <x v="9"/>
    <s v="Cipla"/>
    <s v="No"/>
    <n v="4"/>
    <n v="192.96"/>
    <n v="10"/>
    <n v="18"/>
    <x v="5"/>
    <x v="2"/>
    <n v="1"/>
    <x v="1164"/>
    <n v="1"/>
    <n v="771.84"/>
    <n v="77.184000000000012"/>
    <n v="694.65600000000006"/>
    <n v="125.03808000000001"/>
    <n v="819.6940800000001"/>
    <n v="3"/>
  </r>
  <r>
    <s v="ORD101165"/>
    <x v="486"/>
    <x v="423"/>
    <s v="Jaipur"/>
    <x v="5"/>
    <n v="302033"/>
    <s v="MED025"/>
    <x v="27"/>
    <x v="0"/>
    <s v="Blue Cross"/>
    <s v="Yes"/>
    <n v="1"/>
    <n v="69.040000000000006"/>
    <n v="0"/>
    <n v="5"/>
    <x v="4"/>
    <x v="1"/>
    <n v="1"/>
    <x v="1165"/>
    <n v="1"/>
    <n v="69.040000000000006"/>
    <n v="0"/>
    <n v="69.040000000000006"/>
    <n v="3.4520000000000004"/>
    <n v="72.492000000000004"/>
    <n v="3"/>
  </r>
  <r>
    <s v="ORD101167"/>
    <x v="581"/>
    <x v="1000"/>
    <s v="Indore"/>
    <x v="2"/>
    <n v="452018"/>
    <s v="MED015"/>
    <x v="24"/>
    <x v="11"/>
    <s v="Abbott"/>
    <s v="No"/>
    <n v="2"/>
    <n v="48.26"/>
    <n v="0"/>
    <n v="12"/>
    <x v="4"/>
    <x v="1"/>
    <n v="1"/>
    <x v="1166"/>
    <n v="1"/>
    <n v="96.52"/>
    <n v="0"/>
    <n v="96.52"/>
    <n v="11.5824"/>
    <n v="108.10239999999999"/>
    <n v="2"/>
  </r>
  <r>
    <s v="ORD101168"/>
    <x v="90"/>
    <x v="1001"/>
    <s v="Chennai"/>
    <x v="7"/>
    <n v="600040"/>
    <s v="MED014"/>
    <x v="19"/>
    <x v="3"/>
    <s v="Abbott"/>
    <s v="No"/>
    <n v="1"/>
    <n v="139.19"/>
    <n v="10"/>
    <n v="12"/>
    <x v="2"/>
    <x v="1"/>
    <n v="1"/>
    <x v="1167"/>
    <n v="1"/>
    <n v="139.19"/>
    <n v="13.919"/>
    <n v="125.271"/>
    <n v="15.03252"/>
    <n v="140.30351999999999"/>
    <n v="2"/>
  </r>
  <r>
    <s v="ORD101169"/>
    <x v="64"/>
    <x v="830"/>
    <s v="Pune"/>
    <x v="3"/>
    <n v="411057"/>
    <s v="MED010"/>
    <x v="13"/>
    <x v="1"/>
    <s v="Sun Pharma"/>
    <s v="Yes"/>
    <n v="2"/>
    <n v="72.86"/>
    <n v="5"/>
    <n v="5"/>
    <x v="3"/>
    <x v="0"/>
    <n v="1"/>
    <x v="1168"/>
    <n v="1"/>
    <n v="145.72"/>
    <n v="7.2860000000000005"/>
    <n v="138.434"/>
    <n v="6.9216999999999995"/>
    <n v="145.35569999999998"/>
    <n v="2"/>
  </r>
  <r>
    <s v="ORD101170"/>
    <x v="344"/>
    <x v="522"/>
    <s v="Mumbai"/>
    <x v="3"/>
    <n v="400069"/>
    <s v="MED005"/>
    <x v="11"/>
    <x v="5"/>
    <s v="Cipla"/>
    <s v="Yes"/>
    <n v="3"/>
    <n v="99.83"/>
    <n v="5"/>
    <n v="5"/>
    <x v="1"/>
    <x v="1"/>
    <n v="1"/>
    <x v="1169"/>
    <n v="1"/>
    <n v="299.49"/>
    <n v="14.974500000000001"/>
    <n v="284.51550000000003"/>
    <n v="14.225775000000001"/>
    <n v="298.74127500000003"/>
    <n v="2"/>
  </r>
  <r>
    <s v="ORD101171"/>
    <x v="357"/>
    <x v="1002"/>
    <s v="Ahmedabad"/>
    <x v="6"/>
    <n v="380001"/>
    <s v="MED002"/>
    <x v="22"/>
    <x v="2"/>
    <s v="Micro Labs"/>
    <s v="No"/>
    <n v="1"/>
    <n v="31.38"/>
    <n v="0"/>
    <n v="18"/>
    <x v="1"/>
    <x v="1"/>
    <n v="1"/>
    <x v="1170"/>
    <n v="1"/>
    <n v="31.38"/>
    <n v="0"/>
    <n v="31.38"/>
    <n v="5.6484000000000005"/>
    <n v="37.028399999999998"/>
    <n v="4"/>
  </r>
  <r>
    <s v="ORD101172"/>
    <x v="363"/>
    <x v="1003"/>
    <s v="Chennai"/>
    <x v="7"/>
    <n v="600001"/>
    <s v="MED014"/>
    <x v="19"/>
    <x v="3"/>
    <s v="Abbott"/>
    <s v="No"/>
    <n v="1"/>
    <n v="134.80000000000001"/>
    <n v="10"/>
    <n v="18"/>
    <x v="1"/>
    <x v="1"/>
    <n v="1"/>
    <x v="1171"/>
    <n v="1"/>
    <n v="134.80000000000001"/>
    <n v="13.48"/>
    <n v="121.32000000000001"/>
    <n v="21.837600000000002"/>
    <n v="143.1576"/>
    <n v="2"/>
  </r>
  <r>
    <s v="ORD101173"/>
    <x v="582"/>
    <x v="1004"/>
    <s v="Chennai"/>
    <x v="7"/>
    <n v="600040"/>
    <s v="MED020"/>
    <x v="4"/>
    <x v="4"/>
    <s v="Dr. Reddy's"/>
    <s v="Yes"/>
    <n v="2"/>
    <n v="61.09"/>
    <n v="0"/>
    <n v="5"/>
    <x v="5"/>
    <x v="3"/>
    <n v="1"/>
    <x v="1172"/>
    <n v="1"/>
    <n v="122.18"/>
    <n v="0"/>
    <n v="122.18"/>
    <n v="6.1090000000000009"/>
    <n v="128.28900000000002"/>
    <n v="0"/>
  </r>
  <r>
    <s v="ORD101174"/>
    <x v="142"/>
    <x v="1005"/>
    <s v="Noida"/>
    <x v="9"/>
    <n v="201305"/>
    <s v="MED023"/>
    <x v="8"/>
    <x v="7"/>
    <s v="Lacto Calamine"/>
    <s v="No"/>
    <n v="3"/>
    <n v="285.47000000000003"/>
    <n v="10"/>
    <n v="12"/>
    <x v="2"/>
    <x v="1"/>
    <n v="1"/>
    <x v="1173"/>
    <n v="1"/>
    <n v="856.41000000000008"/>
    <n v="85.641000000000005"/>
    <n v="770.76900000000012"/>
    <n v="92.492280000000008"/>
    <n v="863.26128000000017"/>
    <n v="2"/>
  </r>
  <r>
    <s v="ORD101175"/>
    <x v="333"/>
    <x v="106"/>
    <s v="Delhi"/>
    <x v="0"/>
    <n v="110029"/>
    <s v="MED026"/>
    <x v="20"/>
    <x v="9"/>
    <s v="Cipla"/>
    <s v="No"/>
    <n v="1"/>
    <n v="173.86"/>
    <n v="5"/>
    <n v="12"/>
    <x v="0"/>
    <x v="1"/>
    <n v="1"/>
    <x v="1174"/>
    <n v="1"/>
    <n v="173.86"/>
    <n v="8.6930000000000014"/>
    <n v="165.167"/>
    <n v="19.820039999999999"/>
    <n v="184.98704000000001"/>
    <n v="5"/>
  </r>
  <r>
    <s v="ORD101176"/>
    <x v="149"/>
    <x v="1006"/>
    <s v="Hyderabad"/>
    <x v="1"/>
    <n v="500090"/>
    <s v="MED003"/>
    <x v="6"/>
    <x v="4"/>
    <s v="Dr. Reddy's"/>
    <s v="No"/>
    <n v="2"/>
    <n v="30.14"/>
    <n v="10"/>
    <n v="12"/>
    <x v="1"/>
    <x v="2"/>
    <n v="1"/>
    <x v="1175"/>
    <n v="1"/>
    <n v="60.28"/>
    <n v="6.0279999999999996"/>
    <n v="54.252000000000002"/>
    <n v="6.5102399999999996"/>
    <n v="60.762240000000006"/>
    <n v="0"/>
  </r>
  <r>
    <s v="ORD101177"/>
    <x v="121"/>
    <x v="1007"/>
    <s v="Delhi"/>
    <x v="0"/>
    <n v="110044"/>
    <s v="MED011"/>
    <x v="23"/>
    <x v="1"/>
    <s v="Cipla"/>
    <s v="No"/>
    <n v="1"/>
    <n v="24.34"/>
    <n v="5"/>
    <n v="12"/>
    <x v="2"/>
    <x v="1"/>
    <n v="1"/>
    <x v="1176"/>
    <n v="1"/>
    <n v="24.34"/>
    <n v="1.2170000000000001"/>
    <n v="23.123000000000001"/>
    <n v="2.7747600000000001"/>
    <n v="25.897760000000002"/>
    <n v="2"/>
  </r>
  <r>
    <s v="ORD101178"/>
    <x v="583"/>
    <x v="1008"/>
    <s v="Delhi"/>
    <x v="0"/>
    <n v="110029"/>
    <s v="MED022"/>
    <x v="25"/>
    <x v="7"/>
    <s v="Himalaya"/>
    <s v="No"/>
    <n v="3"/>
    <n v="199.72"/>
    <n v="10"/>
    <n v="12"/>
    <x v="0"/>
    <x v="1"/>
    <n v="1"/>
    <x v="1177"/>
    <n v="1"/>
    <n v="599.16"/>
    <n v="59.915999999999997"/>
    <n v="539.24399999999991"/>
    <n v="64.709279999999993"/>
    <n v="603.95327999999995"/>
    <n v="2"/>
  </r>
  <r>
    <s v="ORD101179"/>
    <x v="584"/>
    <x v="1001"/>
    <s v="Chennai"/>
    <x v="7"/>
    <n v="600100"/>
    <s v="MED010"/>
    <x v="13"/>
    <x v="1"/>
    <s v="Sun Pharma"/>
    <s v="Yes"/>
    <n v="3"/>
    <n v="70.13"/>
    <n v="5"/>
    <n v="5"/>
    <x v="5"/>
    <x v="1"/>
    <n v="1"/>
    <x v="1178"/>
    <n v="1"/>
    <n v="210.39"/>
    <n v="10.519499999999999"/>
    <n v="199.87049999999999"/>
    <n v="9.993525"/>
    <n v="209.864025"/>
    <n v="2"/>
  </r>
  <r>
    <s v="ORD101180"/>
    <x v="118"/>
    <x v="1009"/>
    <s v="Kolkata"/>
    <x v="10"/>
    <n v="700019"/>
    <s v="MED025"/>
    <x v="27"/>
    <x v="0"/>
    <s v="Blue Cross"/>
    <s v="Yes"/>
    <n v="1"/>
    <n v="74.28"/>
    <n v="5"/>
    <n v="12"/>
    <x v="1"/>
    <x v="1"/>
    <n v="1"/>
    <x v="1179"/>
    <n v="1"/>
    <n v="74.28"/>
    <n v="3.714"/>
    <n v="70.566000000000003"/>
    <n v="8.4679199999999994"/>
    <n v="79.033919999999995"/>
    <n v="2"/>
  </r>
  <r>
    <s v="ORD101181"/>
    <x v="585"/>
    <x v="453"/>
    <s v="Kolkata"/>
    <x v="10"/>
    <n v="700091"/>
    <s v="MED007"/>
    <x v="15"/>
    <x v="10"/>
    <s v="Sanofi"/>
    <s v="Yes"/>
    <n v="1"/>
    <n v="68.239999999999995"/>
    <n v="5"/>
    <n v="5"/>
    <x v="5"/>
    <x v="0"/>
    <n v="1"/>
    <x v="1180"/>
    <n v="1"/>
    <n v="68.239999999999995"/>
    <n v="3.4119999999999999"/>
    <n v="64.827999999999989"/>
    <n v="3.2413999999999992"/>
    <n v="68.069399999999987"/>
    <n v="1"/>
  </r>
  <r>
    <s v="ORD101182"/>
    <x v="355"/>
    <x v="1010"/>
    <s v="Surat"/>
    <x v="6"/>
    <n v="395007"/>
    <s v="MED020"/>
    <x v="4"/>
    <x v="4"/>
    <s v="Dr. Reddy's"/>
    <s v="Yes"/>
    <n v="1"/>
    <n v="59.84"/>
    <n v="10"/>
    <n v="18"/>
    <x v="5"/>
    <x v="0"/>
    <n v="1"/>
    <x v="1181"/>
    <n v="1"/>
    <n v="59.84"/>
    <n v="5.9840000000000009"/>
    <n v="53.856000000000002"/>
    <n v="9.6940799999999996"/>
    <n v="63.550080000000001"/>
    <n v="1"/>
  </r>
  <r>
    <s v="ORD101183"/>
    <x v="489"/>
    <x v="1011"/>
    <s v="Gurugram"/>
    <x v="11"/>
    <n v="122016"/>
    <s v="MED015"/>
    <x v="24"/>
    <x v="11"/>
    <s v="Abbott"/>
    <s v="No"/>
    <n v="1"/>
    <n v="54.22"/>
    <n v="0"/>
    <n v="5"/>
    <x v="4"/>
    <x v="1"/>
    <n v="1"/>
    <x v="1182"/>
    <n v="1"/>
    <n v="54.22"/>
    <n v="0"/>
    <n v="54.22"/>
    <n v="2.7110000000000003"/>
    <n v="56.930999999999997"/>
    <n v="3"/>
  </r>
  <r>
    <s v="ORD101184"/>
    <x v="586"/>
    <x v="727"/>
    <s v="Ahmedabad"/>
    <x v="6"/>
    <n v="380058"/>
    <s v="MED021"/>
    <x v="9"/>
    <x v="7"/>
    <s v="Cipla"/>
    <s v="No"/>
    <n v="1"/>
    <n v="92.25"/>
    <n v="5"/>
    <n v="18"/>
    <x v="1"/>
    <x v="0"/>
    <n v="1"/>
    <x v="1183"/>
    <n v="1"/>
    <n v="92.25"/>
    <n v="4.6124999999999998"/>
    <n v="87.637500000000003"/>
    <n v="15.774750000000001"/>
    <n v="103.41225"/>
    <n v="3"/>
  </r>
  <r>
    <s v="ORD101185"/>
    <x v="415"/>
    <x v="1012"/>
    <s v="Hyderabad"/>
    <x v="1"/>
    <n v="500084"/>
    <s v="MED005"/>
    <x v="11"/>
    <x v="5"/>
    <s v="Cipla"/>
    <s v="Yes"/>
    <n v="2"/>
    <n v="96.51"/>
    <n v="0"/>
    <n v="12"/>
    <x v="0"/>
    <x v="2"/>
    <n v="1"/>
    <x v="1184"/>
    <n v="1"/>
    <n v="193.02"/>
    <n v="0"/>
    <n v="193.02"/>
    <n v="23.162400000000002"/>
    <n v="216.1824"/>
    <n v="2"/>
  </r>
  <r>
    <s v="ORD101186"/>
    <x v="505"/>
    <x v="1013"/>
    <s v="Chandigarh"/>
    <x v="4"/>
    <n v="160022"/>
    <s v="MED016"/>
    <x v="17"/>
    <x v="11"/>
    <s v="Emcure"/>
    <s v="No"/>
    <n v="2"/>
    <n v="119.38"/>
    <n v="0"/>
    <n v="12"/>
    <x v="5"/>
    <x v="1"/>
    <n v="1"/>
    <x v="1185"/>
    <n v="1"/>
    <n v="238.76"/>
    <n v="0"/>
    <n v="238.76"/>
    <n v="28.651199999999999"/>
    <n v="267.41120000000001"/>
    <n v="2"/>
  </r>
  <r>
    <s v="ORD101187"/>
    <x v="420"/>
    <x v="1014"/>
    <s v="Pune"/>
    <x v="3"/>
    <n v="411038"/>
    <s v="MED024"/>
    <x v="0"/>
    <x v="0"/>
    <s v="Abbott"/>
    <s v="No"/>
    <n v="4"/>
    <n v="125.19"/>
    <n v="15"/>
    <n v="5"/>
    <x v="2"/>
    <x v="1"/>
    <n v="1"/>
    <x v="1186"/>
    <n v="1"/>
    <n v="500.76"/>
    <n v="75.11399999999999"/>
    <n v="425.64600000000002"/>
    <n v="21.282299999999999"/>
    <n v="446.92830000000004"/>
    <n v="2"/>
  </r>
  <r>
    <s v="ORD101187"/>
    <x v="575"/>
    <x v="354"/>
    <s v="Lucknow"/>
    <x v="9"/>
    <n v="226010"/>
    <s v="MED015"/>
    <x v="24"/>
    <x v="11"/>
    <s v="Abbott"/>
    <s v="No"/>
    <n v="2"/>
    <n v="51.1"/>
    <n v="5"/>
    <n v="5"/>
    <x v="1"/>
    <x v="1"/>
    <n v="1"/>
    <x v="1187"/>
    <n v="1"/>
    <n v="102.2"/>
    <n v="5.1100000000000003"/>
    <n v="97.09"/>
    <n v="4.8545000000000007"/>
    <n v="101.94450000000001"/>
    <n v="3"/>
  </r>
  <r>
    <s v="ORD101189"/>
    <x v="317"/>
    <x v="1015"/>
    <s v="Hyderabad"/>
    <x v="1"/>
    <n v="500084"/>
    <s v="MED015"/>
    <x v="24"/>
    <x v="11"/>
    <s v="Abbott"/>
    <s v="No"/>
    <n v="3"/>
    <n v="43.15"/>
    <n v="10"/>
    <n v="18"/>
    <x v="5"/>
    <x v="3"/>
    <n v="1"/>
    <x v="1188"/>
    <n v="1"/>
    <n v="129.44999999999999"/>
    <n v="12.945"/>
    <n v="116.505"/>
    <n v="20.9709"/>
    <n v="137.4759"/>
    <n v="1"/>
  </r>
  <r>
    <s v="ORD101190"/>
    <x v="587"/>
    <x v="856"/>
    <s v="Kolkata"/>
    <x v="10"/>
    <n v="700102"/>
    <s v="MED009"/>
    <x v="21"/>
    <x v="6"/>
    <s v="Glenmark"/>
    <s v="Yes"/>
    <n v="4"/>
    <n v="90.21"/>
    <n v="10"/>
    <n v="12"/>
    <x v="3"/>
    <x v="1"/>
    <n v="1"/>
    <x v="1189"/>
    <n v="1"/>
    <n v="360.84"/>
    <n v="36.083999999999996"/>
    <n v="324.75599999999997"/>
    <n v="38.97072"/>
    <n v="363.72672"/>
    <n v="1"/>
  </r>
  <r>
    <s v="ORD101191"/>
    <x v="359"/>
    <x v="1016"/>
    <s v="Gurugram"/>
    <x v="11"/>
    <n v="122018"/>
    <s v="MED013"/>
    <x v="16"/>
    <x v="3"/>
    <s v="Himalaya"/>
    <s v="No"/>
    <n v="3"/>
    <n v="172.13"/>
    <n v="0"/>
    <n v="12"/>
    <x v="3"/>
    <x v="3"/>
    <n v="1"/>
    <x v="1190"/>
    <n v="1"/>
    <n v="516.39"/>
    <n v="0"/>
    <n v="516.39"/>
    <n v="61.966800000000006"/>
    <n v="578.35680000000002"/>
    <n v="0"/>
  </r>
  <r>
    <s v="ORD101192"/>
    <x v="496"/>
    <x v="862"/>
    <s v="Bengaluru"/>
    <x v="8"/>
    <n v="560034"/>
    <s v="MED028"/>
    <x v="3"/>
    <x v="3"/>
    <s v="Abbott"/>
    <s v="No"/>
    <n v="1"/>
    <n v="121.31"/>
    <n v="10"/>
    <n v="5"/>
    <x v="4"/>
    <x v="0"/>
    <n v="1"/>
    <x v="1191"/>
    <n v="1"/>
    <n v="121.31"/>
    <n v="12.130999999999998"/>
    <n v="109.179"/>
    <n v="5.4589499999999997"/>
    <n v="114.63795"/>
    <n v="4"/>
  </r>
  <r>
    <s v="ORD101193"/>
    <x v="559"/>
    <x v="1017"/>
    <s v="Gurugram"/>
    <x v="11"/>
    <n v="122016"/>
    <s v="MED016"/>
    <x v="17"/>
    <x v="11"/>
    <s v="Emcure"/>
    <s v="No"/>
    <n v="1"/>
    <n v="95.15"/>
    <n v="10"/>
    <n v="5"/>
    <x v="3"/>
    <x v="3"/>
    <n v="1"/>
    <x v="1192"/>
    <n v="1"/>
    <n v="95.15"/>
    <n v="9.5150000000000006"/>
    <n v="85.635000000000005"/>
    <n v="4.2817499999999997"/>
    <n v="89.916750000000008"/>
    <n v="1"/>
  </r>
  <r>
    <s v="ORD101194"/>
    <x v="252"/>
    <x v="1018"/>
    <s v="Chennai"/>
    <x v="7"/>
    <n v="600040"/>
    <s v="MED023"/>
    <x v="8"/>
    <x v="7"/>
    <s v="Lacto Calamine"/>
    <s v="No"/>
    <n v="2"/>
    <n v="326.68"/>
    <n v="10"/>
    <n v="12"/>
    <x v="5"/>
    <x v="1"/>
    <n v="1"/>
    <x v="1193"/>
    <n v="1"/>
    <n v="653.36"/>
    <n v="65.335999999999999"/>
    <n v="588.024"/>
    <n v="70.562880000000007"/>
    <n v="658.58688000000006"/>
    <n v="1"/>
  </r>
  <r>
    <s v="ORD101195"/>
    <x v="443"/>
    <x v="1019"/>
    <s v="Chennai"/>
    <x v="7"/>
    <n v="600040"/>
    <s v="MED001"/>
    <x v="2"/>
    <x v="2"/>
    <s v="Cipla"/>
    <s v="No"/>
    <n v="1"/>
    <n v="29.4"/>
    <n v="5"/>
    <n v="5"/>
    <x v="3"/>
    <x v="1"/>
    <n v="1"/>
    <x v="1194"/>
    <n v="1"/>
    <n v="29.4"/>
    <n v="1.47"/>
    <n v="27.93"/>
    <n v="1.3965000000000001"/>
    <n v="29.326499999999999"/>
    <n v="3"/>
  </r>
  <r>
    <s v="ORD101196"/>
    <x v="360"/>
    <x v="683"/>
    <s v="Noida"/>
    <x v="9"/>
    <n v="201303"/>
    <s v="MED015"/>
    <x v="24"/>
    <x v="11"/>
    <s v="Abbott"/>
    <s v="No"/>
    <n v="2"/>
    <n v="44.24"/>
    <n v="10"/>
    <n v="5"/>
    <x v="5"/>
    <x v="1"/>
    <n v="1"/>
    <x v="1195"/>
    <n v="1"/>
    <n v="88.48"/>
    <n v="8.8480000000000008"/>
    <n v="79.632000000000005"/>
    <n v="3.9816000000000003"/>
    <n v="83.613600000000005"/>
    <n v="3"/>
  </r>
  <r>
    <s v="ORD101197"/>
    <x v="508"/>
    <x v="1020"/>
    <s v="Hyderabad"/>
    <x v="1"/>
    <n v="500081"/>
    <s v="MED001"/>
    <x v="2"/>
    <x v="2"/>
    <s v="Cipla"/>
    <s v="No"/>
    <n v="3"/>
    <n v="31.12"/>
    <n v="0"/>
    <n v="5"/>
    <x v="4"/>
    <x v="0"/>
    <n v="1"/>
    <x v="1196"/>
    <n v="1"/>
    <n v="93.36"/>
    <n v="0"/>
    <n v="93.36"/>
    <n v="4.6680000000000001"/>
    <n v="98.028000000000006"/>
    <n v="0"/>
  </r>
  <r>
    <s v="ORD101198"/>
    <x v="324"/>
    <x v="1021"/>
    <s v="Chandigarh"/>
    <x v="4"/>
    <n v="160022"/>
    <s v="MED005"/>
    <x v="11"/>
    <x v="5"/>
    <s v="Cipla"/>
    <s v="Yes"/>
    <n v="2"/>
    <n v="96.45"/>
    <n v="5"/>
    <n v="12"/>
    <x v="3"/>
    <x v="1"/>
    <n v="1"/>
    <x v="1197"/>
    <n v="1"/>
    <n v="192.9"/>
    <n v="9.6449999999999996"/>
    <n v="183.255"/>
    <n v="21.990600000000001"/>
    <n v="205.2456"/>
    <n v="2"/>
  </r>
  <r>
    <s v="ORD101199"/>
    <x v="322"/>
    <x v="1022"/>
    <s v="Ahmedabad"/>
    <x v="6"/>
    <n v="380054"/>
    <s v="MED029"/>
    <x v="10"/>
    <x v="8"/>
    <s v="Sun Pharma"/>
    <s v="Yes"/>
    <n v="1"/>
    <n v="103.93"/>
    <n v="0"/>
    <n v="5"/>
    <x v="2"/>
    <x v="1"/>
    <n v="1"/>
    <x v="1198"/>
    <n v="1"/>
    <n v="103.93"/>
    <n v="0"/>
    <n v="103.93"/>
    <n v="5.1965000000000012"/>
    <n v="109.12650000000001"/>
    <n v="1"/>
  </r>
  <r>
    <s v="ORD101200"/>
    <x v="579"/>
    <x v="1023"/>
    <s v="Noida"/>
    <x v="9"/>
    <n v="201301"/>
    <s v="MED026"/>
    <x v="20"/>
    <x v="9"/>
    <s v="Cipla"/>
    <s v="No"/>
    <n v="1"/>
    <n v="177.3"/>
    <n v="5"/>
    <n v="12"/>
    <x v="3"/>
    <x v="1"/>
    <n v="1"/>
    <x v="1199"/>
    <n v="1"/>
    <n v="177.3"/>
    <n v="8.8650000000000002"/>
    <n v="168.435"/>
    <n v="20.212199999999999"/>
    <n v="188.6472"/>
    <n v="3"/>
  </r>
  <r>
    <s v="ORD101201"/>
    <x v="299"/>
    <x v="1024"/>
    <s v="Delhi"/>
    <x v="0"/>
    <n v="110085"/>
    <s v="MED013"/>
    <x v="16"/>
    <x v="3"/>
    <s v="Himalaya"/>
    <s v="No"/>
    <n v="2"/>
    <n v="181.93"/>
    <n v="5"/>
    <n v="5"/>
    <x v="5"/>
    <x v="1"/>
    <n v="1"/>
    <x v="1200"/>
    <n v="1"/>
    <n v="363.86"/>
    <n v="18.193000000000001"/>
    <n v="345.66700000000003"/>
    <n v="17.283349999999999"/>
    <n v="362.95035000000001"/>
    <n v="1"/>
  </r>
  <r>
    <s v="ORD101202"/>
    <x v="259"/>
    <x v="830"/>
    <s v="Lucknow"/>
    <x v="9"/>
    <n v="226010"/>
    <s v="MED017"/>
    <x v="1"/>
    <x v="1"/>
    <s v="Abbott"/>
    <s v="No"/>
    <n v="1"/>
    <n v="128.13"/>
    <n v="10"/>
    <n v="18"/>
    <x v="2"/>
    <x v="3"/>
    <n v="1"/>
    <x v="1201"/>
    <n v="1"/>
    <n v="128.13"/>
    <n v="12.812999999999999"/>
    <n v="115.31699999999999"/>
    <n v="20.757059999999996"/>
    <n v="136.07405999999997"/>
    <n v="2"/>
  </r>
  <r>
    <s v="ORD101203"/>
    <x v="579"/>
    <x v="1025"/>
    <s v="Jaipur"/>
    <x v="5"/>
    <n v="302017"/>
    <s v="MED009"/>
    <x v="21"/>
    <x v="6"/>
    <s v="Glenmark"/>
    <s v="Yes"/>
    <n v="1"/>
    <n v="81.95"/>
    <n v="10"/>
    <n v="5"/>
    <x v="5"/>
    <x v="1"/>
    <n v="1"/>
    <x v="1202"/>
    <n v="1"/>
    <n v="81.95"/>
    <n v="8.1950000000000003"/>
    <n v="73.754999999999995"/>
    <n v="3.6877499999999999"/>
    <n v="77.44274999999999"/>
    <n v="2"/>
  </r>
  <r>
    <s v="ORD101203"/>
    <x v="487"/>
    <x v="1026"/>
    <s v="Lucknow"/>
    <x v="9"/>
    <n v="226016"/>
    <s v="MED025"/>
    <x v="27"/>
    <x v="0"/>
    <s v="Blue Cross"/>
    <s v="Yes"/>
    <n v="2"/>
    <n v="65.349999999999994"/>
    <n v="5"/>
    <n v="5"/>
    <x v="3"/>
    <x v="1"/>
    <n v="1"/>
    <x v="1203"/>
    <n v="1"/>
    <n v="130.69999999999999"/>
    <n v="6.5350000000000001"/>
    <n v="124.16499999999999"/>
    <n v="6.2082499999999996"/>
    <n v="130.37324999999998"/>
    <n v="2"/>
  </r>
  <r>
    <s v="ORD101205"/>
    <x v="432"/>
    <x v="1027"/>
    <s v="Mumbai"/>
    <x v="3"/>
    <n v="400069"/>
    <s v="MED016"/>
    <x v="17"/>
    <x v="11"/>
    <s v="Emcure"/>
    <s v="No"/>
    <n v="1"/>
    <n v="107.78"/>
    <n v="0"/>
    <n v="12"/>
    <x v="5"/>
    <x v="1"/>
    <n v="1"/>
    <x v="1204"/>
    <n v="1"/>
    <n v="107.78"/>
    <n v="0"/>
    <n v="107.78"/>
    <n v="12.933600000000002"/>
    <n v="120.7136"/>
    <n v="1"/>
  </r>
  <r>
    <s v="ORD101206"/>
    <x v="14"/>
    <x v="1028"/>
    <s v="Surat"/>
    <x v="6"/>
    <n v="395010"/>
    <s v="MED015"/>
    <x v="24"/>
    <x v="11"/>
    <s v="Abbott"/>
    <s v="No"/>
    <n v="3"/>
    <n v="44.76"/>
    <n v="10"/>
    <n v="12"/>
    <x v="0"/>
    <x v="1"/>
    <n v="1"/>
    <x v="1205"/>
    <n v="1"/>
    <n v="134.28"/>
    <n v="13.427999999999999"/>
    <n v="120.852"/>
    <n v="14.502240000000002"/>
    <n v="135.35424"/>
    <n v="2"/>
  </r>
  <r>
    <s v="ORD101207"/>
    <x v="237"/>
    <x v="1029"/>
    <s v="Ahmedabad"/>
    <x v="6"/>
    <n v="380054"/>
    <s v="MED021"/>
    <x v="9"/>
    <x v="7"/>
    <s v="Cipla"/>
    <s v="No"/>
    <n v="1"/>
    <n v="83.39"/>
    <n v="5"/>
    <n v="18"/>
    <x v="4"/>
    <x v="1"/>
    <n v="1"/>
    <x v="1206"/>
    <n v="1"/>
    <n v="83.39"/>
    <n v="4.1695000000000002"/>
    <n v="79.220500000000001"/>
    <n v="14.259690000000001"/>
    <n v="93.480190000000007"/>
    <n v="4"/>
  </r>
  <r>
    <s v="ORD101208"/>
    <x v="588"/>
    <x v="1030"/>
    <s v="Jaipur"/>
    <x v="5"/>
    <n v="302021"/>
    <s v="MED010"/>
    <x v="13"/>
    <x v="1"/>
    <s v="Sun Pharma"/>
    <s v="Yes"/>
    <n v="2"/>
    <n v="63.71"/>
    <n v="10"/>
    <n v="5"/>
    <x v="0"/>
    <x v="2"/>
    <n v="1"/>
    <x v="1207"/>
    <n v="1"/>
    <n v="127.42"/>
    <n v="12.742000000000001"/>
    <n v="114.678"/>
    <n v="5.7339000000000002"/>
    <n v="120.4119"/>
    <n v="1"/>
  </r>
  <r>
    <s v="ORD101209"/>
    <x v="522"/>
    <x v="36"/>
    <s v="Ahmedabad"/>
    <x v="6"/>
    <n v="380058"/>
    <s v="MED006"/>
    <x v="18"/>
    <x v="10"/>
    <s v="USV"/>
    <s v="Yes"/>
    <n v="1"/>
    <n v="48.84"/>
    <n v="10"/>
    <n v="5"/>
    <x v="4"/>
    <x v="1"/>
    <n v="1"/>
    <x v="1208"/>
    <n v="1"/>
    <n v="48.84"/>
    <n v="4.8840000000000003"/>
    <n v="43.956000000000003"/>
    <n v="2.1978000000000004"/>
    <n v="46.153800000000004"/>
    <n v="3"/>
  </r>
  <r>
    <s v="ORD101210"/>
    <x v="589"/>
    <x v="727"/>
    <s v="Hyderabad"/>
    <x v="1"/>
    <n v="500001"/>
    <s v="MED007"/>
    <x v="15"/>
    <x v="10"/>
    <s v="Sanofi"/>
    <s v="Yes"/>
    <n v="1"/>
    <n v="72.180000000000007"/>
    <n v="10"/>
    <n v="12"/>
    <x v="3"/>
    <x v="1"/>
    <n v="1"/>
    <x v="1209"/>
    <n v="1"/>
    <n v="72.180000000000007"/>
    <n v="7.2180000000000009"/>
    <n v="64.962000000000003"/>
    <n v="7.795440000000001"/>
    <n v="72.757440000000003"/>
    <n v="3"/>
  </r>
  <r>
    <s v="ORD101211"/>
    <x v="478"/>
    <x v="1031"/>
    <s v="Chandigarh"/>
    <x v="4"/>
    <n v="160017"/>
    <s v="MED005"/>
    <x v="11"/>
    <x v="5"/>
    <s v="Cipla"/>
    <s v="Yes"/>
    <n v="1"/>
    <n v="88.52"/>
    <n v="5"/>
    <n v="5"/>
    <x v="5"/>
    <x v="1"/>
    <n v="1"/>
    <x v="1210"/>
    <n v="1"/>
    <n v="88.52"/>
    <n v="4.4259999999999993"/>
    <n v="84.093999999999994"/>
    <n v="4.2046999999999999"/>
    <n v="88.298699999999997"/>
    <n v="3"/>
  </r>
  <r>
    <s v="ORD101212"/>
    <x v="467"/>
    <x v="1032"/>
    <s v="Chandigarh"/>
    <x v="4"/>
    <n v="160022"/>
    <s v="MED020"/>
    <x v="4"/>
    <x v="4"/>
    <s v="Dr. Reddy's"/>
    <s v="Yes"/>
    <n v="3"/>
    <n v="59.98"/>
    <n v="5"/>
    <n v="5"/>
    <x v="4"/>
    <x v="2"/>
    <n v="1"/>
    <x v="1211"/>
    <n v="1"/>
    <n v="179.94"/>
    <n v="8.9969999999999999"/>
    <n v="170.94299999999998"/>
    <n v="8.5471499999999985"/>
    <n v="179.49014999999997"/>
    <n v="4"/>
  </r>
  <r>
    <s v="ORD101212"/>
    <x v="75"/>
    <x v="1033"/>
    <s v="Pune"/>
    <x v="3"/>
    <n v="411045"/>
    <s v="MED027"/>
    <x v="12"/>
    <x v="9"/>
    <s v="Mankind"/>
    <s v="No"/>
    <n v="3"/>
    <n v="95.14"/>
    <n v="5"/>
    <n v="12"/>
    <x v="0"/>
    <x v="0"/>
    <n v="1"/>
    <x v="1212"/>
    <n v="1"/>
    <n v="285.42"/>
    <n v="14.271000000000001"/>
    <n v="271.149"/>
    <n v="32.537880000000001"/>
    <n v="303.68687999999997"/>
    <n v="0"/>
  </r>
  <r>
    <s v="ORD101212"/>
    <x v="524"/>
    <x v="114"/>
    <s v="Chandigarh"/>
    <x v="4"/>
    <n v="160017"/>
    <s v="MED026"/>
    <x v="20"/>
    <x v="9"/>
    <s v="Cipla"/>
    <s v="No"/>
    <n v="1"/>
    <n v="190.64"/>
    <n v="5"/>
    <n v="18"/>
    <x v="2"/>
    <x v="1"/>
    <n v="1"/>
    <x v="1213"/>
    <n v="1"/>
    <n v="190.64"/>
    <n v="9.532"/>
    <n v="181.10799999999998"/>
    <n v="32.599439999999994"/>
    <n v="213.70743999999996"/>
    <n v="3"/>
  </r>
  <r>
    <s v="ORD101215"/>
    <x v="133"/>
    <x v="1034"/>
    <s v="Pune"/>
    <x v="3"/>
    <n v="411014"/>
    <s v="MED014"/>
    <x v="19"/>
    <x v="3"/>
    <s v="Abbott"/>
    <s v="No"/>
    <n v="3"/>
    <n v="140.35"/>
    <n v="5"/>
    <n v="5"/>
    <x v="5"/>
    <x v="3"/>
    <n v="1"/>
    <x v="1214"/>
    <n v="1"/>
    <n v="421.04999999999995"/>
    <n v="21.052499999999998"/>
    <n v="399.99749999999995"/>
    <n v="19.999874999999996"/>
    <n v="419.99737499999992"/>
    <n v="3"/>
  </r>
  <r>
    <s v="ORD101216"/>
    <x v="30"/>
    <x v="1035"/>
    <s v="Hyderabad"/>
    <x v="1"/>
    <n v="500001"/>
    <s v="MED006"/>
    <x v="18"/>
    <x v="10"/>
    <s v="USV"/>
    <s v="Yes"/>
    <n v="1"/>
    <n v="45.43"/>
    <n v="10"/>
    <n v="12"/>
    <x v="3"/>
    <x v="0"/>
    <n v="1"/>
    <x v="1215"/>
    <n v="1"/>
    <n v="45.43"/>
    <n v="4.5430000000000001"/>
    <n v="40.887"/>
    <n v="4.9064399999999999"/>
    <n v="45.793440000000004"/>
    <n v="2"/>
  </r>
  <r>
    <s v="ORD101217"/>
    <x v="563"/>
    <x v="392"/>
    <s v="Hyderabad"/>
    <x v="1"/>
    <n v="500081"/>
    <s v="MED009"/>
    <x v="21"/>
    <x v="6"/>
    <s v="Glenmark"/>
    <s v="Yes"/>
    <n v="6"/>
    <n v="91.37"/>
    <n v="0"/>
    <n v="5"/>
    <x v="4"/>
    <x v="2"/>
    <n v="1"/>
    <x v="1216"/>
    <n v="1"/>
    <n v="548.22"/>
    <n v="0"/>
    <n v="548.22"/>
    <n v="27.411000000000005"/>
    <n v="575.63100000000009"/>
    <n v="3"/>
  </r>
  <r>
    <s v="ORD101218"/>
    <x v="339"/>
    <x v="1036"/>
    <s v="Ahmedabad"/>
    <x v="6"/>
    <n v="380058"/>
    <s v="MED005"/>
    <x v="11"/>
    <x v="5"/>
    <s v="Cipla"/>
    <s v="Yes"/>
    <n v="4"/>
    <n v="85.5"/>
    <n v="20"/>
    <n v="18"/>
    <x v="2"/>
    <x v="1"/>
    <n v="1"/>
    <x v="1217"/>
    <n v="1"/>
    <n v="342"/>
    <n v="68.400000000000006"/>
    <n v="273.60000000000002"/>
    <n v="49.248000000000005"/>
    <n v="322.84800000000001"/>
    <n v="3"/>
  </r>
  <r>
    <s v="ORD101219"/>
    <x v="334"/>
    <x v="157"/>
    <s v="Jaipur"/>
    <x v="5"/>
    <n v="302019"/>
    <s v="MED003"/>
    <x v="6"/>
    <x v="4"/>
    <s v="Dr. Reddy's"/>
    <s v="No"/>
    <n v="2"/>
    <n v="27.12"/>
    <n v="5"/>
    <n v="18"/>
    <x v="5"/>
    <x v="1"/>
    <n v="1"/>
    <x v="1218"/>
    <n v="1"/>
    <n v="54.24"/>
    <n v="2.7119999999999997"/>
    <n v="51.528000000000006"/>
    <n v="9.2750400000000006"/>
    <n v="60.80304000000001"/>
    <n v="1"/>
  </r>
  <r>
    <s v="ORD101220"/>
    <x v="236"/>
    <x v="387"/>
    <s v="Gurugram"/>
    <x v="11"/>
    <n v="122016"/>
    <s v="MED003"/>
    <x v="6"/>
    <x v="4"/>
    <s v="Dr. Reddy's"/>
    <s v="No"/>
    <n v="4"/>
    <n v="29.93"/>
    <n v="10"/>
    <n v="5"/>
    <x v="3"/>
    <x v="1"/>
    <n v="1"/>
    <x v="1219"/>
    <n v="1"/>
    <n v="119.72"/>
    <n v="11.972000000000001"/>
    <n v="107.74799999999999"/>
    <n v="5.3874000000000004"/>
    <n v="113.13539999999999"/>
    <n v="4"/>
  </r>
  <r>
    <s v="ORD101221"/>
    <x v="72"/>
    <x v="1037"/>
    <s v="Ahmedabad"/>
    <x v="6"/>
    <n v="380061"/>
    <s v="MED012"/>
    <x v="29"/>
    <x v="3"/>
    <s v="Mankind"/>
    <s v="No"/>
    <n v="1"/>
    <n v="127.56"/>
    <n v="10"/>
    <n v="5"/>
    <x v="3"/>
    <x v="1"/>
    <n v="1"/>
    <x v="1220"/>
    <n v="1"/>
    <n v="127.56"/>
    <n v="12.755999999999998"/>
    <n v="114.804"/>
    <n v="5.7401999999999997"/>
    <n v="120.5442"/>
    <n v="3"/>
  </r>
  <r>
    <s v="ORD101221"/>
    <x v="152"/>
    <x v="1038"/>
    <s v="Kolkata"/>
    <x v="10"/>
    <n v="700102"/>
    <s v="MED013"/>
    <x v="16"/>
    <x v="3"/>
    <s v="Himalaya"/>
    <s v="No"/>
    <n v="3"/>
    <n v="175.28"/>
    <n v="10"/>
    <n v="5"/>
    <x v="4"/>
    <x v="1"/>
    <n v="1"/>
    <x v="1221"/>
    <n v="1"/>
    <n v="525.84"/>
    <n v="52.584000000000003"/>
    <n v="473.25600000000003"/>
    <n v="23.662800000000001"/>
    <n v="496.91880000000003"/>
    <n v="2"/>
  </r>
  <r>
    <s v="ORD101223"/>
    <x v="348"/>
    <x v="1039"/>
    <s v="Indore"/>
    <x v="2"/>
    <n v="452001"/>
    <s v="MED026"/>
    <x v="20"/>
    <x v="9"/>
    <s v="Cipla"/>
    <s v="No"/>
    <n v="1"/>
    <n v="194.84"/>
    <n v="5"/>
    <n v="5"/>
    <x v="3"/>
    <x v="1"/>
    <n v="1"/>
    <x v="1222"/>
    <n v="1"/>
    <n v="194.84"/>
    <n v="9.7420000000000009"/>
    <n v="185.09800000000001"/>
    <n v="9.2548999999999992"/>
    <n v="194.35290000000001"/>
    <n v="3"/>
  </r>
  <r>
    <s v="ORD101224"/>
    <x v="280"/>
    <x v="1040"/>
    <s v="Mumbai"/>
    <x v="3"/>
    <n v="400076"/>
    <s v="MED018"/>
    <x v="14"/>
    <x v="8"/>
    <s v="Mankind"/>
    <s v="No"/>
    <n v="1"/>
    <n v="117.14"/>
    <n v="15"/>
    <n v="12"/>
    <x v="5"/>
    <x v="1"/>
    <n v="1"/>
    <x v="1223"/>
    <n v="1"/>
    <n v="117.14"/>
    <n v="17.570999999999998"/>
    <n v="99.569000000000003"/>
    <n v="11.94828"/>
    <n v="111.51728"/>
    <n v="2"/>
  </r>
  <r>
    <s v="ORD101225"/>
    <x v="449"/>
    <x v="1041"/>
    <s v="Indore"/>
    <x v="2"/>
    <n v="452016"/>
    <s v="MED009"/>
    <x v="21"/>
    <x v="6"/>
    <s v="Glenmark"/>
    <s v="Yes"/>
    <n v="2"/>
    <n v="98.57"/>
    <n v="20"/>
    <n v="5"/>
    <x v="0"/>
    <x v="1"/>
    <n v="1"/>
    <x v="1224"/>
    <n v="1"/>
    <n v="197.14"/>
    <n v="39.427999999999997"/>
    <n v="157.71199999999999"/>
    <n v="7.8855999999999993"/>
    <n v="165.5976"/>
    <n v="2"/>
  </r>
  <r>
    <s v="ORD101226"/>
    <x v="590"/>
    <x v="1042"/>
    <s v="Jaipur"/>
    <x v="5"/>
    <n v="302021"/>
    <s v="MED025"/>
    <x v="27"/>
    <x v="0"/>
    <s v="Blue Cross"/>
    <s v="Yes"/>
    <n v="2"/>
    <n v="71.59"/>
    <n v="5"/>
    <n v="5"/>
    <x v="5"/>
    <x v="1"/>
    <n v="1"/>
    <x v="1225"/>
    <n v="1"/>
    <n v="143.18"/>
    <n v="7.1590000000000007"/>
    <n v="136.02100000000002"/>
    <n v="6.80105"/>
    <n v="142.82205000000002"/>
    <n v="2"/>
  </r>
  <r>
    <s v="ORD101226"/>
    <x v="530"/>
    <x v="1043"/>
    <s v="Delhi"/>
    <x v="0"/>
    <n v="110029"/>
    <s v="MED008"/>
    <x v="7"/>
    <x v="6"/>
    <s v="Zydus"/>
    <s v="Yes"/>
    <n v="1"/>
    <n v="57.08"/>
    <n v="15"/>
    <n v="12"/>
    <x v="5"/>
    <x v="3"/>
    <n v="1"/>
    <x v="1226"/>
    <n v="1"/>
    <n v="57.08"/>
    <n v="8.5619999999999994"/>
    <n v="48.518000000000001"/>
    <n v="5.8221600000000002"/>
    <n v="54.340159999999997"/>
    <n v="0"/>
  </r>
  <r>
    <s v="ORD101228"/>
    <x v="150"/>
    <x v="1044"/>
    <s v="Indore"/>
    <x v="2"/>
    <n v="452010"/>
    <s v="MED019"/>
    <x v="26"/>
    <x v="8"/>
    <s v="Cipla"/>
    <s v="No"/>
    <n v="4"/>
    <n v="168.18"/>
    <n v="10"/>
    <n v="12"/>
    <x v="2"/>
    <x v="1"/>
    <n v="1"/>
    <x v="1227"/>
    <n v="1"/>
    <n v="672.72"/>
    <n v="67.272000000000006"/>
    <n v="605.44799999999998"/>
    <n v="72.653760000000005"/>
    <n v="678.10176000000001"/>
    <n v="1"/>
  </r>
  <r>
    <s v="ORD101229"/>
    <x v="128"/>
    <x v="843"/>
    <s v="Delhi"/>
    <x v="0"/>
    <n v="110029"/>
    <s v="MED018"/>
    <x v="14"/>
    <x v="8"/>
    <s v="Mankind"/>
    <s v="No"/>
    <n v="2"/>
    <n v="127.43"/>
    <n v="10"/>
    <n v="12"/>
    <x v="0"/>
    <x v="2"/>
    <n v="1"/>
    <x v="1228"/>
    <n v="1"/>
    <n v="254.86"/>
    <n v="25.486000000000004"/>
    <n v="229.37400000000002"/>
    <n v="27.524880000000003"/>
    <n v="256.89888000000002"/>
    <n v="3"/>
  </r>
  <r>
    <s v="ORD101230"/>
    <x v="566"/>
    <x v="221"/>
    <s v="Hyderabad"/>
    <x v="1"/>
    <n v="500081"/>
    <s v="MED007"/>
    <x v="15"/>
    <x v="10"/>
    <s v="Sanofi"/>
    <s v="Yes"/>
    <n v="1"/>
    <n v="74.59"/>
    <n v="5"/>
    <n v="5"/>
    <x v="0"/>
    <x v="1"/>
    <n v="1"/>
    <x v="1229"/>
    <n v="1"/>
    <n v="74.59"/>
    <n v="3.7295000000000003"/>
    <n v="70.860500000000002"/>
    <n v="3.5430250000000001"/>
    <n v="74.403525000000002"/>
    <n v="1"/>
  </r>
  <r>
    <s v="ORD101231"/>
    <x v="83"/>
    <x v="338"/>
    <s v="Indore"/>
    <x v="2"/>
    <n v="452018"/>
    <s v="MED013"/>
    <x v="16"/>
    <x v="3"/>
    <s v="Himalaya"/>
    <s v="No"/>
    <n v="1"/>
    <n v="178.28"/>
    <n v="15"/>
    <n v="5"/>
    <x v="0"/>
    <x v="3"/>
    <n v="1"/>
    <x v="1230"/>
    <n v="1"/>
    <n v="178.28"/>
    <n v="26.741999999999997"/>
    <n v="151.53800000000001"/>
    <n v="7.5769000000000002"/>
    <n v="159.11490000000001"/>
    <n v="3"/>
  </r>
  <r>
    <s v="ORD101232"/>
    <x v="436"/>
    <x v="1045"/>
    <s v="Gurugram"/>
    <x v="11"/>
    <n v="122018"/>
    <s v="MED013"/>
    <x v="16"/>
    <x v="3"/>
    <s v="Himalaya"/>
    <s v="No"/>
    <n v="2"/>
    <n v="146.18"/>
    <n v="15"/>
    <n v="12"/>
    <x v="3"/>
    <x v="1"/>
    <n v="1"/>
    <x v="1231"/>
    <n v="1"/>
    <n v="292.36"/>
    <n v="43.854000000000006"/>
    <n v="248.506"/>
    <n v="29.820720000000001"/>
    <n v="278.32672000000002"/>
    <n v="4"/>
  </r>
  <r>
    <s v="ORD101233"/>
    <x v="591"/>
    <x v="1046"/>
    <s v="Ahmedabad"/>
    <x v="6"/>
    <n v="380015"/>
    <s v="MED024"/>
    <x v="0"/>
    <x v="0"/>
    <s v="Abbott"/>
    <s v="No"/>
    <n v="2"/>
    <n v="146.13"/>
    <n v="5"/>
    <n v="5"/>
    <x v="0"/>
    <x v="2"/>
    <n v="1"/>
    <x v="1232"/>
    <n v="1"/>
    <n v="292.26"/>
    <n v="14.613"/>
    <n v="277.64699999999999"/>
    <n v="13.882349999999999"/>
    <n v="291.52934999999997"/>
    <n v="3"/>
  </r>
  <r>
    <s v="ORD101234"/>
    <x v="25"/>
    <x v="1047"/>
    <s v="Ahmedabad"/>
    <x v="6"/>
    <n v="380054"/>
    <s v="MED001"/>
    <x v="2"/>
    <x v="2"/>
    <s v="Cipla"/>
    <s v="No"/>
    <n v="1"/>
    <n v="32.909999999999997"/>
    <n v="5"/>
    <n v="5"/>
    <x v="4"/>
    <x v="1"/>
    <n v="1"/>
    <x v="1233"/>
    <n v="1"/>
    <n v="32.909999999999997"/>
    <n v="1.6454999999999997"/>
    <n v="31.264499999999998"/>
    <n v="1.5632249999999999"/>
    <n v="32.827725000000001"/>
    <n v="5"/>
  </r>
  <r>
    <s v="ORD101235"/>
    <x v="419"/>
    <x v="1048"/>
    <s v="Chandigarh"/>
    <x v="4"/>
    <n v="160022"/>
    <s v="MED010"/>
    <x v="13"/>
    <x v="1"/>
    <s v="Sun Pharma"/>
    <s v="Yes"/>
    <n v="1"/>
    <n v="74.849999999999994"/>
    <n v="10"/>
    <n v="12"/>
    <x v="0"/>
    <x v="1"/>
    <n v="1"/>
    <x v="1234"/>
    <n v="1"/>
    <n v="74.849999999999994"/>
    <n v="7.4850000000000003"/>
    <n v="67.364999999999995"/>
    <n v="8.0837999999999983"/>
    <n v="75.448799999999991"/>
    <n v="4"/>
  </r>
  <r>
    <s v="ORD101236"/>
    <x v="260"/>
    <x v="1049"/>
    <s v="Bengaluru"/>
    <x v="8"/>
    <n v="560034"/>
    <s v="MED028"/>
    <x v="3"/>
    <x v="3"/>
    <s v="Abbott"/>
    <s v="No"/>
    <n v="1"/>
    <n v="113.57"/>
    <n v="0"/>
    <n v="5"/>
    <x v="3"/>
    <x v="3"/>
    <n v="1"/>
    <x v="1235"/>
    <n v="1"/>
    <n v="113.57"/>
    <n v="0"/>
    <n v="113.57"/>
    <n v="5.6784999999999988"/>
    <n v="119.24849999999999"/>
    <n v="0"/>
  </r>
  <r>
    <s v="ORD101237"/>
    <x v="461"/>
    <x v="119"/>
    <s v="Gurugram"/>
    <x v="11"/>
    <n v="122002"/>
    <s v="MED007"/>
    <x v="15"/>
    <x v="10"/>
    <s v="Sanofi"/>
    <s v="Yes"/>
    <n v="3"/>
    <n v="79.38"/>
    <n v="5"/>
    <n v="12"/>
    <x v="1"/>
    <x v="1"/>
    <n v="1"/>
    <x v="1236"/>
    <n v="1"/>
    <n v="238.14"/>
    <n v="11.906999999999998"/>
    <n v="226.23299999999998"/>
    <n v="27.147959999999998"/>
    <n v="253.38095999999996"/>
    <n v="2"/>
  </r>
  <r>
    <s v="ORD101238"/>
    <x v="212"/>
    <x v="1050"/>
    <s v="Noida"/>
    <x v="9"/>
    <n v="201303"/>
    <s v="MED026"/>
    <x v="20"/>
    <x v="9"/>
    <s v="Cipla"/>
    <s v="No"/>
    <n v="3"/>
    <n v="176.52"/>
    <n v="15"/>
    <n v="5"/>
    <x v="0"/>
    <x v="3"/>
    <n v="1"/>
    <x v="1237"/>
    <n v="1"/>
    <n v="529.56000000000006"/>
    <n v="79.434000000000012"/>
    <n v="450.12600000000003"/>
    <n v="22.5063"/>
    <n v="472.63230000000004"/>
    <n v="0"/>
  </r>
  <r>
    <s v="ORD101239"/>
    <x v="489"/>
    <x v="1051"/>
    <s v="Pune"/>
    <x v="3"/>
    <n v="411038"/>
    <s v="MED030"/>
    <x v="28"/>
    <x v="8"/>
    <s v="Cipla"/>
    <s v="Yes"/>
    <n v="3"/>
    <n v="298.66000000000003"/>
    <n v="0"/>
    <n v="5"/>
    <x v="0"/>
    <x v="3"/>
    <n v="1"/>
    <x v="1238"/>
    <n v="1"/>
    <n v="895.98"/>
    <n v="0"/>
    <n v="895.98"/>
    <n v="44.798999999999999"/>
    <n v="940.779"/>
    <n v="1"/>
  </r>
  <r>
    <s v="ORD101239"/>
    <x v="314"/>
    <x v="1052"/>
    <s v="Delhi"/>
    <x v="0"/>
    <n v="110001"/>
    <s v="MED018"/>
    <x v="14"/>
    <x v="8"/>
    <s v="Mankind"/>
    <s v="No"/>
    <n v="1"/>
    <n v="119.78"/>
    <n v="5"/>
    <n v="5"/>
    <x v="0"/>
    <x v="2"/>
    <n v="1"/>
    <x v="1239"/>
    <n v="1"/>
    <n v="119.78"/>
    <n v="5.9889999999999999"/>
    <n v="113.791"/>
    <n v="5.6895499999999997"/>
    <n v="119.48054999999999"/>
    <n v="2"/>
  </r>
  <r>
    <s v="ORD101241"/>
    <x v="430"/>
    <x v="1053"/>
    <s v="Mumbai"/>
    <x v="3"/>
    <n v="400076"/>
    <s v="MED004"/>
    <x v="5"/>
    <x v="5"/>
    <s v="Sun Pharma"/>
    <s v="Yes"/>
    <n v="5"/>
    <n v="110.59"/>
    <n v="5"/>
    <n v="12"/>
    <x v="2"/>
    <x v="1"/>
    <n v="1"/>
    <x v="1240"/>
    <n v="1"/>
    <n v="552.95000000000005"/>
    <n v="27.647500000000001"/>
    <n v="525.30250000000001"/>
    <n v="63.036300000000004"/>
    <n v="588.33879999999999"/>
    <n v="2"/>
  </r>
  <r>
    <s v="ORD101242"/>
    <x v="190"/>
    <x v="1054"/>
    <s v="Bengaluru"/>
    <x v="8"/>
    <n v="560001"/>
    <s v="MED011"/>
    <x v="23"/>
    <x v="1"/>
    <s v="Cipla"/>
    <s v="No"/>
    <n v="2"/>
    <n v="24.47"/>
    <n v="10"/>
    <n v="18"/>
    <x v="1"/>
    <x v="3"/>
    <n v="1"/>
    <x v="1241"/>
    <n v="1"/>
    <n v="48.94"/>
    <n v="4.8940000000000001"/>
    <n v="44.045999999999999"/>
    <n v="7.92828"/>
    <n v="51.97428"/>
    <n v="2"/>
  </r>
  <r>
    <s v="ORD101243"/>
    <x v="582"/>
    <x v="1055"/>
    <s v="Bengaluru"/>
    <x v="8"/>
    <n v="560001"/>
    <s v="MED008"/>
    <x v="7"/>
    <x v="6"/>
    <s v="Zydus"/>
    <s v="Yes"/>
    <n v="2"/>
    <n v="68.040000000000006"/>
    <n v="0"/>
    <n v="18"/>
    <x v="3"/>
    <x v="1"/>
    <n v="1"/>
    <x v="1242"/>
    <n v="1"/>
    <n v="136.08000000000001"/>
    <n v="0"/>
    <n v="136.08000000000001"/>
    <n v="24.494399999999999"/>
    <n v="160.57440000000003"/>
    <n v="5"/>
  </r>
  <r>
    <s v="ORD101244"/>
    <x v="453"/>
    <x v="109"/>
    <s v="Mumbai"/>
    <x v="3"/>
    <n v="400076"/>
    <s v="MED008"/>
    <x v="7"/>
    <x v="6"/>
    <s v="Zydus"/>
    <s v="Yes"/>
    <n v="1"/>
    <n v="57.65"/>
    <n v="10"/>
    <n v="5"/>
    <x v="3"/>
    <x v="1"/>
    <n v="1"/>
    <x v="1243"/>
    <n v="1"/>
    <n v="57.65"/>
    <n v="5.7649999999999997"/>
    <n v="51.884999999999998"/>
    <n v="2.5942500000000002"/>
    <n v="54.47925"/>
    <n v="2"/>
  </r>
  <r>
    <s v="ORD101245"/>
    <x v="592"/>
    <x v="1056"/>
    <s v="Kolkata"/>
    <x v="10"/>
    <n v="700091"/>
    <s v="MED012"/>
    <x v="29"/>
    <x v="3"/>
    <s v="Mankind"/>
    <s v="No"/>
    <n v="2"/>
    <n v="124.37"/>
    <n v="15"/>
    <n v="5"/>
    <x v="3"/>
    <x v="1"/>
    <n v="1"/>
    <x v="1244"/>
    <n v="1"/>
    <n v="248.74"/>
    <n v="37.311000000000007"/>
    <n v="211.429"/>
    <n v="10.57145"/>
    <n v="222.00045"/>
    <n v="2"/>
  </r>
  <r>
    <s v="ORD101246"/>
    <x v="593"/>
    <x v="1057"/>
    <s v="Bengaluru"/>
    <x v="8"/>
    <n v="560001"/>
    <s v="MED021"/>
    <x v="9"/>
    <x v="7"/>
    <s v="Cipla"/>
    <s v="No"/>
    <n v="1"/>
    <n v="89.76"/>
    <n v="0"/>
    <n v="5"/>
    <x v="5"/>
    <x v="3"/>
    <n v="1"/>
    <x v="1245"/>
    <n v="1"/>
    <n v="89.76"/>
    <n v="0"/>
    <n v="89.76"/>
    <n v="4.4880000000000004"/>
    <n v="94.248000000000005"/>
    <n v="2"/>
  </r>
  <r>
    <s v="ORD101247"/>
    <x v="594"/>
    <x v="321"/>
    <s v="Chandigarh"/>
    <x v="4"/>
    <n v="160022"/>
    <s v="MED028"/>
    <x v="3"/>
    <x v="3"/>
    <s v="Abbott"/>
    <s v="No"/>
    <n v="3"/>
    <n v="113.94"/>
    <n v="5"/>
    <n v="5"/>
    <x v="5"/>
    <x v="1"/>
    <n v="1"/>
    <x v="1246"/>
    <n v="1"/>
    <n v="341.82"/>
    <n v="17.090999999999998"/>
    <n v="324.72899999999998"/>
    <n v="16.236450000000001"/>
    <n v="340.96544999999998"/>
    <n v="3"/>
  </r>
  <r>
    <s v="ORD101248"/>
    <x v="225"/>
    <x v="1058"/>
    <s v="Chennai"/>
    <x v="7"/>
    <n v="600040"/>
    <s v="MED021"/>
    <x v="9"/>
    <x v="7"/>
    <s v="Cipla"/>
    <s v="No"/>
    <n v="3"/>
    <n v="92.61"/>
    <n v="5"/>
    <n v="5"/>
    <x v="4"/>
    <x v="3"/>
    <n v="1"/>
    <x v="1247"/>
    <n v="1"/>
    <n v="277.83"/>
    <n v="13.891499999999999"/>
    <n v="263.93849999999998"/>
    <n v="13.196924999999998"/>
    <n v="277.135425"/>
    <n v="0"/>
  </r>
  <r>
    <s v="ORD101249"/>
    <x v="274"/>
    <x v="1059"/>
    <s v="Mumbai"/>
    <x v="3"/>
    <n v="400076"/>
    <s v="MED022"/>
    <x v="25"/>
    <x v="7"/>
    <s v="Himalaya"/>
    <s v="No"/>
    <n v="3"/>
    <n v="190.06"/>
    <n v="5"/>
    <n v="5"/>
    <x v="3"/>
    <x v="1"/>
    <n v="1"/>
    <x v="1248"/>
    <n v="1"/>
    <n v="570.18000000000006"/>
    <n v="28.509000000000004"/>
    <n v="541.67100000000005"/>
    <n v="27.083550000000006"/>
    <n v="568.75455000000011"/>
    <n v="1"/>
  </r>
  <r>
    <s v="ORD101250"/>
    <x v="67"/>
    <x v="977"/>
    <s v="Hyderabad"/>
    <x v="1"/>
    <n v="500081"/>
    <s v="MED015"/>
    <x v="24"/>
    <x v="11"/>
    <s v="Abbott"/>
    <s v="No"/>
    <n v="3"/>
    <n v="43.8"/>
    <n v="10"/>
    <n v="5"/>
    <x v="4"/>
    <x v="3"/>
    <n v="1"/>
    <x v="1249"/>
    <n v="1"/>
    <n v="131.39999999999998"/>
    <n v="13.139999999999997"/>
    <n v="118.25999999999998"/>
    <n v="5.9129999999999985"/>
    <n v="124.17299999999997"/>
    <n v="5"/>
  </r>
  <r>
    <s v="ORD101251"/>
    <x v="509"/>
    <x v="607"/>
    <s v="Bengaluru"/>
    <x v="8"/>
    <n v="560034"/>
    <s v="MED013"/>
    <x v="16"/>
    <x v="3"/>
    <s v="Himalaya"/>
    <s v="No"/>
    <n v="3"/>
    <n v="179.06"/>
    <n v="5"/>
    <n v="5"/>
    <x v="0"/>
    <x v="1"/>
    <n v="1"/>
    <x v="1250"/>
    <n v="1"/>
    <n v="537.18000000000006"/>
    <n v="26.859000000000005"/>
    <n v="510.32100000000008"/>
    <n v="25.516050000000003"/>
    <n v="535.83705000000009"/>
    <n v="2"/>
  </r>
  <r>
    <s v="ORD101252"/>
    <x v="34"/>
    <x v="1060"/>
    <s v="Lucknow"/>
    <x v="9"/>
    <n v="226016"/>
    <s v="MED025"/>
    <x v="27"/>
    <x v="0"/>
    <s v="Blue Cross"/>
    <s v="Yes"/>
    <n v="1"/>
    <n v="72.290000000000006"/>
    <n v="5"/>
    <n v="12"/>
    <x v="5"/>
    <x v="1"/>
    <n v="1"/>
    <x v="1251"/>
    <n v="1"/>
    <n v="72.290000000000006"/>
    <n v="3.6145000000000005"/>
    <n v="68.6755"/>
    <n v="8.2410599999999992"/>
    <n v="76.916560000000004"/>
    <n v="3"/>
  </r>
  <r>
    <s v="ORD101253"/>
    <x v="172"/>
    <x v="1061"/>
    <s v="Pune"/>
    <x v="3"/>
    <n v="411014"/>
    <s v="MED006"/>
    <x v="18"/>
    <x v="10"/>
    <s v="USV"/>
    <s v="Yes"/>
    <n v="1"/>
    <n v="41.61"/>
    <n v="10"/>
    <n v="12"/>
    <x v="3"/>
    <x v="1"/>
    <n v="1"/>
    <x v="1252"/>
    <n v="1"/>
    <n v="41.61"/>
    <n v="4.1610000000000005"/>
    <n v="37.448999999999998"/>
    <n v="4.4938799999999999"/>
    <n v="41.942879999999995"/>
    <n v="2"/>
  </r>
  <r>
    <s v="ORD101254"/>
    <x v="595"/>
    <x v="423"/>
    <s v="Indore"/>
    <x v="2"/>
    <n v="452018"/>
    <s v="MED007"/>
    <x v="15"/>
    <x v="10"/>
    <s v="Sanofi"/>
    <s v="Yes"/>
    <n v="1"/>
    <n v="85.42"/>
    <n v="15"/>
    <n v="5"/>
    <x v="5"/>
    <x v="0"/>
    <n v="1"/>
    <x v="1253"/>
    <n v="1"/>
    <n v="85.42"/>
    <n v="12.812999999999999"/>
    <n v="72.606999999999999"/>
    <n v="3.6303499999999995"/>
    <n v="76.237349999999992"/>
    <n v="3"/>
  </r>
  <r>
    <s v="ORD101255"/>
    <x v="72"/>
    <x v="719"/>
    <s v="Bengaluru"/>
    <x v="8"/>
    <n v="560038"/>
    <s v="MED024"/>
    <x v="0"/>
    <x v="0"/>
    <s v="Abbott"/>
    <s v="No"/>
    <n v="4"/>
    <n v="118.81"/>
    <n v="5"/>
    <n v="12"/>
    <x v="2"/>
    <x v="1"/>
    <n v="1"/>
    <x v="1254"/>
    <n v="1"/>
    <n v="475.24"/>
    <n v="23.761999999999997"/>
    <n v="451.47800000000001"/>
    <n v="54.17736"/>
    <n v="505.65536000000003"/>
    <n v="2"/>
  </r>
  <r>
    <s v="ORD101255"/>
    <x v="105"/>
    <x v="1062"/>
    <s v="Bengaluru"/>
    <x v="8"/>
    <n v="560066"/>
    <s v="MED016"/>
    <x v="17"/>
    <x v="11"/>
    <s v="Emcure"/>
    <s v="No"/>
    <n v="3"/>
    <n v="114.08"/>
    <n v="10"/>
    <n v="5"/>
    <x v="2"/>
    <x v="0"/>
    <n v="1"/>
    <x v="1255"/>
    <n v="1"/>
    <n v="342.24"/>
    <n v="34.224000000000004"/>
    <n v="308.01600000000002"/>
    <n v="15.400800000000002"/>
    <n v="323.41680000000002"/>
    <n v="1"/>
  </r>
  <r>
    <s v="ORD101257"/>
    <x v="116"/>
    <x v="1063"/>
    <s v="Indore"/>
    <x v="2"/>
    <n v="452001"/>
    <s v="MED012"/>
    <x v="29"/>
    <x v="3"/>
    <s v="Mankind"/>
    <s v="No"/>
    <n v="1"/>
    <n v="136.81"/>
    <n v="5"/>
    <n v="12"/>
    <x v="3"/>
    <x v="1"/>
    <n v="1"/>
    <x v="1256"/>
    <n v="1"/>
    <n v="136.81"/>
    <n v="6.8404999999999996"/>
    <n v="129.96950000000001"/>
    <n v="15.59634"/>
    <n v="145.56584000000001"/>
    <n v="2"/>
  </r>
  <r>
    <s v="ORD101258"/>
    <x v="559"/>
    <x v="1064"/>
    <s v="Chennai"/>
    <x v="7"/>
    <n v="600001"/>
    <s v="MED025"/>
    <x v="27"/>
    <x v="0"/>
    <s v="Blue Cross"/>
    <s v="Yes"/>
    <n v="1"/>
    <n v="68.38"/>
    <n v="5"/>
    <n v="12"/>
    <x v="3"/>
    <x v="3"/>
    <n v="1"/>
    <x v="1257"/>
    <n v="1"/>
    <n v="68.38"/>
    <n v="3.4189999999999996"/>
    <n v="64.960999999999999"/>
    <n v="7.7953199999999994"/>
    <n v="72.756320000000002"/>
    <n v="1"/>
  </r>
  <r>
    <s v="ORD101259"/>
    <x v="313"/>
    <x v="51"/>
    <s v="Indore"/>
    <x v="2"/>
    <n v="452016"/>
    <s v="MED004"/>
    <x v="5"/>
    <x v="5"/>
    <s v="Sun Pharma"/>
    <s v="Yes"/>
    <n v="2"/>
    <n v="114.92"/>
    <n v="0"/>
    <n v="18"/>
    <x v="4"/>
    <x v="1"/>
    <n v="1"/>
    <x v="1258"/>
    <n v="1"/>
    <n v="229.84"/>
    <n v="0"/>
    <n v="229.84"/>
    <n v="41.371200000000002"/>
    <n v="271.21120000000002"/>
    <n v="2"/>
  </r>
  <r>
    <s v="ORD101260"/>
    <x v="583"/>
    <x v="348"/>
    <s v="Chandigarh"/>
    <x v="4"/>
    <n v="160019"/>
    <s v="MED015"/>
    <x v="24"/>
    <x v="11"/>
    <s v="Abbott"/>
    <s v="No"/>
    <n v="2"/>
    <n v="44.42"/>
    <n v="10"/>
    <n v="12"/>
    <x v="2"/>
    <x v="1"/>
    <n v="1"/>
    <x v="1259"/>
    <n v="1"/>
    <n v="88.84"/>
    <n v="8.8840000000000003"/>
    <n v="79.956000000000003"/>
    <n v="9.5947200000000006"/>
    <n v="89.550719999999998"/>
    <n v="2"/>
  </r>
  <r>
    <s v="ORD101260"/>
    <x v="144"/>
    <x v="1065"/>
    <s v="Indore"/>
    <x v="2"/>
    <n v="452018"/>
    <s v="MED012"/>
    <x v="29"/>
    <x v="3"/>
    <s v="Mankind"/>
    <s v="No"/>
    <n v="1"/>
    <n v="133.13999999999999"/>
    <n v="5"/>
    <n v="18"/>
    <x v="1"/>
    <x v="1"/>
    <n v="1"/>
    <x v="1260"/>
    <n v="1"/>
    <n v="133.13999999999999"/>
    <n v="6.6569999999999991"/>
    <n v="126.48299999999999"/>
    <n v="22.766939999999998"/>
    <n v="149.24993999999998"/>
    <n v="1"/>
  </r>
  <r>
    <s v="ORD101262"/>
    <x v="596"/>
    <x v="1066"/>
    <s v="Noida"/>
    <x v="9"/>
    <n v="201304"/>
    <s v="MED024"/>
    <x v="0"/>
    <x v="0"/>
    <s v="Abbott"/>
    <s v="No"/>
    <n v="1"/>
    <n v="127.97"/>
    <n v="5"/>
    <n v="12"/>
    <x v="4"/>
    <x v="1"/>
    <n v="1"/>
    <x v="1261"/>
    <n v="1"/>
    <n v="127.97"/>
    <n v="6.3985000000000003"/>
    <n v="121.5715"/>
    <n v="14.58858"/>
    <n v="136.16007999999999"/>
    <n v="2"/>
  </r>
  <r>
    <s v="ORD101262"/>
    <x v="255"/>
    <x v="1067"/>
    <s v="Ahmedabad"/>
    <x v="6"/>
    <n v="380001"/>
    <s v="MED008"/>
    <x v="7"/>
    <x v="6"/>
    <s v="Zydus"/>
    <s v="Yes"/>
    <n v="2"/>
    <n v="58.27"/>
    <n v="5"/>
    <n v="5"/>
    <x v="3"/>
    <x v="3"/>
    <n v="1"/>
    <x v="1262"/>
    <n v="1"/>
    <n v="116.54"/>
    <n v="5.8270000000000008"/>
    <n v="110.71300000000001"/>
    <n v="5.5356500000000004"/>
    <n v="116.24865000000001"/>
    <n v="0"/>
  </r>
  <r>
    <s v="ORD101264"/>
    <x v="371"/>
    <x v="1068"/>
    <s v="Lucknow"/>
    <x v="9"/>
    <n v="226024"/>
    <s v="MED017"/>
    <x v="1"/>
    <x v="1"/>
    <s v="Abbott"/>
    <s v="No"/>
    <n v="4"/>
    <n v="143.13"/>
    <n v="0"/>
    <n v="5"/>
    <x v="3"/>
    <x v="1"/>
    <n v="1"/>
    <x v="1263"/>
    <n v="1"/>
    <n v="572.52"/>
    <n v="0"/>
    <n v="572.52"/>
    <n v="28.625999999999998"/>
    <n v="601.14599999999996"/>
    <n v="1"/>
  </r>
  <r>
    <s v="ORD101265"/>
    <x v="225"/>
    <x v="1069"/>
    <s v="Hyderabad"/>
    <x v="1"/>
    <n v="500001"/>
    <s v="MED012"/>
    <x v="29"/>
    <x v="3"/>
    <s v="Mankind"/>
    <s v="No"/>
    <n v="2"/>
    <n v="128.58000000000001"/>
    <n v="10"/>
    <n v="12"/>
    <x v="4"/>
    <x v="3"/>
    <n v="1"/>
    <x v="1264"/>
    <n v="1"/>
    <n v="257.16000000000003"/>
    <n v="25.716000000000005"/>
    <n v="231.44400000000002"/>
    <n v="27.773280000000003"/>
    <n v="259.21728000000002"/>
    <n v="3"/>
  </r>
  <r>
    <s v="ORD101266"/>
    <x v="334"/>
    <x v="1070"/>
    <s v="Delhi"/>
    <x v="0"/>
    <n v="110001"/>
    <s v="MED013"/>
    <x v="16"/>
    <x v="3"/>
    <s v="Himalaya"/>
    <s v="No"/>
    <n v="3"/>
    <n v="167.93"/>
    <n v="10"/>
    <n v="18"/>
    <x v="2"/>
    <x v="1"/>
    <n v="1"/>
    <x v="1265"/>
    <n v="1"/>
    <n v="503.79"/>
    <n v="50.379000000000005"/>
    <n v="453.411"/>
    <n v="81.613979999999998"/>
    <n v="535.02498000000003"/>
    <n v="3"/>
  </r>
  <r>
    <s v="ORD101266"/>
    <x v="490"/>
    <x v="450"/>
    <s v="Chennai"/>
    <x v="7"/>
    <n v="600040"/>
    <s v="MED030"/>
    <x v="28"/>
    <x v="8"/>
    <s v="Cipla"/>
    <s v="Yes"/>
    <n v="1"/>
    <n v="252.98"/>
    <n v="5"/>
    <n v="5"/>
    <x v="3"/>
    <x v="2"/>
    <n v="1"/>
    <x v="1266"/>
    <n v="1"/>
    <n v="252.98"/>
    <n v="12.648999999999999"/>
    <n v="240.33099999999999"/>
    <n v="12.016550000000001"/>
    <n v="252.34754999999998"/>
    <n v="2"/>
  </r>
  <r>
    <s v="ORD101268"/>
    <x v="523"/>
    <x v="1071"/>
    <s v="Ahmedabad"/>
    <x v="6"/>
    <n v="380015"/>
    <s v="MED026"/>
    <x v="20"/>
    <x v="9"/>
    <s v="Cipla"/>
    <s v="No"/>
    <n v="1"/>
    <n v="190.71"/>
    <n v="20"/>
    <n v="5"/>
    <x v="2"/>
    <x v="2"/>
    <n v="1"/>
    <x v="1267"/>
    <n v="1"/>
    <n v="190.71"/>
    <n v="38.142000000000003"/>
    <n v="152.56800000000001"/>
    <n v="7.6284000000000001"/>
    <n v="160.19640000000001"/>
    <n v="1"/>
  </r>
  <r>
    <s v="ORD101269"/>
    <x v="183"/>
    <x v="588"/>
    <s v="Indore"/>
    <x v="2"/>
    <n v="452020"/>
    <s v="MED006"/>
    <x v="18"/>
    <x v="10"/>
    <s v="USV"/>
    <s v="Yes"/>
    <n v="3"/>
    <n v="50.01"/>
    <n v="5"/>
    <n v="12"/>
    <x v="3"/>
    <x v="1"/>
    <n v="1"/>
    <x v="1268"/>
    <n v="1"/>
    <n v="150.03"/>
    <n v="7.5015000000000001"/>
    <n v="142.52850000000001"/>
    <n v="17.10342"/>
    <n v="159.63192000000001"/>
    <n v="2"/>
  </r>
  <r>
    <s v="ORD101270"/>
    <x v="597"/>
    <x v="707"/>
    <s v="Surat"/>
    <x v="6"/>
    <n v="395003"/>
    <s v="MED024"/>
    <x v="0"/>
    <x v="0"/>
    <s v="Abbott"/>
    <s v="No"/>
    <n v="1"/>
    <n v="133.6"/>
    <n v="10"/>
    <n v="18"/>
    <x v="1"/>
    <x v="1"/>
    <n v="1"/>
    <x v="1269"/>
    <n v="1"/>
    <n v="133.6"/>
    <n v="13.36"/>
    <n v="120.24"/>
    <n v="21.643199999999997"/>
    <n v="141.88319999999999"/>
    <n v="4"/>
  </r>
  <r>
    <s v="ORD101271"/>
    <x v="122"/>
    <x v="964"/>
    <s v="Pune"/>
    <x v="3"/>
    <n v="411038"/>
    <s v="MED011"/>
    <x v="23"/>
    <x v="1"/>
    <s v="Cipla"/>
    <s v="No"/>
    <n v="3"/>
    <n v="28.05"/>
    <n v="10"/>
    <n v="5"/>
    <x v="0"/>
    <x v="1"/>
    <n v="1"/>
    <x v="1270"/>
    <n v="1"/>
    <n v="84.15"/>
    <n v="8.4149999999999991"/>
    <n v="75.735000000000014"/>
    <n v="3.7867500000000005"/>
    <n v="79.521750000000011"/>
    <n v="4"/>
  </r>
  <r>
    <s v="ORD101272"/>
    <x v="444"/>
    <x v="413"/>
    <s v="Noida"/>
    <x v="9"/>
    <n v="201307"/>
    <s v="MED021"/>
    <x v="9"/>
    <x v="7"/>
    <s v="Cipla"/>
    <s v="No"/>
    <n v="2"/>
    <n v="88.91"/>
    <n v="5"/>
    <n v="12"/>
    <x v="3"/>
    <x v="1"/>
    <n v="1"/>
    <x v="1271"/>
    <n v="1"/>
    <n v="177.82"/>
    <n v="8.8909999999999982"/>
    <n v="168.929"/>
    <n v="20.27148"/>
    <n v="189.20048"/>
    <n v="3"/>
  </r>
  <r>
    <s v="ORD101273"/>
    <x v="120"/>
    <x v="810"/>
    <s v="Lucknow"/>
    <x v="9"/>
    <n v="226016"/>
    <s v="MED030"/>
    <x v="28"/>
    <x v="8"/>
    <s v="Cipla"/>
    <s v="Yes"/>
    <n v="4"/>
    <n v="281.94"/>
    <n v="5"/>
    <n v="18"/>
    <x v="5"/>
    <x v="2"/>
    <n v="1"/>
    <x v="1272"/>
    <n v="1"/>
    <n v="1127.76"/>
    <n v="56.388000000000005"/>
    <n v="1071.3720000000001"/>
    <n v="192.84696"/>
    <n v="1264.2189600000002"/>
    <n v="4"/>
  </r>
  <r>
    <s v="ORD101274"/>
    <x v="598"/>
    <x v="862"/>
    <s v="Indore"/>
    <x v="2"/>
    <n v="452001"/>
    <s v="MED024"/>
    <x v="0"/>
    <x v="0"/>
    <s v="Abbott"/>
    <s v="No"/>
    <n v="3"/>
    <n v="151.15"/>
    <n v="5"/>
    <n v="12"/>
    <x v="4"/>
    <x v="1"/>
    <n v="1"/>
    <x v="1273"/>
    <n v="1"/>
    <n v="453.45000000000005"/>
    <n v="22.672499999999999"/>
    <n v="430.77750000000003"/>
    <n v="51.693300000000001"/>
    <n v="482.47080000000005"/>
    <n v="4"/>
  </r>
  <r>
    <s v="ORD101275"/>
    <x v="320"/>
    <x v="832"/>
    <s v="Jaipur"/>
    <x v="5"/>
    <n v="302017"/>
    <s v="MED005"/>
    <x v="11"/>
    <x v="5"/>
    <s v="Cipla"/>
    <s v="Yes"/>
    <n v="2"/>
    <n v="90.62"/>
    <n v="5"/>
    <n v="18"/>
    <x v="2"/>
    <x v="1"/>
    <n v="1"/>
    <x v="1274"/>
    <n v="1"/>
    <n v="181.24"/>
    <n v="9.0620000000000012"/>
    <n v="172.178"/>
    <n v="30.992039999999996"/>
    <n v="203.17004"/>
    <n v="2"/>
  </r>
  <r>
    <s v="ORD101276"/>
    <x v="543"/>
    <x v="1072"/>
    <s v="Delhi"/>
    <x v="0"/>
    <n v="110044"/>
    <s v="MED010"/>
    <x v="13"/>
    <x v="1"/>
    <s v="Sun Pharma"/>
    <s v="Yes"/>
    <n v="1"/>
    <n v="61.99"/>
    <n v="10"/>
    <n v="12"/>
    <x v="5"/>
    <x v="1"/>
    <n v="1"/>
    <x v="1275"/>
    <n v="1"/>
    <n v="61.99"/>
    <n v="6.1989999999999998"/>
    <n v="55.791000000000004"/>
    <n v="6.6949200000000006"/>
    <n v="62.485920000000007"/>
    <n v="2"/>
  </r>
  <r>
    <s v="ORD101277"/>
    <x v="212"/>
    <x v="1073"/>
    <s v="Kolkata"/>
    <x v="10"/>
    <n v="700029"/>
    <s v="MED021"/>
    <x v="9"/>
    <x v="7"/>
    <s v="Cipla"/>
    <s v="No"/>
    <n v="2"/>
    <n v="92.14"/>
    <n v="5"/>
    <n v="5"/>
    <x v="4"/>
    <x v="0"/>
    <n v="1"/>
    <x v="1276"/>
    <n v="1"/>
    <n v="184.28"/>
    <n v="9.2140000000000004"/>
    <n v="175.066"/>
    <n v="8.7533000000000012"/>
    <n v="183.8193"/>
    <n v="1"/>
  </r>
  <r>
    <s v="ORD101278"/>
    <x v="297"/>
    <x v="852"/>
    <s v="Jaipur"/>
    <x v="5"/>
    <n v="302017"/>
    <s v="MED012"/>
    <x v="29"/>
    <x v="3"/>
    <s v="Mankind"/>
    <s v="No"/>
    <n v="1"/>
    <n v="128.06"/>
    <n v="5"/>
    <n v="18"/>
    <x v="5"/>
    <x v="1"/>
    <n v="1"/>
    <x v="1277"/>
    <n v="1"/>
    <n v="128.06"/>
    <n v="6.4029999999999996"/>
    <n v="121.657"/>
    <n v="21.898260000000001"/>
    <n v="143.55526"/>
    <n v="6"/>
  </r>
  <r>
    <s v="ORD101278"/>
    <x v="13"/>
    <x v="232"/>
    <s v="Ahmedabad"/>
    <x v="6"/>
    <n v="380054"/>
    <s v="MED018"/>
    <x v="14"/>
    <x v="8"/>
    <s v="Mankind"/>
    <s v="No"/>
    <n v="1"/>
    <n v="126.27"/>
    <n v="10"/>
    <n v="18"/>
    <x v="3"/>
    <x v="1"/>
    <n v="1"/>
    <x v="1278"/>
    <n v="1"/>
    <n v="126.27"/>
    <n v="12.627000000000001"/>
    <n v="113.643"/>
    <n v="20.455740000000002"/>
    <n v="134.09873999999999"/>
    <n v="4"/>
  </r>
  <r>
    <s v="ORD101280"/>
    <x v="375"/>
    <x v="1074"/>
    <s v="Delhi"/>
    <x v="0"/>
    <n v="110001"/>
    <s v="MED015"/>
    <x v="24"/>
    <x v="11"/>
    <s v="Abbott"/>
    <s v="No"/>
    <n v="2"/>
    <n v="48.68"/>
    <n v="5"/>
    <n v="5"/>
    <x v="5"/>
    <x v="3"/>
    <n v="1"/>
    <x v="1279"/>
    <n v="1"/>
    <n v="97.36"/>
    <n v="4.8680000000000003"/>
    <n v="92.492000000000004"/>
    <n v="4.6246"/>
    <n v="97.116600000000005"/>
    <n v="1"/>
  </r>
  <r>
    <s v="ORD101281"/>
    <x v="145"/>
    <x v="895"/>
    <s v="Ahmedabad"/>
    <x v="6"/>
    <n v="380054"/>
    <s v="MED028"/>
    <x v="3"/>
    <x v="3"/>
    <s v="Abbott"/>
    <s v="No"/>
    <n v="2"/>
    <n v="98.69"/>
    <n v="5"/>
    <n v="18"/>
    <x v="5"/>
    <x v="1"/>
    <n v="1"/>
    <x v="1280"/>
    <n v="1"/>
    <n v="197.38"/>
    <n v="9.8689999999999998"/>
    <n v="187.511"/>
    <n v="33.751979999999996"/>
    <n v="221.26298"/>
    <n v="2"/>
  </r>
  <r>
    <s v="ORD101282"/>
    <x v="599"/>
    <x v="1075"/>
    <s v="Lucknow"/>
    <x v="9"/>
    <n v="226010"/>
    <s v="MED016"/>
    <x v="17"/>
    <x v="11"/>
    <s v="Emcure"/>
    <s v="No"/>
    <n v="2"/>
    <n v="114.07"/>
    <n v="0"/>
    <n v="12"/>
    <x v="3"/>
    <x v="3"/>
    <n v="1"/>
    <x v="1281"/>
    <n v="1"/>
    <n v="228.14"/>
    <n v="0"/>
    <n v="228.14"/>
    <n v="27.376799999999999"/>
    <n v="255.51679999999999"/>
    <n v="1"/>
  </r>
  <r>
    <s v="ORD101283"/>
    <x v="41"/>
    <x v="1076"/>
    <s v="Chennai"/>
    <x v="7"/>
    <n v="600018"/>
    <s v="MED011"/>
    <x v="23"/>
    <x v="1"/>
    <s v="Cipla"/>
    <s v="No"/>
    <n v="1"/>
    <n v="27.39"/>
    <n v="5"/>
    <n v="12"/>
    <x v="5"/>
    <x v="2"/>
    <n v="1"/>
    <x v="1282"/>
    <n v="1"/>
    <n v="27.39"/>
    <n v="1.3694999999999999"/>
    <n v="26.020500000000002"/>
    <n v="3.1224600000000002"/>
    <n v="29.142960000000002"/>
    <n v="0"/>
  </r>
  <r>
    <s v="ORD101284"/>
    <x v="595"/>
    <x v="1077"/>
    <s v="Noida"/>
    <x v="9"/>
    <n v="201301"/>
    <s v="MED025"/>
    <x v="27"/>
    <x v="0"/>
    <s v="Blue Cross"/>
    <s v="Yes"/>
    <n v="1"/>
    <n v="59.3"/>
    <n v="20"/>
    <n v="12"/>
    <x v="5"/>
    <x v="0"/>
    <n v="1"/>
    <x v="1283"/>
    <n v="1"/>
    <n v="59.3"/>
    <n v="11.86"/>
    <n v="47.44"/>
    <n v="5.6928000000000001"/>
    <n v="53.132799999999996"/>
    <n v="1"/>
  </r>
  <r>
    <s v="ORD101285"/>
    <x v="600"/>
    <x v="893"/>
    <s v="Lucknow"/>
    <x v="9"/>
    <n v="226021"/>
    <s v="MED025"/>
    <x v="27"/>
    <x v="0"/>
    <s v="Blue Cross"/>
    <s v="Yes"/>
    <n v="3"/>
    <n v="60.35"/>
    <n v="0"/>
    <n v="18"/>
    <x v="3"/>
    <x v="1"/>
    <n v="1"/>
    <x v="1284"/>
    <n v="1"/>
    <n v="181.05"/>
    <n v="0"/>
    <n v="181.05"/>
    <n v="32.588999999999999"/>
    <n v="213.63900000000001"/>
    <n v="2"/>
  </r>
  <r>
    <s v="ORD101286"/>
    <x v="349"/>
    <x v="1078"/>
    <s v="Lucknow"/>
    <x v="9"/>
    <n v="226021"/>
    <s v="MED023"/>
    <x v="8"/>
    <x v="7"/>
    <s v="Lacto Calamine"/>
    <s v="No"/>
    <n v="5"/>
    <n v="294.39999999999998"/>
    <n v="5"/>
    <n v="18"/>
    <x v="2"/>
    <x v="2"/>
    <n v="1"/>
    <x v="1285"/>
    <n v="1"/>
    <n v="1472"/>
    <n v="73.599999999999994"/>
    <n v="1398.4"/>
    <n v="251.71200000000002"/>
    <n v="1650.1120000000001"/>
    <n v="1"/>
  </r>
  <r>
    <s v="ORD101287"/>
    <x v="601"/>
    <x v="427"/>
    <s v="Bengaluru"/>
    <x v="8"/>
    <n v="560066"/>
    <s v="MED023"/>
    <x v="8"/>
    <x v="7"/>
    <s v="Lacto Calamine"/>
    <s v="No"/>
    <n v="2"/>
    <n v="283.47000000000003"/>
    <n v="0"/>
    <n v="5"/>
    <x v="2"/>
    <x v="1"/>
    <n v="1"/>
    <x v="1286"/>
    <n v="1"/>
    <n v="566.94000000000005"/>
    <n v="0"/>
    <n v="566.94000000000005"/>
    <n v="28.347000000000001"/>
    <n v="595.28700000000003"/>
    <n v="2"/>
  </r>
  <r>
    <s v="ORD101288"/>
    <x v="602"/>
    <x v="1079"/>
    <s v="Mumbai"/>
    <x v="3"/>
    <n v="400001"/>
    <s v="MED011"/>
    <x v="23"/>
    <x v="1"/>
    <s v="Cipla"/>
    <s v="No"/>
    <n v="2"/>
    <n v="22.63"/>
    <n v="5"/>
    <n v="12"/>
    <x v="5"/>
    <x v="1"/>
    <n v="1"/>
    <x v="1287"/>
    <n v="1"/>
    <n v="45.26"/>
    <n v="2.2629999999999999"/>
    <n v="42.997"/>
    <n v="5.1596399999999996"/>
    <n v="48.156639999999996"/>
    <n v="1"/>
  </r>
  <r>
    <s v="ORD101289"/>
    <x v="343"/>
    <x v="383"/>
    <s v="Delhi"/>
    <x v="0"/>
    <n v="110085"/>
    <s v="MED017"/>
    <x v="1"/>
    <x v="1"/>
    <s v="Abbott"/>
    <s v="No"/>
    <n v="1"/>
    <n v="130.71"/>
    <n v="5"/>
    <n v="12"/>
    <x v="4"/>
    <x v="1"/>
    <n v="1"/>
    <x v="1288"/>
    <n v="1"/>
    <n v="130.71"/>
    <n v="6.5355000000000008"/>
    <n v="124.17450000000001"/>
    <n v="14.90094"/>
    <n v="139.07544000000001"/>
    <n v="3"/>
  </r>
  <r>
    <s v="ORD101290"/>
    <x v="81"/>
    <x v="1080"/>
    <s v="Lucknow"/>
    <x v="9"/>
    <n v="226010"/>
    <s v="MED016"/>
    <x v="17"/>
    <x v="11"/>
    <s v="Emcure"/>
    <s v="No"/>
    <n v="1"/>
    <n v="98.59"/>
    <n v="5"/>
    <n v="18"/>
    <x v="5"/>
    <x v="2"/>
    <n v="1"/>
    <x v="1289"/>
    <n v="1"/>
    <n v="98.59"/>
    <n v="4.9295000000000009"/>
    <n v="93.660499999999999"/>
    <n v="16.858889999999999"/>
    <n v="110.51939"/>
    <n v="0"/>
  </r>
  <r>
    <s v="ORD101291"/>
    <x v="92"/>
    <x v="1081"/>
    <s v="Indore"/>
    <x v="2"/>
    <n v="452001"/>
    <s v="MED029"/>
    <x v="10"/>
    <x v="8"/>
    <s v="Sun Pharma"/>
    <s v="Yes"/>
    <n v="3"/>
    <n v="99.66"/>
    <n v="10"/>
    <n v="12"/>
    <x v="5"/>
    <x v="1"/>
    <n v="1"/>
    <x v="1290"/>
    <n v="1"/>
    <n v="298.98"/>
    <n v="29.898000000000003"/>
    <n v="269.08199999999999"/>
    <n v="32.289839999999998"/>
    <n v="301.37184000000002"/>
    <n v="2"/>
  </r>
  <r>
    <s v="ORD101292"/>
    <x v="251"/>
    <x v="1082"/>
    <s v="Surat"/>
    <x v="6"/>
    <n v="395017"/>
    <s v="MED010"/>
    <x v="13"/>
    <x v="1"/>
    <s v="Sun Pharma"/>
    <s v="Yes"/>
    <n v="4"/>
    <n v="63.64"/>
    <n v="10"/>
    <n v="12"/>
    <x v="2"/>
    <x v="1"/>
    <n v="1"/>
    <x v="1291"/>
    <n v="1"/>
    <n v="254.56"/>
    <n v="25.456"/>
    <n v="229.10400000000001"/>
    <n v="27.49248"/>
    <n v="256.59648000000004"/>
    <n v="3"/>
  </r>
  <r>
    <s v="ORD101293"/>
    <x v="144"/>
    <x v="1083"/>
    <s v="Lucknow"/>
    <x v="9"/>
    <n v="226021"/>
    <s v="MED030"/>
    <x v="28"/>
    <x v="8"/>
    <s v="Cipla"/>
    <s v="Yes"/>
    <n v="1"/>
    <n v="285.79000000000002"/>
    <n v="10"/>
    <n v="12"/>
    <x v="0"/>
    <x v="1"/>
    <n v="1"/>
    <x v="1292"/>
    <n v="1"/>
    <n v="285.79000000000002"/>
    <n v="28.579000000000001"/>
    <n v="257.21100000000001"/>
    <n v="30.865320000000001"/>
    <n v="288.07632000000001"/>
    <n v="2"/>
  </r>
  <r>
    <s v="ORD101294"/>
    <x v="603"/>
    <x v="1084"/>
    <s v="Hyderabad"/>
    <x v="1"/>
    <n v="500084"/>
    <s v="MED027"/>
    <x v="12"/>
    <x v="9"/>
    <s v="Mankind"/>
    <s v="No"/>
    <n v="2"/>
    <n v="103.97"/>
    <n v="0"/>
    <n v="5"/>
    <x v="3"/>
    <x v="1"/>
    <n v="1"/>
    <x v="1293"/>
    <n v="1"/>
    <n v="207.94"/>
    <n v="0"/>
    <n v="207.94"/>
    <n v="10.397"/>
    <n v="218.33699999999999"/>
    <n v="1"/>
  </r>
  <r>
    <s v="ORD101295"/>
    <x v="570"/>
    <x v="1085"/>
    <s v="Chandigarh"/>
    <x v="4"/>
    <n v="160022"/>
    <s v="MED011"/>
    <x v="23"/>
    <x v="1"/>
    <s v="Cipla"/>
    <s v="No"/>
    <n v="4"/>
    <n v="25.8"/>
    <n v="10"/>
    <n v="12"/>
    <x v="5"/>
    <x v="1"/>
    <n v="1"/>
    <x v="1294"/>
    <n v="1"/>
    <n v="103.2"/>
    <n v="10.32"/>
    <n v="92.88"/>
    <n v="11.1456"/>
    <n v="104.0256"/>
    <n v="2"/>
  </r>
  <r>
    <s v="ORD101296"/>
    <x v="96"/>
    <x v="1086"/>
    <s v="Gurugram"/>
    <x v="11"/>
    <n v="122001"/>
    <s v="MED007"/>
    <x v="15"/>
    <x v="10"/>
    <s v="Sanofi"/>
    <s v="Yes"/>
    <n v="1"/>
    <n v="78.680000000000007"/>
    <n v="5"/>
    <n v="12"/>
    <x v="1"/>
    <x v="1"/>
    <n v="1"/>
    <x v="1295"/>
    <n v="1"/>
    <n v="78.680000000000007"/>
    <n v="3.9340000000000002"/>
    <n v="74.746000000000009"/>
    <n v="8.969520000000001"/>
    <n v="83.715520000000012"/>
    <n v="2"/>
  </r>
  <r>
    <s v="ORD101297"/>
    <x v="479"/>
    <x v="1030"/>
    <s v="Ahmedabad"/>
    <x v="6"/>
    <n v="380001"/>
    <s v="MED020"/>
    <x v="4"/>
    <x v="4"/>
    <s v="Dr. Reddy's"/>
    <s v="Yes"/>
    <n v="1"/>
    <n v="55.79"/>
    <n v="10"/>
    <n v="5"/>
    <x v="5"/>
    <x v="1"/>
    <n v="1"/>
    <x v="1296"/>
    <n v="1"/>
    <n v="55.79"/>
    <n v="5.5789999999999997"/>
    <n v="50.210999999999999"/>
    <n v="2.5105500000000003"/>
    <n v="52.721550000000001"/>
    <n v="1"/>
  </r>
  <r>
    <s v="ORD101298"/>
    <x v="273"/>
    <x v="1087"/>
    <s v="Surat"/>
    <x v="6"/>
    <n v="395001"/>
    <s v="MED019"/>
    <x v="26"/>
    <x v="8"/>
    <s v="Cipla"/>
    <s v="No"/>
    <n v="3"/>
    <n v="155.13999999999999"/>
    <n v="0"/>
    <n v="5"/>
    <x v="5"/>
    <x v="1"/>
    <n v="1"/>
    <x v="1297"/>
    <n v="1"/>
    <n v="465.41999999999996"/>
    <n v="0"/>
    <n v="465.41999999999996"/>
    <n v="23.271000000000001"/>
    <n v="488.69099999999997"/>
    <n v="1"/>
  </r>
  <r>
    <s v="ORD101298"/>
    <x v="406"/>
    <x v="350"/>
    <s v="Hyderabad"/>
    <x v="1"/>
    <n v="500090"/>
    <s v="MED012"/>
    <x v="29"/>
    <x v="3"/>
    <s v="Mankind"/>
    <s v="No"/>
    <n v="5"/>
    <n v="107.3"/>
    <n v="10"/>
    <n v="12"/>
    <x v="5"/>
    <x v="1"/>
    <n v="1"/>
    <x v="1298"/>
    <n v="1"/>
    <n v="536.5"/>
    <n v="53.65"/>
    <n v="482.85"/>
    <n v="57.942000000000007"/>
    <n v="540.79200000000003"/>
    <n v="3"/>
  </r>
  <r>
    <s v="ORD101300"/>
    <x v="166"/>
    <x v="760"/>
    <s v="Delhi"/>
    <x v="0"/>
    <n v="110029"/>
    <s v="MED030"/>
    <x v="28"/>
    <x v="8"/>
    <s v="Cipla"/>
    <s v="Yes"/>
    <n v="1"/>
    <n v="285.98"/>
    <n v="0"/>
    <n v="5"/>
    <x v="0"/>
    <x v="1"/>
    <n v="1"/>
    <x v="1299"/>
    <n v="1"/>
    <n v="285.98"/>
    <n v="0"/>
    <n v="285.98"/>
    <n v="14.299000000000001"/>
    <n v="300.279"/>
    <n v="2"/>
  </r>
  <r>
    <s v="ORD101301"/>
    <x v="582"/>
    <x v="1088"/>
    <s v="Lucknow"/>
    <x v="9"/>
    <n v="226016"/>
    <s v="MED001"/>
    <x v="2"/>
    <x v="2"/>
    <s v="Cipla"/>
    <s v="No"/>
    <n v="1"/>
    <n v="29.49"/>
    <n v="15"/>
    <n v="5"/>
    <x v="0"/>
    <x v="1"/>
    <n v="1"/>
    <x v="1300"/>
    <n v="1"/>
    <n v="29.49"/>
    <n v="4.4234999999999998"/>
    <n v="25.066499999999998"/>
    <n v="1.2533249999999998"/>
    <n v="26.319824999999998"/>
    <n v="2"/>
  </r>
  <r>
    <s v="ORD101302"/>
    <x v="18"/>
    <x v="1089"/>
    <s v="Kolkata"/>
    <x v="10"/>
    <n v="700019"/>
    <s v="MED027"/>
    <x v="12"/>
    <x v="9"/>
    <s v="Mankind"/>
    <s v="No"/>
    <n v="1"/>
    <n v="107.14"/>
    <n v="5"/>
    <n v="5"/>
    <x v="5"/>
    <x v="1"/>
    <n v="1"/>
    <x v="1301"/>
    <n v="1"/>
    <n v="107.14"/>
    <n v="5.3570000000000002"/>
    <n v="101.783"/>
    <n v="5.0891500000000001"/>
    <n v="106.87215"/>
    <n v="2"/>
  </r>
  <r>
    <s v="ORD101303"/>
    <x v="270"/>
    <x v="1090"/>
    <s v="Chandigarh"/>
    <x v="4"/>
    <n v="160019"/>
    <s v="MED019"/>
    <x v="26"/>
    <x v="8"/>
    <s v="Cipla"/>
    <s v="No"/>
    <n v="2"/>
    <n v="168.53"/>
    <n v="5"/>
    <n v="18"/>
    <x v="1"/>
    <x v="1"/>
    <n v="1"/>
    <x v="1302"/>
    <n v="1"/>
    <n v="337.06"/>
    <n v="16.852999999999998"/>
    <n v="320.20699999999999"/>
    <n v="57.637259999999998"/>
    <n v="377.84425999999996"/>
    <n v="2"/>
  </r>
  <r>
    <s v="ORD101304"/>
    <x v="377"/>
    <x v="1091"/>
    <s v="Chennai"/>
    <x v="7"/>
    <n v="600001"/>
    <s v="MED027"/>
    <x v="12"/>
    <x v="9"/>
    <s v="Mankind"/>
    <s v="No"/>
    <n v="4"/>
    <n v="104.55"/>
    <n v="5"/>
    <n v="12"/>
    <x v="3"/>
    <x v="0"/>
    <n v="1"/>
    <x v="1303"/>
    <n v="1"/>
    <n v="418.2"/>
    <n v="20.91"/>
    <n v="397.28999999999996"/>
    <n v="47.674799999999998"/>
    <n v="444.96479999999997"/>
    <n v="2"/>
  </r>
  <r>
    <s v="ORD101304"/>
    <x v="604"/>
    <x v="1092"/>
    <s v="Chandigarh"/>
    <x v="4"/>
    <n v="160001"/>
    <s v="MED023"/>
    <x v="8"/>
    <x v="7"/>
    <s v="Lacto Calamine"/>
    <s v="No"/>
    <n v="1"/>
    <n v="314.58999999999997"/>
    <n v="0"/>
    <n v="12"/>
    <x v="2"/>
    <x v="2"/>
    <n v="1"/>
    <x v="1304"/>
    <n v="1"/>
    <n v="314.58999999999997"/>
    <n v="0"/>
    <n v="314.58999999999997"/>
    <n v="37.750799999999998"/>
    <n v="352.34079999999994"/>
    <n v="1"/>
  </r>
  <r>
    <s v="ORD101306"/>
    <x v="605"/>
    <x v="1093"/>
    <s v="Noida"/>
    <x v="9"/>
    <n v="201304"/>
    <s v="MED030"/>
    <x v="28"/>
    <x v="8"/>
    <s v="Cipla"/>
    <s v="Yes"/>
    <n v="2"/>
    <n v="272.72000000000003"/>
    <n v="5"/>
    <n v="12"/>
    <x v="0"/>
    <x v="1"/>
    <n v="1"/>
    <x v="1305"/>
    <n v="1"/>
    <n v="545.44000000000005"/>
    <n v="27.272000000000002"/>
    <n v="518.16800000000001"/>
    <n v="62.180159999999994"/>
    <n v="580.34816000000001"/>
    <n v="3"/>
  </r>
  <r>
    <s v="ORD101307"/>
    <x v="290"/>
    <x v="1094"/>
    <s v="Jaipur"/>
    <x v="5"/>
    <n v="302021"/>
    <s v="MED028"/>
    <x v="3"/>
    <x v="3"/>
    <s v="Abbott"/>
    <s v="No"/>
    <n v="2"/>
    <n v="100.58"/>
    <n v="20"/>
    <n v="12"/>
    <x v="0"/>
    <x v="1"/>
    <n v="1"/>
    <x v="1306"/>
    <n v="1"/>
    <n v="201.16"/>
    <n v="40.231999999999999"/>
    <n v="160.928"/>
    <n v="19.311360000000001"/>
    <n v="180.23936"/>
    <n v="1"/>
  </r>
  <r>
    <s v="ORD101308"/>
    <x v="456"/>
    <x v="1095"/>
    <s v="Mumbai"/>
    <x v="3"/>
    <n v="400076"/>
    <s v="MED025"/>
    <x v="27"/>
    <x v="0"/>
    <s v="Blue Cross"/>
    <s v="Yes"/>
    <n v="2"/>
    <n v="58.38"/>
    <n v="5"/>
    <n v="5"/>
    <x v="3"/>
    <x v="1"/>
    <n v="1"/>
    <x v="1307"/>
    <n v="1"/>
    <n v="116.76"/>
    <n v="5.838000000000001"/>
    <n v="110.922"/>
    <n v="5.5461"/>
    <n v="116.46809999999999"/>
    <n v="2"/>
  </r>
  <r>
    <s v="ORD101309"/>
    <x v="33"/>
    <x v="1096"/>
    <s v="Surat"/>
    <x v="6"/>
    <n v="395001"/>
    <s v="MED017"/>
    <x v="1"/>
    <x v="1"/>
    <s v="Abbott"/>
    <s v="No"/>
    <n v="3"/>
    <n v="125.69"/>
    <n v="0"/>
    <n v="5"/>
    <x v="5"/>
    <x v="1"/>
    <n v="1"/>
    <x v="1308"/>
    <n v="1"/>
    <n v="377.07"/>
    <n v="0"/>
    <n v="377.07"/>
    <n v="18.8535"/>
    <n v="395.92349999999999"/>
    <n v="1"/>
  </r>
  <r>
    <s v="ORD101310"/>
    <x v="606"/>
    <x v="1097"/>
    <s v="Surat"/>
    <x v="6"/>
    <n v="395010"/>
    <s v="MED006"/>
    <x v="18"/>
    <x v="10"/>
    <s v="USV"/>
    <s v="Yes"/>
    <n v="1"/>
    <n v="42.04"/>
    <n v="10"/>
    <n v="12"/>
    <x v="2"/>
    <x v="1"/>
    <n v="1"/>
    <x v="1309"/>
    <n v="1"/>
    <n v="42.04"/>
    <n v="4.2039999999999997"/>
    <n v="37.835999999999999"/>
    <n v="4.5403199999999995"/>
    <n v="42.37632"/>
    <n v="2"/>
  </r>
  <r>
    <s v="ORD101311"/>
    <x v="607"/>
    <x v="1098"/>
    <s v="Chandigarh"/>
    <x v="4"/>
    <n v="160001"/>
    <s v="MED007"/>
    <x v="15"/>
    <x v="10"/>
    <s v="Sanofi"/>
    <s v="Yes"/>
    <n v="1"/>
    <n v="80.599999999999994"/>
    <n v="0"/>
    <n v="12"/>
    <x v="2"/>
    <x v="1"/>
    <n v="1"/>
    <x v="1310"/>
    <n v="1"/>
    <n v="80.599999999999994"/>
    <n v="0"/>
    <n v="80.599999999999994"/>
    <n v="9.6719999999999988"/>
    <n v="90.271999999999991"/>
    <n v="1"/>
  </r>
  <r>
    <s v="ORD101312"/>
    <x v="551"/>
    <x v="1099"/>
    <s v="Pune"/>
    <x v="3"/>
    <n v="411057"/>
    <s v="MED002"/>
    <x v="22"/>
    <x v="2"/>
    <s v="Micro Labs"/>
    <s v="No"/>
    <n v="1"/>
    <n v="28.72"/>
    <n v="5"/>
    <n v="5"/>
    <x v="3"/>
    <x v="1"/>
    <n v="1"/>
    <x v="1311"/>
    <n v="1"/>
    <n v="28.72"/>
    <n v="1.4359999999999999"/>
    <n v="27.283999999999999"/>
    <n v="1.3641999999999999"/>
    <n v="28.648199999999999"/>
    <n v="2"/>
  </r>
  <r>
    <s v="ORD101313"/>
    <x v="479"/>
    <x v="1100"/>
    <s v="Delhi"/>
    <x v="0"/>
    <n v="110085"/>
    <s v="MED005"/>
    <x v="11"/>
    <x v="5"/>
    <s v="Cipla"/>
    <s v="Yes"/>
    <n v="4"/>
    <n v="101.15"/>
    <n v="0"/>
    <n v="5"/>
    <x v="0"/>
    <x v="0"/>
    <n v="1"/>
    <x v="1312"/>
    <n v="1"/>
    <n v="404.6"/>
    <n v="0"/>
    <n v="404.6"/>
    <n v="20.23"/>
    <n v="424.83000000000004"/>
    <n v="3"/>
  </r>
  <r>
    <s v="ORD101314"/>
    <x v="306"/>
    <x v="1101"/>
    <s v="Gurugram"/>
    <x v="11"/>
    <n v="122018"/>
    <s v="MED021"/>
    <x v="9"/>
    <x v="7"/>
    <s v="Cipla"/>
    <s v="No"/>
    <n v="1"/>
    <n v="84.24"/>
    <n v="0"/>
    <n v="12"/>
    <x v="3"/>
    <x v="0"/>
    <n v="1"/>
    <x v="1313"/>
    <n v="1"/>
    <n v="84.24"/>
    <n v="0"/>
    <n v="84.24"/>
    <n v="10.108799999999999"/>
    <n v="94.348799999999997"/>
    <n v="0"/>
  </r>
  <r>
    <s v="ORD101315"/>
    <x v="410"/>
    <x v="1102"/>
    <s v="Ahmedabad"/>
    <x v="6"/>
    <n v="380058"/>
    <s v="MED030"/>
    <x v="28"/>
    <x v="8"/>
    <s v="Cipla"/>
    <s v="Yes"/>
    <n v="3"/>
    <n v="303.35000000000002"/>
    <n v="10"/>
    <n v="5"/>
    <x v="1"/>
    <x v="1"/>
    <n v="1"/>
    <x v="1314"/>
    <n v="1"/>
    <n v="910.05000000000007"/>
    <n v="91.004999999999995"/>
    <n v="819.04500000000007"/>
    <n v="40.952250000000006"/>
    <n v="859.99725000000012"/>
    <n v="5"/>
  </r>
  <r>
    <s v="ORD101316"/>
    <x v="210"/>
    <x v="326"/>
    <s v="Bengaluru"/>
    <x v="8"/>
    <n v="560034"/>
    <s v="MED010"/>
    <x v="13"/>
    <x v="1"/>
    <s v="Sun Pharma"/>
    <s v="Yes"/>
    <n v="2"/>
    <n v="64.900000000000006"/>
    <n v="15"/>
    <n v="5"/>
    <x v="4"/>
    <x v="1"/>
    <n v="1"/>
    <x v="1315"/>
    <n v="1"/>
    <n v="129.80000000000001"/>
    <n v="19.470000000000002"/>
    <n v="110.33000000000001"/>
    <n v="5.5165000000000006"/>
    <n v="115.84650000000002"/>
    <n v="2"/>
  </r>
  <r>
    <s v="ORD101317"/>
    <x v="608"/>
    <x v="1103"/>
    <s v="Delhi"/>
    <x v="0"/>
    <n v="110024"/>
    <s v="MED015"/>
    <x v="24"/>
    <x v="11"/>
    <s v="Abbott"/>
    <s v="No"/>
    <n v="1"/>
    <n v="53.64"/>
    <n v="15"/>
    <n v="12"/>
    <x v="3"/>
    <x v="2"/>
    <n v="1"/>
    <x v="1316"/>
    <n v="1"/>
    <n v="53.64"/>
    <n v="8.0459999999999994"/>
    <n v="45.594000000000001"/>
    <n v="5.4712800000000001"/>
    <n v="51.065280000000001"/>
    <n v="1"/>
  </r>
  <r>
    <s v="ORD101318"/>
    <x v="609"/>
    <x v="835"/>
    <s v="Surat"/>
    <x v="6"/>
    <n v="395007"/>
    <s v="MED014"/>
    <x v="19"/>
    <x v="3"/>
    <s v="Abbott"/>
    <s v="No"/>
    <n v="2"/>
    <n v="145.31"/>
    <n v="15"/>
    <n v="12"/>
    <x v="4"/>
    <x v="2"/>
    <n v="1"/>
    <x v="1317"/>
    <n v="1"/>
    <n v="290.62"/>
    <n v="43.593000000000004"/>
    <n v="247.02699999999999"/>
    <n v="29.643239999999995"/>
    <n v="276.67023999999998"/>
    <n v="2"/>
  </r>
  <r>
    <s v="ORD101319"/>
    <x v="177"/>
    <x v="1104"/>
    <s v="Jaipur"/>
    <x v="5"/>
    <n v="302033"/>
    <s v="MED007"/>
    <x v="15"/>
    <x v="10"/>
    <s v="Sanofi"/>
    <s v="Yes"/>
    <n v="1"/>
    <n v="80.430000000000007"/>
    <n v="5"/>
    <n v="18"/>
    <x v="4"/>
    <x v="3"/>
    <n v="1"/>
    <x v="1318"/>
    <n v="1"/>
    <n v="80.430000000000007"/>
    <n v="4.0215000000000005"/>
    <n v="76.408500000000004"/>
    <n v="13.753530000000001"/>
    <n v="90.162030000000001"/>
    <n v="1"/>
  </r>
  <r>
    <s v="ORD101320"/>
    <x v="524"/>
    <x v="1105"/>
    <s v="Chandigarh"/>
    <x v="4"/>
    <n v="160022"/>
    <s v="MED010"/>
    <x v="13"/>
    <x v="1"/>
    <s v="Sun Pharma"/>
    <s v="Yes"/>
    <n v="1"/>
    <n v="64.27"/>
    <n v="0"/>
    <n v="18"/>
    <x v="4"/>
    <x v="0"/>
    <n v="1"/>
    <x v="1319"/>
    <n v="1"/>
    <n v="64.27"/>
    <n v="0"/>
    <n v="64.27"/>
    <n v="11.568599999999998"/>
    <n v="75.8386"/>
    <n v="3"/>
  </r>
  <r>
    <s v="ORD101320"/>
    <x v="355"/>
    <x v="1106"/>
    <s v="Jaipur"/>
    <x v="5"/>
    <n v="302021"/>
    <s v="MED029"/>
    <x v="10"/>
    <x v="8"/>
    <s v="Sun Pharma"/>
    <s v="Yes"/>
    <n v="1"/>
    <n v="96.41"/>
    <n v="5"/>
    <n v="5"/>
    <x v="0"/>
    <x v="1"/>
    <n v="1"/>
    <x v="1320"/>
    <n v="1"/>
    <n v="96.41"/>
    <n v="4.8204999999999991"/>
    <n v="91.589500000000001"/>
    <n v="4.5794749999999995"/>
    <n v="96.168975000000003"/>
    <n v="1"/>
  </r>
  <r>
    <s v="ORD101322"/>
    <x v="610"/>
    <x v="1107"/>
    <s v="Chennai"/>
    <x v="7"/>
    <n v="600018"/>
    <s v="MED024"/>
    <x v="0"/>
    <x v="0"/>
    <s v="Abbott"/>
    <s v="No"/>
    <n v="2"/>
    <n v="146.84"/>
    <n v="10"/>
    <n v="12"/>
    <x v="2"/>
    <x v="0"/>
    <n v="1"/>
    <x v="1321"/>
    <n v="1"/>
    <n v="293.68"/>
    <n v="29.368000000000002"/>
    <n v="264.31200000000001"/>
    <n v="31.71744"/>
    <n v="296.02944000000002"/>
    <n v="2"/>
  </r>
  <r>
    <s v="ORD101323"/>
    <x v="611"/>
    <x v="367"/>
    <s v="Bengaluru"/>
    <x v="8"/>
    <n v="560100"/>
    <s v="MED025"/>
    <x v="27"/>
    <x v="0"/>
    <s v="Blue Cross"/>
    <s v="Yes"/>
    <n v="4"/>
    <n v="62.75"/>
    <n v="15"/>
    <n v="12"/>
    <x v="3"/>
    <x v="1"/>
    <n v="1"/>
    <x v="1322"/>
    <n v="1"/>
    <n v="251"/>
    <n v="37.65"/>
    <n v="213.35"/>
    <n v="25.601999999999997"/>
    <n v="238.952"/>
    <n v="3"/>
  </r>
  <r>
    <s v="ORD101324"/>
    <x v="612"/>
    <x v="1108"/>
    <s v="Delhi"/>
    <x v="0"/>
    <n v="110029"/>
    <s v="MED001"/>
    <x v="2"/>
    <x v="2"/>
    <s v="Cipla"/>
    <s v="No"/>
    <n v="4"/>
    <n v="33.44"/>
    <n v="5"/>
    <n v="5"/>
    <x v="4"/>
    <x v="1"/>
    <n v="1"/>
    <x v="1323"/>
    <n v="1"/>
    <n v="133.76"/>
    <n v="6.6879999999999997"/>
    <n v="127.07199999999999"/>
    <n v="6.3535999999999992"/>
    <n v="133.42559999999997"/>
    <n v="3"/>
  </r>
  <r>
    <s v="ORD101325"/>
    <x v="28"/>
    <x v="1109"/>
    <s v="Indore"/>
    <x v="2"/>
    <n v="452018"/>
    <s v="MED003"/>
    <x v="6"/>
    <x v="4"/>
    <s v="Dr. Reddy's"/>
    <s v="No"/>
    <n v="1"/>
    <n v="31.51"/>
    <n v="5"/>
    <n v="12"/>
    <x v="4"/>
    <x v="1"/>
    <n v="1"/>
    <x v="1324"/>
    <n v="1"/>
    <n v="31.51"/>
    <n v="1.5755000000000001"/>
    <n v="29.9345"/>
    <n v="3.5921400000000001"/>
    <n v="33.52664"/>
    <n v="3"/>
  </r>
  <r>
    <s v="ORD101326"/>
    <x v="127"/>
    <x v="529"/>
    <s v="Jaipur"/>
    <x v="5"/>
    <n v="302033"/>
    <s v="MED006"/>
    <x v="18"/>
    <x v="10"/>
    <s v="USV"/>
    <s v="Yes"/>
    <n v="4"/>
    <n v="41.45"/>
    <n v="5"/>
    <n v="12"/>
    <x v="1"/>
    <x v="1"/>
    <n v="1"/>
    <x v="1325"/>
    <n v="1"/>
    <n v="165.8"/>
    <n v="8.2899999999999991"/>
    <n v="157.51000000000002"/>
    <n v="18.901200000000003"/>
    <n v="176.41120000000001"/>
    <n v="2"/>
  </r>
  <r>
    <s v="ORD101327"/>
    <x v="613"/>
    <x v="603"/>
    <s v="Noida"/>
    <x v="9"/>
    <n v="201303"/>
    <s v="MED009"/>
    <x v="21"/>
    <x v="6"/>
    <s v="Glenmark"/>
    <s v="Yes"/>
    <n v="2"/>
    <n v="98.91"/>
    <n v="20"/>
    <n v="18"/>
    <x v="1"/>
    <x v="1"/>
    <n v="1"/>
    <x v="1326"/>
    <n v="1"/>
    <n v="197.82"/>
    <n v="39.563999999999993"/>
    <n v="158.256"/>
    <n v="28.486080000000001"/>
    <n v="186.74207999999999"/>
    <n v="3"/>
  </r>
  <r>
    <s v="ORD101328"/>
    <x v="96"/>
    <x v="1110"/>
    <s v="Ahmedabad"/>
    <x v="6"/>
    <n v="380058"/>
    <s v="MED013"/>
    <x v="16"/>
    <x v="3"/>
    <s v="Himalaya"/>
    <s v="No"/>
    <n v="2"/>
    <n v="173.94"/>
    <n v="5"/>
    <n v="5"/>
    <x v="5"/>
    <x v="1"/>
    <n v="1"/>
    <x v="1327"/>
    <n v="1"/>
    <n v="347.88"/>
    <n v="17.394000000000002"/>
    <n v="330.48599999999999"/>
    <n v="16.524299999999997"/>
    <n v="347.01029999999997"/>
    <n v="2"/>
  </r>
  <r>
    <s v="ORD101329"/>
    <x v="614"/>
    <x v="1111"/>
    <s v="Chandigarh"/>
    <x v="4"/>
    <n v="160001"/>
    <s v="MED019"/>
    <x v="26"/>
    <x v="8"/>
    <s v="Cipla"/>
    <s v="No"/>
    <n v="1"/>
    <n v="145.76"/>
    <n v="0"/>
    <n v="5"/>
    <x v="2"/>
    <x v="1"/>
    <n v="1"/>
    <x v="1328"/>
    <n v="1"/>
    <n v="145.76"/>
    <n v="0"/>
    <n v="145.76"/>
    <n v="7.2879999999999994"/>
    <n v="153.048"/>
    <n v="1"/>
  </r>
  <r>
    <s v="ORD101330"/>
    <x v="401"/>
    <x v="1112"/>
    <s v="Surat"/>
    <x v="6"/>
    <n v="395007"/>
    <s v="MED005"/>
    <x v="11"/>
    <x v="5"/>
    <s v="Cipla"/>
    <s v="Yes"/>
    <n v="1"/>
    <n v="107.58"/>
    <n v="15"/>
    <n v="5"/>
    <x v="4"/>
    <x v="1"/>
    <n v="1"/>
    <x v="1329"/>
    <n v="1"/>
    <n v="107.58"/>
    <n v="16.137"/>
    <n v="91.442999999999998"/>
    <n v="4.5721499999999997"/>
    <n v="96.015149999999991"/>
    <n v="1"/>
  </r>
  <r>
    <s v="ORD101331"/>
    <x v="62"/>
    <x v="1113"/>
    <s v="Lucknow"/>
    <x v="9"/>
    <n v="226010"/>
    <s v="MED029"/>
    <x v="10"/>
    <x v="8"/>
    <s v="Sun Pharma"/>
    <s v="Yes"/>
    <n v="2"/>
    <n v="112.48"/>
    <n v="5"/>
    <n v="5"/>
    <x v="5"/>
    <x v="1"/>
    <n v="1"/>
    <x v="1330"/>
    <n v="1"/>
    <n v="224.96"/>
    <n v="11.247999999999999"/>
    <n v="213.71200000000002"/>
    <n v="10.685600000000001"/>
    <n v="224.39760000000001"/>
    <n v="1"/>
  </r>
  <r>
    <s v="ORD101332"/>
    <x v="615"/>
    <x v="1114"/>
    <s v="Pune"/>
    <x v="3"/>
    <n v="411045"/>
    <s v="MED029"/>
    <x v="10"/>
    <x v="8"/>
    <s v="Sun Pharma"/>
    <s v="Yes"/>
    <n v="1"/>
    <n v="103.42"/>
    <n v="10"/>
    <n v="5"/>
    <x v="1"/>
    <x v="2"/>
    <n v="1"/>
    <x v="1331"/>
    <n v="1"/>
    <n v="103.42"/>
    <n v="10.342000000000001"/>
    <n v="93.078000000000003"/>
    <n v="4.6539000000000001"/>
    <n v="97.731899999999996"/>
    <n v="0"/>
  </r>
  <r>
    <s v="ORD101332"/>
    <x v="517"/>
    <x v="1115"/>
    <s v="Chandigarh"/>
    <x v="4"/>
    <n v="160001"/>
    <s v="MED003"/>
    <x v="6"/>
    <x v="4"/>
    <s v="Dr. Reddy's"/>
    <s v="No"/>
    <n v="1"/>
    <n v="24.88"/>
    <n v="15"/>
    <n v="12"/>
    <x v="3"/>
    <x v="1"/>
    <n v="1"/>
    <x v="1332"/>
    <n v="1"/>
    <n v="24.88"/>
    <n v="3.7319999999999998"/>
    <n v="21.148"/>
    <n v="2.53776"/>
    <n v="23.685759999999998"/>
    <n v="3"/>
  </r>
  <r>
    <s v="ORD101334"/>
    <x v="616"/>
    <x v="1116"/>
    <s v="Kolkata"/>
    <x v="10"/>
    <n v="700029"/>
    <s v="MED013"/>
    <x v="16"/>
    <x v="3"/>
    <s v="Himalaya"/>
    <s v="No"/>
    <n v="1"/>
    <n v="169.83"/>
    <n v="10"/>
    <n v="5"/>
    <x v="5"/>
    <x v="0"/>
    <n v="1"/>
    <x v="1333"/>
    <n v="1"/>
    <n v="169.83"/>
    <n v="16.983000000000001"/>
    <n v="152.84700000000001"/>
    <n v="7.6423500000000004"/>
    <n v="160.48935"/>
    <n v="0"/>
  </r>
  <r>
    <s v="ORD101335"/>
    <x v="537"/>
    <x v="1117"/>
    <s v="Pune"/>
    <x v="3"/>
    <n v="411045"/>
    <s v="MED024"/>
    <x v="0"/>
    <x v="0"/>
    <s v="Abbott"/>
    <s v="No"/>
    <n v="1"/>
    <n v="125.83"/>
    <n v="5"/>
    <n v="5"/>
    <x v="3"/>
    <x v="1"/>
    <n v="1"/>
    <x v="1334"/>
    <n v="1"/>
    <n v="125.83"/>
    <n v="6.2915000000000001"/>
    <n v="119.5385"/>
    <n v="5.9769249999999996"/>
    <n v="125.51542499999999"/>
    <n v="3"/>
  </r>
  <r>
    <s v="ORD101336"/>
    <x v="164"/>
    <x v="1118"/>
    <s v="Surat"/>
    <x v="6"/>
    <n v="395001"/>
    <s v="MED004"/>
    <x v="5"/>
    <x v="5"/>
    <s v="Sun Pharma"/>
    <s v="Yes"/>
    <n v="1"/>
    <n v="100.62"/>
    <n v="10"/>
    <n v="5"/>
    <x v="2"/>
    <x v="2"/>
    <n v="1"/>
    <x v="1335"/>
    <n v="1"/>
    <n v="100.62"/>
    <n v="10.062000000000001"/>
    <n v="90.558000000000007"/>
    <n v="4.5278999999999998"/>
    <n v="95.085900000000009"/>
    <n v="0"/>
  </r>
  <r>
    <s v="ORD101336"/>
    <x v="266"/>
    <x v="1119"/>
    <s v="Hyderabad"/>
    <x v="1"/>
    <n v="500081"/>
    <s v="MED025"/>
    <x v="27"/>
    <x v="0"/>
    <s v="Blue Cross"/>
    <s v="Yes"/>
    <n v="1"/>
    <n v="58.52"/>
    <n v="10"/>
    <n v="18"/>
    <x v="5"/>
    <x v="1"/>
    <n v="1"/>
    <x v="1336"/>
    <n v="1"/>
    <n v="58.52"/>
    <n v="5.8520000000000003"/>
    <n v="52.668000000000006"/>
    <n v="9.480240000000002"/>
    <n v="62.148240000000008"/>
    <n v="1"/>
  </r>
  <r>
    <s v="ORD101338"/>
    <x v="285"/>
    <x v="1120"/>
    <s v="Chandigarh"/>
    <x v="4"/>
    <n v="160017"/>
    <s v="MED028"/>
    <x v="3"/>
    <x v="3"/>
    <s v="Abbott"/>
    <s v="No"/>
    <n v="1"/>
    <n v="116.55"/>
    <n v="10"/>
    <n v="5"/>
    <x v="2"/>
    <x v="1"/>
    <n v="1"/>
    <x v="1337"/>
    <n v="1"/>
    <n v="116.55"/>
    <n v="11.654999999999999"/>
    <n v="104.895"/>
    <n v="5.2447499999999998"/>
    <n v="110.13974999999999"/>
    <n v="3"/>
  </r>
  <r>
    <s v="ORD101339"/>
    <x v="570"/>
    <x v="1121"/>
    <s v="Kolkata"/>
    <x v="10"/>
    <n v="700029"/>
    <s v="MED026"/>
    <x v="20"/>
    <x v="9"/>
    <s v="Cipla"/>
    <s v="No"/>
    <n v="2"/>
    <n v="177.98"/>
    <n v="10"/>
    <n v="12"/>
    <x v="3"/>
    <x v="1"/>
    <n v="1"/>
    <x v="1338"/>
    <n v="1"/>
    <n v="355.96"/>
    <n v="35.595999999999997"/>
    <n v="320.36399999999998"/>
    <n v="38.443679999999993"/>
    <n v="358.80767999999995"/>
    <n v="2"/>
  </r>
  <r>
    <s v="ORD101340"/>
    <x v="216"/>
    <x v="1122"/>
    <s v="Ahmedabad"/>
    <x v="6"/>
    <n v="380001"/>
    <s v="MED020"/>
    <x v="4"/>
    <x v="4"/>
    <s v="Dr. Reddy's"/>
    <s v="Yes"/>
    <n v="2"/>
    <n v="55.37"/>
    <n v="10"/>
    <n v="12"/>
    <x v="1"/>
    <x v="1"/>
    <n v="1"/>
    <x v="1339"/>
    <n v="1"/>
    <n v="110.74"/>
    <n v="11.073999999999998"/>
    <n v="99.665999999999997"/>
    <n v="11.95992"/>
    <n v="111.62591999999999"/>
    <n v="4"/>
  </r>
  <r>
    <s v="ORD101341"/>
    <x v="5"/>
    <x v="1123"/>
    <s v="Hyderabad"/>
    <x v="1"/>
    <n v="500001"/>
    <s v="MED009"/>
    <x v="21"/>
    <x v="6"/>
    <s v="Glenmark"/>
    <s v="Yes"/>
    <n v="1"/>
    <n v="90.32"/>
    <n v="20"/>
    <n v="18"/>
    <x v="3"/>
    <x v="1"/>
    <n v="1"/>
    <x v="1340"/>
    <n v="1"/>
    <n v="90.32"/>
    <n v="18.064"/>
    <n v="72.256"/>
    <n v="13.006079999999999"/>
    <n v="85.262079999999997"/>
    <n v="1"/>
  </r>
  <r>
    <s v="ORD101342"/>
    <x v="479"/>
    <x v="1124"/>
    <s v="Hyderabad"/>
    <x v="1"/>
    <n v="500090"/>
    <s v="MED006"/>
    <x v="18"/>
    <x v="10"/>
    <s v="USV"/>
    <s v="Yes"/>
    <n v="1"/>
    <n v="49.76"/>
    <n v="5"/>
    <n v="12"/>
    <x v="3"/>
    <x v="1"/>
    <n v="1"/>
    <x v="1341"/>
    <n v="1"/>
    <n v="49.76"/>
    <n v="2.488"/>
    <n v="47.271999999999998"/>
    <n v="5.6726400000000003"/>
    <n v="52.94464"/>
    <n v="2"/>
  </r>
  <r>
    <s v="ORD101343"/>
    <x v="154"/>
    <x v="1125"/>
    <s v="Pune"/>
    <x v="3"/>
    <n v="411038"/>
    <s v="MED024"/>
    <x v="0"/>
    <x v="0"/>
    <s v="Abbott"/>
    <s v="No"/>
    <n v="1"/>
    <n v="119.05"/>
    <n v="15"/>
    <n v="18"/>
    <x v="4"/>
    <x v="1"/>
    <n v="1"/>
    <x v="1342"/>
    <n v="1"/>
    <n v="119.05"/>
    <n v="17.857500000000002"/>
    <n v="101.1925"/>
    <n v="18.214649999999999"/>
    <n v="119.40715"/>
    <n v="2"/>
  </r>
  <r>
    <s v="ORD101343"/>
    <x v="140"/>
    <x v="1126"/>
    <s v="Pune"/>
    <x v="3"/>
    <n v="411045"/>
    <s v="MED029"/>
    <x v="10"/>
    <x v="8"/>
    <s v="Sun Pharma"/>
    <s v="Yes"/>
    <n v="3"/>
    <n v="102.64"/>
    <n v="10"/>
    <n v="5"/>
    <x v="0"/>
    <x v="1"/>
    <n v="1"/>
    <x v="1343"/>
    <n v="1"/>
    <n v="307.92"/>
    <n v="30.792000000000002"/>
    <n v="277.12800000000004"/>
    <n v="13.856400000000002"/>
    <n v="290.98440000000005"/>
    <n v="1"/>
  </r>
  <r>
    <s v="ORD101345"/>
    <x v="617"/>
    <x v="560"/>
    <s v="Chandigarh"/>
    <x v="4"/>
    <n v="160022"/>
    <s v="MED020"/>
    <x v="4"/>
    <x v="4"/>
    <s v="Dr. Reddy's"/>
    <s v="Yes"/>
    <n v="2"/>
    <n v="49.38"/>
    <n v="5"/>
    <n v="5"/>
    <x v="4"/>
    <x v="3"/>
    <n v="1"/>
    <x v="1344"/>
    <n v="1"/>
    <n v="98.76"/>
    <n v="4.9379999999999997"/>
    <n v="93.822000000000003"/>
    <n v="4.6911000000000005"/>
    <n v="98.513100000000009"/>
    <n v="1"/>
  </r>
  <r>
    <s v="ORD101346"/>
    <x v="608"/>
    <x v="1127"/>
    <s v="Ahmedabad"/>
    <x v="6"/>
    <n v="380001"/>
    <s v="MED011"/>
    <x v="23"/>
    <x v="1"/>
    <s v="Cipla"/>
    <s v="No"/>
    <n v="2"/>
    <n v="27.03"/>
    <n v="0"/>
    <n v="5"/>
    <x v="3"/>
    <x v="2"/>
    <n v="1"/>
    <x v="1345"/>
    <n v="1"/>
    <n v="54.06"/>
    <n v="0"/>
    <n v="54.06"/>
    <n v="2.7030000000000003"/>
    <n v="56.763000000000005"/>
    <n v="1"/>
  </r>
  <r>
    <s v="ORD101347"/>
    <x v="208"/>
    <x v="1128"/>
    <s v="Surat"/>
    <x v="6"/>
    <n v="395010"/>
    <s v="MED026"/>
    <x v="20"/>
    <x v="9"/>
    <s v="Cipla"/>
    <s v="No"/>
    <n v="3"/>
    <n v="217.08"/>
    <n v="5"/>
    <n v="12"/>
    <x v="2"/>
    <x v="1"/>
    <n v="1"/>
    <x v="1346"/>
    <n v="1"/>
    <n v="651.24"/>
    <n v="32.561999999999998"/>
    <n v="618.678"/>
    <n v="74.24136"/>
    <n v="692.91935999999998"/>
    <n v="2"/>
  </r>
  <r>
    <s v="ORD101348"/>
    <x v="598"/>
    <x v="962"/>
    <s v="Delhi"/>
    <x v="0"/>
    <n v="110024"/>
    <s v="MED028"/>
    <x v="3"/>
    <x v="3"/>
    <s v="Abbott"/>
    <s v="No"/>
    <n v="1"/>
    <n v="106.21"/>
    <n v="20"/>
    <n v="18"/>
    <x v="1"/>
    <x v="2"/>
    <n v="1"/>
    <x v="1347"/>
    <n v="1"/>
    <n v="106.21"/>
    <n v="21.241999999999997"/>
    <n v="84.967999999999989"/>
    <n v="15.294239999999997"/>
    <n v="100.26223999999999"/>
    <n v="0"/>
  </r>
  <r>
    <s v="ORD101348"/>
    <x v="438"/>
    <x v="1129"/>
    <s v="Bengaluru"/>
    <x v="8"/>
    <n v="560034"/>
    <s v="MED019"/>
    <x v="26"/>
    <x v="8"/>
    <s v="Cipla"/>
    <s v="No"/>
    <n v="5"/>
    <n v="140.79"/>
    <n v="0"/>
    <n v="12"/>
    <x v="4"/>
    <x v="2"/>
    <n v="1"/>
    <x v="1348"/>
    <n v="1"/>
    <n v="703.94999999999993"/>
    <n v="0"/>
    <n v="703.94999999999993"/>
    <n v="84.47399999999999"/>
    <n v="788.42399999999998"/>
    <n v="1"/>
  </r>
  <r>
    <s v="ORD101350"/>
    <x v="160"/>
    <x v="1130"/>
    <s v="Bengaluru"/>
    <x v="8"/>
    <n v="560066"/>
    <s v="MED010"/>
    <x v="13"/>
    <x v="1"/>
    <s v="Sun Pharma"/>
    <s v="Yes"/>
    <n v="3"/>
    <n v="77.739999999999995"/>
    <n v="5"/>
    <n v="5"/>
    <x v="5"/>
    <x v="3"/>
    <n v="1"/>
    <x v="1349"/>
    <n v="1"/>
    <n v="233.21999999999997"/>
    <n v="11.661"/>
    <n v="221.55899999999997"/>
    <n v="11.077949999999998"/>
    <n v="232.63694999999996"/>
    <n v="2"/>
  </r>
  <r>
    <s v="ORD101351"/>
    <x v="159"/>
    <x v="1131"/>
    <s v="Chandigarh"/>
    <x v="4"/>
    <n v="160022"/>
    <s v="MED002"/>
    <x v="22"/>
    <x v="2"/>
    <s v="Micro Labs"/>
    <s v="No"/>
    <n v="1"/>
    <n v="29.08"/>
    <n v="15"/>
    <n v="18"/>
    <x v="5"/>
    <x v="1"/>
    <n v="1"/>
    <x v="1350"/>
    <n v="1"/>
    <n v="29.08"/>
    <n v="4.3620000000000001"/>
    <n v="24.717999999999996"/>
    <n v="4.4492399999999996"/>
    <n v="29.167239999999996"/>
    <n v="6"/>
  </r>
  <r>
    <s v="ORD101351"/>
    <x v="212"/>
    <x v="1132"/>
    <s v="Gurugram"/>
    <x v="11"/>
    <n v="122009"/>
    <s v="MED007"/>
    <x v="15"/>
    <x v="10"/>
    <s v="Sanofi"/>
    <s v="Yes"/>
    <n v="1"/>
    <n v="66.260000000000005"/>
    <n v="5"/>
    <n v="5"/>
    <x v="3"/>
    <x v="1"/>
    <n v="1"/>
    <x v="1351"/>
    <n v="1"/>
    <n v="66.260000000000005"/>
    <n v="3.3130000000000002"/>
    <n v="62.947000000000003"/>
    <n v="3.1473500000000003"/>
    <n v="66.094350000000006"/>
    <n v="8"/>
  </r>
  <r>
    <s v="ORD101353"/>
    <x v="107"/>
    <x v="1133"/>
    <s v="Mumbai"/>
    <x v="3"/>
    <n v="400050"/>
    <s v="MED020"/>
    <x v="4"/>
    <x v="4"/>
    <s v="Dr. Reddy's"/>
    <s v="Yes"/>
    <n v="1"/>
    <n v="52.59"/>
    <n v="10"/>
    <n v="18"/>
    <x v="4"/>
    <x v="3"/>
    <n v="1"/>
    <x v="1352"/>
    <n v="1"/>
    <n v="52.59"/>
    <n v="5.2590000000000012"/>
    <n v="47.331000000000003"/>
    <n v="8.5195800000000013"/>
    <n v="55.850580000000008"/>
    <n v="0"/>
  </r>
  <r>
    <s v="ORD101353"/>
    <x v="511"/>
    <x v="1134"/>
    <s v="Kolkata"/>
    <x v="10"/>
    <n v="700091"/>
    <s v="MED008"/>
    <x v="7"/>
    <x v="6"/>
    <s v="Zydus"/>
    <s v="Yes"/>
    <n v="1"/>
    <n v="60.02"/>
    <n v="0"/>
    <n v="5"/>
    <x v="4"/>
    <x v="2"/>
    <n v="1"/>
    <x v="1353"/>
    <n v="1"/>
    <n v="60.02"/>
    <n v="0"/>
    <n v="60.02"/>
    <n v="3.0010000000000003"/>
    <n v="63.021000000000001"/>
    <n v="2"/>
  </r>
  <r>
    <s v="ORD101355"/>
    <x v="317"/>
    <x v="1135"/>
    <s v="Hyderabad"/>
    <x v="1"/>
    <n v="500090"/>
    <s v="MED029"/>
    <x v="10"/>
    <x v="8"/>
    <s v="Sun Pharma"/>
    <s v="Yes"/>
    <n v="1"/>
    <n v="94.76"/>
    <n v="10"/>
    <n v="5"/>
    <x v="5"/>
    <x v="1"/>
    <n v="1"/>
    <x v="1354"/>
    <n v="1"/>
    <n v="94.76"/>
    <n v="9.4760000000000009"/>
    <n v="85.284000000000006"/>
    <n v="4.2641999999999998"/>
    <n v="89.548200000000008"/>
    <n v="4"/>
  </r>
  <r>
    <s v="ORD101356"/>
    <x v="482"/>
    <x v="1136"/>
    <s v="Lucknow"/>
    <x v="9"/>
    <n v="226010"/>
    <s v="MED016"/>
    <x v="17"/>
    <x v="11"/>
    <s v="Emcure"/>
    <s v="No"/>
    <n v="4"/>
    <n v="101.29"/>
    <n v="15"/>
    <n v="12"/>
    <x v="5"/>
    <x v="2"/>
    <n v="1"/>
    <x v="1355"/>
    <n v="1"/>
    <n v="405.16"/>
    <n v="60.774000000000008"/>
    <n v="344.38600000000002"/>
    <n v="41.326320000000003"/>
    <n v="385.71232000000003"/>
    <n v="0"/>
  </r>
  <r>
    <s v="ORD101356"/>
    <x v="148"/>
    <x v="1137"/>
    <s v="Lucknow"/>
    <x v="9"/>
    <n v="226021"/>
    <s v="MED029"/>
    <x v="10"/>
    <x v="8"/>
    <s v="Sun Pharma"/>
    <s v="Yes"/>
    <n v="4"/>
    <n v="111.6"/>
    <n v="5"/>
    <n v="12"/>
    <x v="2"/>
    <x v="1"/>
    <n v="1"/>
    <x v="1356"/>
    <n v="1"/>
    <n v="446.4"/>
    <n v="22.32"/>
    <n v="424.08"/>
    <n v="50.889600000000002"/>
    <n v="474.96960000000001"/>
    <n v="1"/>
  </r>
  <r>
    <s v="ORD101358"/>
    <x v="299"/>
    <x v="1048"/>
    <s v="Gurugram"/>
    <x v="11"/>
    <n v="122018"/>
    <s v="MED002"/>
    <x v="22"/>
    <x v="2"/>
    <s v="Micro Labs"/>
    <s v="No"/>
    <n v="2"/>
    <n v="30.09"/>
    <n v="0"/>
    <n v="5"/>
    <x v="1"/>
    <x v="1"/>
    <n v="1"/>
    <x v="1357"/>
    <n v="1"/>
    <n v="60.18"/>
    <n v="0"/>
    <n v="60.18"/>
    <n v="3.0089999999999999"/>
    <n v="63.189"/>
    <n v="4"/>
  </r>
  <r>
    <s v="ORD101359"/>
    <x v="245"/>
    <x v="80"/>
    <s v="Pune"/>
    <x v="3"/>
    <n v="411057"/>
    <s v="MED020"/>
    <x v="4"/>
    <x v="4"/>
    <s v="Dr. Reddy's"/>
    <s v="Yes"/>
    <n v="4"/>
    <n v="51.37"/>
    <n v="10"/>
    <n v="5"/>
    <x v="5"/>
    <x v="1"/>
    <n v="1"/>
    <x v="1358"/>
    <n v="1"/>
    <n v="205.48"/>
    <n v="20.547999999999998"/>
    <n v="184.93199999999999"/>
    <n v="9.246599999999999"/>
    <n v="194.17859999999999"/>
    <n v="3"/>
  </r>
  <r>
    <s v="ORD101360"/>
    <x v="461"/>
    <x v="540"/>
    <s v="Surat"/>
    <x v="6"/>
    <n v="395010"/>
    <s v="MED007"/>
    <x v="15"/>
    <x v="10"/>
    <s v="Sanofi"/>
    <s v="Yes"/>
    <n v="2"/>
    <n v="76.209999999999994"/>
    <n v="0"/>
    <n v="12"/>
    <x v="3"/>
    <x v="1"/>
    <n v="1"/>
    <x v="1359"/>
    <n v="1"/>
    <n v="152.41999999999999"/>
    <n v="0"/>
    <n v="152.41999999999999"/>
    <n v="18.290399999999998"/>
    <n v="170.71039999999999"/>
    <n v="4"/>
  </r>
  <r>
    <s v="ORD101361"/>
    <x v="424"/>
    <x v="1138"/>
    <s v="Chennai"/>
    <x v="7"/>
    <n v="600096"/>
    <s v="MED001"/>
    <x v="2"/>
    <x v="2"/>
    <s v="Cipla"/>
    <s v="No"/>
    <n v="1"/>
    <n v="31.62"/>
    <n v="5"/>
    <n v="5"/>
    <x v="2"/>
    <x v="3"/>
    <n v="1"/>
    <x v="1360"/>
    <n v="1"/>
    <n v="31.62"/>
    <n v="1.581"/>
    <n v="30.039000000000001"/>
    <n v="1.5019499999999999"/>
    <n v="31.540950000000002"/>
    <n v="1"/>
  </r>
  <r>
    <s v="ORD101362"/>
    <x v="476"/>
    <x v="1139"/>
    <s v="Lucknow"/>
    <x v="9"/>
    <n v="226010"/>
    <s v="MED015"/>
    <x v="24"/>
    <x v="11"/>
    <s v="Abbott"/>
    <s v="No"/>
    <n v="3"/>
    <n v="43.64"/>
    <n v="5"/>
    <n v="5"/>
    <x v="3"/>
    <x v="3"/>
    <n v="1"/>
    <x v="1361"/>
    <n v="1"/>
    <n v="130.92000000000002"/>
    <n v="6.5460000000000012"/>
    <n v="124.37400000000001"/>
    <n v="6.2187000000000001"/>
    <n v="130.59270000000001"/>
    <n v="1"/>
  </r>
  <r>
    <s v="ORD101363"/>
    <x v="501"/>
    <x v="787"/>
    <s v="Pune"/>
    <x v="3"/>
    <n v="411014"/>
    <s v="MED001"/>
    <x v="2"/>
    <x v="2"/>
    <s v="Cipla"/>
    <s v="No"/>
    <n v="1"/>
    <n v="33.43"/>
    <n v="5"/>
    <n v="5"/>
    <x v="4"/>
    <x v="0"/>
    <n v="1"/>
    <x v="1362"/>
    <n v="1"/>
    <n v="33.43"/>
    <n v="1.6715"/>
    <n v="31.758499999999998"/>
    <n v="1.5879249999999998"/>
    <n v="33.346424999999996"/>
    <n v="1"/>
  </r>
  <r>
    <s v="ORD101364"/>
    <x v="613"/>
    <x v="1140"/>
    <s v="Chandigarh"/>
    <x v="4"/>
    <n v="160019"/>
    <s v="MED011"/>
    <x v="23"/>
    <x v="1"/>
    <s v="Cipla"/>
    <s v="No"/>
    <n v="1"/>
    <n v="24.2"/>
    <n v="10"/>
    <n v="5"/>
    <x v="4"/>
    <x v="1"/>
    <n v="1"/>
    <x v="1363"/>
    <n v="1"/>
    <n v="24.2"/>
    <n v="2.42"/>
    <n v="21.78"/>
    <n v="1.089"/>
    <n v="22.869"/>
    <n v="4"/>
  </r>
  <r>
    <s v="ORD101365"/>
    <x v="259"/>
    <x v="1141"/>
    <s v="Noida"/>
    <x v="9"/>
    <n v="201301"/>
    <s v="MED023"/>
    <x v="8"/>
    <x v="7"/>
    <s v="Lacto Calamine"/>
    <s v="No"/>
    <n v="1"/>
    <n v="268.27999999999997"/>
    <n v="0"/>
    <n v="5"/>
    <x v="5"/>
    <x v="1"/>
    <n v="1"/>
    <x v="1364"/>
    <n v="1"/>
    <n v="268.27999999999997"/>
    <n v="0"/>
    <n v="268.27999999999997"/>
    <n v="13.413999999999998"/>
    <n v="281.69399999999996"/>
    <n v="3"/>
  </r>
  <r>
    <s v="ORD101366"/>
    <x v="297"/>
    <x v="1142"/>
    <s v="Gurugram"/>
    <x v="11"/>
    <n v="122016"/>
    <s v="MED012"/>
    <x v="29"/>
    <x v="3"/>
    <s v="Mankind"/>
    <s v="No"/>
    <n v="5"/>
    <n v="116.56"/>
    <n v="5"/>
    <n v="5"/>
    <x v="1"/>
    <x v="1"/>
    <n v="1"/>
    <x v="1365"/>
    <n v="1"/>
    <n v="582.79999999999995"/>
    <n v="29.14"/>
    <n v="553.66"/>
    <n v="27.682999999999996"/>
    <n v="581.34299999999996"/>
    <n v="2"/>
  </r>
  <r>
    <s v="ORD101367"/>
    <x v="152"/>
    <x v="717"/>
    <s v="Kolkata"/>
    <x v="10"/>
    <n v="700019"/>
    <s v="MED023"/>
    <x v="8"/>
    <x v="7"/>
    <s v="Lacto Calamine"/>
    <s v="No"/>
    <n v="1"/>
    <n v="329.55"/>
    <n v="10"/>
    <n v="12"/>
    <x v="0"/>
    <x v="1"/>
    <n v="1"/>
    <x v="1366"/>
    <n v="1"/>
    <n v="329.55"/>
    <n v="32.954999999999998"/>
    <n v="296.59500000000003"/>
    <n v="35.5914"/>
    <n v="332.18640000000005"/>
    <n v="1"/>
  </r>
  <r>
    <s v="ORD101368"/>
    <x v="259"/>
    <x v="1143"/>
    <s v="Chandigarh"/>
    <x v="4"/>
    <n v="160001"/>
    <s v="MED018"/>
    <x v="14"/>
    <x v="8"/>
    <s v="Mankind"/>
    <s v="No"/>
    <n v="1"/>
    <n v="121.16"/>
    <n v="10"/>
    <n v="12"/>
    <x v="0"/>
    <x v="1"/>
    <n v="1"/>
    <x v="1367"/>
    <n v="1"/>
    <n v="121.16"/>
    <n v="12.116"/>
    <n v="109.044"/>
    <n v="13.085280000000001"/>
    <n v="122.12927999999999"/>
    <n v="2"/>
  </r>
  <r>
    <s v="ORD101369"/>
    <x v="288"/>
    <x v="214"/>
    <s v="Jaipur"/>
    <x v="5"/>
    <n v="302033"/>
    <s v="MED011"/>
    <x v="23"/>
    <x v="1"/>
    <s v="Cipla"/>
    <s v="No"/>
    <n v="1"/>
    <n v="27.1"/>
    <n v="10"/>
    <n v="5"/>
    <x v="4"/>
    <x v="3"/>
    <n v="1"/>
    <x v="1368"/>
    <n v="1"/>
    <n v="27.1"/>
    <n v="2.71"/>
    <n v="24.39"/>
    <n v="1.2195"/>
    <n v="25.609500000000001"/>
    <n v="2"/>
  </r>
  <r>
    <s v="ORD101369"/>
    <x v="41"/>
    <x v="1144"/>
    <s v="Jaipur"/>
    <x v="5"/>
    <n v="302021"/>
    <s v="MED003"/>
    <x v="6"/>
    <x v="4"/>
    <s v="Dr. Reddy's"/>
    <s v="No"/>
    <n v="1"/>
    <n v="29.1"/>
    <n v="0"/>
    <n v="12"/>
    <x v="0"/>
    <x v="2"/>
    <n v="1"/>
    <x v="1369"/>
    <n v="1"/>
    <n v="29.1"/>
    <n v="0"/>
    <n v="29.1"/>
    <n v="3.4920000000000004"/>
    <n v="32.591999999999999"/>
    <n v="0"/>
  </r>
  <r>
    <s v="ORD101371"/>
    <x v="618"/>
    <x v="1145"/>
    <s v="Jaipur"/>
    <x v="5"/>
    <n v="302033"/>
    <s v="MED029"/>
    <x v="10"/>
    <x v="8"/>
    <s v="Sun Pharma"/>
    <s v="Yes"/>
    <n v="3"/>
    <n v="96.75"/>
    <n v="0"/>
    <n v="5"/>
    <x v="4"/>
    <x v="1"/>
    <n v="1"/>
    <x v="1370"/>
    <n v="1"/>
    <n v="290.25"/>
    <n v="0"/>
    <n v="290.25"/>
    <n v="14.512499999999999"/>
    <n v="304.76249999999999"/>
    <n v="2"/>
  </r>
  <r>
    <s v="ORD101372"/>
    <x v="336"/>
    <x v="1146"/>
    <s v="Bengaluru"/>
    <x v="8"/>
    <n v="560038"/>
    <s v="MED027"/>
    <x v="12"/>
    <x v="9"/>
    <s v="Mankind"/>
    <s v="No"/>
    <n v="1"/>
    <n v="99.19"/>
    <n v="5"/>
    <n v="5"/>
    <x v="1"/>
    <x v="1"/>
    <n v="1"/>
    <x v="1371"/>
    <n v="1"/>
    <n v="99.19"/>
    <n v="4.9595000000000002"/>
    <n v="94.230499999999992"/>
    <n v="4.711525"/>
    <n v="98.942024999999987"/>
    <n v="1"/>
  </r>
  <r>
    <s v="ORD101373"/>
    <x v="367"/>
    <x v="640"/>
    <s v="Ahmedabad"/>
    <x v="6"/>
    <n v="380015"/>
    <s v="MED020"/>
    <x v="4"/>
    <x v="4"/>
    <s v="Dr. Reddy's"/>
    <s v="Yes"/>
    <n v="5"/>
    <n v="58.38"/>
    <n v="10"/>
    <n v="5"/>
    <x v="0"/>
    <x v="1"/>
    <n v="1"/>
    <x v="1372"/>
    <n v="1"/>
    <n v="291.90000000000003"/>
    <n v="29.190000000000005"/>
    <n v="262.71000000000004"/>
    <n v="13.135500000000002"/>
    <n v="275.84550000000002"/>
    <n v="2"/>
  </r>
  <r>
    <s v="ORD101374"/>
    <x v="30"/>
    <x v="1147"/>
    <s v="Surat"/>
    <x v="6"/>
    <n v="395003"/>
    <s v="MED028"/>
    <x v="3"/>
    <x v="3"/>
    <s v="Abbott"/>
    <s v="No"/>
    <n v="1"/>
    <n v="119.36"/>
    <n v="10"/>
    <n v="5"/>
    <x v="5"/>
    <x v="1"/>
    <n v="1"/>
    <x v="1373"/>
    <n v="1"/>
    <n v="119.36"/>
    <n v="11.936"/>
    <n v="107.42400000000001"/>
    <n v="5.3712"/>
    <n v="112.79520000000001"/>
    <n v="2"/>
  </r>
  <r>
    <s v="ORD101375"/>
    <x v="369"/>
    <x v="1148"/>
    <s v="Chandigarh"/>
    <x v="4"/>
    <n v="160001"/>
    <s v="MED008"/>
    <x v="7"/>
    <x v="6"/>
    <s v="Zydus"/>
    <s v="Yes"/>
    <n v="2"/>
    <n v="69.36"/>
    <n v="5"/>
    <n v="12"/>
    <x v="4"/>
    <x v="1"/>
    <n v="1"/>
    <x v="1374"/>
    <n v="1"/>
    <n v="138.72"/>
    <n v="6.9359999999999999"/>
    <n v="131.78399999999999"/>
    <n v="15.814079999999999"/>
    <n v="147.59807999999998"/>
    <n v="4"/>
  </r>
  <r>
    <s v="ORD101376"/>
    <x v="128"/>
    <x v="1149"/>
    <s v="Hyderabad"/>
    <x v="1"/>
    <n v="500090"/>
    <s v="MED016"/>
    <x v="17"/>
    <x v="11"/>
    <s v="Emcure"/>
    <s v="No"/>
    <n v="5"/>
    <n v="103.42"/>
    <n v="5"/>
    <n v="12"/>
    <x v="2"/>
    <x v="3"/>
    <n v="1"/>
    <x v="1375"/>
    <n v="1"/>
    <n v="517.1"/>
    <n v="25.855"/>
    <n v="491.245"/>
    <n v="58.949400000000004"/>
    <n v="550.19439999999997"/>
    <n v="0"/>
  </r>
  <r>
    <s v="ORD101377"/>
    <x v="256"/>
    <x v="23"/>
    <s v="Gurugram"/>
    <x v="11"/>
    <n v="122001"/>
    <s v="MED022"/>
    <x v="25"/>
    <x v="7"/>
    <s v="Himalaya"/>
    <s v="No"/>
    <n v="3"/>
    <n v="165.74"/>
    <n v="10"/>
    <n v="5"/>
    <x v="5"/>
    <x v="1"/>
    <n v="1"/>
    <x v="1376"/>
    <n v="1"/>
    <n v="497.22"/>
    <n v="49.722000000000008"/>
    <n v="447.49800000000005"/>
    <n v="22.374900000000004"/>
    <n v="469.87290000000007"/>
    <n v="2"/>
  </r>
  <r>
    <s v="ORD101378"/>
    <x v="619"/>
    <x v="1150"/>
    <s v="Chennai"/>
    <x v="7"/>
    <n v="600040"/>
    <s v="MED015"/>
    <x v="24"/>
    <x v="11"/>
    <s v="Abbott"/>
    <s v="No"/>
    <n v="1"/>
    <n v="49.6"/>
    <n v="0"/>
    <n v="5"/>
    <x v="2"/>
    <x v="1"/>
    <n v="1"/>
    <x v="1377"/>
    <n v="1"/>
    <n v="49.6"/>
    <n v="0"/>
    <n v="49.6"/>
    <n v="2.48"/>
    <n v="52.08"/>
    <n v="3"/>
  </r>
  <r>
    <s v="ORD101379"/>
    <x v="620"/>
    <x v="1151"/>
    <s v="Chennai"/>
    <x v="7"/>
    <n v="600040"/>
    <s v="MED014"/>
    <x v="19"/>
    <x v="3"/>
    <s v="Abbott"/>
    <s v="No"/>
    <n v="2"/>
    <n v="139.25"/>
    <n v="0"/>
    <n v="5"/>
    <x v="2"/>
    <x v="1"/>
    <n v="1"/>
    <x v="1378"/>
    <n v="1"/>
    <n v="278.5"/>
    <n v="0"/>
    <n v="278.5"/>
    <n v="13.925000000000001"/>
    <n v="292.42500000000001"/>
    <n v="3"/>
  </r>
  <r>
    <s v="ORD101380"/>
    <x v="424"/>
    <x v="1046"/>
    <s v="Surat"/>
    <x v="6"/>
    <n v="395003"/>
    <s v="MED021"/>
    <x v="9"/>
    <x v="7"/>
    <s v="Cipla"/>
    <s v="No"/>
    <n v="3"/>
    <n v="87.26"/>
    <n v="0"/>
    <n v="12"/>
    <x v="0"/>
    <x v="1"/>
    <n v="1"/>
    <x v="1379"/>
    <n v="1"/>
    <n v="261.78000000000003"/>
    <n v="0"/>
    <n v="261.78000000000003"/>
    <n v="31.413600000000006"/>
    <n v="293.19360000000006"/>
    <n v="3"/>
  </r>
  <r>
    <s v="ORD101380"/>
    <x v="297"/>
    <x v="1152"/>
    <s v="Indore"/>
    <x v="2"/>
    <n v="452020"/>
    <s v="MED029"/>
    <x v="10"/>
    <x v="8"/>
    <s v="Sun Pharma"/>
    <s v="Yes"/>
    <n v="2"/>
    <n v="100.99"/>
    <n v="5"/>
    <n v="18"/>
    <x v="1"/>
    <x v="1"/>
    <n v="1"/>
    <x v="1380"/>
    <n v="1"/>
    <n v="201.98"/>
    <n v="10.099"/>
    <n v="191.881"/>
    <n v="34.538580000000003"/>
    <n v="226.41958"/>
    <n v="2"/>
  </r>
  <r>
    <s v="ORD101382"/>
    <x v="288"/>
    <x v="1153"/>
    <s v="Mumbai"/>
    <x v="3"/>
    <n v="400076"/>
    <s v="MED013"/>
    <x v="16"/>
    <x v="3"/>
    <s v="Himalaya"/>
    <s v="No"/>
    <n v="2"/>
    <n v="142.09"/>
    <n v="5"/>
    <n v="12"/>
    <x v="2"/>
    <x v="1"/>
    <n v="1"/>
    <x v="1381"/>
    <n v="1"/>
    <n v="284.18"/>
    <n v="14.209000000000001"/>
    <n v="269.971"/>
    <n v="32.396520000000002"/>
    <n v="302.36752000000001"/>
    <n v="2"/>
  </r>
  <r>
    <s v="ORD101383"/>
    <x v="382"/>
    <x v="1154"/>
    <s v="Mumbai"/>
    <x v="3"/>
    <n v="400069"/>
    <s v="MED025"/>
    <x v="27"/>
    <x v="0"/>
    <s v="Blue Cross"/>
    <s v="Yes"/>
    <n v="4"/>
    <n v="69.66"/>
    <n v="10"/>
    <n v="5"/>
    <x v="0"/>
    <x v="1"/>
    <n v="1"/>
    <x v="1382"/>
    <n v="1"/>
    <n v="278.64"/>
    <n v="27.863999999999997"/>
    <n v="250.77599999999998"/>
    <n v="12.538799999999998"/>
    <n v="263.31479999999999"/>
    <n v="2"/>
  </r>
  <r>
    <s v="ORD101384"/>
    <x v="286"/>
    <x v="1155"/>
    <s v="Noida"/>
    <x v="9"/>
    <n v="201305"/>
    <s v="MED015"/>
    <x v="24"/>
    <x v="11"/>
    <s v="Abbott"/>
    <s v="No"/>
    <n v="3"/>
    <n v="55.15"/>
    <n v="0"/>
    <n v="12"/>
    <x v="5"/>
    <x v="3"/>
    <n v="1"/>
    <x v="1383"/>
    <n v="1"/>
    <n v="165.45"/>
    <n v="0"/>
    <n v="165.45"/>
    <n v="19.853999999999999"/>
    <n v="185.30399999999997"/>
    <n v="1"/>
  </r>
  <r>
    <s v="ORD101385"/>
    <x v="10"/>
    <x v="1156"/>
    <s v="Pune"/>
    <x v="3"/>
    <n v="411038"/>
    <s v="MED003"/>
    <x v="6"/>
    <x v="4"/>
    <s v="Dr. Reddy's"/>
    <s v="No"/>
    <n v="2"/>
    <n v="28.09"/>
    <n v="5"/>
    <n v="5"/>
    <x v="3"/>
    <x v="2"/>
    <n v="1"/>
    <x v="1384"/>
    <n v="1"/>
    <n v="56.18"/>
    <n v="2.8089999999999997"/>
    <n v="53.371000000000002"/>
    <n v="2.6685500000000002"/>
    <n v="56.039550000000006"/>
    <n v="2"/>
  </r>
  <r>
    <s v="ORD101386"/>
    <x v="100"/>
    <x v="1157"/>
    <s v="Pune"/>
    <x v="3"/>
    <n v="411045"/>
    <s v="MED024"/>
    <x v="0"/>
    <x v="0"/>
    <s v="Abbott"/>
    <s v="No"/>
    <n v="2"/>
    <n v="133.63999999999999"/>
    <n v="5"/>
    <n v="5"/>
    <x v="4"/>
    <x v="1"/>
    <n v="1"/>
    <x v="1385"/>
    <n v="1"/>
    <n v="267.27999999999997"/>
    <n v="13.363999999999999"/>
    <n v="253.91599999999997"/>
    <n v="12.695799999999998"/>
    <n v="266.61179999999996"/>
    <n v="1"/>
  </r>
  <r>
    <s v="ORD101386"/>
    <x v="181"/>
    <x v="1158"/>
    <s v="Surat"/>
    <x v="6"/>
    <n v="395017"/>
    <s v="MED016"/>
    <x v="17"/>
    <x v="11"/>
    <s v="Emcure"/>
    <s v="No"/>
    <n v="2"/>
    <n v="103.96"/>
    <n v="15"/>
    <n v="5"/>
    <x v="4"/>
    <x v="1"/>
    <n v="1"/>
    <x v="1386"/>
    <n v="1"/>
    <n v="207.92"/>
    <n v="31.187999999999999"/>
    <n v="176.732"/>
    <n v="8.8365999999999989"/>
    <n v="185.5686"/>
    <n v="1"/>
  </r>
  <r>
    <s v="ORD101388"/>
    <x v="390"/>
    <x v="1159"/>
    <s v="Ahmedabad"/>
    <x v="6"/>
    <n v="380054"/>
    <s v="MED015"/>
    <x v="24"/>
    <x v="11"/>
    <s v="Abbott"/>
    <s v="No"/>
    <n v="3"/>
    <n v="53.41"/>
    <n v="0"/>
    <n v="5"/>
    <x v="5"/>
    <x v="1"/>
    <n v="1"/>
    <x v="1387"/>
    <n v="1"/>
    <n v="160.22999999999999"/>
    <n v="0"/>
    <n v="160.22999999999999"/>
    <n v="8.0114999999999998"/>
    <n v="168.2415"/>
    <n v="1"/>
  </r>
  <r>
    <s v="ORD101389"/>
    <x v="100"/>
    <x v="1160"/>
    <s v="Indore"/>
    <x v="2"/>
    <n v="452018"/>
    <s v="MED024"/>
    <x v="0"/>
    <x v="0"/>
    <s v="Abbott"/>
    <s v="No"/>
    <n v="1"/>
    <n v="147.91"/>
    <n v="0"/>
    <n v="5"/>
    <x v="0"/>
    <x v="0"/>
    <n v="1"/>
    <x v="1388"/>
    <n v="1"/>
    <n v="147.91"/>
    <n v="0"/>
    <n v="147.91"/>
    <n v="7.3954999999999993"/>
    <n v="155.30549999999999"/>
    <n v="2"/>
  </r>
  <r>
    <s v="ORD101390"/>
    <x v="356"/>
    <x v="145"/>
    <s v="Delhi"/>
    <x v="0"/>
    <n v="110024"/>
    <s v="MED017"/>
    <x v="1"/>
    <x v="1"/>
    <s v="Abbott"/>
    <s v="No"/>
    <n v="1"/>
    <n v="118.95"/>
    <n v="15"/>
    <n v="18"/>
    <x v="3"/>
    <x v="1"/>
    <n v="1"/>
    <x v="1389"/>
    <n v="1"/>
    <n v="118.95"/>
    <n v="17.842500000000001"/>
    <n v="101.1075"/>
    <n v="18.199349999999999"/>
    <n v="119.30685"/>
    <n v="5"/>
  </r>
  <r>
    <s v="ORD101391"/>
    <x v="586"/>
    <x v="555"/>
    <s v="Mumbai"/>
    <x v="3"/>
    <n v="400093"/>
    <s v="MED011"/>
    <x v="23"/>
    <x v="1"/>
    <s v="Cipla"/>
    <s v="No"/>
    <n v="3"/>
    <n v="27.38"/>
    <n v="5"/>
    <n v="12"/>
    <x v="3"/>
    <x v="0"/>
    <n v="1"/>
    <x v="1390"/>
    <n v="1"/>
    <n v="82.14"/>
    <n v="4.1070000000000002"/>
    <n v="78.033000000000001"/>
    <n v="9.3639599999999987"/>
    <n v="87.396960000000007"/>
    <n v="2"/>
  </r>
  <r>
    <s v="ORD101392"/>
    <x v="402"/>
    <x v="762"/>
    <s v="Kolkata"/>
    <x v="10"/>
    <n v="700019"/>
    <s v="MED023"/>
    <x v="8"/>
    <x v="7"/>
    <s v="Lacto Calamine"/>
    <s v="No"/>
    <n v="3"/>
    <n v="271.70999999999998"/>
    <n v="10"/>
    <n v="12"/>
    <x v="3"/>
    <x v="1"/>
    <n v="1"/>
    <x v="1391"/>
    <n v="1"/>
    <n v="815.12999999999988"/>
    <n v="81.512999999999991"/>
    <n v="733.61699999999985"/>
    <n v="88.03403999999999"/>
    <n v="821.65103999999985"/>
    <n v="4"/>
  </r>
  <r>
    <s v="ORD101393"/>
    <x v="325"/>
    <x v="581"/>
    <s v="Mumbai"/>
    <x v="3"/>
    <n v="400076"/>
    <s v="MED016"/>
    <x v="17"/>
    <x v="11"/>
    <s v="Emcure"/>
    <s v="No"/>
    <n v="1"/>
    <n v="94.45"/>
    <n v="15"/>
    <n v="5"/>
    <x v="4"/>
    <x v="1"/>
    <n v="1"/>
    <x v="1392"/>
    <n v="1"/>
    <n v="94.45"/>
    <n v="14.1675"/>
    <n v="80.282499999999999"/>
    <n v="4.0141249999999999"/>
    <n v="84.296625000000006"/>
    <n v="3"/>
  </r>
  <r>
    <s v="ORD101394"/>
    <x v="621"/>
    <x v="1161"/>
    <s v="Hyderabad"/>
    <x v="1"/>
    <n v="500001"/>
    <s v="MED001"/>
    <x v="2"/>
    <x v="2"/>
    <s v="Cipla"/>
    <s v="No"/>
    <n v="1"/>
    <n v="28.8"/>
    <n v="0"/>
    <n v="18"/>
    <x v="0"/>
    <x v="1"/>
    <n v="1"/>
    <x v="1393"/>
    <n v="1"/>
    <n v="28.8"/>
    <n v="0"/>
    <n v="28.8"/>
    <n v="5.1840000000000002"/>
    <n v="33.984000000000002"/>
    <n v="2"/>
  </r>
  <r>
    <s v="ORD101395"/>
    <x v="439"/>
    <x v="1162"/>
    <s v="Pune"/>
    <x v="3"/>
    <n v="411038"/>
    <s v="MED022"/>
    <x v="25"/>
    <x v="7"/>
    <s v="Himalaya"/>
    <s v="No"/>
    <n v="1"/>
    <n v="186.97"/>
    <n v="5"/>
    <n v="12"/>
    <x v="2"/>
    <x v="1"/>
    <n v="1"/>
    <x v="1394"/>
    <n v="1"/>
    <n v="186.97"/>
    <n v="9.3484999999999996"/>
    <n v="177.6215"/>
    <n v="21.314579999999999"/>
    <n v="198.93608"/>
    <n v="2"/>
  </r>
  <r>
    <s v="ORD101396"/>
    <x v="115"/>
    <x v="179"/>
    <s v="Chandigarh"/>
    <x v="4"/>
    <n v="160019"/>
    <s v="MED020"/>
    <x v="4"/>
    <x v="4"/>
    <s v="Dr. Reddy's"/>
    <s v="Yes"/>
    <n v="2"/>
    <n v="58.48"/>
    <n v="20"/>
    <n v="12"/>
    <x v="4"/>
    <x v="1"/>
    <n v="1"/>
    <x v="1395"/>
    <n v="1"/>
    <n v="116.96"/>
    <n v="23.391999999999999"/>
    <n v="93.567999999999998"/>
    <n v="11.228160000000001"/>
    <n v="104.79616"/>
    <n v="4"/>
  </r>
  <r>
    <s v="ORD101397"/>
    <x v="19"/>
    <x v="1163"/>
    <s v="Kolkata"/>
    <x v="10"/>
    <n v="700029"/>
    <s v="MED025"/>
    <x v="27"/>
    <x v="0"/>
    <s v="Blue Cross"/>
    <s v="Yes"/>
    <n v="2"/>
    <n v="58.92"/>
    <n v="10"/>
    <n v="12"/>
    <x v="3"/>
    <x v="3"/>
    <n v="1"/>
    <x v="1396"/>
    <n v="1"/>
    <n v="117.84"/>
    <n v="11.784000000000001"/>
    <n v="106.056"/>
    <n v="12.72672"/>
    <n v="118.78272"/>
    <n v="1"/>
  </r>
  <r>
    <s v="ORD101398"/>
    <x v="3"/>
    <x v="1164"/>
    <s v="Ahmedabad"/>
    <x v="6"/>
    <n v="380015"/>
    <s v="MED025"/>
    <x v="27"/>
    <x v="0"/>
    <s v="Blue Cross"/>
    <s v="Yes"/>
    <n v="4"/>
    <n v="65.53"/>
    <n v="5"/>
    <n v="5"/>
    <x v="3"/>
    <x v="1"/>
    <n v="1"/>
    <x v="1397"/>
    <n v="1"/>
    <n v="262.12"/>
    <n v="13.106"/>
    <n v="249.01400000000001"/>
    <n v="12.450700000000001"/>
    <n v="261.46469999999999"/>
    <n v="3"/>
  </r>
  <r>
    <s v="ORD101399"/>
    <x v="622"/>
    <x v="1165"/>
    <s v="Lucknow"/>
    <x v="9"/>
    <n v="226010"/>
    <s v="MED016"/>
    <x v="17"/>
    <x v="11"/>
    <s v="Emcure"/>
    <s v="No"/>
    <n v="1"/>
    <n v="101.18"/>
    <n v="10"/>
    <n v="12"/>
    <x v="5"/>
    <x v="0"/>
    <n v="1"/>
    <x v="1398"/>
    <n v="1"/>
    <n v="101.18"/>
    <n v="10.118"/>
    <n v="91.062000000000012"/>
    <n v="10.927440000000001"/>
    <n v="101.98944000000002"/>
    <n v="3"/>
  </r>
  <r>
    <s v="ORD101399"/>
    <x v="449"/>
    <x v="726"/>
    <s v="Lucknow"/>
    <x v="9"/>
    <n v="226024"/>
    <s v="MED028"/>
    <x v="3"/>
    <x v="3"/>
    <s v="Abbott"/>
    <s v="No"/>
    <n v="2"/>
    <n v="97.64"/>
    <n v="5"/>
    <n v="5"/>
    <x v="2"/>
    <x v="3"/>
    <n v="1"/>
    <x v="1399"/>
    <n v="1"/>
    <n v="195.28"/>
    <n v="9.7639999999999993"/>
    <n v="185.51599999999999"/>
    <n v="9.2757999999999985"/>
    <n v="194.79179999999999"/>
    <n v="0"/>
  </r>
  <r>
    <s v="ORD101401"/>
    <x v="118"/>
    <x v="376"/>
    <s v="Gurugram"/>
    <x v="11"/>
    <n v="122018"/>
    <s v="MED030"/>
    <x v="28"/>
    <x v="8"/>
    <s v="Cipla"/>
    <s v="Yes"/>
    <n v="2"/>
    <n v="306.54000000000002"/>
    <n v="5"/>
    <n v="5"/>
    <x v="1"/>
    <x v="1"/>
    <n v="1"/>
    <x v="1400"/>
    <n v="1"/>
    <n v="613.08000000000004"/>
    <n v="30.654"/>
    <n v="582.42600000000004"/>
    <n v="29.121300000000002"/>
    <n v="611.54730000000006"/>
    <n v="5"/>
  </r>
  <r>
    <s v="ORD101402"/>
    <x v="4"/>
    <x v="1166"/>
    <s v="Bengaluru"/>
    <x v="8"/>
    <n v="560001"/>
    <s v="MED002"/>
    <x v="22"/>
    <x v="2"/>
    <s v="Micro Labs"/>
    <s v="No"/>
    <n v="1"/>
    <n v="31.02"/>
    <n v="0"/>
    <n v="5"/>
    <x v="2"/>
    <x v="3"/>
    <n v="1"/>
    <x v="1401"/>
    <n v="1"/>
    <n v="31.02"/>
    <n v="0"/>
    <n v="31.02"/>
    <n v="1.5509999999999999"/>
    <n v="32.570999999999998"/>
    <n v="2"/>
  </r>
  <r>
    <s v="ORD101403"/>
    <x v="315"/>
    <x v="1167"/>
    <s v="Gurugram"/>
    <x v="11"/>
    <n v="122009"/>
    <s v="MED024"/>
    <x v="0"/>
    <x v="0"/>
    <s v="Abbott"/>
    <s v="No"/>
    <n v="3"/>
    <n v="151.80000000000001"/>
    <n v="10"/>
    <n v="5"/>
    <x v="2"/>
    <x v="1"/>
    <n v="1"/>
    <x v="1402"/>
    <n v="1"/>
    <n v="455.40000000000003"/>
    <n v="45.54"/>
    <n v="409.86"/>
    <n v="20.493000000000002"/>
    <n v="430.35300000000001"/>
    <n v="2"/>
  </r>
  <r>
    <s v="ORD101404"/>
    <x v="488"/>
    <x v="1168"/>
    <s v="Indore"/>
    <x v="2"/>
    <n v="452001"/>
    <s v="MED016"/>
    <x v="17"/>
    <x v="11"/>
    <s v="Emcure"/>
    <s v="No"/>
    <n v="1"/>
    <n v="105.01"/>
    <n v="10"/>
    <n v="5"/>
    <x v="2"/>
    <x v="1"/>
    <n v="1"/>
    <x v="1403"/>
    <n v="1"/>
    <n v="105.01"/>
    <n v="10.501000000000001"/>
    <n v="94.509"/>
    <n v="4.7254500000000004"/>
    <n v="99.234449999999995"/>
    <n v="3"/>
  </r>
  <r>
    <s v="ORD101404"/>
    <x v="623"/>
    <x v="1169"/>
    <s v="Delhi"/>
    <x v="0"/>
    <n v="110085"/>
    <s v="MED015"/>
    <x v="24"/>
    <x v="11"/>
    <s v="Abbott"/>
    <s v="No"/>
    <n v="2"/>
    <n v="52.53"/>
    <n v="5"/>
    <n v="18"/>
    <x v="3"/>
    <x v="2"/>
    <n v="1"/>
    <x v="1404"/>
    <n v="1"/>
    <n v="105.06"/>
    <n v="5.2529999999999992"/>
    <n v="99.807000000000002"/>
    <n v="17.965260000000001"/>
    <n v="117.77226"/>
    <n v="1"/>
  </r>
  <r>
    <s v="ORD101406"/>
    <x v="158"/>
    <x v="359"/>
    <s v="Ahmedabad"/>
    <x v="6"/>
    <n v="380001"/>
    <s v="MED002"/>
    <x v="22"/>
    <x v="2"/>
    <s v="Micro Labs"/>
    <s v="No"/>
    <n v="1"/>
    <n v="32.97"/>
    <n v="5"/>
    <n v="5"/>
    <x v="4"/>
    <x v="2"/>
    <n v="1"/>
    <x v="1405"/>
    <n v="1"/>
    <n v="32.97"/>
    <n v="1.6484999999999999"/>
    <n v="31.3215"/>
    <n v="1.5660750000000001"/>
    <n v="32.887574999999998"/>
    <n v="2"/>
  </r>
  <r>
    <s v="ORD101407"/>
    <x v="13"/>
    <x v="1170"/>
    <s v="Surat"/>
    <x v="6"/>
    <n v="395003"/>
    <s v="MED030"/>
    <x v="28"/>
    <x v="8"/>
    <s v="Cipla"/>
    <s v="Yes"/>
    <n v="4"/>
    <n v="260.11"/>
    <n v="0"/>
    <n v="12"/>
    <x v="3"/>
    <x v="1"/>
    <n v="1"/>
    <x v="1406"/>
    <n v="1"/>
    <n v="1040.44"/>
    <n v="0"/>
    <n v="1040.44"/>
    <n v="124.8528"/>
    <n v="1165.2928000000002"/>
    <n v="1"/>
  </r>
  <r>
    <s v="ORD101408"/>
    <x v="192"/>
    <x v="1171"/>
    <s v="Jaipur"/>
    <x v="5"/>
    <n v="302021"/>
    <s v="MED009"/>
    <x v="21"/>
    <x v="6"/>
    <s v="Glenmark"/>
    <s v="Yes"/>
    <n v="2"/>
    <n v="100.51"/>
    <n v="10"/>
    <n v="12"/>
    <x v="0"/>
    <x v="1"/>
    <n v="1"/>
    <x v="1407"/>
    <n v="1"/>
    <n v="201.02"/>
    <n v="20.102"/>
    <n v="180.91800000000001"/>
    <n v="21.710160000000002"/>
    <n v="202.62816000000001"/>
    <n v="2"/>
  </r>
  <r>
    <s v="ORD101409"/>
    <x v="132"/>
    <x v="937"/>
    <s v="Bengaluru"/>
    <x v="8"/>
    <n v="560001"/>
    <s v="MED024"/>
    <x v="0"/>
    <x v="0"/>
    <s v="Abbott"/>
    <s v="No"/>
    <n v="2"/>
    <n v="119.21"/>
    <n v="0"/>
    <n v="5"/>
    <x v="5"/>
    <x v="1"/>
    <n v="1"/>
    <x v="1408"/>
    <n v="1"/>
    <n v="238.42"/>
    <n v="0"/>
    <n v="238.42"/>
    <n v="11.920999999999999"/>
    <n v="250.34099999999998"/>
    <n v="2"/>
  </r>
  <r>
    <s v="ORD101410"/>
    <x v="174"/>
    <x v="681"/>
    <s v="Surat"/>
    <x v="6"/>
    <n v="395003"/>
    <s v="MED026"/>
    <x v="20"/>
    <x v="9"/>
    <s v="Cipla"/>
    <s v="No"/>
    <n v="1"/>
    <n v="214.43"/>
    <n v="15"/>
    <n v="5"/>
    <x v="3"/>
    <x v="3"/>
    <n v="1"/>
    <x v="1409"/>
    <n v="1"/>
    <n v="214.43"/>
    <n v="32.164500000000004"/>
    <n v="182.2655"/>
    <n v="9.1132749999999998"/>
    <n v="191.37877499999999"/>
    <n v="4"/>
  </r>
  <r>
    <s v="ORD101411"/>
    <x v="254"/>
    <x v="103"/>
    <s v="Bengaluru"/>
    <x v="8"/>
    <n v="560034"/>
    <s v="MED013"/>
    <x v="16"/>
    <x v="3"/>
    <s v="Himalaya"/>
    <s v="No"/>
    <n v="2"/>
    <n v="167.89"/>
    <n v="15"/>
    <n v="5"/>
    <x v="3"/>
    <x v="1"/>
    <n v="1"/>
    <x v="1410"/>
    <n v="1"/>
    <n v="335.78"/>
    <n v="50.366999999999997"/>
    <n v="285.41299999999995"/>
    <n v="14.270649999999998"/>
    <n v="299.68364999999994"/>
    <n v="2"/>
  </r>
  <r>
    <s v="ORD101412"/>
    <x v="340"/>
    <x v="971"/>
    <s v="Mumbai"/>
    <x v="3"/>
    <n v="400076"/>
    <s v="MED016"/>
    <x v="17"/>
    <x v="11"/>
    <s v="Emcure"/>
    <s v="No"/>
    <n v="2"/>
    <n v="120.39"/>
    <n v="5"/>
    <n v="5"/>
    <x v="3"/>
    <x v="2"/>
    <n v="1"/>
    <x v="1411"/>
    <n v="1"/>
    <n v="240.78"/>
    <n v="12.039000000000001"/>
    <n v="228.74099999999999"/>
    <n v="11.437049999999999"/>
    <n v="240.17804999999998"/>
    <n v="0"/>
  </r>
  <r>
    <s v="ORD101413"/>
    <x v="560"/>
    <x v="1172"/>
    <s v="Delhi"/>
    <x v="0"/>
    <n v="110024"/>
    <s v="MED025"/>
    <x v="27"/>
    <x v="0"/>
    <s v="Blue Cross"/>
    <s v="Yes"/>
    <n v="2"/>
    <n v="72.48"/>
    <n v="10"/>
    <n v="5"/>
    <x v="3"/>
    <x v="2"/>
    <n v="1"/>
    <x v="1412"/>
    <n v="1"/>
    <n v="144.96"/>
    <n v="14.496000000000002"/>
    <n v="130.464"/>
    <n v="6.5231999999999992"/>
    <n v="136.9872"/>
    <n v="0"/>
  </r>
  <r>
    <s v="ORD101414"/>
    <x v="351"/>
    <x v="1173"/>
    <s v="Indore"/>
    <x v="2"/>
    <n v="452018"/>
    <s v="MED008"/>
    <x v="7"/>
    <x v="6"/>
    <s v="Zydus"/>
    <s v="Yes"/>
    <n v="3"/>
    <n v="56.69"/>
    <n v="10"/>
    <n v="12"/>
    <x v="3"/>
    <x v="1"/>
    <n v="1"/>
    <x v="1413"/>
    <n v="1"/>
    <n v="170.07"/>
    <n v="17.006999999999998"/>
    <n v="153.06299999999999"/>
    <n v="18.367559999999997"/>
    <n v="171.43055999999999"/>
    <n v="4"/>
  </r>
  <r>
    <s v="ORD101415"/>
    <x v="515"/>
    <x v="1174"/>
    <s v="Ahmedabad"/>
    <x v="6"/>
    <n v="380001"/>
    <s v="MED025"/>
    <x v="27"/>
    <x v="0"/>
    <s v="Blue Cross"/>
    <s v="Yes"/>
    <n v="1"/>
    <n v="67.73"/>
    <n v="5"/>
    <n v="12"/>
    <x v="3"/>
    <x v="1"/>
    <n v="1"/>
    <x v="1414"/>
    <n v="1"/>
    <n v="67.73"/>
    <n v="3.3865000000000003"/>
    <n v="64.343500000000006"/>
    <n v="7.7212200000000006"/>
    <n v="72.064720000000008"/>
    <n v="2"/>
  </r>
  <r>
    <s v="ORD101416"/>
    <x v="26"/>
    <x v="956"/>
    <s v="Chennai"/>
    <x v="7"/>
    <n v="600040"/>
    <s v="MED013"/>
    <x v="16"/>
    <x v="3"/>
    <s v="Himalaya"/>
    <s v="No"/>
    <n v="1"/>
    <n v="168.89"/>
    <n v="20"/>
    <n v="5"/>
    <x v="5"/>
    <x v="2"/>
    <n v="1"/>
    <x v="1415"/>
    <n v="1"/>
    <n v="168.89"/>
    <n v="33.777999999999999"/>
    <n v="135.11199999999999"/>
    <n v="6.7555999999999994"/>
    <n v="141.86759999999998"/>
    <n v="1"/>
  </r>
  <r>
    <s v="ORD101417"/>
    <x v="624"/>
    <x v="1175"/>
    <s v="Ahmedabad"/>
    <x v="6"/>
    <n v="380061"/>
    <s v="MED013"/>
    <x v="16"/>
    <x v="3"/>
    <s v="Himalaya"/>
    <s v="No"/>
    <n v="3"/>
    <n v="177.07"/>
    <n v="5"/>
    <n v="12"/>
    <x v="5"/>
    <x v="1"/>
    <n v="1"/>
    <x v="1416"/>
    <n v="1"/>
    <n v="531.21"/>
    <n v="26.560500000000001"/>
    <n v="504.64950000000005"/>
    <n v="60.557940000000009"/>
    <n v="565.20744000000002"/>
    <n v="2"/>
  </r>
  <r>
    <s v="ORD101418"/>
    <x v="570"/>
    <x v="1176"/>
    <s v="Ahmedabad"/>
    <x v="6"/>
    <n v="380054"/>
    <s v="MED011"/>
    <x v="23"/>
    <x v="1"/>
    <s v="Cipla"/>
    <s v="No"/>
    <n v="2"/>
    <n v="26.16"/>
    <n v="0"/>
    <n v="18"/>
    <x v="4"/>
    <x v="1"/>
    <n v="1"/>
    <x v="1417"/>
    <n v="1"/>
    <n v="52.32"/>
    <n v="0"/>
    <n v="52.32"/>
    <n v="9.4176000000000002"/>
    <n v="61.7376"/>
    <n v="1"/>
  </r>
  <r>
    <s v="ORD101419"/>
    <x v="487"/>
    <x v="725"/>
    <s v="Surat"/>
    <x v="6"/>
    <n v="395003"/>
    <s v="MED029"/>
    <x v="10"/>
    <x v="8"/>
    <s v="Sun Pharma"/>
    <s v="Yes"/>
    <n v="1"/>
    <n v="92.57"/>
    <n v="0"/>
    <n v="5"/>
    <x v="4"/>
    <x v="0"/>
    <n v="1"/>
    <x v="1418"/>
    <n v="1"/>
    <n v="92.57"/>
    <n v="0"/>
    <n v="92.57"/>
    <n v="4.6284999999999998"/>
    <n v="97.198499999999996"/>
    <n v="2"/>
  </r>
  <r>
    <s v="ORD101420"/>
    <x v="497"/>
    <x v="423"/>
    <s v="Chandigarh"/>
    <x v="4"/>
    <n v="160019"/>
    <s v="MED022"/>
    <x v="25"/>
    <x v="7"/>
    <s v="Himalaya"/>
    <s v="No"/>
    <n v="1"/>
    <n v="182.97"/>
    <n v="10"/>
    <n v="18"/>
    <x v="2"/>
    <x v="2"/>
    <n v="1"/>
    <x v="1419"/>
    <n v="1"/>
    <n v="182.97"/>
    <n v="18.297000000000001"/>
    <n v="164.673"/>
    <n v="29.64114"/>
    <n v="194.31414000000001"/>
    <n v="3"/>
  </r>
  <r>
    <s v="ORD101421"/>
    <x v="11"/>
    <x v="77"/>
    <s v="Hyderabad"/>
    <x v="1"/>
    <n v="500081"/>
    <s v="MED026"/>
    <x v="20"/>
    <x v="9"/>
    <s v="Cipla"/>
    <s v="No"/>
    <n v="2"/>
    <n v="193.88"/>
    <n v="0"/>
    <n v="18"/>
    <x v="3"/>
    <x v="1"/>
    <n v="1"/>
    <x v="1420"/>
    <n v="1"/>
    <n v="387.76"/>
    <n v="0"/>
    <n v="387.76"/>
    <n v="69.796800000000005"/>
    <n v="457.55680000000001"/>
    <n v="3"/>
  </r>
  <r>
    <s v="ORD101422"/>
    <x v="108"/>
    <x v="1177"/>
    <s v="Pune"/>
    <x v="3"/>
    <n v="411045"/>
    <s v="MED006"/>
    <x v="18"/>
    <x v="10"/>
    <s v="USV"/>
    <s v="Yes"/>
    <n v="4"/>
    <n v="49.44"/>
    <n v="5"/>
    <n v="12"/>
    <x v="3"/>
    <x v="1"/>
    <n v="1"/>
    <x v="1421"/>
    <n v="1"/>
    <n v="197.76"/>
    <n v="9.8879999999999999"/>
    <n v="187.87199999999999"/>
    <n v="22.544640000000001"/>
    <n v="210.41663999999997"/>
    <n v="2"/>
  </r>
  <r>
    <s v="ORD101423"/>
    <x v="60"/>
    <x v="819"/>
    <s v="Pune"/>
    <x v="3"/>
    <n v="411057"/>
    <s v="MED005"/>
    <x v="11"/>
    <x v="5"/>
    <s v="Cipla"/>
    <s v="Yes"/>
    <n v="1"/>
    <n v="85.45"/>
    <n v="0"/>
    <n v="12"/>
    <x v="1"/>
    <x v="1"/>
    <n v="1"/>
    <x v="1422"/>
    <n v="1"/>
    <n v="85.45"/>
    <n v="0"/>
    <n v="85.45"/>
    <n v="10.254000000000001"/>
    <n v="95.704000000000008"/>
    <n v="7"/>
  </r>
  <r>
    <s v="ORD101423"/>
    <x v="328"/>
    <x v="1178"/>
    <s v="Ahmedabad"/>
    <x v="6"/>
    <n v="380058"/>
    <s v="MED030"/>
    <x v="28"/>
    <x v="8"/>
    <s v="Cipla"/>
    <s v="Yes"/>
    <n v="6"/>
    <n v="295.70999999999998"/>
    <n v="5"/>
    <n v="12"/>
    <x v="2"/>
    <x v="1"/>
    <n v="1"/>
    <x v="1423"/>
    <n v="1"/>
    <n v="1774.2599999999998"/>
    <n v="88.712999999999994"/>
    <n v="1685.5469999999998"/>
    <n v="202.26563999999999"/>
    <n v="1887.8126399999999"/>
    <n v="3"/>
  </r>
  <r>
    <s v="ORD101423"/>
    <x v="32"/>
    <x v="578"/>
    <s v="Ahmedabad"/>
    <x v="6"/>
    <n v="380015"/>
    <s v="MED020"/>
    <x v="4"/>
    <x v="4"/>
    <s v="Dr. Reddy's"/>
    <s v="Yes"/>
    <n v="1"/>
    <n v="54.89"/>
    <n v="5"/>
    <n v="5"/>
    <x v="0"/>
    <x v="2"/>
    <n v="1"/>
    <x v="1424"/>
    <n v="1"/>
    <n v="54.89"/>
    <n v="2.7444999999999999"/>
    <n v="52.145499999999998"/>
    <n v="2.6072749999999996"/>
    <n v="54.752775"/>
    <n v="1"/>
  </r>
  <r>
    <s v="ORD101426"/>
    <x v="369"/>
    <x v="1179"/>
    <s v="Indore"/>
    <x v="2"/>
    <n v="452018"/>
    <s v="MED003"/>
    <x v="6"/>
    <x v="4"/>
    <s v="Dr. Reddy's"/>
    <s v="No"/>
    <n v="1"/>
    <n v="28.79"/>
    <n v="5"/>
    <n v="5"/>
    <x v="2"/>
    <x v="1"/>
    <n v="1"/>
    <x v="1425"/>
    <n v="1"/>
    <n v="28.79"/>
    <n v="1.4394999999999998"/>
    <n v="27.3505"/>
    <n v="1.3675249999999999"/>
    <n v="28.718025000000001"/>
    <n v="2"/>
  </r>
  <r>
    <s v="ORD101427"/>
    <x v="427"/>
    <x v="1180"/>
    <s v="Delhi"/>
    <x v="0"/>
    <n v="110024"/>
    <s v="MED004"/>
    <x v="5"/>
    <x v="5"/>
    <s v="Sun Pharma"/>
    <s v="Yes"/>
    <n v="1"/>
    <n v="115.34"/>
    <n v="5"/>
    <n v="12"/>
    <x v="2"/>
    <x v="1"/>
    <n v="1"/>
    <x v="1426"/>
    <n v="1"/>
    <n v="115.34"/>
    <n v="5.7670000000000003"/>
    <n v="109.57300000000001"/>
    <n v="13.148760000000003"/>
    <n v="122.72176000000002"/>
    <n v="2"/>
  </r>
  <r>
    <s v="ORD101428"/>
    <x v="582"/>
    <x v="1181"/>
    <s v="Chennai"/>
    <x v="7"/>
    <n v="600100"/>
    <s v="MED030"/>
    <x v="28"/>
    <x v="8"/>
    <s v="Cipla"/>
    <s v="Yes"/>
    <n v="2"/>
    <n v="315.5"/>
    <n v="0"/>
    <n v="12"/>
    <x v="4"/>
    <x v="1"/>
    <n v="1"/>
    <x v="1427"/>
    <n v="1"/>
    <n v="631"/>
    <n v="0"/>
    <n v="631"/>
    <n v="75.72"/>
    <n v="706.72"/>
    <n v="2"/>
  </r>
  <r>
    <s v="ORD101429"/>
    <x v="625"/>
    <x v="1182"/>
    <s v="Jaipur"/>
    <x v="5"/>
    <n v="302019"/>
    <s v="MED020"/>
    <x v="4"/>
    <x v="4"/>
    <s v="Dr. Reddy's"/>
    <s v="Yes"/>
    <n v="1"/>
    <n v="50.78"/>
    <n v="5"/>
    <n v="12"/>
    <x v="1"/>
    <x v="1"/>
    <n v="1"/>
    <x v="1428"/>
    <n v="1"/>
    <n v="50.78"/>
    <n v="2.5390000000000001"/>
    <n v="48.241"/>
    <n v="5.788920000000001"/>
    <n v="54.029920000000004"/>
    <n v="1"/>
  </r>
  <r>
    <s v="ORD101429"/>
    <x v="333"/>
    <x v="1183"/>
    <s v="Hyderabad"/>
    <x v="1"/>
    <n v="500001"/>
    <s v="MED015"/>
    <x v="24"/>
    <x v="11"/>
    <s v="Abbott"/>
    <s v="No"/>
    <n v="2"/>
    <n v="53.8"/>
    <n v="15"/>
    <n v="5"/>
    <x v="0"/>
    <x v="1"/>
    <n v="1"/>
    <x v="1429"/>
    <n v="1"/>
    <n v="107.6"/>
    <n v="16.14"/>
    <n v="91.46"/>
    <n v="4.5729999999999995"/>
    <n v="96.032999999999987"/>
    <n v="4"/>
  </r>
  <r>
    <s v="ORD101431"/>
    <x v="391"/>
    <x v="1184"/>
    <s v="Indore"/>
    <x v="2"/>
    <n v="452018"/>
    <s v="MED020"/>
    <x v="4"/>
    <x v="4"/>
    <s v="Dr. Reddy's"/>
    <s v="Yes"/>
    <n v="3"/>
    <n v="55.03"/>
    <n v="0"/>
    <n v="5"/>
    <x v="3"/>
    <x v="3"/>
    <n v="1"/>
    <x v="1430"/>
    <n v="1"/>
    <n v="165.09"/>
    <n v="0"/>
    <n v="165.09"/>
    <n v="8.2545000000000002"/>
    <n v="173.34450000000001"/>
    <n v="1"/>
  </r>
  <r>
    <s v="ORD101432"/>
    <x v="303"/>
    <x v="347"/>
    <s v="Lucknow"/>
    <x v="9"/>
    <n v="226021"/>
    <s v="MED025"/>
    <x v="27"/>
    <x v="0"/>
    <s v="Blue Cross"/>
    <s v="Yes"/>
    <n v="1"/>
    <n v="66.7"/>
    <n v="5"/>
    <n v="18"/>
    <x v="1"/>
    <x v="2"/>
    <n v="1"/>
    <x v="1431"/>
    <n v="1"/>
    <n v="66.7"/>
    <n v="3.335"/>
    <n v="63.365000000000002"/>
    <n v="11.4057"/>
    <n v="74.770700000000005"/>
    <n v="3"/>
  </r>
  <r>
    <s v="ORD101433"/>
    <x v="413"/>
    <x v="115"/>
    <s v="Lucknow"/>
    <x v="9"/>
    <n v="226001"/>
    <s v="MED013"/>
    <x v="16"/>
    <x v="3"/>
    <s v="Himalaya"/>
    <s v="No"/>
    <n v="3"/>
    <n v="167"/>
    <n v="5"/>
    <n v="18"/>
    <x v="5"/>
    <x v="0"/>
    <n v="1"/>
    <x v="1432"/>
    <n v="1"/>
    <n v="501"/>
    <n v="25.05"/>
    <n v="475.95"/>
    <n v="85.671000000000006"/>
    <n v="561.62099999999998"/>
    <n v="1"/>
  </r>
  <r>
    <s v="ORD101434"/>
    <x v="489"/>
    <x v="106"/>
    <s v="Hyderabad"/>
    <x v="1"/>
    <n v="500084"/>
    <s v="MED011"/>
    <x v="23"/>
    <x v="1"/>
    <s v="Cipla"/>
    <s v="No"/>
    <n v="1"/>
    <n v="23.85"/>
    <n v="10"/>
    <n v="5"/>
    <x v="5"/>
    <x v="3"/>
    <n v="1"/>
    <x v="1433"/>
    <n v="1"/>
    <n v="23.85"/>
    <n v="2.3849999999999998"/>
    <n v="21.465000000000003"/>
    <n v="1.0732500000000003"/>
    <n v="22.538250000000005"/>
    <n v="5"/>
  </r>
  <r>
    <s v="ORD101435"/>
    <x v="90"/>
    <x v="1185"/>
    <s v="Hyderabad"/>
    <x v="1"/>
    <n v="500090"/>
    <s v="MED021"/>
    <x v="9"/>
    <x v="7"/>
    <s v="Cipla"/>
    <s v="No"/>
    <n v="2"/>
    <n v="82.17"/>
    <n v="10"/>
    <n v="12"/>
    <x v="4"/>
    <x v="2"/>
    <n v="1"/>
    <x v="1434"/>
    <n v="1"/>
    <n v="164.34"/>
    <n v="16.434000000000001"/>
    <n v="147.90600000000001"/>
    <n v="17.748720000000002"/>
    <n v="165.65472"/>
    <n v="0"/>
  </r>
  <r>
    <s v="ORD101436"/>
    <x v="148"/>
    <x v="1186"/>
    <s v="Noida"/>
    <x v="9"/>
    <n v="201304"/>
    <s v="MED015"/>
    <x v="24"/>
    <x v="11"/>
    <s v="Abbott"/>
    <s v="No"/>
    <n v="4"/>
    <n v="43.4"/>
    <n v="5"/>
    <n v="5"/>
    <x v="4"/>
    <x v="1"/>
    <n v="1"/>
    <x v="1435"/>
    <n v="1"/>
    <n v="173.6"/>
    <n v="8.68"/>
    <n v="164.92"/>
    <n v="8.2459999999999987"/>
    <n v="173.166"/>
    <n v="3"/>
  </r>
  <r>
    <s v="ORD101437"/>
    <x v="283"/>
    <x v="294"/>
    <s v="Indore"/>
    <x v="2"/>
    <n v="452018"/>
    <s v="MED019"/>
    <x v="26"/>
    <x v="8"/>
    <s v="Cipla"/>
    <s v="No"/>
    <n v="2"/>
    <n v="156.26"/>
    <n v="10"/>
    <n v="5"/>
    <x v="4"/>
    <x v="1"/>
    <n v="1"/>
    <x v="1436"/>
    <n v="1"/>
    <n v="312.52"/>
    <n v="31.251999999999999"/>
    <n v="281.26799999999997"/>
    <n v="14.0634"/>
    <n v="295.33139999999997"/>
    <n v="3"/>
  </r>
  <r>
    <s v="ORD101438"/>
    <x v="120"/>
    <x v="301"/>
    <s v="Surat"/>
    <x v="6"/>
    <n v="395017"/>
    <s v="MED006"/>
    <x v="18"/>
    <x v="10"/>
    <s v="USV"/>
    <s v="Yes"/>
    <n v="1"/>
    <n v="48.05"/>
    <n v="0"/>
    <n v="5"/>
    <x v="4"/>
    <x v="3"/>
    <n v="1"/>
    <x v="1437"/>
    <n v="1"/>
    <n v="48.05"/>
    <n v="0"/>
    <n v="48.05"/>
    <n v="2.4024999999999999"/>
    <n v="50.452500000000001"/>
    <n v="2"/>
  </r>
  <r>
    <s v="ORD101438"/>
    <x v="559"/>
    <x v="52"/>
    <s v="Chennai"/>
    <x v="7"/>
    <n v="600001"/>
    <s v="MED028"/>
    <x v="3"/>
    <x v="3"/>
    <s v="Abbott"/>
    <s v="No"/>
    <n v="4"/>
    <n v="103.6"/>
    <n v="5"/>
    <n v="12"/>
    <x v="2"/>
    <x v="1"/>
    <n v="1"/>
    <x v="1438"/>
    <n v="1"/>
    <n v="414.4"/>
    <n v="20.72"/>
    <n v="393.67999999999995"/>
    <n v="47.241599999999998"/>
    <n v="440.92159999999996"/>
    <n v="3"/>
  </r>
  <r>
    <s v="ORD101440"/>
    <x v="396"/>
    <x v="1187"/>
    <s v="Gurugram"/>
    <x v="11"/>
    <n v="122018"/>
    <s v="MED026"/>
    <x v="20"/>
    <x v="9"/>
    <s v="Cipla"/>
    <s v="No"/>
    <n v="4"/>
    <n v="211.67"/>
    <n v="10"/>
    <n v="5"/>
    <x v="1"/>
    <x v="0"/>
    <n v="1"/>
    <x v="1439"/>
    <n v="1"/>
    <n v="846.68"/>
    <n v="84.667999999999992"/>
    <n v="762.01199999999994"/>
    <n v="38.100599999999993"/>
    <n v="800.11259999999993"/>
    <n v="1"/>
  </r>
  <r>
    <s v="ORD101441"/>
    <x v="98"/>
    <x v="216"/>
    <s v="Gurugram"/>
    <x v="11"/>
    <n v="122002"/>
    <s v="MED007"/>
    <x v="15"/>
    <x v="10"/>
    <s v="Sanofi"/>
    <s v="Yes"/>
    <n v="2"/>
    <n v="67.56"/>
    <n v="10"/>
    <n v="5"/>
    <x v="5"/>
    <x v="1"/>
    <n v="1"/>
    <x v="1440"/>
    <n v="1"/>
    <n v="135.12"/>
    <n v="13.512"/>
    <n v="121.608"/>
    <n v="6.0804"/>
    <n v="127.6884"/>
    <n v="5"/>
  </r>
  <r>
    <s v="ORD101442"/>
    <x v="11"/>
    <x v="1188"/>
    <s v="Pune"/>
    <x v="3"/>
    <n v="411038"/>
    <s v="MED024"/>
    <x v="0"/>
    <x v="0"/>
    <s v="Abbott"/>
    <s v="No"/>
    <n v="1"/>
    <n v="138.25"/>
    <n v="0"/>
    <n v="5"/>
    <x v="2"/>
    <x v="1"/>
    <n v="1"/>
    <x v="1441"/>
    <n v="1"/>
    <n v="138.25"/>
    <n v="0"/>
    <n v="138.25"/>
    <n v="6.9124999999999996"/>
    <n v="145.16249999999999"/>
    <n v="3"/>
  </r>
  <r>
    <s v="ORD101443"/>
    <x v="526"/>
    <x v="1189"/>
    <s v="Jaipur"/>
    <x v="5"/>
    <n v="302017"/>
    <s v="MED029"/>
    <x v="10"/>
    <x v="8"/>
    <s v="Sun Pharma"/>
    <s v="Yes"/>
    <n v="1"/>
    <n v="89.81"/>
    <n v="0"/>
    <n v="5"/>
    <x v="2"/>
    <x v="2"/>
    <n v="1"/>
    <x v="1442"/>
    <n v="1"/>
    <n v="89.81"/>
    <n v="0"/>
    <n v="89.81"/>
    <n v="4.4904999999999999"/>
    <n v="94.3005"/>
    <n v="5"/>
  </r>
  <r>
    <s v="ORD101444"/>
    <x v="37"/>
    <x v="1190"/>
    <s v="Hyderabad"/>
    <x v="1"/>
    <n v="500090"/>
    <s v="MED015"/>
    <x v="24"/>
    <x v="11"/>
    <s v="Abbott"/>
    <s v="No"/>
    <n v="1"/>
    <n v="43.66"/>
    <n v="0"/>
    <n v="18"/>
    <x v="0"/>
    <x v="1"/>
    <n v="1"/>
    <x v="1443"/>
    <n v="1"/>
    <n v="43.66"/>
    <n v="0"/>
    <n v="43.66"/>
    <n v="7.8587999999999987"/>
    <n v="51.518799999999999"/>
    <n v="2"/>
  </r>
  <r>
    <s v="ORD101445"/>
    <x v="346"/>
    <x v="690"/>
    <s v="Chennai"/>
    <x v="7"/>
    <n v="600100"/>
    <s v="MED015"/>
    <x v="24"/>
    <x v="11"/>
    <s v="Abbott"/>
    <s v="No"/>
    <n v="2"/>
    <n v="48.59"/>
    <n v="10"/>
    <n v="12"/>
    <x v="3"/>
    <x v="0"/>
    <n v="1"/>
    <x v="1444"/>
    <n v="1"/>
    <n v="97.18"/>
    <n v="9.718"/>
    <n v="87.462000000000003"/>
    <n v="10.49544"/>
    <n v="97.957440000000005"/>
    <n v="2"/>
  </r>
  <r>
    <s v="ORD101446"/>
    <x v="572"/>
    <x v="630"/>
    <s v="Jaipur"/>
    <x v="5"/>
    <n v="302019"/>
    <s v="MED012"/>
    <x v="29"/>
    <x v="3"/>
    <s v="Mankind"/>
    <s v="No"/>
    <n v="3"/>
    <n v="124.31"/>
    <n v="10"/>
    <n v="12"/>
    <x v="5"/>
    <x v="0"/>
    <n v="1"/>
    <x v="1445"/>
    <n v="1"/>
    <n v="372.93"/>
    <n v="37.292999999999999"/>
    <n v="335.637"/>
    <n v="40.276440000000001"/>
    <n v="375.91343999999998"/>
    <n v="3"/>
  </r>
  <r>
    <s v="ORD101447"/>
    <x v="413"/>
    <x v="56"/>
    <s v="Gurugram"/>
    <x v="11"/>
    <n v="122001"/>
    <s v="MED002"/>
    <x v="22"/>
    <x v="2"/>
    <s v="Micro Labs"/>
    <s v="No"/>
    <n v="1"/>
    <n v="33.340000000000003"/>
    <n v="5"/>
    <n v="5"/>
    <x v="5"/>
    <x v="0"/>
    <n v="1"/>
    <x v="1446"/>
    <n v="1"/>
    <n v="33.340000000000003"/>
    <n v="1.6670000000000003"/>
    <n v="31.673000000000002"/>
    <n v="1.58365"/>
    <n v="33.25665"/>
    <n v="2"/>
  </r>
  <r>
    <s v="ORD101448"/>
    <x v="199"/>
    <x v="1191"/>
    <s v="Delhi"/>
    <x v="0"/>
    <n v="110024"/>
    <s v="MED011"/>
    <x v="23"/>
    <x v="1"/>
    <s v="Cipla"/>
    <s v="No"/>
    <n v="2"/>
    <n v="27.06"/>
    <n v="0"/>
    <n v="18"/>
    <x v="1"/>
    <x v="1"/>
    <n v="1"/>
    <x v="1447"/>
    <n v="1"/>
    <n v="54.12"/>
    <n v="0"/>
    <n v="54.12"/>
    <n v="9.7416"/>
    <n v="63.861599999999996"/>
    <n v="3"/>
  </r>
  <r>
    <s v="ORD101449"/>
    <x v="95"/>
    <x v="1192"/>
    <s v="Hyderabad"/>
    <x v="1"/>
    <n v="500084"/>
    <s v="MED005"/>
    <x v="11"/>
    <x v="5"/>
    <s v="Cipla"/>
    <s v="Yes"/>
    <n v="1"/>
    <n v="89.42"/>
    <n v="5"/>
    <n v="12"/>
    <x v="1"/>
    <x v="3"/>
    <n v="1"/>
    <x v="1448"/>
    <n v="1"/>
    <n v="89.42"/>
    <n v="4.4710000000000001"/>
    <n v="84.948999999999998"/>
    <n v="10.19388"/>
    <n v="95.142879999999991"/>
    <n v="1"/>
  </r>
  <r>
    <s v="ORD101450"/>
    <x v="424"/>
    <x v="1193"/>
    <s v="Bengaluru"/>
    <x v="8"/>
    <n v="560001"/>
    <s v="MED014"/>
    <x v="19"/>
    <x v="3"/>
    <s v="Abbott"/>
    <s v="No"/>
    <n v="5"/>
    <n v="137.21"/>
    <n v="0"/>
    <n v="18"/>
    <x v="4"/>
    <x v="2"/>
    <n v="1"/>
    <x v="1449"/>
    <n v="1"/>
    <n v="686.05000000000007"/>
    <n v="0"/>
    <n v="686.05000000000007"/>
    <n v="123.48900000000002"/>
    <n v="809.5390000000001"/>
    <n v="3"/>
  </r>
  <r>
    <s v="ORD101450"/>
    <x v="536"/>
    <x v="1194"/>
    <s v="Surat"/>
    <x v="6"/>
    <n v="395017"/>
    <s v="MED021"/>
    <x v="9"/>
    <x v="7"/>
    <s v="Cipla"/>
    <s v="No"/>
    <n v="4"/>
    <n v="73.89"/>
    <n v="5"/>
    <n v="12"/>
    <x v="1"/>
    <x v="1"/>
    <n v="1"/>
    <x v="1450"/>
    <n v="1"/>
    <n v="295.56"/>
    <n v="14.777999999999999"/>
    <n v="280.78199999999998"/>
    <n v="33.693840000000002"/>
    <n v="314.47584000000001"/>
    <n v="4"/>
  </r>
  <r>
    <s v="ORD101452"/>
    <x v="557"/>
    <x v="1195"/>
    <s v="Pune"/>
    <x v="3"/>
    <n v="411014"/>
    <s v="MED011"/>
    <x v="23"/>
    <x v="1"/>
    <s v="Cipla"/>
    <s v="No"/>
    <n v="1"/>
    <n v="28.22"/>
    <n v="0"/>
    <n v="5"/>
    <x v="3"/>
    <x v="1"/>
    <n v="1"/>
    <x v="1451"/>
    <n v="1"/>
    <n v="28.22"/>
    <n v="0"/>
    <n v="28.22"/>
    <n v="1.411"/>
    <n v="29.631"/>
    <n v="1"/>
  </r>
  <r>
    <s v="ORD101452"/>
    <x v="522"/>
    <x v="1"/>
    <s v="Chandigarh"/>
    <x v="4"/>
    <n v="160022"/>
    <s v="MED017"/>
    <x v="1"/>
    <x v="1"/>
    <s v="Abbott"/>
    <s v="No"/>
    <n v="1"/>
    <n v="135.13999999999999"/>
    <n v="5"/>
    <n v="12"/>
    <x v="4"/>
    <x v="2"/>
    <n v="1"/>
    <x v="1452"/>
    <n v="1"/>
    <n v="135.13999999999999"/>
    <n v="6.7569999999999997"/>
    <n v="128.38299999999998"/>
    <n v="15.405959999999999"/>
    <n v="143.78895999999997"/>
    <n v="1"/>
  </r>
  <r>
    <s v="ORD101454"/>
    <x v="31"/>
    <x v="1196"/>
    <s v="Jaipur"/>
    <x v="5"/>
    <n v="302001"/>
    <s v="MED019"/>
    <x v="26"/>
    <x v="8"/>
    <s v="Cipla"/>
    <s v="No"/>
    <n v="1"/>
    <n v="149.76"/>
    <n v="5"/>
    <n v="12"/>
    <x v="3"/>
    <x v="1"/>
    <n v="1"/>
    <x v="1453"/>
    <n v="1"/>
    <n v="149.76"/>
    <n v="7.4879999999999995"/>
    <n v="142.27199999999999"/>
    <n v="17.07264"/>
    <n v="159.34464"/>
    <n v="1"/>
  </r>
  <r>
    <s v="ORD101455"/>
    <x v="310"/>
    <x v="1197"/>
    <s v="Kolkata"/>
    <x v="10"/>
    <n v="700019"/>
    <s v="MED011"/>
    <x v="23"/>
    <x v="1"/>
    <s v="Cipla"/>
    <s v="No"/>
    <n v="2"/>
    <n v="24.97"/>
    <n v="10"/>
    <n v="5"/>
    <x v="2"/>
    <x v="1"/>
    <n v="1"/>
    <x v="1454"/>
    <n v="1"/>
    <n v="49.94"/>
    <n v="4.9939999999999998"/>
    <n v="44.945999999999998"/>
    <n v="2.2473000000000001"/>
    <n v="47.193300000000001"/>
    <n v="2"/>
  </r>
  <r>
    <s v="ORD101455"/>
    <x v="303"/>
    <x v="1198"/>
    <s v="Kolkata"/>
    <x v="10"/>
    <n v="700091"/>
    <s v="MED008"/>
    <x v="7"/>
    <x v="6"/>
    <s v="Zydus"/>
    <s v="Yes"/>
    <n v="1"/>
    <n v="59.63"/>
    <n v="15"/>
    <n v="5"/>
    <x v="5"/>
    <x v="1"/>
    <n v="1"/>
    <x v="1455"/>
    <n v="1"/>
    <n v="59.63"/>
    <n v="8.9444999999999997"/>
    <n v="50.685500000000005"/>
    <n v="2.5342750000000001"/>
    <n v="53.219775000000006"/>
    <n v="3"/>
  </r>
  <r>
    <s v="ORD101457"/>
    <x v="554"/>
    <x v="1199"/>
    <s v="Jaipur"/>
    <x v="5"/>
    <n v="302017"/>
    <s v="MED019"/>
    <x v="26"/>
    <x v="8"/>
    <s v="Cipla"/>
    <s v="No"/>
    <n v="1"/>
    <n v="169.1"/>
    <n v="0"/>
    <n v="5"/>
    <x v="0"/>
    <x v="1"/>
    <n v="1"/>
    <x v="1456"/>
    <n v="1"/>
    <n v="169.1"/>
    <n v="0"/>
    <n v="169.1"/>
    <n v="8.4550000000000001"/>
    <n v="177.55500000000001"/>
    <n v="2"/>
  </r>
  <r>
    <s v="ORD101458"/>
    <x v="626"/>
    <x v="294"/>
    <s v="Ahmedabad"/>
    <x v="6"/>
    <n v="380058"/>
    <s v="MED030"/>
    <x v="28"/>
    <x v="8"/>
    <s v="Cipla"/>
    <s v="Yes"/>
    <n v="6"/>
    <n v="321.97000000000003"/>
    <n v="5"/>
    <n v="5"/>
    <x v="4"/>
    <x v="2"/>
    <n v="1"/>
    <x v="1457"/>
    <n v="1"/>
    <n v="1931.8200000000002"/>
    <n v="96.591000000000008"/>
    <n v="1835.2290000000003"/>
    <n v="91.761450000000011"/>
    <n v="1926.9904500000002"/>
    <n v="3"/>
  </r>
  <r>
    <s v="ORD101459"/>
    <x v="270"/>
    <x v="1200"/>
    <s v="Jaipur"/>
    <x v="5"/>
    <n v="302019"/>
    <s v="MED018"/>
    <x v="14"/>
    <x v="8"/>
    <s v="Mankind"/>
    <s v="No"/>
    <n v="4"/>
    <n v="126.49"/>
    <n v="5"/>
    <n v="18"/>
    <x v="5"/>
    <x v="1"/>
    <n v="1"/>
    <x v="1458"/>
    <n v="1"/>
    <n v="505.96"/>
    <n v="25.297999999999998"/>
    <n v="480.66199999999998"/>
    <n v="86.519159999999999"/>
    <n v="567.18115999999998"/>
    <n v="2"/>
  </r>
  <r>
    <s v="ORD101460"/>
    <x v="115"/>
    <x v="1201"/>
    <s v="Chandigarh"/>
    <x v="4"/>
    <n v="160022"/>
    <s v="MED009"/>
    <x v="21"/>
    <x v="6"/>
    <s v="Glenmark"/>
    <s v="Yes"/>
    <n v="3"/>
    <n v="95.93"/>
    <n v="0"/>
    <n v="5"/>
    <x v="1"/>
    <x v="1"/>
    <n v="1"/>
    <x v="1459"/>
    <n v="1"/>
    <n v="287.79000000000002"/>
    <n v="0"/>
    <n v="287.79000000000002"/>
    <n v="14.3895"/>
    <n v="302.17950000000002"/>
    <n v="2"/>
  </r>
  <r>
    <s v="ORD101461"/>
    <x v="522"/>
    <x v="1202"/>
    <s v="Ahmedabad"/>
    <x v="6"/>
    <n v="380001"/>
    <s v="MED024"/>
    <x v="0"/>
    <x v="0"/>
    <s v="Abbott"/>
    <s v="No"/>
    <n v="6"/>
    <n v="120.67"/>
    <n v="5"/>
    <n v="5"/>
    <x v="2"/>
    <x v="1"/>
    <n v="1"/>
    <x v="1460"/>
    <n v="1"/>
    <n v="724.02"/>
    <n v="36.201000000000001"/>
    <n v="687.81899999999996"/>
    <n v="34.390949999999997"/>
    <n v="722.20994999999994"/>
    <n v="2"/>
  </r>
  <r>
    <s v="ORD101462"/>
    <x v="627"/>
    <x v="1063"/>
    <s v="Ahmedabad"/>
    <x v="6"/>
    <n v="380058"/>
    <s v="MED029"/>
    <x v="10"/>
    <x v="8"/>
    <s v="Sun Pharma"/>
    <s v="Yes"/>
    <n v="1"/>
    <n v="88.85"/>
    <n v="5"/>
    <n v="5"/>
    <x v="3"/>
    <x v="0"/>
    <n v="1"/>
    <x v="1461"/>
    <n v="1"/>
    <n v="88.85"/>
    <n v="4.4424999999999999"/>
    <n v="84.407499999999999"/>
    <n v="4.2203750000000007"/>
    <n v="88.627875000000003"/>
    <n v="2"/>
  </r>
  <r>
    <s v="ORD101463"/>
    <x v="317"/>
    <x v="1203"/>
    <s v="Mumbai"/>
    <x v="3"/>
    <n v="400069"/>
    <s v="MED008"/>
    <x v="7"/>
    <x v="6"/>
    <s v="Zydus"/>
    <s v="Yes"/>
    <n v="1"/>
    <n v="62.61"/>
    <n v="15"/>
    <n v="5"/>
    <x v="0"/>
    <x v="0"/>
    <n v="1"/>
    <x v="1462"/>
    <n v="1"/>
    <n v="62.61"/>
    <n v="9.3915000000000006"/>
    <n v="53.218499999999999"/>
    <n v="2.6609249999999998"/>
    <n v="55.879424999999998"/>
    <n v="3"/>
  </r>
  <r>
    <s v="ORD101464"/>
    <x v="455"/>
    <x v="1204"/>
    <s v="Kolkata"/>
    <x v="10"/>
    <n v="700019"/>
    <s v="MED016"/>
    <x v="17"/>
    <x v="11"/>
    <s v="Emcure"/>
    <s v="No"/>
    <n v="5"/>
    <n v="101.86"/>
    <n v="5"/>
    <n v="5"/>
    <x v="1"/>
    <x v="3"/>
    <n v="1"/>
    <x v="1463"/>
    <n v="1"/>
    <n v="509.3"/>
    <n v="25.465"/>
    <n v="483.83500000000004"/>
    <n v="24.191750000000003"/>
    <n v="508.02675000000005"/>
    <n v="0"/>
  </r>
  <r>
    <s v="ORD101465"/>
    <x v="27"/>
    <x v="1205"/>
    <s v="Hyderabad"/>
    <x v="1"/>
    <n v="500081"/>
    <s v="MED013"/>
    <x v="16"/>
    <x v="3"/>
    <s v="Himalaya"/>
    <s v="No"/>
    <n v="2"/>
    <n v="150.96"/>
    <n v="0"/>
    <n v="5"/>
    <x v="2"/>
    <x v="2"/>
    <n v="1"/>
    <x v="1464"/>
    <n v="1"/>
    <n v="301.92"/>
    <n v="0"/>
    <n v="301.92"/>
    <n v="15.096000000000002"/>
    <n v="317.01600000000002"/>
    <n v="0"/>
  </r>
  <r>
    <s v="ORD101466"/>
    <x v="509"/>
    <x v="811"/>
    <s v="Mumbai"/>
    <x v="3"/>
    <n v="400001"/>
    <s v="MED003"/>
    <x v="6"/>
    <x v="4"/>
    <s v="Dr. Reddy's"/>
    <s v="No"/>
    <n v="3"/>
    <n v="24.7"/>
    <n v="5"/>
    <n v="12"/>
    <x v="3"/>
    <x v="1"/>
    <n v="1"/>
    <x v="1465"/>
    <n v="1"/>
    <n v="74.099999999999994"/>
    <n v="3.7050000000000001"/>
    <n v="70.394999999999996"/>
    <n v="8.4474"/>
    <n v="78.842399999999998"/>
    <n v="2"/>
  </r>
  <r>
    <s v="ORD101467"/>
    <x v="628"/>
    <x v="1206"/>
    <s v="Bengaluru"/>
    <x v="8"/>
    <n v="560038"/>
    <s v="MED002"/>
    <x v="22"/>
    <x v="2"/>
    <s v="Micro Labs"/>
    <s v="No"/>
    <n v="1"/>
    <n v="36.659999999999997"/>
    <n v="5"/>
    <n v="18"/>
    <x v="3"/>
    <x v="1"/>
    <n v="1"/>
    <x v="1466"/>
    <n v="1"/>
    <n v="36.659999999999997"/>
    <n v="1.8329999999999997"/>
    <n v="34.826999999999998"/>
    <n v="6.2688600000000001"/>
    <n v="41.095860000000002"/>
    <n v="1"/>
  </r>
  <r>
    <s v="ORD101467"/>
    <x v="444"/>
    <x v="40"/>
    <s v="Mumbai"/>
    <x v="3"/>
    <n v="400050"/>
    <s v="MED002"/>
    <x v="22"/>
    <x v="2"/>
    <s v="Micro Labs"/>
    <s v="No"/>
    <n v="6"/>
    <n v="28.87"/>
    <n v="0"/>
    <n v="5"/>
    <x v="2"/>
    <x v="0"/>
    <n v="1"/>
    <x v="1467"/>
    <n v="1"/>
    <n v="173.22"/>
    <n v="0"/>
    <n v="173.22"/>
    <n v="8.6609999999999996"/>
    <n v="181.881"/>
    <n v="1"/>
  </r>
  <r>
    <s v="ORD101469"/>
    <x v="148"/>
    <x v="1207"/>
    <s v="Chennai"/>
    <x v="7"/>
    <n v="600040"/>
    <s v="MED019"/>
    <x v="26"/>
    <x v="8"/>
    <s v="Cipla"/>
    <s v="No"/>
    <n v="1"/>
    <n v="165.89"/>
    <n v="0"/>
    <n v="12"/>
    <x v="2"/>
    <x v="1"/>
    <n v="1"/>
    <x v="1468"/>
    <n v="1"/>
    <n v="165.89"/>
    <n v="0"/>
    <n v="165.89"/>
    <n v="19.906799999999997"/>
    <n v="185.79679999999999"/>
    <n v="1"/>
  </r>
  <r>
    <s v="ORD101470"/>
    <x v="252"/>
    <x v="1208"/>
    <s v="Chandigarh"/>
    <x v="4"/>
    <n v="160019"/>
    <s v="MED025"/>
    <x v="27"/>
    <x v="0"/>
    <s v="Blue Cross"/>
    <s v="Yes"/>
    <n v="2"/>
    <n v="58.89"/>
    <n v="10"/>
    <n v="18"/>
    <x v="0"/>
    <x v="0"/>
    <n v="1"/>
    <x v="1469"/>
    <n v="1"/>
    <n v="117.78"/>
    <n v="11.777999999999999"/>
    <n v="106.00200000000001"/>
    <n v="19.080359999999999"/>
    <n v="125.08236000000001"/>
    <n v="2"/>
  </r>
  <r>
    <s v="ORD101471"/>
    <x v="40"/>
    <x v="1209"/>
    <s v="Noida"/>
    <x v="9"/>
    <n v="201305"/>
    <s v="MED016"/>
    <x v="17"/>
    <x v="11"/>
    <s v="Emcure"/>
    <s v="No"/>
    <n v="3"/>
    <n v="102.57"/>
    <n v="5"/>
    <n v="5"/>
    <x v="1"/>
    <x v="1"/>
    <n v="1"/>
    <x v="1470"/>
    <n v="1"/>
    <n v="307.70999999999998"/>
    <n v="15.3855"/>
    <n v="292.3245"/>
    <n v="14.616225"/>
    <n v="306.94072499999999"/>
    <n v="3"/>
  </r>
  <r>
    <s v="ORD101472"/>
    <x v="362"/>
    <x v="1210"/>
    <s v="Pune"/>
    <x v="3"/>
    <n v="411001"/>
    <s v="MED007"/>
    <x v="15"/>
    <x v="10"/>
    <s v="Sanofi"/>
    <s v="Yes"/>
    <n v="1"/>
    <n v="69.010000000000005"/>
    <n v="0"/>
    <n v="5"/>
    <x v="5"/>
    <x v="1"/>
    <n v="1"/>
    <x v="1471"/>
    <n v="1"/>
    <n v="69.010000000000005"/>
    <n v="0"/>
    <n v="69.010000000000005"/>
    <n v="3.4504999999999999"/>
    <n v="72.46050000000001"/>
    <n v="1"/>
  </r>
  <r>
    <s v="ORD101472"/>
    <x v="604"/>
    <x v="1211"/>
    <s v="Bengaluru"/>
    <x v="8"/>
    <n v="560034"/>
    <s v="MED024"/>
    <x v="0"/>
    <x v="0"/>
    <s v="Abbott"/>
    <s v="No"/>
    <n v="1"/>
    <n v="146.88"/>
    <n v="10"/>
    <n v="12"/>
    <x v="3"/>
    <x v="3"/>
    <n v="1"/>
    <x v="1472"/>
    <n v="1"/>
    <n v="146.88"/>
    <n v="14.687999999999999"/>
    <n v="132.19200000000001"/>
    <n v="15.863040000000002"/>
    <n v="148.05504000000002"/>
    <n v="1"/>
  </r>
  <r>
    <s v="ORD101474"/>
    <x v="629"/>
    <x v="1212"/>
    <s v="Chandigarh"/>
    <x v="4"/>
    <n v="160022"/>
    <s v="MED022"/>
    <x v="25"/>
    <x v="7"/>
    <s v="Himalaya"/>
    <s v="No"/>
    <n v="2"/>
    <n v="181.77"/>
    <n v="15"/>
    <n v="5"/>
    <x v="3"/>
    <x v="1"/>
    <n v="1"/>
    <x v="1473"/>
    <n v="1"/>
    <n v="363.54"/>
    <n v="54.531000000000006"/>
    <n v="309.00900000000001"/>
    <n v="15.45045"/>
    <n v="324.45945"/>
    <n v="2"/>
  </r>
  <r>
    <s v="ORD101475"/>
    <x v="242"/>
    <x v="1213"/>
    <s v="Pune"/>
    <x v="3"/>
    <n v="411014"/>
    <s v="MED003"/>
    <x v="6"/>
    <x v="4"/>
    <s v="Dr. Reddy's"/>
    <s v="No"/>
    <n v="1"/>
    <n v="31"/>
    <n v="10"/>
    <n v="12"/>
    <x v="1"/>
    <x v="3"/>
    <n v="1"/>
    <x v="1474"/>
    <n v="1"/>
    <n v="31"/>
    <n v="3.1"/>
    <n v="27.9"/>
    <n v="3.3479999999999994"/>
    <n v="31.247999999999998"/>
    <n v="0"/>
  </r>
  <r>
    <s v="ORD101476"/>
    <x v="502"/>
    <x v="1214"/>
    <s v="Noida"/>
    <x v="9"/>
    <n v="201305"/>
    <s v="MED028"/>
    <x v="3"/>
    <x v="3"/>
    <s v="Abbott"/>
    <s v="No"/>
    <n v="1"/>
    <n v="100.75"/>
    <n v="5"/>
    <n v="18"/>
    <x v="3"/>
    <x v="2"/>
    <n v="1"/>
    <x v="1475"/>
    <n v="1"/>
    <n v="100.75"/>
    <n v="5.0374999999999996"/>
    <n v="95.712500000000006"/>
    <n v="17.228249999999999"/>
    <n v="112.94075000000001"/>
    <n v="1"/>
  </r>
  <r>
    <s v="ORD101477"/>
    <x v="427"/>
    <x v="1215"/>
    <s v="Bengaluru"/>
    <x v="8"/>
    <n v="560066"/>
    <s v="MED001"/>
    <x v="2"/>
    <x v="2"/>
    <s v="Cipla"/>
    <s v="No"/>
    <n v="3"/>
    <n v="27.73"/>
    <n v="5"/>
    <n v="5"/>
    <x v="4"/>
    <x v="1"/>
    <n v="1"/>
    <x v="1476"/>
    <n v="1"/>
    <n v="83.19"/>
    <n v="4.1594999999999995"/>
    <n v="79.030500000000004"/>
    <n v="3.9515250000000002"/>
    <n v="82.982025000000007"/>
    <n v="2"/>
  </r>
  <r>
    <s v="ORD101477"/>
    <x v="236"/>
    <x v="1216"/>
    <s v="Jaipur"/>
    <x v="5"/>
    <n v="302021"/>
    <s v="MED020"/>
    <x v="4"/>
    <x v="4"/>
    <s v="Dr. Reddy's"/>
    <s v="Yes"/>
    <n v="2"/>
    <n v="52.53"/>
    <n v="0"/>
    <n v="5"/>
    <x v="0"/>
    <x v="1"/>
    <n v="1"/>
    <x v="1477"/>
    <n v="1"/>
    <n v="105.06"/>
    <n v="0"/>
    <n v="105.06"/>
    <n v="5.2529999999999992"/>
    <n v="110.313"/>
    <n v="1"/>
  </r>
  <r>
    <s v="ORD101479"/>
    <x v="630"/>
    <x v="1217"/>
    <s v="Gurugram"/>
    <x v="11"/>
    <n v="122002"/>
    <s v="MED020"/>
    <x v="4"/>
    <x v="4"/>
    <s v="Dr. Reddy's"/>
    <s v="Yes"/>
    <n v="1"/>
    <n v="48.44"/>
    <n v="5"/>
    <n v="12"/>
    <x v="2"/>
    <x v="1"/>
    <n v="1"/>
    <x v="1478"/>
    <n v="1"/>
    <n v="48.44"/>
    <n v="2.4219999999999997"/>
    <n v="46.018000000000001"/>
    <n v="5.5221600000000004"/>
    <n v="51.54016"/>
    <n v="2"/>
  </r>
  <r>
    <s v="ORD101480"/>
    <x v="209"/>
    <x v="1218"/>
    <s v="Noida"/>
    <x v="9"/>
    <n v="201307"/>
    <s v="MED017"/>
    <x v="1"/>
    <x v="1"/>
    <s v="Abbott"/>
    <s v="No"/>
    <n v="1"/>
    <n v="133.04"/>
    <n v="5"/>
    <n v="12"/>
    <x v="5"/>
    <x v="1"/>
    <n v="1"/>
    <x v="1479"/>
    <n v="1"/>
    <n v="133.04"/>
    <n v="6.6519999999999992"/>
    <n v="126.38799999999999"/>
    <n v="15.166559999999999"/>
    <n v="141.55455999999998"/>
    <n v="1"/>
  </r>
  <r>
    <s v="ORD101481"/>
    <x v="26"/>
    <x v="1219"/>
    <s v="Noida"/>
    <x v="9"/>
    <n v="201304"/>
    <s v="MED019"/>
    <x v="26"/>
    <x v="8"/>
    <s v="Cipla"/>
    <s v="No"/>
    <n v="2"/>
    <n v="153.82"/>
    <n v="10"/>
    <n v="5"/>
    <x v="4"/>
    <x v="1"/>
    <n v="1"/>
    <x v="1480"/>
    <n v="1"/>
    <n v="307.64"/>
    <n v="30.763999999999996"/>
    <n v="276.87599999999998"/>
    <n v="13.843799999999998"/>
    <n v="290.71979999999996"/>
    <n v="1"/>
  </r>
  <r>
    <s v="ORD101482"/>
    <x v="631"/>
    <x v="1220"/>
    <s v="Mumbai"/>
    <x v="3"/>
    <n v="400093"/>
    <s v="MED016"/>
    <x v="17"/>
    <x v="11"/>
    <s v="Emcure"/>
    <s v="No"/>
    <n v="3"/>
    <n v="104.23"/>
    <n v="5"/>
    <n v="12"/>
    <x v="2"/>
    <x v="2"/>
    <n v="1"/>
    <x v="1481"/>
    <n v="1"/>
    <n v="312.69"/>
    <n v="15.634500000000001"/>
    <n v="297.05549999999999"/>
    <n v="35.646660000000004"/>
    <n v="332.70215999999999"/>
    <n v="0"/>
  </r>
  <r>
    <s v="ORD101483"/>
    <x v="319"/>
    <x v="1221"/>
    <s v="Chennai"/>
    <x v="7"/>
    <n v="600100"/>
    <s v="MED010"/>
    <x v="13"/>
    <x v="1"/>
    <s v="Sun Pharma"/>
    <s v="Yes"/>
    <n v="4"/>
    <n v="77.709999999999994"/>
    <n v="10"/>
    <n v="18"/>
    <x v="4"/>
    <x v="0"/>
    <n v="1"/>
    <x v="1482"/>
    <n v="1"/>
    <n v="310.83999999999997"/>
    <n v="31.083999999999996"/>
    <n v="279.75599999999997"/>
    <n v="50.356079999999992"/>
    <n v="330.11207999999999"/>
    <n v="0"/>
  </r>
  <r>
    <s v="ORD101484"/>
    <x v="172"/>
    <x v="418"/>
    <s v="Delhi"/>
    <x v="0"/>
    <n v="110001"/>
    <s v="MED008"/>
    <x v="7"/>
    <x v="6"/>
    <s v="Zydus"/>
    <s v="Yes"/>
    <n v="5"/>
    <n v="62.08"/>
    <n v="5"/>
    <n v="12"/>
    <x v="0"/>
    <x v="1"/>
    <n v="1"/>
    <x v="1483"/>
    <n v="1"/>
    <n v="310.39999999999998"/>
    <n v="15.52"/>
    <n v="294.88"/>
    <n v="35.385599999999997"/>
    <n v="330.26560000000001"/>
    <n v="1"/>
  </r>
  <r>
    <s v="ORD101485"/>
    <x v="192"/>
    <x v="1222"/>
    <s v="Delhi"/>
    <x v="0"/>
    <n v="110085"/>
    <s v="MED017"/>
    <x v="1"/>
    <x v="1"/>
    <s v="Abbott"/>
    <s v="No"/>
    <n v="3"/>
    <n v="145.51"/>
    <n v="10"/>
    <n v="5"/>
    <x v="3"/>
    <x v="1"/>
    <n v="1"/>
    <x v="1484"/>
    <n v="1"/>
    <n v="436.53"/>
    <n v="43.652999999999992"/>
    <n v="392.87699999999995"/>
    <n v="19.643849999999997"/>
    <n v="412.52084999999994"/>
    <n v="2"/>
  </r>
  <r>
    <s v="ORD101486"/>
    <x v="155"/>
    <x v="260"/>
    <s v="Jaipur"/>
    <x v="5"/>
    <n v="302033"/>
    <s v="MED022"/>
    <x v="25"/>
    <x v="7"/>
    <s v="Himalaya"/>
    <s v="No"/>
    <n v="2"/>
    <n v="190.84"/>
    <n v="15"/>
    <n v="12"/>
    <x v="3"/>
    <x v="2"/>
    <n v="1"/>
    <x v="1485"/>
    <n v="1"/>
    <n v="381.68"/>
    <n v="57.251999999999995"/>
    <n v="324.428"/>
    <n v="38.931359999999998"/>
    <n v="363.35935999999998"/>
    <n v="0"/>
  </r>
  <r>
    <s v="ORD101487"/>
    <x v="165"/>
    <x v="996"/>
    <s v="Delhi"/>
    <x v="0"/>
    <n v="110001"/>
    <s v="MED022"/>
    <x v="25"/>
    <x v="7"/>
    <s v="Himalaya"/>
    <s v="No"/>
    <n v="2"/>
    <n v="169.53"/>
    <n v="0"/>
    <n v="12"/>
    <x v="0"/>
    <x v="1"/>
    <n v="1"/>
    <x v="1486"/>
    <n v="1"/>
    <n v="339.06"/>
    <n v="0"/>
    <n v="339.06"/>
    <n v="40.687200000000004"/>
    <n v="379.74720000000002"/>
    <n v="4"/>
  </r>
  <r>
    <s v="ORD101488"/>
    <x v="270"/>
    <x v="1223"/>
    <s v="Chandigarh"/>
    <x v="4"/>
    <n v="160017"/>
    <s v="MED010"/>
    <x v="13"/>
    <x v="1"/>
    <s v="Sun Pharma"/>
    <s v="Yes"/>
    <n v="2"/>
    <n v="69.45"/>
    <n v="15"/>
    <n v="5"/>
    <x v="4"/>
    <x v="1"/>
    <n v="1"/>
    <x v="1487"/>
    <n v="1"/>
    <n v="138.9"/>
    <n v="20.835000000000001"/>
    <n v="118.065"/>
    <n v="5.9032500000000008"/>
    <n v="123.96825"/>
    <n v="3"/>
  </r>
  <r>
    <s v="ORD101489"/>
    <x v="70"/>
    <x v="1224"/>
    <s v="Jaipur"/>
    <x v="5"/>
    <n v="302001"/>
    <s v="MED023"/>
    <x v="8"/>
    <x v="7"/>
    <s v="Lacto Calamine"/>
    <s v="No"/>
    <n v="2"/>
    <n v="268.66000000000003"/>
    <n v="20"/>
    <n v="5"/>
    <x v="2"/>
    <x v="1"/>
    <n v="1"/>
    <x v="1488"/>
    <n v="1"/>
    <n v="537.32000000000005"/>
    <n v="107.46400000000001"/>
    <n v="429.85600000000005"/>
    <n v="21.492800000000003"/>
    <n v="451.34880000000004"/>
    <n v="1"/>
  </r>
  <r>
    <s v="ORD101490"/>
    <x v="422"/>
    <x v="276"/>
    <s v="Mumbai"/>
    <x v="3"/>
    <n v="400076"/>
    <s v="MED025"/>
    <x v="27"/>
    <x v="0"/>
    <s v="Blue Cross"/>
    <s v="Yes"/>
    <n v="2"/>
    <n v="59.33"/>
    <n v="10"/>
    <n v="12"/>
    <x v="5"/>
    <x v="1"/>
    <n v="1"/>
    <x v="1489"/>
    <n v="1"/>
    <n v="118.66"/>
    <n v="11.866"/>
    <n v="106.794"/>
    <n v="12.81528"/>
    <n v="119.60928"/>
    <n v="1"/>
  </r>
  <r>
    <s v="ORD101491"/>
    <x v="581"/>
    <x v="1225"/>
    <s v="Gurugram"/>
    <x v="11"/>
    <n v="122018"/>
    <s v="MED003"/>
    <x v="6"/>
    <x v="4"/>
    <s v="Dr. Reddy's"/>
    <s v="No"/>
    <n v="1"/>
    <n v="25.34"/>
    <n v="0"/>
    <n v="5"/>
    <x v="4"/>
    <x v="1"/>
    <n v="1"/>
    <x v="1490"/>
    <n v="1"/>
    <n v="25.34"/>
    <n v="0"/>
    <n v="25.34"/>
    <n v="1.2670000000000001"/>
    <n v="26.606999999999999"/>
    <n v="2"/>
  </r>
  <r>
    <s v="ORD101492"/>
    <x v="484"/>
    <x v="1226"/>
    <s v="Gurugram"/>
    <x v="11"/>
    <n v="122018"/>
    <s v="MED025"/>
    <x v="27"/>
    <x v="0"/>
    <s v="Blue Cross"/>
    <s v="Yes"/>
    <n v="1"/>
    <n v="58.31"/>
    <n v="0"/>
    <n v="5"/>
    <x v="3"/>
    <x v="1"/>
    <n v="1"/>
    <x v="1491"/>
    <n v="1"/>
    <n v="58.31"/>
    <n v="0"/>
    <n v="58.31"/>
    <n v="2.9155000000000002"/>
    <n v="61.225500000000004"/>
    <n v="2"/>
  </r>
  <r>
    <s v="ORD101493"/>
    <x v="632"/>
    <x v="508"/>
    <s v="Delhi"/>
    <x v="0"/>
    <n v="110044"/>
    <s v="MED011"/>
    <x v="23"/>
    <x v="1"/>
    <s v="Cipla"/>
    <s v="No"/>
    <n v="3"/>
    <n v="27.35"/>
    <n v="5"/>
    <n v="12"/>
    <x v="2"/>
    <x v="1"/>
    <n v="1"/>
    <x v="1492"/>
    <n v="1"/>
    <n v="82.050000000000011"/>
    <n v="4.1025000000000009"/>
    <n v="77.947500000000005"/>
    <n v="9.3537000000000017"/>
    <n v="87.301200000000009"/>
    <n v="2"/>
  </r>
  <r>
    <s v="ORD101494"/>
    <x v="363"/>
    <x v="1227"/>
    <s v="Gurugram"/>
    <x v="11"/>
    <n v="122016"/>
    <s v="MED019"/>
    <x v="26"/>
    <x v="8"/>
    <s v="Cipla"/>
    <s v="No"/>
    <n v="3"/>
    <n v="134.71"/>
    <n v="20"/>
    <n v="5"/>
    <x v="5"/>
    <x v="3"/>
    <n v="1"/>
    <x v="1493"/>
    <n v="1"/>
    <n v="404.13"/>
    <n v="80.826000000000008"/>
    <n v="323.30399999999997"/>
    <n v="16.165199999999999"/>
    <n v="339.4692"/>
    <n v="2"/>
  </r>
  <r>
    <s v="ORD101495"/>
    <x v="152"/>
    <x v="1228"/>
    <s v="Hyderabad"/>
    <x v="1"/>
    <n v="500001"/>
    <s v="MED029"/>
    <x v="10"/>
    <x v="8"/>
    <s v="Sun Pharma"/>
    <s v="Yes"/>
    <n v="1"/>
    <n v="98.22"/>
    <n v="0"/>
    <n v="5"/>
    <x v="3"/>
    <x v="2"/>
    <n v="1"/>
    <x v="1494"/>
    <n v="1"/>
    <n v="98.22"/>
    <n v="0"/>
    <n v="98.22"/>
    <n v="4.9110000000000005"/>
    <n v="103.131"/>
    <n v="2"/>
  </r>
  <r>
    <s v="ORD101496"/>
    <x v="352"/>
    <x v="1229"/>
    <s v="Indore"/>
    <x v="2"/>
    <n v="452020"/>
    <s v="MED001"/>
    <x v="2"/>
    <x v="2"/>
    <s v="Cipla"/>
    <s v="No"/>
    <n v="5"/>
    <n v="33.380000000000003"/>
    <n v="0"/>
    <n v="5"/>
    <x v="5"/>
    <x v="1"/>
    <n v="1"/>
    <x v="1495"/>
    <n v="1"/>
    <n v="166.9"/>
    <n v="0"/>
    <n v="166.9"/>
    <n v="8.3450000000000006"/>
    <n v="175.245"/>
    <n v="3"/>
  </r>
  <r>
    <s v="ORD101497"/>
    <x v="19"/>
    <x v="1132"/>
    <s v="Jaipur"/>
    <x v="5"/>
    <n v="302019"/>
    <s v="MED018"/>
    <x v="14"/>
    <x v="8"/>
    <s v="Mankind"/>
    <s v="No"/>
    <n v="3"/>
    <n v="111.78"/>
    <n v="10"/>
    <n v="5"/>
    <x v="2"/>
    <x v="1"/>
    <n v="1"/>
    <x v="1496"/>
    <n v="1"/>
    <n v="335.34000000000003"/>
    <n v="33.534000000000006"/>
    <n v="301.80600000000004"/>
    <n v="15.090300000000003"/>
    <n v="316.89630000000005"/>
    <n v="8"/>
  </r>
  <r>
    <s v="ORD101498"/>
    <x v="633"/>
    <x v="1230"/>
    <s v="Delhi"/>
    <x v="0"/>
    <n v="110029"/>
    <s v="MED028"/>
    <x v="3"/>
    <x v="3"/>
    <s v="Abbott"/>
    <s v="No"/>
    <n v="1"/>
    <n v="124.69"/>
    <n v="10"/>
    <n v="5"/>
    <x v="1"/>
    <x v="1"/>
    <n v="1"/>
    <x v="1497"/>
    <n v="1"/>
    <n v="124.69"/>
    <n v="12.469000000000001"/>
    <n v="112.221"/>
    <n v="5.6110500000000005"/>
    <n v="117.83205000000001"/>
    <n v="2"/>
  </r>
  <r>
    <s v="ORD101499"/>
    <x v="493"/>
    <x v="1035"/>
    <s v="Jaipur"/>
    <x v="5"/>
    <n v="302001"/>
    <s v="MED012"/>
    <x v="29"/>
    <x v="3"/>
    <s v="Mankind"/>
    <s v="No"/>
    <n v="1"/>
    <n v="115.59"/>
    <n v="5"/>
    <n v="5"/>
    <x v="4"/>
    <x v="2"/>
    <n v="1"/>
    <x v="1498"/>
    <n v="1"/>
    <n v="115.59"/>
    <n v="5.7795000000000005"/>
    <n v="109.8105"/>
    <n v="5.4905249999999999"/>
    <n v="115.30102500000001"/>
    <n v="2"/>
  </r>
  <r>
    <s v="ORD101500"/>
    <x v="1"/>
    <x v="1231"/>
    <s v="Surat"/>
    <x v="6"/>
    <n v="395007"/>
    <s v="MED017"/>
    <x v="1"/>
    <x v="1"/>
    <s v="Abbott"/>
    <s v="No"/>
    <n v="2"/>
    <n v="149.84"/>
    <n v="5"/>
    <n v="5"/>
    <x v="4"/>
    <x v="2"/>
    <n v="1"/>
    <x v="1499"/>
    <n v="1"/>
    <n v="299.68"/>
    <n v="14.984000000000002"/>
    <n v="284.69600000000003"/>
    <n v="14.2348"/>
    <n v="298.93080000000003"/>
    <n v="1"/>
  </r>
  <r>
    <s v="ORD101501"/>
    <x v="21"/>
    <x v="333"/>
    <s v="Hyderabad"/>
    <x v="1"/>
    <n v="500090"/>
    <s v="MED019"/>
    <x v="26"/>
    <x v="8"/>
    <s v="Cipla"/>
    <s v="No"/>
    <n v="3"/>
    <n v="141.38"/>
    <n v="5"/>
    <n v="12"/>
    <x v="0"/>
    <x v="1"/>
    <n v="1"/>
    <x v="1500"/>
    <n v="1"/>
    <n v="424.14"/>
    <n v="21.206999999999997"/>
    <n v="402.93299999999999"/>
    <n v="48.351959999999998"/>
    <n v="451.28496000000001"/>
    <n v="2"/>
  </r>
  <r>
    <s v="ORD101502"/>
    <x v="634"/>
    <x v="621"/>
    <s v="Mumbai"/>
    <x v="3"/>
    <n v="400001"/>
    <s v="MED029"/>
    <x v="10"/>
    <x v="8"/>
    <s v="Sun Pharma"/>
    <s v="Yes"/>
    <n v="1"/>
    <n v="110.87"/>
    <n v="5"/>
    <n v="12"/>
    <x v="3"/>
    <x v="2"/>
    <n v="1"/>
    <x v="1501"/>
    <n v="1"/>
    <n v="110.87"/>
    <n v="5.5434999999999999"/>
    <n v="105.32650000000001"/>
    <n v="12.639180000000001"/>
    <n v="117.96568000000001"/>
    <n v="1"/>
  </r>
  <r>
    <s v="ORD101503"/>
    <x v="123"/>
    <x v="1232"/>
    <s v="Mumbai"/>
    <x v="3"/>
    <n v="400001"/>
    <s v="MED004"/>
    <x v="5"/>
    <x v="5"/>
    <s v="Sun Pharma"/>
    <s v="Yes"/>
    <n v="5"/>
    <n v="114.27"/>
    <n v="0"/>
    <n v="12"/>
    <x v="1"/>
    <x v="2"/>
    <n v="1"/>
    <x v="1502"/>
    <n v="1"/>
    <n v="571.35"/>
    <n v="0"/>
    <n v="571.35"/>
    <n v="68.562000000000012"/>
    <n v="639.91200000000003"/>
    <n v="1"/>
  </r>
  <r>
    <s v="ORD101504"/>
    <x v="30"/>
    <x v="1233"/>
    <s v="Bengaluru"/>
    <x v="8"/>
    <n v="560034"/>
    <s v="MED019"/>
    <x v="26"/>
    <x v="8"/>
    <s v="Cipla"/>
    <s v="No"/>
    <n v="4"/>
    <n v="168.25"/>
    <n v="0"/>
    <n v="5"/>
    <x v="2"/>
    <x v="1"/>
    <n v="1"/>
    <x v="1503"/>
    <n v="1"/>
    <n v="673"/>
    <n v="0"/>
    <n v="673"/>
    <n v="33.65"/>
    <n v="706.65"/>
    <n v="1"/>
  </r>
  <r>
    <s v="ORD101505"/>
    <x v="64"/>
    <x v="1234"/>
    <s v="Hyderabad"/>
    <x v="1"/>
    <n v="500090"/>
    <s v="MED024"/>
    <x v="0"/>
    <x v="0"/>
    <s v="Abbott"/>
    <s v="No"/>
    <n v="2"/>
    <n v="124.97"/>
    <n v="15"/>
    <n v="18"/>
    <x v="2"/>
    <x v="0"/>
    <n v="1"/>
    <x v="1504"/>
    <n v="1"/>
    <n v="249.94"/>
    <n v="37.491"/>
    <n v="212.44900000000001"/>
    <n v="38.240820000000006"/>
    <n v="250.68982000000003"/>
    <n v="3"/>
  </r>
  <r>
    <s v="ORD101505"/>
    <x v="304"/>
    <x v="1235"/>
    <s v="Lucknow"/>
    <x v="9"/>
    <n v="226001"/>
    <s v="MED026"/>
    <x v="20"/>
    <x v="9"/>
    <s v="Cipla"/>
    <s v="No"/>
    <n v="3"/>
    <n v="210.39"/>
    <n v="5"/>
    <n v="5"/>
    <x v="1"/>
    <x v="1"/>
    <n v="1"/>
    <x v="1505"/>
    <n v="1"/>
    <n v="631.16999999999996"/>
    <n v="31.558499999999999"/>
    <n v="599.61149999999998"/>
    <n v="29.980574999999998"/>
    <n v="629.59207500000002"/>
    <n v="2"/>
  </r>
  <r>
    <s v="ORD101507"/>
    <x v="456"/>
    <x v="374"/>
    <s v="Indore"/>
    <x v="2"/>
    <n v="452020"/>
    <s v="MED017"/>
    <x v="1"/>
    <x v="1"/>
    <s v="Abbott"/>
    <s v="No"/>
    <n v="1"/>
    <n v="123.76"/>
    <n v="20"/>
    <n v="12"/>
    <x v="4"/>
    <x v="1"/>
    <n v="1"/>
    <x v="1506"/>
    <n v="1"/>
    <n v="123.76"/>
    <n v="24.752000000000002"/>
    <n v="99.00800000000001"/>
    <n v="11.88096"/>
    <n v="110.88896000000001"/>
    <n v="5"/>
  </r>
  <r>
    <s v="ORD101508"/>
    <x v="496"/>
    <x v="73"/>
    <s v="Kolkata"/>
    <x v="10"/>
    <n v="700102"/>
    <s v="MED009"/>
    <x v="21"/>
    <x v="6"/>
    <s v="Glenmark"/>
    <s v="Yes"/>
    <n v="2"/>
    <n v="89.26"/>
    <n v="20"/>
    <n v="12"/>
    <x v="2"/>
    <x v="1"/>
    <n v="1"/>
    <x v="1507"/>
    <n v="1"/>
    <n v="178.52"/>
    <n v="35.704000000000001"/>
    <n v="142.816"/>
    <n v="17.137919999999998"/>
    <n v="159.95392000000001"/>
    <n v="3"/>
  </r>
  <r>
    <s v="ORD101509"/>
    <x v="39"/>
    <x v="1095"/>
    <s v="Indore"/>
    <x v="2"/>
    <n v="452001"/>
    <s v="MED021"/>
    <x v="9"/>
    <x v="7"/>
    <s v="Cipla"/>
    <s v="No"/>
    <n v="2"/>
    <n v="93.57"/>
    <n v="0"/>
    <n v="18"/>
    <x v="2"/>
    <x v="1"/>
    <n v="1"/>
    <x v="1508"/>
    <n v="1"/>
    <n v="187.14"/>
    <n v="0"/>
    <n v="187.14"/>
    <n v="33.685199999999995"/>
    <n v="220.8252"/>
    <n v="2"/>
  </r>
  <r>
    <s v="ORD101510"/>
    <x v="635"/>
    <x v="1236"/>
    <s v="Kolkata"/>
    <x v="10"/>
    <n v="700019"/>
    <s v="MED005"/>
    <x v="11"/>
    <x v="5"/>
    <s v="Cipla"/>
    <s v="Yes"/>
    <n v="5"/>
    <n v="90.69"/>
    <n v="0"/>
    <n v="5"/>
    <x v="3"/>
    <x v="1"/>
    <n v="1"/>
    <x v="1509"/>
    <n v="1"/>
    <n v="453.45"/>
    <n v="0"/>
    <n v="453.45"/>
    <n v="22.672499999999999"/>
    <n v="476.1225"/>
    <n v="3"/>
  </r>
  <r>
    <s v="ORD101511"/>
    <x v="93"/>
    <x v="1237"/>
    <s v="Mumbai"/>
    <x v="3"/>
    <n v="400069"/>
    <s v="MED011"/>
    <x v="23"/>
    <x v="1"/>
    <s v="Cipla"/>
    <s v="No"/>
    <n v="1"/>
    <n v="22.97"/>
    <n v="10"/>
    <n v="5"/>
    <x v="4"/>
    <x v="0"/>
    <n v="1"/>
    <x v="1510"/>
    <n v="1"/>
    <n v="22.97"/>
    <n v="2.2969999999999997"/>
    <n v="20.672999999999998"/>
    <n v="1.03365"/>
    <n v="21.70665"/>
    <n v="0"/>
  </r>
  <r>
    <s v="ORD101512"/>
    <x v="212"/>
    <x v="1238"/>
    <s v="Chennai"/>
    <x v="7"/>
    <n v="600040"/>
    <s v="MED015"/>
    <x v="24"/>
    <x v="11"/>
    <s v="Abbott"/>
    <s v="No"/>
    <n v="2"/>
    <n v="53.36"/>
    <n v="0"/>
    <n v="12"/>
    <x v="2"/>
    <x v="1"/>
    <n v="1"/>
    <x v="1511"/>
    <n v="1"/>
    <n v="106.72"/>
    <n v="0"/>
    <n v="106.72"/>
    <n v="12.806399999999998"/>
    <n v="119.5264"/>
    <n v="2"/>
  </r>
  <r>
    <s v="ORD101513"/>
    <x v="619"/>
    <x v="1239"/>
    <s v="Delhi"/>
    <x v="0"/>
    <n v="110044"/>
    <s v="MED009"/>
    <x v="21"/>
    <x v="6"/>
    <s v="Glenmark"/>
    <s v="Yes"/>
    <n v="1"/>
    <n v="88.45"/>
    <n v="0"/>
    <n v="5"/>
    <x v="5"/>
    <x v="1"/>
    <n v="1"/>
    <x v="1512"/>
    <n v="1"/>
    <n v="88.45"/>
    <n v="0"/>
    <n v="88.45"/>
    <n v="4.4225000000000003"/>
    <n v="92.872500000000002"/>
    <n v="1"/>
  </r>
  <r>
    <s v="ORD101514"/>
    <x v="636"/>
    <x v="1240"/>
    <s v="Bengaluru"/>
    <x v="8"/>
    <n v="560001"/>
    <s v="MED010"/>
    <x v="13"/>
    <x v="1"/>
    <s v="Sun Pharma"/>
    <s v="Yes"/>
    <n v="1"/>
    <n v="69.650000000000006"/>
    <n v="0"/>
    <n v="12"/>
    <x v="5"/>
    <x v="3"/>
    <n v="1"/>
    <x v="1513"/>
    <n v="1"/>
    <n v="69.650000000000006"/>
    <n v="0"/>
    <n v="69.650000000000006"/>
    <n v="8.3580000000000005"/>
    <n v="78.00800000000001"/>
    <n v="1"/>
  </r>
  <r>
    <s v="ORD101515"/>
    <x v="292"/>
    <x v="1241"/>
    <s v="Ahmedabad"/>
    <x v="6"/>
    <n v="380054"/>
    <s v="MED007"/>
    <x v="15"/>
    <x v="10"/>
    <s v="Sanofi"/>
    <s v="Yes"/>
    <n v="2"/>
    <n v="71.58"/>
    <n v="5"/>
    <n v="12"/>
    <x v="2"/>
    <x v="3"/>
    <n v="1"/>
    <x v="1514"/>
    <n v="1"/>
    <n v="143.16"/>
    <n v="7.1579999999999995"/>
    <n v="136.00200000000001"/>
    <n v="16.320240000000002"/>
    <n v="152.32224000000002"/>
    <n v="3"/>
  </r>
  <r>
    <s v="ORD101516"/>
    <x v="177"/>
    <x v="216"/>
    <s v="Gurugram"/>
    <x v="11"/>
    <n v="122018"/>
    <s v="MED008"/>
    <x v="7"/>
    <x v="6"/>
    <s v="Zydus"/>
    <s v="Yes"/>
    <n v="2"/>
    <n v="61"/>
    <n v="20"/>
    <n v="12"/>
    <x v="3"/>
    <x v="1"/>
    <n v="1"/>
    <x v="1515"/>
    <n v="1"/>
    <n v="122"/>
    <n v="24.4"/>
    <n v="97.6"/>
    <n v="11.711999999999998"/>
    <n v="109.312"/>
    <n v="5"/>
  </r>
  <r>
    <s v="ORD101516"/>
    <x v="421"/>
    <x v="1242"/>
    <s v="Chennai"/>
    <x v="7"/>
    <n v="600096"/>
    <s v="MED023"/>
    <x v="8"/>
    <x v="7"/>
    <s v="Lacto Calamine"/>
    <s v="No"/>
    <n v="1"/>
    <n v="332.71"/>
    <n v="5"/>
    <n v="5"/>
    <x v="0"/>
    <x v="1"/>
    <n v="1"/>
    <x v="1516"/>
    <n v="1"/>
    <n v="332.71"/>
    <n v="16.6355"/>
    <n v="316.0745"/>
    <n v="15.803725"/>
    <n v="331.87822499999999"/>
    <n v="2"/>
  </r>
  <r>
    <s v="ORD101518"/>
    <x v="30"/>
    <x v="1165"/>
    <s v="Surat"/>
    <x v="6"/>
    <n v="395017"/>
    <s v="MED010"/>
    <x v="13"/>
    <x v="1"/>
    <s v="Sun Pharma"/>
    <s v="Yes"/>
    <n v="1"/>
    <n v="66.22"/>
    <n v="15"/>
    <n v="12"/>
    <x v="5"/>
    <x v="1"/>
    <n v="1"/>
    <x v="1517"/>
    <n v="1"/>
    <n v="66.22"/>
    <n v="9.9329999999999998"/>
    <n v="56.286999999999999"/>
    <n v="6.7544399999999998"/>
    <n v="63.041440000000001"/>
    <n v="3"/>
  </r>
  <r>
    <s v="ORD101519"/>
    <x v="637"/>
    <x v="12"/>
    <s v="Bengaluru"/>
    <x v="8"/>
    <n v="560038"/>
    <s v="MED001"/>
    <x v="2"/>
    <x v="2"/>
    <s v="Cipla"/>
    <s v="No"/>
    <n v="1"/>
    <n v="31.99"/>
    <n v="5"/>
    <n v="12"/>
    <x v="0"/>
    <x v="3"/>
    <n v="1"/>
    <x v="1518"/>
    <n v="1"/>
    <n v="31.99"/>
    <n v="1.5994999999999999"/>
    <n v="30.390499999999999"/>
    <n v="3.6468599999999998"/>
    <n v="34.03736"/>
    <n v="2"/>
  </r>
  <r>
    <s v="ORD101520"/>
    <x v="589"/>
    <x v="665"/>
    <s v="Chennai"/>
    <x v="7"/>
    <n v="600018"/>
    <s v="MED024"/>
    <x v="0"/>
    <x v="0"/>
    <s v="Abbott"/>
    <s v="No"/>
    <n v="3"/>
    <n v="127.96"/>
    <n v="10"/>
    <n v="12"/>
    <x v="3"/>
    <x v="0"/>
    <n v="1"/>
    <x v="1519"/>
    <n v="1"/>
    <n v="383.88"/>
    <n v="38.388000000000005"/>
    <n v="345.49199999999996"/>
    <n v="41.459039999999995"/>
    <n v="386.95103999999998"/>
    <n v="2"/>
  </r>
  <r>
    <s v="ORD101521"/>
    <x v="117"/>
    <x v="1243"/>
    <s v="Lucknow"/>
    <x v="9"/>
    <n v="226016"/>
    <s v="MED012"/>
    <x v="29"/>
    <x v="3"/>
    <s v="Mankind"/>
    <s v="No"/>
    <n v="1"/>
    <n v="120.89"/>
    <n v="0"/>
    <n v="5"/>
    <x v="0"/>
    <x v="2"/>
    <n v="1"/>
    <x v="1520"/>
    <n v="1"/>
    <n v="120.89"/>
    <n v="0"/>
    <n v="120.89"/>
    <n v="6.0445000000000002"/>
    <n v="126.9345"/>
    <n v="2"/>
  </r>
  <r>
    <s v="ORD101522"/>
    <x v="638"/>
    <x v="1244"/>
    <s v="Pune"/>
    <x v="3"/>
    <n v="411001"/>
    <s v="MED016"/>
    <x v="17"/>
    <x v="11"/>
    <s v="Emcure"/>
    <s v="No"/>
    <n v="1"/>
    <n v="119.55"/>
    <n v="0"/>
    <n v="5"/>
    <x v="5"/>
    <x v="1"/>
    <n v="1"/>
    <x v="1521"/>
    <n v="1"/>
    <n v="119.55"/>
    <n v="0"/>
    <n v="119.55"/>
    <n v="5.9775"/>
    <n v="125.5275"/>
    <n v="2"/>
  </r>
  <r>
    <s v="ORD101523"/>
    <x v="327"/>
    <x v="1245"/>
    <s v="Ahmedabad"/>
    <x v="6"/>
    <n v="380058"/>
    <s v="MED014"/>
    <x v="19"/>
    <x v="3"/>
    <s v="Abbott"/>
    <s v="No"/>
    <n v="2"/>
    <n v="156.52000000000001"/>
    <n v="0"/>
    <n v="12"/>
    <x v="3"/>
    <x v="1"/>
    <n v="1"/>
    <x v="1522"/>
    <n v="1"/>
    <n v="313.04000000000002"/>
    <n v="0"/>
    <n v="313.04000000000002"/>
    <n v="37.564800000000005"/>
    <n v="350.60480000000001"/>
    <n v="2"/>
  </r>
  <r>
    <s v="ORD101524"/>
    <x v="254"/>
    <x v="1246"/>
    <s v="Pune"/>
    <x v="3"/>
    <n v="411038"/>
    <s v="MED004"/>
    <x v="5"/>
    <x v="5"/>
    <s v="Sun Pharma"/>
    <s v="Yes"/>
    <n v="1"/>
    <n v="97.15"/>
    <n v="5"/>
    <n v="5"/>
    <x v="3"/>
    <x v="3"/>
    <n v="1"/>
    <x v="1523"/>
    <n v="1"/>
    <n v="97.15"/>
    <n v="4.8574999999999999"/>
    <n v="92.292500000000004"/>
    <n v="4.6146250000000002"/>
    <n v="96.907125000000008"/>
    <n v="1"/>
  </r>
  <r>
    <s v="ORD101525"/>
    <x v="1"/>
    <x v="1247"/>
    <s v="Surat"/>
    <x v="6"/>
    <n v="395017"/>
    <s v="MED008"/>
    <x v="7"/>
    <x v="6"/>
    <s v="Zydus"/>
    <s v="Yes"/>
    <n v="2"/>
    <n v="56.13"/>
    <n v="5"/>
    <n v="12"/>
    <x v="3"/>
    <x v="1"/>
    <n v="1"/>
    <x v="1524"/>
    <n v="1"/>
    <n v="112.26"/>
    <n v="5.6130000000000004"/>
    <n v="106.64700000000001"/>
    <n v="12.797640000000001"/>
    <n v="119.44464000000001"/>
    <n v="1"/>
  </r>
  <r>
    <s v="ORD101525"/>
    <x v="200"/>
    <x v="1248"/>
    <s v="Jaipur"/>
    <x v="5"/>
    <n v="302017"/>
    <s v="MED006"/>
    <x v="18"/>
    <x v="10"/>
    <s v="USV"/>
    <s v="Yes"/>
    <n v="2"/>
    <n v="48.05"/>
    <n v="0"/>
    <n v="12"/>
    <x v="1"/>
    <x v="2"/>
    <n v="1"/>
    <x v="1525"/>
    <n v="1"/>
    <n v="96.1"/>
    <n v="0"/>
    <n v="96.1"/>
    <n v="11.531999999999998"/>
    <n v="107.63199999999999"/>
    <n v="2"/>
  </r>
  <r>
    <s v="ORD101525"/>
    <x v="534"/>
    <x v="412"/>
    <s v="Hyderabad"/>
    <x v="1"/>
    <n v="500084"/>
    <s v="MED030"/>
    <x v="28"/>
    <x v="8"/>
    <s v="Cipla"/>
    <s v="Yes"/>
    <n v="2"/>
    <n v="250.81"/>
    <n v="10"/>
    <n v="5"/>
    <x v="5"/>
    <x v="1"/>
    <n v="1"/>
    <x v="1526"/>
    <n v="1"/>
    <n v="501.62"/>
    <n v="50.161999999999999"/>
    <n v="451.45800000000003"/>
    <n v="22.572900000000001"/>
    <n v="474.03090000000003"/>
    <n v="2"/>
  </r>
  <r>
    <s v="ORD101525"/>
    <x v="162"/>
    <x v="1249"/>
    <s v="Lucknow"/>
    <x v="9"/>
    <n v="226001"/>
    <s v="MED001"/>
    <x v="2"/>
    <x v="2"/>
    <s v="Cipla"/>
    <s v="No"/>
    <n v="2"/>
    <n v="27.96"/>
    <n v="10"/>
    <n v="5"/>
    <x v="3"/>
    <x v="1"/>
    <n v="1"/>
    <x v="1527"/>
    <n v="1"/>
    <n v="55.92"/>
    <n v="5.5920000000000005"/>
    <n v="50.328000000000003"/>
    <n v="2.5164"/>
    <n v="52.8444"/>
    <n v="2"/>
  </r>
  <r>
    <s v="ORD101529"/>
    <x v="591"/>
    <x v="1250"/>
    <s v="Bengaluru"/>
    <x v="8"/>
    <n v="560001"/>
    <s v="MED010"/>
    <x v="13"/>
    <x v="1"/>
    <s v="Sun Pharma"/>
    <s v="Yes"/>
    <n v="2"/>
    <n v="74.11"/>
    <n v="0"/>
    <n v="5"/>
    <x v="0"/>
    <x v="1"/>
    <n v="1"/>
    <x v="1528"/>
    <n v="1"/>
    <n v="148.22"/>
    <n v="0"/>
    <n v="148.22"/>
    <n v="7.4110000000000005"/>
    <n v="155.631"/>
    <n v="1"/>
  </r>
  <r>
    <s v="ORD101530"/>
    <x v="199"/>
    <x v="567"/>
    <s v="Chandigarh"/>
    <x v="4"/>
    <n v="160022"/>
    <s v="MED014"/>
    <x v="19"/>
    <x v="3"/>
    <s v="Abbott"/>
    <s v="No"/>
    <n v="1"/>
    <n v="130.08000000000001"/>
    <n v="15"/>
    <n v="12"/>
    <x v="0"/>
    <x v="1"/>
    <n v="1"/>
    <x v="1529"/>
    <n v="1"/>
    <n v="130.08000000000001"/>
    <n v="19.512000000000004"/>
    <n v="110.56800000000001"/>
    <n v="13.268160000000002"/>
    <n v="123.83616000000001"/>
    <n v="2"/>
  </r>
  <r>
    <s v="ORD101531"/>
    <x v="15"/>
    <x v="186"/>
    <s v="Chandigarh"/>
    <x v="4"/>
    <n v="160001"/>
    <s v="MED027"/>
    <x v="12"/>
    <x v="9"/>
    <s v="Mankind"/>
    <s v="No"/>
    <n v="4"/>
    <n v="86.38"/>
    <n v="10"/>
    <n v="5"/>
    <x v="2"/>
    <x v="0"/>
    <n v="1"/>
    <x v="1530"/>
    <n v="1"/>
    <n v="345.52"/>
    <n v="34.552"/>
    <n v="310.96799999999996"/>
    <n v="15.548399999999997"/>
    <n v="326.51639999999998"/>
    <n v="2"/>
  </r>
  <r>
    <s v="ORD101531"/>
    <x v="639"/>
    <x v="894"/>
    <s v="Indore"/>
    <x v="2"/>
    <n v="452020"/>
    <s v="MED006"/>
    <x v="18"/>
    <x v="10"/>
    <s v="USV"/>
    <s v="Yes"/>
    <n v="1"/>
    <n v="45.92"/>
    <n v="5"/>
    <n v="18"/>
    <x v="5"/>
    <x v="2"/>
    <n v="1"/>
    <x v="1531"/>
    <n v="1"/>
    <n v="45.92"/>
    <n v="2.2960000000000003"/>
    <n v="43.624000000000002"/>
    <n v="7.8523200000000006"/>
    <n v="51.476320000000001"/>
    <n v="4"/>
  </r>
  <r>
    <s v="ORD101533"/>
    <x v="384"/>
    <x v="306"/>
    <s v="Lucknow"/>
    <x v="9"/>
    <n v="226024"/>
    <s v="MED018"/>
    <x v="14"/>
    <x v="8"/>
    <s v="Mankind"/>
    <s v="No"/>
    <n v="2"/>
    <n v="107.89"/>
    <n v="5"/>
    <n v="5"/>
    <x v="1"/>
    <x v="1"/>
    <n v="1"/>
    <x v="1532"/>
    <n v="1"/>
    <n v="215.78"/>
    <n v="10.789000000000001"/>
    <n v="204.99099999999999"/>
    <n v="10.249549999999999"/>
    <n v="215.24054999999998"/>
    <n v="3"/>
  </r>
  <r>
    <s v="ORD101534"/>
    <x v="351"/>
    <x v="1251"/>
    <s v="Surat"/>
    <x v="6"/>
    <n v="395010"/>
    <s v="MED024"/>
    <x v="0"/>
    <x v="0"/>
    <s v="Abbott"/>
    <s v="No"/>
    <n v="3"/>
    <n v="149.26"/>
    <n v="0"/>
    <n v="5"/>
    <x v="5"/>
    <x v="3"/>
    <n v="1"/>
    <x v="1533"/>
    <n v="1"/>
    <n v="447.78"/>
    <n v="0"/>
    <n v="447.78"/>
    <n v="22.388999999999996"/>
    <n v="470.16899999999998"/>
    <n v="1"/>
  </r>
  <r>
    <s v="ORD101535"/>
    <x v="618"/>
    <x v="1252"/>
    <s v="Gurugram"/>
    <x v="11"/>
    <n v="122001"/>
    <s v="MED023"/>
    <x v="8"/>
    <x v="7"/>
    <s v="Lacto Calamine"/>
    <s v="No"/>
    <n v="1"/>
    <n v="267.45999999999998"/>
    <n v="10"/>
    <n v="12"/>
    <x v="5"/>
    <x v="3"/>
    <n v="1"/>
    <x v="1534"/>
    <n v="1"/>
    <n v="267.45999999999998"/>
    <n v="26.745999999999999"/>
    <n v="240.71399999999997"/>
    <n v="28.885679999999997"/>
    <n v="269.59967999999998"/>
    <n v="2"/>
  </r>
  <r>
    <s v="ORD101536"/>
    <x v="458"/>
    <x v="513"/>
    <s v="Noida"/>
    <x v="9"/>
    <n v="201303"/>
    <s v="MED024"/>
    <x v="0"/>
    <x v="0"/>
    <s v="Abbott"/>
    <s v="No"/>
    <n v="3"/>
    <n v="120.73"/>
    <n v="0"/>
    <n v="5"/>
    <x v="2"/>
    <x v="1"/>
    <n v="1"/>
    <x v="1535"/>
    <n v="1"/>
    <n v="362.19"/>
    <n v="0"/>
    <n v="362.19"/>
    <n v="18.109500000000001"/>
    <n v="380.29950000000002"/>
    <n v="2"/>
  </r>
  <r>
    <s v="ORD101537"/>
    <x v="519"/>
    <x v="446"/>
    <s v="Surat"/>
    <x v="6"/>
    <n v="395001"/>
    <s v="MED003"/>
    <x v="6"/>
    <x v="4"/>
    <s v="Dr. Reddy's"/>
    <s v="No"/>
    <n v="1"/>
    <n v="28.82"/>
    <n v="5"/>
    <n v="12"/>
    <x v="4"/>
    <x v="1"/>
    <n v="1"/>
    <x v="1536"/>
    <n v="1"/>
    <n v="28.82"/>
    <n v="1.4409999999999998"/>
    <n v="27.379000000000001"/>
    <n v="3.2854800000000002"/>
    <n v="30.664480000000001"/>
    <n v="2"/>
  </r>
  <r>
    <s v="ORD101538"/>
    <x v="346"/>
    <x v="1253"/>
    <s v="Bengaluru"/>
    <x v="8"/>
    <n v="560001"/>
    <s v="MED002"/>
    <x v="22"/>
    <x v="2"/>
    <s v="Micro Labs"/>
    <s v="No"/>
    <n v="2"/>
    <n v="35.51"/>
    <n v="0"/>
    <n v="5"/>
    <x v="5"/>
    <x v="1"/>
    <n v="1"/>
    <x v="1537"/>
    <n v="1"/>
    <n v="71.02"/>
    <n v="0"/>
    <n v="71.02"/>
    <n v="3.5509999999999997"/>
    <n v="74.570999999999998"/>
    <n v="4"/>
  </r>
  <r>
    <s v="ORD101539"/>
    <x v="635"/>
    <x v="1254"/>
    <s v="Noida"/>
    <x v="9"/>
    <n v="201304"/>
    <s v="MED021"/>
    <x v="9"/>
    <x v="7"/>
    <s v="Cipla"/>
    <s v="No"/>
    <n v="2"/>
    <n v="88.49"/>
    <n v="5"/>
    <n v="5"/>
    <x v="4"/>
    <x v="1"/>
    <n v="1"/>
    <x v="1538"/>
    <n v="1"/>
    <n v="176.98"/>
    <n v="8.8490000000000002"/>
    <n v="168.131"/>
    <n v="8.4065499999999993"/>
    <n v="176.53755000000001"/>
    <n v="4"/>
  </r>
  <r>
    <s v="ORD101539"/>
    <x v="546"/>
    <x v="34"/>
    <s v="Delhi"/>
    <x v="0"/>
    <n v="110001"/>
    <s v="MED025"/>
    <x v="27"/>
    <x v="0"/>
    <s v="Blue Cross"/>
    <s v="Yes"/>
    <n v="2"/>
    <n v="57.62"/>
    <n v="10"/>
    <n v="5"/>
    <x v="4"/>
    <x v="1"/>
    <n v="1"/>
    <x v="1539"/>
    <n v="1"/>
    <n v="115.24"/>
    <n v="11.523999999999999"/>
    <n v="103.71599999999999"/>
    <n v="5.1857999999999995"/>
    <n v="108.90179999999999"/>
    <n v="2"/>
  </r>
  <r>
    <s v="ORD101541"/>
    <x v="363"/>
    <x v="1255"/>
    <s v="Mumbai"/>
    <x v="3"/>
    <n v="400093"/>
    <s v="MED003"/>
    <x v="6"/>
    <x v="4"/>
    <s v="Dr. Reddy's"/>
    <s v="No"/>
    <n v="2"/>
    <n v="28.27"/>
    <n v="10"/>
    <n v="12"/>
    <x v="3"/>
    <x v="2"/>
    <n v="1"/>
    <x v="1540"/>
    <n v="1"/>
    <n v="56.54"/>
    <n v="5.6539999999999999"/>
    <n v="50.885999999999996"/>
    <n v="6.1063199999999993"/>
    <n v="56.992319999999992"/>
    <n v="1"/>
  </r>
  <r>
    <s v="ORD101541"/>
    <x v="368"/>
    <x v="1256"/>
    <s v="Lucknow"/>
    <x v="9"/>
    <n v="226001"/>
    <s v="MED001"/>
    <x v="2"/>
    <x v="2"/>
    <s v="Cipla"/>
    <s v="No"/>
    <n v="2"/>
    <n v="34.409999999999997"/>
    <n v="5"/>
    <n v="18"/>
    <x v="5"/>
    <x v="1"/>
    <n v="1"/>
    <x v="1541"/>
    <n v="1"/>
    <n v="68.819999999999993"/>
    <n v="3.4409999999999998"/>
    <n v="65.378999999999991"/>
    <n v="11.768219999999999"/>
    <n v="77.14721999999999"/>
    <n v="2"/>
  </r>
  <r>
    <s v="ORD101543"/>
    <x v="38"/>
    <x v="1015"/>
    <s v="Mumbai"/>
    <x v="3"/>
    <n v="400069"/>
    <s v="MED018"/>
    <x v="14"/>
    <x v="8"/>
    <s v="Mankind"/>
    <s v="No"/>
    <n v="3"/>
    <n v="119.84"/>
    <n v="5"/>
    <n v="12"/>
    <x v="1"/>
    <x v="1"/>
    <n v="1"/>
    <x v="1542"/>
    <n v="1"/>
    <n v="359.52"/>
    <n v="17.975999999999999"/>
    <n v="341.54399999999998"/>
    <n v="40.985280000000003"/>
    <n v="382.52927999999997"/>
    <n v="1"/>
  </r>
  <r>
    <s v="ORD101544"/>
    <x v="70"/>
    <x v="130"/>
    <s v="Lucknow"/>
    <x v="9"/>
    <n v="226021"/>
    <s v="MED026"/>
    <x v="20"/>
    <x v="9"/>
    <s v="Cipla"/>
    <s v="No"/>
    <n v="1"/>
    <n v="186.67"/>
    <n v="0"/>
    <n v="12"/>
    <x v="0"/>
    <x v="1"/>
    <n v="1"/>
    <x v="1543"/>
    <n v="1"/>
    <n v="186.67"/>
    <n v="0"/>
    <n v="186.67"/>
    <n v="22.400400000000001"/>
    <n v="209.07039999999998"/>
    <n v="2"/>
  </r>
  <r>
    <s v="ORD101545"/>
    <x v="628"/>
    <x v="339"/>
    <s v="Chennai"/>
    <x v="7"/>
    <n v="600100"/>
    <s v="MED029"/>
    <x v="10"/>
    <x v="8"/>
    <s v="Sun Pharma"/>
    <s v="Yes"/>
    <n v="1"/>
    <n v="95.38"/>
    <n v="5"/>
    <n v="5"/>
    <x v="4"/>
    <x v="1"/>
    <n v="1"/>
    <x v="1544"/>
    <n v="1"/>
    <n v="95.38"/>
    <n v="4.7690000000000001"/>
    <n v="90.61099999999999"/>
    <n v="4.5305499999999999"/>
    <n v="95.141549999999995"/>
    <n v="3"/>
  </r>
  <r>
    <s v="ORD101546"/>
    <x v="271"/>
    <x v="1257"/>
    <s v="Hyderabad"/>
    <x v="1"/>
    <n v="500081"/>
    <s v="MED014"/>
    <x v="19"/>
    <x v="3"/>
    <s v="Abbott"/>
    <s v="No"/>
    <n v="1"/>
    <n v="138.15"/>
    <n v="0"/>
    <n v="5"/>
    <x v="3"/>
    <x v="1"/>
    <n v="1"/>
    <x v="1545"/>
    <n v="1"/>
    <n v="138.15"/>
    <n v="0"/>
    <n v="138.15"/>
    <n v="6.9074999999999998"/>
    <n v="145.0575"/>
    <n v="4"/>
  </r>
  <r>
    <s v="ORD101547"/>
    <x v="324"/>
    <x v="1258"/>
    <s v="Lucknow"/>
    <x v="9"/>
    <n v="226001"/>
    <s v="MED013"/>
    <x v="16"/>
    <x v="3"/>
    <s v="Himalaya"/>
    <s v="No"/>
    <n v="3"/>
    <n v="164.67"/>
    <n v="0"/>
    <n v="12"/>
    <x v="1"/>
    <x v="1"/>
    <n v="1"/>
    <x v="1546"/>
    <n v="1"/>
    <n v="494.01"/>
    <n v="0"/>
    <n v="494.01"/>
    <n v="59.281199999999998"/>
    <n v="553.2912"/>
    <n v="2"/>
  </r>
  <r>
    <s v="ORD101548"/>
    <x v="117"/>
    <x v="1259"/>
    <s v="Jaipur"/>
    <x v="5"/>
    <n v="302033"/>
    <s v="MED015"/>
    <x v="24"/>
    <x v="11"/>
    <s v="Abbott"/>
    <s v="No"/>
    <n v="2"/>
    <n v="52.43"/>
    <n v="0"/>
    <n v="12"/>
    <x v="2"/>
    <x v="1"/>
    <n v="1"/>
    <x v="1547"/>
    <n v="1"/>
    <n v="104.86"/>
    <n v="0"/>
    <n v="104.86"/>
    <n v="12.5832"/>
    <n v="117.4432"/>
    <n v="2"/>
  </r>
  <r>
    <s v="ORD101548"/>
    <x v="223"/>
    <x v="1260"/>
    <s v="Delhi"/>
    <x v="0"/>
    <n v="110085"/>
    <s v="MED030"/>
    <x v="28"/>
    <x v="8"/>
    <s v="Cipla"/>
    <s v="Yes"/>
    <n v="1"/>
    <n v="280.94"/>
    <n v="10"/>
    <n v="5"/>
    <x v="5"/>
    <x v="1"/>
    <n v="1"/>
    <x v="1548"/>
    <n v="1"/>
    <n v="280.94"/>
    <n v="28.094000000000001"/>
    <n v="252.846"/>
    <n v="12.642300000000001"/>
    <n v="265.48829999999998"/>
    <n v="3"/>
  </r>
  <r>
    <s v="ORD101550"/>
    <x v="270"/>
    <x v="748"/>
    <s v="Bengaluru"/>
    <x v="8"/>
    <n v="560034"/>
    <s v="MED018"/>
    <x v="14"/>
    <x v="8"/>
    <s v="Mankind"/>
    <s v="No"/>
    <n v="5"/>
    <n v="116.68"/>
    <n v="15"/>
    <n v="12"/>
    <x v="1"/>
    <x v="1"/>
    <n v="1"/>
    <x v="1549"/>
    <n v="1"/>
    <n v="583.40000000000009"/>
    <n v="87.510000000000019"/>
    <n v="495.8900000000001"/>
    <n v="59.506800000000013"/>
    <n v="555.3968000000001"/>
    <n v="2"/>
  </r>
  <r>
    <s v="ORD101551"/>
    <x v="445"/>
    <x v="1261"/>
    <s v="Chennai"/>
    <x v="7"/>
    <n v="600040"/>
    <s v="MED008"/>
    <x v="7"/>
    <x v="6"/>
    <s v="Zydus"/>
    <s v="Yes"/>
    <n v="1"/>
    <n v="55.66"/>
    <n v="10"/>
    <n v="12"/>
    <x v="3"/>
    <x v="1"/>
    <n v="1"/>
    <x v="1550"/>
    <n v="1"/>
    <n v="55.66"/>
    <n v="5.5659999999999989"/>
    <n v="50.093999999999994"/>
    <n v="6.0112799999999993"/>
    <n v="56.105279999999993"/>
    <n v="3"/>
  </r>
  <r>
    <s v="ORD101552"/>
    <x v="211"/>
    <x v="1262"/>
    <s v="Chandigarh"/>
    <x v="4"/>
    <n v="160017"/>
    <s v="MED024"/>
    <x v="0"/>
    <x v="0"/>
    <s v="Abbott"/>
    <s v="No"/>
    <n v="1"/>
    <n v="129.65"/>
    <n v="0"/>
    <n v="12"/>
    <x v="4"/>
    <x v="0"/>
    <n v="1"/>
    <x v="1551"/>
    <n v="1"/>
    <n v="129.65"/>
    <n v="0"/>
    <n v="129.65"/>
    <n v="15.558000000000002"/>
    <n v="145.208"/>
    <n v="1"/>
  </r>
  <r>
    <s v="ORD101553"/>
    <x v="444"/>
    <x v="94"/>
    <s v="Chennai"/>
    <x v="7"/>
    <n v="600096"/>
    <s v="MED003"/>
    <x v="6"/>
    <x v="4"/>
    <s v="Dr. Reddy's"/>
    <s v="No"/>
    <n v="2"/>
    <n v="24.95"/>
    <n v="5"/>
    <n v="18"/>
    <x v="2"/>
    <x v="2"/>
    <n v="1"/>
    <x v="1552"/>
    <n v="1"/>
    <n v="49.9"/>
    <n v="2.4950000000000001"/>
    <n v="47.405000000000001"/>
    <n v="8.5328999999999997"/>
    <n v="55.937899999999999"/>
    <n v="7"/>
  </r>
  <r>
    <s v="ORD101554"/>
    <x v="133"/>
    <x v="477"/>
    <s v="Chennai"/>
    <x v="7"/>
    <n v="600040"/>
    <s v="MED028"/>
    <x v="3"/>
    <x v="3"/>
    <s v="Abbott"/>
    <s v="No"/>
    <n v="4"/>
    <n v="102.34"/>
    <n v="10"/>
    <n v="18"/>
    <x v="4"/>
    <x v="1"/>
    <n v="1"/>
    <x v="1553"/>
    <n v="1"/>
    <n v="409.36"/>
    <n v="40.936000000000007"/>
    <n v="368.42399999999998"/>
    <n v="66.31631999999999"/>
    <n v="434.74032"/>
    <n v="3"/>
  </r>
  <r>
    <s v="ORD101555"/>
    <x v="538"/>
    <x v="1263"/>
    <s v="Mumbai"/>
    <x v="3"/>
    <n v="400093"/>
    <s v="MED016"/>
    <x v="17"/>
    <x v="11"/>
    <s v="Emcure"/>
    <s v="No"/>
    <n v="1"/>
    <n v="104.06"/>
    <n v="5"/>
    <n v="5"/>
    <x v="5"/>
    <x v="1"/>
    <n v="1"/>
    <x v="1554"/>
    <n v="1"/>
    <n v="104.06"/>
    <n v="5.2029999999999994"/>
    <n v="98.856999999999999"/>
    <n v="4.94285"/>
    <n v="103.79984999999999"/>
    <n v="3"/>
  </r>
  <r>
    <s v="ORD101556"/>
    <x v="589"/>
    <x v="175"/>
    <s v="Hyderabad"/>
    <x v="1"/>
    <n v="500081"/>
    <s v="MED018"/>
    <x v="14"/>
    <x v="8"/>
    <s v="Mankind"/>
    <s v="No"/>
    <n v="2"/>
    <n v="117.31"/>
    <n v="10"/>
    <n v="5"/>
    <x v="3"/>
    <x v="1"/>
    <n v="1"/>
    <x v="1555"/>
    <n v="1"/>
    <n v="234.62"/>
    <n v="23.462"/>
    <n v="211.15800000000002"/>
    <n v="10.5579"/>
    <n v="221.7159"/>
    <n v="2"/>
  </r>
  <r>
    <s v="ORD101557"/>
    <x v="41"/>
    <x v="1264"/>
    <s v="Chandigarh"/>
    <x v="4"/>
    <n v="160017"/>
    <s v="MED023"/>
    <x v="8"/>
    <x v="7"/>
    <s v="Lacto Calamine"/>
    <s v="No"/>
    <n v="1"/>
    <n v="286.51"/>
    <n v="10"/>
    <n v="5"/>
    <x v="2"/>
    <x v="1"/>
    <n v="1"/>
    <x v="1556"/>
    <n v="1"/>
    <n v="286.51"/>
    <n v="28.651"/>
    <n v="257.85899999999998"/>
    <n v="12.892949999999999"/>
    <n v="270.75194999999997"/>
    <n v="3"/>
  </r>
  <r>
    <s v="ORD101558"/>
    <x v="640"/>
    <x v="1265"/>
    <s v="Indore"/>
    <x v="2"/>
    <n v="452010"/>
    <s v="MED017"/>
    <x v="1"/>
    <x v="1"/>
    <s v="Abbott"/>
    <s v="No"/>
    <n v="1"/>
    <n v="130.28"/>
    <n v="10"/>
    <n v="12"/>
    <x v="2"/>
    <x v="1"/>
    <n v="1"/>
    <x v="1557"/>
    <n v="1"/>
    <n v="130.28"/>
    <n v="13.027999999999999"/>
    <n v="117.25200000000001"/>
    <n v="14.070240000000002"/>
    <n v="131.32224000000002"/>
    <n v="1"/>
  </r>
  <r>
    <s v="ORD101558"/>
    <x v="630"/>
    <x v="265"/>
    <s v="Ahmedabad"/>
    <x v="6"/>
    <n v="380061"/>
    <s v="MED017"/>
    <x v="1"/>
    <x v="1"/>
    <s v="Abbott"/>
    <s v="No"/>
    <n v="2"/>
    <n v="150.82"/>
    <n v="0"/>
    <n v="5"/>
    <x v="2"/>
    <x v="1"/>
    <n v="1"/>
    <x v="1558"/>
    <n v="1"/>
    <n v="301.64"/>
    <n v="0"/>
    <n v="301.64"/>
    <n v="15.081999999999999"/>
    <n v="316.72199999999998"/>
    <n v="4"/>
  </r>
  <r>
    <s v="ORD101560"/>
    <x v="632"/>
    <x v="923"/>
    <s v="Hyderabad"/>
    <x v="1"/>
    <n v="500001"/>
    <s v="MED016"/>
    <x v="17"/>
    <x v="11"/>
    <s v="Emcure"/>
    <s v="No"/>
    <n v="1"/>
    <n v="103.88"/>
    <n v="5"/>
    <n v="5"/>
    <x v="1"/>
    <x v="1"/>
    <n v="1"/>
    <x v="1559"/>
    <n v="1"/>
    <n v="103.88"/>
    <n v="5.194"/>
    <n v="98.685999999999993"/>
    <n v="4.9342999999999995"/>
    <n v="103.62029999999999"/>
    <n v="4"/>
  </r>
  <r>
    <s v="ORD101561"/>
    <x v="567"/>
    <x v="1266"/>
    <s v="Lucknow"/>
    <x v="9"/>
    <n v="226001"/>
    <s v="MED025"/>
    <x v="27"/>
    <x v="0"/>
    <s v="Blue Cross"/>
    <s v="Yes"/>
    <n v="2"/>
    <n v="70.510000000000005"/>
    <n v="5"/>
    <n v="12"/>
    <x v="1"/>
    <x v="0"/>
    <n v="1"/>
    <x v="1560"/>
    <n v="1"/>
    <n v="141.02000000000001"/>
    <n v="7.0510000000000002"/>
    <n v="133.96900000000002"/>
    <n v="16.076280000000001"/>
    <n v="150.04528000000002"/>
    <n v="0"/>
  </r>
  <r>
    <s v="ORD101562"/>
    <x v="641"/>
    <x v="842"/>
    <s v="Delhi"/>
    <x v="0"/>
    <n v="110085"/>
    <s v="MED030"/>
    <x v="28"/>
    <x v="8"/>
    <s v="Cipla"/>
    <s v="Yes"/>
    <n v="1"/>
    <n v="313.93"/>
    <n v="20"/>
    <n v="5"/>
    <x v="0"/>
    <x v="2"/>
    <n v="1"/>
    <x v="1561"/>
    <n v="1"/>
    <n v="313.93"/>
    <n v="62.786000000000001"/>
    <n v="251.14400000000001"/>
    <n v="12.5572"/>
    <n v="263.70120000000003"/>
    <n v="5"/>
  </r>
  <r>
    <s v="ORD101563"/>
    <x v="14"/>
    <x v="309"/>
    <s v="Bengaluru"/>
    <x v="8"/>
    <n v="560038"/>
    <s v="MED027"/>
    <x v="12"/>
    <x v="9"/>
    <s v="Mankind"/>
    <s v="No"/>
    <n v="2"/>
    <n v="107.31"/>
    <n v="0"/>
    <n v="12"/>
    <x v="1"/>
    <x v="3"/>
    <n v="1"/>
    <x v="1562"/>
    <n v="1"/>
    <n v="214.62"/>
    <n v="0"/>
    <n v="214.62"/>
    <n v="25.7544"/>
    <n v="240.37440000000001"/>
    <n v="4"/>
  </r>
  <r>
    <s v="ORD101564"/>
    <x v="642"/>
    <x v="1267"/>
    <s v="Lucknow"/>
    <x v="9"/>
    <n v="226010"/>
    <s v="MED004"/>
    <x v="5"/>
    <x v="5"/>
    <s v="Sun Pharma"/>
    <s v="Yes"/>
    <n v="5"/>
    <n v="123.77"/>
    <n v="15"/>
    <n v="12"/>
    <x v="1"/>
    <x v="2"/>
    <n v="1"/>
    <x v="1563"/>
    <n v="1"/>
    <n v="618.85"/>
    <n v="92.827500000000001"/>
    <n v="526.02250000000004"/>
    <n v="63.122700000000002"/>
    <n v="589.14520000000005"/>
    <n v="1"/>
  </r>
  <r>
    <s v="ORD101565"/>
    <x v="308"/>
    <x v="1268"/>
    <s v="Surat"/>
    <x v="6"/>
    <n v="395017"/>
    <s v="MED002"/>
    <x v="22"/>
    <x v="2"/>
    <s v="Micro Labs"/>
    <s v="No"/>
    <n v="1"/>
    <n v="33.380000000000003"/>
    <n v="10"/>
    <n v="12"/>
    <x v="4"/>
    <x v="1"/>
    <n v="1"/>
    <x v="1564"/>
    <n v="1"/>
    <n v="33.380000000000003"/>
    <n v="3.3380000000000001"/>
    <n v="30.042000000000002"/>
    <n v="3.6050400000000002"/>
    <n v="33.647040000000004"/>
    <n v="2"/>
  </r>
  <r>
    <s v="ORD101566"/>
    <x v="197"/>
    <x v="436"/>
    <s v="Kolkata"/>
    <x v="10"/>
    <n v="700019"/>
    <s v="MED017"/>
    <x v="1"/>
    <x v="1"/>
    <s v="Abbott"/>
    <s v="No"/>
    <n v="2"/>
    <n v="149.35"/>
    <n v="5"/>
    <n v="12"/>
    <x v="2"/>
    <x v="1"/>
    <n v="1"/>
    <x v="1565"/>
    <n v="1"/>
    <n v="298.7"/>
    <n v="14.935"/>
    <n v="283.76499999999999"/>
    <n v="34.0518"/>
    <n v="317.8168"/>
    <n v="2"/>
  </r>
  <r>
    <s v="ORD101567"/>
    <x v="519"/>
    <x v="1269"/>
    <s v="Jaipur"/>
    <x v="5"/>
    <n v="302001"/>
    <s v="MED005"/>
    <x v="11"/>
    <x v="5"/>
    <s v="Cipla"/>
    <s v="Yes"/>
    <n v="1"/>
    <n v="95.18"/>
    <n v="5"/>
    <n v="12"/>
    <x v="0"/>
    <x v="1"/>
    <n v="1"/>
    <x v="1566"/>
    <n v="1"/>
    <n v="95.18"/>
    <n v="4.7590000000000003"/>
    <n v="90.421000000000006"/>
    <n v="10.850520000000001"/>
    <n v="101.27152000000001"/>
    <n v="1"/>
  </r>
  <r>
    <s v="ORD101568"/>
    <x v="46"/>
    <x v="698"/>
    <s v="Indore"/>
    <x v="2"/>
    <n v="452001"/>
    <s v="MED024"/>
    <x v="0"/>
    <x v="0"/>
    <s v="Abbott"/>
    <s v="No"/>
    <n v="1"/>
    <n v="137.74"/>
    <n v="5"/>
    <n v="18"/>
    <x v="4"/>
    <x v="1"/>
    <n v="1"/>
    <x v="1567"/>
    <n v="1"/>
    <n v="137.74"/>
    <n v="6.8870000000000005"/>
    <n v="130.85300000000001"/>
    <n v="23.553540000000002"/>
    <n v="154.40654000000001"/>
    <n v="4"/>
  </r>
  <r>
    <s v="ORD101569"/>
    <x v="622"/>
    <x v="1270"/>
    <s v="Ahmedabad"/>
    <x v="6"/>
    <n v="380061"/>
    <s v="MED030"/>
    <x v="28"/>
    <x v="8"/>
    <s v="Cipla"/>
    <s v="Yes"/>
    <n v="1"/>
    <n v="284.3"/>
    <n v="10"/>
    <n v="5"/>
    <x v="3"/>
    <x v="1"/>
    <n v="1"/>
    <x v="1568"/>
    <n v="1"/>
    <n v="284.3"/>
    <n v="28.43"/>
    <n v="255.87"/>
    <n v="12.7935"/>
    <n v="268.6635"/>
    <n v="4"/>
  </r>
  <r>
    <s v="ORD101569"/>
    <x v="480"/>
    <x v="1271"/>
    <s v="Gurugram"/>
    <x v="11"/>
    <n v="122018"/>
    <s v="MED028"/>
    <x v="3"/>
    <x v="3"/>
    <s v="Abbott"/>
    <s v="No"/>
    <n v="1"/>
    <n v="98.05"/>
    <n v="0"/>
    <n v="5"/>
    <x v="2"/>
    <x v="2"/>
    <n v="1"/>
    <x v="1569"/>
    <n v="1"/>
    <n v="98.05"/>
    <n v="0"/>
    <n v="98.05"/>
    <n v="4.9024999999999999"/>
    <n v="102.9525"/>
    <n v="0"/>
  </r>
  <r>
    <s v="ORD101571"/>
    <x v="643"/>
    <x v="1272"/>
    <s v="Indore"/>
    <x v="2"/>
    <n v="452016"/>
    <s v="MED028"/>
    <x v="3"/>
    <x v="3"/>
    <s v="Abbott"/>
    <s v="No"/>
    <n v="3"/>
    <n v="108.27"/>
    <n v="10"/>
    <n v="5"/>
    <x v="3"/>
    <x v="1"/>
    <n v="1"/>
    <x v="1570"/>
    <n v="1"/>
    <n v="324.81"/>
    <n v="32.481000000000002"/>
    <n v="292.32900000000001"/>
    <n v="14.61645"/>
    <n v="306.94544999999999"/>
    <n v="1"/>
  </r>
  <r>
    <s v="ORD101571"/>
    <x v="74"/>
    <x v="1273"/>
    <s v="Hyderabad"/>
    <x v="1"/>
    <n v="500090"/>
    <s v="MED009"/>
    <x v="21"/>
    <x v="6"/>
    <s v="Glenmark"/>
    <s v="Yes"/>
    <n v="4"/>
    <n v="85.89"/>
    <n v="10"/>
    <n v="12"/>
    <x v="2"/>
    <x v="0"/>
    <n v="1"/>
    <x v="1571"/>
    <n v="1"/>
    <n v="343.56"/>
    <n v="34.356000000000002"/>
    <n v="309.20400000000001"/>
    <n v="37.104480000000002"/>
    <n v="346.30848000000003"/>
    <n v="0"/>
  </r>
  <r>
    <s v="ORD101573"/>
    <x v="110"/>
    <x v="1274"/>
    <s v="Indore"/>
    <x v="2"/>
    <n v="452010"/>
    <s v="MED016"/>
    <x v="17"/>
    <x v="11"/>
    <s v="Emcure"/>
    <s v="No"/>
    <n v="2"/>
    <n v="108.31"/>
    <n v="15"/>
    <n v="12"/>
    <x v="5"/>
    <x v="1"/>
    <n v="1"/>
    <x v="1572"/>
    <n v="1"/>
    <n v="216.62"/>
    <n v="32.493000000000002"/>
    <n v="184.12700000000001"/>
    <n v="22.095240000000004"/>
    <n v="206.22224"/>
    <n v="3"/>
  </r>
  <r>
    <s v="ORD101574"/>
    <x v="320"/>
    <x v="1275"/>
    <s v="Hyderabad"/>
    <x v="1"/>
    <n v="500032"/>
    <s v="MED010"/>
    <x v="13"/>
    <x v="1"/>
    <s v="Sun Pharma"/>
    <s v="Yes"/>
    <n v="4"/>
    <n v="61.69"/>
    <n v="5"/>
    <n v="12"/>
    <x v="4"/>
    <x v="1"/>
    <n v="1"/>
    <x v="1573"/>
    <n v="1"/>
    <n v="246.76"/>
    <n v="12.337999999999999"/>
    <n v="234.422"/>
    <n v="28.13064"/>
    <n v="262.55264"/>
    <n v="2"/>
  </r>
  <r>
    <s v="ORD101575"/>
    <x v="610"/>
    <x v="1276"/>
    <s v="Noida"/>
    <x v="9"/>
    <n v="201304"/>
    <s v="MED029"/>
    <x v="10"/>
    <x v="8"/>
    <s v="Sun Pharma"/>
    <s v="Yes"/>
    <n v="2"/>
    <n v="97.02"/>
    <n v="0"/>
    <n v="18"/>
    <x v="5"/>
    <x v="1"/>
    <n v="1"/>
    <x v="1574"/>
    <n v="1"/>
    <n v="194.04"/>
    <n v="0"/>
    <n v="194.04"/>
    <n v="34.927199999999999"/>
    <n v="228.96719999999999"/>
    <n v="2"/>
  </r>
  <r>
    <s v="ORD101575"/>
    <x v="610"/>
    <x v="1100"/>
    <s v="Ahmedabad"/>
    <x v="6"/>
    <n v="380061"/>
    <s v="MED023"/>
    <x v="8"/>
    <x v="7"/>
    <s v="Lacto Calamine"/>
    <s v="No"/>
    <n v="2"/>
    <n v="312.02"/>
    <n v="0"/>
    <n v="5"/>
    <x v="5"/>
    <x v="1"/>
    <n v="1"/>
    <x v="1575"/>
    <n v="1"/>
    <n v="624.04"/>
    <n v="0"/>
    <n v="624.04"/>
    <n v="31.201999999999998"/>
    <n v="655.24199999999996"/>
    <n v="3"/>
  </r>
  <r>
    <s v="ORD101577"/>
    <x v="644"/>
    <x v="1277"/>
    <s v="Bengaluru"/>
    <x v="8"/>
    <n v="560034"/>
    <s v="MED030"/>
    <x v="28"/>
    <x v="8"/>
    <s v="Cipla"/>
    <s v="Yes"/>
    <n v="1"/>
    <n v="327.39"/>
    <n v="20"/>
    <n v="12"/>
    <x v="1"/>
    <x v="0"/>
    <n v="1"/>
    <x v="1576"/>
    <n v="1"/>
    <n v="327.39"/>
    <n v="65.477999999999994"/>
    <n v="261.91199999999998"/>
    <n v="31.429439999999996"/>
    <n v="293.34143999999998"/>
    <n v="0"/>
  </r>
  <r>
    <s v="ORD101578"/>
    <x v="396"/>
    <x v="1278"/>
    <s v="Kolkata"/>
    <x v="10"/>
    <n v="700102"/>
    <s v="MED028"/>
    <x v="3"/>
    <x v="3"/>
    <s v="Abbott"/>
    <s v="No"/>
    <n v="3"/>
    <n v="105.6"/>
    <n v="5"/>
    <n v="12"/>
    <x v="3"/>
    <x v="3"/>
    <n v="1"/>
    <x v="1577"/>
    <n v="1"/>
    <n v="316.79999999999995"/>
    <n v="15.839999999999998"/>
    <n v="300.95999999999998"/>
    <n v="36.115199999999994"/>
    <n v="337.0752"/>
    <n v="0"/>
  </r>
  <r>
    <s v="ORD101578"/>
    <x v="418"/>
    <x v="1279"/>
    <s v="Bengaluru"/>
    <x v="8"/>
    <n v="560034"/>
    <s v="MED018"/>
    <x v="14"/>
    <x v="8"/>
    <s v="Mankind"/>
    <s v="No"/>
    <n v="3"/>
    <n v="119.19"/>
    <n v="10"/>
    <n v="12"/>
    <x v="2"/>
    <x v="2"/>
    <n v="1"/>
    <x v="1578"/>
    <n v="1"/>
    <n v="357.57"/>
    <n v="35.756999999999998"/>
    <n v="321.81299999999999"/>
    <n v="38.617559999999997"/>
    <n v="360.43056000000001"/>
    <n v="1"/>
  </r>
  <r>
    <s v="ORD101580"/>
    <x v="395"/>
    <x v="930"/>
    <s v="Gurugram"/>
    <x v="11"/>
    <n v="122002"/>
    <s v="MED017"/>
    <x v="1"/>
    <x v="1"/>
    <s v="Abbott"/>
    <s v="No"/>
    <n v="4"/>
    <n v="139.56"/>
    <n v="10"/>
    <n v="5"/>
    <x v="2"/>
    <x v="1"/>
    <n v="1"/>
    <x v="1579"/>
    <n v="1"/>
    <n v="558.24"/>
    <n v="55.823999999999998"/>
    <n v="502.416"/>
    <n v="25.120799999999999"/>
    <n v="527.53679999999997"/>
    <n v="3"/>
  </r>
  <r>
    <s v="ORD101581"/>
    <x v="319"/>
    <x v="1280"/>
    <s v="Gurugram"/>
    <x v="11"/>
    <n v="122016"/>
    <s v="MED005"/>
    <x v="11"/>
    <x v="5"/>
    <s v="Cipla"/>
    <s v="Yes"/>
    <n v="3"/>
    <n v="94.63"/>
    <n v="5"/>
    <n v="5"/>
    <x v="5"/>
    <x v="1"/>
    <n v="1"/>
    <x v="1580"/>
    <n v="1"/>
    <n v="283.89"/>
    <n v="14.194499999999998"/>
    <n v="269.69549999999998"/>
    <n v="13.484774999999999"/>
    <n v="283.18027499999999"/>
    <n v="1"/>
  </r>
  <r>
    <s v="ORD101582"/>
    <x v="19"/>
    <x v="1281"/>
    <s v="Kolkata"/>
    <x v="10"/>
    <n v="700091"/>
    <s v="MED021"/>
    <x v="9"/>
    <x v="7"/>
    <s v="Cipla"/>
    <s v="No"/>
    <n v="1"/>
    <n v="89.07"/>
    <n v="20"/>
    <n v="5"/>
    <x v="2"/>
    <x v="1"/>
    <n v="1"/>
    <x v="1581"/>
    <n v="1"/>
    <n v="89.07"/>
    <n v="17.814"/>
    <n v="71.256"/>
    <n v="3.5627999999999997"/>
    <n v="74.818799999999996"/>
    <n v="2"/>
  </r>
  <r>
    <s v="ORD101583"/>
    <x v="487"/>
    <x v="1282"/>
    <s v="Lucknow"/>
    <x v="9"/>
    <n v="226010"/>
    <s v="MED008"/>
    <x v="7"/>
    <x v="6"/>
    <s v="Zydus"/>
    <s v="Yes"/>
    <n v="1"/>
    <n v="65.650000000000006"/>
    <n v="15"/>
    <n v="18"/>
    <x v="5"/>
    <x v="1"/>
    <n v="1"/>
    <x v="1582"/>
    <n v="1"/>
    <n v="65.650000000000006"/>
    <n v="9.8475000000000019"/>
    <n v="55.802500000000002"/>
    <n v="10.044450000000001"/>
    <n v="65.846950000000007"/>
    <n v="2"/>
  </r>
  <r>
    <s v="ORD101584"/>
    <x v="9"/>
    <x v="1283"/>
    <s v="Delhi"/>
    <x v="0"/>
    <n v="110044"/>
    <s v="MED027"/>
    <x v="12"/>
    <x v="9"/>
    <s v="Mankind"/>
    <s v="No"/>
    <n v="3"/>
    <n v="90.9"/>
    <n v="0"/>
    <n v="5"/>
    <x v="3"/>
    <x v="1"/>
    <n v="1"/>
    <x v="1583"/>
    <n v="1"/>
    <n v="272.70000000000005"/>
    <n v="0"/>
    <n v="272.70000000000005"/>
    <n v="13.635000000000002"/>
    <n v="286.33500000000004"/>
    <n v="1"/>
  </r>
  <r>
    <s v="ORD101585"/>
    <x v="206"/>
    <x v="1284"/>
    <s v="Lucknow"/>
    <x v="9"/>
    <n v="226021"/>
    <s v="MED014"/>
    <x v="19"/>
    <x v="3"/>
    <s v="Abbott"/>
    <s v="No"/>
    <n v="1"/>
    <n v="149.1"/>
    <n v="10"/>
    <n v="5"/>
    <x v="5"/>
    <x v="2"/>
    <n v="1"/>
    <x v="1584"/>
    <n v="1"/>
    <n v="149.1"/>
    <n v="14.91"/>
    <n v="134.19"/>
    <n v="6.7095000000000002"/>
    <n v="140.89949999999999"/>
    <n v="0"/>
  </r>
  <r>
    <s v="ORD101586"/>
    <x v="132"/>
    <x v="1140"/>
    <s v="Chandigarh"/>
    <x v="4"/>
    <n v="160022"/>
    <s v="MED009"/>
    <x v="21"/>
    <x v="6"/>
    <s v="Glenmark"/>
    <s v="Yes"/>
    <n v="1"/>
    <n v="90.52"/>
    <n v="5"/>
    <n v="5"/>
    <x v="3"/>
    <x v="1"/>
    <n v="1"/>
    <x v="1585"/>
    <n v="1"/>
    <n v="90.52"/>
    <n v="4.5259999999999998"/>
    <n v="85.994"/>
    <n v="4.2997000000000005"/>
    <n v="90.293700000000001"/>
    <n v="4"/>
  </r>
  <r>
    <s v="ORD101587"/>
    <x v="543"/>
    <x v="442"/>
    <s v="Jaipur"/>
    <x v="5"/>
    <n v="302017"/>
    <s v="MED016"/>
    <x v="17"/>
    <x v="11"/>
    <s v="Emcure"/>
    <s v="No"/>
    <n v="3"/>
    <n v="95.19"/>
    <n v="10"/>
    <n v="5"/>
    <x v="5"/>
    <x v="2"/>
    <n v="1"/>
    <x v="1586"/>
    <n v="1"/>
    <n v="285.57"/>
    <n v="28.556999999999999"/>
    <n v="257.01299999999998"/>
    <n v="12.850649999999998"/>
    <n v="269.86364999999995"/>
    <n v="1"/>
  </r>
  <r>
    <s v="ORD101588"/>
    <x v="251"/>
    <x v="1285"/>
    <s v="Indore"/>
    <x v="2"/>
    <n v="452016"/>
    <s v="MED007"/>
    <x v="15"/>
    <x v="10"/>
    <s v="Sanofi"/>
    <s v="Yes"/>
    <n v="3"/>
    <n v="74.069999999999993"/>
    <n v="0"/>
    <n v="12"/>
    <x v="5"/>
    <x v="1"/>
    <n v="1"/>
    <x v="1587"/>
    <n v="1"/>
    <n v="222.20999999999998"/>
    <n v="0"/>
    <n v="222.20999999999998"/>
    <n v="26.665199999999995"/>
    <n v="248.87519999999998"/>
    <n v="4"/>
  </r>
  <r>
    <s v="ORD101589"/>
    <x v="320"/>
    <x v="1286"/>
    <s v="Indore"/>
    <x v="2"/>
    <n v="452018"/>
    <s v="MED006"/>
    <x v="18"/>
    <x v="10"/>
    <s v="USV"/>
    <s v="Yes"/>
    <n v="2"/>
    <n v="42.32"/>
    <n v="0"/>
    <n v="12"/>
    <x v="5"/>
    <x v="0"/>
    <n v="1"/>
    <x v="1588"/>
    <n v="1"/>
    <n v="84.64"/>
    <n v="0"/>
    <n v="84.64"/>
    <n v="10.1568"/>
    <n v="94.796800000000005"/>
    <n v="0"/>
  </r>
  <r>
    <s v="ORD101590"/>
    <x v="378"/>
    <x v="1287"/>
    <s v="Delhi"/>
    <x v="0"/>
    <n v="110001"/>
    <s v="MED004"/>
    <x v="5"/>
    <x v="5"/>
    <s v="Sun Pharma"/>
    <s v="Yes"/>
    <n v="3"/>
    <n v="119.47"/>
    <n v="5"/>
    <n v="5"/>
    <x v="3"/>
    <x v="1"/>
    <n v="1"/>
    <x v="1589"/>
    <n v="1"/>
    <n v="358.40999999999997"/>
    <n v="17.920499999999997"/>
    <n v="340.48949999999996"/>
    <n v="17.024474999999999"/>
    <n v="357.51397499999996"/>
    <n v="3"/>
  </r>
  <r>
    <s v="ORD101591"/>
    <x v="586"/>
    <x v="611"/>
    <s v="Indore"/>
    <x v="2"/>
    <n v="452020"/>
    <s v="MED028"/>
    <x v="3"/>
    <x v="3"/>
    <s v="Abbott"/>
    <s v="No"/>
    <n v="1"/>
    <n v="124.88"/>
    <n v="5"/>
    <n v="5"/>
    <x v="3"/>
    <x v="1"/>
    <n v="1"/>
    <x v="1590"/>
    <n v="1"/>
    <n v="124.88"/>
    <n v="6.2439999999999998"/>
    <n v="118.636"/>
    <n v="5.9317999999999991"/>
    <n v="124.56779999999999"/>
    <n v="2"/>
  </r>
  <r>
    <s v="ORD101591"/>
    <x v="309"/>
    <x v="1288"/>
    <s v="Mumbai"/>
    <x v="3"/>
    <n v="400093"/>
    <s v="MED028"/>
    <x v="3"/>
    <x v="3"/>
    <s v="Abbott"/>
    <s v="No"/>
    <n v="3"/>
    <n v="98.41"/>
    <n v="5"/>
    <n v="5"/>
    <x v="2"/>
    <x v="3"/>
    <n v="1"/>
    <x v="1591"/>
    <n v="1"/>
    <n v="295.23"/>
    <n v="14.761500000000002"/>
    <n v="280.46850000000001"/>
    <n v="14.023425"/>
    <n v="294.49192499999998"/>
    <n v="1"/>
  </r>
  <r>
    <s v="ORD101593"/>
    <x v="631"/>
    <x v="1289"/>
    <s v="Delhi"/>
    <x v="0"/>
    <n v="110044"/>
    <s v="MED024"/>
    <x v="0"/>
    <x v="0"/>
    <s v="Abbott"/>
    <s v="No"/>
    <n v="1"/>
    <n v="142.04"/>
    <n v="5"/>
    <n v="12"/>
    <x v="1"/>
    <x v="1"/>
    <n v="1"/>
    <x v="1592"/>
    <n v="1"/>
    <n v="142.04"/>
    <n v="7.1019999999999994"/>
    <n v="134.93799999999999"/>
    <n v="16.19256"/>
    <n v="151.13056"/>
    <n v="5"/>
  </r>
  <r>
    <s v="ORD101594"/>
    <x v="24"/>
    <x v="797"/>
    <s v="Ahmedabad"/>
    <x v="6"/>
    <n v="380015"/>
    <s v="MED029"/>
    <x v="10"/>
    <x v="8"/>
    <s v="Sun Pharma"/>
    <s v="Yes"/>
    <n v="1"/>
    <n v="96.91"/>
    <n v="15"/>
    <n v="18"/>
    <x v="5"/>
    <x v="1"/>
    <n v="1"/>
    <x v="1593"/>
    <n v="1"/>
    <n v="96.91"/>
    <n v="14.536499999999998"/>
    <n v="82.373499999999993"/>
    <n v="14.82723"/>
    <n v="97.200729999999993"/>
    <n v="3"/>
  </r>
  <r>
    <s v="ORD101595"/>
    <x v="476"/>
    <x v="1290"/>
    <s v="Mumbai"/>
    <x v="3"/>
    <n v="400001"/>
    <s v="MED024"/>
    <x v="0"/>
    <x v="0"/>
    <s v="Abbott"/>
    <s v="No"/>
    <n v="4"/>
    <n v="145.22999999999999"/>
    <n v="10"/>
    <n v="12"/>
    <x v="2"/>
    <x v="1"/>
    <n v="1"/>
    <x v="1594"/>
    <n v="1"/>
    <n v="580.91999999999996"/>
    <n v="58.091999999999999"/>
    <n v="522.82799999999997"/>
    <n v="62.739359999999998"/>
    <n v="585.56736000000001"/>
    <n v="1"/>
  </r>
  <r>
    <s v="ORD101596"/>
    <x v="329"/>
    <x v="1291"/>
    <s v="Kolkata"/>
    <x v="10"/>
    <n v="700019"/>
    <s v="MED030"/>
    <x v="28"/>
    <x v="8"/>
    <s v="Cipla"/>
    <s v="Yes"/>
    <n v="2"/>
    <n v="291.86"/>
    <n v="0"/>
    <n v="5"/>
    <x v="2"/>
    <x v="3"/>
    <n v="1"/>
    <x v="1595"/>
    <n v="1"/>
    <n v="583.72"/>
    <n v="0"/>
    <n v="583.72"/>
    <n v="29.186000000000003"/>
    <n v="612.90600000000006"/>
    <n v="1"/>
  </r>
  <r>
    <s v="ORD101597"/>
    <x v="451"/>
    <x v="934"/>
    <s v="Pune"/>
    <x v="3"/>
    <n v="411001"/>
    <s v="MED023"/>
    <x v="8"/>
    <x v="7"/>
    <s v="Lacto Calamine"/>
    <s v="No"/>
    <n v="4"/>
    <n v="279.48"/>
    <n v="15"/>
    <n v="12"/>
    <x v="1"/>
    <x v="1"/>
    <n v="1"/>
    <x v="1596"/>
    <n v="1"/>
    <n v="1117.92"/>
    <n v="167.68800000000002"/>
    <n v="950.23200000000008"/>
    <n v="114.02784000000001"/>
    <n v="1064.2598400000002"/>
    <n v="2"/>
  </r>
  <r>
    <s v="ORD101598"/>
    <x v="424"/>
    <x v="1292"/>
    <s v="Surat"/>
    <x v="6"/>
    <n v="395010"/>
    <s v="MED030"/>
    <x v="28"/>
    <x v="8"/>
    <s v="Cipla"/>
    <s v="Yes"/>
    <n v="1"/>
    <n v="258.62"/>
    <n v="10"/>
    <n v="5"/>
    <x v="0"/>
    <x v="1"/>
    <n v="1"/>
    <x v="1597"/>
    <n v="1"/>
    <n v="258.62"/>
    <n v="25.861999999999998"/>
    <n v="232.75800000000001"/>
    <n v="11.6379"/>
    <n v="244.39590000000001"/>
    <n v="1"/>
  </r>
  <r>
    <s v="ORD101599"/>
    <x v="379"/>
    <x v="1293"/>
    <s v="Jaipur"/>
    <x v="5"/>
    <n v="302021"/>
    <s v="MED022"/>
    <x v="25"/>
    <x v="7"/>
    <s v="Himalaya"/>
    <s v="No"/>
    <n v="1"/>
    <n v="176.1"/>
    <n v="5"/>
    <n v="5"/>
    <x v="0"/>
    <x v="1"/>
    <n v="1"/>
    <x v="1598"/>
    <n v="1"/>
    <n v="176.1"/>
    <n v="8.8049999999999997"/>
    <n v="167.29499999999999"/>
    <n v="8.364749999999999"/>
    <n v="175.65974999999997"/>
    <n v="1"/>
  </r>
  <r>
    <s v="ORD101600"/>
    <x v="520"/>
    <x v="1294"/>
    <s v="Jaipur"/>
    <x v="5"/>
    <n v="302033"/>
    <s v="MED010"/>
    <x v="13"/>
    <x v="1"/>
    <s v="Sun Pharma"/>
    <s v="Yes"/>
    <n v="1"/>
    <n v="72.8"/>
    <n v="10"/>
    <n v="5"/>
    <x v="4"/>
    <x v="1"/>
    <n v="1"/>
    <x v="1599"/>
    <n v="1"/>
    <n v="72.8"/>
    <n v="7.28"/>
    <n v="65.52"/>
    <n v="3.2759999999999998"/>
    <n v="68.795999999999992"/>
    <n v="3"/>
  </r>
  <r>
    <s v="ORD101600"/>
    <x v="27"/>
    <x v="1295"/>
    <s v="Jaipur"/>
    <x v="5"/>
    <n v="302017"/>
    <s v="MED002"/>
    <x v="22"/>
    <x v="2"/>
    <s v="Micro Labs"/>
    <s v="No"/>
    <n v="5"/>
    <n v="28.98"/>
    <n v="5"/>
    <n v="5"/>
    <x v="1"/>
    <x v="1"/>
    <n v="1"/>
    <x v="1600"/>
    <n v="1"/>
    <n v="144.9"/>
    <n v="7.2450000000000001"/>
    <n v="137.655"/>
    <n v="6.8827499999999997"/>
    <n v="144.53774999999999"/>
    <n v="1"/>
  </r>
  <r>
    <s v="ORD101602"/>
    <x v="224"/>
    <x v="752"/>
    <s v="Ahmedabad"/>
    <x v="6"/>
    <n v="380061"/>
    <s v="MED018"/>
    <x v="14"/>
    <x v="8"/>
    <s v="Mankind"/>
    <s v="No"/>
    <n v="1"/>
    <n v="105.6"/>
    <n v="5"/>
    <n v="12"/>
    <x v="2"/>
    <x v="1"/>
    <n v="1"/>
    <x v="1601"/>
    <n v="1"/>
    <n v="105.6"/>
    <n v="5.28"/>
    <n v="100.32"/>
    <n v="12.038399999999999"/>
    <n v="112.35839999999999"/>
    <n v="6"/>
  </r>
  <r>
    <s v="ORD101602"/>
    <x v="420"/>
    <x v="1296"/>
    <s v="Mumbai"/>
    <x v="3"/>
    <n v="400001"/>
    <s v="MED029"/>
    <x v="10"/>
    <x v="8"/>
    <s v="Sun Pharma"/>
    <s v="Yes"/>
    <n v="2"/>
    <n v="107.95"/>
    <n v="5"/>
    <n v="5"/>
    <x v="3"/>
    <x v="1"/>
    <n v="1"/>
    <x v="1602"/>
    <n v="1"/>
    <n v="215.9"/>
    <n v="10.795"/>
    <n v="205.10500000000002"/>
    <n v="10.25525"/>
    <n v="215.36025000000001"/>
    <n v="1"/>
  </r>
  <r>
    <s v="ORD101604"/>
    <x v="645"/>
    <x v="1297"/>
    <s v="Lucknow"/>
    <x v="9"/>
    <n v="226024"/>
    <s v="MED018"/>
    <x v="14"/>
    <x v="8"/>
    <s v="Mankind"/>
    <s v="No"/>
    <n v="1"/>
    <n v="126.96"/>
    <n v="10"/>
    <n v="18"/>
    <x v="1"/>
    <x v="1"/>
    <n v="1"/>
    <x v="1603"/>
    <n v="1"/>
    <n v="126.96"/>
    <n v="12.696"/>
    <n v="114.264"/>
    <n v="20.567519999999998"/>
    <n v="134.83151999999998"/>
    <n v="2"/>
  </r>
  <r>
    <s v="ORD101605"/>
    <x v="426"/>
    <x v="1298"/>
    <s v="Jaipur"/>
    <x v="5"/>
    <n v="302019"/>
    <s v="MED008"/>
    <x v="7"/>
    <x v="6"/>
    <s v="Zydus"/>
    <s v="Yes"/>
    <n v="4"/>
    <n v="68.760000000000005"/>
    <n v="0"/>
    <n v="18"/>
    <x v="1"/>
    <x v="1"/>
    <n v="1"/>
    <x v="1604"/>
    <n v="1"/>
    <n v="275.04000000000002"/>
    <n v="0"/>
    <n v="275.04000000000002"/>
    <n v="49.507200000000005"/>
    <n v="324.54720000000003"/>
    <n v="3"/>
  </r>
  <r>
    <s v="ORD101606"/>
    <x v="396"/>
    <x v="466"/>
    <s v="Ahmedabad"/>
    <x v="6"/>
    <n v="380058"/>
    <s v="MED024"/>
    <x v="0"/>
    <x v="0"/>
    <s v="Abbott"/>
    <s v="No"/>
    <n v="1"/>
    <n v="147.44"/>
    <n v="5"/>
    <n v="18"/>
    <x v="1"/>
    <x v="1"/>
    <n v="1"/>
    <x v="1605"/>
    <n v="1"/>
    <n v="147.44"/>
    <n v="7.3720000000000008"/>
    <n v="140.06799999999998"/>
    <n v="25.212239999999998"/>
    <n v="165.28023999999999"/>
    <n v="2"/>
  </r>
  <r>
    <s v="ORD101607"/>
    <x v="507"/>
    <x v="1299"/>
    <s v="Kolkata"/>
    <x v="10"/>
    <n v="700001"/>
    <s v="MED028"/>
    <x v="3"/>
    <x v="3"/>
    <s v="Abbott"/>
    <s v="No"/>
    <n v="4"/>
    <n v="103.81"/>
    <n v="5"/>
    <n v="5"/>
    <x v="4"/>
    <x v="1"/>
    <n v="1"/>
    <x v="1606"/>
    <n v="1"/>
    <n v="415.24"/>
    <n v="20.761999999999997"/>
    <n v="394.47800000000001"/>
    <n v="19.7239"/>
    <n v="414.20190000000002"/>
    <n v="3"/>
  </r>
  <r>
    <s v="ORD101608"/>
    <x v="314"/>
    <x v="1300"/>
    <s v="Chandigarh"/>
    <x v="4"/>
    <n v="160017"/>
    <s v="MED027"/>
    <x v="12"/>
    <x v="9"/>
    <s v="Mankind"/>
    <s v="No"/>
    <n v="1"/>
    <n v="89.34"/>
    <n v="5"/>
    <n v="18"/>
    <x v="0"/>
    <x v="0"/>
    <n v="1"/>
    <x v="1607"/>
    <n v="1"/>
    <n v="89.34"/>
    <n v="4.4670000000000005"/>
    <n v="84.873000000000005"/>
    <n v="15.277140000000001"/>
    <n v="100.15014000000001"/>
    <n v="1"/>
  </r>
  <r>
    <s v="ORD101609"/>
    <x v="326"/>
    <x v="1301"/>
    <s v="Delhi"/>
    <x v="0"/>
    <n v="110029"/>
    <s v="MED025"/>
    <x v="27"/>
    <x v="0"/>
    <s v="Blue Cross"/>
    <s v="Yes"/>
    <n v="1"/>
    <n v="74.55"/>
    <n v="15"/>
    <n v="18"/>
    <x v="1"/>
    <x v="1"/>
    <n v="1"/>
    <x v="1608"/>
    <n v="1"/>
    <n v="74.55"/>
    <n v="11.182499999999999"/>
    <n v="63.3675"/>
    <n v="11.40615"/>
    <n v="74.773650000000004"/>
    <n v="1"/>
  </r>
  <r>
    <s v="ORD101610"/>
    <x v="304"/>
    <x v="1302"/>
    <s v="Gurugram"/>
    <x v="11"/>
    <n v="122016"/>
    <s v="MED030"/>
    <x v="28"/>
    <x v="8"/>
    <s v="Cipla"/>
    <s v="Yes"/>
    <n v="1"/>
    <n v="326.33999999999997"/>
    <n v="0"/>
    <n v="12"/>
    <x v="1"/>
    <x v="1"/>
    <n v="1"/>
    <x v="1609"/>
    <n v="1"/>
    <n v="326.33999999999997"/>
    <n v="0"/>
    <n v="326.33999999999997"/>
    <n v="39.160800000000002"/>
    <n v="365.50079999999997"/>
    <n v="2"/>
  </r>
  <r>
    <s v="ORD101611"/>
    <x v="230"/>
    <x v="82"/>
    <s v="Chandigarh"/>
    <x v="4"/>
    <n v="160001"/>
    <s v="MED009"/>
    <x v="21"/>
    <x v="6"/>
    <s v="Glenmark"/>
    <s v="Yes"/>
    <n v="1"/>
    <n v="92.25"/>
    <n v="5"/>
    <n v="12"/>
    <x v="2"/>
    <x v="1"/>
    <n v="1"/>
    <x v="1610"/>
    <n v="1"/>
    <n v="92.25"/>
    <n v="4.6124999999999998"/>
    <n v="87.637500000000003"/>
    <n v="10.516500000000001"/>
    <n v="98.153999999999996"/>
    <n v="4"/>
  </r>
  <r>
    <s v="ORD101612"/>
    <x v="173"/>
    <x v="62"/>
    <s v="Pune"/>
    <x v="3"/>
    <n v="411057"/>
    <s v="MED026"/>
    <x v="20"/>
    <x v="9"/>
    <s v="Cipla"/>
    <s v="No"/>
    <n v="1"/>
    <n v="198.25"/>
    <n v="10"/>
    <n v="18"/>
    <x v="1"/>
    <x v="1"/>
    <n v="1"/>
    <x v="1611"/>
    <n v="1"/>
    <n v="198.25"/>
    <n v="19.824999999999999"/>
    <n v="178.42500000000001"/>
    <n v="32.116500000000002"/>
    <n v="210.54150000000001"/>
    <n v="3"/>
  </r>
  <r>
    <s v="ORD101613"/>
    <x v="137"/>
    <x v="1303"/>
    <s v="Bengaluru"/>
    <x v="8"/>
    <n v="560100"/>
    <s v="MED010"/>
    <x v="13"/>
    <x v="1"/>
    <s v="Sun Pharma"/>
    <s v="Yes"/>
    <n v="4"/>
    <n v="67.98"/>
    <n v="10"/>
    <n v="12"/>
    <x v="3"/>
    <x v="1"/>
    <n v="1"/>
    <x v="1612"/>
    <n v="1"/>
    <n v="271.92"/>
    <n v="27.192000000000004"/>
    <n v="244.72800000000001"/>
    <n v="29.367359999999998"/>
    <n v="274.09536000000003"/>
    <n v="1"/>
  </r>
  <r>
    <s v="ORD101614"/>
    <x v="642"/>
    <x v="657"/>
    <s v="Ahmedabad"/>
    <x v="6"/>
    <n v="380058"/>
    <s v="MED021"/>
    <x v="9"/>
    <x v="7"/>
    <s v="Cipla"/>
    <s v="No"/>
    <n v="2"/>
    <n v="82.3"/>
    <n v="10"/>
    <n v="5"/>
    <x v="0"/>
    <x v="2"/>
    <n v="1"/>
    <x v="1613"/>
    <n v="1"/>
    <n v="164.6"/>
    <n v="16.46"/>
    <n v="148.13999999999999"/>
    <n v="7.4069999999999991"/>
    <n v="155.547"/>
    <n v="6"/>
  </r>
  <r>
    <s v="ORD101615"/>
    <x v="297"/>
    <x v="145"/>
    <s v="Kolkata"/>
    <x v="10"/>
    <n v="700019"/>
    <s v="MED015"/>
    <x v="24"/>
    <x v="11"/>
    <s v="Abbott"/>
    <s v="No"/>
    <n v="1"/>
    <n v="44.78"/>
    <n v="10"/>
    <n v="18"/>
    <x v="0"/>
    <x v="3"/>
    <n v="1"/>
    <x v="1614"/>
    <n v="1"/>
    <n v="44.78"/>
    <n v="4.4779999999999998"/>
    <n v="40.302"/>
    <n v="7.2543600000000001"/>
    <n v="47.556359999999998"/>
    <n v="5"/>
  </r>
  <r>
    <s v="ORD101616"/>
    <x v="646"/>
    <x v="1259"/>
    <s v="Mumbai"/>
    <x v="3"/>
    <n v="400076"/>
    <s v="MED024"/>
    <x v="0"/>
    <x v="0"/>
    <s v="Abbott"/>
    <s v="No"/>
    <n v="2"/>
    <n v="154.28"/>
    <n v="5"/>
    <n v="12"/>
    <x v="1"/>
    <x v="1"/>
    <n v="1"/>
    <x v="1615"/>
    <n v="1"/>
    <n v="308.56"/>
    <n v="15.427999999999999"/>
    <n v="293.13200000000001"/>
    <n v="35.175840000000001"/>
    <n v="328.30784"/>
    <n v="2"/>
  </r>
  <r>
    <s v="ORD101617"/>
    <x v="375"/>
    <x v="1186"/>
    <s v="Jaipur"/>
    <x v="5"/>
    <n v="302033"/>
    <s v="MED016"/>
    <x v="17"/>
    <x v="11"/>
    <s v="Emcure"/>
    <s v="No"/>
    <n v="2"/>
    <n v="96.76"/>
    <n v="10"/>
    <n v="5"/>
    <x v="5"/>
    <x v="1"/>
    <n v="1"/>
    <x v="1616"/>
    <n v="1"/>
    <n v="193.52"/>
    <n v="19.352"/>
    <n v="174.16800000000001"/>
    <n v="8.708400000000001"/>
    <n v="182.87640000000002"/>
    <n v="3"/>
  </r>
  <r>
    <s v="ORD101618"/>
    <x v="36"/>
    <x v="815"/>
    <s v="Chandigarh"/>
    <x v="4"/>
    <n v="160017"/>
    <s v="MED018"/>
    <x v="14"/>
    <x v="8"/>
    <s v="Mankind"/>
    <s v="No"/>
    <n v="1"/>
    <n v="117.48"/>
    <n v="5"/>
    <n v="5"/>
    <x v="4"/>
    <x v="1"/>
    <n v="1"/>
    <x v="1617"/>
    <n v="1"/>
    <n v="117.48"/>
    <n v="5.8739999999999997"/>
    <n v="111.60600000000001"/>
    <n v="5.5803000000000011"/>
    <n v="117.18630000000002"/>
    <n v="3"/>
  </r>
  <r>
    <s v="ORD101619"/>
    <x v="485"/>
    <x v="1085"/>
    <s v="Surat"/>
    <x v="6"/>
    <n v="395007"/>
    <s v="MED028"/>
    <x v="3"/>
    <x v="3"/>
    <s v="Abbott"/>
    <s v="No"/>
    <n v="1"/>
    <n v="126.34"/>
    <n v="5"/>
    <n v="12"/>
    <x v="3"/>
    <x v="3"/>
    <n v="1"/>
    <x v="1618"/>
    <n v="1"/>
    <n v="126.34"/>
    <n v="6.3170000000000002"/>
    <n v="120.023"/>
    <n v="14.402759999999999"/>
    <n v="134.42576"/>
    <n v="2"/>
  </r>
  <r>
    <s v="ORD101620"/>
    <x v="575"/>
    <x v="1304"/>
    <s v="Mumbai"/>
    <x v="3"/>
    <n v="400069"/>
    <s v="MED006"/>
    <x v="18"/>
    <x v="10"/>
    <s v="USV"/>
    <s v="Yes"/>
    <n v="1"/>
    <n v="46.18"/>
    <n v="10"/>
    <n v="5"/>
    <x v="4"/>
    <x v="1"/>
    <n v="1"/>
    <x v="1619"/>
    <n v="1"/>
    <n v="46.18"/>
    <n v="4.6180000000000003"/>
    <n v="41.561999999999998"/>
    <n v="2.0781000000000001"/>
    <n v="43.640099999999997"/>
    <n v="1"/>
  </r>
  <r>
    <s v="ORD101621"/>
    <x v="357"/>
    <x v="1305"/>
    <s v="Ahmedabad"/>
    <x v="6"/>
    <n v="380054"/>
    <s v="MED019"/>
    <x v="26"/>
    <x v="8"/>
    <s v="Cipla"/>
    <s v="No"/>
    <n v="1"/>
    <n v="137.68"/>
    <n v="10"/>
    <n v="12"/>
    <x v="2"/>
    <x v="1"/>
    <n v="1"/>
    <x v="1620"/>
    <n v="1"/>
    <n v="137.68"/>
    <n v="13.768000000000002"/>
    <n v="123.91200000000001"/>
    <n v="14.869439999999999"/>
    <n v="138.78144"/>
    <n v="1"/>
  </r>
  <r>
    <s v="ORD101622"/>
    <x v="177"/>
    <x v="6"/>
    <s v="Jaipur"/>
    <x v="5"/>
    <n v="302017"/>
    <s v="MED024"/>
    <x v="0"/>
    <x v="0"/>
    <s v="Abbott"/>
    <s v="No"/>
    <n v="2"/>
    <n v="128.61000000000001"/>
    <n v="5"/>
    <n v="5"/>
    <x v="5"/>
    <x v="1"/>
    <n v="1"/>
    <x v="1621"/>
    <n v="1"/>
    <n v="257.22000000000003"/>
    <n v="12.861000000000001"/>
    <n v="244.35900000000004"/>
    <n v="12.21795"/>
    <n v="256.57695000000001"/>
    <n v="2"/>
  </r>
  <r>
    <s v="ORD101623"/>
    <x v="235"/>
    <x v="1306"/>
    <s v="Mumbai"/>
    <x v="3"/>
    <n v="400076"/>
    <s v="MED022"/>
    <x v="25"/>
    <x v="7"/>
    <s v="Himalaya"/>
    <s v="No"/>
    <n v="2"/>
    <n v="169.49"/>
    <n v="5"/>
    <n v="5"/>
    <x v="2"/>
    <x v="2"/>
    <n v="1"/>
    <x v="1622"/>
    <n v="1"/>
    <n v="338.98"/>
    <n v="16.949000000000002"/>
    <n v="322.03100000000001"/>
    <n v="16.10155"/>
    <n v="338.13254999999998"/>
    <n v="2"/>
  </r>
  <r>
    <s v="ORD101624"/>
    <x v="411"/>
    <x v="589"/>
    <s v="Kolkata"/>
    <x v="10"/>
    <n v="700029"/>
    <s v="MED019"/>
    <x v="26"/>
    <x v="8"/>
    <s v="Cipla"/>
    <s v="No"/>
    <n v="1"/>
    <n v="160.13"/>
    <n v="5"/>
    <n v="12"/>
    <x v="0"/>
    <x v="1"/>
    <n v="1"/>
    <x v="1623"/>
    <n v="1"/>
    <n v="160.13"/>
    <n v="8.0064999999999991"/>
    <n v="152.12350000000001"/>
    <n v="18.254819999999999"/>
    <n v="170.37832"/>
    <n v="4"/>
  </r>
  <r>
    <s v="ORD101625"/>
    <x v="325"/>
    <x v="1307"/>
    <s v="Jaipur"/>
    <x v="5"/>
    <n v="302033"/>
    <s v="MED023"/>
    <x v="8"/>
    <x v="7"/>
    <s v="Lacto Calamine"/>
    <s v="No"/>
    <n v="1"/>
    <n v="292.64999999999998"/>
    <n v="15"/>
    <n v="12"/>
    <x v="4"/>
    <x v="0"/>
    <n v="1"/>
    <x v="1624"/>
    <n v="1"/>
    <n v="292.64999999999998"/>
    <n v="43.897500000000001"/>
    <n v="248.75249999999997"/>
    <n v="29.850299999999997"/>
    <n v="278.60279999999995"/>
    <n v="0"/>
  </r>
  <r>
    <s v="ORD101626"/>
    <x v="332"/>
    <x v="1128"/>
    <s v="Delhi"/>
    <x v="0"/>
    <n v="110024"/>
    <s v="MED020"/>
    <x v="4"/>
    <x v="4"/>
    <s v="Dr. Reddy's"/>
    <s v="Yes"/>
    <n v="1"/>
    <n v="55.64"/>
    <n v="10"/>
    <n v="5"/>
    <x v="0"/>
    <x v="1"/>
    <n v="1"/>
    <x v="1625"/>
    <n v="1"/>
    <n v="55.64"/>
    <n v="5.5640000000000001"/>
    <n v="50.076000000000001"/>
    <n v="2.5038"/>
    <n v="52.579799999999999"/>
    <n v="2"/>
  </r>
  <r>
    <s v="ORD101627"/>
    <x v="553"/>
    <x v="1308"/>
    <s v="Surat"/>
    <x v="6"/>
    <n v="395010"/>
    <s v="MED022"/>
    <x v="25"/>
    <x v="7"/>
    <s v="Himalaya"/>
    <s v="No"/>
    <n v="4"/>
    <n v="192.95"/>
    <n v="0"/>
    <n v="5"/>
    <x v="5"/>
    <x v="3"/>
    <n v="1"/>
    <x v="1626"/>
    <n v="1"/>
    <n v="771.8"/>
    <n v="0"/>
    <n v="771.8"/>
    <n v="38.590000000000003"/>
    <n v="810.39"/>
    <n v="1"/>
  </r>
  <r>
    <s v="ORD101628"/>
    <x v="436"/>
    <x v="1309"/>
    <s v="Indore"/>
    <x v="2"/>
    <n v="452016"/>
    <s v="MED023"/>
    <x v="8"/>
    <x v="7"/>
    <s v="Lacto Calamine"/>
    <s v="No"/>
    <n v="1"/>
    <n v="282.17"/>
    <n v="10"/>
    <n v="5"/>
    <x v="2"/>
    <x v="0"/>
    <n v="1"/>
    <x v="1627"/>
    <n v="1"/>
    <n v="282.17"/>
    <n v="28.217000000000002"/>
    <n v="253.953"/>
    <n v="12.697650000000001"/>
    <n v="266.65064999999998"/>
    <n v="0"/>
  </r>
  <r>
    <s v="ORD101629"/>
    <x v="416"/>
    <x v="1310"/>
    <s v="Ahmedabad"/>
    <x v="6"/>
    <n v="380015"/>
    <s v="MED004"/>
    <x v="5"/>
    <x v="5"/>
    <s v="Sun Pharma"/>
    <s v="Yes"/>
    <n v="1"/>
    <n v="106.53"/>
    <n v="0"/>
    <n v="18"/>
    <x v="4"/>
    <x v="1"/>
    <n v="1"/>
    <x v="1628"/>
    <n v="1"/>
    <n v="106.53"/>
    <n v="0"/>
    <n v="106.53"/>
    <n v="19.1754"/>
    <n v="125.7054"/>
    <n v="3"/>
  </r>
  <r>
    <s v="ORD101630"/>
    <x v="121"/>
    <x v="1311"/>
    <s v="Indore"/>
    <x v="2"/>
    <n v="452001"/>
    <s v="MED017"/>
    <x v="1"/>
    <x v="1"/>
    <s v="Abbott"/>
    <s v="No"/>
    <n v="1"/>
    <n v="147.91999999999999"/>
    <n v="5"/>
    <n v="5"/>
    <x v="0"/>
    <x v="1"/>
    <n v="1"/>
    <x v="1629"/>
    <n v="1"/>
    <n v="147.91999999999999"/>
    <n v="7.395999999999999"/>
    <n v="140.524"/>
    <n v="7.0262000000000002"/>
    <n v="147.55019999999999"/>
    <n v="2"/>
  </r>
  <r>
    <s v="ORD101631"/>
    <x v="244"/>
    <x v="407"/>
    <s v="Indore"/>
    <x v="2"/>
    <n v="452001"/>
    <s v="MED021"/>
    <x v="9"/>
    <x v="7"/>
    <s v="Cipla"/>
    <s v="No"/>
    <n v="3"/>
    <n v="78.44"/>
    <n v="10"/>
    <n v="5"/>
    <x v="4"/>
    <x v="1"/>
    <n v="1"/>
    <x v="1630"/>
    <n v="1"/>
    <n v="235.32"/>
    <n v="23.531999999999996"/>
    <n v="211.78800000000001"/>
    <n v="10.589400000000001"/>
    <n v="222.37740000000002"/>
    <n v="2"/>
  </r>
  <r>
    <s v="ORD101632"/>
    <x v="410"/>
    <x v="1312"/>
    <s v="Mumbai"/>
    <x v="3"/>
    <n v="400050"/>
    <s v="MED023"/>
    <x v="8"/>
    <x v="7"/>
    <s v="Lacto Calamine"/>
    <s v="No"/>
    <n v="2"/>
    <n v="301.3"/>
    <n v="0"/>
    <n v="18"/>
    <x v="1"/>
    <x v="1"/>
    <n v="1"/>
    <x v="1631"/>
    <n v="1"/>
    <n v="602.6"/>
    <n v="0"/>
    <n v="602.6"/>
    <n v="108.46800000000002"/>
    <n v="711.06799999999998"/>
    <n v="3"/>
  </r>
  <r>
    <s v="ORD101633"/>
    <x v="464"/>
    <x v="1313"/>
    <s v="Indore"/>
    <x v="2"/>
    <n v="452010"/>
    <s v="MED017"/>
    <x v="1"/>
    <x v="1"/>
    <s v="Abbott"/>
    <s v="No"/>
    <n v="2"/>
    <n v="150.02000000000001"/>
    <n v="5"/>
    <n v="5"/>
    <x v="4"/>
    <x v="0"/>
    <n v="1"/>
    <x v="1632"/>
    <n v="1"/>
    <n v="300.04000000000002"/>
    <n v="15.002000000000001"/>
    <n v="285.03800000000001"/>
    <n v="14.251900000000001"/>
    <n v="299.28989999999999"/>
    <n v="2"/>
  </r>
  <r>
    <s v="ORD101634"/>
    <x v="204"/>
    <x v="1314"/>
    <s v="Lucknow"/>
    <x v="9"/>
    <n v="226016"/>
    <s v="MED017"/>
    <x v="1"/>
    <x v="1"/>
    <s v="Abbott"/>
    <s v="No"/>
    <n v="1"/>
    <n v="146.29"/>
    <n v="5"/>
    <n v="5"/>
    <x v="2"/>
    <x v="1"/>
    <n v="1"/>
    <x v="1633"/>
    <n v="1"/>
    <n v="146.29"/>
    <n v="7.3144999999999989"/>
    <n v="138.97549999999998"/>
    <n v="6.9487749999999995"/>
    <n v="145.92427499999999"/>
    <n v="2"/>
  </r>
  <r>
    <s v="ORD101635"/>
    <x v="622"/>
    <x v="1315"/>
    <s v="Pune"/>
    <x v="3"/>
    <n v="411057"/>
    <s v="MED024"/>
    <x v="0"/>
    <x v="0"/>
    <s v="Abbott"/>
    <s v="No"/>
    <n v="4"/>
    <n v="128.99"/>
    <n v="10"/>
    <n v="18"/>
    <x v="1"/>
    <x v="2"/>
    <n v="1"/>
    <x v="1634"/>
    <n v="1"/>
    <n v="515.96"/>
    <n v="51.596000000000004"/>
    <n v="464.36400000000003"/>
    <n v="83.585520000000002"/>
    <n v="547.94952000000001"/>
    <n v="0"/>
  </r>
  <r>
    <s v="ORD101636"/>
    <x v="429"/>
    <x v="1316"/>
    <s v="Noida"/>
    <x v="9"/>
    <n v="201301"/>
    <s v="MED027"/>
    <x v="12"/>
    <x v="9"/>
    <s v="Mankind"/>
    <s v="No"/>
    <n v="2"/>
    <n v="88.16"/>
    <n v="0"/>
    <n v="12"/>
    <x v="0"/>
    <x v="0"/>
    <n v="1"/>
    <x v="1635"/>
    <n v="1"/>
    <n v="176.32"/>
    <n v="0"/>
    <n v="176.32"/>
    <n v="21.1584"/>
    <n v="197.47839999999999"/>
    <n v="3"/>
  </r>
  <r>
    <s v="ORD101637"/>
    <x v="279"/>
    <x v="624"/>
    <s v="Surat"/>
    <x v="6"/>
    <n v="395007"/>
    <s v="MED028"/>
    <x v="3"/>
    <x v="3"/>
    <s v="Abbott"/>
    <s v="No"/>
    <n v="1"/>
    <n v="97.97"/>
    <n v="0"/>
    <n v="5"/>
    <x v="3"/>
    <x v="1"/>
    <n v="1"/>
    <x v="1636"/>
    <n v="1"/>
    <n v="97.97"/>
    <n v="0"/>
    <n v="97.97"/>
    <n v="4.8985000000000003"/>
    <n v="102.8685"/>
    <n v="2"/>
  </r>
  <r>
    <s v="ORD101638"/>
    <x v="426"/>
    <x v="1317"/>
    <s v="Hyderabad"/>
    <x v="1"/>
    <n v="500081"/>
    <s v="MED005"/>
    <x v="11"/>
    <x v="5"/>
    <s v="Cipla"/>
    <s v="Yes"/>
    <n v="2"/>
    <n v="104.78"/>
    <n v="20"/>
    <n v="5"/>
    <x v="4"/>
    <x v="1"/>
    <n v="1"/>
    <x v="1637"/>
    <n v="1"/>
    <n v="209.56"/>
    <n v="41.911999999999999"/>
    <n v="167.648"/>
    <n v="8.3824000000000005"/>
    <n v="176.03039999999999"/>
    <n v="1"/>
  </r>
  <r>
    <s v="ORD101639"/>
    <x v="260"/>
    <x v="1318"/>
    <s v="Ahmedabad"/>
    <x v="6"/>
    <n v="380015"/>
    <s v="MED002"/>
    <x v="22"/>
    <x v="2"/>
    <s v="Micro Labs"/>
    <s v="No"/>
    <n v="2"/>
    <n v="33.630000000000003"/>
    <n v="5"/>
    <n v="18"/>
    <x v="3"/>
    <x v="1"/>
    <n v="1"/>
    <x v="1638"/>
    <n v="1"/>
    <n v="67.260000000000005"/>
    <n v="3.363"/>
    <n v="63.897000000000006"/>
    <n v="11.501460000000002"/>
    <n v="75.39846"/>
    <n v="5"/>
  </r>
  <r>
    <s v="ORD101640"/>
    <x v="339"/>
    <x v="1319"/>
    <s v="Jaipur"/>
    <x v="5"/>
    <n v="302021"/>
    <s v="MED017"/>
    <x v="1"/>
    <x v="1"/>
    <s v="Abbott"/>
    <s v="No"/>
    <n v="2"/>
    <n v="132.86000000000001"/>
    <n v="10"/>
    <n v="18"/>
    <x v="2"/>
    <x v="3"/>
    <n v="1"/>
    <x v="1639"/>
    <n v="1"/>
    <n v="265.72000000000003"/>
    <n v="26.572000000000003"/>
    <n v="239.14800000000002"/>
    <n v="43.046640000000004"/>
    <n v="282.19464000000005"/>
    <n v="1"/>
  </r>
  <r>
    <s v="ORD101641"/>
    <x v="16"/>
    <x v="1320"/>
    <s v="Kolkata"/>
    <x v="10"/>
    <n v="700091"/>
    <s v="MED015"/>
    <x v="24"/>
    <x v="11"/>
    <s v="Abbott"/>
    <s v="No"/>
    <n v="4"/>
    <n v="52.46"/>
    <n v="10"/>
    <n v="5"/>
    <x v="2"/>
    <x v="1"/>
    <n v="1"/>
    <x v="1640"/>
    <n v="1"/>
    <n v="209.84"/>
    <n v="20.984000000000002"/>
    <n v="188.85599999999999"/>
    <n v="9.4428000000000001"/>
    <n v="198.2988"/>
    <n v="3"/>
  </r>
  <r>
    <s v="ORD101641"/>
    <x v="647"/>
    <x v="1321"/>
    <s v="Noida"/>
    <x v="9"/>
    <n v="201307"/>
    <s v="MED006"/>
    <x v="18"/>
    <x v="10"/>
    <s v="USV"/>
    <s v="Yes"/>
    <n v="4"/>
    <n v="43.1"/>
    <n v="15"/>
    <n v="5"/>
    <x v="2"/>
    <x v="1"/>
    <n v="1"/>
    <x v="1641"/>
    <n v="1"/>
    <n v="172.4"/>
    <n v="25.86"/>
    <n v="146.54000000000002"/>
    <n v="7.3270000000000008"/>
    <n v="153.86700000000002"/>
    <n v="1"/>
  </r>
  <r>
    <s v="ORD101643"/>
    <x v="158"/>
    <x v="1322"/>
    <s v="Bengaluru"/>
    <x v="8"/>
    <n v="560001"/>
    <s v="MED007"/>
    <x v="15"/>
    <x v="10"/>
    <s v="Sanofi"/>
    <s v="Yes"/>
    <n v="3"/>
    <n v="68.56"/>
    <n v="10"/>
    <n v="18"/>
    <x v="3"/>
    <x v="1"/>
    <n v="1"/>
    <x v="1642"/>
    <n v="1"/>
    <n v="205.68"/>
    <n v="20.568000000000001"/>
    <n v="185.11199999999999"/>
    <n v="33.320160000000001"/>
    <n v="218.43216000000001"/>
    <n v="3"/>
  </r>
  <r>
    <s v="ORD101644"/>
    <x v="504"/>
    <x v="1091"/>
    <s v="Noida"/>
    <x v="9"/>
    <n v="201303"/>
    <s v="MED001"/>
    <x v="2"/>
    <x v="2"/>
    <s v="Cipla"/>
    <s v="No"/>
    <n v="4"/>
    <n v="30.61"/>
    <n v="5"/>
    <n v="12"/>
    <x v="2"/>
    <x v="3"/>
    <n v="1"/>
    <x v="1643"/>
    <n v="1"/>
    <n v="122.44"/>
    <n v="6.1220000000000008"/>
    <n v="116.318"/>
    <n v="13.958159999999999"/>
    <n v="130.27616"/>
    <n v="2"/>
  </r>
  <r>
    <s v="ORD101645"/>
    <x v="15"/>
    <x v="1323"/>
    <s v="Gurugram"/>
    <x v="11"/>
    <n v="122002"/>
    <s v="MED016"/>
    <x v="17"/>
    <x v="11"/>
    <s v="Emcure"/>
    <s v="No"/>
    <n v="1"/>
    <n v="112.42"/>
    <n v="10"/>
    <n v="5"/>
    <x v="4"/>
    <x v="3"/>
    <n v="1"/>
    <x v="1644"/>
    <n v="1"/>
    <n v="112.42"/>
    <n v="11.242000000000001"/>
    <n v="101.178"/>
    <n v="5.0588999999999995"/>
    <n v="106.23689999999999"/>
    <n v="0"/>
  </r>
  <r>
    <s v="ORD101646"/>
    <x v="252"/>
    <x v="1324"/>
    <s v="Pune"/>
    <x v="3"/>
    <n v="411001"/>
    <s v="MED018"/>
    <x v="14"/>
    <x v="8"/>
    <s v="Mankind"/>
    <s v="No"/>
    <n v="2"/>
    <n v="116.22"/>
    <n v="5"/>
    <n v="12"/>
    <x v="4"/>
    <x v="1"/>
    <n v="1"/>
    <x v="1645"/>
    <n v="1"/>
    <n v="232.44"/>
    <n v="11.622"/>
    <n v="220.81799999999998"/>
    <n v="26.498159999999999"/>
    <n v="247.31615999999997"/>
    <n v="3"/>
  </r>
  <r>
    <s v="ORD101647"/>
    <x v="336"/>
    <x v="1325"/>
    <s v="Gurugram"/>
    <x v="11"/>
    <n v="122002"/>
    <s v="MED028"/>
    <x v="3"/>
    <x v="3"/>
    <s v="Abbott"/>
    <s v="No"/>
    <n v="2"/>
    <n v="110.27"/>
    <n v="15"/>
    <n v="12"/>
    <x v="3"/>
    <x v="1"/>
    <n v="1"/>
    <x v="1646"/>
    <n v="1"/>
    <n v="220.54"/>
    <n v="33.080999999999996"/>
    <n v="187.459"/>
    <n v="22.495079999999998"/>
    <n v="209.95408"/>
    <n v="2"/>
  </r>
  <r>
    <s v="ORD101648"/>
    <x v="350"/>
    <x v="1326"/>
    <s v="Noida"/>
    <x v="9"/>
    <n v="201303"/>
    <s v="MED015"/>
    <x v="24"/>
    <x v="11"/>
    <s v="Abbott"/>
    <s v="No"/>
    <n v="5"/>
    <n v="50.6"/>
    <n v="0"/>
    <n v="12"/>
    <x v="2"/>
    <x v="3"/>
    <n v="1"/>
    <x v="1647"/>
    <n v="1"/>
    <n v="253"/>
    <n v="0"/>
    <n v="253"/>
    <n v="30.36"/>
    <n v="283.36"/>
    <n v="0"/>
  </r>
  <r>
    <s v="ORD101649"/>
    <x v="355"/>
    <x v="1327"/>
    <s v="Chandigarh"/>
    <x v="4"/>
    <n v="160017"/>
    <s v="MED019"/>
    <x v="26"/>
    <x v="8"/>
    <s v="Cipla"/>
    <s v="No"/>
    <n v="5"/>
    <n v="170.75"/>
    <n v="15"/>
    <n v="5"/>
    <x v="2"/>
    <x v="1"/>
    <n v="1"/>
    <x v="1648"/>
    <n v="1"/>
    <n v="853.75"/>
    <n v="128.0625"/>
    <n v="725.6875"/>
    <n v="36.284374999999997"/>
    <n v="761.97187499999995"/>
    <n v="1"/>
  </r>
  <r>
    <s v="ORD101650"/>
    <x v="427"/>
    <x v="1328"/>
    <s v="Hyderabad"/>
    <x v="1"/>
    <n v="500081"/>
    <s v="MED024"/>
    <x v="0"/>
    <x v="0"/>
    <s v="Abbott"/>
    <s v="No"/>
    <n v="1"/>
    <n v="125.04"/>
    <n v="0"/>
    <n v="12"/>
    <x v="3"/>
    <x v="1"/>
    <n v="1"/>
    <x v="1649"/>
    <n v="1"/>
    <n v="125.04"/>
    <n v="0"/>
    <n v="125.04"/>
    <n v="15.004799999999999"/>
    <n v="140.04480000000001"/>
    <n v="2"/>
  </r>
  <r>
    <s v="ORD101651"/>
    <x v="98"/>
    <x v="688"/>
    <s v="Jaipur"/>
    <x v="5"/>
    <n v="302017"/>
    <s v="MED005"/>
    <x v="11"/>
    <x v="5"/>
    <s v="Cipla"/>
    <s v="Yes"/>
    <n v="1"/>
    <n v="87.87"/>
    <n v="10"/>
    <n v="18"/>
    <x v="5"/>
    <x v="1"/>
    <n v="1"/>
    <x v="1650"/>
    <n v="1"/>
    <n v="87.87"/>
    <n v="8.7870000000000008"/>
    <n v="79.082999999999998"/>
    <n v="14.23494"/>
    <n v="93.317939999999993"/>
    <n v="3"/>
  </r>
  <r>
    <s v="ORD101652"/>
    <x v="111"/>
    <x v="1329"/>
    <s v="Kolkata"/>
    <x v="10"/>
    <n v="700019"/>
    <s v="MED004"/>
    <x v="5"/>
    <x v="5"/>
    <s v="Sun Pharma"/>
    <s v="Yes"/>
    <n v="2"/>
    <n v="115.94"/>
    <n v="10"/>
    <n v="12"/>
    <x v="2"/>
    <x v="0"/>
    <n v="1"/>
    <x v="1651"/>
    <n v="1"/>
    <n v="231.88"/>
    <n v="23.188000000000002"/>
    <n v="208.69200000000001"/>
    <n v="25.043040000000001"/>
    <n v="233.73504"/>
    <n v="0"/>
  </r>
  <r>
    <s v="ORD101653"/>
    <x v="614"/>
    <x v="1031"/>
    <s v="Pune"/>
    <x v="3"/>
    <n v="411057"/>
    <s v="MED009"/>
    <x v="21"/>
    <x v="6"/>
    <s v="Glenmark"/>
    <s v="Yes"/>
    <n v="3"/>
    <n v="91.16"/>
    <n v="15"/>
    <n v="12"/>
    <x v="3"/>
    <x v="1"/>
    <n v="1"/>
    <x v="1652"/>
    <n v="1"/>
    <n v="273.48"/>
    <n v="41.022000000000006"/>
    <n v="232.45800000000003"/>
    <n v="27.894960000000001"/>
    <n v="260.35296000000005"/>
    <n v="3"/>
  </r>
  <r>
    <s v="ORD101654"/>
    <x v="511"/>
    <x v="76"/>
    <s v="Indore"/>
    <x v="2"/>
    <n v="452018"/>
    <s v="MED028"/>
    <x v="3"/>
    <x v="3"/>
    <s v="Abbott"/>
    <s v="No"/>
    <n v="3"/>
    <n v="109.83"/>
    <n v="0"/>
    <n v="5"/>
    <x v="0"/>
    <x v="1"/>
    <n v="1"/>
    <x v="1653"/>
    <n v="1"/>
    <n v="329.49"/>
    <n v="0"/>
    <n v="329.49"/>
    <n v="16.474499999999999"/>
    <n v="345.96449999999999"/>
    <n v="3"/>
  </r>
  <r>
    <s v="ORD101654"/>
    <x v="366"/>
    <x v="1330"/>
    <s v="Surat"/>
    <x v="6"/>
    <n v="395003"/>
    <s v="MED020"/>
    <x v="4"/>
    <x v="4"/>
    <s v="Dr. Reddy's"/>
    <s v="Yes"/>
    <n v="2"/>
    <n v="56.23"/>
    <n v="5"/>
    <n v="5"/>
    <x v="1"/>
    <x v="2"/>
    <n v="1"/>
    <x v="1654"/>
    <n v="1"/>
    <n v="112.46"/>
    <n v="5.6229999999999993"/>
    <n v="106.83699999999999"/>
    <n v="5.3418499999999991"/>
    <n v="112.17884999999998"/>
    <n v="1"/>
  </r>
  <r>
    <s v="ORD101654"/>
    <x v="280"/>
    <x v="1331"/>
    <s v="Hyderabad"/>
    <x v="1"/>
    <n v="500032"/>
    <s v="MED005"/>
    <x v="11"/>
    <x v="5"/>
    <s v="Cipla"/>
    <s v="Yes"/>
    <n v="1"/>
    <n v="104.44"/>
    <n v="10"/>
    <n v="5"/>
    <x v="4"/>
    <x v="0"/>
    <n v="1"/>
    <x v="1655"/>
    <n v="1"/>
    <n v="104.44"/>
    <n v="10.444000000000001"/>
    <n v="93.995999999999995"/>
    <n v="4.6997999999999998"/>
    <n v="98.695799999999991"/>
    <n v="2"/>
  </r>
  <r>
    <s v="ORD101657"/>
    <x v="369"/>
    <x v="1332"/>
    <s v="Hyderabad"/>
    <x v="1"/>
    <n v="500090"/>
    <s v="MED006"/>
    <x v="18"/>
    <x v="10"/>
    <s v="USV"/>
    <s v="Yes"/>
    <n v="1"/>
    <n v="40.14"/>
    <n v="10"/>
    <n v="12"/>
    <x v="3"/>
    <x v="3"/>
    <n v="1"/>
    <x v="1656"/>
    <n v="1"/>
    <n v="40.14"/>
    <n v="4.0139999999999993"/>
    <n v="36.126000000000005"/>
    <n v="4.3351200000000008"/>
    <n v="40.461120000000008"/>
    <n v="1"/>
  </r>
  <r>
    <s v="ORD101658"/>
    <x v="494"/>
    <x v="1002"/>
    <s v="Ahmedabad"/>
    <x v="6"/>
    <n v="380061"/>
    <s v="MED012"/>
    <x v="29"/>
    <x v="3"/>
    <s v="Mankind"/>
    <s v="No"/>
    <n v="2"/>
    <n v="128.06"/>
    <n v="10"/>
    <n v="5"/>
    <x v="4"/>
    <x v="1"/>
    <n v="1"/>
    <x v="1657"/>
    <n v="1"/>
    <n v="256.12"/>
    <n v="25.611999999999998"/>
    <n v="230.50800000000001"/>
    <n v="11.525399999999999"/>
    <n v="242.0334"/>
    <n v="4"/>
  </r>
  <r>
    <s v="ORD101659"/>
    <x v="230"/>
    <x v="1333"/>
    <s v="Surat"/>
    <x v="6"/>
    <n v="395003"/>
    <s v="MED002"/>
    <x v="22"/>
    <x v="2"/>
    <s v="Micro Labs"/>
    <s v="No"/>
    <n v="3"/>
    <n v="36.130000000000003"/>
    <n v="10"/>
    <n v="5"/>
    <x v="0"/>
    <x v="1"/>
    <n v="1"/>
    <x v="1658"/>
    <n v="1"/>
    <n v="108.39000000000001"/>
    <n v="10.839"/>
    <n v="97.551000000000016"/>
    <n v="4.8775500000000012"/>
    <n v="102.42855000000002"/>
    <n v="4"/>
  </r>
  <r>
    <s v="ORD101660"/>
    <x v="98"/>
    <x v="1334"/>
    <s v="Chandigarh"/>
    <x v="4"/>
    <n v="160022"/>
    <s v="MED003"/>
    <x v="6"/>
    <x v="4"/>
    <s v="Dr. Reddy's"/>
    <s v="No"/>
    <n v="3"/>
    <n v="31.11"/>
    <n v="5"/>
    <n v="5"/>
    <x v="0"/>
    <x v="2"/>
    <n v="1"/>
    <x v="1659"/>
    <n v="1"/>
    <n v="93.33"/>
    <n v="4.6665000000000001"/>
    <n v="88.663499999999999"/>
    <n v="4.4331750000000003"/>
    <n v="93.096675000000005"/>
    <n v="2"/>
  </r>
  <r>
    <s v="ORD101661"/>
    <x v="648"/>
    <x v="1335"/>
    <s v="Indore"/>
    <x v="2"/>
    <n v="452020"/>
    <s v="MED024"/>
    <x v="0"/>
    <x v="0"/>
    <s v="Abbott"/>
    <s v="No"/>
    <n v="2"/>
    <n v="152.65"/>
    <n v="0"/>
    <n v="5"/>
    <x v="2"/>
    <x v="2"/>
    <n v="1"/>
    <x v="1660"/>
    <n v="1"/>
    <n v="305.3"/>
    <n v="0"/>
    <n v="305.3"/>
    <n v="15.265000000000001"/>
    <n v="320.565"/>
    <n v="1"/>
  </r>
  <r>
    <s v="ORD101662"/>
    <x v="430"/>
    <x v="1336"/>
    <s v="Hyderabad"/>
    <x v="1"/>
    <n v="500090"/>
    <s v="MED016"/>
    <x v="17"/>
    <x v="11"/>
    <s v="Emcure"/>
    <s v="No"/>
    <n v="1"/>
    <n v="117"/>
    <n v="5"/>
    <n v="5"/>
    <x v="2"/>
    <x v="1"/>
    <n v="1"/>
    <x v="1661"/>
    <n v="1"/>
    <n v="117"/>
    <n v="5.85"/>
    <n v="111.15"/>
    <n v="5.5575000000000001"/>
    <n v="116.70750000000001"/>
    <n v="2"/>
  </r>
  <r>
    <s v="ORD101663"/>
    <x v="624"/>
    <x v="1337"/>
    <s v="Hyderabad"/>
    <x v="1"/>
    <n v="500084"/>
    <s v="MED022"/>
    <x v="25"/>
    <x v="7"/>
    <s v="Himalaya"/>
    <s v="No"/>
    <n v="2"/>
    <n v="158.38999999999999"/>
    <n v="15"/>
    <n v="5"/>
    <x v="0"/>
    <x v="1"/>
    <n v="1"/>
    <x v="1662"/>
    <n v="1"/>
    <n v="316.77999999999997"/>
    <n v="47.516999999999996"/>
    <n v="269.26299999999998"/>
    <n v="13.463149999999999"/>
    <n v="282.72614999999996"/>
    <n v="3"/>
  </r>
  <r>
    <s v="ORD101664"/>
    <x v="293"/>
    <x v="106"/>
    <s v="Bengaluru"/>
    <x v="8"/>
    <n v="560066"/>
    <s v="MED004"/>
    <x v="5"/>
    <x v="5"/>
    <s v="Sun Pharma"/>
    <s v="Yes"/>
    <n v="3"/>
    <n v="124.24"/>
    <n v="15"/>
    <n v="12"/>
    <x v="3"/>
    <x v="1"/>
    <n v="1"/>
    <x v="1663"/>
    <n v="1"/>
    <n v="372.71999999999997"/>
    <n v="55.907999999999994"/>
    <n v="316.81199999999995"/>
    <n v="38.017439999999993"/>
    <n v="354.82943999999998"/>
    <n v="5"/>
  </r>
  <r>
    <s v="ORD101664"/>
    <x v="351"/>
    <x v="1338"/>
    <s v="Noida"/>
    <x v="9"/>
    <n v="201303"/>
    <s v="MED022"/>
    <x v="25"/>
    <x v="7"/>
    <s v="Himalaya"/>
    <s v="No"/>
    <n v="1"/>
    <n v="159.33000000000001"/>
    <n v="5"/>
    <n v="5"/>
    <x v="0"/>
    <x v="1"/>
    <n v="1"/>
    <x v="1664"/>
    <n v="1"/>
    <n v="159.33000000000001"/>
    <n v="7.9665000000000008"/>
    <n v="151.36350000000002"/>
    <n v="7.568175000000001"/>
    <n v="158.93167500000001"/>
    <n v="4"/>
  </r>
  <r>
    <s v="ORD101666"/>
    <x v="348"/>
    <x v="704"/>
    <s v="Bengaluru"/>
    <x v="8"/>
    <n v="560034"/>
    <s v="MED024"/>
    <x v="0"/>
    <x v="0"/>
    <s v="Abbott"/>
    <s v="No"/>
    <n v="1"/>
    <n v="145.87"/>
    <n v="5"/>
    <n v="12"/>
    <x v="2"/>
    <x v="1"/>
    <n v="1"/>
    <x v="1665"/>
    <n v="1"/>
    <n v="145.87"/>
    <n v="7.2934999999999999"/>
    <n v="138.57650000000001"/>
    <n v="16.629180000000002"/>
    <n v="155.20568"/>
    <n v="4"/>
  </r>
  <r>
    <s v="ORD101666"/>
    <x v="266"/>
    <x v="374"/>
    <s v="Kolkata"/>
    <x v="10"/>
    <n v="700029"/>
    <s v="MED013"/>
    <x v="16"/>
    <x v="3"/>
    <s v="Himalaya"/>
    <s v="No"/>
    <n v="1"/>
    <n v="163.96"/>
    <n v="10"/>
    <n v="12"/>
    <x v="5"/>
    <x v="1"/>
    <n v="1"/>
    <x v="1666"/>
    <n v="1"/>
    <n v="163.96"/>
    <n v="16.396000000000001"/>
    <n v="147.56400000000002"/>
    <n v="17.707680000000003"/>
    <n v="165.27168000000003"/>
    <n v="5"/>
  </r>
  <r>
    <s v="ORD101666"/>
    <x v="130"/>
    <x v="296"/>
    <s v="Mumbai"/>
    <x v="3"/>
    <n v="400093"/>
    <s v="MED003"/>
    <x v="6"/>
    <x v="4"/>
    <s v="Dr. Reddy's"/>
    <s v="No"/>
    <n v="1"/>
    <n v="30.61"/>
    <n v="10"/>
    <n v="18"/>
    <x v="2"/>
    <x v="2"/>
    <n v="1"/>
    <x v="1667"/>
    <n v="1"/>
    <n v="30.61"/>
    <n v="3.0610000000000004"/>
    <n v="27.548999999999999"/>
    <n v="4.9588200000000002"/>
    <n v="32.507820000000002"/>
    <n v="0"/>
  </r>
  <r>
    <s v="ORD101669"/>
    <x v="39"/>
    <x v="1339"/>
    <s v="Pune"/>
    <x v="3"/>
    <n v="411014"/>
    <s v="MED005"/>
    <x v="11"/>
    <x v="5"/>
    <s v="Cipla"/>
    <s v="Yes"/>
    <n v="1"/>
    <n v="90.95"/>
    <n v="0"/>
    <n v="12"/>
    <x v="3"/>
    <x v="2"/>
    <n v="1"/>
    <x v="1668"/>
    <n v="1"/>
    <n v="90.95"/>
    <n v="0"/>
    <n v="90.95"/>
    <n v="10.914000000000001"/>
    <n v="101.864"/>
    <n v="1"/>
  </r>
  <r>
    <s v="ORD101670"/>
    <x v="649"/>
    <x v="1340"/>
    <s v="Kolkata"/>
    <x v="10"/>
    <n v="700019"/>
    <s v="MED027"/>
    <x v="12"/>
    <x v="9"/>
    <s v="Mankind"/>
    <s v="No"/>
    <n v="3"/>
    <n v="104.39"/>
    <n v="10"/>
    <n v="5"/>
    <x v="3"/>
    <x v="2"/>
    <n v="1"/>
    <x v="1669"/>
    <n v="1"/>
    <n v="313.17"/>
    <n v="31.317000000000004"/>
    <n v="281.85300000000001"/>
    <n v="14.092650000000001"/>
    <n v="295.94565"/>
    <n v="1"/>
  </r>
  <r>
    <s v="ORD101670"/>
    <x v="206"/>
    <x v="1341"/>
    <s v="Ahmedabad"/>
    <x v="6"/>
    <n v="380015"/>
    <s v="MED027"/>
    <x v="12"/>
    <x v="9"/>
    <s v="Mankind"/>
    <s v="No"/>
    <n v="1"/>
    <n v="86.09"/>
    <n v="15"/>
    <n v="5"/>
    <x v="4"/>
    <x v="1"/>
    <n v="1"/>
    <x v="1670"/>
    <n v="1"/>
    <n v="86.09"/>
    <n v="12.913500000000001"/>
    <n v="73.176500000000004"/>
    <n v="3.6588250000000007"/>
    <n v="76.835325000000012"/>
    <n v="1"/>
  </r>
  <r>
    <s v="ORD101672"/>
    <x v="390"/>
    <x v="309"/>
    <s v="Pune"/>
    <x v="3"/>
    <n v="411001"/>
    <s v="MED018"/>
    <x v="14"/>
    <x v="8"/>
    <s v="Mankind"/>
    <s v="No"/>
    <n v="1"/>
    <n v="110.73"/>
    <n v="15"/>
    <n v="5"/>
    <x v="4"/>
    <x v="1"/>
    <n v="1"/>
    <x v="1671"/>
    <n v="1"/>
    <n v="110.73"/>
    <n v="16.609500000000001"/>
    <n v="94.120500000000007"/>
    <n v="4.7060250000000003"/>
    <n v="98.826525000000004"/>
    <n v="4"/>
  </r>
  <r>
    <s v="ORD101673"/>
    <x v="650"/>
    <x v="1342"/>
    <s v="Bengaluru"/>
    <x v="8"/>
    <n v="560066"/>
    <s v="MED016"/>
    <x v="17"/>
    <x v="11"/>
    <s v="Emcure"/>
    <s v="No"/>
    <n v="4"/>
    <n v="104.38"/>
    <n v="5"/>
    <n v="5"/>
    <x v="2"/>
    <x v="3"/>
    <n v="1"/>
    <x v="1672"/>
    <n v="1"/>
    <n v="417.52"/>
    <n v="20.875999999999998"/>
    <n v="396.64400000000001"/>
    <n v="19.8322"/>
    <n v="416.47620000000001"/>
    <n v="2"/>
  </r>
  <r>
    <s v="ORD101674"/>
    <x v="505"/>
    <x v="1065"/>
    <s v="Lucknow"/>
    <x v="9"/>
    <n v="226024"/>
    <s v="MED002"/>
    <x v="22"/>
    <x v="2"/>
    <s v="Micro Labs"/>
    <s v="No"/>
    <n v="2"/>
    <n v="34.39"/>
    <n v="0"/>
    <n v="12"/>
    <x v="0"/>
    <x v="0"/>
    <n v="1"/>
    <x v="1673"/>
    <n v="1"/>
    <n v="68.78"/>
    <n v="0"/>
    <n v="68.78"/>
    <n v="8.2536000000000005"/>
    <n v="77.033600000000007"/>
    <n v="1"/>
  </r>
  <r>
    <s v="ORD101675"/>
    <x v="67"/>
    <x v="691"/>
    <s v="Jaipur"/>
    <x v="5"/>
    <n v="302001"/>
    <s v="MED021"/>
    <x v="9"/>
    <x v="7"/>
    <s v="Cipla"/>
    <s v="No"/>
    <n v="5"/>
    <n v="74.53"/>
    <n v="5"/>
    <n v="5"/>
    <x v="2"/>
    <x v="1"/>
    <n v="1"/>
    <x v="1674"/>
    <n v="1"/>
    <n v="372.65"/>
    <n v="18.6325"/>
    <n v="354.01749999999998"/>
    <n v="17.700875"/>
    <n v="371.71837499999998"/>
    <n v="2"/>
  </r>
  <r>
    <s v="ORD101675"/>
    <x v="504"/>
    <x v="674"/>
    <s v="Delhi"/>
    <x v="0"/>
    <n v="110044"/>
    <s v="MED020"/>
    <x v="4"/>
    <x v="4"/>
    <s v="Dr. Reddy's"/>
    <s v="Yes"/>
    <n v="1"/>
    <n v="61.84"/>
    <n v="15"/>
    <n v="12"/>
    <x v="4"/>
    <x v="0"/>
    <n v="1"/>
    <x v="1675"/>
    <n v="1"/>
    <n v="61.84"/>
    <n v="9.2759999999999998"/>
    <n v="52.564000000000007"/>
    <n v="6.3076800000000004"/>
    <n v="58.871680000000005"/>
    <n v="3"/>
  </r>
  <r>
    <s v="ORD101677"/>
    <x v="111"/>
    <x v="1343"/>
    <s v="Mumbai"/>
    <x v="3"/>
    <n v="400069"/>
    <s v="MED012"/>
    <x v="29"/>
    <x v="3"/>
    <s v="Mankind"/>
    <s v="No"/>
    <n v="2"/>
    <n v="127.54"/>
    <n v="20"/>
    <n v="5"/>
    <x v="1"/>
    <x v="1"/>
    <n v="1"/>
    <x v="1676"/>
    <n v="1"/>
    <n v="255.08"/>
    <n v="51.016000000000005"/>
    <n v="204.06400000000002"/>
    <n v="10.203200000000002"/>
    <n v="214.26720000000003"/>
    <n v="3"/>
  </r>
  <r>
    <s v="ORD101678"/>
    <x v="651"/>
    <x v="796"/>
    <s v="Indore"/>
    <x v="2"/>
    <n v="452001"/>
    <s v="MED004"/>
    <x v="5"/>
    <x v="5"/>
    <s v="Sun Pharma"/>
    <s v="Yes"/>
    <n v="1"/>
    <n v="120.86"/>
    <n v="5"/>
    <n v="5"/>
    <x v="0"/>
    <x v="1"/>
    <n v="1"/>
    <x v="1677"/>
    <n v="1"/>
    <n v="120.86"/>
    <n v="6.0429999999999993"/>
    <n v="114.81700000000001"/>
    <n v="5.74085"/>
    <n v="120.55785"/>
    <n v="3"/>
  </r>
  <r>
    <s v="ORD101679"/>
    <x v="652"/>
    <x v="871"/>
    <s v="Delhi"/>
    <x v="0"/>
    <n v="110024"/>
    <s v="MED007"/>
    <x v="15"/>
    <x v="10"/>
    <s v="Sanofi"/>
    <s v="Yes"/>
    <n v="1"/>
    <n v="84.46"/>
    <n v="10"/>
    <n v="12"/>
    <x v="0"/>
    <x v="3"/>
    <n v="1"/>
    <x v="1678"/>
    <n v="1"/>
    <n v="84.46"/>
    <n v="8.4459999999999997"/>
    <n v="76.013999999999996"/>
    <n v="9.1216799999999996"/>
    <n v="85.135679999999994"/>
    <n v="1"/>
  </r>
  <r>
    <s v="ORD101680"/>
    <x v="120"/>
    <x v="1344"/>
    <s v="Bengaluru"/>
    <x v="8"/>
    <n v="560038"/>
    <s v="MED014"/>
    <x v="19"/>
    <x v="3"/>
    <s v="Abbott"/>
    <s v="No"/>
    <n v="2"/>
    <n v="148.91"/>
    <n v="5"/>
    <n v="18"/>
    <x v="1"/>
    <x v="1"/>
    <n v="1"/>
    <x v="1679"/>
    <n v="1"/>
    <n v="297.82"/>
    <n v="14.890999999999998"/>
    <n v="282.92899999999997"/>
    <n v="50.927219999999998"/>
    <n v="333.85621999999995"/>
    <n v="2"/>
  </r>
  <r>
    <s v="ORD101680"/>
    <x v="575"/>
    <x v="1345"/>
    <s v="Mumbai"/>
    <x v="3"/>
    <n v="400076"/>
    <s v="MED011"/>
    <x v="23"/>
    <x v="1"/>
    <s v="Cipla"/>
    <s v="No"/>
    <n v="2"/>
    <n v="25.13"/>
    <n v="0"/>
    <n v="5"/>
    <x v="1"/>
    <x v="1"/>
    <n v="1"/>
    <x v="1680"/>
    <n v="1"/>
    <n v="50.26"/>
    <n v="0"/>
    <n v="50.26"/>
    <n v="2.5129999999999999"/>
    <n v="52.772999999999996"/>
    <n v="2"/>
  </r>
  <r>
    <s v="ORD101682"/>
    <x v="447"/>
    <x v="1346"/>
    <s v="Hyderabad"/>
    <x v="1"/>
    <n v="500090"/>
    <s v="MED011"/>
    <x v="23"/>
    <x v="1"/>
    <s v="Cipla"/>
    <s v="No"/>
    <n v="1"/>
    <n v="22.32"/>
    <n v="15"/>
    <n v="5"/>
    <x v="4"/>
    <x v="3"/>
    <n v="1"/>
    <x v="1681"/>
    <n v="1"/>
    <n v="22.32"/>
    <n v="3.3480000000000003"/>
    <n v="18.972000000000001"/>
    <n v="0.94860000000000011"/>
    <n v="19.9206"/>
    <n v="3"/>
  </r>
  <r>
    <s v="ORD101683"/>
    <x v="653"/>
    <x v="901"/>
    <s v="Mumbai"/>
    <x v="3"/>
    <n v="400093"/>
    <s v="MED023"/>
    <x v="8"/>
    <x v="7"/>
    <s v="Lacto Calamine"/>
    <s v="No"/>
    <n v="1"/>
    <n v="264.52999999999997"/>
    <n v="5"/>
    <n v="5"/>
    <x v="5"/>
    <x v="2"/>
    <n v="1"/>
    <x v="1682"/>
    <n v="1"/>
    <n v="264.52999999999997"/>
    <n v="13.226499999999998"/>
    <n v="251.30349999999999"/>
    <n v="12.565175"/>
    <n v="263.868675"/>
    <n v="1"/>
  </r>
  <r>
    <s v="ORD101684"/>
    <x v="29"/>
    <x v="1347"/>
    <s v="Lucknow"/>
    <x v="9"/>
    <n v="226010"/>
    <s v="MED009"/>
    <x v="21"/>
    <x v="6"/>
    <s v="Glenmark"/>
    <s v="Yes"/>
    <n v="2"/>
    <n v="82.3"/>
    <n v="5"/>
    <n v="5"/>
    <x v="3"/>
    <x v="1"/>
    <n v="1"/>
    <x v="1683"/>
    <n v="1"/>
    <n v="164.6"/>
    <n v="8.23"/>
    <n v="156.37"/>
    <n v="7.8185000000000002"/>
    <n v="164.1885"/>
    <n v="2"/>
  </r>
  <r>
    <s v="ORD101685"/>
    <x v="440"/>
    <x v="1298"/>
    <s v="Gurugram"/>
    <x v="11"/>
    <n v="122016"/>
    <s v="MED030"/>
    <x v="28"/>
    <x v="8"/>
    <s v="Cipla"/>
    <s v="Yes"/>
    <n v="4"/>
    <n v="321.75"/>
    <n v="10"/>
    <n v="12"/>
    <x v="2"/>
    <x v="1"/>
    <n v="1"/>
    <x v="1684"/>
    <n v="1"/>
    <n v="1287"/>
    <n v="128.69999999999999"/>
    <n v="1158.3"/>
    <n v="138.99599999999998"/>
    <n v="1297.2959999999998"/>
    <n v="3"/>
  </r>
  <r>
    <s v="ORD101686"/>
    <x v="445"/>
    <x v="1348"/>
    <s v="Hyderabad"/>
    <x v="1"/>
    <n v="500081"/>
    <s v="MED027"/>
    <x v="12"/>
    <x v="9"/>
    <s v="Mankind"/>
    <s v="No"/>
    <n v="1"/>
    <n v="105.5"/>
    <n v="0"/>
    <n v="5"/>
    <x v="1"/>
    <x v="0"/>
    <n v="1"/>
    <x v="1685"/>
    <n v="1"/>
    <n v="105.5"/>
    <n v="0"/>
    <n v="105.5"/>
    <n v="5.2750000000000004"/>
    <n v="110.77500000000001"/>
    <n v="1"/>
  </r>
  <r>
    <s v="ORD101687"/>
    <x v="601"/>
    <x v="1349"/>
    <s v="Chandigarh"/>
    <x v="4"/>
    <n v="160036"/>
    <s v="MED019"/>
    <x v="26"/>
    <x v="8"/>
    <s v="Cipla"/>
    <s v="No"/>
    <n v="1"/>
    <n v="134.75"/>
    <n v="0"/>
    <n v="12"/>
    <x v="1"/>
    <x v="3"/>
    <n v="1"/>
    <x v="1686"/>
    <n v="1"/>
    <n v="134.75"/>
    <n v="0"/>
    <n v="134.75"/>
    <n v="16.170000000000002"/>
    <n v="150.92000000000002"/>
    <n v="0"/>
  </r>
  <r>
    <s v="ORD101687"/>
    <x v="654"/>
    <x v="1350"/>
    <s v="Delhi"/>
    <x v="0"/>
    <n v="110001"/>
    <s v="MED024"/>
    <x v="0"/>
    <x v="0"/>
    <s v="Abbott"/>
    <s v="No"/>
    <n v="2"/>
    <n v="140.13999999999999"/>
    <n v="5"/>
    <n v="12"/>
    <x v="3"/>
    <x v="1"/>
    <n v="1"/>
    <x v="1687"/>
    <n v="1"/>
    <n v="280.27999999999997"/>
    <n v="14.013999999999999"/>
    <n v="266.26599999999996"/>
    <n v="31.951919999999994"/>
    <n v="298.21791999999994"/>
    <n v="4"/>
  </r>
  <r>
    <s v="ORD101689"/>
    <x v="76"/>
    <x v="807"/>
    <s v="Chandigarh"/>
    <x v="4"/>
    <n v="160036"/>
    <s v="MED023"/>
    <x v="8"/>
    <x v="7"/>
    <s v="Lacto Calamine"/>
    <s v="No"/>
    <n v="1"/>
    <n v="326.45"/>
    <n v="0"/>
    <n v="12"/>
    <x v="5"/>
    <x v="1"/>
    <n v="1"/>
    <x v="1688"/>
    <n v="1"/>
    <n v="326.45"/>
    <n v="0"/>
    <n v="326.45"/>
    <n v="39.173999999999999"/>
    <n v="365.62399999999997"/>
    <n v="2"/>
  </r>
  <r>
    <s v="ORD101690"/>
    <x v="540"/>
    <x v="1351"/>
    <s v="Indore"/>
    <x v="2"/>
    <n v="452020"/>
    <s v="MED020"/>
    <x v="4"/>
    <x v="4"/>
    <s v="Dr. Reddy's"/>
    <s v="Yes"/>
    <n v="3"/>
    <n v="62.2"/>
    <n v="5"/>
    <n v="12"/>
    <x v="1"/>
    <x v="1"/>
    <n v="1"/>
    <x v="1689"/>
    <n v="1"/>
    <n v="186.60000000000002"/>
    <n v="9.3300000000000018"/>
    <n v="177.27"/>
    <n v="21.272400000000001"/>
    <n v="198.54240000000001"/>
    <n v="2"/>
  </r>
  <r>
    <s v="ORD101691"/>
    <x v="436"/>
    <x v="1193"/>
    <s v="Lucknow"/>
    <x v="9"/>
    <n v="226016"/>
    <s v="MED015"/>
    <x v="24"/>
    <x v="11"/>
    <s v="Abbott"/>
    <s v="No"/>
    <n v="2"/>
    <n v="52.79"/>
    <n v="5"/>
    <n v="12"/>
    <x v="0"/>
    <x v="0"/>
    <n v="1"/>
    <x v="1690"/>
    <n v="1"/>
    <n v="105.58"/>
    <n v="5.2789999999999999"/>
    <n v="100.301"/>
    <n v="12.03612"/>
    <n v="112.33712"/>
    <n v="3"/>
  </r>
  <r>
    <s v="ORD101692"/>
    <x v="475"/>
    <x v="1352"/>
    <s v="Hyderabad"/>
    <x v="1"/>
    <n v="500032"/>
    <s v="MED016"/>
    <x v="17"/>
    <x v="11"/>
    <s v="Emcure"/>
    <s v="No"/>
    <n v="1"/>
    <n v="93.79"/>
    <n v="5"/>
    <n v="5"/>
    <x v="2"/>
    <x v="1"/>
    <n v="1"/>
    <x v="1691"/>
    <n v="1"/>
    <n v="93.79"/>
    <n v="4.6895000000000007"/>
    <n v="89.100500000000011"/>
    <n v="4.4550250000000009"/>
    <n v="93.555525000000017"/>
    <n v="1"/>
  </r>
  <r>
    <s v="ORD101693"/>
    <x v="142"/>
    <x v="1353"/>
    <s v="Hyderabad"/>
    <x v="1"/>
    <n v="500090"/>
    <s v="MED024"/>
    <x v="0"/>
    <x v="0"/>
    <s v="Abbott"/>
    <s v="No"/>
    <n v="2"/>
    <n v="137.59"/>
    <n v="5"/>
    <n v="5"/>
    <x v="5"/>
    <x v="1"/>
    <n v="1"/>
    <x v="1692"/>
    <n v="1"/>
    <n v="275.18"/>
    <n v="13.759"/>
    <n v="261.42099999999999"/>
    <n v="13.07105"/>
    <n v="274.49205000000001"/>
    <n v="1"/>
  </r>
  <r>
    <s v="ORD101694"/>
    <x v="372"/>
    <x v="196"/>
    <s v="Delhi"/>
    <x v="0"/>
    <n v="110024"/>
    <s v="MED003"/>
    <x v="6"/>
    <x v="4"/>
    <s v="Dr. Reddy's"/>
    <s v="No"/>
    <n v="2"/>
    <n v="31.53"/>
    <n v="0"/>
    <n v="12"/>
    <x v="0"/>
    <x v="1"/>
    <n v="1"/>
    <x v="1693"/>
    <n v="1"/>
    <n v="63.06"/>
    <n v="0"/>
    <n v="63.06"/>
    <n v="7.5672000000000006"/>
    <n v="70.627200000000002"/>
    <n v="3"/>
  </r>
  <r>
    <s v="ORD101695"/>
    <x v="647"/>
    <x v="1120"/>
    <s v="Indore"/>
    <x v="2"/>
    <n v="452010"/>
    <s v="MED029"/>
    <x v="10"/>
    <x v="8"/>
    <s v="Sun Pharma"/>
    <s v="Yes"/>
    <n v="2"/>
    <n v="90.78"/>
    <n v="0"/>
    <n v="5"/>
    <x v="3"/>
    <x v="1"/>
    <n v="1"/>
    <x v="1694"/>
    <n v="1"/>
    <n v="181.56"/>
    <n v="0"/>
    <n v="181.56"/>
    <n v="9.0779999999999994"/>
    <n v="190.63800000000001"/>
    <n v="3"/>
  </r>
  <r>
    <s v="ORD101696"/>
    <x v="184"/>
    <x v="254"/>
    <s v="Chennai"/>
    <x v="7"/>
    <n v="600018"/>
    <s v="MED004"/>
    <x v="5"/>
    <x v="5"/>
    <s v="Sun Pharma"/>
    <s v="Yes"/>
    <n v="3"/>
    <n v="123.59"/>
    <n v="5"/>
    <n v="5"/>
    <x v="4"/>
    <x v="3"/>
    <n v="1"/>
    <x v="1695"/>
    <n v="1"/>
    <n v="370.77"/>
    <n v="18.538499999999999"/>
    <n v="352.23149999999998"/>
    <n v="17.611574999999998"/>
    <n v="369.843075"/>
    <n v="1"/>
  </r>
  <r>
    <s v="ORD101697"/>
    <x v="14"/>
    <x v="1354"/>
    <s v="Ahmedabad"/>
    <x v="6"/>
    <n v="380061"/>
    <s v="MED001"/>
    <x v="2"/>
    <x v="2"/>
    <s v="Cipla"/>
    <s v="No"/>
    <n v="3"/>
    <n v="30.75"/>
    <n v="10"/>
    <n v="5"/>
    <x v="0"/>
    <x v="1"/>
    <n v="1"/>
    <x v="1696"/>
    <n v="1"/>
    <n v="92.25"/>
    <n v="9.2249999999999996"/>
    <n v="83.025000000000006"/>
    <n v="4.1512500000000001"/>
    <n v="87.17625000000001"/>
    <n v="3"/>
  </r>
  <r>
    <s v="ORD101698"/>
    <x v="454"/>
    <x v="1355"/>
    <s v="Chennai"/>
    <x v="7"/>
    <n v="600100"/>
    <s v="MED018"/>
    <x v="14"/>
    <x v="8"/>
    <s v="Mankind"/>
    <s v="No"/>
    <n v="1"/>
    <n v="124.73"/>
    <n v="5"/>
    <n v="5"/>
    <x v="5"/>
    <x v="1"/>
    <n v="1"/>
    <x v="1697"/>
    <n v="1"/>
    <n v="124.73"/>
    <n v="6.2364999999999995"/>
    <n v="118.49350000000001"/>
    <n v="5.9246750000000006"/>
    <n v="124.41817500000002"/>
    <n v="2"/>
  </r>
  <r>
    <s v="ORD101699"/>
    <x v="83"/>
    <x v="1356"/>
    <s v="Pune"/>
    <x v="3"/>
    <n v="411038"/>
    <s v="MED015"/>
    <x v="24"/>
    <x v="11"/>
    <s v="Abbott"/>
    <s v="No"/>
    <n v="4"/>
    <n v="49.23"/>
    <n v="0"/>
    <n v="5"/>
    <x v="5"/>
    <x v="1"/>
    <n v="1"/>
    <x v="1698"/>
    <n v="1"/>
    <n v="196.92"/>
    <n v="0"/>
    <n v="196.92"/>
    <n v="9.8459999999999983"/>
    <n v="206.76599999999999"/>
    <n v="5"/>
  </r>
  <r>
    <s v="ORD101700"/>
    <x v="245"/>
    <x v="1357"/>
    <s v="Chandigarh"/>
    <x v="4"/>
    <n v="160001"/>
    <s v="MED003"/>
    <x v="6"/>
    <x v="4"/>
    <s v="Dr. Reddy's"/>
    <s v="No"/>
    <n v="3"/>
    <n v="26"/>
    <n v="0"/>
    <n v="12"/>
    <x v="4"/>
    <x v="0"/>
    <n v="1"/>
    <x v="1699"/>
    <n v="1"/>
    <n v="78"/>
    <n v="0"/>
    <n v="78"/>
    <n v="9.36"/>
    <n v="87.36"/>
    <n v="2"/>
  </r>
  <r>
    <s v="ORD101700"/>
    <x v="512"/>
    <x v="1358"/>
    <s v="Mumbai"/>
    <x v="3"/>
    <n v="400069"/>
    <s v="MED030"/>
    <x v="28"/>
    <x v="8"/>
    <s v="Cipla"/>
    <s v="Yes"/>
    <n v="1"/>
    <n v="319.36"/>
    <n v="10"/>
    <n v="12"/>
    <x v="2"/>
    <x v="0"/>
    <n v="1"/>
    <x v="1700"/>
    <n v="1"/>
    <n v="319.36"/>
    <n v="31.936000000000003"/>
    <n v="287.42400000000004"/>
    <n v="34.490880000000004"/>
    <n v="321.91488000000004"/>
    <n v="0"/>
  </r>
  <r>
    <s v="ORD101702"/>
    <x v="325"/>
    <x v="1359"/>
    <s v="Ahmedabad"/>
    <x v="6"/>
    <n v="380001"/>
    <s v="MED024"/>
    <x v="0"/>
    <x v="0"/>
    <s v="Abbott"/>
    <s v="No"/>
    <n v="3"/>
    <n v="139.88999999999999"/>
    <n v="20"/>
    <n v="12"/>
    <x v="4"/>
    <x v="1"/>
    <n v="1"/>
    <x v="1701"/>
    <n v="1"/>
    <n v="419.66999999999996"/>
    <n v="83.933999999999997"/>
    <n v="335.73599999999999"/>
    <n v="40.288319999999999"/>
    <n v="376.02431999999999"/>
    <n v="2"/>
  </r>
  <r>
    <s v="ORD101703"/>
    <x v="639"/>
    <x v="1075"/>
    <s v="Mumbai"/>
    <x v="3"/>
    <n v="400069"/>
    <s v="MED009"/>
    <x v="21"/>
    <x v="6"/>
    <s v="Glenmark"/>
    <s v="Yes"/>
    <n v="4"/>
    <n v="79.540000000000006"/>
    <n v="5"/>
    <n v="5"/>
    <x v="1"/>
    <x v="1"/>
    <n v="1"/>
    <x v="1702"/>
    <n v="1"/>
    <n v="318.16000000000003"/>
    <n v="15.908000000000001"/>
    <n v="302.25200000000001"/>
    <n v="15.1126"/>
    <n v="317.3646"/>
    <n v="1"/>
  </r>
  <r>
    <s v="ORD101704"/>
    <x v="655"/>
    <x v="1360"/>
    <s v="Hyderabad"/>
    <x v="1"/>
    <n v="500090"/>
    <s v="MED006"/>
    <x v="18"/>
    <x v="10"/>
    <s v="USV"/>
    <s v="Yes"/>
    <n v="2"/>
    <n v="47.79"/>
    <n v="10"/>
    <n v="12"/>
    <x v="2"/>
    <x v="2"/>
    <n v="1"/>
    <x v="1703"/>
    <n v="1"/>
    <n v="95.58"/>
    <n v="9.5579999999999998"/>
    <n v="86.021999999999991"/>
    <n v="10.32264"/>
    <n v="96.344639999999998"/>
    <n v="2"/>
  </r>
  <r>
    <s v="ORD101705"/>
    <x v="34"/>
    <x v="1361"/>
    <s v="Gurugram"/>
    <x v="11"/>
    <n v="122016"/>
    <s v="MED030"/>
    <x v="28"/>
    <x v="8"/>
    <s v="Cipla"/>
    <s v="Yes"/>
    <n v="2"/>
    <n v="312.2"/>
    <n v="10"/>
    <n v="18"/>
    <x v="2"/>
    <x v="1"/>
    <n v="1"/>
    <x v="1704"/>
    <n v="1"/>
    <n v="624.4"/>
    <n v="62.44"/>
    <n v="561.96"/>
    <n v="101.15280000000001"/>
    <n v="663.11280000000011"/>
    <n v="1"/>
  </r>
  <r>
    <s v="ORD101706"/>
    <x v="623"/>
    <x v="880"/>
    <s v="Noida"/>
    <x v="9"/>
    <n v="201304"/>
    <s v="MED021"/>
    <x v="9"/>
    <x v="7"/>
    <s v="Cipla"/>
    <s v="No"/>
    <n v="1"/>
    <n v="85.66"/>
    <n v="5"/>
    <n v="5"/>
    <x v="5"/>
    <x v="0"/>
    <n v="1"/>
    <x v="1705"/>
    <n v="1"/>
    <n v="85.66"/>
    <n v="4.2829999999999995"/>
    <n v="81.376999999999995"/>
    <n v="4.0688500000000003"/>
    <n v="85.445849999999993"/>
    <n v="1"/>
  </r>
  <r>
    <s v="ORD101706"/>
    <x v="353"/>
    <x v="341"/>
    <s v="Chennai"/>
    <x v="7"/>
    <n v="600096"/>
    <s v="MED005"/>
    <x v="11"/>
    <x v="5"/>
    <s v="Cipla"/>
    <s v="Yes"/>
    <n v="1"/>
    <n v="83.9"/>
    <n v="5"/>
    <n v="5"/>
    <x v="2"/>
    <x v="1"/>
    <n v="1"/>
    <x v="1706"/>
    <n v="1"/>
    <n v="83.9"/>
    <n v="4.1950000000000003"/>
    <n v="79.705000000000013"/>
    <n v="3.9852500000000011"/>
    <n v="83.69025000000002"/>
    <n v="4"/>
  </r>
  <r>
    <s v="ORD101708"/>
    <x v="656"/>
    <x v="1362"/>
    <s v="Gurugram"/>
    <x v="11"/>
    <n v="122001"/>
    <s v="MED008"/>
    <x v="7"/>
    <x v="6"/>
    <s v="Zydus"/>
    <s v="Yes"/>
    <n v="3"/>
    <n v="61.37"/>
    <n v="5"/>
    <n v="5"/>
    <x v="5"/>
    <x v="1"/>
    <n v="1"/>
    <x v="1707"/>
    <n v="1"/>
    <n v="184.10999999999999"/>
    <n v="9.2054999999999989"/>
    <n v="174.90449999999998"/>
    <n v="8.7452249999999996"/>
    <n v="183.64972499999999"/>
    <n v="1"/>
  </r>
  <r>
    <s v="ORD101709"/>
    <x v="331"/>
    <x v="1244"/>
    <s v="Noida"/>
    <x v="9"/>
    <n v="201305"/>
    <s v="MED017"/>
    <x v="1"/>
    <x v="1"/>
    <s v="Abbott"/>
    <s v="No"/>
    <n v="1"/>
    <n v="120.3"/>
    <n v="5"/>
    <n v="5"/>
    <x v="1"/>
    <x v="1"/>
    <n v="1"/>
    <x v="1708"/>
    <n v="1"/>
    <n v="120.3"/>
    <n v="6.0149999999999997"/>
    <n v="114.285"/>
    <n v="5.7142499999999998"/>
    <n v="119.99924999999999"/>
    <n v="2"/>
  </r>
  <r>
    <s v="ORD101710"/>
    <x v="550"/>
    <x v="695"/>
    <s v="Lucknow"/>
    <x v="9"/>
    <n v="226016"/>
    <s v="MED019"/>
    <x v="26"/>
    <x v="8"/>
    <s v="Cipla"/>
    <s v="No"/>
    <n v="1"/>
    <n v="132.88999999999999"/>
    <n v="10"/>
    <n v="5"/>
    <x v="0"/>
    <x v="1"/>
    <n v="1"/>
    <x v="1709"/>
    <n v="1"/>
    <n v="132.88999999999999"/>
    <n v="13.288999999999998"/>
    <n v="119.60099999999998"/>
    <n v="5.9800499999999985"/>
    <n v="125.58104999999998"/>
    <n v="4"/>
  </r>
  <r>
    <s v="ORD101711"/>
    <x v="388"/>
    <x v="270"/>
    <s v="Surat"/>
    <x v="6"/>
    <n v="395003"/>
    <s v="MED025"/>
    <x v="27"/>
    <x v="0"/>
    <s v="Blue Cross"/>
    <s v="Yes"/>
    <n v="6"/>
    <n v="61.56"/>
    <n v="10"/>
    <n v="12"/>
    <x v="2"/>
    <x v="0"/>
    <n v="1"/>
    <x v="1710"/>
    <n v="1"/>
    <n v="369.36"/>
    <n v="36.936000000000007"/>
    <n v="332.42399999999998"/>
    <n v="39.890879999999996"/>
    <n v="372.31487999999996"/>
    <n v="2"/>
  </r>
  <r>
    <s v="ORD101711"/>
    <x v="28"/>
    <x v="683"/>
    <s v="Noida"/>
    <x v="9"/>
    <n v="201304"/>
    <s v="MED014"/>
    <x v="19"/>
    <x v="3"/>
    <s v="Abbott"/>
    <s v="No"/>
    <n v="4"/>
    <n v="140.97999999999999"/>
    <n v="20"/>
    <n v="5"/>
    <x v="4"/>
    <x v="1"/>
    <n v="1"/>
    <x v="1711"/>
    <n v="1"/>
    <n v="563.91999999999996"/>
    <n v="112.78399999999999"/>
    <n v="451.13599999999997"/>
    <n v="22.556799999999999"/>
    <n v="473.69279999999998"/>
    <n v="3"/>
  </r>
  <r>
    <s v="ORD101713"/>
    <x v="182"/>
    <x v="1363"/>
    <s v="Surat"/>
    <x v="6"/>
    <n v="395003"/>
    <s v="MED006"/>
    <x v="18"/>
    <x v="10"/>
    <s v="USV"/>
    <s v="Yes"/>
    <n v="1"/>
    <n v="51.22"/>
    <n v="10"/>
    <n v="12"/>
    <x v="4"/>
    <x v="1"/>
    <n v="1"/>
    <x v="1712"/>
    <n v="1"/>
    <n v="51.22"/>
    <n v="5.1220000000000008"/>
    <n v="46.097999999999999"/>
    <n v="5.5317599999999993"/>
    <n v="51.629759999999997"/>
    <n v="5"/>
  </r>
  <r>
    <s v="ORD101714"/>
    <x v="107"/>
    <x v="745"/>
    <s v="Chandigarh"/>
    <x v="4"/>
    <n v="160022"/>
    <s v="MED002"/>
    <x v="22"/>
    <x v="2"/>
    <s v="Micro Labs"/>
    <s v="No"/>
    <n v="4"/>
    <n v="34.18"/>
    <n v="5"/>
    <n v="12"/>
    <x v="1"/>
    <x v="1"/>
    <n v="1"/>
    <x v="1713"/>
    <n v="1"/>
    <n v="136.72"/>
    <n v="6.8360000000000003"/>
    <n v="129.88399999999999"/>
    <n v="15.586079999999997"/>
    <n v="145.47008"/>
    <n v="3"/>
  </r>
  <r>
    <s v="ORD101715"/>
    <x v="564"/>
    <x v="146"/>
    <s v="Mumbai"/>
    <x v="3"/>
    <n v="400093"/>
    <s v="MED025"/>
    <x v="27"/>
    <x v="0"/>
    <s v="Blue Cross"/>
    <s v="Yes"/>
    <n v="2"/>
    <n v="69.489999999999995"/>
    <n v="5"/>
    <n v="12"/>
    <x v="3"/>
    <x v="1"/>
    <n v="1"/>
    <x v="1714"/>
    <n v="1"/>
    <n v="138.97999999999999"/>
    <n v="6.9489999999999998"/>
    <n v="132.03099999999998"/>
    <n v="15.843719999999998"/>
    <n v="147.87471999999997"/>
    <n v="1"/>
  </r>
  <r>
    <s v="ORD101716"/>
    <x v="628"/>
    <x v="1364"/>
    <s v="Ahmedabad"/>
    <x v="6"/>
    <n v="380058"/>
    <s v="MED027"/>
    <x v="12"/>
    <x v="9"/>
    <s v="Mankind"/>
    <s v="No"/>
    <n v="2"/>
    <n v="86.09"/>
    <n v="0"/>
    <n v="5"/>
    <x v="5"/>
    <x v="1"/>
    <n v="1"/>
    <x v="1715"/>
    <n v="1"/>
    <n v="172.18"/>
    <n v="0"/>
    <n v="172.18"/>
    <n v="8.6090000000000018"/>
    <n v="180.78900000000002"/>
    <n v="3"/>
  </r>
  <r>
    <s v="ORD101717"/>
    <x v="201"/>
    <x v="1365"/>
    <s v="Bengaluru"/>
    <x v="8"/>
    <n v="560100"/>
    <s v="MED030"/>
    <x v="28"/>
    <x v="8"/>
    <s v="Cipla"/>
    <s v="Yes"/>
    <n v="1"/>
    <n v="279.77"/>
    <n v="5"/>
    <n v="12"/>
    <x v="3"/>
    <x v="1"/>
    <n v="1"/>
    <x v="1716"/>
    <n v="1"/>
    <n v="279.77"/>
    <n v="13.988499999999998"/>
    <n v="265.78149999999999"/>
    <n v="31.893779999999996"/>
    <n v="297.67527999999999"/>
    <n v="2"/>
  </r>
  <r>
    <s v="ORD101718"/>
    <x v="618"/>
    <x v="1366"/>
    <s v="Noida"/>
    <x v="9"/>
    <n v="201304"/>
    <s v="MED020"/>
    <x v="4"/>
    <x v="4"/>
    <s v="Dr. Reddy's"/>
    <s v="Yes"/>
    <n v="2"/>
    <n v="53.03"/>
    <n v="5"/>
    <n v="12"/>
    <x v="3"/>
    <x v="1"/>
    <n v="1"/>
    <x v="1717"/>
    <n v="1"/>
    <n v="106.06"/>
    <n v="5.3029999999999999"/>
    <n v="100.75700000000001"/>
    <n v="12.09084"/>
    <n v="112.84784000000001"/>
    <n v="2"/>
  </r>
  <r>
    <s v="ORD101719"/>
    <x v="500"/>
    <x v="307"/>
    <s v="Pune"/>
    <x v="3"/>
    <n v="411057"/>
    <s v="MED026"/>
    <x v="20"/>
    <x v="9"/>
    <s v="Cipla"/>
    <s v="No"/>
    <n v="2"/>
    <n v="172.88"/>
    <n v="10"/>
    <n v="18"/>
    <x v="3"/>
    <x v="1"/>
    <n v="1"/>
    <x v="1718"/>
    <n v="1"/>
    <n v="345.76"/>
    <n v="34.576000000000001"/>
    <n v="311.18399999999997"/>
    <n v="56.013120000000001"/>
    <n v="367.19711999999998"/>
    <n v="1"/>
  </r>
  <r>
    <s v="ORD101719"/>
    <x v="514"/>
    <x v="1367"/>
    <s v="Ahmedabad"/>
    <x v="6"/>
    <n v="380054"/>
    <s v="MED012"/>
    <x v="29"/>
    <x v="3"/>
    <s v="Mankind"/>
    <s v="No"/>
    <n v="1"/>
    <n v="135.69"/>
    <n v="15"/>
    <n v="5"/>
    <x v="0"/>
    <x v="1"/>
    <n v="1"/>
    <x v="1719"/>
    <n v="1"/>
    <n v="135.69"/>
    <n v="20.3535"/>
    <n v="115.3365"/>
    <n v="5.7668249999999999"/>
    <n v="121.103325"/>
    <n v="2"/>
  </r>
  <r>
    <s v="ORD101721"/>
    <x v="233"/>
    <x v="1368"/>
    <s v="Noida"/>
    <x v="9"/>
    <n v="201305"/>
    <s v="MED002"/>
    <x v="22"/>
    <x v="2"/>
    <s v="Micro Labs"/>
    <s v="No"/>
    <n v="1"/>
    <n v="33.31"/>
    <n v="10"/>
    <n v="12"/>
    <x v="2"/>
    <x v="0"/>
    <n v="1"/>
    <x v="1720"/>
    <n v="1"/>
    <n v="33.31"/>
    <n v="3.3310000000000004"/>
    <n v="29.979000000000003"/>
    <n v="3.5974800000000005"/>
    <n v="33.576480000000004"/>
    <n v="0"/>
  </r>
  <r>
    <s v="ORD101722"/>
    <x v="105"/>
    <x v="1369"/>
    <s v="Chandigarh"/>
    <x v="4"/>
    <n v="160001"/>
    <s v="MED005"/>
    <x v="11"/>
    <x v="5"/>
    <s v="Cipla"/>
    <s v="Yes"/>
    <n v="1"/>
    <n v="98.46"/>
    <n v="5"/>
    <n v="12"/>
    <x v="1"/>
    <x v="3"/>
    <n v="1"/>
    <x v="1721"/>
    <n v="1"/>
    <n v="98.46"/>
    <n v="4.9229999999999992"/>
    <n v="93.536999999999992"/>
    <n v="11.22444"/>
    <n v="104.76143999999999"/>
    <n v="0"/>
  </r>
  <r>
    <s v="ORD101722"/>
    <x v="213"/>
    <x v="1370"/>
    <s v="Chandigarh"/>
    <x v="4"/>
    <n v="160019"/>
    <s v="MED021"/>
    <x v="9"/>
    <x v="7"/>
    <s v="Cipla"/>
    <s v="No"/>
    <n v="2"/>
    <n v="90.03"/>
    <n v="5"/>
    <n v="12"/>
    <x v="2"/>
    <x v="1"/>
    <n v="1"/>
    <x v="1722"/>
    <n v="1"/>
    <n v="180.06"/>
    <n v="9.0030000000000001"/>
    <n v="171.05700000000002"/>
    <n v="20.526840000000004"/>
    <n v="191.58384000000001"/>
    <n v="4"/>
  </r>
  <r>
    <s v="ORD101724"/>
    <x v="125"/>
    <x v="1371"/>
    <s v="Chandigarh"/>
    <x v="4"/>
    <n v="160022"/>
    <s v="MED028"/>
    <x v="3"/>
    <x v="3"/>
    <s v="Abbott"/>
    <s v="No"/>
    <n v="1"/>
    <n v="123.62"/>
    <n v="15"/>
    <n v="12"/>
    <x v="1"/>
    <x v="3"/>
    <n v="1"/>
    <x v="1723"/>
    <n v="1"/>
    <n v="123.62"/>
    <n v="18.543000000000003"/>
    <n v="105.077"/>
    <n v="12.60924"/>
    <n v="117.68624"/>
    <n v="0"/>
  </r>
  <r>
    <s v="ORD101725"/>
    <x v="201"/>
    <x v="132"/>
    <s v="Kolkata"/>
    <x v="10"/>
    <n v="700091"/>
    <s v="MED009"/>
    <x v="21"/>
    <x v="6"/>
    <s v="Glenmark"/>
    <s v="Yes"/>
    <n v="1"/>
    <n v="96.93"/>
    <n v="15"/>
    <n v="5"/>
    <x v="4"/>
    <x v="3"/>
    <n v="1"/>
    <x v="1724"/>
    <n v="1"/>
    <n v="96.93"/>
    <n v="14.5395"/>
    <n v="82.390500000000003"/>
    <n v="4.1195249999999994"/>
    <n v="86.510024999999999"/>
    <n v="2"/>
  </r>
  <r>
    <s v="ORD101726"/>
    <x v="548"/>
    <x v="819"/>
    <s v="Surat"/>
    <x v="6"/>
    <n v="395003"/>
    <s v="MED001"/>
    <x v="2"/>
    <x v="2"/>
    <s v="Cipla"/>
    <s v="No"/>
    <n v="2"/>
    <n v="32.74"/>
    <n v="5"/>
    <n v="5"/>
    <x v="2"/>
    <x v="1"/>
    <n v="1"/>
    <x v="1725"/>
    <n v="1"/>
    <n v="65.48"/>
    <n v="3.2740000000000005"/>
    <n v="62.206000000000003"/>
    <n v="3.1103000000000005"/>
    <n v="65.316299999999998"/>
    <n v="7"/>
  </r>
  <r>
    <s v="ORD101727"/>
    <x v="657"/>
    <x v="35"/>
    <s v="Pune"/>
    <x v="3"/>
    <n v="411014"/>
    <s v="MED009"/>
    <x v="21"/>
    <x v="6"/>
    <s v="Glenmark"/>
    <s v="Yes"/>
    <n v="3"/>
    <n v="98.25"/>
    <n v="10"/>
    <n v="18"/>
    <x v="1"/>
    <x v="2"/>
    <n v="1"/>
    <x v="1726"/>
    <n v="1"/>
    <n v="294.75"/>
    <n v="29.475000000000001"/>
    <n v="265.27499999999998"/>
    <n v="47.749499999999998"/>
    <n v="313.02449999999999"/>
    <n v="3"/>
  </r>
  <r>
    <s v="ORD101728"/>
    <x v="369"/>
    <x v="1372"/>
    <s v="Kolkata"/>
    <x v="10"/>
    <n v="700001"/>
    <s v="MED021"/>
    <x v="9"/>
    <x v="7"/>
    <s v="Cipla"/>
    <s v="No"/>
    <n v="1"/>
    <n v="85.63"/>
    <n v="0"/>
    <n v="5"/>
    <x v="3"/>
    <x v="0"/>
    <n v="1"/>
    <x v="1727"/>
    <n v="1"/>
    <n v="85.63"/>
    <n v="0"/>
    <n v="85.63"/>
    <n v="4.2814999999999994"/>
    <n v="89.91149999999999"/>
    <n v="1"/>
  </r>
  <r>
    <s v="ORD101729"/>
    <x v="220"/>
    <x v="199"/>
    <s v="Bengaluru"/>
    <x v="8"/>
    <n v="560066"/>
    <s v="MED005"/>
    <x v="11"/>
    <x v="5"/>
    <s v="Cipla"/>
    <s v="Yes"/>
    <n v="1"/>
    <n v="108.31"/>
    <n v="10"/>
    <n v="12"/>
    <x v="3"/>
    <x v="3"/>
    <n v="1"/>
    <x v="1728"/>
    <n v="1"/>
    <n v="108.31"/>
    <n v="10.831"/>
    <n v="97.478999999999999"/>
    <n v="11.697480000000001"/>
    <n v="109.17648"/>
    <n v="1"/>
  </r>
  <r>
    <s v="ORD101730"/>
    <x v="175"/>
    <x v="1373"/>
    <s v="Pune"/>
    <x v="3"/>
    <n v="411001"/>
    <s v="MED020"/>
    <x v="4"/>
    <x v="4"/>
    <s v="Dr. Reddy's"/>
    <s v="Yes"/>
    <n v="1"/>
    <n v="48.81"/>
    <n v="0"/>
    <n v="5"/>
    <x v="0"/>
    <x v="2"/>
    <n v="1"/>
    <x v="1729"/>
    <n v="1"/>
    <n v="48.81"/>
    <n v="0"/>
    <n v="48.81"/>
    <n v="2.4405000000000001"/>
    <n v="51.250500000000002"/>
    <n v="1"/>
  </r>
  <r>
    <s v="ORD101731"/>
    <x v="534"/>
    <x v="1374"/>
    <s v="Chennai"/>
    <x v="7"/>
    <n v="600100"/>
    <s v="MED018"/>
    <x v="14"/>
    <x v="8"/>
    <s v="Mankind"/>
    <s v="No"/>
    <n v="3"/>
    <n v="121.05"/>
    <n v="20"/>
    <n v="5"/>
    <x v="0"/>
    <x v="1"/>
    <n v="1"/>
    <x v="1730"/>
    <n v="1"/>
    <n v="363.15"/>
    <n v="72.63"/>
    <n v="290.52"/>
    <n v="14.526"/>
    <n v="305.04599999999999"/>
    <n v="3"/>
  </r>
  <r>
    <s v="ORD101732"/>
    <x v="467"/>
    <x v="697"/>
    <s v="Ahmedabad"/>
    <x v="6"/>
    <n v="380015"/>
    <s v="MED023"/>
    <x v="8"/>
    <x v="7"/>
    <s v="Lacto Calamine"/>
    <s v="No"/>
    <n v="2"/>
    <n v="308.23"/>
    <n v="0"/>
    <n v="5"/>
    <x v="5"/>
    <x v="2"/>
    <n v="1"/>
    <x v="1731"/>
    <n v="1"/>
    <n v="616.46"/>
    <n v="0"/>
    <n v="616.46"/>
    <n v="30.823"/>
    <n v="647.28300000000002"/>
    <n v="3"/>
  </r>
  <r>
    <s v="ORD101733"/>
    <x v="658"/>
    <x v="1260"/>
    <s v="Chennai"/>
    <x v="7"/>
    <n v="600096"/>
    <s v="MED015"/>
    <x v="24"/>
    <x v="11"/>
    <s v="Abbott"/>
    <s v="No"/>
    <n v="1"/>
    <n v="51.55"/>
    <n v="10"/>
    <n v="5"/>
    <x v="0"/>
    <x v="1"/>
    <n v="1"/>
    <x v="1732"/>
    <n v="1"/>
    <n v="51.55"/>
    <n v="5.1550000000000002"/>
    <n v="46.394999999999996"/>
    <n v="2.3197499999999995"/>
    <n v="48.714749999999995"/>
    <n v="3"/>
  </r>
  <r>
    <s v="ORD101734"/>
    <x v="235"/>
    <x v="1375"/>
    <s v="Hyderabad"/>
    <x v="1"/>
    <n v="500032"/>
    <s v="MED017"/>
    <x v="1"/>
    <x v="1"/>
    <s v="Abbott"/>
    <s v="No"/>
    <n v="1"/>
    <n v="145.61000000000001"/>
    <n v="15"/>
    <n v="5"/>
    <x v="1"/>
    <x v="2"/>
    <n v="1"/>
    <x v="1733"/>
    <n v="1"/>
    <n v="145.61000000000001"/>
    <n v="21.8415"/>
    <n v="123.76850000000002"/>
    <n v="6.1884250000000005"/>
    <n v="129.95692500000001"/>
    <n v="1"/>
  </r>
  <r>
    <s v="ORD101735"/>
    <x v="659"/>
    <x v="264"/>
    <s v="Jaipur"/>
    <x v="5"/>
    <n v="302019"/>
    <s v="MED002"/>
    <x v="22"/>
    <x v="2"/>
    <s v="Micro Labs"/>
    <s v="No"/>
    <n v="2"/>
    <n v="31.19"/>
    <n v="10"/>
    <n v="5"/>
    <x v="4"/>
    <x v="1"/>
    <n v="1"/>
    <x v="1734"/>
    <n v="1"/>
    <n v="62.38"/>
    <n v="6.2380000000000004"/>
    <n v="56.142000000000003"/>
    <n v="2.8071000000000002"/>
    <n v="58.949100000000001"/>
    <n v="5"/>
  </r>
  <r>
    <s v="ORD101736"/>
    <x v="585"/>
    <x v="1376"/>
    <s v="Jaipur"/>
    <x v="5"/>
    <n v="302019"/>
    <s v="MED023"/>
    <x v="8"/>
    <x v="7"/>
    <s v="Lacto Calamine"/>
    <s v="No"/>
    <n v="3"/>
    <n v="303.76"/>
    <n v="15"/>
    <n v="5"/>
    <x v="0"/>
    <x v="1"/>
    <n v="1"/>
    <x v="1735"/>
    <n v="1"/>
    <n v="911.28"/>
    <n v="136.69199999999998"/>
    <n v="774.58799999999997"/>
    <n v="38.729399999999998"/>
    <n v="813.31739999999991"/>
    <n v="1"/>
  </r>
  <r>
    <s v="ORD101737"/>
    <x v="107"/>
    <x v="1377"/>
    <s v="Chennai"/>
    <x v="7"/>
    <n v="600018"/>
    <s v="MED021"/>
    <x v="9"/>
    <x v="7"/>
    <s v="Cipla"/>
    <s v="No"/>
    <n v="1"/>
    <n v="86.6"/>
    <n v="5"/>
    <n v="5"/>
    <x v="0"/>
    <x v="1"/>
    <n v="1"/>
    <x v="1736"/>
    <n v="1"/>
    <n v="86.6"/>
    <n v="4.33"/>
    <n v="82.27"/>
    <n v="4.1134999999999993"/>
    <n v="86.383499999999998"/>
    <n v="1"/>
  </r>
  <r>
    <s v="ORD101737"/>
    <x v="116"/>
    <x v="163"/>
    <s v="Surat"/>
    <x v="6"/>
    <n v="395010"/>
    <s v="MED023"/>
    <x v="8"/>
    <x v="7"/>
    <s v="Lacto Calamine"/>
    <s v="No"/>
    <n v="6"/>
    <n v="286.17"/>
    <n v="5"/>
    <n v="18"/>
    <x v="3"/>
    <x v="1"/>
    <n v="1"/>
    <x v="1737"/>
    <n v="1"/>
    <n v="1717.02"/>
    <n v="85.850999999999999"/>
    <n v="1631.1689999999999"/>
    <n v="293.61041999999998"/>
    <n v="1924.7794199999998"/>
    <n v="5"/>
  </r>
  <r>
    <s v="ORD101739"/>
    <x v="502"/>
    <x v="1069"/>
    <s v="Hyderabad"/>
    <x v="1"/>
    <n v="500084"/>
    <s v="MED008"/>
    <x v="7"/>
    <x v="6"/>
    <s v="Zydus"/>
    <s v="Yes"/>
    <n v="2"/>
    <n v="65.36"/>
    <n v="10"/>
    <n v="5"/>
    <x v="2"/>
    <x v="1"/>
    <n v="1"/>
    <x v="1738"/>
    <n v="1"/>
    <n v="130.72"/>
    <n v="13.072000000000001"/>
    <n v="117.648"/>
    <n v="5.8824000000000005"/>
    <n v="123.5304"/>
    <n v="3"/>
  </r>
  <r>
    <s v="ORD101740"/>
    <x v="476"/>
    <x v="9"/>
    <s v="Kolkata"/>
    <x v="10"/>
    <n v="700001"/>
    <s v="MED022"/>
    <x v="25"/>
    <x v="7"/>
    <s v="Himalaya"/>
    <s v="No"/>
    <n v="1"/>
    <n v="157.44"/>
    <n v="5"/>
    <n v="18"/>
    <x v="3"/>
    <x v="1"/>
    <n v="1"/>
    <x v="1739"/>
    <n v="1"/>
    <n v="157.44"/>
    <n v="7.8720000000000008"/>
    <n v="149.56799999999998"/>
    <n v="26.922239999999999"/>
    <n v="176.49023999999997"/>
    <n v="4"/>
  </r>
  <r>
    <s v="ORD101741"/>
    <x v="146"/>
    <x v="1378"/>
    <s v="Gurugram"/>
    <x v="11"/>
    <n v="122002"/>
    <s v="MED013"/>
    <x v="16"/>
    <x v="3"/>
    <s v="Himalaya"/>
    <s v="No"/>
    <n v="5"/>
    <n v="176.51"/>
    <n v="5"/>
    <n v="18"/>
    <x v="0"/>
    <x v="0"/>
    <n v="1"/>
    <x v="1740"/>
    <n v="1"/>
    <n v="882.55"/>
    <n v="44.127499999999998"/>
    <n v="838.4224999999999"/>
    <n v="150.91604999999998"/>
    <n v="989.33854999999994"/>
    <n v="1"/>
  </r>
  <r>
    <s v="ORD101742"/>
    <x v="566"/>
    <x v="1379"/>
    <s v="Noida"/>
    <x v="9"/>
    <n v="201304"/>
    <s v="MED018"/>
    <x v="14"/>
    <x v="8"/>
    <s v="Mankind"/>
    <s v="No"/>
    <n v="2"/>
    <n v="105.7"/>
    <n v="10"/>
    <n v="5"/>
    <x v="2"/>
    <x v="1"/>
    <n v="1"/>
    <x v="1741"/>
    <n v="1"/>
    <n v="211.4"/>
    <n v="21.14"/>
    <n v="190.26"/>
    <n v="9.5129999999999999"/>
    <n v="199.773"/>
    <n v="2"/>
  </r>
  <r>
    <s v="ORD101742"/>
    <x v="507"/>
    <x v="1316"/>
    <s v="Chandigarh"/>
    <x v="4"/>
    <n v="160022"/>
    <s v="MED024"/>
    <x v="0"/>
    <x v="0"/>
    <s v="Abbott"/>
    <s v="No"/>
    <n v="1"/>
    <n v="121.32"/>
    <n v="15"/>
    <n v="12"/>
    <x v="5"/>
    <x v="1"/>
    <n v="1"/>
    <x v="1742"/>
    <n v="1"/>
    <n v="121.32"/>
    <n v="18.198"/>
    <n v="103.12199999999999"/>
    <n v="12.374639999999999"/>
    <n v="115.49663999999999"/>
    <n v="3"/>
  </r>
  <r>
    <s v="ORD101744"/>
    <x v="146"/>
    <x v="1380"/>
    <s v="Kolkata"/>
    <x v="10"/>
    <n v="700029"/>
    <s v="MED012"/>
    <x v="29"/>
    <x v="3"/>
    <s v="Mankind"/>
    <s v="No"/>
    <n v="6"/>
    <n v="114.63"/>
    <n v="5"/>
    <n v="18"/>
    <x v="4"/>
    <x v="1"/>
    <n v="1"/>
    <x v="1743"/>
    <n v="1"/>
    <n v="687.78"/>
    <n v="34.388999999999996"/>
    <n v="653.39099999999996"/>
    <n v="117.61037999999999"/>
    <n v="771.00137999999993"/>
    <n v="3"/>
  </r>
  <r>
    <s v="ORD101745"/>
    <x v="347"/>
    <x v="1381"/>
    <s v="Indore"/>
    <x v="2"/>
    <n v="452010"/>
    <s v="MED018"/>
    <x v="14"/>
    <x v="8"/>
    <s v="Mankind"/>
    <s v="No"/>
    <n v="4"/>
    <n v="122.58"/>
    <n v="5"/>
    <n v="12"/>
    <x v="1"/>
    <x v="1"/>
    <n v="1"/>
    <x v="1744"/>
    <n v="1"/>
    <n v="490.32"/>
    <n v="24.515999999999998"/>
    <n v="465.80399999999997"/>
    <n v="55.89647999999999"/>
    <n v="521.70047999999997"/>
    <n v="1"/>
  </r>
  <r>
    <s v="ORD101745"/>
    <x v="90"/>
    <x v="1382"/>
    <s v="Gurugram"/>
    <x v="11"/>
    <n v="122001"/>
    <s v="MED030"/>
    <x v="28"/>
    <x v="8"/>
    <s v="Cipla"/>
    <s v="Yes"/>
    <n v="3"/>
    <n v="302.32"/>
    <n v="0"/>
    <n v="12"/>
    <x v="2"/>
    <x v="3"/>
    <n v="1"/>
    <x v="1745"/>
    <n v="1"/>
    <n v="906.96"/>
    <n v="0"/>
    <n v="906.96"/>
    <n v="108.8352"/>
    <n v="1015.7952"/>
    <n v="0"/>
  </r>
  <r>
    <s v="ORD101747"/>
    <x v="316"/>
    <x v="1383"/>
    <s v="Chennai"/>
    <x v="7"/>
    <n v="600096"/>
    <s v="MED028"/>
    <x v="3"/>
    <x v="3"/>
    <s v="Abbott"/>
    <s v="No"/>
    <n v="2"/>
    <n v="108.26"/>
    <n v="10"/>
    <n v="12"/>
    <x v="5"/>
    <x v="1"/>
    <n v="1"/>
    <x v="1746"/>
    <n v="1"/>
    <n v="216.52"/>
    <n v="21.652000000000001"/>
    <n v="194.86799999999999"/>
    <n v="23.384160000000001"/>
    <n v="218.25216"/>
    <n v="2"/>
  </r>
  <r>
    <s v="ORD101748"/>
    <x v="58"/>
    <x v="1384"/>
    <s v="Delhi"/>
    <x v="0"/>
    <n v="110044"/>
    <s v="MED010"/>
    <x v="13"/>
    <x v="1"/>
    <s v="Sun Pharma"/>
    <s v="Yes"/>
    <n v="6"/>
    <n v="67.540000000000006"/>
    <n v="5"/>
    <n v="5"/>
    <x v="0"/>
    <x v="1"/>
    <n v="1"/>
    <x v="1747"/>
    <n v="1"/>
    <n v="405.24"/>
    <n v="20.262"/>
    <n v="384.97800000000001"/>
    <n v="19.248900000000003"/>
    <n v="404.2269"/>
    <n v="4"/>
  </r>
  <r>
    <s v="ORD101749"/>
    <x v="166"/>
    <x v="214"/>
    <s v="Chennai"/>
    <x v="7"/>
    <n v="600100"/>
    <s v="MED013"/>
    <x v="16"/>
    <x v="3"/>
    <s v="Himalaya"/>
    <s v="No"/>
    <n v="1"/>
    <n v="175.8"/>
    <n v="15"/>
    <n v="12"/>
    <x v="3"/>
    <x v="0"/>
    <n v="1"/>
    <x v="1748"/>
    <n v="1"/>
    <n v="175.8"/>
    <n v="26.37"/>
    <n v="149.43"/>
    <n v="17.9316"/>
    <n v="167.36160000000001"/>
    <n v="2"/>
  </r>
  <r>
    <s v="ORD101750"/>
    <x v="74"/>
    <x v="1385"/>
    <s v="Bengaluru"/>
    <x v="8"/>
    <n v="560034"/>
    <s v="MED029"/>
    <x v="10"/>
    <x v="8"/>
    <s v="Sun Pharma"/>
    <s v="Yes"/>
    <n v="1"/>
    <n v="100.97"/>
    <n v="0"/>
    <n v="12"/>
    <x v="5"/>
    <x v="1"/>
    <n v="1"/>
    <x v="1749"/>
    <n v="1"/>
    <n v="100.97"/>
    <n v="0"/>
    <n v="100.97"/>
    <n v="12.116399999999999"/>
    <n v="113.0864"/>
    <n v="1"/>
  </r>
  <r>
    <s v="ORD101751"/>
    <x v="243"/>
    <x v="1386"/>
    <s v="Mumbai"/>
    <x v="3"/>
    <n v="400093"/>
    <s v="MED021"/>
    <x v="9"/>
    <x v="7"/>
    <s v="Cipla"/>
    <s v="No"/>
    <n v="2"/>
    <n v="83.23"/>
    <n v="5"/>
    <n v="5"/>
    <x v="2"/>
    <x v="1"/>
    <n v="1"/>
    <x v="1750"/>
    <n v="1"/>
    <n v="166.46"/>
    <n v="8.3230000000000004"/>
    <n v="158.137"/>
    <n v="7.9068499999999995"/>
    <n v="166.04384999999999"/>
    <n v="2"/>
  </r>
  <r>
    <s v="ORD101752"/>
    <x v="647"/>
    <x v="1387"/>
    <s v="Noida"/>
    <x v="9"/>
    <n v="201301"/>
    <s v="MED019"/>
    <x v="26"/>
    <x v="8"/>
    <s v="Cipla"/>
    <s v="No"/>
    <n v="2"/>
    <n v="140.59"/>
    <n v="0"/>
    <n v="5"/>
    <x v="0"/>
    <x v="1"/>
    <n v="1"/>
    <x v="1751"/>
    <n v="1"/>
    <n v="281.18"/>
    <n v="0"/>
    <n v="281.18"/>
    <n v="14.059000000000001"/>
    <n v="295.23900000000003"/>
    <n v="1"/>
  </r>
  <r>
    <s v="ORD101753"/>
    <x v="628"/>
    <x v="1388"/>
    <s v="Mumbai"/>
    <x v="3"/>
    <n v="400001"/>
    <s v="MED023"/>
    <x v="8"/>
    <x v="7"/>
    <s v="Lacto Calamine"/>
    <s v="No"/>
    <n v="2"/>
    <n v="300.36"/>
    <n v="5"/>
    <n v="5"/>
    <x v="5"/>
    <x v="3"/>
    <n v="1"/>
    <x v="1752"/>
    <n v="1"/>
    <n v="600.72"/>
    <n v="30.036000000000005"/>
    <n v="570.68399999999997"/>
    <n v="28.534200000000002"/>
    <n v="599.21820000000002"/>
    <n v="2"/>
  </r>
  <r>
    <s v="ORD101754"/>
    <x v="374"/>
    <x v="1389"/>
    <s v="Jaipur"/>
    <x v="5"/>
    <n v="302019"/>
    <s v="MED003"/>
    <x v="6"/>
    <x v="4"/>
    <s v="Dr. Reddy's"/>
    <s v="No"/>
    <n v="3"/>
    <n v="26.07"/>
    <n v="5"/>
    <n v="5"/>
    <x v="0"/>
    <x v="1"/>
    <n v="1"/>
    <x v="1753"/>
    <n v="1"/>
    <n v="78.210000000000008"/>
    <n v="3.9105000000000008"/>
    <n v="74.299500000000009"/>
    <n v="3.7149750000000008"/>
    <n v="78.014475000000004"/>
    <n v="2"/>
  </r>
  <r>
    <s v="ORD101755"/>
    <x v="185"/>
    <x v="167"/>
    <s v="Chandigarh"/>
    <x v="4"/>
    <n v="160022"/>
    <s v="MED008"/>
    <x v="7"/>
    <x v="6"/>
    <s v="Zydus"/>
    <s v="Yes"/>
    <n v="2"/>
    <n v="55.98"/>
    <n v="5"/>
    <n v="5"/>
    <x v="4"/>
    <x v="0"/>
    <n v="1"/>
    <x v="1754"/>
    <n v="1"/>
    <n v="111.96"/>
    <n v="5.5979999999999999"/>
    <n v="106.36199999999999"/>
    <n v="5.3180999999999994"/>
    <n v="111.6801"/>
    <n v="1"/>
  </r>
  <r>
    <s v="ORD101756"/>
    <x v="65"/>
    <x v="1390"/>
    <s v="Bengaluru"/>
    <x v="8"/>
    <n v="560001"/>
    <s v="MED007"/>
    <x v="15"/>
    <x v="10"/>
    <s v="Sanofi"/>
    <s v="Yes"/>
    <n v="1"/>
    <n v="74.28"/>
    <n v="20"/>
    <n v="5"/>
    <x v="0"/>
    <x v="1"/>
    <n v="1"/>
    <x v="1755"/>
    <n v="1"/>
    <n v="74.28"/>
    <n v="14.856"/>
    <n v="59.423999999999999"/>
    <n v="2.9712000000000001"/>
    <n v="62.395200000000003"/>
    <n v="1"/>
  </r>
  <r>
    <s v="ORD101757"/>
    <x v="64"/>
    <x v="143"/>
    <s v="Indore"/>
    <x v="2"/>
    <n v="452016"/>
    <s v="MED025"/>
    <x v="27"/>
    <x v="0"/>
    <s v="Blue Cross"/>
    <s v="Yes"/>
    <n v="1"/>
    <n v="60.4"/>
    <n v="5"/>
    <n v="5"/>
    <x v="3"/>
    <x v="0"/>
    <n v="1"/>
    <x v="1756"/>
    <n v="1"/>
    <n v="60.4"/>
    <n v="3.02"/>
    <n v="57.379999999999995"/>
    <n v="2.8689999999999998"/>
    <n v="60.248999999999995"/>
    <n v="2"/>
  </r>
  <r>
    <s v="ORD101758"/>
    <x v="520"/>
    <x v="1391"/>
    <s v="Delhi"/>
    <x v="0"/>
    <n v="110044"/>
    <s v="MED029"/>
    <x v="10"/>
    <x v="8"/>
    <s v="Sun Pharma"/>
    <s v="Yes"/>
    <n v="2"/>
    <n v="97.77"/>
    <n v="20"/>
    <n v="18"/>
    <x v="1"/>
    <x v="1"/>
    <n v="1"/>
    <x v="1757"/>
    <n v="1"/>
    <n v="195.54"/>
    <n v="39.107999999999997"/>
    <n v="156.43199999999999"/>
    <n v="28.15776"/>
    <n v="184.58975999999998"/>
    <n v="1"/>
  </r>
  <r>
    <s v="ORD101758"/>
    <x v="658"/>
    <x v="630"/>
    <s v="Kolkata"/>
    <x v="10"/>
    <n v="700019"/>
    <s v="MED030"/>
    <x v="28"/>
    <x v="8"/>
    <s v="Cipla"/>
    <s v="Yes"/>
    <n v="1"/>
    <n v="317.55"/>
    <n v="10"/>
    <n v="18"/>
    <x v="4"/>
    <x v="1"/>
    <n v="1"/>
    <x v="1758"/>
    <n v="1"/>
    <n v="317.55"/>
    <n v="31.754999999999999"/>
    <n v="285.79500000000002"/>
    <n v="51.443100000000001"/>
    <n v="337.23810000000003"/>
    <n v="3"/>
  </r>
  <r>
    <s v="ORD101760"/>
    <x v="335"/>
    <x v="496"/>
    <s v="Mumbai"/>
    <x v="3"/>
    <n v="400076"/>
    <s v="MED013"/>
    <x v="16"/>
    <x v="3"/>
    <s v="Himalaya"/>
    <s v="No"/>
    <n v="2"/>
    <n v="180.65"/>
    <n v="5"/>
    <n v="12"/>
    <x v="0"/>
    <x v="1"/>
    <n v="1"/>
    <x v="1759"/>
    <n v="1"/>
    <n v="361.3"/>
    <n v="18.065000000000001"/>
    <n v="343.23500000000001"/>
    <n v="41.188199999999995"/>
    <n v="384.42320000000001"/>
    <n v="2"/>
  </r>
  <r>
    <s v="ORD101761"/>
    <x v="298"/>
    <x v="1392"/>
    <s v="Hyderabad"/>
    <x v="1"/>
    <n v="500090"/>
    <s v="MED014"/>
    <x v="19"/>
    <x v="3"/>
    <s v="Abbott"/>
    <s v="No"/>
    <n v="1"/>
    <n v="135.52000000000001"/>
    <n v="5"/>
    <n v="12"/>
    <x v="3"/>
    <x v="0"/>
    <n v="1"/>
    <x v="1760"/>
    <n v="1"/>
    <n v="135.52000000000001"/>
    <n v="6.7759999999999998"/>
    <n v="128.744"/>
    <n v="15.449279999999998"/>
    <n v="144.19327999999999"/>
    <n v="1"/>
  </r>
  <r>
    <s v="ORD101762"/>
    <x v="519"/>
    <x v="1393"/>
    <s v="Gurugram"/>
    <x v="11"/>
    <n v="122018"/>
    <s v="MED001"/>
    <x v="2"/>
    <x v="2"/>
    <s v="Cipla"/>
    <s v="No"/>
    <n v="2"/>
    <n v="30.77"/>
    <n v="5"/>
    <n v="12"/>
    <x v="0"/>
    <x v="3"/>
    <n v="1"/>
    <x v="1761"/>
    <n v="1"/>
    <n v="61.54"/>
    <n v="3.077"/>
    <n v="58.463000000000001"/>
    <n v="7.0155600000000007"/>
    <n v="65.478560000000002"/>
    <n v="0"/>
  </r>
  <r>
    <s v="ORD101763"/>
    <x v="425"/>
    <x v="1394"/>
    <s v="Chandigarh"/>
    <x v="4"/>
    <n v="160022"/>
    <s v="MED016"/>
    <x v="17"/>
    <x v="11"/>
    <s v="Emcure"/>
    <s v="No"/>
    <n v="3"/>
    <n v="94.46"/>
    <n v="0"/>
    <n v="12"/>
    <x v="2"/>
    <x v="2"/>
    <n v="1"/>
    <x v="1762"/>
    <n v="1"/>
    <n v="283.38"/>
    <n v="0"/>
    <n v="283.38"/>
    <n v="34.005600000000001"/>
    <n v="317.38560000000001"/>
    <n v="1"/>
  </r>
  <r>
    <s v="ORD101764"/>
    <x v="646"/>
    <x v="729"/>
    <s v="Ahmedabad"/>
    <x v="6"/>
    <n v="380001"/>
    <s v="MED029"/>
    <x v="10"/>
    <x v="8"/>
    <s v="Sun Pharma"/>
    <s v="Yes"/>
    <n v="1"/>
    <n v="104.58"/>
    <n v="0"/>
    <n v="5"/>
    <x v="2"/>
    <x v="0"/>
    <n v="1"/>
    <x v="1763"/>
    <n v="1"/>
    <n v="104.58"/>
    <n v="0"/>
    <n v="104.58"/>
    <n v="5.2290000000000001"/>
    <n v="109.809"/>
    <n v="1"/>
  </r>
  <r>
    <s v="ORD101765"/>
    <x v="390"/>
    <x v="1395"/>
    <s v="Indore"/>
    <x v="2"/>
    <n v="452001"/>
    <s v="MED021"/>
    <x v="9"/>
    <x v="7"/>
    <s v="Cipla"/>
    <s v="No"/>
    <n v="2"/>
    <n v="84.54"/>
    <n v="15"/>
    <n v="12"/>
    <x v="4"/>
    <x v="1"/>
    <n v="1"/>
    <x v="1764"/>
    <n v="1"/>
    <n v="169.08"/>
    <n v="25.362000000000002"/>
    <n v="143.71800000000002"/>
    <n v="17.246160000000003"/>
    <n v="160.96416000000002"/>
    <n v="2"/>
  </r>
  <r>
    <s v="ORD101766"/>
    <x v="315"/>
    <x v="1396"/>
    <s v="Surat"/>
    <x v="6"/>
    <n v="395007"/>
    <s v="MED019"/>
    <x v="26"/>
    <x v="8"/>
    <s v="Cipla"/>
    <s v="No"/>
    <n v="1"/>
    <n v="137.63999999999999"/>
    <n v="0"/>
    <n v="12"/>
    <x v="4"/>
    <x v="2"/>
    <n v="1"/>
    <x v="1765"/>
    <n v="1"/>
    <n v="137.63999999999999"/>
    <n v="0"/>
    <n v="137.63999999999999"/>
    <n v="16.5168"/>
    <n v="154.15679999999998"/>
    <n v="0"/>
  </r>
  <r>
    <s v="ORD101767"/>
    <x v="225"/>
    <x v="1397"/>
    <s v="Ahmedabad"/>
    <x v="6"/>
    <n v="380054"/>
    <s v="MED015"/>
    <x v="24"/>
    <x v="11"/>
    <s v="Abbott"/>
    <s v="No"/>
    <n v="1"/>
    <n v="43.41"/>
    <n v="10"/>
    <n v="12"/>
    <x v="1"/>
    <x v="1"/>
    <n v="1"/>
    <x v="1766"/>
    <n v="1"/>
    <n v="43.41"/>
    <n v="4.3409999999999993"/>
    <n v="39.068999999999996"/>
    <n v="4.6882799999999998"/>
    <n v="43.757279999999994"/>
    <n v="2"/>
  </r>
  <r>
    <s v="ORD101768"/>
    <x v="621"/>
    <x v="685"/>
    <s v="Chandigarh"/>
    <x v="4"/>
    <n v="160036"/>
    <s v="MED026"/>
    <x v="20"/>
    <x v="9"/>
    <s v="Cipla"/>
    <s v="No"/>
    <n v="3"/>
    <n v="195.49"/>
    <n v="5"/>
    <n v="12"/>
    <x v="1"/>
    <x v="1"/>
    <n v="1"/>
    <x v="1767"/>
    <n v="1"/>
    <n v="586.47"/>
    <n v="29.323500000000003"/>
    <n v="557.14650000000006"/>
    <n v="66.857580000000013"/>
    <n v="624.00408000000004"/>
    <n v="6"/>
  </r>
  <r>
    <s v="ORD101769"/>
    <x v="660"/>
    <x v="1209"/>
    <s v="Bengaluru"/>
    <x v="8"/>
    <n v="560001"/>
    <s v="MED020"/>
    <x v="4"/>
    <x v="4"/>
    <s v="Dr. Reddy's"/>
    <s v="Yes"/>
    <n v="5"/>
    <n v="53.36"/>
    <n v="5"/>
    <n v="12"/>
    <x v="3"/>
    <x v="1"/>
    <n v="1"/>
    <x v="1768"/>
    <n v="1"/>
    <n v="266.8"/>
    <n v="13.34"/>
    <n v="253.46"/>
    <n v="30.415199999999999"/>
    <n v="283.87520000000001"/>
    <n v="3"/>
  </r>
  <r>
    <s v="ORD101770"/>
    <x v="661"/>
    <x v="1398"/>
    <s v="Surat"/>
    <x v="6"/>
    <n v="395010"/>
    <s v="MED005"/>
    <x v="11"/>
    <x v="5"/>
    <s v="Cipla"/>
    <s v="Yes"/>
    <n v="1"/>
    <n v="97.8"/>
    <n v="10"/>
    <n v="5"/>
    <x v="0"/>
    <x v="2"/>
    <n v="1"/>
    <x v="1769"/>
    <n v="1"/>
    <n v="97.8"/>
    <n v="9.7799999999999994"/>
    <n v="88.02"/>
    <n v="4.4009999999999998"/>
    <n v="92.420999999999992"/>
    <n v="0"/>
  </r>
  <r>
    <s v="ORD101771"/>
    <x v="221"/>
    <x v="56"/>
    <s v="Delhi"/>
    <x v="0"/>
    <n v="110001"/>
    <s v="MED028"/>
    <x v="3"/>
    <x v="3"/>
    <s v="Abbott"/>
    <s v="No"/>
    <n v="2"/>
    <n v="100.55"/>
    <n v="15"/>
    <n v="12"/>
    <x v="3"/>
    <x v="1"/>
    <n v="1"/>
    <x v="1770"/>
    <n v="1"/>
    <n v="201.1"/>
    <n v="30.164999999999999"/>
    <n v="170.935"/>
    <n v="20.512200000000004"/>
    <n v="191.44720000000001"/>
    <n v="2"/>
  </r>
  <r>
    <s v="ORD101772"/>
    <x v="272"/>
    <x v="1399"/>
    <s v="Chandigarh"/>
    <x v="4"/>
    <n v="160001"/>
    <s v="MED013"/>
    <x v="16"/>
    <x v="3"/>
    <s v="Himalaya"/>
    <s v="No"/>
    <n v="1"/>
    <n v="171.22"/>
    <n v="5"/>
    <n v="5"/>
    <x v="1"/>
    <x v="1"/>
    <n v="1"/>
    <x v="1771"/>
    <n v="1"/>
    <n v="171.22"/>
    <n v="8.5609999999999999"/>
    <n v="162.65899999999999"/>
    <n v="8.1329499999999992"/>
    <n v="170.79194999999999"/>
    <n v="1"/>
  </r>
  <r>
    <s v="ORD101773"/>
    <x v="346"/>
    <x v="21"/>
    <s v="Indore"/>
    <x v="2"/>
    <n v="452020"/>
    <s v="MED028"/>
    <x v="3"/>
    <x v="3"/>
    <s v="Abbott"/>
    <s v="No"/>
    <n v="2"/>
    <n v="102.08"/>
    <n v="0"/>
    <n v="12"/>
    <x v="4"/>
    <x v="1"/>
    <n v="1"/>
    <x v="1772"/>
    <n v="1"/>
    <n v="204.16"/>
    <n v="0"/>
    <n v="204.16"/>
    <n v="24.499200000000002"/>
    <n v="228.6592"/>
    <n v="2"/>
  </r>
  <r>
    <s v="ORD101773"/>
    <x v="273"/>
    <x v="964"/>
    <s v="Jaipur"/>
    <x v="5"/>
    <n v="302019"/>
    <s v="MED021"/>
    <x v="9"/>
    <x v="7"/>
    <s v="Cipla"/>
    <s v="No"/>
    <n v="5"/>
    <n v="90.24"/>
    <n v="0"/>
    <n v="18"/>
    <x v="3"/>
    <x v="3"/>
    <n v="1"/>
    <x v="1773"/>
    <n v="1"/>
    <n v="451.2"/>
    <n v="0"/>
    <n v="451.2"/>
    <n v="81.215999999999994"/>
    <n v="532.41599999999994"/>
    <n v="4"/>
  </r>
  <r>
    <s v="ORD101775"/>
    <x v="346"/>
    <x v="1053"/>
    <s v="Mumbai"/>
    <x v="3"/>
    <n v="400001"/>
    <s v="MED013"/>
    <x v="16"/>
    <x v="3"/>
    <s v="Himalaya"/>
    <s v="No"/>
    <n v="5"/>
    <n v="164.22"/>
    <n v="15"/>
    <n v="5"/>
    <x v="1"/>
    <x v="1"/>
    <n v="1"/>
    <x v="1774"/>
    <n v="1"/>
    <n v="821.1"/>
    <n v="123.16500000000001"/>
    <n v="697.93500000000006"/>
    <n v="34.896750000000004"/>
    <n v="732.83175000000006"/>
    <n v="2"/>
  </r>
  <r>
    <s v="ORD101775"/>
    <x v="402"/>
    <x v="362"/>
    <s v="Chandigarh"/>
    <x v="4"/>
    <n v="160001"/>
    <s v="MED023"/>
    <x v="8"/>
    <x v="7"/>
    <s v="Lacto Calamine"/>
    <s v="No"/>
    <n v="3"/>
    <n v="267.88"/>
    <n v="0"/>
    <n v="5"/>
    <x v="5"/>
    <x v="1"/>
    <n v="1"/>
    <x v="1775"/>
    <n v="1"/>
    <n v="803.64"/>
    <n v="0"/>
    <n v="803.64"/>
    <n v="40.181999999999995"/>
    <n v="843.822"/>
    <n v="2"/>
  </r>
  <r>
    <s v="ORD101777"/>
    <x v="589"/>
    <x v="1400"/>
    <s v="Chandigarh"/>
    <x v="4"/>
    <n v="160019"/>
    <s v="MED003"/>
    <x v="6"/>
    <x v="4"/>
    <s v="Dr. Reddy's"/>
    <s v="No"/>
    <n v="1"/>
    <n v="27.87"/>
    <n v="10"/>
    <n v="5"/>
    <x v="2"/>
    <x v="3"/>
    <n v="1"/>
    <x v="1776"/>
    <n v="1"/>
    <n v="27.87"/>
    <n v="2.7869999999999999"/>
    <n v="25.083000000000002"/>
    <n v="1.2541500000000001"/>
    <n v="26.337150000000001"/>
    <n v="0"/>
  </r>
  <r>
    <s v="ORD101777"/>
    <x v="459"/>
    <x v="624"/>
    <s v="Hyderabad"/>
    <x v="1"/>
    <n v="500001"/>
    <s v="MED002"/>
    <x v="22"/>
    <x v="2"/>
    <s v="Micro Labs"/>
    <s v="No"/>
    <n v="1"/>
    <n v="28.77"/>
    <n v="5"/>
    <n v="5"/>
    <x v="0"/>
    <x v="3"/>
    <n v="1"/>
    <x v="1777"/>
    <n v="1"/>
    <n v="28.77"/>
    <n v="1.4384999999999999"/>
    <n v="27.331499999999998"/>
    <n v="1.3665750000000001"/>
    <n v="28.698074999999999"/>
    <n v="2"/>
  </r>
  <r>
    <s v="ORD101779"/>
    <x v="182"/>
    <x v="1401"/>
    <s v="Chandigarh"/>
    <x v="4"/>
    <n v="160019"/>
    <s v="MED003"/>
    <x v="6"/>
    <x v="4"/>
    <s v="Dr. Reddy's"/>
    <s v="No"/>
    <n v="4"/>
    <n v="28.98"/>
    <n v="5"/>
    <n v="18"/>
    <x v="3"/>
    <x v="1"/>
    <n v="1"/>
    <x v="1778"/>
    <n v="1"/>
    <n v="115.92"/>
    <n v="5.7960000000000003"/>
    <n v="110.124"/>
    <n v="19.822320000000001"/>
    <n v="129.94631999999999"/>
    <n v="2"/>
  </r>
  <r>
    <s v="ORD101780"/>
    <x v="20"/>
    <x v="1402"/>
    <s v="Gurugram"/>
    <x v="11"/>
    <n v="122016"/>
    <s v="MED019"/>
    <x v="26"/>
    <x v="8"/>
    <s v="Cipla"/>
    <s v="No"/>
    <n v="2"/>
    <n v="148.72999999999999"/>
    <n v="5"/>
    <n v="5"/>
    <x v="4"/>
    <x v="1"/>
    <n v="1"/>
    <x v="1779"/>
    <n v="1"/>
    <n v="297.45999999999998"/>
    <n v="14.872999999999999"/>
    <n v="282.58699999999999"/>
    <n v="14.129349999999999"/>
    <n v="296.71634999999998"/>
    <n v="3"/>
  </r>
  <r>
    <s v="ORD101781"/>
    <x v="37"/>
    <x v="1403"/>
    <s v="Gurugram"/>
    <x v="11"/>
    <n v="122018"/>
    <s v="MED004"/>
    <x v="5"/>
    <x v="5"/>
    <s v="Sun Pharma"/>
    <s v="Yes"/>
    <n v="1"/>
    <n v="118.56"/>
    <n v="15"/>
    <n v="18"/>
    <x v="2"/>
    <x v="3"/>
    <n v="1"/>
    <x v="1780"/>
    <n v="1"/>
    <n v="118.56"/>
    <n v="17.784000000000002"/>
    <n v="100.776"/>
    <n v="18.139679999999998"/>
    <n v="118.91567999999999"/>
    <n v="2"/>
  </r>
  <r>
    <s v="ORD101782"/>
    <x v="601"/>
    <x v="1404"/>
    <s v="Jaipur"/>
    <x v="5"/>
    <n v="302019"/>
    <s v="MED003"/>
    <x v="6"/>
    <x v="4"/>
    <s v="Dr. Reddy's"/>
    <s v="No"/>
    <n v="1"/>
    <n v="30.47"/>
    <n v="10"/>
    <n v="5"/>
    <x v="4"/>
    <x v="1"/>
    <n v="1"/>
    <x v="1781"/>
    <n v="1"/>
    <n v="30.47"/>
    <n v="3.0469999999999997"/>
    <n v="27.422999999999998"/>
    <n v="1.3711499999999999"/>
    <n v="28.794149999999998"/>
    <n v="3"/>
  </r>
  <r>
    <s v="ORD101783"/>
    <x v="9"/>
    <x v="1405"/>
    <s v="Lucknow"/>
    <x v="9"/>
    <n v="226010"/>
    <s v="MED013"/>
    <x v="16"/>
    <x v="3"/>
    <s v="Himalaya"/>
    <s v="No"/>
    <n v="1"/>
    <n v="148.71"/>
    <n v="5"/>
    <n v="5"/>
    <x v="3"/>
    <x v="2"/>
    <n v="1"/>
    <x v="1782"/>
    <n v="1"/>
    <n v="148.71"/>
    <n v="7.4355000000000011"/>
    <n v="141.27450000000002"/>
    <n v="7.0637250000000007"/>
    <n v="148.33822500000002"/>
    <n v="2"/>
  </r>
  <r>
    <s v="ORD101784"/>
    <x v="357"/>
    <x v="1069"/>
    <s v="Surat"/>
    <x v="6"/>
    <n v="395001"/>
    <s v="MED027"/>
    <x v="12"/>
    <x v="9"/>
    <s v="Mankind"/>
    <s v="No"/>
    <n v="1"/>
    <n v="105.95"/>
    <n v="0"/>
    <n v="12"/>
    <x v="1"/>
    <x v="1"/>
    <n v="1"/>
    <x v="1783"/>
    <n v="1"/>
    <n v="105.95"/>
    <n v="0"/>
    <n v="105.95"/>
    <n v="12.714"/>
    <n v="118.664"/>
    <n v="3"/>
  </r>
  <r>
    <s v="ORD101785"/>
    <x v="391"/>
    <x v="173"/>
    <s v="Noida"/>
    <x v="9"/>
    <n v="201304"/>
    <s v="MED014"/>
    <x v="19"/>
    <x v="3"/>
    <s v="Abbott"/>
    <s v="No"/>
    <n v="2"/>
    <n v="150.63"/>
    <n v="0"/>
    <n v="18"/>
    <x v="4"/>
    <x v="1"/>
    <n v="1"/>
    <x v="1784"/>
    <n v="1"/>
    <n v="301.26"/>
    <n v="0"/>
    <n v="301.26"/>
    <n v="54.226800000000004"/>
    <n v="355.48680000000002"/>
    <n v="3"/>
  </r>
  <r>
    <s v="ORD101786"/>
    <x v="660"/>
    <x v="745"/>
    <s v="Gurugram"/>
    <x v="11"/>
    <n v="122016"/>
    <s v="MED008"/>
    <x v="7"/>
    <x v="6"/>
    <s v="Zydus"/>
    <s v="Yes"/>
    <n v="1"/>
    <n v="70.989999999999995"/>
    <n v="15"/>
    <n v="5"/>
    <x v="2"/>
    <x v="1"/>
    <n v="1"/>
    <x v="1785"/>
    <n v="1"/>
    <n v="70.989999999999995"/>
    <n v="10.648499999999999"/>
    <n v="60.341499999999996"/>
    <n v="3.0170749999999997"/>
    <n v="63.358574999999995"/>
    <n v="3"/>
  </r>
  <r>
    <s v="ORD101787"/>
    <x v="662"/>
    <x v="1406"/>
    <s v="Indore"/>
    <x v="2"/>
    <n v="452020"/>
    <s v="MED015"/>
    <x v="24"/>
    <x v="11"/>
    <s v="Abbott"/>
    <s v="No"/>
    <n v="4"/>
    <n v="51.37"/>
    <n v="5"/>
    <n v="12"/>
    <x v="4"/>
    <x v="2"/>
    <n v="1"/>
    <x v="1786"/>
    <n v="1"/>
    <n v="205.48"/>
    <n v="10.273999999999999"/>
    <n v="195.20599999999999"/>
    <n v="23.424719999999997"/>
    <n v="218.63072"/>
    <n v="2"/>
  </r>
  <r>
    <s v="ORD101787"/>
    <x v="495"/>
    <x v="1407"/>
    <s v="Hyderabad"/>
    <x v="1"/>
    <n v="500081"/>
    <s v="MED019"/>
    <x v="26"/>
    <x v="8"/>
    <s v="Cipla"/>
    <s v="No"/>
    <n v="1"/>
    <n v="165.4"/>
    <n v="5"/>
    <n v="12"/>
    <x v="4"/>
    <x v="1"/>
    <n v="1"/>
    <x v="1787"/>
    <n v="1"/>
    <n v="165.4"/>
    <n v="8.27"/>
    <n v="157.13"/>
    <n v="18.855599999999999"/>
    <n v="175.98560000000001"/>
    <n v="3"/>
  </r>
  <r>
    <s v="ORD101787"/>
    <x v="309"/>
    <x v="1215"/>
    <s v="Chennai"/>
    <x v="7"/>
    <n v="600001"/>
    <s v="MED024"/>
    <x v="0"/>
    <x v="0"/>
    <s v="Abbott"/>
    <s v="No"/>
    <n v="1"/>
    <n v="154.88999999999999"/>
    <n v="0"/>
    <n v="5"/>
    <x v="0"/>
    <x v="1"/>
    <n v="1"/>
    <x v="1788"/>
    <n v="1"/>
    <n v="154.88999999999999"/>
    <n v="0"/>
    <n v="154.88999999999999"/>
    <n v="7.7444999999999995"/>
    <n v="162.63449999999997"/>
    <n v="2"/>
  </r>
  <r>
    <s v="ORD101790"/>
    <x v="13"/>
    <x v="1334"/>
    <s v="Mumbai"/>
    <x v="3"/>
    <n v="400076"/>
    <s v="MED020"/>
    <x v="4"/>
    <x v="4"/>
    <s v="Dr. Reddy's"/>
    <s v="Yes"/>
    <n v="6"/>
    <n v="48.68"/>
    <n v="5"/>
    <n v="5"/>
    <x v="3"/>
    <x v="0"/>
    <n v="1"/>
    <x v="1789"/>
    <n v="1"/>
    <n v="292.08"/>
    <n v="14.603999999999999"/>
    <n v="277.476"/>
    <n v="13.873800000000001"/>
    <n v="291.34980000000002"/>
    <n v="2"/>
  </r>
  <r>
    <s v="ORD101790"/>
    <x v="663"/>
    <x v="1089"/>
    <s v="Bengaluru"/>
    <x v="8"/>
    <n v="560038"/>
    <s v="MED021"/>
    <x v="9"/>
    <x v="7"/>
    <s v="Cipla"/>
    <s v="No"/>
    <n v="1"/>
    <n v="88.04"/>
    <n v="5"/>
    <n v="5"/>
    <x v="4"/>
    <x v="1"/>
    <n v="1"/>
    <x v="1790"/>
    <n v="1"/>
    <n v="88.04"/>
    <n v="4.4020000000000001"/>
    <n v="83.638000000000005"/>
    <n v="4.1819000000000006"/>
    <n v="87.819900000000004"/>
    <n v="2"/>
  </r>
  <r>
    <s v="ORD101792"/>
    <x v="42"/>
    <x v="1337"/>
    <s v="Chandigarh"/>
    <x v="4"/>
    <n v="160019"/>
    <s v="MED005"/>
    <x v="11"/>
    <x v="5"/>
    <s v="Cipla"/>
    <s v="Yes"/>
    <n v="1"/>
    <n v="106.71"/>
    <n v="10"/>
    <n v="12"/>
    <x v="0"/>
    <x v="1"/>
    <n v="1"/>
    <x v="1791"/>
    <n v="1"/>
    <n v="106.71"/>
    <n v="10.670999999999999"/>
    <n v="96.038999999999987"/>
    <n v="11.524679999999998"/>
    <n v="107.56367999999999"/>
    <n v="3"/>
  </r>
  <r>
    <s v="ORD101793"/>
    <x v="664"/>
    <x v="1408"/>
    <s v="Gurugram"/>
    <x v="11"/>
    <n v="122002"/>
    <s v="MED023"/>
    <x v="8"/>
    <x v="7"/>
    <s v="Lacto Calamine"/>
    <s v="No"/>
    <n v="4"/>
    <n v="269.49"/>
    <n v="0"/>
    <n v="5"/>
    <x v="4"/>
    <x v="1"/>
    <n v="1"/>
    <x v="1792"/>
    <n v="1"/>
    <n v="1077.96"/>
    <n v="0"/>
    <n v="1077.96"/>
    <n v="53.898000000000003"/>
    <n v="1131.8579999999999"/>
    <n v="3"/>
  </r>
  <r>
    <s v="ORD101794"/>
    <x v="465"/>
    <x v="1409"/>
    <s v="Delhi"/>
    <x v="0"/>
    <n v="110024"/>
    <s v="MED015"/>
    <x v="24"/>
    <x v="11"/>
    <s v="Abbott"/>
    <s v="No"/>
    <n v="1"/>
    <n v="54.63"/>
    <n v="5"/>
    <n v="12"/>
    <x v="2"/>
    <x v="3"/>
    <n v="1"/>
    <x v="1793"/>
    <n v="1"/>
    <n v="54.63"/>
    <n v="2.7315000000000005"/>
    <n v="51.898499999999999"/>
    <n v="6.2278199999999995"/>
    <n v="58.12632"/>
    <n v="0"/>
  </r>
  <r>
    <s v="ORD101795"/>
    <x v="272"/>
    <x v="1410"/>
    <s v="Noida"/>
    <x v="9"/>
    <n v="201301"/>
    <s v="MED024"/>
    <x v="0"/>
    <x v="0"/>
    <s v="Abbott"/>
    <s v="No"/>
    <n v="2"/>
    <n v="132.15"/>
    <n v="0"/>
    <n v="5"/>
    <x v="0"/>
    <x v="1"/>
    <n v="1"/>
    <x v="1794"/>
    <n v="1"/>
    <n v="264.3"/>
    <n v="0"/>
    <n v="264.3"/>
    <n v="13.215"/>
    <n v="277.51499999999999"/>
    <n v="2"/>
  </r>
  <r>
    <s v="ORD101796"/>
    <x v="358"/>
    <x v="1411"/>
    <s v="Lucknow"/>
    <x v="9"/>
    <n v="226024"/>
    <s v="MED007"/>
    <x v="15"/>
    <x v="10"/>
    <s v="Sanofi"/>
    <s v="Yes"/>
    <n v="5"/>
    <n v="81.650000000000006"/>
    <n v="0"/>
    <n v="18"/>
    <x v="0"/>
    <x v="1"/>
    <n v="1"/>
    <x v="1795"/>
    <n v="1"/>
    <n v="408.25"/>
    <n v="0"/>
    <n v="408.25"/>
    <n v="73.484999999999999"/>
    <n v="481.73500000000001"/>
    <n v="1"/>
  </r>
  <r>
    <s v="ORD101797"/>
    <x v="67"/>
    <x v="1412"/>
    <s v="Surat"/>
    <x v="6"/>
    <n v="395001"/>
    <s v="MED007"/>
    <x v="15"/>
    <x v="10"/>
    <s v="Sanofi"/>
    <s v="Yes"/>
    <n v="2"/>
    <n v="76.260000000000005"/>
    <n v="10"/>
    <n v="5"/>
    <x v="0"/>
    <x v="1"/>
    <n v="1"/>
    <x v="1796"/>
    <n v="1"/>
    <n v="152.52000000000001"/>
    <n v="15.252000000000001"/>
    <n v="137.268"/>
    <n v="6.8634000000000004"/>
    <n v="144.13140000000001"/>
    <n v="2"/>
  </r>
  <r>
    <s v="ORD101798"/>
    <x v="349"/>
    <x v="1413"/>
    <s v="Chandigarh"/>
    <x v="4"/>
    <n v="160019"/>
    <s v="MED011"/>
    <x v="23"/>
    <x v="1"/>
    <s v="Cipla"/>
    <s v="No"/>
    <n v="4"/>
    <n v="26.16"/>
    <n v="0"/>
    <n v="12"/>
    <x v="4"/>
    <x v="1"/>
    <n v="1"/>
    <x v="1797"/>
    <n v="1"/>
    <n v="104.64"/>
    <n v="0"/>
    <n v="104.64"/>
    <n v="12.556800000000001"/>
    <n v="117.1968"/>
    <n v="3"/>
  </r>
  <r>
    <s v="ORD101799"/>
    <x v="90"/>
    <x v="1414"/>
    <s v="Pune"/>
    <x v="3"/>
    <n v="411045"/>
    <s v="MED005"/>
    <x v="11"/>
    <x v="5"/>
    <s v="Cipla"/>
    <s v="Yes"/>
    <n v="1"/>
    <n v="93.55"/>
    <n v="0"/>
    <n v="12"/>
    <x v="5"/>
    <x v="1"/>
    <n v="1"/>
    <x v="1798"/>
    <n v="1"/>
    <n v="93.55"/>
    <n v="0"/>
    <n v="93.55"/>
    <n v="11.225999999999999"/>
    <n v="104.776"/>
    <n v="3"/>
  </r>
  <r>
    <s v="ORD101800"/>
    <x v="502"/>
    <x v="1415"/>
    <s v="Kolkata"/>
    <x v="10"/>
    <n v="700091"/>
    <s v="MED030"/>
    <x v="28"/>
    <x v="8"/>
    <s v="Cipla"/>
    <s v="Yes"/>
    <n v="4"/>
    <n v="292.93"/>
    <n v="0"/>
    <n v="12"/>
    <x v="1"/>
    <x v="1"/>
    <n v="1"/>
    <x v="1799"/>
    <n v="1"/>
    <n v="1171.72"/>
    <n v="0"/>
    <n v="1171.72"/>
    <n v="140.60640000000001"/>
    <n v="1312.3263999999999"/>
    <n v="2"/>
  </r>
  <r>
    <s v="ORD101800"/>
    <x v="46"/>
    <x v="1416"/>
    <s v="Ahmedabad"/>
    <x v="6"/>
    <n v="380015"/>
    <s v="MED017"/>
    <x v="1"/>
    <x v="1"/>
    <s v="Abbott"/>
    <s v="No"/>
    <n v="1"/>
    <n v="143.59"/>
    <n v="10"/>
    <n v="5"/>
    <x v="5"/>
    <x v="1"/>
    <n v="1"/>
    <x v="1800"/>
    <n v="1"/>
    <n v="143.59"/>
    <n v="14.359000000000002"/>
    <n v="129.23099999999999"/>
    <n v="6.4615499999999999"/>
    <n v="135.69254999999998"/>
    <n v="3"/>
  </r>
  <r>
    <s v="ORD101802"/>
    <x v="78"/>
    <x v="1105"/>
    <s v="Indore"/>
    <x v="2"/>
    <n v="452016"/>
    <s v="MED008"/>
    <x v="7"/>
    <x v="6"/>
    <s v="Zydus"/>
    <s v="Yes"/>
    <n v="1"/>
    <n v="61.13"/>
    <n v="5"/>
    <n v="5"/>
    <x v="4"/>
    <x v="1"/>
    <n v="1"/>
    <x v="1801"/>
    <n v="1"/>
    <n v="61.13"/>
    <n v="3.0565000000000002"/>
    <n v="58.073500000000003"/>
    <n v="2.9036750000000002"/>
    <n v="60.977175000000003"/>
    <n v="3"/>
  </r>
  <r>
    <s v="ORD101803"/>
    <x v="108"/>
    <x v="858"/>
    <s v="Indore"/>
    <x v="2"/>
    <n v="452010"/>
    <s v="MED001"/>
    <x v="2"/>
    <x v="2"/>
    <s v="Cipla"/>
    <s v="No"/>
    <n v="1"/>
    <n v="28.12"/>
    <n v="5"/>
    <n v="5"/>
    <x v="1"/>
    <x v="1"/>
    <n v="1"/>
    <x v="1802"/>
    <n v="1"/>
    <n v="28.12"/>
    <n v="1.4059999999999999"/>
    <n v="26.714000000000002"/>
    <n v="1.3357000000000001"/>
    <n v="28.049700000000001"/>
    <n v="2"/>
  </r>
  <r>
    <s v="ORD101804"/>
    <x v="60"/>
    <x v="1417"/>
    <s v="Chennai"/>
    <x v="7"/>
    <n v="600018"/>
    <s v="MED006"/>
    <x v="18"/>
    <x v="10"/>
    <s v="USV"/>
    <s v="Yes"/>
    <n v="2"/>
    <n v="47.23"/>
    <n v="10"/>
    <n v="12"/>
    <x v="2"/>
    <x v="1"/>
    <n v="1"/>
    <x v="1803"/>
    <n v="1"/>
    <n v="94.46"/>
    <n v="9.4459999999999997"/>
    <n v="85.013999999999996"/>
    <n v="10.20168"/>
    <n v="95.215679999999992"/>
    <n v="1"/>
  </r>
  <r>
    <s v="ORD101805"/>
    <x v="343"/>
    <x v="382"/>
    <s v="Delhi"/>
    <x v="0"/>
    <n v="110001"/>
    <s v="MED024"/>
    <x v="0"/>
    <x v="0"/>
    <s v="Abbott"/>
    <s v="No"/>
    <n v="3"/>
    <n v="139.62"/>
    <n v="10"/>
    <n v="12"/>
    <x v="4"/>
    <x v="1"/>
    <n v="1"/>
    <x v="1804"/>
    <n v="1"/>
    <n v="418.86"/>
    <n v="41.886000000000003"/>
    <n v="376.97399999999999"/>
    <n v="45.236879999999999"/>
    <n v="422.21087999999997"/>
    <n v="1"/>
  </r>
  <r>
    <s v="ORD101805"/>
    <x v="100"/>
    <x v="635"/>
    <s v="Surat"/>
    <x v="6"/>
    <n v="395001"/>
    <s v="MED014"/>
    <x v="19"/>
    <x v="3"/>
    <s v="Abbott"/>
    <s v="No"/>
    <n v="2"/>
    <n v="137.11000000000001"/>
    <n v="0"/>
    <n v="5"/>
    <x v="1"/>
    <x v="0"/>
    <n v="1"/>
    <x v="1805"/>
    <n v="1"/>
    <n v="274.22000000000003"/>
    <n v="0"/>
    <n v="274.22000000000003"/>
    <n v="13.711000000000002"/>
    <n v="287.93100000000004"/>
    <n v="3"/>
  </r>
  <r>
    <s v="ORD101807"/>
    <x v="346"/>
    <x v="1418"/>
    <s v="Surat"/>
    <x v="6"/>
    <n v="395007"/>
    <s v="MED001"/>
    <x v="2"/>
    <x v="2"/>
    <s v="Cipla"/>
    <s v="No"/>
    <n v="1"/>
    <n v="31.89"/>
    <n v="15"/>
    <n v="12"/>
    <x v="5"/>
    <x v="3"/>
    <n v="1"/>
    <x v="1806"/>
    <n v="1"/>
    <n v="31.89"/>
    <n v="4.7835000000000001"/>
    <n v="27.1065"/>
    <n v="3.25278"/>
    <n v="30.359280000000002"/>
    <n v="1"/>
  </r>
  <r>
    <s v="ORD101808"/>
    <x v="371"/>
    <x v="1419"/>
    <s v="Mumbai"/>
    <x v="3"/>
    <n v="400076"/>
    <s v="MED006"/>
    <x v="18"/>
    <x v="10"/>
    <s v="USV"/>
    <s v="Yes"/>
    <n v="2"/>
    <n v="46.81"/>
    <n v="5"/>
    <n v="5"/>
    <x v="0"/>
    <x v="1"/>
    <n v="1"/>
    <x v="1807"/>
    <n v="1"/>
    <n v="93.62"/>
    <n v="4.681"/>
    <n v="88.939000000000007"/>
    <n v="4.4469500000000002"/>
    <n v="93.385950000000008"/>
    <n v="1"/>
  </r>
  <r>
    <s v="ORD101809"/>
    <x v="638"/>
    <x v="1420"/>
    <s v="Chandigarh"/>
    <x v="4"/>
    <n v="160022"/>
    <s v="MED026"/>
    <x v="20"/>
    <x v="9"/>
    <s v="Cipla"/>
    <s v="No"/>
    <n v="4"/>
    <n v="208.1"/>
    <n v="15"/>
    <n v="5"/>
    <x v="4"/>
    <x v="2"/>
    <n v="1"/>
    <x v="1808"/>
    <n v="1"/>
    <n v="832.4"/>
    <n v="124.86"/>
    <n v="707.54"/>
    <n v="35.376999999999995"/>
    <n v="742.91699999999992"/>
    <n v="1"/>
  </r>
  <r>
    <s v="ORD101810"/>
    <x v="646"/>
    <x v="1421"/>
    <s v="Ahmedabad"/>
    <x v="6"/>
    <n v="380001"/>
    <s v="MED015"/>
    <x v="24"/>
    <x v="11"/>
    <s v="Abbott"/>
    <s v="No"/>
    <n v="4"/>
    <n v="51.25"/>
    <n v="0"/>
    <n v="12"/>
    <x v="0"/>
    <x v="2"/>
    <n v="1"/>
    <x v="1809"/>
    <n v="1"/>
    <n v="205"/>
    <n v="0"/>
    <n v="205"/>
    <n v="24.6"/>
    <n v="229.6"/>
    <n v="1"/>
  </r>
  <r>
    <s v="ORD101811"/>
    <x v="197"/>
    <x v="1422"/>
    <s v="Gurugram"/>
    <x v="11"/>
    <n v="122001"/>
    <s v="MED018"/>
    <x v="14"/>
    <x v="8"/>
    <s v="Mankind"/>
    <s v="No"/>
    <n v="1"/>
    <n v="107.07"/>
    <n v="10"/>
    <n v="5"/>
    <x v="3"/>
    <x v="1"/>
    <n v="1"/>
    <x v="1810"/>
    <n v="1"/>
    <n v="107.07"/>
    <n v="10.706999999999999"/>
    <n v="96.363"/>
    <n v="4.8181500000000002"/>
    <n v="101.18115"/>
    <n v="2"/>
  </r>
  <r>
    <s v="ORD101811"/>
    <x v="641"/>
    <x v="1423"/>
    <s v="Mumbai"/>
    <x v="3"/>
    <n v="400093"/>
    <s v="MED017"/>
    <x v="1"/>
    <x v="1"/>
    <s v="Abbott"/>
    <s v="No"/>
    <n v="2"/>
    <n v="136.62"/>
    <n v="0"/>
    <n v="5"/>
    <x v="0"/>
    <x v="0"/>
    <n v="1"/>
    <x v="1811"/>
    <n v="1"/>
    <n v="273.24"/>
    <n v="0"/>
    <n v="273.24"/>
    <n v="13.662000000000001"/>
    <n v="286.90199999999999"/>
    <n v="0"/>
  </r>
  <r>
    <s v="ORD101811"/>
    <x v="14"/>
    <x v="1424"/>
    <s v="Kolkata"/>
    <x v="10"/>
    <n v="700102"/>
    <s v="MED007"/>
    <x v="15"/>
    <x v="10"/>
    <s v="Sanofi"/>
    <s v="Yes"/>
    <n v="2"/>
    <n v="72.73"/>
    <n v="5"/>
    <n v="18"/>
    <x v="4"/>
    <x v="3"/>
    <n v="1"/>
    <x v="1812"/>
    <n v="1"/>
    <n v="145.46"/>
    <n v="7.2730000000000006"/>
    <n v="138.18700000000001"/>
    <n v="24.873660000000001"/>
    <n v="163.06066000000001"/>
    <n v="0"/>
  </r>
  <r>
    <s v="ORD101814"/>
    <x v="624"/>
    <x v="1425"/>
    <s v="Noida"/>
    <x v="9"/>
    <n v="201304"/>
    <s v="MED023"/>
    <x v="8"/>
    <x v="7"/>
    <s v="Lacto Calamine"/>
    <s v="No"/>
    <n v="1"/>
    <n v="308.01"/>
    <n v="0"/>
    <n v="5"/>
    <x v="2"/>
    <x v="3"/>
    <n v="1"/>
    <x v="1813"/>
    <n v="1"/>
    <n v="308.01"/>
    <n v="0"/>
    <n v="308.01"/>
    <n v="15.400499999999999"/>
    <n v="323.41050000000001"/>
    <n v="3"/>
  </r>
  <r>
    <s v="ORD101815"/>
    <x v="507"/>
    <x v="1426"/>
    <s v="Indore"/>
    <x v="2"/>
    <n v="452020"/>
    <s v="MED007"/>
    <x v="15"/>
    <x v="10"/>
    <s v="Sanofi"/>
    <s v="Yes"/>
    <n v="1"/>
    <n v="85.83"/>
    <n v="10"/>
    <n v="5"/>
    <x v="5"/>
    <x v="3"/>
    <n v="1"/>
    <x v="1814"/>
    <n v="1"/>
    <n v="85.83"/>
    <n v="8.5830000000000002"/>
    <n v="77.247"/>
    <n v="3.8623500000000002"/>
    <n v="81.109350000000006"/>
    <n v="0"/>
  </r>
  <r>
    <s v="ORD101816"/>
    <x v="522"/>
    <x v="1427"/>
    <s v="Pune"/>
    <x v="3"/>
    <n v="411014"/>
    <s v="MED029"/>
    <x v="10"/>
    <x v="8"/>
    <s v="Sun Pharma"/>
    <s v="Yes"/>
    <n v="1"/>
    <n v="87.65"/>
    <n v="0"/>
    <n v="12"/>
    <x v="2"/>
    <x v="3"/>
    <n v="1"/>
    <x v="1815"/>
    <n v="1"/>
    <n v="87.65"/>
    <n v="0"/>
    <n v="87.65"/>
    <n v="10.518000000000002"/>
    <n v="98.168000000000006"/>
    <n v="3"/>
  </r>
  <r>
    <s v="ORD101817"/>
    <x v="369"/>
    <x v="897"/>
    <s v="Jaipur"/>
    <x v="5"/>
    <n v="302017"/>
    <s v="MED007"/>
    <x v="15"/>
    <x v="10"/>
    <s v="Sanofi"/>
    <s v="Yes"/>
    <n v="2"/>
    <n v="76.87"/>
    <n v="10"/>
    <n v="5"/>
    <x v="3"/>
    <x v="1"/>
    <n v="1"/>
    <x v="1816"/>
    <n v="1"/>
    <n v="153.74"/>
    <n v="15.374000000000001"/>
    <n v="138.36600000000001"/>
    <n v="6.9183000000000003"/>
    <n v="145.2843"/>
    <n v="4"/>
  </r>
  <r>
    <s v="ORD101817"/>
    <x v="263"/>
    <x v="1428"/>
    <s v="Chennai"/>
    <x v="7"/>
    <n v="600100"/>
    <s v="MED016"/>
    <x v="17"/>
    <x v="11"/>
    <s v="Emcure"/>
    <s v="No"/>
    <n v="6"/>
    <n v="110.96"/>
    <n v="10"/>
    <n v="18"/>
    <x v="3"/>
    <x v="1"/>
    <n v="1"/>
    <x v="1817"/>
    <n v="1"/>
    <n v="665.76"/>
    <n v="66.576000000000008"/>
    <n v="599.18399999999997"/>
    <n v="107.85312"/>
    <n v="707.03711999999996"/>
    <n v="2"/>
  </r>
  <r>
    <s v="ORD101817"/>
    <x v="210"/>
    <x v="1429"/>
    <s v="Lucknow"/>
    <x v="9"/>
    <n v="226001"/>
    <s v="MED023"/>
    <x v="8"/>
    <x v="7"/>
    <s v="Lacto Calamine"/>
    <s v="No"/>
    <n v="1"/>
    <n v="263.94"/>
    <n v="0"/>
    <n v="18"/>
    <x v="2"/>
    <x v="1"/>
    <n v="1"/>
    <x v="1818"/>
    <n v="1"/>
    <n v="263.94"/>
    <n v="0"/>
    <n v="263.94"/>
    <n v="47.5092"/>
    <n v="311.44920000000002"/>
    <n v="2"/>
  </r>
  <r>
    <s v="ORD101820"/>
    <x v="665"/>
    <x v="1248"/>
    <s v="Surat"/>
    <x v="6"/>
    <n v="395010"/>
    <s v="MED023"/>
    <x v="8"/>
    <x v="7"/>
    <s v="Lacto Calamine"/>
    <s v="No"/>
    <n v="2"/>
    <n v="280.8"/>
    <n v="0"/>
    <n v="18"/>
    <x v="1"/>
    <x v="2"/>
    <n v="1"/>
    <x v="1819"/>
    <n v="1"/>
    <n v="561.6"/>
    <n v="0"/>
    <n v="561.6"/>
    <n v="101.08800000000001"/>
    <n v="662.68799999999999"/>
    <n v="2"/>
  </r>
  <r>
    <s v="ORD101821"/>
    <x v="666"/>
    <x v="1430"/>
    <s v="Surat"/>
    <x v="6"/>
    <n v="395017"/>
    <s v="MED004"/>
    <x v="5"/>
    <x v="5"/>
    <s v="Sun Pharma"/>
    <s v="Yes"/>
    <n v="1"/>
    <n v="118.12"/>
    <n v="0"/>
    <n v="5"/>
    <x v="0"/>
    <x v="0"/>
    <n v="1"/>
    <x v="1820"/>
    <n v="1"/>
    <n v="118.12"/>
    <n v="0"/>
    <n v="118.12"/>
    <n v="5.9060000000000006"/>
    <n v="124.02600000000001"/>
    <n v="2"/>
  </r>
  <r>
    <s v="ORD101822"/>
    <x v="10"/>
    <x v="614"/>
    <s v="Chennai"/>
    <x v="7"/>
    <n v="600100"/>
    <s v="MED013"/>
    <x v="16"/>
    <x v="3"/>
    <s v="Himalaya"/>
    <s v="No"/>
    <n v="1"/>
    <n v="170.27"/>
    <n v="10"/>
    <n v="5"/>
    <x v="2"/>
    <x v="3"/>
    <n v="1"/>
    <x v="1821"/>
    <n v="1"/>
    <n v="170.27"/>
    <n v="17.027000000000001"/>
    <n v="153.24299999999999"/>
    <n v="7.6621499999999996"/>
    <n v="160.90514999999999"/>
    <n v="2"/>
  </r>
  <r>
    <s v="ORD101823"/>
    <x v="656"/>
    <x v="256"/>
    <s v="Surat"/>
    <x v="6"/>
    <n v="395001"/>
    <s v="MED019"/>
    <x v="26"/>
    <x v="8"/>
    <s v="Cipla"/>
    <s v="No"/>
    <n v="1"/>
    <n v="153.76"/>
    <n v="0"/>
    <n v="5"/>
    <x v="3"/>
    <x v="1"/>
    <n v="1"/>
    <x v="1822"/>
    <n v="1"/>
    <n v="153.76"/>
    <n v="0"/>
    <n v="153.76"/>
    <n v="7.6879999999999997"/>
    <n v="161.44799999999998"/>
    <n v="5"/>
  </r>
  <r>
    <s v="ORD101824"/>
    <x v="273"/>
    <x v="1431"/>
    <s v="Chandigarh"/>
    <x v="4"/>
    <n v="160022"/>
    <s v="MED029"/>
    <x v="10"/>
    <x v="8"/>
    <s v="Sun Pharma"/>
    <s v="Yes"/>
    <n v="3"/>
    <n v="112.13"/>
    <n v="0"/>
    <n v="5"/>
    <x v="5"/>
    <x v="1"/>
    <n v="1"/>
    <x v="1823"/>
    <n v="1"/>
    <n v="336.39"/>
    <n v="0"/>
    <n v="336.39"/>
    <n v="16.819499999999998"/>
    <n v="353.20949999999999"/>
    <n v="1"/>
  </r>
  <r>
    <s v="ORD101825"/>
    <x v="535"/>
    <x v="1432"/>
    <s v="Noida"/>
    <x v="9"/>
    <n v="201307"/>
    <s v="MED017"/>
    <x v="1"/>
    <x v="1"/>
    <s v="Abbott"/>
    <s v="No"/>
    <n v="1"/>
    <n v="153.21"/>
    <n v="0"/>
    <n v="5"/>
    <x v="4"/>
    <x v="1"/>
    <n v="1"/>
    <x v="1824"/>
    <n v="1"/>
    <n v="153.21"/>
    <n v="0"/>
    <n v="153.21"/>
    <n v="7.6605000000000008"/>
    <n v="160.87050000000002"/>
    <n v="1"/>
  </r>
  <r>
    <s v="ORD101826"/>
    <x v="545"/>
    <x v="1433"/>
    <s v="Bengaluru"/>
    <x v="8"/>
    <n v="560066"/>
    <s v="MED019"/>
    <x v="26"/>
    <x v="8"/>
    <s v="Cipla"/>
    <s v="No"/>
    <n v="1"/>
    <n v="167.18"/>
    <n v="15"/>
    <n v="12"/>
    <x v="0"/>
    <x v="1"/>
    <n v="1"/>
    <x v="1825"/>
    <n v="1"/>
    <n v="167.18"/>
    <n v="25.077000000000002"/>
    <n v="142.10300000000001"/>
    <n v="17.05236"/>
    <n v="159.15536"/>
    <n v="1"/>
  </r>
  <r>
    <s v="ORD101827"/>
    <x v="187"/>
    <x v="821"/>
    <s v="Indore"/>
    <x v="2"/>
    <n v="452018"/>
    <s v="MED014"/>
    <x v="19"/>
    <x v="3"/>
    <s v="Abbott"/>
    <s v="No"/>
    <n v="3"/>
    <n v="163.13"/>
    <n v="5"/>
    <n v="5"/>
    <x v="2"/>
    <x v="0"/>
    <n v="1"/>
    <x v="1826"/>
    <n v="1"/>
    <n v="489.39"/>
    <n v="24.469499999999996"/>
    <n v="464.9205"/>
    <n v="23.246024999999999"/>
    <n v="488.16652499999998"/>
    <n v="1"/>
  </r>
  <r>
    <s v="ORD101828"/>
    <x v="344"/>
    <x v="1434"/>
    <s v="Jaipur"/>
    <x v="5"/>
    <n v="302019"/>
    <s v="MED026"/>
    <x v="20"/>
    <x v="9"/>
    <s v="Cipla"/>
    <s v="No"/>
    <n v="1"/>
    <n v="185.75"/>
    <n v="5"/>
    <n v="5"/>
    <x v="4"/>
    <x v="1"/>
    <n v="1"/>
    <x v="1827"/>
    <n v="1"/>
    <n v="185.75"/>
    <n v="9.2874999999999996"/>
    <n v="176.46250000000001"/>
    <n v="8.8231249999999992"/>
    <n v="185.28562500000001"/>
    <n v="2"/>
  </r>
  <r>
    <s v="ORD101829"/>
    <x v="503"/>
    <x v="1435"/>
    <s v="Hyderabad"/>
    <x v="1"/>
    <n v="500084"/>
    <s v="MED022"/>
    <x v="25"/>
    <x v="7"/>
    <s v="Himalaya"/>
    <s v="No"/>
    <n v="1"/>
    <n v="190.39"/>
    <n v="10"/>
    <n v="12"/>
    <x v="4"/>
    <x v="1"/>
    <n v="1"/>
    <x v="1828"/>
    <n v="1"/>
    <n v="190.39"/>
    <n v="19.038999999999998"/>
    <n v="171.351"/>
    <n v="20.56212"/>
    <n v="191.91311999999999"/>
    <n v="5"/>
  </r>
  <r>
    <s v="ORD101830"/>
    <x v="623"/>
    <x v="1436"/>
    <s v="Bengaluru"/>
    <x v="8"/>
    <n v="560001"/>
    <s v="MED015"/>
    <x v="24"/>
    <x v="11"/>
    <s v="Abbott"/>
    <s v="No"/>
    <n v="1"/>
    <n v="53.21"/>
    <n v="5"/>
    <n v="12"/>
    <x v="0"/>
    <x v="1"/>
    <n v="1"/>
    <x v="1829"/>
    <n v="1"/>
    <n v="53.21"/>
    <n v="2.6605000000000003"/>
    <n v="50.549500000000002"/>
    <n v="6.0659400000000003"/>
    <n v="56.61544"/>
    <n v="1"/>
  </r>
  <r>
    <s v="ORD101831"/>
    <x v="583"/>
    <x v="1437"/>
    <s v="Gurugram"/>
    <x v="11"/>
    <n v="122018"/>
    <s v="MED014"/>
    <x v="19"/>
    <x v="3"/>
    <s v="Abbott"/>
    <s v="No"/>
    <n v="2"/>
    <n v="163.6"/>
    <n v="10"/>
    <n v="18"/>
    <x v="3"/>
    <x v="2"/>
    <n v="1"/>
    <x v="1830"/>
    <n v="1"/>
    <n v="327.2"/>
    <n v="32.72"/>
    <n v="294.48"/>
    <n v="53.006400000000006"/>
    <n v="347.4864"/>
    <n v="1"/>
  </r>
  <r>
    <s v="ORD101832"/>
    <x v="452"/>
    <x v="801"/>
    <s v="Chandigarh"/>
    <x v="4"/>
    <n v="160022"/>
    <s v="MED017"/>
    <x v="1"/>
    <x v="1"/>
    <s v="Abbott"/>
    <s v="No"/>
    <n v="3"/>
    <n v="141.99"/>
    <n v="15"/>
    <n v="12"/>
    <x v="5"/>
    <x v="1"/>
    <n v="1"/>
    <x v="1831"/>
    <n v="1"/>
    <n v="425.97"/>
    <n v="63.895499999999998"/>
    <n v="362.07450000000006"/>
    <n v="43.44894"/>
    <n v="405.52344000000005"/>
    <n v="4"/>
  </r>
  <r>
    <s v="ORD101833"/>
    <x v="311"/>
    <x v="45"/>
    <s v="Chandigarh"/>
    <x v="4"/>
    <n v="160036"/>
    <s v="MED008"/>
    <x v="7"/>
    <x v="6"/>
    <s v="Zydus"/>
    <s v="Yes"/>
    <n v="3"/>
    <n v="69.75"/>
    <n v="10"/>
    <n v="18"/>
    <x v="5"/>
    <x v="0"/>
    <n v="1"/>
    <x v="1832"/>
    <n v="1"/>
    <n v="209.25"/>
    <n v="20.925000000000001"/>
    <n v="188.32499999999999"/>
    <n v="33.898499999999999"/>
    <n v="222.2235"/>
    <n v="3"/>
  </r>
  <r>
    <s v="ORD101834"/>
    <x v="150"/>
    <x v="1438"/>
    <s v="Pune"/>
    <x v="3"/>
    <n v="411045"/>
    <s v="MED026"/>
    <x v="20"/>
    <x v="9"/>
    <s v="Cipla"/>
    <s v="No"/>
    <n v="1"/>
    <n v="174.07"/>
    <n v="15"/>
    <n v="5"/>
    <x v="2"/>
    <x v="2"/>
    <n v="1"/>
    <x v="1833"/>
    <n v="1"/>
    <n v="174.07"/>
    <n v="26.110499999999998"/>
    <n v="147.95949999999999"/>
    <n v="7.3979749999999989"/>
    <n v="155.35747499999999"/>
    <n v="3"/>
  </r>
  <r>
    <s v="ORD101835"/>
    <x v="667"/>
    <x v="1439"/>
    <s v="Hyderabad"/>
    <x v="1"/>
    <n v="500032"/>
    <s v="MED008"/>
    <x v="7"/>
    <x v="6"/>
    <s v="Zydus"/>
    <s v="Yes"/>
    <n v="1"/>
    <n v="70.45"/>
    <n v="15"/>
    <n v="5"/>
    <x v="0"/>
    <x v="1"/>
    <n v="1"/>
    <x v="1834"/>
    <n v="1"/>
    <n v="70.45"/>
    <n v="10.567500000000001"/>
    <n v="59.8825"/>
    <n v="2.9941250000000004"/>
    <n v="62.876625000000004"/>
    <n v="1"/>
  </r>
  <r>
    <s v="ORD101836"/>
    <x v="603"/>
    <x v="1440"/>
    <s v="Chandigarh"/>
    <x v="4"/>
    <n v="160019"/>
    <s v="MED017"/>
    <x v="1"/>
    <x v="1"/>
    <s v="Abbott"/>
    <s v="No"/>
    <n v="2"/>
    <n v="119.82"/>
    <n v="20"/>
    <n v="5"/>
    <x v="1"/>
    <x v="0"/>
    <n v="1"/>
    <x v="1835"/>
    <n v="1"/>
    <n v="239.64"/>
    <n v="47.92799999999999"/>
    <n v="191.71199999999999"/>
    <n v="9.5855999999999995"/>
    <n v="201.29759999999999"/>
    <n v="0"/>
  </r>
  <r>
    <s v="ORD101837"/>
    <x v="198"/>
    <x v="394"/>
    <s v="Chennai"/>
    <x v="7"/>
    <n v="600040"/>
    <s v="MED016"/>
    <x v="17"/>
    <x v="11"/>
    <s v="Emcure"/>
    <s v="No"/>
    <n v="1"/>
    <n v="105.26"/>
    <n v="5"/>
    <n v="18"/>
    <x v="3"/>
    <x v="2"/>
    <n v="1"/>
    <x v="1836"/>
    <n v="1"/>
    <n v="105.26"/>
    <n v="5.2630000000000008"/>
    <n v="99.997"/>
    <n v="17.999459999999999"/>
    <n v="117.99646"/>
    <n v="4"/>
  </r>
  <r>
    <s v="ORD101838"/>
    <x v="205"/>
    <x v="1441"/>
    <s v="Kolkata"/>
    <x v="10"/>
    <n v="700102"/>
    <s v="MED012"/>
    <x v="29"/>
    <x v="3"/>
    <s v="Mankind"/>
    <s v="No"/>
    <n v="2"/>
    <n v="137.71"/>
    <n v="5"/>
    <n v="12"/>
    <x v="5"/>
    <x v="0"/>
    <n v="1"/>
    <x v="1837"/>
    <n v="1"/>
    <n v="275.42"/>
    <n v="13.771000000000001"/>
    <n v="261.649"/>
    <n v="31.397880000000001"/>
    <n v="293.04687999999999"/>
    <n v="1"/>
  </r>
  <r>
    <s v="ORD101839"/>
    <x v="445"/>
    <x v="900"/>
    <s v="Hyderabad"/>
    <x v="1"/>
    <n v="500001"/>
    <s v="MED029"/>
    <x v="10"/>
    <x v="8"/>
    <s v="Sun Pharma"/>
    <s v="Yes"/>
    <n v="1"/>
    <n v="88.33"/>
    <n v="5"/>
    <n v="5"/>
    <x v="5"/>
    <x v="1"/>
    <n v="1"/>
    <x v="1838"/>
    <n v="1"/>
    <n v="88.33"/>
    <n v="4.4165000000000001"/>
    <n v="83.913499999999999"/>
    <n v="4.1956749999999996"/>
    <n v="88.109174999999993"/>
    <n v="1"/>
  </r>
  <r>
    <s v="ORD101840"/>
    <x v="506"/>
    <x v="1442"/>
    <s v="Jaipur"/>
    <x v="5"/>
    <n v="302019"/>
    <s v="MED003"/>
    <x v="6"/>
    <x v="4"/>
    <s v="Dr. Reddy's"/>
    <s v="No"/>
    <n v="3"/>
    <n v="26.04"/>
    <n v="5"/>
    <n v="5"/>
    <x v="4"/>
    <x v="0"/>
    <n v="1"/>
    <x v="1839"/>
    <n v="1"/>
    <n v="78.12"/>
    <n v="3.9060000000000001"/>
    <n v="74.213999999999999"/>
    <n v="3.7107000000000001"/>
    <n v="77.924700000000001"/>
    <n v="1"/>
  </r>
  <r>
    <s v="ORD101841"/>
    <x v="511"/>
    <x v="1326"/>
    <s v="Mumbai"/>
    <x v="3"/>
    <n v="400050"/>
    <s v="MED028"/>
    <x v="3"/>
    <x v="3"/>
    <s v="Abbott"/>
    <s v="No"/>
    <n v="4"/>
    <n v="97.2"/>
    <n v="15"/>
    <n v="5"/>
    <x v="2"/>
    <x v="2"/>
    <n v="1"/>
    <x v="1840"/>
    <n v="1"/>
    <n v="388.8"/>
    <n v="58.32"/>
    <n v="330.48"/>
    <n v="16.524000000000001"/>
    <n v="347.00400000000002"/>
    <n v="0"/>
  </r>
  <r>
    <s v="ORD101842"/>
    <x v="500"/>
    <x v="680"/>
    <s v="Chennai"/>
    <x v="7"/>
    <n v="600040"/>
    <s v="MED006"/>
    <x v="18"/>
    <x v="10"/>
    <s v="USV"/>
    <s v="Yes"/>
    <n v="1"/>
    <n v="50.94"/>
    <n v="5"/>
    <n v="18"/>
    <x v="3"/>
    <x v="1"/>
    <n v="1"/>
    <x v="1841"/>
    <n v="1"/>
    <n v="50.94"/>
    <n v="2.5469999999999997"/>
    <n v="48.393000000000001"/>
    <n v="8.7107400000000013"/>
    <n v="57.103740000000002"/>
    <n v="3"/>
  </r>
  <r>
    <s v="ORD101843"/>
    <x v="384"/>
    <x v="81"/>
    <s v="Indore"/>
    <x v="2"/>
    <n v="452001"/>
    <s v="MED004"/>
    <x v="5"/>
    <x v="5"/>
    <s v="Sun Pharma"/>
    <s v="Yes"/>
    <n v="1"/>
    <n v="106.21"/>
    <n v="5"/>
    <n v="18"/>
    <x v="1"/>
    <x v="0"/>
    <n v="1"/>
    <x v="1842"/>
    <n v="1"/>
    <n v="106.21"/>
    <n v="5.3104999999999993"/>
    <n v="100.89949999999999"/>
    <n v="18.161909999999999"/>
    <n v="119.06141"/>
    <n v="2"/>
  </r>
  <r>
    <s v="ORD101844"/>
    <x v="473"/>
    <x v="1443"/>
    <s v="Mumbai"/>
    <x v="3"/>
    <n v="400001"/>
    <s v="MED030"/>
    <x v="28"/>
    <x v="8"/>
    <s v="Cipla"/>
    <s v="Yes"/>
    <n v="2"/>
    <n v="252.19"/>
    <n v="5"/>
    <n v="18"/>
    <x v="1"/>
    <x v="2"/>
    <n v="1"/>
    <x v="1843"/>
    <n v="1"/>
    <n v="504.38"/>
    <n v="25.219000000000001"/>
    <n v="479.161"/>
    <n v="86.248979999999989"/>
    <n v="565.40998000000002"/>
    <n v="1"/>
  </r>
  <r>
    <s v="ORD101845"/>
    <x v="559"/>
    <x v="1046"/>
    <s v="Mumbai"/>
    <x v="3"/>
    <n v="400069"/>
    <s v="MED012"/>
    <x v="29"/>
    <x v="3"/>
    <s v="Mankind"/>
    <s v="No"/>
    <n v="3"/>
    <n v="120.07"/>
    <n v="15"/>
    <n v="12"/>
    <x v="4"/>
    <x v="1"/>
    <n v="1"/>
    <x v="1844"/>
    <n v="1"/>
    <n v="360.21"/>
    <n v="54.031499999999994"/>
    <n v="306.17849999999999"/>
    <n v="36.741419999999998"/>
    <n v="342.91991999999999"/>
    <n v="3"/>
  </r>
  <r>
    <s v="ORD101846"/>
    <x v="634"/>
    <x v="1444"/>
    <s v="Noida"/>
    <x v="9"/>
    <n v="201304"/>
    <s v="MED029"/>
    <x v="10"/>
    <x v="8"/>
    <s v="Sun Pharma"/>
    <s v="Yes"/>
    <n v="1"/>
    <n v="109.77"/>
    <n v="5"/>
    <n v="12"/>
    <x v="4"/>
    <x v="3"/>
    <n v="1"/>
    <x v="1845"/>
    <n v="1"/>
    <n v="109.77"/>
    <n v="5.4885000000000002"/>
    <n v="104.28149999999999"/>
    <n v="12.513779999999999"/>
    <n v="116.79527999999999"/>
    <n v="4"/>
  </r>
  <r>
    <s v="ORD101846"/>
    <x v="160"/>
    <x v="892"/>
    <s v="Chandigarh"/>
    <x v="4"/>
    <n v="160036"/>
    <s v="MED006"/>
    <x v="18"/>
    <x v="10"/>
    <s v="USV"/>
    <s v="Yes"/>
    <n v="3"/>
    <n v="50.95"/>
    <n v="10"/>
    <n v="18"/>
    <x v="1"/>
    <x v="2"/>
    <n v="1"/>
    <x v="1846"/>
    <n v="1"/>
    <n v="152.85000000000002"/>
    <n v="15.285000000000002"/>
    <n v="137.56500000000003"/>
    <n v="24.761700000000005"/>
    <n v="162.32670000000002"/>
    <n v="4"/>
  </r>
  <r>
    <s v="ORD101848"/>
    <x v="443"/>
    <x v="1445"/>
    <s v="Surat"/>
    <x v="6"/>
    <n v="395007"/>
    <s v="MED015"/>
    <x v="24"/>
    <x v="11"/>
    <s v="Abbott"/>
    <s v="No"/>
    <n v="2"/>
    <n v="43.95"/>
    <n v="5"/>
    <n v="18"/>
    <x v="1"/>
    <x v="1"/>
    <n v="1"/>
    <x v="1847"/>
    <n v="1"/>
    <n v="87.9"/>
    <n v="4.3949999999999996"/>
    <n v="83.50500000000001"/>
    <n v="15.030900000000001"/>
    <n v="98.535900000000012"/>
    <n v="3"/>
  </r>
  <r>
    <s v="ORD101849"/>
    <x v="577"/>
    <x v="0"/>
    <s v="Chennai"/>
    <x v="7"/>
    <n v="600040"/>
    <s v="MED030"/>
    <x v="28"/>
    <x v="8"/>
    <s v="Cipla"/>
    <s v="Yes"/>
    <n v="1"/>
    <n v="314.47000000000003"/>
    <n v="15"/>
    <n v="18"/>
    <x v="2"/>
    <x v="3"/>
    <n v="1"/>
    <x v="1848"/>
    <n v="1"/>
    <n v="314.47000000000003"/>
    <n v="47.170500000000004"/>
    <n v="267.29950000000002"/>
    <n v="48.113910000000004"/>
    <n v="315.41341"/>
    <n v="1"/>
  </r>
  <r>
    <s v="ORD101850"/>
    <x v="140"/>
    <x v="1446"/>
    <s v="Surat"/>
    <x v="6"/>
    <n v="395001"/>
    <s v="MED030"/>
    <x v="28"/>
    <x v="8"/>
    <s v="Cipla"/>
    <s v="Yes"/>
    <n v="1"/>
    <n v="300.75"/>
    <n v="10"/>
    <n v="5"/>
    <x v="0"/>
    <x v="1"/>
    <n v="1"/>
    <x v="1849"/>
    <n v="1"/>
    <n v="300.75"/>
    <n v="30.074999999999999"/>
    <n v="270.67500000000001"/>
    <n v="13.53375"/>
    <n v="284.20875000000001"/>
    <n v="1"/>
  </r>
  <r>
    <s v="ORD101851"/>
    <x v="425"/>
    <x v="989"/>
    <s v="Noida"/>
    <x v="9"/>
    <n v="201301"/>
    <s v="MED005"/>
    <x v="11"/>
    <x v="5"/>
    <s v="Cipla"/>
    <s v="Yes"/>
    <n v="1"/>
    <n v="88.38"/>
    <n v="5"/>
    <n v="5"/>
    <x v="1"/>
    <x v="1"/>
    <n v="1"/>
    <x v="1850"/>
    <n v="1"/>
    <n v="88.38"/>
    <n v="4.4189999999999996"/>
    <n v="83.960999999999999"/>
    <n v="4.1980500000000003"/>
    <n v="88.159049999999993"/>
    <n v="3"/>
  </r>
  <r>
    <s v="ORD101852"/>
    <x v="668"/>
    <x v="1447"/>
    <s v="Noida"/>
    <x v="9"/>
    <n v="201301"/>
    <s v="MED026"/>
    <x v="20"/>
    <x v="9"/>
    <s v="Cipla"/>
    <s v="No"/>
    <n v="1"/>
    <n v="214.32"/>
    <n v="10"/>
    <n v="12"/>
    <x v="1"/>
    <x v="1"/>
    <n v="1"/>
    <x v="1851"/>
    <n v="1"/>
    <n v="214.32"/>
    <n v="21.431999999999999"/>
    <n v="192.88800000000001"/>
    <n v="23.146560000000001"/>
    <n v="216.03456"/>
    <n v="2"/>
  </r>
  <r>
    <s v="ORD101853"/>
    <x v="436"/>
    <x v="531"/>
    <s v="Hyderabad"/>
    <x v="1"/>
    <n v="500032"/>
    <s v="MED013"/>
    <x v="16"/>
    <x v="3"/>
    <s v="Himalaya"/>
    <s v="No"/>
    <n v="2"/>
    <n v="155.97"/>
    <n v="0"/>
    <n v="12"/>
    <x v="3"/>
    <x v="1"/>
    <n v="1"/>
    <x v="1852"/>
    <n v="1"/>
    <n v="311.94"/>
    <n v="0"/>
    <n v="311.94"/>
    <n v="37.4328"/>
    <n v="349.37279999999998"/>
    <n v="2"/>
  </r>
  <r>
    <s v="ORD101854"/>
    <x v="147"/>
    <x v="1448"/>
    <s v="Noida"/>
    <x v="9"/>
    <n v="201304"/>
    <s v="MED021"/>
    <x v="9"/>
    <x v="7"/>
    <s v="Cipla"/>
    <s v="No"/>
    <n v="3"/>
    <n v="89.52"/>
    <n v="5"/>
    <n v="18"/>
    <x v="5"/>
    <x v="2"/>
    <n v="1"/>
    <x v="1853"/>
    <n v="1"/>
    <n v="268.56"/>
    <n v="13.427999999999999"/>
    <n v="255.13200000000001"/>
    <n v="45.923760000000001"/>
    <n v="301.05576000000002"/>
    <n v="0"/>
  </r>
  <r>
    <s v="ORD101855"/>
    <x v="326"/>
    <x v="1449"/>
    <s v="Hyderabad"/>
    <x v="1"/>
    <n v="500032"/>
    <s v="MED030"/>
    <x v="28"/>
    <x v="8"/>
    <s v="Cipla"/>
    <s v="Yes"/>
    <n v="1"/>
    <n v="263.8"/>
    <n v="10"/>
    <n v="12"/>
    <x v="3"/>
    <x v="1"/>
    <n v="1"/>
    <x v="1854"/>
    <n v="1"/>
    <n v="263.8"/>
    <n v="26.38"/>
    <n v="237.42000000000002"/>
    <n v="28.490400000000001"/>
    <n v="265.91040000000004"/>
    <n v="1"/>
  </r>
  <r>
    <s v="ORD101856"/>
    <x v="144"/>
    <x v="1450"/>
    <s v="Bengaluru"/>
    <x v="8"/>
    <n v="560038"/>
    <s v="MED001"/>
    <x v="2"/>
    <x v="2"/>
    <s v="Cipla"/>
    <s v="No"/>
    <n v="1"/>
    <n v="33.31"/>
    <n v="10"/>
    <n v="5"/>
    <x v="2"/>
    <x v="1"/>
    <n v="1"/>
    <x v="1855"/>
    <n v="1"/>
    <n v="33.31"/>
    <n v="3.3310000000000004"/>
    <n v="29.979000000000003"/>
    <n v="1.49895"/>
    <n v="31.477950000000003"/>
    <n v="2"/>
  </r>
  <r>
    <s v="ORD101857"/>
    <x v="32"/>
    <x v="1451"/>
    <s v="Jaipur"/>
    <x v="5"/>
    <n v="302033"/>
    <s v="MED012"/>
    <x v="29"/>
    <x v="3"/>
    <s v="Mankind"/>
    <s v="No"/>
    <n v="5"/>
    <n v="120.81"/>
    <n v="0"/>
    <n v="5"/>
    <x v="1"/>
    <x v="1"/>
    <n v="1"/>
    <x v="1856"/>
    <n v="1"/>
    <n v="604.04999999999995"/>
    <n v="0"/>
    <n v="604.04999999999995"/>
    <n v="30.202500000000001"/>
    <n v="634.25249999999994"/>
    <n v="3"/>
  </r>
  <r>
    <s v="ORD101858"/>
    <x v="378"/>
    <x v="120"/>
    <s v="Ahmedabad"/>
    <x v="6"/>
    <n v="380058"/>
    <s v="MED026"/>
    <x v="20"/>
    <x v="9"/>
    <s v="Cipla"/>
    <s v="No"/>
    <n v="5"/>
    <n v="206.42"/>
    <n v="10"/>
    <n v="5"/>
    <x v="0"/>
    <x v="1"/>
    <n v="1"/>
    <x v="1857"/>
    <n v="1"/>
    <n v="1032.0999999999999"/>
    <n v="103.21"/>
    <n v="928.88999999999987"/>
    <n v="46.444499999999991"/>
    <n v="975.33449999999982"/>
    <n v="1"/>
  </r>
  <r>
    <s v="ORD101858"/>
    <x v="496"/>
    <x v="1452"/>
    <s v="Kolkata"/>
    <x v="10"/>
    <n v="700019"/>
    <s v="MED004"/>
    <x v="5"/>
    <x v="5"/>
    <s v="Sun Pharma"/>
    <s v="Yes"/>
    <n v="1"/>
    <n v="121.91"/>
    <n v="10"/>
    <n v="12"/>
    <x v="5"/>
    <x v="1"/>
    <n v="1"/>
    <x v="1858"/>
    <n v="1"/>
    <n v="121.91"/>
    <n v="12.190999999999999"/>
    <n v="109.71899999999999"/>
    <n v="13.166279999999999"/>
    <n v="122.88527999999999"/>
    <n v="3"/>
  </r>
  <r>
    <s v="ORD101860"/>
    <x v="669"/>
    <x v="1210"/>
    <s v="Gurugram"/>
    <x v="11"/>
    <n v="122009"/>
    <s v="MED027"/>
    <x v="12"/>
    <x v="9"/>
    <s v="Mankind"/>
    <s v="No"/>
    <n v="2"/>
    <n v="107.28"/>
    <n v="10"/>
    <n v="12"/>
    <x v="1"/>
    <x v="3"/>
    <n v="1"/>
    <x v="1859"/>
    <n v="1"/>
    <n v="214.56"/>
    <n v="21.456"/>
    <n v="193.10400000000001"/>
    <n v="23.17248"/>
    <n v="216.27648000000002"/>
    <n v="1"/>
  </r>
  <r>
    <s v="ORD101861"/>
    <x v="47"/>
    <x v="1453"/>
    <s v="Chennai"/>
    <x v="7"/>
    <n v="600018"/>
    <s v="MED005"/>
    <x v="11"/>
    <x v="5"/>
    <s v="Cipla"/>
    <s v="Yes"/>
    <n v="1"/>
    <n v="108.73"/>
    <n v="15"/>
    <n v="18"/>
    <x v="2"/>
    <x v="1"/>
    <n v="1"/>
    <x v="1860"/>
    <n v="1"/>
    <n v="108.73"/>
    <n v="16.3095"/>
    <n v="92.420500000000004"/>
    <n v="16.63569"/>
    <n v="109.05619"/>
    <n v="3"/>
  </r>
  <r>
    <s v="ORD101862"/>
    <x v="25"/>
    <x v="1454"/>
    <s v="Chandigarh"/>
    <x v="4"/>
    <n v="160036"/>
    <s v="MED004"/>
    <x v="5"/>
    <x v="5"/>
    <s v="Sun Pharma"/>
    <s v="Yes"/>
    <n v="3"/>
    <n v="105.47"/>
    <n v="20"/>
    <n v="5"/>
    <x v="3"/>
    <x v="1"/>
    <n v="1"/>
    <x v="1861"/>
    <n v="1"/>
    <n v="316.40999999999997"/>
    <n v="63.281999999999989"/>
    <n v="253.12799999999999"/>
    <n v="12.656399999999998"/>
    <n v="265.78440000000001"/>
    <n v="2"/>
  </r>
  <r>
    <s v="ORD101863"/>
    <x v="40"/>
    <x v="1455"/>
    <s v="Chandigarh"/>
    <x v="4"/>
    <n v="160022"/>
    <s v="MED028"/>
    <x v="3"/>
    <x v="3"/>
    <s v="Abbott"/>
    <s v="No"/>
    <n v="1"/>
    <n v="118.61"/>
    <n v="5"/>
    <n v="5"/>
    <x v="2"/>
    <x v="2"/>
    <n v="1"/>
    <x v="1862"/>
    <n v="1"/>
    <n v="118.61"/>
    <n v="5.9304999999999994"/>
    <n v="112.6795"/>
    <n v="5.6339750000000004"/>
    <n v="118.31347500000001"/>
    <n v="1"/>
  </r>
  <r>
    <s v="ORD101864"/>
    <x v="165"/>
    <x v="480"/>
    <s v="Surat"/>
    <x v="6"/>
    <n v="395003"/>
    <s v="MED013"/>
    <x v="16"/>
    <x v="3"/>
    <s v="Himalaya"/>
    <s v="No"/>
    <n v="1"/>
    <n v="179.55"/>
    <n v="10"/>
    <n v="12"/>
    <x v="0"/>
    <x v="1"/>
    <n v="1"/>
    <x v="1863"/>
    <n v="1"/>
    <n v="179.55"/>
    <n v="17.954999999999998"/>
    <n v="161.59500000000003"/>
    <n v="19.391400000000004"/>
    <n v="180.98640000000003"/>
    <n v="3"/>
  </r>
  <r>
    <s v="ORD101865"/>
    <x v="250"/>
    <x v="891"/>
    <s v="Chandigarh"/>
    <x v="4"/>
    <n v="160019"/>
    <s v="MED026"/>
    <x v="20"/>
    <x v="9"/>
    <s v="Cipla"/>
    <s v="No"/>
    <n v="2"/>
    <n v="172.56"/>
    <n v="0"/>
    <n v="12"/>
    <x v="2"/>
    <x v="1"/>
    <n v="1"/>
    <x v="1864"/>
    <n v="1"/>
    <n v="345.12"/>
    <n v="0"/>
    <n v="345.12"/>
    <n v="41.414400000000008"/>
    <n v="386.53440000000001"/>
    <n v="3"/>
  </r>
  <r>
    <s v="ORD101866"/>
    <x v="670"/>
    <x v="1456"/>
    <s v="Pune"/>
    <x v="3"/>
    <n v="411014"/>
    <s v="MED005"/>
    <x v="11"/>
    <x v="5"/>
    <s v="Cipla"/>
    <s v="Yes"/>
    <n v="1"/>
    <n v="100.53"/>
    <n v="0"/>
    <n v="12"/>
    <x v="1"/>
    <x v="1"/>
    <n v="1"/>
    <x v="1865"/>
    <n v="1"/>
    <n v="100.53"/>
    <n v="0"/>
    <n v="100.53"/>
    <n v="12.063600000000001"/>
    <n v="112.59360000000001"/>
    <n v="3"/>
  </r>
  <r>
    <s v="ORD101867"/>
    <x v="195"/>
    <x v="1405"/>
    <s v="Kolkata"/>
    <x v="10"/>
    <n v="700001"/>
    <s v="MED008"/>
    <x v="7"/>
    <x v="6"/>
    <s v="Zydus"/>
    <s v="Yes"/>
    <n v="2"/>
    <n v="66.61"/>
    <n v="10"/>
    <n v="12"/>
    <x v="4"/>
    <x v="1"/>
    <n v="1"/>
    <x v="1866"/>
    <n v="1"/>
    <n v="133.22"/>
    <n v="13.322000000000001"/>
    <n v="119.898"/>
    <n v="14.387759999999998"/>
    <n v="134.28575999999998"/>
    <n v="2"/>
  </r>
  <r>
    <s v="ORD101868"/>
    <x v="163"/>
    <x v="1457"/>
    <s v="Pune"/>
    <x v="3"/>
    <n v="411001"/>
    <s v="MED009"/>
    <x v="21"/>
    <x v="6"/>
    <s v="Glenmark"/>
    <s v="Yes"/>
    <n v="2"/>
    <n v="96.43"/>
    <n v="15"/>
    <n v="18"/>
    <x v="4"/>
    <x v="1"/>
    <n v="1"/>
    <x v="1867"/>
    <n v="1"/>
    <n v="192.86"/>
    <n v="28.929000000000002"/>
    <n v="163.93100000000001"/>
    <n v="29.507580000000004"/>
    <n v="193.43858"/>
    <n v="3"/>
  </r>
  <r>
    <s v="ORD101869"/>
    <x v="223"/>
    <x v="1458"/>
    <s v="Mumbai"/>
    <x v="3"/>
    <n v="400001"/>
    <s v="MED019"/>
    <x v="26"/>
    <x v="8"/>
    <s v="Cipla"/>
    <s v="No"/>
    <n v="3"/>
    <n v="159.27000000000001"/>
    <n v="5"/>
    <n v="5"/>
    <x v="5"/>
    <x v="1"/>
    <n v="1"/>
    <x v="1868"/>
    <n v="1"/>
    <n v="477.81000000000006"/>
    <n v="23.890500000000003"/>
    <n v="453.91950000000008"/>
    <n v="22.695975000000004"/>
    <n v="476.61547500000006"/>
    <n v="2"/>
  </r>
  <r>
    <s v="ORD101870"/>
    <x v="568"/>
    <x v="1459"/>
    <s v="Hyderabad"/>
    <x v="1"/>
    <n v="500001"/>
    <s v="MED019"/>
    <x v="26"/>
    <x v="8"/>
    <s v="Cipla"/>
    <s v="No"/>
    <n v="1"/>
    <n v="154.16"/>
    <n v="5"/>
    <n v="5"/>
    <x v="1"/>
    <x v="1"/>
    <n v="1"/>
    <x v="1869"/>
    <n v="1"/>
    <n v="154.16"/>
    <n v="7.7079999999999993"/>
    <n v="146.452"/>
    <n v="7.3225999999999996"/>
    <n v="153.77459999999999"/>
    <n v="2"/>
  </r>
  <r>
    <s v="ORD101871"/>
    <x v="126"/>
    <x v="1460"/>
    <s v="Bengaluru"/>
    <x v="8"/>
    <n v="560066"/>
    <s v="MED014"/>
    <x v="19"/>
    <x v="3"/>
    <s v="Abbott"/>
    <s v="No"/>
    <n v="5"/>
    <n v="153.69999999999999"/>
    <n v="0"/>
    <n v="18"/>
    <x v="0"/>
    <x v="1"/>
    <n v="1"/>
    <x v="1870"/>
    <n v="1"/>
    <n v="768.5"/>
    <n v="0"/>
    <n v="768.5"/>
    <n v="138.33000000000001"/>
    <n v="906.83"/>
    <n v="3"/>
  </r>
  <r>
    <s v="ORD101872"/>
    <x v="273"/>
    <x v="1461"/>
    <s v="Chennai"/>
    <x v="7"/>
    <n v="600100"/>
    <s v="MED003"/>
    <x v="6"/>
    <x v="4"/>
    <s v="Dr. Reddy's"/>
    <s v="No"/>
    <n v="5"/>
    <n v="28.96"/>
    <n v="10"/>
    <n v="12"/>
    <x v="1"/>
    <x v="3"/>
    <n v="1"/>
    <x v="1871"/>
    <n v="1"/>
    <n v="144.80000000000001"/>
    <n v="14.48"/>
    <n v="130.32000000000002"/>
    <n v="15.638400000000001"/>
    <n v="145.95840000000001"/>
    <n v="1"/>
  </r>
  <r>
    <s v="ORD101873"/>
    <x v="602"/>
    <x v="1042"/>
    <s v="Kolkata"/>
    <x v="10"/>
    <n v="700091"/>
    <s v="MED002"/>
    <x v="22"/>
    <x v="2"/>
    <s v="Micro Labs"/>
    <s v="No"/>
    <n v="2"/>
    <n v="32.68"/>
    <n v="0"/>
    <n v="5"/>
    <x v="1"/>
    <x v="3"/>
    <n v="1"/>
    <x v="1872"/>
    <n v="1"/>
    <n v="65.36"/>
    <n v="0"/>
    <n v="65.36"/>
    <n v="3.2680000000000002"/>
    <n v="68.628"/>
    <n v="2"/>
  </r>
  <r>
    <s v="ORD101874"/>
    <x v="117"/>
    <x v="870"/>
    <s v="Bengaluru"/>
    <x v="8"/>
    <n v="560038"/>
    <s v="MED005"/>
    <x v="11"/>
    <x v="5"/>
    <s v="Cipla"/>
    <s v="Yes"/>
    <n v="2"/>
    <n v="93.59"/>
    <n v="10"/>
    <n v="12"/>
    <x v="3"/>
    <x v="3"/>
    <n v="1"/>
    <x v="1873"/>
    <n v="1"/>
    <n v="187.18"/>
    <n v="18.718000000000004"/>
    <n v="168.46199999999999"/>
    <n v="20.215439999999997"/>
    <n v="188.67743999999999"/>
    <n v="3"/>
  </r>
  <r>
    <s v="ORD101875"/>
    <x v="544"/>
    <x v="1462"/>
    <s v="Hyderabad"/>
    <x v="1"/>
    <n v="500081"/>
    <s v="MED027"/>
    <x v="12"/>
    <x v="9"/>
    <s v="Mankind"/>
    <s v="No"/>
    <n v="2"/>
    <n v="88.94"/>
    <n v="10"/>
    <n v="12"/>
    <x v="2"/>
    <x v="1"/>
    <n v="1"/>
    <x v="1874"/>
    <n v="1"/>
    <n v="177.88"/>
    <n v="17.788"/>
    <n v="160.09199999999998"/>
    <n v="19.211039999999997"/>
    <n v="179.30303999999998"/>
    <n v="1"/>
  </r>
  <r>
    <s v="ORD101876"/>
    <x v="368"/>
    <x v="1044"/>
    <s v="Kolkata"/>
    <x v="10"/>
    <n v="700102"/>
    <s v="MED011"/>
    <x v="23"/>
    <x v="1"/>
    <s v="Cipla"/>
    <s v="No"/>
    <n v="1"/>
    <n v="22.21"/>
    <n v="5"/>
    <n v="18"/>
    <x v="3"/>
    <x v="2"/>
    <n v="1"/>
    <x v="1875"/>
    <n v="1"/>
    <n v="22.21"/>
    <n v="1.1105"/>
    <n v="21.099499999999999"/>
    <n v="3.7979099999999999"/>
    <n v="24.897410000000001"/>
    <n v="1"/>
  </r>
  <r>
    <s v="ORD101877"/>
    <x v="496"/>
    <x v="1463"/>
    <s v="Delhi"/>
    <x v="0"/>
    <n v="110044"/>
    <s v="MED006"/>
    <x v="18"/>
    <x v="10"/>
    <s v="USV"/>
    <s v="Yes"/>
    <n v="1"/>
    <n v="40.44"/>
    <n v="10"/>
    <n v="5"/>
    <x v="1"/>
    <x v="1"/>
    <n v="1"/>
    <x v="1876"/>
    <n v="1"/>
    <n v="40.44"/>
    <n v="4.0439999999999996"/>
    <n v="36.396000000000001"/>
    <n v="1.8198000000000001"/>
    <n v="38.215800000000002"/>
    <n v="3"/>
  </r>
  <r>
    <s v="ORD101878"/>
    <x v="271"/>
    <x v="1464"/>
    <s v="Ahmedabad"/>
    <x v="6"/>
    <n v="380015"/>
    <s v="MED026"/>
    <x v="20"/>
    <x v="9"/>
    <s v="Cipla"/>
    <s v="No"/>
    <n v="4"/>
    <n v="191.82"/>
    <n v="10"/>
    <n v="5"/>
    <x v="1"/>
    <x v="3"/>
    <n v="1"/>
    <x v="1877"/>
    <n v="1"/>
    <n v="767.28"/>
    <n v="76.727999999999994"/>
    <n v="690.55200000000002"/>
    <n v="34.5276"/>
    <n v="725.07960000000003"/>
    <n v="0"/>
  </r>
  <r>
    <s v="ORD101879"/>
    <x v="362"/>
    <x v="1465"/>
    <s v="Chandigarh"/>
    <x v="4"/>
    <n v="160022"/>
    <s v="MED025"/>
    <x v="27"/>
    <x v="0"/>
    <s v="Blue Cross"/>
    <s v="Yes"/>
    <n v="2"/>
    <n v="64.239999999999995"/>
    <n v="5"/>
    <n v="12"/>
    <x v="4"/>
    <x v="1"/>
    <n v="1"/>
    <x v="1878"/>
    <n v="1"/>
    <n v="128.47999999999999"/>
    <n v="6.4239999999999995"/>
    <n v="122.05599999999998"/>
    <n v="14.646719999999998"/>
    <n v="136.70271999999997"/>
    <n v="2"/>
  </r>
  <r>
    <s v="ORD101880"/>
    <x v="290"/>
    <x v="990"/>
    <s v="Surat"/>
    <x v="6"/>
    <n v="395001"/>
    <s v="MED012"/>
    <x v="29"/>
    <x v="3"/>
    <s v="Mankind"/>
    <s v="No"/>
    <n v="2"/>
    <n v="137.69999999999999"/>
    <n v="5"/>
    <n v="5"/>
    <x v="0"/>
    <x v="0"/>
    <n v="1"/>
    <x v="1879"/>
    <n v="1"/>
    <n v="275.39999999999998"/>
    <n v="13.77"/>
    <n v="261.63"/>
    <n v="13.0815"/>
    <n v="274.7115"/>
    <n v="1"/>
  </r>
  <r>
    <s v="ORD101881"/>
    <x v="76"/>
    <x v="760"/>
    <s v="Hyderabad"/>
    <x v="1"/>
    <n v="500090"/>
    <s v="MED016"/>
    <x v="17"/>
    <x v="11"/>
    <s v="Emcure"/>
    <s v="No"/>
    <n v="1"/>
    <n v="109.09"/>
    <n v="5"/>
    <n v="5"/>
    <x v="1"/>
    <x v="1"/>
    <n v="1"/>
    <x v="1880"/>
    <n v="1"/>
    <n v="109.09"/>
    <n v="5.4545000000000003"/>
    <n v="103.63550000000001"/>
    <n v="5.181775"/>
    <n v="108.81727500000001"/>
    <n v="2"/>
  </r>
  <r>
    <s v="ORD101882"/>
    <x v="92"/>
    <x v="151"/>
    <s v="Mumbai"/>
    <x v="3"/>
    <n v="400076"/>
    <s v="MED029"/>
    <x v="10"/>
    <x v="8"/>
    <s v="Sun Pharma"/>
    <s v="Yes"/>
    <n v="2"/>
    <n v="103.44"/>
    <n v="0"/>
    <n v="18"/>
    <x v="2"/>
    <x v="2"/>
    <n v="1"/>
    <x v="1881"/>
    <n v="1"/>
    <n v="206.88"/>
    <n v="0"/>
    <n v="206.88"/>
    <n v="37.238399999999999"/>
    <n v="244.11840000000001"/>
    <n v="4"/>
  </r>
  <r>
    <s v="ORD101883"/>
    <x v="206"/>
    <x v="1466"/>
    <s v="Lucknow"/>
    <x v="9"/>
    <n v="226024"/>
    <s v="MED015"/>
    <x v="24"/>
    <x v="11"/>
    <s v="Abbott"/>
    <s v="No"/>
    <n v="2"/>
    <n v="44.56"/>
    <n v="5"/>
    <n v="5"/>
    <x v="2"/>
    <x v="3"/>
    <n v="1"/>
    <x v="1882"/>
    <n v="1"/>
    <n v="89.12"/>
    <n v="4.4560000000000004"/>
    <n v="84.664000000000001"/>
    <n v="4.2332000000000001"/>
    <n v="88.897199999999998"/>
    <n v="2"/>
  </r>
  <r>
    <s v="ORD101884"/>
    <x v="214"/>
    <x v="1271"/>
    <s v="Chennai"/>
    <x v="7"/>
    <n v="600100"/>
    <s v="MED008"/>
    <x v="7"/>
    <x v="6"/>
    <s v="Zydus"/>
    <s v="Yes"/>
    <n v="6"/>
    <n v="68.84"/>
    <n v="10"/>
    <n v="12"/>
    <x v="5"/>
    <x v="2"/>
    <n v="1"/>
    <x v="1883"/>
    <n v="1"/>
    <n v="413.04"/>
    <n v="41.304000000000002"/>
    <n v="371.73599999999999"/>
    <n v="44.608320000000006"/>
    <n v="416.34431999999998"/>
    <n v="0"/>
  </r>
  <r>
    <s v="ORD101885"/>
    <x v="169"/>
    <x v="1467"/>
    <s v="Kolkata"/>
    <x v="10"/>
    <n v="700029"/>
    <s v="MED022"/>
    <x v="25"/>
    <x v="7"/>
    <s v="Himalaya"/>
    <s v="No"/>
    <n v="2"/>
    <n v="168.11"/>
    <n v="5"/>
    <n v="5"/>
    <x v="3"/>
    <x v="1"/>
    <n v="1"/>
    <x v="1884"/>
    <n v="1"/>
    <n v="336.22"/>
    <n v="16.811"/>
    <n v="319.40900000000005"/>
    <n v="15.970450000000003"/>
    <n v="335.37945000000008"/>
    <n v="3"/>
  </r>
  <r>
    <s v="ORD101886"/>
    <x v="508"/>
    <x v="1468"/>
    <s v="Mumbai"/>
    <x v="3"/>
    <n v="400093"/>
    <s v="MED026"/>
    <x v="20"/>
    <x v="9"/>
    <s v="Cipla"/>
    <s v="No"/>
    <n v="4"/>
    <n v="198.59"/>
    <n v="5"/>
    <n v="12"/>
    <x v="2"/>
    <x v="1"/>
    <n v="1"/>
    <x v="1885"/>
    <n v="1"/>
    <n v="794.36"/>
    <n v="39.718000000000004"/>
    <n v="754.64200000000005"/>
    <n v="90.557040000000015"/>
    <n v="845.19904000000008"/>
    <n v="1"/>
  </r>
  <r>
    <s v="ORD101887"/>
    <x v="270"/>
    <x v="1198"/>
    <s v="Lucknow"/>
    <x v="9"/>
    <n v="226016"/>
    <s v="MED015"/>
    <x v="24"/>
    <x v="11"/>
    <s v="Abbott"/>
    <s v="No"/>
    <n v="1"/>
    <n v="49.69"/>
    <n v="5"/>
    <n v="12"/>
    <x v="0"/>
    <x v="1"/>
    <n v="1"/>
    <x v="1886"/>
    <n v="1"/>
    <n v="49.69"/>
    <n v="2.4844999999999997"/>
    <n v="47.205500000000001"/>
    <n v="5.6646600000000005"/>
    <n v="52.870159999999998"/>
    <n v="3"/>
  </r>
  <r>
    <s v="ORD101887"/>
    <x v="10"/>
    <x v="1469"/>
    <s v="Pune"/>
    <x v="3"/>
    <n v="411057"/>
    <s v="MED017"/>
    <x v="1"/>
    <x v="1"/>
    <s v="Abbott"/>
    <s v="No"/>
    <n v="2"/>
    <n v="140.87"/>
    <n v="5"/>
    <n v="5"/>
    <x v="3"/>
    <x v="1"/>
    <n v="1"/>
    <x v="1887"/>
    <n v="1"/>
    <n v="281.74"/>
    <n v="14.087"/>
    <n v="267.65300000000002"/>
    <n v="13.382650000000002"/>
    <n v="281.03565000000003"/>
    <n v="2"/>
  </r>
  <r>
    <s v="ORD101887"/>
    <x v="384"/>
    <x v="862"/>
    <s v="Delhi"/>
    <x v="0"/>
    <n v="110001"/>
    <s v="MED029"/>
    <x v="10"/>
    <x v="8"/>
    <s v="Sun Pharma"/>
    <s v="Yes"/>
    <n v="3"/>
    <n v="98.03"/>
    <n v="0"/>
    <n v="5"/>
    <x v="1"/>
    <x v="1"/>
    <n v="1"/>
    <x v="1888"/>
    <n v="1"/>
    <n v="294.09000000000003"/>
    <n v="0"/>
    <n v="294.09000000000003"/>
    <n v="14.704500000000003"/>
    <n v="308.79450000000003"/>
    <n v="4"/>
  </r>
  <r>
    <s v="ORD101890"/>
    <x v="671"/>
    <x v="1470"/>
    <s v="Jaipur"/>
    <x v="5"/>
    <n v="302019"/>
    <s v="MED012"/>
    <x v="29"/>
    <x v="3"/>
    <s v="Mankind"/>
    <s v="No"/>
    <n v="1"/>
    <n v="126.02"/>
    <n v="10"/>
    <n v="5"/>
    <x v="1"/>
    <x v="1"/>
    <n v="1"/>
    <x v="1889"/>
    <n v="1"/>
    <n v="126.02"/>
    <n v="12.602"/>
    <n v="113.41799999999999"/>
    <n v="5.6708999999999996"/>
    <n v="119.0889"/>
    <n v="2"/>
  </r>
  <r>
    <s v="ORD101891"/>
    <x v="542"/>
    <x v="1350"/>
    <s v="Hyderabad"/>
    <x v="1"/>
    <n v="500084"/>
    <s v="MED001"/>
    <x v="2"/>
    <x v="2"/>
    <s v="Cipla"/>
    <s v="No"/>
    <n v="1"/>
    <n v="28.65"/>
    <n v="5"/>
    <n v="5"/>
    <x v="0"/>
    <x v="1"/>
    <n v="1"/>
    <x v="1890"/>
    <n v="1"/>
    <n v="28.65"/>
    <n v="1.4325000000000001"/>
    <n v="27.217499999999998"/>
    <n v="1.3608749999999998"/>
    <n v="28.578374999999998"/>
    <n v="4"/>
  </r>
  <r>
    <s v="ORD101892"/>
    <x v="319"/>
    <x v="1471"/>
    <s v="Delhi"/>
    <x v="0"/>
    <n v="110024"/>
    <s v="MED027"/>
    <x v="12"/>
    <x v="9"/>
    <s v="Mankind"/>
    <s v="No"/>
    <n v="1"/>
    <n v="106.61"/>
    <n v="15"/>
    <n v="5"/>
    <x v="0"/>
    <x v="1"/>
    <n v="1"/>
    <x v="1891"/>
    <n v="1"/>
    <n v="106.61"/>
    <n v="15.9915"/>
    <n v="90.618499999999997"/>
    <n v="4.5309249999999999"/>
    <n v="95.149424999999994"/>
    <n v="1"/>
  </r>
  <r>
    <s v="ORD101893"/>
    <x v="208"/>
    <x v="1472"/>
    <s v="Indore"/>
    <x v="2"/>
    <n v="452016"/>
    <s v="MED013"/>
    <x v="16"/>
    <x v="3"/>
    <s v="Himalaya"/>
    <s v="No"/>
    <n v="3"/>
    <n v="163.63999999999999"/>
    <n v="5"/>
    <n v="5"/>
    <x v="5"/>
    <x v="2"/>
    <n v="1"/>
    <x v="1892"/>
    <n v="1"/>
    <n v="490.91999999999996"/>
    <n v="24.545999999999999"/>
    <n v="466.37399999999997"/>
    <n v="23.3187"/>
    <n v="489.69269999999995"/>
    <n v="1"/>
  </r>
  <r>
    <s v="ORD101894"/>
    <x v="386"/>
    <x v="1473"/>
    <s v="Jaipur"/>
    <x v="5"/>
    <n v="302001"/>
    <s v="MED014"/>
    <x v="19"/>
    <x v="3"/>
    <s v="Abbott"/>
    <s v="No"/>
    <n v="5"/>
    <n v="130.69"/>
    <n v="5"/>
    <n v="5"/>
    <x v="4"/>
    <x v="2"/>
    <n v="1"/>
    <x v="1893"/>
    <n v="1"/>
    <n v="653.45000000000005"/>
    <n v="32.672499999999999"/>
    <n v="620.77750000000003"/>
    <n v="31.038875000000004"/>
    <n v="651.81637499999999"/>
    <n v="2"/>
  </r>
  <r>
    <s v="ORD101895"/>
    <x v="81"/>
    <x v="650"/>
    <s v="Noida"/>
    <x v="9"/>
    <n v="201307"/>
    <s v="MED011"/>
    <x v="23"/>
    <x v="1"/>
    <s v="Cipla"/>
    <s v="No"/>
    <n v="1"/>
    <n v="23.49"/>
    <n v="0"/>
    <n v="12"/>
    <x v="4"/>
    <x v="1"/>
    <n v="1"/>
    <x v="1894"/>
    <n v="1"/>
    <n v="23.49"/>
    <n v="0"/>
    <n v="23.49"/>
    <n v="2.8188"/>
    <n v="26.308799999999998"/>
    <n v="1"/>
  </r>
  <r>
    <s v="ORD101896"/>
    <x v="66"/>
    <x v="1474"/>
    <s v="Hyderabad"/>
    <x v="1"/>
    <n v="500032"/>
    <s v="MED027"/>
    <x v="12"/>
    <x v="9"/>
    <s v="Mankind"/>
    <s v="No"/>
    <n v="1"/>
    <n v="107.53"/>
    <n v="10"/>
    <n v="5"/>
    <x v="2"/>
    <x v="1"/>
    <n v="1"/>
    <x v="1895"/>
    <n v="1"/>
    <n v="107.53"/>
    <n v="10.753"/>
    <n v="96.777000000000001"/>
    <n v="4.8388499999999999"/>
    <n v="101.61584999999999"/>
    <n v="2"/>
  </r>
  <r>
    <s v="ORD101897"/>
    <x v="21"/>
    <x v="1475"/>
    <s v="Kolkata"/>
    <x v="10"/>
    <n v="700102"/>
    <s v="MED007"/>
    <x v="15"/>
    <x v="10"/>
    <s v="Sanofi"/>
    <s v="Yes"/>
    <n v="2"/>
    <n v="66.38"/>
    <n v="0"/>
    <n v="12"/>
    <x v="1"/>
    <x v="0"/>
    <n v="1"/>
    <x v="1896"/>
    <n v="1"/>
    <n v="132.76"/>
    <n v="0"/>
    <n v="132.76"/>
    <n v="15.931199999999999"/>
    <n v="148.69119999999998"/>
    <n v="2"/>
  </r>
  <r>
    <s v="ORD101898"/>
    <x v="100"/>
    <x v="1476"/>
    <s v="Delhi"/>
    <x v="0"/>
    <n v="110024"/>
    <s v="MED002"/>
    <x v="22"/>
    <x v="2"/>
    <s v="Micro Labs"/>
    <s v="No"/>
    <n v="2"/>
    <n v="35.950000000000003"/>
    <n v="15"/>
    <n v="5"/>
    <x v="5"/>
    <x v="1"/>
    <n v="1"/>
    <x v="1897"/>
    <n v="1"/>
    <n v="71.900000000000006"/>
    <n v="10.785"/>
    <n v="61.115000000000009"/>
    <n v="3.0557500000000006"/>
    <n v="64.170750000000012"/>
    <n v="2"/>
  </r>
  <r>
    <s v="ORD101899"/>
    <x v="124"/>
    <x v="1477"/>
    <s v="Bengaluru"/>
    <x v="8"/>
    <n v="560066"/>
    <s v="MED029"/>
    <x v="10"/>
    <x v="8"/>
    <s v="Sun Pharma"/>
    <s v="Yes"/>
    <n v="3"/>
    <n v="88.61"/>
    <n v="10"/>
    <n v="12"/>
    <x v="4"/>
    <x v="1"/>
    <n v="1"/>
    <x v="1898"/>
    <n v="1"/>
    <n v="265.83"/>
    <n v="26.582999999999998"/>
    <n v="239.24699999999999"/>
    <n v="28.70964"/>
    <n v="267.95663999999999"/>
    <n v="1"/>
  </r>
  <r>
    <s v="ORD101900"/>
    <x v="286"/>
    <x v="318"/>
    <s v="Chennai"/>
    <x v="7"/>
    <n v="600001"/>
    <s v="MED007"/>
    <x v="15"/>
    <x v="10"/>
    <s v="Sanofi"/>
    <s v="Yes"/>
    <n v="3"/>
    <n v="67.180000000000007"/>
    <n v="0"/>
    <n v="5"/>
    <x v="2"/>
    <x v="1"/>
    <n v="1"/>
    <x v="1899"/>
    <n v="1"/>
    <n v="201.54000000000002"/>
    <n v="0"/>
    <n v="201.54000000000002"/>
    <n v="10.077"/>
    <n v="211.61700000000002"/>
    <n v="3"/>
  </r>
  <r>
    <s v="ORD101901"/>
    <x v="595"/>
    <x v="1478"/>
    <s v="Kolkata"/>
    <x v="10"/>
    <n v="700019"/>
    <s v="MED013"/>
    <x v="16"/>
    <x v="3"/>
    <s v="Himalaya"/>
    <s v="No"/>
    <n v="1"/>
    <n v="160.16999999999999"/>
    <n v="5"/>
    <n v="5"/>
    <x v="2"/>
    <x v="1"/>
    <n v="1"/>
    <x v="1900"/>
    <n v="1"/>
    <n v="160.16999999999999"/>
    <n v="8.0084999999999997"/>
    <n v="152.16149999999999"/>
    <n v="7.6080749999999986"/>
    <n v="159.76957499999997"/>
    <n v="1"/>
  </r>
  <r>
    <s v="ORD101902"/>
    <x v="288"/>
    <x v="1479"/>
    <s v="Gurugram"/>
    <x v="11"/>
    <n v="122001"/>
    <s v="MED008"/>
    <x v="7"/>
    <x v="6"/>
    <s v="Zydus"/>
    <s v="Yes"/>
    <n v="1"/>
    <n v="54.83"/>
    <n v="5"/>
    <n v="12"/>
    <x v="2"/>
    <x v="1"/>
    <n v="1"/>
    <x v="1901"/>
    <n v="1"/>
    <n v="54.83"/>
    <n v="2.7414999999999998"/>
    <n v="52.088499999999996"/>
    <n v="6.2506199999999987"/>
    <n v="58.339119999999994"/>
    <n v="1"/>
  </r>
  <r>
    <s v="ORD101903"/>
    <x v="566"/>
    <x v="1363"/>
    <s v="Hyderabad"/>
    <x v="1"/>
    <n v="500001"/>
    <s v="MED007"/>
    <x v="15"/>
    <x v="10"/>
    <s v="Sanofi"/>
    <s v="Yes"/>
    <n v="1"/>
    <n v="75.489999999999995"/>
    <n v="0"/>
    <n v="18"/>
    <x v="3"/>
    <x v="0"/>
    <n v="1"/>
    <x v="1902"/>
    <n v="1"/>
    <n v="75.489999999999995"/>
    <n v="0"/>
    <n v="75.489999999999995"/>
    <n v="13.588199999999999"/>
    <n v="89.078199999999995"/>
    <n v="5"/>
  </r>
  <r>
    <s v="ORD101904"/>
    <x v="667"/>
    <x v="1480"/>
    <s v="Delhi"/>
    <x v="0"/>
    <n v="110029"/>
    <s v="MED015"/>
    <x v="24"/>
    <x v="11"/>
    <s v="Abbott"/>
    <s v="No"/>
    <n v="3"/>
    <n v="44.08"/>
    <n v="5"/>
    <n v="12"/>
    <x v="4"/>
    <x v="1"/>
    <n v="1"/>
    <x v="1903"/>
    <n v="1"/>
    <n v="132.24"/>
    <n v="6.6120000000000001"/>
    <n v="125.62800000000001"/>
    <n v="15.07536"/>
    <n v="140.70336"/>
    <n v="3"/>
  </r>
  <r>
    <s v="ORD101905"/>
    <x v="145"/>
    <x v="1481"/>
    <s v="Chennai"/>
    <x v="7"/>
    <n v="600018"/>
    <s v="MED021"/>
    <x v="9"/>
    <x v="7"/>
    <s v="Cipla"/>
    <s v="No"/>
    <n v="1"/>
    <n v="73.400000000000006"/>
    <n v="15"/>
    <n v="5"/>
    <x v="3"/>
    <x v="1"/>
    <n v="1"/>
    <x v="1904"/>
    <n v="1"/>
    <n v="73.400000000000006"/>
    <n v="11.01"/>
    <n v="62.390000000000008"/>
    <n v="3.1195000000000004"/>
    <n v="65.509500000000003"/>
    <n v="2"/>
  </r>
  <r>
    <s v="ORD101906"/>
    <x v="324"/>
    <x v="1313"/>
    <s v="Delhi"/>
    <x v="0"/>
    <n v="110024"/>
    <s v="MED007"/>
    <x v="15"/>
    <x v="10"/>
    <s v="Sanofi"/>
    <s v="Yes"/>
    <n v="1"/>
    <n v="84.59"/>
    <n v="10"/>
    <n v="5"/>
    <x v="5"/>
    <x v="1"/>
    <n v="1"/>
    <x v="1905"/>
    <n v="1"/>
    <n v="84.59"/>
    <n v="8.4590000000000014"/>
    <n v="76.131"/>
    <n v="3.8065499999999997"/>
    <n v="79.937550000000002"/>
    <n v="2"/>
  </r>
  <r>
    <s v="ORD101907"/>
    <x v="618"/>
    <x v="2"/>
    <s v="Noida"/>
    <x v="9"/>
    <n v="201303"/>
    <s v="MED026"/>
    <x v="20"/>
    <x v="9"/>
    <s v="Cipla"/>
    <s v="No"/>
    <n v="6"/>
    <n v="206.73"/>
    <n v="0"/>
    <n v="18"/>
    <x v="2"/>
    <x v="1"/>
    <n v="1"/>
    <x v="1906"/>
    <n v="1"/>
    <n v="1240.3799999999999"/>
    <n v="0"/>
    <n v="1240.3799999999999"/>
    <n v="223.26839999999996"/>
    <n v="1463.6483999999998"/>
    <n v="1"/>
  </r>
  <r>
    <s v="ORD101908"/>
    <x v="133"/>
    <x v="1482"/>
    <s v="Ahmedabad"/>
    <x v="6"/>
    <n v="380061"/>
    <s v="MED027"/>
    <x v="12"/>
    <x v="9"/>
    <s v="Mankind"/>
    <s v="No"/>
    <n v="4"/>
    <n v="94.21"/>
    <n v="10"/>
    <n v="18"/>
    <x v="1"/>
    <x v="1"/>
    <n v="1"/>
    <x v="1907"/>
    <n v="1"/>
    <n v="376.84"/>
    <n v="37.683999999999997"/>
    <n v="339.15599999999995"/>
    <n v="61.048079999999992"/>
    <n v="400.20407999999992"/>
    <n v="3"/>
  </r>
  <r>
    <s v="ORD101909"/>
    <x v="121"/>
    <x v="1360"/>
    <s v="Chandigarh"/>
    <x v="4"/>
    <n v="160036"/>
    <s v="MED023"/>
    <x v="8"/>
    <x v="7"/>
    <s v="Lacto Calamine"/>
    <s v="No"/>
    <n v="2"/>
    <n v="329.71"/>
    <n v="5"/>
    <n v="12"/>
    <x v="2"/>
    <x v="1"/>
    <n v="1"/>
    <x v="1908"/>
    <n v="1"/>
    <n v="659.42"/>
    <n v="32.970999999999997"/>
    <n v="626.44899999999996"/>
    <n v="75.173879999999997"/>
    <n v="701.6228799999999"/>
    <n v="2"/>
  </r>
  <r>
    <s v="ORD101909"/>
    <x v="210"/>
    <x v="1483"/>
    <s v="Jaipur"/>
    <x v="5"/>
    <n v="302021"/>
    <s v="MED008"/>
    <x v="7"/>
    <x v="6"/>
    <s v="Zydus"/>
    <s v="Yes"/>
    <n v="2"/>
    <n v="69.97"/>
    <n v="0"/>
    <n v="18"/>
    <x v="3"/>
    <x v="1"/>
    <n v="1"/>
    <x v="1909"/>
    <n v="1"/>
    <n v="139.94"/>
    <n v="0"/>
    <n v="139.94"/>
    <n v="25.1892"/>
    <n v="165.1292"/>
    <n v="3"/>
  </r>
  <r>
    <s v="ORD101911"/>
    <x v="445"/>
    <x v="684"/>
    <s v="Bengaluru"/>
    <x v="8"/>
    <n v="560038"/>
    <s v="MED011"/>
    <x v="23"/>
    <x v="1"/>
    <s v="Cipla"/>
    <s v="No"/>
    <n v="2"/>
    <n v="27.42"/>
    <n v="5"/>
    <n v="18"/>
    <x v="1"/>
    <x v="0"/>
    <n v="1"/>
    <x v="1910"/>
    <n v="1"/>
    <n v="54.84"/>
    <n v="2.7420000000000004"/>
    <n v="52.098000000000006"/>
    <n v="9.3776400000000013"/>
    <n v="61.475640000000006"/>
    <n v="0"/>
  </r>
  <r>
    <s v="ORD101912"/>
    <x v="130"/>
    <x v="1346"/>
    <s v="Chennai"/>
    <x v="7"/>
    <n v="600018"/>
    <s v="MED030"/>
    <x v="28"/>
    <x v="8"/>
    <s v="Cipla"/>
    <s v="Yes"/>
    <n v="2"/>
    <n v="307.7"/>
    <n v="15"/>
    <n v="12"/>
    <x v="3"/>
    <x v="1"/>
    <n v="1"/>
    <x v="1911"/>
    <n v="1"/>
    <n v="615.4"/>
    <n v="92.31"/>
    <n v="523.08999999999992"/>
    <n v="62.770799999999987"/>
    <n v="585.86079999999993"/>
    <n v="3"/>
  </r>
  <r>
    <s v="ORD101913"/>
    <x v="516"/>
    <x v="783"/>
    <s v="Bengaluru"/>
    <x v="8"/>
    <n v="560066"/>
    <s v="MED004"/>
    <x v="5"/>
    <x v="5"/>
    <s v="Sun Pharma"/>
    <s v="Yes"/>
    <n v="1"/>
    <n v="99.35"/>
    <n v="0"/>
    <n v="12"/>
    <x v="5"/>
    <x v="1"/>
    <n v="1"/>
    <x v="1912"/>
    <n v="1"/>
    <n v="99.35"/>
    <n v="0"/>
    <n v="99.35"/>
    <n v="11.921999999999999"/>
    <n v="111.27199999999999"/>
    <n v="2"/>
  </r>
  <r>
    <s v="ORD101914"/>
    <x v="308"/>
    <x v="1484"/>
    <s v="Jaipur"/>
    <x v="5"/>
    <n v="302021"/>
    <s v="MED014"/>
    <x v="19"/>
    <x v="3"/>
    <s v="Abbott"/>
    <s v="No"/>
    <n v="3"/>
    <n v="156.68"/>
    <n v="0"/>
    <n v="5"/>
    <x v="0"/>
    <x v="3"/>
    <n v="1"/>
    <x v="1913"/>
    <n v="1"/>
    <n v="470.04"/>
    <n v="0"/>
    <n v="470.04"/>
    <n v="23.502000000000002"/>
    <n v="493.54200000000003"/>
    <n v="3"/>
  </r>
  <r>
    <s v="ORD101915"/>
    <x v="565"/>
    <x v="1485"/>
    <s v="Chandigarh"/>
    <x v="4"/>
    <n v="160036"/>
    <s v="MED030"/>
    <x v="28"/>
    <x v="8"/>
    <s v="Cipla"/>
    <s v="Yes"/>
    <n v="1"/>
    <n v="262.42"/>
    <n v="0"/>
    <n v="12"/>
    <x v="4"/>
    <x v="2"/>
    <n v="1"/>
    <x v="1914"/>
    <n v="1"/>
    <n v="262.42"/>
    <n v="0"/>
    <n v="262.42"/>
    <n v="31.490400000000001"/>
    <n v="293.91040000000004"/>
    <n v="0"/>
  </r>
  <r>
    <s v="ORD101916"/>
    <x v="499"/>
    <x v="537"/>
    <s v="Surat"/>
    <x v="6"/>
    <n v="395010"/>
    <s v="MED029"/>
    <x v="10"/>
    <x v="8"/>
    <s v="Sun Pharma"/>
    <s v="Yes"/>
    <n v="3"/>
    <n v="99.31"/>
    <n v="0"/>
    <n v="5"/>
    <x v="1"/>
    <x v="1"/>
    <n v="1"/>
    <x v="1915"/>
    <n v="1"/>
    <n v="297.93"/>
    <n v="0"/>
    <n v="297.93"/>
    <n v="14.896500000000001"/>
    <n v="312.82650000000001"/>
    <n v="2"/>
  </r>
  <r>
    <s v="ORD101917"/>
    <x v="187"/>
    <x v="1395"/>
    <s v="Bengaluru"/>
    <x v="8"/>
    <n v="560066"/>
    <s v="MED006"/>
    <x v="18"/>
    <x v="10"/>
    <s v="USV"/>
    <s v="Yes"/>
    <n v="1"/>
    <n v="50.01"/>
    <n v="0"/>
    <n v="5"/>
    <x v="2"/>
    <x v="0"/>
    <n v="1"/>
    <x v="1916"/>
    <n v="1"/>
    <n v="50.01"/>
    <n v="0"/>
    <n v="50.01"/>
    <n v="2.5004999999999997"/>
    <n v="52.5105"/>
    <n v="2"/>
  </r>
  <r>
    <s v="ORD101918"/>
    <x v="191"/>
    <x v="1404"/>
    <s v="Chennai"/>
    <x v="7"/>
    <n v="600001"/>
    <s v="MED019"/>
    <x v="26"/>
    <x v="8"/>
    <s v="Cipla"/>
    <s v="No"/>
    <n v="4"/>
    <n v="147.49"/>
    <n v="15"/>
    <n v="5"/>
    <x v="3"/>
    <x v="1"/>
    <n v="1"/>
    <x v="1917"/>
    <n v="1"/>
    <n v="589.96"/>
    <n v="88.494000000000014"/>
    <n v="501.46600000000001"/>
    <n v="25.0733"/>
    <n v="526.53930000000003"/>
    <n v="3"/>
  </r>
  <r>
    <s v="ORD101919"/>
    <x v="185"/>
    <x v="1280"/>
    <s v="Chennai"/>
    <x v="7"/>
    <n v="600096"/>
    <s v="MED015"/>
    <x v="24"/>
    <x v="11"/>
    <s v="Abbott"/>
    <s v="No"/>
    <n v="4"/>
    <n v="53.04"/>
    <n v="5"/>
    <n v="12"/>
    <x v="5"/>
    <x v="2"/>
    <n v="1"/>
    <x v="1918"/>
    <n v="1"/>
    <n v="212.16"/>
    <n v="10.607999999999999"/>
    <n v="201.55199999999999"/>
    <n v="24.186239999999998"/>
    <n v="225.73823999999999"/>
    <n v="1"/>
  </r>
  <r>
    <s v="ORD101919"/>
    <x v="157"/>
    <x v="124"/>
    <s v="Gurugram"/>
    <x v="11"/>
    <n v="122009"/>
    <s v="MED006"/>
    <x v="18"/>
    <x v="10"/>
    <s v="USV"/>
    <s v="Yes"/>
    <n v="1"/>
    <n v="44.15"/>
    <n v="10"/>
    <n v="12"/>
    <x v="0"/>
    <x v="2"/>
    <n v="1"/>
    <x v="1919"/>
    <n v="1"/>
    <n v="44.15"/>
    <n v="4.415"/>
    <n v="39.734999999999999"/>
    <n v="4.7682000000000002"/>
    <n v="44.5032"/>
    <n v="1"/>
  </r>
  <r>
    <s v="ORD101921"/>
    <x v="425"/>
    <x v="1486"/>
    <s v="Ahmedabad"/>
    <x v="6"/>
    <n v="380015"/>
    <s v="MED009"/>
    <x v="21"/>
    <x v="6"/>
    <s v="Glenmark"/>
    <s v="Yes"/>
    <n v="2"/>
    <n v="98.91"/>
    <n v="5"/>
    <n v="18"/>
    <x v="2"/>
    <x v="2"/>
    <n v="1"/>
    <x v="1920"/>
    <n v="1"/>
    <n v="197.82"/>
    <n v="9.8909999999999982"/>
    <n v="187.929"/>
    <n v="33.827220000000004"/>
    <n v="221.75622000000001"/>
    <n v="0"/>
  </r>
  <r>
    <s v="ORD101922"/>
    <x v="223"/>
    <x v="1487"/>
    <s v="Ahmedabad"/>
    <x v="6"/>
    <n v="380061"/>
    <s v="MED030"/>
    <x v="28"/>
    <x v="8"/>
    <s v="Cipla"/>
    <s v="Yes"/>
    <n v="2"/>
    <n v="275.33999999999997"/>
    <n v="0"/>
    <n v="5"/>
    <x v="2"/>
    <x v="1"/>
    <n v="1"/>
    <x v="1921"/>
    <n v="1"/>
    <n v="550.67999999999995"/>
    <n v="0"/>
    <n v="550.67999999999995"/>
    <n v="27.533999999999995"/>
    <n v="578.21399999999994"/>
    <n v="3"/>
  </r>
  <r>
    <s v="ORD101923"/>
    <x v="454"/>
    <x v="1488"/>
    <s v="Jaipur"/>
    <x v="5"/>
    <n v="302033"/>
    <s v="MED003"/>
    <x v="6"/>
    <x v="4"/>
    <s v="Dr. Reddy's"/>
    <s v="No"/>
    <n v="1"/>
    <n v="29.21"/>
    <n v="0"/>
    <n v="5"/>
    <x v="3"/>
    <x v="1"/>
    <n v="1"/>
    <x v="1922"/>
    <n v="1"/>
    <n v="29.21"/>
    <n v="0"/>
    <n v="29.21"/>
    <n v="1.4605000000000001"/>
    <n v="30.670500000000001"/>
    <n v="1"/>
  </r>
  <r>
    <s v="ORD101924"/>
    <x v="644"/>
    <x v="1489"/>
    <s v="Mumbai"/>
    <x v="3"/>
    <n v="400001"/>
    <s v="MED011"/>
    <x v="23"/>
    <x v="1"/>
    <s v="Cipla"/>
    <s v="No"/>
    <n v="4"/>
    <n v="28.45"/>
    <n v="10"/>
    <n v="5"/>
    <x v="2"/>
    <x v="2"/>
    <n v="1"/>
    <x v="1923"/>
    <n v="1"/>
    <n v="113.8"/>
    <n v="11.38"/>
    <n v="102.42"/>
    <n v="5.1210000000000004"/>
    <n v="107.541"/>
    <n v="3"/>
  </r>
  <r>
    <s v="ORD101925"/>
    <x v="40"/>
    <x v="808"/>
    <s v="Lucknow"/>
    <x v="9"/>
    <n v="226021"/>
    <s v="MED013"/>
    <x v="16"/>
    <x v="3"/>
    <s v="Himalaya"/>
    <s v="No"/>
    <n v="1"/>
    <n v="151.36000000000001"/>
    <n v="10"/>
    <n v="5"/>
    <x v="2"/>
    <x v="1"/>
    <n v="1"/>
    <x v="1924"/>
    <n v="1"/>
    <n v="151.36000000000001"/>
    <n v="15.136000000000001"/>
    <n v="136.22400000000002"/>
    <n v="6.8112000000000013"/>
    <n v="143.03520000000003"/>
    <n v="2"/>
  </r>
  <r>
    <s v="ORD101926"/>
    <x v="282"/>
    <x v="1490"/>
    <s v="Kolkata"/>
    <x v="10"/>
    <n v="700102"/>
    <s v="MED013"/>
    <x v="16"/>
    <x v="3"/>
    <s v="Himalaya"/>
    <s v="No"/>
    <n v="1"/>
    <n v="169.45"/>
    <n v="10"/>
    <n v="5"/>
    <x v="4"/>
    <x v="1"/>
    <n v="1"/>
    <x v="1925"/>
    <n v="1"/>
    <n v="169.45"/>
    <n v="16.945"/>
    <n v="152.505"/>
    <n v="7.6252499999999994"/>
    <n v="160.13024999999999"/>
    <n v="1"/>
  </r>
  <r>
    <s v="ORD101927"/>
    <x v="30"/>
    <x v="1491"/>
    <s v="Chandigarh"/>
    <x v="4"/>
    <n v="160017"/>
    <s v="MED018"/>
    <x v="14"/>
    <x v="8"/>
    <s v="Mankind"/>
    <s v="No"/>
    <n v="3"/>
    <n v="102.46"/>
    <n v="5"/>
    <n v="12"/>
    <x v="3"/>
    <x v="1"/>
    <n v="1"/>
    <x v="1926"/>
    <n v="1"/>
    <n v="307.38"/>
    <n v="15.369000000000002"/>
    <n v="292.01099999999997"/>
    <n v="35.041319999999999"/>
    <n v="327.05231999999995"/>
    <n v="3"/>
  </r>
  <r>
    <s v="ORD101927"/>
    <x v="152"/>
    <x v="1354"/>
    <s v="Bengaluru"/>
    <x v="8"/>
    <n v="560038"/>
    <s v="MED028"/>
    <x v="3"/>
    <x v="3"/>
    <s v="Abbott"/>
    <s v="No"/>
    <n v="1"/>
    <n v="125.01"/>
    <n v="0"/>
    <n v="5"/>
    <x v="3"/>
    <x v="1"/>
    <n v="1"/>
    <x v="1927"/>
    <n v="1"/>
    <n v="125.01"/>
    <n v="0"/>
    <n v="125.01"/>
    <n v="6.2505000000000006"/>
    <n v="131.26050000000001"/>
    <n v="3"/>
  </r>
  <r>
    <s v="ORD101929"/>
    <x v="388"/>
    <x v="1492"/>
    <s v="Pune"/>
    <x v="3"/>
    <n v="411045"/>
    <s v="MED018"/>
    <x v="14"/>
    <x v="8"/>
    <s v="Mankind"/>
    <s v="No"/>
    <n v="1"/>
    <n v="114.72"/>
    <n v="5"/>
    <n v="12"/>
    <x v="4"/>
    <x v="1"/>
    <n v="1"/>
    <x v="1928"/>
    <n v="1"/>
    <n v="114.72"/>
    <n v="5.7360000000000007"/>
    <n v="108.98399999999999"/>
    <n v="13.07808"/>
    <n v="122.06207999999999"/>
    <n v="3"/>
  </r>
  <r>
    <s v="ORD101929"/>
    <x v="124"/>
    <x v="10"/>
    <s v="Jaipur"/>
    <x v="5"/>
    <n v="302017"/>
    <s v="MED011"/>
    <x v="23"/>
    <x v="1"/>
    <s v="Cipla"/>
    <s v="No"/>
    <n v="1"/>
    <n v="25.63"/>
    <n v="5"/>
    <n v="5"/>
    <x v="3"/>
    <x v="1"/>
    <n v="1"/>
    <x v="1929"/>
    <n v="1"/>
    <n v="25.63"/>
    <n v="1.2815000000000001"/>
    <n v="24.348499999999998"/>
    <n v="1.217425"/>
    <n v="25.565924999999996"/>
    <n v="3"/>
  </r>
  <r>
    <s v="ORD101929"/>
    <x v="456"/>
    <x v="897"/>
    <s v="Lucknow"/>
    <x v="9"/>
    <n v="226021"/>
    <s v="MED030"/>
    <x v="28"/>
    <x v="8"/>
    <s v="Cipla"/>
    <s v="Yes"/>
    <n v="2"/>
    <n v="322.55"/>
    <n v="5"/>
    <n v="12"/>
    <x v="2"/>
    <x v="2"/>
    <n v="1"/>
    <x v="1930"/>
    <n v="1"/>
    <n v="645.1"/>
    <n v="32.255000000000003"/>
    <n v="612.84500000000003"/>
    <n v="73.54140000000001"/>
    <n v="686.38640000000009"/>
    <n v="4"/>
  </r>
  <r>
    <s v="ORD101932"/>
    <x v="456"/>
    <x v="68"/>
    <s v="Kolkata"/>
    <x v="10"/>
    <n v="700001"/>
    <s v="MED010"/>
    <x v="13"/>
    <x v="1"/>
    <s v="Sun Pharma"/>
    <s v="Yes"/>
    <n v="5"/>
    <n v="69.150000000000006"/>
    <n v="5"/>
    <n v="18"/>
    <x v="5"/>
    <x v="0"/>
    <n v="1"/>
    <x v="1931"/>
    <n v="1"/>
    <n v="345.75"/>
    <n v="17.287500000000001"/>
    <n v="328.46249999999998"/>
    <n v="59.123249999999999"/>
    <n v="387.58574999999996"/>
    <n v="1"/>
  </r>
  <r>
    <s v="ORD101933"/>
    <x v="355"/>
    <x v="1493"/>
    <s v="Chandigarh"/>
    <x v="4"/>
    <n v="160017"/>
    <s v="MED006"/>
    <x v="18"/>
    <x v="10"/>
    <s v="USV"/>
    <s v="Yes"/>
    <n v="1"/>
    <n v="41.31"/>
    <n v="15"/>
    <n v="5"/>
    <x v="0"/>
    <x v="1"/>
    <n v="1"/>
    <x v="1932"/>
    <n v="1"/>
    <n v="41.31"/>
    <n v="6.1965000000000012"/>
    <n v="35.113500000000002"/>
    <n v="1.7556749999999999"/>
    <n v="36.869174999999998"/>
    <n v="2"/>
  </r>
  <r>
    <s v="ORD101934"/>
    <x v="360"/>
    <x v="481"/>
    <s v="Mumbai"/>
    <x v="3"/>
    <n v="400069"/>
    <s v="MED002"/>
    <x v="22"/>
    <x v="2"/>
    <s v="Micro Labs"/>
    <s v="No"/>
    <n v="1"/>
    <n v="33.450000000000003"/>
    <n v="5"/>
    <n v="5"/>
    <x v="3"/>
    <x v="3"/>
    <n v="1"/>
    <x v="1933"/>
    <n v="1"/>
    <n v="33.450000000000003"/>
    <n v="1.6725000000000001"/>
    <n v="31.777500000000003"/>
    <n v="1.5888750000000003"/>
    <n v="33.366375000000005"/>
    <n v="4"/>
  </r>
  <r>
    <s v="ORD101935"/>
    <x v="109"/>
    <x v="82"/>
    <s v="Indore"/>
    <x v="2"/>
    <n v="452010"/>
    <s v="MED023"/>
    <x v="8"/>
    <x v="7"/>
    <s v="Lacto Calamine"/>
    <s v="No"/>
    <n v="3"/>
    <n v="270.39"/>
    <n v="15"/>
    <n v="12"/>
    <x v="1"/>
    <x v="1"/>
    <n v="1"/>
    <x v="1934"/>
    <n v="1"/>
    <n v="811.17"/>
    <n v="121.6755"/>
    <n v="689.49450000000002"/>
    <n v="82.739340000000013"/>
    <n v="772.23383999999999"/>
    <n v="4"/>
  </r>
  <r>
    <s v="ORD101936"/>
    <x v="550"/>
    <x v="1494"/>
    <s v="Chandigarh"/>
    <x v="4"/>
    <n v="160001"/>
    <s v="MED006"/>
    <x v="18"/>
    <x v="10"/>
    <s v="USV"/>
    <s v="Yes"/>
    <n v="2"/>
    <n v="42.02"/>
    <n v="10"/>
    <n v="5"/>
    <x v="2"/>
    <x v="0"/>
    <n v="1"/>
    <x v="1935"/>
    <n v="1"/>
    <n v="84.04"/>
    <n v="8.4040000000000017"/>
    <n v="75.63600000000001"/>
    <n v="3.7818000000000005"/>
    <n v="79.417800000000014"/>
    <n v="1"/>
  </r>
  <r>
    <s v="ORD101937"/>
    <x v="526"/>
    <x v="806"/>
    <s v="Noida"/>
    <x v="9"/>
    <n v="201303"/>
    <s v="MED024"/>
    <x v="0"/>
    <x v="0"/>
    <s v="Abbott"/>
    <s v="No"/>
    <n v="1"/>
    <n v="118.88"/>
    <n v="0"/>
    <n v="5"/>
    <x v="5"/>
    <x v="2"/>
    <n v="1"/>
    <x v="1936"/>
    <n v="1"/>
    <n v="118.88"/>
    <n v="0"/>
    <n v="118.88"/>
    <n v="5.944"/>
    <n v="124.824"/>
    <n v="2"/>
  </r>
  <r>
    <s v="ORD101938"/>
    <x v="27"/>
    <x v="1495"/>
    <s v="Indore"/>
    <x v="2"/>
    <n v="452016"/>
    <s v="MED004"/>
    <x v="5"/>
    <x v="5"/>
    <s v="Sun Pharma"/>
    <s v="Yes"/>
    <n v="1"/>
    <n v="115.56"/>
    <n v="5"/>
    <n v="5"/>
    <x v="2"/>
    <x v="1"/>
    <n v="1"/>
    <x v="1937"/>
    <n v="1"/>
    <n v="115.56"/>
    <n v="5.7779999999999996"/>
    <n v="109.782"/>
    <n v="5.4890999999999996"/>
    <n v="115.27109999999999"/>
    <n v="3"/>
  </r>
  <r>
    <s v="ORD101939"/>
    <x v="232"/>
    <x v="331"/>
    <s v="Jaipur"/>
    <x v="5"/>
    <n v="302033"/>
    <s v="MED023"/>
    <x v="8"/>
    <x v="7"/>
    <s v="Lacto Calamine"/>
    <s v="No"/>
    <n v="1"/>
    <n v="296.86"/>
    <n v="10"/>
    <n v="5"/>
    <x v="5"/>
    <x v="1"/>
    <n v="1"/>
    <x v="1938"/>
    <n v="1"/>
    <n v="296.86"/>
    <n v="29.686000000000003"/>
    <n v="267.17400000000004"/>
    <n v="13.358700000000001"/>
    <n v="280.53270000000003"/>
    <n v="3"/>
  </r>
  <r>
    <s v="ORD101939"/>
    <x v="502"/>
    <x v="1496"/>
    <s v="Noida"/>
    <x v="9"/>
    <n v="201303"/>
    <s v="MED014"/>
    <x v="19"/>
    <x v="3"/>
    <s v="Abbott"/>
    <s v="No"/>
    <n v="1"/>
    <n v="145.51"/>
    <n v="5"/>
    <n v="5"/>
    <x v="2"/>
    <x v="1"/>
    <n v="1"/>
    <x v="1939"/>
    <n v="1"/>
    <n v="145.51"/>
    <n v="7.2754999999999992"/>
    <n v="138.2345"/>
    <n v="6.9117250000000006"/>
    <n v="145.14622499999999"/>
    <n v="2"/>
  </r>
  <r>
    <s v="ORD101941"/>
    <x v="356"/>
    <x v="1497"/>
    <s v="Surat"/>
    <x v="6"/>
    <n v="395010"/>
    <s v="MED013"/>
    <x v="16"/>
    <x v="3"/>
    <s v="Himalaya"/>
    <s v="No"/>
    <n v="2"/>
    <n v="178.94"/>
    <n v="0"/>
    <n v="12"/>
    <x v="3"/>
    <x v="1"/>
    <n v="1"/>
    <x v="1940"/>
    <n v="1"/>
    <n v="357.88"/>
    <n v="0"/>
    <n v="357.88"/>
    <n v="42.945599999999992"/>
    <n v="400.82560000000001"/>
    <n v="2"/>
  </r>
  <r>
    <s v="ORD101942"/>
    <x v="672"/>
    <x v="1498"/>
    <s v="Surat"/>
    <x v="6"/>
    <n v="395003"/>
    <s v="MED021"/>
    <x v="9"/>
    <x v="7"/>
    <s v="Cipla"/>
    <s v="No"/>
    <n v="5"/>
    <n v="92.37"/>
    <n v="10"/>
    <n v="12"/>
    <x v="1"/>
    <x v="3"/>
    <n v="1"/>
    <x v="1941"/>
    <n v="1"/>
    <n v="461.85"/>
    <n v="46.185000000000002"/>
    <n v="415.66500000000002"/>
    <n v="49.879800000000003"/>
    <n v="465.54480000000001"/>
    <n v="0"/>
  </r>
  <r>
    <s v="ORD101942"/>
    <x v="419"/>
    <x v="209"/>
    <s v="Chennai"/>
    <x v="7"/>
    <n v="600100"/>
    <s v="MED025"/>
    <x v="27"/>
    <x v="0"/>
    <s v="Blue Cross"/>
    <s v="Yes"/>
    <n v="1"/>
    <n v="74.28"/>
    <n v="0"/>
    <n v="18"/>
    <x v="2"/>
    <x v="1"/>
    <n v="1"/>
    <x v="1942"/>
    <n v="1"/>
    <n v="74.28"/>
    <n v="0"/>
    <n v="74.28"/>
    <n v="13.3704"/>
    <n v="87.650400000000005"/>
    <n v="4"/>
  </r>
  <r>
    <s v="ORD101944"/>
    <x v="579"/>
    <x v="1499"/>
    <s v="Mumbai"/>
    <x v="3"/>
    <n v="400050"/>
    <s v="MED022"/>
    <x v="25"/>
    <x v="7"/>
    <s v="Himalaya"/>
    <s v="No"/>
    <n v="2"/>
    <n v="178.01"/>
    <n v="20"/>
    <n v="5"/>
    <x v="1"/>
    <x v="1"/>
    <n v="1"/>
    <x v="1943"/>
    <n v="1"/>
    <n v="356.02"/>
    <n v="71.203999999999994"/>
    <n v="284.81599999999997"/>
    <n v="14.2408"/>
    <n v="299.05679999999995"/>
    <n v="1"/>
  </r>
  <r>
    <s v="ORD101945"/>
    <x v="416"/>
    <x v="1122"/>
    <s v="Gurugram"/>
    <x v="11"/>
    <n v="122016"/>
    <s v="MED024"/>
    <x v="0"/>
    <x v="0"/>
    <s v="Abbott"/>
    <s v="No"/>
    <n v="5"/>
    <n v="119.52"/>
    <n v="15"/>
    <n v="12"/>
    <x v="1"/>
    <x v="1"/>
    <n v="1"/>
    <x v="1944"/>
    <n v="1"/>
    <n v="597.6"/>
    <n v="89.64"/>
    <n v="507.96000000000004"/>
    <n v="60.955200000000005"/>
    <n v="568.91520000000003"/>
    <n v="4"/>
  </r>
  <r>
    <s v="ORD101946"/>
    <x v="233"/>
    <x v="1500"/>
    <s v="Chandigarh"/>
    <x v="4"/>
    <n v="160036"/>
    <s v="MED024"/>
    <x v="0"/>
    <x v="0"/>
    <s v="Abbott"/>
    <s v="No"/>
    <n v="1"/>
    <n v="140.01"/>
    <n v="0"/>
    <n v="12"/>
    <x v="0"/>
    <x v="1"/>
    <n v="1"/>
    <x v="1945"/>
    <n v="1"/>
    <n v="140.01"/>
    <n v="0"/>
    <n v="140.01"/>
    <n v="16.801199999999998"/>
    <n v="156.81119999999999"/>
    <n v="1"/>
  </r>
  <r>
    <s v="ORD101947"/>
    <x v="520"/>
    <x v="1501"/>
    <s v="Bengaluru"/>
    <x v="8"/>
    <n v="560001"/>
    <s v="MED015"/>
    <x v="24"/>
    <x v="11"/>
    <s v="Abbott"/>
    <s v="No"/>
    <n v="2"/>
    <n v="54.64"/>
    <n v="0"/>
    <n v="12"/>
    <x v="4"/>
    <x v="0"/>
    <n v="1"/>
    <x v="1946"/>
    <n v="1"/>
    <n v="109.28"/>
    <n v="0"/>
    <n v="109.28"/>
    <n v="13.113600000000002"/>
    <n v="122.39360000000001"/>
    <n v="0"/>
  </r>
  <r>
    <s v="ORD101948"/>
    <x v="53"/>
    <x v="1502"/>
    <s v="Hyderabad"/>
    <x v="1"/>
    <n v="500001"/>
    <s v="MED018"/>
    <x v="14"/>
    <x v="8"/>
    <s v="Mankind"/>
    <s v="No"/>
    <n v="2"/>
    <n v="112.07"/>
    <n v="5"/>
    <n v="18"/>
    <x v="3"/>
    <x v="1"/>
    <n v="1"/>
    <x v="1947"/>
    <n v="1"/>
    <n v="224.14"/>
    <n v="11.206999999999999"/>
    <n v="212.93299999999999"/>
    <n v="38.327939999999998"/>
    <n v="251.26094000000001"/>
    <n v="2"/>
  </r>
  <r>
    <s v="ORD101949"/>
    <x v="125"/>
    <x v="821"/>
    <s v="Noida"/>
    <x v="9"/>
    <n v="201307"/>
    <s v="MED027"/>
    <x v="12"/>
    <x v="9"/>
    <s v="Mankind"/>
    <s v="No"/>
    <n v="1"/>
    <n v="93.46"/>
    <n v="0"/>
    <n v="5"/>
    <x v="0"/>
    <x v="1"/>
    <n v="1"/>
    <x v="1948"/>
    <n v="1"/>
    <n v="93.46"/>
    <n v="0"/>
    <n v="93.46"/>
    <n v="4.6729999999999992"/>
    <n v="98.132999999999996"/>
    <n v="1"/>
  </r>
  <r>
    <s v="ORD101950"/>
    <x v="424"/>
    <x v="512"/>
    <s v="Lucknow"/>
    <x v="9"/>
    <n v="226010"/>
    <s v="MED017"/>
    <x v="1"/>
    <x v="1"/>
    <s v="Abbott"/>
    <s v="No"/>
    <n v="2"/>
    <n v="151.28"/>
    <n v="0"/>
    <n v="5"/>
    <x v="5"/>
    <x v="1"/>
    <n v="1"/>
    <x v="1949"/>
    <n v="1"/>
    <n v="302.56"/>
    <n v="0"/>
    <n v="302.56"/>
    <n v="15.128"/>
    <n v="317.68799999999999"/>
    <n v="4"/>
  </r>
  <r>
    <s v="ORD101951"/>
    <x v="613"/>
    <x v="1503"/>
    <s v="Delhi"/>
    <x v="0"/>
    <n v="110001"/>
    <s v="MED025"/>
    <x v="27"/>
    <x v="0"/>
    <s v="Blue Cross"/>
    <s v="Yes"/>
    <n v="2"/>
    <n v="62.43"/>
    <n v="0"/>
    <n v="12"/>
    <x v="1"/>
    <x v="1"/>
    <n v="1"/>
    <x v="1950"/>
    <n v="1"/>
    <n v="124.86"/>
    <n v="0"/>
    <n v="124.86"/>
    <n v="14.9832"/>
    <n v="139.8432"/>
    <n v="3"/>
  </r>
  <r>
    <s v="ORD101952"/>
    <x v="551"/>
    <x v="1504"/>
    <s v="Lucknow"/>
    <x v="9"/>
    <n v="226024"/>
    <s v="MED014"/>
    <x v="19"/>
    <x v="3"/>
    <s v="Abbott"/>
    <s v="No"/>
    <n v="2"/>
    <n v="166.3"/>
    <n v="5"/>
    <n v="12"/>
    <x v="5"/>
    <x v="0"/>
    <n v="1"/>
    <x v="1951"/>
    <n v="1"/>
    <n v="332.6"/>
    <n v="16.63"/>
    <n v="315.97000000000003"/>
    <n v="37.916400000000003"/>
    <n v="353.88640000000004"/>
    <n v="2"/>
  </r>
  <r>
    <s v="ORD101953"/>
    <x v="298"/>
    <x v="1121"/>
    <s v="Jaipur"/>
    <x v="5"/>
    <n v="302033"/>
    <s v="MED026"/>
    <x v="20"/>
    <x v="9"/>
    <s v="Cipla"/>
    <s v="No"/>
    <n v="2"/>
    <n v="182.95"/>
    <n v="10"/>
    <n v="5"/>
    <x v="4"/>
    <x v="1"/>
    <n v="1"/>
    <x v="1952"/>
    <n v="1"/>
    <n v="365.9"/>
    <n v="36.590000000000003"/>
    <n v="329.30999999999995"/>
    <n v="16.465499999999999"/>
    <n v="345.77549999999997"/>
    <n v="2"/>
  </r>
  <r>
    <s v="ORD101954"/>
    <x v="442"/>
    <x v="1505"/>
    <s v="Hyderabad"/>
    <x v="1"/>
    <n v="500084"/>
    <s v="MED026"/>
    <x v="20"/>
    <x v="9"/>
    <s v="Cipla"/>
    <s v="No"/>
    <n v="2"/>
    <n v="193.06"/>
    <n v="5"/>
    <n v="12"/>
    <x v="2"/>
    <x v="1"/>
    <n v="1"/>
    <x v="1953"/>
    <n v="1"/>
    <n v="386.12"/>
    <n v="19.305999999999997"/>
    <n v="366.81400000000002"/>
    <n v="44.017679999999999"/>
    <n v="410.83168000000001"/>
    <n v="3"/>
  </r>
  <r>
    <s v="ORD101955"/>
    <x v="212"/>
    <x v="1506"/>
    <s v="Pune"/>
    <x v="3"/>
    <n v="411045"/>
    <s v="MED007"/>
    <x v="15"/>
    <x v="10"/>
    <s v="Sanofi"/>
    <s v="Yes"/>
    <n v="1"/>
    <n v="77.78"/>
    <n v="10"/>
    <n v="5"/>
    <x v="4"/>
    <x v="1"/>
    <n v="1"/>
    <x v="1954"/>
    <n v="1"/>
    <n v="77.78"/>
    <n v="7.7779999999999996"/>
    <n v="70.001999999999995"/>
    <n v="3.5000999999999998"/>
    <n v="73.502099999999999"/>
    <n v="4"/>
  </r>
  <r>
    <s v="ORD101956"/>
    <x v="399"/>
    <x v="1507"/>
    <s v="Gurugram"/>
    <x v="11"/>
    <n v="122009"/>
    <s v="MED020"/>
    <x v="4"/>
    <x v="4"/>
    <s v="Dr. Reddy's"/>
    <s v="Yes"/>
    <n v="1"/>
    <n v="57.9"/>
    <n v="10"/>
    <n v="5"/>
    <x v="2"/>
    <x v="1"/>
    <n v="1"/>
    <x v="1955"/>
    <n v="1"/>
    <n v="57.9"/>
    <n v="5.79"/>
    <n v="52.11"/>
    <n v="2.6055000000000001"/>
    <n v="54.715499999999999"/>
    <n v="1"/>
  </r>
  <r>
    <s v="ORD101957"/>
    <x v="348"/>
    <x v="1508"/>
    <s v="Kolkata"/>
    <x v="10"/>
    <n v="700102"/>
    <s v="MED005"/>
    <x v="11"/>
    <x v="5"/>
    <s v="Cipla"/>
    <s v="Yes"/>
    <n v="5"/>
    <n v="84.6"/>
    <n v="5"/>
    <n v="12"/>
    <x v="0"/>
    <x v="1"/>
    <n v="1"/>
    <x v="1956"/>
    <n v="1"/>
    <n v="423"/>
    <n v="21.15"/>
    <n v="401.85"/>
    <n v="48.222000000000008"/>
    <n v="450.072"/>
    <n v="4"/>
  </r>
  <r>
    <s v="ORD101958"/>
    <x v="486"/>
    <x v="1029"/>
    <s v="Jaipur"/>
    <x v="5"/>
    <n v="302033"/>
    <s v="MED027"/>
    <x v="12"/>
    <x v="9"/>
    <s v="Mankind"/>
    <s v="No"/>
    <n v="1"/>
    <n v="96.94"/>
    <n v="10"/>
    <n v="5"/>
    <x v="5"/>
    <x v="1"/>
    <n v="1"/>
    <x v="1957"/>
    <n v="1"/>
    <n v="96.94"/>
    <n v="9.6939999999999991"/>
    <n v="87.245999999999995"/>
    <n v="4.3622999999999994"/>
    <n v="91.6083"/>
    <n v="4"/>
  </r>
  <r>
    <s v="ORD101959"/>
    <x v="33"/>
    <x v="1509"/>
    <s v="Ahmedabad"/>
    <x v="6"/>
    <n v="380058"/>
    <s v="MED010"/>
    <x v="13"/>
    <x v="1"/>
    <s v="Sun Pharma"/>
    <s v="Yes"/>
    <n v="2"/>
    <n v="71.819999999999993"/>
    <n v="0"/>
    <n v="12"/>
    <x v="4"/>
    <x v="1"/>
    <n v="1"/>
    <x v="1958"/>
    <n v="1"/>
    <n v="143.63999999999999"/>
    <n v="0"/>
    <n v="143.63999999999999"/>
    <n v="17.236799999999999"/>
    <n v="160.87679999999997"/>
    <n v="2"/>
  </r>
  <r>
    <s v="ORD101960"/>
    <x v="352"/>
    <x v="1510"/>
    <s v="Delhi"/>
    <x v="0"/>
    <n v="110001"/>
    <s v="MED005"/>
    <x v="11"/>
    <x v="5"/>
    <s v="Cipla"/>
    <s v="Yes"/>
    <n v="4"/>
    <n v="95.07"/>
    <n v="5"/>
    <n v="5"/>
    <x v="0"/>
    <x v="1"/>
    <n v="1"/>
    <x v="1959"/>
    <n v="1"/>
    <n v="380.28"/>
    <n v="19.013999999999999"/>
    <n v="361.26599999999996"/>
    <n v="18.063299999999998"/>
    <n v="379.32929999999999"/>
    <n v="2"/>
  </r>
  <r>
    <s v="ORD101960"/>
    <x v="88"/>
    <x v="1028"/>
    <s v="Kolkata"/>
    <x v="10"/>
    <n v="700029"/>
    <s v="MED025"/>
    <x v="27"/>
    <x v="0"/>
    <s v="Blue Cross"/>
    <s v="Yes"/>
    <n v="2"/>
    <n v="58.99"/>
    <n v="15"/>
    <n v="12"/>
    <x v="3"/>
    <x v="1"/>
    <n v="1"/>
    <x v="1960"/>
    <n v="1"/>
    <n v="117.98"/>
    <n v="17.696999999999999"/>
    <n v="100.283"/>
    <n v="12.03396"/>
    <n v="112.31695999999999"/>
    <n v="2"/>
  </r>
  <r>
    <s v="ORD101960"/>
    <x v="673"/>
    <x v="1167"/>
    <s v="Chennai"/>
    <x v="7"/>
    <n v="600100"/>
    <s v="MED004"/>
    <x v="5"/>
    <x v="5"/>
    <s v="Sun Pharma"/>
    <s v="Yes"/>
    <n v="2"/>
    <n v="119.59"/>
    <n v="0"/>
    <n v="12"/>
    <x v="3"/>
    <x v="1"/>
    <n v="1"/>
    <x v="1961"/>
    <n v="1"/>
    <n v="239.18"/>
    <n v="0"/>
    <n v="239.18"/>
    <n v="28.701599999999999"/>
    <n v="267.88159999999999"/>
    <n v="2"/>
  </r>
  <r>
    <s v="ORD101963"/>
    <x v="459"/>
    <x v="687"/>
    <s v="Jaipur"/>
    <x v="5"/>
    <n v="302033"/>
    <s v="MED025"/>
    <x v="27"/>
    <x v="0"/>
    <s v="Blue Cross"/>
    <s v="Yes"/>
    <n v="2"/>
    <n v="69.849999999999994"/>
    <n v="0"/>
    <n v="5"/>
    <x v="1"/>
    <x v="1"/>
    <n v="1"/>
    <x v="1962"/>
    <n v="1"/>
    <n v="139.69999999999999"/>
    <n v="0"/>
    <n v="139.69999999999999"/>
    <n v="6.9850000000000003"/>
    <n v="146.685"/>
    <n v="4"/>
  </r>
  <r>
    <s v="ORD101964"/>
    <x v="407"/>
    <x v="1511"/>
    <s v="Delhi"/>
    <x v="0"/>
    <n v="110001"/>
    <s v="MED001"/>
    <x v="2"/>
    <x v="2"/>
    <s v="Cipla"/>
    <s v="No"/>
    <n v="1"/>
    <n v="32.479999999999997"/>
    <n v="5"/>
    <n v="18"/>
    <x v="0"/>
    <x v="1"/>
    <n v="1"/>
    <x v="1963"/>
    <n v="1"/>
    <n v="32.479999999999997"/>
    <n v="1.6239999999999997"/>
    <n v="30.855999999999998"/>
    <n v="5.5540799999999999"/>
    <n v="36.410080000000001"/>
    <n v="2"/>
  </r>
  <r>
    <s v="ORD101965"/>
    <x v="238"/>
    <x v="208"/>
    <s v="Chennai"/>
    <x v="7"/>
    <n v="600040"/>
    <s v="MED005"/>
    <x v="11"/>
    <x v="5"/>
    <s v="Cipla"/>
    <s v="Yes"/>
    <n v="2"/>
    <n v="107.66"/>
    <n v="5"/>
    <n v="5"/>
    <x v="1"/>
    <x v="0"/>
    <n v="1"/>
    <x v="1964"/>
    <n v="1"/>
    <n v="215.32"/>
    <n v="10.765999999999998"/>
    <n v="204.554"/>
    <n v="10.2277"/>
    <n v="214.7817"/>
    <n v="3"/>
  </r>
  <r>
    <s v="ORD101966"/>
    <x v="474"/>
    <x v="337"/>
    <s v="Chennai"/>
    <x v="7"/>
    <n v="600040"/>
    <s v="MED002"/>
    <x v="22"/>
    <x v="2"/>
    <s v="Micro Labs"/>
    <s v="No"/>
    <n v="1"/>
    <n v="34.96"/>
    <n v="0"/>
    <n v="5"/>
    <x v="5"/>
    <x v="0"/>
    <n v="1"/>
    <x v="1965"/>
    <n v="1"/>
    <n v="34.96"/>
    <n v="0"/>
    <n v="34.96"/>
    <n v="1.7480000000000002"/>
    <n v="36.707999999999998"/>
    <n v="3"/>
  </r>
  <r>
    <s v="ORD101967"/>
    <x v="234"/>
    <x v="1512"/>
    <s v="Surat"/>
    <x v="6"/>
    <n v="395017"/>
    <s v="MED014"/>
    <x v="19"/>
    <x v="3"/>
    <s v="Abbott"/>
    <s v="No"/>
    <n v="3"/>
    <n v="134.81"/>
    <n v="15"/>
    <n v="5"/>
    <x v="0"/>
    <x v="2"/>
    <n v="1"/>
    <x v="1966"/>
    <n v="1"/>
    <n v="404.43"/>
    <n v="60.664499999999997"/>
    <n v="343.76550000000003"/>
    <n v="17.188275000000001"/>
    <n v="360.95377500000001"/>
    <n v="2"/>
  </r>
  <r>
    <s v="ORD101968"/>
    <x v="672"/>
    <x v="822"/>
    <s v="Chandigarh"/>
    <x v="4"/>
    <n v="160022"/>
    <s v="MED010"/>
    <x v="13"/>
    <x v="1"/>
    <s v="Sun Pharma"/>
    <s v="Yes"/>
    <n v="2"/>
    <n v="62.16"/>
    <n v="5"/>
    <n v="12"/>
    <x v="4"/>
    <x v="1"/>
    <n v="1"/>
    <x v="1967"/>
    <n v="1"/>
    <n v="124.32"/>
    <n v="6.2159999999999993"/>
    <n v="118.104"/>
    <n v="14.17248"/>
    <n v="132.27647999999999"/>
    <n v="4"/>
  </r>
  <r>
    <s v="ORD101969"/>
    <x v="416"/>
    <x v="323"/>
    <s v="Lucknow"/>
    <x v="9"/>
    <n v="226024"/>
    <s v="MED008"/>
    <x v="7"/>
    <x v="6"/>
    <s v="Zydus"/>
    <s v="Yes"/>
    <n v="2"/>
    <n v="60.02"/>
    <n v="0"/>
    <n v="5"/>
    <x v="2"/>
    <x v="2"/>
    <n v="1"/>
    <x v="1968"/>
    <n v="1"/>
    <n v="120.04"/>
    <n v="0"/>
    <n v="120.04"/>
    <n v="6.0020000000000007"/>
    <n v="126.042"/>
    <n v="2"/>
  </r>
  <r>
    <s v="ORD101969"/>
    <x v="69"/>
    <x v="1513"/>
    <s v="Chennai"/>
    <x v="7"/>
    <n v="600001"/>
    <s v="MED011"/>
    <x v="23"/>
    <x v="1"/>
    <s v="Cipla"/>
    <s v="No"/>
    <n v="3"/>
    <n v="23.47"/>
    <n v="0"/>
    <n v="12"/>
    <x v="0"/>
    <x v="1"/>
    <n v="1"/>
    <x v="1969"/>
    <n v="1"/>
    <n v="70.41"/>
    <n v="0"/>
    <n v="70.41"/>
    <n v="8.4491999999999994"/>
    <n v="78.859200000000001"/>
    <n v="2"/>
  </r>
  <r>
    <s v="ORD101971"/>
    <x v="209"/>
    <x v="1487"/>
    <s v="Mumbai"/>
    <x v="3"/>
    <n v="400050"/>
    <s v="MED030"/>
    <x v="28"/>
    <x v="8"/>
    <s v="Cipla"/>
    <s v="Yes"/>
    <n v="3"/>
    <n v="322.31"/>
    <n v="10"/>
    <n v="5"/>
    <x v="3"/>
    <x v="3"/>
    <n v="1"/>
    <x v="1970"/>
    <n v="1"/>
    <n v="966.93000000000006"/>
    <n v="96.693000000000012"/>
    <n v="870.23700000000008"/>
    <n v="43.511850000000003"/>
    <n v="913.74885000000006"/>
    <n v="3"/>
  </r>
  <r>
    <s v="ORD101972"/>
    <x v="633"/>
    <x v="669"/>
    <s v="Chennai"/>
    <x v="7"/>
    <n v="600040"/>
    <s v="MED018"/>
    <x v="14"/>
    <x v="8"/>
    <s v="Mankind"/>
    <s v="No"/>
    <n v="2"/>
    <n v="123.91"/>
    <n v="10"/>
    <n v="12"/>
    <x v="3"/>
    <x v="2"/>
    <n v="1"/>
    <x v="1971"/>
    <n v="1"/>
    <n v="247.82"/>
    <n v="24.781999999999996"/>
    <n v="223.03800000000001"/>
    <n v="26.764560000000003"/>
    <n v="249.80256000000003"/>
    <n v="3"/>
  </r>
  <r>
    <s v="ORD101973"/>
    <x v="417"/>
    <x v="330"/>
    <s v="Lucknow"/>
    <x v="9"/>
    <n v="226016"/>
    <s v="MED022"/>
    <x v="25"/>
    <x v="7"/>
    <s v="Himalaya"/>
    <s v="No"/>
    <n v="1"/>
    <n v="186.19"/>
    <n v="5"/>
    <n v="18"/>
    <x v="0"/>
    <x v="0"/>
    <n v="1"/>
    <x v="1972"/>
    <n v="1"/>
    <n v="186.19"/>
    <n v="9.3094999999999999"/>
    <n v="176.88049999999998"/>
    <n v="31.838489999999997"/>
    <n v="208.71898999999999"/>
    <n v="5"/>
  </r>
  <r>
    <s v="ORD101973"/>
    <x v="491"/>
    <x v="1514"/>
    <s v="Ahmedabad"/>
    <x v="6"/>
    <n v="380061"/>
    <s v="MED012"/>
    <x v="29"/>
    <x v="3"/>
    <s v="Mankind"/>
    <s v="No"/>
    <n v="2"/>
    <n v="120.14"/>
    <n v="0"/>
    <n v="5"/>
    <x v="3"/>
    <x v="1"/>
    <n v="1"/>
    <x v="1973"/>
    <n v="1"/>
    <n v="240.28"/>
    <n v="0"/>
    <n v="240.28"/>
    <n v="12.014000000000001"/>
    <n v="252.29400000000001"/>
    <n v="4"/>
  </r>
  <r>
    <s v="ORD101975"/>
    <x v="330"/>
    <x v="1515"/>
    <s v="Chennai"/>
    <x v="7"/>
    <n v="600018"/>
    <s v="MED015"/>
    <x v="24"/>
    <x v="11"/>
    <s v="Abbott"/>
    <s v="No"/>
    <n v="2"/>
    <n v="45.73"/>
    <n v="0"/>
    <n v="5"/>
    <x v="4"/>
    <x v="1"/>
    <n v="1"/>
    <x v="1974"/>
    <n v="1"/>
    <n v="91.46"/>
    <n v="0"/>
    <n v="91.46"/>
    <n v="4.5729999999999995"/>
    <n v="96.032999999999987"/>
    <n v="1"/>
  </r>
  <r>
    <s v="ORD101976"/>
    <x v="637"/>
    <x v="1516"/>
    <s v="Noida"/>
    <x v="9"/>
    <n v="201301"/>
    <s v="MED028"/>
    <x v="3"/>
    <x v="3"/>
    <s v="Abbott"/>
    <s v="No"/>
    <n v="3"/>
    <n v="100.13"/>
    <n v="10"/>
    <n v="12"/>
    <x v="4"/>
    <x v="1"/>
    <n v="1"/>
    <x v="1975"/>
    <n v="1"/>
    <n v="300.39"/>
    <n v="30.038999999999998"/>
    <n v="270.351"/>
    <n v="32.442120000000003"/>
    <n v="302.79311999999999"/>
    <n v="2"/>
  </r>
  <r>
    <s v="ORD101977"/>
    <x v="582"/>
    <x v="1517"/>
    <s v="Hyderabad"/>
    <x v="1"/>
    <n v="500032"/>
    <s v="MED009"/>
    <x v="21"/>
    <x v="6"/>
    <s v="Glenmark"/>
    <s v="Yes"/>
    <n v="1"/>
    <n v="98.85"/>
    <n v="0"/>
    <n v="5"/>
    <x v="1"/>
    <x v="1"/>
    <n v="1"/>
    <x v="1976"/>
    <n v="1"/>
    <n v="98.85"/>
    <n v="0"/>
    <n v="98.85"/>
    <n v="4.9424999999999999"/>
    <n v="103.79249999999999"/>
    <n v="2"/>
  </r>
  <r>
    <s v="ORD101978"/>
    <x v="496"/>
    <x v="206"/>
    <s v="Hyderabad"/>
    <x v="1"/>
    <n v="500090"/>
    <s v="MED014"/>
    <x v="19"/>
    <x v="3"/>
    <s v="Abbott"/>
    <s v="No"/>
    <n v="1"/>
    <n v="158.43"/>
    <n v="10"/>
    <n v="5"/>
    <x v="5"/>
    <x v="1"/>
    <n v="1"/>
    <x v="1977"/>
    <n v="1"/>
    <n v="158.43"/>
    <n v="15.843000000000002"/>
    <n v="142.58700000000002"/>
    <n v="7.1293500000000005"/>
    <n v="149.71635000000001"/>
    <n v="2"/>
  </r>
  <r>
    <s v="ORD101979"/>
    <x v="173"/>
    <x v="1518"/>
    <s v="Ahmedabad"/>
    <x v="6"/>
    <n v="380054"/>
    <s v="MED017"/>
    <x v="1"/>
    <x v="1"/>
    <s v="Abbott"/>
    <s v="No"/>
    <n v="2"/>
    <n v="125.18"/>
    <n v="15"/>
    <n v="5"/>
    <x v="2"/>
    <x v="3"/>
    <n v="1"/>
    <x v="1978"/>
    <n v="1"/>
    <n v="250.36"/>
    <n v="37.554000000000002"/>
    <n v="212.80600000000001"/>
    <n v="10.6403"/>
    <n v="223.44630000000001"/>
    <n v="0"/>
  </r>
  <r>
    <s v="ORD101980"/>
    <x v="674"/>
    <x v="1519"/>
    <s v="Chennai"/>
    <x v="7"/>
    <n v="600018"/>
    <s v="MED027"/>
    <x v="12"/>
    <x v="9"/>
    <s v="Mankind"/>
    <s v="No"/>
    <n v="2"/>
    <n v="88.32"/>
    <n v="10"/>
    <n v="5"/>
    <x v="0"/>
    <x v="3"/>
    <n v="1"/>
    <x v="1979"/>
    <n v="1"/>
    <n v="176.64"/>
    <n v="17.663999999999998"/>
    <n v="158.976"/>
    <n v="7.9488000000000003"/>
    <n v="166.9248"/>
    <n v="3"/>
  </r>
  <r>
    <s v="ORD101981"/>
    <x v="524"/>
    <x v="730"/>
    <s v="Indore"/>
    <x v="2"/>
    <n v="452001"/>
    <s v="MED022"/>
    <x v="25"/>
    <x v="7"/>
    <s v="Himalaya"/>
    <s v="No"/>
    <n v="1"/>
    <n v="169.47"/>
    <n v="0"/>
    <n v="12"/>
    <x v="0"/>
    <x v="1"/>
    <n v="1"/>
    <x v="1980"/>
    <n v="1"/>
    <n v="169.47"/>
    <n v="0"/>
    <n v="169.47"/>
    <n v="20.336399999999998"/>
    <n v="189.8064"/>
    <n v="2"/>
  </r>
  <r>
    <s v="ORD101982"/>
    <x v="90"/>
    <x v="179"/>
    <s v="Hyderabad"/>
    <x v="1"/>
    <n v="500084"/>
    <s v="MED010"/>
    <x v="13"/>
    <x v="1"/>
    <s v="Sun Pharma"/>
    <s v="Yes"/>
    <n v="1"/>
    <n v="68.81"/>
    <n v="0"/>
    <n v="12"/>
    <x v="3"/>
    <x v="0"/>
    <n v="1"/>
    <x v="1981"/>
    <n v="1"/>
    <n v="68.81"/>
    <n v="0"/>
    <n v="68.81"/>
    <n v="8.257200000000001"/>
    <n v="77.0672"/>
    <n v="4"/>
  </r>
  <r>
    <s v="ORD101983"/>
    <x v="61"/>
    <x v="1520"/>
    <s v="Kolkata"/>
    <x v="10"/>
    <n v="700019"/>
    <s v="MED019"/>
    <x v="26"/>
    <x v="8"/>
    <s v="Cipla"/>
    <s v="No"/>
    <n v="4"/>
    <n v="171.97"/>
    <n v="0"/>
    <n v="12"/>
    <x v="5"/>
    <x v="1"/>
    <n v="1"/>
    <x v="1982"/>
    <n v="1"/>
    <n v="687.88"/>
    <n v="0"/>
    <n v="687.88"/>
    <n v="82.545599999999993"/>
    <n v="770.42560000000003"/>
    <n v="5"/>
  </r>
  <r>
    <s v="ORD101984"/>
    <x v="309"/>
    <x v="1521"/>
    <s v="Kolkata"/>
    <x v="10"/>
    <n v="700102"/>
    <s v="MED009"/>
    <x v="21"/>
    <x v="6"/>
    <s v="Glenmark"/>
    <s v="Yes"/>
    <n v="5"/>
    <n v="85.55"/>
    <n v="10"/>
    <n v="12"/>
    <x v="0"/>
    <x v="1"/>
    <n v="1"/>
    <x v="1983"/>
    <n v="1"/>
    <n v="427.75"/>
    <n v="42.774999999999999"/>
    <n v="384.97500000000002"/>
    <n v="46.19700000000001"/>
    <n v="431.17200000000003"/>
    <n v="1"/>
  </r>
  <r>
    <s v="ORD101984"/>
    <x v="15"/>
    <x v="1522"/>
    <s v="Jaipur"/>
    <x v="5"/>
    <n v="302019"/>
    <s v="MED011"/>
    <x v="23"/>
    <x v="1"/>
    <s v="Cipla"/>
    <s v="No"/>
    <n v="2"/>
    <n v="25.9"/>
    <n v="5"/>
    <n v="5"/>
    <x v="2"/>
    <x v="1"/>
    <n v="1"/>
    <x v="1984"/>
    <n v="1"/>
    <n v="51.8"/>
    <n v="2.59"/>
    <n v="49.209999999999994"/>
    <n v="2.4604999999999997"/>
    <n v="51.67049999999999"/>
    <n v="1"/>
  </r>
  <r>
    <s v="ORD101986"/>
    <x v="100"/>
    <x v="1523"/>
    <s v="Kolkata"/>
    <x v="10"/>
    <n v="700091"/>
    <s v="MED022"/>
    <x v="25"/>
    <x v="7"/>
    <s v="Himalaya"/>
    <s v="No"/>
    <n v="2"/>
    <n v="196.74"/>
    <n v="0"/>
    <n v="5"/>
    <x v="4"/>
    <x v="1"/>
    <n v="1"/>
    <x v="1985"/>
    <n v="1"/>
    <n v="393.48"/>
    <n v="0"/>
    <n v="393.48"/>
    <n v="19.673999999999999"/>
    <n v="413.154"/>
    <n v="1"/>
  </r>
  <r>
    <s v="ORD101987"/>
    <x v="392"/>
    <x v="109"/>
    <s v="Noida"/>
    <x v="9"/>
    <n v="201305"/>
    <s v="MED015"/>
    <x v="24"/>
    <x v="11"/>
    <s v="Abbott"/>
    <s v="No"/>
    <n v="2"/>
    <n v="47.92"/>
    <n v="5"/>
    <n v="5"/>
    <x v="4"/>
    <x v="2"/>
    <n v="1"/>
    <x v="1986"/>
    <n v="1"/>
    <n v="95.84"/>
    <n v="4.7920000000000007"/>
    <n v="91.048000000000002"/>
    <n v="4.5524000000000004"/>
    <n v="95.600400000000008"/>
    <n v="2"/>
  </r>
  <r>
    <s v="ORD101988"/>
    <x v="67"/>
    <x v="1524"/>
    <s v="Noida"/>
    <x v="9"/>
    <n v="201307"/>
    <s v="MED004"/>
    <x v="5"/>
    <x v="5"/>
    <s v="Sun Pharma"/>
    <s v="Yes"/>
    <n v="3"/>
    <n v="98.32"/>
    <n v="0"/>
    <n v="12"/>
    <x v="1"/>
    <x v="1"/>
    <n v="1"/>
    <x v="1987"/>
    <n v="1"/>
    <n v="294.95999999999998"/>
    <n v="0"/>
    <n v="294.95999999999998"/>
    <n v="35.395199999999996"/>
    <n v="330.35519999999997"/>
    <n v="4"/>
  </r>
  <r>
    <s v="ORD101989"/>
    <x v="199"/>
    <x v="492"/>
    <s v="Jaipur"/>
    <x v="5"/>
    <n v="302021"/>
    <s v="MED007"/>
    <x v="15"/>
    <x v="10"/>
    <s v="Sanofi"/>
    <s v="Yes"/>
    <n v="2"/>
    <n v="84.37"/>
    <n v="5"/>
    <n v="5"/>
    <x v="0"/>
    <x v="2"/>
    <n v="1"/>
    <x v="1988"/>
    <n v="1"/>
    <n v="168.74"/>
    <n v="8.4370000000000012"/>
    <n v="160.303"/>
    <n v="8.0151500000000002"/>
    <n v="168.31815"/>
    <n v="1"/>
  </r>
  <r>
    <s v="ORD101990"/>
    <x v="637"/>
    <x v="1203"/>
    <s v="Surat"/>
    <x v="6"/>
    <n v="395010"/>
    <s v="MED009"/>
    <x v="21"/>
    <x v="6"/>
    <s v="Glenmark"/>
    <s v="Yes"/>
    <n v="4"/>
    <n v="96.71"/>
    <n v="10"/>
    <n v="5"/>
    <x v="1"/>
    <x v="1"/>
    <n v="1"/>
    <x v="1989"/>
    <n v="1"/>
    <n v="386.84"/>
    <n v="38.683999999999997"/>
    <n v="348.15599999999995"/>
    <n v="17.407799999999998"/>
    <n v="365.56379999999996"/>
    <n v="3"/>
  </r>
  <r>
    <s v="ORD101991"/>
    <x v="242"/>
    <x v="521"/>
    <s v="Mumbai"/>
    <x v="3"/>
    <n v="400093"/>
    <s v="MED003"/>
    <x v="6"/>
    <x v="4"/>
    <s v="Dr. Reddy's"/>
    <s v="No"/>
    <n v="1"/>
    <n v="26.29"/>
    <n v="0"/>
    <n v="12"/>
    <x v="4"/>
    <x v="0"/>
    <n v="1"/>
    <x v="1990"/>
    <n v="1"/>
    <n v="26.29"/>
    <n v="0"/>
    <n v="26.29"/>
    <n v="3.1548000000000003"/>
    <n v="29.444800000000001"/>
    <n v="4"/>
  </r>
  <r>
    <s v="ORD101992"/>
    <x v="675"/>
    <x v="1525"/>
    <s v="Mumbai"/>
    <x v="3"/>
    <n v="400001"/>
    <s v="MED019"/>
    <x v="26"/>
    <x v="8"/>
    <s v="Cipla"/>
    <s v="No"/>
    <n v="1"/>
    <n v="171.94"/>
    <n v="5"/>
    <n v="12"/>
    <x v="4"/>
    <x v="2"/>
    <n v="1"/>
    <x v="1991"/>
    <n v="1"/>
    <n v="171.94"/>
    <n v="8.5970000000000013"/>
    <n v="163.34299999999999"/>
    <n v="19.60116"/>
    <n v="182.94415999999998"/>
    <n v="0"/>
  </r>
  <r>
    <s v="ORD101993"/>
    <x v="538"/>
    <x v="1526"/>
    <s v="Gurugram"/>
    <x v="11"/>
    <n v="122002"/>
    <s v="MED020"/>
    <x v="4"/>
    <x v="4"/>
    <s v="Dr. Reddy's"/>
    <s v="Yes"/>
    <n v="2"/>
    <n v="61.27"/>
    <n v="10"/>
    <n v="12"/>
    <x v="0"/>
    <x v="3"/>
    <n v="1"/>
    <x v="1992"/>
    <n v="1"/>
    <n v="122.54"/>
    <n v="12.254000000000001"/>
    <n v="110.286"/>
    <n v="13.23432"/>
    <n v="123.52032"/>
    <n v="2"/>
  </r>
  <r>
    <s v="ORD101994"/>
    <x v="10"/>
    <x v="1100"/>
    <s v="Pune"/>
    <x v="3"/>
    <n v="411014"/>
    <s v="MED005"/>
    <x v="11"/>
    <x v="5"/>
    <s v="Cipla"/>
    <s v="Yes"/>
    <n v="2"/>
    <n v="94.51"/>
    <n v="5"/>
    <n v="5"/>
    <x v="4"/>
    <x v="1"/>
    <n v="1"/>
    <x v="1993"/>
    <n v="1"/>
    <n v="189.02"/>
    <n v="9.4510000000000005"/>
    <n v="179.56900000000002"/>
    <n v="8.9784500000000005"/>
    <n v="188.54745000000003"/>
    <n v="3"/>
  </r>
  <r>
    <s v="ORD101995"/>
    <x v="517"/>
    <x v="725"/>
    <s v="Noida"/>
    <x v="9"/>
    <n v="201301"/>
    <s v="MED017"/>
    <x v="1"/>
    <x v="1"/>
    <s v="Abbott"/>
    <s v="No"/>
    <n v="2"/>
    <n v="119.55"/>
    <n v="10"/>
    <n v="18"/>
    <x v="3"/>
    <x v="2"/>
    <n v="1"/>
    <x v="1994"/>
    <n v="1"/>
    <n v="239.1"/>
    <n v="23.91"/>
    <n v="215.19"/>
    <n v="38.734200000000001"/>
    <n v="253.92419999999998"/>
    <n v="2"/>
  </r>
  <r>
    <s v="ORD101996"/>
    <x v="463"/>
    <x v="804"/>
    <s v="Delhi"/>
    <x v="0"/>
    <n v="110001"/>
    <s v="MED024"/>
    <x v="0"/>
    <x v="0"/>
    <s v="Abbott"/>
    <s v="No"/>
    <n v="3"/>
    <n v="123.24"/>
    <n v="0"/>
    <n v="12"/>
    <x v="0"/>
    <x v="1"/>
    <n v="1"/>
    <x v="1995"/>
    <n v="1"/>
    <n v="369.71999999999997"/>
    <n v="0"/>
    <n v="369.71999999999997"/>
    <n v="44.366399999999992"/>
    <n v="414.08639999999997"/>
    <n v="2"/>
  </r>
  <r>
    <s v="ORD101997"/>
    <x v="15"/>
    <x v="517"/>
    <s v="Indore"/>
    <x v="2"/>
    <n v="452016"/>
    <s v="MED019"/>
    <x v="26"/>
    <x v="8"/>
    <s v="Cipla"/>
    <s v="No"/>
    <n v="6"/>
    <n v="144.44999999999999"/>
    <n v="10"/>
    <n v="5"/>
    <x v="0"/>
    <x v="1"/>
    <n v="1"/>
    <x v="1996"/>
    <n v="1"/>
    <n v="866.69999999999993"/>
    <n v="86.67"/>
    <n v="780.03"/>
    <n v="39.001499999999993"/>
    <n v="819.03149999999994"/>
    <n v="3"/>
  </r>
  <r>
    <s v="ORD101998"/>
    <x v="113"/>
    <x v="275"/>
    <s v="Delhi"/>
    <x v="0"/>
    <n v="110001"/>
    <s v="MED023"/>
    <x v="8"/>
    <x v="7"/>
    <s v="Lacto Calamine"/>
    <s v="No"/>
    <n v="2"/>
    <n v="329.83"/>
    <n v="10"/>
    <n v="12"/>
    <x v="0"/>
    <x v="1"/>
    <n v="1"/>
    <x v="1997"/>
    <n v="1"/>
    <n v="659.66"/>
    <n v="65.965999999999994"/>
    <n v="593.69399999999996"/>
    <n v="71.243279999999999"/>
    <n v="664.93727999999999"/>
    <n v="4"/>
  </r>
  <r>
    <s v="ORD101999"/>
    <x v="96"/>
    <x v="837"/>
    <s v="Hyderabad"/>
    <x v="1"/>
    <n v="500090"/>
    <s v="MED023"/>
    <x v="8"/>
    <x v="7"/>
    <s v="Lacto Calamine"/>
    <s v="No"/>
    <n v="2"/>
    <n v="295.45"/>
    <n v="15"/>
    <n v="18"/>
    <x v="1"/>
    <x v="1"/>
    <n v="1"/>
    <x v="1998"/>
    <n v="1"/>
    <n v="590.9"/>
    <n v="88.635000000000005"/>
    <n v="502.26499999999999"/>
    <n v="90.407700000000006"/>
    <n v="592.67269999999996"/>
    <n v="3"/>
  </r>
  <r>
    <s v="ORD102000"/>
    <x v="241"/>
    <x v="1527"/>
    <s v="Surat"/>
    <x v="6"/>
    <n v="395010"/>
    <s v="MED015"/>
    <x v="24"/>
    <x v="11"/>
    <s v="Abbott"/>
    <s v="No"/>
    <n v="1"/>
    <n v="51.19"/>
    <n v="5"/>
    <n v="12"/>
    <x v="5"/>
    <x v="1"/>
    <n v="1"/>
    <x v="1999"/>
    <n v="1"/>
    <n v="51.19"/>
    <n v="2.5594999999999999"/>
    <n v="48.630499999999998"/>
    <n v="5.8356600000000007"/>
    <n v="54.466160000000002"/>
    <n v="2"/>
  </r>
  <r>
    <s v="ORD102001"/>
    <x v="275"/>
    <x v="1528"/>
    <s v="Lucknow"/>
    <x v="9"/>
    <n v="226001"/>
    <s v="MED002"/>
    <x v="22"/>
    <x v="2"/>
    <s v="Micro Labs"/>
    <s v="No"/>
    <n v="2"/>
    <n v="33.57"/>
    <n v="5"/>
    <n v="12"/>
    <x v="4"/>
    <x v="1"/>
    <n v="1"/>
    <x v="2000"/>
    <n v="1"/>
    <n v="67.14"/>
    <n v="3.3569999999999998"/>
    <n v="63.783000000000001"/>
    <n v="7.6539599999999997"/>
    <n v="71.436959999999999"/>
    <n v="3"/>
  </r>
  <r>
    <s v="ORD102002"/>
    <x v="366"/>
    <x v="1529"/>
    <s v="Chandigarh"/>
    <x v="4"/>
    <n v="160036"/>
    <s v="MED011"/>
    <x v="23"/>
    <x v="1"/>
    <s v="Cipla"/>
    <s v="No"/>
    <n v="3"/>
    <n v="27.54"/>
    <n v="0"/>
    <n v="12"/>
    <x v="2"/>
    <x v="2"/>
    <n v="1"/>
    <x v="2001"/>
    <n v="1"/>
    <n v="82.62"/>
    <n v="0"/>
    <n v="82.62"/>
    <n v="9.9144000000000005"/>
    <n v="92.534400000000005"/>
    <n v="0"/>
  </r>
  <r>
    <s v="ORD102003"/>
    <x v="293"/>
    <x v="707"/>
    <s v="Kolkata"/>
    <x v="10"/>
    <n v="700019"/>
    <s v="MED010"/>
    <x v="13"/>
    <x v="1"/>
    <s v="Sun Pharma"/>
    <s v="Yes"/>
    <n v="1"/>
    <n v="79.680000000000007"/>
    <n v="10"/>
    <n v="18"/>
    <x v="5"/>
    <x v="1"/>
    <n v="1"/>
    <x v="2002"/>
    <n v="1"/>
    <n v="79.680000000000007"/>
    <n v="7.9680000000000009"/>
    <n v="71.712000000000003"/>
    <n v="12.908160000000001"/>
    <n v="84.620159999999998"/>
    <n v="4"/>
  </r>
  <r>
    <s v="ORD102004"/>
    <x v="593"/>
    <x v="479"/>
    <s v="Delhi"/>
    <x v="0"/>
    <n v="110044"/>
    <s v="MED028"/>
    <x v="3"/>
    <x v="3"/>
    <s v="Abbott"/>
    <s v="No"/>
    <n v="1"/>
    <n v="114.46"/>
    <n v="20"/>
    <n v="18"/>
    <x v="1"/>
    <x v="1"/>
    <n v="1"/>
    <x v="2003"/>
    <n v="1"/>
    <n v="114.46"/>
    <n v="22.891999999999999"/>
    <n v="91.567999999999998"/>
    <n v="16.482240000000001"/>
    <n v="108.05024"/>
    <n v="1"/>
  </r>
  <r>
    <s v="ORD102005"/>
    <x v="482"/>
    <x v="1530"/>
    <s v="Bengaluru"/>
    <x v="8"/>
    <n v="560066"/>
    <s v="MED017"/>
    <x v="1"/>
    <x v="1"/>
    <s v="Abbott"/>
    <s v="No"/>
    <n v="1"/>
    <n v="148.22"/>
    <n v="5"/>
    <n v="18"/>
    <x v="0"/>
    <x v="1"/>
    <n v="1"/>
    <x v="2004"/>
    <n v="1"/>
    <n v="148.22"/>
    <n v="7.4110000000000005"/>
    <n v="140.809"/>
    <n v="25.34562"/>
    <n v="166.15461999999999"/>
    <n v="1"/>
  </r>
  <r>
    <s v="ORD102006"/>
    <x v="553"/>
    <x v="1531"/>
    <s v="Ahmedabad"/>
    <x v="6"/>
    <n v="380054"/>
    <s v="MED011"/>
    <x v="23"/>
    <x v="1"/>
    <s v="Cipla"/>
    <s v="No"/>
    <n v="2"/>
    <n v="23.38"/>
    <n v="5"/>
    <n v="18"/>
    <x v="1"/>
    <x v="1"/>
    <n v="1"/>
    <x v="2005"/>
    <n v="1"/>
    <n v="46.76"/>
    <n v="2.3379999999999996"/>
    <n v="44.421999999999997"/>
    <n v="7.9959600000000002"/>
    <n v="52.417959999999994"/>
    <n v="1"/>
  </r>
  <r>
    <s v="ORD102006"/>
    <x v="133"/>
    <x v="1532"/>
    <s v="Delhi"/>
    <x v="0"/>
    <n v="110001"/>
    <s v="MED007"/>
    <x v="15"/>
    <x v="10"/>
    <s v="Sanofi"/>
    <s v="Yes"/>
    <n v="2"/>
    <n v="77.069999999999993"/>
    <n v="0"/>
    <n v="5"/>
    <x v="4"/>
    <x v="1"/>
    <n v="1"/>
    <x v="2006"/>
    <n v="1"/>
    <n v="154.13999999999999"/>
    <n v="0"/>
    <n v="154.13999999999999"/>
    <n v="7.706999999999999"/>
    <n v="161.84699999999998"/>
    <n v="1"/>
  </r>
  <r>
    <s v="ORD102008"/>
    <x v="676"/>
    <x v="1254"/>
    <s v="Bengaluru"/>
    <x v="8"/>
    <n v="560038"/>
    <s v="MED030"/>
    <x v="28"/>
    <x v="8"/>
    <s v="Cipla"/>
    <s v="Yes"/>
    <n v="3"/>
    <n v="317.93"/>
    <n v="5"/>
    <n v="5"/>
    <x v="1"/>
    <x v="1"/>
    <n v="1"/>
    <x v="2007"/>
    <n v="1"/>
    <n v="953.79"/>
    <n v="47.689499999999995"/>
    <n v="906.10050000000001"/>
    <n v="45.305025000000008"/>
    <n v="951.40552500000001"/>
    <n v="4"/>
  </r>
  <r>
    <s v="ORD102009"/>
    <x v="318"/>
    <x v="220"/>
    <s v="Lucknow"/>
    <x v="9"/>
    <n v="226001"/>
    <s v="MED011"/>
    <x v="23"/>
    <x v="1"/>
    <s v="Cipla"/>
    <s v="No"/>
    <n v="3"/>
    <n v="28.25"/>
    <n v="5"/>
    <n v="12"/>
    <x v="1"/>
    <x v="3"/>
    <n v="1"/>
    <x v="2008"/>
    <n v="1"/>
    <n v="84.75"/>
    <n v="4.2374999999999998"/>
    <n v="80.512500000000003"/>
    <n v="9.6615000000000002"/>
    <n v="90.174000000000007"/>
    <n v="4"/>
  </r>
  <r>
    <s v="ORD102010"/>
    <x v="206"/>
    <x v="1124"/>
    <s v="Indore"/>
    <x v="2"/>
    <n v="452020"/>
    <s v="MED030"/>
    <x v="28"/>
    <x v="8"/>
    <s v="Cipla"/>
    <s v="Yes"/>
    <n v="2"/>
    <n v="297.49"/>
    <n v="15"/>
    <n v="5"/>
    <x v="2"/>
    <x v="1"/>
    <n v="1"/>
    <x v="2009"/>
    <n v="1"/>
    <n v="594.98"/>
    <n v="89.247000000000014"/>
    <n v="505.733"/>
    <n v="25.286649999999998"/>
    <n v="531.01964999999996"/>
    <n v="2"/>
  </r>
  <r>
    <s v="ORD102011"/>
    <x v="2"/>
    <x v="1533"/>
    <s v="Jaipur"/>
    <x v="5"/>
    <n v="302001"/>
    <s v="MED015"/>
    <x v="24"/>
    <x v="11"/>
    <s v="Abbott"/>
    <s v="No"/>
    <n v="3"/>
    <n v="53.53"/>
    <n v="10"/>
    <n v="5"/>
    <x v="3"/>
    <x v="1"/>
    <n v="1"/>
    <x v="2010"/>
    <n v="1"/>
    <n v="160.59"/>
    <n v="16.059000000000001"/>
    <n v="144.53100000000001"/>
    <n v="7.2265499999999996"/>
    <n v="151.75755000000001"/>
    <n v="1"/>
  </r>
  <r>
    <s v="ORD102012"/>
    <x v="490"/>
    <x v="1534"/>
    <s v="Noida"/>
    <x v="9"/>
    <n v="201303"/>
    <s v="MED029"/>
    <x v="10"/>
    <x v="8"/>
    <s v="Sun Pharma"/>
    <s v="Yes"/>
    <n v="2"/>
    <n v="108.62"/>
    <n v="0"/>
    <n v="5"/>
    <x v="0"/>
    <x v="0"/>
    <n v="1"/>
    <x v="2011"/>
    <n v="1"/>
    <n v="217.24"/>
    <n v="0"/>
    <n v="217.24"/>
    <n v="10.862"/>
    <n v="228.102"/>
    <n v="1"/>
  </r>
  <r>
    <s v="ORD102013"/>
    <x v="571"/>
    <x v="1535"/>
    <s v="Gurugram"/>
    <x v="11"/>
    <n v="122001"/>
    <s v="MED004"/>
    <x v="5"/>
    <x v="5"/>
    <s v="Sun Pharma"/>
    <s v="Yes"/>
    <n v="3"/>
    <n v="121.72"/>
    <n v="10"/>
    <n v="18"/>
    <x v="2"/>
    <x v="1"/>
    <n v="1"/>
    <x v="2012"/>
    <n v="1"/>
    <n v="365.15999999999997"/>
    <n v="36.515999999999991"/>
    <n v="328.64400000000001"/>
    <n v="59.155920000000009"/>
    <n v="387.79992000000004"/>
    <n v="3"/>
  </r>
  <r>
    <s v="ORD102014"/>
    <x v="295"/>
    <x v="1536"/>
    <s v="Gurugram"/>
    <x v="11"/>
    <n v="122016"/>
    <s v="MED017"/>
    <x v="1"/>
    <x v="1"/>
    <s v="Abbott"/>
    <s v="No"/>
    <n v="4"/>
    <n v="137.29"/>
    <n v="0"/>
    <n v="12"/>
    <x v="3"/>
    <x v="2"/>
    <n v="1"/>
    <x v="2013"/>
    <n v="1"/>
    <n v="549.16"/>
    <n v="0"/>
    <n v="549.16"/>
    <n v="65.899200000000008"/>
    <n v="615.05919999999992"/>
    <n v="0"/>
  </r>
  <r>
    <s v="ORD102015"/>
    <x v="281"/>
    <x v="1537"/>
    <s v="Hyderabad"/>
    <x v="1"/>
    <n v="500001"/>
    <s v="MED007"/>
    <x v="15"/>
    <x v="10"/>
    <s v="Sanofi"/>
    <s v="Yes"/>
    <n v="1"/>
    <n v="81.41"/>
    <n v="5"/>
    <n v="5"/>
    <x v="2"/>
    <x v="1"/>
    <n v="1"/>
    <x v="2014"/>
    <n v="1"/>
    <n v="81.41"/>
    <n v="4.0704999999999991"/>
    <n v="77.339500000000001"/>
    <n v="3.8669750000000001"/>
    <n v="81.206474999999998"/>
    <n v="3"/>
  </r>
  <r>
    <s v="ORD102016"/>
    <x v="136"/>
    <x v="1538"/>
    <s v="Pune"/>
    <x v="3"/>
    <n v="411014"/>
    <s v="MED007"/>
    <x v="15"/>
    <x v="10"/>
    <s v="Sanofi"/>
    <s v="Yes"/>
    <n v="2"/>
    <n v="78.900000000000006"/>
    <n v="5"/>
    <n v="5"/>
    <x v="5"/>
    <x v="1"/>
    <n v="1"/>
    <x v="2015"/>
    <n v="1"/>
    <n v="157.80000000000001"/>
    <n v="7.89"/>
    <n v="149.91000000000003"/>
    <n v="7.4955000000000016"/>
    <n v="157.40550000000002"/>
    <n v="1"/>
  </r>
  <r>
    <s v="ORD102017"/>
    <x v="169"/>
    <x v="99"/>
    <s v="Gurugram"/>
    <x v="11"/>
    <n v="122002"/>
    <s v="MED006"/>
    <x v="18"/>
    <x v="10"/>
    <s v="USV"/>
    <s v="Yes"/>
    <n v="5"/>
    <n v="50.82"/>
    <n v="0"/>
    <n v="5"/>
    <x v="0"/>
    <x v="1"/>
    <n v="1"/>
    <x v="2016"/>
    <n v="1"/>
    <n v="254.1"/>
    <n v="0"/>
    <n v="254.1"/>
    <n v="12.705"/>
    <n v="266.80500000000001"/>
    <n v="3"/>
  </r>
  <r>
    <s v="ORD102018"/>
    <x v="656"/>
    <x v="1539"/>
    <s v="Ahmedabad"/>
    <x v="6"/>
    <n v="380058"/>
    <s v="MED005"/>
    <x v="11"/>
    <x v="5"/>
    <s v="Cipla"/>
    <s v="Yes"/>
    <n v="1"/>
    <n v="103.04"/>
    <n v="0"/>
    <n v="5"/>
    <x v="3"/>
    <x v="1"/>
    <n v="1"/>
    <x v="2017"/>
    <n v="1"/>
    <n v="103.04"/>
    <n v="0"/>
    <n v="103.04"/>
    <n v="5.1520000000000001"/>
    <n v="108.19200000000001"/>
    <n v="3"/>
  </r>
  <r>
    <s v="ORD102018"/>
    <x v="677"/>
    <x v="1407"/>
    <s v="Chennai"/>
    <x v="7"/>
    <n v="600001"/>
    <s v="MED012"/>
    <x v="29"/>
    <x v="3"/>
    <s v="Mankind"/>
    <s v="No"/>
    <n v="6"/>
    <n v="113.38"/>
    <n v="5"/>
    <n v="5"/>
    <x v="5"/>
    <x v="3"/>
    <n v="1"/>
    <x v="2018"/>
    <n v="1"/>
    <n v="680.28"/>
    <n v="34.013999999999996"/>
    <n v="646.26599999999996"/>
    <n v="32.313299999999998"/>
    <n v="678.57929999999999"/>
    <n v="3"/>
  </r>
  <r>
    <s v="ORD102020"/>
    <x v="362"/>
    <x v="450"/>
    <s v="Chandigarh"/>
    <x v="4"/>
    <n v="160001"/>
    <s v="MED030"/>
    <x v="28"/>
    <x v="8"/>
    <s v="Cipla"/>
    <s v="Yes"/>
    <n v="1"/>
    <n v="308.56"/>
    <n v="5"/>
    <n v="12"/>
    <x v="5"/>
    <x v="3"/>
    <n v="1"/>
    <x v="2019"/>
    <n v="1"/>
    <n v="308.56"/>
    <n v="15.427999999999999"/>
    <n v="293.13200000000001"/>
    <n v="35.175840000000001"/>
    <n v="328.30784"/>
    <n v="2"/>
  </r>
  <r>
    <s v="ORD102021"/>
    <x v="530"/>
    <x v="1421"/>
    <s v="Indore"/>
    <x v="2"/>
    <n v="452018"/>
    <s v="MED030"/>
    <x v="28"/>
    <x v="8"/>
    <s v="Cipla"/>
    <s v="Yes"/>
    <n v="2"/>
    <n v="266.55"/>
    <n v="0"/>
    <n v="5"/>
    <x v="4"/>
    <x v="1"/>
    <n v="1"/>
    <x v="2020"/>
    <n v="1"/>
    <n v="533.1"/>
    <n v="0"/>
    <n v="533.1"/>
    <n v="26.655000000000001"/>
    <n v="559.755"/>
    <n v="1"/>
  </r>
  <r>
    <s v="ORD102022"/>
    <x v="93"/>
    <x v="1475"/>
    <s v="Indore"/>
    <x v="2"/>
    <n v="452001"/>
    <s v="MED029"/>
    <x v="10"/>
    <x v="8"/>
    <s v="Sun Pharma"/>
    <s v="Yes"/>
    <n v="2"/>
    <n v="104.06"/>
    <n v="0"/>
    <n v="5"/>
    <x v="5"/>
    <x v="1"/>
    <n v="1"/>
    <x v="2021"/>
    <n v="1"/>
    <n v="208.12"/>
    <n v="0"/>
    <n v="208.12"/>
    <n v="10.405999999999999"/>
    <n v="218.52600000000001"/>
    <n v="2"/>
  </r>
  <r>
    <s v="ORD102022"/>
    <x v="360"/>
    <x v="262"/>
    <s v="Jaipur"/>
    <x v="5"/>
    <n v="302017"/>
    <s v="MED014"/>
    <x v="19"/>
    <x v="3"/>
    <s v="Abbott"/>
    <s v="No"/>
    <n v="1"/>
    <n v="142.54"/>
    <n v="0"/>
    <n v="5"/>
    <x v="5"/>
    <x v="0"/>
    <n v="1"/>
    <x v="2022"/>
    <n v="1"/>
    <n v="142.54"/>
    <n v="0"/>
    <n v="142.54"/>
    <n v="7.1269999999999989"/>
    <n v="149.667"/>
    <n v="2"/>
  </r>
  <r>
    <s v="ORD102024"/>
    <x v="670"/>
    <x v="1540"/>
    <s v="Delhi"/>
    <x v="0"/>
    <n v="110024"/>
    <s v="MED030"/>
    <x v="28"/>
    <x v="8"/>
    <s v="Cipla"/>
    <s v="Yes"/>
    <n v="4"/>
    <n v="310.75"/>
    <n v="0"/>
    <n v="5"/>
    <x v="1"/>
    <x v="0"/>
    <n v="1"/>
    <x v="2023"/>
    <n v="1"/>
    <n v="1243"/>
    <n v="0"/>
    <n v="1243"/>
    <n v="62.15"/>
    <n v="1305.1500000000001"/>
    <n v="2"/>
  </r>
  <r>
    <s v="ORD102025"/>
    <x v="405"/>
    <x v="1415"/>
    <s v="Pune"/>
    <x v="3"/>
    <n v="411045"/>
    <s v="MED007"/>
    <x v="15"/>
    <x v="10"/>
    <s v="Sanofi"/>
    <s v="Yes"/>
    <n v="1"/>
    <n v="77.010000000000005"/>
    <n v="0"/>
    <n v="5"/>
    <x v="1"/>
    <x v="2"/>
    <n v="1"/>
    <x v="2024"/>
    <n v="1"/>
    <n v="77.010000000000005"/>
    <n v="0"/>
    <n v="77.010000000000005"/>
    <n v="3.8505000000000003"/>
    <n v="80.860500000000002"/>
    <n v="2"/>
  </r>
  <r>
    <s v="ORD102025"/>
    <x v="621"/>
    <x v="1178"/>
    <s v="Hyderabad"/>
    <x v="1"/>
    <n v="500084"/>
    <s v="MED005"/>
    <x v="11"/>
    <x v="5"/>
    <s v="Cipla"/>
    <s v="Yes"/>
    <n v="1"/>
    <n v="104.07"/>
    <n v="15"/>
    <n v="5"/>
    <x v="2"/>
    <x v="3"/>
    <n v="1"/>
    <x v="2025"/>
    <n v="1"/>
    <n v="104.07"/>
    <n v="15.6105"/>
    <n v="88.459499999999991"/>
    <n v="4.4229749999999992"/>
    <n v="92.882474999999985"/>
    <n v="3"/>
  </r>
  <r>
    <s v="ORD102025"/>
    <x v="268"/>
    <x v="1541"/>
    <s v="Ahmedabad"/>
    <x v="6"/>
    <n v="380061"/>
    <s v="MED006"/>
    <x v="18"/>
    <x v="10"/>
    <s v="USV"/>
    <s v="Yes"/>
    <n v="1"/>
    <n v="40.93"/>
    <n v="5"/>
    <n v="12"/>
    <x v="0"/>
    <x v="3"/>
    <n v="1"/>
    <x v="2026"/>
    <n v="1"/>
    <n v="40.93"/>
    <n v="2.0465"/>
    <n v="38.883499999999998"/>
    <n v="4.6660199999999996"/>
    <n v="43.549520000000001"/>
    <n v="0"/>
  </r>
  <r>
    <s v="ORD102028"/>
    <x v="97"/>
    <x v="437"/>
    <s v="Ahmedabad"/>
    <x v="6"/>
    <n v="380054"/>
    <s v="MED005"/>
    <x v="11"/>
    <x v="5"/>
    <s v="Cipla"/>
    <s v="Yes"/>
    <n v="1"/>
    <n v="84.24"/>
    <n v="10"/>
    <n v="5"/>
    <x v="3"/>
    <x v="0"/>
    <n v="1"/>
    <x v="2027"/>
    <n v="1"/>
    <n v="84.24"/>
    <n v="8.4239999999999995"/>
    <n v="75.816000000000003"/>
    <n v="3.7908000000000004"/>
    <n v="79.606800000000007"/>
    <n v="2"/>
  </r>
  <r>
    <s v="ORD102029"/>
    <x v="518"/>
    <x v="1036"/>
    <s v="Lucknow"/>
    <x v="9"/>
    <n v="226021"/>
    <s v="MED006"/>
    <x v="18"/>
    <x v="10"/>
    <s v="USV"/>
    <s v="Yes"/>
    <n v="2"/>
    <n v="51.66"/>
    <n v="0"/>
    <n v="5"/>
    <x v="4"/>
    <x v="1"/>
    <n v="1"/>
    <x v="2028"/>
    <n v="1"/>
    <n v="103.32"/>
    <n v="0"/>
    <n v="103.32"/>
    <n v="5.1659999999999995"/>
    <n v="108.48599999999999"/>
    <n v="3"/>
  </r>
  <r>
    <s v="ORD102030"/>
    <x v="369"/>
    <x v="1463"/>
    <s v="Indore"/>
    <x v="2"/>
    <n v="452010"/>
    <s v="MED008"/>
    <x v="7"/>
    <x v="6"/>
    <s v="Zydus"/>
    <s v="Yes"/>
    <n v="3"/>
    <n v="59.47"/>
    <n v="10"/>
    <n v="5"/>
    <x v="4"/>
    <x v="1"/>
    <n v="1"/>
    <x v="2029"/>
    <n v="1"/>
    <n v="178.41"/>
    <n v="17.840999999999998"/>
    <n v="160.56899999999999"/>
    <n v="8.0284499999999994"/>
    <n v="168.59744999999998"/>
    <n v="3"/>
  </r>
  <r>
    <s v="ORD102030"/>
    <x v="495"/>
    <x v="904"/>
    <s v="Bengaluru"/>
    <x v="8"/>
    <n v="560034"/>
    <s v="MED011"/>
    <x v="23"/>
    <x v="1"/>
    <s v="Cipla"/>
    <s v="No"/>
    <n v="1"/>
    <n v="28.15"/>
    <n v="5"/>
    <n v="5"/>
    <x v="3"/>
    <x v="1"/>
    <n v="1"/>
    <x v="2030"/>
    <n v="1"/>
    <n v="28.15"/>
    <n v="1.4075"/>
    <n v="26.7425"/>
    <n v="1.3371250000000001"/>
    <n v="28.079625"/>
    <n v="2"/>
  </r>
  <r>
    <s v="ORD102032"/>
    <x v="360"/>
    <x v="1542"/>
    <s v="Indore"/>
    <x v="2"/>
    <n v="452001"/>
    <s v="MED015"/>
    <x v="24"/>
    <x v="11"/>
    <s v="Abbott"/>
    <s v="No"/>
    <n v="3"/>
    <n v="48.39"/>
    <n v="0"/>
    <n v="12"/>
    <x v="2"/>
    <x v="1"/>
    <n v="1"/>
    <x v="2031"/>
    <n v="1"/>
    <n v="145.17000000000002"/>
    <n v="0"/>
    <n v="145.17000000000002"/>
    <n v="17.420400000000001"/>
    <n v="162.59040000000002"/>
    <n v="2"/>
  </r>
  <r>
    <s v="ORD102033"/>
    <x v="361"/>
    <x v="411"/>
    <s v="Pune"/>
    <x v="3"/>
    <n v="411045"/>
    <s v="MED004"/>
    <x v="5"/>
    <x v="5"/>
    <s v="Sun Pharma"/>
    <s v="Yes"/>
    <n v="1"/>
    <n v="100.68"/>
    <n v="5"/>
    <n v="18"/>
    <x v="5"/>
    <x v="1"/>
    <n v="1"/>
    <x v="2032"/>
    <n v="1"/>
    <n v="100.68"/>
    <n v="5.0340000000000007"/>
    <n v="95.646000000000001"/>
    <n v="17.216279999999998"/>
    <n v="112.86228"/>
    <n v="4"/>
  </r>
  <r>
    <s v="ORD102034"/>
    <x v="615"/>
    <x v="572"/>
    <s v="Bengaluru"/>
    <x v="8"/>
    <n v="560038"/>
    <s v="MED009"/>
    <x v="21"/>
    <x v="6"/>
    <s v="Glenmark"/>
    <s v="Yes"/>
    <n v="5"/>
    <n v="97.09"/>
    <n v="5"/>
    <n v="12"/>
    <x v="0"/>
    <x v="0"/>
    <n v="1"/>
    <x v="2033"/>
    <n v="1"/>
    <n v="485.45000000000005"/>
    <n v="24.272500000000001"/>
    <n v="461.17750000000007"/>
    <n v="55.341300000000011"/>
    <n v="516.51880000000006"/>
    <n v="2"/>
  </r>
  <r>
    <s v="ORD102034"/>
    <x v="158"/>
    <x v="1307"/>
    <s v="Lucknow"/>
    <x v="9"/>
    <n v="226010"/>
    <s v="MED022"/>
    <x v="25"/>
    <x v="7"/>
    <s v="Himalaya"/>
    <s v="No"/>
    <n v="1"/>
    <n v="199.13"/>
    <n v="5"/>
    <n v="5"/>
    <x v="1"/>
    <x v="0"/>
    <n v="1"/>
    <x v="2034"/>
    <n v="1"/>
    <n v="199.13"/>
    <n v="9.9565000000000001"/>
    <n v="189.17349999999999"/>
    <n v="9.4586749999999995"/>
    <n v="198.63217499999999"/>
    <n v="0"/>
  </r>
  <r>
    <s v="ORD102036"/>
    <x v="663"/>
    <x v="1543"/>
    <s v="Noida"/>
    <x v="9"/>
    <n v="201305"/>
    <s v="MED020"/>
    <x v="4"/>
    <x v="4"/>
    <s v="Dr. Reddy's"/>
    <s v="Yes"/>
    <n v="3"/>
    <n v="61.54"/>
    <n v="5"/>
    <n v="12"/>
    <x v="5"/>
    <x v="0"/>
    <n v="1"/>
    <x v="2035"/>
    <n v="1"/>
    <n v="184.62"/>
    <n v="9.2309999999999999"/>
    <n v="175.38900000000001"/>
    <n v="21.046680000000002"/>
    <n v="196.43568000000002"/>
    <n v="0"/>
  </r>
  <r>
    <s v="ORD102036"/>
    <x v="678"/>
    <x v="938"/>
    <s v="Delhi"/>
    <x v="0"/>
    <n v="110001"/>
    <s v="MED030"/>
    <x v="28"/>
    <x v="8"/>
    <s v="Cipla"/>
    <s v="Yes"/>
    <n v="1"/>
    <n v="291.24"/>
    <n v="5"/>
    <n v="5"/>
    <x v="5"/>
    <x v="1"/>
    <n v="1"/>
    <x v="2036"/>
    <n v="1"/>
    <n v="291.24"/>
    <n v="14.562000000000001"/>
    <n v="276.678"/>
    <n v="13.833899999999998"/>
    <n v="290.51189999999997"/>
    <n v="3"/>
  </r>
  <r>
    <s v="ORD102038"/>
    <x v="634"/>
    <x v="1544"/>
    <s v="Mumbai"/>
    <x v="3"/>
    <n v="400050"/>
    <s v="MED019"/>
    <x v="26"/>
    <x v="8"/>
    <s v="Cipla"/>
    <s v="No"/>
    <n v="1"/>
    <n v="133.32"/>
    <n v="5"/>
    <n v="12"/>
    <x v="0"/>
    <x v="0"/>
    <n v="1"/>
    <x v="2037"/>
    <n v="1"/>
    <n v="133.32"/>
    <n v="6.6659999999999995"/>
    <n v="126.654"/>
    <n v="15.19848"/>
    <n v="141.85247999999999"/>
    <n v="0"/>
  </r>
  <r>
    <s v="ORD102039"/>
    <x v="665"/>
    <x v="1545"/>
    <s v="Lucknow"/>
    <x v="9"/>
    <n v="226021"/>
    <s v="MED024"/>
    <x v="0"/>
    <x v="0"/>
    <s v="Abbott"/>
    <s v="No"/>
    <n v="3"/>
    <n v="138.09"/>
    <n v="10"/>
    <n v="5"/>
    <x v="5"/>
    <x v="1"/>
    <n v="1"/>
    <x v="2038"/>
    <n v="1"/>
    <n v="414.27"/>
    <n v="41.427"/>
    <n v="372.84299999999996"/>
    <n v="18.642149999999997"/>
    <n v="391.48514999999998"/>
    <n v="1"/>
  </r>
  <r>
    <s v="ORD102040"/>
    <x v="416"/>
    <x v="1546"/>
    <s v="Chennai"/>
    <x v="7"/>
    <n v="600100"/>
    <s v="MED018"/>
    <x v="14"/>
    <x v="8"/>
    <s v="Mankind"/>
    <s v="No"/>
    <n v="1"/>
    <n v="114.77"/>
    <n v="5"/>
    <n v="5"/>
    <x v="2"/>
    <x v="1"/>
    <n v="1"/>
    <x v="2039"/>
    <n v="1"/>
    <n v="114.77"/>
    <n v="5.7385000000000002"/>
    <n v="109.03149999999999"/>
    <n v="5.4515750000000001"/>
    <n v="114.483075"/>
    <n v="2"/>
  </r>
  <r>
    <s v="ORD102041"/>
    <x v="679"/>
    <x v="625"/>
    <s v="Pune"/>
    <x v="3"/>
    <n v="411001"/>
    <s v="MED009"/>
    <x v="21"/>
    <x v="6"/>
    <s v="Glenmark"/>
    <s v="Yes"/>
    <n v="2"/>
    <n v="80.959999999999994"/>
    <n v="15"/>
    <n v="5"/>
    <x v="2"/>
    <x v="1"/>
    <n v="1"/>
    <x v="2040"/>
    <n v="1"/>
    <n v="161.91999999999999"/>
    <n v="24.287999999999997"/>
    <n v="137.63200000000001"/>
    <n v="6.8816000000000006"/>
    <n v="144.5136"/>
    <n v="4"/>
  </r>
  <r>
    <s v="ORD102042"/>
    <x v="446"/>
    <x v="421"/>
    <s v="Noida"/>
    <x v="9"/>
    <n v="201303"/>
    <s v="MED005"/>
    <x v="11"/>
    <x v="5"/>
    <s v="Cipla"/>
    <s v="Yes"/>
    <n v="3"/>
    <n v="92.82"/>
    <n v="5"/>
    <n v="5"/>
    <x v="0"/>
    <x v="1"/>
    <n v="1"/>
    <x v="2041"/>
    <n v="1"/>
    <n v="278.45999999999998"/>
    <n v="13.923"/>
    <n v="264.53699999999998"/>
    <n v="13.226849999999999"/>
    <n v="277.76384999999999"/>
    <n v="5"/>
  </r>
  <r>
    <s v="ORD102042"/>
    <x v="135"/>
    <x v="1331"/>
    <s v="Kolkata"/>
    <x v="10"/>
    <n v="700019"/>
    <s v="MED008"/>
    <x v="7"/>
    <x v="6"/>
    <s v="Zydus"/>
    <s v="Yes"/>
    <n v="3"/>
    <n v="67.010000000000005"/>
    <n v="20"/>
    <n v="12"/>
    <x v="5"/>
    <x v="1"/>
    <n v="1"/>
    <x v="2042"/>
    <n v="1"/>
    <n v="201.03000000000003"/>
    <n v="40.206000000000003"/>
    <n v="160.82400000000001"/>
    <n v="19.29888"/>
    <n v="180.12288000000001"/>
    <n v="2"/>
  </r>
  <r>
    <s v="ORD102044"/>
    <x v="577"/>
    <x v="845"/>
    <s v="Jaipur"/>
    <x v="5"/>
    <n v="302001"/>
    <s v="MED019"/>
    <x v="26"/>
    <x v="8"/>
    <s v="Cipla"/>
    <s v="No"/>
    <n v="3"/>
    <n v="155.01"/>
    <n v="0"/>
    <n v="5"/>
    <x v="1"/>
    <x v="1"/>
    <n v="1"/>
    <x v="2043"/>
    <n v="1"/>
    <n v="465.03"/>
    <n v="0"/>
    <n v="465.03"/>
    <n v="23.251499999999997"/>
    <n v="488.28149999999999"/>
    <n v="4"/>
  </r>
  <r>
    <s v="ORD102044"/>
    <x v="430"/>
    <x v="1547"/>
    <s v="Lucknow"/>
    <x v="9"/>
    <n v="226021"/>
    <s v="MED025"/>
    <x v="27"/>
    <x v="0"/>
    <s v="Blue Cross"/>
    <s v="Yes"/>
    <n v="3"/>
    <n v="59.87"/>
    <n v="0"/>
    <n v="18"/>
    <x v="2"/>
    <x v="3"/>
    <n v="1"/>
    <x v="2044"/>
    <n v="1"/>
    <n v="179.60999999999999"/>
    <n v="0"/>
    <n v="179.60999999999999"/>
    <n v="32.329799999999999"/>
    <n v="211.93979999999999"/>
    <n v="1"/>
  </r>
  <r>
    <s v="ORD102046"/>
    <x v="618"/>
    <x v="864"/>
    <s v="Jaipur"/>
    <x v="5"/>
    <n v="302021"/>
    <s v="MED025"/>
    <x v="27"/>
    <x v="0"/>
    <s v="Blue Cross"/>
    <s v="Yes"/>
    <n v="2"/>
    <n v="65.27"/>
    <n v="10"/>
    <n v="5"/>
    <x v="0"/>
    <x v="2"/>
    <n v="1"/>
    <x v="2045"/>
    <n v="1"/>
    <n v="130.54"/>
    <n v="13.053999999999998"/>
    <n v="117.48599999999999"/>
    <n v="5.8742999999999999"/>
    <n v="123.3603"/>
    <n v="0"/>
  </r>
  <r>
    <s v="ORD102047"/>
    <x v="509"/>
    <x v="1548"/>
    <s v="Kolkata"/>
    <x v="10"/>
    <n v="700102"/>
    <s v="MED016"/>
    <x v="17"/>
    <x v="11"/>
    <s v="Emcure"/>
    <s v="No"/>
    <n v="6"/>
    <n v="103.41"/>
    <n v="0"/>
    <n v="5"/>
    <x v="5"/>
    <x v="1"/>
    <n v="1"/>
    <x v="2046"/>
    <n v="1"/>
    <n v="620.46"/>
    <n v="0"/>
    <n v="620.46"/>
    <n v="31.023000000000003"/>
    <n v="651.48300000000006"/>
    <n v="1"/>
  </r>
  <r>
    <s v="ORD102048"/>
    <x v="482"/>
    <x v="271"/>
    <s v="Mumbai"/>
    <x v="3"/>
    <n v="400001"/>
    <s v="MED029"/>
    <x v="10"/>
    <x v="8"/>
    <s v="Sun Pharma"/>
    <s v="Yes"/>
    <n v="1"/>
    <n v="108.33"/>
    <n v="15"/>
    <n v="5"/>
    <x v="5"/>
    <x v="1"/>
    <n v="1"/>
    <x v="2047"/>
    <n v="1"/>
    <n v="108.33"/>
    <n v="16.249500000000001"/>
    <n v="92.080500000000001"/>
    <n v="4.604025"/>
    <n v="96.684525000000008"/>
    <n v="4"/>
  </r>
  <r>
    <s v="ORD102049"/>
    <x v="167"/>
    <x v="1549"/>
    <s v="Jaipur"/>
    <x v="5"/>
    <n v="302019"/>
    <s v="MED021"/>
    <x v="9"/>
    <x v="7"/>
    <s v="Cipla"/>
    <s v="No"/>
    <n v="1"/>
    <n v="77.900000000000006"/>
    <n v="5"/>
    <n v="12"/>
    <x v="2"/>
    <x v="1"/>
    <n v="1"/>
    <x v="2048"/>
    <n v="1"/>
    <n v="77.900000000000006"/>
    <n v="3.895"/>
    <n v="74.00500000000001"/>
    <n v="8.8806000000000012"/>
    <n v="82.885600000000011"/>
    <n v="2"/>
  </r>
  <r>
    <s v="ORD102050"/>
    <x v="252"/>
    <x v="1550"/>
    <s v="Indore"/>
    <x v="2"/>
    <n v="452016"/>
    <s v="MED022"/>
    <x v="25"/>
    <x v="7"/>
    <s v="Himalaya"/>
    <s v="No"/>
    <n v="1"/>
    <n v="171.15"/>
    <n v="5"/>
    <n v="5"/>
    <x v="1"/>
    <x v="0"/>
    <n v="1"/>
    <x v="2049"/>
    <n v="1"/>
    <n v="171.15"/>
    <n v="8.5574999999999992"/>
    <n v="162.5925"/>
    <n v="8.129624999999999"/>
    <n v="170.72212500000001"/>
    <n v="0"/>
  </r>
  <r>
    <s v="ORD102050"/>
    <x v="479"/>
    <x v="1371"/>
    <s v="Lucknow"/>
    <x v="9"/>
    <n v="226021"/>
    <s v="MED020"/>
    <x v="4"/>
    <x v="4"/>
    <s v="Dr. Reddy's"/>
    <s v="Yes"/>
    <n v="2"/>
    <n v="52.61"/>
    <n v="15"/>
    <n v="5"/>
    <x v="1"/>
    <x v="3"/>
    <n v="1"/>
    <x v="2050"/>
    <n v="1"/>
    <n v="105.22"/>
    <n v="15.782999999999999"/>
    <n v="89.436999999999998"/>
    <n v="4.4718499999999999"/>
    <n v="93.908850000000001"/>
    <n v="0"/>
  </r>
  <r>
    <s v="ORD102050"/>
    <x v="662"/>
    <x v="791"/>
    <s v="Delhi"/>
    <x v="0"/>
    <n v="110085"/>
    <s v="MED018"/>
    <x v="14"/>
    <x v="8"/>
    <s v="Mankind"/>
    <s v="No"/>
    <n v="1"/>
    <n v="128.56"/>
    <n v="10"/>
    <n v="5"/>
    <x v="0"/>
    <x v="1"/>
    <n v="1"/>
    <x v="2051"/>
    <n v="1"/>
    <n v="128.56"/>
    <n v="12.856"/>
    <n v="115.70400000000001"/>
    <n v="5.7851999999999997"/>
    <n v="121.48920000000001"/>
    <n v="2"/>
  </r>
  <r>
    <s v="ORD102053"/>
    <x v="670"/>
    <x v="1445"/>
    <s v="Jaipur"/>
    <x v="5"/>
    <n v="302021"/>
    <s v="MED015"/>
    <x v="24"/>
    <x v="11"/>
    <s v="Abbott"/>
    <s v="No"/>
    <n v="2"/>
    <n v="52.18"/>
    <n v="15"/>
    <n v="5"/>
    <x v="2"/>
    <x v="1"/>
    <n v="1"/>
    <x v="2052"/>
    <n v="1"/>
    <n v="104.36"/>
    <n v="15.654000000000002"/>
    <n v="88.706000000000003"/>
    <n v="4.4353000000000007"/>
    <n v="93.141300000000001"/>
    <n v="3"/>
  </r>
  <r>
    <s v="ORD102054"/>
    <x v="434"/>
    <x v="1551"/>
    <s v="Ahmedabad"/>
    <x v="6"/>
    <n v="380015"/>
    <s v="MED009"/>
    <x v="21"/>
    <x v="6"/>
    <s v="Glenmark"/>
    <s v="Yes"/>
    <n v="2"/>
    <n v="98.94"/>
    <n v="5"/>
    <n v="5"/>
    <x v="1"/>
    <x v="1"/>
    <n v="1"/>
    <x v="2053"/>
    <n v="1"/>
    <n v="197.88"/>
    <n v="9.8940000000000001"/>
    <n v="187.98599999999999"/>
    <n v="9.3993000000000002"/>
    <n v="197.3853"/>
    <n v="4"/>
  </r>
  <r>
    <s v="ORD102055"/>
    <x v="281"/>
    <x v="205"/>
    <s v="Ahmedabad"/>
    <x v="6"/>
    <n v="380015"/>
    <s v="MED001"/>
    <x v="2"/>
    <x v="2"/>
    <s v="Cipla"/>
    <s v="No"/>
    <n v="1"/>
    <n v="27.11"/>
    <n v="10"/>
    <n v="12"/>
    <x v="5"/>
    <x v="2"/>
    <n v="1"/>
    <x v="2054"/>
    <n v="1"/>
    <n v="27.11"/>
    <n v="2.7110000000000003"/>
    <n v="24.399000000000001"/>
    <n v="2.92788"/>
    <n v="27.326880000000003"/>
    <n v="0"/>
  </r>
  <r>
    <s v="ORD102055"/>
    <x v="293"/>
    <x v="1552"/>
    <s v="Kolkata"/>
    <x v="10"/>
    <n v="700102"/>
    <s v="MED003"/>
    <x v="6"/>
    <x v="4"/>
    <s v="Dr. Reddy's"/>
    <s v="No"/>
    <n v="2"/>
    <n v="30.58"/>
    <n v="20"/>
    <n v="5"/>
    <x v="0"/>
    <x v="1"/>
    <n v="1"/>
    <x v="2055"/>
    <n v="1"/>
    <n v="61.16"/>
    <n v="12.231999999999998"/>
    <n v="48.927999999999997"/>
    <n v="2.4463999999999997"/>
    <n v="51.374399999999994"/>
    <n v="2"/>
  </r>
  <r>
    <s v="ORD102057"/>
    <x v="502"/>
    <x v="112"/>
    <s v="Surat"/>
    <x v="6"/>
    <n v="395010"/>
    <s v="MED002"/>
    <x v="22"/>
    <x v="2"/>
    <s v="Micro Labs"/>
    <s v="No"/>
    <n v="1"/>
    <n v="33.36"/>
    <n v="0"/>
    <n v="5"/>
    <x v="1"/>
    <x v="1"/>
    <n v="1"/>
    <x v="2056"/>
    <n v="1"/>
    <n v="33.36"/>
    <n v="0"/>
    <n v="33.36"/>
    <n v="1.6680000000000001"/>
    <n v="35.027999999999999"/>
    <n v="3"/>
  </r>
  <r>
    <s v="ORD102057"/>
    <x v="666"/>
    <x v="1456"/>
    <s v="Hyderabad"/>
    <x v="1"/>
    <n v="500032"/>
    <s v="MED017"/>
    <x v="1"/>
    <x v="1"/>
    <s v="Abbott"/>
    <s v="No"/>
    <n v="1"/>
    <n v="121.96"/>
    <n v="0"/>
    <n v="18"/>
    <x v="2"/>
    <x v="1"/>
    <n v="1"/>
    <x v="2057"/>
    <n v="1"/>
    <n v="121.96"/>
    <n v="0"/>
    <n v="121.96"/>
    <n v="21.952799999999996"/>
    <n v="143.9128"/>
    <n v="3"/>
  </r>
  <r>
    <s v="ORD102059"/>
    <x v="631"/>
    <x v="1553"/>
    <s v="Mumbai"/>
    <x v="3"/>
    <n v="400069"/>
    <s v="MED012"/>
    <x v="29"/>
    <x v="3"/>
    <s v="Mankind"/>
    <s v="No"/>
    <n v="1"/>
    <n v="106.55"/>
    <n v="15"/>
    <n v="12"/>
    <x v="0"/>
    <x v="3"/>
    <n v="1"/>
    <x v="2058"/>
    <n v="1"/>
    <n v="106.55"/>
    <n v="15.9825"/>
    <n v="90.567499999999995"/>
    <n v="10.8681"/>
    <n v="101.43559999999999"/>
    <n v="0"/>
  </r>
  <r>
    <s v="ORD102060"/>
    <x v="391"/>
    <x v="1554"/>
    <s v="Pune"/>
    <x v="3"/>
    <n v="411038"/>
    <s v="MED008"/>
    <x v="7"/>
    <x v="6"/>
    <s v="Zydus"/>
    <s v="Yes"/>
    <n v="5"/>
    <n v="67.48"/>
    <n v="10"/>
    <n v="5"/>
    <x v="1"/>
    <x v="1"/>
    <n v="1"/>
    <x v="2059"/>
    <n v="1"/>
    <n v="337.40000000000003"/>
    <n v="33.74"/>
    <n v="303.66000000000003"/>
    <n v="15.183000000000002"/>
    <n v="318.84300000000002"/>
    <n v="2"/>
  </r>
  <r>
    <s v="ORD102061"/>
    <x v="360"/>
    <x v="1555"/>
    <s v="Bengaluru"/>
    <x v="8"/>
    <n v="560038"/>
    <s v="MED029"/>
    <x v="10"/>
    <x v="8"/>
    <s v="Sun Pharma"/>
    <s v="Yes"/>
    <n v="1"/>
    <n v="97.88"/>
    <n v="20"/>
    <n v="18"/>
    <x v="1"/>
    <x v="1"/>
    <n v="1"/>
    <x v="2060"/>
    <n v="1"/>
    <n v="97.88"/>
    <n v="19.576000000000001"/>
    <n v="78.304000000000002"/>
    <n v="14.094720000000001"/>
    <n v="92.398719999999997"/>
    <n v="1"/>
  </r>
  <r>
    <s v="ORD102061"/>
    <x v="263"/>
    <x v="1556"/>
    <s v="Hyderabad"/>
    <x v="1"/>
    <n v="500081"/>
    <s v="MED001"/>
    <x v="2"/>
    <x v="2"/>
    <s v="Cipla"/>
    <s v="No"/>
    <n v="1"/>
    <n v="32.229999999999997"/>
    <n v="10"/>
    <n v="5"/>
    <x v="1"/>
    <x v="1"/>
    <n v="1"/>
    <x v="2061"/>
    <n v="1"/>
    <n v="32.229999999999997"/>
    <n v="3.2229999999999994"/>
    <n v="29.006999999999998"/>
    <n v="1.45035"/>
    <n v="30.457349999999998"/>
    <n v="3"/>
  </r>
  <r>
    <s v="ORD102063"/>
    <x v="649"/>
    <x v="1557"/>
    <s v="Kolkata"/>
    <x v="10"/>
    <n v="700001"/>
    <s v="MED003"/>
    <x v="6"/>
    <x v="4"/>
    <s v="Dr. Reddy's"/>
    <s v="No"/>
    <n v="2"/>
    <n v="27.74"/>
    <n v="0"/>
    <n v="5"/>
    <x v="3"/>
    <x v="1"/>
    <n v="1"/>
    <x v="2062"/>
    <n v="1"/>
    <n v="55.48"/>
    <n v="0"/>
    <n v="55.48"/>
    <n v="2.7739999999999996"/>
    <n v="58.253999999999998"/>
    <n v="2"/>
  </r>
  <r>
    <s v="ORD102064"/>
    <x v="555"/>
    <x v="1558"/>
    <s v="Kolkata"/>
    <x v="10"/>
    <n v="700091"/>
    <s v="MED015"/>
    <x v="24"/>
    <x v="11"/>
    <s v="Abbott"/>
    <s v="No"/>
    <n v="6"/>
    <n v="48.84"/>
    <n v="10"/>
    <n v="18"/>
    <x v="4"/>
    <x v="0"/>
    <n v="1"/>
    <x v="2063"/>
    <n v="1"/>
    <n v="293.04000000000002"/>
    <n v="29.304000000000002"/>
    <n v="263.73599999999999"/>
    <n v="47.472479999999997"/>
    <n v="311.20848000000001"/>
    <n v="2"/>
  </r>
  <r>
    <s v="ORD102065"/>
    <x v="471"/>
    <x v="1427"/>
    <s v="Mumbai"/>
    <x v="3"/>
    <n v="400076"/>
    <s v="MED030"/>
    <x v="28"/>
    <x v="8"/>
    <s v="Cipla"/>
    <s v="Yes"/>
    <n v="2"/>
    <n v="284.81"/>
    <n v="20"/>
    <n v="12"/>
    <x v="5"/>
    <x v="1"/>
    <n v="1"/>
    <x v="2064"/>
    <n v="1"/>
    <n v="569.62"/>
    <n v="113.92399999999999"/>
    <n v="455.69600000000003"/>
    <n v="54.683520000000009"/>
    <n v="510.37952000000001"/>
    <n v="3"/>
  </r>
  <r>
    <s v="ORD102066"/>
    <x v="4"/>
    <x v="1357"/>
    <s v="Ahmedabad"/>
    <x v="6"/>
    <n v="380054"/>
    <s v="MED027"/>
    <x v="12"/>
    <x v="9"/>
    <s v="Mankind"/>
    <s v="No"/>
    <n v="1"/>
    <n v="87.69"/>
    <n v="0"/>
    <n v="5"/>
    <x v="0"/>
    <x v="1"/>
    <n v="1"/>
    <x v="2065"/>
    <n v="1"/>
    <n v="87.69"/>
    <n v="0"/>
    <n v="87.69"/>
    <n v="4.3845000000000001"/>
    <n v="92.0745"/>
    <n v="2"/>
  </r>
  <r>
    <s v="ORD102067"/>
    <x v="589"/>
    <x v="1559"/>
    <s v="Jaipur"/>
    <x v="5"/>
    <n v="302017"/>
    <s v="MED010"/>
    <x v="13"/>
    <x v="1"/>
    <s v="Sun Pharma"/>
    <s v="Yes"/>
    <n v="2"/>
    <n v="70.739999999999995"/>
    <n v="5"/>
    <n v="5"/>
    <x v="2"/>
    <x v="2"/>
    <n v="1"/>
    <x v="2066"/>
    <n v="1"/>
    <n v="141.47999999999999"/>
    <n v="7.0739999999999998"/>
    <n v="134.40599999999998"/>
    <n v="6.7202999999999982"/>
    <n v="141.12629999999999"/>
    <n v="1"/>
  </r>
  <r>
    <s v="ORD102068"/>
    <x v="591"/>
    <x v="1109"/>
    <s v="Delhi"/>
    <x v="0"/>
    <n v="110024"/>
    <s v="MED010"/>
    <x v="13"/>
    <x v="1"/>
    <s v="Sun Pharma"/>
    <s v="Yes"/>
    <n v="3"/>
    <n v="78.209999999999994"/>
    <n v="10"/>
    <n v="12"/>
    <x v="0"/>
    <x v="1"/>
    <n v="1"/>
    <x v="2067"/>
    <n v="1"/>
    <n v="234.63"/>
    <n v="23.463000000000001"/>
    <n v="211.167"/>
    <n v="25.340039999999998"/>
    <n v="236.50703999999999"/>
    <n v="3"/>
  </r>
  <r>
    <s v="ORD102068"/>
    <x v="363"/>
    <x v="1560"/>
    <s v="Indore"/>
    <x v="2"/>
    <n v="452020"/>
    <s v="MED009"/>
    <x v="21"/>
    <x v="6"/>
    <s v="Glenmark"/>
    <s v="Yes"/>
    <n v="2"/>
    <n v="95.29"/>
    <n v="0"/>
    <n v="5"/>
    <x v="2"/>
    <x v="1"/>
    <n v="1"/>
    <x v="2068"/>
    <n v="1"/>
    <n v="190.58"/>
    <n v="0"/>
    <n v="190.58"/>
    <n v="9.5290000000000017"/>
    <n v="200.10900000000001"/>
    <n v="4"/>
  </r>
  <r>
    <s v="ORD102070"/>
    <x v="326"/>
    <x v="1561"/>
    <s v="Chennai"/>
    <x v="7"/>
    <n v="600100"/>
    <s v="MED026"/>
    <x v="20"/>
    <x v="9"/>
    <s v="Cipla"/>
    <s v="No"/>
    <n v="1"/>
    <n v="209.18"/>
    <n v="10"/>
    <n v="5"/>
    <x v="1"/>
    <x v="1"/>
    <n v="1"/>
    <x v="2069"/>
    <n v="1"/>
    <n v="209.18"/>
    <n v="20.918000000000003"/>
    <n v="188.262"/>
    <n v="9.4131"/>
    <n v="197.67509999999999"/>
    <n v="2"/>
  </r>
  <r>
    <s v="ORD102071"/>
    <x v="680"/>
    <x v="90"/>
    <s v="Bengaluru"/>
    <x v="8"/>
    <n v="560034"/>
    <s v="MED015"/>
    <x v="24"/>
    <x v="11"/>
    <s v="Abbott"/>
    <s v="No"/>
    <n v="1"/>
    <n v="53.35"/>
    <n v="5"/>
    <n v="5"/>
    <x v="4"/>
    <x v="1"/>
    <n v="1"/>
    <x v="2070"/>
    <n v="1"/>
    <n v="53.35"/>
    <n v="2.6675"/>
    <n v="50.682500000000005"/>
    <n v="2.5341250000000004"/>
    <n v="53.216625000000008"/>
    <n v="3"/>
  </r>
  <r>
    <s v="ORD102072"/>
    <x v="491"/>
    <x v="1559"/>
    <s v="Bengaluru"/>
    <x v="8"/>
    <n v="560100"/>
    <s v="MED024"/>
    <x v="0"/>
    <x v="0"/>
    <s v="Abbott"/>
    <s v="No"/>
    <n v="1"/>
    <n v="137.63999999999999"/>
    <n v="5"/>
    <n v="12"/>
    <x v="0"/>
    <x v="0"/>
    <n v="1"/>
    <x v="2071"/>
    <n v="1"/>
    <n v="137.63999999999999"/>
    <n v="6.8819999999999997"/>
    <n v="130.75799999999998"/>
    <n v="15.690959999999997"/>
    <n v="146.44895999999997"/>
    <n v="1"/>
  </r>
  <r>
    <s v="ORD102073"/>
    <x v="126"/>
    <x v="1562"/>
    <s v="Indore"/>
    <x v="2"/>
    <n v="452016"/>
    <s v="MED004"/>
    <x v="5"/>
    <x v="5"/>
    <s v="Sun Pharma"/>
    <s v="Yes"/>
    <n v="3"/>
    <n v="126.29"/>
    <n v="0"/>
    <n v="5"/>
    <x v="4"/>
    <x v="1"/>
    <n v="1"/>
    <x v="2072"/>
    <n v="1"/>
    <n v="378.87"/>
    <n v="0"/>
    <n v="378.87"/>
    <n v="18.9435"/>
    <n v="397.81349999999998"/>
    <n v="1"/>
  </r>
  <r>
    <s v="ORD102074"/>
    <x v="37"/>
    <x v="1563"/>
    <s v="Gurugram"/>
    <x v="11"/>
    <n v="122001"/>
    <s v="MED024"/>
    <x v="0"/>
    <x v="0"/>
    <s v="Abbott"/>
    <s v="No"/>
    <n v="1"/>
    <n v="150.26"/>
    <n v="0"/>
    <n v="12"/>
    <x v="4"/>
    <x v="0"/>
    <n v="1"/>
    <x v="2073"/>
    <n v="1"/>
    <n v="150.26"/>
    <n v="0"/>
    <n v="150.26"/>
    <n v="18.031199999999998"/>
    <n v="168.2912"/>
    <n v="0"/>
  </r>
  <r>
    <s v="ORD102074"/>
    <x v="189"/>
    <x v="1564"/>
    <s v="Bengaluru"/>
    <x v="8"/>
    <n v="560001"/>
    <s v="MED004"/>
    <x v="5"/>
    <x v="5"/>
    <s v="Sun Pharma"/>
    <s v="Yes"/>
    <n v="2"/>
    <n v="115.86"/>
    <n v="5"/>
    <n v="5"/>
    <x v="2"/>
    <x v="1"/>
    <n v="1"/>
    <x v="2074"/>
    <n v="1"/>
    <n v="231.72"/>
    <n v="11.585999999999999"/>
    <n v="220.13400000000001"/>
    <n v="11.0067"/>
    <n v="231.14070000000001"/>
    <n v="2"/>
  </r>
  <r>
    <s v="ORD102074"/>
    <x v="78"/>
    <x v="1565"/>
    <s v="Mumbai"/>
    <x v="3"/>
    <n v="400001"/>
    <s v="MED020"/>
    <x v="4"/>
    <x v="4"/>
    <s v="Dr. Reddy's"/>
    <s v="Yes"/>
    <n v="2"/>
    <n v="60.7"/>
    <n v="10"/>
    <n v="5"/>
    <x v="0"/>
    <x v="1"/>
    <n v="1"/>
    <x v="2075"/>
    <n v="1"/>
    <n v="121.4"/>
    <n v="12.14"/>
    <n v="109.26"/>
    <n v="5.463000000000001"/>
    <n v="114.72300000000001"/>
    <n v="1"/>
  </r>
  <r>
    <s v="ORD102074"/>
    <x v="658"/>
    <x v="780"/>
    <s v="Chennai"/>
    <x v="7"/>
    <n v="600096"/>
    <s v="MED030"/>
    <x v="28"/>
    <x v="8"/>
    <s v="Cipla"/>
    <s v="Yes"/>
    <n v="4"/>
    <n v="313.38"/>
    <n v="0"/>
    <n v="18"/>
    <x v="3"/>
    <x v="1"/>
    <n v="1"/>
    <x v="2076"/>
    <n v="1"/>
    <n v="1253.52"/>
    <n v="0"/>
    <n v="1253.52"/>
    <n v="225.6336"/>
    <n v="1479.1536000000001"/>
    <n v="2"/>
  </r>
  <r>
    <s v="ORD102078"/>
    <x v="572"/>
    <x v="735"/>
    <s v="Chandigarh"/>
    <x v="4"/>
    <n v="160022"/>
    <s v="MED018"/>
    <x v="14"/>
    <x v="8"/>
    <s v="Mankind"/>
    <s v="No"/>
    <n v="1"/>
    <n v="125.44"/>
    <n v="0"/>
    <n v="18"/>
    <x v="2"/>
    <x v="2"/>
    <n v="1"/>
    <x v="2077"/>
    <n v="1"/>
    <n v="125.44"/>
    <n v="0"/>
    <n v="125.44"/>
    <n v="22.5792"/>
    <n v="148.01920000000001"/>
    <n v="3"/>
  </r>
  <r>
    <s v="ORD102079"/>
    <x v="387"/>
    <x v="1554"/>
    <s v="Delhi"/>
    <x v="0"/>
    <n v="110044"/>
    <s v="MED024"/>
    <x v="0"/>
    <x v="0"/>
    <s v="Abbott"/>
    <s v="No"/>
    <n v="2"/>
    <n v="122.39"/>
    <n v="10"/>
    <n v="18"/>
    <x v="5"/>
    <x v="2"/>
    <n v="1"/>
    <x v="2078"/>
    <n v="1"/>
    <n v="244.78"/>
    <n v="24.478000000000002"/>
    <n v="220.30199999999999"/>
    <n v="39.654359999999997"/>
    <n v="259.95636000000002"/>
    <n v="2"/>
  </r>
  <r>
    <s v="ORD102080"/>
    <x v="174"/>
    <x v="868"/>
    <s v="Mumbai"/>
    <x v="3"/>
    <n v="400050"/>
    <s v="MED003"/>
    <x v="6"/>
    <x v="4"/>
    <s v="Dr. Reddy's"/>
    <s v="No"/>
    <n v="1"/>
    <n v="27.95"/>
    <n v="0"/>
    <n v="12"/>
    <x v="3"/>
    <x v="1"/>
    <n v="1"/>
    <x v="2079"/>
    <n v="1"/>
    <n v="27.95"/>
    <n v="0"/>
    <n v="27.95"/>
    <n v="3.3539999999999996"/>
    <n v="31.303999999999998"/>
    <n v="2"/>
  </r>
  <r>
    <s v="ORD102080"/>
    <x v="505"/>
    <x v="1557"/>
    <s v="Jaipur"/>
    <x v="5"/>
    <n v="302017"/>
    <s v="MED022"/>
    <x v="25"/>
    <x v="7"/>
    <s v="Himalaya"/>
    <s v="No"/>
    <n v="3"/>
    <n v="174.96"/>
    <n v="10"/>
    <n v="12"/>
    <x v="1"/>
    <x v="1"/>
    <n v="1"/>
    <x v="2080"/>
    <n v="1"/>
    <n v="524.88"/>
    <n v="52.488"/>
    <n v="472.392"/>
    <n v="56.687039999999996"/>
    <n v="529.07903999999996"/>
    <n v="2"/>
  </r>
  <r>
    <s v="ORD102082"/>
    <x v="72"/>
    <x v="1047"/>
    <s v="Kolkata"/>
    <x v="10"/>
    <n v="700091"/>
    <s v="MED004"/>
    <x v="5"/>
    <x v="5"/>
    <s v="Sun Pharma"/>
    <s v="Yes"/>
    <n v="2"/>
    <n v="113.21"/>
    <n v="5"/>
    <n v="12"/>
    <x v="2"/>
    <x v="1"/>
    <n v="1"/>
    <x v="2081"/>
    <n v="1"/>
    <n v="226.42"/>
    <n v="11.321"/>
    <n v="215.09899999999999"/>
    <n v="25.811880000000002"/>
    <n v="240.91087999999999"/>
    <n v="5"/>
  </r>
  <r>
    <s v="ORD102083"/>
    <x v="401"/>
    <x v="1566"/>
    <s v="Surat"/>
    <x v="6"/>
    <n v="395001"/>
    <s v="MED025"/>
    <x v="27"/>
    <x v="0"/>
    <s v="Blue Cross"/>
    <s v="Yes"/>
    <n v="2"/>
    <n v="74.540000000000006"/>
    <n v="5"/>
    <n v="12"/>
    <x v="5"/>
    <x v="1"/>
    <n v="1"/>
    <x v="2082"/>
    <n v="1"/>
    <n v="149.08000000000001"/>
    <n v="7.4540000000000006"/>
    <n v="141.626"/>
    <n v="16.99512"/>
    <n v="158.62112000000002"/>
    <n v="2"/>
  </r>
  <r>
    <s v="ORD102084"/>
    <x v="668"/>
    <x v="645"/>
    <s v="Ahmedabad"/>
    <x v="6"/>
    <n v="380015"/>
    <s v="MED029"/>
    <x v="10"/>
    <x v="8"/>
    <s v="Sun Pharma"/>
    <s v="Yes"/>
    <n v="1"/>
    <n v="109.08"/>
    <n v="15"/>
    <n v="5"/>
    <x v="4"/>
    <x v="1"/>
    <n v="1"/>
    <x v="2083"/>
    <n v="1"/>
    <n v="109.08"/>
    <n v="16.362000000000002"/>
    <n v="92.717999999999989"/>
    <n v="4.6358999999999995"/>
    <n v="97.353899999999982"/>
    <n v="2"/>
  </r>
  <r>
    <s v="ORD102085"/>
    <x v="350"/>
    <x v="1567"/>
    <s v="Gurugram"/>
    <x v="11"/>
    <n v="122009"/>
    <s v="MED012"/>
    <x v="29"/>
    <x v="3"/>
    <s v="Mankind"/>
    <s v="No"/>
    <n v="2"/>
    <n v="137.04"/>
    <n v="0"/>
    <n v="5"/>
    <x v="3"/>
    <x v="1"/>
    <n v="1"/>
    <x v="2084"/>
    <n v="1"/>
    <n v="274.08"/>
    <n v="0"/>
    <n v="274.08"/>
    <n v="13.703999999999999"/>
    <n v="287.78399999999999"/>
    <n v="1"/>
  </r>
  <r>
    <s v="ORD102086"/>
    <x v="96"/>
    <x v="371"/>
    <s v="Surat"/>
    <x v="6"/>
    <n v="395017"/>
    <s v="MED013"/>
    <x v="16"/>
    <x v="3"/>
    <s v="Himalaya"/>
    <s v="No"/>
    <n v="5"/>
    <n v="147.81"/>
    <n v="10"/>
    <n v="12"/>
    <x v="0"/>
    <x v="0"/>
    <n v="1"/>
    <x v="2085"/>
    <n v="1"/>
    <n v="739.05"/>
    <n v="73.905000000000001"/>
    <n v="665.14499999999998"/>
    <n v="79.817399999999992"/>
    <n v="744.9624"/>
    <n v="4"/>
  </r>
  <r>
    <s v="ORD102087"/>
    <x v="437"/>
    <x v="1568"/>
    <s v="Pune"/>
    <x v="3"/>
    <n v="411045"/>
    <s v="MED028"/>
    <x v="3"/>
    <x v="3"/>
    <s v="Abbott"/>
    <s v="No"/>
    <n v="2"/>
    <n v="108.63"/>
    <n v="5"/>
    <n v="12"/>
    <x v="3"/>
    <x v="2"/>
    <n v="1"/>
    <x v="2086"/>
    <n v="1"/>
    <n v="217.26"/>
    <n v="10.863"/>
    <n v="206.39699999999999"/>
    <n v="24.76764"/>
    <n v="231.16463999999999"/>
    <n v="2"/>
  </r>
  <r>
    <s v="ORD102087"/>
    <x v="196"/>
    <x v="481"/>
    <s v="Mumbai"/>
    <x v="3"/>
    <n v="400050"/>
    <s v="MED008"/>
    <x v="7"/>
    <x v="6"/>
    <s v="Zydus"/>
    <s v="Yes"/>
    <n v="2"/>
    <n v="71.010000000000005"/>
    <n v="15"/>
    <n v="18"/>
    <x v="0"/>
    <x v="2"/>
    <n v="1"/>
    <x v="2087"/>
    <n v="1"/>
    <n v="142.02000000000001"/>
    <n v="21.303000000000001"/>
    <n v="120.71700000000001"/>
    <n v="21.729060000000004"/>
    <n v="142.44606000000002"/>
    <n v="4"/>
  </r>
  <r>
    <s v="ORD102087"/>
    <x v="293"/>
    <x v="1569"/>
    <s v="Kolkata"/>
    <x v="10"/>
    <n v="700001"/>
    <s v="MED029"/>
    <x v="10"/>
    <x v="8"/>
    <s v="Sun Pharma"/>
    <s v="Yes"/>
    <n v="1"/>
    <n v="90.08"/>
    <n v="0"/>
    <n v="12"/>
    <x v="2"/>
    <x v="1"/>
    <n v="1"/>
    <x v="2088"/>
    <n v="1"/>
    <n v="90.08"/>
    <n v="0"/>
    <n v="90.08"/>
    <n v="10.8096"/>
    <n v="100.8896"/>
    <n v="3"/>
  </r>
  <r>
    <s v="ORD102090"/>
    <x v="468"/>
    <x v="1570"/>
    <s v="Gurugram"/>
    <x v="11"/>
    <n v="122001"/>
    <s v="MED009"/>
    <x v="21"/>
    <x v="6"/>
    <s v="Glenmark"/>
    <s v="Yes"/>
    <n v="4"/>
    <n v="81.16"/>
    <n v="10"/>
    <n v="18"/>
    <x v="5"/>
    <x v="1"/>
    <n v="1"/>
    <x v="2089"/>
    <n v="1"/>
    <n v="324.64"/>
    <n v="32.463999999999999"/>
    <n v="292.17599999999999"/>
    <n v="52.591679999999997"/>
    <n v="344.76767999999998"/>
    <n v="1"/>
  </r>
  <r>
    <s v="ORD102091"/>
    <x v="70"/>
    <x v="685"/>
    <s v="Indore"/>
    <x v="2"/>
    <n v="452018"/>
    <s v="MED010"/>
    <x v="13"/>
    <x v="1"/>
    <s v="Sun Pharma"/>
    <s v="Yes"/>
    <n v="2"/>
    <n v="65.77"/>
    <n v="0"/>
    <n v="5"/>
    <x v="5"/>
    <x v="1"/>
    <n v="1"/>
    <x v="2090"/>
    <n v="1"/>
    <n v="131.54"/>
    <n v="0"/>
    <n v="131.54"/>
    <n v="6.5769999999999991"/>
    <n v="138.11699999999999"/>
    <n v="6"/>
  </r>
  <r>
    <s v="ORD102092"/>
    <x v="399"/>
    <x v="424"/>
    <s v="Delhi"/>
    <x v="0"/>
    <n v="110029"/>
    <s v="MED005"/>
    <x v="11"/>
    <x v="5"/>
    <s v="Cipla"/>
    <s v="Yes"/>
    <n v="1"/>
    <n v="106.98"/>
    <n v="5"/>
    <n v="18"/>
    <x v="3"/>
    <x v="0"/>
    <n v="1"/>
    <x v="2091"/>
    <n v="1"/>
    <n v="106.98"/>
    <n v="5.3490000000000002"/>
    <n v="101.631"/>
    <n v="18.293579999999999"/>
    <n v="119.92457999999999"/>
    <n v="2"/>
  </r>
  <r>
    <s v="ORD102093"/>
    <x v="489"/>
    <x v="1571"/>
    <s v="Gurugram"/>
    <x v="11"/>
    <n v="122002"/>
    <s v="MED008"/>
    <x v="7"/>
    <x v="6"/>
    <s v="Zydus"/>
    <s v="Yes"/>
    <n v="1"/>
    <n v="69.09"/>
    <n v="10"/>
    <n v="5"/>
    <x v="4"/>
    <x v="1"/>
    <n v="1"/>
    <x v="2092"/>
    <n v="1"/>
    <n v="69.09"/>
    <n v="6.9090000000000007"/>
    <n v="62.181000000000004"/>
    <n v="3.1090500000000003"/>
    <n v="65.290050000000008"/>
    <n v="3"/>
  </r>
  <r>
    <s v="ORD102093"/>
    <x v="416"/>
    <x v="1454"/>
    <s v="Indore"/>
    <x v="2"/>
    <n v="452010"/>
    <s v="MED004"/>
    <x v="5"/>
    <x v="5"/>
    <s v="Sun Pharma"/>
    <s v="Yes"/>
    <n v="4"/>
    <n v="105"/>
    <n v="5"/>
    <n v="5"/>
    <x v="1"/>
    <x v="0"/>
    <n v="1"/>
    <x v="2093"/>
    <n v="1"/>
    <n v="420"/>
    <n v="21"/>
    <n v="399"/>
    <n v="19.95"/>
    <n v="418.95"/>
    <n v="2"/>
  </r>
  <r>
    <s v="ORD102095"/>
    <x v="629"/>
    <x v="1572"/>
    <s v="Ahmedabad"/>
    <x v="6"/>
    <n v="380015"/>
    <s v="MED008"/>
    <x v="7"/>
    <x v="6"/>
    <s v="Zydus"/>
    <s v="Yes"/>
    <n v="2"/>
    <n v="59.93"/>
    <n v="10"/>
    <n v="5"/>
    <x v="5"/>
    <x v="1"/>
    <n v="1"/>
    <x v="2094"/>
    <n v="1"/>
    <n v="119.86"/>
    <n v="11.985999999999999"/>
    <n v="107.874"/>
    <n v="5.3936999999999999"/>
    <n v="113.26769999999999"/>
    <n v="2"/>
  </r>
  <r>
    <s v="ORD102096"/>
    <x v="669"/>
    <x v="1573"/>
    <s v="Gurugram"/>
    <x v="11"/>
    <n v="122018"/>
    <s v="MED004"/>
    <x v="5"/>
    <x v="5"/>
    <s v="Sun Pharma"/>
    <s v="Yes"/>
    <n v="1"/>
    <n v="114.39"/>
    <n v="10"/>
    <n v="12"/>
    <x v="0"/>
    <x v="2"/>
    <n v="1"/>
    <x v="2095"/>
    <n v="1"/>
    <n v="114.39"/>
    <n v="11.439"/>
    <n v="102.95099999999999"/>
    <n v="12.354119999999998"/>
    <n v="115.30511999999999"/>
    <n v="0"/>
  </r>
  <r>
    <s v="ORD102097"/>
    <x v="307"/>
    <x v="997"/>
    <s v="Indore"/>
    <x v="2"/>
    <n v="452010"/>
    <s v="MED021"/>
    <x v="9"/>
    <x v="7"/>
    <s v="Cipla"/>
    <s v="No"/>
    <n v="1"/>
    <n v="87.03"/>
    <n v="5"/>
    <n v="5"/>
    <x v="3"/>
    <x v="0"/>
    <n v="1"/>
    <x v="2096"/>
    <n v="1"/>
    <n v="87.03"/>
    <n v="4.3514999999999997"/>
    <n v="82.6785"/>
    <n v="4.1339249999999996"/>
    <n v="86.812425000000005"/>
    <n v="0"/>
  </r>
  <r>
    <s v="ORD102097"/>
    <x v="238"/>
    <x v="1574"/>
    <s v="Chennai"/>
    <x v="7"/>
    <n v="600096"/>
    <s v="MED014"/>
    <x v="19"/>
    <x v="3"/>
    <s v="Abbott"/>
    <s v="No"/>
    <n v="3"/>
    <n v="160.59"/>
    <n v="5"/>
    <n v="5"/>
    <x v="1"/>
    <x v="3"/>
    <n v="1"/>
    <x v="2097"/>
    <n v="1"/>
    <n v="481.77"/>
    <n v="24.0885"/>
    <n v="457.68149999999997"/>
    <n v="22.884074999999999"/>
    <n v="480.56557499999997"/>
    <n v="2"/>
  </r>
  <r>
    <s v="ORD102097"/>
    <x v="673"/>
    <x v="1575"/>
    <s v="Ahmedabad"/>
    <x v="6"/>
    <n v="380001"/>
    <s v="MED004"/>
    <x v="5"/>
    <x v="5"/>
    <s v="Sun Pharma"/>
    <s v="Yes"/>
    <n v="1"/>
    <n v="102.85"/>
    <n v="10"/>
    <n v="12"/>
    <x v="4"/>
    <x v="0"/>
    <n v="1"/>
    <x v="2098"/>
    <n v="1"/>
    <n v="102.85"/>
    <n v="10.285"/>
    <n v="92.564999999999998"/>
    <n v="11.107799999999999"/>
    <n v="103.6728"/>
    <n v="1"/>
  </r>
  <r>
    <s v="ORD102100"/>
    <x v="278"/>
    <x v="1576"/>
    <s v="Jaipur"/>
    <x v="5"/>
    <n v="302001"/>
    <s v="MED021"/>
    <x v="9"/>
    <x v="7"/>
    <s v="Cipla"/>
    <s v="No"/>
    <n v="3"/>
    <n v="82.81"/>
    <n v="10"/>
    <n v="5"/>
    <x v="1"/>
    <x v="2"/>
    <n v="1"/>
    <x v="2099"/>
    <n v="1"/>
    <n v="248.43"/>
    <n v="24.843000000000004"/>
    <n v="223.58699999999999"/>
    <n v="11.179349999999999"/>
    <n v="234.76634999999999"/>
    <n v="1"/>
  </r>
  <r>
    <s v="ORD102101"/>
    <x v="487"/>
    <x v="528"/>
    <s v="Delhi"/>
    <x v="0"/>
    <n v="110085"/>
    <s v="MED025"/>
    <x v="27"/>
    <x v="0"/>
    <s v="Blue Cross"/>
    <s v="Yes"/>
    <n v="1"/>
    <n v="64.959999999999994"/>
    <n v="10"/>
    <n v="5"/>
    <x v="4"/>
    <x v="3"/>
    <n v="1"/>
    <x v="2100"/>
    <n v="1"/>
    <n v="64.959999999999994"/>
    <n v="6.4959999999999987"/>
    <n v="58.463999999999999"/>
    <n v="2.9232"/>
    <n v="61.3872"/>
    <n v="3"/>
  </r>
  <r>
    <s v="ORD102102"/>
    <x v="625"/>
    <x v="541"/>
    <s v="Bengaluru"/>
    <x v="8"/>
    <n v="560100"/>
    <s v="MED019"/>
    <x v="26"/>
    <x v="8"/>
    <s v="Cipla"/>
    <s v="No"/>
    <n v="1"/>
    <n v="142.51"/>
    <n v="10"/>
    <n v="18"/>
    <x v="1"/>
    <x v="1"/>
    <n v="1"/>
    <x v="2101"/>
    <n v="1"/>
    <n v="142.51"/>
    <n v="14.250999999999999"/>
    <n v="128.25899999999999"/>
    <n v="23.086619999999996"/>
    <n v="151.34562"/>
    <n v="5"/>
  </r>
  <r>
    <s v="ORD102103"/>
    <x v="147"/>
    <x v="1577"/>
    <s v="Jaipur"/>
    <x v="5"/>
    <n v="302017"/>
    <s v="MED027"/>
    <x v="12"/>
    <x v="9"/>
    <s v="Mankind"/>
    <s v="No"/>
    <n v="1"/>
    <n v="84.77"/>
    <n v="5"/>
    <n v="5"/>
    <x v="0"/>
    <x v="3"/>
    <n v="1"/>
    <x v="2102"/>
    <n v="1"/>
    <n v="84.77"/>
    <n v="4.2384999999999993"/>
    <n v="80.531499999999994"/>
    <n v="4.0265749999999993"/>
    <n v="84.558074999999988"/>
    <n v="1"/>
  </r>
  <r>
    <s v="ORD102104"/>
    <x v="188"/>
    <x v="1578"/>
    <s v="Hyderabad"/>
    <x v="1"/>
    <n v="500081"/>
    <s v="MED005"/>
    <x v="11"/>
    <x v="5"/>
    <s v="Cipla"/>
    <s v="Yes"/>
    <n v="2"/>
    <n v="85.33"/>
    <n v="10"/>
    <n v="5"/>
    <x v="2"/>
    <x v="0"/>
    <n v="1"/>
    <x v="2103"/>
    <n v="1"/>
    <n v="170.66"/>
    <n v="17.065999999999999"/>
    <n v="153.59399999999999"/>
    <n v="7.6797000000000004"/>
    <n v="161.27369999999999"/>
    <n v="1"/>
  </r>
  <r>
    <s v="ORD102105"/>
    <x v="370"/>
    <x v="562"/>
    <s v="Pune"/>
    <x v="3"/>
    <n v="411045"/>
    <s v="MED020"/>
    <x v="4"/>
    <x v="4"/>
    <s v="Dr. Reddy's"/>
    <s v="Yes"/>
    <n v="1"/>
    <n v="61.66"/>
    <n v="5"/>
    <n v="12"/>
    <x v="5"/>
    <x v="1"/>
    <n v="1"/>
    <x v="2104"/>
    <n v="1"/>
    <n v="61.66"/>
    <n v="3.0829999999999997"/>
    <n v="58.576999999999998"/>
    <n v="7.0292399999999997"/>
    <n v="65.60624"/>
    <n v="2"/>
  </r>
  <r>
    <s v="ORD102106"/>
    <x v="291"/>
    <x v="261"/>
    <s v="Delhi"/>
    <x v="0"/>
    <n v="110085"/>
    <s v="MED026"/>
    <x v="20"/>
    <x v="9"/>
    <s v="Cipla"/>
    <s v="No"/>
    <n v="1"/>
    <n v="214.32"/>
    <n v="5"/>
    <n v="12"/>
    <x v="3"/>
    <x v="1"/>
    <n v="1"/>
    <x v="2105"/>
    <n v="1"/>
    <n v="214.32"/>
    <n v="10.715999999999999"/>
    <n v="203.60399999999998"/>
    <n v="24.432479999999995"/>
    <n v="228.03647999999998"/>
    <n v="1"/>
  </r>
  <r>
    <s v="ORD102107"/>
    <x v="681"/>
    <x v="927"/>
    <s v="Gurugram"/>
    <x v="11"/>
    <n v="122018"/>
    <s v="MED012"/>
    <x v="29"/>
    <x v="3"/>
    <s v="Mankind"/>
    <s v="No"/>
    <n v="3"/>
    <n v="114.01"/>
    <n v="5"/>
    <n v="5"/>
    <x v="5"/>
    <x v="1"/>
    <n v="1"/>
    <x v="2106"/>
    <n v="1"/>
    <n v="342.03000000000003"/>
    <n v="17.101500000000001"/>
    <n v="324.92850000000004"/>
    <n v="16.246425000000002"/>
    <n v="341.17492500000003"/>
    <n v="2"/>
  </r>
  <r>
    <s v="ORD102108"/>
    <x v="106"/>
    <x v="1010"/>
    <s v="Noida"/>
    <x v="9"/>
    <n v="201304"/>
    <s v="MED003"/>
    <x v="6"/>
    <x v="4"/>
    <s v="Dr. Reddy's"/>
    <s v="No"/>
    <n v="5"/>
    <n v="27.11"/>
    <n v="15"/>
    <n v="12"/>
    <x v="0"/>
    <x v="2"/>
    <n v="1"/>
    <x v="2107"/>
    <n v="1"/>
    <n v="135.55000000000001"/>
    <n v="20.332500000000003"/>
    <n v="115.2175"/>
    <n v="13.826100000000002"/>
    <n v="129.0436"/>
    <n v="1"/>
  </r>
  <r>
    <s v="ORD102109"/>
    <x v="165"/>
    <x v="1526"/>
    <s v="Pune"/>
    <x v="3"/>
    <n v="411045"/>
    <s v="MED014"/>
    <x v="19"/>
    <x v="3"/>
    <s v="Abbott"/>
    <s v="No"/>
    <n v="2"/>
    <n v="156.44"/>
    <n v="5"/>
    <n v="12"/>
    <x v="3"/>
    <x v="2"/>
    <n v="1"/>
    <x v="2108"/>
    <n v="1"/>
    <n v="312.88"/>
    <n v="15.644"/>
    <n v="297.23599999999999"/>
    <n v="35.668320000000001"/>
    <n v="332.90431999999998"/>
    <n v="2"/>
  </r>
  <r>
    <s v="ORD102110"/>
    <x v="535"/>
    <x v="1186"/>
    <s v="Indore"/>
    <x v="2"/>
    <n v="452016"/>
    <s v="MED003"/>
    <x v="6"/>
    <x v="4"/>
    <s v="Dr. Reddy's"/>
    <s v="No"/>
    <n v="2"/>
    <n v="31.16"/>
    <n v="0"/>
    <n v="12"/>
    <x v="2"/>
    <x v="1"/>
    <n v="1"/>
    <x v="2109"/>
    <n v="1"/>
    <n v="62.32"/>
    <n v="0"/>
    <n v="62.32"/>
    <n v="7.4784000000000006"/>
    <n v="69.798400000000001"/>
    <n v="3"/>
  </r>
  <r>
    <s v="ORD102111"/>
    <x v="682"/>
    <x v="1229"/>
    <s v="Indore"/>
    <x v="2"/>
    <n v="452010"/>
    <s v="MED005"/>
    <x v="11"/>
    <x v="5"/>
    <s v="Cipla"/>
    <s v="Yes"/>
    <n v="2"/>
    <n v="88.89"/>
    <n v="0"/>
    <n v="5"/>
    <x v="3"/>
    <x v="1"/>
    <n v="1"/>
    <x v="2110"/>
    <n v="1"/>
    <n v="177.78"/>
    <n v="0"/>
    <n v="177.78"/>
    <n v="8.8889999999999993"/>
    <n v="186.66900000000001"/>
    <n v="3"/>
  </r>
  <r>
    <s v="ORD102112"/>
    <x v="158"/>
    <x v="210"/>
    <s v="Mumbai"/>
    <x v="3"/>
    <n v="400093"/>
    <s v="MED027"/>
    <x v="12"/>
    <x v="9"/>
    <s v="Mankind"/>
    <s v="No"/>
    <n v="2"/>
    <n v="93.12"/>
    <n v="15"/>
    <n v="12"/>
    <x v="0"/>
    <x v="3"/>
    <n v="1"/>
    <x v="2111"/>
    <n v="1"/>
    <n v="186.24"/>
    <n v="27.936000000000003"/>
    <n v="158.304"/>
    <n v="18.996480000000002"/>
    <n v="177.30047999999999"/>
    <n v="1"/>
  </r>
  <r>
    <s v="ORD102112"/>
    <x v="235"/>
    <x v="1579"/>
    <s v="Gurugram"/>
    <x v="11"/>
    <n v="122009"/>
    <s v="MED010"/>
    <x v="13"/>
    <x v="1"/>
    <s v="Sun Pharma"/>
    <s v="Yes"/>
    <n v="1"/>
    <n v="78.290000000000006"/>
    <n v="5"/>
    <n v="5"/>
    <x v="5"/>
    <x v="0"/>
    <n v="1"/>
    <x v="2112"/>
    <n v="1"/>
    <n v="78.290000000000006"/>
    <n v="3.9145000000000003"/>
    <n v="74.375500000000002"/>
    <n v="3.7187749999999999"/>
    <n v="78.094274999999996"/>
    <n v="0"/>
  </r>
  <r>
    <s v="ORD102114"/>
    <x v="376"/>
    <x v="1580"/>
    <s v="Pune"/>
    <x v="3"/>
    <n v="411014"/>
    <s v="MED006"/>
    <x v="18"/>
    <x v="10"/>
    <s v="USV"/>
    <s v="Yes"/>
    <n v="4"/>
    <n v="49.75"/>
    <n v="15"/>
    <n v="5"/>
    <x v="5"/>
    <x v="1"/>
    <n v="1"/>
    <x v="2113"/>
    <n v="1"/>
    <n v="199"/>
    <n v="29.85"/>
    <n v="169.15"/>
    <n v="8.4574999999999996"/>
    <n v="177.60750000000002"/>
    <n v="2"/>
  </r>
  <r>
    <s v="ORD102115"/>
    <x v="282"/>
    <x v="1324"/>
    <s v="Kolkata"/>
    <x v="10"/>
    <n v="700019"/>
    <s v="MED019"/>
    <x v="26"/>
    <x v="8"/>
    <s v="Cipla"/>
    <s v="No"/>
    <n v="3"/>
    <n v="132.56"/>
    <n v="20"/>
    <n v="5"/>
    <x v="3"/>
    <x v="0"/>
    <n v="1"/>
    <x v="2114"/>
    <n v="1"/>
    <n v="397.68"/>
    <n v="79.536000000000001"/>
    <n v="318.14400000000001"/>
    <n v="15.9072"/>
    <n v="334.05119999999999"/>
    <n v="3"/>
  </r>
  <r>
    <s v="ORD102116"/>
    <x v="646"/>
    <x v="1581"/>
    <s v="Kolkata"/>
    <x v="10"/>
    <n v="700019"/>
    <s v="MED018"/>
    <x v="14"/>
    <x v="8"/>
    <s v="Mankind"/>
    <s v="No"/>
    <n v="1"/>
    <n v="103.42"/>
    <n v="5"/>
    <n v="5"/>
    <x v="0"/>
    <x v="0"/>
    <n v="1"/>
    <x v="2115"/>
    <n v="1"/>
    <n v="103.42"/>
    <n v="5.1710000000000003"/>
    <n v="98.248999999999995"/>
    <n v="4.9124499999999998"/>
    <n v="103.16145"/>
    <n v="0"/>
  </r>
  <r>
    <s v="ORD102117"/>
    <x v="372"/>
    <x v="1582"/>
    <s v="Delhi"/>
    <x v="0"/>
    <n v="110024"/>
    <s v="MED029"/>
    <x v="10"/>
    <x v="8"/>
    <s v="Sun Pharma"/>
    <s v="Yes"/>
    <n v="1"/>
    <n v="86.53"/>
    <n v="0"/>
    <n v="12"/>
    <x v="2"/>
    <x v="1"/>
    <n v="1"/>
    <x v="2116"/>
    <n v="1"/>
    <n v="86.53"/>
    <n v="0"/>
    <n v="86.53"/>
    <n v="10.383600000000001"/>
    <n v="96.913600000000002"/>
    <n v="2"/>
  </r>
  <r>
    <s v="ORD102118"/>
    <x v="541"/>
    <x v="1474"/>
    <s v="Chennai"/>
    <x v="7"/>
    <n v="600018"/>
    <s v="MED030"/>
    <x v="28"/>
    <x v="8"/>
    <s v="Cipla"/>
    <s v="Yes"/>
    <n v="1"/>
    <n v="295.24"/>
    <n v="15"/>
    <n v="12"/>
    <x v="5"/>
    <x v="1"/>
    <n v="1"/>
    <x v="2117"/>
    <n v="1"/>
    <n v="295.24"/>
    <n v="44.286000000000001"/>
    <n v="250.95400000000001"/>
    <n v="30.114480000000004"/>
    <n v="281.06848000000002"/>
    <n v="2"/>
  </r>
  <r>
    <s v="ORD102119"/>
    <x v="683"/>
    <x v="1416"/>
    <s v="Surat"/>
    <x v="6"/>
    <n v="395010"/>
    <s v="MED018"/>
    <x v="14"/>
    <x v="8"/>
    <s v="Mankind"/>
    <s v="No"/>
    <n v="1"/>
    <n v="108.1"/>
    <n v="5"/>
    <n v="18"/>
    <x v="4"/>
    <x v="1"/>
    <n v="1"/>
    <x v="2118"/>
    <n v="1"/>
    <n v="108.1"/>
    <n v="5.4050000000000002"/>
    <n v="102.69499999999999"/>
    <n v="18.485099999999999"/>
    <n v="121.1801"/>
    <n v="3"/>
  </r>
  <r>
    <s v="ORD102119"/>
    <x v="649"/>
    <x v="1583"/>
    <s v="Noida"/>
    <x v="9"/>
    <n v="201303"/>
    <s v="MED020"/>
    <x v="4"/>
    <x v="4"/>
    <s v="Dr. Reddy's"/>
    <s v="Yes"/>
    <n v="3"/>
    <n v="56.57"/>
    <n v="0"/>
    <n v="12"/>
    <x v="3"/>
    <x v="1"/>
    <n v="1"/>
    <x v="2119"/>
    <n v="1"/>
    <n v="169.71"/>
    <n v="0"/>
    <n v="169.71"/>
    <n v="20.365200000000002"/>
    <n v="190.0752"/>
    <n v="1"/>
  </r>
  <r>
    <s v="ORD102119"/>
    <x v="182"/>
    <x v="1584"/>
    <s v="Gurugram"/>
    <x v="11"/>
    <n v="122001"/>
    <s v="MED016"/>
    <x v="17"/>
    <x v="11"/>
    <s v="Emcure"/>
    <s v="No"/>
    <n v="1"/>
    <n v="116.81"/>
    <n v="0"/>
    <n v="12"/>
    <x v="1"/>
    <x v="1"/>
    <n v="1"/>
    <x v="2120"/>
    <n v="1"/>
    <n v="116.81"/>
    <n v="0"/>
    <n v="116.81"/>
    <n v="14.017200000000001"/>
    <n v="130.8272"/>
    <n v="2"/>
  </r>
  <r>
    <s v="ORD102122"/>
    <x v="10"/>
    <x v="187"/>
    <s v="Gurugram"/>
    <x v="11"/>
    <n v="122016"/>
    <s v="MED019"/>
    <x v="26"/>
    <x v="8"/>
    <s v="Cipla"/>
    <s v="No"/>
    <n v="3"/>
    <n v="134.41"/>
    <n v="10"/>
    <n v="18"/>
    <x v="1"/>
    <x v="0"/>
    <n v="1"/>
    <x v="2121"/>
    <n v="1"/>
    <n v="403.23"/>
    <n v="40.323"/>
    <n v="362.90700000000004"/>
    <n v="65.323260000000005"/>
    <n v="428.23026000000004"/>
    <n v="2"/>
  </r>
  <r>
    <s v="ORD102123"/>
    <x v="417"/>
    <x v="869"/>
    <s v="Indore"/>
    <x v="2"/>
    <n v="452018"/>
    <s v="MED006"/>
    <x v="18"/>
    <x v="10"/>
    <s v="USV"/>
    <s v="Yes"/>
    <n v="2"/>
    <n v="43.29"/>
    <n v="20"/>
    <n v="12"/>
    <x v="4"/>
    <x v="2"/>
    <n v="1"/>
    <x v="2122"/>
    <n v="1"/>
    <n v="86.58"/>
    <n v="17.315999999999999"/>
    <n v="69.263999999999996"/>
    <n v="8.3116799999999991"/>
    <n v="77.575679999999991"/>
    <n v="2"/>
  </r>
  <r>
    <s v="ORD102123"/>
    <x v="42"/>
    <x v="1585"/>
    <s v="Indore"/>
    <x v="2"/>
    <n v="452016"/>
    <s v="MED018"/>
    <x v="14"/>
    <x v="8"/>
    <s v="Mankind"/>
    <s v="No"/>
    <n v="2"/>
    <n v="126.54"/>
    <n v="5"/>
    <n v="12"/>
    <x v="1"/>
    <x v="1"/>
    <n v="1"/>
    <x v="2123"/>
    <n v="1"/>
    <n v="253.08"/>
    <n v="12.654000000000002"/>
    <n v="240.42600000000002"/>
    <n v="28.851120000000002"/>
    <n v="269.27712000000002"/>
    <n v="3"/>
  </r>
  <r>
    <s v="ORD102125"/>
    <x v="684"/>
    <x v="1586"/>
    <s v="Chandigarh"/>
    <x v="4"/>
    <n v="160036"/>
    <s v="MED023"/>
    <x v="8"/>
    <x v="7"/>
    <s v="Lacto Calamine"/>
    <s v="No"/>
    <n v="4"/>
    <n v="308.74"/>
    <n v="10"/>
    <n v="5"/>
    <x v="0"/>
    <x v="1"/>
    <n v="1"/>
    <x v="2124"/>
    <n v="1"/>
    <n v="1234.96"/>
    <n v="123.49600000000001"/>
    <n v="1111.4639999999999"/>
    <n v="55.5732"/>
    <n v="1167.0372"/>
    <n v="2"/>
  </r>
  <r>
    <s v="ORD102126"/>
    <x v="646"/>
    <x v="443"/>
    <s v="Gurugram"/>
    <x v="11"/>
    <n v="122009"/>
    <s v="MED027"/>
    <x v="12"/>
    <x v="9"/>
    <s v="Mankind"/>
    <s v="No"/>
    <n v="5"/>
    <n v="106.23"/>
    <n v="0"/>
    <n v="5"/>
    <x v="4"/>
    <x v="1"/>
    <n v="1"/>
    <x v="2125"/>
    <n v="1"/>
    <n v="531.15"/>
    <n v="0"/>
    <n v="531.15"/>
    <n v="26.557500000000001"/>
    <n v="557.70749999999998"/>
    <n v="2"/>
  </r>
  <r>
    <s v="ORD102127"/>
    <x v="258"/>
    <x v="1139"/>
    <s v="Pune"/>
    <x v="3"/>
    <n v="411038"/>
    <s v="MED007"/>
    <x v="15"/>
    <x v="10"/>
    <s v="Sanofi"/>
    <s v="Yes"/>
    <n v="1"/>
    <n v="69.510000000000005"/>
    <n v="15"/>
    <n v="5"/>
    <x v="0"/>
    <x v="1"/>
    <n v="1"/>
    <x v="2126"/>
    <n v="1"/>
    <n v="69.510000000000005"/>
    <n v="10.426500000000001"/>
    <n v="59.083500000000001"/>
    <n v="2.9541750000000002"/>
    <n v="62.037675"/>
    <n v="1"/>
  </r>
  <r>
    <s v="ORD102128"/>
    <x v="474"/>
    <x v="1587"/>
    <s v="Gurugram"/>
    <x v="11"/>
    <n v="122002"/>
    <s v="MED011"/>
    <x v="23"/>
    <x v="1"/>
    <s v="Cipla"/>
    <s v="No"/>
    <n v="1"/>
    <n v="28.57"/>
    <n v="0"/>
    <n v="18"/>
    <x v="4"/>
    <x v="1"/>
    <n v="1"/>
    <x v="2127"/>
    <n v="1"/>
    <n v="28.57"/>
    <n v="0"/>
    <n v="28.57"/>
    <n v="5.1425999999999998"/>
    <n v="33.712600000000002"/>
    <n v="3"/>
  </r>
  <r>
    <s v="ORD102129"/>
    <x v="488"/>
    <x v="96"/>
    <s v="Hyderabad"/>
    <x v="1"/>
    <n v="500081"/>
    <s v="MED028"/>
    <x v="3"/>
    <x v="3"/>
    <s v="Abbott"/>
    <s v="No"/>
    <n v="1"/>
    <n v="111.78"/>
    <n v="5"/>
    <n v="12"/>
    <x v="3"/>
    <x v="1"/>
    <n v="1"/>
    <x v="2128"/>
    <n v="1"/>
    <n v="111.78"/>
    <n v="5.5889999999999995"/>
    <n v="106.191"/>
    <n v="12.74292"/>
    <n v="118.93392"/>
    <n v="5"/>
  </r>
  <r>
    <s v="ORD102130"/>
    <x v="611"/>
    <x v="1588"/>
    <s v="Surat"/>
    <x v="6"/>
    <n v="395010"/>
    <s v="MED006"/>
    <x v="18"/>
    <x v="10"/>
    <s v="USV"/>
    <s v="Yes"/>
    <n v="1"/>
    <n v="42.59"/>
    <n v="15"/>
    <n v="12"/>
    <x v="2"/>
    <x v="1"/>
    <n v="1"/>
    <x v="2129"/>
    <n v="1"/>
    <n v="42.59"/>
    <n v="6.3885000000000005"/>
    <n v="36.201500000000003"/>
    <n v="4.3441799999999997"/>
    <n v="40.545680000000004"/>
    <n v="1"/>
  </r>
  <r>
    <s v="ORD102131"/>
    <x v="685"/>
    <x v="657"/>
    <s v="Lucknow"/>
    <x v="9"/>
    <n v="226016"/>
    <s v="MED024"/>
    <x v="0"/>
    <x v="0"/>
    <s v="Abbott"/>
    <s v="No"/>
    <n v="3"/>
    <n v="155.24"/>
    <n v="0"/>
    <n v="5"/>
    <x v="4"/>
    <x v="1"/>
    <n v="1"/>
    <x v="2130"/>
    <n v="1"/>
    <n v="465.72"/>
    <n v="0"/>
    <n v="465.72"/>
    <n v="23.286000000000005"/>
    <n v="489.00600000000003"/>
    <n v="6"/>
  </r>
  <r>
    <s v="ORD102132"/>
    <x v="80"/>
    <x v="409"/>
    <s v="Ahmedabad"/>
    <x v="6"/>
    <n v="380061"/>
    <s v="MED025"/>
    <x v="27"/>
    <x v="0"/>
    <s v="Blue Cross"/>
    <s v="Yes"/>
    <n v="1"/>
    <n v="67.7"/>
    <n v="5"/>
    <n v="12"/>
    <x v="5"/>
    <x v="1"/>
    <n v="1"/>
    <x v="2131"/>
    <n v="1"/>
    <n v="67.7"/>
    <n v="3.3849999999999998"/>
    <n v="64.314999999999998"/>
    <n v="7.7177999999999995"/>
    <n v="72.032799999999995"/>
    <n v="3"/>
  </r>
  <r>
    <s v="ORD102133"/>
    <x v="225"/>
    <x v="1589"/>
    <s v="Hyderabad"/>
    <x v="1"/>
    <n v="500081"/>
    <s v="MED016"/>
    <x v="17"/>
    <x v="11"/>
    <s v="Emcure"/>
    <s v="No"/>
    <n v="1"/>
    <n v="94.53"/>
    <n v="5"/>
    <n v="12"/>
    <x v="4"/>
    <x v="1"/>
    <n v="1"/>
    <x v="2132"/>
    <n v="1"/>
    <n v="94.53"/>
    <n v="4.7264999999999997"/>
    <n v="89.8035"/>
    <n v="10.77642"/>
    <n v="100.57992"/>
    <n v="3"/>
  </r>
  <r>
    <s v="ORD102133"/>
    <x v="686"/>
    <x v="510"/>
    <s v="Bengaluru"/>
    <x v="8"/>
    <n v="560066"/>
    <s v="MED020"/>
    <x v="4"/>
    <x v="4"/>
    <s v="Dr. Reddy's"/>
    <s v="Yes"/>
    <n v="3"/>
    <n v="52.38"/>
    <n v="0"/>
    <n v="5"/>
    <x v="4"/>
    <x v="1"/>
    <n v="1"/>
    <x v="2133"/>
    <n v="1"/>
    <n v="157.14000000000001"/>
    <n v="0"/>
    <n v="157.14000000000001"/>
    <n v="7.8570000000000002"/>
    <n v="164.99700000000001"/>
    <n v="3"/>
  </r>
  <r>
    <s v="ORD102135"/>
    <x v="128"/>
    <x v="300"/>
    <s v="Ahmedabad"/>
    <x v="6"/>
    <n v="380058"/>
    <s v="MED003"/>
    <x v="6"/>
    <x v="4"/>
    <s v="Dr. Reddy's"/>
    <s v="No"/>
    <n v="2"/>
    <n v="25.4"/>
    <n v="5"/>
    <n v="18"/>
    <x v="2"/>
    <x v="0"/>
    <n v="1"/>
    <x v="2134"/>
    <n v="1"/>
    <n v="50.8"/>
    <n v="2.54"/>
    <n v="48.26"/>
    <n v="8.6867999999999999"/>
    <n v="56.946799999999996"/>
    <n v="1"/>
  </r>
  <r>
    <s v="ORD102136"/>
    <x v="619"/>
    <x v="149"/>
    <s v="Pune"/>
    <x v="3"/>
    <n v="411045"/>
    <s v="MED005"/>
    <x v="11"/>
    <x v="5"/>
    <s v="Cipla"/>
    <s v="Yes"/>
    <n v="2"/>
    <n v="96.65"/>
    <n v="15"/>
    <n v="5"/>
    <x v="0"/>
    <x v="1"/>
    <n v="1"/>
    <x v="2135"/>
    <n v="1"/>
    <n v="193.3"/>
    <n v="28.995000000000001"/>
    <n v="164.30500000000001"/>
    <n v="8.2152500000000011"/>
    <n v="172.52025"/>
    <n v="3"/>
  </r>
  <r>
    <s v="ORD102137"/>
    <x v="484"/>
    <x v="1590"/>
    <s v="Mumbai"/>
    <x v="3"/>
    <n v="400050"/>
    <s v="MED015"/>
    <x v="24"/>
    <x v="11"/>
    <s v="Abbott"/>
    <s v="No"/>
    <n v="3"/>
    <n v="45.2"/>
    <n v="0"/>
    <n v="12"/>
    <x v="3"/>
    <x v="1"/>
    <n v="1"/>
    <x v="2136"/>
    <n v="1"/>
    <n v="135.60000000000002"/>
    <n v="0"/>
    <n v="135.60000000000002"/>
    <n v="16.272000000000002"/>
    <n v="151.87200000000001"/>
    <n v="2"/>
  </r>
  <r>
    <s v="ORD102138"/>
    <x v="234"/>
    <x v="1591"/>
    <s v="Delhi"/>
    <x v="0"/>
    <n v="110029"/>
    <s v="MED007"/>
    <x v="15"/>
    <x v="10"/>
    <s v="Sanofi"/>
    <s v="Yes"/>
    <n v="1"/>
    <n v="68.14"/>
    <n v="5"/>
    <n v="5"/>
    <x v="4"/>
    <x v="1"/>
    <n v="1"/>
    <x v="2137"/>
    <n v="1"/>
    <n v="68.14"/>
    <n v="3.407"/>
    <n v="64.733000000000004"/>
    <n v="3.23665"/>
    <n v="67.969650000000001"/>
    <n v="3"/>
  </r>
  <r>
    <s v="ORD102139"/>
    <x v="529"/>
    <x v="780"/>
    <s v="Noida"/>
    <x v="9"/>
    <n v="201301"/>
    <s v="MED025"/>
    <x v="27"/>
    <x v="0"/>
    <s v="Blue Cross"/>
    <s v="Yes"/>
    <n v="1"/>
    <n v="67.41"/>
    <n v="0"/>
    <n v="5"/>
    <x v="5"/>
    <x v="3"/>
    <n v="1"/>
    <x v="2138"/>
    <n v="1"/>
    <n v="67.41"/>
    <n v="0"/>
    <n v="67.41"/>
    <n v="3.3704999999999994"/>
    <n v="70.780499999999989"/>
    <n v="2"/>
  </r>
  <r>
    <s v="ORD102140"/>
    <x v="687"/>
    <x v="1592"/>
    <s v="Chandigarh"/>
    <x v="4"/>
    <n v="160019"/>
    <s v="MED005"/>
    <x v="11"/>
    <x v="5"/>
    <s v="Cipla"/>
    <s v="Yes"/>
    <n v="1"/>
    <n v="99.13"/>
    <n v="0"/>
    <n v="18"/>
    <x v="2"/>
    <x v="1"/>
    <n v="1"/>
    <x v="2139"/>
    <n v="1"/>
    <n v="99.13"/>
    <n v="0"/>
    <n v="99.13"/>
    <n v="17.843399999999999"/>
    <n v="116.9734"/>
    <n v="4"/>
  </r>
  <r>
    <s v="ORD102141"/>
    <x v="356"/>
    <x v="1593"/>
    <s v="Hyderabad"/>
    <x v="1"/>
    <n v="500090"/>
    <s v="MED023"/>
    <x v="8"/>
    <x v="7"/>
    <s v="Lacto Calamine"/>
    <s v="No"/>
    <n v="3"/>
    <n v="313.83999999999997"/>
    <n v="10"/>
    <n v="18"/>
    <x v="0"/>
    <x v="1"/>
    <n v="1"/>
    <x v="2140"/>
    <n v="1"/>
    <n v="941.52"/>
    <n v="94.152000000000001"/>
    <n v="847.36799999999994"/>
    <n v="152.52624"/>
    <n v="999.89423999999997"/>
    <n v="1"/>
  </r>
  <r>
    <s v="ORD102142"/>
    <x v="112"/>
    <x v="29"/>
    <s v="Gurugram"/>
    <x v="11"/>
    <n v="122018"/>
    <s v="MED018"/>
    <x v="14"/>
    <x v="8"/>
    <s v="Mankind"/>
    <s v="No"/>
    <n v="2"/>
    <n v="102.49"/>
    <n v="5"/>
    <n v="12"/>
    <x v="2"/>
    <x v="1"/>
    <n v="1"/>
    <x v="2141"/>
    <n v="1"/>
    <n v="204.98"/>
    <n v="10.248999999999999"/>
    <n v="194.73099999999999"/>
    <n v="23.367719999999998"/>
    <n v="218.09871999999999"/>
    <n v="2"/>
  </r>
  <r>
    <s v="ORD102143"/>
    <x v="324"/>
    <x v="1594"/>
    <s v="Lucknow"/>
    <x v="9"/>
    <n v="226010"/>
    <s v="MED018"/>
    <x v="14"/>
    <x v="8"/>
    <s v="Mankind"/>
    <s v="No"/>
    <n v="2"/>
    <n v="104.16"/>
    <n v="15"/>
    <n v="5"/>
    <x v="4"/>
    <x v="3"/>
    <n v="1"/>
    <x v="2142"/>
    <n v="1"/>
    <n v="208.32"/>
    <n v="31.247999999999998"/>
    <n v="177.072"/>
    <n v="8.8536000000000001"/>
    <n v="185.9256"/>
    <n v="1"/>
  </r>
  <r>
    <s v="ORD102144"/>
    <x v="562"/>
    <x v="1595"/>
    <s v="Kolkata"/>
    <x v="10"/>
    <n v="700102"/>
    <s v="MED009"/>
    <x v="21"/>
    <x v="6"/>
    <s v="Glenmark"/>
    <s v="Yes"/>
    <n v="1"/>
    <n v="89.79"/>
    <n v="10"/>
    <n v="5"/>
    <x v="5"/>
    <x v="1"/>
    <n v="1"/>
    <x v="2143"/>
    <n v="1"/>
    <n v="89.79"/>
    <n v="8.979000000000001"/>
    <n v="80.811000000000007"/>
    <n v="4.0405500000000005"/>
    <n v="84.851550000000003"/>
    <n v="4"/>
  </r>
  <r>
    <s v="ORD102145"/>
    <x v="335"/>
    <x v="589"/>
    <s v="Gurugram"/>
    <x v="11"/>
    <n v="122002"/>
    <s v="MED011"/>
    <x v="23"/>
    <x v="1"/>
    <s v="Cipla"/>
    <s v="No"/>
    <n v="2"/>
    <n v="26.8"/>
    <n v="5"/>
    <n v="12"/>
    <x v="0"/>
    <x v="1"/>
    <n v="1"/>
    <x v="2144"/>
    <n v="1"/>
    <n v="53.6"/>
    <n v="2.68"/>
    <n v="50.92"/>
    <n v="6.1103999999999994"/>
    <n v="57.0304"/>
    <n v="4"/>
  </r>
  <r>
    <s v="ORD102146"/>
    <x v="542"/>
    <x v="613"/>
    <s v="Lucknow"/>
    <x v="9"/>
    <n v="226016"/>
    <s v="MED025"/>
    <x v="27"/>
    <x v="0"/>
    <s v="Blue Cross"/>
    <s v="Yes"/>
    <n v="1"/>
    <n v="62.56"/>
    <n v="0"/>
    <n v="18"/>
    <x v="3"/>
    <x v="2"/>
    <n v="1"/>
    <x v="2145"/>
    <n v="1"/>
    <n v="62.56"/>
    <n v="0"/>
    <n v="62.56"/>
    <n v="11.2608"/>
    <n v="73.820800000000006"/>
    <n v="2"/>
  </r>
  <r>
    <s v="ORD102146"/>
    <x v="312"/>
    <x v="1596"/>
    <s v="Bengaluru"/>
    <x v="8"/>
    <n v="560100"/>
    <s v="MED018"/>
    <x v="14"/>
    <x v="8"/>
    <s v="Mankind"/>
    <s v="No"/>
    <n v="1"/>
    <n v="106.9"/>
    <n v="5"/>
    <n v="5"/>
    <x v="2"/>
    <x v="2"/>
    <n v="1"/>
    <x v="2146"/>
    <n v="1"/>
    <n v="106.9"/>
    <n v="5.3449999999999998"/>
    <n v="101.55500000000001"/>
    <n v="5.07775"/>
    <n v="106.63275"/>
    <n v="2"/>
  </r>
  <r>
    <s v="ORD102148"/>
    <x v="82"/>
    <x v="1597"/>
    <s v="Kolkata"/>
    <x v="10"/>
    <n v="700091"/>
    <s v="MED006"/>
    <x v="18"/>
    <x v="10"/>
    <s v="USV"/>
    <s v="Yes"/>
    <n v="3"/>
    <n v="51.61"/>
    <n v="5"/>
    <n v="12"/>
    <x v="2"/>
    <x v="1"/>
    <n v="1"/>
    <x v="2147"/>
    <n v="1"/>
    <n v="154.82999999999998"/>
    <n v="7.7414999999999985"/>
    <n v="147.08849999999998"/>
    <n v="17.65062"/>
    <n v="164.73911999999999"/>
    <n v="2"/>
  </r>
  <r>
    <s v="ORD102149"/>
    <x v="20"/>
    <x v="1598"/>
    <s v="Mumbai"/>
    <x v="3"/>
    <n v="400001"/>
    <s v="MED028"/>
    <x v="3"/>
    <x v="3"/>
    <s v="Abbott"/>
    <s v="No"/>
    <n v="5"/>
    <n v="120.35"/>
    <n v="0"/>
    <n v="5"/>
    <x v="4"/>
    <x v="1"/>
    <n v="1"/>
    <x v="2148"/>
    <n v="1"/>
    <n v="601.75"/>
    <n v="0"/>
    <n v="601.75"/>
    <n v="30.087499999999999"/>
    <n v="631.83749999999998"/>
    <n v="5"/>
  </r>
  <r>
    <s v="ORD102150"/>
    <x v="658"/>
    <x v="1599"/>
    <s v="Noida"/>
    <x v="9"/>
    <n v="201303"/>
    <s v="MED021"/>
    <x v="9"/>
    <x v="7"/>
    <s v="Cipla"/>
    <s v="No"/>
    <n v="1"/>
    <n v="75.930000000000007"/>
    <n v="10"/>
    <n v="5"/>
    <x v="1"/>
    <x v="0"/>
    <n v="1"/>
    <x v="2149"/>
    <n v="1"/>
    <n v="75.930000000000007"/>
    <n v="7.5930000000000009"/>
    <n v="68.337000000000003"/>
    <n v="3.4168500000000002"/>
    <n v="71.75385"/>
    <n v="0"/>
  </r>
  <r>
    <s v="ORD102150"/>
    <x v="537"/>
    <x v="1253"/>
    <s v="Indore"/>
    <x v="2"/>
    <n v="452018"/>
    <s v="MED002"/>
    <x v="22"/>
    <x v="2"/>
    <s v="Micro Labs"/>
    <s v="No"/>
    <n v="5"/>
    <n v="31.28"/>
    <n v="0"/>
    <n v="5"/>
    <x v="4"/>
    <x v="1"/>
    <n v="1"/>
    <x v="2150"/>
    <n v="1"/>
    <n v="156.4"/>
    <n v="0"/>
    <n v="156.4"/>
    <n v="7.82"/>
    <n v="164.22"/>
    <n v="4"/>
  </r>
  <r>
    <s v="ORD102150"/>
    <x v="426"/>
    <x v="1600"/>
    <s v="Mumbai"/>
    <x v="3"/>
    <n v="400050"/>
    <s v="MED002"/>
    <x v="22"/>
    <x v="2"/>
    <s v="Micro Labs"/>
    <s v="No"/>
    <n v="3"/>
    <n v="28.89"/>
    <n v="0"/>
    <n v="5"/>
    <x v="5"/>
    <x v="1"/>
    <n v="1"/>
    <x v="2151"/>
    <n v="1"/>
    <n v="86.67"/>
    <n v="0"/>
    <n v="86.67"/>
    <n v="4.3334999999999999"/>
    <n v="91.003500000000003"/>
    <n v="1"/>
  </r>
  <r>
    <s v="ORD102150"/>
    <x v="556"/>
    <x v="1173"/>
    <s v="Ahmedabad"/>
    <x v="6"/>
    <n v="380001"/>
    <s v="MED003"/>
    <x v="6"/>
    <x v="4"/>
    <s v="Dr. Reddy's"/>
    <s v="No"/>
    <n v="1"/>
    <n v="29.11"/>
    <n v="5"/>
    <n v="5"/>
    <x v="1"/>
    <x v="1"/>
    <n v="1"/>
    <x v="2152"/>
    <n v="1"/>
    <n v="29.11"/>
    <n v="1.4555"/>
    <n v="27.654499999999999"/>
    <n v="1.3827249999999998"/>
    <n v="29.037224999999999"/>
    <n v="4"/>
  </r>
  <r>
    <s v="ORD102154"/>
    <x v="314"/>
    <x v="1601"/>
    <s v="Ahmedabad"/>
    <x v="6"/>
    <n v="380058"/>
    <s v="MED022"/>
    <x v="25"/>
    <x v="7"/>
    <s v="Himalaya"/>
    <s v="No"/>
    <n v="1"/>
    <n v="172.9"/>
    <n v="5"/>
    <n v="18"/>
    <x v="0"/>
    <x v="3"/>
    <n v="1"/>
    <x v="2153"/>
    <n v="1"/>
    <n v="172.9"/>
    <n v="8.6449999999999996"/>
    <n v="164.255"/>
    <n v="29.565900000000003"/>
    <n v="193.82089999999999"/>
    <n v="0"/>
  </r>
  <r>
    <s v="ORD102155"/>
    <x v="464"/>
    <x v="778"/>
    <s v="Chennai"/>
    <x v="7"/>
    <n v="600100"/>
    <s v="MED007"/>
    <x v="15"/>
    <x v="10"/>
    <s v="Sanofi"/>
    <s v="Yes"/>
    <n v="2"/>
    <n v="80.44"/>
    <n v="5"/>
    <n v="5"/>
    <x v="4"/>
    <x v="1"/>
    <n v="1"/>
    <x v="2154"/>
    <n v="1"/>
    <n v="160.88"/>
    <n v="8.0440000000000005"/>
    <n v="152.83599999999998"/>
    <n v="7.6417999999999999"/>
    <n v="160.47779999999997"/>
    <n v="2"/>
  </r>
  <r>
    <s v="ORD102156"/>
    <x v="616"/>
    <x v="277"/>
    <s v="Kolkata"/>
    <x v="10"/>
    <n v="700001"/>
    <s v="MED003"/>
    <x v="6"/>
    <x v="4"/>
    <s v="Dr. Reddy's"/>
    <s v="No"/>
    <n v="2"/>
    <n v="27.86"/>
    <n v="0"/>
    <n v="5"/>
    <x v="2"/>
    <x v="1"/>
    <n v="1"/>
    <x v="2155"/>
    <n v="1"/>
    <n v="55.72"/>
    <n v="0"/>
    <n v="55.72"/>
    <n v="2.786"/>
    <n v="58.506"/>
    <n v="3"/>
  </r>
  <r>
    <s v="ORD102157"/>
    <x v="215"/>
    <x v="1602"/>
    <s v="Chandigarh"/>
    <x v="4"/>
    <n v="160019"/>
    <s v="MED030"/>
    <x v="28"/>
    <x v="8"/>
    <s v="Cipla"/>
    <s v="Yes"/>
    <n v="3"/>
    <n v="270.73"/>
    <n v="10"/>
    <n v="12"/>
    <x v="2"/>
    <x v="1"/>
    <n v="1"/>
    <x v="2156"/>
    <n v="1"/>
    <n v="812.19"/>
    <n v="81.219000000000008"/>
    <n v="730.971"/>
    <n v="87.716520000000003"/>
    <n v="818.68751999999995"/>
    <n v="2"/>
  </r>
  <r>
    <s v="ORD102158"/>
    <x v="378"/>
    <x v="1603"/>
    <s v="Chennai"/>
    <x v="7"/>
    <n v="600018"/>
    <s v="MED029"/>
    <x v="10"/>
    <x v="8"/>
    <s v="Sun Pharma"/>
    <s v="Yes"/>
    <n v="3"/>
    <n v="89.32"/>
    <n v="10"/>
    <n v="12"/>
    <x v="1"/>
    <x v="3"/>
    <n v="1"/>
    <x v="2157"/>
    <n v="1"/>
    <n v="267.95999999999998"/>
    <n v="26.795999999999999"/>
    <n v="241.16399999999999"/>
    <n v="28.939679999999999"/>
    <n v="270.10368"/>
    <n v="1"/>
  </r>
  <r>
    <s v="ORD102159"/>
    <x v="456"/>
    <x v="521"/>
    <s v="Pune"/>
    <x v="3"/>
    <n v="411014"/>
    <s v="MED016"/>
    <x v="17"/>
    <x v="11"/>
    <s v="Emcure"/>
    <s v="No"/>
    <n v="5"/>
    <n v="117.75"/>
    <n v="10"/>
    <n v="12"/>
    <x v="4"/>
    <x v="1"/>
    <n v="1"/>
    <x v="2158"/>
    <n v="1"/>
    <n v="588.75"/>
    <n v="58.875"/>
    <n v="529.875"/>
    <n v="63.585000000000001"/>
    <n v="593.46"/>
    <n v="4"/>
  </r>
  <r>
    <s v="ORD102160"/>
    <x v="163"/>
    <x v="584"/>
    <s v="Chennai"/>
    <x v="7"/>
    <n v="600001"/>
    <s v="MED029"/>
    <x v="10"/>
    <x v="8"/>
    <s v="Sun Pharma"/>
    <s v="Yes"/>
    <n v="2"/>
    <n v="88.08"/>
    <n v="5"/>
    <n v="5"/>
    <x v="5"/>
    <x v="3"/>
    <n v="1"/>
    <x v="2159"/>
    <n v="1"/>
    <n v="176.16"/>
    <n v="8.8079999999999998"/>
    <n v="167.352"/>
    <n v="8.3675999999999995"/>
    <n v="175.71960000000001"/>
    <n v="1"/>
  </r>
  <r>
    <s v="ORD102160"/>
    <x v="151"/>
    <x v="1604"/>
    <s v="Indore"/>
    <x v="2"/>
    <n v="452010"/>
    <s v="MED016"/>
    <x v="17"/>
    <x v="11"/>
    <s v="Emcure"/>
    <s v="No"/>
    <n v="2"/>
    <n v="108.41"/>
    <n v="0"/>
    <n v="18"/>
    <x v="0"/>
    <x v="1"/>
    <n v="1"/>
    <x v="2160"/>
    <n v="1"/>
    <n v="216.82"/>
    <n v="0"/>
    <n v="216.82"/>
    <n v="39.0276"/>
    <n v="255.8476"/>
    <n v="3"/>
  </r>
  <r>
    <s v="ORD102162"/>
    <x v="627"/>
    <x v="695"/>
    <s v="Chennai"/>
    <x v="7"/>
    <n v="600040"/>
    <s v="MED009"/>
    <x v="21"/>
    <x v="6"/>
    <s v="Glenmark"/>
    <s v="Yes"/>
    <n v="3"/>
    <n v="79.290000000000006"/>
    <n v="5"/>
    <n v="5"/>
    <x v="4"/>
    <x v="0"/>
    <n v="1"/>
    <x v="2161"/>
    <n v="1"/>
    <n v="237.87"/>
    <n v="11.8935"/>
    <n v="225.97650000000002"/>
    <n v="11.298825000000001"/>
    <n v="237.27532500000001"/>
    <n v="4"/>
  </r>
  <r>
    <s v="ORD102163"/>
    <x v="674"/>
    <x v="1605"/>
    <s v="Indore"/>
    <x v="2"/>
    <n v="452010"/>
    <s v="MED013"/>
    <x v="16"/>
    <x v="3"/>
    <s v="Himalaya"/>
    <s v="No"/>
    <n v="2"/>
    <n v="160.18"/>
    <n v="10"/>
    <n v="5"/>
    <x v="4"/>
    <x v="1"/>
    <n v="1"/>
    <x v="2162"/>
    <n v="1"/>
    <n v="320.36"/>
    <n v="32.036000000000001"/>
    <n v="288.32400000000001"/>
    <n v="14.416200000000002"/>
    <n v="302.74020000000002"/>
    <n v="1"/>
  </r>
  <r>
    <s v="ORD102164"/>
    <x v="397"/>
    <x v="1606"/>
    <s v="Hyderabad"/>
    <x v="1"/>
    <n v="500081"/>
    <s v="MED013"/>
    <x v="16"/>
    <x v="3"/>
    <s v="Himalaya"/>
    <s v="No"/>
    <n v="3"/>
    <n v="146.71"/>
    <n v="5"/>
    <n v="5"/>
    <x v="3"/>
    <x v="3"/>
    <n v="1"/>
    <x v="2163"/>
    <n v="1"/>
    <n v="440.13"/>
    <n v="22.006500000000003"/>
    <n v="418.12349999999998"/>
    <n v="20.906174999999998"/>
    <n v="439.029675"/>
    <n v="1"/>
  </r>
  <r>
    <s v="ORD102165"/>
    <x v="467"/>
    <x v="1607"/>
    <s v="Noida"/>
    <x v="9"/>
    <n v="201307"/>
    <s v="MED023"/>
    <x v="8"/>
    <x v="7"/>
    <s v="Lacto Calamine"/>
    <s v="No"/>
    <n v="1"/>
    <n v="315.82"/>
    <n v="20"/>
    <n v="5"/>
    <x v="4"/>
    <x v="1"/>
    <n v="1"/>
    <x v="2164"/>
    <n v="1"/>
    <n v="315.82"/>
    <n v="63.163999999999994"/>
    <n v="252.65600000000001"/>
    <n v="12.6328"/>
    <n v="265.28879999999998"/>
    <n v="2"/>
  </r>
  <r>
    <s v="ORD102166"/>
    <x v="622"/>
    <x v="1608"/>
    <s v="Surat"/>
    <x v="6"/>
    <n v="395007"/>
    <s v="MED011"/>
    <x v="23"/>
    <x v="1"/>
    <s v="Cipla"/>
    <s v="No"/>
    <n v="2"/>
    <n v="28.37"/>
    <n v="0"/>
    <n v="12"/>
    <x v="2"/>
    <x v="2"/>
    <n v="1"/>
    <x v="2165"/>
    <n v="1"/>
    <n v="56.74"/>
    <n v="0"/>
    <n v="56.74"/>
    <n v="6.8087999999999997"/>
    <n v="63.5488"/>
    <n v="2"/>
  </r>
  <r>
    <s v="ORD102167"/>
    <x v="144"/>
    <x v="1113"/>
    <s v="Indore"/>
    <x v="2"/>
    <n v="452016"/>
    <s v="MED026"/>
    <x v="20"/>
    <x v="9"/>
    <s v="Cipla"/>
    <s v="No"/>
    <n v="1"/>
    <n v="207.27"/>
    <n v="5"/>
    <n v="5"/>
    <x v="3"/>
    <x v="0"/>
    <n v="1"/>
    <x v="2166"/>
    <n v="1"/>
    <n v="207.27"/>
    <n v="10.363500000000002"/>
    <n v="196.90649999999999"/>
    <n v="9.8453250000000008"/>
    <n v="206.751825"/>
    <n v="1"/>
  </r>
  <r>
    <s v="ORD102167"/>
    <x v="180"/>
    <x v="1609"/>
    <s v="Chandigarh"/>
    <x v="4"/>
    <n v="160036"/>
    <s v="MED021"/>
    <x v="9"/>
    <x v="7"/>
    <s v="Cipla"/>
    <s v="No"/>
    <n v="1"/>
    <n v="74.239999999999995"/>
    <n v="0"/>
    <n v="12"/>
    <x v="4"/>
    <x v="1"/>
    <n v="1"/>
    <x v="2167"/>
    <n v="1"/>
    <n v="74.239999999999995"/>
    <n v="0"/>
    <n v="74.239999999999995"/>
    <n v="8.9087999999999994"/>
    <n v="83.148799999999994"/>
    <n v="1"/>
  </r>
  <r>
    <s v="ORD102169"/>
    <x v="31"/>
    <x v="697"/>
    <s v="Noida"/>
    <x v="9"/>
    <n v="201305"/>
    <s v="MED013"/>
    <x v="16"/>
    <x v="3"/>
    <s v="Himalaya"/>
    <s v="No"/>
    <n v="1"/>
    <n v="173.31"/>
    <n v="10"/>
    <n v="5"/>
    <x v="4"/>
    <x v="0"/>
    <n v="1"/>
    <x v="2168"/>
    <n v="1"/>
    <n v="173.31"/>
    <n v="17.331"/>
    <n v="155.97900000000001"/>
    <n v="7.7989500000000014"/>
    <n v="163.77795"/>
    <n v="3"/>
  </r>
  <r>
    <s v="ORD102170"/>
    <x v="592"/>
    <x v="920"/>
    <s v="Surat"/>
    <x v="6"/>
    <n v="395007"/>
    <s v="MED013"/>
    <x v="16"/>
    <x v="3"/>
    <s v="Himalaya"/>
    <s v="No"/>
    <n v="3"/>
    <n v="158.26"/>
    <n v="15"/>
    <n v="5"/>
    <x v="3"/>
    <x v="1"/>
    <n v="1"/>
    <x v="2169"/>
    <n v="1"/>
    <n v="474.78"/>
    <n v="71.216999999999999"/>
    <n v="403.56299999999999"/>
    <n v="20.178150000000002"/>
    <n v="423.74115"/>
    <n v="2"/>
  </r>
  <r>
    <s v="ORD102171"/>
    <x v="203"/>
    <x v="975"/>
    <s v="Pune"/>
    <x v="3"/>
    <n v="411014"/>
    <s v="MED027"/>
    <x v="12"/>
    <x v="9"/>
    <s v="Mankind"/>
    <s v="No"/>
    <n v="2"/>
    <n v="99.22"/>
    <n v="0"/>
    <n v="5"/>
    <x v="1"/>
    <x v="3"/>
    <n v="1"/>
    <x v="2170"/>
    <n v="1"/>
    <n v="198.44"/>
    <n v="0"/>
    <n v="198.44"/>
    <n v="9.9220000000000006"/>
    <n v="208.36199999999999"/>
    <n v="1"/>
  </r>
  <r>
    <s v="ORD102172"/>
    <x v="505"/>
    <x v="1610"/>
    <s v="Indore"/>
    <x v="2"/>
    <n v="452018"/>
    <s v="MED004"/>
    <x v="5"/>
    <x v="5"/>
    <s v="Sun Pharma"/>
    <s v="Yes"/>
    <n v="1"/>
    <n v="112.16"/>
    <n v="5"/>
    <n v="18"/>
    <x v="3"/>
    <x v="0"/>
    <n v="1"/>
    <x v="2171"/>
    <n v="1"/>
    <n v="112.16"/>
    <n v="5.6079999999999997"/>
    <n v="106.55199999999999"/>
    <n v="19.179359999999999"/>
    <n v="125.73136"/>
    <n v="2"/>
  </r>
  <r>
    <s v="ORD102172"/>
    <x v="98"/>
    <x v="1611"/>
    <s v="Kolkata"/>
    <x v="10"/>
    <n v="700019"/>
    <s v="MED025"/>
    <x v="27"/>
    <x v="0"/>
    <s v="Blue Cross"/>
    <s v="Yes"/>
    <n v="4"/>
    <n v="57.78"/>
    <n v="15"/>
    <n v="5"/>
    <x v="1"/>
    <x v="1"/>
    <n v="1"/>
    <x v="2172"/>
    <n v="1"/>
    <n v="231.12"/>
    <n v="34.667999999999999"/>
    <n v="196.452"/>
    <n v="9.8225999999999996"/>
    <n v="206.27459999999999"/>
    <n v="4"/>
  </r>
  <r>
    <s v="ORD102174"/>
    <x v="61"/>
    <x v="1505"/>
    <s v="Hyderabad"/>
    <x v="1"/>
    <n v="500001"/>
    <s v="MED007"/>
    <x v="15"/>
    <x v="10"/>
    <s v="Sanofi"/>
    <s v="Yes"/>
    <n v="1"/>
    <n v="75.78"/>
    <n v="5"/>
    <n v="5"/>
    <x v="1"/>
    <x v="3"/>
    <n v="1"/>
    <x v="2173"/>
    <n v="1"/>
    <n v="75.78"/>
    <n v="3.7889999999999997"/>
    <n v="71.991"/>
    <n v="3.5995499999999998"/>
    <n v="75.590549999999993"/>
    <n v="3"/>
  </r>
  <r>
    <s v="ORD102175"/>
    <x v="251"/>
    <x v="1332"/>
    <s v="Surat"/>
    <x v="6"/>
    <n v="395017"/>
    <s v="MED005"/>
    <x v="11"/>
    <x v="5"/>
    <s v="Cipla"/>
    <s v="Yes"/>
    <n v="1"/>
    <n v="88.3"/>
    <n v="5"/>
    <n v="12"/>
    <x v="3"/>
    <x v="1"/>
    <n v="1"/>
    <x v="2174"/>
    <n v="1"/>
    <n v="88.3"/>
    <n v="4.415"/>
    <n v="83.884999999999991"/>
    <n v="10.066199999999998"/>
    <n v="93.951199999999986"/>
    <n v="1"/>
  </r>
  <r>
    <s v="ORD102176"/>
    <x v="581"/>
    <x v="1388"/>
    <s v="Gurugram"/>
    <x v="11"/>
    <n v="122018"/>
    <s v="MED017"/>
    <x v="1"/>
    <x v="1"/>
    <s v="Abbott"/>
    <s v="No"/>
    <n v="2"/>
    <n v="142.38"/>
    <n v="5"/>
    <n v="5"/>
    <x v="4"/>
    <x v="1"/>
    <n v="1"/>
    <x v="2175"/>
    <n v="1"/>
    <n v="284.76"/>
    <n v="14.238"/>
    <n v="270.52199999999999"/>
    <n v="13.5261"/>
    <n v="284.04809999999998"/>
    <n v="2"/>
  </r>
  <r>
    <s v="ORD102177"/>
    <x v="433"/>
    <x v="379"/>
    <s v="Kolkata"/>
    <x v="10"/>
    <n v="700102"/>
    <s v="MED007"/>
    <x v="15"/>
    <x v="10"/>
    <s v="Sanofi"/>
    <s v="Yes"/>
    <n v="1"/>
    <n v="82.47"/>
    <n v="10"/>
    <n v="18"/>
    <x v="5"/>
    <x v="3"/>
    <n v="1"/>
    <x v="2176"/>
    <n v="1"/>
    <n v="82.47"/>
    <n v="8.2469999999999999"/>
    <n v="74.222999999999999"/>
    <n v="13.360139999999999"/>
    <n v="87.58314"/>
    <n v="1"/>
  </r>
  <r>
    <s v="ORD102178"/>
    <x v="615"/>
    <x v="1542"/>
    <s v="Indore"/>
    <x v="2"/>
    <n v="452016"/>
    <s v="MED011"/>
    <x v="23"/>
    <x v="1"/>
    <s v="Cipla"/>
    <s v="No"/>
    <n v="3"/>
    <n v="26.3"/>
    <n v="10"/>
    <n v="18"/>
    <x v="5"/>
    <x v="1"/>
    <n v="1"/>
    <x v="2177"/>
    <n v="1"/>
    <n v="78.900000000000006"/>
    <n v="7.89"/>
    <n v="71.010000000000005"/>
    <n v="12.7818"/>
    <n v="83.791800000000009"/>
    <n v="2"/>
  </r>
  <r>
    <s v="ORD102178"/>
    <x v="225"/>
    <x v="1612"/>
    <s v="Ahmedabad"/>
    <x v="6"/>
    <n v="380001"/>
    <s v="MED002"/>
    <x v="22"/>
    <x v="2"/>
    <s v="Micro Labs"/>
    <s v="No"/>
    <n v="1"/>
    <n v="35.56"/>
    <n v="5"/>
    <n v="18"/>
    <x v="5"/>
    <x v="0"/>
    <n v="1"/>
    <x v="2178"/>
    <n v="1"/>
    <n v="35.56"/>
    <n v="1.778"/>
    <n v="33.782000000000004"/>
    <n v="6.0807600000000006"/>
    <n v="39.862760000000002"/>
    <n v="2"/>
  </r>
  <r>
    <s v="ORD102180"/>
    <x v="47"/>
    <x v="223"/>
    <s v="Kolkata"/>
    <x v="10"/>
    <n v="700019"/>
    <s v="MED013"/>
    <x v="16"/>
    <x v="3"/>
    <s v="Himalaya"/>
    <s v="No"/>
    <n v="1"/>
    <n v="177.04"/>
    <n v="10"/>
    <n v="12"/>
    <x v="5"/>
    <x v="1"/>
    <n v="1"/>
    <x v="2179"/>
    <n v="1"/>
    <n v="177.04"/>
    <n v="17.703999999999997"/>
    <n v="159.33599999999998"/>
    <n v="19.120319999999996"/>
    <n v="178.45631999999998"/>
    <n v="5"/>
  </r>
  <r>
    <s v="ORD102181"/>
    <x v="155"/>
    <x v="1613"/>
    <s v="Bengaluru"/>
    <x v="8"/>
    <n v="560100"/>
    <s v="MED025"/>
    <x v="27"/>
    <x v="0"/>
    <s v="Blue Cross"/>
    <s v="Yes"/>
    <n v="3"/>
    <n v="71.930000000000007"/>
    <n v="0"/>
    <n v="12"/>
    <x v="2"/>
    <x v="3"/>
    <n v="1"/>
    <x v="2180"/>
    <n v="1"/>
    <n v="215.79000000000002"/>
    <n v="0"/>
    <n v="215.79000000000002"/>
    <n v="25.894800000000004"/>
    <n v="241.68480000000002"/>
    <n v="1"/>
  </r>
  <r>
    <s v="ORD102181"/>
    <x v="310"/>
    <x v="359"/>
    <s v="Noida"/>
    <x v="9"/>
    <n v="201305"/>
    <s v="MED011"/>
    <x v="23"/>
    <x v="1"/>
    <s v="Cipla"/>
    <s v="No"/>
    <n v="5"/>
    <n v="27.19"/>
    <n v="10"/>
    <n v="5"/>
    <x v="0"/>
    <x v="3"/>
    <n v="1"/>
    <x v="2181"/>
    <n v="1"/>
    <n v="135.95000000000002"/>
    <n v="13.595000000000002"/>
    <n v="122.35500000000002"/>
    <n v="6.1177500000000009"/>
    <n v="128.47275000000002"/>
    <n v="2"/>
  </r>
  <r>
    <s v="ORD102183"/>
    <x v="466"/>
    <x v="1614"/>
    <s v="Kolkata"/>
    <x v="10"/>
    <n v="700029"/>
    <s v="MED027"/>
    <x v="12"/>
    <x v="9"/>
    <s v="Mankind"/>
    <s v="No"/>
    <n v="3"/>
    <n v="99.27"/>
    <n v="0"/>
    <n v="12"/>
    <x v="2"/>
    <x v="1"/>
    <n v="1"/>
    <x v="2182"/>
    <n v="1"/>
    <n v="297.81"/>
    <n v="0"/>
    <n v="297.81"/>
    <n v="35.737200000000001"/>
    <n v="333.54719999999998"/>
    <n v="2"/>
  </r>
  <r>
    <s v="ORD102184"/>
    <x v="46"/>
    <x v="129"/>
    <s v="Jaipur"/>
    <x v="5"/>
    <n v="302017"/>
    <s v="MED022"/>
    <x v="25"/>
    <x v="7"/>
    <s v="Himalaya"/>
    <s v="No"/>
    <n v="5"/>
    <n v="165.08"/>
    <n v="15"/>
    <n v="18"/>
    <x v="4"/>
    <x v="1"/>
    <n v="1"/>
    <x v="2183"/>
    <n v="1"/>
    <n v="825.40000000000009"/>
    <n v="123.81000000000002"/>
    <n v="701.59"/>
    <n v="126.28620000000001"/>
    <n v="827.87620000000004"/>
    <n v="3"/>
  </r>
  <r>
    <s v="ORD102185"/>
    <x v="7"/>
    <x v="1615"/>
    <s v="Noida"/>
    <x v="9"/>
    <n v="201305"/>
    <s v="MED001"/>
    <x v="2"/>
    <x v="2"/>
    <s v="Cipla"/>
    <s v="No"/>
    <n v="1"/>
    <n v="29.31"/>
    <n v="5"/>
    <n v="12"/>
    <x v="0"/>
    <x v="0"/>
    <n v="1"/>
    <x v="2184"/>
    <n v="1"/>
    <n v="29.31"/>
    <n v="1.4654999999999998"/>
    <n v="27.8445"/>
    <n v="3.3413400000000002"/>
    <n v="31.185839999999999"/>
    <n v="0"/>
  </r>
  <r>
    <s v="ORD102186"/>
    <x v="445"/>
    <x v="1616"/>
    <s v="Pune"/>
    <x v="3"/>
    <n v="411057"/>
    <s v="MED027"/>
    <x v="12"/>
    <x v="9"/>
    <s v="Mankind"/>
    <s v="No"/>
    <n v="2"/>
    <n v="88.47"/>
    <n v="5"/>
    <n v="12"/>
    <x v="2"/>
    <x v="1"/>
    <n v="1"/>
    <x v="2185"/>
    <n v="1"/>
    <n v="176.94"/>
    <n v="8.8470000000000013"/>
    <n v="168.09299999999999"/>
    <n v="20.17116"/>
    <n v="188.26416"/>
    <n v="3"/>
  </r>
  <r>
    <s v="ORD102187"/>
    <x v="316"/>
    <x v="497"/>
    <s v="Gurugram"/>
    <x v="11"/>
    <n v="122001"/>
    <s v="MED009"/>
    <x v="21"/>
    <x v="6"/>
    <s v="Glenmark"/>
    <s v="Yes"/>
    <n v="2"/>
    <n v="83.27"/>
    <n v="0"/>
    <n v="5"/>
    <x v="1"/>
    <x v="1"/>
    <n v="1"/>
    <x v="2186"/>
    <n v="1"/>
    <n v="166.54"/>
    <n v="0"/>
    <n v="166.54"/>
    <n v="8.327"/>
    <n v="174.86699999999999"/>
    <n v="2"/>
  </r>
  <r>
    <s v="ORD102188"/>
    <x v="491"/>
    <x v="1617"/>
    <s v="Kolkata"/>
    <x v="10"/>
    <n v="700001"/>
    <s v="MED021"/>
    <x v="9"/>
    <x v="7"/>
    <s v="Cipla"/>
    <s v="No"/>
    <n v="1"/>
    <n v="86.35"/>
    <n v="10"/>
    <n v="18"/>
    <x v="4"/>
    <x v="1"/>
    <n v="1"/>
    <x v="2187"/>
    <n v="1"/>
    <n v="86.35"/>
    <n v="8.6349999999999998"/>
    <n v="77.714999999999989"/>
    <n v="13.9887"/>
    <n v="91.703699999999984"/>
    <n v="1"/>
  </r>
  <r>
    <s v="ORD102188"/>
    <x v="469"/>
    <x v="62"/>
    <s v="Chennai"/>
    <x v="7"/>
    <n v="600100"/>
    <s v="MED029"/>
    <x v="10"/>
    <x v="8"/>
    <s v="Sun Pharma"/>
    <s v="Yes"/>
    <n v="3"/>
    <n v="110.61"/>
    <n v="10"/>
    <n v="18"/>
    <x v="0"/>
    <x v="2"/>
    <n v="1"/>
    <x v="2188"/>
    <n v="1"/>
    <n v="331.83"/>
    <n v="33.183"/>
    <n v="298.64699999999999"/>
    <n v="53.756459999999997"/>
    <n v="352.40346"/>
    <n v="3"/>
  </r>
  <r>
    <s v="ORD102188"/>
    <x v="604"/>
    <x v="1618"/>
    <s v="Delhi"/>
    <x v="0"/>
    <n v="110029"/>
    <s v="MED004"/>
    <x v="5"/>
    <x v="5"/>
    <s v="Sun Pharma"/>
    <s v="Yes"/>
    <n v="2"/>
    <n v="124.63"/>
    <n v="20"/>
    <n v="12"/>
    <x v="0"/>
    <x v="3"/>
    <n v="1"/>
    <x v="2189"/>
    <n v="1"/>
    <n v="249.26"/>
    <n v="49.851999999999997"/>
    <n v="199.40799999999999"/>
    <n v="23.928959999999996"/>
    <n v="223.33695999999998"/>
    <n v="2"/>
  </r>
  <r>
    <s v="ORD102191"/>
    <x v="549"/>
    <x v="1619"/>
    <s v="Jaipur"/>
    <x v="5"/>
    <n v="302021"/>
    <s v="MED021"/>
    <x v="9"/>
    <x v="7"/>
    <s v="Cipla"/>
    <s v="No"/>
    <n v="2"/>
    <n v="83.62"/>
    <n v="15"/>
    <n v="5"/>
    <x v="2"/>
    <x v="0"/>
    <n v="1"/>
    <x v="2190"/>
    <n v="1"/>
    <n v="167.24"/>
    <n v="25.086000000000002"/>
    <n v="142.154"/>
    <n v="7.1076999999999995"/>
    <n v="149.26169999999999"/>
    <n v="1"/>
  </r>
  <r>
    <s v="ORD102192"/>
    <x v="296"/>
    <x v="1620"/>
    <s v="Kolkata"/>
    <x v="10"/>
    <n v="700102"/>
    <s v="MED018"/>
    <x v="14"/>
    <x v="8"/>
    <s v="Mankind"/>
    <s v="No"/>
    <n v="1"/>
    <n v="128.22"/>
    <n v="5"/>
    <n v="5"/>
    <x v="4"/>
    <x v="1"/>
    <n v="1"/>
    <x v="2191"/>
    <n v="1"/>
    <n v="128.22"/>
    <n v="6.4110000000000005"/>
    <n v="121.809"/>
    <n v="6.0904499999999997"/>
    <n v="127.89945"/>
    <n v="1"/>
  </r>
  <r>
    <s v="ORD102193"/>
    <x v="688"/>
    <x v="1621"/>
    <s v="Bengaluru"/>
    <x v="8"/>
    <n v="560034"/>
    <s v="MED017"/>
    <x v="1"/>
    <x v="1"/>
    <s v="Abbott"/>
    <s v="No"/>
    <n v="2"/>
    <n v="139.91999999999999"/>
    <n v="5"/>
    <n v="12"/>
    <x v="3"/>
    <x v="3"/>
    <n v="1"/>
    <x v="2192"/>
    <n v="1"/>
    <n v="279.83999999999997"/>
    <n v="13.991999999999997"/>
    <n v="265.84799999999996"/>
    <n v="31.901759999999996"/>
    <n v="297.74975999999992"/>
    <n v="2"/>
  </r>
  <r>
    <s v="ORD102194"/>
    <x v="263"/>
    <x v="98"/>
    <s v="Kolkata"/>
    <x v="10"/>
    <n v="700102"/>
    <s v="MED018"/>
    <x v="14"/>
    <x v="8"/>
    <s v="Mankind"/>
    <s v="No"/>
    <n v="1"/>
    <n v="130.30000000000001"/>
    <n v="10"/>
    <n v="18"/>
    <x v="1"/>
    <x v="1"/>
    <n v="1"/>
    <x v="2193"/>
    <n v="1"/>
    <n v="130.30000000000001"/>
    <n v="13.03"/>
    <n v="117.27000000000001"/>
    <n v="21.108600000000003"/>
    <n v="138.37860000000001"/>
    <n v="2"/>
  </r>
  <r>
    <s v="ORD102195"/>
    <x v="134"/>
    <x v="1622"/>
    <s v="Kolkata"/>
    <x v="10"/>
    <n v="700019"/>
    <s v="MED005"/>
    <x v="11"/>
    <x v="5"/>
    <s v="Cipla"/>
    <s v="Yes"/>
    <n v="1"/>
    <n v="84.45"/>
    <n v="0"/>
    <n v="5"/>
    <x v="5"/>
    <x v="1"/>
    <n v="1"/>
    <x v="2194"/>
    <n v="1"/>
    <n v="84.45"/>
    <n v="0"/>
    <n v="84.45"/>
    <n v="4.2225000000000001"/>
    <n v="88.672499999999999"/>
    <n v="2"/>
  </r>
  <r>
    <s v="ORD102196"/>
    <x v="672"/>
    <x v="544"/>
    <s v="Gurugram"/>
    <x v="11"/>
    <n v="122009"/>
    <s v="MED006"/>
    <x v="18"/>
    <x v="10"/>
    <s v="USV"/>
    <s v="Yes"/>
    <n v="6"/>
    <n v="44.72"/>
    <n v="10"/>
    <n v="5"/>
    <x v="4"/>
    <x v="1"/>
    <n v="1"/>
    <x v="2195"/>
    <n v="1"/>
    <n v="268.32"/>
    <n v="26.831999999999997"/>
    <n v="241.488"/>
    <n v="12.074400000000001"/>
    <n v="253.5624"/>
    <n v="2"/>
  </r>
  <r>
    <s v="ORD102197"/>
    <x v="398"/>
    <x v="377"/>
    <s v="Chandigarh"/>
    <x v="4"/>
    <n v="160022"/>
    <s v="MED021"/>
    <x v="9"/>
    <x v="7"/>
    <s v="Cipla"/>
    <s v="No"/>
    <n v="1"/>
    <n v="77.760000000000005"/>
    <n v="20"/>
    <n v="18"/>
    <x v="0"/>
    <x v="1"/>
    <n v="1"/>
    <x v="2196"/>
    <n v="1"/>
    <n v="77.760000000000005"/>
    <n v="15.552"/>
    <n v="62.208000000000006"/>
    <n v="11.197440000000002"/>
    <n v="73.405440000000013"/>
    <n v="3"/>
  </r>
  <r>
    <s v="ORD102198"/>
    <x v="238"/>
    <x v="1623"/>
    <s v="Chandigarh"/>
    <x v="4"/>
    <n v="160017"/>
    <s v="MED030"/>
    <x v="28"/>
    <x v="8"/>
    <s v="Cipla"/>
    <s v="Yes"/>
    <n v="2"/>
    <n v="273.75"/>
    <n v="10"/>
    <n v="5"/>
    <x v="1"/>
    <x v="1"/>
    <n v="1"/>
    <x v="2197"/>
    <n v="1"/>
    <n v="547.5"/>
    <n v="54.75"/>
    <n v="492.75"/>
    <n v="24.637499999999999"/>
    <n v="517.38750000000005"/>
    <n v="3"/>
  </r>
  <r>
    <s v="ORD102199"/>
    <x v="650"/>
    <x v="1624"/>
    <s v="Ahmedabad"/>
    <x v="6"/>
    <n v="380058"/>
    <s v="MED012"/>
    <x v="29"/>
    <x v="3"/>
    <s v="Mankind"/>
    <s v="No"/>
    <n v="1"/>
    <n v="111.52"/>
    <n v="15"/>
    <n v="12"/>
    <x v="1"/>
    <x v="1"/>
    <n v="1"/>
    <x v="2198"/>
    <n v="1"/>
    <n v="111.52"/>
    <n v="16.727999999999998"/>
    <n v="94.792000000000002"/>
    <n v="11.375039999999998"/>
    <n v="106.16704"/>
    <n v="1"/>
  </r>
  <r>
    <s v="ORD102200"/>
    <x v="125"/>
    <x v="1625"/>
    <s v="Gurugram"/>
    <x v="11"/>
    <n v="122009"/>
    <s v="MED015"/>
    <x v="24"/>
    <x v="11"/>
    <s v="Abbott"/>
    <s v="No"/>
    <n v="1"/>
    <n v="54.14"/>
    <n v="5"/>
    <n v="12"/>
    <x v="2"/>
    <x v="1"/>
    <n v="1"/>
    <x v="2199"/>
    <n v="1"/>
    <n v="54.14"/>
    <n v="2.7069999999999999"/>
    <n v="51.433"/>
    <n v="6.1719600000000003"/>
    <n v="57.604959999999998"/>
    <n v="1"/>
  </r>
  <r>
    <s v="ORD102200"/>
    <x v="640"/>
    <x v="329"/>
    <s v="Noida"/>
    <x v="9"/>
    <n v="201305"/>
    <s v="MED025"/>
    <x v="27"/>
    <x v="0"/>
    <s v="Blue Cross"/>
    <s v="Yes"/>
    <n v="2"/>
    <n v="66"/>
    <n v="0"/>
    <n v="12"/>
    <x v="4"/>
    <x v="1"/>
    <n v="1"/>
    <x v="2200"/>
    <n v="1"/>
    <n v="132"/>
    <n v="0"/>
    <n v="132"/>
    <n v="15.84"/>
    <n v="147.84"/>
    <n v="3"/>
  </r>
  <r>
    <s v="ORD102202"/>
    <x v="657"/>
    <x v="150"/>
    <s v="Indore"/>
    <x v="2"/>
    <n v="452001"/>
    <s v="MED023"/>
    <x v="8"/>
    <x v="7"/>
    <s v="Lacto Calamine"/>
    <s v="No"/>
    <n v="1"/>
    <n v="333.93"/>
    <n v="5"/>
    <n v="5"/>
    <x v="4"/>
    <x v="3"/>
    <n v="1"/>
    <x v="2201"/>
    <n v="1"/>
    <n v="333.93"/>
    <n v="16.6965"/>
    <n v="317.23349999999999"/>
    <n v="15.861675"/>
    <n v="333.09517499999998"/>
    <n v="2"/>
  </r>
  <r>
    <s v="ORD102203"/>
    <x v="523"/>
    <x v="954"/>
    <s v="Pune"/>
    <x v="3"/>
    <n v="411014"/>
    <s v="MED009"/>
    <x v="21"/>
    <x v="6"/>
    <s v="Glenmark"/>
    <s v="Yes"/>
    <n v="4"/>
    <n v="86.95"/>
    <n v="0"/>
    <n v="5"/>
    <x v="2"/>
    <x v="0"/>
    <n v="1"/>
    <x v="2202"/>
    <n v="1"/>
    <n v="347.8"/>
    <n v="0"/>
    <n v="347.8"/>
    <n v="17.39"/>
    <n v="365.19"/>
    <n v="2"/>
  </r>
  <r>
    <s v="ORD102203"/>
    <x v="682"/>
    <x v="1626"/>
    <s v="Ahmedabad"/>
    <x v="6"/>
    <n v="380001"/>
    <s v="MED020"/>
    <x v="4"/>
    <x v="4"/>
    <s v="Dr. Reddy's"/>
    <s v="Yes"/>
    <n v="3"/>
    <n v="62.81"/>
    <n v="5"/>
    <n v="12"/>
    <x v="2"/>
    <x v="2"/>
    <n v="1"/>
    <x v="2203"/>
    <n v="1"/>
    <n v="188.43"/>
    <n v="9.4215000000000018"/>
    <n v="179.0085"/>
    <n v="21.481019999999997"/>
    <n v="200.48952"/>
    <n v="0"/>
  </r>
  <r>
    <s v="ORD102205"/>
    <x v="427"/>
    <x v="231"/>
    <s v="Ahmedabad"/>
    <x v="6"/>
    <n v="380001"/>
    <s v="MED030"/>
    <x v="28"/>
    <x v="8"/>
    <s v="Cipla"/>
    <s v="Yes"/>
    <n v="3"/>
    <n v="302.08999999999997"/>
    <n v="0"/>
    <n v="18"/>
    <x v="4"/>
    <x v="1"/>
    <n v="1"/>
    <x v="2204"/>
    <n v="1"/>
    <n v="906.27"/>
    <n v="0"/>
    <n v="906.27"/>
    <n v="163.12860000000001"/>
    <n v="1069.3986"/>
    <n v="3"/>
  </r>
  <r>
    <s v="ORD102206"/>
    <x v="267"/>
    <x v="1095"/>
    <s v="Bengaluru"/>
    <x v="8"/>
    <n v="560001"/>
    <s v="MED014"/>
    <x v="19"/>
    <x v="3"/>
    <s v="Abbott"/>
    <s v="No"/>
    <n v="2"/>
    <n v="132.63999999999999"/>
    <n v="5"/>
    <n v="12"/>
    <x v="1"/>
    <x v="0"/>
    <n v="1"/>
    <x v="2205"/>
    <n v="1"/>
    <n v="265.27999999999997"/>
    <n v="13.263999999999999"/>
    <n v="252.01599999999996"/>
    <n v="30.241919999999997"/>
    <n v="282.25791999999996"/>
    <n v="2"/>
  </r>
  <r>
    <s v="ORD102207"/>
    <x v="88"/>
    <x v="1091"/>
    <s v="Lucknow"/>
    <x v="9"/>
    <n v="226024"/>
    <s v="MED019"/>
    <x v="26"/>
    <x v="8"/>
    <s v="Cipla"/>
    <s v="No"/>
    <n v="4"/>
    <n v="170.39"/>
    <n v="10"/>
    <n v="5"/>
    <x v="3"/>
    <x v="1"/>
    <n v="1"/>
    <x v="2206"/>
    <n v="1"/>
    <n v="681.56"/>
    <n v="68.155999999999992"/>
    <n v="613.404"/>
    <n v="30.670200000000001"/>
    <n v="644.07420000000002"/>
    <n v="2"/>
  </r>
  <r>
    <s v="ORD102208"/>
    <x v="11"/>
    <x v="1627"/>
    <s v="Ahmedabad"/>
    <x v="6"/>
    <n v="380058"/>
    <s v="MED028"/>
    <x v="3"/>
    <x v="3"/>
    <s v="Abbott"/>
    <s v="No"/>
    <n v="5"/>
    <n v="113.31"/>
    <n v="5"/>
    <n v="12"/>
    <x v="5"/>
    <x v="1"/>
    <n v="1"/>
    <x v="2207"/>
    <n v="1"/>
    <n v="566.54999999999995"/>
    <n v="28.327500000000001"/>
    <n v="538.22249999999997"/>
    <n v="64.586700000000008"/>
    <n v="602.80919999999992"/>
    <n v="2"/>
  </r>
  <r>
    <s v="ORD102209"/>
    <x v="419"/>
    <x v="1602"/>
    <s v="Chennai"/>
    <x v="7"/>
    <n v="600100"/>
    <s v="MED004"/>
    <x v="5"/>
    <x v="5"/>
    <s v="Sun Pharma"/>
    <s v="Yes"/>
    <n v="1"/>
    <n v="112.4"/>
    <n v="0"/>
    <n v="5"/>
    <x v="2"/>
    <x v="1"/>
    <n v="1"/>
    <x v="2208"/>
    <n v="1"/>
    <n v="112.4"/>
    <n v="0"/>
    <n v="112.4"/>
    <n v="5.62"/>
    <n v="118.02000000000001"/>
    <n v="2"/>
  </r>
  <r>
    <s v="ORD102210"/>
    <x v="144"/>
    <x v="1628"/>
    <s v="Noida"/>
    <x v="9"/>
    <n v="201305"/>
    <s v="MED007"/>
    <x v="15"/>
    <x v="10"/>
    <s v="Sanofi"/>
    <s v="Yes"/>
    <n v="5"/>
    <n v="78.14"/>
    <n v="0"/>
    <n v="5"/>
    <x v="0"/>
    <x v="1"/>
    <n v="1"/>
    <x v="2209"/>
    <n v="1"/>
    <n v="390.7"/>
    <n v="0"/>
    <n v="390.7"/>
    <n v="19.535"/>
    <n v="410.23500000000001"/>
    <n v="1"/>
  </r>
  <r>
    <s v="ORD102210"/>
    <x v="146"/>
    <x v="1629"/>
    <s v="Chennai"/>
    <x v="7"/>
    <n v="600018"/>
    <s v="MED002"/>
    <x v="22"/>
    <x v="2"/>
    <s v="Micro Labs"/>
    <s v="No"/>
    <n v="2"/>
    <n v="33.85"/>
    <n v="5"/>
    <n v="12"/>
    <x v="5"/>
    <x v="1"/>
    <n v="1"/>
    <x v="2210"/>
    <n v="1"/>
    <n v="67.7"/>
    <n v="3.3849999999999998"/>
    <n v="64.314999999999998"/>
    <n v="7.7177999999999995"/>
    <n v="72.032799999999995"/>
    <n v="4"/>
  </r>
  <r>
    <s v="ORD102212"/>
    <x v="360"/>
    <x v="1630"/>
    <s v="Chandigarh"/>
    <x v="4"/>
    <n v="160001"/>
    <s v="MED022"/>
    <x v="25"/>
    <x v="7"/>
    <s v="Himalaya"/>
    <s v="No"/>
    <n v="1"/>
    <n v="155.59"/>
    <n v="5"/>
    <n v="12"/>
    <x v="2"/>
    <x v="1"/>
    <n v="1"/>
    <x v="2211"/>
    <n v="1"/>
    <n v="155.59"/>
    <n v="7.7795000000000005"/>
    <n v="147.81049999999999"/>
    <n v="17.737259999999999"/>
    <n v="165.54775999999998"/>
    <n v="1"/>
  </r>
  <r>
    <s v="ORD102212"/>
    <x v="424"/>
    <x v="1631"/>
    <s v="Gurugram"/>
    <x v="11"/>
    <n v="122016"/>
    <s v="MED019"/>
    <x v="26"/>
    <x v="8"/>
    <s v="Cipla"/>
    <s v="No"/>
    <n v="2"/>
    <n v="138.16999999999999"/>
    <n v="10"/>
    <n v="12"/>
    <x v="2"/>
    <x v="1"/>
    <n v="1"/>
    <x v="2212"/>
    <n v="1"/>
    <n v="276.33999999999997"/>
    <n v="27.633999999999997"/>
    <n v="248.70599999999999"/>
    <n v="29.844719999999999"/>
    <n v="278.55072000000001"/>
    <n v="1"/>
  </r>
  <r>
    <s v="ORD102214"/>
    <x v="100"/>
    <x v="1632"/>
    <s v="Chandigarh"/>
    <x v="4"/>
    <n v="160017"/>
    <s v="MED011"/>
    <x v="23"/>
    <x v="1"/>
    <s v="Cipla"/>
    <s v="No"/>
    <n v="3"/>
    <n v="24.59"/>
    <n v="0"/>
    <n v="18"/>
    <x v="4"/>
    <x v="1"/>
    <n v="1"/>
    <x v="2213"/>
    <n v="1"/>
    <n v="73.77"/>
    <n v="0"/>
    <n v="73.77"/>
    <n v="13.278599999999999"/>
    <n v="87.048599999999993"/>
    <n v="1"/>
  </r>
  <r>
    <s v="ORD102215"/>
    <x v="149"/>
    <x v="1625"/>
    <s v="Bengaluru"/>
    <x v="8"/>
    <n v="560100"/>
    <s v="MED002"/>
    <x v="22"/>
    <x v="2"/>
    <s v="Micro Labs"/>
    <s v="No"/>
    <n v="2"/>
    <n v="30.18"/>
    <n v="10"/>
    <n v="5"/>
    <x v="1"/>
    <x v="0"/>
    <n v="1"/>
    <x v="2214"/>
    <n v="1"/>
    <n v="60.36"/>
    <n v="6.0360000000000005"/>
    <n v="54.323999999999998"/>
    <n v="2.7162000000000002"/>
    <n v="57.040199999999999"/>
    <n v="1"/>
  </r>
  <r>
    <s v="ORD102216"/>
    <x v="224"/>
    <x v="1365"/>
    <s v="Chennai"/>
    <x v="7"/>
    <n v="600100"/>
    <s v="MED018"/>
    <x v="14"/>
    <x v="8"/>
    <s v="Mankind"/>
    <s v="No"/>
    <n v="4"/>
    <n v="113.64"/>
    <n v="15"/>
    <n v="12"/>
    <x v="0"/>
    <x v="2"/>
    <n v="1"/>
    <x v="2215"/>
    <n v="1"/>
    <n v="454.56"/>
    <n v="68.183999999999997"/>
    <n v="386.37599999999998"/>
    <n v="46.365119999999997"/>
    <n v="432.74111999999997"/>
    <n v="2"/>
  </r>
  <r>
    <s v="ORD102217"/>
    <x v="592"/>
    <x v="1633"/>
    <s v="Mumbai"/>
    <x v="3"/>
    <n v="400093"/>
    <s v="MED016"/>
    <x v="17"/>
    <x v="11"/>
    <s v="Emcure"/>
    <s v="No"/>
    <n v="2"/>
    <n v="99.37"/>
    <n v="15"/>
    <n v="12"/>
    <x v="1"/>
    <x v="0"/>
    <n v="1"/>
    <x v="2216"/>
    <n v="1"/>
    <n v="198.74"/>
    <n v="29.811000000000003"/>
    <n v="168.929"/>
    <n v="20.27148"/>
    <n v="189.20048"/>
    <n v="0"/>
  </r>
  <r>
    <s v="ORD102217"/>
    <x v="138"/>
    <x v="1634"/>
    <s v="Lucknow"/>
    <x v="9"/>
    <n v="226016"/>
    <s v="MED011"/>
    <x v="23"/>
    <x v="1"/>
    <s v="Cipla"/>
    <s v="No"/>
    <n v="5"/>
    <n v="23.03"/>
    <n v="10"/>
    <n v="18"/>
    <x v="0"/>
    <x v="1"/>
    <n v="1"/>
    <x v="2217"/>
    <n v="1"/>
    <n v="115.15"/>
    <n v="11.515000000000001"/>
    <n v="103.63500000000001"/>
    <n v="18.654299999999999"/>
    <n v="122.2893"/>
    <n v="3"/>
  </r>
  <r>
    <s v="ORD102219"/>
    <x v="248"/>
    <x v="733"/>
    <s v="Chennai"/>
    <x v="7"/>
    <n v="600018"/>
    <s v="MED004"/>
    <x v="5"/>
    <x v="5"/>
    <s v="Sun Pharma"/>
    <s v="Yes"/>
    <n v="2"/>
    <n v="106.24"/>
    <n v="15"/>
    <n v="18"/>
    <x v="1"/>
    <x v="2"/>
    <n v="1"/>
    <x v="2218"/>
    <n v="1"/>
    <n v="212.48"/>
    <n v="31.872"/>
    <n v="180.608"/>
    <n v="32.509439999999998"/>
    <n v="213.11743999999999"/>
    <n v="1"/>
  </r>
  <r>
    <s v="ORD102220"/>
    <x v="162"/>
    <x v="1598"/>
    <s v="Delhi"/>
    <x v="0"/>
    <n v="110029"/>
    <s v="MED016"/>
    <x v="17"/>
    <x v="11"/>
    <s v="Emcure"/>
    <s v="No"/>
    <n v="2"/>
    <n v="97.97"/>
    <n v="0"/>
    <n v="12"/>
    <x v="0"/>
    <x v="1"/>
    <n v="1"/>
    <x v="2219"/>
    <n v="1"/>
    <n v="195.94"/>
    <n v="0"/>
    <n v="195.94"/>
    <n v="23.512799999999999"/>
    <n v="219.4528"/>
    <n v="5"/>
  </r>
  <r>
    <s v="ORD102221"/>
    <x v="411"/>
    <x v="735"/>
    <s v="Chandigarh"/>
    <x v="4"/>
    <n v="160036"/>
    <s v="MED006"/>
    <x v="18"/>
    <x v="10"/>
    <s v="USV"/>
    <s v="Yes"/>
    <n v="5"/>
    <n v="41.38"/>
    <n v="5"/>
    <n v="12"/>
    <x v="5"/>
    <x v="1"/>
    <n v="1"/>
    <x v="2220"/>
    <n v="1"/>
    <n v="206.9"/>
    <n v="10.345000000000001"/>
    <n v="196.55500000000001"/>
    <n v="23.586599999999997"/>
    <n v="220.14160000000001"/>
    <n v="3"/>
  </r>
  <r>
    <s v="ORD102222"/>
    <x v="467"/>
    <x v="949"/>
    <s v="Hyderabad"/>
    <x v="1"/>
    <n v="500081"/>
    <s v="MED007"/>
    <x v="15"/>
    <x v="10"/>
    <s v="Sanofi"/>
    <s v="Yes"/>
    <n v="2"/>
    <n v="69.849999999999994"/>
    <n v="10"/>
    <n v="5"/>
    <x v="4"/>
    <x v="3"/>
    <n v="1"/>
    <x v="2221"/>
    <n v="1"/>
    <n v="139.69999999999999"/>
    <n v="13.97"/>
    <n v="125.72999999999999"/>
    <n v="6.2865000000000002"/>
    <n v="132.01649999999998"/>
    <n v="1"/>
  </r>
  <r>
    <s v="ORD102223"/>
    <x v="579"/>
    <x v="1150"/>
    <s v="Gurugram"/>
    <x v="11"/>
    <n v="122016"/>
    <s v="MED009"/>
    <x v="21"/>
    <x v="6"/>
    <s v="Glenmark"/>
    <s v="Yes"/>
    <n v="2"/>
    <n v="78.05"/>
    <n v="10"/>
    <n v="12"/>
    <x v="2"/>
    <x v="1"/>
    <n v="1"/>
    <x v="2222"/>
    <n v="1"/>
    <n v="156.1"/>
    <n v="15.61"/>
    <n v="140.49"/>
    <n v="16.858800000000002"/>
    <n v="157.34880000000001"/>
    <n v="3"/>
  </r>
  <r>
    <s v="ORD102224"/>
    <x v="626"/>
    <x v="1635"/>
    <s v="Noida"/>
    <x v="9"/>
    <n v="201301"/>
    <s v="MED027"/>
    <x v="12"/>
    <x v="9"/>
    <s v="Mankind"/>
    <s v="No"/>
    <n v="2"/>
    <n v="91.84"/>
    <n v="10"/>
    <n v="12"/>
    <x v="1"/>
    <x v="1"/>
    <n v="1"/>
    <x v="2223"/>
    <n v="1"/>
    <n v="183.68"/>
    <n v="18.368000000000002"/>
    <n v="165.31200000000001"/>
    <n v="19.837440000000001"/>
    <n v="185.14944000000003"/>
    <n v="3"/>
  </r>
  <r>
    <s v="ORD102225"/>
    <x v="498"/>
    <x v="1636"/>
    <s v="Indore"/>
    <x v="2"/>
    <n v="452010"/>
    <s v="MED025"/>
    <x v="27"/>
    <x v="0"/>
    <s v="Blue Cross"/>
    <s v="Yes"/>
    <n v="5"/>
    <n v="58.78"/>
    <n v="10"/>
    <n v="18"/>
    <x v="5"/>
    <x v="2"/>
    <n v="1"/>
    <x v="2224"/>
    <n v="1"/>
    <n v="293.89999999999998"/>
    <n v="29.39"/>
    <n v="264.51"/>
    <n v="47.611800000000002"/>
    <n v="312.12180000000001"/>
    <n v="2"/>
  </r>
  <r>
    <s v="ORD102225"/>
    <x v="51"/>
    <x v="334"/>
    <s v="Hyderabad"/>
    <x v="1"/>
    <n v="500090"/>
    <s v="MED009"/>
    <x v="21"/>
    <x v="6"/>
    <s v="Glenmark"/>
    <s v="Yes"/>
    <n v="1"/>
    <n v="96.78"/>
    <n v="5"/>
    <n v="5"/>
    <x v="0"/>
    <x v="2"/>
    <n v="1"/>
    <x v="2225"/>
    <n v="1"/>
    <n v="96.78"/>
    <n v="4.8389999999999995"/>
    <n v="91.941000000000003"/>
    <n v="4.5970500000000003"/>
    <n v="96.538049999999998"/>
    <n v="1"/>
  </r>
  <r>
    <s v="ORD102227"/>
    <x v="393"/>
    <x v="1637"/>
    <s v="Noida"/>
    <x v="9"/>
    <n v="201307"/>
    <s v="MED026"/>
    <x v="20"/>
    <x v="9"/>
    <s v="Cipla"/>
    <s v="No"/>
    <n v="1"/>
    <n v="213.12"/>
    <n v="5"/>
    <n v="5"/>
    <x v="1"/>
    <x v="2"/>
    <n v="1"/>
    <x v="2226"/>
    <n v="1"/>
    <n v="213.12"/>
    <n v="10.655999999999999"/>
    <n v="202.464"/>
    <n v="10.123199999999999"/>
    <n v="212.5872"/>
    <n v="0"/>
  </r>
  <r>
    <s v="ORD102228"/>
    <x v="194"/>
    <x v="1489"/>
    <s v="Surat"/>
    <x v="6"/>
    <n v="395007"/>
    <s v="MED013"/>
    <x v="16"/>
    <x v="3"/>
    <s v="Himalaya"/>
    <s v="No"/>
    <n v="1"/>
    <n v="162.05000000000001"/>
    <n v="5"/>
    <n v="5"/>
    <x v="0"/>
    <x v="1"/>
    <n v="1"/>
    <x v="2227"/>
    <n v="1"/>
    <n v="162.05000000000001"/>
    <n v="8.1024999999999991"/>
    <n v="153.94750000000002"/>
    <n v="7.697375000000001"/>
    <n v="161.64487500000001"/>
    <n v="3"/>
  </r>
  <r>
    <s v="ORD102229"/>
    <x v="239"/>
    <x v="1638"/>
    <s v="Chennai"/>
    <x v="7"/>
    <n v="600018"/>
    <s v="MED011"/>
    <x v="23"/>
    <x v="1"/>
    <s v="Cipla"/>
    <s v="No"/>
    <n v="4"/>
    <n v="22.79"/>
    <n v="5"/>
    <n v="5"/>
    <x v="5"/>
    <x v="1"/>
    <n v="1"/>
    <x v="2228"/>
    <n v="1"/>
    <n v="91.16"/>
    <n v="4.5579999999999998"/>
    <n v="86.602000000000004"/>
    <n v="4.3300999999999998"/>
    <n v="90.932100000000005"/>
    <n v="2"/>
  </r>
  <r>
    <s v="ORD102230"/>
    <x v="55"/>
    <x v="1639"/>
    <s v="Chandigarh"/>
    <x v="4"/>
    <n v="160001"/>
    <s v="MED007"/>
    <x v="15"/>
    <x v="10"/>
    <s v="Sanofi"/>
    <s v="Yes"/>
    <n v="2"/>
    <n v="73.97"/>
    <n v="0"/>
    <n v="18"/>
    <x v="2"/>
    <x v="2"/>
    <n v="1"/>
    <x v="2229"/>
    <n v="1"/>
    <n v="147.94"/>
    <n v="0"/>
    <n v="147.94"/>
    <n v="26.629200000000001"/>
    <n v="174.5692"/>
    <n v="0"/>
  </r>
  <r>
    <s v="ORD102231"/>
    <x v="71"/>
    <x v="138"/>
    <s v="Kolkata"/>
    <x v="10"/>
    <n v="700091"/>
    <s v="MED022"/>
    <x v="25"/>
    <x v="7"/>
    <s v="Himalaya"/>
    <s v="No"/>
    <n v="5"/>
    <n v="183.69"/>
    <n v="10"/>
    <n v="5"/>
    <x v="5"/>
    <x v="1"/>
    <n v="1"/>
    <x v="2230"/>
    <n v="1"/>
    <n v="918.45"/>
    <n v="91.844999999999999"/>
    <n v="826.60500000000002"/>
    <n v="41.330249999999999"/>
    <n v="867.93525"/>
    <n v="3"/>
  </r>
  <r>
    <s v="ORD102232"/>
    <x v="479"/>
    <x v="1208"/>
    <s v="Lucknow"/>
    <x v="9"/>
    <n v="226021"/>
    <s v="MED023"/>
    <x v="8"/>
    <x v="7"/>
    <s v="Lacto Calamine"/>
    <s v="No"/>
    <n v="1"/>
    <n v="341.49"/>
    <n v="5"/>
    <n v="18"/>
    <x v="3"/>
    <x v="1"/>
    <n v="1"/>
    <x v="2231"/>
    <n v="1"/>
    <n v="341.49"/>
    <n v="17.0745"/>
    <n v="324.41550000000001"/>
    <n v="58.39479"/>
    <n v="382.81029000000001"/>
    <n v="2"/>
  </r>
  <r>
    <s v="ORD102233"/>
    <x v="22"/>
    <x v="398"/>
    <s v="Noida"/>
    <x v="9"/>
    <n v="201304"/>
    <s v="MED014"/>
    <x v="19"/>
    <x v="3"/>
    <s v="Abbott"/>
    <s v="No"/>
    <n v="1"/>
    <n v="129.77000000000001"/>
    <n v="0"/>
    <n v="12"/>
    <x v="4"/>
    <x v="1"/>
    <n v="1"/>
    <x v="2232"/>
    <n v="1"/>
    <n v="129.77000000000001"/>
    <n v="0"/>
    <n v="129.77000000000001"/>
    <n v="15.572400000000002"/>
    <n v="145.3424"/>
    <n v="3"/>
  </r>
  <r>
    <s v="ORD102234"/>
    <x v="13"/>
    <x v="1640"/>
    <s v="Gurugram"/>
    <x v="11"/>
    <n v="122018"/>
    <s v="MED025"/>
    <x v="27"/>
    <x v="0"/>
    <s v="Blue Cross"/>
    <s v="Yes"/>
    <n v="3"/>
    <n v="65.75"/>
    <n v="5"/>
    <n v="12"/>
    <x v="1"/>
    <x v="1"/>
    <n v="1"/>
    <x v="2233"/>
    <n v="1"/>
    <n v="197.25"/>
    <n v="9.8625000000000007"/>
    <n v="187.38749999999999"/>
    <n v="22.486499999999996"/>
    <n v="209.874"/>
    <n v="2"/>
  </r>
  <r>
    <s v="ORD102235"/>
    <x v="33"/>
    <x v="781"/>
    <s v="Noida"/>
    <x v="9"/>
    <n v="201304"/>
    <s v="MED004"/>
    <x v="5"/>
    <x v="5"/>
    <s v="Sun Pharma"/>
    <s v="Yes"/>
    <n v="2"/>
    <n v="115.07"/>
    <n v="5"/>
    <n v="18"/>
    <x v="2"/>
    <x v="1"/>
    <n v="1"/>
    <x v="2234"/>
    <n v="1"/>
    <n v="230.14"/>
    <n v="11.506999999999998"/>
    <n v="218.63299999999998"/>
    <n v="39.353939999999994"/>
    <n v="257.98694"/>
    <n v="3"/>
  </r>
  <r>
    <s v="ORD102235"/>
    <x v="166"/>
    <x v="1641"/>
    <s v="Gurugram"/>
    <x v="11"/>
    <n v="122009"/>
    <s v="MED013"/>
    <x v="16"/>
    <x v="3"/>
    <s v="Himalaya"/>
    <s v="No"/>
    <n v="1"/>
    <n v="144.96"/>
    <n v="5"/>
    <n v="12"/>
    <x v="5"/>
    <x v="1"/>
    <n v="1"/>
    <x v="2235"/>
    <n v="1"/>
    <n v="144.96"/>
    <n v="7.2480000000000011"/>
    <n v="137.71200000000002"/>
    <n v="16.525440000000003"/>
    <n v="154.23744000000002"/>
    <n v="2"/>
  </r>
  <r>
    <s v="ORD102237"/>
    <x v="454"/>
    <x v="1642"/>
    <s v="Bengaluru"/>
    <x v="8"/>
    <n v="560066"/>
    <s v="MED022"/>
    <x v="25"/>
    <x v="7"/>
    <s v="Himalaya"/>
    <s v="No"/>
    <n v="1"/>
    <n v="182.07"/>
    <n v="5"/>
    <n v="5"/>
    <x v="3"/>
    <x v="1"/>
    <n v="1"/>
    <x v="2236"/>
    <n v="1"/>
    <n v="182.07"/>
    <n v="9.1034999999999986"/>
    <n v="172.9665"/>
    <n v="8.6483249999999998"/>
    <n v="181.614825"/>
    <n v="3"/>
  </r>
  <r>
    <s v="ORD102237"/>
    <x v="341"/>
    <x v="1443"/>
    <s v="Lucknow"/>
    <x v="9"/>
    <n v="226016"/>
    <s v="MED029"/>
    <x v="10"/>
    <x v="8"/>
    <s v="Sun Pharma"/>
    <s v="Yes"/>
    <n v="2"/>
    <n v="86.43"/>
    <n v="5"/>
    <n v="5"/>
    <x v="3"/>
    <x v="1"/>
    <n v="1"/>
    <x v="2237"/>
    <n v="1"/>
    <n v="172.86"/>
    <n v="8.6430000000000007"/>
    <n v="164.21700000000001"/>
    <n v="8.2108500000000006"/>
    <n v="172.42785000000001"/>
    <n v="1"/>
  </r>
  <r>
    <s v="ORD102239"/>
    <x v="345"/>
    <x v="1643"/>
    <s v="Delhi"/>
    <x v="0"/>
    <n v="110024"/>
    <s v="MED028"/>
    <x v="3"/>
    <x v="3"/>
    <s v="Abbott"/>
    <s v="No"/>
    <n v="2"/>
    <n v="123.28"/>
    <n v="10"/>
    <n v="18"/>
    <x v="0"/>
    <x v="3"/>
    <n v="1"/>
    <x v="2238"/>
    <n v="1"/>
    <n v="246.56"/>
    <n v="24.655999999999999"/>
    <n v="221.904"/>
    <n v="39.942720000000001"/>
    <n v="261.84672"/>
    <n v="1"/>
  </r>
  <r>
    <s v="ORD102240"/>
    <x v="185"/>
    <x v="535"/>
    <s v="Noida"/>
    <x v="9"/>
    <n v="201304"/>
    <s v="MED003"/>
    <x v="6"/>
    <x v="4"/>
    <s v="Dr. Reddy's"/>
    <s v="No"/>
    <n v="3"/>
    <n v="28.97"/>
    <n v="10"/>
    <n v="12"/>
    <x v="1"/>
    <x v="3"/>
    <n v="1"/>
    <x v="2239"/>
    <n v="1"/>
    <n v="86.91"/>
    <n v="8.6909999999999989"/>
    <n v="78.218999999999994"/>
    <n v="9.3862799999999993"/>
    <n v="87.605279999999993"/>
    <n v="2"/>
  </r>
  <r>
    <s v="ORD102241"/>
    <x v="311"/>
    <x v="1644"/>
    <s v="Indore"/>
    <x v="2"/>
    <n v="452001"/>
    <s v="MED014"/>
    <x v="19"/>
    <x v="3"/>
    <s v="Abbott"/>
    <s v="No"/>
    <n v="1"/>
    <n v="140.38999999999999"/>
    <n v="10"/>
    <n v="12"/>
    <x v="4"/>
    <x v="1"/>
    <n v="1"/>
    <x v="2240"/>
    <n v="1"/>
    <n v="140.38999999999999"/>
    <n v="14.038999999999998"/>
    <n v="126.35099999999998"/>
    <n v="15.162119999999998"/>
    <n v="141.51311999999999"/>
    <n v="1"/>
  </r>
  <r>
    <s v="ORD102242"/>
    <x v="580"/>
    <x v="1003"/>
    <s v="Kolkata"/>
    <x v="10"/>
    <n v="700102"/>
    <s v="MED003"/>
    <x v="6"/>
    <x v="4"/>
    <s v="Dr. Reddy's"/>
    <s v="No"/>
    <n v="3"/>
    <n v="26.92"/>
    <n v="0"/>
    <n v="12"/>
    <x v="1"/>
    <x v="1"/>
    <n v="1"/>
    <x v="2241"/>
    <n v="1"/>
    <n v="80.760000000000005"/>
    <n v="0"/>
    <n v="80.760000000000005"/>
    <n v="9.691200000000002"/>
    <n v="90.4512"/>
    <n v="2"/>
  </r>
  <r>
    <s v="ORD102243"/>
    <x v="456"/>
    <x v="992"/>
    <s v="Kolkata"/>
    <x v="10"/>
    <n v="700091"/>
    <s v="MED002"/>
    <x v="22"/>
    <x v="2"/>
    <s v="Micro Labs"/>
    <s v="No"/>
    <n v="1"/>
    <n v="35.18"/>
    <n v="5"/>
    <n v="5"/>
    <x v="1"/>
    <x v="1"/>
    <n v="1"/>
    <x v="2242"/>
    <n v="1"/>
    <n v="35.18"/>
    <n v="1.7590000000000001"/>
    <n v="33.420999999999999"/>
    <n v="1.6710499999999999"/>
    <n v="35.09205"/>
    <n v="3"/>
  </r>
  <r>
    <s v="ORD102244"/>
    <x v="276"/>
    <x v="1466"/>
    <s v="Delhi"/>
    <x v="0"/>
    <n v="110044"/>
    <s v="MED005"/>
    <x v="11"/>
    <x v="5"/>
    <s v="Cipla"/>
    <s v="Yes"/>
    <n v="3"/>
    <n v="106.35"/>
    <n v="0"/>
    <n v="18"/>
    <x v="4"/>
    <x v="1"/>
    <n v="1"/>
    <x v="2243"/>
    <n v="1"/>
    <n v="319.04999999999995"/>
    <n v="0"/>
    <n v="319.04999999999995"/>
    <n v="57.428999999999995"/>
    <n v="376.47899999999993"/>
    <n v="2"/>
  </r>
  <r>
    <s v="ORD102245"/>
    <x v="462"/>
    <x v="615"/>
    <s v="Delhi"/>
    <x v="0"/>
    <n v="110001"/>
    <s v="MED028"/>
    <x v="3"/>
    <x v="3"/>
    <s v="Abbott"/>
    <s v="No"/>
    <n v="1"/>
    <n v="98.1"/>
    <n v="0"/>
    <n v="5"/>
    <x v="3"/>
    <x v="1"/>
    <n v="1"/>
    <x v="2244"/>
    <n v="1"/>
    <n v="98.1"/>
    <n v="0"/>
    <n v="98.1"/>
    <n v="4.9050000000000002"/>
    <n v="103.005"/>
    <n v="3"/>
  </r>
  <r>
    <s v="ORD102246"/>
    <x v="551"/>
    <x v="1645"/>
    <s v="Bengaluru"/>
    <x v="8"/>
    <n v="560038"/>
    <s v="MED001"/>
    <x v="2"/>
    <x v="2"/>
    <s v="Cipla"/>
    <s v="No"/>
    <n v="2"/>
    <n v="29.15"/>
    <n v="10"/>
    <n v="12"/>
    <x v="5"/>
    <x v="3"/>
    <n v="1"/>
    <x v="2245"/>
    <n v="1"/>
    <n v="58.3"/>
    <n v="5.83"/>
    <n v="52.47"/>
    <n v="6.2964000000000002"/>
    <n v="58.766399999999997"/>
    <n v="1"/>
  </r>
  <r>
    <s v="ORD102247"/>
    <x v="661"/>
    <x v="436"/>
    <s v="Indore"/>
    <x v="2"/>
    <n v="452001"/>
    <s v="MED004"/>
    <x v="5"/>
    <x v="5"/>
    <s v="Sun Pharma"/>
    <s v="Yes"/>
    <n v="2"/>
    <n v="121.28"/>
    <n v="15"/>
    <n v="5"/>
    <x v="5"/>
    <x v="0"/>
    <n v="1"/>
    <x v="2246"/>
    <n v="1"/>
    <n v="242.56"/>
    <n v="36.384"/>
    <n v="206.17599999999999"/>
    <n v="10.308799999999998"/>
    <n v="216.48479999999998"/>
    <n v="2"/>
  </r>
  <r>
    <s v="ORD102247"/>
    <x v="678"/>
    <x v="1646"/>
    <s v="Surat"/>
    <x v="6"/>
    <n v="395007"/>
    <s v="MED027"/>
    <x v="12"/>
    <x v="9"/>
    <s v="Mankind"/>
    <s v="No"/>
    <n v="5"/>
    <n v="107.57"/>
    <n v="10"/>
    <n v="5"/>
    <x v="3"/>
    <x v="1"/>
    <n v="1"/>
    <x v="2247"/>
    <n v="1"/>
    <n v="537.84999999999991"/>
    <n v="53.784999999999989"/>
    <n v="484.06499999999994"/>
    <n v="24.203249999999997"/>
    <n v="508.26824999999997"/>
    <n v="2"/>
  </r>
  <r>
    <s v="ORD102247"/>
    <x v="644"/>
    <x v="1647"/>
    <s v="Jaipur"/>
    <x v="5"/>
    <n v="302001"/>
    <s v="MED020"/>
    <x v="4"/>
    <x v="4"/>
    <s v="Dr. Reddy's"/>
    <s v="Yes"/>
    <n v="1"/>
    <n v="52.64"/>
    <n v="5"/>
    <n v="12"/>
    <x v="0"/>
    <x v="1"/>
    <n v="1"/>
    <x v="2248"/>
    <n v="1"/>
    <n v="52.64"/>
    <n v="2.6319999999999997"/>
    <n v="50.008000000000003"/>
    <n v="6.0009600000000001"/>
    <n v="56.008960000000002"/>
    <n v="1"/>
  </r>
  <r>
    <s v="ORD102250"/>
    <x v="251"/>
    <x v="794"/>
    <s v="Jaipur"/>
    <x v="5"/>
    <n v="302019"/>
    <s v="MED020"/>
    <x v="4"/>
    <x v="4"/>
    <s v="Dr. Reddy's"/>
    <s v="Yes"/>
    <n v="1"/>
    <n v="57.74"/>
    <n v="5"/>
    <n v="5"/>
    <x v="4"/>
    <x v="0"/>
    <n v="1"/>
    <x v="2249"/>
    <n v="1"/>
    <n v="57.74"/>
    <n v="2.887"/>
    <n v="54.853000000000002"/>
    <n v="2.7426499999999998"/>
    <n v="57.595649999999999"/>
    <n v="2"/>
  </r>
  <r>
    <s v="ORD102251"/>
    <x v="440"/>
    <x v="1648"/>
    <s v="Lucknow"/>
    <x v="9"/>
    <n v="226001"/>
    <s v="MED026"/>
    <x v="20"/>
    <x v="9"/>
    <s v="Cipla"/>
    <s v="No"/>
    <n v="2"/>
    <n v="174.86"/>
    <n v="5"/>
    <n v="12"/>
    <x v="4"/>
    <x v="0"/>
    <n v="1"/>
    <x v="2250"/>
    <n v="1"/>
    <n v="349.72"/>
    <n v="17.486000000000001"/>
    <n v="332.23400000000004"/>
    <n v="39.868080000000006"/>
    <n v="372.10208000000006"/>
    <n v="2"/>
  </r>
  <r>
    <s v="ORD102252"/>
    <x v="297"/>
    <x v="1649"/>
    <s v="Kolkata"/>
    <x v="10"/>
    <n v="700001"/>
    <s v="MED004"/>
    <x v="5"/>
    <x v="5"/>
    <s v="Sun Pharma"/>
    <s v="Yes"/>
    <n v="3"/>
    <n v="121.76"/>
    <n v="5"/>
    <n v="12"/>
    <x v="1"/>
    <x v="1"/>
    <n v="1"/>
    <x v="2251"/>
    <n v="1"/>
    <n v="365.28000000000003"/>
    <n v="18.263999999999999"/>
    <n v="347.01600000000002"/>
    <n v="41.641919999999999"/>
    <n v="388.65791999999999"/>
    <n v="1"/>
  </r>
  <r>
    <s v="ORD102253"/>
    <x v="7"/>
    <x v="163"/>
    <s v="Gurugram"/>
    <x v="11"/>
    <n v="122001"/>
    <s v="MED014"/>
    <x v="19"/>
    <x v="3"/>
    <s v="Abbott"/>
    <s v="No"/>
    <n v="4"/>
    <n v="143.5"/>
    <n v="0"/>
    <n v="5"/>
    <x v="4"/>
    <x v="2"/>
    <n v="1"/>
    <x v="2252"/>
    <n v="1"/>
    <n v="574"/>
    <n v="0"/>
    <n v="574"/>
    <n v="28.7"/>
    <n v="602.70000000000005"/>
    <n v="5"/>
  </r>
  <r>
    <s v="ORD102253"/>
    <x v="474"/>
    <x v="713"/>
    <s v="Chandigarh"/>
    <x v="4"/>
    <n v="160022"/>
    <s v="MED001"/>
    <x v="2"/>
    <x v="2"/>
    <s v="Cipla"/>
    <s v="No"/>
    <n v="1"/>
    <n v="28.27"/>
    <n v="10"/>
    <n v="5"/>
    <x v="1"/>
    <x v="1"/>
    <n v="1"/>
    <x v="2253"/>
    <n v="1"/>
    <n v="28.27"/>
    <n v="2.827"/>
    <n v="25.442999999999998"/>
    <n v="1.2721499999999999"/>
    <n v="26.715149999999998"/>
    <n v="3"/>
  </r>
  <r>
    <s v="ORD102255"/>
    <x v="369"/>
    <x v="657"/>
    <s v="Jaipur"/>
    <x v="5"/>
    <n v="302001"/>
    <s v="MED015"/>
    <x v="24"/>
    <x v="11"/>
    <s v="Abbott"/>
    <s v="No"/>
    <n v="2"/>
    <n v="47.08"/>
    <n v="0"/>
    <n v="5"/>
    <x v="2"/>
    <x v="1"/>
    <n v="1"/>
    <x v="2254"/>
    <n v="1"/>
    <n v="94.16"/>
    <n v="0"/>
    <n v="94.16"/>
    <n v="4.7079999999999993"/>
    <n v="98.867999999999995"/>
    <n v="6"/>
  </r>
  <r>
    <s v="ORD102256"/>
    <x v="248"/>
    <x v="750"/>
    <s v="Lucknow"/>
    <x v="9"/>
    <n v="226016"/>
    <s v="MED009"/>
    <x v="21"/>
    <x v="6"/>
    <s v="Glenmark"/>
    <s v="Yes"/>
    <n v="1"/>
    <n v="86.36"/>
    <n v="5"/>
    <n v="18"/>
    <x v="2"/>
    <x v="1"/>
    <n v="1"/>
    <x v="2255"/>
    <n v="1"/>
    <n v="86.36"/>
    <n v="4.3180000000000005"/>
    <n v="82.042000000000002"/>
    <n v="14.767560000000001"/>
    <n v="96.809560000000005"/>
    <n v="2"/>
  </r>
  <r>
    <s v="ORD102257"/>
    <x v="245"/>
    <x v="1612"/>
    <s v="Surat"/>
    <x v="6"/>
    <n v="395001"/>
    <s v="MED015"/>
    <x v="24"/>
    <x v="11"/>
    <s v="Abbott"/>
    <s v="No"/>
    <n v="2"/>
    <n v="46.38"/>
    <n v="5"/>
    <n v="12"/>
    <x v="3"/>
    <x v="0"/>
    <n v="1"/>
    <x v="2256"/>
    <n v="1"/>
    <n v="92.76"/>
    <n v="4.6379999999999999"/>
    <n v="88.122"/>
    <n v="10.574639999999999"/>
    <n v="98.696640000000002"/>
    <n v="2"/>
  </r>
  <r>
    <s v="ORD102258"/>
    <x v="608"/>
    <x v="1650"/>
    <s v="Noida"/>
    <x v="9"/>
    <n v="201307"/>
    <s v="MED013"/>
    <x v="16"/>
    <x v="3"/>
    <s v="Himalaya"/>
    <s v="No"/>
    <n v="2"/>
    <n v="159.36000000000001"/>
    <n v="5"/>
    <n v="5"/>
    <x v="2"/>
    <x v="1"/>
    <n v="1"/>
    <x v="2257"/>
    <n v="1"/>
    <n v="318.72000000000003"/>
    <n v="15.936000000000002"/>
    <n v="302.78400000000005"/>
    <n v="15.139200000000002"/>
    <n v="317.92320000000007"/>
    <n v="2"/>
  </r>
  <r>
    <s v="ORD102259"/>
    <x v="255"/>
    <x v="1651"/>
    <s v="Ahmedabad"/>
    <x v="6"/>
    <n v="380054"/>
    <s v="MED009"/>
    <x v="21"/>
    <x v="6"/>
    <s v="Glenmark"/>
    <s v="Yes"/>
    <n v="2"/>
    <n v="90.74"/>
    <n v="5"/>
    <n v="5"/>
    <x v="3"/>
    <x v="3"/>
    <n v="1"/>
    <x v="2258"/>
    <n v="1"/>
    <n v="181.48"/>
    <n v="9.0739999999999998"/>
    <n v="172.40599999999998"/>
    <n v="8.6202999999999985"/>
    <n v="181.02629999999996"/>
    <n v="1"/>
  </r>
  <r>
    <s v="ORD102259"/>
    <x v="147"/>
    <x v="1652"/>
    <s v="Noida"/>
    <x v="9"/>
    <n v="201304"/>
    <s v="MED023"/>
    <x v="8"/>
    <x v="7"/>
    <s v="Lacto Calamine"/>
    <s v="No"/>
    <n v="2"/>
    <n v="301.39"/>
    <n v="10"/>
    <n v="12"/>
    <x v="2"/>
    <x v="1"/>
    <n v="1"/>
    <x v="2259"/>
    <n v="1"/>
    <n v="602.78"/>
    <n v="60.277999999999992"/>
    <n v="542.50199999999995"/>
    <n v="65.100239999999999"/>
    <n v="607.60223999999994"/>
    <n v="3"/>
  </r>
  <r>
    <s v="ORD102261"/>
    <x v="257"/>
    <x v="1653"/>
    <s v="Bengaluru"/>
    <x v="8"/>
    <n v="560034"/>
    <s v="MED006"/>
    <x v="18"/>
    <x v="10"/>
    <s v="USV"/>
    <s v="Yes"/>
    <n v="1"/>
    <n v="43.97"/>
    <n v="5"/>
    <n v="5"/>
    <x v="2"/>
    <x v="3"/>
    <n v="1"/>
    <x v="2260"/>
    <n v="1"/>
    <n v="43.97"/>
    <n v="2.1985000000000001"/>
    <n v="41.771499999999996"/>
    <n v="2.0885750000000001"/>
    <n v="43.860074999999995"/>
    <n v="0"/>
  </r>
  <r>
    <s v="ORD102262"/>
    <x v="425"/>
    <x v="1654"/>
    <s v="Hyderabad"/>
    <x v="1"/>
    <n v="500090"/>
    <s v="MED019"/>
    <x v="26"/>
    <x v="8"/>
    <s v="Cipla"/>
    <s v="No"/>
    <n v="6"/>
    <n v="148.4"/>
    <n v="5"/>
    <n v="5"/>
    <x v="2"/>
    <x v="2"/>
    <n v="1"/>
    <x v="2261"/>
    <n v="1"/>
    <n v="890.40000000000009"/>
    <n v="44.52"/>
    <n v="845.88000000000011"/>
    <n v="42.294000000000004"/>
    <n v="888.17400000000009"/>
    <n v="1"/>
  </r>
  <r>
    <s v="ORD102263"/>
    <x v="57"/>
    <x v="1655"/>
    <s v="Kolkata"/>
    <x v="10"/>
    <n v="700019"/>
    <s v="MED030"/>
    <x v="28"/>
    <x v="8"/>
    <s v="Cipla"/>
    <s v="Yes"/>
    <n v="3"/>
    <n v="324.99"/>
    <n v="5"/>
    <n v="12"/>
    <x v="4"/>
    <x v="1"/>
    <n v="1"/>
    <x v="2262"/>
    <n v="1"/>
    <n v="974.97"/>
    <n v="48.748500000000007"/>
    <n v="926.22149999999999"/>
    <n v="111.14658"/>
    <n v="1037.36808"/>
    <n v="5"/>
  </r>
  <r>
    <s v="ORD102264"/>
    <x v="22"/>
    <x v="1656"/>
    <s v="Surat"/>
    <x v="6"/>
    <n v="395003"/>
    <s v="MED023"/>
    <x v="8"/>
    <x v="7"/>
    <s v="Lacto Calamine"/>
    <s v="No"/>
    <n v="1"/>
    <n v="321.32"/>
    <n v="15"/>
    <n v="18"/>
    <x v="0"/>
    <x v="1"/>
    <n v="1"/>
    <x v="2263"/>
    <n v="1"/>
    <n v="321.32"/>
    <n v="48.198"/>
    <n v="273.12200000000001"/>
    <n v="49.161960000000001"/>
    <n v="322.28396000000004"/>
    <n v="3"/>
  </r>
  <r>
    <s v="ORD102265"/>
    <x v="593"/>
    <x v="1657"/>
    <s v="Lucknow"/>
    <x v="9"/>
    <n v="226010"/>
    <s v="MED004"/>
    <x v="5"/>
    <x v="5"/>
    <s v="Sun Pharma"/>
    <s v="Yes"/>
    <n v="1"/>
    <n v="126.25"/>
    <n v="0"/>
    <n v="12"/>
    <x v="2"/>
    <x v="1"/>
    <n v="1"/>
    <x v="2264"/>
    <n v="1"/>
    <n v="126.25"/>
    <n v="0"/>
    <n v="126.25"/>
    <n v="15.15"/>
    <n v="141.4"/>
    <n v="4"/>
  </r>
  <r>
    <s v="ORD102266"/>
    <x v="4"/>
    <x v="562"/>
    <s v="Hyderabad"/>
    <x v="1"/>
    <n v="500090"/>
    <s v="MED010"/>
    <x v="13"/>
    <x v="1"/>
    <s v="Sun Pharma"/>
    <s v="Yes"/>
    <n v="2"/>
    <n v="62.93"/>
    <n v="5"/>
    <n v="5"/>
    <x v="0"/>
    <x v="3"/>
    <n v="1"/>
    <x v="2265"/>
    <n v="1"/>
    <n v="125.86"/>
    <n v="6.2929999999999993"/>
    <n v="119.56700000000001"/>
    <n v="5.9783500000000007"/>
    <n v="125.54535000000001"/>
    <n v="2"/>
  </r>
  <r>
    <s v="ORD102267"/>
    <x v="689"/>
    <x v="1658"/>
    <s v="Pune"/>
    <x v="3"/>
    <n v="411045"/>
    <s v="MED027"/>
    <x v="12"/>
    <x v="9"/>
    <s v="Mankind"/>
    <s v="No"/>
    <n v="1"/>
    <n v="92.37"/>
    <n v="15"/>
    <n v="5"/>
    <x v="4"/>
    <x v="0"/>
    <n v="1"/>
    <x v="2266"/>
    <n v="1"/>
    <n v="92.37"/>
    <n v="13.855500000000001"/>
    <n v="78.514499999999998"/>
    <n v="3.9257249999999999"/>
    <n v="82.440224999999998"/>
    <n v="1"/>
  </r>
  <r>
    <s v="ORD102268"/>
    <x v="579"/>
    <x v="1365"/>
    <s v="Mumbai"/>
    <x v="3"/>
    <n v="400076"/>
    <s v="MED007"/>
    <x v="15"/>
    <x v="10"/>
    <s v="Sanofi"/>
    <s v="Yes"/>
    <n v="2"/>
    <n v="70.48"/>
    <n v="0"/>
    <n v="18"/>
    <x v="4"/>
    <x v="1"/>
    <n v="1"/>
    <x v="2267"/>
    <n v="1"/>
    <n v="140.96"/>
    <n v="0"/>
    <n v="140.96"/>
    <n v="25.372800000000002"/>
    <n v="166.33280000000002"/>
    <n v="2"/>
  </r>
  <r>
    <s v="ORD102269"/>
    <x v="307"/>
    <x v="1659"/>
    <s v="Gurugram"/>
    <x v="11"/>
    <n v="122016"/>
    <s v="MED025"/>
    <x v="27"/>
    <x v="0"/>
    <s v="Blue Cross"/>
    <s v="Yes"/>
    <n v="2"/>
    <n v="68.180000000000007"/>
    <n v="10"/>
    <n v="5"/>
    <x v="1"/>
    <x v="3"/>
    <n v="1"/>
    <x v="2268"/>
    <n v="1"/>
    <n v="136.36000000000001"/>
    <n v="13.636000000000001"/>
    <n v="122.72400000000002"/>
    <n v="6.1362000000000014"/>
    <n v="128.86020000000002"/>
    <n v="0"/>
  </r>
  <r>
    <s v="ORD102270"/>
    <x v="549"/>
    <x v="98"/>
    <s v="Kolkata"/>
    <x v="10"/>
    <n v="700091"/>
    <s v="MED029"/>
    <x v="10"/>
    <x v="8"/>
    <s v="Sun Pharma"/>
    <s v="Yes"/>
    <n v="3"/>
    <n v="104.76"/>
    <n v="0"/>
    <n v="12"/>
    <x v="4"/>
    <x v="3"/>
    <n v="1"/>
    <x v="2269"/>
    <n v="1"/>
    <n v="314.28000000000003"/>
    <n v="0"/>
    <n v="314.28000000000003"/>
    <n v="37.713600000000007"/>
    <n v="351.99360000000001"/>
    <n v="2"/>
  </r>
  <r>
    <s v="ORD102270"/>
    <x v="47"/>
    <x v="1660"/>
    <s v="Hyderabad"/>
    <x v="1"/>
    <n v="500090"/>
    <s v="MED018"/>
    <x v="14"/>
    <x v="8"/>
    <s v="Mankind"/>
    <s v="No"/>
    <n v="1"/>
    <n v="108.59"/>
    <n v="10"/>
    <n v="5"/>
    <x v="4"/>
    <x v="1"/>
    <n v="1"/>
    <x v="2270"/>
    <n v="1"/>
    <n v="108.59"/>
    <n v="10.859000000000002"/>
    <n v="97.730999999999995"/>
    <n v="4.8865499999999997"/>
    <n v="102.61754999999999"/>
    <n v="1"/>
  </r>
  <r>
    <s v="ORD102272"/>
    <x v="68"/>
    <x v="1661"/>
    <s v="Chandigarh"/>
    <x v="4"/>
    <n v="160019"/>
    <s v="MED010"/>
    <x v="13"/>
    <x v="1"/>
    <s v="Sun Pharma"/>
    <s v="Yes"/>
    <n v="1"/>
    <n v="77.180000000000007"/>
    <n v="10"/>
    <n v="18"/>
    <x v="3"/>
    <x v="1"/>
    <n v="1"/>
    <x v="2271"/>
    <n v="1"/>
    <n v="77.180000000000007"/>
    <n v="7.7180000000000009"/>
    <n v="69.462000000000003"/>
    <n v="12.503160000000001"/>
    <n v="81.965159999999997"/>
    <n v="2"/>
  </r>
  <r>
    <s v="ORD102272"/>
    <x v="518"/>
    <x v="1662"/>
    <s v="Delhi"/>
    <x v="0"/>
    <n v="110085"/>
    <s v="MED022"/>
    <x v="25"/>
    <x v="7"/>
    <s v="Himalaya"/>
    <s v="No"/>
    <n v="2"/>
    <n v="174.52"/>
    <n v="10"/>
    <n v="5"/>
    <x v="2"/>
    <x v="0"/>
    <n v="1"/>
    <x v="2272"/>
    <n v="1"/>
    <n v="349.04"/>
    <n v="34.904000000000003"/>
    <n v="314.13600000000002"/>
    <n v="15.706800000000001"/>
    <n v="329.84280000000001"/>
    <n v="1"/>
  </r>
  <r>
    <s v="ORD102274"/>
    <x v="580"/>
    <x v="1663"/>
    <s v="Lucknow"/>
    <x v="9"/>
    <n v="226001"/>
    <s v="MED030"/>
    <x v="28"/>
    <x v="8"/>
    <s v="Cipla"/>
    <s v="Yes"/>
    <n v="1"/>
    <n v="322.05"/>
    <n v="10"/>
    <n v="5"/>
    <x v="2"/>
    <x v="0"/>
    <n v="1"/>
    <x v="2273"/>
    <n v="1"/>
    <n v="322.05"/>
    <n v="32.204999999999998"/>
    <n v="289.84500000000003"/>
    <n v="14.492250000000002"/>
    <n v="304.33725000000004"/>
    <n v="2"/>
  </r>
  <r>
    <s v="ORD102275"/>
    <x v="25"/>
    <x v="1664"/>
    <s v="Pune"/>
    <x v="3"/>
    <n v="411045"/>
    <s v="MED021"/>
    <x v="9"/>
    <x v="7"/>
    <s v="Cipla"/>
    <s v="No"/>
    <n v="3"/>
    <n v="90.08"/>
    <n v="5"/>
    <n v="5"/>
    <x v="3"/>
    <x v="1"/>
    <n v="1"/>
    <x v="2274"/>
    <n v="1"/>
    <n v="270.24"/>
    <n v="13.512"/>
    <n v="256.72800000000001"/>
    <n v="12.836400000000001"/>
    <n v="269.56440000000003"/>
    <n v="1"/>
  </r>
  <r>
    <s v="ORD102276"/>
    <x v="690"/>
    <x v="1665"/>
    <s v="Pune"/>
    <x v="3"/>
    <n v="411057"/>
    <s v="MED020"/>
    <x v="4"/>
    <x v="4"/>
    <s v="Dr. Reddy's"/>
    <s v="Yes"/>
    <n v="2"/>
    <n v="57.11"/>
    <n v="0"/>
    <n v="5"/>
    <x v="3"/>
    <x v="3"/>
    <n v="1"/>
    <x v="2275"/>
    <n v="1"/>
    <n v="114.22"/>
    <n v="0"/>
    <n v="114.22"/>
    <n v="5.7110000000000003"/>
    <n v="119.931"/>
    <n v="0"/>
  </r>
  <r>
    <s v="ORD102277"/>
    <x v="335"/>
    <x v="1122"/>
    <s v="Chennai"/>
    <x v="7"/>
    <n v="600100"/>
    <s v="MED027"/>
    <x v="12"/>
    <x v="9"/>
    <s v="Mankind"/>
    <s v="No"/>
    <n v="6"/>
    <n v="103.85"/>
    <n v="5"/>
    <n v="18"/>
    <x v="1"/>
    <x v="1"/>
    <n v="1"/>
    <x v="2276"/>
    <n v="1"/>
    <n v="623.09999999999991"/>
    <n v="31.154999999999994"/>
    <n v="591.94499999999994"/>
    <n v="106.55009999999999"/>
    <n v="698.49509999999987"/>
    <n v="4"/>
  </r>
  <r>
    <s v="ORD102278"/>
    <x v="484"/>
    <x v="1666"/>
    <s v="Indore"/>
    <x v="2"/>
    <n v="452010"/>
    <s v="MED011"/>
    <x v="23"/>
    <x v="1"/>
    <s v="Cipla"/>
    <s v="No"/>
    <n v="1"/>
    <n v="23.9"/>
    <n v="10"/>
    <n v="18"/>
    <x v="2"/>
    <x v="0"/>
    <n v="1"/>
    <x v="2277"/>
    <n v="1"/>
    <n v="23.9"/>
    <n v="2.39"/>
    <n v="21.509999999999998"/>
    <n v="3.8717999999999995"/>
    <n v="25.381799999999998"/>
    <n v="0"/>
  </r>
  <r>
    <s v="ORD102279"/>
    <x v="691"/>
    <x v="1667"/>
    <s v="Hyderabad"/>
    <x v="1"/>
    <n v="500001"/>
    <s v="MED005"/>
    <x v="11"/>
    <x v="5"/>
    <s v="Cipla"/>
    <s v="Yes"/>
    <n v="1"/>
    <n v="89.31"/>
    <n v="5"/>
    <n v="12"/>
    <x v="2"/>
    <x v="1"/>
    <n v="1"/>
    <x v="2278"/>
    <n v="1"/>
    <n v="89.31"/>
    <n v="4.4655000000000005"/>
    <n v="84.844499999999996"/>
    <n v="10.181340000000001"/>
    <n v="95.025840000000002"/>
    <n v="1"/>
  </r>
  <r>
    <s v="ORD102280"/>
    <x v="135"/>
    <x v="1255"/>
    <s v="Noida"/>
    <x v="9"/>
    <n v="201304"/>
    <s v="MED030"/>
    <x v="28"/>
    <x v="8"/>
    <s v="Cipla"/>
    <s v="Yes"/>
    <n v="4"/>
    <n v="312.79000000000002"/>
    <n v="0"/>
    <n v="5"/>
    <x v="5"/>
    <x v="1"/>
    <n v="1"/>
    <x v="2279"/>
    <n v="1"/>
    <n v="1251.1600000000001"/>
    <n v="0"/>
    <n v="1251.1600000000001"/>
    <n v="62.558"/>
    <n v="1313.7180000000001"/>
    <n v="1"/>
  </r>
  <r>
    <s v="ORD102281"/>
    <x v="590"/>
    <x v="1668"/>
    <s v="Chennai"/>
    <x v="7"/>
    <n v="600018"/>
    <s v="MED001"/>
    <x v="2"/>
    <x v="2"/>
    <s v="Cipla"/>
    <s v="No"/>
    <n v="1"/>
    <n v="26.99"/>
    <n v="10"/>
    <n v="12"/>
    <x v="2"/>
    <x v="1"/>
    <n v="1"/>
    <x v="2280"/>
    <n v="1"/>
    <n v="26.99"/>
    <n v="2.6989999999999998"/>
    <n v="24.290999999999997"/>
    <n v="2.9149199999999995"/>
    <n v="27.205919999999995"/>
    <n v="2"/>
  </r>
  <r>
    <s v="ORD102282"/>
    <x v="172"/>
    <x v="202"/>
    <s v="Surat"/>
    <x v="6"/>
    <n v="395003"/>
    <s v="MED010"/>
    <x v="13"/>
    <x v="1"/>
    <s v="Sun Pharma"/>
    <s v="Yes"/>
    <n v="4"/>
    <n v="67.27"/>
    <n v="10"/>
    <n v="18"/>
    <x v="4"/>
    <x v="0"/>
    <n v="1"/>
    <x v="2281"/>
    <n v="1"/>
    <n v="269.08"/>
    <n v="26.907999999999998"/>
    <n v="242.172"/>
    <n v="43.590959999999995"/>
    <n v="285.76296000000002"/>
    <n v="1"/>
  </r>
  <r>
    <s v="ORD102283"/>
    <x v="325"/>
    <x v="141"/>
    <s v="Ahmedabad"/>
    <x v="6"/>
    <n v="380015"/>
    <s v="MED003"/>
    <x v="6"/>
    <x v="4"/>
    <s v="Dr. Reddy's"/>
    <s v="No"/>
    <n v="3"/>
    <n v="30.49"/>
    <n v="5"/>
    <n v="5"/>
    <x v="1"/>
    <x v="3"/>
    <n v="1"/>
    <x v="2282"/>
    <n v="1"/>
    <n v="91.47"/>
    <n v="4.5735000000000001"/>
    <n v="86.896500000000003"/>
    <n v="4.3448250000000002"/>
    <n v="91.241325000000003"/>
    <n v="2"/>
  </r>
  <r>
    <s v="ORD102283"/>
    <x v="634"/>
    <x v="914"/>
    <s v="Indore"/>
    <x v="2"/>
    <n v="452010"/>
    <s v="MED010"/>
    <x v="13"/>
    <x v="1"/>
    <s v="Sun Pharma"/>
    <s v="Yes"/>
    <n v="1"/>
    <n v="71.47"/>
    <n v="5"/>
    <n v="5"/>
    <x v="3"/>
    <x v="1"/>
    <n v="1"/>
    <x v="2283"/>
    <n v="1"/>
    <n v="71.47"/>
    <n v="3.5735000000000001"/>
    <n v="67.896500000000003"/>
    <n v="3.394825"/>
    <n v="71.291325000000001"/>
    <n v="2"/>
  </r>
  <r>
    <s v="ORD102285"/>
    <x v="397"/>
    <x v="1364"/>
    <s v="Chennai"/>
    <x v="7"/>
    <n v="600096"/>
    <s v="MED015"/>
    <x v="24"/>
    <x v="11"/>
    <s v="Abbott"/>
    <s v="No"/>
    <n v="3"/>
    <n v="49.69"/>
    <n v="5"/>
    <n v="5"/>
    <x v="0"/>
    <x v="2"/>
    <n v="1"/>
    <x v="2284"/>
    <n v="1"/>
    <n v="149.07"/>
    <n v="7.4534999999999991"/>
    <n v="141.6165"/>
    <n v="7.0808249999999999"/>
    <n v="148.69732500000001"/>
    <n v="3"/>
  </r>
  <r>
    <s v="ORD102286"/>
    <x v="514"/>
    <x v="1669"/>
    <s v="Lucknow"/>
    <x v="9"/>
    <n v="226024"/>
    <s v="MED009"/>
    <x v="21"/>
    <x v="6"/>
    <s v="Glenmark"/>
    <s v="Yes"/>
    <n v="2"/>
    <n v="96.37"/>
    <n v="0"/>
    <n v="18"/>
    <x v="2"/>
    <x v="1"/>
    <n v="1"/>
    <x v="2285"/>
    <n v="1"/>
    <n v="192.74"/>
    <n v="0"/>
    <n v="192.74"/>
    <n v="34.693200000000004"/>
    <n v="227.4332"/>
    <n v="6"/>
  </r>
  <r>
    <s v="ORD102287"/>
    <x v="692"/>
    <x v="163"/>
    <s v="Hyderabad"/>
    <x v="1"/>
    <n v="500032"/>
    <s v="MED013"/>
    <x v="16"/>
    <x v="3"/>
    <s v="Himalaya"/>
    <s v="No"/>
    <n v="3"/>
    <n v="142.99"/>
    <n v="5"/>
    <n v="12"/>
    <x v="1"/>
    <x v="1"/>
    <n v="1"/>
    <x v="2286"/>
    <n v="1"/>
    <n v="428.97"/>
    <n v="21.448500000000003"/>
    <n v="407.5215"/>
    <n v="48.90258"/>
    <n v="456.42408"/>
    <n v="5"/>
  </r>
  <r>
    <s v="ORD102288"/>
    <x v="451"/>
    <x v="1670"/>
    <s v="Mumbai"/>
    <x v="3"/>
    <n v="400093"/>
    <s v="MED014"/>
    <x v="19"/>
    <x v="3"/>
    <s v="Abbott"/>
    <s v="No"/>
    <n v="1"/>
    <n v="162.87"/>
    <n v="10"/>
    <n v="18"/>
    <x v="1"/>
    <x v="1"/>
    <n v="1"/>
    <x v="2287"/>
    <n v="1"/>
    <n v="162.87"/>
    <n v="16.286999999999999"/>
    <n v="146.583"/>
    <n v="26.38494"/>
    <n v="172.96794"/>
    <n v="3"/>
  </r>
  <r>
    <s v="ORD102289"/>
    <x v="562"/>
    <x v="1070"/>
    <s v="Kolkata"/>
    <x v="10"/>
    <n v="700001"/>
    <s v="MED011"/>
    <x v="23"/>
    <x v="1"/>
    <s v="Cipla"/>
    <s v="No"/>
    <n v="1"/>
    <n v="27.12"/>
    <n v="15"/>
    <n v="5"/>
    <x v="2"/>
    <x v="1"/>
    <n v="1"/>
    <x v="2288"/>
    <n v="1"/>
    <n v="27.12"/>
    <n v="4.0680000000000005"/>
    <n v="23.052"/>
    <n v="1.1525999999999998"/>
    <n v="24.204599999999999"/>
    <n v="3"/>
  </r>
  <r>
    <s v="ORD102290"/>
    <x v="119"/>
    <x v="1671"/>
    <s v="Delhi"/>
    <x v="0"/>
    <n v="110085"/>
    <s v="MED002"/>
    <x v="22"/>
    <x v="2"/>
    <s v="Micro Labs"/>
    <s v="No"/>
    <n v="1"/>
    <n v="32.020000000000003"/>
    <n v="5"/>
    <n v="12"/>
    <x v="2"/>
    <x v="1"/>
    <n v="1"/>
    <x v="2289"/>
    <n v="1"/>
    <n v="32.020000000000003"/>
    <n v="1.6010000000000002"/>
    <n v="30.419000000000004"/>
    <n v="3.6502800000000004"/>
    <n v="34.069280000000006"/>
    <n v="1"/>
  </r>
  <r>
    <s v="ORD102291"/>
    <x v="441"/>
    <x v="1672"/>
    <s v="Kolkata"/>
    <x v="10"/>
    <n v="700029"/>
    <s v="MED013"/>
    <x v="16"/>
    <x v="3"/>
    <s v="Himalaya"/>
    <s v="No"/>
    <n v="1"/>
    <n v="154.84"/>
    <n v="0"/>
    <n v="5"/>
    <x v="4"/>
    <x v="1"/>
    <n v="1"/>
    <x v="2290"/>
    <n v="1"/>
    <n v="154.84"/>
    <n v="0"/>
    <n v="154.84"/>
    <n v="7.7420000000000009"/>
    <n v="162.58199999999999"/>
    <n v="2"/>
  </r>
  <r>
    <s v="ORD102292"/>
    <x v="500"/>
    <x v="1133"/>
    <s v="Ahmedabad"/>
    <x v="6"/>
    <n v="380015"/>
    <s v="MED030"/>
    <x v="28"/>
    <x v="8"/>
    <s v="Cipla"/>
    <s v="Yes"/>
    <n v="1"/>
    <n v="261.86"/>
    <n v="10"/>
    <n v="5"/>
    <x v="5"/>
    <x v="0"/>
    <n v="1"/>
    <x v="2291"/>
    <n v="1"/>
    <n v="261.86"/>
    <n v="26.186000000000003"/>
    <n v="235.67400000000001"/>
    <n v="11.783700000000001"/>
    <n v="247.45770000000002"/>
    <n v="0"/>
  </r>
  <r>
    <s v="ORD102293"/>
    <x v="102"/>
    <x v="1454"/>
    <s v="Jaipur"/>
    <x v="5"/>
    <n v="302001"/>
    <s v="MED025"/>
    <x v="27"/>
    <x v="0"/>
    <s v="Blue Cross"/>
    <s v="Yes"/>
    <n v="1"/>
    <n v="62.79"/>
    <n v="5"/>
    <n v="5"/>
    <x v="1"/>
    <x v="1"/>
    <n v="1"/>
    <x v="2292"/>
    <n v="1"/>
    <n v="62.79"/>
    <n v="3.1395"/>
    <n v="59.650500000000001"/>
    <n v="2.9825249999999999"/>
    <n v="62.633025000000004"/>
    <n v="2"/>
  </r>
  <r>
    <s v="ORD102294"/>
    <x v="524"/>
    <x v="892"/>
    <s v="Delhi"/>
    <x v="0"/>
    <n v="110085"/>
    <s v="MED029"/>
    <x v="10"/>
    <x v="8"/>
    <s v="Sun Pharma"/>
    <s v="Yes"/>
    <n v="2"/>
    <n v="107.67"/>
    <n v="5"/>
    <n v="5"/>
    <x v="3"/>
    <x v="0"/>
    <n v="1"/>
    <x v="2293"/>
    <n v="1"/>
    <n v="215.34"/>
    <n v="10.767000000000001"/>
    <n v="204.57300000000001"/>
    <n v="10.22865"/>
    <n v="214.80165"/>
    <n v="4"/>
  </r>
  <r>
    <s v="ORD102294"/>
    <x v="163"/>
    <x v="1673"/>
    <s v="Noida"/>
    <x v="9"/>
    <n v="201301"/>
    <s v="MED011"/>
    <x v="23"/>
    <x v="1"/>
    <s v="Cipla"/>
    <s v="No"/>
    <n v="3"/>
    <n v="25.65"/>
    <n v="10"/>
    <n v="5"/>
    <x v="5"/>
    <x v="1"/>
    <n v="1"/>
    <x v="2294"/>
    <n v="1"/>
    <n v="76.949999999999989"/>
    <n v="7.6949999999999985"/>
    <n v="69.254999999999995"/>
    <n v="3.4627499999999998"/>
    <n v="72.717749999999995"/>
    <n v="1"/>
  </r>
  <r>
    <s v="ORD102296"/>
    <x v="693"/>
    <x v="417"/>
    <s v="Chandigarh"/>
    <x v="4"/>
    <n v="160022"/>
    <s v="MED019"/>
    <x v="26"/>
    <x v="8"/>
    <s v="Cipla"/>
    <s v="No"/>
    <n v="1"/>
    <n v="163.19"/>
    <n v="10"/>
    <n v="12"/>
    <x v="5"/>
    <x v="3"/>
    <n v="1"/>
    <x v="2295"/>
    <n v="1"/>
    <n v="163.19"/>
    <n v="16.319000000000003"/>
    <n v="146.87099999999998"/>
    <n v="17.624519999999997"/>
    <n v="164.49551999999997"/>
    <n v="1"/>
  </r>
  <r>
    <s v="ORD102297"/>
    <x v="411"/>
    <x v="392"/>
    <s v="Bengaluru"/>
    <x v="8"/>
    <n v="560034"/>
    <s v="MED027"/>
    <x v="12"/>
    <x v="9"/>
    <s v="Mankind"/>
    <s v="No"/>
    <n v="1"/>
    <n v="108.99"/>
    <n v="5"/>
    <n v="5"/>
    <x v="4"/>
    <x v="0"/>
    <n v="1"/>
    <x v="2296"/>
    <n v="1"/>
    <n v="108.99"/>
    <n v="5.4494999999999996"/>
    <n v="103.54049999999999"/>
    <n v="5.1770249999999995"/>
    <n v="108.71752499999999"/>
    <n v="3"/>
  </r>
  <r>
    <s v="ORD102298"/>
    <x v="550"/>
    <x v="1674"/>
    <s v="Chennai"/>
    <x v="7"/>
    <n v="600096"/>
    <s v="MED011"/>
    <x v="23"/>
    <x v="1"/>
    <s v="Cipla"/>
    <s v="No"/>
    <n v="4"/>
    <n v="25.13"/>
    <n v="5"/>
    <n v="12"/>
    <x v="4"/>
    <x v="1"/>
    <n v="1"/>
    <x v="2297"/>
    <n v="1"/>
    <n v="100.52"/>
    <n v="5.0259999999999998"/>
    <n v="95.494"/>
    <n v="11.45928"/>
    <n v="106.95328000000001"/>
    <n v="1"/>
  </r>
  <r>
    <s v="ORD102299"/>
    <x v="338"/>
    <x v="1675"/>
    <s v="Chandigarh"/>
    <x v="4"/>
    <n v="160036"/>
    <s v="MED008"/>
    <x v="7"/>
    <x v="6"/>
    <s v="Zydus"/>
    <s v="Yes"/>
    <n v="2"/>
    <n v="65.89"/>
    <n v="15"/>
    <n v="12"/>
    <x v="0"/>
    <x v="1"/>
    <n v="1"/>
    <x v="2298"/>
    <n v="1"/>
    <n v="131.78"/>
    <n v="19.766999999999999"/>
    <n v="112.01300000000001"/>
    <n v="13.441559999999999"/>
    <n v="125.45456"/>
    <n v="2"/>
  </r>
  <r>
    <s v="ORD102300"/>
    <x v="455"/>
    <x v="1676"/>
    <s v="Bengaluru"/>
    <x v="8"/>
    <n v="560034"/>
    <s v="MED023"/>
    <x v="8"/>
    <x v="7"/>
    <s v="Lacto Calamine"/>
    <s v="No"/>
    <n v="2"/>
    <n v="284.94"/>
    <n v="10"/>
    <n v="5"/>
    <x v="0"/>
    <x v="2"/>
    <n v="1"/>
    <x v="2299"/>
    <n v="1"/>
    <n v="569.88"/>
    <n v="56.988"/>
    <n v="512.89200000000005"/>
    <n v="25.644600000000001"/>
    <n v="538.53660000000002"/>
    <n v="0"/>
  </r>
  <r>
    <s v="ORD102301"/>
    <x v="527"/>
    <x v="727"/>
    <s v="Bengaluru"/>
    <x v="8"/>
    <n v="560034"/>
    <s v="MED011"/>
    <x v="23"/>
    <x v="1"/>
    <s v="Cipla"/>
    <s v="No"/>
    <n v="2"/>
    <n v="26.12"/>
    <n v="15"/>
    <n v="12"/>
    <x v="4"/>
    <x v="1"/>
    <n v="1"/>
    <x v="2300"/>
    <n v="1"/>
    <n v="52.24"/>
    <n v="7.8360000000000003"/>
    <n v="44.404000000000003"/>
    <n v="5.3284800000000008"/>
    <n v="49.732480000000002"/>
    <n v="3"/>
  </r>
  <r>
    <s v="ORD102301"/>
    <x v="621"/>
    <x v="1653"/>
    <s v="Noida"/>
    <x v="9"/>
    <n v="201304"/>
    <s v="MED015"/>
    <x v="24"/>
    <x v="11"/>
    <s v="Abbott"/>
    <s v="No"/>
    <n v="2"/>
    <n v="48.35"/>
    <n v="5"/>
    <n v="12"/>
    <x v="5"/>
    <x v="2"/>
    <n v="1"/>
    <x v="2301"/>
    <n v="1"/>
    <n v="96.7"/>
    <n v="4.835"/>
    <n v="91.865000000000009"/>
    <n v="11.023800000000001"/>
    <n v="102.8888"/>
    <n v="0"/>
  </r>
  <r>
    <s v="ORD102303"/>
    <x v="675"/>
    <x v="1677"/>
    <s v="Chennai"/>
    <x v="7"/>
    <n v="600100"/>
    <s v="MED003"/>
    <x v="6"/>
    <x v="4"/>
    <s v="Dr. Reddy's"/>
    <s v="No"/>
    <n v="2"/>
    <n v="27.86"/>
    <n v="5"/>
    <n v="18"/>
    <x v="3"/>
    <x v="1"/>
    <n v="1"/>
    <x v="2302"/>
    <n v="1"/>
    <n v="55.72"/>
    <n v="2.786"/>
    <n v="52.933999999999997"/>
    <n v="9.5281199999999995"/>
    <n v="62.462119999999999"/>
    <n v="2"/>
  </r>
  <r>
    <s v="ORD102304"/>
    <x v="434"/>
    <x v="1242"/>
    <s v="Gurugram"/>
    <x v="11"/>
    <n v="122016"/>
    <s v="MED024"/>
    <x v="0"/>
    <x v="0"/>
    <s v="Abbott"/>
    <s v="No"/>
    <n v="1"/>
    <n v="140.9"/>
    <n v="10"/>
    <n v="12"/>
    <x v="3"/>
    <x v="1"/>
    <n v="1"/>
    <x v="2303"/>
    <n v="1"/>
    <n v="140.9"/>
    <n v="14.09"/>
    <n v="126.81"/>
    <n v="15.2172"/>
    <n v="142.02719999999999"/>
    <n v="2"/>
  </r>
  <r>
    <s v="ORD102304"/>
    <x v="544"/>
    <x v="1678"/>
    <s v="Hyderabad"/>
    <x v="1"/>
    <n v="500081"/>
    <s v="MED021"/>
    <x v="9"/>
    <x v="7"/>
    <s v="Cipla"/>
    <s v="No"/>
    <n v="3"/>
    <n v="75.89"/>
    <n v="15"/>
    <n v="5"/>
    <x v="3"/>
    <x v="0"/>
    <n v="1"/>
    <x v="2304"/>
    <n v="1"/>
    <n v="227.67000000000002"/>
    <n v="34.150500000000001"/>
    <n v="193.51950000000002"/>
    <n v="9.6759750000000011"/>
    <n v="203.19547500000002"/>
    <n v="0"/>
  </r>
  <r>
    <s v="ORD102306"/>
    <x v="596"/>
    <x v="1679"/>
    <s v="Ahmedabad"/>
    <x v="6"/>
    <n v="380058"/>
    <s v="MED014"/>
    <x v="19"/>
    <x v="3"/>
    <s v="Abbott"/>
    <s v="No"/>
    <n v="3"/>
    <n v="139.05000000000001"/>
    <n v="5"/>
    <n v="5"/>
    <x v="2"/>
    <x v="1"/>
    <n v="1"/>
    <x v="2305"/>
    <n v="1"/>
    <n v="417.15000000000003"/>
    <n v="20.857500000000002"/>
    <n v="396.29250000000002"/>
    <n v="19.814624999999999"/>
    <n v="416.107125"/>
    <n v="2"/>
  </r>
  <r>
    <s v="ORD102307"/>
    <x v="593"/>
    <x v="1680"/>
    <s v="Lucknow"/>
    <x v="9"/>
    <n v="226001"/>
    <s v="MED007"/>
    <x v="15"/>
    <x v="10"/>
    <s v="Sanofi"/>
    <s v="Yes"/>
    <n v="2"/>
    <n v="79.010000000000005"/>
    <n v="10"/>
    <n v="5"/>
    <x v="5"/>
    <x v="1"/>
    <n v="1"/>
    <x v="2306"/>
    <n v="1"/>
    <n v="158.02000000000001"/>
    <n v="15.802"/>
    <n v="142.21800000000002"/>
    <n v="7.1109000000000018"/>
    <n v="149.32890000000003"/>
    <n v="2"/>
  </r>
  <r>
    <s v="ORD102308"/>
    <x v="434"/>
    <x v="1681"/>
    <s v="Chennai"/>
    <x v="7"/>
    <n v="600100"/>
    <s v="MED025"/>
    <x v="27"/>
    <x v="0"/>
    <s v="Blue Cross"/>
    <s v="Yes"/>
    <n v="1"/>
    <n v="63.9"/>
    <n v="5"/>
    <n v="5"/>
    <x v="4"/>
    <x v="0"/>
    <n v="1"/>
    <x v="2307"/>
    <n v="1"/>
    <n v="63.9"/>
    <n v="3.1949999999999998"/>
    <n v="60.704999999999998"/>
    <n v="3.0352499999999996"/>
    <n v="63.740249999999996"/>
    <n v="3"/>
  </r>
  <r>
    <s v="ORD102309"/>
    <x v="694"/>
    <x v="1682"/>
    <s v="Delhi"/>
    <x v="0"/>
    <n v="110024"/>
    <s v="MED030"/>
    <x v="28"/>
    <x v="8"/>
    <s v="Cipla"/>
    <s v="Yes"/>
    <n v="2"/>
    <n v="262.56"/>
    <n v="0"/>
    <n v="18"/>
    <x v="2"/>
    <x v="3"/>
    <n v="1"/>
    <x v="2308"/>
    <n v="1"/>
    <n v="525.12"/>
    <n v="0"/>
    <n v="525.12"/>
    <n v="94.521599999999992"/>
    <n v="619.64160000000004"/>
    <n v="0"/>
  </r>
  <r>
    <s v="ORD102309"/>
    <x v="103"/>
    <x v="191"/>
    <s v="Lucknow"/>
    <x v="9"/>
    <n v="226024"/>
    <s v="MED001"/>
    <x v="2"/>
    <x v="2"/>
    <s v="Cipla"/>
    <s v="No"/>
    <n v="6"/>
    <n v="33.56"/>
    <n v="0"/>
    <n v="18"/>
    <x v="0"/>
    <x v="1"/>
    <n v="1"/>
    <x v="2309"/>
    <n v="1"/>
    <n v="201.36"/>
    <n v="0"/>
    <n v="201.36"/>
    <n v="36.244800000000005"/>
    <n v="237.60480000000001"/>
    <n v="3"/>
  </r>
  <r>
    <s v="ORD102311"/>
    <x v="59"/>
    <x v="1683"/>
    <s v="Indore"/>
    <x v="2"/>
    <n v="452001"/>
    <s v="MED009"/>
    <x v="21"/>
    <x v="6"/>
    <s v="Glenmark"/>
    <s v="Yes"/>
    <n v="4"/>
    <n v="94.42"/>
    <n v="10"/>
    <n v="12"/>
    <x v="3"/>
    <x v="1"/>
    <n v="1"/>
    <x v="2310"/>
    <n v="1"/>
    <n v="377.68"/>
    <n v="37.768000000000001"/>
    <n v="339.91200000000003"/>
    <n v="40.789440000000006"/>
    <n v="380.70144000000005"/>
    <n v="2"/>
  </r>
  <r>
    <s v="ORD102312"/>
    <x v="511"/>
    <x v="1073"/>
    <s v="Pune"/>
    <x v="3"/>
    <n v="411038"/>
    <s v="MED023"/>
    <x v="8"/>
    <x v="7"/>
    <s v="Lacto Calamine"/>
    <s v="No"/>
    <n v="1"/>
    <n v="313.75"/>
    <n v="5"/>
    <n v="12"/>
    <x v="4"/>
    <x v="1"/>
    <n v="1"/>
    <x v="2311"/>
    <n v="1"/>
    <n v="313.75"/>
    <n v="15.6875"/>
    <n v="298.0625"/>
    <n v="35.767499999999998"/>
    <n v="333.83"/>
    <n v="1"/>
  </r>
  <r>
    <s v="ORD102313"/>
    <x v="646"/>
    <x v="313"/>
    <s v="Surat"/>
    <x v="6"/>
    <n v="395003"/>
    <s v="MED028"/>
    <x v="3"/>
    <x v="3"/>
    <s v="Abbott"/>
    <s v="No"/>
    <n v="2"/>
    <n v="115.34"/>
    <n v="0"/>
    <n v="12"/>
    <x v="1"/>
    <x v="1"/>
    <n v="1"/>
    <x v="2312"/>
    <n v="1"/>
    <n v="230.68"/>
    <n v="0"/>
    <n v="230.68"/>
    <n v="27.6816"/>
    <n v="258.36160000000001"/>
    <n v="3"/>
  </r>
  <r>
    <s v="ORD102314"/>
    <x v="612"/>
    <x v="1684"/>
    <s v="Ahmedabad"/>
    <x v="6"/>
    <n v="380058"/>
    <s v="MED020"/>
    <x v="4"/>
    <x v="4"/>
    <s v="Dr. Reddy's"/>
    <s v="Yes"/>
    <n v="1"/>
    <n v="57.03"/>
    <n v="5"/>
    <n v="12"/>
    <x v="2"/>
    <x v="0"/>
    <n v="1"/>
    <x v="2313"/>
    <n v="1"/>
    <n v="57.03"/>
    <n v="2.8514999999999997"/>
    <n v="54.1785"/>
    <n v="6.5014200000000004"/>
    <n v="60.679920000000003"/>
    <n v="1"/>
  </r>
  <r>
    <s v="ORD102315"/>
    <x v="478"/>
    <x v="194"/>
    <s v="Chennai"/>
    <x v="7"/>
    <n v="600001"/>
    <s v="MED018"/>
    <x v="14"/>
    <x v="8"/>
    <s v="Mankind"/>
    <s v="No"/>
    <n v="2"/>
    <n v="113.96"/>
    <n v="5"/>
    <n v="5"/>
    <x v="3"/>
    <x v="3"/>
    <n v="1"/>
    <x v="2314"/>
    <n v="1"/>
    <n v="227.92"/>
    <n v="11.395999999999999"/>
    <n v="216.524"/>
    <n v="10.826199999999998"/>
    <n v="227.3502"/>
    <n v="2"/>
  </r>
  <r>
    <s v="ORD102316"/>
    <x v="452"/>
    <x v="1685"/>
    <s v="Lucknow"/>
    <x v="9"/>
    <n v="226024"/>
    <s v="MED013"/>
    <x v="16"/>
    <x v="3"/>
    <s v="Himalaya"/>
    <s v="No"/>
    <n v="2"/>
    <n v="148.59"/>
    <n v="15"/>
    <n v="18"/>
    <x v="0"/>
    <x v="2"/>
    <n v="1"/>
    <x v="2315"/>
    <n v="1"/>
    <n v="297.18"/>
    <n v="44.576999999999998"/>
    <n v="252.60300000000001"/>
    <n v="45.468540000000004"/>
    <n v="298.07154000000003"/>
    <n v="0"/>
  </r>
  <r>
    <s v="ORD102317"/>
    <x v="179"/>
    <x v="1082"/>
    <s v="Jaipur"/>
    <x v="5"/>
    <n v="302021"/>
    <s v="MED004"/>
    <x v="5"/>
    <x v="5"/>
    <s v="Sun Pharma"/>
    <s v="Yes"/>
    <n v="1"/>
    <n v="113.64"/>
    <n v="10"/>
    <n v="12"/>
    <x v="3"/>
    <x v="1"/>
    <n v="1"/>
    <x v="2316"/>
    <n v="1"/>
    <n v="113.64"/>
    <n v="11.364000000000001"/>
    <n v="102.276"/>
    <n v="12.273119999999999"/>
    <n v="114.54911999999999"/>
    <n v="3"/>
  </r>
  <r>
    <s v="ORD102318"/>
    <x v="175"/>
    <x v="1655"/>
    <s v="Gurugram"/>
    <x v="11"/>
    <n v="122018"/>
    <s v="MED001"/>
    <x v="2"/>
    <x v="2"/>
    <s v="Cipla"/>
    <s v="No"/>
    <n v="2"/>
    <n v="30.36"/>
    <n v="15"/>
    <n v="12"/>
    <x v="0"/>
    <x v="1"/>
    <n v="1"/>
    <x v="2317"/>
    <n v="1"/>
    <n v="60.72"/>
    <n v="9.1079999999999988"/>
    <n v="51.612000000000002"/>
    <n v="6.1934400000000007"/>
    <n v="57.805440000000004"/>
    <n v="5"/>
  </r>
  <r>
    <s v="ORD102318"/>
    <x v="501"/>
    <x v="568"/>
    <s v="Hyderabad"/>
    <x v="1"/>
    <n v="500090"/>
    <s v="MED016"/>
    <x v="17"/>
    <x v="11"/>
    <s v="Emcure"/>
    <s v="No"/>
    <n v="3"/>
    <n v="109.11"/>
    <n v="0"/>
    <n v="12"/>
    <x v="2"/>
    <x v="1"/>
    <n v="1"/>
    <x v="2318"/>
    <n v="1"/>
    <n v="327.33"/>
    <n v="0"/>
    <n v="327.33"/>
    <n v="39.279600000000002"/>
    <n v="366.6096"/>
    <n v="2"/>
  </r>
  <r>
    <s v="ORD102320"/>
    <x v="563"/>
    <x v="1175"/>
    <s v="Chandigarh"/>
    <x v="4"/>
    <n v="160001"/>
    <s v="MED030"/>
    <x v="28"/>
    <x v="8"/>
    <s v="Cipla"/>
    <s v="Yes"/>
    <n v="3"/>
    <n v="301.69"/>
    <n v="10"/>
    <n v="12"/>
    <x v="2"/>
    <x v="2"/>
    <n v="1"/>
    <x v="2319"/>
    <n v="1"/>
    <n v="905.06999999999994"/>
    <n v="90.506999999999991"/>
    <n v="814.56299999999999"/>
    <n v="97.747559999999993"/>
    <n v="912.31056000000001"/>
    <n v="2"/>
  </r>
  <r>
    <s v="ORD102320"/>
    <x v="148"/>
    <x v="1056"/>
    <s v="Ahmedabad"/>
    <x v="6"/>
    <n v="380015"/>
    <s v="MED017"/>
    <x v="1"/>
    <x v="1"/>
    <s v="Abbott"/>
    <s v="No"/>
    <n v="2"/>
    <n v="150.22999999999999"/>
    <n v="10"/>
    <n v="5"/>
    <x v="4"/>
    <x v="2"/>
    <n v="1"/>
    <x v="2320"/>
    <n v="1"/>
    <n v="300.45999999999998"/>
    <n v="30.045999999999999"/>
    <n v="270.41399999999999"/>
    <n v="13.5207"/>
    <n v="283.93469999999996"/>
    <n v="2"/>
  </r>
  <r>
    <s v="ORD102322"/>
    <x v="658"/>
    <x v="785"/>
    <s v="Ahmedabad"/>
    <x v="6"/>
    <n v="380015"/>
    <s v="MED015"/>
    <x v="24"/>
    <x v="11"/>
    <s v="Abbott"/>
    <s v="No"/>
    <n v="1"/>
    <n v="43.56"/>
    <n v="0"/>
    <n v="18"/>
    <x v="0"/>
    <x v="2"/>
    <n v="1"/>
    <x v="2321"/>
    <n v="1"/>
    <n v="43.56"/>
    <n v="0"/>
    <n v="43.56"/>
    <n v="7.8408000000000007"/>
    <n v="51.400800000000004"/>
    <n v="2"/>
  </r>
  <r>
    <s v="ORD102323"/>
    <x v="409"/>
    <x v="850"/>
    <s v="Chandigarh"/>
    <x v="4"/>
    <n v="160017"/>
    <s v="MED028"/>
    <x v="3"/>
    <x v="3"/>
    <s v="Abbott"/>
    <s v="No"/>
    <n v="3"/>
    <n v="109.87"/>
    <n v="15"/>
    <n v="5"/>
    <x v="3"/>
    <x v="1"/>
    <n v="1"/>
    <x v="2322"/>
    <n v="1"/>
    <n v="329.61"/>
    <n v="49.441500000000005"/>
    <n v="280.16849999999999"/>
    <n v="14.008424999999999"/>
    <n v="294.17692499999998"/>
    <n v="2"/>
  </r>
  <r>
    <s v="ORD102324"/>
    <x v="465"/>
    <x v="286"/>
    <s v="Chandigarh"/>
    <x v="4"/>
    <n v="160019"/>
    <s v="MED029"/>
    <x v="10"/>
    <x v="8"/>
    <s v="Sun Pharma"/>
    <s v="Yes"/>
    <n v="3"/>
    <n v="99.91"/>
    <n v="10"/>
    <n v="5"/>
    <x v="0"/>
    <x v="1"/>
    <n v="1"/>
    <x v="2323"/>
    <n v="1"/>
    <n v="299.73"/>
    <n v="29.973000000000003"/>
    <n v="269.75700000000001"/>
    <n v="13.487850000000002"/>
    <n v="283.24484999999999"/>
    <n v="2"/>
  </r>
  <r>
    <s v="ORD102325"/>
    <x v="522"/>
    <x v="819"/>
    <s v="Hyderabad"/>
    <x v="1"/>
    <n v="500001"/>
    <s v="MED004"/>
    <x v="5"/>
    <x v="5"/>
    <s v="Sun Pharma"/>
    <s v="Yes"/>
    <n v="5"/>
    <n v="106.05"/>
    <n v="5"/>
    <n v="12"/>
    <x v="3"/>
    <x v="1"/>
    <n v="1"/>
    <x v="2324"/>
    <n v="1"/>
    <n v="530.25"/>
    <n v="26.512499999999999"/>
    <n v="503.73750000000001"/>
    <n v="60.448500000000003"/>
    <n v="564.18600000000004"/>
    <n v="7"/>
  </r>
  <r>
    <s v="ORD102326"/>
    <x v="668"/>
    <x v="1686"/>
    <s v="Gurugram"/>
    <x v="11"/>
    <n v="122001"/>
    <s v="MED011"/>
    <x v="23"/>
    <x v="1"/>
    <s v="Cipla"/>
    <s v="No"/>
    <n v="3"/>
    <n v="23.34"/>
    <n v="5"/>
    <n v="12"/>
    <x v="4"/>
    <x v="0"/>
    <n v="1"/>
    <x v="2325"/>
    <n v="1"/>
    <n v="70.02"/>
    <n v="3.5009999999999994"/>
    <n v="66.518999999999991"/>
    <n v="7.9822799999999985"/>
    <n v="74.501279999999994"/>
    <n v="2"/>
  </r>
  <r>
    <s v="ORD102327"/>
    <x v="53"/>
    <x v="1687"/>
    <s v="Mumbai"/>
    <x v="3"/>
    <n v="400093"/>
    <s v="MED024"/>
    <x v="0"/>
    <x v="0"/>
    <s v="Abbott"/>
    <s v="No"/>
    <n v="1"/>
    <n v="142.09"/>
    <n v="15"/>
    <n v="12"/>
    <x v="1"/>
    <x v="1"/>
    <n v="1"/>
    <x v="2326"/>
    <n v="1"/>
    <n v="142.09"/>
    <n v="21.313499999999998"/>
    <n v="120.7765"/>
    <n v="14.493180000000001"/>
    <n v="135.26967999999999"/>
    <n v="2"/>
  </r>
  <r>
    <s v="ORD102328"/>
    <x v="559"/>
    <x v="1688"/>
    <s v="Chandigarh"/>
    <x v="4"/>
    <n v="160019"/>
    <s v="MED010"/>
    <x v="13"/>
    <x v="1"/>
    <s v="Sun Pharma"/>
    <s v="Yes"/>
    <n v="3"/>
    <n v="73.459999999999994"/>
    <n v="5"/>
    <n v="12"/>
    <x v="4"/>
    <x v="0"/>
    <n v="1"/>
    <x v="2327"/>
    <n v="1"/>
    <n v="220.38"/>
    <n v="11.019"/>
    <n v="209.36099999999999"/>
    <n v="25.12332"/>
    <n v="234.48432"/>
    <n v="1"/>
  </r>
  <r>
    <s v="ORD102329"/>
    <x v="375"/>
    <x v="939"/>
    <s v="Chennai"/>
    <x v="7"/>
    <n v="600096"/>
    <s v="MED001"/>
    <x v="2"/>
    <x v="2"/>
    <s v="Cipla"/>
    <s v="No"/>
    <n v="4"/>
    <n v="34.42"/>
    <n v="10"/>
    <n v="12"/>
    <x v="4"/>
    <x v="1"/>
    <n v="1"/>
    <x v="2328"/>
    <n v="1"/>
    <n v="137.68"/>
    <n v="13.768000000000002"/>
    <n v="123.91200000000001"/>
    <n v="14.869439999999999"/>
    <n v="138.78144"/>
    <n v="2"/>
  </r>
  <r>
    <s v="ORD102329"/>
    <x v="695"/>
    <x v="395"/>
    <s v="Lucknow"/>
    <x v="9"/>
    <n v="226001"/>
    <s v="MED011"/>
    <x v="23"/>
    <x v="1"/>
    <s v="Cipla"/>
    <s v="No"/>
    <n v="2"/>
    <n v="27.12"/>
    <n v="5"/>
    <n v="5"/>
    <x v="4"/>
    <x v="3"/>
    <n v="1"/>
    <x v="2329"/>
    <n v="1"/>
    <n v="54.24"/>
    <n v="2.7119999999999997"/>
    <n v="51.528000000000006"/>
    <n v="2.5764000000000005"/>
    <n v="54.104400000000005"/>
    <n v="2"/>
  </r>
  <r>
    <s v="ORD102331"/>
    <x v="563"/>
    <x v="1689"/>
    <s v="Lucknow"/>
    <x v="9"/>
    <n v="226024"/>
    <s v="MED030"/>
    <x v="28"/>
    <x v="8"/>
    <s v="Cipla"/>
    <s v="Yes"/>
    <n v="2"/>
    <n v="262.13"/>
    <n v="5"/>
    <n v="5"/>
    <x v="1"/>
    <x v="1"/>
    <n v="1"/>
    <x v="2330"/>
    <n v="1"/>
    <n v="524.26"/>
    <n v="26.213000000000001"/>
    <n v="498.04699999999997"/>
    <n v="24.902349999999998"/>
    <n v="522.94934999999998"/>
    <n v="2"/>
  </r>
  <r>
    <s v="ORD102332"/>
    <x v="346"/>
    <x v="1690"/>
    <s v="Indore"/>
    <x v="2"/>
    <n v="452010"/>
    <s v="MED003"/>
    <x v="6"/>
    <x v="4"/>
    <s v="Dr. Reddy's"/>
    <s v="No"/>
    <n v="1"/>
    <n v="27.42"/>
    <n v="10"/>
    <n v="5"/>
    <x v="2"/>
    <x v="1"/>
    <n v="1"/>
    <x v="2331"/>
    <n v="1"/>
    <n v="27.42"/>
    <n v="2.7420000000000004"/>
    <n v="24.678000000000001"/>
    <n v="1.2339"/>
    <n v="25.911899999999999"/>
    <n v="1"/>
  </r>
  <r>
    <s v="ORD102333"/>
    <x v="120"/>
    <x v="1068"/>
    <s v="Indore"/>
    <x v="2"/>
    <n v="452020"/>
    <s v="MED024"/>
    <x v="0"/>
    <x v="0"/>
    <s v="Abbott"/>
    <s v="No"/>
    <n v="1"/>
    <n v="138.85"/>
    <n v="10"/>
    <n v="5"/>
    <x v="2"/>
    <x v="0"/>
    <n v="1"/>
    <x v="2332"/>
    <n v="1"/>
    <n v="138.85"/>
    <n v="13.885"/>
    <n v="124.96499999999999"/>
    <n v="6.2482499999999996"/>
    <n v="131.21324999999999"/>
    <n v="1"/>
  </r>
  <r>
    <s v="ORD102334"/>
    <x v="615"/>
    <x v="1691"/>
    <s v="Surat"/>
    <x v="6"/>
    <n v="395007"/>
    <s v="MED007"/>
    <x v="15"/>
    <x v="10"/>
    <s v="Sanofi"/>
    <s v="Yes"/>
    <n v="1"/>
    <n v="82.09"/>
    <n v="10"/>
    <n v="18"/>
    <x v="1"/>
    <x v="1"/>
    <n v="1"/>
    <x v="2333"/>
    <n v="1"/>
    <n v="82.09"/>
    <n v="8.2090000000000014"/>
    <n v="73.881"/>
    <n v="13.298579999999999"/>
    <n v="87.179580000000001"/>
    <n v="1"/>
  </r>
  <r>
    <s v="ORD102335"/>
    <x v="88"/>
    <x v="1692"/>
    <s v="Chandigarh"/>
    <x v="4"/>
    <n v="160022"/>
    <s v="MED019"/>
    <x v="26"/>
    <x v="8"/>
    <s v="Cipla"/>
    <s v="No"/>
    <n v="1"/>
    <n v="143.47999999999999"/>
    <n v="0"/>
    <n v="18"/>
    <x v="4"/>
    <x v="1"/>
    <n v="1"/>
    <x v="2334"/>
    <n v="1"/>
    <n v="143.47999999999999"/>
    <n v="0"/>
    <n v="143.47999999999999"/>
    <n v="25.8264"/>
    <n v="169.3064"/>
    <n v="3"/>
  </r>
  <r>
    <s v="ORD102336"/>
    <x v="483"/>
    <x v="1693"/>
    <s v="Pune"/>
    <x v="3"/>
    <n v="411001"/>
    <s v="MED001"/>
    <x v="2"/>
    <x v="2"/>
    <s v="Cipla"/>
    <s v="No"/>
    <n v="5"/>
    <n v="33.67"/>
    <n v="0"/>
    <n v="18"/>
    <x v="1"/>
    <x v="1"/>
    <n v="1"/>
    <x v="2335"/>
    <n v="1"/>
    <n v="168.35000000000002"/>
    <n v="0"/>
    <n v="168.35000000000002"/>
    <n v="30.303000000000001"/>
    <n v="198.65300000000002"/>
    <n v="2"/>
  </r>
  <r>
    <s v="ORD102337"/>
    <x v="195"/>
    <x v="103"/>
    <s v="Hyderabad"/>
    <x v="1"/>
    <n v="500001"/>
    <s v="MED026"/>
    <x v="20"/>
    <x v="9"/>
    <s v="Cipla"/>
    <s v="No"/>
    <n v="3"/>
    <n v="210.18"/>
    <n v="10"/>
    <n v="12"/>
    <x v="3"/>
    <x v="1"/>
    <n v="1"/>
    <x v="2336"/>
    <n v="1"/>
    <n v="630.54"/>
    <n v="63.053999999999995"/>
    <n v="567.48599999999999"/>
    <n v="68.098320000000001"/>
    <n v="635.58431999999993"/>
    <n v="2"/>
  </r>
  <r>
    <s v="ORD102338"/>
    <x v="549"/>
    <x v="261"/>
    <s v="Ahmedabad"/>
    <x v="6"/>
    <n v="380015"/>
    <s v="MED026"/>
    <x v="20"/>
    <x v="9"/>
    <s v="Cipla"/>
    <s v="No"/>
    <n v="2"/>
    <n v="168.53"/>
    <n v="20"/>
    <n v="12"/>
    <x v="5"/>
    <x v="0"/>
    <n v="1"/>
    <x v="2337"/>
    <n v="1"/>
    <n v="337.06"/>
    <n v="67.411999999999992"/>
    <n v="269.64800000000002"/>
    <n v="32.357760000000006"/>
    <n v="302.00576000000001"/>
    <n v="1"/>
  </r>
  <r>
    <s v="ORD102339"/>
    <x v="363"/>
    <x v="1165"/>
    <s v="Hyderabad"/>
    <x v="1"/>
    <n v="500081"/>
    <s v="MED025"/>
    <x v="27"/>
    <x v="0"/>
    <s v="Blue Cross"/>
    <s v="Yes"/>
    <n v="4"/>
    <n v="71.45"/>
    <n v="5"/>
    <n v="18"/>
    <x v="3"/>
    <x v="1"/>
    <n v="1"/>
    <x v="2338"/>
    <n v="1"/>
    <n v="285.8"/>
    <n v="14.29"/>
    <n v="271.51"/>
    <n v="48.8718"/>
    <n v="320.3818"/>
    <n v="3"/>
  </r>
  <r>
    <s v="ORD102340"/>
    <x v="20"/>
    <x v="1694"/>
    <s v="Kolkata"/>
    <x v="10"/>
    <n v="700091"/>
    <s v="MED023"/>
    <x v="8"/>
    <x v="7"/>
    <s v="Lacto Calamine"/>
    <s v="No"/>
    <n v="3"/>
    <n v="272.52999999999997"/>
    <n v="15"/>
    <n v="12"/>
    <x v="1"/>
    <x v="3"/>
    <n v="1"/>
    <x v="2339"/>
    <n v="1"/>
    <n v="817.58999999999992"/>
    <n v="122.63849999999998"/>
    <n v="694.9514999999999"/>
    <n v="83.394179999999977"/>
    <n v="778.3456799999999"/>
    <n v="3"/>
  </r>
  <r>
    <s v="ORD102340"/>
    <x v="188"/>
    <x v="81"/>
    <s v="Kolkata"/>
    <x v="10"/>
    <n v="700091"/>
    <s v="MED014"/>
    <x v="19"/>
    <x v="3"/>
    <s v="Abbott"/>
    <s v="No"/>
    <n v="5"/>
    <n v="127.66"/>
    <n v="20"/>
    <n v="18"/>
    <x v="2"/>
    <x v="1"/>
    <n v="1"/>
    <x v="2340"/>
    <n v="1"/>
    <n v="638.29999999999995"/>
    <n v="127.66"/>
    <n v="510.64"/>
    <n v="91.915199999999999"/>
    <n v="602.55520000000001"/>
    <n v="2"/>
  </r>
  <r>
    <s v="ORD102342"/>
    <x v="348"/>
    <x v="1695"/>
    <s v="Gurugram"/>
    <x v="11"/>
    <n v="122009"/>
    <s v="MED028"/>
    <x v="3"/>
    <x v="3"/>
    <s v="Abbott"/>
    <s v="No"/>
    <n v="3"/>
    <n v="100.77"/>
    <n v="10"/>
    <n v="5"/>
    <x v="5"/>
    <x v="1"/>
    <n v="1"/>
    <x v="2341"/>
    <n v="1"/>
    <n v="302.31"/>
    <n v="30.230999999999998"/>
    <n v="272.07900000000001"/>
    <n v="13.603949999999999"/>
    <n v="285.68295000000001"/>
    <n v="3"/>
  </r>
  <r>
    <s v="ORD102342"/>
    <x v="676"/>
    <x v="766"/>
    <s v="Ahmedabad"/>
    <x v="6"/>
    <n v="380001"/>
    <s v="MED014"/>
    <x v="19"/>
    <x v="3"/>
    <s v="Abbott"/>
    <s v="No"/>
    <n v="2"/>
    <n v="162.49"/>
    <n v="5"/>
    <n v="12"/>
    <x v="0"/>
    <x v="3"/>
    <n v="1"/>
    <x v="2342"/>
    <n v="1"/>
    <n v="324.98"/>
    <n v="16.249000000000002"/>
    <n v="308.73099999999999"/>
    <n v="37.047719999999998"/>
    <n v="345.77872000000002"/>
    <n v="3"/>
  </r>
  <r>
    <s v="ORD102344"/>
    <x v="581"/>
    <x v="1696"/>
    <s v="Pune"/>
    <x v="3"/>
    <n v="411038"/>
    <s v="MED005"/>
    <x v="11"/>
    <x v="5"/>
    <s v="Cipla"/>
    <s v="Yes"/>
    <n v="2"/>
    <n v="90.68"/>
    <n v="5"/>
    <n v="5"/>
    <x v="0"/>
    <x v="1"/>
    <n v="1"/>
    <x v="2343"/>
    <n v="1"/>
    <n v="181.36"/>
    <n v="9.0680000000000014"/>
    <n v="172.292"/>
    <n v="8.6146000000000011"/>
    <n v="180.9066"/>
    <n v="3"/>
  </r>
  <r>
    <s v="ORD102345"/>
    <x v="649"/>
    <x v="1287"/>
    <s v="Ahmedabad"/>
    <x v="6"/>
    <n v="380015"/>
    <s v="MED010"/>
    <x v="13"/>
    <x v="1"/>
    <s v="Sun Pharma"/>
    <s v="Yes"/>
    <n v="3"/>
    <n v="78.760000000000005"/>
    <n v="5"/>
    <n v="5"/>
    <x v="1"/>
    <x v="1"/>
    <n v="1"/>
    <x v="2344"/>
    <n v="1"/>
    <n v="236.28000000000003"/>
    <n v="11.814"/>
    <n v="224.46600000000004"/>
    <n v="11.223300000000002"/>
    <n v="235.68930000000003"/>
    <n v="3"/>
  </r>
  <r>
    <s v="ORD102345"/>
    <x v="625"/>
    <x v="462"/>
    <s v="Ahmedabad"/>
    <x v="6"/>
    <n v="380058"/>
    <s v="MED025"/>
    <x v="27"/>
    <x v="0"/>
    <s v="Blue Cross"/>
    <s v="Yes"/>
    <n v="1"/>
    <n v="61.03"/>
    <n v="5"/>
    <n v="5"/>
    <x v="5"/>
    <x v="2"/>
    <n v="1"/>
    <x v="2345"/>
    <n v="1"/>
    <n v="61.03"/>
    <n v="3.0514999999999999"/>
    <n v="57.978500000000004"/>
    <n v="2.8989250000000002"/>
    <n v="60.877425000000002"/>
    <n v="0"/>
  </r>
  <r>
    <s v="ORD102347"/>
    <x v="384"/>
    <x v="1697"/>
    <s v="Bengaluru"/>
    <x v="8"/>
    <n v="560038"/>
    <s v="MED016"/>
    <x v="17"/>
    <x v="11"/>
    <s v="Emcure"/>
    <s v="No"/>
    <n v="2"/>
    <n v="103.05"/>
    <n v="15"/>
    <n v="5"/>
    <x v="5"/>
    <x v="1"/>
    <n v="1"/>
    <x v="2346"/>
    <n v="1"/>
    <n v="206.1"/>
    <n v="30.914999999999999"/>
    <n v="175.185"/>
    <n v="8.7592499999999998"/>
    <n v="183.94425000000001"/>
    <n v="3"/>
  </r>
  <r>
    <s v="ORD102347"/>
    <x v="179"/>
    <x v="1698"/>
    <s v="Delhi"/>
    <x v="0"/>
    <n v="110024"/>
    <s v="MED006"/>
    <x v="18"/>
    <x v="10"/>
    <s v="USV"/>
    <s v="Yes"/>
    <n v="3"/>
    <n v="43.66"/>
    <n v="0"/>
    <n v="18"/>
    <x v="4"/>
    <x v="1"/>
    <n v="1"/>
    <x v="2347"/>
    <n v="1"/>
    <n v="130.97999999999999"/>
    <n v="0"/>
    <n v="130.97999999999999"/>
    <n v="23.5764"/>
    <n v="154.5564"/>
    <n v="2"/>
  </r>
  <r>
    <s v="ORD102349"/>
    <x v="583"/>
    <x v="1699"/>
    <s v="Kolkata"/>
    <x v="10"/>
    <n v="700001"/>
    <s v="MED016"/>
    <x v="17"/>
    <x v="11"/>
    <s v="Emcure"/>
    <s v="No"/>
    <n v="1"/>
    <n v="107.52"/>
    <n v="5"/>
    <n v="12"/>
    <x v="4"/>
    <x v="3"/>
    <n v="1"/>
    <x v="2348"/>
    <n v="1"/>
    <n v="107.52"/>
    <n v="5.3760000000000003"/>
    <n v="102.14399999999999"/>
    <n v="12.257279999999998"/>
    <n v="114.40127999999999"/>
    <n v="1"/>
  </r>
  <r>
    <s v="ORD102350"/>
    <x v="94"/>
    <x v="1700"/>
    <s v="Chennai"/>
    <x v="7"/>
    <n v="600040"/>
    <s v="MED030"/>
    <x v="28"/>
    <x v="8"/>
    <s v="Cipla"/>
    <s v="Yes"/>
    <n v="1"/>
    <n v="279.88"/>
    <n v="10"/>
    <n v="5"/>
    <x v="3"/>
    <x v="3"/>
    <n v="1"/>
    <x v="2349"/>
    <n v="1"/>
    <n v="279.88"/>
    <n v="27.988000000000003"/>
    <n v="251.892"/>
    <n v="12.5946"/>
    <n v="264.48660000000001"/>
    <n v="2"/>
  </r>
  <r>
    <s v="ORD102351"/>
    <x v="216"/>
    <x v="1701"/>
    <s v="Pune"/>
    <x v="3"/>
    <n v="411057"/>
    <s v="MED003"/>
    <x v="6"/>
    <x v="4"/>
    <s v="Dr. Reddy's"/>
    <s v="No"/>
    <n v="1"/>
    <n v="29.91"/>
    <n v="5"/>
    <n v="12"/>
    <x v="1"/>
    <x v="2"/>
    <n v="1"/>
    <x v="2350"/>
    <n v="1"/>
    <n v="29.91"/>
    <n v="1.4955000000000001"/>
    <n v="28.4145"/>
    <n v="3.4097399999999998"/>
    <n v="31.82424"/>
    <n v="0"/>
  </r>
  <r>
    <s v="ORD102352"/>
    <x v="175"/>
    <x v="7"/>
    <s v="Delhi"/>
    <x v="0"/>
    <n v="110044"/>
    <s v="MED010"/>
    <x v="13"/>
    <x v="1"/>
    <s v="Sun Pharma"/>
    <s v="Yes"/>
    <n v="1"/>
    <n v="67.69"/>
    <n v="0"/>
    <n v="12"/>
    <x v="1"/>
    <x v="1"/>
    <n v="1"/>
    <x v="2351"/>
    <n v="1"/>
    <n v="67.69"/>
    <n v="0"/>
    <n v="67.69"/>
    <n v="8.1227999999999998"/>
    <n v="75.812799999999996"/>
    <n v="3"/>
  </r>
  <r>
    <s v="ORD102353"/>
    <x v="123"/>
    <x v="1135"/>
    <s v="Jaipur"/>
    <x v="5"/>
    <n v="302033"/>
    <s v="MED026"/>
    <x v="20"/>
    <x v="9"/>
    <s v="Cipla"/>
    <s v="No"/>
    <n v="1"/>
    <n v="169.85"/>
    <n v="0"/>
    <n v="18"/>
    <x v="1"/>
    <x v="1"/>
    <n v="1"/>
    <x v="2352"/>
    <n v="1"/>
    <n v="169.85"/>
    <n v="0"/>
    <n v="169.85"/>
    <n v="30.572999999999997"/>
    <n v="200.423"/>
    <n v="4"/>
  </r>
  <r>
    <s v="ORD102353"/>
    <x v="214"/>
    <x v="190"/>
    <s v="Mumbai"/>
    <x v="3"/>
    <n v="400093"/>
    <s v="MED011"/>
    <x v="23"/>
    <x v="1"/>
    <s v="Cipla"/>
    <s v="No"/>
    <n v="1"/>
    <n v="22.44"/>
    <n v="0"/>
    <n v="12"/>
    <x v="1"/>
    <x v="1"/>
    <n v="1"/>
    <x v="2353"/>
    <n v="1"/>
    <n v="22.44"/>
    <n v="0"/>
    <n v="22.44"/>
    <n v="2.6928000000000001"/>
    <n v="25.132800000000003"/>
    <n v="2"/>
  </r>
  <r>
    <s v="ORD102355"/>
    <x v="686"/>
    <x v="1702"/>
    <s v="Gurugram"/>
    <x v="11"/>
    <n v="122016"/>
    <s v="MED018"/>
    <x v="14"/>
    <x v="8"/>
    <s v="Mankind"/>
    <s v="No"/>
    <n v="1"/>
    <n v="115.36"/>
    <n v="0"/>
    <n v="18"/>
    <x v="3"/>
    <x v="2"/>
    <n v="1"/>
    <x v="2354"/>
    <n v="1"/>
    <n v="115.36"/>
    <n v="0"/>
    <n v="115.36"/>
    <n v="20.764800000000001"/>
    <n v="136.12479999999999"/>
    <n v="0"/>
  </r>
  <r>
    <s v="ORD102356"/>
    <x v="480"/>
    <x v="65"/>
    <s v="Gurugram"/>
    <x v="11"/>
    <n v="122002"/>
    <s v="MED015"/>
    <x v="24"/>
    <x v="11"/>
    <s v="Abbott"/>
    <s v="No"/>
    <n v="3"/>
    <n v="47.51"/>
    <n v="5"/>
    <n v="5"/>
    <x v="1"/>
    <x v="1"/>
    <n v="1"/>
    <x v="2355"/>
    <n v="1"/>
    <n v="142.53"/>
    <n v="7.1265000000000001"/>
    <n v="135.40350000000001"/>
    <n v="6.7701750000000001"/>
    <n v="142.173675"/>
    <n v="2"/>
  </r>
  <r>
    <s v="ORD102357"/>
    <x v="635"/>
    <x v="1703"/>
    <s v="Chennai"/>
    <x v="7"/>
    <n v="600018"/>
    <s v="MED006"/>
    <x v="18"/>
    <x v="10"/>
    <s v="USV"/>
    <s v="Yes"/>
    <n v="2"/>
    <n v="41.98"/>
    <n v="5"/>
    <n v="5"/>
    <x v="2"/>
    <x v="1"/>
    <n v="1"/>
    <x v="2356"/>
    <n v="1"/>
    <n v="83.96"/>
    <n v="4.1979999999999995"/>
    <n v="79.762"/>
    <n v="3.9881000000000002"/>
    <n v="83.750100000000003"/>
    <n v="1"/>
  </r>
  <r>
    <s v="ORD102358"/>
    <x v="491"/>
    <x v="1704"/>
    <s v="Indore"/>
    <x v="2"/>
    <n v="452001"/>
    <s v="MED011"/>
    <x v="23"/>
    <x v="1"/>
    <s v="Cipla"/>
    <s v="No"/>
    <n v="5"/>
    <n v="26.67"/>
    <n v="5"/>
    <n v="18"/>
    <x v="3"/>
    <x v="2"/>
    <n v="1"/>
    <x v="2357"/>
    <n v="1"/>
    <n v="133.35000000000002"/>
    <n v="6.6675000000000013"/>
    <n v="126.68250000000002"/>
    <n v="22.802850000000003"/>
    <n v="149.48535000000001"/>
    <n v="0"/>
  </r>
  <r>
    <s v="ORD102359"/>
    <x v="580"/>
    <x v="1705"/>
    <s v="Chennai"/>
    <x v="7"/>
    <n v="600096"/>
    <s v="MED024"/>
    <x v="0"/>
    <x v="0"/>
    <s v="Abbott"/>
    <s v="No"/>
    <n v="1"/>
    <n v="129.34"/>
    <n v="0"/>
    <n v="12"/>
    <x v="1"/>
    <x v="1"/>
    <n v="1"/>
    <x v="2358"/>
    <n v="1"/>
    <n v="129.34"/>
    <n v="0"/>
    <n v="129.34"/>
    <n v="15.520799999999999"/>
    <n v="144.86080000000001"/>
    <n v="4"/>
  </r>
  <r>
    <s v="ORD102359"/>
    <x v="442"/>
    <x v="1706"/>
    <s v="Pune"/>
    <x v="3"/>
    <n v="411045"/>
    <s v="MED024"/>
    <x v="0"/>
    <x v="0"/>
    <s v="Abbott"/>
    <s v="No"/>
    <n v="2"/>
    <n v="123.96"/>
    <n v="0"/>
    <n v="12"/>
    <x v="2"/>
    <x v="1"/>
    <n v="1"/>
    <x v="2359"/>
    <n v="1"/>
    <n v="247.92"/>
    <n v="0"/>
    <n v="247.92"/>
    <n v="29.750399999999999"/>
    <n v="277.67039999999997"/>
    <n v="2"/>
  </r>
  <r>
    <s v="ORD102361"/>
    <x v="212"/>
    <x v="1402"/>
    <s v="Bengaluru"/>
    <x v="8"/>
    <n v="560034"/>
    <s v="MED005"/>
    <x v="11"/>
    <x v="5"/>
    <s v="Cipla"/>
    <s v="Yes"/>
    <n v="3"/>
    <n v="90.73"/>
    <n v="0"/>
    <n v="5"/>
    <x v="5"/>
    <x v="1"/>
    <n v="1"/>
    <x v="2360"/>
    <n v="1"/>
    <n v="272.19"/>
    <n v="0"/>
    <n v="272.19"/>
    <n v="13.609500000000001"/>
    <n v="285.79950000000002"/>
    <n v="3"/>
  </r>
  <r>
    <s v="ORD102362"/>
    <x v="389"/>
    <x v="1707"/>
    <s v="Pune"/>
    <x v="3"/>
    <n v="411057"/>
    <s v="MED013"/>
    <x v="16"/>
    <x v="3"/>
    <s v="Himalaya"/>
    <s v="No"/>
    <n v="1"/>
    <n v="141.99"/>
    <n v="15"/>
    <n v="18"/>
    <x v="0"/>
    <x v="1"/>
    <n v="1"/>
    <x v="2361"/>
    <n v="1"/>
    <n v="141.99"/>
    <n v="21.298500000000004"/>
    <n v="120.6915"/>
    <n v="21.72447"/>
    <n v="142.41597000000002"/>
    <n v="1"/>
  </r>
  <r>
    <s v="ORD102362"/>
    <x v="696"/>
    <x v="1706"/>
    <s v="Jaipur"/>
    <x v="5"/>
    <n v="302017"/>
    <s v="MED010"/>
    <x v="13"/>
    <x v="1"/>
    <s v="Sun Pharma"/>
    <s v="Yes"/>
    <n v="1"/>
    <n v="72.48"/>
    <n v="0"/>
    <n v="18"/>
    <x v="4"/>
    <x v="1"/>
    <n v="1"/>
    <x v="2362"/>
    <n v="1"/>
    <n v="72.48"/>
    <n v="0"/>
    <n v="72.48"/>
    <n v="13.0464"/>
    <n v="85.52640000000001"/>
    <n v="2"/>
  </r>
  <r>
    <s v="ORD102364"/>
    <x v="432"/>
    <x v="1708"/>
    <s v="Hyderabad"/>
    <x v="1"/>
    <n v="500081"/>
    <s v="MED006"/>
    <x v="18"/>
    <x v="10"/>
    <s v="USV"/>
    <s v="Yes"/>
    <n v="1"/>
    <n v="46.86"/>
    <n v="5"/>
    <n v="12"/>
    <x v="4"/>
    <x v="1"/>
    <n v="1"/>
    <x v="2363"/>
    <n v="1"/>
    <n v="46.86"/>
    <n v="2.343"/>
    <n v="44.516999999999996"/>
    <n v="5.3420399999999999"/>
    <n v="49.859039999999993"/>
    <n v="3"/>
  </r>
  <r>
    <s v="ORD102365"/>
    <x v="147"/>
    <x v="1709"/>
    <s v="Kolkata"/>
    <x v="10"/>
    <n v="700019"/>
    <s v="MED010"/>
    <x v="13"/>
    <x v="1"/>
    <s v="Sun Pharma"/>
    <s v="Yes"/>
    <n v="3"/>
    <n v="67.23"/>
    <n v="5"/>
    <n v="5"/>
    <x v="4"/>
    <x v="0"/>
    <n v="1"/>
    <x v="2364"/>
    <n v="1"/>
    <n v="201.69"/>
    <n v="10.0845"/>
    <n v="191.60550000000001"/>
    <n v="9.5802750000000003"/>
    <n v="201.18577500000001"/>
    <n v="1"/>
  </r>
  <r>
    <s v="ORD102366"/>
    <x v="223"/>
    <x v="922"/>
    <s v="Noida"/>
    <x v="9"/>
    <n v="201305"/>
    <s v="MED002"/>
    <x v="22"/>
    <x v="2"/>
    <s v="Micro Labs"/>
    <s v="No"/>
    <n v="3"/>
    <n v="33.200000000000003"/>
    <n v="5"/>
    <n v="12"/>
    <x v="3"/>
    <x v="3"/>
    <n v="1"/>
    <x v="2365"/>
    <n v="1"/>
    <n v="99.600000000000009"/>
    <n v="4.9800000000000004"/>
    <n v="94.62"/>
    <n v="11.3544"/>
    <n v="105.9744"/>
    <n v="3"/>
  </r>
  <r>
    <s v="ORD102367"/>
    <x v="657"/>
    <x v="1071"/>
    <s v="Chandigarh"/>
    <x v="4"/>
    <n v="160017"/>
    <s v="MED019"/>
    <x v="26"/>
    <x v="8"/>
    <s v="Cipla"/>
    <s v="No"/>
    <n v="2"/>
    <n v="157.32"/>
    <n v="0"/>
    <n v="12"/>
    <x v="4"/>
    <x v="0"/>
    <n v="1"/>
    <x v="2366"/>
    <n v="1"/>
    <n v="314.64"/>
    <n v="0"/>
    <n v="314.64"/>
    <n v="37.756799999999998"/>
    <n v="352.39679999999998"/>
    <n v="1"/>
  </r>
  <r>
    <s v="ORD102368"/>
    <x v="430"/>
    <x v="927"/>
    <s v="Noida"/>
    <x v="9"/>
    <n v="201307"/>
    <s v="MED006"/>
    <x v="18"/>
    <x v="10"/>
    <s v="USV"/>
    <s v="Yes"/>
    <n v="6"/>
    <n v="51.53"/>
    <n v="5"/>
    <n v="5"/>
    <x v="0"/>
    <x v="1"/>
    <n v="1"/>
    <x v="2367"/>
    <n v="1"/>
    <n v="309.18"/>
    <n v="15.459000000000001"/>
    <n v="293.721"/>
    <n v="14.68605"/>
    <n v="308.40705000000003"/>
    <n v="2"/>
  </r>
  <r>
    <s v="ORD102369"/>
    <x v="530"/>
    <x v="1710"/>
    <s v="Pune"/>
    <x v="3"/>
    <n v="411045"/>
    <s v="MED026"/>
    <x v="20"/>
    <x v="9"/>
    <s v="Cipla"/>
    <s v="No"/>
    <n v="1"/>
    <n v="200.01"/>
    <n v="0"/>
    <n v="12"/>
    <x v="4"/>
    <x v="1"/>
    <n v="1"/>
    <x v="2368"/>
    <n v="1"/>
    <n v="200.01"/>
    <n v="0"/>
    <n v="200.01"/>
    <n v="24.001199999999997"/>
    <n v="224.01119999999997"/>
    <n v="3"/>
  </r>
  <r>
    <s v="ORD102370"/>
    <x v="397"/>
    <x v="294"/>
    <s v="Hyderabad"/>
    <x v="1"/>
    <n v="500081"/>
    <s v="MED013"/>
    <x v="16"/>
    <x v="3"/>
    <s v="Himalaya"/>
    <s v="No"/>
    <n v="3"/>
    <n v="170.95"/>
    <n v="0"/>
    <n v="12"/>
    <x v="1"/>
    <x v="0"/>
    <n v="1"/>
    <x v="2369"/>
    <n v="1"/>
    <n v="512.84999999999991"/>
    <n v="0"/>
    <n v="512.84999999999991"/>
    <n v="61.541999999999987"/>
    <n v="574.39199999999994"/>
    <n v="3"/>
  </r>
  <r>
    <s v="ORD102371"/>
    <x v="194"/>
    <x v="1711"/>
    <s v="Pune"/>
    <x v="3"/>
    <n v="411014"/>
    <s v="MED007"/>
    <x v="15"/>
    <x v="10"/>
    <s v="Sanofi"/>
    <s v="Yes"/>
    <n v="2"/>
    <n v="80.150000000000006"/>
    <n v="10"/>
    <n v="12"/>
    <x v="3"/>
    <x v="2"/>
    <n v="1"/>
    <x v="2370"/>
    <n v="1"/>
    <n v="160.30000000000001"/>
    <n v="16.03"/>
    <n v="144.27000000000001"/>
    <n v="17.312400000000004"/>
    <n v="161.58240000000001"/>
    <n v="2"/>
  </r>
  <r>
    <s v="ORD102372"/>
    <x v="310"/>
    <x v="1629"/>
    <s v="Hyderabad"/>
    <x v="1"/>
    <n v="500032"/>
    <s v="MED029"/>
    <x v="10"/>
    <x v="8"/>
    <s v="Sun Pharma"/>
    <s v="Yes"/>
    <n v="4"/>
    <n v="106.22"/>
    <n v="5"/>
    <n v="12"/>
    <x v="4"/>
    <x v="1"/>
    <n v="1"/>
    <x v="2371"/>
    <n v="1"/>
    <n v="424.88"/>
    <n v="21.244"/>
    <n v="403.63599999999997"/>
    <n v="48.436319999999995"/>
    <n v="452.07231999999999"/>
    <n v="4"/>
  </r>
  <r>
    <s v="ORD102373"/>
    <x v="69"/>
    <x v="1712"/>
    <s v="Chandigarh"/>
    <x v="4"/>
    <n v="160036"/>
    <s v="MED015"/>
    <x v="24"/>
    <x v="11"/>
    <s v="Abbott"/>
    <s v="No"/>
    <n v="3"/>
    <n v="51.28"/>
    <n v="5"/>
    <n v="5"/>
    <x v="2"/>
    <x v="2"/>
    <n v="1"/>
    <x v="2372"/>
    <n v="1"/>
    <n v="153.84"/>
    <n v="7.6920000000000002"/>
    <n v="146.148"/>
    <n v="7.3074000000000003"/>
    <n v="153.4554"/>
    <n v="1"/>
  </r>
  <r>
    <s v="ORD102374"/>
    <x v="326"/>
    <x v="1156"/>
    <s v="Kolkata"/>
    <x v="10"/>
    <n v="700001"/>
    <s v="MED018"/>
    <x v="14"/>
    <x v="8"/>
    <s v="Mankind"/>
    <s v="No"/>
    <n v="1"/>
    <n v="124.46"/>
    <n v="0"/>
    <n v="12"/>
    <x v="1"/>
    <x v="1"/>
    <n v="1"/>
    <x v="2373"/>
    <n v="1"/>
    <n v="124.46"/>
    <n v="0"/>
    <n v="124.46"/>
    <n v="14.9352"/>
    <n v="139.39519999999999"/>
    <n v="2"/>
  </r>
  <r>
    <s v="ORD102375"/>
    <x v="171"/>
    <x v="903"/>
    <s v="Chennai"/>
    <x v="7"/>
    <n v="600001"/>
    <s v="MED019"/>
    <x v="26"/>
    <x v="8"/>
    <s v="Cipla"/>
    <s v="No"/>
    <n v="2"/>
    <n v="157.88"/>
    <n v="10"/>
    <n v="12"/>
    <x v="1"/>
    <x v="1"/>
    <n v="1"/>
    <x v="2374"/>
    <n v="1"/>
    <n v="315.76"/>
    <n v="31.576000000000001"/>
    <n v="284.18399999999997"/>
    <n v="34.102079999999994"/>
    <n v="318.28607999999997"/>
    <n v="1"/>
  </r>
  <r>
    <s v="ORD102376"/>
    <x v="528"/>
    <x v="207"/>
    <s v="Jaipur"/>
    <x v="5"/>
    <n v="302021"/>
    <s v="MED003"/>
    <x v="6"/>
    <x v="4"/>
    <s v="Dr. Reddy's"/>
    <s v="No"/>
    <n v="1"/>
    <n v="31.42"/>
    <n v="5"/>
    <n v="5"/>
    <x v="0"/>
    <x v="1"/>
    <n v="1"/>
    <x v="2375"/>
    <n v="1"/>
    <n v="31.42"/>
    <n v="1.5710000000000002"/>
    <n v="29.849"/>
    <n v="1.4924500000000001"/>
    <n v="31.341450000000002"/>
    <n v="1"/>
  </r>
  <r>
    <s v="ORD102377"/>
    <x v="160"/>
    <x v="1713"/>
    <s v="Hyderabad"/>
    <x v="1"/>
    <n v="500001"/>
    <s v="MED016"/>
    <x v="17"/>
    <x v="11"/>
    <s v="Emcure"/>
    <s v="No"/>
    <n v="1"/>
    <n v="94.07"/>
    <n v="10"/>
    <n v="5"/>
    <x v="4"/>
    <x v="0"/>
    <n v="1"/>
    <x v="2376"/>
    <n v="1"/>
    <n v="94.07"/>
    <n v="9.407"/>
    <n v="84.662999999999997"/>
    <n v="4.2331500000000002"/>
    <n v="88.896149999999992"/>
    <n v="7"/>
  </r>
  <r>
    <s v="ORD102378"/>
    <x v="99"/>
    <x v="810"/>
    <s v="Delhi"/>
    <x v="0"/>
    <n v="110001"/>
    <s v="MED018"/>
    <x v="14"/>
    <x v="8"/>
    <s v="Mankind"/>
    <s v="No"/>
    <n v="4"/>
    <n v="113.2"/>
    <n v="5"/>
    <n v="5"/>
    <x v="2"/>
    <x v="1"/>
    <n v="1"/>
    <x v="2377"/>
    <n v="1"/>
    <n v="452.8"/>
    <n v="22.64"/>
    <n v="430.16"/>
    <n v="21.508000000000003"/>
    <n v="451.66800000000001"/>
    <n v="4"/>
  </r>
  <r>
    <s v="ORD102379"/>
    <x v="502"/>
    <x v="1214"/>
    <s v="Hyderabad"/>
    <x v="1"/>
    <n v="500081"/>
    <s v="MED019"/>
    <x v="26"/>
    <x v="8"/>
    <s v="Cipla"/>
    <s v="No"/>
    <n v="3"/>
    <n v="163.71"/>
    <n v="5"/>
    <n v="5"/>
    <x v="3"/>
    <x v="1"/>
    <n v="1"/>
    <x v="2378"/>
    <n v="1"/>
    <n v="491.13"/>
    <n v="24.5565"/>
    <n v="466.57349999999997"/>
    <n v="23.328674999999997"/>
    <n v="489.90217499999994"/>
    <n v="1"/>
  </r>
  <r>
    <s v="ORD102380"/>
    <x v="318"/>
    <x v="136"/>
    <s v="Chandigarh"/>
    <x v="4"/>
    <n v="160017"/>
    <s v="MED006"/>
    <x v="18"/>
    <x v="10"/>
    <s v="USV"/>
    <s v="Yes"/>
    <n v="1"/>
    <n v="48.14"/>
    <n v="5"/>
    <n v="12"/>
    <x v="2"/>
    <x v="1"/>
    <n v="1"/>
    <x v="2379"/>
    <n v="1"/>
    <n v="48.14"/>
    <n v="2.407"/>
    <n v="45.733000000000004"/>
    <n v="5.4879600000000002"/>
    <n v="51.220960000000005"/>
    <n v="4"/>
  </r>
  <r>
    <s v="ORD102381"/>
    <x v="312"/>
    <x v="1713"/>
    <s v="Lucknow"/>
    <x v="9"/>
    <n v="226016"/>
    <s v="MED021"/>
    <x v="9"/>
    <x v="7"/>
    <s v="Cipla"/>
    <s v="No"/>
    <n v="4"/>
    <n v="72.41"/>
    <n v="5"/>
    <n v="12"/>
    <x v="5"/>
    <x v="1"/>
    <n v="1"/>
    <x v="2380"/>
    <n v="1"/>
    <n v="289.64"/>
    <n v="14.481999999999998"/>
    <n v="275.15800000000002"/>
    <n v="33.01896"/>
    <n v="308.17696000000001"/>
    <n v="7"/>
  </r>
  <r>
    <s v="ORD102382"/>
    <x v="697"/>
    <x v="686"/>
    <s v="Chandigarh"/>
    <x v="4"/>
    <n v="160001"/>
    <s v="MED014"/>
    <x v="19"/>
    <x v="3"/>
    <s v="Abbott"/>
    <s v="No"/>
    <n v="2"/>
    <n v="142.6"/>
    <n v="5"/>
    <n v="12"/>
    <x v="5"/>
    <x v="0"/>
    <n v="1"/>
    <x v="2381"/>
    <n v="1"/>
    <n v="285.2"/>
    <n v="14.26"/>
    <n v="270.94"/>
    <n v="32.512799999999999"/>
    <n v="303.45280000000002"/>
    <n v="2"/>
  </r>
  <r>
    <s v="ORD102383"/>
    <x v="181"/>
    <x v="1714"/>
    <s v="Kolkata"/>
    <x v="10"/>
    <n v="700001"/>
    <s v="MED022"/>
    <x v="25"/>
    <x v="7"/>
    <s v="Himalaya"/>
    <s v="No"/>
    <n v="4"/>
    <n v="164.59"/>
    <n v="5"/>
    <n v="12"/>
    <x v="0"/>
    <x v="1"/>
    <n v="1"/>
    <x v="2382"/>
    <n v="1"/>
    <n v="658.36"/>
    <n v="32.917999999999999"/>
    <n v="625.44200000000001"/>
    <n v="75.053039999999996"/>
    <n v="700.49504000000002"/>
    <n v="1"/>
  </r>
  <r>
    <s v="ORD102384"/>
    <x v="264"/>
    <x v="1540"/>
    <s v="Pune"/>
    <x v="3"/>
    <n v="411014"/>
    <s v="MED026"/>
    <x v="20"/>
    <x v="9"/>
    <s v="Cipla"/>
    <s v="No"/>
    <n v="3"/>
    <n v="168.61"/>
    <n v="5"/>
    <n v="18"/>
    <x v="5"/>
    <x v="1"/>
    <n v="1"/>
    <x v="2383"/>
    <n v="1"/>
    <n v="505.83000000000004"/>
    <n v="25.291499999999999"/>
    <n v="480.53850000000006"/>
    <n v="86.496930000000006"/>
    <n v="567.03543000000002"/>
    <n v="2"/>
  </r>
  <r>
    <s v="ORD102385"/>
    <x v="574"/>
    <x v="765"/>
    <s v="Gurugram"/>
    <x v="11"/>
    <n v="122016"/>
    <s v="MED003"/>
    <x v="6"/>
    <x v="4"/>
    <s v="Dr. Reddy's"/>
    <s v="No"/>
    <n v="1"/>
    <n v="26.39"/>
    <n v="20"/>
    <n v="5"/>
    <x v="3"/>
    <x v="0"/>
    <n v="1"/>
    <x v="2384"/>
    <n v="1"/>
    <n v="26.39"/>
    <n v="5.2779999999999996"/>
    <n v="21.112000000000002"/>
    <n v="1.0556000000000001"/>
    <n v="22.1676"/>
    <n v="0"/>
  </r>
  <r>
    <s v="ORD102386"/>
    <x v="517"/>
    <x v="1715"/>
    <s v="Hyderabad"/>
    <x v="1"/>
    <n v="500090"/>
    <s v="MED022"/>
    <x v="25"/>
    <x v="7"/>
    <s v="Himalaya"/>
    <s v="No"/>
    <n v="1"/>
    <n v="191.54"/>
    <n v="5"/>
    <n v="12"/>
    <x v="3"/>
    <x v="1"/>
    <n v="1"/>
    <x v="2385"/>
    <n v="1"/>
    <n v="191.54"/>
    <n v="9.577"/>
    <n v="181.96299999999999"/>
    <n v="21.835560000000001"/>
    <n v="203.79856000000001"/>
    <n v="3"/>
  </r>
  <r>
    <s v="ORD102386"/>
    <x v="305"/>
    <x v="755"/>
    <s v="Indore"/>
    <x v="2"/>
    <n v="452020"/>
    <s v="MED014"/>
    <x v="19"/>
    <x v="3"/>
    <s v="Abbott"/>
    <s v="No"/>
    <n v="2"/>
    <n v="136.08000000000001"/>
    <n v="0"/>
    <n v="5"/>
    <x v="0"/>
    <x v="1"/>
    <n v="1"/>
    <x v="2386"/>
    <n v="1"/>
    <n v="272.16000000000003"/>
    <n v="0"/>
    <n v="272.16000000000003"/>
    <n v="13.608000000000002"/>
    <n v="285.76800000000003"/>
    <n v="3"/>
  </r>
  <r>
    <s v="ORD102388"/>
    <x v="453"/>
    <x v="1716"/>
    <s v="Chandigarh"/>
    <x v="4"/>
    <n v="160019"/>
    <s v="MED023"/>
    <x v="8"/>
    <x v="7"/>
    <s v="Lacto Calamine"/>
    <s v="No"/>
    <n v="2"/>
    <n v="316.22000000000003"/>
    <n v="10"/>
    <n v="5"/>
    <x v="3"/>
    <x v="1"/>
    <n v="1"/>
    <x v="2387"/>
    <n v="1"/>
    <n v="632.44000000000005"/>
    <n v="63.244000000000007"/>
    <n v="569.19600000000003"/>
    <n v="28.459800000000001"/>
    <n v="597.6558"/>
    <n v="3"/>
  </r>
  <r>
    <s v="ORD102389"/>
    <x v="36"/>
    <x v="1359"/>
    <s v="Jaipur"/>
    <x v="5"/>
    <n v="302021"/>
    <s v="MED018"/>
    <x v="14"/>
    <x v="8"/>
    <s v="Mankind"/>
    <s v="No"/>
    <n v="3"/>
    <n v="114.15"/>
    <n v="5"/>
    <n v="5"/>
    <x v="5"/>
    <x v="1"/>
    <n v="1"/>
    <x v="2388"/>
    <n v="1"/>
    <n v="342.45000000000005"/>
    <n v="17.122500000000002"/>
    <n v="325.32750000000004"/>
    <n v="16.266375000000004"/>
    <n v="341.59387500000003"/>
    <n v="2"/>
  </r>
  <r>
    <s v="ORD102390"/>
    <x v="240"/>
    <x v="1717"/>
    <s v="Lucknow"/>
    <x v="9"/>
    <n v="226016"/>
    <s v="MED002"/>
    <x v="22"/>
    <x v="2"/>
    <s v="Micro Labs"/>
    <s v="No"/>
    <n v="1"/>
    <n v="29.41"/>
    <n v="15"/>
    <n v="5"/>
    <x v="5"/>
    <x v="2"/>
    <n v="1"/>
    <x v="2389"/>
    <n v="1"/>
    <n v="29.41"/>
    <n v="4.4115000000000002"/>
    <n v="24.9985"/>
    <n v="1.2499250000000002"/>
    <n v="26.248425000000001"/>
    <n v="1"/>
  </r>
  <r>
    <s v="ORD102391"/>
    <x v="38"/>
    <x v="1452"/>
    <s v="Delhi"/>
    <x v="0"/>
    <n v="110085"/>
    <s v="MED007"/>
    <x v="15"/>
    <x v="10"/>
    <s v="Sanofi"/>
    <s v="Yes"/>
    <n v="1"/>
    <n v="67.510000000000005"/>
    <n v="0"/>
    <n v="12"/>
    <x v="3"/>
    <x v="1"/>
    <n v="1"/>
    <x v="2390"/>
    <n v="1"/>
    <n v="67.510000000000005"/>
    <n v="0"/>
    <n v="67.510000000000005"/>
    <n v="8.1012000000000004"/>
    <n v="75.611200000000011"/>
    <n v="3"/>
  </r>
  <r>
    <s v="ORD102392"/>
    <x v="687"/>
    <x v="86"/>
    <s v="Hyderabad"/>
    <x v="1"/>
    <n v="500001"/>
    <s v="MED030"/>
    <x v="28"/>
    <x v="8"/>
    <s v="Cipla"/>
    <s v="Yes"/>
    <n v="2"/>
    <n v="255.32"/>
    <n v="5"/>
    <n v="12"/>
    <x v="3"/>
    <x v="1"/>
    <n v="1"/>
    <x v="2391"/>
    <n v="1"/>
    <n v="510.64"/>
    <n v="25.531999999999996"/>
    <n v="485.108"/>
    <n v="58.212960000000002"/>
    <n v="543.32096000000001"/>
    <n v="3"/>
  </r>
  <r>
    <s v="ORD102393"/>
    <x v="293"/>
    <x v="1182"/>
    <s v="Surat"/>
    <x v="6"/>
    <n v="395003"/>
    <s v="MED005"/>
    <x v="11"/>
    <x v="5"/>
    <s v="Cipla"/>
    <s v="Yes"/>
    <n v="3"/>
    <n v="86.11"/>
    <n v="10"/>
    <n v="5"/>
    <x v="4"/>
    <x v="3"/>
    <n v="1"/>
    <x v="2392"/>
    <n v="1"/>
    <n v="258.33"/>
    <n v="25.832999999999998"/>
    <n v="232.49699999999999"/>
    <n v="11.624849999999999"/>
    <n v="244.12184999999999"/>
    <n v="1"/>
  </r>
  <r>
    <s v="ORD102394"/>
    <x v="698"/>
    <x v="847"/>
    <s v="Surat"/>
    <x v="6"/>
    <n v="395003"/>
    <s v="MED017"/>
    <x v="1"/>
    <x v="1"/>
    <s v="Abbott"/>
    <s v="No"/>
    <n v="2"/>
    <n v="142.68"/>
    <n v="5"/>
    <n v="5"/>
    <x v="5"/>
    <x v="3"/>
    <n v="1"/>
    <x v="2393"/>
    <n v="1"/>
    <n v="285.36"/>
    <n v="14.268000000000002"/>
    <n v="271.09199999999998"/>
    <n v="13.554600000000001"/>
    <n v="284.64659999999998"/>
    <n v="2"/>
  </r>
  <r>
    <s v="ORD102395"/>
    <x v="199"/>
    <x v="1718"/>
    <s v="Bengaluru"/>
    <x v="8"/>
    <n v="560034"/>
    <s v="MED030"/>
    <x v="28"/>
    <x v="8"/>
    <s v="Cipla"/>
    <s v="Yes"/>
    <n v="2"/>
    <n v="304.45"/>
    <n v="10"/>
    <n v="12"/>
    <x v="1"/>
    <x v="3"/>
    <n v="1"/>
    <x v="2394"/>
    <n v="1"/>
    <n v="608.9"/>
    <n v="60.89"/>
    <n v="548.01"/>
    <n v="65.761200000000002"/>
    <n v="613.77120000000002"/>
    <n v="2"/>
  </r>
  <r>
    <s v="ORD102396"/>
    <x v="229"/>
    <x v="733"/>
    <s v="Kolkata"/>
    <x v="10"/>
    <n v="700001"/>
    <s v="MED010"/>
    <x v="13"/>
    <x v="1"/>
    <s v="Sun Pharma"/>
    <s v="Yes"/>
    <n v="3"/>
    <n v="65.14"/>
    <n v="0"/>
    <n v="12"/>
    <x v="0"/>
    <x v="3"/>
    <n v="1"/>
    <x v="2395"/>
    <n v="1"/>
    <n v="195.42000000000002"/>
    <n v="0"/>
    <n v="195.42000000000002"/>
    <n v="23.450399999999998"/>
    <n v="218.87040000000002"/>
    <n v="1"/>
  </r>
  <r>
    <s v="ORD102397"/>
    <x v="636"/>
    <x v="1719"/>
    <s v="Kolkata"/>
    <x v="10"/>
    <n v="700019"/>
    <s v="MED004"/>
    <x v="5"/>
    <x v="5"/>
    <s v="Sun Pharma"/>
    <s v="Yes"/>
    <n v="3"/>
    <n v="126.46"/>
    <n v="0"/>
    <n v="18"/>
    <x v="0"/>
    <x v="2"/>
    <n v="1"/>
    <x v="2396"/>
    <n v="1"/>
    <n v="379.38"/>
    <n v="0"/>
    <n v="379.38"/>
    <n v="68.288399999999996"/>
    <n v="447.66840000000002"/>
    <n v="0"/>
  </r>
  <r>
    <s v="ORD102398"/>
    <x v="287"/>
    <x v="1151"/>
    <s v="Noida"/>
    <x v="9"/>
    <n v="201307"/>
    <s v="MED008"/>
    <x v="7"/>
    <x v="6"/>
    <s v="Zydus"/>
    <s v="Yes"/>
    <n v="1"/>
    <n v="60.18"/>
    <n v="5"/>
    <n v="12"/>
    <x v="3"/>
    <x v="0"/>
    <n v="1"/>
    <x v="2397"/>
    <n v="1"/>
    <n v="60.18"/>
    <n v="3.0089999999999999"/>
    <n v="57.170999999999999"/>
    <n v="6.8605200000000002"/>
    <n v="64.03152"/>
    <n v="3"/>
  </r>
  <r>
    <s v="ORD102399"/>
    <x v="699"/>
    <x v="102"/>
    <s v="Mumbai"/>
    <x v="3"/>
    <n v="400050"/>
    <s v="MED014"/>
    <x v="19"/>
    <x v="3"/>
    <s v="Abbott"/>
    <s v="No"/>
    <n v="2"/>
    <n v="159.47"/>
    <n v="5"/>
    <n v="5"/>
    <x v="3"/>
    <x v="3"/>
    <n v="1"/>
    <x v="2398"/>
    <n v="1"/>
    <n v="318.94"/>
    <n v="15.947000000000001"/>
    <n v="302.99299999999999"/>
    <n v="15.149649999999999"/>
    <n v="318.14265"/>
    <n v="2"/>
  </r>
  <r>
    <s v="ORD102400"/>
    <x v="520"/>
    <x v="682"/>
    <s v="Bengaluru"/>
    <x v="8"/>
    <n v="560066"/>
    <s v="MED021"/>
    <x v="9"/>
    <x v="7"/>
    <s v="Cipla"/>
    <s v="No"/>
    <n v="1"/>
    <n v="82.93"/>
    <n v="10"/>
    <n v="18"/>
    <x v="5"/>
    <x v="1"/>
    <n v="1"/>
    <x v="2399"/>
    <n v="1"/>
    <n v="82.93"/>
    <n v="8.293000000000001"/>
    <n v="74.637"/>
    <n v="13.434659999999999"/>
    <n v="88.071659999999994"/>
    <n v="2"/>
  </r>
  <r>
    <s v="ORD102401"/>
    <x v="390"/>
    <x v="1720"/>
    <s v="Kolkata"/>
    <x v="10"/>
    <n v="700001"/>
    <s v="MED020"/>
    <x v="4"/>
    <x v="4"/>
    <s v="Dr. Reddy's"/>
    <s v="Yes"/>
    <n v="1"/>
    <n v="56.87"/>
    <n v="15"/>
    <n v="5"/>
    <x v="0"/>
    <x v="2"/>
    <n v="1"/>
    <x v="2400"/>
    <n v="1"/>
    <n v="56.87"/>
    <n v="8.5305"/>
    <n v="48.339500000000001"/>
    <n v="2.4169749999999999"/>
    <n v="50.756475000000002"/>
    <n v="1"/>
  </r>
  <r>
    <s v="ORD102401"/>
    <x v="613"/>
    <x v="1721"/>
    <s v="Noida"/>
    <x v="9"/>
    <n v="201303"/>
    <s v="MED011"/>
    <x v="23"/>
    <x v="1"/>
    <s v="Cipla"/>
    <s v="No"/>
    <n v="2"/>
    <n v="24.35"/>
    <n v="10"/>
    <n v="12"/>
    <x v="4"/>
    <x v="2"/>
    <n v="1"/>
    <x v="2401"/>
    <n v="1"/>
    <n v="48.7"/>
    <n v="4.87"/>
    <n v="43.830000000000005"/>
    <n v="5.2596000000000007"/>
    <n v="49.089600000000004"/>
    <n v="1"/>
  </r>
  <r>
    <s v="ORD102403"/>
    <x v="66"/>
    <x v="1157"/>
    <s v="Indore"/>
    <x v="2"/>
    <n v="452018"/>
    <s v="MED006"/>
    <x v="18"/>
    <x v="10"/>
    <s v="USV"/>
    <s v="Yes"/>
    <n v="2"/>
    <n v="48.4"/>
    <n v="5"/>
    <n v="12"/>
    <x v="2"/>
    <x v="2"/>
    <n v="1"/>
    <x v="2402"/>
    <n v="1"/>
    <n v="96.8"/>
    <n v="4.84"/>
    <n v="91.96"/>
    <n v="11.0352"/>
    <n v="102.9952"/>
    <n v="1"/>
  </r>
  <r>
    <s v="ORD102404"/>
    <x v="279"/>
    <x v="1722"/>
    <s v="Kolkata"/>
    <x v="10"/>
    <n v="700029"/>
    <s v="MED028"/>
    <x v="3"/>
    <x v="3"/>
    <s v="Abbott"/>
    <s v="No"/>
    <n v="1"/>
    <n v="97.47"/>
    <n v="0"/>
    <n v="5"/>
    <x v="0"/>
    <x v="1"/>
    <n v="1"/>
    <x v="2403"/>
    <n v="1"/>
    <n v="97.47"/>
    <n v="0"/>
    <n v="97.47"/>
    <n v="4.8734999999999999"/>
    <n v="102.34350000000001"/>
    <n v="3"/>
  </r>
  <r>
    <s v="ORD102404"/>
    <x v="321"/>
    <x v="1505"/>
    <s v="Chandigarh"/>
    <x v="4"/>
    <n v="160022"/>
    <s v="MED014"/>
    <x v="19"/>
    <x v="3"/>
    <s v="Abbott"/>
    <s v="No"/>
    <n v="3"/>
    <n v="137.81"/>
    <n v="10"/>
    <n v="12"/>
    <x v="0"/>
    <x v="1"/>
    <n v="1"/>
    <x v="2404"/>
    <n v="1"/>
    <n v="413.43"/>
    <n v="41.343000000000004"/>
    <n v="372.08699999999999"/>
    <n v="44.650439999999996"/>
    <n v="416.73743999999999"/>
    <n v="3"/>
  </r>
  <r>
    <s v="ORD102404"/>
    <x v="403"/>
    <x v="1723"/>
    <s v="Kolkata"/>
    <x v="10"/>
    <n v="700091"/>
    <s v="MED014"/>
    <x v="19"/>
    <x v="3"/>
    <s v="Abbott"/>
    <s v="No"/>
    <n v="2"/>
    <n v="129.91"/>
    <n v="5"/>
    <n v="5"/>
    <x v="2"/>
    <x v="1"/>
    <n v="1"/>
    <x v="2405"/>
    <n v="1"/>
    <n v="259.82"/>
    <n v="12.991"/>
    <n v="246.82900000000001"/>
    <n v="12.34145"/>
    <n v="259.17045000000002"/>
    <n v="1"/>
  </r>
  <r>
    <s v="ORD102404"/>
    <x v="311"/>
    <x v="383"/>
    <s v="Hyderabad"/>
    <x v="1"/>
    <n v="500032"/>
    <s v="MED017"/>
    <x v="1"/>
    <x v="1"/>
    <s v="Abbott"/>
    <s v="No"/>
    <n v="3"/>
    <n v="123.24"/>
    <n v="15"/>
    <n v="18"/>
    <x v="2"/>
    <x v="1"/>
    <n v="1"/>
    <x v="2406"/>
    <n v="1"/>
    <n v="369.71999999999997"/>
    <n v="55.457999999999991"/>
    <n v="314.262"/>
    <n v="56.567160000000001"/>
    <n v="370.82916"/>
    <n v="3"/>
  </r>
  <r>
    <s v="ORD102404"/>
    <x v="443"/>
    <x v="330"/>
    <s v="Bengaluru"/>
    <x v="8"/>
    <n v="560034"/>
    <s v="MED018"/>
    <x v="14"/>
    <x v="8"/>
    <s v="Mankind"/>
    <s v="No"/>
    <n v="1"/>
    <n v="101.61"/>
    <n v="5"/>
    <n v="5"/>
    <x v="5"/>
    <x v="1"/>
    <n v="1"/>
    <x v="2407"/>
    <n v="1"/>
    <n v="101.61"/>
    <n v="5.0804999999999998"/>
    <n v="96.529499999999999"/>
    <n v="4.8264749999999994"/>
    <n v="101.355975"/>
    <n v="5"/>
  </r>
  <r>
    <s v="ORD102409"/>
    <x v="351"/>
    <x v="1724"/>
    <s v="Lucknow"/>
    <x v="9"/>
    <n v="226016"/>
    <s v="MED010"/>
    <x v="13"/>
    <x v="1"/>
    <s v="Sun Pharma"/>
    <s v="Yes"/>
    <n v="1"/>
    <n v="66.760000000000005"/>
    <n v="0"/>
    <n v="12"/>
    <x v="1"/>
    <x v="1"/>
    <n v="1"/>
    <x v="2408"/>
    <n v="1"/>
    <n v="66.760000000000005"/>
    <n v="0"/>
    <n v="66.760000000000005"/>
    <n v="8.0112000000000005"/>
    <n v="74.771200000000007"/>
    <n v="2"/>
  </r>
  <r>
    <s v="ORD102410"/>
    <x v="224"/>
    <x v="1725"/>
    <s v="Mumbai"/>
    <x v="3"/>
    <n v="400050"/>
    <s v="MED030"/>
    <x v="28"/>
    <x v="8"/>
    <s v="Cipla"/>
    <s v="Yes"/>
    <n v="1"/>
    <n v="302.13"/>
    <n v="10"/>
    <n v="5"/>
    <x v="4"/>
    <x v="3"/>
    <n v="1"/>
    <x v="2409"/>
    <n v="1"/>
    <n v="302.13"/>
    <n v="30.213000000000001"/>
    <n v="271.91699999999997"/>
    <n v="13.595849999999999"/>
    <n v="285.51284999999996"/>
    <n v="0"/>
  </r>
  <r>
    <s v="ORD102411"/>
    <x v="235"/>
    <x v="770"/>
    <s v="Chandigarh"/>
    <x v="4"/>
    <n v="160019"/>
    <s v="MED017"/>
    <x v="1"/>
    <x v="1"/>
    <s v="Abbott"/>
    <s v="No"/>
    <n v="2"/>
    <n v="152.46"/>
    <n v="0"/>
    <n v="12"/>
    <x v="0"/>
    <x v="2"/>
    <n v="1"/>
    <x v="2410"/>
    <n v="1"/>
    <n v="304.92"/>
    <n v="0"/>
    <n v="304.92"/>
    <n v="36.590400000000002"/>
    <n v="341.5104"/>
    <n v="0"/>
  </r>
  <r>
    <s v="ORD102412"/>
    <x v="561"/>
    <x v="1726"/>
    <s v="Lucknow"/>
    <x v="9"/>
    <n v="226001"/>
    <s v="MED025"/>
    <x v="27"/>
    <x v="0"/>
    <s v="Blue Cross"/>
    <s v="Yes"/>
    <n v="2"/>
    <n v="61.42"/>
    <n v="0"/>
    <n v="12"/>
    <x v="0"/>
    <x v="1"/>
    <n v="1"/>
    <x v="2411"/>
    <n v="1"/>
    <n v="122.84"/>
    <n v="0"/>
    <n v="122.84"/>
    <n v="14.7408"/>
    <n v="137.58080000000001"/>
    <n v="2"/>
  </r>
  <r>
    <s v="ORD102413"/>
    <x v="224"/>
    <x v="1656"/>
    <s v="Chennai"/>
    <x v="7"/>
    <n v="600100"/>
    <s v="MED030"/>
    <x v="28"/>
    <x v="8"/>
    <s v="Cipla"/>
    <s v="Yes"/>
    <n v="3"/>
    <n v="323.38"/>
    <n v="0"/>
    <n v="5"/>
    <x v="4"/>
    <x v="1"/>
    <n v="1"/>
    <x v="2412"/>
    <n v="1"/>
    <n v="970.14"/>
    <n v="0"/>
    <n v="970.14"/>
    <n v="48.506999999999998"/>
    <n v="1018.6469999999999"/>
    <n v="3"/>
  </r>
  <r>
    <s v="ORD102414"/>
    <x v="477"/>
    <x v="1188"/>
    <s v="Surat"/>
    <x v="6"/>
    <n v="395010"/>
    <s v="MED004"/>
    <x v="5"/>
    <x v="5"/>
    <s v="Sun Pharma"/>
    <s v="Yes"/>
    <n v="4"/>
    <n v="104.6"/>
    <n v="5"/>
    <n v="12"/>
    <x v="4"/>
    <x v="1"/>
    <n v="1"/>
    <x v="2413"/>
    <n v="1"/>
    <n v="418.4"/>
    <n v="20.92"/>
    <n v="397.47999999999996"/>
    <n v="47.697599999999994"/>
    <n v="445.17759999999998"/>
    <n v="3"/>
  </r>
  <r>
    <s v="ORD102415"/>
    <x v="74"/>
    <x v="70"/>
    <s v="Chandigarh"/>
    <x v="4"/>
    <n v="160017"/>
    <s v="MED017"/>
    <x v="1"/>
    <x v="1"/>
    <s v="Abbott"/>
    <s v="No"/>
    <n v="2"/>
    <n v="152.57"/>
    <n v="0"/>
    <n v="12"/>
    <x v="4"/>
    <x v="3"/>
    <n v="1"/>
    <x v="2414"/>
    <n v="1"/>
    <n v="305.14"/>
    <n v="0"/>
    <n v="305.14"/>
    <n v="36.616799999999998"/>
    <n v="341.7568"/>
    <n v="0"/>
  </r>
  <r>
    <s v="ORD102416"/>
    <x v="332"/>
    <x v="1727"/>
    <s v="Noida"/>
    <x v="9"/>
    <n v="201303"/>
    <s v="MED001"/>
    <x v="2"/>
    <x v="2"/>
    <s v="Cipla"/>
    <s v="No"/>
    <n v="2"/>
    <n v="28.24"/>
    <n v="5"/>
    <n v="5"/>
    <x v="0"/>
    <x v="1"/>
    <n v="1"/>
    <x v="2415"/>
    <n v="1"/>
    <n v="56.48"/>
    <n v="2.8239999999999998"/>
    <n v="53.655999999999999"/>
    <n v="2.6827999999999999"/>
    <n v="56.338799999999999"/>
    <n v="1"/>
  </r>
  <r>
    <s v="ORD102417"/>
    <x v="484"/>
    <x v="1728"/>
    <s v="Surat"/>
    <x v="6"/>
    <n v="395010"/>
    <s v="MED023"/>
    <x v="8"/>
    <x v="7"/>
    <s v="Lacto Calamine"/>
    <s v="No"/>
    <n v="2"/>
    <n v="338.29"/>
    <n v="15"/>
    <n v="18"/>
    <x v="5"/>
    <x v="1"/>
    <n v="1"/>
    <x v="2416"/>
    <n v="1"/>
    <n v="676.58"/>
    <n v="101.48700000000001"/>
    <n v="575.09300000000007"/>
    <n v="103.51674000000001"/>
    <n v="678.6097400000001"/>
    <n v="1"/>
  </r>
  <r>
    <s v="ORD102418"/>
    <x v="317"/>
    <x v="1729"/>
    <s v="Pune"/>
    <x v="3"/>
    <n v="411001"/>
    <s v="MED012"/>
    <x v="29"/>
    <x v="3"/>
    <s v="Mankind"/>
    <s v="No"/>
    <n v="4"/>
    <n v="131.01"/>
    <n v="5"/>
    <n v="5"/>
    <x v="5"/>
    <x v="1"/>
    <n v="1"/>
    <x v="2417"/>
    <n v="1"/>
    <n v="524.04"/>
    <n v="26.201999999999998"/>
    <n v="497.83799999999997"/>
    <n v="24.891899999999996"/>
    <n v="522.72989999999993"/>
    <n v="1"/>
  </r>
  <r>
    <s v="ORD102419"/>
    <x v="42"/>
    <x v="1730"/>
    <s v="Kolkata"/>
    <x v="10"/>
    <n v="700029"/>
    <s v="MED020"/>
    <x v="4"/>
    <x v="4"/>
    <s v="Dr. Reddy's"/>
    <s v="Yes"/>
    <n v="5"/>
    <n v="56.81"/>
    <n v="0"/>
    <n v="5"/>
    <x v="2"/>
    <x v="0"/>
    <n v="1"/>
    <x v="2418"/>
    <n v="1"/>
    <n v="284.05"/>
    <n v="0"/>
    <n v="284.05"/>
    <n v="14.202500000000001"/>
    <n v="298.2525"/>
    <n v="0"/>
  </r>
  <r>
    <s v="ORD102419"/>
    <x v="146"/>
    <x v="1311"/>
    <s v="Delhi"/>
    <x v="0"/>
    <n v="110029"/>
    <s v="MED013"/>
    <x v="16"/>
    <x v="3"/>
    <s v="Himalaya"/>
    <s v="No"/>
    <n v="1"/>
    <n v="160.66"/>
    <n v="0"/>
    <n v="5"/>
    <x v="1"/>
    <x v="1"/>
    <n v="1"/>
    <x v="2419"/>
    <n v="1"/>
    <n v="160.66"/>
    <n v="0"/>
    <n v="160.66"/>
    <n v="8.0329999999999995"/>
    <n v="168.69299999999998"/>
    <n v="2"/>
  </r>
  <r>
    <s v="ORD102419"/>
    <x v="499"/>
    <x v="1103"/>
    <s v="Ahmedabad"/>
    <x v="6"/>
    <n v="380054"/>
    <s v="MED014"/>
    <x v="19"/>
    <x v="3"/>
    <s v="Abbott"/>
    <s v="No"/>
    <n v="1"/>
    <n v="136.32"/>
    <n v="10"/>
    <n v="5"/>
    <x v="5"/>
    <x v="1"/>
    <n v="1"/>
    <x v="2420"/>
    <n v="1"/>
    <n v="136.32"/>
    <n v="13.631999999999998"/>
    <n v="122.68799999999999"/>
    <n v="6.1343999999999994"/>
    <n v="128.82239999999999"/>
    <n v="1"/>
  </r>
  <r>
    <s v="ORD102419"/>
    <x v="222"/>
    <x v="1731"/>
    <s v="Delhi"/>
    <x v="0"/>
    <n v="110024"/>
    <s v="MED017"/>
    <x v="1"/>
    <x v="1"/>
    <s v="Abbott"/>
    <s v="No"/>
    <n v="1"/>
    <n v="136.26"/>
    <n v="5"/>
    <n v="12"/>
    <x v="3"/>
    <x v="0"/>
    <n v="1"/>
    <x v="2421"/>
    <n v="1"/>
    <n v="136.26"/>
    <n v="6.8129999999999997"/>
    <n v="129.447"/>
    <n v="15.53364"/>
    <n v="144.98063999999999"/>
    <n v="0"/>
  </r>
  <r>
    <s v="ORD102423"/>
    <x v="671"/>
    <x v="1732"/>
    <s v="Gurugram"/>
    <x v="11"/>
    <n v="122018"/>
    <s v="MED027"/>
    <x v="12"/>
    <x v="9"/>
    <s v="Mankind"/>
    <s v="No"/>
    <n v="2"/>
    <n v="106.93"/>
    <n v="5"/>
    <n v="5"/>
    <x v="4"/>
    <x v="1"/>
    <n v="1"/>
    <x v="2422"/>
    <n v="1"/>
    <n v="213.86"/>
    <n v="10.693000000000001"/>
    <n v="203.167"/>
    <n v="10.15835"/>
    <n v="213.32535000000001"/>
    <n v="1"/>
  </r>
  <r>
    <s v="ORD102424"/>
    <x v="412"/>
    <x v="107"/>
    <s v="Bengaluru"/>
    <x v="8"/>
    <n v="560066"/>
    <s v="MED007"/>
    <x v="15"/>
    <x v="10"/>
    <s v="Sanofi"/>
    <s v="Yes"/>
    <n v="1"/>
    <n v="66.099999999999994"/>
    <n v="0"/>
    <n v="5"/>
    <x v="3"/>
    <x v="1"/>
    <n v="1"/>
    <x v="2423"/>
    <n v="1"/>
    <n v="66.099999999999994"/>
    <n v="0"/>
    <n v="66.099999999999994"/>
    <n v="3.3050000000000002"/>
    <n v="69.405000000000001"/>
    <n v="2"/>
  </r>
  <r>
    <s v="ORD102425"/>
    <x v="18"/>
    <x v="1733"/>
    <s v="Hyderabad"/>
    <x v="1"/>
    <n v="500084"/>
    <s v="MED028"/>
    <x v="3"/>
    <x v="3"/>
    <s v="Abbott"/>
    <s v="No"/>
    <n v="1"/>
    <n v="100.01"/>
    <n v="5"/>
    <n v="5"/>
    <x v="4"/>
    <x v="1"/>
    <n v="1"/>
    <x v="2424"/>
    <n v="1"/>
    <n v="100.01"/>
    <n v="5.0004999999999997"/>
    <n v="95.009500000000003"/>
    <n v="4.7504749999999998"/>
    <n v="99.759974999999997"/>
    <n v="1"/>
  </r>
  <r>
    <s v="ORD102426"/>
    <x v="338"/>
    <x v="414"/>
    <s v="Gurugram"/>
    <x v="11"/>
    <n v="122002"/>
    <s v="MED013"/>
    <x v="16"/>
    <x v="3"/>
    <s v="Himalaya"/>
    <s v="No"/>
    <n v="1"/>
    <n v="152.79"/>
    <n v="5"/>
    <n v="5"/>
    <x v="2"/>
    <x v="1"/>
    <n v="1"/>
    <x v="2425"/>
    <n v="1"/>
    <n v="152.79"/>
    <n v="7.6394999999999991"/>
    <n v="145.15049999999999"/>
    <n v="7.2575249999999993"/>
    <n v="152.40802499999998"/>
    <n v="3"/>
  </r>
  <r>
    <s v="ORD102427"/>
    <x v="484"/>
    <x v="716"/>
    <s v="Pune"/>
    <x v="3"/>
    <n v="411038"/>
    <s v="MED022"/>
    <x v="25"/>
    <x v="7"/>
    <s v="Himalaya"/>
    <s v="No"/>
    <n v="2"/>
    <n v="170.96"/>
    <n v="15"/>
    <n v="5"/>
    <x v="3"/>
    <x v="1"/>
    <n v="1"/>
    <x v="2426"/>
    <n v="1"/>
    <n v="341.92"/>
    <n v="51.288000000000004"/>
    <n v="290.63200000000001"/>
    <n v="14.531600000000001"/>
    <n v="305.16360000000003"/>
    <n v="2"/>
  </r>
  <r>
    <s v="ORD102428"/>
    <x v="197"/>
    <x v="1734"/>
    <s v="Chennai"/>
    <x v="7"/>
    <n v="600100"/>
    <s v="MED001"/>
    <x v="2"/>
    <x v="2"/>
    <s v="Cipla"/>
    <s v="No"/>
    <n v="4"/>
    <n v="27.53"/>
    <n v="5"/>
    <n v="5"/>
    <x v="5"/>
    <x v="1"/>
    <n v="1"/>
    <x v="2427"/>
    <n v="1"/>
    <n v="110.12"/>
    <n v="5.5060000000000002"/>
    <n v="104.614"/>
    <n v="5.2307000000000006"/>
    <n v="109.8447"/>
    <n v="4"/>
  </r>
  <r>
    <s v="ORD102429"/>
    <x v="475"/>
    <x v="964"/>
    <s v="Chennai"/>
    <x v="7"/>
    <n v="600096"/>
    <s v="MED006"/>
    <x v="18"/>
    <x v="10"/>
    <s v="USV"/>
    <s v="Yes"/>
    <n v="2"/>
    <n v="49.68"/>
    <n v="0"/>
    <n v="5"/>
    <x v="1"/>
    <x v="1"/>
    <n v="1"/>
    <x v="2428"/>
    <n v="1"/>
    <n v="99.36"/>
    <n v="0"/>
    <n v="99.36"/>
    <n v="4.968"/>
    <n v="104.328"/>
    <n v="4"/>
  </r>
  <r>
    <s v="ORD102430"/>
    <x v="390"/>
    <x v="399"/>
    <s v="Hyderabad"/>
    <x v="1"/>
    <n v="500001"/>
    <s v="MED019"/>
    <x v="26"/>
    <x v="8"/>
    <s v="Cipla"/>
    <s v="No"/>
    <n v="1"/>
    <n v="148.44999999999999"/>
    <n v="10"/>
    <n v="12"/>
    <x v="1"/>
    <x v="1"/>
    <n v="1"/>
    <x v="2429"/>
    <n v="1"/>
    <n v="148.44999999999999"/>
    <n v="14.845000000000001"/>
    <n v="133.60499999999999"/>
    <n v="16.032599999999999"/>
    <n v="149.63759999999999"/>
    <n v="4"/>
  </r>
  <r>
    <s v="ORD102431"/>
    <x v="640"/>
    <x v="1158"/>
    <s v="Delhi"/>
    <x v="0"/>
    <n v="110029"/>
    <s v="MED007"/>
    <x v="15"/>
    <x v="10"/>
    <s v="Sanofi"/>
    <s v="Yes"/>
    <n v="1"/>
    <n v="70.67"/>
    <n v="0"/>
    <n v="5"/>
    <x v="5"/>
    <x v="2"/>
    <n v="1"/>
    <x v="2430"/>
    <n v="1"/>
    <n v="70.67"/>
    <n v="0"/>
    <n v="70.67"/>
    <n v="3.5335000000000001"/>
    <n v="74.203500000000005"/>
    <n v="1"/>
  </r>
  <r>
    <s v="ORD102431"/>
    <x v="452"/>
    <x v="601"/>
    <s v="Kolkata"/>
    <x v="10"/>
    <n v="700019"/>
    <s v="MED004"/>
    <x v="5"/>
    <x v="5"/>
    <s v="Sun Pharma"/>
    <s v="Yes"/>
    <n v="2"/>
    <n v="98.25"/>
    <n v="5"/>
    <n v="18"/>
    <x v="2"/>
    <x v="2"/>
    <n v="1"/>
    <x v="2431"/>
    <n v="1"/>
    <n v="196.5"/>
    <n v="9.8249999999999993"/>
    <n v="186.67500000000001"/>
    <n v="33.601500000000001"/>
    <n v="220.2765"/>
    <n v="3"/>
  </r>
  <r>
    <s v="ORD102433"/>
    <x v="513"/>
    <x v="1549"/>
    <s v="Ahmedabad"/>
    <x v="6"/>
    <n v="380061"/>
    <s v="MED003"/>
    <x v="6"/>
    <x v="4"/>
    <s v="Dr. Reddy's"/>
    <s v="No"/>
    <n v="2"/>
    <n v="24.66"/>
    <n v="10"/>
    <n v="5"/>
    <x v="3"/>
    <x v="2"/>
    <n v="1"/>
    <x v="2432"/>
    <n v="1"/>
    <n v="49.32"/>
    <n v="4.9319999999999995"/>
    <n v="44.387999999999998"/>
    <n v="2.2193999999999998"/>
    <n v="46.607399999999998"/>
    <n v="2"/>
  </r>
  <r>
    <s v="ORD102434"/>
    <x v="125"/>
    <x v="579"/>
    <s v="Bengaluru"/>
    <x v="8"/>
    <n v="560066"/>
    <s v="MED027"/>
    <x v="12"/>
    <x v="9"/>
    <s v="Mankind"/>
    <s v="No"/>
    <n v="1"/>
    <n v="101.95"/>
    <n v="10"/>
    <n v="18"/>
    <x v="0"/>
    <x v="2"/>
    <n v="1"/>
    <x v="2433"/>
    <n v="1"/>
    <n v="101.95"/>
    <n v="10.195"/>
    <n v="91.754999999999995"/>
    <n v="16.515899999999998"/>
    <n v="108.2709"/>
    <n v="0"/>
  </r>
  <r>
    <s v="ORD102435"/>
    <x v="527"/>
    <x v="1735"/>
    <s v="Delhi"/>
    <x v="0"/>
    <n v="110024"/>
    <s v="MED024"/>
    <x v="0"/>
    <x v="0"/>
    <s v="Abbott"/>
    <s v="No"/>
    <n v="2"/>
    <n v="155.16"/>
    <n v="10"/>
    <n v="5"/>
    <x v="0"/>
    <x v="1"/>
    <n v="1"/>
    <x v="2434"/>
    <n v="1"/>
    <n v="310.32"/>
    <n v="31.031999999999996"/>
    <n v="279.28800000000001"/>
    <n v="13.964400000000001"/>
    <n v="293.25240000000002"/>
    <n v="2"/>
  </r>
  <r>
    <s v="ORD102436"/>
    <x v="594"/>
    <x v="1736"/>
    <s v="Gurugram"/>
    <x v="11"/>
    <n v="122016"/>
    <s v="MED007"/>
    <x v="15"/>
    <x v="10"/>
    <s v="Sanofi"/>
    <s v="Yes"/>
    <n v="1"/>
    <n v="70.75"/>
    <n v="15"/>
    <n v="18"/>
    <x v="1"/>
    <x v="1"/>
    <n v="1"/>
    <x v="2435"/>
    <n v="1"/>
    <n v="70.75"/>
    <n v="10.612500000000001"/>
    <n v="60.137500000000003"/>
    <n v="10.824750000000002"/>
    <n v="70.962250000000012"/>
    <n v="1"/>
  </r>
  <r>
    <s v="ORD102437"/>
    <x v="125"/>
    <x v="1629"/>
    <s v="Ahmedabad"/>
    <x v="6"/>
    <n v="380001"/>
    <s v="MED024"/>
    <x v="0"/>
    <x v="0"/>
    <s v="Abbott"/>
    <s v="No"/>
    <n v="1"/>
    <n v="127.73"/>
    <n v="0"/>
    <n v="18"/>
    <x v="5"/>
    <x v="1"/>
    <n v="1"/>
    <x v="2436"/>
    <n v="1"/>
    <n v="127.73"/>
    <n v="0"/>
    <n v="127.73"/>
    <n v="22.991399999999999"/>
    <n v="150.72140000000002"/>
    <n v="4"/>
  </r>
  <r>
    <s v="ORD102438"/>
    <x v="700"/>
    <x v="984"/>
    <s v="Chandigarh"/>
    <x v="4"/>
    <n v="160022"/>
    <s v="MED020"/>
    <x v="4"/>
    <x v="4"/>
    <s v="Dr. Reddy's"/>
    <s v="Yes"/>
    <n v="2"/>
    <n v="49.95"/>
    <n v="0"/>
    <n v="12"/>
    <x v="1"/>
    <x v="0"/>
    <n v="1"/>
    <x v="2437"/>
    <n v="1"/>
    <n v="99.9"/>
    <n v="0"/>
    <n v="99.9"/>
    <n v="11.988000000000001"/>
    <n v="111.88800000000001"/>
    <n v="2"/>
  </r>
  <r>
    <s v="ORD102439"/>
    <x v="548"/>
    <x v="1482"/>
    <s v="Pune"/>
    <x v="3"/>
    <n v="411014"/>
    <s v="MED006"/>
    <x v="18"/>
    <x v="10"/>
    <s v="USV"/>
    <s v="Yes"/>
    <n v="2"/>
    <n v="47.47"/>
    <n v="10"/>
    <n v="5"/>
    <x v="0"/>
    <x v="1"/>
    <n v="1"/>
    <x v="2438"/>
    <n v="1"/>
    <n v="94.94"/>
    <n v="9.4939999999999998"/>
    <n v="85.445999999999998"/>
    <n v="4.2723000000000004"/>
    <n v="89.718299999999999"/>
    <n v="3"/>
  </r>
  <r>
    <s v="ORD102440"/>
    <x v="182"/>
    <x v="1686"/>
    <s v="Pune"/>
    <x v="3"/>
    <n v="411057"/>
    <s v="MED016"/>
    <x v="17"/>
    <x v="11"/>
    <s v="Emcure"/>
    <s v="No"/>
    <n v="2"/>
    <n v="103.93"/>
    <n v="0"/>
    <n v="18"/>
    <x v="0"/>
    <x v="1"/>
    <n v="1"/>
    <x v="2439"/>
    <n v="1"/>
    <n v="207.86"/>
    <n v="0"/>
    <n v="207.86"/>
    <n v="37.414800000000007"/>
    <n v="245.27480000000003"/>
    <n v="2"/>
  </r>
  <r>
    <s v="ORD102440"/>
    <x v="246"/>
    <x v="394"/>
    <s v="Mumbai"/>
    <x v="3"/>
    <n v="400076"/>
    <s v="MED013"/>
    <x v="16"/>
    <x v="3"/>
    <s v="Himalaya"/>
    <s v="No"/>
    <n v="2"/>
    <n v="164.43"/>
    <n v="15"/>
    <n v="5"/>
    <x v="3"/>
    <x v="3"/>
    <n v="1"/>
    <x v="2440"/>
    <n v="1"/>
    <n v="328.86"/>
    <n v="49.329000000000008"/>
    <n v="279.53100000000001"/>
    <n v="13.97655"/>
    <n v="293.50754999999998"/>
    <n v="4"/>
  </r>
  <r>
    <s v="ORD102442"/>
    <x v="424"/>
    <x v="1737"/>
    <s v="Hyderabad"/>
    <x v="1"/>
    <n v="500090"/>
    <s v="MED005"/>
    <x v="11"/>
    <x v="5"/>
    <s v="Cipla"/>
    <s v="Yes"/>
    <n v="1"/>
    <n v="101.14"/>
    <n v="0"/>
    <n v="5"/>
    <x v="2"/>
    <x v="1"/>
    <n v="1"/>
    <x v="2441"/>
    <n v="1"/>
    <n v="101.14"/>
    <n v="0"/>
    <n v="101.14"/>
    <n v="5.0569999999999995"/>
    <n v="106.197"/>
    <n v="4"/>
  </r>
  <r>
    <s v="ORD102443"/>
    <x v="321"/>
    <x v="584"/>
    <s v="Chandigarh"/>
    <x v="4"/>
    <n v="160022"/>
    <s v="MED017"/>
    <x v="1"/>
    <x v="1"/>
    <s v="Abbott"/>
    <s v="No"/>
    <n v="3"/>
    <n v="142.38999999999999"/>
    <n v="5"/>
    <n v="5"/>
    <x v="0"/>
    <x v="1"/>
    <n v="1"/>
    <x v="2442"/>
    <n v="1"/>
    <n v="427.16999999999996"/>
    <n v="21.358499999999999"/>
    <n v="405.81149999999997"/>
    <n v="20.290575"/>
    <n v="426.10207499999996"/>
    <n v="1"/>
  </r>
  <r>
    <s v="ORD102444"/>
    <x v="554"/>
    <x v="1738"/>
    <s v="Chennai"/>
    <x v="7"/>
    <n v="600040"/>
    <s v="MED007"/>
    <x v="15"/>
    <x v="10"/>
    <s v="Sanofi"/>
    <s v="Yes"/>
    <n v="1"/>
    <n v="66.59"/>
    <n v="10"/>
    <n v="12"/>
    <x v="2"/>
    <x v="1"/>
    <n v="1"/>
    <x v="2443"/>
    <n v="1"/>
    <n v="66.59"/>
    <n v="6.6590000000000007"/>
    <n v="59.931000000000004"/>
    <n v="7.1917200000000001"/>
    <n v="67.122720000000001"/>
    <n v="1"/>
  </r>
  <r>
    <s v="ORD102445"/>
    <x v="663"/>
    <x v="84"/>
    <s v="Mumbai"/>
    <x v="3"/>
    <n v="400093"/>
    <s v="MED007"/>
    <x v="15"/>
    <x v="10"/>
    <s v="Sanofi"/>
    <s v="Yes"/>
    <n v="1"/>
    <n v="74.86"/>
    <n v="5"/>
    <n v="18"/>
    <x v="1"/>
    <x v="0"/>
    <n v="1"/>
    <x v="2444"/>
    <n v="1"/>
    <n v="74.86"/>
    <n v="3.7430000000000003"/>
    <n v="71.117000000000004"/>
    <n v="12.80106"/>
    <n v="83.918059999999997"/>
    <n v="0"/>
  </r>
  <r>
    <s v="ORD102446"/>
    <x v="67"/>
    <x v="1739"/>
    <s v="Gurugram"/>
    <x v="11"/>
    <n v="122016"/>
    <s v="MED018"/>
    <x v="14"/>
    <x v="8"/>
    <s v="Mankind"/>
    <s v="No"/>
    <n v="2"/>
    <n v="104.41"/>
    <n v="10"/>
    <n v="5"/>
    <x v="1"/>
    <x v="2"/>
    <n v="1"/>
    <x v="2445"/>
    <n v="1"/>
    <n v="208.82"/>
    <n v="20.881999999999998"/>
    <n v="187.93799999999999"/>
    <n v="9.3968999999999987"/>
    <n v="197.33489999999998"/>
    <n v="0"/>
  </r>
  <r>
    <s v="ORD102447"/>
    <x v="606"/>
    <x v="1381"/>
    <s v="Surat"/>
    <x v="6"/>
    <n v="395001"/>
    <s v="MED017"/>
    <x v="1"/>
    <x v="1"/>
    <s v="Abbott"/>
    <s v="No"/>
    <n v="1"/>
    <n v="122.24"/>
    <n v="10"/>
    <n v="18"/>
    <x v="1"/>
    <x v="2"/>
    <n v="1"/>
    <x v="2446"/>
    <n v="1"/>
    <n v="122.24"/>
    <n v="12.223999999999998"/>
    <n v="110.01599999999999"/>
    <n v="19.802879999999998"/>
    <n v="129.81887999999998"/>
    <n v="1"/>
  </r>
  <r>
    <s v="ORD102448"/>
    <x v="59"/>
    <x v="1740"/>
    <s v="Chennai"/>
    <x v="7"/>
    <n v="600001"/>
    <s v="MED006"/>
    <x v="18"/>
    <x v="10"/>
    <s v="USV"/>
    <s v="Yes"/>
    <n v="2"/>
    <n v="50.12"/>
    <n v="15"/>
    <n v="5"/>
    <x v="2"/>
    <x v="3"/>
    <n v="1"/>
    <x v="2447"/>
    <n v="1"/>
    <n v="100.24"/>
    <n v="15.036"/>
    <n v="85.203999999999994"/>
    <n v="4.2602000000000002"/>
    <n v="89.464199999999991"/>
    <n v="2"/>
  </r>
  <r>
    <s v="ORD102449"/>
    <x v="596"/>
    <x v="1741"/>
    <s v="Pune"/>
    <x v="3"/>
    <n v="411045"/>
    <s v="MED008"/>
    <x v="7"/>
    <x v="6"/>
    <s v="Zydus"/>
    <s v="Yes"/>
    <n v="5"/>
    <n v="69.790000000000006"/>
    <n v="5"/>
    <n v="5"/>
    <x v="4"/>
    <x v="0"/>
    <n v="1"/>
    <x v="2448"/>
    <n v="1"/>
    <n v="348.95000000000005"/>
    <n v="17.447500000000002"/>
    <n v="331.50250000000005"/>
    <n v="16.575125000000003"/>
    <n v="348.07762500000007"/>
    <n v="4"/>
  </r>
  <r>
    <s v="ORD102450"/>
    <x v="105"/>
    <x v="1355"/>
    <s v="Jaipur"/>
    <x v="5"/>
    <n v="302033"/>
    <s v="MED015"/>
    <x v="24"/>
    <x v="11"/>
    <s v="Abbott"/>
    <s v="No"/>
    <n v="2"/>
    <n v="49.87"/>
    <n v="0"/>
    <n v="5"/>
    <x v="4"/>
    <x v="2"/>
    <n v="1"/>
    <x v="2449"/>
    <n v="1"/>
    <n v="99.74"/>
    <n v="0"/>
    <n v="99.74"/>
    <n v="4.9870000000000001"/>
    <n v="104.72699999999999"/>
    <n v="2"/>
  </r>
  <r>
    <s v="ORD102451"/>
    <x v="547"/>
    <x v="1742"/>
    <s v="Kolkata"/>
    <x v="10"/>
    <n v="700102"/>
    <s v="MED021"/>
    <x v="9"/>
    <x v="7"/>
    <s v="Cipla"/>
    <s v="No"/>
    <n v="1"/>
    <n v="72.290000000000006"/>
    <n v="5"/>
    <n v="5"/>
    <x v="1"/>
    <x v="2"/>
    <n v="1"/>
    <x v="2450"/>
    <n v="1"/>
    <n v="72.290000000000006"/>
    <n v="3.6145000000000005"/>
    <n v="68.6755"/>
    <n v="3.4337749999999998"/>
    <n v="72.109274999999997"/>
    <n v="1"/>
  </r>
  <r>
    <s v="ORD102452"/>
    <x v="75"/>
    <x v="10"/>
    <s v="Bengaluru"/>
    <x v="8"/>
    <n v="560066"/>
    <s v="MED027"/>
    <x v="12"/>
    <x v="9"/>
    <s v="Mankind"/>
    <s v="No"/>
    <n v="2"/>
    <n v="105.82"/>
    <n v="10"/>
    <n v="12"/>
    <x v="3"/>
    <x v="3"/>
    <n v="1"/>
    <x v="2451"/>
    <n v="1"/>
    <n v="211.64"/>
    <n v="21.163999999999998"/>
    <n v="190.476"/>
    <n v="22.857119999999998"/>
    <n v="213.33312000000001"/>
    <n v="3"/>
  </r>
  <r>
    <s v="ORD102453"/>
    <x v="364"/>
    <x v="279"/>
    <s v="Pune"/>
    <x v="3"/>
    <n v="411038"/>
    <s v="MED023"/>
    <x v="8"/>
    <x v="7"/>
    <s v="Lacto Calamine"/>
    <s v="No"/>
    <n v="1"/>
    <n v="298.70999999999998"/>
    <n v="10"/>
    <n v="5"/>
    <x v="2"/>
    <x v="1"/>
    <n v="1"/>
    <x v="2452"/>
    <n v="1"/>
    <n v="298.70999999999998"/>
    <n v="29.870999999999999"/>
    <n v="268.839"/>
    <n v="13.441949999999999"/>
    <n v="282.28095000000002"/>
    <n v="3"/>
  </r>
  <r>
    <s v="ORD102453"/>
    <x v="697"/>
    <x v="1743"/>
    <s v="Kolkata"/>
    <x v="10"/>
    <n v="700019"/>
    <s v="MED028"/>
    <x v="3"/>
    <x v="3"/>
    <s v="Abbott"/>
    <s v="No"/>
    <n v="3"/>
    <n v="107.83"/>
    <n v="0"/>
    <n v="5"/>
    <x v="4"/>
    <x v="3"/>
    <n v="1"/>
    <x v="2453"/>
    <n v="1"/>
    <n v="323.49"/>
    <n v="0"/>
    <n v="323.49"/>
    <n v="16.174500000000002"/>
    <n v="339.66450000000003"/>
    <n v="3"/>
  </r>
  <r>
    <s v="ORD102455"/>
    <x v="16"/>
    <x v="859"/>
    <s v="Chandigarh"/>
    <x v="4"/>
    <n v="160036"/>
    <s v="MED024"/>
    <x v="0"/>
    <x v="0"/>
    <s v="Abbott"/>
    <s v="No"/>
    <n v="2"/>
    <n v="129.26"/>
    <n v="5"/>
    <n v="12"/>
    <x v="1"/>
    <x v="1"/>
    <n v="1"/>
    <x v="2454"/>
    <n v="1"/>
    <n v="258.52"/>
    <n v="12.925999999999998"/>
    <n v="245.59399999999999"/>
    <n v="29.471279999999997"/>
    <n v="275.06527999999997"/>
    <n v="1"/>
  </r>
  <r>
    <s v="ORD102456"/>
    <x v="249"/>
    <x v="1744"/>
    <s v="Noida"/>
    <x v="9"/>
    <n v="201307"/>
    <s v="MED021"/>
    <x v="9"/>
    <x v="7"/>
    <s v="Cipla"/>
    <s v="No"/>
    <n v="1"/>
    <n v="72.7"/>
    <n v="0"/>
    <n v="12"/>
    <x v="2"/>
    <x v="1"/>
    <n v="1"/>
    <x v="2455"/>
    <n v="1"/>
    <n v="72.7"/>
    <n v="0"/>
    <n v="72.7"/>
    <n v="8.7240000000000002"/>
    <n v="81.424000000000007"/>
    <n v="1"/>
  </r>
  <r>
    <s v="ORD102457"/>
    <x v="476"/>
    <x v="1745"/>
    <s v="Indore"/>
    <x v="2"/>
    <n v="452001"/>
    <s v="MED005"/>
    <x v="11"/>
    <x v="5"/>
    <s v="Cipla"/>
    <s v="Yes"/>
    <n v="3"/>
    <n v="88.55"/>
    <n v="10"/>
    <n v="5"/>
    <x v="5"/>
    <x v="1"/>
    <n v="1"/>
    <x v="2456"/>
    <n v="1"/>
    <n v="265.64999999999998"/>
    <n v="26.565000000000001"/>
    <n v="239.08499999999998"/>
    <n v="11.95425"/>
    <n v="251.03924999999998"/>
    <n v="3"/>
  </r>
  <r>
    <s v="ORD102458"/>
    <x v="701"/>
    <x v="1746"/>
    <s v="Kolkata"/>
    <x v="10"/>
    <n v="700019"/>
    <s v="MED025"/>
    <x v="27"/>
    <x v="0"/>
    <s v="Blue Cross"/>
    <s v="Yes"/>
    <n v="3"/>
    <n v="57.41"/>
    <n v="0"/>
    <n v="18"/>
    <x v="3"/>
    <x v="1"/>
    <n v="1"/>
    <x v="2457"/>
    <n v="1"/>
    <n v="172.23"/>
    <n v="0"/>
    <n v="172.23"/>
    <n v="31.0014"/>
    <n v="203.23139999999998"/>
    <n v="2"/>
  </r>
  <r>
    <s v="ORD102459"/>
    <x v="249"/>
    <x v="1747"/>
    <s v="Hyderabad"/>
    <x v="1"/>
    <n v="500001"/>
    <s v="MED001"/>
    <x v="2"/>
    <x v="2"/>
    <s v="Cipla"/>
    <s v="No"/>
    <n v="1"/>
    <n v="34.409999999999997"/>
    <n v="15"/>
    <n v="5"/>
    <x v="0"/>
    <x v="1"/>
    <n v="1"/>
    <x v="2458"/>
    <n v="1"/>
    <n v="34.409999999999997"/>
    <n v="5.1615000000000002"/>
    <n v="29.248499999999996"/>
    <n v="1.4624249999999999"/>
    <n v="30.710924999999996"/>
    <n v="1"/>
  </r>
  <r>
    <s v="ORD102460"/>
    <x v="223"/>
    <x v="1748"/>
    <s v="Kolkata"/>
    <x v="10"/>
    <n v="700019"/>
    <s v="MED027"/>
    <x v="12"/>
    <x v="9"/>
    <s v="Mankind"/>
    <s v="No"/>
    <n v="1"/>
    <n v="108.34"/>
    <n v="5"/>
    <n v="5"/>
    <x v="1"/>
    <x v="3"/>
    <n v="1"/>
    <x v="2459"/>
    <n v="1"/>
    <n v="108.34"/>
    <n v="5.4170000000000007"/>
    <n v="102.923"/>
    <n v="5.1461500000000004"/>
    <n v="108.06915000000001"/>
    <n v="1"/>
  </r>
  <r>
    <s v="ORD102461"/>
    <x v="89"/>
    <x v="1291"/>
    <s v="Gurugram"/>
    <x v="11"/>
    <n v="122016"/>
    <s v="MED017"/>
    <x v="1"/>
    <x v="1"/>
    <s v="Abbott"/>
    <s v="No"/>
    <n v="1"/>
    <n v="154.41999999999999"/>
    <n v="5"/>
    <n v="12"/>
    <x v="3"/>
    <x v="1"/>
    <n v="1"/>
    <x v="2460"/>
    <n v="1"/>
    <n v="154.41999999999999"/>
    <n v="7.7209999999999992"/>
    <n v="146.69899999999998"/>
    <n v="17.60388"/>
    <n v="164.30287999999999"/>
    <n v="1"/>
  </r>
  <r>
    <s v="ORD102462"/>
    <x v="89"/>
    <x v="1749"/>
    <s v="Indore"/>
    <x v="2"/>
    <n v="452020"/>
    <s v="MED011"/>
    <x v="23"/>
    <x v="1"/>
    <s v="Cipla"/>
    <s v="No"/>
    <n v="2"/>
    <n v="23.71"/>
    <n v="15"/>
    <n v="12"/>
    <x v="2"/>
    <x v="1"/>
    <n v="1"/>
    <x v="2461"/>
    <n v="1"/>
    <n v="47.42"/>
    <n v="7.1130000000000004"/>
    <n v="40.307000000000002"/>
    <n v="4.8368400000000005"/>
    <n v="45.143840000000004"/>
    <n v="2"/>
  </r>
  <r>
    <s v="ORD102463"/>
    <x v="421"/>
    <x v="201"/>
    <s v="Chennai"/>
    <x v="7"/>
    <n v="600040"/>
    <s v="MED019"/>
    <x v="26"/>
    <x v="8"/>
    <s v="Cipla"/>
    <s v="No"/>
    <n v="2"/>
    <n v="134.11000000000001"/>
    <n v="15"/>
    <n v="5"/>
    <x v="5"/>
    <x v="2"/>
    <n v="1"/>
    <x v="2462"/>
    <n v="1"/>
    <n v="268.22000000000003"/>
    <n v="40.233000000000004"/>
    <n v="227.98700000000002"/>
    <n v="11.399350000000002"/>
    <n v="239.38635000000002"/>
    <n v="1"/>
  </r>
  <r>
    <s v="ORD102464"/>
    <x v="1"/>
    <x v="1750"/>
    <s v="Surat"/>
    <x v="6"/>
    <n v="395001"/>
    <s v="MED007"/>
    <x v="15"/>
    <x v="10"/>
    <s v="Sanofi"/>
    <s v="Yes"/>
    <n v="1"/>
    <n v="82.7"/>
    <n v="15"/>
    <n v="5"/>
    <x v="0"/>
    <x v="2"/>
    <n v="1"/>
    <x v="2463"/>
    <n v="1"/>
    <n v="82.7"/>
    <n v="12.404999999999999"/>
    <n v="70.295000000000002"/>
    <n v="3.5147500000000003"/>
    <n v="73.809750000000008"/>
    <n v="1"/>
  </r>
  <r>
    <s v="ORD102465"/>
    <x v="697"/>
    <x v="683"/>
    <s v="Pune"/>
    <x v="3"/>
    <n v="411001"/>
    <s v="MED026"/>
    <x v="20"/>
    <x v="9"/>
    <s v="Cipla"/>
    <s v="No"/>
    <n v="4"/>
    <n v="203.9"/>
    <n v="15"/>
    <n v="18"/>
    <x v="5"/>
    <x v="1"/>
    <n v="1"/>
    <x v="2464"/>
    <n v="1"/>
    <n v="815.6"/>
    <n v="122.34"/>
    <n v="693.26"/>
    <n v="124.7868"/>
    <n v="818.04679999999996"/>
    <n v="3"/>
  </r>
  <r>
    <s v="ORD102466"/>
    <x v="357"/>
    <x v="1751"/>
    <s v="Jaipur"/>
    <x v="5"/>
    <n v="302001"/>
    <s v="MED019"/>
    <x v="26"/>
    <x v="8"/>
    <s v="Cipla"/>
    <s v="No"/>
    <n v="2"/>
    <n v="161.49"/>
    <n v="0"/>
    <n v="5"/>
    <x v="0"/>
    <x v="1"/>
    <n v="1"/>
    <x v="2465"/>
    <n v="1"/>
    <n v="322.98"/>
    <n v="0"/>
    <n v="322.98"/>
    <n v="16.149000000000001"/>
    <n v="339.12900000000002"/>
    <n v="2"/>
  </r>
  <r>
    <s v="ORD102466"/>
    <x v="275"/>
    <x v="197"/>
    <s v="Pune"/>
    <x v="3"/>
    <n v="411038"/>
    <s v="MED013"/>
    <x v="16"/>
    <x v="3"/>
    <s v="Himalaya"/>
    <s v="No"/>
    <n v="1"/>
    <n v="162.79"/>
    <n v="0"/>
    <n v="5"/>
    <x v="2"/>
    <x v="1"/>
    <n v="1"/>
    <x v="2466"/>
    <n v="1"/>
    <n v="162.79"/>
    <n v="0"/>
    <n v="162.79"/>
    <n v="8.1395"/>
    <n v="170.92949999999999"/>
    <n v="5"/>
  </r>
  <r>
    <s v="ORD102468"/>
    <x v="20"/>
    <x v="1752"/>
    <s v="Ahmedabad"/>
    <x v="6"/>
    <n v="380061"/>
    <s v="MED010"/>
    <x v="13"/>
    <x v="1"/>
    <s v="Sun Pharma"/>
    <s v="Yes"/>
    <n v="2"/>
    <n v="68.260000000000005"/>
    <n v="0"/>
    <n v="5"/>
    <x v="3"/>
    <x v="1"/>
    <n v="1"/>
    <x v="2467"/>
    <n v="1"/>
    <n v="136.52000000000001"/>
    <n v="0"/>
    <n v="136.52000000000001"/>
    <n v="6.8260000000000005"/>
    <n v="143.346"/>
    <n v="3"/>
  </r>
  <r>
    <s v="ORD102468"/>
    <x v="682"/>
    <x v="845"/>
    <s v="Surat"/>
    <x v="6"/>
    <n v="395017"/>
    <s v="MED011"/>
    <x v="23"/>
    <x v="1"/>
    <s v="Cipla"/>
    <s v="No"/>
    <n v="1"/>
    <n v="25.02"/>
    <n v="5"/>
    <n v="12"/>
    <x v="4"/>
    <x v="1"/>
    <n v="1"/>
    <x v="2468"/>
    <n v="1"/>
    <n v="25.02"/>
    <n v="1.2509999999999999"/>
    <n v="23.768999999999998"/>
    <n v="2.8522799999999995"/>
    <n v="26.621279999999999"/>
    <n v="4"/>
  </r>
  <r>
    <s v="ORD102468"/>
    <x v="643"/>
    <x v="1350"/>
    <s v="Bengaluru"/>
    <x v="8"/>
    <n v="560100"/>
    <s v="MED029"/>
    <x v="10"/>
    <x v="8"/>
    <s v="Sun Pharma"/>
    <s v="Yes"/>
    <n v="2"/>
    <n v="110.37"/>
    <n v="0"/>
    <n v="12"/>
    <x v="3"/>
    <x v="1"/>
    <n v="1"/>
    <x v="2469"/>
    <n v="1"/>
    <n v="220.74"/>
    <n v="0"/>
    <n v="220.74"/>
    <n v="26.488800000000001"/>
    <n v="247.22880000000001"/>
    <n v="4"/>
  </r>
  <r>
    <s v="ORD102471"/>
    <x v="243"/>
    <x v="52"/>
    <s v="Mumbai"/>
    <x v="3"/>
    <n v="400076"/>
    <s v="MED004"/>
    <x v="5"/>
    <x v="5"/>
    <s v="Sun Pharma"/>
    <s v="Yes"/>
    <n v="1"/>
    <n v="124.36"/>
    <n v="5"/>
    <n v="12"/>
    <x v="0"/>
    <x v="1"/>
    <n v="1"/>
    <x v="2470"/>
    <n v="1"/>
    <n v="124.36"/>
    <n v="6.218"/>
    <n v="118.142"/>
    <n v="14.17704"/>
    <n v="132.31904"/>
    <n v="3"/>
  </r>
  <r>
    <s v="ORD102472"/>
    <x v="624"/>
    <x v="1753"/>
    <s v="Indore"/>
    <x v="2"/>
    <n v="452010"/>
    <s v="MED013"/>
    <x v="16"/>
    <x v="3"/>
    <s v="Himalaya"/>
    <s v="No"/>
    <n v="2"/>
    <n v="165.82"/>
    <n v="10"/>
    <n v="5"/>
    <x v="2"/>
    <x v="0"/>
    <n v="1"/>
    <x v="2471"/>
    <n v="1"/>
    <n v="331.64"/>
    <n v="33.163999999999994"/>
    <n v="298.476"/>
    <n v="14.923800000000002"/>
    <n v="313.39980000000003"/>
    <n v="1"/>
  </r>
  <r>
    <s v="ORD102472"/>
    <x v="33"/>
    <x v="474"/>
    <s v="Pune"/>
    <x v="3"/>
    <n v="411014"/>
    <s v="MED028"/>
    <x v="3"/>
    <x v="3"/>
    <s v="Abbott"/>
    <s v="No"/>
    <n v="1"/>
    <n v="125.6"/>
    <n v="5"/>
    <n v="5"/>
    <x v="4"/>
    <x v="2"/>
    <n v="1"/>
    <x v="2472"/>
    <n v="1"/>
    <n v="125.6"/>
    <n v="6.28"/>
    <n v="119.32"/>
    <n v="5.9659999999999993"/>
    <n v="125.28599999999999"/>
    <n v="4"/>
  </r>
  <r>
    <s v="ORD102474"/>
    <x v="146"/>
    <x v="1754"/>
    <s v="Pune"/>
    <x v="3"/>
    <n v="411038"/>
    <s v="MED014"/>
    <x v="19"/>
    <x v="3"/>
    <s v="Abbott"/>
    <s v="No"/>
    <n v="1"/>
    <n v="155.22"/>
    <n v="5"/>
    <n v="5"/>
    <x v="2"/>
    <x v="1"/>
    <n v="1"/>
    <x v="2473"/>
    <n v="1"/>
    <n v="155.22"/>
    <n v="7.7610000000000001"/>
    <n v="147.459"/>
    <n v="7.3729500000000003"/>
    <n v="154.83195000000001"/>
    <n v="2"/>
  </r>
  <r>
    <s v="ORD102475"/>
    <x v="694"/>
    <x v="870"/>
    <s v="Gurugram"/>
    <x v="11"/>
    <n v="122001"/>
    <s v="MED017"/>
    <x v="1"/>
    <x v="1"/>
    <s v="Abbott"/>
    <s v="No"/>
    <n v="1"/>
    <n v="124.6"/>
    <n v="5"/>
    <n v="5"/>
    <x v="1"/>
    <x v="3"/>
    <n v="1"/>
    <x v="2474"/>
    <n v="1"/>
    <n v="124.6"/>
    <n v="6.23"/>
    <n v="118.36999999999999"/>
    <n v="5.918499999999999"/>
    <n v="124.28849999999998"/>
    <n v="3"/>
  </r>
  <r>
    <s v="ORD102476"/>
    <x v="327"/>
    <x v="1755"/>
    <s v="Chandigarh"/>
    <x v="4"/>
    <n v="160022"/>
    <s v="MED011"/>
    <x v="23"/>
    <x v="1"/>
    <s v="Cipla"/>
    <s v="No"/>
    <n v="2"/>
    <n v="23.81"/>
    <n v="5"/>
    <n v="12"/>
    <x v="5"/>
    <x v="1"/>
    <n v="1"/>
    <x v="2475"/>
    <n v="1"/>
    <n v="47.62"/>
    <n v="2.3809999999999998"/>
    <n v="45.238999999999997"/>
    <n v="5.4286799999999991"/>
    <n v="50.667679999999997"/>
    <n v="2"/>
  </r>
  <r>
    <s v="ORD102476"/>
    <x v="365"/>
    <x v="1756"/>
    <s v="Bengaluru"/>
    <x v="8"/>
    <n v="560034"/>
    <s v="MED026"/>
    <x v="20"/>
    <x v="9"/>
    <s v="Cipla"/>
    <s v="No"/>
    <n v="2"/>
    <n v="177.69"/>
    <n v="15"/>
    <n v="12"/>
    <x v="1"/>
    <x v="0"/>
    <n v="1"/>
    <x v="2476"/>
    <n v="1"/>
    <n v="355.38"/>
    <n v="53.306999999999995"/>
    <n v="302.07299999999998"/>
    <n v="36.248759999999997"/>
    <n v="338.32175999999998"/>
    <n v="0"/>
  </r>
  <r>
    <s v="ORD102478"/>
    <x v="571"/>
    <x v="1757"/>
    <s v="Chandigarh"/>
    <x v="4"/>
    <n v="160001"/>
    <s v="MED008"/>
    <x v="7"/>
    <x v="6"/>
    <s v="Zydus"/>
    <s v="Yes"/>
    <n v="1"/>
    <n v="55.73"/>
    <n v="5"/>
    <n v="18"/>
    <x v="2"/>
    <x v="2"/>
    <n v="1"/>
    <x v="2477"/>
    <n v="1"/>
    <n v="55.73"/>
    <n v="2.7864999999999998"/>
    <n v="52.9435"/>
    <n v="9.5298299999999987"/>
    <n v="62.473329999999997"/>
    <n v="1"/>
  </r>
  <r>
    <s v="ORD102478"/>
    <x v="77"/>
    <x v="1758"/>
    <s v="Chennai"/>
    <x v="7"/>
    <n v="600018"/>
    <s v="MED014"/>
    <x v="19"/>
    <x v="3"/>
    <s v="Abbott"/>
    <s v="No"/>
    <n v="1"/>
    <n v="136.94"/>
    <n v="10"/>
    <n v="12"/>
    <x v="0"/>
    <x v="3"/>
    <n v="1"/>
    <x v="2478"/>
    <n v="1"/>
    <n v="136.94"/>
    <n v="13.694000000000001"/>
    <n v="123.246"/>
    <n v="14.78952"/>
    <n v="138.03551999999999"/>
    <n v="2"/>
  </r>
  <r>
    <s v="ORD102478"/>
    <x v="276"/>
    <x v="501"/>
    <s v="Ahmedabad"/>
    <x v="6"/>
    <n v="380058"/>
    <s v="MED025"/>
    <x v="27"/>
    <x v="0"/>
    <s v="Blue Cross"/>
    <s v="Yes"/>
    <n v="3"/>
    <n v="66.95"/>
    <n v="10"/>
    <n v="5"/>
    <x v="1"/>
    <x v="3"/>
    <n v="1"/>
    <x v="2479"/>
    <n v="1"/>
    <n v="200.85000000000002"/>
    <n v="20.085000000000001"/>
    <n v="180.76500000000001"/>
    <n v="9.0382499999999997"/>
    <n v="189.80325000000002"/>
    <n v="1"/>
  </r>
  <r>
    <s v="ORD102481"/>
    <x v="293"/>
    <x v="1759"/>
    <s v="Surat"/>
    <x v="6"/>
    <n v="395010"/>
    <s v="MED025"/>
    <x v="27"/>
    <x v="0"/>
    <s v="Blue Cross"/>
    <s v="Yes"/>
    <n v="2"/>
    <n v="59.66"/>
    <n v="0"/>
    <n v="18"/>
    <x v="3"/>
    <x v="0"/>
    <n v="1"/>
    <x v="2480"/>
    <n v="1"/>
    <n v="119.32"/>
    <n v="0"/>
    <n v="119.32"/>
    <n v="21.477599999999999"/>
    <n v="140.79759999999999"/>
    <n v="1"/>
  </r>
  <r>
    <s v="ORD102482"/>
    <x v="144"/>
    <x v="1760"/>
    <s v="Delhi"/>
    <x v="0"/>
    <n v="110029"/>
    <s v="MED015"/>
    <x v="24"/>
    <x v="11"/>
    <s v="Abbott"/>
    <s v="No"/>
    <n v="4"/>
    <n v="44.14"/>
    <n v="0"/>
    <n v="5"/>
    <x v="2"/>
    <x v="1"/>
    <n v="1"/>
    <x v="2481"/>
    <n v="1"/>
    <n v="176.56"/>
    <n v="0"/>
    <n v="176.56"/>
    <n v="8.8279999999999994"/>
    <n v="185.38800000000001"/>
    <n v="2"/>
  </r>
  <r>
    <s v="ORD102483"/>
    <x v="702"/>
    <x v="1344"/>
    <s v="Hyderabad"/>
    <x v="1"/>
    <n v="500084"/>
    <s v="MED029"/>
    <x v="10"/>
    <x v="8"/>
    <s v="Sun Pharma"/>
    <s v="Yes"/>
    <n v="2"/>
    <n v="87.61"/>
    <n v="10"/>
    <n v="12"/>
    <x v="1"/>
    <x v="1"/>
    <n v="1"/>
    <x v="2482"/>
    <n v="1"/>
    <n v="175.22"/>
    <n v="17.522000000000002"/>
    <n v="157.69800000000001"/>
    <n v="18.923760000000001"/>
    <n v="176.62175999999999"/>
    <n v="2"/>
  </r>
  <r>
    <s v="ORD102484"/>
    <x v="630"/>
    <x v="1553"/>
    <s v="Surat"/>
    <x v="6"/>
    <n v="395007"/>
    <s v="MED004"/>
    <x v="5"/>
    <x v="5"/>
    <s v="Sun Pharma"/>
    <s v="Yes"/>
    <n v="2"/>
    <n v="114.1"/>
    <n v="5"/>
    <n v="12"/>
    <x v="3"/>
    <x v="0"/>
    <n v="1"/>
    <x v="2483"/>
    <n v="1"/>
    <n v="228.2"/>
    <n v="11.41"/>
    <n v="216.79"/>
    <n v="26.014800000000001"/>
    <n v="242.8048"/>
    <n v="0"/>
  </r>
  <r>
    <s v="ORD102485"/>
    <x v="454"/>
    <x v="1761"/>
    <s v="Gurugram"/>
    <x v="11"/>
    <n v="122016"/>
    <s v="MED015"/>
    <x v="24"/>
    <x v="11"/>
    <s v="Abbott"/>
    <s v="No"/>
    <n v="1"/>
    <n v="42.77"/>
    <n v="10"/>
    <n v="18"/>
    <x v="5"/>
    <x v="1"/>
    <n v="1"/>
    <x v="2484"/>
    <n v="1"/>
    <n v="42.77"/>
    <n v="4.2770000000000001"/>
    <n v="38.493000000000002"/>
    <n v="6.9287400000000003"/>
    <n v="45.42174"/>
    <n v="3"/>
  </r>
  <r>
    <s v="ORD102486"/>
    <x v="703"/>
    <x v="1113"/>
    <s v="Delhi"/>
    <x v="0"/>
    <n v="110024"/>
    <s v="MED020"/>
    <x v="4"/>
    <x v="4"/>
    <s v="Dr. Reddy's"/>
    <s v="Yes"/>
    <n v="2"/>
    <n v="50.66"/>
    <n v="15"/>
    <n v="5"/>
    <x v="3"/>
    <x v="0"/>
    <n v="1"/>
    <x v="2485"/>
    <n v="1"/>
    <n v="101.32"/>
    <n v="15.198"/>
    <n v="86.121999999999986"/>
    <n v="4.3060999999999989"/>
    <n v="90.428099999999986"/>
    <n v="1"/>
  </r>
  <r>
    <s v="ORD102487"/>
    <x v="667"/>
    <x v="1055"/>
    <s v="Gurugram"/>
    <x v="11"/>
    <n v="122018"/>
    <s v="MED015"/>
    <x v="24"/>
    <x v="11"/>
    <s v="Abbott"/>
    <s v="No"/>
    <n v="2"/>
    <n v="54.65"/>
    <n v="0"/>
    <n v="5"/>
    <x v="0"/>
    <x v="1"/>
    <n v="1"/>
    <x v="2486"/>
    <n v="1"/>
    <n v="109.3"/>
    <n v="0"/>
    <n v="109.3"/>
    <n v="5.4649999999999999"/>
    <n v="114.765"/>
    <n v="5"/>
  </r>
  <r>
    <s v="ORD102488"/>
    <x v="553"/>
    <x v="1762"/>
    <s v="Delhi"/>
    <x v="0"/>
    <n v="110044"/>
    <s v="MED015"/>
    <x v="24"/>
    <x v="11"/>
    <s v="Abbott"/>
    <s v="No"/>
    <n v="1"/>
    <n v="51.22"/>
    <n v="5"/>
    <n v="5"/>
    <x v="0"/>
    <x v="1"/>
    <n v="1"/>
    <x v="2487"/>
    <n v="1"/>
    <n v="51.22"/>
    <n v="2.5610000000000004"/>
    <n v="48.658999999999999"/>
    <n v="2.4329499999999999"/>
    <n v="51.091949999999997"/>
    <n v="1"/>
  </r>
  <r>
    <s v="ORD102489"/>
    <x v="7"/>
    <x v="987"/>
    <s v="Mumbai"/>
    <x v="3"/>
    <n v="400001"/>
    <s v="MED003"/>
    <x v="6"/>
    <x v="4"/>
    <s v="Dr. Reddy's"/>
    <s v="No"/>
    <n v="4"/>
    <n v="27.13"/>
    <n v="10"/>
    <n v="5"/>
    <x v="0"/>
    <x v="0"/>
    <n v="1"/>
    <x v="2488"/>
    <n v="1"/>
    <n v="108.52"/>
    <n v="10.852"/>
    <n v="97.667999999999992"/>
    <n v="4.8834"/>
    <n v="102.55139999999999"/>
    <n v="2"/>
  </r>
  <r>
    <s v="ORD102490"/>
    <x v="554"/>
    <x v="1420"/>
    <s v="Delhi"/>
    <x v="0"/>
    <n v="110024"/>
    <s v="MED001"/>
    <x v="2"/>
    <x v="2"/>
    <s v="Cipla"/>
    <s v="No"/>
    <n v="2"/>
    <n v="27.49"/>
    <n v="5"/>
    <n v="12"/>
    <x v="3"/>
    <x v="1"/>
    <n v="1"/>
    <x v="2489"/>
    <n v="1"/>
    <n v="54.98"/>
    <n v="2.7489999999999997"/>
    <n v="52.230999999999995"/>
    <n v="6.2677199999999997"/>
    <n v="58.498719999999992"/>
    <n v="1"/>
  </r>
  <r>
    <s v="ORD102491"/>
    <x v="704"/>
    <x v="1763"/>
    <s v="Ahmedabad"/>
    <x v="6"/>
    <n v="380061"/>
    <s v="MED028"/>
    <x v="3"/>
    <x v="3"/>
    <s v="Abbott"/>
    <s v="No"/>
    <n v="2"/>
    <n v="122.16"/>
    <n v="0"/>
    <n v="5"/>
    <x v="5"/>
    <x v="1"/>
    <n v="1"/>
    <x v="2490"/>
    <n v="1"/>
    <n v="244.32"/>
    <n v="0"/>
    <n v="244.32"/>
    <n v="12.215999999999999"/>
    <n v="256.536"/>
    <n v="2"/>
  </r>
  <r>
    <s v="ORD102492"/>
    <x v="273"/>
    <x v="487"/>
    <s v="Bengaluru"/>
    <x v="8"/>
    <n v="560066"/>
    <s v="MED004"/>
    <x v="5"/>
    <x v="5"/>
    <s v="Sun Pharma"/>
    <s v="Yes"/>
    <n v="1"/>
    <n v="108.77"/>
    <n v="5"/>
    <n v="5"/>
    <x v="2"/>
    <x v="0"/>
    <n v="1"/>
    <x v="2491"/>
    <n v="1"/>
    <n v="108.77"/>
    <n v="5.4385000000000003"/>
    <n v="103.33149999999999"/>
    <n v="5.166574999999999"/>
    <n v="108.49807499999999"/>
    <n v="4"/>
  </r>
  <r>
    <s v="ORD102493"/>
    <x v="267"/>
    <x v="1764"/>
    <s v="Chennai"/>
    <x v="7"/>
    <n v="600001"/>
    <s v="MED022"/>
    <x v="25"/>
    <x v="7"/>
    <s v="Himalaya"/>
    <s v="No"/>
    <n v="3"/>
    <n v="192.38"/>
    <n v="0"/>
    <n v="5"/>
    <x v="1"/>
    <x v="1"/>
    <n v="1"/>
    <x v="2492"/>
    <n v="1"/>
    <n v="577.14"/>
    <n v="0"/>
    <n v="577.14"/>
    <n v="28.856999999999999"/>
    <n v="605.99699999999996"/>
    <n v="2"/>
  </r>
  <r>
    <s v="ORD102494"/>
    <x v="311"/>
    <x v="631"/>
    <s v="Pune"/>
    <x v="3"/>
    <n v="411038"/>
    <s v="MED005"/>
    <x v="11"/>
    <x v="5"/>
    <s v="Cipla"/>
    <s v="Yes"/>
    <n v="3"/>
    <n v="87.24"/>
    <n v="5"/>
    <n v="5"/>
    <x v="5"/>
    <x v="1"/>
    <n v="1"/>
    <x v="2493"/>
    <n v="1"/>
    <n v="261.71999999999997"/>
    <n v="13.085999999999999"/>
    <n v="248.63399999999996"/>
    <n v="12.431699999999999"/>
    <n v="261.06569999999994"/>
    <n v="2"/>
  </r>
  <r>
    <s v="ORD102495"/>
    <x v="338"/>
    <x v="1765"/>
    <s v="Bengaluru"/>
    <x v="8"/>
    <n v="560034"/>
    <s v="MED010"/>
    <x v="13"/>
    <x v="1"/>
    <s v="Sun Pharma"/>
    <s v="Yes"/>
    <n v="1"/>
    <n v="76.92"/>
    <n v="10"/>
    <n v="18"/>
    <x v="0"/>
    <x v="0"/>
    <n v="1"/>
    <x v="2494"/>
    <n v="1"/>
    <n v="76.92"/>
    <n v="7.6920000000000002"/>
    <n v="69.228000000000009"/>
    <n v="12.461040000000002"/>
    <n v="81.689040000000006"/>
    <n v="1"/>
  </r>
  <r>
    <s v="ORD102496"/>
    <x v="151"/>
    <x v="1766"/>
    <s v="Chandigarh"/>
    <x v="4"/>
    <n v="160036"/>
    <s v="MED024"/>
    <x v="0"/>
    <x v="0"/>
    <s v="Abbott"/>
    <s v="No"/>
    <n v="1"/>
    <n v="119.44"/>
    <n v="0"/>
    <n v="5"/>
    <x v="4"/>
    <x v="1"/>
    <n v="1"/>
    <x v="2495"/>
    <n v="1"/>
    <n v="119.44"/>
    <n v="0"/>
    <n v="119.44"/>
    <n v="5.9720000000000004"/>
    <n v="125.41199999999999"/>
    <n v="2"/>
  </r>
  <r>
    <s v="ORD102497"/>
    <x v="551"/>
    <x v="799"/>
    <s v="Surat"/>
    <x v="6"/>
    <n v="395003"/>
    <s v="MED004"/>
    <x v="5"/>
    <x v="5"/>
    <s v="Sun Pharma"/>
    <s v="Yes"/>
    <n v="1"/>
    <n v="116.16"/>
    <n v="10"/>
    <n v="18"/>
    <x v="2"/>
    <x v="2"/>
    <n v="1"/>
    <x v="2496"/>
    <n v="1"/>
    <n v="116.16"/>
    <n v="11.616"/>
    <n v="104.544"/>
    <n v="18.817920000000001"/>
    <n v="123.36192"/>
    <n v="4"/>
  </r>
  <r>
    <s v="ORD102498"/>
    <x v="165"/>
    <x v="1752"/>
    <s v="Kolkata"/>
    <x v="10"/>
    <n v="700001"/>
    <s v="MED020"/>
    <x v="4"/>
    <x v="4"/>
    <s v="Dr. Reddy's"/>
    <s v="Yes"/>
    <n v="2"/>
    <n v="60.76"/>
    <n v="0"/>
    <n v="5"/>
    <x v="0"/>
    <x v="1"/>
    <n v="1"/>
    <x v="2497"/>
    <n v="1"/>
    <n v="121.52"/>
    <n v="0"/>
    <n v="121.52"/>
    <n v="6.0760000000000005"/>
    <n v="127.596"/>
    <n v="3"/>
  </r>
  <r>
    <s v="ORD102499"/>
    <x v="115"/>
    <x v="108"/>
    <s v="Jaipur"/>
    <x v="5"/>
    <n v="302001"/>
    <s v="MED027"/>
    <x v="12"/>
    <x v="9"/>
    <s v="Mankind"/>
    <s v="No"/>
    <n v="2"/>
    <n v="89.62"/>
    <n v="5"/>
    <n v="12"/>
    <x v="3"/>
    <x v="1"/>
    <n v="1"/>
    <x v="2498"/>
    <n v="1"/>
    <n v="179.24"/>
    <n v="8.9619999999999997"/>
    <n v="170.27800000000002"/>
    <n v="20.433360000000004"/>
    <n v="190.71136000000001"/>
    <n v="2"/>
  </r>
  <r>
    <s v="ORD102500"/>
    <x v="444"/>
    <x v="1166"/>
    <s v="Indore"/>
    <x v="2"/>
    <n v="452016"/>
    <s v="MED018"/>
    <x v="14"/>
    <x v="8"/>
    <s v="Mankind"/>
    <s v="No"/>
    <n v="5"/>
    <n v="106.59"/>
    <n v="10"/>
    <n v="5"/>
    <x v="3"/>
    <x v="1"/>
    <n v="1"/>
    <x v="2499"/>
    <n v="1"/>
    <n v="532.95000000000005"/>
    <n v="53.295000000000002"/>
    <n v="479.65500000000003"/>
    <n v="23.982749999999999"/>
    <n v="503.63775000000004"/>
    <n v="2"/>
  </r>
  <r>
    <s v="ORD102500"/>
    <x v="141"/>
    <x v="487"/>
    <s v="Gurugram"/>
    <x v="11"/>
    <n v="122009"/>
    <s v="MED006"/>
    <x v="18"/>
    <x v="10"/>
    <s v="USV"/>
    <s v="Yes"/>
    <n v="2"/>
    <n v="40.21"/>
    <n v="10"/>
    <n v="5"/>
    <x v="3"/>
    <x v="1"/>
    <n v="1"/>
    <x v="2500"/>
    <n v="1"/>
    <n v="80.42"/>
    <n v="8.0419999999999998"/>
    <n v="72.378"/>
    <n v="3.6189"/>
    <n v="75.996899999999997"/>
    <n v="4"/>
  </r>
  <r>
    <s v="ORD102502"/>
    <x v="664"/>
    <x v="1767"/>
    <s v="Mumbai"/>
    <x v="3"/>
    <n v="400001"/>
    <s v="MED008"/>
    <x v="7"/>
    <x v="6"/>
    <s v="Zydus"/>
    <s v="Yes"/>
    <n v="3"/>
    <n v="61.15"/>
    <n v="5"/>
    <n v="18"/>
    <x v="5"/>
    <x v="1"/>
    <n v="1"/>
    <x v="2501"/>
    <n v="1"/>
    <n v="183.45"/>
    <n v="9.1724999999999994"/>
    <n v="174.27749999999997"/>
    <n v="31.369949999999996"/>
    <n v="205.64744999999996"/>
    <n v="2"/>
  </r>
  <r>
    <s v="ORD102502"/>
    <x v="234"/>
    <x v="798"/>
    <s v="Chandigarh"/>
    <x v="4"/>
    <n v="160019"/>
    <s v="MED014"/>
    <x v="19"/>
    <x v="3"/>
    <s v="Abbott"/>
    <s v="No"/>
    <n v="2"/>
    <n v="141.26"/>
    <n v="20"/>
    <n v="12"/>
    <x v="1"/>
    <x v="1"/>
    <n v="1"/>
    <x v="2502"/>
    <n v="1"/>
    <n v="282.52"/>
    <n v="56.503999999999998"/>
    <n v="226.01599999999999"/>
    <n v="27.121919999999999"/>
    <n v="253.13791999999998"/>
    <n v="1"/>
  </r>
  <r>
    <s v="ORD102504"/>
    <x v="577"/>
    <x v="895"/>
    <s v="Surat"/>
    <x v="6"/>
    <n v="395001"/>
    <s v="MED023"/>
    <x v="8"/>
    <x v="7"/>
    <s v="Lacto Calamine"/>
    <s v="No"/>
    <n v="1"/>
    <n v="343.33"/>
    <n v="15"/>
    <n v="5"/>
    <x v="4"/>
    <x v="1"/>
    <n v="1"/>
    <x v="2503"/>
    <n v="1"/>
    <n v="343.33"/>
    <n v="51.499499999999998"/>
    <n v="291.83049999999997"/>
    <n v="14.591524999999999"/>
    <n v="306.42202499999996"/>
    <n v="2"/>
  </r>
  <r>
    <s v="ORD102505"/>
    <x v="86"/>
    <x v="842"/>
    <s v="Indore"/>
    <x v="2"/>
    <n v="452020"/>
    <s v="MED020"/>
    <x v="4"/>
    <x v="4"/>
    <s v="Dr. Reddy's"/>
    <s v="Yes"/>
    <n v="2"/>
    <n v="62.21"/>
    <n v="10"/>
    <n v="12"/>
    <x v="4"/>
    <x v="1"/>
    <n v="1"/>
    <x v="2504"/>
    <n v="1"/>
    <n v="124.42"/>
    <n v="12.442"/>
    <n v="111.97800000000001"/>
    <n v="13.437360000000002"/>
    <n v="125.41536000000001"/>
    <n v="5"/>
  </r>
  <r>
    <s v="ORD102505"/>
    <x v="510"/>
    <x v="1768"/>
    <s v="Noida"/>
    <x v="9"/>
    <n v="201304"/>
    <s v="MED010"/>
    <x v="13"/>
    <x v="1"/>
    <s v="Sun Pharma"/>
    <s v="Yes"/>
    <n v="1"/>
    <n v="69.58"/>
    <n v="0"/>
    <n v="12"/>
    <x v="3"/>
    <x v="1"/>
    <n v="1"/>
    <x v="2505"/>
    <n v="1"/>
    <n v="69.58"/>
    <n v="0"/>
    <n v="69.58"/>
    <n v="8.3496000000000006"/>
    <n v="77.929599999999994"/>
    <n v="1"/>
  </r>
  <r>
    <s v="ORD102507"/>
    <x v="705"/>
    <x v="1769"/>
    <s v="Gurugram"/>
    <x v="11"/>
    <n v="122016"/>
    <s v="MED016"/>
    <x v="17"/>
    <x v="11"/>
    <s v="Emcure"/>
    <s v="No"/>
    <n v="2"/>
    <n v="111.96"/>
    <n v="0"/>
    <n v="12"/>
    <x v="1"/>
    <x v="1"/>
    <n v="1"/>
    <x v="2506"/>
    <n v="1"/>
    <n v="223.92"/>
    <n v="0"/>
    <n v="223.92"/>
    <n v="26.8704"/>
    <n v="250.79039999999998"/>
    <n v="2"/>
  </r>
  <r>
    <s v="ORD102508"/>
    <x v="50"/>
    <x v="1623"/>
    <s v="Hyderabad"/>
    <x v="1"/>
    <n v="500081"/>
    <s v="MED014"/>
    <x v="19"/>
    <x v="3"/>
    <s v="Abbott"/>
    <s v="No"/>
    <n v="4"/>
    <n v="144.53"/>
    <n v="5"/>
    <n v="18"/>
    <x v="0"/>
    <x v="1"/>
    <n v="1"/>
    <x v="2507"/>
    <n v="1"/>
    <n v="578.12"/>
    <n v="28.905999999999999"/>
    <n v="549.21400000000006"/>
    <n v="98.858520000000013"/>
    <n v="648.07252000000005"/>
    <n v="3"/>
  </r>
  <r>
    <s v="ORD102509"/>
    <x v="495"/>
    <x v="1770"/>
    <s v="Gurugram"/>
    <x v="11"/>
    <n v="122002"/>
    <s v="MED021"/>
    <x v="9"/>
    <x v="7"/>
    <s v="Cipla"/>
    <s v="No"/>
    <n v="1"/>
    <n v="92.62"/>
    <n v="0"/>
    <n v="5"/>
    <x v="1"/>
    <x v="0"/>
    <n v="1"/>
    <x v="2508"/>
    <n v="1"/>
    <n v="92.62"/>
    <n v="0"/>
    <n v="92.62"/>
    <n v="4.6310000000000002"/>
    <n v="97.251000000000005"/>
    <n v="0"/>
  </r>
  <r>
    <s v="ORD102510"/>
    <x v="647"/>
    <x v="58"/>
    <s v="Noida"/>
    <x v="9"/>
    <n v="201305"/>
    <s v="MED017"/>
    <x v="1"/>
    <x v="1"/>
    <s v="Abbott"/>
    <s v="No"/>
    <n v="1"/>
    <n v="144.29"/>
    <n v="0"/>
    <n v="18"/>
    <x v="0"/>
    <x v="0"/>
    <n v="1"/>
    <x v="2509"/>
    <n v="1"/>
    <n v="144.29"/>
    <n v="0"/>
    <n v="144.29"/>
    <n v="25.972199999999997"/>
    <n v="170.26219999999998"/>
    <n v="2"/>
  </r>
  <r>
    <s v="ORD102511"/>
    <x v="204"/>
    <x v="1223"/>
    <s v="Bengaluru"/>
    <x v="8"/>
    <n v="560100"/>
    <s v="MED018"/>
    <x v="14"/>
    <x v="8"/>
    <s v="Mankind"/>
    <s v="No"/>
    <n v="4"/>
    <n v="119.9"/>
    <n v="15"/>
    <n v="12"/>
    <x v="0"/>
    <x v="3"/>
    <n v="1"/>
    <x v="2510"/>
    <n v="1"/>
    <n v="479.6"/>
    <n v="71.94"/>
    <n v="407.66"/>
    <n v="48.919200000000004"/>
    <n v="456.57920000000001"/>
    <n v="3"/>
  </r>
  <r>
    <s v="ORD102512"/>
    <x v="87"/>
    <x v="653"/>
    <s v="Gurugram"/>
    <x v="11"/>
    <n v="122016"/>
    <s v="MED011"/>
    <x v="23"/>
    <x v="1"/>
    <s v="Cipla"/>
    <s v="No"/>
    <n v="2"/>
    <n v="22.72"/>
    <n v="5"/>
    <n v="12"/>
    <x v="1"/>
    <x v="3"/>
    <n v="1"/>
    <x v="2511"/>
    <n v="1"/>
    <n v="45.44"/>
    <n v="2.2719999999999998"/>
    <n v="43.167999999999999"/>
    <n v="5.1801599999999999"/>
    <n v="48.34816"/>
    <n v="0"/>
  </r>
  <r>
    <s v="ORD102513"/>
    <x v="73"/>
    <x v="1771"/>
    <s v="Indore"/>
    <x v="2"/>
    <n v="452016"/>
    <s v="MED016"/>
    <x v="17"/>
    <x v="11"/>
    <s v="Emcure"/>
    <s v="No"/>
    <n v="1"/>
    <n v="93.11"/>
    <n v="10"/>
    <n v="12"/>
    <x v="3"/>
    <x v="1"/>
    <n v="1"/>
    <x v="2512"/>
    <n v="1"/>
    <n v="93.11"/>
    <n v="9.3109999999999999"/>
    <n v="83.799000000000007"/>
    <n v="10.05588"/>
    <n v="93.854880000000009"/>
    <n v="2"/>
  </r>
  <r>
    <s v="ORD102514"/>
    <x v="240"/>
    <x v="1772"/>
    <s v="Surat"/>
    <x v="6"/>
    <n v="395007"/>
    <s v="MED010"/>
    <x v="13"/>
    <x v="1"/>
    <s v="Sun Pharma"/>
    <s v="Yes"/>
    <n v="1"/>
    <n v="69.930000000000007"/>
    <n v="15"/>
    <n v="12"/>
    <x v="1"/>
    <x v="1"/>
    <n v="1"/>
    <x v="2513"/>
    <n v="1"/>
    <n v="69.930000000000007"/>
    <n v="10.4895"/>
    <n v="59.440500000000007"/>
    <n v="7.1328600000000009"/>
    <n v="66.573360000000008"/>
    <n v="3"/>
  </r>
  <r>
    <s v="ORD102515"/>
    <x v="226"/>
    <x v="1773"/>
    <s v="Indore"/>
    <x v="2"/>
    <n v="452018"/>
    <s v="MED012"/>
    <x v="29"/>
    <x v="3"/>
    <s v="Mankind"/>
    <s v="No"/>
    <n v="3"/>
    <n v="116.97"/>
    <n v="0"/>
    <n v="12"/>
    <x v="0"/>
    <x v="1"/>
    <n v="1"/>
    <x v="2514"/>
    <n v="1"/>
    <n v="350.90999999999997"/>
    <n v="0"/>
    <n v="350.90999999999997"/>
    <n v="42.109200000000001"/>
    <n v="393.01919999999996"/>
    <n v="2"/>
  </r>
  <r>
    <s v="ORD102516"/>
    <x v="111"/>
    <x v="1060"/>
    <s v="Kolkata"/>
    <x v="10"/>
    <n v="700102"/>
    <s v="MED002"/>
    <x v="22"/>
    <x v="2"/>
    <s v="Micro Labs"/>
    <s v="No"/>
    <n v="1"/>
    <n v="33.79"/>
    <n v="10"/>
    <n v="5"/>
    <x v="2"/>
    <x v="1"/>
    <n v="1"/>
    <x v="2515"/>
    <n v="1"/>
    <n v="33.79"/>
    <n v="3.3789999999999996"/>
    <n v="30.411000000000001"/>
    <n v="1.5205500000000001"/>
    <n v="31.931550000000001"/>
    <n v="3"/>
  </r>
  <r>
    <s v="ORD102517"/>
    <x v="29"/>
    <x v="1774"/>
    <s v="Bengaluru"/>
    <x v="8"/>
    <n v="560066"/>
    <s v="MED017"/>
    <x v="1"/>
    <x v="1"/>
    <s v="Abbott"/>
    <s v="No"/>
    <n v="5"/>
    <n v="139.25"/>
    <n v="15"/>
    <n v="5"/>
    <x v="0"/>
    <x v="1"/>
    <n v="1"/>
    <x v="2516"/>
    <n v="1"/>
    <n v="696.25"/>
    <n v="104.4375"/>
    <n v="591.8125"/>
    <n v="29.590624999999999"/>
    <n v="621.40312500000005"/>
    <n v="2"/>
  </r>
  <r>
    <s v="ORD102518"/>
    <x v="412"/>
    <x v="1775"/>
    <s v="Hyderabad"/>
    <x v="1"/>
    <n v="500001"/>
    <s v="MED001"/>
    <x v="2"/>
    <x v="2"/>
    <s v="Cipla"/>
    <s v="No"/>
    <n v="1"/>
    <n v="32.32"/>
    <n v="0"/>
    <n v="18"/>
    <x v="0"/>
    <x v="0"/>
    <n v="1"/>
    <x v="2517"/>
    <n v="1"/>
    <n v="32.32"/>
    <n v="0"/>
    <n v="32.32"/>
    <n v="5.8175999999999997"/>
    <n v="38.137599999999999"/>
    <n v="0"/>
  </r>
  <r>
    <s v="ORD102519"/>
    <x v="565"/>
    <x v="1776"/>
    <s v="Chennai"/>
    <x v="7"/>
    <n v="600100"/>
    <s v="MED006"/>
    <x v="18"/>
    <x v="10"/>
    <s v="USV"/>
    <s v="Yes"/>
    <n v="2"/>
    <n v="51.37"/>
    <n v="5"/>
    <n v="18"/>
    <x v="4"/>
    <x v="1"/>
    <n v="1"/>
    <x v="2518"/>
    <n v="1"/>
    <n v="102.74"/>
    <n v="5.1369999999999996"/>
    <n v="97.602999999999994"/>
    <n v="17.568539999999999"/>
    <n v="115.17153999999999"/>
    <n v="1"/>
  </r>
  <r>
    <s v="ORD102520"/>
    <x v="420"/>
    <x v="1777"/>
    <s v="Indore"/>
    <x v="2"/>
    <n v="452001"/>
    <s v="MED007"/>
    <x v="15"/>
    <x v="10"/>
    <s v="Sanofi"/>
    <s v="Yes"/>
    <n v="1"/>
    <n v="70.27"/>
    <n v="0"/>
    <n v="12"/>
    <x v="1"/>
    <x v="1"/>
    <n v="1"/>
    <x v="2519"/>
    <n v="1"/>
    <n v="70.27"/>
    <n v="0"/>
    <n v="70.27"/>
    <n v="8.4323999999999995"/>
    <n v="78.702399999999997"/>
    <n v="1"/>
  </r>
  <r>
    <s v="ORD102521"/>
    <x v="658"/>
    <x v="35"/>
    <s v="Ahmedabad"/>
    <x v="6"/>
    <n v="380058"/>
    <s v="MED021"/>
    <x v="9"/>
    <x v="7"/>
    <s v="Cipla"/>
    <s v="No"/>
    <n v="1"/>
    <n v="92.98"/>
    <n v="10"/>
    <n v="5"/>
    <x v="3"/>
    <x v="0"/>
    <n v="1"/>
    <x v="2520"/>
    <n v="1"/>
    <n v="92.98"/>
    <n v="9.298"/>
    <n v="83.682000000000002"/>
    <n v="4.1840999999999999"/>
    <n v="87.866100000000003"/>
    <n v="3"/>
  </r>
  <r>
    <s v="ORD102521"/>
    <x v="6"/>
    <x v="1550"/>
    <s v="Lucknow"/>
    <x v="9"/>
    <n v="226016"/>
    <s v="MED015"/>
    <x v="24"/>
    <x v="11"/>
    <s v="Abbott"/>
    <s v="No"/>
    <n v="1"/>
    <n v="48.33"/>
    <n v="10"/>
    <n v="18"/>
    <x v="0"/>
    <x v="2"/>
    <n v="1"/>
    <x v="2521"/>
    <n v="1"/>
    <n v="48.33"/>
    <n v="4.8329999999999993"/>
    <n v="43.497"/>
    <n v="7.8294600000000001"/>
    <n v="51.326459999999997"/>
    <n v="0"/>
  </r>
  <r>
    <s v="ORD102523"/>
    <x v="16"/>
    <x v="1142"/>
    <s v="Gurugram"/>
    <x v="11"/>
    <n v="122009"/>
    <s v="MED021"/>
    <x v="9"/>
    <x v="7"/>
    <s v="Cipla"/>
    <s v="No"/>
    <n v="3"/>
    <n v="78.91"/>
    <n v="15"/>
    <n v="12"/>
    <x v="1"/>
    <x v="3"/>
    <n v="1"/>
    <x v="2522"/>
    <n v="1"/>
    <n v="236.73"/>
    <n v="35.509499999999996"/>
    <n v="201.22049999999999"/>
    <n v="24.146459999999998"/>
    <n v="225.36695999999998"/>
    <n v="2"/>
  </r>
  <r>
    <s v="ORD102524"/>
    <x v="3"/>
    <x v="1778"/>
    <s v="Surat"/>
    <x v="6"/>
    <n v="395003"/>
    <s v="MED016"/>
    <x v="17"/>
    <x v="11"/>
    <s v="Emcure"/>
    <s v="No"/>
    <n v="3"/>
    <n v="102.66"/>
    <n v="5"/>
    <n v="5"/>
    <x v="4"/>
    <x v="2"/>
    <n v="1"/>
    <x v="2523"/>
    <n v="1"/>
    <n v="307.98"/>
    <n v="15.399000000000001"/>
    <n v="292.58100000000002"/>
    <n v="14.629050000000001"/>
    <n v="307.21005000000002"/>
    <n v="1"/>
  </r>
  <r>
    <s v="ORD102525"/>
    <x v="207"/>
    <x v="1779"/>
    <s v="Chandigarh"/>
    <x v="4"/>
    <n v="160019"/>
    <s v="MED014"/>
    <x v="19"/>
    <x v="3"/>
    <s v="Abbott"/>
    <s v="No"/>
    <n v="4"/>
    <n v="165.78"/>
    <n v="10"/>
    <n v="12"/>
    <x v="5"/>
    <x v="1"/>
    <n v="1"/>
    <x v="2524"/>
    <n v="1"/>
    <n v="663.12"/>
    <n v="66.311999999999998"/>
    <n v="596.80799999999999"/>
    <n v="71.616960000000006"/>
    <n v="668.42496000000006"/>
    <n v="1"/>
  </r>
  <r>
    <s v="ORD102526"/>
    <x v="223"/>
    <x v="322"/>
    <s v="Hyderabad"/>
    <x v="1"/>
    <n v="500090"/>
    <s v="MED026"/>
    <x v="20"/>
    <x v="9"/>
    <s v="Cipla"/>
    <s v="No"/>
    <n v="1"/>
    <n v="205.23"/>
    <n v="0"/>
    <n v="5"/>
    <x v="1"/>
    <x v="1"/>
    <n v="1"/>
    <x v="2525"/>
    <n v="1"/>
    <n v="205.23"/>
    <n v="0"/>
    <n v="205.23"/>
    <n v="10.261499999999998"/>
    <n v="215.49149999999997"/>
    <n v="2"/>
  </r>
  <r>
    <s v="ORD102527"/>
    <x v="62"/>
    <x v="1780"/>
    <s v="Kolkata"/>
    <x v="10"/>
    <n v="700091"/>
    <s v="MED013"/>
    <x v="16"/>
    <x v="3"/>
    <s v="Himalaya"/>
    <s v="No"/>
    <n v="3"/>
    <n v="163.16"/>
    <n v="0"/>
    <n v="5"/>
    <x v="1"/>
    <x v="2"/>
    <n v="1"/>
    <x v="2526"/>
    <n v="1"/>
    <n v="489.48"/>
    <n v="0"/>
    <n v="489.48"/>
    <n v="24.474"/>
    <n v="513.95400000000006"/>
    <n v="3"/>
  </r>
  <r>
    <s v="ORD102528"/>
    <x v="698"/>
    <x v="1781"/>
    <s v="Surat"/>
    <x v="6"/>
    <n v="395017"/>
    <s v="MED020"/>
    <x v="4"/>
    <x v="4"/>
    <s v="Dr. Reddy's"/>
    <s v="Yes"/>
    <n v="1"/>
    <n v="50.76"/>
    <n v="15"/>
    <n v="12"/>
    <x v="5"/>
    <x v="1"/>
    <n v="1"/>
    <x v="2527"/>
    <n v="1"/>
    <n v="50.76"/>
    <n v="7.6139999999999999"/>
    <n v="43.146000000000001"/>
    <n v="5.1775199999999995"/>
    <n v="48.323520000000002"/>
    <n v="4"/>
  </r>
  <r>
    <s v="ORD102529"/>
    <x v="468"/>
    <x v="1285"/>
    <s v="Chennai"/>
    <x v="7"/>
    <n v="600040"/>
    <s v="MED008"/>
    <x v="7"/>
    <x v="6"/>
    <s v="Zydus"/>
    <s v="Yes"/>
    <n v="4"/>
    <n v="66.760000000000005"/>
    <n v="20"/>
    <n v="18"/>
    <x v="5"/>
    <x v="1"/>
    <n v="1"/>
    <x v="2528"/>
    <n v="1"/>
    <n v="267.04000000000002"/>
    <n v="53.408000000000001"/>
    <n v="213.63200000000001"/>
    <n v="38.453760000000003"/>
    <n v="252.08575999999999"/>
    <n v="4"/>
  </r>
  <r>
    <s v="ORD102530"/>
    <x v="360"/>
    <x v="167"/>
    <s v="Gurugram"/>
    <x v="11"/>
    <n v="122009"/>
    <s v="MED002"/>
    <x v="22"/>
    <x v="2"/>
    <s v="Micro Labs"/>
    <s v="No"/>
    <n v="1"/>
    <n v="34.39"/>
    <n v="5"/>
    <n v="12"/>
    <x v="1"/>
    <x v="3"/>
    <n v="1"/>
    <x v="2529"/>
    <n v="1"/>
    <n v="34.39"/>
    <n v="1.7194999999999998"/>
    <n v="32.670500000000004"/>
    <n v="3.9204600000000003"/>
    <n v="36.590960000000003"/>
    <n v="1"/>
  </r>
  <r>
    <s v="ORD102531"/>
    <x v="276"/>
    <x v="1782"/>
    <s v="Ahmedabad"/>
    <x v="6"/>
    <n v="380061"/>
    <s v="MED007"/>
    <x v="15"/>
    <x v="10"/>
    <s v="Sanofi"/>
    <s v="Yes"/>
    <n v="1"/>
    <n v="84.58"/>
    <n v="10"/>
    <n v="5"/>
    <x v="0"/>
    <x v="3"/>
    <n v="1"/>
    <x v="2530"/>
    <n v="1"/>
    <n v="84.58"/>
    <n v="8.4580000000000002"/>
    <n v="76.122"/>
    <n v="3.8061000000000003"/>
    <n v="79.928100000000001"/>
    <n v="0"/>
  </r>
  <r>
    <s v="ORD102532"/>
    <x v="513"/>
    <x v="1783"/>
    <s v="Indore"/>
    <x v="2"/>
    <n v="452001"/>
    <s v="MED019"/>
    <x v="26"/>
    <x v="8"/>
    <s v="Cipla"/>
    <s v="No"/>
    <n v="1"/>
    <n v="157.71"/>
    <n v="15"/>
    <n v="18"/>
    <x v="2"/>
    <x v="1"/>
    <n v="1"/>
    <x v="2531"/>
    <n v="1"/>
    <n v="157.71"/>
    <n v="23.656500000000001"/>
    <n v="134.05350000000001"/>
    <n v="24.129630000000002"/>
    <n v="158.18313000000001"/>
    <n v="2"/>
  </r>
  <r>
    <s v="ORD102532"/>
    <x v="580"/>
    <x v="1784"/>
    <s v="Jaipur"/>
    <x v="5"/>
    <n v="302001"/>
    <s v="MED012"/>
    <x v="29"/>
    <x v="3"/>
    <s v="Mankind"/>
    <s v="No"/>
    <n v="1"/>
    <n v="106.85"/>
    <n v="0"/>
    <n v="18"/>
    <x v="4"/>
    <x v="2"/>
    <n v="1"/>
    <x v="2532"/>
    <n v="1"/>
    <n v="106.85"/>
    <n v="0"/>
    <n v="106.85"/>
    <n v="19.233000000000001"/>
    <n v="126.083"/>
    <n v="0"/>
  </r>
  <r>
    <s v="ORD102532"/>
    <x v="699"/>
    <x v="362"/>
    <s v="Mumbai"/>
    <x v="3"/>
    <n v="400093"/>
    <s v="MED010"/>
    <x v="13"/>
    <x v="1"/>
    <s v="Sun Pharma"/>
    <s v="Yes"/>
    <n v="1"/>
    <n v="65.89"/>
    <n v="0"/>
    <n v="12"/>
    <x v="4"/>
    <x v="1"/>
    <n v="1"/>
    <x v="2533"/>
    <n v="1"/>
    <n v="65.89"/>
    <n v="0"/>
    <n v="65.89"/>
    <n v="7.9068000000000005"/>
    <n v="73.796800000000005"/>
    <n v="2"/>
  </r>
  <r>
    <s v="ORD102535"/>
    <x v="446"/>
    <x v="861"/>
    <s v="Indore"/>
    <x v="2"/>
    <n v="452001"/>
    <s v="MED027"/>
    <x v="12"/>
    <x v="9"/>
    <s v="Mankind"/>
    <s v="No"/>
    <n v="3"/>
    <n v="88.42"/>
    <n v="10"/>
    <n v="18"/>
    <x v="0"/>
    <x v="1"/>
    <n v="1"/>
    <x v="2534"/>
    <n v="1"/>
    <n v="265.26"/>
    <n v="26.526"/>
    <n v="238.73399999999998"/>
    <n v="42.972119999999997"/>
    <n v="281.70612"/>
    <n v="3"/>
  </r>
  <r>
    <s v="ORD102536"/>
    <x v="700"/>
    <x v="1785"/>
    <s v="Delhi"/>
    <x v="0"/>
    <n v="110029"/>
    <s v="MED009"/>
    <x v="21"/>
    <x v="6"/>
    <s v="Glenmark"/>
    <s v="Yes"/>
    <n v="6"/>
    <n v="81.400000000000006"/>
    <n v="5"/>
    <n v="12"/>
    <x v="2"/>
    <x v="0"/>
    <n v="1"/>
    <x v="2535"/>
    <n v="1"/>
    <n v="488.40000000000003"/>
    <n v="24.42"/>
    <n v="463.98"/>
    <n v="55.677600000000005"/>
    <n v="519.6576"/>
    <n v="0"/>
  </r>
  <r>
    <s v="ORD102537"/>
    <x v="3"/>
    <x v="1558"/>
    <s v="Gurugram"/>
    <x v="11"/>
    <n v="122002"/>
    <s v="MED022"/>
    <x v="25"/>
    <x v="7"/>
    <s v="Himalaya"/>
    <s v="No"/>
    <n v="1"/>
    <n v="186.69"/>
    <n v="5"/>
    <n v="12"/>
    <x v="5"/>
    <x v="1"/>
    <n v="1"/>
    <x v="2536"/>
    <n v="1"/>
    <n v="186.69"/>
    <n v="9.3345000000000002"/>
    <n v="177.35550000000001"/>
    <n v="21.28266"/>
    <n v="198.63816"/>
    <n v="2"/>
  </r>
  <r>
    <s v="ORD102538"/>
    <x v="401"/>
    <x v="1786"/>
    <s v="Pune"/>
    <x v="3"/>
    <n v="411001"/>
    <s v="MED010"/>
    <x v="13"/>
    <x v="1"/>
    <s v="Sun Pharma"/>
    <s v="Yes"/>
    <n v="1"/>
    <n v="63.12"/>
    <n v="10"/>
    <n v="12"/>
    <x v="5"/>
    <x v="1"/>
    <n v="1"/>
    <x v="2537"/>
    <n v="1"/>
    <n v="63.12"/>
    <n v="6.3119999999999994"/>
    <n v="56.808"/>
    <n v="6.8169599999999999"/>
    <n v="63.624960000000002"/>
    <n v="1"/>
  </r>
  <r>
    <s v="ORD102539"/>
    <x v="260"/>
    <x v="1787"/>
    <s v="Mumbai"/>
    <x v="3"/>
    <n v="400069"/>
    <s v="MED016"/>
    <x v="17"/>
    <x v="11"/>
    <s v="Emcure"/>
    <s v="No"/>
    <n v="2"/>
    <n v="118.57"/>
    <n v="5"/>
    <n v="5"/>
    <x v="3"/>
    <x v="1"/>
    <n v="1"/>
    <x v="2538"/>
    <n v="1"/>
    <n v="237.14"/>
    <n v="11.856999999999998"/>
    <n v="225.28299999999999"/>
    <n v="11.264149999999999"/>
    <n v="236.54714999999999"/>
    <n v="3"/>
  </r>
  <r>
    <s v="ORD102540"/>
    <x v="78"/>
    <x v="1412"/>
    <s v="Surat"/>
    <x v="6"/>
    <n v="395010"/>
    <s v="MED025"/>
    <x v="27"/>
    <x v="0"/>
    <s v="Blue Cross"/>
    <s v="Yes"/>
    <n v="1"/>
    <n v="65.52"/>
    <n v="5"/>
    <n v="5"/>
    <x v="1"/>
    <x v="1"/>
    <n v="1"/>
    <x v="2539"/>
    <n v="1"/>
    <n v="65.52"/>
    <n v="3.2759999999999998"/>
    <n v="62.244"/>
    <n v="3.1122000000000001"/>
    <n v="65.356200000000001"/>
    <n v="2"/>
  </r>
  <r>
    <s v="ORD102541"/>
    <x v="154"/>
    <x v="1788"/>
    <s v="Mumbai"/>
    <x v="3"/>
    <n v="400069"/>
    <s v="MED027"/>
    <x v="12"/>
    <x v="9"/>
    <s v="Mankind"/>
    <s v="No"/>
    <n v="1"/>
    <n v="85.83"/>
    <n v="5"/>
    <n v="12"/>
    <x v="1"/>
    <x v="1"/>
    <n v="1"/>
    <x v="2540"/>
    <n v="1"/>
    <n v="85.83"/>
    <n v="4.2915000000000001"/>
    <n v="81.538499999999999"/>
    <n v="9.7846200000000003"/>
    <n v="91.323120000000003"/>
    <n v="1"/>
  </r>
  <r>
    <s v="ORD102542"/>
    <x v="508"/>
    <x v="801"/>
    <s v="Bengaluru"/>
    <x v="8"/>
    <n v="560066"/>
    <s v="MED025"/>
    <x v="27"/>
    <x v="0"/>
    <s v="Blue Cross"/>
    <s v="Yes"/>
    <n v="2"/>
    <n v="66.22"/>
    <n v="5"/>
    <n v="12"/>
    <x v="1"/>
    <x v="1"/>
    <n v="1"/>
    <x v="2541"/>
    <n v="1"/>
    <n v="132.44"/>
    <n v="6.6220000000000008"/>
    <n v="125.818"/>
    <n v="15.09816"/>
    <n v="140.91615999999999"/>
    <n v="4"/>
  </r>
  <r>
    <s v="ORD102542"/>
    <x v="294"/>
    <x v="1789"/>
    <s v="Kolkata"/>
    <x v="10"/>
    <n v="700019"/>
    <s v="MED019"/>
    <x v="26"/>
    <x v="8"/>
    <s v="Cipla"/>
    <s v="No"/>
    <n v="1"/>
    <n v="156.44"/>
    <n v="5"/>
    <n v="5"/>
    <x v="5"/>
    <x v="2"/>
    <n v="1"/>
    <x v="2542"/>
    <n v="1"/>
    <n v="156.44"/>
    <n v="7.8220000000000001"/>
    <n v="148.61799999999999"/>
    <n v="7.4308999999999994"/>
    <n v="156.0489"/>
    <n v="2"/>
  </r>
  <r>
    <s v="ORD102544"/>
    <x v="691"/>
    <x v="1790"/>
    <s v="Ahmedabad"/>
    <x v="6"/>
    <n v="380061"/>
    <s v="MED002"/>
    <x v="22"/>
    <x v="2"/>
    <s v="Micro Labs"/>
    <s v="No"/>
    <n v="1"/>
    <n v="28.44"/>
    <n v="5"/>
    <n v="12"/>
    <x v="5"/>
    <x v="1"/>
    <n v="1"/>
    <x v="2543"/>
    <n v="1"/>
    <n v="28.44"/>
    <n v="1.4220000000000002"/>
    <n v="27.018000000000001"/>
    <n v="3.2421600000000002"/>
    <n v="30.260159999999999"/>
    <n v="1"/>
  </r>
  <r>
    <s v="ORD102545"/>
    <x v="542"/>
    <x v="572"/>
    <s v="Noida"/>
    <x v="9"/>
    <n v="201303"/>
    <s v="MED024"/>
    <x v="0"/>
    <x v="0"/>
    <s v="Abbott"/>
    <s v="No"/>
    <n v="1"/>
    <n v="127.09"/>
    <n v="10"/>
    <n v="5"/>
    <x v="4"/>
    <x v="1"/>
    <n v="1"/>
    <x v="2544"/>
    <n v="1"/>
    <n v="127.09"/>
    <n v="12.709000000000001"/>
    <n v="114.381"/>
    <n v="5.7190499999999993"/>
    <n v="120.10005"/>
    <n v="2"/>
  </r>
  <r>
    <s v="ORD102546"/>
    <x v="172"/>
    <x v="1791"/>
    <s v="Jaipur"/>
    <x v="5"/>
    <n v="302019"/>
    <s v="MED002"/>
    <x v="22"/>
    <x v="2"/>
    <s v="Micro Labs"/>
    <s v="No"/>
    <n v="1"/>
    <n v="31.13"/>
    <n v="15"/>
    <n v="18"/>
    <x v="3"/>
    <x v="1"/>
    <n v="1"/>
    <x v="2545"/>
    <n v="1"/>
    <n v="31.13"/>
    <n v="4.6695000000000002"/>
    <n v="26.4605"/>
    <n v="4.7628899999999996"/>
    <n v="31.223389999999998"/>
    <n v="5"/>
  </r>
  <r>
    <s v="ORD102546"/>
    <x v="397"/>
    <x v="728"/>
    <s v="Indore"/>
    <x v="2"/>
    <n v="452020"/>
    <s v="MED008"/>
    <x v="7"/>
    <x v="6"/>
    <s v="Zydus"/>
    <s v="Yes"/>
    <n v="1"/>
    <n v="60.69"/>
    <n v="15"/>
    <n v="5"/>
    <x v="2"/>
    <x v="1"/>
    <n v="1"/>
    <x v="2546"/>
    <n v="1"/>
    <n v="60.69"/>
    <n v="9.1034999999999986"/>
    <n v="51.586500000000001"/>
    <n v="2.5793249999999999"/>
    <n v="54.165824999999998"/>
    <n v="2"/>
  </r>
  <r>
    <s v="ORD102546"/>
    <x v="583"/>
    <x v="1117"/>
    <s v="Ahmedabad"/>
    <x v="6"/>
    <n v="380061"/>
    <s v="MED012"/>
    <x v="29"/>
    <x v="3"/>
    <s v="Mankind"/>
    <s v="No"/>
    <n v="3"/>
    <n v="119.91"/>
    <n v="5"/>
    <n v="12"/>
    <x v="0"/>
    <x v="1"/>
    <n v="1"/>
    <x v="2547"/>
    <n v="1"/>
    <n v="359.73"/>
    <n v="17.986499999999999"/>
    <n v="341.74350000000004"/>
    <n v="41.009220000000006"/>
    <n v="382.75272000000007"/>
    <n v="3"/>
  </r>
  <r>
    <s v="ORD102549"/>
    <x v="706"/>
    <x v="1792"/>
    <s v="Delhi"/>
    <x v="0"/>
    <n v="110024"/>
    <s v="MED024"/>
    <x v="0"/>
    <x v="0"/>
    <s v="Abbott"/>
    <s v="No"/>
    <n v="1"/>
    <n v="128.22999999999999"/>
    <n v="15"/>
    <n v="12"/>
    <x v="3"/>
    <x v="1"/>
    <n v="1"/>
    <x v="2548"/>
    <n v="1"/>
    <n v="128.22999999999999"/>
    <n v="19.234499999999997"/>
    <n v="108.99549999999999"/>
    <n v="13.079459999999999"/>
    <n v="122.07495999999999"/>
    <n v="3"/>
  </r>
  <r>
    <s v="ORD102550"/>
    <x v="581"/>
    <x v="323"/>
    <s v="Hyderabad"/>
    <x v="1"/>
    <n v="500090"/>
    <s v="MED030"/>
    <x v="28"/>
    <x v="8"/>
    <s v="Cipla"/>
    <s v="Yes"/>
    <n v="3"/>
    <n v="319.02"/>
    <n v="10"/>
    <n v="5"/>
    <x v="1"/>
    <x v="3"/>
    <n v="1"/>
    <x v="2549"/>
    <n v="1"/>
    <n v="957.06"/>
    <n v="95.705999999999989"/>
    <n v="861.35399999999993"/>
    <n v="43.067699999999995"/>
    <n v="904.42169999999987"/>
    <n v="2"/>
  </r>
  <r>
    <s v="ORD102550"/>
    <x v="152"/>
    <x v="1793"/>
    <s v="Pune"/>
    <x v="3"/>
    <n v="411045"/>
    <s v="MED001"/>
    <x v="2"/>
    <x v="2"/>
    <s v="Cipla"/>
    <s v="No"/>
    <n v="1"/>
    <n v="31.93"/>
    <n v="0"/>
    <n v="18"/>
    <x v="5"/>
    <x v="1"/>
    <n v="1"/>
    <x v="2550"/>
    <n v="1"/>
    <n v="31.93"/>
    <n v="0"/>
    <n v="31.93"/>
    <n v="5.7473999999999998"/>
    <n v="37.677399999999999"/>
    <n v="4"/>
  </r>
  <r>
    <s v="ORD102552"/>
    <x v="590"/>
    <x v="1520"/>
    <s v="Mumbai"/>
    <x v="3"/>
    <n v="400050"/>
    <s v="MED030"/>
    <x v="28"/>
    <x v="8"/>
    <s v="Cipla"/>
    <s v="Yes"/>
    <n v="2"/>
    <n v="316.76"/>
    <n v="5"/>
    <n v="12"/>
    <x v="3"/>
    <x v="1"/>
    <n v="1"/>
    <x v="2551"/>
    <n v="1"/>
    <n v="633.52"/>
    <n v="31.675999999999998"/>
    <n v="601.84399999999994"/>
    <n v="72.221279999999993"/>
    <n v="674.06527999999992"/>
    <n v="5"/>
  </r>
  <r>
    <s v="ORD102553"/>
    <x v="534"/>
    <x v="555"/>
    <s v="Hyderabad"/>
    <x v="1"/>
    <n v="500084"/>
    <s v="MED027"/>
    <x v="12"/>
    <x v="9"/>
    <s v="Mankind"/>
    <s v="No"/>
    <n v="2"/>
    <n v="87.62"/>
    <n v="5"/>
    <n v="5"/>
    <x v="5"/>
    <x v="1"/>
    <n v="1"/>
    <x v="2552"/>
    <n v="1"/>
    <n v="175.24"/>
    <n v="8.7620000000000005"/>
    <n v="166.47800000000001"/>
    <n v="8.3239000000000019"/>
    <n v="174.80190000000002"/>
    <n v="2"/>
  </r>
  <r>
    <s v="ORD102554"/>
    <x v="47"/>
    <x v="942"/>
    <s v="Chandigarh"/>
    <x v="4"/>
    <n v="160017"/>
    <s v="MED015"/>
    <x v="24"/>
    <x v="11"/>
    <s v="Abbott"/>
    <s v="No"/>
    <n v="2"/>
    <n v="48.51"/>
    <n v="10"/>
    <n v="5"/>
    <x v="5"/>
    <x v="3"/>
    <n v="1"/>
    <x v="2553"/>
    <n v="1"/>
    <n v="97.02"/>
    <n v="9.702"/>
    <n v="87.317999999999998"/>
    <n v="4.3658999999999999"/>
    <n v="91.683899999999994"/>
    <n v="1"/>
  </r>
  <r>
    <s v="ORD102555"/>
    <x v="483"/>
    <x v="134"/>
    <s v="Chennai"/>
    <x v="7"/>
    <n v="600040"/>
    <s v="MED012"/>
    <x v="29"/>
    <x v="3"/>
    <s v="Mankind"/>
    <s v="No"/>
    <n v="3"/>
    <n v="129.59"/>
    <n v="10"/>
    <n v="5"/>
    <x v="2"/>
    <x v="1"/>
    <n v="1"/>
    <x v="2554"/>
    <n v="1"/>
    <n v="388.77"/>
    <n v="38.876999999999995"/>
    <n v="349.89299999999997"/>
    <n v="17.49465"/>
    <n v="367.38764999999995"/>
    <n v="2"/>
  </r>
  <r>
    <s v="ORD102556"/>
    <x v="499"/>
    <x v="1782"/>
    <s v="Delhi"/>
    <x v="0"/>
    <n v="110085"/>
    <s v="MED026"/>
    <x v="20"/>
    <x v="9"/>
    <s v="Cipla"/>
    <s v="No"/>
    <n v="6"/>
    <n v="167.5"/>
    <n v="10"/>
    <n v="12"/>
    <x v="2"/>
    <x v="3"/>
    <n v="1"/>
    <x v="2555"/>
    <n v="1"/>
    <n v="1005"/>
    <n v="100.5"/>
    <n v="904.5"/>
    <n v="108.54"/>
    <n v="1013.04"/>
    <n v="0"/>
  </r>
  <r>
    <s v="ORD102557"/>
    <x v="268"/>
    <x v="1794"/>
    <s v="Noida"/>
    <x v="9"/>
    <n v="201307"/>
    <s v="MED010"/>
    <x v="13"/>
    <x v="1"/>
    <s v="Sun Pharma"/>
    <s v="Yes"/>
    <n v="2"/>
    <n v="78.239999999999995"/>
    <n v="0"/>
    <n v="5"/>
    <x v="1"/>
    <x v="3"/>
    <n v="1"/>
    <x v="2556"/>
    <n v="1"/>
    <n v="156.47999999999999"/>
    <n v="0"/>
    <n v="156.47999999999999"/>
    <n v="7.8239999999999998"/>
    <n v="164.304"/>
    <n v="1"/>
  </r>
  <r>
    <s v="ORD102558"/>
    <x v="10"/>
    <x v="1270"/>
    <s v="Chandigarh"/>
    <x v="4"/>
    <n v="160019"/>
    <s v="MED025"/>
    <x v="27"/>
    <x v="0"/>
    <s v="Blue Cross"/>
    <s v="Yes"/>
    <n v="1"/>
    <n v="57.35"/>
    <n v="10"/>
    <n v="5"/>
    <x v="1"/>
    <x v="3"/>
    <n v="1"/>
    <x v="2557"/>
    <n v="1"/>
    <n v="57.35"/>
    <n v="5.7350000000000003"/>
    <n v="51.615000000000002"/>
    <n v="2.5807500000000001"/>
    <n v="54.195750000000004"/>
    <n v="4"/>
  </r>
  <r>
    <s v="ORD102559"/>
    <x v="540"/>
    <x v="1051"/>
    <s v="Mumbai"/>
    <x v="3"/>
    <n v="400093"/>
    <s v="MED018"/>
    <x v="14"/>
    <x v="8"/>
    <s v="Mankind"/>
    <s v="No"/>
    <n v="2"/>
    <n v="105.74"/>
    <n v="10"/>
    <n v="12"/>
    <x v="0"/>
    <x v="1"/>
    <n v="1"/>
    <x v="2558"/>
    <n v="1"/>
    <n v="211.48"/>
    <n v="21.147999999999996"/>
    <n v="190.33199999999999"/>
    <n v="22.839839999999999"/>
    <n v="213.17184"/>
    <n v="1"/>
  </r>
  <r>
    <s v="ORD102559"/>
    <x v="45"/>
    <x v="1795"/>
    <s v="Jaipur"/>
    <x v="5"/>
    <n v="302001"/>
    <s v="MED022"/>
    <x v="25"/>
    <x v="7"/>
    <s v="Himalaya"/>
    <s v="No"/>
    <n v="1"/>
    <n v="162.15"/>
    <n v="0"/>
    <n v="5"/>
    <x v="2"/>
    <x v="1"/>
    <n v="1"/>
    <x v="2559"/>
    <n v="1"/>
    <n v="162.15"/>
    <n v="0"/>
    <n v="162.15"/>
    <n v="8.1074999999999999"/>
    <n v="170.25749999999999"/>
    <n v="1"/>
  </r>
  <r>
    <s v="ORD102561"/>
    <x v="359"/>
    <x v="89"/>
    <s v="Jaipur"/>
    <x v="5"/>
    <n v="302033"/>
    <s v="MED010"/>
    <x v="13"/>
    <x v="1"/>
    <s v="Sun Pharma"/>
    <s v="Yes"/>
    <n v="1"/>
    <n v="61.66"/>
    <n v="0"/>
    <n v="18"/>
    <x v="2"/>
    <x v="2"/>
    <n v="1"/>
    <x v="2560"/>
    <n v="1"/>
    <n v="61.66"/>
    <n v="0"/>
    <n v="61.66"/>
    <n v="11.098799999999999"/>
    <n v="72.758799999999994"/>
    <n v="4"/>
  </r>
  <r>
    <s v="ORD102562"/>
    <x v="258"/>
    <x v="1796"/>
    <s v="Gurugram"/>
    <x v="11"/>
    <n v="122016"/>
    <s v="MED018"/>
    <x v="14"/>
    <x v="8"/>
    <s v="Mankind"/>
    <s v="No"/>
    <n v="3"/>
    <n v="122.47"/>
    <n v="0"/>
    <n v="18"/>
    <x v="5"/>
    <x v="1"/>
    <n v="1"/>
    <x v="2561"/>
    <n v="1"/>
    <n v="367.40999999999997"/>
    <n v="0"/>
    <n v="367.40999999999997"/>
    <n v="66.133799999999994"/>
    <n v="433.54379999999998"/>
    <n v="1"/>
  </r>
  <r>
    <s v="ORD102563"/>
    <x v="363"/>
    <x v="1797"/>
    <s v="Hyderabad"/>
    <x v="1"/>
    <n v="500001"/>
    <s v="MED014"/>
    <x v="19"/>
    <x v="3"/>
    <s v="Abbott"/>
    <s v="No"/>
    <n v="3"/>
    <n v="136.9"/>
    <n v="5"/>
    <n v="18"/>
    <x v="3"/>
    <x v="3"/>
    <n v="1"/>
    <x v="2562"/>
    <n v="1"/>
    <n v="410.70000000000005"/>
    <n v="20.535"/>
    <n v="390.16500000000002"/>
    <n v="70.229700000000008"/>
    <n v="460.39470000000006"/>
    <n v="0"/>
  </r>
  <r>
    <s v="ORD102564"/>
    <x v="3"/>
    <x v="487"/>
    <s v="Delhi"/>
    <x v="0"/>
    <n v="110044"/>
    <s v="MED015"/>
    <x v="24"/>
    <x v="11"/>
    <s v="Abbott"/>
    <s v="No"/>
    <n v="3"/>
    <n v="49.92"/>
    <n v="5"/>
    <n v="12"/>
    <x v="1"/>
    <x v="1"/>
    <n v="1"/>
    <x v="2563"/>
    <n v="1"/>
    <n v="149.76"/>
    <n v="7.4879999999999995"/>
    <n v="142.27199999999999"/>
    <n v="17.07264"/>
    <n v="159.34464"/>
    <n v="4"/>
  </r>
  <r>
    <s v="ORD102564"/>
    <x v="538"/>
    <x v="114"/>
    <s v="Bengaluru"/>
    <x v="8"/>
    <n v="560001"/>
    <s v="MED003"/>
    <x v="6"/>
    <x v="4"/>
    <s v="Dr. Reddy's"/>
    <s v="No"/>
    <n v="1"/>
    <n v="30.06"/>
    <n v="10"/>
    <n v="12"/>
    <x v="1"/>
    <x v="1"/>
    <n v="1"/>
    <x v="2564"/>
    <n v="1"/>
    <n v="30.06"/>
    <n v="3.0059999999999998"/>
    <n v="27.053999999999998"/>
    <n v="3.2464799999999996"/>
    <n v="30.300479999999997"/>
    <n v="3"/>
  </r>
  <r>
    <s v="ORD102566"/>
    <x v="228"/>
    <x v="1798"/>
    <s v="Pune"/>
    <x v="3"/>
    <n v="411038"/>
    <s v="MED028"/>
    <x v="3"/>
    <x v="3"/>
    <s v="Abbott"/>
    <s v="No"/>
    <n v="3"/>
    <n v="120.4"/>
    <n v="10"/>
    <n v="12"/>
    <x v="0"/>
    <x v="1"/>
    <n v="1"/>
    <x v="2565"/>
    <n v="1"/>
    <n v="361.20000000000005"/>
    <n v="36.120000000000005"/>
    <n v="325.08000000000004"/>
    <n v="39.009600000000006"/>
    <n v="364.08960000000002"/>
    <n v="1"/>
  </r>
  <r>
    <s v="ORD102567"/>
    <x v="466"/>
    <x v="1312"/>
    <s v="Pune"/>
    <x v="3"/>
    <n v="411057"/>
    <s v="MED003"/>
    <x v="6"/>
    <x v="4"/>
    <s v="Dr. Reddy's"/>
    <s v="No"/>
    <n v="3"/>
    <n v="31.31"/>
    <n v="5"/>
    <n v="5"/>
    <x v="4"/>
    <x v="1"/>
    <n v="1"/>
    <x v="2566"/>
    <n v="1"/>
    <n v="93.929999999999993"/>
    <n v="4.6964999999999995"/>
    <n v="89.233499999999992"/>
    <n v="4.4616749999999996"/>
    <n v="93.695174999999992"/>
    <n v="3"/>
  </r>
  <r>
    <s v="ORD102568"/>
    <x v="299"/>
    <x v="1799"/>
    <s v="Lucknow"/>
    <x v="9"/>
    <n v="226024"/>
    <s v="MED016"/>
    <x v="17"/>
    <x v="11"/>
    <s v="Emcure"/>
    <s v="No"/>
    <n v="1"/>
    <n v="103.61"/>
    <n v="5"/>
    <n v="5"/>
    <x v="2"/>
    <x v="3"/>
    <n v="1"/>
    <x v="2567"/>
    <n v="1"/>
    <n v="103.61"/>
    <n v="5.1804999999999994"/>
    <n v="98.429500000000004"/>
    <n v="4.921475"/>
    <n v="103.35097500000001"/>
    <n v="0"/>
  </r>
  <r>
    <s v="ORD102569"/>
    <x v="393"/>
    <x v="1800"/>
    <s v="Ahmedabad"/>
    <x v="6"/>
    <n v="380061"/>
    <s v="MED015"/>
    <x v="24"/>
    <x v="11"/>
    <s v="Abbott"/>
    <s v="No"/>
    <n v="3"/>
    <n v="52.75"/>
    <n v="10"/>
    <n v="18"/>
    <x v="5"/>
    <x v="0"/>
    <n v="1"/>
    <x v="2568"/>
    <n v="1"/>
    <n v="158.25"/>
    <n v="15.824999999999999"/>
    <n v="142.42500000000001"/>
    <n v="25.636500000000002"/>
    <n v="168.06150000000002"/>
    <n v="1"/>
  </r>
  <r>
    <s v="ORD102570"/>
    <x v="633"/>
    <x v="1801"/>
    <s v="Lucknow"/>
    <x v="9"/>
    <n v="226021"/>
    <s v="MED012"/>
    <x v="29"/>
    <x v="3"/>
    <s v="Mankind"/>
    <s v="No"/>
    <n v="1"/>
    <n v="109.96"/>
    <n v="5"/>
    <n v="12"/>
    <x v="5"/>
    <x v="1"/>
    <n v="1"/>
    <x v="2569"/>
    <n v="1"/>
    <n v="109.96"/>
    <n v="5.4979999999999993"/>
    <n v="104.46199999999999"/>
    <n v="12.535439999999999"/>
    <n v="116.99743999999998"/>
    <n v="2"/>
  </r>
  <r>
    <s v="ORD102571"/>
    <x v="620"/>
    <x v="1611"/>
    <s v="Ahmedabad"/>
    <x v="6"/>
    <n v="380058"/>
    <s v="MED007"/>
    <x v="15"/>
    <x v="10"/>
    <s v="Sanofi"/>
    <s v="Yes"/>
    <n v="2"/>
    <n v="69.959999999999994"/>
    <n v="10"/>
    <n v="12"/>
    <x v="3"/>
    <x v="1"/>
    <n v="1"/>
    <x v="2570"/>
    <n v="1"/>
    <n v="139.91999999999999"/>
    <n v="13.991999999999997"/>
    <n v="125.928"/>
    <n v="15.111359999999999"/>
    <n v="141.03935999999999"/>
    <n v="4"/>
  </r>
  <r>
    <s v="ORD102572"/>
    <x v="44"/>
    <x v="1802"/>
    <s v="Noida"/>
    <x v="9"/>
    <n v="201305"/>
    <s v="MED005"/>
    <x v="11"/>
    <x v="5"/>
    <s v="Cipla"/>
    <s v="Yes"/>
    <n v="1"/>
    <n v="100.41"/>
    <n v="10"/>
    <n v="5"/>
    <x v="0"/>
    <x v="1"/>
    <n v="1"/>
    <x v="2571"/>
    <n v="1"/>
    <n v="100.41"/>
    <n v="10.040999999999999"/>
    <n v="90.369"/>
    <n v="4.5184500000000005"/>
    <n v="94.887450000000001"/>
    <n v="4"/>
  </r>
  <r>
    <s v="ORD102573"/>
    <x v="242"/>
    <x v="1803"/>
    <s v="Bengaluru"/>
    <x v="8"/>
    <n v="560001"/>
    <s v="MED016"/>
    <x v="17"/>
    <x v="11"/>
    <s v="Emcure"/>
    <s v="No"/>
    <n v="2"/>
    <n v="113.03"/>
    <n v="0"/>
    <n v="18"/>
    <x v="0"/>
    <x v="3"/>
    <n v="1"/>
    <x v="2572"/>
    <n v="1"/>
    <n v="226.06"/>
    <n v="0"/>
    <n v="226.06"/>
    <n v="40.690799999999996"/>
    <n v="266.75080000000003"/>
    <n v="0"/>
  </r>
  <r>
    <s v="ORD102574"/>
    <x v="162"/>
    <x v="388"/>
    <s v="Chennai"/>
    <x v="7"/>
    <n v="600018"/>
    <s v="MED006"/>
    <x v="18"/>
    <x v="10"/>
    <s v="USV"/>
    <s v="Yes"/>
    <n v="2"/>
    <n v="40.840000000000003"/>
    <n v="0"/>
    <n v="12"/>
    <x v="0"/>
    <x v="0"/>
    <n v="1"/>
    <x v="2573"/>
    <n v="1"/>
    <n v="81.680000000000007"/>
    <n v="0"/>
    <n v="81.680000000000007"/>
    <n v="9.8016000000000005"/>
    <n v="91.481600000000014"/>
    <n v="0"/>
  </r>
  <r>
    <s v="ORD102575"/>
    <x v="531"/>
    <x v="106"/>
    <s v="Surat"/>
    <x v="6"/>
    <n v="395007"/>
    <s v="MED030"/>
    <x v="28"/>
    <x v="8"/>
    <s v="Cipla"/>
    <s v="Yes"/>
    <n v="1"/>
    <n v="287.67"/>
    <n v="10"/>
    <n v="12"/>
    <x v="1"/>
    <x v="0"/>
    <n v="1"/>
    <x v="2574"/>
    <n v="1"/>
    <n v="287.67"/>
    <n v="28.767000000000003"/>
    <n v="258.90300000000002"/>
    <n v="31.068360000000002"/>
    <n v="289.97136"/>
    <n v="5"/>
  </r>
  <r>
    <s v="ORD102576"/>
    <x v="302"/>
    <x v="1363"/>
    <s v="Hyderabad"/>
    <x v="1"/>
    <n v="500081"/>
    <s v="MED013"/>
    <x v="16"/>
    <x v="3"/>
    <s v="Himalaya"/>
    <s v="No"/>
    <n v="2"/>
    <n v="174.47"/>
    <n v="0"/>
    <n v="5"/>
    <x v="5"/>
    <x v="1"/>
    <n v="1"/>
    <x v="2575"/>
    <n v="1"/>
    <n v="348.94"/>
    <n v="0"/>
    <n v="348.94"/>
    <n v="17.446999999999999"/>
    <n v="366.387"/>
    <n v="5"/>
  </r>
  <r>
    <s v="ORD102577"/>
    <x v="144"/>
    <x v="1804"/>
    <s v="Hyderabad"/>
    <x v="1"/>
    <n v="500090"/>
    <s v="MED013"/>
    <x v="16"/>
    <x v="3"/>
    <s v="Himalaya"/>
    <s v="No"/>
    <n v="3"/>
    <n v="170.61"/>
    <n v="0"/>
    <n v="5"/>
    <x v="2"/>
    <x v="1"/>
    <n v="1"/>
    <x v="2576"/>
    <n v="1"/>
    <n v="511.83000000000004"/>
    <n v="0"/>
    <n v="511.83000000000004"/>
    <n v="25.5915"/>
    <n v="537.42150000000004"/>
    <n v="2"/>
  </r>
  <r>
    <s v="ORD102578"/>
    <x v="563"/>
    <x v="1805"/>
    <s v="Mumbai"/>
    <x v="3"/>
    <n v="400093"/>
    <s v="MED022"/>
    <x v="25"/>
    <x v="7"/>
    <s v="Himalaya"/>
    <s v="No"/>
    <n v="2"/>
    <n v="176.8"/>
    <n v="0"/>
    <n v="5"/>
    <x v="2"/>
    <x v="1"/>
    <n v="1"/>
    <x v="2577"/>
    <n v="1"/>
    <n v="353.6"/>
    <n v="0"/>
    <n v="353.6"/>
    <n v="17.68"/>
    <n v="371.28000000000003"/>
    <n v="2"/>
  </r>
  <r>
    <s v="ORD102578"/>
    <x v="707"/>
    <x v="541"/>
    <s v="Kolkata"/>
    <x v="10"/>
    <n v="700091"/>
    <s v="MED024"/>
    <x v="0"/>
    <x v="0"/>
    <s v="Abbott"/>
    <s v="No"/>
    <n v="4"/>
    <n v="124.09"/>
    <n v="0"/>
    <n v="12"/>
    <x v="2"/>
    <x v="1"/>
    <n v="1"/>
    <x v="2578"/>
    <n v="1"/>
    <n v="496.36"/>
    <n v="0"/>
    <n v="496.36"/>
    <n v="59.563199999999995"/>
    <n v="555.92319999999995"/>
    <n v="5"/>
  </r>
  <r>
    <s v="ORD102580"/>
    <x v="207"/>
    <x v="384"/>
    <s v="Mumbai"/>
    <x v="3"/>
    <n v="400093"/>
    <s v="MED017"/>
    <x v="1"/>
    <x v="1"/>
    <s v="Abbott"/>
    <s v="No"/>
    <n v="1"/>
    <n v="121.99"/>
    <n v="0"/>
    <n v="18"/>
    <x v="1"/>
    <x v="1"/>
    <n v="1"/>
    <x v="2579"/>
    <n v="1"/>
    <n v="121.99"/>
    <n v="0"/>
    <n v="121.99"/>
    <n v="21.958199999999998"/>
    <n v="143.94819999999999"/>
    <n v="3"/>
  </r>
  <r>
    <s v="ORD102581"/>
    <x v="708"/>
    <x v="927"/>
    <s v="Chandigarh"/>
    <x v="4"/>
    <n v="160019"/>
    <s v="MED015"/>
    <x v="24"/>
    <x v="11"/>
    <s v="Abbott"/>
    <s v="No"/>
    <n v="2"/>
    <n v="51.69"/>
    <n v="10"/>
    <n v="12"/>
    <x v="5"/>
    <x v="3"/>
    <n v="1"/>
    <x v="2580"/>
    <n v="1"/>
    <n v="103.38"/>
    <n v="10.337999999999999"/>
    <n v="93.042000000000002"/>
    <n v="11.165039999999999"/>
    <n v="104.20704000000001"/>
    <n v="2"/>
  </r>
  <r>
    <s v="ORD102582"/>
    <x v="618"/>
    <x v="1806"/>
    <s v="Ahmedabad"/>
    <x v="6"/>
    <n v="380001"/>
    <s v="MED020"/>
    <x v="4"/>
    <x v="4"/>
    <s v="Dr. Reddy's"/>
    <s v="Yes"/>
    <n v="2"/>
    <n v="53.09"/>
    <n v="15"/>
    <n v="5"/>
    <x v="1"/>
    <x v="1"/>
    <n v="1"/>
    <x v="2581"/>
    <n v="1"/>
    <n v="106.18"/>
    <n v="15.927"/>
    <n v="90.253000000000014"/>
    <n v="4.5126500000000007"/>
    <n v="94.765650000000022"/>
    <n v="2"/>
  </r>
  <r>
    <s v="ORD102582"/>
    <x v="192"/>
    <x v="1166"/>
    <s v="Kolkata"/>
    <x v="10"/>
    <n v="700102"/>
    <s v="MED026"/>
    <x v="20"/>
    <x v="9"/>
    <s v="Cipla"/>
    <s v="No"/>
    <n v="1"/>
    <n v="188.62"/>
    <n v="5"/>
    <n v="5"/>
    <x v="5"/>
    <x v="1"/>
    <n v="1"/>
    <x v="2582"/>
    <n v="1"/>
    <n v="188.62"/>
    <n v="9.4310000000000009"/>
    <n v="179.18899999999999"/>
    <n v="8.9594499999999986"/>
    <n v="188.14845"/>
    <n v="2"/>
  </r>
  <r>
    <s v="ORD102584"/>
    <x v="174"/>
    <x v="1560"/>
    <s v="Mumbai"/>
    <x v="3"/>
    <n v="400069"/>
    <s v="MED016"/>
    <x v="17"/>
    <x v="11"/>
    <s v="Emcure"/>
    <s v="No"/>
    <n v="1"/>
    <n v="115.1"/>
    <n v="15"/>
    <n v="18"/>
    <x v="1"/>
    <x v="1"/>
    <n v="1"/>
    <x v="2583"/>
    <n v="1"/>
    <n v="115.1"/>
    <n v="17.265000000000001"/>
    <n v="97.834999999999994"/>
    <n v="17.610299999999999"/>
    <n v="115.44529999999999"/>
    <n v="4"/>
  </r>
  <r>
    <s v="ORD102584"/>
    <x v="311"/>
    <x v="157"/>
    <s v="Indore"/>
    <x v="2"/>
    <n v="452018"/>
    <s v="MED004"/>
    <x v="5"/>
    <x v="5"/>
    <s v="Sun Pharma"/>
    <s v="Yes"/>
    <n v="1"/>
    <n v="110.49"/>
    <n v="15"/>
    <n v="5"/>
    <x v="2"/>
    <x v="0"/>
    <n v="1"/>
    <x v="2584"/>
    <n v="1"/>
    <n v="110.49"/>
    <n v="16.573499999999999"/>
    <n v="93.916499999999999"/>
    <n v="4.6958250000000001"/>
    <n v="98.612324999999998"/>
    <n v="1"/>
  </r>
  <r>
    <s v="ORD102584"/>
    <x v="256"/>
    <x v="1807"/>
    <s v="Lucknow"/>
    <x v="9"/>
    <n v="226024"/>
    <s v="MED014"/>
    <x v="19"/>
    <x v="3"/>
    <s v="Abbott"/>
    <s v="No"/>
    <n v="1"/>
    <n v="163.38"/>
    <n v="5"/>
    <n v="5"/>
    <x v="2"/>
    <x v="1"/>
    <n v="1"/>
    <x v="2585"/>
    <n v="1"/>
    <n v="163.38"/>
    <n v="8.1690000000000005"/>
    <n v="155.21099999999998"/>
    <n v="7.7605499999999994"/>
    <n v="162.97154999999998"/>
    <n v="1"/>
  </r>
  <r>
    <s v="ORD102587"/>
    <x v="505"/>
    <x v="401"/>
    <s v="Delhi"/>
    <x v="0"/>
    <n v="110044"/>
    <s v="MED004"/>
    <x v="5"/>
    <x v="5"/>
    <s v="Sun Pharma"/>
    <s v="Yes"/>
    <n v="3"/>
    <n v="115.9"/>
    <n v="0"/>
    <n v="5"/>
    <x v="1"/>
    <x v="2"/>
    <n v="1"/>
    <x v="2586"/>
    <n v="1"/>
    <n v="347.70000000000005"/>
    <n v="0"/>
    <n v="347.70000000000005"/>
    <n v="17.385000000000002"/>
    <n v="365.08500000000004"/>
    <n v="2"/>
  </r>
  <r>
    <s v="ORD102588"/>
    <x v="488"/>
    <x v="1808"/>
    <s v="Bengaluru"/>
    <x v="8"/>
    <n v="560001"/>
    <s v="MED004"/>
    <x v="5"/>
    <x v="5"/>
    <s v="Sun Pharma"/>
    <s v="Yes"/>
    <n v="1"/>
    <n v="120.63"/>
    <n v="10"/>
    <n v="12"/>
    <x v="2"/>
    <x v="1"/>
    <n v="1"/>
    <x v="2587"/>
    <n v="1"/>
    <n v="120.63"/>
    <n v="12.062999999999999"/>
    <n v="108.56699999999999"/>
    <n v="13.028039999999999"/>
    <n v="121.59504"/>
    <n v="3"/>
  </r>
  <r>
    <s v="ORD102589"/>
    <x v="550"/>
    <x v="1573"/>
    <s v="Chennai"/>
    <x v="7"/>
    <n v="600001"/>
    <s v="MED019"/>
    <x v="26"/>
    <x v="8"/>
    <s v="Cipla"/>
    <s v="No"/>
    <n v="1"/>
    <n v="166.34"/>
    <n v="5"/>
    <n v="12"/>
    <x v="2"/>
    <x v="3"/>
    <n v="1"/>
    <x v="2588"/>
    <n v="1"/>
    <n v="166.34"/>
    <n v="8.3170000000000002"/>
    <n v="158.023"/>
    <n v="18.962759999999999"/>
    <n v="176.98576"/>
    <n v="0"/>
  </r>
  <r>
    <s v="ORD102590"/>
    <x v="237"/>
    <x v="1809"/>
    <s v="Noida"/>
    <x v="9"/>
    <n v="201305"/>
    <s v="MED010"/>
    <x v="13"/>
    <x v="1"/>
    <s v="Sun Pharma"/>
    <s v="Yes"/>
    <n v="1"/>
    <n v="76.28"/>
    <n v="5"/>
    <n v="5"/>
    <x v="2"/>
    <x v="1"/>
    <n v="1"/>
    <x v="2589"/>
    <n v="1"/>
    <n v="76.28"/>
    <n v="3.8139999999999996"/>
    <n v="72.466000000000008"/>
    <n v="3.6233000000000004"/>
    <n v="76.089300000000009"/>
    <n v="1"/>
  </r>
  <r>
    <s v="ORD102591"/>
    <x v="37"/>
    <x v="665"/>
    <s v="Hyderabad"/>
    <x v="1"/>
    <n v="500001"/>
    <s v="MED020"/>
    <x v="4"/>
    <x v="4"/>
    <s v="Dr. Reddy's"/>
    <s v="Yes"/>
    <n v="2"/>
    <n v="50.56"/>
    <n v="5"/>
    <n v="5"/>
    <x v="1"/>
    <x v="1"/>
    <n v="1"/>
    <x v="2590"/>
    <n v="1"/>
    <n v="101.12"/>
    <n v="5.056"/>
    <n v="96.064000000000007"/>
    <n v="4.8032000000000004"/>
    <n v="100.86720000000001"/>
    <n v="2"/>
  </r>
  <r>
    <s v="ORD102591"/>
    <x v="527"/>
    <x v="1810"/>
    <s v="Noida"/>
    <x v="9"/>
    <n v="201304"/>
    <s v="MED006"/>
    <x v="18"/>
    <x v="10"/>
    <s v="USV"/>
    <s v="Yes"/>
    <n v="1"/>
    <n v="50.3"/>
    <n v="0"/>
    <n v="18"/>
    <x v="1"/>
    <x v="0"/>
    <n v="1"/>
    <x v="2591"/>
    <n v="1"/>
    <n v="50.3"/>
    <n v="0"/>
    <n v="50.3"/>
    <n v="9.0540000000000003"/>
    <n v="59.353999999999999"/>
    <n v="0"/>
  </r>
  <r>
    <s v="ORD102593"/>
    <x v="158"/>
    <x v="1811"/>
    <s v="Noida"/>
    <x v="9"/>
    <n v="201307"/>
    <s v="MED006"/>
    <x v="18"/>
    <x v="10"/>
    <s v="USV"/>
    <s v="Yes"/>
    <n v="2"/>
    <n v="44.53"/>
    <n v="0"/>
    <n v="18"/>
    <x v="1"/>
    <x v="1"/>
    <n v="1"/>
    <x v="2592"/>
    <n v="1"/>
    <n v="89.06"/>
    <n v="0"/>
    <n v="89.06"/>
    <n v="16.030799999999999"/>
    <n v="105.0908"/>
    <n v="4"/>
  </r>
  <r>
    <s v="ORD102594"/>
    <x v="38"/>
    <x v="342"/>
    <s v="Chennai"/>
    <x v="7"/>
    <n v="600018"/>
    <s v="MED004"/>
    <x v="5"/>
    <x v="5"/>
    <s v="Sun Pharma"/>
    <s v="Yes"/>
    <n v="3"/>
    <n v="118.28"/>
    <n v="5"/>
    <n v="5"/>
    <x v="0"/>
    <x v="2"/>
    <n v="1"/>
    <x v="2593"/>
    <n v="1"/>
    <n v="354.84000000000003"/>
    <n v="17.742000000000004"/>
    <n v="337.09800000000001"/>
    <n v="16.854900000000001"/>
    <n v="353.9529"/>
    <n v="2"/>
  </r>
  <r>
    <s v="ORD102595"/>
    <x v="123"/>
    <x v="1771"/>
    <s v="Hyderabad"/>
    <x v="1"/>
    <n v="500081"/>
    <s v="MED001"/>
    <x v="2"/>
    <x v="2"/>
    <s v="Cipla"/>
    <s v="No"/>
    <n v="4"/>
    <n v="32.89"/>
    <n v="5"/>
    <n v="12"/>
    <x v="5"/>
    <x v="1"/>
    <n v="1"/>
    <x v="2594"/>
    <n v="1"/>
    <n v="131.56"/>
    <n v="6.5779999999999994"/>
    <n v="124.982"/>
    <n v="14.997840000000002"/>
    <n v="139.97984"/>
    <n v="2"/>
  </r>
  <r>
    <s v="ORD102596"/>
    <x v="59"/>
    <x v="1808"/>
    <s v="Chandigarh"/>
    <x v="4"/>
    <n v="160019"/>
    <s v="MED010"/>
    <x v="13"/>
    <x v="1"/>
    <s v="Sun Pharma"/>
    <s v="Yes"/>
    <n v="1"/>
    <n v="76.5"/>
    <n v="5"/>
    <n v="5"/>
    <x v="3"/>
    <x v="1"/>
    <n v="1"/>
    <x v="2595"/>
    <n v="1"/>
    <n v="76.5"/>
    <n v="3.8250000000000002"/>
    <n v="72.674999999999997"/>
    <n v="3.63375"/>
    <n v="76.308750000000003"/>
    <n v="3"/>
  </r>
  <r>
    <s v="ORD102597"/>
    <x v="129"/>
    <x v="1812"/>
    <s v="Indore"/>
    <x v="2"/>
    <n v="452016"/>
    <s v="MED006"/>
    <x v="18"/>
    <x v="10"/>
    <s v="USV"/>
    <s v="Yes"/>
    <n v="2"/>
    <n v="45.2"/>
    <n v="10"/>
    <n v="5"/>
    <x v="3"/>
    <x v="1"/>
    <n v="1"/>
    <x v="2596"/>
    <n v="1"/>
    <n v="90.4"/>
    <n v="9.0399999999999991"/>
    <n v="81.360000000000014"/>
    <n v="4.0680000000000005"/>
    <n v="85.428000000000011"/>
    <n v="3"/>
  </r>
  <r>
    <s v="ORD102598"/>
    <x v="25"/>
    <x v="1813"/>
    <s v="Mumbai"/>
    <x v="3"/>
    <n v="400076"/>
    <s v="MED029"/>
    <x v="10"/>
    <x v="8"/>
    <s v="Sun Pharma"/>
    <s v="Yes"/>
    <n v="1"/>
    <n v="111.72"/>
    <n v="5"/>
    <n v="12"/>
    <x v="0"/>
    <x v="3"/>
    <n v="1"/>
    <x v="2597"/>
    <n v="1"/>
    <n v="111.72"/>
    <n v="5.5860000000000003"/>
    <n v="106.134"/>
    <n v="12.736079999999999"/>
    <n v="118.87008"/>
    <n v="1"/>
  </r>
  <r>
    <s v="ORD102599"/>
    <x v="251"/>
    <x v="1814"/>
    <s v="Chandigarh"/>
    <x v="4"/>
    <n v="160019"/>
    <s v="MED008"/>
    <x v="7"/>
    <x v="6"/>
    <s v="Zydus"/>
    <s v="Yes"/>
    <n v="2"/>
    <n v="70.88"/>
    <n v="10"/>
    <n v="5"/>
    <x v="2"/>
    <x v="1"/>
    <n v="1"/>
    <x v="2598"/>
    <n v="1"/>
    <n v="141.76"/>
    <n v="14.175999999999998"/>
    <n v="127.58399999999999"/>
    <n v="6.3792"/>
    <n v="133.9632"/>
    <n v="2"/>
  </r>
  <r>
    <s v="ORD102600"/>
    <x v="422"/>
    <x v="1815"/>
    <s v="Noida"/>
    <x v="9"/>
    <n v="201305"/>
    <s v="MED020"/>
    <x v="4"/>
    <x v="4"/>
    <s v="Dr. Reddy's"/>
    <s v="Yes"/>
    <n v="2"/>
    <n v="60.16"/>
    <n v="10"/>
    <n v="5"/>
    <x v="3"/>
    <x v="1"/>
    <n v="1"/>
    <x v="2599"/>
    <n v="1"/>
    <n v="120.32"/>
    <n v="12.031999999999998"/>
    <n v="108.288"/>
    <n v="5.4143999999999997"/>
    <n v="113.7024"/>
    <n v="1"/>
  </r>
  <r>
    <s v="ORD102601"/>
    <x v="297"/>
    <x v="1607"/>
    <s v="Pune"/>
    <x v="3"/>
    <n v="411038"/>
    <s v="MED010"/>
    <x v="13"/>
    <x v="1"/>
    <s v="Sun Pharma"/>
    <s v="Yes"/>
    <n v="4"/>
    <n v="63.38"/>
    <n v="5"/>
    <n v="18"/>
    <x v="4"/>
    <x v="1"/>
    <n v="1"/>
    <x v="2600"/>
    <n v="1"/>
    <n v="253.52"/>
    <n v="12.676000000000002"/>
    <n v="240.84399999999999"/>
    <n v="43.35192"/>
    <n v="284.19592"/>
    <n v="2"/>
  </r>
  <r>
    <s v="ORD102602"/>
    <x v="11"/>
    <x v="1816"/>
    <s v="Chennai"/>
    <x v="7"/>
    <n v="600018"/>
    <s v="MED005"/>
    <x v="11"/>
    <x v="5"/>
    <s v="Cipla"/>
    <s v="Yes"/>
    <n v="2"/>
    <n v="100.74"/>
    <n v="0"/>
    <n v="5"/>
    <x v="4"/>
    <x v="1"/>
    <n v="1"/>
    <x v="2601"/>
    <n v="1"/>
    <n v="201.48"/>
    <n v="0"/>
    <n v="201.48"/>
    <n v="10.074"/>
    <n v="211.554"/>
    <n v="2"/>
  </r>
  <r>
    <s v="ORD102603"/>
    <x v="111"/>
    <x v="1817"/>
    <s v="Kolkata"/>
    <x v="10"/>
    <n v="700102"/>
    <s v="MED012"/>
    <x v="29"/>
    <x v="3"/>
    <s v="Mankind"/>
    <s v="No"/>
    <n v="2"/>
    <n v="135.99"/>
    <n v="0"/>
    <n v="18"/>
    <x v="1"/>
    <x v="1"/>
    <n v="1"/>
    <x v="2602"/>
    <n v="1"/>
    <n v="271.98"/>
    <n v="0"/>
    <n v="271.98"/>
    <n v="48.956400000000002"/>
    <n v="320.93640000000005"/>
    <n v="2"/>
  </r>
  <r>
    <s v="ORD102604"/>
    <x v="552"/>
    <x v="700"/>
    <s v="Delhi"/>
    <x v="0"/>
    <n v="110024"/>
    <s v="MED020"/>
    <x v="4"/>
    <x v="4"/>
    <s v="Dr. Reddy's"/>
    <s v="Yes"/>
    <n v="3"/>
    <n v="52.63"/>
    <n v="5"/>
    <n v="5"/>
    <x v="5"/>
    <x v="1"/>
    <n v="1"/>
    <x v="2603"/>
    <n v="1"/>
    <n v="157.89000000000001"/>
    <n v="7.8945000000000007"/>
    <n v="149.99550000000002"/>
    <n v="7.4997750000000005"/>
    <n v="157.49527500000002"/>
    <n v="2"/>
  </r>
  <r>
    <s v="ORD102605"/>
    <x v="578"/>
    <x v="173"/>
    <s v="Pune"/>
    <x v="3"/>
    <n v="411057"/>
    <s v="MED010"/>
    <x v="13"/>
    <x v="1"/>
    <s v="Sun Pharma"/>
    <s v="Yes"/>
    <n v="3"/>
    <n v="64.14"/>
    <n v="10"/>
    <n v="5"/>
    <x v="0"/>
    <x v="1"/>
    <n v="1"/>
    <x v="2604"/>
    <n v="1"/>
    <n v="192.42000000000002"/>
    <n v="19.242000000000004"/>
    <n v="173.178"/>
    <n v="8.6588999999999992"/>
    <n v="181.83689999999999"/>
    <n v="3"/>
  </r>
  <r>
    <s v="ORD102606"/>
    <x v="442"/>
    <x v="1818"/>
    <s v="Surat"/>
    <x v="6"/>
    <n v="395007"/>
    <s v="MED027"/>
    <x v="12"/>
    <x v="9"/>
    <s v="Mankind"/>
    <s v="No"/>
    <n v="3"/>
    <n v="84.3"/>
    <n v="0"/>
    <n v="12"/>
    <x v="5"/>
    <x v="1"/>
    <n v="1"/>
    <x v="2605"/>
    <n v="1"/>
    <n v="252.89999999999998"/>
    <n v="0"/>
    <n v="252.89999999999998"/>
    <n v="30.347999999999999"/>
    <n v="283.24799999999999"/>
    <n v="3"/>
  </r>
  <r>
    <s v="ORD102607"/>
    <x v="106"/>
    <x v="1819"/>
    <s v="Bengaluru"/>
    <x v="8"/>
    <n v="560066"/>
    <s v="MED002"/>
    <x v="22"/>
    <x v="2"/>
    <s v="Micro Labs"/>
    <s v="No"/>
    <n v="2"/>
    <n v="29.67"/>
    <n v="5"/>
    <n v="18"/>
    <x v="1"/>
    <x v="0"/>
    <n v="1"/>
    <x v="2606"/>
    <n v="1"/>
    <n v="59.34"/>
    <n v="2.9670000000000005"/>
    <n v="56.373000000000005"/>
    <n v="10.14714"/>
    <n v="66.520139999999998"/>
    <n v="2"/>
  </r>
  <r>
    <s v="ORD102608"/>
    <x v="269"/>
    <x v="1820"/>
    <s v="Pune"/>
    <x v="3"/>
    <n v="411001"/>
    <s v="MED008"/>
    <x v="7"/>
    <x v="6"/>
    <s v="Zydus"/>
    <s v="Yes"/>
    <n v="1"/>
    <n v="60.98"/>
    <n v="5"/>
    <n v="5"/>
    <x v="3"/>
    <x v="1"/>
    <n v="1"/>
    <x v="2607"/>
    <n v="1"/>
    <n v="60.98"/>
    <n v="3.0489999999999999"/>
    <n v="57.930999999999997"/>
    <n v="2.8965499999999995"/>
    <n v="60.827549999999995"/>
    <n v="3"/>
  </r>
  <r>
    <s v="ORD102609"/>
    <x v="525"/>
    <x v="1604"/>
    <s v="Lucknow"/>
    <x v="9"/>
    <n v="226010"/>
    <s v="MED026"/>
    <x v="20"/>
    <x v="9"/>
    <s v="Cipla"/>
    <s v="No"/>
    <n v="1"/>
    <n v="207.93"/>
    <n v="0"/>
    <n v="18"/>
    <x v="4"/>
    <x v="1"/>
    <n v="1"/>
    <x v="2608"/>
    <n v="1"/>
    <n v="207.93"/>
    <n v="0"/>
    <n v="207.93"/>
    <n v="37.427400000000006"/>
    <n v="245.35740000000001"/>
    <n v="3"/>
  </r>
  <r>
    <s v="ORD102610"/>
    <x v="463"/>
    <x v="897"/>
    <s v="Jaipur"/>
    <x v="5"/>
    <n v="302033"/>
    <s v="MED024"/>
    <x v="0"/>
    <x v="0"/>
    <s v="Abbott"/>
    <s v="No"/>
    <n v="1"/>
    <n v="133.75"/>
    <n v="0"/>
    <n v="5"/>
    <x v="5"/>
    <x v="1"/>
    <n v="1"/>
    <x v="2609"/>
    <n v="1"/>
    <n v="133.75"/>
    <n v="0"/>
    <n v="133.75"/>
    <n v="6.6875"/>
    <n v="140.4375"/>
    <n v="4"/>
  </r>
  <r>
    <s v="ORD102611"/>
    <x v="508"/>
    <x v="890"/>
    <s v="Ahmedabad"/>
    <x v="6"/>
    <n v="380061"/>
    <s v="MED012"/>
    <x v="29"/>
    <x v="3"/>
    <s v="Mankind"/>
    <s v="No"/>
    <n v="1"/>
    <n v="136.61000000000001"/>
    <n v="5"/>
    <n v="12"/>
    <x v="4"/>
    <x v="1"/>
    <n v="1"/>
    <x v="2610"/>
    <n v="1"/>
    <n v="136.61000000000001"/>
    <n v="6.8305000000000007"/>
    <n v="129.77950000000001"/>
    <n v="15.573540000000003"/>
    <n v="145.35304000000002"/>
    <n v="2"/>
  </r>
  <r>
    <s v="ORD102612"/>
    <x v="617"/>
    <x v="1821"/>
    <s v="Chennai"/>
    <x v="7"/>
    <n v="600018"/>
    <s v="MED006"/>
    <x v="18"/>
    <x v="10"/>
    <s v="USV"/>
    <s v="Yes"/>
    <n v="1"/>
    <n v="48.44"/>
    <n v="0"/>
    <n v="12"/>
    <x v="5"/>
    <x v="2"/>
    <n v="1"/>
    <x v="2611"/>
    <n v="1"/>
    <n v="48.44"/>
    <n v="0"/>
    <n v="48.44"/>
    <n v="5.8127999999999993"/>
    <n v="54.252799999999993"/>
    <n v="1"/>
  </r>
  <r>
    <s v="ORD102613"/>
    <x v="709"/>
    <x v="1822"/>
    <s v="Hyderabad"/>
    <x v="1"/>
    <n v="500090"/>
    <s v="MED011"/>
    <x v="23"/>
    <x v="1"/>
    <s v="Cipla"/>
    <s v="No"/>
    <n v="3"/>
    <n v="22.15"/>
    <n v="15"/>
    <n v="5"/>
    <x v="3"/>
    <x v="2"/>
    <n v="1"/>
    <x v="2612"/>
    <n v="1"/>
    <n v="66.449999999999989"/>
    <n v="9.9674999999999976"/>
    <n v="56.482499999999987"/>
    <n v="2.8241249999999991"/>
    <n v="59.30662499999999"/>
    <n v="1"/>
  </r>
  <r>
    <s v="ORD102614"/>
    <x v="708"/>
    <x v="1823"/>
    <s v="Chandigarh"/>
    <x v="4"/>
    <n v="160022"/>
    <s v="MED028"/>
    <x v="3"/>
    <x v="3"/>
    <s v="Abbott"/>
    <s v="No"/>
    <n v="1"/>
    <n v="113.71"/>
    <n v="10"/>
    <n v="12"/>
    <x v="4"/>
    <x v="2"/>
    <n v="1"/>
    <x v="2613"/>
    <n v="1"/>
    <n v="113.71"/>
    <n v="11.370999999999999"/>
    <n v="102.339"/>
    <n v="12.28068"/>
    <n v="114.61968"/>
    <n v="2"/>
  </r>
  <r>
    <s v="ORD102615"/>
    <x v="237"/>
    <x v="907"/>
    <s v="Indore"/>
    <x v="2"/>
    <n v="452020"/>
    <s v="MED028"/>
    <x v="3"/>
    <x v="3"/>
    <s v="Abbott"/>
    <s v="No"/>
    <n v="2"/>
    <n v="106.55"/>
    <n v="5"/>
    <n v="5"/>
    <x v="5"/>
    <x v="1"/>
    <n v="1"/>
    <x v="2614"/>
    <n v="1"/>
    <n v="213.1"/>
    <n v="10.654999999999999"/>
    <n v="202.44499999999999"/>
    <n v="10.122249999999999"/>
    <n v="212.56725"/>
    <n v="2"/>
  </r>
  <r>
    <s v="ORD102615"/>
    <x v="61"/>
    <x v="1824"/>
    <s v="Lucknow"/>
    <x v="9"/>
    <n v="226016"/>
    <s v="MED011"/>
    <x v="23"/>
    <x v="1"/>
    <s v="Cipla"/>
    <s v="No"/>
    <n v="1"/>
    <n v="25.72"/>
    <n v="15"/>
    <n v="5"/>
    <x v="4"/>
    <x v="0"/>
    <n v="1"/>
    <x v="2615"/>
    <n v="1"/>
    <n v="25.72"/>
    <n v="3.8579999999999997"/>
    <n v="21.861999999999998"/>
    <n v="1.0931"/>
    <n v="22.955099999999998"/>
    <n v="1"/>
  </r>
  <r>
    <s v="ORD102617"/>
    <x v="467"/>
    <x v="1825"/>
    <s v="Kolkata"/>
    <x v="10"/>
    <n v="700091"/>
    <s v="MED015"/>
    <x v="24"/>
    <x v="11"/>
    <s v="Abbott"/>
    <s v="No"/>
    <n v="2"/>
    <n v="50.16"/>
    <n v="5"/>
    <n v="5"/>
    <x v="3"/>
    <x v="1"/>
    <n v="1"/>
    <x v="2616"/>
    <n v="1"/>
    <n v="100.32"/>
    <n v="5.016"/>
    <n v="95.303999999999988"/>
    <n v="4.7651999999999992"/>
    <n v="100.06919999999998"/>
    <n v="2"/>
  </r>
  <r>
    <s v="ORD102618"/>
    <x v="152"/>
    <x v="1826"/>
    <s v="Indore"/>
    <x v="2"/>
    <n v="452020"/>
    <s v="MED028"/>
    <x v="3"/>
    <x v="3"/>
    <s v="Abbott"/>
    <s v="No"/>
    <n v="3"/>
    <n v="109.67"/>
    <n v="0"/>
    <n v="5"/>
    <x v="1"/>
    <x v="1"/>
    <n v="1"/>
    <x v="2617"/>
    <n v="1"/>
    <n v="329.01"/>
    <n v="0"/>
    <n v="329.01"/>
    <n v="16.450499999999998"/>
    <n v="345.46049999999997"/>
    <n v="1"/>
  </r>
  <r>
    <s v="ORD102618"/>
    <x v="677"/>
    <x v="1528"/>
    <s v="Jaipur"/>
    <x v="5"/>
    <n v="302001"/>
    <s v="MED009"/>
    <x v="21"/>
    <x v="6"/>
    <s v="Glenmark"/>
    <s v="Yes"/>
    <n v="3"/>
    <n v="100.04"/>
    <n v="15"/>
    <n v="12"/>
    <x v="4"/>
    <x v="0"/>
    <n v="1"/>
    <x v="2618"/>
    <n v="1"/>
    <n v="300.12"/>
    <n v="45.018000000000001"/>
    <n v="255.102"/>
    <n v="30.61224"/>
    <n v="285.71424000000002"/>
    <n v="3"/>
  </r>
  <r>
    <s v="ORD102620"/>
    <x v="390"/>
    <x v="1827"/>
    <s v="Kolkata"/>
    <x v="10"/>
    <n v="700102"/>
    <s v="MED024"/>
    <x v="0"/>
    <x v="0"/>
    <s v="Abbott"/>
    <s v="No"/>
    <n v="1"/>
    <n v="142.59"/>
    <n v="0"/>
    <n v="18"/>
    <x v="1"/>
    <x v="1"/>
    <n v="1"/>
    <x v="2619"/>
    <n v="1"/>
    <n v="142.59"/>
    <n v="0"/>
    <n v="142.59"/>
    <n v="25.6662"/>
    <n v="168.25620000000001"/>
    <n v="2"/>
  </r>
  <r>
    <s v="ORD102621"/>
    <x v="303"/>
    <x v="476"/>
    <s v="Chandigarh"/>
    <x v="4"/>
    <n v="160019"/>
    <s v="MED010"/>
    <x v="13"/>
    <x v="1"/>
    <s v="Sun Pharma"/>
    <s v="Yes"/>
    <n v="1"/>
    <n v="78.36"/>
    <n v="10"/>
    <n v="5"/>
    <x v="3"/>
    <x v="1"/>
    <n v="1"/>
    <x v="2620"/>
    <n v="1"/>
    <n v="78.36"/>
    <n v="7.8360000000000003"/>
    <n v="70.524000000000001"/>
    <n v="3.5262000000000002"/>
    <n v="74.050200000000004"/>
    <n v="3"/>
  </r>
  <r>
    <s v="ORD102622"/>
    <x v="558"/>
    <x v="1828"/>
    <s v="Surat"/>
    <x v="6"/>
    <n v="395007"/>
    <s v="MED021"/>
    <x v="9"/>
    <x v="7"/>
    <s v="Cipla"/>
    <s v="No"/>
    <n v="6"/>
    <n v="84.9"/>
    <n v="5"/>
    <n v="5"/>
    <x v="0"/>
    <x v="2"/>
    <n v="1"/>
    <x v="2621"/>
    <n v="1"/>
    <n v="509.40000000000003"/>
    <n v="25.47"/>
    <n v="483.93000000000006"/>
    <n v="24.196500000000004"/>
    <n v="508.12650000000008"/>
    <n v="3"/>
  </r>
  <r>
    <s v="ORD102623"/>
    <x v="524"/>
    <x v="60"/>
    <s v="Lucknow"/>
    <x v="9"/>
    <n v="226016"/>
    <s v="MED026"/>
    <x v="20"/>
    <x v="9"/>
    <s v="Cipla"/>
    <s v="No"/>
    <n v="5"/>
    <n v="192.05"/>
    <n v="5"/>
    <n v="5"/>
    <x v="2"/>
    <x v="0"/>
    <n v="1"/>
    <x v="2622"/>
    <n v="1"/>
    <n v="960.25"/>
    <n v="48.012500000000003"/>
    <n v="912.23749999999995"/>
    <n v="45.611874999999998"/>
    <n v="957.84937500000001"/>
    <n v="1"/>
  </r>
  <r>
    <s v="ORD102623"/>
    <x v="663"/>
    <x v="1829"/>
    <s v="Lucknow"/>
    <x v="9"/>
    <n v="226010"/>
    <s v="MED006"/>
    <x v="18"/>
    <x v="10"/>
    <s v="USV"/>
    <s v="Yes"/>
    <n v="4"/>
    <n v="49.34"/>
    <n v="0"/>
    <n v="5"/>
    <x v="4"/>
    <x v="1"/>
    <n v="1"/>
    <x v="2623"/>
    <n v="1"/>
    <n v="197.36"/>
    <n v="0"/>
    <n v="197.36"/>
    <n v="9.8680000000000003"/>
    <n v="207.22800000000001"/>
    <n v="1"/>
  </r>
  <r>
    <s v="ORD102625"/>
    <x v="425"/>
    <x v="1801"/>
    <s v="Jaipur"/>
    <x v="5"/>
    <n v="302021"/>
    <s v="MED011"/>
    <x v="23"/>
    <x v="1"/>
    <s v="Cipla"/>
    <s v="No"/>
    <n v="4"/>
    <n v="28.74"/>
    <n v="5"/>
    <n v="5"/>
    <x v="4"/>
    <x v="1"/>
    <n v="1"/>
    <x v="2624"/>
    <n v="1"/>
    <n v="114.96"/>
    <n v="5.7479999999999993"/>
    <n v="109.21199999999999"/>
    <n v="5.4605999999999995"/>
    <n v="114.67259999999999"/>
    <n v="2"/>
  </r>
  <r>
    <s v="ORD102626"/>
    <x v="482"/>
    <x v="1830"/>
    <s v="Chandigarh"/>
    <x v="4"/>
    <n v="160001"/>
    <s v="MED010"/>
    <x v="13"/>
    <x v="1"/>
    <s v="Sun Pharma"/>
    <s v="Yes"/>
    <n v="2"/>
    <n v="75.94"/>
    <n v="5"/>
    <n v="12"/>
    <x v="3"/>
    <x v="0"/>
    <n v="1"/>
    <x v="2625"/>
    <n v="1"/>
    <n v="151.88"/>
    <n v="7.5939999999999994"/>
    <n v="144.286"/>
    <n v="17.314319999999999"/>
    <n v="161.60032000000001"/>
    <n v="0"/>
  </r>
  <r>
    <s v="ORD102627"/>
    <x v="316"/>
    <x v="1831"/>
    <s v="Hyderabad"/>
    <x v="1"/>
    <n v="500084"/>
    <s v="MED001"/>
    <x v="2"/>
    <x v="2"/>
    <s v="Cipla"/>
    <s v="No"/>
    <n v="3"/>
    <n v="27.09"/>
    <n v="10"/>
    <n v="5"/>
    <x v="5"/>
    <x v="0"/>
    <n v="1"/>
    <x v="2626"/>
    <n v="1"/>
    <n v="81.27"/>
    <n v="8.1269999999999989"/>
    <n v="73.143000000000001"/>
    <n v="3.6571500000000001"/>
    <n v="76.800150000000002"/>
    <n v="0"/>
  </r>
  <r>
    <s v="ORD102628"/>
    <x v="344"/>
    <x v="1713"/>
    <s v="Lucknow"/>
    <x v="9"/>
    <n v="226016"/>
    <s v="MED021"/>
    <x v="9"/>
    <x v="7"/>
    <s v="Cipla"/>
    <s v="No"/>
    <n v="1"/>
    <n v="88.97"/>
    <n v="10"/>
    <n v="12"/>
    <x v="2"/>
    <x v="3"/>
    <n v="1"/>
    <x v="2627"/>
    <n v="1"/>
    <n v="88.97"/>
    <n v="8.8970000000000002"/>
    <n v="80.072999999999993"/>
    <n v="9.6087600000000002"/>
    <n v="89.681759999999997"/>
    <n v="7"/>
  </r>
  <r>
    <s v="ORD102629"/>
    <x v="357"/>
    <x v="960"/>
    <s v="Gurugram"/>
    <x v="11"/>
    <n v="122001"/>
    <s v="MED016"/>
    <x v="17"/>
    <x v="11"/>
    <s v="Emcure"/>
    <s v="No"/>
    <n v="1"/>
    <n v="98.53"/>
    <n v="5"/>
    <n v="5"/>
    <x v="2"/>
    <x v="0"/>
    <n v="1"/>
    <x v="2628"/>
    <n v="1"/>
    <n v="98.53"/>
    <n v="4.9264999999999999"/>
    <n v="93.603499999999997"/>
    <n v="4.6801750000000002"/>
    <n v="98.283675000000002"/>
    <n v="2"/>
  </r>
  <r>
    <s v="ORD102630"/>
    <x v="68"/>
    <x v="774"/>
    <s v="Chennai"/>
    <x v="7"/>
    <n v="600096"/>
    <s v="MED007"/>
    <x v="15"/>
    <x v="10"/>
    <s v="Sanofi"/>
    <s v="Yes"/>
    <n v="2"/>
    <n v="71.23"/>
    <n v="5"/>
    <n v="12"/>
    <x v="3"/>
    <x v="1"/>
    <n v="1"/>
    <x v="2629"/>
    <n v="1"/>
    <n v="142.46"/>
    <n v="7.1230000000000011"/>
    <n v="135.33700000000002"/>
    <n v="16.240440000000003"/>
    <n v="151.57744000000002"/>
    <n v="3"/>
  </r>
  <r>
    <s v="ORD102631"/>
    <x v="186"/>
    <x v="1458"/>
    <s v="Chandigarh"/>
    <x v="4"/>
    <n v="160022"/>
    <s v="MED005"/>
    <x v="11"/>
    <x v="5"/>
    <s v="Cipla"/>
    <s v="Yes"/>
    <n v="1"/>
    <n v="93.11"/>
    <n v="10"/>
    <n v="5"/>
    <x v="3"/>
    <x v="1"/>
    <n v="1"/>
    <x v="2630"/>
    <n v="1"/>
    <n v="93.11"/>
    <n v="9.3109999999999999"/>
    <n v="83.799000000000007"/>
    <n v="4.1899499999999996"/>
    <n v="87.988950000000003"/>
    <n v="2"/>
  </r>
  <r>
    <s v="ORD102632"/>
    <x v="222"/>
    <x v="1832"/>
    <s v="Mumbai"/>
    <x v="3"/>
    <n v="400076"/>
    <s v="MED029"/>
    <x v="10"/>
    <x v="8"/>
    <s v="Sun Pharma"/>
    <s v="Yes"/>
    <n v="2"/>
    <n v="93.65"/>
    <n v="5"/>
    <n v="12"/>
    <x v="2"/>
    <x v="0"/>
    <n v="1"/>
    <x v="2631"/>
    <n v="1"/>
    <n v="187.3"/>
    <n v="9.3650000000000002"/>
    <n v="177.935"/>
    <n v="21.352200000000003"/>
    <n v="199.28720000000001"/>
    <n v="1"/>
  </r>
  <r>
    <s v="ORD102633"/>
    <x v="456"/>
    <x v="836"/>
    <s v="Kolkata"/>
    <x v="10"/>
    <n v="700102"/>
    <s v="MED015"/>
    <x v="24"/>
    <x v="11"/>
    <s v="Abbott"/>
    <s v="No"/>
    <n v="2"/>
    <n v="51.27"/>
    <n v="5"/>
    <n v="12"/>
    <x v="1"/>
    <x v="3"/>
    <n v="1"/>
    <x v="2632"/>
    <n v="1"/>
    <n v="102.54"/>
    <n v="5.1270000000000007"/>
    <n v="97.413000000000011"/>
    <n v="11.689560000000002"/>
    <n v="109.10256000000001"/>
    <n v="2"/>
  </r>
  <r>
    <s v="ORD102634"/>
    <x v="518"/>
    <x v="1833"/>
    <s v="Indore"/>
    <x v="2"/>
    <n v="452020"/>
    <s v="MED012"/>
    <x v="29"/>
    <x v="3"/>
    <s v="Mankind"/>
    <s v="No"/>
    <n v="2"/>
    <n v="127.77"/>
    <n v="10"/>
    <n v="5"/>
    <x v="3"/>
    <x v="2"/>
    <n v="1"/>
    <x v="2633"/>
    <n v="1"/>
    <n v="255.54"/>
    <n v="25.554000000000002"/>
    <n v="229.98599999999999"/>
    <n v="11.499299999999998"/>
    <n v="241.4853"/>
    <n v="1"/>
  </r>
  <r>
    <s v="ORD102634"/>
    <x v="34"/>
    <x v="1834"/>
    <s v="Hyderabad"/>
    <x v="1"/>
    <n v="500032"/>
    <s v="MED015"/>
    <x v="24"/>
    <x v="11"/>
    <s v="Abbott"/>
    <s v="No"/>
    <n v="3"/>
    <n v="52.44"/>
    <n v="15"/>
    <n v="5"/>
    <x v="1"/>
    <x v="0"/>
    <n v="1"/>
    <x v="2634"/>
    <n v="1"/>
    <n v="157.32"/>
    <n v="23.597999999999999"/>
    <n v="133.72199999999998"/>
    <n v="6.6860999999999988"/>
    <n v="140.40809999999999"/>
    <n v="2"/>
  </r>
  <r>
    <s v="ORD102636"/>
    <x v="187"/>
    <x v="683"/>
    <s v="Chennai"/>
    <x v="7"/>
    <n v="600096"/>
    <s v="MED001"/>
    <x v="2"/>
    <x v="2"/>
    <s v="Cipla"/>
    <s v="No"/>
    <n v="1"/>
    <n v="27.62"/>
    <n v="15"/>
    <n v="12"/>
    <x v="1"/>
    <x v="2"/>
    <n v="1"/>
    <x v="2635"/>
    <n v="1"/>
    <n v="27.62"/>
    <n v="4.1429999999999998"/>
    <n v="23.477"/>
    <n v="2.81724"/>
    <n v="26.294240000000002"/>
    <n v="3"/>
  </r>
  <r>
    <s v="ORD102636"/>
    <x v="256"/>
    <x v="695"/>
    <s v="Pune"/>
    <x v="3"/>
    <n v="411014"/>
    <s v="MED007"/>
    <x v="15"/>
    <x v="10"/>
    <s v="Sanofi"/>
    <s v="Yes"/>
    <n v="1"/>
    <n v="67.540000000000006"/>
    <n v="10"/>
    <n v="5"/>
    <x v="0"/>
    <x v="1"/>
    <n v="1"/>
    <x v="2636"/>
    <n v="1"/>
    <n v="67.540000000000006"/>
    <n v="6.7540000000000013"/>
    <n v="60.786000000000001"/>
    <n v="3.0392999999999999"/>
    <n v="63.825299999999999"/>
    <n v="4"/>
  </r>
  <r>
    <s v="ORD102638"/>
    <x v="407"/>
    <x v="152"/>
    <s v="Delhi"/>
    <x v="0"/>
    <n v="110044"/>
    <s v="MED019"/>
    <x v="26"/>
    <x v="8"/>
    <s v="Cipla"/>
    <s v="No"/>
    <n v="3"/>
    <n v="161.91"/>
    <n v="10"/>
    <n v="5"/>
    <x v="4"/>
    <x v="1"/>
    <n v="1"/>
    <x v="2637"/>
    <n v="1"/>
    <n v="485.73"/>
    <n v="48.573"/>
    <n v="437.15700000000004"/>
    <n v="21.857850000000003"/>
    <n v="459.01485000000002"/>
    <n v="3"/>
  </r>
  <r>
    <s v="ORD102639"/>
    <x v="702"/>
    <x v="1835"/>
    <s v="Chennai"/>
    <x v="7"/>
    <n v="600096"/>
    <s v="MED011"/>
    <x v="23"/>
    <x v="1"/>
    <s v="Cipla"/>
    <s v="No"/>
    <n v="1"/>
    <n v="28.64"/>
    <n v="10"/>
    <n v="18"/>
    <x v="4"/>
    <x v="1"/>
    <n v="1"/>
    <x v="2638"/>
    <n v="1"/>
    <n v="28.64"/>
    <n v="2.8639999999999999"/>
    <n v="25.776"/>
    <n v="4.6396800000000002"/>
    <n v="30.415680000000002"/>
    <n v="2"/>
  </r>
  <r>
    <s v="ORD102640"/>
    <x v="282"/>
    <x v="996"/>
    <s v="Indore"/>
    <x v="2"/>
    <n v="452001"/>
    <s v="MED022"/>
    <x v="25"/>
    <x v="7"/>
    <s v="Himalaya"/>
    <s v="No"/>
    <n v="1"/>
    <n v="173.45"/>
    <n v="20"/>
    <n v="18"/>
    <x v="0"/>
    <x v="1"/>
    <n v="1"/>
    <x v="2639"/>
    <n v="1"/>
    <n v="173.45"/>
    <n v="34.69"/>
    <n v="138.76"/>
    <n v="24.976799999999997"/>
    <n v="163.73679999999999"/>
    <n v="4"/>
  </r>
  <r>
    <s v="ORD102641"/>
    <x v="582"/>
    <x v="1322"/>
    <s v="Mumbai"/>
    <x v="3"/>
    <n v="400069"/>
    <s v="MED003"/>
    <x v="6"/>
    <x v="4"/>
    <s v="Dr. Reddy's"/>
    <s v="No"/>
    <n v="1"/>
    <n v="26.5"/>
    <n v="5"/>
    <n v="18"/>
    <x v="1"/>
    <x v="1"/>
    <n v="1"/>
    <x v="2640"/>
    <n v="1"/>
    <n v="26.5"/>
    <n v="1.325"/>
    <n v="25.175000000000001"/>
    <n v="4.5315000000000003"/>
    <n v="29.706500000000002"/>
    <n v="3"/>
  </r>
  <r>
    <s v="ORD102641"/>
    <x v="200"/>
    <x v="1836"/>
    <s v="Lucknow"/>
    <x v="9"/>
    <n v="226001"/>
    <s v="MED017"/>
    <x v="1"/>
    <x v="1"/>
    <s v="Abbott"/>
    <s v="No"/>
    <n v="2"/>
    <n v="145.61000000000001"/>
    <n v="10"/>
    <n v="5"/>
    <x v="5"/>
    <x v="1"/>
    <n v="1"/>
    <x v="2641"/>
    <n v="1"/>
    <n v="291.22000000000003"/>
    <n v="29.122000000000003"/>
    <n v="262.09800000000001"/>
    <n v="13.104900000000001"/>
    <n v="275.2029"/>
    <n v="2"/>
  </r>
  <r>
    <s v="ORD102643"/>
    <x v="499"/>
    <x v="1837"/>
    <s v="Hyderabad"/>
    <x v="1"/>
    <n v="500001"/>
    <s v="MED024"/>
    <x v="0"/>
    <x v="0"/>
    <s v="Abbott"/>
    <s v="No"/>
    <n v="5"/>
    <n v="147.51"/>
    <n v="5"/>
    <n v="12"/>
    <x v="4"/>
    <x v="1"/>
    <n v="1"/>
    <x v="2642"/>
    <n v="1"/>
    <n v="737.55"/>
    <n v="36.877499999999998"/>
    <n v="700.6724999999999"/>
    <n v="84.080699999999993"/>
    <n v="784.75319999999988"/>
    <n v="2"/>
  </r>
  <r>
    <s v="ORD102644"/>
    <x v="633"/>
    <x v="1838"/>
    <s v="Jaipur"/>
    <x v="5"/>
    <n v="302019"/>
    <s v="MED021"/>
    <x v="9"/>
    <x v="7"/>
    <s v="Cipla"/>
    <s v="No"/>
    <n v="3"/>
    <n v="81.2"/>
    <n v="5"/>
    <n v="5"/>
    <x v="3"/>
    <x v="3"/>
    <n v="1"/>
    <x v="2643"/>
    <n v="1"/>
    <n v="243.60000000000002"/>
    <n v="12.18"/>
    <n v="231.42000000000002"/>
    <n v="11.571000000000002"/>
    <n v="242.99100000000001"/>
    <n v="0"/>
  </r>
  <r>
    <s v="ORD102645"/>
    <x v="493"/>
    <x v="1261"/>
    <s v="Chandigarh"/>
    <x v="4"/>
    <n v="160036"/>
    <s v="MED021"/>
    <x v="9"/>
    <x v="7"/>
    <s v="Cipla"/>
    <s v="No"/>
    <n v="3"/>
    <n v="90.62"/>
    <n v="5"/>
    <n v="5"/>
    <x v="0"/>
    <x v="2"/>
    <n v="1"/>
    <x v="2644"/>
    <n v="1"/>
    <n v="271.86"/>
    <n v="13.593000000000002"/>
    <n v="258.267"/>
    <n v="12.913350000000001"/>
    <n v="271.18034999999998"/>
    <n v="3"/>
  </r>
  <r>
    <s v="ORD102646"/>
    <x v="229"/>
    <x v="1839"/>
    <s v="Pune"/>
    <x v="3"/>
    <n v="411038"/>
    <s v="MED020"/>
    <x v="4"/>
    <x v="4"/>
    <s v="Dr. Reddy's"/>
    <s v="Yes"/>
    <n v="2"/>
    <n v="48.65"/>
    <n v="10"/>
    <n v="5"/>
    <x v="3"/>
    <x v="1"/>
    <n v="1"/>
    <x v="2645"/>
    <n v="1"/>
    <n v="97.3"/>
    <n v="9.73"/>
    <n v="87.57"/>
    <n v="4.3784999999999998"/>
    <n v="91.948499999999996"/>
    <n v="4"/>
  </r>
  <r>
    <s v="ORD102647"/>
    <x v="370"/>
    <x v="1840"/>
    <s v="Delhi"/>
    <x v="0"/>
    <n v="110001"/>
    <s v="MED024"/>
    <x v="0"/>
    <x v="0"/>
    <s v="Abbott"/>
    <s v="No"/>
    <n v="1"/>
    <n v="144.47"/>
    <n v="5"/>
    <n v="5"/>
    <x v="4"/>
    <x v="1"/>
    <n v="1"/>
    <x v="2646"/>
    <n v="1"/>
    <n v="144.47"/>
    <n v="7.2235000000000005"/>
    <n v="137.2465"/>
    <n v="6.8623249999999993"/>
    <n v="144.108825"/>
    <n v="1"/>
  </r>
  <r>
    <s v="ORD102648"/>
    <x v="178"/>
    <x v="1841"/>
    <s v="Lucknow"/>
    <x v="9"/>
    <n v="226016"/>
    <s v="MED018"/>
    <x v="14"/>
    <x v="8"/>
    <s v="Mankind"/>
    <s v="No"/>
    <n v="2"/>
    <n v="129.6"/>
    <n v="0"/>
    <n v="5"/>
    <x v="0"/>
    <x v="1"/>
    <n v="1"/>
    <x v="2647"/>
    <n v="1"/>
    <n v="259.2"/>
    <n v="0"/>
    <n v="259.2"/>
    <n v="12.96"/>
    <n v="272.15999999999997"/>
    <n v="1"/>
  </r>
  <r>
    <s v="ORD102649"/>
    <x v="347"/>
    <x v="102"/>
    <s v="Kolkata"/>
    <x v="10"/>
    <n v="700102"/>
    <s v="MED002"/>
    <x v="22"/>
    <x v="2"/>
    <s v="Micro Labs"/>
    <s v="No"/>
    <n v="1"/>
    <n v="30.82"/>
    <n v="15"/>
    <n v="5"/>
    <x v="5"/>
    <x v="1"/>
    <n v="1"/>
    <x v="2648"/>
    <n v="1"/>
    <n v="30.82"/>
    <n v="4.6230000000000002"/>
    <n v="26.196999999999999"/>
    <n v="1.30985"/>
    <n v="27.50685"/>
    <n v="2"/>
  </r>
  <r>
    <s v="ORD102650"/>
    <x v="434"/>
    <x v="1842"/>
    <s v="Bengaluru"/>
    <x v="8"/>
    <n v="560034"/>
    <s v="MED009"/>
    <x v="21"/>
    <x v="6"/>
    <s v="Glenmark"/>
    <s v="Yes"/>
    <n v="2"/>
    <n v="97.99"/>
    <n v="10"/>
    <n v="5"/>
    <x v="4"/>
    <x v="1"/>
    <n v="1"/>
    <x v="2649"/>
    <n v="1"/>
    <n v="195.98"/>
    <n v="19.597999999999999"/>
    <n v="176.38200000000001"/>
    <n v="8.8191000000000006"/>
    <n v="185.2011"/>
    <n v="2"/>
  </r>
  <r>
    <s v="ORD102651"/>
    <x v="64"/>
    <x v="1843"/>
    <s v="Indore"/>
    <x v="2"/>
    <n v="452010"/>
    <s v="MED022"/>
    <x v="25"/>
    <x v="7"/>
    <s v="Himalaya"/>
    <s v="No"/>
    <n v="1"/>
    <n v="188.11"/>
    <n v="10"/>
    <n v="12"/>
    <x v="4"/>
    <x v="1"/>
    <n v="1"/>
    <x v="2650"/>
    <n v="1"/>
    <n v="188.11"/>
    <n v="18.811"/>
    <n v="169.29900000000001"/>
    <n v="20.315880000000003"/>
    <n v="189.61488"/>
    <n v="2"/>
  </r>
  <r>
    <s v="ORD102652"/>
    <x v="425"/>
    <x v="894"/>
    <s v="Gurugram"/>
    <x v="11"/>
    <n v="122016"/>
    <s v="MED028"/>
    <x v="3"/>
    <x v="3"/>
    <s v="Abbott"/>
    <s v="No"/>
    <n v="1"/>
    <n v="106.01"/>
    <n v="15"/>
    <n v="12"/>
    <x v="4"/>
    <x v="1"/>
    <n v="1"/>
    <x v="2651"/>
    <n v="1"/>
    <n v="106.01"/>
    <n v="15.9015"/>
    <n v="90.108500000000006"/>
    <n v="10.813020000000002"/>
    <n v="100.92152000000002"/>
    <n v="4"/>
  </r>
  <r>
    <s v="ORD102653"/>
    <x v="549"/>
    <x v="1844"/>
    <s v="Mumbai"/>
    <x v="3"/>
    <n v="400050"/>
    <s v="MED017"/>
    <x v="1"/>
    <x v="1"/>
    <s v="Abbott"/>
    <s v="No"/>
    <n v="2"/>
    <n v="119.12"/>
    <n v="5"/>
    <n v="5"/>
    <x v="4"/>
    <x v="0"/>
    <n v="1"/>
    <x v="2652"/>
    <n v="1"/>
    <n v="238.24"/>
    <n v="11.912000000000001"/>
    <n v="226.328"/>
    <n v="11.316400000000002"/>
    <n v="237.64440000000002"/>
    <n v="0"/>
  </r>
  <r>
    <s v="ORD102654"/>
    <x v="230"/>
    <x v="1845"/>
    <s v="Mumbai"/>
    <x v="3"/>
    <n v="400069"/>
    <s v="MED012"/>
    <x v="29"/>
    <x v="3"/>
    <s v="Mankind"/>
    <s v="No"/>
    <n v="1"/>
    <n v="125.75"/>
    <n v="5"/>
    <n v="12"/>
    <x v="3"/>
    <x v="1"/>
    <n v="1"/>
    <x v="2653"/>
    <n v="1"/>
    <n v="125.75"/>
    <n v="6.2874999999999996"/>
    <n v="119.46250000000001"/>
    <n v="14.335500000000001"/>
    <n v="133.798"/>
    <n v="1"/>
  </r>
  <r>
    <s v="ORD102655"/>
    <x v="180"/>
    <x v="1846"/>
    <s v="Lucknow"/>
    <x v="9"/>
    <n v="226024"/>
    <s v="MED011"/>
    <x v="23"/>
    <x v="1"/>
    <s v="Cipla"/>
    <s v="No"/>
    <n v="1"/>
    <n v="26.2"/>
    <n v="10"/>
    <n v="12"/>
    <x v="4"/>
    <x v="1"/>
    <n v="1"/>
    <x v="2654"/>
    <n v="1"/>
    <n v="26.2"/>
    <n v="2.62"/>
    <n v="23.58"/>
    <n v="2.8295999999999997"/>
    <n v="26.409599999999998"/>
    <n v="2"/>
  </r>
  <r>
    <s v="ORD102656"/>
    <x v="99"/>
    <x v="1371"/>
    <s v="Pune"/>
    <x v="3"/>
    <n v="411045"/>
    <s v="MED012"/>
    <x v="29"/>
    <x v="3"/>
    <s v="Mankind"/>
    <s v="No"/>
    <n v="3"/>
    <n v="132.80000000000001"/>
    <n v="20"/>
    <n v="5"/>
    <x v="1"/>
    <x v="2"/>
    <n v="1"/>
    <x v="2655"/>
    <n v="1"/>
    <n v="398.40000000000003"/>
    <n v="79.680000000000007"/>
    <n v="318.72000000000003"/>
    <n v="15.936000000000002"/>
    <n v="334.65600000000001"/>
    <n v="0"/>
  </r>
  <r>
    <s v="ORD102657"/>
    <x v="373"/>
    <x v="1847"/>
    <s v="Jaipur"/>
    <x v="5"/>
    <n v="302033"/>
    <s v="MED007"/>
    <x v="15"/>
    <x v="10"/>
    <s v="Sanofi"/>
    <s v="Yes"/>
    <n v="5"/>
    <n v="67.97"/>
    <n v="0"/>
    <n v="12"/>
    <x v="0"/>
    <x v="1"/>
    <n v="1"/>
    <x v="2656"/>
    <n v="1"/>
    <n v="339.85"/>
    <n v="0"/>
    <n v="339.85"/>
    <n v="40.782000000000004"/>
    <n v="380.63200000000001"/>
    <n v="3"/>
  </r>
  <r>
    <s v="ORD102658"/>
    <x v="710"/>
    <x v="609"/>
    <s v="Mumbai"/>
    <x v="3"/>
    <n v="400093"/>
    <s v="MED027"/>
    <x v="12"/>
    <x v="9"/>
    <s v="Mankind"/>
    <s v="No"/>
    <n v="1"/>
    <n v="93.48"/>
    <n v="5"/>
    <n v="18"/>
    <x v="2"/>
    <x v="1"/>
    <n v="1"/>
    <x v="2657"/>
    <n v="1"/>
    <n v="93.48"/>
    <n v="4.6740000000000004"/>
    <n v="88.805999999999997"/>
    <n v="15.98508"/>
    <n v="104.79107999999999"/>
    <n v="3"/>
  </r>
  <r>
    <s v="ORD102659"/>
    <x v="243"/>
    <x v="1848"/>
    <s v="Lucknow"/>
    <x v="9"/>
    <n v="226024"/>
    <s v="MED029"/>
    <x v="10"/>
    <x v="8"/>
    <s v="Sun Pharma"/>
    <s v="Yes"/>
    <n v="1"/>
    <n v="98.5"/>
    <n v="10"/>
    <n v="5"/>
    <x v="3"/>
    <x v="1"/>
    <n v="1"/>
    <x v="2658"/>
    <n v="1"/>
    <n v="98.5"/>
    <n v="9.85"/>
    <n v="88.65"/>
    <n v="4.4325000000000001"/>
    <n v="93.08250000000001"/>
    <n v="1"/>
  </r>
  <r>
    <s v="ORD102660"/>
    <x v="647"/>
    <x v="986"/>
    <s v="Bengaluru"/>
    <x v="8"/>
    <n v="560066"/>
    <s v="MED016"/>
    <x v="17"/>
    <x v="11"/>
    <s v="Emcure"/>
    <s v="No"/>
    <n v="4"/>
    <n v="100.77"/>
    <n v="20"/>
    <n v="5"/>
    <x v="0"/>
    <x v="1"/>
    <n v="1"/>
    <x v="2659"/>
    <n v="1"/>
    <n v="403.08"/>
    <n v="80.616"/>
    <n v="322.464"/>
    <n v="16.123200000000001"/>
    <n v="338.5872"/>
    <n v="3"/>
  </r>
  <r>
    <s v="ORD102661"/>
    <x v="35"/>
    <x v="1849"/>
    <s v="Pune"/>
    <x v="3"/>
    <n v="411001"/>
    <s v="MED012"/>
    <x v="29"/>
    <x v="3"/>
    <s v="Mankind"/>
    <s v="No"/>
    <n v="1"/>
    <n v="107.35"/>
    <n v="0"/>
    <n v="5"/>
    <x v="2"/>
    <x v="1"/>
    <n v="1"/>
    <x v="2660"/>
    <n v="1"/>
    <n v="107.35"/>
    <n v="0"/>
    <n v="107.35"/>
    <n v="5.3674999999999997"/>
    <n v="112.7175"/>
    <n v="2"/>
  </r>
  <r>
    <s v="ORD102662"/>
    <x v="66"/>
    <x v="1850"/>
    <s v="Ahmedabad"/>
    <x v="6"/>
    <n v="380061"/>
    <s v="MED015"/>
    <x v="24"/>
    <x v="11"/>
    <s v="Abbott"/>
    <s v="No"/>
    <n v="2"/>
    <n v="50.95"/>
    <n v="0"/>
    <n v="5"/>
    <x v="3"/>
    <x v="0"/>
    <n v="1"/>
    <x v="2661"/>
    <n v="1"/>
    <n v="101.9"/>
    <n v="0"/>
    <n v="101.9"/>
    <n v="5.0949999999999998"/>
    <n v="106.995"/>
    <n v="2"/>
  </r>
  <r>
    <s v="ORD102663"/>
    <x v="350"/>
    <x v="208"/>
    <s v="Chandigarh"/>
    <x v="4"/>
    <n v="160022"/>
    <s v="MED025"/>
    <x v="27"/>
    <x v="0"/>
    <s v="Blue Cross"/>
    <s v="Yes"/>
    <n v="1"/>
    <n v="65.209999999999994"/>
    <n v="10"/>
    <n v="18"/>
    <x v="2"/>
    <x v="1"/>
    <n v="1"/>
    <x v="2662"/>
    <n v="1"/>
    <n v="65.209999999999994"/>
    <n v="6.520999999999999"/>
    <n v="58.688999999999993"/>
    <n v="10.564019999999998"/>
    <n v="69.253019999999992"/>
    <n v="3"/>
  </r>
  <r>
    <s v="ORD102664"/>
    <x v="406"/>
    <x v="1535"/>
    <s v="Gurugram"/>
    <x v="11"/>
    <n v="122016"/>
    <s v="MED018"/>
    <x v="14"/>
    <x v="8"/>
    <s v="Mankind"/>
    <s v="No"/>
    <n v="3"/>
    <n v="106.91"/>
    <n v="5"/>
    <n v="5"/>
    <x v="5"/>
    <x v="1"/>
    <n v="1"/>
    <x v="2663"/>
    <n v="1"/>
    <n v="320.73"/>
    <n v="16.0365"/>
    <n v="304.69350000000003"/>
    <n v="15.234675000000003"/>
    <n v="319.92817500000001"/>
    <n v="3"/>
  </r>
  <r>
    <s v="ORD102665"/>
    <x v="153"/>
    <x v="1222"/>
    <s v="Chennai"/>
    <x v="7"/>
    <n v="600001"/>
    <s v="MED022"/>
    <x v="25"/>
    <x v="7"/>
    <s v="Himalaya"/>
    <s v="No"/>
    <n v="1"/>
    <n v="183.21"/>
    <n v="10"/>
    <n v="5"/>
    <x v="1"/>
    <x v="1"/>
    <n v="1"/>
    <x v="2664"/>
    <n v="1"/>
    <n v="183.21"/>
    <n v="18.321000000000002"/>
    <n v="164.88900000000001"/>
    <n v="8.2444500000000005"/>
    <n v="173.13345000000001"/>
    <n v="2"/>
  </r>
  <r>
    <s v="ORD102666"/>
    <x v="437"/>
    <x v="1804"/>
    <s v="Kolkata"/>
    <x v="10"/>
    <n v="700102"/>
    <s v="MED023"/>
    <x v="8"/>
    <x v="7"/>
    <s v="Lacto Calamine"/>
    <s v="No"/>
    <n v="2"/>
    <n v="264.51"/>
    <n v="15"/>
    <n v="18"/>
    <x v="3"/>
    <x v="1"/>
    <n v="1"/>
    <x v="2665"/>
    <n v="1"/>
    <n v="529.02"/>
    <n v="79.352999999999994"/>
    <n v="449.66699999999997"/>
    <n v="80.940059999999988"/>
    <n v="530.60705999999993"/>
    <n v="2"/>
  </r>
  <r>
    <s v="ORD102667"/>
    <x v="154"/>
    <x v="1268"/>
    <s v="Gurugram"/>
    <x v="11"/>
    <n v="122002"/>
    <s v="MED024"/>
    <x v="0"/>
    <x v="0"/>
    <s v="Abbott"/>
    <s v="No"/>
    <n v="1"/>
    <n v="138.32"/>
    <n v="5"/>
    <n v="12"/>
    <x v="2"/>
    <x v="1"/>
    <n v="1"/>
    <x v="2666"/>
    <n v="1"/>
    <n v="138.32"/>
    <n v="6.9159999999999995"/>
    <n v="131.404"/>
    <n v="15.76848"/>
    <n v="147.17248000000001"/>
    <n v="2"/>
  </r>
  <r>
    <s v="ORD102668"/>
    <x v="413"/>
    <x v="1851"/>
    <s v="Surat"/>
    <x v="6"/>
    <n v="395017"/>
    <s v="MED021"/>
    <x v="9"/>
    <x v="7"/>
    <s v="Cipla"/>
    <s v="No"/>
    <n v="1"/>
    <n v="86.56"/>
    <n v="5"/>
    <n v="12"/>
    <x v="1"/>
    <x v="1"/>
    <n v="1"/>
    <x v="2667"/>
    <n v="1"/>
    <n v="86.56"/>
    <n v="4.3280000000000003"/>
    <n v="82.231999999999999"/>
    <n v="9.8678399999999993"/>
    <n v="92.09984"/>
    <n v="2"/>
  </r>
  <r>
    <s v="ORD102668"/>
    <x v="116"/>
    <x v="968"/>
    <s v="Chennai"/>
    <x v="7"/>
    <n v="600001"/>
    <s v="MED016"/>
    <x v="17"/>
    <x v="11"/>
    <s v="Emcure"/>
    <s v="No"/>
    <n v="2"/>
    <n v="118.83"/>
    <n v="0"/>
    <n v="5"/>
    <x v="4"/>
    <x v="1"/>
    <n v="1"/>
    <x v="2668"/>
    <n v="1"/>
    <n v="237.66"/>
    <n v="0"/>
    <n v="237.66"/>
    <n v="11.882999999999999"/>
    <n v="249.54300000000001"/>
    <n v="3"/>
  </r>
  <r>
    <s v="ORD102668"/>
    <x v="202"/>
    <x v="1852"/>
    <s v="Surat"/>
    <x v="6"/>
    <n v="395017"/>
    <s v="MED030"/>
    <x v="28"/>
    <x v="8"/>
    <s v="Cipla"/>
    <s v="Yes"/>
    <n v="5"/>
    <n v="277.86"/>
    <n v="0"/>
    <n v="5"/>
    <x v="3"/>
    <x v="3"/>
    <n v="1"/>
    <x v="2669"/>
    <n v="1"/>
    <n v="1389.3000000000002"/>
    <n v="0"/>
    <n v="1389.3000000000002"/>
    <n v="69.465000000000003"/>
    <n v="1458.7650000000001"/>
    <n v="3"/>
  </r>
  <r>
    <s v="ORD102668"/>
    <x v="290"/>
    <x v="926"/>
    <s v="Bengaluru"/>
    <x v="8"/>
    <n v="560100"/>
    <s v="MED001"/>
    <x v="2"/>
    <x v="2"/>
    <s v="Cipla"/>
    <s v="No"/>
    <n v="1"/>
    <n v="31.63"/>
    <n v="5"/>
    <n v="5"/>
    <x v="4"/>
    <x v="3"/>
    <n v="1"/>
    <x v="2670"/>
    <n v="1"/>
    <n v="31.63"/>
    <n v="1.5815000000000001"/>
    <n v="30.048499999999997"/>
    <n v="1.5024249999999997"/>
    <n v="31.550924999999996"/>
    <n v="2"/>
  </r>
  <r>
    <s v="ORD102672"/>
    <x v="328"/>
    <x v="779"/>
    <s v="Hyderabad"/>
    <x v="1"/>
    <n v="500081"/>
    <s v="MED018"/>
    <x v="14"/>
    <x v="8"/>
    <s v="Mankind"/>
    <s v="No"/>
    <n v="2"/>
    <n v="104.99"/>
    <n v="10"/>
    <n v="5"/>
    <x v="4"/>
    <x v="1"/>
    <n v="1"/>
    <x v="2671"/>
    <n v="1"/>
    <n v="209.98"/>
    <n v="20.997999999999998"/>
    <n v="188.982"/>
    <n v="9.4490999999999996"/>
    <n v="198.43109999999999"/>
    <n v="2"/>
  </r>
  <r>
    <s v="ORD102673"/>
    <x v="382"/>
    <x v="812"/>
    <s v="Chandigarh"/>
    <x v="4"/>
    <n v="160036"/>
    <s v="MED017"/>
    <x v="1"/>
    <x v="1"/>
    <s v="Abbott"/>
    <s v="No"/>
    <n v="4"/>
    <n v="148.06"/>
    <n v="0"/>
    <n v="5"/>
    <x v="1"/>
    <x v="1"/>
    <n v="1"/>
    <x v="2672"/>
    <n v="1"/>
    <n v="592.24"/>
    <n v="0"/>
    <n v="592.24"/>
    <n v="29.611999999999998"/>
    <n v="621.85199999999998"/>
    <n v="2"/>
  </r>
  <r>
    <s v="ORD102674"/>
    <x v="327"/>
    <x v="1853"/>
    <s v="Jaipur"/>
    <x v="5"/>
    <n v="302021"/>
    <s v="MED001"/>
    <x v="2"/>
    <x v="2"/>
    <s v="Cipla"/>
    <s v="No"/>
    <n v="1"/>
    <n v="33.979999999999997"/>
    <n v="0"/>
    <n v="5"/>
    <x v="4"/>
    <x v="1"/>
    <n v="1"/>
    <x v="2673"/>
    <n v="1"/>
    <n v="33.979999999999997"/>
    <n v="0"/>
    <n v="33.979999999999997"/>
    <n v="1.6989999999999998"/>
    <n v="35.678999999999995"/>
    <n v="1"/>
  </r>
  <r>
    <s v="ORD102675"/>
    <x v="329"/>
    <x v="1854"/>
    <s v="Gurugram"/>
    <x v="11"/>
    <n v="122018"/>
    <s v="MED013"/>
    <x v="16"/>
    <x v="3"/>
    <s v="Himalaya"/>
    <s v="No"/>
    <n v="2"/>
    <n v="167.02"/>
    <n v="5"/>
    <n v="18"/>
    <x v="0"/>
    <x v="1"/>
    <n v="1"/>
    <x v="2674"/>
    <n v="1"/>
    <n v="334.04"/>
    <n v="16.702000000000002"/>
    <n v="317.33800000000002"/>
    <n v="57.120840000000008"/>
    <n v="374.45884000000001"/>
    <n v="1"/>
  </r>
  <r>
    <s v="ORD102676"/>
    <x v="202"/>
    <x v="191"/>
    <s v="Noida"/>
    <x v="9"/>
    <n v="201303"/>
    <s v="MED019"/>
    <x v="26"/>
    <x v="8"/>
    <s v="Cipla"/>
    <s v="No"/>
    <n v="2"/>
    <n v="149.63999999999999"/>
    <n v="15"/>
    <n v="5"/>
    <x v="0"/>
    <x v="1"/>
    <n v="1"/>
    <x v="2675"/>
    <n v="1"/>
    <n v="299.27999999999997"/>
    <n v="44.891999999999996"/>
    <n v="254.38799999999998"/>
    <n v="12.719399999999998"/>
    <n v="267.10739999999998"/>
    <n v="3"/>
  </r>
  <r>
    <s v="ORD102677"/>
    <x v="711"/>
    <x v="782"/>
    <s v="Indore"/>
    <x v="2"/>
    <n v="452020"/>
    <s v="MED012"/>
    <x v="29"/>
    <x v="3"/>
    <s v="Mankind"/>
    <s v="No"/>
    <n v="2"/>
    <n v="109.96"/>
    <n v="5"/>
    <n v="12"/>
    <x v="5"/>
    <x v="3"/>
    <n v="1"/>
    <x v="2676"/>
    <n v="1"/>
    <n v="219.92"/>
    <n v="10.995999999999999"/>
    <n v="208.92399999999998"/>
    <n v="25.070879999999999"/>
    <n v="233.99487999999997"/>
    <n v="1"/>
  </r>
  <r>
    <s v="ORD102678"/>
    <x v="89"/>
    <x v="895"/>
    <s v="Kolkata"/>
    <x v="10"/>
    <n v="700001"/>
    <s v="MED023"/>
    <x v="8"/>
    <x v="7"/>
    <s v="Lacto Calamine"/>
    <s v="No"/>
    <n v="6"/>
    <n v="341.96"/>
    <n v="10"/>
    <n v="5"/>
    <x v="2"/>
    <x v="0"/>
    <n v="1"/>
    <x v="2677"/>
    <n v="1"/>
    <n v="2051.7599999999998"/>
    <n v="205.17599999999999"/>
    <n v="1846.5839999999998"/>
    <n v="92.329199999999986"/>
    <n v="1938.9131999999997"/>
    <n v="2"/>
  </r>
  <r>
    <s v="ORD102679"/>
    <x v="123"/>
    <x v="1855"/>
    <s v="Chandigarh"/>
    <x v="4"/>
    <n v="160001"/>
    <s v="MED005"/>
    <x v="11"/>
    <x v="5"/>
    <s v="Cipla"/>
    <s v="Yes"/>
    <n v="4"/>
    <n v="87.14"/>
    <n v="5"/>
    <n v="5"/>
    <x v="3"/>
    <x v="1"/>
    <n v="1"/>
    <x v="2678"/>
    <n v="1"/>
    <n v="348.56"/>
    <n v="17.428000000000001"/>
    <n v="331.13200000000001"/>
    <n v="16.5566"/>
    <n v="347.68860000000001"/>
    <n v="2"/>
  </r>
  <r>
    <s v="ORD102680"/>
    <x v="174"/>
    <x v="1444"/>
    <s v="Ahmedabad"/>
    <x v="6"/>
    <n v="380061"/>
    <s v="MED027"/>
    <x v="12"/>
    <x v="9"/>
    <s v="Mankind"/>
    <s v="No"/>
    <n v="2"/>
    <n v="100.67"/>
    <n v="5"/>
    <n v="5"/>
    <x v="5"/>
    <x v="1"/>
    <n v="1"/>
    <x v="2679"/>
    <n v="1"/>
    <n v="201.34"/>
    <n v="10.067"/>
    <n v="191.273"/>
    <n v="9.5636500000000009"/>
    <n v="200.83664999999999"/>
    <n v="4"/>
  </r>
  <r>
    <s v="ORD102681"/>
    <x v="64"/>
    <x v="1856"/>
    <s v="Pune"/>
    <x v="3"/>
    <n v="411057"/>
    <s v="MED004"/>
    <x v="5"/>
    <x v="5"/>
    <s v="Sun Pharma"/>
    <s v="Yes"/>
    <n v="3"/>
    <n v="118.49"/>
    <n v="15"/>
    <n v="12"/>
    <x v="4"/>
    <x v="1"/>
    <n v="1"/>
    <x v="2680"/>
    <n v="1"/>
    <n v="355.46999999999997"/>
    <n v="53.320499999999996"/>
    <n v="302.14949999999999"/>
    <n v="36.257939999999998"/>
    <n v="338.40744000000001"/>
    <n v="2"/>
  </r>
  <r>
    <s v="ORD102682"/>
    <x v="459"/>
    <x v="1595"/>
    <s v="Chennai"/>
    <x v="7"/>
    <n v="600001"/>
    <s v="MED003"/>
    <x v="6"/>
    <x v="4"/>
    <s v="Dr. Reddy's"/>
    <s v="No"/>
    <n v="2"/>
    <n v="30.34"/>
    <n v="5"/>
    <n v="12"/>
    <x v="4"/>
    <x v="1"/>
    <n v="1"/>
    <x v="2681"/>
    <n v="1"/>
    <n v="60.68"/>
    <n v="3.0339999999999998"/>
    <n v="57.646000000000001"/>
    <n v="6.9175199999999997"/>
    <n v="64.563519999999997"/>
    <n v="4"/>
  </r>
  <r>
    <s v="ORD102683"/>
    <x v="480"/>
    <x v="32"/>
    <s v="Hyderabad"/>
    <x v="1"/>
    <n v="500032"/>
    <s v="MED019"/>
    <x v="26"/>
    <x v="8"/>
    <s v="Cipla"/>
    <s v="No"/>
    <n v="1"/>
    <n v="135.77000000000001"/>
    <n v="10"/>
    <n v="12"/>
    <x v="3"/>
    <x v="1"/>
    <n v="1"/>
    <x v="2682"/>
    <n v="1"/>
    <n v="135.77000000000001"/>
    <n v="13.577"/>
    <n v="122.19300000000001"/>
    <n v="14.663160000000003"/>
    <n v="136.85616000000002"/>
    <n v="2"/>
  </r>
  <r>
    <s v="ORD102684"/>
    <x v="317"/>
    <x v="1857"/>
    <s v="Hyderabad"/>
    <x v="1"/>
    <n v="500081"/>
    <s v="MED005"/>
    <x v="11"/>
    <x v="5"/>
    <s v="Cipla"/>
    <s v="Yes"/>
    <n v="2"/>
    <n v="93.7"/>
    <n v="0"/>
    <n v="12"/>
    <x v="5"/>
    <x v="0"/>
    <n v="1"/>
    <x v="2683"/>
    <n v="1"/>
    <n v="187.4"/>
    <n v="0"/>
    <n v="187.4"/>
    <n v="22.488000000000003"/>
    <n v="209.88800000000001"/>
    <n v="1"/>
  </r>
  <r>
    <s v="ORD102685"/>
    <x v="637"/>
    <x v="1858"/>
    <s v="Gurugram"/>
    <x v="11"/>
    <n v="122018"/>
    <s v="MED014"/>
    <x v="19"/>
    <x v="3"/>
    <s v="Abbott"/>
    <s v="No"/>
    <n v="3"/>
    <n v="140.59"/>
    <n v="10"/>
    <n v="5"/>
    <x v="2"/>
    <x v="2"/>
    <n v="1"/>
    <x v="2684"/>
    <n v="1"/>
    <n v="421.77"/>
    <n v="42.177"/>
    <n v="379.59299999999996"/>
    <n v="18.979649999999996"/>
    <n v="398.57264999999995"/>
    <n v="1"/>
  </r>
  <r>
    <s v="ORD102686"/>
    <x v="167"/>
    <x v="1859"/>
    <s v="Chandigarh"/>
    <x v="4"/>
    <n v="160036"/>
    <s v="MED006"/>
    <x v="18"/>
    <x v="10"/>
    <s v="USV"/>
    <s v="Yes"/>
    <n v="4"/>
    <n v="41.53"/>
    <n v="15"/>
    <n v="18"/>
    <x v="0"/>
    <x v="1"/>
    <n v="1"/>
    <x v="2685"/>
    <n v="1"/>
    <n v="166.12"/>
    <n v="24.918000000000003"/>
    <n v="141.202"/>
    <n v="25.416360000000001"/>
    <n v="166.61836"/>
    <n v="3"/>
  </r>
  <r>
    <s v="ORD102687"/>
    <x v="310"/>
    <x v="667"/>
    <s v="Pune"/>
    <x v="3"/>
    <n v="411057"/>
    <s v="MED007"/>
    <x v="15"/>
    <x v="10"/>
    <s v="Sanofi"/>
    <s v="Yes"/>
    <n v="1"/>
    <n v="84.19"/>
    <n v="5"/>
    <n v="12"/>
    <x v="3"/>
    <x v="1"/>
    <n v="1"/>
    <x v="2686"/>
    <n v="1"/>
    <n v="84.19"/>
    <n v="4.2095000000000002"/>
    <n v="79.980499999999992"/>
    <n v="9.5976599999999976"/>
    <n v="89.578159999999997"/>
    <n v="2"/>
  </r>
  <r>
    <s v="ORD102688"/>
    <x v="233"/>
    <x v="551"/>
    <s v="Surat"/>
    <x v="6"/>
    <n v="395007"/>
    <s v="MED014"/>
    <x v="19"/>
    <x v="3"/>
    <s v="Abbott"/>
    <s v="No"/>
    <n v="2"/>
    <n v="147.27000000000001"/>
    <n v="10"/>
    <n v="12"/>
    <x v="4"/>
    <x v="1"/>
    <n v="1"/>
    <x v="2687"/>
    <n v="1"/>
    <n v="294.54000000000002"/>
    <n v="29.454000000000001"/>
    <n v="265.08600000000001"/>
    <n v="31.810320000000001"/>
    <n v="296.89632"/>
    <n v="4"/>
  </r>
  <r>
    <s v="ORD102689"/>
    <x v="228"/>
    <x v="1860"/>
    <s v="Chennai"/>
    <x v="7"/>
    <n v="600018"/>
    <s v="MED019"/>
    <x v="26"/>
    <x v="8"/>
    <s v="Cipla"/>
    <s v="No"/>
    <n v="1"/>
    <n v="155.28"/>
    <n v="5"/>
    <n v="5"/>
    <x v="4"/>
    <x v="1"/>
    <n v="1"/>
    <x v="2688"/>
    <n v="1"/>
    <n v="155.28"/>
    <n v="7.7639999999999993"/>
    <n v="147.51599999999999"/>
    <n v="7.375799999999999"/>
    <n v="154.89179999999999"/>
    <n v="4"/>
  </r>
  <r>
    <s v="ORD102689"/>
    <x v="712"/>
    <x v="1861"/>
    <s v="Surat"/>
    <x v="6"/>
    <n v="395017"/>
    <s v="MED012"/>
    <x v="29"/>
    <x v="3"/>
    <s v="Mankind"/>
    <s v="No"/>
    <n v="2"/>
    <n v="128.58000000000001"/>
    <n v="5"/>
    <n v="5"/>
    <x v="3"/>
    <x v="3"/>
    <n v="1"/>
    <x v="2689"/>
    <n v="1"/>
    <n v="257.16000000000003"/>
    <n v="12.858000000000002"/>
    <n v="244.30200000000002"/>
    <n v="12.215100000000001"/>
    <n v="256.51710000000003"/>
    <n v="1"/>
  </r>
  <r>
    <s v="ORD102691"/>
    <x v="450"/>
    <x v="357"/>
    <s v="Chennai"/>
    <x v="7"/>
    <n v="600096"/>
    <s v="MED003"/>
    <x v="6"/>
    <x v="4"/>
    <s v="Dr. Reddy's"/>
    <s v="No"/>
    <n v="5"/>
    <n v="25.13"/>
    <n v="10"/>
    <n v="12"/>
    <x v="3"/>
    <x v="1"/>
    <n v="1"/>
    <x v="2690"/>
    <n v="1"/>
    <n v="125.64999999999999"/>
    <n v="12.565"/>
    <n v="113.08499999999999"/>
    <n v="13.5702"/>
    <n v="126.65519999999999"/>
    <n v="1"/>
  </r>
  <r>
    <s v="ORD102692"/>
    <x v="73"/>
    <x v="971"/>
    <s v="Mumbai"/>
    <x v="3"/>
    <n v="400076"/>
    <s v="MED027"/>
    <x v="12"/>
    <x v="9"/>
    <s v="Mankind"/>
    <s v="No"/>
    <n v="3"/>
    <n v="86.62"/>
    <n v="10"/>
    <n v="12"/>
    <x v="4"/>
    <x v="2"/>
    <n v="1"/>
    <x v="2691"/>
    <n v="1"/>
    <n v="259.86"/>
    <n v="25.986000000000004"/>
    <n v="233.87400000000002"/>
    <n v="28.064880000000002"/>
    <n v="261.93888000000004"/>
    <n v="0"/>
  </r>
  <r>
    <s v="ORD102693"/>
    <x v="576"/>
    <x v="1172"/>
    <s v="Pune"/>
    <x v="3"/>
    <n v="411038"/>
    <s v="MED026"/>
    <x v="20"/>
    <x v="9"/>
    <s v="Cipla"/>
    <s v="No"/>
    <n v="1"/>
    <n v="206.57"/>
    <n v="10"/>
    <n v="12"/>
    <x v="0"/>
    <x v="0"/>
    <n v="1"/>
    <x v="2692"/>
    <n v="1"/>
    <n v="206.57"/>
    <n v="20.656999999999996"/>
    <n v="185.91300000000001"/>
    <n v="22.309560000000001"/>
    <n v="208.22256000000002"/>
    <n v="0"/>
  </r>
  <r>
    <s v="ORD102694"/>
    <x v="330"/>
    <x v="1199"/>
    <s v="Hyderabad"/>
    <x v="1"/>
    <n v="500081"/>
    <s v="MED030"/>
    <x v="28"/>
    <x v="8"/>
    <s v="Cipla"/>
    <s v="Yes"/>
    <n v="3"/>
    <n v="321.08999999999997"/>
    <n v="0"/>
    <n v="5"/>
    <x v="3"/>
    <x v="1"/>
    <n v="1"/>
    <x v="2693"/>
    <n v="1"/>
    <n v="963.27"/>
    <n v="0"/>
    <n v="963.27"/>
    <n v="48.163500000000006"/>
    <n v="1011.4335"/>
    <n v="2"/>
  </r>
  <r>
    <s v="ORD102694"/>
    <x v="697"/>
    <x v="697"/>
    <s v="Gurugram"/>
    <x v="11"/>
    <n v="122016"/>
    <s v="MED007"/>
    <x v="15"/>
    <x v="10"/>
    <s v="Sanofi"/>
    <s v="Yes"/>
    <n v="3"/>
    <n v="67.739999999999995"/>
    <n v="10"/>
    <n v="12"/>
    <x v="3"/>
    <x v="1"/>
    <n v="1"/>
    <x v="2694"/>
    <n v="1"/>
    <n v="203.21999999999997"/>
    <n v="20.321999999999999"/>
    <n v="182.89799999999997"/>
    <n v="21.947759999999999"/>
    <n v="204.84575999999996"/>
    <n v="3"/>
  </r>
  <r>
    <s v="ORD102696"/>
    <x v="207"/>
    <x v="1463"/>
    <s v="Bengaluru"/>
    <x v="8"/>
    <n v="560100"/>
    <s v="MED017"/>
    <x v="1"/>
    <x v="1"/>
    <s v="Abbott"/>
    <s v="No"/>
    <n v="1"/>
    <n v="138.54"/>
    <n v="10"/>
    <n v="5"/>
    <x v="2"/>
    <x v="3"/>
    <n v="1"/>
    <x v="2695"/>
    <n v="1"/>
    <n v="138.54"/>
    <n v="13.853999999999999"/>
    <n v="124.68599999999999"/>
    <n v="6.2342999999999993"/>
    <n v="130.9203"/>
    <n v="3"/>
  </r>
  <r>
    <s v="ORD102697"/>
    <x v="11"/>
    <x v="1862"/>
    <s v="Lucknow"/>
    <x v="9"/>
    <n v="226001"/>
    <s v="MED021"/>
    <x v="9"/>
    <x v="7"/>
    <s v="Cipla"/>
    <s v="No"/>
    <n v="2"/>
    <n v="77.78"/>
    <n v="10"/>
    <n v="5"/>
    <x v="3"/>
    <x v="1"/>
    <n v="1"/>
    <x v="2696"/>
    <n v="1"/>
    <n v="155.56"/>
    <n v="15.555999999999999"/>
    <n v="140.00399999999999"/>
    <n v="7.0001999999999995"/>
    <n v="147.0042"/>
    <n v="2"/>
  </r>
  <r>
    <s v="ORD102698"/>
    <x v="549"/>
    <x v="1863"/>
    <s v="Surat"/>
    <x v="6"/>
    <n v="395010"/>
    <s v="MED010"/>
    <x v="13"/>
    <x v="1"/>
    <s v="Sun Pharma"/>
    <s v="Yes"/>
    <n v="2"/>
    <n v="62.96"/>
    <n v="15"/>
    <n v="5"/>
    <x v="3"/>
    <x v="1"/>
    <n v="1"/>
    <x v="2697"/>
    <n v="1"/>
    <n v="125.92"/>
    <n v="18.887999999999998"/>
    <n v="107.03200000000001"/>
    <n v="5.3516000000000012"/>
    <n v="112.38360000000002"/>
    <n v="1"/>
  </r>
  <r>
    <s v="ORD102699"/>
    <x v="550"/>
    <x v="1864"/>
    <s v="Kolkata"/>
    <x v="10"/>
    <n v="700091"/>
    <s v="MED024"/>
    <x v="0"/>
    <x v="0"/>
    <s v="Abbott"/>
    <s v="No"/>
    <n v="2"/>
    <n v="152.65"/>
    <n v="5"/>
    <n v="5"/>
    <x v="0"/>
    <x v="2"/>
    <n v="1"/>
    <x v="2698"/>
    <n v="1"/>
    <n v="305.3"/>
    <n v="15.265000000000001"/>
    <n v="290.03500000000003"/>
    <n v="14.501750000000001"/>
    <n v="304.53675000000004"/>
    <n v="0"/>
  </r>
  <r>
    <s v="ORD102700"/>
    <x v="310"/>
    <x v="1740"/>
    <s v="Delhi"/>
    <x v="0"/>
    <n v="110044"/>
    <s v="MED020"/>
    <x v="4"/>
    <x v="4"/>
    <s v="Dr. Reddy's"/>
    <s v="Yes"/>
    <n v="4"/>
    <n v="55.6"/>
    <n v="5"/>
    <n v="18"/>
    <x v="3"/>
    <x v="1"/>
    <n v="1"/>
    <x v="2699"/>
    <n v="1"/>
    <n v="222.4"/>
    <n v="11.12"/>
    <n v="211.28"/>
    <n v="38.0304"/>
    <n v="249.31040000000002"/>
    <n v="2"/>
  </r>
  <r>
    <s v="ORD102701"/>
    <x v="287"/>
    <x v="1865"/>
    <s v="Pune"/>
    <x v="3"/>
    <n v="411057"/>
    <s v="MED024"/>
    <x v="0"/>
    <x v="0"/>
    <s v="Abbott"/>
    <s v="No"/>
    <n v="1"/>
    <n v="152.52000000000001"/>
    <n v="15"/>
    <n v="5"/>
    <x v="5"/>
    <x v="1"/>
    <n v="1"/>
    <x v="2700"/>
    <n v="1"/>
    <n v="152.52000000000001"/>
    <n v="22.878"/>
    <n v="129.642"/>
    <n v="6.4821"/>
    <n v="136.1241"/>
    <n v="1"/>
  </r>
  <r>
    <s v="ORD102701"/>
    <x v="58"/>
    <x v="1866"/>
    <s v="Noida"/>
    <x v="9"/>
    <n v="201303"/>
    <s v="MED017"/>
    <x v="1"/>
    <x v="1"/>
    <s v="Abbott"/>
    <s v="No"/>
    <n v="3"/>
    <n v="131.52000000000001"/>
    <n v="5"/>
    <n v="18"/>
    <x v="5"/>
    <x v="2"/>
    <n v="1"/>
    <x v="2701"/>
    <n v="1"/>
    <n v="394.56000000000006"/>
    <n v="19.728000000000002"/>
    <n v="374.83200000000005"/>
    <n v="67.469760000000008"/>
    <n v="442.30176000000006"/>
    <n v="0"/>
  </r>
  <r>
    <s v="ORD102703"/>
    <x v="324"/>
    <x v="1867"/>
    <s v="Surat"/>
    <x v="6"/>
    <n v="395003"/>
    <s v="MED029"/>
    <x v="10"/>
    <x v="8"/>
    <s v="Sun Pharma"/>
    <s v="Yes"/>
    <n v="5"/>
    <n v="111.9"/>
    <n v="10"/>
    <n v="18"/>
    <x v="5"/>
    <x v="1"/>
    <n v="1"/>
    <x v="2702"/>
    <n v="1"/>
    <n v="559.5"/>
    <n v="55.95"/>
    <n v="503.55"/>
    <n v="90.638999999999996"/>
    <n v="594.18899999999996"/>
    <n v="2"/>
  </r>
  <r>
    <s v="ORD102704"/>
    <x v="463"/>
    <x v="1868"/>
    <s v="Ahmedabad"/>
    <x v="6"/>
    <n v="380058"/>
    <s v="MED011"/>
    <x v="23"/>
    <x v="1"/>
    <s v="Cipla"/>
    <s v="No"/>
    <n v="4"/>
    <n v="25.71"/>
    <n v="0"/>
    <n v="5"/>
    <x v="2"/>
    <x v="0"/>
    <n v="1"/>
    <x v="2703"/>
    <n v="1"/>
    <n v="102.84"/>
    <n v="0"/>
    <n v="102.84"/>
    <n v="5.1420000000000003"/>
    <n v="107.982"/>
    <n v="1"/>
  </r>
  <r>
    <s v="ORD102705"/>
    <x v="519"/>
    <x v="1758"/>
    <s v="Kolkata"/>
    <x v="10"/>
    <n v="700091"/>
    <s v="MED016"/>
    <x v="17"/>
    <x v="11"/>
    <s v="Emcure"/>
    <s v="No"/>
    <n v="2"/>
    <n v="99.97"/>
    <n v="10"/>
    <n v="5"/>
    <x v="5"/>
    <x v="1"/>
    <n v="1"/>
    <x v="2704"/>
    <n v="1"/>
    <n v="199.94"/>
    <n v="19.994"/>
    <n v="179.946"/>
    <n v="8.997300000000001"/>
    <n v="188.94329999999999"/>
    <n v="2"/>
  </r>
  <r>
    <s v="ORD102706"/>
    <x v="394"/>
    <x v="1563"/>
    <s v="Chandigarh"/>
    <x v="4"/>
    <n v="160036"/>
    <s v="MED026"/>
    <x v="20"/>
    <x v="9"/>
    <s v="Cipla"/>
    <s v="No"/>
    <n v="4"/>
    <n v="202.95"/>
    <n v="15"/>
    <n v="12"/>
    <x v="0"/>
    <x v="3"/>
    <n v="1"/>
    <x v="2705"/>
    <n v="1"/>
    <n v="811.8"/>
    <n v="121.77"/>
    <n v="690.03"/>
    <n v="82.803600000000003"/>
    <n v="772.83359999999993"/>
    <n v="0"/>
  </r>
  <r>
    <s v="ORD102707"/>
    <x v="421"/>
    <x v="1869"/>
    <s v="Bengaluru"/>
    <x v="8"/>
    <n v="560100"/>
    <s v="MED019"/>
    <x v="26"/>
    <x v="8"/>
    <s v="Cipla"/>
    <s v="No"/>
    <n v="2"/>
    <n v="143.22999999999999"/>
    <n v="0"/>
    <n v="5"/>
    <x v="2"/>
    <x v="2"/>
    <n v="1"/>
    <x v="2706"/>
    <n v="1"/>
    <n v="286.45999999999998"/>
    <n v="0"/>
    <n v="286.45999999999998"/>
    <n v="14.323"/>
    <n v="300.78299999999996"/>
    <n v="2"/>
  </r>
  <r>
    <s v="ORD102708"/>
    <x v="257"/>
    <x v="1347"/>
    <s v="Surat"/>
    <x v="6"/>
    <n v="395017"/>
    <s v="MED009"/>
    <x v="21"/>
    <x v="6"/>
    <s v="Glenmark"/>
    <s v="Yes"/>
    <n v="2"/>
    <n v="81.67"/>
    <n v="10"/>
    <n v="5"/>
    <x v="3"/>
    <x v="2"/>
    <n v="1"/>
    <x v="2707"/>
    <n v="1"/>
    <n v="163.34"/>
    <n v="16.334"/>
    <n v="147.006"/>
    <n v="7.3502999999999998"/>
    <n v="154.3563"/>
    <n v="2"/>
  </r>
  <r>
    <s v="ORD102709"/>
    <x v="121"/>
    <x v="1870"/>
    <s v="Ahmedabad"/>
    <x v="6"/>
    <n v="380058"/>
    <s v="MED015"/>
    <x v="24"/>
    <x v="11"/>
    <s v="Abbott"/>
    <s v="No"/>
    <n v="2"/>
    <n v="47.15"/>
    <n v="5"/>
    <n v="5"/>
    <x v="0"/>
    <x v="2"/>
    <n v="1"/>
    <x v="2708"/>
    <n v="1"/>
    <n v="94.3"/>
    <n v="4.7149999999999999"/>
    <n v="89.584999999999994"/>
    <n v="4.4792499999999995"/>
    <n v="94.064249999999987"/>
    <n v="3"/>
  </r>
  <r>
    <s v="ORD102710"/>
    <x v="576"/>
    <x v="1871"/>
    <s v="Chandigarh"/>
    <x v="4"/>
    <n v="160036"/>
    <s v="MED026"/>
    <x v="20"/>
    <x v="9"/>
    <s v="Cipla"/>
    <s v="No"/>
    <n v="2"/>
    <n v="199.96"/>
    <n v="5"/>
    <n v="12"/>
    <x v="1"/>
    <x v="3"/>
    <n v="1"/>
    <x v="2709"/>
    <n v="1"/>
    <n v="399.92"/>
    <n v="19.996000000000002"/>
    <n v="379.92400000000004"/>
    <n v="45.590880000000006"/>
    <n v="425.51488000000006"/>
    <n v="0"/>
  </r>
  <r>
    <s v="ORD102710"/>
    <x v="105"/>
    <x v="1872"/>
    <s v="Lucknow"/>
    <x v="9"/>
    <n v="226024"/>
    <s v="MED006"/>
    <x v="18"/>
    <x v="10"/>
    <s v="USV"/>
    <s v="Yes"/>
    <n v="5"/>
    <n v="48.42"/>
    <n v="10"/>
    <n v="5"/>
    <x v="0"/>
    <x v="3"/>
    <n v="1"/>
    <x v="2710"/>
    <n v="1"/>
    <n v="242.10000000000002"/>
    <n v="24.21"/>
    <n v="217.89000000000001"/>
    <n v="10.894500000000001"/>
    <n v="228.78450000000001"/>
    <n v="2"/>
  </r>
  <r>
    <s v="ORD102712"/>
    <x v="681"/>
    <x v="1642"/>
    <s v="Chennai"/>
    <x v="7"/>
    <n v="600001"/>
    <s v="MED028"/>
    <x v="3"/>
    <x v="3"/>
    <s v="Abbott"/>
    <s v="No"/>
    <n v="1"/>
    <n v="103.05"/>
    <n v="5"/>
    <n v="12"/>
    <x v="0"/>
    <x v="1"/>
    <n v="1"/>
    <x v="2711"/>
    <n v="1"/>
    <n v="103.05"/>
    <n v="5.1524999999999999"/>
    <n v="97.897499999999994"/>
    <n v="11.7477"/>
    <n v="109.64519999999999"/>
    <n v="3"/>
  </r>
  <r>
    <s v="ORD102712"/>
    <x v="75"/>
    <x v="134"/>
    <s v="Chennai"/>
    <x v="7"/>
    <n v="600018"/>
    <s v="MED015"/>
    <x v="24"/>
    <x v="11"/>
    <s v="Abbott"/>
    <s v="No"/>
    <n v="2"/>
    <n v="45.2"/>
    <n v="5"/>
    <n v="5"/>
    <x v="3"/>
    <x v="1"/>
    <n v="1"/>
    <x v="2712"/>
    <n v="1"/>
    <n v="90.4"/>
    <n v="4.5199999999999996"/>
    <n v="85.88000000000001"/>
    <n v="4.2940000000000005"/>
    <n v="90.174000000000007"/>
    <n v="2"/>
  </r>
  <r>
    <s v="ORD102714"/>
    <x v="326"/>
    <x v="1873"/>
    <s v="Noida"/>
    <x v="9"/>
    <n v="201307"/>
    <s v="MED018"/>
    <x v="14"/>
    <x v="8"/>
    <s v="Mankind"/>
    <s v="No"/>
    <n v="2"/>
    <n v="106.57"/>
    <n v="15"/>
    <n v="12"/>
    <x v="4"/>
    <x v="0"/>
    <n v="1"/>
    <x v="2713"/>
    <n v="1"/>
    <n v="213.14"/>
    <n v="31.971"/>
    <n v="181.16899999999998"/>
    <n v="21.740279999999998"/>
    <n v="202.90927999999997"/>
    <n v="1"/>
  </r>
  <r>
    <s v="ORD102715"/>
    <x v="319"/>
    <x v="398"/>
    <s v="Chennai"/>
    <x v="7"/>
    <n v="600100"/>
    <s v="MED021"/>
    <x v="9"/>
    <x v="7"/>
    <s v="Cipla"/>
    <s v="No"/>
    <n v="5"/>
    <n v="86.19"/>
    <n v="5"/>
    <n v="12"/>
    <x v="4"/>
    <x v="2"/>
    <n v="1"/>
    <x v="2714"/>
    <n v="1"/>
    <n v="430.95"/>
    <n v="21.547499999999999"/>
    <n v="409.40249999999997"/>
    <n v="49.128299999999996"/>
    <n v="458.5308"/>
    <n v="3"/>
  </r>
  <r>
    <s v="ORD102716"/>
    <x v="196"/>
    <x v="1874"/>
    <s v="Pune"/>
    <x v="3"/>
    <n v="411038"/>
    <s v="MED005"/>
    <x v="11"/>
    <x v="5"/>
    <s v="Cipla"/>
    <s v="Yes"/>
    <n v="1"/>
    <n v="87.31"/>
    <n v="5"/>
    <n v="5"/>
    <x v="5"/>
    <x v="1"/>
    <n v="1"/>
    <x v="2715"/>
    <n v="1"/>
    <n v="87.31"/>
    <n v="4.3654999999999999"/>
    <n v="82.944500000000005"/>
    <n v="4.1472250000000006"/>
    <n v="87.091725000000011"/>
    <n v="1"/>
  </r>
  <r>
    <s v="ORD102717"/>
    <x v="423"/>
    <x v="762"/>
    <s v="Lucknow"/>
    <x v="9"/>
    <n v="226021"/>
    <s v="MED026"/>
    <x v="20"/>
    <x v="9"/>
    <s v="Cipla"/>
    <s v="No"/>
    <n v="5"/>
    <n v="184.85"/>
    <n v="10"/>
    <n v="5"/>
    <x v="4"/>
    <x v="1"/>
    <n v="1"/>
    <x v="2716"/>
    <n v="1"/>
    <n v="924.25"/>
    <n v="92.424999999999997"/>
    <n v="831.82500000000005"/>
    <n v="41.591250000000002"/>
    <n v="873.41624999999999"/>
    <n v="4"/>
  </r>
  <r>
    <s v="ORD102718"/>
    <x v="682"/>
    <x v="1875"/>
    <s v="Bengaluru"/>
    <x v="8"/>
    <n v="560001"/>
    <s v="MED026"/>
    <x v="20"/>
    <x v="9"/>
    <s v="Cipla"/>
    <s v="No"/>
    <n v="4"/>
    <n v="194.44"/>
    <n v="15"/>
    <n v="18"/>
    <x v="2"/>
    <x v="0"/>
    <n v="1"/>
    <x v="2717"/>
    <n v="1"/>
    <n v="777.76"/>
    <n v="116.664"/>
    <n v="661.096"/>
    <n v="118.99727999999999"/>
    <n v="780.09328000000005"/>
    <n v="1"/>
  </r>
  <r>
    <s v="ORD102719"/>
    <x v="28"/>
    <x v="1876"/>
    <s v="Noida"/>
    <x v="9"/>
    <n v="201301"/>
    <s v="MED021"/>
    <x v="9"/>
    <x v="7"/>
    <s v="Cipla"/>
    <s v="No"/>
    <n v="3"/>
    <n v="86.29"/>
    <n v="5"/>
    <n v="5"/>
    <x v="1"/>
    <x v="1"/>
    <n v="1"/>
    <x v="2718"/>
    <n v="1"/>
    <n v="258.87"/>
    <n v="12.943499999999998"/>
    <n v="245.9265"/>
    <n v="12.296325"/>
    <n v="258.222825"/>
    <n v="2"/>
  </r>
  <r>
    <s v="ORD102720"/>
    <x v="694"/>
    <x v="709"/>
    <s v="Chandigarh"/>
    <x v="4"/>
    <n v="160022"/>
    <s v="MED023"/>
    <x v="8"/>
    <x v="7"/>
    <s v="Lacto Calamine"/>
    <s v="No"/>
    <n v="1"/>
    <n v="322.02"/>
    <n v="5"/>
    <n v="12"/>
    <x v="3"/>
    <x v="1"/>
    <n v="1"/>
    <x v="2719"/>
    <n v="1"/>
    <n v="322.02"/>
    <n v="16.100999999999999"/>
    <n v="305.91899999999998"/>
    <n v="36.710279999999997"/>
    <n v="342.62927999999999"/>
    <n v="1"/>
  </r>
  <r>
    <s v="ORD102721"/>
    <x v="496"/>
    <x v="1791"/>
    <s v="Pune"/>
    <x v="3"/>
    <n v="411014"/>
    <s v="MED023"/>
    <x v="8"/>
    <x v="7"/>
    <s v="Lacto Calamine"/>
    <s v="No"/>
    <n v="1"/>
    <n v="290.57"/>
    <n v="0"/>
    <n v="18"/>
    <x v="1"/>
    <x v="1"/>
    <n v="1"/>
    <x v="2720"/>
    <n v="1"/>
    <n v="290.57"/>
    <n v="0"/>
    <n v="290.57"/>
    <n v="52.302600000000005"/>
    <n v="342.87259999999998"/>
    <n v="5"/>
  </r>
  <r>
    <s v="ORD102722"/>
    <x v="682"/>
    <x v="1877"/>
    <s v="Mumbai"/>
    <x v="3"/>
    <n v="400001"/>
    <s v="MED015"/>
    <x v="24"/>
    <x v="11"/>
    <s v="Abbott"/>
    <s v="No"/>
    <n v="1"/>
    <n v="50.13"/>
    <n v="5"/>
    <n v="5"/>
    <x v="1"/>
    <x v="2"/>
    <n v="1"/>
    <x v="2721"/>
    <n v="1"/>
    <n v="50.13"/>
    <n v="2.5065"/>
    <n v="47.6235"/>
    <n v="2.3811750000000003"/>
    <n v="50.004674999999999"/>
    <n v="1"/>
  </r>
  <r>
    <s v="ORD102723"/>
    <x v="575"/>
    <x v="1878"/>
    <s v="Indore"/>
    <x v="2"/>
    <n v="452018"/>
    <s v="MED002"/>
    <x v="22"/>
    <x v="2"/>
    <s v="Micro Labs"/>
    <s v="No"/>
    <n v="3"/>
    <n v="31.95"/>
    <n v="0"/>
    <n v="12"/>
    <x v="5"/>
    <x v="1"/>
    <n v="1"/>
    <x v="2722"/>
    <n v="1"/>
    <n v="95.85"/>
    <n v="0"/>
    <n v="95.85"/>
    <n v="11.501999999999999"/>
    <n v="107.35199999999999"/>
    <n v="2"/>
  </r>
  <r>
    <s v="ORD102724"/>
    <x v="180"/>
    <x v="1879"/>
    <s v="Kolkata"/>
    <x v="10"/>
    <n v="700001"/>
    <s v="MED023"/>
    <x v="8"/>
    <x v="7"/>
    <s v="Lacto Calamine"/>
    <s v="No"/>
    <n v="2"/>
    <n v="339.34"/>
    <n v="5"/>
    <n v="18"/>
    <x v="1"/>
    <x v="1"/>
    <n v="1"/>
    <x v="2723"/>
    <n v="1"/>
    <n v="678.68"/>
    <n v="33.933999999999997"/>
    <n v="644.74599999999998"/>
    <n v="116.05428000000001"/>
    <n v="760.80027999999993"/>
    <n v="3"/>
  </r>
  <r>
    <s v="ORD102724"/>
    <x v="667"/>
    <x v="1716"/>
    <s v="Gurugram"/>
    <x v="11"/>
    <n v="122016"/>
    <s v="MED025"/>
    <x v="27"/>
    <x v="0"/>
    <s v="Blue Cross"/>
    <s v="Yes"/>
    <n v="1"/>
    <n v="66.849999999999994"/>
    <n v="10"/>
    <n v="12"/>
    <x v="1"/>
    <x v="0"/>
    <n v="1"/>
    <x v="2724"/>
    <n v="1"/>
    <n v="66.849999999999994"/>
    <n v="6.6849999999999996"/>
    <n v="60.164999999999992"/>
    <n v="7.2197999999999993"/>
    <n v="67.384799999999984"/>
    <n v="3"/>
  </r>
  <r>
    <s v="ORD102726"/>
    <x v="700"/>
    <x v="1880"/>
    <s v="Gurugram"/>
    <x v="11"/>
    <n v="122018"/>
    <s v="MED014"/>
    <x v="19"/>
    <x v="3"/>
    <s v="Abbott"/>
    <s v="No"/>
    <n v="2"/>
    <n v="137"/>
    <n v="15"/>
    <n v="5"/>
    <x v="5"/>
    <x v="0"/>
    <n v="1"/>
    <x v="2725"/>
    <n v="1"/>
    <n v="274"/>
    <n v="41.1"/>
    <n v="232.9"/>
    <n v="11.645"/>
    <n v="244.54500000000002"/>
    <n v="0"/>
  </r>
  <r>
    <s v="ORD102726"/>
    <x v="24"/>
    <x v="1395"/>
    <s v="Bengaluru"/>
    <x v="8"/>
    <n v="560034"/>
    <s v="MED005"/>
    <x v="11"/>
    <x v="5"/>
    <s v="Cipla"/>
    <s v="Yes"/>
    <n v="2"/>
    <n v="89.1"/>
    <n v="10"/>
    <n v="5"/>
    <x v="4"/>
    <x v="1"/>
    <n v="1"/>
    <x v="2726"/>
    <n v="1"/>
    <n v="178.2"/>
    <n v="17.82"/>
    <n v="160.38"/>
    <n v="8.0190000000000001"/>
    <n v="168.399"/>
    <n v="2"/>
  </r>
  <r>
    <s v="ORD102728"/>
    <x v="262"/>
    <x v="1881"/>
    <s v="Mumbai"/>
    <x v="3"/>
    <n v="400050"/>
    <s v="MED009"/>
    <x v="21"/>
    <x v="6"/>
    <s v="Glenmark"/>
    <s v="Yes"/>
    <n v="1"/>
    <n v="91.78"/>
    <n v="15"/>
    <n v="5"/>
    <x v="1"/>
    <x v="1"/>
    <n v="1"/>
    <x v="2727"/>
    <n v="1"/>
    <n v="91.78"/>
    <n v="13.767000000000001"/>
    <n v="78.013000000000005"/>
    <n v="3.9006500000000006"/>
    <n v="81.913650000000004"/>
    <n v="1"/>
  </r>
  <r>
    <s v="ORD102729"/>
    <x v="668"/>
    <x v="1882"/>
    <s v="Kolkata"/>
    <x v="10"/>
    <n v="700102"/>
    <s v="MED028"/>
    <x v="3"/>
    <x v="3"/>
    <s v="Abbott"/>
    <s v="No"/>
    <n v="2"/>
    <n v="103.48"/>
    <n v="5"/>
    <n v="18"/>
    <x v="1"/>
    <x v="3"/>
    <n v="1"/>
    <x v="2728"/>
    <n v="1"/>
    <n v="206.96"/>
    <n v="10.347999999999999"/>
    <n v="196.61200000000002"/>
    <n v="35.390160000000009"/>
    <n v="232.00216000000003"/>
    <n v="1"/>
  </r>
  <r>
    <s v="ORD102730"/>
    <x v="140"/>
    <x v="1612"/>
    <s v="Chennai"/>
    <x v="7"/>
    <n v="600001"/>
    <s v="MED017"/>
    <x v="1"/>
    <x v="1"/>
    <s v="Abbott"/>
    <s v="No"/>
    <n v="5"/>
    <n v="125.94"/>
    <n v="10"/>
    <n v="18"/>
    <x v="3"/>
    <x v="1"/>
    <n v="1"/>
    <x v="2729"/>
    <n v="1"/>
    <n v="629.70000000000005"/>
    <n v="62.97"/>
    <n v="566.73"/>
    <n v="102.01139999999999"/>
    <n v="668.7414"/>
    <n v="2"/>
  </r>
  <r>
    <s v="ORD102731"/>
    <x v="463"/>
    <x v="1883"/>
    <s v="Hyderabad"/>
    <x v="1"/>
    <n v="500032"/>
    <s v="MED026"/>
    <x v="20"/>
    <x v="9"/>
    <s v="Cipla"/>
    <s v="No"/>
    <n v="1"/>
    <n v="199.46"/>
    <n v="10"/>
    <n v="12"/>
    <x v="1"/>
    <x v="1"/>
    <n v="1"/>
    <x v="2730"/>
    <n v="1"/>
    <n v="199.46"/>
    <n v="19.946000000000002"/>
    <n v="179.51400000000001"/>
    <n v="21.541679999999999"/>
    <n v="201.05568"/>
    <n v="2"/>
  </r>
  <r>
    <s v="ORD102732"/>
    <x v="537"/>
    <x v="686"/>
    <s v="Chandigarh"/>
    <x v="4"/>
    <n v="160001"/>
    <s v="MED014"/>
    <x v="19"/>
    <x v="3"/>
    <s v="Abbott"/>
    <s v="No"/>
    <n v="1"/>
    <n v="156.16"/>
    <n v="10"/>
    <n v="5"/>
    <x v="2"/>
    <x v="0"/>
    <n v="1"/>
    <x v="2731"/>
    <n v="1"/>
    <n v="156.16"/>
    <n v="15.616"/>
    <n v="140.54399999999998"/>
    <n v="7.0271999999999988"/>
    <n v="147.57119999999998"/>
    <n v="2"/>
  </r>
  <r>
    <s v="ORD102733"/>
    <x v="87"/>
    <x v="862"/>
    <s v="Mumbai"/>
    <x v="3"/>
    <n v="400001"/>
    <s v="MED026"/>
    <x v="20"/>
    <x v="9"/>
    <s v="Cipla"/>
    <s v="No"/>
    <n v="1"/>
    <n v="173.79"/>
    <n v="0"/>
    <n v="5"/>
    <x v="4"/>
    <x v="1"/>
    <n v="1"/>
    <x v="2732"/>
    <n v="1"/>
    <n v="173.79"/>
    <n v="0"/>
    <n v="173.79"/>
    <n v="8.6894999999999989"/>
    <n v="182.4795"/>
    <n v="4"/>
  </r>
  <r>
    <s v="ORD102734"/>
    <x v="535"/>
    <x v="779"/>
    <s v="Kolkata"/>
    <x v="10"/>
    <n v="700102"/>
    <s v="MED003"/>
    <x v="6"/>
    <x v="4"/>
    <s v="Dr. Reddy's"/>
    <s v="No"/>
    <n v="4"/>
    <n v="29.07"/>
    <n v="10"/>
    <n v="12"/>
    <x v="2"/>
    <x v="2"/>
    <n v="1"/>
    <x v="2733"/>
    <n v="1"/>
    <n v="116.28"/>
    <n v="11.628"/>
    <n v="104.652"/>
    <n v="12.558240000000001"/>
    <n v="117.21024"/>
    <n v="2"/>
  </r>
  <r>
    <s v="ORD102735"/>
    <x v="597"/>
    <x v="1333"/>
    <s v="Gurugram"/>
    <x v="11"/>
    <n v="122016"/>
    <s v="MED025"/>
    <x v="27"/>
    <x v="0"/>
    <s v="Blue Cross"/>
    <s v="Yes"/>
    <n v="1"/>
    <n v="74.11"/>
    <n v="10"/>
    <n v="5"/>
    <x v="4"/>
    <x v="1"/>
    <n v="1"/>
    <x v="2734"/>
    <n v="1"/>
    <n v="74.11"/>
    <n v="7.4110000000000005"/>
    <n v="66.698999999999998"/>
    <n v="3.3349500000000001"/>
    <n v="70.033950000000004"/>
    <n v="4"/>
  </r>
  <r>
    <s v="ORD102736"/>
    <x v="90"/>
    <x v="1811"/>
    <s v="Pune"/>
    <x v="3"/>
    <n v="411057"/>
    <s v="MED009"/>
    <x v="21"/>
    <x v="6"/>
    <s v="Glenmark"/>
    <s v="Yes"/>
    <n v="1"/>
    <n v="79.260000000000005"/>
    <n v="5"/>
    <n v="18"/>
    <x v="3"/>
    <x v="2"/>
    <n v="1"/>
    <x v="2735"/>
    <n v="1"/>
    <n v="79.260000000000005"/>
    <n v="3.9630000000000001"/>
    <n v="75.297000000000011"/>
    <n v="13.553460000000003"/>
    <n v="88.850460000000012"/>
    <n v="4"/>
  </r>
  <r>
    <s v="ORD102736"/>
    <x v="437"/>
    <x v="1884"/>
    <s v="Hyderabad"/>
    <x v="1"/>
    <n v="500090"/>
    <s v="MED017"/>
    <x v="1"/>
    <x v="1"/>
    <s v="Abbott"/>
    <s v="No"/>
    <n v="5"/>
    <n v="143.85"/>
    <n v="0"/>
    <n v="5"/>
    <x v="3"/>
    <x v="1"/>
    <n v="1"/>
    <x v="2736"/>
    <n v="1"/>
    <n v="719.25"/>
    <n v="0"/>
    <n v="719.25"/>
    <n v="35.962499999999999"/>
    <n v="755.21249999999998"/>
    <n v="2"/>
  </r>
  <r>
    <s v="ORD102738"/>
    <x v="543"/>
    <x v="1885"/>
    <s v="Indore"/>
    <x v="2"/>
    <n v="452018"/>
    <s v="MED024"/>
    <x v="0"/>
    <x v="0"/>
    <s v="Abbott"/>
    <s v="No"/>
    <n v="2"/>
    <n v="129.77000000000001"/>
    <n v="0"/>
    <n v="5"/>
    <x v="0"/>
    <x v="1"/>
    <n v="1"/>
    <x v="2737"/>
    <n v="1"/>
    <n v="259.54000000000002"/>
    <n v="0"/>
    <n v="259.54000000000002"/>
    <n v="12.977"/>
    <n v="272.517"/>
    <n v="3"/>
  </r>
  <r>
    <s v="ORD102739"/>
    <x v="175"/>
    <x v="1802"/>
    <s v="Delhi"/>
    <x v="0"/>
    <n v="110029"/>
    <s v="MED003"/>
    <x v="6"/>
    <x v="4"/>
    <s v="Dr. Reddy's"/>
    <s v="No"/>
    <n v="1"/>
    <n v="28.59"/>
    <n v="0"/>
    <n v="5"/>
    <x v="0"/>
    <x v="1"/>
    <n v="1"/>
    <x v="2738"/>
    <n v="1"/>
    <n v="28.59"/>
    <n v="0"/>
    <n v="28.59"/>
    <n v="1.4295"/>
    <n v="30.019500000000001"/>
    <n v="4"/>
  </r>
  <r>
    <s v="ORD102739"/>
    <x v="47"/>
    <x v="1223"/>
    <s v="Jaipur"/>
    <x v="5"/>
    <n v="302021"/>
    <s v="MED007"/>
    <x v="15"/>
    <x v="10"/>
    <s v="Sanofi"/>
    <s v="Yes"/>
    <n v="4"/>
    <n v="66.23"/>
    <n v="0"/>
    <n v="12"/>
    <x v="4"/>
    <x v="3"/>
    <n v="1"/>
    <x v="2739"/>
    <n v="1"/>
    <n v="264.92"/>
    <n v="0"/>
    <n v="264.92"/>
    <n v="31.790399999999998"/>
    <n v="296.71039999999999"/>
    <n v="3"/>
  </r>
  <r>
    <s v="ORD102741"/>
    <x v="44"/>
    <x v="1537"/>
    <s v="Lucknow"/>
    <x v="9"/>
    <n v="226024"/>
    <s v="MED001"/>
    <x v="2"/>
    <x v="2"/>
    <s v="Cipla"/>
    <s v="No"/>
    <n v="6"/>
    <n v="31.76"/>
    <n v="5"/>
    <n v="5"/>
    <x v="2"/>
    <x v="3"/>
    <n v="1"/>
    <x v="2740"/>
    <n v="1"/>
    <n v="190.56"/>
    <n v="9.5279999999999987"/>
    <n v="181.03200000000001"/>
    <n v="9.0516000000000005"/>
    <n v="190.08360000000002"/>
    <n v="3"/>
  </r>
  <r>
    <s v="ORD102742"/>
    <x v="457"/>
    <x v="1886"/>
    <s v="Delhi"/>
    <x v="0"/>
    <n v="110044"/>
    <s v="MED016"/>
    <x v="17"/>
    <x v="11"/>
    <s v="Emcure"/>
    <s v="No"/>
    <n v="2"/>
    <n v="106.09"/>
    <n v="10"/>
    <n v="18"/>
    <x v="2"/>
    <x v="1"/>
    <n v="1"/>
    <x v="2741"/>
    <n v="1"/>
    <n v="212.18"/>
    <n v="21.218000000000004"/>
    <n v="190.96199999999999"/>
    <n v="34.373159999999999"/>
    <n v="225.33515999999997"/>
    <n v="4"/>
  </r>
  <r>
    <s v="ORD102743"/>
    <x v="33"/>
    <x v="1887"/>
    <s v="Jaipur"/>
    <x v="5"/>
    <n v="302001"/>
    <s v="MED017"/>
    <x v="1"/>
    <x v="1"/>
    <s v="Abbott"/>
    <s v="No"/>
    <n v="3"/>
    <n v="133.19"/>
    <n v="0"/>
    <n v="5"/>
    <x v="5"/>
    <x v="0"/>
    <n v="1"/>
    <x v="2742"/>
    <n v="1"/>
    <n v="399.57"/>
    <n v="0"/>
    <n v="399.57"/>
    <n v="19.9785"/>
    <n v="419.54849999999999"/>
    <n v="2"/>
  </r>
  <r>
    <s v="ORD102744"/>
    <x v="281"/>
    <x v="1888"/>
    <s v="Hyderabad"/>
    <x v="1"/>
    <n v="500081"/>
    <s v="MED029"/>
    <x v="10"/>
    <x v="8"/>
    <s v="Sun Pharma"/>
    <s v="Yes"/>
    <n v="3"/>
    <n v="90.52"/>
    <n v="10"/>
    <n v="18"/>
    <x v="1"/>
    <x v="1"/>
    <n v="1"/>
    <x v="2743"/>
    <n v="1"/>
    <n v="271.56"/>
    <n v="27.155999999999999"/>
    <n v="244.404"/>
    <n v="43.992719999999998"/>
    <n v="288.39672000000002"/>
    <n v="1"/>
  </r>
  <r>
    <s v="ORD102745"/>
    <x v="578"/>
    <x v="187"/>
    <s v="Mumbai"/>
    <x v="3"/>
    <n v="400050"/>
    <s v="MED019"/>
    <x v="26"/>
    <x v="8"/>
    <s v="Cipla"/>
    <s v="No"/>
    <n v="2"/>
    <n v="148.25"/>
    <n v="5"/>
    <n v="18"/>
    <x v="5"/>
    <x v="1"/>
    <n v="1"/>
    <x v="2744"/>
    <n v="1"/>
    <n v="296.5"/>
    <n v="14.824999999999999"/>
    <n v="281.67500000000001"/>
    <n v="50.701500000000003"/>
    <n v="332.37650000000002"/>
    <n v="2"/>
  </r>
  <r>
    <s v="ORD102746"/>
    <x v="154"/>
    <x v="1889"/>
    <s v="Gurugram"/>
    <x v="11"/>
    <n v="122001"/>
    <s v="MED019"/>
    <x v="26"/>
    <x v="8"/>
    <s v="Cipla"/>
    <s v="No"/>
    <n v="1"/>
    <n v="154.86000000000001"/>
    <n v="10"/>
    <n v="12"/>
    <x v="2"/>
    <x v="1"/>
    <n v="1"/>
    <x v="2745"/>
    <n v="1"/>
    <n v="154.86000000000001"/>
    <n v="15.486000000000001"/>
    <n v="139.37400000000002"/>
    <n v="16.724880000000002"/>
    <n v="156.09888000000004"/>
    <n v="1"/>
  </r>
  <r>
    <s v="ORD102746"/>
    <x v="438"/>
    <x v="112"/>
    <s v="Noida"/>
    <x v="9"/>
    <n v="201304"/>
    <s v="MED020"/>
    <x v="4"/>
    <x v="4"/>
    <s v="Dr. Reddy's"/>
    <s v="Yes"/>
    <n v="2"/>
    <n v="49.19"/>
    <n v="5"/>
    <n v="18"/>
    <x v="5"/>
    <x v="1"/>
    <n v="1"/>
    <x v="2746"/>
    <n v="1"/>
    <n v="98.38"/>
    <n v="4.9189999999999996"/>
    <n v="93.460999999999999"/>
    <n v="16.822980000000001"/>
    <n v="110.28398"/>
    <n v="3"/>
  </r>
  <r>
    <s v="ORD102748"/>
    <x v="71"/>
    <x v="297"/>
    <s v="Lucknow"/>
    <x v="9"/>
    <n v="226016"/>
    <s v="MED013"/>
    <x v="16"/>
    <x v="3"/>
    <s v="Himalaya"/>
    <s v="No"/>
    <n v="2"/>
    <n v="141.27000000000001"/>
    <n v="5"/>
    <n v="5"/>
    <x v="2"/>
    <x v="1"/>
    <n v="1"/>
    <x v="2747"/>
    <n v="1"/>
    <n v="282.54000000000002"/>
    <n v="14.127000000000001"/>
    <n v="268.41300000000001"/>
    <n v="13.42065"/>
    <n v="281.83365000000003"/>
    <n v="1"/>
  </r>
  <r>
    <s v="ORD102749"/>
    <x v="363"/>
    <x v="1890"/>
    <s v="Noida"/>
    <x v="9"/>
    <n v="201303"/>
    <s v="MED005"/>
    <x v="11"/>
    <x v="5"/>
    <s v="Cipla"/>
    <s v="Yes"/>
    <n v="3"/>
    <n v="92.34"/>
    <n v="0"/>
    <n v="5"/>
    <x v="2"/>
    <x v="1"/>
    <n v="1"/>
    <x v="2748"/>
    <n v="1"/>
    <n v="277.02"/>
    <n v="0"/>
    <n v="277.02"/>
    <n v="13.850999999999999"/>
    <n v="290.87099999999998"/>
    <n v="2"/>
  </r>
  <r>
    <s v="ORD102750"/>
    <x v="213"/>
    <x v="1846"/>
    <s v="Noida"/>
    <x v="9"/>
    <n v="201307"/>
    <s v="MED017"/>
    <x v="1"/>
    <x v="1"/>
    <s v="Abbott"/>
    <s v="No"/>
    <n v="2"/>
    <n v="147.69"/>
    <n v="5"/>
    <n v="5"/>
    <x v="2"/>
    <x v="1"/>
    <n v="1"/>
    <x v="2749"/>
    <n v="1"/>
    <n v="295.38"/>
    <n v="14.769"/>
    <n v="280.61099999999999"/>
    <n v="14.030549999999998"/>
    <n v="294.64155"/>
    <n v="2"/>
  </r>
  <r>
    <s v="ORD102751"/>
    <x v="558"/>
    <x v="1593"/>
    <s v="Hyderabad"/>
    <x v="1"/>
    <n v="500001"/>
    <s v="MED025"/>
    <x v="27"/>
    <x v="0"/>
    <s v="Blue Cross"/>
    <s v="Yes"/>
    <n v="2"/>
    <n v="62.43"/>
    <n v="10"/>
    <n v="12"/>
    <x v="0"/>
    <x v="0"/>
    <n v="1"/>
    <x v="2750"/>
    <n v="1"/>
    <n v="124.86"/>
    <n v="12.485999999999999"/>
    <n v="112.374"/>
    <n v="13.484879999999999"/>
    <n v="125.85888"/>
    <n v="1"/>
  </r>
  <r>
    <s v="ORD102752"/>
    <x v="189"/>
    <x v="979"/>
    <s v="Pune"/>
    <x v="3"/>
    <n v="411057"/>
    <s v="MED028"/>
    <x v="3"/>
    <x v="3"/>
    <s v="Abbott"/>
    <s v="No"/>
    <n v="1"/>
    <n v="106.05"/>
    <n v="15"/>
    <n v="12"/>
    <x v="2"/>
    <x v="2"/>
    <n v="1"/>
    <x v="2751"/>
    <n v="1"/>
    <n v="106.05"/>
    <n v="15.907500000000001"/>
    <n v="90.142499999999998"/>
    <n v="10.8171"/>
    <n v="100.95959999999999"/>
    <n v="1"/>
  </r>
  <r>
    <s v="ORD102752"/>
    <x v="648"/>
    <x v="1891"/>
    <s v="Mumbai"/>
    <x v="3"/>
    <n v="400050"/>
    <s v="MED010"/>
    <x v="13"/>
    <x v="1"/>
    <s v="Sun Pharma"/>
    <s v="Yes"/>
    <n v="1"/>
    <n v="76.87"/>
    <n v="0"/>
    <n v="12"/>
    <x v="2"/>
    <x v="1"/>
    <n v="1"/>
    <x v="2752"/>
    <n v="1"/>
    <n v="76.87"/>
    <n v="0"/>
    <n v="76.87"/>
    <n v="9.224400000000001"/>
    <n v="86.094400000000007"/>
    <n v="2"/>
  </r>
  <r>
    <s v="ORD102754"/>
    <x v="558"/>
    <x v="1892"/>
    <s v="Chandigarh"/>
    <x v="4"/>
    <n v="160019"/>
    <s v="MED019"/>
    <x v="26"/>
    <x v="8"/>
    <s v="Cipla"/>
    <s v="No"/>
    <n v="2"/>
    <n v="154.93"/>
    <n v="0"/>
    <n v="5"/>
    <x v="5"/>
    <x v="3"/>
    <n v="1"/>
    <x v="2753"/>
    <n v="1"/>
    <n v="309.86"/>
    <n v="0"/>
    <n v="309.86"/>
    <n v="15.493000000000002"/>
    <n v="325.35300000000001"/>
    <n v="0"/>
  </r>
  <r>
    <s v="ORD102754"/>
    <x v="669"/>
    <x v="1893"/>
    <s v="Indore"/>
    <x v="2"/>
    <n v="452018"/>
    <s v="MED016"/>
    <x v="17"/>
    <x v="11"/>
    <s v="Emcure"/>
    <s v="No"/>
    <n v="2"/>
    <n v="97.85"/>
    <n v="5"/>
    <n v="12"/>
    <x v="0"/>
    <x v="1"/>
    <n v="1"/>
    <x v="2754"/>
    <n v="1"/>
    <n v="195.7"/>
    <n v="9.7850000000000001"/>
    <n v="185.91499999999999"/>
    <n v="22.309799999999999"/>
    <n v="208.22479999999999"/>
    <n v="2"/>
  </r>
  <r>
    <s v="ORD102754"/>
    <x v="139"/>
    <x v="1894"/>
    <s v="Kolkata"/>
    <x v="10"/>
    <n v="700102"/>
    <s v="MED001"/>
    <x v="2"/>
    <x v="2"/>
    <s v="Cipla"/>
    <s v="No"/>
    <n v="1"/>
    <n v="34.200000000000003"/>
    <n v="5"/>
    <n v="5"/>
    <x v="5"/>
    <x v="2"/>
    <n v="1"/>
    <x v="2755"/>
    <n v="1"/>
    <n v="34.200000000000003"/>
    <n v="1.71"/>
    <n v="32.49"/>
    <n v="1.6245000000000003"/>
    <n v="34.1145"/>
    <n v="0"/>
  </r>
  <r>
    <s v="ORD102757"/>
    <x v="690"/>
    <x v="226"/>
    <s v="Jaipur"/>
    <x v="5"/>
    <n v="302021"/>
    <s v="MED009"/>
    <x v="21"/>
    <x v="6"/>
    <s v="Glenmark"/>
    <s v="Yes"/>
    <n v="1"/>
    <n v="90.68"/>
    <n v="10"/>
    <n v="12"/>
    <x v="1"/>
    <x v="0"/>
    <n v="1"/>
    <x v="2756"/>
    <n v="1"/>
    <n v="90.68"/>
    <n v="9.0680000000000014"/>
    <n v="81.612000000000009"/>
    <n v="9.7934400000000004"/>
    <n v="91.405440000000013"/>
    <n v="2"/>
  </r>
  <r>
    <s v="ORD102758"/>
    <x v="174"/>
    <x v="1334"/>
    <s v="Chennai"/>
    <x v="7"/>
    <n v="600100"/>
    <s v="MED008"/>
    <x v="7"/>
    <x v="6"/>
    <s v="Zydus"/>
    <s v="Yes"/>
    <n v="1"/>
    <n v="70.319999999999993"/>
    <n v="10"/>
    <n v="18"/>
    <x v="3"/>
    <x v="3"/>
    <n v="1"/>
    <x v="2757"/>
    <n v="1"/>
    <n v="70.319999999999993"/>
    <n v="7.0319999999999991"/>
    <n v="63.287999999999997"/>
    <n v="11.39184"/>
    <n v="74.679839999999999"/>
    <n v="2"/>
  </r>
  <r>
    <s v="ORD102759"/>
    <x v="555"/>
    <x v="1895"/>
    <s v="Hyderabad"/>
    <x v="1"/>
    <n v="500032"/>
    <s v="MED027"/>
    <x v="12"/>
    <x v="9"/>
    <s v="Mankind"/>
    <s v="No"/>
    <n v="1"/>
    <n v="103.16"/>
    <n v="10"/>
    <n v="5"/>
    <x v="2"/>
    <x v="1"/>
    <n v="1"/>
    <x v="2758"/>
    <n v="1"/>
    <n v="103.16"/>
    <n v="10.315999999999999"/>
    <n v="92.843999999999994"/>
    <n v="4.6421999999999999"/>
    <n v="97.486199999999997"/>
    <n v="3"/>
  </r>
  <r>
    <s v="ORD102760"/>
    <x v="544"/>
    <x v="1256"/>
    <s v="Indore"/>
    <x v="2"/>
    <n v="452016"/>
    <s v="MED024"/>
    <x v="0"/>
    <x v="0"/>
    <s v="Abbott"/>
    <s v="No"/>
    <n v="3"/>
    <n v="130.94999999999999"/>
    <n v="10"/>
    <n v="12"/>
    <x v="4"/>
    <x v="1"/>
    <n v="1"/>
    <x v="2759"/>
    <n v="1"/>
    <n v="392.84999999999997"/>
    <n v="39.284999999999997"/>
    <n v="353.56499999999994"/>
    <n v="42.427799999999991"/>
    <n v="395.99279999999993"/>
    <n v="2"/>
  </r>
  <r>
    <s v="ORD102761"/>
    <x v="95"/>
    <x v="1778"/>
    <s v="Chennai"/>
    <x v="7"/>
    <n v="600018"/>
    <s v="MED029"/>
    <x v="10"/>
    <x v="8"/>
    <s v="Sun Pharma"/>
    <s v="Yes"/>
    <n v="2"/>
    <n v="87.38"/>
    <n v="5"/>
    <n v="12"/>
    <x v="0"/>
    <x v="1"/>
    <n v="1"/>
    <x v="2760"/>
    <n v="1"/>
    <n v="174.76"/>
    <n v="8.7379999999999995"/>
    <n v="166.02199999999999"/>
    <n v="19.922639999999998"/>
    <n v="185.94463999999999"/>
    <n v="1"/>
  </r>
  <r>
    <s v="ORD102762"/>
    <x v="267"/>
    <x v="1896"/>
    <s v="Indore"/>
    <x v="2"/>
    <n v="452020"/>
    <s v="MED011"/>
    <x v="23"/>
    <x v="1"/>
    <s v="Cipla"/>
    <s v="No"/>
    <n v="3"/>
    <n v="23.09"/>
    <n v="0"/>
    <n v="12"/>
    <x v="4"/>
    <x v="1"/>
    <n v="1"/>
    <x v="2761"/>
    <n v="1"/>
    <n v="69.27"/>
    <n v="0"/>
    <n v="69.27"/>
    <n v="8.3124000000000002"/>
    <n v="77.582399999999993"/>
    <n v="1"/>
  </r>
  <r>
    <s v="ORD102763"/>
    <x v="377"/>
    <x v="1897"/>
    <s v="Mumbai"/>
    <x v="3"/>
    <n v="400076"/>
    <s v="MED004"/>
    <x v="5"/>
    <x v="5"/>
    <s v="Sun Pharma"/>
    <s v="Yes"/>
    <n v="1"/>
    <n v="111.18"/>
    <n v="20"/>
    <n v="12"/>
    <x v="4"/>
    <x v="3"/>
    <n v="1"/>
    <x v="2762"/>
    <n v="1"/>
    <n v="111.18"/>
    <n v="22.236000000000004"/>
    <n v="88.944000000000003"/>
    <n v="10.67328"/>
    <n v="99.617280000000008"/>
    <n v="0"/>
  </r>
  <r>
    <s v="ORD102764"/>
    <x v="463"/>
    <x v="1898"/>
    <s v="Pune"/>
    <x v="3"/>
    <n v="411014"/>
    <s v="MED014"/>
    <x v="19"/>
    <x v="3"/>
    <s v="Abbott"/>
    <s v="No"/>
    <n v="1"/>
    <n v="133.47"/>
    <n v="5"/>
    <n v="12"/>
    <x v="2"/>
    <x v="0"/>
    <n v="1"/>
    <x v="2763"/>
    <n v="1"/>
    <n v="133.47"/>
    <n v="6.6735000000000007"/>
    <n v="126.79649999999999"/>
    <n v="15.215579999999999"/>
    <n v="142.01208"/>
    <n v="1"/>
  </r>
  <r>
    <s v="ORD102765"/>
    <x v="478"/>
    <x v="1899"/>
    <s v="Jaipur"/>
    <x v="5"/>
    <n v="302033"/>
    <s v="MED011"/>
    <x v="23"/>
    <x v="1"/>
    <s v="Cipla"/>
    <s v="No"/>
    <n v="1"/>
    <n v="28.68"/>
    <n v="0"/>
    <n v="5"/>
    <x v="0"/>
    <x v="1"/>
    <n v="1"/>
    <x v="2764"/>
    <n v="1"/>
    <n v="28.68"/>
    <n v="0"/>
    <n v="28.68"/>
    <n v="1.4340000000000002"/>
    <n v="30.114000000000001"/>
    <n v="2"/>
  </r>
  <r>
    <s v="ORD102766"/>
    <x v="3"/>
    <x v="1900"/>
    <s v="Indore"/>
    <x v="2"/>
    <n v="452020"/>
    <s v="MED012"/>
    <x v="29"/>
    <x v="3"/>
    <s v="Mankind"/>
    <s v="No"/>
    <n v="3"/>
    <n v="105.97"/>
    <n v="5"/>
    <n v="18"/>
    <x v="3"/>
    <x v="1"/>
    <n v="1"/>
    <x v="2765"/>
    <n v="1"/>
    <n v="317.90999999999997"/>
    <n v="15.895499999999997"/>
    <n v="302.0145"/>
    <n v="54.362610000000004"/>
    <n v="356.37711000000002"/>
    <n v="2"/>
  </r>
  <r>
    <s v="ORD102767"/>
    <x v="458"/>
    <x v="451"/>
    <s v="Indore"/>
    <x v="2"/>
    <n v="452018"/>
    <s v="MED014"/>
    <x v="19"/>
    <x v="3"/>
    <s v="Abbott"/>
    <s v="No"/>
    <n v="1"/>
    <n v="147.93"/>
    <n v="15"/>
    <n v="12"/>
    <x v="0"/>
    <x v="3"/>
    <n v="1"/>
    <x v="2766"/>
    <n v="1"/>
    <n v="147.93"/>
    <n v="22.189500000000002"/>
    <n v="125.7405"/>
    <n v="15.08886"/>
    <n v="140.82936000000001"/>
    <n v="4"/>
  </r>
  <r>
    <s v="ORD102768"/>
    <x v="274"/>
    <x v="913"/>
    <s v="Lucknow"/>
    <x v="9"/>
    <n v="226021"/>
    <s v="MED012"/>
    <x v="29"/>
    <x v="3"/>
    <s v="Mankind"/>
    <s v="No"/>
    <n v="2"/>
    <n v="130.12"/>
    <n v="0"/>
    <n v="12"/>
    <x v="2"/>
    <x v="0"/>
    <n v="1"/>
    <x v="2767"/>
    <n v="1"/>
    <n v="260.24"/>
    <n v="0"/>
    <n v="260.24"/>
    <n v="31.2288"/>
    <n v="291.46879999999999"/>
    <n v="2"/>
  </r>
  <r>
    <s v="ORD102769"/>
    <x v="72"/>
    <x v="1901"/>
    <s v="Bengaluru"/>
    <x v="8"/>
    <n v="560001"/>
    <s v="MED029"/>
    <x v="10"/>
    <x v="8"/>
    <s v="Sun Pharma"/>
    <s v="Yes"/>
    <n v="3"/>
    <n v="106.32"/>
    <n v="5"/>
    <n v="18"/>
    <x v="0"/>
    <x v="3"/>
    <n v="1"/>
    <x v="2768"/>
    <n v="1"/>
    <n v="318.95999999999998"/>
    <n v="15.948"/>
    <n v="303.012"/>
    <n v="54.542160000000003"/>
    <n v="357.55416000000002"/>
    <n v="0"/>
  </r>
  <r>
    <s v="ORD102770"/>
    <x v="673"/>
    <x v="338"/>
    <s v="Bengaluru"/>
    <x v="8"/>
    <n v="560066"/>
    <s v="MED018"/>
    <x v="14"/>
    <x v="8"/>
    <s v="Mankind"/>
    <s v="No"/>
    <n v="2"/>
    <n v="106.55"/>
    <n v="10"/>
    <n v="5"/>
    <x v="5"/>
    <x v="1"/>
    <n v="1"/>
    <x v="2769"/>
    <n v="1"/>
    <n v="213.1"/>
    <n v="21.31"/>
    <n v="191.79"/>
    <n v="9.5894999999999992"/>
    <n v="201.37949999999998"/>
    <n v="3"/>
  </r>
  <r>
    <s v="ORD102771"/>
    <x v="57"/>
    <x v="1902"/>
    <s v="Hyderabad"/>
    <x v="1"/>
    <n v="500090"/>
    <s v="MED022"/>
    <x v="25"/>
    <x v="7"/>
    <s v="Himalaya"/>
    <s v="No"/>
    <n v="5"/>
    <n v="165.43"/>
    <n v="10"/>
    <n v="5"/>
    <x v="5"/>
    <x v="1"/>
    <n v="1"/>
    <x v="2770"/>
    <n v="1"/>
    <n v="827.15000000000009"/>
    <n v="82.715000000000003"/>
    <n v="744.43500000000006"/>
    <n v="37.22175"/>
    <n v="781.6567500000001"/>
    <n v="2"/>
  </r>
  <r>
    <s v="ORD102772"/>
    <x v="54"/>
    <x v="238"/>
    <s v="Gurugram"/>
    <x v="11"/>
    <n v="122018"/>
    <s v="MED013"/>
    <x v="16"/>
    <x v="3"/>
    <s v="Himalaya"/>
    <s v="No"/>
    <n v="3"/>
    <n v="179.23"/>
    <n v="10"/>
    <n v="12"/>
    <x v="4"/>
    <x v="1"/>
    <n v="1"/>
    <x v="2771"/>
    <n v="1"/>
    <n v="537.68999999999994"/>
    <n v="53.768999999999998"/>
    <n v="483.92099999999994"/>
    <n v="58.070519999999995"/>
    <n v="541.99151999999992"/>
    <n v="3"/>
  </r>
  <r>
    <s v="ORD102773"/>
    <x v="628"/>
    <x v="113"/>
    <s v="Lucknow"/>
    <x v="9"/>
    <n v="226016"/>
    <s v="MED012"/>
    <x v="29"/>
    <x v="3"/>
    <s v="Mankind"/>
    <s v="No"/>
    <n v="2"/>
    <n v="111.78"/>
    <n v="5"/>
    <n v="12"/>
    <x v="2"/>
    <x v="1"/>
    <n v="1"/>
    <x v="2772"/>
    <n v="1"/>
    <n v="223.56"/>
    <n v="11.177999999999999"/>
    <n v="212.38200000000001"/>
    <n v="25.48584"/>
    <n v="237.86784"/>
    <n v="2"/>
  </r>
  <r>
    <s v="ORD102773"/>
    <x v="221"/>
    <x v="1903"/>
    <s v="Hyderabad"/>
    <x v="1"/>
    <n v="500081"/>
    <s v="MED016"/>
    <x v="17"/>
    <x v="11"/>
    <s v="Emcure"/>
    <s v="No"/>
    <n v="2"/>
    <n v="93.78"/>
    <n v="10"/>
    <n v="5"/>
    <x v="5"/>
    <x v="2"/>
    <n v="1"/>
    <x v="2773"/>
    <n v="1"/>
    <n v="187.56"/>
    <n v="18.756"/>
    <n v="168.804"/>
    <n v="8.440199999999999"/>
    <n v="177.24420000000001"/>
    <n v="1"/>
  </r>
  <r>
    <s v="ORD102775"/>
    <x v="557"/>
    <x v="1904"/>
    <s v="Pune"/>
    <x v="3"/>
    <n v="411001"/>
    <s v="MED008"/>
    <x v="7"/>
    <x v="6"/>
    <s v="Zydus"/>
    <s v="Yes"/>
    <n v="1"/>
    <n v="70.66"/>
    <n v="10"/>
    <n v="12"/>
    <x v="4"/>
    <x v="1"/>
    <n v="1"/>
    <x v="2774"/>
    <n v="1"/>
    <n v="70.66"/>
    <n v="7.0659999999999989"/>
    <n v="63.593999999999994"/>
    <n v="7.6312799999999994"/>
    <n v="71.225279999999998"/>
    <n v="3"/>
  </r>
  <r>
    <s v="ORD102776"/>
    <x v="601"/>
    <x v="91"/>
    <s v="Jaipur"/>
    <x v="5"/>
    <n v="302017"/>
    <s v="MED026"/>
    <x v="20"/>
    <x v="9"/>
    <s v="Cipla"/>
    <s v="No"/>
    <n v="1"/>
    <n v="179.9"/>
    <n v="5"/>
    <n v="5"/>
    <x v="4"/>
    <x v="2"/>
    <n v="1"/>
    <x v="2775"/>
    <n v="1"/>
    <n v="179.9"/>
    <n v="8.9949999999999992"/>
    <n v="170.905"/>
    <n v="8.5452499999999993"/>
    <n v="179.45025000000001"/>
    <n v="1"/>
  </r>
  <r>
    <s v="ORD102777"/>
    <x v="708"/>
    <x v="1636"/>
    <s v="Indore"/>
    <x v="2"/>
    <n v="452001"/>
    <s v="MED014"/>
    <x v="19"/>
    <x v="3"/>
    <s v="Abbott"/>
    <s v="No"/>
    <n v="2"/>
    <n v="152.56"/>
    <n v="5"/>
    <n v="12"/>
    <x v="3"/>
    <x v="1"/>
    <n v="1"/>
    <x v="2776"/>
    <n v="1"/>
    <n v="305.12"/>
    <n v="15.255999999999998"/>
    <n v="289.86400000000003"/>
    <n v="34.783680000000004"/>
    <n v="324.64768000000004"/>
    <n v="2"/>
  </r>
  <r>
    <s v="ORD102777"/>
    <x v="295"/>
    <x v="731"/>
    <s v="Bengaluru"/>
    <x v="8"/>
    <n v="560100"/>
    <s v="MED004"/>
    <x v="5"/>
    <x v="5"/>
    <s v="Sun Pharma"/>
    <s v="Yes"/>
    <n v="1"/>
    <n v="99.03"/>
    <n v="5"/>
    <n v="5"/>
    <x v="3"/>
    <x v="2"/>
    <n v="1"/>
    <x v="2777"/>
    <n v="1"/>
    <n v="99.03"/>
    <n v="4.9514999999999993"/>
    <n v="94.078500000000005"/>
    <n v="4.7039250000000008"/>
    <n v="98.782425000000003"/>
    <n v="4"/>
  </r>
  <r>
    <s v="ORD102779"/>
    <x v="431"/>
    <x v="1905"/>
    <s v="Lucknow"/>
    <x v="9"/>
    <n v="226024"/>
    <s v="MED025"/>
    <x v="27"/>
    <x v="0"/>
    <s v="Blue Cross"/>
    <s v="Yes"/>
    <n v="2"/>
    <n v="59.51"/>
    <n v="10"/>
    <n v="12"/>
    <x v="1"/>
    <x v="1"/>
    <n v="1"/>
    <x v="2778"/>
    <n v="1"/>
    <n v="119.02"/>
    <n v="11.902000000000001"/>
    <n v="107.11799999999999"/>
    <n v="12.85416"/>
    <n v="119.97216"/>
    <n v="1"/>
  </r>
  <r>
    <s v="ORD102780"/>
    <x v="212"/>
    <x v="1906"/>
    <s v="Hyderabad"/>
    <x v="1"/>
    <n v="500090"/>
    <s v="MED027"/>
    <x v="12"/>
    <x v="9"/>
    <s v="Mankind"/>
    <s v="No"/>
    <n v="3"/>
    <n v="85.56"/>
    <n v="10"/>
    <n v="5"/>
    <x v="4"/>
    <x v="0"/>
    <n v="1"/>
    <x v="2779"/>
    <n v="1"/>
    <n v="256.68"/>
    <n v="25.668000000000003"/>
    <n v="231.012"/>
    <n v="11.550599999999999"/>
    <n v="242.5626"/>
    <n v="2"/>
  </r>
  <r>
    <s v="ORD102781"/>
    <x v="388"/>
    <x v="1907"/>
    <s v="Surat"/>
    <x v="6"/>
    <n v="395003"/>
    <s v="MED022"/>
    <x v="25"/>
    <x v="7"/>
    <s v="Himalaya"/>
    <s v="No"/>
    <n v="2"/>
    <n v="168.63"/>
    <n v="0"/>
    <n v="5"/>
    <x v="2"/>
    <x v="1"/>
    <n v="1"/>
    <x v="2780"/>
    <n v="1"/>
    <n v="337.26"/>
    <n v="0"/>
    <n v="337.26"/>
    <n v="16.863"/>
    <n v="354.12299999999999"/>
    <n v="4"/>
  </r>
  <r>
    <s v="ORD102782"/>
    <x v="494"/>
    <x v="1908"/>
    <s v="Ahmedabad"/>
    <x v="6"/>
    <n v="380058"/>
    <s v="MED001"/>
    <x v="2"/>
    <x v="2"/>
    <s v="Cipla"/>
    <s v="No"/>
    <n v="1"/>
    <n v="27.04"/>
    <n v="0"/>
    <n v="12"/>
    <x v="4"/>
    <x v="2"/>
    <n v="1"/>
    <x v="2781"/>
    <n v="1"/>
    <n v="27.04"/>
    <n v="0"/>
    <n v="27.04"/>
    <n v="3.2448000000000001"/>
    <n v="30.284800000000001"/>
    <n v="0"/>
  </r>
  <r>
    <s v="ORD102783"/>
    <x v="244"/>
    <x v="17"/>
    <s v="Bengaluru"/>
    <x v="8"/>
    <n v="560066"/>
    <s v="MED022"/>
    <x v="25"/>
    <x v="7"/>
    <s v="Himalaya"/>
    <s v="No"/>
    <n v="1"/>
    <n v="187.23"/>
    <n v="10"/>
    <n v="5"/>
    <x v="4"/>
    <x v="1"/>
    <n v="1"/>
    <x v="2782"/>
    <n v="1"/>
    <n v="187.23"/>
    <n v="18.722999999999999"/>
    <n v="168.50700000000001"/>
    <n v="8.4253500000000017"/>
    <n v="176.93235000000001"/>
    <n v="3"/>
  </r>
  <r>
    <s v="ORD102784"/>
    <x v="250"/>
    <x v="1909"/>
    <s v="Kolkata"/>
    <x v="10"/>
    <n v="700001"/>
    <s v="MED009"/>
    <x v="21"/>
    <x v="6"/>
    <s v="Glenmark"/>
    <s v="Yes"/>
    <n v="2"/>
    <n v="92.16"/>
    <n v="10"/>
    <n v="18"/>
    <x v="0"/>
    <x v="1"/>
    <n v="1"/>
    <x v="2783"/>
    <n v="1"/>
    <n v="184.32"/>
    <n v="18.431999999999999"/>
    <n v="165.88800000000001"/>
    <n v="29.859839999999998"/>
    <n v="195.74784"/>
    <n v="2"/>
  </r>
  <r>
    <s v="ORD102785"/>
    <x v="592"/>
    <x v="1910"/>
    <s v="Pune"/>
    <x v="3"/>
    <n v="411057"/>
    <s v="MED021"/>
    <x v="9"/>
    <x v="7"/>
    <s v="Cipla"/>
    <s v="No"/>
    <n v="3"/>
    <n v="89.43"/>
    <n v="5"/>
    <n v="12"/>
    <x v="1"/>
    <x v="1"/>
    <n v="1"/>
    <x v="2784"/>
    <n v="1"/>
    <n v="268.29000000000002"/>
    <n v="13.4145"/>
    <n v="254.87550000000002"/>
    <n v="30.585060000000002"/>
    <n v="285.46056000000004"/>
    <n v="1"/>
  </r>
  <r>
    <s v="ORD102786"/>
    <x v="31"/>
    <x v="220"/>
    <s v="Indore"/>
    <x v="2"/>
    <n v="452016"/>
    <s v="MED024"/>
    <x v="0"/>
    <x v="0"/>
    <s v="Abbott"/>
    <s v="No"/>
    <n v="1"/>
    <n v="136.34"/>
    <n v="15"/>
    <n v="5"/>
    <x v="3"/>
    <x v="1"/>
    <n v="1"/>
    <x v="2785"/>
    <n v="1"/>
    <n v="136.34"/>
    <n v="20.451000000000001"/>
    <n v="115.88900000000001"/>
    <n v="5.7944500000000003"/>
    <n v="121.68345000000001"/>
    <n v="4"/>
  </r>
  <r>
    <s v="ORD102787"/>
    <x v="396"/>
    <x v="323"/>
    <s v="Jaipur"/>
    <x v="5"/>
    <n v="302033"/>
    <s v="MED016"/>
    <x v="17"/>
    <x v="11"/>
    <s v="Emcure"/>
    <s v="No"/>
    <n v="1"/>
    <n v="99.14"/>
    <n v="5"/>
    <n v="12"/>
    <x v="3"/>
    <x v="1"/>
    <n v="1"/>
    <x v="2786"/>
    <n v="1"/>
    <n v="99.14"/>
    <n v="4.9569999999999999"/>
    <n v="94.183000000000007"/>
    <n v="11.301960000000001"/>
    <n v="105.48496"/>
    <n v="2"/>
  </r>
  <r>
    <s v="ORD102788"/>
    <x v="263"/>
    <x v="943"/>
    <s v="Pune"/>
    <x v="3"/>
    <n v="411001"/>
    <s v="MED015"/>
    <x v="24"/>
    <x v="11"/>
    <s v="Abbott"/>
    <s v="No"/>
    <n v="5"/>
    <n v="44.23"/>
    <n v="0"/>
    <n v="12"/>
    <x v="4"/>
    <x v="2"/>
    <n v="1"/>
    <x v="2787"/>
    <n v="1"/>
    <n v="221.14999999999998"/>
    <n v="0"/>
    <n v="221.14999999999998"/>
    <n v="26.537999999999997"/>
    <n v="247.68799999999999"/>
    <n v="3"/>
  </r>
  <r>
    <s v="ORD102789"/>
    <x v="257"/>
    <x v="95"/>
    <s v="Chandigarh"/>
    <x v="4"/>
    <n v="160022"/>
    <s v="MED015"/>
    <x v="24"/>
    <x v="11"/>
    <s v="Abbott"/>
    <s v="No"/>
    <n v="1"/>
    <n v="46.97"/>
    <n v="10"/>
    <n v="12"/>
    <x v="1"/>
    <x v="3"/>
    <n v="1"/>
    <x v="2788"/>
    <n v="1"/>
    <n v="46.97"/>
    <n v="4.6970000000000001"/>
    <n v="42.272999999999996"/>
    <n v="5.0727599999999997"/>
    <n v="47.345759999999999"/>
    <n v="1"/>
  </r>
  <r>
    <s v="ORD102790"/>
    <x v="599"/>
    <x v="1911"/>
    <s v="Bengaluru"/>
    <x v="8"/>
    <n v="560034"/>
    <s v="MED012"/>
    <x v="29"/>
    <x v="3"/>
    <s v="Mankind"/>
    <s v="No"/>
    <n v="1"/>
    <n v="109.83"/>
    <n v="0"/>
    <n v="12"/>
    <x v="5"/>
    <x v="2"/>
    <n v="1"/>
    <x v="2789"/>
    <n v="1"/>
    <n v="109.83"/>
    <n v="0"/>
    <n v="109.83"/>
    <n v="13.179600000000001"/>
    <n v="123.00960000000001"/>
    <n v="1"/>
  </r>
  <r>
    <s v="ORD102790"/>
    <x v="668"/>
    <x v="1912"/>
    <s v="Bengaluru"/>
    <x v="8"/>
    <n v="560034"/>
    <s v="MED019"/>
    <x v="26"/>
    <x v="8"/>
    <s v="Cipla"/>
    <s v="No"/>
    <n v="2"/>
    <n v="132.15"/>
    <n v="5"/>
    <n v="18"/>
    <x v="1"/>
    <x v="2"/>
    <n v="1"/>
    <x v="2790"/>
    <n v="1"/>
    <n v="264.3"/>
    <n v="13.215"/>
    <n v="251.08500000000001"/>
    <n v="45.195299999999996"/>
    <n v="296.28030000000001"/>
    <n v="0"/>
  </r>
  <r>
    <s v="ORD102792"/>
    <x v="694"/>
    <x v="1913"/>
    <s v="Pune"/>
    <x v="3"/>
    <n v="411001"/>
    <s v="MED018"/>
    <x v="14"/>
    <x v="8"/>
    <s v="Mankind"/>
    <s v="No"/>
    <n v="5"/>
    <n v="120.81"/>
    <n v="5"/>
    <n v="5"/>
    <x v="0"/>
    <x v="0"/>
    <n v="1"/>
    <x v="2791"/>
    <n v="1"/>
    <n v="604.04999999999995"/>
    <n v="30.202500000000001"/>
    <n v="573.84749999999997"/>
    <n v="28.692374999999998"/>
    <n v="602.53987499999994"/>
    <n v="1"/>
  </r>
  <r>
    <s v="ORD102793"/>
    <x v="457"/>
    <x v="1914"/>
    <s v="Ahmedabad"/>
    <x v="6"/>
    <n v="380054"/>
    <s v="MED003"/>
    <x v="6"/>
    <x v="4"/>
    <s v="Dr. Reddy's"/>
    <s v="No"/>
    <n v="1"/>
    <n v="25.89"/>
    <n v="0"/>
    <n v="12"/>
    <x v="1"/>
    <x v="1"/>
    <n v="1"/>
    <x v="2792"/>
    <n v="1"/>
    <n v="25.89"/>
    <n v="0"/>
    <n v="25.89"/>
    <n v="3.1068000000000002"/>
    <n v="28.9968"/>
    <n v="2"/>
  </r>
  <r>
    <s v="ORD102794"/>
    <x v="636"/>
    <x v="1915"/>
    <s v="Chennai"/>
    <x v="7"/>
    <n v="600100"/>
    <s v="MED030"/>
    <x v="28"/>
    <x v="8"/>
    <s v="Cipla"/>
    <s v="Yes"/>
    <n v="1"/>
    <n v="293.99"/>
    <n v="5"/>
    <n v="5"/>
    <x v="1"/>
    <x v="1"/>
    <n v="1"/>
    <x v="2793"/>
    <n v="1"/>
    <n v="293.99"/>
    <n v="14.6995"/>
    <n v="279.29050000000001"/>
    <n v="13.964525000000002"/>
    <n v="293.25502499999999"/>
    <n v="1"/>
  </r>
  <r>
    <s v="ORD102795"/>
    <x v="308"/>
    <x v="1916"/>
    <s v="Mumbai"/>
    <x v="3"/>
    <n v="400093"/>
    <s v="MED017"/>
    <x v="1"/>
    <x v="1"/>
    <s v="Abbott"/>
    <s v="No"/>
    <n v="4"/>
    <n v="127.47"/>
    <n v="0"/>
    <n v="5"/>
    <x v="1"/>
    <x v="3"/>
    <n v="1"/>
    <x v="2794"/>
    <n v="1"/>
    <n v="509.88"/>
    <n v="0"/>
    <n v="509.88"/>
    <n v="25.494"/>
    <n v="535.37400000000002"/>
    <n v="1"/>
  </r>
  <r>
    <s v="ORD102796"/>
    <x v="20"/>
    <x v="1140"/>
    <s v="Noida"/>
    <x v="9"/>
    <n v="201303"/>
    <s v="MED026"/>
    <x v="20"/>
    <x v="9"/>
    <s v="Cipla"/>
    <s v="No"/>
    <n v="2"/>
    <n v="176.02"/>
    <n v="10"/>
    <n v="5"/>
    <x v="3"/>
    <x v="1"/>
    <n v="1"/>
    <x v="2795"/>
    <n v="1"/>
    <n v="352.04"/>
    <n v="35.204000000000001"/>
    <n v="316.83600000000001"/>
    <n v="15.841800000000001"/>
    <n v="332.67779999999999"/>
    <n v="4"/>
  </r>
  <r>
    <s v="ORD102797"/>
    <x v="537"/>
    <x v="1917"/>
    <s v="Lucknow"/>
    <x v="9"/>
    <n v="226016"/>
    <s v="MED029"/>
    <x v="10"/>
    <x v="8"/>
    <s v="Sun Pharma"/>
    <s v="Yes"/>
    <n v="2"/>
    <n v="99.35"/>
    <n v="10"/>
    <n v="12"/>
    <x v="1"/>
    <x v="1"/>
    <n v="1"/>
    <x v="2796"/>
    <n v="1"/>
    <n v="198.7"/>
    <n v="19.87"/>
    <n v="178.82999999999998"/>
    <n v="21.459600000000002"/>
    <n v="200.28959999999998"/>
    <n v="3"/>
  </r>
  <r>
    <s v="ORD102798"/>
    <x v="609"/>
    <x v="264"/>
    <s v="Noida"/>
    <x v="9"/>
    <n v="201301"/>
    <s v="MED028"/>
    <x v="3"/>
    <x v="3"/>
    <s v="Abbott"/>
    <s v="No"/>
    <n v="1"/>
    <n v="123.36"/>
    <n v="15"/>
    <n v="18"/>
    <x v="2"/>
    <x v="1"/>
    <n v="1"/>
    <x v="2797"/>
    <n v="1"/>
    <n v="123.36"/>
    <n v="18.504000000000001"/>
    <n v="104.85599999999999"/>
    <n v="18.874079999999999"/>
    <n v="123.73007999999999"/>
    <n v="5"/>
  </r>
  <r>
    <s v="ORD102799"/>
    <x v="197"/>
    <x v="1662"/>
    <s v="Surat"/>
    <x v="6"/>
    <n v="395017"/>
    <s v="MED018"/>
    <x v="14"/>
    <x v="8"/>
    <s v="Mankind"/>
    <s v="No"/>
    <n v="2"/>
    <n v="121.09"/>
    <n v="0"/>
    <n v="12"/>
    <x v="1"/>
    <x v="1"/>
    <n v="1"/>
    <x v="2798"/>
    <n v="1"/>
    <n v="242.18"/>
    <n v="0"/>
    <n v="242.18"/>
    <n v="29.061599999999999"/>
    <n v="271.24160000000001"/>
    <n v="1"/>
  </r>
  <r>
    <s v="ORD102800"/>
    <x v="665"/>
    <x v="1918"/>
    <s v="Chennai"/>
    <x v="7"/>
    <n v="600096"/>
    <s v="MED001"/>
    <x v="2"/>
    <x v="2"/>
    <s v="Cipla"/>
    <s v="No"/>
    <n v="2"/>
    <n v="29.79"/>
    <n v="5"/>
    <n v="5"/>
    <x v="1"/>
    <x v="1"/>
    <n v="1"/>
    <x v="2799"/>
    <n v="1"/>
    <n v="59.58"/>
    <n v="2.9789999999999996"/>
    <n v="56.600999999999999"/>
    <n v="2.83005"/>
    <n v="59.431049999999999"/>
    <n v="1"/>
  </r>
  <r>
    <s v="ORD102801"/>
    <x v="269"/>
    <x v="539"/>
    <s v="Kolkata"/>
    <x v="10"/>
    <n v="700029"/>
    <s v="MED023"/>
    <x v="8"/>
    <x v="7"/>
    <s v="Lacto Calamine"/>
    <s v="No"/>
    <n v="3"/>
    <n v="319.14"/>
    <n v="0"/>
    <n v="5"/>
    <x v="5"/>
    <x v="1"/>
    <n v="1"/>
    <x v="2800"/>
    <n v="1"/>
    <n v="957.42"/>
    <n v="0"/>
    <n v="957.42"/>
    <n v="47.870999999999995"/>
    <n v="1005.2909999999999"/>
    <n v="3"/>
  </r>
  <r>
    <s v="ORD102802"/>
    <x v="101"/>
    <x v="1919"/>
    <s v="Gurugram"/>
    <x v="11"/>
    <n v="122001"/>
    <s v="MED020"/>
    <x v="4"/>
    <x v="4"/>
    <s v="Dr. Reddy's"/>
    <s v="Yes"/>
    <n v="1"/>
    <n v="57.24"/>
    <n v="0"/>
    <n v="5"/>
    <x v="0"/>
    <x v="2"/>
    <n v="1"/>
    <x v="2801"/>
    <n v="1"/>
    <n v="57.24"/>
    <n v="0"/>
    <n v="57.24"/>
    <n v="2.8620000000000001"/>
    <n v="60.102000000000004"/>
    <n v="1"/>
  </r>
  <r>
    <s v="ORD102802"/>
    <x v="275"/>
    <x v="1920"/>
    <s v="Noida"/>
    <x v="9"/>
    <n v="201301"/>
    <s v="MED004"/>
    <x v="5"/>
    <x v="5"/>
    <s v="Sun Pharma"/>
    <s v="Yes"/>
    <n v="3"/>
    <n v="102.28"/>
    <n v="0"/>
    <n v="5"/>
    <x v="4"/>
    <x v="3"/>
    <n v="1"/>
    <x v="2802"/>
    <n v="1"/>
    <n v="306.84000000000003"/>
    <n v="0"/>
    <n v="306.84000000000003"/>
    <n v="15.342000000000002"/>
    <n v="322.18200000000002"/>
    <n v="2"/>
  </r>
  <r>
    <s v="ORD102804"/>
    <x v="490"/>
    <x v="835"/>
    <s v="Lucknow"/>
    <x v="9"/>
    <n v="226010"/>
    <s v="MED026"/>
    <x v="20"/>
    <x v="9"/>
    <s v="Cipla"/>
    <s v="No"/>
    <n v="1"/>
    <n v="167.79"/>
    <n v="0"/>
    <n v="5"/>
    <x v="5"/>
    <x v="1"/>
    <n v="1"/>
    <x v="2803"/>
    <n v="1"/>
    <n v="167.79"/>
    <n v="0"/>
    <n v="167.79"/>
    <n v="8.3895"/>
    <n v="176.17949999999999"/>
    <n v="2"/>
  </r>
  <r>
    <s v="ORD102805"/>
    <x v="711"/>
    <x v="1828"/>
    <s v="Jaipur"/>
    <x v="5"/>
    <n v="302033"/>
    <s v="MED024"/>
    <x v="0"/>
    <x v="0"/>
    <s v="Abbott"/>
    <s v="No"/>
    <n v="1"/>
    <n v="148"/>
    <n v="0"/>
    <n v="12"/>
    <x v="3"/>
    <x v="1"/>
    <n v="1"/>
    <x v="2804"/>
    <n v="1"/>
    <n v="148"/>
    <n v="0"/>
    <n v="148"/>
    <n v="17.760000000000002"/>
    <n v="165.76"/>
    <n v="3"/>
  </r>
  <r>
    <s v="ORD102806"/>
    <x v="602"/>
    <x v="1921"/>
    <s v="Pune"/>
    <x v="3"/>
    <n v="411001"/>
    <s v="MED020"/>
    <x v="4"/>
    <x v="4"/>
    <s v="Dr. Reddy's"/>
    <s v="Yes"/>
    <n v="1"/>
    <n v="54.57"/>
    <n v="10"/>
    <n v="12"/>
    <x v="4"/>
    <x v="1"/>
    <n v="1"/>
    <x v="2805"/>
    <n v="1"/>
    <n v="54.57"/>
    <n v="5.4570000000000007"/>
    <n v="49.113"/>
    <n v="5.8935599999999999"/>
    <n v="55.00656"/>
    <n v="2"/>
  </r>
  <r>
    <s v="ORD102807"/>
    <x v="614"/>
    <x v="717"/>
    <s v="Bengaluru"/>
    <x v="8"/>
    <n v="560034"/>
    <s v="MED006"/>
    <x v="18"/>
    <x v="10"/>
    <s v="USV"/>
    <s v="Yes"/>
    <n v="2"/>
    <n v="50.69"/>
    <n v="10"/>
    <n v="12"/>
    <x v="1"/>
    <x v="2"/>
    <n v="1"/>
    <x v="2806"/>
    <n v="1"/>
    <n v="101.38"/>
    <n v="10.138"/>
    <n v="91.24199999999999"/>
    <n v="10.94904"/>
    <n v="102.19103999999999"/>
    <n v="1"/>
  </r>
  <r>
    <s v="ORD102807"/>
    <x v="365"/>
    <x v="91"/>
    <s v="Lucknow"/>
    <x v="9"/>
    <n v="226021"/>
    <s v="MED019"/>
    <x v="26"/>
    <x v="8"/>
    <s v="Cipla"/>
    <s v="No"/>
    <n v="1"/>
    <n v="133.54"/>
    <n v="20"/>
    <n v="5"/>
    <x v="4"/>
    <x v="3"/>
    <n v="1"/>
    <x v="2807"/>
    <n v="1"/>
    <n v="133.54"/>
    <n v="26.707999999999998"/>
    <n v="106.83199999999999"/>
    <n v="5.3415999999999997"/>
    <n v="112.17359999999999"/>
    <n v="1"/>
  </r>
  <r>
    <s v="ORD102809"/>
    <x v="211"/>
    <x v="1922"/>
    <s v="Chennai"/>
    <x v="7"/>
    <n v="600040"/>
    <s v="MED005"/>
    <x v="11"/>
    <x v="5"/>
    <s v="Cipla"/>
    <s v="Yes"/>
    <n v="2"/>
    <n v="96.14"/>
    <n v="10"/>
    <n v="18"/>
    <x v="4"/>
    <x v="1"/>
    <n v="1"/>
    <x v="2808"/>
    <n v="1"/>
    <n v="192.28"/>
    <n v="19.227999999999998"/>
    <n v="173.05199999999999"/>
    <n v="31.149359999999998"/>
    <n v="204.20135999999999"/>
    <n v="1"/>
  </r>
  <r>
    <s v="ORD102810"/>
    <x v="123"/>
    <x v="361"/>
    <s v="Surat"/>
    <x v="6"/>
    <n v="395017"/>
    <s v="MED010"/>
    <x v="13"/>
    <x v="1"/>
    <s v="Sun Pharma"/>
    <s v="Yes"/>
    <n v="1"/>
    <n v="66.3"/>
    <n v="5"/>
    <n v="12"/>
    <x v="2"/>
    <x v="1"/>
    <n v="1"/>
    <x v="2809"/>
    <n v="1"/>
    <n v="66.3"/>
    <n v="3.3149999999999999"/>
    <n v="62.984999999999999"/>
    <n v="7.5581999999999994"/>
    <n v="70.543199999999999"/>
    <n v="2"/>
  </r>
  <r>
    <s v="ORD102811"/>
    <x v="47"/>
    <x v="1923"/>
    <s v="Gurugram"/>
    <x v="11"/>
    <n v="122002"/>
    <s v="MED028"/>
    <x v="3"/>
    <x v="3"/>
    <s v="Abbott"/>
    <s v="No"/>
    <n v="1"/>
    <n v="113.76"/>
    <n v="10"/>
    <n v="5"/>
    <x v="3"/>
    <x v="0"/>
    <n v="1"/>
    <x v="2810"/>
    <n v="1"/>
    <n v="113.76"/>
    <n v="11.376000000000001"/>
    <n v="102.384"/>
    <n v="5.1192000000000002"/>
    <n v="107.50320000000001"/>
    <n v="1"/>
  </r>
  <r>
    <s v="ORD102812"/>
    <x v="227"/>
    <x v="1924"/>
    <s v="Indore"/>
    <x v="2"/>
    <n v="452016"/>
    <s v="MED007"/>
    <x v="15"/>
    <x v="10"/>
    <s v="Sanofi"/>
    <s v="Yes"/>
    <n v="3"/>
    <n v="79.61"/>
    <n v="15"/>
    <n v="18"/>
    <x v="2"/>
    <x v="3"/>
    <n v="1"/>
    <x v="2811"/>
    <n v="1"/>
    <n v="238.82999999999998"/>
    <n v="35.8245"/>
    <n v="203.00549999999998"/>
    <n v="36.540989999999994"/>
    <n v="239.54648999999998"/>
    <n v="1"/>
  </r>
  <r>
    <s v="ORD102813"/>
    <x v="281"/>
    <x v="1925"/>
    <s v="Ahmedabad"/>
    <x v="6"/>
    <n v="380015"/>
    <s v="MED007"/>
    <x v="15"/>
    <x v="10"/>
    <s v="Sanofi"/>
    <s v="Yes"/>
    <n v="1"/>
    <n v="82.16"/>
    <n v="5"/>
    <n v="5"/>
    <x v="0"/>
    <x v="3"/>
    <n v="1"/>
    <x v="2812"/>
    <n v="1"/>
    <n v="82.16"/>
    <n v="4.1079999999999997"/>
    <n v="78.051999999999992"/>
    <n v="3.9026000000000001"/>
    <n v="81.954599999999999"/>
    <n v="0"/>
  </r>
  <r>
    <s v="ORD102814"/>
    <x v="548"/>
    <x v="1063"/>
    <s v="Chandigarh"/>
    <x v="4"/>
    <n v="160022"/>
    <s v="MED029"/>
    <x v="10"/>
    <x v="8"/>
    <s v="Sun Pharma"/>
    <s v="Yes"/>
    <n v="3"/>
    <n v="91.75"/>
    <n v="0"/>
    <n v="5"/>
    <x v="4"/>
    <x v="1"/>
    <n v="1"/>
    <x v="2813"/>
    <n v="1"/>
    <n v="275.25"/>
    <n v="0"/>
    <n v="275.25"/>
    <n v="13.762499999999999"/>
    <n v="289.01249999999999"/>
    <n v="2"/>
  </r>
  <r>
    <s v="ORD102815"/>
    <x v="288"/>
    <x v="1926"/>
    <s v="Gurugram"/>
    <x v="11"/>
    <n v="122002"/>
    <s v="MED016"/>
    <x v="17"/>
    <x v="11"/>
    <s v="Emcure"/>
    <s v="No"/>
    <n v="4"/>
    <n v="93.01"/>
    <n v="5"/>
    <n v="5"/>
    <x v="3"/>
    <x v="3"/>
    <n v="1"/>
    <x v="2814"/>
    <n v="1"/>
    <n v="372.04"/>
    <n v="18.602"/>
    <n v="353.43800000000005"/>
    <n v="17.671900000000004"/>
    <n v="371.10990000000004"/>
    <n v="1"/>
  </r>
  <r>
    <s v="ORD102816"/>
    <x v="275"/>
    <x v="552"/>
    <s v="Pune"/>
    <x v="3"/>
    <n v="411014"/>
    <s v="MED002"/>
    <x v="22"/>
    <x v="2"/>
    <s v="Micro Labs"/>
    <s v="No"/>
    <n v="1"/>
    <n v="28.79"/>
    <n v="0"/>
    <n v="5"/>
    <x v="4"/>
    <x v="1"/>
    <n v="1"/>
    <x v="2815"/>
    <n v="1"/>
    <n v="28.79"/>
    <n v="0"/>
    <n v="28.79"/>
    <n v="1.4394999999999998"/>
    <n v="30.229499999999998"/>
    <n v="3"/>
  </r>
  <r>
    <s v="ORD102817"/>
    <x v="85"/>
    <x v="494"/>
    <s v="Mumbai"/>
    <x v="3"/>
    <n v="400093"/>
    <s v="MED012"/>
    <x v="29"/>
    <x v="3"/>
    <s v="Mankind"/>
    <s v="No"/>
    <n v="5"/>
    <n v="116.11"/>
    <n v="15"/>
    <n v="5"/>
    <x v="4"/>
    <x v="1"/>
    <n v="1"/>
    <x v="2816"/>
    <n v="1"/>
    <n v="580.54999999999995"/>
    <n v="87.082499999999996"/>
    <n v="493.46749999999997"/>
    <n v="24.673374999999997"/>
    <n v="518.14087499999994"/>
    <n v="1"/>
  </r>
  <r>
    <s v="ORD102818"/>
    <x v="554"/>
    <x v="822"/>
    <s v="Indore"/>
    <x v="2"/>
    <n v="452001"/>
    <s v="MED022"/>
    <x v="25"/>
    <x v="7"/>
    <s v="Himalaya"/>
    <s v="No"/>
    <n v="2"/>
    <n v="198.71"/>
    <n v="5"/>
    <n v="5"/>
    <x v="5"/>
    <x v="1"/>
    <n v="1"/>
    <x v="2817"/>
    <n v="1"/>
    <n v="397.42"/>
    <n v="19.871000000000002"/>
    <n v="377.54900000000004"/>
    <n v="18.87745"/>
    <n v="396.42645000000005"/>
    <n v="4"/>
  </r>
  <r>
    <s v="ORD102819"/>
    <x v="620"/>
    <x v="574"/>
    <s v="Bengaluru"/>
    <x v="8"/>
    <n v="560100"/>
    <s v="MED011"/>
    <x v="23"/>
    <x v="1"/>
    <s v="Cipla"/>
    <s v="No"/>
    <n v="1"/>
    <n v="27.41"/>
    <n v="0"/>
    <n v="12"/>
    <x v="0"/>
    <x v="1"/>
    <n v="1"/>
    <x v="2818"/>
    <n v="1"/>
    <n v="27.41"/>
    <n v="0"/>
    <n v="27.41"/>
    <n v="3.2892000000000001"/>
    <n v="30.699200000000001"/>
    <n v="2"/>
  </r>
  <r>
    <s v="ORD102820"/>
    <x v="88"/>
    <x v="930"/>
    <s v="Pune"/>
    <x v="3"/>
    <n v="411001"/>
    <s v="MED023"/>
    <x v="8"/>
    <x v="7"/>
    <s v="Lacto Calamine"/>
    <s v="No"/>
    <n v="3"/>
    <n v="321.99"/>
    <n v="5"/>
    <n v="5"/>
    <x v="5"/>
    <x v="3"/>
    <n v="1"/>
    <x v="2819"/>
    <n v="1"/>
    <n v="965.97"/>
    <n v="48.298500000000004"/>
    <n v="917.67150000000004"/>
    <n v="45.883575"/>
    <n v="963.55507499999999"/>
    <n v="3"/>
  </r>
  <r>
    <s v="ORD102820"/>
    <x v="370"/>
    <x v="1868"/>
    <s v="Indore"/>
    <x v="2"/>
    <n v="452018"/>
    <s v="MED025"/>
    <x v="27"/>
    <x v="0"/>
    <s v="Blue Cross"/>
    <s v="Yes"/>
    <n v="1"/>
    <n v="65.91"/>
    <n v="0"/>
    <n v="12"/>
    <x v="2"/>
    <x v="1"/>
    <n v="1"/>
    <x v="2820"/>
    <n v="1"/>
    <n v="65.91"/>
    <n v="0"/>
    <n v="65.91"/>
    <n v="7.9091999999999993"/>
    <n v="73.819199999999995"/>
    <n v="1"/>
  </r>
  <r>
    <s v="ORD102822"/>
    <x v="632"/>
    <x v="1927"/>
    <s v="Bengaluru"/>
    <x v="8"/>
    <n v="560066"/>
    <s v="MED009"/>
    <x v="21"/>
    <x v="6"/>
    <s v="Glenmark"/>
    <s v="Yes"/>
    <n v="1"/>
    <n v="77.849999999999994"/>
    <n v="10"/>
    <n v="5"/>
    <x v="2"/>
    <x v="1"/>
    <n v="1"/>
    <x v="2821"/>
    <n v="1"/>
    <n v="77.849999999999994"/>
    <n v="7.7850000000000001"/>
    <n v="70.064999999999998"/>
    <n v="3.50325"/>
    <n v="73.568249999999992"/>
    <n v="1"/>
  </r>
  <r>
    <s v="ORD102823"/>
    <x v="217"/>
    <x v="738"/>
    <s v="Pune"/>
    <x v="3"/>
    <n v="411001"/>
    <s v="MED029"/>
    <x v="10"/>
    <x v="8"/>
    <s v="Sun Pharma"/>
    <s v="Yes"/>
    <n v="5"/>
    <n v="97.69"/>
    <n v="5"/>
    <n v="5"/>
    <x v="1"/>
    <x v="0"/>
    <n v="1"/>
    <x v="2822"/>
    <n v="1"/>
    <n v="488.45"/>
    <n v="24.422499999999999"/>
    <n v="464.02749999999997"/>
    <n v="23.201374999999999"/>
    <n v="487.22887499999996"/>
    <n v="1"/>
  </r>
  <r>
    <s v="ORD102824"/>
    <x v="218"/>
    <x v="1928"/>
    <s v="Chennai"/>
    <x v="7"/>
    <n v="600040"/>
    <s v="MED005"/>
    <x v="11"/>
    <x v="5"/>
    <s v="Cipla"/>
    <s v="Yes"/>
    <n v="1"/>
    <n v="99.17"/>
    <n v="10"/>
    <n v="12"/>
    <x v="3"/>
    <x v="0"/>
    <n v="1"/>
    <x v="2823"/>
    <n v="1"/>
    <n v="99.17"/>
    <n v="9.9169999999999998"/>
    <n v="89.253"/>
    <n v="10.710360000000001"/>
    <n v="99.963359999999994"/>
    <n v="2"/>
  </r>
  <r>
    <s v="ORD102825"/>
    <x v="354"/>
    <x v="1929"/>
    <s v="Chennai"/>
    <x v="7"/>
    <n v="600001"/>
    <s v="MED007"/>
    <x v="15"/>
    <x v="10"/>
    <s v="Sanofi"/>
    <s v="Yes"/>
    <n v="2"/>
    <n v="80.03"/>
    <n v="5"/>
    <n v="12"/>
    <x v="3"/>
    <x v="1"/>
    <n v="1"/>
    <x v="2824"/>
    <n v="1"/>
    <n v="160.06"/>
    <n v="8.0030000000000001"/>
    <n v="152.05700000000002"/>
    <n v="18.246840000000002"/>
    <n v="170.30384000000001"/>
    <n v="1"/>
  </r>
  <r>
    <s v="ORD102825"/>
    <x v="393"/>
    <x v="1930"/>
    <s v="Gurugram"/>
    <x v="11"/>
    <n v="122018"/>
    <s v="MED025"/>
    <x v="27"/>
    <x v="0"/>
    <s v="Blue Cross"/>
    <s v="Yes"/>
    <n v="1"/>
    <n v="58.89"/>
    <n v="0"/>
    <n v="5"/>
    <x v="2"/>
    <x v="3"/>
    <n v="1"/>
    <x v="2825"/>
    <n v="1"/>
    <n v="58.89"/>
    <n v="0"/>
    <n v="58.89"/>
    <n v="2.9444999999999997"/>
    <n v="61.834499999999998"/>
    <n v="1"/>
  </r>
  <r>
    <s v="ORD102827"/>
    <x v="641"/>
    <x v="1189"/>
    <s v="Jaipur"/>
    <x v="5"/>
    <n v="302001"/>
    <s v="MED004"/>
    <x v="5"/>
    <x v="5"/>
    <s v="Sun Pharma"/>
    <s v="Yes"/>
    <n v="2"/>
    <n v="102.95"/>
    <n v="5"/>
    <n v="12"/>
    <x v="1"/>
    <x v="1"/>
    <n v="1"/>
    <x v="2826"/>
    <n v="1"/>
    <n v="205.9"/>
    <n v="10.295"/>
    <n v="195.60500000000002"/>
    <n v="23.472600000000003"/>
    <n v="219.07760000000002"/>
    <n v="5"/>
  </r>
  <r>
    <s v="ORD102828"/>
    <x v="675"/>
    <x v="1052"/>
    <s v="Jaipur"/>
    <x v="5"/>
    <n v="302019"/>
    <s v="MED016"/>
    <x v="17"/>
    <x v="11"/>
    <s v="Emcure"/>
    <s v="No"/>
    <n v="2"/>
    <n v="113.2"/>
    <n v="0"/>
    <n v="18"/>
    <x v="1"/>
    <x v="1"/>
    <n v="1"/>
    <x v="2827"/>
    <n v="1"/>
    <n v="226.4"/>
    <n v="0"/>
    <n v="226.4"/>
    <n v="40.752000000000002"/>
    <n v="267.15199999999999"/>
    <n v="2"/>
  </r>
  <r>
    <s v="ORD102829"/>
    <x v="631"/>
    <x v="1931"/>
    <s v="Chandigarh"/>
    <x v="4"/>
    <n v="160017"/>
    <s v="MED019"/>
    <x v="26"/>
    <x v="8"/>
    <s v="Cipla"/>
    <s v="No"/>
    <n v="1"/>
    <n v="172.23"/>
    <n v="10"/>
    <n v="12"/>
    <x v="1"/>
    <x v="3"/>
    <n v="1"/>
    <x v="2828"/>
    <n v="1"/>
    <n v="172.23"/>
    <n v="17.222999999999999"/>
    <n v="155.00700000000001"/>
    <n v="18.600840000000002"/>
    <n v="173.60784000000001"/>
    <n v="0"/>
  </r>
  <r>
    <s v="ORD102830"/>
    <x v="268"/>
    <x v="1932"/>
    <s v="Ahmedabad"/>
    <x v="6"/>
    <n v="380061"/>
    <s v="MED005"/>
    <x v="11"/>
    <x v="5"/>
    <s v="Cipla"/>
    <s v="Yes"/>
    <n v="2"/>
    <n v="87.62"/>
    <n v="0"/>
    <n v="18"/>
    <x v="0"/>
    <x v="1"/>
    <n v="1"/>
    <x v="2829"/>
    <n v="1"/>
    <n v="175.24"/>
    <n v="0"/>
    <n v="175.24"/>
    <n v="31.543200000000002"/>
    <n v="206.78320000000002"/>
    <n v="2"/>
  </r>
  <r>
    <s v="ORD102831"/>
    <x v="409"/>
    <x v="1933"/>
    <s v="Ahmedabad"/>
    <x v="6"/>
    <n v="380001"/>
    <s v="MED007"/>
    <x v="15"/>
    <x v="10"/>
    <s v="Sanofi"/>
    <s v="Yes"/>
    <n v="1"/>
    <n v="71.73"/>
    <n v="5"/>
    <n v="5"/>
    <x v="5"/>
    <x v="1"/>
    <n v="1"/>
    <x v="2830"/>
    <n v="1"/>
    <n v="71.73"/>
    <n v="3.5865000000000005"/>
    <n v="68.143500000000003"/>
    <n v="3.4071750000000005"/>
    <n v="71.550674999999998"/>
    <n v="1"/>
  </r>
  <r>
    <s v="ORD102831"/>
    <x v="331"/>
    <x v="76"/>
    <s v="Ahmedabad"/>
    <x v="6"/>
    <n v="380054"/>
    <s v="MED029"/>
    <x v="10"/>
    <x v="8"/>
    <s v="Sun Pharma"/>
    <s v="Yes"/>
    <n v="2"/>
    <n v="102.07"/>
    <n v="10"/>
    <n v="12"/>
    <x v="0"/>
    <x v="1"/>
    <n v="1"/>
    <x v="2831"/>
    <n v="1"/>
    <n v="204.14"/>
    <n v="20.413999999999998"/>
    <n v="183.726"/>
    <n v="22.04712"/>
    <n v="205.77312000000001"/>
    <n v="3"/>
  </r>
  <r>
    <s v="ORD102833"/>
    <x v="642"/>
    <x v="1934"/>
    <s v="Jaipur"/>
    <x v="5"/>
    <n v="302019"/>
    <s v="MED007"/>
    <x v="15"/>
    <x v="10"/>
    <s v="Sanofi"/>
    <s v="Yes"/>
    <n v="1"/>
    <n v="84.06"/>
    <n v="5"/>
    <n v="12"/>
    <x v="5"/>
    <x v="1"/>
    <n v="1"/>
    <x v="2832"/>
    <n v="1"/>
    <n v="84.06"/>
    <n v="4.2030000000000003"/>
    <n v="79.856999999999999"/>
    <n v="9.5828399999999991"/>
    <n v="89.439840000000004"/>
    <n v="3"/>
  </r>
  <r>
    <s v="ORD102834"/>
    <x v="54"/>
    <x v="1935"/>
    <s v="Jaipur"/>
    <x v="5"/>
    <n v="302021"/>
    <s v="MED024"/>
    <x v="0"/>
    <x v="0"/>
    <s v="Abbott"/>
    <s v="No"/>
    <n v="1"/>
    <n v="132.38"/>
    <n v="15"/>
    <n v="5"/>
    <x v="0"/>
    <x v="1"/>
    <n v="1"/>
    <x v="2833"/>
    <n v="1"/>
    <n v="132.38"/>
    <n v="19.856999999999999"/>
    <n v="112.523"/>
    <n v="5.62615"/>
    <n v="118.14914999999999"/>
    <n v="2"/>
  </r>
  <r>
    <s v="ORD102835"/>
    <x v="34"/>
    <x v="1041"/>
    <s v="Delhi"/>
    <x v="0"/>
    <n v="110029"/>
    <s v="MED012"/>
    <x v="29"/>
    <x v="3"/>
    <s v="Mankind"/>
    <s v="No"/>
    <n v="2"/>
    <n v="131.38"/>
    <n v="10"/>
    <n v="5"/>
    <x v="2"/>
    <x v="1"/>
    <n v="1"/>
    <x v="2834"/>
    <n v="1"/>
    <n v="262.76"/>
    <n v="26.276"/>
    <n v="236.48399999999998"/>
    <n v="11.824199999999998"/>
    <n v="248.30819999999997"/>
    <n v="2"/>
  </r>
  <r>
    <s v="ORD102836"/>
    <x v="361"/>
    <x v="253"/>
    <s v="Ahmedabad"/>
    <x v="6"/>
    <n v="380054"/>
    <s v="MED007"/>
    <x v="15"/>
    <x v="10"/>
    <s v="Sanofi"/>
    <s v="Yes"/>
    <n v="2"/>
    <n v="68.97"/>
    <n v="10"/>
    <n v="5"/>
    <x v="5"/>
    <x v="2"/>
    <n v="1"/>
    <x v="2835"/>
    <n v="1"/>
    <n v="137.94"/>
    <n v="13.794"/>
    <n v="124.146"/>
    <n v="6.2073"/>
    <n v="130.35329999999999"/>
    <n v="3"/>
  </r>
  <r>
    <s v="ORD102837"/>
    <x v="254"/>
    <x v="1216"/>
    <s v="Gurugram"/>
    <x v="11"/>
    <n v="122002"/>
    <s v="MED016"/>
    <x v="17"/>
    <x v="11"/>
    <s v="Emcure"/>
    <s v="No"/>
    <n v="2"/>
    <n v="106.07"/>
    <n v="0"/>
    <n v="18"/>
    <x v="0"/>
    <x v="0"/>
    <n v="1"/>
    <x v="2836"/>
    <n v="1"/>
    <n v="212.14"/>
    <n v="0"/>
    <n v="212.14"/>
    <n v="38.185199999999995"/>
    <n v="250.3252"/>
    <n v="1"/>
  </r>
  <r>
    <s v="ORD102838"/>
    <x v="187"/>
    <x v="1936"/>
    <s v="Mumbai"/>
    <x v="3"/>
    <n v="400093"/>
    <s v="MED019"/>
    <x v="26"/>
    <x v="8"/>
    <s v="Cipla"/>
    <s v="No"/>
    <n v="3"/>
    <n v="166.01"/>
    <n v="0"/>
    <n v="5"/>
    <x v="1"/>
    <x v="1"/>
    <n v="1"/>
    <x v="2837"/>
    <n v="1"/>
    <n v="498.03"/>
    <n v="0"/>
    <n v="498.03"/>
    <n v="24.901499999999995"/>
    <n v="522.93149999999991"/>
    <n v="2"/>
  </r>
  <r>
    <s v="ORD102838"/>
    <x v="243"/>
    <x v="1289"/>
    <s v="Chennai"/>
    <x v="7"/>
    <n v="600040"/>
    <s v="MED022"/>
    <x v="25"/>
    <x v="7"/>
    <s v="Himalaya"/>
    <s v="No"/>
    <n v="1"/>
    <n v="199.07"/>
    <n v="15"/>
    <n v="5"/>
    <x v="4"/>
    <x v="1"/>
    <n v="1"/>
    <x v="2838"/>
    <n v="1"/>
    <n v="199.07"/>
    <n v="29.860499999999998"/>
    <n v="169.20949999999999"/>
    <n v="8.4604749999999989"/>
    <n v="177.66997499999999"/>
    <n v="5"/>
  </r>
  <r>
    <s v="ORD102840"/>
    <x v="537"/>
    <x v="41"/>
    <s v="Lucknow"/>
    <x v="9"/>
    <n v="226024"/>
    <s v="MED002"/>
    <x v="22"/>
    <x v="2"/>
    <s v="Micro Labs"/>
    <s v="No"/>
    <n v="2"/>
    <n v="34.590000000000003"/>
    <n v="0"/>
    <n v="12"/>
    <x v="5"/>
    <x v="1"/>
    <n v="1"/>
    <x v="2839"/>
    <n v="1"/>
    <n v="69.180000000000007"/>
    <n v="0"/>
    <n v="69.180000000000007"/>
    <n v="8.3016000000000005"/>
    <n v="77.481600000000014"/>
    <n v="3"/>
  </r>
  <r>
    <s v="ORD102841"/>
    <x v="518"/>
    <x v="455"/>
    <s v="Chandigarh"/>
    <x v="4"/>
    <n v="160001"/>
    <s v="MED015"/>
    <x v="24"/>
    <x v="11"/>
    <s v="Abbott"/>
    <s v="No"/>
    <n v="1"/>
    <n v="48.85"/>
    <n v="0"/>
    <n v="12"/>
    <x v="1"/>
    <x v="1"/>
    <n v="1"/>
    <x v="2840"/>
    <n v="1"/>
    <n v="48.85"/>
    <n v="0"/>
    <n v="48.85"/>
    <n v="5.8620000000000001"/>
    <n v="54.712000000000003"/>
    <n v="4"/>
  </r>
  <r>
    <s v="ORD102841"/>
    <x v="130"/>
    <x v="1063"/>
    <s v="Jaipur"/>
    <x v="5"/>
    <n v="302019"/>
    <s v="MED008"/>
    <x v="7"/>
    <x v="6"/>
    <s v="Zydus"/>
    <s v="Yes"/>
    <n v="3"/>
    <n v="55.56"/>
    <n v="0"/>
    <n v="5"/>
    <x v="2"/>
    <x v="2"/>
    <n v="1"/>
    <x v="2841"/>
    <n v="1"/>
    <n v="166.68"/>
    <n v="0"/>
    <n v="166.68"/>
    <n v="8.3340000000000014"/>
    <n v="175.01400000000001"/>
    <n v="2"/>
  </r>
  <r>
    <s v="ORD102843"/>
    <x v="248"/>
    <x v="1937"/>
    <s v="Surat"/>
    <x v="6"/>
    <n v="395001"/>
    <s v="MED008"/>
    <x v="7"/>
    <x v="6"/>
    <s v="Zydus"/>
    <s v="Yes"/>
    <n v="6"/>
    <n v="62.79"/>
    <n v="20"/>
    <n v="5"/>
    <x v="1"/>
    <x v="0"/>
    <n v="1"/>
    <x v="2842"/>
    <n v="1"/>
    <n v="376.74"/>
    <n v="75.347999999999999"/>
    <n v="301.392"/>
    <n v="15.069600000000001"/>
    <n v="316.46159999999998"/>
    <n v="1"/>
  </r>
  <r>
    <s v="ORD102844"/>
    <x v="529"/>
    <x v="1938"/>
    <s v="Gurugram"/>
    <x v="11"/>
    <n v="122001"/>
    <s v="MED013"/>
    <x v="16"/>
    <x v="3"/>
    <s v="Himalaya"/>
    <s v="No"/>
    <n v="1"/>
    <n v="167.55"/>
    <n v="10"/>
    <n v="5"/>
    <x v="5"/>
    <x v="0"/>
    <n v="1"/>
    <x v="2843"/>
    <n v="1"/>
    <n v="167.55"/>
    <n v="16.754999999999999"/>
    <n v="150.79500000000002"/>
    <n v="7.5397500000000015"/>
    <n v="158.33475000000001"/>
    <n v="3"/>
  </r>
  <r>
    <s v="ORD102845"/>
    <x v="704"/>
    <x v="1083"/>
    <s v="Ahmedabad"/>
    <x v="6"/>
    <n v="380015"/>
    <s v="MED025"/>
    <x v="27"/>
    <x v="0"/>
    <s v="Blue Cross"/>
    <s v="Yes"/>
    <n v="1"/>
    <n v="64.290000000000006"/>
    <n v="0"/>
    <n v="5"/>
    <x v="0"/>
    <x v="1"/>
    <n v="1"/>
    <x v="2844"/>
    <n v="1"/>
    <n v="64.290000000000006"/>
    <n v="0"/>
    <n v="64.290000000000006"/>
    <n v="3.2145000000000006"/>
    <n v="67.504500000000007"/>
    <n v="2"/>
  </r>
  <r>
    <s v="ORD102846"/>
    <x v="195"/>
    <x v="173"/>
    <s v="Pune"/>
    <x v="3"/>
    <n v="411014"/>
    <s v="MED013"/>
    <x v="16"/>
    <x v="3"/>
    <s v="Himalaya"/>
    <s v="No"/>
    <n v="3"/>
    <n v="160.31"/>
    <n v="10"/>
    <n v="5"/>
    <x v="4"/>
    <x v="1"/>
    <n v="1"/>
    <x v="2845"/>
    <n v="1"/>
    <n v="480.93"/>
    <n v="48.093000000000004"/>
    <n v="432.83699999999999"/>
    <n v="21.641849999999998"/>
    <n v="454.47884999999997"/>
    <n v="3"/>
  </r>
  <r>
    <s v="ORD102847"/>
    <x v="212"/>
    <x v="1750"/>
    <s v="Noida"/>
    <x v="9"/>
    <n v="201303"/>
    <s v="MED002"/>
    <x v="22"/>
    <x v="2"/>
    <s v="Micro Labs"/>
    <s v="No"/>
    <n v="3"/>
    <n v="29.04"/>
    <n v="5"/>
    <n v="18"/>
    <x v="5"/>
    <x v="1"/>
    <n v="1"/>
    <x v="2846"/>
    <n v="1"/>
    <n v="87.12"/>
    <n v="4.3559999999999999"/>
    <n v="82.76400000000001"/>
    <n v="14.897520000000002"/>
    <n v="97.66152000000001"/>
    <n v="1"/>
  </r>
  <r>
    <s v="ORD102848"/>
    <x v="193"/>
    <x v="1939"/>
    <s v="Kolkata"/>
    <x v="10"/>
    <n v="700102"/>
    <s v="MED002"/>
    <x v="22"/>
    <x v="2"/>
    <s v="Micro Labs"/>
    <s v="No"/>
    <n v="2"/>
    <n v="35.08"/>
    <n v="10"/>
    <n v="5"/>
    <x v="2"/>
    <x v="3"/>
    <n v="1"/>
    <x v="2847"/>
    <n v="1"/>
    <n v="70.16"/>
    <n v="7.0159999999999991"/>
    <n v="63.143999999999998"/>
    <n v="3.1571999999999996"/>
    <n v="66.301199999999994"/>
    <n v="2"/>
  </r>
  <r>
    <s v="ORD102849"/>
    <x v="4"/>
    <x v="1338"/>
    <s v="Chennai"/>
    <x v="7"/>
    <n v="600096"/>
    <s v="MED016"/>
    <x v="17"/>
    <x v="11"/>
    <s v="Emcure"/>
    <s v="No"/>
    <n v="2"/>
    <n v="93.35"/>
    <n v="5"/>
    <n v="5"/>
    <x v="0"/>
    <x v="2"/>
    <n v="1"/>
    <x v="2848"/>
    <n v="1"/>
    <n v="186.7"/>
    <n v="9.3350000000000009"/>
    <n v="177.36499999999998"/>
    <n v="8.8682499999999997"/>
    <n v="186.23324999999997"/>
    <n v="4"/>
  </r>
  <r>
    <s v="ORD102849"/>
    <x v="242"/>
    <x v="818"/>
    <s v="Pune"/>
    <x v="3"/>
    <n v="411038"/>
    <s v="MED027"/>
    <x v="12"/>
    <x v="9"/>
    <s v="Mankind"/>
    <s v="No"/>
    <n v="2"/>
    <n v="104.43"/>
    <n v="15"/>
    <n v="5"/>
    <x v="2"/>
    <x v="1"/>
    <n v="1"/>
    <x v="2849"/>
    <n v="1"/>
    <n v="208.86"/>
    <n v="31.329000000000001"/>
    <n v="177.53100000000001"/>
    <n v="8.8765499999999999"/>
    <n v="186.40755000000001"/>
    <n v="4"/>
  </r>
  <r>
    <s v="ORD102849"/>
    <x v="253"/>
    <x v="261"/>
    <s v="Jaipur"/>
    <x v="5"/>
    <n v="302001"/>
    <s v="MED005"/>
    <x v="11"/>
    <x v="5"/>
    <s v="Cipla"/>
    <s v="Yes"/>
    <n v="1"/>
    <n v="97.56"/>
    <n v="5"/>
    <n v="18"/>
    <x v="2"/>
    <x v="3"/>
    <n v="1"/>
    <x v="2850"/>
    <n v="1"/>
    <n v="97.56"/>
    <n v="4.8780000000000001"/>
    <n v="92.682000000000002"/>
    <n v="16.682760000000002"/>
    <n v="109.36476"/>
    <n v="1"/>
  </r>
  <r>
    <s v="ORD102852"/>
    <x v="516"/>
    <x v="1940"/>
    <s v="Pune"/>
    <x v="3"/>
    <n v="411057"/>
    <s v="MED002"/>
    <x v="22"/>
    <x v="2"/>
    <s v="Micro Labs"/>
    <s v="No"/>
    <n v="1"/>
    <n v="28.8"/>
    <n v="10"/>
    <n v="5"/>
    <x v="0"/>
    <x v="1"/>
    <n v="1"/>
    <x v="2851"/>
    <n v="1"/>
    <n v="28.8"/>
    <n v="2.88"/>
    <n v="25.92"/>
    <n v="1.2960000000000003"/>
    <n v="27.216000000000001"/>
    <n v="2"/>
  </r>
  <r>
    <s v="ORD102853"/>
    <x v="3"/>
    <x v="1941"/>
    <s v="Lucknow"/>
    <x v="9"/>
    <n v="226024"/>
    <s v="MED026"/>
    <x v="20"/>
    <x v="9"/>
    <s v="Cipla"/>
    <s v="No"/>
    <n v="1"/>
    <n v="180.72"/>
    <n v="0"/>
    <n v="5"/>
    <x v="1"/>
    <x v="1"/>
    <n v="1"/>
    <x v="2852"/>
    <n v="1"/>
    <n v="180.72"/>
    <n v="0"/>
    <n v="180.72"/>
    <n v="9.0359999999999996"/>
    <n v="189.756"/>
    <n v="1"/>
  </r>
  <r>
    <s v="ORD102854"/>
    <x v="213"/>
    <x v="886"/>
    <s v="Ahmedabad"/>
    <x v="6"/>
    <n v="380001"/>
    <s v="MED030"/>
    <x v="28"/>
    <x v="8"/>
    <s v="Cipla"/>
    <s v="Yes"/>
    <n v="3"/>
    <n v="257.92"/>
    <n v="5"/>
    <n v="18"/>
    <x v="0"/>
    <x v="1"/>
    <n v="1"/>
    <x v="2853"/>
    <n v="1"/>
    <n v="773.76"/>
    <n v="38.688000000000002"/>
    <n v="735.072"/>
    <n v="132.31296"/>
    <n v="867.38495999999998"/>
    <n v="2"/>
  </r>
  <r>
    <s v="ORD102855"/>
    <x v="321"/>
    <x v="651"/>
    <s v="Chandigarh"/>
    <x v="4"/>
    <n v="160036"/>
    <s v="MED020"/>
    <x v="4"/>
    <x v="4"/>
    <s v="Dr. Reddy's"/>
    <s v="Yes"/>
    <n v="1"/>
    <n v="52.91"/>
    <n v="5"/>
    <n v="12"/>
    <x v="3"/>
    <x v="1"/>
    <n v="1"/>
    <x v="2854"/>
    <n v="1"/>
    <n v="52.91"/>
    <n v="2.6454999999999997"/>
    <n v="50.264499999999998"/>
    <n v="6.0317400000000001"/>
    <n v="56.296239999999997"/>
    <n v="1"/>
  </r>
  <r>
    <s v="ORD102856"/>
    <x v="163"/>
    <x v="1942"/>
    <s v="Chennai"/>
    <x v="7"/>
    <n v="600001"/>
    <s v="MED003"/>
    <x v="6"/>
    <x v="4"/>
    <s v="Dr. Reddy's"/>
    <s v="No"/>
    <n v="1"/>
    <n v="26.14"/>
    <n v="0"/>
    <n v="5"/>
    <x v="5"/>
    <x v="1"/>
    <n v="1"/>
    <x v="2855"/>
    <n v="1"/>
    <n v="26.14"/>
    <n v="0"/>
    <n v="26.14"/>
    <n v="1.3069999999999999"/>
    <n v="27.446999999999999"/>
    <n v="2"/>
  </r>
  <r>
    <s v="ORD102857"/>
    <x v="537"/>
    <x v="1108"/>
    <s v="Noida"/>
    <x v="9"/>
    <n v="201301"/>
    <s v="MED023"/>
    <x v="8"/>
    <x v="7"/>
    <s v="Lacto Calamine"/>
    <s v="No"/>
    <n v="1"/>
    <n v="288.54000000000002"/>
    <n v="0"/>
    <n v="12"/>
    <x v="4"/>
    <x v="1"/>
    <n v="1"/>
    <x v="2856"/>
    <n v="1"/>
    <n v="288.54000000000002"/>
    <n v="0"/>
    <n v="288.54000000000002"/>
    <n v="34.624800000000008"/>
    <n v="323.16480000000001"/>
    <n v="3"/>
  </r>
  <r>
    <s v="ORD102858"/>
    <x v="491"/>
    <x v="267"/>
    <s v="Kolkata"/>
    <x v="10"/>
    <n v="700091"/>
    <s v="MED001"/>
    <x v="2"/>
    <x v="2"/>
    <s v="Cipla"/>
    <s v="No"/>
    <n v="2"/>
    <n v="28.63"/>
    <n v="0"/>
    <n v="12"/>
    <x v="0"/>
    <x v="1"/>
    <n v="1"/>
    <x v="2857"/>
    <n v="1"/>
    <n v="57.26"/>
    <n v="0"/>
    <n v="57.26"/>
    <n v="6.8712"/>
    <n v="64.131199999999993"/>
    <n v="3"/>
  </r>
  <r>
    <s v="ORD102859"/>
    <x v="534"/>
    <x v="860"/>
    <s v="Jaipur"/>
    <x v="5"/>
    <n v="302021"/>
    <s v="MED007"/>
    <x v="15"/>
    <x v="10"/>
    <s v="Sanofi"/>
    <s v="Yes"/>
    <n v="1"/>
    <n v="70.010000000000005"/>
    <n v="5"/>
    <n v="5"/>
    <x v="4"/>
    <x v="2"/>
    <n v="1"/>
    <x v="2858"/>
    <n v="1"/>
    <n v="70.010000000000005"/>
    <n v="3.5005000000000002"/>
    <n v="66.509500000000003"/>
    <n v="3.325475"/>
    <n v="69.834975"/>
    <n v="0"/>
  </r>
  <r>
    <s v="ORD102860"/>
    <x v="288"/>
    <x v="1621"/>
    <s v="Pune"/>
    <x v="3"/>
    <n v="411038"/>
    <s v="MED022"/>
    <x v="25"/>
    <x v="7"/>
    <s v="Himalaya"/>
    <s v="No"/>
    <n v="5"/>
    <n v="182.33"/>
    <n v="10"/>
    <n v="12"/>
    <x v="0"/>
    <x v="1"/>
    <n v="1"/>
    <x v="2859"/>
    <n v="1"/>
    <n v="911.65000000000009"/>
    <n v="91.165000000000006"/>
    <n v="820.48500000000013"/>
    <n v="98.458200000000019"/>
    <n v="918.94320000000016"/>
    <n v="2"/>
  </r>
  <r>
    <s v="ORD102861"/>
    <x v="709"/>
    <x v="1943"/>
    <s v="Chennai"/>
    <x v="7"/>
    <n v="600001"/>
    <s v="MED020"/>
    <x v="4"/>
    <x v="4"/>
    <s v="Dr. Reddy's"/>
    <s v="Yes"/>
    <n v="2"/>
    <n v="57.51"/>
    <n v="15"/>
    <n v="12"/>
    <x v="5"/>
    <x v="1"/>
    <n v="1"/>
    <x v="2860"/>
    <n v="1"/>
    <n v="115.02"/>
    <n v="17.253"/>
    <n v="97.766999999999996"/>
    <n v="11.73204"/>
    <n v="109.49903999999999"/>
    <n v="1"/>
  </r>
  <r>
    <s v="ORD102862"/>
    <x v="30"/>
    <x v="1122"/>
    <s v="Hyderabad"/>
    <x v="1"/>
    <n v="500084"/>
    <s v="MED013"/>
    <x v="16"/>
    <x v="3"/>
    <s v="Himalaya"/>
    <s v="No"/>
    <n v="3"/>
    <n v="183.95"/>
    <n v="5"/>
    <n v="5"/>
    <x v="4"/>
    <x v="1"/>
    <n v="1"/>
    <x v="2861"/>
    <n v="1"/>
    <n v="551.84999999999991"/>
    <n v="27.592499999999994"/>
    <n v="524.25749999999994"/>
    <n v="26.212874999999993"/>
    <n v="550.47037499999988"/>
    <n v="4"/>
  </r>
  <r>
    <s v="ORD102862"/>
    <x v="598"/>
    <x v="1454"/>
    <s v="Hyderabad"/>
    <x v="1"/>
    <n v="500090"/>
    <s v="MED006"/>
    <x v="18"/>
    <x v="10"/>
    <s v="USV"/>
    <s v="Yes"/>
    <n v="2"/>
    <n v="49.43"/>
    <n v="5"/>
    <n v="5"/>
    <x v="0"/>
    <x v="2"/>
    <n v="1"/>
    <x v="2862"/>
    <n v="1"/>
    <n v="98.86"/>
    <n v="4.9430000000000005"/>
    <n v="93.917000000000002"/>
    <n v="4.6958500000000001"/>
    <n v="98.612850000000009"/>
    <n v="2"/>
  </r>
  <r>
    <s v="ORD102864"/>
    <x v="495"/>
    <x v="1165"/>
    <s v="Mumbai"/>
    <x v="3"/>
    <n v="400076"/>
    <s v="MED022"/>
    <x v="25"/>
    <x v="7"/>
    <s v="Himalaya"/>
    <s v="No"/>
    <n v="3"/>
    <n v="157.84"/>
    <n v="20"/>
    <n v="12"/>
    <x v="3"/>
    <x v="2"/>
    <n v="1"/>
    <x v="2863"/>
    <n v="1"/>
    <n v="473.52"/>
    <n v="94.703999999999994"/>
    <n v="378.81599999999997"/>
    <n v="45.457919999999994"/>
    <n v="424.27391999999998"/>
    <n v="3"/>
  </r>
  <r>
    <s v="ORD102865"/>
    <x v="349"/>
    <x v="1679"/>
    <s v="Pune"/>
    <x v="3"/>
    <n v="411038"/>
    <s v="MED008"/>
    <x v="7"/>
    <x v="6"/>
    <s v="Zydus"/>
    <s v="Yes"/>
    <n v="1"/>
    <n v="61.06"/>
    <n v="5"/>
    <n v="5"/>
    <x v="1"/>
    <x v="1"/>
    <n v="1"/>
    <x v="2864"/>
    <n v="1"/>
    <n v="61.06"/>
    <n v="3.0529999999999999"/>
    <n v="58.007000000000005"/>
    <n v="2.9003500000000004"/>
    <n v="60.907350000000008"/>
    <n v="2"/>
  </r>
  <r>
    <s v="ORD102866"/>
    <x v="331"/>
    <x v="1944"/>
    <s v="Lucknow"/>
    <x v="9"/>
    <n v="226024"/>
    <s v="MED010"/>
    <x v="13"/>
    <x v="1"/>
    <s v="Sun Pharma"/>
    <s v="Yes"/>
    <n v="4"/>
    <n v="68.75"/>
    <n v="10"/>
    <n v="12"/>
    <x v="5"/>
    <x v="1"/>
    <n v="1"/>
    <x v="2865"/>
    <n v="1"/>
    <n v="275"/>
    <n v="27.5"/>
    <n v="247.5"/>
    <n v="29.7"/>
    <n v="277.2"/>
    <n v="1"/>
  </r>
  <r>
    <s v="ORD102867"/>
    <x v="63"/>
    <x v="37"/>
    <s v="Ahmedabad"/>
    <x v="6"/>
    <n v="380001"/>
    <s v="MED001"/>
    <x v="2"/>
    <x v="2"/>
    <s v="Cipla"/>
    <s v="No"/>
    <n v="4"/>
    <n v="28.4"/>
    <n v="10"/>
    <n v="5"/>
    <x v="1"/>
    <x v="3"/>
    <n v="1"/>
    <x v="2866"/>
    <n v="1"/>
    <n v="113.6"/>
    <n v="11.36"/>
    <n v="102.24"/>
    <n v="5.1120000000000001"/>
    <n v="107.35199999999999"/>
    <n v="2"/>
  </r>
  <r>
    <s v="ORD102867"/>
    <x v="635"/>
    <x v="1885"/>
    <s v="Ahmedabad"/>
    <x v="6"/>
    <n v="380061"/>
    <s v="MED025"/>
    <x v="27"/>
    <x v="0"/>
    <s v="Blue Cross"/>
    <s v="Yes"/>
    <n v="3"/>
    <n v="68.67"/>
    <n v="5"/>
    <n v="5"/>
    <x v="2"/>
    <x v="1"/>
    <n v="1"/>
    <x v="2867"/>
    <n v="1"/>
    <n v="206.01"/>
    <n v="10.3005"/>
    <n v="195.70949999999999"/>
    <n v="9.7854749999999981"/>
    <n v="205.49497499999998"/>
    <n v="3"/>
  </r>
  <r>
    <s v="ORD102869"/>
    <x v="408"/>
    <x v="825"/>
    <s v="Jaipur"/>
    <x v="5"/>
    <n v="302021"/>
    <s v="MED004"/>
    <x v="5"/>
    <x v="5"/>
    <s v="Sun Pharma"/>
    <s v="Yes"/>
    <n v="1"/>
    <n v="123.08"/>
    <n v="5"/>
    <n v="12"/>
    <x v="0"/>
    <x v="1"/>
    <n v="1"/>
    <x v="2868"/>
    <n v="1"/>
    <n v="123.08"/>
    <n v="6.1539999999999999"/>
    <n v="116.926"/>
    <n v="14.031120000000001"/>
    <n v="130.95712"/>
    <n v="3"/>
  </r>
  <r>
    <s v="ORD102870"/>
    <x v="615"/>
    <x v="1945"/>
    <s v="Surat"/>
    <x v="6"/>
    <n v="395007"/>
    <s v="MED003"/>
    <x v="6"/>
    <x v="4"/>
    <s v="Dr. Reddy's"/>
    <s v="No"/>
    <n v="1"/>
    <n v="26.86"/>
    <n v="15"/>
    <n v="5"/>
    <x v="5"/>
    <x v="0"/>
    <n v="1"/>
    <x v="2869"/>
    <n v="1"/>
    <n v="26.86"/>
    <n v="4.0289999999999999"/>
    <n v="22.831"/>
    <n v="1.1415500000000001"/>
    <n v="23.972549999999998"/>
    <n v="0"/>
  </r>
  <r>
    <s v="ORD102871"/>
    <x v="668"/>
    <x v="1946"/>
    <s v="Hyderabad"/>
    <x v="1"/>
    <n v="500081"/>
    <s v="MED022"/>
    <x v="25"/>
    <x v="7"/>
    <s v="Himalaya"/>
    <s v="No"/>
    <n v="2"/>
    <n v="168.32"/>
    <n v="5"/>
    <n v="12"/>
    <x v="4"/>
    <x v="1"/>
    <n v="1"/>
    <x v="2870"/>
    <n v="1"/>
    <n v="336.64"/>
    <n v="16.831999999999997"/>
    <n v="319.80799999999999"/>
    <n v="38.376959999999997"/>
    <n v="358.18495999999999"/>
    <n v="4"/>
  </r>
  <r>
    <s v="ORD102872"/>
    <x v="589"/>
    <x v="1947"/>
    <s v="Gurugram"/>
    <x v="11"/>
    <n v="122001"/>
    <s v="MED022"/>
    <x v="25"/>
    <x v="7"/>
    <s v="Himalaya"/>
    <s v="No"/>
    <n v="1"/>
    <n v="163.98"/>
    <n v="0"/>
    <n v="5"/>
    <x v="0"/>
    <x v="1"/>
    <n v="1"/>
    <x v="2871"/>
    <n v="1"/>
    <n v="163.98"/>
    <n v="0"/>
    <n v="163.98"/>
    <n v="8.1989999999999998"/>
    <n v="172.179"/>
    <n v="2"/>
  </r>
  <r>
    <s v="ORD102873"/>
    <x v="312"/>
    <x v="1168"/>
    <s v="Bengaluru"/>
    <x v="8"/>
    <n v="560001"/>
    <s v="MED013"/>
    <x v="16"/>
    <x v="3"/>
    <s v="Himalaya"/>
    <s v="No"/>
    <n v="2"/>
    <n v="183.13"/>
    <n v="0"/>
    <n v="12"/>
    <x v="3"/>
    <x v="3"/>
    <n v="1"/>
    <x v="2872"/>
    <n v="1"/>
    <n v="366.26"/>
    <n v="0"/>
    <n v="366.26"/>
    <n v="43.9512"/>
    <n v="410.21119999999996"/>
    <n v="3"/>
  </r>
  <r>
    <s v="ORD102874"/>
    <x v="274"/>
    <x v="1948"/>
    <s v="Mumbai"/>
    <x v="3"/>
    <n v="400050"/>
    <s v="MED015"/>
    <x v="24"/>
    <x v="11"/>
    <s v="Abbott"/>
    <s v="No"/>
    <n v="1"/>
    <n v="49.6"/>
    <n v="5"/>
    <n v="12"/>
    <x v="4"/>
    <x v="3"/>
    <n v="1"/>
    <x v="2873"/>
    <n v="1"/>
    <n v="49.6"/>
    <n v="2.48"/>
    <n v="47.120000000000005"/>
    <n v="5.6544000000000008"/>
    <n v="52.774400000000007"/>
    <n v="3"/>
  </r>
  <r>
    <s v="ORD102875"/>
    <x v="554"/>
    <x v="1055"/>
    <s v="Gurugram"/>
    <x v="11"/>
    <n v="122009"/>
    <s v="MED024"/>
    <x v="0"/>
    <x v="0"/>
    <s v="Abbott"/>
    <s v="No"/>
    <n v="3"/>
    <n v="148.79"/>
    <n v="10"/>
    <n v="12"/>
    <x v="3"/>
    <x v="1"/>
    <n v="1"/>
    <x v="2874"/>
    <n v="1"/>
    <n v="446.37"/>
    <n v="44.637"/>
    <n v="401.733"/>
    <n v="48.20796"/>
    <n v="449.94096000000002"/>
    <n v="5"/>
  </r>
  <r>
    <s v="ORD102876"/>
    <x v="310"/>
    <x v="292"/>
    <s v="Chandigarh"/>
    <x v="4"/>
    <n v="160001"/>
    <s v="MED026"/>
    <x v="20"/>
    <x v="9"/>
    <s v="Cipla"/>
    <s v="No"/>
    <n v="1"/>
    <n v="190.45"/>
    <n v="0"/>
    <n v="18"/>
    <x v="2"/>
    <x v="1"/>
    <n v="1"/>
    <x v="2875"/>
    <n v="1"/>
    <n v="190.45"/>
    <n v="0"/>
    <n v="190.45"/>
    <n v="34.280999999999999"/>
    <n v="224.73099999999999"/>
    <n v="2"/>
  </r>
  <r>
    <s v="ORD102877"/>
    <x v="496"/>
    <x v="1949"/>
    <s v="Ahmedabad"/>
    <x v="6"/>
    <n v="380054"/>
    <s v="MED030"/>
    <x v="28"/>
    <x v="8"/>
    <s v="Cipla"/>
    <s v="Yes"/>
    <n v="2"/>
    <n v="284.68"/>
    <n v="0"/>
    <n v="5"/>
    <x v="4"/>
    <x v="1"/>
    <n v="1"/>
    <x v="2876"/>
    <n v="1"/>
    <n v="569.36"/>
    <n v="0"/>
    <n v="569.36"/>
    <n v="28.468000000000004"/>
    <n v="597.82799999999997"/>
    <n v="3"/>
  </r>
  <r>
    <s v="ORD102878"/>
    <x v="639"/>
    <x v="1197"/>
    <s v="Pune"/>
    <x v="3"/>
    <n v="411014"/>
    <s v="MED015"/>
    <x v="24"/>
    <x v="11"/>
    <s v="Abbott"/>
    <s v="No"/>
    <n v="2"/>
    <n v="43.78"/>
    <n v="10"/>
    <n v="12"/>
    <x v="4"/>
    <x v="1"/>
    <n v="1"/>
    <x v="2877"/>
    <n v="1"/>
    <n v="87.56"/>
    <n v="8.7560000000000002"/>
    <n v="78.804000000000002"/>
    <n v="9.4564800000000009"/>
    <n v="88.260480000000001"/>
    <n v="2"/>
  </r>
  <r>
    <s v="ORD102879"/>
    <x v="462"/>
    <x v="1636"/>
    <s v="Lucknow"/>
    <x v="9"/>
    <n v="226021"/>
    <s v="MED007"/>
    <x v="15"/>
    <x v="10"/>
    <s v="Sanofi"/>
    <s v="Yes"/>
    <n v="4"/>
    <n v="73.510000000000005"/>
    <n v="5"/>
    <n v="5"/>
    <x v="2"/>
    <x v="3"/>
    <n v="1"/>
    <x v="2878"/>
    <n v="1"/>
    <n v="294.04000000000002"/>
    <n v="14.702"/>
    <n v="279.33800000000002"/>
    <n v="13.966900000000001"/>
    <n v="293.30490000000003"/>
    <n v="2"/>
  </r>
  <r>
    <s v="ORD102879"/>
    <x v="66"/>
    <x v="1950"/>
    <s v="Chandigarh"/>
    <x v="4"/>
    <n v="160036"/>
    <s v="MED021"/>
    <x v="9"/>
    <x v="7"/>
    <s v="Cipla"/>
    <s v="No"/>
    <n v="1"/>
    <n v="82.92"/>
    <n v="10"/>
    <n v="5"/>
    <x v="3"/>
    <x v="1"/>
    <n v="1"/>
    <x v="2879"/>
    <n v="1"/>
    <n v="82.92"/>
    <n v="8.2919999999999998"/>
    <n v="74.628"/>
    <n v="3.7313999999999998"/>
    <n v="78.359399999999994"/>
    <n v="1"/>
  </r>
  <r>
    <s v="ORD102881"/>
    <x v="451"/>
    <x v="1951"/>
    <s v="Noida"/>
    <x v="9"/>
    <n v="201307"/>
    <s v="MED027"/>
    <x v="12"/>
    <x v="9"/>
    <s v="Mankind"/>
    <s v="No"/>
    <n v="6"/>
    <n v="102.18"/>
    <n v="20"/>
    <n v="12"/>
    <x v="2"/>
    <x v="2"/>
    <n v="1"/>
    <x v="2880"/>
    <n v="1"/>
    <n v="613.08000000000004"/>
    <n v="122.616"/>
    <n v="490.46400000000006"/>
    <n v="58.855680000000014"/>
    <n v="549.31968000000006"/>
    <n v="3"/>
  </r>
  <r>
    <s v="ORD102882"/>
    <x v="457"/>
    <x v="1952"/>
    <s v="Indore"/>
    <x v="2"/>
    <n v="452001"/>
    <s v="MED021"/>
    <x v="9"/>
    <x v="7"/>
    <s v="Cipla"/>
    <s v="No"/>
    <n v="1"/>
    <n v="72.69"/>
    <n v="15"/>
    <n v="12"/>
    <x v="0"/>
    <x v="1"/>
    <n v="1"/>
    <x v="2881"/>
    <n v="1"/>
    <n v="72.69"/>
    <n v="10.903499999999999"/>
    <n v="61.786499999999997"/>
    <n v="7.4143799999999995"/>
    <n v="69.200879999999998"/>
    <n v="2"/>
  </r>
  <r>
    <s v="ORD102883"/>
    <x v="636"/>
    <x v="1953"/>
    <s v="Gurugram"/>
    <x v="11"/>
    <n v="122001"/>
    <s v="MED024"/>
    <x v="0"/>
    <x v="0"/>
    <s v="Abbott"/>
    <s v="No"/>
    <n v="1"/>
    <n v="148.62"/>
    <n v="5"/>
    <n v="12"/>
    <x v="5"/>
    <x v="3"/>
    <n v="1"/>
    <x v="2882"/>
    <n v="1"/>
    <n v="148.62"/>
    <n v="7.431"/>
    <n v="141.18899999999999"/>
    <n v="16.942679999999999"/>
    <n v="158.13167999999999"/>
    <n v="0"/>
  </r>
  <r>
    <s v="ORD102884"/>
    <x v="270"/>
    <x v="1316"/>
    <s v="Chennai"/>
    <x v="7"/>
    <n v="600018"/>
    <s v="MED025"/>
    <x v="27"/>
    <x v="0"/>
    <s v="Blue Cross"/>
    <s v="Yes"/>
    <n v="3"/>
    <n v="68.2"/>
    <n v="0"/>
    <n v="5"/>
    <x v="0"/>
    <x v="1"/>
    <n v="1"/>
    <x v="2883"/>
    <n v="1"/>
    <n v="204.60000000000002"/>
    <n v="0"/>
    <n v="204.60000000000002"/>
    <n v="10.23"/>
    <n v="214.83"/>
    <n v="3"/>
  </r>
  <r>
    <s v="ORD102885"/>
    <x v="561"/>
    <x v="908"/>
    <s v="Bengaluru"/>
    <x v="8"/>
    <n v="560100"/>
    <s v="MED021"/>
    <x v="9"/>
    <x v="7"/>
    <s v="Cipla"/>
    <s v="No"/>
    <n v="3"/>
    <n v="83.91"/>
    <n v="5"/>
    <n v="12"/>
    <x v="5"/>
    <x v="1"/>
    <n v="1"/>
    <x v="2884"/>
    <n v="1"/>
    <n v="251.73"/>
    <n v="12.586499999999999"/>
    <n v="239.14349999999999"/>
    <n v="28.697219999999998"/>
    <n v="267.84071999999998"/>
    <n v="1"/>
  </r>
  <r>
    <s v="ORD102886"/>
    <x v="514"/>
    <x v="1954"/>
    <s v="Indore"/>
    <x v="2"/>
    <n v="452001"/>
    <s v="MED018"/>
    <x v="14"/>
    <x v="8"/>
    <s v="Mankind"/>
    <s v="No"/>
    <n v="3"/>
    <n v="116.04"/>
    <n v="0"/>
    <n v="5"/>
    <x v="0"/>
    <x v="1"/>
    <n v="1"/>
    <x v="2885"/>
    <n v="1"/>
    <n v="348.12"/>
    <n v="0"/>
    <n v="348.12"/>
    <n v="17.405999999999999"/>
    <n v="365.52600000000001"/>
    <n v="1"/>
  </r>
  <r>
    <s v="ORD102887"/>
    <x v="637"/>
    <x v="1768"/>
    <s v="Ahmedabad"/>
    <x v="6"/>
    <n v="380058"/>
    <s v="MED022"/>
    <x v="25"/>
    <x v="7"/>
    <s v="Himalaya"/>
    <s v="No"/>
    <n v="4"/>
    <n v="200.26"/>
    <n v="15"/>
    <n v="5"/>
    <x v="4"/>
    <x v="2"/>
    <n v="1"/>
    <x v="2886"/>
    <n v="1"/>
    <n v="801.04"/>
    <n v="120.15599999999999"/>
    <n v="680.88400000000001"/>
    <n v="34.044200000000004"/>
    <n v="714.92820000000006"/>
    <n v="1"/>
  </r>
  <r>
    <s v="ORD102888"/>
    <x v="405"/>
    <x v="1955"/>
    <s v="Bengaluru"/>
    <x v="8"/>
    <n v="560034"/>
    <s v="MED005"/>
    <x v="11"/>
    <x v="5"/>
    <s v="Cipla"/>
    <s v="Yes"/>
    <n v="6"/>
    <n v="103.4"/>
    <n v="5"/>
    <n v="5"/>
    <x v="0"/>
    <x v="0"/>
    <n v="1"/>
    <x v="2887"/>
    <n v="1"/>
    <n v="620.40000000000009"/>
    <n v="31.020000000000003"/>
    <n v="589.38000000000011"/>
    <n v="29.469000000000005"/>
    <n v="618.84900000000016"/>
    <n v="1"/>
  </r>
  <r>
    <s v="ORD102889"/>
    <x v="69"/>
    <x v="1956"/>
    <s v="Noida"/>
    <x v="9"/>
    <n v="201303"/>
    <s v="MED013"/>
    <x v="16"/>
    <x v="3"/>
    <s v="Himalaya"/>
    <s v="No"/>
    <n v="3"/>
    <n v="146.05000000000001"/>
    <n v="5"/>
    <n v="18"/>
    <x v="0"/>
    <x v="1"/>
    <n v="1"/>
    <x v="2888"/>
    <n v="1"/>
    <n v="438.15000000000003"/>
    <n v="21.907499999999999"/>
    <n v="416.24250000000006"/>
    <n v="74.923650000000009"/>
    <n v="491.16615000000007"/>
    <n v="2"/>
  </r>
  <r>
    <s v="ORD102890"/>
    <x v="560"/>
    <x v="1957"/>
    <s v="Mumbai"/>
    <x v="3"/>
    <n v="400069"/>
    <s v="MED023"/>
    <x v="8"/>
    <x v="7"/>
    <s v="Lacto Calamine"/>
    <s v="No"/>
    <n v="2"/>
    <n v="312.17"/>
    <n v="5"/>
    <n v="5"/>
    <x v="3"/>
    <x v="1"/>
    <n v="1"/>
    <x v="2889"/>
    <n v="1"/>
    <n v="624.34"/>
    <n v="31.217000000000002"/>
    <n v="593.12300000000005"/>
    <n v="29.656150000000004"/>
    <n v="622.77915000000007"/>
    <n v="1"/>
  </r>
  <r>
    <s v="ORD102891"/>
    <x v="447"/>
    <x v="271"/>
    <s v="Chennai"/>
    <x v="7"/>
    <n v="600001"/>
    <s v="MED001"/>
    <x v="2"/>
    <x v="2"/>
    <s v="Cipla"/>
    <s v="No"/>
    <n v="3"/>
    <n v="27.59"/>
    <n v="10"/>
    <n v="18"/>
    <x v="3"/>
    <x v="1"/>
    <n v="1"/>
    <x v="2890"/>
    <n v="1"/>
    <n v="82.77"/>
    <n v="8.2769999999999992"/>
    <n v="74.492999999999995"/>
    <n v="13.408739999999998"/>
    <n v="87.90173999999999"/>
    <n v="4"/>
  </r>
  <r>
    <s v="ORD102892"/>
    <x v="394"/>
    <x v="1958"/>
    <s v="Gurugram"/>
    <x v="11"/>
    <n v="122016"/>
    <s v="MED029"/>
    <x v="10"/>
    <x v="8"/>
    <s v="Sun Pharma"/>
    <s v="Yes"/>
    <n v="2"/>
    <n v="109.67"/>
    <n v="10"/>
    <n v="12"/>
    <x v="0"/>
    <x v="1"/>
    <n v="1"/>
    <x v="2891"/>
    <n v="1"/>
    <n v="219.34"/>
    <n v="21.934000000000001"/>
    <n v="197.40600000000001"/>
    <n v="23.688720000000004"/>
    <n v="221.09472"/>
    <n v="2"/>
  </r>
  <r>
    <s v="ORD102893"/>
    <x v="117"/>
    <x v="610"/>
    <s v="Ahmedabad"/>
    <x v="6"/>
    <n v="380015"/>
    <s v="MED019"/>
    <x v="26"/>
    <x v="8"/>
    <s v="Cipla"/>
    <s v="No"/>
    <n v="1"/>
    <n v="166.25"/>
    <n v="5"/>
    <n v="5"/>
    <x v="4"/>
    <x v="1"/>
    <n v="1"/>
    <x v="2892"/>
    <n v="1"/>
    <n v="166.25"/>
    <n v="8.3125"/>
    <n v="157.9375"/>
    <n v="7.8968749999999996"/>
    <n v="165.83437499999999"/>
    <n v="4"/>
  </r>
  <r>
    <s v="ORD102894"/>
    <x v="431"/>
    <x v="210"/>
    <s v="Chennai"/>
    <x v="7"/>
    <n v="600096"/>
    <s v="MED009"/>
    <x v="21"/>
    <x v="6"/>
    <s v="Glenmark"/>
    <s v="Yes"/>
    <n v="1"/>
    <n v="89.8"/>
    <n v="10"/>
    <n v="5"/>
    <x v="3"/>
    <x v="0"/>
    <n v="1"/>
    <x v="2893"/>
    <n v="1"/>
    <n v="89.8"/>
    <n v="8.98"/>
    <n v="80.819999999999993"/>
    <n v="4.0409999999999995"/>
    <n v="84.86099999999999"/>
    <n v="1"/>
  </r>
  <r>
    <s v="ORD102895"/>
    <x v="293"/>
    <x v="1035"/>
    <s v="Chennai"/>
    <x v="7"/>
    <n v="600100"/>
    <s v="MED026"/>
    <x v="20"/>
    <x v="9"/>
    <s v="Cipla"/>
    <s v="No"/>
    <n v="5"/>
    <n v="178.53"/>
    <n v="5"/>
    <n v="5"/>
    <x v="3"/>
    <x v="1"/>
    <n v="1"/>
    <x v="2894"/>
    <n v="1"/>
    <n v="892.65"/>
    <n v="44.6325"/>
    <n v="848.01749999999993"/>
    <n v="42.400874999999999"/>
    <n v="890.41837499999997"/>
    <n v="2"/>
  </r>
  <r>
    <s v="ORD102896"/>
    <x v="413"/>
    <x v="1814"/>
    <s v="Mumbai"/>
    <x v="3"/>
    <n v="400001"/>
    <s v="MED027"/>
    <x v="12"/>
    <x v="9"/>
    <s v="Mankind"/>
    <s v="No"/>
    <n v="1"/>
    <n v="101.62"/>
    <n v="5"/>
    <n v="18"/>
    <x v="3"/>
    <x v="0"/>
    <n v="1"/>
    <x v="2895"/>
    <n v="1"/>
    <n v="101.62"/>
    <n v="5.0810000000000004"/>
    <n v="96.539000000000001"/>
    <n v="17.377020000000002"/>
    <n v="113.91602"/>
    <n v="2"/>
  </r>
  <r>
    <s v="ORD102897"/>
    <x v="505"/>
    <x v="1904"/>
    <s v="Ahmedabad"/>
    <x v="6"/>
    <n v="380061"/>
    <s v="MED017"/>
    <x v="1"/>
    <x v="1"/>
    <s v="Abbott"/>
    <s v="No"/>
    <n v="2"/>
    <n v="141.03"/>
    <n v="0"/>
    <n v="5"/>
    <x v="0"/>
    <x v="1"/>
    <n v="1"/>
    <x v="2896"/>
    <n v="1"/>
    <n v="282.06"/>
    <n v="0"/>
    <n v="282.06"/>
    <n v="14.103"/>
    <n v="296.16300000000001"/>
    <n v="3"/>
  </r>
  <r>
    <s v="ORD102897"/>
    <x v="703"/>
    <x v="1959"/>
    <s v="Hyderabad"/>
    <x v="1"/>
    <n v="500084"/>
    <s v="MED015"/>
    <x v="24"/>
    <x v="11"/>
    <s v="Abbott"/>
    <s v="No"/>
    <n v="1"/>
    <n v="47.59"/>
    <n v="15"/>
    <n v="12"/>
    <x v="3"/>
    <x v="1"/>
    <n v="1"/>
    <x v="2897"/>
    <n v="1"/>
    <n v="47.59"/>
    <n v="7.1385000000000005"/>
    <n v="40.451500000000003"/>
    <n v="4.8541800000000004"/>
    <n v="45.305680000000002"/>
    <n v="2"/>
  </r>
  <r>
    <s v="ORD102899"/>
    <x v="91"/>
    <x v="1960"/>
    <s v="Jaipur"/>
    <x v="5"/>
    <n v="302019"/>
    <s v="MED010"/>
    <x v="13"/>
    <x v="1"/>
    <s v="Sun Pharma"/>
    <s v="Yes"/>
    <n v="1"/>
    <n v="76.650000000000006"/>
    <n v="0"/>
    <n v="5"/>
    <x v="3"/>
    <x v="3"/>
    <n v="1"/>
    <x v="2898"/>
    <n v="1"/>
    <n v="76.650000000000006"/>
    <n v="0"/>
    <n v="76.650000000000006"/>
    <n v="3.8325"/>
    <n v="80.482500000000002"/>
    <n v="0"/>
  </r>
  <r>
    <s v="ORD102900"/>
    <x v="668"/>
    <x v="1340"/>
    <s v="Ahmedabad"/>
    <x v="6"/>
    <n v="380061"/>
    <s v="MED030"/>
    <x v="28"/>
    <x v="8"/>
    <s v="Cipla"/>
    <s v="Yes"/>
    <n v="3"/>
    <n v="265.85000000000002"/>
    <n v="10"/>
    <n v="12"/>
    <x v="4"/>
    <x v="2"/>
    <n v="1"/>
    <x v="2899"/>
    <n v="1"/>
    <n v="797.55000000000007"/>
    <n v="79.75500000000001"/>
    <n v="717.79500000000007"/>
    <n v="86.135400000000004"/>
    <n v="803.93040000000008"/>
    <n v="1"/>
  </r>
  <r>
    <s v="ORD102900"/>
    <x v="407"/>
    <x v="885"/>
    <s v="Bengaluru"/>
    <x v="8"/>
    <n v="560066"/>
    <s v="MED009"/>
    <x v="21"/>
    <x v="6"/>
    <s v="Glenmark"/>
    <s v="Yes"/>
    <n v="2"/>
    <n v="83.84"/>
    <n v="0"/>
    <n v="5"/>
    <x v="3"/>
    <x v="1"/>
    <n v="1"/>
    <x v="2900"/>
    <n v="1"/>
    <n v="167.68"/>
    <n v="0"/>
    <n v="167.68"/>
    <n v="8.3840000000000003"/>
    <n v="176.06400000000002"/>
    <n v="2"/>
  </r>
  <r>
    <s v="ORD102902"/>
    <x v="428"/>
    <x v="1961"/>
    <s v="Hyderabad"/>
    <x v="1"/>
    <n v="500084"/>
    <s v="MED023"/>
    <x v="8"/>
    <x v="7"/>
    <s v="Lacto Calamine"/>
    <s v="No"/>
    <n v="2"/>
    <n v="275.10000000000002"/>
    <n v="5"/>
    <n v="18"/>
    <x v="1"/>
    <x v="1"/>
    <n v="1"/>
    <x v="2901"/>
    <n v="1"/>
    <n v="550.20000000000005"/>
    <n v="27.51"/>
    <n v="522.69000000000005"/>
    <n v="94.084200000000024"/>
    <n v="616.77420000000006"/>
    <n v="1"/>
  </r>
  <r>
    <s v="ORD102902"/>
    <x v="667"/>
    <x v="1962"/>
    <s v="Chennai"/>
    <x v="7"/>
    <n v="600100"/>
    <s v="MED024"/>
    <x v="0"/>
    <x v="0"/>
    <s v="Abbott"/>
    <s v="No"/>
    <n v="3"/>
    <n v="126.28"/>
    <n v="0"/>
    <n v="5"/>
    <x v="0"/>
    <x v="2"/>
    <n v="1"/>
    <x v="2902"/>
    <n v="1"/>
    <n v="378.84000000000003"/>
    <n v="0"/>
    <n v="378.84000000000003"/>
    <n v="18.942000000000004"/>
    <n v="397.78200000000004"/>
    <n v="2"/>
  </r>
  <r>
    <s v="ORD102904"/>
    <x v="482"/>
    <x v="838"/>
    <s v="Noida"/>
    <x v="9"/>
    <n v="201307"/>
    <s v="MED017"/>
    <x v="1"/>
    <x v="1"/>
    <s v="Abbott"/>
    <s v="No"/>
    <n v="2"/>
    <n v="139.87"/>
    <n v="0"/>
    <n v="5"/>
    <x v="2"/>
    <x v="3"/>
    <n v="1"/>
    <x v="2903"/>
    <n v="1"/>
    <n v="279.74"/>
    <n v="0"/>
    <n v="279.74"/>
    <n v="13.987"/>
    <n v="293.72700000000003"/>
    <n v="3"/>
  </r>
  <r>
    <s v="ORD102905"/>
    <x v="417"/>
    <x v="498"/>
    <s v="Mumbai"/>
    <x v="3"/>
    <n v="400001"/>
    <s v="MED002"/>
    <x v="22"/>
    <x v="2"/>
    <s v="Micro Labs"/>
    <s v="No"/>
    <n v="4"/>
    <n v="34.06"/>
    <n v="5"/>
    <n v="5"/>
    <x v="2"/>
    <x v="3"/>
    <n v="1"/>
    <x v="2904"/>
    <n v="1"/>
    <n v="136.24"/>
    <n v="6.8120000000000003"/>
    <n v="129.428"/>
    <n v="6.4714"/>
    <n v="135.89939999999999"/>
    <n v="1"/>
  </r>
  <r>
    <s v="ORD102906"/>
    <x v="32"/>
    <x v="411"/>
    <s v="Gurugram"/>
    <x v="11"/>
    <n v="122002"/>
    <s v="MED030"/>
    <x v="28"/>
    <x v="8"/>
    <s v="Cipla"/>
    <s v="Yes"/>
    <n v="1"/>
    <n v="277.64999999999998"/>
    <n v="0"/>
    <n v="12"/>
    <x v="0"/>
    <x v="1"/>
    <n v="1"/>
    <x v="2905"/>
    <n v="1"/>
    <n v="277.64999999999998"/>
    <n v="0"/>
    <n v="277.64999999999998"/>
    <n v="33.317999999999998"/>
    <n v="310.96799999999996"/>
    <n v="4"/>
  </r>
  <r>
    <s v="ORD102907"/>
    <x v="538"/>
    <x v="1846"/>
    <s v="Chennai"/>
    <x v="7"/>
    <n v="600018"/>
    <s v="MED005"/>
    <x v="11"/>
    <x v="5"/>
    <s v="Cipla"/>
    <s v="Yes"/>
    <n v="2"/>
    <n v="90.1"/>
    <n v="10"/>
    <n v="12"/>
    <x v="1"/>
    <x v="0"/>
    <n v="1"/>
    <x v="2906"/>
    <n v="1"/>
    <n v="180.2"/>
    <n v="18.02"/>
    <n v="162.17999999999998"/>
    <n v="19.461599999999997"/>
    <n v="181.64159999999998"/>
    <n v="2"/>
  </r>
  <r>
    <s v="ORD102908"/>
    <x v="591"/>
    <x v="1963"/>
    <s v="Kolkata"/>
    <x v="10"/>
    <n v="700029"/>
    <s v="MED011"/>
    <x v="23"/>
    <x v="1"/>
    <s v="Cipla"/>
    <s v="No"/>
    <n v="1"/>
    <n v="26.22"/>
    <n v="10"/>
    <n v="5"/>
    <x v="0"/>
    <x v="1"/>
    <n v="1"/>
    <x v="2907"/>
    <n v="1"/>
    <n v="26.22"/>
    <n v="2.6219999999999999"/>
    <n v="23.597999999999999"/>
    <n v="1.1798999999999999"/>
    <n v="24.777899999999999"/>
    <n v="2"/>
  </r>
  <r>
    <s v="ORD102908"/>
    <x v="299"/>
    <x v="1964"/>
    <s v="Delhi"/>
    <x v="0"/>
    <n v="110024"/>
    <s v="MED017"/>
    <x v="1"/>
    <x v="1"/>
    <s v="Abbott"/>
    <s v="No"/>
    <n v="1"/>
    <n v="129.87"/>
    <n v="5"/>
    <n v="5"/>
    <x v="2"/>
    <x v="0"/>
    <n v="1"/>
    <x v="2908"/>
    <n v="1"/>
    <n v="129.87"/>
    <n v="6.4935"/>
    <n v="123.37650000000001"/>
    <n v="6.1688250000000009"/>
    <n v="129.54532500000002"/>
    <n v="1"/>
  </r>
  <r>
    <s v="ORD102910"/>
    <x v="696"/>
    <x v="481"/>
    <s v="Delhi"/>
    <x v="0"/>
    <n v="110024"/>
    <s v="MED001"/>
    <x v="2"/>
    <x v="2"/>
    <s v="Cipla"/>
    <s v="No"/>
    <n v="1"/>
    <n v="26.49"/>
    <n v="5"/>
    <n v="5"/>
    <x v="4"/>
    <x v="1"/>
    <n v="1"/>
    <x v="2909"/>
    <n v="1"/>
    <n v="26.49"/>
    <n v="1.3244999999999998"/>
    <n v="25.165499999999998"/>
    <n v="1.2582749999999998"/>
    <n v="26.423774999999999"/>
    <n v="4"/>
  </r>
  <r>
    <s v="ORD102911"/>
    <x v="161"/>
    <x v="492"/>
    <s v="Hyderabad"/>
    <x v="1"/>
    <n v="500081"/>
    <s v="MED001"/>
    <x v="2"/>
    <x v="2"/>
    <s v="Cipla"/>
    <s v="No"/>
    <n v="2"/>
    <n v="27.94"/>
    <n v="5"/>
    <n v="5"/>
    <x v="2"/>
    <x v="3"/>
    <n v="1"/>
    <x v="2910"/>
    <n v="1"/>
    <n v="55.88"/>
    <n v="2.7940000000000005"/>
    <n v="53.085999999999999"/>
    <n v="2.6543000000000001"/>
    <n v="55.740299999999998"/>
    <n v="1"/>
  </r>
  <r>
    <s v="ORD102912"/>
    <x v="424"/>
    <x v="1965"/>
    <s v="Mumbai"/>
    <x v="3"/>
    <n v="400093"/>
    <s v="MED014"/>
    <x v="19"/>
    <x v="3"/>
    <s v="Abbott"/>
    <s v="No"/>
    <n v="3"/>
    <n v="133.13999999999999"/>
    <n v="15"/>
    <n v="5"/>
    <x v="0"/>
    <x v="0"/>
    <n v="1"/>
    <x v="2911"/>
    <n v="1"/>
    <n v="399.41999999999996"/>
    <n v="59.91299999999999"/>
    <n v="339.50699999999995"/>
    <n v="16.975349999999999"/>
    <n v="356.48234999999994"/>
    <n v="1"/>
  </r>
  <r>
    <s v="ORD102913"/>
    <x v="101"/>
    <x v="1966"/>
    <s v="Kolkata"/>
    <x v="10"/>
    <n v="700091"/>
    <s v="MED027"/>
    <x v="12"/>
    <x v="9"/>
    <s v="Mankind"/>
    <s v="No"/>
    <n v="4"/>
    <n v="94.53"/>
    <n v="5"/>
    <n v="12"/>
    <x v="3"/>
    <x v="1"/>
    <n v="1"/>
    <x v="2912"/>
    <n v="1"/>
    <n v="378.12"/>
    <n v="18.905999999999999"/>
    <n v="359.214"/>
    <n v="43.10568"/>
    <n v="402.31968000000001"/>
    <n v="1"/>
  </r>
  <r>
    <s v="ORD102913"/>
    <x v="214"/>
    <x v="1967"/>
    <s v="Chennai"/>
    <x v="7"/>
    <n v="600001"/>
    <s v="MED012"/>
    <x v="29"/>
    <x v="3"/>
    <s v="Mankind"/>
    <s v="No"/>
    <n v="1"/>
    <n v="113.79"/>
    <n v="15"/>
    <n v="12"/>
    <x v="1"/>
    <x v="0"/>
    <n v="1"/>
    <x v="2913"/>
    <n v="1"/>
    <n v="113.79"/>
    <n v="17.0685"/>
    <n v="96.721500000000006"/>
    <n v="11.606580000000001"/>
    <n v="108.32808"/>
    <n v="0"/>
  </r>
  <r>
    <s v="ORD102915"/>
    <x v="157"/>
    <x v="1633"/>
    <s v="Delhi"/>
    <x v="0"/>
    <n v="110001"/>
    <s v="MED022"/>
    <x v="25"/>
    <x v="7"/>
    <s v="Himalaya"/>
    <s v="No"/>
    <n v="2"/>
    <n v="167.71"/>
    <n v="10"/>
    <n v="12"/>
    <x v="0"/>
    <x v="2"/>
    <n v="1"/>
    <x v="2914"/>
    <n v="1"/>
    <n v="335.42"/>
    <n v="33.542000000000002"/>
    <n v="301.87800000000004"/>
    <n v="36.225360000000002"/>
    <n v="338.10336000000007"/>
    <n v="0"/>
  </r>
  <r>
    <s v="ORD102916"/>
    <x v="343"/>
    <x v="1968"/>
    <s v="Kolkata"/>
    <x v="10"/>
    <n v="700102"/>
    <s v="MED010"/>
    <x v="13"/>
    <x v="1"/>
    <s v="Sun Pharma"/>
    <s v="Yes"/>
    <n v="1"/>
    <n v="79.47"/>
    <n v="10"/>
    <n v="5"/>
    <x v="0"/>
    <x v="1"/>
    <n v="1"/>
    <x v="2915"/>
    <n v="1"/>
    <n v="79.47"/>
    <n v="7.9470000000000001"/>
    <n v="71.522999999999996"/>
    <n v="3.5761500000000002"/>
    <n v="75.099149999999995"/>
    <n v="2"/>
  </r>
  <r>
    <s v="ORD102917"/>
    <x v="439"/>
    <x v="661"/>
    <s v="Delhi"/>
    <x v="0"/>
    <n v="110085"/>
    <s v="MED011"/>
    <x v="23"/>
    <x v="1"/>
    <s v="Cipla"/>
    <s v="No"/>
    <n v="3"/>
    <n v="26.42"/>
    <n v="15"/>
    <n v="12"/>
    <x v="5"/>
    <x v="0"/>
    <n v="1"/>
    <x v="2916"/>
    <n v="1"/>
    <n v="79.260000000000005"/>
    <n v="11.889000000000001"/>
    <n v="67.371000000000009"/>
    <n v="8.0845200000000013"/>
    <n v="75.455520000000007"/>
    <n v="1"/>
  </r>
  <r>
    <s v="ORD102917"/>
    <x v="600"/>
    <x v="1969"/>
    <s v="Pune"/>
    <x v="3"/>
    <n v="411014"/>
    <s v="MED027"/>
    <x v="12"/>
    <x v="9"/>
    <s v="Mankind"/>
    <s v="No"/>
    <n v="1"/>
    <n v="92.1"/>
    <n v="0"/>
    <n v="5"/>
    <x v="2"/>
    <x v="1"/>
    <n v="1"/>
    <x v="2917"/>
    <n v="1"/>
    <n v="92.1"/>
    <n v="0"/>
    <n v="92.1"/>
    <n v="4.6050000000000004"/>
    <n v="96.704999999999998"/>
    <n v="2"/>
  </r>
  <r>
    <s v="ORD102919"/>
    <x v="135"/>
    <x v="696"/>
    <s v="Ahmedabad"/>
    <x v="6"/>
    <n v="380001"/>
    <s v="MED021"/>
    <x v="9"/>
    <x v="7"/>
    <s v="Cipla"/>
    <s v="No"/>
    <n v="2"/>
    <n v="78.89"/>
    <n v="5"/>
    <n v="5"/>
    <x v="3"/>
    <x v="1"/>
    <n v="1"/>
    <x v="2918"/>
    <n v="1"/>
    <n v="157.78"/>
    <n v="7.8889999999999993"/>
    <n v="149.89099999999999"/>
    <n v="7.4945499999999994"/>
    <n v="157.38554999999999"/>
    <n v="2"/>
  </r>
  <r>
    <s v="ORD102920"/>
    <x v="114"/>
    <x v="1970"/>
    <s v="Pune"/>
    <x v="3"/>
    <n v="411001"/>
    <s v="MED024"/>
    <x v="0"/>
    <x v="0"/>
    <s v="Abbott"/>
    <s v="No"/>
    <n v="4"/>
    <n v="126.03"/>
    <n v="5"/>
    <n v="5"/>
    <x v="0"/>
    <x v="2"/>
    <n v="1"/>
    <x v="2919"/>
    <n v="1"/>
    <n v="504.12"/>
    <n v="25.206"/>
    <n v="478.91399999999999"/>
    <n v="23.945699999999999"/>
    <n v="502.85969999999998"/>
    <n v="1"/>
  </r>
  <r>
    <s v="ORD102921"/>
    <x v="204"/>
    <x v="1924"/>
    <s v="Jaipur"/>
    <x v="5"/>
    <n v="302033"/>
    <s v="MED022"/>
    <x v="25"/>
    <x v="7"/>
    <s v="Himalaya"/>
    <s v="No"/>
    <n v="2"/>
    <n v="162.58000000000001"/>
    <n v="5"/>
    <n v="12"/>
    <x v="5"/>
    <x v="1"/>
    <n v="1"/>
    <x v="2920"/>
    <n v="1"/>
    <n v="325.16000000000003"/>
    <n v="16.258000000000003"/>
    <n v="308.90200000000004"/>
    <n v="37.068240000000003"/>
    <n v="345.97024000000005"/>
    <n v="1"/>
  </r>
  <r>
    <s v="ORD102922"/>
    <x v="101"/>
    <x v="269"/>
    <s v="Ahmedabad"/>
    <x v="6"/>
    <n v="380054"/>
    <s v="MED009"/>
    <x v="21"/>
    <x v="6"/>
    <s v="Glenmark"/>
    <s v="Yes"/>
    <n v="2"/>
    <n v="77.88"/>
    <n v="0"/>
    <n v="5"/>
    <x v="5"/>
    <x v="1"/>
    <n v="1"/>
    <x v="2921"/>
    <n v="1"/>
    <n v="155.76"/>
    <n v="0"/>
    <n v="155.76"/>
    <n v="7.7879999999999994"/>
    <n v="163.548"/>
    <n v="3"/>
  </r>
  <r>
    <s v="ORD102923"/>
    <x v="694"/>
    <x v="1971"/>
    <s v="Mumbai"/>
    <x v="3"/>
    <n v="400050"/>
    <s v="MED027"/>
    <x v="12"/>
    <x v="9"/>
    <s v="Mankind"/>
    <s v="No"/>
    <n v="2"/>
    <n v="85.33"/>
    <n v="15"/>
    <n v="5"/>
    <x v="2"/>
    <x v="1"/>
    <n v="1"/>
    <x v="2922"/>
    <n v="1"/>
    <n v="170.66"/>
    <n v="25.599"/>
    <n v="145.06100000000001"/>
    <n v="7.2530500000000009"/>
    <n v="152.31405000000001"/>
    <n v="1"/>
  </r>
  <r>
    <s v="ORD102924"/>
    <x v="663"/>
    <x v="1972"/>
    <s v="Noida"/>
    <x v="9"/>
    <n v="201301"/>
    <s v="MED025"/>
    <x v="27"/>
    <x v="0"/>
    <s v="Blue Cross"/>
    <s v="Yes"/>
    <n v="1"/>
    <n v="70.03"/>
    <n v="5"/>
    <n v="5"/>
    <x v="4"/>
    <x v="2"/>
    <n v="1"/>
    <x v="2923"/>
    <n v="1"/>
    <n v="70.03"/>
    <n v="3.5014999999999996"/>
    <n v="66.528500000000008"/>
    <n v="3.3264250000000004"/>
    <n v="69.854925000000009"/>
    <n v="0"/>
  </r>
  <r>
    <s v="ORD102925"/>
    <x v="47"/>
    <x v="77"/>
    <s v="Ahmedabad"/>
    <x v="6"/>
    <n v="380015"/>
    <s v="MED016"/>
    <x v="17"/>
    <x v="11"/>
    <s v="Emcure"/>
    <s v="No"/>
    <n v="2"/>
    <n v="120.26"/>
    <n v="0"/>
    <n v="18"/>
    <x v="1"/>
    <x v="1"/>
    <n v="1"/>
    <x v="2924"/>
    <n v="1"/>
    <n v="240.52"/>
    <n v="0"/>
    <n v="240.52"/>
    <n v="43.293600000000005"/>
    <n v="283.81360000000001"/>
    <n v="3"/>
  </r>
  <r>
    <s v="ORD102925"/>
    <x v="360"/>
    <x v="853"/>
    <s v="Pune"/>
    <x v="3"/>
    <n v="411001"/>
    <s v="MED015"/>
    <x v="24"/>
    <x v="11"/>
    <s v="Abbott"/>
    <s v="No"/>
    <n v="1"/>
    <n v="44.09"/>
    <n v="15"/>
    <n v="5"/>
    <x v="0"/>
    <x v="0"/>
    <n v="1"/>
    <x v="2925"/>
    <n v="1"/>
    <n v="44.09"/>
    <n v="6.6135000000000002"/>
    <n v="37.476500000000001"/>
    <n v="1.8738249999999999"/>
    <n v="39.350324999999998"/>
    <n v="2"/>
  </r>
  <r>
    <s v="ORD102925"/>
    <x v="459"/>
    <x v="1973"/>
    <s v="Pune"/>
    <x v="3"/>
    <n v="411038"/>
    <s v="MED017"/>
    <x v="1"/>
    <x v="1"/>
    <s v="Abbott"/>
    <s v="No"/>
    <n v="2"/>
    <n v="152.03"/>
    <n v="0"/>
    <n v="5"/>
    <x v="3"/>
    <x v="1"/>
    <n v="1"/>
    <x v="2926"/>
    <n v="1"/>
    <n v="304.06"/>
    <n v="0"/>
    <n v="304.06"/>
    <n v="15.202999999999999"/>
    <n v="319.26299999999998"/>
    <n v="3"/>
  </r>
  <r>
    <s v="ORD102928"/>
    <x v="433"/>
    <x v="1565"/>
    <s v="Kolkata"/>
    <x v="10"/>
    <n v="700019"/>
    <s v="MED023"/>
    <x v="8"/>
    <x v="7"/>
    <s v="Lacto Calamine"/>
    <s v="No"/>
    <n v="2"/>
    <n v="325.83999999999997"/>
    <n v="0"/>
    <n v="12"/>
    <x v="4"/>
    <x v="3"/>
    <n v="1"/>
    <x v="2927"/>
    <n v="1"/>
    <n v="651.67999999999995"/>
    <n v="0"/>
    <n v="651.67999999999995"/>
    <n v="78.201599999999999"/>
    <n v="729.88159999999993"/>
    <n v="1"/>
  </r>
  <r>
    <s v="ORD102929"/>
    <x v="587"/>
    <x v="731"/>
    <s v="Chandigarh"/>
    <x v="4"/>
    <n v="160017"/>
    <s v="MED017"/>
    <x v="1"/>
    <x v="1"/>
    <s v="Abbott"/>
    <s v="No"/>
    <n v="2"/>
    <n v="151.16999999999999"/>
    <n v="5"/>
    <n v="18"/>
    <x v="0"/>
    <x v="3"/>
    <n v="1"/>
    <x v="2928"/>
    <n v="1"/>
    <n v="302.33999999999997"/>
    <n v="15.116999999999997"/>
    <n v="287.22299999999996"/>
    <n v="51.70013999999999"/>
    <n v="338.92313999999993"/>
    <n v="4"/>
  </r>
  <r>
    <s v="ORD102930"/>
    <x v="158"/>
    <x v="910"/>
    <s v="Mumbai"/>
    <x v="3"/>
    <n v="400076"/>
    <s v="MED024"/>
    <x v="0"/>
    <x v="0"/>
    <s v="Abbott"/>
    <s v="No"/>
    <n v="1"/>
    <n v="149.31"/>
    <n v="10"/>
    <n v="18"/>
    <x v="5"/>
    <x v="1"/>
    <n v="1"/>
    <x v="2929"/>
    <n v="1"/>
    <n v="149.31"/>
    <n v="14.930999999999999"/>
    <n v="134.37899999999999"/>
    <n v="24.188219999999998"/>
    <n v="158.56721999999999"/>
    <n v="2"/>
  </r>
  <r>
    <s v="ORD102931"/>
    <x v="108"/>
    <x v="1974"/>
    <s v="Noida"/>
    <x v="9"/>
    <n v="201303"/>
    <s v="MED013"/>
    <x v="16"/>
    <x v="3"/>
    <s v="Himalaya"/>
    <s v="No"/>
    <n v="4"/>
    <n v="180.21"/>
    <n v="15"/>
    <n v="5"/>
    <x v="5"/>
    <x v="3"/>
    <n v="1"/>
    <x v="2930"/>
    <n v="1"/>
    <n v="720.84"/>
    <n v="108.126"/>
    <n v="612.71400000000006"/>
    <n v="30.6357"/>
    <n v="643.3497000000001"/>
    <n v="3"/>
  </r>
  <r>
    <s v="ORD102932"/>
    <x v="212"/>
    <x v="788"/>
    <s v="Pune"/>
    <x v="3"/>
    <n v="411057"/>
    <s v="MED029"/>
    <x v="10"/>
    <x v="8"/>
    <s v="Sun Pharma"/>
    <s v="Yes"/>
    <n v="3"/>
    <n v="99.82"/>
    <n v="10"/>
    <n v="12"/>
    <x v="5"/>
    <x v="0"/>
    <n v="1"/>
    <x v="2931"/>
    <n v="1"/>
    <n v="299.45999999999998"/>
    <n v="29.945999999999998"/>
    <n v="269.51400000000001"/>
    <n v="32.341680000000004"/>
    <n v="301.85568000000001"/>
    <n v="1"/>
  </r>
  <r>
    <s v="ORD102933"/>
    <x v="289"/>
    <x v="147"/>
    <s v="Gurugram"/>
    <x v="11"/>
    <n v="122002"/>
    <s v="MED025"/>
    <x v="27"/>
    <x v="0"/>
    <s v="Blue Cross"/>
    <s v="Yes"/>
    <n v="1"/>
    <n v="61.32"/>
    <n v="5"/>
    <n v="12"/>
    <x v="0"/>
    <x v="1"/>
    <n v="1"/>
    <x v="2932"/>
    <n v="1"/>
    <n v="61.32"/>
    <n v="3.0660000000000003"/>
    <n v="58.253999999999998"/>
    <n v="6.9904799999999998"/>
    <n v="65.244479999999996"/>
    <n v="3"/>
  </r>
  <r>
    <s v="ORD102934"/>
    <x v="624"/>
    <x v="1975"/>
    <s v="Ahmedabad"/>
    <x v="6"/>
    <n v="380054"/>
    <s v="MED019"/>
    <x v="26"/>
    <x v="8"/>
    <s v="Cipla"/>
    <s v="No"/>
    <n v="1"/>
    <n v="155.59"/>
    <n v="10"/>
    <n v="18"/>
    <x v="4"/>
    <x v="2"/>
    <n v="1"/>
    <x v="2933"/>
    <n v="1"/>
    <n v="155.59"/>
    <n v="15.559000000000001"/>
    <n v="140.03100000000001"/>
    <n v="25.205580000000001"/>
    <n v="165.23658"/>
    <n v="0"/>
  </r>
  <r>
    <s v="ORD102935"/>
    <x v="152"/>
    <x v="485"/>
    <s v="Chennai"/>
    <x v="7"/>
    <n v="600096"/>
    <s v="MED028"/>
    <x v="3"/>
    <x v="3"/>
    <s v="Abbott"/>
    <s v="No"/>
    <n v="3"/>
    <n v="105.03"/>
    <n v="10"/>
    <n v="5"/>
    <x v="1"/>
    <x v="1"/>
    <n v="1"/>
    <x v="2934"/>
    <n v="1"/>
    <n v="315.09000000000003"/>
    <n v="31.509000000000004"/>
    <n v="283.58100000000002"/>
    <n v="14.179050000000002"/>
    <n v="297.76005000000004"/>
    <n v="2"/>
  </r>
  <r>
    <s v="ORD102936"/>
    <x v="96"/>
    <x v="990"/>
    <s v="Chandigarh"/>
    <x v="4"/>
    <n v="160019"/>
    <s v="MED025"/>
    <x v="27"/>
    <x v="0"/>
    <s v="Blue Cross"/>
    <s v="Yes"/>
    <n v="4"/>
    <n v="62.2"/>
    <n v="0"/>
    <n v="12"/>
    <x v="5"/>
    <x v="1"/>
    <n v="1"/>
    <x v="2935"/>
    <n v="1"/>
    <n v="248.8"/>
    <n v="0"/>
    <n v="248.8"/>
    <n v="29.856000000000005"/>
    <n v="278.65600000000001"/>
    <n v="1"/>
  </r>
  <r>
    <s v="ORD102937"/>
    <x v="575"/>
    <x v="785"/>
    <s v="Noida"/>
    <x v="9"/>
    <n v="201307"/>
    <s v="MED009"/>
    <x v="21"/>
    <x v="6"/>
    <s v="Glenmark"/>
    <s v="Yes"/>
    <n v="1"/>
    <n v="91.21"/>
    <n v="15"/>
    <n v="5"/>
    <x v="5"/>
    <x v="2"/>
    <n v="1"/>
    <x v="2936"/>
    <n v="1"/>
    <n v="91.21"/>
    <n v="13.681499999999998"/>
    <n v="77.528499999999994"/>
    <n v="3.8764249999999998"/>
    <n v="81.404924999999992"/>
    <n v="2"/>
  </r>
  <r>
    <s v="ORD102938"/>
    <x v="363"/>
    <x v="1772"/>
    <s v="Indore"/>
    <x v="2"/>
    <n v="452018"/>
    <s v="MED019"/>
    <x v="26"/>
    <x v="8"/>
    <s v="Cipla"/>
    <s v="No"/>
    <n v="3"/>
    <n v="150.71"/>
    <n v="10"/>
    <n v="12"/>
    <x v="4"/>
    <x v="2"/>
    <n v="1"/>
    <x v="2937"/>
    <n v="1"/>
    <n v="452.13"/>
    <n v="45.213000000000001"/>
    <n v="406.91699999999997"/>
    <n v="48.830039999999997"/>
    <n v="455.74703999999997"/>
    <n v="3"/>
  </r>
  <r>
    <s v="ORD102939"/>
    <x v="319"/>
    <x v="1976"/>
    <s v="Ahmedabad"/>
    <x v="6"/>
    <n v="380058"/>
    <s v="MED011"/>
    <x v="23"/>
    <x v="1"/>
    <s v="Cipla"/>
    <s v="No"/>
    <n v="1"/>
    <n v="28.66"/>
    <n v="5"/>
    <n v="12"/>
    <x v="5"/>
    <x v="1"/>
    <n v="1"/>
    <x v="2938"/>
    <n v="1"/>
    <n v="28.66"/>
    <n v="1.4330000000000001"/>
    <n v="27.227"/>
    <n v="3.2672399999999997"/>
    <n v="30.494240000000001"/>
    <n v="2"/>
  </r>
  <r>
    <s v="ORD102940"/>
    <x v="695"/>
    <x v="1977"/>
    <s v="Chandigarh"/>
    <x v="4"/>
    <n v="160001"/>
    <s v="MED002"/>
    <x v="22"/>
    <x v="2"/>
    <s v="Micro Labs"/>
    <s v="No"/>
    <n v="2"/>
    <n v="36.409999999999997"/>
    <n v="0"/>
    <n v="12"/>
    <x v="3"/>
    <x v="3"/>
    <n v="1"/>
    <x v="2939"/>
    <n v="1"/>
    <n v="72.819999999999993"/>
    <n v="0"/>
    <n v="72.819999999999993"/>
    <n v="8.7383999999999986"/>
    <n v="81.558399999999992"/>
    <n v="0"/>
  </r>
  <r>
    <s v="ORD102941"/>
    <x v="456"/>
    <x v="1787"/>
    <s v="Surat"/>
    <x v="6"/>
    <n v="395001"/>
    <s v="MED030"/>
    <x v="28"/>
    <x v="8"/>
    <s v="Cipla"/>
    <s v="Yes"/>
    <n v="2"/>
    <n v="316.97000000000003"/>
    <n v="5"/>
    <n v="5"/>
    <x v="1"/>
    <x v="1"/>
    <n v="1"/>
    <x v="2940"/>
    <n v="1"/>
    <n v="633.94000000000005"/>
    <n v="31.697000000000003"/>
    <n v="602.24300000000005"/>
    <n v="30.11215"/>
    <n v="632.35515000000009"/>
    <n v="3"/>
  </r>
  <r>
    <s v="ORD102942"/>
    <x v="440"/>
    <x v="1352"/>
    <s v="Hyderabad"/>
    <x v="1"/>
    <n v="500032"/>
    <s v="MED007"/>
    <x v="15"/>
    <x v="10"/>
    <s v="Sanofi"/>
    <s v="Yes"/>
    <n v="2"/>
    <n v="76.150000000000006"/>
    <n v="5"/>
    <n v="5"/>
    <x v="1"/>
    <x v="2"/>
    <n v="1"/>
    <x v="2941"/>
    <n v="1"/>
    <n v="152.30000000000001"/>
    <n v="7.6150000000000002"/>
    <n v="144.685"/>
    <n v="7.2342499999999994"/>
    <n v="151.91925000000001"/>
    <n v="1"/>
  </r>
  <r>
    <s v="ORD102942"/>
    <x v="99"/>
    <x v="1978"/>
    <s v="Chandigarh"/>
    <x v="4"/>
    <n v="160022"/>
    <s v="MED025"/>
    <x v="27"/>
    <x v="0"/>
    <s v="Blue Cross"/>
    <s v="Yes"/>
    <n v="1"/>
    <n v="60.49"/>
    <n v="0"/>
    <n v="5"/>
    <x v="4"/>
    <x v="1"/>
    <n v="1"/>
    <x v="2942"/>
    <n v="1"/>
    <n v="60.49"/>
    <n v="0"/>
    <n v="60.49"/>
    <n v="3.0244999999999997"/>
    <n v="63.514499999999998"/>
    <n v="2"/>
  </r>
  <r>
    <s v="ORD102944"/>
    <x v="379"/>
    <x v="1979"/>
    <s v="Noida"/>
    <x v="9"/>
    <n v="201303"/>
    <s v="MED022"/>
    <x v="25"/>
    <x v="7"/>
    <s v="Himalaya"/>
    <s v="No"/>
    <n v="2"/>
    <n v="192.22"/>
    <n v="5"/>
    <n v="12"/>
    <x v="4"/>
    <x v="1"/>
    <n v="1"/>
    <x v="2943"/>
    <n v="1"/>
    <n v="384.44"/>
    <n v="19.222000000000001"/>
    <n v="365.21800000000002"/>
    <n v="43.826160000000002"/>
    <n v="409.04416000000003"/>
    <n v="1"/>
  </r>
  <r>
    <s v="ORD102945"/>
    <x v="480"/>
    <x v="1980"/>
    <s v="Chennai"/>
    <x v="7"/>
    <n v="600001"/>
    <s v="MED016"/>
    <x v="17"/>
    <x v="11"/>
    <s v="Emcure"/>
    <s v="No"/>
    <n v="2"/>
    <n v="100.68"/>
    <n v="10"/>
    <n v="5"/>
    <x v="5"/>
    <x v="1"/>
    <n v="1"/>
    <x v="2944"/>
    <n v="1"/>
    <n v="201.36"/>
    <n v="20.136000000000003"/>
    <n v="181.22400000000002"/>
    <n v="9.0612000000000013"/>
    <n v="190.28520000000003"/>
    <n v="2"/>
  </r>
  <r>
    <s v="ORD102946"/>
    <x v="341"/>
    <x v="1145"/>
    <s v="Pune"/>
    <x v="3"/>
    <n v="411001"/>
    <s v="MED023"/>
    <x v="8"/>
    <x v="7"/>
    <s v="Lacto Calamine"/>
    <s v="No"/>
    <n v="2"/>
    <n v="342.93"/>
    <n v="15"/>
    <n v="5"/>
    <x v="0"/>
    <x v="0"/>
    <n v="1"/>
    <x v="2945"/>
    <n v="1"/>
    <n v="685.86"/>
    <n v="102.87899999999999"/>
    <n v="582.98099999999999"/>
    <n v="29.149049999999999"/>
    <n v="612.13004999999998"/>
    <n v="2"/>
  </r>
  <r>
    <s v="ORD102946"/>
    <x v="651"/>
    <x v="1981"/>
    <s v="Hyderabad"/>
    <x v="1"/>
    <n v="500090"/>
    <s v="MED014"/>
    <x v="19"/>
    <x v="3"/>
    <s v="Abbott"/>
    <s v="No"/>
    <n v="5"/>
    <n v="137.99"/>
    <n v="15"/>
    <n v="5"/>
    <x v="4"/>
    <x v="3"/>
    <n v="1"/>
    <x v="2946"/>
    <n v="1"/>
    <n v="689.95"/>
    <n v="103.49250000000001"/>
    <n v="586.45749999999998"/>
    <n v="29.322875"/>
    <n v="615.78037499999994"/>
    <n v="0"/>
  </r>
  <r>
    <s v="ORD102948"/>
    <x v="636"/>
    <x v="1982"/>
    <s v="Bengaluru"/>
    <x v="8"/>
    <n v="560034"/>
    <s v="MED004"/>
    <x v="5"/>
    <x v="5"/>
    <s v="Sun Pharma"/>
    <s v="Yes"/>
    <n v="2"/>
    <n v="104.2"/>
    <n v="10"/>
    <n v="5"/>
    <x v="1"/>
    <x v="1"/>
    <n v="1"/>
    <x v="2947"/>
    <n v="1"/>
    <n v="208.4"/>
    <n v="20.84"/>
    <n v="187.56"/>
    <n v="9.3780000000000001"/>
    <n v="196.93799999999999"/>
    <n v="2"/>
  </r>
  <r>
    <s v="ORD102949"/>
    <x v="204"/>
    <x v="223"/>
    <s v="Ahmedabad"/>
    <x v="6"/>
    <n v="380061"/>
    <s v="MED024"/>
    <x v="0"/>
    <x v="0"/>
    <s v="Abbott"/>
    <s v="No"/>
    <n v="1"/>
    <n v="151.83000000000001"/>
    <n v="0"/>
    <n v="5"/>
    <x v="3"/>
    <x v="1"/>
    <n v="1"/>
    <x v="2948"/>
    <n v="1"/>
    <n v="151.83000000000001"/>
    <n v="0"/>
    <n v="151.83000000000001"/>
    <n v="7.5915000000000008"/>
    <n v="159.42150000000001"/>
    <n v="5"/>
  </r>
  <r>
    <s v="ORD102950"/>
    <x v="409"/>
    <x v="1983"/>
    <s v="Pune"/>
    <x v="3"/>
    <n v="411001"/>
    <s v="MED013"/>
    <x v="16"/>
    <x v="3"/>
    <s v="Himalaya"/>
    <s v="No"/>
    <n v="1"/>
    <n v="158.91"/>
    <n v="10"/>
    <n v="5"/>
    <x v="4"/>
    <x v="2"/>
    <n v="1"/>
    <x v="2949"/>
    <n v="1"/>
    <n v="158.91"/>
    <n v="15.890999999999998"/>
    <n v="143.01900000000001"/>
    <n v="7.1509499999999999"/>
    <n v="150.16995"/>
    <n v="0"/>
  </r>
  <r>
    <s v="ORD102951"/>
    <x v="548"/>
    <x v="513"/>
    <s v="Pune"/>
    <x v="3"/>
    <n v="411001"/>
    <s v="MED002"/>
    <x v="22"/>
    <x v="2"/>
    <s v="Micro Labs"/>
    <s v="No"/>
    <n v="1"/>
    <n v="31.68"/>
    <n v="10"/>
    <n v="12"/>
    <x v="1"/>
    <x v="3"/>
    <n v="1"/>
    <x v="2950"/>
    <n v="1"/>
    <n v="31.68"/>
    <n v="3.1680000000000001"/>
    <n v="28.512"/>
    <n v="3.42144"/>
    <n v="31.933440000000001"/>
    <n v="2"/>
  </r>
  <r>
    <s v="ORD102952"/>
    <x v="171"/>
    <x v="1955"/>
    <s v="Gurugram"/>
    <x v="11"/>
    <n v="122016"/>
    <s v="MED022"/>
    <x v="25"/>
    <x v="7"/>
    <s v="Himalaya"/>
    <s v="No"/>
    <n v="1"/>
    <n v="191.5"/>
    <n v="0"/>
    <n v="5"/>
    <x v="1"/>
    <x v="1"/>
    <n v="1"/>
    <x v="2951"/>
    <n v="1"/>
    <n v="191.5"/>
    <n v="0"/>
    <n v="191.5"/>
    <n v="9.5749999999999993"/>
    <n v="201.07499999999999"/>
    <n v="1"/>
  </r>
  <r>
    <s v="ORD102953"/>
    <x v="237"/>
    <x v="1264"/>
    <s v="Chennai"/>
    <x v="7"/>
    <n v="600018"/>
    <s v="MED022"/>
    <x v="25"/>
    <x v="7"/>
    <s v="Himalaya"/>
    <s v="No"/>
    <n v="3"/>
    <n v="155.66999999999999"/>
    <n v="5"/>
    <n v="18"/>
    <x v="1"/>
    <x v="0"/>
    <n v="1"/>
    <x v="2952"/>
    <n v="1"/>
    <n v="467.01"/>
    <n v="23.3505"/>
    <n v="443.65949999999998"/>
    <n v="79.858709999999988"/>
    <n v="523.51820999999995"/>
    <n v="3"/>
  </r>
  <r>
    <s v="ORD102954"/>
    <x v="559"/>
    <x v="200"/>
    <s v="Surat"/>
    <x v="6"/>
    <n v="395001"/>
    <s v="MED030"/>
    <x v="28"/>
    <x v="8"/>
    <s v="Cipla"/>
    <s v="Yes"/>
    <n v="2"/>
    <n v="264.94"/>
    <n v="10"/>
    <n v="5"/>
    <x v="5"/>
    <x v="3"/>
    <n v="1"/>
    <x v="2953"/>
    <n v="1"/>
    <n v="529.88"/>
    <n v="52.988"/>
    <n v="476.892"/>
    <n v="23.8446"/>
    <n v="500.73660000000001"/>
    <n v="1"/>
  </r>
  <r>
    <s v="ORD102955"/>
    <x v="622"/>
    <x v="788"/>
    <s v="Delhi"/>
    <x v="0"/>
    <n v="110044"/>
    <s v="MED013"/>
    <x v="16"/>
    <x v="3"/>
    <s v="Himalaya"/>
    <s v="No"/>
    <n v="1"/>
    <n v="174.2"/>
    <n v="0"/>
    <n v="18"/>
    <x v="0"/>
    <x v="1"/>
    <n v="1"/>
    <x v="2954"/>
    <n v="1"/>
    <n v="174.2"/>
    <n v="0"/>
    <n v="174.2"/>
    <n v="31.355999999999998"/>
    <n v="205.55599999999998"/>
    <n v="1"/>
  </r>
  <r>
    <s v="ORD102956"/>
    <x v="588"/>
    <x v="703"/>
    <s v="Bengaluru"/>
    <x v="8"/>
    <n v="560100"/>
    <s v="MED002"/>
    <x v="22"/>
    <x v="2"/>
    <s v="Micro Labs"/>
    <s v="No"/>
    <n v="1"/>
    <n v="33.21"/>
    <n v="0"/>
    <n v="5"/>
    <x v="0"/>
    <x v="3"/>
    <n v="1"/>
    <x v="2955"/>
    <n v="1"/>
    <n v="33.21"/>
    <n v="0"/>
    <n v="33.21"/>
    <n v="1.6605000000000001"/>
    <n v="34.8705"/>
    <n v="2"/>
  </r>
  <r>
    <s v="ORD102957"/>
    <x v="121"/>
    <x v="1984"/>
    <s v="Surat"/>
    <x v="6"/>
    <n v="395003"/>
    <s v="MED004"/>
    <x v="5"/>
    <x v="5"/>
    <s v="Sun Pharma"/>
    <s v="Yes"/>
    <n v="1"/>
    <n v="118.43"/>
    <n v="5"/>
    <n v="5"/>
    <x v="3"/>
    <x v="1"/>
    <n v="1"/>
    <x v="2956"/>
    <n v="1"/>
    <n v="118.43"/>
    <n v="5.9215000000000009"/>
    <n v="112.50850000000001"/>
    <n v="5.6254249999999999"/>
    <n v="118.133925"/>
    <n v="1"/>
  </r>
  <r>
    <s v="ORD102958"/>
    <x v="672"/>
    <x v="1985"/>
    <s v="Mumbai"/>
    <x v="3"/>
    <n v="400093"/>
    <s v="MED024"/>
    <x v="0"/>
    <x v="0"/>
    <s v="Abbott"/>
    <s v="No"/>
    <n v="2"/>
    <n v="139.87"/>
    <n v="5"/>
    <n v="18"/>
    <x v="2"/>
    <x v="1"/>
    <n v="1"/>
    <x v="2957"/>
    <n v="1"/>
    <n v="279.74"/>
    <n v="13.987"/>
    <n v="265.75299999999999"/>
    <n v="47.835540000000002"/>
    <n v="313.58853999999997"/>
    <n v="2"/>
  </r>
  <r>
    <s v="ORD102958"/>
    <x v="622"/>
    <x v="1241"/>
    <s v="Delhi"/>
    <x v="0"/>
    <n v="110085"/>
    <s v="MED016"/>
    <x v="17"/>
    <x v="11"/>
    <s v="Emcure"/>
    <s v="No"/>
    <n v="1"/>
    <n v="97.31"/>
    <n v="5"/>
    <n v="5"/>
    <x v="2"/>
    <x v="1"/>
    <n v="1"/>
    <x v="2958"/>
    <n v="1"/>
    <n v="97.31"/>
    <n v="4.8654999999999999"/>
    <n v="92.444500000000005"/>
    <n v="4.6222250000000003"/>
    <n v="97.066725000000005"/>
    <n v="3"/>
  </r>
  <r>
    <s v="ORD102960"/>
    <x v="670"/>
    <x v="1193"/>
    <s v="Ahmedabad"/>
    <x v="6"/>
    <n v="380061"/>
    <s v="MED024"/>
    <x v="0"/>
    <x v="0"/>
    <s v="Abbott"/>
    <s v="No"/>
    <n v="1"/>
    <n v="135.35"/>
    <n v="0"/>
    <n v="5"/>
    <x v="5"/>
    <x v="2"/>
    <n v="1"/>
    <x v="2959"/>
    <n v="1"/>
    <n v="135.35"/>
    <n v="0"/>
    <n v="135.35"/>
    <n v="6.7675000000000001"/>
    <n v="142.11750000000001"/>
    <n v="3"/>
  </r>
  <r>
    <s v="ORD102961"/>
    <x v="335"/>
    <x v="1986"/>
    <s v="Surat"/>
    <x v="6"/>
    <n v="395010"/>
    <s v="MED015"/>
    <x v="24"/>
    <x v="11"/>
    <s v="Abbott"/>
    <s v="No"/>
    <n v="3"/>
    <n v="53.78"/>
    <n v="15"/>
    <n v="5"/>
    <x v="2"/>
    <x v="1"/>
    <n v="1"/>
    <x v="2960"/>
    <n v="1"/>
    <n v="161.34"/>
    <n v="24.201000000000001"/>
    <n v="137.13900000000001"/>
    <n v="6.8569500000000003"/>
    <n v="143.99595000000002"/>
    <n v="1"/>
  </r>
  <r>
    <s v="ORD102962"/>
    <x v="184"/>
    <x v="1524"/>
    <s v="Indore"/>
    <x v="2"/>
    <n v="452018"/>
    <s v="MED023"/>
    <x v="8"/>
    <x v="7"/>
    <s v="Lacto Calamine"/>
    <s v="No"/>
    <n v="3"/>
    <n v="265.2"/>
    <n v="0"/>
    <n v="5"/>
    <x v="5"/>
    <x v="1"/>
    <n v="1"/>
    <x v="2961"/>
    <n v="1"/>
    <n v="795.59999999999991"/>
    <n v="0"/>
    <n v="795.59999999999991"/>
    <n v="39.779999999999994"/>
    <n v="835.37999999999988"/>
    <n v="4"/>
  </r>
  <r>
    <s v="ORD102963"/>
    <x v="270"/>
    <x v="1987"/>
    <s v="Noida"/>
    <x v="9"/>
    <n v="201305"/>
    <s v="MED014"/>
    <x v="19"/>
    <x v="3"/>
    <s v="Abbott"/>
    <s v="No"/>
    <n v="1"/>
    <n v="150.29"/>
    <n v="0"/>
    <n v="5"/>
    <x v="1"/>
    <x v="1"/>
    <n v="1"/>
    <x v="2962"/>
    <n v="1"/>
    <n v="150.29"/>
    <n v="0"/>
    <n v="150.29"/>
    <n v="7.5144999999999991"/>
    <n v="157.80449999999999"/>
    <n v="2"/>
  </r>
  <r>
    <s v="ORD102964"/>
    <x v="552"/>
    <x v="313"/>
    <s v="Noida"/>
    <x v="9"/>
    <n v="201305"/>
    <s v="MED027"/>
    <x v="12"/>
    <x v="9"/>
    <s v="Mankind"/>
    <s v="No"/>
    <n v="1"/>
    <n v="94.54"/>
    <n v="10"/>
    <n v="5"/>
    <x v="2"/>
    <x v="1"/>
    <n v="1"/>
    <x v="2963"/>
    <n v="1"/>
    <n v="94.54"/>
    <n v="9.4540000000000006"/>
    <n v="85.086000000000013"/>
    <n v="4.2543000000000006"/>
    <n v="89.340300000000013"/>
    <n v="3"/>
  </r>
  <r>
    <s v="ORD102965"/>
    <x v="537"/>
    <x v="1988"/>
    <s v="Pune"/>
    <x v="3"/>
    <n v="411045"/>
    <s v="MED015"/>
    <x v="24"/>
    <x v="11"/>
    <s v="Abbott"/>
    <s v="No"/>
    <n v="1"/>
    <n v="49.37"/>
    <n v="10"/>
    <n v="12"/>
    <x v="5"/>
    <x v="1"/>
    <n v="1"/>
    <x v="2964"/>
    <n v="1"/>
    <n v="49.37"/>
    <n v="4.9370000000000003"/>
    <n v="44.433"/>
    <n v="5.3319600000000005"/>
    <n v="49.764960000000002"/>
    <n v="2"/>
  </r>
  <r>
    <s v="ORD102965"/>
    <x v="577"/>
    <x v="1623"/>
    <s v="Noida"/>
    <x v="9"/>
    <n v="201301"/>
    <s v="MED023"/>
    <x v="8"/>
    <x v="7"/>
    <s v="Lacto Calamine"/>
    <s v="No"/>
    <n v="2"/>
    <n v="296.75"/>
    <n v="5"/>
    <n v="12"/>
    <x v="1"/>
    <x v="1"/>
    <n v="1"/>
    <x v="2965"/>
    <n v="1"/>
    <n v="593.5"/>
    <n v="29.675000000000001"/>
    <n v="563.82500000000005"/>
    <n v="67.659000000000006"/>
    <n v="631.48400000000004"/>
    <n v="3"/>
  </r>
  <r>
    <s v="ORD102965"/>
    <x v="581"/>
    <x v="1989"/>
    <s v="Jaipur"/>
    <x v="5"/>
    <n v="302021"/>
    <s v="MED020"/>
    <x v="4"/>
    <x v="4"/>
    <s v="Dr. Reddy's"/>
    <s v="Yes"/>
    <n v="2"/>
    <n v="62.08"/>
    <n v="5"/>
    <n v="5"/>
    <x v="5"/>
    <x v="1"/>
    <n v="1"/>
    <x v="2966"/>
    <n v="1"/>
    <n v="124.16"/>
    <n v="6.2079999999999993"/>
    <n v="117.952"/>
    <n v="5.8975999999999997"/>
    <n v="123.8496"/>
    <n v="2"/>
  </r>
  <r>
    <s v="ORD102968"/>
    <x v="346"/>
    <x v="1990"/>
    <s v="Gurugram"/>
    <x v="11"/>
    <n v="122016"/>
    <s v="MED005"/>
    <x v="11"/>
    <x v="5"/>
    <s v="Cipla"/>
    <s v="Yes"/>
    <n v="4"/>
    <n v="101.22"/>
    <n v="0"/>
    <n v="18"/>
    <x v="4"/>
    <x v="1"/>
    <n v="1"/>
    <x v="2967"/>
    <n v="1"/>
    <n v="404.88"/>
    <n v="0"/>
    <n v="404.88"/>
    <n v="72.878399999999999"/>
    <n v="477.75839999999999"/>
    <n v="2"/>
  </r>
  <r>
    <s v="ORD102969"/>
    <x v="232"/>
    <x v="693"/>
    <s v="Hyderabad"/>
    <x v="1"/>
    <n v="500081"/>
    <s v="MED028"/>
    <x v="3"/>
    <x v="3"/>
    <s v="Abbott"/>
    <s v="No"/>
    <n v="2"/>
    <n v="115.97"/>
    <n v="15"/>
    <n v="5"/>
    <x v="1"/>
    <x v="0"/>
    <n v="1"/>
    <x v="2968"/>
    <n v="1"/>
    <n v="231.94"/>
    <n v="34.790999999999997"/>
    <n v="197.149"/>
    <n v="9.85745"/>
    <n v="207.00645"/>
    <n v="0"/>
  </r>
  <r>
    <s v="ORD102970"/>
    <x v="573"/>
    <x v="716"/>
    <s v="Hyderabad"/>
    <x v="1"/>
    <n v="500084"/>
    <s v="MED003"/>
    <x v="6"/>
    <x v="4"/>
    <s v="Dr. Reddy's"/>
    <s v="No"/>
    <n v="2"/>
    <n v="31.93"/>
    <n v="5"/>
    <n v="5"/>
    <x v="5"/>
    <x v="2"/>
    <n v="1"/>
    <x v="2969"/>
    <n v="1"/>
    <n v="63.86"/>
    <n v="3.1930000000000001"/>
    <n v="60.667000000000002"/>
    <n v="3.0333500000000004"/>
    <n v="63.70035"/>
    <n v="2"/>
  </r>
  <r>
    <s v="ORD102971"/>
    <x v="314"/>
    <x v="1991"/>
    <s v="Lucknow"/>
    <x v="9"/>
    <n v="226010"/>
    <s v="MED017"/>
    <x v="1"/>
    <x v="1"/>
    <s v="Abbott"/>
    <s v="No"/>
    <n v="1"/>
    <n v="123.29"/>
    <n v="0"/>
    <n v="5"/>
    <x v="5"/>
    <x v="2"/>
    <n v="1"/>
    <x v="2970"/>
    <n v="1"/>
    <n v="123.29"/>
    <n v="0"/>
    <n v="123.29"/>
    <n v="6.1645000000000003"/>
    <n v="129.4545"/>
    <n v="2"/>
  </r>
  <r>
    <s v="ORD102972"/>
    <x v="133"/>
    <x v="1064"/>
    <s v="Chandigarh"/>
    <x v="4"/>
    <n v="160036"/>
    <s v="MED009"/>
    <x v="21"/>
    <x v="6"/>
    <s v="Glenmark"/>
    <s v="Yes"/>
    <n v="1"/>
    <n v="86.92"/>
    <n v="0"/>
    <n v="12"/>
    <x v="0"/>
    <x v="1"/>
    <n v="1"/>
    <x v="2971"/>
    <n v="1"/>
    <n v="86.92"/>
    <n v="0"/>
    <n v="86.92"/>
    <n v="10.430399999999999"/>
    <n v="97.350400000000008"/>
    <n v="1"/>
  </r>
  <r>
    <s v="ORD102973"/>
    <x v="418"/>
    <x v="263"/>
    <s v="Delhi"/>
    <x v="0"/>
    <n v="110044"/>
    <s v="MED030"/>
    <x v="28"/>
    <x v="8"/>
    <s v="Cipla"/>
    <s v="Yes"/>
    <n v="2"/>
    <n v="287.07"/>
    <n v="10"/>
    <n v="18"/>
    <x v="1"/>
    <x v="1"/>
    <n v="1"/>
    <x v="2972"/>
    <n v="1"/>
    <n v="574.14"/>
    <n v="57.413999999999994"/>
    <n v="516.726"/>
    <n v="93.010679999999994"/>
    <n v="609.73667999999998"/>
    <n v="2"/>
  </r>
  <r>
    <s v="ORD102974"/>
    <x v="26"/>
    <x v="796"/>
    <s v="Ahmedabad"/>
    <x v="6"/>
    <n v="380001"/>
    <s v="MED021"/>
    <x v="9"/>
    <x v="7"/>
    <s v="Cipla"/>
    <s v="No"/>
    <n v="1"/>
    <n v="93.17"/>
    <n v="5"/>
    <n v="5"/>
    <x v="4"/>
    <x v="1"/>
    <n v="1"/>
    <x v="2973"/>
    <n v="1"/>
    <n v="93.17"/>
    <n v="4.6585000000000001"/>
    <n v="88.511499999999998"/>
    <n v="4.4255750000000003"/>
    <n v="92.937074999999993"/>
    <n v="3"/>
  </r>
  <r>
    <s v="ORD102975"/>
    <x v="135"/>
    <x v="1992"/>
    <s v="Pune"/>
    <x v="3"/>
    <n v="411038"/>
    <s v="MED024"/>
    <x v="0"/>
    <x v="0"/>
    <s v="Abbott"/>
    <s v="No"/>
    <n v="2"/>
    <n v="132.63"/>
    <n v="10"/>
    <n v="18"/>
    <x v="1"/>
    <x v="1"/>
    <n v="1"/>
    <x v="2974"/>
    <n v="1"/>
    <n v="265.26"/>
    <n v="26.526"/>
    <n v="238.73399999999998"/>
    <n v="42.972119999999997"/>
    <n v="281.70612"/>
    <n v="2"/>
  </r>
  <r>
    <s v="ORD102976"/>
    <x v="713"/>
    <x v="1993"/>
    <s v="Mumbai"/>
    <x v="3"/>
    <n v="400076"/>
    <s v="MED002"/>
    <x v="22"/>
    <x v="2"/>
    <s v="Micro Labs"/>
    <s v="No"/>
    <n v="4"/>
    <n v="33.090000000000003"/>
    <n v="0"/>
    <n v="18"/>
    <x v="0"/>
    <x v="1"/>
    <n v="1"/>
    <x v="2975"/>
    <n v="1"/>
    <n v="132.36000000000001"/>
    <n v="0"/>
    <n v="132.36000000000001"/>
    <n v="23.824800000000003"/>
    <n v="156.18480000000002"/>
    <n v="2"/>
  </r>
  <r>
    <s v="ORD102977"/>
    <x v="617"/>
    <x v="1994"/>
    <s v="Noida"/>
    <x v="9"/>
    <n v="201307"/>
    <s v="MED006"/>
    <x v="18"/>
    <x v="10"/>
    <s v="USV"/>
    <s v="Yes"/>
    <n v="1"/>
    <n v="40.18"/>
    <n v="5"/>
    <n v="5"/>
    <x v="1"/>
    <x v="1"/>
    <n v="1"/>
    <x v="2976"/>
    <n v="1"/>
    <n v="40.18"/>
    <n v="2.0089999999999999"/>
    <n v="38.170999999999999"/>
    <n v="1.90855"/>
    <n v="40.079549999999998"/>
    <n v="1"/>
  </r>
  <r>
    <s v="ORD102978"/>
    <x v="285"/>
    <x v="1995"/>
    <s v="Noida"/>
    <x v="9"/>
    <n v="201303"/>
    <s v="MED022"/>
    <x v="25"/>
    <x v="7"/>
    <s v="Himalaya"/>
    <s v="No"/>
    <n v="2"/>
    <n v="155.55000000000001"/>
    <n v="0"/>
    <n v="18"/>
    <x v="5"/>
    <x v="3"/>
    <n v="1"/>
    <x v="2977"/>
    <n v="1"/>
    <n v="311.10000000000002"/>
    <n v="0"/>
    <n v="311.10000000000002"/>
    <n v="55.998000000000005"/>
    <n v="367.09800000000001"/>
    <n v="0"/>
  </r>
  <r>
    <s v="ORD102979"/>
    <x v="103"/>
    <x v="815"/>
    <s v="Lucknow"/>
    <x v="9"/>
    <n v="226016"/>
    <s v="MED016"/>
    <x v="17"/>
    <x v="11"/>
    <s v="Emcure"/>
    <s v="No"/>
    <n v="1"/>
    <n v="105.46"/>
    <n v="10"/>
    <n v="18"/>
    <x v="3"/>
    <x v="1"/>
    <n v="1"/>
    <x v="2978"/>
    <n v="1"/>
    <n v="105.46"/>
    <n v="10.545999999999999"/>
    <n v="94.913999999999987"/>
    <n v="17.084519999999998"/>
    <n v="111.99851999999998"/>
    <n v="3"/>
  </r>
  <r>
    <s v="ORD102980"/>
    <x v="233"/>
    <x v="1996"/>
    <s v="Lucknow"/>
    <x v="9"/>
    <n v="226016"/>
    <s v="MED028"/>
    <x v="3"/>
    <x v="3"/>
    <s v="Abbott"/>
    <s v="No"/>
    <n v="3"/>
    <n v="110.2"/>
    <n v="5"/>
    <n v="5"/>
    <x v="2"/>
    <x v="0"/>
    <n v="1"/>
    <x v="2979"/>
    <n v="1"/>
    <n v="330.6"/>
    <n v="16.53"/>
    <n v="314.07000000000005"/>
    <n v="15.703500000000004"/>
    <n v="329.77350000000007"/>
    <n v="1"/>
  </r>
  <r>
    <s v="ORD102981"/>
    <x v="178"/>
    <x v="1997"/>
    <s v="Gurugram"/>
    <x v="11"/>
    <n v="122016"/>
    <s v="MED024"/>
    <x v="0"/>
    <x v="0"/>
    <s v="Abbott"/>
    <s v="No"/>
    <n v="1"/>
    <n v="142.44"/>
    <n v="0"/>
    <n v="5"/>
    <x v="4"/>
    <x v="1"/>
    <n v="1"/>
    <x v="2980"/>
    <n v="1"/>
    <n v="142.44"/>
    <n v="0"/>
    <n v="142.44"/>
    <n v="7.1220000000000008"/>
    <n v="149.56200000000001"/>
    <n v="1"/>
  </r>
  <r>
    <s v="ORD102982"/>
    <x v="8"/>
    <x v="1998"/>
    <s v="Chennai"/>
    <x v="7"/>
    <n v="600018"/>
    <s v="MED002"/>
    <x v="22"/>
    <x v="2"/>
    <s v="Micro Labs"/>
    <s v="No"/>
    <n v="5"/>
    <n v="34.96"/>
    <n v="15"/>
    <n v="5"/>
    <x v="2"/>
    <x v="3"/>
    <n v="1"/>
    <x v="2981"/>
    <n v="1"/>
    <n v="174.8"/>
    <n v="26.22"/>
    <n v="148.58000000000001"/>
    <n v="7.4290000000000012"/>
    <n v="156.00900000000001"/>
    <n v="0"/>
  </r>
  <r>
    <s v="ORD102983"/>
    <x v="576"/>
    <x v="1999"/>
    <s v="Hyderabad"/>
    <x v="1"/>
    <n v="500090"/>
    <s v="MED028"/>
    <x v="3"/>
    <x v="3"/>
    <s v="Abbott"/>
    <s v="No"/>
    <n v="2"/>
    <n v="109.39"/>
    <n v="10"/>
    <n v="18"/>
    <x v="3"/>
    <x v="3"/>
    <n v="1"/>
    <x v="2982"/>
    <n v="1"/>
    <n v="218.78"/>
    <n v="21.878"/>
    <n v="196.90199999999999"/>
    <n v="35.442360000000001"/>
    <n v="232.34435999999999"/>
    <n v="2"/>
  </r>
  <r>
    <s v="ORD102984"/>
    <x v="215"/>
    <x v="2000"/>
    <s v="Chandigarh"/>
    <x v="4"/>
    <n v="160019"/>
    <s v="MED029"/>
    <x v="10"/>
    <x v="8"/>
    <s v="Sun Pharma"/>
    <s v="Yes"/>
    <n v="1"/>
    <n v="110.51"/>
    <n v="10"/>
    <n v="5"/>
    <x v="1"/>
    <x v="1"/>
    <n v="1"/>
    <x v="2983"/>
    <n v="1"/>
    <n v="110.51"/>
    <n v="11.051000000000002"/>
    <n v="99.459000000000003"/>
    <n v="4.97295"/>
    <n v="104.43195"/>
    <n v="3"/>
  </r>
  <r>
    <s v="ORD102985"/>
    <x v="473"/>
    <x v="1743"/>
    <s v="Lucknow"/>
    <x v="9"/>
    <n v="226021"/>
    <s v="MED022"/>
    <x v="25"/>
    <x v="7"/>
    <s v="Himalaya"/>
    <s v="No"/>
    <n v="1"/>
    <n v="171.16"/>
    <n v="5"/>
    <n v="18"/>
    <x v="5"/>
    <x v="1"/>
    <n v="1"/>
    <x v="2984"/>
    <n v="1"/>
    <n v="171.16"/>
    <n v="8.5579999999999998"/>
    <n v="162.602"/>
    <n v="29.268360000000001"/>
    <n v="191.87036000000001"/>
    <n v="3"/>
  </r>
  <r>
    <s v="ORD102986"/>
    <x v="500"/>
    <x v="2001"/>
    <s v="Delhi"/>
    <x v="0"/>
    <n v="110044"/>
    <s v="MED017"/>
    <x v="1"/>
    <x v="1"/>
    <s v="Abbott"/>
    <s v="No"/>
    <n v="1"/>
    <n v="153.65"/>
    <n v="10"/>
    <n v="12"/>
    <x v="2"/>
    <x v="1"/>
    <n v="1"/>
    <x v="2985"/>
    <n v="1"/>
    <n v="153.65"/>
    <n v="15.365"/>
    <n v="138.285"/>
    <n v="16.594200000000001"/>
    <n v="154.8792"/>
    <n v="5"/>
  </r>
  <r>
    <s v="ORD102987"/>
    <x v="423"/>
    <x v="459"/>
    <s v="Ahmedabad"/>
    <x v="6"/>
    <n v="380058"/>
    <s v="MED009"/>
    <x v="21"/>
    <x v="6"/>
    <s v="Glenmark"/>
    <s v="Yes"/>
    <n v="1"/>
    <n v="78.08"/>
    <n v="10"/>
    <n v="12"/>
    <x v="2"/>
    <x v="1"/>
    <n v="1"/>
    <x v="2986"/>
    <n v="1"/>
    <n v="78.08"/>
    <n v="7.8079999999999998"/>
    <n v="70.271999999999991"/>
    <n v="8.4326399999999992"/>
    <n v="78.704639999999984"/>
    <n v="2"/>
  </r>
  <r>
    <s v="ORD102988"/>
    <x v="45"/>
    <x v="2002"/>
    <s v="Bengaluru"/>
    <x v="8"/>
    <n v="560001"/>
    <s v="MED015"/>
    <x v="24"/>
    <x v="11"/>
    <s v="Abbott"/>
    <s v="No"/>
    <n v="3"/>
    <n v="43.66"/>
    <n v="15"/>
    <n v="5"/>
    <x v="3"/>
    <x v="2"/>
    <n v="1"/>
    <x v="2987"/>
    <n v="1"/>
    <n v="130.97999999999999"/>
    <n v="19.646999999999998"/>
    <n v="111.333"/>
    <n v="5.5666499999999992"/>
    <n v="116.89964999999999"/>
    <n v="0"/>
  </r>
  <r>
    <s v="ORD102989"/>
    <x v="587"/>
    <x v="2003"/>
    <s v="Chennai"/>
    <x v="7"/>
    <n v="600040"/>
    <s v="MED014"/>
    <x v="19"/>
    <x v="3"/>
    <s v="Abbott"/>
    <s v="No"/>
    <n v="2"/>
    <n v="162.72"/>
    <n v="10"/>
    <n v="18"/>
    <x v="5"/>
    <x v="1"/>
    <n v="1"/>
    <x v="2988"/>
    <n v="1"/>
    <n v="325.44"/>
    <n v="32.544000000000004"/>
    <n v="292.89600000000002"/>
    <n v="52.721280000000007"/>
    <n v="345.61728000000005"/>
    <n v="2"/>
  </r>
  <r>
    <s v="ORD102990"/>
    <x v="516"/>
    <x v="1652"/>
    <s v="Pune"/>
    <x v="3"/>
    <n v="411045"/>
    <s v="MED027"/>
    <x v="12"/>
    <x v="9"/>
    <s v="Mankind"/>
    <s v="No"/>
    <n v="2"/>
    <n v="86.62"/>
    <n v="10"/>
    <n v="5"/>
    <x v="3"/>
    <x v="1"/>
    <n v="1"/>
    <x v="2989"/>
    <n v="1"/>
    <n v="173.24"/>
    <n v="17.324000000000002"/>
    <n v="155.916"/>
    <n v="7.795799999999999"/>
    <n v="163.71179999999998"/>
    <n v="3"/>
  </r>
  <r>
    <s v="ORD102991"/>
    <x v="481"/>
    <x v="2004"/>
    <s v="Jaipur"/>
    <x v="5"/>
    <n v="302021"/>
    <s v="MED001"/>
    <x v="2"/>
    <x v="2"/>
    <s v="Cipla"/>
    <s v="No"/>
    <n v="4"/>
    <n v="26.72"/>
    <n v="0"/>
    <n v="18"/>
    <x v="4"/>
    <x v="1"/>
    <n v="1"/>
    <x v="2990"/>
    <n v="1"/>
    <n v="106.88"/>
    <n v="0"/>
    <n v="106.88"/>
    <n v="19.238399999999999"/>
    <n v="126.11839999999999"/>
    <n v="1"/>
  </r>
  <r>
    <s v="ORD102992"/>
    <x v="518"/>
    <x v="1950"/>
    <s v="Surat"/>
    <x v="6"/>
    <n v="395017"/>
    <s v="MED005"/>
    <x v="11"/>
    <x v="5"/>
    <s v="Cipla"/>
    <s v="Yes"/>
    <n v="1"/>
    <n v="105.44"/>
    <n v="5"/>
    <n v="5"/>
    <x v="5"/>
    <x v="3"/>
    <n v="1"/>
    <x v="2991"/>
    <n v="1"/>
    <n v="105.44"/>
    <n v="5.2720000000000002"/>
    <n v="100.16799999999999"/>
    <n v="5.0084"/>
    <n v="105.17639999999999"/>
    <n v="1"/>
  </r>
  <r>
    <s v="ORD102993"/>
    <x v="135"/>
    <x v="2005"/>
    <s v="Noida"/>
    <x v="9"/>
    <n v="201305"/>
    <s v="MED020"/>
    <x v="4"/>
    <x v="4"/>
    <s v="Dr. Reddy's"/>
    <s v="Yes"/>
    <n v="1"/>
    <n v="49.35"/>
    <n v="10"/>
    <n v="5"/>
    <x v="3"/>
    <x v="1"/>
    <n v="1"/>
    <x v="2992"/>
    <n v="1"/>
    <n v="49.35"/>
    <n v="4.9349999999999996"/>
    <n v="44.414999999999999"/>
    <n v="2.2207499999999998"/>
    <n v="46.635750000000002"/>
    <n v="1"/>
  </r>
  <r>
    <s v="ORD102994"/>
    <x v="55"/>
    <x v="420"/>
    <s v="Ahmedabad"/>
    <x v="6"/>
    <n v="380001"/>
    <s v="MED010"/>
    <x v="13"/>
    <x v="1"/>
    <s v="Sun Pharma"/>
    <s v="Yes"/>
    <n v="1"/>
    <n v="67.17"/>
    <n v="5"/>
    <n v="12"/>
    <x v="1"/>
    <x v="1"/>
    <n v="1"/>
    <x v="2993"/>
    <n v="1"/>
    <n v="67.17"/>
    <n v="3.3585000000000003"/>
    <n v="63.811500000000002"/>
    <n v="7.6573800000000007"/>
    <n v="71.468879999999999"/>
    <n v="4"/>
  </r>
  <r>
    <s v="ORD102995"/>
    <x v="282"/>
    <x v="1964"/>
    <s v="Chennai"/>
    <x v="7"/>
    <n v="600040"/>
    <s v="MED014"/>
    <x v="19"/>
    <x v="3"/>
    <s v="Abbott"/>
    <s v="No"/>
    <n v="1"/>
    <n v="134.77000000000001"/>
    <n v="5"/>
    <n v="5"/>
    <x v="4"/>
    <x v="1"/>
    <n v="1"/>
    <x v="2994"/>
    <n v="1"/>
    <n v="134.77000000000001"/>
    <n v="6.7385000000000002"/>
    <n v="128.03150000000002"/>
    <n v="6.4015750000000011"/>
    <n v="134.43307500000003"/>
    <n v="1"/>
  </r>
  <r>
    <s v="ORD102996"/>
    <x v="128"/>
    <x v="2006"/>
    <s v="Ahmedabad"/>
    <x v="6"/>
    <n v="380061"/>
    <s v="MED028"/>
    <x v="3"/>
    <x v="3"/>
    <s v="Abbott"/>
    <s v="No"/>
    <n v="5"/>
    <n v="109.51"/>
    <n v="15"/>
    <n v="12"/>
    <x v="1"/>
    <x v="3"/>
    <n v="1"/>
    <x v="2995"/>
    <n v="1"/>
    <n v="547.55000000000007"/>
    <n v="82.132500000000022"/>
    <n v="465.41750000000002"/>
    <n v="55.850100000000005"/>
    <n v="521.26760000000002"/>
    <n v="2"/>
  </r>
  <r>
    <s v="ORD102997"/>
    <x v="18"/>
    <x v="1926"/>
    <s v="Chennai"/>
    <x v="7"/>
    <n v="600018"/>
    <s v="MED011"/>
    <x v="23"/>
    <x v="1"/>
    <s v="Cipla"/>
    <s v="No"/>
    <n v="2"/>
    <n v="27.96"/>
    <n v="10"/>
    <n v="5"/>
    <x v="4"/>
    <x v="1"/>
    <n v="1"/>
    <x v="2996"/>
    <n v="1"/>
    <n v="55.92"/>
    <n v="5.5920000000000005"/>
    <n v="50.328000000000003"/>
    <n v="2.5164"/>
    <n v="52.8444"/>
    <n v="1"/>
  </r>
  <r>
    <s v="ORD102997"/>
    <x v="129"/>
    <x v="624"/>
    <s v="Noida"/>
    <x v="9"/>
    <n v="201304"/>
    <s v="MED030"/>
    <x v="28"/>
    <x v="8"/>
    <s v="Cipla"/>
    <s v="Yes"/>
    <n v="2"/>
    <n v="304.04000000000002"/>
    <n v="0"/>
    <n v="5"/>
    <x v="5"/>
    <x v="0"/>
    <n v="1"/>
    <x v="2997"/>
    <n v="1"/>
    <n v="608.08000000000004"/>
    <n v="0"/>
    <n v="608.08000000000004"/>
    <n v="30.404"/>
    <n v="638.48400000000004"/>
    <n v="2"/>
  </r>
  <r>
    <s v="ORD102999"/>
    <x v="12"/>
    <x v="1556"/>
    <s v="Chandigarh"/>
    <x v="4"/>
    <n v="160036"/>
    <s v="MED003"/>
    <x v="6"/>
    <x v="4"/>
    <s v="Dr. Reddy's"/>
    <s v="No"/>
    <n v="6"/>
    <n v="29.04"/>
    <n v="5"/>
    <n v="5"/>
    <x v="5"/>
    <x v="1"/>
    <n v="1"/>
    <x v="2998"/>
    <n v="1"/>
    <n v="174.24"/>
    <n v="8.7119999999999997"/>
    <n v="165.52800000000002"/>
    <n v="8.2764000000000006"/>
    <n v="173.80440000000002"/>
    <n v="3"/>
  </r>
  <r>
    <s v="ORD102999"/>
    <x v="37"/>
    <x v="2007"/>
    <s v="Jaipur"/>
    <x v="5"/>
    <n v="302019"/>
    <s v="MED010"/>
    <x v="13"/>
    <x v="1"/>
    <s v="Sun Pharma"/>
    <s v="Yes"/>
    <n v="3"/>
    <n v="70.64"/>
    <n v="0"/>
    <n v="18"/>
    <x v="1"/>
    <x v="1"/>
    <n v="1"/>
    <x v="2999"/>
    <n v="1"/>
    <n v="211.92000000000002"/>
    <n v="0"/>
    <n v="211.92000000000002"/>
    <n v="38.145600000000002"/>
    <n v="250.06560000000002"/>
    <n v="1"/>
  </r>
  <r>
    <s v="ORD103001"/>
    <x v="405"/>
    <x v="468"/>
    <s v="Kolkata"/>
    <x v="10"/>
    <n v="700001"/>
    <s v="MED018"/>
    <x v="14"/>
    <x v="8"/>
    <s v="Mankind"/>
    <s v="No"/>
    <n v="3"/>
    <n v="105.43"/>
    <n v="0"/>
    <n v="5"/>
    <x v="1"/>
    <x v="1"/>
    <n v="1"/>
    <x v="3000"/>
    <n v="1"/>
    <n v="316.29000000000002"/>
    <n v="0"/>
    <n v="316.29000000000002"/>
    <n v="15.814500000000001"/>
    <n v="332.10450000000003"/>
    <n v="2"/>
  </r>
  <r>
    <s v="ORD103002"/>
    <x v="49"/>
    <x v="583"/>
    <s v="Chennai"/>
    <x v="7"/>
    <n v="600001"/>
    <s v="MED017"/>
    <x v="1"/>
    <x v="1"/>
    <s v="Abbott"/>
    <s v="No"/>
    <n v="1"/>
    <n v="130.32"/>
    <n v="0"/>
    <n v="12"/>
    <x v="2"/>
    <x v="1"/>
    <n v="1"/>
    <x v="3001"/>
    <n v="1"/>
    <n v="130.32"/>
    <n v="0"/>
    <n v="130.32"/>
    <n v="15.638399999999999"/>
    <n v="145.95839999999998"/>
    <n v="1"/>
  </r>
  <r>
    <s v="ORD103003"/>
    <x v="199"/>
    <x v="1165"/>
    <s v="Hyderabad"/>
    <x v="1"/>
    <n v="500084"/>
    <s v="MED002"/>
    <x v="22"/>
    <x v="2"/>
    <s v="Micro Labs"/>
    <s v="No"/>
    <n v="1"/>
    <n v="31.96"/>
    <n v="10"/>
    <n v="18"/>
    <x v="0"/>
    <x v="0"/>
    <n v="1"/>
    <x v="3002"/>
    <n v="1"/>
    <n v="31.96"/>
    <n v="3.1960000000000002"/>
    <n v="28.763999999999999"/>
    <n v="5.1775199999999995"/>
    <n v="33.941519999999997"/>
    <n v="3"/>
  </r>
  <r>
    <s v="ORD103004"/>
    <x v="420"/>
    <x v="970"/>
    <s v="Chennai"/>
    <x v="7"/>
    <n v="600001"/>
    <s v="MED015"/>
    <x v="24"/>
    <x v="11"/>
    <s v="Abbott"/>
    <s v="No"/>
    <n v="4"/>
    <n v="46.8"/>
    <n v="0"/>
    <n v="5"/>
    <x v="2"/>
    <x v="1"/>
    <n v="1"/>
    <x v="3003"/>
    <n v="1"/>
    <n v="187.2"/>
    <n v="0"/>
    <n v="187.2"/>
    <n v="9.36"/>
    <n v="196.56"/>
    <n v="5"/>
  </r>
  <r>
    <s v="ORD103005"/>
    <x v="78"/>
    <x v="1057"/>
    <s v="Ahmedabad"/>
    <x v="6"/>
    <n v="380058"/>
    <s v="MED018"/>
    <x v="14"/>
    <x v="8"/>
    <s v="Mankind"/>
    <s v="No"/>
    <n v="3"/>
    <n v="118.51"/>
    <n v="5"/>
    <n v="5"/>
    <x v="1"/>
    <x v="1"/>
    <n v="1"/>
    <x v="3004"/>
    <n v="1"/>
    <n v="355.53000000000003"/>
    <n v="17.776500000000002"/>
    <n v="337.75350000000003"/>
    <n v="16.887675000000002"/>
    <n v="354.64117500000003"/>
    <n v="2"/>
  </r>
  <r>
    <s v="ORD103006"/>
    <x v="556"/>
    <x v="657"/>
    <s v="Lucknow"/>
    <x v="9"/>
    <n v="226021"/>
    <s v="MED028"/>
    <x v="3"/>
    <x v="3"/>
    <s v="Abbott"/>
    <s v="No"/>
    <n v="2"/>
    <n v="112.05"/>
    <n v="5"/>
    <n v="5"/>
    <x v="4"/>
    <x v="1"/>
    <n v="1"/>
    <x v="3005"/>
    <n v="1"/>
    <n v="224.1"/>
    <n v="11.205"/>
    <n v="212.89499999999998"/>
    <n v="10.644749999999998"/>
    <n v="223.53974999999997"/>
    <n v="6"/>
  </r>
  <r>
    <s v="ORD103006"/>
    <x v="415"/>
    <x v="1323"/>
    <s v="Chandigarh"/>
    <x v="4"/>
    <n v="160017"/>
    <s v="MED028"/>
    <x v="3"/>
    <x v="3"/>
    <s v="Abbott"/>
    <s v="No"/>
    <n v="2"/>
    <n v="112.31"/>
    <n v="5"/>
    <n v="5"/>
    <x v="3"/>
    <x v="0"/>
    <n v="1"/>
    <x v="3006"/>
    <n v="1"/>
    <n v="224.62"/>
    <n v="11.231"/>
    <n v="213.38900000000001"/>
    <n v="10.669450000000001"/>
    <n v="224.05845000000002"/>
    <n v="0"/>
  </r>
  <r>
    <s v="ORD103008"/>
    <x v="33"/>
    <x v="1741"/>
    <s v="Indore"/>
    <x v="2"/>
    <n v="452016"/>
    <s v="MED020"/>
    <x v="4"/>
    <x v="4"/>
    <s v="Dr. Reddy's"/>
    <s v="Yes"/>
    <n v="1"/>
    <n v="57.15"/>
    <n v="10"/>
    <n v="12"/>
    <x v="2"/>
    <x v="1"/>
    <n v="1"/>
    <x v="3007"/>
    <n v="1"/>
    <n v="57.15"/>
    <n v="5.7149999999999999"/>
    <n v="51.435000000000002"/>
    <n v="6.1722000000000001"/>
    <n v="57.607200000000006"/>
    <n v="4"/>
  </r>
  <r>
    <s v="ORD103009"/>
    <x v="15"/>
    <x v="1156"/>
    <s v="Ahmedabad"/>
    <x v="6"/>
    <n v="380015"/>
    <s v="MED029"/>
    <x v="10"/>
    <x v="8"/>
    <s v="Sun Pharma"/>
    <s v="Yes"/>
    <n v="1"/>
    <n v="90.32"/>
    <n v="0"/>
    <n v="18"/>
    <x v="3"/>
    <x v="1"/>
    <n v="1"/>
    <x v="3008"/>
    <n v="1"/>
    <n v="90.32"/>
    <n v="0"/>
    <n v="90.32"/>
    <n v="16.257599999999996"/>
    <n v="106.57759999999999"/>
    <n v="2"/>
  </r>
  <r>
    <s v="ORD103010"/>
    <x v="100"/>
    <x v="1962"/>
    <s v="Indore"/>
    <x v="2"/>
    <n v="452010"/>
    <s v="MED029"/>
    <x v="10"/>
    <x v="8"/>
    <s v="Sun Pharma"/>
    <s v="Yes"/>
    <n v="2"/>
    <n v="107.21"/>
    <n v="10"/>
    <n v="5"/>
    <x v="3"/>
    <x v="1"/>
    <n v="1"/>
    <x v="3009"/>
    <n v="1"/>
    <n v="214.42"/>
    <n v="21.441999999999997"/>
    <n v="192.97799999999998"/>
    <n v="9.6488999999999994"/>
    <n v="202.62689999999998"/>
    <n v="2"/>
  </r>
  <r>
    <s v="ORD103011"/>
    <x v="696"/>
    <x v="2008"/>
    <s v="Kolkata"/>
    <x v="10"/>
    <n v="700091"/>
    <s v="MED017"/>
    <x v="1"/>
    <x v="1"/>
    <s v="Abbott"/>
    <s v="No"/>
    <n v="2"/>
    <n v="129.47999999999999"/>
    <n v="10"/>
    <n v="18"/>
    <x v="5"/>
    <x v="0"/>
    <n v="1"/>
    <x v="3010"/>
    <n v="1"/>
    <n v="258.95999999999998"/>
    <n v="25.896000000000001"/>
    <n v="233.06399999999996"/>
    <n v="41.951519999999988"/>
    <n v="275.01551999999992"/>
    <n v="0"/>
  </r>
  <r>
    <s v="ORD103011"/>
    <x v="335"/>
    <x v="2009"/>
    <s v="Chandigarh"/>
    <x v="4"/>
    <n v="160022"/>
    <s v="MED025"/>
    <x v="27"/>
    <x v="0"/>
    <s v="Blue Cross"/>
    <s v="Yes"/>
    <n v="1"/>
    <n v="65.47"/>
    <n v="5"/>
    <n v="18"/>
    <x v="0"/>
    <x v="1"/>
    <n v="1"/>
    <x v="3011"/>
    <n v="1"/>
    <n v="65.47"/>
    <n v="3.2735000000000003"/>
    <n v="62.1965"/>
    <n v="11.19537"/>
    <n v="73.391869999999997"/>
    <n v="2"/>
  </r>
  <r>
    <s v="ORD103011"/>
    <x v="221"/>
    <x v="165"/>
    <s v="Ahmedabad"/>
    <x v="6"/>
    <n v="380001"/>
    <s v="MED018"/>
    <x v="14"/>
    <x v="8"/>
    <s v="Mankind"/>
    <s v="No"/>
    <n v="1"/>
    <n v="109.54"/>
    <n v="15"/>
    <n v="18"/>
    <x v="1"/>
    <x v="1"/>
    <n v="1"/>
    <x v="3012"/>
    <n v="1"/>
    <n v="109.54"/>
    <n v="16.431000000000001"/>
    <n v="93.109000000000009"/>
    <n v="16.759620000000002"/>
    <n v="109.86862000000001"/>
    <n v="2"/>
  </r>
  <r>
    <s v="ORD103014"/>
    <x v="487"/>
    <x v="2010"/>
    <s v="Hyderabad"/>
    <x v="1"/>
    <n v="500081"/>
    <s v="MED009"/>
    <x v="21"/>
    <x v="6"/>
    <s v="Glenmark"/>
    <s v="Yes"/>
    <n v="2"/>
    <n v="85.68"/>
    <n v="15"/>
    <n v="18"/>
    <x v="1"/>
    <x v="1"/>
    <n v="1"/>
    <x v="3013"/>
    <n v="1"/>
    <n v="171.36"/>
    <n v="25.704000000000001"/>
    <n v="145.65600000000001"/>
    <n v="26.21808"/>
    <n v="171.87407999999999"/>
    <n v="3"/>
  </r>
  <r>
    <s v="ORD103015"/>
    <x v="633"/>
    <x v="1481"/>
    <s v="Hyderabad"/>
    <x v="1"/>
    <n v="500001"/>
    <s v="MED021"/>
    <x v="9"/>
    <x v="7"/>
    <s v="Cipla"/>
    <s v="No"/>
    <n v="1"/>
    <n v="89.97"/>
    <n v="10"/>
    <n v="12"/>
    <x v="0"/>
    <x v="1"/>
    <n v="1"/>
    <x v="3014"/>
    <n v="1"/>
    <n v="89.97"/>
    <n v="8.9969999999999999"/>
    <n v="80.972999999999999"/>
    <n v="9.716759999999999"/>
    <n v="90.689759999999993"/>
    <n v="2"/>
  </r>
  <r>
    <s v="ORD103016"/>
    <x v="590"/>
    <x v="981"/>
    <s v="Pune"/>
    <x v="3"/>
    <n v="411014"/>
    <s v="MED023"/>
    <x v="8"/>
    <x v="7"/>
    <s v="Lacto Calamine"/>
    <s v="No"/>
    <n v="2"/>
    <n v="280.75"/>
    <n v="15"/>
    <n v="12"/>
    <x v="3"/>
    <x v="1"/>
    <n v="1"/>
    <x v="3015"/>
    <n v="1"/>
    <n v="561.5"/>
    <n v="84.224999999999994"/>
    <n v="477.27499999999998"/>
    <n v="57.272999999999996"/>
    <n v="534.548"/>
    <n v="3"/>
  </r>
  <r>
    <s v="ORD103017"/>
    <x v="594"/>
    <x v="1480"/>
    <s v="Surat"/>
    <x v="6"/>
    <n v="395007"/>
    <s v="MED026"/>
    <x v="20"/>
    <x v="9"/>
    <s v="Cipla"/>
    <s v="No"/>
    <n v="2"/>
    <n v="213.97"/>
    <n v="5"/>
    <n v="5"/>
    <x v="0"/>
    <x v="1"/>
    <n v="1"/>
    <x v="3016"/>
    <n v="1"/>
    <n v="427.94"/>
    <n v="21.396999999999998"/>
    <n v="406.54300000000001"/>
    <n v="20.327150000000003"/>
    <n v="426.87015000000002"/>
    <n v="3"/>
  </r>
  <r>
    <s v="ORD103018"/>
    <x v="622"/>
    <x v="182"/>
    <s v="Surat"/>
    <x v="6"/>
    <n v="395017"/>
    <s v="MED014"/>
    <x v="19"/>
    <x v="3"/>
    <s v="Abbott"/>
    <s v="No"/>
    <n v="2"/>
    <n v="156.04"/>
    <n v="10"/>
    <n v="5"/>
    <x v="1"/>
    <x v="3"/>
    <n v="1"/>
    <x v="3017"/>
    <n v="1"/>
    <n v="312.08"/>
    <n v="31.207999999999998"/>
    <n v="280.87199999999996"/>
    <n v="14.043599999999996"/>
    <n v="294.91559999999993"/>
    <n v="1"/>
  </r>
  <r>
    <s v="ORD103019"/>
    <x v="4"/>
    <x v="2011"/>
    <s v="Mumbai"/>
    <x v="3"/>
    <n v="400069"/>
    <s v="MED014"/>
    <x v="19"/>
    <x v="3"/>
    <s v="Abbott"/>
    <s v="No"/>
    <n v="2"/>
    <n v="149.44"/>
    <n v="15"/>
    <n v="5"/>
    <x v="5"/>
    <x v="0"/>
    <n v="1"/>
    <x v="3018"/>
    <n v="1"/>
    <n v="298.88"/>
    <n v="44.832000000000001"/>
    <n v="254.048"/>
    <n v="12.702400000000001"/>
    <n v="266.75040000000001"/>
    <n v="0"/>
  </r>
  <r>
    <s v="ORD103020"/>
    <x v="644"/>
    <x v="1261"/>
    <s v="Indore"/>
    <x v="2"/>
    <n v="452018"/>
    <s v="MED021"/>
    <x v="9"/>
    <x v="7"/>
    <s v="Cipla"/>
    <s v="No"/>
    <n v="2"/>
    <n v="83.84"/>
    <n v="10"/>
    <n v="5"/>
    <x v="5"/>
    <x v="1"/>
    <n v="1"/>
    <x v="3019"/>
    <n v="1"/>
    <n v="167.68"/>
    <n v="16.768000000000001"/>
    <n v="150.91200000000001"/>
    <n v="7.5456000000000003"/>
    <n v="158.45760000000001"/>
    <n v="3"/>
  </r>
  <r>
    <s v="ORD103021"/>
    <x v="37"/>
    <x v="2012"/>
    <s v="Chandigarh"/>
    <x v="4"/>
    <n v="160017"/>
    <s v="MED030"/>
    <x v="28"/>
    <x v="8"/>
    <s v="Cipla"/>
    <s v="Yes"/>
    <n v="4"/>
    <n v="308.20999999999998"/>
    <n v="5"/>
    <n v="18"/>
    <x v="2"/>
    <x v="1"/>
    <n v="1"/>
    <x v="3020"/>
    <n v="1"/>
    <n v="1232.8399999999999"/>
    <n v="61.641999999999996"/>
    <n v="1171.1979999999999"/>
    <n v="210.81563999999997"/>
    <n v="1382.0136399999999"/>
    <n v="2"/>
  </r>
  <r>
    <s v="ORD103022"/>
    <x v="553"/>
    <x v="2013"/>
    <s v="Mumbai"/>
    <x v="3"/>
    <n v="400076"/>
    <s v="MED023"/>
    <x v="8"/>
    <x v="7"/>
    <s v="Lacto Calamine"/>
    <s v="No"/>
    <n v="1"/>
    <n v="307.07"/>
    <n v="5"/>
    <n v="12"/>
    <x v="3"/>
    <x v="3"/>
    <n v="1"/>
    <x v="3021"/>
    <n v="1"/>
    <n v="307.07"/>
    <n v="15.353499999999999"/>
    <n v="291.7165"/>
    <n v="35.005980000000001"/>
    <n v="326.72248000000002"/>
    <n v="0"/>
  </r>
  <r>
    <s v="ORD103022"/>
    <x v="326"/>
    <x v="2014"/>
    <s v="Kolkata"/>
    <x v="10"/>
    <n v="700102"/>
    <s v="MED029"/>
    <x v="10"/>
    <x v="8"/>
    <s v="Sun Pharma"/>
    <s v="Yes"/>
    <n v="1"/>
    <n v="104.16"/>
    <n v="5"/>
    <n v="5"/>
    <x v="5"/>
    <x v="1"/>
    <n v="1"/>
    <x v="3022"/>
    <n v="1"/>
    <n v="104.16"/>
    <n v="5.2079999999999993"/>
    <n v="98.951999999999998"/>
    <n v="4.9475999999999996"/>
    <n v="103.89959999999999"/>
    <n v="1"/>
  </r>
  <r>
    <s v="ORD103024"/>
    <x v="531"/>
    <x v="2015"/>
    <s v="Delhi"/>
    <x v="0"/>
    <n v="110001"/>
    <s v="MED016"/>
    <x v="17"/>
    <x v="11"/>
    <s v="Emcure"/>
    <s v="No"/>
    <n v="1"/>
    <n v="110.44"/>
    <n v="5"/>
    <n v="5"/>
    <x v="0"/>
    <x v="1"/>
    <n v="1"/>
    <x v="3023"/>
    <n v="1"/>
    <n v="110.44"/>
    <n v="5.5220000000000002"/>
    <n v="104.91799999999999"/>
    <n v="5.2458999999999989"/>
    <n v="110.16389999999998"/>
    <n v="2"/>
  </r>
  <r>
    <s v="ORD103025"/>
    <x v="10"/>
    <x v="2016"/>
    <s v="Indore"/>
    <x v="2"/>
    <n v="452020"/>
    <s v="MED008"/>
    <x v="7"/>
    <x v="6"/>
    <s v="Zydus"/>
    <s v="Yes"/>
    <n v="2"/>
    <n v="55.04"/>
    <n v="0"/>
    <n v="18"/>
    <x v="1"/>
    <x v="1"/>
    <n v="1"/>
    <x v="3024"/>
    <n v="1"/>
    <n v="110.08"/>
    <n v="0"/>
    <n v="110.08"/>
    <n v="19.814399999999999"/>
    <n v="129.89439999999999"/>
    <n v="2"/>
  </r>
  <r>
    <s v="ORD103026"/>
    <x v="568"/>
    <x v="1289"/>
    <s v="Jaipur"/>
    <x v="5"/>
    <n v="302033"/>
    <s v="MED008"/>
    <x v="7"/>
    <x v="6"/>
    <s v="Zydus"/>
    <s v="Yes"/>
    <n v="1"/>
    <n v="61.66"/>
    <n v="10"/>
    <n v="5"/>
    <x v="0"/>
    <x v="1"/>
    <n v="1"/>
    <x v="3025"/>
    <n v="1"/>
    <n v="61.66"/>
    <n v="6.1659999999999995"/>
    <n v="55.494"/>
    <n v="2.7747000000000002"/>
    <n v="58.268700000000003"/>
    <n v="5"/>
  </r>
  <r>
    <s v="ORD103027"/>
    <x v="64"/>
    <x v="1489"/>
    <s v="Pune"/>
    <x v="3"/>
    <n v="411038"/>
    <s v="MED027"/>
    <x v="12"/>
    <x v="9"/>
    <s v="Mankind"/>
    <s v="No"/>
    <n v="1"/>
    <n v="95.32"/>
    <n v="10"/>
    <n v="5"/>
    <x v="1"/>
    <x v="3"/>
    <n v="1"/>
    <x v="3026"/>
    <n v="1"/>
    <n v="95.32"/>
    <n v="9.532"/>
    <n v="85.787999999999997"/>
    <n v="4.2893999999999997"/>
    <n v="90.077399999999997"/>
    <n v="3"/>
  </r>
  <r>
    <s v="ORD103027"/>
    <x v="472"/>
    <x v="253"/>
    <s v="Ahmedabad"/>
    <x v="6"/>
    <n v="380058"/>
    <s v="MED016"/>
    <x v="17"/>
    <x v="11"/>
    <s v="Emcure"/>
    <s v="No"/>
    <n v="1"/>
    <n v="114.14"/>
    <n v="0"/>
    <n v="5"/>
    <x v="4"/>
    <x v="0"/>
    <n v="1"/>
    <x v="3027"/>
    <n v="1"/>
    <n v="114.14"/>
    <n v="0"/>
    <n v="114.14"/>
    <n v="5.7070000000000007"/>
    <n v="119.84700000000001"/>
    <n v="3"/>
  </r>
  <r>
    <s v="ORD103029"/>
    <x v="558"/>
    <x v="1137"/>
    <s v="Noida"/>
    <x v="9"/>
    <n v="201304"/>
    <s v="MED030"/>
    <x v="28"/>
    <x v="8"/>
    <s v="Cipla"/>
    <s v="Yes"/>
    <n v="2"/>
    <n v="319.89999999999998"/>
    <n v="5"/>
    <n v="12"/>
    <x v="5"/>
    <x v="2"/>
    <n v="1"/>
    <x v="3028"/>
    <n v="1"/>
    <n v="639.79999999999995"/>
    <n v="31.99"/>
    <n v="607.80999999999995"/>
    <n v="72.93719999999999"/>
    <n v="680.74719999999991"/>
    <n v="1"/>
  </r>
  <r>
    <s v="ORD103030"/>
    <x v="421"/>
    <x v="2017"/>
    <s v="Delhi"/>
    <x v="0"/>
    <n v="110044"/>
    <s v="MED029"/>
    <x v="10"/>
    <x v="8"/>
    <s v="Sun Pharma"/>
    <s v="Yes"/>
    <n v="1"/>
    <n v="109.96"/>
    <n v="0"/>
    <n v="18"/>
    <x v="2"/>
    <x v="1"/>
    <n v="1"/>
    <x v="3029"/>
    <n v="1"/>
    <n v="109.96"/>
    <n v="0"/>
    <n v="109.96"/>
    <n v="19.7928"/>
    <n v="129.75279999999998"/>
    <n v="1"/>
  </r>
  <r>
    <s v="ORD103031"/>
    <x v="608"/>
    <x v="1989"/>
    <s v="Pune"/>
    <x v="3"/>
    <n v="411014"/>
    <s v="MED029"/>
    <x v="10"/>
    <x v="8"/>
    <s v="Sun Pharma"/>
    <s v="Yes"/>
    <n v="4"/>
    <n v="108.46"/>
    <n v="15"/>
    <n v="12"/>
    <x v="5"/>
    <x v="2"/>
    <n v="1"/>
    <x v="3030"/>
    <n v="1"/>
    <n v="433.84"/>
    <n v="65.075999999999993"/>
    <n v="368.76400000000001"/>
    <n v="44.251679999999993"/>
    <n v="413.01567999999997"/>
    <n v="2"/>
  </r>
  <r>
    <s v="ORD103032"/>
    <x v="16"/>
    <x v="2018"/>
    <s v="Bengaluru"/>
    <x v="8"/>
    <n v="560066"/>
    <s v="MED024"/>
    <x v="0"/>
    <x v="0"/>
    <s v="Abbott"/>
    <s v="No"/>
    <n v="3"/>
    <n v="151.49"/>
    <n v="0"/>
    <n v="5"/>
    <x v="3"/>
    <x v="1"/>
    <n v="1"/>
    <x v="3031"/>
    <n v="1"/>
    <n v="454.47"/>
    <n v="0"/>
    <n v="454.47"/>
    <n v="22.723500000000005"/>
    <n v="477.19350000000003"/>
    <n v="1"/>
  </r>
  <r>
    <s v="ORD103033"/>
    <x v="520"/>
    <x v="1333"/>
    <s v="Chandigarh"/>
    <x v="4"/>
    <n v="160001"/>
    <s v="MED011"/>
    <x v="23"/>
    <x v="1"/>
    <s v="Cipla"/>
    <s v="No"/>
    <n v="1"/>
    <n v="22.45"/>
    <n v="10"/>
    <n v="5"/>
    <x v="4"/>
    <x v="2"/>
    <n v="1"/>
    <x v="3032"/>
    <n v="1"/>
    <n v="22.45"/>
    <n v="2.2450000000000001"/>
    <n v="20.204999999999998"/>
    <n v="1.0102499999999999"/>
    <n v="21.215249999999997"/>
    <n v="4"/>
  </r>
  <r>
    <s v="ORD103034"/>
    <x v="714"/>
    <x v="41"/>
    <s v="Pune"/>
    <x v="3"/>
    <n v="411014"/>
    <s v="MED005"/>
    <x v="11"/>
    <x v="5"/>
    <s v="Cipla"/>
    <s v="Yes"/>
    <n v="1"/>
    <n v="88.85"/>
    <n v="10"/>
    <n v="18"/>
    <x v="1"/>
    <x v="0"/>
    <n v="1"/>
    <x v="3033"/>
    <n v="1"/>
    <n v="88.85"/>
    <n v="8.8849999999999998"/>
    <n v="79.964999999999989"/>
    <n v="14.393699999999999"/>
    <n v="94.358699999999985"/>
    <n v="3"/>
  </r>
  <r>
    <s v="ORD103035"/>
    <x v="560"/>
    <x v="1193"/>
    <s v="Hyderabad"/>
    <x v="1"/>
    <n v="500032"/>
    <s v="MED001"/>
    <x v="2"/>
    <x v="2"/>
    <s v="Cipla"/>
    <s v="No"/>
    <n v="2"/>
    <n v="32.67"/>
    <n v="0"/>
    <n v="5"/>
    <x v="3"/>
    <x v="2"/>
    <n v="1"/>
    <x v="3034"/>
    <n v="1"/>
    <n v="65.34"/>
    <n v="0"/>
    <n v="65.34"/>
    <n v="3.2670000000000003"/>
    <n v="68.606999999999999"/>
    <n v="3"/>
  </r>
  <r>
    <s v="ORD103036"/>
    <x v="275"/>
    <x v="1107"/>
    <s v="Noida"/>
    <x v="9"/>
    <n v="201301"/>
    <s v="MED030"/>
    <x v="28"/>
    <x v="8"/>
    <s v="Cipla"/>
    <s v="Yes"/>
    <n v="1"/>
    <n v="263.77"/>
    <n v="20"/>
    <n v="5"/>
    <x v="3"/>
    <x v="1"/>
    <n v="1"/>
    <x v="3035"/>
    <n v="1"/>
    <n v="263.77"/>
    <n v="52.753999999999998"/>
    <n v="211.01599999999999"/>
    <n v="10.550799999999999"/>
    <n v="221.5668"/>
    <n v="2"/>
  </r>
  <r>
    <s v="ORD103037"/>
    <x v="691"/>
    <x v="284"/>
    <s v="Chennai"/>
    <x v="7"/>
    <n v="600018"/>
    <s v="MED021"/>
    <x v="9"/>
    <x v="7"/>
    <s v="Cipla"/>
    <s v="No"/>
    <n v="3"/>
    <n v="89.56"/>
    <n v="5"/>
    <n v="5"/>
    <x v="3"/>
    <x v="1"/>
    <n v="1"/>
    <x v="3036"/>
    <n v="1"/>
    <n v="268.68"/>
    <n v="13.434000000000001"/>
    <n v="255.24600000000001"/>
    <n v="12.7623"/>
    <n v="268.00830000000002"/>
    <n v="2"/>
  </r>
  <r>
    <s v="ORD103038"/>
    <x v="36"/>
    <x v="79"/>
    <s v="Noida"/>
    <x v="9"/>
    <n v="201307"/>
    <s v="MED027"/>
    <x v="12"/>
    <x v="9"/>
    <s v="Mankind"/>
    <s v="No"/>
    <n v="2"/>
    <n v="92.67"/>
    <n v="5"/>
    <n v="12"/>
    <x v="0"/>
    <x v="1"/>
    <n v="1"/>
    <x v="3037"/>
    <n v="1"/>
    <n v="185.34"/>
    <n v="9.2670000000000012"/>
    <n v="176.07300000000001"/>
    <n v="21.128760000000003"/>
    <n v="197.20176000000001"/>
    <n v="3"/>
  </r>
  <r>
    <s v="ORD103039"/>
    <x v="712"/>
    <x v="728"/>
    <s v="Surat"/>
    <x v="6"/>
    <n v="395007"/>
    <s v="MED009"/>
    <x v="21"/>
    <x v="6"/>
    <s v="Glenmark"/>
    <s v="Yes"/>
    <n v="1"/>
    <n v="96.46"/>
    <n v="10"/>
    <n v="5"/>
    <x v="4"/>
    <x v="0"/>
    <n v="1"/>
    <x v="3038"/>
    <n v="1"/>
    <n v="96.46"/>
    <n v="9.645999999999999"/>
    <n v="86.813999999999993"/>
    <n v="4.3406999999999991"/>
    <n v="91.154699999999991"/>
    <n v="2"/>
  </r>
  <r>
    <s v="ORD103039"/>
    <x v="11"/>
    <x v="1523"/>
    <s v="Mumbai"/>
    <x v="3"/>
    <n v="400050"/>
    <s v="MED026"/>
    <x v="20"/>
    <x v="9"/>
    <s v="Cipla"/>
    <s v="No"/>
    <n v="1"/>
    <n v="208.24"/>
    <n v="10"/>
    <n v="18"/>
    <x v="4"/>
    <x v="2"/>
    <n v="1"/>
    <x v="3039"/>
    <n v="1"/>
    <n v="208.24"/>
    <n v="20.824000000000002"/>
    <n v="187.416"/>
    <n v="33.734879999999997"/>
    <n v="221.15088"/>
    <n v="1"/>
  </r>
  <r>
    <s v="ORD103041"/>
    <x v="290"/>
    <x v="1251"/>
    <s v="Lucknow"/>
    <x v="9"/>
    <n v="226021"/>
    <s v="MED025"/>
    <x v="27"/>
    <x v="0"/>
    <s v="Blue Cross"/>
    <s v="Yes"/>
    <n v="2"/>
    <n v="64.790000000000006"/>
    <n v="0"/>
    <n v="12"/>
    <x v="5"/>
    <x v="0"/>
    <n v="1"/>
    <x v="3040"/>
    <n v="1"/>
    <n v="129.58000000000001"/>
    <n v="0"/>
    <n v="129.58000000000001"/>
    <n v="15.5496"/>
    <n v="145.12960000000001"/>
    <n v="1"/>
  </r>
  <r>
    <s v="ORD103041"/>
    <x v="435"/>
    <x v="712"/>
    <s v="Chennai"/>
    <x v="7"/>
    <n v="600100"/>
    <s v="MED027"/>
    <x v="12"/>
    <x v="9"/>
    <s v="Mankind"/>
    <s v="No"/>
    <n v="1"/>
    <n v="103.3"/>
    <n v="0"/>
    <n v="5"/>
    <x v="0"/>
    <x v="1"/>
    <n v="1"/>
    <x v="3041"/>
    <n v="1"/>
    <n v="103.3"/>
    <n v="0"/>
    <n v="103.3"/>
    <n v="5.165"/>
    <n v="108.465"/>
    <n v="5"/>
  </r>
  <r>
    <s v="ORD103043"/>
    <x v="528"/>
    <x v="2019"/>
    <s v="Mumbai"/>
    <x v="3"/>
    <n v="400093"/>
    <s v="MED010"/>
    <x v="13"/>
    <x v="1"/>
    <s v="Sun Pharma"/>
    <s v="Yes"/>
    <n v="2"/>
    <n v="67.37"/>
    <n v="0"/>
    <n v="12"/>
    <x v="5"/>
    <x v="1"/>
    <n v="1"/>
    <x v="3042"/>
    <n v="1"/>
    <n v="134.74"/>
    <n v="0"/>
    <n v="134.74"/>
    <n v="16.168800000000001"/>
    <n v="150.90880000000001"/>
    <n v="4"/>
  </r>
  <r>
    <s v="ORD103044"/>
    <x v="211"/>
    <x v="656"/>
    <s v="Noida"/>
    <x v="9"/>
    <n v="201303"/>
    <s v="MED003"/>
    <x v="6"/>
    <x v="4"/>
    <s v="Dr. Reddy's"/>
    <s v="No"/>
    <n v="2"/>
    <n v="29.76"/>
    <n v="5"/>
    <n v="5"/>
    <x v="2"/>
    <x v="1"/>
    <n v="1"/>
    <x v="3043"/>
    <n v="1"/>
    <n v="59.52"/>
    <n v="2.9760000000000004"/>
    <n v="56.544000000000004"/>
    <n v="2.8272000000000004"/>
    <n v="59.371200000000002"/>
    <n v="3"/>
  </r>
  <r>
    <s v="ORD103045"/>
    <x v="264"/>
    <x v="2020"/>
    <s v="Lucknow"/>
    <x v="9"/>
    <n v="226010"/>
    <s v="MED028"/>
    <x v="3"/>
    <x v="3"/>
    <s v="Abbott"/>
    <s v="No"/>
    <n v="2"/>
    <n v="112.04"/>
    <n v="0"/>
    <n v="5"/>
    <x v="4"/>
    <x v="0"/>
    <n v="1"/>
    <x v="3044"/>
    <n v="1"/>
    <n v="224.08"/>
    <n v="0"/>
    <n v="224.08"/>
    <n v="11.204000000000001"/>
    <n v="235.28400000000002"/>
    <n v="1"/>
  </r>
  <r>
    <s v="ORD103046"/>
    <x v="46"/>
    <x v="354"/>
    <s v="Mumbai"/>
    <x v="3"/>
    <n v="400076"/>
    <s v="MED015"/>
    <x v="24"/>
    <x v="11"/>
    <s v="Abbott"/>
    <s v="No"/>
    <n v="5"/>
    <n v="45.27"/>
    <n v="5"/>
    <n v="18"/>
    <x v="1"/>
    <x v="1"/>
    <n v="1"/>
    <x v="3045"/>
    <n v="1"/>
    <n v="226.35000000000002"/>
    <n v="11.317500000000001"/>
    <n v="215.03250000000003"/>
    <n v="38.705850000000005"/>
    <n v="253.73835000000003"/>
    <n v="3"/>
  </r>
  <r>
    <s v="ORD103047"/>
    <x v="630"/>
    <x v="1808"/>
    <s v="Mumbai"/>
    <x v="3"/>
    <n v="400093"/>
    <s v="MED030"/>
    <x v="28"/>
    <x v="8"/>
    <s v="Cipla"/>
    <s v="Yes"/>
    <n v="2"/>
    <n v="251.67"/>
    <n v="10"/>
    <n v="18"/>
    <x v="5"/>
    <x v="1"/>
    <n v="1"/>
    <x v="3046"/>
    <n v="1"/>
    <n v="503.34"/>
    <n v="50.333999999999996"/>
    <n v="453.00599999999997"/>
    <n v="81.541079999999994"/>
    <n v="534.54707999999994"/>
    <n v="3"/>
  </r>
  <r>
    <s v="ORD103048"/>
    <x v="494"/>
    <x v="2021"/>
    <s v="Gurugram"/>
    <x v="11"/>
    <n v="122002"/>
    <s v="MED016"/>
    <x v="17"/>
    <x v="11"/>
    <s v="Emcure"/>
    <s v="No"/>
    <n v="1"/>
    <n v="101.5"/>
    <n v="15"/>
    <n v="5"/>
    <x v="3"/>
    <x v="1"/>
    <n v="1"/>
    <x v="3047"/>
    <n v="1"/>
    <n v="101.5"/>
    <n v="15.225"/>
    <n v="86.275000000000006"/>
    <n v="4.3137499999999998"/>
    <n v="90.588750000000005"/>
    <n v="1"/>
  </r>
  <r>
    <s v="ORD103049"/>
    <x v="538"/>
    <x v="2022"/>
    <s v="Surat"/>
    <x v="6"/>
    <n v="395001"/>
    <s v="MED008"/>
    <x v="7"/>
    <x v="6"/>
    <s v="Zydus"/>
    <s v="Yes"/>
    <n v="1"/>
    <n v="67.94"/>
    <n v="5"/>
    <n v="12"/>
    <x v="1"/>
    <x v="1"/>
    <n v="1"/>
    <x v="3048"/>
    <n v="1"/>
    <n v="67.94"/>
    <n v="3.3969999999999998"/>
    <n v="64.542999999999992"/>
    <n v="7.7451599999999985"/>
    <n v="72.288159999999991"/>
    <n v="2"/>
  </r>
  <r>
    <s v="ORD103050"/>
    <x v="212"/>
    <x v="2023"/>
    <s v="Gurugram"/>
    <x v="11"/>
    <n v="122002"/>
    <s v="MED013"/>
    <x v="16"/>
    <x v="3"/>
    <s v="Himalaya"/>
    <s v="No"/>
    <n v="1"/>
    <n v="176.5"/>
    <n v="5"/>
    <n v="5"/>
    <x v="4"/>
    <x v="3"/>
    <n v="1"/>
    <x v="3049"/>
    <n v="1"/>
    <n v="176.5"/>
    <n v="8.8249999999999993"/>
    <n v="167.67500000000001"/>
    <n v="8.3837499999999991"/>
    <n v="176.05875"/>
    <n v="2"/>
  </r>
  <r>
    <s v="ORD103051"/>
    <x v="442"/>
    <x v="884"/>
    <s v="Kolkata"/>
    <x v="10"/>
    <n v="700091"/>
    <s v="MED025"/>
    <x v="27"/>
    <x v="0"/>
    <s v="Blue Cross"/>
    <s v="Yes"/>
    <n v="3"/>
    <n v="59.27"/>
    <n v="0"/>
    <n v="5"/>
    <x v="3"/>
    <x v="1"/>
    <n v="1"/>
    <x v="3050"/>
    <n v="1"/>
    <n v="177.81"/>
    <n v="0"/>
    <n v="177.81"/>
    <n v="8.8904999999999994"/>
    <n v="186.70050000000001"/>
    <n v="2"/>
  </r>
  <r>
    <s v="ORD103051"/>
    <x v="291"/>
    <x v="958"/>
    <s v="Gurugram"/>
    <x v="11"/>
    <n v="122002"/>
    <s v="MED002"/>
    <x v="22"/>
    <x v="2"/>
    <s v="Micro Labs"/>
    <s v="No"/>
    <n v="1"/>
    <n v="35.840000000000003"/>
    <n v="10"/>
    <n v="5"/>
    <x v="5"/>
    <x v="0"/>
    <n v="1"/>
    <x v="3051"/>
    <n v="1"/>
    <n v="35.840000000000003"/>
    <n v="3.5840000000000005"/>
    <n v="32.256"/>
    <n v="1.6128"/>
    <n v="33.8688"/>
    <n v="2"/>
  </r>
  <r>
    <s v="ORD103053"/>
    <x v="433"/>
    <x v="2024"/>
    <s v="Kolkata"/>
    <x v="10"/>
    <n v="700029"/>
    <s v="MED013"/>
    <x v="16"/>
    <x v="3"/>
    <s v="Himalaya"/>
    <s v="No"/>
    <n v="3"/>
    <n v="141.78"/>
    <n v="5"/>
    <n v="12"/>
    <x v="1"/>
    <x v="0"/>
    <n v="1"/>
    <x v="3052"/>
    <n v="1"/>
    <n v="425.34000000000003"/>
    <n v="21.267000000000003"/>
    <n v="404.07300000000004"/>
    <n v="48.488759999999999"/>
    <n v="452.56176000000005"/>
    <n v="2"/>
  </r>
  <r>
    <s v="ORD103054"/>
    <x v="623"/>
    <x v="667"/>
    <s v="Indore"/>
    <x v="2"/>
    <n v="452001"/>
    <s v="MED023"/>
    <x v="8"/>
    <x v="7"/>
    <s v="Lacto Calamine"/>
    <s v="No"/>
    <n v="1"/>
    <n v="324.95"/>
    <n v="0"/>
    <n v="12"/>
    <x v="0"/>
    <x v="3"/>
    <n v="1"/>
    <x v="3053"/>
    <n v="1"/>
    <n v="324.95"/>
    <n v="0"/>
    <n v="324.95"/>
    <n v="38.994"/>
    <n v="363.94399999999996"/>
    <n v="2"/>
  </r>
  <r>
    <s v="ORD103054"/>
    <x v="166"/>
    <x v="2025"/>
    <s v="Jaipur"/>
    <x v="5"/>
    <n v="302019"/>
    <s v="MED027"/>
    <x v="12"/>
    <x v="9"/>
    <s v="Mankind"/>
    <s v="No"/>
    <n v="1"/>
    <n v="84.28"/>
    <n v="5"/>
    <n v="5"/>
    <x v="3"/>
    <x v="1"/>
    <n v="1"/>
    <x v="3054"/>
    <n v="1"/>
    <n v="84.28"/>
    <n v="4.2139999999999995"/>
    <n v="80.066000000000003"/>
    <n v="4.0033000000000003"/>
    <n v="84.069299999999998"/>
    <n v="3"/>
  </r>
  <r>
    <s v="ORD103056"/>
    <x v="216"/>
    <x v="2026"/>
    <s v="Bengaluru"/>
    <x v="8"/>
    <n v="560038"/>
    <s v="MED007"/>
    <x v="15"/>
    <x v="10"/>
    <s v="Sanofi"/>
    <s v="Yes"/>
    <n v="1"/>
    <n v="83.1"/>
    <n v="10"/>
    <n v="12"/>
    <x v="5"/>
    <x v="3"/>
    <n v="1"/>
    <x v="3055"/>
    <n v="1"/>
    <n v="83.1"/>
    <n v="8.31"/>
    <n v="74.789999999999992"/>
    <n v="8.9747999999999983"/>
    <n v="83.764799999999994"/>
    <n v="2"/>
  </r>
  <r>
    <s v="ORD103057"/>
    <x v="46"/>
    <x v="447"/>
    <s v="Noida"/>
    <x v="9"/>
    <n v="201305"/>
    <s v="MED017"/>
    <x v="1"/>
    <x v="1"/>
    <s v="Abbott"/>
    <s v="No"/>
    <n v="2"/>
    <n v="141.51"/>
    <n v="10"/>
    <n v="5"/>
    <x v="4"/>
    <x v="1"/>
    <n v="1"/>
    <x v="3056"/>
    <n v="1"/>
    <n v="283.02"/>
    <n v="28.302"/>
    <n v="254.71799999999999"/>
    <n v="12.735899999999999"/>
    <n v="267.45389999999998"/>
    <n v="1"/>
  </r>
  <r>
    <s v="ORD103058"/>
    <x v="669"/>
    <x v="2027"/>
    <s v="Bengaluru"/>
    <x v="8"/>
    <n v="560034"/>
    <s v="MED017"/>
    <x v="1"/>
    <x v="1"/>
    <s v="Abbott"/>
    <s v="No"/>
    <n v="3"/>
    <n v="130.65"/>
    <n v="5"/>
    <n v="18"/>
    <x v="3"/>
    <x v="2"/>
    <n v="1"/>
    <x v="3057"/>
    <n v="1"/>
    <n v="391.95000000000005"/>
    <n v="19.597500000000004"/>
    <n v="372.35250000000002"/>
    <n v="67.023449999999997"/>
    <n v="439.37594999999999"/>
    <n v="0"/>
  </r>
  <r>
    <s v="ORD103059"/>
    <x v="622"/>
    <x v="1147"/>
    <s v="Chennai"/>
    <x v="7"/>
    <n v="600100"/>
    <s v="MED012"/>
    <x v="29"/>
    <x v="3"/>
    <s v="Mankind"/>
    <s v="No"/>
    <n v="1"/>
    <n v="133.80000000000001"/>
    <n v="0"/>
    <n v="5"/>
    <x v="1"/>
    <x v="1"/>
    <n v="1"/>
    <x v="3058"/>
    <n v="1"/>
    <n v="133.80000000000001"/>
    <n v="0"/>
    <n v="133.80000000000001"/>
    <n v="6.69"/>
    <n v="140.49"/>
    <n v="2"/>
  </r>
  <r>
    <s v="ORD103060"/>
    <x v="601"/>
    <x v="975"/>
    <s v="Indore"/>
    <x v="2"/>
    <n v="452010"/>
    <s v="MED006"/>
    <x v="18"/>
    <x v="10"/>
    <s v="USV"/>
    <s v="Yes"/>
    <n v="3"/>
    <n v="42.46"/>
    <n v="5"/>
    <n v="12"/>
    <x v="5"/>
    <x v="3"/>
    <n v="1"/>
    <x v="3059"/>
    <n v="1"/>
    <n v="127.38"/>
    <n v="6.3689999999999998"/>
    <n v="121.011"/>
    <n v="14.521320000000001"/>
    <n v="135.53232"/>
    <n v="1"/>
  </r>
  <r>
    <s v="ORD103061"/>
    <x v="271"/>
    <x v="2028"/>
    <s v="Chandigarh"/>
    <x v="4"/>
    <n v="160017"/>
    <s v="MED007"/>
    <x v="15"/>
    <x v="10"/>
    <s v="Sanofi"/>
    <s v="Yes"/>
    <n v="1"/>
    <n v="70.87"/>
    <n v="0"/>
    <n v="5"/>
    <x v="1"/>
    <x v="1"/>
    <n v="1"/>
    <x v="3060"/>
    <n v="1"/>
    <n v="70.87"/>
    <n v="0"/>
    <n v="70.87"/>
    <n v="3.5435000000000003"/>
    <n v="74.413499999999999"/>
    <n v="1"/>
  </r>
  <r>
    <s v="ORD103062"/>
    <x v="212"/>
    <x v="57"/>
    <s v="Kolkata"/>
    <x v="10"/>
    <n v="700029"/>
    <s v="MED014"/>
    <x v="19"/>
    <x v="3"/>
    <s v="Abbott"/>
    <s v="No"/>
    <n v="4"/>
    <n v="138.31"/>
    <n v="5"/>
    <n v="12"/>
    <x v="0"/>
    <x v="0"/>
    <n v="1"/>
    <x v="3061"/>
    <n v="1"/>
    <n v="553.24"/>
    <n v="27.661999999999999"/>
    <n v="525.57799999999997"/>
    <n v="63.069359999999996"/>
    <n v="588.64735999999994"/>
    <n v="2"/>
  </r>
  <r>
    <s v="ORD103063"/>
    <x v="263"/>
    <x v="400"/>
    <s v="Delhi"/>
    <x v="0"/>
    <n v="110085"/>
    <s v="MED013"/>
    <x v="16"/>
    <x v="3"/>
    <s v="Himalaya"/>
    <s v="No"/>
    <n v="1"/>
    <n v="160.56"/>
    <n v="5"/>
    <n v="5"/>
    <x v="1"/>
    <x v="3"/>
    <n v="1"/>
    <x v="3062"/>
    <n v="1"/>
    <n v="160.56"/>
    <n v="8.0279999999999987"/>
    <n v="152.53200000000001"/>
    <n v="7.6266000000000007"/>
    <n v="160.15860000000001"/>
    <n v="0"/>
  </r>
  <r>
    <s v="ORD103064"/>
    <x v="374"/>
    <x v="1355"/>
    <s v="Pune"/>
    <x v="3"/>
    <n v="411038"/>
    <s v="MED017"/>
    <x v="1"/>
    <x v="1"/>
    <s v="Abbott"/>
    <s v="No"/>
    <n v="1"/>
    <n v="137.49"/>
    <n v="0"/>
    <n v="5"/>
    <x v="0"/>
    <x v="2"/>
    <n v="1"/>
    <x v="3063"/>
    <n v="1"/>
    <n v="137.49"/>
    <n v="0"/>
    <n v="137.49"/>
    <n v="6.8745000000000003"/>
    <n v="144.36450000000002"/>
    <n v="2"/>
  </r>
  <r>
    <s v="ORD103065"/>
    <x v="71"/>
    <x v="1538"/>
    <s v="Noida"/>
    <x v="9"/>
    <n v="201305"/>
    <s v="MED010"/>
    <x v="13"/>
    <x v="1"/>
    <s v="Sun Pharma"/>
    <s v="Yes"/>
    <n v="2"/>
    <n v="74.89"/>
    <n v="15"/>
    <n v="5"/>
    <x v="5"/>
    <x v="0"/>
    <n v="1"/>
    <x v="3064"/>
    <n v="1"/>
    <n v="149.78"/>
    <n v="22.466999999999999"/>
    <n v="127.313"/>
    <n v="6.3656500000000005"/>
    <n v="133.67865"/>
    <n v="1"/>
  </r>
  <r>
    <s v="ORD103065"/>
    <x v="248"/>
    <x v="1194"/>
    <s v="Surat"/>
    <x v="6"/>
    <n v="395017"/>
    <s v="MED001"/>
    <x v="2"/>
    <x v="2"/>
    <s v="Cipla"/>
    <s v="No"/>
    <n v="3"/>
    <n v="33.51"/>
    <n v="0"/>
    <n v="12"/>
    <x v="2"/>
    <x v="0"/>
    <n v="1"/>
    <x v="3065"/>
    <n v="1"/>
    <n v="100.53"/>
    <n v="0"/>
    <n v="100.53"/>
    <n v="12.063600000000001"/>
    <n v="112.59360000000001"/>
    <n v="4"/>
  </r>
  <r>
    <s v="ORD103067"/>
    <x v="547"/>
    <x v="2029"/>
    <s v="Pune"/>
    <x v="3"/>
    <n v="411038"/>
    <s v="MED011"/>
    <x v="23"/>
    <x v="1"/>
    <s v="Cipla"/>
    <s v="No"/>
    <n v="1"/>
    <n v="26.26"/>
    <n v="5"/>
    <n v="5"/>
    <x v="2"/>
    <x v="0"/>
    <n v="1"/>
    <x v="3066"/>
    <n v="1"/>
    <n v="26.26"/>
    <n v="1.3130000000000002"/>
    <n v="24.947000000000003"/>
    <n v="1.2473500000000002"/>
    <n v="26.194350000000004"/>
    <n v="0"/>
  </r>
  <r>
    <s v="ORD103068"/>
    <x v="366"/>
    <x v="2030"/>
    <s v="Jaipur"/>
    <x v="5"/>
    <n v="302021"/>
    <s v="MED025"/>
    <x v="27"/>
    <x v="0"/>
    <s v="Blue Cross"/>
    <s v="Yes"/>
    <n v="1"/>
    <n v="72.11"/>
    <n v="10"/>
    <n v="5"/>
    <x v="1"/>
    <x v="1"/>
    <n v="1"/>
    <x v="3067"/>
    <n v="1"/>
    <n v="72.11"/>
    <n v="7.2110000000000003"/>
    <n v="64.899000000000001"/>
    <n v="3.2449500000000002"/>
    <n v="68.143950000000004"/>
    <n v="2"/>
  </r>
  <r>
    <s v="ORD103069"/>
    <x v="685"/>
    <x v="627"/>
    <s v="Chennai"/>
    <x v="7"/>
    <n v="600040"/>
    <s v="MED029"/>
    <x v="10"/>
    <x v="8"/>
    <s v="Sun Pharma"/>
    <s v="Yes"/>
    <n v="3"/>
    <n v="93.46"/>
    <n v="10"/>
    <n v="5"/>
    <x v="5"/>
    <x v="2"/>
    <n v="1"/>
    <x v="3068"/>
    <n v="1"/>
    <n v="280.38"/>
    <n v="28.038"/>
    <n v="252.34199999999998"/>
    <n v="12.617100000000001"/>
    <n v="264.95909999999998"/>
    <n v="2"/>
  </r>
  <r>
    <s v="ORD103070"/>
    <x v="143"/>
    <x v="585"/>
    <s v="Delhi"/>
    <x v="0"/>
    <n v="110024"/>
    <s v="MED008"/>
    <x v="7"/>
    <x v="6"/>
    <s v="Zydus"/>
    <s v="Yes"/>
    <n v="6"/>
    <n v="68.81"/>
    <n v="0"/>
    <n v="12"/>
    <x v="2"/>
    <x v="3"/>
    <n v="1"/>
    <x v="3069"/>
    <n v="1"/>
    <n v="412.86"/>
    <n v="0"/>
    <n v="412.86"/>
    <n v="49.543199999999999"/>
    <n v="462.40320000000003"/>
    <n v="1"/>
  </r>
  <r>
    <s v="ORD103071"/>
    <x v="222"/>
    <x v="1570"/>
    <s v="Kolkata"/>
    <x v="10"/>
    <n v="700001"/>
    <s v="MED026"/>
    <x v="20"/>
    <x v="9"/>
    <s v="Cipla"/>
    <s v="No"/>
    <n v="2"/>
    <n v="213.73"/>
    <n v="10"/>
    <n v="18"/>
    <x v="3"/>
    <x v="3"/>
    <n v="1"/>
    <x v="3070"/>
    <n v="1"/>
    <n v="427.46"/>
    <n v="42.745999999999995"/>
    <n v="384.714"/>
    <n v="69.248519999999999"/>
    <n v="453.96251999999998"/>
    <n v="1"/>
  </r>
  <r>
    <s v="ORD103072"/>
    <x v="696"/>
    <x v="535"/>
    <s v="Gurugram"/>
    <x v="11"/>
    <n v="122018"/>
    <s v="MED017"/>
    <x v="1"/>
    <x v="1"/>
    <s v="Abbott"/>
    <s v="No"/>
    <n v="1"/>
    <n v="132.19999999999999"/>
    <n v="10"/>
    <n v="5"/>
    <x v="4"/>
    <x v="3"/>
    <n v="1"/>
    <x v="3071"/>
    <n v="1"/>
    <n v="132.19999999999999"/>
    <n v="13.22"/>
    <n v="118.97999999999999"/>
    <n v="5.9489999999999998"/>
    <n v="124.92899999999999"/>
    <n v="2"/>
  </r>
  <r>
    <s v="ORD103072"/>
    <x v="312"/>
    <x v="2031"/>
    <s v="Chennai"/>
    <x v="7"/>
    <n v="600040"/>
    <s v="MED001"/>
    <x v="2"/>
    <x v="2"/>
    <s v="Cipla"/>
    <s v="No"/>
    <n v="3"/>
    <n v="31.3"/>
    <n v="0"/>
    <n v="18"/>
    <x v="0"/>
    <x v="1"/>
    <n v="1"/>
    <x v="3072"/>
    <n v="1"/>
    <n v="93.9"/>
    <n v="0"/>
    <n v="93.9"/>
    <n v="16.902000000000001"/>
    <n v="110.80200000000001"/>
    <n v="1"/>
  </r>
  <r>
    <s v="ORD103072"/>
    <x v="493"/>
    <x v="1511"/>
    <s v="Noida"/>
    <x v="9"/>
    <n v="201303"/>
    <s v="MED026"/>
    <x v="20"/>
    <x v="9"/>
    <s v="Cipla"/>
    <s v="No"/>
    <n v="1"/>
    <n v="212.94"/>
    <n v="10"/>
    <n v="5"/>
    <x v="4"/>
    <x v="1"/>
    <n v="1"/>
    <x v="3073"/>
    <n v="1"/>
    <n v="212.94"/>
    <n v="21.294"/>
    <n v="191.64599999999999"/>
    <n v="9.5822999999999983"/>
    <n v="201.22829999999999"/>
    <n v="2"/>
  </r>
  <r>
    <s v="ORD103075"/>
    <x v="81"/>
    <x v="2032"/>
    <s v="Ahmedabad"/>
    <x v="6"/>
    <n v="380061"/>
    <s v="MED027"/>
    <x v="12"/>
    <x v="9"/>
    <s v="Mankind"/>
    <s v="No"/>
    <n v="2"/>
    <n v="84"/>
    <n v="5"/>
    <n v="12"/>
    <x v="4"/>
    <x v="2"/>
    <n v="1"/>
    <x v="3074"/>
    <n v="1"/>
    <n v="168"/>
    <n v="8.4"/>
    <n v="159.6"/>
    <n v="19.151999999999997"/>
    <n v="178.75199999999998"/>
    <n v="3"/>
  </r>
  <r>
    <s v="ORD103076"/>
    <x v="496"/>
    <x v="2033"/>
    <s v="Gurugram"/>
    <x v="11"/>
    <n v="122016"/>
    <s v="MED006"/>
    <x v="18"/>
    <x v="10"/>
    <s v="USV"/>
    <s v="Yes"/>
    <n v="2"/>
    <n v="43.92"/>
    <n v="5"/>
    <n v="18"/>
    <x v="1"/>
    <x v="2"/>
    <n v="1"/>
    <x v="3075"/>
    <n v="1"/>
    <n v="87.84"/>
    <n v="4.3920000000000003"/>
    <n v="83.448000000000008"/>
    <n v="15.02064"/>
    <n v="98.468640000000008"/>
    <n v="0"/>
  </r>
  <r>
    <s v="ORD103077"/>
    <x v="344"/>
    <x v="1542"/>
    <s v="Gurugram"/>
    <x v="11"/>
    <n v="122002"/>
    <s v="MED023"/>
    <x v="8"/>
    <x v="7"/>
    <s v="Lacto Calamine"/>
    <s v="No"/>
    <n v="2"/>
    <n v="319.25"/>
    <n v="15"/>
    <n v="12"/>
    <x v="1"/>
    <x v="2"/>
    <n v="1"/>
    <x v="3076"/>
    <n v="1"/>
    <n v="638.5"/>
    <n v="95.775000000000006"/>
    <n v="542.72500000000002"/>
    <n v="65.12700000000001"/>
    <n v="607.85200000000009"/>
    <n v="2"/>
  </r>
  <r>
    <s v="ORD103078"/>
    <x v="112"/>
    <x v="1932"/>
    <s v="Mumbai"/>
    <x v="3"/>
    <n v="400001"/>
    <s v="MED014"/>
    <x v="19"/>
    <x v="3"/>
    <s v="Abbott"/>
    <s v="No"/>
    <n v="5"/>
    <n v="156.66999999999999"/>
    <n v="20"/>
    <n v="18"/>
    <x v="3"/>
    <x v="3"/>
    <n v="1"/>
    <x v="3077"/>
    <n v="1"/>
    <n v="783.34999999999991"/>
    <n v="156.66999999999999"/>
    <n v="626.67999999999995"/>
    <n v="112.80239999999999"/>
    <n v="739.48239999999998"/>
    <n v="2"/>
  </r>
  <r>
    <s v="ORD103079"/>
    <x v="597"/>
    <x v="1592"/>
    <s v="Lucknow"/>
    <x v="9"/>
    <n v="226010"/>
    <s v="MED022"/>
    <x v="25"/>
    <x v="7"/>
    <s v="Himalaya"/>
    <s v="No"/>
    <n v="3"/>
    <n v="186.94"/>
    <n v="5"/>
    <n v="5"/>
    <x v="4"/>
    <x v="1"/>
    <n v="1"/>
    <x v="3078"/>
    <n v="1"/>
    <n v="560.81999999999994"/>
    <n v="28.040999999999993"/>
    <n v="532.779"/>
    <n v="26.638950000000001"/>
    <n v="559.41795000000002"/>
    <n v="4"/>
  </r>
  <r>
    <s v="ORD103080"/>
    <x v="630"/>
    <x v="2034"/>
    <s v="Jaipur"/>
    <x v="5"/>
    <n v="302033"/>
    <s v="MED008"/>
    <x v="7"/>
    <x v="6"/>
    <s v="Zydus"/>
    <s v="Yes"/>
    <n v="3"/>
    <n v="61.63"/>
    <n v="15"/>
    <n v="12"/>
    <x v="1"/>
    <x v="1"/>
    <n v="1"/>
    <x v="3079"/>
    <n v="1"/>
    <n v="184.89000000000001"/>
    <n v="27.733500000000003"/>
    <n v="157.15650000000002"/>
    <n v="18.858780000000003"/>
    <n v="176.01528000000002"/>
    <n v="1"/>
  </r>
  <r>
    <s v="ORD103081"/>
    <x v="488"/>
    <x v="2035"/>
    <s v="Delhi"/>
    <x v="0"/>
    <n v="110024"/>
    <s v="MED002"/>
    <x v="22"/>
    <x v="2"/>
    <s v="Micro Labs"/>
    <s v="No"/>
    <n v="1"/>
    <n v="28.27"/>
    <n v="5"/>
    <n v="5"/>
    <x v="3"/>
    <x v="1"/>
    <n v="1"/>
    <x v="3080"/>
    <n v="1"/>
    <n v="28.27"/>
    <n v="1.4135"/>
    <n v="26.8565"/>
    <n v="1.3428249999999999"/>
    <n v="28.199325000000002"/>
    <n v="2"/>
  </r>
  <r>
    <s v="ORD103082"/>
    <x v="622"/>
    <x v="2036"/>
    <s v="Kolkata"/>
    <x v="10"/>
    <n v="700029"/>
    <s v="MED003"/>
    <x v="6"/>
    <x v="4"/>
    <s v="Dr. Reddy's"/>
    <s v="No"/>
    <n v="3"/>
    <n v="26.45"/>
    <n v="15"/>
    <n v="12"/>
    <x v="5"/>
    <x v="1"/>
    <n v="1"/>
    <x v="3081"/>
    <n v="1"/>
    <n v="79.349999999999994"/>
    <n v="11.9025"/>
    <n v="67.447499999999991"/>
    <n v="8.0936999999999983"/>
    <n v="75.541199999999989"/>
    <n v="1"/>
  </r>
  <r>
    <s v="ORD103082"/>
    <x v="70"/>
    <x v="2037"/>
    <s v="Chandigarh"/>
    <x v="4"/>
    <n v="160019"/>
    <s v="MED023"/>
    <x v="8"/>
    <x v="7"/>
    <s v="Lacto Calamine"/>
    <s v="No"/>
    <n v="4"/>
    <n v="331.56"/>
    <n v="10"/>
    <n v="5"/>
    <x v="2"/>
    <x v="1"/>
    <n v="1"/>
    <x v="3082"/>
    <n v="1"/>
    <n v="1326.24"/>
    <n v="132.624"/>
    <n v="1193.616"/>
    <n v="59.680799999999998"/>
    <n v="1253.2968000000001"/>
    <n v="3"/>
  </r>
  <r>
    <s v="ORD103084"/>
    <x v="302"/>
    <x v="1223"/>
    <s v="Chandigarh"/>
    <x v="4"/>
    <n v="160022"/>
    <s v="MED018"/>
    <x v="14"/>
    <x v="8"/>
    <s v="Mankind"/>
    <s v="No"/>
    <n v="3"/>
    <n v="123.34"/>
    <n v="15"/>
    <n v="18"/>
    <x v="5"/>
    <x v="1"/>
    <n v="1"/>
    <x v="3083"/>
    <n v="1"/>
    <n v="370.02"/>
    <n v="55.502999999999993"/>
    <n v="314.517"/>
    <n v="56.613059999999997"/>
    <n v="371.13006000000001"/>
    <n v="3"/>
  </r>
  <r>
    <s v="ORD103085"/>
    <x v="287"/>
    <x v="2038"/>
    <s v="Kolkata"/>
    <x v="10"/>
    <n v="700091"/>
    <s v="MED029"/>
    <x v="10"/>
    <x v="8"/>
    <s v="Sun Pharma"/>
    <s v="Yes"/>
    <n v="1"/>
    <n v="93.49"/>
    <n v="5"/>
    <n v="18"/>
    <x v="0"/>
    <x v="1"/>
    <n v="1"/>
    <x v="3084"/>
    <n v="1"/>
    <n v="93.49"/>
    <n v="4.6745000000000001"/>
    <n v="88.8155"/>
    <n v="15.986790000000001"/>
    <n v="104.80229"/>
    <n v="2"/>
  </r>
  <r>
    <s v="ORD103086"/>
    <x v="571"/>
    <x v="731"/>
    <s v="Surat"/>
    <x v="6"/>
    <n v="395001"/>
    <s v="MED024"/>
    <x v="0"/>
    <x v="0"/>
    <s v="Abbott"/>
    <s v="No"/>
    <n v="3"/>
    <n v="121.16"/>
    <n v="5"/>
    <n v="12"/>
    <x v="3"/>
    <x v="1"/>
    <n v="1"/>
    <x v="3085"/>
    <n v="1"/>
    <n v="363.48"/>
    <n v="18.173999999999999"/>
    <n v="345.30600000000004"/>
    <n v="41.436720000000008"/>
    <n v="386.74272000000008"/>
    <n v="4"/>
  </r>
  <r>
    <s v="ORD103086"/>
    <x v="628"/>
    <x v="2039"/>
    <s v="Noida"/>
    <x v="9"/>
    <n v="201305"/>
    <s v="MED019"/>
    <x v="26"/>
    <x v="8"/>
    <s v="Cipla"/>
    <s v="No"/>
    <n v="1"/>
    <n v="172.05"/>
    <n v="0"/>
    <n v="5"/>
    <x v="4"/>
    <x v="1"/>
    <n v="1"/>
    <x v="3086"/>
    <n v="1"/>
    <n v="172.05"/>
    <n v="0"/>
    <n v="172.05"/>
    <n v="8.6024999999999991"/>
    <n v="180.6525"/>
    <n v="2"/>
  </r>
  <r>
    <s v="ORD103088"/>
    <x v="458"/>
    <x v="648"/>
    <s v="Mumbai"/>
    <x v="3"/>
    <n v="400069"/>
    <s v="MED019"/>
    <x v="26"/>
    <x v="8"/>
    <s v="Cipla"/>
    <s v="No"/>
    <n v="3"/>
    <n v="141.77000000000001"/>
    <n v="10"/>
    <n v="12"/>
    <x v="4"/>
    <x v="1"/>
    <n v="1"/>
    <x v="3087"/>
    <n v="1"/>
    <n v="425.31000000000006"/>
    <n v="42.531000000000006"/>
    <n v="382.77900000000005"/>
    <n v="45.93348000000001"/>
    <n v="428.71248000000008"/>
    <n v="2"/>
  </r>
  <r>
    <s v="ORD103089"/>
    <x v="95"/>
    <x v="596"/>
    <s v="Hyderabad"/>
    <x v="1"/>
    <n v="500081"/>
    <s v="MED024"/>
    <x v="0"/>
    <x v="0"/>
    <s v="Abbott"/>
    <s v="No"/>
    <n v="3"/>
    <n v="143.24"/>
    <n v="15"/>
    <n v="18"/>
    <x v="3"/>
    <x v="1"/>
    <n v="1"/>
    <x v="3088"/>
    <n v="1"/>
    <n v="429.72"/>
    <n v="64.457999999999998"/>
    <n v="365.26200000000006"/>
    <n v="65.747160000000008"/>
    <n v="431.00916000000007"/>
    <n v="4"/>
  </r>
  <r>
    <s v="ORD103090"/>
    <x v="176"/>
    <x v="236"/>
    <s v="Chennai"/>
    <x v="7"/>
    <n v="600001"/>
    <s v="MED018"/>
    <x v="14"/>
    <x v="8"/>
    <s v="Mankind"/>
    <s v="No"/>
    <n v="2"/>
    <n v="131.36000000000001"/>
    <n v="5"/>
    <n v="5"/>
    <x v="1"/>
    <x v="1"/>
    <n v="1"/>
    <x v="3089"/>
    <n v="1"/>
    <n v="262.72000000000003"/>
    <n v="13.136000000000001"/>
    <n v="249.58400000000003"/>
    <n v="12.479200000000001"/>
    <n v="262.06320000000005"/>
    <n v="5"/>
  </r>
  <r>
    <s v="ORD103091"/>
    <x v="548"/>
    <x v="177"/>
    <s v="Bengaluru"/>
    <x v="8"/>
    <n v="560100"/>
    <s v="MED011"/>
    <x v="23"/>
    <x v="1"/>
    <s v="Cipla"/>
    <s v="No"/>
    <n v="4"/>
    <n v="23.06"/>
    <n v="10"/>
    <n v="18"/>
    <x v="0"/>
    <x v="1"/>
    <n v="1"/>
    <x v="3090"/>
    <n v="1"/>
    <n v="92.24"/>
    <n v="9.2240000000000002"/>
    <n v="83.015999999999991"/>
    <n v="14.942879999999997"/>
    <n v="97.958879999999994"/>
    <n v="3"/>
  </r>
  <r>
    <s v="ORD103092"/>
    <x v="609"/>
    <x v="165"/>
    <s v="Lucknow"/>
    <x v="9"/>
    <n v="226001"/>
    <s v="MED019"/>
    <x v="26"/>
    <x v="8"/>
    <s v="Cipla"/>
    <s v="No"/>
    <n v="1"/>
    <n v="148.57"/>
    <n v="5"/>
    <n v="18"/>
    <x v="2"/>
    <x v="0"/>
    <n v="1"/>
    <x v="3091"/>
    <n v="1"/>
    <n v="148.57"/>
    <n v="7.4284999999999988"/>
    <n v="141.14150000000001"/>
    <n v="25.405470000000001"/>
    <n v="166.54697000000002"/>
    <n v="2"/>
  </r>
  <r>
    <s v="ORD103093"/>
    <x v="549"/>
    <x v="2040"/>
    <s v="Hyderabad"/>
    <x v="1"/>
    <n v="500081"/>
    <s v="MED027"/>
    <x v="12"/>
    <x v="9"/>
    <s v="Mankind"/>
    <s v="No"/>
    <n v="2"/>
    <n v="109.18"/>
    <n v="5"/>
    <n v="12"/>
    <x v="1"/>
    <x v="1"/>
    <n v="1"/>
    <x v="3092"/>
    <n v="1"/>
    <n v="218.36"/>
    <n v="10.918000000000001"/>
    <n v="207.44200000000001"/>
    <n v="24.893039999999999"/>
    <n v="232.33503999999999"/>
    <n v="2"/>
  </r>
  <r>
    <s v="ORD103094"/>
    <x v="232"/>
    <x v="2041"/>
    <s v="Delhi"/>
    <x v="0"/>
    <n v="110085"/>
    <s v="MED007"/>
    <x v="15"/>
    <x v="10"/>
    <s v="Sanofi"/>
    <s v="Yes"/>
    <n v="2"/>
    <n v="81.09"/>
    <n v="0"/>
    <n v="18"/>
    <x v="0"/>
    <x v="3"/>
    <n v="1"/>
    <x v="3093"/>
    <n v="1"/>
    <n v="162.18"/>
    <n v="0"/>
    <n v="162.18"/>
    <n v="29.192400000000003"/>
    <n v="191.3724"/>
    <n v="0"/>
  </r>
  <r>
    <s v="ORD103094"/>
    <x v="611"/>
    <x v="1131"/>
    <s v="Jaipur"/>
    <x v="5"/>
    <n v="302021"/>
    <s v="MED025"/>
    <x v="27"/>
    <x v="0"/>
    <s v="Blue Cross"/>
    <s v="Yes"/>
    <n v="1"/>
    <n v="68.28"/>
    <n v="10"/>
    <n v="12"/>
    <x v="5"/>
    <x v="1"/>
    <n v="1"/>
    <x v="3094"/>
    <n v="1"/>
    <n v="68.28"/>
    <n v="6.8279999999999994"/>
    <n v="61.451999999999998"/>
    <n v="7.3742399999999995"/>
    <n v="68.826239999999999"/>
    <n v="6"/>
  </r>
  <r>
    <s v="ORD103096"/>
    <x v="338"/>
    <x v="1872"/>
    <s v="Indore"/>
    <x v="2"/>
    <n v="452010"/>
    <s v="MED026"/>
    <x v="20"/>
    <x v="9"/>
    <s v="Cipla"/>
    <s v="No"/>
    <n v="3"/>
    <n v="169"/>
    <n v="15"/>
    <n v="12"/>
    <x v="4"/>
    <x v="1"/>
    <n v="1"/>
    <x v="3095"/>
    <n v="1"/>
    <n v="507"/>
    <n v="76.05"/>
    <n v="430.95"/>
    <n v="51.713999999999999"/>
    <n v="482.66399999999999"/>
    <n v="2"/>
  </r>
  <r>
    <s v="ORD103097"/>
    <x v="181"/>
    <x v="2042"/>
    <s v="Noida"/>
    <x v="9"/>
    <n v="201303"/>
    <s v="MED014"/>
    <x v="19"/>
    <x v="3"/>
    <s v="Abbott"/>
    <s v="No"/>
    <n v="2"/>
    <n v="139.52000000000001"/>
    <n v="5"/>
    <n v="12"/>
    <x v="5"/>
    <x v="0"/>
    <n v="1"/>
    <x v="3096"/>
    <n v="1"/>
    <n v="279.04000000000002"/>
    <n v="13.952"/>
    <n v="265.08800000000002"/>
    <n v="31.810560000000006"/>
    <n v="296.89856000000003"/>
    <n v="0"/>
  </r>
  <r>
    <s v="ORD103098"/>
    <x v="715"/>
    <x v="1528"/>
    <s v="Chennai"/>
    <x v="7"/>
    <n v="600018"/>
    <s v="MED022"/>
    <x v="25"/>
    <x v="7"/>
    <s v="Himalaya"/>
    <s v="No"/>
    <n v="3"/>
    <n v="192.37"/>
    <n v="5"/>
    <n v="12"/>
    <x v="1"/>
    <x v="3"/>
    <n v="1"/>
    <x v="3097"/>
    <n v="1"/>
    <n v="577.11"/>
    <n v="28.855500000000003"/>
    <n v="548.25450000000001"/>
    <n v="65.790540000000007"/>
    <n v="614.04503999999997"/>
    <n v="3"/>
  </r>
  <r>
    <s v="ORD103099"/>
    <x v="401"/>
    <x v="2043"/>
    <s v="Mumbai"/>
    <x v="3"/>
    <n v="400069"/>
    <s v="MED025"/>
    <x v="27"/>
    <x v="0"/>
    <s v="Blue Cross"/>
    <s v="Yes"/>
    <n v="2"/>
    <n v="60.01"/>
    <n v="0"/>
    <n v="12"/>
    <x v="1"/>
    <x v="3"/>
    <n v="1"/>
    <x v="3098"/>
    <n v="1"/>
    <n v="120.02"/>
    <n v="0"/>
    <n v="120.02"/>
    <n v="14.4024"/>
    <n v="134.42239999999998"/>
    <n v="0"/>
  </r>
  <r>
    <s v="ORD103100"/>
    <x v="577"/>
    <x v="1713"/>
    <s v="Delhi"/>
    <x v="0"/>
    <n v="110024"/>
    <s v="MED007"/>
    <x v="15"/>
    <x v="10"/>
    <s v="Sanofi"/>
    <s v="Yes"/>
    <n v="1"/>
    <n v="81.489999999999995"/>
    <n v="10"/>
    <n v="5"/>
    <x v="1"/>
    <x v="1"/>
    <n v="1"/>
    <x v="3099"/>
    <n v="1"/>
    <n v="81.489999999999995"/>
    <n v="8.1489999999999991"/>
    <n v="73.340999999999994"/>
    <n v="3.6670499999999997"/>
    <n v="77.008049999999997"/>
    <n v="7"/>
  </r>
  <r>
    <s v="ORD103101"/>
    <x v="197"/>
    <x v="2044"/>
    <s v="Hyderabad"/>
    <x v="1"/>
    <n v="500081"/>
    <s v="MED005"/>
    <x v="11"/>
    <x v="5"/>
    <s v="Cipla"/>
    <s v="Yes"/>
    <n v="3"/>
    <n v="93.58"/>
    <n v="15"/>
    <n v="5"/>
    <x v="2"/>
    <x v="2"/>
    <n v="1"/>
    <x v="3100"/>
    <n v="1"/>
    <n v="280.74"/>
    <n v="42.111000000000004"/>
    <n v="238.62900000000002"/>
    <n v="11.93145"/>
    <n v="250.56045000000003"/>
    <n v="0"/>
  </r>
  <r>
    <s v="ORD103102"/>
    <x v="319"/>
    <x v="1416"/>
    <s v="Delhi"/>
    <x v="0"/>
    <n v="110029"/>
    <s v="MED020"/>
    <x v="4"/>
    <x v="4"/>
    <s v="Dr. Reddy's"/>
    <s v="Yes"/>
    <n v="4"/>
    <n v="59.67"/>
    <n v="20"/>
    <n v="12"/>
    <x v="0"/>
    <x v="0"/>
    <n v="1"/>
    <x v="3101"/>
    <n v="1"/>
    <n v="238.68"/>
    <n v="47.736000000000004"/>
    <n v="190.94400000000002"/>
    <n v="22.913280000000004"/>
    <n v="213.85728000000003"/>
    <n v="3"/>
  </r>
  <r>
    <s v="ORD103103"/>
    <x v="151"/>
    <x v="1560"/>
    <s v="Jaipur"/>
    <x v="5"/>
    <n v="302021"/>
    <s v="MED011"/>
    <x v="23"/>
    <x v="1"/>
    <s v="Cipla"/>
    <s v="No"/>
    <n v="1"/>
    <n v="23"/>
    <n v="5"/>
    <n v="18"/>
    <x v="4"/>
    <x v="1"/>
    <n v="1"/>
    <x v="3102"/>
    <n v="1"/>
    <n v="23"/>
    <n v="1.1499999999999999"/>
    <n v="21.85"/>
    <n v="3.9330000000000003"/>
    <n v="25.783000000000001"/>
    <n v="4"/>
  </r>
  <r>
    <s v="ORD103103"/>
    <x v="450"/>
    <x v="235"/>
    <s v="Hyderabad"/>
    <x v="1"/>
    <n v="500081"/>
    <s v="MED016"/>
    <x v="17"/>
    <x v="11"/>
    <s v="Emcure"/>
    <s v="No"/>
    <n v="3"/>
    <n v="108.69"/>
    <n v="20"/>
    <n v="5"/>
    <x v="2"/>
    <x v="0"/>
    <n v="1"/>
    <x v="3103"/>
    <n v="1"/>
    <n v="326.07"/>
    <n v="65.213999999999999"/>
    <n v="260.85599999999999"/>
    <n v="13.0428"/>
    <n v="273.89879999999999"/>
    <n v="1"/>
  </r>
  <r>
    <s v="ORD103105"/>
    <x v="311"/>
    <x v="2045"/>
    <s v="Surat"/>
    <x v="6"/>
    <n v="395003"/>
    <s v="MED007"/>
    <x v="15"/>
    <x v="10"/>
    <s v="Sanofi"/>
    <s v="Yes"/>
    <n v="1"/>
    <n v="75.97"/>
    <n v="0"/>
    <n v="5"/>
    <x v="2"/>
    <x v="2"/>
    <n v="1"/>
    <x v="3104"/>
    <n v="1"/>
    <n v="75.97"/>
    <n v="0"/>
    <n v="75.97"/>
    <n v="3.7985000000000002"/>
    <n v="79.768500000000003"/>
    <n v="1"/>
  </r>
  <r>
    <s v="ORD103106"/>
    <x v="159"/>
    <x v="1833"/>
    <s v="Gurugram"/>
    <x v="11"/>
    <n v="122016"/>
    <s v="MED017"/>
    <x v="1"/>
    <x v="1"/>
    <s v="Abbott"/>
    <s v="No"/>
    <n v="1"/>
    <n v="123.9"/>
    <n v="10"/>
    <n v="5"/>
    <x v="3"/>
    <x v="1"/>
    <n v="1"/>
    <x v="3105"/>
    <n v="1"/>
    <n v="123.9"/>
    <n v="12.39"/>
    <n v="111.51"/>
    <n v="5.5755000000000008"/>
    <n v="117.08550000000001"/>
    <n v="1"/>
  </r>
  <r>
    <s v="ORD103107"/>
    <x v="80"/>
    <x v="2046"/>
    <s v="Mumbai"/>
    <x v="3"/>
    <n v="400001"/>
    <s v="MED002"/>
    <x v="22"/>
    <x v="2"/>
    <s v="Micro Labs"/>
    <s v="No"/>
    <n v="1"/>
    <n v="30.14"/>
    <n v="5"/>
    <n v="18"/>
    <x v="0"/>
    <x v="1"/>
    <n v="1"/>
    <x v="3106"/>
    <n v="1"/>
    <n v="30.14"/>
    <n v="1.5069999999999999"/>
    <n v="28.632999999999999"/>
    <n v="5.1539400000000004"/>
    <n v="33.786940000000001"/>
    <n v="4"/>
  </r>
  <r>
    <s v="ORD103107"/>
    <x v="696"/>
    <x v="2047"/>
    <s v="Surat"/>
    <x v="6"/>
    <n v="395003"/>
    <s v="MED029"/>
    <x v="10"/>
    <x v="8"/>
    <s v="Sun Pharma"/>
    <s v="Yes"/>
    <n v="1"/>
    <n v="105.9"/>
    <n v="0"/>
    <n v="5"/>
    <x v="2"/>
    <x v="1"/>
    <n v="1"/>
    <x v="3107"/>
    <n v="1"/>
    <n v="105.9"/>
    <n v="0"/>
    <n v="105.9"/>
    <n v="5.2949999999999999"/>
    <n v="111.19500000000001"/>
    <n v="2"/>
  </r>
  <r>
    <s v="ORD103109"/>
    <x v="409"/>
    <x v="559"/>
    <s v="Jaipur"/>
    <x v="5"/>
    <n v="302001"/>
    <s v="MED029"/>
    <x v="10"/>
    <x v="8"/>
    <s v="Sun Pharma"/>
    <s v="Yes"/>
    <n v="3"/>
    <n v="91.81"/>
    <n v="5"/>
    <n v="12"/>
    <x v="2"/>
    <x v="2"/>
    <n v="1"/>
    <x v="3108"/>
    <n v="1"/>
    <n v="275.43"/>
    <n v="13.771500000000001"/>
    <n v="261.6585"/>
    <n v="31.39902"/>
    <n v="293.05752000000001"/>
    <n v="2"/>
  </r>
  <r>
    <s v="ORD103110"/>
    <x v="179"/>
    <x v="1608"/>
    <s v="Surat"/>
    <x v="6"/>
    <n v="395007"/>
    <s v="MED001"/>
    <x v="2"/>
    <x v="2"/>
    <s v="Cipla"/>
    <s v="No"/>
    <n v="1"/>
    <n v="28.17"/>
    <n v="0"/>
    <n v="12"/>
    <x v="3"/>
    <x v="1"/>
    <n v="1"/>
    <x v="3109"/>
    <n v="1"/>
    <n v="28.17"/>
    <n v="0"/>
    <n v="28.17"/>
    <n v="3.3804000000000003"/>
    <n v="31.550400000000003"/>
    <n v="2"/>
  </r>
  <r>
    <s v="ORD103111"/>
    <x v="531"/>
    <x v="2048"/>
    <s v="Chandigarh"/>
    <x v="4"/>
    <n v="160019"/>
    <s v="MED013"/>
    <x v="16"/>
    <x v="3"/>
    <s v="Himalaya"/>
    <s v="No"/>
    <n v="2"/>
    <n v="179.41"/>
    <n v="10"/>
    <n v="12"/>
    <x v="4"/>
    <x v="2"/>
    <n v="1"/>
    <x v="3110"/>
    <n v="1"/>
    <n v="358.82"/>
    <n v="35.881999999999998"/>
    <n v="322.93799999999999"/>
    <n v="38.752559999999995"/>
    <n v="361.69056"/>
    <n v="0"/>
  </r>
  <r>
    <s v="ORD103112"/>
    <x v="58"/>
    <x v="1138"/>
    <s v="Mumbai"/>
    <x v="3"/>
    <n v="400093"/>
    <s v="MED012"/>
    <x v="29"/>
    <x v="3"/>
    <s v="Mankind"/>
    <s v="No"/>
    <n v="2"/>
    <n v="128.16999999999999"/>
    <n v="10"/>
    <n v="12"/>
    <x v="3"/>
    <x v="1"/>
    <n v="1"/>
    <x v="3111"/>
    <n v="1"/>
    <n v="256.33999999999997"/>
    <n v="25.633999999999997"/>
    <n v="230.70599999999999"/>
    <n v="27.684719999999999"/>
    <n v="258.39071999999999"/>
    <n v="1"/>
  </r>
  <r>
    <s v="ORD103113"/>
    <x v="485"/>
    <x v="642"/>
    <s v="Hyderabad"/>
    <x v="1"/>
    <n v="500084"/>
    <s v="MED023"/>
    <x v="8"/>
    <x v="7"/>
    <s v="Lacto Calamine"/>
    <s v="No"/>
    <n v="1"/>
    <n v="329.63"/>
    <n v="0"/>
    <n v="12"/>
    <x v="5"/>
    <x v="2"/>
    <n v="1"/>
    <x v="3112"/>
    <n v="1"/>
    <n v="329.63"/>
    <n v="0"/>
    <n v="329.63"/>
    <n v="39.555599999999998"/>
    <n v="369.18560000000002"/>
    <n v="2"/>
  </r>
  <r>
    <s v="ORD103114"/>
    <x v="329"/>
    <x v="2049"/>
    <s v="Bengaluru"/>
    <x v="8"/>
    <n v="560034"/>
    <s v="MED017"/>
    <x v="1"/>
    <x v="1"/>
    <s v="Abbott"/>
    <s v="No"/>
    <n v="6"/>
    <n v="126.58"/>
    <n v="10"/>
    <n v="5"/>
    <x v="5"/>
    <x v="3"/>
    <n v="1"/>
    <x v="3113"/>
    <n v="1"/>
    <n v="759.48"/>
    <n v="75.948000000000008"/>
    <n v="683.53200000000004"/>
    <n v="34.176600000000001"/>
    <n v="717.70860000000005"/>
    <n v="1"/>
  </r>
  <r>
    <s v="ORD103115"/>
    <x v="519"/>
    <x v="2050"/>
    <s v="Surat"/>
    <x v="6"/>
    <n v="395001"/>
    <s v="MED030"/>
    <x v="28"/>
    <x v="8"/>
    <s v="Cipla"/>
    <s v="Yes"/>
    <n v="2"/>
    <n v="290.64999999999998"/>
    <n v="0"/>
    <n v="5"/>
    <x v="3"/>
    <x v="2"/>
    <n v="1"/>
    <x v="3114"/>
    <n v="1"/>
    <n v="581.29999999999995"/>
    <n v="0"/>
    <n v="581.29999999999995"/>
    <n v="29.065000000000001"/>
    <n v="610.36500000000001"/>
    <n v="0"/>
  </r>
  <r>
    <s v="ORD103115"/>
    <x v="235"/>
    <x v="977"/>
    <s v="Lucknow"/>
    <x v="9"/>
    <n v="226016"/>
    <s v="MED017"/>
    <x v="1"/>
    <x v="1"/>
    <s v="Abbott"/>
    <s v="No"/>
    <n v="1"/>
    <n v="140"/>
    <n v="10"/>
    <n v="5"/>
    <x v="0"/>
    <x v="1"/>
    <n v="1"/>
    <x v="3115"/>
    <n v="1"/>
    <n v="140"/>
    <n v="14"/>
    <n v="126"/>
    <n v="6.3"/>
    <n v="132.30000000000001"/>
    <n v="5"/>
  </r>
  <r>
    <s v="ORD103115"/>
    <x v="546"/>
    <x v="697"/>
    <s v="Kolkata"/>
    <x v="10"/>
    <n v="700001"/>
    <s v="MED014"/>
    <x v="19"/>
    <x v="3"/>
    <s v="Abbott"/>
    <s v="No"/>
    <n v="4"/>
    <n v="156.43"/>
    <n v="5"/>
    <n v="18"/>
    <x v="1"/>
    <x v="3"/>
    <n v="1"/>
    <x v="3116"/>
    <n v="1"/>
    <n v="625.72"/>
    <n v="31.286000000000005"/>
    <n v="594.43399999999997"/>
    <n v="106.99812"/>
    <n v="701.43211999999994"/>
    <n v="3"/>
  </r>
  <r>
    <s v="ORD103118"/>
    <x v="540"/>
    <x v="1132"/>
    <s v="Kolkata"/>
    <x v="10"/>
    <n v="700102"/>
    <s v="MED016"/>
    <x v="17"/>
    <x v="11"/>
    <s v="Emcure"/>
    <s v="No"/>
    <n v="1"/>
    <n v="100.84"/>
    <n v="5"/>
    <n v="18"/>
    <x v="1"/>
    <x v="1"/>
    <n v="1"/>
    <x v="3117"/>
    <n v="1"/>
    <n v="100.84"/>
    <n v="5.0420000000000007"/>
    <n v="95.798000000000002"/>
    <n v="17.243639999999999"/>
    <n v="113.04164"/>
    <n v="8"/>
  </r>
  <r>
    <s v="ORD103118"/>
    <x v="87"/>
    <x v="445"/>
    <s v="Noida"/>
    <x v="9"/>
    <n v="201303"/>
    <s v="MED020"/>
    <x v="4"/>
    <x v="4"/>
    <s v="Dr. Reddy's"/>
    <s v="Yes"/>
    <n v="1"/>
    <n v="59.25"/>
    <n v="0"/>
    <n v="5"/>
    <x v="4"/>
    <x v="1"/>
    <n v="1"/>
    <x v="3118"/>
    <n v="1"/>
    <n v="59.25"/>
    <n v="0"/>
    <n v="59.25"/>
    <n v="2.9624999999999999"/>
    <n v="62.212499999999999"/>
    <n v="1"/>
  </r>
  <r>
    <s v="ORD103120"/>
    <x v="89"/>
    <x v="2051"/>
    <s v="Bengaluru"/>
    <x v="8"/>
    <n v="560066"/>
    <s v="MED004"/>
    <x v="5"/>
    <x v="5"/>
    <s v="Sun Pharma"/>
    <s v="Yes"/>
    <n v="1"/>
    <n v="113.61"/>
    <n v="5"/>
    <n v="18"/>
    <x v="4"/>
    <x v="1"/>
    <n v="1"/>
    <x v="3119"/>
    <n v="1"/>
    <n v="113.61"/>
    <n v="5.6804999999999994"/>
    <n v="107.9295"/>
    <n v="19.427309999999999"/>
    <n v="127.35681"/>
    <n v="1"/>
  </r>
  <r>
    <s v="ORD103121"/>
    <x v="431"/>
    <x v="1668"/>
    <s v="Lucknow"/>
    <x v="9"/>
    <n v="226010"/>
    <s v="MED020"/>
    <x v="4"/>
    <x v="4"/>
    <s v="Dr. Reddy's"/>
    <s v="Yes"/>
    <n v="1"/>
    <n v="53.4"/>
    <n v="5"/>
    <n v="5"/>
    <x v="5"/>
    <x v="2"/>
    <n v="1"/>
    <x v="3120"/>
    <n v="1"/>
    <n v="53.4"/>
    <n v="2.67"/>
    <n v="50.73"/>
    <n v="2.5364999999999998"/>
    <n v="53.266499999999994"/>
    <n v="2"/>
  </r>
  <r>
    <s v="ORD103122"/>
    <x v="644"/>
    <x v="2052"/>
    <s v="Pune"/>
    <x v="3"/>
    <n v="411001"/>
    <s v="MED014"/>
    <x v="19"/>
    <x v="3"/>
    <s v="Abbott"/>
    <s v="No"/>
    <n v="3"/>
    <n v="153.16"/>
    <n v="0"/>
    <n v="12"/>
    <x v="5"/>
    <x v="3"/>
    <n v="1"/>
    <x v="3121"/>
    <n v="1"/>
    <n v="459.48"/>
    <n v="0"/>
    <n v="459.48"/>
    <n v="55.137599999999999"/>
    <n v="514.61760000000004"/>
    <n v="0"/>
  </r>
  <r>
    <s v="ORD103123"/>
    <x v="662"/>
    <x v="1681"/>
    <s v="Noida"/>
    <x v="9"/>
    <n v="201303"/>
    <s v="MED028"/>
    <x v="3"/>
    <x v="3"/>
    <s v="Abbott"/>
    <s v="No"/>
    <n v="1"/>
    <n v="116.47"/>
    <n v="10"/>
    <n v="12"/>
    <x v="1"/>
    <x v="0"/>
    <n v="1"/>
    <x v="3122"/>
    <n v="1"/>
    <n v="116.47"/>
    <n v="11.647"/>
    <n v="104.82299999999999"/>
    <n v="12.578759999999999"/>
    <n v="117.40176"/>
    <n v="3"/>
  </r>
  <r>
    <s v="ORD103124"/>
    <x v="269"/>
    <x v="2053"/>
    <s v="Noida"/>
    <x v="9"/>
    <n v="201303"/>
    <s v="MED013"/>
    <x v="16"/>
    <x v="3"/>
    <s v="Himalaya"/>
    <s v="No"/>
    <n v="2"/>
    <n v="160.72"/>
    <n v="10"/>
    <n v="5"/>
    <x v="3"/>
    <x v="1"/>
    <n v="1"/>
    <x v="3123"/>
    <n v="1"/>
    <n v="321.44"/>
    <n v="32.143999999999998"/>
    <n v="289.29599999999999"/>
    <n v="14.4648"/>
    <n v="303.76080000000002"/>
    <n v="2"/>
  </r>
  <r>
    <s v="ORD103125"/>
    <x v="221"/>
    <x v="2054"/>
    <s v="Chennai"/>
    <x v="7"/>
    <n v="600001"/>
    <s v="MED019"/>
    <x v="26"/>
    <x v="8"/>
    <s v="Cipla"/>
    <s v="No"/>
    <n v="1"/>
    <n v="171.68"/>
    <n v="5"/>
    <n v="12"/>
    <x v="0"/>
    <x v="1"/>
    <n v="1"/>
    <x v="3124"/>
    <n v="1"/>
    <n v="171.68"/>
    <n v="8.5840000000000014"/>
    <n v="163.096"/>
    <n v="19.57152"/>
    <n v="182.66752"/>
    <n v="3"/>
  </r>
  <r>
    <s v="ORD103125"/>
    <x v="573"/>
    <x v="2055"/>
    <s v="Jaipur"/>
    <x v="5"/>
    <n v="302021"/>
    <s v="MED017"/>
    <x v="1"/>
    <x v="1"/>
    <s v="Abbott"/>
    <s v="No"/>
    <n v="2"/>
    <n v="145.04"/>
    <n v="10"/>
    <n v="18"/>
    <x v="2"/>
    <x v="1"/>
    <n v="1"/>
    <x v="3125"/>
    <n v="1"/>
    <n v="290.08"/>
    <n v="29.007999999999996"/>
    <n v="261.072"/>
    <n v="46.992960000000004"/>
    <n v="308.06495999999999"/>
    <n v="2"/>
  </r>
  <r>
    <s v="ORD103127"/>
    <x v="68"/>
    <x v="1500"/>
    <s v="Ahmedabad"/>
    <x v="6"/>
    <n v="380058"/>
    <s v="MED025"/>
    <x v="27"/>
    <x v="0"/>
    <s v="Blue Cross"/>
    <s v="Yes"/>
    <n v="3"/>
    <n v="72.760000000000005"/>
    <n v="10"/>
    <n v="5"/>
    <x v="5"/>
    <x v="2"/>
    <n v="1"/>
    <x v="3126"/>
    <n v="1"/>
    <n v="218.28000000000003"/>
    <n v="21.828000000000003"/>
    <n v="196.45200000000003"/>
    <n v="9.8226000000000013"/>
    <n v="206.27460000000002"/>
    <n v="1"/>
  </r>
  <r>
    <s v="ORD103128"/>
    <x v="368"/>
    <x v="1444"/>
    <s v="Mumbai"/>
    <x v="3"/>
    <n v="400001"/>
    <s v="MED016"/>
    <x v="17"/>
    <x v="11"/>
    <s v="Emcure"/>
    <s v="No"/>
    <n v="6"/>
    <n v="114.94"/>
    <n v="10"/>
    <n v="12"/>
    <x v="5"/>
    <x v="1"/>
    <n v="1"/>
    <x v="3127"/>
    <n v="1"/>
    <n v="689.64"/>
    <n v="68.963999999999999"/>
    <n v="620.67599999999993"/>
    <n v="74.48111999999999"/>
    <n v="695.15711999999996"/>
    <n v="4"/>
  </r>
  <r>
    <s v="ORD103129"/>
    <x v="431"/>
    <x v="252"/>
    <s v="Surat"/>
    <x v="6"/>
    <n v="395001"/>
    <s v="MED025"/>
    <x v="27"/>
    <x v="0"/>
    <s v="Blue Cross"/>
    <s v="Yes"/>
    <n v="2"/>
    <n v="68.819999999999993"/>
    <n v="10"/>
    <n v="12"/>
    <x v="0"/>
    <x v="1"/>
    <n v="1"/>
    <x v="3128"/>
    <n v="1"/>
    <n v="137.63999999999999"/>
    <n v="13.763999999999999"/>
    <n v="123.87599999999999"/>
    <n v="14.865119999999999"/>
    <n v="138.74112"/>
    <n v="2"/>
  </r>
  <r>
    <s v="ORD103130"/>
    <x v="148"/>
    <x v="1161"/>
    <s v="Hyderabad"/>
    <x v="1"/>
    <n v="500081"/>
    <s v="MED023"/>
    <x v="8"/>
    <x v="7"/>
    <s v="Lacto Calamine"/>
    <s v="No"/>
    <n v="1"/>
    <n v="298.26"/>
    <n v="5"/>
    <n v="5"/>
    <x v="1"/>
    <x v="1"/>
    <n v="1"/>
    <x v="3129"/>
    <n v="1"/>
    <n v="298.26"/>
    <n v="14.913"/>
    <n v="283.34699999999998"/>
    <n v="14.167349999999999"/>
    <n v="297.51434999999998"/>
    <n v="2"/>
  </r>
  <r>
    <s v="ORD103131"/>
    <x v="94"/>
    <x v="434"/>
    <s v="Ahmedabad"/>
    <x v="6"/>
    <n v="380054"/>
    <s v="MED025"/>
    <x v="27"/>
    <x v="0"/>
    <s v="Blue Cross"/>
    <s v="Yes"/>
    <n v="2"/>
    <n v="58.2"/>
    <n v="10"/>
    <n v="18"/>
    <x v="2"/>
    <x v="1"/>
    <n v="1"/>
    <x v="3130"/>
    <n v="1"/>
    <n v="116.4"/>
    <n v="11.64"/>
    <n v="104.76"/>
    <n v="18.8568"/>
    <n v="123.61680000000001"/>
    <n v="2"/>
  </r>
  <r>
    <s v="ORD103132"/>
    <x v="378"/>
    <x v="2056"/>
    <s v="Pune"/>
    <x v="3"/>
    <n v="411045"/>
    <s v="MED030"/>
    <x v="28"/>
    <x v="8"/>
    <s v="Cipla"/>
    <s v="Yes"/>
    <n v="6"/>
    <n v="293.36"/>
    <n v="5"/>
    <n v="5"/>
    <x v="1"/>
    <x v="1"/>
    <n v="1"/>
    <x v="3131"/>
    <n v="1"/>
    <n v="1760.16"/>
    <n v="88.00800000000001"/>
    <n v="1672.152"/>
    <n v="83.607600000000005"/>
    <n v="1755.7596000000001"/>
    <n v="1"/>
  </r>
  <r>
    <s v="ORD103133"/>
    <x v="55"/>
    <x v="191"/>
    <s v="Hyderabad"/>
    <x v="1"/>
    <n v="500084"/>
    <s v="MED015"/>
    <x v="24"/>
    <x v="11"/>
    <s v="Abbott"/>
    <s v="No"/>
    <n v="1"/>
    <n v="52.81"/>
    <n v="5"/>
    <n v="12"/>
    <x v="5"/>
    <x v="2"/>
    <n v="1"/>
    <x v="3132"/>
    <n v="1"/>
    <n v="52.81"/>
    <n v="2.6405000000000003"/>
    <n v="50.169499999999999"/>
    <n v="6.02034"/>
    <n v="56.189839999999997"/>
    <n v="3"/>
  </r>
  <r>
    <s v="ORD103134"/>
    <x v="534"/>
    <x v="2057"/>
    <s v="Kolkata"/>
    <x v="10"/>
    <n v="700102"/>
    <s v="MED006"/>
    <x v="18"/>
    <x v="10"/>
    <s v="USV"/>
    <s v="Yes"/>
    <n v="3"/>
    <n v="40.299999999999997"/>
    <n v="0"/>
    <n v="12"/>
    <x v="3"/>
    <x v="0"/>
    <n v="1"/>
    <x v="3133"/>
    <n v="1"/>
    <n v="120.89999999999999"/>
    <n v="0"/>
    <n v="120.89999999999999"/>
    <n v="14.507999999999999"/>
    <n v="135.40799999999999"/>
    <n v="0"/>
  </r>
  <r>
    <s v="ORD103135"/>
    <x v="643"/>
    <x v="1483"/>
    <s v="Bengaluru"/>
    <x v="8"/>
    <n v="560038"/>
    <s v="MED009"/>
    <x v="21"/>
    <x v="6"/>
    <s v="Glenmark"/>
    <s v="Yes"/>
    <n v="4"/>
    <n v="84.52"/>
    <n v="15"/>
    <n v="5"/>
    <x v="5"/>
    <x v="0"/>
    <n v="1"/>
    <x v="3134"/>
    <n v="1"/>
    <n v="338.08"/>
    <n v="50.711999999999996"/>
    <n v="287.36799999999999"/>
    <n v="14.368399999999999"/>
    <n v="301.7364"/>
    <n v="3"/>
  </r>
  <r>
    <s v="ORD103136"/>
    <x v="660"/>
    <x v="2058"/>
    <s v="Bengaluru"/>
    <x v="8"/>
    <n v="560100"/>
    <s v="MED027"/>
    <x v="12"/>
    <x v="9"/>
    <s v="Mankind"/>
    <s v="No"/>
    <n v="1"/>
    <n v="92.72"/>
    <n v="0"/>
    <n v="5"/>
    <x v="1"/>
    <x v="1"/>
    <n v="1"/>
    <x v="3135"/>
    <n v="1"/>
    <n v="92.72"/>
    <n v="0"/>
    <n v="92.72"/>
    <n v="4.6360000000000001"/>
    <n v="97.355999999999995"/>
    <n v="1"/>
  </r>
  <r>
    <s v="ORD103136"/>
    <x v="192"/>
    <x v="601"/>
    <s v="Hyderabad"/>
    <x v="1"/>
    <n v="500001"/>
    <s v="MED011"/>
    <x v="23"/>
    <x v="1"/>
    <s v="Cipla"/>
    <s v="No"/>
    <n v="3"/>
    <n v="24.83"/>
    <n v="5"/>
    <n v="12"/>
    <x v="4"/>
    <x v="1"/>
    <n v="1"/>
    <x v="3136"/>
    <n v="1"/>
    <n v="74.489999999999995"/>
    <n v="3.7244999999999999"/>
    <n v="70.765499999999989"/>
    <n v="8.4918599999999991"/>
    <n v="79.257359999999991"/>
    <n v="3"/>
  </r>
  <r>
    <s v="ORD103138"/>
    <x v="682"/>
    <x v="943"/>
    <s v="Ahmedabad"/>
    <x v="6"/>
    <n v="380001"/>
    <s v="MED009"/>
    <x v="21"/>
    <x v="6"/>
    <s v="Glenmark"/>
    <s v="Yes"/>
    <n v="2"/>
    <n v="94.9"/>
    <n v="5"/>
    <n v="18"/>
    <x v="1"/>
    <x v="1"/>
    <n v="1"/>
    <x v="3137"/>
    <n v="1"/>
    <n v="189.8"/>
    <n v="9.49"/>
    <n v="180.31"/>
    <n v="32.455799999999996"/>
    <n v="212.76580000000001"/>
    <n v="3"/>
  </r>
  <r>
    <s v="ORD103139"/>
    <x v="293"/>
    <x v="2059"/>
    <s v="Pune"/>
    <x v="3"/>
    <n v="411045"/>
    <s v="MED002"/>
    <x v="22"/>
    <x v="2"/>
    <s v="Micro Labs"/>
    <s v="No"/>
    <n v="6"/>
    <n v="30.21"/>
    <n v="5"/>
    <n v="18"/>
    <x v="3"/>
    <x v="2"/>
    <n v="1"/>
    <x v="3138"/>
    <n v="1"/>
    <n v="181.26"/>
    <n v="9.0629999999999988"/>
    <n v="172.197"/>
    <n v="30.995460000000001"/>
    <n v="203.19246000000001"/>
    <n v="3"/>
  </r>
  <r>
    <s v="ORD103140"/>
    <x v="532"/>
    <x v="2060"/>
    <s v="Kolkata"/>
    <x v="10"/>
    <n v="700001"/>
    <s v="MED023"/>
    <x v="8"/>
    <x v="7"/>
    <s v="Lacto Calamine"/>
    <s v="No"/>
    <n v="2"/>
    <n v="337.89"/>
    <n v="0"/>
    <n v="12"/>
    <x v="0"/>
    <x v="1"/>
    <n v="1"/>
    <x v="3139"/>
    <n v="1"/>
    <n v="675.78"/>
    <n v="0"/>
    <n v="675.78"/>
    <n v="81.093599999999995"/>
    <n v="756.87360000000001"/>
    <n v="2"/>
  </r>
  <r>
    <s v="ORD103140"/>
    <x v="515"/>
    <x v="2061"/>
    <s v="Hyderabad"/>
    <x v="1"/>
    <n v="500084"/>
    <s v="MED007"/>
    <x v="15"/>
    <x v="10"/>
    <s v="Sanofi"/>
    <s v="Yes"/>
    <n v="1"/>
    <n v="68.650000000000006"/>
    <n v="5"/>
    <n v="18"/>
    <x v="0"/>
    <x v="1"/>
    <n v="1"/>
    <x v="3140"/>
    <n v="1"/>
    <n v="68.650000000000006"/>
    <n v="3.4325000000000001"/>
    <n v="65.217500000000001"/>
    <n v="11.73915"/>
    <n v="76.956649999999996"/>
    <n v="1"/>
  </r>
  <r>
    <s v="ORD103142"/>
    <x v="647"/>
    <x v="2062"/>
    <s v="Pune"/>
    <x v="3"/>
    <n v="411045"/>
    <s v="MED024"/>
    <x v="0"/>
    <x v="0"/>
    <s v="Abbott"/>
    <s v="No"/>
    <n v="1"/>
    <n v="150.24"/>
    <n v="0"/>
    <n v="5"/>
    <x v="2"/>
    <x v="1"/>
    <n v="1"/>
    <x v="3141"/>
    <n v="1"/>
    <n v="150.24"/>
    <n v="0"/>
    <n v="150.24"/>
    <n v="7.5120000000000005"/>
    <n v="157.75200000000001"/>
    <n v="2"/>
  </r>
  <r>
    <s v="ORD103142"/>
    <x v="575"/>
    <x v="1869"/>
    <s v="Bengaluru"/>
    <x v="8"/>
    <n v="560001"/>
    <s v="MED028"/>
    <x v="3"/>
    <x v="3"/>
    <s v="Abbott"/>
    <s v="No"/>
    <n v="1"/>
    <n v="107.31"/>
    <n v="5"/>
    <n v="12"/>
    <x v="4"/>
    <x v="1"/>
    <n v="1"/>
    <x v="3142"/>
    <n v="1"/>
    <n v="107.31"/>
    <n v="5.3654999999999999"/>
    <n v="101.94450000000001"/>
    <n v="12.23334"/>
    <n v="114.17784"/>
    <n v="2"/>
  </r>
  <r>
    <s v="ORD103144"/>
    <x v="161"/>
    <x v="2063"/>
    <s v="Mumbai"/>
    <x v="3"/>
    <n v="400076"/>
    <s v="MED020"/>
    <x v="4"/>
    <x v="4"/>
    <s v="Dr. Reddy's"/>
    <s v="Yes"/>
    <n v="1"/>
    <n v="56.84"/>
    <n v="5"/>
    <n v="5"/>
    <x v="3"/>
    <x v="2"/>
    <n v="1"/>
    <x v="3143"/>
    <n v="1"/>
    <n v="56.84"/>
    <n v="2.8420000000000005"/>
    <n v="53.998000000000005"/>
    <n v="2.6999"/>
    <n v="56.697900000000004"/>
    <n v="0"/>
  </r>
  <r>
    <s v="ORD103144"/>
    <x v="656"/>
    <x v="604"/>
    <s v="Mumbai"/>
    <x v="3"/>
    <n v="400093"/>
    <s v="MED019"/>
    <x v="26"/>
    <x v="8"/>
    <s v="Cipla"/>
    <s v="No"/>
    <n v="1"/>
    <n v="164.93"/>
    <n v="10"/>
    <n v="5"/>
    <x v="1"/>
    <x v="3"/>
    <n v="1"/>
    <x v="3144"/>
    <n v="1"/>
    <n v="164.93"/>
    <n v="16.493000000000002"/>
    <n v="148.43700000000001"/>
    <n v="7.4218500000000009"/>
    <n v="155.85885000000002"/>
    <n v="1"/>
  </r>
  <r>
    <s v="ORD103144"/>
    <x v="683"/>
    <x v="2064"/>
    <s v="Chandigarh"/>
    <x v="4"/>
    <n v="160036"/>
    <s v="MED016"/>
    <x v="17"/>
    <x v="11"/>
    <s v="Emcure"/>
    <s v="No"/>
    <n v="1"/>
    <n v="92.62"/>
    <n v="0"/>
    <n v="5"/>
    <x v="2"/>
    <x v="1"/>
    <n v="1"/>
    <x v="3145"/>
    <n v="1"/>
    <n v="92.62"/>
    <n v="0"/>
    <n v="92.62"/>
    <n v="4.6310000000000002"/>
    <n v="97.251000000000005"/>
    <n v="4"/>
  </r>
  <r>
    <s v="ORD103147"/>
    <x v="280"/>
    <x v="2065"/>
    <s v="Gurugram"/>
    <x v="11"/>
    <n v="122001"/>
    <s v="MED028"/>
    <x v="3"/>
    <x v="3"/>
    <s v="Abbott"/>
    <s v="No"/>
    <n v="4"/>
    <n v="107.66"/>
    <n v="5"/>
    <n v="18"/>
    <x v="5"/>
    <x v="0"/>
    <n v="1"/>
    <x v="3146"/>
    <n v="1"/>
    <n v="430.64"/>
    <n v="21.531999999999996"/>
    <n v="409.108"/>
    <n v="73.639440000000008"/>
    <n v="482.74743999999998"/>
    <n v="2"/>
  </r>
  <r>
    <s v="ORD103147"/>
    <x v="687"/>
    <x v="2066"/>
    <s v="Hyderabad"/>
    <x v="1"/>
    <n v="500032"/>
    <s v="MED027"/>
    <x v="12"/>
    <x v="9"/>
    <s v="Mankind"/>
    <s v="No"/>
    <n v="1"/>
    <n v="103.16"/>
    <n v="5"/>
    <n v="5"/>
    <x v="2"/>
    <x v="1"/>
    <n v="1"/>
    <x v="3147"/>
    <n v="1"/>
    <n v="103.16"/>
    <n v="5.1579999999999995"/>
    <n v="98.001999999999995"/>
    <n v="4.9001000000000001"/>
    <n v="102.90209999999999"/>
    <n v="1"/>
  </r>
  <r>
    <s v="ORD103149"/>
    <x v="84"/>
    <x v="2067"/>
    <s v="Chandigarh"/>
    <x v="4"/>
    <n v="160001"/>
    <s v="MED002"/>
    <x v="22"/>
    <x v="2"/>
    <s v="Micro Labs"/>
    <s v="No"/>
    <n v="5"/>
    <n v="35.299999999999997"/>
    <n v="5"/>
    <n v="18"/>
    <x v="1"/>
    <x v="3"/>
    <n v="1"/>
    <x v="3148"/>
    <n v="1"/>
    <n v="176.5"/>
    <n v="8.8249999999999993"/>
    <n v="167.67500000000001"/>
    <n v="30.1815"/>
    <n v="197.85650000000001"/>
    <n v="1"/>
  </r>
  <r>
    <s v="ORD103150"/>
    <x v="561"/>
    <x v="1646"/>
    <s v="Kolkata"/>
    <x v="10"/>
    <n v="700001"/>
    <s v="MED005"/>
    <x v="11"/>
    <x v="5"/>
    <s v="Cipla"/>
    <s v="Yes"/>
    <n v="2"/>
    <n v="90.14"/>
    <n v="0"/>
    <n v="12"/>
    <x v="0"/>
    <x v="1"/>
    <n v="1"/>
    <x v="3149"/>
    <n v="1"/>
    <n v="180.28"/>
    <n v="0"/>
    <n v="180.28"/>
    <n v="21.633600000000001"/>
    <n v="201.9136"/>
    <n v="2"/>
  </r>
  <r>
    <s v="ORD103151"/>
    <x v="592"/>
    <x v="1883"/>
    <s v="Delhi"/>
    <x v="0"/>
    <n v="110001"/>
    <s v="MED021"/>
    <x v="9"/>
    <x v="7"/>
    <s v="Cipla"/>
    <s v="No"/>
    <n v="1"/>
    <n v="73.48"/>
    <n v="5"/>
    <n v="5"/>
    <x v="1"/>
    <x v="2"/>
    <n v="1"/>
    <x v="3150"/>
    <n v="1"/>
    <n v="73.48"/>
    <n v="3.6740000000000004"/>
    <n v="69.805999999999997"/>
    <n v="3.4902999999999995"/>
    <n v="73.296300000000002"/>
    <n v="2"/>
  </r>
  <r>
    <s v="ORD103152"/>
    <x v="1"/>
    <x v="1705"/>
    <s v="Mumbai"/>
    <x v="3"/>
    <n v="400001"/>
    <s v="MED004"/>
    <x v="5"/>
    <x v="5"/>
    <s v="Sun Pharma"/>
    <s v="Yes"/>
    <n v="2"/>
    <n v="98.23"/>
    <n v="10"/>
    <n v="12"/>
    <x v="0"/>
    <x v="1"/>
    <n v="1"/>
    <x v="3151"/>
    <n v="1"/>
    <n v="196.46"/>
    <n v="19.646000000000001"/>
    <n v="176.81400000000002"/>
    <n v="21.217680000000001"/>
    <n v="198.03168000000002"/>
    <n v="4"/>
  </r>
  <r>
    <s v="ORD103153"/>
    <x v="714"/>
    <x v="2068"/>
    <s v="Gurugram"/>
    <x v="11"/>
    <n v="122002"/>
    <s v="MED008"/>
    <x v="7"/>
    <x v="6"/>
    <s v="Zydus"/>
    <s v="Yes"/>
    <n v="4"/>
    <n v="64.849999999999994"/>
    <n v="10"/>
    <n v="5"/>
    <x v="0"/>
    <x v="1"/>
    <n v="1"/>
    <x v="3152"/>
    <n v="1"/>
    <n v="259.39999999999998"/>
    <n v="25.94"/>
    <n v="233.45999999999998"/>
    <n v="11.673"/>
    <n v="245.13299999999998"/>
    <n v="1"/>
  </r>
  <r>
    <s v="ORD103154"/>
    <x v="87"/>
    <x v="2032"/>
    <s v="Jaipur"/>
    <x v="5"/>
    <n v="302017"/>
    <s v="MED025"/>
    <x v="27"/>
    <x v="0"/>
    <s v="Blue Cross"/>
    <s v="Yes"/>
    <n v="2"/>
    <n v="69.849999999999994"/>
    <n v="0"/>
    <n v="12"/>
    <x v="2"/>
    <x v="1"/>
    <n v="1"/>
    <x v="3153"/>
    <n v="1"/>
    <n v="139.69999999999999"/>
    <n v="0"/>
    <n v="139.69999999999999"/>
    <n v="16.763999999999999"/>
    <n v="156.464"/>
    <n v="3"/>
  </r>
  <r>
    <s v="ORD103155"/>
    <x v="167"/>
    <x v="2069"/>
    <s v="Lucknow"/>
    <x v="9"/>
    <n v="226001"/>
    <s v="MED014"/>
    <x v="19"/>
    <x v="3"/>
    <s v="Abbott"/>
    <s v="No"/>
    <n v="2"/>
    <n v="154.52000000000001"/>
    <n v="10"/>
    <n v="5"/>
    <x v="5"/>
    <x v="0"/>
    <n v="1"/>
    <x v="3154"/>
    <n v="1"/>
    <n v="309.04000000000002"/>
    <n v="30.904"/>
    <n v="278.13600000000002"/>
    <n v="13.9068"/>
    <n v="292.0428"/>
    <n v="1"/>
  </r>
  <r>
    <s v="ORD103156"/>
    <x v="582"/>
    <x v="727"/>
    <s v="Kolkata"/>
    <x v="10"/>
    <n v="700019"/>
    <s v="MED028"/>
    <x v="3"/>
    <x v="3"/>
    <s v="Abbott"/>
    <s v="No"/>
    <n v="2"/>
    <n v="125.52"/>
    <n v="5"/>
    <n v="5"/>
    <x v="0"/>
    <x v="1"/>
    <n v="1"/>
    <x v="3155"/>
    <n v="1"/>
    <n v="251.04"/>
    <n v="12.552"/>
    <n v="238.488"/>
    <n v="11.9244"/>
    <n v="250.41239999999999"/>
    <n v="3"/>
  </r>
  <r>
    <s v="ORD103156"/>
    <x v="272"/>
    <x v="1380"/>
    <s v="Hyderabad"/>
    <x v="1"/>
    <n v="500001"/>
    <s v="MED026"/>
    <x v="20"/>
    <x v="9"/>
    <s v="Cipla"/>
    <s v="No"/>
    <n v="2"/>
    <n v="193.82"/>
    <n v="5"/>
    <n v="5"/>
    <x v="3"/>
    <x v="1"/>
    <n v="1"/>
    <x v="3156"/>
    <n v="1"/>
    <n v="387.64"/>
    <n v="19.381999999999998"/>
    <n v="368.25799999999998"/>
    <n v="18.4129"/>
    <n v="386.67089999999996"/>
    <n v="3"/>
  </r>
  <r>
    <s v="ORD103158"/>
    <x v="333"/>
    <x v="2070"/>
    <s v="Delhi"/>
    <x v="0"/>
    <n v="110029"/>
    <s v="MED029"/>
    <x v="10"/>
    <x v="8"/>
    <s v="Sun Pharma"/>
    <s v="Yes"/>
    <n v="2"/>
    <n v="88.23"/>
    <n v="10"/>
    <n v="5"/>
    <x v="0"/>
    <x v="1"/>
    <n v="1"/>
    <x v="3157"/>
    <n v="1"/>
    <n v="176.46"/>
    <n v="17.646000000000001"/>
    <n v="158.81400000000002"/>
    <n v="7.9407000000000014"/>
    <n v="166.75470000000001"/>
    <n v="2"/>
  </r>
  <r>
    <s v="ORD103159"/>
    <x v="198"/>
    <x v="2071"/>
    <s v="Chennai"/>
    <x v="7"/>
    <n v="600100"/>
    <s v="MED009"/>
    <x v="21"/>
    <x v="6"/>
    <s v="Glenmark"/>
    <s v="Yes"/>
    <n v="2"/>
    <n v="85.81"/>
    <n v="10"/>
    <n v="5"/>
    <x v="3"/>
    <x v="2"/>
    <n v="1"/>
    <x v="3158"/>
    <n v="1"/>
    <n v="171.62"/>
    <n v="17.161999999999999"/>
    <n v="154.458"/>
    <n v="7.7228999999999992"/>
    <n v="162.18090000000001"/>
    <n v="1"/>
  </r>
  <r>
    <s v="ORD103160"/>
    <x v="356"/>
    <x v="2072"/>
    <s v="Kolkata"/>
    <x v="10"/>
    <n v="700091"/>
    <s v="MED027"/>
    <x v="12"/>
    <x v="9"/>
    <s v="Mankind"/>
    <s v="No"/>
    <n v="1"/>
    <n v="107.83"/>
    <n v="5"/>
    <n v="12"/>
    <x v="5"/>
    <x v="1"/>
    <n v="1"/>
    <x v="3159"/>
    <n v="1"/>
    <n v="107.83"/>
    <n v="5.3914999999999997"/>
    <n v="102.4385"/>
    <n v="12.292620000000001"/>
    <n v="114.73112"/>
    <n v="1"/>
  </r>
  <r>
    <s v="ORD103161"/>
    <x v="363"/>
    <x v="2073"/>
    <s v="Surat"/>
    <x v="6"/>
    <n v="395017"/>
    <s v="MED027"/>
    <x v="12"/>
    <x v="9"/>
    <s v="Mankind"/>
    <s v="No"/>
    <n v="1"/>
    <n v="100.37"/>
    <n v="5"/>
    <n v="5"/>
    <x v="4"/>
    <x v="1"/>
    <n v="1"/>
    <x v="3160"/>
    <n v="1"/>
    <n v="100.37"/>
    <n v="5.0185000000000004"/>
    <n v="95.351500000000001"/>
    <n v="4.7675749999999999"/>
    <n v="100.119075"/>
    <n v="1"/>
  </r>
  <r>
    <s v="ORD103162"/>
    <x v="562"/>
    <x v="1012"/>
    <s v="Chandigarh"/>
    <x v="4"/>
    <n v="160022"/>
    <s v="MED001"/>
    <x v="2"/>
    <x v="2"/>
    <s v="Cipla"/>
    <s v="No"/>
    <n v="1"/>
    <n v="29.31"/>
    <n v="15"/>
    <n v="18"/>
    <x v="1"/>
    <x v="1"/>
    <n v="1"/>
    <x v="3161"/>
    <n v="1"/>
    <n v="29.31"/>
    <n v="4.3964999999999996"/>
    <n v="24.913499999999999"/>
    <n v="4.4844299999999997"/>
    <n v="29.397929999999999"/>
    <n v="2"/>
  </r>
  <r>
    <s v="ORD103163"/>
    <x v="448"/>
    <x v="798"/>
    <s v="Gurugram"/>
    <x v="11"/>
    <n v="122001"/>
    <s v="MED021"/>
    <x v="9"/>
    <x v="7"/>
    <s v="Cipla"/>
    <s v="No"/>
    <n v="2"/>
    <n v="82.21"/>
    <n v="10"/>
    <n v="12"/>
    <x v="5"/>
    <x v="2"/>
    <n v="1"/>
    <x v="3162"/>
    <n v="1"/>
    <n v="164.42"/>
    <n v="16.441999999999997"/>
    <n v="147.97799999999998"/>
    <n v="17.757359999999998"/>
    <n v="165.73535999999999"/>
    <n v="1"/>
  </r>
  <r>
    <s v="ORD103164"/>
    <x v="621"/>
    <x v="2074"/>
    <s v="Indore"/>
    <x v="2"/>
    <n v="452018"/>
    <s v="MED010"/>
    <x v="13"/>
    <x v="1"/>
    <s v="Sun Pharma"/>
    <s v="Yes"/>
    <n v="2"/>
    <n v="71.510000000000005"/>
    <n v="10"/>
    <n v="5"/>
    <x v="4"/>
    <x v="0"/>
    <n v="1"/>
    <x v="3163"/>
    <n v="1"/>
    <n v="143.02000000000001"/>
    <n v="14.302"/>
    <n v="128.71800000000002"/>
    <n v="6.4359000000000011"/>
    <n v="135.15390000000002"/>
    <n v="3"/>
  </r>
  <r>
    <s v="ORD103165"/>
    <x v="245"/>
    <x v="190"/>
    <s v="Surat"/>
    <x v="6"/>
    <n v="395017"/>
    <s v="MED001"/>
    <x v="2"/>
    <x v="2"/>
    <s v="Cipla"/>
    <s v="No"/>
    <n v="1"/>
    <n v="32.74"/>
    <n v="10"/>
    <n v="5"/>
    <x v="1"/>
    <x v="0"/>
    <n v="1"/>
    <x v="3164"/>
    <n v="1"/>
    <n v="32.74"/>
    <n v="3.2740000000000005"/>
    <n v="29.466000000000001"/>
    <n v="1.4733000000000001"/>
    <n v="30.939300000000003"/>
    <n v="2"/>
  </r>
  <r>
    <s v="ORD103165"/>
    <x v="530"/>
    <x v="1102"/>
    <s v="Bengaluru"/>
    <x v="8"/>
    <n v="560038"/>
    <s v="MED025"/>
    <x v="27"/>
    <x v="0"/>
    <s v="Blue Cross"/>
    <s v="Yes"/>
    <n v="2"/>
    <n v="64.2"/>
    <n v="0"/>
    <n v="5"/>
    <x v="5"/>
    <x v="1"/>
    <n v="1"/>
    <x v="3165"/>
    <n v="1"/>
    <n v="128.4"/>
    <n v="0"/>
    <n v="128.4"/>
    <n v="6.42"/>
    <n v="134.82"/>
    <n v="5"/>
  </r>
  <r>
    <s v="ORD103167"/>
    <x v="331"/>
    <x v="2075"/>
    <s v="Lucknow"/>
    <x v="9"/>
    <n v="226001"/>
    <s v="MED030"/>
    <x v="28"/>
    <x v="8"/>
    <s v="Cipla"/>
    <s v="Yes"/>
    <n v="2"/>
    <n v="311.29000000000002"/>
    <n v="5"/>
    <n v="18"/>
    <x v="0"/>
    <x v="0"/>
    <n v="1"/>
    <x v="3166"/>
    <n v="1"/>
    <n v="622.58000000000004"/>
    <n v="31.129000000000001"/>
    <n v="591.45100000000002"/>
    <n v="106.46118"/>
    <n v="697.91218000000003"/>
    <n v="2"/>
  </r>
  <r>
    <s v="ORD103168"/>
    <x v="384"/>
    <x v="918"/>
    <s v="Ahmedabad"/>
    <x v="6"/>
    <n v="380054"/>
    <s v="MED024"/>
    <x v="0"/>
    <x v="0"/>
    <s v="Abbott"/>
    <s v="No"/>
    <n v="2"/>
    <n v="143.72999999999999"/>
    <n v="0"/>
    <n v="5"/>
    <x v="1"/>
    <x v="1"/>
    <n v="1"/>
    <x v="3167"/>
    <n v="1"/>
    <n v="287.45999999999998"/>
    <n v="0"/>
    <n v="287.45999999999998"/>
    <n v="14.372999999999999"/>
    <n v="301.83299999999997"/>
    <n v="5"/>
  </r>
  <r>
    <s v="ORD103169"/>
    <x v="443"/>
    <x v="1861"/>
    <s v="Bengaluru"/>
    <x v="8"/>
    <n v="560066"/>
    <s v="MED009"/>
    <x v="21"/>
    <x v="6"/>
    <s v="Glenmark"/>
    <s v="Yes"/>
    <n v="1"/>
    <n v="82.27"/>
    <n v="0"/>
    <n v="18"/>
    <x v="0"/>
    <x v="1"/>
    <n v="1"/>
    <x v="3168"/>
    <n v="1"/>
    <n v="82.27"/>
    <n v="0"/>
    <n v="82.27"/>
    <n v="14.808599999999998"/>
    <n v="97.078599999999994"/>
    <n v="1"/>
  </r>
  <r>
    <s v="ORD103170"/>
    <x v="304"/>
    <x v="2076"/>
    <s v="Lucknow"/>
    <x v="9"/>
    <n v="226016"/>
    <s v="MED010"/>
    <x v="13"/>
    <x v="1"/>
    <s v="Sun Pharma"/>
    <s v="Yes"/>
    <n v="2"/>
    <n v="78.2"/>
    <n v="5"/>
    <n v="5"/>
    <x v="0"/>
    <x v="2"/>
    <n v="1"/>
    <x v="3169"/>
    <n v="1"/>
    <n v="156.4"/>
    <n v="7.82"/>
    <n v="148.58000000000001"/>
    <n v="7.4290000000000012"/>
    <n v="156.00900000000001"/>
    <n v="1"/>
  </r>
  <r>
    <s v="ORD103171"/>
    <x v="276"/>
    <x v="1608"/>
    <s v="Pune"/>
    <x v="3"/>
    <n v="411014"/>
    <s v="MED030"/>
    <x v="28"/>
    <x v="8"/>
    <s v="Cipla"/>
    <s v="Yes"/>
    <n v="3"/>
    <n v="268.32"/>
    <n v="0"/>
    <n v="5"/>
    <x v="3"/>
    <x v="1"/>
    <n v="1"/>
    <x v="3170"/>
    <n v="1"/>
    <n v="804.96"/>
    <n v="0"/>
    <n v="804.96"/>
    <n v="40.248000000000005"/>
    <n v="845.20800000000008"/>
    <n v="2"/>
  </r>
  <r>
    <s v="ORD103172"/>
    <x v="131"/>
    <x v="872"/>
    <s v="Delhi"/>
    <x v="0"/>
    <n v="110024"/>
    <s v="MED011"/>
    <x v="23"/>
    <x v="1"/>
    <s v="Cipla"/>
    <s v="No"/>
    <n v="2"/>
    <n v="27.6"/>
    <n v="0"/>
    <n v="18"/>
    <x v="2"/>
    <x v="1"/>
    <n v="1"/>
    <x v="3171"/>
    <n v="1"/>
    <n v="55.2"/>
    <n v="0"/>
    <n v="55.2"/>
    <n v="9.9359999999999999"/>
    <n v="65.135999999999996"/>
    <n v="2"/>
  </r>
  <r>
    <s v="ORD103172"/>
    <x v="630"/>
    <x v="590"/>
    <s v="Delhi"/>
    <x v="0"/>
    <n v="110029"/>
    <s v="MED020"/>
    <x v="4"/>
    <x v="4"/>
    <s v="Dr. Reddy's"/>
    <s v="Yes"/>
    <n v="1"/>
    <n v="50.58"/>
    <n v="15"/>
    <n v="5"/>
    <x v="3"/>
    <x v="1"/>
    <n v="1"/>
    <x v="3172"/>
    <n v="1"/>
    <n v="50.58"/>
    <n v="7.5869999999999997"/>
    <n v="42.992999999999995"/>
    <n v="2.1496499999999998"/>
    <n v="45.142649999999996"/>
    <n v="3"/>
  </r>
  <r>
    <s v="ORD103174"/>
    <x v="227"/>
    <x v="1135"/>
    <s v="Chandigarh"/>
    <x v="4"/>
    <n v="160022"/>
    <s v="MED026"/>
    <x v="20"/>
    <x v="9"/>
    <s v="Cipla"/>
    <s v="No"/>
    <n v="1"/>
    <n v="211.43"/>
    <n v="10"/>
    <n v="12"/>
    <x v="5"/>
    <x v="1"/>
    <n v="1"/>
    <x v="3173"/>
    <n v="1"/>
    <n v="211.43"/>
    <n v="21.143000000000001"/>
    <n v="190.28700000000001"/>
    <n v="22.834440000000001"/>
    <n v="213.12144000000001"/>
    <n v="4"/>
  </r>
  <r>
    <s v="ORD103175"/>
    <x v="674"/>
    <x v="2077"/>
    <s v="Indore"/>
    <x v="2"/>
    <n v="452010"/>
    <s v="MED021"/>
    <x v="9"/>
    <x v="7"/>
    <s v="Cipla"/>
    <s v="No"/>
    <n v="2"/>
    <n v="90.64"/>
    <n v="5"/>
    <n v="12"/>
    <x v="3"/>
    <x v="1"/>
    <n v="1"/>
    <x v="3174"/>
    <n v="1"/>
    <n v="181.28"/>
    <n v="9.0640000000000001"/>
    <n v="172.21600000000001"/>
    <n v="20.66592"/>
    <n v="192.88192000000001"/>
    <n v="1"/>
  </r>
  <r>
    <s v="ORD103175"/>
    <x v="414"/>
    <x v="1494"/>
    <s v="Surat"/>
    <x v="6"/>
    <n v="395010"/>
    <s v="MED004"/>
    <x v="5"/>
    <x v="5"/>
    <s v="Sun Pharma"/>
    <s v="Yes"/>
    <n v="2"/>
    <n v="112.57"/>
    <n v="0"/>
    <n v="5"/>
    <x v="5"/>
    <x v="1"/>
    <n v="1"/>
    <x v="3175"/>
    <n v="1"/>
    <n v="225.14"/>
    <n v="0"/>
    <n v="225.14"/>
    <n v="11.256999999999998"/>
    <n v="236.39699999999999"/>
    <n v="1"/>
  </r>
  <r>
    <s v="ORD103177"/>
    <x v="670"/>
    <x v="904"/>
    <s v="Delhi"/>
    <x v="0"/>
    <n v="110044"/>
    <s v="MED026"/>
    <x v="20"/>
    <x v="9"/>
    <s v="Cipla"/>
    <s v="No"/>
    <n v="2"/>
    <n v="186.84"/>
    <n v="15"/>
    <n v="5"/>
    <x v="4"/>
    <x v="3"/>
    <n v="1"/>
    <x v="3176"/>
    <n v="1"/>
    <n v="373.68"/>
    <n v="56.052"/>
    <n v="317.62799999999999"/>
    <n v="15.881399999999999"/>
    <n v="333.50939999999997"/>
    <n v="2"/>
  </r>
  <r>
    <s v="ORD103178"/>
    <x v="387"/>
    <x v="193"/>
    <s v="Gurugram"/>
    <x v="11"/>
    <n v="122016"/>
    <s v="MED014"/>
    <x v="19"/>
    <x v="3"/>
    <s v="Abbott"/>
    <s v="No"/>
    <n v="3"/>
    <n v="154.19"/>
    <n v="5"/>
    <n v="12"/>
    <x v="4"/>
    <x v="2"/>
    <n v="1"/>
    <x v="3177"/>
    <n v="1"/>
    <n v="462.57"/>
    <n v="23.128499999999999"/>
    <n v="439.44150000000002"/>
    <n v="52.732980000000005"/>
    <n v="492.17448000000002"/>
    <n v="1"/>
  </r>
  <r>
    <s v="ORD103179"/>
    <x v="664"/>
    <x v="371"/>
    <s v="Gurugram"/>
    <x v="11"/>
    <n v="122016"/>
    <s v="MED023"/>
    <x v="8"/>
    <x v="7"/>
    <s v="Lacto Calamine"/>
    <s v="No"/>
    <n v="1"/>
    <n v="305.32"/>
    <n v="5"/>
    <n v="5"/>
    <x v="3"/>
    <x v="1"/>
    <n v="1"/>
    <x v="3178"/>
    <n v="1"/>
    <n v="305.32"/>
    <n v="15.265999999999998"/>
    <n v="290.05399999999997"/>
    <n v="14.502699999999999"/>
    <n v="304.55669999999998"/>
    <n v="4"/>
  </r>
  <r>
    <s v="ORD103180"/>
    <x v="238"/>
    <x v="2078"/>
    <s v="Bengaluru"/>
    <x v="8"/>
    <n v="560100"/>
    <s v="MED005"/>
    <x v="11"/>
    <x v="5"/>
    <s v="Cipla"/>
    <s v="Yes"/>
    <n v="2"/>
    <n v="88.8"/>
    <n v="0"/>
    <n v="12"/>
    <x v="3"/>
    <x v="1"/>
    <n v="1"/>
    <x v="3179"/>
    <n v="1"/>
    <n v="177.6"/>
    <n v="0"/>
    <n v="177.6"/>
    <n v="21.311999999999998"/>
    <n v="198.91199999999998"/>
    <n v="1"/>
  </r>
  <r>
    <s v="ORD103181"/>
    <x v="317"/>
    <x v="1734"/>
    <s v="Hyderabad"/>
    <x v="1"/>
    <n v="500090"/>
    <s v="MED009"/>
    <x v="21"/>
    <x v="6"/>
    <s v="Glenmark"/>
    <s v="Yes"/>
    <n v="1"/>
    <n v="82.91"/>
    <n v="10"/>
    <n v="5"/>
    <x v="1"/>
    <x v="1"/>
    <n v="1"/>
    <x v="3180"/>
    <n v="1"/>
    <n v="82.91"/>
    <n v="8.2909999999999986"/>
    <n v="74.619"/>
    <n v="3.7309500000000004"/>
    <n v="78.349950000000007"/>
    <n v="4"/>
  </r>
  <r>
    <s v="ORD103181"/>
    <x v="560"/>
    <x v="2079"/>
    <s v="Kolkata"/>
    <x v="10"/>
    <n v="700019"/>
    <s v="MED016"/>
    <x v="17"/>
    <x v="11"/>
    <s v="Emcure"/>
    <s v="No"/>
    <n v="2"/>
    <n v="118.34"/>
    <n v="10"/>
    <n v="12"/>
    <x v="5"/>
    <x v="3"/>
    <n v="1"/>
    <x v="3181"/>
    <n v="1"/>
    <n v="236.68"/>
    <n v="23.668000000000003"/>
    <n v="213.012"/>
    <n v="25.561440000000001"/>
    <n v="238.57344000000001"/>
    <n v="1"/>
  </r>
  <r>
    <s v="ORD103183"/>
    <x v="563"/>
    <x v="2080"/>
    <s v="Indore"/>
    <x v="2"/>
    <n v="452018"/>
    <s v="MED017"/>
    <x v="1"/>
    <x v="1"/>
    <s v="Abbott"/>
    <s v="No"/>
    <n v="2"/>
    <n v="145.15"/>
    <n v="0"/>
    <n v="18"/>
    <x v="4"/>
    <x v="1"/>
    <n v="1"/>
    <x v="3182"/>
    <n v="1"/>
    <n v="290.3"/>
    <n v="0"/>
    <n v="290.3"/>
    <n v="52.254000000000005"/>
    <n v="342.55400000000003"/>
    <n v="1"/>
  </r>
  <r>
    <s v="ORD103183"/>
    <x v="677"/>
    <x v="732"/>
    <s v="Surat"/>
    <x v="6"/>
    <n v="395003"/>
    <s v="MED013"/>
    <x v="16"/>
    <x v="3"/>
    <s v="Himalaya"/>
    <s v="No"/>
    <n v="2"/>
    <n v="166.9"/>
    <n v="0"/>
    <n v="18"/>
    <x v="1"/>
    <x v="1"/>
    <n v="1"/>
    <x v="3183"/>
    <n v="1"/>
    <n v="333.8"/>
    <n v="0"/>
    <n v="333.8"/>
    <n v="60.084000000000003"/>
    <n v="393.88400000000001"/>
    <n v="3"/>
  </r>
  <r>
    <s v="ORD103183"/>
    <x v="97"/>
    <x v="2081"/>
    <s v="Ahmedabad"/>
    <x v="6"/>
    <n v="380015"/>
    <s v="MED027"/>
    <x v="12"/>
    <x v="9"/>
    <s v="Mankind"/>
    <s v="No"/>
    <n v="1"/>
    <n v="106.65"/>
    <n v="0"/>
    <n v="5"/>
    <x v="0"/>
    <x v="1"/>
    <n v="1"/>
    <x v="3184"/>
    <n v="1"/>
    <n v="106.65"/>
    <n v="0"/>
    <n v="106.65"/>
    <n v="5.3324999999999996"/>
    <n v="111.9825"/>
    <n v="2"/>
  </r>
  <r>
    <s v="ORD103183"/>
    <x v="267"/>
    <x v="648"/>
    <s v="Chennai"/>
    <x v="7"/>
    <n v="600096"/>
    <s v="MED030"/>
    <x v="28"/>
    <x v="8"/>
    <s v="Cipla"/>
    <s v="Yes"/>
    <n v="1"/>
    <n v="261.75"/>
    <n v="10"/>
    <n v="12"/>
    <x v="4"/>
    <x v="2"/>
    <n v="1"/>
    <x v="3185"/>
    <n v="1"/>
    <n v="261.75"/>
    <n v="26.175000000000001"/>
    <n v="235.57499999999999"/>
    <n v="28.268999999999995"/>
    <n v="263.84399999999999"/>
    <n v="2"/>
  </r>
  <r>
    <s v="ORD103187"/>
    <x v="383"/>
    <x v="183"/>
    <s v="Surat"/>
    <x v="6"/>
    <n v="395001"/>
    <s v="MED007"/>
    <x v="15"/>
    <x v="10"/>
    <s v="Sanofi"/>
    <s v="Yes"/>
    <n v="1"/>
    <n v="78.05"/>
    <n v="10"/>
    <n v="12"/>
    <x v="0"/>
    <x v="2"/>
    <n v="1"/>
    <x v="3186"/>
    <n v="1"/>
    <n v="78.05"/>
    <n v="7.8049999999999997"/>
    <n v="70.245000000000005"/>
    <n v="8.4294000000000011"/>
    <n v="78.674400000000006"/>
    <n v="2"/>
  </r>
  <r>
    <s v="ORD103188"/>
    <x v="657"/>
    <x v="1071"/>
    <s v="Gurugram"/>
    <x v="11"/>
    <n v="122016"/>
    <s v="MED019"/>
    <x v="26"/>
    <x v="8"/>
    <s v="Cipla"/>
    <s v="No"/>
    <n v="4"/>
    <n v="138.66999999999999"/>
    <n v="5"/>
    <n v="12"/>
    <x v="0"/>
    <x v="1"/>
    <n v="1"/>
    <x v="3187"/>
    <n v="1"/>
    <n v="554.67999999999995"/>
    <n v="27.733999999999995"/>
    <n v="526.94599999999991"/>
    <n v="63.233519999999992"/>
    <n v="590.17951999999991"/>
    <n v="1"/>
  </r>
  <r>
    <s v="ORD103188"/>
    <x v="163"/>
    <x v="1843"/>
    <s v="Hyderabad"/>
    <x v="1"/>
    <n v="500084"/>
    <s v="MED026"/>
    <x v="20"/>
    <x v="9"/>
    <s v="Cipla"/>
    <s v="No"/>
    <n v="2"/>
    <n v="178.81"/>
    <n v="5"/>
    <n v="12"/>
    <x v="4"/>
    <x v="2"/>
    <n v="1"/>
    <x v="3188"/>
    <n v="1"/>
    <n v="357.62"/>
    <n v="17.881"/>
    <n v="339.73900000000003"/>
    <n v="40.768680000000003"/>
    <n v="380.50768000000005"/>
    <n v="2"/>
  </r>
  <r>
    <s v="ORD103190"/>
    <x v="377"/>
    <x v="559"/>
    <s v="Mumbai"/>
    <x v="3"/>
    <n v="400093"/>
    <s v="MED024"/>
    <x v="0"/>
    <x v="0"/>
    <s v="Abbott"/>
    <s v="No"/>
    <n v="2"/>
    <n v="137.27000000000001"/>
    <n v="10"/>
    <n v="12"/>
    <x v="1"/>
    <x v="1"/>
    <n v="1"/>
    <x v="3189"/>
    <n v="1"/>
    <n v="274.54000000000002"/>
    <n v="27.454000000000001"/>
    <n v="247.08600000000001"/>
    <n v="29.650320000000001"/>
    <n v="276.73632000000003"/>
    <n v="2"/>
  </r>
  <r>
    <s v="ORD103191"/>
    <x v="471"/>
    <x v="591"/>
    <s v="Pune"/>
    <x v="3"/>
    <n v="411045"/>
    <s v="MED019"/>
    <x v="26"/>
    <x v="8"/>
    <s v="Cipla"/>
    <s v="No"/>
    <n v="2"/>
    <n v="152.22"/>
    <n v="5"/>
    <n v="12"/>
    <x v="2"/>
    <x v="1"/>
    <n v="1"/>
    <x v="3190"/>
    <n v="1"/>
    <n v="304.44"/>
    <n v="15.222000000000001"/>
    <n v="289.21800000000002"/>
    <n v="34.706159999999997"/>
    <n v="323.92416000000003"/>
    <n v="3"/>
  </r>
  <r>
    <s v="ORD103192"/>
    <x v="70"/>
    <x v="1341"/>
    <s v="Indore"/>
    <x v="2"/>
    <n v="452010"/>
    <s v="MED002"/>
    <x v="22"/>
    <x v="2"/>
    <s v="Micro Labs"/>
    <s v="No"/>
    <n v="5"/>
    <n v="29.98"/>
    <n v="0"/>
    <n v="5"/>
    <x v="2"/>
    <x v="2"/>
    <n v="1"/>
    <x v="3191"/>
    <n v="1"/>
    <n v="149.9"/>
    <n v="0"/>
    <n v="149.9"/>
    <n v="7.4950000000000001"/>
    <n v="157.39500000000001"/>
    <n v="1"/>
  </r>
  <r>
    <s v="ORD103193"/>
    <x v="320"/>
    <x v="913"/>
    <s v="Delhi"/>
    <x v="0"/>
    <n v="110085"/>
    <s v="MED010"/>
    <x v="13"/>
    <x v="1"/>
    <s v="Sun Pharma"/>
    <s v="Yes"/>
    <n v="2"/>
    <n v="74.56"/>
    <n v="20"/>
    <n v="18"/>
    <x v="2"/>
    <x v="0"/>
    <n v="1"/>
    <x v="3192"/>
    <n v="1"/>
    <n v="149.12"/>
    <n v="29.824000000000002"/>
    <n v="119.29600000000001"/>
    <n v="21.473279999999999"/>
    <n v="140.76928000000001"/>
    <n v="2"/>
  </r>
  <r>
    <s v="ORD103194"/>
    <x v="444"/>
    <x v="1732"/>
    <s v="Ahmedabad"/>
    <x v="6"/>
    <n v="380058"/>
    <s v="MED024"/>
    <x v="0"/>
    <x v="0"/>
    <s v="Abbott"/>
    <s v="No"/>
    <n v="3"/>
    <n v="128.13"/>
    <n v="5"/>
    <n v="5"/>
    <x v="1"/>
    <x v="0"/>
    <n v="1"/>
    <x v="3193"/>
    <n v="1"/>
    <n v="384.39"/>
    <n v="19.219499999999996"/>
    <n v="365.1705"/>
    <n v="18.258524999999999"/>
    <n v="383.42902500000002"/>
    <n v="1"/>
  </r>
  <r>
    <s v="ORD103195"/>
    <x v="700"/>
    <x v="2082"/>
    <s v="Delhi"/>
    <x v="0"/>
    <n v="110024"/>
    <s v="MED001"/>
    <x v="2"/>
    <x v="2"/>
    <s v="Cipla"/>
    <s v="No"/>
    <n v="2"/>
    <n v="30.04"/>
    <n v="15"/>
    <n v="5"/>
    <x v="5"/>
    <x v="1"/>
    <n v="1"/>
    <x v="3194"/>
    <n v="1"/>
    <n v="60.08"/>
    <n v="9.0119999999999987"/>
    <n v="51.067999999999998"/>
    <n v="2.5533999999999999"/>
    <n v="53.621399999999994"/>
    <n v="2"/>
  </r>
  <r>
    <s v="ORD103195"/>
    <x v="128"/>
    <x v="2083"/>
    <s v="Chandigarh"/>
    <x v="4"/>
    <n v="160036"/>
    <s v="MED021"/>
    <x v="9"/>
    <x v="7"/>
    <s v="Cipla"/>
    <s v="No"/>
    <n v="2"/>
    <n v="74.84"/>
    <n v="10"/>
    <n v="5"/>
    <x v="1"/>
    <x v="1"/>
    <n v="1"/>
    <x v="3195"/>
    <n v="1"/>
    <n v="149.68"/>
    <n v="14.968000000000002"/>
    <n v="134.71200000000002"/>
    <n v="6.7356000000000007"/>
    <n v="141.44760000000002"/>
    <n v="1"/>
  </r>
  <r>
    <s v="ORD103197"/>
    <x v="38"/>
    <x v="2084"/>
    <s v="Ahmedabad"/>
    <x v="6"/>
    <n v="380015"/>
    <s v="MED005"/>
    <x v="11"/>
    <x v="5"/>
    <s v="Cipla"/>
    <s v="Yes"/>
    <n v="2"/>
    <n v="101.77"/>
    <n v="0"/>
    <n v="5"/>
    <x v="0"/>
    <x v="1"/>
    <n v="1"/>
    <x v="3196"/>
    <n v="1"/>
    <n v="203.54"/>
    <n v="0"/>
    <n v="203.54"/>
    <n v="10.177"/>
    <n v="213.71699999999998"/>
    <n v="2"/>
  </r>
  <r>
    <s v="ORD103198"/>
    <x v="210"/>
    <x v="2085"/>
    <s v="Lucknow"/>
    <x v="9"/>
    <n v="226021"/>
    <s v="MED027"/>
    <x v="12"/>
    <x v="9"/>
    <s v="Mankind"/>
    <s v="No"/>
    <n v="2"/>
    <n v="87.86"/>
    <n v="10"/>
    <n v="12"/>
    <x v="3"/>
    <x v="0"/>
    <n v="1"/>
    <x v="3197"/>
    <n v="1"/>
    <n v="175.72"/>
    <n v="17.571999999999999"/>
    <n v="158.148"/>
    <n v="18.97776"/>
    <n v="177.12575999999999"/>
    <n v="1"/>
  </r>
  <r>
    <s v="ORD103198"/>
    <x v="52"/>
    <x v="1879"/>
    <s v="Pune"/>
    <x v="3"/>
    <n v="411014"/>
    <s v="MED008"/>
    <x v="7"/>
    <x v="6"/>
    <s v="Zydus"/>
    <s v="Yes"/>
    <n v="1"/>
    <n v="57.95"/>
    <n v="10"/>
    <n v="5"/>
    <x v="4"/>
    <x v="1"/>
    <n v="1"/>
    <x v="3198"/>
    <n v="1"/>
    <n v="57.95"/>
    <n v="5.7949999999999999"/>
    <n v="52.155000000000001"/>
    <n v="2.6077499999999998"/>
    <n v="54.762750000000004"/>
    <n v="3"/>
  </r>
  <r>
    <s v="ORD103200"/>
    <x v="298"/>
    <x v="105"/>
    <s v="Mumbai"/>
    <x v="3"/>
    <n v="400001"/>
    <s v="MED017"/>
    <x v="1"/>
    <x v="1"/>
    <s v="Abbott"/>
    <s v="No"/>
    <n v="2"/>
    <n v="154.57"/>
    <n v="10"/>
    <n v="5"/>
    <x v="2"/>
    <x v="1"/>
    <n v="1"/>
    <x v="3199"/>
    <n v="1"/>
    <n v="309.14"/>
    <n v="30.913999999999998"/>
    <n v="278.226"/>
    <n v="13.911300000000001"/>
    <n v="292.13729999999998"/>
    <n v="2"/>
  </r>
  <r>
    <s v="ORD103201"/>
    <x v="415"/>
    <x v="365"/>
    <s v="Noida"/>
    <x v="9"/>
    <n v="201301"/>
    <s v="MED008"/>
    <x v="7"/>
    <x v="6"/>
    <s v="Zydus"/>
    <s v="Yes"/>
    <n v="2"/>
    <n v="65.98"/>
    <n v="5"/>
    <n v="18"/>
    <x v="4"/>
    <x v="1"/>
    <n v="1"/>
    <x v="3200"/>
    <n v="1"/>
    <n v="131.96"/>
    <n v="6.5980000000000008"/>
    <n v="125.36200000000001"/>
    <n v="22.565160000000002"/>
    <n v="147.92716000000001"/>
    <n v="4"/>
  </r>
  <r>
    <s v="ORD103202"/>
    <x v="654"/>
    <x v="1608"/>
    <s v="Jaipur"/>
    <x v="5"/>
    <n v="302019"/>
    <s v="MED004"/>
    <x v="5"/>
    <x v="5"/>
    <s v="Sun Pharma"/>
    <s v="Yes"/>
    <n v="1"/>
    <n v="109"/>
    <n v="5"/>
    <n v="5"/>
    <x v="3"/>
    <x v="2"/>
    <n v="1"/>
    <x v="3201"/>
    <n v="1"/>
    <n v="109"/>
    <n v="5.45"/>
    <n v="103.55"/>
    <n v="5.1775000000000002"/>
    <n v="108.72749999999999"/>
    <n v="2"/>
  </r>
  <r>
    <s v="ORD103203"/>
    <x v="270"/>
    <x v="1061"/>
    <s v="Mumbai"/>
    <x v="3"/>
    <n v="400050"/>
    <s v="MED020"/>
    <x v="4"/>
    <x v="4"/>
    <s v="Dr. Reddy's"/>
    <s v="Yes"/>
    <n v="1"/>
    <n v="56.92"/>
    <n v="0"/>
    <n v="5"/>
    <x v="1"/>
    <x v="1"/>
    <n v="1"/>
    <x v="3202"/>
    <n v="1"/>
    <n v="56.92"/>
    <n v="0"/>
    <n v="56.92"/>
    <n v="2.8460000000000001"/>
    <n v="59.766000000000005"/>
    <n v="2"/>
  </r>
  <r>
    <s v="ORD103204"/>
    <x v="337"/>
    <x v="2086"/>
    <s v="Lucknow"/>
    <x v="9"/>
    <n v="226021"/>
    <s v="MED016"/>
    <x v="17"/>
    <x v="11"/>
    <s v="Emcure"/>
    <s v="No"/>
    <n v="1"/>
    <n v="103.73"/>
    <n v="5"/>
    <n v="12"/>
    <x v="1"/>
    <x v="2"/>
    <n v="1"/>
    <x v="3203"/>
    <n v="1"/>
    <n v="103.73"/>
    <n v="5.1864999999999997"/>
    <n v="98.543500000000009"/>
    <n v="11.825220000000002"/>
    <n v="110.36872000000001"/>
    <n v="0"/>
  </r>
  <r>
    <s v="ORD103205"/>
    <x v="205"/>
    <x v="257"/>
    <s v="Jaipur"/>
    <x v="5"/>
    <n v="302019"/>
    <s v="MED014"/>
    <x v="19"/>
    <x v="3"/>
    <s v="Abbott"/>
    <s v="No"/>
    <n v="1"/>
    <n v="160.22999999999999"/>
    <n v="5"/>
    <n v="12"/>
    <x v="5"/>
    <x v="1"/>
    <n v="1"/>
    <x v="3204"/>
    <n v="1"/>
    <n v="160.22999999999999"/>
    <n v="8.0114999999999998"/>
    <n v="152.21849999999998"/>
    <n v="18.266219999999997"/>
    <n v="170.48471999999998"/>
    <n v="5"/>
  </r>
  <r>
    <s v="ORD103206"/>
    <x v="222"/>
    <x v="2087"/>
    <s v="Indore"/>
    <x v="2"/>
    <n v="452010"/>
    <s v="MED018"/>
    <x v="14"/>
    <x v="8"/>
    <s v="Mankind"/>
    <s v="No"/>
    <n v="1"/>
    <n v="118.21"/>
    <n v="5"/>
    <n v="5"/>
    <x v="1"/>
    <x v="3"/>
    <n v="1"/>
    <x v="3205"/>
    <n v="1"/>
    <n v="118.21"/>
    <n v="5.9104999999999999"/>
    <n v="112.29949999999999"/>
    <n v="5.6149749999999994"/>
    <n v="117.914475"/>
    <n v="1"/>
  </r>
  <r>
    <s v="ORD103207"/>
    <x v="168"/>
    <x v="2088"/>
    <s v="Lucknow"/>
    <x v="9"/>
    <n v="226016"/>
    <s v="MED020"/>
    <x v="4"/>
    <x v="4"/>
    <s v="Dr. Reddy's"/>
    <s v="Yes"/>
    <n v="1"/>
    <n v="60.45"/>
    <n v="10"/>
    <n v="5"/>
    <x v="0"/>
    <x v="1"/>
    <n v="1"/>
    <x v="3206"/>
    <n v="1"/>
    <n v="60.45"/>
    <n v="6.0449999999999999"/>
    <n v="54.405000000000001"/>
    <n v="2.7202499999999996"/>
    <n v="57.125250000000001"/>
    <n v="3"/>
  </r>
  <r>
    <s v="ORD103207"/>
    <x v="69"/>
    <x v="816"/>
    <s v="Lucknow"/>
    <x v="9"/>
    <n v="226010"/>
    <s v="MED004"/>
    <x v="5"/>
    <x v="5"/>
    <s v="Sun Pharma"/>
    <s v="Yes"/>
    <n v="1"/>
    <n v="112.41"/>
    <n v="0"/>
    <n v="5"/>
    <x v="3"/>
    <x v="1"/>
    <n v="1"/>
    <x v="3207"/>
    <n v="1"/>
    <n v="112.41"/>
    <n v="0"/>
    <n v="112.41"/>
    <n v="5.6204999999999998"/>
    <n v="118.03049999999999"/>
    <n v="3"/>
  </r>
  <r>
    <s v="ORD103209"/>
    <x v="651"/>
    <x v="2089"/>
    <s v="Lucknow"/>
    <x v="9"/>
    <n v="226001"/>
    <s v="MED006"/>
    <x v="18"/>
    <x v="10"/>
    <s v="USV"/>
    <s v="Yes"/>
    <n v="3"/>
    <n v="42.78"/>
    <n v="5"/>
    <n v="5"/>
    <x v="0"/>
    <x v="0"/>
    <n v="1"/>
    <x v="3208"/>
    <n v="1"/>
    <n v="128.34"/>
    <n v="6.4170000000000007"/>
    <n v="121.923"/>
    <n v="6.0961499999999997"/>
    <n v="128.01915"/>
    <n v="0"/>
  </r>
  <r>
    <s v="ORD103209"/>
    <x v="303"/>
    <x v="2090"/>
    <s v="Indore"/>
    <x v="2"/>
    <n v="452016"/>
    <s v="MED030"/>
    <x v="28"/>
    <x v="8"/>
    <s v="Cipla"/>
    <s v="Yes"/>
    <n v="3"/>
    <n v="314.32"/>
    <n v="10"/>
    <n v="5"/>
    <x v="3"/>
    <x v="1"/>
    <n v="1"/>
    <x v="3209"/>
    <n v="1"/>
    <n v="942.96"/>
    <n v="94.296000000000006"/>
    <n v="848.66399999999999"/>
    <n v="42.433199999999999"/>
    <n v="891.09719999999993"/>
    <n v="2"/>
  </r>
  <r>
    <s v="ORD103211"/>
    <x v="716"/>
    <x v="1241"/>
    <s v="Jaipur"/>
    <x v="5"/>
    <n v="302021"/>
    <s v="MED022"/>
    <x v="25"/>
    <x v="7"/>
    <s v="Himalaya"/>
    <s v="No"/>
    <n v="4"/>
    <n v="172.02"/>
    <n v="10"/>
    <n v="12"/>
    <x v="1"/>
    <x v="1"/>
    <n v="1"/>
    <x v="3210"/>
    <n v="1"/>
    <n v="688.08"/>
    <n v="68.808000000000007"/>
    <n v="619.27200000000005"/>
    <n v="74.312640000000016"/>
    <n v="693.58464000000004"/>
    <n v="3"/>
  </r>
  <r>
    <s v="ORD103212"/>
    <x v="128"/>
    <x v="2091"/>
    <s v="Lucknow"/>
    <x v="9"/>
    <n v="226021"/>
    <s v="MED022"/>
    <x v="25"/>
    <x v="7"/>
    <s v="Himalaya"/>
    <s v="No"/>
    <n v="1"/>
    <n v="156.13"/>
    <n v="0"/>
    <n v="5"/>
    <x v="2"/>
    <x v="0"/>
    <n v="1"/>
    <x v="3211"/>
    <n v="1"/>
    <n v="156.13"/>
    <n v="0"/>
    <n v="156.13"/>
    <n v="7.8064999999999998"/>
    <n v="163.9365"/>
    <n v="0"/>
  </r>
  <r>
    <s v="ORD103213"/>
    <x v="423"/>
    <x v="1481"/>
    <s v="Delhi"/>
    <x v="0"/>
    <n v="110029"/>
    <s v="MED012"/>
    <x v="29"/>
    <x v="3"/>
    <s v="Mankind"/>
    <s v="No"/>
    <n v="2"/>
    <n v="118.14"/>
    <n v="5"/>
    <n v="5"/>
    <x v="4"/>
    <x v="3"/>
    <n v="1"/>
    <x v="3212"/>
    <n v="1"/>
    <n v="236.28"/>
    <n v="11.814"/>
    <n v="224.46600000000001"/>
    <n v="11.2233"/>
    <n v="235.6893"/>
    <n v="2"/>
  </r>
  <r>
    <s v="ORD103213"/>
    <x v="20"/>
    <x v="2092"/>
    <s v="Pune"/>
    <x v="3"/>
    <n v="411045"/>
    <s v="MED030"/>
    <x v="28"/>
    <x v="8"/>
    <s v="Cipla"/>
    <s v="Yes"/>
    <n v="2"/>
    <n v="298.36"/>
    <n v="0"/>
    <n v="12"/>
    <x v="0"/>
    <x v="1"/>
    <n v="1"/>
    <x v="3213"/>
    <n v="1"/>
    <n v="596.72"/>
    <n v="0"/>
    <n v="596.72"/>
    <n v="71.606400000000008"/>
    <n v="668.32640000000004"/>
    <n v="5"/>
  </r>
  <r>
    <s v="ORD103213"/>
    <x v="49"/>
    <x v="33"/>
    <s v="Chandigarh"/>
    <x v="4"/>
    <n v="160017"/>
    <s v="MED020"/>
    <x v="4"/>
    <x v="4"/>
    <s v="Dr. Reddy's"/>
    <s v="Yes"/>
    <n v="1"/>
    <n v="62.73"/>
    <n v="10"/>
    <n v="5"/>
    <x v="3"/>
    <x v="0"/>
    <n v="1"/>
    <x v="3214"/>
    <n v="1"/>
    <n v="62.73"/>
    <n v="6.2729999999999997"/>
    <n v="56.456999999999994"/>
    <n v="2.8228499999999999"/>
    <n v="59.279849999999996"/>
    <n v="1"/>
  </r>
  <r>
    <s v="ORD103213"/>
    <x v="501"/>
    <x v="423"/>
    <s v="Jaipur"/>
    <x v="5"/>
    <n v="302033"/>
    <s v="MED011"/>
    <x v="23"/>
    <x v="1"/>
    <s v="Cipla"/>
    <s v="No"/>
    <n v="1"/>
    <n v="25.72"/>
    <n v="5"/>
    <n v="18"/>
    <x v="1"/>
    <x v="1"/>
    <n v="1"/>
    <x v="3215"/>
    <n v="1"/>
    <n v="25.72"/>
    <n v="1.286"/>
    <n v="24.433999999999997"/>
    <n v="4.3981199999999996"/>
    <n v="28.832119999999996"/>
    <n v="3"/>
  </r>
  <r>
    <s v="ORD103213"/>
    <x v="357"/>
    <x v="2093"/>
    <s v="Chandigarh"/>
    <x v="4"/>
    <n v="160036"/>
    <s v="MED020"/>
    <x v="4"/>
    <x v="4"/>
    <s v="Dr. Reddy's"/>
    <s v="Yes"/>
    <n v="2"/>
    <n v="62.39"/>
    <n v="5"/>
    <n v="12"/>
    <x v="4"/>
    <x v="1"/>
    <n v="1"/>
    <x v="3216"/>
    <n v="1"/>
    <n v="124.78"/>
    <n v="6.2389999999999999"/>
    <n v="118.541"/>
    <n v="14.224919999999999"/>
    <n v="132.76591999999999"/>
    <n v="2"/>
  </r>
  <r>
    <s v="ORD103218"/>
    <x v="600"/>
    <x v="1038"/>
    <s v="Chennai"/>
    <x v="7"/>
    <n v="600096"/>
    <s v="MED009"/>
    <x v="21"/>
    <x v="6"/>
    <s v="Glenmark"/>
    <s v="Yes"/>
    <n v="4"/>
    <n v="78.650000000000006"/>
    <n v="5"/>
    <n v="5"/>
    <x v="1"/>
    <x v="3"/>
    <n v="1"/>
    <x v="3217"/>
    <n v="1"/>
    <n v="314.60000000000002"/>
    <n v="15.73"/>
    <n v="298.87"/>
    <n v="14.943499999999998"/>
    <n v="313.81349999999998"/>
    <n v="2"/>
  </r>
  <r>
    <s v="ORD103219"/>
    <x v="402"/>
    <x v="2094"/>
    <s v="Kolkata"/>
    <x v="10"/>
    <n v="700091"/>
    <s v="MED026"/>
    <x v="20"/>
    <x v="9"/>
    <s v="Cipla"/>
    <s v="No"/>
    <n v="4"/>
    <n v="180.73"/>
    <n v="5"/>
    <n v="12"/>
    <x v="1"/>
    <x v="1"/>
    <n v="1"/>
    <x v="3218"/>
    <n v="1"/>
    <n v="722.92"/>
    <n v="36.146000000000001"/>
    <n v="686.774"/>
    <n v="82.412880000000001"/>
    <n v="769.18687999999997"/>
    <n v="4"/>
  </r>
  <r>
    <s v="ORD103220"/>
    <x v="108"/>
    <x v="1475"/>
    <s v="Ahmedabad"/>
    <x v="6"/>
    <n v="380015"/>
    <s v="MED024"/>
    <x v="0"/>
    <x v="0"/>
    <s v="Abbott"/>
    <s v="No"/>
    <n v="1"/>
    <n v="131.69"/>
    <n v="10"/>
    <n v="18"/>
    <x v="4"/>
    <x v="3"/>
    <n v="1"/>
    <x v="3219"/>
    <n v="1"/>
    <n v="131.69"/>
    <n v="13.169"/>
    <n v="118.521"/>
    <n v="21.333780000000001"/>
    <n v="139.85478000000001"/>
    <n v="2"/>
  </r>
  <r>
    <s v="ORD103221"/>
    <x v="245"/>
    <x v="1148"/>
    <s v="Delhi"/>
    <x v="0"/>
    <n v="110044"/>
    <s v="MED023"/>
    <x v="8"/>
    <x v="7"/>
    <s v="Lacto Calamine"/>
    <s v="No"/>
    <n v="2"/>
    <n v="283.56"/>
    <n v="10"/>
    <n v="5"/>
    <x v="1"/>
    <x v="1"/>
    <n v="1"/>
    <x v="3220"/>
    <n v="1"/>
    <n v="567.12"/>
    <n v="56.711999999999996"/>
    <n v="510.40800000000002"/>
    <n v="25.520399999999999"/>
    <n v="535.92840000000001"/>
    <n v="4"/>
  </r>
  <r>
    <s v="ORD103222"/>
    <x v="315"/>
    <x v="2095"/>
    <s v="Noida"/>
    <x v="9"/>
    <n v="201303"/>
    <s v="MED009"/>
    <x v="21"/>
    <x v="6"/>
    <s v="Glenmark"/>
    <s v="Yes"/>
    <n v="2"/>
    <n v="95.21"/>
    <n v="10"/>
    <n v="5"/>
    <x v="3"/>
    <x v="1"/>
    <n v="1"/>
    <x v="3221"/>
    <n v="1"/>
    <n v="190.42"/>
    <n v="19.041999999999998"/>
    <n v="171.37799999999999"/>
    <n v="8.5688999999999993"/>
    <n v="179.94689999999997"/>
    <n v="2"/>
  </r>
  <r>
    <s v="ORD103223"/>
    <x v="685"/>
    <x v="2096"/>
    <s v="Ahmedabad"/>
    <x v="6"/>
    <n v="380058"/>
    <s v="MED026"/>
    <x v="20"/>
    <x v="9"/>
    <s v="Cipla"/>
    <s v="No"/>
    <n v="3"/>
    <n v="181.55"/>
    <n v="15"/>
    <n v="5"/>
    <x v="5"/>
    <x v="1"/>
    <n v="1"/>
    <x v="3222"/>
    <n v="1"/>
    <n v="544.65000000000009"/>
    <n v="81.697500000000019"/>
    <n v="462.9525000000001"/>
    <n v="23.147625000000009"/>
    <n v="486.10012500000011"/>
    <n v="1"/>
  </r>
  <r>
    <s v="ORD103224"/>
    <x v="347"/>
    <x v="1780"/>
    <s v="Hyderabad"/>
    <x v="1"/>
    <n v="500090"/>
    <s v="MED024"/>
    <x v="0"/>
    <x v="0"/>
    <s v="Abbott"/>
    <s v="No"/>
    <n v="2"/>
    <n v="152.51"/>
    <n v="5"/>
    <n v="5"/>
    <x v="0"/>
    <x v="1"/>
    <n v="1"/>
    <x v="3223"/>
    <n v="1"/>
    <n v="305.02"/>
    <n v="15.250999999999999"/>
    <n v="289.76900000000001"/>
    <n v="14.48845"/>
    <n v="304.25745000000001"/>
    <n v="3"/>
  </r>
  <r>
    <s v="ORD103225"/>
    <x v="54"/>
    <x v="1336"/>
    <s v="Noida"/>
    <x v="9"/>
    <n v="201305"/>
    <s v="MED017"/>
    <x v="1"/>
    <x v="1"/>
    <s v="Abbott"/>
    <s v="No"/>
    <n v="1"/>
    <n v="152.29"/>
    <n v="10"/>
    <n v="5"/>
    <x v="2"/>
    <x v="3"/>
    <n v="1"/>
    <x v="3224"/>
    <n v="1"/>
    <n v="152.29"/>
    <n v="15.228999999999999"/>
    <n v="137.06099999999998"/>
    <n v="6.8530499999999988"/>
    <n v="143.91404999999997"/>
    <n v="2"/>
  </r>
  <r>
    <s v="ORD103226"/>
    <x v="119"/>
    <x v="813"/>
    <s v="Pune"/>
    <x v="3"/>
    <n v="411038"/>
    <s v="MED001"/>
    <x v="2"/>
    <x v="2"/>
    <s v="Cipla"/>
    <s v="No"/>
    <n v="3"/>
    <n v="29.53"/>
    <n v="0"/>
    <n v="18"/>
    <x v="0"/>
    <x v="2"/>
    <n v="1"/>
    <x v="3225"/>
    <n v="1"/>
    <n v="88.59"/>
    <n v="0"/>
    <n v="88.59"/>
    <n v="15.946200000000001"/>
    <n v="104.53620000000001"/>
    <n v="0"/>
  </r>
  <r>
    <s v="ORD103226"/>
    <x v="412"/>
    <x v="1052"/>
    <s v="Pune"/>
    <x v="3"/>
    <n v="411014"/>
    <s v="MED017"/>
    <x v="1"/>
    <x v="1"/>
    <s v="Abbott"/>
    <s v="No"/>
    <n v="1"/>
    <n v="138.22999999999999"/>
    <n v="10"/>
    <n v="12"/>
    <x v="2"/>
    <x v="1"/>
    <n v="1"/>
    <x v="3226"/>
    <n v="1"/>
    <n v="138.22999999999999"/>
    <n v="13.823"/>
    <n v="124.40699999999998"/>
    <n v="14.928839999999997"/>
    <n v="139.33583999999999"/>
    <n v="2"/>
  </r>
  <r>
    <s v="ORD103228"/>
    <x v="578"/>
    <x v="2097"/>
    <s v="Chandigarh"/>
    <x v="4"/>
    <n v="160022"/>
    <s v="MED014"/>
    <x v="19"/>
    <x v="3"/>
    <s v="Abbott"/>
    <s v="No"/>
    <n v="1"/>
    <n v="166.1"/>
    <n v="10"/>
    <n v="12"/>
    <x v="3"/>
    <x v="1"/>
    <n v="1"/>
    <x v="3227"/>
    <n v="1"/>
    <n v="166.1"/>
    <n v="16.61"/>
    <n v="149.49"/>
    <n v="17.938800000000001"/>
    <n v="167.42880000000002"/>
    <n v="1"/>
  </r>
  <r>
    <s v="ORD103229"/>
    <x v="346"/>
    <x v="2098"/>
    <s v="Hyderabad"/>
    <x v="1"/>
    <n v="500090"/>
    <s v="MED027"/>
    <x v="12"/>
    <x v="9"/>
    <s v="Mankind"/>
    <s v="No"/>
    <n v="3"/>
    <n v="99.49"/>
    <n v="5"/>
    <n v="5"/>
    <x v="2"/>
    <x v="1"/>
    <n v="1"/>
    <x v="3228"/>
    <n v="1"/>
    <n v="298.46999999999997"/>
    <n v="14.923499999999999"/>
    <n v="283.54649999999998"/>
    <n v="14.177324999999998"/>
    <n v="297.72382499999998"/>
    <n v="1"/>
  </r>
  <r>
    <s v="ORD103230"/>
    <x v="411"/>
    <x v="2099"/>
    <s v="Indore"/>
    <x v="2"/>
    <n v="452018"/>
    <s v="MED027"/>
    <x v="12"/>
    <x v="9"/>
    <s v="Mankind"/>
    <s v="No"/>
    <n v="1"/>
    <n v="106.1"/>
    <n v="0"/>
    <n v="18"/>
    <x v="1"/>
    <x v="1"/>
    <n v="1"/>
    <x v="3229"/>
    <n v="1"/>
    <n v="106.1"/>
    <n v="0"/>
    <n v="106.1"/>
    <n v="19.097999999999999"/>
    <n v="125.19799999999999"/>
    <n v="1"/>
  </r>
  <r>
    <s v="ORD103231"/>
    <x v="53"/>
    <x v="965"/>
    <s v="Chandigarh"/>
    <x v="4"/>
    <n v="160019"/>
    <s v="MED028"/>
    <x v="3"/>
    <x v="3"/>
    <s v="Abbott"/>
    <s v="No"/>
    <n v="2"/>
    <n v="100.22"/>
    <n v="5"/>
    <n v="12"/>
    <x v="5"/>
    <x v="3"/>
    <n v="1"/>
    <x v="3230"/>
    <n v="1"/>
    <n v="200.44"/>
    <n v="10.022"/>
    <n v="190.41800000000001"/>
    <n v="22.850160000000002"/>
    <n v="213.26816000000002"/>
    <n v="3"/>
  </r>
  <r>
    <s v="ORD103232"/>
    <x v="202"/>
    <x v="2100"/>
    <s v="Hyderabad"/>
    <x v="1"/>
    <n v="500001"/>
    <s v="MED017"/>
    <x v="1"/>
    <x v="1"/>
    <s v="Abbott"/>
    <s v="No"/>
    <n v="1"/>
    <n v="127.4"/>
    <n v="10"/>
    <n v="12"/>
    <x v="4"/>
    <x v="1"/>
    <n v="1"/>
    <x v="3231"/>
    <n v="1"/>
    <n v="127.4"/>
    <n v="12.74"/>
    <n v="114.66000000000001"/>
    <n v="13.7592"/>
    <n v="128.41920000000002"/>
    <n v="1"/>
  </r>
  <r>
    <s v="ORD103233"/>
    <x v="479"/>
    <x v="514"/>
    <s v="Indore"/>
    <x v="2"/>
    <n v="452010"/>
    <s v="MED021"/>
    <x v="9"/>
    <x v="7"/>
    <s v="Cipla"/>
    <s v="No"/>
    <n v="1"/>
    <n v="87.79"/>
    <n v="5"/>
    <n v="12"/>
    <x v="4"/>
    <x v="1"/>
    <n v="1"/>
    <x v="3232"/>
    <n v="1"/>
    <n v="87.79"/>
    <n v="4.3895000000000008"/>
    <n v="83.400500000000008"/>
    <n v="10.00806"/>
    <n v="93.408560000000008"/>
    <n v="1"/>
  </r>
  <r>
    <s v="ORD103234"/>
    <x v="594"/>
    <x v="1263"/>
    <s v="Gurugram"/>
    <x v="11"/>
    <n v="122001"/>
    <s v="MED025"/>
    <x v="27"/>
    <x v="0"/>
    <s v="Blue Cross"/>
    <s v="Yes"/>
    <n v="2"/>
    <n v="60.42"/>
    <n v="0"/>
    <n v="12"/>
    <x v="3"/>
    <x v="0"/>
    <n v="1"/>
    <x v="3233"/>
    <n v="1"/>
    <n v="120.84"/>
    <n v="0"/>
    <n v="120.84"/>
    <n v="14.5008"/>
    <n v="135.3408"/>
    <n v="3"/>
  </r>
  <r>
    <s v="ORD103235"/>
    <x v="624"/>
    <x v="2101"/>
    <s v="Kolkata"/>
    <x v="10"/>
    <n v="700102"/>
    <s v="MED025"/>
    <x v="27"/>
    <x v="0"/>
    <s v="Blue Cross"/>
    <s v="Yes"/>
    <n v="2"/>
    <n v="65.64"/>
    <n v="10"/>
    <n v="18"/>
    <x v="3"/>
    <x v="1"/>
    <n v="1"/>
    <x v="3234"/>
    <n v="1"/>
    <n v="131.28"/>
    <n v="13.128"/>
    <n v="118.152"/>
    <n v="21.26736"/>
    <n v="139.41936000000001"/>
    <n v="3"/>
  </r>
  <r>
    <s v="ORD103236"/>
    <x v="527"/>
    <x v="2102"/>
    <s v="Hyderabad"/>
    <x v="1"/>
    <n v="500001"/>
    <s v="MED029"/>
    <x v="10"/>
    <x v="8"/>
    <s v="Sun Pharma"/>
    <s v="Yes"/>
    <n v="2"/>
    <n v="110.65"/>
    <n v="15"/>
    <n v="12"/>
    <x v="2"/>
    <x v="1"/>
    <n v="1"/>
    <x v="3235"/>
    <n v="1"/>
    <n v="221.3"/>
    <n v="33.195"/>
    <n v="188.10500000000002"/>
    <n v="22.572600000000001"/>
    <n v="210.67760000000001"/>
    <n v="1"/>
  </r>
  <r>
    <s v="ORD103237"/>
    <x v="139"/>
    <x v="561"/>
    <s v="Lucknow"/>
    <x v="9"/>
    <n v="226010"/>
    <s v="MED021"/>
    <x v="9"/>
    <x v="7"/>
    <s v="Cipla"/>
    <s v="No"/>
    <n v="2"/>
    <n v="93.53"/>
    <n v="15"/>
    <n v="5"/>
    <x v="2"/>
    <x v="3"/>
    <n v="1"/>
    <x v="3236"/>
    <n v="1"/>
    <n v="187.06"/>
    <n v="28.059000000000001"/>
    <n v="159.001"/>
    <n v="7.9500500000000001"/>
    <n v="166.95105000000001"/>
    <n v="3"/>
  </r>
  <r>
    <s v="ORD103238"/>
    <x v="434"/>
    <x v="2103"/>
    <s v="Delhi"/>
    <x v="0"/>
    <n v="110085"/>
    <s v="MED011"/>
    <x v="23"/>
    <x v="1"/>
    <s v="Cipla"/>
    <s v="No"/>
    <n v="4"/>
    <n v="25.41"/>
    <n v="20"/>
    <n v="12"/>
    <x v="0"/>
    <x v="1"/>
    <n v="1"/>
    <x v="3237"/>
    <n v="1"/>
    <n v="101.64"/>
    <n v="20.327999999999999"/>
    <n v="81.311999999999998"/>
    <n v="9.757439999999999"/>
    <n v="91.06944"/>
    <n v="2"/>
  </r>
  <r>
    <s v="ORD103239"/>
    <x v="114"/>
    <x v="116"/>
    <s v="Chandigarh"/>
    <x v="4"/>
    <n v="160022"/>
    <s v="MED012"/>
    <x v="29"/>
    <x v="3"/>
    <s v="Mankind"/>
    <s v="No"/>
    <n v="1"/>
    <n v="106.57"/>
    <n v="5"/>
    <n v="5"/>
    <x v="0"/>
    <x v="3"/>
    <n v="1"/>
    <x v="3238"/>
    <n v="1"/>
    <n v="106.57"/>
    <n v="5.3284999999999991"/>
    <n v="101.24149999999999"/>
    <n v="5.0620749999999992"/>
    <n v="106.30357499999998"/>
    <n v="1"/>
  </r>
  <r>
    <s v="ORD103240"/>
    <x v="186"/>
    <x v="1093"/>
    <s v="Chandigarh"/>
    <x v="4"/>
    <n v="160001"/>
    <s v="MED010"/>
    <x v="13"/>
    <x v="1"/>
    <s v="Sun Pharma"/>
    <s v="Yes"/>
    <n v="2"/>
    <n v="75.41"/>
    <n v="5"/>
    <n v="5"/>
    <x v="2"/>
    <x v="1"/>
    <n v="1"/>
    <x v="3239"/>
    <n v="1"/>
    <n v="150.82"/>
    <n v="7.5409999999999995"/>
    <n v="143.279"/>
    <n v="7.1639499999999998"/>
    <n v="150.44295"/>
    <n v="3"/>
  </r>
  <r>
    <s v="ORD103241"/>
    <x v="402"/>
    <x v="1190"/>
    <s v="Hyderabad"/>
    <x v="1"/>
    <n v="500001"/>
    <s v="MED014"/>
    <x v="19"/>
    <x v="3"/>
    <s v="Abbott"/>
    <s v="No"/>
    <n v="4"/>
    <n v="140.46"/>
    <n v="5"/>
    <n v="18"/>
    <x v="4"/>
    <x v="1"/>
    <n v="1"/>
    <x v="3240"/>
    <n v="1"/>
    <n v="561.84"/>
    <n v="28.092000000000002"/>
    <n v="533.74800000000005"/>
    <n v="96.074640000000002"/>
    <n v="629.82264000000009"/>
    <n v="2"/>
  </r>
  <r>
    <s v="ORD103242"/>
    <x v="557"/>
    <x v="2104"/>
    <s v="Jaipur"/>
    <x v="5"/>
    <n v="302033"/>
    <s v="MED002"/>
    <x v="22"/>
    <x v="2"/>
    <s v="Micro Labs"/>
    <s v="No"/>
    <n v="2"/>
    <n v="29.79"/>
    <n v="15"/>
    <n v="12"/>
    <x v="2"/>
    <x v="0"/>
    <n v="1"/>
    <x v="3241"/>
    <n v="1"/>
    <n v="59.58"/>
    <n v="8.9369999999999994"/>
    <n v="50.643000000000001"/>
    <n v="6.0771600000000001"/>
    <n v="56.72016"/>
    <n v="1"/>
  </r>
  <r>
    <s v="ORD103243"/>
    <x v="605"/>
    <x v="1980"/>
    <s v="Noida"/>
    <x v="9"/>
    <n v="201307"/>
    <s v="MED003"/>
    <x v="6"/>
    <x v="4"/>
    <s v="Dr. Reddy's"/>
    <s v="No"/>
    <n v="2"/>
    <n v="30.27"/>
    <n v="5"/>
    <n v="12"/>
    <x v="4"/>
    <x v="1"/>
    <n v="1"/>
    <x v="3242"/>
    <n v="1"/>
    <n v="60.54"/>
    <n v="3.0269999999999997"/>
    <n v="57.512999999999998"/>
    <n v="6.9015599999999999"/>
    <n v="64.414559999999994"/>
    <n v="2"/>
  </r>
  <r>
    <s v="ORD103244"/>
    <x v="33"/>
    <x v="647"/>
    <s v="Jaipur"/>
    <x v="5"/>
    <n v="302001"/>
    <s v="MED022"/>
    <x v="25"/>
    <x v="7"/>
    <s v="Himalaya"/>
    <s v="No"/>
    <n v="2"/>
    <n v="168.91"/>
    <n v="10"/>
    <n v="5"/>
    <x v="2"/>
    <x v="1"/>
    <n v="1"/>
    <x v="3243"/>
    <n v="1"/>
    <n v="337.82"/>
    <n v="33.781999999999996"/>
    <n v="304.03800000000001"/>
    <n v="15.2019"/>
    <n v="319.23990000000003"/>
    <n v="3"/>
  </r>
  <r>
    <s v="ORD103245"/>
    <x v="574"/>
    <x v="1592"/>
    <s v="Chandigarh"/>
    <x v="4"/>
    <n v="160017"/>
    <s v="MED029"/>
    <x v="10"/>
    <x v="8"/>
    <s v="Sun Pharma"/>
    <s v="Yes"/>
    <n v="1"/>
    <n v="86.37"/>
    <n v="10"/>
    <n v="5"/>
    <x v="1"/>
    <x v="1"/>
    <n v="1"/>
    <x v="3244"/>
    <n v="1"/>
    <n v="86.37"/>
    <n v="8.6370000000000005"/>
    <n v="77.733000000000004"/>
    <n v="3.8866500000000004"/>
    <n v="81.619650000000007"/>
    <n v="4"/>
  </r>
  <r>
    <s v="ORD103245"/>
    <x v="617"/>
    <x v="1678"/>
    <s v="Hyderabad"/>
    <x v="1"/>
    <n v="500090"/>
    <s v="MED027"/>
    <x v="12"/>
    <x v="9"/>
    <s v="Mankind"/>
    <s v="No"/>
    <n v="4"/>
    <n v="84.57"/>
    <n v="0"/>
    <n v="12"/>
    <x v="1"/>
    <x v="0"/>
    <n v="1"/>
    <x v="3245"/>
    <n v="1"/>
    <n v="338.28"/>
    <n v="0"/>
    <n v="338.28"/>
    <n v="40.593599999999995"/>
    <n v="378.87359999999995"/>
    <n v="0"/>
  </r>
  <r>
    <s v="ORD103247"/>
    <x v="526"/>
    <x v="2045"/>
    <s v="Indore"/>
    <x v="2"/>
    <n v="452016"/>
    <s v="MED029"/>
    <x v="10"/>
    <x v="8"/>
    <s v="Sun Pharma"/>
    <s v="Yes"/>
    <n v="1"/>
    <n v="92.75"/>
    <n v="10"/>
    <n v="12"/>
    <x v="4"/>
    <x v="1"/>
    <n v="1"/>
    <x v="3246"/>
    <n v="1"/>
    <n v="92.75"/>
    <n v="9.2750000000000004"/>
    <n v="83.474999999999994"/>
    <n v="10.016999999999999"/>
    <n v="93.49199999999999"/>
    <n v="1"/>
  </r>
  <r>
    <s v="ORD103248"/>
    <x v="485"/>
    <x v="263"/>
    <s v="Lucknow"/>
    <x v="9"/>
    <n v="226010"/>
    <s v="MED021"/>
    <x v="9"/>
    <x v="7"/>
    <s v="Cipla"/>
    <s v="No"/>
    <n v="2"/>
    <n v="89.94"/>
    <n v="5"/>
    <n v="5"/>
    <x v="3"/>
    <x v="3"/>
    <n v="1"/>
    <x v="3247"/>
    <n v="1"/>
    <n v="179.88"/>
    <n v="8.9939999999999998"/>
    <n v="170.886"/>
    <n v="8.5442999999999998"/>
    <n v="179.43029999999999"/>
    <n v="2"/>
  </r>
  <r>
    <s v="ORD103249"/>
    <x v="57"/>
    <x v="1342"/>
    <s v="Mumbai"/>
    <x v="3"/>
    <n v="400093"/>
    <s v="MED005"/>
    <x v="11"/>
    <x v="5"/>
    <s v="Cipla"/>
    <s v="Yes"/>
    <n v="3"/>
    <n v="99.71"/>
    <n v="5"/>
    <n v="5"/>
    <x v="4"/>
    <x v="1"/>
    <n v="1"/>
    <x v="3248"/>
    <n v="1"/>
    <n v="299.13"/>
    <n v="14.9565"/>
    <n v="284.17349999999999"/>
    <n v="14.208674999999998"/>
    <n v="298.38217499999996"/>
    <n v="2"/>
  </r>
  <r>
    <s v="ORD103249"/>
    <x v="480"/>
    <x v="2088"/>
    <s v="Mumbai"/>
    <x v="3"/>
    <n v="400076"/>
    <s v="MED022"/>
    <x v="25"/>
    <x v="7"/>
    <s v="Himalaya"/>
    <s v="No"/>
    <n v="5"/>
    <n v="160.62"/>
    <n v="0"/>
    <n v="18"/>
    <x v="5"/>
    <x v="1"/>
    <n v="1"/>
    <x v="3249"/>
    <n v="1"/>
    <n v="803.1"/>
    <n v="0"/>
    <n v="803.1"/>
    <n v="144.55800000000002"/>
    <n v="947.65800000000002"/>
    <n v="3"/>
  </r>
  <r>
    <s v="ORD103251"/>
    <x v="153"/>
    <x v="2105"/>
    <s v="Jaipur"/>
    <x v="5"/>
    <n v="302019"/>
    <s v="MED028"/>
    <x v="3"/>
    <x v="3"/>
    <s v="Abbott"/>
    <s v="No"/>
    <n v="1"/>
    <n v="117.39"/>
    <n v="5"/>
    <n v="5"/>
    <x v="4"/>
    <x v="1"/>
    <n v="1"/>
    <x v="3250"/>
    <n v="1"/>
    <n v="117.39"/>
    <n v="5.8695000000000004"/>
    <n v="111.5205"/>
    <n v="5.5760249999999996"/>
    <n v="117.096525"/>
    <n v="1"/>
  </r>
  <r>
    <s v="ORD103252"/>
    <x v="355"/>
    <x v="845"/>
    <s v="Pune"/>
    <x v="3"/>
    <n v="411057"/>
    <s v="MED015"/>
    <x v="24"/>
    <x v="11"/>
    <s v="Abbott"/>
    <s v="No"/>
    <n v="3"/>
    <n v="48.53"/>
    <n v="5"/>
    <n v="5"/>
    <x v="5"/>
    <x v="1"/>
    <n v="1"/>
    <x v="3251"/>
    <n v="1"/>
    <n v="145.59"/>
    <n v="7.2795000000000005"/>
    <n v="138.31049999999999"/>
    <n v="6.9155249999999997"/>
    <n v="145.22602499999999"/>
    <n v="4"/>
  </r>
  <r>
    <s v="ORD103253"/>
    <x v="711"/>
    <x v="2106"/>
    <s v="Chandigarh"/>
    <x v="4"/>
    <n v="160036"/>
    <s v="MED011"/>
    <x v="23"/>
    <x v="1"/>
    <s v="Cipla"/>
    <s v="No"/>
    <n v="1"/>
    <n v="27.6"/>
    <n v="5"/>
    <n v="5"/>
    <x v="2"/>
    <x v="3"/>
    <n v="1"/>
    <x v="3252"/>
    <n v="1"/>
    <n v="27.6"/>
    <n v="1.38"/>
    <n v="26.220000000000002"/>
    <n v="1.3110000000000002"/>
    <n v="27.531000000000002"/>
    <n v="1"/>
  </r>
  <r>
    <s v="ORD103253"/>
    <x v="588"/>
    <x v="321"/>
    <s v="Gurugram"/>
    <x v="11"/>
    <n v="122018"/>
    <s v="MED017"/>
    <x v="1"/>
    <x v="1"/>
    <s v="Abbott"/>
    <s v="No"/>
    <n v="4"/>
    <n v="134.71"/>
    <n v="5"/>
    <n v="5"/>
    <x v="4"/>
    <x v="1"/>
    <n v="1"/>
    <x v="3253"/>
    <n v="1"/>
    <n v="538.84"/>
    <n v="26.942000000000004"/>
    <n v="511.89800000000002"/>
    <n v="25.594900000000003"/>
    <n v="537.49290000000008"/>
    <n v="3"/>
  </r>
  <r>
    <s v="ORD103255"/>
    <x v="699"/>
    <x v="834"/>
    <s v="Pune"/>
    <x v="3"/>
    <n v="411001"/>
    <s v="MED021"/>
    <x v="9"/>
    <x v="7"/>
    <s v="Cipla"/>
    <s v="No"/>
    <n v="2"/>
    <n v="81.430000000000007"/>
    <n v="5"/>
    <n v="12"/>
    <x v="4"/>
    <x v="2"/>
    <n v="1"/>
    <x v="3254"/>
    <n v="1"/>
    <n v="162.86000000000001"/>
    <n v="8.1430000000000007"/>
    <n v="154.71700000000001"/>
    <n v="18.566040000000001"/>
    <n v="173.28304000000003"/>
    <n v="2"/>
  </r>
  <r>
    <s v="ORD103256"/>
    <x v="45"/>
    <x v="1375"/>
    <s v="Surat"/>
    <x v="6"/>
    <n v="395007"/>
    <s v="MED017"/>
    <x v="1"/>
    <x v="1"/>
    <s v="Abbott"/>
    <s v="No"/>
    <n v="1"/>
    <n v="134.22999999999999"/>
    <n v="10"/>
    <n v="12"/>
    <x v="4"/>
    <x v="1"/>
    <n v="1"/>
    <x v="3255"/>
    <n v="1"/>
    <n v="134.22999999999999"/>
    <n v="13.423"/>
    <n v="120.80699999999999"/>
    <n v="14.496839999999997"/>
    <n v="135.30383999999998"/>
    <n v="1"/>
  </r>
  <r>
    <s v="ORD103257"/>
    <x v="12"/>
    <x v="311"/>
    <s v="Mumbai"/>
    <x v="3"/>
    <n v="400093"/>
    <s v="MED022"/>
    <x v="25"/>
    <x v="7"/>
    <s v="Himalaya"/>
    <s v="No"/>
    <n v="3"/>
    <n v="154.69999999999999"/>
    <n v="10"/>
    <n v="5"/>
    <x v="5"/>
    <x v="1"/>
    <n v="1"/>
    <x v="3256"/>
    <n v="1"/>
    <n v="464.09999999999997"/>
    <n v="46.41"/>
    <n v="417.68999999999994"/>
    <n v="20.884499999999999"/>
    <n v="438.57449999999994"/>
    <n v="2"/>
  </r>
  <r>
    <s v="ORD103258"/>
    <x v="215"/>
    <x v="1571"/>
    <s v="Indore"/>
    <x v="2"/>
    <n v="452016"/>
    <s v="MED011"/>
    <x v="23"/>
    <x v="1"/>
    <s v="Cipla"/>
    <s v="No"/>
    <n v="3"/>
    <n v="25.45"/>
    <n v="0"/>
    <n v="5"/>
    <x v="1"/>
    <x v="1"/>
    <n v="1"/>
    <x v="3257"/>
    <n v="1"/>
    <n v="76.349999999999994"/>
    <n v="0"/>
    <n v="76.349999999999994"/>
    <n v="3.8174999999999999"/>
    <n v="80.16749999999999"/>
    <n v="3"/>
  </r>
  <r>
    <s v="ORD103258"/>
    <x v="35"/>
    <x v="2107"/>
    <s v="Ahmedabad"/>
    <x v="6"/>
    <n v="380061"/>
    <s v="MED030"/>
    <x v="28"/>
    <x v="8"/>
    <s v="Cipla"/>
    <s v="Yes"/>
    <n v="3"/>
    <n v="296.64"/>
    <n v="5"/>
    <n v="5"/>
    <x v="3"/>
    <x v="1"/>
    <n v="1"/>
    <x v="3258"/>
    <n v="1"/>
    <n v="889.92"/>
    <n v="44.495999999999995"/>
    <n v="845.42399999999998"/>
    <n v="42.2712"/>
    <n v="887.6952"/>
    <n v="1"/>
  </r>
  <r>
    <s v="ORD103260"/>
    <x v="35"/>
    <x v="358"/>
    <s v="Jaipur"/>
    <x v="5"/>
    <n v="302017"/>
    <s v="MED003"/>
    <x v="6"/>
    <x v="4"/>
    <s v="Dr. Reddy's"/>
    <s v="No"/>
    <n v="3"/>
    <n v="28.48"/>
    <n v="10"/>
    <n v="18"/>
    <x v="1"/>
    <x v="3"/>
    <n v="1"/>
    <x v="3259"/>
    <n v="1"/>
    <n v="85.44"/>
    <n v="8.5440000000000005"/>
    <n v="76.896000000000001"/>
    <n v="13.841279999999999"/>
    <n v="90.737279999999998"/>
    <n v="1"/>
  </r>
  <r>
    <s v="ORD103261"/>
    <x v="608"/>
    <x v="514"/>
    <s v="Gurugram"/>
    <x v="11"/>
    <n v="122018"/>
    <s v="MED027"/>
    <x v="12"/>
    <x v="9"/>
    <s v="Mankind"/>
    <s v="No"/>
    <n v="2"/>
    <n v="96.34"/>
    <n v="5"/>
    <n v="5"/>
    <x v="2"/>
    <x v="2"/>
    <n v="1"/>
    <x v="3260"/>
    <n v="1"/>
    <n v="192.68"/>
    <n v="9.6340000000000003"/>
    <n v="183.04599999999999"/>
    <n v="9.1523000000000003"/>
    <n v="192.19829999999999"/>
    <n v="1"/>
  </r>
  <r>
    <s v="ORD103262"/>
    <x v="450"/>
    <x v="2108"/>
    <s v="Bengaluru"/>
    <x v="8"/>
    <n v="560034"/>
    <s v="MED007"/>
    <x v="15"/>
    <x v="10"/>
    <s v="Sanofi"/>
    <s v="Yes"/>
    <n v="2"/>
    <n v="69"/>
    <n v="5"/>
    <n v="12"/>
    <x v="1"/>
    <x v="3"/>
    <n v="1"/>
    <x v="3261"/>
    <n v="1"/>
    <n v="138"/>
    <n v="6.9"/>
    <n v="131.1"/>
    <n v="15.731999999999998"/>
    <n v="146.83199999999999"/>
    <n v="1"/>
  </r>
  <r>
    <s v="ORD103263"/>
    <x v="64"/>
    <x v="2109"/>
    <s v="Delhi"/>
    <x v="0"/>
    <n v="110085"/>
    <s v="MED023"/>
    <x v="8"/>
    <x v="7"/>
    <s v="Lacto Calamine"/>
    <s v="No"/>
    <n v="1"/>
    <n v="289.83999999999997"/>
    <n v="5"/>
    <n v="5"/>
    <x v="4"/>
    <x v="0"/>
    <n v="1"/>
    <x v="3262"/>
    <n v="1"/>
    <n v="289.83999999999997"/>
    <n v="14.491999999999997"/>
    <n v="275.34799999999996"/>
    <n v="13.767399999999999"/>
    <n v="289.11539999999997"/>
    <n v="1"/>
  </r>
  <r>
    <s v="ORD103264"/>
    <x v="84"/>
    <x v="2110"/>
    <s v="Indore"/>
    <x v="2"/>
    <n v="452016"/>
    <s v="MED029"/>
    <x v="10"/>
    <x v="8"/>
    <s v="Sun Pharma"/>
    <s v="Yes"/>
    <n v="1"/>
    <n v="97.52"/>
    <n v="0"/>
    <n v="12"/>
    <x v="1"/>
    <x v="3"/>
    <n v="1"/>
    <x v="3263"/>
    <n v="1"/>
    <n v="97.52"/>
    <n v="0"/>
    <n v="97.52"/>
    <n v="11.702400000000001"/>
    <n v="109.22239999999999"/>
    <n v="0"/>
  </r>
  <r>
    <s v="ORD103264"/>
    <x v="711"/>
    <x v="2092"/>
    <s v="Lucknow"/>
    <x v="9"/>
    <n v="226021"/>
    <s v="MED008"/>
    <x v="7"/>
    <x v="6"/>
    <s v="Zydus"/>
    <s v="Yes"/>
    <n v="1"/>
    <n v="55.06"/>
    <n v="0"/>
    <n v="12"/>
    <x v="1"/>
    <x v="1"/>
    <n v="1"/>
    <x v="3264"/>
    <n v="1"/>
    <n v="55.06"/>
    <n v="0"/>
    <n v="55.06"/>
    <n v="6.6072000000000006"/>
    <n v="61.667200000000001"/>
    <n v="5"/>
  </r>
  <r>
    <s v="ORD103266"/>
    <x v="526"/>
    <x v="2111"/>
    <s v="Chennai"/>
    <x v="7"/>
    <n v="600018"/>
    <s v="MED004"/>
    <x v="5"/>
    <x v="5"/>
    <s v="Sun Pharma"/>
    <s v="Yes"/>
    <n v="3"/>
    <n v="123.86"/>
    <n v="20"/>
    <n v="12"/>
    <x v="3"/>
    <x v="3"/>
    <n v="1"/>
    <x v="3265"/>
    <n v="1"/>
    <n v="371.58"/>
    <n v="74.315999999999988"/>
    <n v="297.26400000000001"/>
    <n v="35.671680000000002"/>
    <n v="332.93567999999999"/>
    <n v="2"/>
  </r>
  <r>
    <s v="ORD103267"/>
    <x v="216"/>
    <x v="2112"/>
    <s v="Mumbai"/>
    <x v="3"/>
    <n v="400069"/>
    <s v="MED010"/>
    <x v="13"/>
    <x v="1"/>
    <s v="Sun Pharma"/>
    <s v="Yes"/>
    <n v="3"/>
    <n v="79.53"/>
    <n v="10"/>
    <n v="5"/>
    <x v="0"/>
    <x v="3"/>
    <n v="1"/>
    <x v="3266"/>
    <n v="1"/>
    <n v="238.59"/>
    <n v="23.859000000000002"/>
    <n v="214.73099999999999"/>
    <n v="10.736549999999999"/>
    <n v="225.46754999999999"/>
    <n v="1"/>
  </r>
  <r>
    <s v="ORD103268"/>
    <x v="363"/>
    <x v="710"/>
    <s v="Delhi"/>
    <x v="0"/>
    <n v="110029"/>
    <s v="MED002"/>
    <x v="22"/>
    <x v="2"/>
    <s v="Micro Labs"/>
    <s v="No"/>
    <n v="1"/>
    <n v="36.46"/>
    <n v="5"/>
    <n v="5"/>
    <x v="4"/>
    <x v="2"/>
    <n v="1"/>
    <x v="3267"/>
    <n v="1"/>
    <n v="36.46"/>
    <n v="1.8230000000000002"/>
    <n v="34.637"/>
    <n v="1.7318500000000001"/>
    <n v="36.368850000000002"/>
    <n v="3"/>
  </r>
  <r>
    <s v="ORD103269"/>
    <x v="704"/>
    <x v="58"/>
    <s v="Pune"/>
    <x v="3"/>
    <n v="411014"/>
    <s v="MED030"/>
    <x v="28"/>
    <x v="8"/>
    <s v="Cipla"/>
    <s v="Yes"/>
    <n v="2"/>
    <n v="265.22000000000003"/>
    <n v="0"/>
    <n v="12"/>
    <x v="2"/>
    <x v="2"/>
    <n v="1"/>
    <x v="3268"/>
    <n v="1"/>
    <n v="530.44000000000005"/>
    <n v="0"/>
    <n v="530.44000000000005"/>
    <n v="63.652800000000006"/>
    <n v="594.09280000000001"/>
    <n v="2"/>
  </r>
  <r>
    <s v="ORD103270"/>
    <x v="634"/>
    <x v="2113"/>
    <s v="Noida"/>
    <x v="9"/>
    <n v="201304"/>
    <s v="MED028"/>
    <x v="3"/>
    <x v="3"/>
    <s v="Abbott"/>
    <s v="No"/>
    <n v="3"/>
    <n v="109.12"/>
    <n v="0"/>
    <n v="12"/>
    <x v="0"/>
    <x v="1"/>
    <n v="1"/>
    <x v="3269"/>
    <n v="1"/>
    <n v="327.36"/>
    <n v="0"/>
    <n v="327.36"/>
    <n v="39.283200000000001"/>
    <n v="366.64320000000004"/>
    <n v="4"/>
  </r>
  <r>
    <s v="ORD103271"/>
    <x v="155"/>
    <x v="105"/>
    <s v="Delhi"/>
    <x v="0"/>
    <n v="110044"/>
    <s v="MED017"/>
    <x v="1"/>
    <x v="1"/>
    <s v="Abbott"/>
    <s v="No"/>
    <n v="1"/>
    <n v="144.94999999999999"/>
    <n v="5"/>
    <n v="5"/>
    <x v="0"/>
    <x v="2"/>
    <n v="1"/>
    <x v="3270"/>
    <n v="1"/>
    <n v="144.94999999999999"/>
    <n v="7.2474999999999996"/>
    <n v="137.70249999999999"/>
    <n v="6.8851249999999995"/>
    <n v="144.58762499999997"/>
    <n v="2"/>
  </r>
  <r>
    <s v="ORD103272"/>
    <x v="178"/>
    <x v="100"/>
    <s v="Jaipur"/>
    <x v="5"/>
    <n v="302033"/>
    <s v="MED011"/>
    <x v="23"/>
    <x v="1"/>
    <s v="Cipla"/>
    <s v="No"/>
    <n v="3"/>
    <n v="22.63"/>
    <n v="10"/>
    <n v="12"/>
    <x v="2"/>
    <x v="1"/>
    <n v="1"/>
    <x v="3271"/>
    <n v="1"/>
    <n v="67.89"/>
    <n v="6.7889999999999997"/>
    <n v="61.100999999999999"/>
    <n v="7.3321199999999997"/>
    <n v="68.433120000000002"/>
    <n v="3"/>
  </r>
  <r>
    <s v="ORD103273"/>
    <x v="625"/>
    <x v="2114"/>
    <s v="Gurugram"/>
    <x v="11"/>
    <n v="122016"/>
    <s v="MED020"/>
    <x v="4"/>
    <x v="4"/>
    <s v="Dr. Reddy's"/>
    <s v="Yes"/>
    <n v="2"/>
    <n v="52"/>
    <n v="0"/>
    <n v="18"/>
    <x v="0"/>
    <x v="2"/>
    <n v="1"/>
    <x v="3272"/>
    <n v="1"/>
    <n v="104"/>
    <n v="0"/>
    <n v="104"/>
    <n v="18.72"/>
    <n v="122.72"/>
    <n v="1"/>
  </r>
  <r>
    <s v="ORD103274"/>
    <x v="213"/>
    <x v="2115"/>
    <s v="Delhi"/>
    <x v="0"/>
    <n v="110001"/>
    <s v="MED012"/>
    <x v="29"/>
    <x v="3"/>
    <s v="Mankind"/>
    <s v="No"/>
    <n v="1"/>
    <n v="130.30000000000001"/>
    <n v="0"/>
    <n v="5"/>
    <x v="0"/>
    <x v="2"/>
    <n v="1"/>
    <x v="3273"/>
    <n v="1"/>
    <n v="130.30000000000001"/>
    <n v="0"/>
    <n v="130.30000000000001"/>
    <n v="6.5149999999999997"/>
    <n v="136.815"/>
    <n v="0"/>
  </r>
  <r>
    <s v="ORD103275"/>
    <x v="258"/>
    <x v="2116"/>
    <s v="Bengaluru"/>
    <x v="8"/>
    <n v="560034"/>
    <s v="MED013"/>
    <x v="16"/>
    <x v="3"/>
    <s v="Himalaya"/>
    <s v="No"/>
    <n v="1"/>
    <n v="142.22"/>
    <n v="10"/>
    <n v="18"/>
    <x v="3"/>
    <x v="1"/>
    <n v="1"/>
    <x v="3274"/>
    <n v="1"/>
    <n v="142.22"/>
    <n v="14.222000000000001"/>
    <n v="127.99799999999999"/>
    <n v="23.039639999999999"/>
    <n v="151.03763999999998"/>
    <n v="1"/>
  </r>
  <r>
    <s v="ORD103276"/>
    <x v="683"/>
    <x v="1017"/>
    <s v="Ahmedabad"/>
    <x v="6"/>
    <n v="380061"/>
    <s v="MED019"/>
    <x v="26"/>
    <x v="8"/>
    <s v="Cipla"/>
    <s v="No"/>
    <n v="1"/>
    <n v="168.84"/>
    <n v="10"/>
    <n v="5"/>
    <x v="5"/>
    <x v="3"/>
    <n v="1"/>
    <x v="3275"/>
    <n v="1"/>
    <n v="168.84"/>
    <n v="16.884"/>
    <n v="151.95600000000002"/>
    <n v="7.5978000000000012"/>
    <n v="159.55380000000002"/>
    <n v="1"/>
  </r>
  <r>
    <s v="ORD103277"/>
    <x v="97"/>
    <x v="2117"/>
    <s v="Jaipur"/>
    <x v="5"/>
    <n v="302033"/>
    <s v="MED018"/>
    <x v="14"/>
    <x v="8"/>
    <s v="Mankind"/>
    <s v="No"/>
    <n v="2"/>
    <n v="117.6"/>
    <n v="5"/>
    <n v="12"/>
    <x v="0"/>
    <x v="0"/>
    <n v="1"/>
    <x v="3276"/>
    <n v="1"/>
    <n v="235.2"/>
    <n v="11.76"/>
    <n v="223.44"/>
    <n v="26.812799999999996"/>
    <n v="250.25279999999998"/>
    <n v="1"/>
  </r>
  <r>
    <s v="ORD103278"/>
    <x v="455"/>
    <x v="1839"/>
    <s v="Hyderabad"/>
    <x v="1"/>
    <n v="500001"/>
    <s v="MED024"/>
    <x v="0"/>
    <x v="0"/>
    <s v="Abbott"/>
    <s v="No"/>
    <n v="4"/>
    <n v="150.9"/>
    <n v="10"/>
    <n v="18"/>
    <x v="5"/>
    <x v="1"/>
    <n v="1"/>
    <x v="3277"/>
    <n v="1"/>
    <n v="603.6"/>
    <n v="60.36"/>
    <n v="543.24"/>
    <n v="97.783199999999994"/>
    <n v="641.02319999999997"/>
    <n v="4"/>
  </r>
  <r>
    <s v="ORD103279"/>
    <x v="507"/>
    <x v="1515"/>
    <s v="Bengaluru"/>
    <x v="8"/>
    <n v="560038"/>
    <s v="MED010"/>
    <x v="13"/>
    <x v="1"/>
    <s v="Sun Pharma"/>
    <s v="Yes"/>
    <n v="1"/>
    <n v="76.08"/>
    <n v="5"/>
    <n v="12"/>
    <x v="2"/>
    <x v="0"/>
    <n v="1"/>
    <x v="3278"/>
    <n v="1"/>
    <n v="76.08"/>
    <n v="3.8039999999999998"/>
    <n v="72.275999999999996"/>
    <n v="8.6731199999999991"/>
    <n v="80.949119999999994"/>
    <n v="1"/>
  </r>
  <r>
    <s v="ORD103280"/>
    <x v="485"/>
    <x v="471"/>
    <s v="Ahmedabad"/>
    <x v="6"/>
    <n v="380061"/>
    <s v="MED021"/>
    <x v="9"/>
    <x v="7"/>
    <s v="Cipla"/>
    <s v="No"/>
    <n v="2"/>
    <n v="89.13"/>
    <n v="10"/>
    <n v="12"/>
    <x v="1"/>
    <x v="0"/>
    <n v="1"/>
    <x v="3279"/>
    <n v="1"/>
    <n v="178.26"/>
    <n v="17.826000000000001"/>
    <n v="160.434"/>
    <n v="19.252079999999999"/>
    <n v="179.68608"/>
    <n v="1"/>
  </r>
  <r>
    <s v="ORD103281"/>
    <x v="277"/>
    <x v="251"/>
    <s v="Chandigarh"/>
    <x v="4"/>
    <n v="160019"/>
    <s v="MED011"/>
    <x v="23"/>
    <x v="1"/>
    <s v="Cipla"/>
    <s v="No"/>
    <n v="2"/>
    <n v="26.61"/>
    <n v="5"/>
    <n v="12"/>
    <x v="4"/>
    <x v="1"/>
    <n v="1"/>
    <x v="3280"/>
    <n v="1"/>
    <n v="53.22"/>
    <n v="2.661"/>
    <n v="50.558999999999997"/>
    <n v="6.0670799999999998"/>
    <n v="56.626079999999995"/>
    <n v="5"/>
  </r>
  <r>
    <s v="ORD103282"/>
    <x v="550"/>
    <x v="2103"/>
    <s v="Chandigarh"/>
    <x v="4"/>
    <n v="160017"/>
    <s v="MED003"/>
    <x v="6"/>
    <x v="4"/>
    <s v="Dr. Reddy's"/>
    <s v="No"/>
    <n v="1"/>
    <n v="31.82"/>
    <n v="5"/>
    <n v="12"/>
    <x v="5"/>
    <x v="2"/>
    <n v="1"/>
    <x v="3281"/>
    <n v="1"/>
    <n v="31.82"/>
    <n v="1.591"/>
    <n v="30.228999999999999"/>
    <n v="3.6274799999999998"/>
    <n v="33.856479999999998"/>
    <n v="2"/>
  </r>
  <r>
    <s v="ORD103283"/>
    <x v="201"/>
    <x v="40"/>
    <s v="Gurugram"/>
    <x v="11"/>
    <n v="122001"/>
    <s v="MED014"/>
    <x v="19"/>
    <x v="3"/>
    <s v="Abbott"/>
    <s v="No"/>
    <n v="1"/>
    <n v="153.19"/>
    <n v="0"/>
    <n v="5"/>
    <x v="2"/>
    <x v="0"/>
    <n v="1"/>
    <x v="3282"/>
    <n v="1"/>
    <n v="153.19"/>
    <n v="0"/>
    <n v="153.19"/>
    <n v="7.6595000000000004"/>
    <n v="160.84950000000001"/>
    <n v="1"/>
  </r>
  <r>
    <s v="ORD103284"/>
    <x v="87"/>
    <x v="2118"/>
    <s v="Delhi"/>
    <x v="0"/>
    <n v="110044"/>
    <s v="MED028"/>
    <x v="3"/>
    <x v="3"/>
    <s v="Abbott"/>
    <s v="No"/>
    <n v="2"/>
    <n v="113.59"/>
    <n v="5"/>
    <n v="12"/>
    <x v="1"/>
    <x v="0"/>
    <n v="1"/>
    <x v="3283"/>
    <n v="1"/>
    <n v="227.18"/>
    <n v="11.359000000000002"/>
    <n v="215.821"/>
    <n v="25.898519999999998"/>
    <n v="241.71951999999999"/>
    <n v="1"/>
  </r>
  <r>
    <s v="ORD103285"/>
    <x v="212"/>
    <x v="197"/>
    <s v="Surat"/>
    <x v="6"/>
    <n v="395003"/>
    <s v="MED004"/>
    <x v="5"/>
    <x v="5"/>
    <s v="Sun Pharma"/>
    <s v="Yes"/>
    <n v="2"/>
    <n v="112.77"/>
    <n v="10"/>
    <n v="12"/>
    <x v="2"/>
    <x v="1"/>
    <n v="1"/>
    <x v="3284"/>
    <n v="1"/>
    <n v="225.54"/>
    <n v="22.554000000000002"/>
    <n v="202.98599999999999"/>
    <n v="24.358319999999999"/>
    <n v="227.34431999999998"/>
    <n v="5"/>
  </r>
  <r>
    <s v="ORD103286"/>
    <x v="571"/>
    <x v="2119"/>
    <s v="Bengaluru"/>
    <x v="8"/>
    <n v="560100"/>
    <s v="MED006"/>
    <x v="18"/>
    <x v="10"/>
    <s v="USV"/>
    <s v="Yes"/>
    <n v="4"/>
    <n v="42.35"/>
    <n v="0"/>
    <n v="12"/>
    <x v="4"/>
    <x v="1"/>
    <n v="1"/>
    <x v="3285"/>
    <n v="1"/>
    <n v="169.4"/>
    <n v="0"/>
    <n v="169.4"/>
    <n v="20.328000000000003"/>
    <n v="189.72800000000001"/>
    <n v="2"/>
  </r>
  <r>
    <s v="ORD103287"/>
    <x v="717"/>
    <x v="2120"/>
    <s v="Mumbai"/>
    <x v="3"/>
    <n v="400069"/>
    <s v="MED007"/>
    <x v="15"/>
    <x v="10"/>
    <s v="Sanofi"/>
    <s v="Yes"/>
    <n v="2"/>
    <n v="75.959999999999994"/>
    <n v="5"/>
    <n v="12"/>
    <x v="1"/>
    <x v="1"/>
    <n v="1"/>
    <x v="3286"/>
    <n v="1"/>
    <n v="151.91999999999999"/>
    <n v="7.5959999999999992"/>
    <n v="144.32399999999998"/>
    <n v="17.31888"/>
    <n v="161.64287999999999"/>
    <n v="2"/>
  </r>
  <r>
    <s v="ORD103287"/>
    <x v="84"/>
    <x v="2121"/>
    <s v="Pune"/>
    <x v="3"/>
    <n v="411045"/>
    <s v="MED011"/>
    <x v="23"/>
    <x v="1"/>
    <s v="Cipla"/>
    <s v="No"/>
    <n v="2"/>
    <n v="26.63"/>
    <n v="15"/>
    <n v="5"/>
    <x v="3"/>
    <x v="0"/>
    <n v="1"/>
    <x v="3287"/>
    <n v="1"/>
    <n v="53.26"/>
    <n v="7.9889999999999999"/>
    <n v="45.271000000000001"/>
    <n v="2.2635500000000004"/>
    <n v="47.534550000000003"/>
    <n v="0"/>
  </r>
  <r>
    <s v="ORD103289"/>
    <x v="194"/>
    <x v="2122"/>
    <s v="Pune"/>
    <x v="3"/>
    <n v="411001"/>
    <s v="MED027"/>
    <x v="12"/>
    <x v="9"/>
    <s v="Mankind"/>
    <s v="No"/>
    <n v="3"/>
    <n v="96.49"/>
    <n v="5"/>
    <n v="5"/>
    <x v="4"/>
    <x v="2"/>
    <n v="1"/>
    <x v="3288"/>
    <n v="1"/>
    <n v="289.46999999999997"/>
    <n v="14.4735"/>
    <n v="274.99649999999997"/>
    <n v="13.749824999999998"/>
    <n v="288.74632499999996"/>
    <n v="1"/>
  </r>
  <r>
    <s v="ORD103289"/>
    <x v="592"/>
    <x v="300"/>
    <s v="Chandigarh"/>
    <x v="4"/>
    <n v="160019"/>
    <s v="MED024"/>
    <x v="0"/>
    <x v="0"/>
    <s v="Abbott"/>
    <s v="No"/>
    <n v="2"/>
    <n v="134.27000000000001"/>
    <n v="10"/>
    <n v="12"/>
    <x v="2"/>
    <x v="0"/>
    <n v="1"/>
    <x v="3289"/>
    <n v="1"/>
    <n v="268.54000000000002"/>
    <n v="26.853999999999999"/>
    <n v="241.68600000000004"/>
    <n v="29.002320000000005"/>
    <n v="270.68832000000003"/>
    <n v="1"/>
  </r>
  <r>
    <s v="ORD103291"/>
    <x v="296"/>
    <x v="2123"/>
    <s v="Delhi"/>
    <x v="0"/>
    <n v="110029"/>
    <s v="MED012"/>
    <x v="29"/>
    <x v="3"/>
    <s v="Mankind"/>
    <s v="No"/>
    <n v="1"/>
    <n v="113.87"/>
    <n v="5"/>
    <n v="5"/>
    <x v="4"/>
    <x v="1"/>
    <n v="1"/>
    <x v="3290"/>
    <n v="1"/>
    <n v="113.87"/>
    <n v="5.6935000000000002"/>
    <n v="108.1765"/>
    <n v="5.4088250000000002"/>
    <n v="113.58532500000001"/>
    <n v="1"/>
  </r>
  <r>
    <s v="ORD103291"/>
    <x v="137"/>
    <x v="1386"/>
    <s v="Mumbai"/>
    <x v="3"/>
    <n v="400069"/>
    <s v="MED022"/>
    <x v="25"/>
    <x v="7"/>
    <s v="Himalaya"/>
    <s v="No"/>
    <n v="2"/>
    <n v="174.94"/>
    <n v="5"/>
    <n v="5"/>
    <x v="2"/>
    <x v="1"/>
    <n v="1"/>
    <x v="3291"/>
    <n v="1"/>
    <n v="349.88"/>
    <n v="17.494"/>
    <n v="332.38599999999997"/>
    <n v="16.619299999999999"/>
    <n v="349.00529999999998"/>
    <n v="2"/>
  </r>
  <r>
    <s v="ORD103293"/>
    <x v="509"/>
    <x v="968"/>
    <s v="Lucknow"/>
    <x v="9"/>
    <n v="226001"/>
    <s v="MED003"/>
    <x v="6"/>
    <x v="4"/>
    <s v="Dr. Reddy's"/>
    <s v="No"/>
    <n v="2"/>
    <n v="28.63"/>
    <n v="10"/>
    <n v="18"/>
    <x v="4"/>
    <x v="0"/>
    <n v="1"/>
    <x v="3292"/>
    <n v="1"/>
    <n v="57.26"/>
    <n v="5.726"/>
    <n v="51.533999999999999"/>
    <n v="9.2761199999999988"/>
    <n v="60.810119999999998"/>
    <n v="3"/>
  </r>
  <r>
    <s v="ORD103294"/>
    <x v="127"/>
    <x v="1948"/>
    <s v="Hyderabad"/>
    <x v="1"/>
    <n v="500081"/>
    <s v="MED011"/>
    <x v="23"/>
    <x v="1"/>
    <s v="Cipla"/>
    <s v="No"/>
    <n v="4"/>
    <n v="25.69"/>
    <n v="0"/>
    <n v="5"/>
    <x v="2"/>
    <x v="1"/>
    <n v="1"/>
    <x v="3293"/>
    <n v="1"/>
    <n v="102.76"/>
    <n v="0"/>
    <n v="102.76"/>
    <n v="5.1380000000000008"/>
    <n v="107.89800000000001"/>
    <n v="3"/>
  </r>
  <r>
    <s v="ORD103295"/>
    <x v="149"/>
    <x v="2124"/>
    <s v="Jaipur"/>
    <x v="5"/>
    <n v="302017"/>
    <s v="MED028"/>
    <x v="3"/>
    <x v="3"/>
    <s v="Abbott"/>
    <s v="No"/>
    <n v="4"/>
    <n v="123.5"/>
    <n v="5"/>
    <n v="5"/>
    <x v="1"/>
    <x v="1"/>
    <n v="1"/>
    <x v="3294"/>
    <n v="1"/>
    <n v="494"/>
    <n v="24.7"/>
    <n v="469.3"/>
    <n v="23.465"/>
    <n v="492.76499999999999"/>
    <n v="1"/>
  </r>
  <r>
    <s v="ORD103296"/>
    <x v="480"/>
    <x v="106"/>
    <s v="Hyderabad"/>
    <x v="1"/>
    <n v="500090"/>
    <s v="MED018"/>
    <x v="14"/>
    <x v="8"/>
    <s v="Mankind"/>
    <s v="No"/>
    <n v="1"/>
    <n v="113.69"/>
    <n v="15"/>
    <n v="18"/>
    <x v="5"/>
    <x v="1"/>
    <n v="1"/>
    <x v="3295"/>
    <n v="1"/>
    <n v="113.69"/>
    <n v="17.0535"/>
    <n v="96.636499999999998"/>
    <n v="17.394569999999998"/>
    <n v="114.03107"/>
    <n v="5"/>
  </r>
  <r>
    <s v="ORD103297"/>
    <x v="148"/>
    <x v="2125"/>
    <s v="Delhi"/>
    <x v="0"/>
    <n v="110044"/>
    <s v="MED012"/>
    <x v="29"/>
    <x v="3"/>
    <s v="Mankind"/>
    <s v="No"/>
    <n v="1"/>
    <n v="125.14"/>
    <n v="5"/>
    <n v="5"/>
    <x v="3"/>
    <x v="1"/>
    <n v="1"/>
    <x v="3296"/>
    <n v="1"/>
    <n v="125.14"/>
    <n v="6.2570000000000006"/>
    <n v="118.883"/>
    <n v="5.9441499999999996"/>
    <n v="124.82714999999999"/>
    <n v="2"/>
  </r>
  <r>
    <s v="ORD103298"/>
    <x v="333"/>
    <x v="2126"/>
    <s v="Lucknow"/>
    <x v="9"/>
    <n v="226010"/>
    <s v="MED020"/>
    <x v="4"/>
    <x v="4"/>
    <s v="Dr. Reddy's"/>
    <s v="Yes"/>
    <n v="1"/>
    <n v="60.98"/>
    <n v="5"/>
    <n v="18"/>
    <x v="4"/>
    <x v="0"/>
    <n v="1"/>
    <x v="3297"/>
    <n v="1"/>
    <n v="60.98"/>
    <n v="3.0489999999999999"/>
    <n v="57.930999999999997"/>
    <n v="10.427580000000001"/>
    <n v="68.358580000000003"/>
    <n v="2"/>
  </r>
  <r>
    <s v="ORD103298"/>
    <x v="388"/>
    <x v="1260"/>
    <s v="Chennai"/>
    <x v="7"/>
    <n v="600040"/>
    <s v="MED007"/>
    <x v="15"/>
    <x v="10"/>
    <s v="Sanofi"/>
    <s v="Yes"/>
    <n v="1"/>
    <n v="85.85"/>
    <n v="10"/>
    <n v="5"/>
    <x v="0"/>
    <x v="3"/>
    <n v="1"/>
    <x v="3298"/>
    <n v="1"/>
    <n v="85.85"/>
    <n v="8.5850000000000009"/>
    <n v="77.264999999999986"/>
    <n v="3.8632499999999994"/>
    <n v="81.12824999999998"/>
    <n v="3"/>
  </r>
  <r>
    <s v="ORD103300"/>
    <x v="661"/>
    <x v="775"/>
    <s v="Hyderabad"/>
    <x v="1"/>
    <n v="500001"/>
    <s v="MED002"/>
    <x v="22"/>
    <x v="2"/>
    <s v="Micro Labs"/>
    <s v="No"/>
    <n v="2"/>
    <n v="28.25"/>
    <n v="10"/>
    <n v="5"/>
    <x v="1"/>
    <x v="3"/>
    <n v="1"/>
    <x v="3299"/>
    <n v="1"/>
    <n v="56.5"/>
    <n v="5.65"/>
    <n v="50.85"/>
    <n v="2.5425"/>
    <n v="53.392499999999998"/>
    <n v="2"/>
  </r>
  <r>
    <s v="ORD103301"/>
    <x v="150"/>
    <x v="1267"/>
    <s v="Ahmedabad"/>
    <x v="6"/>
    <n v="380001"/>
    <s v="MED004"/>
    <x v="5"/>
    <x v="5"/>
    <s v="Sun Pharma"/>
    <s v="Yes"/>
    <n v="1"/>
    <n v="110.08"/>
    <n v="15"/>
    <n v="5"/>
    <x v="4"/>
    <x v="1"/>
    <n v="1"/>
    <x v="3300"/>
    <n v="1"/>
    <n v="110.08"/>
    <n v="16.512"/>
    <n v="93.567999999999998"/>
    <n v="4.6783999999999999"/>
    <n v="98.246399999999994"/>
    <n v="1"/>
  </r>
  <r>
    <s v="ORD103301"/>
    <x v="67"/>
    <x v="2127"/>
    <s v="Chennai"/>
    <x v="7"/>
    <n v="600096"/>
    <s v="MED008"/>
    <x v="7"/>
    <x v="6"/>
    <s v="Zydus"/>
    <s v="Yes"/>
    <n v="3"/>
    <n v="57.57"/>
    <n v="5"/>
    <n v="5"/>
    <x v="0"/>
    <x v="1"/>
    <n v="1"/>
    <x v="3301"/>
    <n v="1"/>
    <n v="172.71"/>
    <n v="8.6355000000000004"/>
    <n v="164.0745"/>
    <n v="8.2037249999999986"/>
    <n v="172.27822499999999"/>
    <n v="1"/>
  </r>
  <r>
    <s v="ORD103303"/>
    <x v="241"/>
    <x v="1094"/>
    <s v="Surat"/>
    <x v="6"/>
    <n v="395007"/>
    <s v="MED014"/>
    <x v="19"/>
    <x v="3"/>
    <s v="Abbott"/>
    <s v="No"/>
    <n v="5"/>
    <n v="140.9"/>
    <n v="0"/>
    <n v="5"/>
    <x v="1"/>
    <x v="2"/>
    <n v="1"/>
    <x v="3302"/>
    <n v="1"/>
    <n v="704.5"/>
    <n v="0"/>
    <n v="704.5"/>
    <n v="35.225000000000001"/>
    <n v="739.72500000000002"/>
    <n v="1"/>
  </r>
  <r>
    <s v="ORD103304"/>
    <x v="244"/>
    <x v="835"/>
    <s v="Ahmedabad"/>
    <x v="6"/>
    <n v="380001"/>
    <s v="MED005"/>
    <x v="11"/>
    <x v="5"/>
    <s v="Cipla"/>
    <s v="Yes"/>
    <n v="4"/>
    <n v="100.9"/>
    <n v="5"/>
    <n v="12"/>
    <x v="2"/>
    <x v="3"/>
    <n v="1"/>
    <x v="3303"/>
    <n v="1"/>
    <n v="403.6"/>
    <n v="20.18"/>
    <n v="383.42"/>
    <n v="46.010399999999997"/>
    <n v="429.43040000000002"/>
    <n v="2"/>
  </r>
  <r>
    <s v="ORD103305"/>
    <x v="388"/>
    <x v="2128"/>
    <s v="Delhi"/>
    <x v="0"/>
    <n v="110044"/>
    <s v="MED029"/>
    <x v="10"/>
    <x v="8"/>
    <s v="Sun Pharma"/>
    <s v="Yes"/>
    <n v="5"/>
    <n v="110.14"/>
    <n v="10"/>
    <n v="18"/>
    <x v="5"/>
    <x v="3"/>
    <n v="1"/>
    <x v="3304"/>
    <n v="1"/>
    <n v="550.70000000000005"/>
    <n v="55.07"/>
    <n v="495.63000000000005"/>
    <n v="89.213400000000007"/>
    <n v="584.84340000000009"/>
    <n v="2"/>
  </r>
  <r>
    <s v="ORD103305"/>
    <x v="318"/>
    <x v="2129"/>
    <s v="Pune"/>
    <x v="3"/>
    <n v="411057"/>
    <s v="MED015"/>
    <x v="24"/>
    <x v="11"/>
    <s v="Abbott"/>
    <s v="No"/>
    <n v="5"/>
    <n v="52.25"/>
    <n v="20"/>
    <n v="5"/>
    <x v="0"/>
    <x v="0"/>
    <n v="1"/>
    <x v="3305"/>
    <n v="1"/>
    <n v="261.25"/>
    <n v="52.25"/>
    <n v="209"/>
    <n v="10.45"/>
    <n v="219.45"/>
    <n v="1"/>
  </r>
  <r>
    <s v="ORD103307"/>
    <x v="498"/>
    <x v="1384"/>
    <s v="Hyderabad"/>
    <x v="1"/>
    <n v="500090"/>
    <s v="MED026"/>
    <x v="20"/>
    <x v="9"/>
    <s v="Cipla"/>
    <s v="No"/>
    <n v="1"/>
    <n v="179.56"/>
    <n v="10"/>
    <n v="5"/>
    <x v="2"/>
    <x v="1"/>
    <n v="1"/>
    <x v="3306"/>
    <n v="1"/>
    <n v="179.56"/>
    <n v="17.956"/>
    <n v="161.60400000000001"/>
    <n v="8.0802000000000014"/>
    <n v="169.6842"/>
    <n v="4"/>
  </r>
  <r>
    <s v="ORD103307"/>
    <x v="421"/>
    <x v="2130"/>
    <s v="Jaipur"/>
    <x v="5"/>
    <n v="302019"/>
    <s v="MED010"/>
    <x v="13"/>
    <x v="1"/>
    <s v="Sun Pharma"/>
    <s v="Yes"/>
    <n v="3"/>
    <n v="74.849999999999994"/>
    <n v="15"/>
    <n v="12"/>
    <x v="1"/>
    <x v="1"/>
    <n v="1"/>
    <x v="3307"/>
    <n v="1"/>
    <n v="224.54999999999998"/>
    <n v="33.682499999999997"/>
    <n v="190.86749999999998"/>
    <n v="22.9041"/>
    <n v="213.77159999999998"/>
    <n v="2"/>
  </r>
  <r>
    <s v="ORD103309"/>
    <x v="618"/>
    <x v="2131"/>
    <s v="Hyderabad"/>
    <x v="1"/>
    <n v="500081"/>
    <s v="MED005"/>
    <x v="11"/>
    <x v="5"/>
    <s v="Cipla"/>
    <s v="Yes"/>
    <n v="3"/>
    <n v="101.72"/>
    <n v="0"/>
    <n v="5"/>
    <x v="2"/>
    <x v="0"/>
    <n v="1"/>
    <x v="3308"/>
    <n v="1"/>
    <n v="305.15999999999997"/>
    <n v="0"/>
    <n v="305.15999999999997"/>
    <n v="15.257999999999997"/>
    <n v="320.41799999999995"/>
    <n v="2"/>
  </r>
  <r>
    <s v="ORD103310"/>
    <x v="193"/>
    <x v="762"/>
    <s v="Jaipur"/>
    <x v="5"/>
    <n v="302033"/>
    <s v="MED026"/>
    <x v="20"/>
    <x v="9"/>
    <s v="Cipla"/>
    <s v="No"/>
    <n v="1"/>
    <n v="214.85"/>
    <n v="5"/>
    <n v="5"/>
    <x v="0"/>
    <x v="1"/>
    <n v="1"/>
    <x v="3309"/>
    <n v="1"/>
    <n v="214.85"/>
    <n v="10.7425"/>
    <n v="204.10749999999999"/>
    <n v="10.205374999999998"/>
    <n v="214.31287499999999"/>
    <n v="4"/>
  </r>
  <r>
    <s v="ORD103311"/>
    <x v="68"/>
    <x v="2132"/>
    <s v="Indore"/>
    <x v="2"/>
    <n v="452020"/>
    <s v="MED025"/>
    <x v="27"/>
    <x v="0"/>
    <s v="Blue Cross"/>
    <s v="Yes"/>
    <n v="2"/>
    <n v="58.34"/>
    <n v="10"/>
    <n v="12"/>
    <x v="0"/>
    <x v="2"/>
    <n v="1"/>
    <x v="3310"/>
    <n v="1"/>
    <n v="116.68"/>
    <n v="11.668000000000001"/>
    <n v="105.012"/>
    <n v="12.60144"/>
    <n v="117.61344"/>
    <n v="1"/>
  </r>
  <r>
    <s v="ORD103311"/>
    <x v="519"/>
    <x v="1413"/>
    <s v="Hyderabad"/>
    <x v="1"/>
    <n v="500032"/>
    <s v="MED010"/>
    <x v="13"/>
    <x v="1"/>
    <s v="Sun Pharma"/>
    <s v="Yes"/>
    <n v="1"/>
    <n v="68.5"/>
    <n v="0"/>
    <n v="12"/>
    <x v="2"/>
    <x v="1"/>
    <n v="1"/>
    <x v="3311"/>
    <n v="1"/>
    <n v="68.5"/>
    <n v="0"/>
    <n v="68.5"/>
    <n v="8.2200000000000006"/>
    <n v="76.72"/>
    <n v="3"/>
  </r>
  <r>
    <s v="ORD103313"/>
    <x v="450"/>
    <x v="669"/>
    <s v="Pune"/>
    <x v="3"/>
    <n v="411057"/>
    <s v="MED023"/>
    <x v="8"/>
    <x v="7"/>
    <s v="Lacto Calamine"/>
    <s v="No"/>
    <n v="1"/>
    <n v="300.7"/>
    <n v="15"/>
    <n v="5"/>
    <x v="5"/>
    <x v="1"/>
    <n v="1"/>
    <x v="3312"/>
    <n v="1"/>
    <n v="300.7"/>
    <n v="45.104999999999997"/>
    <n v="255.595"/>
    <n v="12.77975"/>
    <n v="268.37475000000001"/>
    <n v="3"/>
  </r>
  <r>
    <s v="ORD103313"/>
    <x v="329"/>
    <x v="1711"/>
    <s v="Ahmedabad"/>
    <x v="6"/>
    <n v="380001"/>
    <s v="MED030"/>
    <x v="28"/>
    <x v="8"/>
    <s v="Cipla"/>
    <s v="Yes"/>
    <n v="2"/>
    <n v="300.02999999999997"/>
    <n v="0"/>
    <n v="12"/>
    <x v="3"/>
    <x v="1"/>
    <n v="1"/>
    <x v="3313"/>
    <n v="1"/>
    <n v="600.05999999999995"/>
    <n v="0"/>
    <n v="600.05999999999995"/>
    <n v="72.007199999999997"/>
    <n v="672.06719999999996"/>
    <n v="2"/>
  </r>
  <r>
    <s v="ORD103315"/>
    <x v="636"/>
    <x v="1811"/>
    <s v="Bengaluru"/>
    <x v="8"/>
    <n v="560034"/>
    <s v="MED011"/>
    <x v="23"/>
    <x v="1"/>
    <s v="Cipla"/>
    <s v="No"/>
    <n v="2"/>
    <n v="27.9"/>
    <n v="0"/>
    <n v="18"/>
    <x v="2"/>
    <x v="3"/>
    <n v="1"/>
    <x v="3314"/>
    <n v="1"/>
    <n v="55.8"/>
    <n v="0"/>
    <n v="55.8"/>
    <n v="10.044"/>
    <n v="65.843999999999994"/>
    <n v="4"/>
  </r>
  <r>
    <s v="ORD103315"/>
    <x v="152"/>
    <x v="605"/>
    <s v="Indore"/>
    <x v="2"/>
    <n v="452018"/>
    <s v="MED018"/>
    <x v="14"/>
    <x v="8"/>
    <s v="Mankind"/>
    <s v="No"/>
    <n v="1"/>
    <n v="117.63"/>
    <n v="5"/>
    <n v="12"/>
    <x v="4"/>
    <x v="1"/>
    <n v="1"/>
    <x v="3315"/>
    <n v="1"/>
    <n v="117.63"/>
    <n v="5.8815"/>
    <n v="111.74849999999999"/>
    <n v="13.40982"/>
    <n v="125.15831999999999"/>
    <n v="2"/>
  </r>
  <r>
    <s v="ORD103317"/>
    <x v="349"/>
    <x v="2109"/>
    <s v="Noida"/>
    <x v="9"/>
    <n v="201301"/>
    <s v="MED008"/>
    <x v="7"/>
    <x v="6"/>
    <s v="Zydus"/>
    <s v="Yes"/>
    <n v="5"/>
    <n v="67.52"/>
    <n v="0"/>
    <n v="18"/>
    <x v="0"/>
    <x v="2"/>
    <n v="1"/>
    <x v="3316"/>
    <n v="1"/>
    <n v="337.59999999999997"/>
    <n v="0"/>
    <n v="337.59999999999997"/>
    <n v="60.767999999999994"/>
    <n v="398.36799999999994"/>
    <n v="1"/>
  </r>
  <r>
    <s v="ORD103318"/>
    <x v="115"/>
    <x v="2133"/>
    <s v="Gurugram"/>
    <x v="11"/>
    <n v="122001"/>
    <s v="MED013"/>
    <x v="16"/>
    <x v="3"/>
    <s v="Himalaya"/>
    <s v="No"/>
    <n v="2"/>
    <n v="164.48"/>
    <n v="0"/>
    <n v="18"/>
    <x v="1"/>
    <x v="1"/>
    <n v="1"/>
    <x v="3317"/>
    <n v="1"/>
    <n v="328.96"/>
    <n v="0"/>
    <n v="328.96"/>
    <n v="59.212799999999994"/>
    <n v="388.1728"/>
    <n v="1"/>
  </r>
  <r>
    <s v="ORD103319"/>
    <x v="568"/>
    <x v="2134"/>
    <s v="Chandigarh"/>
    <x v="4"/>
    <n v="160019"/>
    <s v="MED016"/>
    <x v="17"/>
    <x v="11"/>
    <s v="Emcure"/>
    <s v="No"/>
    <n v="1"/>
    <n v="109.47"/>
    <n v="10"/>
    <n v="18"/>
    <x v="0"/>
    <x v="0"/>
    <n v="1"/>
    <x v="3318"/>
    <n v="1"/>
    <n v="109.47"/>
    <n v="10.947000000000001"/>
    <n v="98.522999999999996"/>
    <n v="17.73414"/>
    <n v="116.25713999999999"/>
    <n v="0"/>
  </r>
  <r>
    <s v="ORD103320"/>
    <x v="309"/>
    <x v="1899"/>
    <s v="Surat"/>
    <x v="6"/>
    <n v="395003"/>
    <s v="MED028"/>
    <x v="3"/>
    <x v="3"/>
    <s v="Abbott"/>
    <s v="No"/>
    <n v="1"/>
    <n v="101.23"/>
    <n v="10"/>
    <n v="12"/>
    <x v="4"/>
    <x v="3"/>
    <n v="1"/>
    <x v="3319"/>
    <n v="1"/>
    <n v="101.23"/>
    <n v="10.123000000000001"/>
    <n v="91.106999999999999"/>
    <n v="10.932840000000001"/>
    <n v="102.03984"/>
    <n v="2"/>
  </r>
  <r>
    <s v="ORD103320"/>
    <x v="160"/>
    <x v="2135"/>
    <s v="Kolkata"/>
    <x v="10"/>
    <n v="700091"/>
    <s v="MED028"/>
    <x v="3"/>
    <x v="3"/>
    <s v="Abbott"/>
    <s v="No"/>
    <n v="1"/>
    <n v="113.92"/>
    <n v="5"/>
    <n v="5"/>
    <x v="5"/>
    <x v="2"/>
    <n v="1"/>
    <x v="3320"/>
    <n v="1"/>
    <n v="113.92"/>
    <n v="5.6960000000000006"/>
    <n v="108.224"/>
    <n v="5.4112"/>
    <n v="113.6352"/>
    <n v="1"/>
  </r>
  <r>
    <s v="ORD103322"/>
    <x v="670"/>
    <x v="2136"/>
    <s v="Bengaluru"/>
    <x v="8"/>
    <n v="560034"/>
    <s v="MED015"/>
    <x v="24"/>
    <x v="11"/>
    <s v="Abbott"/>
    <s v="No"/>
    <n v="1"/>
    <n v="50.81"/>
    <n v="0"/>
    <n v="5"/>
    <x v="3"/>
    <x v="0"/>
    <n v="1"/>
    <x v="3321"/>
    <n v="1"/>
    <n v="50.81"/>
    <n v="0"/>
    <n v="50.81"/>
    <n v="2.5405000000000002"/>
    <n v="53.350500000000004"/>
    <n v="0"/>
  </r>
  <r>
    <s v="ORD103323"/>
    <x v="612"/>
    <x v="2137"/>
    <s v="Jaipur"/>
    <x v="5"/>
    <n v="302033"/>
    <s v="MED014"/>
    <x v="19"/>
    <x v="3"/>
    <s v="Abbott"/>
    <s v="No"/>
    <n v="2"/>
    <n v="161.47"/>
    <n v="10"/>
    <n v="5"/>
    <x v="2"/>
    <x v="0"/>
    <n v="1"/>
    <x v="3322"/>
    <n v="1"/>
    <n v="322.94"/>
    <n v="32.294000000000004"/>
    <n v="290.64600000000002"/>
    <n v="14.532299999999999"/>
    <n v="305.17830000000004"/>
    <n v="0"/>
  </r>
  <r>
    <s v="ORD103324"/>
    <x v="462"/>
    <x v="101"/>
    <s v="Mumbai"/>
    <x v="3"/>
    <n v="400076"/>
    <s v="MED019"/>
    <x v="26"/>
    <x v="8"/>
    <s v="Cipla"/>
    <s v="No"/>
    <n v="1"/>
    <n v="155.16"/>
    <n v="10"/>
    <n v="5"/>
    <x v="0"/>
    <x v="1"/>
    <n v="1"/>
    <x v="3323"/>
    <n v="1"/>
    <n v="155.16"/>
    <n v="15.515999999999998"/>
    <n v="139.64400000000001"/>
    <n v="6.9822000000000006"/>
    <n v="146.62620000000001"/>
    <n v="5"/>
  </r>
  <r>
    <s v="ORD103325"/>
    <x v="346"/>
    <x v="2138"/>
    <s v="Noida"/>
    <x v="9"/>
    <n v="201307"/>
    <s v="MED013"/>
    <x v="16"/>
    <x v="3"/>
    <s v="Himalaya"/>
    <s v="No"/>
    <n v="2"/>
    <n v="163.58000000000001"/>
    <n v="5"/>
    <n v="18"/>
    <x v="1"/>
    <x v="3"/>
    <n v="1"/>
    <x v="3324"/>
    <n v="1"/>
    <n v="327.16000000000003"/>
    <n v="16.358000000000001"/>
    <n v="310.80200000000002"/>
    <n v="55.944360000000003"/>
    <n v="366.74636000000004"/>
    <n v="2"/>
  </r>
  <r>
    <s v="ORD103326"/>
    <x v="518"/>
    <x v="251"/>
    <s v="Delhi"/>
    <x v="0"/>
    <n v="110085"/>
    <s v="MED003"/>
    <x v="6"/>
    <x v="4"/>
    <s v="Dr. Reddy's"/>
    <s v="No"/>
    <n v="1"/>
    <n v="29.09"/>
    <n v="0"/>
    <n v="12"/>
    <x v="2"/>
    <x v="1"/>
    <n v="1"/>
    <x v="3325"/>
    <n v="1"/>
    <n v="29.09"/>
    <n v="0"/>
    <n v="29.09"/>
    <n v="3.4907999999999997"/>
    <n v="32.580799999999996"/>
    <n v="5"/>
  </r>
  <r>
    <s v="ORD103326"/>
    <x v="49"/>
    <x v="1199"/>
    <s v="Chandigarh"/>
    <x v="4"/>
    <n v="160001"/>
    <s v="MED021"/>
    <x v="9"/>
    <x v="7"/>
    <s v="Cipla"/>
    <s v="No"/>
    <n v="3"/>
    <n v="85.44"/>
    <n v="5"/>
    <n v="12"/>
    <x v="1"/>
    <x v="3"/>
    <n v="1"/>
    <x v="3326"/>
    <n v="1"/>
    <n v="256.32"/>
    <n v="12.815999999999999"/>
    <n v="243.50399999999999"/>
    <n v="29.220479999999998"/>
    <n v="272.72447999999997"/>
    <n v="2"/>
  </r>
  <r>
    <s v="ORD103328"/>
    <x v="499"/>
    <x v="2094"/>
    <s v="Pune"/>
    <x v="3"/>
    <n v="411014"/>
    <s v="MED013"/>
    <x v="16"/>
    <x v="3"/>
    <s v="Himalaya"/>
    <s v="No"/>
    <n v="2"/>
    <n v="165.12"/>
    <n v="0"/>
    <n v="12"/>
    <x v="2"/>
    <x v="1"/>
    <n v="1"/>
    <x v="3327"/>
    <n v="1"/>
    <n v="330.24"/>
    <n v="0"/>
    <n v="330.24"/>
    <n v="39.628799999999998"/>
    <n v="369.86880000000002"/>
    <n v="4"/>
  </r>
  <r>
    <s v="ORD103329"/>
    <x v="251"/>
    <x v="2139"/>
    <s v="Pune"/>
    <x v="3"/>
    <n v="411045"/>
    <s v="MED013"/>
    <x v="16"/>
    <x v="3"/>
    <s v="Himalaya"/>
    <s v="No"/>
    <n v="1"/>
    <n v="180.87"/>
    <n v="10"/>
    <n v="18"/>
    <x v="4"/>
    <x v="1"/>
    <n v="1"/>
    <x v="3328"/>
    <n v="1"/>
    <n v="180.87"/>
    <n v="18.087"/>
    <n v="162.78300000000002"/>
    <n v="29.300940000000001"/>
    <n v="192.08394000000001"/>
    <n v="2"/>
  </r>
  <r>
    <s v="ORD103330"/>
    <x v="287"/>
    <x v="2140"/>
    <s v="Pune"/>
    <x v="3"/>
    <n v="411057"/>
    <s v="MED004"/>
    <x v="5"/>
    <x v="5"/>
    <s v="Sun Pharma"/>
    <s v="Yes"/>
    <n v="2"/>
    <n v="118.99"/>
    <n v="15"/>
    <n v="18"/>
    <x v="1"/>
    <x v="3"/>
    <n v="1"/>
    <x v="3329"/>
    <n v="1"/>
    <n v="237.98"/>
    <n v="35.696999999999996"/>
    <n v="202.28299999999999"/>
    <n v="36.410939999999997"/>
    <n v="238.69394"/>
    <n v="2"/>
  </r>
  <r>
    <s v="ORD103331"/>
    <x v="335"/>
    <x v="615"/>
    <s v="Jaipur"/>
    <x v="5"/>
    <n v="302021"/>
    <s v="MED005"/>
    <x v="11"/>
    <x v="5"/>
    <s v="Cipla"/>
    <s v="Yes"/>
    <n v="3"/>
    <n v="96.17"/>
    <n v="5"/>
    <n v="12"/>
    <x v="4"/>
    <x v="3"/>
    <n v="1"/>
    <x v="3330"/>
    <n v="1"/>
    <n v="288.51"/>
    <n v="14.4255"/>
    <n v="274.08449999999999"/>
    <n v="32.890140000000002"/>
    <n v="306.97464000000002"/>
    <n v="3"/>
  </r>
  <r>
    <s v="ORD103332"/>
    <x v="56"/>
    <x v="2141"/>
    <s v="Indore"/>
    <x v="2"/>
    <n v="452020"/>
    <s v="MED020"/>
    <x v="4"/>
    <x v="4"/>
    <s v="Dr. Reddy's"/>
    <s v="Yes"/>
    <n v="4"/>
    <n v="58.3"/>
    <n v="15"/>
    <n v="18"/>
    <x v="4"/>
    <x v="1"/>
    <n v="1"/>
    <x v="3331"/>
    <n v="1"/>
    <n v="233.2"/>
    <n v="34.979999999999997"/>
    <n v="198.22"/>
    <n v="35.679600000000001"/>
    <n v="233.89959999999999"/>
    <n v="1"/>
  </r>
  <r>
    <s v="ORD103333"/>
    <x v="620"/>
    <x v="1194"/>
    <s v="Lucknow"/>
    <x v="9"/>
    <n v="226001"/>
    <s v="MED019"/>
    <x v="26"/>
    <x v="8"/>
    <s v="Cipla"/>
    <s v="No"/>
    <n v="2"/>
    <n v="162.44"/>
    <n v="0"/>
    <n v="5"/>
    <x v="0"/>
    <x v="1"/>
    <n v="1"/>
    <x v="3332"/>
    <n v="1"/>
    <n v="324.88"/>
    <n v="0"/>
    <n v="324.88"/>
    <n v="16.244"/>
    <n v="341.12400000000002"/>
    <n v="4"/>
  </r>
  <r>
    <s v="ORD103333"/>
    <x v="3"/>
    <x v="758"/>
    <s v="Kolkata"/>
    <x v="10"/>
    <n v="700102"/>
    <s v="MED021"/>
    <x v="9"/>
    <x v="7"/>
    <s v="Cipla"/>
    <s v="No"/>
    <n v="2"/>
    <n v="75.45"/>
    <n v="10"/>
    <n v="5"/>
    <x v="0"/>
    <x v="0"/>
    <n v="1"/>
    <x v="3333"/>
    <n v="1"/>
    <n v="150.9"/>
    <n v="15.09"/>
    <n v="135.81"/>
    <n v="6.7904999999999998"/>
    <n v="142.60050000000001"/>
    <n v="2"/>
  </r>
  <r>
    <s v="ORD103335"/>
    <x v="411"/>
    <x v="2142"/>
    <s v="Hyderabad"/>
    <x v="1"/>
    <n v="500090"/>
    <s v="MED012"/>
    <x v="29"/>
    <x v="3"/>
    <s v="Mankind"/>
    <s v="No"/>
    <n v="1"/>
    <n v="106.82"/>
    <n v="10"/>
    <n v="5"/>
    <x v="1"/>
    <x v="1"/>
    <n v="1"/>
    <x v="3334"/>
    <n v="1"/>
    <n v="106.82"/>
    <n v="10.681999999999999"/>
    <n v="96.137999999999991"/>
    <n v="4.8068999999999997"/>
    <n v="100.94489999999999"/>
    <n v="2"/>
  </r>
  <r>
    <s v="ORD103335"/>
    <x v="156"/>
    <x v="883"/>
    <s v="Jaipur"/>
    <x v="5"/>
    <n v="302017"/>
    <s v="MED005"/>
    <x v="11"/>
    <x v="5"/>
    <s v="Cipla"/>
    <s v="Yes"/>
    <n v="2"/>
    <n v="102.53"/>
    <n v="10"/>
    <n v="5"/>
    <x v="2"/>
    <x v="2"/>
    <n v="1"/>
    <x v="3335"/>
    <n v="1"/>
    <n v="205.06"/>
    <n v="20.506"/>
    <n v="184.554"/>
    <n v="9.2277000000000005"/>
    <n v="193.7817"/>
    <n v="1"/>
  </r>
  <r>
    <s v="ORD103337"/>
    <x v="373"/>
    <x v="678"/>
    <s v="Noida"/>
    <x v="9"/>
    <n v="201305"/>
    <s v="MED006"/>
    <x v="18"/>
    <x v="10"/>
    <s v="USV"/>
    <s v="Yes"/>
    <n v="1"/>
    <n v="46.87"/>
    <n v="5"/>
    <n v="12"/>
    <x v="4"/>
    <x v="3"/>
    <n v="1"/>
    <x v="3336"/>
    <n v="1"/>
    <n v="46.87"/>
    <n v="2.3435000000000001"/>
    <n v="44.526499999999999"/>
    <n v="5.3431800000000003"/>
    <n v="49.869680000000002"/>
    <n v="2"/>
  </r>
  <r>
    <s v="ORD103338"/>
    <x v="675"/>
    <x v="2027"/>
    <s v="Jaipur"/>
    <x v="5"/>
    <n v="302019"/>
    <s v="MED006"/>
    <x v="18"/>
    <x v="10"/>
    <s v="USV"/>
    <s v="Yes"/>
    <n v="1"/>
    <n v="49.98"/>
    <n v="5"/>
    <n v="5"/>
    <x v="0"/>
    <x v="3"/>
    <n v="1"/>
    <x v="3337"/>
    <n v="1"/>
    <n v="49.98"/>
    <n v="2.4989999999999997"/>
    <n v="47.480999999999995"/>
    <n v="2.3740499999999995"/>
    <n v="49.855049999999991"/>
    <n v="0"/>
  </r>
  <r>
    <s v="ORD103339"/>
    <x v="296"/>
    <x v="1872"/>
    <s v="Bengaluru"/>
    <x v="8"/>
    <n v="560066"/>
    <s v="MED005"/>
    <x v="11"/>
    <x v="5"/>
    <s v="Cipla"/>
    <s v="Yes"/>
    <n v="2"/>
    <n v="85.72"/>
    <n v="10"/>
    <n v="12"/>
    <x v="4"/>
    <x v="1"/>
    <n v="1"/>
    <x v="3338"/>
    <n v="1"/>
    <n v="171.44"/>
    <n v="17.144000000000002"/>
    <n v="154.29599999999999"/>
    <n v="18.515519999999999"/>
    <n v="172.81152"/>
    <n v="2"/>
  </r>
  <r>
    <s v="ORD103340"/>
    <x v="109"/>
    <x v="1382"/>
    <s v="Chennai"/>
    <x v="7"/>
    <n v="600001"/>
    <s v="MED022"/>
    <x v="25"/>
    <x v="7"/>
    <s v="Himalaya"/>
    <s v="No"/>
    <n v="3"/>
    <n v="193.88"/>
    <n v="5"/>
    <n v="18"/>
    <x v="4"/>
    <x v="2"/>
    <n v="1"/>
    <x v="3339"/>
    <n v="1"/>
    <n v="581.64"/>
    <n v="29.081999999999997"/>
    <n v="552.55799999999999"/>
    <n v="99.460440000000006"/>
    <n v="652.01844000000006"/>
    <n v="0"/>
  </r>
  <r>
    <s v="ORD103341"/>
    <x v="481"/>
    <x v="2143"/>
    <s v="Ahmedabad"/>
    <x v="6"/>
    <n v="380015"/>
    <s v="MED024"/>
    <x v="0"/>
    <x v="0"/>
    <s v="Abbott"/>
    <s v="No"/>
    <n v="2"/>
    <n v="149.6"/>
    <n v="0"/>
    <n v="5"/>
    <x v="0"/>
    <x v="1"/>
    <n v="1"/>
    <x v="3340"/>
    <n v="1"/>
    <n v="299.2"/>
    <n v="0"/>
    <n v="299.2"/>
    <n v="14.96"/>
    <n v="314.15999999999997"/>
    <n v="1"/>
  </r>
  <r>
    <s v="ORD103342"/>
    <x v="8"/>
    <x v="2144"/>
    <s v="Chandigarh"/>
    <x v="4"/>
    <n v="160001"/>
    <s v="MED011"/>
    <x v="23"/>
    <x v="1"/>
    <s v="Cipla"/>
    <s v="No"/>
    <n v="1"/>
    <n v="23.67"/>
    <n v="15"/>
    <n v="5"/>
    <x v="3"/>
    <x v="2"/>
    <n v="1"/>
    <x v="3341"/>
    <n v="1"/>
    <n v="23.67"/>
    <n v="3.5505"/>
    <n v="20.119500000000002"/>
    <n v="1.0059750000000001"/>
    <n v="21.125475000000002"/>
    <n v="0"/>
  </r>
  <r>
    <s v="ORD103343"/>
    <x v="348"/>
    <x v="92"/>
    <s v="Bengaluru"/>
    <x v="8"/>
    <n v="560001"/>
    <s v="MED029"/>
    <x v="10"/>
    <x v="8"/>
    <s v="Sun Pharma"/>
    <s v="Yes"/>
    <n v="5"/>
    <n v="90.42"/>
    <n v="10"/>
    <n v="12"/>
    <x v="3"/>
    <x v="1"/>
    <n v="1"/>
    <x v="3342"/>
    <n v="1"/>
    <n v="452.1"/>
    <n v="45.21"/>
    <n v="406.89000000000004"/>
    <n v="48.826800000000006"/>
    <n v="455.71680000000003"/>
    <n v="2"/>
  </r>
  <r>
    <s v="ORD103344"/>
    <x v="6"/>
    <x v="1886"/>
    <s v="Ahmedabad"/>
    <x v="6"/>
    <n v="380015"/>
    <s v="MED021"/>
    <x v="9"/>
    <x v="7"/>
    <s v="Cipla"/>
    <s v="No"/>
    <n v="1"/>
    <n v="81.41"/>
    <n v="15"/>
    <n v="5"/>
    <x v="2"/>
    <x v="1"/>
    <n v="1"/>
    <x v="3343"/>
    <n v="1"/>
    <n v="81.41"/>
    <n v="12.211499999999999"/>
    <n v="69.198499999999996"/>
    <n v="3.4599249999999997"/>
    <n v="72.658424999999994"/>
    <n v="4"/>
  </r>
  <r>
    <s v="ORD103345"/>
    <x v="188"/>
    <x v="2145"/>
    <s v="Gurugram"/>
    <x v="11"/>
    <n v="122001"/>
    <s v="MED015"/>
    <x v="24"/>
    <x v="11"/>
    <s v="Abbott"/>
    <s v="No"/>
    <n v="5"/>
    <n v="52.69"/>
    <n v="5"/>
    <n v="5"/>
    <x v="1"/>
    <x v="1"/>
    <n v="1"/>
    <x v="3344"/>
    <n v="1"/>
    <n v="263.45"/>
    <n v="13.172499999999999"/>
    <n v="250.27749999999997"/>
    <n v="12.513874999999999"/>
    <n v="262.79137499999996"/>
    <n v="1"/>
  </r>
  <r>
    <s v="ORD103346"/>
    <x v="80"/>
    <x v="1502"/>
    <s v="Surat"/>
    <x v="6"/>
    <n v="395001"/>
    <s v="MED009"/>
    <x v="21"/>
    <x v="6"/>
    <s v="Glenmark"/>
    <s v="Yes"/>
    <n v="1"/>
    <n v="79.959999999999994"/>
    <n v="10"/>
    <n v="5"/>
    <x v="4"/>
    <x v="1"/>
    <n v="1"/>
    <x v="3345"/>
    <n v="1"/>
    <n v="79.959999999999994"/>
    <n v="7.9959999999999987"/>
    <n v="71.963999999999999"/>
    <n v="3.5981999999999998"/>
    <n v="75.562200000000004"/>
    <n v="2"/>
  </r>
  <r>
    <s v="ORD103347"/>
    <x v="694"/>
    <x v="1907"/>
    <s v="Chennai"/>
    <x v="7"/>
    <n v="600001"/>
    <s v="MED020"/>
    <x v="4"/>
    <x v="4"/>
    <s v="Dr. Reddy's"/>
    <s v="Yes"/>
    <n v="1"/>
    <n v="52.53"/>
    <n v="5"/>
    <n v="5"/>
    <x v="0"/>
    <x v="1"/>
    <n v="1"/>
    <x v="3346"/>
    <n v="1"/>
    <n v="52.53"/>
    <n v="2.6264999999999996"/>
    <n v="49.903500000000001"/>
    <n v="2.4951750000000001"/>
    <n v="52.398675000000004"/>
    <n v="4"/>
  </r>
  <r>
    <s v="ORD103348"/>
    <x v="7"/>
    <x v="1328"/>
    <s v="Kolkata"/>
    <x v="10"/>
    <n v="700102"/>
    <s v="MED020"/>
    <x v="4"/>
    <x v="4"/>
    <s v="Dr. Reddy's"/>
    <s v="Yes"/>
    <n v="4"/>
    <n v="57.64"/>
    <n v="0"/>
    <n v="5"/>
    <x v="2"/>
    <x v="2"/>
    <n v="1"/>
    <x v="3347"/>
    <n v="1"/>
    <n v="230.56"/>
    <n v="0"/>
    <n v="230.56"/>
    <n v="11.527999999999999"/>
    <n v="242.08799999999999"/>
    <n v="2"/>
  </r>
  <r>
    <s v="ORD103349"/>
    <x v="689"/>
    <x v="1335"/>
    <s v="Jaipur"/>
    <x v="5"/>
    <n v="302019"/>
    <s v="MED010"/>
    <x v="13"/>
    <x v="1"/>
    <s v="Sun Pharma"/>
    <s v="Yes"/>
    <n v="3"/>
    <n v="78.38"/>
    <n v="0"/>
    <n v="5"/>
    <x v="3"/>
    <x v="3"/>
    <n v="1"/>
    <x v="3348"/>
    <n v="1"/>
    <n v="235.14"/>
    <n v="0"/>
    <n v="235.14"/>
    <n v="11.756999999999998"/>
    <n v="246.89699999999999"/>
    <n v="1"/>
  </r>
  <r>
    <s v="ORD103349"/>
    <x v="81"/>
    <x v="2146"/>
    <s v="Ahmedabad"/>
    <x v="6"/>
    <n v="380054"/>
    <s v="MED012"/>
    <x v="29"/>
    <x v="3"/>
    <s v="Mankind"/>
    <s v="No"/>
    <n v="1"/>
    <n v="126.43"/>
    <n v="15"/>
    <n v="12"/>
    <x v="3"/>
    <x v="1"/>
    <n v="1"/>
    <x v="3349"/>
    <n v="1"/>
    <n v="126.43"/>
    <n v="18.964500000000001"/>
    <n v="107.46550000000001"/>
    <n v="12.895860000000001"/>
    <n v="120.36136"/>
    <n v="1"/>
  </r>
  <r>
    <s v="ORD103351"/>
    <x v="95"/>
    <x v="2147"/>
    <s v="Pune"/>
    <x v="3"/>
    <n v="411001"/>
    <s v="MED030"/>
    <x v="28"/>
    <x v="8"/>
    <s v="Cipla"/>
    <s v="Yes"/>
    <n v="1"/>
    <n v="282.83"/>
    <n v="0"/>
    <n v="5"/>
    <x v="2"/>
    <x v="2"/>
    <n v="1"/>
    <x v="3350"/>
    <n v="1"/>
    <n v="282.83"/>
    <n v="0"/>
    <n v="282.83"/>
    <n v="14.141499999999999"/>
    <n v="296.97149999999999"/>
    <n v="1"/>
  </r>
  <r>
    <s v="ORD103352"/>
    <x v="378"/>
    <x v="1343"/>
    <s v="Noida"/>
    <x v="9"/>
    <n v="201305"/>
    <s v="MED023"/>
    <x v="8"/>
    <x v="7"/>
    <s v="Lacto Calamine"/>
    <s v="No"/>
    <n v="1"/>
    <n v="316.69"/>
    <n v="5"/>
    <n v="5"/>
    <x v="0"/>
    <x v="3"/>
    <n v="1"/>
    <x v="3351"/>
    <n v="1"/>
    <n v="316.69"/>
    <n v="15.8345"/>
    <n v="300.85550000000001"/>
    <n v="15.042775000000001"/>
    <n v="315.89827500000001"/>
    <n v="3"/>
  </r>
  <r>
    <s v="ORD103353"/>
    <x v="238"/>
    <x v="418"/>
    <s v="Chennai"/>
    <x v="7"/>
    <n v="600040"/>
    <s v="MED013"/>
    <x v="16"/>
    <x v="3"/>
    <s v="Himalaya"/>
    <s v="No"/>
    <n v="1"/>
    <n v="143.47999999999999"/>
    <n v="15"/>
    <n v="12"/>
    <x v="4"/>
    <x v="3"/>
    <n v="1"/>
    <x v="3352"/>
    <n v="1"/>
    <n v="143.47999999999999"/>
    <n v="21.521999999999998"/>
    <n v="121.958"/>
    <n v="14.634960000000001"/>
    <n v="136.59296000000001"/>
    <n v="1"/>
  </r>
  <r>
    <s v="ORD103354"/>
    <x v="438"/>
    <x v="290"/>
    <s v="Kolkata"/>
    <x v="10"/>
    <n v="700001"/>
    <s v="MED002"/>
    <x v="22"/>
    <x v="2"/>
    <s v="Micro Labs"/>
    <s v="No"/>
    <n v="3"/>
    <n v="30.32"/>
    <n v="5"/>
    <n v="5"/>
    <x v="1"/>
    <x v="2"/>
    <n v="1"/>
    <x v="3353"/>
    <n v="1"/>
    <n v="90.960000000000008"/>
    <n v="4.5480000000000009"/>
    <n v="86.412000000000006"/>
    <n v="4.3206000000000007"/>
    <n v="90.732600000000005"/>
    <n v="1"/>
  </r>
  <r>
    <s v="ORD103354"/>
    <x v="91"/>
    <x v="2148"/>
    <s v="Bengaluru"/>
    <x v="8"/>
    <n v="560001"/>
    <s v="MED003"/>
    <x v="6"/>
    <x v="4"/>
    <s v="Dr. Reddy's"/>
    <s v="No"/>
    <n v="1"/>
    <n v="30.4"/>
    <n v="0"/>
    <n v="5"/>
    <x v="2"/>
    <x v="1"/>
    <n v="1"/>
    <x v="3354"/>
    <n v="1"/>
    <n v="30.4"/>
    <n v="0"/>
    <n v="30.4"/>
    <n v="1.52"/>
    <n v="31.919999999999998"/>
    <n v="1"/>
  </r>
  <r>
    <s v="ORD103356"/>
    <x v="30"/>
    <x v="2039"/>
    <s v="Pune"/>
    <x v="3"/>
    <n v="411045"/>
    <s v="MED013"/>
    <x v="16"/>
    <x v="3"/>
    <s v="Himalaya"/>
    <s v="No"/>
    <n v="1"/>
    <n v="163.03"/>
    <n v="15"/>
    <n v="5"/>
    <x v="4"/>
    <x v="1"/>
    <n v="1"/>
    <x v="3355"/>
    <n v="1"/>
    <n v="163.03"/>
    <n v="24.454499999999999"/>
    <n v="138.57550000000001"/>
    <n v="6.9287750000000008"/>
    <n v="145.50427500000001"/>
    <n v="2"/>
  </r>
  <r>
    <s v="ORD103357"/>
    <x v="49"/>
    <x v="2149"/>
    <s v="Mumbai"/>
    <x v="3"/>
    <n v="400001"/>
    <s v="MED007"/>
    <x v="15"/>
    <x v="10"/>
    <s v="Sanofi"/>
    <s v="Yes"/>
    <n v="1"/>
    <n v="69.989999999999995"/>
    <n v="5"/>
    <n v="18"/>
    <x v="2"/>
    <x v="2"/>
    <n v="1"/>
    <x v="3356"/>
    <n v="1"/>
    <n v="69.989999999999995"/>
    <n v="3.4994999999999998"/>
    <n v="66.490499999999997"/>
    <n v="11.96829"/>
    <n v="78.458789999999993"/>
    <n v="0"/>
  </r>
  <r>
    <s v="ORD103358"/>
    <x v="256"/>
    <x v="1715"/>
    <s v="Surat"/>
    <x v="6"/>
    <n v="395017"/>
    <s v="MED003"/>
    <x v="6"/>
    <x v="4"/>
    <s v="Dr. Reddy's"/>
    <s v="No"/>
    <n v="1"/>
    <n v="27.9"/>
    <n v="10"/>
    <n v="5"/>
    <x v="0"/>
    <x v="3"/>
    <n v="1"/>
    <x v="3357"/>
    <n v="1"/>
    <n v="27.9"/>
    <n v="2.79"/>
    <n v="25.11"/>
    <n v="1.2555000000000001"/>
    <n v="26.365500000000001"/>
    <n v="3"/>
  </r>
  <r>
    <s v="ORD103359"/>
    <x v="475"/>
    <x v="675"/>
    <s v="Pune"/>
    <x v="3"/>
    <n v="411014"/>
    <s v="MED024"/>
    <x v="0"/>
    <x v="0"/>
    <s v="Abbott"/>
    <s v="No"/>
    <n v="2"/>
    <n v="125.01"/>
    <n v="0"/>
    <n v="5"/>
    <x v="3"/>
    <x v="1"/>
    <n v="1"/>
    <x v="3358"/>
    <n v="1"/>
    <n v="250.02"/>
    <n v="0"/>
    <n v="250.02"/>
    <n v="12.501000000000001"/>
    <n v="262.52100000000002"/>
    <n v="1"/>
  </r>
  <r>
    <s v="ORD103360"/>
    <x v="324"/>
    <x v="1867"/>
    <s v="Indore"/>
    <x v="2"/>
    <n v="452010"/>
    <s v="MED019"/>
    <x v="26"/>
    <x v="8"/>
    <s v="Cipla"/>
    <s v="No"/>
    <n v="3"/>
    <n v="158.05000000000001"/>
    <n v="0"/>
    <n v="5"/>
    <x v="5"/>
    <x v="1"/>
    <n v="1"/>
    <x v="3359"/>
    <n v="1"/>
    <n v="474.15000000000003"/>
    <n v="0"/>
    <n v="474.15000000000003"/>
    <n v="23.7075"/>
    <n v="497.85750000000002"/>
    <n v="2"/>
  </r>
  <r>
    <s v="ORD103361"/>
    <x v="702"/>
    <x v="965"/>
    <s v="Chennai"/>
    <x v="7"/>
    <n v="600096"/>
    <s v="MED001"/>
    <x v="2"/>
    <x v="2"/>
    <s v="Cipla"/>
    <s v="No"/>
    <n v="3"/>
    <n v="28.15"/>
    <n v="5"/>
    <n v="5"/>
    <x v="5"/>
    <x v="1"/>
    <n v="1"/>
    <x v="3360"/>
    <n v="1"/>
    <n v="84.449999999999989"/>
    <n v="4.2224999999999993"/>
    <n v="80.227499999999992"/>
    <n v="4.0113749999999992"/>
    <n v="84.238874999999993"/>
    <n v="3"/>
  </r>
  <r>
    <s v="ORD103362"/>
    <x v="339"/>
    <x v="2150"/>
    <s v="Kolkata"/>
    <x v="10"/>
    <n v="700001"/>
    <s v="MED011"/>
    <x v="23"/>
    <x v="1"/>
    <s v="Cipla"/>
    <s v="No"/>
    <n v="1"/>
    <n v="28.11"/>
    <n v="10"/>
    <n v="18"/>
    <x v="0"/>
    <x v="3"/>
    <n v="1"/>
    <x v="3361"/>
    <n v="1"/>
    <n v="28.11"/>
    <n v="2.8110000000000004"/>
    <n v="25.298999999999999"/>
    <n v="4.55382"/>
    <n v="29.852820000000001"/>
    <n v="0"/>
  </r>
  <r>
    <s v="ORD103363"/>
    <x v="113"/>
    <x v="2151"/>
    <s v="Delhi"/>
    <x v="0"/>
    <n v="110085"/>
    <s v="MED020"/>
    <x v="4"/>
    <x v="4"/>
    <s v="Dr. Reddy's"/>
    <s v="Yes"/>
    <n v="4"/>
    <n v="58"/>
    <n v="10"/>
    <n v="12"/>
    <x v="5"/>
    <x v="0"/>
    <n v="1"/>
    <x v="3362"/>
    <n v="1"/>
    <n v="232"/>
    <n v="23.2"/>
    <n v="208.8"/>
    <n v="25.056000000000004"/>
    <n v="233.85600000000002"/>
    <n v="1"/>
  </r>
  <r>
    <s v="ORD103364"/>
    <x v="103"/>
    <x v="71"/>
    <s v="Jaipur"/>
    <x v="5"/>
    <n v="302001"/>
    <s v="MED003"/>
    <x v="6"/>
    <x v="4"/>
    <s v="Dr. Reddy's"/>
    <s v="No"/>
    <n v="2"/>
    <n v="25.75"/>
    <n v="0"/>
    <n v="12"/>
    <x v="2"/>
    <x v="0"/>
    <n v="1"/>
    <x v="3363"/>
    <n v="1"/>
    <n v="51.5"/>
    <n v="0"/>
    <n v="51.5"/>
    <n v="6.18"/>
    <n v="57.68"/>
    <n v="2"/>
  </r>
  <r>
    <s v="ORD103365"/>
    <x v="555"/>
    <x v="980"/>
    <s v="Lucknow"/>
    <x v="9"/>
    <n v="226024"/>
    <s v="MED004"/>
    <x v="5"/>
    <x v="5"/>
    <s v="Sun Pharma"/>
    <s v="Yes"/>
    <n v="4"/>
    <n v="106.07"/>
    <n v="5"/>
    <n v="18"/>
    <x v="0"/>
    <x v="2"/>
    <n v="1"/>
    <x v="3364"/>
    <n v="1"/>
    <n v="424.28"/>
    <n v="21.213999999999995"/>
    <n v="403.06599999999997"/>
    <n v="72.551879999999997"/>
    <n v="475.61787999999996"/>
    <n v="1"/>
  </r>
  <r>
    <s v="ORD103366"/>
    <x v="244"/>
    <x v="474"/>
    <s v="Mumbai"/>
    <x v="3"/>
    <n v="400093"/>
    <s v="MED018"/>
    <x v="14"/>
    <x v="8"/>
    <s v="Mankind"/>
    <s v="No"/>
    <n v="2"/>
    <n v="128.91"/>
    <n v="0"/>
    <n v="5"/>
    <x v="4"/>
    <x v="1"/>
    <n v="1"/>
    <x v="3365"/>
    <n v="1"/>
    <n v="257.82"/>
    <n v="0"/>
    <n v="257.82"/>
    <n v="12.890999999999998"/>
    <n v="270.71100000000001"/>
    <n v="4"/>
  </r>
  <r>
    <s v="ORD103367"/>
    <x v="390"/>
    <x v="1761"/>
    <s v="Indore"/>
    <x v="2"/>
    <n v="452010"/>
    <s v="MED029"/>
    <x v="10"/>
    <x v="8"/>
    <s v="Sun Pharma"/>
    <s v="Yes"/>
    <n v="2"/>
    <n v="90.76"/>
    <n v="15"/>
    <n v="5"/>
    <x v="5"/>
    <x v="1"/>
    <n v="1"/>
    <x v="3366"/>
    <n v="1"/>
    <n v="181.52"/>
    <n v="27.228000000000002"/>
    <n v="154.292"/>
    <n v="7.7146000000000008"/>
    <n v="162.00659999999999"/>
    <n v="3"/>
  </r>
  <r>
    <s v="ORD103368"/>
    <x v="239"/>
    <x v="142"/>
    <s v="Bengaluru"/>
    <x v="8"/>
    <n v="560034"/>
    <s v="MED005"/>
    <x v="11"/>
    <x v="5"/>
    <s v="Cipla"/>
    <s v="Yes"/>
    <n v="4"/>
    <n v="106.09"/>
    <n v="15"/>
    <n v="12"/>
    <x v="1"/>
    <x v="3"/>
    <n v="1"/>
    <x v="3367"/>
    <n v="1"/>
    <n v="424.36"/>
    <n v="63.654000000000003"/>
    <n v="360.70600000000002"/>
    <n v="43.28472"/>
    <n v="403.99072000000001"/>
    <n v="0"/>
  </r>
  <r>
    <s v="ORD103369"/>
    <x v="309"/>
    <x v="1652"/>
    <s v="Gurugram"/>
    <x v="11"/>
    <n v="122002"/>
    <s v="MED006"/>
    <x v="18"/>
    <x v="10"/>
    <s v="USV"/>
    <s v="Yes"/>
    <n v="1"/>
    <n v="41.29"/>
    <n v="0"/>
    <n v="5"/>
    <x v="2"/>
    <x v="0"/>
    <n v="1"/>
    <x v="3368"/>
    <n v="1"/>
    <n v="41.29"/>
    <n v="0"/>
    <n v="41.29"/>
    <n v="2.0644999999999998"/>
    <n v="43.354500000000002"/>
    <n v="3"/>
  </r>
  <r>
    <s v="ORD103370"/>
    <x v="26"/>
    <x v="168"/>
    <s v="Ahmedabad"/>
    <x v="6"/>
    <n v="380015"/>
    <s v="MED016"/>
    <x v="17"/>
    <x v="11"/>
    <s v="Emcure"/>
    <s v="No"/>
    <n v="1"/>
    <n v="101.22"/>
    <n v="0"/>
    <n v="18"/>
    <x v="3"/>
    <x v="3"/>
    <n v="1"/>
    <x v="3369"/>
    <n v="1"/>
    <n v="101.22"/>
    <n v="0"/>
    <n v="101.22"/>
    <n v="18.2196"/>
    <n v="119.4396"/>
    <n v="0"/>
  </r>
  <r>
    <s v="ORD103371"/>
    <x v="102"/>
    <x v="232"/>
    <s v="Kolkata"/>
    <x v="10"/>
    <n v="700091"/>
    <s v="MED030"/>
    <x v="28"/>
    <x v="8"/>
    <s v="Cipla"/>
    <s v="Yes"/>
    <n v="2"/>
    <n v="254.79"/>
    <n v="5"/>
    <n v="12"/>
    <x v="2"/>
    <x v="1"/>
    <n v="1"/>
    <x v="3370"/>
    <n v="1"/>
    <n v="509.58"/>
    <n v="25.478999999999999"/>
    <n v="484.101"/>
    <n v="58.092119999999994"/>
    <n v="542.19312000000002"/>
    <n v="4"/>
  </r>
  <r>
    <s v="ORD103371"/>
    <x v="458"/>
    <x v="2152"/>
    <s v="Bengaluru"/>
    <x v="8"/>
    <n v="560001"/>
    <s v="MED026"/>
    <x v="20"/>
    <x v="9"/>
    <s v="Cipla"/>
    <s v="No"/>
    <n v="1"/>
    <n v="202.5"/>
    <n v="0"/>
    <n v="5"/>
    <x v="4"/>
    <x v="1"/>
    <n v="1"/>
    <x v="3371"/>
    <n v="1"/>
    <n v="202.5"/>
    <n v="0"/>
    <n v="202.5"/>
    <n v="10.125"/>
    <n v="212.625"/>
    <n v="1"/>
  </r>
  <r>
    <s v="ORD103371"/>
    <x v="463"/>
    <x v="2153"/>
    <s v="Gurugram"/>
    <x v="11"/>
    <n v="122009"/>
    <s v="MED025"/>
    <x v="27"/>
    <x v="0"/>
    <s v="Blue Cross"/>
    <s v="Yes"/>
    <n v="2"/>
    <n v="72.34"/>
    <n v="15"/>
    <n v="5"/>
    <x v="1"/>
    <x v="1"/>
    <n v="1"/>
    <x v="3372"/>
    <n v="1"/>
    <n v="144.68"/>
    <n v="21.702000000000002"/>
    <n v="122.97800000000001"/>
    <n v="6.1489000000000011"/>
    <n v="129.12690000000001"/>
    <n v="1"/>
  </r>
  <r>
    <s v="ORD103374"/>
    <x v="21"/>
    <x v="1882"/>
    <s v="Pune"/>
    <x v="3"/>
    <n v="411057"/>
    <s v="MED010"/>
    <x v="13"/>
    <x v="1"/>
    <s v="Sun Pharma"/>
    <s v="Yes"/>
    <n v="4"/>
    <n v="69.86"/>
    <n v="10"/>
    <n v="12"/>
    <x v="3"/>
    <x v="1"/>
    <n v="1"/>
    <x v="3373"/>
    <n v="1"/>
    <n v="279.44"/>
    <n v="27.944000000000003"/>
    <n v="251.49599999999998"/>
    <n v="30.179519999999997"/>
    <n v="281.67552000000001"/>
    <n v="1"/>
  </r>
  <r>
    <s v="ORD103375"/>
    <x v="110"/>
    <x v="2154"/>
    <s v="Kolkata"/>
    <x v="10"/>
    <n v="700102"/>
    <s v="MED025"/>
    <x v="27"/>
    <x v="0"/>
    <s v="Blue Cross"/>
    <s v="Yes"/>
    <n v="3"/>
    <n v="70.42"/>
    <n v="10"/>
    <n v="12"/>
    <x v="4"/>
    <x v="1"/>
    <n v="1"/>
    <x v="3374"/>
    <n v="1"/>
    <n v="211.26"/>
    <n v="21.125999999999998"/>
    <n v="190.13399999999999"/>
    <n v="22.816079999999996"/>
    <n v="212.95007999999999"/>
    <n v="1"/>
  </r>
  <r>
    <s v="ORD103376"/>
    <x v="634"/>
    <x v="534"/>
    <s v="Gurugram"/>
    <x v="11"/>
    <n v="122002"/>
    <s v="MED018"/>
    <x v="14"/>
    <x v="8"/>
    <s v="Mankind"/>
    <s v="No"/>
    <n v="1"/>
    <n v="130.01"/>
    <n v="5"/>
    <n v="12"/>
    <x v="3"/>
    <x v="1"/>
    <n v="1"/>
    <x v="3375"/>
    <n v="1"/>
    <n v="130.01"/>
    <n v="6.5004999999999997"/>
    <n v="123.50949999999999"/>
    <n v="14.821139999999998"/>
    <n v="138.33063999999999"/>
    <n v="3"/>
  </r>
  <r>
    <s v="ORD103377"/>
    <x v="60"/>
    <x v="2040"/>
    <s v="Chandigarh"/>
    <x v="4"/>
    <n v="160019"/>
    <s v="MED014"/>
    <x v="19"/>
    <x v="3"/>
    <s v="Abbott"/>
    <s v="No"/>
    <n v="2"/>
    <n v="146.32"/>
    <n v="20"/>
    <n v="5"/>
    <x v="2"/>
    <x v="1"/>
    <n v="1"/>
    <x v="3376"/>
    <n v="1"/>
    <n v="292.64"/>
    <n v="58.527999999999992"/>
    <n v="234.11199999999999"/>
    <n v="11.705599999999999"/>
    <n v="245.8176"/>
    <n v="2"/>
  </r>
  <r>
    <s v="ORD103378"/>
    <x v="274"/>
    <x v="1833"/>
    <s v="Chandigarh"/>
    <x v="4"/>
    <n v="160001"/>
    <s v="MED008"/>
    <x v="7"/>
    <x v="6"/>
    <s v="Zydus"/>
    <s v="Yes"/>
    <n v="1"/>
    <n v="64.84"/>
    <n v="5"/>
    <n v="5"/>
    <x v="0"/>
    <x v="0"/>
    <n v="1"/>
    <x v="3377"/>
    <n v="1"/>
    <n v="64.84"/>
    <n v="3.2420000000000004"/>
    <n v="61.598000000000006"/>
    <n v="3.0799000000000003"/>
    <n v="64.677900000000008"/>
    <n v="1"/>
  </r>
  <r>
    <s v="ORD103379"/>
    <x v="694"/>
    <x v="291"/>
    <s v="Chandigarh"/>
    <x v="4"/>
    <n v="160001"/>
    <s v="MED003"/>
    <x v="6"/>
    <x v="4"/>
    <s v="Dr. Reddy's"/>
    <s v="No"/>
    <n v="2"/>
    <n v="27.05"/>
    <n v="5"/>
    <n v="12"/>
    <x v="4"/>
    <x v="1"/>
    <n v="1"/>
    <x v="3378"/>
    <n v="1"/>
    <n v="54.1"/>
    <n v="2.7050000000000001"/>
    <n v="51.395000000000003"/>
    <n v="6.1673999999999998"/>
    <n v="57.562400000000004"/>
    <n v="3"/>
  </r>
  <r>
    <s v="ORD103380"/>
    <x v="165"/>
    <x v="12"/>
    <s v="Ahmedabad"/>
    <x v="6"/>
    <n v="380061"/>
    <s v="MED016"/>
    <x v="17"/>
    <x v="11"/>
    <s v="Emcure"/>
    <s v="No"/>
    <n v="1"/>
    <n v="112.9"/>
    <n v="5"/>
    <n v="5"/>
    <x v="4"/>
    <x v="0"/>
    <n v="1"/>
    <x v="3379"/>
    <n v="1"/>
    <n v="112.9"/>
    <n v="5.6449999999999996"/>
    <n v="107.25500000000001"/>
    <n v="5.362750000000001"/>
    <n v="112.61775000000002"/>
    <n v="2"/>
  </r>
  <r>
    <s v="ORD103381"/>
    <x v="308"/>
    <x v="2155"/>
    <s v="Kolkata"/>
    <x v="10"/>
    <n v="700019"/>
    <s v="MED017"/>
    <x v="1"/>
    <x v="1"/>
    <s v="Abbott"/>
    <s v="No"/>
    <n v="1"/>
    <n v="153.72999999999999"/>
    <n v="0"/>
    <n v="5"/>
    <x v="5"/>
    <x v="1"/>
    <n v="1"/>
    <x v="3380"/>
    <n v="1"/>
    <n v="153.72999999999999"/>
    <n v="0"/>
    <n v="153.72999999999999"/>
    <n v="7.6864999999999997"/>
    <n v="161.41649999999998"/>
    <n v="4"/>
  </r>
  <r>
    <s v="ORD103382"/>
    <x v="318"/>
    <x v="553"/>
    <s v="Mumbai"/>
    <x v="3"/>
    <n v="400069"/>
    <s v="MED020"/>
    <x v="4"/>
    <x v="4"/>
    <s v="Dr. Reddy's"/>
    <s v="Yes"/>
    <n v="3"/>
    <n v="52.22"/>
    <n v="5"/>
    <n v="5"/>
    <x v="3"/>
    <x v="1"/>
    <n v="1"/>
    <x v="3381"/>
    <n v="1"/>
    <n v="156.66"/>
    <n v="7.8329999999999993"/>
    <n v="148.827"/>
    <n v="7.4413499999999999"/>
    <n v="156.26835"/>
    <n v="1"/>
  </r>
  <r>
    <s v="ORD103383"/>
    <x v="421"/>
    <x v="2156"/>
    <s v="Pune"/>
    <x v="3"/>
    <n v="411001"/>
    <s v="MED011"/>
    <x v="23"/>
    <x v="1"/>
    <s v="Cipla"/>
    <s v="No"/>
    <n v="1"/>
    <n v="27.52"/>
    <n v="10"/>
    <n v="18"/>
    <x v="3"/>
    <x v="2"/>
    <n v="1"/>
    <x v="3382"/>
    <n v="1"/>
    <n v="27.52"/>
    <n v="2.7519999999999998"/>
    <n v="24.768000000000001"/>
    <n v="4.45824"/>
    <n v="29.226240000000001"/>
    <n v="0"/>
  </r>
  <r>
    <s v="ORD103384"/>
    <x v="402"/>
    <x v="1295"/>
    <s v="Mumbai"/>
    <x v="3"/>
    <n v="400001"/>
    <s v="MED019"/>
    <x v="26"/>
    <x v="8"/>
    <s v="Cipla"/>
    <s v="No"/>
    <n v="1"/>
    <n v="158.71"/>
    <n v="5"/>
    <n v="18"/>
    <x v="0"/>
    <x v="0"/>
    <n v="1"/>
    <x v="3383"/>
    <n v="1"/>
    <n v="158.71"/>
    <n v="7.9355000000000011"/>
    <n v="150.77450000000002"/>
    <n v="27.139410000000002"/>
    <n v="177.91391000000002"/>
    <n v="1"/>
  </r>
  <r>
    <s v="ORD103385"/>
    <x v="537"/>
    <x v="1793"/>
    <s v="Chandigarh"/>
    <x v="4"/>
    <n v="160019"/>
    <s v="MED008"/>
    <x v="7"/>
    <x v="6"/>
    <s v="Zydus"/>
    <s v="Yes"/>
    <n v="5"/>
    <n v="68.06"/>
    <n v="5"/>
    <n v="12"/>
    <x v="3"/>
    <x v="1"/>
    <n v="1"/>
    <x v="3384"/>
    <n v="1"/>
    <n v="340.3"/>
    <n v="17.015000000000001"/>
    <n v="323.28500000000003"/>
    <n v="38.794200000000004"/>
    <n v="362.07920000000001"/>
    <n v="4"/>
  </r>
  <r>
    <s v="ORD103386"/>
    <x v="49"/>
    <x v="1860"/>
    <s v="Delhi"/>
    <x v="0"/>
    <n v="110024"/>
    <s v="MED009"/>
    <x v="21"/>
    <x v="6"/>
    <s v="Glenmark"/>
    <s v="Yes"/>
    <n v="1"/>
    <n v="83.08"/>
    <n v="15"/>
    <n v="5"/>
    <x v="2"/>
    <x v="1"/>
    <n v="1"/>
    <x v="3385"/>
    <n v="1"/>
    <n v="83.08"/>
    <n v="12.462"/>
    <n v="70.617999999999995"/>
    <n v="3.5308999999999999"/>
    <n v="74.148899999999998"/>
    <n v="4"/>
  </r>
  <r>
    <s v="ORD103386"/>
    <x v="6"/>
    <x v="392"/>
    <s v="Indore"/>
    <x v="2"/>
    <n v="452010"/>
    <s v="MED017"/>
    <x v="1"/>
    <x v="1"/>
    <s v="Abbott"/>
    <s v="No"/>
    <n v="3"/>
    <n v="135.79"/>
    <n v="15"/>
    <n v="5"/>
    <x v="3"/>
    <x v="1"/>
    <n v="1"/>
    <x v="3386"/>
    <n v="1"/>
    <n v="407.37"/>
    <n v="61.105499999999999"/>
    <n v="346.2645"/>
    <n v="17.313224999999999"/>
    <n v="363.57772499999999"/>
    <n v="3"/>
  </r>
  <r>
    <s v="ORD103388"/>
    <x v="684"/>
    <x v="1047"/>
    <s v="Bengaluru"/>
    <x v="8"/>
    <n v="560100"/>
    <s v="MED017"/>
    <x v="1"/>
    <x v="1"/>
    <s v="Abbott"/>
    <s v="No"/>
    <n v="1"/>
    <n v="121.1"/>
    <n v="10"/>
    <n v="12"/>
    <x v="3"/>
    <x v="1"/>
    <n v="1"/>
    <x v="3387"/>
    <n v="1"/>
    <n v="121.1"/>
    <n v="12.11"/>
    <n v="108.99"/>
    <n v="13.078799999999999"/>
    <n v="122.0688"/>
    <n v="5"/>
  </r>
  <r>
    <s v="ORD103389"/>
    <x v="248"/>
    <x v="1076"/>
    <s v="Ahmedabad"/>
    <x v="6"/>
    <n v="380001"/>
    <s v="MED024"/>
    <x v="0"/>
    <x v="0"/>
    <s v="Abbott"/>
    <s v="No"/>
    <n v="2"/>
    <n v="146.11000000000001"/>
    <n v="15"/>
    <n v="5"/>
    <x v="2"/>
    <x v="3"/>
    <n v="1"/>
    <x v="3388"/>
    <n v="1"/>
    <n v="292.22000000000003"/>
    <n v="43.832999999999998"/>
    <n v="248.38700000000003"/>
    <n v="12.419350000000001"/>
    <n v="260.80635000000001"/>
    <n v="0"/>
  </r>
  <r>
    <s v="ORD103390"/>
    <x v="618"/>
    <x v="631"/>
    <s v="Hyderabad"/>
    <x v="1"/>
    <n v="500081"/>
    <s v="MED025"/>
    <x v="27"/>
    <x v="0"/>
    <s v="Blue Cross"/>
    <s v="Yes"/>
    <n v="3"/>
    <n v="72.84"/>
    <n v="0"/>
    <n v="5"/>
    <x v="5"/>
    <x v="1"/>
    <n v="1"/>
    <x v="3389"/>
    <n v="1"/>
    <n v="218.52"/>
    <n v="0"/>
    <n v="218.52"/>
    <n v="10.926000000000002"/>
    <n v="229.44600000000003"/>
    <n v="2"/>
  </r>
  <r>
    <s v="ORD103391"/>
    <x v="289"/>
    <x v="1388"/>
    <s v="Jaipur"/>
    <x v="5"/>
    <n v="302019"/>
    <s v="MED017"/>
    <x v="1"/>
    <x v="1"/>
    <s v="Abbott"/>
    <s v="No"/>
    <n v="1"/>
    <n v="154.30000000000001"/>
    <n v="0"/>
    <n v="12"/>
    <x v="5"/>
    <x v="1"/>
    <n v="1"/>
    <x v="3390"/>
    <n v="1"/>
    <n v="154.30000000000001"/>
    <n v="0"/>
    <n v="154.30000000000001"/>
    <n v="18.516000000000002"/>
    <n v="172.816"/>
    <n v="2"/>
  </r>
  <r>
    <s v="ORD103392"/>
    <x v="279"/>
    <x v="2107"/>
    <s v="Hyderabad"/>
    <x v="1"/>
    <n v="500084"/>
    <s v="MED027"/>
    <x v="12"/>
    <x v="9"/>
    <s v="Mankind"/>
    <s v="No"/>
    <n v="4"/>
    <n v="86.05"/>
    <n v="10"/>
    <n v="5"/>
    <x v="4"/>
    <x v="2"/>
    <n v="1"/>
    <x v="3391"/>
    <n v="1"/>
    <n v="344.2"/>
    <n v="34.42"/>
    <n v="309.77999999999997"/>
    <n v="15.488999999999999"/>
    <n v="325.26899999999995"/>
    <n v="1"/>
  </r>
  <r>
    <s v="ORD103393"/>
    <x v="401"/>
    <x v="318"/>
    <s v="Surat"/>
    <x v="6"/>
    <n v="395007"/>
    <s v="MED002"/>
    <x v="22"/>
    <x v="2"/>
    <s v="Micro Labs"/>
    <s v="No"/>
    <n v="1"/>
    <n v="32.49"/>
    <n v="5"/>
    <n v="18"/>
    <x v="0"/>
    <x v="1"/>
    <n v="1"/>
    <x v="3392"/>
    <n v="1"/>
    <n v="32.49"/>
    <n v="1.6245000000000003"/>
    <n v="30.865500000000001"/>
    <n v="5.5557900000000009"/>
    <n v="36.421289999999999"/>
    <n v="3"/>
  </r>
  <r>
    <s v="ORD103394"/>
    <x v="175"/>
    <x v="954"/>
    <s v="Chennai"/>
    <x v="7"/>
    <n v="600018"/>
    <s v="MED014"/>
    <x v="19"/>
    <x v="3"/>
    <s v="Abbott"/>
    <s v="No"/>
    <n v="1"/>
    <n v="152.44"/>
    <n v="5"/>
    <n v="12"/>
    <x v="2"/>
    <x v="1"/>
    <n v="1"/>
    <x v="3393"/>
    <n v="1"/>
    <n v="152.44"/>
    <n v="7.6220000000000008"/>
    <n v="144.81799999999998"/>
    <n v="17.378159999999998"/>
    <n v="162.19615999999999"/>
    <n v="2"/>
  </r>
  <r>
    <s v="ORD103395"/>
    <x v="519"/>
    <x v="275"/>
    <s v="Ahmedabad"/>
    <x v="6"/>
    <n v="380054"/>
    <s v="MED028"/>
    <x v="3"/>
    <x v="3"/>
    <s v="Abbott"/>
    <s v="No"/>
    <n v="4"/>
    <n v="97.12"/>
    <n v="10"/>
    <n v="5"/>
    <x v="2"/>
    <x v="1"/>
    <n v="1"/>
    <x v="3394"/>
    <n v="1"/>
    <n v="388.48"/>
    <n v="38.847999999999999"/>
    <n v="349.63200000000001"/>
    <n v="17.4816"/>
    <n v="367.11360000000002"/>
    <n v="4"/>
  </r>
  <r>
    <s v="ORD103396"/>
    <x v="583"/>
    <x v="1794"/>
    <s v="Noida"/>
    <x v="9"/>
    <n v="201301"/>
    <s v="MED007"/>
    <x v="15"/>
    <x v="10"/>
    <s v="Sanofi"/>
    <s v="Yes"/>
    <n v="1"/>
    <n v="68.63"/>
    <n v="0"/>
    <n v="5"/>
    <x v="0"/>
    <x v="1"/>
    <n v="1"/>
    <x v="3395"/>
    <n v="1"/>
    <n v="68.63"/>
    <n v="0"/>
    <n v="68.63"/>
    <n v="3.4314999999999998"/>
    <n v="72.061499999999995"/>
    <n v="1"/>
  </r>
  <r>
    <s v="ORD103397"/>
    <x v="701"/>
    <x v="2157"/>
    <s v="Mumbai"/>
    <x v="3"/>
    <n v="400069"/>
    <s v="MED001"/>
    <x v="2"/>
    <x v="2"/>
    <s v="Cipla"/>
    <s v="No"/>
    <n v="2"/>
    <n v="27.3"/>
    <n v="0"/>
    <n v="5"/>
    <x v="4"/>
    <x v="3"/>
    <n v="1"/>
    <x v="3396"/>
    <n v="1"/>
    <n v="54.6"/>
    <n v="0"/>
    <n v="54.6"/>
    <n v="2.73"/>
    <n v="57.33"/>
    <n v="1"/>
  </r>
  <r>
    <s v="ORD103398"/>
    <x v="177"/>
    <x v="1707"/>
    <s v="Noida"/>
    <x v="9"/>
    <n v="201303"/>
    <s v="MED016"/>
    <x v="17"/>
    <x v="11"/>
    <s v="Emcure"/>
    <s v="No"/>
    <n v="3"/>
    <n v="120.71"/>
    <n v="10"/>
    <n v="5"/>
    <x v="5"/>
    <x v="2"/>
    <n v="1"/>
    <x v="3397"/>
    <n v="1"/>
    <n v="362.13"/>
    <n v="36.213000000000001"/>
    <n v="325.91699999999997"/>
    <n v="16.295849999999998"/>
    <n v="342.21284999999995"/>
    <n v="1"/>
  </r>
  <r>
    <s v="ORD103399"/>
    <x v="481"/>
    <x v="612"/>
    <s v="Bengaluru"/>
    <x v="8"/>
    <n v="560100"/>
    <s v="MED022"/>
    <x v="25"/>
    <x v="7"/>
    <s v="Himalaya"/>
    <s v="No"/>
    <n v="1"/>
    <n v="171.85"/>
    <n v="10"/>
    <n v="18"/>
    <x v="5"/>
    <x v="3"/>
    <n v="1"/>
    <x v="3398"/>
    <n v="1"/>
    <n v="171.85"/>
    <n v="17.184999999999999"/>
    <n v="154.66499999999999"/>
    <n v="27.839699999999997"/>
    <n v="182.50469999999999"/>
    <n v="1"/>
  </r>
  <r>
    <s v="ORD103400"/>
    <x v="12"/>
    <x v="2158"/>
    <s v="Kolkata"/>
    <x v="10"/>
    <n v="700102"/>
    <s v="MED016"/>
    <x v="17"/>
    <x v="11"/>
    <s v="Emcure"/>
    <s v="No"/>
    <n v="3"/>
    <n v="118.42"/>
    <n v="15"/>
    <n v="5"/>
    <x v="1"/>
    <x v="3"/>
    <n v="1"/>
    <x v="3399"/>
    <n v="1"/>
    <n v="355.26"/>
    <n v="53.288999999999994"/>
    <n v="301.971"/>
    <n v="15.098549999999999"/>
    <n v="317.06954999999999"/>
    <n v="1"/>
  </r>
  <r>
    <s v="ORD103401"/>
    <x v="480"/>
    <x v="1643"/>
    <s v="Hyderabad"/>
    <x v="1"/>
    <n v="500084"/>
    <s v="MED020"/>
    <x v="4"/>
    <x v="4"/>
    <s v="Dr. Reddy's"/>
    <s v="Yes"/>
    <n v="2"/>
    <n v="56.32"/>
    <n v="5"/>
    <n v="12"/>
    <x v="3"/>
    <x v="1"/>
    <n v="1"/>
    <x v="3400"/>
    <n v="1"/>
    <n v="112.64"/>
    <n v="5.6320000000000006"/>
    <n v="107.008"/>
    <n v="12.840960000000001"/>
    <n v="119.84895999999999"/>
    <n v="1"/>
  </r>
  <r>
    <s v="ORD103401"/>
    <x v="494"/>
    <x v="644"/>
    <s v="Hyderabad"/>
    <x v="1"/>
    <n v="500090"/>
    <s v="MED002"/>
    <x v="22"/>
    <x v="2"/>
    <s v="Micro Labs"/>
    <s v="No"/>
    <n v="1"/>
    <n v="29.17"/>
    <n v="5"/>
    <n v="5"/>
    <x v="1"/>
    <x v="1"/>
    <n v="1"/>
    <x v="3401"/>
    <n v="1"/>
    <n v="29.17"/>
    <n v="1.4585000000000001"/>
    <n v="27.711500000000001"/>
    <n v="1.385575"/>
    <n v="29.097075"/>
    <n v="3"/>
  </r>
  <r>
    <s v="ORD103403"/>
    <x v="274"/>
    <x v="2159"/>
    <s v="Noida"/>
    <x v="9"/>
    <n v="201305"/>
    <s v="MED008"/>
    <x v="7"/>
    <x v="6"/>
    <s v="Zydus"/>
    <s v="Yes"/>
    <n v="1"/>
    <n v="63.58"/>
    <n v="15"/>
    <n v="5"/>
    <x v="5"/>
    <x v="0"/>
    <n v="1"/>
    <x v="3402"/>
    <n v="1"/>
    <n v="63.58"/>
    <n v="9.536999999999999"/>
    <n v="54.042999999999999"/>
    <n v="2.7021499999999996"/>
    <n v="56.745149999999995"/>
    <n v="1"/>
  </r>
  <r>
    <s v="ORD103404"/>
    <x v="401"/>
    <x v="2160"/>
    <s v="Hyderabad"/>
    <x v="1"/>
    <n v="500090"/>
    <s v="MED021"/>
    <x v="9"/>
    <x v="7"/>
    <s v="Cipla"/>
    <s v="No"/>
    <n v="2"/>
    <n v="74.53"/>
    <n v="15"/>
    <n v="5"/>
    <x v="4"/>
    <x v="1"/>
    <n v="1"/>
    <x v="3403"/>
    <n v="1"/>
    <n v="149.06"/>
    <n v="22.359000000000002"/>
    <n v="126.70099999999999"/>
    <n v="6.3350499999999998"/>
    <n v="133.03604999999999"/>
    <n v="4"/>
  </r>
  <r>
    <s v="ORD103405"/>
    <x v="158"/>
    <x v="2161"/>
    <s v="Jaipur"/>
    <x v="5"/>
    <n v="302019"/>
    <s v="MED021"/>
    <x v="9"/>
    <x v="7"/>
    <s v="Cipla"/>
    <s v="No"/>
    <n v="1"/>
    <n v="86.81"/>
    <n v="10"/>
    <n v="5"/>
    <x v="4"/>
    <x v="1"/>
    <n v="1"/>
    <x v="3404"/>
    <n v="1"/>
    <n v="86.81"/>
    <n v="8.6810000000000009"/>
    <n v="78.129000000000005"/>
    <n v="3.9064500000000004"/>
    <n v="82.035450000000012"/>
    <n v="3"/>
  </r>
  <r>
    <s v="ORD103406"/>
    <x v="98"/>
    <x v="1168"/>
    <s v="Bengaluru"/>
    <x v="8"/>
    <n v="560034"/>
    <s v="MED015"/>
    <x v="24"/>
    <x v="11"/>
    <s v="Abbott"/>
    <s v="No"/>
    <n v="1"/>
    <n v="49.54"/>
    <n v="5"/>
    <n v="12"/>
    <x v="5"/>
    <x v="2"/>
    <n v="1"/>
    <x v="3405"/>
    <n v="1"/>
    <n v="49.54"/>
    <n v="2.4769999999999999"/>
    <n v="47.063000000000002"/>
    <n v="5.6475600000000012"/>
    <n v="52.710560000000001"/>
    <n v="3"/>
  </r>
  <r>
    <s v="ORD103407"/>
    <x v="274"/>
    <x v="842"/>
    <s v="Bengaluru"/>
    <x v="8"/>
    <n v="560034"/>
    <s v="MED002"/>
    <x v="22"/>
    <x v="2"/>
    <s v="Micro Labs"/>
    <s v="No"/>
    <n v="3"/>
    <n v="36.479999999999997"/>
    <n v="0"/>
    <n v="5"/>
    <x v="1"/>
    <x v="1"/>
    <n v="1"/>
    <x v="3406"/>
    <n v="1"/>
    <n v="109.44"/>
    <n v="0"/>
    <n v="109.44"/>
    <n v="5.4720000000000004"/>
    <n v="114.91199999999999"/>
    <n v="5"/>
  </r>
  <r>
    <s v="ORD103408"/>
    <x v="514"/>
    <x v="999"/>
    <s v="Pune"/>
    <x v="3"/>
    <n v="411038"/>
    <s v="MED022"/>
    <x v="25"/>
    <x v="7"/>
    <s v="Himalaya"/>
    <s v="No"/>
    <n v="2"/>
    <n v="187.97"/>
    <n v="10"/>
    <n v="18"/>
    <x v="4"/>
    <x v="1"/>
    <n v="1"/>
    <x v="3407"/>
    <n v="1"/>
    <n v="375.94"/>
    <n v="37.594000000000001"/>
    <n v="338.346"/>
    <n v="60.902279999999998"/>
    <n v="399.24828000000002"/>
    <n v="4"/>
  </r>
  <r>
    <s v="ORD103409"/>
    <x v="565"/>
    <x v="1884"/>
    <s v="Gurugram"/>
    <x v="11"/>
    <n v="122018"/>
    <s v="MED030"/>
    <x v="28"/>
    <x v="8"/>
    <s v="Cipla"/>
    <s v="Yes"/>
    <n v="2"/>
    <n v="296.47000000000003"/>
    <n v="5"/>
    <n v="12"/>
    <x v="5"/>
    <x v="1"/>
    <n v="1"/>
    <x v="3408"/>
    <n v="1"/>
    <n v="592.94000000000005"/>
    <n v="29.647000000000002"/>
    <n v="563.29300000000001"/>
    <n v="67.595159999999993"/>
    <n v="630.88815999999997"/>
    <n v="2"/>
  </r>
  <r>
    <s v="ORD103410"/>
    <x v="96"/>
    <x v="619"/>
    <s v="Mumbai"/>
    <x v="3"/>
    <n v="400001"/>
    <s v="MED025"/>
    <x v="27"/>
    <x v="0"/>
    <s v="Blue Cross"/>
    <s v="Yes"/>
    <n v="4"/>
    <n v="70.19"/>
    <n v="5"/>
    <n v="5"/>
    <x v="4"/>
    <x v="1"/>
    <n v="1"/>
    <x v="3409"/>
    <n v="1"/>
    <n v="280.76"/>
    <n v="14.038"/>
    <n v="266.72199999999998"/>
    <n v="13.336099999999998"/>
    <n v="280.05809999999997"/>
    <n v="2"/>
  </r>
  <r>
    <s v="ORD103411"/>
    <x v="506"/>
    <x v="2162"/>
    <s v="Ahmedabad"/>
    <x v="6"/>
    <n v="380058"/>
    <s v="MED025"/>
    <x v="27"/>
    <x v="0"/>
    <s v="Blue Cross"/>
    <s v="Yes"/>
    <n v="5"/>
    <n v="74.52"/>
    <n v="10"/>
    <n v="5"/>
    <x v="0"/>
    <x v="3"/>
    <n v="1"/>
    <x v="3410"/>
    <n v="1"/>
    <n v="372.59999999999997"/>
    <n v="37.26"/>
    <n v="335.34"/>
    <n v="16.766999999999999"/>
    <n v="352.10699999999997"/>
    <n v="0"/>
  </r>
  <r>
    <s v="ORD103412"/>
    <x v="446"/>
    <x v="819"/>
    <s v="Noida"/>
    <x v="9"/>
    <n v="201304"/>
    <s v="MED001"/>
    <x v="2"/>
    <x v="2"/>
    <s v="Cipla"/>
    <s v="No"/>
    <n v="4"/>
    <n v="28.66"/>
    <n v="15"/>
    <n v="5"/>
    <x v="5"/>
    <x v="0"/>
    <n v="1"/>
    <x v="3411"/>
    <n v="1"/>
    <n v="114.64"/>
    <n v="17.195999999999998"/>
    <n v="97.444000000000003"/>
    <n v="4.8722000000000003"/>
    <n v="102.31620000000001"/>
    <n v="7"/>
  </r>
  <r>
    <s v="ORD103413"/>
    <x v="69"/>
    <x v="1019"/>
    <s v="Kolkata"/>
    <x v="10"/>
    <n v="700029"/>
    <s v="MED009"/>
    <x v="21"/>
    <x v="6"/>
    <s v="Glenmark"/>
    <s v="Yes"/>
    <n v="5"/>
    <n v="80.98"/>
    <n v="5"/>
    <n v="5"/>
    <x v="1"/>
    <x v="1"/>
    <n v="1"/>
    <x v="3412"/>
    <n v="1"/>
    <n v="404.90000000000003"/>
    <n v="20.245000000000001"/>
    <n v="384.65500000000003"/>
    <n v="19.232749999999999"/>
    <n v="403.88775000000004"/>
    <n v="3"/>
  </r>
  <r>
    <s v="ORD103414"/>
    <x v="271"/>
    <x v="2163"/>
    <s v="Kolkata"/>
    <x v="10"/>
    <n v="700091"/>
    <s v="MED016"/>
    <x v="17"/>
    <x v="11"/>
    <s v="Emcure"/>
    <s v="No"/>
    <n v="1"/>
    <n v="115.23"/>
    <n v="20"/>
    <n v="12"/>
    <x v="1"/>
    <x v="1"/>
    <n v="1"/>
    <x v="3413"/>
    <n v="1"/>
    <n v="115.23"/>
    <n v="23.045999999999999"/>
    <n v="92.183999999999997"/>
    <n v="11.062080000000002"/>
    <n v="103.24608000000001"/>
    <n v="1"/>
  </r>
  <r>
    <s v="ORD103415"/>
    <x v="440"/>
    <x v="571"/>
    <s v="Ahmedabad"/>
    <x v="6"/>
    <n v="380058"/>
    <s v="MED025"/>
    <x v="27"/>
    <x v="0"/>
    <s v="Blue Cross"/>
    <s v="Yes"/>
    <n v="1"/>
    <n v="62.21"/>
    <n v="5"/>
    <n v="5"/>
    <x v="2"/>
    <x v="1"/>
    <n v="1"/>
    <x v="3414"/>
    <n v="1"/>
    <n v="62.21"/>
    <n v="3.1105"/>
    <n v="59.099499999999999"/>
    <n v="2.9549750000000001"/>
    <n v="62.054474999999996"/>
    <n v="2"/>
  </r>
  <r>
    <s v="ORD103416"/>
    <x v="125"/>
    <x v="2164"/>
    <s v="Kolkata"/>
    <x v="10"/>
    <n v="700029"/>
    <s v="MED025"/>
    <x v="27"/>
    <x v="0"/>
    <s v="Blue Cross"/>
    <s v="Yes"/>
    <n v="2"/>
    <n v="74.61"/>
    <n v="15"/>
    <n v="18"/>
    <x v="5"/>
    <x v="1"/>
    <n v="1"/>
    <x v="3415"/>
    <n v="1"/>
    <n v="149.22"/>
    <n v="22.383000000000003"/>
    <n v="126.83699999999999"/>
    <n v="22.830659999999998"/>
    <n v="149.66765999999998"/>
    <n v="2"/>
  </r>
  <r>
    <s v="ORD103417"/>
    <x v="0"/>
    <x v="2165"/>
    <s v="Delhi"/>
    <x v="0"/>
    <n v="110044"/>
    <s v="MED009"/>
    <x v="21"/>
    <x v="6"/>
    <s v="Glenmark"/>
    <s v="Yes"/>
    <n v="3"/>
    <n v="82.85"/>
    <n v="20"/>
    <n v="12"/>
    <x v="5"/>
    <x v="1"/>
    <n v="1"/>
    <x v="3416"/>
    <n v="1"/>
    <n v="248.54999999999998"/>
    <n v="49.71"/>
    <n v="198.83999999999997"/>
    <n v="23.860799999999998"/>
    <n v="222.70079999999996"/>
    <n v="2"/>
  </r>
  <r>
    <s v="ORD103418"/>
    <x v="334"/>
    <x v="2166"/>
    <s v="Chennai"/>
    <x v="7"/>
    <n v="600018"/>
    <s v="MED015"/>
    <x v="24"/>
    <x v="11"/>
    <s v="Abbott"/>
    <s v="No"/>
    <n v="1"/>
    <n v="53.32"/>
    <n v="0"/>
    <n v="18"/>
    <x v="0"/>
    <x v="1"/>
    <n v="1"/>
    <x v="3417"/>
    <n v="1"/>
    <n v="53.32"/>
    <n v="0"/>
    <n v="53.32"/>
    <n v="9.5975999999999999"/>
    <n v="62.9176"/>
    <n v="1"/>
  </r>
  <r>
    <s v="ORD103419"/>
    <x v="70"/>
    <x v="836"/>
    <s v="Bengaluru"/>
    <x v="8"/>
    <n v="560038"/>
    <s v="MED008"/>
    <x v="7"/>
    <x v="6"/>
    <s v="Zydus"/>
    <s v="Yes"/>
    <n v="1"/>
    <n v="58.98"/>
    <n v="5"/>
    <n v="12"/>
    <x v="0"/>
    <x v="1"/>
    <n v="1"/>
    <x v="3418"/>
    <n v="1"/>
    <n v="58.98"/>
    <n v="2.9489999999999998"/>
    <n v="56.030999999999999"/>
    <n v="6.7237199999999993"/>
    <n v="62.754719999999999"/>
    <n v="2"/>
  </r>
  <r>
    <s v="ORD103420"/>
    <x v="558"/>
    <x v="2094"/>
    <s v="Mumbai"/>
    <x v="3"/>
    <n v="400076"/>
    <s v="MED029"/>
    <x v="10"/>
    <x v="8"/>
    <s v="Sun Pharma"/>
    <s v="Yes"/>
    <n v="3"/>
    <n v="87.74"/>
    <n v="0"/>
    <n v="5"/>
    <x v="4"/>
    <x v="1"/>
    <n v="1"/>
    <x v="3419"/>
    <n v="1"/>
    <n v="263.21999999999997"/>
    <n v="0"/>
    <n v="263.21999999999997"/>
    <n v="13.161"/>
    <n v="276.38099999999997"/>
    <n v="4"/>
  </r>
  <r>
    <s v="ORD103421"/>
    <x v="307"/>
    <x v="2167"/>
    <s v="Surat"/>
    <x v="6"/>
    <n v="395007"/>
    <s v="MED013"/>
    <x v="16"/>
    <x v="3"/>
    <s v="Himalaya"/>
    <s v="No"/>
    <n v="3"/>
    <n v="161.06"/>
    <n v="0"/>
    <n v="18"/>
    <x v="2"/>
    <x v="0"/>
    <n v="1"/>
    <x v="3420"/>
    <n v="1"/>
    <n v="483.18"/>
    <n v="0"/>
    <n v="483.18"/>
    <n v="86.972399999999993"/>
    <n v="570.15239999999994"/>
    <n v="0"/>
  </r>
  <r>
    <s v="ORD103421"/>
    <x v="570"/>
    <x v="101"/>
    <s v="Chandigarh"/>
    <x v="4"/>
    <n v="160001"/>
    <s v="MED005"/>
    <x v="11"/>
    <x v="5"/>
    <s v="Cipla"/>
    <s v="Yes"/>
    <n v="1"/>
    <n v="85.47"/>
    <n v="5"/>
    <n v="5"/>
    <x v="0"/>
    <x v="1"/>
    <n v="1"/>
    <x v="3421"/>
    <n v="1"/>
    <n v="85.47"/>
    <n v="4.2735000000000003"/>
    <n v="81.1965"/>
    <n v="4.059825"/>
    <n v="85.256325000000004"/>
    <n v="5"/>
  </r>
  <r>
    <s v="ORD103423"/>
    <x v="599"/>
    <x v="938"/>
    <s v="Delhi"/>
    <x v="0"/>
    <n v="110001"/>
    <s v="MED016"/>
    <x v="17"/>
    <x v="11"/>
    <s v="Emcure"/>
    <s v="No"/>
    <n v="1"/>
    <n v="113.29"/>
    <n v="10"/>
    <n v="5"/>
    <x v="0"/>
    <x v="2"/>
    <n v="1"/>
    <x v="3422"/>
    <n v="1"/>
    <n v="113.29"/>
    <n v="11.329000000000001"/>
    <n v="101.96100000000001"/>
    <n v="5.0980500000000006"/>
    <n v="107.05905000000001"/>
    <n v="3"/>
  </r>
  <r>
    <s v="ORD103424"/>
    <x v="389"/>
    <x v="98"/>
    <s v="Chandigarh"/>
    <x v="4"/>
    <n v="160017"/>
    <s v="MED010"/>
    <x v="13"/>
    <x v="1"/>
    <s v="Sun Pharma"/>
    <s v="Yes"/>
    <n v="1"/>
    <n v="73.819999999999993"/>
    <n v="5"/>
    <n v="12"/>
    <x v="3"/>
    <x v="2"/>
    <n v="1"/>
    <x v="3423"/>
    <n v="1"/>
    <n v="73.819999999999993"/>
    <n v="3.6909999999999998"/>
    <n v="70.128999999999991"/>
    <n v="8.4154799999999987"/>
    <n v="78.544479999999993"/>
    <n v="2"/>
  </r>
  <r>
    <s v="ORD103425"/>
    <x v="571"/>
    <x v="1943"/>
    <s v="Chandigarh"/>
    <x v="4"/>
    <n v="160001"/>
    <s v="MED005"/>
    <x v="11"/>
    <x v="5"/>
    <s v="Cipla"/>
    <s v="Yes"/>
    <n v="1"/>
    <n v="94.49"/>
    <n v="0"/>
    <n v="12"/>
    <x v="3"/>
    <x v="2"/>
    <n v="1"/>
    <x v="3424"/>
    <n v="1"/>
    <n v="94.49"/>
    <n v="0"/>
    <n v="94.49"/>
    <n v="11.338799999999999"/>
    <n v="105.8288"/>
    <n v="1"/>
  </r>
  <r>
    <s v="ORD103426"/>
    <x v="294"/>
    <x v="1031"/>
    <s v="Noida"/>
    <x v="9"/>
    <n v="201301"/>
    <s v="MED020"/>
    <x v="4"/>
    <x v="4"/>
    <s v="Dr. Reddy's"/>
    <s v="Yes"/>
    <n v="1"/>
    <n v="59.31"/>
    <n v="5"/>
    <n v="18"/>
    <x v="5"/>
    <x v="1"/>
    <n v="1"/>
    <x v="3425"/>
    <n v="1"/>
    <n v="59.31"/>
    <n v="2.9655"/>
    <n v="56.344500000000004"/>
    <n v="10.142010000000001"/>
    <n v="66.48651000000001"/>
    <n v="3"/>
  </r>
  <r>
    <s v="ORD103427"/>
    <x v="711"/>
    <x v="245"/>
    <s v="Hyderabad"/>
    <x v="1"/>
    <n v="500084"/>
    <s v="MED015"/>
    <x v="24"/>
    <x v="11"/>
    <s v="Abbott"/>
    <s v="No"/>
    <n v="3"/>
    <n v="55.16"/>
    <n v="5"/>
    <n v="5"/>
    <x v="5"/>
    <x v="1"/>
    <n v="1"/>
    <x v="3426"/>
    <n v="1"/>
    <n v="165.48"/>
    <n v="8.2739999999999991"/>
    <n v="157.20599999999999"/>
    <n v="7.8602999999999996"/>
    <n v="165.06629999999998"/>
    <n v="1"/>
  </r>
  <r>
    <s v="ORD103428"/>
    <x v="103"/>
    <x v="1228"/>
    <s v="Delhi"/>
    <x v="0"/>
    <n v="110029"/>
    <s v="MED018"/>
    <x v="14"/>
    <x v="8"/>
    <s v="Mankind"/>
    <s v="No"/>
    <n v="1"/>
    <n v="127.64"/>
    <n v="5"/>
    <n v="18"/>
    <x v="0"/>
    <x v="1"/>
    <n v="1"/>
    <x v="3427"/>
    <n v="1"/>
    <n v="127.64"/>
    <n v="6.3820000000000006"/>
    <n v="121.258"/>
    <n v="21.826439999999998"/>
    <n v="143.08444"/>
    <n v="2"/>
  </r>
  <r>
    <s v="ORD103429"/>
    <x v="177"/>
    <x v="2168"/>
    <s v="Pune"/>
    <x v="3"/>
    <n v="411014"/>
    <s v="MED018"/>
    <x v="14"/>
    <x v="8"/>
    <s v="Mankind"/>
    <s v="No"/>
    <n v="1"/>
    <n v="108.34"/>
    <n v="5"/>
    <n v="5"/>
    <x v="3"/>
    <x v="2"/>
    <n v="1"/>
    <x v="3428"/>
    <n v="1"/>
    <n v="108.34"/>
    <n v="5.4170000000000007"/>
    <n v="102.923"/>
    <n v="5.1461500000000004"/>
    <n v="108.06915000000001"/>
    <n v="1"/>
  </r>
  <r>
    <s v="ORD103430"/>
    <x v="417"/>
    <x v="1781"/>
    <s v="Jaipur"/>
    <x v="5"/>
    <n v="302021"/>
    <s v="MED001"/>
    <x v="2"/>
    <x v="2"/>
    <s v="Cipla"/>
    <s v="No"/>
    <n v="1"/>
    <n v="33.9"/>
    <n v="5"/>
    <n v="5"/>
    <x v="3"/>
    <x v="1"/>
    <n v="1"/>
    <x v="3429"/>
    <n v="1"/>
    <n v="33.9"/>
    <n v="1.6950000000000001"/>
    <n v="32.204999999999998"/>
    <n v="1.6102499999999997"/>
    <n v="33.815249999999999"/>
    <n v="4"/>
  </r>
  <r>
    <s v="ORD103431"/>
    <x v="368"/>
    <x v="2169"/>
    <s v="Ahmedabad"/>
    <x v="6"/>
    <n v="380015"/>
    <s v="MED026"/>
    <x v="20"/>
    <x v="9"/>
    <s v="Cipla"/>
    <s v="No"/>
    <n v="1"/>
    <n v="180.5"/>
    <n v="10"/>
    <n v="5"/>
    <x v="4"/>
    <x v="1"/>
    <n v="1"/>
    <x v="3430"/>
    <n v="1"/>
    <n v="180.5"/>
    <n v="18.05"/>
    <n v="162.44999999999999"/>
    <n v="8.1225000000000005"/>
    <n v="170.57249999999999"/>
    <n v="1"/>
  </r>
  <r>
    <s v="ORD103432"/>
    <x v="6"/>
    <x v="1357"/>
    <s v="Ahmedabad"/>
    <x v="6"/>
    <n v="380058"/>
    <s v="MED016"/>
    <x v="17"/>
    <x v="11"/>
    <s v="Emcure"/>
    <s v="No"/>
    <n v="2"/>
    <n v="100.49"/>
    <n v="15"/>
    <n v="12"/>
    <x v="4"/>
    <x v="1"/>
    <n v="1"/>
    <x v="3431"/>
    <n v="1"/>
    <n v="200.98"/>
    <n v="30.146999999999998"/>
    <n v="170.833"/>
    <n v="20.499960000000002"/>
    <n v="191.33296000000001"/>
    <n v="2"/>
  </r>
  <r>
    <s v="ORD103432"/>
    <x v="32"/>
    <x v="2170"/>
    <s v="Gurugram"/>
    <x v="11"/>
    <n v="122002"/>
    <s v="MED002"/>
    <x v="22"/>
    <x v="2"/>
    <s v="Micro Labs"/>
    <s v="No"/>
    <n v="1"/>
    <n v="28.24"/>
    <n v="5"/>
    <n v="12"/>
    <x v="1"/>
    <x v="1"/>
    <n v="1"/>
    <x v="3432"/>
    <n v="1"/>
    <n v="28.24"/>
    <n v="1.4119999999999999"/>
    <n v="26.827999999999999"/>
    <n v="3.21936"/>
    <n v="30.047359999999998"/>
    <n v="1"/>
  </r>
  <r>
    <s v="ORD103434"/>
    <x v="542"/>
    <x v="1542"/>
    <s v="Chandigarh"/>
    <x v="4"/>
    <n v="160036"/>
    <s v="MED015"/>
    <x v="24"/>
    <x v="11"/>
    <s v="Abbott"/>
    <s v="No"/>
    <n v="1"/>
    <n v="46.97"/>
    <n v="0"/>
    <n v="12"/>
    <x v="2"/>
    <x v="2"/>
    <n v="1"/>
    <x v="3433"/>
    <n v="1"/>
    <n v="46.97"/>
    <n v="0"/>
    <n v="46.97"/>
    <n v="5.6364000000000001"/>
    <n v="52.606400000000001"/>
    <n v="2"/>
  </r>
  <r>
    <s v="ORD103435"/>
    <x v="702"/>
    <x v="2171"/>
    <s v="Gurugram"/>
    <x v="11"/>
    <n v="122001"/>
    <s v="MED013"/>
    <x v="16"/>
    <x v="3"/>
    <s v="Himalaya"/>
    <s v="No"/>
    <n v="1"/>
    <n v="145.15"/>
    <n v="0"/>
    <n v="5"/>
    <x v="1"/>
    <x v="1"/>
    <n v="1"/>
    <x v="3434"/>
    <n v="1"/>
    <n v="145.15"/>
    <n v="0"/>
    <n v="145.15"/>
    <n v="7.2575000000000003"/>
    <n v="152.4075"/>
    <n v="3"/>
  </r>
  <r>
    <s v="ORD103436"/>
    <x v="139"/>
    <x v="2172"/>
    <s v="Pune"/>
    <x v="3"/>
    <n v="411001"/>
    <s v="MED024"/>
    <x v="0"/>
    <x v="0"/>
    <s v="Abbott"/>
    <s v="No"/>
    <n v="1"/>
    <n v="134.66"/>
    <n v="0"/>
    <n v="12"/>
    <x v="5"/>
    <x v="1"/>
    <n v="1"/>
    <x v="3435"/>
    <n v="1"/>
    <n v="134.66"/>
    <n v="0"/>
    <n v="134.66"/>
    <n v="16.159200000000002"/>
    <n v="150.8192"/>
    <n v="1"/>
  </r>
  <r>
    <s v="ORD103436"/>
    <x v="409"/>
    <x v="1898"/>
    <s v="Chennai"/>
    <x v="7"/>
    <n v="600040"/>
    <s v="MED015"/>
    <x v="24"/>
    <x v="11"/>
    <s v="Abbott"/>
    <s v="No"/>
    <n v="1"/>
    <n v="49.55"/>
    <n v="5"/>
    <n v="5"/>
    <x v="3"/>
    <x v="1"/>
    <n v="1"/>
    <x v="3436"/>
    <n v="1"/>
    <n v="49.55"/>
    <n v="2.4775"/>
    <n v="47.072499999999998"/>
    <n v="2.3536249999999996"/>
    <n v="49.426124999999999"/>
    <n v="1"/>
  </r>
  <r>
    <s v="ORD103438"/>
    <x v="66"/>
    <x v="2173"/>
    <s v="Mumbai"/>
    <x v="3"/>
    <n v="400050"/>
    <s v="MED022"/>
    <x v="25"/>
    <x v="7"/>
    <s v="Himalaya"/>
    <s v="No"/>
    <n v="1"/>
    <n v="156.68"/>
    <n v="0"/>
    <n v="5"/>
    <x v="3"/>
    <x v="1"/>
    <n v="1"/>
    <x v="3437"/>
    <n v="1"/>
    <n v="156.68"/>
    <n v="0"/>
    <n v="156.68"/>
    <n v="7.8340000000000005"/>
    <n v="164.51400000000001"/>
    <n v="3"/>
  </r>
  <r>
    <s v="ORD103439"/>
    <x v="202"/>
    <x v="2174"/>
    <s v="Jaipur"/>
    <x v="5"/>
    <n v="302033"/>
    <s v="MED030"/>
    <x v="28"/>
    <x v="8"/>
    <s v="Cipla"/>
    <s v="Yes"/>
    <n v="2"/>
    <n v="323.73"/>
    <n v="15"/>
    <n v="12"/>
    <x v="5"/>
    <x v="2"/>
    <n v="1"/>
    <x v="3438"/>
    <n v="1"/>
    <n v="647.46"/>
    <n v="97.119000000000014"/>
    <n v="550.34100000000001"/>
    <n v="66.04092"/>
    <n v="616.38192000000004"/>
    <n v="2"/>
  </r>
  <r>
    <s v="ORD103440"/>
    <x v="657"/>
    <x v="2175"/>
    <s v="Mumbai"/>
    <x v="3"/>
    <n v="400069"/>
    <s v="MED026"/>
    <x v="20"/>
    <x v="9"/>
    <s v="Cipla"/>
    <s v="No"/>
    <n v="3"/>
    <n v="197.55"/>
    <n v="5"/>
    <n v="12"/>
    <x v="4"/>
    <x v="1"/>
    <n v="1"/>
    <x v="3439"/>
    <n v="1"/>
    <n v="592.65000000000009"/>
    <n v="29.632500000000004"/>
    <n v="563.01750000000004"/>
    <n v="67.562100000000015"/>
    <n v="630.57960000000003"/>
    <n v="3"/>
  </r>
  <r>
    <s v="ORD103441"/>
    <x v="34"/>
    <x v="1492"/>
    <s v="Lucknow"/>
    <x v="9"/>
    <n v="226021"/>
    <s v="MED012"/>
    <x v="29"/>
    <x v="3"/>
    <s v="Mankind"/>
    <s v="No"/>
    <n v="3"/>
    <n v="129.35"/>
    <n v="15"/>
    <n v="5"/>
    <x v="3"/>
    <x v="1"/>
    <n v="1"/>
    <x v="3440"/>
    <n v="1"/>
    <n v="388.04999999999995"/>
    <n v="58.207499999999989"/>
    <n v="329.84249999999997"/>
    <n v="16.492124999999998"/>
    <n v="346.33462499999996"/>
    <n v="3"/>
  </r>
  <r>
    <s v="ORD103442"/>
    <x v="669"/>
    <x v="2176"/>
    <s v="Indore"/>
    <x v="2"/>
    <n v="452001"/>
    <s v="MED010"/>
    <x v="13"/>
    <x v="1"/>
    <s v="Sun Pharma"/>
    <s v="Yes"/>
    <n v="2"/>
    <n v="77.91"/>
    <n v="10"/>
    <n v="12"/>
    <x v="5"/>
    <x v="1"/>
    <n v="1"/>
    <x v="3441"/>
    <n v="1"/>
    <n v="155.82"/>
    <n v="15.581999999999999"/>
    <n v="140.238"/>
    <n v="16.82856"/>
    <n v="157.06656000000001"/>
    <n v="2"/>
  </r>
  <r>
    <s v="ORD103442"/>
    <x v="340"/>
    <x v="1368"/>
    <s v="Chennai"/>
    <x v="7"/>
    <n v="600018"/>
    <s v="MED029"/>
    <x v="10"/>
    <x v="8"/>
    <s v="Sun Pharma"/>
    <s v="Yes"/>
    <n v="1"/>
    <n v="91.88"/>
    <n v="15"/>
    <n v="12"/>
    <x v="1"/>
    <x v="0"/>
    <n v="1"/>
    <x v="3442"/>
    <n v="1"/>
    <n v="91.88"/>
    <n v="13.781999999999998"/>
    <n v="78.097999999999999"/>
    <n v="9.3717600000000001"/>
    <n v="87.469759999999994"/>
    <n v="0"/>
  </r>
  <r>
    <s v="ORD103442"/>
    <x v="524"/>
    <x v="1480"/>
    <s v="Chennai"/>
    <x v="7"/>
    <n v="600096"/>
    <s v="MED023"/>
    <x v="8"/>
    <x v="7"/>
    <s v="Lacto Calamine"/>
    <s v="No"/>
    <n v="1"/>
    <n v="316.91000000000003"/>
    <n v="20"/>
    <n v="5"/>
    <x v="4"/>
    <x v="2"/>
    <n v="1"/>
    <x v="3443"/>
    <n v="1"/>
    <n v="316.91000000000003"/>
    <n v="63.382000000000005"/>
    <n v="253.52800000000002"/>
    <n v="12.676400000000001"/>
    <n v="266.20440000000002"/>
    <n v="3"/>
  </r>
  <r>
    <s v="ORD103442"/>
    <x v="57"/>
    <x v="2177"/>
    <s v="Kolkata"/>
    <x v="10"/>
    <n v="700001"/>
    <s v="MED008"/>
    <x v="7"/>
    <x v="6"/>
    <s v="Zydus"/>
    <s v="Yes"/>
    <n v="2"/>
    <n v="70.58"/>
    <n v="15"/>
    <n v="5"/>
    <x v="2"/>
    <x v="1"/>
    <n v="1"/>
    <x v="3444"/>
    <n v="1"/>
    <n v="141.16"/>
    <n v="21.173999999999999"/>
    <n v="119.98599999999999"/>
    <n v="5.9992999999999999"/>
    <n v="125.9853"/>
    <n v="2"/>
  </r>
  <r>
    <s v="ORD103446"/>
    <x v="144"/>
    <x v="2178"/>
    <s v="Delhi"/>
    <x v="0"/>
    <n v="110029"/>
    <s v="MED016"/>
    <x v="17"/>
    <x v="11"/>
    <s v="Emcure"/>
    <s v="No"/>
    <n v="3"/>
    <n v="100.68"/>
    <n v="10"/>
    <n v="12"/>
    <x v="2"/>
    <x v="1"/>
    <n v="1"/>
    <x v="3445"/>
    <n v="1"/>
    <n v="302.04000000000002"/>
    <n v="30.204000000000001"/>
    <n v="271.83600000000001"/>
    <n v="32.62032"/>
    <n v="304.45632000000001"/>
    <n v="2"/>
  </r>
  <r>
    <s v="ORD103447"/>
    <x v="544"/>
    <x v="2179"/>
    <s v="Ahmedabad"/>
    <x v="6"/>
    <n v="380054"/>
    <s v="MED026"/>
    <x v="20"/>
    <x v="9"/>
    <s v="Cipla"/>
    <s v="No"/>
    <n v="1"/>
    <n v="177.78"/>
    <n v="0"/>
    <n v="18"/>
    <x v="2"/>
    <x v="1"/>
    <n v="1"/>
    <x v="3446"/>
    <n v="1"/>
    <n v="177.78"/>
    <n v="0"/>
    <n v="177.78"/>
    <n v="32.000399999999999"/>
    <n v="209.78039999999999"/>
    <n v="3"/>
  </r>
  <r>
    <s v="ORD103448"/>
    <x v="274"/>
    <x v="2180"/>
    <s v="Noida"/>
    <x v="9"/>
    <n v="201305"/>
    <s v="MED026"/>
    <x v="20"/>
    <x v="9"/>
    <s v="Cipla"/>
    <s v="No"/>
    <n v="1"/>
    <n v="189.8"/>
    <n v="15"/>
    <n v="12"/>
    <x v="3"/>
    <x v="1"/>
    <n v="1"/>
    <x v="3447"/>
    <n v="1"/>
    <n v="189.8"/>
    <n v="28.47"/>
    <n v="161.33000000000001"/>
    <n v="19.3596"/>
    <n v="180.68960000000001"/>
    <n v="2"/>
  </r>
  <r>
    <s v="ORD103448"/>
    <x v="594"/>
    <x v="1535"/>
    <s v="Delhi"/>
    <x v="0"/>
    <n v="110001"/>
    <s v="MED001"/>
    <x v="2"/>
    <x v="2"/>
    <s v="Cipla"/>
    <s v="No"/>
    <n v="1"/>
    <n v="26.41"/>
    <n v="5"/>
    <n v="5"/>
    <x v="4"/>
    <x v="1"/>
    <n v="1"/>
    <x v="3448"/>
    <n v="1"/>
    <n v="26.41"/>
    <n v="1.3205"/>
    <n v="25.089500000000001"/>
    <n v="1.254475"/>
    <n v="26.343975"/>
    <n v="3"/>
  </r>
  <r>
    <s v="ORD103450"/>
    <x v="285"/>
    <x v="550"/>
    <s v="Noida"/>
    <x v="9"/>
    <n v="201304"/>
    <s v="MED017"/>
    <x v="1"/>
    <x v="1"/>
    <s v="Abbott"/>
    <s v="No"/>
    <n v="1"/>
    <n v="150.77000000000001"/>
    <n v="10"/>
    <n v="12"/>
    <x v="2"/>
    <x v="3"/>
    <n v="1"/>
    <x v="3449"/>
    <n v="1"/>
    <n v="150.77000000000001"/>
    <n v="15.077"/>
    <n v="135.69300000000001"/>
    <n v="16.283160000000002"/>
    <n v="151.97616000000002"/>
    <n v="2"/>
  </r>
  <r>
    <s v="ORD103450"/>
    <x v="441"/>
    <x v="644"/>
    <s v="Hyderabad"/>
    <x v="1"/>
    <n v="500090"/>
    <s v="MED004"/>
    <x v="5"/>
    <x v="5"/>
    <s v="Sun Pharma"/>
    <s v="Yes"/>
    <n v="5"/>
    <n v="107.38"/>
    <n v="0"/>
    <n v="12"/>
    <x v="2"/>
    <x v="1"/>
    <n v="1"/>
    <x v="3450"/>
    <n v="1"/>
    <n v="536.9"/>
    <n v="0"/>
    <n v="536.9"/>
    <n v="64.427999999999997"/>
    <n v="601.32799999999997"/>
    <n v="3"/>
  </r>
  <r>
    <s v="ORD103452"/>
    <x v="281"/>
    <x v="2181"/>
    <s v="Chandigarh"/>
    <x v="4"/>
    <n v="160017"/>
    <s v="MED026"/>
    <x v="20"/>
    <x v="9"/>
    <s v="Cipla"/>
    <s v="No"/>
    <n v="2"/>
    <n v="185.74"/>
    <n v="5"/>
    <n v="5"/>
    <x v="1"/>
    <x v="3"/>
    <n v="1"/>
    <x v="3451"/>
    <n v="1"/>
    <n v="371.48"/>
    <n v="18.574000000000002"/>
    <n v="352.90600000000001"/>
    <n v="17.645299999999999"/>
    <n v="370.55130000000003"/>
    <n v="1"/>
  </r>
  <r>
    <s v="ORD103453"/>
    <x v="487"/>
    <x v="2182"/>
    <s v="Bengaluru"/>
    <x v="8"/>
    <n v="560038"/>
    <s v="MED020"/>
    <x v="4"/>
    <x v="4"/>
    <s v="Dr. Reddy's"/>
    <s v="Yes"/>
    <n v="2"/>
    <n v="51.26"/>
    <n v="15"/>
    <n v="5"/>
    <x v="5"/>
    <x v="2"/>
    <n v="1"/>
    <x v="3452"/>
    <n v="1"/>
    <n v="102.52"/>
    <n v="15.378"/>
    <n v="87.141999999999996"/>
    <n v="4.3571"/>
    <n v="91.499099999999999"/>
    <n v="1"/>
  </r>
  <r>
    <s v="ORD103453"/>
    <x v="159"/>
    <x v="399"/>
    <s v="Noida"/>
    <x v="9"/>
    <n v="201301"/>
    <s v="MED015"/>
    <x v="24"/>
    <x v="11"/>
    <s v="Abbott"/>
    <s v="No"/>
    <n v="2"/>
    <n v="55.17"/>
    <n v="10"/>
    <n v="18"/>
    <x v="5"/>
    <x v="1"/>
    <n v="1"/>
    <x v="3453"/>
    <n v="1"/>
    <n v="110.34"/>
    <n v="11.034000000000001"/>
    <n v="99.305999999999997"/>
    <n v="17.875080000000001"/>
    <n v="117.18107999999999"/>
    <n v="4"/>
  </r>
  <r>
    <s v="ORD103455"/>
    <x v="126"/>
    <x v="2183"/>
    <s v="Lucknow"/>
    <x v="9"/>
    <n v="226021"/>
    <s v="MED002"/>
    <x v="22"/>
    <x v="2"/>
    <s v="Micro Labs"/>
    <s v="No"/>
    <n v="2"/>
    <n v="29.65"/>
    <n v="5"/>
    <n v="18"/>
    <x v="0"/>
    <x v="1"/>
    <n v="1"/>
    <x v="3454"/>
    <n v="1"/>
    <n v="59.3"/>
    <n v="2.9649999999999999"/>
    <n v="56.334999999999994"/>
    <n v="10.140299999999998"/>
    <n v="66.47529999999999"/>
    <n v="1"/>
  </r>
  <r>
    <s v="ORD103456"/>
    <x v="374"/>
    <x v="2184"/>
    <s v="Lucknow"/>
    <x v="9"/>
    <n v="226016"/>
    <s v="MED028"/>
    <x v="3"/>
    <x v="3"/>
    <s v="Abbott"/>
    <s v="No"/>
    <n v="3"/>
    <n v="105.09"/>
    <n v="0"/>
    <n v="12"/>
    <x v="5"/>
    <x v="0"/>
    <n v="1"/>
    <x v="3455"/>
    <n v="1"/>
    <n v="315.27"/>
    <n v="0"/>
    <n v="315.27"/>
    <n v="37.8324"/>
    <n v="353.10239999999999"/>
    <n v="0"/>
  </r>
  <r>
    <s v="ORD103457"/>
    <x v="592"/>
    <x v="2185"/>
    <s v="Hyderabad"/>
    <x v="1"/>
    <n v="500090"/>
    <s v="MED003"/>
    <x v="6"/>
    <x v="4"/>
    <s v="Dr. Reddy's"/>
    <s v="No"/>
    <n v="3"/>
    <n v="30.77"/>
    <n v="15"/>
    <n v="12"/>
    <x v="3"/>
    <x v="3"/>
    <n v="1"/>
    <x v="3456"/>
    <n v="1"/>
    <n v="92.31"/>
    <n v="13.846500000000001"/>
    <n v="78.463499999999996"/>
    <n v="9.4156199999999988"/>
    <n v="87.87912"/>
    <n v="1"/>
  </r>
  <r>
    <s v="ORD103458"/>
    <x v="215"/>
    <x v="2186"/>
    <s v="Pune"/>
    <x v="3"/>
    <n v="411057"/>
    <s v="MED015"/>
    <x v="24"/>
    <x v="11"/>
    <s v="Abbott"/>
    <s v="No"/>
    <n v="3"/>
    <n v="42.62"/>
    <n v="0"/>
    <n v="5"/>
    <x v="5"/>
    <x v="1"/>
    <n v="1"/>
    <x v="3457"/>
    <n v="1"/>
    <n v="127.85999999999999"/>
    <n v="0"/>
    <n v="127.85999999999999"/>
    <n v="6.3929999999999998"/>
    <n v="134.25299999999999"/>
    <n v="1"/>
  </r>
  <r>
    <s v="ORD103459"/>
    <x v="577"/>
    <x v="2187"/>
    <s v="Chennai"/>
    <x v="7"/>
    <n v="600040"/>
    <s v="MED003"/>
    <x v="6"/>
    <x v="4"/>
    <s v="Dr. Reddy's"/>
    <s v="No"/>
    <n v="2"/>
    <n v="24.73"/>
    <n v="15"/>
    <n v="18"/>
    <x v="0"/>
    <x v="1"/>
    <n v="1"/>
    <x v="3458"/>
    <n v="1"/>
    <n v="49.46"/>
    <n v="7.4189999999999996"/>
    <n v="42.041000000000004"/>
    <n v="7.5673800000000009"/>
    <n v="49.608380000000004"/>
    <n v="1"/>
  </r>
  <r>
    <s v="ORD103460"/>
    <x v="10"/>
    <x v="1669"/>
    <s v="Jaipur"/>
    <x v="5"/>
    <n v="302021"/>
    <s v="MED021"/>
    <x v="9"/>
    <x v="7"/>
    <s v="Cipla"/>
    <s v="No"/>
    <n v="2"/>
    <n v="83.09"/>
    <n v="5"/>
    <n v="18"/>
    <x v="4"/>
    <x v="2"/>
    <n v="1"/>
    <x v="3459"/>
    <n v="1"/>
    <n v="166.18"/>
    <n v="8.3090000000000011"/>
    <n v="157.87100000000001"/>
    <n v="28.416780000000003"/>
    <n v="186.28778"/>
    <n v="6"/>
  </r>
  <r>
    <s v="ORD103461"/>
    <x v="17"/>
    <x v="2188"/>
    <s v="Lucknow"/>
    <x v="9"/>
    <n v="226024"/>
    <s v="MED011"/>
    <x v="23"/>
    <x v="1"/>
    <s v="Cipla"/>
    <s v="No"/>
    <n v="2"/>
    <n v="22.65"/>
    <n v="5"/>
    <n v="5"/>
    <x v="1"/>
    <x v="1"/>
    <n v="1"/>
    <x v="3460"/>
    <n v="1"/>
    <n v="45.3"/>
    <n v="2.2650000000000001"/>
    <n v="43.034999999999997"/>
    <n v="2.1517499999999998"/>
    <n v="45.186749999999996"/>
    <n v="2"/>
  </r>
  <r>
    <s v="ORD103462"/>
    <x v="242"/>
    <x v="2189"/>
    <s v="Lucknow"/>
    <x v="9"/>
    <n v="226016"/>
    <s v="MED010"/>
    <x v="13"/>
    <x v="1"/>
    <s v="Sun Pharma"/>
    <s v="Yes"/>
    <n v="2"/>
    <n v="64.02"/>
    <n v="0"/>
    <n v="12"/>
    <x v="0"/>
    <x v="1"/>
    <n v="1"/>
    <x v="3461"/>
    <n v="1"/>
    <n v="128.04"/>
    <n v="0"/>
    <n v="128.04"/>
    <n v="15.364800000000001"/>
    <n v="143.40479999999999"/>
    <n v="1"/>
  </r>
  <r>
    <s v="ORD103463"/>
    <x v="16"/>
    <x v="1695"/>
    <s v="Delhi"/>
    <x v="0"/>
    <n v="110029"/>
    <s v="MED010"/>
    <x v="13"/>
    <x v="1"/>
    <s v="Sun Pharma"/>
    <s v="Yes"/>
    <n v="3"/>
    <n v="78.97"/>
    <n v="10"/>
    <n v="5"/>
    <x v="0"/>
    <x v="1"/>
    <n v="1"/>
    <x v="3462"/>
    <n v="1"/>
    <n v="236.91"/>
    <n v="23.690999999999999"/>
    <n v="213.21899999999999"/>
    <n v="10.66095"/>
    <n v="223.87995000000001"/>
    <n v="3"/>
  </r>
  <r>
    <s v="ORD103464"/>
    <x v="170"/>
    <x v="2190"/>
    <s v="Ahmedabad"/>
    <x v="6"/>
    <n v="380015"/>
    <s v="MED029"/>
    <x v="10"/>
    <x v="8"/>
    <s v="Sun Pharma"/>
    <s v="Yes"/>
    <n v="1"/>
    <n v="103.77"/>
    <n v="15"/>
    <n v="12"/>
    <x v="5"/>
    <x v="1"/>
    <n v="1"/>
    <x v="3463"/>
    <n v="1"/>
    <n v="103.77"/>
    <n v="15.5655"/>
    <n v="88.204499999999996"/>
    <n v="10.584539999999999"/>
    <n v="98.78904"/>
    <n v="1"/>
  </r>
  <r>
    <s v="ORD103464"/>
    <x v="188"/>
    <x v="2191"/>
    <s v="Chennai"/>
    <x v="7"/>
    <n v="600096"/>
    <s v="MED002"/>
    <x v="22"/>
    <x v="2"/>
    <s v="Micro Labs"/>
    <s v="No"/>
    <n v="2"/>
    <n v="35.89"/>
    <n v="5"/>
    <n v="18"/>
    <x v="5"/>
    <x v="2"/>
    <n v="1"/>
    <x v="3464"/>
    <n v="1"/>
    <n v="71.78"/>
    <n v="3.589"/>
    <n v="68.191000000000003"/>
    <n v="12.274380000000001"/>
    <n v="80.46538000000001"/>
    <n v="2"/>
  </r>
  <r>
    <s v="ORD103466"/>
    <x v="511"/>
    <x v="1029"/>
    <s v="Lucknow"/>
    <x v="9"/>
    <n v="226021"/>
    <s v="MED003"/>
    <x v="6"/>
    <x v="4"/>
    <s v="Dr. Reddy's"/>
    <s v="No"/>
    <n v="5"/>
    <n v="25.29"/>
    <n v="5"/>
    <n v="12"/>
    <x v="3"/>
    <x v="1"/>
    <n v="1"/>
    <x v="3465"/>
    <n v="1"/>
    <n v="126.44999999999999"/>
    <n v="6.3224999999999998"/>
    <n v="120.12749999999998"/>
    <n v="14.415299999999997"/>
    <n v="134.54279999999997"/>
    <n v="4"/>
  </r>
  <r>
    <s v="ORD103467"/>
    <x v="185"/>
    <x v="105"/>
    <s v="Jaipur"/>
    <x v="5"/>
    <n v="302019"/>
    <s v="MED015"/>
    <x v="24"/>
    <x v="11"/>
    <s v="Abbott"/>
    <s v="No"/>
    <n v="2"/>
    <n v="50.7"/>
    <n v="5"/>
    <n v="12"/>
    <x v="2"/>
    <x v="3"/>
    <n v="1"/>
    <x v="3466"/>
    <n v="1"/>
    <n v="101.4"/>
    <n v="5.07"/>
    <n v="96.330000000000013"/>
    <n v="11.5596"/>
    <n v="107.88960000000002"/>
    <n v="2"/>
  </r>
  <r>
    <s v="ORD103468"/>
    <x v="240"/>
    <x v="2192"/>
    <s v="Chennai"/>
    <x v="7"/>
    <n v="600040"/>
    <s v="MED019"/>
    <x v="26"/>
    <x v="8"/>
    <s v="Cipla"/>
    <s v="No"/>
    <n v="1"/>
    <n v="166.16"/>
    <n v="5"/>
    <n v="5"/>
    <x v="3"/>
    <x v="1"/>
    <n v="1"/>
    <x v="3467"/>
    <n v="1"/>
    <n v="166.16"/>
    <n v="8.3079999999999998"/>
    <n v="157.852"/>
    <n v="7.8925999999999998"/>
    <n v="165.74459999999999"/>
    <n v="3"/>
  </r>
  <r>
    <s v="ORD103469"/>
    <x v="270"/>
    <x v="2193"/>
    <s v="Surat"/>
    <x v="6"/>
    <n v="395010"/>
    <s v="MED015"/>
    <x v="24"/>
    <x v="11"/>
    <s v="Abbott"/>
    <s v="No"/>
    <n v="2"/>
    <n v="45.74"/>
    <n v="0"/>
    <n v="5"/>
    <x v="3"/>
    <x v="1"/>
    <n v="1"/>
    <x v="3468"/>
    <n v="1"/>
    <n v="91.48"/>
    <n v="0"/>
    <n v="91.48"/>
    <n v="4.5740000000000007"/>
    <n v="96.054000000000002"/>
    <n v="3"/>
  </r>
  <r>
    <s v="ORD103470"/>
    <x v="521"/>
    <x v="1260"/>
    <s v="Jaipur"/>
    <x v="5"/>
    <n v="302033"/>
    <s v="MED027"/>
    <x v="12"/>
    <x v="9"/>
    <s v="Mankind"/>
    <s v="No"/>
    <n v="2"/>
    <n v="93.7"/>
    <n v="5"/>
    <n v="12"/>
    <x v="2"/>
    <x v="1"/>
    <n v="1"/>
    <x v="3469"/>
    <n v="1"/>
    <n v="187.4"/>
    <n v="9.3699999999999992"/>
    <n v="178.03"/>
    <n v="21.363600000000002"/>
    <n v="199.39359999999999"/>
    <n v="3"/>
  </r>
  <r>
    <s v="ORD103471"/>
    <x v="222"/>
    <x v="2194"/>
    <s v="Noida"/>
    <x v="9"/>
    <n v="201301"/>
    <s v="MED006"/>
    <x v="18"/>
    <x v="10"/>
    <s v="USV"/>
    <s v="Yes"/>
    <n v="2"/>
    <n v="42.13"/>
    <n v="5"/>
    <n v="12"/>
    <x v="2"/>
    <x v="2"/>
    <n v="1"/>
    <x v="3470"/>
    <n v="1"/>
    <n v="84.26"/>
    <n v="4.2130000000000001"/>
    <n v="80.047000000000011"/>
    <n v="9.6056400000000011"/>
    <n v="89.652640000000019"/>
    <n v="1"/>
  </r>
  <r>
    <s v="ORD103472"/>
    <x v="564"/>
    <x v="2104"/>
    <s v="Mumbai"/>
    <x v="3"/>
    <n v="400076"/>
    <s v="MED005"/>
    <x v="11"/>
    <x v="5"/>
    <s v="Cipla"/>
    <s v="Yes"/>
    <n v="3"/>
    <n v="83.72"/>
    <n v="5"/>
    <n v="5"/>
    <x v="3"/>
    <x v="2"/>
    <n v="1"/>
    <x v="3471"/>
    <n v="1"/>
    <n v="251.16"/>
    <n v="12.558"/>
    <n v="238.602"/>
    <n v="11.930099999999999"/>
    <n v="250.53210000000001"/>
    <n v="1"/>
  </r>
  <r>
    <s v="ORD103473"/>
    <x v="215"/>
    <x v="2195"/>
    <s v="Hyderabad"/>
    <x v="1"/>
    <n v="500001"/>
    <s v="MED005"/>
    <x v="11"/>
    <x v="5"/>
    <s v="Cipla"/>
    <s v="Yes"/>
    <n v="2"/>
    <n v="88.26"/>
    <n v="10"/>
    <n v="12"/>
    <x v="0"/>
    <x v="1"/>
    <n v="1"/>
    <x v="3472"/>
    <n v="1"/>
    <n v="176.52"/>
    <n v="17.652000000000001"/>
    <n v="158.86799999999999"/>
    <n v="19.064160000000001"/>
    <n v="177.93216000000001"/>
    <n v="1"/>
  </r>
  <r>
    <s v="ORD103474"/>
    <x v="75"/>
    <x v="2158"/>
    <s v="Gurugram"/>
    <x v="11"/>
    <n v="122001"/>
    <s v="MED018"/>
    <x v="14"/>
    <x v="8"/>
    <s v="Mankind"/>
    <s v="No"/>
    <n v="1"/>
    <n v="121.49"/>
    <n v="0"/>
    <n v="5"/>
    <x v="2"/>
    <x v="1"/>
    <n v="1"/>
    <x v="3473"/>
    <n v="1"/>
    <n v="121.49"/>
    <n v="0"/>
    <n v="121.49"/>
    <n v="6.0744999999999996"/>
    <n v="127.5645"/>
    <n v="1"/>
  </r>
  <r>
    <s v="ORD103474"/>
    <x v="611"/>
    <x v="2196"/>
    <s v="Chandigarh"/>
    <x v="4"/>
    <n v="160022"/>
    <s v="MED013"/>
    <x v="16"/>
    <x v="3"/>
    <s v="Himalaya"/>
    <s v="No"/>
    <n v="1"/>
    <n v="148.97"/>
    <n v="5"/>
    <n v="5"/>
    <x v="3"/>
    <x v="1"/>
    <n v="1"/>
    <x v="3474"/>
    <n v="1"/>
    <n v="148.97"/>
    <n v="7.4485000000000001"/>
    <n v="141.5215"/>
    <n v="7.0760750000000003"/>
    <n v="148.59757500000001"/>
    <n v="1"/>
  </r>
  <r>
    <s v="ORD103476"/>
    <x v="718"/>
    <x v="2061"/>
    <s v="Indore"/>
    <x v="2"/>
    <n v="452018"/>
    <s v="MED015"/>
    <x v="24"/>
    <x v="11"/>
    <s v="Abbott"/>
    <s v="No"/>
    <n v="3"/>
    <n v="52.64"/>
    <n v="10"/>
    <n v="5"/>
    <x v="0"/>
    <x v="0"/>
    <n v="1"/>
    <x v="3475"/>
    <n v="1"/>
    <n v="157.92000000000002"/>
    <n v="15.792000000000003"/>
    <n v="142.12800000000001"/>
    <n v="7.1064000000000007"/>
    <n v="149.23440000000002"/>
    <n v="1"/>
  </r>
  <r>
    <s v="ORD103476"/>
    <x v="338"/>
    <x v="2197"/>
    <s v="Kolkata"/>
    <x v="10"/>
    <n v="700001"/>
    <s v="MED004"/>
    <x v="5"/>
    <x v="5"/>
    <s v="Sun Pharma"/>
    <s v="Yes"/>
    <n v="3"/>
    <n v="120.18"/>
    <n v="0"/>
    <n v="12"/>
    <x v="0"/>
    <x v="1"/>
    <n v="1"/>
    <x v="3476"/>
    <n v="1"/>
    <n v="360.54"/>
    <n v="0"/>
    <n v="360.54"/>
    <n v="43.264800000000008"/>
    <n v="403.8048"/>
    <n v="1"/>
  </r>
  <r>
    <s v="ORD103478"/>
    <x v="5"/>
    <x v="2198"/>
    <s v="Indore"/>
    <x v="2"/>
    <n v="452018"/>
    <s v="MED022"/>
    <x v="25"/>
    <x v="7"/>
    <s v="Himalaya"/>
    <s v="No"/>
    <n v="2"/>
    <n v="168.59"/>
    <n v="15"/>
    <n v="5"/>
    <x v="5"/>
    <x v="3"/>
    <n v="1"/>
    <x v="3477"/>
    <n v="1"/>
    <n v="337.18"/>
    <n v="50.576999999999998"/>
    <n v="286.60300000000001"/>
    <n v="14.330150000000001"/>
    <n v="300.93315000000001"/>
    <n v="1"/>
  </r>
  <r>
    <s v="ORD103478"/>
    <x v="363"/>
    <x v="2199"/>
    <s v="Indore"/>
    <x v="2"/>
    <n v="452010"/>
    <s v="MED029"/>
    <x v="10"/>
    <x v="8"/>
    <s v="Sun Pharma"/>
    <s v="Yes"/>
    <n v="1"/>
    <n v="99.57"/>
    <n v="10"/>
    <n v="12"/>
    <x v="0"/>
    <x v="2"/>
    <n v="1"/>
    <x v="3478"/>
    <n v="1"/>
    <n v="99.57"/>
    <n v="9.956999999999999"/>
    <n v="89.613"/>
    <n v="10.75356"/>
    <n v="100.36655999999999"/>
    <n v="0"/>
  </r>
  <r>
    <s v="ORD103480"/>
    <x v="122"/>
    <x v="1968"/>
    <s v="Gurugram"/>
    <x v="11"/>
    <n v="122018"/>
    <s v="MED010"/>
    <x v="13"/>
    <x v="1"/>
    <s v="Sun Pharma"/>
    <s v="Yes"/>
    <n v="3"/>
    <n v="75.569999999999993"/>
    <n v="5"/>
    <n v="5"/>
    <x v="1"/>
    <x v="0"/>
    <n v="1"/>
    <x v="3479"/>
    <n v="1"/>
    <n v="226.70999999999998"/>
    <n v="11.3355"/>
    <n v="215.37449999999998"/>
    <n v="10.768725"/>
    <n v="226.14322499999997"/>
    <n v="2"/>
  </r>
  <r>
    <s v="ORD103480"/>
    <x v="414"/>
    <x v="182"/>
    <s v="Gurugram"/>
    <x v="11"/>
    <n v="122018"/>
    <s v="MED018"/>
    <x v="14"/>
    <x v="8"/>
    <s v="Mankind"/>
    <s v="No"/>
    <n v="3"/>
    <n v="110.75"/>
    <n v="5"/>
    <n v="12"/>
    <x v="4"/>
    <x v="1"/>
    <n v="1"/>
    <x v="3480"/>
    <n v="1"/>
    <n v="332.25"/>
    <n v="16.612500000000001"/>
    <n v="315.63749999999999"/>
    <n v="37.876499999999993"/>
    <n v="353.51400000000001"/>
    <n v="1"/>
  </r>
  <r>
    <s v="ORD103482"/>
    <x v="154"/>
    <x v="1920"/>
    <s v="Noida"/>
    <x v="9"/>
    <n v="201304"/>
    <s v="MED024"/>
    <x v="0"/>
    <x v="0"/>
    <s v="Abbott"/>
    <s v="No"/>
    <n v="2"/>
    <n v="137.05000000000001"/>
    <n v="0"/>
    <n v="5"/>
    <x v="3"/>
    <x v="1"/>
    <n v="1"/>
    <x v="3481"/>
    <n v="1"/>
    <n v="274.10000000000002"/>
    <n v="0"/>
    <n v="274.10000000000002"/>
    <n v="13.705"/>
    <n v="287.80500000000001"/>
    <n v="2"/>
  </r>
  <r>
    <s v="ORD103482"/>
    <x v="323"/>
    <x v="2200"/>
    <s v="Hyderabad"/>
    <x v="1"/>
    <n v="500032"/>
    <s v="MED023"/>
    <x v="8"/>
    <x v="7"/>
    <s v="Lacto Calamine"/>
    <s v="No"/>
    <n v="1"/>
    <n v="333.32"/>
    <n v="10"/>
    <n v="12"/>
    <x v="0"/>
    <x v="2"/>
    <n v="1"/>
    <x v="3482"/>
    <n v="1"/>
    <n v="333.32"/>
    <n v="33.332000000000001"/>
    <n v="299.988"/>
    <n v="35.998559999999998"/>
    <n v="335.98656"/>
    <n v="2"/>
  </r>
  <r>
    <s v="ORD103484"/>
    <x v="615"/>
    <x v="1057"/>
    <s v="Ahmedabad"/>
    <x v="6"/>
    <n v="380001"/>
    <s v="MED023"/>
    <x v="8"/>
    <x v="7"/>
    <s v="Lacto Calamine"/>
    <s v="No"/>
    <n v="3"/>
    <n v="280.2"/>
    <n v="15"/>
    <n v="18"/>
    <x v="4"/>
    <x v="1"/>
    <n v="1"/>
    <x v="3483"/>
    <n v="1"/>
    <n v="840.59999999999991"/>
    <n v="126.08999999999997"/>
    <n v="714.51"/>
    <n v="128.61180000000002"/>
    <n v="843.12180000000001"/>
    <n v="2"/>
  </r>
  <r>
    <s v="ORD103485"/>
    <x v="270"/>
    <x v="1040"/>
    <s v="Pune"/>
    <x v="3"/>
    <n v="411038"/>
    <s v="MED014"/>
    <x v="19"/>
    <x v="3"/>
    <s v="Abbott"/>
    <s v="No"/>
    <n v="2"/>
    <n v="158.72999999999999"/>
    <n v="0"/>
    <n v="18"/>
    <x v="0"/>
    <x v="3"/>
    <n v="1"/>
    <x v="3484"/>
    <n v="1"/>
    <n v="317.45999999999998"/>
    <n v="0"/>
    <n v="317.45999999999998"/>
    <n v="57.142799999999994"/>
    <n v="374.6028"/>
    <n v="2"/>
  </r>
  <r>
    <s v="ORD103486"/>
    <x v="54"/>
    <x v="535"/>
    <s v="Delhi"/>
    <x v="0"/>
    <n v="110001"/>
    <s v="MED010"/>
    <x v="13"/>
    <x v="1"/>
    <s v="Sun Pharma"/>
    <s v="Yes"/>
    <n v="1"/>
    <n v="71.959999999999994"/>
    <n v="10"/>
    <n v="12"/>
    <x v="0"/>
    <x v="0"/>
    <n v="1"/>
    <x v="3485"/>
    <n v="1"/>
    <n v="71.959999999999994"/>
    <n v="7.1959999999999988"/>
    <n v="64.763999999999996"/>
    <n v="7.771679999999999"/>
    <n v="72.535679999999999"/>
    <n v="2"/>
  </r>
  <r>
    <s v="ORD103487"/>
    <x v="444"/>
    <x v="1100"/>
    <s v="Ahmedabad"/>
    <x v="6"/>
    <n v="380058"/>
    <s v="MED021"/>
    <x v="9"/>
    <x v="7"/>
    <s v="Cipla"/>
    <s v="No"/>
    <n v="1"/>
    <n v="92.54"/>
    <n v="10"/>
    <n v="12"/>
    <x v="4"/>
    <x v="3"/>
    <n v="1"/>
    <x v="3486"/>
    <n v="1"/>
    <n v="92.54"/>
    <n v="9.2540000000000013"/>
    <n v="83.286000000000001"/>
    <n v="9.9943200000000001"/>
    <n v="93.280320000000003"/>
    <n v="3"/>
  </r>
  <r>
    <s v="ORD103488"/>
    <x v="598"/>
    <x v="1364"/>
    <s v="Indore"/>
    <x v="2"/>
    <n v="452001"/>
    <s v="MED009"/>
    <x v="21"/>
    <x v="6"/>
    <s v="Glenmark"/>
    <s v="Yes"/>
    <n v="2"/>
    <n v="86.8"/>
    <n v="5"/>
    <n v="5"/>
    <x v="5"/>
    <x v="2"/>
    <n v="1"/>
    <x v="3487"/>
    <n v="1"/>
    <n v="173.6"/>
    <n v="8.68"/>
    <n v="164.92"/>
    <n v="8.2459999999999987"/>
    <n v="173.166"/>
    <n v="3"/>
  </r>
  <r>
    <s v="ORD103489"/>
    <x v="236"/>
    <x v="2201"/>
    <s v="Kolkata"/>
    <x v="10"/>
    <n v="700029"/>
    <s v="MED010"/>
    <x v="13"/>
    <x v="1"/>
    <s v="Sun Pharma"/>
    <s v="Yes"/>
    <n v="1"/>
    <n v="67.66"/>
    <n v="0"/>
    <n v="12"/>
    <x v="0"/>
    <x v="1"/>
    <n v="1"/>
    <x v="3488"/>
    <n v="1"/>
    <n v="67.66"/>
    <n v="0"/>
    <n v="67.66"/>
    <n v="8.1191999999999993"/>
    <n v="75.779200000000003"/>
    <n v="1"/>
  </r>
  <r>
    <s v="ORD103490"/>
    <x v="186"/>
    <x v="975"/>
    <s v="Ahmedabad"/>
    <x v="6"/>
    <n v="380058"/>
    <s v="MED017"/>
    <x v="1"/>
    <x v="1"/>
    <s v="Abbott"/>
    <s v="No"/>
    <n v="1"/>
    <n v="139.15"/>
    <n v="5"/>
    <n v="5"/>
    <x v="4"/>
    <x v="1"/>
    <n v="1"/>
    <x v="3489"/>
    <n v="1"/>
    <n v="139.15"/>
    <n v="6.9574999999999996"/>
    <n v="132.1925"/>
    <n v="6.6096249999999994"/>
    <n v="138.80212499999999"/>
    <n v="1"/>
  </r>
  <r>
    <s v="ORD103491"/>
    <x v="559"/>
    <x v="2202"/>
    <s v="Delhi"/>
    <x v="0"/>
    <n v="110044"/>
    <s v="MED014"/>
    <x v="19"/>
    <x v="3"/>
    <s v="Abbott"/>
    <s v="No"/>
    <n v="1"/>
    <n v="155"/>
    <n v="5"/>
    <n v="5"/>
    <x v="5"/>
    <x v="1"/>
    <n v="1"/>
    <x v="3490"/>
    <n v="1"/>
    <n v="155"/>
    <n v="7.75"/>
    <n v="147.25"/>
    <n v="7.3624999999999998"/>
    <n v="154.61250000000001"/>
    <n v="1"/>
  </r>
  <r>
    <s v="ORD103492"/>
    <x v="217"/>
    <x v="940"/>
    <s v="Gurugram"/>
    <x v="11"/>
    <n v="122001"/>
    <s v="MED022"/>
    <x v="25"/>
    <x v="7"/>
    <s v="Himalaya"/>
    <s v="No"/>
    <n v="1"/>
    <n v="178.86"/>
    <n v="10"/>
    <n v="5"/>
    <x v="0"/>
    <x v="0"/>
    <n v="1"/>
    <x v="3491"/>
    <n v="1"/>
    <n v="178.86"/>
    <n v="17.886000000000003"/>
    <n v="160.97400000000002"/>
    <n v="8.048700000000002"/>
    <n v="169.02270000000001"/>
    <n v="1"/>
  </r>
  <r>
    <s v="ORD103493"/>
    <x v="236"/>
    <x v="2203"/>
    <s v="Kolkata"/>
    <x v="10"/>
    <n v="700001"/>
    <s v="MED028"/>
    <x v="3"/>
    <x v="3"/>
    <s v="Abbott"/>
    <s v="No"/>
    <n v="5"/>
    <n v="102.8"/>
    <n v="0"/>
    <n v="5"/>
    <x v="4"/>
    <x v="1"/>
    <n v="1"/>
    <x v="3492"/>
    <n v="1"/>
    <n v="514"/>
    <n v="0"/>
    <n v="514"/>
    <n v="25.7"/>
    <n v="539.70000000000005"/>
    <n v="1"/>
  </r>
  <r>
    <s v="ORD103493"/>
    <x v="273"/>
    <x v="145"/>
    <s v="Noida"/>
    <x v="9"/>
    <n v="201301"/>
    <s v="MED007"/>
    <x v="15"/>
    <x v="10"/>
    <s v="Sanofi"/>
    <s v="Yes"/>
    <n v="6"/>
    <n v="82.62"/>
    <n v="0"/>
    <n v="5"/>
    <x v="0"/>
    <x v="1"/>
    <n v="1"/>
    <x v="3493"/>
    <n v="1"/>
    <n v="495.72"/>
    <n v="0"/>
    <n v="495.72"/>
    <n v="24.786000000000005"/>
    <n v="520.50600000000009"/>
    <n v="5"/>
  </r>
  <r>
    <s v="ORD103495"/>
    <x v="25"/>
    <x v="2204"/>
    <s v="Chandigarh"/>
    <x v="4"/>
    <n v="160036"/>
    <s v="MED001"/>
    <x v="2"/>
    <x v="2"/>
    <s v="Cipla"/>
    <s v="No"/>
    <n v="1"/>
    <n v="28.44"/>
    <n v="5"/>
    <n v="5"/>
    <x v="1"/>
    <x v="2"/>
    <n v="1"/>
    <x v="3494"/>
    <n v="1"/>
    <n v="28.44"/>
    <n v="1.4220000000000002"/>
    <n v="27.018000000000001"/>
    <n v="1.3509"/>
    <n v="28.3689"/>
    <n v="3"/>
  </r>
  <r>
    <s v="ORD103496"/>
    <x v="41"/>
    <x v="2205"/>
    <s v="Pune"/>
    <x v="3"/>
    <n v="411045"/>
    <s v="MED005"/>
    <x v="11"/>
    <x v="5"/>
    <s v="Cipla"/>
    <s v="Yes"/>
    <n v="2"/>
    <n v="86.28"/>
    <n v="0"/>
    <n v="5"/>
    <x v="5"/>
    <x v="3"/>
    <n v="1"/>
    <x v="3495"/>
    <n v="1"/>
    <n v="172.56"/>
    <n v="0"/>
    <n v="172.56"/>
    <n v="8.6280000000000001"/>
    <n v="181.18799999999999"/>
    <n v="2"/>
  </r>
  <r>
    <s v="ORD103497"/>
    <x v="308"/>
    <x v="255"/>
    <s v="Noida"/>
    <x v="9"/>
    <n v="201307"/>
    <s v="MED017"/>
    <x v="1"/>
    <x v="1"/>
    <s v="Abbott"/>
    <s v="No"/>
    <n v="1"/>
    <n v="121.46"/>
    <n v="5"/>
    <n v="12"/>
    <x v="2"/>
    <x v="3"/>
    <n v="1"/>
    <x v="3496"/>
    <n v="1"/>
    <n v="121.46"/>
    <n v="6.0729999999999995"/>
    <n v="115.387"/>
    <n v="13.846439999999999"/>
    <n v="129.23344"/>
    <n v="0"/>
  </r>
  <r>
    <s v="ORD103498"/>
    <x v="273"/>
    <x v="1154"/>
    <s v="Hyderabad"/>
    <x v="1"/>
    <n v="500084"/>
    <s v="MED011"/>
    <x v="23"/>
    <x v="1"/>
    <s v="Cipla"/>
    <s v="No"/>
    <n v="1"/>
    <n v="24.68"/>
    <n v="5"/>
    <n v="12"/>
    <x v="2"/>
    <x v="1"/>
    <n v="1"/>
    <x v="3497"/>
    <n v="1"/>
    <n v="24.68"/>
    <n v="1.234"/>
    <n v="23.445999999999998"/>
    <n v="2.8135199999999996"/>
    <n v="26.259519999999998"/>
    <n v="2"/>
  </r>
  <r>
    <s v="ORD103499"/>
    <x v="50"/>
    <x v="2206"/>
    <s v="Gurugram"/>
    <x v="11"/>
    <n v="122009"/>
    <s v="MED019"/>
    <x v="26"/>
    <x v="8"/>
    <s v="Cipla"/>
    <s v="No"/>
    <n v="1"/>
    <n v="167.85"/>
    <n v="5"/>
    <n v="18"/>
    <x v="0"/>
    <x v="3"/>
    <n v="1"/>
    <x v="3498"/>
    <n v="1"/>
    <n v="167.85"/>
    <n v="8.3925000000000001"/>
    <n v="159.45749999999998"/>
    <n v="28.702349999999996"/>
    <n v="188.15984999999998"/>
    <n v="1"/>
  </r>
  <r>
    <s v="ORD103500"/>
    <x v="412"/>
    <x v="980"/>
    <s v="Chandigarh"/>
    <x v="4"/>
    <n v="160036"/>
    <s v="MED013"/>
    <x v="16"/>
    <x v="3"/>
    <s v="Himalaya"/>
    <s v="No"/>
    <n v="4"/>
    <n v="170.72"/>
    <n v="10"/>
    <n v="18"/>
    <x v="0"/>
    <x v="0"/>
    <n v="1"/>
    <x v="3499"/>
    <n v="1"/>
    <n v="682.88"/>
    <n v="68.287999999999997"/>
    <n v="614.59199999999998"/>
    <n v="110.62655999999998"/>
    <n v="725.21856000000002"/>
    <n v="1"/>
  </r>
  <r>
    <s v="ORD103500"/>
    <x v="143"/>
    <x v="2207"/>
    <s v="Chennai"/>
    <x v="7"/>
    <n v="600096"/>
    <s v="MED021"/>
    <x v="9"/>
    <x v="7"/>
    <s v="Cipla"/>
    <s v="No"/>
    <n v="2"/>
    <n v="87.74"/>
    <n v="0"/>
    <n v="5"/>
    <x v="3"/>
    <x v="1"/>
    <n v="1"/>
    <x v="3500"/>
    <n v="1"/>
    <n v="175.48"/>
    <n v="0"/>
    <n v="175.48"/>
    <n v="8.7739999999999991"/>
    <n v="184.25399999999999"/>
    <n v="6"/>
  </r>
  <r>
    <s v="ORD103500"/>
    <x v="641"/>
    <x v="2126"/>
    <s v="Indore"/>
    <x v="2"/>
    <n v="452020"/>
    <s v="MED004"/>
    <x v="5"/>
    <x v="5"/>
    <s v="Sun Pharma"/>
    <s v="Yes"/>
    <n v="2"/>
    <n v="114.32"/>
    <n v="0"/>
    <n v="12"/>
    <x v="3"/>
    <x v="1"/>
    <n v="1"/>
    <x v="3501"/>
    <n v="1"/>
    <n v="228.64"/>
    <n v="0"/>
    <n v="228.64"/>
    <n v="27.436799999999998"/>
    <n v="256.07679999999999"/>
    <n v="2"/>
  </r>
  <r>
    <s v="ORD103500"/>
    <x v="698"/>
    <x v="2208"/>
    <s v="Chandigarh"/>
    <x v="4"/>
    <n v="160036"/>
    <s v="MED030"/>
    <x v="28"/>
    <x v="8"/>
    <s v="Cipla"/>
    <s v="Yes"/>
    <n v="3"/>
    <n v="288.85000000000002"/>
    <n v="0"/>
    <n v="5"/>
    <x v="4"/>
    <x v="1"/>
    <n v="1"/>
    <x v="3502"/>
    <n v="1"/>
    <n v="866.55000000000007"/>
    <n v="0"/>
    <n v="866.55000000000007"/>
    <n v="43.327500000000001"/>
    <n v="909.87750000000005"/>
    <n v="1"/>
  </r>
  <r>
    <s v="ORD103504"/>
    <x v="286"/>
    <x v="2209"/>
    <s v="Chandigarh"/>
    <x v="4"/>
    <n v="160001"/>
    <s v="MED015"/>
    <x v="24"/>
    <x v="11"/>
    <s v="Abbott"/>
    <s v="No"/>
    <n v="1"/>
    <n v="54.1"/>
    <n v="0"/>
    <n v="5"/>
    <x v="5"/>
    <x v="1"/>
    <n v="1"/>
    <x v="3503"/>
    <n v="1"/>
    <n v="54.1"/>
    <n v="0"/>
    <n v="54.1"/>
    <n v="2.7050000000000001"/>
    <n v="56.805"/>
    <n v="2"/>
  </r>
  <r>
    <s v="ORD103505"/>
    <x v="51"/>
    <x v="655"/>
    <s v="Gurugram"/>
    <x v="11"/>
    <n v="122016"/>
    <s v="MED013"/>
    <x v="16"/>
    <x v="3"/>
    <s v="Himalaya"/>
    <s v="No"/>
    <n v="1"/>
    <n v="153.97"/>
    <n v="20"/>
    <n v="5"/>
    <x v="3"/>
    <x v="1"/>
    <n v="1"/>
    <x v="3504"/>
    <n v="1"/>
    <n v="153.97"/>
    <n v="30.794"/>
    <n v="123.176"/>
    <n v="6.1588000000000003"/>
    <n v="129.3348"/>
    <n v="1"/>
  </r>
  <r>
    <s v="ORD103506"/>
    <x v="349"/>
    <x v="2074"/>
    <s v="Pune"/>
    <x v="3"/>
    <n v="411038"/>
    <s v="MED014"/>
    <x v="19"/>
    <x v="3"/>
    <s v="Abbott"/>
    <s v="No"/>
    <n v="1"/>
    <n v="152.35"/>
    <n v="0"/>
    <n v="5"/>
    <x v="0"/>
    <x v="1"/>
    <n v="1"/>
    <x v="3505"/>
    <n v="1"/>
    <n v="152.35"/>
    <n v="0"/>
    <n v="152.35"/>
    <n v="7.6174999999999997"/>
    <n v="159.9675"/>
    <n v="3"/>
  </r>
  <r>
    <s v="ORD103507"/>
    <x v="592"/>
    <x v="2210"/>
    <s v="Bengaluru"/>
    <x v="8"/>
    <n v="560034"/>
    <s v="MED011"/>
    <x v="23"/>
    <x v="1"/>
    <s v="Cipla"/>
    <s v="No"/>
    <n v="1"/>
    <n v="25.63"/>
    <n v="15"/>
    <n v="5"/>
    <x v="0"/>
    <x v="3"/>
    <n v="1"/>
    <x v="3506"/>
    <n v="1"/>
    <n v="25.63"/>
    <n v="3.8445"/>
    <n v="21.785499999999999"/>
    <n v="1.089275"/>
    <n v="22.874775"/>
    <n v="0"/>
  </r>
  <r>
    <s v="ORD103508"/>
    <x v="398"/>
    <x v="2211"/>
    <s v="Jaipur"/>
    <x v="5"/>
    <n v="302017"/>
    <s v="MED027"/>
    <x v="12"/>
    <x v="9"/>
    <s v="Mankind"/>
    <s v="No"/>
    <n v="1"/>
    <n v="100.85"/>
    <n v="15"/>
    <n v="5"/>
    <x v="4"/>
    <x v="1"/>
    <n v="1"/>
    <x v="3507"/>
    <n v="1"/>
    <n v="100.85"/>
    <n v="15.1275"/>
    <n v="85.722499999999997"/>
    <n v="4.2861249999999993"/>
    <n v="90.008624999999995"/>
    <n v="3"/>
  </r>
  <r>
    <s v="ORD103509"/>
    <x v="308"/>
    <x v="480"/>
    <s v="Ahmedabad"/>
    <x v="6"/>
    <n v="380015"/>
    <s v="MED009"/>
    <x v="21"/>
    <x v="6"/>
    <s v="Glenmark"/>
    <s v="Yes"/>
    <n v="1"/>
    <n v="95.5"/>
    <n v="10"/>
    <n v="5"/>
    <x v="2"/>
    <x v="1"/>
    <n v="1"/>
    <x v="3508"/>
    <n v="1"/>
    <n v="95.5"/>
    <n v="9.5500000000000007"/>
    <n v="85.95"/>
    <n v="4.2975000000000003"/>
    <n v="90.247500000000002"/>
    <n v="3"/>
  </r>
  <r>
    <s v="ORD103510"/>
    <x v="7"/>
    <x v="2212"/>
    <s v="Lucknow"/>
    <x v="9"/>
    <n v="226010"/>
    <s v="MED026"/>
    <x v="20"/>
    <x v="9"/>
    <s v="Cipla"/>
    <s v="No"/>
    <n v="2"/>
    <n v="174.37"/>
    <n v="5"/>
    <n v="5"/>
    <x v="0"/>
    <x v="1"/>
    <n v="1"/>
    <x v="3509"/>
    <n v="1"/>
    <n v="348.74"/>
    <n v="17.437000000000001"/>
    <n v="331.303"/>
    <n v="16.565149999999999"/>
    <n v="347.86815000000001"/>
    <n v="2"/>
  </r>
  <r>
    <s v="ORD103511"/>
    <x v="239"/>
    <x v="2213"/>
    <s v="Ahmedabad"/>
    <x v="6"/>
    <n v="380015"/>
    <s v="MED004"/>
    <x v="5"/>
    <x v="5"/>
    <s v="Sun Pharma"/>
    <s v="Yes"/>
    <n v="2"/>
    <n v="101.96"/>
    <n v="10"/>
    <n v="18"/>
    <x v="2"/>
    <x v="3"/>
    <n v="1"/>
    <x v="3510"/>
    <n v="1"/>
    <n v="203.92"/>
    <n v="20.391999999999999"/>
    <n v="183.52799999999999"/>
    <n v="33.035040000000002"/>
    <n v="216.56304"/>
    <n v="3"/>
  </r>
  <r>
    <s v="ORD103512"/>
    <x v="407"/>
    <x v="542"/>
    <s v="Ahmedabad"/>
    <x v="6"/>
    <n v="380015"/>
    <s v="MED014"/>
    <x v="19"/>
    <x v="3"/>
    <s v="Abbott"/>
    <s v="No"/>
    <n v="1"/>
    <n v="137.66999999999999"/>
    <n v="5"/>
    <n v="12"/>
    <x v="1"/>
    <x v="2"/>
    <n v="1"/>
    <x v="3511"/>
    <n v="1"/>
    <n v="137.66999999999999"/>
    <n v="6.8834999999999988"/>
    <n v="130.78649999999999"/>
    <n v="15.694379999999999"/>
    <n v="146.48087999999998"/>
    <n v="2"/>
  </r>
  <r>
    <s v="ORD103513"/>
    <x v="607"/>
    <x v="212"/>
    <s v="Pune"/>
    <x v="3"/>
    <n v="411014"/>
    <s v="MED010"/>
    <x v="13"/>
    <x v="1"/>
    <s v="Sun Pharma"/>
    <s v="Yes"/>
    <n v="2"/>
    <n v="63.62"/>
    <n v="5"/>
    <n v="5"/>
    <x v="1"/>
    <x v="0"/>
    <n v="1"/>
    <x v="3512"/>
    <n v="1"/>
    <n v="127.24"/>
    <n v="6.3619999999999992"/>
    <n v="120.878"/>
    <n v="6.0438999999999998"/>
    <n v="126.92189999999999"/>
    <n v="3"/>
  </r>
  <r>
    <s v="ORD103514"/>
    <x v="590"/>
    <x v="1578"/>
    <s v="Hyderabad"/>
    <x v="1"/>
    <n v="500090"/>
    <s v="MED019"/>
    <x v="26"/>
    <x v="8"/>
    <s v="Cipla"/>
    <s v="No"/>
    <n v="1"/>
    <n v="163.26"/>
    <n v="10"/>
    <n v="5"/>
    <x v="4"/>
    <x v="1"/>
    <n v="1"/>
    <x v="3513"/>
    <n v="1"/>
    <n v="163.26"/>
    <n v="16.326000000000001"/>
    <n v="146.934"/>
    <n v="7.3466999999999993"/>
    <n v="154.2807"/>
    <n v="1"/>
  </r>
  <r>
    <s v="ORD103515"/>
    <x v="31"/>
    <x v="2147"/>
    <s v="Bengaluru"/>
    <x v="8"/>
    <n v="560034"/>
    <s v="MED003"/>
    <x v="6"/>
    <x v="4"/>
    <s v="Dr. Reddy's"/>
    <s v="No"/>
    <n v="1"/>
    <n v="31.7"/>
    <n v="0"/>
    <n v="5"/>
    <x v="3"/>
    <x v="1"/>
    <n v="1"/>
    <x v="3514"/>
    <n v="1"/>
    <n v="31.7"/>
    <n v="0"/>
    <n v="31.7"/>
    <n v="1.585"/>
    <n v="33.284999999999997"/>
    <n v="1"/>
  </r>
  <r>
    <s v="ORD103516"/>
    <x v="142"/>
    <x v="1710"/>
    <s v="Ahmedabad"/>
    <x v="6"/>
    <n v="380061"/>
    <s v="MED020"/>
    <x v="4"/>
    <x v="4"/>
    <s v="Dr. Reddy's"/>
    <s v="Yes"/>
    <n v="3"/>
    <n v="56.41"/>
    <n v="10"/>
    <n v="5"/>
    <x v="2"/>
    <x v="1"/>
    <n v="1"/>
    <x v="3515"/>
    <n v="1"/>
    <n v="169.23"/>
    <n v="16.922999999999998"/>
    <n v="152.30699999999999"/>
    <n v="7.6153499999999994"/>
    <n v="159.92234999999999"/>
    <n v="3"/>
  </r>
  <r>
    <s v="ORD103517"/>
    <x v="19"/>
    <x v="592"/>
    <s v="Hyderabad"/>
    <x v="1"/>
    <n v="500090"/>
    <s v="MED023"/>
    <x v="8"/>
    <x v="7"/>
    <s v="Lacto Calamine"/>
    <s v="No"/>
    <n v="4"/>
    <n v="308.73"/>
    <n v="10"/>
    <n v="12"/>
    <x v="0"/>
    <x v="1"/>
    <n v="1"/>
    <x v="3516"/>
    <n v="1"/>
    <n v="1234.92"/>
    <n v="123.492"/>
    <n v="1111.4280000000001"/>
    <n v="133.37136000000001"/>
    <n v="1244.7993600000002"/>
    <n v="2"/>
  </r>
  <r>
    <s v="ORD103518"/>
    <x v="14"/>
    <x v="75"/>
    <s v="Lucknow"/>
    <x v="9"/>
    <n v="226016"/>
    <s v="MED004"/>
    <x v="5"/>
    <x v="5"/>
    <s v="Sun Pharma"/>
    <s v="Yes"/>
    <n v="1"/>
    <n v="109.92"/>
    <n v="5"/>
    <n v="12"/>
    <x v="4"/>
    <x v="3"/>
    <n v="1"/>
    <x v="3517"/>
    <n v="1"/>
    <n v="109.92"/>
    <n v="5.4960000000000004"/>
    <n v="104.42400000000001"/>
    <n v="12.530880000000002"/>
    <n v="116.95488"/>
    <n v="2"/>
  </r>
  <r>
    <s v="ORD103519"/>
    <x v="203"/>
    <x v="1174"/>
    <s v="Gurugram"/>
    <x v="11"/>
    <n v="122002"/>
    <s v="MED006"/>
    <x v="18"/>
    <x v="10"/>
    <s v="USV"/>
    <s v="Yes"/>
    <n v="1"/>
    <n v="48.58"/>
    <n v="5"/>
    <n v="18"/>
    <x v="2"/>
    <x v="1"/>
    <n v="1"/>
    <x v="3518"/>
    <n v="1"/>
    <n v="48.58"/>
    <n v="2.4289999999999998"/>
    <n v="46.150999999999996"/>
    <n v="8.3071799999999989"/>
    <n v="54.458179999999999"/>
    <n v="2"/>
  </r>
  <r>
    <s v="ORD103520"/>
    <x v="563"/>
    <x v="1435"/>
    <s v="Indore"/>
    <x v="2"/>
    <n v="452016"/>
    <s v="MED021"/>
    <x v="9"/>
    <x v="7"/>
    <s v="Cipla"/>
    <s v="No"/>
    <n v="3"/>
    <n v="79.36"/>
    <n v="0"/>
    <n v="5"/>
    <x v="4"/>
    <x v="1"/>
    <n v="1"/>
    <x v="3519"/>
    <n v="1"/>
    <n v="238.07999999999998"/>
    <n v="0"/>
    <n v="238.07999999999998"/>
    <n v="11.903999999999998"/>
    <n v="249.98399999999998"/>
    <n v="5"/>
  </r>
  <r>
    <s v="ORD103521"/>
    <x v="677"/>
    <x v="1130"/>
    <s v="Chennai"/>
    <x v="7"/>
    <n v="600096"/>
    <s v="MED010"/>
    <x v="13"/>
    <x v="1"/>
    <s v="Sun Pharma"/>
    <s v="Yes"/>
    <n v="1"/>
    <n v="77.17"/>
    <n v="10"/>
    <n v="12"/>
    <x v="5"/>
    <x v="1"/>
    <n v="1"/>
    <x v="3520"/>
    <n v="1"/>
    <n v="77.17"/>
    <n v="7.7170000000000005"/>
    <n v="69.453000000000003"/>
    <n v="8.3343600000000002"/>
    <n v="77.787360000000007"/>
    <n v="2"/>
  </r>
  <r>
    <s v="ORD103522"/>
    <x v="440"/>
    <x v="481"/>
    <s v="Gurugram"/>
    <x v="11"/>
    <n v="122002"/>
    <s v="MED030"/>
    <x v="28"/>
    <x v="8"/>
    <s v="Cipla"/>
    <s v="Yes"/>
    <n v="2"/>
    <n v="299.39999999999998"/>
    <n v="5"/>
    <n v="5"/>
    <x v="1"/>
    <x v="0"/>
    <n v="1"/>
    <x v="3521"/>
    <n v="1"/>
    <n v="598.79999999999995"/>
    <n v="29.94"/>
    <n v="568.8599999999999"/>
    <n v="28.442999999999994"/>
    <n v="597.30299999999988"/>
    <n v="4"/>
  </r>
  <r>
    <s v="ORD103523"/>
    <x v="56"/>
    <x v="167"/>
    <s v="Bengaluru"/>
    <x v="8"/>
    <n v="560100"/>
    <s v="MED015"/>
    <x v="24"/>
    <x v="11"/>
    <s v="Abbott"/>
    <s v="No"/>
    <n v="2"/>
    <n v="53.22"/>
    <n v="5"/>
    <n v="12"/>
    <x v="4"/>
    <x v="3"/>
    <n v="1"/>
    <x v="3522"/>
    <n v="1"/>
    <n v="106.44"/>
    <n v="5.3220000000000001"/>
    <n v="101.11799999999999"/>
    <n v="12.13416"/>
    <n v="113.25215999999999"/>
    <n v="1"/>
  </r>
  <r>
    <s v="ORD103523"/>
    <x v="117"/>
    <x v="1246"/>
    <s v="Hyderabad"/>
    <x v="1"/>
    <n v="500001"/>
    <s v="MED018"/>
    <x v="14"/>
    <x v="8"/>
    <s v="Mankind"/>
    <s v="No"/>
    <n v="3"/>
    <n v="107.97"/>
    <n v="0"/>
    <n v="12"/>
    <x v="0"/>
    <x v="0"/>
    <n v="1"/>
    <x v="3523"/>
    <n v="1"/>
    <n v="323.90999999999997"/>
    <n v="0"/>
    <n v="323.90999999999997"/>
    <n v="38.869199999999999"/>
    <n v="362.77919999999995"/>
    <n v="1"/>
  </r>
  <r>
    <s v="ORD103525"/>
    <x v="236"/>
    <x v="2214"/>
    <s v="Jaipur"/>
    <x v="5"/>
    <n v="302019"/>
    <s v="MED024"/>
    <x v="0"/>
    <x v="0"/>
    <s v="Abbott"/>
    <s v="No"/>
    <n v="3"/>
    <n v="142.32"/>
    <n v="5"/>
    <n v="12"/>
    <x v="4"/>
    <x v="0"/>
    <n v="1"/>
    <x v="3524"/>
    <n v="1"/>
    <n v="426.96"/>
    <n v="21.347999999999999"/>
    <n v="405.61199999999997"/>
    <n v="48.673439999999992"/>
    <n v="454.28543999999994"/>
    <n v="1"/>
  </r>
  <r>
    <s v="ORD103526"/>
    <x v="377"/>
    <x v="2215"/>
    <s v="Ahmedabad"/>
    <x v="6"/>
    <n v="380015"/>
    <s v="MED006"/>
    <x v="18"/>
    <x v="10"/>
    <s v="USV"/>
    <s v="Yes"/>
    <n v="2"/>
    <n v="43.36"/>
    <n v="5"/>
    <n v="5"/>
    <x v="4"/>
    <x v="1"/>
    <n v="1"/>
    <x v="3525"/>
    <n v="1"/>
    <n v="86.72"/>
    <n v="4.3360000000000003"/>
    <n v="82.384"/>
    <n v="4.1192000000000002"/>
    <n v="86.503200000000007"/>
    <n v="1"/>
  </r>
  <r>
    <s v="ORD103527"/>
    <x v="403"/>
    <x v="2216"/>
    <s v="Hyderabad"/>
    <x v="1"/>
    <n v="500084"/>
    <s v="MED006"/>
    <x v="18"/>
    <x v="10"/>
    <s v="USV"/>
    <s v="Yes"/>
    <n v="2"/>
    <n v="49.56"/>
    <n v="5"/>
    <n v="18"/>
    <x v="5"/>
    <x v="1"/>
    <n v="1"/>
    <x v="3526"/>
    <n v="1"/>
    <n v="99.12"/>
    <n v="4.9560000000000004"/>
    <n v="94.164000000000001"/>
    <n v="16.94952"/>
    <n v="111.11351999999999"/>
    <n v="2"/>
  </r>
  <r>
    <s v="ORD103528"/>
    <x v="612"/>
    <x v="2101"/>
    <s v="Chennai"/>
    <x v="7"/>
    <n v="600096"/>
    <s v="MED024"/>
    <x v="0"/>
    <x v="0"/>
    <s v="Abbott"/>
    <s v="No"/>
    <n v="1"/>
    <n v="126.12"/>
    <n v="0"/>
    <n v="5"/>
    <x v="2"/>
    <x v="2"/>
    <n v="1"/>
    <x v="3527"/>
    <n v="1"/>
    <n v="126.12"/>
    <n v="0"/>
    <n v="126.12"/>
    <n v="6.306"/>
    <n v="132.42600000000002"/>
    <n v="3"/>
  </r>
  <r>
    <s v="ORD103529"/>
    <x v="521"/>
    <x v="2217"/>
    <s v="Jaipur"/>
    <x v="5"/>
    <n v="302033"/>
    <s v="MED012"/>
    <x v="29"/>
    <x v="3"/>
    <s v="Mankind"/>
    <s v="No"/>
    <n v="1"/>
    <n v="129.22"/>
    <n v="20"/>
    <n v="12"/>
    <x v="3"/>
    <x v="0"/>
    <n v="1"/>
    <x v="3528"/>
    <n v="1"/>
    <n v="129.22"/>
    <n v="25.844000000000001"/>
    <n v="103.376"/>
    <n v="12.405120000000002"/>
    <n v="115.78112"/>
    <n v="1"/>
  </r>
  <r>
    <s v="ORD103530"/>
    <x v="371"/>
    <x v="2218"/>
    <s v="Surat"/>
    <x v="6"/>
    <n v="395003"/>
    <s v="MED019"/>
    <x v="26"/>
    <x v="8"/>
    <s v="Cipla"/>
    <s v="No"/>
    <n v="1"/>
    <n v="163.96"/>
    <n v="0"/>
    <n v="18"/>
    <x v="3"/>
    <x v="1"/>
    <n v="1"/>
    <x v="3529"/>
    <n v="1"/>
    <n v="163.96"/>
    <n v="0"/>
    <n v="163.96"/>
    <n v="29.512800000000002"/>
    <n v="193.47280000000001"/>
    <n v="1"/>
  </r>
  <r>
    <s v="ORD103531"/>
    <x v="76"/>
    <x v="2219"/>
    <s v="Bengaluru"/>
    <x v="8"/>
    <n v="560034"/>
    <s v="MED019"/>
    <x v="26"/>
    <x v="8"/>
    <s v="Cipla"/>
    <s v="No"/>
    <n v="3"/>
    <n v="161.84"/>
    <n v="5"/>
    <n v="18"/>
    <x v="0"/>
    <x v="1"/>
    <n v="1"/>
    <x v="3530"/>
    <n v="1"/>
    <n v="485.52"/>
    <n v="24.276"/>
    <n v="461.24399999999997"/>
    <n v="83.023920000000004"/>
    <n v="544.26792"/>
    <n v="2"/>
  </r>
  <r>
    <s v="ORD103532"/>
    <x v="342"/>
    <x v="2220"/>
    <s v="Pune"/>
    <x v="3"/>
    <n v="411038"/>
    <s v="MED003"/>
    <x v="6"/>
    <x v="4"/>
    <s v="Dr. Reddy's"/>
    <s v="No"/>
    <n v="3"/>
    <n v="27.2"/>
    <n v="5"/>
    <n v="12"/>
    <x v="3"/>
    <x v="1"/>
    <n v="1"/>
    <x v="3531"/>
    <n v="1"/>
    <n v="81.599999999999994"/>
    <n v="4.08"/>
    <n v="77.52"/>
    <n v="9.3024000000000004"/>
    <n v="86.822400000000002"/>
    <n v="1"/>
  </r>
  <r>
    <s v="ORD103533"/>
    <x v="471"/>
    <x v="220"/>
    <s v="Ahmedabad"/>
    <x v="6"/>
    <n v="380054"/>
    <s v="MED013"/>
    <x v="16"/>
    <x v="3"/>
    <s v="Himalaya"/>
    <s v="No"/>
    <n v="1"/>
    <n v="152.59"/>
    <n v="5"/>
    <n v="12"/>
    <x v="2"/>
    <x v="1"/>
    <n v="1"/>
    <x v="3532"/>
    <n v="1"/>
    <n v="152.59"/>
    <n v="7.6295000000000002"/>
    <n v="144.9605"/>
    <n v="17.395259999999997"/>
    <n v="162.35576"/>
    <n v="4"/>
  </r>
  <r>
    <s v="ORD103534"/>
    <x v="134"/>
    <x v="2114"/>
    <s v="Jaipur"/>
    <x v="5"/>
    <n v="302017"/>
    <s v="MED003"/>
    <x v="6"/>
    <x v="4"/>
    <s v="Dr. Reddy's"/>
    <s v="No"/>
    <n v="1"/>
    <n v="28.32"/>
    <n v="0"/>
    <n v="12"/>
    <x v="0"/>
    <x v="1"/>
    <n v="1"/>
    <x v="3533"/>
    <n v="1"/>
    <n v="28.32"/>
    <n v="0"/>
    <n v="28.32"/>
    <n v="3.3984000000000005"/>
    <n v="31.718400000000003"/>
    <n v="1"/>
  </r>
  <r>
    <s v="ORD103535"/>
    <x v="150"/>
    <x v="79"/>
    <s v="Chandigarh"/>
    <x v="4"/>
    <n v="160017"/>
    <s v="MED025"/>
    <x v="27"/>
    <x v="0"/>
    <s v="Blue Cross"/>
    <s v="Yes"/>
    <n v="1"/>
    <n v="72.86"/>
    <n v="10"/>
    <n v="12"/>
    <x v="2"/>
    <x v="2"/>
    <n v="1"/>
    <x v="3534"/>
    <n v="1"/>
    <n v="72.86"/>
    <n v="7.2860000000000005"/>
    <n v="65.573999999999998"/>
    <n v="7.868879999999999"/>
    <n v="73.442880000000002"/>
    <n v="3"/>
  </r>
  <r>
    <s v="ORD103535"/>
    <x v="463"/>
    <x v="1953"/>
    <s v="Surat"/>
    <x v="6"/>
    <n v="395010"/>
    <s v="MED010"/>
    <x v="13"/>
    <x v="1"/>
    <s v="Sun Pharma"/>
    <s v="Yes"/>
    <n v="2"/>
    <n v="78.569999999999993"/>
    <n v="5"/>
    <n v="5"/>
    <x v="1"/>
    <x v="2"/>
    <n v="1"/>
    <x v="3535"/>
    <n v="1"/>
    <n v="157.13999999999999"/>
    <n v="7.8569999999999993"/>
    <n v="149.28299999999999"/>
    <n v="7.4641500000000001"/>
    <n v="156.74714999999998"/>
    <n v="0"/>
  </r>
  <r>
    <s v="ORD103537"/>
    <x v="369"/>
    <x v="543"/>
    <s v="Ahmedabad"/>
    <x v="6"/>
    <n v="380058"/>
    <s v="MED018"/>
    <x v="14"/>
    <x v="8"/>
    <s v="Mankind"/>
    <s v="No"/>
    <n v="4"/>
    <n v="121.67"/>
    <n v="10"/>
    <n v="12"/>
    <x v="1"/>
    <x v="1"/>
    <n v="1"/>
    <x v="3536"/>
    <n v="1"/>
    <n v="486.68"/>
    <n v="48.667999999999999"/>
    <n v="438.012"/>
    <n v="52.561440000000005"/>
    <n v="490.57344000000001"/>
    <n v="3"/>
  </r>
  <r>
    <s v="ORD103537"/>
    <x v="313"/>
    <x v="1585"/>
    <s v="Bengaluru"/>
    <x v="8"/>
    <n v="560038"/>
    <s v="MED010"/>
    <x v="13"/>
    <x v="1"/>
    <s v="Sun Pharma"/>
    <s v="Yes"/>
    <n v="1"/>
    <n v="69.739999999999995"/>
    <n v="5"/>
    <n v="12"/>
    <x v="3"/>
    <x v="1"/>
    <n v="1"/>
    <x v="3537"/>
    <n v="1"/>
    <n v="69.739999999999995"/>
    <n v="3.4870000000000001"/>
    <n v="66.253"/>
    <n v="7.9503600000000008"/>
    <n v="74.203360000000004"/>
    <n v="3"/>
  </r>
  <r>
    <s v="ORD103539"/>
    <x v="449"/>
    <x v="786"/>
    <s v="Delhi"/>
    <x v="0"/>
    <n v="110085"/>
    <s v="MED022"/>
    <x v="25"/>
    <x v="7"/>
    <s v="Himalaya"/>
    <s v="No"/>
    <n v="5"/>
    <n v="183.95"/>
    <n v="0"/>
    <n v="12"/>
    <x v="2"/>
    <x v="2"/>
    <n v="1"/>
    <x v="3538"/>
    <n v="1"/>
    <n v="919.75"/>
    <n v="0"/>
    <n v="919.75"/>
    <n v="110.37"/>
    <n v="1030.1199999999999"/>
    <n v="3"/>
  </r>
  <r>
    <s v="ORD103540"/>
    <x v="525"/>
    <x v="2221"/>
    <s v="Pune"/>
    <x v="3"/>
    <n v="411057"/>
    <s v="MED011"/>
    <x v="23"/>
    <x v="1"/>
    <s v="Cipla"/>
    <s v="No"/>
    <n v="2"/>
    <n v="24.26"/>
    <n v="10"/>
    <n v="5"/>
    <x v="1"/>
    <x v="1"/>
    <n v="1"/>
    <x v="3539"/>
    <n v="1"/>
    <n v="48.52"/>
    <n v="4.8520000000000003"/>
    <n v="43.668000000000006"/>
    <n v="2.1834000000000002"/>
    <n v="45.851400000000005"/>
    <n v="1"/>
  </r>
  <r>
    <s v="ORD103541"/>
    <x v="371"/>
    <x v="2222"/>
    <s v="Indore"/>
    <x v="2"/>
    <n v="452010"/>
    <s v="MED005"/>
    <x v="11"/>
    <x v="5"/>
    <s v="Cipla"/>
    <s v="Yes"/>
    <n v="1"/>
    <n v="107.02"/>
    <n v="0"/>
    <n v="12"/>
    <x v="1"/>
    <x v="1"/>
    <n v="1"/>
    <x v="3540"/>
    <n v="1"/>
    <n v="107.02"/>
    <n v="0"/>
    <n v="107.02"/>
    <n v="12.8424"/>
    <n v="119.86239999999999"/>
    <n v="1"/>
  </r>
  <r>
    <s v="ORD103542"/>
    <x v="68"/>
    <x v="451"/>
    <s v="Indore"/>
    <x v="2"/>
    <n v="452010"/>
    <s v="MED029"/>
    <x v="10"/>
    <x v="8"/>
    <s v="Sun Pharma"/>
    <s v="Yes"/>
    <n v="1"/>
    <n v="100.54"/>
    <n v="10"/>
    <n v="18"/>
    <x v="1"/>
    <x v="1"/>
    <n v="1"/>
    <x v="3541"/>
    <n v="1"/>
    <n v="100.54"/>
    <n v="10.054"/>
    <n v="90.486000000000004"/>
    <n v="16.287480000000002"/>
    <n v="106.77348000000001"/>
    <n v="4"/>
  </r>
  <r>
    <s v="ORD103543"/>
    <x v="422"/>
    <x v="940"/>
    <s v="Bengaluru"/>
    <x v="8"/>
    <n v="560066"/>
    <s v="MED007"/>
    <x v="15"/>
    <x v="10"/>
    <s v="Sanofi"/>
    <s v="Yes"/>
    <n v="3"/>
    <n v="79.77"/>
    <n v="5"/>
    <n v="5"/>
    <x v="1"/>
    <x v="0"/>
    <n v="1"/>
    <x v="3542"/>
    <n v="1"/>
    <n v="239.31"/>
    <n v="11.965499999999999"/>
    <n v="227.34450000000001"/>
    <n v="11.367225000000001"/>
    <n v="238.711725"/>
    <n v="1"/>
  </r>
  <r>
    <s v="ORD103543"/>
    <x v="700"/>
    <x v="2223"/>
    <s v="Surat"/>
    <x v="6"/>
    <n v="395010"/>
    <s v="MED010"/>
    <x v="13"/>
    <x v="1"/>
    <s v="Sun Pharma"/>
    <s v="Yes"/>
    <n v="2"/>
    <n v="75.650000000000006"/>
    <n v="0"/>
    <n v="5"/>
    <x v="5"/>
    <x v="0"/>
    <n v="1"/>
    <x v="3543"/>
    <n v="1"/>
    <n v="151.30000000000001"/>
    <n v="0"/>
    <n v="151.30000000000001"/>
    <n v="7.5650000000000004"/>
    <n v="158.86500000000001"/>
    <n v="2"/>
  </r>
  <r>
    <s v="ORD103545"/>
    <x v="350"/>
    <x v="2224"/>
    <s v="Gurugram"/>
    <x v="11"/>
    <n v="122002"/>
    <s v="MED024"/>
    <x v="0"/>
    <x v="0"/>
    <s v="Abbott"/>
    <s v="No"/>
    <n v="3"/>
    <n v="144.15"/>
    <n v="15"/>
    <n v="12"/>
    <x v="4"/>
    <x v="1"/>
    <n v="1"/>
    <x v="3544"/>
    <n v="1"/>
    <n v="432.45000000000005"/>
    <n v="64.867500000000007"/>
    <n v="367.58250000000004"/>
    <n v="44.10990000000001"/>
    <n v="411.69240000000002"/>
    <n v="2"/>
  </r>
  <r>
    <s v="ORD103546"/>
    <x v="328"/>
    <x v="1043"/>
    <s v="Gurugram"/>
    <x v="11"/>
    <n v="122009"/>
    <s v="MED008"/>
    <x v="7"/>
    <x v="6"/>
    <s v="Zydus"/>
    <s v="Yes"/>
    <n v="2"/>
    <n v="67.89"/>
    <n v="10"/>
    <n v="12"/>
    <x v="0"/>
    <x v="0"/>
    <n v="1"/>
    <x v="3545"/>
    <n v="1"/>
    <n v="135.78"/>
    <n v="13.577999999999999"/>
    <n v="122.202"/>
    <n v="14.664239999999999"/>
    <n v="136.86624"/>
    <n v="0"/>
  </r>
  <r>
    <s v="ORD103547"/>
    <x v="260"/>
    <x v="2225"/>
    <s v="Gurugram"/>
    <x v="11"/>
    <n v="122018"/>
    <s v="MED003"/>
    <x v="6"/>
    <x v="4"/>
    <s v="Dr. Reddy's"/>
    <s v="No"/>
    <n v="1"/>
    <n v="26.91"/>
    <n v="0"/>
    <n v="12"/>
    <x v="2"/>
    <x v="1"/>
    <n v="1"/>
    <x v="3546"/>
    <n v="1"/>
    <n v="26.91"/>
    <n v="0"/>
    <n v="26.91"/>
    <n v="3.2292000000000001"/>
    <n v="30.139199999999999"/>
    <n v="2"/>
  </r>
  <r>
    <s v="ORD103548"/>
    <x v="71"/>
    <x v="2226"/>
    <s v="Jaipur"/>
    <x v="5"/>
    <n v="302021"/>
    <s v="MED001"/>
    <x v="2"/>
    <x v="2"/>
    <s v="Cipla"/>
    <s v="No"/>
    <n v="1"/>
    <n v="31.09"/>
    <n v="0"/>
    <n v="12"/>
    <x v="5"/>
    <x v="1"/>
    <n v="1"/>
    <x v="3547"/>
    <n v="1"/>
    <n v="31.09"/>
    <n v="0"/>
    <n v="31.09"/>
    <n v="3.7307999999999999"/>
    <n v="34.820799999999998"/>
    <n v="1"/>
  </r>
  <r>
    <s v="ORD103549"/>
    <x v="211"/>
    <x v="912"/>
    <s v="Gurugram"/>
    <x v="11"/>
    <n v="122018"/>
    <s v="MED030"/>
    <x v="28"/>
    <x v="8"/>
    <s v="Cipla"/>
    <s v="Yes"/>
    <n v="1"/>
    <n v="325.10000000000002"/>
    <n v="10"/>
    <n v="5"/>
    <x v="5"/>
    <x v="1"/>
    <n v="1"/>
    <x v="3548"/>
    <n v="1"/>
    <n v="325.10000000000002"/>
    <n v="32.51"/>
    <n v="292.59000000000003"/>
    <n v="14.629500000000002"/>
    <n v="307.21950000000004"/>
    <n v="2"/>
  </r>
  <r>
    <s v="ORD103549"/>
    <x v="463"/>
    <x v="926"/>
    <s v="Bengaluru"/>
    <x v="8"/>
    <n v="560038"/>
    <s v="MED030"/>
    <x v="28"/>
    <x v="8"/>
    <s v="Cipla"/>
    <s v="Yes"/>
    <n v="3"/>
    <n v="256.70999999999998"/>
    <n v="0"/>
    <n v="12"/>
    <x v="2"/>
    <x v="1"/>
    <n v="1"/>
    <x v="3549"/>
    <n v="1"/>
    <n v="770.12999999999988"/>
    <n v="0"/>
    <n v="770.12999999999988"/>
    <n v="92.415599999999984"/>
    <n v="862.54559999999992"/>
    <n v="2"/>
  </r>
  <r>
    <s v="ORD103549"/>
    <x v="288"/>
    <x v="610"/>
    <s v="Lucknow"/>
    <x v="9"/>
    <n v="226021"/>
    <s v="MED004"/>
    <x v="5"/>
    <x v="5"/>
    <s v="Sun Pharma"/>
    <s v="Yes"/>
    <n v="1"/>
    <n v="103.22"/>
    <n v="15"/>
    <n v="5"/>
    <x v="3"/>
    <x v="1"/>
    <n v="1"/>
    <x v="3550"/>
    <n v="1"/>
    <n v="103.22"/>
    <n v="15.482999999999999"/>
    <n v="87.736999999999995"/>
    <n v="4.386849999999999"/>
    <n v="92.12384999999999"/>
    <n v="4"/>
  </r>
  <r>
    <s v="ORD103552"/>
    <x v="137"/>
    <x v="2227"/>
    <s v="Delhi"/>
    <x v="0"/>
    <n v="110024"/>
    <s v="MED019"/>
    <x v="26"/>
    <x v="8"/>
    <s v="Cipla"/>
    <s v="No"/>
    <n v="2"/>
    <n v="135.22"/>
    <n v="5"/>
    <n v="5"/>
    <x v="0"/>
    <x v="0"/>
    <n v="1"/>
    <x v="3551"/>
    <n v="1"/>
    <n v="270.44"/>
    <n v="13.522"/>
    <n v="256.91800000000001"/>
    <n v="12.845900000000002"/>
    <n v="269.76390000000004"/>
    <n v="0"/>
  </r>
  <r>
    <s v="ORD103553"/>
    <x v="268"/>
    <x v="1952"/>
    <s v="Mumbai"/>
    <x v="3"/>
    <n v="400001"/>
    <s v="MED006"/>
    <x v="18"/>
    <x v="10"/>
    <s v="USV"/>
    <s v="Yes"/>
    <n v="2"/>
    <n v="46.94"/>
    <n v="15"/>
    <n v="5"/>
    <x v="3"/>
    <x v="3"/>
    <n v="1"/>
    <x v="3552"/>
    <n v="1"/>
    <n v="93.88"/>
    <n v="14.081999999999999"/>
    <n v="79.798000000000002"/>
    <n v="3.9899"/>
    <n v="83.787900000000008"/>
    <n v="2"/>
  </r>
  <r>
    <s v="ORD103554"/>
    <x v="245"/>
    <x v="113"/>
    <s v="Surat"/>
    <x v="6"/>
    <n v="395001"/>
    <s v="MED019"/>
    <x v="26"/>
    <x v="8"/>
    <s v="Cipla"/>
    <s v="No"/>
    <n v="2"/>
    <n v="132.56"/>
    <n v="10"/>
    <n v="18"/>
    <x v="3"/>
    <x v="1"/>
    <n v="1"/>
    <x v="3553"/>
    <n v="1"/>
    <n v="265.12"/>
    <n v="26.511999999999997"/>
    <n v="238.608"/>
    <n v="42.949440000000003"/>
    <n v="281.55743999999999"/>
    <n v="2"/>
  </r>
  <r>
    <s v="ORD103555"/>
    <x v="125"/>
    <x v="398"/>
    <s v="Indore"/>
    <x v="2"/>
    <n v="452020"/>
    <s v="MED029"/>
    <x v="10"/>
    <x v="8"/>
    <s v="Sun Pharma"/>
    <s v="Yes"/>
    <n v="1"/>
    <n v="106.29"/>
    <n v="15"/>
    <n v="5"/>
    <x v="2"/>
    <x v="1"/>
    <n v="1"/>
    <x v="3554"/>
    <n v="1"/>
    <n v="106.29"/>
    <n v="15.943500000000002"/>
    <n v="90.346500000000006"/>
    <n v="4.5173250000000005"/>
    <n v="94.863825000000006"/>
    <n v="3"/>
  </r>
  <r>
    <s v="ORD103556"/>
    <x v="477"/>
    <x v="94"/>
    <s v="Ahmedabad"/>
    <x v="6"/>
    <n v="380054"/>
    <s v="MED004"/>
    <x v="5"/>
    <x v="5"/>
    <s v="Sun Pharma"/>
    <s v="Yes"/>
    <n v="1"/>
    <n v="98.96"/>
    <n v="5"/>
    <n v="12"/>
    <x v="1"/>
    <x v="1"/>
    <n v="1"/>
    <x v="3555"/>
    <n v="1"/>
    <n v="98.96"/>
    <n v="4.9479999999999995"/>
    <n v="94.012"/>
    <n v="11.28144"/>
    <n v="105.29344"/>
    <n v="7"/>
  </r>
  <r>
    <s v="ORD103556"/>
    <x v="285"/>
    <x v="1482"/>
    <s v="Surat"/>
    <x v="6"/>
    <n v="395017"/>
    <s v="MED023"/>
    <x v="8"/>
    <x v="7"/>
    <s v="Lacto Calamine"/>
    <s v="No"/>
    <n v="2"/>
    <n v="299.63"/>
    <n v="0"/>
    <n v="5"/>
    <x v="2"/>
    <x v="1"/>
    <n v="1"/>
    <x v="3556"/>
    <n v="1"/>
    <n v="599.26"/>
    <n v="0"/>
    <n v="599.26"/>
    <n v="29.963000000000001"/>
    <n v="629.22299999999996"/>
    <n v="3"/>
  </r>
  <r>
    <s v="ORD103558"/>
    <x v="662"/>
    <x v="390"/>
    <s v="Lucknow"/>
    <x v="9"/>
    <n v="226010"/>
    <s v="MED008"/>
    <x v="7"/>
    <x v="6"/>
    <s v="Zydus"/>
    <s v="Yes"/>
    <n v="2"/>
    <n v="66.83"/>
    <n v="5"/>
    <n v="12"/>
    <x v="4"/>
    <x v="1"/>
    <n v="1"/>
    <x v="3557"/>
    <n v="1"/>
    <n v="133.66"/>
    <n v="6.6829999999999998"/>
    <n v="126.977"/>
    <n v="15.237240000000002"/>
    <n v="142.21424000000002"/>
    <n v="2"/>
  </r>
  <r>
    <s v="ORD103559"/>
    <x v="424"/>
    <x v="1648"/>
    <s v="Mumbai"/>
    <x v="3"/>
    <n v="400050"/>
    <s v="MED013"/>
    <x v="16"/>
    <x v="3"/>
    <s v="Himalaya"/>
    <s v="No"/>
    <n v="2"/>
    <n v="141.35"/>
    <n v="5"/>
    <n v="12"/>
    <x v="2"/>
    <x v="1"/>
    <n v="1"/>
    <x v="3558"/>
    <n v="1"/>
    <n v="282.7"/>
    <n v="14.135"/>
    <n v="268.565"/>
    <n v="32.227799999999995"/>
    <n v="300.7928"/>
    <n v="2"/>
  </r>
  <r>
    <s v="ORD103560"/>
    <x v="192"/>
    <x v="284"/>
    <s v="Bengaluru"/>
    <x v="8"/>
    <n v="560034"/>
    <s v="MED022"/>
    <x v="25"/>
    <x v="7"/>
    <s v="Himalaya"/>
    <s v="No"/>
    <n v="3"/>
    <n v="170.55"/>
    <n v="10"/>
    <n v="12"/>
    <x v="4"/>
    <x v="1"/>
    <n v="1"/>
    <x v="3559"/>
    <n v="1"/>
    <n v="511.65000000000003"/>
    <n v="51.164999999999999"/>
    <n v="460.48500000000001"/>
    <n v="55.258199999999995"/>
    <n v="515.7432"/>
    <n v="2"/>
  </r>
  <r>
    <s v="ORD103561"/>
    <x v="113"/>
    <x v="1508"/>
    <s v="Mumbai"/>
    <x v="3"/>
    <n v="400069"/>
    <s v="MED008"/>
    <x v="7"/>
    <x v="6"/>
    <s v="Zydus"/>
    <s v="Yes"/>
    <n v="1"/>
    <n v="61.87"/>
    <n v="5"/>
    <n v="18"/>
    <x v="2"/>
    <x v="1"/>
    <n v="1"/>
    <x v="3560"/>
    <n v="1"/>
    <n v="61.87"/>
    <n v="3.0934999999999997"/>
    <n v="58.776499999999999"/>
    <n v="10.579769999999998"/>
    <n v="69.356269999999995"/>
    <n v="4"/>
  </r>
  <r>
    <s v="ORD103562"/>
    <x v="659"/>
    <x v="1126"/>
    <s v="Chandigarh"/>
    <x v="4"/>
    <n v="160001"/>
    <s v="MED001"/>
    <x v="2"/>
    <x v="2"/>
    <s v="Cipla"/>
    <s v="No"/>
    <n v="1"/>
    <n v="32.54"/>
    <n v="5"/>
    <n v="12"/>
    <x v="0"/>
    <x v="0"/>
    <n v="1"/>
    <x v="3561"/>
    <n v="1"/>
    <n v="32.54"/>
    <n v="1.6269999999999998"/>
    <n v="30.913"/>
    <n v="3.7095600000000002"/>
    <n v="34.62256"/>
    <n v="1"/>
  </r>
  <r>
    <s v="ORD103563"/>
    <x v="72"/>
    <x v="668"/>
    <s v="Indore"/>
    <x v="2"/>
    <n v="452010"/>
    <s v="MED024"/>
    <x v="0"/>
    <x v="0"/>
    <s v="Abbott"/>
    <s v="No"/>
    <n v="2"/>
    <n v="145.66"/>
    <n v="15"/>
    <n v="5"/>
    <x v="4"/>
    <x v="1"/>
    <n v="1"/>
    <x v="3562"/>
    <n v="1"/>
    <n v="291.32"/>
    <n v="43.698"/>
    <n v="247.62199999999999"/>
    <n v="12.381099999999998"/>
    <n v="260.00309999999996"/>
    <n v="3"/>
  </r>
  <r>
    <s v="ORD103564"/>
    <x v="13"/>
    <x v="2228"/>
    <s v="Indore"/>
    <x v="2"/>
    <n v="452010"/>
    <s v="MED009"/>
    <x v="21"/>
    <x v="6"/>
    <s v="Glenmark"/>
    <s v="Yes"/>
    <n v="3"/>
    <n v="87.71"/>
    <n v="0"/>
    <n v="5"/>
    <x v="2"/>
    <x v="1"/>
    <n v="1"/>
    <x v="3563"/>
    <n v="1"/>
    <n v="263.13"/>
    <n v="0"/>
    <n v="263.13"/>
    <n v="13.156500000000001"/>
    <n v="276.28649999999999"/>
    <n v="2"/>
  </r>
  <r>
    <s v="ORD103565"/>
    <x v="199"/>
    <x v="1354"/>
    <s v="Ahmedabad"/>
    <x v="6"/>
    <n v="380054"/>
    <s v="MED022"/>
    <x v="25"/>
    <x v="7"/>
    <s v="Himalaya"/>
    <s v="No"/>
    <n v="3"/>
    <n v="198.55"/>
    <n v="0"/>
    <n v="5"/>
    <x v="3"/>
    <x v="1"/>
    <n v="1"/>
    <x v="3564"/>
    <n v="1"/>
    <n v="595.65000000000009"/>
    <n v="0"/>
    <n v="595.65000000000009"/>
    <n v="29.782500000000006"/>
    <n v="625.43250000000012"/>
    <n v="3"/>
  </r>
  <r>
    <s v="ORD103566"/>
    <x v="216"/>
    <x v="2229"/>
    <s v="Lucknow"/>
    <x v="9"/>
    <n v="226021"/>
    <s v="MED017"/>
    <x v="1"/>
    <x v="1"/>
    <s v="Abbott"/>
    <s v="No"/>
    <n v="1"/>
    <n v="121.51"/>
    <n v="10"/>
    <n v="5"/>
    <x v="4"/>
    <x v="2"/>
    <n v="1"/>
    <x v="3565"/>
    <n v="1"/>
    <n v="121.51"/>
    <n v="12.151000000000002"/>
    <n v="109.35900000000001"/>
    <n v="5.467950000000001"/>
    <n v="114.82695000000001"/>
    <n v="0"/>
  </r>
  <r>
    <s v="ORD103566"/>
    <x v="253"/>
    <x v="178"/>
    <s v="Pune"/>
    <x v="3"/>
    <n v="411014"/>
    <s v="MED006"/>
    <x v="18"/>
    <x v="10"/>
    <s v="USV"/>
    <s v="Yes"/>
    <n v="2"/>
    <n v="44.62"/>
    <n v="5"/>
    <n v="5"/>
    <x v="1"/>
    <x v="1"/>
    <n v="1"/>
    <x v="3566"/>
    <n v="1"/>
    <n v="89.24"/>
    <n v="4.4619999999999997"/>
    <n v="84.777999999999992"/>
    <n v="4.2389000000000001"/>
    <n v="89.016899999999993"/>
    <n v="3"/>
  </r>
  <r>
    <s v="ORD103568"/>
    <x v="595"/>
    <x v="439"/>
    <s v="Delhi"/>
    <x v="0"/>
    <n v="110044"/>
    <s v="MED024"/>
    <x v="0"/>
    <x v="0"/>
    <s v="Abbott"/>
    <s v="No"/>
    <n v="1"/>
    <n v="142.68"/>
    <n v="0"/>
    <n v="5"/>
    <x v="1"/>
    <x v="1"/>
    <n v="1"/>
    <x v="3567"/>
    <n v="1"/>
    <n v="142.68"/>
    <n v="0"/>
    <n v="142.68"/>
    <n v="7.1340000000000012"/>
    <n v="149.81400000000002"/>
    <n v="3"/>
  </r>
  <r>
    <s v="ORD103569"/>
    <x v="320"/>
    <x v="1409"/>
    <s v="Surat"/>
    <x v="6"/>
    <n v="395010"/>
    <s v="MED017"/>
    <x v="1"/>
    <x v="1"/>
    <s v="Abbott"/>
    <s v="No"/>
    <n v="1"/>
    <n v="130.74"/>
    <n v="15"/>
    <n v="5"/>
    <x v="2"/>
    <x v="3"/>
    <n v="1"/>
    <x v="3568"/>
    <n v="1"/>
    <n v="130.74"/>
    <n v="19.611000000000001"/>
    <n v="111.129"/>
    <n v="5.5564499999999999"/>
    <n v="116.68545"/>
    <n v="0"/>
  </r>
  <r>
    <s v="ORD103570"/>
    <x v="156"/>
    <x v="2230"/>
    <s v="Ahmedabad"/>
    <x v="6"/>
    <n v="380001"/>
    <s v="MED008"/>
    <x v="7"/>
    <x v="6"/>
    <s v="Zydus"/>
    <s v="Yes"/>
    <n v="4"/>
    <n v="56.86"/>
    <n v="0"/>
    <n v="5"/>
    <x v="3"/>
    <x v="1"/>
    <n v="1"/>
    <x v="3569"/>
    <n v="1"/>
    <n v="227.44"/>
    <n v="0"/>
    <n v="227.44"/>
    <n v="11.372"/>
    <n v="238.81200000000001"/>
    <n v="2"/>
  </r>
  <r>
    <s v="ORD103570"/>
    <x v="205"/>
    <x v="2231"/>
    <s v="Mumbai"/>
    <x v="3"/>
    <n v="400050"/>
    <s v="MED025"/>
    <x v="27"/>
    <x v="0"/>
    <s v="Blue Cross"/>
    <s v="Yes"/>
    <n v="1"/>
    <n v="71.7"/>
    <n v="5"/>
    <n v="12"/>
    <x v="1"/>
    <x v="1"/>
    <n v="1"/>
    <x v="3570"/>
    <n v="1"/>
    <n v="71.7"/>
    <n v="3.585"/>
    <n v="68.115000000000009"/>
    <n v="8.1738000000000017"/>
    <n v="76.288800000000009"/>
    <n v="4"/>
  </r>
  <r>
    <s v="ORD103570"/>
    <x v="465"/>
    <x v="2232"/>
    <s v="Delhi"/>
    <x v="0"/>
    <n v="110001"/>
    <s v="MED012"/>
    <x v="29"/>
    <x v="3"/>
    <s v="Mankind"/>
    <s v="No"/>
    <n v="1"/>
    <n v="115.41"/>
    <n v="5"/>
    <n v="5"/>
    <x v="3"/>
    <x v="3"/>
    <n v="1"/>
    <x v="3571"/>
    <n v="1"/>
    <n v="115.41"/>
    <n v="5.7704999999999993"/>
    <n v="109.6395"/>
    <n v="5.4819750000000003"/>
    <n v="115.121475"/>
    <n v="0"/>
  </r>
  <r>
    <s v="ORD103573"/>
    <x v="52"/>
    <x v="2023"/>
    <s v="Gurugram"/>
    <x v="11"/>
    <n v="122018"/>
    <s v="MED003"/>
    <x v="6"/>
    <x v="4"/>
    <s v="Dr. Reddy's"/>
    <s v="No"/>
    <n v="2"/>
    <n v="28.12"/>
    <n v="10"/>
    <n v="5"/>
    <x v="4"/>
    <x v="3"/>
    <n v="1"/>
    <x v="3572"/>
    <n v="1"/>
    <n v="56.24"/>
    <n v="5.6239999999999997"/>
    <n v="50.616"/>
    <n v="2.5307999999999997"/>
    <n v="53.146799999999999"/>
    <n v="2"/>
  </r>
  <r>
    <s v="ORD103574"/>
    <x v="477"/>
    <x v="1791"/>
    <s v="Kolkata"/>
    <x v="10"/>
    <n v="700001"/>
    <s v="MED007"/>
    <x v="15"/>
    <x v="10"/>
    <s v="Sanofi"/>
    <s v="Yes"/>
    <n v="2"/>
    <n v="67.81"/>
    <n v="15"/>
    <n v="5"/>
    <x v="1"/>
    <x v="1"/>
    <n v="1"/>
    <x v="3573"/>
    <n v="1"/>
    <n v="135.62"/>
    <n v="20.343000000000004"/>
    <n v="115.277"/>
    <n v="5.7638499999999997"/>
    <n v="121.04085000000001"/>
    <n v="5"/>
  </r>
  <r>
    <s v="ORD103575"/>
    <x v="540"/>
    <x v="1879"/>
    <s v="Chandigarh"/>
    <x v="4"/>
    <n v="160036"/>
    <s v="MED003"/>
    <x v="6"/>
    <x v="4"/>
    <s v="Dr. Reddy's"/>
    <s v="No"/>
    <n v="5"/>
    <n v="28.74"/>
    <n v="10"/>
    <n v="5"/>
    <x v="0"/>
    <x v="1"/>
    <n v="1"/>
    <x v="3574"/>
    <n v="1"/>
    <n v="143.69999999999999"/>
    <n v="14.37"/>
    <n v="129.32999999999998"/>
    <n v="6.466499999999999"/>
    <n v="135.79649999999998"/>
    <n v="3"/>
  </r>
  <r>
    <s v="ORD103575"/>
    <x v="619"/>
    <x v="2233"/>
    <s v="Surat"/>
    <x v="6"/>
    <n v="395010"/>
    <s v="MED011"/>
    <x v="23"/>
    <x v="1"/>
    <s v="Cipla"/>
    <s v="No"/>
    <n v="2"/>
    <n v="25.37"/>
    <n v="10"/>
    <n v="12"/>
    <x v="1"/>
    <x v="1"/>
    <n v="1"/>
    <x v="3575"/>
    <n v="1"/>
    <n v="50.74"/>
    <n v="5.0740000000000007"/>
    <n v="45.666000000000004"/>
    <n v="5.4799200000000008"/>
    <n v="51.145920000000004"/>
    <n v="3"/>
  </r>
  <r>
    <s v="ORD103577"/>
    <x v="17"/>
    <x v="679"/>
    <s v="Chennai"/>
    <x v="7"/>
    <n v="600018"/>
    <s v="MED019"/>
    <x v="26"/>
    <x v="8"/>
    <s v="Cipla"/>
    <s v="No"/>
    <n v="1"/>
    <n v="133.16999999999999"/>
    <n v="5"/>
    <n v="12"/>
    <x v="0"/>
    <x v="3"/>
    <n v="1"/>
    <x v="3576"/>
    <n v="1"/>
    <n v="133.16999999999999"/>
    <n v="6.6584999999999992"/>
    <n v="126.51149999999998"/>
    <n v="15.181379999999999"/>
    <n v="141.69287999999997"/>
    <n v="2"/>
  </r>
  <r>
    <s v="ORD103578"/>
    <x v="317"/>
    <x v="153"/>
    <s v="Surat"/>
    <x v="6"/>
    <n v="395003"/>
    <s v="MED029"/>
    <x v="10"/>
    <x v="8"/>
    <s v="Sun Pharma"/>
    <s v="Yes"/>
    <n v="2"/>
    <n v="111.31"/>
    <n v="10"/>
    <n v="5"/>
    <x v="2"/>
    <x v="1"/>
    <n v="1"/>
    <x v="3577"/>
    <n v="1"/>
    <n v="222.62"/>
    <n v="22.261999999999997"/>
    <n v="200.358"/>
    <n v="10.017899999999999"/>
    <n v="210.3759"/>
    <n v="1"/>
  </r>
  <r>
    <s v="ORD103579"/>
    <x v="651"/>
    <x v="2234"/>
    <s v="Pune"/>
    <x v="3"/>
    <n v="411014"/>
    <s v="MED008"/>
    <x v="7"/>
    <x v="6"/>
    <s v="Zydus"/>
    <s v="Yes"/>
    <n v="1"/>
    <n v="63.01"/>
    <n v="0"/>
    <n v="12"/>
    <x v="4"/>
    <x v="1"/>
    <n v="1"/>
    <x v="3578"/>
    <n v="1"/>
    <n v="63.01"/>
    <n v="0"/>
    <n v="63.01"/>
    <n v="7.5612000000000004"/>
    <n v="70.571200000000005"/>
    <n v="2"/>
  </r>
  <r>
    <s v="ORD103580"/>
    <x v="504"/>
    <x v="1911"/>
    <s v="Surat"/>
    <x v="6"/>
    <n v="395017"/>
    <s v="MED012"/>
    <x v="29"/>
    <x v="3"/>
    <s v="Mankind"/>
    <s v="No"/>
    <n v="2"/>
    <n v="126.48"/>
    <n v="0"/>
    <n v="5"/>
    <x v="5"/>
    <x v="3"/>
    <n v="1"/>
    <x v="3579"/>
    <n v="1"/>
    <n v="252.96"/>
    <n v="0"/>
    <n v="252.96"/>
    <n v="12.648"/>
    <n v="265.608"/>
    <n v="1"/>
  </r>
  <r>
    <s v="ORD103581"/>
    <x v="205"/>
    <x v="1954"/>
    <s v="Jaipur"/>
    <x v="5"/>
    <n v="302017"/>
    <s v="MED016"/>
    <x v="17"/>
    <x v="11"/>
    <s v="Emcure"/>
    <s v="No"/>
    <n v="1"/>
    <n v="105.4"/>
    <n v="0"/>
    <n v="12"/>
    <x v="2"/>
    <x v="2"/>
    <n v="1"/>
    <x v="3580"/>
    <n v="1"/>
    <n v="105.4"/>
    <n v="0"/>
    <n v="105.4"/>
    <n v="12.648000000000001"/>
    <n v="118.048"/>
    <n v="1"/>
  </r>
  <r>
    <s v="ORD103582"/>
    <x v="449"/>
    <x v="782"/>
    <s v="Delhi"/>
    <x v="0"/>
    <n v="110024"/>
    <s v="MED006"/>
    <x v="18"/>
    <x v="10"/>
    <s v="USV"/>
    <s v="Yes"/>
    <n v="2"/>
    <n v="42.7"/>
    <n v="15"/>
    <n v="12"/>
    <x v="5"/>
    <x v="0"/>
    <n v="1"/>
    <x v="3581"/>
    <n v="1"/>
    <n v="85.4"/>
    <n v="12.81"/>
    <n v="72.59"/>
    <n v="8.7108000000000008"/>
    <n v="81.30080000000001"/>
    <n v="1"/>
  </r>
  <r>
    <s v="ORD103583"/>
    <x v="710"/>
    <x v="2235"/>
    <s v="Lucknow"/>
    <x v="9"/>
    <n v="226016"/>
    <s v="MED026"/>
    <x v="20"/>
    <x v="9"/>
    <s v="Cipla"/>
    <s v="No"/>
    <n v="2"/>
    <n v="206.49"/>
    <n v="5"/>
    <n v="5"/>
    <x v="2"/>
    <x v="3"/>
    <n v="1"/>
    <x v="3582"/>
    <n v="1"/>
    <n v="412.98"/>
    <n v="20.649000000000001"/>
    <n v="392.33100000000002"/>
    <n v="19.616550000000004"/>
    <n v="411.94755000000004"/>
    <n v="0"/>
  </r>
  <r>
    <s v="ORD103584"/>
    <x v="187"/>
    <x v="298"/>
    <s v="Pune"/>
    <x v="3"/>
    <n v="411014"/>
    <s v="MED024"/>
    <x v="0"/>
    <x v="0"/>
    <s v="Abbott"/>
    <s v="No"/>
    <n v="3"/>
    <n v="147.82"/>
    <n v="5"/>
    <n v="18"/>
    <x v="5"/>
    <x v="1"/>
    <n v="1"/>
    <x v="3583"/>
    <n v="1"/>
    <n v="443.46"/>
    <n v="22.172999999999998"/>
    <n v="421.28699999999998"/>
    <n v="75.831659999999999"/>
    <n v="497.11865999999998"/>
    <n v="5"/>
  </r>
  <r>
    <s v="ORD103585"/>
    <x v="11"/>
    <x v="2236"/>
    <s v="Chandigarh"/>
    <x v="4"/>
    <n v="160019"/>
    <s v="MED015"/>
    <x v="24"/>
    <x v="11"/>
    <s v="Abbott"/>
    <s v="No"/>
    <n v="1"/>
    <n v="52.47"/>
    <n v="0"/>
    <n v="5"/>
    <x v="2"/>
    <x v="1"/>
    <n v="1"/>
    <x v="3584"/>
    <n v="1"/>
    <n v="52.47"/>
    <n v="0"/>
    <n v="52.47"/>
    <n v="2.6235000000000004"/>
    <n v="55.093499999999999"/>
    <n v="4"/>
  </r>
  <r>
    <s v="ORD103586"/>
    <x v="577"/>
    <x v="535"/>
    <s v="Chandigarh"/>
    <x v="4"/>
    <n v="160019"/>
    <s v="MED006"/>
    <x v="18"/>
    <x v="10"/>
    <s v="USV"/>
    <s v="Yes"/>
    <n v="1"/>
    <n v="40.869999999999997"/>
    <n v="5"/>
    <n v="5"/>
    <x v="0"/>
    <x v="1"/>
    <n v="1"/>
    <x v="3585"/>
    <n v="1"/>
    <n v="40.869999999999997"/>
    <n v="2.0434999999999999"/>
    <n v="38.826499999999996"/>
    <n v="1.941325"/>
    <n v="40.767824999999995"/>
    <n v="2"/>
  </r>
  <r>
    <s v="ORD103587"/>
    <x v="177"/>
    <x v="1142"/>
    <s v="Pune"/>
    <x v="3"/>
    <n v="411014"/>
    <s v="MED013"/>
    <x v="16"/>
    <x v="3"/>
    <s v="Himalaya"/>
    <s v="No"/>
    <n v="2"/>
    <n v="151.83000000000001"/>
    <n v="10"/>
    <n v="5"/>
    <x v="1"/>
    <x v="1"/>
    <n v="1"/>
    <x v="3586"/>
    <n v="1"/>
    <n v="303.66000000000003"/>
    <n v="30.366000000000003"/>
    <n v="273.29400000000004"/>
    <n v="13.664700000000003"/>
    <n v="286.95870000000002"/>
    <n v="2"/>
  </r>
  <r>
    <s v="ORD103588"/>
    <x v="679"/>
    <x v="2237"/>
    <s v="Kolkata"/>
    <x v="10"/>
    <n v="700029"/>
    <s v="MED006"/>
    <x v="18"/>
    <x v="10"/>
    <s v="USV"/>
    <s v="Yes"/>
    <n v="4"/>
    <n v="41.97"/>
    <n v="5"/>
    <n v="5"/>
    <x v="4"/>
    <x v="2"/>
    <n v="1"/>
    <x v="3587"/>
    <n v="1"/>
    <n v="167.88"/>
    <n v="8.3940000000000001"/>
    <n v="159.48599999999999"/>
    <n v="7.9742999999999995"/>
    <n v="167.46029999999999"/>
    <n v="1"/>
  </r>
  <r>
    <s v="ORD103589"/>
    <x v="225"/>
    <x v="2238"/>
    <s v="Surat"/>
    <x v="6"/>
    <n v="395003"/>
    <s v="MED029"/>
    <x v="10"/>
    <x v="8"/>
    <s v="Sun Pharma"/>
    <s v="Yes"/>
    <n v="2"/>
    <n v="94.35"/>
    <n v="5"/>
    <n v="5"/>
    <x v="0"/>
    <x v="1"/>
    <n v="1"/>
    <x v="3588"/>
    <n v="1"/>
    <n v="188.7"/>
    <n v="9.4350000000000005"/>
    <n v="179.26499999999999"/>
    <n v="8.9632499999999986"/>
    <n v="188.22824999999997"/>
    <n v="2"/>
  </r>
  <r>
    <s v="ORD103589"/>
    <x v="590"/>
    <x v="2239"/>
    <s v="Surat"/>
    <x v="6"/>
    <n v="395007"/>
    <s v="MED019"/>
    <x v="26"/>
    <x v="8"/>
    <s v="Cipla"/>
    <s v="No"/>
    <n v="1"/>
    <n v="172.16"/>
    <n v="5"/>
    <n v="18"/>
    <x v="2"/>
    <x v="1"/>
    <n v="1"/>
    <x v="3589"/>
    <n v="1"/>
    <n v="172.16"/>
    <n v="8.6079999999999988"/>
    <n v="163.55199999999999"/>
    <n v="29.439359999999997"/>
    <n v="192.99135999999999"/>
    <n v="2"/>
  </r>
  <r>
    <s v="ORD103591"/>
    <x v="347"/>
    <x v="2240"/>
    <s v="Chennai"/>
    <x v="7"/>
    <n v="600001"/>
    <s v="MED006"/>
    <x v="18"/>
    <x v="10"/>
    <s v="USV"/>
    <s v="Yes"/>
    <n v="3"/>
    <n v="48.93"/>
    <n v="5"/>
    <n v="12"/>
    <x v="4"/>
    <x v="1"/>
    <n v="1"/>
    <x v="3590"/>
    <n v="1"/>
    <n v="146.79"/>
    <n v="7.3394999999999992"/>
    <n v="139.45050000000001"/>
    <n v="16.734059999999999"/>
    <n v="156.18456"/>
    <n v="5"/>
  </r>
  <r>
    <s v="ORD103592"/>
    <x v="636"/>
    <x v="1257"/>
    <s v="Surat"/>
    <x v="6"/>
    <n v="395010"/>
    <s v="MED014"/>
    <x v="19"/>
    <x v="3"/>
    <s v="Abbott"/>
    <s v="No"/>
    <n v="1"/>
    <n v="146.83000000000001"/>
    <n v="10"/>
    <n v="5"/>
    <x v="4"/>
    <x v="1"/>
    <n v="1"/>
    <x v="3591"/>
    <n v="1"/>
    <n v="146.83000000000001"/>
    <n v="14.683000000000002"/>
    <n v="132.14700000000002"/>
    <n v="6.6073500000000012"/>
    <n v="138.75435000000002"/>
    <n v="4"/>
  </r>
  <r>
    <s v="ORD103593"/>
    <x v="356"/>
    <x v="750"/>
    <s v="Bengaluru"/>
    <x v="8"/>
    <n v="560100"/>
    <s v="MED009"/>
    <x v="21"/>
    <x v="6"/>
    <s v="Glenmark"/>
    <s v="Yes"/>
    <n v="2"/>
    <n v="82.29"/>
    <n v="0"/>
    <n v="12"/>
    <x v="5"/>
    <x v="3"/>
    <n v="1"/>
    <x v="3592"/>
    <n v="1"/>
    <n v="164.58"/>
    <n v="0"/>
    <n v="164.58"/>
    <n v="19.749600000000001"/>
    <n v="184.32960000000003"/>
    <n v="2"/>
  </r>
  <r>
    <s v="ORD103594"/>
    <x v="211"/>
    <x v="1820"/>
    <s v="Gurugram"/>
    <x v="11"/>
    <n v="122001"/>
    <s v="MED004"/>
    <x v="5"/>
    <x v="5"/>
    <s v="Sun Pharma"/>
    <s v="Yes"/>
    <n v="1"/>
    <n v="122.17"/>
    <n v="0"/>
    <n v="5"/>
    <x v="4"/>
    <x v="2"/>
    <n v="1"/>
    <x v="3593"/>
    <n v="1"/>
    <n v="122.17"/>
    <n v="0"/>
    <n v="122.17"/>
    <n v="6.1085000000000003"/>
    <n v="128.27850000000001"/>
    <n v="3"/>
  </r>
  <r>
    <s v="ORD103595"/>
    <x v="469"/>
    <x v="98"/>
    <s v="Gurugram"/>
    <x v="11"/>
    <n v="122002"/>
    <s v="MED017"/>
    <x v="1"/>
    <x v="1"/>
    <s v="Abbott"/>
    <s v="No"/>
    <n v="1"/>
    <n v="128.93"/>
    <n v="15"/>
    <n v="5"/>
    <x v="0"/>
    <x v="2"/>
    <n v="1"/>
    <x v="3594"/>
    <n v="1"/>
    <n v="128.93"/>
    <n v="19.339500000000001"/>
    <n v="109.59050000000001"/>
    <n v="5.4795249999999998"/>
    <n v="115.070025"/>
    <n v="2"/>
  </r>
  <r>
    <s v="ORD103596"/>
    <x v="280"/>
    <x v="1297"/>
    <s v="Chennai"/>
    <x v="7"/>
    <n v="600001"/>
    <s v="MED011"/>
    <x v="23"/>
    <x v="1"/>
    <s v="Cipla"/>
    <s v="No"/>
    <n v="3"/>
    <n v="28.73"/>
    <n v="0"/>
    <n v="12"/>
    <x v="2"/>
    <x v="1"/>
    <n v="1"/>
    <x v="3595"/>
    <n v="1"/>
    <n v="86.19"/>
    <n v="0"/>
    <n v="86.19"/>
    <n v="10.3428"/>
    <n v="96.532799999999995"/>
    <n v="2"/>
  </r>
  <r>
    <s v="ORD103597"/>
    <x v="608"/>
    <x v="896"/>
    <s v="Noida"/>
    <x v="9"/>
    <n v="201304"/>
    <s v="MED016"/>
    <x v="17"/>
    <x v="11"/>
    <s v="Emcure"/>
    <s v="No"/>
    <n v="2"/>
    <n v="111.69"/>
    <n v="20"/>
    <n v="5"/>
    <x v="2"/>
    <x v="1"/>
    <n v="1"/>
    <x v="3596"/>
    <n v="1"/>
    <n v="223.38"/>
    <n v="44.676000000000002"/>
    <n v="178.70400000000001"/>
    <n v="8.9352"/>
    <n v="187.63920000000002"/>
    <n v="3"/>
  </r>
  <r>
    <s v="ORD103598"/>
    <x v="672"/>
    <x v="18"/>
    <s v="Surat"/>
    <x v="6"/>
    <n v="395017"/>
    <s v="MED009"/>
    <x v="21"/>
    <x v="6"/>
    <s v="Glenmark"/>
    <s v="Yes"/>
    <n v="2"/>
    <n v="77.75"/>
    <n v="5"/>
    <n v="18"/>
    <x v="1"/>
    <x v="1"/>
    <n v="1"/>
    <x v="3597"/>
    <n v="1"/>
    <n v="155.5"/>
    <n v="7.7750000000000004"/>
    <n v="147.72499999999999"/>
    <n v="26.590499999999999"/>
    <n v="174.31549999999999"/>
    <n v="2"/>
  </r>
  <r>
    <s v="ORD103599"/>
    <x v="188"/>
    <x v="1520"/>
    <s v="Indore"/>
    <x v="2"/>
    <n v="452020"/>
    <s v="MED020"/>
    <x v="4"/>
    <x v="4"/>
    <s v="Dr. Reddy's"/>
    <s v="Yes"/>
    <n v="2"/>
    <n v="52"/>
    <n v="5"/>
    <n v="5"/>
    <x v="0"/>
    <x v="1"/>
    <n v="1"/>
    <x v="3598"/>
    <n v="1"/>
    <n v="104"/>
    <n v="5.2"/>
    <n v="98.8"/>
    <n v="4.9400000000000004"/>
    <n v="103.74"/>
    <n v="5"/>
  </r>
  <r>
    <s v="ORD103600"/>
    <x v="445"/>
    <x v="1331"/>
    <s v="Surat"/>
    <x v="6"/>
    <n v="395001"/>
    <s v="MED016"/>
    <x v="17"/>
    <x v="11"/>
    <s v="Emcure"/>
    <s v="No"/>
    <n v="2"/>
    <n v="112.25"/>
    <n v="0"/>
    <n v="5"/>
    <x v="1"/>
    <x v="1"/>
    <n v="1"/>
    <x v="3599"/>
    <n v="1"/>
    <n v="224.5"/>
    <n v="0"/>
    <n v="224.5"/>
    <n v="11.225"/>
    <n v="235.72499999999999"/>
    <n v="2"/>
  </r>
  <r>
    <s v="ORD103601"/>
    <x v="703"/>
    <x v="131"/>
    <s v="Mumbai"/>
    <x v="3"/>
    <n v="400001"/>
    <s v="MED012"/>
    <x v="29"/>
    <x v="3"/>
    <s v="Mankind"/>
    <s v="No"/>
    <n v="2"/>
    <n v="108.92"/>
    <n v="15"/>
    <n v="5"/>
    <x v="2"/>
    <x v="1"/>
    <n v="1"/>
    <x v="3600"/>
    <n v="1"/>
    <n v="217.84"/>
    <n v="32.676000000000002"/>
    <n v="185.16399999999999"/>
    <n v="9.2581999999999987"/>
    <n v="194.42219999999998"/>
    <n v="1"/>
  </r>
  <r>
    <s v="ORD103601"/>
    <x v="382"/>
    <x v="2241"/>
    <s v="Surat"/>
    <x v="6"/>
    <n v="395017"/>
    <s v="MED009"/>
    <x v="21"/>
    <x v="6"/>
    <s v="Glenmark"/>
    <s v="Yes"/>
    <n v="3"/>
    <n v="81.89"/>
    <n v="20"/>
    <n v="5"/>
    <x v="5"/>
    <x v="0"/>
    <n v="1"/>
    <x v="3601"/>
    <n v="1"/>
    <n v="245.67000000000002"/>
    <n v="49.134000000000007"/>
    <n v="196.536"/>
    <n v="9.8268000000000004"/>
    <n v="206.36279999999999"/>
    <n v="0"/>
  </r>
  <r>
    <s v="ORD103603"/>
    <x v="336"/>
    <x v="724"/>
    <s v="Chandigarh"/>
    <x v="4"/>
    <n v="160019"/>
    <s v="MED005"/>
    <x v="11"/>
    <x v="5"/>
    <s v="Cipla"/>
    <s v="Yes"/>
    <n v="1"/>
    <n v="88.03"/>
    <n v="5"/>
    <n v="5"/>
    <x v="3"/>
    <x v="1"/>
    <n v="1"/>
    <x v="3602"/>
    <n v="1"/>
    <n v="88.03"/>
    <n v="4.4014999999999995"/>
    <n v="83.628500000000003"/>
    <n v="4.1814250000000008"/>
    <n v="87.809925000000007"/>
    <n v="3"/>
  </r>
  <r>
    <s v="ORD103603"/>
    <x v="408"/>
    <x v="2242"/>
    <s v="Ahmedabad"/>
    <x v="6"/>
    <n v="380058"/>
    <s v="MED020"/>
    <x v="4"/>
    <x v="4"/>
    <s v="Dr. Reddy's"/>
    <s v="Yes"/>
    <n v="1"/>
    <n v="54.05"/>
    <n v="10"/>
    <n v="18"/>
    <x v="5"/>
    <x v="1"/>
    <n v="1"/>
    <x v="3603"/>
    <n v="1"/>
    <n v="54.05"/>
    <n v="5.4050000000000002"/>
    <n v="48.644999999999996"/>
    <n v="8.7560999999999982"/>
    <n v="57.401099999999992"/>
    <n v="1"/>
  </r>
  <r>
    <s v="ORD103605"/>
    <x v="305"/>
    <x v="630"/>
    <s v="Mumbai"/>
    <x v="3"/>
    <n v="400001"/>
    <s v="MED010"/>
    <x v="13"/>
    <x v="1"/>
    <s v="Sun Pharma"/>
    <s v="Yes"/>
    <n v="1"/>
    <n v="77.44"/>
    <n v="0"/>
    <n v="12"/>
    <x v="3"/>
    <x v="3"/>
    <n v="1"/>
    <x v="3604"/>
    <n v="1"/>
    <n v="77.44"/>
    <n v="0"/>
    <n v="77.44"/>
    <n v="9.2927999999999997"/>
    <n v="86.732799999999997"/>
    <n v="3"/>
  </r>
  <r>
    <s v="ORD103606"/>
    <x v="180"/>
    <x v="2243"/>
    <s v="Hyderabad"/>
    <x v="1"/>
    <n v="500090"/>
    <s v="MED023"/>
    <x v="8"/>
    <x v="7"/>
    <s v="Lacto Calamine"/>
    <s v="No"/>
    <n v="3"/>
    <n v="337.18"/>
    <n v="0"/>
    <n v="5"/>
    <x v="4"/>
    <x v="1"/>
    <n v="1"/>
    <x v="3605"/>
    <n v="1"/>
    <n v="1011.54"/>
    <n v="0"/>
    <n v="1011.54"/>
    <n v="50.576999999999998"/>
    <n v="1062.117"/>
    <n v="3"/>
  </r>
  <r>
    <s v="ORD103607"/>
    <x v="479"/>
    <x v="2244"/>
    <s v="Lucknow"/>
    <x v="9"/>
    <n v="226021"/>
    <s v="MED023"/>
    <x v="8"/>
    <x v="7"/>
    <s v="Lacto Calamine"/>
    <s v="No"/>
    <n v="3"/>
    <n v="285.18"/>
    <n v="20"/>
    <n v="18"/>
    <x v="3"/>
    <x v="0"/>
    <n v="1"/>
    <x v="3606"/>
    <n v="1"/>
    <n v="855.54"/>
    <n v="171.108"/>
    <n v="684.43200000000002"/>
    <n v="123.19776"/>
    <n v="807.62976000000003"/>
    <n v="0"/>
  </r>
  <r>
    <s v="ORD103608"/>
    <x v="513"/>
    <x v="2245"/>
    <s v="Gurugram"/>
    <x v="11"/>
    <n v="122016"/>
    <s v="MED020"/>
    <x v="4"/>
    <x v="4"/>
    <s v="Dr. Reddy's"/>
    <s v="Yes"/>
    <n v="2"/>
    <n v="57.21"/>
    <n v="0"/>
    <n v="5"/>
    <x v="1"/>
    <x v="3"/>
    <n v="1"/>
    <x v="3607"/>
    <n v="1"/>
    <n v="114.42"/>
    <n v="0"/>
    <n v="114.42"/>
    <n v="5.7210000000000001"/>
    <n v="120.14100000000001"/>
    <n v="2"/>
  </r>
  <r>
    <s v="ORD103609"/>
    <x v="237"/>
    <x v="1849"/>
    <s v="Jaipur"/>
    <x v="5"/>
    <n v="302019"/>
    <s v="MED028"/>
    <x v="3"/>
    <x v="3"/>
    <s v="Abbott"/>
    <s v="No"/>
    <n v="3"/>
    <n v="108.38"/>
    <n v="5"/>
    <n v="12"/>
    <x v="3"/>
    <x v="1"/>
    <n v="1"/>
    <x v="3608"/>
    <n v="1"/>
    <n v="325.14"/>
    <n v="16.256999999999998"/>
    <n v="308.88299999999998"/>
    <n v="37.065959999999997"/>
    <n v="345.94896"/>
    <n v="2"/>
  </r>
  <r>
    <s v="ORD103609"/>
    <x v="501"/>
    <x v="1246"/>
    <s v="Lucknow"/>
    <x v="9"/>
    <n v="226010"/>
    <s v="MED009"/>
    <x v="21"/>
    <x v="6"/>
    <s v="Glenmark"/>
    <s v="Yes"/>
    <n v="3"/>
    <n v="90.16"/>
    <n v="5"/>
    <n v="5"/>
    <x v="5"/>
    <x v="1"/>
    <n v="1"/>
    <x v="3609"/>
    <n v="1"/>
    <n v="270.48"/>
    <n v="13.524000000000001"/>
    <n v="256.95600000000002"/>
    <n v="12.847800000000001"/>
    <n v="269.80380000000002"/>
    <n v="1"/>
  </r>
  <r>
    <s v="ORD103611"/>
    <x v="606"/>
    <x v="2063"/>
    <s v="Kolkata"/>
    <x v="10"/>
    <n v="700091"/>
    <s v="MED024"/>
    <x v="0"/>
    <x v="0"/>
    <s v="Abbott"/>
    <s v="No"/>
    <n v="1"/>
    <n v="123.66"/>
    <n v="5"/>
    <n v="12"/>
    <x v="5"/>
    <x v="0"/>
    <n v="1"/>
    <x v="3610"/>
    <n v="1"/>
    <n v="123.66"/>
    <n v="6.1829999999999998"/>
    <n v="117.477"/>
    <n v="14.097240000000001"/>
    <n v="131.57424"/>
    <n v="0"/>
  </r>
  <r>
    <s v="ORD103612"/>
    <x v="686"/>
    <x v="1911"/>
    <s v="Kolkata"/>
    <x v="10"/>
    <n v="700001"/>
    <s v="MED007"/>
    <x v="15"/>
    <x v="10"/>
    <s v="Sanofi"/>
    <s v="Yes"/>
    <n v="1"/>
    <n v="79.7"/>
    <n v="15"/>
    <n v="12"/>
    <x v="1"/>
    <x v="2"/>
    <n v="1"/>
    <x v="3611"/>
    <n v="1"/>
    <n v="79.7"/>
    <n v="11.955"/>
    <n v="67.745000000000005"/>
    <n v="8.1294000000000004"/>
    <n v="75.874400000000009"/>
    <n v="1"/>
  </r>
  <r>
    <s v="ORD103613"/>
    <x v="417"/>
    <x v="1451"/>
    <s v="Delhi"/>
    <x v="0"/>
    <n v="110044"/>
    <s v="MED003"/>
    <x v="6"/>
    <x v="4"/>
    <s v="Dr. Reddy's"/>
    <s v="No"/>
    <n v="2"/>
    <n v="25.62"/>
    <n v="0"/>
    <n v="5"/>
    <x v="4"/>
    <x v="1"/>
    <n v="1"/>
    <x v="3612"/>
    <n v="1"/>
    <n v="51.24"/>
    <n v="0"/>
    <n v="51.24"/>
    <n v="2.5619999999999998"/>
    <n v="53.802"/>
    <n v="3"/>
  </r>
  <r>
    <s v="ORD103614"/>
    <x v="550"/>
    <x v="2246"/>
    <s v="Surat"/>
    <x v="6"/>
    <n v="395017"/>
    <s v="MED026"/>
    <x v="20"/>
    <x v="9"/>
    <s v="Cipla"/>
    <s v="No"/>
    <n v="1"/>
    <n v="181.43"/>
    <n v="5"/>
    <n v="5"/>
    <x v="4"/>
    <x v="1"/>
    <n v="1"/>
    <x v="3613"/>
    <n v="1"/>
    <n v="181.43"/>
    <n v="9.0715000000000003"/>
    <n v="172.35849999999999"/>
    <n v="8.6179249999999996"/>
    <n v="180.97642500000001"/>
    <n v="3"/>
  </r>
  <r>
    <s v="ORD103615"/>
    <x v="133"/>
    <x v="610"/>
    <s v="Pune"/>
    <x v="3"/>
    <n v="411057"/>
    <s v="MED006"/>
    <x v="18"/>
    <x v="10"/>
    <s v="USV"/>
    <s v="Yes"/>
    <n v="3"/>
    <n v="47.39"/>
    <n v="5"/>
    <n v="12"/>
    <x v="4"/>
    <x v="1"/>
    <n v="1"/>
    <x v="3614"/>
    <n v="1"/>
    <n v="142.17000000000002"/>
    <n v="7.1085000000000012"/>
    <n v="135.06150000000002"/>
    <n v="16.207380000000004"/>
    <n v="151.26888000000002"/>
    <n v="4"/>
  </r>
  <r>
    <s v="ORD103616"/>
    <x v="664"/>
    <x v="2247"/>
    <s v="Surat"/>
    <x v="6"/>
    <n v="395007"/>
    <s v="MED012"/>
    <x v="29"/>
    <x v="3"/>
    <s v="Mankind"/>
    <s v="No"/>
    <n v="3"/>
    <n v="116.06"/>
    <n v="15"/>
    <n v="12"/>
    <x v="5"/>
    <x v="2"/>
    <n v="1"/>
    <x v="3615"/>
    <n v="1"/>
    <n v="348.18"/>
    <n v="52.226999999999997"/>
    <n v="295.95300000000003"/>
    <n v="35.514360000000003"/>
    <n v="331.46736000000004"/>
    <n v="1"/>
  </r>
  <r>
    <s v="ORD103617"/>
    <x v="307"/>
    <x v="40"/>
    <s v="Mumbai"/>
    <x v="3"/>
    <n v="400069"/>
    <s v="MED006"/>
    <x v="18"/>
    <x v="10"/>
    <s v="USV"/>
    <s v="Yes"/>
    <n v="1"/>
    <n v="43.62"/>
    <n v="10"/>
    <n v="12"/>
    <x v="1"/>
    <x v="3"/>
    <n v="1"/>
    <x v="3616"/>
    <n v="1"/>
    <n v="43.62"/>
    <n v="4.3620000000000001"/>
    <n v="39.257999999999996"/>
    <n v="4.7109599999999991"/>
    <n v="43.968959999999996"/>
    <n v="1"/>
  </r>
  <r>
    <s v="ORD103618"/>
    <x v="7"/>
    <x v="2248"/>
    <s v="Mumbai"/>
    <x v="3"/>
    <n v="400076"/>
    <s v="MED022"/>
    <x v="25"/>
    <x v="7"/>
    <s v="Himalaya"/>
    <s v="No"/>
    <n v="2"/>
    <n v="169.34"/>
    <n v="0"/>
    <n v="5"/>
    <x v="5"/>
    <x v="1"/>
    <n v="1"/>
    <x v="3617"/>
    <n v="1"/>
    <n v="338.68"/>
    <n v="0"/>
    <n v="338.68"/>
    <n v="16.934000000000001"/>
    <n v="355.61400000000003"/>
    <n v="3"/>
  </r>
  <r>
    <s v="ORD103619"/>
    <x v="271"/>
    <x v="2249"/>
    <s v="Gurugram"/>
    <x v="11"/>
    <n v="122016"/>
    <s v="MED028"/>
    <x v="3"/>
    <x v="3"/>
    <s v="Abbott"/>
    <s v="No"/>
    <n v="6"/>
    <n v="106.53"/>
    <n v="0"/>
    <n v="12"/>
    <x v="1"/>
    <x v="1"/>
    <n v="1"/>
    <x v="3618"/>
    <n v="1"/>
    <n v="639.18000000000006"/>
    <n v="0"/>
    <n v="639.18000000000006"/>
    <n v="76.701600000000013"/>
    <n v="715.88160000000005"/>
    <n v="1"/>
  </r>
  <r>
    <s v="ORD103620"/>
    <x v="510"/>
    <x v="1750"/>
    <s v="Lucknow"/>
    <x v="9"/>
    <n v="226016"/>
    <s v="MED002"/>
    <x v="22"/>
    <x v="2"/>
    <s v="Micro Labs"/>
    <s v="No"/>
    <n v="1"/>
    <n v="35.24"/>
    <n v="10"/>
    <n v="5"/>
    <x v="0"/>
    <x v="3"/>
    <n v="1"/>
    <x v="3619"/>
    <n v="1"/>
    <n v="35.24"/>
    <n v="3.5240000000000005"/>
    <n v="31.716000000000001"/>
    <n v="1.5858000000000001"/>
    <n v="33.3018"/>
    <n v="1"/>
  </r>
  <r>
    <s v="ORD103620"/>
    <x v="571"/>
    <x v="1873"/>
    <s v="Gurugram"/>
    <x v="11"/>
    <n v="122002"/>
    <s v="MED003"/>
    <x v="6"/>
    <x v="4"/>
    <s v="Dr. Reddy's"/>
    <s v="No"/>
    <n v="1"/>
    <n v="30.04"/>
    <n v="15"/>
    <n v="5"/>
    <x v="1"/>
    <x v="2"/>
    <n v="1"/>
    <x v="3620"/>
    <n v="1"/>
    <n v="30.04"/>
    <n v="4.5059999999999993"/>
    <n v="25.533999999999999"/>
    <n v="1.2766999999999999"/>
    <n v="26.810699999999997"/>
    <n v="1"/>
  </r>
  <r>
    <s v="ORD103622"/>
    <x v="245"/>
    <x v="1413"/>
    <s v="Indore"/>
    <x v="2"/>
    <n v="452020"/>
    <s v="MED023"/>
    <x v="8"/>
    <x v="7"/>
    <s v="Lacto Calamine"/>
    <s v="No"/>
    <n v="2"/>
    <n v="268.70999999999998"/>
    <n v="20"/>
    <n v="18"/>
    <x v="1"/>
    <x v="0"/>
    <n v="1"/>
    <x v="3621"/>
    <n v="1"/>
    <n v="537.41999999999996"/>
    <n v="107.48399999999999"/>
    <n v="429.93599999999998"/>
    <n v="77.388480000000001"/>
    <n v="507.32447999999999"/>
    <n v="3"/>
  </r>
  <r>
    <s v="ORD103623"/>
    <x v="75"/>
    <x v="2250"/>
    <s v="Lucknow"/>
    <x v="9"/>
    <n v="226010"/>
    <s v="MED010"/>
    <x v="13"/>
    <x v="1"/>
    <s v="Sun Pharma"/>
    <s v="Yes"/>
    <n v="1"/>
    <n v="67.5"/>
    <n v="10"/>
    <n v="18"/>
    <x v="0"/>
    <x v="1"/>
    <n v="1"/>
    <x v="3622"/>
    <n v="1"/>
    <n v="67.5"/>
    <n v="6.75"/>
    <n v="60.75"/>
    <n v="10.935"/>
    <n v="71.685000000000002"/>
    <n v="4"/>
  </r>
  <r>
    <s v="ORD103623"/>
    <x v="34"/>
    <x v="1402"/>
    <s v="Delhi"/>
    <x v="0"/>
    <n v="110001"/>
    <s v="MED013"/>
    <x v="16"/>
    <x v="3"/>
    <s v="Himalaya"/>
    <s v="No"/>
    <n v="3"/>
    <n v="149.63"/>
    <n v="15"/>
    <n v="5"/>
    <x v="5"/>
    <x v="3"/>
    <n v="1"/>
    <x v="3623"/>
    <n v="1"/>
    <n v="448.89"/>
    <n v="67.333500000000001"/>
    <n v="381.55649999999997"/>
    <n v="19.077824999999997"/>
    <n v="400.63432499999999"/>
    <n v="3"/>
  </r>
  <r>
    <s v="ORD103625"/>
    <x v="81"/>
    <x v="701"/>
    <s v="Bengaluru"/>
    <x v="8"/>
    <n v="560034"/>
    <s v="MED017"/>
    <x v="1"/>
    <x v="1"/>
    <s v="Abbott"/>
    <s v="No"/>
    <n v="1"/>
    <n v="132.74"/>
    <n v="5"/>
    <n v="12"/>
    <x v="3"/>
    <x v="1"/>
    <n v="1"/>
    <x v="3624"/>
    <n v="1"/>
    <n v="132.74"/>
    <n v="6.6370000000000005"/>
    <n v="126.10300000000001"/>
    <n v="15.13236"/>
    <n v="141.23536000000001"/>
    <n v="1"/>
  </r>
  <r>
    <s v="ORD103626"/>
    <x v="33"/>
    <x v="2251"/>
    <s v="Mumbai"/>
    <x v="3"/>
    <n v="400001"/>
    <s v="MED023"/>
    <x v="8"/>
    <x v="7"/>
    <s v="Lacto Calamine"/>
    <s v="No"/>
    <n v="5"/>
    <n v="268.44"/>
    <n v="0"/>
    <n v="12"/>
    <x v="2"/>
    <x v="1"/>
    <n v="1"/>
    <x v="3625"/>
    <n v="1"/>
    <n v="1342.2"/>
    <n v="0"/>
    <n v="1342.2"/>
    <n v="161.06400000000002"/>
    <n v="1503.2640000000001"/>
    <n v="3"/>
  </r>
  <r>
    <s v="ORD103627"/>
    <x v="401"/>
    <x v="436"/>
    <s v="Delhi"/>
    <x v="0"/>
    <n v="110029"/>
    <s v="MED017"/>
    <x v="1"/>
    <x v="1"/>
    <s v="Abbott"/>
    <s v="No"/>
    <n v="3"/>
    <n v="129.44"/>
    <n v="0"/>
    <n v="18"/>
    <x v="2"/>
    <x v="0"/>
    <n v="1"/>
    <x v="3626"/>
    <n v="1"/>
    <n v="388.32"/>
    <n v="0"/>
    <n v="388.32"/>
    <n v="69.897599999999997"/>
    <n v="458.2176"/>
    <n v="2"/>
  </r>
  <r>
    <s v="ORD103628"/>
    <x v="719"/>
    <x v="526"/>
    <s v="Chandigarh"/>
    <x v="4"/>
    <n v="160017"/>
    <s v="MED006"/>
    <x v="18"/>
    <x v="10"/>
    <s v="USV"/>
    <s v="Yes"/>
    <n v="2"/>
    <n v="47.26"/>
    <n v="15"/>
    <n v="5"/>
    <x v="1"/>
    <x v="1"/>
    <n v="1"/>
    <x v="3627"/>
    <n v="1"/>
    <n v="94.52"/>
    <n v="14.177999999999999"/>
    <n v="80.341999999999999"/>
    <n v="4.0171000000000001"/>
    <n v="84.359099999999998"/>
    <n v="2"/>
  </r>
  <r>
    <s v="ORD103629"/>
    <x v="449"/>
    <x v="1909"/>
    <s v="Delhi"/>
    <x v="0"/>
    <n v="110044"/>
    <s v="MED019"/>
    <x v="26"/>
    <x v="8"/>
    <s v="Cipla"/>
    <s v="No"/>
    <n v="1"/>
    <n v="148.83000000000001"/>
    <n v="10"/>
    <n v="18"/>
    <x v="1"/>
    <x v="3"/>
    <n v="1"/>
    <x v="3628"/>
    <n v="1"/>
    <n v="148.83000000000001"/>
    <n v="14.883000000000003"/>
    <n v="133.947"/>
    <n v="24.110460000000003"/>
    <n v="158.05745999999999"/>
    <n v="2"/>
  </r>
  <r>
    <s v="ORD103630"/>
    <x v="23"/>
    <x v="1216"/>
    <s v="Indore"/>
    <x v="2"/>
    <n v="452016"/>
    <s v="MED014"/>
    <x v="19"/>
    <x v="3"/>
    <s v="Abbott"/>
    <s v="No"/>
    <n v="1"/>
    <n v="164.95"/>
    <n v="5"/>
    <n v="5"/>
    <x v="4"/>
    <x v="2"/>
    <n v="1"/>
    <x v="3629"/>
    <n v="1"/>
    <n v="164.95"/>
    <n v="8.2475000000000005"/>
    <n v="156.70249999999999"/>
    <n v="7.8351249999999997"/>
    <n v="164.53762499999999"/>
    <n v="1"/>
  </r>
  <r>
    <s v="ORD103631"/>
    <x v="24"/>
    <x v="2252"/>
    <s v="Chennai"/>
    <x v="7"/>
    <n v="600040"/>
    <s v="MED029"/>
    <x v="10"/>
    <x v="8"/>
    <s v="Sun Pharma"/>
    <s v="Yes"/>
    <n v="5"/>
    <n v="89.17"/>
    <n v="5"/>
    <n v="18"/>
    <x v="2"/>
    <x v="2"/>
    <n v="1"/>
    <x v="3630"/>
    <n v="1"/>
    <n v="445.85"/>
    <n v="22.2925"/>
    <n v="423.5575"/>
    <n v="76.240349999999992"/>
    <n v="499.79784999999998"/>
    <n v="1"/>
  </r>
  <r>
    <s v="ORD103632"/>
    <x v="636"/>
    <x v="703"/>
    <s v="Surat"/>
    <x v="6"/>
    <n v="395003"/>
    <s v="MED002"/>
    <x v="22"/>
    <x v="2"/>
    <s v="Micro Labs"/>
    <s v="No"/>
    <n v="1"/>
    <n v="33.549999999999997"/>
    <n v="5"/>
    <n v="5"/>
    <x v="2"/>
    <x v="1"/>
    <n v="1"/>
    <x v="3631"/>
    <n v="1"/>
    <n v="33.549999999999997"/>
    <n v="1.6775"/>
    <n v="31.872499999999999"/>
    <n v="1.5936249999999998"/>
    <n v="33.466124999999998"/>
    <n v="2"/>
  </r>
  <r>
    <s v="ORD103633"/>
    <x v="96"/>
    <x v="2253"/>
    <s v="Noida"/>
    <x v="9"/>
    <n v="201301"/>
    <s v="MED008"/>
    <x v="7"/>
    <x v="6"/>
    <s v="Zydus"/>
    <s v="Yes"/>
    <n v="1"/>
    <n v="70.400000000000006"/>
    <n v="0"/>
    <n v="5"/>
    <x v="4"/>
    <x v="2"/>
    <n v="1"/>
    <x v="3632"/>
    <n v="1"/>
    <n v="70.400000000000006"/>
    <n v="0"/>
    <n v="70.400000000000006"/>
    <n v="3.52"/>
    <n v="73.92"/>
    <n v="1"/>
  </r>
  <r>
    <s v="ORD103634"/>
    <x v="415"/>
    <x v="2254"/>
    <s v="Delhi"/>
    <x v="0"/>
    <n v="110001"/>
    <s v="MED005"/>
    <x v="11"/>
    <x v="5"/>
    <s v="Cipla"/>
    <s v="Yes"/>
    <n v="1"/>
    <n v="84.05"/>
    <n v="0"/>
    <n v="12"/>
    <x v="1"/>
    <x v="3"/>
    <n v="1"/>
    <x v="3633"/>
    <n v="1"/>
    <n v="84.05"/>
    <n v="0"/>
    <n v="84.05"/>
    <n v="10.085999999999999"/>
    <n v="94.135999999999996"/>
    <n v="1"/>
  </r>
  <r>
    <s v="ORD103635"/>
    <x v="158"/>
    <x v="1572"/>
    <s v="Chandigarh"/>
    <x v="4"/>
    <n v="160022"/>
    <s v="MED004"/>
    <x v="5"/>
    <x v="5"/>
    <s v="Sun Pharma"/>
    <s v="Yes"/>
    <n v="3"/>
    <n v="105.62"/>
    <n v="10"/>
    <n v="12"/>
    <x v="2"/>
    <x v="1"/>
    <n v="1"/>
    <x v="3634"/>
    <n v="1"/>
    <n v="316.86"/>
    <n v="31.686000000000003"/>
    <n v="285.17400000000004"/>
    <n v="34.220880000000008"/>
    <n v="319.39488000000006"/>
    <n v="2"/>
  </r>
  <r>
    <s v="ORD103636"/>
    <x v="544"/>
    <x v="2255"/>
    <s v="Jaipur"/>
    <x v="5"/>
    <n v="302033"/>
    <s v="MED008"/>
    <x v="7"/>
    <x v="6"/>
    <s v="Zydus"/>
    <s v="Yes"/>
    <n v="3"/>
    <n v="58.83"/>
    <n v="0"/>
    <n v="18"/>
    <x v="1"/>
    <x v="1"/>
    <n v="1"/>
    <x v="3635"/>
    <n v="1"/>
    <n v="176.49"/>
    <n v="0"/>
    <n v="176.49"/>
    <n v="31.7682"/>
    <n v="208.25820000000002"/>
    <n v="1"/>
  </r>
  <r>
    <s v="ORD103636"/>
    <x v="87"/>
    <x v="1887"/>
    <s v="Delhi"/>
    <x v="0"/>
    <n v="110024"/>
    <s v="MED014"/>
    <x v="19"/>
    <x v="3"/>
    <s v="Abbott"/>
    <s v="No"/>
    <n v="2"/>
    <n v="159.9"/>
    <n v="15"/>
    <n v="5"/>
    <x v="3"/>
    <x v="1"/>
    <n v="1"/>
    <x v="3636"/>
    <n v="1"/>
    <n v="319.8"/>
    <n v="47.97"/>
    <n v="271.83000000000004"/>
    <n v="13.591500000000002"/>
    <n v="285.42150000000004"/>
    <n v="2"/>
  </r>
  <r>
    <s v="ORD103638"/>
    <x v="205"/>
    <x v="664"/>
    <s v="Lucknow"/>
    <x v="9"/>
    <n v="226010"/>
    <s v="MED007"/>
    <x v="15"/>
    <x v="10"/>
    <s v="Sanofi"/>
    <s v="Yes"/>
    <n v="2"/>
    <n v="81.56"/>
    <n v="0"/>
    <n v="12"/>
    <x v="5"/>
    <x v="1"/>
    <n v="1"/>
    <x v="3637"/>
    <n v="1"/>
    <n v="163.12"/>
    <n v="0"/>
    <n v="163.12"/>
    <n v="19.574400000000001"/>
    <n v="182.6944"/>
    <n v="3"/>
  </r>
  <r>
    <s v="ORD103639"/>
    <x v="332"/>
    <x v="2207"/>
    <s v="Surat"/>
    <x v="6"/>
    <n v="395017"/>
    <s v="MED003"/>
    <x v="6"/>
    <x v="4"/>
    <s v="Dr. Reddy's"/>
    <s v="No"/>
    <n v="2"/>
    <n v="31.37"/>
    <n v="10"/>
    <n v="5"/>
    <x v="4"/>
    <x v="1"/>
    <n v="1"/>
    <x v="3638"/>
    <n v="1"/>
    <n v="62.74"/>
    <n v="6.274"/>
    <n v="56.466000000000001"/>
    <n v="2.8232999999999997"/>
    <n v="59.289299999999997"/>
    <n v="6"/>
  </r>
  <r>
    <s v="ORD103640"/>
    <x v="75"/>
    <x v="2256"/>
    <s v="Lucknow"/>
    <x v="9"/>
    <n v="226016"/>
    <s v="MED003"/>
    <x v="6"/>
    <x v="4"/>
    <s v="Dr. Reddy's"/>
    <s v="No"/>
    <n v="3"/>
    <n v="29.93"/>
    <n v="5"/>
    <n v="12"/>
    <x v="4"/>
    <x v="0"/>
    <n v="1"/>
    <x v="3639"/>
    <n v="1"/>
    <n v="89.789999999999992"/>
    <n v="4.4894999999999996"/>
    <n v="85.3005"/>
    <n v="10.23606"/>
    <n v="95.536559999999994"/>
    <n v="0"/>
  </r>
  <r>
    <s v="ORD103641"/>
    <x v="479"/>
    <x v="2257"/>
    <s v="Hyderabad"/>
    <x v="1"/>
    <n v="500032"/>
    <s v="MED027"/>
    <x v="12"/>
    <x v="9"/>
    <s v="Mankind"/>
    <s v="No"/>
    <n v="2"/>
    <n v="84.37"/>
    <n v="0"/>
    <n v="5"/>
    <x v="4"/>
    <x v="1"/>
    <n v="1"/>
    <x v="3640"/>
    <n v="1"/>
    <n v="168.74"/>
    <n v="0"/>
    <n v="168.74"/>
    <n v="8.4370000000000012"/>
    <n v="177.17700000000002"/>
    <n v="1"/>
  </r>
  <r>
    <s v="ORD103642"/>
    <x v="138"/>
    <x v="2111"/>
    <s v="Ahmedabad"/>
    <x v="6"/>
    <n v="380061"/>
    <s v="MED018"/>
    <x v="14"/>
    <x v="8"/>
    <s v="Mankind"/>
    <s v="No"/>
    <n v="1"/>
    <n v="109.14"/>
    <n v="15"/>
    <n v="5"/>
    <x v="5"/>
    <x v="3"/>
    <n v="1"/>
    <x v="3641"/>
    <n v="1"/>
    <n v="109.14"/>
    <n v="16.370999999999999"/>
    <n v="92.769000000000005"/>
    <n v="4.6384500000000006"/>
    <n v="97.407450000000011"/>
    <n v="2"/>
  </r>
  <r>
    <s v="ORD103643"/>
    <x v="330"/>
    <x v="475"/>
    <s v="Pune"/>
    <x v="3"/>
    <n v="411001"/>
    <s v="MED025"/>
    <x v="27"/>
    <x v="0"/>
    <s v="Blue Cross"/>
    <s v="Yes"/>
    <n v="1"/>
    <n v="72.88"/>
    <n v="5"/>
    <n v="12"/>
    <x v="3"/>
    <x v="1"/>
    <n v="1"/>
    <x v="3642"/>
    <n v="1"/>
    <n v="72.88"/>
    <n v="3.6439999999999997"/>
    <n v="69.23599999999999"/>
    <n v="8.3083199999999984"/>
    <n v="77.544319999999985"/>
    <n v="2"/>
  </r>
  <r>
    <s v="ORD103644"/>
    <x v="551"/>
    <x v="853"/>
    <s v="Chandigarh"/>
    <x v="4"/>
    <n v="160001"/>
    <s v="MED011"/>
    <x v="23"/>
    <x v="1"/>
    <s v="Cipla"/>
    <s v="No"/>
    <n v="4"/>
    <n v="27.01"/>
    <n v="15"/>
    <n v="18"/>
    <x v="0"/>
    <x v="1"/>
    <n v="1"/>
    <x v="3643"/>
    <n v="1"/>
    <n v="108.04"/>
    <n v="16.206000000000003"/>
    <n v="91.834000000000003"/>
    <n v="16.53012"/>
    <n v="108.36412"/>
    <n v="2"/>
  </r>
  <r>
    <s v="ORD103645"/>
    <x v="208"/>
    <x v="1227"/>
    <s v="Surat"/>
    <x v="6"/>
    <n v="395010"/>
    <s v="MED023"/>
    <x v="8"/>
    <x v="7"/>
    <s v="Lacto Calamine"/>
    <s v="No"/>
    <n v="1"/>
    <n v="314.39999999999998"/>
    <n v="0"/>
    <n v="18"/>
    <x v="0"/>
    <x v="1"/>
    <n v="1"/>
    <x v="3644"/>
    <n v="1"/>
    <n v="314.39999999999998"/>
    <n v="0"/>
    <n v="314.39999999999998"/>
    <n v="56.591999999999999"/>
    <n v="370.99199999999996"/>
    <n v="2"/>
  </r>
  <r>
    <s v="ORD103645"/>
    <x v="381"/>
    <x v="2258"/>
    <s v="Chandigarh"/>
    <x v="4"/>
    <n v="160001"/>
    <s v="MED010"/>
    <x v="13"/>
    <x v="1"/>
    <s v="Sun Pharma"/>
    <s v="Yes"/>
    <n v="1"/>
    <n v="70.81"/>
    <n v="10"/>
    <n v="18"/>
    <x v="1"/>
    <x v="1"/>
    <n v="1"/>
    <x v="3645"/>
    <n v="1"/>
    <n v="70.81"/>
    <n v="7.0810000000000004"/>
    <n v="63.728999999999999"/>
    <n v="11.471220000000001"/>
    <n v="75.200220000000002"/>
    <n v="3"/>
  </r>
  <r>
    <s v="ORD103647"/>
    <x v="260"/>
    <x v="867"/>
    <s v="Bengaluru"/>
    <x v="8"/>
    <n v="560034"/>
    <s v="MED016"/>
    <x v="17"/>
    <x v="11"/>
    <s v="Emcure"/>
    <s v="No"/>
    <n v="1"/>
    <n v="110.76"/>
    <n v="10"/>
    <n v="18"/>
    <x v="2"/>
    <x v="0"/>
    <n v="1"/>
    <x v="3646"/>
    <n v="1"/>
    <n v="110.76"/>
    <n v="11.076000000000001"/>
    <n v="99.683999999999997"/>
    <n v="17.94312"/>
    <n v="117.62711999999999"/>
    <n v="2"/>
  </r>
  <r>
    <s v="ORD103648"/>
    <x v="491"/>
    <x v="87"/>
    <s v="Surat"/>
    <x v="6"/>
    <n v="395017"/>
    <s v="MED003"/>
    <x v="6"/>
    <x v="4"/>
    <s v="Dr. Reddy's"/>
    <s v="No"/>
    <n v="5"/>
    <n v="29.78"/>
    <n v="5"/>
    <n v="12"/>
    <x v="5"/>
    <x v="1"/>
    <n v="1"/>
    <x v="3647"/>
    <n v="1"/>
    <n v="148.9"/>
    <n v="7.4450000000000003"/>
    <n v="141.45500000000001"/>
    <n v="16.974599999999999"/>
    <n v="158.42960000000002"/>
    <n v="1"/>
  </r>
  <r>
    <s v="ORD103649"/>
    <x v="72"/>
    <x v="10"/>
    <s v="Noida"/>
    <x v="9"/>
    <n v="201305"/>
    <s v="MED011"/>
    <x v="23"/>
    <x v="1"/>
    <s v="Cipla"/>
    <s v="No"/>
    <n v="1"/>
    <n v="24.81"/>
    <n v="5"/>
    <n v="12"/>
    <x v="5"/>
    <x v="1"/>
    <n v="1"/>
    <x v="3648"/>
    <n v="1"/>
    <n v="24.81"/>
    <n v="1.2404999999999999"/>
    <n v="23.569499999999998"/>
    <n v="2.8283399999999994"/>
    <n v="26.397839999999999"/>
    <n v="3"/>
  </r>
  <r>
    <s v="ORD103650"/>
    <x v="371"/>
    <x v="734"/>
    <s v="Kolkata"/>
    <x v="10"/>
    <n v="700029"/>
    <s v="MED030"/>
    <x v="28"/>
    <x v="8"/>
    <s v="Cipla"/>
    <s v="Yes"/>
    <n v="3"/>
    <n v="280.66000000000003"/>
    <n v="5"/>
    <n v="5"/>
    <x v="5"/>
    <x v="2"/>
    <n v="1"/>
    <x v="3649"/>
    <n v="1"/>
    <n v="841.98"/>
    <n v="42.098999999999997"/>
    <n v="799.88099999999997"/>
    <n v="39.994049999999994"/>
    <n v="839.87504999999999"/>
    <n v="3"/>
  </r>
  <r>
    <s v="ORD103651"/>
    <x v="46"/>
    <x v="1938"/>
    <s v="Mumbai"/>
    <x v="3"/>
    <n v="400050"/>
    <s v="MED028"/>
    <x v="3"/>
    <x v="3"/>
    <s v="Abbott"/>
    <s v="No"/>
    <n v="4"/>
    <n v="103.31"/>
    <n v="5"/>
    <n v="12"/>
    <x v="2"/>
    <x v="1"/>
    <n v="1"/>
    <x v="3650"/>
    <n v="1"/>
    <n v="413.24"/>
    <n v="20.661999999999999"/>
    <n v="392.57800000000003"/>
    <n v="47.109360000000009"/>
    <n v="439.68736000000001"/>
    <n v="3"/>
  </r>
  <r>
    <s v="ORD103652"/>
    <x v="131"/>
    <x v="2259"/>
    <s v="Jaipur"/>
    <x v="5"/>
    <n v="302001"/>
    <s v="MED005"/>
    <x v="11"/>
    <x v="5"/>
    <s v="Cipla"/>
    <s v="Yes"/>
    <n v="1"/>
    <n v="99.17"/>
    <n v="0"/>
    <n v="5"/>
    <x v="2"/>
    <x v="0"/>
    <n v="1"/>
    <x v="3651"/>
    <n v="1"/>
    <n v="99.17"/>
    <n v="0"/>
    <n v="99.17"/>
    <n v="4.9584999999999999"/>
    <n v="104.1285"/>
    <n v="0"/>
  </r>
  <r>
    <s v="ORD103653"/>
    <x v="301"/>
    <x v="967"/>
    <s v="Noida"/>
    <x v="9"/>
    <n v="201307"/>
    <s v="MED029"/>
    <x v="10"/>
    <x v="8"/>
    <s v="Sun Pharma"/>
    <s v="Yes"/>
    <n v="1"/>
    <n v="108.45"/>
    <n v="10"/>
    <n v="12"/>
    <x v="1"/>
    <x v="1"/>
    <n v="1"/>
    <x v="3652"/>
    <n v="1"/>
    <n v="108.45"/>
    <n v="10.845000000000001"/>
    <n v="97.605000000000004"/>
    <n v="11.7126"/>
    <n v="109.3176"/>
    <n v="3"/>
  </r>
  <r>
    <s v="ORD103654"/>
    <x v="582"/>
    <x v="1453"/>
    <s v="Indore"/>
    <x v="2"/>
    <n v="452020"/>
    <s v="MED017"/>
    <x v="1"/>
    <x v="1"/>
    <s v="Abbott"/>
    <s v="No"/>
    <n v="2"/>
    <n v="154.9"/>
    <n v="10"/>
    <n v="5"/>
    <x v="1"/>
    <x v="1"/>
    <n v="1"/>
    <x v="3653"/>
    <n v="1"/>
    <n v="309.8"/>
    <n v="30.98"/>
    <n v="278.82"/>
    <n v="13.940999999999999"/>
    <n v="292.76099999999997"/>
    <n v="3"/>
  </r>
  <r>
    <s v="ORD103654"/>
    <x v="420"/>
    <x v="1011"/>
    <s v="Chandigarh"/>
    <x v="4"/>
    <n v="160017"/>
    <s v="MED002"/>
    <x v="22"/>
    <x v="2"/>
    <s v="Micro Labs"/>
    <s v="No"/>
    <n v="1"/>
    <n v="29.93"/>
    <n v="5"/>
    <n v="5"/>
    <x v="4"/>
    <x v="1"/>
    <n v="1"/>
    <x v="3654"/>
    <n v="1"/>
    <n v="29.93"/>
    <n v="1.4965000000000002"/>
    <n v="28.433499999999999"/>
    <n v="1.4216749999999998"/>
    <n v="29.855174999999999"/>
    <n v="3"/>
  </r>
  <r>
    <s v="ORD103656"/>
    <x v="177"/>
    <x v="1313"/>
    <s v="Delhi"/>
    <x v="0"/>
    <n v="110001"/>
    <s v="MED004"/>
    <x v="5"/>
    <x v="5"/>
    <s v="Sun Pharma"/>
    <s v="Yes"/>
    <n v="1"/>
    <n v="105.16"/>
    <n v="5"/>
    <n v="18"/>
    <x v="0"/>
    <x v="3"/>
    <n v="1"/>
    <x v="3655"/>
    <n v="1"/>
    <n v="105.16"/>
    <n v="5.2579999999999991"/>
    <n v="99.902000000000001"/>
    <n v="17.98236"/>
    <n v="117.88436"/>
    <n v="2"/>
  </r>
  <r>
    <s v="ORD103657"/>
    <x v="264"/>
    <x v="2260"/>
    <s v="Lucknow"/>
    <x v="9"/>
    <n v="226001"/>
    <s v="MED003"/>
    <x v="6"/>
    <x v="4"/>
    <s v="Dr. Reddy's"/>
    <s v="No"/>
    <n v="2"/>
    <n v="28.44"/>
    <n v="5"/>
    <n v="12"/>
    <x v="5"/>
    <x v="2"/>
    <n v="1"/>
    <x v="3656"/>
    <n v="1"/>
    <n v="56.88"/>
    <n v="2.8440000000000003"/>
    <n v="54.036000000000001"/>
    <n v="6.4843200000000003"/>
    <n v="60.520319999999998"/>
    <n v="0"/>
  </r>
  <r>
    <s v="ORD103658"/>
    <x v="197"/>
    <x v="2059"/>
    <s v="Kolkata"/>
    <x v="10"/>
    <n v="700019"/>
    <s v="MED001"/>
    <x v="2"/>
    <x v="2"/>
    <s v="Cipla"/>
    <s v="No"/>
    <n v="2"/>
    <n v="27.61"/>
    <n v="0"/>
    <n v="12"/>
    <x v="4"/>
    <x v="0"/>
    <n v="1"/>
    <x v="3657"/>
    <n v="1"/>
    <n v="55.22"/>
    <n v="0"/>
    <n v="55.22"/>
    <n v="6.6264000000000003"/>
    <n v="61.846400000000003"/>
    <n v="3"/>
  </r>
  <r>
    <s v="ORD103659"/>
    <x v="156"/>
    <x v="1322"/>
    <s v="Pune"/>
    <x v="3"/>
    <n v="411057"/>
    <s v="MED016"/>
    <x v="17"/>
    <x v="11"/>
    <s v="Emcure"/>
    <s v="No"/>
    <n v="2"/>
    <n v="103.5"/>
    <n v="10"/>
    <n v="5"/>
    <x v="5"/>
    <x v="1"/>
    <n v="1"/>
    <x v="3658"/>
    <n v="1"/>
    <n v="207"/>
    <n v="20.7"/>
    <n v="186.3"/>
    <n v="9.3149999999999995"/>
    <n v="195.61500000000001"/>
    <n v="3"/>
  </r>
  <r>
    <s v="ORD103660"/>
    <x v="232"/>
    <x v="2261"/>
    <s v="Chennai"/>
    <x v="7"/>
    <n v="600018"/>
    <s v="MED029"/>
    <x v="10"/>
    <x v="8"/>
    <s v="Sun Pharma"/>
    <s v="Yes"/>
    <n v="1"/>
    <n v="112.02"/>
    <n v="0"/>
    <n v="18"/>
    <x v="1"/>
    <x v="1"/>
    <n v="1"/>
    <x v="3659"/>
    <n v="1"/>
    <n v="112.02"/>
    <n v="0"/>
    <n v="112.02"/>
    <n v="20.163599999999999"/>
    <n v="132.18359999999998"/>
    <n v="3"/>
  </r>
  <r>
    <s v="ORD103660"/>
    <x v="666"/>
    <x v="2262"/>
    <s v="Gurugram"/>
    <x v="11"/>
    <n v="122002"/>
    <s v="MED017"/>
    <x v="1"/>
    <x v="1"/>
    <s v="Abbott"/>
    <s v="No"/>
    <n v="1"/>
    <n v="135"/>
    <n v="15"/>
    <n v="12"/>
    <x v="3"/>
    <x v="2"/>
    <n v="1"/>
    <x v="3660"/>
    <n v="1"/>
    <n v="135"/>
    <n v="20.25"/>
    <n v="114.75"/>
    <n v="13.77"/>
    <n v="128.52000000000001"/>
    <n v="2"/>
  </r>
  <r>
    <s v="ORD103660"/>
    <x v="639"/>
    <x v="2263"/>
    <s v="Pune"/>
    <x v="3"/>
    <n v="411001"/>
    <s v="MED027"/>
    <x v="12"/>
    <x v="9"/>
    <s v="Mankind"/>
    <s v="No"/>
    <n v="1"/>
    <n v="86.57"/>
    <n v="5"/>
    <n v="5"/>
    <x v="2"/>
    <x v="1"/>
    <n v="1"/>
    <x v="3661"/>
    <n v="1"/>
    <n v="86.57"/>
    <n v="4.3285"/>
    <n v="82.241499999999988"/>
    <n v="4.112074999999999"/>
    <n v="86.353574999999992"/>
    <n v="3"/>
  </r>
  <r>
    <s v="ORD103663"/>
    <x v="107"/>
    <x v="2264"/>
    <s v="Chandigarh"/>
    <x v="4"/>
    <n v="160017"/>
    <s v="MED023"/>
    <x v="8"/>
    <x v="7"/>
    <s v="Lacto Calamine"/>
    <s v="No"/>
    <n v="2"/>
    <n v="289.72000000000003"/>
    <n v="10"/>
    <n v="12"/>
    <x v="3"/>
    <x v="1"/>
    <n v="1"/>
    <x v="3662"/>
    <n v="1"/>
    <n v="579.44000000000005"/>
    <n v="57.944000000000003"/>
    <n v="521.49600000000009"/>
    <n v="62.579520000000009"/>
    <n v="584.0755200000001"/>
    <n v="2"/>
  </r>
  <r>
    <s v="ORD103664"/>
    <x v="616"/>
    <x v="1927"/>
    <s v="Chandigarh"/>
    <x v="4"/>
    <n v="160036"/>
    <s v="MED028"/>
    <x v="3"/>
    <x v="3"/>
    <s v="Abbott"/>
    <s v="No"/>
    <n v="1"/>
    <n v="99.86"/>
    <n v="10"/>
    <n v="5"/>
    <x v="0"/>
    <x v="3"/>
    <n v="1"/>
    <x v="3663"/>
    <n v="1"/>
    <n v="99.86"/>
    <n v="9.9860000000000007"/>
    <n v="89.873999999999995"/>
    <n v="4.4937000000000005"/>
    <n v="94.367699999999999"/>
    <n v="1"/>
  </r>
  <r>
    <s v="ORD103665"/>
    <x v="144"/>
    <x v="2265"/>
    <s v="Gurugram"/>
    <x v="11"/>
    <n v="122018"/>
    <s v="MED007"/>
    <x v="15"/>
    <x v="10"/>
    <s v="Sanofi"/>
    <s v="Yes"/>
    <n v="2"/>
    <n v="74.58"/>
    <n v="5"/>
    <n v="12"/>
    <x v="4"/>
    <x v="3"/>
    <n v="1"/>
    <x v="3664"/>
    <n v="1"/>
    <n v="149.16"/>
    <n v="7.4579999999999993"/>
    <n v="141.702"/>
    <n v="17.004239999999999"/>
    <n v="158.70624000000001"/>
    <n v="2"/>
  </r>
  <r>
    <s v="ORD103666"/>
    <x v="404"/>
    <x v="744"/>
    <s v="Hyderabad"/>
    <x v="1"/>
    <n v="500081"/>
    <s v="MED006"/>
    <x v="18"/>
    <x v="10"/>
    <s v="USV"/>
    <s v="Yes"/>
    <n v="1"/>
    <n v="49.92"/>
    <n v="5"/>
    <n v="5"/>
    <x v="0"/>
    <x v="1"/>
    <n v="1"/>
    <x v="3665"/>
    <n v="1"/>
    <n v="49.92"/>
    <n v="2.4960000000000004"/>
    <n v="47.423999999999999"/>
    <n v="2.3712"/>
    <n v="49.795200000000001"/>
    <n v="2"/>
  </r>
  <r>
    <s v="ORD103667"/>
    <x v="449"/>
    <x v="476"/>
    <s v="Lucknow"/>
    <x v="9"/>
    <n v="226010"/>
    <s v="MED002"/>
    <x v="22"/>
    <x v="2"/>
    <s v="Micro Labs"/>
    <s v="No"/>
    <n v="2"/>
    <n v="33.93"/>
    <n v="10"/>
    <n v="5"/>
    <x v="1"/>
    <x v="2"/>
    <n v="1"/>
    <x v="3666"/>
    <n v="1"/>
    <n v="67.86"/>
    <n v="6.7860000000000005"/>
    <n v="61.073999999999998"/>
    <n v="3.0537000000000001"/>
    <n v="64.127700000000004"/>
    <n v="3"/>
  </r>
  <r>
    <s v="ORD103668"/>
    <x v="108"/>
    <x v="75"/>
    <s v="Hyderabad"/>
    <x v="1"/>
    <n v="500081"/>
    <s v="MED022"/>
    <x v="25"/>
    <x v="7"/>
    <s v="Himalaya"/>
    <s v="No"/>
    <n v="3"/>
    <n v="185.19"/>
    <n v="0"/>
    <n v="5"/>
    <x v="2"/>
    <x v="3"/>
    <n v="1"/>
    <x v="3667"/>
    <n v="1"/>
    <n v="555.56999999999994"/>
    <n v="0"/>
    <n v="555.56999999999994"/>
    <n v="27.778499999999994"/>
    <n v="583.34849999999994"/>
    <n v="2"/>
  </r>
  <r>
    <s v="ORD103669"/>
    <x v="711"/>
    <x v="2052"/>
    <s v="Ahmedabad"/>
    <x v="6"/>
    <n v="380015"/>
    <s v="MED027"/>
    <x v="12"/>
    <x v="9"/>
    <s v="Mankind"/>
    <s v="No"/>
    <n v="1"/>
    <n v="99.79"/>
    <n v="0"/>
    <n v="18"/>
    <x v="0"/>
    <x v="2"/>
    <n v="1"/>
    <x v="3668"/>
    <n v="1"/>
    <n v="99.79"/>
    <n v="0"/>
    <n v="99.79"/>
    <n v="17.962199999999999"/>
    <n v="117.7522"/>
    <n v="0"/>
  </r>
  <r>
    <s v="ORD103670"/>
    <x v="23"/>
    <x v="1962"/>
    <s v="Delhi"/>
    <x v="0"/>
    <n v="110029"/>
    <s v="MED015"/>
    <x v="24"/>
    <x v="11"/>
    <s v="Abbott"/>
    <s v="No"/>
    <n v="3"/>
    <n v="43.87"/>
    <n v="15"/>
    <n v="12"/>
    <x v="2"/>
    <x v="1"/>
    <n v="1"/>
    <x v="3669"/>
    <n v="1"/>
    <n v="131.60999999999999"/>
    <n v="19.741499999999998"/>
    <n v="111.86849999999998"/>
    <n v="13.424219999999998"/>
    <n v="125.29271999999997"/>
    <n v="2"/>
  </r>
  <r>
    <s v="ORD103671"/>
    <x v="136"/>
    <x v="247"/>
    <s v="Gurugram"/>
    <x v="11"/>
    <n v="122018"/>
    <s v="MED018"/>
    <x v="14"/>
    <x v="8"/>
    <s v="Mankind"/>
    <s v="No"/>
    <n v="2"/>
    <n v="116.74"/>
    <n v="0"/>
    <n v="18"/>
    <x v="5"/>
    <x v="1"/>
    <n v="1"/>
    <x v="3670"/>
    <n v="1"/>
    <n v="233.48"/>
    <n v="0"/>
    <n v="233.48"/>
    <n v="42.026399999999995"/>
    <n v="275.50639999999999"/>
    <n v="6"/>
  </r>
  <r>
    <s v="ORD103672"/>
    <x v="43"/>
    <x v="2266"/>
    <s v="Surat"/>
    <x v="6"/>
    <n v="395010"/>
    <s v="MED023"/>
    <x v="8"/>
    <x v="7"/>
    <s v="Lacto Calamine"/>
    <s v="No"/>
    <n v="1"/>
    <n v="272.87"/>
    <n v="5"/>
    <n v="12"/>
    <x v="1"/>
    <x v="1"/>
    <n v="1"/>
    <x v="3671"/>
    <n v="1"/>
    <n v="272.87"/>
    <n v="13.6435"/>
    <n v="259.22649999999999"/>
    <n v="31.10718"/>
    <n v="290.33367999999996"/>
    <n v="2"/>
  </r>
  <r>
    <s v="ORD103673"/>
    <x v="611"/>
    <x v="150"/>
    <s v="Noida"/>
    <x v="9"/>
    <n v="201303"/>
    <s v="MED003"/>
    <x v="6"/>
    <x v="4"/>
    <s v="Dr. Reddy's"/>
    <s v="No"/>
    <n v="1"/>
    <n v="27.3"/>
    <n v="5"/>
    <n v="5"/>
    <x v="5"/>
    <x v="1"/>
    <n v="1"/>
    <x v="3672"/>
    <n v="1"/>
    <n v="27.3"/>
    <n v="1.365"/>
    <n v="25.935000000000002"/>
    <n v="1.2967500000000001"/>
    <n v="27.231750000000002"/>
    <n v="2"/>
  </r>
  <r>
    <s v="ORD103674"/>
    <x v="29"/>
    <x v="779"/>
    <s v="Gurugram"/>
    <x v="11"/>
    <n v="122018"/>
    <s v="MED013"/>
    <x v="16"/>
    <x v="3"/>
    <s v="Himalaya"/>
    <s v="No"/>
    <n v="1"/>
    <n v="165.32"/>
    <n v="5"/>
    <n v="5"/>
    <x v="3"/>
    <x v="1"/>
    <n v="1"/>
    <x v="3673"/>
    <n v="1"/>
    <n v="165.32"/>
    <n v="8.2659999999999982"/>
    <n v="157.054"/>
    <n v="7.8526999999999996"/>
    <n v="164.9067"/>
    <n v="2"/>
  </r>
  <r>
    <s v="ORD103675"/>
    <x v="592"/>
    <x v="2124"/>
    <s v="Chennai"/>
    <x v="7"/>
    <n v="600040"/>
    <s v="MED018"/>
    <x v="14"/>
    <x v="8"/>
    <s v="Mankind"/>
    <s v="No"/>
    <n v="3"/>
    <n v="119.22"/>
    <n v="5"/>
    <n v="18"/>
    <x v="3"/>
    <x v="2"/>
    <n v="1"/>
    <x v="3674"/>
    <n v="1"/>
    <n v="357.65999999999997"/>
    <n v="17.882999999999996"/>
    <n v="339.77699999999999"/>
    <n v="61.159860000000002"/>
    <n v="400.93685999999997"/>
    <n v="1"/>
  </r>
  <r>
    <s v="ORD103676"/>
    <x v="247"/>
    <x v="2267"/>
    <s v="Mumbai"/>
    <x v="3"/>
    <n v="400069"/>
    <s v="MED024"/>
    <x v="0"/>
    <x v="0"/>
    <s v="Abbott"/>
    <s v="No"/>
    <n v="4"/>
    <n v="152.28"/>
    <n v="5"/>
    <n v="12"/>
    <x v="3"/>
    <x v="2"/>
    <n v="1"/>
    <x v="3675"/>
    <n v="1"/>
    <n v="609.12"/>
    <n v="30.456"/>
    <n v="578.66399999999999"/>
    <n v="69.439679999999996"/>
    <n v="648.10367999999994"/>
    <n v="2"/>
  </r>
  <r>
    <s v="ORD103676"/>
    <x v="574"/>
    <x v="301"/>
    <s v="Surat"/>
    <x v="6"/>
    <n v="395010"/>
    <s v="MED019"/>
    <x v="26"/>
    <x v="8"/>
    <s v="Cipla"/>
    <s v="No"/>
    <n v="3"/>
    <n v="160.25"/>
    <n v="5"/>
    <n v="18"/>
    <x v="3"/>
    <x v="3"/>
    <n v="1"/>
    <x v="3676"/>
    <n v="1"/>
    <n v="480.75"/>
    <n v="24.037500000000001"/>
    <n v="456.71249999999998"/>
    <n v="82.208249999999992"/>
    <n v="538.92075"/>
    <n v="2"/>
  </r>
  <r>
    <s v="ORD103678"/>
    <x v="559"/>
    <x v="2268"/>
    <s v="Lucknow"/>
    <x v="9"/>
    <n v="226010"/>
    <s v="MED023"/>
    <x v="8"/>
    <x v="7"/>
    <s v="Lacto Calamine"/>
    <s v="No"/>
    <n v="2"/>
    <n v="322.95999999999998"/>
    <n v="10"/>
    <n v="12"/>
    <x v="1"/>
    <x v="1"/>
    <n v="1"/>
    <x v="3677"/>
    <n v="1"/>
    <n v="645.91999999999996"/>
    <n v="64.591999999999999"/>
    <n v="581.32799999999997"/>
    <n v="69.759360000000001"/>
    <n v="651.08735999999999"/>
    <n v="2"/>
  </r>
  <r>
    <s v="ORD103679"/>
    <x v="80"/>
    <x v="34"/>
    <s v="Chennai"/>
    <x v="7"/>
    <n v="600100"/>
    <s v="MED003"/>
    <x v="6"/>
    <x v="4"/>
    <s v="Dr. Reddy's"/>
    <s v="No"/>
    <n v="1"/>
    <n v="28.12"/>
    <n v="5"/>
    <n v="5"/>
    <x v="4"/>
    <x v="1"/>
    <n v="1"/>
    <x v="3678"/>
    <n v="1"/>
    <n v="28.12"/>
    <n v="1.4059999999999999"/>
    <n v="26.714000000000002"/>
    <n v="1.3357000000000001"/>
    <n v="28.049700000000001"/>
    <n v="2"/>
  </r>
  <r>
    <s v="ORD103680"/>
    <x v="720"/>
    <x v="90"/>
    <s v="Ahmedabad"/>
    <x v="6"/>
    <n v="380015"/>
    <s v="MED018"/>
    <x v="14"/>
    <x v="8"/>
    <s v="Mankind"/>
    <s v="No"/>
    <n v="1"/>
    <n v="130.26"/>
    <n v="0"/>
    <n v="18"/>
    <x v="0"/>
    <x v="1"/>
    <n v="1"/>
    <x v="3679"/>
    <n v="1"/>
    <n v="130.26"/>
    <n v="0"/>
    <n v="130.26"/>
    <n v="23.4468"/>
    <n v="153.70679999999999"/>
    <n v="3"/>
  </r>
  <r>
    <s v="ORD103681"/>
    <x v="539"/>
    <x v="458"/>
    <s v="Jaipur"/>
    <x v="5"/>
    <n v="302033"/>
    <s v="MED018"/>
    <x v="14"/>
    <x v="8"/>
    <s v="Mankind"/>
    <s v="No"/>
    <n v="1"/>
    <n v="103.27"/>
    <n v="0"/>
    <n v="12"/>
    <x v="1"/>
    <x v="0"/>
    <n v="1"/>
    <x v="3680"/>
    <n v="1"/>
    <n v="103.27"/>
    <n v="0"/>
    <n v="103.27"/>
    <n v="12.3924"/>
    <n v="115.66239999999999"/>
    <n v="1"/>
  </r>
  <r>
    <s v="ORD103682"/>
    <x v="59"/>
    <x v="2269"/>
    <s v="Ahmedabad"/>
    <x v="6"/>
    <n v="380054"/>
    <s v="MED006"/>
    <x v="18"/>
    <x v="10"/>
    <s v="USV"/>
    <s v="Yes"/>
    <n v="5"/>
    <n v="42.02"/>
    <n v="5"/>
    <n v="5"/>
    <x v="5"/>
    <x v="1"/>
    <n v="1"/>
    <x v="3681"/>
    <n v="1"/>
    <n v="210.10000000000002"/>
    <n v="10.505000000000001"/>
    <n v="199.59500000000003"/>
    <n v="9.979750000000001"/>
    <n v="209.57475000000002"/>
    <n v="1"/>
  </r>
  <r>
    <s v="ORD103683"/>
    <x v="568"/>
    <x v="79"/>
    <s v="Kolkata"/>
    <x v="10"/>
    <n v="700001"/>
    <s v="MED016"/>
    <x v="17"/>
    <x v="11"/>
    <s v="Emcure"/>
    <s v="No"/>
    <n v="1"/>
    <n v="110.56"/>
    <n v="5"/>
    <n v="18"/>
    <x v="4"/>
    <x v="0"/>
    <n v="1"/>
    <x v="3682"/>
    <n v="1"/>
    <n v="110.56"/>
    <n v="5.5279999999999996"/>
    <n v="105.032"/>
    <n v="18.905760000000001"/>
    <n v="123.93776"/>
    <n v="3"/>
  </r>
  <r>
    <s v="ORD103684"/>
    <x v="416"/>
    <x v="2179"/>
    <s v="Gurugram"/>
    <x v="11"/>
    <n v="122016"/>
    <s v="MED010"/>
    <x v="13"/>
    <x v="1"/>
    <s v="Sun Pharma"/>
    <s v="Yes"/>
    <n v="3"/>
    <n v="77.599999999999994"/>
    <n v="5"/>
    <n v="12"/>
    <x v="0"/>
    <x v="2"/>
    <n v="1"/>
    <x v="3683"/>
    <n v="1"/>
    <n v="232.79999999999998"/>
    <n v="11.64"/>
    <n v="221.15999999999997"/>
    <n v="26.539199999999997"/>
    <n v="247.69919999999996"/>
    <n v="3"/>
  </r>
  <r>
    <s v="ORD103685"/>
    <x v="301"/>
    <x v="2173"/>
    <s v="Lucknow"/>
    <x v="9"/>
    <n v="226016"/>
    <s v="MED008"/>
    <x v="7"/>
    <x v="6"/>
    <s v="Zydus"/>
    <s v="Yes"/>
    <n v="1"/>
    <n v="58.77"/>
    <n v="5"/>
    <n v="12"/>
    <x v="4"/>
    <x v="0"/>
    <n v="1"/>
    <x v="3684"/>
    <n v="1"/>
    <n v="58.77"/>
    <n v="2.9385000000000003"/>
    <n v="55.831500000000005"/>
    <n v="6.6997800000000005"/>
    <n v="62.53128000000001"/>
    <n v="3"/>
  </r>
  <r>
    <s v="ORD103686"/>
    <x v="161"/>
    <x v="1244"/>
    <s v="Ahmedabad"/>
    <x v="6"/>
    <n v="380061"/>
    <s v="MED024"/>
    <x v="0"/>
    <x v="0"/>
    <s v="Abbott"/>
    <s v="No"/>
    <n v="5"/>
    <n v="145"/>
    <n v="0"/>
    <n v="5"/>
    <x v="5"/>
    <x v="0"/>
    <n v="1"/>
    <x v="3685"/>
    <n v="1"/>
    <n v="725"/>
    <n v="0"/>
    <n v="725"/>
    <n v="36.25"/>
    <n v="761.25"/>
    <n v="2"/>
  </r>
  <r>
    <s v="ORD103687"/>
    <x v="24"/>
    <x v="2270"/>
    <s v="Bengaluru"/>
    <x v="8"/>
    <n v="560066"/>
    <s v="MED011"/>
    <x v="23"/>
    <x v="1"/>
    <s v="Cipla"/>
    <s v="No"/>
    <n v="1"/>
    <n v="22.64"/>
    <n v="15"/>
    <n v="5"/>
    <x v="1"/>
    <x v="1"/>
    <n v="1"/>
    <x v="3686"/>
    <n v="1"/>
    <n v="22.64"/>
    <n v="3.3960000000000004"/>
    <n v="19.244"/>
    <n v="0.96219999999999994"/>
    <n v="20.206199999999999"/>
    <n v="2"/>
  </r>
  <r>
    <s v="ORD103688"/>
    <x v="518"/>
    <x v="2271"/>
    <s v="Jaipur"/>
    <x v="5"/>
    <n v="302019"/>
    <s v="MED029"/>
    <x v="10"/>
    <x v="8"/>
    <s v="Sun Pharma"/>
    <s v="Yes"/>
    <n v="1"/>
    <n v="87.1"/>
    <n v="5"/>
    <n v="5"/>
    <x v="0"/>
    <x v="1"/>
    <n v="1"/>
    <x v="3687"/>
    <n v="1"/>
    <n v="87.1"/>
    <n v="4.3550000000000004"/>
    <n v="82.74499999999999"/>
    <n v="4.1372499999999999"/>
    <n v="86.882249999999985"/>
    <n v="1"/>
  </r>
  <r>
    <s v="ORD103689"/>
    <x v="659"/>
    <x v="1969"/>
    <s v="Indore"/>
    <x v="2"/>
    <n v="452001"/>
    <s v="MED011"/>
    <x v="23"/>
    <x v="1"/>
    <s v="Cipla"/>
    <s v="No"/>
    <n v="2"/>
    <n v="25.15"/>
    <n v="10"/>
    <n v="5"/>
    <x v="0"/>
    <x v="1"/>
    <n v="1"/>
    <x v="3688"/>
    <n v="1"/>
    <n v="50.3"/>
    <n v="5.03"/>
    <n v="45.269999999999996"/>
    <n v="2.2634999999999996"/>
    <n v="47.533499999999997"/>
    <n v="2"/>
  </r>
  <r>
    <s v="ORD103690"/>
    <x v="268"/>
    <x v="2272"/>
    <s v="Hyderabad"/>
    <x v="1"/>
    <n v="500032"/>
    <s v="MED017"/>
    <x v="1"/>
    <x v="1"/>
    <s v="Abbott"/>
    <s v="No"/>
    <n v="2"/>
    <n v="130.47"/>
    <n v="5"/>
    <n v="18"/>
    <x v="3"/>
    <x v="1"/>
    <n v="1"/>
    <x v="3689"/>
    <n v="1"/>
    <n v="260.94"/>
    <n v="13.047000000000001"/>
    <n v="247.893"/>
    <n v="44.620739999999998"/>
    <n v="292.51373999999998"/>
    <n v="1"/>
  </r>
  <r>
    <s v="ORD103691"/>
    <x v="453"/>
    <x v="1026"/>
    <s v="Indore"/>
    <x v="2"/>
    <n v="452020"/>
    <s v="MED013"/>
    <x v="16"/>
    <x v="3"/>
    <s v="Himalaya"/>
    <s v="No"/>
    <n v="3"/>
    <n v="150.82"/>
    <n v="5"/>
    <n v="5"/>
    <x v="5"/>
    <x v="1"/>
    <n v="1"/>
    <x v="3690"/>
    <n v="1"/>
    <n v="452.46"/>
    <n v="22.622999999999998"/>
    <n v="429.83699999999999"/>
    <n v="21.491849999999999"/>
    <n v="451.32884999999999"/>
    <n v="2"/>
  </r>
  <r>
    <s v="ORD103691"/>
    <x v="30"/>
    <x v="1965"/>
    <s v="Jaipur"/>
    <x v="5"/>
    <n v="302017"/>
    <s v="MED011"/>
    <x v="23"/>
    <x v="1"/>
    <s v="Cipla"/>
    <s v="No"/>
    <n v="5"/>
    <n v="24.55"/>
    <n v="0"/>
    <n v="5"/>
    <x v="0"/>
    <x v="1"/>
    <n v="1"/>
    <x v="3691"/>
    <n v="1"/>
    <n v="122.75"/>
    <n v="0"/>
    <n v="122.75"/>
    <n v="6.1375000000000002"/>
    <n v="128.88749999999999"/>
    <n v="1"/>
  </r>
  <r>
    <s v="ORD103693"/>
    <x v="649"/>
    <x v="2273"/>
    <s v="Bengaluru"/>
    <x v="8"/>
    <n v="560034"/>
    <s v="MED030"/>
    <x v="28"/>
    <x v="8"/>
    <s v="Cipla"/>
    <s v="Yes"/>
    <n v="2"/>
    <n v="299.85000000000002"/>
    <n v="10"/>
    <n v="18"/>
    <x v="4"/>
    <x v="1"/>
    <n v="1"/>
    <x v="3692"/>
    <n v="1"/>
    <n v="599.70000000000005"/>
    <n v="59.97"/>
    <n v="539.73"/>
    <n v="97.151399999999995"/>
    <n v="636.88139999999999"/>
    <n v="2"/>
  </r>
  <r>
    <s v="ORD103693"/>
    <x v="124"/>
    <x v="641"/>
    <s v="Delhi"/>
    <x v="0"/>
    <n v="110085"/>
    <s v="MED007"/>
    <x v="15"/>
    <x v="10"/>
    <s v="Sanofi"/>
    <s v="Yes"/>
    <n v="3"/>
    <n v="78.17"/>
    <n v="15"/>
    <n v="5"/>
    <x v="4"/>
    <x v="1"/>
    <n v="1"/>
    <x v="3693"/>
    <n v="1"/>
    <n v="234.51"/>
    <n v="35.176499999999997"/>
    <n v="199.33349999999999"/>
    <n v="9.9666749999999986"/>
    <n v="209.300175"/>
    <n v="2"/>
  </r>
  <r>
    <s v="ORD103695"/>
    <x v="453"/>
    <x v="2274"/>
    <s v="Indore"/>
    <x v="2"/>
    <n v="452001"/>
    <s v="MED006"/>
    <x v="18"/>
    <x v="10"/>
    <s v="USV"/>
    <s v="Yes"/>
    <n v="1"/>
    <n v="45.05"/>
    <n v="10"/>
    <n v="12"/>
    <x v="3"/>
    <x v="1"/>
    <n v="1"/>
    <x v="3694"/>
    <n v="1"/>
    <n v="45.05"/>
    <n v="4.5049999999999999"/>
    <n v="40.544999999999995"/>
    <n v="4.8653999999999993"/>
    <n v="45.410399999999996"/>
    <n v="2"/>
  </r>
  <r>
    <s v="ORD103696"/>
    <x v="226"/>
    <x v="2193"/>
    <s v="Jaipur"/>
    <x v="5"/>
    <n v="302021"/>
    <s v="MED018"/>
    <x v="14"/>
    <x v="8"/>
    <s v="Mankind"/>
    <s v="No"/>
    <n v="2"/>
    <n v="122.29"/>
    <n v="20"/>
    <n v="12"/>
    <x v="0"/>
    <x v="0"/>
    <n v="1"/>
    <x v="3695"/>
    <n v="1"/>
    <n v="244.58"/>
    <n v="48.916000000000004"/>
    <n v="195.66400000000002"/>
    <n v="23.479680000000002"/>
    <n v="219.14368000000002"/>
    <n v="3"/>
  </r>
  <r>
    <s v="ORD103697"/>
    <x v="357"/>
    <x v="1429"/>
    <s v="Pune"/>
    <x v="3"/>
    <n v="411001"/>
    <s v="MED029"/>
    <x v="10"/>
    <x v="8"/>
    <s v="Sun Pharma"/>
    <s v="Yes"/>
    <n v="6"/>
    <n v="88.12"/>
    <n v="0"/>
    <n v="5"/>
    <x v="3"/>
    <x v="1"/>
    <n v="1"/>
    <x v="3696"/>
    <n v="1"/>
    <n v="528.72"/>
    <n v="0"/>
    <n v="528.72"/>
    <n v="26.436000000000003"/>
    <n v="555.15600000000006"/>
    <n v="2"/>
  </r>
  <r>
    <s v="ORD103698"/>
    <x v="624"/>
    <x v="1276"/>
    <s v="Hyderabad"/>
    <x v="1"/>
    <n v="500001"/>
    <s v="MED018"/>
    <x v="14"/>
    <x v="8"/>
    <s v="Mankind"/>
    <s v="No"/>
    <n v="2"/>
    <n v="110.21"/>
    <n v="10"/>
    <n v="5"/>
    <x v="5"/>
    <x v="1"/>
    <n v="1"/>
    <x v="3697"/>
    <n v="1"/>
    <n v="220.42"/>
    <n v="22.041999999999998"/>
    <n v="198.37799999999999"/>
    <n v="9.9188999999999989"/>
    <n v="208.29689999999999"/>
    <n v="2"/>
  </r>
  <r>
    <s v="ORD103699"/>
    <x v="311"/>
    <x v="2275"/>
    <s v="Bengaluru"/>
    <x v="8"/>
    <n v="560066"/>
    <s v="MED023"/>
    <x v="8"/>
    <x v="7"/>
    <s v="Lacto Calamine"/>
    <s v="No"/>
    <n v="3"/>
    <n v="316.77"/>
    <n v="10"/>
    <n v="18"/>
    <x v="3"/>
    <x v="1"/>
    <n v="1"/>
    <x v="3698"/>
    <n v="1"/>
    <n v="950.31"/>
    <n v="95.030999999999992"/>
    <n v="855.279"/>
    <n v="153.95022"/>
    <n v="1009.2292199999999"/>
    <n v="1"/>
  </r>
  <r>
    <s v="ORD103700"/>
    <x v="437"/>
    <x v="177"/>
    <s v="Jaipur"/>
    <x v="5"/>
    <n v="302033"/>
    <s v="MED006"/>
    <x v="18"/>
    <x v="10"/>
    <s v="USV"/>
    <s v="Yes"/>
    <n v="4"/>
    <n v="45.33"/>
    <n v="5"/>
    <n v="5"/>
    <x v="0"/>
    <x v="2"/>
    <n v="1"/>
    <x v="3699"/>
    <n v="1"/>
    <n v="181.32"/>
    <n v="9.0659999999999989"/>
    <n v="172.25399999999999"/>
    <n v="8.6127000000000002"/>
    <n v="180.86669999999998"/>
    <n v="3"/>
  </r>
  <r>
    <s v="ORD103700"/>
    <x v="319"/>
    <x v="1197"/>
    <s v="Indore"/>
    <x v="2"/>
    <n v="452018"/>
    <s v="MED004"/>
    <x v="5"/>
    <x v="5"/>
    <s v="Sun Pharma"/>
    <s v="Yes"/>
    <n v="1"/>
    <n v="110.76"/>
    <n v="5"/>
    <n v="5"/>
    <x v="1"/>
    <x v="0"/>
    <n v="1"/>
    <x v="3700"/>
    <n v="1"/>
    <n v="110.76"/>
    <n v="5.5380000000000003"/>
    <n v="105.22200000000001"/>
    <n v="5.2610999999999999"/>
    <n v="110.48310000000001"/>
    <n v="2"/>
  </r>
  <r>
    <s v="ORD103702"/>
    <x v="435"/>
    <x v="1672"/>
    <s v="Lucknow"/>
    <x v="9"/>
    <n v="226024"/>
    <s v="MED005"/>
    <x v="11"/>
    <x v="5"/>
    <s v="Cipla"/>
    <s v="Yes"/>
    <n v="6"/>
    <n v="103.66"/>
    <n v="10"/>
    <n v="12"/>
    <x v="5"/>
    <x v="1"/>
    <n v="1"/>
    <x v="3701"/>
    <n v="1"/>
    <n v="621.96"/>
    <n v="62.196000000000005"/>
    <n v="559.76400000000001"/>
    <n v="67.171679999999995"/>
    <n v="626.93568000000005"/>
    <n v="2"/>
  </r>
  <r>
    <s v="ORD103703"/>
    <x v="487"/>
    <x v="2276"/>
    <s v="Surat"/>
    <x v="6"/>
    <n v="395007"/>
    <s v="MED005"/>
    <x v="11"/>
    <x v="5"/>
    <s v="Cipla"/>
    <s v="Yes"/>
    <n v="2"/>
    <n v="108.8"/>
    <n v="5"/>
    <n v="12"/>
    <x v="0"/>
    <x v="2"/>
    <n v="1"/>
    <x v="3702"/>
    <n v="1"/>
    <n v="217.6"/>
    <n v="10.88"/>
    <n v="206.72"/>
    <n v="24.8064"/>
    <n v="231.5264"/>
    <n v="0"/>
  </r>
  <r>
    <s v="ORD103704"/>
    <x v="147"/>
    <x v="2277"/>
    <s v="Chandigarh"/>
    <x v="4"/>
    <n v="160036"/>
    <s v="MED027"/>
    <x v="12"/>
    <x v="9"/>
    <s v="Mankind"/>
    <s v="No"/>
    <n v="1"/>
    <n v="94.31"/>
    <n v="5"/>
    <n v="12"/>
    <x v="1"/>
    <x v="1"/>
    <n v="1"/>
    <x v="3703"/>
    <n v="1"/>
    <n v="94.31"/>
    <n v="4.7155000000000005"/>
    <n v="89.594499999999996"/>
    <n v="10.751340000000001"/>
    <n v="100.34584"/>
    <n v="1"/>
  </r>
  <r>
    <s v="ORD103705"/>
    <x v="407"/>
    <x v="1540"/>
    <s v="Chennai"/>
    <x v="7"/>
    <n v="600040"/>
    <s v="MED025"/>
    <x v="27"/>
    <x v="0"/>
    <s v="Blue Cross"/>
    <s v="Yes"/>
    <n v="2"/>
    <n v="68.819999999999993"/>
    <n v="0"/>
    <n v="5"/>
    <x v="1"/>
    <x v="1"/>
    <n v="1"/>
    <x v="3704"/>
    <n v="1"/>
    <n v="137.63999999999999"/>
    <n v="0"/>
    <n v="137.63999999999999"/>
    <n v="6.8819999999999997"/>
    <n v="144.52199999999999"/>
    <n v="2"/>
  </r>
  <r>
    <s v="ORD103706"/>
    <x v="114"/>
    <x v="1887"/>
    <s v="Lucknow"/>
    <x v="9"/>
    <n v="226016"/>
    <s v="MED027"/>
    <x v="12"/>
    <x v="9"/>
    <s v="Mankind"/>
    <s v="No"/>
    <n v="1"/>
    <n v="107.92"/>
    <n v="10"/>
    <n v="5"/>
    <x v="4"/>
    <x v="1"/>
    <n v="1"/>
    <x v="3705"/>
    <n v="1"/>
    <n v="107.92"/>
    <n v="10.792"/>
    <n v="97.128"/>
    <n v="4.8563999999999998"/>
    <n v="101.98439999999999"/>
    <n v="2"/>
  </r>
  <r>
    <s v="ORD103707"/>
    <x v="660"/>
    <x v="331"/>
    <s v="Ahmedabad"/>
    <x v="6"/>
    <n v="380061"/>
    <s v="MED024"/>
    <x v="0"/>
    <x v="0"/>
    <s v="Abbott"/>
    <s v="No"/>
    <n v="1"/>
    <n v="148.21"/>
    <n v="10"/>
    <n v="12"/>
    <x v="2"/>
    <x v="2"/>
    <n v="1"/>
    <x v="3706"/>
    <n v="1"/>
    <n v="148.21"/>
    <n v="14.821000000000002"/>
    <n v="133.38900000000001"/>
    <n v="16.006680000000003"/>
    <n v="149.39568000000003"/>
    <n v="3"/>
  </r>
  <r>
    <s v="ORD103707"/>
    <x v="645"/>
    <x v="1187"/>
    <s v="Indore"/>
    <x v="2"/>
    <n v="452016"/>
    <s v="MED020"/>
    <x v="4"/>
    <x v="4"/>
    <s v="Dr. Reddy's"/>
    <s v="Yes"/>
    <n v="2"/>
    <n v="49.12"/>
    <n v="0"/>
    <n v="12"/>
    <x v="0"/>
    <x v="1"/>
    <n v="1"/>
    <x v="3707"/>
    <n v="1"/>
    <n v="98.24"/>
    <n v="0"/>
    <n v="98.24"/>
    <n v="11.788799999999998"/>
    <n v="110.02879999999999"/>
    <n v="1"/>
  </r>
  <r>
    <s v="ORD103709"/>
    <x v="76"/>
    <x v="2278"/>
    <s v="Kolkata"/>
    <x v="10"/>
    <n v="700001"/>
    <s v="MED016"/>
    <x v="17"/>
    <x v="11"/>
    <s v="Emcure"/>
    <s v="No"/>
    <n v="4"/>
    <n v="114.72"/>
    <n v="5"/>
    <n v="5"/>
    <x v="4"/>
    <x v="3"/>
    <n v="1"/>
    <x v="3708"/>
    <n v="1"/>
    <n v="458.88"/>
    <n v="22.944000000000003"/>
    <n v="435.93599999999998"/>
    <n v="21.796799999999998"/>
    <n v="457.7328"/>
    <n v="1"/>
  </r>
  <r>
    <s v="ORD103710"/>
    <x v="544"/>
    <x v="2279"/>
    <s v="Delhi"/>
    <x v="0"/>
    <n v="110001"/>
    <s v="MED021"/>
    <x v="9"/>
    <x v="7"/>
    <s v="Cipla"/>
    <s v="No"/>
    <n v="1"/>
    <n v="86.79"/>
    <n v="10"/>
    <n v="12"/>
    <x v="5"/>
    <x v="1"/>
    <n v="1"/>
    <x v="3709"/>
    <n v="1"/>
    <n v="86.79"/>
    <n v="8.6790000000000003"/>
    <n v="78.111000000000004"/>
    <n v="9.3733200000000014"/>
    <n v="87.484320000000011"/>
    <n v="1"/>
  </r>
  <r>
    <s v="ORD103711"/>
    <x v="591"/>
    <x v="1195"/>
    <s v="Indore"/>
    <x v="2"/>
    <n v="452018"/>
    <s v="MED019"/>
    <x v="26"/>
    <x v="8"/>
    <s v="Cipla"/>
    <s v="No"/>
    <n v="1"/>
    <n v="149.57"/>
    <n v="10"/>
    <n v="5"/>
    <x v="4"/>
    <x v="0"/>
    <n v="1"/>
    <x v="3710"/>
    <n v="1"/>
    <n v="149.57"/>
    <n v="14.956999999999999"/>
    <n v="134.613"/>
    <n v="6.7306500000000007"/>
    <n v="141.34365"/>
    <n v="1"/>
  </r>
  <r>
    <s v="ORD103711"/>
    <x v="361"/>
    <x v="1203"/>
    <s v="Noida"/>
    <x v="9"/>
    <n v="201307"/>
    <s v="MED024"/>
    <x v="0"/>
    <x v="0"/>
    <s v="Abbott"/>
    <s v="No"/>
    <n v="4"/>
    <n v="132.54"/>
    <n v="10"/>
    <n v="5"/>
    <x v="5"/>
    <x v="1"/>
    <n v="1"/>
    <x v="3711"/>
    <n v="1"/>
    <n v="530.16"/>
    <n v="53.015999999999991"/>
    <n v="477.14400000000001"/>
    <n v="23.857200000000002"/>
    <n v="501.00119999999998"/>
    <n v="3"/>
  </r>
  <r>
    <s v="ORD103713"/>
    <x v="553"/>
    <x v="2280"/>
    <s v="Bengaluru"/>
    <x v="8"/>
    <n v="560038"/>
    <s v="MED009"/>
    <x v="21"/>
    <x v="6"/>
    <s v="Glenmark"/>
    <s v="Yes"/>
    <n v="3"/>
    <n v="88.18"/>
    <n v="5"/>
    <n v="5"/>
    <x v="3"/>
    <x v="3"/>
    <n v="1"/>
    <x v="3712"/>
    <n v="1"/>
    <n v="264.54000000000002"/>
    <n v="13.227"/>
    <n v="251.31300000000002"/>
    <n v="12.56565"/>
    <n v="263.87864999999999"/>
    <n v="1"/>
  </r>
  <r>
    <s v="ORD103714"/>
    <x v="403"/>
    <x v="2281"/>
    <s v="Kolkata"/>
    <x v="10"/>
    <n v="700029"/>
    <s v="MED007"/>
    <x v="15"/>
    <x v="10"/>
    <s v="Sanofi"/>
    <s v="Yes"/>
    <n v="2"/>
    <n v="66.150000000000006"/>
    <n v="10"/>
    <n v="5"/>
    <x v="3"/>
    <x v="1"/>
    <n v="1"/>
    <x v="3713"/>
    <n v="1"/>
    <n v="132.30000000000001"/>
    <n v="13.23"/>
    <n v="119.07000000000001"/>
    <n v="5.9535"/>
    <n v="125.02350000000001"/>
    <n v="2"/>
  </r>
  <r>
    <s v="ORD103715"/>
    <x v="188"/>
    <x v="823"/>
    <s v="Chandigarh"/>
    <x v="4"/>
    <n v="160036"/>
    <s v="MED017"/>
    <x v="1"/>
    <x v="1"/>
    <s v="Abbott"/>
    <s v="No"/>
    <n v="3"/>
    <n v="133"/>
    <n v="0"/>
    <n v="18"/>
    <x v="3"/>
    <x v="0"/>
    <n v="1"/>
    <x v="3714"/>
    <n v="1"/>
    <n v="399"/>
    <n v="0"/>
    <n v="399"/>
    <n v="71.819999999999993"/>
    <n v="470.82"/>
    <n v="2"/>
  </r>
  <r>
    <s v="ORD103716"/>
    <x v="447"/>
    <x v="2278"/>
    <s v="Chennai"/>
    <x v="7"/>
    <n v="600096"/>
    <s v="MED016"/>
    <x v="17"/>
    <x v="11"/>
    <s v="Emcure"/>
    <s v="No"/>
    <n v="1"/>
    <n v="115.23"/>
    <n v="15"/>
    <n v="5"/>
    <x v="0"/>
    <x v="1"/>
    <n v="1"/>
    <x v="3715"/>
    <n v="1"/>
    <n v="115.23"/>
    <n v="17.284500000000001"/>
    <n v="97.94550000000001"/>
    <n v="4.8972750000000005"/>
    <n v="102.84277500000002"/>
    <n v="1"/>
  </r>
  <r>
    <s v="ORD103717"/>
    <x v="594"/>
    <x v="325"/>
    <s v="Chennai"/>
    <x v="7"/>
    <n v="600096"/>
    <s v="MED016"/>
    <x v="17"/>
    <x v="11"/>
    <s v="Emcure"/>
    <s v="No"/>
    <n v="2"/>
    <n v="104.98"/>
    <n v="15"/>
    <n v="5"/>
    <x v="5"/>
    <x v="1"/>
    <n v="1"/>
    <x v="3716"/>
    <n v="1"/>
    <n v="209.96"/>
    <n v="31.494"/>
    <n v="178.46600000000001"/>
    <n v="8.9233000000000011"/>
    <n v="187.38930000000002"/>
    <n v="3"/>
  </r>
  <r>
    <s v="ORD103718"/>
    <x v="81"/>
    <x v="1257"/>
    <s v="Gurugram"/>
    <x v="11"/>
    <n v="122002"/>
    <s v="MED020"/>
    <x v="4"/>
    <x v="4"/>
    <s v="Dr. Reddy's"/>
    <s v="Yes"/>
    <n v="1"/>
    <n v="59.15"/>
    <n v="15"/>
    <n v="5"/>
    <x v="3"/>
    <x v="1"/>
    <n v="1"/>
    <x v="3717"/>
    <n v="1"/>
    <n v="59.15"/>
    <n v="8.8725000000000005"/>
    <n v="50.277499999999996"/>
    <n v="2.5138750000000001"/>
    <n v="52.791374999999995"/>
    <n v="4"/>
  </r>
  <r>
    <s v="ORD103718"/>
    <x v="41"/>
    <x v="2282"/>
    <s v="Indore"/>
    <x v="2"/>
    <n v="452020"/>
    <s v="MED025"/>
    <x v="27"/>
    <x v="0"/>
    <s v="Blue Cross"/>
    <s v="Yes"/>
    <n v="6"/>
    <n v="64.08"/>
    <n v="5"/>
    <n v="18"/>
    <x v="4"/>
    <x v="1"/>
    <n v="1"/>
    <x v="3718"/>
    <n v="1"/>
    <n v="384.48"/>
    <n v="19.224"/>
    <n v="365.25600000000003"/>
    <n v="65.746080000000006"/>
    <n v="431.00208000000003"/>
    <n v="1"/>
  </r>
  <r>
    <s v="ORD103720"/>
    <x v="205"/>
    <x v="2015"/>
    <s v="Pune"/>
    <x v="3"/>
    <n v="411057"/>
    <s v="MED012"/>
    <x v="29"/>
    <x v="3"/>
    <s v="Mankind"/>
    <s v="No"/>
    <n v="1"/>
    <n v="132.91999999999999"/>
    <n v="10"/>
    <n v="5"/>
    <x v="5"/>
    <x v="1"/>
    <n v="1"/>
    <x v="3719"/>
    <n v="1"/>
    <n v="132.91999999999999"/>
    <n v="13.291999999999998"/>
    <n v="119.62799999999999"/>
    <n v="5.9813999999999989"/>
    <n v="125.60939999999998"/>
    <n v="2"/>
  </r>
  <r>
    <s v="ORD103720"/>
    <x v="577"/>
    <x v="1782"/>
    <s v="Surat"/>
    <x v="6"/>
    <n v="395017"/>
    <s v="MED008"/>
    <x v="7"/>
    <x v="6"/>
    <s v="Zydus"/>
    <s v="Yes"/>
    <n v="1"/>
    <n v="58.32"/>
    <n v="0"/>
    <n v="5"/>
    <x v="2"/>
    <x v="0"/>
    <n v="1"/>
    <x v="3720"/>
    <n v="1"/>
    <n v="58.32"/>
    <n v="0"/>
    <n v="58.32"/>
    <n v="2.9160000000000004"/>
    <n v="61.236000000000004"/>
    <n v="0"/>
  </r>
  <r>
    <s v="ORD103722"/>
    <x v="201"/>
    <x v="1294"/>
    <s v="Chennai"/>
    <x v="7"/>
    <n v="600096"/>
    <s v="MED028"/>
    <x v="3"/>
    <x v="3"/>
    <s v="Abbott"/>
    <s v="No"/>
    <n v="2"/>
    <n v="105.96"/>
    <n v="5"/>
    <n v="12"/>
    <x v="4"/>
    <x v="3"/>
    <n v="1"/>
    <x v="3721"/>
    <n v="1"/>
    <n v="211.92"/>
    <n v="10.595999999999998"/>
    <n v="201.32399999999998"/>
    <n v="24.15888"/>
    <n v="225.48287999999999"/>
    <n v="3"/>
  </r>
  <r>
    <s v="ORD103722"/>
    <x v="534"/>
    <x v="211"/>
    <s v="Noida"/>
    <x v="9"/>
    <n v="201304"/>
    <s v="MED014"/>
    <x v="19"/>
    <x v="3"/>
    <s v="Abbott"/>
    <s v="No"/>
    <n v="2"/>
    <n v="131.22"/>
    <n v="0"/>
    <n v="18"/>
    <x v="0"/>
    <x v="0"/>
    <n v="1"/>
    <x v="3722"/>
    <n v="1"/>
    <n v="262.44"/>
    <n v="0"/>
    <n v="262.44"/>
    <n v="47.239200000000004"/>
    <n v="309.67919999999998"/>
    <n v="2"/>
  </r>
  <r>
    <s v="ORD103724"/>
    <x v="55"/>
    <x v="2283"/>
    <s v="Surat"/>
    <x v="6"/>
    <n v="395010"/>
    <s v="MED018"/>
    <x v="14"/>
    <x v="8"/>
    <s v="Mankind"/>
    <s v="No"/>
    <n v="1"/>
    <n v="110.27"/>
    <n v="10"/>
    <n v="5"/>
    <x v="1"/>
    <x v="1"/>
    <n v="1"/>
    <x v="3723"/>
    <n v="1"/>
    <n v="110.27"/>
    <n v="11.027000000000001"/>
    <n v="99.242999999999995"/>
    <n v="4.9621499999999994"/>
    <n v="104.20514999999999"/>
    <n v="3"/>
  </r>
  <r>
    <s v="ORD103725"/>
    <x v="357"/>
    <x v="2284"/>
    <s v="Indore"/>
    <x v="2"/>
    <n v="452020"/>
    <s v="MED018"/>
    <x v="14"/>
    <x v="8"/>
    <s v="Mankind"/>
    <s v="No"/>
    <n v="1"/>
    <n v="101.83"/>
    <n v="0"/>
    <n v="5"/>
    <x v="1"/>
    <x v="1"/>
    <n v="1"/>
    <x v="3724"/>
    <n v="1"/>
    <n v="101.83"/>
    <n v="0"/>
    <n v="101.83"/>
    <n v="5.0914999999999999"/>
    <n v="106.92149999999999"/>
    <n v="1"/>
  </r>
  <r>
    <s v="ORD103726"/>
    <x v="469"/>
    <x v="1483"/>
    <s v="Chennai"/>
    <x v="7"/>
    <n v="600001"/>
    <s v="MED013"/>
    <x v="16"/>
    <x v="3"/>
    <s v="Himalaya"/>
    <s v="No"/>
    <n v="2"/>
    <n v="178.61"/>
    <n v="0"/>
    <n v="5"/>
    <x v="1"/>
    <x v="1"/>
    <n v="1"/>
    <x v="3725"/>
    <n v="1"/>
    <n v="357.22"/>
    <n v="0"/>
    <n v="357.22"/>
    <n v="17.861000000000001"/>
    <n v="375.08100000000002"/>
    <n v="3"/>
  </r>
  <r>
    <s v="ORD103727"/>
    <x v="99"/>
    <x v="1310"/>
    <s v="Kolkata"/>
    <x v="10"/>
    <n v="700102"/>
    <s v="MED002"/>
    <x v="22"/>
    <x v="2"/>
    <s v="Micro Labs"/>
    <s v="No"/>
    <n v="1"/>
    <n v="29.52"/>
    <n v="5"/>
    <n v="5"/>
    <x v="0"/>
    <x v="1"/>
    <n v="1"/>
    <x v="3726"/>
    <n v="1"/>
    <n v="29.52"/>
    <n v="1.476"/>
    <n v="28.044"/>
    <n v="1.4021999999999999"/>
    <n v="29.446200000000001"/>
    <n v="3"/>
  </r>
  <r>
    <s v="ORD103728"/>
    <x v="182"/>
    <x v="386"/>
    <s v="Chennai"/>
    <x v="7"/>
    <n v="600096"/>
    <s v="MED020"/>
    <x v="4"/>
    <x v="4"/>
    <s v="Dr. Reddy's"/>
    <s v="Yes"/>
    <n v="1"/>
    <n v="60.66"/>
    <n v="5"/>
    <n v="18"/>
    <x v="4"/>
    <x v="1"/>
    <n v="1"/>
    <x v="3727"/>
    <n v="1"/>
    <n v="60.66"/>
    <n v="3.0329999999999995"/>
    <n v="57.626999999999995"/>
    <n v="10.372859999999998"/>
    <n v="67.999859999999998"/>
    <n v="3"/>
  </r>
  <r>
    <s v="ORD103729"/>
    <x v="683"/>
    <x v="196"/>
    <s v="Hyderabad"/>
    <x v="1"/>
    <n v="500001"/>
    <s v="MED009"/>
    <x v="21"/>
    <x v="6"/>
    <s v="Glenmark"/>
    <s v="Yes"/>
    <n v="3"/>
    <n v="94.25"/>
    <n v="15"/>
    <n v="18"/>
    <x v="2"/>
    <x v="1"/>
    <n v="1"/>
    <x v="3728"/>
    <n v="1"/>
    <n v="282.75"/>
    <n v="42.412500000000001"/>
    <n v="240.33750000000001"/>
    <n v="43.260750000000002"/>
    <n v="283.59825000000001"/>
    <n v="3"/>
  </r>
  <r>
    <s v="ORD103729"/>
    <x v="16"/>
    <x v="2285"/>
    <s v="Kolkata"/>
    <x v="10"/>
    <n v="700102"/>
    <s v="MED014"/>
    <x v="19"/>
    <x v="3"/>
    <s v="Abbott"/>
    <s v="No"/>
    <n v="1"/>
    <n v="142.29"/>
    <n v="0"/>
    <n v="5"/>
    <x v="4"/>
    <x v="2"/>
    <n v="1"/>
    <x v="3729"/>
    <n v="1"/>
    <n v="142.29"/>
    <n v="0"/>
    <n v="142.29"/>
    <n v="7.1144999999999996"/>
    <n v="149.40449999999998"/>
    <n v="3"/>
  </r>
  <r>
    <s v="ORD103731"/>
    <x v="597"/>
    <x v="2286"/>
    <s v="Chennai"/>
    <x v="7"/>
    <n v="600018"/>
    <s v="MED025"/>
    <x v="27"/>
    <x v="0"/>
    <s v="Blue Cross"/>
    <s v="Yes"/>
    <n v="1"/>
    <n v="68.36"/>
    <n v="5"/>
    <n v="12"/>
    <x v="2"/>
    <x v="2"/>
    <n v="1"/>
    <x v="3730"/>
    <n v="1"/>
    <n v="68.36"/>
    <n v="3.4180000000000001"/>
    <n v="64.941999999999993"/>
    <n v="7.7930399999999986"/>
    <n v="72.735039999999998"/>
    <n v="0"/>
  </r>
  <r>
    <s v="ORD103731"/>
    <x v="705"/>
    <x v="2287"/>
    <s v="Delhi"/>
    <x v="0"/>
    <n v="110044"/>
    <s v="MED017"/>
    <x v="1"/>
    <x v="1"/>
    <s v="Abbott"/>
    <s v="No"/>
    <n v="1"/>
    <n v="134.36000000000001"/>
    <n v="0"/>
    <n v="18"/>
    <x v="3"/>
    <x v="1"/>
    <n v="1"/>
    <x v="3731"/>
    <n v="1"/>
    <n v="134.36000000000001"/>
    <n v="0"/>
    <n v="134.36000000000001"/>
    <n v="24.184800000000006"/>
    <n v="158.54480000000001"/>
    <n v="3"/>
  </r>
  <r>
    <s v="ORD103733"/>
    <x v="359"/>
    <x v="2288"/>
    <s v="Indore"/>
    <x v="2"/>
    <n v="452001"/>
    <s v="MED013"/>
    <x v="16"/>
    <x v="3"/>
    <s v="Himalaya"/>
    <s v="No"/>
    <n v="4"/>
    <n v="153.6"/>
    <n v="5"/>
    <n v="18"/>
    <x v="1"/>
    <x v="1"/>
    <n v="1"/>
    <x v="3732"/>
    <n v="1"/>
    <n v="614.4"/>
    <n v="30.72"/>
    <n v="583.67999999999995"/>
    <n v="105.0624"/>
    <n v="688.74239999999998"/>
    <n v="1"/>
  </r>
  <r>
    <s v="ORD103734"/>
    <x v="49"/>
    <x v="874"/>
    <s v="Jaipur"/>
    <x v="5"/>
    <n v="302017"/>
    <s v="MED027"/>
    <x v="12"/>
    <x v="9"/>
    <s v="Mankind"/>
    <s v="No"/>
    <n v="2"/>
    <n v="86.32"/>
    <n v="10"/>
    <n v="12"/>
    <x v="4"/>
    <x v="1"/>
    <n v="1"/>
    <x v="3733"/>
    <n v="1"/>
    <n v="172.64"/>
    <n v="17.263999999999999"/>
    <n v="155.37599999999998"/>
    <n v="18.645119999999999"/>
    <n v="174.02111999999997"/>
    <n v="1"/>
  </r>
  <r>
    <s v="ORD103734"/>
    <x v="615"/>
    <x v="2236"/>
    <s v="Kolkata"/>
    <x v="10"/>
    <n v="700019"/>
    <s v="MED021"/>
    <x v="9"/>
    <x v="7"/>
    <s v="Cipla"/>
    <s v="No"/>
    <n v="2"/>
    <n v="84.21"/>
    <n v="5"/>
    <n v="12"/>
    <x v="2"/>
    <x v="1"/>
    <n v="1"/>
    <x v="3734"/>
    <n v="1"/>
    <n v="168.42"/>
    <n v="8.4209999999999994"/>
    <n v="159.999"/>
    <n v="19.199879999999997"/>
    <n v="179.19888"/>
    <n v="4"/>
  </r>
  <r>
    <s v="ORD103736"/>
    <x v="259"/>
    <x v="897"/>
    <s v="Surat"/>
    <x v="6"/>
    <n v="395003"/>
    <s v="MED022"/>
    <x v="25"/>
    <x v="7"/>
    <s v="Himalaya"/>
    <s v="No"/>
    <n v="1"/>
    <n v="196.38"/>
    <n v="10"/>
    <n v="12"/>
    <x v="4"/>
    <x v="1"/>
    <n v="1"/>
    <x v="3735"/>
    <n v="1"/>
    <n v="196.38"/>
    <n v="19.637999999999998"/>
    <n v="176.74199999999999"/>
    <n v="21.209040000000002"/>
    <n v="197.95103999999998"/>
    <n v="4"/>
  </r>
  <r>
    <s v="ORD103737"/>
    <x v="93"/>
    <x v="1120"/>
    <s v="Mumbai"/>
    <x v="3"/>
    <n v="400093"/>
    <s v="MED026"/>
    <x v="20"/>
    <x v="9"/>
    <s v="Cipla"/>
    <s v="No"/>
    <n v="1"/>
    <n v="214.65"/>
    <n v="10"/>
    <n v="5"/>
    <x v="5"/>
    <x v="2"/>
    <n v="1"/>
    <x v="3736"/>
    <n v="1"/>
    <n v="214.65"/>
    <n v="21.465"/>
    <n v="193.185"/>
    <n v="9.6592500000000001"/>
    <n v="202.84424999999999"/>
    <n v="3"/>
  </r>
  <r>
    <s v="ORD103737"/>
    <x v="45"/>
    <x v="2289"/>
    <s v="Chandigarh"/>
    <x v="4"/>
    <n v="160022"/>
    <s v="MED001"/>
    <x v="2"/>
    <x v="2"/>
    <s v="Cipla"/>
    <s v="No"/>
    <n v="6"/>
    <n v="31.57"/>
    <n v="10"/>
    <n v="12"/>
    <x v="1"/>
    <x v="1"/>
    <n v="1"/>
    <x v="3737"/>
    <n v="1"/>
    <n v="189.42000000000002"/>
    <n v="18.942000000000004"/>
    <n v="170.47800000000001"/>
    <n v="20.457360000000001"/>
    <n v="190.93536"/>
    <n v="1"/>
  </r>
  <r>
    <s v="ORD103739"/>
    <x v="590"/>
    <x v="2290"/>
    <s v="Surat"/>
    <x v="6"/>
    <n v="395007"/>
    <s v="MED008"/>
    <x v="7"/>
    <x v="6"/>
    <s v="Zydus"/>
    <s v="Yes"/>
    <n v="2"/>
    <n v="67.55"/>
    <n v="5"/>
    <n v="5"/>
    <x v="1"/>
    <x v="2"/>
    <n v="1"/>
    <x v="3738"/>
    <n v="1"/>
    <n v="135.1"/>
    <n v="6.7549999999999999"/>
    <n v="128.345"/>
    <n v="6.4172500000000001"/>
    <n v="134.76224999999999"/>
    <n v="1"/>
  </r>
  <r>
    <s v="ORD103740"/>
    <x v="626"/>
    <x v="310"/>
    <s v="Lucknow"/>
    <x v="9"/>
    <n v="226010"/>
    <s v="MED030"/>
    <x v="28"/>
    <x v="8"/>
    <s v="Cipla"/>
    <s v="Yes"/>
    <n v="3"/>
    <n v="293.31"/>
    <n v="0"/>
    <n v="12"/>
    <x v="2"/>
    <x v="1"/>
    <n v="1"/>
    <x v="3739"/>
    <n v="1"/>
    <n v="879.93000000000006"/>
    <n v="0"/>
    <n v="879.93000000000006"/>
    <n v="105.5916"/>
    <n v="985.52160000000003"/>
    <n v="3"/>
  </r>
  <r>
    <s v="ORD103741"/>
    <x v="282"/>
    <x v="135"/>
    <s v="Chandigarh"/>
    <x v="4"/>
    <n v="160036"/>
    <s v="MED029"/>
    <x v="10"/>
    <x v="8"/>
    <s v="Sun Pharma"/>
    <s v="Yes"/>
    <n v="2"/>
    <n v="95.67"/>
    <n v="10"/>
    <n v="5"/>
    <x v="5"/>
    <x v="2"/>
    <n v="1"/>
    <x v="3740"/>
    <n v="1"/>
    <n v="191.34"/>
    <n v="19.134"/>
    <n v="172.20600000000002"/>
    <n v="8.6103000000000005"/>
    <n v="180.81630000000001"/>
    <n v="0"/>
  </r>
  <r>
    <s v="ORD103741"/>
    <x v="92"/>
    <x v="242"/>
    <s v="Jaipur"/>
    <x v="5"/>
    <n v="302017"/>
    <s v="MED001"/>
    <x v="2"/>
    <x v="2"/>
    <s v="Cipla"/>
    <s v="No"/>
    <n v="1"/>
    <n v="33"/>
    <n v="5"/>
    <n v="12"/>
    <x v="4"/>
    <x v="1"/>
    <n v="1"/>
    <x v="3741"/>
    <n v="1"/>
    <n v="33"/>
    <n v="1.65"/>
    <n v="31.35"/>
    <n v="3.7620000000000005"/>
    <n v="35.112000000000002"/>
    <n v="2"/>
  </r>
  <r>
    <s v="ORD103743"/>
    <x v="145"/>
    <x v="402"/>
    <s v="Noida"/>
    <x v="9"/>
    <n v="201301"/>
    <s v="MED008"/>
    <x v="7"/>
    <x v="6"/>
    <s v="Zydus"/>
    <s v="Yes"/>
    <n v="6"/>
    <n v="56.83"/>
    <n v="10"/>
    <n v="12"/>
    <x v="2"/>
    <x v="1"/>
    <n v="1"/>
    <x v="3742"/>
    <n v="1"/>
    <n v="340.98"/>
    <n v="34.097999999999999"/>
    <n v="306.88200000000001"/>
    <n v="36.825839999999999"/>
    <n v="343.70784000000003"/>
    <n v="2"/>
  </r>
  <r>
    <s v="ORD103744"/>
    <x v="366"/>
    <x v="2291"/>
    <s v="Noida"/>
    <x v="9"/>
    <n v="201304"/>
    <s v="MED025"/>
    <x v="27"/>
    <x v="0"/>
    <s v="Blue Cross"/>
    <s v="Yes"/>
    <n v="1"/>
    <n v="58"/>
    <n v="10"/>
    <n v="12"/>
    <x v="5"/>
    <x v="0"/>
    <n v="1"/>
    <x v="3743"/>
    <n v="1"/>
    <n v="58"/>
    <n v="5.8"/>
    <n v="52.2"/>
    <n v="6.2640000000000011"/>
    <n v="58.464000000000006"/>
    <n v="0"/>
  </r>
  <r>
    <s v="ORD103745"/>
    <x v="189"/>
    <x v="1030"/>
    <s v="Hyderabad"/>
    <x v="1"/>
    <n v="500032"/>
    <s v="MED017"/>
    <x v="1"/>
    <x v="1"/>
    <s v="Abbott"/>
    <s v="No"/>
    <n v="5"/>
    <n v="129.58000000000001"/>
    <n v="10"/>
    <n v="18"/>
    <x v="1"/>
    <x v="0"/>
    <n v="1"/>
    <x v="3744"/>
    <n v="1"/>
    <n v="647.90000000000009"/>
    <n v="64.790000000000006"/>
    <n v="583.11000000000013"/>
    <n v="104.95980000000003"/>
    <n v="688.06980000000021"/>
    <n v="1"/>
  </r>
  <r>
    <s v="ORD103746"/>
    <x v="478"/>
    <x v="2292"/>
    <s v="Lucknow"/>
    <x v="9"/>
    <n v="226024"/>
    <s v="MED019"/>
    <x v="26"/>
    <x v="8"/>
    <s v="Cipla"/>
    <s v="No"/>
    <n v="1"/>
    <n v="166.14"/>
    <n v="5"/>
    <n v="5"/>
    <x v="0"/>
    <x v="1"/>
    <n v="1"/>
    <x v="3745"/>
    <n v="1"/>
    <n v="166.14"/>
    <n v="8.3069999999999986"/>
    <n v="157.833"/>
    <n v="7.8916499999999994"/>
    <n v="165.72465"/>
    <n v="2"/>
  </r>
  <r>
    <s v="ORD103747"/>
    <x v="279"/>
    <x v="1070"/>
    <s v="Kolkata"/>
    <x v="10"/>
    <n v="700019"/>
    <s v="MED021"/>
    <x v="9"/>
    <x v="7"/>
    <s v="Cipla"/>
    <s v="No"/>
    <n v="1"/>
    <n v="74.290000000000006"/>
    <n v="5"/>
    <n v="18"/>
    <x v="2"/>
    <x v="1"/>
    <n v="1"/>
    <x v="3746"/>
    <n v="1"/>
    <n v="74.290000000000006"/>
    <n v="3.7145000000000006"/>
    <n v="70.575500000000005"/>
    <n v="12.703590000000002"/>
    <n v="83.279090000000011"/>
    <n v="3"/>
  </r>
  <r>
    <s v="ORD103748"/>
    <x v="614"/>
    <x v="2293"/>
    <s v="Delhi"/>
    <x v="0"/>
    <n v="110001"/>
    <s v="MED025"/>
    <x v="27"/>
    <x v="0"/>
    <s v="Blue Cross"/>
    <s v="Yes"/>
    <n v="3"/>
    <n v="73.650000000000006"/>
    <n v="5"/>
    <n v="12"/>
    <x v="4"/>
    <x v="1"/>
    <n v="1"/>
    <x v="3747"/>
    <n v="1"/>
    <n v="220.95000000000002"/>
    <n v="11.047499999999999"/>
    <n v="209.90250000000003"/>
    <n v="25.188300000000005"/>
    <n v="235.09080000000003"/>
    <n v="2"/>
  </r>
  <r>
    <s v="ORD103749"/>
    <x v="225"/>
    <x v="2294"/>
    <s v="Bengaluru"/>
    <x v="8"/>
    <n v="560001"/>
    <s v="MED030"/>
    <x v="28"/>
    <x v="8"/>
    <s v="Cipla"/>
    <s v="Yes"/>
    <n v="1"/>
    <n v="288.37"/>
    <n v="0"/>
    <n v="12"/>
    <x v="1"/>
    <x v="1"/>
    <n v="1"/>
    <x v="3748"/>
    <n v="1"/>
    <n v="288.37"/>
    <n v="0"/>
    <n v="288.37"/>
    <n v="34.604399999999998"/>
    <n v="322.9744"/>
    <n v="4"/>
  </r>
  <r>
    <s v="ORD103750"/>
    <x v="624"/>
    <x v="2295"/>
    <s v="Noida"/>
    <x v="9"/>
    <n v="201304"/>
    <s v="MED008"/>
    <x v="7"/>
    <x v="6"/>
    <s v="Zydus"/>
    <s v="Yes"/>
    <n v="2"/>
    <n v="66.14"/>
    <n v="5"/>
    <n v="12"/>
    <x v="3"/>
    <x v="1"/>
    <n v="1"/>
    <x v="3749"/>
    <n v="1"/>
    <n v="132.28"/>
    <n v="6.6139999999999999"/>
    <n v="125.666"/>
    <n v="15.07992"/>
    <n v="140.74591999999998"/>
    <n v="1"/>
  </r>
  <r>
    <s v="ORD103750"/>
    <x v="714"/>
    <x v="2296"/>
    <s v="Pune"/>
    <x v="3"/>
    <n v="411045"/>
    <s v="MED013"/>
    <x v="16"/>
    <x v="3"/>
    <s v="Himalaya"/>
    <s v="No"/>
    <n v="2"/>
    <n v="179.23"/>
    <n v="10"/>
    <n v="12"/>
    <x v="4"/>
    <x v="3"/>
    <n v="1"/>
    <x v="3750"/>
    <n v="1"/>
    <n v="358.46"/>
    <n v="35.845999999999997"/>
    <n v="322.61399999999998"/>
    <n v="38.713679999999997"/>
    <n v="361.32767999999999"/>
    <n v="2"/>
  </r>
  <r>
    <s v="ORD103752"/>
    <x v="557"/>
    <x v="2273"/>
    <s v="Gurugram"/>
    <x v="11"/>
    <n v="122002"/>
    <s v="MED009"/>
    <x v="21"/>
    <x v="6"/>
    <s v="Glenmark"/>
    <s v="Yes"/>
    <n v="2"/>
    <n v="87.06"/>
    <n v="15"/>
    <n v="12"/>
    <x v="2"/>
    <x v="0"/>
    <n v="1"/>
    <x v="3751"/>
    <n v="1"/>
    <n v="174.12"/>
    <n v="26.118000000000002"/>
    <n v="148.00200000000001"/>
    <n v="17.76024"/>
    <n v="165.76224000000002"/>
    <n v="2"/>
  </r>
  <r>
    <s v="ORD103753"/>
    <x v="24"/>
    <x v="1999"/>
    <s v="Chennai"/>
    <x v="7"/>
    <n v="600100"/>
    <s v="MED028"/>
    <x v="3"/>
    <x v="3"/>
    <s v="Abbott"/>
    <s v="No"/>
    <n v="4"/>
    <n v="110.76"/>
    <n v="0"/>
    <n v="5"/>
    <x v="0"/>
    <x v="1"/>
    <n v="1"/>
    <x v="3752"/>
    <n v="1"/>
    <n v="443.04"/>
    <n v="0"/>
    <n v="443.04"/>
    <n v="22.152000000000001"/>
    <n v="465.19200000000001"/>
    <n v="2"/>
  </r>
  <r>
    <s v="ORD103754"/>
    <x v="63"/>
    <x v="1370"/>
    <s v="Hyderabad"/>
    <x v="1"/>
    <n v="500090"/>
    <s v="MED017"/>
    <x v="1"/>
    <x v="1"/>
    <s v="Abbott"/>
    <s v="No"/>
    <n v="2"/>
    <n v="131.76"/>
    <n v="15"/>
    <n v="12"/>
    <x v="3"/>
    <x v="1"/>
    <n v="1"/>
    <x v="3753"/>
    <n v="1"/>
    <n v="263.52"/>
    <n v="39.527999999999999"/>
    <n v="223.99199999999999"/>
    <n v="26.87904"/>
    <n v="250.87103999999999"/>
    <n v="4"/>
  </r>
  <r>
    <s v="ORD103754"/>
    <x v="543"/>
    <x v="1073"/>
    <s v="Hyderabad"/>
    <x v="1"/>
    <n v="500081"/>
    <s v="MED025"/>
    <x v="27"/>
    <x v="0"/>
    <s v="Blue Cross"/>
    <s v="Yes"/>
    <n v="1"/>
    <n v="64.260000000000005"/>
    <n v="0"/>
    <n v="12"/>
    <x v="1"/>
    <x v="3"/>
    <n v="1"/>
    <x v="3754"/>
    <n v="1"/>
    <n v="64.260000000000005"/>
    <n v="0"/>
    <n v="64.260000000000005"/>
    <n v="7.7112000000000016"/>
    <n v="71.97120000000001"/>
    <n v="1"/>
  </r>
  <r>
    <s v="ORD103756"/>
    <x v="16"/>
    <x v="1634"/>
    <s v="Kolkata"/>
    <x v="10"/>
    <n v="700001"/>
    <s v="MED018"/>
    <x v="14"/>
    <x v="8"/>
    <s v="Mankind"/>
    <s v="No"/>
    <n v="1"/>
    <n v="118.55"/>
    <n v="0"/>
    <n v="18"/>
    <x v="1"/>
    <x v="1"/>
    <n v="1"/>
    <x v="3755"/>
    <n v="1"/>
    <n v="118.55"/>
    <n v="0"/>
    <n v="118.55"/>
    <n v="21.339000000000002"/>
    <n v="139.88900000000001"/>
    <n v="3"/>
  </r>
  <r>
    <s v="ORD103757"/>
    <x v="304"/>
    <x v="37"/>
    <s v="Ahmedabad"/>
    <x v="6"/>
    <n v="380054"/>
    <s v="MED011"/>
    <x v="23"/>
    <x v="1"/>
    <s v="Cipla"/>
    <s v="No"/>
    <n v="1"/>
    <n v="27.63"/>
    <n v="5"/>
    <n v="5"/>
    <x v="2"/>
    <x v="3"/>
    <n v="1"/>
    <x v="3756"/>
    <n v="1"/>
    <n v="27.63"/>
    <n v="1.3815"/>
    <n v="26.2485"/>
    <n v="1.3124250000000002"/>
    <n v="27.560925000000001"/>
    <n v="2"/>
  </r>
  <r>
    <s v="ORD103758"/>
    <x v="223"/>
    <x v="1712"/>
    <s v="Lucknow"/>
    <x v="9"/>
    <n v="226001"/>
    <s v="MED027"/>
    <x v="12"/>
    <x v="9"/>
    <s v="Mankind"/>
    <s v="No"/>
    <n v="4"/>
    <n v="96.81"/>
    <n v="10"/>
    <n v="5"/>
    <x v="2"/>
    <x v="2"/>
    <n v="1"/>
    <x v="3757"/>
    <n v="1"/>
    <n v="387.24"/>
    <n v="38.724000000000004"/>
    <n v="348.51600000000002"/>
    <n v="17.425800000000002"/>
    <n v="365.9418"/>
    <n v="1"/>
  </r>
  <r>
    <s v="ORD103759"/>
    <x v="661"/>
    <x v="2297"/>
    <s v="Noida"/>
    <x v="9"/>
    <n v="201304"/>
    <s v="MED023"/>
    <x v="8"/>
    <x v="7"/>
    <s v="Lacto Calamine"/>
    <s v="No"/>
    <n v="4"/>
    <n v="295.18"/>
    <n v="5"/>
    <n v="12"/>
    <x v="2"/>
    <x v="1"/>
    <n v="1"/>
    <x v="3758"/>
    <n v="1"/>
    <n v="1180.72"/>
    <n v="59.036000000000001"/>
    <n v="1121.684"/>
    <n v="134.60208"/>
    <n v="1256.2860799999999"/>
    <n v="3"/>
  </r>
  <r>
    <s v="ORD103760"/>
    <x v="332"/>
    <x v="2298"/>
    <s v="Ahmedabad"/>
    <x v="6"/>
    <n v="380054"/>
    <s v="MED029"/>
    <x v="10"/>
    <x v="8"/>
    <s v="Sun Pharma"/>
    <s v="Yes"/>
    <n v="1"/>
    <n v="104.89"/>
    <n v="0"/>
    <n v="5"/>
    <x v="5"/>
    <x v="3"/>
    <n v="1"/>
    <x v="3759"/>
    <n v="1"/>
    <n v="104.89"/>
    <n v="0"/>
    <n v="104.89"/>
    <n v="5.2445000000000004"/>
    <n v="110.1345"/>
    <n v="1"/>
  </r>
  <r>
    <s v="ORD103761"/>
    <x v="68"/>
    <x v="1152"/>
    <s v="Pune"/>
    <x v="3"/>
    <n v="411045"/>
    <s v="MED009"/>
    <x v="21"/>
    <x v="6"/>
    <s v="Glenmark"/>
    <s v="Yes"/>
    <n v="3"/>
    <n v="82.23"/>
    <n v="15"/>
    <n v="12"/>
    <x v="0"/>
    <x v="1"/>
    <n v="1"/>
    <x v="3760"/>
    <n v="1"/>
    <n v="246.69"/>
    <n v="37.003500000000003"/>
    <n v="209.6865"/>
    <n v="25.162379999999999"/>
    <n v="234.84888000000001"/>
    <n v="2"/>
  </r>
  <r>
    <s v="ORD103762"/>
    <x v="410"/>
    <x v="369"/>
    <s v="Lucknow"/>
    <x v="9"/>
    <n v="226016"/>
    <s v="MED014"/>
    <x v="19"/>
    <x v="3"/>
    <s v="Abbott"/>
    <s v="No"/>
    <n v="2"/>
    <n v="130.26"/>
    <n v="5"/>
    <n v="12"/>
    <x v="5"/>
    <x v="3"/>
    <n v="1"/>
    <x v="3761"/>
    <n v="1"/>
    <n v="260.52"/>
    <n v="13.026"/>
    <n v="247.49399999999997"/>
    <n v="29.699279999999998"/>
    <n v="277.19327999999996"/>
    <n v="2"/>
  </r>
  <r>
    <s v="ORD103763"/>
    <x v="376"/>
    <x v="1497"/>
    <s v="Kolkata"/>
    <x v="10"/>
    <n v="700029"/>
    <s v="MED004"/>
    <x v="5"/>
    <x v="5"/>
    <s v="Sun Pharma"/>
    <s v="Yes"/>
    <n v="3"/>
    <n v="97.73"/>
    <n v="0"/>
    <n v="18"/>
    <x v="0"/>
    <x v="2"/>
    <n v="1"/>
    <x v="3762"/>
    <n v="1"/>
    <n v="293.19"/>
    <n v="0"/>
    <n v="293.19"/>
    <n v="52.7742"/>
    <n v="345.96420000000001"/>
    <n v="2"/>
  </r>
  <r>
    <s v="ORD103764"/>
    <x v="241"/>
    <x v="566"/>
    <s v="Surat"/>
    <x v="6"/>
    <n v="395001"/>
    <s v="MED028"/>
    <x v="3"/>
    <x v="3"/>
    <s v="Abbott"/>
    <s v="No"/>
    <n v="3"/>
    <n v="99.67"/>
    <n v="0"/>
    <n v="18"/>
    <x v="4"/>
    <x v="1"/>
    <n v="1"/>
    <x v="3763"/>
    <n v="1"/>
    <n v="299.01"/>
    <n v="0"/>
    <n v="299.01"/>
    <n v="53.821800000000003"/>
    <n v="352.83179999999999"/>
    <n v="4"/>
  </r>
  <r>
    <s v="ORD103765"/>
    <x v="721"/>
    <x v="2062"/>
    <s v="Kolkata"/>
    <x v="10"/>
    <n v="700019"/>
    <s v="MED020"/>
    <x v="4"/>
    <x v="4"/>
    <s v="Dr. Reddy's"/>
    <s v="Yes"/>
    <n v="2"/>
    <n v="61.62"/>
    <n v="0"/>
    <n v="18"/>
    <x v="0"/>
    <x v="3"/>
    <n v="1"/>
    <x v="3764"/>
    <n v="1"/>
    <n v="123.24"/>
    <n v="0"/>
    <n v="123.24"/>
    <n v="22.183199999999996"/>
    <n v="145.42319999999998"/>
    <n v="2"/>
  </r>
  <r>
    <s v="ORD103766"/>
    <x v="521"/>
    <x v="234"/>
    <s v="Noida"/>
    <x v="9"/>
    <n v="201307"/>
    <s v="MED014"/>
    <x v="19"/>
    <x v="3"/>
    <s v="Abbott"/>
    <s v="No"/>
    <n v="5"/>
    <n v="150.16"/>
    <n v="0"/>
    <n v="5"/>
    <x v="1"/>
    <x v="1"/>
    <n v="1"/>
    <x v="3765"/>
    <n v="1"/>
    <n v="750.8"/>
    <n v="0"/>
    <n v="750.8"/>
    <n v="37.54"/>
    <n v="788.33999999999992"/>
    <n v="4"/>
  </r>
  <r>
    <s v="ORD103767"/>
    <x v="48"/>
    <x v="33"/>
    <s v="Gurugram"/>
    <x v="11"/>
    <n v="122018"/>
    <s v="MED003"/>
    <x v="6"/>
    <x v="4"/>
    <s v="Dr. Reddy's"/>
    <s v="No"/>
    <n v="1"/>
    <n v="26.63"/>
    <n v="15"/>
    <n v="12"/>
    <x v="3"/>
    <x v="0"/>
    <n v="1"/>
    <x v="3766"/>
    <n v="1"/>
    <n v="26.63"/>
    <n v="3.9944999999999999"/>
    <n v="22.6355"/>
    <n v="2.7162599999999997"/>
    <n v="25.351759999999999"/>
    <n v="1"/>
  </r>
  <r>
    <s v="ORD103768"/>
    <x v="636"/>
    <x v="1072"/>
    <s v="Kolkata"/>
    <x v="10"/>
    <n v="700102"/>
    <s v="MED011"/>
    <x v="23"/>
    <x v="1"/>
    <s v="Cipla"/>
    <s v="No"/>
    <n v="3"/>
    <n v="26.69"/>
    <n v="5"/>
    <n v="5"/>
    <x v="2"/>
    <x v="1"/>
    <n v="1"/>
    <x v="3767"/>
    <n v="1"/>
    <n v="80.070000000000007"/>
    <n v="4.0034999999999998"/>
    <n v="76.066500000000005"/>
    <n v="3.8033250000000005"/>
    <n v="79.869825000000006"/>
    <n v="2"/>
  </r>
  <r>
    <s v="ORD103769"/>
    <x v="148"/>
    <x v="2299"/>
    <s v="Jaipur"/>
    <x v="5"/>
    <n v="302017"/>
    <s v="MED020"/>
    <x v="4"/>
    <x v="4"/>
    <s v="Dr. Reddy's"/>
    <s v="Yes"/>
    <n v="2"/>
    <n v="56.33"/>
    <n v="5"/>
    <n v="18"/>
    <x v="4"/>
    <x v="1"/>
    <n v="1"/>
    <x v="3768"/>
    <n v="1"/>
    <n v="112.66"/>
    <n v="5.6329999999999991"/>
    <n v="107.027"/>
    <n v="19.264860000000002"/>
    <n v="126.29186"/>
    <n v="1"/>
  </r>
  <r>
    <s v="ORD103770"/>
    <x v="114"/>
    <x v="1342"/>
    <s v="Chandigarh"/>
    <x v="4"/>
    <n v="160019"/>
    <s v="MED017"/>
    <x v="1"/>
    <x v="1"/>
    <s v="Abbott"/>
    <s v="No"/>
    <n v="1"/>
    <n v="145.01"/>
    <n v="5"/>
    <n v="12"/>
    <x v="4"/>
    <x v="1"/>
    <n v="1"/>
    <x v="3769"/>
    <n v="1"/>
    <n v="145.01"/>
    <n v="7.2504999999999997"/>
    <n v="137.7595"/>
    <n v="16.531140000000001"/>
    <n v="154.29064"/>
    <n v="2"/>
  </r>
  <r>
    <s v="ORD103771"/>
    <x v="668"/>
    <x v="1264"/>
    <s v="Noida"/>
    <x v="9"/>
    <n v="201307"/>
    <s v="MED026"/>
    <x v="20"/>
    <x v="9"/>
    <s v="Cipla"/>
    <s v="No"/>
    <n v="1"/>
    <n v="190.58"/>
    <n v="5"/>
    <n v="5"/>
    <x v="4"/>
    <x v="2"/>
    <n v="1"/>
    <x v="3770"/>
    <n v="1"/>
    <n v="190.58"/>
    <n v="9.5290000000000017"/>
    <n v="181.05100000000002"/>
    <n v="9.0525500000000019"/>
    <n v="190.10355000000001"/>
    <n v="3"/>
  </r>
  <r>
    <s v="ORD103772"/>
    <x v="435"/>
    <x v="1363"/>
    <s v="Ahmedabad"/>
    <x v="6"/>
    <n v="380061"/>
    <s v="MED027"/>
    <x v="12"/>
    <x v="9"/>
    <s v="Mankind"/>
    <s v="No"/>
    <n v="1"/>
    <n v="102.87"/>
    <n v="10"/>
    <n v="5"/>
    <x v="3"/>
    <x v="1"/>
    <n v="1"/>
    <x v="3771"/>
    <n v="1"/>
    <n v="102.87"/>
    <n v="10.287000000000001"/>
    <n v="92.582999999999998"/>
    <n v="4.6291499999999992"/>
    <n v="97.212149999999994"/>
    <n v="5"/>
  </r>
  <r>
    <s v="ORD103773"/>
    <x v="360"/>
    <x v="1473"/>
    <s v="Delhi"/>
    <x v="0"/>
    <n v="110044"/>
    <s v="MED002"/>
    <x v="22"/>
    <x v="2"/>
    <s v="Micro Labs"/>
    <s v="No"/>
    <n v="3"/>
    <n v="30.51"/>
    <n v="10"/>
    <n v="5"/>
    <x v="0"/>
    <x v="1"/>
    <n v="1"/>
    <x v="3772"/>
    <n v="1"/>
    <n v="91.53"/>
    <n v="9.1529999999999987"/>
    <n v="82.37700000000001"/>
    <n v="4.1188500000000001"/>
    <n v="86.495850000000004"/>
    <n v="2"/>
  </r>
  <r>
    <s v="ORD103774"/>
    <x v="629"/>
    <x v="2300"/>
    <s v="Noida"/>
    <x v="9"/>
    <n v="201305"/>
    <s v="MED014"/>
    <x v="19"/>
    <x v="3"/>
    <s v="Abbott"/>
    <s v="No"/>
    <n v="1"/>
    <n v="157.96"/>
    <n v="5"/>
    <n v="12"/>
    <x v="2"/>
    <x v="0"/>
    <n v="1"/>
    <x v="3773"/>
    <n v="1"/>
    <n v="157.96"/>
    <n v="7.8980000000000006"/>
    <n v="150.06200000000001"/>
    <n v="18.007440000000003"/>
    <n v="168.06944000000001"/>
    <n v="1"/>
  </r>
  <r>
    <s v="ORD103775"/>
    <x v="420"/>
    <x v="2301"/>
    <s v="Noida"/>
    <x v="9"/>
    <n v="201303"/>
    <s v="MED018"/>
    <x v="14"/>
    <x v="8"/>
    <s v="Mankind"/>
    <s v="No"/>
    <n v="2"/>
    <n v="129.09"/>
    <n v="10"/>
    <n v="5"/>
    <x v="1"/>
    <x v="1"/>
    <n v="1"/>
    <x v="3774"/>
    <n v="1"/>
    <n v="258.18"/>
    <n v="25.818000000000001"/>
    <n v="232.36199999999999"/>
    <n v="11.6181"/>
    <n v="243.98009999999999"/>
    <n v="2"/>
  </r>
  <r>
    <s v="ORD103776"/>
    <x v="270"/>
    <x v="919"/>
    <s v="Noida"/>
    <x v="9"/>
    <n v="201301"/>
    <s v="MED016"/>
    <x v="17"/>
    <x v="11"/>
    <s v="Emcure"/>
    <s v="No"/>
    <n v="2"/>
    <n v="113.4"/>
    <n v="0"/>
    <n v="5"/>
    <x v="3"/>
    <x v="3"/>
    <n v="1"/>
    <x v="3775"/>
    <n v="1"/>
    <n v="226.8"/>
    <n v="0"/>
    <n v="226.8"/>
    <n v="11.34"/>
    <n v="238.14000000000001"/>
    <n v="2"/>
  </r>
  <r>
    <s v="ORD103777"/>
    <x v="105"/>
    <x v="2283"/>
    <s v="Chandigarh"/>
    <x v="4"/>
    <n v="160036"/>
    <s v="MED027"/>
    <x v="12"/>
    <x v="9"/>
    <s v="Mankind"/>
    <s v="No"/>
    <n v="4"/>
    <n v="109.04"/>
    <n v="5"/>
    <n v="5"/>
    <x v="1"/>
    <x v="1"/>
    <n v="1"/>
    <x v="3776"/>
    <n v="1"/>
    <n v="436.16"/>
    <n v="21.808000000000003"/>
    <n v="414.35200000000003"/>
    <n v="20.717600000000001"/>
    <n v="435.06960000000004"/>
    <n v="3"/>
  </r>
  <r>
    <s v="ORD103778"/>
    <x v="564"/>
    <x v="2302"/>
    <s v="Surat"/>
    <x v="6"/>
    <n v="395003"/>
    <s v="MED002"/>
    <x v="22"/>
    <x v="2"/>
    <s v="Micro Labs"/>
    <s v="No"/>
    <n v="3"/>
    <n v="30.95"/>
    <n v="20"/>
    <n v="18"/>
    <x v="4"/>
    <x v="1"/>
    <n v="1"/>
    <x v="3777"/>
    <n v="1"/>
    <n v="92.85"/>
    <n v="18.57"/>
    <n v="74.28"/>
    <n v="13.3704"/>
    <n v="87.650400000000005"/>
    <n v="1"/>
  </r>
  <r>
    <s v="ORD103779"/>
    <x v="481"/>
    <x v="1713"/>
    <s v="Ahmedabad"/>
    <x v="6"/>
    <n v="380001"/>
    <s v="MED015"/>
    <x v="24"/>
    <x v="11"/>
    <s v="Abbott"/>
    <s v="No"/>
    <n v="1"/>
    <n v="46.44"/>
    <n v="10"/>
    <n v="5"/>
    <x v="1"/>
    <x v="1"/>
    <n v="1"/>
    <x v="3778"/>
    <n v="1"/>
    <n v="46.44"/>
    <n v="4.6440000000000001"/>
    <n v="41.795999999999999"/>
    <n v="2.0897999999999999"/>
    <n v="43.885799999999996"/>
    <n v="7"/>
  </r>
  <r>
    <s v="ORD103780"/>
    <x v="182"/>
    <x v="2303"/>
    <s v="Chennai"/>
    <x v="7"/>
    <n v="600001"/>
    <s v="MED002"/>
    <x v="22"/>
    <x v="2"/>
    <s v="Micro Labs"/>
    <s v="No"/>
    <n v="5"/>
    <n v="29.52"/>
    <n v="5"/>
    <n v="5"/>
    <x v="4"/>
    <x v="1"/>
    <n v="1"/>
    <x v="3779"/>
    <n v="1"/>
    <n v="147.6"/>
    <n v="7.38"/>
    <n v="140.22"/>
    <n v="7.0110000000000001"/>
    <n v="147.23099999999999"/>
    <n v="1"/>
  </r>
  <r>
    <s v="ORD103781"/>
    <x v="475"/>
    <x v="2304"/>
    <s v="Chandigarh"/>
    <x v="4"/>
    <n v="160022"/>
    <s v="MED013"/>
    <x v="16"/>
    <x v="3"/>
    <s v="Himalaya"/>
    <s v="No"/>
    <n v="3"/>
    <n v="160.88"/>
    <n v="0"/>
    <n v="5"/>
    <x v="0"/>
    <x v="1"/>
    <n v="1"/>
    <x v="3780"/>
    <n v="1"/>
    <n v="482.64"/>
    <n v="0"/>
    <n v="482.64"/>
    <n v="24.131999999999998"/>
    <n v="506.77199999999999"/>
    <n v="1"/>
  </r>
  <r>
    <s v="ORD103782"/>
    <x v="411"/>
    <x v="2305"/>
    <s v="Noida"/>
    <x v="9"/>
    <n v="201301"/>
    <s v="MED023"/>
    <x v="8"/>
    <x v="7"/>
    <s v="Lacto Calamine"/>
    <s v="No"/>
    <n v="2"/>
    <n v="298.57"/>
    <n v="0"/>
    <n v="5"/>
    <x v="1"/>
    <x v="1"/>
    <n v="1"/>
    <x v="3781"/>
    <n v="1"/>
    <n v="597.14"/>
    <n v="0"/>
    <n v="597.14"/>
    <n v="29.856999999999999"/>
    <n v="626.99699999999996"/>
    <n v="2"/>
  </r>
  <r>
    <s v="ORD103783"/>
    <x v="41"/>
    <x v="2306"/>
    <s v="Bengaluru"/>
    <x v="8"/>
    <n v="560100"/>
    <s v="MED019"/>
    <x v="26"/>
    <x v="8"/>
    <s v="Cipla"/>
    <s v="No"/>
    <n v="3"/>
    <n v="169.13"/>
    <n v="10"/>
    <n v="5"/>
    <x v="5"/>
    <x v="1"/>
    <n v="1"/>
    <x v="3782"/>
    <n v="1"/>
    <n v="507.39"/>
    <n v="50.738999999999997"/>
    <n v="456.65100000000001"/>
    <n v="22.832550000000001"/>
    <n v="479.48355000000004"/>
    <n v="1"/>
  </r>
  <r>
    <s v="ORD103784"/>
    <x v="333"/>
    <x v="2307"/>
    <s v="Kolkata"/>
    <x v="10"/>
    <n v="700019"/>
    <s v="MED005"/>
    <x v="11"/>
    <x v="5"/>
    <s v="Cipla"/>
    <s v="Yes"/>
    <n v="4"/>
    <n v="87.91"/>
    <n v="15"/>
    <n v="5"/>
    <x v="3"/>
    <x v="2"/>
    <n v="1"/>
    <x v="3783"/>
    <n v="1"/>
    <n v="351.64"/>
    <n v="52.745999999999995"/>
    <n v="298.89400000000001"/>
    <n v="14.944700000000001"/>
    <n v="313.83870000000002"/>
    <n v="1"/>
  </r>
  <r>
    <s v="ORD103785"/>
    <x v="635"/>
    <x v="1192"/>
    <s v="Chandigarh"/>
    <x v="4"/>
    <n v="160019"/>
    <s v="MED008"/>
    <x v="7"/>
    <x v="6"/>
    <s v="Zydus"/>
    <s v="Yes"/>
    <n v="2"/>
    <n v="59.89"/>
    <n v="5"/>
    <n v="12"/>
    <x v="1"/>
    <x v="1"/>
    <n v="1"/>
    <x v="3784"/>
    <n v="1"/>
    <n v="119.78"/>
    <n v="5.9889999999999999"/>
    <n v="113.791"/>
    <n v="13.654919999999999"/>
    <n v="127.44592"/>
    <n v="1"/>
  </r>
  <r>
    <s v="ORD103786"/>
    <x v="369"/>
    <x v="2308"/>
    <s v="Chennai"/>
    <x v="7"/>
    <n v="600001"/>
    <s v="MED013"/>
    <x v="16"/>
    <x v="3"/>
    <s v="Himalaya"/>
    <s v="No"/>
    <n v="3"/>
    <n v="183.52"/>
    <n v="5"/>
    <n v="18"/>
    <x v="3"/>
    <x v="1"/>
    <n v="1"/>
    <x v="3785"/>
    <n v="1"/>
    <n v="550.56000000000006"/>
    <n v="27.528000000000002"/>
    <n v="523.03200000000004"/>
    <n v="94.14576000000001"/>
    <n v="617.17776000000003"/>
    <n v="1"/>
  </r>
  <r>
    <s v="ORD103787"/>
    <x v="526"/>
    <x v="2074"/>
    <s v="Noida"/>
    <x v="9"/>
    <n v="201303"/>
    <s v="MED030"/>
    <x v="28"/>
    <x v="8"/>
    <s v="Cipla"/>
    <s v="Yes"/>
    <n v="1"/>
    <n v="305.44"/>
    <n v="10"/>
    <n v="5"/>
    <x v="1"/>
    <x v="1"/>
    <n v="1"/>
    <x v="3786"/>
    <n v="1"/>
    <n v="305.44"/>
    <n v="30.544"/>
    <n v="274.89600000000002"/>
    <n v="13.7448"/>
    <n v="288.64080000000001"/>
    <n v="3"/>
  </r>
  <r>
    <s v="ORD103788"/>
    <x v="485"/>
    <x v="233"/>
    <s v="Lucknow"/>
    <x v="9"/>
    <n v="226001"/>
    <s v="MED028"/>
    <x v="3"/>
    <x v="3"/>
    <s v="Abbott"/>
    <s v="No"/>
    <n v="6"/>
    <n v="103.53"/>
    <n v="15"/>
    <n v="5"/>
    <x v="3"/>
    <x v="0"/>
    <n v="1"/>
    <x v="3787"/>
    <n v="1"/>
    <n v="621.18000000000006"/>
    <n v="93.177000000000007"/>
    <n v="528.00300000000004"/>
    <n v="26.400150000000004"/>
    <n v="554.4031500000001"/>
    <n v="2"/>
  </r>
  <r>
    <s v="ORD103789"/>
    <x v="391"/>
    <x v="2309"/>
    <s v="Pune"/>
    <x v="3"/>
    <n v="411038"/>
    <s v="MED010"/>
    <x v="13"/>
    <x v="1"/>
    <s v="Sun Pharma"/>
    <s v="Yes"/>
    <n v="2"/>
    <n v="67.73"/>
    <n v="10"/>
    <n v="5"/>
    <x v="2"/>
    <x v="1"/>
    <n v="1"/>
    <x v="3788"/>
    <n v="1"/>
    <n v="135.46"/>
    <n v="13.546000000000001"/>
    <n v="121.914"/>
    <n v="6.0957000000000008"/>
    <n v="128.00970000000001"/>
    <n v="2"/>
  </r>
  <r>
    <s v="ORD103790"/>
    <x v="493"/>
    <x v="1243"/>
    <s v="Chennai"/>
    <x v="7"/>
    <n v="600096"/>
    <s v="MED008"/>
    <x v="7"/>
    <x v="6"/>
    <s v="Zydus"/>
    <s v="Yes"/>
    <n v="1"/>
    <n v="66.3"/>
    <n v="15"/>
    <n v="12"/>
    <x v="0"/>
    <x v="3"/>
    <n v="1"/>
    <x v="3789"/>
    <n v="1"/>
    <n v="66.3"/>
    <n v="9.9450000000000003"/>
    <n v="56.354999999999997"/>
    <n v="6.7625999999999999"/>
    <n v="63.117599999999996"/>
    <n v="2"/>
  </r>
  <r>
    <s v="ORD103791"/>
    <x v="239"/>
    <x v="2310"/>
    <s v="Jaipur"/>
    <x v="5"/>
    <n v="302021"/>
    <s v="MED029"/>
    <x v="10"/>
    <x v="8"/>
    <s v="Sun Pharma"/>
    <s v="Yes"/>
    <n v="1"/>
    <n v="112.06"/>
    <n v="5"/>
    <n v="5"/>
    <x v="2"/>
    <x v="1"/>
    <n v="1"/>
    <x v="3790"/>
    <n v="1"/>
    <n v="112.06"/>
    <n v="5.6029999999999998"/>
    <n v="106.45700000000001"/>
    <n v="5.3228500000000007"/>
    <n v="111.77985000000001"/>
    <n v="2"/>
  </r>
  <r>
    <s v="ORD103791"/>
    <x v="321"/>
    <x v="2165"/>
    <s v="Gurugram"/>
    <x v="11"/>
    <n v="122016"/>
    <s v="MED015"/>
    <x v="24"/>
    <x v="11"/>
    <s v="Abbott"/>
    <s v="No"/>
    <n v="3"/>
    <n v="52.05"/>
    <n v="15"/>
    <n v="12"/>
    <x v="4"/>
    <x v="2"/>
    <n v="1"/>
    <x v="3791"/>
    <n v="1"/>
    <n v="156.14999999999998"/>
    <n v="23.422499999999996"/>
    <n v="132.72749999999999"/>
    <n v="15.927300000000001"/>
    <n v="148.65479999999999"/>
    <n v="2"/>
  </r>
  <r>
    <s v="ORD103793"/>
    <x v="620"/>
    <x v="2281"/>
    <s v="Kolkata"/>
    <x v="10"/>
    <n v="700029"/>
    <s v="MED004"/>
    <x v="5"/>
    <x v="5"/>
    <s v="Sun Pharma"/>
    <s v="Yes"/>
    <n v="1"/>
    <n v="97.7"/>
    <n v="0"/>
    <n v="18"/>
    <x v="3"/>
    <x v="2"/>
    <n v="1"/>
    <x v="3792"/>
    <n v="1"/>
    <n v="97.7"/>
    <n v="0"/>
    <n v="97.7"/>
    <n v="17.586000000000002"/>
    <n v="115.286"/>
    <n v="2"/>
  </r>
  <r>
    <s v="ORD103794"/>
    <x v="276"/>
    <x v="2092"/>
    <s v="Bengaluru"/>
    <x v="8"/>
    <n v="560038"/>
    <s v="MED020"/>
    <x v="4"/>
    <x v="4"/>
    <s v="Dr. Reddy's"/>
    <s v="Yes"/>
    <n v="5"/>
    <n v="48.94"/>
    <n v="5"/>
    <n v="12"/>
    <x v="4"/>
    <x v="1"/>
    <n v="1"/>
    <x v="3793"/>
    <n v="1"/>
    <n v="244.7"/>
    <n v="12.234999999999999"/>
    <n v="232.46499999999997"/>
    <n v="27.895799999999998"/>
    <n v="260.36079999999998"/>
    <n v="5"/>
  </r>
  <r>
    <s v="ORD103794"/>
    <x v="448"/>
    <x v="1903"/>
    <s v="Surat"/>
    <x v="6"/>
    <n v="395017"/>
    <s v="MED022"/>
    <x v="25"/>
    <x v="7"/>
    <s v="Himalaya"/>
    <s v="No"/>
    <n v="2"/>
    <n v="193.57"/>
    <n v="15"/>
    <n v="12"/>
    <x v="1"/>
    <x v="1"/>
    <n v="1"/>
    <x v="3794"/>
    <n v="1"/>
    <n v="387.14"/>
    <n v="58.070999999999998"/>
    <n v="329.06899999999996"/>
    <n v="39.488279999999996"/>
    <n v="368.55727999999993"/>
    <n v="1"/>
  </r>
  <r>
    <s v="ORD103796"/>
    <x v="499"/>
    <x v="2311"/>
    <s v="Kolkata"/>
    <x v="10"/>
    <n v="700001"/>
    <s v="MED020"/>
    <x v="4"/>
    <x v="4"/>
    <s v="Dr. Reddy's"/>
    <s v="Yes"/>
    <n v="1"/>
    <n v="54.33"/>
    <n v="5"/>
    <n v="5"/>
    <x v="1"/>
    <x v="1"/>
    <n v="1"/>
    <x v="3795"/>
    <n v="1"/>
    <n v="54.33"/>
    <n v="2.7164999999999999"/>
    <n v="51.613500000000002"/>
    <n v="2.5806749999999998"/>
    <n v="54.194175000000001"/>
    <n v="1"/>
  </r>
  <r>
    <s v="ORD103797"/>
    <x v="308"/>
    <x v="2117"/>
    <s v="Pune"/>
    <x v="3"/>
    <n v="411038"/>
    <s v="MED003"/>
    <x v="6"/>
    <x v="4"/>
    <s v="Dr. Reddy's"/>
    <s v="No"/>
    <n v="2"/>
    <n v="30.4"/>
    <n v="5"/>
    <n v="12"/>
    <x v="0"/>
    <x v="1"/>
    <n v="1"/>
    <x v="3796"/>
    <n v="1"/>
    <n v="60.8"/>
    <n v="3.04"/>
    <n v="57.76"/>
    <n v="6.9312000000000005"/>
    <n v="64.691199999999995"/>
    <n v="1"/>
  </r>
  <r>
    <s v="ORD103798"/>
    <x v="515"/>
    <x v="2312"/>
    <s v="Lucknow"/>
    <x v="9"/>
    <n v="226016"/>
    <s v="MED011"/>
    <x v="23"/>
    <x v="1"/>
    <s v="Cipla"/>
    <s v="No"/>
    <n v="1"/>
    <n v="27.64"/>
    <n v="0"/>
    <n v="5"/>
    <x v="4"/>
    <x v="2"/>
    <n v="1"/>
    <x v="3797"/>
    <n v="1"/>
    <n v="27.64"/>
    <n v="0"/>
    <n v="27.64"/>
    <n v="1.3819999999999999"/>
    <n v="29.022000000000002"/>
    <n v="0"/>
  </r>
  <r>
    <s v="ORD103799"/>
    <x v="614"/>
    <x v="2313"/>
    <s v="Mumbai"/>
    <x v="3"/>
    <n v="400069"/>
    <s v="MED020"/>
    <x v="4"/>
    <x v="4"/>
    <s v="Dr. Reddy's"/>
    <s v="Yes"/>
    <n v="6"/>
    <n v="54.68"/>
    <n v="0"/>
    <n v="5"/>
    <x v="1"/>
    <x v="1"/>
    <n v="1"/>
    <x v="3798"/>
    <n v="1"/>
    <n v="328.08"/>
    <n v="0"/>
    <n v="328.08"/>
    <n v="16.404"/>
    <n v="344.48399999999998"/>
    <n v="3"/>
  </r>
  <r>
    <s v="ORD103800"/>
    <x v="488"/>
    <x v="2314"/>
    <s v="Mumbai"/>
    <x v="3"/>
    <n v="400050"/>
    <s v="MED011"/>
    <x v="23"/>
    <x v="1"/>
    <s v="Cipla"/>
    <s v="No"/>
    <n v="1"/>
    <n v="26.72"/>
    <n v="15"/>
    <n v="5"/>
    <x v="2"/>
    <x v="1"/>
    <n v="1"/>
    <x v="3799"/>
    <n v="1"/>
    <n v="26.72"/>
    <n v="4.0079999999999991"/>
    <n v="22.712"/>
    <n v="1.1355999999999999"/>
    <n v="23.8476"/>
    <n v="2"/>
  </r>
  <r>
    <s v="ORD103800"/>
    <x v="717"/>
    <x v="2122"/>
    <s v="Chennai"/>
    <x v="7"/>
    <n v="600001"/>
    <s v="MED029"/>
    <x v="10"/>
    <x v="8"/>
    <s v="Sun Pharma"/>
    <s v="Yes"/>
    <n v="4"/>
    <n v="98.14"/>
    <n v="10"/>
    <n v="12"/>
    <x v="0"/>
    <x v="1"/>
    <n v="1"/>
    <x v="3800"/>
    <n v="1"/>
    <n v="392.56"/>
    <n v="39.256"/>
    <n v="353.30399999999997"/>
    <n v="42.39647999999999"/>
    <n v="395.70047999999997"/>
    <n v="1"/>
  </r>
  <r>
    <s v="ORD103802"/>
    <x v="58"/>
    <x v="2231"/>
    <s v="Bengaluru"/>
    <x v="8"/>
    <n v="560001"/>
    <s v="MED019"/>
    <x v="26"/>
    <x v="8"/>
    <s v="Cipla"/>
    <s v="No"/>
    <n v="3"/>
    <n v="134.93"/>
    <n v="5"/>
    <n v="5"/>
    <x v="5"/>
    <x v="1"/>
    <n v="1"/>
    <x v="3801"/>
    <n v="1"/>
    <n v="404.79"/>
    <n v="20.2395"/>
    <n v="384.5505"/>
    <n v="19.227525"/>
    <n v="403.77802500000001"/>
    <n v="4"/>
  </r>
  <r>
    <s v="ORD103803"/>
    <x v="95"/>
    <x v="2315"/>
    <s v="Chandigarh"/>
    <x v="4"/>
    <n v="160017"/>
    <s v="MED025"/>
    <x v="27"/>
    <x v="0"/>
    <s v="Blue Cross"/>
    <s v="Yes"/>
    <n v="4"/>
    <n v="68.569999999999993"/>
    <n v="10"/>
    <n v="5"/>
    <x v="1"/>
    <x v="1"/>
    <n v="1"/>
    <x v="3802"/>
    <n v="1"/>
    <n v="274.27999999999997"/>
    <n v="27.427999999999997"/>
    <n v="246.85199999999998"/>
    <n v="12.342599999999997"/>
    <n v="259.19459999999998"/>
    <n v="1"/>
  </r>
  <r>
    <s v="ORD103804"/>
    <x v="237"/>
    <x v="2026"/>
    <s v="Delhi"/>
    <x v="0"/>
    <n v="110085"/>
    <s v="MED024"/>
    <x v="0"/>
    <x v="0"/>
    <s v="Abbott"/>
    <s v="No"/>
    <n v="1"/>
    <n v="149.84"/>
    <n v="5"/>
    <n v="12"/>
    <x v="5"/>
    <x v="1"/>
    <n v="1"/>
    <x v="3803"/>
    <n v="1"/>
    <n v="149.84"/>
    <n v="7.4920000000000009"/>
    <n v="142.34800000000001"/>
    <n v="17.081760000000003"/>
    <n v="159.42976000000002"/>
    <n v="2"/>
  </r>
  <r>
    <s v="ORD103805"/>
    <x v="97"/>
    <x v="1781"/>
    <s v="Delhi"/>
    <x v="0"/>
    <n v="110001"/>
    <s v="MED018"/>
    <x v="14"/>
    <x v="8"/>
    <s v="Mankind"/>
    <s v="No"/>
    <n v="1"/>
    <n v="101.7"/>
    <n v="0"/>
    <n v="18"/>
    <x v="4"/>
    <x v="1"/>
    <n v="1"/>
    <x v="3804"/>
    <n v="1"/>
    <n v="101.7"/>
    <n v="0"/>
    <n v="101.7"/>
    <n v="18.306000000000001"/>
    <n v="120.006"/>
    <n v="4"/>
  </r>
  <r>
    <s v="ORD103806"/>
    <x v="388"/>
    <x v="889"/>
    <s v="Noida"/>
    <x v="9"/>
    <n v="201304"/>
    <s v="MED029"/>
    <x v="10"/>
    <x v="8"/>
    <s v="Sun Pharma"/>
    <s v="Yes"/>
    <n v="1"/>
    <n v="96.21"/>
    <n v="15"/>
    <n v="5"/>
    <x v="3"/>
    <x v="0"/>
    <n v="1"/>
    <x v="3805"/>
    <n v="1"/>
    <n v="96.21"/>
    <n v="14.431499999999998"/>
    <n v="81.778499999999994"/>
    <n v="4.0889249999999997"/>
    <n v="85.867424999999997"/>
    <n v="1"/>
  </r>
  <r>
    <s v="ORD103807"/>
    <x v="687"/>
    <x v="1773"/>
    <s v="Delhi"/>
    <x v="0"/>
    <n v="110001"/>
    <s v="MED021"/>
    <x v="9"/>
    <x v="7"/>
    <s v="Cipla"/>
    <s v="No"/>
    <n v="1"/>
    <n v="74.5"/>
    <n v="0"/>
    <n v="5"/>
    <x v="1"/>
    <x v="0"/>
    <n v="1"/>
    <x v="3806"/>
    <n v="1"/>
    <n v="74.5"/>
    <n v="0"/>
    <n v="74.5"/>
    <n v="3.7250000000000001"/>
    <n v="78.224999999999994"/>
    <n v="2"/>
  </r>
  <r>
    <s v="ORD103808"/>
    <x v="722"/>
    <x v="2316"/>
    <s v="Surat"/>
    <x v="6"/>
    <n v="395010"/>
    <s v="MED005"/>
    <x v="11"/>
    <x v="5"/>
    <s v="Cipla"/>
    <s v="Yes"/>
    <n v="5"/>
    <n v="85.53"/>
    <n v="15"/>
    <n v="5"/>
    <x v="1"/>
    <x v="0"/>
    <n v="1"/>
    <x v="3807"/>
    <n v="1"/>
    <n v="427.65"/>
    <n v="64.147499999999994"/>
    <n v="363.5025"/>
    <n v="18.175125000000001"/>
    <n v="381.67762499999998"/>
    <n v="1"/>
  </r>
  <r>
    <s v="ORD103809"/>
    <x v="314"/>
    <x v="1585"/>
    <s v="Mumbai"/>
    <x v="3"/>
    <n v="400050"/>
    <s v="MED005"/>
    <x v="11"/>
    <x v="5"/>
    <s v="Cipla"/>
    <s v="Yes"/>
    <n v="2"/>
    <n v="102.17"/>
    <n v="5"/>
    <n v="12"/>
    <x v="1"/>
    <x v="1"/>
    <n v="1"/>
    <x v="3808"/>
    <n v="1"/>
    <n v="204.34"/>
    <n v="10.217000000000001"/>
    <n v="194.12299999999999"/>
    <n v="23.294759999999997"/>
    <n v="217.41775999999999"/>
    <n v="3"/>
  </r>
  <r>
    <s v="ORD103809"/>
    <x v="400"/>
    <x v="1656"/>
    <s v="Jaipur"/>
    <x v="5"/>
    <n v="302019"/>
    <s v="MED027"/>
    <x v="12"/>
    <x v="9"/>
    <s v="Mankind"/>
    <s v="No"/>
    <n v="2"/>
    <n v="105.13"/>
    <n v="5"/>
    <n v="18"/>
    <x v="5"/>
    <x v="1"/>
    <n v="1"/>
    <x v="3809"/>
    <n v="1"/>
    <n v="210.26"/>
    <n v="10.513"/>
    <n v="199.74699999999999"/>
    <n v="35.954459999999997"/>
    <n v="235.70146"/>
    <n v="3"/>
  </r>
  <r>
    <s v="ORD103811"/>
    <x v="378"/>
    <x v="2317"/>
    <s v="Indore"/>
    <x v="2"/>
    <n v="452018"/>
    <s v="MED019"/>
    <x v="26"/>
    <x v="8"/>
    <s v="Cipla"/>
    <s v="No"/>
    <n v="1"/>
    <n v="141.91"/>
    <n v="0"/>
    <n v="5"/>
    <x v="4"/>
    <x v="0"/>
    <n v="1"/>
    <x v="3810"/>
    <n v="1"/>
    <n v="141.91"/>
    <n v="0"/>
    <n v="141.91"/>
    <n v="7.0954999999999995"/>
    <n v="149.00549999999998"/>
    <n v="4"/>
  </r>
  <r>
    <s v="ORD103812"/>
    <x v="34"/>
    <x v="799"/>
    <s v="Noida"/>
    <x v="9"/>
    <n v="201307"/>
    <s v="MED029"/>
    <x v="10"/>
    <x v="8"/>
    <s v="Sun Pharma"/>
    <s v="Yes"/>
    <n v="4"/>
    <n v="106.32"/>
    <n v="5"/>
    <n v="12"/>
    <x v="3"/>
    <x v="1"/>
    <n v="1"/>
    <x v="3811"/>
    <n v="1"/>
    <n v="425.28"/>
    <n v="21.263999999999996"/>
    <n v="404.01599999999996"/>
    <n v="48.481919999999988"/>
    <n v="452.49791999999997"/>
    <n v="4"/>
  </r>
  <r>
    <s v="ORD103813"/>
    <x v="644"/>
    <x v="569"/>
    <s v="Lucknow"/>
    <x v="9"/>
    <n v="226021"/>
    <s v="MED012"/>
    <x v="29"/>
    <x v="3"/>
    <s v="Mankind"/>
    <s v="No"/>
    <n v="3"/>
    <n v="115.42"/>
    <n v="15"/>
    <n v="12"/>
    <x v="4"/>
    <x v="1"/>
    <n v="1"/>
    <x v="3812"/>
    <n v="1"/>
    <n v="346.26"/>
    <n v="51.938999999999993"/>
    <n v="294.32100000000003"/>
    <n v="35.318520000000007"/>
    <n v="329.63952000000006"/>
    <n v="2"/>
  </r>
  <r>
    <s v="ORD103814"/>
    <x v="51"/>
    <x v="2019"/>
    <s v="Jaipur"/>
    <x v="5"/>
    <n v="302017"/>
    <s v="MED013"/>
    <x v="16"/>
    <x v="3"/>
    <s v="Himalaya"/>
    <s v="No"/>
    <n v="1"/>
    <n v="172.08"/>
    <n v="15"/>
    <n v="5"/>
    <x v="2"/>
    <x v="1"/>
    <n v="1"/>
    <x v="3813"/>
    <n v="1"/>
    <n v="172.08"/>
    <n v="25.812000000000001"/>
    <n v="146.268"/>
    <n v="7.3134000000000006"/>
    <n v="153.5814"/>
    <n v="4"/>
  </r>
  <r>
    <s v="ORD103815"/>
    <x v="538"/>
    <x v="2318"/>
    <s v="Bengaluru"/>
    <x v="8"/>
    <n v="560066"/>
    <s v="MED009"/>
    <x v="21"/>
    <x v="6"/>
    <s v="Glenmark"/>
    <s v="Yes"/>
    <n v="4"/>
    <n v="100.7"/>
    <n v="5"/>
    <n v="12"/>
    <x v="4"/>
    <x v="1"/>
    <n v="1"/>
    <x v="3814"/>
    <n v="1"/>
    <n v="402.8"/>
    <n v="20.14"/>
    <n v="382.66"/>
    <n v="45.919200000000004"/>
    <n v="428.57920000000001"/>
    <n v="4"/>
  </r>
  <r>
    <s v="ORD103816"/>
    <x v="377"/>
    <x v="450"/>
    <s v="Surat"/>
    <x v="6"/>
    <n v="395010"/>
    <s v="MED007"/>
    <x v="15"/>
    <x v="10"/>
    <s v="Sanofi"/>
    <s v="Yes"/>
    <n v="2"/>
    <n v="77.510000000000005"/>
    <n v="10"/>
    <n v="5"/>
    <x v="4"/>
    <x v="2"/>
    <n v="1"/>
    <x v="3815"/>
    <n v="1"/>
    <n v="155.02000000000001"/>
    <n v="15.502000000000001"/>
    <n v="139.518"/>
    <n v="6.9759000000000002"/>
    <n v="146.4939"/>
    <n v="2"/>
  </r>
  <r>
    <s v="ORD103817"/>
    <x v="439"/>
    <x v="2319"/>
    <s v="Noida"/>
    <x v="9"/>
    <n v="201304"/>
    <s v="MED001"/>
    <x v="2"/>
    <x v="2"/>
    <s v="Cipla"/>
    <s v="No"/>
    <n v="2"/>
    <n v="33.33"/>
    <n v="0"/>
    <n v="5"/>
    <x v="0"/>
    <x v="1"/>
    <n v="1"/>
    <x v="3816"/>
    <n v="1"/>
    <n v="66.66"/>
    <n v="0"/>
    <n v="66.66"/>
    <n v="3.3329999999999997"/>
    <n v="69.992999999999995"/>
    <n v="2"/>
  </r>
  <r>
    <s v="ORD103818"/>
    <x v="108"/>
    <x v="1655"/>
    <s v="Surat"/>
    <x v="6"/>
    <n v="395007"/>
    <s v="MED009"/>
    <x v="21"/>
    <x v="6"/>
    <s v="Glenmark"/>
    <s v="Yes"/>
    <n v="3"/>
    <n v="93.49"/>
    <n v="5"/>
    <n v="12"/>
    <x v="5"/>
    <x v="1"/>
    <n v="1"/>
    <x v="3817"/>
    <n v="1"/>
    <n v="280.46999999999997"/>
    <n v="14.023499999999999"/>
    <n v="266.44649999999996"/>
    <n v="31.973579999999991"/>
    <n v="298.42007999999993"/>
    <n v="5"/>
  </r>
  <r>
    <s v="ORD103819"/>
    <x v="686"/>
    <x v="2320"/>
    <s v="Lucknow"/>
    <x v="9"/>
    <n v="226024"/>
    <s v="MED013"/>
    <x v="16"/>
    <x v="3"/>
    <s v="Himalaya"/>
    <s v="No"/>
    <n v="1"/>
    <n v="167.29"/>
    <n v="0"/>
    <n v="18"/>
    <x v="1"/>
    <x v="1"/>
    <n v="1"/>
    <x v="3818"/>
    <n v="1"/>
    <n v="167.29"/>
    <n v="0"/>
    <n v="167.29"/>
    <n v="30.112199999999998"/>
    <n v="197.40219999999999"/>
    <n v="2"/>
  </r>
  <r>
    <s v="ORD103820"/>
    <x v="691"/>
    <x v="1484"/>
    <s v="Bengaluru"/>
    <x v="8"/>
    <n v="560066"/>
    <s v="MED005"/>
    <x v="11"/>
    <x v="5"/>
    <s v="Cipla"/>
    <s v="Yes"/>
    <n v="1"/>
    <n v="97.42"/>
    <n v="0"/>
    <n v="5"/>
    <x v="4"/>
    <x v="1"/>
    <n v="1"/>
    <x v="3819"/>
    <n v="1"/>
    <n v="97.42"/>
    <n v="0"/>
    <n v="97.42"/>
    <n v="4.8710000000000004"/>
    <n v="102.291"/>
    <n v="3"/>
  </r>
  <r>
    <s v="ORD103821"/>
    <x v="629"/>
    <x v="2321"/>
    <s v="Hyderabad"/>
    <x v="1"/>
    <n v="500084"/>
    <s v="MED020"/>
    <x v="4"/>
    <x v="4"/>
    <s v="Dr. Reddy's"/>
    <s v="Yes"/>
    <n v="3"/>
    <n v="58.85"/>
    <n v="20"/>
    <n v="5"/>
    <x v="5"/>
    <x v="1"/>
    <n v="1"/>
    <x v="3820"/>
    <n v="1"/>
    <n v="176.55"/>
    <n v="35.31"/>
    <n v="141.24"/>
    <n v="7.0620000000000003"/>
    <n v="148.30200000000002"/>
    <n v="2"/>
  </r>
  <r>
    <s v="ORD103822"/>
    <x v="175"/>
    <x v="1989"/>
    <s v="Delhi"/>
    <x v="0"/>
    <n v="110044"/>
    <s v="MED003"/>
    <x v="6"/>
    <x v="4"/>
    <s v="Dr. Reddy's"/>
    <s v="No"/>
    <n v="3"/>
    <n v="28.4"/>
    <n v="10"/>
    <n v="5"/>
    <x v="2"/>
    <x v="1"/>
    <n v="1"/>
    <x v="3821"/>
    <n v="1"/>
    <n v="85.199999999999989"/>
    <n v="8.52"/>
    <n v="76.679999999999993"/>
    <n v="3.8339999999999996"/>
    <n v="80.513999999999996"/>
    <n v="2"/>
  </r>
  <r>
    <s v="ORD103823"/>
    <x v="126"/>
    <x v="2281"/>
    <s v="Noida"/>
    <x v="9"/>
    <n v="201304"/>
    <s v="MED013"/>
    <x v="16"/>
    <x v="3"/>
    <s v="Himalaya"/>
    <s v="No"/>
    <n v="2"/>
    <n v="165.48"/>
    <n v="5"/>
    <n v="5"/>
    <x v="3"/>
    <x v="1"/>
    <n v="1"/>
    <x v="3822"/>
    <n v="1"/>
    <n v="330.96"/>
    <n v="16.547999999999998"/>
    <n v="314.41199999999998"/>
    <n v="15.720599999999999"/>
    <n v="330.13259999999997"/>
    <n v="2"/>
  </r>
  <r>
    <s v="ORD103824"/>
    <x v="152"/>
    <x v="1887"/>
    <s v="Noida"/>
    <x v="9"/>
    <n v="201301"/>
    <s v="MED008"/>
    <x v="7"/>
    <x v="6"/>
    <s v="Zydus"/>
    <s v="Yes"/>
    <n v="2"/>
    <n v="55.07"/>
    <n v="0"/>
    <n v="5"/>
    <x v="5"/>
    <x v="0"/>
    <n v="1"/>
    <x v="3823"/>
    <n v="1"/>
    <n v="110.14"/>
    <n v="0"/>
    <n v="110.14"/>
    <n v="5.5070000000000006"/>
    <n v="115.64700000000001"/>
    <n v="2"/>
  </r>
  <r>
    <s v="ORD103825"/>
    <x v="32"/>
    <x v="2050"/>
    <s v="Indore"/>
    <x v="2"/>
    <n v="452016"/>
    <s v="MED019"/>
    <x v="26"/>
    <x v="8"/>
    <s v="Cipla"/>
    <s v="No"/>
    <n v="2"/>
    <n v="167.98"/>
    <n v="5"/>
    <n v="12"/>
    <x v="1"/>
    <x v="3"/>
    <n v="1"/>
    <x v="3824"/>
    <n v="1"/>
    <n v="335.96"/>
    <n v="16.797999999999998"/>
    <n v="319.16199999999998"/>
    <n v="38.299439999999997"/>
    <n v="357.46143999999998"/>
    <n v="0"/>
  </r>
  <r>
    <s v="ORD103826"/>
    <x v="346"/>
    <x v="2322"/>
    <s v="Delhi"/>
    <x v="0"/>
    <n v="110001"/>
    <s v="MED023"/>
    <x v="8"/>
    <x v="7"/>
    <s v="Lacto Calamine"/>
    <s v="No"/>
    <n v="4"/>
    <n v="269.54000000000002"/>
    <n v="15"/>
    <n v="5"/>
    <x v="5"/>
    <x v="1"/>
    <n v="1"/>
    <x v="3825"/>
    <n v="1"/>
    <n v="1078.1600000000001"/>
    <n v="161.72400000000002"/>
    <n v="916.43600000000004"/>
    <n v="45.821800000000003"/>
    <n v="962.25780000000009"/>
    <n v="1"/>
  </r>
  <r>
    <s v="ORD103827"/>
    <x v="366"/>
    <x v="1876"/>
    <s v="Ahmedabad"/>
    <x v="6"/>
    <n v="380061"/>
    <s v="MED028"/>
    <x v="3"/>
    <x v="3"/>
    <s v="Abbott"/>
    <s v="No"/>
    <n v="2"/>
    <n v="108.51"/>
    <n v="10"/>
    <n v="18"/>
    <x v="1"/>
    <x v="3"/>
    <n v="1"/>
    <x v="3826"/>
    <n v="1"/>
    <n v="217.02"/>
    <n v="21.702000000000002"/>
    <n v="195.31800000000001"/>
    <n v="35.157240000000002"/>
    <n v="230.47524000000001"/>
    <n v="2"/>
  </r>
  <r>
    <s v="ORD103828"/>
    <x v="484"/>
    <x v="2260"/>
    <s v="Pune"/>
    <x v="3"/>
    <n v="411014"/>
    <s v="MED021"/>
    <x v="9"/>
    <x v="7"/>
    <s v="Cipla"/>
    <s v="No"/>
    <n v="1"/>
    <n v="91.34"/>
    <n v="10"/>
    <n v="5"/>
    <x v="2"/>
    <x v="2"/>
    <n v="1"/>
    <x v="3827"/>
    <n v="1"/>
    <n v="91.34"/>
    <n v="9.1340000000000003"/>
    <n v="82.206000000000003"/>
    <n v="4.1103000000000005"/>
    <n v="86.316299999999998"/>
    <n v="0"/>
  </r>
  <r>
    <s v="ORD103829"/>
    <x v="197"/>
    <x v="1583"/>
    <s v="Bengaluru"/>
    <x v="8"/>
    <n v="560066"/>
    <s v="MED005"/>
    <x v="11"/>
    <x v="5"/>
    <s v="Cipla"/>
    <s v="Yes"/>
    <n v="1"/>
    <n v="92.84"/>
    <n v="10"/>
    <n v="12"/>
    <x v="2"/>
    <x v="3"/>
    <n v="1"/>
    <x v="3828"/>
    <n v="1"/>
    <n v="92.84"/>
    <n v="9.2840000000000007"/>
    <n v="83.555999999999997"/>
    <n v="10.026720000000001"/>
    <n v="93.582719999999995"/>
    <n v="1"/>
  </r>
  <r>
    <s v="ORD103830"/>
    <x v="617"/>
    <x v="2103"/>
    <s v="Chandigarh"/>
    <x v="4"/>
    <n v="160036"/>
    <s v="MED011"/>
    <x v="23"/>
    <x v="1"/>
    <s v="Cipla"/>
    <s v="No"/>
    <n v="1"/>
    <n v="28.72"/>
    <n v="10"/>
    <n v="12"/>
    <x v="4"/>
    <x v="1"/>
    <n v="1"/>
    <x v="3829"/>
    <n v="1"/>
    <n v="28.72"/>
    <n v="2.8719999999999999"/>
    <n v="25.847999999999999"/>
    <n v="3.1017600000000001"/>
    <n v="28.949759999999998"/>
    <n v="2"/>
  </r>
  <r>
    <s v="ORD103830"/>
    <x v="130"/>
    <x v="1956"/>
    <s v="Chennai"/>
    <x v="7"/>
    <n v="600018"/>
    <s v="MED014"/>
    <x v="19"/>
    <x v="3"/>
    <s v="Abbott"/>
    <s v="No"/>
    <n v="6"/>
    <n v="136.5"/>
    <n v="5"/>
    <n v="12"/>
    <x v="5"/>
    <x v="0"/>
    <n v="1"/>
    <x v="3830"/>
    <n v="1"/>
    <n v="819"/>
    <n v="40.950000000000003"/>
    <n v="778.05"/>
    <n v="93.365999999999985"/>
    <n v="871.41599999999994"/>
    <n v="2"/>
  </r>
  <r>
    <s v="ORD103832"/>
    <x v="230"/>
    <x v="555"/>
    <s v="Jaipur"/>
    <x v="5"/>
    <n v="302019"/>
    <s v="MED027"/>
    <x v="12"/>
    <x v="9"/>
    <s v="Mankind"/>
    <s v="No"/>
    <n v="2"/>
    <n v="91.24"/>
    <n v="10"/>
    <n v="5"/>
    <x v="1"/>
    <x v="2"/>
    <n v="1"/>
    <x v="3831"/>
    <n v="1"/>
    <n v="182.48"/>
    <n v="18.248000000000001"/>
    <n v="164.232"/>
    <n v="8.2115999999999989"/>
    <n v="172.4436"/>
    <n v="2"/>
  </r>
  <r>
    <s v="ORD103833"/>
    <x v="361"/>
    <x v="2323"/>
    <s v="Surat"/>
    <x v="6"/>
    <n v="395007"/>
    <s v="MED019"/>
    <x v="26"/>
    <x v="8"/>
    <s v="Cipla"/>
    <s v="No"/>
    <n v="3"/>
    <n v="141.99"/>
    <n v="10"/>
    <n v="12"/>
    <x v="1"/>
    <x v="3"/>
    <n v="1"/>
    <x v="3832"/>
    <n v="1"/>
    <n v="425.97"/>
    <n v="42.597000000000008"/>
    <n v="383.37300000000005"/>
    <n v="46.004760000000005"/>
    <n v="429.37776000000008"/>
    <n v="1"/>
  </r>
  <r>
    <s v="ORD103833"/>
    <x v="625"/>
    <x v="333"/>
    <s v="Noida"/>
    <x v="9"/>
    <n v="201303"/>
    <s v="MED024"/>
    <x v="0"/>
    <x v="0"/>
    <s v="Abbott"/>
    <s v="No"/>
    <n v="3"/>
    <n v="143.68"/>
    <n v="0"/>
    <n v="5"/>
    <x v="2"/>
    <x v="1"/>
    <n v="1"/>
    <x v="3833"/>
    <n v="1"/>
    <n v="431.04"/>
    <n v="0"/>
    <n v="431.04"/>
    <n v="21.552000000000003"/>
    <n v="452.59200000000004"/>
    <n v="2"/>
  </r>
  <r>
    <s v="ORD103835"/>
    <x v="429"/>
    <x v="2162"/>
    <s v="Kolkata"/>
    <x v="10"/>
    <n v="700102"/>
    <s v="MED003"/>
    <x v="6"/>
    <x v="4"/>
    <s v="Dr. Reddy's"/>
    <s v="No"/>
    <n v="3"/>
    <n v="30.03"/>
    <n v="10"/>
    <n v="12"/>
    <x v="4"/>
    <x v="0"/>
    <n v="1"/>
    <x v="3834"/>
    <n v="1"/>
    <n v="90.09"/>
    <n v="9.0090000000000003"/>
    <n v="81.081000000000003"/>
    <n v="9.7297200000000004"/>
    <n v="90.810720000000003"/>
    <n v="0"/>
  </r>
  <r>
    <s v="ORD103836"/>
    <x v="692"/>
    <x v="2324"/>
    <s v="Ahmedabad"/>
    <x v="6"/>
    <n v="380061"/>
    <s v="MED017"/>
    <x v="1"/>
    <x v="1"/>
    <s v="Abbott"/>
    <s v="No"/>
    <n v="2"/>
    <n v="121.29"/>
    <n v="20"/>
    <n v="12"/>
    <x v="1"/>
    <x v="1"/>
    <n v="1"/>
    <x v="3835"/>
    <n v="1"/>
    <n v="242.58"/>
    <n v="48.516000000000005"/>
    <n v="194.06400000000002"/>
    <n v="23.287680000000002"/>
    <n v="217.35168000000002"/>
    <n v="1"/>
  </r>
  <r>
    <s v="ORD103837"/>
    <x v="393"/>
    <x v="74"/>
    <s v="Indore"/>
    <x v="2"/>
    <n v="452020"/>
    <s v="MED019"/>
    <x v="26"/>
    <x v="8"/>
    <s v="Cipla"/>
    <s v="No"/>
    <n v="1"/>
    <n v="161.11000000000001"/>
    <n v="10"/>
    <n v="5"/>
    <x v="2"/>
    <x v="1"/>
    <n v="1"/>
    <x v="3836"/>
    <n v="1"/>
    <n v="161.11000000000001"/>
    <n v="16.111000000000001"/>
    <n v="144.99900000000002"/>
    <n v="7.249950000000001"/>
    <n v="152.24895000000004"/>
    <n v="4"/>
  </r>
  <r>
    <s v="ORD103837"/>
    <x v="571"/>
    <x v="1737"/>
    <s v="Noida"/>
    <x v="9"/>
    <n v="201301"/>
    <s v="MED015"/>
    <x v="24"/>
    <x v="11"/>
    <s v="Abbott"/>
    <s v="No"/>
    <n v="1"/>
    <n v="54.59"/>
    <n v="5"/>
    <n v="18"/>
    <x v="0"/>
    <x v="1"/>
    <n v="1"/>
    <x v="3837"/>
    <n v="1"/>
    <n v="54.59"/>
    <n v="2.7295000000000003"/>
    <n v="51.860500000000002"/>
    <n v="9.3348899999999997"/>
    <n v="61.195390000000003"/>
    <n v="4"/>
  </r>
  <r>
    <s v="ORD103839"/>
    <x v="62"/>
    <x v="1131"/>
    <s v="Lucknow"/>
    <x v="9"/>
    <n v="226021"/>
    <s v="MED014"/>
    <x v="19"/>
    <x v="3"/>
    <s v="Abbott"/>
    <s v="No"/>
    <n v="1"/>
    <n v="154.01"/>
    <n v="5"/>
    <n v="12"/>
    <x v="4"/>
    <x v="1"/>
    <n v="1"/>
    <x v="3838"/>
    <n v="1"/>
    <n v="154.01"/>
    <n v="7.7004999999999999"/>
    <n v="146.30949999999999"/>
    <n v="17.55714"/>
    <n v="163.86663999999999"/>
    <n v="6"/>
  </r>
  <r>
    <s v="ORD103840"/>
    <x v="271"/>
    <x v="2325"/>
    <s v="Surat"/>
    <x v="6"/>
    <n v="395003"/>
    <s v="MED016"/>
    <x v="17"/>
    <x v="11"/>
    <s v="Emcure"/>
    <s v="No"/>
    <n v="2"/>
    <n v="108.56"/>
    <n v="10"/>
    <n v="12"/>
    <x v="2"/>
    <x v="1"/>
    <n v="1"/>
    <x v="3839"/>
    <n v="1"/>
    <n v="217.12"/>
    <n v="21.712"/>
    <n v="195.40800000000002"/>
    <n v="23.448960000000003"/>
    <n v="218.85696000000002"/>
    <n v="1"/>
  </r>
  <r>
    <s v="ORD103840"/>
    <x v="211"/>
    <x v="775"/>
    <s v="Delhi"/>
    <x v="0"/>
    <n v="110044"/>
    <s v="MED026"/>
    <x v="20"/>
    <x v="9"/>
    <s v="Cipla"/>
    <s v="No"/>
    <n v="1"/>
    <n v="205.28"/>
    <n v="0"/>
    <n v="12"/>
    <x v="5"/>
    <x v="1"/>
    <n v="1"/>
    <x v="3840"/>
    <n v="1"/>
    <n v="205.28"/>
    <n v="0"/>
    <n v="205.28"/>
    <n v="24.633600000000001"/>
    <n v="229.9136"/>
    <n v="2"/>
  </r>
  <r>
    <s v="ORD103842"/>
    <x v="245"/>
    <x v="1108"/>
    <s v="Pune"/>
    <x v="3"/>
    <n v="411001"/>
    <s v="MED016"/>
    <x v="17"/>
    <x v="11"/>
    <s v="Emcure"/>
    <s v="No"/>
    <n v="1"/>
    <n v="102.04"/>
    <n v="5"/>
    <n v="12"/>
    <x v="5"/>
    <x v="0"/>
    <n v="1"/>
    <x v="3841"/>
    <n v="1"/>
    <n v="102.04"/>
    <n v="5.1020000000000003"/>
    <n v="96.938000000000002"/>
    <n v="11.632560000000002"/>
    <n v="108.57056"/>
    <n v="3"/>
  </r>
  <r>
    <s v="ORD103843"/>
    <x v="409"/>
    <x v="84"/>
    <s v="Gurugram"/>
    <x v="11"/>
    <n v="122009"/>
    <s v="MED022"/>
    <x v="25"/>
    <x v="7"/>
    <s v="Himalaya"/>
    <s v="No"/>
    <n v="6"/>
    <n v="154.66"/>
    <n v="5"/>
    <n v="5"/>
    <x v="3"/>
    <x v="2"/>
    <n v="1"/>
    <x v="3842"/>
    <n v="1"/>
    <n v="927.96"/>
    <n v="46.398000000000003"/>
    <n v="881.56200000000001"/>
    <n v="44.078100000000006"/>
    <n v="925.64010000000007"/>
    <n v="0"/>
  </r>
  <r>
    <s v="ORD103844"/>
    <x v="564"/>
    <x v="1474"/>
    <s v="Chennai"/>
    <x v="7"/>
    <n v="600040"/>
    <s v="MED006"/>
    <x v="18"/>
    <x v="10"/>
    <s v="USV"/>
    <s v="Yes"/>
    <n v="2"/>
    <n v="45.48"/>
    <n v="10"/>
    <n v="18"/>
    <x v="3"/>
    <x v="0"/>
    <n v="1"/>
    <x v="3843"/>
    <n v="1"/>
    <n v="90.96"/>
    <n v="9.0959999999999983"/>
    <n v="81.86399999999999"/>
    <n v="14.735519999999999"/>
    <n v="96.599519999999984"/>
    <n v="2"/>
  </r>
  <r>
    <s v="ORD103845"/>
    <x v="29"/>
    <x v="2164"/>
    <s v="Bengaluru"/>
    <x v="8"/>
    <n v="560001"/>
    <s v="MED020"/>
    <x v="4"/>
    <x v="4"/>
    <s v="Dr. Reddy's"/>
    <s v="Yes"/>
    <n v="1"/>
    <n v="56.07"/>
    <n v="15"/>
    <n v="5"/>
    <x v="1"/>
    <x v="1"/>
    <n v="1"/>
    <x v="3844"/>
    <n v="1"/>
    <n v="56.07"/>
    <n v="8.410499999999999"/>
    <n v="47.659500000000001"/>
    <n v="2.3829750000000001"/>
    <n v="50.042475000000003"/>
    <n v="2"/>
  </r>
  <r>
    <s v="ORD103846"/>
    <x v="650"/>
    <x v="1692"/>
    <s v="Pune"/>
    <x v="3"/>
    <n v="411014"/>
    <s v="MED003"/>
    <x v="6"/>
    <x v="4"/>
    <s v="Dr. Reddy's"/>
    <s v="No"/>
    <n v="1"/>
    <n v="26.28"/>
    <n v="15"/>
    <n v="5"/>
    <x v="4"/>
    <x v="1"/>
    <n v="1"/>
    <x v="3845"/>
    <n v="1"/>
    <n v="26.28"/>
    <n v="3.9420000000000006"/>
    <n v="22.338000000000001"/>
    <n v="1.1169"/>
    <n v="23.454900000000002"/>
    <n v="3"/>
  </r>
  <r>
    <s v="ORD103847"/>
    <x v="678"/>
    <x v="1886"/>
    <s v="Chandigarh"/>
    <x v="4"/>
    <n v="160017"/>
    <s v="MED015"/>
    <x v="24"/>
    <x v="11"/>
    <s v="Abbott"/>
    <s v="No"/>
    <n v="2"/>
    <n v="48.69"/>
    <n v="0"/>
    <n v="18"/>
    <x v="1"/>
    <x v="2"/>
    <n v="1"/>
    <x v="3846"/>
    <n v="1"/>
    <n v="97.38"/>
    <n v="0"/>
    <n v="97.38"/>
    <n v="17.528399999999998"/>
    <n v="114.9084"/>
    <n v="4"/>
  </r>
  <r>
    <s v="ORD103848"/>
    <x v="322"/>
    <x v="2326"/>
    <s v="Delhi"/>
    <x v="0"/>
    <n v="110044"/>
    <s v="MED007"/>
    <x v="15"/>
    <x v="10"/>
    <s v="Sanofi"/>
    <s v="Yes"/>
    <n v="2"/>
    <n v="66.180000000000007"/>
    <n v="10"/>
    <n v="12"/>
    <x v="5"/>
    <x v="1"/>
    <n v="1"/>
    <x v="3847"/>
    <n v="1"/>
    <n v="132.36000000000001"/>
    <n v="13.236000000000001"/>
    <n v="119.12400000000001"/>
    <n v="14.294880000000001"/>
    <n v="133.41888"/>
    <n v="1"/>
  </r>
  <r>
    <s v="ORD103849"/>
    <x v="624"/>
    <x v="185"/>
    <s v="Mumbai"/>
    <x v="3"/>
    <n v="400076"/>
    <s v="MED021"/>
    <x v="9"/>
    <x v="7"/>
    <s v="Cipla"/>
    <s v="No"/>
    <n v="4"/>
    <n v="86.06"/>
    <n v="15"/>
    <n v="5"/>
    <x v="0"/>
    <x v="1"/>
    <n v="1"/>
    <x v="3848"/>
    <n v="1"/>
    <n v="344.24"/>
    <n v="51.636000000000003"/>
    <n v="292.60399999999998"/>
    <n v="14.6302"/>
    <n v="307.23419999999999"/>
    <n v="2"/>
  </r>
  <r>
    <s v="ORD103850"/>
    <x v="707"/>
    <x v="1333"/>
    <s v="Kolkata"/>
    <x v="10"/>
    <n v="700029"/>
    <s v="MED029"/>
    <x v="10"/>
    <x v="8"/>
    <s v="Sun Pharma"/>
    <s v="Yes"/>
    <n v="2"/>
    <n v="97.15"/>
    <n v="10"/>
    <n v="18"/>
    <x v="1"/>
    <x v="1"/>
    <n v="1"/>
    <x v="3849"/>
    <n v="1"/>
    <n v="194.3"/>
    <n v="19.43"/>
    <n v="174.87"/>
    <n v="31.476599999999998"/>
    <n v="206.3466"/>
    <n v="4"/>
  </r>
  <r>
    <s v="ORD103851"/>
    <x v="120"/>
    <x v="1517"/>
    <s v="Mumbai"/>
    <x v="3"/>
    <n v="400076"/>
    <s v="MED025"/>
    <x v="27"/>
    <x v="0"/>
    <s v="Blue Cross"/>
    <s v="Yes"/>
    <n v="4"/>
    <n v="62.29"/>
    <n v="0"/>
    <n v="12"/>
    <x v="5"/>
    <x v="1"/>
    <n v="1"/>
    <x v="3850"/>
    <n v="1"/>
    <n v="249.16"/>
    <n v="0"/>
    <n v="249.16"/>
    <n v="29.8992"/>
    <n v="279.05919999999998"/>
    <n v="2"/>
  </r>
  <r>
    <s v="ORD103852"/>
    <x v="665"/>
    <x v="2327"/>
    <s v="Bengaluru"/>
    <x v="8"/>
    <n v="560038"/>
    <s v="MED012"/>
    <x v="29"/>
    <x v="3"/>
    <s v="Mankind"/>
    <s v="No"/>
    <n v="3"/>
    <n v="118.13"/>
    <n v="20"/>
    <n v="12"/>
    <x v="3"/>
    <x v="1"/>
    <n v="1"/>
    <x v="3851"/>
    <n v="1"/>
    <n v="354.39"/>
    <n v="70.877999999999986"/>
    <n v="283.512"/>
    <n v="34.021440000000005"/>
    <n v="317.53343999999998"/>
    <n v="1"/>
  </r>
  <r>
    <s v="ORD103853"/>
    <x v="416"/>
    <x v="2328"/>
    <s v="Ahmedabad"/>
    <x v="6"/>
    <n v="380001"/>
    <s v="MED024"/>
    <x v="0"/>
    <x v="0"/>
    <s v="Abbott"/>
    <s v="No"/>
    <n v="3"/>
    <n v="132.63999999999999"/>
    <n v="0"/>
    <n v="18"/>
    <x v="1"/>
    <x v="1"/>
    <n v="1"/>
    <x v="3852"/>
    <n v="1"/>
    <n v="397.91999999999996"/>
    <n v="0"/>
    <n v="397.91999999999996"/>
    <n v="71.625599999999991"/>
    <n v="469.54559999999992"/>
    <n v="2"/>
  </r>
  <r>
    <s v="ORD103854"/>
    <x v="438"/>
    <x v="156"/>
    <s v="Bengaluru"/>
    <x v="8"/>
    <n v="560066"/>
    <s v="MED017"/>
    <x v="1"/>
    <x v="1"/>
    <s v="Abbott"/>
    <s v="No"/>
    <n v="2"/>
    <n v="142.58000000000001"/>
    <n v="5"/>
    <n v="12"/>
    <x v="4"/>
    <x v="0"/>
    <n v="1"/>
    <x v="3853"/>
    <n v="1"/>
    <n v="285.16000000000003"/>
    <n v="14.258000000000003"/>
    <n v="270.90200000000004"/>
    <n v="32.508240000000008"/>
    <n v="303.41024000000004"/>
    <n v="3"/>
  </r>
  <r>
    <s v="ORD103855"/>
    <x v="635"/>
    <x v="1474"/>
    <s v="Chandigarh"/>
    <x v="4"/>
    <n v="160017"/>
    <s v="MED013"/>
    <x v="16"/>
    <x v="3"/>
    <s v="Himalaya"/>
    <s v="No"/>
    <n v="1"/>
    <n v="167.13"/>
    <n v="10"/>
    <n v="12"/>
    <x v="3"/>
    <x v="0"/>
    <n v="1"/>
    <x v="3854"/>
    <n v="1"/>
    <n v="167.13"/>
    <n v="16.713000000000001"/>
    <n v="150.417"/>
    <n v="18.050039999999999"/>
    <n v="168.46704"/>
    <n v="2"/>
  </r>
  <r>
    <s v="ORD103856"/>
    <x v="22"/>
    <x v="1793"/>
    <s v="Gurugram"/>
    <x v="11"/>
    <n v="122016"/>
    <s v="MED019"/>
    <x v="26"/>
    <x v="8"/>
    <s v="Cipla"/>
    <s v="No"/>
    <n v="1"/>
    <n v="166.86"/>
    <n v="15"/>
    <n v="5"/>
    <x v="3"/>
    <x v="1"/>
    <n v="1"/>
    <x v="3855"/>
    <n v="1"/>
    <n v="166.86"/>
    <n v="25.029"/>
    <n v="141.83100000000002"/>
    <n v="7.0915500000000007"/>
    <n v="148.92255000000003"/>
    <n v="4"/>
  </r>
  <r>
    <s v="ORD103857"/>
    <x v="155"/>
    <x v="1921"/>
    <s v="Delhi"/>
    <x v="0"/>
    <n v="110044"/>
    <s v="MED019"/>
    <x v="26"/>
    <x v="8"/>
    <s v="Cipla"/>
    <s v="No"/>
    <n v="1"/>
    <n v="157.5"/>
    <n v="10"/>
    <n v="12"/>
    <x v="2"/>
    <x v="1"/>
    <n v="1"/>
    <x v="3856"/>
    <n v="1"/>
    <n v="157.5"/>
    <n v="15.75"/>
    <n v="141.75"/>
    <n v="17.010000000000002"/>
    <n v="158.76"/>
    <n v="2"/>
  </r>
  <r>
    <s v="ORD103857"/>
    <x v="337"/>
    <x v="230"/>
    <s v="Kolkata"/>
    <x v="10"/>
    <n v="700001"/>
    <s v="MED005"/>
    <x v="11"/>
    <x v="5"/>
    <s v="Cipla"/>
    <s v="Yes"/>
    <n v="2"/>
    <n v="86.63"/>
    <n v="20"/>
    <n v="5"/>
    <x v="1"/>
    <x v="1"/>
    <n v="1"/>
    <x v="3857"/>
    <n v="1"/>
    <n v="173.26"/>
    <n v="34.652000000000001"/>
    <n v="138.608"/>
    <n v="6.9303999999999997"/>
    <n v="145.5384"/>
    <n v="2"/>
  </r>
  <r>
    <s v="ORD103857"/>
    <x v="477"/>
    <x v="2329"/>
    <s v="Indore"/>
    <x v="2"/>
    <n v="452016"/>
    <s v="MED024"/>
    <x v="0"/>
    <x v="0"/>
    <s v="Abbott"/>
    <s v="No"/>
    <n v="5"/>
    <n v="148.32"/>
    <n v="10"/>
    <n v="5"/>
    <x v="5"/>
    <x v="1"/>
    <n v="1"/>
    <x v="3858"/>
    <n v="1"/>
    <n v="741.59999999999991"/>
    <n v="74.16"/>
    <n v="667.43999999999994"/>
    <n v="33.372"/>
    <n v="700.8119999999999"/>
    <n v="2"/>
  </r>
  <r>
    <s v="ORD103857"/>
    <x v="161"/>
    <x v="561"/>
    <s v="Gurugram"/>
    <x v="11"/>
    <n v="122016"/>
    <s v="MED028"/>
    <x v="3"/>
    <x v="3"/>
    <s v="Abbott"/>
    <s v="No"/>
    <n v="4"/>
    <n v="102.6"/>
    <n v="15"/>
    <n v="18"/>
    <x v="3"/>
    <x v="1"/>
    <n v="1"/>
    <x v="3859"/>
    <n v="1"/>
    <n v="410.4"/>
    <n v="61.56"/>
    <n v="348.84"/>
    <n v="62.791199999999996"/>
    <n v="411.63119999999998"/>
    <n v="3"/>
  </r>
  <r>
    <s v="ORD103861"/>
    <x v="667"/>
    <x v="2192"/>
    <s v="Ahmedabad"/>
    <x v="6"/>
    <n v="380061"/>
    <s v="MED030"/>
    <x v="28"/>
    <x v="8"/>
    <s v="Cipla"/>
    <s v="Yes"/>
    <n v="2"/>
    <n v="263.36"/>
    <n v="10"/>
    <n v="5"/>
    <x v="3"/>
    <x v="0"/>
    <n v="1"/>
    <x v="3860"/>
    <n v="1"/>
    <n v="526.72"/>
    <n v="52.672000000000004"/>
    <n v="474.048"/>
    <n v="23.702399999999997"/>
    <n v="497.75040000000001"/>
    <n v="3"/>
  </r>
  <r>
    <s v="ORD103862"/>
    <x v="190"/>
    <x v="951"/>
    <s v="Delhi"/>
    <x v="0"/>
    <n v="110044"/>
    <s v="MED011"/>
    <x v="23"/>
    <x v="1"/>
    <s v="Cipla"/>
    <s v="No"/>
    <n v="1"/>
    <n v="25.49"/>
    <n v="5"/>
    <n v="5"/>
    <x v="0"/>
    <x v="1"/>
    <n v="1"/>
    <x v="3861"/>
    <n v="1"/>
    <n v="25.49"/>
    <n v="1.2745"/>
    <n v="24.215499999999999"/>
    <n v="1.2107749999999999"/>
    <n v="25.426274999999997"/>
    <n v="3"/>
  </r>
  <r>
    <s v="ORD103863"/>
    <x v="623"/>
    <x v="484"/>
    <s v="Lucknow"/>
    <x v="9"/>
    <n v="226010"/>
    <s v="MED025"/>
    <x v="27"/>
    <x v="0"/>
    <s v="Blue Cross"/>
    <s v="Yes"/>
    <n v="2"/>
    <n v="58.89"/>
    <n v="5"/>
    <n v="12"/>
    <x v="1"/>
    <x v="1"/>
    <n v="1"/>
    <x v="3862"/>
    <n v="1"/>
    <n v="117.78"/>
    <n v="5.8889999999999993"/>
    <n v="111.89100000000001"/>
    <n v="13.426920000000001"/>
    <n v="125.31792"/>
    <n v="4"/>
  </r>
  <r>
    <s v="ORD103863"/>
    <x v="666"/>
    <x v="275"/>
    <s v="Hyderabad"/>
    <x v="1"/>
    <n v="500084"/>
    <s v="MED007"/>
    <x v="15"/>
    <x v="10"/>
    <s v="Sanofi"/>
    <s v="Yes"/>
    <n v="3"/>
    <n v="82.71"/>
    <n v="0"/>
    <n v="5"/>
    <x v="5"/>
    <x v="1"/>
    <n v="1"/>
    <x v="3863"/>
    <n v="1"/>
    <n v="248.13"/>
    <n v="0"/>
    <n v="248.13"/>
    <n v="12.406500000000001"/>
    <n v="260.53649999999999"/>
    <n v="4"/>
  </r>
  <r>
    <s v="ORD103865"/>
    <x v="560"/>
    <x v="623"/>
    <s v="Delhi"/>
    <x v="0"/>
    <n v="110029"/>
    <s v="MED006"/>
    <x v="18"/>
    <x v="10"/>
    <s v="USV"/>
    <s v="Yes"/>
    <n v="1"/>
    <n v="44.88"/>
    <n v="5"/>
    <n v="12"/>
    <x v="0"/>
    <x v="2"/>
    <n v="1"/>
    <x v="3864"/>
    <n v="1"/>
    <n v="44.88"/>
    <n v="2.2440000000000002"/>
    <n v="42.636000000000003"/>
    <n v="5.1163200000000009"/>
    <n v="47.752320000000005"/>
    <n v="2"/>
  </r>
  <r>
    <s v="ORD103866"/>
    <x v="567"/>
    <x v="558"/>
    <s v="Bengaluru"/>
    <x v="8"/>
    <n v="560038"/>
    <s v="MED024"/>
    <x v="0"/>
    <x v="0"/>
    <s v="Abbott"/>
    <s v="No"/>
    <n v="2"/>
    <n v="121.26"/>
    <n v="5"/>
    <n v="18"/>
    <x v="0"/>
    <x v="2"/>
    <n v="1"/>
    <x v="3865"/>
    <n v="1"/>
    <n v="242.52"/>
    <n v="12.126000000000001"/>
    <n v="230.39400000000001"/>
    <n v="41.470920000000007"/>
    <n v="271.86491999999998"/>
    <n v="1"/>
  </r>
  <r>
    <s v="ORD103867"/>
    <x v="104"/>
    <x v="2330"/>
    <s v="Kolkata"/>
    <x v="10"/>
    <n v="700019"/>
    <s v="MED022"/>
    <x v="25"/>
    <x v="7"/>
    <s v="Himalaya"/>
    <s v="No"/>
    <n v="6"/>
    <n v="171.23"/>
    <n v="5"/>
    <n v="5"/>
    <x v="2"/>
    <x v="2"/>
    <n v="1"/>
    <x v="3866"/>
    <n v="1"/>
    <n v="1027.3799999999999"/>
    <n v="51.369"/>
    <n v="976.01099999999985"/>
    <n v="48.800549999999994"/>
    <n v="1024.8115499999999"/>
    <n v="1"/>
  </r>
  <r>
    <s v="ORD103868"/>
    <x v="464"/>
    <x v="2331"/>
    <s v="Jaipur"/>
    <x v="5"/>
    <n v="302017"/>
    <s v="MED011"/>
    <x v="23"/>
    <x v="1"/>
    <s v="Cipla"/>
    <s v="No"/>
    <n v="2"/>
    <n v="26.51"/>
    <n v="15"/>
    <n v="12"/>
    <x v="0"/>
    <x v="1"/>
    <n v="1"/>
    <x v="3867"/>
    <n v="1"/>
    <n v="53.02"/>
    <n v="7.9530000000000003"/>
    <n v="45.067"/>
    <n v="5.4080399999999997"/>
    <n v="50.47504"/>
    <n v="2"/>
  </r>
  <r>
    <s v="ORD103869"/>
    <x v="179"/>
    <x v="94"/>
    <s v="Indore"/>
    <x v="2"/>
    <n v="452010"/>
    <s v="MED023"/>
    <x v="8"/>
    <x v="7"/>
    <s v="Lacto Calamine"/>
    <s v="No"/>
    <n v="1"/>
    <n v="338.07"/>
    <n v="10"/>
    <n v="5"/>
    <x v="5"/>
    <x v="3"/>
    <n v="1"/>
    <x v="3868"/>
    <n v="1"/>
    <n v="338.07"/>
    <n v="33.806999999999995"/>
    <n v="304.26299999999998"/>
    <n v="15.213149999999999"/>
    <n v="319.47614999999996"/>
    <n v="7"/>
  </r>
  <r>
    <s v="ORD103870"/>
    <x v="160"/>
    <x v="281"/>
    <s v="Pune"/>
    <x v="3"/>
    <n v="411045"/>
    <s v="MED024"/>
    <x v="0"/>
    <x v="0"/>
    <s v="Abbott"/>
    <s v="No"/>
    <n v="4"/>
    <n v="131.58000000000001"/>
    <n v="15"/>
    <n v="18"/>
    <x v="4"/>
    <x v="3"/>
    <n v="1"/>
    <x v="3869"/>
    <n v="1"/>
    <n v="526.32000000000005"/>
    <n v="78.948000000000008"/>
    <n v="447.37200000000007"/>
    <n v="80.526960000000017"/>
    <n v="527.8989600000001"/>
    <n v="2"/>
  </r>
  <r>
    <s v="ORD103871"/>
    <x v="105"/>
    <x v="1956"/>
    <s v="Chandigarh"/>
    <x v="4"/>
    <n v="160019"/>
    <s v="MED010"/>
    <x v="13"/>
    <x v="1"/>
    <s v="Sun Pharma"/>
    <s v="Yes"/>
    <n v="3"/>
    <n v="71.03"/>
    <n v="5"/>
    <n v="18"/>
    <x v="4"/>
    <x v="1"/>
    <n v="1"/>
    <x v="3870"/>
    <n v="1"/>
    <n v="213.09"/>
    <n v="10.654500000000001"/>
    <n v="202.43549999999999"/>
    <n v="36.438389999999998"/>
    <n v="238.87388999999999"/>
    <n v="2"/>
  </r>
  <r>
    <s v="ORD103872"/>
    <x v="452"/>
    <x v="1282"/>
    <s v="Hyderabad"/>
    <x v="1"/>
    <n v="500081"/>
    <s v="MED004"/>
    <x v="5"/>
    <x v="5"/>
    <s v="Sun Pharma"/>
    <s v="Yes"/>
    <n v="3"/>
    <n v="124.22"/>
    <n v="0"/>
    <n v="12"/>
    <x v="3"/>
    <x v="1"/>
    <n v="1"/>
    <x v="3871"/>
    <n v="1"/>
    <n v="372.65999999999997"/>
    <n v="0"/>
    <n v="372.65999999999997"/>
    <n v="44.719200000000001"/>
    <n v="417.37919999999997"/>
    <n v="2"/>
  </r>
  <r>
    <s v="ORD103873"/>
    <x v="272"/>
    <x v="2209"/>
    <s v="Ahmedabad"/>
    <x v="6"/>
    <n v="380001"/>
    <s v="MED011"/>
    <x v="23"/>
    <x v="1"/>
    <s v="Cipla"/>
    <s v="No"/>
    <n v="1"/>
    <n v="24.1"/>
    <n v="15"/>
    <n v="5"/>
    <x v="3"/>
    <x v="2"/>
    <n v="1"/>
    <x v="3872"/>
    <n v="1"/>
    <n v="24.1"/>
    <n v="3.6150000000000002"/>
    <n v="20.484999999999999"/>
    <n v="1.0242499999999999"/>
    <n v="21.509249999999998"/>
    <n v="2"/>
  </r>
  <r>
    <s v="ORD103874"/>
    <x v="469"/>
    <x v="1932"/>
    <s v="Pune"/>
    <x v="3"/>
    <n v="411045"/>
    <s v="MED017"/>
    <x v="1"/>
    <x v="1"/>
    <s v="Abbott"/>
    <s v="No"/>
    <n v="1"/>
    <n v="118.85"/>
    <n v="15"/>
    <n v="12"/>
    <x v="1"/>
    <x v="3"/>
    <n v="1"/>
    <x v="3873"/>
    <n v="1"/>
    <n v="118.85"/>
    <n v="17.827500000000001"/>
    <n v="101.02249999999999"/>
    <n v="12.1227"/>
    <n v="113.14519999999999"/>
    <n v="2"/>
  </r>
  <r>
    <s v="ORD103875"/>
    <x v="252"/>
    <x v="1460"/>
    <s v="Ahmedabad"/>
    <x v="6"/>
    <n v="380061"/>
    <s v="MED014"/>
    <x v="19"/>
    <x v="3"/>
    <s v="Abbott"/>
    <s v="No"/>
    <n v="1"/>
    <n v="135.91"/>
    <n v="5"/>
    <n v="18"/>
    <x v="1"/>
    <x v="0"/>
    <n v="1"/>
    <x v="3874"/>
    <n v="1"/>
    <n v="135.91"/>
    <n v="6.7954999999999997"/>
    <n v="129.11449999999999"/>
    <n v="23.240609999999997"/>
    <n v="152.35511"/>
    <n v="3"/>
  </r>
  <r>
    <s v="ORD103876"/>
    <x v="303"/>
    <x v="1423"/>
    <s v="Chandigarh"/>
    <x v="4"/>
    <n v="160019"/>
    <s v="MED010"/>
    <x v="13"/>
    <x v="1"/>
    <s v="Sun Pharma"/>
    <s v="Yes"/>
    <n v="1"/>
    <n v="67.849999999999994"/>
    <n v="15"/>
    <n v="5"/>
    <x v="1"/>
    <x v="3"/>
    <n v="1"/>
    <x v="3875"/>
    <n v="1"/>
    <n v="67.849999999999994"/>
    <n v="10.177499999999998"/>
    <n v="57.672499999999999"/>
    <n v="2.8836250000000003"/>
    <n v="60.556125000000002"/>
    <n v="0"/>
  </r>
  <r>
    <s v="ORD103877"/>
    <x v="334"/>
    <x v="2332"/>
    <s v="Hyderabad"/>
    <x v="1"/>
    <n v="500084"/>
    <s v="MED007"/>
    <x v="15"/>
    <x v="10"/>
    <s v="Sanofi"/>
    <s v="Yes"/>
    <n v="5"/>
    <n v="77.69"/>
    <n v="15"/>
    <n v="5"/>
    <x v="2"/>
    <x v="1"/>
    <n v="1"/>
    <x v="3876"/>
    <n v="1"/>
    <n v="388.45"/>
    <n v="58.267499999999998"/>
    <n v="330.1825"/>
    <n v="16.509124999999997"/>
    <n v="346.69162499999999"/>
    <n v="1"/>
  </r>
  <r>
    <s v="ORD103878"/>
    <x v="520"/>
    <x v="2333"/>
    <s v="Delhi"/>
    <x v="0"/>
    <n v="110044"/>
    <s v="MED006"/>
    <x v="18"/>
    <x v="10"/>
    <s v="USV"/>
    <s v="Yes"/>
    <n v="1"/>
    <n v="43.13"/>
    <n v="5"/>
    <n v="18"/>
    <x v="2"/>
    <x v="1"/>
    <n v="1"/>
    <x v="3877"/>
    <n v="1"/>
    <n v="43.13"/>
    <n v="2.1564999999999999"/>
    <n v="40.973500000000001"/>
    <n v="7.3752300000000002"/>
    <n v="48.348730000000003"/>
    <n v="2"/>
  </r>
  <r>
    <s v="ORD103879"/>
    <x v="665"/>
    <x v="642"/>
    <s v="Bengaluru"/>
    <x v="8"/>
    <n v="560038"/>
    <s v="MED004"/>
    <x v="5"/>
    <x v="5"/>
    <s v="Sun Pharma"/>
    <s v="Yes"/>
    <n v="2"/>
    <n v="97.06"/>
    <n v="15"/>
    <n v="5"/>
    <x v="1"/>
    <x v="1"/>
    <n v="1"/>
    <x v="3878"/>
    <n v="1"/>
    <n v="194.12"/>
    <n v="29.118000000000002"/>
    <n v="165.00200000000001"/>
    <n v="8.2500999999999998"/>
    <n v="173.25210000000001"/>
    <n v="2"/>
  </r>
  <r>
    <s v="ORD103880"/>
    <x v="685"/>
    <x v="2334"/>
    <s v="Ahmedabad"/>
    <x v="6"/>
    <n v="380054"/>
    <s v="MED028"/>
    <x v="3"/>
    <x v="3"/>
    <s v="Abbott"/>
    <s v="No"/>
    <n v="4"/>
    <n v="113.54"/>
    <n v="0"/>
    <n v="5"/>
    <x v="4"/>
    <x v="3"/>
    <n v="1"/>
    <x v="3879"/>
    <n v="1"/>
    <n v="454.16"/>
    <n v="0"/>
    <n v="454.16"/>
    <n v="22.708000000000002"/>
    <n v="476.86800000000005"/>
    <n v="0"/>
  </r>
  <r>
    <s v="ORD103881"/>
    <x v="247"/>
    <x v="2335"/>
    <s v="Delhi"/>
    <x v="0"/>
    <n v="110085"/>
    <s v="MED019"/>
    <x v="26"/>
    <x v="8"/>
    <s v="Cipla"/>
    <s v="No"/>
    <n v="2"/>
    <n v="162.03"/>
    <n v="5"/>
    <n v="5"/>
    <x v="5"/>
    <x v="1"/>
    <n v="1"/>
    <x v="3880"/>
    <n v="1"/>
    <n v="324.06"/>
    <n v="16.202999999999999"/>
    <n v="307.85700000000003"/>
    <n v="15.392850000000001"/>
    <n v="323.24985000000004"/>
    <n v="1"/>
  </r>
  <r>
    <s v="ORD103882"/>
    <x v="556"/>
    <x v="80"/>
    <s v="Noida"/>
    <x v="9"/>
    <n v="201307"/>
    <s v="MED008"/>
    <x v="7"/>
    <x v="6"/>
    <s v="Zydus"/>
    <s v="Yes"/>
    <n v="1"/>
    <n v="60.67"/>
    <n v="10"/>
    <n v="18"/>
    <x v="5"/>
    <x v="2"/>
    <n v="1"/>
    <x v="3881"/>
    <n v="1"/>
    <n v="60.67"/>
    <n v="6.0670000000000002"/>
    <n v="54.603000000000002"/>
    <n v="9.8285400000000003"/>
    <n v="64.431539999999998"/>
    <n v="3"/>
  </r>
  <r>
    <s v="ORD103883"/>
    <x v="199"/>
    <x v="28"/>
    <s v="Noida"/>
    <x v="9"/>
    <n v="201305"/>
    <s v="MED020"/>
    <x v="4"/>
    <x v="4"/>
    <s v="Dr. Reddy's"/>
    <s v="Yes"/>
    <n v="2"/>
    <n v="53.54"/>
    <n v="10"/>
    <n v="5"/>
    <x v="0"/>
    <x v="1"/>
    <n v="1"/>
    <x v="3882"/>
    <n v="1"/>
    <n v="107.08"/>
    <n v="10.708"/>
    <n v="96.372"/>
    <n v="4.8186"/>
    <n v="101.1906"/>
    <n v="4"/>
  </r>
  <r>
    <s v="ORD103883"/>
    <x v="632"/>
    <x v="2001"/>
    <s v="Jaipur"/>
    <x v="5"/>
    <n v="302021"/>
    <s v="MED009"/>
    <x v="21"/>
    <x v="6"/>
    <s v="Glenmark"/>
    <s v="Yes"/>
    <n v="5"/>
    <n v="83.71"/>
    <n v="10"/>
    <n v="12"/>
    <x v="0"/>
    <x v="0"/>
    <n v="1"/>
    <x v="3883"/>
    <n v="1"/>
    <n v="418.54999999999995"/>
    <n v="41.854999999999997"/>
    <n v="376.69499999999994"/>
    <n v="45.203399999999995"/>
    <n v="421.89839999999992"/>
    <n v="5"/>
  </r>
  <r>
    <s v="ORD103885"/>
    <x v="118"/>
    <x v="852"/>
    <s v="Bengaluru"/>
    <x v="8"/>
    <n v="560066"/>
    <s v="MED011"/>
    <x v="23"/>
    <x v="1"/>
    <s v="Cipla"/>
    <s v="No"/>
    <n v="2"/>
    <n v="25.22"/>
    <n v="5"/>
    <n v="5"/>
    <x v="3"/>
    <x v="1"/>
    <n v="1"/>
    <x v="3884"/>
    <n v="1"/>
    <n v="50.44"/>
    <n v="2.5219999999999998"/>
    <n v="47.917999999999999"/>
    <n v="2.3959000000000001"/>
    <n v="50.313899999999997"/>
    <n v="6"/>
  </r>
  <r>
    <s v="ORD103885"/>
    <x v="281"/>
    <x v="135"/>
    <s v="Chennai"/>
    <x v="7"/>
    <n v="600100"/>
    <s v="MED017"/>
    <x v="1"/>
    <x v="1"/>
    <s v="Abbott"/>
    <s v="No"/>
    <n v="2"/>
    <n v="132.26"/>
    <n v="15"/>
    <n v="5"/>
    <x v="0"/>
    <x v="3"/>
    <n v="1"/>
    <x v="3885"/>
    <n v="1"/>
    <n v="264.52"/>
    <n v="39.677999999999997"/>
    <n v="224.84199999999998"/>
    <n v="11.242100000000001"/>
    <n v="236.08409999999998"/>
    <n v="0"/>
  </r>
  <r>
    <s v="ORD103887"/>
    <x v="669"/>
    <x v="2336"/>
    <s v="Indore"/>
    <x v="2"/>
    <n v="452020"/>
    <s v="MED022"/>
    <x v="25"/>
    <x v="7"/>
    <s v="Himalaya"/>
    <s v="No"/>
    <n v="2"/>
    <n v="199.99"/>
    <n v="0"/>
    <n v="5"/>
    <x v="0"/>
    <x v="1"/>
    <n v="1"/>
    <x v="3886"/>
    <n v="1"/>
    <n v="399.98"/>
    <n v="0"/>
    <n v="399.98"/>
    <n v="19.999000000000002"/>
    <n v="419.97900000000004"/>
    <n v="1"/>
  </r>
  <r>
    <s v="ORD103888"/>
    <x v="260"/>
    <x v="1901"/>
    <s v="Delhi"/>
    <x v="0"/>
    <n v="110029"/>
    <s v="MED011"/>
    <x v="23"/>
    <x v="1"/>
    <s v="Cipla"/>
    <s v="No"/>
    <n v="1"/>
    <n v="26.99"/>
    <n v="5"/>
    <n v="12"/>
    <x v="5"/>
    <x v="2"/>
    <n v="1"/>
    <x v="3887"/>
    <n v="1"/>
    <n v="26.99"/>
    <n v="1.3494999999999999"/>
    <n v="25.640499999999999"/>
    <n v="3.0768599999999999"/>
    <n v="28.717359999999999"/>
    <n v="0"/>
  </r>
  <r>
    <s v="ORD103889"/>
    <x v="73"/>
    <x v="198"/>
    <s v="Lucknow"/>
    <x v="9"/>
    <n v="226021"/>
    <s v="MED003"/>
    <x v="6"/>
    <x v="4"/>
    <s v="Dr. Reddy's"/>
    <s v="No"/>
    <n v="2"/>
    <n v="26.74"/>
    <n v="15"/>
    <n v="5"/>
    <x v="2"/>
    <x v="3"/>
    <n v="1"/>
    <x v="3888"/>
    <n v="1"/>
    <n v="53.48"/>
    <n v="8.0219999999999985"/>
    <n v="45.457999999999998"/>
    <n v="2.2728999999999999"/>
    <n v="47.730899999999998"/>
    <n v="1"/>
  </r>
  <r>
    <s v="ORD103889"/>
    <x v="175"/>
    <x v="2337"/>
    <s v="Lucknow"/>
    <x v="9"/>
    <n v="226016"/>
    <s v="MED008"/>
    <x v="7"/>
    <x v="6"/>
    <s v="Zydus"/>
    <s v="Yes"/>
    <n v="1"/>
    <n v="69.349999999999994"/>
    <n v="0"/>
    <n v="12"/>
    <x v="2"/>
    <x v="1"/>
    <n v="1"/>
    <x v="3889"/>
    <n v="1"/>
    <n v="69.349999999999994"/>
    <n v="0"/>
    <n v="69.349999999999994"/>
    <n v="8.3219999999999992"/>
    <n v="77.671999999999997"/>
    <n v="3"/>
  </r>
  <r>
    <s v="ORD103891"/>
    <x v="600"/>
    <x v="1422"/>
    <s v="Pune"/>
    <x v="3"/>
    <n v="411057"/>
    <s v="MED020"/>
    <x v="4"/>
    <x v="4"/>
    <s v="Dr. Reddy's"/>
    <s v="Yes"/>
    <n v="5"/>
    <n v="53.06"/>
    <n v="15"/>
    <n v="12"/>
    <x v="0"/>
    <x v="0"/>
    <n v="1"/>
    <x v="3890"/>
    <n v="1"/>
    <n v="265.3"/>
    <n v="39.795000000000002"/>
    <n v="225.505"/>
    <n v="27.060600000000001"/>
    <n v="252.56559999999999"/>
    <n v="2"/>
  </r>
  <r>
    <s v="ORD103892"/>
    <x v="440"/>
    <x v="1536"/>
    <s v="Bengaluru"/>
    <x v="8"/>
    <n v="560066"/>
    <s v="MED024"/>
    <x v="0"/>
    <x v="0"/>
    <s v="Abbott"/>
    <s v="No"/>
    <n v="2"/>
    <n v="140.47"/>
    <n v="15"/>
    <n v="12"/>
    <x v="5"/>
    <x v="3"/>
    <n v="1"/>
    <x v="3891"/>
    <n v="1"/>
    <n v="280.94"/>
    <n v="42.141000000000005"/>
    <n v="238.79899999999998"/>
    <n v="28.655879999999996"/>
    <n v="267.45488"/>
    <n v="0"/>
  </r>
  <r>
    <s v="ORD103893"/>
    <x v="416"/>
    <x v="1079"/>
    <s v="Ahmedabad"/>
    <x v="6"/>
    <n v="380015"/>
    <s v="MED017"/>
    <x v="1"/>
    <x v="1"/>
    <s v="Abbott"/>
    <s v="No"/>
    <n v="2"/>
    <n v="138.91999999999999"/>
    <n v="10"/>
    <n v="12"/>
    <x v="1"/>
    <x v="0"/>
    <n v="1"/>
    <x v="3892"/>
    <n v="1"/>
    <n v="277.83999999999997"/>
    <n v="27.783999999999995"/>
    <n v="250.05599999999998"/>
    <n v="30.006719999999994"/>
    <n v="280.06271999999996"/>
    <n v="1"/>
  </r>
  <r>
    <s v="ORD103894"/>
    <x v="500"/>
    <x v="2338"/>
    <s v="Ahmedabad"/>
    <x v="6"/>
    <n v="380058"/>
    <s v="MED008"/>
    <x v="7"/>
    <x v="6"/>
    <s v="Zydus"/>
    <s v="Yes"/>
    <n v="2"/>
    <n v="68.17"/>
    <n v="10"/>
    <n v="12"/>
    <x v="1"/>
    <x v="1"/>
    <n v="1"/>
    <x v="3893"/>
    <n v="1"/>
    <n v="136.34"/>
    <n v="13.634"/>
    <n v="122.706"/>
    <n v="14.72472"/>
    <n v="137.43072000000001"/>
    <n v="2"/>
  </r>
  <r>
    <s v="ORD103895"/>
    <x v="634"/>
    <x v="729"/>
    <s v="Ahmedabad"/>
    <x v="6"/>
    <n v="380054"/>
    <s v="MED017"/>
    <x v="1"/>
    <x v="1"/>
    <s v="Abbott"/>
    <s v="No"/>
    <n v="3"/>
    <n v="152.69999999999999"/>
    <n v="20"/>
    <n v="5"/>
    <x v="4"/>
    <x v="2"/>
    <n v="1"/>
    <x v="3894"/>
    <n v="1"/>
    <n v="458.09999999999997"/>
    <n v="91.62"/>
    <n v="366.47999999999996"/>
    <n v="18.323999999999998"/>
    <n v="384.80399999999997"/>
    <n v="1"/>
  </r>
  <r>
    <s v="ORD103896"/>
    <x v="380"/>
    <x v="2339"/>
    <s v="Bengaluru"/>
    <x v="8"/>
    <n v="560001"/>
    <s v="MED020"/>
    <x v="4"/>
    <x v="4"/>
    <s v="Dr. Reddy's"/>
    <s v="Yes"/>
    <n v="1"/>
    <n v="62.44"/>
    <n v="15"/>
    <n v="18"/>
    <x v="3"/>
    <x v="1"/>
    <n v="1"/>
    <x v="3895"/>
    <n v="1"/>
    <n v="62.44"/>
    <n v="9.3659999999999997"/>
    <n v="53.073999999999998"/>
    <n v="9.5533199999999994"/>
    <n v="62.627319999999997"/>
    <n v="2"/>
  </r>
  <r>
    <s v="ORD103896"/>
    <x v="483"/>
    <x v="2001"/>
    <s v="Hyderabad"/>
    <x v="1"/>
    <n v="500084"/>
    <s v="MED023"/>
    <x v="8"/>
    <x v="7"/>
    <s v="Lacto Calamine"/>
    <s v="No"/>
    <n v="1"/>
    <n v="339.78"/>
    <n v="5"/>
    <n v="5"/>
    <x v="5"/>
    <x v="1"/>
    <n v="1"/>
    <x v="3896"/>
    <n v="1"/>
    <n v="339.78"/>
    <n v="16.988999999999997"/>
    <n v="322.791"/>
    <n v="16.13955"/>
    <n v="338.93054999999998"/>
    <n v="5"/>
  </r>
  <r>
    <s v="ORD103898"/>
    <x v="659"/>
    <x v="1270"/>
    <s v="Delhi"/>
    <x v="0"/>
    <n v="110044"/>
    <s v="MED011"/>
    <x v="23"/>
    <x v="1"/>
    <s v="Cipla"/>
    <s v="No"/>
    <n v="2"/>
    <n v="26.53"/>
    <n v="10"/>
    <n v="12"/>
    <x v="0"/>
    <x v="1"/>
    <n v="1"/>
    <x v="3897"/>
    <n v="1"/>
    <n v="53.06"/>
    <n v="5.306"/>
    <n v="47.754000000000005"/>
    <n v="5.73048"/>
    <n v="53.484480000000005"/>
    <n v="4"/>
  </r>
  <r>
    <s v="ORD103899"/>
    <x v="245"/>
    <x v="1182"/>
    <s v="Lucknow"/>
    <x v="9"/>
    <n v="226010"/>
    <s v="MED018"/>
    <x v="14"/>
    <x v="8"/>
    <s v="Mankind"/>
    <s v="No"/>
    <n v="3"/>
    <n v="130.91999999999999"/>
    <n v="15"/>
    <n v="12"/>
    <x v="4"/>
    <x v="2"/>
    <n v="1"/>
    <x v="3898"/>
    <n v="1"/>
    <n v="392.76"/>
    <n v="58.913999999999994"/>
    <n v="333.846"/>
    <n v="40.061520000000002"/>
    <n v="373.90751999999998"/>
    <n v="1"/>
  </r>
  <r>
    <s v="ORD103900"/>
    <x v="295"/>
    <x v="316"/>
    <s v="Indore"/>
    <x v="2"/>
    <n v="452020"/>
    <s v="MED028"/>
    <x v="3"/>
    <x v="3"/>
    <s v="Abbott"/>
    <s v="No"/>
    <n v="2"/>
    <n v="116.72"/>
    <n v="20"/>
    <n v="18"/>
    <x v="4"/>
    <x v="1"/>
    <n v="1"/>
    <x v="3899"/>
    <n v="1"/>
    <n v="233.44"/>
    <n v="46.688000000000002"/>
    <n v="186.75200000000001"/>
    <n v="33.615360000000003"/>
    <n v="220.36736000000002"/>
    <n v="2"/>
  </r>
  <r>
    <s v="ORD103901"/>
    <x v="630"/>
    <x v="1512"/>
    <s v="Gurugram"/>
    <x v="11"/>
    <n v="122016"/>
    <s v="MED007"/>
    <x v="15"/>
    <x v="10"/>
    <s v="Sanofi"/>
    <s v="Yes"/>
    <n v="2"/>
    <n v="82.33"/>
    <n v="5"/>
    <n v="18"/>
    <x v="4"/>
    <x v="3"/>
    <n v="1"/>
    <x v="3900"/>
    <n v="1"/>
    <n v="164.66"/>
    <n v="8.2329999999999988"/>
    <n v="156.42699999999999"/>
    <n v="28.156859999999998"/>
    <n v="184.58385999999999"/>
    <n v="2"/>
  </r>
  <r>
    <s v="ORD103901"/>
    <x v="418"/>
    <x v="2340"/>
    <s v="Indore"/>
    <x v="2"/>
    <n v="452001"/>
    <s v="MED020"/>
    <x v="4"/>
    <x v="4"/>
    <s v="Dr. Reddy's"/>
    <s v="Yes"/>
    <n v="5"/>
    <n v="48.89"/>
    <n v="5"/>
    <n v="18"/>
    <x v="4"/>
    <x v="1"/>
    <n v="1"/>
    <x v="3901"/>
    <n v="1"/>
    <n v="244.45"/>
    <n v="12.2225"/>
    <n v="232.22749999999999"/>
    <n v="41.80095"/>
    <n v="274.02845000000002"/>
    <n v="1"/>
  </r>
  <r>
    <s v="ORD103903"/>
    <x v="163"/>
    <x v="2341"/>
    <s v="Lucknow"/>
    <x v="9"/>
    <n v="226016"/>
    <s v="MED014"/>
    <x v="19"/>
    <x v="3"/>
    <s v="Abbott"/>
    <s v="No"/>
    <n v="2"/>
    <n v="130.13999999999999"/>
    <n v="0"/>
    <n v="5"/>
    <x v="1"/>
    <x v="1"/>
    <n v="1"/>
    <x v="3902"/>
    <n v="1"/>
    <n v="260.27999999999997"/>
    <n v="0"/>
    <n v="260.27999999999997"/>
    <n v="13.013999999999999"/>
    <n v="273.29399999999998"/>
    <n v="1"/>
  </r>
  <r>
    <s v="ORD103904"/>
    <x v="599"/>
    <x v="1253"/>
    <s v="Surat"/>
    <x v="6"/>
    <n v="395010"/>
    <s v="MED006"/>
    <x v="18"/>
    <x v="10"/>
    <s v="USV"/>
    <s v="Yes"/>
    <n v="2"/>
    <n v="51.07"/>
    <n v="15"/>
    <n v="5"/>
    <x v="5"/>
    <x v="1"/>
    <n v="1"/>
    <x v="3903"/>
    <n v="1"/>
    <n v="102.14"/>
    <n v="15.321"/>
    <n v="86.819000000000003"/>
    <n v="4.3409500000000003"/>
    <n v="91.159950000000009"/>
    <n v="4"/>
  </r>
  <r>
    <s v="ORD103904"/>
    <x v="334"/>
    <x v="761"/>
    <s v="Chennai"/>
    <x v="7"/>
    <n v="600018"/>
    <s v="MED003"/>
    <x v="6"/>
    <x v="4"/>
    <s v="Dr. Reddy's"/>
    <s v="No"/>
    <n v="1"/>
    <n v="25.42"/>
    <n v="0"/>
    <n v="12"/>
    <x v="5"/>
    <x v="1"/>
    <n v="1"/>
    <x v="3904"/>
    <n v="1"/>
    <n v="25.42"/>
    <n v="0"/>
    <n v="25.42"/>
    <n v="3.0504000000000002"/>
    <n v="28.470400000000001"/>
    <n v="3"/>
  </r>
  <r>
    <s v="ORD103906"/>
    <x v="637"/>
    <x v="879"/>
    <s v="Jaipur"/>
    <x v="5"/>
    <n v="302017"/>
    <s v="MED007"/>
    <x v="15"/>
    <x v="10"/>
    <s v="Sanofi"/>
    <s v="Yes"/>
    <n v="1"/>
    <n v="77.33"/>
    <n v="10"/>
    <n v="12"/>
    <x v="1"/>
    <x v="1"/>
    <n v="1"/>
    <x v="3905"/>
    <n v="1"/>
    <n v="77.33"/>
    <n v="7.7329999999999997"/>
    <n v="69.596999999999994"/>
    <n v="8.3516399999999997"/>
    <n v="77.948639999999997"/>
    <n v="1"/>
  </r>
  <r>
    <s v="ORD103907"/>
    <x v="420"/>
    <x v="2342"/>
    <s v="Jaipur"/>
    <x v="5"/>
    <n v="302021"/>
    <s v="MED013"/>
    <x v="16"/>
    <x v="3"/>
    <s v="Himalaya"/>
    <s v="No"/>
    <n v="2"/>
    <n v="169.6"/>
    <n v="0"/>
    <n v="12"/>
    <x v="1"/>
    <x v="2"/>
    <n v="1"/>
    <x v="3906"/>
    <n v="1"/>
    <n v="339.2"/>
    <n v="0"/>
    <n v="339.2"/>
    <n v="40.703999999999994"/>
    <n v="379.904"/>
    <n v="1"/>
  </r>
  <r>
    <s v="ORD103908"/>
    <x v="649"/>
    <x v="2343"/>
    <s v="Pune"/>
    <x v="3"/>
    <n v="411038"/>
    <s v="MED015"/>
    <x v="24"/>
    <x v="11"/>
    <s v="Abbott"/>
    <s v="No"/>
    <n v="3"/>
    <n v="51.77"/>
    <n v="10"/>
    <n v="5"/>
    <x v="0"/>
    <x v="1"/>
    <n v="1"/>
    <x v="3907"/>
    <n v="1"/>
    <n v="155.31"/>
    <n v="15.530999999999999"/>
    <n v="139.779"/>
    <n v="6.98895"/>
    <n v="146.76794999999998"/>
    <n v="1"/>
  </r>
  <r>
    <s v="ORD103909"/>
    <x v="0"/>
    <x v="2313"/>
    <s v="Surat"/>
    <x v="6"/>
    <n v="395007"/>
    <s v="MED015"/>
    <x v="24"/>
    <x v="11"/>
    <s v="Abbott"/>
    <s v="No"/>
    <n v="2"/>
    <n v="50.78"/>
    <n v="5"/>
    <n v="5"/>
    <x v="0"/>
    <x v="1"/>
    <n v="1"/>
    <x v="3908"/>
    <n v="1"/>
    <n v="101.56"/>
    <n v="5.0780000000000003"/>
    <n v="96.481999999999999"/>
    <n v="4.8240999999999996"/>
    <n v="101.3061"/>
    <n v="3"/>
  </r>
  <r>
    <s v="ORD103910"/>
    <x v="15"/>
    <x v="1382"/>
    <s v="Lucknow"/>
    <x v="9"/>
    <n v="226016"/>
    <s v="MED024"/>
    <x v="0"/>
    <x v="0"/>
    <s v="Abbott"/>
    <s v="No"/>
    <n v="2"/>
    <n v="121.16"/>
    <n v="10"/>
    <n v="5"/>
    <x v="5"/>
    <x v="3"/>
    <n v="1"/>
    <x v="3909"/>
    <n v="1"/>
    <n v="242.32"/>
    <n v="24.231999999999999"/>
    <n v="218.08799999999999"/>
    <n v="10.904400000000001"/>
    <n v="228.9924"/>
    <n v="0"/>
  </r>
  <r>
    <s v="ORD103911"/>
    <x v="537"/>
    <x v="2344"/>
    <s v="Jaipur"/>
    <x v="5"/>
    <n v="302033"/>
    <s v="MED010"/>
    <x v="13"/>
    <x v="1"/>
    <s v="Sun Pharma"/>
    <s v="Yes"/>
    <n v="3"/>
    <n v="76.42"/>
    <n v="10"/>
    <n v="5"/>
    <x v="0"/>
    <x v="1"/>
    <n v="1"/>
    <x v="3910"/>
    <n v="1"/>
    <n v="229.26"/>
    <n v="22.925999999999998"/>
    <n v="206.334"/>
    <n v="10.316700000000001"/>
    <n v="216.6507"/>
    <n v="1"/>
  </r>
  <r>
    <s v="ORD103912"/>
    <x v="675"/>
    <x v="2345"/>
    <s v="Gurugram"/>
    <x v="11"/>
    <n v="122018"/>
    <s v="MED010"/>
    <x v="13"/>
    <x v="1"/>
    <s v="Sun Pharma"/>
    <s v="Yes"/>
    <n v="1"/>
    <n v="62.72"/>
    <n v="5"/>
    <n v="5"/>
    <x v="2"/>
    <x v="1"/>
    <n v="1"/>
    <x v="3911"/>
    <n v="1"/>
    <n v="62.72"/>
    <n v="3.1360000000000001"/>
    <n v="59.583999999999996"/>
    <n v="2.9791999999999996"/>
    <n v="62.563199999999995"/>
    <n v="3"/>
  </r>
  <r>
    <s v="ORD103913"/>
    <x v="93"/>
    <x v="2346"/>
    <s v="Chandigarh"/>
    <x v="4"/>
    <n v="160019"/>
    <s v="MED004"/>
    <x v="5"/>
    <x v="5"/>
    <s v="Sun Pharma"/>
    <s v="Yes"/>
    <n v="2"/>
    <n v="117.01"/>
    <n v="0"/>
    <n v="5"/>
    <x v="3"/>
    <x v="0"/>
    <n v="1"/>
    <x v="3912"/>
    <n v="1"/>
    <n v="234.02"/>
    <n v="0"/>
    <n v="234.02"/>
    <n v="11.701000000000001"/>
    <n v="245.721"/>
    <n v="0"/>
  </r>
  <r>
    <s v="ORD103914"/>
    <x v="273"/>
    <x v="344"/>
    <s v="Chandigarh"/>
    <x v="4"/>
    <n v="160001"/>
    <s v="MED010"/>
    <x v="13"/>
    <x v="1"/>
    <s v="Sun Pharma"/>
    <s v="Yes"/>
    <n v="1"/>
    <n v="66.81"/>
    <n v="10"/>
    <n v="5"/>
    <x v="0"/>
    <x v="1"/>
    <n v="1"/>
    <x v="3913"/>
    <n v="1"/>
    <n v="66.81"/>
    <n v="6.681"/>
    <n v="60.129000000000005"/>
    <n v="3.0064500000000005"/>
    <n v="63.135450000000006"/>
    <n v="1"/>
  </r>
  <r>
    <s v="ORD103915"/>
    <x v="383"/>
    <x v="2347"/>
    <s v="Jaipur"/>
    <x v="5"/>
    <n v="302021"/>
    <s v="MED010"/>
    <x v="13"/>
    <x v="1"/>
    <s v="Sun Pharma"/>
    <s v="Yes"/>
    <n v="1"/>
    <n v="73.709999999999994"/>
    <n v="5"/>
    <n v="5"/>
    <x v="0"/>
    <x v="0"/>
    <n v="1"/>
    <x v="3914"/>
    <n v="1"/>
    <n v="73.709999999999994"/>
    <n v="3.6854999999999993"/>
    <n v="70.024499999999989"/>
    <n v="3.5012249999999994"/>
    <n v="73.525724999999994"/>
    <n v="1"/>
  </r>
  <r>
    <s v="ORD103916"/>
    <x v="582"/>
    <x v="1343"/>
    <s v="Chandigarh"/>
    <x v="4"/>
    <n v="160036"/>
    <s v="MED002"/>
    <x v="22"/>
    <x v="2"/>
    <s v="Micro Labs"/>
    <s v="No"/>
    <n v="4"/>
    <n v="31.48"/>
    <n v="10"/>
    <n v="5"/>
    <x v="2"/>
    <x v="2"/>
    <n v="1"/>
    <x v="3915"/>
    <n v="1"/>
    <n v="125.92"/>
    <n v="12.592000000000001"/>
    <n v="113.328"/>
    <n v="5.6663999999999994"/>
    <n v="118.9944"/>
    <n v="3"/>
  </r>
  <r>
    <s v="ORD103917"/>
    <x v="183"/>
    <x v="2348"/>
    <s v="Noida"/>
    <x v="9"/>
    <n v="201303"/>
    <s v="MED028"/>
    <x v="3"/>
    <x v="3"/>
    <s v="Abbott"/>
    <s v="No"/>
    <n v="4"/>
    <n v="121.28"/>
    <n v="15"/>
    <n v="18"/>
    <x v="3"/>
    <x v="0"/>
    <n v="1"/>
    <x v="3916"/>
    <n v="1"/>
    <n v="485.12"/>
    <n v="72.768000000000001"/>
    <n v="412.35199999999998"/>
    <n v="74.22336"/>
    <n v="486.57535999999999"/>
    <n v="1"/>
  </r>
  <r>
    <s v="ORD103918"/>
    <x v="355"/>
    <x v="1078"/>
    <s v="Chennai"/>
    <x v="7"/>
    <n v="600001"/>
    <s v="MED016"/>
    <x v="17"/>
    <x v="11"/>
    <s v="Emcure"/>
    <s v="No"/>
    <n v="1"/>
    <n v="97.07"/>
    <n v="5"/>
    <n v="12"/>
    <x v="1"/>
    <x v="1"/>
    <n v="1"/>
    <x v="3917"/>
    <n v="1"/>
    <n v="97.07"/>
    <n v="4.8534999999999995"/>
    <n v="92.216499999999996"/>
    <n v="11.06598"/>
    <n v="103.28247999999999"/>
    <n v="1"/>
  </r>
  <r>
    <s v="ORD103919"/>
    <x v="101"/>
    <x v="140"/>
    <s v="Pune"/>
    <x v="3"/>
    <n v="411014"/>
    <s v="MED003"/>
    <x v="6"/>
    <x v="4"/>
    <s v="Dr. Reddy's"/>
    <s v="No"/>
    <n v="3"/>
    <n v="30.48"/>
    <n v="15"/>
    <n v="18"/>
    <x v="4"/>
    <x v="1"/>
    <n v="1"/>
    <x v="3918"/>
    <n v="1"/>
    <n v="91.44"/>
    <n v="13.715999999999999"/>
    <n v="77.724000000000004"/>
    <n v="13.990320000000002"/>
    <n v="91.714320000000001"/>
    <n v="3"/>
  </r>
  <r>
    <s v="ORD103920"/>
    <x v="576"/>
    <x v="2349"/>
    <s v="Indore"/>
    <x v="2"/>
    <n v="452001"/>
    <s v="MED023"/>
    <x v="8"/>
    <x v="7"/>
    <s v="Lacto Calamine"/>
    <s v="No"/>
    <n v="1"/>
    <n v="319.82"/>
    <n v="10"/>
    <n v="5"/>
    <x v="3"/>
    <x v="1"/>
    <n v="1"/>
    <x v="3919"/>
    <n v="1"/>
    <n v="319.82"/>
    <n v="31.981999999999999"/>
    <n v="287.83799999999997"/>
    <n v="14.391899999999998"/>
    <n v="302.22989999999999"/>
    <n v="1"/>
  </r>
  <r>
    <s v="ORD103921"/>
    <x v="8"/>
    <x v="2350"/>
    <s v="Surat"/>
    <x v="6"/>
    <n v="395017"/>
    <s v="MED023"/>
    <x v="8"/>
    <x v="7"/>
    <s v="Lacto Calamine"/>
    <s v="No"/>
    <n v="2"/>
    <n v="285.18"/>
    <n v="20"/>
    <n v="18"/>
    <x v="5"/>
    <x v="0"/>
    <n v="1"/>
    <x v="3920"/>
    <n v="1"/>
    <n v="570.36"/>
    <n v="114.072"/>
    <n v="456.28800000000001"/>
    <n v="82.131840000000011"/>
    <n v="538.41984000000002"/>
    <n v="0"/>
  </r>
  <r>
    <s v="ORD103922"/>
    <x v="296"/>
    <x v="2351"/>
    <s v="Pune"/>
    <x v="3"/>
    <n v="411045"/>
    <s v="MED004"/>
    <x v="5"/>
    <x v="5"/>
    <s v="Sun Pharma"/>
    <s v="Yes"/>
    <n v="1"/>
    <n v="117.22"/>
    <n v="5"/>
    <n v="18"/>
    <x v="0"/>
    <x v="3"/>
    <n v="1"/>
    <x v="3921"/>
    <n v="1"/>
    <n v="117.22"/>
    <n v="5.8610000000000007"/>
    <n v="111.35899999999999"/>
    <n v="20.044619999999998"/>
    <n v="131.40361999999999"/>
    <n v="0"/>
  </r>
  <r>
    <s v="ORD103923"/>
    <x v="160"/>
    <x v="1125"/>
    <s v="Delhi"/>
    <x v="0"/>
    <n v="110085"/>
    <s v="MED019"/>
    <x v="26"/>
    <x v="8"/>
    <s v="Cipla"/>
    <s v="No"/>
    <n v="2"/>
    <n v="136.69"/>
    <n v="5"/>
    <n v="12"/>
    <x v="5"/>
    <x v="1"/>
    <n v="1"/>
    <x v="3922"/>
    <n v="1"/>
    <n v="273.38"/>
    <n v="13.669"/>
    <n v="259.71100000000001"/>
    <n v="31.165320000000001"/>
    <n v="290.87632000000002"/>
    <n v="2"/>
  </r>
  <r>
    <s v="ORD103924"/>
    <x v="126"/>
    <x v="220"/>
    <s v="Indore"/>
    <x v="2"/>
    <n v="452020"/>
    <s v="MED021"/>
    <x v="9"/>
    <x v="7"/>
    <s v="Cipla"/>
    <s v="No"/>
    <n v="2"/>
    <n v="80.569999999999993"/>
    <n v="0"/>
    <n v="5"/>
    <x v="0"/>
    <x v="2"/>
    <n v="1"/>
    <x v="3923"/>
    <n v="1"/>
    <n v="161.13999999999999"/>
    <n v="0"/>
    <n v="161.13999999999999"/>
    <n v="8.0569999999999986"/>
    <n v="169.19699999999997"/>
    <n v="4"/>
  </r>
  <r>
    <s v="ORD103924"/>
    <x v="89"/>
    <x v="78"/>
    <s v="Pune"/>
    <x v="3"/>
    <n v="411014"/>
    <s v="MED009"/>
    <x v="21"/>
    <x v="6"/>
    <s v="Glenmark"/>
    <s v="Yes"/>
    <n v="4"/>
    <n v="86.59"/>
    <n v="0"/>
    <n v="12"/>
    <x v="0"/>
    <x v="1"/>
    <n v="1"/>
    <x v="3924"/>
    <n v="1"/>
    <n v="346.36"/>
    <n v="0"/>
    <n v="346.36"/>
    <n v="41.563199999999995"/>
    <n v="387.92320000000001"/>
    <n v="2"/>
  </r>
  <r>
    <s v="ORD103926"/>
    <x v="627"/>
    <x v="880"/>
    <s v="Mumbai"/>
    <x v="3"/>
    <n v="400050"/>
    <s v="MED005"/>
    <x v="11"/>
    <x v="5"/>
    <s v="Cipla"/>
    <s v="Yes"/>
    <n v="2"/>
    <n v="98.82"/>
    <n v="5"/>
    <n v="5"/>
    <x v="5"/>
    <x v="2"/>
    <n v="1"/>
    <x v="3925"/>
    <n v="1"/>
    <n v="197.64"/>
    <n v="9.8819999999999997"/>
    <n v="187.75799999999998"/>
    <n v="9.3879000000000001"/>
    <n v="197.14589999999998"/>
    <n v="1"/>
  </r>
  <r>
    <s v="ORD103927"/>
    <x v="0"/>
    <x v="2352"/>
    <s v="Chennai"/>
    <x v="7"/>
    <n v="600100"/>
    <s v="MED016"/>
    <x v="17"/>
    <x v="11"/>
    <s v="Emcure"/>
    <s v="No"/>
    <n v="1"/>
    <n v="93.45"/>
    <n v="0"/>
    <n v="12"/>
    <x v="5"/>
    <x v="3"/>
    <n v="1"/>
    <x v="3926"/>
    <n v="1"/>
    <n v="93.45"/>
    <n v="0"/>
    <n v="93.45"/>
    <n v="11.214"/>
    <n v="104.664"/>
    <n v="0"/>
  </r>
  <r>
    <s v="ORD103927"/>
    <x v="426"/>
    <x v="1587"/>
    <s v="Hyderabad"/>
    <x v="1"/>
    <n v="500001"/>
    <s v="MED003"/>
    <x v="6"/>
    <x v="4"/>
    <s v="Dr. Reddy's"/>
    <s v="No"/>
    <n v="3"/>
    <n v="30.49"/>
    <n v="0"/>
    <n v="12"/>
    <x v="4"/>
    <x v="1"/>
    <n v="1"/>
    <x v="3927"/>
    <n v="1"/>
    <n v="91.47"/>
    <n v="0"/>
    <n v="91.47"/>
    <n v="10.976399999999998"/>
    <n v="102.4464"/>
    <n v="3"/>
  </r>
  <r>
    <s v="ORD103929"/>
    <x v="509"/>
    <x v="1475"/>
    <s v="Indore"/>
    <x v="2"/>
    <n v="452001"/>
    <s v="MED030"/>
    <x v="28"/>
    <x v="8"/>
    <s v="Cipla"/>
    <s v="Yes"/>
    <n v="3"/>
    <n v="285.26"/>
    <n v="15"/>
    <n v="5"/>
    <x v="4"/>
    <x v="1"/>
    <n v="1"/>
    <x v="3928"/>
    <n v="1"/>
    <n v="855.78"/>
    <n v="128.36699999999999"/>
    <n v="727.41300000000001"/>
    <n v="36.370649999999998"/>
    <n v="763.78364999999997"/>
    <n v="2"/>
  </r>
  <r>
    <s v="ORD103930"/>
    <x v="397"/>
    <x v="2353"/>
    <s v="Kolkata"/>
    <x v="10"/>
    <n v="700019"/>
    <s v="MED009"/>
    <x v="21"/>
    <x v="6"/>
    <s v="Glenmark"/>
    <s v="Yes"/>
    <n v="1"/>
    <n v="85.64"/>
    <n v="10"/>
    <n v="18"/>
    <x v="5"/>
    <x v="0"/>
    <n v="1"/>
    <x v="3929"/>
    <n v="1"/>
    <n v="85.64"/>
    <n v="8.5640000000000001"/>
    <n v="77.075999999999993"/>
    <n v="13.87368"/>
    <n v="90.949680000000001"/>
    <n v="0"/>
  </r>
  <r>
    <s v="ORD103931"/>
    <x v="644"/>
    <x v="2354"/>
    <s v="Pune"/>
    <x v="3"/>
    <n v="411014"/>
    <s v="MED009"/>
    <x v="21"/>
    <x v="6"/>
    <s v="Glenmark"/>
    <s v="Yes"/>
    <n v="1"/>
    <n v="93.43"/>
    <n v="5"/>
    <n v="5"/>
    <x v="3"/>
    <x v="3"/>
    <n v="1"/>
    <x v="3930"/>
    <n v="1"/>
    <n v="93.43"/>
    <n v="4.6715"/>
    <n v="88.758500000000012"/>
    <n v="4.4379250000000008"/>
    <n v="93.196425000000019"/>
    <n v="0"/>
  </r>
  <r>
    <s v="ORD103932"/>
    <x v="328"/>
    <x v="2230"/>
    <s v="Jaipur"/>
    <x v="5"/>
    <n v="302017"/>
    <s v="MED016"/>
    <x v="17"/>
    <x v="11"/>
    <s v="Emcure"/>
    <s v="No"/>
    <n v="3"/>
    <n v="96.23"/>
    <n v="10"/>
    <n v="12"/>
    <x v="1"/>
    <x v="1"/>
    <n v="1"/>
    <x v="3931"/>
    <n v="1"/>
    <n v="288.69"/>
    <n v="28.869"/>
    <n v="259.82100000000003"/>
    <n v="31.178520000000002"/>
    <n v="290.99952000000002"/>
    <n v="2"/>
  </r>
  <r>
    <s v="ORD103933"/>
    <x v="416"/>
    <x v="249"/>
    <s v="Bengaluru"/>
    <x v="8"/>
    <n v="560066"/>
    <s v="MED010"/>
    <x v="13"/>
    <x v="1"/>
    <s v="Sun Pharma"/>
    <s v="Yes"/>
    <n v="4"/>
    <n v="77.040000000000006"/>
    <n v="10"/>
    <n v="5"/>
    <x v="4"/>
    <x v="1"/>
    <n v="1"/>
    <x v="3932"/>
    <n v="1"/>
    <n v="308.16000000000003"/>
    <n v="30.816000000000003"/>
    <n v="277.34400000000005"/>
    <n v="13.867200000000002"/>
    <n v="291.21120000000008"/>
    <n v="4"/>
  </r>
  <r>
    <s v="ORD103934"/>
    <x v="38"/>
    <x v="957"/>
    <s v="Gurugram"/>
    <x v="11"/>
    <n v="122002"/>
    <s v="MED029"/>
    <x v="10"/>
    <x v="8"/>
    <s v="Sun Pharma"/>
    <s v="Yes"/>
    <n v="1"/>
    <n v="107.32"/>
    <n v="5"/>
    <n v="5"/>
    <x v="4"/>
    <x v="1"/>
    <n v="1"/>
    <x v="3933"/>
    <n v="1"/>
    <n v="107.32"/>
    <n v="5.3659999999999988"/>
    <n v="101.95399999999999"/>
    <n v="5.0976999999999997"/>
    <n v="107.0517"/>
    <n v="2"/>
  </r>
  <r>
    <s v="ORD103935"/>
    <x v="416"/>
    <x v="411"/>
    <s v="Pune"/>
    <x v="3"/>
    <n v="411014"/>
    <s v="MED013"/>
    <x v="16"/>
    <x v="3"/>
    <s v="Himalaya"/>
    <s v="No"/>
    <n v="1"/>
    <n v="149.33000000000001"/>
    <n v="10"/>
    <n v="12"/>
    <x v="0"/>
    <x v="1"/>
    <n v="1"/>
    <x v="3934"/>
    <n v="1"/>
    <n v="149.33000000000001"/>
    <n v="14.933000000000002"/>
    <n v="134.39700000000002"/>
    <n v="16.12764"/>
    <n v="150.52464000000003"/>
    <n v="4"/>
  </r>
  <r>
    <s v="ORD103936"/>
    <x v="629"/>
    <x v="911"/>
    <s v="Pune"/>
    <x v="3"/>
    <n v="411014"/>
    <s v="MED012"/>
    <x v="29"/>
    <x v="3"/>
    <s v="Mankind"/>
    <s v="No"/>
    <n v="1"/>
    <n v="105.89"/>
    <n v="10"/>
    <n v="5"/>
    <x v="3"/>
    <x v="2"/>
    <n v="1"/>
    <x v="3935"/>
    <n v="1"/>
    <n v="105.89"/>
    <n v="10.589"/>
    <n v="95.301000000000002"/>
    <n v="4.7650499999999996"/>
    <n v="100.06605"/>
    <n v="1"/>
  </r>
  <r>
    <s v="ORD103937"/>
    <x v="716"/>
    <x v="2355"/>
    <s v="Delhi"/>
    <x v="0"/>
    <n v="110029"/>
    <s v="MED012"/>
    <x v="29"/>
    <x v="3"/>
    <s v="Mankind"/>
    <s v="No"/>
    <n v="1"/>
    <n v="123.13"/>
    <n v="10"/>
    <n v="12"/>
    <x v="3"/>
    <x v="1"/>
    <n v="1"/>
    <x v="3936"/>
    <n v="1"/>
    <n v="123.13"/>
    <n v="12.312999999999999"/>
    <n v="110.81699999999999"/>
    <n v="13.298039999999999"/>
    <n v="124.11503999999999"/>
    <n v="2"/>
  </r>
  <r>
    <s v="ORD103938"/>
    <x v="723"/>
    <x v="2356"/>
    <s v="Ahmedabad"/>
    <x v="6"/>
    <n v="380015"/>
    <s v="MED003"/>
    <x v="6"/>
    <x v="4"/>
    <s v="Dr. Reddy's"/>
    <s v="No"/>
    <n v="1"/>
    <n v="26.06"/>
    <n v="5"/>
    <n v="18"/>
    <x v="3"/>
    <x v="1"/>
    <n v="1"/>
    <x v="3937"/>
    <n v="1"/>
    <n v="26.06"/>
    <n v="1.3029999999999999"/>
    <n v="24.756999999999998"/>
    <n v="4.4562599999999994"/>
    <n v="29.213259999999998"/>
    <n v="2"/>
  </r>
  <r>
    <s v="ORD103939"/>
    <x v="289"/>
    <x v="2357"/>
    <s v="Gurugram"/>
    <x v="11"/>
    <n v="122002"/>
    <s v="MED008"/>
    <x v="7"/>
    <x v="6"/>
    <s v="Zydus"/>
    <s v="Yes"/>
    <n v="1"/>
    <n v="62.43"/>
    <n v="5"/>
    <n v="5"/>
    <x v="1"/>
    <x v="1"/>
    <n v="1"/>
    <x v="3938"/>
    <n v="1"/>
    <n v="62.43"/>
    <n v="3.1214999999999997"/>
    <n v="59.308500000000002"/>
    <n v="2.9654250000000002"/>
    <n v="62.273925000000006"/>
    <n v="1"/>
  </r>
  <r>
    <s v="ORD103940"/>
    <x v="107"/>
    <x v="913"/>
    <s v="Chennai"/>
    <x v="7"/>
    <n v="600001"/>
    <s v="MED014"/>
    <x v="19"/>
    <x v="3"/>
    <s v="Abbott"/>
    <s v="No"/>
    <n v="4"/>
    <n v="140.74"/>
    <n v="5"/>
    <n v="12"/>
    <x v="5"/>
    <x v="1"/>
    <n v="1"/>
    <x v="3939"/>
    <n v="1"/>
    <n v="562.96"/>
    <n v="28.148000000000003"/>
    <n v="534.81200000000001"/>
    <n v="64.177440000000004"/>
    <n v="598.98944000000006"/>
    <n v="2"/>
  </r>
  <r>
    <s v="ORD103941"/>
    <x v="186"/>
    <x v="704"/>
    <s v="Chandigarh"/>
    <x v="4"/>
    <n v="160019"/>
    <s v="MED023"/>
    <x v="8"/>
    <x v="7"/>
    <s v="Lacto Calamine"/>
    <s v="No"/>
    <n v="2"/>
    <n v="286.87"/>
    <n v="10"/>
    <n v="12"/>
    <x v="4"/>
    <x v="1"/>
    <n v="1"/>
    <x v="3940"/>
    <n v="1"/>
    <n v="573.74"/>
    <n v="57.373999999999995"/>
    <n v="516.36599999999999"/>
    <n v="61.963920000000002"/>
    <n v="578.32992000000002"/>
    <n v="4"/>
  </r>
  <r>
    <s v="ORD103942"/>
    <x v="290"/>
    <x v="2225"/>
    <s v="Ahmedabad"/>
    <x v="6"/>
    <n v="380058"/>
    <s v="MED012"/>
    <x v="29"/>
    <x v="3"/>
    <s v="Mankind"/>
    <s v="No"/>
    <n v="2"/>
    <n v="121.63"/>
    <n v="20"/>
    <n v="18"/>
    <x v="1"/>
    <x v="1"/>
    <n v="1"/>
    <x v="3941"/>
    <n v="1"/>
    <n v="243.26"/>
    <n v="48.652000000000001"/>
    <n v="194.608"/>
    <n v="35.029440000000001"/>
    <n v="229.63744"/>
    <n v="2"/>
  </r>
  <r>
    <s v="ORD103943"/>
    <x v="457"/>
    <x v="2317"/>
    <s v="Surat"/>
    <x v="6"/>
    <n v="395017"/>
    <s v="MED022"/>
    <x v="25"/>
    <x v="7"/>
    <s v="Himalaya"/>
    <s v="No"/>
    <n v="1"/>
    <n v="173.1"/>
    <n v="5"/>
    <n v="12"/>
    <x v="2"/>
    <x v="1"/>
    <n v="1"/>
    <x v="3942"/>
    <n v="1"/>
    <n v="173.1"/>
    <n v="8.6549999999999994"/>
    <n v="164.44499999999999"/>
    <n v="19.7334"/>
    <n v="184.17839999999998"/>
    <n v="4"/>
  </r>
  <r>
    <s v="ORD103943"/>
    <x v="442"/>
    <x v="891"/>
    <s v="Mumbai"/>
    <x v="3"/>
    <n v="400076"/>
    <s v="MED029"/>
    <x v="10"/>
    <x v="8"/>
    <s v="Sun Pharma"/>
    <s v="Yes"/>
    <n v="2"/>
    <n v="106.8"/>
    <n v="15"/>
    <n v="12"/>
    <x v="5"/>
    <x v="1"/>
    <n v="1"/>
    <x v="3943"/>
    <n v="1"/>
    <n v="213.6"/>
    <n v="32.04"/>
    <n v="181.56"/>
    <n v="21.787200000000002"/>
    <n v="203.34720000000002"/>
    <n v="3"/>
  </r>
  <r>
    <s v="ORD103945"/>
    <x v="95"/>
    <x v="1179"/>
    <s v="Surat"/>
    <x v="6"/>
    <n v="395007"/>
    <s v="MED007"/>
    <x v="15"/>
    <x v="10"/>
    <s v="Sanofi"/>
    <s v="Yes"/>
    <n v="2"/>
    <n v="76.81"/>
    <n v="0"/>
    <n v="5"/>
    <x v="3"/>
    <x v="1"/>
    <n v="1"/>
    <x v="3944"/>
    <n v="1"/>
    <n v="153.62"/>
    <n v="0"/>
    <n v="153.62"/>
    <n v="7.681"/>
    <n v="161.30100000000002"/>
    <n v="2"/>
  </r>
  <r>
    <s v="ORD103946"/>
    <x v="289"/>
    <x v="1890"/>
    <s v="Kolkata"/>
    <x v="10"/>
    <n v="700102"/>
    <s v="MED009"/>
    <x v="21"/>
    <x v="6"/>
    <s v="Glenmark"/>
    <s v="Yes"/>
    <n v="2"/>
    <n v="77.709999999999994"/>
    <n v="0"/>
    <n v="5"/>
    <x v="0"/>
    <x v="1"/>
    <n v="1"/>
    <x v="3945"/>
    <n v="1"/>
    <n v="155.41999999999999"/>
    <n v="0"/>
    <n v="155.41999999999999"/>
    <n v="7.770999999999999"/>
    <n v="163.19099999999997"/>
    <n v="2"/>
  </r>
  <r>
    <s v="ORD103947"/>
    <x v="281"/>
    <x v="1189"/>
    <s v="Jaipur"/>
    <x v="5"/>
    <n v="302017"/>
    <s v="MED027"/>
    <x v="12"/>
    <x v="9"/>
    <s v="Mankind"/>
    <s v="No"/>
    <n v="2"/>
    <n v="107.06"/>
    <n v="10"/>
    <n v="5"/>
    <x v="0"/>
    <x v="1"/>
    <n v="1"/>
    <x v="3946"/>
    <n v="1"/>
    <n v="214.12"/>
    <n v="21.411999999999999"/>
    <n v="192.708"/>
    <n v="9.6353999999999989"/>
    <n v="202.3434"/>
    <n v="5"/>
  </r>
  <r>
    <s v="ORD103948"/>
    <x v="555"/>
    <x v="1642"/>
    <s v="Lucknow"/>
    <x v="9"/>
    <n v="226001"/>
    <s v="MED016"/>
    <x v="17"/>
    <x v="11"/>
    <s v="Emcure"/>
    <s v="No"/>
    <n v="2"/>
    <n v="95.07"/>
    <n v="5"/>
    <n v="5"/>
    <x v="4"/>
    <x v="1"/>
    <n v="1"/>
    <x v="3947"/>
    <n v="1"/>
    <n v="190.14"/>
    <n v="9.5069999999999997"/>
    <n v="180.63299999999998"/>
    <n v="9.0316499999999991"/>
    <n v="189.66464999999999"/>
    <n v="3"/>
  </r>
  <r>
    <s v="ORD103948"/>
    <x v="188"/>
    <x v="1618"/>
    <s v="Kolkata"/>
    <x v="10"/>
    <n v="700029"/>
    <s v="MED001"/>
    <x v="2"/>
    <x v="2"/>
    <s v="Cipla"/>
    <s v="No"/>
    <n v="2"/>
    <n v="33.25"/>
    <n v="0"/>
    <n v="12"/>
    <x v="0"/>
    <x v="1"/>
    <n v="1"/>
    <x v="3948"/>
    <n v="1"/>
    <n v="66.5"/>
    <n v="0"/>
    <n v="66.5"/>
    <n v="7.98"/>
    <n v="74.48"/>
    <n v="2"/>
  </r>
  <r>
    <s v="ORD103950"/>
    <x v="412"/>
    <x v="625"/>
    <s v="Surat"/>
    <x v="6"/>
    <n v="395017"/>
    <s v="MED021"/>
    <x v="9"/>
    <x v="7"/>
    <s v="Cipla"/>
    <s v="No"/>
    <n v="1"/>
    <n v="75.34"/>
    <n v="15"/>
    <n v="12"/>
    <x v="3"/>
    <x v="1"/>
    <n v="1"/>
    <x v="3949"/>
    <n v="1"/>
    <n v="75.34"/>
    <n v="11.301000000000002"/>
    <n v="64.039000000000001"/>
    <n v="7.6846800000000011"/>
    <n v="71.723680000000002"/>
    <n v="4"/>
  </r>
  <r>
    <s v="ORD103950"/>
    <x v="704"/>
    <x v="2358"/>
    <s v="Chandigarh"/>
    <x v="4"/>
    <n v="160001"/>
    <s v="MED026"/>
    <x v="20"/>
    <x v="9"/>
    <s v="Cipla"/>
    <s v="No"/>
    <n v="2"/>
    <n v="202.92"/>
    <n v="15"/>
    <n v="12"/>
    <x v="2"/>
    <x v="2"/>
    <n v="1"/>
    <x v="3950"/>
    <n v="1"/>
    <n v="405.84"/>
    <n v="60.875999999999998"/>
    <n v="344.964"/>
    <n v="41.395679999999999"/>
    <n v="386.35968000000003"/>
    <n v="0"/>
  </r>
  <r>
    <s v="ORD103950"/>
    <x v="352"/>
    <x v="2359"/>
    <s v="Mumbai"/>
    <x v="3"/>
    <n v="400093"/>
    <s v="MED002"/>
    <x v="22"/>
    <x v="2"/>
    <s v="Micro Labs"/>
    <s v="No"/>
    <n v="2"/>
    <n v="28.45"/>
    <n v="5"/>
    <n v="12"/>
    <x v="5"/>
    <x v="3"/>
    <n v="1"/>
    <x v="3951"/>
    <n v="1"/>
    <n v="56.9"/>
    <n v="2.8450000000000002"/>
    <n v="54.055"/>
    <n v="6.4865999999999993"/>
    <n v="60.541600000000003"/>
    <n v="0"/>
  </r>
  <r>
    <s v="ORD103953"/>
    <x v="126"/>
    <x v="804"/>
    <s v="Bengaluru"/>
    <x v="8"/>
    <n v="560066"/>
    <s v="MED023"/>
    <x v="8"/>
    <x v="7"/>
    <s v="Lacto Calamine"/>
    <s v="No"/>
    <n v="2"/>
    <n v="305.38"/>
    <n v="0"/>
    <n v="12"/>
    <x v="3"/>
    <x v="2"/>
    <n v="1"/>
    <x v="3952"/>
    <n v="1"/>
    <n v="610.76"/>
    <n v="0"/>
    <n v="610.76"/>
    <n v="73.291200000000003"/>
    <n v="684.05119999999999"/>
    <n v="2"/>
  </r>
  <r>
    <s v="ORD103954"/>
    <x v="233"/>
    <x v="2360"/>
    <s v="Kolkata"/>
    <x v="10"/>
    <n v="700102"/>
    <s v="MED014"/>
    <x v="19"/>
    <x v="3"/>
    <s v="Abbott"/>
    <s v="No"/>
    <n v="4"/>
    <n v="129.54"/>
    <n v="5"/>
    <n v="12"/>
    <x v="0"/>
    <x v="0"/>
    <n v="1"/>
    <x v="3953"/>
    <n v="1"/>
    <n v="518.16"/>
    <n v="25.907999999999998"/>
    <n v="492.25199999999995"/>
    <n v="59.070239999999991"/>
    <n v="551.32223999999997"/>
    <n v="0"/>
  </r>
  <r>
    <s v="ORD103955"/>
    <x v="463"/>
    <x v="1508"/>
    <s v="Mumbai"/>
    <x v="3"/>
    <n v="400001"/>
    <s v="MED010"/>
    <x v="13"/>
    <x v="1"/>
    <s v="Sun Pharma"/>
    <s v="Yes"/>
    <n v="1"/>
    <n v="79.63"/>
    <n v="5"/>
    <n v="5"/>
    <x v="5"/>
    <x v="3"/>
    <n v="1"/>
    <x v="3954"/>
    <n v="1"/>
    <n v="79.63"/>
    <n v="3.9814999999999996"/>
    <n v="75.648499999999999"/>
    <n v="3.7824249999999999"/>
    <n v="79.430925000000002"/>
    <n v="4"/>
  </r>
  <r>
    <s v="ORD103955"/>
    <x v="207"/>
    <x v="2361"/>
    <s v="Hyderabad"/>
    <x v="1"/>
    <n v="500001"/>
    <s v="MED019"/>
    <x v="26"/>
    <x v="8"/>
    <s v="Cipla"/>
    <s v="No"/>
    <n v="1"/>
    <n v="157.07"/>
    <n v="10"/>
    <n v="5"/>
    <x v="0"/>
    <x v="2"/>
    <n v="1"/>
    <x v="3955"/>
    <n v="1"/>
    <n v="157.07"/>
    <n v="15.706999999999999"/>
    <n v="141.363"/>
    <n v="7.0681500000000002"/>
    <n v="148.43115"/>
    <n v="2"/>
  </r>
  <r>
    <s v="ORD103957"/>
    <x v="40"/>
    <x v="2362"/>
    <s v="Bengaluru"/>
    <x v="8"/>
    <n v="560038"/>
    <s v="MED013"/>
    <x v="16"/>
    <x v="3"/>
    <s v="Himalaya"/>
    <s v="No"/>
    <n v="3"/>
    <n v="161.63999999999999"/>
    <n v="10"/>
    <n v="18"/>
    <x v="1"/>
    <x v="1"/>
    <n v="1"/>
    <x v="3956"/>
    <n v="1"/>
    <n v="484.91999999999996"/>
    <n v="48.491999999999997"/>
    <n v="436.42799999999994"/>
    <n v="78.557039999999986"/>
    <n v="514.98503999999991"/>
    <n v="1"/>
  </r>
  <r>
    <s v="ORD103958"/>
    <x v="201"/>
    <x v="2171"/>
    <s v="Ahmedabad"/>
    <x v="6"/>
    <n v="380001"/>
    <s v="MED020"/>
    <x v="4"/>
    <x v="4"/>
    <s v="Dr. Reddy's"/>
    <s v="Yes"/>
    <n v="2"/>
    <n v="56.33"/>
    <n v="5"/>
    <n v="5"/>
    <x v="2"/>
    <x v="1"/>
    <n v="1"/>
    <x v="3957"/>
    <n v="1"/>
    <n v="112.66"/>
    <n v="5.6329999999999991"/>
    <n v="107.027"/>
    <n v="5.3513500000000001"/>
    <n v="112.37835"/>
    <n v="3"/>
  </r>
  <r>
    <s v="ORD103959"/>
    <x v="15"/>
    <x v="2363"/>
    <s v="Surat"/>
    <x v="6"/>
    <n v="395003"/>
    <s v="MED011"/>
    <x v="23"/>
    <x v="1"/>
    <s v="Cipla"/>
    <s v="No"/>
    <n v="4"/>
    <n v="23.03"/>
    <n v="10"/>
    <n v="5"/>
    <x v="2"/>
    <x v="3"/>
    <n v="1"/>
    <x v="3958"/>
    <n v="1"/>
    <n v="92.12"/>
    <n v="9.2119999999999997"/>
    <n v="82.908000000000001"/>
    <n v="4.1454000000000004"/>
    <n v="87.053399999999996"/>
    <n v="1"/>
  </r>
  <r>
    <s v="ORD103960"/>
    <x v="261"/>
    <x v="2364"/>
    <s v="Pune"/>
    <x v="3"/>
    <n v="411014"/>
    <s v="MED009"/>
    <x v="21"/>
    <x v="6"/>
    <s v="Glenmark"/>
    <s v="Yes"/>
    <n v="1"/>
    <n v="84.49"/>
    <n v="10"/>
    <n v="18"/>
    <x v="5"/>
    <x v="1"/>
    <n v="1"/>
    <x v="3959"/>
    <n v="1"/>
    <n v="84.49"/>
    <n v="8.4489999999999998"/>
    <n v="76.040999999999997"/>
    <n v="13.687379999999997"/>
    <n v="89.728379999999987"/>
    <n v="2"/>
  </r>
  <r>
    <s v="ORD103961"/>
    <x v="558"/>
    <x v="2365"/>
    <s v="Hyderabad"/>
    <x v="1"/>
    <n v="500090"/>
    <s v="MED021"/>
    <x v="9"/>
    <x v="7"/>
    <s v="Cipla"/>
    <s v="No"/>
    <n v="1"/>
    <n v="84.05"/>
    <n v="10"/>
    <n v="5"/>
    <x v="4"/>
    <x v="3"/>
    <n v="1"/>
    <x v="3960"/>
    <n v="1"/>
    <n v="84.05"/>
    <n v="8.4049999999999994"/>
    <n v="75.644999999999996"/>
    <n v="3.7822499999999994"/>
    <n v="79.427250000000001"/>
    <n v="2"/>
  </r>
  <r>
    <s v="ORD103962"/>
    <x v="145"/>
    <x v="1951"/>
    <s v="Indore"/>
    <x v="2"/>
    <n v="452018"/>
    <s v="MED021"/>
    <x v="9"/>
    <x v="7"/>
    <s v="Cipla"/>
    <s v="No"/>
    <n v="3"/>
    <n v="84.87"/>
    <n v="10"/>
    <n v="5"/>
    <x v="2"/>
    <x v="0"/>
    <n v="1"/>
    <x v="3961"/>
    <n v="1"/>
    <n v="254.61"/>
    <n v="25.461000000000002"/>
    <n v="229.149"/>
    <n v="11.45745"/>
    <n v="240.60645"/>
    <n v="3"/>
  </r>
  <r>
    <s v="ORD103963"/>
    <x v="330"/>
    <x v="1604"/>
    <s v="Jaipur"/>
    <x v="5"/>
    <n v="302019"/>
    <s v="MED008"/>
    <x v="7"/>
    <x v="6"/>
    <s v="Zydus"/>
    <s v="Yes"/>
    <n v="2"/>
    <n v="60.43"/>
    <n v="20"/>
    <n v="18"/>
    <x v="3"/>
    <x v="1"/>
    <n v="1"/>
    <x v="3962"/>
    <n v="1"/>
    <n v="120.86"/>
    <n v="24.171999999999997"/>
    <n v="96.688000000000002"/>
    <n v="17.403839999999999"/>
    <n v="114.09184"/>
    <n v="3"/>
  </r>
  <r>
    <s v="ORD103964"/>
    <x v="704"/>
    <x v="145"/>
    <s v="Hyderabad"/>
    <x v="1"/>
    <n v="500084"/>
    <s v="MED018"/>
    <x v="14"/>
    <x v="8"/>
    <s v="Mankind"/>
    <s v="No"/>
    <n v="2"/>
    <n v="102.4"/>
    <n v="15"/>
    <n v="12"/>
    <x v="0"/>
    <x v="1"/>
    <n v="1"/>
    <x v="3963"/>
    <n v="1"/>
    <n v="204.8"/>
    <n v="30.72"/>
    <n v="174.08"/>
    <n v="20.889600000000002"/>
    <n v="194.96960000000001"/>
    <n v="5"/>
  </r>
  <r>
    <s v="ORD103965"/>
    <x v="293"/>
    <x v="1669"/>
    <s v="Gurugram"/>
    <x v="11"/>
    <n v="122018"/>
    <s v="MED005"/>
    <x v="11"/>
    <x v="5"/>
    <s v="Cipla"/>
    <s v="Yes"/>
    <n v="1"/>
    <n v="106.14"/>
    <n v="10"/>
    <n v="5"/>
    <x v="3"/>
    <x v="1"/>
    <n v="1"/>
    <x v="3964"/>
    <n v="1"/>
    <n v="106.14"/>
    <n v="10.614000000000001"/>
    <n v="95.525999999999996"/>
    <n v="4.7763"/>
    <n v="100.3023"/>
    <n v="6"/>
  </r>
  <r>
    <s v="ORD103966"/>
    <x v="591"/>
    <x v="1510"/>
    <s v="Mumbai"/>
    <x v="3"/>
    <n v="400001"/>
    <s v="MED026"/>
    <x v="20"/>
    <x v="9"/>
    <s v="Cipla"/>
    <s v="No"/>
    <n v="3"/>
    <n v="201.74"/>
    <n v="5"/>
    <n v="5"/>
    <x v="0"/>
    <x v="1"/>
    <n v="1"/>
    <x v="3965"/>
    <n v="1"/>
    <n v="605.22"/>
    <n v="30.261000000000003"/>
    <n v="574.95900000000006"/>
    <n v="28.747949999999999"/>
    <n v="603.70695000000001"/>
    <n v="2"/>
  </r>
  <r>
    <s v="ORD103966"/>
    <x v="609"/>
    <x v="2366"/>
    <s v="Mumbai"/>
    <x v="3"/>
    <n v="400069"/>
    <s v="MED029"/>
    <x v="10"/>
    <x v="8"/>
    <s v="Sun Pharma"/>
    <s v="Yes"/>
    <n v="2"/>
    <n v="91.53"/>
    <n v="15"/>
    <n v="5"/>
    <x v="2"/>
    <x v="1"/>
    <n v="1"/>
    <x v="3966"/>
    <n v="1"/>
    <n v="183.06"/>
    <n v="27.459"/>
    <n v="155.601"/>
    <n v="7.7800500000000001"/>
    <n v="163.38104999999999"/>
    <n v="1"/>
  </r>
  <r>
    <s v="ORD103968"/>
    <x v="391"/>
    <x v="22"/>
    <s v="Bengaluru"/>
    <x v="8"/>
    <n v="560066"/>
    <s v="MED026"/>
    <x v="20"/>
    <x v="9"/>
    <s v="Cipla"/>
    <s v="No"/>
    <n v="5"/>
    <n v="170"/>
    <n v="5"/>
    <n v="5"/>
    <x v="3"/>
    <x v="1"/>
    <n v="1"/>
    <x v="3967"/>
    <n v="1"/>
    <n v="850"/>
    <n v="42.5"/>
    <n v="807.5"/>
    <n v="40.375"/>
    <n v="847.875"/>
    <n v="2"/>
  </r>
  <r>
    <s v="ORD103968"/>
    <x v="659"/>
    <x v="2367"/>
    <s v="Indore"/>
    <x v="2"/>
    <n v="452020"/>
    <s v="MED030"/>
    <x v="28"/>
    <x v="8"/>
    <s v="Cipla"/>
    <s v="Yes"/>
    <n v="1"/>
    <n v="259.8"/>
    <n v="0"/>
    <n v="5"/>
    <x v="2"/>
    <x v="1"/>
    <n v="1"/>
    <x v="3968"/>
    <n v="1"/>
    <n v="259.8"/>
    <n v="0"/>
    <n v="259.8"/>
    <n v="12.99"/>
    <n v="272.79000000000002"/>
    <n v="3"/>
  </r>
  <r>
    <s v="ORD103968"/>
    <x v="445"/>
    <x v="1951"/>
    <s v="Mumbai"/>
    <x v="3"/>
    <n v="400076"/>
    <s v="MED023"/>
    <x v="8"/>
    <x v="7"/>
    <s v="Lacto Calamine"/>
    <s v="No"/>
    <n v="2"/>
    <n v="311.72000000000003"/>
    <n v="5"/>
    <n v="5"/>
    <x v="3"/>
    <x v="1"/>
    <n v="1"/>
    <x v="3969"/>
    <n v="1"/>
    <n v="623.44000000000005"/>
    <n v="31.172000000000004"/>
    <n v="592.26800000000003"/>
    <n v="29.613400000000002"/>
    <n v="621.88139999999999"/>
    <n v="3"/>
  </r>
  <r>
    <s v="ORD103968"/>
    <x v="697"/>
    <x v="76"/>
    <s v="Chandigarh"/>
    <x v="4"/>
    <n v="160001"/>
    <s v="MED021"/>
    <x v="9"/>
    <x v="7"/>
    <s v="Cipla"/>
    <s v="No"/>
    <n v="2"/>
    <n v="72.8"/>
    <n v="0"/>
    <n v="18"/>
    <x v="0"/>
    <x v="2"/>
    <n v="1"/>
    <x v="3970"/>
    <n v="1"/>
    <n v="145.6"/>
    <n v="0"/>
    <n v="145.6"/>
    <n v="26.207999999999998"/>
    <n v="171.80799999999999"/>
    <n v="3"/>
  </r>
  <r>
    <s v="ORD103972"/>
    <x v="92"/>
    <x v="1485"/>
    <s v="Gurugram"/>
    <x v="11"/>
    <n v="122009"/>
    <s v="MED008"/>
    <x v="7"/>
    <x v="6"/>
    <s v="Zydus"/>
    <s v="Yes"/>
    <n v="2"/>
    <n v="57.19"/>
    <n v="5"/>
    <n v="5"/>
    <x v="5"/>
    <x v="2"/>
    <n v="1"/>
    <x v="3971"/>
    <n v="1"/>
    <n v="114.38"/>
    <n v="5.7189999999999994"/>
    <n v="108.661"/>
    <n v="5.4330500000000006"/>
    <n v="114.09405"/>
    <n v="0"/>
  </r>
  <r>
    <s v="ORD103972"/>
    <x v="455"/>
    <x v="896"/>
    <s v="Pune"/>
    <x v="3"/>
    <n v="411014"/>
    <s v="MED006"/>
    <x v="18"/>
    <x v="10"/>
    <s v="USV"/>
    <s v="Yes"/>
    <n v="1"/>
    <n v="42.51"/>
    <n v="15"/>
    <n v="5"/>
    <x v="5"/>
    <x v="0"/>
    <n v="1"/>
    <x v="3972"/>
    <n v="1"/>
    <n v="42.51"/>
    <n v="6.3765000000000001"/>
    <n v="36.133499999999998"/>
    <n v="1.8066749999999998"/>
    <n v="37.940174999999996"/>
    <n v="3"/>
  </r>
  <r>
    <s v="ORD103974"/>
    <x v="381"/>
    <x v="526"/>
    <s v="Kolkata"/>
    <x v="10"/>
    <n v="700019"/>
    <s v="MED014"/>
    <x v="19"/>
    <x v="3"/>
    <s v="Abbott"/>
    <s v="No"/>
    <n v="1"/>
    <n v="144.18"/>
    <n v="0"/>
    <n v="12"/>
    <x v="2"/>
    <x v="2"/>
    <n v="1"/>
    <x v="3973"/>
    <n v="1"/>
    <n v="144.18"/>
    <n v="0"/>
    <n v="144.18"/>
    <n v="17.301600000000001"/>
    <n v="161.48160000000001"/>
    <n v="2"/>
  </r>
  <r>
    <s v="ORD103975"/>
    <x v="83"/>
    <x v="1669"/>
    <s v="Chennai"/>
    <x v="7"/>
    <n v="600096"/>
    <s v="MED003"/>
    <x v="6"/>
    <x v="4"/>
    <s v="Dr. Reddy's"/>
    <s v="No"/>
    <n v="2"/>
    <n v="29.02"/>
    <n v="5"/>
    <n v="5"/>
    <x v="4"/>
    <x v="1"/>
    <n v="1"/>
    <x v="3974"/>
    <n v="1"/>
    <n v="58.04"/>
    <n v="2.9019999999999997"/>
    <n v="55.137999999999998"/>
    <n v="2.7568999999999999"/>
    <n v="57.8949"/>
    <n v="6"/>
  </r>
  <r>
    <s v="ORD103976"/>
    <x v="255"/>
    <x v="2140"/>
    <s v="Indore"/>
    <x v="2"/>
    <n v="452016"/>
    <s v="MED022"/>
    <x v="25"/>
    <x v="7"/>
    <s v="Himalaya"/>
    <s v="No"/>
    <n v="2"/>
    <n v="183.21"/>
    <n v="10"/>
    <n v="18"/>
    <x v="2"/>
    <x v="0"/>
    <n v="1"/>
    <x v="3975"/>
    <n v="1"/>
    <n v="366.42"/>
    <n v="36.642000000000003"/>
    <n v="329.77800000000002"/>
    <n v="59.360040000000005"/>
    <n v="389.13804000000005"/>
    <n v="2"/>
  </r>
  <r>
    <s v="ORD103977"/>
    <x v="399"/>
    <x v="833"/>
    <s v="Ahmedabad"/>
    <x v="6"/>
    <n v="380061"/>
    <s v="MED030"/>
    <x v="28"/>
    <x v="8"/>
    <s v="Cipla"/>
    <s v="Yes"/>
    <n v="2"/>
    <n v="304.91000000000003"/>
    <n v="10"/>
    <n v="12"/>
    <x v="3"/>
    <x v="1"/>
    <n v="1"/>
    <x v="3976"/>
    <n v="1"/>
    <n v="609.82000000000005"/>
    <n v="60.982000000000006"/>
    <n v="548.83800000000008"/>
    <n v="65.860560000000007"/>
    <n v="614.69856000000004"/>
    <n v="2"/>
  </r>
  <r>
    <s v="ORD103978"/>
    <x v="99"/>
    <x v="807"/>
    <s v="Mumbai"/>
    <x v="3"/>
    <n v="400001"/>
    <s v="MED016"/>
    <x v="17"/>
    <x v="11"/>
    <s v="Emcure"/>
    <s v="No"/>
    <n v="5"/>
    <n v="101.39"/>
    <n v="15"/>
    <n v="5"/>
    <x v="4"/>
    <x v="1"/>
    <n v="1"/>
    <x v="3977"/>
    <n v="1"/>
    <n v="506.95"/>
    <n v="76.042500000000004"/>
    <n v="430.90749999999997"/>
    <n v="21.545375"/>
    <n v="452.45287499999995"/>
    <n v="2"/>
  </r>
  <r>
    <s v="ORD103979"/>
    <x v="293"/>
    <x v="72"/>
    <s v="Chennai"/>
    <x v="7"/>
    <n v="600096"/>
    <s v="MED023"/>
    <x v="8"/>
    <x v="7"/>
    <s v="Lacto Calamine"/>
    <s v="No"/>
    <n v="3"/>
    <n v="288.29000000000002"/>
    <n v="5"/>
    <n v="5"/>
    <x v="1"/>
    <x v="1"/>
    <n v="1"/>
    <x v="3978"/>
    <n v="1"/>
    <n v="864.87000000000012"/>
    <n v="43.243500000000004"/>
    <n v="821.62650000000008"/>
    <n v="41.081325000000007"/>
    <n v="862.70782500000007"/>
    <n v="3"/>
  </r>
  <r>
    <s v="ORD103979"/>
    <x v="181"/>
    <x v="166"/>
    <s v="Ahmedabad"/>
    <x v="6"/>
    <n v="380054"/>
    <s v="MED003"/>
    <x v="6"/>
    <x v="4"/>
    <s v="Dr. Reddy's"/>
    <s v="No"/>
    <n v="4"/>
    <n v="28.19"/>
    <n v="10"/>
    <n v="18"/>
    <x v="0"/>
    <x v="1"/>
    <n v="1"/>
    <x v="3979"/>
    <n v="1"/>
    <n v="112.76"/>
    <n v="11.276000000000002"/>
    <n v="101.48400000000001"/>
    <n v="18.267120000000002"/>
    <n v="119.75112000000001"/>
    <n v="1"/>
  </r>
  <r>
    <s v="ORD103981"/>
    <x v="241"/>
    <x v="469"/>
    <s v="Pune"/>
    <x v="3"/>
    <n v="411045"/>
    <s v="MED010"/>
    <x v="13"/>
    <x v="1"/>
    <s v="Sun Pharma"/>
    <s v="Yes"/>
    <n v="4"/>
    <n v="67.599999999999994"/>
    <n v="0"/>
    <n v="5"/>
    <x v="3"/>
    <x v="1"/>
    <n v="1"/>
    <x v="3980"/>
    <n v="1"/>
    <n v="270.39999999999998"/>
    <n v="0"/>
    <n v="270.39999999999998"/>
    <n v="13.52"/>
    <n v="283.91999999999996"/>
    <n v="4"/>
  </r>
  <r>
    <s v="ORD103982"/>
    <x v="112"/>
    <x v="1969"/>
    <s v="Chandigarh"/>
    <x v="4"/>
    <n v="160022"/>
    <s v="MED026"/>
    <x v="20"/>
    <x v="9"/>
    <s v="Cipla"/>
    <s v="No"/>
    <n v="1"/>
    <n v="192.49"/>
    <n v="15"/>
    <n v="5"/>
    <x v="0"/>
    <x v="0"/>
    <n v="1"/>
    <x v="3981"/>
    <n v="1"/>
    <n v="192.49"/>
    <n v="28.873500000000003"/>
    <n v="163.6165"/>
    <n v="8.1808250000000005"/>
    <n v="171.797325"/>
    <n v="2"/>
  </r>
  <r>
    <s v="ORD103982"/>
    <x v="458"/>
    <x v="488"/>
    <s v="Mumbai"/>
    <x v="3"/>
    <n v="400093"/>
    <s v="MED004"/>
    <x v="5"/>
    <x v="5"/>
    <s v="Sun Pharma"/>
    <s v="Yes"/>
    <n v="2"/>
    <n v="110.22"/>
    <n v="5"/>
    <n v="5"/>
    <x v="3"/>
    <x v="1"/>
    <n v="1"/>
    <x v="3982"/>
    <n v="1"/>
    <n v="220.44"/>
    <n v="11.022"/>
    <n v="209.41800000000001"/>
    <n v="10.470900000000002"/>
    <n v="219.88890000000001"/>
    <n v="3"/>
  </r>
  <r>
    <s v="ORD103984"/>
    <x v="485"/>
    <x v="2368"/>
    <s v="Pune"/>
    <x v="3"/>
    <n v="411001"/>
    <s v="MED016"/>
    <x v="17"/>
    <x v="11"/>
    <s v="Emcure"/>
    <s v="No"/>
    <n v="2"/>
    <n v="102.54"/>
    <n v="10"/>
    <n v="5"/>
    <x v="0"/>
    <x v="1"/>
    <n v="1"/>
    <x v="3983"/>
    <n v="1"/>
    <n v="205.08"/>
    <n v="20.508000000000003"/>
    <n v="184.572"/>
    <n v="9.2286000000000001"/>
    <n v="193.8006"/>
    <n v="1"/>
  </r>
  <r>
    <s v="ORD103985"/>
    <x v="562"/>
    <x v="2087"/>
    <s v="Indore"/>
    <x v="2"/>
    <n v="452018"/>
    <s v="MED021"/>
    <x v="9"/>
    <x v="7"/>
    <s v="Cipla"/>
    <s v="No"/>
    <n v="4"/>
    <n v="92.33"/>
    <n v="5"/>
    <n v="5"/>
    <x v="3"/>
    <x v="1"/>
    <n v="1"/>
    <x v="3984"/>
    <n v="1"/>
    <n v="369.32"/>
    <n v="18.465999999999998"/>
    <n v="350.85399999999998"/>
    <n v="17.5427"/>
    <n v="368.39670000000001"/>
    <n v="1"/>
  </r>
  <r>
    <s v="ORD103986"/>
    <x v="313"/>
    <x v="2369"/>
    <s v="Indore"/>
    <x v="2"/>
    <n v="452010"/>
    <s v="MED005"/>
    <x v="11"/>
    <x v="5"/>
    <s v="Cipla"/>
    <s v="Yes"/>
    <n v="3"/>
    <n v="85.53"/>
    <n v="5"/>
    <n v="5"/>
    <x v="4"/>
    <x v="1"/>
    <n v="1"/>
    <x v="3985"/>
    <n v="1"/>
    <n v="256.59000000000003"/>
    <n v="12.829500000000003"/>
    <n v="243.76050000000004"/>
    <n v="12.188025000000003"/>
    <n v="255.94852500000005"/>
    <n v="1"/>
  </r>
  <r>
    <s v="ORD103987"/>
    <x v="184"/>
    <x v="60"/>
    <s v="Indore"/>
    <x v="2"/>
    <n v="452016"/>
    <s v="MED003"/>
    <x v="6"/>
    <x v="4"/>
    <s v="Dr. Reddy's"/>
    <s v="No"/>
    <n v="3"/>
    <n v="26.56"/>
    <n v="20"/>
    <n v="5"/>
    <x v="3"/>
    <x v="0"/>
    <n v="1"/>
    <x v="3986"/>
    <n v="1"/>
    <n v="79.679999999999993"/>
    <n v="15.936"/>
    <n v="63.743999999999993"/>
    <n v="3.1871999999999998"/>
    <n v="66.93119999999999"/>
    <n v="1"/>
  </r>
  <r>
    <s v="ORD103988"/>
    <x v="314"/>
    <x v="1005"/>
    <s v="Surat"/>
    <x v="6"/>
    <n v="395010"/>
    <s v="MED025"/>
    <x v="27"/>
    <x v="0"/>
    <s v="Blue Cross"/>
    <s v="Yes"/>
    <n v="2"/>
    <n v="59.43"/>
    <n v="15"/>
    <n v="5"/>
    <x v="4"/>
    <x v="1"/>
    <n v="1"/>
    <x v="3987"/>
    <n v="1"/>
    <n v="118.86"/>
    <n v="17.829000000000001"/>
    <n v="101.03100000000001"/>
    <n v="5.0515500000000007"/>
    <n v="106.08255000000001"/>
    <n v="2"/>
  </r>
  <r>
    <s v="ORD103989"/>
    <x v="5"/>
    <x v="1090"/>
    <s v="Surat"/>
    <x v="6"/>
    <n v="395007"/>
    <s v="MED017"/>
    <x v="1"/>
    <x v="1"/>
    <s v="Abbott"/>
    <s v="No"/>
    <n v="1"/>
    <n v="120.8"/>
    <n v="5"/>
    <n v="12"/>
    <x v="0"/>
    <x v="2"/>
    <n v="1"/>
    <x v="3988"/>
    <n v="1"/>
    <n v="120.8"/>
    <n v="6.04"/>
    <n v="114.75999999999999"/>
    <n v="13.771199999999999"/>
    <n v="128.53119999999998"/>
    <n v="2"/>
  </r>
  <r>
    <s v="ORD103990"/>
    <x v="379"/>
    <x v="2370"/>
    <s v="Surat"/>
    <x v="6"/>
    <n v="395007"/>
    <s v="MED023"/>
    <x v="8"/>
    <x v="7"/>
    <s v="Lacto Calamine"/>
    <s v="No"/>
    <n v="2"/>
    <n v="288.83999999999997"/>
    <n v="0"/>
    <n v="12"/>
    <x v="1"/>
    <x v="1"/>
    <n v="1"/>
    <x v="3989"/>
    <n v="1"/>
    <n v="577.67999999999995"/>
    <n v="0"/>
    <n v="577.67999999999995"/>
    <n v="69.321600000000004"/>
    <n v="647.00159999999994"/>
    <n v="1"/>
  </r>
  <r>
    <s v="ORD103991"/>
    <x v="94"/>
    <x v="20"/>
    <s v="Kolkata"/>
    <x v="10"/>
    <n v="700001"/>
    <s v="MED025"/>
    <x v="27"/>
    <x v="0"/>
    <s v="Blue Cross"/>
    <s v="Yes"/>
    <n v="3"/>
    <n v="67.39"/>
    <n v="5"/>
    <n v="12"/>
    <x v="4"/>
    <x v="1"/>
    <n v="1"/>
    <x v="3990"/>
    <n v="1"/>
    <n v="202.17000000000002"/>
    <n v="10.108500000000001"/>
    <n v="192.06150000000002"/>
    <n v="23.047380000000004"/>
    <n v="215.10888000000003"/>
    <n v="2"/>
  </r>
  <r>
    <s v="ORD103991"/>
    <x v="58"/>
    <x v="371"/>
    <s v="Ahmedabad"/>
    <x v="6"/>
    <n v="380058"/>
    <s v="MED030"/>
    <x v="28"/>
    <x v="8"/>
    <s v="Cipla"/>
    <s v="Yes"/>
    <n v="2"/>
    <n v="322.47000000000003"/>
    <n v="10"/>
    <n v="5"/>
    <x v="3"/>
    <x v="1"/>
    <n v="1"/>
    <x v="3991"/>
    <n v="1"/>
    <n v="644.94000000000005"/>
    <n v="64.494"/>
    <n v="580.44600000000003"/>
    <n v="29.022300000000001"/>
    <n v="609.4683"/>
    <n v="4"/>
  </r>
  <r>
    <s v="ORD103993"/>
    <x v="449"/>
    <x v="1961"/>
    <s v="Ahmedabad"/>
    <x v="6"/>
    <n v="380058"/>
    <s v="MED018"/>
    <x v="14"/>
    <x v="8"/>
    <s v="Mankind"/>
    <s v="No"/>
    <n v="2"/>
    <n v="122.44"/>
    <n v="10"/>
    <n v="12"/>
    <x v="5"/>
    <x v="2"/>
    <n v="1"/>
    <x v="3992"/>
    <n v="1"/>
    <n v="244.88"/>
    <n v="24.488000000000003"/>
    <n v="220.392"/>
    <n v="26.447039999999998"/>
    <n v="246.83903999999998"/>
    <n v="1"/>
  </r>
  <r>
    <s v="ORD103994"/>
    <x v="568"/>
    <x v="1375"/>
    <s v="Mumbai"/>
    <x v="3"/>
    <n v="400001"/>
    <s v="MED018"/>
    <x v="14"/>
    <x v="8"/>
    <s v="Mankind"/>
    <s v="No"/>
    <n v="3"/>
    <n v="117.56"/>
    <n v="20"/>
    <n v="5"/>
    <x v="3"/>
    <x v="2"/>
    <n v="1"/>
    <x v="3993"/>
    <n v="1"/>
    <n v="352.68"/>
    <n v="70.536000000000001"/>
    <n v="282.14400000000001"/>
    <n v="14.107200000000001"/>
    <n v="296.25119999999998"/>
    <n v="1"/>
  </r>
  <r>
    <s v="ORD103995"/>
    <x v="2"/>
    <x v="501"/>
    <s v="Chennai"/>
    <x v="7"/>
    <n v="600018"/>
    <s v="MED016"/>
    <x v="17"/>
    <x v="11"/>
    <s v="Emcure"/>
    <s v="No"/>
    <n v="1"/>
    <n v="106.53"/>
    <n v="0"/>
    <n v="18"/>
    <x v="4"/>
    <x v="3"/>
    <n v="1"/>
    <x v="3994"/>
    <n v="1"/>
    <n v="106.53"/>
    <n v="0"/>
    <n v="106.53"/>
    <n v="19.1754"/>
    <n v="125.7054"/>
    <n v="1"/>
  </r>
  <r>
    <s v="ORD103996"/>
    <x v="144"/>
    <x v="2371"/>
    <s v="Delhi"/>
    <x v="0"/>
    <n v="110024"/>
    <s v="MED004"/>
    <x v="5"/>
    <x v="5"/>
    <s v="Sun Pharma"/>
    <s v="Yes"/>
    <n v="2"/>
    <n v="111.71"/>
    <n v="5"/>
    <n v="5"/>
    <x v="0"/>
    <x v="3"/>
    <n v="1"/>
    <x v="3995"/>
    <n v="1"/>
    <n v="223.42"/>
    <n v="11.170999999999999"/>
    <n v="212.249"/>
    <n v="10.612449999999999"/>
    <n v="222.86144999999999"/>
    <n v="1"/>
  </r>
  <r>
    <s v="ORD103997"/>
    <x v="245"/>
    <x v="1862"/>
    <s v="Chennai"/>
    <x v="7"/>
    <n v="600001"/>
    <s v="MED001"/>
    <x v="2"/>
    <x v="2"/>
    <s v="Cipla"/>
    <s v="No"/>
    <n v="3"/>
    <n v="28.14"/>
    <n v="0"/>
    <n v="18"/>
    <x v="5"/>
    <x v="2"/>
    <n v="1"/>
    <x v="3996"/>
    <n v="1"/>
    <n v="84.42"/>
    <n v="0"/>
    <n v="84.42"/>
    <n v="15.195599999999999"/>
    <n v="99.615600000000001"/>
    <n v="2"/>
  </r>
  <r>
    <s v="ORD103998"/>
    <x v="187"/>
    <x v="2295"/>
    <s v="Noida"/>
    <x v="9"/>
    <n v="201307"/>
    <s v="MED015"/>
    <x v="24"/>
    <x v="11"/>
    <s v="Abbott"/>
    <s v="No"/>
    <n v="1"/>
    <n v="42.47"/>
    <n v="10"/>
    <n v="5"/>
    <x v="0"/>
    <x v="2"/>
    <n v="1"/>
    <x v="3997"/>
    <n v="1"/>
    <n v="42.47"/>
    <n v="4.2469999999999999"/>
    <n v="38.222999999999999"/>
    <n v="1.9111500000000001"/>
    <n v="40.134149999999998"/>
    <n v="1"/>
  </r>
  <r>
    <s v="ORD103999"/>
    <x v="517"/>
    <x v="2372"/>
    <s v="Delhi"/>
    <x v="0"/>
    <n v="110085"/>
    <s v="MED020"/>
    <x v="4"/>
    <x v="4"/>
    <s v="Dr. Reddy's"/>
    <s v="Yes"/>
    <n v="1"/>
    <n v="62.09"/>
    <n v="0"/>
    <n v="5"/>
    <x v="4"/>
    <x v="3"/>
    <n v="1"/>
    <x v="3998"/>
    <n v="1"/>
    <n v="62.09"/>
    <n v="0"/>
    <n v="62.09"/>
    <n v="3.1045000000000003"/>
    <n v="65.194500000000005"/>
    <n v="1"/>
  </r>
  <r>
    <s v="ORD104000"/>
    <x v="530"/>
    <x v="752"/>
    <s v="Jaipur"/>
    <x v="5"/>
    <n v="302017"/>
    <s v="MED002"/>
    <x v="22"/>
    <x v="2"/>
    <s v="Micro Labs"/>
    <s v="No"/>
    <n v="1"/>
    <n v="29.94"/>
    <n v="15"/>
    <n v="12"/>
    <x v="4"/>
    <x v="1"/>
    <n v="1"/>
    <x v="3999"/>
    <n v="1"/>
    <n v="29.94"/>
    <n v="4.4910000000000005"/>
    <n v="25.449000000000002"/>
    <n v="3.0538800000000004"/>
    <n v="28.502880000000001"/>
    <n v="6"/>
  </r>
  <r>
    <s v="ORD104001"/>
    <x v="672"/>
    <x v="606"/>
    <s v="Mumbai"/>
    <x v="3"/>
    <n v="400076"/>
    <s v="MED020"/>
    <x v="4"/>
    <x v="4"/>
    <s v="Dr. Reddy's"/>
    <s v="Yes"/>
    <n v="1"/>
    <n v="52.4"/>
    <n v="10"/>
    <n v="18"/>
    <x v="2"/>
    <x v="3"/>
    <n v="1"/>
    <x v="4000"/>
    <n v="1"/>
    <n v="52.4"/>
    <n v="5.24"/>
    <n v="47.16"/>
    <n v="8.4887999999999995"/>
    <n v="55.648799999999994"/>
    <n v="1"/>
  </r>
  <r>
    <s v="ORD104002"/>
    <x v="262"/>
    <x v="2373"/>
    <s v="Jaipur"/>
    <x v="5"/>
    <n v="302017"/>
    <s v="MED018"/>
    <x v="14"/>
    <x v="8"/>
    <s v="Mankind"/>
    <s v="No"/>
    <n v="6"/>
    <n v="124.34"/>
    <n v="0"/>
    <n v="12"/>
    <x v="0"/>
    <x v="1"/>
    <n v="1"/>
    <x v="4001"/>
    <n v="1"/>
    <n v="746.04"/>
    <n v="0"/>
    <n v="746.04"/>
    <n v="89.524799999999999"/>
    <n v="835.56479999999999"/>
    <n v="1"/>
  </r>
  <r>
    <s v="ORD104003"/>
    <x v="610"/>
    <x v="304"/>
    <s v="Mumbai"/>
    <x v="3"/>
    <n v="400050"/>
    <s v="MED015"/>
    <x v="24"/>
    <x v="11"/>
    <s v="Abbott"/>
    <s v="No"/>
    <n v="4"/>
    <n v="46.55"/>
    <n v="0"/>
    <n v="12"/>
    <x v="2"/>
    <x v="1"/>
    <n v="1"/>
    <x v="4002"/>
    <n v="1"/>
    <n v="186.2"/>
    <n v="0"/>
    <n v="186.2"/>
    <n v="22.343999999999998"/>
    <n v="208.54399999999998"/>
    <n v="5"/>
  </r>
  <r>
    <s v="ORD104004"/>
    <x v="69"/>
    <x v="2353"/>
    <s v="Pune"/>
    <x v="3"/>
    <n v="411014"/>
    <s v="MED013"/>
    <x v="16"/>
    <x v="3"/>
    <s v="Himalaya"/>
    <s v="No"/>
    <n v="2"/>
    <n v="146.72"/>
    <n v="0"/>
    <n v="18"/>
    <x v="5"/>
    <x v="2"/>
    <n v="1"/>
    <x v="4003"/>
    <n v="1"/>
    <n v="293.44"/>
    <n v="0"/>
    <n v="293.44"/>
    <n v="52.819200000000002"/>
    <n v="346.25920000000002"/>
    <n v="0"/>
  </r>
  <r>
    <s v="ORD104005"/>
    <x v="107"/>
    <x v="338"/>
    <s v="Kolkata"/>
    <x v="10"/>
    <n v="700001"/>
    <s v="MED006"/>
    <x v="18"/>
    <x v="10"/>
    <s v="USV"/>
    <s v="Yes"/>
    <n v="2"/>
    <n v="48.1"/>
    <n v="15"/>
    <n v="5"/>
    <x v="2"/>
    <x v="1"/>
    <n v="1"/>
    <x v="4004"/>
    <n v="1"/>
    <n v="96.2"/>
    <n v="14.43"/>
    <n v="81.77000000000001"/>
    <n v="4.0884999999999998"/>
    <n v="85.858500000000006"/>
    <n v="3"/>
  </r>
  <r>
    <s v="ORD104006"/>
    <x v="721"/>
    <x v="2374"/>
    <s v="Noida"/>
    <x v="9"/>
    <n v="201305"/>
    <s v="MED016"/>
    <x v="17"/>
    <x v="11"/>
    <s v="Emcure"/>
    <s v="No"/>
    <n v="1"/>
    <n v="98.11"/>
    <n v="10"/>
    <n v="5"/>
    <x v="4"/>
    <x v="1"/>
    <n v="1"/>
    <x v="4005"/>
    <n v="1"/>
    <n v="98.11"/>
    <n v="9.8109999999999999"/>
    <n v="88.299000000000007"/>
    <n v="4.4149500000000002"/>
    <n v="92.713950000000011"/>
    <n v="2"/>
  </r>
  <r>
    <s v="ORD104007"/>
    <x v="127"/>
    <x v="2020"/>
    <s v="Surat"/>
    <x v="6"/>
    <n v="395010"/>
    <s v="MED010"/>
    <x v="13"/>
    <x v="1"/>
    <s v="Sun Pharma"/>
    <s v="Yes"/>
    <n v="3"/>
    <n v="61.82"/>
    <n v="5"/>
    <n v="5"/>
    <x v="5"/>
    <x v="1"/>
    <n v="1"/>
    <x v="4006"/>
    <n v="1"/>
    <n v="185.46"/>
    <n v="9.2730000000000015"/>
    <n v="176.18700000000001"/>
    <n v="8.8093500000000002"/>
    <n v="184.99635000000001"/>
    <n v="1"/>
  </r>
  <r>
    <s v="ORD104008"/>
    <x v="38"/>
    <x v="1047"/>
    <s v="Pune"/>
    <x v="3"/>
    <n v="411014"/>
    <s v="MED021"/>
    <x v="9"/>
    <x v="7"/>
    <s v="Cipla"/>
    <s v="No"/>
    <n v="2"/>
    <n v="73.61"/>
    <n v="10"/>
    <n v="5"/>
    <x v="4"/>
    <x v="1"/>
    <n v="1"/>
    <x v="4007"/>
    <n v="1"/>
    <n v="147.22"/>
    <n v="14.722000000000001"/>
    <n v="132.49799999999999"/>
    <n v="6.6249000000000002"/>
    <n v="139.12289999999999"/>
    <n v="5"/>
  </r>
  <r>
    <s v="ORD104009"/>
    <x v="167"/>
    <x v="616"/>
    <s v="Lucknow"/>
    <x v="9"/>
    <n v="226001"/>
    <s v="MED005"/>
    <x v="11"/>
    <x v="5"/>
    <s v="Cipla"/>
    <s v="Yes"/>
    <n v="2"/>
    <n v="105.32"/>
    <n v="5"/>
    <n v="18"/>
    <x v="5"/>
    <x v="2"/>
    <n v="1"/>
    <x v="4008"/>
    <n v="1"/>
    <n v="210.64"/>
    <n v="10.531999999999998"/>
    <n v="200.10799999999998"/>
    <n v="36.019439999999996"/>
    <n v="236.12743999999998"/>
    <n v="2"/>
  </r>
  <r>
    <s v="ORD104010"/>
    <x v="449"/>
    <x v="2375"/>
    <s v="Ahmedabad"/>
    <x v="6"/>
    <n v="380054"/>
    <s v="MED016"/>
    <x v="17"/>
    <x v="11"/>
    <s v="Emcure"/>
    <s v="No"/>
    <n v="2"/>
    <n v="119.84"/>
    <n v="10"/>
    <n v="12"/>
    <x v="3"/>
    <x v="1"/>
    <n v="1"/>
    <x v="4009"/>
    <n v="1"/>
    <n v="239.68"/>
    <n v="23.968000000000004"/>
    <n v="215.71199999999999"/>
    <n v="25.885439999999999"/>
    <n v="241.59743999999998"/>
    <n v="1"/>
  </r>
  <r>
    <s v="ORD104011"/>
    <x v="354"/>
    <x v="1694"/>
    <s v="Pune"/>
    <x v="3"/>
    <n v="411001"/>
    <s v="MED015"/>
    <x v="24"/>
    <x v="11"/>
    <s v="Abbott"/>
    <s v="No"/>
    <n v="1"/>
    <n v="48.99"/>
    <n v="10"/>
    <n v="12"/>
    <x v="2"/>
    <x v="1"/>
    <n v="1"/>
    <x v="4010"/>
    <n v="1"/>
    <n v="48.99"/>
    <n v="4.899"/>
    <n v="44.091000000000001"/>
    <n v="5.2909199999999998"/>
    <n v="49.381920000000001"/>
    <n v="3"/>
  </r>
  <r>
    <s v="ORD104011"/>
    <x v="689"/>
    <x v="862"/>
    <s v="Mumbai"/>
    <x v="3"/>
    <n v="400001"/>
    <s v="MED022"/>
    <x v="25"/>
    <x v="7"/>
    <s v="Himalaya"/>
    <s v="No"/>
    <n v="4"/>
    <n v="157.47999999999999"/>
    <n v="10"/>
    <n v="5"/>
    <x v="0"/>
    <x v="3"/>
    <n v="1"/>
    <x v="4011"/>
    <n v="1"/>
    <n v="629.91999999999996"/>
    <n v="62.991999999999997"/>
    <n v="566.928"/>
    <n v="28.346399999999999"/>
    <n v="595.27440000000001"/>
    <n v="4"/>
  </r>
  <r>
    <s v="ORD104013"/>
    <x v="620"/>
    <x v="1949"/>
    <s v="Chandigarh"/>
    <x v="4"/>
    <n v="160036"/>
    <s v="MED002"/>
    <x v="22"/>
    <x v="2"/>
    <s v="Micro Labs"/>
    <s v="No"/>
    <n v="1"/>
    <n v="30.41"/>
    <n v="20"/>
    <n v="5"/>
    <x v="4"/>
    <x v="1"/>
    <n v="1"/>
    <x v="4012"/>
    <n v="1"/>
    <n v="30.41"/>
    <n v="6.0820000000000007"/>
    <n v="24.327999999999999"/>
    <n v="1.2163999999999999"/>
    <n v="25.5444"/>
    <n v="3"/>
  </r>
  <r>
    <s v="ORD104014"/>
    <x v="226"/>
    <x v="676"/>
    <s v="Noida"/>
    <x v="9"/>
    <n v="201305"/>
    <s v="MED005"/>
    <x v="11"/>
    <x v="5"/>
    <s v="Cipla"/>
    <s v="Yes"/>
    <n v="1"/>
    <n v="105.56"/>
    <n v="15"/>
    <n v="12"/>
    <x v="2"/>
    <x v="2"/>
    <n v="1"/>
    <x v="4013"/>
    <n v="1"/>
    <n v="105.56"/>
    <n v="15.834000000000001"/>
    <n v="89.725999999999999"/>
    <n v="10.76712"/>
    <n v="100.49312"/>
    <n v="1"/>
  </r>
  <r>
    <s v="ORD104015"/>
    <x v="724"/>
    <x v="1789"/>
    <s v="Gurugram"/>
    <x v="11"/>
    <n v="122002"/>
    <s v="MED025"/>
    <x v="27"/>
    <x v="0"/>
    <s v="Blue Cross"/>
    <s v="Yes"/>
    <n v="3"/>
    <n v="67.3"/>
    <n v="0"/>
    <n v="5"/>
    <x v="1"/>
    <x v="1"/>
    <n v="1"/>
    <x v="4014"/>
    <n v="1"/>
    <n v="201.89999999999998"/>
    <n v="0"/>
    <n v="201.89999999999998"/>
    <n v="10.094999999999999"/>
    <n v="211.99499999999998"/>
    <n v="2"/>
  </r>
  <r>
    <s v="ORD104016"/>
    <x v="700"/>
    <x v="2376"/>
    <s v="Surat"/>
    <x v="6"/>
    <n v="395003"/>
    <s v="MED015"/>
    <x v="24"/>
    <x v="11"/>
    <s v="Abbott"/>
    <s v="No"/>
    <n v="5"/>
    <n v="44.9"/>
    <n v="10"/>
    <n v="5"/>
    <x v="0"/>
    <x v="0"/>
    <n v="1"/>
    <x v="4015"/>
    <n v="1"/>
    <n v="224.5"/>
    <n v="22.45"/>
    <n v="202.05"/>
    <n v="10.102499999999999"/>
    <n v="212.1525"/>
    <n v="0"/>
  </r>
  <r>
    <s v="ORD104017"/>
    <x v="99"/>
    <x v="519"/>
    <s v="Bengaluru"/>
    <x v="8"/>
    <n v="560034"/>
    <s v="MED013"/>
    <x v="16"/>
    <x v="3"/>
    <s v="Himalaya"/>
    <s v="No"/>
    <n v="2"/>
    <n v="163.09"/>
    <n v="10"/>
    <n v="12"/>
    <x v="1"/>
    <x v="1"/>
    <n v="1"/>
    <x v="4016"/>
    <n v="1"/>
    <n v="326.18"/>
    <n v="32.618000000000002"/>
    <n v="293.56200000000001"/>
    <n v="35.227440000000001"/>
    <n v="328.78944000000001"/>
    <n v="1"/>
  </r>
  <r>
    <s v="ORD104018"/>
    <x v="103"/>
    <x v="1902"/>
    <s v="Mumbai"/>
    <x v="3"/>
    <n v="400093"/>
    <s v="MED030"/>
    <x v="28"/>
    <x v="8"/>
    <s v="Cipla"/>
    <s v="Yes"/>
    <n v="2"/>
    <n v="292.62"/>
    <n v="5"/>
    <n v="12"/>
    <x v="5"/>
    <x v="1"/>
    <n v="1"/>
    <x v="4017"/>
    <n v="1"/>
    <n v="585.24"/>
    <n v="29.261999999999997"/>
    <n v="555.97800000000007"/>
    <n v="66.717360000000014"/>
    <n v="622.69536000000005"/>
    <n v="2"/>
  </r>
  <r>
    <s v="ORD104019"/>
    <x v="216"/>
    <x v="825"/>
    <s v="Chandigarh"/>
    <x v="4"/>
    <n v="160036"/>
    <s v="MED009"/>
    <x v="21"/>
    <x v="6"/>
    <s v="Glenmark"/>
    <s v="Yes"/>
    <n v="6"/>
    <n v="87.84"/>
    <n v="10"/>
    <n v="5"/>
    <x v="0"/>
    <x v="1"/>
    <n v="1"/>
    <x v="4018"/>
    <n v="1"/>
    <n v="527.04"/>
    <n v="52.703999999999994"/>
    <n v="474.33599999999996"/>
    <n v="23.716799999999999"/>
    <n v="498.05279999999993"/>
    <n v="3"/>
  </r>
  <r>
    <s v="ORD104020"/>
    <x v="676"/>
    <x v="1406"/>
    <s v="Delhi"/>
    <x v="0"/>
    <n v="110029"/>
    <s v="MED022"/>
    <x v="25"/>
    <x v="7"/>
    <s v="Himalaya"/>
    <s v="No"/>
    <n v="1"/>
    <n v="166.6"/>
    <n v="0"/>
    <n v="5"/>
    <x v="4"/>
    <x v="1"/>
    <n v="1"/>
    <x v="4019"/>
    <n v="1"/>
    <n v="166.6"/>
    <n v="0"/>
    <n v="166.6"/>
    <n v="8.33"/>
    <n v="174.93"/>
    <n v="2"/>
  </r>
  <r>
    <s v="ORD104021"/>
    <x v="85"/>
    <x v="2377"/>
    <s v="Delhi"/>
    <x v="0"/>
    <n v="110085"/>
    <s v="MED011"/>
    <x v="23"/>
    <x v="1"/>
    <s v="Cipla"/>
    <s v="No"/>
    <n v="4"/>
    <n v="28.2"/>
    <n v="5"/>
    <n v="12"/>
    <x v="2"/>
    <x v="1"/>
    <n v="1"/>
    <x v="4020"/>
    <n v="1"/>
    <n v="112.8"/>
    <n v="5.64"/>
    <n v="107.16"/>
    <n v="12.859200000000001"/>
    <n v="120.0192"/>
    <n v="1"/>
  </r>
  <r>
    <s v="ORD104022"/>
    <x v="655"/>
    <x v="2378"/>
    <s v="Mumbai"/>
    <x v="3"/>
    <n v="400093"/>
    <s v="MED022"/>
    <x v="25"/>
    <x v="7"/>
    <s v="Himalaya"/>
    <s v="No"/>
    <n v="1"/>
    <n v="178.15"/>
    <n v="10"/>
    <n v="5"/>
    <x v="3"/>
    <x v="1"/>
    <n v="1"/>
    <x v="4021"/>
    <n v="1"/>
    <n v="178.15"/>
    <n v="17.815000000000001"/>
    <n v="160.33500000000001"/>
    <n v="8.01675"/>
    <n v="168.35175000000001"/>
    <n v="2"/>
  </r>
  <r>
    <s v="ORD104023"/>
    <x v="479"/>
    <x v="2379"/>
    <s v="Gurugram"/>
    <x v="11"/>
    <n v="122018"/>
    <s v="MED030"/>
    <x v="28"/>
    <x v="8"/>
    <s v="Cipla"/>
    <s v="Yes"/>
    <n v="1"/>
    <n v="320.88"/>
    <n v="5"/>
    <n v="12"/>
    <x v="5"/>
    <x v="1"/>
    <n v="1"/>
    <x v="4022"/>
    <n v="1"/>
    <n v="320.88"/>
    <n v="16.044"/>
    <n v="304.83600000000001"/>
    <n v="36.58032"/>
    <n v="341.41632000000004"/>
    <n v="2"/>
  </r>
  <r>
    <s v="ORD104024"/>
    <x v="647"/>
    <x v="2380"/>
    <s v="Noida"/>
    <x v="9"/>
    <n v="201301"/>
    <s v="MED012"/>
    <x v="29"/>
    <x v="3"/>
    <s v="Mankind"/>
    <s v="No"/>
    <n v="1"/>
    <n v="107.87"/>
    <n v="5"/>
    <n v="5"/>
    <x v="4"/>
    <x v="1"/>
    <n v="1"/>
    <x v="4023"/>
    <n v="1"/>
    <n v="107.87"/>
    <n v="5.3935000000000004"/>
    <n v="102.4765"/>
    <n v="5.1238250000000001"/>
    <n v="107.600325"/>
    <n v="1"/>
  </r>
  <r>
    <s v="ORD104025"/>
    <x v="574"/>
    <x v="2381"/>
    <s v="Gurugram"/>
    <x v="11"/>
    <n v="122016"/>
    <s v="MED001"/>
    <x v="2"/>
    <x v="2"/>
    <s v="Cipla"/>
    <s v="No"/>
    <n v="1"/>
    <n v="29.77"/>
    <n v="15"/>
    <n v="5"/>
    <x v="2"/>
    <x v="1"/>
    <n v="1"/>
    <x v="4024"/>
    <n v="1"/>
    <n v="29.77"/>
    <n v="4.4655000000000005"/>
    <n v="25.304499999999997"/>
    <n v="1.2652249999999998"/>
    <n v="26.569724999999998"/>
    <n v="1"/>
  </r>
  <r>
    <s v="ORD104025"/>
    <x v="396"/>
    <x v="2060"/>
    <s v="Mumbai"/>
    <x v="3"/>
    <n v="400069"/>
    <s v="MED023"/>
    <x v="8"/>
    <x v="7"/>
    <s v="Lacto Calamine"/>
    <s v="No"/>
    <n v="2"/>
    <n v="270.64999999999998"/>
    <n v="0"/>
    <n v="12"/>
    <x v="4"/>
    <x v="1"/>
    <n v="1"/>
    <x v="4025"/>
    <n v="1"/>
    <n v="541.29999999999995"/>
    <n v="0"/>
    <n v="541.29999999999995"/>
    <n v="64.955999999999989"/>
    <n v="606.25599999999997"/>
    <n v="2"/>
  </r>
  <r>
    <s v="ORD104025"/>
    <x v="86"/>
    <x v="888"/>
    <s v="Hyderabad"/>
    <x v="1"/>
    <n v="500084"/>
    <s v="MED024"/>
    <x v="0"/>
    <x v="0"/>
    <s v="Abbott"/>
    <s v="No"/>
    <n v="1"/>
    <n v="125.74"/>
    <n v="10"/>
    <n v="5"/>
    <x v="1"/>
    <x v="1"/>
    <n v="1"/>
    <x v="4026"/>
    <n v="1"/>
    <n v="125.74"/>
    <n v="12.573999999999998"/>
    <n v="113.166"/>
    <n v="5.6582999999999997"/>
    <n v="118.82429999999999"/>
    <n v="3"/>
  </r>
  <r>
    <s v="ORD104028"/>
    <x v="276"/>
    <x v="2382"/>
    <s v="Hyderabad"/>
    <x v="1"/>
    <n v="500090"/>
    <s v="MED016"/>
    <x v="17"/>
    <x v="11"/>
    <s v="Emcure"/>
    <s v="No"/>
    <n v="2"/>
    <n v="110.89"/>
    <n v="0"/>
    <n v="5"/>
    <x v="5"/>
    <x v="1"/>
    <n v="1"/>
    <x v="4027"/>
    <n v="1"/>
    <n v="221.78"/>
    <n v="0"/>
    <n v="221.78"/>
    <n v="11.089"/>
    <n v="232.869"/>
    <n v="1"/>
  </r>
  <r>
    <s v="ORD104029"/>
    <x v="93"/>
    <x v="2251"/>
    <s v="Surat"/>
    <x v="6"/>
    <n v="395010"/>
    <s v="MED012"/>
    <x v="29"/>
    <x v="3"/>
    <s v="Mankind"/>
    <s v="No"/>
    <n v="2"/>
    <n v="107.06"/>
    <n v="0"/>
    <n v="5"/>
    <x v="2"/>
    <x v="1"/>
    <n v="1"/>
    <x v="4028"/>
    <n v="1"/>
    <n v="214.12"/>
    <n v="0"/>
    <n v="214.12"/>
    <n v="10.706"/>
    <n v="224.82599999999999"/>
    <n v="3"/>
  </r>
  <r>
    <s v="ORD104030"/>
    <x v="481"/>
    <x v="187"/>
    <s v="Bengaluru"/>
    <x v="8"/>
    <n v="560038"/>
    <s v="MED010"/>
    <x v="13"/>
    <x v="1"/>
    <s v="Sun Pharma"/>
    <s v="Yes"/>
    <n v="2"/>
    <n v="66.7"/>
    <n v="5"/>
    <n v="5"/>
    <x v="4"/>
    <x v="1"/>
    <n v="1"/>
    <x v="4029"/>
    <n v="1"/>
    <n v="133.4"/>
    <n v="6.67"/>
    <n v="126.73"/>
    <n v="6.3365"/>
    <n v="133.06649999999999"/>
    <n v="2"/>
  </r>
  <r>
    <s v="ORD104031"/>
    <x v="490"/>
    <x v="2383"/>
    <s v="Bengaluru"/>
    <x v="8"/>
    <n v="560066"/>
    <s v="MED019"/>
    <x v="26"/>
    <x v="8"/>
    <s v="Cipla"/>
    <s v="No"/>
    <n v="2"/>
    <n v="132.97999999999999"/>
    <n v="10"/>
    <n v="5"/>
    <x v="1"/>
    <x v="1"/>
    <n v="1"/>
    <x v="4030"/>
    <n v="1"/>
    <n v="265.95999999999998"/>
    <n v="26.596"/>
    <n v="239.36399999999998"/>
    <n v="11.9682"/>
    <n v="251.33219999999997"/>
    <n v="1"/>
  </r>
  <r>
    <s v="ORD104031"/>
    <x v="301"/>
    <x v="2384"/>
    <s v="Surat"/>
    <x v="6"/>
    <n v="395017"/>
    <s v="MED029"/>
    <x v="10"/>
    <x v="8"/>
    <s v="Sun Pharma"/>
    <s v="Yes"/>
    <n v="3"/>
    <n v="87.15"/>
    <n v="5"/>
    <n v="12"/>
    <x v="0"/>
    <x v="1"/>
    <n v="1"/>
    <x v="4031"/>
    <n v="1"/>
    <n v="261.45000000000005"/>
    <n v="13.072500000000002"/>
    <n v="248.37750000000005"/>
    <n v="29.805300000000006"/>
    <n v="278.18280000000004"/>
    <n v="1"/>
  </r>
  <r>
    <s v="ORD104033"/>
    <x v="6"/>
    <x v="941"/>
    <s v="Delhi"/>
    <x v="0"/>
    <n v="110085"/>
    <s v="MED030"/>
    <x v="28"/>
    <x v="8"/>
    <s v="Cipla"/>
    <s v="Yes"/>
    <n v="5"/>
    <n v="258.39999999999998"/>
    <n v="10"/>
    <n v="12"/>
    <x v="3"/>
    <x v="1"/>
    <n v="1"/>
    <x v="4032"/>
    <n v="1"/>
    <n v="1292"/>
    <n v="129.19999999999999"/>
    <n v="1162.8"/>
    <n v="139.53599999999997"/>
    <n v="1302.336"/>
    <n v="1"/>
  </r>
  <r>
    <s v="ORD104034"/>
    <x v="391"/>
    <x v="2385"/>
    <s v="Noida"/>
    <x v="9"/>
    <n v="201305"/>
    <s v="MED015"/>
    <x v="24"/>
    <x v="11"/>
    <s v="Abbott"/>
    <s v="No"/>
    <n v="6"/>
    <n v="51.88"/>
    <n v="10"/>
    <n v="5"/>
    <x v="4"/>
    <x v="1"/>
    <n v="1"/>
    <x v="4033"/>
    <n v="1"/>
    <n v="311.28000000000003"/>
    <n v="31.128"/>
    <n v="280.15200000000004"/>
    <n v="14.007600000000002"/>
    <n v="294.15960000000007"/>
    <n v="1"/>
  </r>
  <r>
    <s v="ORD104035"/>
    <x v="574"/>
    <x v="245"/>
    <s v="Chennai"/>
    <x v="7"/>
    <n v="600040"/>
    <s v="MED002"/>
    <x v="22"/>
    <x v="2"/>
    <s v="Micro Labs"/>
    <s v="No"/>
    <n v="4"/>
    <n v="33.65"/>
    <n v="15"/>
    <n v="5"/>
    <x v="1"/>
    <x v="3"/>
    <n v="1"/>
    <x v="4034"/>
    <n v="1"/>
    <n v="134.6"/>
    <n v="20.190000000000001"/>
    <n v="114.41"/>
    <n v="5.7204999999999995"/>
    <n v="120.1305"/>
    <n v="1"/>
  </r>
  <r>
    <s v="ORD104036"/>
    <x v="207"/>
    <x v="1519"/>
    <s v="Lucknow"/>
    <x v="9"/>
    <n v="226016"/>
    <s v="MED026"/>
    <x v="20"/>
    <x v="9"/>
    <s v="Cipla"/>
    <s v="No"/>
    <n v="1"/>
    <n v="173.2"/>
    <n v="5"/>
    <n v="12"/>
    <x v="5"/>
    <x v="1"/>
    <n v="1"/>
    <x v="4035"/>
    <n v="1"/>
    <n v="173.2"/>
    <n v="8.66"/>
    <n v="164.54"/>
    <n v="19.744800000000001"/>
    <n v="184.28479999999999"/>
    <n v="3"/>
  </r>
  <r>
    <s v="ORD104036"/>
    <x v="615"/>
    <x v="2386"/>
    <s v="Hyderabad"/>
    <x v="1"/>
    <n v="500081"/>
    <s v="MED029"/>
    <x v="10"/>
    <x v="8"/>
    <s v="Sun Pharma"/>
    <s v="Yes"/>
    <n v="1"/>
    <n v="102.85"/>
    <n v="5"/>
    <n v="5"/>
    <x v="3"/>
    <x v="1"/>
    <n v="1"/>
    <x v="4036"/>
    <n v="1"/>
    <n v="102.85"/>
    <n v="5.1425000000000001"/>
    <n v="97.707499999999996"/>
    <n v="4.8853749999999998"/>
    <n v="102.59287499999999"/>
    <n v="2"/>
  </r>
  <r>
    <s v="ORD104038"/>
    <x v="557"/>
    <x v="2387"/>
    <s v="Lucknow"/>
    <x v="9"/>
    <n v="226016"/>
    <s v="MED003"/>
    <x v="6"/>
    <x v="4"/>
    <s v="Dr. Reddy's"/>
    <s v="No"/>
    <n v="3"/>
    <n v="30.56"/>
    <n v="5"/>
    <n v="12"/>
    <x v="4"/>
    <x v="1"/>
    <n v="1"/>
    <x v="4037"/>
    <n v="1"/>
    <n v="91.679999999999993"/>
    <n v="4.5839999999999996"/>
    <n v="87.095999999999989"/>
    <n v="10.451519999999999"/>
    <n v="97.547519999999992"/>
    <n v="2"/>
  </r>
  <r>
    <s v="ORD104038"/>
    <x v="272"/>
    <x v="824"/>
    <s v="Delhi"/>
    <x v="0"/>
    <n v="110029"/>
    <s v="MED029"/>
    <x v="10"/>
    <x v="8"/>
    <s v="Sun Pharma"/>
    <s v="Yes"/>
    <n v="1"/>
    <n v="86.84"/>
    <n v="10"/>
    <n v="5"/>
    <x v="4"/>
    <x v="3"/>
    <n v="1"/>
    <x v="4038"/>
    <n v="1"/>
    <n v="86.84"/>
    <n v="8.6840000000000011"/>
    <n v="78.156000000000006"/>
    <n v="3.9078000000000004"/>
    <n v="82.063800000000001"/>
    <n v="3"/>
  </r>
  <r>
    <s v="ORD104040"/>
    <x v="8"/>
    <x v="41"/>
    <s v="Noida"/>
    <x v="9"/>
    <n v="201304"/>
    <s v="MED018"/>
    <x v="14"/>
    <x v="8"/>
    <s v="Mankind"/>
    <s v="No"/>
    <n v="3"/>
    <n v="112.1"/>
    <n v="5"/>
    <n v="5"/>
    <x v="5"/>
    <x v="1"/>
    <n v="1"/>
    <x v="4039"/>
    <n v="1"/>
    <n v="336.29999999999995"/>
    <n v="16.814999999999998"/>
    <n v="319.48499999999996"/>
    <n v="15.974249999999998"/>
    <n v="335.45924999999994"/>
    <n v="3"/>
  </r>
  <r>
    <s v="ORD104041"/>
    <x v="27"/>
    <x v="586"/>
    <s v="Bengaluru"/>
    <x v="8"/>
    <n v="560001"/>
    <s v="MED011"/>
    <x v="23"/>
    <x v="1"/>
    <s v="Cipla"/>
    <s v="No"/>
    <n v="2"/>
    <n v="22.41"/>
    <n v="15"/>
    <n v="12"/>
    <x v="3"/>
    <x v="3"/>
    <n v="1"/>
    <x v="4040"/>
    <n v="1"/>
    <n v="44.82"/>
    <n v="6.7229999999999999"/>
    <n v="38.097000000000001"/>
    <n v="4.5716399999999995"/>
    <n v="42.668640000000003"/>
    <n v="1"/>
  </r>
  <r>
    <s v="ORD104042"/>
    <x v="5"/>
    <x v="643"/>
    <s v="Jaipur"/>
    <x v="5"/>
    <n v="302019"/>
    <s v="MED004"/>
    <x v="5"/>
    <x v="5"/>
    <s v="Sun Pharma"/>
    <s v="Yes"/>
    <n v="1"/>
    <n v="123.31"/>
    <n v="10"/>
    <n v="12"/>
    <x v="2"/>
    <x v="2"/>
    <n v="1"/>
    <x v="4041"/>
    <n v="1"/>
    <n v="123.31"/>
    <n v="12.331"/>
    <n v="110.979"/>
    <n v="13.31748"/>
    <n v="124.29648"/>
    <n v="2"/>
  </r>
  <r>
    <s v="ORD104042"/>
    <x v="717"/>
    <x v="2108"/>
    <s v="Pune"/>
    <x v="3"/>
    <n v="411001"/>
    <s v="MED019"/>
    <x v="26"/>
    <x v="8"/>
    <s v="Cipla"/>
    <s v="No"/>
    <n v="1"/>
    <n v="132.91"/>
    <n v="0"/>
    <n v="5"/>
    <x v="1"/>
    <x v="1"/>
    <n v="1"/>
    <x v="4042"/>
    <n v="1"/>
    <n v="132.91"/>
    <n v="0"/>
    <n v="132.91"/>
    <n v="6.6454999999999993"/>
    <n v="139.55549999999999"/>
    <n v="1"/>
  </r>
  <r>
    <s v="ORD104044"/>
    <x v="605"/>
    <x v="755"/>
    <s v="Chandigarh"/>
    <x v="4"/>
    <n v="160022"/>
    <s v="MED014"/>
    <x v="19"/>
    <x v="3"/>
    <s v="Abbott"/>
    <s v="No"/>
    <n v="2"/>
    <n v="146.43"/>
    <n v="10"/>
    <n v="18"/>
    <x v="2"/>
    <x v="1"/>
    <n v="1"/>
    <x v="4043"/>
    <n v="1"/>
    <n v="292.86"/>
    <n v="29.286000000000005"/>
    <n v="263.57400000000001"/>
    <n v="47.44332"/>
    <n v="311.01732000000004"/>
    <n v="3"/>
  </r>
  <r>
    <s v="ORD104045"/>
    <x v="58"/>
    <x v="424"/>
    <s v="Gurugram"/>
    <x v="11"/>
    <n v="122016"/>
    <s v="MED027"/>
    <x v="12"/>
    <x v="9"/>
    <s v="Mankind"/>
    <s v="No"/>
    <n v="1"/>
    <n v="89.95"/>
    <n v="5"/>
    <n v="12"/>
    <x v="0"/>
    <x v="1"/>
    <n v="1"/>
    <x v="4044"/>
    <n v="1"/>
    <n v="89.95"/>
    <n v="4.4974999999999996"/>
    <n v="85.452500000000001"/>
    <n v="10.254300000000001"/>
    <n v="95.706800000000001"/>
    <n v="2"/>
  </r>
  <r>
    <s v="ORD104046"/>
    <x v="568"/>
    <x v="86"/>
    <s v="Kolkata"/>
    <x v="10"/>
    <n v="700029"/>
    <s v="MED017"/>
    <x v="1"/>
    <x v="1"/>
    <s v="Abbott"/>
    <s v="No"/>
    <n v="1"/>
    <n v="129.46"/>
    <n v="5"/>
    <n v="12"/>
    <x v="4"/>
    <x v="1"/>
    <n v="1"/>
    <x v="4045"/>
    <n v="1"/>
    <n v="129.46"/>
    <n v="6.4730000000000008"/>
    <n v="122.98700000000001"/>
    <n v="14.75844"/>
    <n v="137.74544"/>
    <n v="3"/>
  </r>
  <r>
    <s v="ORD104047"/>
    <x v="111"/>
    <x v="1658"/>
    <s v="Chandigarh"/>
    <x v="4"/>
    <n v="160017"/>
    <s v="MED018"/>
    <x v="14"/>
    <x v="8"/>
    <s v="Mankind"/>
    <s v="No"/>
    <n v="1"/>
    <n v="116.99"/>
    <n v="10"/>
    <n v="5"/>
    <x v="1"/>
    <x v="1"/>
    <n v="1"/>
    <x v="4046"/>
    <n v="1"/>
    <n v="116.99"/>
    <n v="11.698999999999998"/>
    <n v="105.291"/>
    <n v="5.264549999999999"/>
    <n v="110.55555"/>
    <n v="1"/>
  </r>
  <r>
    <s v="ORD104048"/>
    <x v="488"/>
    <x v="1093"/>
    <s v="Chennai"/>
    <x v="7"/>
    <n v="600100"/>
    <s v="MED025"/>
    <x v="27"/>
    <x v="0"/>
    <s v="Blue Cross"/>
    <s v="Yes"/>
    <n v="2"/>
    <n v="69.7"/>
    <n v="10"/>
    <n v="5"/>
    <x v="1"/>
    <x v="2"/>
    <n v="1"/>
    <x v="4047"/>
    <n v="1"/>
    <n v="139.4"/>
    <n v="13.94"/>
    <n v="125.46000000000001"/>
    <n v="6.2730000000000006"/>
    <n v="131.733"/>
    <n v="3"/>
  </r>
  <r>
    <s v="ORD104049"/>
    <x v="430"/>
    <x v="152"/>
    <s v="Indore"/>
    <x v="2"/>
    <n v="452016"/>
    <s v="MED009"/>
    <x v="21"/>
    <x v="6"/>
    <s v="Glenmark"/>
    <s v="Yes"/>
    <n v="4"/>
    <n v="84.55"/>
    <n v="5"/>
    <n v="12"/>
    <x v="0"/>
    <x v="1"/>
    <n v="1"/>
    <x v="4048"/>
    <n v="1"/>
    <n v="338.2"/>
    <n v="16.91"/>
    <n v="321.28999999999996"/>
    <n v="38.554799999999993"/>
    <n v="359.84479999999996"/>
    <n v="3"/>
  </r>
  <r>
    <s v="ORD104050"/>
    <x v="362"/>
    <x v="1547"/>
    <s v="Pune"/>
    <x v="3"/>
    <n v="411057"/>
    <s v="MED028"/>
    <x v="3"/>
    <x v="3"/>
    <s v="Abbott"/>
    <s v="No"/>
    <n v="3"/>
    <n v="112.97"/>
    <n v="15"/>
    <n v="5"/>
    <x v="2"/>
    <x v="1"/>
    <n v="1"/>
    <x v="4049"/>
    <n v="1"/>
    <n v="338.90999999999997"/>
    <n v="50.836499999999994"/>
    <n v="288.07349999999997"/>
    <n v="14.403674999999998"/>
    <n v="302.47717499999999"/>
    <n v="1"/>
  </r>
  <r>
    <s v="ORD104051"/>
    <x v="534"/>
    <x v="1132"/>
    <s v="Jaipur"/>
    <x v="5"/>
    <n v="302021"/>
    <s v="MED001"/>
    <x v="2"/>
    <x v="2"/>
    <s v="Cipla"/>
    <s v="No"/>
    <n v="2"/>
    <n v="30.26"/>
    <n v="0"/>
    <n v="12"/>
    <x v="1"/>
    <x v="1"/>
    <n v="1"/>
    <x v="4050"/>
    <n v="1"/>
    <n v="60.52"/>
    <n v="0"/>
    <n v="60.52"/>
    <n v="7.2624000000000004"/>
    <n v="67.78240000000001"/>
    <n v="8"/>
  </r>
  <r>
    <s v="ORD104052"/>
    <x v="624"/>
    <x v="1045"/>
    <s v="Ahmedabad"/>
    <x v="6"/>
    <n v="380001"/>
    <s v="MED017"/>
    <x v="1"/>
    <x v="1"/>
    <s v="Abbott"/>
    <s v="No"/>
    <n v="1"/>
    <n v="127.85"/>
    <n v="15"/>
    <n v="5"/>
    <x v="5"/>
    <x v="1"/>
    <n v="1"/>
    <x v="4051"/>
    <n v="1"/>
    <n v="127.85"/>
    <n v="19.177499999999998"/>
    <n v="108.6725"/>
    <n v="5.4336249999999993"/>
    <n v="114.10612499999999"/>
    <n v="4"/>
  </r>
  <r>
    <s v="ORD104053"/>
    <x v="23"/>
    <x v="871"/>
    <s v="Kolkata"/>
    <x v="10"/>
    <n v="700091"/>
    <s v="MED005"/>
    <x v="11"/>
    <x v="5"/>
    <s v="Cipla"/>
    <s v="Yes"/>
    <n v="3"/>
    <n v="98.26"/>
    <n v="5"/>
    <n v="12"/>
    <x v="1"/>
    <x v="0"/>
    <n v="1"/>
    <x v="4052"/>
    <n v="1"/>
    <n v="294.78000000000003"/>
    <n v="14.739000000000001"/>
    <n v="280.04100000000005"/>
    <n v="33.604920000000007"/>
    <n v="313.64592000000005"/>
    <n v="1"/>
  </r>
  <r>
    <s v="ORD104054"/>
    <x v="331"/>
    <x v="2388"/>
    <s v="Delhi"/>
    <x v="0"/>
    <n v="110024"/>
    <s v="MED023"/>
    <x v="8"/>
    <x v="7"/>
    <s v="Lacto Calamine"/>
    <s v="No"/>
    <n v="2"/>
    <n v="310.62"/>
    <n v="10"/>
    <n v="5"/>
    <x v="1"/>
    <x v="1"/>
    <n v="1"/>
    <x v="4053"/>
    <n v="1"/>
    <n v="621.24"/>
    <n v="62.123999999999995"/>
    <n v="559.11599999999999"/>
    <n v="27.9558"/>
    <n v="587.07179999999994"/>
    <n v="2"/>
  </r>
  <r>
    <s v="ORD104054"/>
    <x v="39"/>
    <x v="651"/>
    <s v="Chandigarh"/>
    <x v="4"/>
    <n v="160001"/>
    <s v="MED020"/>
    <x v="4"/>
    <x v="4"/>
    <s v="Dr. Reddy's"/>
    <s v="Yes"/>
    <n v="1"/>
    <n v="55.06"/>
    <n v="15"/>
    <n v="12"/>
    <x v="5"/>
    <x v="2"/>
    <n v="1"/>
    <x v="4054"/>
    <n v="1"/>
    <n v="55.06"/>
    <n v="8.2590000000000003"/>
    <n v="46.801000000000002"/>
    <n v="5.6161200000000004"/>
    <n v="52.417120000000004"/>
    <n v="1"/>
  </r>
  <r>
    <s v="ORD104056"/>
    <x v="690"/>
    <x v="2389"/>
    <s v="Lucknow"/>
    <x v="9"/>
    <n v="226010"/>
    <s v="MED004"/>
    <x v="5"/>
    <x v="5"/>
    <s v="Sun Pharma"/>
    <s v="Yes"/>
    <n v="1"/>
    <n v="107.93"/>
    <n v="10"/>
    <n v="18"/>
    <x v="3"/>
    <x v="0"/>
    <n v="1"/>
    <x v="4055"/>
    <n v="1"/>
    <n v="107.93"/>
    <n v="10.793000000000001"/>
    <n v="97.137"/>
    <n v="17.484659999999998"/>
    <n v="114.62165999999999"/>
    <n v="0"/>
  </r>
  <r>
    <s v="ORD104057"/>
    <x v="438"/>
    <x v="208"/>
    <s v="Indore"/>
    <x v="2"/>
    <n v="452016"/>
    <s v="MED009"/>
    <x v="21"/>
    <x v="6"/>
    <s v="Glenmark"/>
    <s v="Yes"/>
    <n v="3"/>
    <n v="88.78"/>
    <n v="5"/>
    <n v="5"/>
    <x v="0"/>
    <x v="2"/>
    <n v="1"/>
    <x v="4056"/>
    <n v="1"/>
    <n v="266.34000000000003"/>
    <n v="13.317000000000002"/>
    <n v="253.02300000000002"/>
    <n v="12.651150000000003"/>
    <n v="265.67415000000005"/>
    <n v="3"/>
  </r>
  <r>
    <s v="ORD104058"/>
    <x v="72"/>
    <x v="2390"/>
    <s v="Bengaluru"/>
    <x v="8"/>
    <n v="560038"/>
    <s v="MED012"/>
    <x v="29"/>
    <x v="3"/>
    <s v="Mankind"/>
    <s v="No"/>
    <n v="6"/>
    <n v="129.9"/>
    <n v="10"/>
    <n v="5"/>
    <x v="4"/>
    <x v="1"/>
    <n v="1"/>
    <x v="4057"/>
    <n v="1"/>
    <n v="779.40000000000009"/>
    <n v="77.940000000000012"/>
    <n v="701.46"/>
    <n v="35.073"/>
    <n v="736.53300000000002"/>
    <n v="1"/>
  </r>
  <r>
    <s v="ORD104059"/>
    <x v="565"/>
    <x v="1464"/>
    <s v="Indore"/>
    <x v="2"/>
    <n v="452016"/>
    <s v="MED026"/>
    <x v="20"/>
    <x v="9"/>
    <s v="Cipla"/>
    <s v="No"/>
    <n v="2"/>
    <n v="199.16"/>
    <n v="5"/>
    <n v="12"/>
    <x v="2"/>
    <x v="2"/>
    <n v="1"/>
    <x v="4058"/>
    <n v="1"/>
    <n v="398.32"/>
    <n v="19.916"/>
    <n v="378.404"/>
    <n v="45.408479999999997"/>
    <n v="423.81247999999999"/>
    <n v="0"/>
  </r>
  <r>
    <s v="ORD104060"/>
    <x v="368"/>
    <x v="1437"/>
    <s v="Ahmedabad"/>
    <x v="6"/>
    <n v="380054"/>
    <s v="MED009"/>
    <x v="21"/>
    <x v="6"/>
    <s v="Glenmark"/>
    <s v="Yes"/>
    <n v="5"/>
    <n v="83.79"/>
    <n v="10"/>
    <n v="5"/>
    <x v="4"/>
    <x v="2"/>
    <n v="1"/>
    <x v="4059"/>
    <n v="1"/>
    <n v="418.95000000000005"/>
    <n v="41.895000000000003"/>
    <n v="377.05500000000006"/>
    <n v="18.852750000000004"/>
    <n v="395.90775000000008"/>
    <n v="1"/>
  </r>
  <r>
    <s v="ORD104061"/>
    <x v="97"/>
    <x v="149"/>
    <s v="Kolkata"/>
    <x v="10"/>
    <n v="700029"/>
    <s v="MED027"/>
    <x v="12"/>
    <x v="9"/>
    <s v="Mankind"/>
    <s v="No"/>
    <n v="4"/>
    <n v="100.87"/>
    <n v="0"/>
    <n v="5"/>
    <x v="2"/>
    <x v="1"/>
    <n v="1"/>
    <x v="4060"/>
    <n v="1"/>
    <n v="403.48"/>
    <n v="0"/>
    <n v="403.48"/>
    <n v="20.173999999999999"/>
    <n v="423.654"/>
    <n v="3"/>
  </r>
  <r>
    <s v="ORD104062"/>
    <x v="75"/>
    <x v="1983"/>
    <s v="Lucknow"/>
    <x v="9"/>
    <n v="226010"/>
    <s v="MED029"/>
    <x v="10"/>
    <x v="8"/>
    <s v="Sun Pharma"/>
    <s v="Yes"/>
    <n v="1"/>
    <n v="91.95"/>
    <n v="0"/>
    <n v="12"/>
    <x v="1"/>
    <x v="3"/>
    <n v="1"/>
    <x v="4061"/>
    <n v="1"/>
    <n v="91.95"/>
    <n v="0"/>
    <n v="91.95"/>
    <n v="11.034000000000001"/>
    <n v="102.98400000000001"/>
    <n v="0"/>
  </r>
  <r>
    <s v="ORD104062"/>
    <x v="361"/>
    <x v="2305"/>
    <s v="Noida"/>
    <x v="9"/>
    <n v="201307"/>
    <s v="MED025"/>
    <x v="27"/>
    <x v="0"/>
    <s v="Blue Cross"/>
    <s v="Yes"/>
    <n v="1"/>
    <n v="64.03"/>
    <n v="5"/>
    <n v="12"/>
    <x v="1"/>
    <x v="1"/>
    <n v="1"/>
    <x v="4062"/>
    <n v="1"/>
    <n v="64.03"/>
    <n v="3.2014999999999998"/>
    <n v="60.828499999999998"/>
    <n v="7.2994200000000005"/>
    <n v="68.127920000000003"/>
    <n v="2"/>
  </r>
  <r>
    <s v="ORD104064"/>
    <x v="476"/>
    <x v="2391"/>
    <s v="Chennai"/>
    <x v="7"/>
    <n v="600096"/>
    <s v="MED027"/>
    <x v="12"/>
    <x v="9"/>
    <s v="Mankind"/>
    <s v="No"/>
    <n v="4"/>
    <n v="87.64"/>
    <n v="15"/>
    <n v="12"/>
    <x v="0"/>
    <x v="1"/>
    <n v="1"/>
    <x v="4063"/>
    <n v="1"/>
    <n v="350.56"/>
    <n v="52.583999999999996"/>
    <n v="297.976"/>
    <n v="35.75712"/>
    <n v="333.73311999999999"/>
    <n v="1"/>
  </r>
  <r>
    <s v="ORD104065"/>
    <x v="219"/>
    <x v="1404"/>
    <s v="Lucknow"/>
    <x v="9"/>
    <n v="226016"/>
    <s v="MED018"/>
    <x v="14"/>
    <x v="8"/>
    <s v="Mankind"/>
    <s v="No"/>
    <n v="1"/>
    <n v="120.95"/>
    <n v="10"/>
    <n v="12"/>
    <x v="4"/>
    <x v="1"/>
    <n v="1"/>
    <x v="4064"/>
    <n v="1"/>
    <n v="120.95"/>
    <n v="12.095000000000001"/>
    <n v="108.855"/>
    <n v="13.0626"/>
    <n v="121.91760000000001"/>
    <n v="3"/>
  </r>
  <r>
    <s v="ORD104066"/>
    <x v="527"/>
    <x v="2010"/>
    <s v="Gurugram"/>
    <x v="11"/>
    <n v="122018"/>
    <s v="MED010"/>
    <x v="13"/>
    <x v="1"/>
    <s v="Sun Pharma"/>
    <s v="Yes"/>
    <n v="1"/>
    <n v="68.41"/>
    <n v="0"/>
    <n v="12"/>
    <x v="1"/>
    <x v="1"/>
    <n v="1"/>
    <x v="4065"/>
    <n v="1"/>
    <n v="68.41"/>
    <n v="0"/>
    <n v="68.41"/>
    <n v="8.2091999999999992"/>
    <n v="76.619199999999992"/>
    <n v="3"/>
  </r>
  <r>
    <s v="ORD104067"/>
    <x v="528"/>
    <x v="192"/>
    <s v="Ahmedabad"/>
    <x v="6"/>
    <n v="380058"/>
    <s v="MED028"/>
    <x v="3"/>
    <x v="3"/>
    <s v="Abbott"/>
    <s v="No"/>
    <n v="3"/>
    <n v="117.02"/>
    <n v="5"/>
    <n v="5"/>
    <x v="0"/>
    <x v="0"/>
    <n v="1"/>
    <x v="4066"/>
    <n v="1"/>
    <n v="351.06"/>
    <n v="17.553000000000001"/>
    <n v="333.50700000000001"/>
    <n v="16.675350000000002"/>
    <n v="350.18234999999999"/>
    <n v="1"/>
  </r>
  <r>
    <s v="ORD104068"/>
    <x v="198"/>
    <x v="1575"/>
    <s v="Lucknow"/>
    <x v="9"/>
    <n v="226001"/>
    <s v="MED004"/>
    <x v="5"/>
    <x v="5"/>
    <s v="Sun Pharma"/>
    <s v="Yes"/>
    <n v="1"/>
    <n v="124.86"/>
    <n v="5"/>
    <n v="5"/>
    <x v="3"/>
    <x v="3"/>
    <n v="1"/>
    <x v="4067"/>
    <n v="1"/>
    <n v="124.86"/>
    <n v="6.2429999999999994"/>
    <n v="118.617"/>
    <n v="5.9308500000000004"/>
    <n v="124.54785000000001"/>
    <n v="1"/>
  </r>
  <r>
    <s v="ORD104069"/>
    <x v="394"/>
    <x v="1651"/>
    <s v="Bengaluru"/>
    <x v="8"/>
    <n v="560100"/>
    <s v="MED012"/>
    <x v="29"/>
    <x v="3"/>
    <s v="Mankind"/>
    <s v="No"/>
    <n v="1"/>
    <n v="118.18"/>
    <n v="0"/>
    <n v="12"/>
    <x v="1"/>
    <x v="1"/>
    <n v="1"/>
    <x v="4068"/>
    <n v="1"/>
    <n v="118.18"/>
    <n v="0"/>
    <n v="118.18"/>
    <n v="14.181600000000001"/>
    <n v="132.36160000000001"/>
    <n v="1"/>
  </r>
  <r>
    <s v="ORD104070"/>
    <x v="522"/>
    <x v="1783"/>
    <s v="Hyderabad"/>
    <x v="1"/>
    <n v="500032"/>
    <s v="MED002"/>
    <x v="22"/>
    <x v="2"/>
    <s v="Micro Labs"/>
    <s v="No"/>
    <n v="2"/>
    <n v="28.56"/>
    <n v="5"/>
    <n v="5"/>
    <x v="3"/>
    <x v="1"/>
    <n v="1"/>
    <x v="4069"/>
    <n v="1"/>
    <n v="57.12"/>
    <n v="2.8559999999999999"/>
    <n v="54.263999999999996"/>
    <n v="2.7132000000000001"/>
    <n v="56.977199999999996"/>
    <n v="2"/>
  </r>
  <r>
    <s v="ORD104071"/>
    <x v="80"/>
    <x v="2392"/>
    <s v="Bengaluru"/>
    <x v="8"/>
    <n v="560100"/>
    <s v="MED007"/>
    <x v="15"/>
    <x v="10"/>
    <s v="Sanofi"/>
    <s v="Yes"/>
    <n v="5"/>
    <n v="75.73"/>
    <n v="0"/>
    <n v="12"/>
    <x v="3"/>
    <x v="1"/>
    <n v="1"/>
    <x v="4070"/>
    <n v="1"/>
    <n v="378.65000000000003"/>
    <n v="0"/>
    <n v="378.65000000000003"/>
    <n v="45.438000000000002"/>
    <n v="424.08800000000002"/>
    <n v="2"/>
  </r>
  <r>
    <s v="ORD104072"/>
    <x v="37"/>
    <x v="2393"/>
    <s v="Chennai"/>
    <x v="7"/>
    <n v="600040"/>
    <s v="MED004"/>
    <x v="5"/>
    <x v="5"/>
    <s v="Sun Pharma"/>
    <s v="Yes"/>
    <n v="2"/>
    <n v="99.48"/>
    <n v="5"/>
    <n v="12"/>
    <x v="5"/>
    <x v="1"/>
    <n v="1"/>
    <x v="4071"/>
    <n v="1"/>
    <n v="198.96"/>
    <n v="9.9480000000000004"/>
    <n v="189.012"/>
    <n v="22.681440000000002"/>
    <n v="211.69344000000001"/>
    <n v="1"/>
  </r>
  <r>
    <s v="ORD104072"/>
    <x v="681"/>
    <x v="1970"/>
    <s v="Lucknow"/>
    <x v="9"/>
    <n v="226001"/>
    <s v="MED028"/>
    <x v="3"/>
    <x v="3"/>
    <s v="Abbott"/>
    <s v="No"/>
    <n v="1"/>
    <n v="123.56"/>
    <n v="0"/>
    <n v="5"/>
    <x v="5"/>
    <x v="1"/>
    <n v="1"/>
    <x v="4072"/>
    <n v="1"/>
    <n v="123.56"/>
    <n v="0"/>
    <n v="123.56"/>
    <n v="6.1779999999999999"/>
    <n v="129.738"/>
    <n v="1"/>
  </r>
  <r>
    <s v="ORD104074"/>
    <x v="330"/>
    <x v="639"/>
    <s v="Chennai"/>
    <x v="7"/>
    <n v="600018"/>
    <s v="MED014"/>
    <x v="19"/>
    <x v="3"/>
    <s v="Abbott"/>
    <s v="No"/>
    <n v="4"/>
    <n v="150.69999999999999"/>
    <n v="0"/>
    <n v="5"/>
    <x v="0"/>
    <x v="1"/>
    <n v="1"/>
    <x v="4073"/>
    <n v="1"/>
    <n v="602.79999999999995"/>
    <n v="0"/>
    <n v="602.79999999999995"/>
    <n v="30.14"/>
    <n v="632.93999999999994"/>
    <n v="2"/>
  </r>
  <r>
    <s v="ORD104075"/>
    <x v="271"/>
    <x v="168"/>
    <s v="Surat"/>
    <x v="6"/>
    <n v="395010"/>
    <s v="MED024"/>
    <x v="0"/>
    <x v="0"/>
    <s v="Abbott"/>
    <s v="No"/>
    <n v="6"/>
    <n v="154.99"/>
    <n v="10"/>
    <n v="12"/>
    <x v="3"/>
    <x v="0"/>
    <n v="1"/>
    <x v="4074"/>
    <n v="1"/>
    <n v="929.94"/>
    <n v="92.994000000000014"/>
    <n v="836.94600000000003"/>
    <n v="100.43352"/>
    <n v="937.37952000000007"/>
    <n v="0"/>
  </r>
  <r>
    <s v="ORD104076"/>
    <x v="139"/>
    <x v="163"/>
    <s v="Hyderabad"/>
    <x v="1"/>
    <n v="500032"/>
    <s v="MED019"/>
    <x v="26"/>
    <x v="8"/>
    <s v="Cipla"/>
    <s v="No"/>
    <n v="5"/>
    <n v="143.75"/>
    <n v="0"/>
    <n v="18"/>
    <x v="3"/>
    <x v="3"/>
    <n v="1"/>
    <x v="4075"/>
    <n v="1"/>
    <n v="718.75"/>
    <n v="0"/>
    <n v="718.75"/>
    <n v="129.375"/>
    <n v="848.125"/>
    <n v="5"/>
  </r>
  <r>
    <s v="ORD104077"/>
    <x v="569"/>
    <x v="698"/>
    <s v="Surat"/>
    <x v="6"/>
    <n v="395010"/>
    <s v="MED010"/>
    <x v="13"/>
    <x v="1"/>
    <s v="Sun Pharma"/>
    <s v="Yes"/>
    <n v="4"/>
    <n v="71.62"/>
    <n v="5"/>
    <n v="5"/>
    <x v="3"/>
    <x v="3"/>
    <n v="1"/>
    <x v="4076"/>
    <n v="1"/>
    <n v="286.48"/>
    <n v="14.324000000000002"/>
    <n v="272.15600000000001"/>
    <n v="13.607799999999999"/>
    <n v="285.7638"/>
    <n v="4"/>
  </r>
  <r>
    <s v="ORD104078"/>
    <x v="631"/>
    <x v="2394"/>
    <s v="Chandigarh"/>
    <x v="4"/>
    <n v="160017"/>
    <s v="MED025"/>
    <x v="27"/>
    <x v="0"/>
    <s v="Blue Cross"/>
    <s v="Yes"/>
    <n v="1"/>
    <n v="70.099999999999994"/>
    <n v="0"/>
    <n v="18"/>
    <x v="1"/>
    <x v="3"/>
    <n v="1"/>
    <x v="4077"/>
    <n v="1"/>
    <n v="70.099999999999994"/>
    <n v="0"/>
    <n v="70.099999999999994"/>
    <n v="12.618"/>
    <n v="82.717999999999989"/>
    <n v="1"/>
  </r>
  <r>
    <s v="ORD104079"/>
    <x v="449"/>
    <x v="2395"/>
    <s v="Mumbai"/>
    <x v="3"/>
    <n v="400001"/>
    <s v="MED015"/>
    <x v="24"/>
    <x v="11"/>
    <s v="Abbott"/>
    <s v="No"/>
    <n v="2"/>
    <n v="52.79"/>
    <n v="5"/>
    <n v="5"/>
    <x v="4"/>
    <x v="2"/>
    <n v="1"/>
    <x v="4078"/>
    <n v="1"/>
    <n v="105.58"/>
    <n v="5.2789999999999999"/>
    <n v="100.301"/>
    <n v="5.0150499999999996"/>
    <n v="105.31605"/>
    <n v="1"/>
  </r>
  <r>
    <s v="ORD104080"/>
    <x v="143"/>
    <x v="2127"/>
    <s v="Lucknow"/>
    <x v="9"/>
    <n v="226024"/>
    <s v="MED020"/>
    <x v="4"/>
    <x v="4"/>
    <s v="Dr. Reddy's"/>
    <s v="Yes"/>
    <n v="1"/>
    <n v="61.2"/>
    <n v="10"/>
    <n v="5"/>
    <x v="2"/>
    <x v="3"/>
    <n v="1"/>
    <x v="4079"/>
    <n v="1"/>
    <n v="61.2"/>
    <n v="6.12"/>
    <n v="55.080000000000005"/>
    <n v="2.7540000000000004"/>
    <n v="57.834000000000003"/>
    <n v="1"/>
  </r>
  <r>
    <s v="ORD104080"/>
    <x v="280"/>
    <x v="2240"/>
    <s v="Ahmedabad"/>
    <x v="6"/>
    <n v="380061"/>
    <s v="MED025"/>
    <x v="27"/>
    <x v="0"/>
    <s v="Blue Cross"/>
    <s v="Yes"/>
    <n v="2"/>
    <n v="67.540000000000006"/>
    <n v="0"/>
    <n v="12"/>
    <x v="5"/>
    <x v="1"/>
    <n v="1"/>
    <x v="4080"/>
    <n v="1"/>
    <n v="135.08000000000001"/>
    <n v="0"/>
    <n v="135.08000000000001"/>
    <n v="16.209600000000002"/>
    <n v="151.28960000000001"/>
    <n v="5"/>
  </r>
  <r>
    <s v="ORD104082"/>
    <x v="5"/>
    <x v="1119"/>
    <s v="Bengaluru"/>
    <x v="8"/>
    <n v="560066"/>
    <s v="MED028"/>
    <x v="3"/>
    <x v="3"/>
    <s v="Abbott"/>
    <s v="No"/>
    <n v="2"/>
    <n v="109.76"/>
    <n v="0"/>
    <n v="12"/>
    <x v="4"/>
    <x v="3"/>
    <n v="1"/>
    <x v="4081"/>
    <n v="1"/>
    <n v="219.52"/>
    <n v="0"/>
    <n v="219.52"/>
    <n v="26.342400000000001"/>
    <n v="245.86240000000001"/>
    <n v="1"/>
  </r>
  <r>
    <s v="ORD104083"/>
    <x v="625"/>
    <x v="215"/>
    <s v="Mumbai"/>
    <x v="3"/>
    <n v="400093"/>
    <s v="MED002"/>
    <x v="22"/>
    <x v="2"/>
    <s v="Micro Labs"/>
    <s v="No"/>
    <n v="1"/>
    <n v="31.99"/>
    <n v="10"/>
    <n v="5"/>
    <x v="1"/>
    <x v="0"/>
    <n v="1"/>
    <x v="4082"/>
    <n v="1"/>
    <n v="31.99"/>
    <n v="3.1989999999999998"/>
    <n v="28.790999999999997"/>
    <n v="1.4395499999999999"/>
    <n v="30.230549999999997"/>
    <n v="1"/>
  </r>
  <r>
    <s v="ORD104084"/>
    <x v="130"/>
    <x v="2223"/>
    <s v="Noida"/>
    <x v="9"/>
    <n v="201301"/>
    <s v="MED011"/>
    <x v="23"/>
    <x v="1"/>
    <s v="Cipla"/>
    <s v="No"/>
    <n v="2"/>
    <n v="22.5"/>
    <n v="5"/>
    <n v="5"/>
    <x v="4"/>
    <x v="1"/>
    <n v="1"/>
    <x v="4083"/>
    <n v="1"/>
    <n v="45"/>
    <n v="2.25"/>
    <n v="42.75"/>
    <n v="2.1375000000000002"/>
    <n v="44.887500000000003"/>
    <n v="2"/>
  </r>
  <r>
    <s v="ORD104085"/>
    <x v="385"/>
    <x v="2396"/>
    <s v="Ahmedabad"/>
    <x v="6"/>
    <n v="380015"/>
    <s v="MED026"/>
    <x v="20"/>
    <x v="9"/>
    <s v="Cipla"/>
    <s v="No"/>
    <n v="1"/>
    <n v="170.74"/>
    <n v="5"/>
    <n v="5"/>
    <x v="3"/>
    <x v="1"/>
    <n v="1"/>
    <x v="4084"/>
    <n v="1"/>
    <n v="170.74"/>
    <n v="8.5370000000000008"/>
    <n v="162.203"/>
    <n v="8.1101499999999991"/>
    <n v="170.31315000000001"/>
    <n v="1"/>
  </r>
  <r>
    <s v="ORD104086"/>
    <x v="282"/>
    <x v="1254"/>
    <s v="Pune"/>
    <x v="3"/>
    <n v="411038"/>
    <s v="MED015"/>
    <x v="24"/>
    <x v="11"/>
    <s v="Abbott"/>
    <s v="No"/>
    <n v="2"/>
    <n v="43.53"/>
    <n v="10"/>
    <n v="5"/>
    <x v="4"/>
    <x v="1"/>
    <n v="1"/>
    <x v="4085"/>
    <n v="1"/>
    <n v="87.06"/>
    <n v="8.7059999999999995"/>
    <n v="78.353999999999999"/>
    <n v="3.9177"/>
    <n v="82.271699999999996"/>
    <n v="4"/>
  </r>
  <r>
    <s v="ORD104086"/>
    <x v="591"/>
    <x v="1134"/>
    <s v="Hyderabad"/>
    <x v="1"/>
    <n v="500081"/>
    <s v="MED029"/>
    <x v="10"/>
    <x v="8"/>
    <s v="Sun Pharma"/>
    <s v="Yes"/>
    <n v="1"/>
    <n v="88.34"/>
    <n v="15"/>
    <n v="18"/>
    <x v="5"/>
    <x v="1"/>
    <n v="1"/>
    <x v="4086"/>
    <n v="1"/>
    <n v="88.34"/>
    <n v="13.251000000000001"/>
    <n v="75.088999999999999"/>
    <n v="13.516019999999999"/>
    <n v="88.605019999999996"/>
    <n v="2"/>
  </r>
  <r>
    <s v="ORD104088"/>
    <x v="47"/>
    <x v="1680"/>
    <s v="Hyderabad"/>
    <x v="1"/>
    <n v="500001"/>
    <s v="MED029"/>
    <x v="10"/>
    <x v="8"/>
    <s v="Sun Pharma"/>
    <s v="Yes"/>
    <n v="1"/>
    <n v="92.03"/>
    <n v="0"/>
    <n v="5"/>
    <x v="3"/>
    <x v="3"/>
    <n v="1"/>
    <x v="4087"/>
    <n v="1"/>
    <n v="92.03"/>
    <n v="0"/>
    <n v="92.03"/>
    <n v="4.6014999999999997"/>
    <n v="96.631500000000003"/>
    <n v="2"/>
  </r>
  <r>
    <s v="ORD104089"/>
    <x v="448"/>
    <x v="2397"/>
    <s v="Surat"/>
    <x v="6"/>
    <n v="395001"/>
    <s v="MED015"/>
    <x v="24"/>
    <x v="11"/>
    <s v="Abbott"/>
    <s v="No"/>
    <n v="1"/>
    <n v="54.57"/>
    <n v="10"/>
    <n v="5"/>
    <x v="2"/>
    <x v="1"/>
    <n v="1"/>
    <x v="4088"/>
    <n v="1"/>
    <n v="54.57"/>
    <n v="5.4570000000000007"/>
    <n v="49.113"/>
    <n v="2.4556499999999999"/>
    <n v="51.568649999999998"/>
    <n v="2"/>
  </r>
  <r>
    <s v="ORD104090"/>
    <x v="182"/>
    <x v="2398"/>
    <s v="Ahmedabad"/>
    <x v="6"/>
    <n v="380001"/>
    <s v="MED007"/>
    <x v="15"/>
    <x v="10"/>
    <s v="Sanofi"/>
    <s v="Yes"/>
    <n v="2"/>
    <n v="70.78"/>
    <n v="5"/>
    <n v="18"/>
    <x v="0"/>
    <x v="1"/>
    <n v="1"/>
    <x v="4089"/>
    <n v="1"/>
    <n v="141.56"/>
    <n v="7.0779999999999994"/>
    <n v="134.482"/>
    <n v="24.206759999999999"/>
    <n v="158.68876"/>
    <n v="1"/>
  </r>
  <r>
    <s v="ORD104090"/>
    <x v="185"/>
    <x v="2399"/>
    <s v="Bengaluru"/>
    <x v="8"/>
    <n v="560034"/>
    <s v="MED014"/>
    <x v="19"/>
    <x v="3"/>
    <s v="Abbott"/>
    <s v="No"/>
    <n v="1"/>
    <n v="159.97999999999999"/>
    <n v="20"/>
    <n v="12"/>
    <x v="2"/>
    <x v="1"/>
    <n v="1"/>
    <x v="4090"/>
    <n v="1"/>
    <n v="159.97999999999999"/>
    <n v="31.995999999999999"/>
    <n v="127.98399999999999"/>
    <n v="15.358079999999999"/>
    <n v="143.34207999999998"/>
    <n v="2"/>
  </r>
  <r>
    <s v="ORD104090"/>
    <x v="42"/>
    <x v="1987"/>
    <s v="Mumbai"/>
    <x v="3"/>
    <n v="400076"/>
    <s v="MED007"/>
    <x v="15"/>
    <x v="10"/>
    <s v="Sanofi"/>
    <s v="Yes"/>
    <n v="2"/>
    <n v="72.78"/>
    <n v="10"/>
    <n v="12"/>
    <x v="1"/>
    <x v="1"/>
    <n v="1"/>
    <x v="4091"/>
    <n v="1"/>
    <n v="145.56"/>
    <n v="14.555999999999999"/>
    <n v="131.00399999999999"/>
    <n v="15.720479999999998"/>
    <n v="146.72448"/>
    <n v="2"/>
  </r>
  <r>
    <s v="ORD104093"/>
    <x v="458"/>
    <x v="725"/>
    <s v="Indore"/>
    <x v="2"/>
    <n v="452001"/>
    <s v="MED003"/>
    <x v="6"/>
    <x v="4"/>
    <s v="Dr. Reddy's"/>
    <s v="No"/>
    <n v="5"/>
    <n v="26.69"/>
    <n v="5"/>
    <n v="18"/>
    <x v="4"/>
    <x v="3"/>
    <n v="1"/>
    <x v="4092"/>
    <n v="1"/>
    <n v="133.45000000000002"/>
    <n v="6.6725000000000012"/>
    <n v="126.77750000000002"/>
    <n v="22.819950000000002"/>
    <n v="149.59745000000001"/>
    <n v="2"/>
  </r>
  <r>
    <s v="ORD104093"/>
    <x v="187"/>
    <x v="1492"/>
    <s v="Indore"/>
    <x v="2"/>
    <n v="452001"/>
    <s v="MED001"/>
    <x v="2"/>
    <x v="2"/>
    <s v="Cipla"/>
    <s v="No"/>
    <n v="6"/>
    <n v="26.66"/>
    <n v="5"/>
    <n v="5"/>
    <x v="4"/>
    <x v="1"/>
    <n v="1"/>
    <x v="4093"/>
    <n v="1"/>
    <n v="159.96"/>
    <n v="7.9980000000000011"/>
    <n v="151.96200000000002"/>
    <n v="7.5981000000000005"/>
    <n v="159.56010000000001"/>
    <n v="3"/>
  </r>
  <r>
    <s v="ORD104095"/>
    <x v="122"/>
    <x v="2400"/>
    <s v="Lucknow"/>
    <x v="9"/>
    <n v="226021"/>
    <s v="MED011"/>
    <x v="23"/>
    <x v="1"/>
    <s v="Cipla"/>
    <s v="No"/>
    <n v="2"/>
    <n v="28.15"/>
    <n v="15"/>
    <n v="18"/>
    <x v="0"/>
    <x v="1"/>
    <n v="1"/>
    <x v="4094"/>
    <n v="1"/>
    <n v="56.3"/>
    <n v="8.4450000000000003"/>
    <n v="47.854999999999997"/>
    <n v="8.6138999999999992"/>
    <n v="56.468899999999998"/>
    <n v="5"/>
  </r>
  <r>
    <s v="ORD104096"/>
    <x v="527"/>
    <x v="2401"/>
    <s v="Hyderabad"/>
    <x v="1"/>
    <n v="500084"/>
    <s v="MED026"/>
    <x v="20"/>
    <x v="9"/>
    <s v="Cipla"/>
    <s v="No"/>
    <n v="4"/>
    <n v="211.44"/>
    <n v="10"/>
    <n v="12"/>
    <x v="5"/>
    <x v="0"/>
    <n v="1"/>
    <x v="4095"/>
    <n v="1"/>
    <n v="845.76"/>
    <n v="84.576000000000008"/>
    <n v="761.18399999999997"/>
    <n v="91.342079999999982"/>
    <n v="852.52607999999998"/>
    <n v="1"/>
  </r>
  <r>
    <s v="ORD104097"/>
    <x v="713"/>
    <x v="2402"/>
    <s v="Surat"/>
    <x v="6"/>
    <n v="395007"/>
    <s v="MED017"/>
    <x v="1"/>
    <x v="1"/>
    <s v="Abbott"/>
    <s v="No"/>
    <n v="3"/>
    <n v="130.91"/>
    <n v="0"/>
    <n v="12"/>
    <x v="0"/>
    <x v="1"/>
    <n v="1"/>
    <x v="4096"/>
    <n v="1"/>
    <n v="392.73"/>
    <n v="0"/>
    <n v="392.73"/>
    <n v="47.127600000000001"/>
    <n v="439.85760000000005"/>
    <n v="1"/>
  </r>
  <r>
    <s v="ORD104098"/>
    <x v="444"/>
    <x v="1364"/>
    <s v="Indore"/>
    <x v="2"/>
    <n v="452020"/>
    <s v="MED009"/>
    <x v="21"/>
    <x v="6"/>
    <s v="Glenmark"/>
    <s v="Yes"/>
    <n v="3"/>
    <n v="86.63"/>
    <n v="15"/>
    <n v="18"/>
    <x v="1"/>
    <x v="1"/>
    <n v="1"/>
    <x v="4097"/>
    <n v="1"/>
    <n v="259.89"/>
    <n v="38.983499999999999"/>
    <n v="220.90649999999999"/>
    <n v="39.763170000000002"/>
    <n v="260.66967"/>
    <n v="3"/>
  </r>
  <r>
    <s v="ORD104099"/>
    <x v="446"/>
    <x v="212"/>
    <s v="Indore"/>
    <x v="2"/>
    <n v="452001"/>
    <s v="MED009"/>
    <x v="21"/>
    <x v="6"/>
    <s v="Glenmark"/>
    <s v="Yes"/>
    <n v="4"/>
    <n v="94.99"/>
    <n v="0"/>
    <n v="12"/>
    <x v="0"/>
    <x v="1"/>
    <n v="1"/>
    <x v="4098"/>
    <n v="1"/>
    <n v="379.96"/>
    <n v="0"/>
    <n v="379.96"/>
    <n v="45.595199999999998"/>
    <n v="425.55519999999996"/>
    <n v="3"/>
  </r>
  <r>
    <s v="ORD104100"/>
    <x v="162"/>
    <x v="262"/>
    <s v="Delhi"/>
    <x v="0"/>
    <n v="110029"/>
    <s v="MED012"/>
    <x v="29"/>
    <x v="3"/>
    <s v="Mankind"/>
    <s v="No"/>
    <n v="5"/>
    <n v="106.28"/>
    <n v="0"/>
    <n v="12"/>
    <x v="4"/>
    <x v="3"/>
    <n v="1"/>
    <x v="4099"/>
    <n v="1"/>
    <n v="531.4"/>
    <n v="0"/>
    <n v="531.4"/>
    <n v="63.767999999999994"/>
    <n v="595.16800000000001"/>
    <n v="2"/>
  </r>
  <r>
    <s v="ORD104100"/>
    <x v="324"/>
    <x v="455"/>
    <s v="Ahmedabad"/>
    <x v="6"/>
    <n v="380054"/>
    <s v="MED024"/>
    <x v="0"/>
    <x v="0"/>
    <s v="Abbott"/>
    <s v="No"/>
    <n v="2"/>
    <n v="149.79"/>
    <n v="5"/>
    <n v="5"/>
    <x v="4"/>
    <x v="1"/>
    <n v="1"/>
    <x v="4100"/>
    <n v="1"/>
    <n v="299.58"/>
    <n v="14.978999999999999"/>
    <n v="284.601"/>
    <n v="14.23005"/>
    <n v="298.83105"/>
    <n v="4"/>
  </r>
  <r>
    <s v="ORD104100"/>
    <x v="199"/>
    <x v="2403"/>
    <s v="Noida"/>
    <x v="9"/>
    <n v="201305"/>
    <s v="MED005"/>
    <x v="11"/>
    <x v="5"/>
    <s v="Cipla"/>
    <s v="Yes"/>
    <n v="2"/>
    <n v="107.31"/>
    <n v="10"/>
    <n v="18"/>
    <x v="1"/>
    <x v="1"/>
    <n v="1"/>
    <x v="4101"/>
    <n v="1"/>
    <n v="214.62"/>
    <n v="21.462"/>
    <n v="193.15800000000002"/>
    <n v="34.768439999999998"/>
    <n v="227.92644000000001"/>
    <n v="1"/>
  </r>
  <r>
    <s v="ORD104103"/>
    <x v="461"/>
    <x v="360"/>
    <s v="Pune"/>
    <x v="3"/>
    <n v="411057"/>
    <s v="MED028"/>
    <x v="3"/>
    <x v="3"/>
    <s v="Abbott"/>
    <s v="No"/>
    <n v="1"/>
    <n v="106.55"/>
    <n v="0"/>
    <n v="12"/>
    <x v="3"/>
    <x v="0"/>
    <n v="1"/>
    <x v="4102"/>
    <n v="1"/>
    <n v="106.55"/>
    <n v="0"/>
    <n v="106.55"/>
    <n v="12.786"/>
    <n v="119.336"/>
    <n v="1"/>
  </r>
  <r>
    <s v="ORD104104"/>
    <x v="660"/>
    <x v="1038"/>
    <s v="Jaipur"/>
    <x v="5"/>
    <n v="302017"/>
    <s v="MED009"/>
    <x v="21"/>
    <x v="6"/>
    <s v="Glenmark"/>
    <s v="Yes"/>
    <n v="4"/>
    <n v="99.95"/>
    <n v="5"/>
    <n v="5"/>
    <x v="4"/>
    <x v="1"/>
    <n v="1"/>
    <x v="4103"/>
    <n v="1"/>
    <n v="399.8"/>
    <n v="19.989999999999998"/>
    <n v="379.81"/>
    <n v="18.990500000000001"/>
    <n v="398.8005"/>
    <n v="2"/>
  </r>
  <r>
    <s v="ORD104105"/>
    <x v="271"/>
    <x v="2404"/>
    <s v="Jaipur"/>
    <x v="5"/>
    <n v="302021"/>
    <s v="MED004"/>
    <x v="5"/>
    <x v="5"/>
    <s v="Sun Pharma"/>
    <s v="Yes"/>
    <n v="1"/>
    <n v="122.76"/>
    <n v="15"/>
    <n v="12"/>
    <x v="3"/>
    <x v="1"/>
    <n v="1"/>
    <x v="4104"/>
    <n v="1"/>
    <n v="122.76"/>
    <n v="18.414000000000001"/>
    <n v="104.346"/>
    <n v="12.521520000000001"/>
    <n v="116.86752"/>
    <n v="2"/>
  </r>
  <r>
    <s v="ORD104106"/>
    <x v="573"/>
    <x v="2405"/>
    <s v="Kolkata"/>
    <x v="10"/>
    <n v="700091"/>
    <s v="MED018"/>
    <x v="14"/>
    <x v="8"/>
    <s v="Mankind"/>
    <s v="No"/>
    <n v="1"/>
    <n v="109.42"/>
    <n v="5"/>
    <n v="12"/>
    <x v="2"/>
    <x v="1"/>
    <n v="1"/>
    <x v="4105"/>
    <n v="1"/>
    <n v="109.42"/>
    <n v="5.4710000000000001"/>
    <n v="103.949"/>
    <n v="12.473879999999999"/>
    <n v="116.42287999999999"/>
    <n v="1"/>
  </r>
  <r>
    <s v="ORD104107"/>
    <x v="469"/>
    <x v="1574"/>
    <s v="Ahmedabad"/>
    <x v="6"/>
    <n v="380001"/>
    <s v="MED013"/>
    <x v="16"/>
    <x v="3"/>
    <s v="Himalaya"/>
    <s v="No"/>
    <n v="1"/>
    <n v="145.33000000000001"/>
    <n v="0"/>
    <n v="5"/>
    <x v="1"/>
    <x v="1"/>
    <n v="1"/>
    <x v="4106"/>
    <n v="1"/>
    <n v="145.33000000000001"/>
    <n v="0"/>
    <n v="145.33000000000001"/>
    <n v="7.2665000000000006"/>
    <n v="152.59650000000002"/>
    <n v="2"/>
  </r>
  <r>
    <s v="ORD104108"/>
    <x v="415"/>
    <x v="1708"/>
    <s v="Ahmedabad"/>
    <x v="6"/>
    <n v="380001"/>
    <s v="MED014"/>
    <x v="19"/>
    <x v="3"/>
    <s v="Abbott"/>
    <s v="No"/>
    <n v="1"/>
    <n v="154.53"/>
    <n v="15"/>
    <n v="5"/>
    <x v="3"/>
    <x v="1"/>
    <n v="1"/>
    <x v="4107"/>
    <n v="1"/>
    <n v="154.53"/>
    <n v="23.179499999999997"/>
    <n v="131.35050000000001"/>
    <n v="6.5675250000000007"/>
    <n v="137.918025"/>
    <n v="3"/>
  </r>
  <r>
    <s v="ORD104108"/>
    <x v="604"/>
    <x v="1357"/>
    <s v="Jaipur"/>
    <x v="5"/>
    <n v="302021"/>
    <s v="MED009"/>
    <x v="21"/>
    <x v="6"/>
    <s v="Glenmark"/>
    <s v="Yes"/>
    <n v="1"/>
    <n v="84.19"/>
    <n v="5"/>
    <n v="12"/>
    <x v="0"/>
    <x v="0"/>
    <n v="1"/>
    <x v="4108"/>
    <n v="1"/>
    <n v="84.19"/>
    <n v="4.2095000000000002"/>
    <n v="79.980499999999992"/>
    <n v="9.5976599999999976"/>
    <n v="89.578159999999997"/>
    <n v="2"/>
  </r>
  <r>
    <s v="ORD104110"/>
    <x v="322"/>
    <x v="2261"/>
    <s v="Delhi"/>
    <x v="0"/>
    <n v="110024"/>
    <s v="MED014"/>
    <x v="19"/>
    <x v="3"/>
    <s v="Abbott"/>
    <s v="No"/>
    <n v="2"/>
    <n v="132.74"/>
    <n v="0"/>
    <n v="18"/>
    <x v="2"/>
    <x v="1"/>
    <n v="1"/>
    <x v="4109"/>
    <n v="1"/>
    <n v="265.48"/>
    <n v="0"/>
    <n v="265.48"/>
    <n v="47.7864"/>
    <n v="313.26640000000003"/>
    <n v="3"/>
  </r>
  <r>
    <s v="ORD104111"/>
    <x v="225"/>
    <x v="1722"/>
    <s v="Hyderabad"/>
    <x v="1"/>
    <n v="500032"/>
    <s v="MED001"/>
    <x v="2"/>
    <x v="2"/>
    <s v="Cipla"/>
    <s v="No"/>
    <n v="5"/>
    <n v="31.19"/>
    <n v="0"/>
    <n v="5"/>
    <x v="1"/>
    <x v="1"/>
    <n v="1"/>
    <x v="4110"/>
    <n v="1"/>
    <n v="155.95000000000002"/>
    <n v="0"/>
    <n v="155.95000000000002"/>
    <n v="7.7975000000000012"/>
    <n v="163.74750000000003"/>
    <n v="3"/>
  </r>
  <r>
    <s v="ORD104112"/>
    <x v="136"/>
    <x v="2406"/>
    <s v="Jaipur"/>
    <x v="5"/>
    <n v="302001"/>
    <s v="MED008"/>
    <x v="7"/>
    <x v="6"/>
    <s v="Zydus"/>
    <s v="Yes"/>
    <n v="1"/>
    <n v="70.53"/>
    <n v="5"/>
    <n v="5"/>
    <x v="5"/>
    <x v="1"/>
    <n v="1"/>
    <x v="4111"/>
    <n v="1"/>
    <n v="70.53"/>
    <n v="3.5265"/>
    <n v="67.003500000000003"/>
    <n v="3.3501750000000006"/>
    <n v="70.35367500000001"/>
    <n v="4"/>
  </r>
  <r>
    <s v="ORD104113"/>
    <x v="163"/>
    <x v="2407"/>
    <s v="Lucknow"/>
    <x v="9"/>
    <n v="226021"/>
    <s v="MED019"/>
    <x v="26"/>
    <x v="8"/>
    <s v="Cipla"/>
    <s v="No"/>
    <n v="3"/>
    <n v="164.73"/>
    <n v="10"/>
    <n v="18"/>
    <x v="5"/>
    <x v="1"/>
    <n v="1"/>
    <x v="4112"/>
    <n v="1"/>
    <n v="494.18999999999994"/>
    <n v="49.418999999999997"/>
    <n v="444.77099999999996"/>
    <n v="80.058779999999985"/>
    <n v="524.82977999999991"/>
    <n v="3"/>
  </r>
  <r>
    <s v="ORD104113"/>
    <x v="291"/>
    <x v="2408"/>
    <s v="Bengaluru"/>
    <x v="8"/>
    <n v="560066"/>
    <s v="MED011"/>
    <x v="23"/>
    <x v="1"/>
    <s v="Cipla"/>
    <s v="No"/>
    <n v="3"/>
    <n v="27.38"/>
    <n v="0"/>
    <n v="5"/>
    <x v="0"/>
    <x v="1"/>
    <n v="1"/>
    <x v="4113"/>
    <n v="1"/>
    <n v="82.14"/>
    <n v="0"/>
    <n v="82.14"/>
    <n v="4.1070000000000002"/>
    <n v="86.247"/>
    <n v="1"/>
  </r>
  <r>
    <s v="ORD104115"/>
    <x v="55"/>
    <x v="2409"/>
    <s v="Bengaluru"/>
    <x v="8"/>
    <n v="560034"/>
    <s v="MED012"/>
    <x v="29"/>
    <x v="3"/>
    <s v="Mankind"/>
    <s v="No"/>
    <n v="2"/>
    <n v="126.93"/>
    <n v="10"/>
    <n v="12"/>
    <x v="3"/>
    <x v="1"/>
    <n v="1"/>
    <x v="4114"/>
    <n v="1"/>
    <n v="253.86"/>
    <n v="25.386000000000003"/>
    <n v="228.47400000000002"/>
    <n v="27.416880000000003"/>
    <n v="255.89088000000001"/>
    <n v="1"/>
  </r>
  <r>
    <s v="ORD104116"/>
    <x v="502"/>
    <x v="794"/>
    <s v="Hyderabad"/>
    <x v="1"/>
    <n v="500081"/>
    <s v="MED015"/>
    <x v="24"/>
    <x v="11"/>
    <s v="Abbott"/>
    <s v="No"/>
    <n v="1"/>
    <n v="53.92"/>
    <n v="15"/>
    <n v="12"/>
    <x v="5"/>
    <x v="1"/>
    <n v="1"/>
    <x v="4115"/>
    <n v="1"/>
    <n v="53.92"/>
    <n v="8.088000000000001"/>
    <n v="45.832000000000001"/>
    <n v="5.4998400000000007"/>
    <n v="51.33184"/>
    <n v="2"/>
  </r>
  <r>
    <s v="ORD104117"/>
    <x v="242"/>
    <x v="593"/>
    <s v="Surat"/>
    <x v="6"/>
    <n v="395010"/>
    <s v="MED013"/>
    <x v="16"/>
    <x v="3"/>
    <s v="Himalaya"/>
    <s v="No"/>
    <n v="3"/>
    <n v="159.62"/>
    <n v="5"/>
    <n v="12"/>
    <x v="4"/>
    <x v="0"/>
    <n v="1"/>
    <x v="4116"/>
    <n v="1"/>
    <n v="478.86"/>
    <n v="23.943000000000001"/>
    <n v="454.91700000000003"/>
    <n v="54.590040000000009"/>
    <n v="509.50704000000002"/>
    <n v="3"/>
  </r>
  <r>
    <s v="ORD104118"/>
    <x v="470"/>
    <x v="2410"/>
    <s v="Indore"/>
    <x v="2"/>
    <n v="452020"/>
    <s v="MED002"/>
    <x v="22"/>
    <x v="2"/>
    <s v="Micro Labs"/>
    <s v="No"/>
    <n v="1"/>
    <n v="31.27"/>
    <n v="20"/>
    <n v="12"/>
    <x v="1"/>
    <x v="1"/>
    <n v="1"/>
    <x v="4117"/>
    <n v="1"/>
    <n v="31.27"/>
    <n v="6.2539999999999996"/>
    <n v="25.015999999999998"/>
    <n v="3.0019200000000001"/>
    <n v="28.017919999999997"/>
    <n v="2"/>
  </r>
  <r>
    <s v="ORD104119"/>
    <x v="461"/>
    <x v="1012"/>
    <s v="Bengaluru"/>
    <x v="8"/>
    <n v="560001"/>
    <s v="MED006"/>
    <x v="18"/>
    <x v="10"/>
    <s v="USV"/>
    <s v="Yes"/>
    <n v="1"/>
    <n v="42.95"/>
    <n v="0"/>
    <n v="12"/>
    <x v="1"/>
    <x v="1"/>
    <n v="1"/>
    <x v="4118"/>
    <n v="1"/>
    <n v="42.95"/>
    <n v="0"/>
    <n v="42.95"/>
    <n v="5.1540000000000008"/>
    <n v="48.104000000000006"/>
    <n v="2"/>
  </r>
  <r>
    <s v="ORD104119"/>
    <x v="723"/>
    <x v="2095"/>
    <s v="Gurugram"/>
    <x v="11"/>
    <n v="122018"/>
    <s v="MED030"/>
    <x v="28"/>
    <x v="8"/>
    <s v="Cipla"/>
    <s v="Yes"/>
    <n v="2"/>
    <n v="266.52"/>
    <n v="15"/>
    <n v="18"/>
    <x v="1"/>
    <x v="1"/>
    <n v="1"/>
    <x v="4119"/>
    <n v="1"/>
    <n v="533.04"/>
    <n v="79.955999999999989"/>
    <n v="453.08399999999995"/>
    <n v="81.555119999999988"/>
    <n v="534.63911999999993"/>
    <n v="2"/>
  </r>
  <r>
    <s v="ORD104121"/>
    <x v="725"/>
    <x v="157"/>
    <s v="Chandigarh"/>
    <x v="4"/>
    <n v="160001"/>
    <s v="MED029"/>
    <x v="10"/>
    <x v="8"/>
    <s v="Sun Pharma"/>
    <s v="Yes"/>
    <n v="1"/>
    <n v="89.34"/>
    <n v="0"/>
    <n v="5"/>
    <x v="1"/>
    <x v="0"/>
    <n v="1"/>
    <x v="4120"/>
    <n v="1"/>
    <n v="89.34"/>
    <n v="0"/>
    <n v="89.34"/>
    <n v="4.4670000000000005"/>
    <n v="93.807000000000002"/>
    <n v="1"/>
  </r>
  <r>
    <s v="ORD104122"/>
    <x v="706"/>
    <x v="2411"/>
    <s v="Chennai"/>
    <x v="7"/>
    <n v="600001"/>
    <s v="MED008"/>
    <x v="7"/>
    <x v="6"/>
    <s v="Zydus"/>
    <s v="Yes"/>
    <n v="3"/>
    <n v="67.2"/>
    <n v="10"/>
    <n v="5"/>
    <x v="0"/>
    <x v="1"/>
    <n v="1"/>
    <x v="4121"/>
    <n v="1"/>
    <n v="201.60000000000002"/>
    <n v="20.160000000000004"/>
    <n v="181.44000000000003"/>
    <n v="9.072000000000001"/>
    <n v="190.51200000000003"/>
    <n v="2"/>
  </r>
  <r>
    <s v="ORD104123"/>
    <x v="607"/>
    <x v="233"/>
    <s v="Gurugram"/>
    <x v="11"/>
    <n v="122018"/>
    <s v="MED011"/>
    <x v="23"/>
    <x v="1"/>
    <s v="Cipla"/>
    <s v="No"/>
    <n v="3"/>
    <n v="26.82"/>
    <n v="0"/>
    <n v="12"/>
    <x v="3"/>
    <x v="3"/>
    <n v="1"/>
    <x v="4122"/>
    <n v="1"/>
    <n v="80.460000000000008"/>
    <n v="0"/>
    <n v="80.460000000000008"/>
    <n v="9.6552000000000007"/>
    <n v="90.115200000000016"/>
    <n v="2"/>
  </r>
  <r>
    <s v="ORD104124"/>
    <x v="303"/>
    <x v="1427"/>
    <s v="Lucknow"/>
    <x v="9"/>
    <n v="226016"/>
    <s v="MED028"/>
    <x v="3"/>
    <x v="3"/>
    <s v="Abbott"/>
    <s v="No"/>
    <n v="3"/>
    <n v="104.08"/>
    <n v="5"/>
    <n v="5"/>
    <x v="4"/>
    <x v="3"/>
    <n v="1"/>
    <x v="4123"/>
    <n v="1"/>
    <n v="312.24"/>
    <n v="15.612"/>
    <n v="296.62799999999999"/>
    <n v="14.831399999999999"/>
    <n v="311.45939999999996"/>
    <n v="3"/>
  </r>
  <r>
    <s v="ORD104125"/>
    <x v="31"/>
    <x v="2412"/>
    <s v="Indore"/>
    <x v="2"/>
    <n v="452001"/>
    <s v="MED011"/>
    <x v="23"/>
    <x v="1"/>
    <s v="Cipla"/>
    <s v="No"/>
    <n v="3"/>
    <n v="27.54"/>
    <n v="0"/>
    <n v="12"/>
    <x v="2"/>
    <x v="3"/>
    <n v="1"/>
    <x v="4124"/>
    <n v="1"/>
    <n v="82.62"/>
    <n v="0"/>
    <n v="82.62"/>
    <n v="9.9144000000000005"/>
    <n v="92.534400000000005"/>
    <n v="2"/>
  </r>
  <r>
    <s v="ORD104126"/>
    <x v="39"/>
    <x v="1034"/>
    <s v="Bengaluru"/>
    <x v="8"/>
    <n v="560001"/>
    <s v="MED028"/>
    <x v="3"/>
    <x v="3"/>
    <s v="Abbott"/>
    <s v="No"/>
    <n v="2"/>
    <n v="104.61"/>
    <n v="0"/>
    <n v="5"/>
    <x v="3"/>
    <x v="1"/>
    <n v="1"/>
    <x v="4125"/>
    <n v="1"/>
    <n v="209.22"/>
    <n v="0"/>
    <n v="209.22"/>
    <n v="10.460999999999999"/>
    <n v="219.68099999999998"/>
    <n v="3"/>
  </r>
  <r>
    <s v="ORD104127"/>
    <x v="368"/>
    <x v="2064"/>
    <s v="Delhi"/>
    <x v="0"/>
    <n v="110044"/>
    <s v="MED029"/>
    <x v="10"/>
    <x v="8"/>
    <s v="Sun Pharma"/>
    <s v="Yes"/>
    <n v="3"/>
    <n v="109.92"/>
    <n v="5"/>
    <n v="5"/>
    <x v="4"/>
    <x v="1"/>
    <n v="1"/>
    <x v="4126"/>
    <n v="1"/>
    <n v="329.76"/>
    <n v="16.488"/>
    <n v="313.27199999999999"/>
    <n v="15.663599999999999"/>
    <n v="328.93559999999997"/>
    <n v="4"/>
  </r>
  <r>
    <s v="ORD104128"/>
    <x v="50"/>
    <x v="1781"/>
    <s v="Gurugram"/>
    <x v="11"/>
    <n v="122002"/>
    <s v="MED001"/>
    <x v="2"/>
    <x v="2"/>
    <s v="Cipla"/>
    <s v="No"/>
    <n v="2"/>
    <n v="27.86"/>
    <n v="5"/>
    <n v="12"/>
    <x v="5"/>
    <x v="1"/>
    <n v="1"/>
    <x v="4127"/>
    <n v="1"/>
    <n v="55.72"/>
    <n v="2.786"/>
    <n v="52.933999999999997"/>
    <n v="6.3520799999999999"/>
    <n v="59.286079999999998"/>
    <n v="4"/>
  </r>
  <r>
    <s v="ORD104129"/>
    <x v="628"/>
    <x v="1885"/>
    <s v="Bengaluru"/>
    <x v="8"/>
    <n v="560100"/>
    <s v="MED012"/>
    <x v="29"/>
    <x v="3"/>
    <s v="Mankind"/>
    <s v="No"/>
    <n v="1"/>
    <n v="111.55"/>
    <n v="5"/>
    <n v="5"/>
    <x v="4"/>
    <x v="1"/>
    <n v="1"/>
    <x v="4128"/>
    <n v="1"/>
    <n v="111.55"/>
    <n v="5.5774999999999997"/>
    <n v="105.9725"/>
    <n v="5.2986249999999995"/>
    <n v="111.271125"/>
    <n v="3"/>
  </r>
  <r>
    <s v="ORD104130"/>
    <x v="397"/>
    <x v="219"/>
    <s v="Mumbai"/>
    <x v="3"/>
    <n v="400093"/>
    <s v="MED007"/>
    <x v="15"/>
    <x v="10"/>
    <s v="Sanofi"/>
    <s v="Yes"/>
    <n v="1"/>
    <n v="71.12"/>
    <n v="0"/>
    <n v="12"/>
    <x v="5"/>
    <x v="3"/>
    <n v="1"/>
    <x v="4129"/>
    <n v="1"/>
    <n v="71.12"/>
    <n v="0"/>
    <n v="71.12"/>
    <n v="8.5343999999999998"/>
    <n v="79.65440000000001"/>
    <n v="2"/>
  </r>
  <r>
    <s v="ORD104131"/>
    <x v="88"/>
    <x v="824"/>
    <s v="Noida"/>
    <x v="9"/>
    <n v="201301"/>
    <s v="MED012"/>
    <x v="29"/>
    <x v="3"/>
    <s v="Mankind"/>
    <s v="No"/>
    <n v="1"/>
    <n v="137.46"/>
    <n v="10"/>
    <n v="18"/>
    <x v="5"/>
    <x v="1"/>
    <n v="1"/>
    <x v="4130"/>
    <n v="1"/>
    <n v="137.46"/>
    <n v="13.746000000000002"/>
    <n v="123.714"/>
    <n v="22.268519999999999"/>
    <n v="145.98251999999999"/>
    <n v="3"/>
  </r>
  <r>
    <s v="ORD104131"/>
    <x v="213"/>
    <x v="661"/>
    <s v="Noida"/>
    <x v="9"/>
    <n v="201301"/>
    <s v="MED003"/>
    <x v="6"/>
    <x v="4"/>
    <s v="Dr. Reddy's"/>
    <s v="No"/>
    <n v="3"/>
    <n v="25.41"/>
    <n v="0"/>
    <n v="18"/>
    <x v="1"/>
    <x v="1"/>
    <n v="1"/>
    <x v="4131"/>
    <n v="1"/>
    <n v="76.23"/>
    <n v="0"/>
    <n v="76.23"/>
    <n v="13.721400000000001"/>
    <n v="89.951400000000007"/>
    <n v="1"/>
  </r>
  <r>
    <s v="ORD104133"/>
    <x v="33"/>
    <x v="1005"/>
    <s v="Noida"/>
    <x v="9"/>
    <n v="201303"/>
    <s v="MED012"/>
    <x v="29"/>
    <x v="3"/>
    <s v="Mankind"/>
    <s v="No"/>
    <n v="1"/>
    <n v="119.46"/>
    <n v="10"/>
    <n v="5"/>
    <x v="2"/>
    <x v="3"/>
    <n v="1"/>
    <x v="4132"/>
    <n v="1"/>
    <n v="119.46"/>
    <n v="11.946"/>
    <n v="107.514"/>
    <n v="5.3756999999999993"/>
    <n v="112.88969999999999"/>
    <n v="2"/>
  </r>
  <r>
    <s v="ORD104134"/>
    <x v="103"/>
    <x v="1072"/>
    <s v="Gurugram"/>
    <x v="11"/>
    <n v="122016"/>
    <s v="MED025"/>
    <x v="27"/>
    <x v="0"/>
    <s v="Blue Cross"/>
    <s v="Yes"/>
    <n v="1"/>
    <n v="67.23"/>
    <n v="15"/>
    <n v="5"/>
    <x v="2"/>
    <x v="3"/>
    <n v="1"/>
    <x v="4133"/>
    <n v="1"/>
    <n v="67.23"/>
    <n v="10.0845"/>
    <n v="57.145500000000006"/>
    <n v="2.857275"/>
    <n v="60.002775000000007"/>
    <n v="2"/>
  </r>
  <r>
    <s v="ORD104135"/>
    <x v="365"/>
    <x v="576"/>
    <s v="Lucknow"/>
    <x v="9"/>
    <n v="226001"/>
    <s v="MED030"/>
    <x v="28"/>
    <x v="8"/>
    <s v="Cipla"/>
    <s v="Yes"/>
    <n v="1"/>
    <n v="279.24"/>
    <n v="15"/>
    <n v="12"/>
    <x v="1"/>
    <x v="1"/>
    <n v="1"/>
    <x v="4134"/>
    <n v="1"/>
    <n v="279.24"/>
    <n v="41.886000000000003"/>
    <n v="237.35400000000001"/>
    <n v="28.482479999999999"/>
    <n v="265.83647999999999"/>
    <n v="2"/>
  </r>
  <r>
    <s v="ORD104136"/>
    <x v="436"/>
    <x v="2413"/>
    <s v="Gurugram"/>
    <x v="11"/>
    <n v="122002"/>
    <s v="MED002"/>
    <x v="22"/>
    <x v="2"/>
    <s v="Micro Labs"/>
    <s v="No"/>
    <n v="2"/>
    <n v="29.44"/>
    <n v="10"/>
    <n v="5"/>
    <x v="1"/>
    <x v="1"/>
    <n v="1"/>
    <x v="4135"/>
    <n v="1"/>
    <n v="58.88"/>
    <n v="5.8880000000000008"/>
    <n v="52.992000000000004"/>
    <n v="2.6496000000000004"/>
    <n v="55.641600000000004"/>
    <n v="1"/>
  </r>
  <r>
    <s v="ORD104137"/>
    <x v="540"/>
    <x v="1997"/>
    <s v="Mumbai"/>
    <x v="3"/>
    <n v="400050"/>
    <s v="MED005"/>
    <x v="11"/>
    <x v="5"/>
    <s v="Cipla"/>
    <s v="Yes"/>
    <n v="2"/>
    <n v="97.33"/>
    <n v="10"/>
    <n v="12"/>
    <x v="1"/>
    <x v="0"/>
    <n v="1"/>
    <x v="4136"/>
    <n v="1"/>
    <n v="194.66"/>
    <n v="19.465999999999998"/>
    <n v="175.19399999999999"/>
    <n v="21.02328"/>
    <n v="196.21727999999999"/>
    <n v="1"/>
  </r>
  <r>
    <s v="ORD104138"/>
    <x v="91"/>
    <x v="900"/>
    <s v="Chennai"/>
    <x v="7"/>
    <n v="600040"/>
    <s v="MED007"/>
    <x v="15"/>
    <x v="10"/>
    <s v="Sanofi"/>
    <s v="Yes"/>
    <n v="5"/>
    <n v="73.09"/>
    <n v="10"/>
    <n v="5"/>
    <x v="3"/>
    <x v="2"/>
    <n v="1"/>
    <x v="4137"/>
    <n v="1"/>
    <n v="365.45000000000005"/>
    <n v="36.545000000000002"/>
    <n v="328.90500000000003"/>
    <n v="16.445250000000001"/>
    <n v="345.35025000000002"/>
    <n v="1"/>
  </r>
  <r>
    <s v="ORD104139"/>
    <x v="460"/>
    <x v="159"/>
    <s v="Chennai"/>
    <x v="7"/>
    <n v="600100"/>
    <s v="MED012"/>
    <x v="29"/>
    <x v="3"/>
    <s v="Mankind"/>
    <s v="No"/>
    <n v="5"/>
    <n v="123.48"/>
    <n v="0"/>
    <n v="5"/>
    <x v="5"/>
    <x v="2"/>
    <n v="1"/>
    <x v="4138"/>
    <n v="1"/>
    <n v="617.4"/>
    <n v="0"/>
    <n v="617.4"/>
    <n v="30.87"/>
    <n v="648.27"/>
    <n v="1"/>
  </r>
  <r>
    <s v="ORD104140"/>
    <x v="4"/>
    <x v="377"/>
    <s v="Noida"/>
    <x v="9"/>
    <n v="201307"/>
    <s v="MED008"/>
    <x v="7"/>
    <x v="6"/>
    <s v="Zydus"/>
    <s v="Yes"/>
    <n v="3"/>
    <n v="70.11"/>
    <n v="0"/>
    <n v="12"/>
    <x v="5"/>
    <x v="3"/>
    <n v="1"/>
    <x v="4139"/>
    <n v="1"/>
    <n v="210.32999999999998"/>
    <n v="0"/>
    <n v="210.32999999999998"/>
    <n v="25.239599999999999"/>
    <n v="235.56959999999998"/>
    <n v="3"/>
  </r>
  <r>
    <s v="ORD104141"/>
    <x v="487"/>
    <x v="1441"/>
    <s v="Chandigarh"/>
    <x v="4"/>
    <n v="160017"/>
    <s v="MED025"/>
    <x v="27"/>
    <x v="0"/>
    <s v="Blue Cross"/>
    <s v="Yes"/>
    <n v="1"/>
    <n v="60.68"/>
    <n v="5"/>
    <n v="5"/>
    <x v="2"/>
    <x v="1"/>
    <n v="1"/>
    <x v="4140"/>
    <n v="1"/>
    <n v="60.68"/>
    <n v="3.0339999999999998"/>
    <n v="57.646000000000001"/>
    <n v="2.8823000000000003"/>
    <n v="60.528300000000002"/>
    <n v="1"/>
  </r>
  <r>
    <s v="ORD104141"/>
    <x v="459"/>
    <x v="1194"/>
    <s v="Delhi"/>
    <x v="0"/>
    <n v="110024"/>
    <s v="MED025"/>
    <x v="27"/>
    <x v="0"/>
    <s v="Blue Cross"/>
    <s v="Yes"/>
    <n v="1"/>
    <n v="57.68"/>
    <n v="10"/>
    <n v="18"/>
    <x v="1"/>
    <x v="1"/>
    <n v="1"/>
    <x v="4141"/>
    <n v="1"/>
    <n v="57.68"/>
    <n v="5.7679999999999998"/>
    <n v="51.911999999999999"/>
    <n v="9.3441599999999987"/>
    <n v="61.256159999999994"/>
    <n v="4"/>
  </r>
  <r>
    <s v="ORD104143"/>
    <x v="615"/>
    <x v="94"/>
    <s v="Chennai"/>
    <x v="7"/>
    <n v="600096"/>
    <s v="MED008"/>
    <x v="7"/>
    <x v="6"/>
    <s v="Zydus"/>
    <s v="Yes"/>
    <n v="3"/>
    <n v="63.7"/>
    <n v="5"/>
    <n v="12"/>
    <x v="5"/>
    <x v="1"/>
    <n v="1"/>
    <x v="4142"/>
    <n v="1"/>
    <n v="191.10000000000002"/>
    <n v="9.5550000000000015"/>
    <n v="181.54500000000002"/>
    <n v="21.785399999999999"/>
    <n v="203.33040000000003"/>
    <n v="7"/>
  </r>
  <r>
    <s v="ORD104144"/>
    <x v="413"/>
    <x v="2414"/>
    <s v="Bengaluru"/>
    <x v="8"/>
    <n v="560100"/>
    <s v="MED013"/>
    <x v="16"/>
    <x v="3"/>
    <s v="Himalaya"/>
    <s v="No"/>
    <n v="1"/>
    <n v="147.72"/>
    <n v="5"/>
    <n v="18"/>
    <x v="5"/>
    <x v="0"/>
    <n v="1"/>
    <x v="4143"/>
    <n v="1"/>
    <n v="147.72"/>
    <n v="7.3860000000000001"/>
    <n v="140.334"/>
    <n v="25.260120000000001"/>
    <n v="165.59412"/>
    <n v="0"/>
  </r>
  <r>
    <s v="ORD104145"/>
    <x v="365"/>
    <x v="1938"/>
    <s v="Jaipur"/>
    <x v="5"/>
    <n v="302001"/>
    <s v="MED001"/>
    <x v="2"/>
    <x v="2"/>
    <s v="Cipla"/>
    <s v="No"/>
    <n v="1"/>
    <n v="34.26"/>
    <n v="5"/>
    <n v="12"/>
    <x v="5"/>
    <x v="1"/>
    <n v="1"/>
    <x v="4144"/>
    <n v="1"/>
    <n v="34.26"/>
    <n v="1.7129999999999999"/>
    <n v="32.546999999999997"/>
    <n v="3.9056399999999996"/>
    <n v="36.452639999999995"/>
    <n v="3"/>
  </r>
  <r>
    <s v="ORD104146"/>
    <x v="327"/>
    <x v="312"/>
    <s v="Ahmedabad"/>
    <x v="6"/>
    <n v="380054"/>
    <s v="MED001"/>
    <x v="2"/>
    <x v="2"/>
    <s v="Cipla"/>
    <s v="No"/>
    <n v="1"/>
    <n v="32.86"/>
    <n v="5"/>
    <n v="5"/>
    <x v="1"/>
    <x v="3"/>
    <n v="1"/>
    <x v="4145"/>
    <n v="1"/>
    <n v="32.86"/>
    <n v="1.643"/>
    <n v="31.216999999999999"/>
    <n v="1.5608499999999998"/>
    <n v="32.777850000000001"/>
    <n v="1"/>
  </r>
  <r>
    <s v="ORD104146"/>
    <x v="514"/>
    <x v="1691"/>
    <s v="Pune"/>
    <x v="3"/>
    <n v="411057"/>
    <s v="MED004"/>
    <x v="5"/>
    <x v="5"/>
    <s v="Sun Pharma"/>
    <s v="Yes"/>
    <n v="2"/>
    <n v="124.19"/>
    <n v="0"/>
    <n v="5"/>
    <x v="5"/>
    <x v="0"/>
    <n v="1"/>
    <x v="4146"/>
    <n v="1"/>
    <n v="248.38"/>
    <n v="0"/>
    <n v="248.38"/>
    <n v="12.419"/>
    <n v="260.79899999999998"/>
    <n v="1"/>
  </r>
  <r>
    <s v="ORD104148"/>
    <x v="489"/>
    <x v="2186"/>
    <s v="Jaipur"/>
    <x v="5"/>
    <n v="302021"/>
    <s v="MED030"/>
    <x v="28"/>
    <x v="8"/>
    <s v="Cipla"/>
    <s v="Yes"/>
    <n v="6"/>
    <n v="264.18"/>
    <n v="10"/>
    <n v="5"/>
    <x v="5"/>
    <x v="0"/>
    <n v="1"/>
    <x v="4147"/>
    <n v="1"/>
    <n v="1585.08"/>
    <n v="158.50799999999998"/>
    <n v="1426.5719999999999"/>
    <n v="71.328599999999994"/>
    <n v="1497.9005999999999"/>
    <n v="1"/>
  </r>
  <r>
    <s v="ORD104148"/>
    <x v="321"/>
    <x v="248"/>
    <s v="Surat"/>
    <x v="6"/>
    <n v="395001"/>
    <s v="MED029"/>
    <x v="10"/>
    <x v="8"/>
    <s v="Sun Pharma"/>
    <s v="Yes"/>
    <n v="1"/>
    <n v="107.21"/>
    <n v="10"/>
    <n v="12"/>
    <x v="2"/>
    <x v="3"/>
    <n v="1"/>
    <x v="4148"/>
    <n v="1"/>
    <n v="107.21"/>
    <n v="10.720999999999998"/>
    <n v="96.48899999999999"/>
    <n v="11.578679999999999"/>
    <n v="108.06768"/>
    <n v="1"/>
  </r>
  <r>
    <s v="ORD104150"/>
    <x v="383"/>
    <x v="1736"/>
    <s v="Indore"/>
    <x v="2"/>
    <n v="452020"/>
    <s v="MED006"/>
    <x v="18"/>
    <x v="10"/>
    <s v="USV"/>
    <s v="Yes"/>
    <n v="1"/>
    <n v="46.21"/>
    <n v="5"/>
    <n v="5"/>
    <x v="0"/>
    <x v="0"/>
    <n v="1"/>
    <x v="4149"/>
    <n v="1"/>
    <n v="46.21"/>
    <n v="2.3105000000000002"/>
    <n v="43.899500000000003"/>
    <n v="2.1949749999999999"/>
    <n v="46.094475000000003"/>
    <n v="1"/>
  </r>
  <r>
    <s v="ORD104151"/>
    <x v="520"/>
    <x v="1411"/>
    <s v="Ahmedabad"/>
    <x v="6"/>
    <n v="380061"/>
    <s v="MED020"/>
    <x v="4"/>
    <x v="4"/>
    <s v="Dr. Reddy's"/>
    <s v="Yes"/>
    <n v="1"/>
    <n v="57.77"/>
    <n v="0"/>
    <n v="12"/>
    <x v="1"/>
    <x v="3"/>
    <n v="1"/>
    <x v="4150"/>
    <n v="1"/>
    <n v="57.77"/>
    <n v="0"/>
    <n v="57.77"/>
    <n v="6.9324000000000003"/>
    <n v="64.702399999999997"/>
    <n v="1"/>
  </r>
  <r>
    <s v="ORD104151"/>
    <x v="585"/>
    <x v="2067"/>
    <s v="Jaipur"/>
    <x v="5"/>
    <n v="302033"/>
    <s v="MED002"/>
    <x v="22"/>
    <x v="2"/>
    <s v="Micro Labs"/>
    <s v="No"/>
    <n v="2"/>
    <n v="30.44"/>
    <n v="10"/>
    <n v="12"/>
    <x v="4"/>
    <x v="1"/>
    <n v="1"/>
    <x v="4151"/>
    <n v="1"/>
    <n v="60.88"/>
    <n v="6.088000000000001"/>
    <n v="54.792000000000002"/>
    <n v="6.5750400000000004"/>
    <n v="61.367040000000003"/>
    <n v="1"/>
  </r>
  <r>
    <s v="ORD104153"/>
    <x v="172"/>
    <x v="518"/>
    <s v="Jaipur"/>
    <x v="5"/>
    <n v="302017"/>
    <s v="MED019"/>
    <x v="26"/>
    <x v="8"/>
    <s v="Cipla"/>
    <s v="No"/>
    <n v="1"/>
    <n v="165.21"/>
    <n v="15"/>
    <n v="12"/>
    <x v="2"/>
    <x v="1"/>
    <n v="1"/>
    <x v="4152"/>
    <n v="1"/>
    <n v="165.21"/>
    <n v="24.781500000000001"/>
    <n v="140.42850000000001"/>
    <n v="16.851420000000005"/>
    <n v="157.27992"/>
    <n v="1"/>
  </r>
  <r>
    <s v="ORD104154"/>
    <x v="499"/>
    <x v="433"/>
    <s v="Kolkata"/>
    <x v="10"/>
    <n v="700001"/>
    <s v="MED030"/>
    <x v="28"/>
    <x v="8"/>
    <s v="Cipla"/>
    <s v="Yes"/>
    <n v="2"/>
    <n v="321.29000000000002"/>
    <n v="10"/>
    <n v="12"/>
    <x v="2"/>
    <x v="1"/>
    <n v="1"/>
    <x v="4153"/>
    <n v="1"/>
    <n v="642.58000000000004"/>
    <n v="64.257999999999996"/>
    <n v="578.322"/>
    <n v="69.39864"/>
    <n v="647.72064"/>
    <n v="2"/>
  </r>
  <r>
    <s v="ORD104155"/>
    <x v="392"/>
    <x v="1039"/>
    <s v="Noida"/>
    <x v="9"/>
    <n v="201301"/>
    <s v="MED001"/>
    <x v="2"/>
    <x v="2"/>
    <s v="Cipla"/>
    <s v="No"/>
    <n v="2"/>
    <n v="29.82"/>
    <n v="10"/>
    <n v="5"/>
    <x v="4"/>
    <x v="3"/>
    <n v="1"/>
    <x v="4154"/>
    <n v="1"/>
    <n v="59.64"/>
    <n v="5.9639999999999995"/>
    <n v="53.676000000000002"/>
    <n v="2.6837999999999997"/>
    <n v="56.3598"/>
    <n v="3"/>
  </r>
  <r>
    <s v="ORD104156"/>
    <x v="406"/>
    <x v="1445"/>
    <s v="Chandigarh"/>
    <x v="4"/>
    <n v="160017"/>
    <s v="MED001"/>
    <x v="2"/>
    <x v="2"/>
    <s v="Cipla"/>
    <s v="No"/>
    <n v="2"/>
    <n v="32.270000000000003"/>
    <n v="0"/>
    <n v="18"/>
    <x v="1"/>
    <x v="1"/>
    <n v="1"/>
    <x v="4155"/>
    <n v="1"/>
    <n v="64.540000000000006"/>
    <n v="0"/>
    <n v="64.540000000000006"/>
    <n v="11.6172"/>
    <n v="76.157200000000003"/>
    <n v="3"/>
  </r>
  <r>
    <s v="ORD104157"/>
    <x v="152"/>
    <x v="1770"/>
    <s v="Pune"/>
    <x v="3"/>
    <n v="411057"/>
    <s v="MED023"/>
    <x v="8"/>
    <x v="7"/>
    <s v="Lacto Calamine"/>
    <s v="No"/>
    <n v="4"/>
    <n v="282.58999999999997"/>
    <n v="0"/>
    <n v="12"/>
    <x v="5"/>
    <x v="3"/>
    <n v="1"/>
    <x v="4156"/>
    <n v="1"/>
    <n v="1130.3599999999999"/>
    <n v="0"/>
    <n v="1130.3599999999999"/>
    <n v="135.64320000000001"/>
    <n v="1266.0031999999999"/>
    <n v="0"/>
  </r>
  <r>
    <s v="ORD104157"/>
    <x v="680"/>
    <x v="470"/>
    <s v="Gurugram"/>
    <x v="11"/>
    <n v="122016"/>
    <s v="MED011"/>
    <x v="23"/>
    <x v="1"/>
    <s v="Cipla"/>
    <s v="No"/>
    <n v="2"/>
    <n v="28.42"/>
    <n v="0"/>
    <n v="18"/>
    <x v="2"/>
    <x v="1"/>
    <n v="1"/>
    <x v="4157"/>
    <n v="1"/>
    <n v="56.84"/>
    <n v="0"/>
    <n v="56.84"/>
    <n v="10.231200000000001"/>
    <n v="67.071200000000005"/>
    <n v="3"/>
  </r>
  <r>
    <s v="ORD104159"/>
    <x v="269"/>
    <x v="2415"/>
    <s v="Indore"/>
    <x v="2"/>
    <n v="452020"/>
    <s v="MED016"/>
    <x v="17"/>
    <x v="11"/>
    <s v="Emcure"/>
    <s v="No"/>
    <n v="2"/>
    <n v="103.39"/>
    <n v="0"/>
    <n v="12"/>
    <x v="5"/>
    <x v="1"/>
    <n v="1"/>
    <x v="4158"/>
    <n v="1"/>
    <n v="206.78"/>
    <n v="0"/>
    <n v="206.78"/>
    <n v="24.813600000000001"/>
    <n v="231.59360000000001"/>
    <n v="1"/>
  </r>
  <r>
    <s v="ORD104160"/>
    <x v="654"/>
    <x v="462"/>
    <s v="Hyderabad"/>
    <x v="1"/>
    <n v="500001"/>
    <s v="MED027"/>
    <x v="12"/>
    <x v="9"/>
    <s v="Mankind"/>
    <s v="No"/>
    <n v="1"/>
    <n v="108.64"/>
    <n v="0"/>
    <n v="5"/>
    <x v="4"/>
    <x v="3"/>
    <n v="1"/>
    <x v="4159"/>
    <n v="1"/>
    <n v="108.64"/>
    <n v="0"/>
    <n v="108.64"/>
    <n v="5.4320000000000004"/>
    <n v="114.072"/>
    <n v="0"/>
  </r>
  <r>
    <s v="ORD104161"/>
    <x v="96"/>
    <x v="838"/>
    <s v="Jaipur"/>
    <x v="5"/>
    <n v="302021"/>
    <s v="MED010"/>
    <x v="13"/>
    <x v="1"/>
    <s v="Sun Pharma"/>
    <s v="Yes"/>
    <n v="3"/>
    <n v="79.02"/>
    <n v="5"/>
    <n v="5"/>
    <x v="4"/>
    <x v="1"/>
    <n v="1"/>
    <x v="4160"/>
    <n v="1"/>
    <n v="237.06"/>
    <n v="11.853"/>
    <n v="225.20699999999999"/>
    <n v="11.260349999999999"/>
    <n v="236.46734999999998"/>
    <n v="3"/>
  </r>
  <r>
    <s v="ORD104162"/>
    <x v="35"/>
    <x v="750"/>
    <s v="Ahmedabad"/>
    <x v="6"/>
    <n v="380058"/>
    <s v="MED010"/>
    <x v="13"/>
    <x v="1"/>
    <s v="Sun Pharma"/>
    <s v="Yes"/>
    <n v="1"/>
    <n v="68.900000000000006"/>
    <n v="0"/>
    <n v="12"/>
    <x v="5"/>
    <x v="2"/>
    <n v="1"/>
    <x v="4161"/>
    <n v="1"/>
    <n v="68.900000000000006"/>
    <n v="0"/>
    <n v="68.900000000000006"/>
    <n v="8.2680000000000007"/>
    <n v="77.168000000000006"/>
    <n v="2"/>
  </r>
  <r>
    <s v="ORD104163"/>
    <x v="394"/>
    <x v="1941"/>
    <s v="Bengaluru"/>
    <x v="8"/>
    <n v="560038"/>
    <s v="MED011"/>
    <x v="23"/>
    <x v="1"/>
    <s v="Cipla"/>
    <s v="No"/>
    <n v="4"/>
    <n v="26.48"/>
    <n v="5"/>
    <n v="5"/>
    <x v="5"/>
    <x v="0"/>
    <n v="1"/>
    <x v="4162"/>
    <n v="1"/>
    <n v="105.92"/>
    <n v="5.2960000000000003"/>
    <n v="100.624"/>
    <n v="5.0312000000000001"/>
    <n v="105.65519999999999"/>
    <n v="1"/>
  </r>
  <r>
    <s v="ORD104164"/>
    <x v="261"/>
    <x v="533"/>
    <s v="Bengaluru"/>
    <x v="8"/>
    <n v="560066"/>
    <s v="MED019"/>
    <x v="26"/>
    <x v="8"/>
    <s v="Cipla"/>
    <s v="No"/>
    <n v="2"/>
    <n v="172.26"/>
    <n v="0"/>
    <n v="18"/>
    <x v="1"/>
    <x v="1"/>
    <n v="1"/>
    <x v="4163"/>
    <n v="1"/>
    <n v="344.52"/>
    <n v="0"/>
    <n v="344.52"/>
    <n v="62.013599999999997"/>
    <n v="406.53359999999998"/>
    <n v="2"/>
  </r>
  <r>
    <s v="ORD104164"/>
    <x v="194"/>
    <x v="1034"/>
    <s v="Mumbai"/>
    <x v="3"/>
    <n v="400076"/>
    <s v="MED011"/>
    <x v="23"/>
    <x v="1"/>
    <s v="Cipla"/>
    <s v="No"/>
    <n v="6"/>
    <n v="23.75"/>
    <n v="0"/>
    <n v="5"/>
    <x v="3"/>
    <x v="1"/>
    <n v="1"/>
    <x v="4164"/>
    <n v="1"/>
    <n v="142.5"/>
    <n v="0"/>
    <n v="142.5"/>
    <n v="7.125"/>
    <n v="149.625"/>
    <n v="3"/>
  </r>
  <r>
    <s v="ORD104166"/>
    <x v="291"/>
    <x v="819"/>
    <s v="Jaipur"/>
    <x v="5"/>
    <n v="302033"/>
    <s v="MED007"/>
    <x v="15"/>
    <x v="10"/>
    <s v="Sanofi"/>
    <s v="Yes"/>
    <n v="6"/>
    <n v="78.48"/>
    <n v="10"/>
    <n v="12"/>
    <x v="5"/>
    <x v="0"/>
    <n v="1"/>
    <x v="4165"/>
    <n v="1"/>
    <n v="470.88"/>
    <n v="47.088000000000001"/>
    <n v="423.79199999999997"/>
    <n v="50.855040000000002"/>
    <n v="474.64703999999995"/>
    <n v="7"/>
  </r>
  <r>
    <s v="ORD104166"/>
    <x v="673"/>
    <x v="2416"/>
    <s v="Surat"/>
    <x v="6"/>
    <n v="395010"/>
    <s v="MED009"/>
    <x v="21"/>
    <x v="6"/>
    <s v="Glenmark"/>
    <s v="Yes"/>
    <n v="2"/>
    <n v="89.34"/>
    <n v="5"/>
    <n v="12"/>
    <x v="1"/>
    <x v="1"/>
    <n v="1"/>
    <x v="4166"/>
    <n v="1"/>
    <n v="178.68"/>
    <n v="8.9340000000000011"/>
    <n v="169.74600000000001"/>
    <n v="20.369520000000001"/>
    <n v="190.11552"/>
    <n v="2"/>
  </r>
  <r>
    <s v="ORD104166"/>
    <x v="205"/>
    <x v="455"/>
    <s v="Pune"/>
    <x v="3"/>
    <n v="411014"/>
    <s v="MED016"/>
    <x v="17"/>
    <x v="11"/>
    <s v="Emcure"/>
    <s v="No"/>
    <n v="1"/>
    <n v="108.12"/>
    <n v="5"/>
    <n v="5"/>
    <x v="1"/>
    <x v="1"/>
    <n v="1"/>
    <x v="4167"/>
    <n v="1"/>
    <n v="108.12"/>
    <n v="5.4060000000000006"/>
    <n v="102.714"/>
    <n v="5.135699999999999"/>
    <n v="107.8497"/>
    <n v="4"/>
  </r>
  <r>
    <s v="ORD104169"/>
    <x v="80"/>
    <x v="2250"/>
    <s v="Kolkata"/>
    <x v="10"/>
    <n v="700001"/>
    <s v="MED005"/>
    <x v="11"/>
    <x v="5"/>
    <s v="Cipla"/>
    <s v="Yes"/>
    <n v="2"/>
    <n v="99.68"/>
    <n v="0"/>
    <n v="12"/>
    <x v="0"/>
    <x v="1"/>
    <n v="1"/>
    <x v="4168"/>
    <n v="1"/>
    <n v="199.36"/>
    <n v="0"/>
    <n v="199.36"/>
    <n v="23.923200000000001"/>
    <n v="223.28320000000002"/>
    <n v="4"/>
  </r>
  <r>
    <s v="ORD104169"/>
    <x v="59"/>
    <x v="1919"/>
    <s v="Indore"/>
    <x v="2"/>
    <n v="452001"/>
    <s v="MED010"/>
    <x v="13"/>
    <x v="1"/>
    <s v="Sun Pharma"/>
    <s v="Yes"/>
    <n v="3"/>
    <n v="73.63"/>
    <n v="0"/>
    <n v="12"/>
    <x v="4"/>
    <x v="1"/>
    <n v="1"/>
    <x v="4169"/>
    <n v="1"/>
    <n v="220.89"/>
    <n v="0"/>
    <n v="220.89"/>
    <n v="26.506799999999998"/>
    <n v="247.39679999999998"/>
    <n v="1"/>
  </r>
  <r>
    <s v="ORD104171"/>
    <x v="567"/>
    <x v="1756"/>
    <s v="Delhi"/>
    <x v="0"/>
    <n v="110029"/>
    <s v="MED020"/>
    <x v="4"/>
    <x v="4"/>
    <s v="Dr. Reddy's"/>
    <s v="Yes"/>
    <n v="1"/>
    <n v="54.22"/>
    <n v="10"/>
    <n v="12"/>
    <x v="4"/>
    <x v="2"/>
    <n v="1"/>
    <x v="4170"/>
    <n v="1"/>
    <n v="54.22"/>
    <n v="5.4220000000000006"/>
    <n v="48.798000000000002"/>
    <n v="5.8557600000000001"/>
    <n v="54.653760000000005"/>
    <n v="0"/>
  </r>
  <r>
    <s v="ORD104172"/>
    <x v="523"/>
    <x v="1164"/>
    <s v="Delhi"/>
    <x v="0"/>
    <n v="110024"/>
    <s v="MED004"/>
    <x v="5"/>
    <x v="5"/>
    <s v="Sun Pharma"/>
    <s v="Yes"/>
    <n v="2"/>
    <n v="112.21"/>
    <n v="5"/>
    <n v="12"/>
    <x v="3"/>
    <x v="3"/>
    <n v="1"/>
    <x v="4171"/>
    <n v="1"/>
    <n v="224.42"/>
    <n v="11.220999999999998"/>
    <n v="213.19899999999998"/>
    <n v="25.583880000000001"/>
    <n v="238.78287999999998"/>
    <n v="3"/>
  </r>
  <r>
    <s v="ORD104173"/>
    <x v="469"/>
    <x v="2331"/>
    <s v="Bengaluru"/>
    <x v="8"/>
    <n v="560034"/>
    <s v="MED026"/>
    <x v="20"/>
    <x v="9"/>
    <s v="Cipla"/>
    <s v="No"/>
    <n v="3"/>
    <n v="213.95"/>
    <n v="5"/>
    <n v="18"/>
    <x v="4"/>
    <x v="3"/>
    <n v="1"/>
    <x v="4172"/>
    <n v="1"/>
    <n v="641.84999999999991"/>
    <n v="32.092499999999994"/>
    <n v="609.75749999999994"/>
    <n v="109.75634999999998"/>
    <n v="719.51384999999993"/>
    <n v="2"/>
  </r>
  <r>
    <s v="ORD104174"/>
    <x v="216"/>
    <x v="2417"/>
    <s v="Ahmedabad"/>
    <x v="6"/>
    <n v="380054"/>
    <s v="MED025"/>
    <x v="27"/>
    <x v="0"/>
    <s v="Blue Cross"/>
    <s v="Yes"/>
    <n v="5"/>
    <n v="59.97"/>
    <n v="5"/>
    <n v="12"/>
    <x v="1"/>
    <x v="1"/>
    <n v="1"/>
    <x v="4173"/>
    <n v="1"/>
    <n v="299.85000000000002"/>
    <n v="14.9925"/>
    <n v="284.85750000000002"/>
    <n v="34.182899999999997"/>
    <n v="319.04040000000003"/>
    <n v="1"/>
  </r>
  <r>
    <s v="ORD104174"/>
    <x v="690"/>
    <x v="1789"/>
    <s v="Chandigarh"/>
    <x v="4"/>
    <n v="160022"/>
    <s v="MED018"/>
    <x v="14"/>
    <x v="8"/>
    <s v="Mankind"/>
    <s v="No"/>
    <n v="2"/>
    <n v="113.74"/>
    <n v="15"/>
    <n v="5"/>
    <x v="0"/>
    <x v="1"/>
    <n v="1"/>
    <x v="4174"/>
    <n v="1"/>
    <n v="227.48"/>
    <n v="34.122"/>
    <n v="193.358"/>
    <n v="9.6678999999999995"/>
    <n v="203.02590000000001"/>
    <n v="2"/>
  </r>
  <r>
    <s v="ORD104176"/>
    <x v="654"/>
    <x v="2282"/>
    <s v="Chandigarh"/>
    <x v="4"/>
    <n v="160017"/>
    <s v="MED005"/>
    <x v="11"/>
    <x v="5"/>
    <s v="Cipla"/>
    <s v="Yes"/>
    <n v="1"/>
    <n v="107.98"/>
    <n v="5"/>
    <n v="5"/>
    <x v="1"/>
    <x v="0"/>
    <n v="1"/>
    <x v="4175"/>
    <n v="1"/>
    <n v="107.98"/>
    <n v="5.399"/>
    <n v="102.581"/>
    <n v="5.1290499999999994"/>
    <n v="107.71005"/>
    <n v="1"/>
  </r>
  <r>
    <s v="ORD104177"/>
    <x v="508"/>
    <x v="666"/>
    <s v="Chennai"/>
    <x v="7"/>
    <n v="600018"/>
    <s v="MED027"/>
    <x v="12"/>
    <x v="9"/>
    <s v="Mankind"/>
    <s v="No"/>
    <n v="2"/>
    <n v="91.46"/>
    <n v="10"/>
    <n v="5"/>
    <x v="1"/>
    <x v="2"/>
    <n v="1"/>
    <x v="4176"/>
    <n v="1"/>
    <n v="182.92"/>
    <n v="18.291999999999998"/>
    <n v="164.62799999999999"/>
    <n v="8.2313999999999989"/>
    <n v="172.85939999999999"/>
    <n v="3"/>
  </r>
  <r>
    <s v="ORD104177"/>
    <x v="245"/>
    <x v="374"/>
    <s v="Chennai"/>
    <x v="7"/>
    <n v="600096"/>
    <s v="MED016"/>
    <x v="17"/>
    <x v="11"/>
    <s v="Emcure"/>
    <s v="No"/>
    <n v="4"/>
    <n v="111.45"/>
    <n v="5"/>
    <n v="5"/>
    <x v="0"/>
    <x v="1"/>
    <n v="1"/>
    <x v="4177"/>
    <n v="1"/>
    <n v="445.8"/>
    <n v="22.29"/>
    <n v="423.51"/>
    <n v="21.175500000000003"/>
    <n v="444.68549999999999"/>
    <n v="5"/>
  </r>
  <r>
    <s v="ORD104179"/>
    <x v="182"/>
    <x v="2418"/>
    <s v="Surat"/>
    <x v="6"/>
    <n v="395017"/>
    <s v="MED012"/>
    <x v="29"/>
    <x v="3"/>
    <s v="Mankind"/>
    <s v="No"/>
    <n v="1"/>
    <n v="132.77000000000001"/>
    <n v="15"/>
    <n v="12"/>
    <x v="3"/>
    <x v="3"/>
    <n v="1"/>
    <x v="4178"/>
    <n v="1"/>
    <n v="132.77000000000001"/>
    <n v="19.915500000000002"/>
    <n v="112.8545"/>
    <n v="13.542539999999999"/>
    <n v="126.39704"/>
    <n v="1"/>
  </r>
  <r>
    <s v="ORD104180"/>
    <x v="330"/>
    <x v="1697"/>
    <s v="Surat"/>
    <x v="6"/>
    <n v="395001"/>
    <s v="MED018"/>
    <x v="14"/>
    <x v="8"/>
    <s v="Mankind"/>
    <s v="No"/>
    <n v="2"/>
    <n v="111.03"/>
    <n v="15"/>
    <n v="5"/>
    <x v="4"/>
    <x v="1"/>
    <n v="1"/>
    <x v="4179"/>
    <n v="1"/>
    <n v="222.06"/>
    <n v="33.308999999999997"/>
    <n v="188.751"/>
    <n v="9.4375499999999999"/>
    <n v="198.18854999999999"/>
    <n v="3"/>
  </r>
  <r>
    <s v="ORD104181"/>
    <x v="73"/>
    <x v="1984"/>
    <s v="Gurugram"/>
    <x v="11"/>
    <n v="122001"/>
    <s v="MED017"/>
    <x v="1"/>
    <x v="1"/>
    <s v="Abbott"/>
    <s v="No"/>
    <n v="3"/>
    <n v="149.44"/>
    <n v="0"/>
    <n v="5"/>
    <x v="0"/>
    <x v="0"/>
    <n v="1"/>
    <x v="4180"/>
    <n v="1"/>
    <n v="448.32"/>
    <n v="0"/>
    <n v="448.32"/>
    <n v="22.416"/>
    <n v="470.73599999999999"/>
    <n v="1"/>
  </r>
  <r>
    <s v="ORD104182"/>
    <x v="619"/>
    <x v="1857"/>
    <s v="Hyderabad"/>
    <x v="1"/>
    <n v="500090"/>
    <s v="MED001"/>
    <x v="2"/>
    <x v="2"/>
    <s v="Cipla"/>
    <s v="No"/>
    <n v="4"/>
    <n v="28.39"/>
    <n v="15"/>
    <n v="5"/>
    <x v="1"/>
    <x v="3"/>
    <n v="1"/>
    <x v="4181"/>
    <n v="1"/>
    <n v="113.56"/>
    <n v="17.034000000000002"/>
    <n v="96.525999999999996"/>
    <n v="4.8262999999999998"/>
    <n v="101.3523"/>
    <n v="1"/>
  </r>
  <r>
    <s v="ORD104183"/>
    <x v="395"/>
    <x v="134"/>
    <s v="Gurugram"/>
    <x v="11"/>
    <n v="122009"/>
    <s v="MED010"/>
    <x v="13"/>
    <x v="1"/>
    <s v="Sun Pharma"/>
    <s v="Yes"/>
    <n v="1"/>
    <n v="76.260000000000005"/>
    <n v="20"/>
    <n v="12"/>
    <x v="4"/>
    <x v="3"/>
    <n v="1"/>
    <x v="4182"/>
    <n v="1"/>
    <n v="76.260000000000005"/>
    <n v="15.252000000000001"/>
    <n v="61.008000000000003"/>
    <n v="7.3209600000000004"/>
    <n v="68.328960000000009"/>
    <n v="2"/>
  </r>
  <r>
    <s v="ORD104184"/>
    <x v="338"/>
    <x v="558"/>
    <s v="Chandigarh"/>
    <x v="4"/>
    <n v="160022"/>
    <s v="MED024"/>
    <x v="0"/>
    <x v="0"/>
    <s v="Abbott"/>
    <s v="No"/>
    <n v="1"/>
    <n v="144.58000000000001"/>
    <n v="5"/>
    <n v="12"/>
    <x v="2"/>
    <x v="1"/>
    <n v="1"/>
    <x v="4183"/>
    <n v="1"/>
    <n v="144.58000000000001"/>
    <n v="7.229000000000001"/>
    <n v="137.351"/>
    <n v="16.482119999999998"/>
    <n v="153.83312000000001"/>
    <n v="1"/>
  </r>
  <r>
    <s v="ORD104185"/>
    <x v="300"/>
    <x v="474"/>
    <s v="Chennai"/>
    <x v="7"/>
    <n v="600100"/>
    <s v="MED030"/>
    <x v="28"/>
    <x v="8"/>
    <s v="Cipla"/>
    <s v="Yes"/>
    <n v="2"/>
    <n v="262.37"/>
    <n v="15"/>
    <n v="18"/>
    <x v="2"/>
    <x v="1"/>
    <n v="1"/>
    <x v="4184"/>
    <n v="1"/>
    <n v="524.74"/>
    <n v="78.710999999999999"/>
    <n v="446.029"/>
    <n v="80.285219999999995"/>
    <n v="526.31421999999998"/>
    <n v="4"/>
  </r>
  <r>
    <s v="ORD104185"/>
    <x v="573"/>
    <x v="2419"/>
    <s v="Ahmedabad"/>
    <x v="6"/>
    <n v="380061"/>
    <s v="MED021"/>
    <x v="9"/>
    <x v="7"/>
    <s v="Cipla"/>
    <s v="No"/>
    <n v="4"/>
    <n v="86.75"/>
    <n v="0"/>
    <n v="5"/>
    <x v="5"/>
    <x v="3"/>
    <n v="1"/>
    <x v="4185"/>
    <n v="1"/>
    <n v="347"/>
    <n v="0"/>
    <n v="347"/>
    <n v="17.350000000000001"/>
    <n v="364.35"/>
    <n v="2"/>
  </r>
  <r>
    <s v="ORD104187"/>
    <x v="137"/>
    <x v="2037"/>
    <s v="Lucknow"/>
    <x v="9"/>
    <n v="226016"/>
    <s v="MED017"/>
    <x v="1"/>
    <x v="1"/>
    <s v="Abbott"/>
    <s v="No"/>
    <n v="1"/>
    <n v="139.57"/>
    <n v="0"/>
    <n v="18"/>
    <x v="2"/>
    <x v="1"/>
    <n v="1"/>
    <x v="4186"/>
    <n v="1"/>
    <n v="139.57"/>
    <n v="0"/>
    <n v="139.57"/>
    <n v="25.122599999999998"/>
    <n v="164.6926"/>
    <n v="3"/>
  </r>
  <r>
    <s v="ORD104187"/>
    <x v="67"/>
    <x v="2006"/>
    <s v="Pune"/>
    <x v="3"/>
    <n v="411014"/>
    <s v="MED017"/>
    <x v="1"/>
    <x v="1"/>
    <s v="Abbott"/>
    <s v="No"/>
    <n v="1"/>
    <n v="140.83000000000001"/>
    <n v="15"/>
    <n v="5"/>
    <x v="4"/>
    <x v="1"/>
    <n v="1"/>
    <x v="4187"/>
    <n v="1"/>
    <n v="140.83000000000001"/>
    <n v="21.124500000000001"/>
    <n v="119.70550000000001"/>
    <n v="5.9852750000000006"/>
    <n v="125.69077500000002"/>
    <n v="2"/>
  </r>
  <r>
    <s v="ORD104187"/>
    <x v="407"/>
    <x v="1923"/>
    <s v="Ahmedabad"/>
    <x v="6"/>
    <n v="380054"/>
    <s v="MED019"/>
    <x v="26"/>
    <x v="8"/>
    <s v="Cipla"/>
    <s v="No"/>
    <n v="2"/>
    <n v="135.59"/>
    <n v="10"/>
    <n v="12"/>
    <x v="2"/>
    <x v="1"/>
    <n v="1"/>
    <x v="4188"/>
    <n v="1"/>
    <n v="271.18"/>
    <n v="27.118000000000002"/>
    <n v="244.06200000000001"/>
    <n v="29.28744"/>
    <n v="273.34944000000002"/>
    <n v="1"/>
  </r>
  <r>
    <s v="ORD104190"/>
    <x v="402"/>
    <x v="2420"/>
    <s v="Pune"/>
    <x v="3"/>
    <n v="411038"/>
    <s v="MED004"/>
    <x v="5"/>
    <x v="5"/>
    <s v="Sun Pharma"/>
    <s v="Yes"/>
    <n v="2"/>
    <n v="126.32"/>
    <n v="0"/>
    <n v="5"/>
    <x v="4"/>
    <x v="1"/>
    <n v="1"/>
    <x v="4189"/>
    <n v="1"/>
    <n v="252.64"/>
    <n v="0"/>
    <n v="252.64"/>
    <n v="12.631999999999998"/>
    <n v="265.27199999999999"/>
    <n v="2"/>
  </r>
  <r>
    <s v="ORD104191"/>
    <x v="578"/>
    <x v="2421"/>
    <s v="Delhi"/>
    <x v="0"/>
    <n v="110024"/>
    <s v="MED017"/>
    <x v="1"/>
    <x v="1"/>
    <s v="Abbott"/>
    <s v="No"/>
    <n v="3"/>
    <n v="133.91"/>
    <n v="10"/>
    <n v="5"/>
    <x v="5"/>
    <x v="2"/>
    <n v="1"/>
    <x v="4190"/>
    <n v="1"/>
    <n v="401.73"/>
    <n v="40.173000000000002"/>
    <n v="361.55700000000002"/>
    <n v="18.077850000000002"/>
    <n v="379.63485000000003"/>
    <n v="1"/>
  </r>
  <r>
    <s v="ORD104192"/>
    <x v="706"/>
    <x v="896"/>
    <s v="Pune"/>
    <x v="3"/>
    <n v="411038"/>
    <s v="MED030"/>
    <x v="28"/>
    <x v="8"/>
    <s v="Cipla"/>
    <s v="Yes"/>
    <n v="2"/>
    <n v="308.48"/>
    <n v="10"/>
    <n v="5"/>
    <x v="5"/>
    <x v="1"/>
    <n v="1"/>
    <x v="4191"/>
    <n v="1"/>
    <n v="616.96"/>
    <n v="61.696000000000005"/>
    <n v="555.26400000000001"/>
    <n v="27.763200000000001"/>
    <n v="583.02719999999999"/>
    <n v="3"/>
  </r>
  <r>
    <s v="ORD104193"/>
    <x v="591"/>
    <x v="1561"/>
    <s v="Noida"/>
    <x v="9"/>
    <n v="201301"/>
    <s v="MED027"/>
    <x v="12"/>
    <x v="9"/>
    <s v="Mankind"/>
    <s v="No"/>
    <n v="1"/>
    <n v="97.02"/>
    <n v="0"/>
    <n v="5"/>
    <x v="2"/>
    <x v="0"/>
    <n v="1"/>
    <x v="4192"/>
    <n v="1"/>
    <n v="97.02"/>
    <n v="0"/>
    <n v="97.02"/>
    <n v="4.851"/>
    <n v="101.871"/>
    <n v="2"/>
  </r>
  <r>
    <s v="ORD104194"/>
    <x v="554"/>
    <x v="977"/>
    <s v="Chandigarh"/>
    <x v="4"/>
    <n v="160036"/>
    <s v="MED017"/>
    <x v="1"/>
    <x v="1"/>
    <s v="Abbott"/>
    <s v="No"/>
    <n v="1"/>
    <n v="128.13"/>
    <n v="10"/>
    <n v="12"/>
    <x v="5"/>
    <x v="1"/>
    <n v="1"/>
    <x v="4193"/>
    <n v="1"/>
    <n v="128.13"/>
    <n v="12.812999999999999"/>
    <n v="115.31699999999999"/>
    <n v="13.838039999999999"/>
    <n v="129.15503999999999"/>
    <n v="5"/>
  </r>
  <r>
    <s v="ORD104195"/>
    <x v="672"/>
    <x v="2422"/>
    <s v="Delhi"/>
    <x v="0"/>
    <n v="110029"/>
    <s v="MED016"/>
    <x v="17"/>
    <x v="11"/>
    <s v="Emcure"/>
    <s v="No"/>
    <n v="1"/>
    <n v="116.66"/>
    <n v="5"/>
    <n v="12"/>
    <x v="3"/>
    <x v="1"/>
    <n v="1"/>
    <x v="4194"/>
    <n v="1"/>
    <n v="116.66"/>
    <n v="5.8329999999999993"/>
    <n v="110.827"/>
    <n v="13.299239999999999"/>
    <n v="124.12624"/>
    <n v="2"/>
  </r>
  <r>
    <s v="ORD104196"/>
    <x v="471"/>
    <x v="350"/>
    <s v="Chandigarh"/>
    <x v="4"/>
    <n v="160017"/>
    <s v="MED007"/>
    <x v="15"/>
    <x v="10"/>
    <s v="Sanofi"/>
    <s v="Yes"/>
    <n v="1"/>
    <n v="74.19"/>
    <n v="15"/>
    <n v="18"/>
    <x v="2"/>
    <x v="0"/>
    <n v="1"/>
    <x v="4195"/>
    <n v="1"/>
    <n v="74.19"/>
    <n v="11.128499999999999"/>
    <n v="63.061499999999995"/>
    <n v="11.35107"/>
    <n v="74.412569999999988"/>
    <n v="3"/>
  </r>
  <r>
    <s v="ORD104197"/>
    <x v="288"/>
    <x v="12"/>
    <s v="Gurugram"/>
    <x v="11"/>
    <n v="122016"/>
    <s v="MED016"/>
    <x v="17"/>
    <x v="11"/>
    <s v="Emcure"/>
    <s v="No"/>
    <n v="2"/>
    <n v="93.89"/>
    <n v="10"/>
    <n v="5"/>
    <x v="5"/>
    <x v="1"/>
    <n v="1"/>
    <x v="4196"/>
    <n v="1"/>
    <n v="187.78"/>
    <n v="18.777999999999999"/>
    <n v="169.00200000000001"/>
    <n v="8.4500999999999991"/>
    <n v="177.4521"/>
    <n v="2"/>
  </r>
  <r>
    <s v="ORD104198"/>
    <x v="63"/>
    <x v="747"/>
    <s v="Ahmedabad"/>
    <x v="6"/>
    <n v="380061"/>
    <s v="MED022"/>
    <x v="25"/>
    <x v="7"/>
    <s v="Himalaya"/>
    <s v="No"/>
    <n v="1"/>
    <n v="187.09"/>
    <n v="10"/>
    <n v="12"/>
    <x v="5"/>
    <x v="0"/>
    <n v="1"/>
    <x v="4197"/>
    <n v="1"/>
    <n v="187.09"/>
    <n v="18.709"/>
    <n v="168.381"/>
    <n v="20.205719999999999"/>
    <n v="188.58672000000001"/>
    <n v="1"/>
  </r>
  <r>
    <s v="ORD104199"/>
    <x v="600"/>
    <x v="365"/>
    <s v="Lucknow"/>
    <x v="9"/>
    <n v="226001"/>
    <s v="MED026"/>
    <x v="20"/>
    <x v="9"/>
    <s v="Cipla"/>
    <s v="No"/>
    <n v="1"/>
    <n v="193.83"/>
    <n v="5"/>
    <n v="5"/>
    <x v="3"/>
    <x v="1"/>
    <n v="1"/>
    <x v="4198"/>
    <n v="1"/>
    <n v="193.83"/>
    <n v="9.6915000000000013"/>
    <n v="184.13850000000002"/>
    <n v="9.2069250000000018"/>
    <n v="193.34542500000003"/>
    <n v="4"/>
  </r>
  <r>
    <s v="ORD104200"/>
    <x v="726"/>
    <x v="2423"/>
    <s v="Noida"/>
    <x v="9"/>
    <n v="201307"/>
    <s v="MED029"/>
    <x v="10"/>
    <x v="8"/>
    <s v="Sun Pharma"/>
    <s v="Yes"/>
    <n v="2"/>
    <n v="100.19"/>
    <n v="5"/>
    <n v="5"/>
    <x v="0"/>
    <x v="1"/>
    <n v="1"/>
    <x v="4199"/>
    <n v="1"/>
    <n v="200.38"/>
    <n v="10.019"/>
    <n v="190.36099999999999"/>
    <n v="9.5180499999999988"/>
    <n v="199.87904999999998"/>
    <n v="3"/>
  </r>
  <r>
    <s v="ORD104201"/>
    <x v="51"/>
    <x v="2424"/>
    <s v="Pune"/>
    <x v="3"/>
    <n v="411045"/>
    <s v="MED020"/>
    <x v="4"/>
    <x v="4"/>
    <s v="Dr. Reddy's"/>
    <s v="Yes"/>
    <n v="3"/>
    <n v="53.06"/>
    <n v="5"/>
    <n v="5"/>
    <x v="5"/>
    <x v="3"/>
    <n v="1"/>
    <x v="4200"/>
    <n v="1"/>
    <n v="159.18"/>
    <n v="7.9590000000000005"/>
    <n v="151.221"/>
    <n v="7.5610499999999998"/>
    <n v="158.78205"/>
    <n v="0"/>
  </r>
  <r>
    <s v="ORD104202"/>
    <x v="205"/>
    <x v="2425"/>
    <s v="Pune"/>
    <x v="3"/>
    <n v="411045"/>
    <s v="MED024"/>
    <x v="0"/>
    <x v="0"/>
    <s v="Abbott"/>
    <s v="No"/>
    <n v="1"/>
    <n v="153.84"/>
    <n v="0"/>
    <n v="18"/>
    <x v="5"/>
    <x v="1"/>
    <n v="1"/>
    <x v="4201"/>
    <n v="1"/>
    <n v="153.84"/>
    <n v="0"/>
    <n v="153.84"/>
    <n v="27.691199999999998"/>
    <n v="181.53120000000001"/>
    <n v="1"/>
  </r>
  <r>
    <s v="ORD104202"/>
    <x v="562"/>
    <x v="371"/>
    <s v="Chandigarh"/>
    <x v="4"/>
    <n v="160036"/>
    <s v="MED010"/>
    <x v="13"/>
    <x v="1"/>
    <s v="Sun Pharma"/>
    <s v="Yes"/>
    <n v="3"/>
    <n v="67.83"/>
    <n v="5"/>
    <n v="5"/>
    <x v="1"/>
    <x v="1"/>
    <n v="1"/>
    <x v="4202"/>
    <n v="1"/>
    <n v="203.49"/>
    <n v="10.1745"/>
    <n v="193.31550000000001"/>
    <n v="9.6657750000000018"/>
    <n v="202.98127500000001"/>
    <n v="4"/>
  </r>
  <r>
    <s v="ORD104204"/>
    <x v="54"/>
    <x v="2426"/>
    <s v="Chandigarh"/>
    <x v="4"/>
    <n v="160017"/>
    <s v="MED002"/>
    <x v="22"/>
    <x v="2"/>
    <s v="Micro Labs"/>
    <s v="No"/>
    <n v="1"/>
    <n v="35.090000000000003"/>
    <n v="10"/>
    <n v="5"/>
    <x v="1"/>
    <x v="0"/>
    <n v="1"/>
    <x v="4203"/>
    <n v="1"/>
    <n v="35.090000000000003"/>
    <n v="3.5090000000000003"/>
    <n v="31.581000000000003"/>
    <n v="1.5790500000000003"/>
    <n v="33.160050000000005"/>
    <n v="0"/>
  </r>
  <r>
    <s v="ORD104205"/>
    <x v="129"/>
    <x v="164"/>
    <s v="Lucknow"/>
    <x v="9"/>
    <n v="226001"/>
    <s v="MED012"/>
    <x v="29"/>
    <x v="3"/>
    <s v="Mankind"/>
    <s v="No"/>
    <n v="4"/>
    <n v="132.22"/>
    <n v="10"/>
    <n v="12"/>
    <x v="0"/>
    <x v="2"/>
    <n v="1"/>
    <x v="4204"/>
    <n v="1"/>
    <n v="528.88"/>
    <n v="52.888000000000005"/>
    <n v="475.99199999999996"/>
    <n v="57.119039999999998"/>
    <n v="533.11104"/>
    <n v="2"/>
  </r>
  <r>
    <s v="ORD104205"/>
    <x v="542"/>
    <x v="2071"/>
    <s v="Hyderabad"/>
    <x v="1"/>
    <n v="500032"/>
    <s v="MED017"/>
    <x v="1"/>
    <x v="1"/>
    <s v="Abbott"/>
    <s v="No"/>
    <n v="4"/>
    <n v="120.75"/>
    <n v="10"/>
    <n v="12"/>
    <x v="0"/>
    <x v="1"/>
    <n v="1"/>
    <x v="4205"/>
    <n v="1"/>
    <n v="483"/>
    <n v="48.3"/>
    <n v="434.7"/>
    <n v="52.163999999999994"/>
    <n v="486.86399999999998"/>
    <n v="1"/>
  </r>
  <r>
    <s v="ORD104207"/>
    <x v="677"/>
    <x v="2140"/>
    <s v="Indore"/>
    <x v="2"/>
    <n v="452018"/>
    <s v="MED029"/>
    <x v="10"/>
    <x v="8"/>
    <s v="Sun Pharma"/>
    <s v="Yes"/>
    <n v="1"/>
    <n v="102.07"/>
    <n v="0"/>
    <n v="12"/>
    <x v="3"/>
    <x v="1"/>
    <n v="1"/>
    <x v="4206"/>
    <n v="1"/>
    <n v="102.07"/>
    <n v="0"/>
    <n v="102.07"/>
    <n v="12.248399999999998"/>
    <n v="114.3184"/>
    <n v="2"/>
  </r>
  <r>
    <s v="ORD104208"/>
    <x v="160"/>
    <x v="2427"/>
    <s v="Chandigarh"/>
    <x v="4"/>
    <n v="160036"/>
    <s v="MED027"/>
    <x v="12"/>
    <x v="9"/>
    <s v="Mankind"/>
    <s v="No"/>
    <n v="3"/>
    <n v="103.47"/>
    <n v="0"/>
    <n v="12"/>
    <x v="1"/>
    <x v="2"/>
    <n v="1"/>
    <x v="4207"/>
    <n v="1"/>
    <n v="310.40999999999997"/>
    <n v="0"/>
    <n v="310.40999999999997"/>
    <n v="37.249199999999995"/>
    <n v="347.65919999999994"/>
    <n v="0"/>
  </r>
  <r>
    <s v="ORD104209"/>
    <x v="516"/>
    <x v="1324"/>
    <s v="Surat"/>
    <x v="6"/>
    <n v="395010"/>
    <s v="MED012"/>
    <x v="29"/>
    <x v="3"/>
    <s v="Mankind"/>
    <s v="No"/>
    <n v="1"/>
    <n v="114.03"/>
    <n v="10"/>
    <n v="12"/>
    <x v="2"/>
    <x v="1"/>
    <n v="1"/>
    <x v="4208"/>
    <n v="1"/>
    <n v="114.03"/>
    <n v="11.402999999999999"/>
    <n v="102.62700000000001"/>
    <n v="12.315240000000001"/>
    <n v="114.94224000000001"/>
    <n v="3"/>
  </r>
  <r>
    <s v="ORD104210"/>
    <x v="372"/>
    <x v="2207"/>
    <s v="Hyderabad"/>
    <x v="1"/>
    <n v="500090"/>
    <s v="MED024"/>
    <x v="0"/>
    <x v="0"/>
    <s v="Abbott"/>
    <s v="No"/>
    <n v="1"/>
    <n v="150.19"/>
    <n v="5"/>
    <n v="18"/>
    <x v="4"/>
    <x v="1"/>
    <n v="1"/>
    <x v="4209"/>
    <n v="1"/>
    <n v="150.19"/>
    <n v="7.5095000000000001"/>
    <n v="142.68049999999999"/>
    <n v="25.682489999999998"/>
    <n v="168.36299"/>
    <n v="6"/>
  </r>
  <r>
    <s v="ORD104211"/>
    <x v="118"/>
    <x v="2111"/>
    <s v="Chandigarh"/>
    <x v="4"/>
    <n v="160022"/>
    <s v="MED009"/>
    <x v="21"/>
    <x v="6"/>
    <s v="Glenmark"/>
    <s v="Yes"/>
    <n v="1"/>
    <n v="93.56"/>
    <n v="20"/>
    <n v="18"/>
    <x v="2"/>
    <x v="1"/>
    <n v="1"/>
    <x v="4210"/>
    <n v="1"/>
    <n v="93.56"/>
    <n v="18.712"/>
    <n v="74.847999999999999"/>
    <n v="13.472639999999998"/>
    <n v="88.320639999999997"/>
    <n v="2"/>
  </r>
  <r>
    <s v="ORD104212"/>
    <x v="11"/>
    <x v="2428"/>
    <s v="Delhi"/>
    <x v="0"/>
    <n v="110044"/>
    <s v="MED019"/>
    <x v="26"/>
    <x v="8"/>
    <s v="Cipla"/>
    <s v="No"/>
    <n v="5"/>
    <n v="161.02000000000001"/>
    <n v="0"/>
    <n v="12"/>
    <x v="3"/>
    <x v="1"/>
    <n v="1"/>
    <x v="4211"/>
    <n v="1"/>
    <n v="805.1"/>
    <n v="0"/>
    <n v="805.1"/>
    <n v="96.612000000000009"/>
    <n v="901.71199999999999"/>
    <n v="2"/>
  </r>
  <r>
    <s v="ORD104213"/>
    <x v="301"/>
    <x v="1166"/>
    <s v="Surat"/>
    <x v="6"/>
    <n v="395010"/>
    <s v="MED008"/>
    <x v="7"/>
    <x v="6"/>
    <s v="Zydus"/>
    <s v="Yes"/>
    <n v="2"/>
    <n v="61.49"/>
    <n v="5"/>
    <n v="18"/>
    <x v="0"/>
    <x v="2"/>
    <n v="1"/>
    <x v="4212"/>
    <n v="1"/>
    <n v="122.98"/>
    <n v="6.149"/>
    <n v="116.831"/>
    <n v="21.029579999999999"/>
    <n v="137.86058"/>
    <n v="2"/>
  </r>
  <r>
    <s v="ORD104214"/>
    <x v="335"/>
    <x v="2429"/>
    <s v="Pune"/>
    <x v="3"/>
    <n v="411001"/>
    <s v="MED003"/>
    <x v="6"/>
    <x v="4"/>
    <s v="Dr. Reddy's"/>
    <s v="No"/>
    <n v="2"/>
    <n v="25.54"/>
    <n v="0"/>
    <n v="5"/>
    <x v="3"/>
    <x v="0"/>
    <n v="1"/>
    <x v="4213"/>
    <n v="1"/>
    <n v="51.08"/>
    <n v="0"/>
    <n v="51.08"/>
    <n v="2.5539999999999998"/>
    <n v="53.634"/>
    <n v="1"/>
  </r>
  <r>
    <s v="ORD104215"/>
    <x v="688"/>
    <x v="2430"/>
    <s v="Pune"/>
    <x v="3"/>
    <n v="411045"/>
    <s v="MED019"/>
    <x v="26"/>
    <x v="8"/>
    <s v="Cipla"/>
    <s v="No"/>
    <n v="1"/>
    <n v="143.25"/>
    <n v="10"/>
    <n v="12"/>
    <x v="0"/>
    <x v="0"/>
    <n v="1"/>
    <x v="4214"/>
    <n v="1"/>
    <n v="143.25"/>
    <n v="14.324999999999999"/>
    <n v="128.92500000000001"/>
    <n v="15.471000000000002"/>
    <n v="144.39600000000002"/>
    <n v="1"/>
  </r>
  <r>
    <s v="ORD104216"/>
    <x v="60"/>
    <x v="421"/>
    <s v="Kolkata"/>
    <x v="10"/>
    <n v="700029"/>
    <s v="MED026"/>
    <x v="20"/>
    <x v="9"/>
    <s v="Cipla"/>
    <s v="No"/>
    <n v="1"/>
    <n v="171.93"/>
    <n v="5"/>
    <n v="18"/>
    <x v="2"/>
    <x v="1"/>
    <n v="1"/>
    <x v="4215"/>
    <n v="1"/>
    <n v="171.93"/>
    <n v="8.5965000000000007"/>
    <n v="163.33350000000002"/>
    <n v="29.400030000000001"/>
    <n v="192.73353000000003"/>
    <n v="5"/>
  </r>
  <r>
    <s v="ORD104217"/>
    <x v="69"/>
    <x v="1676"/>
    <s v="Bengaluru"/>
    <x v="8"/>
    <n v="560066"/>
    <s v="MED013"/>
    <x v="16"/>
    <x v="3"/>
    <s v="Himalaya"/>
    <s v="No"/>
    <n v="2"/>
    <n v="155.58000000000001"/>
    <n v="5"/>
    <n v="5"/>
    <x v="4"/>
    <x v="0"/>
    <n v="1"/>
    <x v="4216"/>
    <n v="1"/>
    <n v="311.16000000000003"/>
    <n v="15.558000000000002"/>
    <n v="295.60200000000003"/>
    <n v="14.780100000000003"/>
    <n v="310.38210000000004"/>
    <n v="0"/>
  </r>
  <r>
    <s v="ORD104218"/>
    <x v="701"/>
    <x v="104"/>
    <s v="Noida"/>
    <x v="9"/>
    <n v="201305"/>
    <s v="MED015"/>
    <x v="24"/>
    <x v="11"/>
    <s v="Abbott"/>
    <s v="No"/>
    <n v="4"/>
    <n v="51.64"/>
    <n v="5"/>
    <n v="12"/>
    <x v="4"/>
    <x v="1"/>
    <n v="1"/>
    <x v="4217"/>
    <n v="1"/>
    <n v="206.56"/>
    <n v="10.327999999999999"/>
    <n v="196.232"/>
    <n v="23.547840000000001"/>
    <n v="219.77984000000001"/>
    <n v="4"/>
  </r>
  <r>
    <s v="ORD104219"/>
    <x v="622"/>
    <x v="2129"/>
    <s v="Kolkata"/>
    <x v="10"/>
    <n v="700019"/>
    <s v="MED017"/>
    <x v="1"/>
    <x v="1"/>
    <s v="Abbott"/>
    <s v="No"/>
    <n v="1"/>
    <n v="119.57"/>
    <n v="10"/>
    <n v="18"/>
    <x v="2"/>
    <x v="1"/>
    <n v="1"/>
    <x v="4218"/>
    <n v="1"/>
    <n v="119.57"/>
    <n v="11.956999999999999"/>
    <n v="107.613"/>
    <n v="19.370340000000002"/>
    <n v="126.98334"/>
    <n v="1"/>
  </r>
  <r>
    <s v="ORD104219"/>
    <x v="540"/>
    <x v="2431"/>
    <s v="Gurugram"/>
    <x v="11"/>
    <n v="122016"/>
    <s v="MED023"/>
    <x v="8"/>
    <x v="7"/>
    <s v="Lacto Calamine"/>
    <s v="No"/>
    <n v="1"/>
    <n v="288.2"/>
    <n v="5"/>
    <n v="5"/>
    <x v="0"/>
    <x v="0"/>
    <n v="1"/>
    <x v="4219"/>
    <n v="1"/>
    <n v="288.2"/>
    <n v="14.41"/>
    <n v="273.78999999999996"/>
    <n v="13.689499999999999"/>
    <n v="287.47949999999997"/>
    <n v="0"/>
  </r>
  <r>
    <s v="ORD104221"/>
    <x v="586"/>
    <x v="1942"/>
    <s v="Indore"/>
    <x v="2"/>
    <n v="452016"/>
    <s v="MED027"/>
    <x v="12"/>
    <x v="9"/>
    <s v="Mankind"/>
    <s v="No"/>
    <n v="4"/>
    <n v="89.24"/>
    <n v="10"/>
    <n v="5"/>
    <x v="2"/>
    <x v="1"/>
    <n v="1"/>
    <x v="4220"/>
    <n v="1"/>
    <n v="356.96"/>
    <n v="35.695999999999998"/>
    <n v="321.26400000000001"/>
    <n v="16.063200000000002"/>
    <n v="337.3272"/>
    <n v="2"/>
  </r>
  <r>
    <s v="ORD104222"/>
    <x v="460"/>
    <x v="1150"/>
    <s v="Ahmedabad"/>
    <x v="6"/>
    <n v="380061"/>
    <s v="MED023"/>
    <x v="8"/>
    <x v="7"/>
    <s v="Lacto Calamine"/>
    <s v="No"/>
    <n v="2"/>
    <n v="314.38"/>
    <n v="10"/>
    <n v="5"/>
    <x v="2"/>
    <x v="1"/>
    <n v="1"/>
    <x v="4221"/>
    <n v="1"/>
    <n v="628.76"/>
    <n v="62.876000000000005"/>
    <n v="565.88400000000001"/>
    <n v="28.2942"/>
    <n v="594.17820000000006"/>
    <n v="3"/>
  </r>
  <r>
    <s v="ORD104223"/>
    <x v="468"/>
    <x v="2432"/>
    <s v="Mumbai"/>
    <x v="3"/>
    <n v="400076"/>
    <s v="MED012"/>
    <x v="29"/>
    <x v="3"/>
    <s v="Mankind"/>
    <s v="No"/>
    <n v="3"/>
    <n v="121.12"/>
    <n v="15"/>
    <n v="5"/>
    <x v="1"/>
    <x v="1"/>
    <n v="1"/>
    <x v="4222"/>
    <n v="1"/>
    <n v="363.36"/>
    <n v="54.504000000000005"/>
    <n v="308.85599999999999"/>
    <n v="15.4428"/>
    <n v="324.29879999999997"/>
    <n v="3"/>
  </r>
  <r>
    <s v="ORD104224"/>
    <x v="369"/>
    <x v="1942"/>
    <s v="Kolkata"/>
    <x v="10"/>
    <n v="700001"/>
    <s v="MED028"/>
    <x v="3"/>
    <x v="3"/>
    <s v="Abbott"/>
    <s v="No"/>
    <n v="4"/>
    <n v="98.51"/>
    <n v="5"/>
    <n v="5"/>
    <x v="0"/>
    <x v="3"/>
    <n v="1"/>
    <x v="4223"/>
    <n v="1"/>
    <n v="394.04"/>
    <n v="19.702000000000002"/>
    <n v="374.33800000000002"/>
    <n v="18.716899999999999"/>
    <n v="393.05490000000003"/>
    <n v="2"/>
  </r>
  <r>
    <s v="ORD104225"/>
    <x v="334"/>
    <x v="1483"/>
    <s v="Indore"/>
    <x v="2"/>
    <n v="452020"/>
    <s v="MED022"/>
    <x v="25"/>
    <x v="7"/>
    <s v="Himalaya"/>
    <s v="No"/>
    <n v="2"/>
    <n v="182.76"/>
    <n v="10"/>
    <n v="5"/>
    <x v="5"/>
    <x v="1"/>
    <n v="1"/>
    <x v="4224"/>
    <n v="1"/>
    <n v="365.52"/>
    <n v="36.552"/>
    <n v="328.96799999999996"/>
    <n v="16.448399999999996"/>
    <n v="345.41639999999995"/>
    <n v="3"/>
  </r>
  <r>
    <s v="ORD104226"/>
    <x v="533"/>
    <x v="2433"/>
    <s v="Surat"/>
    <x v="6"/>
    <n v="395010"/>
    <s v="MED020"/>
    <x v="4"/>
    <x v="4"/>
    <s v="Dr. Reddy's"/>
    <s v="Yes"/>
    <n v="1"/>
    <n v="49.12"/>
    <n v="5"/>
    <n v="12"/>
    <x v="0"/>
    <x v="1"/>
    <n v="1"/>
    <x v="4225"/>
    <n v="1"/>
    <n v="49.12"/>
    <n v="2.456"/>
    <n v="46.663999999999994"/>
    <n v="5.5996799999999993"/>
    <n v="52.263679999999994"/>
    <n v="1"/>
  </r>
  <r>
    <s v="ORD104226"/>
    <x v="336"/>
    <x v="389"/>
    <s v="Delhi"/>
    <x v="0"/>
    <n v="110044"/>
    <s v="MED017"/>
    <x v="1"/>
    <x v="1"/>
    <s v="Abbott"/>
    <s v="No"/>
    <n v="2"/>
    <n v="136.66"/>
    <n v="5"/>
    <n v="18"/>
    <x v="1"/>
    <x v="1"/>
    <n v="1"/>
    <x v="4226"/>
    <n v="1"/>
    <n v="273.32"/>
    <n v="13.665999999999999"/>
    <n v="259.654"/>
    <n v="46.737719999999996"/>
    <n v="306.39171999999996"/>
    <n v="2"/>
  </r>
  <r>
    <s v="ORD104228"/>
    <x v="543"/>
    <x v="1152"/>
    <s v="Pune"/>
    <x v="3"/>
    <n v="411045"/>
    <s v="MED020"/>
    <x v="4"/>
    <x v="4"/>
    <s v="Dr. Reddy's"/>
    <s v="Yes"/>
    <n v="1"/>
    <n v="56.29"/>
    <n v="5"/>
    <n v="18"/>
    <x v="2"/>
    <x v="3"/>
    <n v="1"/>
    <x v="4227"/>
    <n v="1"/>
    <n v="56.29"/>
    <n v="2.8144999999999998"/>
    <n v="53.475499999999997"/>
    <n v="9.625589999999999"/>
    <n v="63.101089999999999"/>
    <n v="2"/>
  </r>
  <r>
    <s v="ORD104229"/>
    <x v="491"/>
    <x v="225"/>
    <s v="Noida"/>
    <x v="9"/>
    <n v="201305"/>
    <s v="MED008"/>
    <x v="7"/>
    <x v="6"/>
    <s v="Zydus"/>
    <s v="Yes"/>
    <n v="1"/>
    <n v="67.61"/>
    <n v="0"/>
    <n v="18"/>
    <x v="0"/>
    <x v="2"/>
    <n v="1"/>
    <x v="4228"/>
    <n v="1"/>
    <n v="67.61"/>
    <n v="0"/>
    <n v="67.61"/>
    <n v="12.1698"/>
    <n v="79.779799999999994"/>
    <n v="2"/>
  </r>
  <r>
    <s v="ORD104230"/>
    <x v="35"/>
    <x v="1792"/>
    <s v="Pune"/>
    <x v="3"/>
    <n v="411045"/>
    <s v="MED001"/>
    <x v="2"/>
    <x v="2"/>
    <s v="Cipla"/>
    <s v="No"/>
    <n v="1"/>
    <n v="34.450000000000003"/>
    <n v="15"/>
    <n v="5"/>
    <x v="1"/>
    <x v="1"/>
    <n v="1"/>
    <x v="4229"/>
    <n v="1"/>
    <n v="34.450000000000003"/>
    <n v="5.1675000000000004"/>
    <n v="29.282500000000002"/>
    <n v="1.4641250000000001"/>
    <n v="30.746625000000002"/>
    <n v="3"/>
  </r>
  <r>
    <s v="ORD104231"/>
    <x v="203"/>
    <x v="2434"/>
    <s v="Indore"/>
    <x v="2"/>
    <n v="452016"/>
    <s v="MED011"/>
    <x v="23"/>
    <x v="1"/>
    <s v="Cipla"/>
    <s v="No"/>
    <n v="1"/>
    <n v="27.16"/>
    <n v="5"/>
    <n v="5"/>
    <x v="0"/>
    <x v="1"/>
    <n v="1"/>
    <x v="4230"/>
    <n v="1"/>
    <n v="27.16"/>
    <n v="1.3580000000000001"/>
    <n v="25.802"/>
    <n v="1.2900999999999998"/>
    <n v="27.092099999999999"/>
    <n v="3"/>
  </r>
  <r>
    <s v="ORD104232"/>
    <x v="593"/>
    <x v="2273"/>
    <s v="Gurugram"/>
    <x v="11"/>
    <n v="122002"/>
    <s v="MED027"/>
    <x v="12"/>
    <x v="9"/>
    <s v="Mankind"/>
    <s v="No"/>
    <n v="1"/>
    <n v="107.66"/>
    <n v="10"/>
    <n v="5"/>
    <x v="1"/>
    <x v="1"/>
    <n v="1"/>
    <x v="4231"/>
    <n v="1"/>
    <n v="107.66"/>
    <n v="10.765999999999998"/>
    <n v="96.894000000000005"/>
    <n v="4.8447000000000005"/>
    <n v="101.73870000000001"/>
    <n v="2"/>
  </r>
  <r>
    <s v="ORD104233"/>
    <x v="416"/>
    <x v="219"/>
    <s v="Lucknow"/>
    <x v="9"/>
    <n v="226001"/>
    <s v="MED009"/>
    <x v="21"/>
    <x v="6"/>
    <s v="Glenmark"/>
    <s v="Yes"/>
    <n v="2"/>
    <n v="81.42"/>
    <n v="10"/>
    <n v="5"/>
    <x v="4"/>
    <x v="0"/>
    <n v="1"/>
    <x v="4232"/>
    <n v="1"/>
    <n v="162.84"/>
    <n v="16.284000000000002"/>
    <n v="146.55600000000001"/>
    <n v="7.3278000000000008"/>
    <n v="153.88380000000001"/>
    <n v="2"/>
  </r>
  <r>
    <s v="ORD104234"/>
    <x v="190"/>
    <x v="385"/>
    <s v="Mumbai"/>
    <x v="3"/>
    <n v="400069"/>
    <s v="MED026"/>
    <x v="20"/>
    <x v="9"/>
    <s v="Cipla"/>
    <s v="No"/>
    <n v="1"/>
    <n v="212.45"/>
    <n v="10"/>
    <n v="5"/>
    <x v="0"/>
    <x v="1"/>
    <n v="1"/>
    <x v="4233"/>
    <n v="1"/>
    <n v="212.45"/>
    <n v="21.245000000000001"/>
    <n v="191.20499999999998"/>
    <n v="9.5602499999999981"/>
    <n v="200.76524999999998"/>
    <n v="2"/>
  </r>
  <r>
    <s v="ORD104235"/>
    <x v="89"/>
    <x v="1082"/>
    <s v="Lucknow"/>
    <x v="9"/>
    <n v="226016"/>
    <s v="MED026"/>
    <x v="20"/>
    <x v="9"/>
    <s v="Cipla"/>
    <s v="No"/>
    <n v="1"/>
    <n v="181.35"/>
    <n v="5"/>
    <n v="5"/>
    <x v="1"/>
    <x v="1"/>
    <n v="1"/>
    <x v="4234"/>
    <n v="1"/>
    <n v="181.35"/>
    <n v="9.0675000000000008"/>
    <n v="172.2825"/>
    <n v="8.6141249999999996"/>
    <n v="180.896625"/>
    <n v="3"/>
  </r>
  <r>
    <s v="ORD104236"/>
    <x v="560"/>
    <x v="1180"/>
    <s v="Gurugram"/>
    <x v="11"/>
    <n v="122002"/>
    <s v="MED012"/>
    <x v="29"/>
    <x v="3"/>
    <s v="Mankind"/>
    <s v="No"/>
    <n v="2"/>
    <n v="123.3"/>
    <n v="5"/>
    <n v="12"/>
    <x v="5"/>
    <x v="1"/>
    <n v="1"/>
    <x v="4235"/>
    <n v="1"/>
    <n v="246.6"/>
    <n v="12.33"/>
    <n v="234.26999999999998"/>
    <n v="28.112399999999997"/>
    <n v="262.38239999999996"/>
    <n v="2"/>
  </r>
  <r>
    <s v="ORD104237"/>
    <x v="62"/>
    <x v="1438"/>
    <s v="Lucknow"/>
    <x v="9"/>
    <n v="226024"/>
    <s v="MED029"/>
    <x v="10"/>
    <x v="8"/>
    <s v="Sun Pharma"/>
    <s v="Yes"/>
    <n v="1"/>
    <n v="109.14"/>
    <n v="10"/>
    <n v="5"/>
    <x v="3"/>
    <x v="1"/>
    <n v="1"/>
    <x v="4236"/>
    <n v="1"/>
    <n v="109.14"/>
    <n v="10.914000000000001"/>
    <n v="98.225999999999999"/>
    <n v="4.9112999999999998"/>
    <n v="103.1373"/>
    <n v="3"/>
  </r>
  <r>
    <s v="ORD104238"/>
    <x v="230"/>
    <x v="2232"/>
    <s v="Delhi"/>
    <x v="0"/>
    <n v="110001"/>
    <s v="MED001"/>
    <x v="2"/>
    <x v="2"/>
    <s v="Cipla"/>
    <s v="No"/>
    <n v="2"/>
    <n v="33.24"/>
    <n v="5"/>
    <n v="18"/>
    <x v="3"/>
    <x v="0"/>
    <n v="1"/>
    <x v="4237"/>
    <n v="1"/>
    <n v="66.48"/>
    <n v="3.3240000000000003"/>
    <n v="63.156000000000006"/>
    <n v="11.368079999999999"/>
    <n v="74.524079999999998"/>
    <n v="0"/>
  </r>
  <r>
    <s v="ORD104239"/>
    <x v="304"/>
    <x v="1317"/>
    <s v="Surat"/>
    <x v="6"/>
    <n v="395010"/>
    <s v="MED027"/>
    <x v="12"/>
    <x v="9"/>
    <s v="Mankind"/>
    <s v="No"/>
    <n v="1"/>
    <n v="105.66"/>
    <n v="5"/>
    <n v="18"/>
    <x v="3"/>
    <x v="0"/>
    <n v="1"/>
    <x v="4238"/>
    <n v="1"/>
    <n v="105.66"/>
    <n v="5.2829999999999995"/>
    <n v="100.377"/>
    <n v="18.06786"/>
    <n v="118.44485999999999"/>
    <n v="1"/>
  </r>
  <r>
    <s v="ORD104239"/>
    <x v="284"/>
    <x v="2435"/>
    <s v="Ahmedabad"/>
    <x v="6"/>
    <n v="380058"/>
    <s v="MED022"/>
    <x v="25"/>
    <x v="7"/>
    <s v="Himalaya"/>
    <s v="No"/>
    <n v="1"/>
    <n v="182.79"/>
    <n v="0"/>
    <n v="5"/>
    <x v="1"/>
    <x v="1"/>
    <n v="1"/>
    <x v="4239"/>
    <n v="1"/>
    <n v="182.79"/>
    <n v="0"/>
    <n v="182.79"/>
    <n v="9.1395"/>
    <n v="191.92949999999999"/>
    <n v="1"/>
  </r>
  <r>
    <s v="ORD104241"/>
    <x v="485"/>
    <x v="1018"/>
    <s v="Noida"/>
    <x v="9"/>
    <n v="201301"/>
    <s v="MED017"/>
    <x v="1"/>
    <x v="1"/>
    <s v="Abbott"/>
    <s v="No"/>
    <n v="3"/>
    <n v="131.36000000000001"/>
    <n v="0"/>
    <n v="18"/>
    <x v="4"/>
    <x v="3"/>
    <n v="1"/>
    <x v="4240"/>
    <n v="1"/>
    <n v="394.08000000000004"/>
    <n v="0"/>
    <n v="394.08000000000004"/>
    <n v="70.934400000000011"/>
    <n v="465.01440000000002"/>
    <n v="1"/>
  </r>
  <r>
    <s v="ORD104242"/>
    <x v="449"/>
    <x v="2436"/>
    <s v="Noida"/>
    <x v="9"/>
    <n v="201303"/>
    <s v="MED011"/>
    <x v="23"/>
    <x v="1"/>
    <s v="Cipla"/>
    <s v="No"/>
    <n v="2"/>
    <n v="23.19"/>
    <n v="20"/>
    <n v="5"/>
    <x v="0"/>
    <x v="1"/>
    <n v="1"/>
    <x v="4241"/>
    <n v="1"/>
    <n v="46.38"/>
    <n v="9.2759999999999998"/>
    <n v="37.103999999999999"/>
    <n v="1.8551999999999997"/>
    <n v="38.959199999999996"/>
    <n v="1"/>
  </r>
  <r>
    <s v="ORD104242"/>
    <x v="612"/>
    <x v="2437"/>
    <s v="Gurugram"/>
    <x v="11"/>
    <n v="122018"/>
    <s v="MED017"/>
    <x v="1"/>
    <x v="1"/>
    <s v="Abbott"/>
    <s v="No"/>
    <n v="3"/>
    <n v="122.17"/>
    <n v="5"/>
    <n v="12"/>
    <x v="1"/>
    <x v="1"/>
    <n v="1"/>
    <x v="4242"/>
    <n v="1"/>
    <n v="366.51"/>
    <n v="18.325499999999998"/>
    <n v="348.18450000000001"/>
    <n v="41.782139999999998"/>
    <n v="389.96663999999998"/>
    <n v="2"/>
  </r>
  <r>
    <s v="ORD104244"/>
    <x v="90"/>
    <x v="2438"/>
    <s v="Lucknow"/>
    <x v="9"/>
    <n v="226024"/>
    <s v="MED010"/>
    <x v="13"/>
    <x v="1"/>
    <s v="Sun Pharma"/>
    <s v="Yes"/>
    <n v="2"/>
    <n v="70.45"/>
    <n v="5"/>
    <n v="5"/>
    <x v="4"/>
    <x v="2"/>
    <n v="1"/>
    <x v="4243"/>
    <n v="1"/>
    <n v="140.9"/>
    <n v="7.0449999999999999"/>
    <n v="133.85500000000002"/>
    <n v="6.6927500000000011"/>
    <n v="140.54775000000001"/>
    <n v="1"/>
  </r>
  <r>
    <s v="ORD104245"/>
    <x v="8"/>
    <x v="330"/>
    <s v="Pune"/>
    <x v="3"/>
    <n v="411014"/>
    <s v="MED003"/>
    <x v="6"/>
    <x v="4"/>
    <s v="Dr. Reddy's"/>
    <s v="No"/>
    <n v="2"/>
    <n v="24.93"/>
    <n v="0"/>
    <n v="12"/>
    <x v="2"/>
    <x v="1"/>
    <n v="1"/>
    <x v="4244"/>
    <n v="1"/>
    <n v="49.86"/>
    <n v="0"/>
    <n v="49.86"/>
    <n v="5.9831999999999992"/>
    <n v="55.843199999999996"/>
    <n v="5"/>
  </r>
  <r>
    <s v="ORD104246"/>
    <x v="175"/>
    <x v="2439"/>
    <s v="Ahmedabad"/>
    <x v="6"/>
    <n v="380054"/>
    <s v="MED030"/>
    <x v="28"/>
    <x v="8"/>
    <s v="Cipla"/>
    <s v="Yes"/>
    <n v="3"/>
    <n v="304.45999999999998"/>
    <n v="5"/>
    <n v="12"/>
    <x v="5"/>
    <x v="1"/>
    <n v="1"/>
    <x v="4245"/>
    <n v="1"/>
    <n v="913.37999999999988"/>
    <n v="45.668999999999997"/>
    <n v="867.7109999999999"/>
    <n v="104.12531999999999"/>
    <n v="971.83631999999989"/>
    <n v="2"/>
  </r>
  <r>
    <s v="ORD104247"/>
    <x v="296"/>
    <x v="1090"/>
    <s v="Jaipur"/>
    <x v="5"/>
    <n v="302019"/>
    <s v="MED006"/>
    <x v="18"/>
    <x v="10"/>
    <s v="USV"/>
    <s v="Yes"/>
    <n v="1"/>
    <n v="47.6"/>
    <n v="5"/>
    <n v="5"/>
    <x v="2"/>
    <x v="1"/>
    <n v="1"/>
    <x v="4246"/>
    <n v="1"/>
    <n v="47.6"/>
    <n v="2.38"/>
    <n v="45.22"/>
    <n v="2.2610000000000001"/>
    <n v="47.481000000000002"/>
    <n v="2"/>
  </r>
  <r>
    <s v="ORD104248"/>
    <x v="593"/>
    <x v="2440"/>
    <s v="Hyderabad"/>
    <x v="1"/>
    <n v="500084"/>
    <s v="MED017"/>
    <x v="1"/>
    <x v="1"/>
    <s v="Abbott"/>
    <s v="No"/>
    <n v="2"/>
    <n v="123.07"/>
    <n v="5"/>
    <n v="5"/>
    <x v="1"/>
    <x v="1"/>
    <n v="1"/>
    <x v="4247"/>
    <n v="1"/>
    <n v="246.14"/>
    <n v="12.306999999999999"/>
    <n v="233.833"/>
    <n v="11.691649999999999"/>
    <n v="245.52465000000001"/>
    <n v="1"/>
  </r>
  <r>
    <s v="ORD104249"/>
    <x v="181"/>
    <x v="1758"/>
    <s v="Indore"/>
    <x v="2"/>
    <n v="452010"/>
    <s v="MED004"/>
    <x v="5"/>
    <x v="5"/>
    <s v="Sun Pharma"/>
    <s v="Yes"/>
    <n v="1"/>
    <n v="113.01"/>
    <n v="15"/>
    <n v="5"/>
    <x v="2"/>
    <x v="1"/>
    <n v="1"/>
    <x v="4248"/>
    <n v="1"/>
    <n v="113.01"/>
    <n v="16.951499999999999"/>
    <n v="96.058500000000009"/>
    <n v="4.8029250000000001"/>
    <n v="100.86142500000001"/>
    <n v="2"/>
  </r>
  <r>
    <s v="ORD104250"/>
    <x v="93"/>
    <x v="1039"/>
    <s v="Gurugram"/>
    <x v="11"/>
    <n v="122009"/>
    <s v="MED007"/>
    <x v="15"/>
    <x v="10"/>
    <s v="Sanofi"/>
    <s v="Yes"/>
    <n v="2"/>
    <n v="70.900000000000006"/>
    <n v="5"/>
    <n v="5"/>
    <x v="2"/>
    <x v="1"/>
    <n v="1"/>
    <x v="4249"/>
    <n v="1"/>
    <n v="141.80000000000001"/>
    <n v="7.09"/>
    <n v="134.71"/>
    <n v="6.7355000000000009"/>
    <n v="141.44550000000001"/>
    <n v="3"/>
  </r>
  <r>
    <s v="ORD104250"/>
    <x v="297"/>
    <x v="2047"/>
    <s v="Noida"/>
    <x v="9"/>
    <n v="201305"/>
    <s v="MED005"/>
    <x v="11"/>
    <x v="5"/>
    <s v="Cipla"/>
    <s v="Yes"/>
    <n v="1"/>
    <n v="88.85"/>
    <n v="5"/>
    <n v="18"/>
    <x v="5"/>
    <x v="0"/>
    <n v="1"/>
    <x v="4250"/>
    <n v="1"/>
    <n v="88.85"/>
    <n v="4.4424999999999999"/>
    <n v="84.407499999999999"/>
    <n v="15.193350000000001"/>
    <n v="99.600849999999994"/>
    <n v="2"/>
  </r>
  <r>
    <s v="ORD104252"/>
    <x v="142"/>
    <x v="1802"/>
    <s v="Jaipur"/>
    <x v="5"/>
    <n v="302021"/>
    <s v="MED001"/>
    <x v="2"/>
    <x v="2"/>
    <s v="Cipla"/>
    <s v="No"/>
    <n v="2"/>
    <n v="33.58"/>
    <n v="5"/>
    <n v="5"/>
    <x v="3"/>
    <x v="1"/>
    <n v="1"/>
    <x v="4251"/>
    <n v="1"/>
    <n v="67.16"/>
    <n v="3.3579999999999997"/>
    <n v="63.802"/>
    <n v="3.1900999999999997"/>
    <n v="66.992099999999994"/>
    <n v="4"/>
  </r>
  <r>
    <s v="ORD104253"/>
    <x v="416"/>
    <x v="1338"/>
    <s v="Pune"/>
    <x v="3"/>
    <n v="411014"/>
    <s v="MED024"/>
    <x v="0"/>
    <x v="0"/>
    <s v="Abbott"/>
    <s v="No"/>
    <n v="2"/>
    <n v="155.21"/>
    <n v="5"/>
    <n v="12"/>
    <x v="5"/>
    <x v="1"/>
    <n v="1"/>
    <x v="4252"/>
    <n v="1"/>
    <n v="310.42"/>
    <n v="15.521000000000001"/>
    <n v="294.899"/>
    <n v="35.387880000000003"/>
    <n v="330.28688"/>
    <n v="4"/>
  </r>
  <r>
    <s v="ORD104253"/>
    <x v="718"/>
    <x v="88"/>
    <s v="Bengaluru"/>
    <x v="8"/>
    <n v="560034"/>
    <s v="MED017"/>
    <x v="1"/>
    <x v="1"/>
    <s v="Abbott"/>
    <s v="No"/>
    <n v="1"/>
    <n v="132.12"/>
    <n v="5"/>
    <n v="12"/>
    <x v="5"/>
    <x v="1"/>
    <n v="1"/>
    <x v="4253"/>
    <n v="1"/>
    <n v="132.12"/>
    <n v="6.6059999999999999"/>
    <n v="125.51400000000001"/>
    <n v="15.061680000000001"/>
    <n v="140.57568000000001"/>
    <n v="2"/>
  </r>
  <r>
    <s v="ORD104255"/>
    <x v="367"/>
    <x v="2246"/>
    <s v="Gurugram"/>
    <x v="11"/>
    <n v="122016"/>
    <s v="MED014"/>
    <x v="19"/>
    <x v="3"/>
    <s v="Abbott"/>
    <s v="No"/>
    <n v="4"/>
    <n v="133.76"/>
    <n v="10"/>
    <n v="12"/>
    <x v="3"/>
    <x v="1"/>
    <n v="1"/>
    <x v="4254"/>
    <n v="1"/>
    <n v="535.04"/>
    <n v="53.503999999999998"/>
    <n v="481.53599999999994"/>
    <n v="57.784319999999987"/>
    <n v="539.32031999999992"/>
    <n v="3"/>
  </r>
  <r>
    <s v="ORD104256"/>
    <x v="357"/>
    <x v="2024"/>
    <s v="Pune"/>
    <x v="3"/>
    <n v="411014"/>
    <s v="MED012"/>
    <x v="29"/>
    <x v="3"/>
    <s v="Mankind"/>
    <s v="No"/>
    <n v="2"/>
    <n v="132.38"/>
    <n v="0"/>
    <n v="5"/>
    <x v="3"/>
    <x v="1"/>
    <n v="1"/>
    <x v="4255"/>
    <n v="1"/>
    <n v="264.76"/>
    <n v="0"/>
    <n v="264.76"/>
    <n v="13.238"/>
    <n v="277.99799999999999"/>
    <n v="2"/>
  </r>
  <r>
    <s v="ORD104257"/>
    <x v="354"/>
    <x v="1886"/>
    <s v="Indore"/>
    <x v="2"/>
    <n v="452018"/>
    <s v="MED001"/>
    <x v="2"/>
    <x v="2"/>
    <s v="Cipla"/>
    <s v="No"/>
    <n v="1"/>
    <n v="29.4"/>
    <n v="15"/>
    <n v="18"/>
    <x v="3"/>
    <x v="1"/>
    <n v="1"/>
    <x v="4256"/>
    <n v="1"/>
    <n v="29.4"/>
    <n v="4.41"/>
    <n v="24.99"/>
    <n v="4.4981999999999998"/>
    <n v="29.488199999999999"/>
    <n v="4"/>
  </r>
  <r>
    <s v="ORD104258"/>
    <x v="677"/>
    <x v="2441"/>
    <s v="Chennai"/>
    <x v="7"/>
    <n v="600096"/>
    <s v="MED025"/>
    <x v="27"/>
    <x v="0"/>
    <s v="Blue Cross"/>
    <s v="Yes"/>
    <n v="1"/>
    <n v="73.069999999999993"/>
    <n v="5"/>
    <n v="12"/>
    <x v="4"/>
    <x v="0"/>
    <n v="1"/>
    <x v="4257"/>
    <n v="1"/>
    <n v="73.069999999999993"/>
    <n v="3.6534999999999997"/>
    <n v="69.416499999999999"/>
    <n v="8.3299800000000008"/>
    <n v="77.746480000000005"/>
    <n v="2"/>
  </r>
  <r>
    <s v="ORD104259"/>
    <x v="71"/>
    <x v="2442"/>
    <s v="Noida"/>
    <x v="9"/>
    <n v="201307"/>
    <s v="MED022"/>
    <x v="25"/>
    <x v="7"/>
    <s v="Himalaya"/>
    <s v="No"/>
    <n v="2"/>
    <n v="188.78"/>
    <n v="0"/>
    <n v="12"/>
    <x v="5"/>
    <x v="3"/>
    <n v="1"/>
    <x v="4258"/>
    <n v="1"/>
    <n v="377.56"/>
    <n v="0"/>
    <n v="377.56"/>
    <n v="45.307200000000002"/>
    <n v="422.86720000000003"/>
    <n v="1"/>
  </r>
  <r>
    <s v="ORD104259"/>
    <x v="575"/>
    <x v="438"/>
    <s v="Noida"/>
    <x v="9"/>
    <n v="201307"/>
    <s v="MED028"/>
    <x v="3"/>
    <x v="3"/>
    <s v="Abbott"/>
    <s v="No"/>
    <n v="1"/>
    <n v="111.82"/>
    <n v="5"/>
    <n v="12"/>
    <x v="3"/>
    <x v="1"/>
    <n v="1"/>
    <x v="4259"/>
    <n v="1"/>
    <n v="111.82"/>
    <n v="5.5909999999999993"/>
    <n v="106.229"/>
    <n v="12.747480000000001"/>
    <n v="118.97648"/>
    <n v="3"/>
  </r>
  <r>
    <s v="ORD104261"/>
    <x v="385"/>
    <x v="2443"/>
    <s v="Chandigarh"/>
    <x v="4"/>
    <n v="160019"/>
    <s v="MED026"/>
    <x v="20"/>
    <x v="9"/>
    <s v="Cipla"/>
    <s v="No"/>
    <n v="3"/>
    <n v="217.7"/>
    <n v="15"/>
    <n v="12"/>
    <x v="1"/>
    <x v="2"/>
    <n v="1"/>
    <x v="4260"/>
    <n v="1"/>
    <n v="653.09999999999991"/>
    <n v="97.964999999999975"/>
    <n v="555.13499999999999"/>
    <n v="66.616199999999992"/>
    <n v="621.75119999999993"/>
    <n v="1"/>
  </r>
  <r>
    <s v="ORD104262"/>
    <x v="211"/>
    <x v="2444"/>
    <s v="Gurugram"/>
    <x v="11"/>
    <n v="122009"/>
    <s v="MED025"/>
    <x v="27"/>
    <x v="0"/>
    <s v="Blue Cross"/>
    <s v="Yes"/>
    <n v="1"/>
    <n v="71.349999999999994"/>
    <n v="5"/>
    <n v="5"/>
    <x v="1"/>
    <x v="1"/>
    <n v="1"/>
    <x v="4261"/>
    <n v="1"/>
    <n v="71.349999999999994"/>
    <n v="3.5674999999999999"/>
    <n v="67.782499999999999"/>
    <n v="3.3891250000000004"/>
    <n v="71.171625000000006"/>
    <n v="2"/>
  </r>
  <r>
    <s v="ORD104263"/>
    <x v="288"/>
    <x v="1932"/>
    <s v="Jaipur"/>
    <x v="5"/>
    <n v="302019"/>
    <s v="MED029"/>
    <x v="10"/>
    <x v="8"/>
    <s v="Sun Pharma"/>
    <s v="Yes"/>
    <n v="2"/>
    <n v="107.01"/>
    <n v="10"/>
    <n v="5"/>
    <x v="2"/>
    <x v="0"/>
    <n v="1"/>
    <x v="4262"/>
    <n v="1"/>
    <n v="214.02"/>
    <n v="21.402000000000001"/>
    <n v="192.61799999999999"/>
    <n v="9.6308999999999987"/>
    <n v="202.24889999999999"/>
    <n v="2"/>
  </r>
  <r>
    <s v="ORD104263"/>
    <x v="77"/>
    <x v="2445"/>
    <s v="Ahmedabad"/>
    <x v="6"/>
    <n v="380058"/>
    <s v="MED003"/>
    <x v="6"/>
    <x v="4"/>
    <s v="Dr. Reddy's"/>
    <s v="No"/>
    <n v="2"/>
    <n v="31.31"/>
    <n v="5"/>
    <n v="18"/>
    <x v="5"/>
    <x v="1"/>
    <n v="1"/>
    <x v="4263"/>
    <n v="1"/>
    <n v="62.62"/>
    <n v="3.1309999999999998"/>
    <n v="59.488999999999997"/>
    <n v="10.708019999999999"/>
    <n v="70.197019999999995"/>
    <n v="2"/>
  </r>
  <r>
    <s v="ORD104265"/>
    <x v="329"/>
    <x v="1318"/>
    <s v="Mumbai"/>
    <x v="3"/>
    <n v="400050"/>
    <s v="MED002"/>
    <x v="22"/>
    <x v="2"/>
    <s v="Micro Labs"/>
    <s v="No"/>
    <n v="5"/>
    <n v="33.85"/>
    <n v="5"/>
    <n v="12"/>
    <x v="5"/>
    <x v="1"/>
    <n v="1"/>
    <x v="4264"/>
    <n v="1"/>
    <n v="169.25"/>
    <n v="8.4625000000000004"/>
    <n v="160.78749999999999"/>
    <n v="19.294499999999999"/>
    <n v="180.08199999999999"/>
    <n v="5"/>
  </r>
  <r>
    <s v="ORD104265"/>
    <x v="170"/>
    <x v="1432"/>
    <s v="Jaipur"/>
    <x v="5"/>
    <n v="302019"/>
    <s v="MED024"/>
    <x v="0"/>
    <x v="0"/>
    <s v="Abbott"/>
    <s v="No"/>
    <n v="1"/>
    <n v="129.96"/>
    <n v="0"/>
    <n v="12"/>
    <x v="3"/>
    <x v="3"/>
    <n v="1"/>
    <x v="4265"/>
    <n v="1"/>
    <n v="129.96"/>
    <n v="0"/>
    <n v="129.96"/>
    <n v="15.5952"/>
    <n v="145.55520000000001"/>
    <n v="1"/>
  </r>
  <r>
    <s v="ORD104267"/>
    <x v="158"/>
    <x v="1266"/>
    <s v="Delhi"/>
    <x v="0"/>
    <n v="110085"/>
    <s v="MED008"/>
    <x v="7"/>
    <x v="6"/>
    <s v="Zydus"/>
    <s v="Yes"/>
    <n v="2"/>
    <n v="57.75"/>
    <n v="0"/>
    <n v="12"/>
    <x v="4"/>
    <x v="0"/>
    <n v="1"/>
    <x v="4266"/>
    <n v="1"/>
    <n v="115.5"/>
    <n v="0"/>
    <n v="115.5"/>
    <n v="13.86"/>
    <n v="129.36000000000001"/>
    <n v="0"/>
  </r>
  <r>
    <s v="ORD104268"/>
    <x v="399"/>
    <x v="2446"/>
    <s v="Delhi"/>
    <x v="0"/>
    <n v="110029"/>
    <s v="MED022"/>
    <x v="25"/>
    <x v="7"/>
    <s v="Himalaya"/>
    <s v="No"/>
    <n v="2"/>
    <n v="182.99"/>
    <n v="0"/>
    <n v="5"/>
    <x v="2"/>
    <x v="1"/>
    <n v="1"/>
    <x v="4267"/>
    <n v="1"/>
    <n v="365.98"/>
    <n v="0"/>
    <n v="365.98"/>
    <n v="18.298999999999999"/>
    <n v="384.279"/>
    <n v="1"/>
  </r>
  <r>
    <s v="ORD104269"/>
    <x v="135"/>
    <x v="2447"/>
    <s v="Gurugram"/>
    <x v="11"/>
    <n v="122001"/>
    <s v="MED025"/>
    <x v="27"/>
    <x v="0"/>
    <s v="Blue Cross"/>
    <s v="Yes"/>
    <n v="2"/>
    <n v="63.93"/>
    <n v="0"/>
    <n v="5"/>
    <x v="0"/>
    <x v="3"/>
    <n v="1"/>
    <x v="4268"/>
    <n v="1"/>
    <n v="127.86"/>
    <n v="0"/>
    <n v="127.86"/>
    <n v="6.3929999999999998"/>
    <n v="134.25299999999999"/>
    <n v="3"/>
  </r>
  <r>
    <s v="ORD104269"/>
    <x v="460"/>
    <x v="2448"/>
    <s v="Bengaluru"/>
    <x v="8"/>
    <n v="560100"/>
    <s v="MED030"/>
    <x v="28"/>
    <x v="8"/>
    <s v="Cipla"/>
    <s v="Yes"/>
    <n v="5"/>
    <n v="304.97000000000003"/>
    <n v="0"/>
    <n v="12"/>
    <x v="0"/>
    <x v="2"/>
    <n v="1"/>
    <x v="4269"/>
    <n v="1"/>
    <n v="1524.8500000000001"/>
    <n v="0"/>
    <n v="1524.8500000000001"/>
    <n v="182.982"/>
    <n v="1707.8320000000001"/>
    <n v="1"/>
  </r>
  <r>
    <s v="ORD104271"/>
    <x v="167"/>
    <x v="194"/>
    <s v="Chennai"/>
    <x v="7"/>
    <n v="600018"/>
    <s v="MED009"/>
    <x v="21"/>
    <x v="6"/>
    <s v="Glenmark"/>
    <s v="Yes"/>
    <n v="3"/>
    <n v="83.9"/>
    <n v="10"/>
    <n v="12"/>
    <x v="0"/>
    <x v="1"/>
    <n v="1"/>
    <x v="4270"/>
    <n v="1"/>
    <n v="251.70000000000002"/>
    <n v="25.17"/>
    <n v="226.53000000000003"/>
    <n v="27.183600000000006"/>
    <n v="253.71360000000004"/>
    <n v="2"/>
  </r>
  <r>
    <s v="ORD104272"/>
    <x v="714"/>
    <x v="1132"/>
    <s v="Ahmedabad"/>
    <x v="6"/>
    <n v="380001"/>
    <s v="MED028"/>
    <x v="3"/>
    <x v="3"/>
    <s v="Abbott"/>
    <s v="No"/>
    <n v="1"/>
    <n v="122.46"/>
    <n v="10"/>
    <n v="5"/>
    <x v="3"/>
    <x v="1"/>
    <n v="1"/>
    <x v="4271"/>
    <n v="1"/>
    <n v="122.46"/>
    <n v="12.245999999999999"/>
    <n v="110.214"/>
    <n v="5.510699999999999"/>
    <n v="115.7247"/>
    <n v="8"/>
  </r>
  <r>
    <s v="ORD104273"/>
    <x v="325"/>
    <x v="705"/>
    <s v="Gurugram"/>
    <x v="11"/>
    <n v="122018"/>
    <s v="MED010"/>
    <x v="13"/>
    <x v="1"/>
    <s v="Sun Pharma"/>
    <s v="Yes"/>
    <n v="1"/>
    <n v="78.459999999999994"/>
    <n v="10"/>
    <n v="5"/>
    <x v="1"/>
    <x v="3"/>
    <n v="1"/>
    <x v="4272"/>
    <n v="1"/>
    <n v="78.459999999999994"/>
    <n v="7.8459999999999992"/>
    <n v="70.61399999999999"/>
    <n v="3.5306999999999995"/>
    <n v="74.144699999999986"/>
    <n v="1"/>
  </r>
  <r>
    <s v="ORD104274"/>
    <x v="568"/>
    <x v="1990"/>
    <s v="Noida"/>
    <x v="9"/>
    <n v="201301"/>
    <s v="MED026"/>
    <x v="20"/>
    <x v="9"/>
    <s v="Cipla"/>
    <s v="No"/>
    <n v="1"/>
    <n v="173.21"/>
    <n v="0"/>
    <n v="5"/>
    <x v="5"/>
    <x v="3"/>
    <n v="1"/>
    <x v="4273"/>
    <n v="1"/>
    <n v="173.21"/>
    <n v="0"/>
    <n v="173.21"/>
    <n v="8.6605000000000008"/>
    <n v="181.87050000000002"/>
    <n v="2"/>
  </r>
  <r>
    <s v="ORD104275"/>
    <x v="505"/>
    <x v="2449"/>
    <s v="Mumbai"/>
    <x v="3"/>
    <n v="400076"/>
    <s v="MED023"/>
    <x v="8"/>
    <x v="7"/>
    <s v="Lacto Calamine"/>
    <s v="No"/>
    <n v="5"/>
    <n v="335.03"/>
    <n v="0"/>
    <n v="5"/>
    <x v="4"/>
    <x v="3"/>
    <n v="1"/>
    <x v="4274"/>
    <n v="1"/>
    <n v="1675.1499999999999"/>
    <n v="0"/>
    <n v="1675.1499999999999"/>
    <n v="83.757499999999993"/>
    <n v="1758.9074999999998"/>
    <n v="1"/>
  </r>
  <r>
    <s v="ORD104276"/>
    <x v="112"/>
    <x v="1752"/>
    <s v="Delhi"/>
    <x v="0"/>
    <n v="110001"/>
    <s v="MED005"/>
    <x v="11"/>
    <x v="5"/>
    <s v="Cipla"/>
    <s v="Yes"/>
    <n v="2"/>
    <n v="86.34"/>
    <n v="0"/>
    <n v="12"/>
    <x v="1"/>
    <x v="1"/>
    <n v="1"/>
    <x v="4275"/>
    <n v="1"/>
    <n v="172.68"/>
    <n v="0"/>
    <n v="172.68"/>
    <n v="20.721599999999999"/>
    <n v="193.4016"/>
    <n v="3"/>
  </r>
  <r>
    <s v="ORD104277"/>
    <x v="29"/>
    <x v="2368"/>
    <s v="Indore"/>
    <x v="2"/>
    <n v="452001"/>
    <s v="MED005"/>
    <x v="11"/>
    <x v="5"/>
    <s v="Cipla"/>
    <s v="Yes"/>
    <n v="2"/>
    <n v="91.67"/>
    <n v="5"/>
    <n v="5"/>
    <x v="5"/>
    <x v="2"/>
    <n v="1"/>
    <x v="4276"/>
    <n v="1"/>
    <n v="183.34"/>
    <n v="9.1669999999999998"/>
    <n v="174.173"/>
    <n v="8.7086500000000004"/>
    <n v="182.88165000000001"/>
    <n v="1"/>
  </r>
  <r>
    <s v="ORD104278"/>
    <x v="505"/>
    <x v="2450"/>
    <s v="Kolkata"/>
    <x v="10"/>
    <n v="700091"/>
    <s v="MED007"/>
    <x v="15"/>
    <x v="10"/>
    <s v="Sanofi"/>
    <s v="Yes"/>
    <n v="1"/>
    <n v="71.3"/>
    <n v="5"/>
    <n v="5"/>
    <x v="2"/>
    <x v="0"/>
    <n v="1"/>
    <x v="4277"/>
    <n v="1"/>
    <n v="71.3"/>
    <n v="3.5649999999999999"/>
    <n v="67.734999999999999"/>
    <n v="3.3867500000000001"/>
    <n v="71.121750000000006"/>
    <n v="0"/>
  </r>
  <r>
    <s v="ORD104278"/>
    <x v="427"/>
    <x v="826"/>
    <s v="Delhi"/>
    <x v="0"/>
    <n v="110044"/>
    <s v="MED019"/>
    <x v="26"/>
    <x v="8"/>
    <s v="Cipla"/>
    <s v="No"/>
    <n v="1"/>
    <n v="135.91999999999999"/>
    <n v="0"/>
    <n v="5"/>
    <x v="5"/>
    <x v="1"/>
    <n v="1"/>
    <x v="4278"/>
    <n v="1"/>
    <n v="135.91999999999999"/>
    <n v="0"/>
    <n v="135.91999999999999"/>
    <n v="6.7959999999999994"/>
    <n v="142.71599999999998"/>
    <n v="2"/>
  </r>
  <r>
    <s v="ORD104280"/>
    <x v="445"/>
    <x v="2016"/>
    <s v="Kolkata"/>
    <x v="10"/>
    <n v="700001"/>
    <s v="MED028"/>
    <x v="3"/>
    <x v="3"/>
    <s v="Abbott"/>
    <s v="No"/>
    <n v="2"/>
    <n v="101.44"/>
    <n v="5"/>
    <n v="5"/>
    <x v="2"/>
    <x v="3"/>
    <n v="1"/>
    <x v="4279"/>
    <n v="1"/>
    <n v="202.88"/>
    <n v="10.144"/>
    <n v="192.73599999999999"/>
    <n v="9.6367999999999991"/>
    <n v="202.37279999999998"/>
    <n v="2"/>
  </r>
  <r>
    <s v="ORD104281"/>
    <x v="389"/>
    <x v="2265"/>
    <s v="Indore"/>
    <x v="2"/>
    <n v="452016"/>
    <s v="MED019"/>
    <x v="26"/>
    <x v="8"/>
    <s v="Cipla"/>
    <s v="No"/>
    <n v="2"/>
    <n v="154.68"/>
    <n v="10"/>
    <n v="12"/>
    <x v="0"/>
    <x v="1"/>
    <n v="1"/>
    <x v="4280"/>
    <n v="1"/>
    <n v="309.36"/>
    <n v="30.936000000000003"/>
    <n v="278.42400000000004"/>
    <n v="33.410880000000006"/>
    <n v="311.83488000000006"/>
    <n v="2"/>
  </r>
  <r>
    <s v="ORD104282"/>
    <x v="227"/>
    <x v="376"/>
    <s v="Lucknow"/>
    <x v="9"/>
    <n v="226021"/>
    <s v="MED013"/>
    <x v="16"/>
    <x v="3"/>
    <s v="Himalaya"/>
    <s v="No"/>
    <n v="1"/>
    <n v="171.24"/>
    <n v="10"/>
    <n v="5"/>
    <x v="1"/>
    <x v="1"/>
    <n v="1"/>
    <x v="4281"/>
    <n v="1"/>
    <n v="171.24"/>
    <n v="17.124000000000002"/>
    <n v="154.11600000000001"/>
    <n v="7.7058"/>
    <n v="161.82180000000002"/>
    <n v="5"/>
  </r>
  <r>
    <s v="ORD104283"/>
    <x v="440"/>
    <x v="2451"/>
    <s v="Chandigarh"/>
    <x v="4"/>
    <n v="160001"/>
    <s v="MED024"/>
    <x v="0"/>
    <x v="0"/>
    <s v="Abbott"/>
    <s v="No"/>
    <n v="1"/>
    <n v="120.57"/>
    <n v="10"/>
    <n v="12"/>
    <x v="1"/>
    <x v="1"/>
    <n v="1"/>
    <x v="4282"/>
    <n v="1"/>
    <n v="120.57"/>
    <n v="12.056999999999999"/>
    <n v="108.51299999999999"/>
    <n v="13.021559999999999"/>
    <n v="121.53455999999998"/>
    <n v="3"/>
  </r>
  <r>
    <s v="ORD104284"/>
    <x v="402"/>
    <x v="424"/>
    <s v="Hyderabad"/>
    <x v="1"/>
    <n v="500084"/>
    <s v="MED007"/>
    <x v="15"/>
    <x v="10"/>
    <s v="Sanofi"/>
    <s v="Yes"/>
    <n v="1"/>
    <n v="68.27"/>
    <n v="5"/>
    <n v="5"/>
    <x v="2"/>
    <x v="2"/>
    <n v="1"/>
    <x v="4283"/>
    <n v="1"/>
    <n v="68.27"/>
    <n v="3.4134999999999995"/>
    <n v="64.856499999999997"/>
    <n v="3.2428249999999998"/>
    <n v="68.099324999999993"/>
    <n v="2"/>
  </r>
  <r>
    <s v="ORD104285"/>
    <x v="565"/>
    <x v="473"/>
    <s v="Indore"/>
    <x v="2"/>
    <n v="452001"/>
    <s v="MED027"/>
    <x v="12"/>
    <x v="9"/>
    <s v="Mankind"/>
    <s v="No"/>
    <n v="2"/>
    <n v="93.29"/>
    <n v="0"/>
    <n v="5"/>
    <x v="4"/>
    <x v="1"/>
    <n v="1"/>
    <x v="4284"/>
    <n v="1"/>
    <n v="186.58"/>
    <n v="0"/>
    <n v="186.58"/>
    <n v="9.3290000000000006"/>
    <n v="195.90900000000002"/>
    <n v="2"/>
  </r>
  <r>
    <s v="ORD104286"/>
    <x v="17"/>
    <x v="89"/>
    <s v="Hyderabad"/>
    <x v="1"/>
    <n v="500001"/>
    <s v="MED008"/>
    <x v="7"/>
    <x v="6"/>
    <s v="Zydus"/>
    <s v="Yes"/>
    <n v="2"/>
    <n v="55.05"/>
    <n v="5"/>
    <n v="5"/>
    <x v="5"/>
    <x v="1"/>
    <n v="1"/>
    <x v="4285"/>
    <n v="1"/>
    <n v="110.1"/>
    <n v="5.5049999999999999"/>
    <n v="104.595"/>
    <n v="5.2297500000000001"/>
    <n v="109.82474999999999"/>
    <n v="4"/>
  </r>
  <r>
    <s v="ORD104287"/>
    <x v="42"/>
    <x v="2452"/>
    <s v="Chennai"/>
    <x v="7"/>
    <n v="600096"/>
    <s v="MED003"/>
    <x v="6"/>
    <x v="4"/>
    <s v="Dr. Reddy's"/>
    <s v="No"/>
    <n v="2"/>
    <n v="26.16"/>
    <n v="5"/>
    <n v="18"/>
    <x v="1"/>
    <x v="2"/>
    <n v="1"/>
    <x v="4286"/>
    <n v="1"/>
    <n v="52.32"/>
    <n v="2.6160000000000001"/>
    <n v="49.704000000000001"/>
    <n v="8.9467200000000009"/>
    <n v="58.65072"/>
    <n v="0"/>
  </r>
  <r>
    <s v="ORD104288"/>
    <x v="271"/>
    <x v="541"/>
    <s v="Hyderabad"/>
    <x v="1"/>
    <n v="500084"/>
    <s v="MED026"/>
    <x v="20"/>
    <x v="9"/>
    <s v="Cipla"/>
    <s v="No"/>
    <n v="1"/>
    <n v="201.11"/>
    <n v="5"/>
    <n v="5"/>
    <x v="4"/>
    <x v="1"/>
    <n v="1"/>
    <x v="4287"/>
    <n v="1"/>
    <n v="201.11"/>
    <n v="10.0555"/>
    <n v="191.05450000000002"/>
    <n v="9.5527250000000006"/>
    <n v="200.60722500000003"/>
    <n v="5"/>
  </r>
  <r>
    <s v="ORD104289"/>
    <x v="127"/>
    <x v="1754"/>
    <s v="Pune"/>
    <x v="3"/>
    <n v="411038"/>
    <s v="MED028"/>
    <x v="3"/>
    <x v="3"/>
    <s v="Abbott"/>
    <s v="No"/>
    <n v="2"/>
    <n v="117.67"/>
    <n v="0"/>
    <n v="12"/>
    <x v="0"/>
    <x v="0"/>
    <n v="1"/>
    <x v="4288"/>
    <n v="1"/>
    <n v="235.34"/>
    <n v="0"/>
    <n v="235.34"/>
    <n v="28.2408"/>
    <n v="263.58080000000001"/>
    <n v="2"/>
  </r>
  <r>
    <s v="ORD104289"/>
    <x v="188"/>
    <x v="1746"/>
    <s v="Pune"/>
    <x v="3"/>
    <n v="411001"/>
    <s v="MED002"/>
    <x v="22"/>
    <x v="2"/>
    <s v="Micro Labs"/>
    <s v="No"/>
    <n v="1"/>
    <n v="30.84"/>
    <n v="5"/>
    <n v="18"/>
    <x v="4"/>
    <x v="0"/>
    <n v="1"/>
    <x v="4289"/>
    <n v="1"/>
    <n v="30.84"/>
    <n v="1.5419999999999998"/>
    <n v="29.298000000000002"/>
    <n v="5.2736400000000003"/>
    <n v="34.571640000000002"/>
    <n v="2"/>
  </r>
  <r>
    <s v="ORD104291"/>
    <x v="126"/>
    <x v="2453"/>
    <s v="Lucknow"/>
    <x v="9"/>
    <n v="226024"/>
    <s v="MED009"/>
    <x v="21"/>
    <x v="6"/>
    <s v="Glenmark"/>
    <s v="Yes"/>
    <n v="3"/>
    <n v="98.92"/>
    <n v="5"/>
    <n v="5"/>
    <x v="3"/>
    <x v="1"/>
    <n v="1"/>
    <x v="4290"/>
    <n v="1"/>
    <n v="296.76"/>
    <n v="14.837999999999999"/>
    <n v="281.92199999999997"/>
    <n v="14.0961"/>
    <n v="296.01809999999995"/>
    <n v="1"/>
  </r>
  <r>
    <s v="ORD104292"/>
    <x v="358"/>
    <x v="128"/>
    <s v="Bengaluru"/>
    <x v="8"/>
    <n v="560001"/>
    <s v="MED002"/>
    <x v="22"/>
    <x v="2"/>
    <s v="Micro Labs"/>
    <s v="No"/>
    <n v="1"/>
    <n v="29.07"/>
    <n v="10"/>
    <n v="12"/>
    <x v="2"/>
    <x v="1"/>
    <n v="1"/>
    <x v="4291"/>
    <n v="1"/>
    <n v="29.07"/>
    <n v="2.907"/>
    <n v="26.163"/>
    <n v="3.1395600000000004"/>
    <n v="29.30256"/>
    <n v="1"/>
  </r>
  <r>
    <s v="ORD104293"/>
    <x v="343"/>
    <x v="2454"/>
    <s v="Pune"/>
    <x v="3"/>
    <n v="411001"/>
    <s v="MED004"/>
    <x v="5"/>
    <x v="5"/>
    <s v="Sun Pharma"/>
    <s v="Yes"/>
    <n v="2"/>
    <n v="113.06"/>
    <n v="10"/>
    <n v="12"/>
    <x v="5"/>
    <x v="1"/>
    <n v="1"/>
    <x v="4292"/>
    <n v="1"/>
    <n v="226.12"/>
    <n v="22.611999999999998"/>
    <n v="203.50800000000001"/>
    <n v="24.420960000000001"/>
    <n v="227.92896000000002"/>
    <n v="2"/>
  </r>
  <r>
    <s v="ORD104294"/>
    <x v="169"/>
    <x v="1580"/>
    <s v="Ahmedabad"/>
    <x v="6"/>
    <n v="380058"/>
    <s v="MED011"/>
    <x v="23"/>
    <x v="1"/>
    <s v="Cipla"/>
    <s v="No"/>
    <n v="1"/>
    <n v="28.64"/>
    <n v="5"/>
    <n v="5"/>
    <x v="1"/>
    <x v="3"/>
    <n v="1"/>
    <x v="4293"/>
    <n v="1"/>
    <n v="28.64"/>
    <n v="1.4319999999999999"/>
    <n v="27.208000000000002"/>
    <n v="1.3604000000000003"/>
    <n v="28.568400000000004"/>
    <n v="2"/>
  </r>
  <r>
    <s v="ORD104295"/>
    <x v="526"/>
    <x v="2455"/>
    <s v="Kolkata"/>
    <x v="10"/>
    <n v="700102"/>
    <s v="MED004"/>
    <x v="5"/>
    <x v="5"/>
    <s v="Sun Pharma"/>
    <s v="Yes"/>
    <n v="4"/>
    <n v="116.03"/>
    <n v="10"/>
    <n v="18"/>
    <x v="3"/>
    <x v="1"/>
    <n v="1"/>
    <x v="4294"/>
    <n v="1"/>
    <n v="464.12"/>
    <n v="46.411999999999999"/>
    <n v="417.70800000000003"/>
    <n v="75.187440000000009"/>
    <n v="492.89544000000001"/>
    <n v="2"/>
  </r>
  <r>
    <s v="ORD104296"/>
    <x v="457"/>
    <x v="2456"/>
    <s v="Kolkata"/>
    <x v="10"/>
    <n v="700091"/>
    <s v="MED012"/>
    <x v="29"/>
    <x v="3"/>
    <s v="Mankind"/>
    <s v="No"/>
    <n v="2"/>
    <n v="134.1"/>
    <n v="15"/>
    <n v="12"/>
    <x v="2"/>
    <x v="1"/>
    <n v="1"/>
    <x v="4295"/>
    <n v="1"/>
    <n v="268.2"/>
    <n v="40.229999999999997"/>
    <n v="227.97"/>
    <n v="27.356399999999997"/>
    <n v="255.32640000000001"/>
    <n v="1"/>
  </r>
  <r>
    <s v="ORD104296"/>
    <x v="577"/>
    <x v="2457"/>
    <s v="Indore"/>
    <x v="2"/>
    <n v="452018"/>
    <s v="MED018"/>
    <x v="14"/>
    <x v="8"/>
    <s v="Mankind"/>
    <s v="No"/>
    <n v="5"/>
    <n v="103.69"/>
    <n v="0"/>
    <n v="5"/>
    <x v="3"/>
    <x v="2"/>
    <n v="1"/>
    <x v="4296"/>
    <n v="1"/>
    <n v="518.45000000000005"/>
    <n v="0"/>
    <n v="518.45000000000005"/>
    <n v="25.922499999999999"/>
    <n v="544.37250000000006"/>
    <n v="0"/>
  </r>
  <r>
    <s v="ORD104298"/>
    <x v="85"/>
    <x v="2314"/>
    <s v="Gurugram"/>
    <x v="11"/>
    <n v="122016"/>
    <s v="MED010"/>
    <x v="13"/>
    <x v="1"/>
    <s v="Sun Pharma"/>
    <s v="Yes"/>
    <n v="1"/>
    <n v="67.11"/>
    <n v="0"/>
    <n v="18"/>
    <x v="0"/>
    <x v="3"/>
    <n v="1"/>
    <x v="4297"/>
    <n v="1"/>
    <n v="67.11"/>
    <n v="0"/>
    <n v="67.11"/>
    <n v="12.079800000000001"/>
    <n v="79.189800000000005"/>
    <n v="2"/>
  </r>
  <r>
    <s v="ORD104299"/>
    <x v="622"/>
    <x v="942"/>
    <s v="Mumbai"/>
    <x v="3"/>
    <n v="400001"/>
    <s v="MED028"/>
    <x v="3"/>
    <x v="3"/>
    <s v="Abbott"/>
    <s v="No"/>
    <n v="1"/>
    <n v="114.04"/>
    <n v="5"/>
    <n v="12"/>
    <x v="0"/>
    <x v="1"/>
    <n v="1"/>
    <x v="4298"/>
    <n v="1"/>
    <n v="114.04"/>
    <n v="5.7020000000000008"/>
    <n v="108.33800000000001"/>
    <n v="13.00056"/>
    <n v="121.33856"/>
    <n v="1"/>
  </r>
  <r>
    <s v="ORD104300"/>
    <x v="126"/>
    <x v="1271"/>
    <s v="Noida"/>
    <x v="9"/>
    <n v="201304"/>
    <s v="MED019"/>
    <x v="26"/>
    <x v="8"/>
    <s v="Cipla"/>
    <s v="No"/>
    <n v="1"/>
    <n v="151.05000000000001"/>
    <n v="20"/>
    <n v="12"/>
    <x v="2"/>
    <x v="3"/>
    <n v="1"/>
    <x v="4299"/>
    <n v="1"/>
    <n v="151.05000000000001"/>
    <n v="30.21"/>
    <n v="120.84"/>
    <n v="14.5008"/>
    <n v="135.3408"/>
    <n v="0"/>
  </r>
  <r>
    <s v="ORD104301"/>
    <x v="694"/>
    <x v="758"/>
    <s v="Hyderabad"/>
    <x v="1"/>
    <n v="500090"/>
    <s v="MED014"/>
    <x v="19"/>
    <x v="3"/>
    <s v="Abbott"/>
    <s v="No"/>
    <n v="2"/>
    <n v="129.09"/>
    <n v="10"/>
    <n v="5"/>
    <x v="5"/>
    <x v="1"/>
    <n v="1"/>
    <x v="4300"/>
    <n v="1"/>
    <n v="258.18"/>
    <n v="25.818000000000001"/>
    <n v="232.36199999999999"/>
    <n v="11.6181"/>
    <n v="243.98009999999999"/>
    <n v="2"/>
  </r>
  <r>
    <s v="ORD104302"/>
    <x v="145"/>
    <x v="2324"/>
    <s v="Jaipur"/>
    <x v="5"/>
    <n v="302017"/>
    <s v="MED004"/>
    <x v="5"/>
    <x v="5"/>
    <s v="Sun Pharma"/>
    <s v="Yes"/>
    <n v="1"/>
    <n v="109.59"/>
    <n v="5"/>
    <n v="5"/>
    <x v="2"/>
    <x v="0"/>
    <n v="1"/>
    <x v="4301"/>
    <n v="1"/>
    <n v="109.59"/>
    <n v="5.4795000000000007"/>
    <n v="104.1105"/>
    <n v="5.2055249999999997"/>
    <n v="109.316025"/>
    <n v="1"/>
  </r>
  <r>
    <s v="ORD104302"/>
    <x v="238"/>
    <x v="2400"/>
    <s v="Ahmedabad"/>
    <x v="6"/>
    <n v="380054"/>
    <s v="MED002"/>
    <x v="22"/>
    <x v="2"/>
    <s v="Micro Labs"/>
    <s v="No"/>
    <n v="3"/>
    <n v="28.27"/>
    <n v="0"/>
    <n v="5"/>
    <x v="4"/>
    <x v="1"/>
    <n v="1"/>
    <x v="4302"/>
    <n v="1"/>
    <n v="84.81"/>
    <n v="0"/>
    <n v="84.81"/>
    <n v="4.2404999999999999"/>
    <n v="89.0505"/>
    <n v="5"/>
  </r>
  <r>
    <s v="ORD104304"/>
    <x v="680"/>
    <x v="2458"/>
    <s v="Chennai"/>
    <x v="7"/>
    <n v="600001"/>
    <s v="MED024"/>
    <x v="0"/>
    <x v="0"/>
    <s v="Abbott"/>
    <s v="No"/>
    <n v="1"/>
    <n v="134.15"/>
    <n v="20"/>
    <n v="12"/>
    <x v="5"/>
    <x v="2"/>
    <n v="1"/>
    <x v="4303"/>
    <n v="1"/>
    <n v="134.15"/>
    <n v="26.83"/>
    <n v="107.32000000000001"/>
    <n v="12.878400000000001"/>
    <n v="120.19840000000001"/>
    <n v="0"/>
  </r>
  <r>
    <s v="ORD104305"/>
    <x v="246"/>
    <x v="1111"/>
    <s v="Pune"/>
    <x v="3"/>
    <n v="411057"/>
    <s v="MED009"/>
    <x v="21"/>
    <x v="6"/>
    <s v="Glenmark"/>
    <s v="Yes"/>
    <n v="2"/>
    <n v="79.73"/>
    <n v="0"/>
    <n v="12"/>
    <x v="0"/>
    <x v="2"/>
    <n v="1"/>
    <x v="4304"/>
    <n v="1"/>
    <n v="159.46"/>
    <n v="0"/>
    <n v="159.46"/>
    <n v="19.135200000000001"/>
    <n v="178.59520000000001"/>
    <n v="1"/>
  </r>
  <r>
    <s v="ORD104306"/>
    <x v="223"/>
    <x v="138"/>
    <s v="Bengaluru"/>
    <x v="8"/>
    <n v="560066"/>
    <s v="MED018"/>
    <x v="14"/>
    <x v="8"/>
    <s v="Mankind"/>
    <s v="No"/>
    <n v="1"/>
    <n v="107.04"/>
    <n v="0"/>
    <n v="12"/>
    <x v="5"/>
    <x v="1"/>
    <n v="1"/>
    <x v="4305"/>
    <n v="1"/>
    <n v="107.04"/>
    <n v="0"/>
    <n v="107.04"/>
    <n v="12.844799999999999"/>
    <n v="119.88480000000001"/>
    <n v="3"/>
  </r>
  <r>
    <s v="ORD104306"/>
    <x v="141"/>
    <x v="1984"/>
    <s v="Gurugram"/>
    <x v="11"/>
    <n v="122002"/>
    <s v="MED019"/>
    <x v="26"/>
    <x v="8"/>
    <s v="Cipla"/>
    <s v="No"/>
    <n v="2"/>
    <n v="158.77000000000001"/>
    <n v="5"/>
    <n v="5"/>
    <x v="0"/>
    <x v="0"/>
    <n v="1"/>
    <x v="4306"/>
    <n v="1"/>
    <n v="317.54000000000002"/>
    <n v="15.877000000000001"/>
    <n v="301.66300000000001"/>
    <n v="15.08315"/>
    <n v="316.74615"/>
    <n v="1"/>
  </r>
  <r>
    <s v="ORD104308"/>
    <x v="2"/>
    <x v="1883"/>
    <s v="Kolkata"/>
    <x v="10"/>
    <n v="700029"/>
    <s v="MED027"/>
    <x v="12"/>
    <x v="9"/>
    <s v="Mankind"/>
    <s v="No"/>
    <n v="5"/>
    <n v="95.9"/>
    <n v="5"/>
    <n v="12"/>
    <x v="1"/>
    <x v="1"/>
    <n v="1"/>
    <x v="4307"/>
    <n v="1"/>
    <n v="479.5"/>
    <n v="23.975000000000001"/>
    <n v="455.52499999999998"/>
    <n v="54.66299999999999"/>
    <n v="510.18799999999999"/>
    <n v="2"/>
  </r>
  <r>
    <s v="ORD104309"/>
    <x v="10"/>
    <x v="1577"/>
    <s v="Chennai"/>
    <x v="7"/>
    <n v="600018"/>
    <s v="MED030"/>
    <x v="28"/>
    <x v="8"/>
    <s v="Cipla"/>
    <s v="Yes"/>
    <n v="1"/>
    <n v="308.10000000000002"/>
    <n v="0"/>
    <n v="5"/>
    <x v="5"/>
    <x v="1"/>
    <n v="1"/>
    <x v="4308"/>
    <n v="1"/>
    <n v="308.10000000000002"/>
    <n v="0"/>
    <n v="308.10000000000002"/>
    <n v="15.404999999999999"/>
    <n v="323.505"/>
    <n v="1"/>
  </r>
  <r>
    <s v="ORD104310"/>
    <x v="686"/>
    <x v="2459"/>
    <s v="Lucknow"/>
    <x v="9"/>
    <n v="226016"/>
    <s v="MED029"/>
    <x v="10"/>
    <x v="8"/>
    <s v="Sun Pharma"/>
    <s v="Yes"/>
    <n v="1"/>
    <n v="97.67"/>
    <n v="0"/>
    <n v="12"/>
    <x v="3"/>
    <x v="2"/>
    <n v="1"/>
    <x v="4309"/>
    <n v="1"/>
    <n v="97.67"/>
    <n v="0"/>
    <n v="97.67"/>
    <n v="11.7204"/>
    <n v="109.3904"/>
    <n v="1"/>
  </r>
  <r>
    <s v="ORD104311"/>
    <x v="30"/>
    <x v="1097"/>
    <s v="Hyderabad"/>
    <x v="1"/>
    <n v="500001"/>
    <s v="MED017"/>
    <x v="1"/>
    <x v="1"/>
    <s v="Abbott"/>
    <s v="No"/>
    <n v="2"/>
    <n v="124.38"/>
    <n v="10"/>
    <n v="5"/>
    <x v="2"/>
    <x v="1"/>
    <n v="1"/>
    <x v="4310"/>
    <n v="1"/>
    <n v="248.76"/>
    <n v="24.875999999999998"/>
    <n v="223.88399999999999"/>
    <n v="11.194199999999999"/>
    <n v="235.07819999999998"/>
    <n v="2"/>
  </r>
  <r>
    <s v="ORD104312"/>
    <x v="181"/>
    <x v="2460"/>
    <s v="Jaipur"/>
    <x v="5"/>
    <n v="302033"/>
    <s v="MED025"/>
    <x v="27"/>
    <x v="0"/>
    <s v="Blue Cross"/>
    <s v="Yes"/>
    <n v="1"/>
    <n v="71.819999999999993"/>
    <n v="0"/>
    <n v="5"/>
    <x v="5"/>
    <x v="1"/>
    <n v="1"/>
    <x v="4311"/>
    <n v="1"/>
    <n v="71.819999999999993"/>
    <n v="0"/>
    <n v="71.819999999999993"/>
    <n v="3.5909999999999997"/>
    <n v="75.410999999999987"/>
    <n v="1"/>
  </r>
  <r>
    <s v="ORD104313"/>
    <x v="147"/>
    <x v="528"/>
    <s v="Indore"/>
    <x v="2"/>
    <n v="452010"/>
    <s v="MED007"/>
    <x v="15"/>
    <x v="10"/>
    <s v="Sanofi"/>
    <s v="Yes"/>
    <n v="3"/>
    <n v="81.62"/>
    <n v="15"/>
    <n v="5"/>
    <x v="0"/>
    <x v="0"/>
    <n v="1"/>
    <x v="4312"/>
    <n v="1"/>
    <n v="244.86"/>
    <n v="36.728999999999999"/>
    <n v="208.13100000000003"/>
    <n v="10.406550000000003"/>
    <n v="218.53755000000004"/>
    <n v="3"/>
  </r>
  <r>
    <s v="ORD104314"/>
    <x v="686"/>
    <x v="1860"/>
    <s v="Chandigarh"/>
    <x v="4"/>
    <n v="160019"/>
    <s v="MED018"/>
    <x v="14"/>
    <x v="8"/>
    <s v="Mankind"/>
    <s v="No"/>
    <n v="1"/>
    <n v="102.85"/>
    <n v="5"/>
    <n v="12"/>
    <x v="0"/>
    <x v="1"/>
    <n v="1"/>
    <x v="4313"/>
    <n v="1"/>
    <n v="102.85"/>
    <n v="5.1425000000000001"/>
    <n v="97.707499999999996"/>
    <n v="11.7249"/>
    <n v="109.4324"/>
    <n v="4"/>
  </r>
  <r>
    <s v="ORD104315"/>
    <x v="363"/>
    <x v="2023"/>
    <s v="Ahmedabad"/>
    <x v="6"/>
    <n v="380061"/>
    <s v="MED026"/>
    <x v="20"/>
    <x v="9"/>
    <s v="Cipla"/>
    <s v="No"/>
    <n v="1"/>
    <n v="174.5"/>
    <n v="10"/>
    <n v="5"/>
    <x v="3"/>
    <x v="1"/>
    <n v="1"/>
    <x v="4314"/>
    <n v="1"/>
    <n v="174.5"/>
    <n v="17.45"/>
    <n v="157.05000000000001"/>
    <n v="7.8525"/>
    <n v="164.9025"/>
    <n v="2"/>
  </r>
  <r>
    <s v="ORD104316"/>
    <x v="490"/>
    <x v="1598"/>
    <s v="Indore"/>
    <x v="2"/>
    <n v="452018"/>
    <s v="MED016"/>
    <x v="17"/>
    <x v="11"/>
    <s v="Emcure"/>
    <s v="No"/>
    <n v="4"/>
    <n v="108.8"/>
    <n v="0"/>
    <n v="5"/>
    <x v="4"/>
    <x v="1"/>
    <n v="1"/>
    <x v="4315"/>
    <n v="1"/>
    <n v="435.2"/>
    <n v="0"/>
    <n v="435.2"/>
    <n v="21.76"/>
    <n v="456.96"/>
    <n v="5"/>
  </r>
  <r>
    <s v="ORD104317"/>
    <x v="563"/>
    <x v="1428"/>
    <s v="Delhi"/>
    <x v="0"/>
    <n v="110024"/>
    <s v="MED028"/>
    <x v="3"/>
    <x v="3"/>
    <s v="Abbott"/>
    <s v="No"/>
    <n v="2"/>
    <n v="124.83"/>
    <n v="20"/>
    <n v="5"/>
    <x v="5"/>
    <x v="3"/>
    <n v="1"/>
    <x v="4316"/>
    <n v="1"/>
    <n v="249.66"/>
    <n v="49.931999999999995"/>
    <n v="199.72800000000001"/>
    <n v="9.9864000000000015"/>
    <n v="209.71440000000001"/>
    <n v="2"/>
  </r>
  <r>
    <s v="ORD104318"/>
    <x v="386"/>
    <x v="106"/>
    <s v="Jaipur"/>
    <x v="5"/>
    <n v="302019"/>
    <s v="MED021"/>
    <x v="9"/>
    <x v="7"/>
    <s v="Cipla"/>
    <s v="No"/>
    <n v="1"/>
    <n v="74.739999999999995"/>
    <n v="10"/>
    <n v="18"/>
    <x v="3"/>
    <x v="2"/>
    <n v="1"/>
    <x v="4317"/>
    <n v="1"/>
    <n v="74.739999999999995"/>
    <n v="7.4740000000000002"/>
    <n v="67.265999999999991"/>
    <n v="12.107879999999998"/>
    <n v="79.373879999999986"/>
    <n v="5"/>
  </r>
  <r>
    <s v="ORD104319"/>
    <x v="143"/>
    <x v="2461"/>
    <s v="Pune"/>
    <x v="3"/>
    <n v="411045"/>
    <s v="MED020"/>
    <x v="4"/>
    <x v="4"/>
    <s v="Dr. Reddy's"/>
    <s v="Yes"/>
    <n v="4"/>
    <n v="57.68"/>
    <n v="5"/>
    <n v="5"/>
    <x v="2"/>
    <x v="1"/>
    <n v="1"/>
    <x v="4318"/>
    <n v="1"/>
    <n v="230.72"/>
    <n v="11.536"/>
    <n v="219.184"/>
    <n v="10.959200000000001"/>
    <n v="230.14320000000001"/>
    <n v="2"/>
  </r>
  <r>
    <s v="ORD104320"/>
    <x v="695"/>
    <x v="1425"/>
    <s v="Chennai"/>
    <x v="7"/>
    <n v="600100"/>
    <s v="MED008"/>
    <x v="7"/>
    <x v="6"/>
    <s v="Zydus"/>
    <s v="Yes"/>
    <n v="2"/>
    <n v="55.28"/>
    <n v="10"/>
    <n v="18"/>
    <x v="0"/>
    <x v="1"/>
    <n v="1"/>
    <x v="4319"/>
    <n v="1"/>
    <n v="110.56"/>
    <n v="11.055999999999999"/>
    <n v="99.504000000000005"/>
    <n v="17.910720000000001"/>
    <n v="117.41472"/>
    <n v="3"/>
  </r>
  <r>
    <s v="ORD104321"/>
    <x v="609"/>
    <x v="1504"/>
    <s v="Pune"/>
    <x v="3"/>
    <n v="411014"/>
    <s v="MED022"/>
    <x v="25"/>
    <x v="7"/>
    <s v="Himalaya"/>
    <s v="No"/>
    <n v="3"/>
    <n v="159.16"/>
    <n v="15"/>
    <n v="5"/>
    <x v="4"/>
    <x v="1"/>
    <n v="1"/>
    <x v="4320"/>
    <n v="1"/>
    <n v="477.48"/>
    <n v="71.622000000000014"/>
    <n v="405.858"/>
    <n v="20.292899999999999"/>
    <n v="426.15089999999998"/>
    <n v="2"/>
  </r>
  <r>
    <s v="ORD104321"/>
    <x v="604"/>
    <x v="2228"/>
    <s v="Jaipur"/>
    <x v="5"/>
    <n v="302021"/>
    <s v="MED021"/>
    <x v="9"/>
    <x v="7"/>
    <s v="Cipla"/>
    <s v="No"/>
    <n v="3"/>
    <n v="75.489999999999995"/>
    <n v="5"/>
    <n v="12"/>
    <x v="1"/>
    <x v="1"/>
    <n v="1"/>
    <x v="4321"/>
    <n v="1"/>
    <n v="226.46999999999997"/>
    <n v="11.323499999999999"/>
    <n v="215.14649999999997"/>
    <n v="25.81758"/>
    <n v="240.96407999999997"/>
    <n v="2"/>
  </r>
  <r>
    <s v="ORD104323"/>
    <x v="503"/>
    <x v="96"/>
    <s v="Surat"/>
    <x v="6"/>
    <n v="395001"/>
    <s v="MED012"/>
    <x v="29"/>
    <x v="3"/>
    <s v="Mankind"/>
    <s v="No"/>
    <n v="3"/>
    <n v="125.92"/>
    <n v="5"/>
    <n v="12"/>
    <x v="2"/>
    <x v="1"/>
    <n v="1"/>
    <x v="4322"/>
    <n v="1"/>
    <n v="377.76"/>
    <n v="18.887999999999998"/>
    <n v="358.87200000000001"/>
    <n v="43.064639999999997"/>
    <n v="401.93664000000001"/>
    <n v="5"/>
  </r>
  <r>
    <s v="ORD104324"/>
    <x v="379"/>
    <x v="258"/>
    <s v="Noida"/>
    <x v="9"/>
    <n v="201307"/>
    <s v="MED008"/>
    <x v="7"/>
    <x v="6"/>
    <s v="Zydus"/>
    <s v="Yes"/>
    <n v="2"/>
    <n v="66.760000000000005"/>
    <n v="0"/>
    <n v="5"/>
    <x v="0"/>
    <x v="1"/>
    <n v="1"/>
    <x v="4323"/>
    <n v="1"/>
    <n v="133.52000000000001"/>
    <n v="0"/>
    <n v="133.52000000000001"/>
    <n v="6.6760000000000002"/>
    <n v="140.196"/>
    <n v="3"/>
  </r>
  <r>
    <s v="ORD104325"/>
    <x v="442"/>
    <x v="1060"/>
    <s v="Chennai"/>
    <x v="7"/>
    <n v="600001"/>
    <s v="MED007"/>
    <x v="15"/>
    <x v="10"/>
    <s v="Sanofi"/>
    <s v="Yes"/>
    <n v="1"/>
    <n v="69.819999999999993"/>
    <n v="15"/>
    <n v="12"/>
    <x v="1"/>
    <x v="1"/>
    <n v="1"/>
    <x v="4324"/>
    <n v="1"/>
    <n v="69.819999999999993"/>
    <n v="10.472999999999999"/>
    <n v="59.346999999999994"/>
    <n v="7.1216400000000002"/>
    <n v="66.468639999999994"/>
    <n v="3"/>
  </r>
  <r>
    <s v="ORD104326"/>
    <x v="612"/>
    <x v="1920"/>
    <s v="Noida"/>
    <x v="9"/>
    <n v="201303"/>
    <s v="MED010"/>
    <x v="13"/>
    <x v="1"/>
    <s v="Sun Pharma"/>
    <s v="Yes"/>
    <n v="2"/>
    <n v="79.09"/>
    <n v="0"/>
    <n v="12"/>
    <x v="4"/>
    <x v="3"/>
    <n v="1"/>
    <x v="4325"/>
    <n v="1"/>
    <n v="158.18"/>
    <n v="0"/>
    <n v="158.18"/>
    <n v="18.9816"/>
    <n v="177.16160000000002"/>
    <n v="2"/>
  </r>
  <r>
    <s v="ORD104327"/>
    <x v="639"/>
    <x v="273"/>
    <s v="Pune"/>
    <x v="3"/>
    <n v="411045"/>
    <s v="MED010"/>
    <x v="13"/>
    <x v="1"/>
    <s v="Sun Pharma"/>
    <s v="Yes"/>
    <n v="1"/>
    <n v="77.19"/>
    <n v="5"/>
    <n v="5"/>
    <x v="4"/>
    <x v="3"/>
    <n v="1"/>
    <x v="4326"/>
    <n v="1"/>
    <n v="77.19"/>
    <n v="3.8594999999999997"/>
    <n v="73.330500000000001"/>
    <n v="3.6665250000000005"/>
    <n v="76.997025000000008"/>
    <n v="1"/>
  </r>
  <r>
    <s v="ORD104328"/>
    <x v="116"/>
    <x v="1813"/>
    <s v="Chandigarh"/>
    <x v="4"/>
    <n v="160022"/>
    <s v="MED004"/>
    <x v="5"/>
    <x v="5"/>
    <s v="Sun Pharma"/>
    <s v="Yes"/>
    <n v="3"/>
    <n v="112"/>
    <n v="5"/>
    <n v="5"/>
    <x v="1"/>
    <x v="1"/>
    <n v="1"/>
    <x v="4327"/>
    <n v="1"/>
    <n v="336"/>
    <n v="16.8"/>
    <n v="319.2"/>
    <n v="15.96"/>
    <n v="335.15999999999997"/>
    <n v="1"/>
  </r>
  <r>
    <s v="ORD104329"/>
    <x v="688"/>
    <x v="465"/>
    <s v="Jaipur"/>
    <x v="5"/>
    <n v="302017"/>
    <s v="MED028"/>
    <x v="3"/>
    <x v="3"/>
    <s v="Abbott"/>
    <s v="No"/>
    <n v="2"/>
    <n v="123.17"/>
    <n v="5"/>
    <n v="12"/>
    <x v="0"/>
    <x v="1"/>
    <n v="1"/>
    <x v="4328"/>
    <n v="1"/>
    <n v="246.34"/>
    <n v="12.317"/>
    <n v="234.023"/>
    <n v="28.082759999999997"/>
    <n v="262.10575999999998"/>
    <n v="4"/>
  </r>
  <r>
    <s v="ORD104330"/>
    <x v="610"/>
    <x v="97"/>
    <s v="Ahmedabad"/>
    <x v="6"/>
    <n v="380001"/>
    <s v="MED017"/>
    <x v="1"/>
    <x v="1"/>
    <s v="Abbott"/>
    <s v="No"/>
    <n v="3"/>
    <n v="151.24"/>
    <n v="5"/>
    <n v="12"/>
    <x v="5"/>
    <x v="1"/>
    <n v="1"/>
    <x v="4329"/>
    <n v="1"/>
    <n v="453.72"/>
    <n v="22.686000000000003"/>
    <n v="431.03400000000005"/>
    <n v="51.724080000000001"/>
    <n v="482.75808000000006"/>
    <n v="4"/>
  </r>
  <r>
    <s v="ORD104331"/>
    <x v="707"/>
    <x v="1869"/>
    <s v="Jaipur"/>
    <x v="5"/>
    <n v="302019"/>
    <s v="MED022"/>
    <x v="25"/>
    <x v="7"/>
    <s v="Himalaya"/>
    <s v="No"/>
    <n v="2"/>
    <n v="189.49"/>
    <n v="10"/>
    <n v="5"/>
    <x v="1"/>
    <x v="1"/>
    <n v="1"/>
    <x v="4330"/>
    <n v="1"/>
    <n v="378.98"/>
    <n v="37.898000000000003"/>
    <n v="341.08199999999999"/>
    <n v="17.054099999999998"/>
    <n v="358.1361"/>
    <n v="2"/>
  </r>
  <r>
    <s v="ORD104332"/>
    <x v="324"/>
    <x v="1882"/>
    <s v="Mumbai"/>
    <x v="3"/>
    <n v="400076"/>
    <s v="MED015"/>
    <x v="24"/>
    <x v="11"/>
    <s v="Abbott"/>
    <s v="No"/>
    <n v="1"/>
    <n v="51.21"/>
    <n v="0"/>
    <n v="12"/>
    <x v="2"/>
    <x v="0"/>
    <n v="1"/>
    <x v="4331"/>
    <n v="1"/>
    <n v="51.21"/>
    <n v="0"/>
    <n v="51.21"/>
    <n v="6.1452"/>
    <n v="57.355200000000004"/>
    <n v="1"/>
  </r>
  <r>
    <s v="ORD104333"/>
    <x v="393"/>
    <x v="2462"/>
    <s v="Lucknow"/>
    <x v="9"/>
    <n v="226010"/>
    <s v="MED007"/>
    <x v="15"/>
    <x v="10"/>
    <s v="Sanofi"/>
    <s v="Yes"/>
    <n v="2"/>
    <n v="76.45"/>
    <n v="0"/>
    <n v="5"/>
    <x v="5"/>
    <x v="1"/>
    <n v="1"/>
    <x v="4332"/>
    <n v="1"/>
    <n v="152.9"/>
    <n v="0"/>
    <n v="152.9"/>
    <n v="7.6449999999999996"/>
    <n v="160.54500000000002"/>
    <n v="1"/>
  </r>
  <r>
    <s v="ORD104334"/>
    <x v="112"/>
    <x v="2463"/>
    <s v="Pune"/>
    <x v="3"/>
    <n v="411014"/>
    <s v="MED001"/>
    <x v="2"/>
    <x v="2"/>
    <s v="Cipla"/>
    <s v="No"/>
    <n v="2"/>
    <n v="26.43"/>
    <n v="15"/>
    <n v="12"/>
    <x v="4"/>
    <x v="1"/>
    <n v="1"/>
    <x v="4333"/>
    <n v="1"/>
    <n v="52.86"/>
    <n v="7.9289999999999994"/>
    <n v="44.930999999999997"/>
    <n v="5.3917200000000003"/>
    <n v="50.322719999999997"/>
    <n v="1"/>
  </r>
  <r>
    <s v="ORD104335"/>
    <x v="241"/>
    <x v="2464"/>
    <s v="Ahmedabad"/>
    <x v="6"/>
    <n v="380058"/>
    <s v="MED014"/>
    <x v="19"/>
    <x v="3"/>
    <s v="Abbott"/>
    <s v="No"/>
    <n v="1"/>
    <n v="134.84"/>
    <n v="5"/>
    <n v="12"/>
    <x v="5"/>
    <x v="1"/>
    <n v="1"/>
    <x v="4334"/>
    <n v="1"/>
    <n v="134.84"/>
    <n v="6.7420000000000009"/>
    <n v="128.09800000000001"/>
    <n v="15.371760000000002"/>
    <n v="143.46976000000001"/>
    <n v="2"/>
  </r>
  <r>
    <s v="ORD104336"/>
    <x v="94"/>
    <x v="866"/>
    <s v="Ahmedabad"/>
    <x v="6"/>
    <n v="380061"/>
    <s v="MED021"/>
    <x v="9"/>
    <x v="7"/>
    <s v="Cipla"/>
    <s v="No"/>
    <n v="1"/>
    <n v="87.63"/>
    <n v="10"/>
    <n v="18"/>
    <x v="0"/>
    <x v="1"/>
    <n v="1"/>
    <x v="4335"/>
    <n v="1"/>
    <n v="87.63"/>
    <n v="8.7629999999999999"/>
    <n v="78.86699999999999"/>
    <n v="14.196059999999997"/>
    <n v="93.063059999999993"/>
    <n v="3"/>
  </r>
  <r>
    <s v="ORD104337"/>
    <x v="696"/>
    <x v="1878"/>
    <s v="Lucknow"/>
    <x v="9"/>
    <n v="226001"/>
    <s v="MED006"/>
    <x v="18"/>
    <x v="10"/>
    <s v="USV"/>
    <s v="Yes"/>
    <n v="1"/>
    <n v="45.72"/>
    <n v="0"/>
    <n v="5"/>
    <x v="2"/>
    <x v="0"/>
    <n v="1"/>
    <x v="4336"/>
    <n v="1"/>
    <n v="45.72"/>
    <n v="0"/>
    <n v="45.72"/>
    <n v="2.286"/>
    <n v="48.006"/>
    <n v="2"/>
  </r>
  <r>
    <s v="ORD104338"/>
    <x v="311"/>
    <x v="2248"/>
    <s v="Chandigarh"/>
    <x v="4"/>
    <n v="160036"/>
    <s v="MED008"/>
    <x v="7"/>
    <x v="6"/>
    <s v="Zydus"/>
    <s v="Yes"/>
    <n v="1"/>
    <n v="59.76"/>
    <n v="15"/>
    <n v="12"/>
    <x v="1"/>
    <x v="0"/>
    <n v="1"/>
    <x v="4337"/>
    <n v="1"/>
    <n v="59.76"/>
    <n v="8.9640000000000004"/>
    <n v="50.795999999999999"/>
    <n v="6.0955200000000005"/>
    <n v="56.89152"/>
    <n v="3"/>
  </r>
  <r>
    <s v="ORD104338"/>
    <x v="336"/>
    <x v="2465"/>
    <s v="Chennai"/>
    <x v="7"/>
    <n v="600040"/>
    <s v="MED020"/>
    <x v="4"/>
    <x v="4"/>
    <s v="Dr. Reddy's"/>
    <s v="Yes"/>
    <n v="6"/>
    <n v="55.41"/>
    <n v="5"/>
    <n v="18"/>
    <x v="5"/>
    <x v="1"/>
    <n v="1"/>
    <x v="4338"/>
    <n v="1"/>
    <n v="332.46"/>
    <n v="16.623000000000001"/>
    <n v="315.83699999999999"/>
    <n v="56.850659999999998"/>
    <n v="372.68765999999999"/>
    <n v="2"/>
  </r>
  <r>
    <s v="ORD104338"/>
    <x v="206"/>
    <x v="2181"/>
    <s v="Hyderabad"/>
    <x v="1"/>
    <n v="500090"/>
    <s v="MED019"/>
    <x v="26"/>
    <x v="8"/>
    <s v="Cipla"/>
    <s v="No"/>
    <n v="1"/>
    <n v="151.47"/>
    <n v="0"/>
    <n v="12"/>
    <x v="3"/>
    <x v="1"/>
    <n v="1"/>
    <x v="4339"/>
    <n v="1"/>
    <n v="151.47"/>
    <n v="0"/>
    <n v="151.47"/>
    <n v="18.176399999999997"/>
    <n v="169.6464"/>
    <n v="1"/>
  </r>
  <r>
    <s v="ORD104341"/>
    <x v="108"/>
    <x v="1413"/>
    <s v="Lucknow"/>
    <x v="9"/>
    <n v="226024"/>
    <s v="MED021"/>
    <x v="9"/>
    <x v="7"/>
    <s v="Cipla"/>
    <s v="No"/>
    <n v="2"/>
    <n v="92.21"/>
    <n v="5"/>
    <n v="5"/>
    <x v="2"/>
    <x v="1"/>
    <n v="1"/>
    <x v="4340"/>
    <n v="1"/>
    <n v="184.42"/>
    <n v="9.2209999999999983"/>
    <n v="175.19899999999998"/>
    <n v="8.7599499999999981"/>
    <n v="183.95894999999999"/>
    <n v="3"/>
  </r>
  <r>
    <s v="ORD104342"/>
    <x v="20"/>
    <x v="992"/>
    <s v="Mumbai"/>
    <x v="3"/>
    <n v="400076"/>
    <s v="MED009"/>
    <x v="21"/>
    <x v="6"/>
    <s v="Glenmark"/>
    <s v="Yes"/>
    <n v="2"/>
    <n v="85.72"/>
    <n v="5"/>
    <n v="5"/>
    <x v="5"/>
    <x v="1"/>
    <n v="1"/>
    <x v="4341"/>
    <n v="1"/>
    <n v="171.44"/>
    <n v="8.572000000000001"/>
    <n v="162.86799999999999"/>
    <n v="8.1433999999999997"/>
    <n v="171.01139999999998"/>
    <n v="3"/>
  </r>
  <r>
    <s v="ORD104343"/>
    <x v="261"/>
    <x v="1490"/>
    <s v="Ahmedabad"/>
    <x v="6"/>
    <n v="380001"/>
    <s v="MED006"/>
    <x v="18"/>
    <x v="10"/>
    <s v="USV"/>
    <s v="Yes"/>
    <n v="2"/>
    <n v="49.49"/>
    <n v="5"/>
    <n v="18"/>
    <x v="4"/>
    <x v="0"/>
    <n v="1"/>
    <x v="4342"/>
    <n v="1"/>
    <n v="98.98"/>
    <n v="4.9490000000000007"/>
    <n v="94.031000000000006"/>
    <n v="16.92558"/>
    <n v="110.95658"/>
    <n v="1"/>
  </r>
  <r>
    <s v="ORD104344"/>
    <x v="181"/>
    <x v="136"/>
    <s v="Gurugram"/>
    <x v="11"/>
    <n v="122016"/>
    <s v="MED025"/>
    <x v="27"/>
    <x v="0"/>
    <s v="Blue Cross"/>
    <s v="Yes"/>
    <n v="3"/>
    <n v="61.26"/>
    <n v="0"/>
    <n v="18"/>
    <x v="1"/>
    <x v="1"/>
    <n v="1"/>
    <x v="4343"/>
    <n v="1"/>
    <n v="183.78"/>
    <n v="0"/>
    <n v="183.78"/>
    <n v="33.080399999999997"/>
    <n v="216.8604"/>
    <n v="4"/>
  </r>
  <r>
    <s v="ORD104344"/>
    <x v="411"/>
    <x v="1444"/>
    <s v="Kolkata"/>
    <x v="10"/>
    <n v="700019"/>
    <s v="MED016"/>
    <x v="17"/>
    <x v="11"/>
    <s v="Emcure"/>
    <s v="No"/>
    <n v="1"/>
    <n v="94.8"/>
    <n v="10"/>
    <n v="5"/>
    <x v="5"/>
    <x v="1"/>
    <n v="1"/>
    <x v="4344"/>
    <n v="1"/>
    <n v="94.8"/>
    <n v="9.48"/>
    <n v="85.32"/>
    <n v="4.266"/>
    <n v="89.585999999999999"/>
    <n v="4"/>
  </r>
  <r>
    <s v="ORD104346"/>
    <x v="313"/>
    <x v="2466"/>
    <s v="Surat"/>
    <x v="6"/>
    <n v="395003"/>
    <s v="MED028"/>
    <x v="3"/>
    <x v="3"/>
    <s v="Abbott"/>
    <s v="No"/>
    <n v="1"/>
    <n v="126.12"/>
    <n v="0"/>
    <n v="12"/>
    <x v="4"/>
    <x v="3"/>
    <n v="1"/>
    <x v="4345"/>
    <n v="1"/>
    <n v="126.12"/>
    <n v="0"/>
    <n v="126.12"/>
    <n v="15.134400000000001"/>
    <n v="141.2544"/>
    <n v="0"/>
  </r>
  <r>
    <s v="ORD104347"/>
    <x v="711"/>
    <x v="1761"/>
    <s v="Bengaluru"/>
    <x v="8"/>
    <n v="560001"/>
    <s v="MED007"/>
    <x v="15"/>
    <x v="10"/>
    <s v="Sanofi"/>
    <s v="Yes"/>
    <n v="3"/>
    <n v="77.03"/>
    <n v="20"/>
    <n v="12"/>
    <x v="1"/>
    <x v="1"/>
    <n v="1"/>
    <x v="4346"/>
    <n v="1"/>
    <n v="231.09"/>
    <n v="46.218000000000004"/>
    <n v="184.87200000000001"/>
    <n v="22.184639999999998"/>
    <n v="207.05664000000002"/>
    <n v="3"/>
  </r>
  <r>
    <s v="ORD104348"/>
    <x v="471"/>
    <x v="1163"/>
    <s v="Ahmedabad"/>
    <x v="6"/>
    <n v="380061"/>
    <s v="MED015"/>
    <x v="24"/>
    <x v="11"/>
    <s v="Abbott"/>
    <s v="No"/>
    <n v="5"/>
    <n v="42.57"/>
    <n v="5"/>
    <n v="5"/>
    <x v="3"/>
    <x v="2"/>
    <n v="1"/>
    <x v="4347"/>
    <n v="1"/>
    <n v="212.85"/>
    <n v="10.6425"/>
    <n v="202.20749999999998"/>
    <n v="10.110374999999999"/>
    <n v="212.31787499999999"/>
    <n v="1"/>
  </r>
  <r>
    <s v="ORD104349"/>
    <x v="720"/>
    <x v="1216"/>
    <s v="Kolkata"/>
    <x v="10"/>
    <n v="700029"/>
    <s v="MED018"/>
    <x v="14"/>
    <x v="8"/>
    <s v="Mankind"/>
    <s v="No"/>
    <n v="2"/>
    <n v="119.28"/>
    <n v="5"/>
    <n v="12"/>
    <x v="0"/>
    <x v="0"/>
    <n v="1"/>
    <x v="4348"/>
    <n v="1"/>
    <n v="238.56"/>
    <n v="11.927999999999999"/>
    <n v="226.63200000000001"/>
    <n v="27.195839999999997"/>
    <n v="253.82784000000001"/>
    <n v="1"/>
  </r>
  <r>
    <s v="ORD104350"/>
    <x v="651"/>
    <x v="1212"/>
    <s v="Hyderabad"/>
    <x v="1"/>
    <n v="500084"/>
    <s v="MED029"/>
    <x v="10"/>
    <x v="8"/>
    <s v="Sun Pharma"/>
    <s v="Yes"/>
    <n v="1"/>
    <n v="110.89"/>
    <n v="0"/>
    <n v="5"/>
    <x v="3"/>
    <x v="2"/>
    <n v="1"/>
    <x v="4349"/>
    <n v="1"/>
    <n v="110.89"/>
    <n v="0"/>
    <n v="110.89"/>
    <n v="5.5445000000000002"/>
    <n v="116.4345"/>
    <n v="2"/>
  </r>
  <r>
    <s v="ORD104351"/>
    <x v="104"/>
    <x v="664"/>
    <s v="Chennai"/>
    <x v="7"/>
    <n v="600100"/>
    <s v="MED012"/>
    <x v="29"/>
    <x v="3"/>
    <s v="Mankind"/>
    <s v="No"/>
    <n v="1"/>
    <n v="121.21"/>
    <n v="5"/>
    <n v="12"/>
    <x v="4"/>
    <x v="1"/>
    <n v="1"/>
    <x v="4350"/>
    <n v="1"/>
    <n v="121.21"/>
    <n v="6.0604999999999993"/>
    <n v="115.14949999999999"/>
    <n v="13.817939999999998"/>
    <n v="128.96743999999998"/>
    <n v="3"/>
  </r>
  <r>
    <s v="ORD104352"/>
    <x v="227"/>
    <x v="2355"/>
    <s v="Jaipur"/>
    <x v="5"/>
    <n v="302017"/>
    <s v="MED008"/>
    <x v="7"/>
    <x v="6"/>
    <s v="Zydus"/>
    <s v="Yes"/>
    <n v="1"/>
    <n v="63.53"/>
    <n v="10"/>
    <n v="12"/>
    <x v="1"/>
    <x v="1"/>
    <n v="1"/>
    <x v="4351"/>
    <n v="1"/>
    <n v="63.53"/>
    <n v="6.3529999999999998"/>
    <n v="57.177"/>
    <n v="6.8612400000000004"/>
    <n v="64.038240000000002"/>
    <n v="2"/>
  </r>
  <r>
    <s v="ORD104353"/>
    <x v="371"/>
    <x v="654"/>
    <s v="Hyderabad"/>
    <x v="1"/>
    <n v="500081"/>
    <s v="MED025"/>
    <x v="27"/>
    <x v="0"/>
    <s v="Blue Cross"/>
    <s v="Yes"/>
    <n v="2"/>
    <n v="74.569999999999993"/>
    <n v="0"/>
    <n v="5"/>
    <x v="4"/>
    <x v="2"/>
    <n v="1"/>
    <x v="4352"/>
    <n v="1"/>
    <n v="149.13999999999999"/>
    <n v="0"/>
    <n v="149.13999999999999"/>
    <n v="7.456999999999999"/>
    <n v="156.59699999999998"/>
    <n v="2"/>
  </r>
  <r>
    <s v="ORD104353"/>
    <x v="402"/>
    <x v="912"/>
    <s v="Indore"/>
    <x v="2"/>
    <n v="452020"/>
    <s v="MED013"/>
    <x v="16"/>
    <x v="3"/>
    <s v="Himalaya"/>
    <s v="No"/>
    <n v="2"/>
    <n v="143.49"/>
    <n v="0"/>
    <n v="12"/>
    <x v="2"/>
    <x v="2"/>
    <n v="1"/>
    <x v="4353"/>
    <n v="1"/>
    <n v="286.98"/>
    <n v="0"/>
    <n v="286.98"/>
    <n v="34.437600000000003"/>
    <n v="321.41759999999999"/>
    <n v="2"/>
  </r>
  <r>
    <s v="ORD104355"/>
    <x v="462"/>
    <x v="2467"/>
    <s v="Jaipur"/>
    <x v="5"/>
    <n v="302017"/>
    <s v="MED030"/>
    <x v="28"/>
    <x v="8"/>
    <s v="Cipla"/>
    <s v="Yes"/>
    <n v="1"/>
    <n v="281.42"/>
    <n v="0"/>
    <n v="5"/>
    <x v="1"/>
    <x v="0"/>
    <n v="1"/>
    <x v="4354"/>
    <n v="1"/>
    <n v="281.42"/>
    <n v="0"/>
    <n v="281.42"/>
    <n v="14.071000000000002"/>
    <n v="295.49100000000004"/>
    <n v="2"/>
  </r>
  <r>
    <s v="ORD104356"/>
    <x v="420"/>
    <x v="1594"/>
    <s v="Chennai"/>
    <x v="7"/>
    <n v="600001"/>
    <s v="MED001"/>
    <x v="2"/>
    <x v="2"/>
    <s v="Cipla"/>
    <s v="No"/>
    <n v="1"/>
    <n v="32.82"/>
    <n v="20"/>
    <n v="18"/>
    <x v="4"/>
    <x v="1"/>
    <n v="1"/>
    <x v="4355"/>
    <n v="1"/>
    <n v="32.82"/>
    <n v="6.5640000000000001"/>
    <n v="26.256"/>
    <n v="4.7260799999999996"/>
    <n v="30.98208"/>
    <n v="1"/>
  </r>
  <r>
    <s v="ORD104357"/>
    <x v="120"/>
    <x v="2468"/>
    <s v="Bengaluru"/>
    <x v="8"/>
    <n v="560066"/>
    <s v="MED014"/>
    <x v="19"/>
    <x v="3"/>
    <s v="Abbott"/>
    <s v="No"/>
    <n v="2"/>
    <n v="159.78"/>
    <n v="15"/>
    <n v="12"/>
    <x v="4"/>
    <x v="2"/>
    <n v="1"/>
    <x v="4356"/>
    <n v="1"/>
    <n v="319.56"/>
    <n v="47.933999999999997"/>
    <n v="271.62599999999998"/>
    <n v="32.595119999999994"/>
    <n v="304.22111999999998"/>
    <n v="0"/>
  </r>
  <r>
    <s v="ORD104358"/>
    <x v="686"/>
    <x v="2469"/>
    <s v="Kolkata"/>
    <x v="10"/>
    <n v="700091"/>
    <s v="MED025"/>
    <x v="27"/>
    <x v="0"/>
    <s v="Blue Cross"/>
    <s v="Yes"/>
    <n v="3"/>
    <n v="67.989999999999995"/>
    <n v="5"/>
    <n v="5"/>
    <x v="3"/>
    <x v="1"/>
    <n v="1"/>
    <x v="4357"/>
    <n v="1"/>
    <n v="203.96999999999997"/>
    <n v="10.198499999999999"/>
    <n v="193.77149999999997"/>
    <n v="9.6885749999999984"/>
    <n v="203.46007499999996"/>
    <n v="1"/>
  </r>
  <r>
    <s v="ORD104359"/>
    <x v="214"/>
    <x v="564"/>
    <s v="Mumbai"/>
    <x v="3"/>
    <n v="400069"/>
    <s v="MED008"/>
    <x v="7"/>
    <x v="6"/>
    <s v="Zydus"/>
    <s v="Yes"/>
    <n v="1"/>
    <n v="59.65"/>
    <n v="0"/>
    <n v="12"/>
    <x v="5"/>
    <x v="1"/>
    <n v="1"/>
    <x v="4358"/>
    <n v="1"/>
    <n v="59.65"/>
    <n v="0"/>
    <n v="59.65"/>
    <n v="7.1579999999999995"/>
    <n v="66.807999999999993"/>
    <n v="2"/>
  </r>
  <r>
    <s v="ORD104360"/>
    <x v="113"/>
    <x v="1700"/>
    <s v="Surat"/>
    <x v="6"/>
    <n v="395017"/>
    <s v="MED013"/>
    <x v="16"/>
    <x v="3"/>
    <s v="Himalaya"/>
    <s v="No"/>
    <n v="1"/>
    <n v="156.54"/>
    <n v="5"/>
    <n v="5"/>
    <x v="1"/>
    <x v="1"/>
    <n v="1"/>
    <x v="4359"/>
    <n v="1"/>
    <n v="156.54"/>
    <n v="7.8269999999999991"/>
    <n v="148.71299999999999"/>
    <n v="7.435649999999999"/>
    <n v="156.14865"/>
    <n v="2"/>
  </r>
  <r>
    <s v="ORD104361"/>
    <x v="476"/>
    <x v="755"/>
    <s v="Delhi"/>
    <x v="0"/>
    <n v="110029"/>
    <s v="MED022"/>
    <x v="25"/>
    <x v="7"/>
    <s v="Himalaya"/>
    <s v="No"/>
    <n v="4"/>
    <n v="177.41"/>
    <n v="10"/>
    <n v="5"/>
    <x v="1"/>
    <x v="1"/>
    <n v="1"/>
    <x v="4360"/>
    <n v="1"/>
    <n v="709.64"/>
    <n v="70.963999999999999"/>
    <n v="638.67599999999993"/>
    <n v="31.933799999999998"/>
    <n v="670.60979999999995"/>
    <n v="3"/>
  </r>
  <r>
    <s v="ORD104362"/>
    <x v="622"/>
    <x v="245"/>
    <s v="Ahmedabad"/>
    <x v="6"/>
    <n v="380001"/>
    <s v="MED007"/>
    <x v="15"/>
    <x v="10"/>
    <s v="Sanofi"/>
    <s v="Yes"/>
    <n v="2"/>
    <n v="78.67"/>
    <n v="15"/>
    <n v="5"/>
    <x v="0"/>
    <x v="0"/>
    <n v="1"/>
    <x v="4361"/>
    <n v="1"/>
    <n v="157.34"/>
    <n v="23.600999999999999"/>
    <n v="133.739"/>
    <n v="6.6869500000000004"/>
    <n v="140.42595"/>
    <n v="1"/>
  </r>
  <r>
    <s v="ORD104362"/>
    <x v="415"/>
    <x v="2437"/>
    <s v="Kolkata"/>
    <x v="10"/>
    <n v="700001"/>
    <s v="MED030"/>
    <x v="28"/>
    <x v="8"/>
    <s v="Cipla"/>
    <s v="Yes"/>
    <n v="1"/>
    <n v="259.76"/>
    <n v="15"/>
    <n v="18"/>
    <x v="3"/>
    <x v="2"/>
    <n v="1"/>
    <x v="4362"/>
    <n v="1"/>
    <n v="259.76"/>
    <n v="38.963999999999999"/>
    <n v="220.79599999999999"/>
    <n v="39.743279999999999"/>
    <n v="260.53927999999996"/>
    <n v="2"/>
  </r>
  <r>
    <s v="ORD104364"/>
    <x v="5"/>
    <x v="2470"/>
    <s v="Kolkata"/>
    <x v="10"/>
    <n v="700029"/>
    <s v="MED013"/>
    <x v="16"/>
    <x v="3"/>
    <s v="Himalaya"/>
    <s v="No"/>
    <n v="1"/>
    <n v="170.73"/>
    <n v="5"/>
    <n v="18"/>
    <x v="1"/>
    <x v="3"/>
    <n v="1"/>
    <x v="4363"/>
    <n v="1"/>
    <n v="170.73"/>
    <n v="8.5365000000000002"/>
    <n v="162.1935"/>
    <n v="29.194830000000003"/>
    <n v="191.38833"/>
    <n v="1"/>
  </r>
  <r>
    <s v="ORD104365"/>
    <x v="570"/>
    <x v="2471"/>
    <s v="Mumbai"/>
    <x v="3"/>
    <n v="400093"/>
    <s v="MED010"/>
    <x v="13"/>
    <x v="1"/>
    <s v="Sun Pharma"/>
    <s v="Yes"/>
    <n v="1"/>
    <n v="75.95"/>
    <n v="15"/>
    <n v="12"/>
    <x v="1"/>
    <x v="2"/>
    <n v="1"/>
    <x v="4364"/>
    <n v="1"/>
    <n v="75.95"/>
    <n v="11.3925"/>
    <n v="64.557500000000005"/>
    <n v="7.7469000000000001"/>
    <n v="72.304400000000001"/>
    <n v="0"/>
  </r>
  <r>
    <s v="ORD104366"/>
    <x v="617"/>
    <x v="2204"/>
    <s v="Kolkata"/>
    <x v="10"/>
    <n v="700091"/>
    <s v="MED026"/>
    <x v="20"/>
    <x v="9"/>
    <s v="Cipla"/>
    <s v="No"/>
    <n v="1"/>
    <n v="195.75"/>
    <n v="5"/>
    <n v="5"/>
    <x v="0"/>
    <x v="2"/>
    <n v="1"/>
    <x v="4365"/>
    <n v="1"/>
    <n v="195.75"/>
    <n v="9.7874999999999996"/>
    <n v="185.96250000000001"/>
    <n v="9.2981250000000006"/>
    <n v="195.260625"/>
    <n v="3"/>
  </r>
  <r>
    <s v="ORD104367"/>
    <x v="641"/>
    <x v="482"/>
    <s v="Bengaluru"/>
    <x v="8"/>
    <n v="560100"/>
    <s v="MED027"/>
    <x v="12"/>
    <x v="9"/>
    <s v="Mankind"/>
    <s v="No"/>
    <n v="2"/>
    <n v="99.2"/>
    <n v="5"/>
    <n v="12"/>
    <x v="1"/>
    <x v="0"/>
    <n v="1"/>
    <x v="4366"/>
    <n v="1"/>
    <n v="198.4"/>
    <n v="9.92"/>
    <n v="188.48000000000002"/>
    <n v="22.617600000000003"/>
    <n v="211.09760000000003"/>
    <n v="3"/>
  </r>
  <r>
    <s v="ORD104368"/>
    <x v="192"/>
    <x v="2339"/>
    <s v="Gurugram"/>
    <x v="11"/>
    <n v="122009"/>
    <s v="MED028"/>
    <x v="3"/>
    <x v="3"/>
    <s v="Abbott"/>
    <s v="No"/>
    <n v="4"/>
    <n v="120.94"/>
    <n v="0"/>
    <n v="12"/>
    <x v="5"/>
    <x v="1"/>
    <n v="1"/>
    <x v="4367"/>
    <n v="1"/>
    <n v="483.76"/>
    <n v="0"/>
    <n v="483.76"/>
    <n v="58.051200000000001"/>
    <n v="541.81119999999999"/>
    <n v="2"/>
  </r>
  <r>
    <s v="ORD104369"/>
    <x v="185"/>
    <x v="2472"/>
    <s v="Delhi"/>
    <x v="0"/>
    <n v="110029"/>
    <s v="MED007"/>
    <x v="15"/>
    <x v="10"/>
    <s v="Sanofi"/>
    <s v="Yes"/>
    <n v="1"/>
    <n v="70.52"/>
    <n v="5"/>
    <n v="12"/>
    <x v="4"/>
    <x v="1"/>
    <n v="1"/>
    <x v="4368"/>
    <n v="1"/>
    <n v="70.52"/>
    <n v="3.5259999999999998"/>
    <n v="66.994"/>
    <n v="8.0392799999999998"/>
    <n v="75.033280000000005"/>
    <n v="1"/>
  </r>
  <r>
    <s v="ORD104369"/>
    <x v="530"/>
    <x v="1759"/>
    <s v="Surat"/>
    <x v="6"/>
    <n v="395003"/>
    <s v="MED019"/>
    <x v="26"/>
    <x v="8"/>
    <s v="Cipla"/>
    <s v="No"/>
    <n v="4"/>
    <n v="167.1"/>
    <n v="10"/>
    <n v="5"/>
    <x v="3"/>
    <x v="1"/>
    <n v="1"/>
    <x v="4369"/>
    <n v="1"/>
    <n v="668.4"/>
    <n v="66.84"/>
    <n v="601.55999999999995"/>
    <n v="30.077999999999996"/>
    <n v="631.63799999999992"/>
    <n v="1"/>
  </r>
  <r>
    <s v="ORD104371"/>
    <x v="237"/>
    <x v="1351"/>
    <s v="Noida"/>
    <x v="9"/>
    <n v="201301"/>
    <s v="MED010"/>
    <x v="13"/>
    <x v="1"/>
    <s v="Sun Pharma"/>
    <s v="Yes"/>
    <n v="1"/>
    <n v="79.44"/>
    <n v="0"/>
    <n v="5"/>
    <x v="2"/>
    <x v="1"/>
    <n v="1"/>
    <x v="4370"/>
    <n v="1"/>
    <n v="79.44"/>
    <n v="0"/>
    <n v="79.44"/>
    <n v="3.972"/>
    <n v="83.411999999999992"/>
    <n v="2"/>
  </r>
  <r>
    <s v="ORD104372"/>
    <x v="255"/>
    <x v="2473"/>
    <s v="Pune"/>
    <x v="3"/>
    <n v="411045"/>
    <s v="MED027"/>
    <x v="12"/>
    <x v="9"/>
    <s v="Mankind"/>
    <s v="No"/>
    <n v="2"/>
    <n v="99.27"/>
    <n v="0"/>
    <n v="5"/>
    <x v="2"/>
    <x v="2"/>
    <n v="1"/>
    <x v="4371"/>
    <n v="1"/>
    <n v="198.54"/>
    <n v="0"/>
    <n v="198.54"/>
    <n v="9.9269999999999996"/>
    <n v="208.46699999999998"/>
    <n v="0"/>
  </r>
  <r>
    <s v="ORD104373"/>
    <x v="187"/>
    <x v="2406"/>
    <s v="Bengaluru"/>
    <x v="8"/>
    <n v="560066"/>
    <s v="MED008"/>
    <x v="7"/>
    <x v="6"/>
    <s v="Zydus"/>
    <s v="Yes"/>
    <n v="1"/>
    <n v="65.28"/>
    <n v="15"/>
    <n v="5"/>
    <x v="5"/>
    <x v="1"/>
    <n v="1"/>
    <x v="4372"/>
    <n v="1"/>
    <n v="65.28"/>
    <n v="9.7919999999999998"/>
    <n v="55.488"/>
    <n v="2.7744"/>
    <n v="58.2624"/>
    <n v="4"/>
  </r>
  <r>
    <s v="ORD104374"/>
    <x v="404"/>
    <x v="630"/>
    <s v="Chandigarh"/>
    <x v="4"/>
    <n v="160022"/>
    <s v="MED012"/>
    <x v="29"/>
    <x v="3"/>
    <s v="Mankind"/>
    <s v="No"/>
    <n v="1"/>
    <n v="131.12"/>
    <n v="5"/>
    <n v="5"/>
    <x v="1"/>
    <x v="3"/>
    <n v="1"/>
    <x v="4373"/>
    <n v="1"/>
    <n v="131.12"/>
    <n v="6.556"/>
    <n v="124.56400000000001"/>
    <n v="6.2282000000000002"/>
    <n v="130.79220000000001"/>
    <n v="3"/>
  </r>
  <r>
    <s v="ORD104375"/>
    <x v="54"/>
    <x v="2444"/>
    <s v="Lucknow"/>
    <x v="9"/>
    <n v="226010"/>
    <s v="MED012"/>
    <x v="29"/>
    <x v="3"/>
    <s v="Mankind"/>
    <s v="No"/>
    <n v="3"/>
    <n v="126.87"/>
    <n v="10"/>
    <n v="18"/>
    <x v="3"/>
    <x v="1"/>
    <n v="1"/>
    <x v="4374"/>
    <n v="1"/>
    <n v="380.61"/>
    <n v="38.061000000000007"/>
    <n v="342.54899999999998"/>
    <n v="61.658819999999999"/>
    <n v="404.20781999999997"/>
    <n v="2"/>
  </r>
  <r>
    <s v="ORD104376"/>
    <x v="237"/>
    <x v="2474"/>
    <s v="Ahmedabad"/>
    <x v="6"/>
    <n v="380058"/>
    <s v="MED007"/>
    <x v="15"/>
    <x v="10"/>
    <s v="Sanofi"/>
    <s v="Yes"/>
    <n v="2"/>
    <n v="77.930000000000007"/>
    <n v="5"/>
    <n v="5"/>
    <x v="5"/>
    <x v="1"/>
    <n v="1"/>
    <x v="4375"/>
    <n v="1"/>
    <n v="155.86000000000001"/>
    <n v="7.793000000000001"/>
    <n v="148.06700000000001"/>
    <n v="7.4033500000000005"/>
    <n v="155.47035"/>
    <n v="2"/>
  </r>
  <r>
    <s v="ORD104377"/>
    <x v="485"/>
    <x v="2475"/>
    <s v="Lucknow"/>
    <x v="9"/>
    <n v="226024"/>
    <s v="MED010"/>
    <x v="13"/>
    <x v="1"/>
    <s v="Sun Pharma"/>
    <s v="Yes"/>
    <n v="1"/>
    <n v="74.260000000000005"/>
    <n v="15"/>
    <n v="12"/>
    <x v="3"/>
    <x v="1"/>
    <n v="1"/>
    <x v="4376"/>
    <n v="1"/>
    <n v="74.260000000000005"/>
    <n v="11.139000000000001"/>
    <n v="63.121000000000002"/>
    <n v="7.5745199999999997"/>
    <n v="70.695520000000002"/>
    <n v="2"/>
  </r>
  <r>
    <s v="ORD104378"/>
    <x v="549"/>
    <x v="239"/>
    <s v="Surat"/>
    <x v="6"/>
    <n v="395017"/>
    <s v="MED024"/>
    <x v="0"/>
    <x v="0"/>
    <s v="Abbott"/>
    <s v="No"/>
    <n v="2"/>
    <n v="132.54"/>
    <n v="5"/>
    <n v="12"/>
    <x v="4"/>
    <x v="1"/>
    <n v="1"/>
    <x v="4377"/>
    <n v="1"/>
    <n v="265.08"/>
    <n v="13.253999999999998"/>
    <n v="251.82599999999999"/>
    <n v="30.219119999999997"/>
    <n v="282.04512"/>
    <n v="2"/>
  </r>
  <r>
    <s v="ORD104379"/>
    <x v="456"/>
    <x v="1102"/>
    <s v="Ahmedabad"/>
    <x v="6"/>
    <n v="380061"/>
    <s v="MED009"/>
    <x v="21"/>
    <x v="6"/>
    <s v="Glenmark"/>
    <s v="Yes"/>
    <n v="3"/>
    <n v="89.82"/>
    <n v="10"/>
    <n v="12"/>
    <x v="1"/>
    <x v="1"/>
    <n v="1"/>
    <x v="4378"/>
    <n v="1"/>
    <n v="269.45999999999998"/>
    <n v="26.945999999999998"/>
    <n v="242.51399999999998"/>
    <n v="29.101679999999998"/>
    <n v="271.61568"/>
    <n v="5"/>
  </r>
  <r>
    <s v="ORD104380"/>
    <x v="557"/>
    <x v="2476"/>
    <s v="Kolkata"/>
    <x v="10"/>
    <n v="700102"/>
    <s v="MED008"/>
    <x v="7"/>
    <x v="6"/>
    <s v="Zydus"/>
    <s v="Yes"/>
    <n v="2"/>
    <n v="55.88"/>
    <n v="15"/>
    <n v="5"/>
    <x v="3"/>
    <x v="1"/>
    <n v="1"/>
    <x v="4379"/>
    <n v="1"/>
    <n v="111.76"/>
    <n v="16.763999999999999"/>
    <n v="94.996000000000009"/>
    <n v="4.7498000000000005"/>
    <n v="99.745800000000003"/>
    <n v="1"/>
  </r>
  <r>
    <s v="ORD104381"/>
    <x v="36"/>
    <x v="698"/>
    <s v="Noida"/>
    <x v="9"/>
    <n v="201304"/>
    <s v="MED029"/>
    <x v="10"/>
    <x v="8"/>
    <s v="Sun Pharma"/>
    <s v="Yes"/>
    <n v="2"/>
    <n v="102.38"/>
    <n v="10"/>
    <n v="5"/>
    <x v="1"/>
    <x v="1"/>
    <n v="1"/>
    <x v="4380"/>
    <n v="1"/>
    <n v="204.76"/>
    <n v="20.475999999999999"/>
    <n v="184.28399999999999"/>
    <n v="9.2141999999999999"/>
    <n v="193.4982"/>
    <n v="4"/>
  </r>
  <r>
    <s v="ORD104382"/>
    <x v="662"/>
    <x v="2477"/>
    <s v="Bengaluru"/>
    <x v="8"/>
    <n v="560066"/>
    <s v="MED012"/>
    <x v="29"/>
    <x v="3"/>
    <s v="Mankind"/>
    <s v="No"/>
    <n v="1"/>
    <n v="116.73"/>
    <n v="0"/>
    <n v="12"/>
    <x v="0"/>
    <x v="1"/>
    <n v="1"/>
    <x v="4381"/>
    <n v="1"/>
    <n v="116.73"/>
    <n v="0"/>
    <n v="116.73"/>
    <n v="14.0076"/>
    <n v="130.73760000000001"/>
    <n v="2"/>
  </r>
  <r>
    <s v="ORD104383"/>
    <x v="654"/>
    <x v="2478"/>
    <s v="Indore"/>
    <x v="2"/>
    <n v="452016"/>
    <s v="MED021"/>
    <x v="9"/>
    <x v="7"/>
    <s v="Cipla"/>
    <s v="No"/>
    <n v="1"/>
    <n v="82.68"/>
    <n v="15"/>
    <n v="12"/>
    <x v="0"/>
    <x v="1"/>
    <n v="1"/>
    <x v="4382"/>
    <n v="1"/>
    <n v="82.68"/>
    <n v="12.402000000000001"/>
    <n v="70.278000000000006"/>
    <n v="8.4333600000000004"/>
    <n v="78.711360000000013"/>
    <n v="1"/>
  </r>
  <r>
    <s v="ORD104384"/>
    <x v="654"/>
    <x v="2479"/>
    <s v="Gurugram"/>
    <x v="11"/>
    <n v="122002"/>
    <s v="MED001"/>
    <x v="2"/>
    <x v="2"/>
    <s v="Cipla"/>
    <s v="No"/>
    <n v="1"/>
    <n v="30.82"/>
    <n v="20"/>
    <n v="5"/>
    <x v="4"/>
    <x v="0"/>
    <n v="1"/>
    <x v="4383"/>
    <n v="1"/>
    <n v="30.82"/>
    <n v="6.1639999999999997"/>
    <n v="24.655999999999999"/>
    <n v="1.2328000000000001"/>
    <n v="25.8888"/>
    <n v="0"/>
  </r>
  <r>
    <s v="ORD104385"/>
    <x v="497"/>
    <x v="2480"/>
    <s v="Noida"/>
    <x v="9"/>
    <n v="201307"/>
    <s v="MED004"/>
    <x v="5"/>
    <x v="5"/>
    <s v="Sun Pharma"/>
    <s v="Yes"/>
    <n v="2"/>
    <n v="97.35"/>
    <n v="10"/>
    <n v="5"/>
    <x v="1"/>
    <x v="3"/>
    <n v="1"/>
    <x v="4384"/>
    <n v="1"/>
    <n v="194.7"/>
    <n v="19.47"/>
    <n v="175.23"/>
    <n v="8.7614999999999998"/>
    <n v="183.9915"/>
    <n v="0"/>
  </r>
  <r>
    <s v="ORD104386"/>
    <x v="190"/>
    <x v="445"/>
    <s v="Delhi"/>
    <x v="0"/>
    <n v="110024"/>
    <s v="MED004"/>
    <x v="5"/>
    <x v="5"/>
    <s v="Sun Pharma"/>
    <s v="Yes"/>
    <n v="1"/>
    <n v="116.23"/>
    <n v="10"/>
    <n v="12"/>
    <x v="4"/>
    <x v="0"/>
    <n v="1"/>
    <x v="4385"/>
    <n v="1"/>
    <n v="116.23"/>
    <n v="11.622999999999999"/>
    <n v="104.607"/>
    <n v="12.552840000000002"/>
    <n v="117.15984"/>
    <n v="1"/>
  </r>
  <r>
    <s v="ORD104387"/>
    <x v="367"/>
    <x v="2475"/>
    <s v="Lucknow"/>
    <x v="9"/>
    <n v="226021"/>
    <s v="MED030"/>
    <x v="28"/>
    <x v="8"/>
    <s v="Cipla"/>
    <s v="Yes"/>
    <n v="6"/>
    <n v="327.17"/>
    <n v="10"/>
    <n v="5"/>
    <x v="2"/>
    <x v="1"/>
    <n v="1"/>
    <x v="4386"/>
    <n v="1"/>
    <n v="1963.02"/>
    <n v="196.30200000000002"/>
    <n v="1766.7179999999998"/>
    <n v="88.335899999999995"/>
    <n v="1855.0538999999999"/>
    <n v="2"/>
  </r>
  <r>
    <s v="ORD104388"/>
    <x v="557"/>
    <x v="2481"/>
    <s v="Ahmedabad"/>
    <x v="6"/>
    <n v="380061"/>
    <s v="MED003"/>
    <x v="6"/>
    <x v="4"/>
    <s v="Dr. Reddy's"/>
    <s v="No"/>
    <n v="2"/>
    <n v="26.01"/>
    <n v="5"/>
    <n v="12"/>
    <x v="1"/>
    <x v="1"/>
    <n v="1"/>
    <x v="4387"/>
    <n v="1"/>
    <n v="52.02"/>
    <n v="2.6010000000000004"/>
    <n v="49.419000000000004"/>
    <n v="5.9302799999999998"/>
    <n v="55.349280000000007"/>
    <n v="2"/>
  </r>
  <r>
    <s v="ORD104389"/>
    <x v="376"/>
    <x v="2482"/>
    <s v="Hyderabad"/>
    <x v="1"/>
    <n v="500001"/>
    <s v="MED025"/>
    <x v="27"/>
    <x v="0"/>
    <s v="Blue Cross"/>
    <s v="Yes"/>
    <n v="2"/>
    <n v="60.84"/>
    <n v="5"/>
    <n v="5"/>
    <x v="2"/>
    <x v="1"/>
    <n v="1"/>
    <x v="4388"/>
    <n v="1"/>
    <n v="121.68"/>
    <n v="6.0840000000000005"/>
    <n v="115.596"/>
    <n v="5.7797999999999998"/>
    <n v="121.3758"/>
    <n v="1"/>
  </r>
  <r>
    <s v="ORD104390"/>
    <x v="247"/>
    <x v="2483"/>
    <s v="Chennai"/>
    <x v="7"/>
    <n v="600040"/>
    <s v="MED022"/>
    <x v="25"/>
    <x v="7"/>
    <s v="Himalaya"/>
    <s v="No"/>
    <n v="3"/>
    <n v="178.37"/>
    <n v="5"/>
    <n v="12"/>
    <x v="1"/>
    <x v="0"/>
    <n v="1"/>
    <x v="4389"/>
    <n v="1"/>
    <n v="535.11"/>
    <n v="26.755500000000001"/>
    <n v="508.35450000000003"/>
    <n v="61.00254000000001"/>
    <n v="569.3570400000001"/>
    <n v="0"/>
  </r>
  <r>
    <s v="ORD104391"/>
    <x v="227"/>
    <x v="1414"/>
    <s v="Ahmedabad"/>
    <x v="6"/>
    <n v="380015"/>
    <s v="MED015"/>
    <x v="24"/>
    <x v="11"/>
    <s v="Abbott"/>
    <s v="No"/>
    <n v="1"/>
    <n v="46.29"/>
    <n v="5"/>
    <n v="5"/>
    <x v="4"/>
    <x v="2"/>
    <n v="1"/>
    <x v="4390"/>
    <n v="1"/>
    <n v="46.29"/>
    <n v="2.3144999999999998"/>
    <n v="43.975499999999997"/>
    <n v="2.1987749999999999"/>
    <n v="46.174274999999994"/>
    <n v="3"/>
  </r>
  <r>
    <s v="ORD104392"/>
    <x v="451"/>
    <x v="851"/>
    <s v="Chandigarh"/>
    <x v="4"/>
    <n v="160001"/>
    <s v="MED015"/>
    <x v="24"/>
    <x v="11"/>
    <s v="Abbott"/>
    <s v="No"/>
    <n v="1"/>
    <n v="42.87"/>
    <n v="5"/>
    <n v="5"/>
    <x v="3"/>
    <x v="1"/>
    <n v="1"/>
    <x v="4391"/>
    <n v="1"/>
    <n v="42.87"/>
    <n v="2.1435"/>
    <n v="40.726499999999994"/>
    <n v="2.0363249999999997"/>
    <n v="42.762824999999992"/>
    <n v="1"/>
  </r>
  <r>
    <s v="ORD104393"/>
    <x v="410"/>
    <x v="2026"/>
    <s v="Surat"/>
    <x v="6"/>
    <n v="395017"/>
    <s v="MED009"/>
    <x v="21"/>
    <x v="6"/>
    <s v="Glenmark"/>
    <s v="Yes"/>
    <n v="4"/>
    <n v="81.33"/>
    <n v="0"/>
    <n v="5"/>
    <x v="2"/>
    <x v="1"/>
    <n v="1"/>
    <x v="4392"/>
    <n v="1"/>
    <n v="325.32"/>
    <n v="0"/>
    <n v="325.32"/>
    <n v="16.265999999999998"/>
    <n v="341.58600000000001"/>
    <n v="2"/>
  </r>
  <r>
    <s v="ORD104394"/>
    <x v="598"/>
    <x v="1996"/>
    <s v="Delhi"/>
    <x v="0"/>
    <n v="110085"/>
    <s v="MED010"/>
    <x v="13"/>
    <x v="1"/>
    <s v="Sun Pharma"/>
    <s v="Yes"/>
    <n v="2"/>
    <n v="69.150000000000006"/>
    <n v="5"/>
    <n v="12"/>
    <x v="0"/>
    <x v="1"/>
    <n v="1"/>
    <x v="4393"/>
    <n v="1"/>
    <n v="138.30000000000001"/>
    <n v="6.915"/>
    <n v="131.38500000000002"/>
    <n v="15.766200000000003"/>
    <n v="147.15120000000002"/>
    <n v="1"/>
  </r>
  <r>
    <s v="ORD104395"/>
    <x v="237"/>
    <x v="2484"/>
    <s v="Surat"/>
    <x v="6"/>
    <n v="395001"/>
    <s v="MED007"/>
    <x v="15"/>
    <x v="10"/>
    <s v="Sanofi"/>
    <s v="Yes"/>
    <n v="1"/>
    <n v="81.91"/>
    <n v="5"/>
    <n v="5"/>
    <x v="4"/>
    <x v="1"/>
    <n v="1"/>
    <x v="4394"/>
    <n v="1"/>
    <n v="81.91"/>
    <n v="4.0954999999999995"/>
    <n v="77.814499999999995"/>
    <n v="3.8907249999999998"/>
    <n v="81.705224999999999"/>
    <n v="3"/>
  </r>
  <r>
    <s v="ORD104396"/>
    <x v="363"/>
    <x v="2155"/>
    <s v="Pune"/>
    <x v="3"/>
    <n v="411057"/>
    <s v="MED017"/>
    <x v="1"/>
    <x v="1"/>
    <s v="Abbott"/>
    <s v="No"/>
    <n v="2"/>
    <n v="144.13999999999999"/>
    <n v="0"/>
    <n v="12"/>
    <x v="1"/>
    <x v="1"/>
    <n v="1"/>
    <x v="4395"/>
    <n v="1"/>
    <n v="288.27999999999997"/>
    <n v="0"/>
    <n v="288.27999999999997"/>
    <n v="34.593599999999995"/>
    <n v="322.87359999999995"/>
    <n v="4"/>
  </r>
  <r>
    <s v="ORD104397"/>
    <x v="261"/>
    <x v="2485"/>
    <s v="Ahmedabad"/>
    <x v="6"/>
    <n v="380015"/>
    <s v="MED027"/>
    <x v="12"/>
    <x v="9"/>
    <s v="Mankind"/>
    <s v="No"/>
    <n v="4"/>
    <n v="108.09"/>
    <n v="5"/>
    <n v="5"/>
    <x v="2"/>
    <x v="1"/>
    <n v="1"/>
    <x v="4396"/>
    <n v="1"/>
    <n v="432.36"/>
    <n v="21.618000000000002"/>
    <n v="410.74200000000002"/>
    <n v="20.537099999999999"/>
    <n v="431.27910000000003"/>
    <n v="2"/>
  </r>
  <r>
    <s v="ORD104398"/>
    <x v="691"/>
    <x v="2007"/>
    <s v="Lucknow"/>
    <x v="9"/>
    <n v="226016"/>
    <s v="MED010"/>
    <x v="13"/>
    <x v="1"/>
    <s v="Sun Pharma"/>
    <s v="Yes"/>
    <n v="4"/>
    <n v="61.98"/>
    <n v="5"/>
    <n v="5"/>
    <x v="1"/>
    <x v="0"/>
    <n v="1"/>
    <x v="4397"/>
    <n v="1"/>
    <n v="247.92"/>
    <n v="12.395999999999999"/>
    <n v="235.524"/>
    <n v="11.776199999999999"/>
    <n v="247.30019999999999"/>
    <n v="1"/>
  </r>
  <r>
    <s v="ORD104399"/>
    <x v="567"/>
    <x v="2486"/>
    <s v="Indore"/>
    <x v="2"/>
    <n v="452016"/>
    <s v="MED027"/>
    <x v="12"/>
    <x v="9"/>
    <s v="Mankind"/>
    <s v="No"/>
    <n v="2"/>
    <n v="107.83"/>
    <n v="15"/>
    <n v="18"/>
    <x v="0"/>
    <x v="0"/>
    <n v="1"/>
    <x v="4398"/>
    <n v="1"/>
    <n v="215.66"/>
    <n v="32.349000000000004"/>
    <n v="183.31099999999998"/>
    <n v="32.995979999999996"/>
    <n v="216.30697999999998"/>
    <n v="1"/>
  </r>
  <r>
    <s v="ORD104400"/>
    <x v="93"/>
    <x v="2487"/>
    <s v="Mumbai"/>
    <x v="3"/>
    <n v="400050"/>
    <s v="MED018"/>
    <x v="14"/>
    <x v="8"/>
    <s v="Mankind"/>
    <s v="No"/>
    <n v="1"/>
    <n v="120.96"/>
    <n v="15"/>
    <n v="12"/>
    <x v="3"/>
    <x v="1"/>
    <n v="1"/>
    <x v="4399"/>
    <n v="1"/>
    <n v="120.96"/>
    <n v="18.143999999999998"/>
    <n v="102.816"/>
    <n v="12.337919999999999"/>
    <n v="115.15392"/>
    <n v="1"/>
  </r>
  <r>
    <s v="ORD104401"/>
    <x v="229"/>
    <x v="2488"/>
    <s v="Bengaluru"/>
    <x v="8"/>
    <n v="560038"/>
    <s v="MED007"/>
    <x v="15"/>
    <x v="10"/>
    <s v="Sanofi"/>
    <s v="Yes"/>
    <n v="1"/>
    <n v="86.23"/>
    <n v="5"/>
    <n v="5"/>
    <x v="1"/>
    <x v="1"/>
    <n v="1"/>
    <x v="4400"/>
    <n v="1"/>
    <n v="86.23"/>
    <n v="4.3115000000000006"/>
    <n v="81.918500000000009"/>
    <n v="4.0959250000000003"/>
    <n v="86.014425000000003"/>
    <n v="1"/>
  </r>
  <r>
    <s v="ORD104401"/>
    <x v="209"/>
    <x v="1715"/>
    <s v="Delhi"/>
    <x v="0"/>
    <n v="110044"/>
    <s v="MED008"/>
    <x v="7"/>
    <x v="6"/>
    <s v="Zydus"/>
    <s v="Yes"/>
    <n v="3"/>
    <n v="63.63"/>
    <n v="10"/>
    <n v="12"/>
    <x v="3"/>
    <x v="1"/>
    <n v="1"/>
    <x v="4401"/>
    <n v="1"/>
    <n v="190.89000000000001"/>
    <n v="19.089000000000002"/>
    <n v="171.80100000000002"/>
    <n v="20.616120000000002"/>
    <n v="192.41712000000001"/>
    <n v="3"/>
  </r>
  <r>
    <s v="ORD104403"/>
    <x v="95"/>
    <x v="740"/>
    <s v="Delhi"/>
    <x v="0"/>
    <n v="110024"/>
    <s v="MED003"/>
    <x v="6"/>
    <x v="4"/>
    <s v="Dr. Reddy's"/>
    <s v="No"/>
    <n v="4"/>
    <n v="31.77"/>
    <n v="10"/>
    <n v="12"/>
    <x v="3"/>
    <x v="1"/>
    <n v="1"/>
    <x v="4402"/>
    <n v="1"/>
    <n v="127.08"/>
    <n v="12.708"/>
    <n v="114.372"/>
    <n v="13.724639999999999"/>
    <n v="128.09664000000001"/>
    <n v="3"/>
  </r>
  <r>
    <s v="ORD104404"/>
    <x v="718"/>
    <x v="1335"/>
    <s v="Indore"/>
    <x v="2"/>
    <n v="452010"/>
    <s v="MED011"/>
    <x v="23"/>
    <x v="1"/>
    <s v="Cipla"/>
    <s v="No"/>
    <n v="6"/>
    <n v="24.29"/>
    <n v="10"/>
    <n v="5"/>
    <x v="4"/>
    <x v="0"/>
    <n v="1"/>
    <x v="4403"/>
    <n v="1"/>
    <n v="145.74"/>
    <n v="14.574000000000002"/>
    <n v="131.166"/>
    <n v="6.5582999999999991"/>
    <n v="137.7243"/>
    <n v="1"/>
  </r>
  <r>
    <s v="ORD104404"/>
    <x v="15"/>
    <x v="2194"/>
    <s v="Indore"/>
    <x v="2"/>
    <n v="452001"/>
    <s v="MED014"/>
    <x v="19"/>
    <x v="3"/>
    <s v="Abbott"/>
    <s v="No"/>
    <n v="3"/>
    <n v="152.91"/>
    <n v="5"/>
    <n v="12"/>
    <x v="2"/>
    <x v="1"/>
    <n v="1"/>
    <x v="4404"/>
    <n v="1"/>
    <n v="458.73"/>
    <n v="22.936500000000002"/>
    <n v="435.79349999999999"/>
    <n v="52.29522"/>
    <n v="488.08871999999997"/>
    <n v="1"/>
  </r>
  <r>
    <s v="ORD104406"/>
    <x v="23"/>
    <x v="2064"/>
    <s v="Pune"/>
    <x v="3"/>
    <n v="411045"/>
    <s v="MED028"/>
    <x v="3"/>
    <x v="3"/>
    <s v="Abbott"/>
    <s v="No"/>
    <n v="1"/>
    <n v="118.75"/>
    <n v="5"/>
    <n v="5"/>
    <x v="3"/>
    <x v="1"/>
    <n v="1"/>
    <x v="4405"/>
    <n v="1"/>
    <n v="118.75"/>
    <n v="5.9375"/>
    <n v="112.8125"/>
    <n v="5.640625"/>
    <n v="118.453125"/>
    <n v="4"/>
  </r>
  <r>
    <s v="ORD104407"/>
    <x v="534"/>
    <x v="537"/>
    <s v="Pune"/>
    <x v="3"/>
    <n v="411038"/>
    <s v="MED001"/>
    <x v="2"/>
    <x v="2"/>
    <s v="Cipla"/>
    <s v="No"/>
    <n v="1"/>
    <n v="33.5"/>
    <n v="15"/>
    <n v="5"/>
    <x v="0"/>
    <x v="2"/>
    <n v="1"/>
    <x v="4406"/>
    <n v="1"/>
    <n v="33.5"/>
    <n v="5.0250000000000004"/>
    <n v="28.475000000000001"/>
    <n v="1.4237500000000001"/>
    <n v="29.89875"/>
    <n v="2"/>
  </r>
  <r>
    <s v="ORD104408"/>
    <x v="76"/>
    <x v="2489"/>
    <s v="Chennai"/>
    <x v="7"/>
    <n v="600001"/>
    <s v="MED014"/>
    <x v="19"/>
    <x v="3"/>
    <s v="Abbott"/>
    <s v="No"/>
    <n v="2"/>
    <n v="130.66"/>
    <n v="0"/>
    <n v="12"/>
    <x v="3"/>
    <x v="0"/>
    <n v="1"/>
    <x v="4407"/>
    <n v="1"/>
    <n v="261.32"/>
    <n v="0"/>
    <n v="261.32"/>
    <n v="31.358400000000003"/>
    <n v="292.67840000000001"/>
    <n v="0"/>
  </r>
  <r>
    <s v="ORD104408"/>
    <x v="103"/>
    <x v="35"/>
    <s v="Noida"/>
    <x v="9"/>
    <n v="201304"/>
    <s v="MED012"/>
    <x v="29"/>
    <x v="3"/>
    <s v="Mankind"/>
    <s v="No"/>
    <n v="3"/>
    <n v="120.32"/>
    <n v="10"/>
    <n v="5"/>
    <x v="2"/>
    <x v="1"/>
    <n v="1"/>
    <x v="4408"/>
    <n v="1"/>
    <n v="360.96"/>
    <n v="36.095999999999997"/>
    <n v="324.86399999999998"/>
    <n v="16.243199999999998"/>
    <n v="341.10719999999998"/>
    <n v="3"/>
  </r>
  <r>
    <s v="ORD104410"/>
    <x v="399"/>
    <x v="522"/>
    <s v="Chennai"/>
    <x v="7"/>
    <n v="600040"/>
    <s v="MED013"/>
    <x v="16"/>
    <x v="3"/>
    <s v="Himalaya"/>
    <s v="No"/>
    <n v="1"/>
    <n v="182.53"/>
    <n v="5"/>
    <n v="5"/>
    <x v="2"/>
    <x v="1"/>
    <n v="1"/>
    <x v="4409"/>
    <n v="1"/>
    <n v="182.53"/>
    <n v="9.1265000000000001"/>
    <n v="173.40350000000001"/>
    <n v="8.6701750000000004"/>
    <n v="182.07367500000001"/>
    <n v="2"/>
  </r>
  <r>
    <s v="ORD104411"/>
    <x v="328"/>
    <x v="694"/>
    <s v="Delhi"/>
    <x v="0"/>
    <n v="110001"/>
    <s v="MED002"/>
    <x v="22"/>
    <x v="2"/>
    <s v="Micro Labs"/>
    <s v="No"/>
    <n v="2"/>
    <n v="29.58"/>
    <n v="15"/>
    <n v="5"/>
    <x v="5"/>
    <x v="2"/>
    <n v="1"/>
    <x v="4410"/>
    <n v="1"/>
    <n v="59.16"/>
    <n v="8.8740000000000006"/>
    <n v="50.285999999999994"/>
    <n v="2.5143"/>
    <n v="52.800299999999993"/>
    <n v="1"/>
  </r>
  <r>
    <s v="ORD104412"/>
    <x v="10"/>
    <x v="1403"/>
    <s v="Jaipur"/>
    <x v="5"/>
    <n v="302033"/>
    <s v="MED016"/>
    <x v="17"/>
    <x v="11"/>
    <s v="Emcure"/>
    <s v="No"/>
    <n v="1"/>
    <n v="117.36"/>
    <n v="5"/>
    <n v="5"/>
    <x v="0"/>
    <x v="1"/>
    <n v="1"/>
    <x v="4411"/>
    <n v="1"/>
    <n v="117.36"/>
    <n v="5.8679999999999994"/>
    <n v="111.492"/>
    <n v="5.5746000000000002"/>
    <n v="117.06660000000001"/>
    <n v="2"/>
  </r>
  <r>
    <s v="ORD104413"/>
    <x v="250"/>
    <x v="2287"/>
    <s v="Noida"/>
    <x v="9"/>
    <n v="201305"/>
    <s v="MED025"/>
    <x v="27"/>
    <x v="0"/>
    <s v="Blue Cross"/>
    <s v="Yes"/>
    <n v="2"/>
    <n v="73.8"/>
    <n v="10"/>
    <n v="5"/>
    <x v="2"/>
    <x v="1"/>
    <n v="1"/>
    <x v="4412"/>
    <n v="1"/>
    <n v="147.6"/>
    <n v="14.76"/>
    <n v="132.84"/>
    <n v="6.6420000000000003"/>
    <n v="139.482"/>
    <n v="3"/>
  </r>
  <r>
    <s v="ORD104414"/>
    <x v="166"/>
    <x v="2490"/>
    <s v="Gurugram"/>
    <x v="11"/>
    <n v="122002"/>
    <s v="MED023"/>
    <x v="8"/>
    <x v="7"/>
    <s v="Lacto Calamine"/>
    <s v="No"/>
    <n v="1"/>
    <n v="291.07"/>
    <n v="15"/>
    <n v="12"/>
    <x v="5"/>
    <x v="1"/>
    <n v="1"/>
    <x v="4413"/>
    <n v="1"/>
    <n v="291.07"/>
    <n v="43.660499999999999"/>
    <n v="247.40949999999998"/>
    <n v="29.689139999999998"/>
    <n v="277.09863999999999"/>
    <n v="1"/>
  </r>
  <r>
    <s v="ORD104415"/>
    <x v="131"/>
    <x v="2491"/>
    <s v="Gurugram"/>
    <x v="11"/>
    <n v="122018"/>
    <s v="MED012"/>
    <x v="29"/>
    <x v="3"/>
    <s v="Mankind"/>
    <s v="No"/>
    <n v="3"/>
    <n v="119.94"/>
    <n v="10"/>
    <n v="5"/>
    <x v="2"/>
    <x v="1"/>
    <n v="1"/>
    <x v="4414"/>
    <n v="1"/>
    <n v="359.82"/>
    <n v="35.981999999999999"/>
    <n v="323.83799999999997"/>
    <n v="16.191899999999997"/>
    <n v="340.02989999999994"/>
    <n v="2"/>
  </r>
  <r>
    <s v="ORD104416"/>
    <x v="485"/>
    <x v="1716"/>
    <s v="Chandigarh"/>
    <x v="4"/>
    <n v="160036"/>
    <s v="MED012"/>
    <x v="29"/>
    <x v="3"/>
    <s v="Mankind"/>
    <s v="No"/>
    <n v="1"/>
    <n v="123.08"/>
    <n v="5"/>
    <n v="12"/>
    <x v="1"/>
    <x v="1"/>
    <n v="1"/>
    <x v="4415"/>
    <n v="1"/>
    <n v="123.08"/>
    <n v="6.1539999999999999"/>
    <n v="116.926"/>
    <n v="14.031120000000001"/>
    <n v="130.95712"/>
    <n v="3"/>
  </r>
  <r>
    <s v="ORD104417"/>
    <x v="584"/>
    <x v="442"/>
    <s v="Chandigarh"/>
    <x v="4"/>
    <n v="160017"/>
    <s v="MED028"/>
    <x v="3"/>
    <x v="3"/>
    <s v="Abbott"/>
    <s v="No"/>
    <n v="2"/>
    <n v="111.12"/>
    <n v="10"/>
    <n v="12"/>
    <x v="5"/>
    <x v="3"/>
    <n v="1"/>
    <x v="4416"/>
    <n v="1"/>
    <n v="222.24"/>
    <n v="22.224"/>
    <n v="200.01600000000002"/>
    <n v="24.001919999999998"/>
    <n v="224.01792"/>
    <n v="1"/>
  </r>
  <r>
    <s v="ORD104418"/>
    <x v="239"/>
    <x v="2492"/>
    <s v="Indore"/>
    <x v="2"/>
    <n v="452020"/>
    <s v="MED003"/>
    <x v="6"/>
    <x v="4"/>
    <s v="Dr. Reddy's"/>
    <s v="No"/>
    <n v="2"/>
    <n v="28.89"/>
    <n v="10"/>
    <n v="18"/>
    <x v="3"/>
    <x v="1"/>
    <n v="1"/>
    <x v="4417"/>
    <n v="1"/>
    <n v="57.78"/>
    <n v="5.7779999999999996"/>
    <n v="52.002000000000002"/>
    <n v="9.36036"/>
    <n v="61.362360000000002"/>
    <n v="2"/>
  </r>
  <r>
    <s v="ORD104419"/>
    <x v="672"/>
    <x v="2421"/>
    <s v="Noida"/>
    <x v="9"/>
    <n v="201303"/>
    <s v="MED001"/>
    <x v="2"/>
    <x v="2"/>
    <s v="Cipla"/>
    <s v="No"/>
    <n v="3"/>
    <n v="32.5"/>
    <n v="5"/>
    <n v="12"/>
    <x v="3"/>
    <x v="2"/>
    <n v="1"/>
    <x v="4418"/>
    <n v="1"/>
    <n v="97.5"/>
    <n v="4.875"/>
    <n v="92.625"/>
    <n v="11.115"/>
    <n v="103.74"/>
    <n v="1"/>
  </r>
  <r>
    <s v="ORD104420"/>
    <x v="188"/>
    <x v="1675"/>
    <s v="Ahmedabad"/>
    <x v="6"/>
    <n v="380061"/>
    <s v="MED001"/>
    <x v="2"/>
    <x v="2"/>
    <s v="Cipla"/>
    <s v="No"/>
    <n v="4"/>
    <n v="33.79"/>
    <n v="5"/>
    <n v="12"/>
    <x v="1"/>
    <x v="2"/>
    <n v="1"/>
    <x v="4419"/>
    <n v="1"/>
    <n v="135.16"/>
    <n v="6.7579999999999991"/>
    <n v="128.40199999999999"/>
    <n v="15.408239999999999"/>
    <n v="143.81023999999999"/>
    <n v="2"/>
  </r>
  <r>
    <s v="ORD104421"/>
    <x v="490"/>
    <x v="1640"/>
    <s v="Gurugram"/>
    <x v="11"/>
    <n v="122009"/>
    <s v="MED019"/>
    <x v="26"/>
    <x v="8"/>
    <s v="Cipla"/>
    <s v="No"/>
    <n v="2"/>
    <n v="133.29"/>
    <n v="0"/>
    <n v="12"/>
    <x v="3"/>
    <x v="1"/>
    <n v="1"/>
    <x v="4420"/>
    <n v="1"/>
    <n v="266.58"/>
    <n v="0"/>
    <n v="266.58"/>
    <n v="31.989599999999999"/>
    <n v="298.56959999999998"/>
    <n v="2"/>
  </r>
  <r>
    <s v="ORD104421"/>
    <x v="331"/>
    <x v="2021"/>
    <s v="Surat"/>
    <x v="6"/>
    <n v="395017"/>
    <s v="MED019"/>
    <x v="26"/>
    <x v="8"/>
    <s v="Cipla"/>
    <s v="No"/>
    <n v="4"/>
    <n v="167.91"/>
    <n v="20"/>
    <n v="5"/>
    <x v="0"/>
    <x v="0"/>
    <n v="1"/>
    <x v="4421"/>
    <n v="1"/>
    <n v="671.64"/>
    <n v="134.328"/>
    <n v="537.31200000000001"/>
    <n v="26.865600000000001"/>
    <n v="564.17759999999998"/>
    <n v="1"/>
  </r>
  <r>
    <s v="ORD104423"/>
    <x v="15"/>
    <x v="550"/>
    <s v="Ahmedabad"/>
    <x v="6"/>
    <n v="380054"/>
    <s v="MED016"/>
    <x v="17"/>
    <x v="11"/>
    <s v="Emcure"/>
    <s v="No"/>
    <n v="1"/>
    <n v="97.16"/>
    <n v="0"/>
    <n v="18"/>
    <x v="4"/>
    <x v="1"/>
    <n v="1"/>
    <x v="4422"/>
    <n v="1"/>
    <n v="97.16"/>
    <n v="0"/>
    <n v="97.16"/>
    <n v="17.488799999999998"/>
    <n v="114.64879999999999"/>
    <n v="2"/>
  </r>
  <r>
    <s v="ORD104424"/>
    <x v="98"/>
    <x v="2412"/>
    <s v="Mumbai"/>
    <x v="3"/>
    <n v="400001"/>
    <s v="MED019"/>
    <x v="26"/>
    <x v="8"/>
    <s v="Cipla"/>
    <s v="No"/>
    <n v="2"/>
    <n v="168.81"/>
    <n v="10"/>
    <n v="18"/>
    <x v="0"/>
    <x v="1"/>
    <n v="1"/>
    <x v="4423"/>
    <n v="1"/>
    <n v="337.62"/>
    <n v="33.762"/>
    <n v="303.858"/>
    <n v="54.694440000000007"/>
    <n v="358.55243999999999"/>
    <n v="2"/>
  </r>
  <r>
    <s v="ORD104425"/>
    <x v="710"/>
    <x v="2493"/>
    <s v="Kolkata"/>
    <x v="10"/>
    <n v="700091"/>
    <s v="MED016"/>
    <x v="17"/>
    <x v="11"/>
    <s v="Emcure"/>
    <s v="No"/>
    <n v="4"/>
    <n v="109.71"/>
    <n v="20"/>
    <n v="5"/>
    <x v="5"/>
    <x v="1"/>
    <n v="1"/>
    <x v="4424"/>
    <n v="1"/>
    <n v="438.84"/>
    <n v="87.767999999999986"/>
    <n v="351.072"/>
    <n v="17.553600000000003"/>
    <n v="368.62560000000002"/>
    <n v="1"/>
  </r>
  <r>
    <s v="ORD104426"/>
    <x v="683"/>
    <x v="1337"/>
    <s v="Chandigarh"/>
    <x v="4"/>
    <n v="160001"/>
    <s v="MED025"/>
    <x v="27"/>
    <x v="0"/>
    <s v="Blue Cross"/>
    <s v="Yes"/>
    <n v="6"/>
    <n v="64.489999999999995"/>
    <n v="5"/>
    <n v="12"/>
    <x v="0"/>
    <x v="3"/>
    <n v="1"/>
    <x v="4425"/>
    <n v="1"/>
    <n v="386.93999999999994"/>
    <n v="19.346999999999998"/>
    <n v="367.59299999999996"/>
    <n v="44.111159999999998"/>
    <n v="411.70415999999994"/>
    <n v="3"/>
  </r>
  <r>
    <s v="ORD104427"/>
    <x v="222"/>
    <x v="2494"/>
    <s v="Bengaluru"/>
    <x v="8"/>
    <n v="560001"/>
    <s v="MED015"/>
    <x v="24"/>
    <x v="11"/>
    <s v="Abbott"/>
    <s v="No"/>
    <n v="1"/>
    <n v="46.99"/>
    <n v="20"/>
    <n v="18"/>
    <x v="5"/>
    <x v="1"/>
    <n v="1"/>
    <x v="4426"/>
    <n v="1"/>
    <n v="46.99"/>
    <n v="9.3980000000000015"/>
    <n v="37.591999999999999"/>
    <n v="6.7665599999999992"/>
    <n v="44.358559999999997"/>
    <n v="1"/>
  </r>
  <r>
    <s v="ORD104427"/>
    <x v="191"/>
    <x v="735"/>
    <s v="Gurugram"/>
    <x v="11"/>
    <n v="122018"/>
    <s v="MED007"/>
    <x v="15"/>
    <x v="10"/>
    <s v="Sanofi"/>
    <s v="Yes"/>
    <n v="1"/>
    <n v="66.099999999999994"/>
    <n v="10"/>
    <n v="5"/>
    <x v="2"/>
    <x v="1"/>
    <n v="1"/>
    <x v="4427"/>
    <n v="1"/>
    <n v="66.099999999999994"/>
    <n v="6.61"/>
    <n v="59.489999999999995"/>
    <n v="2.9744999999999999"/>
    <n v="62.464499999999994"/>
    <n v="3"/>
  </r>
  <r>
    <s v="ORD104427"/>
    <x v="535"/>
    <x v="2495"/>
    <s v="Surat"/>
    <x v="6"/>
    <n v="395010"/>
    <s v="MED002"/>
    <x v="22"/>
    <x v="2"/>
    <s v="Micro Labs"/>
    <s v="No"/>
    <n v="1"/>
    <n v="36.409999999999997"/>
    <n v="5"/>
    <n v="18"/>
    <x v="1"/>
    <x v="1"/>
    <n v="1"/>
    <x v="4428"/>
    <n v="1"/>
    <n v="36.409999999999997"/>
    <n v="1.8204999999999998"/>
    <n v="34.589499999999994"/>
    <n v="6.2261099999999985"/>
    <n v="40.815609999999992"/>
    <n v="2"/>
  </r>
  <r>
    <s v="ORD104430"/>
    <x v="173"/>
    <x v="2394"/>
    <s v="Kolkata"/>
    <x v="10"/>
    <n v="700001"/>
    <s v="MED001"/>
    <x v="2"/>
    <x v="2"/>
    <s v="Cipla"/>
    <s v="No"/>
    <n v="3"/>
    <n v="27.6"/>
    <n v="15"/>
    <n v="5"/>
    <x v="1"/>
    <x v="3"/>
    <n v="1"/>
    <x v="4429"/>
    <n v="1"/>
    <n v="82.800000000000011"/>
    <n v="12.420000000000002"/>
    <n v="70.38000000000001"/>
    <n v="3.5190000000000001"/>
    <n v="73.899000000000015"/>
    <n v="1"/>
  </r>
  <r>
    <s v="ORD104430"/>
    <x v="471"/>
    <x v="1319"/>
    <s v="Chennai"/>
    <x v="7"/>
    <n v="600001"/>
    <s v="MED013"/>
    <x v="16"/>
    <x v="3"/>
    <s v="Himalaya"/>
    <s v="No"/>
    <n v="3"/>
    <n v="151.69"/>
    <n v="5"/>
    <n v="5"/>
    <x v="1"/>
    <x v="1"/>
    <n v="1"/>
    <x v="4430"/>
    <n v="1"/>
    <n v="455.07"/>
    <n v="22.753499999999999"/>
    <n v="432.31650000000002"/>
    <n v="21.615825000000001"/>
    <n v="453.93232499999999"/>
    <n v="1"/>
  </r>
  <r>
    <s v="ORD104432"/>
    <x v="461"/>
    <x v="865"/>
    <s v="Ahmedabad"/>
    <x v="6"/>
    <n v="380015"/>
    <s v="MED021"/>
    <x v="9"/>
    <x v="7"/>
    <s v="Cipla"/>
    <s v="No"/>
    <n v="1"/>
    <n v="92.26"/>
    <n v="5"/>
    <n v="12"/>
    <x v="0"/>
    <x v="1"/>
    <n v="1"/>
    <x v="4431"/>
    <n v="1"/>
    <n v="92.26"/>
    <n v="4.6130000000000004"/>
    <n v="87.647000000000006"/>
    <n v="10.517640000000002"/>
    <n v="98.164640000000006"/>
    <n v="2"/>
  </r>
  <r>
    <s v="ORD104432"/>
    <x v="225"/>
    <x v="2019"/>
    <s v="Delhi"/>
    <x v="0"/>
    <n v="110044"/>
    <s v="MED015"/>
    <x v="24"/>
    <x v="11"/>
    <s v="Abbott"/>
    <s v="No"/>
    <n v="1"/>
    <n v="50.12"/>
    <n v="5"/>
    <n v="5"/>
    <x v="5"/>
    <x v="1"/>
    <n v="1"/>
    <x v="4432"/>
    <n v="1"/>
    <n v="50.12"/>
    <n v="2.5059999999999998"/>
    <n v="47.613999999999997"/>
    <n v="2.3807"/>
    <n v="49.994699999999995"/>
    <n v="4"/>
  </r>
  <r>
    <s v="ORD104434"/>
    <x v="165"/>
    <x v="345"/>
    <s v="Ahmedabad"/>
    <x v="6"/>
    <n v="380058"/>
    <s v="MED002"/>
    <x v="22"/>
    <x v="2"/>
    <s v="Micro Labs"/>
    <s v="No"/>
    <n v="3"/>
    <n v="34.79"/>
    <n v="5"/>
    <n v="18"/>
    <x v="3"/>
    <x v="2"/>
    <n v="1"/>
    <x v="4433"/>
    <n v="1"/>
    <n v="104.37"/>
    <n v="5.2185000000000006"/>
    <n v="99.151499999999999"/>
    <n v="17.847269999999998"/>
    <n v="116.99876999999999"/>
    <n v="0"/>
  </r>
  <r>
    <s v="ORD104435"/>
    <x v="421"/>
    <x v="1395"/>
    <s v="Gurugram"/>
    <x v="11"/>
    <n v="122002"/>
    <s v="MED012"/>
    <x v="29"/>
    <x v="3"/>
    <s v="Mankind"/>
    <s v="No"/>
    <n v="2"/>
    <n v="106.29"/>
    <n v="0"/>
    <n v="18"/>
    <x v="1"/>
    <x v="3"/>
    <n v="1"/>
    <x v="4434"/>
    <n v="1"/>
    <n v="212.58"/>
    <n v="0"/>
    <n v="212.58"/>
    <n v="38.264400000000002"/>
    <n v="250.84440000000001"/>
    <n v="2"/>
  </r>
  <r>
    <s v="ORD104436"/>
    <x v="245"/>
    <x v="111"/>
    <s v="Lucknow"/>
    <x v="9"/>
    <n v="226001"/>
    <s v="MED025"/>
    <x v="27"/>
    <x v="0"/>
    <s v="Blue Cross"/>
    <s v="Yes"/>
    <n v="3"/>
    <n v="62.11"/>
    <n v="5"/>
    <n v="12"/>
    <x v="0"/>
    <x v="1"/>
    <n v="1"/>
    <x v="4435"/>
    <n v="1"/>
    <n v="186.32999999999998"/>
    <n v="9.3164999999999978"/>
    <n v="177.01349999999999"/>
    <n v="21.241619999999998"/>
    <n v="198.25511999999998"/>
    <n v="2"/>
  </r>
  <r>
    <s v="ORD104437"/>
    <x v="302"/>
    <x v="1312"/>
    <s v="Chennai"/>
    <x v="7"/>
    <n v="600100"/>
    <s v="MED018"/>
    <x v="14"/>
    <x v="8"/>
    <s v="Mankind"/>
    <s v="No"/>
    <n v="2"/>
    <n v="113.69"/>
    <n v="0"/>
    <n v="5"/>
    <x v="0"/>
    <x v="1"/>
    <n v="1"/>
    <x v="4436"/>
    <n v="1"/>
    <n v="227.38"/>
    <n v="0"/>
    <n v="227.38"/>
    <n v="11.369000000000002"/>
    <n v="238.749"/>
    <n v="3"/>
  </r>
  <r>
    <s v="ORD104438"/>
    <x v="254"/>
    <x v="2180"/>
    <s v="Chennai"/>
    <x v="7"/>
    <n v="600001"/>
    <s v="MED029"/>
    <x v="10"/>
    <x v="8"/>
    <s v="Sun Pharma"/>
    <s v="Yes"/>
    <n v="1"/>
    <n v="93.22"/>
    <n v="10"/>
    <n v="5"/>
    <x v="1"/>
    <x v="1"/>
    <n v="1"/>
    <x v="4437"/>
    <n v="1"/>
    <n v="93.22"/>
    <n v="9.322000000000001"/>
    <n v="83.897999999999996"/>
    <n v="4.1949000000000005"/>
    <n v="88.0929"/>
    <n v="2"/>
  </r>
  <r>
    <s v="ORD104438"/>
    <x v="310"/>
    <x v="2496"/>
    <s v="Gurugram"/>
    <x v="11"/>
    <n v="122018"/>
    <s v="MED015"/>
    <x v="24"/>
    <x v="11"/>
    <s v="Abbott"/>
    <s v="No"/>
    <n v="1"/>
    <n v="45.63"/>
    <n v="5"/>
    <n v="18"/>
    <x v="1"/>
    <x v="1"/>
    <n v="1"/>
    <x v="4438"/>
    <n v="1"/>
    <n v="45.63"/>
    <n v="2.2814999999999999"/>
    <n v="43.348500000000001"/>
    <n v="7.8027300000000004"/>
    <n v="51.151229999999998"/>
    <n v="1"/>
  </r>
  <r>
    <s v="ORD104440"/>
    <x v="273"/>
    <x v="2497"/>
    <s v="Hyderabad"/>
    <x v="1"/>
    <n v="500032"/>
    <s v="MED017"/>
    <x v="1"/>
    <x v="1"/>
    <s v="Abbott"/>
    <s v="No"/>
    <n v="1"/>
    <n v="121.74"/>
    <n v="5"/>
    <n v="5"/>
    <x v="0"/>
    <x v="1"/>
    <n v="1"/>
    <x v="4439"/>
    <n v="1"/>
    <n v="121.74"/>
    <n v="6.0869999999999997"/>
    <n v="115.65299999999999"/>
    <n v="5.7826500000000003"/>
    <n v="121.43565"/>
    <n v="1"/>
  </r>
  <r>
    <s v="ORD104441"/>
    <x v="169"/>
    <x v="1356"/>
    <s v="Bengaluru"/>
    <x v="8"/>
    <n v="560034"/>
    <s v="MED003"/>
    <x v="6"/>
    <x v="4"/>
    <s v="Dr. Reddy's"/>
    <s v="No"/>
    <n v="2"/>
    <n v="31.88"/>
    <n v="20"/>
    <n v="5"/>
    <x v="0"/>
    <x v="1"/>
    <n v="1"/>
    <x v="4440"/>
    <n v="1"/>
    <n v="63.76"/>
    <n v="12.752000000000001"/>
    <n v="51.007999999999996"/>
    <n v="2.5503999999999998"/>
    <n v="53.558399999999992"/>
    <n v="5"/>
  </r>
  <r>
    <s v="ORD104442"/>
    <x v="270"/>
    <x v="2498"/>
    <s v="Surat"/>
    <x v="6"/>
    <n v="395017"/>
    <s v="MED027"/>
    <x v="12"/>
    <x v="9"/>
    <s v="Mankind"/>
    <s v="No"/>
    <n v="3"/>
    <n v="108.97"/>
    <n v="0"/>
    <n v="18"/>
    <x v="3"/>
    <x v="0"/>
    <n v="1"/>
    <x v="4441"/>
    <n v="1"/>
    <n v="326.90999999999997"/>
    <n v="0"/>
    <n v="326.90999999999997"/>
    <n v="58.843799999999995"/>
    <n v="385.75379999999996"/>
    <n v="0"/>
  </r>
  <r>
    <s v="ORD104443"/>
    <x v="393"/>
    <x v="1793"/>
    <s v="Bengaluru"/>
    <x v="8"/>
    <n v="560001"/>
    <s v="MED025"/>
    <x v="27"/>
    <x v="0"/>
    <s v="Blue Cross"/>
    <s v="Yes"/>
    <n v="1"/>
    <n v="57.56"/>
    <n v="5"/>
    <n v="5"/>
    <x v="1"/>
    <x v="2"/>
    <n v="1"/>
    <x v="4442"/>
    <n v="1"/>
    <n v="57.56"/>
    <n v="2.8780000000000001"/>
    <n v="54.682000000000002"/>
    <n v="2.7341000000000002"/>
    <n v="57.4161"/>
    <n v="4"/>
  </r>
  <r>
    <s v="ORD104444"/>
    <x v="157"/>
    <x v="2113"/>
    <s v="Bengaluru"/>
    <x v="8"/>
    <n v="560001"/>
    <s v="MED003"/>
    <x v="6"/>
    <x v="4"/>
    <s v="Dr. Reddy's"/>
    <s v="No"/>
    <n v="1"/>
    <n v="28.01"/>
    <n v="10"/>
    <n v="12"/>
    <x v="0"/>
    <x v="1"/>
    <n v="1"/>
    <x v="4443"/>
    <n v="1"/>
    <n v="28.01"/>
    <n v="2.8010000000000002"/>
    <n v="25.209000000000003"/>
    <n v="3.0250800000000004"/>
    <n v="28.234080000000002"/>
    <n v="4"/>
  </r>
  <r>
    <s v="ORD104445"/>
    <x v="326"/>
    <x v="1042"/>
    <s v="Kolkata"/>
    <x v="10"/>
    <n v="700029"/>
    <s v="MED029"/>
    <x v="10"/>
    <x v="8"/>
    <s v="Sun Pharma"/>
    <s v="Yes"/>
    <n v="2"/>
    <n v="92.4"/>
    <n v="5"/>
    <n v="5"/>
    <x v="2"/>
    <x v="0"/>
    <n v="1"/>
    <x v="4444"/>
    <n v="1"/>
    <n v="184.8"/>
    <n v="9.24"/>
    <n v="175.56"/>
    <n v="8.7779999999999987"/>
    <n v="184.33799999999999"/>
    <n v="2"/>
  </r>
  <r>
    <s v="ORD104446"/>
    <x v="161"/>
    <x v="854"/>
    <s v="Mumbai"/>
    <x v="3"/>
    <n v="400076"/>
    <s v="MED003"/>
    <x v="6"/>
    <x v="4"/>
    <s v="Dr. Reddy's"/>
    <s v="No"/>
    <n v="1"/>
    <n v="30.42"/>
    <n v="15"/>
    <n v="12"/>
    <x v="5"/>
    <x v="0"/>
    <n v="1"/>
    <x v="4445"/>
    <n v="1"/>
    <n v="30.42"/>
    <n v="4.5629999999999997"/>
    <n v="25.857000000000003"/>
    <n v="3.1028400000000005"/>
    <n v="28.959840000000003"/>
    <n v="0"/>
  </r>
  <r>
    <s v="ORD104447"/>
    <x v="248"/>
    <x v="843"/>
    <s v="Chennai"/>
    <x v="7"/>
    <n v="600096"/>
    <s v="MED016"/>
    <x v="17"/>
    <x v="11"/>
    <s v="Emcure"/>
    <s v="No"/>
    <n v="4"/>
    <n v="102.32"/>
    <n v="10"/>
    <n v="5"/>
    <x v="5"/>
    <x v="2"/>
    <n v="1"/>
    <x v="4446"/>
    <n v="1"/>
    <n v="409.28"/>
    <n v="40.927999999999997"/>
    <n v="368.35199999999998"/>
    <n v="18.417599999999997"/>
    <n v="386.76959999999997"/>
    <n v="3"/>
  </r>
  <r>
    <s v="ORD104448"/>
    <x v="572"/>
    <x v="2499"/>
    <s v="Bengaluru"/>
    <x v="8"/>
    <n v="560100"/>
    <s v="MED011"/>
    <x v="23"/>
    <x v="1"/>
    <s v="Cipla"/>
    <s v="No"/>
    <n v="1"/>
    <n v="25.1"/>
    <n v="15"/>
    <n v="12"/>
    <x v="5"/>
    <x v="3"/>
    <n v="1"/>
    <x v="4447"/>
    <n v="1"/>
    <n v="25.1"/>
    <n v="3.7650000000000001"/>
    <n v="21.335000000000001"/>
    <n v="2.5602"/>
    <n v="23.895200000000003"/>
    <n v="0"/>
  </r>
  <r>
    <s v="ORD104449"/>
    <x v="101"/>
    <x v="1745"/>
    <s v="Indore"/>
    <x v="2"/>
    <n v="452010"/>
    <s v="MED019"/>
    <x v="26"/>
    <x v="8"/>
    <s v="Cipla"/>
    <s v="No"/>
    <n v="1"/>
    <n v="147.72"/>
    <n v="15"/>
    <n v="5"/>
    <x v="3"/>
    <x v="1"/>
    <n v="1"/>
    <x v="4448"/>
    <n v="1"/>
    <n v="147.72"/>
    <n v="22.158000000000001"/>
    <n v="125.562"/>
    <n v="6.2780999999999993"/>
    <n v="131.84010000000001"/>
    <n v="3"/>
  </r>
  <r>
    <s v="ORD104450"/>
    <x v="469"/>
    <x v="2500"/>
    <s v="Chandigarh"/>
    <x v="4"/>
    <n v="160001"/>
    <s v="MED016"/>
    <x v="17"/>
    <x v="11"/>
    <s v="Emcure"/>
    <s v="No"/>
    <n v="3"/>
    <n v="93.25"/>
    <n v="5"/>
    <n v="18"/>
    <x v="5"/>
    <x v="2"/>
    <n v="1"/>
    <x v="4449"/>
    <n v="1"/>
    <n v="279.75"/>
    <n v="13.987500000000001"/>
    <n v="265.76249999999999"/>
    <n v="47.837249999999997"/>
    <n v="313.59974999999997"/>
    <n v="0"/>
  </r>
  <r>
    <s v="ORD104451"/>
    <x v="305"/>
    <x v="923"/>
    <s v="Ahmedabad"/>
    <x v="6"/>
    <n v="380061"/>
    <s v="MED026"/>
    <x v="20"/>
    <x v="9"/>
    <s v="Cipla"/>
    <s v="No"/>
    <n v="2"/>
    <n v="171.13"/>
    <n v="10"/>
    <n v="5"/>
    <x v="5"/>
    <x v="0"/>
    <n v="1"/>
    <x v="4450"/>
    <n v="1"/>
    <n v="342.26"/>
    <n v="34.225999999999999"/>
    <n v="308.03399999999999"/>
    <n v="15.4017"/>
    <n v="323.4357"/>
    <n v="4"/>
  </r>
  <r>
    <s v="ORD104452"/>
    <x v="632"/>
    <x v="806"/>
    <s v="Hyderabad"/>
    <x v="1"/>
    <n v="500032"/>
    <s v="MED005"/>
    <x v="11"/>
    <x v="5"/>
    <s v="Cipla"/>
    <s v="Yes"/>
    <n v="1"/>
    <n v="100.29"/>
    <n v="5"/>
    <n v="12"/>
    <x v="4"/>
    <x v="0"/>
    <n v="1"/>
    <x v="4451"/>
    <n v="1"/>
    <n v="100.29"/>
    <n v="5.0145000000000008"/>
    <n v="95.275500000000008"/>
    <n v="11.433060000000001"/>
    <n v="106.70856000000001"/>
    <n v="2"/>
  </r>
  <r>
    <s v="ORD104452"/>
    <x v="570"/>
    <x v="1457"/>
    <s v="Chandigarh"/>
    <x v="4"/>
    <n v="160017"/>
    <s v="MED021"/>
    <x v="9"/>
    <x v="7"/>
    <s v="Cipla"/>
    <s v="No"/>
    <n v="2"/>
    <n v="87.77"/>
    <n v="10"/>
    <n v="18"/>
    <x v="2"/>
    <x v="1"/>
    <n v="1"/>
    <x v="4452"/>
    <n v="1"/>
    <n v="175.54"/>
    <n v="17.553999999999998"/>
    <n v="157.98599999999999"/>
    <n v="28.437479999999997"/>
    <n v="186.42347999999998"/>
    <n v="3"/>
  </r>
  <r>
    <s v="ORD104452"/>
    <x v="542"/>
    <x v="2211"/>
    <s v="Chandigarh"/>
    <x v="4"/>
    <n v="160022"/>
    <s v="MED027"/>
    <x v="12"/>
    <x v="9"/>
    <s v="Mankind"/>
    <s v="No"/>
    <n v="2"/>
    <n v="108.54"/>
    <n v="15"/>
    <n v="5"/>
    <x v="2"/>
    <x v="1"/>
    <n v="1"/>
    <x v="4453"/>
    <n v="1"/>
    <n v="217.08"/>
    <n v="32.562000000000005"/>
    <n v="184.518"/>
    <n v="9.2259000000000011"/>
    <n v="193.7439"/>
    <n v="3"/>
  </r>
  <r>
    <s v="ORD104455"/>
    <x v="46"/>
    <x v="2501"/>
    <s v="Kolkata"/>
    <x v="10"/>
    <n v="700102"/>
    <s v="MED013"/>
    <x v="16"/>
    <x v="3"/>
    <s v="Himalaya"/>
    <s v="No"/>
    <n v="1"/>
    <n v="176.58"/>
    <n v="15"/>
    <n v="5"/>
    <x v="5"/>
    <x v="1"/>
    <n v="1"/>
    <x v="4454"/>
    <n v="1"/>
    <n v="176.58"/>
    <n v="26.487000000000002"/>
    <n v="150.09300000000002"/>
    <n v="7.5046500000000016"/>
    <n v="157.59765000000002"/>
    <n v="1"/>
  </r>
  <r>
    <s v="ORD104456"/>
    <x v="567"/>
    <x v="501"/>
    <s v="Jaipur"/>
    <x v="5"/>
    <n v="302021"/>
    <s v="MED007"/>
    <x v="15"/>
    <x v="10"/>
    <s v="Sanofi"/>
    <s v="Yes"/>
    <n v="1"/>
    <n v="70.05"/>
    <n v="10"/>
    <n v="5"/>
    <x v="2"/>
    <x v="2"/>
    <n v="1"/>
    <x v="4455"/>
    <n v="1"/>
    <n v="70.05"/>
    <n v="7.0049999999999999"/>
    <n v="63.044999999999995"/>
    <n v="3.1522499999999996"/>
    <n v="66.197249999999997"/>
    <n v="1"/>
  </r>
  <r>
    <s v="ORD104457"/>
    <x v="461"/>
    <x v="2502"/>
    <s v="Surat"/>
    <x v="6"/>
    <n v="395007"/>
    <s v="MED017"/>
    <x v="1"/>
    <x v="1"/>
    <s v="Abbott"/>
    <s v="No"/>
    <n v="2"/>
    <n v="141.24"/>
    <n v="15"/>
    <n v="5"/>
    <x v="1"/>
    <x v="1"/>
    <n v="1"/>
    <x v="4456"/>
    <n v="1"/>
    <n v="282.48"/>
    <n v="42.372000000000007"/>
    <n v="240.108"/>
    <n v="12.0054"/>
    <n v="252.11340000000001"/>
    <n v="2"/>
  </r>
  <r>
    <s v="ORD104458"/>
    <x v="6"/>
    <x v="1306"/>
    <s v="Mumbai"/>
    <x v="3"/>
    <n v="400076"/>
    <s v="MED023"/>
    <x v="8"/>
    <x v="7"/>
    <s v="Lacto Calamine"/>
    <s v="No"/>
    <n v="2"/>
    <n v="294.41000000000003"/>
    <n v="0"/>
    <n v="12"/>
    <x v="3"/>
    <x v="1"/>
    <n v="1"/>
    <x v="4457"/>
    <n v="1"/>
    <n v="588.82000000000005"/>
    <n v="0"/>
    <n v="588.82000000000005"/>
    <n v="70.6584"/>
    <n v="659.47840000000008"/>
    <n v="2"/>
  </r>
  <r>
    <s v="ORD104459"/>
    <x v="465"/>
    <x v="614"/>
    <s v="Chennai"/>
    <x v="7"/>
    <n v="600100"/>
    <s v="MED016"/>
    <x v="17"/>
    <x v="11"/>
    <s v="Emcure"/>
    <s v="No"/>
    <n v="1"/>
    <n v="109.49"/>
    <n v="0"/>
    <n v="12"/>
    <x v="2"/>
    <x v="1"/>
    <n v="1"/>
    <x v="4458"/>
    <n v="1"/>
    <n v="109.49"/>
    <n v="0"/>
    <n v="109.49"/>
    <n v="13.138799999999998"/>
    <n v="122.6288"/>
    <n v="2"/>
  </r>
  <r>
    <s v="ORD104460"/>
    <x v="615"/>
    <x v="1549"/>
    <s v="Noida"/>
    <x v="9"/>
    <n v="201303"/>
    <s v="MED021"/>
    <x v="9"/>
    <x v="7"/>
    <s v="Cipla"/>
    <s v="No"/>
    <n v="1"/>
    <n v="90.95"/>
    <n v="0"/>
    <n v="18"/>
    <x v="5"/>
    <x v="1"/>
    <n v="1"/>
    <x v="4459"/>
    <n v="1"/>
    <n v="90.95"/>
    <n v="0"/>
    <n v="90.95"/>
    <n v="16.371000000000002"/>
    <n v="107.321"/>
    <n v="2"/>
  </r>
  <r>
    <s v="ORD104461"/>
    <x v="183"/>
    <x v="800"/>
    <s v="Jaipur"/>
    <x v="5"/>
    <n v="302017"/>
    <s v="MED026"/>
    <x v="20"/>
    <x v="9"/>
    <s v="Cipla"/>
    <s v="No"/>
    <n v="1"/>
    <n v="174.37"/>
    <n v="5"/>
    <n v="5"/>
    <x v="0"/>
    <x v="1"/>
    <n v="1"/>
    <x v="4460"/>
    <n v="1"/>
    <n v="174.37"/>
    <n v="8.7185000000000006"/>
    <n v="165.6515"/>
    <n v="8.2825749999999996"/>
    <n v="173.93407500000001"/>
    <n v="2"/>
  </r>
  <r>
    <s v="ORD104462"/>
    <x v="621"/>
    <x v="2503"/>
    <s v="Chandigarh"/>
    <x v="4"/>
    <n v="160017"/>
    <s v="MED025"/>
    <x v="27"/>
    <x v="0"/>
    <s v="Blue Cross"/>
    <s v="Yes"/>
    <n v="5"/>
    <n v="67.040000000000006"/>
    <n v="5"/>
    <n v="12"/>
    <x v="4"/>
    <x v="1"/>
    <n v="1"/>
    <x v="4461"/>
    <n v="1"/>
    <n v="335.20000000000005"/>
    <n v="16.760000000000002"/>
    <n v="318.44000000000005"/>
    <n v="38.212800000000009"/>
    <n v="356.65280000000007"/>
    <n v="1"/>
  </r>
  <r>
    <s v="ORD104463"/>
    <x v="705"/>
    <x v="1343"/>
    <s v="Ahmedabad"/>
    <x v="6"/>
    <n v="380054"/>
    <s v="MED028"/>
    <x v="3"/>
    <x v="3"/>
    <s v="Abbott"/>
    <s v="No"/>
    <n v="3"/>
    <n v="104.56"/>
    <n v="20"/>
    <n v="12"/>
    <x v="3"/>
    <x v="1"/>
    <n v="1"/>
    <x v="4462"/>
    <n v="1"/>
    <n v="313.68"/>
    <n v="62.736000000000004"/>
    <n v="250.94400000000002"/>
    <n v="30.113280000000003"/>
    <n v="281.05727999999999"/>
    <n v="3"/>
  </r>
  <r>
    <s v="ORD104464"/>
    <x v="464"/>
    <x v="681"/>
    <s v="Kolkata"/>
    <x v="10"/>
    <n v="700091"/>
    <s v="MED028"/>
    <x v="3"/>
    <x v="3"/>
    <s v="Abbott"/>
    <s v="No"/>
    <n v="2"/>
    <n v="112.13"/>
    <n v="5"/>
    <n v="5"/>
    <x v="5"/>
    <x v="1"/>
    <n v="1"/>
    <x v="4463"/>
    <n v="1"/>
    <n v="224.26"/>
    <n v="11.212999999999999"/>
    <n v="213.047"/>
    <n v="10.652349999999998"/>
    <n v="223.69934999999998"/>
    <n v="4"/>
  </r>
  <r>
    <s v="ORD104464"/>
    <x v="421"/>
    <x v="1696"/>
    <s v="Ahmedabad"/>
    <x v="6"/>
    <n v="380054"/>
    <s v="MED004"/>
    <x v="5"/>
    <x v="5"/>
    <s v="Sun Pharma"/>
    <s v="Yes"/>
    <n v="1"/>
    <n v="117.22"/>
    <n v="0"/>
    <n v="12"/>
    <x v="4"/>
    <x v="1"/>
    <n v="1"/>
    <x v="4464"/>
    <n v="1"/>
    <n v="117.22"/>
    <n v="0"/>
    <n v="117.22"/>
    <n v="14.066399999999998"/>
    <n v="131.28639999999999"/>
    <n v="3"/>
  </r>
  <r>
    <s v="ORD104466"/>
    <x v="415"/>
    <x v="2504"/>
    <s v="Chandigarh"/>
    <x v="4"/>
    <n v="160019"/>
    <s v="MED027"/>
    <x v="12"/>
    <x v="9"/>
    <s v="Mankind"/>
    <s v="No"/>
    <n v="1"/>
    <n v="99.65"/>
    <n v="5"/>
    <n v="12"/>
    <x v="3"/>
    <x v="2"/>
    <n v="1"/>
    <x v="4465"/>
    <n v="1"/>
    <n v="99.65"/>
    <n v="4.9824999999999999"/>
    <n v="94.667500000000004"/>
    <n v="11.360099999999999"/>
    <n v="106.02760000000001"/>
    <n v="1"/>
  </r>
  <r>
    <s v="ORD104467"/>
    <x v="327"/>
    <x v="80"/>
    <s v="Kolkata"/>
    <x v="10"/>
    <n v="700102"/>
    <s v="MED014"/>
    <x v="19"/>
    <x v="3"/>
    <s v="Abbott"/>
    <s v="No"/>
    <n v="1"/>
    <n v="145.59"/>
    <n v="5"/>
    <n v="5"/>
    <x v="3"/>
    <x v="1"/>
    <n v="1"/>
    <x v="4466"/>
    <n v="1"/>
    <n v="145.59"/>
    <n v="7.2795000000000005"/>
    <n v="138.31049999999999"/>
    <n v="6.9155249999999997"/>
    <n v="145.22602499999999"/>
    <n v="3"/>
  </r>
  <r>
    <s v="ORD104467"/>
    <x v="274"/>
    <x v="2505"/>
    <s v="Delhi"/>
    <x v="0"/>
    <n v="110085"/>
    <s v="MED016"/>
    <x v="17"/>
    <x v="11"/>
    <s v="Emcure"/>
    <s v="No"/>
    <n v="2"/>
    <n v="99.06"/>
    <n v="5"/>
    <n v="5"/>
    <x v="2"/>
    <x v="1"/>
    <n v="1"/>
    <x v="4467"/>
    <n v="1"/>
    <n v="198.12"/>
    <n v="9.9060000000000006"/>
    <n v="188.214"/>
    <n v="9.4106999999999985"/>
    <n v="197.62469999999999"/>
    <n v="1"/>
  </r>
  <r>
    <s v="ORD104469"/>
    <x v="726"/>
    <x v="2506"/>
    <s v="Chennai"/>
    <x v="7"/>
    <n v="600001"/>
    <s v="MED027"/>
    <x v="12"/>
    <x v="9"/>
    <s v="Mankind"/>
    <s v="No"/>
    <n v="5"/>
    <n v="103.02"/>
    <n v="5"/>
    <n v="12"/>
    <x v="3"/>
    <x v="1"/>
    <n v="1"/>
    <x v="4468"/>
    <n v="1"/>
    <n v="515.1"/>
    <n v="25.754999999999999"/>
    <n v="489.34500000000003"/>
    <n v="58.721400000000003"/>
    <n v="548.06640000000004"/>
    <n v="3"/>
  </r>
  <r>
    <s v="ORD104470"/>
    <x v="523"/>
    <x v="1735"/>
    <s v="Mumbai"/>
    <x v="3"/>
    <n v="400069"/>
    <s v="MED016"/>
    <x v="17"/>
    <x v="11"/>
    <s v="Emcure"/>
    <s v="No"/>
    <n v="2"/>
    <n v="115.92"/>
    <n v="5"/>
    <n v="5"/>
    <x v="0"/>
    <x v="1"/>
    <n v="1"/>
    <x v="4469"/>
    <n v="1"/>
    <n v="231.84"/>
    <n v="11.592000000000001"/>
    <n v="220.24799999999999"/>
    <n v="11.0124"/>
    <n v="231.2604"/>
    <n v="2"/>
  </r>
  <r>
    <s v="ORD104471"/>
    <x v="318"/>
    <x v="253"/>
    <s v="Mumbai"/>
    <x v="3"/>
    <n v="400093"/>
    <s v="MED002"/>
    <x v="22"/>
    <x v="2"/>
    <s v="Micro Labs"/>
    <s v="No"/>
    <n v="2"/>
    <n v="30.69"/>
    <n v="10"/>
    <n v="5"/>
    <x v="3"/>
    <x v="1"/>
    <n v="1"/>
    <x v="4470"/>
    <n v="1"/>
    <n v="61.38"/>
    <n v="6.1380000000000008"/>
    <n v="55.242000000000004"/>
    <n v="2.7621000000000002"/>
    <n v="58.004100000000008"/>
    <n v="3"/>
  </r>
  <r>
    <s v="ORD104472"/>
    <x v="39"/>
    <x v="2507"/>
    <s v="Indore"/>
    <x v="2"/>
    <n v="452020"/>
    <s v="MED021"/>
    <x v="9"/>
    <x v="7"/>
    <s v="Cipla"/>
    <s v="No"/>
    <n v="1"/>
    <n v="89.98"/>
    <n v="5"/>
    <n v="5"/>
    <x v="3"/>
    <x v="1"/>
    <n v="1"/>
    <x v="4471"/>
    <n v="1"/>
    <n v="89.98"/>
    <n v="4.4990000000000006"/>
    <n v="85.481000000000009"/>
    <n v="4.2740499999999999"/>
    <n v="89.755050000000011"/>
    <n v="1"/>
  </r>
  <r>
    <s v="ORD104473"/>
    <x v="175"/>
    <x v="2306"/>
    <s v="Ahmedabad"/>
    <x v="6"/>
    <n v="380054"/>
    <s v="MED003"/>
    <x v="6"/>
    <x v="4"/>
    <s v="Dr. Reddy's"/>
    <s v="No"/>
    <n v="1"/>
    <n v="27.98"/>
    <n v="5"/>
    <n v="5"/>
    <x v="1"/>
    <x v="2"/>
    <n v="1"/>
    <x v="4472"/>
    <n v="1"/>
    <n v="27.98"/>
    <n v="1.399"/>
    <n v="26.581"/>
    <n v="1.3290500000000001"/>
    <n v="27.910049999999998"/>
    <n v="1"/>
  </r>
  <r>
    <s v="ORD104474"/>
    <x v="117"/>
    <x v="2317"/>
    <s v="Indore"/>
    <x v="2"/>
    <n v="452016"/>
    <s v="MED019"/>
    <x v="26"/>
    <x v="8"/>
    <s v="Cipla"/>
    <s v="No"/>
    <n v="1"/>
    <n v="150.26"/>
    <n v="5"/>
    <n v="12"/>
    <x v="0"/>
    <x v="1"/>
    <n v="1"/>
    <x v="4473"/>
    <n v="1"/>
    <n v="150.26"/>
    <n v="7.5129999999999999"/>
    <n v="142.74699999999999"/>
    <n v="17.129639999999998"/>
    <n v="159.87663999999998"/>
    <n v="4"/>
  </r>
  <r>
    <s v="ORD104475"/>
    <x v="415"/>
    <x v="2508"/>
    <s v="Gurugram"/>
    <x v="11"/>
    <n v="122001"/>
    <s v="MED029"/>
    <x v="10"/>
    <x v="8"/>
    <s v="Sun Pharma"/>
    <s v="Yes"/>
    <n v="3"/>
    <n v="101.99"/>
    <n v="0"/>
    <n v="12"/>
    <x v="1"/>
    <x v="1"/>
    <n v="1"/>
    <x v="4474"/>
    <n v="1"/>
    <n v="305.96999999999997"/>
    <n v="0"/>
    <n v="305.96999999999997"/>
    <n v="36.716399999999993"/>
    <n v="342.68639999999994"/>
    <n v="1"/>
  </r>
  <r>
    <s v="ORD104476"/>
    <x v="623"/>
    <x v="2509"/>
    <s v="Gurugram"/>
    <x v="11"/>
    <n v="122018"/>
    <s v="MED013"/>
    <x v="16"/>
    <x v="3"/>
    <s v="Himalaya"/>
    <s v="No"/>
    <n v="1"/>
    <n v="173.15"/>
    <n v="0"/>
    <n v="18"/>
    <x v="2"/>
    <x v="3"/>
    <n v="1"/>
    <x v="4475"/>
    <n v="1"/>
    <n v="173.15"/>
    <n v="0"/>
    <n v="173.15"/>
    <n v="31.167000000000002"/>
    <n v="204.31700000000001"/>
    <n v="2"/>
  </r>
  <r>
    <s v="ORD104477"/>
    <x v="479"/>
    <x v="2506"/>
    <s v="Indore"/>
    <x v="2"/>
    <n v="452001"/>
    <s v="MED014"/>
    <x v="19"/>
    <x v="3"/>
    <s v="Abbott"/>
    <s v="No"/>
    <n v="2"/>
    <n v="149.33000000000001"/>
    <n v="15"/>
    <n v="12"/>
    <x v="2"/>
    <x v="1"/>
    <n v="1"/>
    <x v="4476"/>
    <n v="1"/>
    <n v="298.66000000000003"/>
    <n v="44.799000000000007"/>
    <n v="253.86100000000002"/>
    <n v="30.463320000000003"/>
    <n v="284.32432"/>
    <n v="3"/>
  </r>
  <r>
    <s v="ORD104478"/>
    <x v="598"/>
    <x v="852"/>
    <s v="Kolkata"/>
    <x v="10"/>
    <n v="700029"/>
    <s v="MED006"/>
    <x v="18"/>
    <x v="10"/>
    <s v="USV"/>
    <s v="Yes"/>
    <n v="6"/>
    <n v="40.130000000000003"/>
    <n v="0"/>
    <n v="5"/>
    <x v="5"/>
    <x v="1"/>
    <n v="1"/>
    <x v="4477"/>
    <n v="1"/>
    <n v="240.78000000000003"/>
    <n v="0"/>
    <n v="240.78000000000003"/>
    <n v="12.039000000000001"/>
    <n v="252.81900000000002"/>
    <n v="6"/>
  </r>
  <r>
    <s v="ORD104479"/>
    <x v="251"/>
    <x v="2510"/>
    <s v="Gurugram"/>
    <x v="11"/>
    <n v="122009"/>
    <s v="MED018"/>
    <x v="14"/>
    <x v="8"/>
    <s v="Mankind"/>
    <s v="No"/>
    <n v="2"/>
    <n v="101.42"/>
    <n v="0"/>
    <n v="5"/>
    <x v="2"/>
    <x v="3"/>
    <n v="1"/>
    <x v="4478"/>
    <n v="1"/>
    <n v="202.84"/>
    <n v="0"/>
    <n v="202.84"/>
    <n v="10.142000000000001"/>
    <n v="212.982"/>
    <n v="1"/>
  </r>
  <r>
    <s v="ORD104480"/>
    <x v="192"/>
    <x v="2511"/>
    <s v="Indore"/>
    <x v="2"/>
    <n v="452010"/>
    <s v="MED017"/>
    <x v="1"/>
    <x v="1"/>
    <s v="Abbott"/>
    <s v="No"/>
    <n v="3"/>
    <n v="141.75"/>
    <n v="10"/>
    <n v="18"/>
    <x v="0"/>
    <x v="1"/>
    <n v="1"/>
    <x v="4479"/>
    <n v="1"/>
    <n v="425.25"/>
    <n v="42.524999999999999"/>
    <n v="382.72500000000002"/>
    <n v="68.890500000000003"/>
    <n v="451.6155"/>
    <n v="1"/>
  </r>
  <r>
    <s v="ORD104480"/>
    <x v="587"/>
    <x v="1760"/>
    <s v="Indore"/>
    <x v="2"/>
    <n v="452010"/>
    <s v="MED018"/>
    <x v="14"/>
    <x v="8"/>
    <s v="Mankind"/>
    <s v="No"/>
    <n v="1"/>
    <n v="124.91"/>
    <n v="5"/>
    <n v="5"/>
    <x v="2"/>
    <x v="3"/>
    <n v="1"/>
    <x v="4480"/>
    <n v="1"/>
    <n v="124.91"/>
    <n v="6.2454999999999998"/>
    <n v="118.6645"/>
    <n v="5.9332250000000002"/>
    <n v="124.597725"/>
    <n v="2"/>
  </r>
  <r>
    <s v="ORD104482"/>
    <x v="512"/>
    <x v="1435"/>
    <s v="Bengaluru"/>
    <x v="8"/>
    <n v="560001"/>
    <s v="MED004"/>
    <x v="5"/>
    <x v="5"/>
    <s v="Sun Pharma"/>
    <s v="Yes"/>
    <n v="1"/>
    <n v="98.85"/>
    <n v="15"/>
    <n v="18"/>
    <x v="5"/>
    <x v="1"/>
    <n v="1"/>
    <x v="4481"/>
    <n v="1"/>
    <n v="98.85"/>
    <n v="14.827500000000001"/>
    <n v="84.022499999999994"/>
    <n v="15.12405"/>
    <n v="99.146549999999991"/>
    <n v="5"/>
  </r>
  <r>
    <s v="ORD104483"/>
    <x v="718"/>
    <x v="2506"/>
    <s v="Ahmedabad"/>
    <x v="6"/>
    <n v="380061"/>
    <s v="MED024"/>
    <x v="0"/>
    <x v="0"/>
    <s v="Abbott"/>
    <s v="No"/>
    <n v="1"/>
    <n v="142.97"/>
    <n v="10"/>
    <n v="18"/>
    <x v="4"/>
    <x v="1"/>
    <n v="1"/>
    <x v="4482"/>
    <n v="1"/>
    <n v="142.97"/>
    <n v="14.297000000000001"/>
    <n v="128.673"/>
    <n v="23.16114"/>
    <n v="151.83413999999999"/>
    <n v="3"/>
  </r>
  <r>
    <s v="ORD104484"/>
    <x v="524"/>
    <x v="2216"/>
    <s v="Pune"/>
    <x v="3"/>
    <n v="411045"/>
    <s v="MED018"/>
    <x v="14"/>
    <x v="8"/>
    <s v="Mankind"/>
    <s v="No"/>
    <n v="3"/>
    <n v="108.58"/>
    <n v="5"/>
    <n v="18"/>
    <x v="2"/>
    <x v="3"/>
    <n v="1"/>
    <x v="4483"/>
    <n v="1"/>
    <n v="325.74"/>
    <n v="16.286999999999999"/>
    <n v="309.45300000000003"/>
    <n v="55.701540000000001"/>
    <n v="365.15454000000005"/>
    <n v="2"/>
  </r>
  <r>
    <s v="ORD104485"/>
    <x v="228"/>
    <x v="1583"/>
    <s v="Pune"/>
    <x v="3"/>
    <n v="411014"/>
    <s v="MED012"/>
    <x v="29"/>
    <x v="3"/>
    <s v="Mankind"/>
    <s v="No"/>
    <n v="2"/>
    <n v="107.32"/>
    <n v="0"/>
    <n v="18"/>
    <x v="2"/>
    <x v="2"/>
    <n v="1"/>
    <x v="4484"/>
    <n v="1"/>
    <n v="214.64"/>
    <n v="0"/>
    <n v="214.64"/>
    <n v="38.635199999999998"/>
    <n v="253.27519999999998"/>
    <n v="1"/>
  </r>
  <r>
    <s v="ORD104486"/>
    <x v="641"/>
    <x v="1039"/>
    <s v="Pune"/>
    <x v="3"/>
    <n v="411038"/>
    <s v="MED015"/>
    <x v="24"/>
    <x v="11"/>
    <s v="Abbott"/>
    <s v="No"/>
    <n v="3"/>
    <n v="44.16"/>
    <n v="5"/>
    <n v="5"/>
    <x v="1"/>
    <x v="1"/>
    <n v="1"/>
    <x v="4485"/>
    <n v="1"/>
    <n v="132.47999999999999"/>
    <n v="6.6239999999999997"/>
    <n v="125.85599999999999"/>
    <n v="6.2927999999999997"/>
    <n v="132.14879999999999"/>
    <n v="3"/>
  </r>
  <r>
    <s v="ORD104487"/>
    <x v="579"/>
    <x v="2512"/>
    <s v="Surat"/>
    <x v="6"/>
    <n v="395010"/>
    <s v="MED014"/>
    <x v="19"/>
    <x v="3"/>
    <s v="Abbott"/>
    <s v="No"/>
    <n v="1"/>
    <n v="151.08000000000001"/>
    <n v="5"/>
    <n v="12"/>
    <x v="4"/>
    <x v="1"/>
    <n v="1"/>
    <x v="4486"/>
    <n v="1"/>
    <n v="151.08000000000001"/>
    <n v="7.5540000000000012"/>
    <n v="143.52600000000001"/>
    <n v="17.223120000000002"/>
    <n v="160.74912"/>
    <n v="2"/>
  </r>
  <r>
    <s v="ORD104487"/>
    <x v="472"/>
    <x v="1681"/>
    <s v="Lucknow"/>
    <x v="9"/>
    <n v="226024"/>
    <s v="MED014"/>
    <x v="19"/>
    <x v="3"/>
    <s v="Abbott"/>
    <s v="No"/>
    <n v="1"/>
    <n v="155.77000000000001"/>
    <n v="10"/>
    <n v="5"/>
    <x v="4"/>
    <x v="1"/>
    <n v="1"/>
    <x v="4487"/>
    <n v="1"/>
    <n v="155.77000000000001"/>
    <n v="15.577"/>
    <n v="140.19300000000001"/>
    <n v="7.0096500000000006"/>
    <n v="147.20265000000001"/>
    <n v="3"/>
  </r>
  <r>
    <s v="ORD104489"/>
    <x v="371"/>
    <x v="1514"/>
    <s v="Chandigarh"/>
    <x v="4"/>
    <n v="160036"/>
    <s v="MED022"/>
    <x v="25"/>
    <x v="7"/>
    <s v="Himalaya"/>
    <s v="No"/>
    <n v="1"/>
    <n v="155.99"/>
    <n v="5"/>
    <n v="12"/>
    <x v="3"/>
    <x v="1"/>
    <n v="1"/>
    <x v="4488"/>
    <n v="1"/>
    <n v="155.99"/>
    <n v="7.7995000000000001"/>
    <n v="148.19050000000001"/>
    <n v="17.782859999999999"/>
    <n v="165.97336000000001"/>
    <n v="4"/>
  </r>
  <r>
    <s v="ORD104490"/>
    <x v="329"/>
    <x v="566"/>
    <s v="Mumbai"/>
    <x v="3"/>
    <n v="400050"/>
    <s v="MED026"/>
    <x v="20"/>
    <x v="9"/>
    <s v="Cipla"/>
    <s v="No"/>
    <n v="1"/>
    <n v="216.06"/>
    <n v="15"/>
    <n v="12"/>
    <x v="5"/>
    <x v="1"/>
    <n v="1"/>
    <x v="4489"/>
    <n v="1"/>
    <n v="216.06"/>
    <n v="32.408999999999999"/>
    <n v="183.65100000000001"/>
    <n v="22.038119999999999"/>
    <n v="205.68912"/>
    <n v="4"/>
  </r>
  <r>
    <s v="ORD104491"/>
    <x v="467"/>
    <x v="2105"/>
    <s v="Jaipur"/>
    <x v="5"/>
    <n v="302033"/>
    <s v="MED024"/>
    <x v="0"/>
    <x v="0"/>
    <s v="Abbott"/>
    <s v="No"/>
    <n v="2"/>
    <n v="140.19"/>
    <n v="0"/>
    <n v="5"/>
    <x v="2"/>
    <x v="0"/>
    <n v="1"/>
    <x v="4490"/>
    <n v="1"/>
    <n v="280.38"/>
    <n v="0"/>
    <n v="280.38"/>
    <n v="14.019"/>
    <n v="294.399"/>
    <n v="1"/>
  </r>
  <r>
    <s v="ORD104492"/>
    <x v="63"/>
    <x v="256"/>
    <s v="Pune"/>
    <x v="3"/>
    <n v="411014"/>
    <s v="MED024"/>
    <x v="0"/>
    <x v="0"/>
    <s v="Abbott"/>
    <s v="No"/>
    <n v="2"/>
    <n v="119.61"/>
    <n v="15"/>
    <n v="18"/>
    <x v="0"/>
    <x v="1"/>
    <n v="1"/>
    <x v="4491"/>
    <n v="1"/>
    <n v="239.22"/>
    <n v="35.883000000000003"/>
    <n v="203.33699999999999"/>
    <n v="36.600659999999998"/>
    <n v="239.93765999999999"/>
    <n v="5"/>
  </r>
  <r>
    <s v="ORD104493"/>
    <x v="438"/>
    <x v="238"/>
    <s v="Pune"/>
    <x v="3"/>
    <n v="411014"/>
    <s v="MED015"/>
    <x v="24"/>
    <x v="11"/>
    <s v="Abbott"/>
    <s v="No"/>
    <n v="3"/>
    <n v="43.28"/>
    <n v="15"/>
    <n v="5"/>
    <x v="3"/>
    <x v="2"/>
    <n v="1"/>
    <x v="4492"/>
    <n v="1"/>
    <n v="129.84"/>
    <n v="19.476000000000003"/>
    <n v="110.364"/>
    <n v="5.5182000000000002"/>
    <n v="115.88220000000001"/>
    <n v="3"/>
  </r>
  <r>
    <s v="ORD104494"/>
    <x v="90"/>
    <x v="2513"/>
    <s v="Chandigarh"/>
    <x v="4"/>
    <n v="160019"/>
    <s v="MED030"/>
    <x v="28"/>
    <x v="8"/>
    <s v="Cipla"/>
    <s v="Yes"/>
    <n v="2"/>
    <n v="276.20999999999998"/>
    <n v="20"/>
    <n v="18"/>
    <x v="3"/>
    <x v="0"/>
    <n v="1"/>
    <x v="4493"/>
    <n v="1"/>
    <n v="552.41999999999996"/>
    <n v="110.48399999999999"/>
    <n v="441.93599999999998"/>
    <n v="79.548479999999998"/>
    <n v="521.48447999999996"/>
    <n v="0"/>
  </r>
  <r>
    <s v="ORD104495"/>
    <x v="663"/>
    <x v="2514"/>
    <s v="Jaipur"/>
    <x v="5"/>
    <n v="302019"/>
    <s v="MED009"/>
    <x v="21"/>
    <x v="6"/>
    <s v="Glenmark"/>
    <s v="Yes"/>
    <n v="2"/>
    <n v="91.69"/>
    <n v="0"/>
    <n v="5"/>
    <x v="3"/>
    <x v="1"/>
    <n v="1"/>
    <x v="4494"/>
    <n v="1"/>
    <n v="183.38"/>
    <n v="0"/>
    <n v="183.38"/>
    <n v="9.1690000000000005"/>
    <n v="192.54900000000001"/>
    <n v="1"/>
  </r>
  <r>
    <s v="ORD104495"/>
    <x v="8"/>
    <x v="772"/>
    <s v="Indore"/>
    <x v="2"/>
    <n v="452016"/>
    <s v="MED005"/>
    <x v="11"/>
    <x v="5"/>
    <s v="Cipla"/>
    <s v="Yes"/>
    <n v="1"/>
    <n v="88.4"/>
    <n v="10"/>
    <n v="18"/>
    <x v="1"/>
    <x v="1"/>
    <n v="1"/>
    <x v="4495"/>
    <n v="1"/>
    <n v="88.4"/>
    <n v="8.84"/>
    <n v="79.56"/>
    <n v="14.320799999999998"/>
    <n v="93.880799999999994"/>
    <n v="1"/>
  </r>
  <r>
    <s v="ORD104495"/>
    <x v="88"/>
    <x v="2515"/>
    <s v="Lucknow"/>
    <x v="9"/>
    <n v="226016"/>
    <s v="MED023"/>
    <x v="8"/>
    <x v="7"/>
    <s v="Lacto Calamine"/>
    <s v="No"/>
    <n v="1"/>
    <n v="335.48"/>
    <n v="5"/>
    <n v="5"/>
    <x v="3"/>
    <x v="1"/>
    <n v="1"/>
    <x v="4496"/>
    <n v="1"/>
    <n v="335.48"/>
    <n v="16.774000000000001"/>
    <n v="318.70600000000002"/>
    <n v="15.935300000000002"/>
    <n v="334.6413"/>
    <n v="1"/>
  </r>
  <r>
    <s v="ORD104498"/>
    <x v="665"/>
    <x v="2516"/>
    <s v="Pune"/>
    <x v="3"/>
    <n v="411057"/>
    <s v="MED026"/>
    <x v="20"/>
    <x v="9"/>
    <s v="Cipla"/>
    <s v="No"/>
    <n v="5"/>
    <n v="202.55"/>
    <n v="15"/>
    <n v="5"/>
    <x v="1"/>
    <x v="3"/>
    <n v="1"/>
    <x v="4497"/>
    <n v="1"/>
    <n v="1012.75"/>
    <n v="151.91249999999999"/>
    <n v="860.83749999999998"/>
    <n v="43.041874999999997"/>
    <n v="903.87937499999998"/>
    <n v="0"/>
  </r>
  <r>
    <s v="ORD104499"/>
    <x v="659"/>
    <x v="1652"/>
    <s v="Surat"/>
    <x v="6"/>
    <n v="395017"/>
    <s v="MED002"/>
    <x v="22"/>
    <x v="2"/>
    <s v="Micro Labs"/>
    <s v="No"/>
    <n v="5"/>
    <n v="32.75"/>
    <n v="5"/>
    <n v="5"/>
    <x v="5"/>
    <x v="1"/>
    <n v="1"/>
    <x v="4498"/>
    <n v="1"/>
    <n v="163.75"/>
    <n v="8.1875"/>
    <n v="155.5625"/>
    <n v="7.7781250000000002"/>
    <n v="163.34062499999999"/>
    <n v="3"/>
  </r>
  <r>
    <s v="ORD104500"/>
    <x v="349"/>
    <x v="2517"/>
    <s v="Chandigarh"/>
    <x v="4"/>
    <n v="160022"/>
    <s v="MED002"/>
    <x v="22"/>
    <x v="2"/>
    <s v="Micro Labs"/>
    <s v="No"/>
    <n v="1"/>
    <n v="34.130000000000003"/>
    <n v="5"/>
    <n v="5"/>
    <x v="4"/>
    <x v="1"/>
    <n v="1"/>
    <x v="4499"/>
    <n v="1"/>
    <n v="34.130000000000003"/>
    <n v="1.7065000000000001"/>
    <n v="32.423500000000004"/>
    <n v="1.621175"/>
    <n v="34.044675000000005"/>
    <n v="2"/>
  </r>
  <r>
    <s v="ORD104501"/>
    <x v="707"/>
    <x v="1618"/>
    <s v="Bengaluru"/>
    <x v="8"/>
    <n v="560066"/>
    <s v="MED002"/>
    <x v="22"/>
    <x v="2"/>
    <s v="Micro Labs"/>
    <s v="No"/>
    <n v="2"/>
    <n v="29.52"/>
    <n v="0"/>
    <n v="12"/>
    <x v="4"/>
    <x v="3"/>
    <n v="1"/>
    <x v="4500"/>
    <n v="1"/>
    <n v="59.04"/>
    <n v="0"/>
    <n v="59.04"/>
    <n v="7.0848000000000004"/>
    <n v="66.124799999999993"/>
    <n v="2"/>
  </r>
  <r>
    <s v="ORD104502"/>
    <x v="683"/>
    <x v="2467"/>
    <s v="Gurugram"/>
    <x v="11"/>
    <n v="122009"/>
    <s v="MED021"/>
    <x v="9"/>
    <x v="7"/>
    <s v="Cipla"/>
    <s v="No"/>
    <n v="3"/>
    <n v="92.77"/>
    <n v="10"/>
    <n v="12"/>
    <x v="1"/>
    <x v="2"/>
    <n v="1"/>
    <x v="4501"/>
    <n v="1"/>
    <n v="278.31"/>
    <n v="27.831"/>
    <n v="250.47900000000001"/>
    <n v="30.057480000000002"/>
    <n v="280.53648000000004"/>
    <n v="2"/>
  </r>
  <r>
    <s v="ORD104503"/>
    <x v="727"/>
    <x v="227"/>
    <s v="Pune"/>
    <x v="3"/>
    <n v="411038"/>
    <s v="MED017"/>
    <x v="1"/>
    <x v="1"/>
    <s v="Abbott"/>
    <s v="No"/>
    <n v="1"/>
    <n v="130.6"/>
    <n v="5"/>
    <n v="12"/>
    <x v="0"/>
    <x v="0"/>
    <n v="1"/>
    <x v="4502"/>
    <n v="1"/>
    <n v="130.6"/>
    <n v="6.53"/>
    <n v="124.07"/>
    <n v="14.888399999999999"/>
    <n v="138.95839999999998"/>
    <n v="0"/>
  </r>
  <r>
    <s v="ORD104504"/>
    <x v="400"/>
    <x v="1189"/>
    <s v="Ahmedabad"/>
    <x v="6"/>
    <n v="380058"/>
    <s v="MED017"/>
    <x v="1"/>
    <x v="1"/>
    <s v="Abbott"/>
    <s v="No"/>
    <n v="1"/>
    <n v="133.41"/>
    <n v="15"/>
    <n v="12"/>
    <x v="0"/>
    <x v="1"/>
    <n v="1"/>
    <x v="4503"/>
    <n v="1"/>
    <n v="133.41"/>
    <n v="20.011499999999998"/>
    <n v="113.3985"/>
    <n v="13.607819999999998"/>
    <n v="127.00632"/>
    <n v="5"/>
  </r>
  <r>
    <s v="ORD104504"/>
    <x v="369"/>
    <x v="2518"/>
    <s v="Pune"/>
    <x v="3"/>
    <n v="411014"/>
    <s v="MED012"/>
    <x v="29"/>
    <x v="3"/>
    <s v="Mankind"/>
    <s v="No"/>
    <n v="1"/>
    <n v="126.37"/>
    <n v="5"/>
    <n v="5"/>
    <x v="4"/>
    <x v="3"/>
    <n v="1"/>
    <x v="4504"/>
    <n v="1"/>
    <n v="126.37"/>
    <n v="6.3185000000000002"/>
    <n v="120.0515"/>
    <n v="6.0025750000000002"/>
    <n v="126.05407500000001"/>
    <n v="0"/>
  </r>
  <r>
    <s v="ORD104506"/>
    <x v="169"/>
    <x v="2200"/>
    <s v="Lucknow"/>
    <x v="9"/>
    <n v="226001"/>
    <s v="MED009"/>
    <x v="21"/>
    <x v="6"/>
    <s v="Glenmark"/>
    <s v="Yes"/>
    <n v="2"/>
    <n v="100.62"/>
    <n v="5"/>
    <n v="12"/>
    <x v="4"/>
    <x v="1"/>
    <n v="1"/>
    <x v="4505"/>
    <n v="1"/>
    <n v="201.24"/>
    <n v="10.062000000000001"/>
    <n v="191.178"/>
    <n v="22.94136"/>
    <n v="214.11936"/>
    <n v="2"/>
  </r>
  <r>
    <s v="ORD104507"/>
    <x v="601"/>
    <x v="879"/>
    <s v="Delhi"/>
    <x v="0"/>
    <n v="110001"/>
    <s v="MED011"/>
    <x v="23"/>
    <x v="1"/>
    <s v="Cipla"/>
    <s v="No"/>
    <n v="2"/>
    <n v="24.6"/>
    <n v="10"/>
    <n v="12"/>
    <x v="1"/>
    <x v="2"/>
    <n v="1"/>
    <x v="4506"/>
    <n v="1"/>
    <n v="49.2"/>
    <n v="4.92"/>
    <n v="44.28"/>
    <n v="5.3136000000000001"/>
    <n v="49.593600000000002"/>
    <n v="1"/>
  </r>
  <r>
    <s v="ORD104508"/>
    <x v="626"/>
    <x v="1570"/>
    <s v="Mumbai"/>
    <x v="3"/>
    <n v="400069"/>
    <s v="MED019"/>
    <x v="26"/>
    <x v="8"/>
    <s v="Cipla"/>
    <s v="No"/>
    <n v="1"/>
    <n v="136.88999999999999"/>
    <n v="5"/>
    <n v="12"/>
    <x v="3"/>
    <x v="2"/>
    <n v="1"/>
    <x v="4507"/>
    <n v="1"/>
    <n v="136.88999999999999"/>
    <n v="6.8444999999999991"/>
    <n v="130.04549999999998"/>
    <n v="15.605459999999999"/>
    <n v="145.65095999999997"/>
    <n v="1"/>
  </r>
  <r>
    <s v="ORD104509"/>
    <x v="596"/>
    <x v="636"/>
    <s v="Bengaluru"/>
    <x v="8"/>
    <n v="560034"/>
    <s v="MED019"/>
    <x v="26"/>
    <x v="8"/>
    <s v="Cipla"/>
    <s v="No"/>
    <n v="2"/>
    <n v="136.18"/>
    <n v="0"/>
    <n v="18"/>
    <x v="4"/>
    <x v="1"/>
    <n v="1"/>
    <x v="4508"/>
    <n v="1"/>
    <n v="272.36"/>
    <n v="0"/>
    <n v="272.36"/>
    <n v="49.024800000000006"/>
    <n v="321.38480000000004"/>
    <n v="2"/>
  </r>
  <r>
    <s v="ORD104510"/>
    <x v="581"/>
    <x v="2186"/>
    <s v="Indore"/>
    <x v="2"/>
    <n v="452018"/>
    <s v="MED029"/>
    <x v="10"/>
    <x v="8"/>
    <s v="Sun Pharma"/>
    <s v="Yes"/>
    <n v="2"/>
    <n v="88.55"/>
    <n v="5"/>
    <n v="5"/>
    <x v="1"/>
    <x v="3"/>
    <n v="1"/>
    <x v="4509"/>
    <n v="1"/>
    <n v="177.1"/>
    <n v="8.8550000000000004"/>
    <n v="168.245"/>
    <n v="8.4122500000000002"/>
    <n v="176.65725"/>
    <n v="1"/>
  </r>
  <r>
    <s v="ORD104511"/>
    <x v="116"/>
    <x v="2519"/>
    <s v="Delhi"/>
    <x v="0"/>
    <n v="110085"/>
    <s v="MED027"/>
    <x v="12"/>
    <x v="9"/>
    <s v="Mankind"/>
    <s v="No"/>
    <n v="1"/>
    <n v="99.6"/>
    <n v="0"/>
    <n v="12"/>
    <x v="4"/>
    <x v="1"/>
    <n v="1"/>
    <x v="4510"/>
    <n v="1"/>
    <n v="99.6"/>
    <n v="0"/>
    <n v="99.6"/>
    <n v="11.951999999999998"/>
    <n v="111.55199999999999"/>
    <n v="2"/>
  </r>
  <r>
    <s v="ORD104512"/>
    <x v="270"/>
    <x v="2520"/>
    <s v="Chandigarh"/>
    <x v="4"/>
    <n v="160017"/>
    <s v="MED014"/>
    <x v="19"/>
    <x v="3"/>
    <s v="Abbott"/>
    <s v="No"/>
    <n v="2"/>
    <n v="138.22"/>
    <n v="5"/>
    <n v="12"/>
    <x v="3"/>
    <x v="1"/>
    <n v="1"/>
    <x v="4511"/>
    <n v="1"/>
    <n v="276.44"/>
    <n v="13.822000000000001"/>
    <n v="262.61799999999999"/>
    <n v="31.51416"/>
    <n v="294.13216"/>
    <n v="1"/>
  </r>
  <r>
    <s v="ORD104513"/>
    <x v="530"/>
    <x v="407"/>
    <s v="Jaipur"/>
    <x v="5"/>
    <n v="302001"/>
    <s v="MED018"/>
    <x v="14"/>
    <x v="8"/>
    <s v="Mankind"/>
    <s v="No"/>
    <n v="2"/>
    <n v="123.41"/>
    <n v="5"/>
    <n v="12"/>
    <x v="3"/>
    <x v="3"/>
    <n v="1"/>
    <x v="4512"/>
    <n v="1"/>
    <n v="246.82"/>
    <n v="12.340999999999999"/>
    <n v="234.47899999999998"/>
    <n v="28.137479999999996"/>
    <n v="262.61647999999997"/>
    <n v="2"/>
  </r>
  <r>
    <s v="ORD104514"/>
    <x v="625"/>
    <x v="1087"/>
    <s v="Noida"/>
    <x v="9"/>
    <n v="201307"/>
    <s v="MED011"/>
    <x v="23"/>
    <x v="1"/>
    <s v="Cipla"/>
    <s v="No"/>
    <n v="2"/>
    <n v="22.38"/>
    <n v="5"/>
    <n v="5"/>
    <x v="1"/>
    <x v="2"/>
    <n v="1"/>
    <x v="4513"/>
    <n v="1"/>
    <n v="44.76"/>
    <n v="2.238"/>
    <n v="42.521999999999998"/>
    <n v="2.1260999999999997"/>
    <n v="44.648099999999999"/>
    <n v="1"/>
  </r>
  <r>
    <s v="ORD104515"/>
    <x v="146"/>
    <x v="2521"/>
    <s v="Ahmedabad"/>
    <x v="6"/>
    <n v="380015"/>
    <s v="MED027"/>
    <x v="12"/>
    <x v="9"/>
    <s v="Mankind"/>
    <s v="No"/>
    <n v="2"/>
    <n v="84.53"/>
    <n v="10"/>
    <n v="5"/>
    <x v="3"/>
    <x v="1"/>
    <n v="1"/>
    <x v="4514"/>
    <n v="1"/>
    <n v="169.06"/>
    <n v="16.905999999999999"/>
    <n v="152.154"/>
    <n v="7.6076999999999995"/>
    <n v="159.76169999999999"/>
    <n v="1"/>
  </r>
  <r>
    <s v="ORD104515"/>
    <x v="645"/>
    <x v="2522"/>
    <s v="Pune"/>
    <x v="3"/>
    <n v="411057"/>
    <s v="MED011"/>
    <x v="23"/>
    <x v="1"/>
    <s v="Cipla"/>
    <s v="No"/>
    <n v="2"/>
    <n v="25.31"/>
    <n v="0"/>
    <n v="18"/>
    <x v="4"/>
    <x v="2"/>
    <n v="1"/>
    <x v="4515"/>
    <n v="1"/>
    <n v="50.62"/>
    <n v="0"/>
    <n v="50.62"/>
    <n v="9.1115999999999993"/>
    <n v="59.7316"/>
    <n v="0"/>
  </r>
  <r>
    <s v="ORD104517"/>
    <x v="186"/>
    <x v="2084"/>
    <s v="Ahmedabad"/>
    <x v="6"/>
    <n v="380015"/>
    <s v="MED014"/>
    <x v="19"/>
    <x v="3"/>
    <s v="Abbott"/>
    <s v="No"/>
    <n v="2"/>
    <n v="142.26"/>
    <n v="15"/>
    <n v="5"/>
    <x v="1"/>
    <x v="1"/>
    <n v="1"/>
    <x v="4516"/>
    <n v="1"/>
    <n v="284.52"/>
    <n v="42.67799999999999"/>
    <n v="241.84199999999998"/>
    <n v="12.0921"/>
    <n v="253.93409999999997"/>
    <n v="2"/>
  </r>
  <r>
    <s v="ORD104518"/>
    <x v="518"/>
    <x v="1524"/>
    <s v="Hyderabad"/>
    <x v="1"/>
    <n v="500032"/>
    <s v="MED015"/>
    <x v="24"/>
    <x v="11"/>
    <s v="Abbott"/>
    <s v="No"/>
    <n v="3"/>
    <n v="43.66"/>
    <n v="5"/>
    <n v="18"/>
    <x v="4"/>
    <x v="1"/>
    <n v="1"/>
    <x v="4517"/>
    <n v="1"/>
    <n v="130.97999999999999"/>
    <n v="6.5489999999999995"/>
    <n v="124.43099999999998"/>
    <n v="22.397579999999998"/>
    <n v="146.82857999999999"/>
    <n v="4"/>
  </r>
  <r>
    <s v="ORD104518"/>
    <x v="98"/>
    <x v="1949"/>
    <s v="Noida"/>
    <x v="9"/>
    <n v="201307"/>
    <s v="MED009"/>
    <x v="21"/>
    <x v="6"/>
    <s v="Glenmark"/>
    <s v="Yes"/>
    <n v="1"/>
    <n v="94.47"/>
    <n v="0"/>
    <n v="5"/>
    <x v="0"/>
    <x v="1"/>
    <n v="1"/>
    <x v="4518"/>
    <n v="1"/>
    <n v="94.47"/>
    <n v="0"/>
    <n v="94.47"/>
    <n v="4.7235000000000005"/>
    <n v="99.1935"/>
    <n v="3"/>
  </r>
  <r>
    <s v="ORD104520"/>
    <x v="164"/>
    <x v="2298"/>
    <s v="Ahmedabad"/>
    <x v="6"/>
    <n v="380058"/>
    <s v="MED003"/>
    <x v="6"/>
    <x v="4"/>
    <s v="Dr. Reddy's"/>
    <s v="No"/>
    <n v="4"/>
    <n v="30.43"/>
    <n v="20"/>
    <n v="18"/>
    <x v="4"/>
    <x v="1"/>
    <n v="1"/>
    <x v="4519"/>
    <n v="1"/>
    <n v="121.72"/>
    <n v="24.344000000000001"/>
    <n v="97.376000000000005"/>
    <n v="17.52768"/>
    <n v="114.90368000000001"/>
    <n v="1"/>
  </r>
  <r>
    <s v="ORD104521"/>
    <x v="453"/>
    <x v="469"/>
    <s v="Bengaluru"/>
    <x v="8"/>
    <n v="560034"/>
    <s v="MED017"/>
    <x v="1"/>
    <x v="1"/>
    <s v="Abbott"/>
    <s v="No"/>
    <n v="3"/>
    <n v="126.13"/>
    <n v="5"/>
    <n v="5"/>
    <x v="2"/>
    <x v="1"/>
    <n v="1"/>
    <x v="4520"/>
    <n v="1"/>
    <n v="378.39"/>
    <n v="18.919499999999999"/>
    <n v="359.47050000000002"/>
    <n v="17.973524999999999"/>
    <n v="377.44402500000001"/>
    <n v="4"/>
  </r>
  <r>
    <s v="ORD104522"/>
    <x v="202"/>
    <x v="96"/>
    <s v="Bengaluru"/>
    <x v="8"/>
    <n v="560066"/>
    <s v="MED017"/>
    <x v="1"/>
    <x v="1"/>
    <s v="Abbott"/>
    <s v="No"/>
    <n v="3"/>
    <n v="120.42"/>
    <n v="5"/>
    <n v="18"/>
    <x v="1"/>
    <x v="1"/>
    <n v="1"/>
    <x v="4521"/>
    <n v="1"/>
    <n v="361.26"/>
    <n v="18.062999999999999"/>
    <n v="343.197"/>
    <n v="61.775460000000002"/>
    <n v="404.97246000000001"/>
    <n v="5"/>
  </r>
  <r>
    <s v="ORD104523"/>
    <x v="619"/>
    <x v="2046"/>
    <s v="Hyderabad"/>
    <x v="1"/>
    <n v="500084"/>
    <s v="MED009"/>
    <x v="21"/>
    <x v="6"/>
    <s v="Glenmark"/>
    <s v="Yes"/>
    <n v="2"/>
    <n v="77.489999999999995"/>
    <n v="10"/>
    <n v="18"/>
    <x v="2"/>
    <x v="1"/>
    <n v="1"/>
    <x v="4522"/>
    <n v="1"/>
    <n v="154.97999999999999"/>
    <n v="15.497999999999999"/>
    <n v="139.482"/>
    <n v="25.106759999999998"/>
    <n v="164.58876000000001"/>
    <n v="4"/>
  </r>
  <r>
    <s v="ORD104524"/>
    <x v="502"/>
    <x v="618"/>
    <s v="Mumbai"/>
    <x v="3"/>
    <n v="400076"/>
    <s v="MED023"/>
    <x v="8"/>
    <x v="7"/>
    <s v="Lacto Calamine"/>
    <s v="No"/>
    <n v="1"/>
    <n v="277.58999999999997"/>
    <n v="10"/>
    <n v="18"/>
    <x v="0"/>
    <x v="1"/>
    <n v="1"/>
    <x v="4523"/>
    <n v="1"/>
    <n v="277.58999999999997"/>
    <n v="27.758999999999997"/>
    <n v="249.83099999999999"/>
    <n v="44.969579999999993"/>
    <n v="294.80057999999997"/>
    <n v="2"/>
  </r>
  <r>
    <s v="ORD104525"/>
    <x v="349"/>
    <x v="2523"/>
    <s v="Noida"/>
    <x v="9"/>
    <n v="201303"/>
    <s v="MED024"/>
    <x v="0"/>
    <x v="0"/>
    <s v="Abbott"/>
    <s v="No"/>
    <n v="4"/>
    <n v="128.6"/>
    <n v="10"/>
    <n v="18"/>
    <x v="4"/>
    <x v="1"/>
    <n v="1"/>
    <x v="4524"/>
    <n v="1"/>
    <n v="514.4"/>
    <n v="51.44"/>
    <n v="462.96"/>
    <n v="83.332799999999992"/>
    <n v="546.29279999999994"/>
    <n v="3"/>
  </r>
  <r>
    <s v="ORD104526"/>
    <x v="458"/>
    <x v="1880"/>
    <s v="Chandigarh"/>
    <x v="4"/>
    <n v="160019"/>
    <s v="MED013"/>
    <x v="16"/>
    <x v="3"/>
    <s v="Himalaya"/>
    <s v="No"/>
    <n v="4"/>
    <n v="156.6"/>
    <n v="5"/>
    <n v="18"/>
    <x v="5"/>
    <x v="2"/>
    <n v="1"/>
    <x v="4525"/>
    <n v="1"/>
    <n v="626.4"/>
    <n v="31.32"/>
    <n v="595.07999999999993"/>
    <n v="107.11439999999999"/>
    <n v="702.19439999999986"/>
    <n v="0"/>
  </r>
  <r>
    <s v="ORD104527"/>
    <x v="31"/>
    <x v="1852"/>
    <s v="Surat"/>
    <x v="6"/>
    <n v="395010"/>
    <s v="MED025"/>
    <x v="27"/>
    <x v="0"/>
    <s v="Blue Cross"/>
    <s v="Yes"/>
    <n v="1"/>
    <n v="69.88"/>
    <n v="0"/>
    <n v="5"/>
    <x v="2"/>
    <x v="1"/>
    <n v="1"/>
    <x v="4526"/>
    <n v="1"/>
    <n v="69.88"/>
    <n v="0"/>
    <n v="69.88"/>
    <n v="3.4939999999999998"/>
    <n v="73.373999999999995"/>
    <n v="3"/>
  </r>
  <r>
    <s v="ORD104528"/>
    <x v="245"/>
    <x v="222"/>
    <s v="Surat"/>
    <x v="6"/>
    <n v="395001"/>
    <s v="MED012"/>
    <x v="29"/>
    <x v="3"/>
    <s v="Mankind"/>
    <s v="No"/>
    <n v="3"/>
    <n v="134.65"/>
    <n v="0"/>
    <n v="12"/>
    <x v="0"/>
    <x v="1"/>
    <n v="1"/>
    <x v="4527"/>
    <n v="1"/>
    <n v="403.95000000000005"/>
    <n v="0"/>
    <n v="403.95000000000005"/>
    <n v="48.474000000000004"/>
    <n v="452.42400000000004"/>
    <n v="1"/>
  </r>
  <r>
    <s v="ORD104529"/>
    <x v="698"/>
    <x v="2524"/>
    <s v="Pune"/>
    <x v="3"/>
    <n v="411014"/>
    <s v="MED021"/>
    <x v="9"/>
    <x v="7"/>
    <s v="Cipla"/>
    <s v="No"/>
    <n v="2"/>
    <n v="85.54"/>
    <n v="5"/>
    <n v="18"/>
    <x v="2"/>
    <x v="1"/>
    <n v="1"/>
    <x v="4528"/>
    <n v="1"/>
    <n v="171.08"/>
    <n v="8.5540000000000003"/>
    <n v="162.52600000000001"/>
    <n v="29.254680000000004"/>
    <n v="191.78068000000002"/>
    <n v="2"/>
  </r>
  <r>
    <s v="ORD104529"/>
    <x v="446"/>
    <x v="936"/>
    <s v="Gurugram"/>
    <x v="11"/>
    <n v="122002"/>
    <s v="MED012"/>
    <x v="29"/>
    <x v="3"/>
    <s v="Mankind"/>
    <s v="No"/>
    <n v="1"/>
    <n v="131.35"/>
    <n v="20"/>
    <n v="18"/>
    <x v="2"/>
    <x v="2"/>
    <n v="1"/>
    <x v="4529"/>
    <n v="1"/>
    <n v="131.35"/>
    <n v="26.27"/>
    <n v="105.08"/>
    <n v="18.914400000000001"/>
    <n v="123.9944"/>
    <n v="1"/>
  </r>
  <r>
    <s v="ORD104531"/>
    <x v="673"/>
    <x v="2525"/>
    <s v="Hyderabad"/>
    <x v="1"/>
    <n v="500090"/>
    <s v="MED017"/>
    <x v="1"/>
    <x v="1"/>
    <s v="Abbott"/>
    <s v="No"/>
    <n v="1"/>
    <n v="139.02000000000001"/>
    <n v="5"/>
    <n v="5"/>
    <x v="4"/>
    <x v="1"/>
    <n v="1"/>
    <x v="4530"/>
    <n v="1"/>
    <n v="139.02000000000001"/>
    <n v="6.9510000000000005"/>
    <n v="132.06900000000002"/>
    <n v="6.6034500000000005"/>
    <n v="138.67245000000003"/>
    <n v="1"/>
  </r>
  <r>
    <s v="ORD104532"/>
    <x v="723"/>
    <x v="2526"/>
    <s v="Jaipur"/>
    <x v="5"/>
    <n v="302019"/>
    <s v="MED026"/>
    <x v="20"/>
    <x v="9"/>
    <s v="Cipla"/>
    <s v="No"/>
    <n v="1"/>
    <n v="195.96"/>
    <n v="0"/>
    <n v="5"/>
    <x v="1"/>
    <x v="1"/>
    <n v="1"/>
    <x v="4531"/>
    <n v="1"/>
    <n v="195.96"/>
    <n v="0"/>
    <n v="195.96"/>
    <n v="9.798"/>
    <n v="205.75800000000001"/>
    <n v="1"/>
  </r>
  <r>
    <s v="ORD104533"/>
    <x v="365"/>
    <x v="1348"/>
    <s v="Delhi"/>
    <x v="0"/>
    <n v="110044"/>
    <s v="MED015"/>
    <x v="24"/>
    <x v="11"/>
    <s v="Abbott"/>
    <s v="No"/>
    <n v="2"/>
    <n v="51.76"/>
    <n v="0"/>
    <n v="18"/>
    <x v="0"/>
    <x v="1"/>
    <n v="1"/>
    <x v="4532"/>
    <n v="1"/>
    <n v="103.52"/>
    <n v="0"/>
    <n v="103.52"/>
    <n v="18.633599999999998"/>
    <n v="122.1536"/>
    <n v="1"/>
  </r>
  <r>
    <s v="ORD104533"/>
    <x v="651"/>
    <x v="518"/>
    <s v="Surat"/>
    <x v="6"/>
    <n v="395007"/>
    <s v="MED030"/>
    <x v="28"/>
    <x v="8"/>
    <s v="Cipla"/>
    <s v="Yes"/>
    <n v="1"/>
    <n v="258.69"/>
    <n v="10"/>
    <n v="5"/>
    <x v="1"/>
    <x v="0"/>
    <n v="1"/>
    <x v="4533"/>
    <n v="1"/>
    <n v="258.69"/>
    <n v="25.869"/>
    <n v="232.821"/>
    <n v="11.64105"/>
    <n v="244.46205"/>
    <n v="1"/>
  </r>
  <r>
    <s v="ORD104535"/>
    <x v="73"/>
    <x v="2527"/>
    <s v="Lucknow"/>
    <x v="9"/>
    <n v="226016"/>
    <s v="MED025"/>
    <x v="27"/>
    <x v="0"/>
    <s v="Blue Cross"/>
    <s v="Yes"/>
    <n v="2"/>
    <n v="74.16"/>
    <n v="0"/>
    <n v="12"/>
    <x v="5"/>
    <x v="0"/>
    <n v="1"/>
    <x v="4534"/>
    <n v="1"/>
    <n v="148.32"/>
    <n v="0"/>
    <n v="148.32"/>
    <n v="17.798400000000001"/>
    <n v="166.11840000000001"/>
    <n v="1"/>
  </r>
  <r>
    <s v="ORD104536"/>
    <x v="721"/>
    <x v="132"/>
    <s v="Noida"/>
    <x v="9"/>
    <n v="201301"/>
    <s v="MED023"/>
    <x v="8"/>
    <x v="7"/>
    <s v="Lacto Calamine"/>
    <s v="No"/>
    <n v="2"/>
    <n v="276.33999999999997"/>
    <n v="0"/>
    <n v="5"/>
    <x v="4"/>
    <x v="1"/>
    <n v="1"/>
    <x v="4535"/>
    <n v="1"/>
    <n v="552.67999999999995"/>
    <n v="0"/>
    <n v="552.67999999999995"/>
    <n v="27.633999999999997"/>
    <n v="580.31399999999996"/>
    <n v="2"/>
  </r>
  <r>
    <s v="ORD104536"/>
    <x v="454"/>
    <x v="712"/>
    <s v="Noida"/>
    <x v="9"/>
    <n v="201305"/>
    <s v="MED003"/>
    <x v="6"/>
    <x v="4"/>
    <s v="Dr. Reddy's"/>
    <s v="No"/>
    <n v="2"/>
    <n v="31.2"/>
    <n v="10"/>
    <n v="12"/>
    <x v="0"/>
    <x v="1"/>
    <n v="1"/>
    <x v="4536"/>
    <n v="1"/>
    <n v="62.4"/>
    <n v="6.24"/>
    <n v="56.16"/>
    <n v="6.7391999999999994"/>
    <n v="62.899199999999993"/>
    <n v="5"/>
  </r>
  <r>
    <s v="ORD104538"/>
    <x v="275"/>
    <x v="1318"/>
    <s v="Lucknow"/>
    <x v="9"/>
    <n v="226010"/>
    <s v="MED003"/>
    <x v="6"/>
    <x v="4"/>
    <s v="Dr. Reddy's"/>
    <s v="No"/>
    <n v="3"/>
    <n v="30.67"/>
    <n v="0"/>
    <n v="5"/>
    <x v="0"/>
    <x v="1"/>
    <n v="1"/>
    <x v="4537"/>
    <n v="1"/>
    <n v="92.01"/>
    <n v="0"/>
    <n v="92.01"/>
    <n v="4.6005000000000003"/>
    <n v="96.610500000000002"/>
    <n v="5"/>
  </r>
  <r>
    <s v="ORD104539"/>
    <x v="589"/>
    <x v="2528"/>
    <s v="Indore"/>
    <x v="2"/>
    <n v="452016"/>
    <s v="MED005"/>
    <x v="11"/>
    <x v="5"/>
    <s v="Cipla"/>
    <s v="Yes"/>
    <n v="1"/>
    <n v="97.8"/>
    <n v="10"/>
    <n v="5"/>
    <x v="0"/>
    <x v="1"/>
    <n v="1"/>
    <x v="4538"/>
    <n v="1"/>
    <n v="97.8"/>
    <n v="9.7799999999999994"/>
    <n v="88.02"/>
    <n v="4.4009999999999998"/>
    <n v="92.420999999999992"/>
    <n v="1"/>
  </r>
  <r>
    <s v="ORD104540"/>
    <x v="711"/>
    <x v="378"/>
    <s v="Bengaluru"/>
    <x v="8"/>
    <n v="560001"/>
    <s v="MED005"/>
    <x v="11"/>
    <x v="5"/>
    <s v="Cipla"/>
    <s v="Yes"/>
    <n v="1"/>
    <n v="98.85"/>
    <n v="0"/>
    <n v="5"/>
    <x v="2"/>
    <x v="1"/>
    <n v="1"/>
    <x v="4539"/>
    <n v="1"/>
    <n v="98.85"/>
    <n v="0"/>
    <n v="98.85"/>
    <n v="4.9424999999999999"/>
    <n v="103.79249999999999"/>
    <n v="2"/>
  </r>
  <r>
    <s v="ORD104541"/>
    <x v="663"/>
    <x v="2529"/>
    <s v="Delhi"/>
    <x v="0"/>
    <n v="110024"/>
    <s v="MED001"/>
    <x v="2"/>
    <x v="2"/>
    <s v="Cipla"/>
    <s v="No"/>
    <n v="1"/>
    <n v="27.45"/>
    <n v="5"/>
    <n v="12"/>
    <x v="5"/>
    <x v="1"/>
    <n v="1"/>
    <x v="4540"/>
    <n v="1"/>
    <n v="27.45"/>
    <n v="1.3725000000000001"/>
    <n v="26.077500000000001"/>
    <n v="3.1293000000000002"/>
    <n v="29.206800000000001"/>
    <n v="2"/>
  </r>
  <r>
    <s v="ORD104542"/>
    <x v="98"/>
    <x v="1556"/>
    <s v="Delhi"/>
    <x v="0"/>
    <n v="110029"/>
    <s v="MED021"/>
    <x v="9"/>
    <x v="7"/>
    <s v="Cipla"/>
    <s v="No"/>
    <n v="2"/>
    <n v="82.97"/>
    <n v="0"/>
    <n v="5"/>
    <x v="2"/>
    <x v="1"/>
    <n v="1"/>
    <x v="4541"/>
    <n v="1"/>
    <n v="165.94"/>
    <n v="0"/>
    <n v="165.94"/>
    <n v="8.2970000000000006"/>
    <n v="174.23699999999999"/>
    <n v="3"/>
  </r>
  <r>
    <s v="ORD104543"/>
    <x v="3"/>
    <x v="2530"/>
    <s v="Chandigarh"/>
    <x v="4"/>
    <n v="160036"/>
    <s v="MED016"/>
    <x v="17"/>
    <x v="11"/>
    <s v="Emcure"/>
    <s v="No"/>
    <n v="6"/>
    <n v="97.61"/>
    <n v="5"/>
    <n v="18"/>
    <x v="4"/>
    <x v="0"/>
    <n v="1"/>
    <x v="4542"/>
    <n v="1"/>
    <n v="585.66"/>
    <n v="29.282999999999998"/>
    <n v="556.37699999999995"/>
    <n v="100.14785999999999"/>
    <n v="656.52485999999999"/>
    <n v="0"/>
  </r>
  <r>
    <s v="ORD104544"/>
    <x v="568"/>
    <x v="2255"/>
    <s v="Delhi"/>
    <x v="0"/>
    <n v="110044"/>
    <s v="MED029"/>
    <x v="10"/>
    <x v="8"/>
    <s v="Sun Pharma"/>
    <s v="Yes"/>
    <n v="3"/>
    <n v="106.18"/>
    <n v="15"/>
    <n v="12"/>
    <x v="1"/>
    <x v="2"/>
    <n v="1"/>
    <x v="4543"/>
    <n v="1"/>
    <n v="318.54000000000002"/>
    <n v="47.781000000000006"/>
    <n v="270.75900000000001"/>
    <n v="32.491080000000004"/>
    <n v="303.25008000000003"/>
    <n v="1"/>
  </r>
  <r>
    <s v="ORD104545"/>
    <x v="246"/>
    <x v="2531"/>
    <s v="Delhi"/>
    <x v="0"/>
    <n v="110044"/>
    <s v="MED018"/>
    <x v="14"/>
    <x v="8"/>
    <s v="Mankind"/>
    <s v="No"/>
    <n v="1"/>
    <n v="121.13"/>
    <n v="0"/>
    <n v="5"/>
    <x v="2"/>
    <x v="1"/>
    <n v="1"/>
    <x v="4544"/>
    <n v="1"/>
    <n v="121.13"/>
    <n v="0"/>
    <n v="121.13"/>
    <n v="6.0564999999999998"/>
    <n v="127.1865"/>
    <n v="2"/>
  </r>
  <r>
    <s v="ORD104546"/>
    <x v="480"/>
    <x v="2406"/>
    <s v="Hyderabad"/>
    <x v="1"/>
    <n v="500032"/>
    <s v="MED030"/>
    <x v="28"/>
    <x v="8"/>
    <s v="Cipla"/>
    <s v="Yes"/>
    <n v="1"/>
    <n v="325.41000000000003"/>
    <n v="5"/>
    <n v="18"/>
    <x v="1"/>
    <x v="1"/>
    <n v="1"/>
    <x v="4545"/>
    <n v="1"/>
    <n v="325.41000000000003"/>
    <n v="16.270500000000002"/>
    <n v="309.1395"/>
    <n v="55.645110000000003"/>
    <n v="364.78460999999999"/>
    <n v="4"/>
  </r>
  <r>
    <s v="ORD104547"/>
    <x v="216"/>
    <x v="144"/>
    <s v="Bengaluru"/>
    <x v="8"/>
    <n v="560100"/>
    <s v="MED019"/>
    <x v="26"/>
    <x v="8"/>
    <s v="Cipla"/>
    <s v="No"/>
    <n v="1"/>
    <n v="145.01"/>
    <n v="5"/>
    <n v="12"/>
    <x v="1"/>
    <x v="3"/>
    <n v="1"/>
    <x v="4546"/>
    <n v="1"/>
    <n v="145.01"/>
    <n v="7.2504999999999997"/>
    <n v="137.7595"/>
    <n v="16.531140000000001"/>
    <n v="154.29064"/>
    <n v="0"/>
  </r>
  <r>
    <s v="ORD104548"/>
    <x v="710"/>
    <x v="2532"/>
    <s v="Noida"/>
    <x v="9"/>
    <n v="201301"/>
    <s v="MED024"/>
    <x v="0"/>
    <x v="0"/>
    <s v="Abbott"/>
    <s v="No"/>
    <n v="1"/>
    <n v="129.76"/>
    <n v="15"/>
    <n v="5"/>
    <x v="4"/>
    <x v="0"/>
    <n v="1"/>
    <x v="4547"/>
    <n v="1"/>
    <n v="129.76"/>
    <n v="19.463999999999999"/>
    <n v="110.29599999999999"/>
    <n v="5.5148000000000001"/>
    <n v="115.81079999999999"/>
    <n v="1"/>
  </r>
  <r>
    <s v="ORD104549"/>
    <x v="159"/>
    <x v="1679"/>
    <s v="Bengaluru"/>
    <x v="8"/>
    <n v="560001"/>
    <s v="MED006"/>
    <x v="18"/>
    <x v="10"/>
    <s v="USV"/>
    <s v="Yes"/>
    <n v="5"/>
    <n v="49.98"/>
    <n v="0"/>
    <n v="18"/>
    <x v="2"/>
    <x v="2"/>
    <n v="1"/>
    <x v="4548"/>
    <n v="1"/>
    <n v="249.89999999999998"/>
    <n v="0"/>
    <n v="249.89999999999998"/>
    <n v="44.981999999999999"/>
    <n v="294.88199999999995"/>
    <n v="2"/>
  </r>
  <r>
    <s v="ORD104550"/>
    <x v="57"/>
    <x v="2533"/>
    <s v="Pune"/>
    <x v="3"/>
    <n v="411057"/>
    <s v="MED020"/>
    <x v="4"/>
    <x v="4"/>
    <s v="Dr. Reddy's"/>
    <s v="Yes"/>
    <n v="6"/>
    <n v="54.11"/>
    <n v="5"/>
    <n v="5"/>
    <x v="3"/>
    <x v="1"/>
    <n v="1"/>
    <x v="4549"/>
    <n v="1"/>
    <n v="324.65999999999997"/>
    <n v="16.232999999999997"/>
    <n v="308.42699999999996"/>
    <n v="15.421349999999997"/>
    <n v="323.84834999999998"/>
    <n v="1"/>
  </r>
  <r>
    <s v="ORD104551"/>
    <x v="113"/>
    <x v="2534"/>
    <s v="Chandigarh"/>
    <x v="4"/>
    <n v="160017"/>
    <s v="MED004"/>
    <x v="5"/>
    <x v="5"/>
    <s v="Sun Pharma"/>
    <s v="Yes"/>
    <n v="6"/>
    <n v="105.69"/>
    <n v="0"/>
    <n v="5"/>
    <x v="2"/>
    <x v="1"/>
    <n v="1"/>
    <x v="4550"/>
    <n v="1"/>
    <n v="634.14"/>
    <n v="0"/>
    <n v="634.14"/>
    <n v="31.706999999999997"/>
    <n v="665.84699999999998"/>
    <n v="1"/>
  </r>
  <r>
    <s v="ORD104552"/>
    <x v="397"/>
    <x v="1334"/>
    <s v="Ahmedabad"/>
    <x v="6"/>
    <n v="380061"/>
    <s v="MED022"/>
    <x v="25"/>
    <x v="7"/>
    <s v="Himalaya"/>
    <s v="No"/>
    <n v="1"/>
    <n v="185.44"/>
    <n v="10"/>
    <n v="5"/>
    <x v="3"/>
    <x v="1"/>
    <n v="1"/>
    <x v="4551"/>
    <n v="1"/>
    <n v="185.44"/>
    <n v="18.544"/>
    <n v="166.89599999999999"/>
    <n v="8.3447999999999993"/>
    <n v="175.24079999999998"/>
    <n v="2"/>
  </r>
  <r>
    <s v="ORD104553"/>
    <x v="345"/>
    <x v="2535"/>
    <s v="Pune"/>
    <x v="3"/>
    <n v="411014"/>
    <s v="MED002"/>
    <x v="22"/>
    <x v="2"/>
    <s v="Micro Labs"/>
    <s v="No"/>
    <n v="1"/>
    <n v="36.01"/>
    <n v="10"/>
    <n v="12"/>
    <x v="2"/>
    <x v="3"/>
    <n v="1"/>
    <x v="4552"/>
    <n v="1"/>
    <n v="36.01"/>
    <n v="3.6009999999999995"/>
    <n v="32.408999999999999"/>
    <n v="3.8890800000000003"/>
    <n v="36.298079999999999"/>
    <n v="0"/>
  </r>
  <r>
    <s v="ORD104554"/>
    <x v="51"/>
    <x v="1863"/>
    <s v="Indore"/>
    <x v="2"/>
    <n v="452010"/>
    <s v="MED011"/>
    <x v="23"/>
    <x v="1"/>
    <s v="Cipla"/>
    <s v="No"/>
    <n v="2"/>
    <n v="27.48"/>
    <n v="15"/>
    <n v="5"/>
    <x v="3"/>
    <x v="3"/>
    <n v="1"/>
    <x v="4553"/>
    <n v="1"/>
    <n v="54.96"/>
    <n v="8.2439999999999998"/>
    <n v="46.716000000000001"/>
    <n v="2.3358000000000003"/>
    <n v="49.0518"/>
    <n v="1"/>
  </r>
  <r>
    <s v="ORD104555"/>
    <x v="124"/>
    <x v="2536"/>
    <s v="Gurugram"/>
    <x v="11"/>
    <n v="122009"/>
    <s v="MED020"/>
    <x v="4"/>
    <x v="4"/>
    <s v="Dr. Reddy's"/>
    <s v="Yes"/>
    <n v="1"/>
    <n v="61.85"/>
    <n v="15"/>
    <n v="5"/>
    <x v="2"/>
    <x v="1"/>
    <n v="1"/>
    <x v="4554"/>
    <n v="1"/>
    <n v="61.85"/>
    <n v="9.2774999999999999"/>
    <n v="52.572500000000005"/>
    <n v="2.628625"/>
    <n v="55.201125000000005"/>
    <n v="1"/>
  </r>
  <r>
    <s v="ORD104556"/>
    <x v="223"/>
    <x v="2537"/>
    <s v="Jaipur"/>
    <x v="5"/>
    <n v="302019"/>
    <s v="MED016"/>
    <x v="17"/>
    <x v="11"/>
    <s v="Emcure"/>
    <s v="No"/>
    <n v="1"/>
    <n v="102.2"/>
    <n v="5"/>
    <n v="5"/>
    <x v="1"/>
    <x v="1"/>
    <n v="1"/>
    <x v="4555"/>
    <n v="1"/>
    <n v="102.2"/>
    <n v="5.1100000000000003"/>
    <n v="97.09"/>
    <n v="4.8545000000000007"/>
    <n v="101.94450000000001"/>
    <n v="2"/>
  </r>
  <r>
    <s v="ORD104557"/>
    <x v="345"/>
    <x v="1093"/>
    <s v="Hyderabad"/>
    <x v="1"/>
    <n v="500090"/>
    <s v="MED001"/>
    <x v="2"/>
    <x v="2"/>
    <s v="Cipla"/>
    <s v="No"/>
    <n v="1"/>
    <n v="26.44"/>
    <n v="5"/>
    <n v="5"/>
    <x v="1"/>
    <x v="1"/>
    <n v="1"/>
    <x v="4556"/>
    <n v="1"/>
    <n v="26.44"/>
    <n v="1.3220000000000001"/>
    <n v="25.118000000000002"/>
    <n v="1.2559"/>
    <n v="26.373900000000003"/>
    <n v="3"/>
  </r>
  <r>
    <s v="ORD104558"/>
    <x v="556"/>
    <x v="172"/>
    <s v="Chandigarh"/>
    <x v="4"/>
    <n v="160036"/>
    <s v="MED015"/>
    <x v="24"/>
    <x v="11"/>
    <s v="Abbott"/>
    <s v="No"/>
    <n v="1"/>
    <n v="51.56"/>
    <n v="10"/>
    <n v="5"/>
    <x v="0"/>
    <x v="1"/>
    <n v="1"/>
    <x v="4557"/>
    <n v="1"/>
    <n v="51.56"/>
    <n v="5.1560000000000006"/>
    <n v="46.404000000000003"/>
    <n v="2.3202000000000003"/>
    <n v="48.724200000000003"/>
    <n v="1"/>
  </r>
  <r>
    <s v="ORD104559"/>
    <x v="661"/>
    <x v="2538"/>
    <s v="Kolkata"/>
    <x v="10"/>
    <n v="700019"/>
    <s v="MED028"/>
    <x v="3"/>
    <x v="3"/>
    <s v="Abbott"/>
    <s v="No"/>
    <n v="1"/>
    <n v="113.31"/>
    <n v="10"/>
    <n v="12"/>
    <x v="3"/>
    <x v="1"/>
    <n v="1"/>
    <x v="4558"/>
    <n v="1"/>
    <n v="113.31"/>
    <n v="11.331"/>
    <n v="101.979"/>
    <n v="12.23748"/>
    <n v="114.21648"/>
    <n v="2"/>
  </r>
  <r>
    <s v="ORD104560"/>
    <x v="184"/>
    <x v="690"/>
    <s v="Noida"/>
    <x v="9"/>
    <n v="201304"/>
    <s v="MED006"/>
    <x v="18"/>
    <x v="10"/>
    <s v="USV"/>
    <s v="Yes"/>
    <n v="1"/>
    <n v="41.18"/>
    <n v="10"/>
    <n v="18"/>
    <x v="3"/>
    <x v="1"/>
    <n v="1"/>
    <x v="4559"/>
    <n v="1"/>
    <n v="41.18"/>
    <n v="4.1180000000000003"/>
    <n v="37.061999999999998"/>
    <n v="6.6711599999999995"/>
    <n v="43.733159999999998"/>
    <n v="2"/>
  </r>
  <r>
    <s v="ORD104561"/>
    <x v="610"/>
    <x v="2539"/>
    <s v="Surat"/>
    <x v="6"/>
    <n v="395007"/>
    <s v="MED025"/>
    <x v="27"/>
    <x v="0"/>
    <s v="Blue Cross"/>
    <s v="Yes"/>
    <n v="4"/>
    <n v="63.43"/>
    <n v="5"/>
    <n v="18"/>
    <x v="0"/>
    <x v="1"/>
    <n v="1"/>
    <x v="4560"/>
    <n v="1"/>
    <n v="253.72"/>
    <n v="12.686"/>
    <n v="241.03399999999999"/>
    <n v="43.386119999999998"/>
    <n v="284.42012"/>
    <n v="2"/>
  </r>
  <r>
    <s v="ORD104562"/>
    <x v="311"/>
    <x v="372"/>
    <s v="Kolkata"/>
    <x v="10"/>
    <n v="700029"/>
    <s v="MED029"/>
    <x v="10"/>
    <x v="8"/>
    <s v="Sun Pharma"/>
    <s v="Yes"/>
    <n v="2"/>
    <n v="86.93"/>
    <n v="10"/>
    <n v="12"/>
    <x v="0"/>
    <x v="2"/>
    <n v="1"/>
    <x v="4561"/>
    <n v="1"/>
    <n v="173.86"/>
    <n v="17.386000000000003"/>
    <n v="156.47400000000002"/>
    <n v="18.776880000000002"/>
    <n v="175.25088000000002"/>
    <n v="1"/>
  </r>
  <r>
    <s v="ORD104563"/>
    <x v="95"/>
    <x v="2113"/>
    <s v="Delhi"/>
    <x v="0"/>
    <n v="110029"/>
    <s v="MED008"/>
    <x v="7"/>
    <x v="6"/>
    <s v="Zydus"/>
    <s v="Yes"/>
    <n v="1"/>
    <n v="68.31"/>
    <n v="0"/>
    <n v="5"/>
    <x v="2"/>
    <x v="1"/>
    <n v="1"/>
    <x v="4562"/>
    <n v="1"/>
    <n v="68.31"/>
    <n v="0"/>
    <n v="68.31"/>
    <n v="3.4155000000000002"/>
    <n v="71.725499999999997"/>
    <n v="4"/>
  </r>
  <r>
    <s v="ORD104563"/>
    <x v="245"/>
    <x v="1029"/>
    <s v="Indore"/>
    <x v="2"/>
    <n v="452016"/>
    <s v="MED024"/>
    <x v="0"/>
    <x v="0"/>
    <s v="Abbott"/>
    <s v="No"/>
    <n v="3"/>
    <n v="123.91"/>
    <n v="5"/>
    <n v="5"/>
    <x v="2"/>
    <x v="1"/>
    <n v="1"/>
    <x v="4563"/>
    <n v="1"/>
    <n v="371.73"/>
    <n v="18.586500000000001"/>
    <n v="353.14350000000002"/>
    <n v="17.657175000000002"/>
    <n v="370.80067500000001"/>
    <n v="4"/>
  </r>
  <r>
    <s v="ORD104565"/>
    <x v="46"/>
    <x v="2540"/>
    <s v="Surat"/>
    <x v="6"/>
    <n v="395007"/>
    <s v="MED029"/>
    <x v="10"/>
    <x v="8"/>
    <s v="Sun Pharma"/>
    <s v="Yes"/>
    <n v="3"/>
    <n v="112.56"/>
    <n v="0"/>
    <n v="5"/>
    <x v="2"/>
    <x v="1"/>
    <n v="1"/>
    <x v="4564"/>
    <n v="1"/>
    <n v="337.68"/>
    <n v="0"/>
    <n v="337.68"/>
    <n v="16.884"/>
    <n v="354.56400000000002"/>
    <n v="1"/>
  </r>
  <r>
    <s v="ORD104566"/>
    <x v="306"/>
    <x v="2541"/>
    <s v="Lucknow"/>
    <x v="9"/>
    <n v="226001"/>
    <s v="MED003"/>
    <x v="6"/>
    <x v="4"/>
    <s v="Dr. Reddy's"/>
    <s v="No"/>
    <n v="1"/>
    <n v="31.02"/>
    <n v="5"/>
    <n v="5"/>
    <x v="5"/>
    <x v="2"/>
    <n v="1"/>
    <x v="4565"/>
    <n v="1"/>
    <n v="31.02"/>
    <n v="1.5509999999999999"/>
    <n v="29.469000000000001"/>
    <n v="1.4734499999999999"/>
    <n v="30.942450000000001"/>
    <n v="3"/>
  </r>
  <r>
    <s v="ORD104567"/>
    <x v="646"/>
    <x v="146"/>
    <s v="Bengaluru"/>
    <x v="8"/>
    <n v="560038"/>
    <s v="MED006"/>
    <x v="18"/>
    <x v="10"/>
    <s v="USV"/>
    <s v="Yes"/>
    <n v="6"/>
    <n v="41.59"/>
    <n v="15"/>
    <n v="12"/>
    <x v="5"/>
    <x v="3"/>
    <n v="1"/>
    <x v="4566"/>
    <n v="1"/>
    <n v="249.54000000000002"/>
    <n v="37.431000000000004"/>
    <n v="212.10900000000001"/>
    <n v="25.45308"/>
    <n v="237.56208000000001"/>
    <n v="1"/>
  </r>
  <r>
    <s v="ORD104568"/>
    <x v="350"/>
    <x v="2542"/>
    <s v="Delhi"/>
    <x v="0"/>
    <n v="110024"/>
    <s v="MED014"/>
    <x v="19"/>
    <x v="3"/>
    <s v="Abbott"/>
    <s v="No"/>
    <n v="2"/>
    <n v="152.11000000000001"/>
    <n v="5"/>
    <n v="5"/>
    <x v="5"/>
    <x v="0"/>
    <n v="1"/>
    <x v="4567"/>
    <n v="1"/>
    <n v="304.22000000000003"/>
    <n v="15.211000000000002"/>
    <n v="289.00900000000001"/>
    <n v="14.45045"/>
    <n v="303.45945"/>
    <n v="1"/>
  </r>
  <r>
    <s v="ORD104569"/>
    <x v="376"/>
    <x v="1877"/>
    <s v="Ahmedabad"/>
    <x v="6"/>
    <n v="380001"/>
    <s v="MED022"/>
    <x v="25"/>
    <x v="7"/>
    <s v="Himalaya"/>
    <s v="No"/>
    <n v="3"/>
    <n v="175.74"/>
    <n v="0"/>
    <n v="5"/>
    <x v="3"/>
    <x v="1"/>
    <n v="1"/>
    <x v="4568"/>
    <n v="1"/>
    <n v="527.22"/>
    <n v="0"/>
    <n v="527.22"/>
    <n v="26.361000000000004"/>
    <n v="553.58100000000002"/>
    <n v="1"/>
  </r>
  <r>
    <s v="ORD104569"/>
    <x v="395"/>
    <x v="918"/>
    <s v="Chennai"/>
    <x v="7"/>
    <n v="600018"/>
    <s v="MED017"/>
    <x v="1"/>
    <x v="1"/>
    <s v="Abbott"/>
    <s v="No"/>
    <n v="3"/>
    <n v="132.36000000000001"/>
    <n v="10"/>
    <n v="5"/>
    <x v="0"/>
    <x v="1"/>
    <n v="1"/>
    <x v="4569"/>
    <n v="1"/>
    <n v="397.08000000000004"/>
    <n v="39.707999999999998"/>
    <n v="357.37200000000007"/>
    <n v="17.868600000000004"/>
    <n v="375.24060000000009"/>
    <n v="5"/>
  </r>
  <r>
    <s v="ORD104571"/>
    <x v="322"/>
    <x v="1109"/>
    <s v="Noida"/>
    <x v="9"/>
    <n v="201301"/>
    <s v="MED019"/>
    <x v="26"/>
    <x v="8"/>
    <s v="Cipla"/>
    <s v="No"/>
    <n v="2"/>
    <n v="133.03"/>
    <n v="5"/>
    <n v="5"/>
    <x v="3"/>
    <x v="1"/>
    <n v="1"/>
    <x v="4570"/>
    <n v="1"/>
    <n v="266.06"/>
    <n v="13.302999999999999"/>
    <n v="252.75700000000001"/>
    <n v="12.63785"/>
    <n v="265.39485000000002"/>
    <n v="3"/>
  </r>
  <r>
    <s v="ORD104572"/>
    <x v="78"/>
    <x v="2253"/>
    <s v="Noida"/>
    <x v="9"/>
    <n v="201301"/>
    <s v="MED003"/>
    <x v="6"/>
    <x v="4"/>
    <s v="Dr. Reddy's"/>
    <s v="No"/>
    <n v="3"/>
    <n v="30.73"/>
    <n v="15"/>
    <n v="5"/>
    <x v="4"/>
    <x v="1"/>
    <n v="1"/>
    <x v="4571"/>
    <n v="1"/>
    <n v="92.19"/>
    <n v="13.828499999999998"/>
    <n v="78.361500000000007"/>
    <n v="3.918075"/>
    <n v="82.279575000000008"/>
    <n v="1"/>
  </r>
  <r>
    <s v="ORD104572"/>
    <x v="431"/>
    <x v="523"/>
    <s v="Delhi"/>
    <x v="0"/>
    <n v="110029"/>
    <s v="MED029"/>
    <x v="10"/>
    <x v="8"/>
    <s v="Sun Pharma"/>
    <s v="Yes"/>
    <n v="1"/>
    <n v="89.68"/>
    <n v="0"/>
    <n v="5"/>
    <x v="3"/>
    <x v="1"/>
    <n v="1"/>
    <x v="4572"/>
    <n v="1"/>
    <n v="89.68"/>
    <n v="0"/>
    <n v="89.68"/>
    <n v="4.484"/>
    <n v="94.164000000000001"/>
    <n v="1"/>
  </r>
  <r>
    <s v="ORD104572"/>
    <x v="183"/>
    <x v="1100"/>
    <s v="Gurugram"/>
    <x v="11"/>
    <n v="122018"/>
    <s v="MED001"/>
    <x v="2"/>
    <x v="2"/>
    <s v="Cipla"/>
    <s v="No"/>
    <n v="1"/>
    <n v="29.35"/>
    <n v="5"/>
    <n v="12"/>
    <x v="4"/>
    <x v="1"/>
    <n v="1"/>
    <x v="4573"/>
    <n v="1"/>
    <n v="29.35"/>
    <n v="1.4675"/>
    <n v="27.8825"/>
    <n v="3.3459000000000003"/>
    <n v="31.228400000000001"/>
    <n v="3"/>
  </r>
  <r>
    <s v="ORD104575"/>
    <x v="686"/>
    <x v="2364"/>
    <s v="Kolkata"/>
    <x v="10"/>
    <n v="700029"/>
    <s v="MED015"/>
    <x v="24"/>
    <x v="11"/>
    <s v="Abbott"/>
    <s v="No"/>
    <n v="5"/>
    <n v="46.88"/>
    <n v="0"/>
    <n v="5"/>
    <x v="5"/>
    <x v="1"/>
    <n v="1"/>
    <x v="4574"/>
    <n v="1"/>
    <n v="234.4"/>
    <n v="0"/>
    <n v="234.4"/>
    <n v="11.72"/>
    <n v="246.12"/>
    <n v="2"/>
  </r>
  <r>
    <s v="ORD104576"/>
    <x v="635"/>
    <x v="2543"/>
    <s v="Kolkata"/>
    <x v="10"/>
    <n v="700091"/>
    <s v="MED001"/>
    <x v="2"/>
    <x v="2"/>
    <s v="Cipla"/>
    <s v="No"/>
    <n v="2"/>
    <n v="27.38"/>
    <n v="10"/>
    <n v="12"/>
    <x v="0"/>
    <x v="1"/>
    <n v="1"/>
    <x v="4575"/>
    <n v="1"/>
    <n v="54.76"/>
    <n v="5.476"/>
    <n v="49.283999999999999"/>
    <n v="5.9140800000000002"/>
    <n v="55.198079999999997"/>
    <n v="3"/>
  </r>
  <r>
    <s v="ORD104576"/>
    <x v="566"/>
    <x v="2209"/>
    <s v="Kolkata"/>
    <x v="10"/>
    <n v="700091"/>
    <s v="MED004"/>
    <x v="5"/>
    <x v="5"/>
    <s v="Sun Pharma"/>
    <s v="Yes"/>
    <n v="1"/>
    <n v="106.75"/>
    <n v="0"/>
    <n v="18"/>
    <x v="2"/>
    <x v="3"/>
    <n v="1"/>
    <x v="4576"/>
    <n v="1"/>
    <n v="106.75"/>
    <n v="0"/>
    <n v="106.75"/>
    <n v="19.215"/>
    <n v="125.965"/>
    <n v="2"/>
  </r>
  <r>
    <s v="ORD104578"/>
    <x v="605"/>
    <x v="2046"/>
    <s v="Gurugram"/>
    <x v="11"/>
    <n v="122016"/>
    <s v="MED012"/>
    <x v="29"/>
    <x v="3"/>
    <s v="Mankind"/>
    <s v="No"/>
    <n v="2"/>
    <n v="114.13"/>
    <n v="0"/>
    <n v="5"/>
    <x v="4"/>
    <x v="1"/>
    <n v="1"/>
    <x v="4577"/>
    <n v="1"/>
    <n v="228.26"/>
    <n v="0"/>
    <n v="228.26"/>
    <n v="11.413"/>
    <n v="239.673"/>
    <n v="4"/>
  </r>
  <r>
    <s v="ORD104579"/>
    <x v="345"/>
    <x v="2544"/>
    <s v="Bengaluru"/>
    <x v="8"/>
    <n v="560034"/>
    <s v="MED011"/>
    <x v="23"/>
    <x v="1"/>
    <s v="Cipla"/>
    <s v="No"/>
    <n v="1"/>
    <n v="22.82"/>
    <n v="10"/>
    <n v="12"/>
    <x v="1"/>
    <x v="1"/>
    <n v="1"/>
    <x v="4578"/>
    <n v="1"/>
    <n v="22.82"/>
    <n v="2.282"/>
    <n v="20.538"/>
    <n v="2.4645600000000001"/>
    <n v="23.002559999999999"/>
    <n v="3"/>
  </r>
  <r>
    <s v="ORD104580"/>
    <x v="112"/>
    <x v="2545"/>
    <s v="Bengaluru"/>
    <x v="8"/>
    <n v="560034"/>
    <s v="MED011"/>
    <x v="23"/>
    <x v="1"/>
    <s v="Cipla"/>
    <s v="No"/>
    <n v="3"/>
    <n v="25.68"/>
    <n v="20"/>
    <n v="5"/>
    <x v="4"/>
    <x v="1"/>
    <n v="1"/>
    <x v="4579"/>
    <n v="1"/>
    <n v="77.039999999999992"/>
    <n v="15.407999999999998"/>
    <n v="61.631999999999991"/>
    <n v="3.0815999999999999"/>
    <n v="64.713599999999985"/>
    <n v="3"/>
  </r>
  <r>
    <s v="ORD104581"/>
    <x v="142"/>
    <x v="2534"/>
    <s v="Gurugram"/>
    <x v="11"/>
    <n v="122002"/>
    <s v="MED002"/>
    <x v="22"/>
    <x v="2"/>
    <s v="Micro Labs"/>
    <s v="No"/>
    <n v="3"/>
    <n v="31.86"/>
    <n v="5"/>
    <n v="5"/>
    <x v="2"/>
    <x v="0"/>
    <n v="1"/>
    <x v="4580"/>
    <n v="1"/>
    <n v="95.58"/>
    <n v="4.7789999999999999"/>
    <n v="90.801000000000002"/>
    <n v="4.5400499999999999"/>
    <n v="95.341049999999996"/>
    <n v="1"/>
  </r>
  <r>
    <s v="ORD104581"/>
    <x v="181"/>
    <x v="442"/>
    <s v="Surat"/>
    <x v="6"/>
    <n v="395017"/>
    <s v="MED030"/>
    <x v="28"/>
    <x v="8"/>
    <s v="Cipla"/>
    <s v="Yes"/>
    <n v="2"/>
    <n v="301.19"/>
    <n v="5"/>
    <n v="5"/>
    <x v="0"/>
    <x v="1"/>
    <n v="1"/>
    <x v="4581"/>
    <n v="1"/>
    <n v="602.38"/>
    <n v="30.119"/>
    <n v="572.26099999999997"/>
    <n v="28.613049999999998"/>
    <n v="600.87405000000001"/>
    <n v="1"/>
  </r>
  <r>
    <s v="ORD104583"/>
    <x v="279"/>
    <x v="2546"/>
    <s v="Lucknow"/>
    <x v="9"/>
    <n v="226021"/>
    <s v="MED020"/>
    <x v="4"/>
    <x v="4"/>
    <s v="Dr. Reddy's"/>
    <s v="Yes"/>
    <n v="2"/>
    <n v="50.1"/>
    <n v="10"/>
    <n v="12"/>
    <x v="3"/>
    <x v="1"/>
    <n v="1"/>
    <x v="4582"/>
    <n v="1"/>
    <n v="100.2"/>
    <n v="10.02"/>
    <n v="90.18"/>
    <n v="10.8216"/>
    <n v="101.00160000000001"/>
    <n v="1"/>
  </r>
  <r>
    <s v="ORD104584"/>
    <x v="462"/>
    <x v="2297"/>
    <s v="Chandigarh"/>
    <x v="4"/>
    <n v="160019"/>
    <s v="MED023"/>
    <x v="8"/>
    <x v="7"/>
    <s v="Lacto Calamine"/>
    <s v="No"/>
    <n v="3"/>
    <n v="315.02"/>
    <n v="5"/>
    <n v="12"/>
    <x v="3"/>
    <x v="1"/>
    <n v="1"/>
    <x v="4583"/>
    <n v="1"/>
    <n v="945.06"/>
    <n v="47.252999999999993"/>
    <n v="897.8069999999999"/>
    <n v="107.73683999999999"/>
    <n v="1005.5438399999999"/>
    <n v="3"/>
  </r>
  <r>
    <s v="ORD104585"/>
    <x v="687"/>
    <x v="1054"/>
    <s v="Lucknow"/>
    <x v="9"/>
    <n v="226016"/>
    <s v="MED005"/>
    <x v="11"/>
    <x v="5"/>
    <s v="Cipla"/>
    <s v="Yes"/>
    <n v="3"/>
    <n v="90.39"/>
    <n v="0"/>
    <n v="18"/>
    <x v="0"/>
    <x v="1"/>
    <n v="1"/>
    <x v="4584"/>
    <n v="1"/>
    <n v="271.17"/>
    <n v="0"/>
    <n v="271.17"/>
    <n v="48.810600000000001"/>
    <n v="319.98060000000004"/>
    <n v="2"/>
  </r>
  <r>
    <s v="ORD104586"/>
    <x v="252"/>
    <x v="1143"/>
    <s v="Bengaluru"/>
    <x v="8"/>
    <n v="560066"/>
    <s v="MED016"/>
    <x v="17"/>
    <x v="11"/>
    <s v="Emcure"/>
    <s v="No"/>
    <n v="1"/>
    <n v="118.96"/>
    <n v="5"/>
    <n v="12"/>
    <x v="1"/>
    <x v="1"/>
    <n v="1"/>
    <x v="4585"/>
    <n v="1"/>
    <n v="118.96"/>
    <n v="5.9479999999999995"/>
    <n v="113.012"/>
    <n v="13.561439999999999"/>
    <n v="126.57344000000001"/>
    <n v="2"/>
  </r>
  <r>
    <s v="ORD104587"/>
    <x v="567"/>
    <x v="318"/>
    <s v="Pune"/>
    <x v="3"/>
    <n v="411045"/>
    <s v="MED003"/>
    <x v="6"/>
    <x v="4"/>
    <s v="Dr. Reddy's"/>
    <s v="No"/>
    <n v="5"/>
    <n v="25.93"/>
    <n v="10"/>
    <n v="5"/>
    <x v="2"/>
    <x v="1"/>
    <n v="1"/>
    <x v="4586"/>
    <n v="1"/>
    <n v="129.65"/>
    <n v="12.965"/>
    <n v="116.685"/>
    <n v="5.8342499999999999"/>
    <n v="122.51925"/>
    <n v="3"/>
  </r>
  <r>
    <s v="ORD104588"/>
    <x v="102"/>
    <x v="2547"/>
    <s v="Ahmedabad"/>
    <x v="6"/>
    <n v="380061"/>
    <s v="MED016"/>
    <x v="17"/>
    <x v="11"/>
    <s v="Emcure"/>
    <s v="No"/>
    <n v="2"/>
    <n v="99.02"/>
    <n v="5"/>
    <n v="12"/>
    <x v="0"/>
    <x v="1"/>
    <n v="1"/>
    <x v="4587"/>
    <n v="1"/>
    <n v="198.04"/>
    <n v="9.9019999999999992"/>
    <n v="188.13800000000001"/>
    <n v="22.576560000000001"/>
    <n v="210.71456000000001"/>
    <n v="4"/>
  </r>
  <r>
    <s v="ORD104589"/>
    <x v="477"/>
    <x v="2548"/>
    <s v="Surat"/>
    <x v="6"/>
    <n v="395007"/>
    <s v="MED005"/>
    <x v="11"/>
    <x v="5"/>
    <s v="Cipla"/>
    <s v="Yes"/>
    <n v="1"/>
    <n v="84.98"/>
    <n v="10"/>
    <n v="5"/>
    <x v="0"/>
    <x v="1"/>
    <n v="1"/>
    <x v="4588"/>
    <n v="1"/>
    <n v="84.98"/>
    <n v="8.4980000000000011"/>
    <n v="76.481999999999999"/>
    <n v="3.8240999999999996"/>
    <n v="80.306100000000001"/>
    <n v="2"/>
  </r>
  <r>
    <s v="ORD104590"/>
    <x v="162"/>
    <x v="331"/>
    <s v="Ahmedabad"/>
    <x v="6"/>
    <n v="380058"/>
    <s v="MED019"/>
    <x v="26"/>
    <x v="8"/>
    <s v="Cipla"/>
    <s v="No"/>
    <n v="1"/>
    <n v="154.76"/>
    <n v="10"/>
    <n v="12"/>
    <x v="0"/>
    <x v="0"/>
    <n v="1"/>
    <x v="4589"/>
    <n v="1"/>
    <n v="154.76"/>
    <n v="15.475999999999999"/>
    <n v="139.28399999999999"/>
    <n v="16.714079999999999"/>
    <n v="155.99807999999999"/>
    <n v="3"/>
  </r>
  <r>
    <s v="ORD104591"/>
    <x v="525"/>
    <x v="269"/>
    <s v="Ahmedabad"/>
    <x v="6"/>
    <n v="380001"/>
    <s v="MED027"/>
    <x v="12"/>
    <x v="9"/>
    <s v="Mankind"/>
    <s v="No"/>
    <n v="5"/>
    <n v="87.47"/>
    <n v="10"/>
    <n v="5"/>
    <x v="3"/>
    <x v="1"/>
    <n v="1"/>
    <x v="4590"/>
    <n v="1"/>
    <n v="437.35"/>
    <n v="43.734999999999999"/>
    <n v="393.61500000000001"/>
    <n v="19.68075"/>
    <n v="413.29575"/>
    <n v="3"/>
  </r>
  <r>
    <s v="ORD104592"/>
    <x v="653"/>
    <x v="2379"/>
    <s v="Surat"/>
    <x v="6"/>
    <n v="395001"/>
    <s v="MED022"/>
    <x v="25"/>
    <x v="7"/>
    <s v="Himalaya"/>
    <s v="No"/>
    <n v="2"/>
    <n v="194.8"/>
    <n v="15"/>
    <n v="12"/>
    <x v="0"/>
    <x v="1"/>
    <n v="1"/>
    <x v="4591"/>
    <n v="1"/>
    <n v="389.6"/>
    <n v="58.44"/>
    <n v="331.16"/>
    <n v="39.739200000000004"/>
    <n v="370.89920000000001"/>
    <n v="2"/>
  </r>
  <r>
    <s v="ORD104593"/>
    <x v="232"/>
    <x v="2549"/>
    <s v="Hyderabad"/>
    <x v="1"/>
    <n v="500084"/>
    <s v="MED020"/>
    <x v="4"/>
    <x v="4"/>
    <s v="Dr. Reddy's"/>
    <s v="Yes"/>
    <n v="1"/>
    <n v="56.83"/>
    <n v="10"/>
    <n v="18"/>
    <x v="1"/>
    <x v="3"/>
    <n v="1"/>
    <x v="4592"/>
    <n v="1"/>
    <n v="56.83"/>
    <n v="5.6829999999999998"/>
    <n v="51.146999999999998"/>
    <n v="9.2064599999999999"/>
    <n v="60.353459999999998"/>
    <n v="0"/>
  </r>
  <r>
    <s v="ORD104594"/>
    <x v="493"/>
    <x v="2550"/>
    <s v="Gurugram"/>
    <x v="11"/>
    <n v="122018"/>
    <s v="MED017"/>
    <x v="1"/>
    <x v="1"/>
    <s v="Abbott"/>
    <s v="No"/>
    <n v="1"/>
    <n v="151.16999999999999"/>
    <n v="0"/>
    <n v="12"/>
    <x v="3"/>
    <x v="2"/>
    <n v="1"/>
    <x v="4593"/>
    <n v="1"/>
    <n v="151.16999999999999"/>
    <n v="0"/>
    <n v="151.16999999999999"/>
    <n v="18.1404"/>
    <n v="169.31039999999999"/>
    <n v="0"/>
  </r>
  <r>
    <s v="ORD104594"/>
    <x v="242"/>
    <x v="2245"/>
    <s v="Kolkata"/>
    <x v="10"/>
    <n v="700029"/>
    <s v="MED021"/>
    <x v="9"/>
    <x v="7"/>
    <s v="Cipla"/>
    <s v="No"/>
    <n v="6"/>
    <n v="81.64"/>
    <n v="10"/>
    <n v="5"/>
    <x v="0"/>
    <x v="1"/>
    <n v="1"/>
    <x v="4594"/>
    <n v="1"/>
    <n v="489.84000000000003"/>
    <n v="48.984000000000009"/>
    <n v="440.85599999999999"/>
    <n v="22.042799999999996"/>
    <n v="462.89879999999999"/>
    <n v="2"/>
  </r>
  <r>
    <s v="ORD104596"/>
    <x v="590"/>
    <x v="136"/>
    <s v="Surat"/>
    <x v="6"/>
    <n v="395017"/>
    <s v="MED002"/>
    <x v="22"/>
    <x v="2"/>
    <s v="Micro Labs"/>
    <s v="No"/>
    <n v="2"/>
    <n v="28.62"/>
    <n v="0"/>
    <n v="12"/>
    <x v="2"/>
    <x v="2"/>
    <n v="1"/>
    <x v="4595"/>
    <n v="1"/>
    <n v="57.24"/>
    <n v="0"/>
    <n v="57.24"/>
    <n v="6.8688000000000002"/>
    <n v="64.108800000000002"/>
    <n v="4"/>
  </r>
  <r>
    <s v="ORD104596"/>
    <x v="149"/>
    <x v="1792"/>
    <s v="Gurugram"/>
    <x v="11"/>
    <n v="122016"/>
    <s v="MED017"/>
    <x v="1"/>
    <x v="1"/>
    <s v="Abbott"/>
    <s v="No"/>
    <n v="3"/>
    <n v="131.61000000000001"/>
    <n v="20"/>
    <n v="5"/>
    <x v="4"/>
    <x v="1"/>
    <n v="1"/>
    <x v="4596"/>
    <n v="1"/>
    <n v="394.83000000000004"/>
    <n v="78.966000000000008"/>
    <n v="315.86400000000003"/>
    <n v="15.793200000000002"/>
    <n v="331.65720000000005"/>
    <n v="3"/>
  </r>
  <r>
    <s v="ORD104598"/>
    <x v="312"/>
    <x v="275"/>
    <s v="Noida"/>
    <x v="9"/>
    <n v="201301"/>
    <s v="MED010"/>
    <x v="13"/>
    <x v="1"/>
    <s v="Sun Pharma"/>
    <s v="Yes"/>
    <n v="3"/>
    <n v="77.56"/>
    <n v="5"/>
    <n v="12"/>
    <x v="1"/>
    <x v="1"/>
    <n v="1"/>
    <x v="4597"/>
    <n v="1"/>
    <n v="232.68"/>
    <n v="11.634"/>
    <n v="221.04599999999999"/>
    <n v="26.525519999999997"/>
    <n v="247.57151999999999"/>
    <n v="4"/>
  </r>
  <r>
    <s v="ORD104599"/>
    <x v="78"/>
    <x v="2551"/>
    <s v="Lucknow"/>
    <x v="9"/>
    <n v="226021"/>
    <s v="MED021"/>
    <x v="9"/>
    <x v="7"/>
    <s v="Cipla"/>
    <s v="No"/>
    <n v="3"/>
    <n v="85.1"/>
    <n v="15"/>
    <n v="12"/>
    <x v="0"/>
    <x v="1"/>
    <n v="1"/>
    <x v="4598"/>
    <n v="1"/>
    <n v="255.29999999999998"/>
    <n v="38.294999999999995"/>
    <n v="217.005"/>
    <n v="26.040599999999998"/>
    <n v="243.04559999999998"/>
    <n v="2"/>
  </r>
  <r>
    <s v="ORD104600"/>
    <x v="325"/>
    <x v="2552"/>
    <s v="Noida"/>
    <x v="9"/>
    <n v="201305"/>
    <s v="MED029"/>
    <x v="10"/>
    <x v="8"/>
    <s v="Sun Pharma"/>
    <s v="Yes"/>
    <n v="4"/>
    <n v="102.41"/>
    <n v="5"/>
    <n v="12"/>
    <x v="5"/>
    <x v="1"/>
    <n v="1"/>
    <x v="4599"/>
    <n v="1"/>
    <n v="409.64"/>
    <n v="20.481999999999999"/>
    <n v="389.15800000000002"/>
    <n v="46.698960000000007"/>
    <n v="435.85696000000002"/>
    <n v="2"/>
  </r>
  <r>
    <s v="ORD104601"/>
    <x v="22"/>
    <x v="1268"/>
    <s v="Indore"/>
    <x v="2"/>
    <n v="452001"/>
    <s v="MED003"/>
    <x v="6"/>
    <x v="4"/>
    <s v="Dr. Reddy's"/>
    <s v="No"/>
    <n v="2"/>
    <n v="26.75"/>
    <n v="10"/>
    <n v="18"/>
    <x v="0"/>
    <x v="3"/>
    <n v="1"/>
    <x v="4600"/>
    <n v="1"/>
    <n v="53.5"/>
    <n v="5.35"/>
    <n v="48.15"/>
    <n v="8.6669999999999998"/>
    <n v="56.817"/>
    <n v="2"/>
  </r>
  <r>
    <s v="ORD104602"/>
    <x v="35"/>
    <x v="443"/>
    <s v="Delhi"/>
    <x v="0"/>
    <n v="110029"/>
    <s v="MED023"/>
    <x v="8"/>
    <x v="7"/>
    <s v="Lacto Calamine"/>
    <s v="No"/>
    <n v="6"/>
    <n v="326.91000000000003"/>
    <n v="5"/>
    <n v="12"/>
    <x v="3"/>
    <x v="1"/>
    <n v="1"/>
    <x v="4601"/>
    <n v="1"/>
    <n v="1961.46"/>
    <n v="98.072999999999993"/>
    <n v="1863.3869999999999"/>
    <n v="223.60643999999999"/>
    <n v="2086.9934399999997"/>
    <n v="2"/>
  </r>
  <r>
    <s v="ORD104603"/>
    <x v="289"/>
    <x v="505"/>
    <s v="Indore"/>
    <x v="2"/>
    <n v="452020"/>
    <s v="MED015"/>
    <x v="24"/>
    <x v="11"/>
    <s v="Abbott"/>
    <s v="No"/>
    <n v="1"/>
    <n v="54.42"/>
    <n v="15"/>
    <n v="5"/>
    <x v="4"/>
    <x v="1"/>
    <n v="1"/>
    <x v="4602"/>
    <n v="1"/>
    <n v="54.42"/>
    <n v="8.1630000000000003"/>
    <n v="46.257000000000005"/>
    <n v="2.3128500000000001"/>
    <n v="48.569850000000002"/>
    <n v="2"/>
  </r>
  <r>
    <s v="ORD104604"/>
    <x v="48"/>
    <x v="817"/>
    <s v="Jaipur"/>
    <x v="5"/>
    <n v="302021"/>
    <s v="MED013"/>
    <x v="16"/>
    <x v="3"/>
    <s v="Himalaya"/>
    <s v="No"/>
    <n v="1"/>
    <n v="149.35"/>
    <n v="5"/>
    <n v="5"/>
    <x v="1"/>
    <x v="1"/>
    <n v="1"/>
    <x v="4603"/>
    <n v="1"/>
    <n v="149.35"/>
    <n v="7.4675000000000002"/>
    <n v="141.88249999999999"/>
    <n v="7.0941249999999991"/>
    <n v="148.97662499999998"/>
    <n v="3"/>
  </r>
  <r>
    <s v="ORD104605"/>
    <x v="483"/>
    <x v="2553"/>
    <s v="Pune"/>
    <x v="3"/>
    <n v="411001"/>
    <s v="MED029"/>
    <x v="10"/>
    <x v="8"/>
    <s v="Sun Pharma"/>
    <s v="Yes"/>
    <n v="1"/>
    <n v="111.42"/>
    <n v="15"/>
    <n v="5"/>
    <x v="4"/>
    <x v="1"/>
    <n v="1"/>
    <x v="4604"/>
    <n v="1"/>
    <n v="111.42"/>
    <n v="16.713000000000001"/>
    <n v="94.706999999999994"/>
    <n v="4.7353499999999995"/>
    <n v="99.44234999999999"/>
    <n v="2"/>
  </r>
  <r>
    <s v="ORD104606"/>
    <x v="78"/>
    <x v="2554"/>
    <s v="Chennai"/>
    <x v="7"/>
    <n v="600018"/>
    <s v="MED007"/>
    <x v="15"/>
    <x v="10"/>
    <s v="Sanofi"/>
    <s v="Yes"/>
    <n v="2"/>
    <n v="68.77"/>
    <n v="0"/>
    <n v="5"/>
    <x v="0"/>
    <x v="3"/>
    <n v="1"/>
    <x v="4605"/>
    <n v="1"/>
    <n v="137.54"/>
    <n v="0"/>
    <n v="137.54"/>
    <n v="6.8769999999999989"/>
    <n v="144.417"/>
    <n v="1"/>
  </r>
  <r>
    <s v="ORD104607"/>
    <x v="279"/>
    <x v="1856"/>
    <s v="Ahmedabad"/>
    <x v="6"/>
    <n v="380015"/>
    <s v="MED018"/>
    <x v="14"/>
    <x v="8"/>
    <s v="Mankind"/>
    <s v="No"/>
    <n v="1"/>
    <n v="101.27"/>
    <n v="0"/>
    <n v="18"/>
    <x v="0"/>
    <x v="1"/>
    <n v="1"/>
    <x v="4606"/>
    <n v="1"/>
    <n v="101.27"/>
    <n v="0"/>
    <n v="101.27"/>
    <n v="18.2286"/>
    <n v="119.4986"/>
    <n v="2"/>
  </r>
  <r>
    <s v="ORD104608"/>
    <x v="508"/>
    <x v="3"/>
    <s v="Indore"/>
    <x v="2"/>
    <n v="452018"/>
    <s v="MED025"/>
    <x v="27"/>
    <x v="0"/>
    <s v="Blue Cross"/>
    <s v="Yes"/>
    <n v="1"/>
    <n v="67.680000000000007"/>
    <n v="10"/>
    <n v="12"/>
    <x v="4"/>
    <x v="3"/>
    <n v="1"/>
    <x v="4607"/>
    <n v="1"/>
    <n v="67.680000000000007"/>
    <n v="6.7680000000000007"/>
    <n v="60.912000000000006"/>
    <n v="7.3094400000000004"/>
    <n v="68.221440000000001"/>
    <n v="1"/>
  </r>
  <r>
    <s v="ORD104609"/>
    <x v="230"/>
    <x v="1713"/>
    <s v="Gurugram"/>
    <x v="11"/>
    <n v="122016"/>
    <s v="MED012"/>
    <x v="29"/>
    <x v="3"/>
    <s v="Mankind"/>
    <s v="No"/>
    <n v="1"/>
    <n v="118.58"/>
    <n v="0"/>
    <n v="5"/>
    <x v="1"/>
    <x v="1"/>
    <n v="1"/>
    <x v="4608"/>
    <n v="1"/>
    <n v="118.58"/>
    <n v="0"/>
    <n v="118.58"/>
    <n v="5.9289999999999994"/>
    <n v="124.509"/>
    <n v="7"/>
  </r>
  <r>
    <s v="ORD104610"/>
    <x v="330"/>
    <x v="2555"/>
    <s v="Chennai"/>
    <x v="7"/>
    <n v="600001"/>
    <s v="MED008"/>
    <x v="7"/>
    <x v="6"/>
    <s v="Zydus"/>
    <s v="Yes"/>
    <n v="3"/>
    <n v="59.4"/>
    <n v="10"/>
    <n v="12"/>
    <x v="1"/>
    <x v="1"/>
    <n v="1"/>
    <x v="4609"/>
    <n v="1"/>
    <n v="178.2"/>
    <n v="17.82"/>
    <n v="160.38"/>
    <n v="19.2456"/>
    <n v="179.62559999999999"/>
    <n v="1"/>
  </r>
  <r>
    <s v="ORD104610"/>
    <x v="283"/>
    <x v="1991"/>
    <s v="Noida"/>
    <x v="9"/>
    <n v="201304"/>
    <s v="MED027"/>
    <x v="12"/>
    <x v="9"/>
    <s v="Mankind"/>
    <s v="No"/>
    <n v="4"/>
    <n v="86.99"/>
    <n v="0"/>
    <n v="5"/>
    <x v="3"/>
    <x v="1"/>
    <n v="1"/>
    <x v="4610"/>
    <n v="1"/>
    <n v="347.96"/>
    <n v="0"/>
    <n v="347.96"/>
    <n v="17.398"/>
    <n v="365.358"/>
    <n v="2"/>
  </r>
  <r>
    <s v="ORD104612"/>
    <x v="89"/>
    <x v="2556"/>
    <s v="Noida"/>
    <x v="9"/>
    <n v="201304"/>
    <s v="MED028"/>
    <x v="3"/>
    <x v="3"/>
    <s v="Abbott"/>
    <s v="No"/>
    <n v="1"/>
    <n v="116.1"/>
    <n v="15"/>
    <n v="12"/>
    <x v="3"/>
    <x v="2"/>
    <n v="1"/>
    <x v="4611"/>
    <n v="1"/>
    <n v="116.1"/>
    <n v="17.414999999999999"/>
    <n v="98.685000000000002"/>
    <n v="11.8422"/>
    <n v="110.52720000000001"/>
    <n v="0"/>
  </r>
  <r>
    <s v="ORD104613"/>
    <x v="570"/>
    <x v="60"/>
    <s v="Jaipur"/>
    <x v="5"/>
    <n v="302033"/>
    <s v="MED019"/>
    <x v="26"/>
    <x v="8"/>
    <s v="Cipla"/>
    <s v="No"/>
    <n v="1"/>
    <n v="153.91"/>
    <n v="10"/>
    <n v="5"/>
    <x v="5"/>
    <x v="1"/>
    <n v="1"/>
    <x v="4612"/>
    <n v="1"/>
    <n v="153.91"/>
    <n v="15.390999999999998"/>
    <n v="138.51900000000001"/>
    <n v="6.9259500000000003"/>
    <n v="145.44495000000001"/>
    <n v="1"/>
  </r>
  <r>
    <s v="ORD104614"/>
    <x v="555"/>
    <x v="1694"/>
    <s v="Ahmedabad"/>
    <x v="6"/>
    <n v="380001"/>
    <s v="MED009"/>
    <x v="21"/>
    <x v="6"/>
    <s v="Glenmark"/>
    <s v="Yes"/>
    <n v="1"/>
    <n v="98.27"/>
    <n v="15"/>
    <n v="12"/>
    <x v="2"/>
    <x v="1"/>
    <n v="1"/>
    <x v="4613"/>
    <n v="1"/>
    <n v="98.27"/>
    <n v="14.740499999999999"/>
    <n v="83.529499999999999"/>
    <n v="10.023540000000001"/>
    <n v="93.553039999999996"/>
    <n v="3"/>
  </r>
  <r>
    <s v="ORD104615"/>
    <x v="561"/>
    <x v="1998"/>
    <s v="Kolkata"/>
    <x v="10"/>
    <n v="700019"/>
    <s v="MED003"/>
    <x v="6"/>
    <x v="4"/>
    <s v="Dr. Reddy's"/>
    <s v="No"/>
    <n v="3"/>
    <n v="26.94"/>
    <n v="5"/>
    <n v="18"/>
    <x v="3"/>
    <x v="3"/>
    <n v="1"/>
    <x v="4614"/>
    <n v="1"/>
    <n v="80.820000000000007"/>
    <n v="4.0410000000000004"/>
    <n v="76.779000000000011"/>
    <n v="13.820220000000001"/>
    <n v="90.599220000000017"/>
    <n v="0"/>
  </r>
  <r>
    <s v="ORD104616"/>
    <x v="188"/>
    <x v="164"/>
    <s v="Chandigarh"/>
    <x v="4"/>
    <n v="160022"/>
    <s v="MED021"/>
    <x v="9"/>
    <x v="7"/>
    <s v="Cipla"/>
    <s v="No"/>
    <n v="1"/>
    <n v="93.62"/>
    <n v="0"/>
    <n v="5"/>
    <x v="4"/>
    <x v="1"/>
    <n v="1"/>
    <x v="4615"/>
    <n v="1"/>
    <n v="93.62"/>
    <n v="0"/>
    <n v="93.62"/>
    <n v="4.681"/>
    <n v="98.301000000000002"/>
    <n v="2"/>
  </r>
  <r>
    <s v="ORD104617"/>
    <x v="72"/>
    <x v="2557"/>
    <s v="Chennai"/>
    <x v="7"/>
    <n v="600040"/>
    <s v="MED015"/>
    <x v="24"/>
    <x v="11"/>
    <s v="Abbott"/>
    <s v="No"/>
    <n v="1"/>
    <n v="45.04"/>
    <n v="5"/>
    <n v="5"/>
    <x v="2"/>
    <x v="1"/>
    <n v="1"/>
    <x v="4616"/>
    <n v="1"/>
    <n v="45.04"/>
    <n v="2.2519999999999998"/>
    <n v="42.787999999999997"/>
    <n v="2.1394000000000002"/>
    <n v="44.927399999999999"/>
    <n v="1"/>
  </r>
  <r>
    <s v="ORD104617"/>
    <x v="644"/>
    <x v="1819"/>
    <s v="Bengaluru"/>
    <x v="8"/>
    <n v="560038"/>
    <s v="MED021"/>
    <x v="9"/>
    <x v="7"/>
    <s v="Cipla"/>
    <s v="No"/>
    <n v="2"/>
    <n v="92.9"/>
    <n v="5"/>
    <n v="5"/>
    <x v="1"/>
    <x v="1"/>
    <n v="1"/>
    <x v="4617"/>
    <n v="1"/>
    <n v="185.8"/>
    <n v="9.2899999999999991"/>
    <n v="176.51000000000002"/>
    <n v="8.8254999999999999"/>
    <n v="185.33550000000002"/>
    <n v="2"/>
  </r>
  <r>
    <s v="ORD104619"/>
    <x v="159"/>
    <x v="0"/>
    <s v="Gurugram"/>
    <x v="11"/>
    <n v="122018"/>
    <s v="MED027"/>
    <x v="12"/>
    <x v="9"/>
    <s v="Mankind"/>
    <s v="No"/>
    <n v="2"/>
    <n v="93.94"/>
    <n v="0"/>
    <n v="12"/>
    <x v="1"/>
    <x v="1"/>
    <n v="1"/>
    <x v="4618"/>
    <n v="1"/>
    <n v="187.88"/>
    <n v="0"/>
    <n v="187.88"/>
    <n v="22.5456"/>
    <n v="210.4256"/>
    <n v="1"/>
  </r>
  <r>
    <s v="ORD104619"/>
    <x v="321"/>
    <x v="1553"/>
    <s v="Indore"/>
    <x v="2"/>
    <n v="452016"/>
    <s v="MED011"/>
    <x v="23"/>
    <x v="1"/>
    <s v="Cipla"/>
    <s v="No"/>
    <n v="2"/>
    <n v="26.2"/>
    <n v="5"/>
    <n v="5"/>
    <x v="2"/>
    <x v="2"/>
    <n v="1"/>
    <x v="4619"/>
    <n v="1"/>
    <n v="52.4"/>
    <n v="2.62"/>
    <n v="49.78"/>
    <n v="2.4889999999999999"/>
    <n v="52.268999999999998"/>
    <n v="0"/>
  </r>
  <r>
    <s v="ORD104621"/>
    <x v="205"/>
    <x v="2177"/>
    <s v="Bengaluru"/>
    <x v="8"/>
    <n v="560001"/>
    <s v="MED025"/>
    <x v="27"/>
    <x v="0"/>
    <s v="Blue Cross"/>
    <s v="Yes"/>
    <n v="2"/>
    <n v="66.97"/>
    <n v="5"/>
    <n v="18"/>
    <x v="3"/>
    <x v="1"/>
    <n v="1"/>
    <x v="4620"/>
    <n v="1"/>
    <n v="133.94"/>
    <n v="6.6970000000000001"/>
    <n v="127.24299999999999"/>
    <n v="22.903739999999999"/>
    <n v="150.14673999999999"/>
    <n v="2"/>
  </r>
  <r>
    <s v="ORD104622"/>
    <x v="285"/>
    <x v="2558"/>
    <s v="Delhi"/>
    <x v="0"/>
    <n v="110024"/>
    <s v="MED023"/>
    <x v="8"/>
    <x v="7"/>
    <s v="Lacto Calamine"/>
    <s v="No"/>
    <n v="1"/>
    <n v="309.48"/>
    <n v="5"/>
    <n v="12"/>
    <x v="3"/>
    <x v="1"/>
    <n v="1"/>
    <x v="4621"/>
    <n v="1"/>
    <n v="309.48"/>
    <n v="15.474"/>
    <n v="294.00600000000003"/>
    <n v="35.280720000000002"/>
    <n v="329.28672000000006"/>
    <n v="3"/>
  </r>
  <r>
    <s v="ORD104623"/>
    <x v="530"/>
    <x v="2207"/>
    <s v="Gurugram"/>
    <x v="11"/>
    <n v="122016"/>
    <s v="MED001"/>
    <x v="2"/>
    <x v="2"/>
    <s v="Cipla"/>
    <s v="No"/>
    <n v="2"/>
    <n v="34.49"/>
    <n v="5"/>
    <n v="12"/>
    <x v="0"/>
    <x v="1"/>
    <n v="1"/>
    <x v="4622"/>
    <n v="1"/>
    <n v="68.98"/>
    <n v="3.4490000000000003"/>
    <n v="65.531000000000006"/>
    <n v="7.8637200000000007"/>
    <n v="73.394720000000007"/>
    <n v="6"/>
  </r>
  <r>
    <s v="ORD104624"/>
    <x v="114"/>
    <x v="2559"/>
    <s v="Pune"/>
    <x v="3"/>
    <n v="411038"/>
    <s v="MED008"/>
    <x v="7"/>
    <x v="6"/>
    <s v="Zydus"/>
    <s v="Yes"/>
    <n v="1"/>
    <n v="63.87"/>
    <n v="15"/>
    <n v="5"/>
    <x v="3"/>
    <x v="1"/>
    <n v="1"/>
    <x v="4623"/>
    <n v="1"/>
    <n v="63.87"/>
    <n v="9.5804999999999989"/>
    <n v="54.289499999999997"/>
    <n v="2.7144749999999997"/>
    <n v="57.003974999999997"/>
    <n v="1"/>
  </r>
  <r>
    <s v="ORD104624"/>
    <x v="64"/>
    <x v="1991"/>
    <s v="Surat"/>
    <x v="6"/>
    <n v="395017"/>
    <s v="MED020"/>
    <x v="4"/>
    <x v="4"/>
    <s v="Dr. Reddy's"/>
    <s v="Yes"/>
    <n v="3"/>
    <n v="49.95"/>
    <n v="0"/>
    <n v="5"/>
    <x v="3"/>
    <x v="3"/>
    <n v="1"/>
    <x v="4624"/>
    <n v="1"/>
    <n v="149.85000000000002"/>
    <n v="0"/>
    <n v="149.85000000000002"/>
    <n v="7.4925000000000015"/>
    <n v="157.34250000000003"/>
    <n v="2"/>
  </r>
  <r>
    <s v="ORD104626"/>
    <x v="538"/>
    <x v="2560"/>
    <s v="Pune"/>
    <x v="3"/>
    <n v="411038"/>
    <s v="MED002"/>
    <x v="22"/>
    <x v="2"/>
    <s v="Micro Labs"/>
    <s v="No"/>
    <n v="2"/>
    <n v="34.770000000000003"/>
    <n v="10"/>
    <n v="5"/>
    <x v="4"/>
    <x v="1"/>
    <n v="1"/>
    <x v="4625"/>
    <n v="1"/>
    <n v="69.540000000000006"/>
    <n v="6.9540000000000006"/>
    <n v="62.586000000000006"/>
    <n v="3.1293000000000002"/>
    <n v="65.715299999999999"/>
    <n v="1"/>
  </r>
  <r>
    <s v="ORD104627"/>
    <x v="679"/>
    <x v="2561"/>
    <s v="Lucknow"/>
    <x v="9"/>
    <n v="226010"/>
    <s v="MED021"/>
    <x v="9"/>
    <x v="7"/>
    <s v="Cipla"/>
    <s v="No"/>
    <n v="3"/>
    <n v="79.84"/>
    <n v="10"/>
    <n v="12"/>
    <x v="2"/>
    <x v="3"/>
    <n v="1"/>
    <x v="4626"/>
    <n v="1"/>
    <n v="239.52"/>
    <n v="23.952000000000002"/>
    <n v="215.56800000000001"/>
    <n v="25.868160000000003"/>
    <n v="241.43616000000003"/>
    <n v="0"/>
  </r>
  <r>
    <s v="ORD104628"/>
    <x v="264"/>
    <x v="1917"/>
    <s v="Chandigarh"/>
    <x v="4"/>
    <n v="160001"/>
    <s v="MED016"/>
    <x v="17"/>
    <x v="11"/>
    <s v="Emcure"/>
    <s v="No"/>
    <n v="3"/>
    <n v="112.49"/>
    <n v="0"/>
    <n v="5"/>
    <x v="1"/>
    <x v="1"/>
    <n v="1"/>
    <x v="4627"/>
    <n v="1"/>
    <n v="337.46999999999997"/>
    <n v="0"/>
    <n v="337.46999999999997"/>
    <n v="16.8735"/>
    <n v="354.34349999999995"/>
    <n v="3"/>
  </r>
  <r>
    <s v="ORD104629"/>
    <x v="177"/>
    <x v="2562"/>
    <s v="Indore"/>
    <x v="2"/>
    <n v="452001"/>
    <s v="MED007"/>
    <x v="15"/>
    <x v="10"/>
    <s v="Sanofi"/>
    <s v="Yes"/>
    <n v="2"/>
    <n v="82.73"/>
    <n v="0"/>
    <n v="18"/>
    <x v="1"/>
    <x v="0"/>
    <n v="1"/>
    <x v="4628"/>
    <n v="1"/>
    <n v="165.46"/>
    <n v="0"/>
    <n v="165.46"/>
    <n v="29.782800000000002"/>
    <n v="195.24280000000002"/>
    <n v="0"/>
  </r>
  <r>
    <s v="ORD104630"/>
    <x v="35"/>
    <x v="2101"/>
    <s v="Delhi"/>
    <x v="0"/>
    <n v="110044"/>
    <s v="MED002"/>
    <x v="22"/>
    <x v="2"/>
    <s v="Micro Labs"/>
    <s v="No"/>
    <n v="3"/>
    <n v="29.8"/>
    <n v="10"/>
    <n v="12"/>
    <x v="3"/>
    <x v="1"/>
    <n v="1"/>
    <x v="4629"/>
    <n v="1"/>
    <n v="89.4"/>
    <n v="8.94"/>
    <n v="80.460000000000008"/>
    <n v="9.6552000000000007"/>
    <n v="90.115200000000016"/>
    <n v="3"/>
  </r>
  <r>
    <s v="ORD104631"/>
    <x v="545"/>
    <x v="2423"/>
    <s v="Hyderabad"/>
    <x v="1"/>
    <n v="500084"/>
    <s v="MED007"/>
    <x v="15"/>
    <x v="10"/>
    <s v="Sanofi"/>
    <s v="Yes"/>
    <n v="6"/>
    <n v="67.38"/>
    <n v="0"/>
    <n v="5"/>
    <x v="4"/>
    <x v="1"/>
    <n v="1"/>
    <x v="4630"/>
    <n v="1"/>
    <n v="404.28"/>
    <n v="0"/>
    <n v="404.28"/>
    <n v="20.213999999999999"/>
    <n v="424.49399999999997"/>
    <n v="3"/>
  </r>
  <r>
    <s v="ORD104632"/>
    <x v="1"/>
    <x v="139"/>
    <s v="Kolkata"/>
    <x v="10"/>
    <n v="700001"/>
    <s v="MED024"/>
    <x v="0"/>
    <x v="0"/>
    <s v="Abbott"/>
    <s v="No"/>
    <n v="1"/>
    <n v="141.25"/>
    <n v="5"/>
    <n v="18"/>
    <x v="3"/>
    <x v="1"/>
    <n v="1"/>
    <x v="4631"/>
    <n v="1"/>
    <n v="141.25"/>
    <n v="7.0625"/>
    <n v="134.1875"/>
    <n v="24.153749999999999"/>
    <n v="158.34125"/>
    <n v="2"/>
  </r>
  <r>
    <s v="ORD104633"/>
    <x v="58"/>
    <x v="2356"/>
    <s v="Noida"/>
    <x v="9"/>
    <n v="201305"/>
    <s v="MED009"/>
    <x v="21"/>
    <x v="6"/>
    <s v="Glenmark"/>
    <s v="Yes"/>
    <n v="2"/>
    <n v="87.34"/>
    <n v="5"/>
    <n v="5"/>
    <x v="5"/>
    <x v="1"/>
    <n v="1"/>
    <x v="4632"/>
    <n v="1"/>
    <n v="174.68"/>
    <n v="8.7340000000000018"/>
    <n v="165.946"/>
    <n v="8.2972999999999999"/>
    <n v="174.2433"/>
    <n v="2"/>
  </r>
  <r>
    <s v="ORD104634"/>
    <x v="166"/>
    <x v="79"/>
    <s v="Noida"/>
    <x v="9"/>
    <n v="201305"/>
    <s v="MED016"/>
    <x v="17"/>
    <x v="11"/>
    <s v="Emcure"/>
    <s v="No"/>
    <n v="2"/>
    <n v="94.11"/>
    <n v="5"/>
    <n v="5"/>
    <x v="0"/>
    <x v="1"/>
    <n v="1"/>
    <x v="4633"/>
    <n v="1"/>
    <n v="188.22"/>
    <n v="9.4109999999999996"/>
    <n v="178.809"/>
    <n v="8.9404500000000002"/>
    <n v="187.74945"/>
    <n v="3"/>
  </r>
  <r>
    <s v="ORD104635"/>
    <x v="583"/>
    <x v="1982"/>
    <s v="Mumbai"/>
    <x v="3"/>
    <n v="400093"/>
    <s v="MED020"/>
    <x v="4"/>
    <x v="4"/>
    <s v="Dr. Reddy's"/>
    <s v="Yes"/>
    <n v="1"/>
    <n v="48.78"/>
    <n v="10"/>
    <n v="5"/>
    <x v="2"/>
    <x v="2"/>
    <n v="1"/>
    <x v="4634"/>
    <n v="1"/>
    <n v="48.78"/>
    <n v="4.8780000000000001"/>
    <n v="43.902000000000001"/>
    <n v="2.1951000000000001"/>
    <n v="46.097099999999998"/>
    <n v="2"/>
  </r>
  <r>
    <s v="ORD104636"/>
    <x v="336"/>
    <x v="2563"/>
    <s v="Hyderabad"/>
    <x v="1"/>
    <n v="500032"/>
    <s v="MED029"/>
    <x v="10"/>
    <x v="8"/>
    <s v="Sun Pharma"/>
    <s v="Yes"/>
    <n v="3"/>
    <n v="94.97"/>
    <n v="10"/>
    <n v="12"/>
    <x v="1"/>
    <x v="1"/>
    <n v="1"/>
    <x v="4635"/>
    <n v="1"/>
    <n v="284.90999999999997"/>
    <n v="28.490999999999996"/>
    <n v="256.41899999999998"/>
    <n v="30.77028"/>
    <n v="287.18928"/>
    <n v="1"/>
  </r>
  <r>
    <s v="ORD104637"/>
    <x v="187"/>
    <x v="1032"/>
    <s v="Ahmedabad"/>
    <x v="6"/>
    <n v="380058"/>
    <s v="MED016"/>
    <x v="17"/>
    <x v="11"/>
    <s v="Emcure"/>
    <s v="No"/>
    <n v="1"/>
    <n v="99.79"/>
    <n v="0"/>
    <n v="5"/>
    <x v="0"/>
    <x v="1"/>
    <n v="1"/>
    <x v="4636"/>
    <n v="1"/>
    <n v="99.79"/>
    <n v="0"/>
    <n v="99.79"/>
    <n v="4.9895000000000005"/>
    <n v="104.77950000000001"/>
    <n v="4"/>
  </r>
  <r>
    <s v="ORD104638"/>
    <x v="470"/>
    <x v="2564"/>
    <s v="Chennai"/>
    <x v="7"/>
    <n v="600096"/>
    <s v="MED022"/>
    <x v="25"/>
    <x v="7"/>
    <s v="Himalaya"/>
    <s v="No"/>
    <n v="4"/>
    <n v="190.83"/>
    <n v="5"/>
    <n v="5"/>
    <x v="4"/>
    <x v="0"/>
    <n v="1"/>
    <x v="4637"/>
    <n v="1"/>
    <n v="763.32"/>
    <n v="38.166000000000004"/>
    <n v="725.154"/>
    <n v="36.2577"/>
    <n v="761.4117"/>
    <n v="0"/>
  </r>
  <r>
    <s v="ORD104639"/>
    <x v="128"/>
    <x v="171"/>
    <s v="Hyderabad"/>
    <x v="1"/>
    <n v="500081"/>
    <s v="MED030"/>
    <x v="28"/>
    <x v="8"/>
    <s v="Cipla"/>
    <s v="Yes"/>
    <n v="2"/>
    <n v="287.63"/>
    <n v="5"/>
    <n v="12"/>
    <x v="4"/>
    <x v="2"/>
    <n v="1"/>
    <x v="4638"/>
    <n v="1"/>
    <n v="575.26"/>
    <n v="28.763000000000002"/>
    <n v="546.49699999999996"/>
    <n v="65.579639999999998"/>
    <n v="612.07664"/>
    <n v="2"/>
  </r>
  <r>
    <s v="ORD104640"/>
    <x v="270"/>
    <x v="465"/>
    <s v="Hyderabad"/>
    <x v="1"/>
    <n v="500032"/>
    <s v="MED025"/>
    <x v="27"/>
    <x v="0"/>
    <s v="Blue Cross"/>
    <s v="Yes"/>
    <n v="1"/>
    <n v="68.319999999999993"/>
    <n v="5"/>
    <n v="12"/>
    <x v="5"/>
    <x v="3"/>
    <n v="1"/>
    <x v="4639"/>
    <n v="1"/>
    <n v="68.319999999999993"/>
    <n v="3.4159999999999995"/>
    <n v="64.903999999999996"/>
    <n v="7.7884799999999998"/>
    <n v="72.692479999999989"/>
    <n v="4"/>
  </r>
  <r>
    <s v="ORD104641"/>
    <x v="673"/>
    <x v="616"/>
    <s v="Hyderabad"/>
    <x v="1"/>
    <n v="500001"/>
    <s v="MED013"/>
    <x v="16"/>
    <x v="3"/>
    <s v="Himalaya"/>
    <s v="No"/>
    <n v="2"/>
    <n v="167.95"/>
    <n v="0"/>
    <n v="18"/>
    <x v="5"/>
    <x v="1"/>
    <n v="1"/>
    <x v="4640"/>
    <n v="1"/>
    <n v="335.9"/>
    <n v="0"/>
    <n v="335.9"/>
    <n v="60.461999999999996"/>
    <n v="396.36199999999997"/>
    <n v="2"/>
  </r>
  <r>
    <s v="ORD104642"/>
    <x v="317"/>
    <x v="1054"/>
    <s v="Surat"/>
    <x v="6"/>
    <n v="395003"/>
    <s v="MED009"/>
    <x v="21"/>
    <x v="6"/>
    <s v="Glenmark"/>
    <s v="Yes"/>
    <n v="2"/>
    <n v="86.89"/>
    <n v="5"/>
    <n v="18"/>
    <x v="5"/>
    <x v="1"/>
    <n v="1"/>
    <x v="4641"/>
    <n v="1"/>
    <n v="173.78"/>
    <n v="8.6890000000000001"/>
    <n v="165.09100000000001"/>
    <n v="29.716380000000001"/>
    <n v="194.80738000000002"/>
    <n v="2"/>
  </r>
  <r>
    <s v="ORD104642"/>
    <x v="298"/>
    <x v="1857"/>
    <s v="Chandigarh"/>
    <x v="4"/>
    <n v="160001"/>
    <s v="MED015"/>
    <x v="24"/>
    <x v="11"/>
    <s v="Abbott"/>
    <s v="No"/>
    <n v="1"/>
    <n v="51.2"/>
    <n v="10"/>
    <n v="12"/>
    <x v="4"/>
    <x v="1"/>
    <n v="1"/>
    <x v="4642"/>
    <n v="1"/>
    <n v="51.2"/>
    <n v="5.12"/>
    <n v="46.080000000000005"/>
    <n v="5.5296000000000003"/>
    <n v="51.609600000000007"/>
    <n v="1"/>
  </r>
  <r>
    <s v="ORD104644"/>
    <x v="317"/>
    <x v="1141"/>
    <s v="Bengaluru"/>
    <x v="8"/>
    <n v="560100"/>
    <s v="MED028"/>
    <x v="3"/>
    <x v="3"/>
    <s v="Abbott"/>
    <s v="No"/>
    <n v="4"/>
    <n v="110.19"/>
    <n v="15"/>
    <n v="5"/>
    <x v="2"/>
    <x v="1"/>
    <n v="1"/>
    <x v="4643"/>
    <n v="1"/>
    <n v="440.76"/>
    <n v="66.11399999999999"/>
    <n v="374.64600000000002"/>
    <n v="18.732299999999999"/>
    <n v="393.37830000000002"/>
    <n v="3"/>
  </r>
  <r>
    <s v="ORD104645"/>
    <x v="468"/>
    <x v="94"/>
    <s v="Chennai"/>
    <x v="7"/>
    <n v="600096"/>
    <s v="MED008"/>
    <x v="7"/>
    <x v="6"/>
    <s v="Zydus"/>
    <s v="Yes"/>
    <n v="1"/>
    <n v="68.34"/>
    <n v="10"/>
    <n v="18"/>
    <x v="3"/>
    <x v="1"/>
    <n v="1"/>
    <x v="4644"/>
    <n v="1"/>
    <n v="68.34"/>
    <n v="6.8340000000000005"/>
    <n v="61.506"/>
    <n v="11.07108"/>
    <n v="72.577079999999995"/>
    <n v="7"/>
  </r>
  <r>
    <s v="ORD104646"/>
    <x v="601"/>
    <x v="1591"/>
    <s v="Indore"/>
    <x v="2"/>
    <n v="452020"/>
    <s v="MED028"/>
    <x v="3"/>
    <x v="3"/>
    <s v="Abbott"/>
    <s v="No"/>
    <n v="1"/>
    <n v="105.12"/>
    <n v="0"/>
    <n v="5"/>
    <x v="0"/>
    <x v="1"/>
    <n v="1"/>
    <x v="4645"/>
    <n v="1"/>
    <n v="105.12"/>
    <n v="0"/>
    <n v="105.12"/>
    <n v="5.2560000000000002"/>
    <n v="110.376"/>
    <n v="3"/>
  </r>
  <r>
    <s v="ORD104647"/>
    <x v="647"/>
    <x v="2565"/>
    <s v="Kolkata"/>
    <x v="10"/>
    <n v="700102"/>
    <s v="MED023"/>
    <x v="8"/>
    <x v="7"/>
    <s v="Lacto Calamine"/>
    <s v="No"/>
    <n v="3"/>
    <n v="313.81"/>
    <n v="10"/>
    <n v="12"/>
    <x v="0"/>
    <x v="3"/>
    <n v="1"/>
    <x v="4646"/>
    <n v="1"/>
    <n v="941.43000000000006"/>
    <n v="94.143000000000015"/>
    <n v="847.28700000000003"/>
    <n v="101.67443999999999"/>
    <n v="948.96144000000004"/>
    <n v="0"/>
  </r>
  <r>
    <s v="ORD104648"/>
    <x v="583"/>
    <x v="738"/>
    <s v="Bengaluru"/>
    <x v="8"/>
    <n v="560038"/>
    <s v="MED016"/>
    <x v="17"/>
    <x v="11"/>
    <s v="Emcure"/>
    <s v="No"/>
    <n v="1"/>
    <n v="104.85"/>
    <n v="5"/>
    <n v="5"/>
    <x v="1"/>
    <x v="3"/>
    <n v="1"/>
    <x v="4647"/>
    <n v="1"/>
    <n v="104.85"/>
    <n v="5.2424999999999997"/>
    <n v="99.607499999999987"/>
    <n v="4.9803749999999987"/>
    <n v="104.58787499999998"/>
    <n v="1"/>
  </r>
  <r>
    <s v="ORD104649"/>
    <x v="217"/>
    <x v="70"/>
    <s v="Pune"/>
    <x v="3"/>
    <n v="411045"/>
    <s v="MED029"/>
    <x v="10"/>
    <x v="8"/>
    <s v="Sun Pharma"/>
    <s v="Yes"/>
    <n v="1"/>
    <n v="108.44"/>
    <n v="5"/>
    <n v="5"/>
    <x v="2"/>
    <x v="0"/>
    <n v="1"/>
    <x v="4648"/>
    <n v="1"/>
    <n v="108.44"/>
    <n v="5.4220000000000006"/>
    <n v="103.018"/>
    <n v="5.1509"/>
    <n v="108.16890000000001"/>
    <n v="0"/>
  </r>
  <r>
    <s v="ORD104650"/>
    <x v="104"/>
    <x v="2185"/>
    <s v="Noida"/>
    <x v="9"/>
    <n v="201303"/>
    <s v="MED017"/>
    <x v="1"/>
    <x v="1"/>
    <s v="Abbott"/>
    <s v="No"/>
    <n v="3"/>
    <n v="126"/>
    <n v="5"/>
    <n v="18"/>
    <x v="0"/>
    <x v="1"/>
    <n v="1"/>
    <x v="4649"/>
    <n v="1"/>
    <n v="378"/>
    <n v="18.899999999999999"/>
    <n v="359.1"/>
    <n v="64.638000000000005"/>
    <n v="423.73800000000006"/>
    <n v="1"/>
  </r>
  <r>
    <s v="ORD104651"/>
    <x v="352"/>
    <x v="1618"/>
    <s v="Noida"/>
    <x v="9"/>
    <n v="201307"/>
    <s v="MED004"/>
    <x v="5"/>
    <x v="5"/>
    <s v="Sun Pharma"/>
    <s v="Yes"/>
    <n v="2"/>
    <n v="106.03"/>
    <n v="10"/>
    <n v="12"/>
    <x v="3"/>
    <x v="0"/>
    <n v="1"/>
    <x v="4650"/>
    <n v="1"/>
    <n v="212.06"/>
    <n v="21.206"/>
    <n v="190.85400000000001"/>
    <n v="22.902480000000001"/>
    <n v="213.75648000000001"/>
    <n v="2"/>
  </r>
  <r>
    <s v="ORD104652"/>
    <x v="300"/>
    <x v="1107"/>
    <s v="Surat"/>
    <x v="6"/>
    <n v="395003"/>
    <s v="MED024"/>
    <x v="0"/>
    <x v="0"/>
    <s v="Abbott"/>
    <s v="No"/>
    <n v="1"/>
    <n v="123.85"/>
    <n v="5"/>
    <n v="12"/>
    <x v="2"/>
    <x v="1"/>
    <n v="1"/>
    <x v="4651"/>
    <n v="1"/>
    <n v="123.85"/>
    <n v="6.1924999999999999"/>
    <n v="117.6575"/>
    <n v="14.118899999999998"/>
    <n v="131.7764"/>
    <n v="2"/>
  </r>
  <r>
    <s v="ORD104653"/>
    <x v="278"/>
    <x v="209"/>
    <s v="Kolkata"/>
    <x v="10"/>
    <n v="700001"/>
    <s v="MED015"/>
    <x v="24"/>
    <x v="11"/>
    <s v="Abbott"/>
    <s v="No"/>
    <n v="1"/>
    <n v="51.14"/>
    <n v="0"/>
    <n v="12"/>
    <x v="3"/>
    <x v="1"/>
    <n v="1"/>
    <x v="4652"/>
    <n v="1"/>
    <n v="51.14"/>
    <n v="0"/>
    <n v="51.14"/>
    <n v="6.1368000000000009"/>
    <n v="57.276800000000001"/>
    <n v="4"/>
  </r>
  <r>
    <s v="ORD104654"/>
    <x v="582"/>
    <x v="2566"/>
    <s v="Ahmedabad"/>
    <x v="6"/>
    <n v="380015"/>
    <s v="MED020"/>
    <x v="4"/>
    <x v="4"/>
    <s v="Dr. Reddy's"/>
    <s v="Yes"/>
    <n v="1"/>
    <n v="55.17"/>
    <n v="5"/>
    <n v="5"/>
    <x v="4"/>
    <x v="1"/>
    <n v="1"/>
    <x v="4653"/>
    <n v="1"/>
    <n v="55.17"/>
    <n v="2.7585000000000002"/>
    <n v="52.411500000000004"/>
    <n v="2.6205750000000001"/>
    <n v="55.032075000000006"/>
    <n v="2"/>
  </r>
  <r>
    <s v="ORD104655"/>
    <x v="153"/>
    <x v="2373"/>
    <s v="Gurugram"/>
    <x v="11"/>
    <n v="122002"/>
    <s v="MED020"/>
    <x v="4"/>
    <x v="4"/>
    <s v="Dr. Reddy's"/>
    <s v="Yes"/>
    <n v="1"/>
    <n v="59.66"/>
    <n v="0"/>
    <n v="12"/>
    <x v="4"/>
    <x v="2"/>
    <n v="1"/>
    <x v="4654"/>
    <n v="1"/>
    <n v="59.66"/>
    <n v="0"/>
    <n v="59.66"/>
    <n v="7.1591999999999993"/>
    <n v="66.819199999999995"/>
    <n v="1"/>
  </r>
  <r>
    <s v="ORD104656"/>
    <x v="644"/>
    <x v="179"/>
    <s v="Indore"/>
    <x v="2"/>
    <n v="452020"/>
    <s v="MED028"/>
    <x v="3"/>
    <x v="3"/>
    <s v="Abbott"/>
    <s v="No"/>
    <n v="3"/>
    <n v="99.65"/>
    <n v="0"/>
    <n v="5"/>
    <x v="2"/>
    <x v="1"/>
    <n v="1"/>
    <x v="4655"/>
    <n v="1"/>
    <n v="298.95000000000005"/>
    <n v="0"/>
    <n v="298.95000000000005"/>
    <n v="14.947500000000002"/>
    <n v="313.89750000000004"/>
    <n v="4"/>
  </r>
  <r>
    <s v="ORD104657"/>
    <x v="187"/>
    <x v="2567"/>
    <s v="Indore"/>
    <x v="2"/>
    <n v="452018"/>
    <s v="MED019"/>
    <x v="26"/>
    <x v="8"/>
    <s v="Cipla"/>
    <s v="No"/>
    <n v="1"/>
    <n v="150.01"/>
    <n v="10"/>
    <n v="5"/>
    <x v="0"/>
    <x v="0"/>
    <n v="1"/>
    <x v="4656"/>
    <n v="1"/>
    <n v="150.01"/>
    <n v="15.000999999999999"/>
    <n v="135.00899999999999"/>
    <n v="6.7504499999999998"/>
    <n v="141.75944999999999"/>
    <n v="1"/>
  </r>
  <r>
    <s v="ORD104658"/>
    <x v="670"/>
    <x v="2175"/>
    <s v="Chandigarh"/>
    <x v="4"/>
    <n v="160019"/>
    <s v="MED020"/>
    <x v="4"/>
    <x v="4"/>
    <s v="Dr. Reddy's"/>
    <s v="Yes"/>
    <n v="1"/>
    <n v="61.33"/>
    <n v="0"/>
    <n v="12"/>
    <x v="4"/>
    <x v="1"/>
    <n v="1"/>
    <x v="4657"/>
    <n v="1"/>
    <n v="61.33"/>
    <n v="0"/>
    <n v="61.33"/>
    <n v="7.3596000000000004"/>
    <n v="68.689599999999999"/>
    <n v="3"/>
  </r>
  <r>
    <s v="ORD104659"/>
    <x v="470"/>
    <x v="595"/>
    <s v="Surat"/>
    <x v="6"/>
    <n v="395007"/>
    <s v="MED010"/>
    <x v="13"/>
    <x v="1"/>
    <s v="Sun Pharma"/>
    <s v="Yes"/>
    <n v="1"/>
    <n v="67.69"/>
    <n v="0"/>
    <n v="5"/>
    <x v="2"/>
    <x v="1"/>
    <n v="1"/>
    <x v="4658"/>
    <n v="1"/>
    <n v="67.69"/>
    <n v="0"/>
    <n v="67.69"/>
    <n v="3.3845000000000001"/>
    <n v="71.0745"/>
    <n v="2"/>
  </r>
  <r>
    <s v="ORD104660"/>
    <x v="74"/>
    <x v="1374"/>
    <s v="Noida"/>
    <x v="9"/>
    <n v="201305"/>
    <s v="MED003"/>
    <x v="6"/>
    <x v="4"/>
    <s v="Dr. Reddy's"/>
    <s v="No"/>
    <n v="1"/>
    <n v="25.85"/>
    <n v="15"/>
    <n v="18"/>
    <x v="1"/>
    <x v="2"/>
    <n v="1"/>
    <x v="4659"/>
    <n v="1"/>
    <n v="25.85"/>
    <n v="3.8774999999999999"/>
    <n v="21.9725"/>
    <n v="3.95505"/>
    <n v="25.92755"/>
    <n v="3"/>
  </r>
  <r>
    <s v="ORD104661"/>
    <x v="460"/>
    <x v="2568"/>
    <s v="Chennai"/>
    <x v="7"/>
    <n v="600096"/>
    <s v="MED019"/>
    <x v="26"/>
    <x v="8"/>
    <s v="Cipla"/>
    <s v="No"/>
    <n v="2"/>
    <n v="156.51"/>
    <n v="10"/>
    <n v="12"/>
    <x v="0"/>
    <x v="1"/>
    <n v="1"/>
    <x v="4660"/>
    <n v="1"/>
    <n v="313.02"/>
    <n v="31.302"/>
    <n v="281.71799999999996"/>
    <n v="33.806159999999998"/>
    <n v="315.52415999999994"/>
    <n v="1"/>
  </r>
  <r>
    <s v="ORD104661"/>
    <x v="708"/>
    <x v="2157"/>
    <s v="Pune"/>
    <x v="3"/>
    <n v="411014"/>
    <s v="MED014"/>
    <x v="19"/>
    <x v="3"/>
    <s v="Abbott"/>
    <s v="No"/>
    <n v="2"/>
    <n v="156.01"/>
    <n v="5"/>
    <n v="5"/>
    <x v="0"/>
    <x v="1"/>
    <n v="1"/>
    <x v="4661"/>
    <n v="1"/>
    <n v="312.02"/>
    <n v="15.600999999999999"/>
    <n v="296.41899999999998"/>
    <n v="14.820949999999998"/>
    <n v="311.23994999999996"/>
    <n v="1"/>
  </r>
  <r>
    <s v="ORD104663"/>
    <x v="543"/>
    <x v="2569"/>
    <s v="Chennai"/>
    <x v="7"/>
    <n v="600096"/>
    <s v="MED012"/>
    <x v="29"/>
    <x v="3"/>
    <s v="Mankind"/>
    <s v="No"/>
    <n v="1"/>
    <n v="135.22999999999999"/>
    <n v="0"/>
    <n v="12"/>
    <x v="5"/>
    <x v="1"/>
    <n v="1"/>
    <x v="4662"/>
    <n v="1"/>
    <n v="135.22999999999999"/>
    <n v="0"/>
    <n v="135.22999999999999"/>
    <n v="16.227599999999999"/>
    <n v="151.45759999999999"/>
    <n v="1"/>
  </r>
  <r>
    <s v="ORD104664"/>
    <x v="683"/>
    <x v="2570"/>
    <s v="Kolkata"/>
    <x v="10"/>
    <n v="700029"/>
    <s v="MED021"/>
    <x v="9"/>
    <x v="7"/>
    <s v="Cipla"/>
    <s v="No"/>
    <n v="3"/>
    <n v="78.81"/>
    <n v="10"/>
    <n v="18"/>
    <x v="5"/>
    <x v="1"/>
    <n v="1"/>
    <x v="4663"/>
    <n v="1"/>
    <n v="236.43"/>
    <n v="23.643000000000001"/>
    <n v="212.78700000000001"/>
    <n v="38.301659999999998"/>
    <n v="251.08866"/>
    <n v="1"/>
  </r>
  <r>
    <s v="ORD104664"/>
    <x v="489"/>
    <x v="892"/>
    <s v="Gurugram"/>
    <x v="11"/>
    <n v="122002"/>
    <s v="MED005"/>
    <x v="11"/>
    <x v="5"/>
    <s v="Cipla"/>
    <s v="Yes"/>
    <n v="3"/>
    <n v="105.64"/>
    <n v="10"/>
    <n v="12"/>
    <x v="3"/>
    <x v="1"/>
    <n v="1"/>
    <x v="4664"/>
    <n v="1"/>
    <n v="316.92"/>
    <n v="31.692000000000004"/>
    <n v="285.22800000000001"/>
    <n v="34.227359999999997"/>
    <n v="319.45535999999998"/>
    <n v="4"/>
  </r>
  <r>
    <s v="ORD104666"/>
    <x v="149"/>
    <x v="2517"/>
    <s v="Delhi"/>
    <x v="0"/>
    <n v="110085"/>
    <s v="MED009"/>
    <x v="21"/>
    <x v="6"/>
    <s v="Glenmark"/>
    <s v="Yes"/>
    <n v="1"/>
    <n v="101.02"/>
    <n v="5"/>
    <n v="12"/>
    <x v="2"/>
    <x v="1"/>
    <n v="1"/>
    <x v="4665"/>
    <n v="1"/>
    <n v="101.02"/>
    <n v="5.0509999999999993"/>
    <n v="95.968999999999994"/>
    <n v="11.51628"/>
    <n v="107.48527999999999"/>
    <n v="2"/>
  </r>
  <r>
    <s v="ORD104666"/>
    <x v="74"/>
    <x v="2524"/>
    <s v="Ahmedabad"/>
    <x v="6"/>
    <n v="380001"/>
    <s v="MED009"/>
    <x v="21"/>
    <x v="6"/>
    <s v="Glenmark"/>
    <s v="Yes"/>
    <n v="5"/>
    <n v="92.7"/>
    <n v="10"/>
    <n v="5"/>
    <x v="1"/>
    <x v="3"/>
    <n v="1"/>
    <x v="4666"/>
    <n v="1"/>
    <n v="463.5"/>
    <n v="46.35"/>
    <n v="417.15"/>
    <n v="20.857500000000002"/>
    <n v="438.00749999999999"/>
    <n v="2"/>
  </r>
  <r>
    <s v="ORD104668"/>
    <x v="43"/>
    <x v="2571"/>
    <s v="Lucknow"/>
    <x v="9"/>
    <n v="226001"/>
    <s v="MED019"/>
    <x v="26"/>
    <x v="8"/>
    <s v="Cipla"/>
    <s v="No"/>
    <n v="3"/>
    <n v="152.36000000000001"/>
    <n v="0"/>
    <n v="5"/>
    <x v="2"/>
    <x v="1"/>
    <n v="1"/>
    <x v="4667"/>
    <n v="1"/>
    <n v="457.08000000000004"/>
    <n v="0"/>
    <n v="457.08000000000004"/>
    <n v="22.853999999999999"/>
    <n v="479.93400000000003"/>
    <n v="3"/>
  </r>
  <r>
    <s v="ORD104669"/>
    <x v="452"/>
    <x v="1104"/>
    <s v="Lucknow"/>
    <x v="9"/>
    <n v="226001"/>
    <s v="MED020"/>
    <x v="4"/>
    <x v="4"/>
    <s v="Dr. Reddy's"/>
    <s v="Yes"/>
    <n v="2"/>
    <n v="57.12"/>
    <n v="10"/>
    <n v="12"/>
    <x v="0"/>
    <x v="2"/>
    <n v="1"/>
    <x v="4668"/>
    <n v="1"/>
    <n v="114.24"/>
    <n v="11.423999999999999"/>
    <n v="102.816"/>
    <n v="12.337919999999999"/>
    <n v="115.15392"/>
    <n v="1"/>
  </r>
  <r>
    <s v="ORD104670"/>
    <x v="194"/>
    <x v="2401"/>
    <s v="Chandigarh"/>
    <x v="4"/>
    <n v="160001"/>
    <s v="MED012"/>
    <x v="29"/>
    <x v="3"/>
    <s v="Mankind"/>
    <s v="No"/>
    <n v="2"/>
    <n v="136.06"/>
    <n v="5"/>
    <n v="12"/>
    <x v="1"/>
    <x v="1"/>
    <n v="1"/>
    <x v="4669"/>
    <n v="1"/>
    <n v="272.12"/>
    <n v="13.606"/>
    <n v="258.51400000000001"/>
    <n v="31.02168"/>
    <n v="289.53568000000001"/>
    <n v="1"/>
  </r>
  <r>
    <s v="ORD104671"/>
    <x v="456"/>
    <x v="2572"/>
    <s v="Delhi"/>
    <x v="0"/>
    <n v="110029"/>
    <s v="MED008"/>
    <x v="7"/>
    <x v="6"/>
    <s v="Zydus"/>
    <s v="Yes"/>
    <n v="1"/>
    <n v="66.739999999999995"/>
    <n v="15"/>
    <n v="5"/>
    <x v="3"/>
    <x v="1"/>
    <n v="1"/>
    <x v="4670"/>
    <n v="1"/>
    <n v="66.739999999999995"/>
    <n v="10.010999999999999"/>
    <n v="56.728999999999999"/>
    <n v="2.8364499999999997"/>
    <n v="59.565449999999998"/>
    <n v="2"/>
  </r>
  <r>
    <s v="ORD104672"/>
    <x v="515"/>
    <x v="1454"/>
    <s v="Mumbai"/>
    <x v="3"/>
    <n v="400050"/>
    <s v="MED026"/>
    <x v="20"/>
    <x v="9"/>
    <s v="Cipla"/>
    <s v="No"/>
    <n v="2"/>
    <n v="177.49"/>
    <n v="10"/>
    <n v="5"/>
    <x v="2"/>
    <x v="0"/>
    <n v="1"/>
    <x v="4671"/>
    <n v="1"/>
    <n v="354.98"/>
    <n v="35.498000000000005"/>
    <n v="319.48200000000003"/>
    <n v="15.9741"/>
    <n v="335.45610000000005"/>
    <n v="2"/>
  </r>
  <r>
    <s v="ORD104672"/>
    <x v="673"/>
    <x v="2109"/>
    <s v="Chennai"/>
    <x v="7"/>
    <n v="600040"/>
    <s v="MED007"/>
    <x v="15"/>
    <x v="10"/>
    <s v="Sanofi"/>
    <s v="Yes"/>
    <n v="1"/>
    <n v="80.89"/>
    <n v="0"/>
    <n v="5"/>
    <x v="5"/>
    <x v="2"/>
    <n v="1"/>
    <x v="4672"/>
    <n v="1"/>
    <n v="80.89"/>
    <n v="0"/>
    <n v="80.89"/>
    <n v="4.0445000000000002"/>
    <n v="84.9345"/>
    <n v="1"/>
  </r>
  <r>
    <s v="ORD104674"/>
    <x v="165"/>
    <x v="1351"/>
    <s v="Lucknow"/>
    <x v="9"/>
    <n v="226001"/>
    <s v="MED005"/>
    <x v="11"/>
    <x v="5"/>
    <s v="Cipla"/>
    <s v="Yes"/>
    <n v="2"/>
    <n v="103.06"/>
    <n v="5"/>
    <n v="18"/>
    <x v="5"/>
    <x v="0"/>
    <n v="1"/>
    <x v="4673"/>
    <n v="1"/>
    <n v="206.12"/>
    <n v="10.305999999999999"/>
    <n v="195.81399999999999"/>
    <n v="35.246520000000004"/>
    <n v="231.06052"/>
    <n v="2"/>
  </r>
  <r>
    <s v="ORD104675"/>
    <x v="294"/>
    <x v="498"/>
    <s v="Chandigarh"/>
    <x v="4"/>
    <n v="160022"/>
    <s v="MED002"/>
    <x v="22"/>
    <x v="2"/>
    <s v="Micro Labs"/>
    <s v="No"/>
    <n v="2"/>
    <n v="28.73"/>
    <n v="5"/>
    <n v="5"/>
    <x v="3"/>
    <x v="0"/>
    <n v="1"/>
    <x v="4674"/>
    <n v="1"/>
    <n v="57.46"/>
    <n v="2.8730000000000002"/>
    <n v="54.587000000000003"/>
    <n v="2.7293500000000002"/>
    <n v="57.31635"/>
    <n v="1"/>
  </r>
  <r>
    <s v="ORD104676"/>
    <x v="507"/>
    <x v="1002"/>
    <s v="Bengaluru"/>
    <x v="8"/>
    <n v="560100"/>
    <s v="MED001"/>
    <x v="2"/>
    <x v="2"/>
    <s v="Cipla"/>
    <s v="No"/>
    <n v="4"/>
    <n v="33.1"/>
    <n v="20"/>
    <n v="5"/>
    <x v="3"/>
    <x v="1"/>
    <n v="1"/>
    <x v="4675"/>
    <n v="1"/>
    <n v="132.4"/>
    <n v="26.48"/>
    <n v="105.92"/>
    <n v="5.2960000000000003"/>
    <n v="111.21600000000001"/>
    <n v="4"/>
  </r>
  <r>
    <s v="ORD104677"/>
    <x v="213"/>
    <x v="1820"/>
    <s v="Delhi"/>
    <x v="0"/>
    <n v="110001"/>
    <s v="MED029"/>
    <x v="10"/>
    <x v="8"/>
    <s v="Sun Pharma"/>
    <s v="Yes"/>
    <n v="4"/>
    <n v="88.21"/>
    <n v="10"/>
    <n v="5"/>
    <x v="0"/>
    <x v="2"/>
    <n v="1"/>
    <x v="4676"/>
    <n v="1"/>
    <n v="352.84"/>
    <n v="35.283999999999999"/>
    <n v="317.55599999999998"/>
    <n v="15.877800000000001"/>
    <n v="333.43379999999996"/>
    <n v="3"/>
  </r>
  <r>
    <s v="ORD104678"/>
    <x v="438"/>
    <x v="2216"/>
    <s v="Noida"/>
    <x v="9"/>
    <n v="201304"/>
    <s v="MED014"/>
    <x v="19"/>
    <x v="3"/>
    <s v="Abbott"/>
    <s v="No"/>
    <n v="1"/>
    <n v="142.66999999999999"/>
    <n v="0"/>
    <n v="5"/>
    <x v="3"/>
    <x v="1"/>
    <n v="1"/>
    <x v="4677"/>
    <n v="1"/>
    <n v="142.66999999999999"/>
    <n v="0"/>
    <n v="142.66999999999999"/>
    <n v="7.1334999999999988"/>
    <n v="149.80349999999999"/>
    <n v="2"/>
  </r>
  <r>
    <s v="ORD104679"/>
    <x v="643"/>
    <x v="2547"/>
    <s v="Hyderabad"/>
    <x v="1"/>
    <n v="500081"/>
    <s v="MED005"/>
    <x v="11"/>
    <x v="5"/>
    <s v="Cipla"/>
    <s v="Yes"/>
    <n v="1"/>
    <n v="105.41"/>
    <n v="5"/>
    <n v="5"/>
    <x v="2"/>
    <x v="2"/>
    <n v="1"/>
    <x v="4678"/>
    <n v="1"/>
    <n v="105.41"/>
    <n v="5.2704999999999993"/>
    <n v="100.1395"/>
    <n v="5.0069749999999997"/>
    <n v="105.146475"/>
    <n v="4"/>
  </r>
  <r>
    <s v="ORD104680"/>
    <x v="368"/>
    <x v="2573"/>
    <s v="Delhi"/>
    <x v="0"/>
    <n v="110024"/>
    <s v="MED012"/>
    <x v="29"/>
    <x v="3"/>
    <s v="Mankind"/>
    <s v="No"/>
    <n v="1"/>
    <n v="131.34"/>
    <n v="5"/>
    <n v="12"/>
    <x v="4"/>
    <x v="1"/>
    <n v="1"/>
    <x v="4679"/>
    <n v="1"/>
    <n v="131.34"/>
    <n v="6.5670000000000002"/>
    <n v="124.773"/>
    <n v="14.972759999999999"/>
    <n v="139.74575999999999"/>
    <n v="1"/>
  </r>
  <r>
    <s v="ORD104681"/>
    <x v="608"/>
    <x v="1566"/>
    <s v="Ahmedabad"/>
    <x v="6"/>
    <n v="380054"/>
    <s v="MED002"/>
    <x v="22"/>
    <x v="2"/>
    <s v="Micro Labs"/>
    <s v="No"/>
    <n v="1"/>
    <n v="30.55"/>
    <n v="15"/>
    <n v="5"/>
    <x v="4"/>
    <x v="1"/>
    <n v="1"/>
    <x v="4680"/>
    <n v="1"/>
    <n v="30.55"/>
    <n v="4.5824999999999996"/>
    <n v="25.967500000000001"/>
    <n v="1.2983750000000001"/>
    <n v="27.265875000000001"/>
    <n v="2"/>
  </r>
  <r>
    <s v="ORD104682"/>
    <x v="459"/>
    <x v="1537"/>
    <s v="Hyderabad"/>
    <x v="1"/>
    <n v="500084"/>
    <s v="MED006"/>
    <x v="18"/>
    <x v="10"/>
    <s v="USV"/>
    <s v="Yes"/>
    <n v="2"/>
    <n v="39.979999999999997"/>
    <n v="5"/>
    <n v="18"/>
    <x v="3"/>
    <x v="1"/>
    <n v="1"/>
    <x v="4681"/>
    <n v="1"/>
    <n v="79.959999999999994"/>
    <n v="3.9979999999999993"/>
    <n v="75.961999999999989"/>
    <n v="13.673159999999998"/>
    <n v="89.635159999999985"/>
    <n v="3"/>
  </r>
  <r>
    <s v="ORD104682"/>
    <x v="7"/>
    <x v="2399"/>
    <s v="Hyderabad"/>
    <x v="1"/>
    <n v="500090"/>
    <s v="MED012"/>
    <x v="29"/>
    <x v="3"/>
    <s v="Mankind"/>
    <s v="No"/>
    <n v="1"/>
    <n v="108.78"/>
    <n v="0"/>
    <n v="12"/>
    <x v="0"/>
    <x v="0"/>
    <n v="1"/>
    <x v="4682"/>
    <n v="1"/>
    <n v="108.78"/>
    <n v="0"/>
    <n v="108.78"/>
    <n v="13.053600000000001"/>
    <n v="121.8336"/>
    <n v="2"/>
  </r>
  <r>
    <s v="ORD104684"/>
    <x v="331"/>
    <x v="2574"/>
    <s v="Ahmedabad"/>
    <x v="6"/>
    <n v="380001"/>
    <s v="MED022"/>
    <x v="25"/>
    <x v="7"/>
    <s v="Himalaya"/>
    <s v="No"/>
    <n v="1"/>
    <n v="194.98"/>
    <n v="20"/>
    <n v="5"/>
    <x v="5"/>
    <x v="2"/>
    <n v="1"/>
    <x v="4683"/>
    <n v="1"/>
    <n v="194.98"/>
    <n v="38.996000000000002"/>
    <n v="155.98399999999998"/>
    <n v="7.7991999999999981"/>
    <n v="163.78319999999997"/>
    <n v="2"/>
  </r>
  <r>
    <s v="ORD104685"/>
    <x v="321"/>
    <x v="981"/>
    <s v="Surat"/>
    <x v="6"/>
    <n v="395003"/>
    <s v="MED023"/>
    <x v="8"/>
    <x v="7"/>
    <s v="Lacto Calamine"/>
    <s v="No"/>
    <n v="1"/>
    <n v="319.23"/>
    <n v="0"/>
    <n v="5"/>
    <x v="5"/>
    <x v="1"/>
    <n v="1"/>
    <x v="4684"/>
    <n v="1"/>
    <n v="319.23"/>
    <n v="0"/>
    <n v="319.23"/>
    <n v="15.961500000000001"/>
    <n v="335.19150000000002"/>
    <n v="3"/>
  </r>
  <r>
    <s v="ORD104685"/>
    <x v="647"/>
    <x v="2575"/>
    <s v="Chandigarh"/>
    <x v="4"/>
    <n v="160019"/>
    <s v="MED017"/>
    <x v="1"/>
    <x v="1"/>
    <s v="Abbott"/>
    <s v="No"/>
    <n v="2"/>
    <n v="124.01"/>
    <n v="10"/>
    <n v="12"/>
    <x v="1"/>
    <x v="1"/>
    <n v="1"/>
    <x v="4685"/>
    <n v="1"/>
    <n v="248.02"/>
    <n v="24.802000000000003"/>
    <n v="223.21800000000002"/>
    <n v="26.786159999999999"/>
    <n v="250.00416000000001"/>
    <n v="1"/>
  </r>
  <r>
    <s v="ORD104687"/>
    <x v="71"/>
    <x v="601"/>
    <s v="Hyderabad"/>
    <x v="1"/>
    <n v="500032"/>
    <s v="MED016"/>
    <x v="17"/>
    <x v="11"/>
    <s v="Emcure"/>
    <s v="No"/>
    <n v="1"/>
    <n v="105.22"/>
    <n v="0"/>
    <n v="5"/>
    <x v="0"/>
    <x v="2"/>
    <n v="1"/>
    <x v="4686"/>
    <n v="1"/>
    <n v="105.22"/>
    <n v="0"/>
    <n v="105.22"/>
    <n v="5.2610000000000001"/>
    <n v="110.48099999999999"/>
    <n v="3"/>
  </r>
  <r>
    <s v="ORD104688"/>
    <x v="476"/>
    <x v="2576"/>
    <s v="Lucknow"/>
    <x v="9"/>
    <n v="226021"/>
    <s v="MED021"/>
    <x v="9"/>
    <x v="7"/>
    <s v="Cipla"/>
    <s v="No"/>
    <n v="2"/>
    <n v="83.66"/>
    <n v="0"/>
    <n v="5"/>
    <x v="4"/>
    <x v="3"/>
    <n v="1"/>
    <x v="4687"/>
    <n v="1"/>
    <n v="167.32"/>
    <n v="0"/>
    <n v="167.32"/>
    <n v="8.3659999999999997"/>
    <n v="175.68599999999998"/>
    <n v="0"/>
  </r>
  <r>
    <s v="ORD104689"/>
    <x v="646"/>
    <x v="2577"/>
    <s v="Hyderabad"/>
    <x v="1"/>
    <n v="500001"/>
    <s v="MED009"/>
    <x v="21"/>
    <x v="6"/>
    <s v="Glenmark"/>
    <s v="Yes"/>
    <n v="5"/>
    <n v="94.61"/>
    <n v="5"/>
    <n v="18"/>
    <x v="4"/>
    <x v="1"/>
    <n v="1"/>
    <x v="4688"/>
    <n v="1"/>
    <n v="473.05"/>
    <n v="23.6525"/>
    <n v="449.39750000000004"/>
    <n v="80.891550000000009"/>
    <n v="530.28905000000009"/>
    <n v="2"/>
  </r>
  <r>
    <s v="ORD104690"/>
    <x v="635"/>
    <x v="2578"/>
    <s v="Mumbai"/>
    <x v="3"/>
    <n v="400001"/>
    <s v="MED008"/>
    <x v="7"/>
    <x v="6"/>
    <s v="Zydus"/>
    <s v="Yes"/>
    <n v="2"/>
    <n v="66.44"/>
    <n v="0"/>
    <n v="5"/>
    <x v="0"/>
    <x v="1"/>
    <n v="1"/>
    <x v="4689"/>
    <n v="1"/>
    <n v="132.88"/>
    <n v="0"/>
    <n v="132.88"/>
    <n v="6.6440000000000001"/>
    <n v="139.524"/>
    <n v="1"/>
  </r>
  <r>
    <s v="ORD104691"/>
    <x v="673"/>
    <x v="1917"/>
    <s v="Noida"/>
    <x v="9"/>
    <n v="201303"/>
    <s v="MED022"/>
    <x v="25"/>
    <x v="7"/>
    <s v="Himalaya"/>
    <s v="No"/>
    <n v="1"/>
    <n v="194.18"/>
    <n v="15"/>
    <n v="5"/>
    <x v="3"/>
    <x v="1"/>
    <n v="1"/>
    <x v="4690"/>
    <n v="1"/>
    <n v="194.18"/>
    <n v="29.127000000000002"/>
    <n v="165.053"/>
    <n v="8.2526499999999992"/>
    <n v="173.30564999999999"/>
    <n v="3"/>
  </r>
  <r>
    <s v="ORD104692"/>
    <x v="705"/>
    <x v="842"/>
    <s v="Indore"/>
    <x v="2"/>
    <n v="452010"/>
    <s v="MED024"/>
    <x v="0"/>
    <x v="0"/>
    <s v="Abbott"/>
    <s v="No"/>
    <n v="2"/>
    <n v="143.53"/>
    <n v="0"/>
    <n v="5"/>
    <x v="3"/>
    <x v="0"/>
    <n v="1"/>
    <x v="4691"/>
    <n v="1"/>
    <n v="287.06"/>
    <n v="0"/>
    <n v="287.06"/>
    <n v="14.353"/>
    <n v="301.41300000000001"/>
    <n v="5"/>
  </r>
  <r>
    <s v="ORD104692"/>
    <x v="205"/>
    <x v="2579"/>
    <s v="Mumbai"/>
    <x v="3"/>
    <n v="400093"/>
    <s v="MED009"/>
    <x v="21"/>
    <x v="6"/>
    <s v="Glenmark"/>
    <s v="Yes"/>
    <n v="1"/>
    <n v="99.7"/>
    <n v="10"/>
    <n v="18"/>
    <x v="5"/>
    <x v="3"/>
    <n v="1"/>
    <x v="4692"/>
    <n v="1"/>
    <n v="99.7"/>
    <n v="9.9700000000000006"/>
    <n v="89.73"/>
    <n v="16.151400000000002"/>
    <n v="105.88140000000001"/>
    <n v="0"/>
  </r>
  <r>
    <s v="ORD104692"/>
    <x v="24"/>
    <x v="2001"/>
    <s v="Hyderabad"/>
    <x v="1"/>
    <n v="500084"/>
    <s v="MED022"/>
    <x v="25"/>
    <x v="7"/>
    <s v="Himalaya"/>
    <s v="No"/>
    <n v="1"/>
    <n v="169.75"/>
    <n v="5"/>
    <n v="5"/>
    <x v="1"/>
    <x v="1"/>
    <n v="1"/>
    <x v="4693"/>
    <n v="1"/>
    <n v="169.75"/>
    <n v="8.4875000000000007"/>
    <n v="161.26249999999999"/>
    <n v="8.0631249999999994"/>
    <n v="169.325625"/>
    <n v="5"/>
  </r>
  <r>
    <s v="ORD104692"/>
    <x v="111"/>
    <x v="2012"/>
    <s v="Hyderabad"/>
    <x v="1"/>
    <n v="500081"/>
    <s v="MED006"/>
    <x v="18"/>
    <x v="10"/>
    <s v="USV"/>
    <s v="Yes"/>
    <n v="1"/>
    <n v="48.15"/>
    <n v="5"/>
    <n v="18"/>
    <x v="2"/>
    <x v="0"/>
    <n v="1"/>
    <x v="4694"/>
    <n v="1"/>
    <n v="48.15"/>
    <n v="2.4075000000000002"/>
    <n v="45.7425"/>
    <n v="8.2336500000000008"/>
    <n v="53.976150000000004"/>
    <n v="2"/>
  </r>
  <r>
    <s v="ORD104696"/>
    <x v="592"/>
    <x v="775"/>
    <s v="Kolkata"/>
    <x v="10"/>
    <n v="700001"/>
    <s v="MED027"/>
    <x v="12"/>
    <x v="9"/>
    <s v="Mankind"/>
    <s v="No"/>
    <n v="3"/>
    <n v="109.15"/>
    <n v="5"/>
    <n v="12"/>
    <x v="3"/>
    <x v="1"/>
    <n v="1"/>
    <x v="4695"/>
    <n v="1"/>
    <n v="327.45000000000005"/>
    <n v="16.372500000000002"/>
    <n v="311.07750000000004"/>
    <n v="37.329300000000003"/>
    <n v="348.40680000000003"/>
    <n v="2"/>
  </r>
  <r>
    <s v="ORD104696"/>
    <x v="445"/>
    <x v="2580"/>
    <s v="Noida"/>
    <x v="9"/>
    <n v="201307"/>
    <s v="MED007"/>
    <x v="15"/>
    <x v="10"/>
    <s v="Sanofi"/>
    <s v="Yes"/>
    <n v="1"/>
    <n v="80.09"/>
    <n v="0"/>
    <n v="12"/>
    <x v="1"/>
    <x v="2"/>
    <n v="1"/>
    <x v="4696"/>
    <n v="1"/>
    <n v="80.09"/>
    <n v="0"/>
    <n v="80.09"/>
    <n v="9.6108000000000011"/>
    <n v="89.700800000000001"/>
    <n v="0"/>
  </r>
  <r>
    <s v="ORD104698"/>
    <x v="361"/>
    <x v="1959"/>
    <s v="Chandigarh"/>
    <x v="4"/>
    <n v="160017"/>
    <s v="MED015"/>
    <x v="24"/>
    <x v="11"/>
    <s v="Abbott"/>
    <s v="No"/>
    <n v="4"/>
    <n v="44.66"/>
    <n v="5"/>
    <n v="18"/>
    <x v="1"/>
    <x v="1"/>
    <n v="1"/>
    <x v="4697"/>
    <n v="1"/>
    <n v="178.64"/>
    <n v="8.9319999999999986"/>
    <n v="169.708"/>
    <n v="30.547440000000002"/>
    <n v="200.25543999999999"/>
    <n v="2"/>
  </r>
  <r>
    <s v="ORD104698"/>
    <x v="638"/>
    <x v="2581"/>
    <s v="Chennai"/>
    <x v="7"/>
    <n v="600096"/>
    <s v="MED013"/>
    <x v="16"/>
    <x v="3"/>
    <s v="Himalaya"/>
    <s v="No"/>
    <n v="4"/>
    <n v="148.37"/>
    <n v="5"/>
    <n v="18"/>
    <x v="4"/>
    <x v="1"/>
    <n v="1"/>
    <x v="4698"/>
    <n v="1"/>
    <n v="593.48"/>
    <n v="29.673999999999999"/>
    <n v="563.80600000000004"/>
    <n v="101.48508000000001"/>
    <n v="665.29108000000008"/>
    <n v="1"/>
  </r>
  <r>
    <s v="ORD104700"/>
    <x v="616"/>
    <x v="2582"/>
    <s v="Chandigarh"/>
    <x v="4"/>
    <n v="160036"/>
    <s v="MED028"/>
    <x v="3"/>
    <x v="3"/>
    <s v="Abbott"/>
    <s v="No"/>
    <n v="3"/>
    <n v="119.93"/>
    <n v="0"/>
    <n v="18"/>
    <x v="4"/>
    <x v="1"/>
    <n v="1"/>
    <x v="4699"/>
    <n v="1"/>
    <n v="359.79"/>
    <n v="0"/>
    <n v="359.79"/>
    <n v="64.762200000000007"/>
    <n v="424.55220000000003"/>
    <n v="1"/>
  </r>
  <r>
    <s v="ORD104701"/>
    <x v="422"/>
    <x v="2583"/>
    <s v="Jaipur"/>
    <x v="5"/>
    <n v="302021"/>
    <s v="MED021"/>
    <x v="9"/>
    <x v="7"/>
    <s v="Cipla"/>
    <s v="No"/>
    <n v="1"/>
    <n v="84.19"/>
    <n v="5"/>
    <n v="5"/>
    <x v="1"/>
    <x v="1"/>
    <n v="1"/>
    <x v="4700"/>
    <n v="1"/>
    <n v="84.19"/>
    <n v="4.2095000000000002"/>
    <n v="79.980499999999992"/>
    <n v="3.9990249999999996"/>
    <n v="83.979524999999995"/>
    <n v="2"/>
  </r>
  <r>
    <s v="ORD104701"/>
    <x v="507"/>
    <x v="178"/>
    <s v="Ahmedabad"/>
    <x v="6"/>
    <n v="380054"/>
    <s v="MED006"/>
    <x v="18"/>
    <x v="10"/>
    <s v="USV"/>
    <s v="Yes"/>
    <n v="2"/>
    <n v="51.18"/>
    <n v="0"/>
    <n v="5"/>
    <x v="5"/>
    <x v="1"/>
    <n v="1"/>
    <x v="4701"/>
    <n v="1"/>
    <n v="102.36"/>
    <n v="0"/>
    <n v="102.36"/>
    <n v="5.1180000000000003"/>
    <n v="107.47799999999999"/>
    <n v="3"/>
  </r>
  <r>
    <s v="ORD104703"/>
    <x v="649"/>
    <x v="1630"/>
    <s v="Ahmedabad"/>
    <x v="6"/>
    <n v="380054"/>
    <s v="MED029"/>
    <x v="10"/>
    <x v="8"/>
    <s v="Sun Pharma"/>
    <s v="Yes"/>
    <n v="3"/>
    <n v="99.71"/>
    <n v="10"/>
    <n v="5"/>
    <x v="4"/>
    <x v="2"/>
    <n v="1"/>
    <x v="4702"/>
    <n v="1"/>
    <n v="299.13"/>
    <n v="29.913"/>
    <n v="269.21699999999998"/>
    <n v="13.460850000000001"/>
    <n v="282.67784999999998"/>
    <n v="1"/>
  </r>
  <r>
    <s v="ORD104703"/>
    <x v="383"/>
    <x v="2584"/>
    <s v="Pune"/>
    <x v="3"/>
    <n v="411014"/>
    <s v="MED023"/>
    <x v="8"/>
    <x v="7"/>
    <s v="Lacto Calamine"/>
    <s v="No"/>
    <n v="5"/>
    <n v="292.83"/>
    <n v="10"/>
    <n v="5"/>
    <x v="3"/>
    <x v="2"/>
    <n v="1"/>
    <x v="4703"/>
    <n v="1"/>
    <n v="1464.1499999999999"/>
    <n v="146.41499999999999"/>
    <n v="1317.7349999999999"/>
    <n v="65.886749999999992"/>
    <n v="1383.6217499999998"/>
    <n v="2"/>
  </r>
  <r>
    <s v="ORD104703"/>
    <x v="621"/>
    <x v="2585"/>
    <s v="Hyderabad"/>
    <x v="1"/>
    <n v="500032"/>
    <s v="MED005"/>
    <x v="11"/>
    <x v="5"/>
    <s v="Cipla"/>
    <s v="Yes"/>
    <n v="2"/>
    <n v="87.23"/>
    <n v="10"/>
    <n v="12"/>
    <x v="5"/>
    <x v="1"/>
    <n v="1"/>
    <x v="4704"/>
    <n v="1"/>
    <n v="174.46"/>
    <n v="17.446000000000002"/>
    <n v="157.01400000000001"/>
    <n v="18.84168"/>
    <n v="175.85568000000001"/>
    <n v="1"/>
  </r>
  <r>
    <s v="ORD104706"/>
    <x v="538"/>
    <x v="1281"/>
    <s v="Lucknow"/>
    <x v="9"/>
    <n v="226001"/>
    <s v="MED003"/>
    <x v="6"/>
    <x v="4"/>
    <s v="Dr. Reddy's"/>
    <s v="No"/>
    <n v="2"/>
    <n v="28.11"/>
    <n v="0"/>
    <n v="5"/>
    <x v="3"/>
    <x v="1"/>
    <n v="1"/>
    <x v="4705"/>
    <n v="1"/>
    <n v="56.22"/>
    <n v="0"/>
    <n v="56.22"/>
    <n v="2.8110000000000004"/>
    <n v="59.030999999999999"/>
    <n v="2"/>
  </r>
  <r>
    <s v="ORD104707"/>
    <x v="170"/>
    <x v="2586"/>
    <s v="Chennai"/>
    <x v="7"/>
    <n v="600001"/>
    <s v="MED021"/>
    <x v="9"/>
    <x v="7"/>
    <s v="Cipla"/>
    <s v="No"/>
    <n v="1"/>
    <n v="83.02"/>
    <n v="10"/>
    <n v="5"/>
    <x v="4"/>
    <x v="2"/>
    <n v="1"/>
    <x v="4706"/>
    <n v="1"/>
    <n v="83.02"/>
    <n v="8.3019999999999996"/>
    <n v="74.717999999999989"/>
    <n v="3.7358999999999991"/>
    <n v="78.45389999999999"/>
    <n v="0"/>
  </r>
  <r>
    <s v="ORD104708"/>
    <x v="54"/>
    <x v="1513"/>
    <s v="Noida"/>
    <x v="9"/>
    <n v="201301"/>
    <s v="MED012"/>
    <x v="29"/>
    <x v="3"/>
    <s v="Mankind"/>
    <s v="No"/>
    <n v="1"/>
    <n v="112.69"/>
    <n v="15"/>
    <n v="5"/>
    <x v="2"/>
    <x v="1"/>
    <n v="1"/>
    <x v="4707"/>
    <n v="1"/>
    <n v="112.69"/>
    <n v="16.903499999999998"/>
    <n v="95.786500000000004"/>
    <n v="4.7893249999999998"/>
    <n v="100.57582500000001"/>
    <n v="2"/>
  </r>
  <r>
    <s v="ORD104708"/>
    <x v="388"/>
    <x v="2587"/>
    <s v="Mumbai"/>
    <x v="3"/>
    <n v="400050"/>
    <s v="MED010"/>
    <x v="13"/>
    <x v="1"/>
    <s v="Sun Pharma"/>
    <s v="Yes"/>
    <n v="2"/>
    <n v="77.34"/>
    <n v="0"/>
    <n v="5"/>
    <x v="1"/>
    <x v="3"/>
    <n v="1"/>
    <x v="4708"/>
    <n v="1"/>
    <n v="154.68"/>
    <n v="0"/>
    <n v="154.68"/>
    <n v="7.7340000000000009"/>
    <n v="162.41400000000002"/>
    <n v="0"/>
  </r>
  <r>
    <s v="ORD104710"/>
    <x v="401"/>
    <x v="2588"/>
    <s v="Indore"/>
    <x v="2"/>
    <n v="452018"/>
    <s v="MED012"/>
    <x v="29"/>
    <x v="3"/>
    <s v="Mankind"/>
    <s v="No"/>
    <n v="1"/>
    <n v="135.03"/>
    <n v="0"/>
    <n v="5"/>
    <x v="1"/>
    <x v="1"/>
    <n v="1"/>
    <x v="4709"/>
    <n v="1"/>
    <n v="135.03"/>
    <n v="0"/>
    <n v="135.03"/>
    <n v="6.7515000000000001"/>
    <n v="141.78149999999999"/>
    <n v="4"/>
  </r>
  <r>
    <s v="ORD104711"/>
    <x v="67"/>
    <x v="2175"/>
    <s v="Delhi"/>
    <x v="0"/>
    <n v="110044"/>
    <s v="MED024"/>
    <x v="0"/>
    <x v="0"/>
    <s v="Abbott"/>
    <s v="No"/>
    <n v="1"/>
    <n v="135.80000000000001"/>
    <n v="10"/>
    <n v="18"/>
    <x v="5"/>
    <x v="3"/>
    <n v="1"/>
    <x v="4710"/>
    <n v="1"/>
    <n v="135.80000000000001"/>
    <n v="13.58"/>
    <n v="122.22000000000001"/>
    <n v="21.999600000000001"/>
    <n v="144.21960000000001"/>
    <n v="3"/>
  </r>
  <r>
    <s v="ORD104712"/>
    <x v="402"/>
    <x v="1008"/>
    <s v="Chandigarh"/>
    <x v="4"/>
    <n v="160019"/>
    <s v="MED019"/>
    <x v="26"/>
    <x v="8"/>
    <s v="Cipla"/>
    <s v="No"/>
    <n v="2"/>
    <n v="163.58000000000001"/>
    <n v="0"/>
    <n v="5"/>
    <x v="0"/>
    <x v="3"/>
    <n v="1"/>
    <x v="4711"/>
    <n v="1"/>
    <n v="327.16000000000003"/>
    <n v="0"/>
    <n v="327.16000000000003"/>
    <n v="16.358000000000001"/>
    <n v="343.51800000000003"/>
    <n v="2"/>
  </r>
  <r>
    <s v="ORD104713"/>
    <x v="185"/>
    <x v="2589"/>
    <s v="Lucknow"/>
    <x v="9"/>
    <n v="226010"/>
    <s v="MED013"/>
    <x v="16"/>
    <x v="3"/>
    <s v="Himalaya"/>
    <s v="No"/>
    <n v="2"/>
    <n v="171.07"/>
    <n v="10"/>
    <n v="5"/>
    <x v="5"/>
    <x v="0"/>
    <n v="1"/>
    <x v="4712"/>
    <n v="1"/>
    <n v="342.14"/>
    <n v="34.213999999999999"/>
    <n v="307.92599999999999"/>
    <n v="15.396299999999998"/>
    <n v="323.32229999999998"/>
    <n v="2"/>
  </r>
  <r>
    <s v="ORD104714"/>
    <x v="320"/>
    <x v="2590"/>
    <s v="Mumbai"/>
    <x v="3"/>
    <n v="400069"/>
    <s v="MED030"/>
    <x v="28"/>
    <x v="8"/>
    <s v="Cipla"/>
    <s v="Yes"/>
    <n v="1"/>
    <n v="317.25"/>
    <n v="5"/>
    <n v="5"/>
    <x v="3"/>
    <x v="1"/>
    <n v="1"/>
    <x v="4713"/>
    <n v="1"/>
    <n v="317.25"/>
    <n v="15.862500000000001"/>
    <n v="301.38749999999999"/>
    <n v="15.069375000000001"/>
    <n v="316.45687499999997"/>
    <n v="2"/>
  </r>
  <r>
    <s v="ORD104714"/>
    <x v="343"/>
    <x v="1700"/>
    <s v="Bengaluru"/>
    <x v="8"/>
    <n v="560038"/>
    <s v="MED029"/>
    <x v="10"/>
    <x v="8"/>
    <s v="Sun Pharma"/>
    <s v="Yes"/>
    <n v="3"/>
    <n v="108.25"/>
    <n v="10"/>
    <n v="5"/>
    <x v="2"/>
    <x v="1"/>
    <n v="1"/>
    <x v="4714"/>
    <n v="1"/>
    <n v="324.75"/>
    <n v="32.475000000000001"/>
    <n v="292.27499999999998"/>
    <n v="14.61375"/>
    <n v="306.88874999999996"/>
    <n v="2"/>
  </r>
  <r>
    <s v="ORD104716"/>
    <x v="397"/>
    <x v="1820"/>
    <s v="Noida"/>
    <x v="9"/>
    <n v="201301"/>
    <s v="MED008"/>
    <x v="7"/>
    <x v="6"/>
    <s v="Zydus"/>
    <s v="Yes"/>
    <n v="1"/>
    <n v="66.569999999999993"/>
    <n v="0"/>
    <n v="12"/>
    <x v="4"/>
    <x v="1"/>
    <n v="1"/>
    <x v="4715"/>
    <n v="1"/>
    <n v="66.569999999999993"/>
    <n v="0"/>
    <n v="66.569999999999993"/>
    <n v="7.9883999999999995"/>
    <n v="74.558399999999992"/>
    <n v="3"/>
  </r>
  <r>
    <s v="ORD104717"/>
    <x v="333"/>
    <x v="1035"/>
    <s v="Kolkata"/>
    <x v="10"/>
    <n v="700029"/>
    <s v="MED013"/>
    <x v="16"/>
    <x v="3"/>
    <s v="Himalaya"/>
    <s v="No"/>
    <n v="3"/>
    <n v="167.65"/>
    <n v="10"/>
    <n v="5"/>
    <x v="1"/>
    <x v="3"/>
    <n v="1"/>
    <x v="4716"/>
    <n v="1"/>
    <n v="502.95000000000005"/>
    <n v="50.295000000000002"/>
    <n v="452.65500000000003"/>
    <n v="22.632750000000001"/>
    <n v="475.28775000000002"/>
    <n v="2"/>
  </r>
  <r>
    <s v="ORD104717"/>
    <x v="215"/>
    <x v="1047"/>
    <s v="Lucknow"/>
    <x v="9"/>
    <n v="226001"/>
    <s v="MED017"/>
    <x v="1"/>
    <x v="1"/>
    <s v="Abbott"/>
    <s v="No"/>
    <n v="3"/>
    <n v="139.94"/>
    <n v="15"/>
    <n v="5"/>
    <x v="4"/>
    <x v="3"/>
    <n v="1"/>
    <x v="4717"/>
    <n v="1"/>
    <n v="419.82"/>
    <n v="62.972999999999999"/>
    <n v="356.84699999999998"/>
    <n v="17.84235"/>
    <n v="374.68934999999999"/>
    <n v="5"/>
  </r>
  <r>
    <s v="ORD104719"/>
    <x v="12"/>
    <x v="726"/>
    <s v="Hyderabad"/>
    <x v="1"/>
    <n v="500081"/>
    <s v="MED019"/>
    <x v="26"/>
    <x v="8"/>
    <s v="Cipla"/>
    <s v="No"/>
    <n v="1"/>
    <n v="139.99"/>
    <n v="0"/>
    <n v="18"/>
    <x v="5"/>
    <x v="0"/>
    <n v="1"/>
    <x v="4718"/>
    <n v="1"/>
    <n v="139.99"/>
    <n v="0"/>
    <n v="139.99"/>
    <n v="25.1982"/>
    <n v="165.18819999999999"/>
    <n v="0"/>
  </r>
  <r>
    <s v="ORD104719"/>
    <x v="241"/>
    <x v="767"/>
    <s v="Bengaluru"/>
    <x v="8"/>
    <n v="560100"/>
    <s v="MED007"/>
    <x v="15"/>
    <x v="10"/>
    <s v="Sanofi"/>
    <s v="Yes"/>
    <n v="1"/>
    <n v="69.599999999999994"/>
    <n v="10"/>
    <n v="5"/>
    <x v="5"/>
    <x v="1"/>
    <n v="1"/>
    <x v="4719"/>
    <n v="1"/>
    <n v="69.599999999999994"/>
    <n v="6.96"/>
    <n v="62.639999999999993"/>
    <n v="3.1319999999999997"/>
    <n v="65.771999999999991"/>
    <n v="2"/>
  </r>
  <r>
    <s v="ORD104721"/>
    <x v="155"/>
    <x v="347"/>
    <s v="Hyderabad"/>
    <x v="1"/>
    <n v="500081"/>
    <s v="MED015"/>
    <x v="24"/>
    <x v="11"/>
    <s v="Abbott"/>
    <s v="No"/>
    <n v="1"/>
    <n v="45.88"/>
    <n v="10"/>
    <n v="12"/>
    <x v="0"/>
    <x v="1"/>
    <n v="1"/>
    <x v="4720"/>
    <n v="1"/>
    <n v="45.88"/>
    <n v="4.5880000000000001"/>
    <n v="41.292000000000002"/>
    <n v="4.9550400000000003"/>
    <n v="46.247039999999998"/>
    <n v="3"/>
  </r>
  <r>
    <s v="ORD104722"/>
    <x v="681"/>
    <x v="2591"/>
    <s v="Chandigarh"/>
    <x v="4"/>
    <n v="160019"/>
    <s v="MED003"/>
    <x v="6"/>
    <x v="4"/>
    <s v="Dr. Reddy's"/>
    <s v="No"/>
    <n v="1"/>
    <n v="32.01"/>
    <n v="10"/>
    <n v="12"/>
    <x v="3"/>
    <x v="1"/>
    <n v="1"/>
    <x v="4721"/>
    <n v="1"/>
    <n v="32.01"/>
    <n v="3.2009999999999996"/>
    <n v="28.808999999999997"/>
    <n v="3.4570799999999995"/>
    <n v="32.266079999999995"/>
    <n v="1"/>
  </r>
  <r>
    <s v="ORD104723"/>
    <x v="359"/>
    <x v="2429"/>
    <s v="Noida"/>
    <x v="9"/>
    <n v="201304"/>
    <s v="MED016"/>
    <x v="17"/>
    <x v="11"/>
    <s v="Emcure"/>
    <s v="No"/>
    <n v="3"/>
    <n v="114.34"/>
    <n v="10"/>
    <n v="5"/>
    <x v="4"/>
    <x v="1"/>
    <n v="1"/>
    <x v="4722"/>
    <n v="1"/>
    <n v="343.02"/>
    <n v="34.302"/>
    <n v="308.71799999999996"/>
    <n v="15.435899999999997"/>
    <n v="324.15389999999996"/>
    <n v="1"/>
  </r>
  <r>
    <s v="ORD104724"/>
    <x v="424"/>
    <x v="1622"/>
    <s v="Kolkata"/>
    <x v="10"/>
    <n v="700091"/>
    <s v="MED014"/>
    <x v="19"/>
    <x v="3"/>
    <s v="Abbott"/>
    <s v="No"/>
    <n v="5"/>
    <n v="138.82"/>
    <n v="5"/>
    <n v="12"/>
    <x v="0"/>
    <x v="1"/>
    <n v="1"/>
    <x v="4723"/>
    <n v="1"/>
    <n v="694.09999999999991"/>
    <n v="34.704999999999998"/>
    <n v="659.39499999999987"/>
    <n v="79.12739999999998"/>
    <n v="738.52239999999983"/>
    <n v="2"/>
  </r>
  <r>
    <s v="ORD104725"/>
    <x v="442"/>
    <x v="614"/>
    <s v="Mumbai"/>
    <x v="3"/>
    <n v="400069"/>
    <s v="MED017"/>
    <x v="1"/>
    <x v="1"/>
    <s v="Abbott"/>
    <s v="No"/>
    <n v="1"/>
    <n v="136.65"/>
    <n v="5"/>
    <n v="5"/>
    <x v="1"/>
    <x v="3"/>
    <n v="1"/>
    <x v="4724"/>
    <n v="1"/>
    <n v="136.65"/>
    <n v="6.8324999999999996"/>
    <n v="129.8175"/>
    <n v="6.490875"/>
    <n v="136.30837499999998"/>
    <n v="2"/>
  </r>
  <r>
    <s v="ORD104726"/>
    <x v="664"/>
    <x v="593"/>
    <s v="Jaipur"/>
    <x v="5"/>
    <n v="302017"/>
    <s v="MED024"/>
    <x v="0"/>
    <x v="0"/>
    <s v="Abbott"/>
    <s v="No"/>
    <n v="1"/>
    <n v="144.32"/>
    <n v="5"/>
    <n v="5"/>
    <x v="3"/>
    <x v="1"/>
    <n v="1"/>
    <x v="4725"/>
    <n v="1"/>
    <n v="144.32"/>
    <n v="7.2159999999999993"/>
    <n v="137.10399999999998"/>
    <n v="6.8552"/>
    <n v="143.95919999999998"/>
    <n v="3"/>
  </r>
  <r>
    <s v="ORD104727"/>
    <x v="249"/>
    <x v="2424"/>
    <s v="Pune"/>
    <x v="3"/>
    <n v="411038"/>
    <s v="MED014"/>
    <x v="19"/>
    <x v="3"/>
    <s v="Abbott"/>
    <s v="No"/>
    <n v="2"/>
    <n v="161.07"/>
    <n v="0"/>
    <n v="5"/>
    <x v="4"/>
    <x v="2"/>
    <n v="1"/>
    <x v="4726"/>
    <n v="1"/>
    <n v="322.14"/>
    <n v="0"/>
    <n v="322.14"/>
    <n v="16.106999999999999"/>
    <n v="338.24699999999996"/>
    <n v="0"/>
  </r>
  <r>
    <s v="ORD104728"/>
    <x v="313"/>
    <x v="2592"/>
    <s v="Ahmedabad"/>
    <x v="6"/>
    <n v="380001"/>
    <s v="MED021"/>
    <x v="9"/>
    <x v="7"/>
    <s v="Cipla"/>
    <s v="No"/>
    <n v="3"/>
    <n v="88.19"/>
    <n v="10"/>
    <n v="18"/>
    <x v="1"/>
    <x v="3"/>
    <n v="1"/>
    <x v="4727"/>
    <n v="1"/>
    <n v="264.57"/>
    <n v="26.456999999999997"/>
    <n v="238.113"/>
    <n v="42.860339999999994"/>
    <n v="280.97334000000001"/>
    <n v="1"/>
  </r>
  <r>
    <s v="ORD104729"/>
    <x v="362"/>
    <x v="2593"/>
    <s v="Chandigarh"/>
    <x v="4"/>
    <n v="160022"/>
    <s v="MED012"/>
    <x v="29"/>
    <x v="3"/>
    <s v="Mankind"/>
    <s v="No"/>
    <n v="1"/>
    <n v="112.42"/>
    <n v="20"/>
    <n v="5"/>
    <x v="2"/>
    <x v="1"/>
    <n v="1"/>
    <x v="4728"/>
    <n v="1"/>
    <n v="112.42"/>
    <n v="22.484000000000002"/>
    <n v="89.936000000000007"/>
    <n v="4.4968000000000004"/>
    <n v="94.432800000000015"/>
    <n v="1"/>
  </r>
  <r>
    <s v="ORD104730"/>
    <x v="560"/>
    <x v="2011"/>
    <s v="Bengaluru"/>
    <x v="8"/>
    <n v="560034"/>
    <s v="MED016"/>
    <x v="17"/>
    <x v="11"/>
    <s v="Emcure"/>
    <s v="No"/>
    <n v="1"/>
    <n v="102.36"/>
    <n v="0"/>
    <n v="18"/>
    <x v="5"/>
    <x v="2"/>
    <n v="1"/>
    <x v="4729"/>
    <n v="1"/>
    <n v="102.36"/>
    <n v="0"/>
    <n v="102.36"/>
    <n v="18.424800000000001"/>
    <n v="120.7848"/>
    <n v="0"/>
  </r>
  <r>
    <s v="ORD104731"/>
    <x v="58"/>
    <x v="2594"/>
    <s v="Chennai"/>
    <x v="7"/>
    <n v="600018"/>
    <s v="MED002"/>
    <x v="22"/>
    <x v="2"/>
    <s v="Micro Labs"/>
    <s v="No"/>
    <n v="1"/>
    <n v="31.11"/>
    <n v="10"/>
    <n v="18"/>
    <x v="4"/>
    <x v="1"/>
    <n v="1"/>
    <x v="4730"/>
    <n v="1"/>
    <n v="31.11"/>
    <n v="3.1110000000000002"/>
    <n v="27.998999999999999"/>
    <n v="5.0398199999999997"/>
    <n v="33.038820000000001"/>
    <n v="2"/>
  </r>
  <r>
    <s v="ORD104732"/>
    <x v="70"/>
    <x v="2595"/>
    <s v="Jaipur"/>
    <x v="5"/>
    <n v="302017"/>
    <s v="MED012"/>
    <x v="29"/>
    <x v="3"/>
    <s v="Mankind"/>
    <s v="No"/>
    <n v="2"/>
    <n v="110.65"/>
    <n v="10"/>
    <n v="5"/>
    <x v="3"/>
    <x v="1"/>
    <n v="1"/>
    <x v="4731"/>
    <n v="1"/>
    <n v="221.3"/>
    <n v="22.13"/>
    <n v="199.17000000000002"/>
    <n v="9.9585000000000008"/>
    <n v="209.12850000000003"/>
    <n v="2"/>
  </r>
  <r>
    <s v="ORD104733"/>
    <x v="111"/>
    <x v="2596"/>
    <s v="Jaipur"/>
    <x v="5"/>
    <n v="302019"/>
    <s v="MED024"/>
    <x v="0"/>
    <x v="0"/>
    <s v="Abbott"/>
    <s v="No"/>
    <n v="1"/>
    <n v="124.41"/>
    <n v="0"/>
    <n v="5"/>
    <x v="0"/>
    <x v="1"/>
    <n v="1"/>
    <x v="4732"/>
    <n v="1"/>
    <n v="124.41"/>
    <n v="0"/>
    <n v="124.41"/>
    <n v="6.2204999999999995"/>
    <n v="130.63049999999998"/>
    <n v="2"/>
  </r>
  <r>
    <s v="ORD104734"/>
    <x v="582"/>
    <x v="2309"/>
    <s v="Delhi"/>
    <x v="0"/>
    <n v="110001"/>
    <s v="MED015"/>
    <x v="24"/>
    <x v="11"/>
    <s v="Abbott"/>
    <s v="No"/>
    <n v="1"/>
    <n v="46.65"/>
    <n v="10"/>
    <n v="18"/>
    <x v="3"/>
    <x v="1"/>
    <n v="1"/>
    <x v="4733"/>
    <n v="1"/>
    <n v="46.65"/>
    <n v="4.665"/>
    <n v="41.984999999999999"/>
    <n v="7.5573000000000006"/>
    <n v="49.542299999999997"/>
    <n v="2"/>
  </r>
  <r>
    <s v="ORD104735"/>
    <x v="645"/>
    <x v="2597"/>
    <s v="Lucknow"/>
    <x v="9"/>
    <n v="226001"/>
    <s v="MED014"/>
    <x v="19"/>
    <x v="3"/>
    <s v="Abbott"/>
    <s v="No"/>
    <n v="2"/>
    <n v="136.68"/>
    <n v="0"/>
    <n v="5"/>
    <x v="5"/>
    <x v="1"/>
    <n v="1"/>
    <x v="4734"/>
    <n v="1"/>
    <n v="273.36"/>
    <n v="0"/>
    <n v="273.36"/>
    <n v="13.668000000000001"/>
    <n v="287.02800000000002"/>
    <n v="1"/>
  </r>
  <r>
    <s v="ORD104736"/>
    <x v="225"/>
    <x v="1627"/>
    <s v="Lucknow"/>
    <x v="9"/>
    <n v="226001"/>
    <s v="MED011"/>
    <x v="23"/>
    <x v="1"/>
    <s v="Cipla"/>
    <s v="No"/>
    <n v="1"/>
    <n v="27.67"/>
    <n v="10"/>
    <n v="5"/>
    <x v="4"/>
    <x v="1"/>
    <n v="1"/>
    <x v="4735"/>
    <n v="1"/>
    <n v="27.67"/>
    <n v="2.7670000000000003"/>
    <n v="24.903000000000002"/>
    <n v="1.2451500000000002"/>
    <n v="26.148150000000001"/>
    <n v="2"/>
  </r>
  <r>
    <s v="ORD104737"/>
    <x v="727"/>
    <x v="1928"/>
    <s v="Kolkata"/>
    <x v="10"/>
    <n v="700029"/>
    <s v="MED029"/>
    <x v="10"/>
    <x v="8"/>
    <s v="Sun Pharma"/>
    <s v="Yes"/>
    <n v="2"/>
    <n v="110.33"/>
    <n v="0"/>
    <n v="18"/>
    <x v="5"/>
    <x v="1"/>
    <n v="1"/>
    <x v="4736"/>
    <n v="1"/>
    <n v="220.66"/>
    <n v="0"/>
    <n v="220.66"/>
    <n v="39.718800000000002"/>
    <n v="260.37880000000001"/>
    <n v="2"/>
  </r>
  <r>
    <s v="ORD104738"/>
    <x v="402"/>
    <x v="1748"/>
    <s v="Hyderabad"/>
    <x v="1"/>
    <n v="500001"/>
    <s v="MED013"/>
    <x v="16"/>
    <x v="3"/>
    <s v="Himalaya"/>
    <s v="No"/>
    <n v="1"/>
    <n v="179.98"/>
    <n v="0"/>
    <n v="18"/>
    <x v="0"/>
    <x v="1"/>
    <n v="1"/>
    <x v="4737"/>
    <n v="1"/>
    <n v="179.98"/>
    <n v="0"/>
    <n v="179.98"/>
    <n v="32.3964"/>
    <n v="212.37639999999999"/>
    <n v="1"/>
  </r>
  <r>
    <s v="ORD104738"/>
    <x v="459"/>
    <x v="2454"/>
    <s v="Ahmedabad"/>
    <x v="6"/>
    <n v="380015"/>
    <s v="MED013"/>
    <x v="16"/>
    <x v="3"/>
    <s v="Himalaya"/>
    <s v="No"/>
    <n v="3"/>
    <n v="153.65"/>
    <n v="15"/>
    <n v="12"/>
    <x v="2"/>
    <x v="1"/>
    <n v="1"/>
    <x v="4738"/>
    <n v="1"/>
    <n v="460.95000000000005"/>
    <n v="69.142500000000013"/>
    <n v="391.8075"/>
    <n v="47.016900000000007"/>
    <n v="438.82440000000003"/>
    <n v="2"/>
  </r>
  <r>
    <s v="ORD104738"/>
    <x v="726"/>
    <x v="1535"/>
    <s v="Noida"/>
    <x v="9"/>
    <n v="201303"/>
    <s v="MED027"/>
    <x v="12"/>
    <x v="9"/>
    <s v="Mankind"/>
    <s v="No"/>
    <n v="2"/>
    <n v="86.8"/>
    <n v="5"/>
    <n v="12"/>
    <x v="5"/>
    <x v="0"/>
    <n v="1"/>
    <x v="4739"/>
    <n v="1"/>
    <n v="173.6"/>
    <n v="8.68"/>
    <n v="164.92"/>
    <n v="19.790399999999998"/>
    <n v="184.71039999999999"/>
    <n v="3"/>
  </r>
  <r>
    <s v="ORD104738"/>
    <x v="304"/>
    <x v="2598"/>
    <s v="Pune"/>
    <x v="3"/>
    <n v="411014"/>
    <s v="MED008"/>
    <x v="7"/>
    <x v="6"/>
    <s v="Zydus"/>
    <s v="Yes"/>
    <n v="1"/>
    <n v="59.09"/>
    <n v="10"/>
    <n v="5"/>
    <x v="2"/>
    <x v="1"/>
    <n v="1"/>
    <x v="4740"/>
    <n v="1"/>
    <n v="59.09"/>
    <n v="5.9090000000000007"/>
    <n v="53.181000000000004"/>
    <n v="2.6590500000000001"/>
    <n v="55.840050000000005"/>
    <n v="1"/>
  </r>
  <r>
    <s v="ORD104742"/>
    <x v="44"/>
    <x v="2251"/>
    <s v="Hyderabad"/>
    <x v="1"/>
    <n v="500032"/>
    <s v="MED003"/>
    <x v="6"/>
    <x v="4"/>
    <s v="Dr. Reddy's"/>
    <s v="No"/>
    <n v="3"/>
    <n v="24.98"/>
    <n v="5"/>
    <n v="5"/>
    <x v="2"/>
    <x v="3"/>
    <n v="1"/>
    <x v="4741"/>
    <n v="1"/>
    <n v="74.94"/>
    <n v="3.7469999999999999"/>
    <n v="71.192999999999998"/>
    <n v="3.5596499999999995"/>
    <n v="74.752650000000003"/>
    <n v="3"/>
  </r>
  <r>
    <s v="ORD104743"/>
    <x v="256"/>
    <x v="505"/>
    <s v="Surat"/>
    <x v="6"/>
    <n v="395003"/>
    <s v="MED017"/>
    <x v="1"/>
    <x v="1"/>
    <s v="Abbott"/>
    <s v="No"/>
    <n v="2"/>
    <n v="145.55000000000001"/>
    <n v="5"/>
    <n v="5"/>
    <x v="5"/>
    <x v="0"/>
    <n v="1"/>
    <x v="4742"/>
    <n v="1"/>
    <n v="291.10000000000002"/>
    <n v="14.555"/>
    <n v="276.54500000000002"/>
    <n v="13.827250000000001"/>
    <n v="290.37225000000001"/>
    <n v="2"/>
  </r>
  <r>
    <s v="ORD104743"/>
    <x v="110"/>
    <x v="2599"/>
    <s v="Kolkata"/>
    <x v="10"/>
    <n v="700019"/>
    <s v="MED029"/>
    <x v="10"/>
    <x v="8"/>
    <s v="Sun Pharma"/>
    <s v="Yes"/>
    <n v="2"/>
    <n v="98.71"/>
    <n v="15"/>
    <n v="12"/>
    <x v="5"/>
    <x v="1"/>
    <n v="1"/>
    <x v="4743"/>
    <n v="1"/>
    <n v="197.42"/>
    <n v="29.612999999999996"/>
    <n v="167.80699999999999"/>
    <n v="20.136839999999996"/>
    <n v="187.94383999999999"/>
    <n v="3"/>
  </r>
  <r>
    <s v="ORD104743"/>
    <x v="445"/>
    <x v="1713"/>
    <s v="Hyderabad"/>
    <x v="1"/>
    <n v="500032"/>
    <s v="MED002"/>
    <x v="22"/>
    <x v="2"/>
    <s v="Micro Labs"/>
    <s v="No"/>
    <n v="2"/>
    <n v="29.65"/>
    <n v="15"/>
    <n v="5"/>
    <x v="5"/>
    <x v="1"/>
    <n v="1"/>
    <x v="4744"/>
    <n v="1"/>
    <n v="59.3"/>
    <n v="8.8949999999999996"/>
    <n v="50.405000000000001"/>
    <n v="2.5202499999999999"/>
    <n v="52.925249999999998"/>
    <n v="7"/>
  </r>
  <r>
    <s v="ORD104746"/>
    <x v="235"/>
    <x v="2600"/>
    <s v="Hyderabad"/>
    <x v="1"/>
    <n v="500001"/>
    <s v="MED015"/>
    <x v="24"/>
    <x v="11"/>
    <s v="Abbott"/>
    <s v="No"/>
    <n v="2"/>
    <n v="42.81"/>
    <n v="5"/>
    <n v="12"/>
    <x v="1"/>
    <x v="1"/>
    <n v="1"/>
    <x v="4745"/>
    <n v="1"/>
    <n v="85.62"/>
    <n v="4.2810000000000006"/>
    <n v="81.338999999999999"/>
    <n v="9.7606800000000007"/>
    <n v="91.099680000000006"/>
    <n v="1"/>
  </r>
  <r>
    <s v="ORD104747"/>
    <x v="707"/>
    <x v="2601"/>
    <s v="Jaipur"/>
    <x v="5"/>
    <n v="302001"/>
    <s v="MED022"/>
    <x v="25"/>
    <x v="7"/>
    <s v="Himalaya"/>
    <s v="No"/>
    <n v="2"/>
    <n v="179.93"/>
    <n v="5"/>
    <n v="5"/>
    <x v="3"/>
    <x v="1"/>
    <n v="1"/>
    <x v="4746"/>
    <n v="1"/>
    <n v="359.86"/>
    <n v="17.993000000000002"/>
    <n v="341.86700000000002"/>
    <n v="17.093350000000001"/>
    <n v="358.96035000000001"/>
    <n v="1"/>
  </r>
  <r>
    <s v="ORD104748"/>
    <x v="27"/>
    <x v="373"/>
    <s v="Noida"/>
    <x v="9"/>
    <n v="201303"/>
    <s v="MED012"/>
    <x v="29"/>
    <x v="3"/>
    <s v="Mankind"/>
    <s v="No"/>
    <n v="1"/>
    <n v="115.68"/>
    <n v="5"/>
    <n v="5"/>
    <x v="3"/>
    <x v="3"/>
    <n v="1"/>
    <x v="4747"/>
    <n v="1"/>
    <n v="115.68"/>
    <n v="5.7840000000000007"/>
    <n v="109.896"/>
    <n v="5.4948000000000006"/>
    <n v="115.3908"/>
    <n v="1"/>
  </r>
  <r>
    <s v="ORD104748"/>
    <x v="251"/>
    <x v="649"/>
    <s v="Chandigarh"/>
    <x v="4"/>
    <n v="160019"/>
    <s v="MED013"/>
    <x v="16"/>
    <x v="3"/>
    <s v="Himalaya"/>
    <s v="No"/>
    <n v="1"/>
    <n v="157.44999999999999"/>
    <n v="10"/>
    <n v="5"/>
    <x v="1"/>
    <x v="0"/>
    <n v="1"/>
    <x v="4748"/>
    <n v="1"/>
    <n v="157.44999999999999"/>
    <n v="15.744999999999999"/>
    <n v="141.70499999999998"/>
    <n v="7.0852499999999985"/>
    <n v="148.79024999999999"/>
    <n v="2"/>
  </r>
  <r>
    <s v="ORD104748"/>
    <x v="414"/>
    <x v="1828"/>
    <s v="Indore"/>
    <x v="2"/>
    <n v="452016"/>
    <s v="MED014"/>
    <x v="19"/>
    <x v="3"/>
    <s v="Abbott"/>
    <s v="No"/>
    <n v="2"/>
    <n v="152.99"/>
    <n v="20"/>
    <n v="5"/>
    <x v="0"/>
    <x v="1"/>
    <n v="1"/>
    <x v="4749"/>
    <n v="1"/>
    <n v="305.98"/>
    <n v="61.196000000000005"/>
    <n v="244.78400000000002"/>
    <n v="12.2392"/>
    <n v="257.02320000000003"/>
    <n v="3"/>
  </r>
  <r>
    <s v="ORD104751"/>
    <x v="84"/>
    <x v="627"/>
    <s v="Ahmedabad"/>
    <x v="6"/>
    <n v="380001"/>
    <s v="MED015"/>
    <x v="24"/>
    <x v="11"/>
    <s v="Abbott"/>
    <s v="No"/>
    <n v="3"/>
    <n v="44.4"/>
    <n v="10"/>
    <n v="12"/>
    <x v="4"/>
    <x v="1"/>
    <n v="1"/>
    <x v="4750"/>
    <n v="1"/>
    <n v="133.19999999999999"/>
    <n v="13.32"/>
    <n v="119.88"/>
    <n v="14.3856"/>
    <n v="134.26560000000001"/>
    <n v="2"/>
  </r>
  <r>
    <s v="ORD104752"/>
    <x v="377"/>
    <x v="1582"/>
    <s v="Indore"/>
    <x v="2"/>
    <n v="452018"/>
    <s v="MED027"/>
    <x v="12"/>
    <x v="9"/>
    <s v="Mankind"/>
    <s v="No"/>
    <n v="1"/>
    <n v="107.95"/>
    <n v="10"/>
    <n v="5"/>
    <x v="3"/>
    <x v="1"/>
    <n v="1"/>
    <x v="4751"/>
    <n v="1"/>
    <n v="107.95"/>
    <n v="10.795"/>
    <n v="97.155000000000001"/>
    <n v="4.8577499999999993"/>
    <n v="102.01275"/>
    <n v="2"/>
  </r>
  <r>
    <s v="ORD104753"/>
    <x v="495"/>
    <x v="1519"/>
    <s v="Chennai"/>
    <x v="7"/>
    <n v="600100"/>
    <s v="MED018"/>
    <x v="14"/>
    <x v="8"/>
    <s v="Mankind"/>
    <s v="No"/>
    <n v="3"/>
    <n v="128.84"/>
    <n v="15"/>
    <n v="5"/>
    <x v="5"/>
    <x v="1"/>
    <n v="1"/>
    <x v="4752"/>
    <n v="1"/>
    <n v="386.52"/>
    <n v="57.977999999999994"/>
    <n v="328.54199999999997"/>
    <n v="16.427099999999999"/>
    <n v="344.96909999999997"/>
    <n v="3"/>
  </r>
  <r>
    <s v="ORD104754"/>
    <x v="245"/>
    <x v="2602"/>
    <s v="Kolkata"/>
    <x v="10"/>
    <n v="700102"/>
    <s v="MED024"/>
    <x v="0"/>
    <x v="0"/>
    <s v="Abbott"/>
    <s v="No"/>
    <n v="1"/>
    <n v="150.19999999999999"/>
    <n v="10"/>
    <n v="12"/>
    <x v="0"/>
    <x v="1"/>
    <n v="1"/>
    <x v="4753"/>
    <n v="1"/>
    <n v="150.19999999999999"/>
    <n v="15.02"/>
    <n v="135.17999999999998"/>
    <n v="16.221599999999999"/>
    <n v="151.40159999999997"/>
    <n v="1"/>
  </r>
  <r>
    <s v="ORD104754"/>
    <x v="446"/>
    <x v="2603"/>
    <s v="Pune"/>
    <x v="3"/>
    <n v="411014"/>
    <s v="MED004"/>
    <x v="5"/>
    <x v="5"/>
    <s v="Sun Pharma"/>
    <s v="Yes"/>
    <n v="1"/>
    <n v="114.7"/>
    <n v="0"/>
    <n v="12"/>
    <x v="5"/>
    <x v="1"/>
    <n v="1"/>
    <x v="4754"/>
    <n v="1"/>
    <n v="114.7"/>
    <n v="0"/>
    <n v="114.7"/>
    <n v="13.764000000000001"/>
    <n v="128.464"/>
    <n v="1"/>
  </r>
  <r>
    <s v="ORD104756"/>
    <x v="137"/>
    <x v="575"/>
    <s v="Gurugram"/>
    <x v="11"/>
    <n v="122002"/>
    <s v="MED005"/>
    <x v="11"/>
    <x v="5"/>
    <s v="Cipla"/>
    <s v="Yes"/>
    <n v="1"/>
    <n v="105.35"/>
    <n v="0"/>
    <n v="5"/>
    <x v="5"/>
    <x v="1"/>
    <n v="1"/>
    <x v="4755"/>
    <n v="1"/>
    <n v="105.35"/>
    <n v="0"/>
    <n v="105.35"/>
    <n v="5.2675000000000001"/>
    <n v="110.61749999999999"/>
    <n v="1"/>
  </r>
  <r>
    <s v="ORD104756"/>
    <x v="47"/>
    <x v="1349"/>
    <s v="Gurugram"/>
    <x v="11"/>
    <n v="122009"/>
    <s v="MED028"/>
    <x v="3"/>
    <x v="3"/>
    <s v="Abbott"/>
    <s v="No"/>
    <n v="2"/>
    <n v="124.39"/>
    <n v="0"/>
    <n v="12"/>
    <x v="3"/>
    <x v="3"/>
    <n v="1"/>
    <x v="4756"/>
    <n v="1"/>
    <n v="248.78"/>
    <n v="0"/>
    <n v="248.78"/>
    <n v="29.8536"/>
    <n v="278.6336"/>
    <n v="0"/>
  </r>
  <r>
    <s v="ORD104758"/>
    <x v="176"/>
    <x v="2604"/>
    <s v="Indore"/>
    <x v="2"/>
    <n v="452010"/>
    <s v="MED030"/>
    <x v="28"/>
    <x v="8"/>
    <s v="Cipla"/>
    <s v="Yes"/>
    <n v="4"/>
    <n v="315.49"/>
    <n v="15"/>
    <n v="12"/>
    <x v="1"/>
    <x v="0"/>
    <n v="1"/>
    <x v="4757"/>
    <n v="1"/>
    <n v="1261.96"/>
    <n v="189.29400000000001"/>
    <n v="1072.6659999999999"/>
    <n v="128.71991999999997"/>
    <n v="1201.3859199999999"/>
    <n v="1"/>
  </r>
  <r>
    <s v="ORD104758"/>
    <x v="312"/>
    <x v="1438"/>
    <s v="Hyderabad"/>
    <x v="1"/>
    <n v="500032"/>
    <s v="MED008"/>
    <x v="7"/>
    <x v="6"/>
    <s v="Zydus"/>
    <s v="Yes"/>
    <n v="6"/>
    <n v="59.29"/>
    <n v="5"/>
    <n v="18"/>
    <x v="1"/>
    <x v="1"/>
    <n v="1"/>
    <x v="4758"/>
    <n v="1"/>
    <n v="355.74"/>
    <n v="17.786999999999999"/>
    <n v="337.95300000000003"/>
    <n v="60.831540000000004"/>
    <n v="398.78454000000005"/>
    <n v="3"/>
  </r>
  <r>
    <s v="ORD104760"/>
    <x v="672"/>
    <x v="2400"/>
    <s v="Pune"/>
    <x v="3"/>
    <n v="411045"/>
    <s v="MED027"/>
    <x v="12"/>
    <x v="9"/>
    <s v="Mankind"/>
    <s v="No"/>
    <n v="2"/>
    <n v="88.28"/>
    <n v="5"/>
    <n v="12"/>
    <x v="1"/>
    <x v="1"/>
    <n v="1"/>
    <x v="4759"/>
    <n v="1"/>
    <n v="176.56"/>
    <n v="8.8279999999999994"/>
    <n v="167.732"/>
    <n v="20.127840000000003"/>
    <n v="187.85983999999999"/>
    <n v="5"/>
  </r>
  <r>
    <s v="ORD104761"/>
    <x v="547"/>
    <x v="2605"/>
    <s v="Lucknow"/>
    <x v="9"/>
    <n v="226010"/>
    <s v="MED012"/>
    <x v="29"/>
    <x v="3"/>
    <s v="Mankind"/>
    <s v="No"/>
    <n v="1"/>
    <n v="113.33"/>
    <n v="0"/>
    <n v="5"/>
    <x v="1"/>
    <x v="2"/>
    <n v="1"/>
    <x v="4760"/>
    <n v="1"/>
    <n v="113.33"/>
    <n v="0"/>
    <n v="113.33"/>
    <n v="5.6665000000000001"/>
    <n v="118.9965"/>
    <n v="1"/>
  </r>
  <r>
    <s v="ORD104761"/>
    <x v="290"/>
    <x v="2323"/>
    <s v="Kolkata"/>
    <x v="10"/>
    <n v="700019"/>
    <s v="MED022"/>
    <x v="25"/>
    <x v="7"/>
    <s v="Himalaya"/>
    <s v="No"/>
    <n v="3"/>
    <n v="167.27"/>
    <n v="15"/>
    <n v="12"/>
    <x v="5"/>
    <x v="1"/>
    <n v="1"/>
    <x v="4761"/>
    <n v="1"/>
    <n v="501.81000000000006"/>
    <n v="75.271500000000003"/>
    <n v="426.53850000000006"/>
    <n v="51.184620000000002"/>
    <n v="477.72312000000005"/>
    <n v="1"/>
  </r>
  <r>
    <s v="ORD104763"/>
    <x v="281"/>
    <x v="2606"/>
    <s v="Gurugram"/>
    <x v="11"/>
    <n v="122009"/>
    <s v="MED003"/>
    <x v="6"/>
    <x v="4"/>
    <s v="Dr. Reddy's"/>
    <s v="No"/>
    <n v="1"/>
    <n v="29.8"/>
    <n v="0"/>
    <n v="12"/>
    <x v="1"/>
    <x v="1"/>
    <n v="1"/>
    <x v="4762"/>
    <n v="1"/>
    <n v="29.8"/>
    <n v="0"/>
    <n v="29.8"/>
    <n v="3.5760000000000001"/>
    <n v="33.375999999999998"/>
    <n v="2"/>
  </r>
  <r>
    <s v="ORD104764"/>
    <x v="492"/>
    <x v="1037"/>
    <s v="Lucknow"/>
    <x v="9"/>
    <n v="226024"/>
    <s v="MED006"/>
    <x v="18"/>
    <x v="10"/>
    <s v="USV"/>
    <s v="Yes"/>
    <n v="2"/>
    <n v="47.93"/>
    <n v="20"/>
    <n v="18"/>
    <x v="5"/>
    <x v="1"/>
    <n v="1"/>
    <x v="4763"/>
    <n v="1"/>
    <n v="95.86"/>
    <n v="19.172000000000001"/>
    <n v="76.688000000000002"/>
    <n v="13.803840000000001"/>
    <n v="90.491839999999996"/>
    <n v="3"/>
  </r>
  <r>
    <s v="ORD104765"/>
    <x v="713"/>
    <x v="1355"/>
    <s v="Bengaluru"/>
    <x v="8"/>
    <n v="560034"/>
    <s v="MED016"/>
    <x v="17"/>
    <x v="11"/>
    <s v="Emcure"/>
    <s v="No"/>
    <n v="3"/>
    <n v="113.42"/>
    <n v="0"/>
    <n v="5"/>
    <x v="1"/>
    <x v="1"/>
    <n v="1"/>
    <x v="4764"/>
    <n v="1"/>
    <n v="340.26"/>
    <n v="0"/>
    <n v="340.26"/>
    <n v="17.012999999999998"/>
    <n v="357.27299999999997"/>
    <n v="2"/>
  </r>
  <r>
    <s v="ORD104765"/>
    <x v="362"/>
    <x v="223"/>
    <s v="Chandigarh"/>
    <x v="4"/>
    <n v="160019"/>
    <s v="MED016"/>
    <x v="17"/>
    <x v="11"/>
    <s v="Emcure"/>
    <s v="No"/>
    <n v="1"/>
    <n v="118.38"/>
    <n v="0"/>
    <n v="12"/>
    <x v="5"/>
    <x v="1"/>
    <n v="1"/>
    <x v="4765"/>
    <n v="1"/>
    <n v="118.38"/>
    <n v="0"/>
    <n v="118.38"/>
    <n v="14.205599999999999"/>
    <n v="132.5856"/>
    <n v="5"/>
  </r>
  <r>
    <s v="ORD104767"/>
    <x v="610"/>
    <x v="2236"/>
    <s v="Surat"/>
    <x v="6"/>
    <n v="395017"/>
    <s v="MED003"/>
    <x v="6"/>
    <x v="4"/>
    <s v="Dr. Reddy's"/>
    <s v="No"/>
    <n v="2"/>
    <n v="24.83"/>
    <n v="10"/>
    <n v="5"/>
    <x v="5"/>
    <x v="1"/>
    <n v="1"/>
    <x v="4766"/>
    <n v="1"/>
    <n v="49.66"/>
    <n v="4.9659999999999993"/>
    <n v="44.693999999999996"/>
    <n v="2.2346999999999997"/>
    <n v="46.928699999999992"/>
    <n v="4"/>
  </r>
  <r>
    <s v="ORD104768"/>
    <x v="103"/>
    <x v="2046"/>
    <s v="Hyderabad"/>
    <x v="1"/>
    <n v="500081"/>
    <s v="MED013"/>
    <x v="16"/>
    <x v="3"/>
    <s v="Himalaya"/>
    <s v="No"/>
    <n v="3"/>
    <n v="159.69999999999999"/>
    <n v="20"/>
    <n v="5"/>
    <x v="2"/>
    <x v="1"/>
    <n v="1"/>
    <x v="4767"/>
    <n v="1"/>
    <n v="479.09999999999997"/>
    <n v="95.82"/>
    <n v="383.28"/>
    <n v="19.163999999999998"/>
    <n v="402.44399999999996"/>
    <n v="4"/>
  </r>
  <r>
    <s v="ORD104769"/>
    <x v="117"/>
    <x v="1722"/>
    <s v="Bengaluru"/>
    <x v="8"/>
    <n v="560066"/>
    <s v="MED013"/>
    <x v="16"/>
    <x v="3"/>
    <s v="Himalaya"/>
    <s v="No"/>
    <n v="2"/>
    <n v="175.24"/>
    <n v="10"/>
    <n v="18"/>
    <x v="2"/>
    <x v="1"/>
    <n v="1"/>
    <x v="4768"/>
    <n v="1"/>
    <n v="350.48"/>
    <n v="35.048000000000002"/>
    <n v="315.43200000000002"/>
    <n v="56.777760000000001"/>
    <n v="372.20976000000002"/>
    <n v="3"/>
  </r>
  <r>
    <s v="ORD104770"/>
    <x v="224"/>
    <x v="785"/>
    <s v="Pune"/>
    <x v="3"/>
    <n v="411057"/>
    <s v="MED012"/>
    <x v="29"/>
    <x v="3"/>
    <s v="Mankind"/>
    <s v="No"/>
    <n v="1"/>
    <n v="115.97"/>
    <n v="10"/>
    <n v="12"/>
    <x v="5"/>
    <x v="1"/>
    <n v="1"/>
    <x v="4769"/>
    <n v="1"/>
    <n v="115.97"/>
    <n v="11.597000000000001"/>
    <n v="104.37299999999999"/>
    <n v="12.524759999999999"/>
    <n v="116.89775999999999"/>
    <n v="2"/>
  </r>
  <r>
    <s v="ORD104771"/>
    <x v="147"/>
    <x v="2607"/>
    <s v="Surat"/>
    <x v="6"/>
    <n v="395010"/>
    <s v="MED030"/>
    <x v="28"/>
    <x v="8"/>
    <s v="Cipla"/>
    <s v="Yes"/>
    <n v="2"/>
    <n v="278.62"/>
    <n v="0"/>
    <n v="18"/>
    <x v="4"/>
    <x v="1"/>
    <n v="1"/>
    <x v="4770"/>
    <n v="1"/>
    <n v="557.24"/>
    <n v="0"/>
    <n v="557.24"/>
    <n v="100.3032"/>
    <n v="657.54320000000007"/>
    <n v="1"/>
  </r>
  <r>
    <s v="ORD104772"/>
    <x v="192"/>
    <x v="1864"/>
    <s v="Bengaluru"/>
    <x v="8"/>
    <n v="560034"/>
    <s v="MED025"/>
    <x v="27"/>
    <x v="0"/>
    <s v="Blue Cross"/>
    <s v="Yes"/>
    <n v="5"/>
    <n v="71.819999999999993"/>
    <n v="10"/>
    <n v="5"/>
    <x v="2"/>
    <x v="0"/>
    <n v="1"/>
    <x v="4771"/>
    <n v="1"/>
    <n v="359.09999999999997"/>
    <n v="35.909999999999997"/>
    <n v="323.18999999999994"/>
    <n v="16.159499999999998"/>
    <n v="339.34949999999992"/>
    <n v="0"/>
  </r>
  <r>
    <s v="ORD104773"/>
    <x v="698"/>
    <x v="540"/>
    <s v="Pune"/>
    <x v="3"/>
    <n v="411045"/>
    <s v="MED027"/>
    <x v="12"/>
    <x v="9"/>
    <s v="Mankind"/>
    <s v="No"/>
    <n v="2"/>
    <n v="105.24"/>
    <n v="10"/>
    <n v="12"/>
    <x v="3"/>
    <x v="1"/>
    <n v="1"/>
    <x v="4772"/>
    <n v="1"/>
    <n v="210.48"/>
    <n v="21.047999999999998"/>
    <n v="189.43199999999999"/>
    <n v="22.731839999999998"/>
    <n v="212.16383999999999"/>
    <n v="4"/>
  </r>
  <r>
    <s v="ORD104774"/>
    <x v="557"/>
    <x v="160"/>
    <s v="Chandigarh"/>
    <x v="4"/>
    <n v="160001"/>
    <s v="MED003"/>
    <x v="6"/>
    <x v="4"/>
    <s v="Dr. Reddy's"/>
    <s v="No"/>
    <n v="2"/>
    <n v="26.24"/>
    <n v="15"/>
    <n v="18"/>
    <x v="1"/>
    <x v="1"/>
    <n v="1"/>
    <x v="4773"/>
    <n v="1"/>
    <n v="52.48"/>
    <n v="7.871999999999999"/>
    <n v="44.607999999999997"/>
    <n v="8.0294399999999992"/>
    <n v="52.637439999999998"/>
    <n v="2"/>
  </r>
  <r>
    <s v="ORD104775"/>
    <x v="334"/>
    <x v="680"/>
    <s v="Lucknow"/>
    <x v="9"/>
    <n v="226001"/>
    <s v="MED023"/>
    <x v="8"/>
    <x v="7"/>
    <s v="Lacto Calamine"/>
    <s v="No"/>
    <n v="1"/>
    <n v="284.36"/>
    <n v="5"/>
    <n v="5"/>
    <x v="1"/>
    <x v="1"/>
    <n v="1"/>
    <x v="4774"/>
    <n v="1"/>
    <n v="284.36"/>
    <n v="14.218000000000002"/>
    <n v="270.142"/>
    <n v="13.507100000000001"/>
    <n v="283.64909999999998"/>
    <n v="3"/>
  </r>
  <r>
    <s v="ORD104776"/>
    <x v="206"/>
    <x v="259"/>
    <s v="Indore"/>
    <x v="2"/>
    <n v="452018"/>
    <s v="MED017"/>
    <x v="1"/>
    <x v="1"/>
    <s v="Abbott"/>
    <s v="No"/>
    <n v="1"/>
    <n v="151.81"/>
    <n v="0"/>
    <n v="12"/>
    <x v="3"/>
    <x v="0"/>
    <n v="1"/>
    <x v="4775"/>
    <n v="1"/>
    <n v="151.81"/>
    <n v="0"/>
    <n v="151.81"/>
    <n v="18.217200000000002"/>
    <n v="170.02719999999999"/>
    <n v="1"/>
  </r>
  <r>
    <s v="ORD104777"/>
    <x v="205"/>
    <x v="427"/>
    <s v="Lucknow"/>
    <x v="9"/>
    <n v="226021"/>
    <s v="MED020"/>
    <x v="4"/>
    <x v="4"/>
    <s v="Dr. Reddy's"/>
    <s v="Yes"/>
    <n v="4"/>
    <n v="57.02"/>
    <n v="15"/>
    <n v="12"/>
    <x v="1"/>
    <x v="3"/>
    <n v="1"/>
    <x v="4776"/>
    <n v="1"/>
    <n v="228.08"/>
    <n v="34.212000000000003"/>
    <n v="193.86799999999999"/>
    <n v="23.26416"/>
    <n v="217.13216"/>
    <n v="2"/>
  </r>
  <r>
    <s v="ORD104778"/>
    <x v="342"/>
    <x v="2608"/>
    <s v="Hyderabad"/>
    <x v="1"/>
    <n v="500001"/>
    <s v="MED013"/>
    <x v="16"/>
    <x v="3"/>
    <s v="Himalaya"/>
    <s v="No"/>
    <n v="1"/>
    <n v="154.03"/>
    <n v="10"/>
    <n v="5"/>
    <x v="4"/>
    <x v="1"/>
    <n v="1"/>
    <x v="4777"/>
    <n v="1"/>
    <n v="154.03"/>
    <n v="15.402999999999999"/>
    <n v="138.62700000000001"/>
    <n v="6.9313500000000001"/>
    <n v="145.55835000000002"/>
    <n v="1"/>
  </r>
  <r>
    <s v="ORD104779"/>
    <x v="698"/>
    <x v="1526"/>
    <s v="Chennai"/>
    <x v="7"/>
    <n v="600001"/>
    <s v="MED007"/>
    <x v="15"/>
    <x v="10"/>
    <s v="Sanofi"/>
    <s v="Yes"/>
    <n v="4"/>
    <n v="71.099999999999994"/>
    <n v="0"/>
    <n v="12"/>
    <x v="1"/>
    <x v="1"/>
    <n v="1"/>
    <x v="4778"/>
    <n v="1"/>
    <n v="284.39999999999998"/>
    <n v="0"/>
    <n v="284.39999999999998"/>
    <n v="34.128"/>
    <n v="318.52799999999996"/>
    <n v="2"/>
  </r>
  <r>
    <s v="ORD104780"/>
    <x v="306"/>
    <x v="122"/>
    <s v="Ahmedabad"/>
    <x v="6"/>
    <n v="380015"/>
    <s v="MED016"/>
    <x v="17"/>
    <x v="11"/>
    <s v="Emcure"/>
    <s v="No"/>
    <n v="3"/>
    <n v="112.48"/>
    <n v="5"/>
    <n v="5"/>
    <x v="0"/>
    <x v="1"/>
    <n v="1"/>
    <x v="4779"/>
    <n v="1"/>
    <n v="337.44"/>
    <n v="16.872"/>
    <n v="320.56799999999998"/>
    <n v="16.028399999999998"/>
    <n v="336.59639999999996"/>
    <n v="1"/>
  </r>
  <r>
    <s v="ORD104781"/>
    <x v="592"/>
    <x v="2609"/>
    <s v="Mumbai"/>
    <x v="3"/>
    <n v="400001"/>
    <s v="MED026"/>
    <x v="20"/>
    <x v="9"/>
    <s v="Cipla"/>
    <s v="No"/>
    <n v="2"/>
    <n v="197.48"/>
    <n v="5"/>
    <n v="12"/>
    <x v="3"/>
    <x v="1"/>
    <n v="1"/>
    <x v="4780"/>
    <n v="1"/>
    <n v="394.96"/>
    <n v="19.748000000000001"/>
    <n v="375.21199999999999"/>
    <n v="45.025439999999996"/>
    <n v="420.23743999999999"/>
    <n v="2"/>
  </r>
  <r>
    <s v="ORD104782"/>
    <x v="508"/>
    <x v="1669"/>
    <s v="Hyderabad"/>
    <x v="1"/>
    <n v="500081"/>
    <s v="MED004"/>
    <x v="5"/>
    <x v="5"/>
    <s v="Sun Pharma"/>
    <s v="Yes"/>
    <n v="2"/>
    <n v="99.8"/>
    <n v="10"/>
    <n v="12"/>
    <x v="5"/>
    <x v="1"/>
    <n v="1"/>
    <x v="4781"/>
    <n v="1"/>
    <n v="199.6"/>
    <n v="19.96"/>
    <n v="179.64"/>
    <n v="21.556799999999999"/>
    <n v="201.1968"/>
    <n v="6"/>
  </r>
  <r>
    <s v="ORD104783"/>
    <x v="201"/>
    <x v="2610"/>
    <s v="Jaipur"/>
    <x v="5"/>
    <n v="302019"/>
    <s v="MED024"/>
    <x v="0"/>
    <x v="0"/>
    <s v="Abbott"/>
    <s v="No"/>
    <n v="1"/>
    <n v="124.93"/>
    <n v="0"/>
    <n v="5"/>
    <x v="2"/>
    <x v="2"/>
    <n v="1"/>
    <x v="4782"/>
    <n v="1"/>
    <n v="124.93"/>
    <n v="0"/>
    <n v="124.93"/>
    <n v="6.2465000000000011"/>
    <n v="131.1765"/>
    <n v="0"/>
  </r>
  <r>
    <s v="ORD104783"/>
    <x v="355"/>
    <x v="370"/>
    <s v="Chandigarh"/>
    <x v="4"/>
    <n v="160001"/>
    <s v="MED014"/>
    <x v="19"/>
    <x v="3"/>
    <s v="Abbott"/>
    <s v="No"/>
    <n v="3"/>
    <n v="166.15"/>
    <n v="10"/>
    <n v="5"/>
    <x v="3"/>
    <x v="3"/>
    <n v="1"/>
    <x v="4783"/>
    <n v="1"/>
    <n v="498.45000000000005"/>
    <n v="49.844999999999999"/>
    <n v="448.60500000000002"/>
    <n v="22.430250000000001"/>
    <n v="471.03525000000002"/>
    <n v="0"/>
  </r>
  <r>
    <s v="ORD104785"/>
    <x v="623"/>
    <x v="207"/>
    <s v="Chandigarh"/>
    <x v="4"/>
    <n v="160019"/>
    <s v="MED003"/>
    <x v="6"/>
    <x v="4"/>
    <s v="Dr. Reddy's"/>
    <s v="No"/>
    <n v="4"/>
    <n v="27.52"/>
    <n v="15"/>
    <n v="5"/>
    <x v="4"/>
    <x v="3"/>
    <n v="1"/>
    <x v="4784"/>
    <n v="1"/>
    <n v="110.08"/>
    <n v="16.512"/>
    <n v="93.567999999999998"/>
    <n v="4.6783999999999999"/>
    <n v="98.246399999999994"/>
    <n v="1"/>
  </r>
  <r>
    <s v="ORD104786"/>
    <x v="6"/>
    <x v="553"/>
    <s v="Indore"/>
    <x v="2"/>
    <n v="452020"/>
    <s v="MED009"/>
    <x v="21"/>
    <x v="6"/>
    <s v="Glenmark"/>
    <s v="Yes"/>
    <n v="3"/>
    <n v="82.46"/>
    <n v="15"/>
    <n v="18"/>
    <x v="2"/>
    <x v="2"/>
    <n v="1"/>
    <x v="4785"/>
    <n v="1"/>
    <n v="247.38"/>
    <n v="37.106999999999999"/>
    <n v="210.273"/>
    <n v="37.849139999999998"/>
    <n v="248.12214"/>
    <n v="1"/>
  </r>
  <r>
    <s v="ORD104787"/>
    <x v="231"/>
    <x v="2611"/>
    <s v="Kolkata"/>
    <x v="10"/>
    <n v="700091"/>
    <s v="MED018"/>
    <x v="14"/>
    <x v="8"/>
    <s v="Mankind"/>
    <s v="No"/>
    <n v="2"/>
    <n v="105.57"/>
    <n v="10"/>
    <n v="5"/>
    <x v="5"/>
    <x v="1"/>
    <n v="1"/>
    <x v="4786"/>
    <n v="1"/>
    <n v="211.14"/>
    <n v="21.113999999999997"/>
    <n v="190.02599999999998"/>
    <n v="9.5012999999999987"/>
    <n v="199.52729999999997"/>
    <n v="2"/>
  </r>
  <r>
    <s v="ORD104788"/>
    <x v="211"/>
    <x v="2612"/>
    <s v="Surat"/>
    <x v="6"/>
    <n v="395017"/>
    <s v="MED024"/>
    <x v="0"/>
    <x v="0"/>
    <s v="Abbott"/>
    <s v="No"/>
    <n v="1"/>
    <n v="146.96"/>
    <n v="10"/>
    <n v="5"/>
    <x v="4"/>
    <x v="2"/>
    <n v="1"/>
    <x v="4787"/>
    <n v="1"/>
    <n v="146.96"/>
    <n v="14.696000000000002"/>
    <n v="132.26400000000001"/>
    <n v="6.6132000000000009"/>
    <n v="138.87720000000002"/>
    <n v="0"/>
  </r>
  <r>
    <s v="ORD104789"/>
    <x v="423"/>
    <x v="2613"/>
    <s v="Kolkata"/>
    <x v="10"/>
    <n v="700102"/>
    <s v="MED019"/>
    <x v="26"/>
    <x v="8"/>
    <s v="Cipla"/>
    <s v="No"/>
    <n v="5"/>
    <n v="171.69"/>
    <n v="10"/>
    <n v="18"/>
    <x v="0"/>
    <x v="0"/>
    <n v="1"/>
    <x v="4788"/>
    <n v="1"/>
    <n v="858.45"/>
    <n v="85.844999999999999"/>
    <n v="772.60500000000002"/>
    <n v="139.06889999999999"/>
    <n v="911.6739"/>
    <n v="1"/>
  </r>
  <r>
    <s v="ORD104790"/>
    <x v="397"/>
    <x v="1230"/>
    <s v="Lucknow"/>
    <x v="9"/>
    <n v="226021"/>
    <s v="MED020"/>
    <x v="4"/>
    <x v="4"/>
    <s v="Dr. Reddy's"/>
    <s v="Yes"/>
    <n v="1"/>
    <n v="62.07"/>
    <n v="5"/>
    <n v="18"/>
    <x v="4"/>
    <x v="1"/>
    <n v="1"/>
    <x v="4789"/>
    <n v="1"/>
    <n v="62.07"/>
    <n v="3.1035000000000004"/>
    <n v="58.966499999999996"/>
    <n v="10.61397"/>
    <n v="69.580469999999991"/>
    <n v="2"/>
  </r>
  <r>
    <s v="ORD104791"/>
    <x v="63"/>
    <x v="1825"/>
    <s v="Mumbai"/>
    <x v="3"/>
    <n v="400001"/>
    <s v="MED026"/>
    <x v="20"/>
    <x v="9"/>
    <s v="Cipla"/>
    <s v="No"/>
    <n v="1"/>
    <n v="191.1"/>
    <n v="5"/>
    <n v="12"/>
    <x v="1"/>
    <x v="1"/>
    <n v="1"/>
    <x v="4790"/>
    <n v="1"/>
    <n v="191.1"/>
    <n v="9.5549999999999997"/>
    <n v="181.54499999999999"/>
    <n v="21.785399999999999"/>
    <n v="203.3304"/>
    <n v="2"/>
  </r>
  <r>
    <s v="ORD104792"/>
    <x v="546"/>
    <x v="2614"/>
    <s v="Chennai"/>
    <x v="7"/>
    <n v="600018"/>
    <s v="MED008"/>
    <x v="7"/>
    <x v="6"/>
    <s v="Zydus"/>
    <s v="Yes"/>
    <n v="1"/>
    <n v="65.98"/>
    <n v="5"/>
    <n v="18"/>
    <x v="1"/>
    <x v="3"/>
    <n v="1"/>
    <x v="4791"/>
    <n v="1"/>
    <n v="65.98"/>
    <n v="3.2990000000000004"/>
    <n v="62.681000000000004"/>
    <n v="11.282580000000001"/>
    <n v="73.963580000000007"/>
    <n v="1"/>
  </r>
  <r>
    <s v="ORD104792"/>
    <x v="338"/>
    <x v="1721"/>
    <s v="Chennai"/>
    <x v="7"/>
    <n v="600018"/>
    <s v="MED016"/>
    <x v="17"/>
    <x v="11"/>
    <s v="Emcure"/>
    <s v="No"/>
    <n v="1"/>
    <n v="109.57"/>
    <n v="15"/>
    <n v="5"/>
    <x v="0"/>
    <x v="1"/>
    <n v="1"/>
    <x v="4792"/>
    <n v="1"/>
    <n v="109.57"/>
    <n v="16.435500000000001"/>
    <n v="93.134499999999989"/>
    <n v="4.6567249999999998"/>
    <n v="97.791224999999983"/>
    <n v="1"/>
  </r>
  <r>
    <s v="ORD104792"/>
    <x v="637"/>
    <x v="1374"/>
    <s v="Gurugram"/>
    <x v="11"/>
    <n v="122016"/>
    <s v="MED020"/>
    <x v="4"/>
    <x v="4"/>
    <s v="Dr. Reddy's"/>
    <s v="Yes"/>
    <n v="1"/>
    <n v="48.41"/>
    <n v="10"/>
    <n v="12"/>
    <x v="2"/>
    <x v="0"/>
    <n v="1"/>
    <x v="4793"/>
    <n v="1"/>
    <n v="48.41"/>
    <n v="4.8409999999999993"/>
    <n v="43.568999999999996"/>
    <n v="5.2282799999999998"/>
    <n v="48.797279999999994"/>
    <n v="3"/>
  </r>
  <r>
    <s v="ORD104795"/>
    <x v="412"/>
    <x v="430"/>
    <s v="Delhi"/>
    <x v="0"/>
    <n v="110085"/>
    <s v="MED009"/>
    <x v="21"/>
    <x v="6"/>
    <s v="Glenmark"/>
    <s v="Yes"/>
    <n v="1"/>
    <n v="87.66"/>
    <n v="10"/>
    <n v="5"/>
    <x v="0"/>
    <x v="0"/>
    <n v="1"/>
    <x v="4794"/>
    <n v="1"/>
    <n v="87.66"/>
    <n v="8.7659999999999982"/>
    <n v="78.894000000000005"/>
    <n v="3.9447000000000001"/>
    <n v="82.838700000000003"/>
    <n v="3"/>
  </r>
  <r>
    <s v="ORD104796"/>
    <x v="655"/>
    <x v="1160"/>
    <s v="Ahmedabad"/>
    <x v="6"/>
    <n v="380058"/>
    <s v="MED011"/>
    <x v="23"/>
    <x v="1"/>
    <s v="Cipla"/>
    <s v="No"/>
    <n v="3"/>
    <n v="28.32"/>
    <n v="5"/>
    <n v="5"/>
    <x v="4"/>
    <x v="1"/>
    <n v="1"/>
    <x v="4795"/>
    <n v="1"/>
    <n v="84.960000000000008"/>
    <n v="4.2480000000000011"/>
    <n v="80.712000000000003"/>
    <n v="4.0355999999999996"/>
    <n v="84.747600000000006"/>
    <n v="2"/>
  </r>
  <r>
    <s v="ORD104797"/>
    <x v="432"/>
    <x v="1934"/>
    <s v="Indore"/>
    <x v="2"/>
    <n v="452016"/>
    <s v="MED005"/>
    <x v="11"/>
    <x v="5"/>
    <s v="Cipla"/>
    <s v="Yes"/>
    <n v="2"/>
    <n v="92.44"/>
    <n v="15"/>
    <n v="12"/>
    <x v="4"/>
    <x v="1"/>
    <n v="1"/>
    <x v="4796"/>
    <n v="1"/>
    <n v="184.88"/>
    <n v="27.731999999999999"/>
    <n v="157.148"/>
    <n v="18.857759999999999"/>
    <n v="176.00576000000001"/>
    <n v="3"/>
  </r>
  <r>
    <s v="ORD104798"/>
    <x v="243"/>
    <x v="271"/>
    <s v="Mumbai"/>
    <x v="3"/>
    <n v="400001"/>
    <s v="MED010"/>
    <x v="13"/>
    <x v="1"/>
    <s v="Sun Pharma"/>
    <s v="Yes"/>
    <n v="2"/>
    <n v="71.83"/>
    <n v="10"/>
    <n v="5"/>
    <x v="2"/>
    <x v="3"/>
    <n v="1"/>
    <x v="4797"/>
    <n v="1"/>
    <n v="143.66"/>
    <n v="14.366"/>
    <n v="129.29399999999998"/>
    <n v="6.4646999999999988"/>
    <n v="135.75869999999998"/>
    <n v="4"/>
  </r>
  <r>
    <s v="ORD104798"/>
    <x v="321"/>
    <x v="2615"/>
    <s v="Pune"/>
    <x v="3"/>
    <n v="411057"/>
    <s v="MED010"/>
    <x v="13"/>
    <x v="1"/>
    <s v="Sun Pharma"/>
    <s v="Yes"/>
    <n v="1"/>
    <n v="69.5"/>
    <n v="5"/>
    <n v="5"/>
    <x v="4"/>
    <x v="1"/>
    <n v="1"/>
    <x v="4798"/>
    <n v="1"/>
    <n v="69.5"/>
    <n v="3.4750000000000001"/>
    <n v="66.025000000000006"/>
    <n v="3.30125"/>
    <n v="69.326250000000002"/>
    <n v="1"/>
  </r>
  <r>
    <s v="ORD104800"/>
    <x v="656"/>
    <x v="83"/>
    <s v="Gurugram"/>
    <x v="11"/>
    <n v="122001"/>
    <s v="MED002"/>
    <x v="22"/>
    <x v="2"/>
    <s v="Micro Labs"/>
    <s v="No"/>
    <n v="2"/>
    <n v="31.55"/>
    <n v="5"/>
    <n v="18"/>
    <x v="2"/>
    <x v="2"/>
    <n v="1"/>
    <x v="4799"/>
    <n v="1"/>
    <n v="63.1"/>
    <n v="3.1549999999999998"/>
    <n v="59.945"/>
    <n v="10.790100000000001"/>
    <n v="70.735100000000003"/>
    <n v="2"/>
  </r>
  <r>
    <s v="ORD104801"/>
    <x v="323"/>
    <x v="664"/>
    <s v="Gurugram"/>
    <x v="11"/>
    <n v="122018"/>
    <s v="MED017"/>
    <x v="1"/>
    <x v="1"/>
    <s v="Abbott"/>
    <s v="No"/>
    <n v="1"/>
    <n v="123.02"/>
    <n v="0"/>
    <n v="12"/>
    <x v="1"/>
    <x v="3"/>
    <n v="1"/>
    <x v="4800"/>
    <n v="1"/>
    <n v="123.02"/>
    <n v="0"/>
    <n v="123.02"/>
    <n v="14.7624"/>
    <n v="137.7824"/>
    <n v="3"/>
  </r>
  <r>
    <s v="ORD104802"/>
    <x v="362"/>
    <x v="969"/>
    <s v="Surat"/>
    <x v="6"/>
    <n v="395001"/>
    <s v="MED012"/>
    <x v="29"/>
    <x v="3"/>
    <s v="Mankind"/>
    <s v="No"/>
    <n v="2"/>
    <n v="127.73"/>
    <n v="5"/>
    <n v="12"/>
    <x v="5"/>
    <x v="3"/>
    <n v="1"/>
    <x v="4801"/>
    <n v="1"/>
    <n v="255.46"/>
    <n v="12.773"/>
    <n v="242.68700000000001"/>
    <n v="29.122440000000001"/>
    <n v="271.80944"/>
    <n v="1"/>
  </r>
  <r>
    <s v="ORD104803"/>
    <x v="572"/>
    <x v="308"/>
    <s v="Hyderabad"/>
    <x v="1"/>
    <n v="500090"/>
    <s v="MED017"/>
    <x v="1"/>
    <x v="1"/>
    <s v="Abbott"/>
    <s v="No"/>
    <n v="1"/>
    <n v="152.74"/>
    <n v="10"/>
    <n v="18"/>
    <x v="2"/>
    <x v="1"/>
    <n v="1"/>
    <x v="4802"/>
    <n v="1"/>
    <n v="152.74"/>
    <n v="15.274000000000001"/>
    <n v="137.46600000000001"/>
    <n v="24.743880000000001"/>
    <n v="162.20988"/>
    <n v="2"/>
  </r>
  <r>
    <s v="ORD104804"/>
    <x v="602"/>
    <x v="401"/>
    <s v="Chennai"/>
    <x v="7"/>
    <n v="600100"/>
    <s v="MED008"/>
    <x v="7"/>
    <x v="6"/>
    <s v="Zydus"/>
    <s v="Yes"/>
    <n v="2"/>
    <n v="61.37"/>
    <n v="5"/>
    <n v="5"/>
    <x v="1"/>
    <x v="1"/>
    <n v="1"/>
    <x v="4803"/>
    <n v="1"/>
    <n v="122.74"/>
    <n v="6.1369999999999996"/>
    <n v="116.60299999999999"/>
    <n v="5.8301499999999997"/>
    <n v="122.43315"/>
    <n v="2"/>
  </r>
  <r>
    <s v="ORD104804"/>
    <x v="293"/>
    <x v="525"/>
    <s v="Kolkata"/>
    <x v="10"/>
    <n v="700029"/>
    <s v="MED012"/>
    <x v="29"/>
    <x v="3"/>
    <s v="Mankind"/>
    <s v="No"/>
    <n v="3"/>
    <n v="136.87"/>
    <n v="5"/>
    <n v="5"/>
    <x v="2"/>
    <x v="1"/>
    <n v="1"/>
    <x v="4804"/>
    <n v="1"/>
    <n v="410.61"/>
    <n v="20.530500000000004"/>
    <n v="390.0795"/>
    <n v="19.503975000000001"/>
    <n v="409.58347500000002"/>
    <n v="3"/>
  </r>
  <r>
    <s v="ORD104806"/>
    <x v="10"/>
    <x v="586"/>
    <s v="Chandigarh"/>
    <x v="4"/>
    <n v="160036"/>
    <s v="MED019"/>
    <x v="26"/>
    <x v="8"/>
    <s v="Cipla"/>
    <s v="No"/>
    <n v="2"/>
    <n v="145.63999999999999"/>
    <n v="10"/>
    <n v="5"/>
    <x v="4"/>
    <x v="0"/>
    <n v="1"/>
    <x v="4805"/>
    <n v="1"/>
    <n v="291.27999999999997"/>
    <n v="29.127999999999997"/>
    <n v="262.15199999999999"/>
    <n v="13.1076"/>
    <n v="275.25959999999998"/>
    <n v="1"/>
  </r>
  <r>
    <s v="ORD104807"/>
    <x v="461"/>
    <x v="1378"/>
    <s v="Lucknow"/>
    <x v="9"/>
    <n v="226016"/>
    <s v="MED024"/>
    <x v="0"/>
    <x v="0"/>
    <s v="Abbott"/>
    <s v="No"/>
    <n v="2"/>
    <n v="124.28"/>
    <n v="5"/>
    <n v="18"/>
    <x v="0"/>
    <x v="3"/>
    <n v="1"/>
    <x v="4806"/>
    <n v="1"/>
    <n v="248.56"/>
    <n v="12.427999999999999"/>
    <n v="236.13200000000001"/>
    <n v="42.50376"/>
    <n v="278.63576"/>
    <n v="1"/>
  </r>
  <r>
    <s v="ORD104808"/>
    <x v="182"/>
    <x v="2616"/>
    <s v="Gurugram"/>
    <x v="11"/>
    <n v="122001"/>
    <s v="MED020"/>
    <x v="4"/>
    <x v="4"/>
    <s v="Dr. Reddy's"/>
    <s v="Yes"/>
    <n v="1"/>
    <n v="51.66"/>
    <n v="5"/>
    <n v="12"/>
    <x v="4"/>
    <x v="1"/>
    <n v="1"/>
    <x v="4807"/>
    <n v="1"/>
    <n v="51.66"/>
    <n v="2.5829999999999997"/>
    <n v="49.076999999999998"/>
    <n v="5.88924"/>
    <n v="54.966239999999999"/>
    <n v="1"/>
  </r>
  <r>
    <s v="ORD104809"/>
    <x v="656"/>
    <x v="78"/>
    <s v="Chennai"/>
    <x v="7"/>
    <n v="600096"/>
    <s v="MED024"/>
    <x v="0"/>
    <x v="0"/>
    <s v="Abbott"/>
    <s v="No"/>
    <n v="4"/>
    <n v="150.66"/>
    <n v="5"/>
    <n v="12"/>
    <x v="2"/>
    <x v="1"/>
    <n v="1"/>
    <x v="4808"/>
    <n v="1"/>
    <n v="602.64"/>
    <n v="30.131999999999998"/>
    <n v="572.50800000000004"/>
    <n v="68.700960000000009"/>
    <n v="641.20896000000005"/>
    <n v="2"/>
  </r>
  <r>
    <s v="ORD104810"/>
    <x v="65"/>
    <x v="2426"/>
    <s v="Ahmedabad"/>
    <x v="6"/>
    <n v="380058"/>
    <s v="MED009"/>
    <x v="21"/>
    <x v="6"/>
    <s v="Glenmark"/>
    <s v="Yes"/>
    <n v="1"/>
    <n v="77.98"/>
    <n v="10"/>
    <n v="5"/>
    <x v="3"/>
    <x v="3"/>
    <n v="1"/>
    <x v="4809"/>
    <n v="1"/>
    <n v="77.98"/>
    <n v="7.7980000000000009"/>
    <n v="70.182000000000002"/>
    <n v="3.5091000000000001"/>
    <n v="73.691100000000006"/>
    <n v="0"/>
  </r>
  <r>
    <s v="ORD104811"/>
    <x v="614"/>
    <x v="16"/>
    <s v="Pune"/>
    <x v="3"/>
    <n v="411001"/>
    <s v="MED009"/>
    <x v="21"/>
    <x v="6"/>
    <s v="Glenmark"/>
    <s v="Yes"/>
    <n v="4"/>
    <n v="87.68"/>
    <n v="15"/>
    <n v="5"/>
    <x v="1"/>
    <x v="3"/>
    <n v="1"/>
    <x v="4810"/>
    <n v="1"/>
    <n v="350.72"/>
    <n v="52.608000000000004"/>
    <n v="298.11200000000002"/>
    <n v="14.905600000000002"/>
    <n v="313.01760000000002"/>
    <n v="2"/>
  </r>
  <r>
    <s v="ORD104812"/>
    <x v="643"/>
    <x v="213"/>
    <s v="Pune"/>
    <x v="3"/>
    <n v="411038"/>
    <s v="MED003"/>
    <x v="6"/>
    <x v="4"/>
    <s v="Dr. Reddy's"/>
    <s v="No"/>
    <n v="2"/>
    <n v="24.64"/>
    <n v="0"/>
    <n v="18"/>
    <x v="0"/>
    <x v="1"/>
    <n v="1"/>
    <x v="4811"/>
    <n v="1"/>
    <n v="49.28"/>
    <n v="0"/>
    <n v="49.28"/>
    <n v="8.8704000000000001"/>
    <n v="58.150400000000005"/>
    <n v="3"/>
  </r>
  <r>
    <s v="ORD104812"/>
    <x v="43"/>
    <x v="1753"/>
    <s v="Gurugram"/>
    <x v="11"/>
    <n v="122001"/>
    <s v="MED008"/>
    <x v="7"/>
    <x v="6"/>
    <s v="Zydus"/>
    <s v="Yes"/>
    <n v="1"/>
    <n v="68.03"/>
    <n v="0"/>
    <n v="18"/>
    <x v="4"/>
    <x v="1"/>
    <n v="1"/>
    <x v="4812"/>
    <n v="1"/>
    <n v="68.03"/>
    <n v="0"/>
    <n v="68.03"/>
    <n v="12.2454"/>
    <n v="80.275400000000005"/>
    <n v="1"/>
  </r>
  <r>
    <s v="ORD104814"/>
    <x v="140"/>
    <x v="156"/>
    <s v="Delhi"/>
    <x v="0"/>
    <n v="110029"/>
    <s v="MED017"/>
    <x v="1"/>
    <x v="1"/>
    <s v="Abbott"/>
    <s v="No"/>
    <n v="1"/>
    <n v="124.32"/>
    <n v="0"/>
    <n v="5"/>
    <x v="0"/>
    <x v="1"/>
    <n v="1"/>
    <x v="4813"/>
    <n v="1"/>
    <n v="124.32"/>
    <n v="0"/>
    <n v="124.32"/>
    <n v="6.2159999999999993"/>
    <n v="130.536"/>
    <n v="3"/>
  </r>
  <r>
    <s v="ORD104815"/>
    <x v="698"/>
    <x v="976"/>
    <s v="Lucknow"/>
    <x v="9"/>
    <n v="226021"/>
    <s v="MED023"/>
    <x v="8"/>
    <x v="7"/>
    <s v="Lacto Calamine"/>
    <s v="No"/>
    <n v="1"/>
    <n v="268.29000000000002"/>
    <n v="10"/>
    <n v="5"/>
    <x v="4"/>
    <x v="3"/>
    <n v="1"/>
    <x v="4814"/>
    <n v="1"/>
    <n v="268.29000000000002"/>
    <n v="26.829000000000001"/>
    <n v="241.46100000000001"/>
    <n v="12.07305"/>
    <n v="253.53405000000001"/>
    <n v="2"/>
  </r>
  <r>
    <s v="ORD104816"/>
    <x v="266"/>
    <x v="705"/>
    <s v="Noida"/>
    <x v="9"/>
    <n v="201303"/>
    <s v="MED012"/>
    <x v="29"/>
    <x v="3"/>
    <s v="Mankind"/>
    <s v="No"/>
    <n v="6"/>
    <n v="116.03"/>
    <n v="0"/>
    <n v="12"/>
    <x v="3"/>
    <x v="1"/>
    <n v="1"/>
    <x v="4815"/>
    <n v="1"/>
    <n v="696.18000000000006"/>
    <n v="0"/>
    <n v="696.18000000000006"/>
    <n v="83.541600000000003"/>
    <n v="779.72160000000008"/>
    <n v="1"/>
  </r>
  <r>
    <s v="ORD104817"/>
    <x v="62"/>
    <x v="2333"/>
    <s v="Ahmedabad"/>
    <x v="6"/>
    <n v="380054"/>
    <s v="MED023"/>
    <x v="8"/>
    <x v="7"/>
    <s v="Lacto Calamine"/>
    <s v="No"/>
    <n v="3"/>
    <n v="288.41000000000003"/>
    <n v="15"/>
    <n v="5"/>
    <x v="2"/>
    <x v="0"/>
    <n v="1"/>
    <x v="4816"/>
    <n v="1"/>
    <n v="865.23"/>
    <n v="129.78450000000001"/>
    <n v="735.44550000000004"/>
    <n v="36.772275"/>
    <n v="772.21777500000007"/>
    <n v="2"/>
  </r>
  <r>
    <s v="ORD104818"/>
    <x v="478"/>
    <x v="817"/>
    <s v="Hyderabad"/>
    <x v="1"/>
    <n v="500084"/>
    <s v="MED025"/>
    <x v="27"/>
    <x v="0"/>
    <s v="Blue Cross"/>
    <s v="Yes"/>
    <n v="4"/>
    <n v="68.34"/>
    <n v="5"/>
    <n v="5"/>
    <x v="4"/>
    <x v="1"/>
    <n v="1"/>
    <x v="4817"/>
    <n v="1"/>
    <n v="273.36"/>
    <n v="13.668000000000001"/>
    <n v="259.69200000000001"/>
    <n v="12.9846"/>
    <n v="272.67660000000001"/>
    <n v="3"/>
  </r>
  <r>
    <s v="ORD104819"/>
    <x v="113"/>
    <x v="106"/>
    <s v="Noida"/>
    <x v="9"/>
    <n v="201301"/>
    <s v="MED010"/>
    <x v="13"/>
    <x v="1"/>
    <s v="Sun Pharma"/>
    <s v="Yes"/>
    <n v="2"/>
    <n v="76.569999999999993"/>
    <n v="5"/>
    <n v="5"/>
    <x v="2"/>
    <x v="1"/>
    <n v="1"/>
    <x v="4818"/>
    <n v="1"/>
    <n v="153.13999999999999"/>
    <n v="7.6569999999999991"/>
    <n v="145.48299999999998"/>
    <n v="7.2741499999999988"/>
    <n v="152.75714999999997"/>
    <n v="5"/>
  </r>
  <r>
    <s v="ORD104819"/>
    <x v="272"/>
    <x v="1769"/>
    <s v="Chandigarh"/>
    <x v="4"/>
    <n v="160001"/>
    <s v="MED025"/>
    <x v="27"/>
    <x v="0"/>
    <s v="Blue Cross"/>
    <s v="Yes"/>
    <n v="3"/>
    <n v="68.81"/>
    <n v="10"/>
    <n v="12"/>
    <x v="2"/>
    <x v="2"/>
    <n v="1"/>
    <x v="4819"/>
    <n v="1"/>
    <n v="206.43"/>
    <n v="20.643000000000001"/>
    <n v="185.78700000000001"/>
    <n v="22.294439999999998"/>
    <n v="208.08144000000001"/>
    <n v="2"/>
  </r>
  <r>
    <s v="ORD104821"/>
    <x v="371"/>
    <x v="1017"/>
    <s v="Indore"/>
    <x v="2"/>
    <n v="452010"/>
    <s v="MED010"/>
    <x v="13"/>
    <x v="1"/>
    <s v="Sun Pharma"/>
    <s v="Yes"/>
    <n v="4"/>
    <n v="63.84"/>
    <n v="5"/>
    <n v="12"/>
    <x v="2"/>
    <x v="1"/>
    <n v="1"/>
    <x v="4820"/>
    <n v="1"/>
    <n v="255.36"/>
    <n v="12.768000000000002"/>
    <n v="242.59200000000001"/>
    <n v="29.111040000000003"/>
    <n v="271.70303999999999"/>
    <n v="1"/>
  </r>
  <r>
    <s v="ORD104822"/>
    <x v="278"/>
    <x v="527"/>
    <s v="Surat"/>
    <x v="6"/>
    <n v="395001"/>
    <s v="MED025"/>
    <x v="27"/>
    <x v="0"/>
    <s v="Blue Cross"/>
    <s v="Yes"/>
    <n v="2"/>
    <n v="57.95"/>
    <n v="10"/>
    <n v="12"/>
    <x v="5"/>
    <x v="1"/>
    <n v="1"/>
    <x v="4821"/>
    <n v="1"/>
    <n v="115.9"/>
    <n v="11.59"/>
    <n v="104.31"/>
    <n v="12.517200000000001"/>
    <n v="116.8272"/>
    <n v="1"/>
  </r>
  <r>
    <s v="ORD104823"/>
    <x v="257"/>
    <x v="2617"/>
    <s v="Indore"/>
    <x v="2"/>
    <n v="452010"/>
    <s v="MED018"/>
    <x v="14"/>
    <x v="8"/>
    <s v="Mankind"/>
    <s v="No"/>
    <n v="1"/>
    <n v="126.07"/>
    <n v="10"/>
    <n v="12"/>
    <x v="5"/>
    <x v="1"/>
    <n v="1"/>
    <x v="4822"/>
    <n v="1"/>
    <n v="126.07"/>
    <n v="12.606999999999998"/>
    <n v="113.46299999999999"/>
    <n v="13.61556"/>
    <n v="127.07856"/>
    <n v="1"/>
  </r>
  <r>
    <s v="ORD104824"/>
    <x v="146"/>
    <x v="656"/>
    <s v="Surat"/>
    <x v="6"/>
    <n v="395001"/>
    <s v="MED013"/>
    <x v="16"/>
    <x v="3"/>
    <s v="Himalaya"/>
    <s v="No"/>
    <n v="2"/>
    <n v="168.22"/>
    <n v="5"/>
    <n v="18"/>
    <x v="3"/>
    <x v="1"/>
    <n v="1"/>
    <x v="4823"/>
    <n v="1"/>
    <n v="336.44"/>
    <n v="16.821999999999999"/>
    <n v="319.61799999999999"/>
    <n v="57.531239999999997"/>
    <n v="377.14923999999996"/>
    <n v="3"/>
  </r>
  <r>
    <s v="ORD104825"/>
    <x v="461"/>
    <x v="163"/>
    <s v="Surat"/>
    <x v="6"/>
    <n v="395017"/>
    <s v="MED028"/>
    <x v="3"/>
    <x v="3"/>
    <s v="Abbott"/>
    <s v="No"/>
    <n v="1"/>
    <n v="112.89"/>
    <n v="0"/>
    <n v="12"/>
    <x v="3"/>
    <x v="3"/>
    <n v="1"/>
    <x v="4824"/>
    <n v="1"/>
    <n v="112.89"/>
    <n v="0"/>
    <n v="112.89"/>
    <n v="13.546800000000001"/>
    <n v="126.43680000000001"/>
    <n v="5"/>
  </r>
  <r>
    <s v="ORD104826"/>
    <x v="717"/>
    <x v="2618"/>
    <s v="Gurugram"/>
    <x v="11"/>
    <n v="122002"/>
    <s v="MED027"/>
    <x v="12"/>
    <x v="9"/>
    <s v="Mankind"/>
    <s v="No"/>
    <n v="2"/>
    <n v="92.73"/>
    <n v="10"/>
    <n v="5"/>
    <x v="4"/>
    <x v="0"/>
    <n v="1"/>
    <x v="4825"/>
    <n v="1"/>
    <n v="185.46"/>
    <n v="18.546000000000003"/>
    <n v="166.91400000000002"/>
    <n v="8.3457000000000008"/>
    <n v="175.25970000000001"/>
    <n v="0"/>
  </r>
  <r>
    <s v="ORD104827"/>
    <x v="326"/>
    <x v="197"/>
    <s v="Surat"/>
    <x v="6"/>
    <n v="395003"/>
    <s v="MED003"/>
    <x v="6"/>
    <x v="4"/>
    <s v="Dr. Reddy's"/>
    <s v="No"/>
    <n v="2"/>
    <n v="29.79"/>
    <n v="5"/>
    <n v="12"/>
    <x v="5"/>
    <x v="0"/>
    <n v="1"/>
    <x v="4826"/>
    <n v="1"/>
    <n v="59.58"/>
    <n v="2.9789999999999996"/>
    <n v="56.600999999999999"/>
    <n v="6.7921199999999997"/>
    <n v="63.393119999999996"/>
    <n v="5"/>
  </r>
  <r>
    <s v="ORD104828"/>
    <x v="371"/>
    <x v="2619"/>
    <s v="Kolkata"/>
    <x v="10"/>
    <n v="700029"/>
    <s v="MED006"/>
    <x v="18"/>
    <x v="10"/>
    <s v="USV"/>
    <s v="Yes"/>
    <n v="1"/>
    <n v="39.799999999999997"/>
    <n v="0"/>
    <n v="12"/>
    <x v="5"/>
    <x v="1"/>
    <n v="1"/>
    <x v="4827"/>
    <n v="1"/>
    <n v="39.799999999999997"/>
    <n v="0"/>
    <n v="39.799999999999997"/>
    <n v="4.7759999999999998"/>
    <n v="44.575999999999993"/>
    <n v="1"/>
  </r>
  <r>
    <s v="ORD104828"/>
    <x v="587"/>
    <x v="2620"/>
    <s v="Chandigarh"/>
    <x v="4"/>
    <n v="160036"/>
    <s v="MED012"/>
    <x v="29"/>
    <x v="3"/>
    <s v="Mankind"/>
    <s v="No"/>
    <n v="2"/>
    <n v="114.07"/>
    <n v="0"/>
    <n v="5"/>
    <x v="3"/>
    <x v="1"/>
    <n v="1"/>
    <x v="4828"/>
    <n v="1"/>
    <n v="228.14"/>
    <n v="0"/>
    <n v="228.14"/>
    <n v="11.406999999999998"/>
    <n v="239.547"/>
    <n v="2"/>
  </r>
  <r>
    <s v="ORD104830"/>
    <x v="136"/>
    <x v="740"/>
    <s v="Pune"/>
    <x v="3"/>
    <n v="411057"/>
    <s v="MED025"/>
    <x v="27"/>
    <x v="0"/>
    <s v="Blue Cross"/>
    <s v="Yes"/>
    <n v="2"/>
    <n v="66.349999999999994"/>
    <n v="5"/>
    <n v="5"/>
    <x v="4"/>
    <x v="1"/>
    <n v="1"/>
    <x v="4829"/>
    <n v="1"/>
    <n v="132.69999999999999"/>
    <n v="6.6349999999999998"/>
    <n v="126.06499999999998"/>
    <n v="6.3032499999999994"/>
    <n v="132.36824999999999"/>
    <n v="3"/>
  </r>
  <r>
    <s v="ORD104831"/>
    <x v="0"/>
    <x v="689"/>
    <s v="Surat"/>
    <x v="6"/>
    <n v="395003"/>
    <s v="MED027"/>
    <x v="12"/>
    <x v="9"/>
    <s v="Mankind"/>
    <s v="No"/>
    <n v="1"/>
    <n v="93.42"/>
    <n v="10"/>
    <n v="5"/>
    <x v="2"/>
    <x v="1"/>
    <n v="1"/>
    <x v="4830"/>
    <n v="1"/>
    <n v="93.42"/>
    <n v="9.3420000000000005"/>
    <n v="84.078000000000003"/>
    <n v="4.2039"/>
    <n v="88.281900000000007"/>
    <n v="2"/>
  </r>
  <r>
    <s v="ORD104832"/>
    <x v="245"/>
    <x v="2621"/>
    <s v="Hyderabad"/>
    <x v="1"/>
    <n v="500081"/>
    <s v="MED025"/>
    <x v="27"/>
    <x v="0"/>
    <s v="Blue Cross"/>
    <s v="Yes"/>
    <n v="1"/>
    <n v="68.959999999999994"/>
    <n v="15"/>
    <n v="18"/>
    <x v="5"/>
    <x v="0"/>
    <n v="1"/>
    <x v="4831"/>
    <n v="1"/>
    <n v="68.959999999999994"/>
    <n v="10.343999999999999"/>
    <n v="58.615999999999993"/>
    <n v="10.550879999999999"/>
    <n v="69.166879999999992"/>
    <n v="1"/>
  </r>
  <r>
    <s v="ORD104833"/>
    <x v="410"/>
    <x v="2622"/>
    <s v="Noida"/>
    <x v="9"/>
    <n v="201304"/>
    <s v="MED006"/>
    <x v="18"/>
    <x v="10"/>
    <s v="USV"/>
    <s v="Yes"/>
    <n v="1"/>
    <n v="46.37"/>
    <n v="5"/>
    <n v="18"/>
    <x v="3"/>
    <x v="1"/>
    <n v="1"/>
    <x v="4832"/>
    <n v="1"/>
    <n v="46.37"/>
    <n v="2.3184999999999998"/>
    <n v="44.051499999999997"/>
    <n v="7.9292699999999989"/>
    <n v="51.980769999999993"/>
    <n v="1"/>
  </r>
  <r>
    <s v="ORD104833"/>
    <x v="232"/>
    <x v="774"/>
    <s v="Surat"/>
    <x v="6"/>
    <n v="395007"/>
    <s v="MED004"/>
    <x v="5"/>
    <x v="5"/>
    <s v="Sun Pharma"/>
    <s v="Yes"/>
    <n v="6"/>
    <n v="117.57"/>
    <n v="15"/>
    <n v="18"/>
    <x v="3"/>
    <x v="1"/>
    <n v="1"/>
    <x v="4833"/>
    <n v="1"/>
    <n v="705.42"/>
    <n v="105.81299999999999"/>
    <n v="599.60699999999997"/>
    <n v="107.92926"/>
    <n v="707.53625999999997"/>
    <n v="3"/>
  </r>
  <r>
    <s v="ORD104835"/>
    <x v="111"/>
    <x v="2623"/>
    <s v="Indore"/>
    <x v="2"/>
    <n v="452016"/>
    <s v="MED010"/>
    <x v="13"/>
    <x v="1"/>
    <s v="Sun Pharma"/>
    <s v="Yes"/>
    <n v="2"/>
    <n v="64.27"/>
    <n v="5"/>
    <n v="5"/>
    <x v="0"/>
    <x v="3"/>
    <n v="1"/>
    <x v="4834"/>
    <n v="1"/>
    <n v="128.54"/>
    <n v="6.4269999999999996"/>
    <n v="122.113"/>
    <n v="6.1056500000000007"/>
    <n v="128.21865"/>
    <n v="0"/>
  </r>
  <r>
    <s v="ORD104835"/>
    <x v="81"/>
    <x v="2624"/>
    <s v="Bengaluru"/>
    <x v="8"/>
    <n v="560100"/>
    <s v="MED006"/>
    <x v="18"/>
    <x v="10"/>
    <s v="USV"/>
    <s v="Yes"/>
    <n v="1"/>
    <n v="47.52"/>
    <n v="5"/>
    <n v="12"/>
    <x v="0"/>
    <x v="1"/>
    <n v="1"/>
    <x v="4835"/>
    <n v="1"/>
    <n v="47.52"/>
    <n v="2.3760000000000003"/>
    <n v="45.144000000000005"/>
    <n v="5.4172800000000008"/>
    <n v="50.561280000000004"/>
    <n v="2"/>
  </r>
  <r>
    <s v="ORD104837"/>
    <x v="651"/>
    <x v="1858"/>
    <s v="Surat"/>
    <x v="6"/>
    <n v="395001"/>
    <s v="MED021"/>
    <x v="9"/>
    <x v="7"/>
    <s v="Cipla"/>
    <s v="No"/>
    <n v="2"/>
    <n v="94.22"/>
    <n v="0"/>
    <n v="5"/>
    <x v="2"/>
    <x v="1"/>
    <n v="1"/>
    <x v="4836"/>
    <n v="1"/>
    <n v="188.44"/>
    <n v="0"/>
    <n v="188.44"/>
    <n v="9.4220000000000006"/>
    <n v="197.86199999999999"/>
    <n v="1"/>
  </r>
  <r>
    <s v="ORD104837"/>
    <x v="619"/>
    <x v="2625"/>
    <s v="Noida"/>
    <x v="9"/>
    <n v="201301"/>
    <s v="MED002"/>
    <x v="22"/>
    <x v="2"/>
    <s v="Micro Labs"/>
    <s v="No"/>
    <n v="1"/>
    <n v="32.369999999999997"/>
    <n v="5"/>
    <n v="5"/>
    <x v="2"/>
    <x v="3"/>
    <n v="1"/>
    <x v="4837"/>
    <n v="1"/>
    <n v="32.369999999999997"/>
    <n v="1.6185"/>
    <n v="30.751499999999997"/>
    <n v="1.5375749999999999"/>
    <n v="32.289074999999997"/>
    <n v="0"/>
  </r>
  <r>
    <s v="ORD104839"/>
    <x v="606"/>
    <x v="2217"/>
    <s v="Indore"/>
    <x v="2"/>
    <n v="452018"/>
    <s v="MED015"/>
    <x v="24"/>
    <x v="11"/>
    <s v="Abbott"/>
    <s v="No"/>
    <n v="1"/>
    <n v="46.87"/>
    <n v="15"/>
    <n v="5"/>
    <x v="2"/>
    <x v="3"/>
    <n v="1"/>
    <x v="4838"/>
    <n v="1"/>
    <n v="46.87"/>
    <n v="7.0305"/>
    <n v="39.839500000000001"/>
    <n v="1.9919749999999998"/>
    <n v="41.831474999999998"/>
    <n v="1"/>
  </r>
  <r>
    <s v="ORD104839"/>
    <x v="259"/>
    <x v="2554"/>
    <s v="Gurugram"/>
    <x v="11"/>
    <n v="122002"/>
    <s v="MED020"/>
    <x v="4"/>
    <x v="4"/>
    <s v="Dr. Reddy's"/>
    <s v="Yes"/>
    <n v="2"/>
    <n v="62.17"/>
    <n v="10"/>
    <n v="5"/>
    <x v="3"/>
    <x v="1"/>
    <n v="1"/>
    <x v="4839"/>
    <n v="1"/>
    <n v="124.34"/>
    <n v="12.434000000000001"/>
    <n v="111.90600000000001"/>
    <n v="5.5952999999999999"/>
    <n v="117.5013"/>
    <n v="1"/>
  </r>
  <r>
    <s v="ORD104841"/>
    <x v="535"/>
    <x v="1603"/>
    <s v="Mumbai"/>
    <x v="3"/>
    <n v="400050"/>
    <s v="MED015"/>
    <x v="24"/>
    <x v="11"/>
    <s v="Abbott"/>
    <s v="No"/>
    <n v="1"/>
    <n v="47.9"/>
    <n v="5"/>
    <n v="12"/>
    <x v="0"/>
    <x v="1"/>
    <n v="1"/>
    <x v="4840"/>
    <n v="1"/>
    <n v="47.9"/>
    <n v="2.395"/>
    <n v="45.504999999999995"/>
    <n v="5.4605999999999995"/>
    <n v="50.965599999999995"/>
    <n v="1"/>
  </r>
  <r>
    <s v="ORD104842"/>
    <x v="664"/>
    <x v="1689"/>
    <s v="Mumbai"/>
    <x v="3"/>
    <n v="400069"/>
    <s v="MED028"/>
    <x v="3"/>
    <x v="3"/>
    <s v="Abbott"/>
    <s v="No"/>
    <n v="1"/>
    <n v="105.8"/>
    <n v="5"/>
    <n v="18"/>
    <x v="5"/>
    <x v="1"/>
    <n v="1"/>
    <x v="4841"/>
    <n v="1"/>
    <n v="105.8"/>
    <n v="5.29"/>
    <n v="100.50999999999999"/>
    <n v="18.091799999999999"/>
    <n v="118.6018"/>
    <n v="2"/>
  </r>
  <r>
    <s v="ORD104843"/>
    <x v="558"/>
    <x v="256"/>
    <s v="Surat"/>
    <x v="6"/>
    <n v="395007"/>
    <s v="MED012"/>
    <x v="29"/>
    <x v="3"/>
    <s v="Mankind"/>
    <s v="No"/>
    <n v="1"/>
    <n v="107.67"/>
    <n v="15"/>
    <n v="12"/>
    <x v="5"/>
    <x v="1"/>
    <n v="1"/>
    <x v="4842"/>
    <n v="1"/>
    <n v="107.67"/>
    <n v="16.150500000000001"/>
    <n v="91.519499999999994"/>
    <n v="10.982339999999999"/>
    <n v="102.50183999999999"/>
    <n v="5"/>
  </r>
  <r>
    <s v="ORD104844"/>
    <x v="427"/>
    <x v="42"/>
    <s v="Indore"/>
    <x v="2"/>
    <n v="452018"/>
    <s v="MED010"/>
    <x v="13"/>
    <x v="1"/>
    <s v="Sun Pharma"/>
    <s v="Yes"/>
    <n v="1"/>
    <n v="67.239999999999995"/>
    <n v="5"/>
    <n v="5"/>
    <x v="1"/>
    <x v="1"/>
    <n v="1"/>
    <x v="4843"/>
    <n v="1"/>
    <n v="67.239999999999995"/>
    <n v="3.3620000000000001"/>
    <n v="63.877999999999993"/>
    <n v="3.1938999999999997"/>
    <n v="67.071899999999999"/>
    <n v="2"/>
  </r>
  <r>
    <s v="ORD104845"/>
    <x v="476"/>
    <x v="2626"/>
    <s v="Indore"/>
    <x v="2"/>
    <n v="452016"/>
    <s v="MED006"/>
    <x v="18"/>
    <x v="10"/>
    <s v="USV"/>
    <s v="Yes"/>
    <n v="1"/>
    <n v="44.67"/>
    <n v="5"/>
    <n v="12"/>
    <x v="5"/>
    <x v="0"/>
    <n v="1"/>
    <x v="4844"/>
    <n v="1"/>
    <n v="44.67"/>
    <n v="2.2335000000000003"/>
    <n v="42.436500000000002"/>
    <n v="5.0923800000000004"/>
    <n v="47.528880000000001"/>
    <n v="0"/>
  </r>
  <r>
    <s v="ORD104846"/>
    <x v="160"/>
    <x v="2627"/>
    <s v="Kolkata"/>
    <x v="10"/>
    <n v="700001"/>
    <s v="MED019"/>
    <x v="26"/>
    <x v="8"/>
    <s v="Cipla"/>
    <s v="No"/>
    <n v="1"/>
    <n v="158.88999999999999"/>
    <n v="10"/>
    <n v="12"/>
    <x v="4"/>
    <x v="1"/>
    <n v="1"/>
    <x v="4845"/>
    <n v="1"/>
    <n v="158.88999999999999"/>
    <n v="15.888999999999999"/>
    <n v="143.00099999999998"/>
    <n v="17.160119999999996"/>
    <n v="160.16111999999998"/>
    <n v="1"/>
  </r>
  <r>
    <s v="ORD104847"/>
    <x v="603"/>
    <x v="2628"/>
    <s v="Delhi"/>
    <x v="0"/>
    <n v="110029"/>
    <s v="MED013"/>
    <x v="16"/>
    <x v="3"/>
    <s v="Himalaya"/>
    <s v="No"/>
    <n v="2"/>
    <n v="172.32"/>
    <n v="5"/>
    <n v="5"/>
    <x v="0"/>
    <x v="1"/>
    <n v="1"/>
    <x v="4846"/>
    <n v="1"/>
    <n v="344.64"/>
    <n v="17.231999999999999"/>
    <n v="327.40800000000002"/>
    <n v="16.3704"/>
    <n v="343.77840000000003"/>
    <n v="1"/>
  </r>
  <r>
    <s v="ORD104848"/>
    <x v="156"/>
    <x v="1635"/>
    <s v="Pune"/>
    <x v="3"/>
    <n v="411045"/>
    <s v="MED020"/>
    <x v="4"/>
    <x v="4"/>
    <s v="Dr. Reddy's"/>
    <s v="Yes"/>
    <n v="1"/>
    <n v="63.22"/>
    <n v="5"/>
    <n v="12"/>
    <x v="0"/>
    <x v="1"/>
    <n v="1"/>
    <x v="4847"/>
    <n v="1"/>
    <n v="63.22"/>
    <n v="3.161"/>
    <n v="60.058999999999997"/>
    <n v="7.2070799999999995"/>
    <n v="67.266080000000002"/>
    <n v="3"/>
  </r>
  <r>
    <s v="ORD104849"/>
    <x v="143"/>
    <x v="1873"/>
    <s v="Kolkata"/>
    <x v="10"/>
    <n v="700001"/>
    <s v="MED020"/>
    <x v="4"/>
    <x v="4"/>
    <s v="Dr. Reddy's"/>
    <s v="Yes"/>
    <n v="2"/>
    <n v="53.7"/>
    <n v="10"/>
    <n v="12"/>
    <x v="4"/>
    <x v="0"/>
    <n v="1"/>
    <x v="4848"/>
    <n v="1"/>
    <n v="107.4"/>
    <n v="10.74"/>
    <n v="96.660000000000011"/>
    <n v="11.599200000000002"/>
    <n v="108.25920000000001"/>
    <n v="1"/>
  </r>
  <r>
    <s v="ORD104850"/>
    <x v="466"/>
    <x v="2502"/>
    <s v="Chandigarh"/>
    <x v="4"/>
    <n v="160036"/>
    <s v="MED013"/>
    <x v="16"/>
    <x v="3"/>
    <s v="Himalaya"/>
    <s v="No"/>
    <n v="1"/>
    <n v="171.22"/>
    <n v="10"/>
    <n v="5"/>
    <x v="4"/>
    <x v="1"/>
    <n v="1"/>
    <x v="4849"/>
    <n v="1"/>
    <n v="171.22"/>
    <n v="17.122"/>
    <n v="154.09800000000001"/>
    <n v="7.7049000000000003"/>
    <n v="161.80290000000002"/>
    <n v="2"/>
  </r>
  <r>
    <s v="ORD104851"/>
    <x v="224"/>
    <x v="2629"/>
    <s v="Bengaluru"/>
    <x v="8"/>
    <n v="560034"/>
    <s v="MED025"/>
    <x v="27"/>
    <x v="0"/>
    <s v="Blue Cross"/>
    <s v="Yes"/>
    <n v="2"/>
    <n v="57.2"/>
    <n v="10"/>
    <n v="18"/>
    <x v="0"/>
    <x v="1"/>
    <n v="1"/>
    <x v="4850"/>
    <n v="1"/>
    <n v="114.4"/>
    <n v="11.44"/>
    <n v="102.96000000000001"/>
    <n v="18.532800000000002"/>
    <n v="121.49280000000002"/>
    <n v="1"/>
  </r>
  <r>
    <s v="ORD104852"/>
    <x v="261"/>
    <x v="823"/>
    <s v="Bengaluru"/>
    <x v="8"/>
    <n v="560038"/>
    <s v="MED025"/>
    <x v="27"/>
    <x v="0"/>
    <s v="Blue Cross"/>
    <s v="Yes"/>
    <n v="3"/>
    <n v="61.13"/>
    <n v="0"/>
    <n v="12"/>
    <x v="4"/>
    <x v="0"/>
    <n v="1"/>
    <x v="4851"/>
    <n v="1"/>
    <n v="183.39000000000001"/>
    <n v="0"/>
    <n v="183.39000000000001"/>
    <n v="22.006800000000002"/>
    <n v="205.39680000000001"/>
    <n v="2"/>
  </r>
  <r>
    <s v="ORD104853"/>
    <x v="175"/>
    <x v="2630"/>
    <s v="Kolkata"/>
    <x v="10"/>
    <n v="700102"/>
    <s v="MED008"/>
    <x v="7"/>
    <x v="6"/>
    <s v="Zydus"/>
    <s v="Yes"/>
    <n v="1"/>
    <n v="66.599999999999994"/>
    <n v="15"/>
    <n v="5"/>
    <x v="1"/>
    <x v="1"/>
    <n v="1"/>
    <x v="4852"/>
    <n v="1"/>
    <n v="66.599999999999994"/>
    <n v="9.9899999999999984"/>
    <n v="56.61"/>
    <n v="2.8305000000000002"/>
    <n v="59.4405"/>
    <n v="1"/>
  </r>
  <r>
    <s v="ORD104854"/>
    <x v="386"/>
    <x v="1506"/>
    <s v="Mumbai"/>
    <x v="3"/>
    <n v="400069"/>
    <s v="MED011"/>
    <x v="23"/>
    <x v="1"/>
    <s v="Cipla"/>
    <s v="No"/>
    <n v="2"/>
    <n v="22.89"/>
    <n v="5"/>
    <n v="5"/>
    <x v="4"/>
    <x v="1"/>
    <n v="1"/>
    <x v="4853"/>
    <n v="1"/>
    <n v="45.78"/>
    <n v="2.2890000000000001"/>
    <n v="43.491"/>
    <n v="2.17455"/>
    <n v="45.665549999999996"/>
    <n v="4"/>
  </r>
  <r>
    <s v="ORD104855"/>
    <x v="192"/>
    <x v="725"/>
    <s v="Hyderabad"/>
    <x v="1"/>
    <n v="500081"/>
    <s v="MED029"/>
    <x v="10"/>
    <x v="8"/>
    <s v="Sun Pharma"/>
    <s v="Yes"/>
    <n v="2"/>
    <n v="109.15"/>
    <n v="5"/>
    <n v="18"/>
    <x v="5"/>
    <x v="1"/>
    <n v="1"/>
    <x v="4854"/>
    <n v="1"/>
    <n v="218.3"/>
    <n v="10.914999999999999"/>
    <n v="207.38500000000002"/>
    <n v="37.329300000000003"/>
    <n v="244.71430000000004"/>
    <n v="2"/>
  </r>
  <r>
    <s v="ORD104856"/>
    <x v="727"/>
    <x v="1624"/>
    <s v="Pune"/>
    <x v="3"/>
    <n v="411014"/>
    <s v="MED030"/>
    <x v="28"/>
    <x v="8"/>
    <s v="Cipla"/>
    <s v="Yes"/>
    <n v="3"/>
    <n v="300.64"/>
    <n v="10"/>
    <n v="5"/>
    <x v="5"/>
    <x v="3"/>
    <n v="1"/>
    <x v="4855"/>
    <n v="1"/>
    <n v="901.92"/>
    <n v="90.191999999999993"/>
    <n v="811.72799999999995"/>
    <n v="40.586399999999998"/>
    <n v="852.31439999999998"/>
    <n v="1"/>
  </r>
  <r>
    <s v="ORD104857"/>
    <x v="479"/>
    <x v="646"/>
    <s v="Bengaluru"/>
    <x v="8"/>
    <n v="560038"/>
    <s v="MED001"/>
    <x v="2"/>
    <x v="2"/>
    <s v="Cipla"/>
    <s v="No"/>
    <n v="2"/>
    <n v="26.76"/>
    <n v="5"/>
    <n v="12"/>
    <x v="5"/>
    <x v="3"/>
    <n v="1"/>
    <x v="4856"/>
    <n v="1"/>
    <n v="53.52"/>
    <n v="2.6760000000000002"/>
    <n v="50.844000000000001"/>
    <n v="6.10128"/>
    <n v="56.945280000000004"/>
    <n v="0"/>
  </r>
  <r>
    <s v="ORD104858"/>
    <x v="140"/>
    <x v="2631"/>
    <s v="Mumbai"/>
    <x v="3"/>
    <n v="400093"/>
    <s v="MED010"/>
    <x v="13"/>
    <x v="1"/>
    <s v="Sun Pharma"/>
    <s v="Yes"/>
    <n v="4"/>
    <n v="69.599999999999994"/>
    <n v="0"/>
    <n v="5"/>
    <x v="5"/>
    <x v="1"/>
    <n v="1"/>
    <x v="4857"/>
    <n v="1"/>
    <n v="278.39999999999998"/>
    <n v="0"/>
    <n v="278.39999999999998"/>
    <n v="13.92"/>
    <n v="292.32"/>
    <n v="2"/>
  </r>
  <r>
    <s v="ORD104859"/>
    <x v="369"/>
    <x v="245"/>
    <s v="Chandigarh"/>
    <x v="4"/>
    <n v="160001"/>
    <s v="MED001"/>
    <x v="2"/>
    <x v="2"/>
    <s v="Cipla"/>
    <s v="No"/>
    <n v="1"/>
    <n v="34.46"/>
    <n v="5"/>
    <n v="12"/>
    <x v="5"/>
    <x v="3"/>
    <n v="1"/>
    <x v="4858"/>
    <n v="1"/>
    <n v="34.46"/>
    <n v="1.7230000000000001"/>
    <n v="32.737000000000002"/>
    <n v="3.9284400000000006"/>
    <n v="36.665440000000004"/>
    <n v="1"/>
  </r>
  <r>
    <s v="ORD104860"/>
    <x v="228"/>
    <x v="1264"/>
    <s v="Delhi"/>
    <x v="0"/>
    <n v="110024"/>
    <s v="MED028"/>
    <x v="3"/>
    <x v="3"/>
    <s v="Abbott"/>
    <s v="No"/>
    <n v="2"/>
    <n v="115.13"/>
    <n v="5"/>
    <n v="12"/>
    <x v="4"/>
    <x v="1"/>
    <n v="1"/>
    <x v="4859"/>
    <n v="1"/>
    <n v="230.26"/>
    <n v="11.513"/>
    <n v="218.74699999999999"/>
    <n v="26.249639999999999"/>
    <n v="244.99663999999999"/>
    <n v="3"/>
  </r>
  <r>
    <s v="ORD104861"/>
    <x v="52"/>
    <x v="1705"/>
    <s v="Mumbai"/>
    <x v="3"/>
    <n v="400001"/>
    <s v="MED001"/>
    <x v="2"/>
    <x v="2"/>
    <s v="Cipla"/>
    <s v="No"/>
    <n v="2"/>
    <n v="27.72"/>
    <n v="10"/>
    <n v="5"/>
    <x v="5"/>
    <x v="1"/>
    <n v="1"/>
    <x v="4860"/>
    <n v="1"/>
    <n v="55.44"/>
    <n v="5.5439999999999996"/>
    <n v="49.896000000000001"/>
    <n v="2.4948000000000001"/>
    <n v="52.390799999999999"/>
    <n v="4"/>
  </r>
  <r>
    <s v="ORD104862"/>
    <x v="333"/>
    <x v="1684"/>
    <s v="Chennai"/>
    <x v="7"/>
    <n v="600040"/>
    <s v="MED019"/>
    <x v="26"/>
    <x v="8"/>
    <s v="Cipla"/>
    <s v="No"/>
    <n v="1"/>
    <n v="150.84"/>
    <n v="5"/>
    <n v="5"/>
    <x v="0"/>
    <x v="2"/>
    <n v="1"/>
    <x v="4861"/>
    <n v="1"/>
    <n v="150.84"/>
    <n v="7.5420000000000007"/>
    <n v="143.298"/>
    <n v="7.1649000000000003"/>
    <n v="150.46289999999999"/>
    <n v="1"/>
  </r>
  <r>
    <s v="ORD104863"/>
    <x v="586"/>
    <x v="615"/>
    <s v="Lucknow"/>
    <x v="9"/>
    <n v="226001"/>
    <s v="MED002"/>
    <x v="22"/>
    <x v="2"/>
    <s v="Micro Labs"/>
    <s v="No"/>
    <n v="2"/>
    <n v="32.119999999999997"/>
    <n v="10"/>
    <n v="12"/>
    <x v="1"/>
    <x v="0"/>
    <n v="1"/>
    <x v="4862"/>
    <n v="1"/>
    <n v="64.239999999999995"/>
    <n v="6.4239999999999995"/>
    <n v="57.815999999999995"/>
    <n v="6.9379199999999992"/>
    <n v="64.753919999999994"/>
    <n v="3"/>
  </r>
  <r>
    <s v="ORD104864"/>
    <x v="485"/>
    <x v="2247"/>
    <s v="Kolkata"/>
    <x v="10"/>
    <n v="700029"/>
    <s v="MED003"/>
    <x v="6"/>
    <x v="4"/>
    <s v="Dr. Reddy's"/>
    <s v="No"/>
    <n v="4"/>
    <n v="27.84"/>
    <n v="5"/>
    <n v="5"/>
    <x v="0"/>
    <x v="1"/>
    <n v="1"/>
    <x v="4863"/>
    <n v="1"/>
    <n v="111.36"/>
    <n v="5.5679999999999996"/>
    <n v="105.792"/>
    <n v="5.2896000000000001"/>
    <n v="111.08160000000001"/>
    <n v="1"/>
  </r>
  <r>
    <s v="ORD104865"/>
    <x v="560"/>
    <x v="257"/>
    <s v="Indore"/>
    <x v="2"/>
    <n v="452020"/>
    <s v="MED018"/>
    <x v="14"/>
    <x v="8"/>
    <s v="Mankind"/>
    <s v="No"/>
    <n v="1"/>
    <n v="127.53"/>
    <n v="5"/>
    <n v="5"/>
    <x v="4"/>
    <x v="1"/>
    <n v="1"/>
    <x v="4864"/>
    <n v="1"/>
    <n v="127.53"/>
    <n v="6.3765000000000001"/>
    <n v="121.15350000000001"/>
    <n v="6.0576750000000006"/>
    <n v="127.21117500000001"/>
    <n v="5"/>
  </r>
  <r>
    <s v="ORD104866"/>
    <x v="305"/>
    <x v="558"/>
    <s v="Kolkata"/>
    <x v="10"/>
    <n v="700001"/>
    <s v="MED019"/>
    <x v="26"/>
    <x v="8"/>
    <s v="Cipla"/>
    <s v="No"/>
    <n v="2"/>
    <n v="137.32"/>
    <n v="0"/>
    <n v="12"/>
    <x v="4"/>
    <x v="0"/>
    <n v="1"/>
    <x v="4865"/>
    <n v="1"/>
    <n v="274.64"/>
    <n v="0"/>
    <n v="274.64"/>
    <n v="32.956800000000001"/>
    <n v="307.59679999999997"/>
    <n v="1"/>
  </r>
  <r>
    <s v="ORD104867"/>
    <x v="291"/>
    <x v="1285"/>
    <s v="Lucknow"/>
    <x v="9"/>
    <n v="226021"/>
    <s v="MED001"/>
    <x v="2"/>
    <x v="2"/>
    <s v="Cipla"/>
    <s v="No"/>
    <n v="2"/>
    <n v="26.57"/>
    <n v="5"/>
    <n v="5"/>
    <x v="1"/>
    <x v="1"/>
    <n v="1"/>
    <x v="4866"/>
    <n v="1"/>
    <n v="53.14"/>
    <n v="2.657"/>
    <n v="50.483000000000004"/>
    <n v="2.5241500000000001"/>
    <n v="53.007150000000003"/>
    <n v="4"/>
  </r>
  <r>
    <s v="ORD104867"/>
    <x v="43"/>
    <x v="810"/>
    <s v="Hyderabad"/>
    <x v="1"/>
    <n v="500081"/>
    <s v="MED012"/>
    <x v="29"/>
    <x v="3"/>
    <s v="Mankind"/>
    <s v="No"/>
    <n v="3"/>
    <n v="126.92"/>
    <n v="0"/>
    <n v="12"/>
    <x v="4"/>
    <x v="0"/>
    <n v="1"/>
    <x v="4867"/>
    <n v="1"/>
    <n v="380.76"/>
    <n v="0"/>
    <n v="380.76"/>
    <n v="45.691200000000002"/>
    <n v="426.45119999999997"/>
    <n v="4"/>
  </r>
  <r>
    <s v="ORD104869"/>
    <x v="586"/>
    <x v="1367"/>
    <s v="Ahmedabad"/>
    <x v="6"/>
    <n v="380054"/>
    <s v="MED007"/>
    <x v="15"/>
    <x v="10"/>
    <s v="Sanofi"/>
    <s v="Yes"/>
    <n v="2"/>
    <n v="78.17"/>
    <n v="15"/>
    <n v="12"/>
    <x v="3"/>
    <x v="0"/>
    <n v="1"/>
    <x v="4868"/>
    <n v="1"/>
    <n v="156.34"/>
    <n v="23.451000000000001"/>
    <n v="132.88900000000001"/>
    <n v="15.946680000000001"/>
    <n v="148.83568000000002"/>
    <n v="2"/>
  </r>
  <r>
    <s v="ORD104870"/>
    <x v="284"/>
    <x v="553"/>
    <s v="Lucknow"/>
    <x v="9"/>
    <n v="226010"/>
    <s v="MED028"/>
    <x v="3"/>
    <x v="3"/>
    <s v="Abbott"/>
    <s v="No"/>
    <n v="2"/>
    <n v="118.22"/>
    <n v="5"/>
    <n v="5"/>
    <x v="3"/>
    <x v="3"/>
    <n v="1"/>
    <x v="4869"/>
    <n v="1"/>
    <n v="236.44"/>
    <n v="11.822000000000001"/>
    <n v="224.61799999999999"/>
    <n v="11.230899999999998"/>
    <n v="235.84889999999999"/>
    <n v="1"/>
  </r>
  <r>
    <s v="ORD104871"/>
    <x v="637"/>
    <x v="598"/>
    <s v="Indore"/>
    <x v="2"/>
    <n v="452001"/>
    <s v="MED001"/>
    <x v="2"/>
    <x v="2"/>
    <s v="Cipla"/>
    <s v="No"/>
    <n v="1"/>
    <n v="30.58"/>
    <n v="10"/>
    <n v="18"/>
    <x v="0"/>
    <x v="1"/>
    <n v="1"/>
    <x v="4870"/>
    <n v="1"/>
    <n v="30.58"/>
    <n v="3.0579999999999994"/>
    <n v="27.521999999999998"/>
    <n v="4.9539599999999995"/>
    <n v="32.475960000000001"/>
    <n v="1"/>
  </r>
  <r>
    <s v="ORD104872"/>
    <x v="19"/>
    <x v="928"/>
    <s v="Pune"/>
    <x v="3"/>
    <n v="411014"/>
    <s v="MED029"/>
    <x v="10"/>
    <x v="8"/>
    <s v="Sun Pharma"/>
    <s v="Yes"/>
    <n v="2"/>
    <n v="90.47"/>
    <n v="0"/>
    <n v="5"/>
    <x v="2"/>
    <x v="1"/>
    <n v="1"/>
    <x v="4871"/>
    <n v="1"/>
    <n v="180.94"/>
    <n v="0"/>
    <n v="180.94"/>
    <n v="9.0470000000000006"/>
    <n v="189.98699999999999"/>
    <n v="2"/>
  </r>
  <r>
    <s v="ORD104872"/>
    <x v="483"/>
    <x v="2632"/>
    <s v="Chandigarh"/>
    <x v="4"/>
    <n v="160022"/>
    <s v="MED015"/>
    <x v="24"/>
    <x v="11"/>
    <s v="Abbott"/>
    <s v="No"/>
    <n v="4"/>
    <n v="52.12"/>
    <n v="0"/>
    <n v="12"/>
    <x v="5"/>
    <x v="0"/>
    <n v="1"/>
    <x v="4872"/>
    <n v="1"/>
    <n v="208.48"/>
    <n v="0"/>
    <n v="208.48"/>
    <n v="25.017599999999998"/>
    <n v="233.49759999999998"/>
    <n v="2"/>
  </r>
  <r>
    <s v="ORD104874"/>
    <x v="477"/>
    <x v="2406"/>
    <s v="Gurugram"/>
    <x v="11"/>
    <n v="122002"/>
    <s v="MED027"/>
    <x v="12"/>
    <x v="9"/>
    <s v="Mankind"/>
    <s v="No"/>
    <n v="2"/>
    <n v="84.65"/>
    <n v="5"/>
    <n v="5"/>
    <x v="3"/>
    <x v="1"/>
    <n v="1"/>
    <x v="4873"/>
    <n v="1"/>
    <n v="169.3"/>
    <n v="8.4649999999999999"/>
    <n v="160.83500000000001"/>
    <n v="8.0417500000000004"/>
    <n v="168.87675000000002"/>
    <n v="4"/>
  </r>
  <r>
    <s v="ORD104875"/>
    <x v="665"/>
    <x v="1177"/>
    <s v="Jaipur"/>
    <x v="5"/>
    <n v="302017"/>
    <s v="MED005"/>
    <x v="11"/>
    <x v="5"/>
    <s v="Cipla"/>
    <s v="Yes"/>
    <n v="1"/>
    <n v="84.99"/>
    <n v="5"/>
    <n v="5"/>
    <x v="4"/>
    <x v="1"/>
    <n v="1"/>
    <x v="4874"/>
    <n v="1"/>
    <n v="84.99"/>
    <n v="4.2495000000000003"/>
    <n v="80.740499999999997"/>
    <n v="4.0370249999999999"/>
    <n v="84.777524999999997"/>
    <n v="2"/>
  </r>
  <r>
    <s v="ORD104876"/>
    <x v="647"/>
    <x v="126"/>
    <s v="Surat"/>
    <x v="6"/>
    <n v="395010"/>
    <s v="MED025"/>
    <x v="27"/>
    <x v="0"/>
    <s v="Blue Cross"/>
    <s v="Yes"/>
    <n v="2"/>
    <n v="64.489999999999995"/>
    <n v="5"/>
    <n v="5"/>
    <x v="0"/>
    <x v="1"/>
    <n v="1"/>
    <x v="4875"/>
    <n v="1"/>
    <n v="128.97999999999999"/>
    <n v="6.4489999999999998"/>
    <n v="122.53099999999999"/>
    <n v="6.1265499999999999"/>
    <n v="128.65754999999999"/>
    <n v="2"/>
  </r>
  <r>
    <s v="ORD104877"/>
    <x v="412"/>
    <x v="1263"/>
    <s v="Indore"/>
    <x v="2"/>
    <n v="452010"/>
    <s v="MED011"/>
    <x v="23"/>
    <x v="1"/>
    <s v="Cipla"/>
    <s v="No"/>
    <n v="6"/>
    <n v="25.99"/>
    <n v="0"/>
    <n v="18"/>
    <x v="5"/>
    <x v="1"/>
    <n v="1"/>
    <x v="4876"/>
    <n v="1"/>
    <n v="155.94"/>
    <n v="0"/>
    <n v="155.94"/>
    <n v="28.069200000000002"/>
    <n v="184.00919999999999"/>
    <n v="3"/>
  </r>
  <r>
    <s v="ORD104878"/>
    <x v="119"/>
    <x v="1504"/>
    <s v="Mumbai"/>
    <x v="3"/>
    <n v="400050"/>
    <s v="MED016"/>
    <x v="17"/>
    <x v="11"/>
    <s v="Emcure"/>
    <s v="No"/>
    <n v="1"/>
    <n v="95.93"/>
    <n v="10"/>
    <n v="18"/>
    <x v="3"/>
    <x v="1"/>
    <n v="1"/>
    <x v="4877"/>
    <n v="1"/>
    <n v="95.93"/>
    <n v="9.593"/>
    <n v="86.337000000000003"/>
    <n v="15.540660000000001"/>
    <n v="101.87766000000001"/>
    <n v="2"/>
  </r>
  <r>
    <s v="ORD104879"/>
    <x v="669"/>
    <x v="2633"/>
    <s v="Chennai"/>
    <x v="7"/>
    <n v="600040"/>
    <s v="MED007"/>
    <x v="15"/>
    <x v="10"/>
    <s v="Sanofi"/>
    <s v="Yes"/>
    <n v="1"/>
    <n v="70.540000000000006"/>
    <n v="15"/>
    <n v="5"/>
    <x v="3"/>
    <x v="3"/>
    <n v="1"/>
    <x v="4878"/>
    <n v="1"/>
    <n v="70.540000000000006"/>
    <n v="10.581000000000001"/>
    <n v="59.959000000000003"/>
    <n v="2.9979500000000003"/>
    <n v="62.956950000000006"/>
    <n v="0"/>
  </r>
  <r>
    <s v="ORD104880"/>
    <x v="35"/>
    <x v="301"/>
    <s v="Gurugram"/>
    <x v="11"/>
    <n v="122018"/>
    <s v="MED021"/>
    <x v="9"/>
    <x v="7"/>
    <s v="Cipla"/>
    <s v="No"/>
    <n v="1"/>
    <n v="77.099999999999994"/>
    <n v="0"/>
    <n v="5"/>
    <x v="0"/>
    <x v="1"/>
    <n v="1"/>
    <x v="4879"/>
    <n v="1"/>
    <n v="77.099999999999994"/>
    <n v="0"/>
    <n v="77.099999999999994"/>
    <n v="3.855"/>
    <n v="80.954999999999998"/>
    <n v="2"/>
  </r>
  <r>
    <s v="ORD104881"/>
    <x v="57"/>
    <x v="1392"/>
    <s v="Bengaluru"/>
    <x v="8"/>
    <n v="560066"/>
    <s v="MED002"/>
    <x v="22"/>
    <x v="2"/>
    <s v="Micro Labs"/>
    <s v="No"/>
    <n v="1"/>
    <n v="35.75"/>
    <n v="15"/>
    <n v="12"/>
    <x v="5"/>
    <x v="0"/>
    <n v="1"/>
    <x v="4880"/>
    <n v="1"/>
    <n v="35.75"/>
    <n v="5.3624999999999998"/>
    <n v="30.387499999999999"/>
    <n v="3.6464999999999996"/>
    <n v="34.033999999999999"/>
    <n v="1"/>
  </r>
  <r>
    <s v="ORD104882"/>
    <x v="358"/>
    <x v="2634"/>
    <s v="Bengaluru"/>
    <x v="8"/>
    <n v="560066"/>
    <s v="MED003"/>
    <x v="6"/>
    <x v="4"/>
    <s v="Dr. Reddy's"/>
    <s v="No"/>
    <n v="1"/>
    <n v="31.85"/>
    <n v="0"/>
    <n v="5"/>
    <x v="2"/>
    <x v="1"/>
    <n v="1"/>
    <x v="4881"/>
    <n v="1"/>
    <n v="31.85"/>
    <n v="0"/>
    <n v="31.85"/>
    <n v="1.5925"/>
    <n v="33.442500000000003"/>
    <n v="1"/>
  </r>
  <r>
    <s v="ORD104883"/>
    <x v="158"/>
    <x v="817"/>
    <s v="Bengaluru"/>
    <x v="8"/>
    <n v="560038"/>
    <s v="MED009"/>
    <x v="21"/>
    <x v="6"/>
    <s v="Glenmark"/>
    <s v="Yes"/>
    <n v="1"/>
    <n v="97.39"/>
    <n v="10"/>
    <n v="12"/>
    <x v="3"/>
    <x v="2"/>
    <n v="1"/>
    <x v="4882"/>
    <n v="1"/>
    <n v="97.39"/>
    <n v="9.738999999999999"/>
    <n v="87.650999999999996"/>
    <n v="10.51812"/>
    <n v="98.169119999999992"/>
    <n v="3"/>
  </r>
  <r>
    <s v="ORD104884"/>
    <x v="28"/>
    <x v="365"/>
    <s v="Bengaluru"/>
    <x v="8"/>
    <n v="560038"/>
    <s v="MED027"/>
    <x v="12"/>
    <x v="9"/>
    <s v="Mankind"/>
    <s v="No"/>
    <n v="2"/>
    <n v="86.58"/>
    <n v="10"/>
    <n v="18"/>
    <x v="0"/>
    <x v="1"/>
    <n v="1"/>
    <x v="4883"/>
    <n v="1"/>
    <n v="173.16"/>
    <n v="17.315999999999999"/>
    <n v="155.84399999999999"/>
    <n v="28.051919999999999"/>
    <n v="183.89591999999999"/>
    <n v="4"/>
  </r>
  <r>
    <s v="ORD104884"/>
    <x v="529"/>
    <x v="2296"/>
    <s v="Surat"/>
    <x v="6"/>
    <n v="395007"/>
    <s v="MED020"/>
    <x v="4"/>
    <x v="4"/>
    <s v="Dr. Reddy's"/>
    <s v="Yes"/>
    <n v="1"/>
    <n v="62.05"/>
    <n v="20"/>
    <n v="12"/>
    <x v="0"/>
    <x v="1"/>
    <n v="1"/>
    <x v="4884"/>
    <n v="1"/>
    <n v="62.05"/>
    <n v="12.41"/>
    <n v="49.64"/>
    <n v="5.9568000000000003"/>
    <n v="55.596800000000002"/>
    <n v="2"/>
  </r>
  <r>
    <s v="ORD104886"/>
    <x v="509"/>
    <x v="1895"/>
    <s v="Indore"/>
    <x v="2"/>
    <n v="452016"/>
    <s v="MED017"/>
    <x v="1"/>
    <x v="1"/>
    <s v="Abbott"/>
    <s v="No"/>
    <n v="1"/>
    <n v="153.08000000000001"/>
    <n v="15"/>
    <n v="5"/>
    <x v="4"/>
    <x v="1"/>
    <n v="1"/>
    <x v="4885"/>
    <n v="1"/>
    <n v="153.08000000000001"/>
    <n v="22.962000000000003"/>
    <n v="130.11799999999999"/>
    <n v="6.5058999999999996"/>
    <n v="136.62389999999999"/>
    <n v="3"/>
  </r>
  <r>
    <s v="ORD104887"/>
    <x v="723"/>
    <x v="1402"/>
    <s v="Pune"/>
    <x v="3"/>
    <n v="411038"/>
    <s v="MED010"/>
    <x v="13"/>
    <x v="1"/>
    <s v="Sun Pharma"/>
    <s v="Yes"/>
    <n v="2"/>
    <n v="64.37"/>
    <n v="15"/>
    <n v="5"/>
    <x v="1"/>
    <x v="1"/>
    <n v="1"/>
    <x v="4886"/>
    <n v="1"/>
    <n v="128.74"/>
    <n v="19.311"/>
    <n v="109.429"/>
    <n v="5.4714499999999999"/>
    <n v="114.90045000000001"/>
    <n v="3"/>
  </r>
  <r>
    <s v="ORD104888"/>
    <x v="597"/>
    <x v="517"/>
    <s v="Chandigarh"/>
    <x v="4"/>
    <n v="160036"/>
    <s v="MED004"/>
    <x v="5"/>
    <x v="5"/>
    <s v="Sun Pharma"/>
    <s v="Yes"/>
    <n v="2"/>
    <n v="107.51"/>
    <n v="0"/>
    <n v="5"/>
    <x v="0"/>
    <x v="1"/>
    <n v="1"/>
    <x v="4887"/>
    <n v="1"/>
    <n v="215.02"/>
    <n v="0"/>
    <n v="215.02"/>
    <n v="10.751000000000001"/>
    <n v="225.77100000000002"/>
    <n v="3"/>
  </r>
  <r>
    <s v="ORD104889"/>
    <x v="416"/>
    <x v="843"/>
    <s v="Indore"/>
    <x v="2"/>
    <n v="452018"/>
    <s v="MED010"/>
    <x v="13"/>
    <x v="1"/>
    <s v="Sun Pharma"/>
    <s v="Yes"/>
    <n v="1"/>
    <n v="67.37"/>
    <n v="10"/>
    <n v="5"/>
    <x v="4"/>
    <x v="1"/>
    <n v="1"/>
    <x v="4888"/>
    <n v="1"/>
    <n v="67.37"/>
    <n v="6.7370000000000001"/>
    <n v="60.633000000000003"/>
    <n v="3.0316500000000004"/>
    <n v="63.664650000000002"/>
    <n v="3"/>
  </r>
  <r>
    <s v="ORD104890"/>
    <x v="499"/>
    <x v="2192"/>
    <s v="Pune"/>
    <x v="3"/>
    <n v="411045"/>
    <s v="MED005"/>
    <x v="11"/>
    <x v="5"/>
    <s v="Cipla"/>
    <s v="Yes"/>
    <n v="2"/>
    <n v="96.72"/>
    <n v="5"/>
    <n v="18"/>
    <x v="4"/>
    <x v="0"/>
    <n v="1"/>
    <x v="4889"/>
    <n v="1"/>
    <n v="193.44"/>
    <n v="9.6720000000000006"/>
    <n v="183.768"/>
    <n v="33.078240000000001"/>
    <n v="216.84623999999999"/>
    <n v="3"/>
  </r>
  <r>
    <s v="ORD104891"/>
    <x v="64"/>
    <x v="2635"/>
    <s v="Lucknow"/>
    <x v="9"/>
    <n v="226024"/>
    <s v="MED008"/>
    <x v="7"/>
    <x v="6"/>
    <s v="Zydus"/>
    <s v="Yes"/>
    <n v="4"/>
    <n v="58.75"/>
    <n v="20"/>
    <n v="12"/>
    <x v="4"/>
    <x v="1"/>
    <n v="1"/>
    <x v="4890"/>
    <n v="1"/>
    <n v="235"/>
    <n v="47"/>
    <n v="188"/>
    <n v="22.56"/>
    <n v="210.56"/>
    <n v="2"/>
  </r>
  <r>
    <s v="ORD104891"/>
    <x v="460"/>
    <x v="2285"/>
    <s v="Hyderabad"/>
    <x v="1"/>
    <n v="500081"/>
    <s v="MED025"/>
    <x v="27"/>
    <x v="0"/>
    <s v="Blue Cross"/>
    <s v="Yes"/>
    <n v="2"/>
    <n v="67.89"/>
    <n v="15"/>
    <n v="5"/>
    <x v="5"/>
    <x v="1"/>
    <n v="1"/>
    <x v="4891"/>
    <n v="1"/>
    <n v="135.78"/>
    <n v="20.367000000000001"/>
    <n v="115.413"/>
    <n v="5.7706499999999998"/>
    <n v="121.18365"/>
    <n v="3"/>
  </r>
  <r>
    <s v="ORD104893"/>
    <x v="85"/>
    <x v="551"/>
    <s v="Ahmedabad"/>
    <x v="6"/>
    <n v="380001"/>
    <s v="MED029"/>
    <x v="10"/>
    <x v="8"/>
    <s v="Sun Pharma"/>
    <s v="Yes"/>
    <n v="6"/>
    <n v="106.04"/>
    <n v="20"/>
    <n v="18"/>
    <x v="4"/>
    <x v="1"/>
    <n v="1"/>
    <x v="4892"/>
    <n v="1"/>
    <n v="636.24"/>
    <n v="127.24799999999999"/>
    <n v="508.99200000000002"/>
    <n v="91.618560000000002"/>
    <n v="600.61056000000008"/>
    <n v="4"/>
  </r>
  <r>
    <s v="ORD104894"/>
    <x v="57"/>
    <x v="2636"/>
    <s v="Mumbai"/>
    <x v="3"/>
    <n v="400050"/>
    <s v="MED006"/>
    <x v="18"/>
    <x v="10"/>
    <s v="USV"/>
    <s v="Yes"/>
    <n v="6"/>
    <n v="51.39"/>
    <n v="20"/>
    <n v="5"/>
    <x v="5"/>
    <x v="1"/>
    <n v="1"/>
    <x v="4893"/>
    <n v="1"/>
    <n v="308.34000000000003"/>
    <n v="61.668000000000013"/>
    <n v="246.67200000000003"/>
    <n v="12.333600000000001"/>
    <n v="259.00560000000002"/>
    <n v="1"/>
  </r>
  <r>
    <s v="ORD104895"/>
    <x v="381"/>
    <x v="1419"/>
    <s v="Chennai"/>
    <x v="7"/>
    <n v="600018"/>
    <s v="MED016"/>
    <x v="17"/>
    <x v="11"/>
    <s v="Emcure"/>
    <s v="No"/>
    <n v="1"/>
    <n v="98.91"/>
    <n v="15"/>
    <n v="12"/>
    <x v="0"/>
    <x v="3"/>
    <n v="1"/>
    <x v="4894"/>
    <n v="1"/>
    <n v="98.91"/>
    <n v="14.836499999999999"/>
    <n v="84.073499999999996"/>
    <n v="10.08882"/>
    <n v="94.162319999999994"/>
    <n v="1"/>
  </r>
  <r>
    <s v="ORD104896"/>
    <x v="246"/>
    <x v="2637"/>
    <s v="Ahmedabad"/>
    <x v="6"/>
    <n v="380058"/>
    <s v="MED012"/>
    <x v="29"/>
    <x v="3"/>
    <s v="Mankind"/>
    <s v="No"/>
    <n v="1"/>
    <n v="121.07"/>
    <n v="15"/>
    <n v="5"/>
    <x v="2"/>
    <x v="1"/>
    <n v="1"/>
    <x v="4895"/>
    <n v="1"/>
    <n v="121.07"/>
    <n v="18.160499999999999"/>
    <n v="102.90949999999999"/>
    <n v="5.1454750000000002"/>
    <n v="108.054975"/>
    <n v="1"/>
  </r>
  <r>
    <s v="ORD104897"/>
    <x v="457"/>
    <x v="2294"/>
    <s v="Chandigarh"/>
    <x v="4"/>
    <n v="160019"/>
    <s v="MED021"/>
    <x v="9"/>
    <x v="7"/>
    <s v="Cipla"/>
    <s v="No"/>
    <n v="2"/>
    <n v="83"/>
    <n v="5"/>
    <n v="5"/>
    <x v="2"/>
    <x v="1"/>
    <n v="1"/>
    <x v="4896"/>
    <n v="1"/>
    <n v="166"/>
    <n v="8.3000000000000007"/>
    <n v="157.69999999999999"/>
    <n v="7.8849999999999998"/>
    <n v="165.58499999999998"/>
    <n v="4"/>
  </r>
  <r>
    <s v="ORD104898"/>
    <x v="172"/>
    <x v="2638"/>
    <s v="Surat"/>
    <x v="6"/>
    <n v="395017"/>
    <s v="MED017"/>
    <x v="1"/>
    <x v="1"/>
    <s v="Abbott"/>
    <s v="No"/>
    <n v="1"/>
    <n v="142.13"/>
    <n v="5"/>
    <n v="18"/>
    <x v="2"/>
    <x v="0"/>
    <n v="1"/>
    <x v="4897"/>
    <n v="1"/>
    <n v="142.13"/>
    <n v="7.1064999999999996"/>
    <n v="135.02349999999998"/>
    <n v="24.304229999999997"/>
    <n v="159.32772999999997"/>
    <n v="0"/>
  </r>
  <r>
    <s v="ORD104899"/>
    <x v="535"/>
    <x v="574"/>
    <s v="Jaipur"/>
    <x v="5"/>
    <n v="302001"/>
    <s v="MED020"/>
    <x v="4"/>
    <x v="4"/>
    <s v="Dr. Reddy's"/>
    <s v="Yes"/>
    <n v="1"/>
    <n v="63.07"/>
    <n v="10"/>
    <n v="5"/>
    <x v="5"/>
    <x v="2"/>
    <n v="1"/>
    <x v="4898"/>
    <n v="1"/>
    <n v="63.07"/>
    <n v="6.3070000000000004"/>
    <n v="56.762999999999998"/>
    <n v="2.8381500000000002"/>
    <n v="59.601149999999997"/>
    <n v="2"/>
  </r>
  <r>
    <s v="ORD104900"/>
    <x v="198"/>
    <x v="2639"/>
    <s v="Noida"/>
    <x v="9"/>
    <n v="201301"/>
    <s v="MED019"/>
    <x v="26"/>
    <x v="8"/>
    <s v="Cipla"/>
    <s v="No"/>
    <n v="2"/>
    <n v="160.75"/>
    <n v="0"/>
    <n v="5"/>
    <x v="5"/>
    <x v="1"/>
    <n v="1"/>
    <x v="4899"/>
    <n v="1"/>
    <n v="321.5"/>
    <n v="0"/>
    <n v="321.5"/>
    <n v="16.074999999999999"/>
    <n v="337.57499999999999"/>
    <n v="4"/>
  </r>
  <r>
    <s v="ORD104901"/>
    <x v="306"/>
    <x v="1906"/>
    <s v="Indore"/>
    <x v="2"/>
    <n v="452001"/>
    <s v="MED029"/>
    <x v="10"/>
    <x v="8"/>
    <s v="Sun Pharma"/>
    <s v="Yes"/>
    <n v="2"/>
    <n v="92.46"/>
    <n v="0"/>
    <n v="18"/>
    <x v="1"/>
    <x v="1"/>
    <n v="1"/>
    <x v="4900"/>
    <n v="1"/>
    <n v="184.92"/>
    <n v="0"/>
    <n v="184.92"/>
    <n v="33.285600000000002"/>
    <n v="218.2056"/>
    <n v="2"/>
  </r>
  <r>
    <s v="ORD104902"/>
    <x v="634"/>
    <x v="2640"/>
    <s v="Noida"/>
    <x v="9"/>
    <n v="201303"/>
    <s v="MED021"/>
    <x v="9"/>
    <x v="7"/>
    <s v="Cipla"/>
    <s v="No"/>
    <n v="4"/>
    <n v="79.23"/>
    <n v="0"/>
    <n v="5"/>
    <x v="2"/>
    <x v="1"/>
    <n v="1"/>
    <x v="4901"/>
    <n v="1"/>
    <n v="316.92"/>
    <n v="0"/>
    <n v="316.92"/>
    <n v="15.846000000000002"/>
    <n v="332.76600000000002"/>
    <n v="2"/>
  </r>
  <r>
    <s v="ORD104903"/>
    <x v="12"/>
    <x v="2120"/>
    <s v="Mumbai"/>
    <x v="3"/>
    <n v="400093"/>
    <s v="MED025"/>
    <x v="27"/>
    <x v="0"/>
    <s v="Blue Cross"/>
    <s v="Yes"/>
    <n v="2"/>
    <n v="59.44"/>
    <n v="0"/>
    <n v="5"/>
    <x v="3"/>
    <x v="1"/>
    <n v="1"/>
    <x v="4902"/>
    <n v="1"/>
    <n v="118.88"/>
    <n v="0"/>
    <n v="118.88"/>
    <n v="5.944"/>
    <n v="124.824"/>
    <n v="2"/>
  </r>
  <r>
    <s v="ORD104904"/>
    <x v="443"/>
    <x v="1248"/>
    <s v="Gurugram"/>
    <x v="11"/>
    <n v="122001"/>
    <s v="MED007"/>
    <x v="15"/>
    <x v="10"/>
    <s v="Sanofi"/>
    <s v="Yes"/>
    <n v="3"/>
    <n v="85.67"/>
    <n v="10"/>
    <n v="5"/>
    <x v="5"/>
    <x v="1"/>
    <n v="1"/>
    <x v="4903"/>
    <n v="1"/>
    <n v="257.01"/>
    <n v="25.701000000000001"/>
    <n v="231.309"/>
    <n v="11.56545"/>
    <n v="242.87445"/>
    <n v="2"/>
  </r>
  <r>
    <s v="ORD104905"/>
    <x v="60"/>
    <x v="2641"/>
    <s v="Mumbai"/>
    <x v="3"/>
    <n v="400093"/>
    <s v="MED013"/>
    <x v="16"/>
    <x v="3"/>
    <s v="Himalaya"/>
    <s v="No"/>
    <n v="1"/>
    <n v="146.58000000000001"/>
    <n v="10"/>
    <n v="5"/>
    <x v="3"/>
    <x v="3"/>
    <n v="1"/>
    <x v="4904"/>
    <n v="1"/>
    <n v="146.58000000000001"/>
    <n v="14.658000000000001"/>
    <n v="131.92200000000003"/>
    <n v="6.5961000000000016"/>
    <n v="138.51810000000003"/>
    <n v="1"/>
  </r>
  <r>
    <s v="ORD104906"/>
    <x v="324"/>
    <x v="2642"/>
    <s v="Chennai"/>
    <x v="7"/>
    <n v="600001"/>
    <s v="MED016"/>
    <x v="17"/>
    <x v="11"/>
    <s v="Emcure"/>
    <s v="No"/>
    <n v="2"/>
    <n v="116.19"/>
    <n v="10"/>
    <n v="12"/>
    <x v="2"/>
    <x v="1"/>
    <n v="1"/>
    <x v="4905"/>
    <n v="1"/>
    <n v="232.38"/>
    <n v="23.238000000000003"/>
    <n v="209.142"/>
    <n v="25.097039999999996"/>
    <n v="234.23903999999999"/>
    <n v="3"/>
  </r>
  <r>
    <s v="ORD104907"/>
    <x v="269"/>
    <x v="97"/>
    <s v="Ahmedabad"/>
    <x v="6"/>
    <n v="380001"/>
    <s v="MED020"/>
    <x v="4"/>
    <x v="4"/>
    <s v="Dr. Reddy's"/>
    <s v="Yes"/>
    <n v="3"/>
    <n v="62.4"/>
    <n v="5"/>
    <n v="12"/>
    <x v="0"/>
    <x v="1"/>
    <n v="1"/>
    <x v="4906"/>
    <n v="1"/>
    <n v="187.2"/>
    <n v="9.36"/>
    <n v="177.83999999999997"/>
    <n v="21.340799999999998"/>
    <n v="199.18079999999998"/>
    <n v="4"/>
  </r>
  <r>
    <s v="ORD104908"/>
    <x v="14"/>
    <x v="1002"/>
    <s v="Jaipur"/>
    <x v="5"/>
    <n v="302019"/>
    <s v="MED027"/>
    <x v="12"/>
    <x v="9"/>
    <s v="Mankind"/>
    <s v="No"/>
    <n v="3"/>
    <n v="88.2"/>
    <n v="10"/>
    <n v="5"/>
    <x v="3"/>
    <x v="2"/>
    <n v="1"/>
    <x v="4907"/>
    <n v="1"/>
    <n v="264.60000000000002"/>
    <n v="26.46"/>
    <n v="238.14000000000001"/>
    <n v="11.907"/>
    <n v="250.04700000000003"/>
    <n v="4"/>
  </r>
  <r>
    <s v="ORD104909"/>
    <x v="173"/>
    <x v="2470"/>
    <s v="Kolkata"/>
    <x v="10"/>
    <n v="700019"/>
    <s v="MED019"/>
    <x v="26"/>
    <x v="8"/>
    <s v="Cipla"/>
    <s v="No"/>
    <n v="2"/>
    <n v="164.99"/>
    <n v="5"/>
    <n v="12"/>
    <x v="0"/>
    <x v="1"/>
    <n v="1"/>
    <x v="4908"/>
    <n v="1"/>
    <n v="329.98"/>
    <n v="16.499000000000002"/>
    <n v="313.48099999999999"/>
    <n v="37.617719999999998"/>
    <n v="351.09872000000001"/>
    <n v="1"/>
  </r>
  <r>
    <s v="ORD104910"/>
    <x v="371"/>
    <x v="2542"/>
    <s v="Ahmedabad"/>
    <x v="6"/>
    <n v="380001"/>
    <s v="MED017"/>
    <x v="1"/>
    <x v="1"/>
    <s v="Abbott"/>
    <s v="No"/>
    <n v="2"/>
    <n v="122.69"/>
    <n v="5"/>
    <n v="5"/>
    <x v="5"/>
    <x v="1"/>
    <n v="1"/>
    <x v="4909"/>
    <n v="1"/>
    <n v="245.38"/>
    <n v="12.269"/>
    <n v="233.11099999999999"/>
    <n v="11.655549999999998"/>
    <n v="244.76655"/>
    <n v="1"/>
  </r>
  <r>
    <s v="ORD104910"/>
    <x v="79"/>
    <x v="2131"/>
    <s v="Delhi"/>
    <x v="0"/>
    <n v="110024"/>
    <s v="MED025"/>
    <x v="27"/>
    <x v="0"/>
    <s v="Blue Cross"/>
    <s v="Yes"/>
    <n v="1"/>
    <n v="64.88"/>
    <n v="0"/>
    <n v="18"/>
    <x v="2"/>
    <x v="1"/>
    <n v="1"/>
    <x v="4910"/>
    <n v="1"/>
    <n v="64.88"/>
    <n v="0"/>
    <n v="64.88"/>
    <n v="11.6784"/>
    <n v="76.558399999999992"/>
    <n v="2"/>
  </r>
  <r>
    <s v="ORD104912"/>
    <x v="590"/>
    <x v="1823"/>
    <s v="Ahmedabad"/>
    <x v="6"/>
    <n v="380058"/>
    <s v="MED012"/>
    <x v="29"/>
    <x v="3"/>
    <s v="Mankind"/>
    <s v="No"/>
    <n v="1"/>
    <n v="137.44999999999999"/>
    <n v="0"/>
    <n v="12"/>
    <x v="5"/>
    <x v="2"/>
    <n v="1"/>
    <x v="4911"/>
    <n v="1"/>
    <n v="137.44999999999999"/>
    <n v="0"/>
    <n v="137.44999999999999"/>
    <n v="16.494"/>
    <n v="153.94399999999999"/>
    <n v="2"/>
  </r>
  <r>
    <s v="ORD104913"/>
    <x v="383"/>
    <x v="712"/>
    <s v="Lucknow"/>
    <x v="9"/>
    <n v="226016"/>
    <s v="MED025"/>
    <x v="27"/>
    <x v="0"/>
    <s v="Blue Cross"/>
    <s v="Yes"/>
    <n v="4"/>
    <n v="65.53"/>
    <n v="10"/>
    <n v="12"/>
    <x v="1"/>
    <x v="1"/>
    <n v="1"/>
    <x v="4912"/>
    <n v="1"/>
    <n v="262.12"/>
    <n v="26.212"/>
    <n v="235.90800000000002"/>
    <n v="28.308960000000003"/>
    <n v="264.21696000000003"/>
    <n v="5"/>
  </r>
  <r>
    <s v="ORD104914"/>
    <x v="192"/>
    <x v="2643"/>
    <s v="Gurugram"/>
    <x v="11"/>
    <n v="122002"/>
    <s v="MED030"/>
    <x v="28"/>
    <x v="8"/>
    <s v="Cipla"/>
    <s v="Yes"/>
    <n v="1"/>
    <n v="256.54000000000002"/>
    <n v="5"/>
    <n v="5"/>
    <x v="0"/>
    <x v="1"/>
    <n v="1"/>
    <x v="4913"/>
    <n v="1"/>
    <n v="256.54000000000002"/>
    <n v="12.827"/>
    <n v="243.71300000000002"/>
    <n v="12.185650000000001"/>
    <n v="255.89865000000003"/>
    <n v="1"/>
  </r>
  <r>
    <s v="ORD104915"/>
    <x v="646"/>
    <x v="285"/>
    <s v="Bengaluru"/>
    <x v="8"/>
    <n v="560038"/>
    <s v="MED007"/>
    <x v="15"/>
    <x v="10"/>
    <s v="Sanofi"/>
    <s v="Yes"/>
    <n v="1"/>
    <n v="85.89"/>
    <n v="5"/>
    <n v="5"/>
    <x v="0"/>
    <x v="1"/>
    <n v="1"/>
    <x v="4914"/>
    <n v="1"/>
    <n v="85.89"/>
    <n v="4.2945000000000002"/>
    <n v="81.595500000000001"/>
    <n v="4.0797750000000006"/>
    <n v="85.675274999999999"/>
    <n v="3"/>
  </r>
  <r>
    <s v="ORD104915"/>
    <x v="82"/>
    <x v="204"/>
    <s v="Surat"/>
    <x v="6"/>
    <n v="395001"/>
    <s v="MED002"/>
    <x v="22"/>
    <x v="2"/>
    <s v="Micro Labs"/>
    <s v="No"/>
    <n v="3"/>
    <n v="29.94"/>
    <n v="10"/>
    <n v="5"/>
    <x v="2"/>
    <x v="0"/>
    <n v="1"/>
    <x v="4915"/>
    <n v="1"/>
    <n v="89.820000000000007"/>
    <n v="8.9820000000000011"/>
    <n v="80.838000000000008"/>
    <n v="4.0419000000000009"/>
    <n v="84.879900000000006"/>
    <n v="1"/>
  </r>
  <r>
    <s v="ORD104917"/>
    <x v="92"/>
    <x v="1446"/>
    <s v="Pune"/>
    <x v="3"/>
    <n v="411014"/>
    <s v="MED002"/>
    <x v="22"/>
    <x v="2"/>
    <s v="Micro Labs"/>
    <s v="No"/>
    <n v="1"/>
    <n v="32.090000000000003"/>
    <n v="5"/>
    <n v="18"/>
    <x v="3"/>
    <x v="2"/>
    <n v="1"/>
    <x v="4916"/>
    <n v="1"/>
    <n v="32.090000000000003"/>
    <n v="1.6045000000000003"/>
    <n v="30.485500000000002"/>
    <n v="5.4873900000000004"/>
    <n v="35.97289"/>
    <n v="1"/>
  </r>
  <r>
    <s v="ORD104918"/>
    <x v="288"/>
    <x v="2644"/>
    <s v="Bengaluru"/>
    <x v="8"/>
    <n v="560038"/>
    <s v="MED011"/>
    <x v="23"/>
    <x v="1"/>
    <s v="Cipla"/>
    <s v="No"/>
    <n v="1"/>
    <n v="28.01"/>
    <n v="5"/>
    <n v="18"/>
    <x v="1"/>
    <x v="0"/>
    <n v="1"/>
    <x v="4917"/>
    <n v="1"/>
    <n v="28.01"/>
    <n v="1.4005000000000001"/>
    <n v="26.609500000000001"/>
    <n v="4.7897100000000004"/>
    <n v="31.39921"/>
    <n v="3"/>
  </r>
  <r>
    <s v="ORD104919"/>
    <x v="516"/>
    <x v="2008"/>
    <s v="Lucknow"/>
    <x v="9"/>
    <n v="226010"/>
    <s v="MED003"/>
    <x v="6"/>
    <x v="4"/>
    <s v="Dr. Reddy's"/>
    <s v="No"/>
    <n v="1"/>
    <n v="27.32"/>
    <n v="5"/>
    <n v="5"/>
    <x v="1"/>
    <x v="2"/>
    <n v="1"/>
    <x v="4918"/>
    <n v="1"/>
    <n v="27.32"/>
    <n v="1.3659999999999999"/>
    <n v="25.954000000000001"/>
    <n v="1.2977000000000001"/>
    <n v="27.2517"/>
    <n v="0"/>
  </r>
  <r>
    <s v="ORD104920"/>
    <x v="130"/>
    <x v="2645"/>
    <s v="Indore"/>
    <x v="2"/>
    <n v="452018"/>
    <s v="MED030"/>
    <x v="28"/>
    <x v="8"/>
    <s v="Cipla"/>
    <s v="Yes"/>
    <n v="1"/>
    <n v="263.05"/>
    <n v="20"/>
    <n v="12"/>
    <x v="1"/>
    <x v="0"/>
    <n v="1"/>
    <x v="4919"/>
    <n v="1"/>
    <n v="263.05"/>
    <n v="52.61"/>
    <n v="210.44"/>
    <n v="25.252799999999997"/>
    <n v="235.69280000000001"/>
    <n v="2"/>
  </r>
  <r>
    <s v="ORD104921"/>
    <x v="542"/>
    <x v="1425"/>
    <s v="Kolkata"/>
    <x v="10"/>
    <n v="700091"/>
    <s v="MED030"/>
    <x v="28"/>
    <x v="8"/>
    <s v="Cipla"/>
    <s v="Yes"/>
    <n v="2"/>
    <n v="280.8"/>
    <n v="5"/>
    <n v="18"/>
    <x v="5"/>
    <x v="1"/>
    <n v="1"/>
    <x v="4920"/>
    <n v="1"/>
    <n v="561.6"/>
    <n v="28.08"/>
    <n v="533.52"/>
    <n v="96.033600000000007"/>
    <n v="629.55359999999996"/>
    <n v="3"/>
  </r>
  <r>
    <s v="ORD104922"/>
    <x v="656"/>
    <x v="1158"/>
    <s v="Pune"/>
    <x v="3"/>
    <n v="411001"/>
    <s v="MED006"/>
    <x v="18"/>
    <x v="10"/>
    <s v="USV"/>
    <s v="Yes"/>
    <n v="3"/>
    <n v="43.18"/>
    <n v="10"/>
    <n v="18"/>
    <x v="4"/>
    <x v="0"/>
    <n v="1"/>
    <x v="4921"/>
    <n v="1"/>
    <n v="129.54"/>
    <n v="12.953999999999999"/>
    <n v="116.586"/>
    <n v="20.985479999999999"/>
    <n v="137.57148000000001"/>
    <n v="1"/>
  </r>
  <r>
    <s v="ORD104923"/>
    <x v="132"/>
    <x v="1567"/>
    <s v="Chennai"/>
    <x v="7"/>
    <n v="600001"/>
    <s v="MED020"/>
    <x v="4"/>
    <x v="4"/>
    <s v="Dr. Reddy's"/>
    <s v="Yes"/>
    <n v="2"/>
    <n v="49.18"/>
    <n v="5"/>
    <n v="12"/>
    <x v="5"/>
    <x v="0"/>
    <n v="1"/>
    <x v="4922"/>
    <n v="1"/>
    <n v="98.36"/>
    <n v="4.9180000000000001"/>
    <n v="93.441999999999993"/>
    <n v="11.213039999999999"/>
    <n v="104.65503999999999"/>
    <n v="1"/>
  </r>
  <r>
    <s v="ORD104923"/>
    <x v="602"/>
    <x v="2142"/>
    <s v="Chennai"/>
    <x v="7"/>
    <n v="600001"/>
    <s v="MED028"/>
    <x v="3"/>
    <x v="3"/>
    <s v="Abbott"/>
    <s v="No"/>
    <n v="3"/>
    <n v="111.99"/>
    <n v="5"/>
    <n v="5"/>
    <x v="0"/>
    <x v="0"/>
    <n v="1"/>
    <x v="4923"/>
    <n v="1"/>
    <n v="335.96999999999997"/>
    <n v="16.798500000000001"/>
    <n v="319.17149999999998"/>
    <n v="15.958574999999998"/>
    <n v="335.13007499999998"/>
    <n v="2"/>
  </r>
  <r>
    <s v="ORD104923"/>
    <x v="183"/>
    <x v="224"/>
    <s v="Indore"/>
    <x v="2"/>
    <n v="452001"/>
    <s v="MED011"/>
    <x v="23"/>
    <x v="1"/>
    <s v="Cipla"/>
    <s v="No"/>
    <n v="1"/>
    <n v="27.97"/>
    <n v="10"/>
    <n v="5"/>
    <x v="0"/>
    <x v="2"/>
    <n v="1"/>
    <x v="4924"/>
    <n v="1"/>
    <n v="27.97"/>
    <n v="2.7969999999999997"/>
    <n v="25.172999999999998"/>
    <n v="1.25865"/>
    <n v="26.431649999999998"/>
    <n v="1"/>
  </r>
  <r>
    <s v="ORD104926"/>
    <x v="21"/>
    <x v="2646"/>
    <s v="Delhi"/>
    <x v="0"/>
    <n v="110044"/>
    <s v="MED003"/>
    <x v="6"/>
    <x v="4"/>
    <s v="Dr. Reddy's"/>
    <s v="No"/>
    <n v="1"/>
    <n v="29.76"/>
    <n v="5"/>
    <n v="18"/>
    <x v="5"/>
    <x v="1"/>
    <n v="1"/>
    <x v="4925"/>
    <n v="1"/>
    <n v="29.76"/>
    <n v="1.4880000000000002"/>
    <n v="28.272000000000002"/>
    <n v="5.0889600000000002"/>
    <n v="33.360960000000006"/>
    <n v="1"/>
  </r>
  <r>
    <s v="ORD104927"/>
    <x v="352"/>
    <x v="2076"/>
    <s v="Jaipur"/>
    <x v="5"/>
    <n v="302019"/>
    <s v="MED001"/>
    <x v="2"/>
    <x v="2"/>
    <s v="Cipla"/>
    <s v="No"/>
    <n v="2"/>
    <n v="30.54"/>
    <n v="5"/>
    <n v="18"/>
    <x v="4"/>
    <x v="1"/>
    <n v="1"/>
    <x v="4926"/>
    <n v="1"/>
    <n v="61.08"/>
    <n v="3.0539999999999998"/>
    <n v="58.025999999999996"/>
    <n v="10.444679999999998"/>
    <n v="68.470679999999987"/>
    <n v="1"/>
  </r>
  <r>
    <s v="ORD104928"/>
    <x v="689"/>
    <x v="2204"/>
    <s v="Chandigarh"/>
    <x v="4"/>
    <n v="160022"/>
    <s v="MED018"/>
    <x v="14"/>
    <x v="8"/>
    <s v="Mankind"/>
    <s v="No"/>
    <n v="2"/>
    <n v="124.97"/>
    <n v="5"/>
    <n v="12"/>
    <x v="4"/>
    <x v="1"/>
    <n v="1"/>
    <x v="4927"/>
    <n v="1"/>
    <n v="249.94"/>
    <n v="12.497"/>
    <n v="237.44299999999998"/>
    <n v="28.49316"/>
    <n v="265.93615999999997"/>
    <n v="3"/>
  </r>
  <r>
    <s v="ORD104929"/>
    <x v="706"/>
    <x v="2178"/>
    <s v="Chandigarh"/>
    <x v="4"/>
    <n v="160017"/>
    <s v="MED019"/>
    <x v="26"/>
    <x v="8"/>
    <s v="Cipla"/>
    <s v="No"/>
    <n v="2"/>
    <n v="134.34"/>
    <n v="10"/>
    <n v="5"/>
    <x v="1"/>
    <x v="1"/>
    <n v="1"/>
    <x v="4928"/>
    <n v="1"/>
    <n v="268.68"/>
    <n v="26.868000000000002"/>
    <n v="241.81200000000001"/>
    <n v="12.0906"/>
    <n v="253.90260000000001"/>
    <n v="2"/>
  </r>
  <r>
    <s v="ORD104930"/>
    <x v="201"/>
    <x v="1545"/>
    <s v="Jaipur"/>
    <x v="5"/>
    <n v="302001"/>
    <s v="MED009"/>
    <x v="21"/>
    <x v="6"/>
    <s v="Glenmark"/>
    <s v="Yes"/>
    <n v="2"/>
    <n v="89.2"/>
    <n v="10"/>
    <n v="5"/>
    <x v="3"/>
    <x v="3"/>
    <n v="1"/>
    <x v="4929"/>
    <n v="1"/>
    <n v="178.4"/>
    <n v="17.84"/>
    <n v="160.56"/>
    <n v="8.0279999999999987"/>
    <n v="168.58799999999999"/>
    <n v="1"/>
  </r>
  <r>
    <s v="ORD104931"/>
    <x v="156"/>
    <x v="1041"/>
    <s v="Surat"/>
    <x v="6"/>
    <n v="395017"/>
    <s v="MED026"/>
    <x v="20"/>
    <x v="9"/>
    <s v="Cipla"/>
    <s v="No"/>
    <n v="2"/>
    <n v="176.5"/>
    <n v="5"/>
    <n v="5"/>
    <x v="0"/>
    <x v="2"/>
    <n v="1"/>
    <x v="4930"/>
    <n v="1"/>
    <n v="353"/>
    <n v="17.649999999999999"/>
    <n v="335.35"/>
    <n v="16.767499999999998"/>
    <n v="352.11750000000001"/>
    <n v="2"/>
  </r>
  <r>
    <s v="ORD104932"/>
    <x v="141"/>
    <x v="1839"/>
    <s v="Ahmedabad"/>
    <x v="6"/>
    <n v="380001"/>
    <s v="MED017"/>
    <x v="1"/>
    <x v="1"/>
    <s v="Abbott"/>
    <s v="No"/>
    <n v="2"/>
    <n v="152.51"/>
    <n v="5"/>
    <n v="5"/>
    <x v="0"/>
    <x v="1"/>
    <n v="1"/>
    <x v="4931"/>
    <n v="1"/>
    <n v="305.02"/>
    <n v="15.250999999999999"/>
    <n v="289.76900000000001"/>
    <n v="14.48845"/>
    <n v="304.25745000000001"/>
    <n v="4"/>
  </r>
  <r>
    <s v="ORD104933"/>
    <x v="535"/>
    <x v="979"/>
    <s v="Chennai"/>
    <x v="7"/>
    <n v="600100"/>
    <s v="MED014"/>
    <x v="19"/>
    <x v="3"/>
    <s v="Abbott"/>
    <s v="No"/>
    <n v="2"/>
    <n v="152.88"/>
    <n v="10"/>
    <n v="12"/>
    <x v="2"/>
    <x v="3"/>
    <n v="1"/>
    <x v="4932"/>
    <n v="1"/>
    <n v="305.76"/>
    <n v="30.576000000000001"/>
    <n v="275.18399999999997"/>
    <n v="33.022079999999995"/>
    <n v="308.20607999999999"/>
    <n v="1"/>
  </r>
  <r>
    <s v="ORD104934"/>
    <x v="543"/>
    <x v="913"/>
    <s v="Surat"/>
    <x v="6"/>
    <n v="395007"/>
    <s v="MED004"/>
    <x v="5"/>
    <x v="5"/>
    <s v="Sun Pharma"/>
    <s v="Yes"/>
    <n v="1"/>
    <n v="97.05"/>
    <n v="0"/>
    <n v="12"/>
    <x v="5"/>
    <x v="0"/>
    <n v="1"/>
    <x v="4933"/>
    <n v="1"/>
    <n v="97.05"/>
    <n v="0"/>
    <n v="97.05"/>
    <n v="11.645999999999999"/>
    <n v="108.696"/>
    <n v="2"/>
  </r>
  <r>
    <s v="ORD104935"/>
    <x v="404"/>
    <x v="2647"/>
    <s v="Gurugram"/>
    <x v="11"/>
    <n v="122002"/>
    <s v="MED018"/>
    <x v="14"/>
    <x v="8"/>
    <s v="Mankind"/>
    <s v="No"/>
    <n v="3"/>
    <n v="112.09"/>
    <n v="0"/>
    <n v="5"/>
    <x v="0"/>
    <x v="1"/>
    <n v="1"/>
    <x v="4934"/>
    <n v="1"/>
    <n v="336.27"/>
    <n v="0"/>
    <n v="336.27"/>
    <n v="16.813499999999998"/>
    <n v="353.08349999999996"/>
    <n v="3"/>
  </r>
  <r>
    <s v="ORD104936"/>
    <x v="101"/>
    <x v="1236"/>
    <s v="Chandigarh"/>
    <x v="4"/>
    <n v="160036"/>
    <s v="MED001"/>
    <x v="2"/>
    <x v="2"/>
    <s v="Cipla"/>
    <s v="No"/>
    <n v="1"/>
    <n v="28.93"/>
    <n v="5"/>
    <n v="5"/>
    <x v="1"/>
    <x v="1"/>
    <n v="1"/>
    <x v="4935"/>
    <n v="1"/>
    <n v="28.93"/>
    <n v="1.4465000000000001"/>
    <n v="27.483499999999999"/>
    <n v="1.3741749999999999"/>
    <n v="28.857675"/>
    <n v="3"/>
  </r>
  <r>
    <s v="ORD104937"/>
    <x v="517"/>
    <x v="2648"/>
    <s v="Mumbai"/>
    <x v="3"/>
    <n v="400076"/>
    <s v="MED022"/>
    <x v="25"/>
    <x v="7"/>
    <s v="Himalaya"/>
    <s v="No"/>
    <n v="1"/>
    <n v="174.19"/>
    <n v="5"/>
    <n v="5"/>
    <x v="5"/>
    <x v="1"/>
    <n v="1"/>
    <x v="4936"/>
    <n v="1"/>
    <n v="174.19"/>
    <n v="8.7095000000000002"/>
    <n v="165.48050000000001"/>
    <n v="8.274025"/>
    <n v="173.754525"/>
    <n v="2"/>
  </r>
  <r>
    <s v="ORD104938"/>
    <x v="357"/>
    <x v="129"/>
    <s v="Chennai"/>
    <x v="7"/>
    <n v="600001"/>
    <s v="MED002"/>
    <x v="22"/>
    <x v="2"/>
    <s v="Micro Labs"/>
    <s v="No"/>
    <n v="1"/>
    <n v="28.95"/>
    <n v="0"/>
    <n v="5"/>
    <x v="2"/>
    <x v="3"/>
    <n v="1"/>
    <x v="4937"/>
    <n v="1"/>
    <n v="28.95"/>
    <n v="0"/>
    <n v="28.95"/>
    <n v="1.4475"/>
    <n v="30.397500000000001"/>
    <n v="3"/>
  </r>
  <r>
    <s v="ORD104938"/>
    <x v="60"/>
    <x v="801"/>
    <s v="Jaipur"/>
    <x v="5"/>
    <n v="302021"/>
    <s v="MED009"/>
    <x v="21"/>
    <x v="6"/>
    <s v="Glenmark"/>
    <s v="Yes"/>
    <n v="1"/>
    <n v="88.34"/>
    <n v="0"/>
    <n v="12"/>
    <x v="3"/>
    <x v="1"/>
    <n v="1"/>
    <x v="4938"/>
    <n v="1"/>
    <n v="88.34"/>
    <n v="0"/>
    <n v="88.34"/>
    <n v="10.6008"/>
    <n v="98.940799999999996"/>
    <n v="4"/>
  </r>
  <r>
    <s v="ORD104940"/>
    <x v="363"/>
    <x v="2649"/>
    <s v="Kolkata"/>
    <x v="10"/>
    <n v="700091"/>
    <s v="MED026"/>
    <x v="20"/>
    <x v="9"/>
    <s v="Cipla"/>
    <s v="No"/>
    <n v="2"/>
    <n v="174.55"/>
    <n v="5"/>
    <n v="5"/>
    <x v="4"/>
    <x v="0"/>
    <n v="1"/>
    <x v="4939"/>
    <n v="1"/>
    <n v="349.1"/>
    <n v="17.454999999999998"/>
    <n v="331.64500000000004"/>
    <n v="16.582250000000002"/>
    <n v="348.22725000000003"/>
    <n v="2"/>
  </r>
  <r>
    <s v="ORD104941"/>
    <x v="344"/>
    <x v="2541"/>
    <s v="Delhi"/>
    <x v="0"/>
    <n v="110029"/>
    <s v="MED013"/>
    <x v="16"/>
    <x v="3"/>
    <s v="Himalaya"/>
    <s v="No"/>
    <n v="2"/>
    <n v="180.2"/>
    <n v="10"/>
    <n v="12"/>
    <x v="0"/>
    <x v="1"/>
    <n v="1"/>
    <x v="4940"/>
    <n v="1"/>
    <n v="360.4"/>
    <n v="36.04"/>
    <n v="324.35999999999996"/>
    <n v="38.923199999999994"/>
    <n v="363.28319999999997"/>
    <n v="3"/>
  </r>
  <r>
    <s v="ORD104942"/>
    <x v="447"/>
    <x v="2650"/>
    <s v="Mumbai"/>
    <x v="3"/>
    <n v="400076"/>
    <s v="MED017"/>
    <x v="1"/>
    <x v="1"/>
    <s v="Abbott"/>
    <s v="No"/>
    <n v="1"/>
    <n v="132.30000000000001"/>
    <n v="10"/>
    <n v="12"/>
    <x v="3"/>
    <x v="1"/>
    <n v="1"/>
    <x v="4941"/>
    <n v="1"/>
    <n v="132.30000000000001"/>
    <n v="13.23"/>
    <n v="119.07000000000001"/>
    <n v="14.288400000000001"/>
    <n v="133.35840000000002"/>
    <n v="1"/>
  </r>
  <r>
    <s v="ORD104943"/>
    <x v="188"/>
    <x v="1787"/>
    <s v="Delhi"/>
    <x v="0"/>
    <n v="110001"/>
    <s v="MED017"/>
    <x v="1"/>
    <x v="1"/>
    <s v="Abbott"/>
    <s v="No"/>
    <n v="4"/>
    <n v="147.47"/>
    <n v="10"/>
    <n v="5"/>
    <x v="1"/>
    <x v="1"/>
    <n v="1"/>
    <x v="4942"/>
    <n v="1"/>
    <n v="589.88"/>
    <n v="58.988"/>
    <n v="530.89200000000005"/>
    <n v="26.544599999999999"/>
    <n v="557.4366"/>
    <n v="3"/>
  </r>
  <r>
    <s v="ORD104944"/>
    <x v="257"/>
    <x v="2651"/>
    <s v="Surat"/>
    <x v="6"/>
    <n v="395010"/>
    <s v="MED005"/>
    <x v="11"/>
    <x v="5"/>
    <s v="Cipla"/>
    <s v="Yes"/>
    <n v="3"/>
    <n v="87"/>
    <n v="0"/>
    <n v="18"/>
    <x v="5"/>
    <x v="1"/>
    <n v="1"/>
    <x v="4943"/>
    <n v="1"/>
    <n v="261"/>
    <n v="0"/>
    <n v="261"/>
    <n v="46.98"/>
    <n v="307.98"/>
    <n v="2"/>
  </r>
  <r>
    <s v="ORD104945"/>
    <x v="265"/>
    <x v="2652"/>
    <s v="Pune"/>
    <x v="3"/>
    <n v="411057"/>
    <s v="MED004"/>
    <x v="5"/>
    <x v="5"/>
    <s v="Sun Pharma"/>
    <s v="Yes"/>
    <n v="3"/>
    <n v="97.86"/>
    <n v="15"/>
    <n v="5"/>
    <x v="0"/>
    <x v="0"/>
    <n v="1"/>
    <x v="4944"/>
    <n v="1"/>
    <n v="293.58"/>
    <n v="44.036999999999999"/>
    <n v="249.54299999999998"/>
    <n v="12.47715"/>
    <n v="262.02015"/>
    <n v="0"/>
  </r>
  <r>
    <s v="ORD104946"/>
    <x v="228"/>
    <x v="2653"/>
    <s v="Lucknow"/>
    <x v="9"/>
    <n v="226024"/>
    <s v="MED004"/>
    <x v="5"/>
    <x v="5"/>
    <s v="Sun Pharma"/>
    <s v="Yes"/>
    <n v="1"/>
    <n v="108.15"/>
    <n v="5"/>
    <n v="12"/>
    <x v="1"/>
    <x v="1"/>
    <n v="1"/>
    <x v="4945"/>
    <n v="1"/>
    <n v="108.15"/>
    <n v="5.4074999999999998"/>
    <n v="102.74250000000001"/>
    <n v="12.3291"/>
    <n v="115.0716"/>
    <n v="2"/>
  </r>
  <r>
    <s v="ORD104946"/>
    <x v="697"/>
    <x v="1467"/>
    <s v="Lucknow"/>
    <x v="9"/>
    <n v="226010"/>
    <s v="MED010"/>
    <x v="13"/>
    <x v="1"/>
    <s v="Sun Pharma"/>
    <s v="Yes"/>
    <n v="1"/>
    <n v="76.56"/>
    <n v="15"/>
    <n v="12"/>
    <x v="2"/>
    <x v="1"/>
    <n v="1"/>
    <x v="4946"/>
    <n v="1"/>
    <n v="76.56"/>
    <n v="11.484000000000002"/>
    <n v="65.075999999999993"/>
    <n v="7.8091199999999992"/>
    <n v="72.885119999999986"/>
    <n v="3"/>
  </r>
  <r>
    <s v="ORD104948"/>
    <x v="726"/>
    <x v="2058"/>
    <s v="Lucknow"/>
    <x v="9"/>
    <n v="226016"/>
    <s v="MED013"/>
    <x v="16"/>
    <x v="3"/>
    <s v="Himalaya"/>
    <s v="No"/>
    <n v="1"/>
    <n v="146.63999999999999"/>
    <n v="15"/>
    <n v="12"/>
    <x v="5"/>
    <x v="0"/>
    <n v="1"/>
    <x v="4947"/>
    <n v="1"/>
    <n v="146.63999999999999"/>
    <n v="21.995999999999999"/>
    <n v="124.64399999999999"/>
    <n v="14.957279999999999"/>
    <n v="139.60128"/>
    <n v="1"/>
  </r>
  <r>
    <s v="ORD104948"/>
    <x v="372"/>
    <x v="2654"/>
    <s v="Mumbai"/>
    <x v="3"/>
    <n v="400069"/>
    <s v="MED003"/>
    <x v="6"/>
    <x v="4"/>
    <s v="Dr. Reddy's"/>
    <s v="No"/>
    <n v="4"/>
    <n v="28.3"/>
    <n v="15"/>
    <n v="5"/>
    <x v="4"/>
    <x v="1"/>
    <n v="1"/>
    <x v="4948"/>
    <n v="1"/>
    <n v="113.2"/>
    <n v="16.98"/>
    <n v="96.22"/>
    <n v="4.8109999999999999"/>
    <n v="101.03100000000001"/>
    <n v="1"/>
  </r>
  <r>
    <s v="ORD104950"/>
    <x v="398"/>
    <x v="535"/>
    <s v="Pune"/>
    <x v="3"/>
    <n v="411014"/>
    <s v="MED011"/>
    <x v="23"/>
    <x v="1"/>
    <s v="Cipla"/>
    <s v="No"/>
    <n v="1"/>
    <n v="23.06"/>
    <n v="5"/>
    <n v="18"/>
    <x v="3"/>
    <x v="1"/>
    <n v="1"/>
    <x v="4949"/>
    <n v="1"/>
    <n v="23.06"/>
    <n v="1.153"/>
    <n v="21.907"/>
    <n v="3.9432600000000004"/>
    <n v="25.850259999999999"/>
    <n v="2"/>
  </r>
  <r>
    <s v="ORD104951"/>
    <x v="82"/>
    <x v="2395"/>
    <s v="Bengaluru"/>
    <x v="8"/>
    <n v="560038"/>
    <s v="MED030"/>
    <x v="28"/>
    <x v="8"/>
    <s v="Cipla"/>
    <s v="Yes"/>
    <n v="1"/>
    <n v="312.32"/>
    <n v="10"/>
    <n v="5"/>
    <x v="3"/>
    <x v="3"/>
    <n v="1"/>
    <x v="4950"/>
    <n v="1"/>
    <n v="312.32"/>
    <n v="31.231999999999999"/>
    <n v="281.08799999999997"/>
    <n v="14.054399999999998"/>
    <n v="295.14239999999995"/>
    <n v="1"/>
  </r>
  <r>
    <s v="ORD104952"/>
    <x v="465"/>
    <x v="2655"/>
    <s v="Pune"/>
    <x v="3"/>
    <n v="411014"/>
    <s v="MED001"/>
    <x v="2"/>
    <x v="2"/>
    <s v="Cipla"/>
    <s v="No"/>
    <n v="6"/>
    <n v="27.78"/>
    <n v="0"/>
    <n v="5"/>
    <x v="1"/>
    <x v="1"/>
    <n v="1"/>
    <x v="4951"/>
    <n v="1"/>
    <n v="166.68"/>
    <n v="0"/>
    <n v="166.68"/>
    <n v="8.3340000000000014"/>
    <n v="175.01400000000001"/>
    <n v="1"/>
  </r>
  <r>
    <s v="ORD104953"/>
    <x v="474"/>
    <x v="976"/>
    <s v="Hyderabad"/>
    <x v="1"/>
    <n v="500084"/>
    <s v="MED004"/>
    <x v="5"/>
    <x v="5"/>
    <s v="Sun Pharma"/>
    <s v="Yes"/>
    <n v="2"/>
    <n v="115.49"/>
    <n v="5"/>
    <n v="12"/>
    <x v="0"/>
    <x v="1"/>
    <n v="1"/>
    <x v="4952"/>
    <n v="1"/>
    <n v="230.98"/>
    <n v="11.548999999999999"/>
    <n v="219.43099999999998"/>
    <n v="26.331719999999997"/>
    <n v="245.76271999999997"/>
    <n v="2"/>
  </r>
  <r>
    <s v="ORD104954"/>
    <x v="307"/>
    <x v="268"/>
    <s v="Kolkata"/>
    <x v="10"/>
    <n v="700019"/>
    <s v="MED003"/>
    <x v="6"/>
    <x v="4"/>
    <s v="Dr. Reddy's"/>
    <s v="No"/>
    <n v="2"/>
    <n v="29.29"/>
    <n v="10"/>
    <n v="5"/>
    <x v="0"/>
    <x v="0"/>
    <n v="1"/>
    <x v="4953"/>
    <n v="1"/>
    <n v="58.58"/>
    <n v="5.8579999999999997"/>
    <n v="52.722000000000001"/>
    <n v="2.6361000000000003"/>
    <n v="55.3581"/>
    <n v="0"/>
  </r>
  <r>
    <s v="ORD104955"/>
    <x v="447"/>
    <x v="420"/>
    <s v="Chennai"/>
    <x v="7"/>
    <n v="600001"/>
    <s v="MED017"/>
    <x v="1"/>
    <x v="1"/>
    <s v="Abbott"/>
    <s v="No"/>
    <n v="4"/>
    <n v="125.28"/>
    <n v="10"/>
    <n v="12"/>
    <x v="1"/>
    <x v="1"/>
    <n v="1"/>
    <x v="4954"/>
    <n v="1"/>
    <n v="501.12"/>
    <n v="50.111999999999995"/>
    <n v="451.00800000000004"/>
    <n v="54.120960000000004"/>
    <n v="505.12896000000006"/>
    <n v="4"/>
  </r>
  <r>
    <s v="ORD104956"/>
    <x v="327"/>
    <x v="1730"/>
    <s v="Surat"/>
    <x v="6"/>
    <n v="395010"/>
    <s v="MED010"/>
    <x v="13"/>
    <x v="1"/>
    <s v="Sun Pharma"/>
    <s v="Yes"/>
    <n v="2"/>
    <n v="65.95"/>
    <n v="10"/>
    <n v="12"/>
    <x v="1"/>
    <x v="3"/>
    <n v="1"/>
    <x v="4955"/>
    <n v="1"/>
    <n v="131.9"/>
    <n v="13.19"/>
    <n v="118.71000000000001"/>
    <n v="14.245200000000001"/>
    <n v="132.95520000000002"/>
    <n v="0"/>
  </r>
  <r>
    <s v="ORD104957"/>
    <x v="142"/>
    <x v="2656"/>
    <s v="Lucknow"/>
    <x v="9"/>
    <n v="226021"/>
    <s v="MED013"/>
    <x v="16"/>
    <x v="3"/>
    <s v="Himalaya"/>
    <s v="No"/>
    <n v="1"/>
    <n v="147.57"/>
    <n v="10"/>
    <n v="12"/>
    <x v="3"/>
    <x v="1"/>
    <n v="1"/>
    <x v="4956"/>
    <n v="1"/>
    <n v="147.57"/>
    <n v="14.756999999999998"/>
    <n v="132.81299999999999"/>
    <n v="15.937559999999998"/>
    <n v="148.75055999999998"/>
    <n v="1"/>
  </r>
  <r>
    <s v="ORD104958"/>
    <x v="497"/>
    <x v="2657"/>
    <s v="Surat"/>
    <x v="6"/>
    <n v="395007"/>
    <s v="MED021"/>
    <x v="9"/>
    <x v="7"/>
    <s v="Cipla"/>
    <s v="No"/>
    <n v="1"/>
    <n v="89.7"/>
    <n v="5"/>
    <n v="12"/>
    <x v="5"/>
    <x v="2"/>
    <n v="1"/>
    <x v="4957"/>
    <n v="1"/>
    <n v="89.7"/>
    <n v="4.4850000000000003"/>
    <n v="85.215000000000003"/>
    <n v="10.2258"/>
    <n v="95.440799999999996"/>
    <n v="1"/>
  </r>
  <r>
    <s v="ORD104959"/>
    <x v="689"/>
    <x v="2106"/>
    <s v="Jaipur"/>
    <x v="5"/>
    <n v="302021"/>
    <s v="MED028"/>
    <x v="3"/>
    <x v="3"/>
    <s v="Abbott"/>
    <s v="No"/>
    <n v="1"/>
    <n v="105.85"/>
    <n v="5"/>
    <n v="12"/>
    <x v="3"/>
    <x v="1"/>
    <n v="1"/>
    <x v="4958"/>
    <n v="1"/>
    <n v="105.85"/>
    <n v="5.2925000000000004"/>
    <n v="100.55749999999999"/>
    <n v="12.066899999999999"/>
    <n v="112.62439999999999"/>
    <n v="1"/>
  </r>
  <r>
    <s v="ORD104960"/>
    <x v="108"/>
    <x v="1539"/>
    <s v="Mumbai"/>
    <x v="3"/>
    <n v="400050"/>
    <s v="MED012"/>
    <x v="29"/>
    <x v="3"/>
    <s v="Mankind"/>
    <s v="No"/>
    <n v="1"/>
    <n v="111.02"/>
    <n v="5"/>
    <n v="12"/>
    <x v="3"/>
    <x v="1"/>
    <n v="1"/>
    <x v="4959"/>
    <n v="1"/>
    <n v="111.02"/>
    <n v="5.5510000000000002"/>
    <n v="105.46899999999999"/>
    <n v="12.656279999999999"/>
    <n v="118.12527999999999"/>
    <n v="3"/>
  </r>
  <r>
    <s v="ORD104961"/>
    <x v="157"/>
    <x v="2658"/>
    <s v="Hyderabad"/>
    <x v="1"/>
    <n v="500084"/>
    <s v="MED005"/>
    <x v="11"/>
    <x v="5"/>
    <s v="Cipla"/>
    <s v="Yes"/>
    <n v="4"/>
    <n v="103.53"/>
    <n v="10"/>
    <n v="12"/>
    <x v="4"/>
    <x v="1"/>
    <n v="1"/>
    <x v="4960"/>
    <n v="1"/>
    <n v="414.12"/>
    <n v="41.411999999999999"/>
    <n v="372.70800000000003"/>
    <n v="44.724960000000003"/>
    <n v="417.43296000000004"/>
    <n v="1"/>
  </r>
  <r>
    <s v="ORD104962"/>
    <x v="230"/>
    <x v="968"/>
    <s v="Chennai"/>
    <x v="7"/>
    <n v="600096"/>
    <s v="MED005"/>
    <x v="11"/>
    <x v="5"/>
    <s v="Cipla"/>
    <s v="Yes"/>
    <n v="2"/>
    <n v="91.43"/>
    <n v="5"/>
    <n v="5"/>
    <x v="3"/>
    <x v="1"/>
    <n v="1"/>
    <x v="4961"/>
    <n v="1"/>
    <n v="182.86"/>
    <n v="9.1430000000000007"/>
    <n v="173.71700000000001"/>
    <n v="8.6858500000000003"/>
    <n v="182.40285"/>
    <n v="3"/>
  </r>
  <r>
    <s v="ORD104963"/>
    <x v="119"/>
    <x v="822"/>
    <s v="Delhi"/>
    <x v="0"/>
    <n v="110001"/>
    <s v="MED007"/>
    <x v="15"/>
    <x v="10"/>
    <s v="Sanofi"/>
    <s v="Yes"/>
    <n v="4"/>
    <n v="66.61"/>
    <n v="0"/>
    <n v="18"/>
    <x v="4"/>
    <x v="1"/>
    <n v="1"/>
    <x v="4962"/>
    <n v="1"/>
    <n v="266.44"/>
    <n v="0"/>
    <n v="266.44"/>
    <n v="47.959200000000003"/>
    <n v="314.39920000000001"/>
    <n v="4"/>
  </r>
  <r>
    <s v="ORD104964"/>
    <x v="201"/>
    <x v="2211"/>
    <s v="Indore"/>
    <x v="2"/>
    <n v="452020"/>
    <s v="MED029"/>
    <x v="10"/>
    <x v="8"/>
    <s v="Sun Pharma"/>
    <s v="Yes"/>
    <n v="5"/>
    <n v="94.02"/>
    <n v="15"/>
    <n v="5"/>
    <x v="5"/>
    <x v="1"/>
    <n v="1"/>
    <x v="4963"/>
    <n v="1"/>
    <n v="470.09999999999997"/>
    <n v="70.514999999999986"/>
    <n v="399.58499999999998"/>
    <n v="19.97925"/>
    <n v="419.56424999999996"/>
    <n v="3"/>
  </r>
  <r>
    <s v="ORD104965"/>
    <x v="677"/>
    <x v="2200"/>
    <s v="Hyderabad"/>
    <x v="1"/>
    <n v="500084"/>
    <s v="MED010"/>
    <x v="13"/>
    <x v="1"/>
    <s v="Sun Pharma"/>
    <s v="Yes"/>
    <n v="3"/>
    <n v="67.89"/>
    <n v="0"/>
    <n v="5"/>
    <x v="1"/>
    <x v="1"/>
    <n v="1"/>
    <x v="4964"/>
    <n v="1"/>
    <n v="203.67000000000002"/>
    <n v="0"/>
    <n v="203.67000000000002"/>
    <n v="10.183500000000002"/>
    <n v="213.85350000000003"/>
    <n v="2"/>
  </r>
  <r>
    <s v="ORD104966"/>
    <x v="357"/>
    <x v="1384"/>
    <s v="Noida"/>
    <x v="9"/>
    <n v="201304"/>
    <s v="MED025"/>
    <x v="27"/>
    <x v="0"/>
    <s v="Blue Cross"/>
    <s v="Yes"/>
    <n v="1"/>
    <n v="63.6"/>
    <n v="5"/>
    <n v="5"/>
    <x v="5"/>
    <x v="1"/>
    <n v="1"/>
    <x v="4965"/>
    <n v="1"/>
    <n v="63.6"/>
    <n v="3.18"/>
    <n v="60.42"/>
    <n v="3.0210000000000004"/>
    <n v="63.441000000000003"/>
    <n v="4"/>
  </r>
  <r>
    <s v="ORD104967"/>
    <x v="101"/>
    <x v="2028"/>
    <s v="Noida"/>
    <x v="9"/>
    <n v="201305"/>
    <s v="MED020"/>
    <x v="4"/>
    <x v="4"/>
    <s v="Dr. Reddy's"/>
    <s v="Yes"/>
    <n v="2"/>
    <n v="50.08"/>
    <n v="0"/>
    <n v="18"/>
    <x v="3"/>
    <x v="0"/>
    <n v="1"/>
    <x v="4966"/>
    <n v="1"/>
    <n v="100.16"/>
    <n v="0"/>
    <n v="100.16"/>
    <n v="18.0288"/>
    <n v="118.1888"/>
    <n v="1"/>
  </r>
  <r>
    <s v="ORD104967"/>
    <x v="262"/>
    <x v="511"/>
    <s v="Surat"/>
    <x v="6"/>
    <n v="395001"/>
    <s v="MED012"/>
    <x v="29"/>
    <x v="3"/>
    <s v="Mankind"/>
    <s v="No"/>
    <n v="2"/>
    <n v="121.21"/>
    <n v="0"/>
    <n v="5"/>
    <x v="0"/>
    <x v="1"/>
    <n v="1"/>
    <x v="4967"/>
    <n v="1"/>
    <n v="242.42"/>
    <n v="0"/>
    <n v="242.42"/>
    <n v="12.120999999999999"/>
    <n v="254.541"/>
    <n v="2"/>
  </r>
  <r>
    <s v="ORD104969"/>
    <x v="637"/>
    <x v="2231"/>
    <s v="Chandigarh"/>
    <x v="4"/>
    <n v="160019"/>
    <s v="MED013"/>
    <x v="16"/>
    <x v="3"/>
    <s v="Himalaya"/>
    <s v="No"/>
    <n v="3"/>
    <n v="149.94999999999999"/>
    <n v="5"/>
    <n v="12"/>
    <x v="2"/>
    <x v="1"/>
    <n v="1"/>
    <x v="4968"/>
    <n v="1"/>
    <n v="449.84999999999997"/>
    <n v="22.4925"/>
    <n v="427.35749999999996"/>
    <n v="51.282899999999991"/>
    <n v="478.64039999999994"/>
    <n v="4"/>
  </r>
  <r>
    <s v="ORD104969"/>
    <x v="684"/>
    <x v="1137"/>
    <s v="Surat"/>
    <x v="6"/>
    <n v="395010"/>
    <s v="MED024"/>
    <x v="0"/>
    <x v="0"/>
    <s v="Abbott"/>
    <s v="No"/>
    <n v="4"/>
    <n v="131.12"/>
    <n v="5"/>
    <n v="5"/>
    <x v="2"/>
    <x v="3"/>
    <n v="1"/>
    <x v="4969"/>
    <n v="1"/>
    <n v="524.48"/>
    <n v="26.224"/>
    <n v="498.25600000000003"/>
    <n v="24.912800000000001"/>
    <n v="523.16880000000003"/>
    <n v="1"/>
  </r>
  <r>
    <s v="ORD104971"/>
    <x v="667"/>
    <x v="238"/>
    <s v="Pune"/>
    <x v="3"/>
    <n v="411001"/>
    <s v="MED029"/>
    <x v="10"/>
    <x v="8"/>
    <s v="Sun Pharma"/>
    <s v="Yes"/>
    <n v="2"/>
    <n v="105.88"/>
    <n v="10"/>
    <n v="5"/>
    <x v="4"/>
    <x v="1"/>
    <n v="1"/>
    <x v="4970"/>
    <n v="1"/>
    <n v="211.76"/>
    <n v="21.175999999999998"/>
    <n v="190.584"/>
    <n v="9.5292000000000012"/>
    <n v="200.11320000000001"/>
    <n v="3"/>
  </r>
  <r>
    <s v="ORD104971"/>
    <x v="457"/>
    <x v="2613"/>
    <s v="Indore"/>
    <x v="2"/>
    <n v="452010"/>
    <s v="MED003"/>
    <x v="6"/>
    <x v="4"/>
    <s v="Dr. Reddy's"/>
    <s v="No"/>
    <n v="1"/>
    <n v="29.51"/>
    <n v="15"/>
    <n v="5"/>
    <x v="0"/>
    <x v="1"/>
    <n v="1"/>
    <x v="4971"/>
    <n v="1"/>
    <n v="29.51"/>
    <n v="4.4265000000000008"/>
    <n v="25.083500000000001"/>
    <n v="1.254175"/>
    <n v="26.337675000000001"/>
    <n v="1"/>
  </r>
  <r>
    <s v="ORD104971"/>
    <x v="85"/>
    <x v="2453"/>
    <s v="Bengaluru"/>
    <x v="8"/>
    <n v="560034"/>
    <s v="MED025"/>
    <x v="27"/>
    <x v="0"/>
    <s v="Blue Cross"/>
    <s v="Yes"/>
    <n v="1"/>
    <n v="63.78"/>
    <n v="5"/>
    <n v="5"/>
    <x v="1"/>
    <x v="0"/>
    <n v="1"/>
    <x v="4972"/>
    <n v="1"/>
    <n v="63.78"/>
    <n v="3.1889999999999996"/>
    <n v="60.591000000000001"/>
    <n v="3.02955"/>
    <n v="63.620550000000001"/>
    <n v="1"/>
  </r>
  <r>
    <s v="ORD104974"/>
    <x v="11"/>
    <x v="842"/>
    <s v="Indore"/>
    <x v="2"/>
    <n v="452018"/>
    <s v="MED021"/>
    <x v="9"/>
    <x v="7"/>
    <s v="Cipla"/>
    <s v="No"/>
    <n v="2"/>
    <n v="80.63"/>
    <n v="0"/>
    <n v="5"/>
    <x v="1"/>
    <x v="0"/>
    <n v="1"/>
    <x v="4973"/>
    <n v="1"/>
    <n v="161.26"/>
    <n v="0"/>
    <n v="161.26"/>
    <n v="8.0629999999999988"/>
    <n v="169.32299999999998"/>
    <n v="5"/>
  </r>
  <r>
    <s v="ORD104975"/>
    <x v="206"/>
    <x v="1849"/>
    <s v="Mumbai"/>
    <x v="3"/>
    <n v="400050"/>
    <s v="MED003"/>
    <x v="6"/>
    <x v="4"/>
    <s v="Dr. Reddy's"/>
    <s v="No"/>
    <n v="1"/>
    <n v="25.24"/>
    <n v="0"/>
    <n v="5"/>
    <x v="5"/>
    <x v="3"/>
    <n v="1"/>
    <x v="4974"/>
    <n v="1"/>
    <n v="25.24"/>
    <n v="0"/>
    <n v="25.24"/>
    <n v="1.2619999999999998"/>
    <n v="26.501999999999999"/>
    <n v="2"/>
  </r>
  <r>
    <s v="ORD104976"/>
    <x v="79"/>
    <x v="1920"/>
    <s v="Chennai"/>
    <x v="7"/>
    <n v="600018"/>
    <s v="MED028"/>
    <x v="3"/>
    <x v="3"/>
    <s v="Abbott"/>
    <s v="No"/>
    <n v="5"/>
    <n v="102.32"/>
    <n v="10"/>
    <n v="5"/>
    <x v="5"/>
    <x v="1"/>
    <n v="1"/>
    <x v="4975"/>
    <n v="1"/>
    <n v="511.59999999999997"/>
    <n v="51.16"/>
    <n v="460.43999999999994"/>
    <n v="23.021999999999998"/>
    <n v="483.46199999999993"/>
    <n v="2"/>
  </r>
  <r>
    <s v="ORD104976"/>
    <x v="125"/>
    <x v="2659"/>
    <s v="Gurugram"/>
    <x v="11"/>
    <n v="122018"/>
    <s v="MED009"/>
    <x v="21"/>
    <x v="6"/>
    <s v="Glenmark"/>
    <s v="Yes"/>
    <n v="3"/>
    <n v="98.55"/>
    <n v="5"/>
    <n v="5"/>
    <x v="3"/>
    <x v="1"/>
    <n v="1"/>
    <x v="4976"/>
    <n v="1"/>
    <n v="295.64999999999998"/>
    <n v="14.782500000000001"/>
    <n v="280.86749999999995"/>
    <n v="14.043374999999996"/>
    <n v="294.91087499999992"/>
    <n v="2"/>
  </r>
  <r>
    <s v="ORD104978"/>
    <x v="494"/>
    <x v="698"/>
    <s v="Mumbai"/>
    <x v="3"/>
    <n v="400093"/>
    <s v="MED014"/>
    <x v="19"/>
    <x v="3"/>
    <s v="Abbott"/>
    <s v="No"/>
    <n v="2"/>
    <n v="155.34"/>
    <n v="0"/>
    <n v="12"/>
    <x v="4"/>
    <x v="1"/>
    <n v="1"/>
    <x v="4977"/>
    <n v="1"/>
    <n v="310.68"/>
    <n v="0"/>
    <n v="310.68"/>
    <n v="37.281599999999997"/>
    <n v="347.96159999999998"/>
    <n v="4"/>
  </r>
  <r>
    <s v="ORD104979"/>
    <x v="656"/>
    <x v="2321"/>
    <s v="Chennai"/>
    <x v="7"/>
    <n v="600096"/>
    <s v="MED022"/>
    <x v="25"/>
    <x v="7"/>
    <s v="Himalaya"/>
    <s v="No"/>
    <n v="2"/>
    <n v="165.63"/>
    <n v="10"/>
    <n v="5"/>
    <x v="4"/>
    <x v="1"/>
    <n v="1"/>
    <x v="4978"/>
    <n v="1"/>
    <n v="331.26"/>
    <n v="33.125999999999998"/>
    <n v="298.13400000000001"/>
    <n v="14.906700000000001"/>
    <n v="313.04070000000002"/>
    <n v="2"/>
  </r>
  <r>
    <s v="ORD104980"/>
    <x v="115"/>
    <x v="949"/>
    <s v="Gurugram"/>
    <x v="11"/>
    <n v="122018"/>
    <s v="MED027"/>
    <x v="12"/>
    <x v="9"/>
    <s v="Mankind"/>
    <s v="No"/>
    <n v="1"/>
    <n v="91.43"/>
    <n v="10"/>
    <n v="12"/>
    <x v="5"/>
    <x v="1"/>
    <n v="1"/>
    <x v="4979"/>
    <n v="1"/>
    <n v="91.43"/>
    <n v="9.1430000000000007"/>
    <n v="82.287000000000006"/>
    <n v="9.8744399999999999"/>
    <n v="92.161439999999999"/>
    <n v="1"/>
  </r>
  <r>
    <s v="ORD104981"/>
    <x v="358"/>
    <x v="1318"/>
    <s v="Pune"/>
    <x v="3"/>
    <n v="411001"/>
    <s v="MED023"/>
    <x v="8"/>
    <x v="7"/>
    <s v="Lacto Calamine"/>
    <s v="No"/>
    <n v="1"/>
    <n v="321.89999999999998"/>
    <n v="15"/>
    <n v="5"/>
    <x v="0"/>
    <x v="1"/>
    <n v="1"/>
    <x v="4980"/>
    <n v="1"/>
    <n v="321.89999999999998"/>
    <n v="48.284999999999997"/>
    <n v="273.61500000000001"/>
    <n v="13.68075"/>
    <n v="287.29575"/>
    <n v="5"/>
  </r>
  <r>
    <s v="ORD104981"/>
    <x v="472"/>
    <x v="129"/>
    <s v="Lucknow"/>
    <x v="9"/>
    <n v="226024"/>
    <s v="MED013"/>
    <x v="16"/>
    <x v="3"/>
    <s v="Himalaya"/>
    <s v="No"/>
    <n v="1"/>
    <n v="173.68"/>
    <n v="10"/>
    <n v="12"/>
    <x v="4"/>
    <x v="1"/>
    <n v="1"/>
    <x v="4981"/>
    <n v="1"/>
    <n v="173.68"/>
    <n v="17.368000000000002"/>
    <n v="156.31200000000001"/>
    <n v="18.757440000000003"/>
    <n v="175.06944000000001"/>
    <n v="3"/>
  </r>
  <r>
    <s v="ORD104983"/>
    <x v="371"/>
    <x v="2660"/>
    <s v="Indore"/>
    <x v="2"/>
    <n v="452018"/>
    <s v="MED021"/>
    <x v="9"/>
    <x v="7"/>
    <s v="Cipla"/>
    <s v="No"/>
    <n v="1"/>
    <n v="79.83"/>
    <n v="10"/>
    <n v="12"/>
    <x v="1"/>
    <x v="1"/>
    <n v="1"/>
    <x v="4982"/>
    <n v="1"/>
    <n v="79.83"/>
    <n v="7.9829999999999997"/>
    <n v="71.846999999999994"/>
    <n v="8.6216399999999993"/>
    <n v="80.468639999999994"/>
    <n v="2"/>
  </r>
  <r>
    <s v="ORD104984"/>
    <x v="503"/>
    <x v="2094"/>
    <s v="Bengaluru"/>
    <x v="8"/>
    <n v="560001"/>
    <s v="MED028"/>
    <x v="3"/>
    <x v="3"/>
    <s v="Abbott"/>
    <s v="No"/>
    <n v="3"/>
    <n v="103.84"/>
    <n v="5"/>
    <n v="5"/>
    <x v="0"/>
    <x v="1"/>
    <n v="1"/>
    <x v="4983"/>
    <n v="1"/>
    <n v="311.52"/>
    <n v="15.575999999999999"/>
    <n v="295.94399999999996"/>
    <n v="14.797199999999998"/>
    <n v="310.74119999999994"/>
    <n v="4"/>
  </r>
  <r>
    <s v="ORD104985"/>
    <x v="402"/>
    <x v="2661"/>
    <s v="Lucknow"/>
    <x v="9"/>
    <n v="226010"/>
    <s v="MED011"/>
    <x v="23"/>
    <x v="1"/>
    <s v="Cipla"/>
    <s v="No"/>
    <n v="3"/>
    <n v="23.24"/>
    <n v="10"/>
    <n v="12"/>
    <x v="1"/>
    <x v="3"/>
    <n v="1"/>
    <x v="4984"/>
    <n v="1"/>
    <n v="69.72"/>
    <n v="6.9720000000000004"/>
    <n v="62.747999999999998"/>
    <n v="7.5297599999999996"/>
    <n v="70.277760000000001"/>
    <n v="0"/>
  </r>
  <r>
    <s v="ORD104986"/>
    <x v="695"/>
    <x v="2649"/>
    <s v="Bengaluru"/>
    <x v="8"/>
    <n v="560001"/>
    <s v="MED027"/>
    <x v="12"/>
    <x v="9"/>
    <s v="Mankind"/>
    <s v="No"/>
    <n v="1"/>
    <n v="91.59"/>
    <n v="5"/>
    <n v="12"/>
    <x v="0"/>
    <x v="1"/>
    <n v="1"/>
    <x v="4985"/>
    <n v="1"/>
    <n v="91.59"/>
    <n v="4.5795000000000003"/>
    <n v="87.010500000000008"/>
    <n v="10.441260000000002"/>
    <n v="97.451760000000007"/>
    <n v="2"/>
  </r>
  <r>
    <s v="ORD104987"/>
    <x v="432"/>
    <x v="1287"/>
    <s v="Ahmedabad"/>
    <x v="6"/>
    <n v="380015"/>
    <s v="MED012"/>
    <x v="29"/>
    <x v="3"/>
    <s v="Mankind"/>
    <s v="No"/>
    <n v="1"/>
    <n v="113.3"/>
    <n v="0"/>
    <n v="12"/>
    <x v="1"/>
    <x v="1"/>
    <n v="1"/>
    <x v="4986"/>
    <n v="1"/>
    <n v="113.3"/>
    <n v="0"/>
    <n v="113.3"/>
    <n v="13.595999999999998"/>
    <n v="126.896"/>
    <n v="3"/>
  </r>
  <r>
    <s v="ORD104988"/>
    <x v="271"/>
    <x v="2662"/>
    <s v="Bengaluru"/>
    <x v="8"/>
    <n v="560034"/>
    <s v="MED004"/>
    <x v="5"/>
    <x v="5"/>
    <s v="Sun Pharma"/>
    <s v="Yes"/>
    <n v="1"/>
    <n v="106.89"/>
    <n v="5"/>
    <n v="5"/>
    <x v="5"/>
    <x v="3"/>
    <n v="1"/>
    <x v="4987"/>
    <n v="1"/>
    <n v="106.89"/>
    <n v="5.3445"/>
    <n v="101.5455"/>
    <n v="5.0772750000000002"/>
    <n v="106.622775"/>
    <n v="2"/>
  </r>
  <r>
    <s v="ORD104989"/>
    <x v="121"/>
    <x v="1551"/>
    <s v="Ahmedabad"/>
    <x v="6"/>
    <n v="380015"/>
    <s v="MED030"/>
    <x v="28"/>
    <x v="8"/>
    <s v="Cipla"/>
    <s v="Yes"/>
    <n v="1"/>
    <n v="275.70999999999998"/>
    <n v="10"/>
    <n v="12"/>
    <x v="4"/>
    <x v="1"/>
    <n v="1"/>
    <x v="4988"/>
    <n v="1"/>
    <n v="275.70999999999998"/>
    <n v="27.570999999999998"/>
    <n v="248.13899999999998"/>
    <n v="29.776679999999995"/>
    <n v="277.91567999999995"/>
    <n v="4"/>
  </r>
  <r>
    <s v="ORD104990"/>
    <x v="649"/>
    <x v="2663"/>
    <s v="Indore"/>
    <x v="2"/>
    <n v="452018"/>
    <s v="MED009"/>
    <x v="21"/>
    <x v="6"/>
    <s v="Glenmark"/>
    <s v="Yes"/>
    <n v="2"/>
    <n v="95.77"/>
    <n v="20"/>
    <n v="5"/>
    <x v="2"/>
    <x v="3"/>
    <n v="1"/>
    <x v="4989"/>
    <n v="1"/>
    <n v="191.54"/>
    <n v="38.308"/>
    <n v="153.232"/>
    <n v="7.6616"/>
    <n v="160.89359999999999"/>
    <n v="0"/>
  </r>
  <r>
    <s v="ORD104991"/>
    <x v="143"/>
    <x v="2664"/>
    <s v="Chennai"/>
    <x v="7"/>
    <n v="600018"/>
    <s v="MED007"/>
    <x v="15"/>
    <x v="10"/>
    <s v="Sanofi"/>
    <s v="Yes"/>
    <n v="2"/>
    <n v="70.09"/>
    <n v="0"/>
    <n v="5"/>
    <x v="0"/>
    <x v="1"/>
    <n v="1"/>
    <x v="4990"/>
    <n v="1"/>
    <n v="140.18"/>
    <n v="0"/>
    <n v="140.18"/>
    <n v="7.0090000000000012"/>
    <n v="147.18900000000002"/>
    <n v="1"/>
  </r>
  <r>
    <s v="ORD104992"/>
    <x v="544"/>
    <x v="1383"/>
    <s v="Jaipur"/>
    <x v="5"/>
    <n v="302021"/>
    <s v="MED022"/>
    <x v="25"/>
    <x v="7"/>
    <s v="Himalaya"/>
    <s v="No"/>
    <n v="3"/>
    <n v="176.47"/>
    <n v="5"/>
    <n v="18"/>
    <x v="1"/>
    <x v="2"/>
    <n v="1"/>
    <x v="4991"/>
    <n v="1"/>
    <n v="529.41"/>
    <n v="26.470499999999998"/>
    <n v="502.93949999999995"/>
    <n v="90.529110000000003"/>
    <n v="593.4686099999999"/>
    <n v="2"/>
  </r>
  <r>
    <s v="ORD104992"/>
    <x v="281"/>
    <x v="2228"/>
    <s v="Chandigarh"/>
    <x v="4"/>
    <n v="160019"/>
    <s v="MED015"/>
    <x v="24"/>
    <x v="11"/>
    <s v="Abbott"/>
    <s v="No"/>
    <n v="3"/>
    <n v="42.85"/>
    <n v="5"/>
    <n v="18"/>
    <x v="0"/>
    <x v="0"/>
    <n v="1"/>
    <x v="4992"/>
    <n v="1"/>
    <n v="128.55000000000001"/>
    <n v="6.4275000000000002"/>
    <n v="122.12250000000002"/>
    <n v="21.982050000000005"/>
    <n v="144.10455000000002"/>
    <n v="2"/>
  </r>
  <r>
    <s v="ORD104994"/>
    <x v="694"/>
    <x v="281"/>
    <s v="Chandigarh"/>
    <x v="4"/>
    <n v="160022"/>
    <s v="MED030"/>
    <x v="28"/>
    <x v="8"/>
    <s v="Cipla"/>
    <s v="Yes"/>
    <n v="2"/>
    <n v="327.51"/>
    <n v="5"/>
    <n v="18"/>
    <x v="5"/>
    <x v="2"/>
    <n v="1"/>
    <x v="4993"/>
    <n v="1"/>
    <n v="655.02"/>
    <n v="32.750999999999998"/>
    <n v="622.26900000000001"/>
    <n v="112.00842"/>
    <n v="734.27742000000001"/>
    <n v="2"/>
  </r>
  <r>
    <s v="ORD104995"/>
    <x v="119"/>
    <x v="1744"/>
    <s v="Mumbai"/>
    <x v="3"/>
    <n v="400001"/>
    <s v="MED014"/>
    <x v="19"/>
    <x v="3"/>
    <s v="Abbott"/>
    <s v="No"/>
    <n v="1"/>
    <n v="149.99"/>
    <n v="0"/>
    <n v="5"/>
    <x v="4"/>
    <x v="0"/>
    <n v="1"/>
    <x v="4994"/>
    <n v="1"/>
    <n v="149.99"/>
    <n v="0"/>
    <n v="149.99"/>
    <n v="7.4995000000000003"/>
    <n v="157.48950000000002"/>
    <n v="1"/>
  </r>
  <r>
    <s v="ORD104996"/>
    <x v="122"/>
    <x v="685"/>
    <s v="Pune"/>
    <x v="3"/>
    <n v="411001"/>
    <s v="MED010"/>
    <x v="13"/>
    <x v="1"/>
    <s v="Sun Pharma"/>
    <s v="Yes"/>
    <n v="5"/>
    <n v="64.819999999999993"/>
    <n v="10"/>
    <n v="5"/>
    <x v="5"/>
    <x v="1"/>
    <n v="1"/>
    <x v="4995"/>
    <n v="1"/>
    <n v="324.09999999999997"/>
    <n v="32.409999999999997"/>
    <n v="291.68999999999994"/>
    <n v="14.584499999999998"/>
    <n v="306.27449999999993"/>
    <n v="6"/>
  </r>
  <r>
    <s v="ORD104997"/>
    <x v="481"/>
    <x v="1677"/>
    <s v="Gurugram"/>
    <x v="11"/>
    <n v="122002"/>
    <s v="MED001"/>
    <x v="2"/>
    <x v="2"/>
    <s v="Cipla"/>
    <s v="No"/>
    <n v="2"/>
    <n v="32.479999999999997"/>
    <n v="5"/>
    <n v="5"/>
    <x v="3"/>
    <x v="2"/>
    <n v="1"/>
    <x v="4996"/>
    <n v="1"/>
    <n v="64.959999999999994"/>
    <n v="3.2479999999999993"/>
    <n v="61.711999999999996"/>
    <n v="3.0855999999999999"/>
    <n v="64.797600000000003"/>
    <n v="2"/>
  </r>
  <r>
    <s v="ORD104998"/>
    <x v="65"/>
    <x v="422"/>
    <s v="Indore"/>
    <x v="2"/>
    <n v="452018"/>
    <s v="MED006"/>
    <x v="18"/>
    <x v="10"/>
    <s v="USV"/>
    <s v="Yes"/>
    <n v="1"/>
    <n v="47.61"/>
    <n v="5"/>
    <n v="5"/>
    <x v="0"/>
    <x v="1"/>
    <n v="1"/>
    <x v="4997"/>
    <n v="1"/>
    <n v="47.61"/>
    <n v="2.3805000000000001"/>
    <n v="45.229500000000002"/>
    <n v="2.2614749999999999"/>
    <n v="47.490974999999999"/>
    <n v="2"/>
  </r>
  <r>
    <s v="ORD104999"/>
    <x v="305"/>
    <x v="1074"/>
    <s v="Ahmedabad"/>
    <x v="6"/>
    <n v="380001"/>
    <s v="MED024"/>
    <x v="0"/>
    <x v="0"/>
    <s v="Abbott"/>
    <s v="No"/>
    <n v="3"/>
    <n v="147.94"/>
    <n v="5"/>
    <n v="12"/>
    <x v="3"/>
    <x v="1"/>
    <n v="1"/>
    <x v="4998"/>
    <n v="1"/>
    <n v="443.82"/>
    <n v="22.190999999999999"/>
    <n v="421.62900000000002"/>
    <n v="50.595480000000009"/>
    <n v="472.22448000000003"/>
    <n v="1"/>
  </r>
  <r>
    <s v="ORD105000"/>
    <x v="166"/>
    <x v="1996"/>
    <s v="Chennai"/>
    <x v="7"/>
    <n v="600040"/>
    <s v="MED010"/>
    <x v="13"/>
    <x v="1"/>
    <s v="Sun Pharma"/>
    <s v="Yes"/>
    <n v="4"/>
    <n v="65.36"/>
    <n v="0"/>
    <n v="18"/>
    <x v="4"/>
    <x v="3"/>
    <n v="1"/>
    <x v="4999"/>
    <n v="1"/>
    <n v="261.44"/>
    <n v="0"/>
    <n v="261.44"/>
    <n v="47.059200000000004"/>
    <n v="308.49919999999997"/>
    <n v="1"/>
  </r>
  <r>
    <s v="ORD105001"/>
    <x v="190"/>
    <x v="2665"/>
    <s v="Mumbai"/>
    <x v="3"/>
    <n v="400069"/>
    <s v="MED021"/>
    <x v="9"/>
    <x v="7"/>
    <s v="Cipla"/>
    <s v="No"/>
    <n v="4"/>
    <n v="92.06"/>
    <n v="10"/>
    <n v="18"/>
    <x v="0"/>
    <x v="1"/>
    <n v="1"/>
    <x v="5000"/>
    <n v="1"/>
    <n v="368.24"/>
    <n v="36.823999999999998"/>
    <n v="331.416"/>
    <n v="59.654880000000006"/>
    <n v="391.07087999999999"/>
    <n v="2"/>
  </r>
  <r>
    <s v="ORD105001"/>
    <x v="86"/>
    <x v="2088"/>
    <s v="Gurugram"/>
    <x v="11"/>
    <n v="122016"/>
    <s v="MED006"/>
    <x v="18"/>
    <x v="10"/>
    <s v="USV"/>
    <s v="Yes"/>
    <n v="4"/>
    <n v="42.29"/>
    <n v="10"/>
    <n v="5"/>
    <x v="2"/>
    <x v="1"/>
    <n v="1"/>
    <x v="5001"/>
    <n v="1"/>
    <n v="169.16"/>
    <n v="16.916"/>
    <n v="152.244"/>
    <n v="7.6122000000000005"/>
    <n v="159.8562"/>
    <n v="3"/>
  </r>
  <r>
    <s v="ORD105003"/>
    <x v="700"/>
    <x v="1193"/>
    <s v="Noida"/>
    <x v="9"/>
    <n v="201303"/>
    <s v="MED017"/>
    <x v="1"/>
    <x v="1"/>
    <s v="Abbott"/>
    <s v="No"/>
    <n v="3"/>
    <n v="133.52000000000001"/>
    <n v="0"/>
    <n v="5"/>
    <x v="4"/>
    <x v="1"/>
    <n v="1"/>
    <x v="5002"/>
    <n v="1"/>
    <n v="400.56000000000006"/>
    <n v="0"/>
    <n v="400.56000000000006"/>
    <n v="20.028000000000002"/>
    <n v="420.58800000000008"/>
    <n v="3"/>
  </r>
  <r>
    <s v="ORD105004"/>
    <x v="89"/>
    <x v="478"/>
    <s v="Kolkata"/>
    <x v="10"/>
    <n v="700102"/>
    <s v="MED002"/>
    <x v="22"/>
    <x v="2"/>
    <s v="Micro Labs"/>
    <s v="No"/>
    <n v="4"/>
    <n v="33.130000000000003"/>
    <n v="10"/>
    <n v="5"/>
    <x v="4"/>
    <x v="1"/>
    <n v="1"/>
    <x v="5003"/>
    <n v="1"/>
    <n v="132.52000000000001"/>
    <n v="13.252000000000001"/>
    <n v="119.26800000000001"/>
    <n v="5.9634"/>
    <n v="125.23140000000001"/>
    <n v="2"/>
  </r>
  <r>
    <s v="ORD105005"/>
    <x v="10"/>
    <x v="623"/>
    <s v="Jaipur"/>
    <x v="5"/>
    <n v="302017"/>
    <s v="MED020"/>
    <x v="4"/>
    <x v="4"/>
    <s v="Dr. Reddy's"/>
    <s v="Yes"/>
    <n v="1"/>
    <n v="53.54"/>
    <n v="10"/>
    <n v="5"/>
    <x v="1"/>
    <x v="1"/>
    <n v="1"/>
    <x v="5004"/>
    <n v="1"/>
    <n v="53.54"/>
    <n v="5.3540000000000001"/>
    <n v="48.186"/>
    <n v="2.4093"/>
    <n v="50.595300000000002"/>
    <n v="2"/>
  </r>
  <r>
    <s v="ORD105006"/>
    <x v="30"/>
    <x v="483"/>
    <s v="Noida"/>
    <x v="9"/>
    <n v="201303"/>
    <s v="MED009"/>
    <x v="21"/>
    <x v="6"/>
    <s v="Glenmark"/>
    <s v="Yes"/>
    <n v="1"/>
    <n v="93.42"/>
    <n v="0"/>
    <n v="5"/>
    <x v="5"/>
    <x v="0"/>
    <n v="1"/>
    <x v="5005"/>
    <n v="1"/>
    <n v="93.42"/>
    <n v="0"/>
    <n v="93.42"/>
    <n v="4.6710000000000003"/>
    <n v="98.091000000000008"/>
    <n v="1"/>
  </r>
  <r>
    <s v="ORD105007"/>
    <x v="647"/>
    <x v="2666"/>
    <s v="Hyderabad"/>
    <x v="1"/>
    <n v="500001"/>
    <s v="MED011"/>
    <x v="23"/>
    <x v="1"/>
    <s v="Cipla"/>
    <s v="No"/>
    <n v="2"/>
    <n v="27.21"/>
    <n v="0"/>
    <n v="5"/>
    <x v="5"/>
    <x v="1"/>
    <n v="1"/>
    <x v="5006"/>
    <n v="1"/>
    <n v="54.42"/>
    <n v="0"/>
    <n v="54.42"/>
    <n v="2.7210000000000001"/>
    <n v="57.141000000000005"/>
    <n v="1"/>
  </r>
  <r>
    <s v="ORD105007"/>
    <x v="728"/>
    <x v="1746"/>
    <s v="Mumbai"/>
    <x v="3"/>
    <n v="400050"/>
    <s v="MED013"/>
    <x v="16"/>
    <x v="3"/>
    <s v="Himalaya"/>
    <s v="No"/>
    <n v="2"/>
    <n v="163.75"/>
    <n v="5"/>
    <n v="12"/>
    <x v="3"/>
    <x v="1"/>
    <n v="1"/>
    <x v="5007"/>
    <n v="1"/>
    <n v="327.5"/>
    <n v="16.375"/>
    <n v="311.125"/>
    <n v="37.335000000000001"/>
    <n v="348.46"/>
    <n v="2"/>
  </r>
  <r>
    <s v="ORD105009"/>
    <x v="371"/>
    <x v="345"/>
    <s v="Jaipur"/>
    <x v="5"/>
    <n v="302033"/>
    <s v="MED019"/>
    <x v="26"/>
    <x v="8"/>
    <s v="Cipla"/>
    <s v="No"/>
    <n v="2"/>
    <n v="140.93"/>
    <n v="10"/>
    <n v="5"/>
    <x v="5"/>
    <x v="3"/>
    <n v="1"/>
    <x v="5008"/>
    <n v="1"/>
    <n v="281.86"/>
    <n v="28.186000000000003"/>
    <n v="253.67400000000001"/>
    <n v="12.683700000000002"/>
    <n v="266.35770000000002"/>
    <n v="0"/>
  </r>
  <r>
    <s v="ORD105010"/>
    <x v="480"/>
    <x v="924"/>
    <s v="Kolkata"/>
    <x v="10"/>
    <n v="700029"/>
    <s v="MED011"/>
    <x v="23"/>
    <x v="1"/>
    <s v="Cipla"/>
    <s v="No"/>
    <n v="1"/>
    <n v="27.72"/>
    <n v="15"/>
    <n v="12"/>
    <x v="1"/>
    <x v="0"/>
    <n v="1"/>
    <x v="5009"/>
    <n v="1"/>
    <n v="27.72"/>
    <n v="4.1579999999999995"/>
    <n v="23.561999999999998"/>
    <n v="2.8274399999999997"/>
    <n v="26.389439999999997"/>
    <n v="2"/>
  </r>
  <r>
    <s v="ORD105011"/>
    <x v="243"/>
    <x v="1175"/>
    <s v="Delhi"/>
    <x v="0"/>
    <n v="110024"/>
    <s v="MED017"/>
    <x v="1"/>
    <x v="1"/>
    <s v="Abbott"/>
    <s v="No"/>
    <n v="2"/>
    <n v="134.82"/>
    <n v="10"/>
    <n v="18"/>
    <x v="2"/>
    <x v="0"/>
    <n v="1"/>
    <x v="5010"/>
    <n v="1"/>
    <n v="269.64"/>
    <n v="26.963999999999995"/>
    <n v="242.67599999999999"/>
    <n v="43.68168"/>
    <n v="286.35767999999996"/>
    <n v="2"/>
  </r>
  <r>
    <s v="ORD105011"/>
    <x v="256"/>
    <x v="2029"/>
    <s v="Mumbai"/>
    <x v="3"/>
    <n v="400001"/>
    <s v="MED011"/>
    <x v="23"/>
    <x v="1"/>
    <s v="Cipla"/>
    <s v="No"/>
    <n v="1"/>
    <n v="25.5"/>
    <n v="0"/>
    <n v="12"/>
    <x v="1"/>
    <x v="0"/>
    <n v="1"/>
    <x v="5011"/>
    <n v="1"/>
    <n v="25.5"/>
    <n v="0"/>
    <n v="25.5"/>
    <n v="3.06"/>
    <n v="28.56"/>
    <n v="0"/>
  </r>
  <r>
    <s v="ORD105013"/>
    <x v="680"/>
    <x v="1131"/>
    <s v="Ahmedabad"/>
    <x v="6"/>
    <n v="380054"/>
    <s v="MED007"/>
    <x v="15"/>
    <x v="10"/>
    <s v="Sanofi"/>
    <s v="Yes"/>
    <n v="1"/>
    <n v="67.69"/>
    <n v="10"/>
    <n v="12"/>
    <x v="5"/>
    <x v="1"/>
    <n v="1"/>
    <x v="5012"/>
    <n v="1"/>
    <n v="67.69"/>
    <n v="6.7690000000000001"/>
    <n v="60.920999999999999"/>
    <n v="7.3105200000000004"/>
    <n v="68.231520000000003"/>
    <n v="6"/>
  </r>
  <r>
    <s v="ORD105013"/>
    <x v="416"/>
    <x v="214"/>
    <s v="Noida"/>
    <x v="9"/>
    <n v="201304"/>
    <s v="MED026"/>
    <x v="20"/>
    <x v="9"/>
    <s v="Cipla"/>
    <s v="No"/>
    <n v="3"/>
    <n v="201.9"/>
    <n v="5"/>
    <n v="5"/>
    <x v="4"/>
    <x v="1"/>
    <n v="1"/>
    <x v="5013"/>
    <n v="1"/>
    <n v="605.70000000000005"/>
    <n v="30.285"/>
    <n v="575.41500000000008"/>
    <n v="28.770750000000003"/>
    <n v="604.1857500000001"/>
    <n v="2"/>
  </r>
  <r>
    <s v="ORD105015"/>
    <x v="219"/>
    <x v="2164"/>
    <s v="Pune"/>
    <x v="3"/>
    <n v="411045"/>
    <s v="MED003"/>
    <x v="6"/>
    <x v="4"/>
    <s v="Dr. Reddy's"/>
    <s v="No"/>
    <n v="1"/>
    <n v="28.56"/>
    <n v="0"/>
    <n v="12"/>
    <x v="3"/>
    <x v="2"/>
    <n v="1"/>
    <x v="5014"/>
    <n v="1"/>
    <n v="28.56"/>
    <n v="0"/>
    <n v="28.56"/>
    <n v="3.4271999999999996"/>
    <n v="31.987199999999998"/>
    <n v="2"/>
  </r>
  <r>
    <s v="ORD105015"/>
    <x v="254"/>
    <x v="2292"/>
    <s v="Mumbai"/>
    <x v="3"/>
    <n v="400050"/>
    <s v="MED015"/>
    <x v="24"/>
    <x v="11"/>
    <s v="Abbott"/>
    <s v="No"/>
    <n v="1"/>
    <n v="43.48"/>
    <n v="5"/>
    <n v="12"/>
    <x v="1"/>
    <x v="1"/>
    <n v="1"/>
    <x v="5015"/>
    <n v="1"/>
    <n v="43.48"/>
    <n v="2.1739999999999999"/>
    <n v="41.305999999999997"/>
    <n v="4.9567199999999998"/>
    <n v="46.262719999999995"/>
    <n v="2"/>
  </r>
  <r>
    <s v="ORD105017"/>
    <x v="600"/>
    <x v="1240"/>
    <s v="Mumbai"/>
    <x v="3"/>
    <n v="400001"/>
    <s v="MED008"/>
    <x v="7"/>
    <x v="6"/>
    <s v="Zydus"/>
    <s v="Yes"/>
    <n v="3"/>
    <n v="54.95"/>
    <n v="0"/>
    <n v="12"/>
    <x v="3"/>
    <x v="3"/>
    <n v="1"/>
    <x v="5016"/>
    <n v="1"/>
    <n v="164.85000000000002"/>
    <n v="0"/>
    <n v="164.85000000000002"/>
    <n v="19.782000000000004"/>
    <n v="184.63200000000003"/>
    <n v="1"/>
  </r>
  <r>
    <s v="ORD105018"/>
    <x v="61"/>
    <x v="1987"/>
    <s v="Indore"/>
    <x v="2"/>
    <n v="452016"/>
    <s v="MED021"/>
    <x v="9"/>
    <x v="7"/>
    <s v="Cipla"/>
    <s v="No"/>
    <n v="5"/>
    <n v="81.92"/>
    <n v="5"/>
    <n v="18"/>
    <x v="1"/>
    <x v="2"/>
    <n v="1"/>
    <x v="5017"/>
    <n v="1"/>
    <n v="409.6"/>
    <n v="20.48"/>
    <n v="389.12"/>
    <n v="70.041600000000003"/>
    <n v="459.16160000000002"/>
    <n v="2"/>
  </r>
  <r>
    <s v="ORD105019"/>
    <x v="139"/>
    <x v="9"/>
    <s v="Bengaluru"/>
    <x v="8"/>
    <n v="560100"/>
    <s v="MED004"/>
    <x v="5"/>
    <x v="5"/>
    <s v="Sun Pharma"/>
    <s v="Yes"/>
    <n v="2"/>
    <n v="123.2"/>
    <n v="20"/>
    <n v="5"/>
    <x v="5"/>
    <x v="1"/>
    <n v="1"/>
    <x v="5018"/>
    <n v="1"/>
    <n v="246.4"/>
    <n v="49.28"/>
    <n v="197.12"/>
    <n v="9.8559999999999999"/>
    <n v="206.976"/>
    <n v="4"/>
  </r>
  <r>
    <s v="ORD105019"/>
    <x v="666"/>
    <x v="1509"/>
    <s v="Surat"/>
    <x v="6"/>
    <n v="395001"/>
    <s v="MED011"/>
    <x v="23"/>
    <x v="1"/>
    <s v="Cipla"/>
    <s v="No"/>
    <n v="2"/>
    <n v="28.34"/>
    <n v="15"/>
    <n v="5"/>
    <x v="4"/>
    <x v="1"/>
    <n v="1"/>
    <x v="5019"/>
    <n v="1"/>
    <n v="56.68"/>
    <n v="8.5020000000000007"/>
    <n v="48.177999999999997"/>
    <n v="2.4089"/>
    <n v="50.5869"/>
    <n v="2"/>
  </r>
  <r>
    <s v="ORD105021"/>
    <x v="612"/>
    <x v="2667"/>
    <s v="Mumbai"/>
    <x v="3"/>
    <n v="400076"/>
    <s v="MED007"/>
    <x v="15"/>
    <x v="10"/>
    <s v="Sanofi"/>
    <s v="Yes"/>
    <n v="1"/>
    <n v="79.47"/>
    <n v="5"/>
    <n v="12"/>
    <x v="4"/>
    <x v="0"/>
    <n v="1"/>
    <x v="5020"/>
    <n v="1"/>
    <n v="79.47"/>
    <n v="3.9735"/>
    <n v="75.496499999999997"/>
    <n v="9.0595800000000004"/>
    <n v="84.556079999999994"/>
    <n v="0"/>
  </r>
  <r>
    <s v="ORD105022"/>
    <x v="107"/>
    <x v="2668"/>
    <s v="Noida"/>
    <x v="9"/>
    <n v="201301"/>
    <s v="MED008"/>
    <x v="7"/>
    <x v="6"/>
    <s v="Zydus"/>
    <s v="Yes"/>
    <n v="2"/>
    <n v="67.77"/>
    <n v="5"/>
    <n v="12"/>
    <x v="2"/>
    <x v="1"/>
    <n v="1"/>
    <x v="5021"/>
    <n v="1"/>
    <n v="135.54"/>
    <n v="6.7769999999999992"/>
    <n v="128.76300000000001"/>
    <n v="15.451559999999999"/>
    <n v="144.21456000000001"/>
    <n v="1"/>
  </r>
  <r>
    <s v="ORD105022"/>
    <x v="590"/>
    <x v="958"/>
    <s v="Hyderabad"/>
    <x v="1"/>
    <n v="500032"/>
    <s v="MED021"/>
    <x v="9"/>
    <x v="7"/>
    <s v="Cipla"/>
    <s v="No"/>
    <n v="3"/>
    <n v="90.67"/>
    <n v="15"/>
    <n v="18"/>
    <x v="4"/>
    <x v="1"/>
    <n v="1"/>
    <x v="5022"/>
    <n v="1"/>
    <n v="272.01"/>
    <n v="40.801499999999997"/>
    <n v="231.20849999999999"/>
    <n v="41.617529999999995"/>
    <n v="272.82603"/>
    <n v="2"/>
  </r>
  <r>
    <s v="ORD105022"/>
    <x v="229"/>
    <x v="2669"/>
    <s v="Ahmedabad"/>
    <x v="6"/>
    <n v="380058"/>
    <s v="MED027"/>
    <x v="12"/>
    <x v="9"/>
    <s v="Mankind"/>
    <s v="No"/>
    <n v="4"/>
    <n v="99.27"/>
    <n v="10"/>
    <n v="12"/>
    <x v="1"/>
    <x v="0"/>
    <n v="1"/>
    <x v="5023"/>
    <n v="1"/>
    <n v="397.08"/>
    <n v="39.707999999999998"/>
    <n v="357.37199999999996"/>
    <n v="42.884639999999997"/>
    <n v="400.25663999999995"/>
    <n v="0"/>
  </r>
  <r>
    <s v="ORD105025"/>
    <x v="440"/>
    <x v="1571"/>
    <s v="Gurugram"/>
    <x v="11"/>
    <n v="122018"/>
    <s v="MED002"/>
    <x v="22"/>
    <x v="2"/>
    <s v="Micro Labs"/>
    <s v="No"/>
    <n v="4"/>
    <n v="35.229999999999997"/>
    <n v="10"/>
    <n v="5"/>
    <x v="2"/>
    <x v="1"/>
    <n v="1"/>
    <x v="5024"/>
    <n v="1"/>
    <n v="140.91999999999999"/>
    <n v="14.091999999999999"/>
    <n v="126.82799999999999"/>
    <n v="6.3414000000000001"/>
    <n v="133.1694"/>
    <n v="3"/>
  </r>
  <r>
    <s v="ORD105026"/>
    <x v="92"/>
    <x v="774"/>
    <s v="Ahmedabad"/>
    <x v="6"/>
    <n v="380061"/>
    <s v="MED015"/>
    <x v="24"/>
    <x v="11"/>
    <s v="Abbott"/>
    <s v="No"/>
    <n v="1"/>
    <n v="53.22"/>
    <n v="0"/>
    <n v="18"/>
    <x v="4"/>
    <x v="1"/>
    <n v="1"/>
    <x v="5025"/>
    <n v="1"/>
    <n v="53.22"/>
    <n v="0"/>
    <n v="53.22"/>
    <n v="9.579600000000001"/>
    <n v="62.799599999999998"/>
    <n v="3"/>
  </r>
  <r>
    <s v="ORD105027"/>
    <x v="374"/>
    <x v="2670"/>
    <s v="Gurugram"/>
    <x v="11"/>
    <n v="122002"/>
    <s v="MED025"/>
    <x v="27"/>
    <x v="0"/>
    <s v="Blue Cross"/>
    <s v="Yes"/>
    <n v="1"/>
    <n v="60.46"/>
    <n v="10"/>
    <n v="5"/>
    <x v="3"/>
    <x v="1"/>
    <n v="1"/>
    <x v="5026"/>
    <n v="1"/>
    <n v="60.46"/>
    <n v="6.0460000000000003"/>
    <n v="54.414000000000001"/>
    <n v="2.7206999999999999"/>
    <n v="57.134700000000002"/>
    <n v="1"/>
  </r>
  <r>
    <s v="ORD105027"/>
    <x v="611"/>
    <x v="1737"/>
    <s v="Noida"/>
    <x v="9"/>
    <n v="201303"/>
    <s v="MED025"/>
    <x v="27"/>
    <x v="0"/>
    <s v="Blue Cross"/>
    <s v="Yes"/>
    <n v="2"/>
    <n v="65.58"/>
    <n v="10"/>
    <n v="12"/>
    <x v="3"/>
    <x v="1"/>
    <n v="1"/>
    <x v="5027"/>
    <n v="1"/>
    <n v="131.16"/>
    <n v="13.116"/>
    <n v="118.044"/>
    <n v="14.165280000000001"/>
    <n v="132.20928000000001"/>
    <n v="4"/>
  </r>
  <r>
    <s v="ORD105029"/>
    <x v="662"/>
    <x v="2671"/>
    <s v="Mumbai"/>
    <x v="3"/>
    <n v="400069"/>
    <s v="MED022"/>
    <x v="25"/>
    <x v="7"/>
    <s v="Himalaya"/>
    <s v="No"/>
    <n v="1"/>
    <n v="172.78"/>
    <n v="5"/>
    <n v="12"/>
    <x v="0"/>
    <x v="1"/>
    <n v="1"/>
    <x v="5028"/>
    <n v="1"/>
    <n v="172.78"/>
    <n v="8.6389999999999993"/>
    <n v="164.14099999999999"/>
    <n v="19.696919999999999"/>
    <n v="183.83792"/>
    <n v="2"/>
  </r>
  <r>
    <s v="ORD105030"/>
    <x v="25"/>
    <x v="2672"/>
    <s v="Noida"/>
    <x v="9"/>
    <n v="201304"/>
    <s v="MED029"/>
    <x v="10"/>
    <x v="8"/>
    <s v="Sun Pharma"/>
    <s v="Yes"/>
    <n v="2"/>
    <n v="98.6"/>
    <n v="5"/>
    <n v="5"/>
    <x v="5"/>
    <x v="3"/>
    <n v="1"/>
    <x v="5029"/>
    <n v="1"/>
    <n v="197.2"/>
    <n v="9.86"/>
    <n v="187.33999999999997"/>
    <n v="9.3669999999999973"/>
    <n v="196.70699999999997"/>
    <n v="1"/>
  </r>
  <r>
    <s v="ORD105031"/>
    <x v="656"/>
    <x v="278"/>
    <s v="Noida"/>
    <x v="9"/>
    <n v="201305"/>
    <s v="MED019"/>
    <x v="26"/>
    <x v="8"/>
    <s v="Cipla"/>
    <s v="No"/>
    <n v="2"/>
    <n v="136.01"/>
    <n v="15"/>
    <n v="5"/>
    <x v="5"/>
    <x v="1"/>
    <n v="1"/>
    <x v="5030"/>
    <n v="1"/>
    <n v="272.02"/>
    <n v="40.802999999999997"/>
    <n v="231.21699999999998"/>
    <n v="11.56085"/>
    <n v="242.77784999999997"/>
    <n v="4"/>
  </r>
  <r>
    <s v="ORD105032"/>
    <x v="602"/>
    <x v="2001"/>
    <s v="Delhi"/>
    <x v="0"/>
    <n v="110085"/>
    <s v="MED030"/>
    <x v="28"/>
    <x v="8"/>
    <s v="Cipla"/>
    <s v="Yes"/>
    <n v="1"/>
    <n v="305.32"/>
    <n v="15"/>
    <n v="5"/>
    <x v="4"/>
    <x v="1"/>
    <n v="1"/>
    <x v="5031"/>
    <n v="1"/>
    <n v="305.32"/>
    <n v="45.798000000000002"/>
    <n v="259.52199999999999"/>
    <n v="12.976099999999999"/>
    <n v="272.49809999999997"/>
    <n v="5"/>
  </r>
  <r>
    <s v="ORD105032"/>
    <x v="468"/>
    <x v="1141"/>
    <s v="Gurugram"/>
    <x v="11"/>
    <n v="122018"/>
    <s v="MED024"/>
    <x v="0"/>
    <x v="0"/>
    <s v="Abbott"/>
    <s v="No"/>
    <n v="4"/>
    <n v="153.36000000000001"/>
    <n v="10"/>
    <n v="18"/>
    <x v="1"/>
    <x v="0"/>
    <n v="1"/>
    <x v="5032"/>
    <n v="1"/>
    <n v="613.44000000000005"/>
    <n v="61.344000000000008"/>
    <n v="552.096"/>
    <n v="99.377279999999985"/>
    <n v="651.47327999999993"/>
    <n v="3"/>
  </r>
  <r>
    <s v="ORD105034"/>
    <x v="633"/>
    <x v="2673"/>
    <s v="Chandigarh"/>
    <x v="4"/>
    <n v="160017"/>
    <s v="MED020"/>
    <x v="4"/>
    <x v="4"/>
    <s v="Dr. Reddy's"/>
    <s v="Yes"/>
    <n v="2"/>
    <n v="52.88"/>
    <n v="0"/>
    <n v="5"/>
    <x v="1"/>
    <x v="2"/>
    <n v="1"/>
    <x v="5033"/>
    <n v="1"/>
    <n v="105.76"/>
    <n v="0"/>
    <n v="105.76"/>
    <n v="5.2880000000000003"/>
    <n v="111.048"/>
    <n v="0"/>
  </r>
  <r>
    <s v="ORD105034"/>
    <x v="487"/>
    <x v="2674"/>
    <s v="Surat"/>
    <x v="6"/>
    <n v="395001"/>
    <s v="MED011"/>
    <x v="23"/>
    <x v="1"/>
    <s v="Cipla"/>
    <s v="No"/>
    <n v="4"/>
    <n v="23.77"/>
    <n v="0"/>
    <n v="5"/>
    <x v="3"/>
    <x v="3"/>
    <n v="1"/>
    <x v="5034"/>
    <n v="1"/>
    <n v="95.08"/>
    <n v="0"/>
    <n v="95.08"/>
    <n v="4.7539999999999996"/>
    <n v="99.834000000000003"/>
    <n v="0"/>
  </r>
  <r>
    <s v="ORD105036"/>
    <x v="133"/>
    <x v="2666"/>
    <s v="Mumbai"/>
    <x v="3"/>
    <n v="400093"/>
    <s v="MED026"/>
    <x v="20"/>
    <x v="9"/>
    <s v="Cipla"/>
    <s v="No"/>
    <n v="1"/>
    <n v="184.5"/>
    <n v="10"/>
    <n v="5"/>
    <x v="4"/>
    <x v="3"/>
    <n v="1"/>
    <x v="5035"/>
    <n v="1"/>
    <n v="184.5"/>
    <n v="18.45"/>
    <n v="166.05"/>
    <n v="8.3025000000000002"/>
    <n v="174.35250000000002"/>
    <n v="1"/>
  </r>
  <r>
    <s v="ORD105037"/>
    <x v="523"/>
    <x v="2206"/>
    <s v="Chandigarh"/>
    <x v="4"/>
    <n v="160036"/>
    <s v="MED025"/>
    <x v="27"/>
    <x v="0"/>
    <s v="Blue Cross"/>
    <s v="Yes"/>
    <n v="2"/>
    <n v="72.34"/>
    <n v="0"/>
    <n v="5"/>
    <x v="4"/>
    <x v="1"/>
    <n v="1"/>
    <x v="5036"/>
    <n v="1"/>
    <n v="144.68"/>
    <n v="0"/>
    <n v="144.68"/>
    <n v="7.2340000000000009"/>
    <n v="151.91400000000002"/>
    <n v="1"/>
  </r>
  <r>
    <s v="ORD105038"/>
    <x v="295"/>
    <x v="2371"/>
    <s v="Delhi"/>
    <x v="0"/>
    <n v="110044"/>
    <s v="MED010"/>
    <x v="13"/>
    <x v="1"/>
    <s v="Sun Pharma"/>
    <s v="Yes"/>
    <n v="3"/>
    <n v="65.489999999999995"/>
    <n v="15"/>
    <n v="12"/>
    <x v="1"/>
    <x v="1"/>
    <n v="1"/>
    <x v="5037"/>
    <n v="1"/>
    <n v="196.46999999999997"/>
    <n v="29.470499999999998"/>
    <n v="166.99949999999998"/>
    <n v="20.039939999999998"/>
    <n v="187.03943999999998"/>
    <n v="1"/>
  </r>
  <r>
    <s v="ORD105038"/>
    <x v="109"/>
    <x v="2675"/>
    <s v="Kolkata"/>
    <x v="10"/>
    <n v="700029"/>
    <s v="MED016"/>
    <x v="17"/>
    <x v="11"/>
    <s v="Emcure"/>
    <s v="No"/>
    <n v="1"/>
    <n v="95.62"/>
    <n v="10"/>
    <n v="5"/>
    <x v="4"/>
    <x v="2"/>
    <n v="1"/>
    <x v="5038"/>
    <n v="1"/>
    <n v="95.62"/>
    <n v="9.5620000000000012"/>
    <n v="86.058000000000007"/>
    <n v="4.3029000000000002"/>
    <n v="90.360900000000001"/>
    <n v="0"/>
  </r>
  <r>
    <s v="ORD105040"/>
    <x v="521"/>
    <x v="2455"/>
    <s v="Noida"/>
    <x v="9"/>
    <n v="201307"/>
    <s v="MED008"/>
    <x v="7"/>
    <x v="6"/>
    <s v="Zydus"/>
    <s v="Yes"/>
    <n v="6"/>
    <n v="56.58"/>
    <n v="10"/>
    <n v="18"/>
    <x v="3"/>
    <x v="1"/>
    <n v="1"/>
    <x v="5039"/>
    <n v="1"/>
    <n v="339.48"/>
    <n v="33.948"/>
    <n v="305.53200000000004"/>
    <n v="54.995760000000011"/>
    <n v="360.52776000000006"/>
    <n v="2"/>
  </r>
  <r>
    <s v="ORD105041"/>
    <x v="68"/>
    <x v="2676"/>
    <s v="Indore"/>
    <x v="2"/>
    <n v="452010"/>
    <s v="MED027"/>
    <x v="12"/>
    <x v="9"/>
    <s v="Mankind"/>
    <s v="No"/>
    <n v="2"/>
    <n v="105.86"/>
    <n v="10"/>
    <n v="5"/>
    <x v="0"/>
    <x v="1"/>
    <n v="1"/>
    <x v="5040"/>
    <n v="1"/>
    <n v="211.72"/>
    <n v="21.171999999999997"/>
    <n v="190.548"/>
    <n v="9.5274000000000001"/>
    <n v="200.0754"/>
    <n v="4"/>
  </r>
  <r>
    <s v="ORD105042"/>
    <x v="665"/>
    <x v="2677"/>
    <s v="Jaipur"/>
    <x v="5"/>
    <n v="302017"/>
    <s v="MED025"/>
    <x v="27"/>
    <x v="0"/>
    <s v="Blue Cross"/>
    <s v="Yes"/>
    <n v="1"/>
    <n v="73.39"/>
    <n v="5"/>
    <n v="5"/>
    <x v="4"/>
    <x v="1"/>
    <n v="1"/>
    <x v="5041"/>
    <n v="1"/>
    <n v="73.39"/>
    <n v="3.6694999999999998"/>
    <n v="69.720500000000001"/>
    <n v="3.4860250000000002"/>
    <n v="73.206524999999999"/>
    <n v="1"/>
  </r>
  <r>
    <s v="ORD105043"/>
    <x v="301"/>
    <x v="838"/>
    <s v="Hyderabad"/>
    <x v="1"/>
    <n v="500032"/>
    <s v="MED013"/>
    <x v="16"/>
    <x v="3"/>
    <s v="Himalaya"/>
    <s v="No"/>
    <n v="2"/>
    <n v="148.72"/>
    <n v="0"/>
    <n v="12"/>
    <x v="2"/>
    <x v="1"/>
    <n v="1"/>
    <x v="5042"/>
    <n v="1"/>
    <n v="297.44"/>
    <n v="0"/>
    <n v="297.44"/>
    <n v="35.692799999999998"/>
    <n v="333.13279999999997"/>
    <n v="3"/>
  </r>
  <r>
    <s v="ORD105044"/>
    <x v="108"/>
    <x v="2561"/>
    <s v="Chennai"/>
    <x v="7"/>
    <n v="600100"/>
    <s v="MED003"/>
    <x v="6"/>
    <x v="4"/>
    <s v="Dr. Reddy's"/>
    <s v="No"/>
    <n v="1"/>
    <n v="29.37"/>
    <n v="0"/>
    <n v="12"/>
    <x v="1"/>
    <x v="0"/>
    <n v="1"/>
    <x v="5043"/>
    <n v="1"/>
    <n v="29.37"/>
    <n v="0"/>
    <n v="29.37"/>
    <n v="3.5244"/>
    <n v="32.894400000000005"/>
    <n v="0"/>
  </r>
  <r>
    <s v="ORD105045"/>
    <x v="520"/>
    <x v="1408"/>
    <s v="Ahmedabad"/>
    <x v="6"/>
    <n v="380054"/>
    <s v="MED026"/>
    <x v="20"/>
    <x v="9"/>
    <s v="Cipla"/>
    <s v="No"/>
    <n v="4"/>
    <n v="198.26"/>
    <n v="15"/>
    <n v="18"/>
    <x v="3"/>
    <x v="1"/>
    <n v="1"/>
    <x v="5044"/>
    <n v="1"/>
    <n v="793.04"/>
    <n v="118.95599999999999"/>
    <n v="674.08399999999995"/>
    <n v="121.33511999999999"/>
    <n v="795.41911999999991"/>
    <n v="3"/>
  </r>
  <r>
    <s v="ORD105046"/>
    <x v="152"/>
    <x v="2678"/>
    <s v="Bengaluru"/>
    <x v="8"/>
    <n v="560100"/>
    <s v="MED004"/>
    <x v="5"/>
    <x v="5"/>
    <s v="Sun Pharma"/>
    <s v="Yes"/>
    <n v="1"/>
    <n v="99.88"/>
    <n v="0"/>
    <n v="5"/>
    <x v="2"/>
    <x v="1"/>
    <n v="1"/>
    <x v="5045"/>
    <n v="1"/>
    <n v="99.88"/>
    <n v="0"/>
    <n v="99.88"/>
    <n v="4.9939999999999998"/>
    <n v="104.874"/>
    <n v="1"/>
  </r>
  <r>
    <s v="ORD105047"/>
    <x v="151"/>
    <x v="1947"/>
    <s v="Gurugram"/>
    <x v="11"/>
    <n v="122016"/>
    <s v="MED011"/>
    <x v="23"/>
    <x v="1"/>
    <s v="Cipla"/>
    <s v="No"/>
    <n v="6"/>
    <n v="26.94"/>
    <n v="5"/>
    <n v="12"/>
    <x v="2"/>
    <x v="1"/>
    <n v="1"/>
    <x v="5046"/>
    <n v="1"/>
    <n v="161.64000000000001"/>
    <n v="8.0820000000000007"/>
    <n v="153.55800000000002"/>
    <n v="18.426960000000005"/>
    <n v="171.98496000000003"/>
    <n v="2"/>
  </r>
  <r>
    <s v="ORD105048"/>
    <x v="619"/>
    <x v="475"/>
    <s v="Delhi"/>
    <x v="0"/>
    <n v="110085"/>
    <s v="MED022"/>
    <x v="25"/>
    <x v="7"/>
    <s v="Himalaya"/>
    <s v="No"/>
    <n v="3"/>
    <n v="198.12"/>
    <n v="5"/>
    <n v="5"/>
    <x v="1"/>
    <x v="2"/>
    <n v="1"/>
    <x v="5047"/>
    <n v="1"/>
    <n v="594.36"/>
    <n v="29.718000000000004"/>
    <n v="564.64200000000005"/>
    <n v="28.232099999999999"/>
    <n v="592.8741"/>
    <n v="2"/>
  </r>
  <r>
    <s v="ORD105048"/>
    <x v="27"/>
    <x v="1130"/>
    <s v="Bengaluru"/>
    <x v="8"/>
    <n v="560038"/>
    <s v="MED016"/>
    <x v="17"/>
    <x v="11"/>
    <s v="Emcure"/>
    <s v="No"/>
    <n v="1"/>
    <n v="102.35"/>
    <n v="0"/>
    <n v="12"/>
    <x v="3"/>
    <x v="0"/>
    <n v="1"/>
    <x v="5048"/>
    <n v="1"/>
    <n v="102.35"/>
    <n v="0"/>
    <n v="102.35"/>
    <n v="12.281999999999998"/>
    <n v="114.63199999999999"/>
    <n v="2"/>
  </r>
  <r>
    <s v="ORD105050"/>
    <x v="691"/>
    <x v="2679"/>
    <s v="Indore"/>
    <x v="2"/>
    <n v="452018"/>
    <s v="MED025"/>
    <x v="27"/>
    <x v="0"/>
    <s v="Blue Cross"/>
    <s v="Yes"/>
    <n v="4"/>
    <n v="60.96"/>
    <n v="5"/>
    <n v="18"/>
    <x v="1"/>
    <x v="1"/>
    <n v="1"/>
    <x v="5049"/>
    <n v="1"/>
    <n v="243.84"/>
    <n v="12.192"/>
    <n v="231.648"/>
    <n v="41.696639999999995"/>
    <n v="273.34463999999997"/>
    <n v="1"/>
  </r>
  <r>
    <s v="ORD105051"/>
    <x v="678"/>
    <x v="1257"/>
    <s v="Bengaluru"/>
    <x v="8"/>
    <n v="560100"/>
    <s v="MED003"/>
    <x v="6"/>
    <x v="4"/>
    <s v="Dr. Reddy's"/>
    <s v="No"/>
    <n v="2"/>
    <n v="28.95"/>
    <n v="0"/>
    <n v="18"/>
    <x v="0"/>
    <x v="3"/>
    <n v="1"/>
    <x v="5050"/>
    <n v="1"/>
    <n v="57.9"/>
    <n v="0"/>
    <n v="57.9"/>
    <n v="10.422000000000001"/>
    <n v="68.322000000000003"/>
    <n v="4"/>
  </r>
  <r>
    <s v="ORD105052"/>
    <x v="712"/>
    <x v="1676"/>
    <s v="Chandigarh"/>
    <x v="4"/>
    <n v="160017"/>
    <s v="MED028"/>
    <x v="3"/>
    <x v="3"/>
    <s v="Abbott"/>
    <s v="No"/>
    <n v="3"/>
    <n v="111.34"/>
    <n v="0"/>
    <n v="5"/>
    <x v="3"/>
    <x v="3"/>
    <n v="1"/>
    <x v="5051"/>
    <n v="1"/>
    <n v="334.02"/>
    <n v="0"/>
    <n v="334.02"/>
    <n v="16.701000000000001"/>
    <n v="350.721"/>
    <n v="0"/>
  </r>
  <r>
    <s v="ORD105053"/>
    <x v="143"/>
    <x v="1618"/>
    <s v="Bengaluru"/>
    <x v="8"/>
    <n v="560034"/>
    <s v="MED024"/>
    <x v="0"/>
    <x v="0"/>
    <s v="Abbott"/>
    <s v="No"/>
    <n v="1"/>
    <n v="131.08000000000001"/>
    <n v="5"/>
    <n v="5"/>
    <x v="0"/>
    <x v="1"/>
    <n v="1"/>
    <x v="5052"/>
    <n v="1"/>
    <n v="131.08000000000001"/>
    <n v="6.5540000000000012"/>
    <n v="124.52600000000001"/>
    <n v="6.2263000000000011"/>
    <n v="130.75230000000002"/>
    <n v="2"/>
  </r>
  <r>
    <s v="ORD105054"/>
    <x v="684"/>
    <x v="1906"/>
    <s v="Jaipur"/>
    <x v="5"/>
    <n v="302021"/>
    <s v="MED021"/>
    <x v="9"/>
    <x v="7"/>
    <s v="Cipla"/>
    <s v="No"/>
    <n v="3"/>
    <n v="81.459999999999994"/>
    <n v="10"/>
    <n v="5"/>
    <x v="4"/>
    <x v="1"/>
    <n v="1"/>
    <x v="5053"/>
    <n v="1"/>
    <n v="244.38"/>
    <n v="24.438000000000002"/>
    <n v="219.94200000000001"/>
    <n v="10.9971"/>
    <n v="230.9391"/>
    <n v="2"/>
  </r>
  <r>
    <s v="ORD105055"/>
    <x v="203"/>
    <x v="613"/>
    <s v="Gurugram"/>
    <x v="11"/>
    <n v="122018"/>
    <s v="MED028"/>
    <x v="3"/>
    <x v="3"/>
    <s v="Abbott"/>
    <s v="No"/>
    <n v="2"/>
    <n v="112.92"/>
    <n v="10"/>
    <n v="5"/>
    <x v="3"/>
    <x v="3"/>
    <n v="1"/>
    <x v="5054"/>
    <n v="1"/>
    <n v="225.84"/>
    <n v="22.584"/>
    <n v="203.256"/>
    <n v="10.162799999999999"/>
    <n v="213.4188"/>
    <n v="2"/>
  </r>
  <r>
    <s v="ORD105056"/>
    <x v="117"/>
    <x v="2680"/>
    <s v="Hyderabad"/>
    <x v="1"/>
    <n v="500084"/>
    <s v="MED023"/>
    <x v="8"/>
    <x v="7"/>
    <s v="Lacto Calamine"/>
    <s v="No"/>
    <n v="1"/>
    <n v="280.02999999999997"/>
    <n v="5"/>
    <n v="5"/>
    <x v="5"/>
    <x v="0"/>
    <n v="1"/>
    <x v="5055"/>
    <n v="1"/>
    <n v="280.02999999999997"/>
    <n v="14.001499999999998"/>
    <n v="266.02849999999995"/>
    <n v="13.301424999999997"/>
    <n v="279.32992499999995"/>
    <n v="2"/>
  </r>
  <r>
    <s v="ORD105057"/>
    <x v="279"/>
    <x v="1686"/>
    <s v="Chandigarh"/>
    <x v="4"/>
    <n v="160036"/>
    <s v="MED007"/>
    <x v="15"/>
    <x v="10"/>
    <s v="Sanofi"/>
    <s v="Yes"/>
    <n v="2"/>
    <n v="73.540000000000006"/>
    <n v="20"/>
    <n v="12"/>
    <x v="4"/>
    <x v="1"/>
    <n v="1"/>
    <x v="5056"/>
    <n v="1"/>
    <n v="147.08000000000001"/>
    <n v="29.416000000000004"/>
    <n v="117.66400000000002"/>
    <n v="14.119680000000002"/>
    <n v="131.78368"/>
    <n v="2"/>
  </r>
  <r>
    <s v="ORD105058"/>
    <x v="720"/>
    <x v="2681"/>
    <s v="Surat"/>
    <x v="6"/>
    <n v="395010"/>
    <s v="MED013"/>
    <x v="16"/>
    <x v="3"/>
    <s v="Himalaya"/>
    <s v="No"/>
    <n v="4"/>
    <n v="150.06"/>
    <n v="5"/>
    <n v="5"/>
    <x v="4"/>
    <x v="1"/>
    <n v="1"/>
    <x v="5057"/>
    <n v="1"/>
    <n v="600.24"/>
    <n v="30.011999999999997"/>
    <n v="570.22800000000007"/>
    <n v="28.511400000000002"/>
    <n v="598.73940000000005"/>
    <n v="1"/>
  </r>
  <r>
    <s v="ORD105058"/>
    <x v="221"/>
    <x v="2682"/>
    <s v="Hyderabad"/>
    <x v="1"/>
    <n v="500081"/>
    <s v="MED005"/>
    <x v="11"/>
    <x v="5"/>
    <s v="Cipla"/>
    <s v="Yes"/>
    <n v="1"/>
    <n v="92.48"/>
    <n v="5"/>
    <n v="5"/>
    <x v="0"/>
    <x v="1"/>
    <n v="1"/>
    <x v="5058"/>
    <n v="1"/>
    <n v="92.48"/>
    <n v="4.6240000000000006"/>
    <n v="87.856000000000009"/>
    <n v="4.3928000000000003"/>
    <n v="92.248800000000003"/>
    <n v="1"/>
  </r>
  <r>
    <s v="ORD105060"/>
    <x v="300"/>
    <x v="839"/>
    <s v="Gurugram"/>
    <x v="11"/>
    <n v="122009"/>
    <s v="MED008"/>
    <x v="7"/>
    <x v="6"/>
    <s v="Zydus"/>
    <s v="Yes"/>
    <n v="2"/>
    <n v="60.81"/>
    <n v="10"/>
    <n v="12"/>
    <x v="4"/>
    <x v="2"/>
    <n v="1"/>
    <x v="5059"/>
    <n v="1"/>
    <n v="121.62"/>
    <n v="12.162000000000001"/>
    <n v="109.458"/>
    <n v="13.134960000000001"/>
    <n v="122.59296000000001"/>
    <n v="2"/>
  </r>
  <r>
    <s v="ORD105061"/>
    <x v="602"/>
    <x v="1212"/>
    <s v="Ahmedabad"/>
    <x v="6"/>
    <n v="380058"/>
    <s v="MED008"/>
    <x v="7"/>
    <x v="6"/>
    <s v="Zydus"/>
    <s v="Yes"/>
    <n v="1"/>
    <n v="67.45"/>
    <n v="0"/>
    <n v="12"/>
    <x v="2"/>
    <x v="1"/>
    <n v="1"/>
    <x v="5060"/>
    <n v="1"/>
    <n v="67.45"/>
    <n v="0"/>
    <n v="67.45"/>
    <n v="8.0940000000000012"/>
    <n v="75.544000000000011"/>
    <n v="2"/>
  </r>
  <r>
    <s v="ORD105062"/>
    <x v="139"/>
    <x v="476"/>
    <s v="Ahmedabad"/>
    <x v="6"/>
    <n v="380061"/>
    <s v="MED014"/>
    <x v="19"/>
    <x v="3"/>
    <s v="Abbott"/>
    <s v="No"/>
    <n v="1"/>
    <n v="165.97"/>
    <n v="0"/>
    <n v="18"/>
    <x v="0"/>
    <x v="3"/>
    <n v="1"/>
    <x v="5061"/>
    <n v="1"/>
    <n v="165.97"/>
    <n v="0"/>
    <n v="165.97"/>
    <n v="29.874600000000001"/>
    <n v="195.84460000000001"/>
    <n v="3"/>
  </r>
  <r>
    <s v="ORD105063"/>
    <x v="461"/>
    <x v="2683"/>
    <s v="Bengaluru"/>
    <x v="8"/>
    <n v="560066"/>
    <s v="MED009"/>
    <x v="21"/>
    <x v="6"/>
    <s v="Glenmark"/>
    <s v="Yes"/>
    <n v="1"/>
    <n v="95.8"/>
    <n v="10"/>
    <n v="18"/>
    <x v="4"/>
    <x v="1"/>
    <n v="1"/>
    <x v="5062"/>
    <n v="1"/>
    <n v="95.8"/>
    <n v="9.58"/>
    <n v="86.22"/>
    <n v="15.519600000000001"/>
    <n v="101.7396"/>
    <n v="2"/>
  </r>
  <r>
    <s v="ORD105064"/>
    <x v="97"/>
    <x v="92"/>
    <s v="Hyderabad"/>
    <x v="1"/>
    <n v="500032"/>
    <s v="MED020"/>
    <x v="4"/>
    <x v="4"/>
    <s v="Dr. Reddy's"/>
    <s v="Yes"/>
    <n v="2"/>
    <n v="54.18"/>
    <n v="5"/>
    <n v="5"/>
    <x v="5"/>
    <x v="1"/>
    <n v="1"/>
    <x v="5063"/>
    <n v="1"/>
    <n v="108.36"/>
    <n v="5.4179999999999993"/>
    <n v="102.94200000000001"/>
    <n v="5.1471"/>
    <n v="108.0891"/>
    <n v="2"/>
  </r>
  <r>
    <s v="ORD105065"/>
    <x v="710"/>
    <x v="2684"/>
    <s v="Hyderabad"/>
    <x v="1"/>
    <n v="500084"/>
    <s v="MED017"/>
    <x v="1"/>
    <x v="1"/>
    <s v="Abbott"/>
    <s v="No"/>
    <n v="2"/>
    <n v="134.46"/>
    <n v="5"/>
    <n v="12"/>
    <x v="5"/>
    <x v="1"/>
    <n v="1"/>
    <x v="5064"/>
    <n v="1"/>
    <n v="268.92"/>
    <n v="13.446000000000002"/>
    <n v="255.47400000000002"/>
    <n v="30.656880000000001"/>
    <n v="286.13088000000005"/>
    <n v="1"/>
  </r>
  <r>
    <s v="ORD105066"/>
    <x v="629"/>
    <x v="457"/>
    <s v="Hyderabad"/>
    <x v="1"/>
    <n v="500081"/>
    <s v="MED018"/>
    <x v="14"/>
    <x v="8"/>
    <s v="Mankind"/>
    <s v="No"/>
    <n v="4"/>
    <n v="114.67"/>
    <n v="5"/>
    <n v="12"/>
    <x v="2"/>
    <x v="1"/>
    <n v="1"/>
    <x v="5065"/>
    <n v="1"/>
    <n v="458.68"/>
    <n v="22.934000000000001"/>
    <n v="435.74599999999998"/>
    <n v="52.289519999999996"/>
    <n v="488.03551999999996"/>
    <n v="3"/>
  </r>
  <r>
    <s v="ORD105067"/>
    <x v="173"/>
    <x v="2158"/>
    <s v="Gurugram"/>
    <x v="11"/>
    <n v="122016"/>
    <s v="MED027"/>
    <x v="12"/>
    <x v="9"/>
    <s v="Mankind"/>
    <s v="No"/>
    <n v="2"/>
    <n v="104.99"/>
    <n v="10"/>
    <n v="5"/>
    <x v="5"/>
    <x v="3"/>
    <n v="1"/>
    <x v="5066"/>
    <n v="1"/>
    <n v="209.98"/>
    <n v="20.997999999999998"/>
    <n v="188.982"/>
    <n v="9.4490999999999996"/>
    <n v="198.43109999999999"/>
    <n v="1"/>
  </r>
  <r>
    <s v="ORD105068"/>
    <x v="632"/>
    <x v="2523"/>
    <s v="Bengaluru"/>
    <x v="8"/>
    <n v="560038"/>
    <s v="MED004"/>
    <x v="5"/>
    <x v="5"/>
    <s v="Sun Pharma"/>
    <s v="Yes"/>
    <n v="2"/>
    <n v="112.33"/>
    <n v="5"/>
    <n v="12"/>
    <x v="5"/>
    <x v="0"/>
    <n v="1"/>
    <x v="5067"/>
    <n v="1"/>
    <n v="224.66"/>
    <n v="11.232999999999999"/>
    <n v="213.42699999999999"/>
    <n v="25.611239999999999"/>
    <n v="239.03824"/>
    <n v="3"/>
  </r>
  <r>
    <s v="ORD105068"/>
    <x v="674"/>
    <x v="890"/>
    <s v="Surat"/>
    <x v="6"/>
    <n v="395007"/>
    <s v="MED010"/>
    <x v="13"/>
    <x v="1"/>
    <s v="Sun Pharma"/>
    <s v="Yes"/>
    <n v="1"/>
    <n v="78.77"/>
    <n v="10"/>
    <n v="18"/>
    <x v="0"/>
    <x v="0"/>
    <n v="1"/>
    <x v="5068"/>
    <n v="1"/>
    <n v="78.77"/>
    <n v="7.8769999999999989"/>
    <n v="70.893000000000001"/>
    <n v="12.76074"/>
    <n v="83.653739999999999"/>
    <n v="2"/>
  </r>
  <r>
    <s v="ORD105070"/>
    <x v="310"/>
    <x v="2332"/>
    <s v="Chandigarh"/>
    <x v="4"/>
    <n v="160022"/>
    <s v="MED021"/>
    <x v="9"/>
    <x v="7"/>
    <s v="Cipla"/>
    <s v="No"/>
    <n v="2"/>
    <n v="84"/>
    <n v="15"/>
    <n v="12"/>
    <x v="1"/>
    <x v="3"/>
    <n v="1"/>
    <x v="5069"/>
    <n v="1"/>
    <n v="168"/>
    <n v="25.2"/>
    <n v="142.80000000000001"/>
    <n v="17.136000000000003"/>
    <n v="159.93600000000001"/>
    <n v="1"/>
  </r>
  <r>
    <s v="ORD105071"/>
    <x v="380"/>
    <x v="1713"/>
    <s v="Gurugram"/>
    <x v="11"/>
    <n v="122018"/>
    <s v="MED018"/>
    <x v="14"/>
    <x v="8"/>
    <s v="Mankind"/>
    <s v="No"/>
    <n v="3"/>
    <n v="131.06"/>
    <n v="10"/>
    <n v="5"/>
    <x v="1"/>
    <x v="1"/>
    <n v="1"/>
    <x v="5070"/>
    <n v="1"/>
    <n v="393.18"/>
    <n v="39.318000000000005"/>
    <n v="353.86200000000002"/>
    <n v="17.693100000000001"/>
    <n v="371.55510000000004"/>
    <n v="7"/>
  </r>
  <r>
    <s v="ORD105072"/>
    <x v="521"/>
    <x v="2685"/>
    <s v="Delhi"/>
    <x v="0"/>
    <n v="110085"/>
    <s v="MED012"/>
    <x v="29"/>
    <x v="3"/>
    <s v="Mankind"/>
    <s v="No"/>
    <n v="2"/>
    <n v="119.79"/>
    <n v="15"/>
    <n v="12"/>
    <x v="5"/>
    <x v="1"/>
    <n v="1"/>
    <x v="5071"/>
    <n v="1"/>
    <n v="239.58"/>
    <n v="35.937000000000005"/>
    <n v="203.643"/>
    <n v="24.437159999999999"/>
    <n v="228.08016000000001"/>
    <n v="1"/>
  </r>
  <r>
    <s v="ORD105073"/>
    <x v="617"/>
    <x v="1153"/>
    <s v="Noida"/>
    <x v="9"/>
    <n v="201303"/>
    <s v="MED016"/>
    <x v="17"/>
    <x v="11"/>
    <s v="Emcure"/>
    <s v="No"/>
    <n v="1"/>
    <n v="111.36"/>
    <n v="0"/>
    <n v="5"/>
    <x v="1"/>
    <x v="1"/>
    <n v="1"/>
    <x v="5072"/>
    <n v="1"/>
    <n v="111.36"/>
    <n v="0"/>
    <n v="111.36"/>
    <n v="5.5679999999999996"/>
    <n v="116.928"/>
    <n v="2"/>
  </r>
  <r>
    <s v="ORD105073"/>
    <x v="98"/>
    <x v="1416"/>
    <s v="Bengaluru"/>
    <x v="8"/>
    <n v="560038"/>
    <s v="MED009"/>
    <x v="21"/>
    <x v="6"/>
    <s v="Glenmark"/>
    <s v="Yes"/>
    <n v="6"/>
    <n v="93.9"/>
    <n v="5"/>
    <n v="12"/>
    <x v="0"/>
    <x v="1"/>
    <n v="1"/>
    <x v="5073"/>
    <n v="1"/>
    <n v="563.40000000000009"/>
    <n v="28.170000000000005"/>
    <n v="535.23000000000013"/>
    <n v="64.227600000000024"/>
    <n v="599.45760000000018"/>
    <n v="3"/>
  </r>
  <r>
    <s v="ORD105075"/>
    <x v="636"/>
    <x v="1259"/>
    <s v="Jaipur"/>
    <x v="5"/>
    <n v="302019"/>
    <s v="MED027"/>
    <x v="12"/>
    <x v="9"/>
    <s v="Mankind"/>
    <s v="No"/>
    <n v="1"/>
    <n v="93.69"/>
    <n v="0"/>
    <n v="12"/>
    <x v="0"/>
    <x v="0"/>
    <n v="1"/>
    <x v="5074"/>
    <n v="1"/>
    <n v="93.69"/>
    <n v="0"/>
    <n v="93.69"/>
    <n v="11.242799999999999"/>
    <n v="104.9328"/>
    <n v="2"/>
  </r>
  <r>
    <s v="ORD105076"/>
    <x v="667"/>
    <x v="898"/>
    <s v="Bengaluru"/>
    <x v="8"/>
    <n v="560066"/>
    <s v="MED009"/>
    <x v="21"/>
    <x v="6"/>
    <s v="Glenmark"/>
    <s v="Yes"/>
    <n v="2"/>
    <n v="97.6"/>
    <n v="5"/>
    <n v="5"/>
    <x v="2"/>
    <x v="0"/>
    <n v="1"/>
    <x v="5075"/>
    <n v="1"/>
    <n v="195.2"/>
    <n v="9.76"/>
    <n v="185.44"/>
    <n v="9.2720000000000002"/>
    <n v="194.71199999999999"/>
    <n v="2"/>
  </r>
  <r>
    <s v="ORD105077"/>
    <x v="304"/>
    <x v="2686"/>
    <s v="Delhi"/>
    <x v="0"/>
    <n v="110024"/>
    <s v="MED001"/>
    <x v="2"/>
    <x v="2"/>
    <s v="Cipla"/>
    <s v="No"/>
    <n v="2"/>
    <n v="30.88"/>
    <n v="10"/>
    <n v="5"/>
    <x v="5"/>
    <x v="2"/>
    <n v="1"/>
    <x v="5076"/>
    <n v="1"/>
    <n v="61.76"/>
    <n v="6.1760000000000002"/>
    <n v="55.583999999999996"/>
    <n v="2.7791999999999994"/>
    <n v="58.363199999999992"/>
    <n v="0"/>
  </r>
  <r>
    <s v="ORD105078"/>
    <x v="276"/>
    <x v="53"/>
    <s v="Lucknow"/>
    <x v="9"/>
    <n v="226024"/>
    <s v="MED020"/>
    <x v="4"/>
    <x v="4"/>
    <s v="Dr. Reddy's"/>
    <s v="Yes"/>
    <n v="3"/>
    <n v="61.96"/>
    <n v="5"/>
    <n v="18"/>
    <x v="2"/>
    <x v="1"/>
    <n v="1"/>
    <x v="5077"/>
    <n v="1"/>
    <n v="185.88"/>
    <n v="9.2940000000000005"/>
    <n v="176.58599999999998"/>
    <n v="31.785479999999996"/>
    <n v="208.37147999999999"/>
    <n v="3"/>
  </r>
  <r>
    <s v="ORD105079"/>
    <x v="218"/>
    <x v="481"/>
    <s v="Delhi"/>
    <x v="0"/>
    <n v="110085"/>
    <s v="MED030"/>
    <x v="28"/>
    <x v="8"/>
    <s v="Cipla"/>
    <s v="Yes"/>
    <n v="1"/>
    <n v="317.83999999999997"/>
    <n v="10"/>
    <n v="5"/>
    <x v="1"/>
    <x v="1"/>
    <n v="1"/>
    <x v="5078"/>
    <n v="1"/>
    <n v="317.83999999999997"/>
    <n v="31.783999999999995"/>
    <n v="286.05599999999998"/>
    <n v="14.3028"/>
    <n v="300.35879999999997"/>
    <n v="4"/>
  </r>
  <r>
    <s v="ORD105080"/>
    <x v="519"/>
    <x v="2039"/>
    <s v="Pune"/>
    <x v="3"/>
    <n v="411045"/>
    <s v="MED009"/>
    <x v="21"/>
    <x v="6"/>
    <s v="Glenmark"/>
    <s v="Yes"/>
    <n v="1"/>
    <n v="84.26"/>
    <n v="10"/>
    <n v="5"/>
    <x v="4"/>
    <x v="0"/>
    <n v="1"/>
    <x v="5079"/>
    <n v="1"/>
    <n v="84.26"/>
    <n v="8.4260000000000002"/>
    <n v="75.834000000000003"/>
    <n v="3.7917000000000001"/>
    <n v="79.625700000000009"/>
    <n v="2"/>
  </r>
  <r>
    <s v="ORD105080"/>
    <x v="461"/>
    <x v="1131"/>
    <s v="Ahmedabad"/>
    <x v="6"/>
    <n v="380015"/>
    <s v="MED024"/>
    <x v="0"/>
    <x v="0"/>
    <s v="Abbott"/>
    <s v="No"/>
    <n v="4"/>
    <n v="140.86000000000001"/>
    <n v="5"/>
    <n v="5"/>
    <x v="2"/>
    <x v="1"/>
    <n v="1"/>
    <x v="5080"/>
    <n v="1"/>
    <n v="563.44000000000005"/>
    <n v="28.172000000000004"/>
    <n v="535.26800000000003"/>
    <n v="26.763400000000001"/>
    <n v="562.03140000000008"/>
    <n v="6"/>
  </r>
  <r>
    <s v="ORD105082"/>
    <x v="248"/>
    <x v="2420"/>
    <s v="Noida"/>
    <x v="9"/>
    <n v="201301"/>
    <s v="MED022"/>
    <x v="25"/>
    <x v="7"/>
    <s v="Himalaya"/>
    <s v="No"/>
    <n v="1"/>
    <n v="200.78"/>
    <n v="15"/>
    <n v="5"/>
    <x v="0"/>
    <x v="1"/>
    <n v="1"/>
    <x v="5081"/>
    <n v="1"/>
    <n v="200.78"/>
    <n v="30.116999999999997"/>
    <n v="170.66300000000001"/>
    <n v="8.5331500000000009"/>
    <n v="179.19615000000002"/>
    <n v="2"/>
  </r>
  <r>
    <s v="ORD105083"/>
    <x v="346"/>
    <x v="2186"/>
    <s v="Gurugram"/>
    <x v="11"/>
    <n v="122018"/>
    <s v="MED012"/>
    <x v="29"/>
    <x v="3"/>
    <s v="Mankind"/>
    <s v="No"/>
    <n v="3"/>
    <n v="133.34"/>
    <n v="5"/>
    <n v="12"/>
    <x v="1"/>
    <x v="0"/>
    <n v="1"/>
    <x v="5082"/>
    <n v="1"/>
    <n v="400.02"/>
    <n v="20.000999999999998"/>
    <n v="380.01900000000001"/>
    <n v="45.60228"/>
    <n v="425.62128000000001"/>
    <n v="1"/>
  </r>
  <r>
    <s v="ORD105084"/>
    <x v="45"/>
    <x v="819"/>
    <s v="Noida"/>
    <x v="9"/>
    <n v="201305"/>
    <s v="MED002"/>
    <x v="22"/>
    <x v="2"/>
    <s v="Micro Labs"/>
    <s v="No"/>
    <n v="4"/>
    <n v="29.1"/>
    <n v="5"/>
    <n v="12"/>
    <x v="3"/>
    <x v="1"/>
    <n v="1"/>
    <x v="5083"/>
    <n v="1"/>
    <n v="116.4"/>
    <n v="5.82"/>
    <n v="110.58000000000001"/>
    <n v="13.269600000000001"/>
    <n v="123.84960000000001"/>
    <n v="7"/>
  </r>
  <r>
    <s v="ORD105084"/>
    <x v="391"/>
    <x v="2527"/>
    <s v="Surat"/>
    <x v="6"/>
    <n v="395007"/>
    <s v="MED028"/>
    <x v="3"/>
    <x v="3"/>
    <s v="Abbott"/>
    <s v="No"/>
    <n v="1"/>
    <n v="119.42"/>
    <n v="15"/>
    <n v="12"/>
    <x v="0"/>
    <x v="1"/>
    <n v="1"/>
    <x v="5084"/>
    <n v="1"/>
    <n v="119.42"/>
    <n v="17.913"/>
    <n v="101.50700000000001"/>
    <n v="12.18084"/>
    <n v="113.68784000000001"/>
    <n v="1"/>
  </r>
  <r>
    <s v="ORD105084"/>
    <x v="262"/>
    <x v="870"/>
    <s v="Surat"/>
    <x v="6"/>
    <n v="395017"/>
    <s v="MED020"/>
    <x v="4"/>
    <x v="4"/>
    <s v="Dr. Reddy's"/>
    <s v="Yes"/>
    <n v="2"/>
    <n v="62.52"/>
    <n v="5"/>
    <n v="5"/>
    <x v="2"/>
    <x v="1"/>
    <n v="1"/>
    <x v="5085"/>
    <n v="1"/>
    <n v="125.04"/>
    <n v="6.2520000000000007"/>
    <n v="118.78800000000001"/>
    <n v="5.9394000000000009"/>
    <n v="124.72740000000002"/>
    <n v="3"/>
  </r>
  <r>
    <s v="ORD105087"/>
    <x v="270"/>
    <x v="2296"/>
    <s v="Pune"/>
    <x v="3"/>
    <n v="411001"/>
    <s v="MED012"/>
    <x v="29"/>
    <x v="3"/>
    <s v="Mankind"/>
    <s v="No"/>
    <n v="5"/>
    <n v="116.57"/>
    <n v="0"/>
    <n v="5"/>
    <x v="4"/>
    <x v="1"/>
    <n v="1"/>
    <x v="5086"/>
    <n v="1"/>
    <n v="582.84999999999991"/>
    <n v="0"/>
    <n v="582.84999999999991"/>
    <n v="29.142499999999995"/>
    <n v="611.99249999999995"/>
    <n v="2"/>
  </r>
  <r>
    <s v="ORD105088"/>
    <x v="567"/>
    <x v="2687"/>
    <s v="Lucknow"/>
    <x v="9"/>
    <n v="226021"/>
    <s v="MED026"/>
    <x v="20"/>
    <x v="9"/>
    <s v="Cipla"/>
    <s v="No"/>
    <n v="3"/>
    <n v="196.68"/>
    <n v="10"/>
    <n v="12"/>
    <x v="5"/>
    <x v="1"/>
    <n v="1"/>
    <x v="5087"/>
    <n v="1"/>
    <n v="590.04"/>
    <n v="59.003999999999998"/>
    <n v="531.03599999999994"/>
    <n v="63.724319999999992"/>
    <n v="594.76031999999998"/>
    <n v="1"/>
  </r>
  <r>
    <s v="ORD105089"/>
    <x v="123"/>
    <x v="2688"/>
    <s v="Jaipur"/>
    <x v="5"/>
    <n v="302021"/>
    <s v="MED003"/>
    <x v="6"/>
    <x v="4"/>
    <s v="Dr. Reddy's"/>
    <s v="No"/>
    <n v="1"/>
    <n v="29.05"/>
    <n v="5"/>
    <n v="5"/>
    <x v="0"/>
    <x v="2"/>
    <n v="1"/>
    <x v="5088"/>
    <n v="1"/>
    <n v="29.05"/>
    <n v="1.4524999999999999"/>
    <n v="27.5975"/>
    <n v="1.3798750000000002"/>
    <n v="28.977375000000002"/>
    <n v="0"/>
  </r>
  <r>
    <s v="ORD105090"/>
    <x v="463"/>
    <x v="1373"/>
    <s v="Kolkata"/>
    <x v="10"/>
    <n v="700091"/>
    <s v="MED020"/>
    <x v="4"/>
    <x v="4"/>
    <s v="Dr. Reddy's"/>
    <s v="Yes"/>
    <n v="1"/>
    <n v="49.37"/>
    <n v="10"/>
    <n v="5"/>
    <x v="0"/>
    <x v="1"/>
    <n v="1"/>
    <x v="5089"/>
    <n v="1"/>
    <n v="49.37"/>
    <n v="4.9370000000000003"/>
    <n v="44.433"/>
    <n v="2.2216499999999999"/>
    <n v="46.654649999999997"/>
    <n v="1"/>
  </r>
  <r>
    <s v="ORD105091"/>
    <x v="212"/>
    <x v="1470"/>
    <s v="Ahmedabad"/>
    <x v="6"/>
    <n v="380058"/>
    <s v="MED010"/>
    <x v="13"/>
    <x v="1"/>
    <s v="Sun Pharma"/>
    <s v="Yes"/>
    <n v="1"/>
    <n v="76.849999999999994"/>
    <n v="10"/>
    <n v="5"/>
    <x v="2"/>
    <x v="1"/>
    <n v="1"/>
    <x v="5090"/>
    <n v="1"/>
    <n v="76.849999999999994"/>
    <n v="7.6849999999999996"/>
    <n v="69.164999999999992"/>
    <n v="3.4582499999999992"/>
    <n v="72.623249999999985"/>
    <n v="2"/>
  </r>
  <r>
    <s v="ORD105092"/>
    <x v="106"/>
    <x v="716"/>
    <s v="Lucknow"/>
    <x v="9"/>
    <n v="226024"/>
    <s v="MED008"/>
    <x v="7"/>
    <x v="6"/>
    <s v="Zydus"/>
    <s v="Yes"/>
    <n v="3"/>
    <n v="56.99"/>
    <n v="5"/>
    <n v="5"/>
    <x v="1"/>
    <x v="0"/>
    <n v="1"/>
    <x v="5091"/>
    <n v="1"/>
    <n v="170.97"/>
    <n v="8.5485000000000007"/>
    <n v="162.42150000000001"/>
    <n v="8.1210750000000012"/>
    <n v="170.542575"/>
    <n v="2"/>
  </r>
  <r>
    <s v="ORD105092"/>
    <x v="39"/>
    <x v="2185"/>
    <s v="Delhi"/>
    <x v="0"/>
    <n v="110001"/>
    <s v="MED025"/>
    <x v="27"/>
    <x v="0"/>
    <s v="Blue Cross"/>
    <s v="Yes"/>
    <n v="2"/>
    <n v="66.900000000000006"/>
    <n v="0"/>
    <n v="5"/>
    <x v="5"/>
    <x v="2"/>
    <n v="1"/>
    <x v="5092"/>
    <n v="1"/>
    <n v="133.80000000000001"/>
    <n v="0"/>
    <n v="133.80000000000001"/>
    <n v="6.69"/>
    <n v="140.49"/>
    <n v="1"/>
  </r>
  <r>
    <s v="ORD105092"/>
    <x v="625"/>
    <x v="55"/>
    <s v="Jaipur"/>
    <x v="5"/>
    <n v="302021"/>
    <s v="MED030"/>
    <x v="28"/>
    <x v="8"/>
    <s v="Cipla"/>
    <s v="Yes"/>
    <n v="1"/>
    <n v="259.02"/>
    <n v="0"/>
    <n v="18"/>
    <x v="0"/>
    <x v="1"/>
    <n v="1"/>
    <x v="5093"/>
    <n v="1"/>
    <n v="259.02"/>
    <n v="0"/>
    <n v="259.02"/>
    <n v="46.623599999999996"/>
    <n v="305.64359999999999"/>
    <n v="2"/>
  </r>
  <r>
    <s v="ORD105095"/>
    <x v="192"/>
    <x v="1410"/>
    <s v="Noida"/>
    <x v="9"/>
    <n v="201301"/>
    <s v="MED017"/>
    <x v="1"/>
    <x v="1"/>
    <s v="Abbott"/>
    <s v="No"/>
    <n v="2"/>
    <n v="130.68"/>
    <n v="10"/>
    <n v="12"/>
    <x v="5"/>
    <x v="1"/>
    <n v="1"/>
    <x v="5094"/>
    <n v="1"/>
    <n v="261.36"/>
    <n v="26.136000000000003"/>
    <n v="235.22400000000002"/>
    <n v="28.226880000000001"/>
    <n v="263.45088000000004"/>
    <n v="2"/>
  </r>
  <r>
    <s v="ORD105096"/>
    <x v="686"/>
    <x v="1370"/>
    <s v="Indore"/>
    <x v="2"/>
    <n v="452018"/>
    <s v="MED008"/>
    <x v="7"/>
    <x v="6"/>
    <s v="Zydus"/>
    <s v="Yes"/>
    <n v="2"/>
    <n v="70.3"/>
    <n v="5"/>
    <n v="5"/>
    <x v="0"/>
    <x v="1"/>
    <n v="1"/>
    <x v="5095"/>
    <n v="1"/>
    <n v="140.6"/>
    <n v="7.03"/>
    <n v="133.57"/>
    <n v="6.6784999999999988"/>
    <n v="140.24849999999998"/>
    <n v="4"/>
  </r>
  <r>
    <s v="ORD105097"/>
    <x v="156"/>
    <x v="2689"/>
    <s v="Delhi"/>
    <x v="0"/>
    <n v="110044"/>
    <s v="MED022"/>
    <x v="25"/>
    <x v="7"/>
    <s v="Himalaya"/>
    <s v="No"/>
    <n v="5"/>
    <n v="165.98"/>
    <n v="5"/>
    <n v="12"/>
    <x v="0"/>
    <x v="2"/>
    <n v="1"/>
    <x v="5096"/>
    <n v="1"/>
    <n v="829.9"/>
    <n v="41.494999999999997"/>
    <n v="788.40499999999997"/>
    <n v="94.60860000000001"/>
    <n v="883.0136"/>
    <n v="0"/>
  </r>
  <r>
    <s v="ORD105098"/>
    <x v="288"/>
    <x v="2641"/>
    <s v="Delhi"/>
    <x v="0"/>
    <n v="110001"/>
    <s v="MED028"/>
    <x v="3"/>
    <x v="3"/>
    <s v="Abbott"/>
    <s v="No"/>
    <n v="3"/>
    <n v="118.38"/>
    <n v="10"/>
    <n v="12"/>
    <x v="5"/>
    <x v="1"/>
    <n v="1"/>
    <x v="5097"/>
    <n v="1"/>
    <n v="355.14"/>
    <n v="35.513999999999996"/>
    <n v="319.62599999999998"/>
    <n v="38.355119999999999"/>
    <n v="357.98111999999998"/>
    <n v="1"/>
  </r>
  <r>
    <s v="ORD105099"/>
    <x v="242"/>
    <x v="2231"/>
    <s v="Pune"/>
    <x v="3"/>
    <n v="411014"/>
    <s v="MED001"/>
    <x v="2"/>
    <x v="2"/>
    <s v="Cipla"/>
    <s v="No"/>
    <n v="3"/>
    <n v="27.52"/>
    <n v="15"/>
    <n v="18"/>
    <x v="4"/>
    <x v="1"/>
    <n v="1"/>
    <x v="5098"/>
    <n v="1"/>
    <n v="82.56"/>
    <n v="12.384"/>
    <n v="70.176000000000002"/>
    <n v="12.631680000000001"/>
    <n v="82.807680000000005"/>
    <n v="4"/>
  </r>
  <r>
    <s v="ORD105100"/>
    <x v="613"/>
    <x v="1105"/>
    <s v="Indore"/>
    <x v="2"/>
    <n v="452001"/>
    <s v="MED013"/>
    <x v="16"/>
    <x v="3"/>
    <s v="Himalaya"/>
    <s v="No"/>
    <n v="2"/>
    <n v="143.19"/>
    <n v="20"/>
    <n v="5"/>
    <x v="4"/>
    <x v="1"/>
    <n v="1"/>
    <x v="5099"/>
    <n v="1"/>
    <n v="286.38"/>
    <n v="57.276000000000003"/>
    <n v="229.10399999999998"/>
    <n v="11.4552"/>
    <n v="240.55919999999998"/>
    <n v="3"/>
  </r>
  <r>
    <s v="ORD105101"/>
    <x v="205"/>
    <x v="2085"/>
    <s v="Pune"/>
    <x v="3"/>
    <n v="411014"/>
    <s v="MED023"/>
    <x v="8"/>
    <x v="7"/>
    <s v="Lacto Calamine"/>
    <s v="No"/>
    <n v="2"/>
    <n v="289.75"/>
    <n v="5"/>
    <n v="12"/>
    <x v="1"/>
    <x v="1"/>
    <n v="1"/>
    <x v="5100"/>
    <n v="1"/>
    <n v="579.5"/>
    <n v="28.975000000000001"/>
    <n v="550.52499999999998"/>
    <n v="66.062999999999988"/>
    <n v="616.58799999999997"/>
    <n v="1"/>
  </r>
  <r>
    <s v="ORD105102"/>
    <x v="117"/>
    <x v="2262"/>
    <s v="Ahmedabad"/>
    <x v="6"/>
    <n v="380001"/>
    <s v="MED009"/>
    <x v="21"/>
    <x v="6"/>
    <s v="Glenmark"/>
    <s v="Yes"/>
    <n v="1"/>
    <n v="81.05"/>
    <n v="5"/>
    <n v="12"/>
    <x v="3"/>
    <x v="1"/>
    <n v="1"/>
    <x v="5101"/>
    <n v="1"/>
    <n v="81.05"/>
    <n v="4.0525000000000002"/>
    <n v="76.997500000000002"/>
    <n v="9.2397000000000009"/>
    <n v="86.237200000000001"/>
    <n v="2"/>
  </r>
  <r>
    <s v="ORD105103"/>
    <x v="288"/>
    <x v="1337"/>
    <s v="Noida"/>
    <x v="9"/>
    <n v="201301"/>
    <s v="MED026"/>
    <x v="20"/>
    <x v="9"/>
    <s v="Cipla"/>
    <s v="No"/>
    <n v="3"/>
    <n v="196.26"/>
    <n v="15"/>
    <n v="12"/>
    <x v="5"/>
    <x v="1"/>
    <n v="1"/>
    <x v="5102"/>
    <n v="1"/>
    <n v="588.78"/>
    <n v="88.316999999999993"/>
    <n v="500.46299999999997"/>
    <n v="60.055559999999993"/>
    <n v="560.51855999999998"/>
    <n v="3"/>
  </r>
  <r>
    <s v="ORD105103"/>
    <x v="428"/>
    <x v="2690"/>
    <s v="Surat"/>
    <x v="6"/>
    <n v="395003"/>
    <s v="MED026"/>
    <x v="20"/>
    <x v="9"/>
    <s v="Cipla"/>
    <s v="No"/>
    <n v="1"/>
    <n v="170.85"/>
    <n v="10"/>
    <n v="5"/>
    <x v="4"/>
    <x v="1"/>
    <n v="1"/>
    <x v="5103"/>
    <n v="1"/>
    <n v="170.85"/>
    <n v="17.085000000000001"/>
    <n v="153.76499999999999"/>
    <n v="7.6882499999999991"/>
    <n v="161.45325"/>
    <n v="2"/>
  </r>
  <r>
    <s v="ORD105105"/>
    <x v="127"/>
    <x v="1035"/>
    <s v="Indore"/>
    <x v="2"/>
    <n v="452010"/>
    <s v="MED021"/>
    <x v="9"/>
    <x v="7"/>
    <s v="Cipla"/>
    <s v="No"/>
    <n v="2"/>
    <n v="75.06"/>
    <n v="10"/>
    <n v="18"/>
    <x v="2"/>
    <x v="3"/>
    <n v="1"/>
    <x v="5104"/>
    <n v="1"/>
    <n v="150.12"/>
    <n v="15.012"/>
    <n v="135.108"/>
    <n v="24.31944"/>
    <n v="159.42743999999999"/>
    <n v="2"/>
  </r>
  <r>
    <s v="ORD105106"/>
    <x v="409"/>
    <x v="209"/>
    <s v="Mumbai"/>
    <x v="3"/>
    <n v="400093"/>
    <s v="MED026"/>
    <x v="20"/>
    <x v="9"/>
    <s v="Cipla"/>
    <s v="No"/>
    <n v="1"/>
    <n v="211.13"/>
    <n v="0"/>
    <n v="12"/>
    <x v="2"/>
    <x v="1"/>
    <n v="1"/>
    <x v="5105"/>
    <n v="1"/>
    <n v="211.13"/>
    <n v="0"/>
    <n v="211.13"/>
    <n v="25.335599999999999"/>
    <n v="236.46559999999999"/>
    <n v="4"/>
  </r>
  <r>
    <s v="ORD105107"/>
    <x v="397"/>
    <x v="174"/>
    <s v="Hyderabad"/>
    <x v="1"/>
    <n v="500084"/>
    <s v="MED016"/>
    <x v="17"/>
    <x v="11"/>
    <s v="Emcure"/>
    <s v="No"/>
    <n v="2"/>
    <n v="114.18"/>
    <n v="0"/>
    <n v="5"/>
    <x v="2"/>
    <x v="1"/>
    <n v="1"/>
    <x v="5106"/>
    <n v="1"/>
    <n v="228.36"/>
    <n v="0"/>
    <n v="228.36"/>
    <n v="11.418000000000001"/>
    <n v="239.77800000000002"/>
    <n v="4"/>
  </r>
  <r>
    <s v="ORD105108"/>
    <x v="128"/>
    <x v="2012"/>
    <s v="Ahmedabad"/>
    <x v="6"/>
    <n v="380061"/>
    <s v="MED009"/>
    <x v="21"/>
    <x v="6"/>
    <s v="Glenmark"/>
    <s v="Yes"/>
    <n v="2"/>
    <n v="96.52"/>
    <n v="5"/>
    <n v="12"/>
    <x v="1"/>
    <x v="0"/>
    <n v="1"/>
    <x v="5107"/>
    <n v="1"/>
    <n v="193.04"/>
    <n v="9.6519999999999992"/>
    <n v="183.38800000000001"/>
    <n v="22.00656"/>
    <n v="205.39456000000001"/>
    <n v="2"/>
  </r>
  <r>
    <s v="ORD105109"/>
    <x v="574"/>
    <x v="2078"/>
    <s v="Chandigarh"/>
    <x v="4"/>
    <n v="160036"/>
    <s v="MED011"/>
    <x v="23"/>
    <x v="1"/>
    <s v="Cipla"/>
    <s v="No"/>
    <n v="4"/>
    <n v="22.27"/>
    <n v="0"/>
    <n v="5"/>
    <x v="5"/>
    <x v="2"/>
    <n v="1"/>
    <x v="5108"/>
    <n v="1"/>
    <n v="89.08"/>
    <n v="0"/>
    <n v="89.08"/>
    <n v="4.4539999999999997"/>
    <n v="93.533999999999992"/>
    <n v="1"/>
  </r>
  <r>
    <s v="ORD105110"/>
    <x v="507"/>
    <x v="1453"/>
    <s v="Hyderabad"/>
    <x v="1"/>
    <n v="500001"/>
    <s v="MED018"/>
    <x v="14"/>
    <x v="8"/>
    <s v="Mankind"/>
    <s v="No"/>
    <n v="1"/>
    <n v="115.77"/>
    <n v="5"/>
    <n v="5"/>
    <x v="4"/>
    <x v="1"/>
    <n v="1"/>
    <x v="5109"/>
    <n v="1"/>
    <n v="115.77"/>
    <n v="5.7885"/>
    <n v="109.9815"/>
    <n v="5.4990750000000004"/>
    <n v="115.480575"/>
    <n v="3"/>
  </r>
  <r>
    <s v="ORD105111"/>
    <x v="141"/>
    <x v="1484"/>
    <s v="Noida"/>
    <x v="9"/>
    <n v="201301"/>
    <s v="MED026"/>
    <x v="20"/>
    <x v="9"/>
    <s v="Cipla"/>
    <s v="No"/>
    <n v="5"/>
    <n v="190.49"/>
    <n v="0"/>
    <n v="18"/>
    <x v="1"/>
    <x v="3"/>
    <n v="1"/>
    <x v="5110"/>
    <n v="1"/>
    <n v="952.45"/>
    <n v="0"/>
    <n v="952.45"/>
    <n v="171.44100000000003"/>
    <n v="1123.8910000000001"/>
    <n v="3"/>
  </r>
  <r>
    <s v="ORD105112"/>
    <x v="539"/>
    <x v="1715"/>
    <s v="Chennai"/>
    <x v="7"/>
    <n v="600100"/>
    <s v="MED020"/>
    <x v="4"/>
    <x v="4"/>
    <s v="Dr. Reddy's"/>
    <s v="Yes"/>
    <n v="4"/>
    <n v="62.06"/>
    <n v="10"/>
    <n v="12"/>
    <x v="0"/>
    <x v="2"/>
    <n v="1"/>
    <x v="5111"/>
    <n v="1"/>
    <n v="248.24"/>
    <n v="24.824000000000002"/>
    <n v="223.416"/>
    <n v="26.809920000000002"/>
    <n v="250.22592"/>
    <n v="3"/>
  </r>
  <r>
    <s v="ORD105113"/>
    <x v="202"/>
    <x v="2263"/>
    <s v="Indore"/>
    <x v="2"/>
    <n v="452020"/>
    <s v="MED004"/>
    <x v="5"/>
    <x v="5"/>
    <s v="Sun Pharma"/>
    <s v="Yes"/>
    <n v="5"/>
    <n v="104.85"/>
    <n v="5"/>
    <n v="12"/>
    <x v="4"/>
    <x v="1"/>
    <n v="1"/>
    <x v="5112"/>
    <n v="1"/>
    <n v="524.25"/>
    <n v="26.212499999999999"/>
    <n v="498.03750000000002"/>
    <n v="59.764500000000005"/>
    <n v="557.80200000000002"/>
    <n v="3"/>
  </r>
  <r>
    <s v="ORD105113"/>
    <x v="1"/>
    <x v="2691"/>
    <s v="Delhi"/>
    <x v="0"/>
    <n v="110044"/>
    <s v="MED028"/>
    <x v="3"/>
    <x v="3"/>
    <s v="Abbott"/>
    <s v="No"/>
    <n v="3"/>
    <n v="124.09"/>
    <n v="5"/>
    <n v="5"/>
    <x v="1"/>
    <x v="0"/>
    <n v="1"/>
    <x v="5113"/>
    <n v="1"/>
    <n v="372.27"/>
    <n v="18.613499999999998"/>
    <n v="353.65649999999999"/>
    <n v="17.682825000000001"/>
    <n v="371.33932499999997"/>
    <n v="1"/>
  </r>
  <r>
    <s v="ORD105115"/>
    <x v="617"/>
    <x v="182"/>
    <s v="Indore"/>
    <x v="2"/>
    <n v="452018"/>
    <s v="MED026"/>
    <x v="20"/>
    <x v="9"/>
    <s v="Cipla"/>
    <s v="No"/>
    <n v="1"/>
    <n v="184.26"/>
    <n v="10"/>
    <n v="18"/>
    <x v="2"/>
    <x v="3"/>
    <n v="1"/>
    <x v="5114"/>
    <n v="1"/>
    <n v="184.26"/>
    <n v="18.425999999999998"/>
    <n v="165.834"/>
    <n v="29.85012"/>
    <n v="195.68412000000001"/>
    <n v="1"/>
  </r>
  <r>
    <s v="ORD105116"/>
    <x v="721"/>
    <x v="1590"/>
    <s v="Kolkata"/>
    <x v="10"/>
    <n v="700019"/>
    <s v="MED012"/>
    <x v="29"/>
    <x v="3"/>
    <s v="Mankind"/>
    <s v="No"/>
    <n v="2"/>
    <n v="134.41999999999999"/>
    <n v="10"/>
    <n v="5"/>
    <x v="3"/>
    <x v="1"/>
    <n v="1"/>
    <x v="5115"/>
    <n v="1"/>
    <n v="268.83999999999997"/>
    <n v="26.883999999999997"/>
    <n v="241.95599999999999"/>
    <n v="12.097799999999999"/>
    <n v="254.0538"/>
    <n v="2"/>
  </r>
  <r>
    <s v="ORD105117"/>
    <x v="451"/>
    <x v="2692"/>
    <s v="Surat"/>
    <x v="6"/>
    <n v="395010"/>
    <s v="MED026"/>
    <x v="20"/>
    <x v="9"/>
    <s v="Cipla"/>
    <s v="No"/>
    <n v="2"/>
    <n v="210.02"/>
    <n v="0"/>
    <n v="12"/>
    <x v="4"/>
    <x v="1"/>
    <n v="1"/>
    <x v="5116"/>
    <n v="1"/>
    <n v="420.04"/>
    <n v="0"/>
    <n v="420.04"/>
    <n v="50.404800000000002"/>
    <n v="470.44480000000004"/>
    <n v="3"/>
  </r>
  <r>
    <s v="ORD105118"/>
    <x v="264"/>
    <x v="217"/>
    <s v="Chandigarh"/>
    <x v="4"/>
    <n v="160017"/>
    <s v="MED013"/>
    <x v="16"/>
    <x v="3"/>
    <s v="Himalaya"/>
    <s v="No"/>
    <n v="1"/>
    <n v="157.43"/>
    <n v="0"/>
    <n v="12"/>
    <x v="1"/>
    <x v="1"/>
    <n v="1"/>
    <x v="5117"/>
    <n v="1"/>
    <n v="157.43"/>
    <n v="0"/>
    <n v="157.43"/>
    <n v="18.8916"/>
    <n v="176.32160000000002"/>
    <n v="2"/>
  </r>
  <r>
    <s v="ORD105119"/>
    <x v="186"/>
    <x v="2571"/>
    <s v="Chandigarh"/>
    <x v="4"/>
    <n v="160017"/>
    <s v="MED012"/>
    <x v="29"/>
    <x v="3"/>
    <s v="Mankind"/>
    <s v="No"/>
    <n v="3"/>
    <n v="112.1"/>
    <n v="10"/>
    <n v="5"/>
    <x v="0"/>
    <x v="1"/>
    <n v="1"/>
    <x v="5118"/>
    <n v="1"/>
    <n v="336.29999999999995"/>
    <n v="33.629999999999995"/>
    <n v="302.66999999999996"/>
    <n v="15.1335"/>
    <n v="317.80349999999999"/>
    <n v="3"/>
  </r>
  <r>
    <s v="ORD105120"/>
    <x v="675"/>
    <x v="1374"/>
    <s v="Mumbai"/>
    <x v="3"/>
    <n v="400050"/>
    <s v="MED015"/>
    <x v="24"/>
    <x v="11"/>
    <s v="Abbott"/>
    <s v="No"/>
    <n v="4"/>
    <n v="44.36"/>
    <n v="5"/>
    <n v="12"/>
    <x v="4"/>
    <x v="1"/>
    <n v="1"/>
    <x v="5119"/>
    <n v="1"/>
    <n v="177.44"/>
    <n v="8.8719999999999999"/>
    <n v="168.56799999999998"/>
    <n v="20.228159999999999"/>
    <n v="188.79615999999999"/>
    <n v="3"/>
  </r>
  <r>
    <s v="ORD105121"/>
    <x v="106"/>
    <x v="2060"/>
    <s v="Hyderabad"/>
    <x v="1"/>
    <n v="500001"/>
    <s v="MED015"/>
    <x v="24"/>
    <x v="11"/>
    <s v="Abbott"/>
    <s v="No"/>
    <n v="1"/>
    <n v="44.52"/>
    <n v="10"/>
    <n v="18"/>
    <x v="1"/>
    <x v="0"/>
    <n v="1"/>
    <x v="5120"/>
    <n v="1"/>
    <n v="44.52"/>
    <n v="4.4520000000000008"/>
    <n v="40.068000000000005"/>
    <n v="7.2122400000000004"/>
    <n v="47.280240000000006"/>
    <n v="2"/>
  </r>
  <r>
    <s v="ORD105121"/>
    <x v="78"/>
    <x v="2693"/>
    <s v="Jaipur"/>
    <x v="5"/>
    <n v="302033"/>
    <s v="MED006"/>
    <x v="18"/>
    <x v="10"/>
    <s v="USV"/>
    <s v="Yes"/>
    <n v="4"/>
    <n v="43.81"/>
    <n v="5"/>
    <n v="18"/>
    <x v="4"/>
    <x v="1"/>
    <n v="1"/>
    <x v="5121"/>
    <n v="1"/>
    <n v="175.24"/>
    <n v="8.7620000000000005"/>
    <n v="166.47800000000001"/>
    <n v="29.966040000000003"/>
    <n v="196.44404"/>
    <n v="2"/>
  </r>
  <r>
    <s v="ORD105121"/>
    <x v="202"/>
    <x v="2694"/>
    <s v="Gurugram"/>
    <x v="11"/>
    <n v="122016"/>
    <s v="MED011"/>
    <x v="23"/>
    <x v="1"/>
    <s v="Cipla"/>
    <s v="No"/>
    <n v="2"/>
    <n v="26.6"/>
    <n v="5"/>
    <n v="12"/>
    <x v="4"/>
    <x v="3"/>
    <n v="1"/>
    <x v="5122"/>
    <n v="1"/>
    <n v="53.2"/>
    <n v="2.66"/>
    <n v="50.540000000000006"/>
    <n v="6.0648"/>
    <n v="56.604800000000004"/>
    <n v="0"/>
  </r>
  <r>
    <s v="ORD105124"/>
    <x v="367"/>
    <x v="2695"/>
    <s v="Lucknow"/>
    <x v="9"/>
    <n v="226016"/>
    <s v="MED016"/>
    <x v="17"/>
    <x v="11"/>
    <s v="Emcure"/>
    <s v="No"/>
    <n v="1"/>
    <n v="110.22"/>
    <n v="0"/>
    <n v="12"/>
    <x v="1"/>
    <x v="2"/>
    <n v="1"/>
    <x v="5123"/>
    <n v="1"/>
    <n v="110.22"/>
    <n v="0"/>
    <n v="110.22"/>
    <n v="13.226399999999998"/>
    <n v="123.4464"/>
    <n v="1"/>
  </r>
  <r>
    <s v="ORD105125"/>
    <x v="115"/>
    <x v="2696"/>
    <s v="Gurugram"/>
    <x v="11"/>
    <n v="122009"/>
    <s v="MED028"/>
    <x v="3"/>
    <x v="3"/>
    <s v="Abbott"/>
    <s v="No"/>
    <n v="1"/>
    <n v="100.5"/>
    <n v="15"/>
    <n v="18"/>
    <x v="4"/>
    <x v="1"/>
    <n v="1"/>
    <x v="5124"/>
    <n v="1"/>
    <n v="100.5"/>
    <n v="15.074999999999999"/>
    <n v="85.424999999999997"/>
    <n v="15.376499999999998"/>
    <n v="100.80149999999999"/>
    <n v="2"/>
  </r>
  <r>
    <s v="ORD105126"/>
    <x v="151"/>
    <x v="28"/>
    <s v="Delhi"/>
    <x v="0"/>
    <n v="110024"/>
    <s v="MED020"/>
    <x v="4"/>
    <x v="4"/>
    <s v="Dr. Reddy's"/>
    <s v="Yes"/>
    <n v="1"/>
    <n v="53.36"/>
    <n v="0"/>
    <n v="18"/>
    <x v="4"/>
    <x v="1"/>
    <n v="1"/>
    <x v="5125"/>
    <n v="1"/>
    <n v="53.36"/>
    <n v="0"/>
    <n v="53.36"/>
    <n v="9.6048000000000009"/>
    <n v="62.964799999999997"/>
    <n v="4"/>
  </r>
  <r>
    <s v="ORD105127"/>
    <x v="464"/>
    <x v="2697"/>
    <s v="Kolkata"/>
    <x v="10"/>
    <n v="700001"/>
    <s v="MED008"/>
    <x v="7"/>
    <x v="6"/>
    <s v="Zydus"/>
    <s v="Yes"/>
    <n v="1"/>
    <n v="58.76"/>
    <n v="0"/>
    <n v="12"/>
    <x v="3"/>
    <x v="3"/>
    <n v="1"/>
    <x v="5126"/>
    <n v="1"/>
    <n v="58.76"/>
    <n v="0"/>
    <n v="58.76"/>
    <n v="7.0511999999999997"/>
    <n v="65.811199999999999"/>
    <n v="1"/>
  </r>
  <r>
    <s v="ORD105127"/>
    <x v="458"/>
    <x v="2698"/>
    <s v="Kolkata"/>
    <x v="10"/>
    <n v="700019"/>
    <s v="MED009"/>
    <x v="21"/>
    <x v="6"/>
    <s v="Glenmark"/>
    <s v="Yes"/>
    <n v="2"/>
    <n v="80.23"/>
    <n v="5"/>
    <n v="5"/>
    <x v="1"/>
    <x v="2"/>
    <n v="1"/>
    <x v="5127"/>
    <n v="1"/>
    <n v="160.46"/>
    <n v="8.0230000000000015"/>
    <n v="152.43700000000001"/>
    <n v="7.6218500000000002"/>
    <n v="160.05885000000001"/>
    <n v="1"/>
  </r>
  <r>
    <s v="ORD105129"/>
    <x v="614"/>
    <x v="924"/>
    <s v="Indore"/>
    <x v="2"/>
    <n v="452001"/>
    <s v="MED012"/>
    <x v="29"/>
    <x v="3"/>
    <s v="Mankind"/>
    <s v="No"/>
    <n v="1"/>
    <n v="108.7"/>
    <n v="5"/>
    <n v="18"/>
    <x v="1"/>
    <x v="1"/>
    <n v="1"/>
    <x v="5128"/>
    <n v="1"/>
    <n v="108.7"/>
    <n v="5.4349999999999996"/>
    <n v="103.265"/>
    <n v="18.587699999999998"/>
    <n v="121.8527"/>
    <n v="2"/>
  </r>
  <r>
    <s v="ORD105130"/>
    <x v="402"/>
    <x v="1907"/>
    <s v="Hyderabad"/>
    <x v="1"/>
    <n v="500090"/>
    <s v="MED007"/>
    <x v="15"/>
    <x v="10"/>
    <s v="Sanofi"/>
    <s v="Yes"/>
    <n v="2"/>
    <n v="84.14"/>
    <n v="5"/>
    <n v="5"/>
    <x v="0"/>
    <x v="1"/>
    <n v="1"/>
    <x v="5129"/>
    <n v="1"/>
    <n v="168.28"/>
    <n v="8.4139999999999997"/>
    <n v="159.86600000000001"/>
    <n v="7.9933000000000005"/>
    <n v="167.85930000000002"/>
    <n v="4"/>
  </r>
  <r>
    <s v="ORD105131"/>
    <x v="309"/>
    <x v="476"/>
    <s v="Jaipur"/>
    <x v="5"/>
    <n v="302021"/>
    <s v="MED003"/>
    <x v="6"/>
    <x v="4"/>
    <s v="Dr. Reddy's"/>
    <s v="No"/>
    <n v="1"/>
    <n v="24.68"/>
    <n v="0"/>
    <n v="5"/>
    <x v="3"/>
    <x v="1"/>
    <n v="1"/>
    <x v="5130"/>
    <n v="1"/>
    <n v="24.68"/>
    <n v="0"/>
    <n v="24.68"/>
    <n v="1.234"/>
    <n v="25.914000000000001"/>
    <n v="3"/>
  </r>
  <r>
    <s v="ORD105132"/>
    <x v="199"/>
    <x v="2333"/>
    <s v="Mumbai"/>
    <x v="3"/>
    <n v="400069"/>
    <s v="MED010"/>
    <x v="13"/>
    <x v="1"/>
    <s v="Sun Pharma"/>
    <s v="Yes"/>
    <n v="2"/>
    <n v="63.46"/>
    <n v="5"/>
    <n v="18"/>
    <x v="4"/>
    <x v="1"/>
    <n v="1"/>
    <x v="5131"/>
    <n v="1"/>
    <n v="126.92"/>
    <n v="6.3460000000000001"/>
    <n v="120.574"/>
    <n v="21.703319999999998"/>
    <n v="142.27732"/>
    <n v="2"/>
  </r>
  <r>
    <s v="ORD105133"/>
    <x v="693"/>
    <x v="599"/>
    <s v="Jaipur"/>
    <x v="5"/>
    <n v="302001"/>
    <s v="MED002"/>
    <x v="22"/>
    <x v="2"/>
    <s v="Micro Labs"/>
    <s v="No"/>
    <n v="5"/>
    <n v="32.19"/>
    <n v="5"/>
    <n v="12"/>
    <x v="5"/>
    <x v="1"/>
    <n v="1"/>
    <x v="5132"/>
    <n v="1"/>
    <n v="160.94999999999999"/>
    <n v="8.0474999999999994"/>
    <n v="152.90249999999997"/>
    <n v="18.348299999999998"/>
    <n v="171.25079999999997"/>
    <n v="3"/>
  </r>
  <r>
    <s v="ORD105134"/>
    <x v="275"/>
    <x v="2699"/>
    <s v="Jaipur"/>
    <x v="5"/>
    <n v="302021"/>
    <s v="MED029"/>
    <x v="10"/>
    <x v="8"/>
    <s v="Sun Pharma"/>
    <s v="Yes"/>
    <n v="1"/>
    <n v="108.14"/>
    <n v="5"/>
    <n v="5"/>
    <x v="3"/>
    <x v="1"/>
    <n v="1"/>
    <x v="5133"/>
    <n v="1"/>
    <n v="108.14"/>
    <n v="5.407"/>
    <n v="102.733"/>
    <n v="5.1366499999999995"/>
    <n v="107.86965000000001"/>
    <n v="1"/>
  </r>
  <r>
    <s v="ORD105135"/>
    <x v="278"/>
    <x v="2246"/>
    <s v="Indore"/>
    <x v="2"/>
    <n v="452018"/>
    <s v="MED020"/>
    <x v="4"/>
    <x v="4"/>
    <s v="Dr. Reddy's"/>
    <s v="Yes"/>
    <n v="2"/>
    <n v="55.17"/>
    <n v="0"/>
    <n v="5"/>
    <x v="4"/>
    <x v="1"/>
    <n v="1"/>
    <x v="5134"/>
    <n v="1"/>
    <n v="110.34"/>
    <n v="0"/>
    <n v="110.34"/>
    <n v="5.5170000000000003"/>
    <n v="115.857"/>
    <n v="3"/>
  </r>
  <r>
    <s v="ORD105136"/>
    <x v="98"/>
    <x v="1363"/>
    <s v="Chandigarh"/>
    <x v="4"/>
    <n v="160001"/>
    <s v="MED001"/>
    <x v="2"/>
    <x v="2"/>
    <s v="Cipla"/>
    <s v="No"/>
    <n v="1"/>
    <n v="26.42"/>
    <n v="5"/>
    <n v="18"/>
    <x v="3"/>
    <x v="1"/>
    <n v="1"/>
    <x v="5135"/>
    <n v="1"/>
    <n v="26.42"/>
    <n v="1.3210000000000002"/>
    <n v="25.099"/>
    <n v="4.5178199999999995"/>
    <n v="29.616820000000001"/>
    <n v="5"/>
  </r>
  <r>
    <s v="ORD105137"/>
    <x v="728"/>
    <x v="2700"/>
    <s v="Hyderabad"/>
    <x v="1"/>
    <n v="500032"/>
    <s v="MED007"/>
    <x v="15"/>
    <x v="10"/>
    <s v="Sanofi"/>
    <s v="Yes"/>
    <n v="1"/>
    <n v="69.59"/>
    <n v="10"/>
    <n v="12"/>
    <x v="3"/>
    <x v="1"/>
    <n v="1"/>
    <x v="5136"/>
    <n v="1"/>
    <n v="69.59"/>
    <n v="6.9590000000000005"/>
    <n v="62.631"/>
    <n v="7.51572"/>
    <n v="70.146720000000002"/>
    <n v="1"/>
  </r>
  <r>
    <s v="ORD105138"/>
    <x v="274"/>
    <x v="1558"/>
    <s v="Bengaluru"/>
    <x v="8"/>
    <n v="560001"/>
    <s v="MED007"/>
    <x v="15"/>
    <x v="10"/>
    <s v="Sanofi"/>
    <s v="Yes"/>
    <n v="3"/>
    <n v="70.5"/>
    <n v="5"/>
    <n v="5"/>
    <x v="4"/>
    <x v="1"/>
    <n v="1"/>
    <x v="5137"/>
    <n v="1"/>
    <n v="211.5"/>
    <n v="10.574999999999999"/>
    <n v="200.92500000000001"/>
    <n v="10.046250000000001"/>
    <n v="210.97125"/>
    <n v="2"/>
  </r>
  <r>
    <s v="ORD105138"/>
    <x v="468"/>
    <x v="2410"/>
    <s v="Surat"/>
    <x v="6"/>
    <n v="395003"/>
    <s v="MED002"/>
    <x v="22"/>
    <x v="2"/>
    <s v="Micro Labs"/>
    <s v="No"/>
    <n v="1"/>
    <n v="28.58"/>
    <n v="5"/>
    <n v="5"/>
    <x v="4"/>
    <x v="1"/>
    <n v="1"/>
    <x v="5138"/>
    <n v="1"/>
    <n v="28.58"/>
    <n v="1.4289999999999998"/>
    <n v="27.151"/>
    <n v="1.35755"/>
    <n v="28.50855"/>
    <n v="2"/>
  </r>
  <r>
    <s v="ORD105140"/>
    <x v="517"/>
    <x v="1301"/>
    <s v="Chennai"/>
    <x v="7"/>
    <n v="600018"/>
    <s v="MED019"/>
    <x v="26"/>
    <x v="8"/>
    <s v="Cipla"/>
    <s v="No"/>
    <n v="1"/>
    <n v="171.1"/>
    <n v="10"/>
    <n v="5"/>
    <x v="5"/>
    <x v="3"/>
    <n v="1"/>
    <x v="5139"/>
    <n v="1"/>
    <n v="171.1"/>
    <n v="17.11"/>
    <n v="153.99"/>
    <n v="7.6995000000000005"/>
    <n v="161.68950000000001"/>
    <n v="1"/>
  </r>
  <r>
    <s v="ORD105141"/>
    <x v="360"/>
    <x v="1680"/>
    <s v="Pune"/>
    <x v="3"/>
    <n v="411045"/>
    <s v="MED004"/>
    <x v="5"/>
    <x v="5"/>
    <s v="Sun Pharma"/>
    <s v="Yes"/>
    <n v="1"/>
    <n v="116.36"/>
    <n v="10"/>
    <n v="12"/>
    <x v="4"/>
    <x v="1"/>
    <n v="1"/>
    <x v="5140"/>
    <n v="1"/>
    <n v="116.36"/>
    <n v="11.635999999999999"/>
    <n v="104.724"/>
    <n v="12.566880000000001"/>
    <n v="117.29088"/>
    <n v="2"/>
  </r>
  <r>
    <s v="ORD105142"/>
    <x v="108"/>
    <x v="2030"/>
    <s v="Indore"/>
    <x v="2"/>
    <n v="452010"/>
    <s v="MED002"/>
    <x v="22"/>
    <x v="2"/>
    <s v="Micro Labs"/>
    <s v="No"/>
    <n v="2"/>
    <n v="33.43"/>
    <n v="10"/>
    <n v="12"/>
    <x v="1"/>
    <x v="1"/>
    <n v="1"/>
    <x v="5141"/>
    <n v="1"/>
    <n v="66.86"/>
    <n v="6.6859999999999999"/>
    <n v="60.173999999999999"/>
    <n v="7.2208799999999993"/>
    <n v="67.394880000000001"/>
    <n v="2"/>
  </r>
  <r>
    <s v="ORD105143"/>
    <x v="182"/>
    <x v="986"/>
    <s v="Mumbai"/>
    <x v="3"/>
    <n v="400069"/>
    <s v="MED009"/>
    <x v="21"/>
    <x v="6"/>
    <s v="Glenmark"/>
    <s v="Yes"/>
    <n v="2"/>
    <n v="83.2"/>
    <n v="15"/>
    <n v="12"/>
    <x v="0"/>
    <x v="1"/>
    <n v="1"/>
    <x v="5142"/>
    <n v="1"/>
    <n v="166.4"/>
    <n v="24.96"/>
    <n v="141.44"/>
    <n v="16.972799999999999"/>
    <n v="158.4128"/>
    <n v="3"/>
  </r>
  <r>
    <s v="ORD105144"/>
    <x v="273"/>
    <x v="2619"/>
    <s v="Hyderabad"/>
    <x v="1"/>
    <n v="500032"/>
    <s v="MED014"/>
    <x v="19"/>
    <x v="3"/>
    <s v="Abbott"/>
    <s v="No"/>
    <n v="1"/>
    <n v="139.75"/>
    <n v="0"/>
    <n v="18"/>
    <x v="3"/>
    <x v="2"/>
    <n v="1"/>
    <x v="5143"/>
    <n v="1"/>
    <n v="139.75"/>
    <n v="0"/>
    <n v="139.75"/>
    <n v="25.155000000000001"/>
    <n v="164.905"/>
    <n v="1"/>
  </r>
  <r>
    <s v="ORD105145"/>
    <x v="258"/>
    <x v="2701"/>
    <s v="Delhi"/>
    <x v="0"/>
    <n v="110024"/>
    <s v="MED002"/>
    <x v="22"/>
    <x v="2"/>
    <s v="Micro Labs"/>
    <s v="No"/>
    <n v="1"/>
    <n v="32.83"/>
    <n v="10"/>
    <n v="18"/>
    <x v="2"/>
    <x v="1"/>
    <n v="1"/>
    <x v="5144"/>
    <n v="1"/>
    <n v="32.83"/>
    <n v="3.2829999999999995"/>
    <n v="29.546999999999997"/>
    <n v="5.31846"/>
    <n v="34.865459999999999"/>
    <n v="2"/>
  </r>
  <r>
    <s v="ORD105146"/>
    <x v="549"/>
    <x v="2523"/>
    <s v="Indore"/>
    <x v="2"/>
    <n v="452016"/>
    <s v="MED015"/>
    <x v="24"/>
    <x v="11"/>
    <s v="Abbott"/>
    <s v="No"/>
    <n v="2"/>
    <n v="50.22"/>
    <n v="5"/>
    <n v="12"/>
    <x v="5"/>
    <x v="1"/>
    <n v="1"/>
    <x v="5145"/>
    <n v="1"/>
    <n v="100.44"/>
    <n v="5.0220000000000002"/>
    <n v="95.417999999999992"/>
    <n v="11.450159999999999"/>
    <n v="106.86815999999999"/>
    <n v="3"/>
  </r>
  <r>
    <s v="ORD105147"/>
    <x v="298"/>
    <x v="1243"/>
    <s v="Bengaluru"/>
    <x v="8"/>
    <n v="560038"/>
    <s v="MED005"/>
    <x v="11"/>
    <x v="5"/>
    <s v="Cipla"/>
    <s v="Yes"/>
    <n v="1"/>
    <n v="100.04"/>
    <n v="5"/>
    <n v="12"/>
    <x v="2"/>
    <x v="1"/>
    <n v="1"/>
    <x v="5146"/>
    <n v="1"/>
    <n v="100.04"/>
    <n v="5.0020000000000007"/>
    <n v="95.038000000000011"/>
    <n v="11.404560000000002"/>
    <n v="106.44256000000001"/>
    <n v="2"/>
  </r>
  <r>
    <s v="ORD105148"/>
    <x v="541"/>
    <x v="331"/>
    <s v="Kolkata"/>
    <x v="10"/>
    <n v="700102"/>
    <s v="MED012"/>
    <x v="29"/>
    <x v="3"/>
    <s v="Mankind"/>
    <s v="No"/>
    <n v="1"/>
    <n v="110.86"/>
    <n v="10"/>
    <n v="12"/>
    <x v="3"/>
    <x v="2"/>
    <n v="1"/>
    <x v="5147"/>
    <n v="1"/>
    <n v="110.86"/>
    <n v="11.085999999999999"/>
    <n v="99.774000000000001"/>
    <n v="11.97288"/>
    <n v="111.74688"/>
    <n v="3"/>
  </r>
  <r>
    <s v="ORD105149"/>
    <x v="290"/>
    <x v="285"/>
    <s v="Hyderabad"/>
    <x v="1"/>
    <n v="500032"/>
    <s v="MED014"/>
    <x v="19"/>
    <x v="3"/>
    <s v="Abbott"/>
    <s v="No"/>
    <n v="2"/>
    <n v="144.18"/>
    <n v="10"/>
    <n v="5"/>
    <x v="0"/>
    <x v="1"/>
    <n v="1"/>
    <x v="5148"/>
    <n v="1"/>
    <n v="288.36"/>
    <n v="28.836000000000002"/>
    <n v="259.524"/>
    <n v="12.976199999999999"/>
    <n v="272.50020000000001"/>
    <n v="3"/>
  </r>
  <r>
    <s v="ORD105149"/>
    <x v="666"/>
    <x v="1249"/>
    <s v="Mumbai"/>
    <x v="3"/>
    <n v="400076"/>
    <s v="MED008"/>
    <x v="7"/>
    <x v="6"/>
    <s v="Zydus"/>
    <s v="Yes"/>
    <n v="1"/>
    <n v="67.290000000000006"/>
    <n v="10"/>
    <n v="12"/>
    <x v="4"/>
    <x v="1"/>
    <n v="1"/>
    <x v="5149"/>
    <n v="1"/>
    <n v="67.290000000000006"/>
    <n v="6.729000000000001"/>
    <n v="60.561000000000007"/>
    <n v="7.2673200000000007"/>
    <n v="67.828320000000005"/>
    <n v="2"/>
  </r>
  <r>
    <s v="ORD105151"/>
    <x v="178"/>
    <x v="2702"/>
    <s v="Chennai"/>
    <x v="7"/>
    <n v="600040"/>
    <s v="MED006"/>
    <x v="18"/>
    <x v="10"/>
    <s v="USV"/>
    <s v="Yes"/>
    <n v="1"/>
    <n v="43.09"/>
    <n v="5"/>
    <n v="5"/>
    <x v="3"/>
    <x v="2"/>
    <n v="1"/>
    <x v="5150"/>
    <n v="1"/>
    <n v="43.09"/>
    <n v="2.1545000000000001"/>
    <n v="40.935500000000005"/>
    <n v="2.0467750000000002"/>
    <n v="42.982275000000001"/>
    <n v="0"/>
  </r>
  <r>
    <s v="ORD105152"/>
    <x v="12"/>
    <x v="2703"/>
    <s v="Lucknow"/>
    <x v="9"/>
    <n v="226010"/>
    <s v="MED017"/>
    <x v="1"/>
    <x v="1"/>
    <s v="Abbott"/>
    <s v="No"/>
    <n v="2"/>
    <n v="141.72"/>
    <n v="10"/>
    <n v="12"/>
    <x v="5"/>
    <x v="1"/>
    <n v="1"/>
    <x v="5151"/>
    <n v="1"/>
    <n v="283.44"/>
    <n v="28.344000000000001"/>
    <n v="255.096"/>
    <n v="30.611519999999999"/>
    <n v="285.70751999999999"/>
    <n v="1"/>
  </r>
  <r>
    <s v="ORD105153"/>
    <x v="131"/>
    <x v="2464"/>
    <s v="Hyderabad"/>
    <x v="1"/>
    <n v="500081"/>
    <s v="MED002"/>
    <x v="22"/>
    <x v="2"/>
    <s v="Micro Labs"/>
    <s v="No"/>
    <n v="2"/>
    <n v="29.82"/>
    <n v="5"/>
    <n v="5"/>
    <x v="2"/>
    <x v="1"/>
    <n v="1"/>
    <x v="5152"/>
    <n v="1"/>
    <n v="59.64"/>
    <n v="2.9819999999999998"/>
    <n v="56.658000000000001"/>
    <n v="2.8329000000000004"/>
    <n v="59.490900000000003"/>
    <n v="2"/>
  </r>
  <r>
    <s v="ORD105154"/>
    <x v="513"/>
    <x v="2704"/>
    <s v="Chandigarh"/>
    <x v="4"/>
    <n v="160036"/>
    <s v="MED010"/>
    <x v="13"/>
    <x v="1"/>
    <s v="Sun Pharma"/>
    <s v="Yes"/>
    <n v="3"/>
    <n v="69.540000000000006"/>
    <n v="10"/>
    <n v="12"/>
    <x v="3"/>
    <x v="1"/>
    <n v="1"/>
    <x v="5153"/>
    <n v="1"/>
    <n v="208.62"/>
    <n v="20.861999999999998"/>
    <n v="187.75800000000001"/>
    <n v="22.53096"/>
    <n v="210.28896"/>
    <n v="2"/>
  </r>
  <r>
    <s v="ORD105155"/>
    <x v="583"/>
    <x v="1234"/>
    <s v="Mumbai"/>
    <x v="3"/>
    <n v="400093"/>
    <s v="MED012"/>
    <x v="29"/>
    <x v="3"/>
    <s v="Mankind"/>
    <s v="No"/>
    <n v="2"/>
    <n v="116"/>
    <n v="15"/>
    <n v="5"/>
    <x v="0"/>
    <x v="1"/>
    <n v="1"/>
    <x v="5154"/>
    <n v="1"/>
    <n v="232"/>
    <n v="34.799999999999997"/>
    <n v="197.2"/>
    <n v="9.86"/>
    <n v="207.06"/>
    <n v="3"/>
  </r>
  <r>
    <s v="ORD105155"/>
    <x v="28"/>
    <x v="710"/>
    <s v="Delhi"/>
    <x v="0"/>
    <n v="110029"/>
    <s v="MED006"/>
    <x v="18"/>
    <x v="10"/>
    <s v="USV"/>
    <s v="Yes"/>
    <n v="1"/>
    <n v="40.85"/>
    <n v="0"/>
    <n v="12"/>
    <x v="4"/>
    <x v="1"/>
    <n v="1"/>
    <x v="5155"/>
    <n v="1"/>
    <n v="40.85"/>
    <n v="0"/>
    <n v="40.85"/>
    <n v="4.9020000000000001"/>
    <n v="45.752000000000002"/>
    <n v="3"/>
  </r>
  <r>
    <s v="ORD105157"/>
    <x v="664"/>
    <x v="119"/>
    <s v="Jaipur"/>
    <x v="5"/>
    <n v="302001"/>
    <s v="MED008"/>
    <x v="7"/>
    <x v="6"/>
    <s v="Zydus"/>
    <s v="Yes"/>
    <n v="1"/>
    <n v="57.13"/>
    <n v="5"/>
    <n v="5"/>
    <x v="4"/>
    <x v="1"/>
    <n v="1"/>
    <x v="5156"/>
    <n v="1"/>
    <n v="57.13"/>
    <n v="2.8565000000000005"/>
    <n v="54.273499999999999"/>
    <n v="2.7136750000000003"/>
    <n v="56.987175000000001"/>
    <n v="2"/>
  </r>
  <r>
    <s v="ORD105158"/>
    <x v="247"/>
    <x v="584"/>
    <s v="Hyderabad"/>
    <x v="1"/>
    <n v="500081"/>
    <s v="MED021"/>
    <x v="9"/>
    <x v="7"/>
    <s v="Cipla"/>
    <s v="No"/>
    <n v="1"/>
    <n v="88.63"/>
    <n v="10"/>
    <n v="5"/>
    <x v="4"/>
    <x v="2"/>
    <n v="1"/>
    <x v="5157"/>
    <n v="1"/>
    <n v="88.63"/>
    <n v="8.8629999999999995"/>
    <n v="79.766999999999996"/>
    <n v="3.9883499999999996"/>
    <n v="83.755349999999993"/>
    <n v="1"/>
  </r>
  <r>
    <s v="ORD105159"/>
    <x v="715"/>
    <x v="1307"/>
    <s v="Pune"/>
    <x v="3"/>
    <n v="411045"/>
    <s v="MED021"/>
    <x v="9"/>
    <x v="7"/>
    <s v="Cipla"/>
    <s v="No"/>
    <n v="1"/>
    <n v="79.290000000000006"/>
    <n v="10"/>
    <n v="12"/>
    <x v="5"/>
    <x v="3"/>
    <n v="1"/>
    <x v="5158"/>
    <n v="1"/>
    <n v="79.290000000000006"/>
    <n v="7.9290000000000012"/>
    <n v="71.361000000000004"/>
    <n v="8.5633200000000009"/>
    <n v="79.924320000000009"/>
    <n v="0"/>
  </r>
  <r>
    <s v="ORD105160"/>
    <x v="434"/>
    <x v="2705"/>
    <s v="Delhi"/>
    <x v="0"/>
    <n v="110085"/>
    <s v="MED025"/>
    <x v="27"/>
    <x v="0"/>
    <s v="Blue Cross"/>
    <s v="Yes"/>
    <n v="3"/>
    <n v="58.58"/>
    <n v="0"/>
    <n v="5"/>
    <x v="0"/>
    <x v="1"/>
    <n v="1"/>
    <x v="5159"/>
    <n v="1"/>
    <n v="175.74"/>
    <n v="0"/>
    <n v="175.74"/>
    <n v="8.7870000000000008"/>
    <n v="184.52700000000002"/>
    <n v="1"/>
  </r>
  <r>
    <s v="ORD105161"/>
    <x v="217"/>
    <x v="187"/>
    <s v="Bengaluru"/>
    <x v="8"/>
    <n v="560038"/>
    <s v="MED007"/>
    <x v="15"/>
    <x v="10"/>
    <s v="Sanofi"/>
    <s v="Yes"/>
    <n v="4"/>
    <n v="80.3"/>
    <n v="5"/>
    <n v="5"/>
    <x v="4"/>
    <x v="0"/>
    <n v="1"/>
    <x v="5160"/>
    <n v="1"/>
    <n v="321.2"/>
    <n v="16.059999999999999"/>
    <n v="305.14"/>
    <n v="15.256999999999998"/>
    <n v="320.39699999999999"/>
    <n v="2"/>
  </r>
  <r>
    <s v="ORD105162"/>
    <x v="320"/>
    <x v="2706"/>
    <s v="Hyderabad"/>
    <x v="1"/>
    <n v="500001"/>
    <s v="MED023"/>
    <x v="8"/>
    <x v="7"/>
    <s v="Lacto Calamine"/>
    <s v="No"/>
    <n v="1"/>
    <n v="322.55"/>
    <n v="10"/>
    <n v="5"/>
    <x v="4"/>
    <x v="3"/>
    <n v="1"/>
    <x v="5161"/>
    <n v="1"/>
    <n v="322.55"/>
    <n v="32.255000000000003"/>
    <n v="290.29500000000002"/>
    <n v="14.514750000000001"/>
    <n v="304.80975000000001"/>
    <n v="1"/>
  </r>
  <r>
    <s v="ORD105162"/>
    <x v="23"/>
    <x v="2707"/>
    <s v="Bengaluru"/>
    <x v="8"/>
    <n v="560034"/>
    <s v="MED007"/>
    <x v="15"/>
    <x v="10"/>
    <s v="Sanofi"/>
    <s v="Yes"/>
    <n v="2"/>
    <n v="68.03"/>
    <n v="5"/>
    <n v="5"/>
    <x v="1"/>
    <x v="3"/>
    <n v="1"/>
    <x v="5162"/>
    <n v="1"/>
    <n v="136.06"/>
    <n v="6.8029999999999999"/>
    <n v="129.25700000000001"/>
    <n v="6.4628500000000004"/>
    <n v="135.71985000000001"/>
    <n v="1"/>
  </r>
  <r>
    <s v="ORD105164"/>
    <x v="420"/>
    <x v="1506"/>
    <s v="Kolkata"/>
    <x v="10"/>
    <n v="700001"/>
    <s v="MED001"/>
    <x v="2"/>
    <x v="2"/>
    <s v="Cipla"/>
    <s v="No"/>
    <n v="4"/>
    <n v="33.520000000000003"/>
    <n v="5"/>
    <n v="5"/>
    <x v="3"/>
    <x v="1"/>
    <n v="1"/>
    <x v="5163"/>
    <n v="1"/>
    <n v="134.08000000000001"/>
    <n v="6.7040000000000006"/>
    <n v="127.376"/>
    <n v="6.3688000000000002"/>
    <n v="133.7448"/>
    <n v="4"/>
  </r>
  <r>
    <s v="ORD105164"/>
    <x v="262"/>
    <x v="2708"/>
    <s v="Lucknow"/>
    <x v="9"/>
    <n v="226016"/>
    <s v="MED018"/>
    <x v="14"/>
    <x v="8"/>
    <s v="Mankind"/>
    <s v="No"/>
    <n v="2"/>
    <n v="120.05"/>
    <n v="0"/>
    <n v="18"/>
    <x v="0"/>
    <x v="3"/>
    <n v="1"/>
    <x v="5164"/>
    <n v="1"/>
    <n v="240.1"/>
    <n v="0"/>
    <n v="240.1"/>
    <n v="43.218000000000004"/>
    <n v="283.31799999999998"/>
    <n v="2"/>
  </r>
  <r>
    <s v="ORD105166"/>
    <x v="142"/>
    <x v="799"/>
    <s v="Lucknow"/>
    <x v="9"/>
    <n v="226001"/>
    <s v="MED013"/>
    <x v="16"/>
    <x v="3"/>
    <s v="Himalaya"/>
    <s v="No"/>
    <n v="2"/>
    <n v="167.01"/>
    <n v="0"/>
    <n v="12"/>
    <x v="5"/>
    <x v="1"/>
    <n v="1"/>
    <x v="5165"/>
    <n v="1"/>
    <n v="334.02"/>
    <n v="0"/>
    <n v="334.02"/>
    <n v="40.0824"/>
    <n v="374.10239999999999"/>
    <n v="4"/>
  </r>
  <r>
    <s v="ORD105167"/>
    <x v="631"/>
    <x v="2709"/>
    <s v="Chennai"/>
    <x v="7"/>
    <n v="600001"/>
    <s v="MED018"/>
    <x v="14"/>
    <x v="8"/>
    <s v="Mankind"/>
    <s v="No"/>
    <n v="5"/>
    <n v="129.49"/>
    <n v="5"/>
    <n v="12"/>
    <x v="2"/>
    <x v="1"/>
    <n v="1"/>
    <x v="5166"/>
    <n v="1"/>
    <n v="647.45000000000005"/>
    <n v="32.372500000000002"/>
    <n v="615.0775000000001"/>
    <n v="73.809300000000007"/>
    <n v="688.88680000000011"/>
    <n v="3"/>
  </r>
  <r>
    <s v="ORD105168"/>
    <x v="567"/>
    <x v="2710"/>
    <s v="Noida"/>
    <x v="9"/>
    <n v="201301"/>
    <s v="MED022"/>
    <x v="25"/>
    <x v="7"/>
    <s v="Himalaya"/>
    <s v="No"/>
    <n v="1"/>
    <n v="160.71"/>
    <n v="0"/>
    <n v="5"/>
    <x v="1"/>
    <x v="2"/>
    <n v="1"/>
    <x v="5167"/>
    <n v="1"/>
    <n v="160.71"/>
    <n v="0"/>
    <n v="160.71"/>
    <n v="8.0355000000000008"/>
    <n v="168.74550000000002"/>
    <n v="1"/>
  </r>
  <r>
    <s v="ORD105169"/>
    <x v="27"/>
    <x v="2711"/>
    <s v="Surat"/>
    <x v="6"/>
    <n v="395010"/>
    <s v="MED030"/>
    <x v="28"/>
    <x v="8"/>
    <s v="Cipla"/>
    <s v="Yes"/>
    <n v="4"/>
    <n v="267.02"/>
    <n v="0"/>
    <n v="5"/>
    <x v="0"/>
    <x v="1"/>
    <n v="1"/>
    <x v="5168"/>
    <n v="1"/>
    <n v="1068.08"/>
    <n v="0"/>
    <n v="1068.08"/>
    <n v="53.403999999999996"/>
    <n v="1121.4839999999999"/>
    <n v="3"/>
  </r>
  <r>
    <s v="ORD105170"/>
    <x v="694"/>
    <x v="597"/>
    <s v="Kolkata"/>
    <x v="10"/>
    <n v="700029"/>
    <s v="MED014"/>
    <x v="19"/>
    <x v="3"/>
    <s v="Abbott"/>
    <s v="No"/>
    <n v="5"/>
    <n v="147.24"/>
    <n v="10"/>
    <n v="12"/>
    <x v="5"/>
    <x v="1"/>
    <n v="1"/>
    <x v="5169"/>
    <n v="1"/>
    <n v="736.2"/>
    <n v="73.62"/>
    <n v="662.58"/>
    <n v="79.509600000000006"/>
    <n v="742.08960000000002"/>
    <n v="1"/>
  </r>
  <r>
    <s v="ORD105171"/>
    <x v="273"/>
    <x v="226"/>
    <s v="Bengaluru"/>
    <x v="8"/>
    <n v="560001"/>
    <s v="MED030"/>
    <x v="28"/>
    <x v="8"/>
    <s v="Cipla"/>
    <s v="Yes"/>
    <n v="1"/>
    <n v="305.62"/>
    <n v="10"/>
    <n v="5"/>
    <x v="4"/>
    <x v="1"/>
    <n v="1"/>
    <x v="5170"/>
    <n v="1"/>
    <n v="305.62"/>
    <n v="30.561999999999998"/>
    <n v="275.05799999999999"/>
    <n v="13.7529"/>
    <n v="288.8109"/>
    <n v="2"/>
  </r>
  <r>
    <s v="ORD105172"/>
    <x v="214"/>
    <x v="2263"/>
    <s v="Lucknow"/>
    <x v="9"/>
    <n v="226010"/>
    <s v="MED030"/>
    <x v="28"/>
    <x v="8"/>
    <s v="Cipla"/>
    <s v="Yes"/>
    <n v="1"/>
    <n v="278.77999999999997"/>
    <n v="10"/>
    <n v="18"/>
    <x v="0"/>
    <x v="1"/>
    <n v="1"/>
    <x v="5171"/>
    <n v="1"/>
    <n v="278.77999999999997"/>
    <n v="27.877999999999997"/>
    <n v="250.90199999999999"/>
    <n v="45.16236"/>
    <n v="296.06435999999997"/>
    <n v="3"/>
  </r>
  <r>
    <s v="ORD105173"/>
    <x v="723"/>
    <x v="2712"/>
    <s v="Mumbai"/>
    <x v="3"/>
    <n v="400050"/>
    <s v="MED022"/>
    <x v="25"/>
    <x v="7"/>
    <s v="Himalaya"/>
    <s v="No"/>
    <n v="1"/>
    <n v="163.68"/>
    <n v="0"/>
    <n v="18"/>
    <x v="1"/>
    <x v="2"/>
    <n v="1"/>
    <x v="5172"/>
    <n v="1"/>
    <n v="163.68"/>
    <n v="0"/>
    <n v="163.68"/>
    <n v="29.462400000000002"/>
    <n v="193.14240000000001"/>
    <n v="0"/>
  </r>
  <r>
    <s v="ORD105174"/>
    <x v="33"/>
    <x v="1636"/>
    <s v="Surat"/>
    <x v="6"/>
    <n v="395017"/>
    <s v="MED021"/>
    <x v="9"/>
    <x v="7"/>
    <s v="Cipla"/>
    <s v="No"/>
    <n v="2"/>
    <n v="84.96"/>
    <n v="5"/>
    <n v="12"/>
    <x v="1"/>
    <x v="1"/>
    <n v="1"/>
    <x v="5173"/>
    <n v="1"/>
    <n v="169.92"/>
    <n v="8.4959999999999987"/>
    <n v="161.42399999999998"/>
    <n v="19.370879999999996"/>
    <n v="180.79487999999998"/>
    <n v="2"/>
  </r>
  <r>
    <s v="ORD105175"/>
    <x v="515"/>
    <x v="837"/>
    <s v="Hyderabad"/>
    <x v="1"/>
    <n v="500081"/>
    <s v="MED009"/>
    <x v="21"/>
    <x v="6"/>
    <s v="Glenmark"/>
    <s v="Yes"/>
    <n v="4"/>
    <n v="81.91"/>
    <n v="5"/>
    <n v="5"/>
    <x v="2"/>
    <x v="1"/>
    <n v="1"/>
    <x v="5174"/>
    <n v="1"/>
    <n v="327.64"/>
    <n v="16.381999999999998"/>
    <n v="311.25799999999998"/>
    <n v="15.562899999999999"/>
    <n v="326.82089999999999"/>
    <n v="3"/>
  </r>
  <r>
    <s v="ORD105176"/>
    <x v="122"/>
    <x v="2713"/>
    <s v="Kolkata"/>
    <x v="10"/>
    <n v="700102"/>
    <s v="MED002"/>
    <x v="22"/>
    <x v="2"/>
    <s v="Micro Labs"/>
    <s v="No"/>
    <n v="2"/>
    <n v="33.71"/>
    <n v="10"/>
    <n v="12"/>
    <x v="0"/>
    <x v="1"/>
    <n v="1"/>
    <x v="5175"/>
    <n v="1"/>
    <n v="67.42"/>
    <n v="6.7420000000000009"/>
    <n v="60.677999999999997"/>
    <n v="7.2813599999999994"/>
    <n v="67.959360000000004"/>
    <n v="2"/>
  </r>
  <r>
    <s v="ORD105177"/>
    <x v="10"/>
    <x v="2171"/>
    <s v="Lucknow"/>
    <x v="9"/>
    <n v="226001"/>
    <s v="MED028"/>
    <x v="3"/>
    <x v="3"/>
    <s v="Abbott"/>
    <s v="No"/>
    <n v="3"/>
    <n v="118.45"/>
    <n v="10"/>
    <n v="12"/>
    <x v="4"/>
    <x v="1"/>
    <n v="1"/>
    <x v="5176"/>
    <n v="1"/>
    <n v="355.35"/>
    <n v="35.534999999999997"/>
    <n v="319.81500000000005"/>
    <n v="38.377800000000008"/>
    <n v="358.19280000000003"/>
    <n v="3"/>
  </r>
  <r>
    <s v="ORD105178"/>
    <x v="95"/>
    <x v="1606"/>
    <s v="Mumbai"/>
    <x v="3"/>
    <n v="400001"/>
    <s v="MED010"/>
    <x v="13"/>
    <x v="1"/>
    <s v="Sun Pharma"/>
    <s v="Yes"/>
    <n v="1"/>
    <n v="76.48"/>
    <n v="5"/>
    <n v="5"/>
    <x v="3"/>
    <x v="1"/>
    <n v="1"/>
    <x v="5177"/>
    <n v="1"/>
    <n v="76.48"/>
    <n v="3.8240000000000003"/>
    <n v="72.656000000000006"/>
    <n v="3.6328000000000005"/>
    <n v="76.288800000000009"/>
    <n v="1"/>
  </r>
  <r>
    <s v="ORD105179"/>
    <x v="557"/>
    <x v="1963"/>
    <s v="Chennai"/>
    <x v="7"/>
    <n v="600096"/>
    <s v="MED023"/>
    <x v="8"/>
    <x v="7"/>
    <s v="Lacto Calamine"/>
    <s v="No"/>
    <n v="1"/>
    <n v="311.67"/>
    <n v="5"/>
    <n v="5"/>
    <x v="4"/>
    <x v="1"/>
    <n v="1"/>
    <x v="5178"/>
    <n v="1"/>
    <n v="311.67"/>
    <n v="15.583500000000001"/>
    <n v="296.0865"/>
    <n v="14.804324999999999"/>
    <n v="310.89082500000001"/>
    <n v="2"/>
  </r>
  <r>
    <s v="ORD105180"/>
    <x v="417"/>
    <x v="2577"/>
    <s v="Kolkata"/>
    <x v="10"/>
    <n v="700102"/>
    <s v="MED010"/>
    <x v="13"/>
    <x v="1"/>
    <s v="Sun Pharma"/>
    <s v="Yes"/>
    <n v="2"/>
    <n v="67.650000000000006"/>
    <n v="5"/>
    <n v="5"/>
    <x v="3"/>
    <x v="1"/>
    <n v="1"/>
    <x v="5179"/>
    <n v="1"/>
    <n v="135.30000000000001"/>
    <n v="6.7649999999999997"/>
    <n v="128.53500000000003"/>
    <n v="6.426750000000002"/>
    <n v="134.96175000000002"/>
    <n v="2"/>
  </r>
  <r>
    <s v="ORD105181"/>
    <x v="8"/>
    <x v="2714"/>
    <s v="Surat"/>
    <x v="6"/>
    <n v="395017"/>
    <s v="MED024"/>
    <x v="0"/>
    <x v="0"/>
    <s v="Abbott"/>
    <s v="No"/>
    <n v="1"/>
    <n v="149.68"/>
    <n v="0"/>
    <n v="5"/>
    <x v="0"/>
    <x v="3"/>
    <n v="1"/>
    <x v="5180"/>
    <n v="1"/>
    <n v="149.68"/>
    <n v="0"/>
    <n v="149.68"/>
    <n v="7.4840000000000009"/>
    <n v="157.16400000000002"/>
    <n v="0"/>
  </r>
  <r>
    <s v="ORD105182"/>
    <x v="309"/>
    <x v="2715"/>
    <s v="Bengaluru"/>
    <x v="8"/>
    <n v="560066"/>
    <s v="MED012"/>
    <x v="29"/>
    <x v="3"/>
    <s v="Mankind"/>
    <s v="No"/>
    <n v="2"/>
    <n v="135.69999999999999"/>
    <n v="10"/>
    <n v="18"/>
    <x v="5"/>
    <x v="2"/>
    <n v="1"/>
    <x v="5181"/>
    <n v="1"/>
    <n v="271.39999999999998"/>
    <n v="27.14"/>
    <n v="244.26"/>
    <n v="43.966800000000006"/>
    <n v="288.22680000000003"/>
    <n v="2"/>
  </r>
  <r>
    <s v="ORD105183"/>
    <x v="147"/>
    <x v="2423"/>
    <s v="Gurugram"/>
    <x v="11"/>
    <n v="122018"/>
    <s v="MED027"/>
    <x v="12"/>
    <x v="9"/>
    <s v="Mankind"/>
    <s v="No"/>
    <n v="5"/>
    <n v="94.69"/>
    <n v="15"/>
    <n v="5"/>
    <x v="0"/>
    <x v="1"/>
    <n v="1"/>
    <x v="5182"/>
    <n v="1"/>
    <n v="473.45"/>
    <n v="71.017499999999998"/>
    <n v="402.4325"/>
    <n v="20.121624999999998"/>
    <n v="422.554125"/>
    <n v="3"/>
  </r>
  <r>
    <s v="ORD105184"/>
    <x v="248"/>
    <x v="2716"/>
    <s v="Gurugram"/>
    <x v="11"/>
    <n v="122001"/>
    <s v="MED013"/>
    <x v="16"/>
    <x v="3"/>
    <s v="Himalaya"/>
    <s v="No"/>
    <n v="1"/>
    <n v="181.22"/>
    <n v="15"/>
    <n v="12"/>
    <x v="5"/>
    <x v="3"/>
    <n v="1"/>
    <x v="5183"/>
    <n v="1"/>
    <n v="181.22"/>
    <n v="27.183000000000003"/>
    <n v="154.03700000000001"/>
    <n v="18.484439999999999"/>
    <n v="172.52144000000001"/>
    <n v="0"/>
  </r>
  <r>
    <s v="ORD105184"/>
    <x v="276"/>
    <x v="1450"/>
    <s v="Gurugram"/>
    <x v="11"/>
    <n v="122002"/>
    <s v="MED027"/>
    <x v="12"/>
    <x v="9"/>
    <s v="Mankind"/>
    <s v="No"/>
    <n v="2"/>
    <n v="101.71"/>
    <n v="10"/>
    <n v="18"/>
    <x v="4"/>
    <x v="1"/>
    <n v="1"/>
    <x v="5184"/>
    <n v="1"/>
    <n v="203.42"/>
    <n v="20.341999999999999"/>
    <n v="183.07799999999997"/>
    <n v="32.954039999999992"/>
    <n v="216.03203999999997"/>
    <n v="2"/>
  </r>
  <r>
    <s v="ORD105186"/>
    <x v="90"/>
    <x v="2025"/>
    <s v="Lucknow"/>
    <x v="9"/>
    <n v="226021"/>
    <s v="MED003"/>
    <x v="6"/>
    <x v="4"/>
    <s v="Dr. Reddy's"/>
    <s v="No"/>
    <n v="1"/>
    <n v="27.22"/>
    <n v="0"/>
    <n v="5"/>
    <x v="0"/>
    <x v="1"/>
    <n v="1"/>
    <x v="5185"/>
    <n v="1"/>
    <n v="27.22"/>
    <n v="0"/>
    <n v="27.22"/>
    <n v="1.361"/>
    <n v="28.581"/>
    <n v="3"/>
  </r>
  <r>
    <s v="ORD105187"/>
    <x v="649"/>
    <x v="2717"/>
    <s v="Hyderabad"/>
    <x v="1"/>
    <n v="500032"/>
    <s v="MED016"/>
    <x v="17"/>
    <x v="11"/>
    <s v="Emcure"/>
    <s v="No"/>
    <n v="2"/>
    <n v="92.45"/>
    <n v="5"/>
    <n v="5"/>
    <x v="1"/>
    <x v="3"/>
    <n v="1"/>
    <x v="5186"/>
    <n v="1"/>
    <n v="184.9"/>
    <n v="9.2449999999999992"/>
    <n v="175.655"/>
    <n v="8.7827500000000001"/>
    <n v="184.43774999999999"/>
    <n v="0"/>
  </r>
  <r>
    <s v="ORD105188"/>
    <x v="65"/>
    <x v="1120"/>
    <s v="Bengaluru"/>
    <x v="8"/>
    <n v="560001"/>
    <s v="MED025"/>
    <x v="27"/>
    <x v="0"/>
    <s v="Blue Cross"/>
    <s v="Yes"/>
    <n v="1"/>
    <n v="65.400000000000006"/>
    <n v="5"/>
    <n v="5"/>
    <x v="4"/>
    <x v="1"/>
    <n v="1"/>
    <x v="5187"/>
    <n v="1"/>
    <n v="65.400000000000006"/>
    <n v="3.27"/>
    <n v="62.13"/>
    <n v="3.1065000000000005"/>
    <n v="65.236500000000007"/>
    <n v="3"/>
  </r>
  <r>
    <s v="ORD105189"/>
    <x v="213"/>
    <x v="1670"/>
    <s v="Hyderabad"/>
    <x v="1"/>
    <n v="500081"/>
    <s v="MED030"/>
    <x v="28"/>
    <x v="8"/>
    <s v="Cipla"/>
    <s v="Yes"/>
    <n v="3"/>
    <n v="276.70999999999998"/>
    <n v="5"/>
    <n v="12"/>
    <x v="1"/>
    <x v="1"/>
    <n v="1"/>
    <x v="5188"/>
    <n v="1"/>
    <n v="830.12999999999988"/>
    <n v="41.506499999999996"/>
    <n v="788.62349999999992"/>
    <n v="94.634820000000005"/>
    <n v="883.25831999999991"/>
    <n v="3"/>
  </r>
  <r>
    <s v="ORD105190"/>
    <x v="146"/>
    <x v="2718"/>
    <s v="Surat"/>
    <x v="6"/>
    <n v="395010"/>
    <s v="MED029"/>
    <x v="10"/>
    <x v="8"/>
    <s v="Sun Pharma"/>
    <s v="Yes"/>
    <n v="1"/>
    <n v="110.66"/>
    <n v="5"/>
    <n v="12"/>
    <x v="5"/>
    <x v="1"/>
    <n v="1"/>
    <x v="5189"/>
    <n v="1"/>
    <n v="110.66"/>
    <n v="5.5329999999999995"/>
    <n v="105.127"/>
    <n v="12.615239999999998"/>
    <n v="117.74224"/>
    <n v="1"/>
  </r>
  <r>
    <s v="ORD105191"/>
    <x v="55"/>
    <x v="2719"/>
    <s v="Gurugram"/>
    <x v="11"/>
    <n v="122001"/>
    <s v="MED023"/>
    <x v="8"/>
    <x v="7"/>
    <s v="Lacto Calamine"/>
    <s v="No"/>
    <n v="1"/>
    <n v="274.5"/>
    <n v="10"/>
    <n v="5"/>
    <x v="4"/>
    <x v="1"/>
    <n v="1"/>
    <x v="5190"/>
    <n v="1"/>
    <n v="274.5"/>
    <n v="27.45"/>
    <n v="247.05"/>
    <n v="12.352499999999999"/>
    <n v="259.40250000000003"/>
    <n v="1"/>
  </r>
  <r>
    <s v="ORD105192"/>
    <x v="126"/>
    <x v="2584"/>
    <s v="Surat"/>
    <x v="6"/>
    <n v="395007"/>
    <s v="MED027"/>
    <x v="12"/>
    <x v="9"/>
    <s v="Mankind"/>
    <s v="No"/>
    <n v="2"/>
    <n v="109.17"/>
    <n v="10"/>
    <n v="18"/>
    <x v="3"/>
    <x v="1"/>
    <n v="1"/>
    <x v="5191"/>
    <n v="1"/>
    <n v="218.34"/>
    <n v="21.834"/>
    <n v="196.506"/>
    <n v="35.371079999999999"/>
    <n v="231.87708000000001"/>
    <n v="2"/>
  </r>
  <r>
    <s v="ORD105193"/>
    <x v="656"/>
    <x v="2233"/>
    <s v="Kolkata"/>
    <x v="10"/>
    <n v="700091"/>
    <s v="MED021"/>
    <x v="9"/>
    <x v="7"/>
    <s v="Cipla"/>
    <s v="No"/>
    <n v="1"/>
    <n v="91.18"/>
    <n v="10"/>
    <n v="12"/>
    <x v="0"/>
    <x v="1"/>
    <n v="1"/>
    <x v="5192"/>
    <n v="1"/>
    <n v="91.18"/>
    <n v="9.1180000000000003"/>
    <n v="82.062000000000012"/>
    <n v="9.8474400000000006"/>
    <n v="91.909440000000018"/>
    <n v="3"/>
  </r>
  <r>
    <s v="ORD105194"/>
    <x v="722"/>
    <x v="2639"/>
    <s v="Hyderabad"/>
    <x v="1"/>
    <n v="500090"/>
    <s v="MED011"/>
    <x v="23"/>
    <x v="1"/>
    <s v="Cipla"/>
    <s v="No"/>
    <n v="1"/>
    <n v="28.26"/>
    <n v="5"/>
    <n v="5"/>
    <x v="3"/>
    <x v="1"/>
    <n v="1"/>
    <x v="5193"/>
    <n v="1"/>
    <n v="28.26"/>
    <n v="1.413"/>
    <n v="26.847000000000001"/>
    <n v="1.3423500000000002"/>
    <n v="28.189350000000001"/>
    <n v="4"/>
  </r>
  <r>
    <s v="ORD105195"/>
    <x v="204"/>
    <x v="2720"/>
    <s v="Hyderabad"/>
    <x v="1"/>
    <n v="500090"/>
    <s v="MED027"/>
    <x v="12"/>
    <x v="9"/>
    <s v="Mankind"/>
    <s v="No"/>
    <n v="1"/>
    <n v="100.53"/>
    <n v="10"/>
    <n v="18"/>
    <x v="1"/>
    <x v="1"/>
    <n v="1"/>
    <x v="5194"/>
    <n v="1"/>
    <n v="100.53"/>
    <n v="10.052999999999999"/>
    <n v="90.477000000000004"/>
    <n v="16.28586"/>
    <n v="106.76286"/>
    <n v="1"/>
  </r>
  <r>
    <s v="ORD105196"/>
    <x v="460"/>
    <x v="1973"/>
    <s v="Kolkata"/>
    <x v="10"/>
    <n v="700019"/>
    <s v="MED012"/>
    <x v="29"/>
    <x v="3"/>
    <s v="Mankind"/>
    <s v="No"/>
    <n v="5"/>
    <n v="120.38"/>
    <n v="5"/>
    <n v="18"/>
    <x v="4"/>
    <x v="1"/>
    <n v="1"/>
    <x v="5195"/>
    <n v="1"/>
    <n v="601.9"/>
    <n v="30.094999999999999"/>
    <n v="571.80499999999995"/>
    <n v="102.92489999999999"/>
    <n v="674.72989999999993"/>
    <n v="3"/>
  </r>
  <r>
    <s v="ORD105196"/>
    <x v="643"/>
    <x v="2721"/>
    <s v="Delhi"/>
    <x v="0"/>
    <n v="110024"/>
    <s v="MED022"/>
    <x v="25"/>
    <x v="7"/>
    <s v="Himalaya"/>
    <s v="No"/>
    <n v="1"/>
    <n v="154.31"/>
    <n v="5"/>
    <n v="5"/>
    <x v="2"/>
    <x v="1"/>
    <n v="1"/>
    <x v="5196"/>
    <n v="1"/>
    <n v="154.31"/>
    <n v="7.7154999999999996"/>
    <n v="146.59450000000001"/>
    <n v="7.3297250000000007"/>
    <n v="153.92422500000001"/>
    <n v="1"/>
  </r>
  <r>
    <s v="ORD105198"/>
    <x v="320"/>
    <x v="2722"/>
    <s v="Chennai"/>
    <x v="7"/>
    <n v="600040"/>
    <s v="MED009"/>
    <x v="21"/>
    <x v="6"/>
    <s v="Glenmark"/>
    <s v="Yes"/>
    <n v="5"/>
    <n v="89.39"/>
    <n v="0"/>
    <n v="12"/>
    <x v="0"/>
    <x v="1"/>
    <n v="1"/>
    <x v="5197"/>
    <n v="1"/>
    <n v="446.95"/>
    <n v="0"/>
    <n v="446.95"/>
    <n v="53.633999999999993"/>
    <n v="500.584"/>
    <n v="1"/>
  </r>
  <r>
    <s v="ORD105199"/>
    <x v="559"/>
    <x v="122"/>
    <s v="Chandigarh"/>
    <x v="4"/>
    <n v="160001"/>
    <s v="MED001"/>
    <x v="2"/>
    <x v="2"/>
    <s v="Cipla"/>
    <s v="No"/>
    <n v="5"/>
    <n v="31.67"/>
    <n v="5"/>
    <n v="5"/>
    <x v="0"/>
    <x v="2"/>
    <n v="1"/>
    <x v="5198"/>
    <n v="1"/>
    <n v="158.35000000000002"/>
    <n v="7.9175000000000013"/>
    <n v="150.43250000000003"/>
    <n v="7.5216250000000011"/>
    <n v="157.95412500000003"/>
    <n v="1"/>
  </r>
  <r>
    <s v="ORD105199"/>
    <x v="623"/>
    <x v="2723"/>
    <s v="Kolkata"/>
    <x v="10"/>
    <n v="700019"/>
    <s v="MED007"/>
    <x v="15"/>
    <x v="10"/>
    <s v="Sanofi"/>
    <s v="Yes"/>
    <n v="3"/>
    <n v="74.37"/>
    <n v="5"/>
    <n v="12"/>
    <x v="3"/>
    <x v="1"/>
    <n v="1"/>
    <x v="5199"/>
    <n v="1"/>
    <n v="223.11"/>
    <n v="11.155500000000002"/>
    <n v="211.95450000000002"/>
    <n v="25.434540000000002"/>
    <n v="237.38904000000002"/>
    <n v="1"/>
  </r>
  <r>
    <s v="ORD105201"/>
    <x v="609"/>
    <x v="2724"/>
    <s v="Chandigarh"/>
    <x v="4"/>
    <n v="160022"/>
    <s v="MED011"/>
    <x v="23"/>
    <x v="1"/>
    <s v="Cipla"/>
    <s v="No"/>
    <n v="5"/>
    <n v="23.37"/>
    <n v="5"/>
    <n v="12"/>
    <x v="5"/>
    <x v="0"/>
    <n v="1"/>
    <x v="5200"/>
    <n v="1"/>
    <n v="116.85000000000001"/>
    <n v="5.8425000000000002"/>
    <n v="111.00750000000001"/>
    <n v="13.320900000000002"/>
    <n v="124.32840000000002"/>
    <n v="3"/>
  </r>
  <r>
    <s v="ORD105202"/>
    <x v="597"/>
    <x v="437"/>
    <s v="Ahmedabad"/>
    <x v="6"/>
    <n v="380015"/>
    <s v="MED021"/>
    <x v="9"/>
    <x v="7"/>
    <s v="Cipla"/>
    <s v="No"/>
    <n v="3"/>
    <n v="76.28"/>
    <n v="5"/>
    <n v="12"/>
    <x v="0"/>
    <x v="1"/>
    <n v="1"/>
    <x v="5201"/>
    <n v="1"/>
    <n v="228.84"/>
    <n v="11.442"/>
    <n v="217.398"/>
    <n v="26.087759999999999"/>
    <n v="243.48576"/>
    <n v="2"/>
  </r>
  <r>
    <s v="ORD105203"/>
    <x v="214"/>
    <x v="542"/>
    <s v="Bengaluru"/>
    <x v="8"/>
    <n v="560100"/>
    <s v="MED016"/>
    <x v="17"/>
    <x v="11"/>
    <s v="Emcure"/>
    <s v="No"/>
    <n v="2"/>
    <n v="108.3"/>
    <n v="10"/>
    <n v="18"/>
    <x v="2"/>
    <x v="1"/>
    <n v="1"/>
    <x v="5202"/>
    <n v="1"/>
    <n v="216.6"/>
    <n v="21.66"/>
    <n v="194.94"/>
    <n v="35.089199999999998"/>
    <n v="230.0292"/>
    <n v="2"/>
  </r>
  <r>
    <s v="ORD105204"/>
    <x v="232"/>
    <x v="2725"/>
    <s v="Chandigarh"/>
    <x v="4"/>
    <n v="160001"/>
    <s v="MED014"/>
    <x v="19"/>
    <x v="3"/>
    <s v="Abbott"/>
    <s v="No"/>
    <n v="2"/>
    <n v="146.55000000000001"/>
    <n v="10"/>
    <n v="12"/>
    <x v="4"/>
    <x v="1"/>
    <n v="1"/>
    <x v="5203"/>
    <n v="1"/>
    <n v="293.10000000000002"/>
    <n v="29.31"/>
    <n v="263.79000000000002"/>
    <n v="31.654800000000005"/>
    <n v="295.44480000000004"/>
    <n v="2"/>
  </r>
  <r>
    <s v="ORD105205"/>
    <x v="100"/>
    <x v="917"/>
    <s v="Mumbai"/>
    <x v="3"/>
    <n v="400001"/>
    <s v="MED010"/>
    <x v="13"/>
    <x v="1"/>
    <s v="Sun Pharma"/>
    <s v="Yes"/>
    <n v="3"/>
    <n v="68.3"/>
    <n v="15"/>
    <n v="12"/>
    <x v="2"/>
    <x v="1"/>
    <n v="1"/>
    <x v="5204"/>
    <n v="1"/>
    <n v="204.89999999999998"/>
    <n v="30.734999999999996"/>
    <n v="174.16499999999999"/>
    <n v="20.899799999999999"/>
    <n v="195.06479999999999"/>
    <n v="2"/>
  </r>
  <r>
    <s v="ORD105206"/>
    <x v="201"/>
    <x v="1561"/>
    <s v="Bengaluru"/>
    <x v="8"/>
    <n v="560100"/>
    <s v="MED013"/>
    <x v="16"/>
    <x v="3"/>
    <s v="Himalaya"/>
    <s v="No"/>
    <n v="1"/>
    <n v="158.88999999999999"/>
    <n v="15"/>
    <n v="5"/>
    <x v="1"/>
    <x v="2"/>
    <n v="1"/>
    <x v="5205"/>
    <n v="1"/>
    <n v="158.88999999999999"/>
    <n v="23.833500000000001"/>
    <n v="135.05649999999997"/>
    <n v="6.7528249999999979"/>
    <n v="141.80932499999997"/>
    <n v="2"/>
  </r>
  <r>
    <s v="ORD105207"/>
    <x v="635"/>
    <x v="1742"/>
    <s v="Gurugram"/>
    <x v="11"/>
    <n v="122009"/>
    <s v="MED003"/>
    <x v="6"/>
    <x v="4"/>
    <s v="Dr. Reddy's"/>
    <s v="No"/>
    <n v="3"/>
    <n v="28.92"/>
    <n v="5"/>
    <n v="5"/>
    <x v="5"/>
    <x v="1"/>
    <n v="1"/>
    <x v="5206"/>
    <n v="1"/>
    <n v="86.76"/>
    <n v="4.3380000000000001"/>
    <n v="82.422000000000011"/>
    <n v="4.1211000000000011"/>
    <n v="86.54310000000001"/>
    <n v="1"/>
  </r>
  <r>
    <s v="ORD105208"/>
    <x v="91"/>
    <x v="1584"/>
    <s v="Noida"/>
    <x v="9"/>
    <n v="201307"/>
    <s v="MED011"/>
    <x v="23"/>
    <x v="1"/>
    <s v="Cipla"/>
    <s v="No"/>
    <n v="5"/>
    <n v="25.05"/>
    <n v="5"/>
    <n v="12"/>
    <x v="4"/>
    <x v="1"/>
    <n v="1"/>
    <x v="5207"/>
    <n v="1"/>
    <n v="125.25"/>
    <n v="6.2625000000000002"/>
    <n v="118.9875"/>
    <n v="14.278499999999999"/>
    <n v="133.26599999999999"/>
    <n v="2"/>
  </r>
  <r>
    <s v="ORD105209"/>
    <x v="686"/>
    <x v="2726"/>
    <s v="Delhi"/>
    <x v="0"/>
    <n v="110044"/>
    <s v="MED027"/>
    <x v="12"/>
    <x v="9"/>
    <s v="Mankind"/>
    <s v="No"/>
    <n v="2"/>
    <n v="103.36"/>
    <n v="5"/>
    <n v="18"/>
    <x v="3"/>
    <x v="1"/>
    <n v="1"/>
    <x v="5208"/>
    <n v="1"/>
    <n v="206.72"/>
    <n v="10.335999999999999"/>
    <n v="196.38400000000001"/>
    <n v="35.349119999999999"/>
    <n v="231.73312000000001"/>
    <n v="1"/>
  </r>
  <r>
    <s v="ORD105209"/>
    <x v="272"/>
    <x v="1231"/>
    <s v="Ahmedabad"/>
    <x v="6"/>
    <n v="380061"/>
    <s v="MED007"/>
    <x v="15"/>
    <x v="10"/>
    <s v="Sanofi"/>
    <s v="Yes"/>
    <n v="1"/>
    <n v="83.07"/>
    <n v="0"/>
    <n v="5"/>
    <x v="3"/>
    <x v="2"/>
    <n v="1"/>
    <x v="5209"/>
    <n v="1"/>
    <n v="83.07"/>
    <n v="0"/>
    <n v="83.07"/>
    <n v="4.1534999999999993"/>
    <n v="87.223499999999987"/>
    <n v="1"/>
  </r>
  <r>
    <s v="ORD105211"/>
    <x v="18"/>
    <x v="2245"/>
    <s v="Indore"/>
    <x v="2"/>
    <n v="452001"/>
    <s v="MED027"/>
    <x v="12"/>
    <x v="9"/>
    <s v="Mankind"/>
    <s v="No"/>
    <n v="1"/>
    <n v="101.22"/>
    <n v="5"/>
    <n v="5"/>
    <x v="1"/>
    <x v="1"/>
    <n v="1"/>
    <x v="5210"/>
    <n v="1"/>
    <n v="101.22"/>
    <n v="5.0609999999999999"/>
    <n v="96.158999999999992"/>
    <n v="4.8079499999999999"/>
    <n v="100.96695"/>
    <n v="2"/>
  </r>
  <r>
    <s v="ORD105211"/>
    <x v="163"/>
    <x v="2727"/>
    <s v="Hyderabad"/>
    <x v="1"/>
    <n v="500090"/>
    <s v="MED008"/>
    <x v="7"/>
    <x v="6"/>
    <s v="Zydus"/>
    <s v="Yes"/>
    <n v="1"/>
    <n v="63.82"/>
    <n v="0"/>
    <n v="12"/>
    <x v="5"/>
    <x v="2"/>
    <n v="1"/>
    <x v="5211"/>
    <n v="1"/>
    <n v="63.82"/>
    <n v="0"/>
    <n v="63.82"/>
    <n v="7.6584000000000003"/>
    <n v="71.478399999999993"/>
    <n v="0"/>
  </r>
  <r>
    <s v="ORD105211"/>
    <x v="78"/>
    <x v="1308"/>
    <s v="Hyderabad"/>
    <x v="1"/>
    <n v="500084"/>
    <s v="MED021"/>
    <x v="9"/>
    <x v="7"/>
    <s v="Cipla"/>
    <s v="No"/>
    <n v="3"/>
    <n v="85.89"/>
    <n v="5"/>
    <n v="18"/>
    <x v="2"/>
    <x v="3"/>
    <n v="1"/>
    <x v="5212"/>
    <n v="1"/>
    <n v="257.67"/>
    <n v="12.883500000000002"/>
    <n v="244.78650000000002"/>
    <n v="44.061570000000003"/>
    <n v="288.84807000000001"/>
    <n v="1"/>
  </r>
  <r>
    <s v="ORD105214"/>
    <x v="723"/>
    <x v="1568"/>
    <s v="Ahmedabad"/>
    <x v="6"/>
    <n v="380058"/>
    <s v="MED013"/>
    <x v="16"/>
    <x v="3"/>
    <s v="Himalaya"/>
    <s v="No"/>
    <n v="6"/>
    <n v="181.5"/>
    <n v="10"/>
    <n v="5"/>
    <x v="0"/>
    <x v="1"/>
    <n v="1"/>
    <x v="5213"/>
    <n v="1"/>
    <n v="1089"/>
    <n v="108.9"/>
    <n v="980.1"/>
    <n v="49.005000000000003"/>
    <n v="1029.105"/>
    <n v="2"/>
  </r>
  <r>
    <s v="ORD105215"/>
    <x v="694"/>
    <x v="870"/>
    <s v="Kolkata"/>
    <x v="10"/>
    <n v="700029"/>
    <s v="MED026"/>
    <x v="20"/>
    <x v="9"/>
    <s v="Cipla"/>
    <s v="No"/>
    <n v="4"/>
    <n v="210.69"/>
    <n v="5"/>
    <n v="5"/>
    <x v="4"/>
    <x v="1"/>
    <n v="1"/>
    <x v="5214"/>
    <n v="1"/>
    <n v="842.76"/>
    <n v="42.138000000000005"/>
    <n v="800.62199999999996"/>
    <n v="40.031099999999995"/>
    <n v="840.65309999999999"/>
    <n v="3"/>
  </r>
  <r>
    <s v="ORD105216"/>
    <x v="125"/>
    <x v="594"/>
    <s v="Ahmedabad"/>
    <x v="6"/>
    <n v="380058"/>
    <s v="MED009"/>
    <x v="21"/>
    <x v="6"/>
    <s v="Glenmark"/>
    <s v="Yes"/>
    <n v="1"/>
    <n v="98.79"/>
    <n v="0"/>
    <n v="5"/>
    <x v="5"/>
    <x v="1"/>
    <n v="1"/>
    <x v="5215"/>
    <n v="1"/>
    <n v="98.79"/>
    <n v="0"/>
    <n v="98.79"/>
    <n v="4.9395000000000007"/>
    <n v="103.7295"/>
    <n v="3"/>
  </r>
  <r>
    <s v="ORD105217"/>
    <x v="569"/>
    <x v="2689"/>
    <s v="Jaipur"/>
    <x v="5"/>
    <n v="302033"/>
    <s v="MED021"/>
    <x v="9"/>
    <x v="7"/>
    <s v="Cipla"/>
    <s v="No"/>
    <n v="1"/>
    <n v="84.69"/>
    <n v="10"/>
    <n v="12"/>
    <x v="3"/>
    <x v="3"/>
    <n v="1"/>
    <x v="5216"/>
    <n v="1"/>
    <n v="84.69"/>
    <n v="8.4689999999999994"/>
    <n v="76.221000000000004"/>
    <n v="9.1465200000000006"/>
    <n v="85.367519999999999"/>
    <n v="0"/>
  </r>
  <r>
    <s v="ORD105217"/>
    <x v="258"/>
    <x v="714"/>
    <s v="Lucknow"/>
    <x v="9"/>
    <n v="226016"/>
    <s v="MED017"/>
    <x v="1"/>
    <x v="1"/>
    <s v="Abbott"/>
    <s v="No"/>
    <n v="1"/>
    <n v="126.4"/>
    <n v="10"/>
    <n v="12"/>
    <x v="2"/>
    <x v="1"/>
    <n v="1"/>
    <x v="5217"/>
    <n v="1"/>
    <n v="126.4"/>
    <n v="12.64"/>
    <n v="113.76"/>
    <n v="13.651200000000001"/>
    <n v="127.41120000000001"/>
    <n v="3"/>
  </r>
  <r>
    <s v="ORD105219"/>
    <x v="185"/>
    <x v="1658"/>
    <s v="Lucknow"/>
    <x v="9"/>
    <n v="226021"/>
    <s v="MED023"/>
    <x v="8"/>
    <x v="7"/>
    <s v="Lacto Calamine"/>
    <s v="No"/>
    <n v="2"/>
    <n v="324.05"/>
    <n v="0"/>
    <n v="18"/>
    <x v="5"/>
    <x v="0"/>
    <n v="1"/>
    <x v="5218"/>
    <n v="1"/>
    <n v="648.1"/>
    <n v="0"/>
    <n v="648.1"/>
    <n v="116.65800000000002"/>
    <n v="764.75800000000004"/>
    <n v="1"/>
  </r>
  <r>
    <s v="ORD105220"/>
    <x v="600"/>
    <x v="17"/>
    <s v="Chandigarh"/>
    <x v="4"/>
    <n v="160036"/>
    <s v="MED011"/>
    <x v="23"/>
    <x v="1"/>
    <s v="Cipla"/>
    <s v="No"/>
    <n v="6"/>
    <n v="28.74"/>
    <n v="10"/>
    <n v="5"/>
    <x v="4"/>
    <x v="1"/>
    <n v="1"/>
    <x v="5219"/>
    <n v="1"/>
    <n v="172.44"/>
    <n v="17.244"/>
    <n v="155.196"/>
    <n v="7.7598000000000003"/>
    <n v="162.95580000000001"/>
    <n v="3"/>
  </r>
  <r>
    <s v="ORD105221"/>
    <x v="453"/>
    <x v="712"/>
    <s v="Indore"/>
    <x v="2"/>
    <n v="452020"/>
    <s v="MED028"/>
    <x v="3"/>
    <x v="3"/>
    <s v="Abbott"/>
    <s v="No"/>
    <n v="1"/>
    <n v="99.68"/>
    <n v="10"/>
    <n v="5"/>
    <x v="5"/>
    <x v="1"/>
    <n v="1"/>
    <x v="5220"/>
    <n v="1"/>
    <n v="99.68"/>
    <n v="9.968"/>
    <n v="89.712000000000003"/>
    <n v="4.4855999999999998"/>
    <n v="94.197600000000008"/>
    <n v="5"/>
  </r>
  <r>
    <s v="ORD105221"/>
    <x v="249"/>
    <x v="2728"/>
    <s v="Chandigarh"/>
    <x v="4"/>
    <n v="160022"/>
    <s v="MED009"/>
    <x v="21"/>
    <x v="6"/>
    <s v="Glenmark"/>
    <s v="Yes"/>
    <n v="3"/>
    <n v="80.09"/>
    <n v="10"/>
    <n v="5"/>
    <x v="5"/>
    <x v="1"/>
    <n v="1"/>
    <x v="5221"/>
    <n v="1"/>
    <n v="240.27"/>
    <n v="24.027000000000001"/>
    <n v="216.24299999999999"/>
    <n v="10.812149999999999"/>
    <n v="227.05515"/>
    <n v="1"/>
  </r>
  <r>
    <s v="ORD105223"/>
    <x v="524"/>
    <x v="1520"/>
    <s v="Bengaluru"/>
    <x v="8"/>
    <n v="560001"/>
    <s v="MED009"/>
    <x v="21"/>
    <x v="6"/>
    <s v="Glenmark"/>
    <s v="Yes"/>
    <n v="3"/>
    <n v="89.79"/>
    <n v="5"/>
    <n v="5"/>
    <x v="3"/>
    <x v="0"/>
    <n v="1"/>
    <x v="5222"/>
    <n v="1"/>
    <n v="269.37"/>
    <n v="13.468499999999999"/>
    <n v="255.9015"/>
    <n v="12.795074999999999"/>
    <n v="268.696575"/>
    <n v="5"/>
  </r>
  <r>
    <s v="ORD105224"/>
    <x v="638"/>
    <x v="28"/>
    <s v="Mumbai"/>
    <x v="3"/>
    <n v="400069"/>
    <s v="MED007"/>
    <x v="15"/>
    <x v="10"/>
    <s v="Sanofi"/>
    <s v="Yes"/>
    <n v="2"/>
    <n v="85.82"/>
    <n v="10"/>
    <n v="12"/>
    <x v="0"/>
    <x v="1"/>
    <n v="1"/>
    <x v="5223"/>
    <n v="1"/>
    <n v="171.64"/>
    <n v="17.163999999999998"/>
    <n v="154.476"/>
    <n v="18.537120000000002"/>
    <n v="173.01312000000001"/>
    <n v="4"/>
  </r>
  <r>
    <s v="ORD105225"/>
    <x v="105"/>
    <x v="2384"/>
    <s v="Bengaluru"/>
    <x v="8"/>
    <n v="560038"/>
    <s v="MED014"/>
    <x v="19"/>
    <x v="3"/>
    <s v="Abbott"/>
    <s v="No"/>
    <n v="3"/>
    <n v="140.69999999999999"/>
    <n v="5"/>
    <n v="18"/>
    <x v="2"/>
    <x v="2"/>
    <n v="1"/>
    <x v="5224"/>
    <n v="1"/>
    <n v="422.09999999999997"/>
    <n v="21.105"/>
    <n v="400.99499999999995"/>
    <n v="72.179099999999991"/>
    <n v="473.17409999999995"/>
    <n v="1"/>
  </r>
  <r>
    <s v="ORD105226"/>
    <x v="53"/>
    <x v="1381"/>
    <s v="Jaipur"/>
    <x v="5"/>
    <n v="302001"/>
    <s v="MED012"/>
    <x v="29"/>
    <x v="3"/>
    <s v="Mankind"/>
    <s v="No"/>
    <n v="1"/>
    <n v="119.59"/>
    <n v="5"/>
    <n v="12"/>
    <x v="0"/>
    <x v="0"/>
    <n v="1"/>
    <x v="5225"/>
    <n v="1"/>
    <n v="119.59"/>
    <n v="5.9795000000000007"/>
    <n v="113.6105"/>
    <n v="13.63326"/>
    <n v="127.24376000000001"/>
    <n v="1"/>
  </r>
  <r>
    <s v="ORD105227"/>
    <x v="2"/>
    <x v="361"/>
    <s v="Kolkata"/>
    <x v="10"/>
    <n v="700019"/>
    <s v="MED014"/>
    <x v="19"/>
    <x v="3"/>
    <s v="Abbott"/>
    <s v="No"/>
    <n v="3"/>
    <n v="138.35"/>
    <n v="5"/>
    <n v="5"/>
    <x v="3"/>
    <x v="1"/>
    <n v="1"/>
    <x v="5226"/>
    <n v="1"/>
    <n v="415.04999999999995"/>
    <n v="20.752500000000001"/>
    <n v="394.29749999999996"/>
    <n v="19.714874999999996"/>
    <n v="414.01237499999996"/>
    <n v="2"/>
  </r>
  <r>
    <s v="ORD105228"/>
    <x v="257"/>
    <x v="1770"/>
    <s v="Delhi"/>
    <x v="0"/>
    <n v="110085"/>
    <s v="MED029"/>
    <x v="10"/>
    <x v="8"/>
    <s v="Sun Pharma"/>
    <s v="Yes"/>
    <n v="1"/>
    <n v="102.22"/>
    <n v="0"/>
    <n v="5"/>
    <x v="3"/>
    <x v="2"/>
    <n v="1"/>
    <x v="5227"/>
    <n v="1"/>
    <n v="102.22"/>
    <n v="0"/>
    <n v="102.22"/>
    <n v="5.1110000000000007"/>
    <n v="107.331"/>
    <n v="0"/>
  </r>
  <r>
    <s v="ORD105229"/>
    <x v="381"/>
    <x v="647"/>
    <s v="Pune"/>
    <x v="3"/>
    <n v="411038"/>
    <s v="MED017"/>
    <x v="1"/>
    <x v="1"/>
    <s v="Abbott"/>
    <s v="No"/>
    <n v="1"/>
    <n v="123.2"/>
    <n v="15"/>
    <n v="5"/>
    <x v="1"/>
    <x v="1"/>
    <n v="1"/>
    <x v="5228"/>
    <n v="1"/>
    <n v="123.2"/>
    <n v="18.48"/>
    <n v="104.72"/>
    <n v="5.2360000000000007"/>
    <n v="109.956"/>
    <n v="3"/>
  </r>
  <r>
    <s v="ORD105229"/>
    <x v="421"/>
    <x v="2729"/>
    <s v="Surat"/>
    <x v="6"/>
    <n v="395017"/>
    <s v="MED011"/>
    <x v="23"/>
    <x v="1"/>
    <s v="Cipla"/>
    <s v="No"/>
    <n v="2"/>
    <n v="26"/>
    <n v="5"/>
    <n v="5"/>
    <x v="5"/>
    <x v="1"/>
    <n v="1"/>
    <x v="5229"/>
    <n v="1"/>
    <n v="52"/>
    <n v="2.6"/>
    <n v="49.4"/>
    <n v="2.4700000000000002"/>
    <n v="51.87"/>
    <n v="3"/>
  </r>
  <r>
    <s v="ORD105229"/>
    <x v="529"/>
    <x v="2730"/>
    <s v="Jaipur"/>
    <x v="5"/>
    <n v="302001"/>
    <s v="MED004"/>
    <x v="5"/>
    <x v="5"/>
    <s v="Sun Pharma"/>
    <s v="Yes"/>
    <n v="3"/>
    <n v="117.39"/>
    <n v="5"/>
    <n v="5"/>
    <x v="1"/>
    <x v="3"/>
    <n v="1"/>
    <x v="5230"/>
    <n v="1"/>
    <n v="352.17"/>
    <n v="17.608500000000003"/>
    <n v="334.56150000000002"/>
    <n v="16.728075"/>
    <n v="351.28957500000001"/>
    <n v="1"/>
  </r>
  <r>
    <s v="ORD105232"/>
    <x v="701"/>
    <x v="2683"/>
    <s v="Bengaluru"/>
    <x v="8"/>
    <n v="560100"/>
    <s v="MED015"/>
    <x v="24"/>
    <x v="11"/>
    <s v="Abbott"/>
    <s v="No"/>
    <n v="1"/>
    <n v="49.51"/>
    <n v="0"/>
    <n v="12"/>
    <x v="5"/>
    <x v="1"/>
    <n v="1"/>
    <x v="5231"/>
    <n v="1"/>
    <n v="49.51"/>
    <n v="0"/>
    <n v="49.51"/>
    <n v="5.9412000000000003"/>
    <n v="55.4512"/>
    <n v="2"/>
  </r>
  <r>
    <s v="ORD105233"/>
    <x v="316"/>
    <x v="1338"/>
    <s v="Chandigarh"/>
    <x v="4"/>
    <n v="160017"/>
    <s v="MED026"/>
    <x v="20"/>
    <x v="9"/>
    <s v="Cipla"/>
    <s v="No"/>
    <n v="2"/>
    <n v="171.8"/>
    <n v="0"/>
    <n v="12"/>
    <x v="5"/>
    <x v="1"/>
    <n v="1"/>
    <x v="5232"/>
    <n v="1"/>
    <n v="343.6"/>
    <n v="0"/>
    <n v="343.6"/>
    <n v="41.232000000000006"/>
    <n v="384.83200000000005"/>
    <n v="4"/>
  </r>
  <r>
    <s v="ORD105234"/>
    <x v="176"/>
    <x v="1669"/>
    <s v="Noida"/>
    <x v="9"/>
    <n v="201304"/>
    <s v="MED002"/>
    <x v="22"/>
    <x v="2"/>
    <s v="Micro Labs"/>
    <s v="No"/>
    <n v="1"/>
    <n v="28.93"/>
    <n v="10"/>
    <n v="18"/>
    <x v="1"/>
    <x v="1"/>
    <n v="1"/>
    <x v="5233"/>
    <n v="1"/>
    <n v="28.93"/>
    <n v="2.8930000000000002"/>
    <n v="26.036999999999999"/>
    <n v="4.6866599999999998"/>
    <n v="30.723659999999999"/>
    <n v="6"/>
  </r>
  <r>
    <s v="ORD105235"/>
    <x v="631"/>
    <x v="2731"/>
    <s v="Delhi"/>
    <x v="0"/>
    <n v="110001"/>
    <s v="MED006"/>
    <x v="18"/>
    <x v="10"/>
    <s v="USV"/>
    <s v="Yes"/>
    <n v="6"/>
    <n v="41.6"/>
    <n v="0"/>
    <n v="5"/>
    <x v="3"/>
    <x v="1"/>
    <n v="1"/>
    <x v="5234"/>
    <n v="1"/>
    <n v="249.60000000000002"/>
    <n v="0"/>
    <n v="249.60000000000002"/>
    <n v="12.48"/>
    <n v="262.08000000000004"/>
    <n v="3"/>
  </r>
  <r>
    <s v="ORD105236"/>
    <x v="729"/>
    <x v="57"/>
    <s v="Chandigarh"/>
    <x v="4"/>
    <n v="160001"/>
    <s v="MED029"/>
    <x v="10"/>
    <x v="8"/>
    <s v="Sun Pharma"/>
    <s v="Yes"/>
    <n v="3"/>
    <n v="108.23"/>
    <n v="5"/>
    <n v="5"/>
    <x v="4"/>
    <x v="1"/>
    <n v="1"/>
    <x v="5235"/>
    <n v="1"/>
    <n v="324.69"/>
    <n v="16.234500000000001"/>
    <n v="308.45549999999997"/>
    <n v="15.422775"/>
    <n v="323.87827499999997"/>
    <n v="2"/>
  </r>
  <r>
    <s v="ORD105237"/>
    <x v="427"/>
    <x v="2254"/>
    <s v="Jaipur"/>
    <x v="5"/>
    <n v="302017"/>
    <s v="MED021"/>
    <x v="9"/>
    <x v="7"/>
    <s v="Cipla"/>
    <s v="No"/>
    <n v="2"/>
    <n v="75.41"/>
    <n v="5"/>
    <n v="12"/>
    <x v="4"/>
    <x v="1"/>
    <n v="1"/>
    <x v="5236"/>
    <n v="1"/>
    <n v="150.82"/>
    <n v="7.5409999999999995"/>
    <n v="143.279"/>
    <n v="17.193480000000001"/>
    <n v="160.47247999999999"/>
    <n v="1"/>
  </r>
  <r>
    <s v="ORD105238"/>
    <x v="570"/>
    <x v="2732"/>
    <s v="Ahmedabad"/>
    <x v="6"/>
    <n v="380054"/>
    <s v="MED014"/>
    <x v="19"/>
    <x v="3"/>
    <s v="Abbott"/>
    <s v="No"/>
    <n v="2"/>
    <n v="156.19"/>
    <n v="0"/>
    <n v="5"/>
    <x v="0"/>
    <x v="1"/>
    <n v="1"/>
    <x v="5237"/>
    <n v="1"/>
    <n v="312.38"/>
    <n v="0"/>
    <n v="312.38"/>
    <n v="15.619000000000002"/>
    <n v="327.99900000000002"/>
    <n v="1"/>
  </r>
  <r>
    <s v="ORD105239"/>
    <x v="506"/>
    <x v="2092"/>
    <s v="Mumbai"/>
    <x v="3"/>
    <n v="400076"/>
    <s v="MED022"/>
    <x v="25"/>
    <x v="7"/>
    <s v="Himalaya"/>
    <s v="No"/>
    <n v="1"/>
    <n v="183.75"/>
    <n v="0"/>
    <n v="12"/>
    <x v="1"/>
    <x v="1"/>
    <n v="1"/>
    <x v="5238"/>
    <n v="1"/>
    <n v="183.75"/>
    <n v="0"/>
    <n v="183.75"/>
    <n v="22.05"/>
    <n v="205.8"/>
    <n v="5"/>
  </r>
  <r>
    <s v="ORD105240"/>
    <x v="267"/>
    <x v="117"/>
    <s v="Surat"/>
    <x v="6"/>
    <n v="395010"/>
    <s v="MED004"/>
    <x v="5"/>
    <x v="5"/>
    <s v="Sun Pharma"/>
    <s v="Yes"/>
    <n v="1"/>
    <n v="118.28"/>
    <n v="5"/>
    <n v="5"/>
    <x v="4"/>
    <x v="1"/>
    <n v="1"/>
    <x v="5239"/>
    <n v="1"/>
    <n v="118.28"/>
    <n v="5.9139999999999997"/>
    <n v="112.366"/>
    <n v="5.6183000000000005"/>
    <n v="117.9843"/>
    <n v="2"/>
  </r>
  <r>
    <s v="ORD105241"/>
    <x v="575"/>
    <x v="2637"/>
    <s v="Jaipur"/>
    <x v="5"/>
    <n v="302033"/>
    <s v="MED016"/>
    <x v="17"/>
    <x v="11"/>
    <s v="Emcure"/>
    <s v="No"/>
    <n v="1"/>
    <n v="101.17"/>
    <n v="5"/>
    <n v="5"/>
    <x v="0"/>
    <x v="0"/>
    <n v="1"/>
    <x v="5240"/>
    <n v="1"/>
    <n v="101.17"/>
    <n v="5.0585000000000004"/>
    <n v="96.111500000000007"/>
    <n v="4.8055750000000002"/>
    <n v="100.91707500000001"/>
    <n v="1"/>
  </r>
  <r>
    <s v="ORD105242"/>
    <x v="457"/>
    <x v="1527"/>
    <s v="Hyderabad"/>
    <x v="1"/>
    <n v="500084"/>
    <s v="MED025"/>
    <x v="27"/>
    <x v="0"/>
    <s v="Blue Cross"/>
    <s v="Yes"/>
    <n v="1"/>
    <n v="72.94"/>
    <n v="0"/>
    <n v="5"/>
    <x v="2"/>
    <x v="1"/>
    <n v="1"/>
    <x v="5241"/>
    <n v="1"/>
    <n v="72.94"/>
    <n v="0"/>
    <n v="72.94"/>
    <n v="3.6469999999999998"/>
    <n v="76.587000000000003"/>
    <n v="2"/>
  </r>
  <r>
    <s v="ORD105243"/>
    <x v="208"/>
    <x v="2725"/>
    <s v="Mumbai"/>
    <x v="3"/>
    <n v="400076"/>
    <s v="MED026"/>
    <x v="20"/>
    <x v="9"/>
    <s v="Cipla"/>
    <s v="No"/>
    <n v="1"/>
    <n v="196.48"/>
    <n v="15"/>
    <n v="18"/>
    <x v="2"/>
    <x v="1"/>
    <n v="1"/>
    <x v="5242"/>
    <n v="1"/>
    <n v="196.48"/>
    <n v="29.471999999999998"/>
    <n v="167.00799999999998"/>
    <n v="30.061439999999997"/>
    <n v="197.06943999999999"/>
    <n v="2"/>
  </r>
  <r>
    <s v="ORD105244"/>
    <x v="124"/>
    <x v="1035"/>
    <s v="Kolkata"/>
    <x v="10"/>
    <n v="700001"/>
    <s v="MED001"/>
    <x v="2"/>
    <x v="2"/>
    <s v="Cipla"/>
    <s v="No"/>
    <n v="5"/>
    <n v="34.25"/>
    <n v="5"/>
    <n v="5"/>
    <x v="1"/>
    <x v="1"/>
    <n v="1"/>
    <x v="5243"/>
    <n v="1"/>
    <n v="171.25"/>
    <n v="8.5625"/>
    <n v="162.6875"/>
    <n v="8.1343750000000004"/>
    <n v="170.82187500000001"/>
    <n v="2"/>
  </r>
  <r>
    <s v="ORD105245"/>
    <x v="521"/>
    <x v="2733"/>
    <s v="Delhi"/>
    <x v="0"/>
    <n v="110044"/>
    <s v="MED003"/>
    <x v="6"/>
    <x v="4"/>
    <s v="Dr. Reddy's"/>
    <s v="No"/>
    <n v="2"/>
    <n v="29.92"/>
    <n v="5"/>
    <n v="12"/>
    <x v="2"/>
    <x v="3"/>
    <n v="1"/>
    <x v="5244"/>
    <n v="1"/>
    <n v="59.84"/>
    <n v="2.9920000000000004"/>
    <n v="56.848000000000006"/>
    <n v="6.8217600000000003"/>
    <n v="63.669760000000004"/>
    <n v="0"/>
  </r>
  <r>
    <s v="ORD105245"/>
    <x v="345"/>
    <x v="2734"/>
    <s v="Gurugram"/>
    <x v="11"/>
    <n v="122009"/>
    <s v="MED012"/>
    <x v="29"/>
    <x v="3"/>
    <s v="Mankind"/>
    <s v="No"/>
    <n v="3"/>
    <n v="124.26"/>
    <n v="10"/>
    <n v="12"/>
    <x v="3"/>
    <x v="1"/>
    <n v="1"/>
    <x v="5245"/>
    <n v="1"/>
    <n v="372.78000000000003"/>
    <n v="37.277999999999999"/>
    <n v="335.50200000000001"/>
    <n v="40.260240000000003"/>
    <n v="375.76224000000002"/>
    <n v="1"/>
  </r>
  <r>
    <s v="ORD105247"/>
    <x v="360"/>
    <x v="2605"/>
    <s v="Delhi"/>
    <x v="0"/>
    <n v="110044"/>
    <s v="MED025"/>
    <x v="27"/>
    <x v="0"/>
    <s v="Blue Cross"/>
    <s v="Yes"/>
    <n v="3"/>
    <n v="63.63"/>
    <n v="5"/>
    <n v="5"/>
    <x v="4"/>
    <x v="0"/>
    <n v="1"/>
    <x v="5246"/>
    <n v="1"/>
    <n v="190.89000000000001"/>
    <n v="9.5445000000000011"/>
    <n v="181.34550000000002"/>
    <n v="9.0672750000000004"/>
    <n v="190.41277500000001"/>
    <n v="1"/>
  </r>
  <r>
    <s v="ORD105248"/>
    <x v="303"/>
    <x v="948"/>
    <s v="Chennai"/>
    <x v="7"/>
    <n v="600001"/>
    <s v="MED004"/>
    <x v="5"/>
    <x v="5"/>
    <s v="Sun Pharma"/>
    <s v="Yes"/>
    <n v="2"/>
    <n v="106.17"/>
    <n v="5"/>
    <n v="12"/>
    <x v="4"/>
    <x v="3"/>
    <n v="1"/>
    <x v="5247"/>
    <n v="1"/>
    <n v="212.34"/>
    <n v="10.617000000000001"/>
    <n v="201.72300000000001"/>
    <n v="24.206760000000003"/>
    <n v="225.92976000000002"/>
    <n v="2"/>
  </r>
  <r>
    <s v="ORD105249"/>
    <x v="14"/>
    <x v="2735"/>
    <s v="Indore"/>
    <x v="2"/>
    <n v="452001"/>
    <s v="MED004"/>
    <x v="5"/>
    <x v="5"/>
    <s v="Sun Pharma"/>
    <s v="Yes"/>
    <n v="1"/>
    <n v="124.63"/>
    <n v="0"/>
    <n v="12"/>
    <x v="3"/>
    <x v="2"/>
    <n v="1"/>
    <x v="5248"/>
    <n v="1"/>
    <n v="124.63"/>
    <n v="0"/>
    <n v="124.63"/>
    <n v="14.955599999999999"/>
    <n v="139.5856"/>
    <n v="0"/>
  </r>
  <r>
    <s v="ORD105250"/>
    <x v="427"/>
    <x v="2736"/>
    <s v="Gurugram"/>
    <x v="11"/>
    <n v="122016"/>
    <s v="MED012"/>
    <x v="29"/>
    <x v="3"/>
    <s v="Mankind"/>
    <s v="No"/>
    <n v="2"/>
    <n v="121.49"/>
    <n v="5"/>
    <n v="5"/>
    <x v="2"/>
    <x v="2"/>
    <n v="1"/>
    <x v="5249"/>
    <n v="1"/>
    <n v="242.98"/>
    <n v="12.148999999999999"/>
    <n v="230.83099999999999"/>
    <n v="11.541549999999999"/>
    <n v="242.37254999999999"/>
    <n v="0"/>
  </r>
  <r>
    <s v="ORD105251"/>
    <x v="590"/>
    <x v="1231"/>
    <s v="Pune"/>
    <x v="3"/>
    <n v="411014"/>
    <s v="MED015"/>
    <x v="24"/>
    <x v="11"/>
    <s v="Abbott"/>
    <s v="No"/>
    <n v="2"/>
    <n v="46.77"/>
    <n v="10"/>
    <n v="5"/>
    <x v="4"/>
    <x v="1"/>
    <n v="1"/>
    <x v="5250"/>
    <n v="1"/>
    <n v="93.54"/>
    <n v="9.354000000000001"/>
    <n v="84.186000000000007"/>
    <n v="4.2093000000000007"/>
    <n v="88.395300000000006"/>
    <n v="1"/>
  </r>
  <r>
    <s v="ORD105252"/>
    <x v="467"/>
    <x v="2737"/>
    <s v="Mumbai"/>
    <x v="3"/>
    <n v="400050"/>
    <s v="MED017"/>
    <x v="1"/>
    <x v="1"/>
    <s v="Abbott"/>
    <s v="No"/>
    <n v="2"/>
    <n v="146.5"/>
    <n v="10"/>
    <n v="12"/>
    <x v="0"/>
    <x v="1"/>
    <n v="1"/>
    <x v="5251"/>
    <n v="1"/>
    <n v="293"/>
    <n v="29.3"/>
    <n v="263.7"/>
    <n v="31.643999999999995"/>
    <n v="295.34399999999999"/>
    <n v="1"/>
  </r>
  <r>
    <s v="ORD105253"/>
    <x v="340"/>
    <x v="2250"/>
    <s v="Lucknow"/>
    <x v="9"/>
    <n v="226010"/>
    <s v="MED020"/>
    <x v="4"/>
    <x v="4"/>
    <s v="Dr. Reddy's"/>
    <s v="Yes"/>
    <n v="4"/>
    <n v="60.89"/>
    <n v="5"/>
    <n v="5"/>
    <x v="0"/>
    <x v="1"/>
    <n v="1"/>
    <x v="5252"/>
    <n v="1"/>
    <n v="243.56"/>
    <n v="12.177999999999999"/>
    <n v="231.38200000000001"/>
    <n v="11.569100000000001"/>
    <n v="242.9511"/>
    <n v="4"/>
  </r>
  <r>
    <s v="ORD105253"/>
    <x v="638"/>
    <x v="294"/>
    <s v="Surat"/>
    <x v="6"/>
    <n v="395007"/>
    <s v="MED019"/>
    <x v="26"/>
    <x v="8"/>
    <s v="Cipla"/>
    <s v="No"/>
    <n v="2"/>
    <n v="165.47"/>
    <n v="0"/>
    <n v="5"/>
    <x v="0"/>
    <x v="1"/>
    <n v="1"/>
    <x v="5253"/>
    <n v="1"/>
    <n v="330.94"/>
    <n v="0"/>
    <n v="330.94"/>
    <n v="16.547000000000001"/>
    <n v="347.48700000000002"/>
    <n v="3"/>
  </r>
  <r>
    <s v="ORD105255"/>
    <x v="544"/>
    <x v="2738"/>
    <s v="Jaipur"/>
    <x v="5"/>
    <n v="302001"/>
    <s v="MED010"/>
    <x v="13"/>
    <x v="1"/>
    <s v="Sun Pharma"/>
    <s v="Yes"/>
    <n v="3"/>
    <n v="78.989999999999995"/>
    <n v="10"/>
    <n v="18"/>
    <x v="0"/>
    <x v="1"/>
    <n v="1"/>
    <x v="5254"/>
    <n v="1"/>
    <n v="236.96999999999997"/>
    <n v="23.696999999999999"/>
    <n v="213.27299999999997"/>
    <n v="38.38913999999999"/>
    <n v="251.66213999999997"/>
    <n v="1"/>
  </r>
  <r>
    <s v="ORD105255"/>
    <x v="590"/>
    <x v="1560"/>
    <s v="Pune"/>
    <x v="3"/>
    <n v="411001"/>
    <s v="MED024"/>
    <x v="0"/>
    <x v="0"/>
    <s v="Abbott"/>
    <s v="No"/>
    <n v="1"/>
    <n v="149.19999999999999"/>
    <n v="5"/>
    <n v="12"/>
    <x v="3"/>
    <x v="1"/>
    <n v="1"/>
    <x v="5255"/>
    <n v="1"/>
    <n v="149.19999999999999"/>
    <n v="7.46"/>
    <n v="141.73999999999998"/>
    <n v="17.008799999999997"/>
    <n v="158.74879999999999"/>
    <n v="4"/>
  </r>
  <r>
    <s v="ORD105257"/>
    <x v="129"/>
    <x v="2739"/>
    <s v="Bengaluru"/>
    <x v="8"/>
    <n v="560066"/>
    <s v="MED022"/>
    <x v="25"/>
    <x v="7"/>
    <s v="Himalaya"/>
    <s v="No"/>
    <n v="4"/>
    <n v="188.75"/>
    <n v="5"/>
    <n v="5"/>
    <x v="2"/>
    <x v="0"/>
    <n v="1"/>
    <x v="5256"/>
    <n v="1"/>
    <n v="755"/>
    <n v="37.75"/>
    <n v="717.25"/>
    <n v="35.862499999999997"/>
    <n v="753.11249999999995"/>
    <n v="0"/>
  </r>
  <r>
    <s v="ORD105258"/>
    <x v="521"/>
    <x v="2481"/>
    <s v="Lucknow"/>
    <x v="9"/>
    <n v="226021"/>
    <s v="MED025"/>
    <x v="27"/>
    <x v="0"/>
    <s v="Blue Cross"/>
    <s v="Yes"/>
    <n v="2"/>
    <n v="59.16"/>
    <n v="10"/>
    <n v="12"/>
    <x v="4"/>
    <x v="1"/>
    <n v="1"/>
    <x v="5257"/>
    <n v="1"/>
    <n v="118.32"/>
    <n v="11.831999999999999"/>
    <n v="106.488"/>
    <n v="12.778560000000001"/>
    <n v="119.26656"/>
    <n v="2"/>
  </r>
  <r>
    <s v="ORD105259"/>
    <x v="524"/>
    <x v="987"/>
    <s v="Surat"/>
    <x v="6"/>
    <n v="395010"/>
    <s v="MED014"/>
    <x v="19"/>
    <x v="3"/>
    <s v="Abbott"/>
    <s v="No"/>
    <n v="1"/>
    <n v="155.02000000000001"/>
    <n v="5"/>
    <n v="12"/>
    <x v="0"/>
    <x v="3"/>
    <n v="1"/>
    <x v="5258"/>
    <n v="1"/>
    <n v="155.02000000000001"/>
    <n v="7.7510000000000003"/>
    <n v="147.26900000000001"/>
    <n v="17.672280000000001"/>
    <n v="164.94128000000001"/>
    <n v="2"/>
  </r>
  <r>
    <s v="ORD105260"/>
    <x v="473"/>
    <x v="2025"/>
    <s v="Bengaluru"/>
    <x v="8"/>
    <n v="560034"/>
    <s v="MED020"/>
    <x v="4"/>
    <x v="4"/>
    <s v="Dr. Reddy's"/>
    <s v="Yes"/>
    <n v="1"/>
    <n v="62.11"/>
    <n v="5"/>
    <n v="5"/>
    <x v="3"/>
    <x v="0"/>
    <n v="1"/>
    <x v="5259"/>
    <n v="1"/>
    <n v="62.11"/>
    <n v="3.1055000000000001"/>
    <n v="59.0045"/>
    <n v="2.9502249999999997"/>
    <n v="61.954724999999996"/>
    <n v="3"/>
  </r>
  <r>
    <s v="ORD105261"/>
    <x v="673"/>
    <x v="1870"/>
    <s v="Noida"/>
    <x v="9"/>
    <n v="201301"/>
    <s v="MED018"/>
    <x v="14"/>
    <x v="8"/>
    <s v="Mankind"/>
    <s v="No"/>
    <n v="2"/>
    <n v="115.55"/>
    <n v="5"/>
    <n v="18"/>
    <x v="3"/>
    <x v="1"/>
    <n v="1"/>
    <x v="5260"/>
    <n v="1"/>
    <n v="231.1"/>
    <n v="11.555"/>
    <n v="219.54499999999999"/>
    <n v="39.518099999999997"/>
    <n v="259.06309999999996"/>
    <n v="3"/>
  </r>
  <r>
    <s v="ORD105261"/>
    <x v="580"/>
    <x v="507"/>
    <s v="Pune"/>
    <x v="3"/>
    <n v="411038"/>
    <s v="MED027"/>
    <x v="12"/>
    <x v="9"/>
    <s v="Mankind"/>
    <s v="No"/>
    <n v="1"/>
    <n v="95.01"/>
    <n v="10"/>
    <n v="5"/>
    <x v="0"/>
    <x v="3"/>
    <n v="1"/>
    <x v="5261"/>
    <n v="1"/>
    <n v="95.01"/>
    <n v="9.5009999999999994"/>
    <n v="85.509"/>
    <n v="4.2754500000000002"/>
    <n v="89.784450000000007"/>
    <n v="2"/>
  </r>
  <r>
    <s v="ORD105263"/>
    <x v="17"/>
    <x v="1726"/>
    <s v="Pune"/>
    <x v="3"/>
    <n v="411057"/>
    <s v="MED014"/>
    <x v="19"/>
    <x v="3"/>
    <s v="Abbott"/>
    <s v="No"/>
    <n v="1"/>
    <n v="139.16"/>
    <n v="10"/>
    <n v="5"/>
    <x v="3"/>
    <x v="0"/>
    <n v="1"/>
    <x v="5262"/>
    <n v="1"/>
    <n v="139.16"/>
    <n v="13.915999999999999"/>
    <n v="125.244"/>
    <n v="6.2622"/>
    <n v="131.50620000000001"/>
    <n v="2"/>
  </r>
  <r>
    <s v="ORD105264"/>
    <x v="687"/>
    <x v="2740"/>
    <s v="Pune"/>
    <x v="3"/>
    <n v="411014"/>
    <s v="MED028"/>
    <x v="3"/>
    <x v="3"/>
    <s v="Abbott"/>
    <s v="No"/>
    <n v="1"/>
    <n v="103.5"/>
    <n v="5"/>
    <n v="12"/>
    <x v="5"/>
    <x v="3"/>
    <n v="1"/>
    <x v="5263"/>
    <n v="1"/>
    <n v="103.5"/>
    <n v="5.1749999999999998"/>
    <n v="98.325000000000003"/>
    <n v="11.799000000000001"/>
    <n v="110.12400000000001"/>
    <n v="0"/>
  </r>
  <r>
    <s v="ORD105264"/>
    <x v="37"/>
    <x v="2741"/>
    <s v="Noida"/>
    <x v="9"/>
    <n v="201307"/>
    <s v="MED003"/>
    <x v="6"/>
    <x v="4"/>
    <s v="Dr. Reddy's"/>
    <s v="No"/>
    <n v="1"/>
    <n v="25.91"/>
    <n v="0"/>
    <n v="5"/>
    <x v="3"/>
    <x v="1"/>
    <n v="1"/>
    <x v="5264"/>
    <n v="1"/>
    <n v="25.91"/>
    <n v="0"/>
    <n v="25.91"/>
    <n v="1.2955000000000001"/>
    <n v="27.205500000000001"/>
    <n v="2"/>
  </r>
  <r>
    <s v="ORD105266"/>
    <x v="261"/>
    <x v="543"/>
    <s v="Chandigarh"/>
    <x v="4"/>
    <n v="160022"/>
    <s v="MED025"/>
    <x v="27"/>
    <x v="0"/>
    <s v="Blue Cross"/>
    <s v="Yes"/>
    <n v="4"/>
    <n v="73.62"/>
    <n v="5"/>
    <n v="5"/>
    <x v="2"/>
    <x v="1"/>
    <n v="1"/>
    <x v="5265"/>
    <n v="1"/>
    <n v="294.48"/>
    <n v="14.724"/>
    <n v="279.75600000000003"/>
    <n v="13.987800000000002"/>
    <n v="293.74380000000002"/>
    <n v="3"/>
  </r>
  <r>
    <s v="ORD105267"/>
    <x v="142"/>
    <x v="475"/>
    <s v="Noida"/>
    <x v="9"/>
    <n v="201303"/>
    <s v="MED007"/>
    <x v="15"/>
    <x v="10"/>
    <s v="Sanofi"/>
    <s v="Yes"/>
    <n v="3"/>
    <n v="83.02"/>
    <n v="15"/>
    <n v="5"/>
    <x v="1"/>
    <x v="1"/>
    <n v="1"/>
    <x v="5266"/>
    <n v="1"/>
    <n v="249.06"/>
    <n v="37.359000000000002"/>
    <n v="211.70099999999999"/>
    <n v="10.585049999999999"/>
    <n v="222.28604999999999"/>
    <n v="2"/>
  </r>
  <r>
    <s v="ORD105268"/>
    <x v="668"/>
    <x v="298"/>
    <s v="Delhi"/>
    <x v="0"/>
    <n v="110029"/>
    <s v="MED017"/>
    <x v="1"/>
    <x v="1"/>
    <s v="Abbott"/>
    <s v="No"/>
    <n v="2"/>
    <n v="119.22"/>
    <n v="5"/>
    <n v="5"/>
    <x v="1"/>
    <x v="1"/>
    <n v="1"/>
    <x v="5267"/>
    <n v="1"/>
    <n v="238.44"/>
    <n v="11.922000000000001"/>
    <n v="226.518"/>
    <n v="11.325899999999999"/>
    <n v="237.84389999999999"/>
    <n v="5"/>
  </r>
  <r>
    <s v="ORD105269"/>
    <x v="523"/>
    <x v="765"/>
    <s v="Bengaluru"/>
    <x v="8"/>
    <n v="560038"/>
    <s v="MED027"/>
    <x v="12"/>
    <x v="9"/>
    <s v="Mankind"/>
    <s v="No"/>
    <n v="1"/>
    <n v="102.77"/>
    <n v="20"/>
    <n v="12"/>
    <x v="4"/>
    <x v="0"/>
    <n v="1"/>
    <x v="5268"/>
    <n v="1"/>
    <n v="102.77"/>
    <n v="20.554000000000002"/>
    <n v="82.215999999999994"/>
    <n v="9.8659199999999991"/>
    <n v="92.081919999999997"/>
    <n v="0"/>
  </r>
  <r>
    <s v="ORD105270"/>
    <x v="224"/>
    <x v="2742"/>
    <s v="Ahmedabad"/>
    <x v="6"/>
    <n v="380061"/>
    <s v="MED026"/>
    <x v="20"/>
    <x v="9"/>
    <s v="Cipla"/>
    <s v="No"/>
    <n v="2"/>
    <n v="176.85"/>
    <n v="10"/>
    <n v="12"/>
    <x v="0"/>
    <x v="1"/>
    <n v="1"/>
    <x v="5269"/>
    <n v="1"/>
    <n v="353.7"/>
    <n v="35.369999999999997"/>
    <n v="318.33"/>
    <n v="38.199600000000004"/>
    <n v="356.52959999999996"/>
    <n v="1"/>
  </r>
  <r>
    <s v="ORD105271"/>
    <x v="582"/>
    <x v="1828"/>
    <s v="Chandigarh"/>
    <x v="4"/>
    <n v="160019"/>
    <s v="MED030"/>
    <x v="28"/>
    <x v="8"/>
    <s v="Cipla"/>
    <s v="Yes"/>
    <n v="5"/>
    <n v="300.97000000000003"/>
    <n v="10"/>
    <n v="12"/>
    <x v="1"/>
    <x v="3"/>
    <n v="1"/>
    <x v="5270"/>
    <n v="1"/>
    <n v="1504.8500000000001"/>
    <n v="150.48500000000001"/>
    <n v="1354.3650000000002"/>
    <n v="162.52380000000002"/>
    <n v="1516.8888000000002"/>
    <n v="3"/>
  </r>
  <r>
    <s v="ORD105272"/>
    <x v="536"/>
    <x v="2387"/>
    <s v="Lucknow"/>
    <x v="9"/>
    <n v="226016"/>
    <s v="MED019"/>
    <x v="26"/>
    <x v="8"/>
    <s v="Cipla"/>
    <s v="No"/>
    <n v="1"/>
    <n v="135.75"/>
    <n v="0"/>
    <n v="18"/>
    <x v="1"/>
    <x v="1"/>
    <n v="1"/>
    <x v="5271"/>
    <n v="1"/>
    <n v="135.75"/>
    <n v="0"/>
    <n v="135.75"/>
    <n v="24.434999999999999"/>
    <n v="160.185"/>
    <n v="2"/>
  </r>
  <r>
    <s v="ORD105273"/>
    <x v="481"/>
    <x v="256"/>
    <s v="Bengaluru"/>
    <x v="8"/>
    <n v="560034"/>
    <s v="MED003"/>
    <x v="6"/>
    <x v="4"/>
    <s v="Dr. Reddy's"/>
    <s v="No"/>
    <n v="1"/>
    <n v="32.17"/>
    <n v="10"/>
    <n v="5"/>
    <x v="5"/>
    <x v="1"/>
    <n v="1"/>
    <x v="5272"/>
    <n v="1"/>
    <n v="32.17"/>
    <n v="3.2170000000000005"/>
    <n v="28.953000000000003"/>
    <n v="1.4476500000000001"/>
    <n v="30.400650000000002"/>
    <n v="5"/>
  </r>
  <r>
    <s v="ORD105274"/>
    <x v="295"/>
    <x v="2743"/>
    <s v="Pune"/>
    <x v="3"/>
    <n v="411038"/>
    <s v="MED012"/>
    <x v="29"/>
    <x v="3"/>
    <s v="Mankind"/>
    <s v="No"/>
    <n v="1"/>
    <n v="131.65"/>
    <n v="10"/>
    <n v="5"/>
    <x v="0"/>
    <x v="2"/>
    <n v="1"/>
    <x v="5273"/>
    <n v="1"/>
    <n v="131.65"/>
    <n v="13.164999999999999"/>
    <n v="118.48500000000001"/>
    <n v="5.9242500000000007"/>
    <n v="124.40925000000001"/>
    <n v="3"/>
  </r>
  <r>
    <s v="ORD105275"/>
    <x v="437"/>
    <x v="2744"/>
    <s v="Hyderabad"/>
    <x v="1"/>
    <n v="500084"/>
    <s v="MED002"/>
    <x v="22"/>
    <x v="2"/>
    <s v="Micro Labs"/>
    <s v="No"/>
    <n v="5"/>
    <n v="31.39"/>
    <n v="5"/>
    <n v="5"/>
    <x v="4"/>
    <x v="0"/>
    <n v="1"/>
    <x v="5274"/>
    <n v="1"/>
    <n v="156.94999999999999"/>
    <n v="7.8475000000000001"/>
    <n v="149.10249999999999"/>
    <n v="7.4551249999999989"/>
    <n v="156.557625"/>
    <n v="0"/>
  </r>
  <r>
    <s v="ORD105276"/>
    <x v="220"/>
    <x v="1363"/>
    <s v="Bengaluru"/>
    <x v="8"/>
    <n v="560034"/>
    <s v="MED004"/>
    <x v="5"/>
    <x v="5"/>
    <s v="Sun Pharma"/>
    <s v="Yes"/>
    <n v="2"/>
    <n v="112.86"/>
    <n v="0"/>
    <n v="12"/>
    <x v="5"/>
    <x v="1"/>
    <n v="1"/>
    <x v="5275"/>
    <n v="1"/>
    <n v="225.72"/>
    <n v="0"/>
    <n v="225.72"/>
    <n v="27.086399999999998"/>
    <n v="252.8064"/>
    <n v="5"/>
  </r>
  <r>
    <s v="ORD105277"/>
    <x v="60"/>
    <x v="2745"/>
    <s v="Mumbai"/>
    <x v="3"/>
    <n v="400001"/>
    <s v="MED024"/>
    <x v="0"/>
    <x v="0"/>
    <s v="Abbott"/>
    <s v="No"/>
    <n v="1"/>
    <n v="136.22999999999999"/>
    <n v="5"/>
    <n v="18"/>
    <x v="3"/>
    <x v="3"/>
    <n v="1"/>
    <x v="5276"/>
    <n v="1"/>
    <n v="136.22999999999999"/>
    <n v="6.8114999999999997"/>
    <n v="129.41849999999999"/>
    <n v="23.29533"/>
    <n v="152.71383"/>
    <n v="1"/>
  </r>
  <r>
    <s v="ORD105278"/>
    <x v="291"/>
    <x v="2746"/>
    <s v="Hyderabad"/>
    <x v="1"/>
    <n v="500032"/>
    <s v="MED005"/>
    <x v="11"/>
    <x v="5"/>
    <s v="Cipla"/>
    <s v="Yes"/>
    <n v="4"/>
    <n v="90.76"/>
    <n v="20"/>
    <n v="5"/>
    <x v="2"/>
    <x v="3"/>
    <n v="1"/>
    <x v="5277"/>
    <n v="1"/>
    <n v="363.04"/>
    <n v="72.608000000000004"/>
    <n v="290.43200000000002"/>
    <n v="14.521600000000001"/>
    <n v="304.95359999999999"/>
    <n v="1"/>
  </r>
  <r>
    <s v="ORD105279"/>
    <x v="322"/>
    <x v="2310"/>
    <s v="Kolkata"/>
    <x v="10"/>
    <n v="700102"/>
    <s v="MED016"/>
    <x v="17"/>
    <x v="11"/>
    <s v="Emcure"/>
    <s v="No"/>
    <n v="2"/>
    <n v="118.6"/>
    <n v="15"/>
    <n v="12"/>
    <x v="4"/>
    <x v="1"/>
    <n v="1"/>
    <x v="5278"/>
    <n v="1"/>
    <n v="237.2"/>
    <n v="35.58"/>
    <n v="201.62"/>
    <n v="24.194400000000002"/>
    <n v="225.81440000000001"/>
    <n v="2"/>
  </r>
  <r>
    <s v="ORD105280"/>
    <x v="227"/>
    <x v="2747"/>
    <s v="Gurugram"/>
    <x v="11"/>
    <n v="122018"/>
    <s v="MED010"/>
    <x v="13"/>
    <x v="1"/>
    <s v="Sun Pharma"/>
    <s v="Yes"/>
    <n v="2"/>
    <n v="64.55"/>
    <n v="10"/>
    <n v="12"/>
    <x v="5"/>
    <x v="1"/>
    <n v="1"/>
    <x v="5279"/>
    <n v="1"/>
    <n v="129.1"/>
    <n v="12.91"/>
    <n v="116.19"/>
    <n v="13.9428"/>
    <n v="130.1328"/>
    <n v="3"/>
  </r>
  <r>
    <s v="ORD105281"/>
    <x v="92"/>
    <x v="293"/>
    <s v="Ahmedabad"/>
    <x v="6"/>
    <n v="380054"/>
    <s v="MED028"/>
    <x v="3"/>
    <x v="3"/>
    <s v="Abbott"/>
    <s v="No"/>
    <n v="2"/>
    <n v="105.29"/>
    <n v="10"/>
    <n v="12"/>
    <x v="3"/>
    <x v="3"/>
    <n v="1"/>
    <x v="5280"/>
    <n v="1"/>
    <n v="210.58"/>
    <n v="21.058000000000003"/>
    <n v="189.52200000000002"/>
    <n v="22.742640000000002"/>
    <n v="212.26464000000001"/>
    <n v="1"/>
  </r>
  <r>
    <s v="ORD105282"/>
    <x v="337"/>
    <x v="304"/>
    <s v="Chennai"/>
    <x v="7"/>
    <n v="600096"/>
    <s v="MED012"/>
    <x v="29"/>
    <x v="3"/>
    <s v="Mankind"/>
    <s v="No"/>
    <n v="1"/>
    <n v="128.13999999999999"/>
    <n v="0"/>
    <n v="5"/>
    <x v="5"/>
    <x v="1"/>
    <n v="1"/>
    <x v="5281"/>
    <n v="1"/>
    <n v="128.13999999999999"/>
    <n v="0"/>
    <n v="128.13999999999999"/>
    <n v="6.4069999999999991"/>
    <n v="134.547"/>
    <n v="5"/>
  </r>
  <r>
    <s v="ORD105283"/>
    <x v="171"/>
    <x v="2748"/>
    <s v="Bengaluru"/>
    <x v="8"/>
    <n v="560066"/>
    <s v="MED028"/>
    <x v="3"/>
    <x v="3"/>
    <s v="Abbott"/>
    <s v="No"/>
    <n v="2"/>
    <n v="116.65"/>
    <n v="15"/>
    <n v="5"/>
    <x v="4"/>
    <x v="1"/>
    <n v="1"/>
    <x v="5282"/>
    <n v="1"/>
    <n v="233.3"/>
    <n v="34.994999999999997"/>
    <n v="198.30500000000001"/>
    <n v="9.9152500000000003"/>
    <n v="208.22025000000002"/>
    <n v="1"/>
  </r>
  <r>
    <s v="ORD105284"/>
    <x v="515"/>
    <x v="2119"/>
    <s v="Surat"/>
    <x v="6"/>
    <n v="395010"/>
    <s v="MED007"/>
    <x v="15"/>
    <x v="10"/>
    <s v="Sanofi"/>
    <s v="Yes"/>
    <n v="1"/>
    <n v="67.75"/>
    <n v="5"/>
    <n v="12"/>
    <x v="2"/>
    <x v="1"/>
    <n v="1"/>
    <x v="5283"/>
    <n v="1"/>
    <n v="67.75"/>
    <n v="3.3875000000000002"/>
    <n v="64.362499999999997"/>
    <n v="7.7234999999999987"/>
    <n v="72.085999999999999"/>
    <n v="2"/>
  </r>
  <r>
    <s v="ORD105285"/>
    <x v="521"/>
    <x v="809"/>
    <s v="Chennai"/>
    <x v="7"/>
    <n v="600096"/>
    <s v="MED018"/>
    <x v="14"/>
    <x v="8"/>
    <s v="Mankind"/>
    <s v="No"/>
    <n v="4"/>
    <n v="121.85"/>
    <n v="5"/>
    <n v="12"/>
    <x v="2"/>
    <x v="3"/>
    <n v="1"/>
    <x v="5284"/>
    <n v="1"/>
    <n v="487.4"/>
    <n v="24.37"/>
    <n v="463.03"/>
    <n v="55.563599999999994"/>
    <n v="518.59359999999992"/>
    <n v="2"/>
  </r>
  <r>
    <s v="ORD105286"/>
    <x v="646"/>
    <x v="2749"/>
    <s v="Hyderabad"/>
    <x v="1"/>
    <n v="500084"/>
    <s v="MED003"/>
    <x v="6"/>
    <x v="4"/>
    <s v="Dr. Reddy's"/>
    <s v="No"/>
    <n v="2"/>
    <n v="27.96"/>
    <n v="10"/>
    <n v="5"/>
    <x v="1"/>
    <x v="0"/>
    <n v="1"/>
    <x v="5285"/>
    <n v="1"/>
    <n v="55.92"/>
    <n v="5.5920000000000005"/>
    <n v="50.328000000000003"/>
    <n v="2.5164"/>
    <n v="52.8444"/>
    <n v="4"/>
  </r>
  <r>
    <s v="ORD105287"/>
    <x v="247"/>
    <x v="1818"/>
    <s v="Jaipur"/>
    <x v="5"/>
    <n v="302019"/>
    <s v="MED017"/>
    <x v="1"/>
    <x v="1"/>
    <s v="Abbott"/>
    <s v="No"/>
    <n v="3"/>
    <n v="143.22"/>
    <n v="5"/>
    <n v="18"/>
    <x v="3"/>
    <x v="1"/>
    <n v="1"/>
    <x v="5286"/>
    <n v="1"/>
    <n v="429.65999999999997"/>
    <n v="21.482999999999997"/>
    <n v="408.17699999999996"/>
    <n v="73.471859999999992"/>
    <n v="481.64885999999996"/>
    <n v="3"/>
  </r>
  <r>
    <s v="ORD105288"/>
    <x v="18"/>
    <x v="110"/>
    <s v="Noida"/>
    <x v="9"/>
    <n v="201305"/>
    <s v="MED001"/>
    <x v="2"/>
    <x v="2"/>
    <s v="Cipla"/>
    <s v="No"/>
    <n v="2"/>
    <n v="33.21"/>
    <n v="5"/>
    <n v="5"/>
    <x v="2"/>
    <x v="1"/>
    <n v="1"/>
    <x v="5287"/>
    <n v="1"/>
    <n v="66.42"/>
    <n v="3.3210000000000002"/>
    <n v="63.099000000000004"/>
    <n v="3.1549499999999999"/>
    <n v="66.253950000000003"/>
    <n v="2"/>
  </r>
  <r>
    <s v="ORD105289"/>
    <x v="114"/>
    <x v="2750"/>
    <s v="Chennai"/>
    <x v="7"/>
    <n v="600001"/>
    <s v="MED025"/>
    <x v="27"/>
    <x v="0"/>
    <s v="Blue Cross"/>
    <s v="Yes"/>
    <n v="1"/>
    <n v="58.83"/>
    <n v="10"/>
    <n v="5"/>
    <x v="4"/>
    <x v="1"/>
    <n v="1"/>
    <x v="5288"/>
    <n v="1"/>
    <n v="58.83"/>
    <n v="5.8829999999999991"/>
    <n v="52.947000000000003"/>
    <n v="2.6473500000000003"/>
    <n v="55.594350000000006"/>
    <n v="1"/>
  </r>
  <r>
    <s v="ORD105289"/>
    <x v="445"/>
    <x v="1926"/>
    <s v="Surat"/>
    <x v="6"/>
    <n v="395017"/>
    <s v="MED003"/>
    <x v="6"/>
    <x v="4"/>
    <s v="Dr. Reddy's"/>
    <s v="No"/>
    <n v="2"/>
    <n v="26.4"/>
    <n v="5"/>
    <n v="18"/>
    <x v="5"/>
    <x v="3"/>
    <n v="1"/>
    <x v="5289"/>
    <n v="1"/>
    <n v="52.8"/>
    <n v="2.64"/>
    <n v="50.16"/>
    <n v="9.0287999999999986"/>
    <n v="59.188799999999993"/>
    <n v="1"/>
  </r>
  <r>
    <s v="ORD105291"/>
    <x v="347"/>
    <x v="2751"/>
    <s v="Indore"/>
    <x v="2"/>
    <n v="452016"/>
    <s v="MED024"/>
    <x v="0"/>
    <x v="0"/>
    <s v="Abbott"/>
    <s v="No"/>
    <n v="2"/>
    <n v="137.35"/>
    <n v="5"/>
    <n v="5"/>
    <x v="1"/>
    <x v="0"/>
    <n v="1"/>
    <x v="5290"/>
    <n v="1"/>
    <n v="274.7"/>
    <n v="13.734999999999999"/>
    <n v="260.96499999999997"/>
    <n v="13.048249999999998"/>
    <n v="274.01324999999997"/>
    <n v="0"/>
  </r>
  <r>
    <s v="ORD105292"/>
    <x v="224"/>
    <x v="1132"/>
    <s v="Delhi"/>
    <x v="0"/>
    <n v="110044"/>
    <s v="MED026"/>
    <x v="20"/>
    <x v="9"/>
    <s v="Cipla"/>
    <s v="No"/>
    <n v="3"/>
    <n v="185.15"/>
    <n v="0"/>
    <n v="12"/>
    <x v="0"/>
    <x v="1"/>
    <n v="1"/>
    <x v="5291"/>
    <n v="1"/>
    <n v="555.45000000000005"/>
    <n v="0"/>
    <n v="555.45000000000005"/>
    <n v="66.654000000000011"/>
    <n v="622.10400000000004"/>
    <n v="8"/>
  </r>
  <r>
    <s v="ORD105293"/>
    <x v="498"/>
    <x v="829"/>
    <s v="Pune"/>
    <x v="3"/>
    <n v="411014"/>
    <s v="MED023"/>
    <x v="8"/>
    <x v="7"/>
    <s v="Lacto Calamine"/>
    <s v="No"/>
    <n v="3"/>
    <n v="277.97000000000003"/>
    <n v="5"/>
    <n v="18"/>
    <x v="4"/>
    <x v="0"/>
    <n v="1"/>
    <x v="5292"/>
    <n v="1"/>
    <n v="833.91000000000008"/>
    <n v="41.695500000000003"/>
    <n v="792.21450000000004"/>
    <n v="142.59861000000001"/>
    <n v="934.81311000000005"/>
    <n v="2"/>
  </r>
  <r>
    <s v="ORD105294"/>
    <x v="474"/>
    <x v="829"/>
    <s v="Bengaluru"/>
    <x v="8"/>
    <n v="560100"/>
    <s v="MED023"/>
    <x v="8"/>
    <x v="7"/>
    <s v="Lacto Calamine"/>
    <s v="No"/>
    <n v="2"/>
    <n v="322.5"/>
    <n v="5"/>
    <n v="12"/>
    <x v="1"/>
    <x v="1"/>
    <n v="1"/>
    <x v="5293"/>
    <n v="1"/>
    <n v="645"/>
    <n v="32.25"/>
    <n v="612.75"/>
    <n v="73.53"/>
    <n v="686.28"/>
    <n v="2"/>
  </r>
  <r>
    <s v="ORD105295"/>
    <x v="215"/>
    <x v="938"/>
    <s v="Jaipur"/>
    <x v="5"/>
    <n v="302001"/>
    <s v="MED008"/>
    <x v="7"/>
    <x v="6"/>
    <s v="Zydus"/>
    <s v="Yes"/>
    <n v="1"/>
    <n v="70.31"/>
    <n v="0"/>
    <n v="12"/>
    <x v="0"/>
    <x v="1"/>
    <n v="1"/>
    <x v="5294"/>
    <n v="1"/>
    <n v="70.31"/>
    <n v="0"/>
    <n v="70.31"/>
    <n v="8.4372000000000007"/>
    <n v="78.747200000000007"/>
    <n v="3"/>
  </r>
  <r>
    <s v="ORD105296"/>
    <x v="434"/>
    <x v="1477"/>
    <s v="Delhi"/>
    <x v="0"/>
    <n v="110085"/>
    <s v="MED005"/>
    <x v="11"/>
    <x v="5"/>
    <s v="Cipla"/>
    <s v="Yes"/>
    <n v="1"/>
    <n v="90.73"/>
    <n v="5"/>
    <n v="5"/>
    <x v="4"/>
    <x v="3"/>
    <n v="1"/>
    <x v="5295"/>
    <n v="1"/>
    <n v="90.73"/>
    <n v="4.5365000000000002"/>
    <n v="86.1935"/>
    <n v="4.3096749999999995"/>
    <n v="90.503174999999999"/>
    <n v="1"/>
  </r>
  <r>
    <s v="ORD105297"/>
    <x v="76"/>
    <x v="1655"/>
    <s v="Indore"/>
    <x v="2"/>
    <n v="452010"/>
    <s v="MED011"/>
    <x v="23"/>
    <x v="1"/>
    <s v="Cipla"/>
    <s v="No"/>
    <n v="1"/>
    <n v="26.62"/>
    <n v="0"/>
    <n v="18"/>
    <x v="2"/>
    <x v="1"/>
    <n v="1"/>
    <x v="5296"/>
    <n v="1"/>
    <n v="26.62"/>
    <n v="0"/>
    <n v="26.62"/>
    <n v="4.7915999999999999"/>
    <n v="31.4116"/>
    <n v="5"/>
  </r>
  <r>
    <s v="ORD105298"/>
    <x v="351"/>
    <x v="2752"/>
    <s v="Hyderabad"/>
    <x v="1"/>
    <n v="500032"/>
    <s v="MED005"/>
    <x v="11"/>
    <x v="5"/>
    <s v="Cipla"/>
    <s v="Yes"/>
    <n v="6"/>
    <n v="101.71"/>
    <n v="0"/>
    <n v="18"/>
    <x v="1"/>
    <x v="0"/>
    <n v="1"/>
    <x v="5297"/>
    <n v="1"/>
    <n v="610.26"/>
    <n v="0"/>
    <n v="610.26"/>
    <n v="109.8468"/>
    <n v="720.10680000000002"/>
    <n v="0"/>
  </r>
  <r>
    <s v="ORD105299"/>
    <x v="560"/>
    <x v="1479"/>
    <s v="Jaipur"/>
    <x v="5"/>
    <n v="302021"/>
    <s v="MED008"/>
    <x v="7"/>
    <x v="6"/>
    <s v="Zydus"/>
    <s v="Yes"/>
    <n v="1"/>
    <n v="63.15"/>
    <n v="0"/>
    <n v="5"/>
    <x v="5"/>
    <x v="3"/>
    <n v="1"/>
    <x v="5298"/>
    <n v="1"/>
    <n v="63.15"/>
    <n v="0"/>
    <n v="63.15"/>
    <n v="3.1575000000000002"/>
    <n v="66.307500000000005"/>
    <n v="1"/>
  </r>
  <r>
    <s v="ORD105300"/>
    <x v="106"/>
    <x v="2753"/>
    <s v="Ahmedabad"/>
    <x v="6"/>
    <n v="380058"/>
    <s v="MED029"/>
    <x v="10"/>
    <x v="8"/>
    <s v="Sun Pharma"/>
    <s v="Yes"/>
    <n v="1"/>
    <n v="93.46"/>
    <n v="5"/>
    <n v="5"/>
    <x v="0"/>
    <x v="1"/>
    <n v="1"/>
    <x v="5299"/>
    <n v="1"/>
    <n v="93.46"/>
    <n v="4.6729999999999992"/>
    <n v="88.786999999999992"/>
    <n v="4.4393499999999992"/>
    <n v="93.226349999999996"/>
    <n v="3"/>
  </r>
  <r>
    <s v="ORD105301"/>
    <x v="361"/>
    <x v="1289"/>
    <s v="Chennai"/>
    <x v="7"/>
    <n v="600100"/>
    <s v="MED030"/>
    <x v="28"/>
    <x v="8"/>
    <s v="Cipla"/>
    <s v="Yes"/>
    <n v="1"/>
    <n v="316.16000000000003"/>
    <n v="5"/>
    <n v="5"/>
    <x v="5"/>
    <x v="1"/>
    <n v="1"/>
    <x v="5300"/>
    <n v="1"/>
    <n v="316.16000000000003"/>
    <n v="15.808000000000002"/>
    <n v="300.35200000000003"/>
    <n v="15.017600000000002"/>
    <n v="315.36960000000005"/>
    <n v="5"/>
  </r>
  <r>
    <s v="ORD105302"/>
    <x v="54"/>
    <x v="2754"/>
    <s v="Surat"/>
    <x v="6"/>
    <n v="395010"/>
    <s v="MED027"/>
    <x v="12"/>
    <x v="9"/>
    <s v="Mankind"/>
    <s v="No"/>
    <n v="1"/>
    <n v="91.22"/>
    <n v="5"/>
    <n v="5"/>
    <x v="2"/>
    <x v="0"/>
    <n v="1"/>
    <x v="5301"/>
    <n v="1"/>
    <n v="91.22"/>
    <n v="4.5609999999999999"/>
    <n v="86.658999999999992"/>
    <n v="4.3329499999999994"/>
    <n v="90.991949999999989"/>
    <n v="0"/>
  </r>
  <r>
    <s v="ORD105303"/>
    <x v="317"/>
    <x v="314"/>
    <s v="Surat"/>
    <x v="6"/>
    <n v="395007"/>
    <s v="MED018"/>
    <x v="14"/>
    <x v="8"/>
    <s v="Mankind"/>
    <s v="No"/>
    <n v="4"/>
    <n v="119.53"/>
    <n v="5"/>
    <n v="5"/>
    <x v="4"/>
    <x v="0"/>
    <n v="1"/>
    <x v="5302"/>
    <n v="1"/>
    <n v="478.12"/>
    <n v="23.905999999999999"/>
    <n v="454.214"/>
    <n v="22.710700000000003"/>
    <n v="476.92470000000003"/>
    <n v="1"/>
  </r>
  <r>
    <s v="ORD105304"/>
    <x v="657"/>
    <x v="1563"/>
    <s v="Bengaluru"/>
    <x v="8"/>
    <n v="560100"/>
    <s v="MED024"/>
    <x v="0"/>
    <x v="0"/>
    <s v="Abbott"/>
    <s v="No"/>
    <n v="2"/>
    <n v="129.01"/>
    <n v="0"/>
    <n v="5"/>
    <x v="2"/>
    <x v="3"/>
    <n v="1"/>
    <x v="5303"/>
    <n v="1"/>
    <n v="258.02"/>
    <n v="0"/>
    <n v="258.02"/>
    <n v="12.901"/>
    <n v="270.92099999999999"/>
    <n v="0"/>
  </r>
  <r>
    <s v="ORD105305"/>
    <x v="611"/>
    <x v="1455"/>
    <s v="Lucknow"/>
    <x v="9"/>
    <n v="226010"/>
    <s v="MED027"/>
    <x v="12"/>
    <x v="9"/>
    <s v="Mankind"/>
    <s v="No"/>
    <n v="1"/>
    <n v="96.83"/>
    <n v="10"/>
    <n v="5"/>
    <x v="0"/>
    <x v="1"/>
    <n v="1"/>
    <x v="5304"/>
    <n v="1"/>
    <n v="96.83"/>
    <n v="9.6829999999999998"/>
    <n v="87.146999999999991"/>
    <n v="4.3573499999999994"/>
    <n v="91.504349999999988"/>
    <n v="1"/>
  </r>
  <r>
    <s v="ORD105306"/>
    <x v="404"/>
    <x v="2755"/>
    <s v="Chandigarh"/>
    <x v="4"/>
    <n v="160017"/>
    <s v="MED004"/>
    <x v="5"/>
    <x v="5"/>
    <s v="Sun Pharma"/>
    <s v="Yes"/>
    <n v="6"/>
    <n v="115.97"/>
    <n v="5"/>
    <n v="5"/>
    <x v="1"/>
    <x v="1"/>
    <n v="1"/>
    <x v="5305"/>
    <n v="1"/>
    <n v="695.81999999999994"/>
    <n v="34.790999999999997"/>
    <n v="661.029"/>
    <n v="33.051450000000003"/>
    <n v="694.08045000000004"/>
    <n v="1"/>
  </r>
  <r>
    <s v="ORD105306"/>
    <x v="702"/>
    <x v="963"/>
    <s v="Mumbai"/>
    <x v="3"/>
    <n v="400001"/>
    <s v="MED023"/>
    <x v="8"/>
    <x v="7"/>
    <s v="Lacto Calamine"/>
    <s v="No"/>
    <n v="1"/>
    <n v="289.92"/>
    <n v="20"/>
    <n v="12"/>
    <x v="0"/>
    <x v="3"/>
    <n v="1"/>
    <x v="5306"/>
    <n v="1"/>
    <n v="289.92"/>
    <n v="57.984000000000009"/>
    <n v="231.93600000000001"/>
    <n v="27.832319999999999"/>
    <n v="259.76832000000002"/>
    <n v="2"/>
  </r>
  <r>
    <s v="ORD105308"/>
    <x v="131"/>
    <x v="1929"/>
    <s v="Lucknow"/>
    <x v="9"/>
    <n v="226021"/>
    <s v="MED002"/>
    <x v="22"/>
    <x v="2"/>
    <s v="Micro Labs"/>
    <s v="No"/>
    <n v="3"/>
    <n v="29.94"/>
    <n v="0"/>
    <n v="18"/>
    <x v="0"/>
    <x v="3"/>
    <n v="1"/>
    <x v="5307"/>
    <n v="1"/>
    <n v="89.820000000000007"/>
    <n v="0"/>
    <n v="89.820000000000007"/>
    <n v="16.167600000000004"/>
    <n v="105.98760000000001"/>
    <n v="1"/>
  </r>
  <r>
    <s v="ORD105309"/>
    <x v="157"/>
    <x v="2442"/>
    <s v="Noida"/>
    <x v="9"/>
    <n v="201304"/>
    <s v="MED010"/>
    <x v="13"/>
    <x v="1"/>
    <s v="Sun Pharma"/>
    <s v="Yes"/>
    <n v="1"/>
    <n v="69.650000000000006"/>
    <n v="15"/>
    <n v="12"/>
    <x v="1"/>
    <x v="1"/>
    <n v="1"/>
    <x v="5308"/>
    <n v="1"/>
    <n v="69.650000000000006"/>
    <n v="10.4475"/>
    <n v="59.202500000000008"/>
    <n v="7.1043000000000003"/>
    <n v="66.30680000000001"/>
    <n v="1"/>
  </r>
  <r>
    <s v="ORD105310"/>
    <x v="627"/>
    <x v="2229"/>
    <s v="Gurugram"/>
    <x v="11"/>
    <n v="122018"/>
    <s v="MED002"/>
    <x v="22"/>
    <x v="2"/>
    <s v="Micro Labs"/>
    <s v="No"/>
    <n v="3"/>
    <n v="36.71"/>
    <n v="0"/>
    <n v="5"/>
    <x v="3"/>
    <x v="2"/>
    <n v="1"/>
    <x v="5309"/>
    <n v="1"/>
    <n v="110.13"/>
    <n v="0"/>
    <n v="110.13"/>
    <n v="5.5065"/>
    <n v="115.6365"/>
    <n v="0"/>
  </r>
  <r>
    <s v="ORD105311"/>
    <x v="657"/>
    <x v="830"/>
    <s v="Noida"/>
    <x v="9"/>
    <n v="201307"/>
    <s v="MED014"/>
    <x v="19"/>
    <x v="3"/>
    <s v="Abbott"/>
    <s v="No"/>
    <n v="5"/>
    <n v="146.44"/>
    <n v="0"/>
    <n v="5"/>
    <x v="4"/>
    <x v="1"/>
    <n v="1"/>
    <x v="5310"/>
    <n v="1"/>
    <n v="732.2"/>
    <n v="0"/>
    <n v="732.2"/>
    <n v="36.61"/>
    <n v="768.81000000000006"/>
    <n v="2"/>
  </r>
  <r>
    <s v="ORD105311"/>
    <x v="233"/>
    <x v="2000"/>
    <s v="Chennai"/>
    <x v="7"/>
    <n v="600018"/>
    <s v="MED025"/>
    <x v="27"/>
    <x v="0"/>
    <s v="Blue Cross"/>
    <s v="Yes"/>
    <n v="1"/>
    <n v="74.040000000000006"/>
    <n v="5"/>
    <n v="5"/>
    <x v="4"/>
    <x v="1"/>
    <n v="1"/>
    <x v="5311"/>
    <n v="1"/>
    <n v="74.040000000000006"/>
    <n v="3.7020000000000004"/>
    <n v="70.338000000000008"/>
    <n v="3.5169000000000006"/>
    <n v="73.854900000000015"/>
    <n v="3"/>
  </r>
  <r>
    <s v="ORD105311"/>
    <x v="346"/>
    <x v="1238"/>
    <s v="Chandigarh"/>
    <x v="4"/>
    <n v="160036"/>
    <s v="MED029"/>
    <x v="10"/>
    <x v="8"/>
    <s v="Sun Pharma"/>
    <s v="Yes"/>
    <n v="1"/>
    <n v="95.65"/>
    <n v="20"/>
    <n v="12"/>
    <x v="5"/>
    <x v="1"/>
    <n v="1"/>
    <x v="5312"/>
    <n v="1"/>
    <n v="95.65"/>
    <n v="19.13"/>
    <n v="76.52000000000001"/>
    <n v="9.1824000000000012"/>
    <n v="85.702400000000011"/>
    <n v="2"/>
  </r>
  <r>
    <s v="ORD105314"/>
    <x v="283"/>
    <x v="2756"/>
    <s v="Hyderabad"/>
    <x v="1"/>
    <n v="500084"/>
    <s v="MED001"/>
    <x v="2"/>
    <x v="2"/>
    <s v="Cipla"/>
    <s v="No"/>
    <n v="2"/>
    <n v="27.37"/>
    <n v="0"/>
    <n v="5"/>
    <x v="0"/>
    <x v="0"/>
    <n v="1"/>
    <x v="5313"/>
    <n v="1"/>
    <n v="54.74"/>
    <n v="0"/>
    <n v="54.74"/>
    <n v="2.7370000000000001"/>
    <n v="57.477000000000004"/>
    <n v="0"/>
  </r>
  <r>
    <s v="ORD105315"/>
    <x v="24"/>
    <x v="143"/>
    <s v="Ahmedabad"/>
    <x v="6"/>
    <n v="380015"/>
    <s v="MED027"/>
    <x v="12"/>
    <x v="9"/>
    <s v="Mankind"/>
    <s v="No"/>
    <n v="2"/>
    <n v="100.9"/>
    <n v="20"/>
    <n v="18"/>
    <x v="4"/>
    <x v="1"/>
    <n v="1"/>
    <x v="5314"/>
    <n v="1"/>
    <n v="201.8"/>
    <n v="40.36"/>
    <n v="161.44"/>
    <n v="29.059200000000001"/>
    <n v="190.4992"/>
    <n v="2"/>
  </r>
  <r>
    <s v="ORD105316"/>
    <x v="394"/>
    <x v="937"/>
    <s v="Noida"/>
    <x v="9"/>
    <n v="201301"/>
    <s v="MED027"/>
    <x v="12"/>
    <x v="9"/>
    <s v="Mankind"/>
    <s v="No"/>
    <n v="5"/>
    <n v="91.96"/>
    <n v="10"/>
    <n v="12"/>
    <x v="0"/>
    <x v="1"/>
    <n v="1"/>
    <x v="5315"/>
    <n v="1"/>
    <n v="459.79999999999995"/>
    <n v="45.98"/>
    <n v="413.81999999999994"/>
    <n v="49.658399999999993"/>
    <n v="463.47839999999991"/>
    <n v="2"/>
  </r>
  <r>
    <s v="ORD105317"/>
    <x v="133"/>
    <x v="2757"/>
    <s v="Gurugram"/>
    <x v="11"/>
    <n v="122001"/>
    <s v="MED023"/>
    <x v="8"/>
    <x v="7"/>
    <s v="Lacto Calamine"/>
    <s v="No"/>
    <n v="6"/>
    <n v="327.74"/>
    <n v="10"/>
    <n v="5"/>
    <x v="3"/>
    <x v="1"/>
    <n v="1"/>
    <x v="5316"/>
    <n v="1"/>
    <n v="1966.44"/>
    <n v="196.64400000000001"/>
    <n v="1769.796"/>
    <n v="88.489800000000002"/>
    <n v="1858.2858000000001"/>
    <n v="2"/>
  </r>
  <r>
    <s v="ORD105317"/>
    <x v="384"/>
    <x v="931"/>
    <s v="Gurugram"/>
    <x v="11"/>
    <n v="122018"/>
    <s v="MED010"/>
    <x v="13"/>
    <x v="1"/>
    <s v="Sun Pharma"/>
    <s v="Yes"/>
    <n v="1"/>
    <n v="75.31"/>
    <n v="5"/>
    <n v="5"/>
    <x v="4"/>
    <x v="0"/>
    <n v="1"/>
    <x v="5317"/>
    <n v="1"/>
    <n v="75.31"/>
    <n v="3.7655000000000003"/>
    <n v="71.544499999999999"/>
    <n v="3.5772249999999999"/>
    <n v="75.121724999999998"/>
    <n v="1"/>
  </r>
  <r>
    <s v="ORD105319"/>
    <x v="131"/>
    <x v="587"/>
    <s v="Hyderabad"/>
    <x v="1"/>
    <n v="500081"/>
    <s v="MED023"/>
    <x v="8"/>
    <x v="7"/>
    <s v="Lacto Calamine"/>
    <s v="No"/>
    <n v="1"/>
    <n v="264.13"/>
    <n v="5"/>
    <n v="5"/>
    <x v="5"/>
    <x v="2"/>
    <n v="1"/>
    <x v="5318"/>
    <n v="1"/>
    <n v="264.13"/>
    <n v="13.2065"/>
    <n v="250.92349999999999"/>
    <n v="12.546174999999998"/>
    <n v="263.469675"/>
    <n v="1"/>
  </r>
  <r>
    <s v="ORD105320"/>
    <x v="121"/>
    <x v="2758"/>
    <s v="Kolkata"/>
    <x v="10"/>
    <n v="700019"/>
    <s v="MED007"/>
    <x v="15"/>
    <x v="10"/>
    <s v="Sanofi"/>
    <s v="Yes"/>
    <n v="2"/>
    <n v="80.069999999999993"/>
    <n v="5"/>
    <n v="5"/>
    <x v="1"/>
    <x v="1"/>
    <n v="1"/>
    <x v="5319"/>
    <n v="1"/>
    <n v="160.13999999999999"/>
    <n v="8.0069999999999997"/>
    <n v="152.13299999999998"/>
    <n v="7.6066499999999992"/>
    <n v="159.73964999999998"/>
    <n v="1"/>
  </r>
  <r>
    <s v="ORD105321"/>
    <x v="378"/>
    <x v="2642"/>
    <s v="Bengaluru"/>
    <x v="8"/>
    <n v="560034"/>
    <s v="MED004"/>
    <x v="5"/>
    <x v="5"/>
    <s v="Sun Pharma"/>
    <s v="Yes"/>
    <n v="3"/>
    <n v="101.94"/>
    <n v="5"/>
    <n v="12"/>
    <x v="5"/>
    <x v="1"/>
    <n v="1"/>
    <x v="5320"/>
    <n v="1"/>
    <n v="305.82"/>
    <n v="15.290999999999999"/>
    <n v="290.529"/>
    <n v="34.863480000000003"/>
    <n v="325.39247999999998"/>
    <n v="3"/>
  </r>
  <r>
    <s v="ORD105322"/>
    <x v="391"/>
    <x v="2486"/>
    <s v="Surat"/>
    <x v="6"/>
    <n v="395001"/>
    <s v="MED024"/>
    <x v="0"/>
    <x v="0"/>
    <s v="Abbott"/>
    <s v="No"/>
    <n v="4"/>
    <n v="144.83000000000001"/>
    <n v="5"/>
    <n v="12"/>
    <x v="1"/>
    <x v="2"/>
    <n v="1"/>
    <x v="5321"/>
    <n v="1"/>
    <n v="579.32000000000005"/>
    <n v="28.966000000000005"/>
    <n v="550.35400000000004"/>
    <n v="66.042480000000012"/>
    <n v="616.39648000000011"/>
    <n v="1"/>
  </r>
  <r>
    <s v="ORD105323"/>
    <x v="484"/>
    <x v="2759"/>
    <s v="Noida"/>
    <x v="9"/>
    <n v="201304"/>
    <s v="MED024"/>
    <x v="0"/>
    <x v="0"/>
    <s v="Abbott"/>
    <s v="No"/>
    <n v="2"/>
    <n v="123.06"/>
    <n v="10"/>
    <n v="18"/>
    <x v="2"/>
    <x v="1"/>
    <n v="1"/>
    <x v="5322"/>
    <n v="1"/>
    <n v="246.12"/>
    <n v="24.611999999999998"/>
    <n v="221.50800000000001"/>
    <n v="39.87144"/>
    <n v="261.37943999999999"/>
    <n v="1"/>
  </r>
  <r>
    <s v="ORD105324"/>
    <x v="551"/>
    <x v="592"/>
    <s v="Lucknow"/>
    <x v="9"/>
    <n v="226024"/>
    <s v="MED011"/>
    <x v="23"/>
    <x v="1"/>
    <s v="Cipla"/>
    <s v="No"/>
    <n v="3"/>
    <n v="23.16"/>
    <n v="15"/>
    <n v="5"/>
    <x v="1"/>
    <x v="1"/>
    <n v="1"/>
    <x v="5323"/>
    <n v="1"/>
    <n v="69.48"/>
    <n v="10.422000000000001"/>
    <n v="59.058000000000007"/>
    <n v="2.9529000000000001"/>
    <n v="62.010900000000007"/>
    <n v="2"/>
  </r>
  <r>
    <s v="ORD105325"/>
    <x v="698"/>
    <x v="2160"/>
    <s v="Jaipur"/>
    <x v="5"/>
    <n v="302017"/>
    <s v="MED028"/>
    <x v="3"/>
    <x v="3"/>
    <s v="Abbott"/>
    <s v="No"/>
    <n v="1"/>
    <n v="100.6"/>
    <n v="0"/>
    <n v="5"/>
    <x v="3"/>
    <x v="1"/>
    <n v="1"/>
    <x v="5324"/>
    <n v="1"/>
    <n v="100.6"/>
    <n v="0"/>
    <n v="100.6"/>
    <n v="5.03"/>
    <n v="105.63"/>
    <n v="4"/>
  </r>
  <r>
    <s v="ORD105325"/>
    <x v="501"/>
    <x v="1313"/>
    <s v="Lucknow"/>
    <x v="9"/>
    <n v="226024"/>
    <s v="MED023"/>
    <x v="8"/>
    <x v="7"/>
    <s v="Lacto Calamine"/>
    <s v="No"/>
    <n v="1"/>
    <n v="342.71"/>
    <n v="0"/>
    <n v="12"/>
    <x v="0"/>
    <x v="1"/>
    <n v="1"/>
    <x v="5325"/>
    <n v="1"/>
    <n v="342.71"/>
    <n v="0"/>
    <n v="342.71"/>
    <n v="41.125199999999992"/>
    <n v="383.83519999999999"/>
    <n v="2"/>
  </r>
  <r>
    <s v="ORD105327"/>
    <x v="587"/>
    <x v="2760"/>
    <s v="Ahmedabad"/>
    <x v="6"/>
    <n v="380061"/>
    <s v="MED004"/>
    <x v="5"/>
    <x v="5"/>
    <s v="Sun Pharma"/>
    <s v="Yes"/>
    <n v="3"/>
    <n v="97.26"/>
    <n v="0"/>
    <n v="12"/>
    <x v="2"/>
    <x v="1"/>
    <n v="1"/>
    <x v="5326"/>
    <n v="1"/>
    <n v="291.78000000000003"/>
    <n v="0"/>
    <n v="291.78000000000003"/>
    <n v="35.013600000000004"/>
    <n v="326.79360000000003"/>
    <n v="1"/>
  </r>
  <r>
    <s v="ORD105328"/>
    <x v="51"/>
    <x v="1243"/>
    <s v="Lucknow"/>
    <x v="9"/>
    <n v="226001"/>
    <s v="MED024"/>
    <x v="0"/>
    <x v="0"/>
    <s v="Abbott"/>
    <s v="No"/>
    <n v="1"/>
    <n v="123.24"/>
    <n v="5"/>
    <n v="12"/>
    <x v="1"/>
    <x v="0"/>
    <n v="1"/>
    <x v="5327"/>
    <n v="1"/>
    <n v="123.24"/>
    <n v="6.161999999999999"/>
    <n v="117.078"/>
    <n v="14.049360000000002"/>
    <n v="131.12736000000001"/>
    <n v="2"/>
  </r>
  <r>
    <s v="ORD105329"/>
    <x v="682"/>
    <x v="2012"/>
    <s v="Jaipur"/>
    <x v="5"/>
    <n v="302017"/>
    <s v="MED021"/>
    <x v="9"/>
    <x v="7"/>
    <s v="Cipla"/>
    <s v="No"/>
    <n v="3"/>
    <n v="80.239999999999995"/>
    <n v="10"/>
    <n v="5"/>
    <x v="1"/>
    <x v="1"/>
    <n v="1"/>
    <x v="5328"/>
    <n v="1"/>
    <n v="240.71999999999997"/>
    <n v="24.071999999999999"/>
    <n v="216.64799999999997"/>
    <n v="10.832399999999998"/>
    <n v="227.48039999999997"/>
    <n v="2"/>
  </r>
  <r>
    <s v="ORD105329"/>
    <x v="614"/>
    <x v="896"/>
    <s v="Indore"/>
    <x v="2"/>
    <n v="452001"/>
    <s v="MED012"/>
    <x v="29"/>
    <x v="3"/>
    <s v="Mankind"/>
    <s v="No"/>
    <n v="1"/>
    <n v="127.91"/>
    <n v="15"/>
    <n v="5"/>
    <x v="1"/>
    <x v="1"/>
    <n v="1"/>
    <x v="5329"/>
    <n v="1"/>
    <n v="127.91"/>
    <n v="19.186499999999999"/>
    <n v="108.7235"/>
    <n v="5.4361750000000004"/>
    <n v="114.15967500000001"/>
    <n v="3"/>
  </r>
  <r>
    <s v="ORD105329"/>
    <x v="678"/>
    <x v="718"/>
    <s v="Indore"/>
    <x v="2"/>
    <n v="452001"/>
    <s v="MED002"/>
    <x v="22"/>
    <x v="2"/>
    <s v="Micro Labs"/>
    <s v="No"/>
    <n v="4"/>
    <n v="34.159999999999997"/>
    <n v="5"/>
    <n v="5"/>
    <x v="3"/>
    <x v="0"/>
    <n v="1"/>
    <x v="5330"/>
    <n v="1"/>
    <n v="136.63999999999999"/>
    <n v="6.831999999999999"/>
    <n v="129.80799999999999"/>
    <n v="6.4903999999999993"/>
    <n v="136.29839999999999"/>
    <n v="0"/>
  </r>
  <r>
    <s v="ORD105332"/>
    <x v="508"/>
    <x v="1023"/>
    <s v="Gurugram"/>
    <x v="11"/>
    <n v="122016"/>
    <s v="MED021"/>
    <x v="9"/>
    <x v="7"/>
    <s v="Cipla"/>
    <s v="No"/>
    <n v="3"/>
    <n v="81.709999999999994"/>
    <n v="5"/>
    <n v="12"/>
    <x v="1"/>
    <x v="3"/>
    <n v="1"/>
    <x v="5331"/>
    <n v="1"/>
    <n v="245.13"/>
    <n v="12.256500000000001"/>
    <n v="232.87350000000001"/>
    <n v="27.94482"/>
    <n v="260.81832000000003"/>
    <n v="3"/>
  </r>
  <r>
    <s v="ORD105333"/>
    <x v="672"/>
    <x v="83"/>
    <s v="Noida"/>
    <x v="9"/>
    <n v="201303"/>
    <s v="MED023"/>
    <x v="8"/>
    <x v="7"/>
    <s v="Lacto Calamine"/>
    <s v="No"/>
    <n v="1"/>
    <n v="312.69"/>
    <n v="15"/>
    <n v="5"/>
    <x v="3"/>
    <x v="1"/>
    <n v="1"/>
    <x v="5332"/>
    <n v="1"/>
    <n v="312.69"/>
    <n v="46.903500000000001"/>
    <n v="265.78649999999999"/>
    <n v="13.289324999999998"/>
    <n v="279.07582500000001"/>
    <n v="2"/>
  </r>
  <r>
    <s v="ORD105333"/>
    <x v="315"/>
    <x v="2761"/>
    <s v="Delhi"/>
    <x v="0"/>
    <n v="110029"/>
    <s v="MED027"/>
    <x v="12"/>
    <x v="9"/>
    <s v="Mankind"/>
    <s v="No"/>
    <n v="2"/>
    <n v="89.03"/>
    <n v="15"/>
    <n v="12"/>
    <x v="2"/>
    <x v="3"/>
    <n v="1"/>
    <x v="5333"/>
    <n v="1"/>
    <n v="178.06"/>
    <n v="26.709"/>
    <n v="151.351"/>
    <n v="18.162120000000002"/>
    <n v="169.51312000000001"/>
    <n v="0"/>
  </r>
  <r>
    <s v="ORD105335"/>
    <x v="180"/>
    <x v="570"/>
    <s v="Mumbai"/>
    <x v="3"/>
    <n v="400050"/>
    <s v="MED001"/>
    <x v="2"/>
    <x v="2"/>
    <s v="Cipla"/>
    <s v="No"/>
    <n v="3"/>
    <n v="28.35"/>
    <n v="10"/>
    <n v="5"/>
    <x v="2"/>
    <x v="2"/>
    <n v="1"/>
    <x v="5334"/>
    <n v="1"/>
    <n v="85.050000000000011"/>
    <n v="8.5050000000000008"/>
    <n v="76.545000000000016"/>
    <n v="3.8272500000000007"/>
    <n v="80.372250000000022"/>
    <n v="3"/>
  </r>
  <r>
    <s v="ORD105336"/>
    <x v="167"/>
    <x v="549"/>
    <s v="Jaipur"/>
    <x v="5"/>
    <n v="302017"/>
    <s v="MED023"/>
    <x v="8"/>
    <x v="7"/>
    <s v="Lacto Calamine"/>
    <s v="No"/>
    <n v="1"/>
    <n v="301.94"/>
    <n v="10"/>
    <n v="5"/>
    <x v="2"/>
    <x v="1"/>
    <n v="1"/>
    <x v="5335"/>
    <n v="1"/>
    <n v="301.94"/>
    <n v="30.194000000000003"/>
    <n v="271.74599999999998"/>
    <n v="13.587300000000001"/>
    <n v="285.33330000000001"/>
    <n v="1"/>
  </r>
  <r>
    <s v="ORD105337"/>
    <x v="382"/>
    <x v="591"/>
    <s v="Pune"/>
    <x v="3"/>
    <n v="411045"/>
    <s v="MED009"/>
    <x v="21"/>
    <x v="6"/>
    <s v="Glenmark"/>
    <s v="Yes"/>
    <n v="1"/>
    <n v="89.17"/>
    <n v="5"/>
    <n v="12"/>
    <x v="1"/>
    <x v="1"/>
    <n v="1"/>
    <x v="5336"/>
    <n v="1"/>
    <n v="89.17"/>
    <n v="4.4584999999999999"/>
    <n v="84.711500000000001"/>
    <n v="10.165380000000001"/>
    <n v="94.87688"/>
    <n v="3"/>
  </r>
  <r>
    <s v="ORD105337"/>
    <x v="278"/>
    <x v="2762"/>
    <s v="Delhi"/>
    <x v="0"/>
    <n v="110085"/>
    <s v="MED001"/>
    <x v="2"/>
    <x v="2"/>
    <s v="Cipla"/>
    <s v="No"/>
    <n v="4"/>
    <n v="31.25"/>
    <n v="15"/>
    <n v="5"/>
    <x v="1"/>
    <x v="1"/>
    <n v="1"/>
    <x v="5337"/>
    <n v="1"/>
    <n v="125"/>
    <n v="18.75"/>
    <n v="106.25"/>
    <n v="5.3125"/>
    <n v="111.5625"/>
    <n v="1"/>
  </r>
  <r>
    <s v="ORD105339"/>
    <x v="223"/>
    <x v="2138"/>
    <s v="Lucknow"/>
    <x v="9"/>
    <n v="226024"/>
    <s v="MED025"/>
    <x v="27"/>
    <x v="0"/>
    <s v="Blue Cross"/>
    <s v="Yes"/>
    <n v="1"/>
    <n v="60.98"/>
    <n v="15"/>
    <n v="5"/>
    <x v="3"/>
    <x v="1"/>
    <n v="1"/>
    <x v="5338"/>
    <n v="1"/>
    <n v="60.98"/>
    <n v="9.1469999999999985"/>
    <n v="51.832999999999998"/>
    <n v="2.5916499999999996"/>
    <n v="54.42465"/>
    <n v="2"/>
  </r>
  <r>
    <s v="ORD105340"/>
    <x v="480"/>
    <x v="804"/>
    <s v="Lucknow"/>
    <x v="9"/>
    <n v="226016"/>
    <s v="MED021"/>
    <x v="9"/>
    <x v="7"/>
    <s v="Cipla"/>
    <s v="No"/>
    <n v="2"/>
    <n v="93.5"/>
    <n v="15"/>
    <n v="5"/>
    <x v="3"/>
    <x v="2"/>
    <n v="1"/>
    <x v="5339"/>
    <n v="1"/>
    <n v="187"/>
    <n v="28.05"/>
    <n v="158.94999999999999"/>
    <n v="7.9474999999999998"/>
    <n v="166.89749999999998"/>
    <n v="2"/>
  </r>
  <r>
    <s v="ORD105341"/>
    <x v="569"/>
    <x v="2510"/>
    <s v="Delhi"/>
    <x v="0"/>
    <n v="110044"/>
    <s v="MED021"/>
    <x v="9"/>
    <x v="7"/>
    <s v="Cipla"/>
    <s v="No"/>
    <n v="1"/>
    <n v="82.81"/>
    <n v="5"/>
    <n v="5"/>
    <x v="4"/>
    <x v="1"/>
    <n v="1"/>
    <x v="5340"/>
    <n v="1"/>
    <n v="82.81"/>
    <n v="4.1405000000000003"/>
    <n v="78.669499999999999"/>
    <n v="3.9334749999999996"/>
    <n v="82.602975000000001"/>
    <n v="1"/>
  </r>
  <r>
    <s v="ORD105342"/>
    <x v="693"/>
    <x v="10"/>
    <s v="Jaipur"/>
    <x v="5"/>
    <n v="302021"/>
    <s v="MED030"/>
    <x v="28"/>
    <x v="8"/>
    <s v="Cipla"/>
    <s v="Yes"/>
    <n v="3"/>
    <n v="307.39"/>
    <n v="5"/>
    <n v="5"/>
    <x v="0"/>
    <x v="1"/>
    <n v="1"/>
    <x v="5341"/>
    <n v="1"/>
    <n v="922.17"/>
    <n v="46.108499999999992"/>
    <n v="876.06150000000002"/>
    <n v="43.803075"/>
    <n v="919.86457500000006"/>
    <n v="3"/>
  </r>
  <r>
    <s v="ORD105343"/>
    <x v="456"/>
    <x v="285"/>
    <s v="Surat"/>
    <x v="6"/>
    <n v="395001"/>
    <s v="MED021"/>
    <x v="9"/>
    <x v="7"/>
    <s v="Cipla"/>
    <s v="No"/>
    <n v="1"/>
    <n v="74.489999999999995"/>
    <n v="0"/>
    <n v="12"/>
    <x v="2"/>
    <x v="2"/>
    <n v="1"/>
    <x v="5342"/>
    <n v="1"/>
    <n v="74.489999999999995"/>
    <n v="0"/>
    <n v="74.489999999999995"/>
    <n v="8.9387999999999987"/>
    <n v="83.428799999999995"/>
    <n v="3"/>
  </r>
  <r>
    <s v="ORD105344"/>
    <x v="569"/>
    <x v="336"/>
    <s v="Indore"/>
    <x v="2"/>
    <n v="452018"/>
    <s v="MED004"/>
    <x v="5"/>
    <x v="5"/>
    <s v="Sun Pharma"/>
    <s v="Yes"/>
    <n v="2"/>
    <n v="105.97"/>
    <n v="10"/>
    <n v="5"/>
    <x v="3"/>
    <x v="1"/>
    <n v="1"/>
    <x v="5343"/>
    <n v="1"/>
    <n v="211.94"/>
    <n v="21.194000000000003"/>
    <n v="190.74599999999998"/>
    <n v="9.5372999999999983"/>
    <n v="200.28329999999997"/>
    <n v="3"/>
  </r>
  <r>
    <s v="ORD105345"/>
    <x v="12"/>
    <x v="1734"/>
    <s v="Mumbai"/>
    <x v="3"/>
    <n v="400050"/>
    <s v="MED016"/>
    <x v="17"/>
    <x v="11"/>
    <s v="Emcure"/>
    <s v="No"/>
    <n v="3"/>
    <n v="119.59"/>
    <n v="15"/>
    <n v="5"/>
    <x v="1"/>
    <x v="1"/>
    <n v="1"/>
    <x v="5344"/>
    <n v="1"/>
    <n v="358.77"/>
    <n v="53.815499999999993"/>
    <n v="304.9545"/>
    <n v="15.247725000000001"/>
    <n v="320.202225"/>
    <n v="4"/>
  </r>
  <r>
    <s v="ORD105345"/>
    <x v="233"/>
    <x v="1457"/>
    <s v="Hyderabad"/>
    <x v="1"/>
    <n v="500084"/>
    <s v="MED013"/>
    <x v="16"/>
    <x v="3"/>
    <s v="Himalaya"/>
    <s v="No"/>
    <n v="1"/>
    <n v="153.52000000000001"/>
    <n v="10"/>
    <n v="12"/>
    <x v="0"/>
    <x v="1"/>
    <n v="1"/>
    <x v="5345"/>
    <n v="1"/>
    <n v="153.52000000000001"/>
    <n v="15.352"/>
    <n v="138.16800000000001"/>
    <n v="16.580159999999999"/>
    <n v="154.74816000000001"/>
    <n v="3"/>
  </r>
  <r>
    <s v="ORD105347"/>
    <x v="376"/>
    <x v="151"/>
    <s v="Chandigarh"/>
    <x v="4"/>
    <n v="160022"/>
    <s v="MED002"/>
    <x v="22"/>
    <x v="2"/>
    <s v="Micro Labs"/>
    <s v="No"/>
    <n v="2"/>
    <n v="35.75"/>
    <n v="0"/>
    <n v="18"/>
    <x v="1"/>
    <x v="2"/>
    <n v="1"/>
    <x v="5346"/>
    <n v="1"/>
    <n v="71.5"/>
    <n v="0"/>
    <n v="71.5"/>
    <n v="12.87"/>
    <n v="84.37"/>
    <n v="4"/>
  </r>
  <r>
    <s v="ORD105348"/>
    <x v="497"/>
    <x v="1599"/>
    <s v="Noida"/>
    <x v="9"/>
    <n v="201307"/>
    <s v="MED020"/>
    <x v="4"/>
    <x v="4"/>
    <s v="Dr. Reddy's"/>
    <s v="Yes"/>
    <n v="3"/>
    <n v="54.85"/>
    <n v="0"/>
    <n v="5"/>
    <x v="1"/>
    <x v="0"/>
    <n v="1"/>
    <x v="5347"/>
    <n v="1"/>
    <n v="164.55"/>
    <n v="0"/>
    <n v="164.55"/>
    <n v="8.2274999999999991"/>
    <n v="172.7775"/>
    <n v="0"/>
  </r>
  <r>
    <s v="ORD105348"/>
    <x v="210"/>
    <x v="484"/>
    <s v="Kolkata"/>
    <x v="10"/>
    <n v="700019"/>
    <s v="MED028"/>
    <x v="3"/>
    <x v="3"/>
    <s v="Abbott"/>
    <s v="No"/>
    <n v="3"/>
    <n v="99.32"/>
    <n v="10"/>
    <n v="12"/>
    <x v="5"/>
    <x v="1"/>
    <n v="1"/>
    <x v="5348"/>
    <n v="1"/>
    <n v="297.95999999999998"/>
    <n v="29.795999999999999"/>
    <n v="268.16399999999999"/>
    <n v="32.179679999999998"/>
    <n v="300.34368000000001"/>
    <n v="4"/>
  </r>
  <r>
    <s v="ORD105350"/>
    <x v="563"/>
    <x v="2763"/>
    <s v="Ahmedabad"/>
    <x v="6"/>
    <n v="380001"/>
    <s v="MED011"/>
    <x v="23"/>
    <x v="1"/>
    <s v="Cipla"/>
    <s v="No"/>
    <n v="2"/>
    <n v="24.05"/>
    <n v="5"/>
    <n v="5"/>
    <x v="5"/>
    <x v="3"/>
    <n v="1"/>
    <x v="5349"/>
    <n v="1"/>
    <n v="48.1"/>
    <n v="2.4049999999999998"/>
    <n v="45.695"/>
    <n v="2.2847499999999998"/>
    <n v="47.979750000000003"/>
    <n v="0"/>
  </r>
  <r>
    <s v="ORD105351"/>
    <x v="216"/>
    <x v="1561"/>
    <s v="Kolkata"/>
    <x v="10"/>
    <n v="700102"/>
    <s v="MED007"/>
    <x v="15"/>
    <x v="10"/>
    <s v="Sanofi"/>
    <s v="Yes"/>
    <n v="1"/>
    <n v="71.3"/>
    <n v="15"/>
    <n v="5"/>
    <x v="3"/>
    <x v="0"/>
    <n v="1"/>
    <x v="5350"/>
    <n v="1"/>
    <n v="71.3"/>
    <n v="10.695"/>
    <n v="60.604999999999997"/>
    <n v="3.0302499999999997"/>
    <n v="63.635249999999999"/>
    <n v="2"/>
  </r>
  <r>
    <s v="ORD105352"/>
    <x v="349"/>
    <x v="2764"/>
    <s v="Chandigarh"/>
    <x v="4"/>
    <n v="160022"/>
    <s v="MED013"/>
    <x v="16"/>
    <x v="3"/>
    <s v="Himalaya"/>
    <s v="No"/>
    <n v="1"/>
    <n v="161.31"/>
    <n v="10"/>
    <n v="12"/>
    <x v="2"/>
    <x v="1"/>
    <n v="1"/>
    <x v="5351"/>
    <n v="1"/>
    <n v="161.31"/>
    <n v="16.131"/>
    <n v="145.179"/>
    <n v="17.421480000000003"/>
    <n v="162.60048"/>
    <n v="2"/>
  </r>
  <r>
    <s v="ORD105353"/>
    <x v="326"/>
    <x v="1005"/>
    <s v="Gurugram"/>
    <x v="11"/>
    <n v="122002"/>
    <s v="MED019"/>
    <x v="26"/>
    <x v="8"/>
    <s v="Cipla"/>
    <s v="No"/>
    <n v="5"/>
    <n v="169.92"/>
    <n v="10"/>
    <n v="5"/>
    <x v="0"/>
    <x v="0"/>
    <n v="1"/>
    <x v="5352"/>
    <n v="1"/>
    <n v="849.59999999999991"/>
    <n v="84.96"/>
    <n v="764.63999999999987"/>
    <n v="38.231999999999992"/>
    <n v="802.87199999999984"/>
    <n v="2"/>
  </r>
  <r>
    <s v="ORD105354"/>
    <x v="109"/>
    <x v="1392"/>
    <s v="Lucknow"/>
    <x v="9"/>
    <n v="226001"/>
    <s v="MED022"/>
    <x v="25"/>
    <x v="7"/>
    <s v="Himalaya"/>
    <s v="No"/>
    <n v="1"/>
    <n v="190.56"/>
    <n v="5"/>
    <n v="5"/>
    <x v="0"/>
    <x v="1"/>
    <n v="1"/>
    <x v="5353"/>
    <n v="1"/>
    <n v="190.56"/>
    <n v="9.5279999999999987"/>
    <n v="181.03200000000001"/>
    <n v="9.0516000000000005"/>
    <n v="190.08360000000002"/>
    <n v="1"/>
  </r>
  <r>
    <s v="ORD105355"/>
    <x v="649"/>
    <x v="1859"/>
    <s v="Delhi"/>
    <x v="0"/>
    <n v="110024"/>
    <s v="MED022"/>
    <x v="25"/>
    <x v="7"/>
    <s v="Himalaya"/>
    <s v="No"/>
    <n v="2"/>
    <n v="180.07"/>
    <n v="5"/>
    <n v="12"/>
    <x v="4"/>
    <x v="1"/>
    <n v="1"/>
    <x v="5354"/>
    <n v="1"/>
    <n v="360.14"/>
    <n v="18.006999999999998"/>
    <n v="342.13299999999998"/>
    <n v="41.055959999999999"/>
    <n v="383.18895999999995"/>
    <n v="3"/>
  </r>
  <r>
    <s v="ORD105356"/>
    <x v="26"/>
    <x v="1356"/>
    <s v="Jaipur"/>
    <x v="5"/>
    <n v="302017"/>
    <s v="MED012"/>
    <x v="29"/>
    <x v="3"/>
    <s v="Mankind"/>
    <s v="No"/>
    <n v="3"/>
    <n v="115"/>
    <n v="5"/>
    <n v="12"/>
    <x v="0"/>
    <x v="1"/>
    <n v="1"/>
    <x v="5355"/>
    <n v="1"/>
    <n v="345"/>
    <n v="17.25"/>
    <n v="327.75"/>
    <n v="39.33"/>
    <n v="367.08"/>
    <n v="5"/>
  </r>
  <r>
    <s v="ORD105357"/>
    <x v="57"/>
    <x v="2477"/>
    <s v="Indore"/>
    <x v="2"/>
    <n v="452018"/>
    <s v="MED026"/>
    <x v="20"/>
    <x v="9"/>
    <s v="Cipla"/>
    <s v="No"/>
    <n v="4"/>
    <n v="193.16"/>
    <n v="0"/>
    <n v="5"/>
    <x v="5"/>
    <x v="1"/>
    <n v="1"/>
    <x v="5356"/>
    <n v="1"/>
    <n v="772.64"/>
    <n v="0"/>
    <n v="772.64"/>
    <n v="38.631999999999998"/>
    <n v="811.27199999999993"/>
    <n v="2"/>
  </r>
  <r>
    <s v="ORD105357"/>
    <x v="356"/>
    <x v="151"/>
    <s v="Jaipur"/>
    <x v="5"/>
    <n v="302021"/>
    <s v="MED003"/>
    <x v="6"/>
    <x v="4"/>
    <s v="Dr. Reddy's"/>
    <s v="No"/>
    <n v="1"/>
    <n v="28.22"/>
    <n v="15"/>
    <n v="12"/>
    <x v="3"/>
    <x v="1"/>
    <n v="1"/>
    <x v="5357"/>
    <n v="1"/>
    <n v="28.22"/>
    <n v="4.2329999999999997"/>
    <n v="23.986999999999998"/>
    <n v="2.8784399999999999"/>
    <n v="26.86544"/>
    <n v="4"/>
  </r>
  <r>
    <s v="ORD105357"/>
    <x v="197"/>
    <x v="1930"/>
    <s v="Delhi"/>
    <x v="0"/>
    <n v="110001"/>
    <s v="MED006"/>
    <x v="18"/>
    <x v="10"/>
    <s v="USV"/>
    <s v="Yes"/>
    <n v="1"/>
    <n v="50.73"/>
    <n v="15"/>
    <n v="12"/>
    <x v="1"/>
    <x v="1"/>
    <n v="1"/>
    <x v="5358"/>
    <n v="1"/>
    <n v="50.73"/>
    <n v="7.6094999999999997"/>
    <n v="43.1205"/>
    <n v="5.1744599999999998"/>
    <n v="48.294960000000003"/>
    <n v="1"/>
  </r>
  <r>
    <s v="ORD105360"/>
    <x v="38"/>
    <x v="2649"/>
    <s v="Ahmedabad"/>
    <x v="6"/>
    <n v="380001"/>
    <s v="MED021"/>
    <x v="9"/>
    <x v="7"/>
    <s v="Cipla"/>
    <s v="No"/>
    <n v="2"/>
    <n v="83.27"/>
    <n v="10"/>
    <n v="5"/>
    <x v="0"/>
    <x v="1"/>
    <n v="1"/>
    <x v="5359"/>
    <n v="1"/>
    <n v="166.54"/>
    <n v="16.654"/>
    <n v="149.886"/>
    <n v="7.4942999999999991"/>
    <n v="157.38030000000001"/>
    <n v="2"/>
  </r>
  <r>
    <s v="ORD105361"/>
    <x v="120"/>
    <x v="1037"/>
    <s v="Hyderabad"/>
    <x v="1"/>
    <n v="500081"/>
    <s v="MED002"/>
    <x v="22"/>
    <x v="2"/>
    <s v="Micro Labs"/>
    <s v="No"/>
    <n v="3"/>
    <n v="34.1"/>
    <n v="0"/>
    <n v="5"/>
    <x v="5"/>
    <x v="1"/>
    <n v="1"/>
    <x v="5360"/>
    <n v="1"/>
    <n v="102.30000000000001"/>
    <n v="0"/>
    <n v="102.30000000000001"/>
    <n v="5.1150000000000002"/>
    <n v="107.41500000000001"/>
    <n v="3"/>
  </r>
  <r>
    <s v="ORD105362"/>
    <x v="276"/>
    <x v="763"/>
    <s v="Mumbai"/>
    <x v="3"/>
    <n v="400093"/>
    <s v="MED024"/>
    <x v="0"/>
    <x v="0"/>
    <s v="Abbott"/>
    <s v="No"/>
    <n v="3"/>
    <n v="127.81"/>
    <n v="10"/>
    <n v="18"/>
    <x v="2"/>
    <x v="1"/>
    <n v="1"/>
    <x v="5361"/>
    <n v="1"/>
    <n v="383.43"/>
    <n v="38.343000000000004"/>
    <n v="345.08699999999999"/>
    <n v="62.115659999999998"/>
    <n v="407.20265999999998"/>
    <n v="1"/>
  </r>
  <r>
    <s v="ORD105363"/>
    <x v="472"/>
    <x v="2676"/>
    <s v="Indore"/>
    <x v="2"/>
    <n v="452010"/>
    <s v="MED024"/>
    <x v="0"/>
    <x v="0"/>
    <s v="Abbott"/>
    <s v="No"/>
    <n v="4"/>
    <n v="139.94999999999999"/>
    <n v="5"/>
    <n v="12"/>
    <x v="4"/>
    <x v="1"/>
    <n v="1"/>
    <x v="5362"/>
    <n v="1"/>
    <n v="559.79999999999995"/>
    <n v="27.99"/>
    <n v="531.80999999999995"/>
    <n v="63.817199999999993"/>
    <n v="595.6271999999999"/>
    <n v="4"/>
  </r>
  <r>
    <s v="ORD105364"/>
    <x v="604"/>
    <x v="1772"/>
    <s v="Kolkata"/>
    <x v="10"/>
    <n v="700029"/>
    <s v="MED010"/>
    <x v="13"/>
    <x v="1"/>
    <s v="Sun Pharma"/>
    <s v="Yes"/>
    <n v="1"/>
    <n v="63.03"/>
    <n v="10"/>
    <n v="18"/>
    <x v="1"/>
    <x v="1"/>
    <n v="1"/>
    <x v="5363"/>
    <n v="1"/>
    <n v="63.03"/>
    <n v="6.3029999999999999"/>
    <n v="56.727000000000004"/>
    <n v="10.21086"/>
    <n v="66.937860000000001"/>
    <n v="3"/>
  </r>
  <r>
    <s v="ORD105365"/>
    <x v="498"/>
    <x v="2412"/>
    <s v="Jaipur"/>
    <x v="5"/>
    <n v="302033"/>
    <s v="MED024"/>
    <x v="0"/>
    <x v="0"/>
    <s v="Abbott"/>
    <s v="No"/>
    <n v="3"/>
    <n v="126.32"/>
    <n v="5"/>
    <n v="5"/>
    <x v="1"/>
    <x v="1"/>
    <n v="1"/>
    <x v="5364"/>
    <n v="1"/>
    <n v="378.96"/>
    <n v="18.948"/>
    <n v="360.012"/>
    <n v="18.000599999999999"/>
    <n v="378.01260000000002"/>
    <n v="2"/>
  </r>
  <r>
    <s v="ORD105366"/>
    <x v="382"/>
    <x v="993"/>
    <s v="Lucknow"/>
    <x v="9"/>
    <n v="226024"/>
    <s v="MED004"/>
    <x v="5"/>
    <x v="5"/>
    <s v="Sun Pharma"/>
    <s v="Yes"/>
    <n v="1"/>
    <n v="110.5"/>
    <n v="20"/>
    <n v="5"/>
    <x v="2"/>
    <x v="1"/>
    <n v="1"/>
    <x v="5365"/>
    <n v="1"/>
    <n v="110.5"/>
    <n v="22.1"/>
    <n v="88.4"/>
    <n v="4.42"/>
    <n v="92.820000000000007"/>
    <n v="1"/>
  </r>
  <r>
    <s v="ORD105367"/>
    <x v="528"/>
    <x v="1624"/>
    <s v="Jaipur"/>
    <x v="5"/>
    <n v="302033"/>
    <s v="MED029"/>
    <x v="10"/>
    <x v="8"/>
    <s v="Sun Pharma"/>
    <s v="Yes"/>
    <n v="1"/>
    <n v="105.98"/>
    <n v="5"/>
    <n v="5"/>
    <x v="1"/>
    <x v="0"/>
    <n v="1"/>
    <x v="5366"/>
    <n v="1"/>
    <n v="105.98"/>
    <n v="5.2989999999999995"/>
    <n v="100.68100000000001"/>
    <n v="5.0340500000000006"/>
    <n v="105.71505000000002"/>
    <n v="1"/>
  </r>
  <r>
    <s v="ORD105368"/>
    <x v="587"/>
    <x v="2297"/>
    <s v="Kolkata"/>
    <x v="10"/>
    <n v="700102"/>
    <s v="MED013"/>
    <x v="16"/>
    <x v="3"/>
    <s v="Himalaya"/>
    <s v="No"/>
    <n v="1"/>
    <n v="167.45"/>
    <n v="0"/>
    <n v="18"/>
    <x v="5"/>
    <x v="1"/>
    <n v="1"/>
    <x v="5367"/>
    <n v="1"/>
    <n v="167.45"/>
    <n v="0"/>
    <n v="167.45"/>
    <n v="30.140999999999998"/>
    <n v="197.59099999999998"/>
    <n v="3"/>
  </r>
  <r>
    <s v="ORD105369"/>
    <x v="473"/>
    <x v="2765"/>
    <s v="Chandigarh"/>
    <x v="4"/>
    <n v="160022"/>
    <s v="MED001"/>
    <x v="2"/>
    <x v="2"/>
    <s v="Cipla"/>
    <s v="No"/>
    <n v="2"/>
    <n v="30.47"/>
    <n v="10"/>
    <n v="18"/>
    <x v="4"/>
    <x v="3"/>
    <n v="1"/>
    <x v="5368"/>
    <n v="1"/>
    <n v="60.94"/>
    <n v="6.0939999999999994"/>
    <n v="54.845999999999997"/>
    <n v="9.8722799999999999"/>
    <n v="64.718279999999993"/>
    <n v="0"/>
  </r>
  <r>
    <s v="ORD105370"/>
    <x v="66"/>
    <x v="9"/>
    <s v="Noida"/>
    <x v="9"/>
    <n v="201307"/>
    <s v="MED014"/>
    <x v="19"/>
    <x v="3"/>
    <s v="Abbott"/>
    <s v="No"/>
    <n v="1"/>
    <n v="150.97999999999999"/>
    <n v="5"/>
    <n v="5"/>
    <x v="1"/>
    <x v="3"/>
    <n v="1"/>
    <x v="5369"/>
    <n v="1"/>
    <n v="150.97999999999999"/>
    <n v="7.5489999999999995"/>
    <n v="143.43099999999998"/>
    <n v="7.1715499999999999"/>
    <n v="150.60254999999998"/>
    <n v="4"/>
  </r>
  <r>
    <s v="ORD105371"/>
    <x v="254"/>
    <x v="2421"/>
    <s v="Chandigarh"/>
    <x v="4"/>
    <n v="160019"/>
    <s v="MED026"/>
    <x v="20"/>
    <x v="9"/>
    <s v="Cipla"/>
    <s v="No"/>
    <n v="3"/>
    <n v="193.21"/>
    <n v="0"/>
    <n v="12"/>
    <x v="0"/>
    <x v="0"/>
    <n v="1"/>
    <x v="5370"/>
    <n v="1"/>
    <n v="579.63"/>
    <n v="0"/>
    <n v="579.63"/>
    <n v="69.555599999999998"/>
    <n v="649.18560000000002"/>
    <n v="1"/>
  </r>
  <r>
    <s v="ORD105372"/>
    <x v="168"/>
    <x v="2766"/>
    <s v="Noida"/>
    <x v="9"/>
    <n v="201303"/>
    <s v="MED008"/>
    <x v="7"/>
    <x v="6"/>
    <s v="Zydus"/>
    <s v="Yes"/>
    <n v="3"/>
    <n v="58.49"/>
    <n v="15"/>
    <n v="12"/>
    <x v="4"/>
    <x v="3"/>
    <n v="1"/>
    <x v="5371"/>
    <n v="1"/>
    <n v="175.47"/>
    <n v="26.320500000000003"/>
    <n v="149.14949999999999"/>
    <n v="17.897939999999998"/>
    <n v="167.04743999999999"/>
    <n v="0"/>
  </r>
  <r>
    <s v="ORD105373"/>
    <x v="58"/>
    <x v="2767"/>
    <s v="Surat"/>
    <x v="6"/>
    <n v="395007"/>
    <s v="MED022"/>
    <x v="25"/>
    <x v="7"/>
    <s v="Himalaya"/>
    <s v="No"/>
    <n v="2"/>
    <n v="174.51"/>
    <n v="5"/>
    <n v="12"/>
    <x v="1"/>
    <x v="1"/>
    <n v="1"/>
    <x v="5372"/>
    <n v="1"/>
    <n v="349.02"/>
    <n v="17.451000000000001"/>
    <n v="331.56899999999996"/>
    <n v="39.788279999999993"/>
    <n v="371.35727999999995"/>
    <n v="1"/>
  </r>
  <r>
    <s v="ORD105374"/>
    <x v="211"/>
    <x v="1811"/>
    <s v="Jaipur"/>
    <x v="5"/>
    <n v="302019"/>
    <s v="MED029"/>
    <x v="10"/>
    <x v="8"/>
    <s v="Sun Pharma"/>
    <s v="Yes"/>
    <n v="4"/>
    <n v="93.16"/>
    <n v="5"/>
    <n v="18"/>
    <x v="2"/>
    <x v="1"/>
    <n v="1"/>
    <x v="5373"/>
    <n v="1"/>
    <n v="372.64"/>
    <n v="18.631999999999998"/>
    <n v="354.00799999999998"/>
    <n v="63.721439999999994"/>
    <n v="417.72943999999995"/>
    <n v="4"/>
  </r>
  <r>
    <s v="ORD105375"/>
    <x v="478"/>
    <x v="1661"/>
    <s v="Mumbai"/>
    <x v="3"/>
    <n v="400093"/>
    <s v="MED008"/>
    <x v="7"/>
    <x v="6"/>
    <s v="Zydus"/>
    <s v="Yes"/>
    <n v="1"/>
    <n v="65.239999999999995"/>
    <n v="5"/>
    <n v="12"/>
    <x v="5"/>
    <x v="1"/>
    <n v="1"/>
    <x v="5374"/>
    <n v="1"/>
    <n v="65.239999999999995"/>
    <n v="3.262"/>
    <n v="61.977999999999994"/>
    <n v="7.4373599999999991"/>
    <n v="69.415359999999993"/>
    <n v="2"/>
  </r>
  <r>
    <s v="ORD105376"/>
    <x v="25"/>
    <x v="2565"/>
    <s v="Surat"/>
    <x v="6"/>
    <n v="395017"/>
    <s v="MED001"/>
    <x v="2"/>
    <x v="2"/>
    <s v="Cipla"/>
    <s v="No"/>
    <n v="6"/>
    <n v="34.36"/>
    <n v="10"/>
    <n v="5"/>
    <x v="3"/>
    <x v="2"/>
    <n v="1"/>
    <x v="5375"/>
    <n v="1"/>
    <n v="206.16"/>
    <n v="20.616"/>
    <n v="185.54399999999998"/>
    <n v="9.2771999999999988"/>
    <n v="194.82119999999998"/>
    <n v="0"/>
  </r>
  <r>
    <s v="ORD105377"/>
    <x v="413"/>
    <x v="752"/>
    <s v="Lucknow"/>
    <x v="9"/>
    <n v="226001"/>
    <s v="MED025"/>
    <x v="27"/>
    <x v="0"/>
    <s v="Blue Cross"/>
    <s v="Yes"/>
    <n v="1"/>
    <n v="66.19"/>
    <n v="5"/>
    <n v="12"/>
    <x v="1"/>
    <x v="1"/>
    <n v="1"/>
    <x v="5376"/>
    <n v="1"/>
    <n v="66.19"/>
    <n v="3.3094999999999999"/>
    <n v="62.880499999999998"/>
    <n v="7.5456600000000007"/>
    <n v="70.426159999999996"/>
    <n v="6"/>
  </r>
  <r>
    <s v="ORD105378"/>
    <x v="181"/>
    <x v="1916"/>
    <s v="Gurugram"/>
    <x v="11"/>
    <n v="122001"/>
    <s v="MED024"/>
    <x v="0"/>
    <x v="0"/>
    <s v="Abbott"/>
    <s v="No"/>
    <n v="1"/>
    <n v="123.44"/>
    <n v="10"/>
    <n v="18"/>
    <x v="4"/>
    <x v="1"/>
    <n v="1"/>
    <x v="5377"/>
    <n v="1"/>
    <n v="123.44"/>
    <n v="12.344000000000001"/>
    <n v="111.096"/>
    <n v="19.99728"/>
    <n v="131.09327999999999"/>
    <n v="1"/>
  </r>
  <r>
    <s v="ORD105379"/>
    <x v="597"/>
    <x v="1310"/>
    <s v="Lucknow"/>
    <x v="9"/>
    <n v="226001"/>
    <s v="MED003"/>
    <x v="6"/>
    <x v="4"/>
    <s v="Dr. Reddy's"/>
    <s v="No"/>
    <n v="2"/>
    <n v="28.36"/>
    <n v="15"/>
    <n v="12"/>
    <x v="3"/>
    <x v="1"/>
    <n v="1"/>
    <x v="5378"/>
    <n v="1"/>
    <n v="56.72"/>
    <n v="8.5079999999999991"/>
    <n v="48.212000000000003"/>
    <n v="5.7854400000000012"/>
    <n v="53.997440000000005"/>
    <n v="3"/>
  </r>
  <r>
    <s v="ORD105380"/>
    <x v="495"/>
    <x v="2768"/>
    <s v="Mumbai"/>
    <x v="3"/>
    <n v="400093"/>
    <s v="MED004"/>
    <x v="5"/>
    <x v="5"/>
    <s v="Sun Pharma"/>
    <s v="Yes"/>
    <n v="2"/>
    <n v="119.21"/>
    <n v="0"/>
    <n v="12"/>
    <x v="3"/>
    <x v="2"/>
    <n v="1"/>
    <x v="5379"/>
    <n v="1"/>
    <n v="238.42"/>
    <n v="0"/>
    <n v="238.42"/>
    <n v="28.610399999999998"/>
    <n v="267.03039999999999"/>
    <n v="0"/>
  </r>
  <r>
    <s v="ORD105381"/>
    <x v="188"/>
    <x v="734"/>
    <s v="Chennai"/>
    <x v="7"/>
    <n v="600100"/>
    <s v="MED007"/>
    <x v="15"/>
    <x v="10"/>
    <s v="Sanofi"/>
    <s v="Yes"/>
    <n v="2"/>
    <n v="82.82"/>
    <n v="20"/>
    <n v="5"/>
    <x v="4"/>
    <x v="1"/>
    <n v="1"/>
    <x v="5380"/>
    <n v="1"/>
    <n v="165.64"/>
    <n v="33.128"/>
    <n v="132.512"/>
    <n v="6.6255999999999995"/>
    <n v="139.13759999999999"/>
    <n v="3"/>
  </r>
  <r>
    <s v="ORD105382"/>
    <x v="412"/>
    <x v="1941"/>
    <s v="Noida"/>
    <x v="9"/>
    <n v="201301"/>
    <s v="MED025"/>
    <x v="27"/>
    <x v="0"/>
    <s v="Blue Cross"/>
    <s v="Yes"/>
    <n v="2"/>
    <n v="64.08"/>
    <n v="5"/>
    <n v="5"/>
    <x v="5"/>
    <x v="0"/>
    <n v="1"/>
    <x v="5381"/>
    <n v="1"/>
    <n v="128.16"/>
    <n v="6.4079999999999995"/>
    <n v="121.752"/>
    <n v="6.0876000000000001"/>
    <n v="127.83959999999999"/>
    <n v="1"/>
  </r>
  <r>
    <s v="ORD105383"/>
    <x v="40"/>
    <x v="2630"/>
    <s v="Delhi"/>
    <x v="0"/>
    <n v="110044"/>
    <s v="MED003"/>
    <x v="6"/>
    <x v="4"/>
    <s v="Dr. Reddy's"/>
    <s v="No"/>
    <n v="4"/>
    <n v="26.5"/>
    <n v="10"/>
    <n v="5"/>
    <x v="1"/>
    <x v="3"/>
    <n v="1"/>
    <x v="5382"/>
    <n v="1"/>
    <n v="106"/>
    <n v="10.6"/>
    <n v="95.4"/>
    <n v="4.7699999999999996"/>
    <n v="100.17"/>
    <n v="1"/>
  </r>
  <r>
    <s v="ORD105383"/>
    <x v="401"/>
    <x v="2769"/>
    <s v="Mumbai"/>
    <x v="3"/>
    <n v="400093"/>
    <s v="MED017"/>
    <x v="1"/>
    <x v="1"/>
    <s v="Abbott"/>
    <s v="No"/>
    <n v="2"/>
    <n v="135.74"/>
    <n v="0"/>
    <n v="5"/>
    <x v="5"/>
    <x v="1"/>
    <n v="1"/>
    <x v="5383"/>
    <n v="1"/>
    <n v="271.48"/>
    <n v="0"/>
    <n v="271.48"/>
    <n v="13.574000000000002"/>
    <n v="285.05400000000003"/>
    <n v="2"/>
  </r>
  <r>
    <s v="ORD105385"/>
    <x v="163"/>
    <x v="644"/>
    <s v="Gurugram"/>
    <x v="11"/>
    <n v="122001"/>
    <s v="MED003"/>
    <x v="6"/>
    <x v="4"/>
    <s v="Dr. Reddy's"/>
    <s v="No"/>
    <n v="4"/>
    <n v="31.19"/>
    <n v="5"/>
    <n v="18"/>
    <x v="2"/>
    <x v="1"/>
    <n v="1"/>
    <x v="5384"/>
    <n v="1"/>
    <n v="124.76"/>
    <n v="6.2380000000000004"/>
    <n v="118.52200000000001"/>
    <n v="21.333960000000001"/>
    <n v="139.85596000000001"/>
    <n v="3"/>
  </r>
  <r>
    <s v="ORD105385"/>
    <x v="289"/>
    <x v="2467"/>
    <s v="Lucknow"/>
    <x v="9"/>
    <n v="226021"/>
    <s v="MED021"/>
    <x v="9"/>
    <x v="7"/>
    <s v="Cipla"/>
    <s v="No"/>
    <n v="1"/>
    <n v="79.09"/>
    <n v="0"/>
    <n v="5"/>
    <x v="0"/>
    <x v="1"/>
    <n v="1"/>
    <x v="5385"/>
    <n v="1"/>
    <n v="79.09"/>
    <n v="0"/>
    <n v="79.09"/>
    <n v="3.9545000000000003"/>
    <n v="83.044499999999999"/>
    <n v="2"/>
  </r>
  <r>
    <s v="ORD105387"/>
    <x v="238"/>
    <x v="2770"/>
    <s v="Ahmedabad"/>
    <x v="6"/>
    <n v="380054"/>
    <s v="MED029"/>
    <x v="10"/>
    <x v="8"/>
    <s v="Sun Pharma"/>
    <s v="Yes"/>
    <n v="2"/>
    <n v="110.35"/>
    <n v="5"/>
    <n v="5"/>
    <x v="4"/>
    <x v="2"/>
    <n v="1"/>
    <x v="5386"/>
    <n v="1"/>
    <n v="220.7"/>
    <n v="11.035"/>
    <n v="209.66499999999999"/>
    <n v="10.48325"/>
    <n v="220.14824999999999"/>
    <n v="0"/>
  </r>
  <r>
    <s v="ORD105387"/>
    <x v="21"/>
    <x v="2707"/>
    <s v="Indore"/>
    <x v="2"/>
    <n v="452016"/>
    <s v="MED007"/>
    <x v="15"/>
    <x v="10"/>
    <s v="Sanofi"/>
    <s v="Yes"/>
    <n v="4"/>
    <n v="72.89"/>
    <n v="5"/>
    <n v="12"/>
    <x v="3"/>
    <x v="1"/>
    <n v="1"/>
    <x v="5387"/>
    <n v="1"/>
    <n v="291.56"/>
    <n v="14.577999999999999"/>
    <n v="276.98200000000003"/>
    <n v="33.237840000000006"/>
    <n v="310.21984000000003"/>
    <n v="1"/>
  </r>
  <r>
    <s v="ORD105389"/>
    <x v="105"/>
    <x v="1622"/>
    <s v="Hyderabad"/>
    <x v="1"/>
    <n v="500081"/>
    <s v="MED001"/>
    <x v="2"/>
    <x v="2"/>
    <s v="Cipla"/>
    <s v="No"/>
    <n v="2"/>
    <n v="29.49"/>
    <n v="0"/>
    <n v="12"/>
    <x v="5"/>
    <x v="0"/>
    <n v="1"/>
    <x v="5388"/>
    <n v="1"/>
    <n v="58.98"/>
    <n v="0"/>
    <n v="58.98"/>
    <n v="7.0776000000000003"/>
    <n v="66.057599999999994"/>
    <n v="2"/>
  </r>
  <r>
    <s v="ORD105390"/>
    <x v="369"/>
    <x v="704"/>
    <s v="Surat"/>
    <x v="6"/>
    <n v="395001"/>
    <s v="MED010"/>
    <x v="13"/>
    <x v="1"/>
    <s v="Sun Pharma"/>
    <s v="Yes"/>
    <n v="1"/>
    <n v="67.75"/>
    <n v="15"/>
    <n v="5"/>
    <x v="0"/>
    <x v="1"/>
    <n v="1"/>
    <x v="5389"/>
    <n v="1"/>
    <n v="67.75"/>
    <n v="10.1625"/>
    <n v="57.587499999999999"/>
    <n v="2.879375"/>
    <n v="60.466875000000002"/>
    <n v="4"/>
  </r>
  <r>
    <s v="ORD105391"/>
    <x v="364"/>
    <x v="573"/>
    <s v="Chennai"/>
    <x v="7"/>
    <n v="600096"/>
    <s v="MED015"/>
    <x v="24"/>
    <x v="11"/>
    <s v="Abbott"/>
    <s v="No"/>
    <n v="1"/>
    <n v="47.33"/>
    <n v="5"/>
    <n v="12"/>
    <x v="1"/>
    <x v="1"/>
    <n v="1"/>
    <x v="5390"/>
    <n v="1"/>
    <n v="47.33"/>
    <n v="2.3664999999999998"/>
    <n v="44.963499999999996"/>
    <n v="5.3956199999999992"/>
    <n v="50.359119999999997"/>
    <n v="3"/>
  </r>
  <r>
    <s v="ORD105392"/>
    <x v="696"/>
    <x v="800"/>
    <s v="Mumbai"/>
    <x v="3"/>
    <n v="400093"/>
    <s v="MED010"/>
    <x v="13"/>
    <x v="1"/>
    <s v="Sun Pharma"/>
    <s v="Yes"/>
    <n v="3"/>
    <n v="64.430000000000007"/>
    <n v="15"/>
    <n v="5"/>
    <x v="1"/>
    <x v="1"/>
    <n v="1"/>
    <x v="5391"/>
    <n v="1"/>
    <n v="193.29000000000002"/>
    <n v="28.993500000000004"/>
    <n v="164.29650000000001"/>
    <n v="8.2148250000000012"/>
    <n v="172.511325"/>
    <n v="2"/>
  </r>
  <r>
    <s v="ORD105393"/>
    <x v="612"/>
    <x v="549"/>
    <s v="Indore"/>
    <x v="2"/>
    <n v="452016"/>
    <s v="MED011"/>
    <x v="23"/>
    <x v="1"/>
    <s v="Cipla"/>
    <s v="No"/>
    <n v="1"/>
    <n v="28.19"/>
    <n v="5"/>
    <n v="18"/>
    <x v="2"/>
    <x v="2"/>
    <n v="1"/>
    <x v="5392"/>
    <n v="1"/>
    <n v="28.19"/>
    <n v="1.4095000000000002"/>
    <n v="26.7805"/>
    <n v="4.8204899999999995"/>
    <n v="31.600989999999999"/>
    <n v="1"/>
  </r>
  <r>
    <s v="ORD105394"/>
    <x v="442"/>
    <x v="2746"/>
    <s v="Jaipur"/>
    <x v="5"/>
    <n v="302017"/>
    <s v="MED009"/>
    <x v="21"/>
    <x v="6"/>
    <s v="Glenmark"/>
    <s v="Yes"/>
    <n v="1"/>
    <n v="98.52"/>
    <n v="15"/>
    <n v="12"/>
    <x v="5"/>
    <x v="1"/>
    <n v="1"/>
    <x v="5393"/>
    <n v="1"/>
    <n v="98.52"/>
    <n v="14.777999999999999"/>
    <n v="83.74199999999999"/>
    <n v="10.049039999999998"/>
    <n v="93.791039999999981"/>
    <n v="1"/>
  </r>
  <r>
    <s v="ORD105395"/>
    <x v="489"/>
    <x v="561"/>
    <s v="Mumbai"/>
    <x v="3"/>
    <n v="400001"/>
    <s v="MED025"/>
    <x v="27"/>
    <x v="0"/>
    <s v="Blue Cross"/>
    <s v="Yes"/>
    <n v="4"/>
    <n v="59.74"/>
    <n v="5"/>
    <n v="5"/>
    <x v="4"/>
    <x v="1"/>
    <n v="1"/>
    <x v="5394"/>
    <n v="1"/>
    <n v="238.96"/>
    <n v="11.948"/>
    <n v="227.012"/>
    <n v="11.3506"/>
    <n v="238.36259999999999"/>
    <n v="3"/>
  </r>
  <r>
    <s v="ORD105396"/>
    <x v="107"/>
    <x v="1982"/>
    <s v="Surat"/>
    <x v="6"/>
    <n v="395010"/>
    <s v="MED025"/>
    <x v="27"/>
    <x v="0"/>
    <s v="Blue Cross"/>
    <s v="Yes"/>
    <n v="1"/>
    <n v="70.41"/>
    <n v="15"/>
    <n v="5"/>
    <x v="3"/>
    <x v="1"/>
    <n v="1"/>
    <x v="5395"/>
    <n v="1"/>
    <n v="70.41"/>
    <n v="10.561499999999999"/>
    <n v="59.848500000000001"/>
    <n v="2.9924249999999999"/>
    <n v="62.840924999999999"/>
    <n v="2"/>
  </r>
  <r>
    <s v="ORD105397"/>
    <x v="9"/>
    <x v="2285"/>
    <s v="Lucknow"/>
    <x v="9"/>
    <n v="226001"/>
    <s v="MED026"/>
    <x v="20"/>
    <x v="9"/>
    <s v="Cipla"/>
    <s v="No"/>
    <n v="1"/>
    <n v="168.08"/>
    <n v="0"/>
    <n v="12"/>
    <x v="1"/>
    <x v="1"/>
    <n v="1"/>
    <x v="5396"/>
    <n v="1"/>
    <n v="168.08"/>
    <n v="0"/>
    <n v="168.08"/>
    <n v="20.169599999999999"/>
    <n v="188.24960000000002"/>
    <n v="3"/>
  </r>
  <r>
    <s v="ORD105398"/>
    <x v="569"/>
    <x v="1891"/>
    <s v="Bengaluru"/>
    <x v="8"/>
    <n v="560100"/>
    <s v="MED022"/>
    <x v="25"/>
    <x v="7"/>
    <s v="Himalaya"/>
    <s v="No"/>
    <n v="1"/>
    <n v="198.9"/>
    <n v="5"/>
    <n v="5"/>
    <x v="2"/>
    <x v="1"/>
    <n v="1"/>
    <x v="5397"/>
    <n v="1"/>
    <n v="198.9"/>
    <n v="9.9450000000000003"/>
    <n v="188.95500000000001"/>
    <n v="9.447750000000001"/>
    <n v="198.40275000000003"/>
    <n v="2"/>
  </r>
  <r>
    <s v="ORD105399"/>
    <x v="59"/>
    <x v="267"/>
    <s v="Ahmedabad"/>
    <x v="6"/>
    <n v="380015"/>
    <s v="MED024"/>
    <x v="0"/>
    <x v="0"/>
    <s v="Abbott"/>
    <s v="No"/>
    <n v="3"/>
    <n v="122.85"/>
    <n v="10"/>
    <n v="12"/>
    <x v="3"/>
    <x v="1"/>
    <n v="1"/>
    <x v="5398"/>
    <n v="1"/>
    <n v="368.54999999999995"/>
    <n v="36.854999999999997"/>
    <n v="331.69499999999994"/>
    <n v="39.803399999999989"/>
    <n v="371.49839999999995"/>
    <n v="3"/>
  </r>
  <r>
    <s v="ORD105400"/>
    <x v="264"/>
    <x v="1958"/>
    <s v="Jaipur"/>
    <x v="5"/>
    <n v="302021"/>
    <s v="MED025"/>
    <x v="27"/>
    <x v="0"/>
    <s v="Blue Cross"/>
    <s v="Yes"/>
    <n v="3"/>
    <n v="70.760000000000005"/>
    <n v="0"/>
    <n v="5"/>
    <x v="2"/>
    <x v="1"/>
    <n v="1"/>
    <x v="5399"/>
    <n v="1"/>
    <n v="212.28000000000003"/>
    <n v="0"/>
    <n v="212.28000000000003"/>
    <n v="10.614000000000001"/>
    <n v="222.89400000000003"/>
    <n v="2"/>
  </r>
  <r>
    <s v="ORD105401"/>
    <x v="388"/>
    <x v="2582"/>
    <s v="Hyderabad"/>
    <x v="1"/>
    <n v="500001"/>
    <s v="MED030"/>
    <x v="28"/>
    <x v="8"/>
    <s v="Cipla"/>
    <s v="Yes"/>
    <n v="4"/>
    <n v="301.25"/>
    <n v="0"/>
    <n v="5"/>
    <x v="1"/>
    <x v="3"/>
    <n v="1"/>
    <x v="5400"/>
    <n v="1"/>
    <n v="1205"/>
    <n v="0"/>
    <n v="1205"/>
    <n v="60.25"/>
    <n v="1265.25"/>
    <n v="1"/>
  </r>
  <r>
    <s v="ORD105402"/>
    <x v="435"/>
    <x v="1884"/>
    <s v="Kolkata"/>
    <x v="10"/>
    <n v="700001"/>
    <s v="MED004"/>
    <x v="5"/>
    <x v="5"/>
    <s v="Sun Pharma"/>
    <s v="Yes"/>
    <n v="2"/>
    <n v="113.82"/>
    <n v="0"/>
    <n v="12"/>
    <x v="0"/>
    <x v="3"/>
    <n v="1"/>
    <x v="5401"/>
    <n v="1"/>
    <n v="227.64"/>
    <n v="0"/>
    <n v="227.64"/>
    <n v="27.316799999999997"/>
    <n v="254.95679999999999"/>
    <n v="2"/>
  </r>
  <r>
    <s v="ORD105402"/>
    <x v="414"/>
    <x v="1975"/>
    <s v="Hyderabad"/>
    <x v="1"/>
    <n v="500032"/>
    <s v="MED023"/>
    <x v="8"/>
    <x v="7"/>
    <s v="Lacto Calamine"/>
    <s v="No"/>
    <n v="1"/>
    <n v="273.04000000000002"/>
    <n v="10"/>
    <n v="5"/>
    <x v="0"/>
    <x v="2"/>
    <n v="1"/>
    <x v="5402"/>
    <n v="1"/>
    <n v="273.04000000000002"/>
    <n v="27.304000000000002"/>
    <n v="245.73600000000002"/>
    <n v="12.286800000000001"/>
    <n v="258.02280000000002"/>
    <n v="0"/>
  </r>
  <r>
    <s v="ORD105404"/>
    <x v="455"/>
    <x v="428"/>
    <s v="Noida"/>
    <x v="9"/>
    <n v="201304"/>
    <s v="MED025"/>
    <x v="27"/>
    <x v="0"/>
    <s v="Blue Cross"/>
    <s v="Yes"/>
    <n v="2"/>
    <n v="65.28"/>
    <n v="0"/>
    <n v="5"/>
    <x v="3"/>
    <x v="1"/>
    <n v="1"/>
    <x v="5403"/>
    <n v="1"/>
    <n v="130.56"/>
    <n v="0"/>
    <n v="130.56"/>
    <n v="6.5279999999999996"/>
    <n v="137.08799999999999"/>
    <n v="2"/>
  </r>
  <r>
    <s v="ORD105405"/>
    <x v="370"/>
    <x v="841"/>
    <s v="Lucknow"/>
    <x v="9"/>
    <n v="226021"/>
    <s v="MED009"/>
    <x v="21"/>
    <x v="6"/>
    <s v="Glenmark"/>
    <s v="Yes"/>
    <n v="1"/>
    <n v="96.29"/>
    <n v="10"/>
    <n v="5"/>
    <x v="5"/>
    <x v="1"/>
    <n v="1"/>
    <x v="5404"/>
    <n v="1"/>
    <n v="96.29"/>
    <n v="9.6290000000000013"/>
    <n v="86.661000000000001"/>
    <n v="4.3330500000000001"/>
    <n v="90.994050000000001"/>
    <n v="4"/>
  </r>
  <r>
    <s v="ORD105406"/>
    <x v="595"/>
    <x v="2771"/>
    <s v="Bengaluru"/>
    <x v="8"/>
    <n v="560034"/>
    <s v="MED003"/>
    <x v="6"/>
    <x v="4"/>
    <s v="Dr. Reddy's"/>
    <s v="No"/>
    <n v="2"/>
    <n v="25.61"/>
    <n v="5"/>
    <n v="12"/>
    <x v="0"/>
    <x v="0"/>
    <n v="1"/>
    <x v="5405"/>
    <n v="1"/>
    <n v="51.22"/>
    <n v="2.5610000000000004"/>
    <n v="48.658999999999999"/>
    <n v="5.83908"/>
    <n v="54.498080000000002"/>
    <n v="1"/>
  </r>
  <r>
    <s v="ORD105407"/>
    <x v="471"/>
    <x v="1763"/>
    <s v="Ahmedabad"/>
    <x v="6"/>
    <n v="380058"/>
    <s v="MED001"/>
    <x v="2"/>
    <x v="2"/>
    <s v="Cipla"/>
    <s v="No"/>
    <n v="1"/>
    <n v="29.89"/>
    <n v="10"/>
    <n v="18"/>
    <x v="2"/>
    <x v="1"/>
    <n v="1"/>
    <x v="5406"/>
    <n v="1"/>
    <n v="29.89"/>
    <n v="2.9889999999999999"/>
    <n v="26.901"/>
    <n v="4.8421799999999999"/>
    <n v="31.743179999999999"/>
    <n v="2"/>
  </r>
  <r>
    <s v="ORD105408"/>
    <x v="648"/>
    <x v="2711"/>
    <s v="Surat"/>
    <x v="6"/>
    <n v="395010"/>
    <s v="MED005"/>
    <x v="11"/>
    <x v="5"/>
    <s v="Cipla"/>
    <s v="Yes"/>
    <n v="5"/>
    <n v="90.07"/>
    <n v="15"/>
    <n v="5"/>
    <x v="5"/>
    <x v="1"/>
    <n v="1"/>
    <x v="5407"/>
    <n v="1"/>
    <n v="450.34999999999997"/>
    <n v="67.552499999999995"/>
    <n v="382.79749999999996"/>
    <n v="19.139874999999996"/>
    <n v="401.93737499999997"/>
    <n v="3"/>
  </r>
  <r>
    <s v="ORD105409"/>
    <x v="393"/>
    <x v="2645"/>
    <s v="Pune"/>
    <x v="3"/>
    <n v="411045"/>
    <s v="MED009"/>
    <x v="21"/>
    <x v="6"/>
    <s v="Glenmark"/>
    <s v="Yes"/>
    <n v="1"/>
    <n v="85.57"/>
    <n v="0"/>
    <n v="12"/>
    <x v="5"/>
    <x v="1"/>
    <n v="1"/>
    <x v="5408"/>
    <n v="1"/>
    <n v="85.57"/>
    <n v="0"/>
    <n v="85.57"/>
    <n v="10.2684"/>
    <n v="95.838399999999993"/>
    <n v="2"/>
  </r>
  <r>
    <s v="ORD105410"/>
    <x v="129"/>
    <x v="1670"/>
    <s v="Chennai"/>
    <x v="7"/>
    <n v="600018"/>
    <s v="MED009"/>
    <x v="21"/>
    <x v="6"/>
    <s v="Glenmark"/>
    <s v="Yes"/>
    <n v="2"/>
    <n v="93.99"/>
    <n v="5"/>
    <n v="5"/>
    <x v="4"/>
    <x v="1"/>
    <n v="1"/>
    <x v="5409"/>
    <n v="1"/>
    <n v="187.98"/>
    <n v="9.3989999999999991"/>
    <n v="178.58099999999999"/>
    <n v="8.9290500000000002"/>
    <n v="187.51004999999998"/>
    <n v="3"/>
  </r>
  <r>
    <s v="ORD105410"/>
    <x v="594"/>
    <x v="1115"/>
    <s v="Lucknow"/>
    <x v="9"/>
    <n v="226016"/>
    <s v="MED010"/>
    <x v="13"/>
    <x v="1"/>
    <s v="Sun Pharma"/>
    <s v="Yes"/>
    <n v="2"/>
    <n v="62.24"/>
    <n v="10"/>
    <n v="5"/>
    <x v="2"/>
    <x v="1"/>
    <n v="1"/>
    <x v="5410"/>
    <n v="1"/>
    <n v="124.48"/>
    <n v="12.448"/>
    <n v="112.03200000000001"/>
    <n v="5.6016000000000012"/>
    <n v="117.63360000000002"/>
    <n v="3"/>
  </r>
  <r>
    <s v="ORD105412"/>
    <x v="409"/>
    <x v="726"/>
    <s v="Chennai"/>
    <x v="7"/>
    <n v="600040"/>
    <s v="MED010"/>
    <x v="13"/>
    <x v="1"/>
    <s v="Sun Pharma"/>
    <s v="Yes"/>
    <n v="3"/>
    <n v="74.13"/>
    <n v="10"/>
    <n v="5"/>
    <x v="0"/>
    <x v="2"/>
    <n v="1"/>
    <x v="5411"/>
    <n v="1"/>
    <n v="222.39"/>
    <n v="22.238999999999997"/>
    <n v="200.15099999999998"/>
    <n v="10.007549999999998"/>
    <n v="210.15854999999999"/>
    <n v="0"/>
  </r>
  <r>
    <s v="ORD105413"/>
    <x v="315"/>
    <x v="2388"/>
    <s v="Jaipur"/>
    <x v="5"/>
    <n v="302021"/>
    <s v="MED021"/>
    <x v="9"/>
    <x v="7"/>
    <s v="Cipla"/>
    <s v="No"/>
    <n v="2"/>
    <n v="82.11"/>
    <n v="5"/>
    <n v="5"/>
    <x v="2"/>
    <x v="1"/>
    <n v="1"/>
    <x v="5412"/>
    <n v="1"/>
    <n v="164.22"/>
    <n v="8.2110000000000003"/>
    <n v="156.00899999999999"/>
    <n v="7.8004499999999997"/>
    <n v="163.80945"/>
    <n v="2"/>
  </r>
  <r>
    <s v="ORD105414"/>
    <x v="555"/>
    <x v="2772"/>
    <s v="Delhi"/>
    <x v="0"/>
    <n v="110001"/>
    <s v="MED030"/>
    <x v="28"/>
    <x v="8"/>
    <s v="Cipla"/>
    <s v="Yes"/>
    <n v="2"/>
    <n v="264.49"/>
    <n v="10"/>
    <n v="5"/>
    <x v="3"/>
    <x v="0"/>
    <n v="1"/>
    <x v="5413"/>
    <n v="1"/>
    <n v="528.98"/>
    <n v="52.898000000000003"/>
    <n v="476.08199999999999"/>
    <n v="23.804099999999998"/>
    <n v="499.8861"/>
    <n v="1"/>
  </r>
  <r>
    <s v="ORD105415"/>
    <x v="220"/>
    <x v="2773"/>
    <s v="Chennai"/>
    <x v="7"/>
    <n v="600100"/>
    <s v="MED007"/>
    <x v="15"/>
    <x v="10"/>
    <s v="Sanofi"/>
    <s v="Yes"/>
    <n v="2"/>
    <n v="75.08"/>
    <n v="20"/>
    <n v="5"/>
    <x v="4"/>
    <x v="3"/>
    <n v="1"/>
    <x v="5414"/>
    <n v="1"/>
    <n v="150.16"/>
    <n v="30.031999999999996"/>
    <n v="120.128"/>
    <n v="6.0064000000000002"/>
    <n v="126.1344"/>
    <n v="0"/>
  </r>
  <r>
    <s v="ORD105416"/>
    <x v="77"/>
    <x v="2312"/>
    <s v="Lucknow"/>
    <x v="9"/>
    <n v="226010"/>
    <s v="MED005"/>
    <x v="11"/>
    <x v="5"/>
    <s v="Cipla"/>
    <s v="Yes"/>
    <n v="2"/>
    <n v="92.54"/>
    <n v="15"/>
    <n v="18"/>
    <x v="0"/>
    <x v="2"/>
    <n v="1"/>
    <x v="5415"/>
    <n v="1"/>
    <n v="185.08"/>
    <n v="27.762000000000004"/>
    <n v="157.31800000000001"/>
    <n v="28.317240000000002"/>
    <n v="185.63524000000001"/>
    <n v="0"/>
  </r>
  <r>
    <s v="ORD105417"/>
    <x v="350"/>
    <x v="2281"/>
    <s v="Noida"/>
    <x v="9"/>
    <n v="201301"/>
    <s v="MED002"/>
    <x v="22"/>
    <x v="2"/>
    <s v="Micro Labs"/>
    <s v="No"/>
    <n v="3"/>
    <n v="33"/>
    <n v="0"/>
    <n v="5"/>
    <x v="3"/>
    <x v="3"/>
    <n v="1"/>
    <x v="5416"/>
    <n v="1"/>
    <n v="99"/>
    <n v="0"/>
    <n v="99"/>
    <n v="4.95"/>
    <n v="103.95"/>
    <n v="2"/>
  </r>
  <r>
    <s v="ORD105418"/>
    <x v="698"/>
    <x v="1805"/>
    <s v="Jaipur"/>
    <x v="5"/>
    <n v="302019"/>
    <s v="MED017"/>
    <x v="1"/>
    <x v="1"/>
    <s v="Abbott"/>
    <s v="No"/>
    <n v="4"/>
    <n v="125.03"/>
    <n v="0"/>
    <n v="5"/>
    <x v="2"/>
    <x v="1"/>
    <n v="1"/>
    <x v="5417"/>
    <n v="1"/>
    <n v="500.12"/>
    <n v="0"/>
    <n v="500.12"/>
    <n v="25.006"/>
    <n v="525.12599999999998"/>
    <n v="2"/>
  </r>
  <r>
    <s v="ORD105418"/>
    <x v="29"/>
    <x v="2647"/>
    <s v="Lucknow"/>
    <x v="9"/>
    <n v="226021"/>
    <s v="MED009"/>
    <x v="21"/>
    <x v="6"/>
    <s v="Glenmark"/>
    <s v="Yes"/>
    <n v="3"/>
    <n v="82.09"/>
    <n v="5"/>
    <n v="5"/>
    <x v="5"/>
    <x v="1"/>
    <n v="1"/>
    <x v="5418"/>
    <n v="1"/>
    <n v="246.27"/>
    <n v="12.313500000000001"/>
    <n v="233.95650000000001"/>
    <n v="11.697825"/>
    <n v="245.654325"/>
    <n v="3"/>
  </r>
  <r>
    <s v="ORD105420"/>
    <x v="440"/>
    <x v="1968"/>
    <s v="Indore"/>
    <x v="2"/>
    <n v="452010"/>
    <s v="MED025"/>
    <x v="27"/>
    <x v="0"/>
    <s v="Blue Cross"/>
    <s v="Yes"/>
    <n v="2"/>
    <n v="67.510000000000005"/>
    <n v="15"/>
    <n v="5"/>
    <x v="4"/>
    <x v="1"/>
    <n v="1"/>
    <x v="5419"/>
    <n v="1"/>
    <n v="135.02000000000001"/>
    <n v="20.253"/>
    <n v="114.76700000000001"/>
    <n v="5.7383500000000005"/>
    <n v="120.50535000000001"/>
    <n v="2"/>
  </r>
  <r>
    <s v="ORD105420"/>
    <x v="181"/>
    <x v="1648"/>
    <s v="Bengaluru"/>
    <x v="8"/>
    <n v="560066"/>
    <s v="MED016"/>
    <x v="17"/>
    <x v="11"/>
    <s v="Emcure"/>
    <s v="No"/>
    <n v="2"/>
    <n v="118.61"/>
    <n v="0"/>
    <n v="5"/>
    <x v="5"/>
    <x v="1"/>
    <n v="1"/>
    <x v="5420"/>
    <n v="1"/>
    <n v="237.22"/>
    <n v="0"/>
    <n v="237.22"/>
    <n v="11.860999999999999"/>
    <n v="249.08099999999999"/>
    <n v="2"/>
  </r>
  <r>
    <s v="ORD105422"/>
    <x v="576"/>
    <x v="2548"/>
    <s v="Gurugram"/>
    <x v="11"/>
    <n v="122002"/>
    <s v="MED024"/>
    <x v="0"/>
    <x v="0"/>
    <s v="Abbott"/>
    <s v="No"/>
    <n v="2"/>
    <n v="152.63999999999999"/>
    <n v="0"/>
    <n v="5"/>
    <x v="2"/>
    <x v="1"/>
    <n v="1"/>
    <x v="5421"/>
    <n v="1"/>
    <n v="305.27999999999997"/>
    <n v="0"/>
    <n v="305.27999999999997"/>
    <n v="15.263999999999999"/>
    <n v="320.54399999999998"/>
    <n v="2"/>
  </r>
  <r>
    <s v="ORD105423"/>
    <x v="532"/>
    <x v="2317"/>
    <s v="Indore"/>
    <x v="2"/>
    <n v="452020"/>
    <s v="MED021"/>
    <x v="9"/>
    <x v="7"/>
    <s v="Cipla"/>
    <s v="No"/>
    <n v="2"/>
    <n v="86.37"/>
    <n v="0"/>
    <n v="12"/>
    <x v="0"/>
    <x v="3"/>
    <n v="1"/>
    <x v="5422"/>
    <n v="1"/>
    <n v="172.74"/>
    <n v="0"/>
    <n v="172.74"/>
    <n v="20.7288"/>
    <n v="193.46880000000002"/>
    <n v="4"/>
  </r>
  <r>
    <s v="ORD105423"/>
    <x v="727"/>
    <x v="480"/>
    <s v="Surat"/>
    <x v="6"/>
    <n v="395017"/>
    <s v="MED013"/>
    <x v="16"/>
    <x v="3"/>
    <s v="Himalaya"/>
    <s v="No"/>
    <n v="2"/>
    <n v="147.21"/>
    <n v="5"/>
    <n v="12"/>
    <x v="5"/>
    <x v="2"/>
    <n v="1"/>
    <x v="5423"/>
    <n v="1"/>
    <n v="294.42"/>
    <n v="14.721000000000002"/>
    <n v="279.69900000000001"/>
    <n v="33.563879999999997"/>
    <n v="313.26288"/>
    <n v="3"/>
  </r>
  <r>
    <s v="ORD105425"/>
    <x v="420"/>
    <x v="1076"/>
    <s v="Delhi"/>
    <x v="0"/>
    <n v="110024"/>
    <s v="MED018"/>
    <x v="14"/>
    <x v="8"/>
    <s v="Mankind"/>
    <s v="No"/>
    <n v="1"/>
    <n v="130.58000000000001"/>
    <n v="0"/>
    <n v="5"/>
    <x v="3"/>
    <x v="0"/>
    <n v="1"/>
    <x v="5424"/>
    <n v="1"/>
    <n v="130.58000000000001"/>
    <n v="0"/>
    <n v="130.58000000000001"/>
    <n v="6.5290000000000008"/>
    <n v="137.10900000000001"/>
    <n v="0"/>
  </r>
  <r>
    <s v="ORD105426"/>
    <x v="163"/>
    <x v="1657"/>
    <s v="Lucknow"/>
    <x v="9"/>
    <n v="226016"/>
    <s v="MED019"/>
    <x v="26"/>
    <x v="8"/>
    <s v="Cipla"/>
    <s v="No"/>
    <n v="2"/>
    <n v="150.5"/>
    <n v="10"/>
    <n v="12"/>
    <x v="0"/>
    <x v="1"/>
    <n v="1"/>
    <x v="5425"/>
    <n v="1"/>
    <n v="301"/>
    <n v="30.1"/>
    <n v="270.89999999999998"/>
    <n v="32.507999999999996"/>
    <n v="303.40799999999996"/>
    <n v="4"/>
  </r>
  <r>
    <s v="ORD105427"/>
    <x v="697"/>
    <x v="1886"/>
    <s v="Lucknow"/>
    <x v="9"/>
    <n v="226021"/>
    <s v="MED029"/>
    <x v="10"/>
    <x v="8"/>
    <s v="Sun Pharma"/>
    <s v="Yes"/>
    <n v="1"/>
    <n v="96.98"/>
    <n v="10"/>
    <n v="12"/>
    <x v="2"/>
    <x v="3"/>
    <n v="1"/>
    <x v="5426"/>
    <n v="1"/>
    <n v="96.98"/>
    <n v="9.6980000000000004"/>
    <n v="87.282000000000011"/>
    <n v="10.473840000000001"/>
    <n v="97.755840000000006"/>
    <n v="4"/>
  </r>
  <r>
    <s v="ORD105427"/>
    <x v="594"/>
    <x v="1533"/>
    <s v="Chandigarh"/>
    <x v="4"/>
    <n v="160036"/>
    <s v="MED026"/>
    <x v="20"/>
    <x v="9"/>
    <s v="Cipla"/>
    <s v="No"/>
    <n v="2"/>
    <n v="168.3"/>
    <n v="0"/>
    <n v="5"/>
    <x v="5"/>
    <x v="0"/>
    <n v="1"/>
    <x v="5427"/>
    <n v="1"/>
    <n v="336.6"/>
    <n v="0"/>
    <n v="336.6"/>
    <n v="16.829999999999998"/>
    <n v="353.43"/>
    <n v="1"/>
  </r>
  <r>
    <s v="ORD105429"/>
    <x v="515"/>
    <x v="2774"/>
    <s v="Hyderabad"/>
    <x v="1"/>
    <n v="500084"/>
    <s v="MED009"/>
    <x v="21"/>
    <x v="6"/>
    <s v="Glenmark"/>
    <s v="Yes"/>
    <n v="3"/>
    <n v="94.04"/>
    <n v="20"/>
    <n v="18"/>
    <x v="5"/>
    <x v="0"/>
    <n v="1"/>
    <x v="5428"/>
    <n v="1"/>
    <n v="282.12"/>
    <n v="56.423999999999999"/>
    <n v="225.696"/>
    <n v="40.625279999999997"/>
    <n v="266.32128"/>
    <n v="0"/>
  </r>
  <r>
    <s v="ORD105430"/>
    <x v="520"/>
    <x v="1737"/>
    <s v="Chennai"/>
    <x v="7"/>
    <n v="600040"/>
    <s v="MED022"/>
    <x v="25"/>
    <x v="7"/>
    <s v="Himalaya"/>
    <s v="No"/>
    <n v="3"/>
    <n v="192.25"/>
    <n v="10"/>
    <n v="12"/>
    <x v="3"/>
    <x v="2"/>
    <n v="1"/>
    <x v="5429"/>
    <n v="1"/>
    <n v="576.75"/>
    <n v="57.674999999999997"/>
    <n v="519.07500000000005"/>
    <n v="62.289000000000009"/>
    <n v="581.36400000000003"/>
    <n v="4"/>
  </r>
  <r>
    <s v="ORD105431"/>
    <x v="69"/>
    <x v="1316"/>
    <s v="Lucknow"/>
    <x v="9"/>
    <n v="226021"/>
    <s v="MED010"/>
    <x v="13"/>
    <x v="1"/>
    <s v="Sun Pharma"/>
    <s v="Yes"/>
    <n v="2"/>
    <n v="78.03"/>
    <n v="5"/>
    <n v="5"/>
    <x v="0"/>
    <x v="1"/>
    <n v="1"/>
    <x v="5430"/>
    <n v="1"/>
    <n v="156.06"/>
    <n v="7.8029999999999999"/>
    <n v="148.25700000000001"/>
    <n v="7.4128500000000006"/>
    <n v="155.66985"/>
    <n v="3"/>
  </r>
  <r>
    <s v="ORD105432"/>
    <x v="385"/>
    <x v="2448"/>
    <s v="Surat"/>
    <x v="6"/>
    <n v="395007"/>
    <s v="MED002"/>
    <x v="22"/>
    <x v="2"/>
    <s v="Micro Labs"/>
    <s v="No"/>
    <n v="1"/>
    <n v="29.79"/>
    <n v="5"/>
    <n v="5"/>
    <x v="5"/>
    <x v="1"/>
    <n v="1"/>
    <x v="5431"/>
    <n v="1"/>
    <n v="29.79"/>
    <n v="1.4894999999999998"/>
    <n v="28.3005"/>
    <n v="1.415025"/>
    <n v="29.715525"/>
    <n v="1"/>
  </r>
  <r>
    <s v="ORD105432"/>
    <x v="624"/>
    <x v="2775"/>
    <s v="Hyderabad"/>
    <x v="1"/>
    <n v="500081"/>
    <s v="MED009"/>
    <x v="21"/>
    <x v="6"/>
    <s v="Glenmark"/>
    <s v="Yes"/>
    <n v="1"/>
    <n v="85.48"/>
    <n v="10"/>
    <n v="5"/>
    <x v="5"/>
    <x v="0"/>
    <n v="1"/>
    <x v="5432"/>
    <n v="1"/>
    <n v="85.48"/>
    <n v="8.548"/>
    <n v="76.932000000000002"/>
    <n v="3.8466000000000005"/>
    <n v="80.778599999999997"/>
    <n v="1"/>
  </r>
  <r>
    <s v="ORD105434"/>
    <x v="697"/>
    <x v="613"/>
    <s v="Chandigarh"/>
    <x v="4"/>
    <n v="160001"/>
    <s v="MED009"/>
    <x v="21"/>
    <x v="6"/>
    <s v="Glenmark"/>
    <s v="Yes"/>
    <n v="2"/>
    <n v="90.32"/>
    <n v="0"/>
    <n v="5"/>
    <x v="4"/>
    <x v="1"/>
    <n v="1"/>
    <x v="5433"/>
    <n v="1"/>
    <n v="180.64"/>
    <n v="0"/>
    <n v="180.64"/>
    <n v="9.032"/>
    <n v="189.672"/>
    <n v="2"/>
  </r>
  <r>
    <s v="ORD105434"/>
    <x v="293"/>
    <x v="2400"/>
    <s v="Indore"/>
    <x v="2"/>
    <n v="452020"/>
    <s v="MED029"/>
    <x v="10"/>
    <x v="8"/>
    <s v="Sun Pharma"/>
    <s v="Yes"/>
    <n v="2"/>
    <n v="106.35"/>
    <n v="10"/>
    <n v="5"/>
    <x v="4"/>
    <x v="1"/>
    <n v="1"/>
    <x v="5434"/>
    <n v="1"/>
    <n v="212.7"/>
    <n v="21.27"/>
    <n v="191.42999999999998"/>
    <n v="9.5714999999999986"/>
    <n v="201.00149999999996"/>
    <n v="5"/>
  </r>
  <r>
    <s v="ORD105436"/>
    <x v="714"/>
    <x v="2776"/>
    <s v="Pune"/>
    <x v="3"/>
    <n v="411045"/>
    <s v="MED022"/>
    <x v="25"/>
    <x v="7"/>
    <s v="Himalaya"/>
    <s v="No"/>
    <n v="2"/>
    <n v="159.56"/>
    <n v="0"/>
    <n v="12"/>
    <x v="1"/>
    <x v="1"/>
    <n v="1"/>
    <x v="5435"/>
    <n v="1"/>
    <n v="319.12"/>
    <n v="0"/>
    <n v="319.12"/>
    <n v="38.294400000000003"/>
    <n v="357.4144"/>
    <n v="2"/>
  </r>
  <r>
    <s v="ORD105437"/>
    <x v="37"/>
    <x v="1491"/>
    <s v="Mumbai"/>
    <x v="3"/>
    <n v="400001"/>
    <s v="MED007"/>
    <x v="15"/>
    <x v="10"/>
    <s v="Sanofi"/>
    <s v="Yes"/>
    <n v="3"/>
    <n v="84.25"/>
    <n v="0"/>
    <n v="18"/>
    <x v="3"/>
    <x v="1"/>
    <n v="1"/>
    <x v="5436"/>
    <n v="1"/>
    <n v="252.75"/>
    <n v="0"/>
    <n v="252.75"/>
    <n v="45.494999999999997"/>
    <n v="298.245"/>
    <n v="3"/>
  </r>
  <r>
    <s v="ORD105438"/>
    <x v="24"/>
    <x v="1489"/>
    <s v="Indore"/>
    <x v="2"/>
    <n v="452016"/>
    <s v="MED004"/>
    <x v="5"/>
    <x v="5"/>
    <s v="Sun Pharma"/>
    <s v="Yes"/>
    <n v="1"/>
    <n v="108.97"/>
    <n v="5"/>
    <n v="5"/>
    <x v="4"/>
    <x v="1"/>
    <n v="1"/>
    <x v="5437"/>
    <n v="1"/>
    <n v="108.97"/>
    <n v="5.4485000000000001"/>
    <n v="103.5215"/>
    <n v="5.1760750000000009"/>
    <n v="108.697575"/>
    <n v="3"/>
  </r>
  <r>
    <s v="ORD105439"/>
    <x v="727"/>
    <x v="2777"/>
    <s v="Chennai"/>
    <x v="7"/>
    <n v="600100"/>
    <s v="MED030"/>
    <x v="28"/>
    <x v="8"/>
    <s v="Cipla"/>
    <s v="Yes"/>
    <n v="2"/>
    <n v="307.27999999999997"/>
    <n v="0"/>
    <n v="12"/>
    <x v="3"/>
    <x v="1"/>
    <n v="1"/>
    <x v="5438"/>
    <n v="1"/>
    <n v="614.55999999999995"/>
    <n v="0"/>
    <n v="614.55999999999995"/>
    <n v="73.747199999999992"/>
    <n v="688.30719999999997"/>
    <n v="1"/>
  </r>
  <r>
    <s v="ORD105440"/>
    <x v="730"/>
    <x v="1709"/>
    <s v="Chandigarh"/>
    <x v="4"/>
    <n v="160001"/>
    <s v="MED022"/>
    <x v="25"/>
    <x v="7"/>
    <s v="Himalaya"/>
    <s v="No"/>
    <n v="1"/>
    <n v="169.39"/>
    <n v="20"/>
    <n v="12"/>
    <x v="4"/>
    <x v="1"/>
    <n v="1"/>
    <x v="5439"/>
    <n v="1"/>
    <n v="169.39"/>
    <n v="33.878"/>
    <n v="135.512"/>
    <n v="16.26144"/>
    <n v="151.77343999999999"/>
    <n v="1"/>
  </r>
  <r>
    <s v="ORD105441"/>
    <x v="653"/>
    <x v="24"/>
    <s v="Jaipur"/>
    <x v="5"/>
    <n v="302019"/>
    <s v="MED029"/>
    <x v="10"/>
    <x v="8"/>
    <s v="Sun Pharma"/>
    <s v="Yes"/>
    <n v="3"/>
    <n v="109.86"/>
    <n v="15"/>
    <n v="5"/>
    <x v="5"/>
    <x v="1"/>
    <n v="1"/>
    <x v="5440"/>
    <n v="1"/>
    <n v="329.58"/>
    <n v="49.436999999999998"/>
    <n v="280.14299999999997"/>
    <n v="14.007149999999999"/>
    <n v="294.15015"/>
    <n v="2"/>
  </r>
  <r>
    <s v="ORD105442"/>
    <x v="277"/>
    <x v="1245"/>
    <s v="Delhi"/>
    <x v="0"/>
    <n v="110001"/>
    <s v="MED010"/>
    <x v="13"/>
    <x v="1"/>
    <s v="Sun Pharma"/>
    <s v="Yes"/>
    <n v="2"/>
    <n v="62.53"/>
    <n v="0"/>
    <n v="5"/>
    <x v="0"/>
    <x v="0"/>
    <n v="1"/>
    <x v="5441"/>
    <n v="1"/>
    <n v="125.06"/>
    <n v="0"/>
    <n v="125.06"/>
    <n v="6.2529999999999992"/>
    <n v="131.31299999999999"/>
    <n v="2"/>
  </r>
  <r>
    <s v="ORD105443"/>
    <x v="653"/>
    <x v="2778"/>
    <s v="Jaipur"/>
    <x v="5"/>
    <n v="302001"/>
    <s v="MED003"/>
    <x v="6"/>
    <x v="4"/>
    <s v="Dr. Reddy's"/>
    <s v="No"/>
    <n v="2"/>
    <n v="29.94"/>
    <n v="0"/>
    <n v="5"/>
    <x v="1"/>
    <x v="3"/>
    <n v="1"/>
    <x v="5442"/>
    <n v="1"/>
    <n v="59.88"/>
    <n v="0"/>
    <n v="59.88"/>
    <n v="2.9940000000000002"/>
    <n v="62.874000000000002"/>
    <n v="0"/>
  </r>
  <r>
    <s v="ORD105444"/>
    <x v="283"/>
    <x v="2779"/>
    <s v="Gurugram"/>
    <x v="11"/>
    <n v="122001"/>
    <s v="MED013"/>
    <x v="16"/>
    <x v="3"/>
    <s v="Himalaya"/>
    <s v="No"/>
    <n v="1"/>
    <n v="173.73"/>
    <n v="10"/>
    <n v="5"/>
    <x v="1"/>
    <x v="2"/>
    <n v="1"/>
    <x v="5443"/>
    <n v="1"/>
    <n v="173.73"/>
    <n v="17.373000000000001"/>
    <n v="156.357"/>
    <n v="7.81785"/>
    <n v="164.17484999999999"/>
    <n v="1"/>
  </r>
  <r>
    <s v="ORD105444"/>
    <x v="198"/>
    <x v="584"/>
    <s v="Lucknow"/>
    <x v="9"/>
    <n v="226001"/>
    <s v="MED019"/>
    <x v="26"/>
    <x v="8"/>
    <s v="Cipla"/>
    <s v="No"/>
    <n v="1"/>
    <n v="170.33"/>
    <n v="5"/>
    <n v="12"/>
    <x v="0"/>
    <x v="0"/>
    <n v="1"/>
    <x v="5444"/>
    <n v="1"/>
    <n v="170.33"/>
    <n v="8.5165000000000006"/>
    <n v="161.8135"/>
    <n v="19.417620000000003"/>
    <n v="181.23112"/>
    <n v="1"/>
  </r>
  <r>
    <s v="ORD105446"/>
    <x v="145"/>
    <x v="2780"/>
    <s v="Mumbai"/>
    <x v="3"/>
    <n v="400093"/>
    <s v="MED015"/>
    <x v="24"/>
    <x v="11"/>
    <s v="Abbott"/>
    <s v="No"/>
    <n v="2"/>
    <n v="47.03"/>
    <n v="0"/>
    <n v="5"/>
    <x v="2"/>
    <x v="1"/>
    <n v="1"/>
    <x v="5445"/>
    <n v="1"/>
    <n v="94.06"/>
    <n v="0"/>
    <n v="94.06"/>
    <n v="4.7030000000000003"/>
    <n v="98.763000000000005"/>
    <n v="1"/>
  </r>
  <r>
    <s v="ORD105447"/>
    <x v="490"/>
    <x v="1847"/>
    <s v="Noida"/>
    <x v="9"/>
    <n v="201307"/>
    <s v="MED016"/>
    <x v="17"/>
    <x v="11"/>
    <s v="Emcure"/>
    <s v="No"/>
    <n v="1"/>
    <n v="100.1"/>
    <n v="10"/>
    <n v="18"/>
    <x v="2"/>
    <x v="1"/>
    <n v="1"/>
    <x v="5446"/>
    <n v="1"/>
    <n v="100.1"/>
    <n v="10.01"/>
    <n v="90.089999999999989"/>
    <n v="16.216200000000001"/>
    <n v="106.30619999999999"/>
    <n v="3"/>
  </r>
  <r>
    <s v="ORD105447"/>
    <x v="667"/>
    <x v="2351"/>
    <s v="Noida"/>
    <x v="9"/>
    <n v="201303"/>
    <s v="MED014"/>
    <x v="19"/>
    <x v="3"/>
    <s v="Abbott"/>
    <s v="No"/>
    <n v="1"/>
    <n v="155.66"/>
    <n v="5"/>
    <n v="12"/>
    <x v="4"/>
    <x v="3"/>
    <n v="1"/>
    <x v="5447"/>
    <n v="1"/>
    <n v="155.66"/>
    <n v="7.7829999999999995"/>
    <n v="147.87700000000001"/>
    <n v="17.745240000000003"/>
    <n v="165.62224000000001"/>
    <n v="0"/>
  </r>
  <r>
    <s v="ORD105449"/>
    <x v="158"/>
    <x v="2021"/>
    <s v="Bengaluru"/>
    <x v="8"/>
    <n v="560001"/>
    <s v="MED025"/>
    <x v="27"/>
    <x v="0"/>
    <s v="Blue Cross"/>
    <s v="Yes"/>
    <n v="6"/>
    <n v="66.28"/>
    <n v="5"/>
    <n v="5"/>
    <x v="1"/>
    <x v="0"/>
    <n v="1"/>
    <x v="5448"/>
    <n v="1"/>
    <n v="397.68"/>
    <n v="19.884"/>
    <n v="377.79599999999999"/>
    <n v="18.889800000000001"/>
    <n v="396.68579999999997"/>
    <n v="1"/>
  </r>
  <r>
    <s v="ORD105450"/>
    <x v="385"/>
    <x v="782"/>
    <s v="Chandigarh"/>
    <x v="4"/>
    <n v="160017"/>
    <s v="MED008"/>
    <x v="7"/>
    <x v="6"/>
    <s v="Zydus"/>
    <s v="Yes"/>
    <n v="1"/>
    <n v="55.91"/>
    <n v="5"/>
    <n v="18"/>
    <x v="0"/>
    <x v="3"/>
    <n v="1"/>
    <x v="5449"/>
    <n v="1"/>
    <n v="55.91"/>
    <n v="2.7954999999999997"/>
    <n v="53.1145"/>
    <n v="9.5606100000000005"/>
    <n v="62.675110000000004"/>
    <n v="1"/>
  </r>
  <r>
    <s v="ORD105451"/>
    <x v="641"/>
    <x v="615"/>
    <s v="Ahmedabad"/>
    <x v="6"/>
    <n v="380054"/>
    <s v="MED024"/>
    <x v="0"/>
    <x v="0"/>
    <s v="Abbott"/>
    <s v="No"/>
    <n v="2"/>
    <n v="127.9"/>
    <n v="10"/>
    <n v="5"/>
    <x v="5"/>
    <x v="1"/>
    <n v="1"/>
    <x v="5450"/>
    <n v="1"/>
    <n v="255.8"/>
    <n v="25.58"/>
    <n v="230.22000000000003"/>
    <n v="11.511000000000001"/>
    <n v="241.73100000000002"/>
    <n v="3"/>
  </r>
  <r>
    <s v="ORD105451"/>
    <x v="294"/>
    <x v="848"/>
    <s v="Mumbai"/>
    <x v="3"/>
    <n v="400001"/>
    <s v="MED006"/>
    <x v="18"/>
    <x v="10"/>
    <s v="USV"/>
    <s v="Yes"/>
    <n v="3"/>
    <n v="45.23"/>
    <n v="0"/>
    <n v="5"/>
    <x v="5"/>
    <x v="1"/>
    <n v="1"/>
    <x v="5451"/>
    <n v="1"/>
    <n v="135.69"/>
    <n v="0"/>
    <n v="135.69"/>
    <n v="6.7845000000000004"/>
    <n v="142.47450000000001"/>
    <n v="1"/>
  </r>
  <r>
    <s v="ORD105453"/>
    <x v="491"/>
    <x v="2781"/>
    <s v="Chennai"/>
    <x v="7"/>
    <n v="600001"/>
    <s v="MED005"/>
    <x v="11"/>
    <x v="5"/>
    <s v="Cipla"/>
    <s v="Yes"/>
    <n v="1"/>
    <n v="95.61"/>
    <n v="10"/>
    <n v="5"/>
    <x v="4"/>
    <x v="1"/>
    <n v="1"/>
    <x v="5452"/>
    <n v="1"/>
    <n v="95.61"/>
    <n v="9.5609999999999999"/>
    <n v="86.049000000000007"/>
    <n v="4.3024500000000003"/>
    <n v="90.35145"/>
    <n v="1"/>
  </r>
  <r>
    <s v="ORD105454"/>
    <x v="88"/>
    <x v="2461"/>
    <s v="Ahmedabad"/>
    <x v="6"/>
    <n v="380054"/>
    <s v="MED029"/>
    <x v="10"/>
    <x v="8"/>
    <s v="Sun Pharma"/>
    <s v="Yes"/>
    <n v="1"/>
    <n v="99.39"/>
    <n v="0"/>
    <n v="5"/>
    <x v="4"/>
    <x v="1"/>
    <n v="1"/>
    <x v="5453"/>
    <n v="1"/>
    <n v="99.39"/>
    <n v="0"/>
    <n v="99.39"/>
    <n v="4.9695"/>
    <n v="104.3595"/>
    <n v="2"/>
  </r>
  <r>
    <s v="ORD105455"/>
    <x v="92"/>
    <x v="2709"/>
    <s v="Chandigarh"/>
    <x v="4"/>
    <n v="160036"/>
    <s v="MED026"/>
    <x v="20"/>
    <x v="9"/>
    <s v="Cipla"/>
    <s v="No"/>
    <n v="1"/>
    <n v="197.73"/>
    <n v="0"/>
    <n v="12"/>
    <x v="0"/>
    <x v="1"/>
    <n v="1"/>
    <x v="5454"/>
    <n v="1"/>
    <n v="197.73"/>
    <n v="0"/>
    <n v="197.73"/>
    <n v="23.727599999999999"/>
    <n v="221.45759999999999"/>
    <n v="3"/>
  </r>
  <r>
    <s v="ORD105456"/>
    <x v="326"/>
    <x v="863"/>
    <s v="Chennai"/>
    <x v="7"/>
    <n v="600040"/>
    <s v="MED001"/>
    <x v="2"/>
    <x v="2"/>
    <s v="Cipla"/>
    <s v="No"/>
    <n v="2"/>
    <n v="31.16"/>
    <n v="0"/>
    <n v="5"/>
    <x v="4"/>
    <x v="0"/>
    <n v="1"/>
    <x v="5455"/>
    <n v="1"/>
    <n v="62.32"/>
    <n v="0"/>
    <n v="62.32"/>
    <n v="3.1160000000000001"/>
    <n v="65.436000000000007"/>
    <n v="1"/>
  </r>
  <r>
    <s v="ORD105457"/>
    <x v="474"/>
    <x v="1463"/>
    <s v="Indore"/>
    <x v="2"/>
    <n v="452018"/>
    <s v="MED004"/>
    <x v="5"/>
    <x v="5"/>
    <s v="Sun Pharma"/>
    <s v="Yes"/>
    <n v="2"/>
    <n v="104.11"/>
    <n v="15"/>
    <n v="12"/>
    <x v="3"/>
    <x v="1"/>
    <n v="1"/>
    <x v="5456"/>
    <n v="1"/>
    <n v="208.22"/>
    <n v="31.233000000000001"/>
    <n v="176.98699999999999"/>
    <n v="21.238440000000001"/>
    <n v="198.22543999999999"/>
    <n v="3"/>
  </r>
  <r>
    <s v="ORD105458"/>
    <x v="463"/>
    <x v="2730"/>
    <s v="Ahmedabad"/>
    <x v="6"/>
    <n v="380015"/>
    <s v="MED029"/>
    <x v="10"/>
    <x v="8"/>
    <s v="Sun Pharma"/>
    <s v="Yes"/>
    <n v="1"/>
    <n v="105.9"/>
    <n v="5"/>
    <n v="18"/>
    <x v="4"/>
    <x v="1"/>
    <n v="1"/>
    <x v="5457"/>
    <n v="1"/>
    <n v="105.9"/>
    <n v="5.2949999999999999"/>
    <n v="100.605"/>
    <n v="18.108900000000002"/>
    <n v="118.71390000000001"/>
    <n v="1"/>
  </r>
  <r>
    <s v="ORD105459"/>
    <x v="638"/>
    <x v="281"/>
    <s v="Indore"/>
    <x v="2"/>
    <n v="452016"/>
    <s v="MED025"/>
    <x v="27"/>
    <x v="0"/>
    <s v="Blue Cross"/>
    <s v="Yes"/>
    <n v="1"/>
    <n v="67.540000000000006"/>
    <n v="5"/>
    <n v="12"/>
    <x v="5"/>
    <x v="1"/>
    <n v="1"/>
    <x v="5458"/>
    <n v="1"/>
    <n v="67.540000000000006"/>
    <n v="3.3770000000000007"/>
    <n v="64.163000000000011"/>
    <n v="7.6995600000000017"/>
    <n v="71.862560000000016"/>
    <n v="2"/>
  </r>
  <r>
    <s v="ORD105459"/>
    <x v="592"/>
    <x v="1428"/>
    <s v="Pune"/>
    <x v="3"/>
    <n v="411014"/>
    <s v="MED025"/>
    <x v="27"/>
    <x v="0"/>
    <s v="Blue Cross"/>
    <s v="Yes"/>
    <n v="1"/>
    <n v="65.5"/>
    <n v="5"/>
    <n v="12"/>
    <x v="4"/>
    <x v="1"/>
    <n v="1"/>
    <x v="5459"/>
    <n v="1"/>
    <n v="65.5"/>
    <n v="3.2749999999999999"/>
    <n v="62.225000000000001"/>
    <n v="7.4670000000000005"/>
    <n v="69.692000000000007"/>
    <n v="2"/>
  </r>
  <r>
    <s v="ORD105461"/>
    <x v="553"/>
    <x v="2782"/>
    <s v="Noida"/>
    <x v="9"/>
    <n v="201305"/>
    <s v="MED017"/>
    <x v="1"/>
    <x v="1"/>
    <s v="Abbott"/>
    <s v="No"/>
    <n v="1"/>
    <n v="122.55"/>
    <n v="0"/>
    <n v="5"/>
    <x v="0"/>
    <x v="0"/>
    <n v="1"/>
    <x v="5460"/>
    <n v="1"/>
    <n v="122.55"/>
    <n v="0"/>
    <n v="122.55"/>
    <n v="6.1275000000000004"/>
    <n v="128.67750000000001"/>
    <n v="0"/>
  </r>
  <r>
    <s v="ORD105462"/>
    <x v="214"/>
    <x v="1651"/>
    <s v="Chandigarh"/>
    <x v="4"/>
    <n v="160022"/>
    <s v="MED008"/>
    <x v="7"/>
    <x v="6"/>
    <s v="Zydus"/>
    <s v="Yes"/>
    <n v="1"/>
    <n v="69.69"/>
    <n v="0"/>
    <n v="12"/>
    <x v="2"/>
    <x v="0"/>
    <n v="1"/>
    <x v="5461"/>
    <n v="1"/>
    <n v="69.69"/>
    <n v="0"/>
    <n v="69.69"/>
    <n v="8.3628"/>
    <n v="78.052799999999991"/>
    <n v="1"/>
  </r>
  <r>
    <s v="ORD105463"/>
    <x v="221"/>
    <x v="1993"/>
    <s v="Indore"/>
    <x v="2"/>
    <n v="452016"/>
    <s v="MED029"/>
    <x v="10"/>
    <x v="8"/>
    <s v="Sun Pharma"/>
    <s v="Yes"/>
    <n v="1"/>
    <n v="107.22"/>
    <n v="5"/>
    <n v="5"/>
    <x v="3"/>
    <x v="1"/>
    <n v="1"/>
    <x v="5462"/>
    <n v="1"/>
    <n v="107.22"/>
    <n v="5.3610000000000007"/>
    <n v="101.85899999999999"/>
    <n v="5.0929499999999992"/>
    <n v="106.95195"/>
    <n v="2"/>
  </r>
  <r>
    <s v="ORD105464"/>
    <x v="353"/>
    <x v="722"/>
    <s v="Surat"/>
    <x v="6"/>
    <n v="395003"/>
    <s v="MED001"/>
    <x v="2"/>
    <x v="2"/>
    <s v="Cipla"/>
    <s v="No"/>
    <n v="1"/>
    <n v="34.4"/>
    <n v="20"/>
    <n v="12"/>
    <x v="2"/>
    <x v="1"/>
    <n v="1"/>
    <x v="5463"/>
    <n v="1"/>
    <n v="34.4"/>
    <n v="6.88"/>
    <n v="27.52"/>
    <n v="3.3024"/>
    <n v="30.822399999999998"/>
    <n v="3"/>
  </r>
  <r>
    <s v="ORD105465"/>
    <x v="451"/>
    <x v="748"/>
    <s v="Chandigarh"/>
    <x v="4"/>
    <n v="160017"/>
    <s v="MED030"/>
    <x v="28"/>
    <x v="8"/>
    <s v="Cipla"/>
    <s v="Yes"/>
    <n v="1"/>
    <n v="263.58"/>
    <n v="15"/>
    <n v="18"/>
    <x v="0"/>
    <x v="1"/>
    <n v="1"/>
    <x v="5464"/>
    <n v="1"/>
    <n v="263.58"/>
    <n v="39.536999999999999"/>
    <n v="224.04299999999998"/>
    <n v="40.327739999999991"/>
    <n v="264.37073999999996"/>
    <n v="2"/>
  </r>
  <r>
    <s v="ORD105466"/>
    <x v="454"/>
    <x v="622"/>
    <s v="Noida"/>
    <x v="9"/>
    <n v="201304"/>
    <s v="MED010"/>
    <x v="13"/>
    <x v="1"/>
    <s v="Sun Pharma"/>
    <s v="Yes"/>
    <n v="1"/>
    <n v="70.16"/>
    <n v="5"/>
    <n v="18"/>
    <x v="2"/>
    <x v="1"/>
    <n v="1"/>
    <x v="5465"/>
    <n v="1"/>
    <n v="70.16"/>
    <n v="3.5079999999999996"/>
    <n v="66.652000000000001"/>
    <n v="11.99736"/>
    <n v="78.649360000000001"/>
    <n v="2"/>
  </r>
  <r>
    <s v="ORD105466"/>
    <x v="646"/>
    <x v="2537"/>
    <s v="Kolkata"/>
    <x v="10"/>
    <n v="700102"/>
    <s v="MED010"/>
    <x v="13"/>
    <x v="1"/>
    <s v="Sun Pharma"/>
    <s v="Yes"/>
    <n v="2"/>
    <n v="65.760000000000005"/>
    <n v="15"/>
    <n v="5"/>
    <x v="1"/>
    <x v="2"/>
    <n v="1"/>
    <x v="5466"/>
    <n v="1"/>
    <n v="131.52000000000001"/>
    <n v="19.728000000000002"/>
    <n v="111.792"/>
    <n v="5.5896000000000008"/>
    <n v="117.38160000000001"/>
    <n v="2"/>
  </r>
  <r>
    <s v="ORD105468"/>
    <x v="30"/>
    <x v="2783"/>
    <s v="Jaipur"/>
    <x v="5"/>
    <n v="302019"/>
    <s v="MED009"/>
    <x v="21"/>
    <x v="6"/>
    <s v="Glenmark"/>
    <s v="Yes"/>
    <n v="2"/>
    <n v="99.61"/>
    <n v="0"/>
    <n v="12"/>
    <x v="5"/>
    <x v="1"/>
    <n v="1"/>
    <x v="5467"/>
    <n v="1"/>
    <n v="199.22"/>
    <n v="0"/>
    <n v="199.22"/>
    <n v="23.906399999999998"/>
    <n v="223.12639999999999"/>
    <n v="2"/>
  </r>
  <r>
    <s v="ORD105468"/>
    <x v="244"/>
    <x v="789"/>
    <s v="Noida"/>
    <x v="9"/>
    <n v="201305"/>
    <s v="MED028"/>
    <x v="3"/>
    <x v="3"/>
    <s v="Abbott"/>
    <s v="No"/>
    <n v="4"/>
    <n v="109.12"/>
    <n v="5"/>
    <n v="12"/>
    <x v="0"/>
    <x v="0"/>
    <n v="1"/>
    <x v="5468"/>
    <n v="1"/>
    <n v="436.48"/>
    <n v="21.824000000000002"/>
    <n v="414.65600000000001"/>
    <n v="49.758720000000004"/>
    <n v="464.41471999999999"/>
    <n v="2"/>
  </r>
  <r>
    <s v="ORD105470"/>
    <x v="458"/>
    <x v="818"/>
    <s v="Hyderabad"/>
    <x v="1"/>
    <n v="500090"/>
    <s v="MED023"/>
    <x v="8"/>
    <x v="7"/>
    <s v="Lacto Calamine"/>
    <s v="No"/>
    <n v="1"/>
    <n v="343.43"/>
    <n v="0"/>
    <n v="12"/>
    <x v="3"/>
    <x v="1"/>
    <n v="1"/>
    <x v="5469"/>
    <n v="1"/>
    <n v="343.43"/>
    <n v="0"/>
    <n v="343.43"/>
    <n v="41.211599999999997"/>
    <n v="384.64159999999998"/>
    <n v="4"/>
  </r>
  <r>
    <s v="ORD105471"/>
    <x v="343"/>
    <x v="2784"/>
    <s v="Bengaluru"/>
    <x v="8"/>
    <n v="560038"/>
    <s v="MED028"/>
    <x v="3"/>
    <x v="3"/>
    <s v="Abbott"/>
    <s v="No"/>
    <n v="6"/>
    <n v="121.5"/>
    <n v="10"/>
    <n v="5"/>
    <x v="1"/>
    <x v="1"/>
    <n v="1"/>
    <x v="5470"/>
    <n v="1"/>
    <n v="729"/>
    <n v="72.900000000000006"/>
    <n v="656.1"/>
    <n v="32.805"/>
    <n v="688.90499999999997"/>
    <n v="1"/>
  </r>
  <r>
    <s v="ORD105472"/>
    <x v="463"/>
    <x v="574"/>
    <s v="Surat"/>
    <x v="6"/>
    <n v="395017"/>
    <s v="MED005"/>
    <x v="11"/>
    <x v="5"/>
    <s v="Cipla"/>
    <s v="Yes"/>
    <n v="5"/>
    <n v="102.93"/>
    <n v="0"/>
    <n v="5"/>
    <x v="5"/>
    <x v="1"/>
    <n v="1"/>
    <x v="5471"/>
    <n v="1"/>
    <n v="514.65000000000009"/>
    <n v="0"/>
    <n v="514.65000000000009"/>
    <n v="25.732500000000005"/>
    <n v="540.38250000000005"/>
    <n v="2"/>
  </r>
  <r>
    <s v="ORD105473"/>
    <x v="481"/>
    <x v="2168"/>
    <s v="Chennai"/>
    <x v="7"/>
    <n v="600100"/>
    <s v="MED001"/>
    <x v="2"/>
    <x v="2"/>
    <s v="Cipla"/>
    <s v="No"/>
    <n v="3"/>
    <n v="27.03"/>
    <n v="5"/>
    <n v="5"/>
    <x v="4"/>
    <x v="1"/>
    <n v="1"/>
    <x v="5472"/>
    <n v="1"/>
    <n v="81.09"/>
    <n v="4.0545000000000009"/>
    <n v="77.035499999999999"/>
    <n v="3.8517749999999999"/>
    <n v="80.887275000000002"/>
    <n v="1"/>
  </r>
  <r>
    <s v="ORD105474"/>
    <x v="149"/>
    <x v="1733"/>
    <s v="Chandigarh"/>
    <x v="4"/>
    <n v="160022"/>
    <s v="MED012"/>
    <x v="29"/>
    <x v="3"/>
    <s v="Mankind"/>
    <s v="No"/>
    <n v="4"/>
    <n v="134.61000000000001"/>
    <n v="10"/>
    <n v="12"/>
    <x v="2"/>
    <x v="2"/>
    <n v="1"/>
    <x v="5473"/>
    <n v="1"/>
    <n v="538.44000000000005"/>
    <n v="53.844000000000008"/>
    <n v="484.59600000000006"/>
    <n v="58.151520000000012"/>
    <n v="542.74752000000012"/>
    <n v="1"/>
  </r>
  <r>
    <s v="ORD105475"/>
    <x v="367"/>
    <x v="2746"/>
    <s v="Mumbai"/>
    <x v="3"/>
    <n v="400069"/>
    <s v="MED004"/>
    <x v="5"/>
    <x v="5"/>
    <s v="Sun Pharma"/>
    <s v="Yes"/>
    <n v="2"/>
    <n v="119.07"/>
    <n v="0"/>
    <n v="5"/>
    <x v="3"/>
    <x v="3"/>
    <n v="1"/>
    <x v="5474"/>
    <n v="1"/>
    <n v="238.14"/>
    <n v="0"/>
    <n v="238.14"/>
    <n v="11.906999999999998"/>
    <n v="250.047"/>
    <n v="1"/>
  </r>
  <r>
    <s v="ORD105476"/>
    <x v="629"/>
    <x v="2662"/>
    <s v="Ahmedabad"/>
    <x v="6"/>
    <n v="380015"/>
    <s v="MED011"/>
    <x v="23"/>
    <x v="1"/>
    <s v="Cipla"/>
    <s v="No"/>
    <n v="1"/>
    <n v="28.61"/>
    <n v="10"/>
    <n v="18"/>
    <x v="2"/>
    <x v="1"/>
    <n v="1"/>
    <x v="5475"/>
    <n v="1"/>
    <n v="28.61"/>
    <n v="2.8610000000000002"/>
    <n v="25.748999999999999"/>
    <n v="4.6348199999999995"/>
    <n v="30.38382"/>
    <n v="2"/>
  </r>
  <r>
    <s v="ORD105476"/>
    <x v="471"/>
    <x v="1487"/>
    <s v="Chennai"/>
    <x v="7"/>
    <n v="600096"/>
    <s v="MED006"/>
    <x v="18"/>
    <x v="10"/>
    <s v="USV"/>
    <s v="Yes"/>
    <n v="1"/>
    <n v="51.36"/>
    <n v="5"/>
    <n v="12"/>
    <x v="4"/>
    <x v="1"/>
    <n v="1"/>
    <x v="5476"/>
    <n v="1"/>
    <n v="51.36"/>
    <n v="2.5680000000000001"/>
    <n v="48.792000000000002"/>
    <n v="5.8550399999999998"/>
    <n v="54.647040000000004"/>
    <n v="3"/>
  </r>
  <r>
    <s v="ORD105478"/>
    <x v="438"/>
    <x v="2785"/>
    <s v="Hyderabad"/>
    <x v="1"/>
    <n v="500090"/>
    <s v="MED024"/>
    <x v="0"/>
    <x v="0"/>
    <s v="Abbott"/>
    <s v="No"/>
    <n v="3"/>
    <n v="153.65"/>
    <n v="5"/>
    <n v="5"/>
    <x v="5"/>
    <x v="3"/>
    <n v="1"/>
    <x v="5477"/>
    <n v="1"/>
    <n v="460.95000000000005"/>
    <n v="23.047499999999999"/>
    <n v="437.90250000000003"/>
    <n v="21.895125000000004"/>
    <n v="459.79762500000004"/>
    <n v="0"/>
  </r>
  <r>
    <s v="ORD105479"/>
    <x v="159"/>
    <x v="2434"/>
    <s v="Mumbai"/>
    <x v="3"/>
    <n v="400001"/>
    <s v="MED003"/>
    <x v="6"/>
    <x v="4"/>
    <s v="Dr. Reddy's"/>
    <s v="No"/>
    <n v="1"/>
    <n v="31.89"/>
    <n v="10"/>
    <n v="12"/>
    <x v="5"/>
    <x v="1"/>
    <n v="1"/>
    <x v="5478"/>
    <n v="1"/>
    <n v="31.89"/>
    <n v="3.1889999999999996"/>
    <n v="28.701000000000001"/>
    <n v="3.4441200000000003"/>
    <n v="32.145119999999999"/>
    <n v="3"/>
  </r>
  <r>
    <s v="ORD105480"/>
    <x v="531"/>
    <x v="1821"/>
    <s v="Ahmedabad"/>
    <x v="6"/>
    <n v="380001"/>
    <s v="MED014"/>
    <x v="19"/>
    <x v="3"/>
    <s v="Abbott"/>
    <s v="No"/>
    <n v="2"/>
    <n v="132.52000000000001"/>
    <n v="10"/>
    <n v="18"/>
    <x v="3"/>
    <x v="1"/>
    <n v="1"/>
    <x v="5479"/>
    <n v="1"/>
    <n v="265.04000000000002"/>
    <n v="26.504000000000001"/>
    <n v="238.53600000000003"/>
    <n v="42.936480000000003"/>
    <n v="281.47248000000002"/>
    <n v="1"/>
  </r>
  <r>
    <s v="ORD105481"/>
    <x v="681"/>
    <x v="667"/>
    <s v="Mumbai"/>
    <x v="3"/>
    <n v="400069"/>
    <s v="MED002"/>
    <x v="22"/>
    <x v="2"/>
    <s v="Micro Labs"/>
    <s v="No"/>
    <n v="1"/>
    <n v="33.450000000000003"/>
    <n v="0"/>
    <n v="18"/>
    <x v="1"/>
    <x v="1"/>
    <n v="1"/>
    <x v="5480"/>
    <n v="1"/>
    <n v="33.450000000000003"/>
    <n v="0"/>
    <n v="33.450000000000003"/>
    <n v="6.0209999999999999"/>
    <n v="39.471000000000004"/>
    <n v="2"/>
  </r>
  <r>
    <s v="ORD105481"/>
    <x v="317"/>
    <x v="519"/>
    <s v="Chandigarh"/>
    <x v="4"/>
    <n v="160036"/>
    <s v="MED030"/>
    <x v="28"/>
    <x v="8"/>
    <s v="Cipla"/>
    <s v="Yes"/>
    <n v="1"/>
    <n v="295.85000000000002"/>
    <n v="10"/>
    <n v="12"/>
    <x v="1"/>
    <x v="2"/>
    <n v="1"/>
    <x v="5481"/>
    <n v="1"/>
    <n v="295.85000000000002"/>
    <n v="29.585000000000001"/>
    <n v="266.26500000000004"/>
    <n v="31.951800000000002"/>
    <n v="298.21680000000003"/>
    <n v="1"/>
  </r>
  <r>
    <s v="ORD105481"/>
    <x v="150"/>
    <x v="2713"/>
    <s v="Indore"/>
    <x v="2"/>
    <n v="452018"/>
    <s v="MED020"/>
    <x v="4"/>
    <x v="4"/>
    <s v="Dr. Reddy's"/>
    <s v="Yes"/>
    <n v="1"/>
    <n v="55.41"/>
    <n v="10"/>
    <n v="5"/>
    <x v="3"/>
    <x v="1"/>
    <n v="1"/>
    <x v="5482"/>
    <n v="1"/>
    <n v="55.41"/>
    <n v="5.5409999999999995"/>
    <n v="49.869"/>
    <n v="2.4934500000000002"/>
    <n v="52.362450000000003"/>
    <n v="2"/>
  </r>
  <r>
    <s v="ORD105484"/>
    <x v="21"/>
    <x v="1526"/>
    <s v="Lucknow"/>
    <x v="9"/>
    <n v="226024"/>
    <s v="MED001"/>
    <x v="2"/>
    <x v="2"/>
    <s v="Cipla"/>
    <s v="No"/>
    <n v="1"/>
    <n v="32.79"/>
    <n v="0"/>
    <n v="5"/>
    <x v="5"/>
    <x v="1"/>
    <n v="1"/>
    <x v="5483"/>
    <n v="1"/>
    <n v="32.79"/>
    <n v="0"/>
    <n v="32.79"/>
    <n v="1.6395"/>
    <n v="34.429499999999997"/>
    <n v="2"/>
  </r>
  <r>
    <s v="ORD105485"/>
    <x v="247"/>
    <x v="2710"/>
    <s v="Indore"/>
    <x v="2"/>
    <n v="452016"/>
    <s v="MED024"/>
    <x v="0"/>
    <x v="0"/>
    <s v="Abbott"/>
    <s v="No"/>
    <n v="2"/>
    <n v="131.81"/>
    <n v="5"/>
    <n v="12"/>
    <x v="4"/>
    <x v="1"/>
    <n v="1"/>
    <x v="5484"/>
    <n v="1"/>
    <n v="263.62"/>
    <n v="13.180999999999999"/>
    <n v="250.43899999999999"/>
    <n v="30.052679999999999"/>
    <n v="280.49167999999997"/>
    <n v="1"/>
  </r>
  <r>
    <s v="ORD105486"/>
    <x v="460"/>
    <x v="355"/>
    <s v="Jaipur"/>
    <x v="5"/>
    <n v="302019"/>
    <s v="MED019"/>
    <x v="26"/>
    <x v="8"/>
    <s v="Cipla"/>
    <s v="No"/>
    <n v="1"/>
    <n v="149.16"/>
    <n v="10"/>
    <n v="5"/>
    <x v="4"/>
    <x v="1"/>
    <n v="1"/>
    <x v="5485"/>
    <n v="1"/>
    <n v="149.16"/>
    <n v="14.915999999999999"/>
    <n v="134.244"/>
    <n v="6.7122000000000002"/>
    <n v="140.9562"/>
    <n v="3"/>
  </r>
  <r>
    <s v="ORD105487"/>
    <x v="38"/>
    <x v="2786"/>
    <s v="Noida"/>
    <x v="9"/>
    <n v="201301"/>
    <s v="MED022"/>
    <x v="25"/>
    <x v="7"/>
    <s v="Himalaya"/>
    <s v="No"/>
    <n v="5"/>
    <n v="194.97"/>
    <n v="15"/>
    <n v="12"/>
    <x v="3"/>
    <x v="1"/>
    <n v="1"/>
    <x v="5486"/>
    <n v="1"/>
    <n v="974.85"/>
    <n v="146.22749999999999"/>
    <n v="828.62250000000006"/>
    <n v="99.434700000000007"/>
    <n v="928.05720000000008"/>
    <n v="1"/>
  </r>
  <r>
    <s v="ORD105488"/>
    <x v="536"/>
    <x v="145"/>
    <s v="Chandigarh"/>
    <x v="4"/>
    <n v="160019"/>
    <s v="MED004"/>
    <x v="5"/>
    <x v="5"/>
    <s v="Sun Pharma"/>
    <s v="Yes"/>
    <n v="2"/>
    <n v="101.11"/>
    <n v="0"/>
    <n v="18"/>
    <x v="3"/>
    <x v="1"/>
    <n v="1"/>
    <x v="5487"/>
    <n v="1"/>
    <n v="202.22"/>
    <n v="0"/>
    <n v="202.22"/>
    <n v="36.3996"/>
    <n v="238.61959999999999"/>
    <n v="5"/>
  </r>
  <r>
    <s v="ORD105489"/>
    <x v="185"/>
    <x v="21"/>
    <s v="Ahmedabad"/>
    <x v="6"/>
    <n v="380054"/>
    <s v="MED026"/>
    <x v="20"/>
    <x v="9"/>
    <s v="Cipla"/>
    <s v="No"/>
    <n v="3"/>
    <n v="208.06"/>
    <n v="5"/>
    <n v="12"/>
    <x v="3"/>
    <x v="0"/>
    <n v="1"/>
    <x v="5488"/>
    <n v="1"/>
    <n v="624.18000000000006"/>
    <n v="31.209000000000007"/>
    <n v="592.971"/>
    <n v="71.15652"/>
    <n v="664.12752"/>
    <n v="2"/>
  </r>
  <r>
    <s v="ORD105490"/>
    <x v="444"/>
    <x v="1743"/>
    <s v="Pune"/>
    <x v="3"/>
    <n v="411014"/>
    <s v="MED003"/>
    <x v="6"/>
    <x v="4"/>
    <s v="Dr. Reddy's"/>
    <s v="No"/>
    <n v="2"/>
    <n v="25.98"/>
    <n v="10"/>
    <n v="12"/>
    <x v="5"/>
    <x v="1"/>
    <n v="1"/>
    <x v="5489"/>
    <n v="1"/>
    <n v="51.96"/>
    <n v="5.1960000000000006"/>
    <n v="46.764000000000003"/>
    <n v="5.6116799999999998"/>
    <n v="52.375680000000003"/>
    <n v="3"/>
  </r>
  <r>
    <s v="ORD105491"/>
    <x v="54"/>
    <x v="451"/>
    <s v="Delhi"/>
    <x v="0"/>
    <n v="110024"/>
    <s v="MED016"/>
    <x v="17"/>
    <x v="11"/>
    <s v="Emcure"/>
    <s v="No"/>
    <n v="1"/>
    <n v="98.15"/>
    <n v="5"/>
    <n v="5"/>
    <x v="5"/>
    <x v="1"/>
    <n v="1"/>
    <x v="5490"/>
    <n v="1"/>
    <n v="98.15"/>
    <n v="4.9074999999999998"/>
    <n v="93.242500000000007"/>
    <n v="4.6621250000000005"/>
    <n v="97.90462500000001"/>
    <n v="4"/>
  </r>
  <r>
    <s v="ORD105492"/>
    <x v="130"/>
    <x v="1059"/>
    <s v="Kolkata"/>
    <x v="10"/>
    <n v="700029"/>
    <s v="MED004"/>
    <x v="5"/>
    <x v="5"/>
    <s v="Sun Pharma"/>
    <s v="Yes"/>
    <n v="5"/>
    <n v="100.73"/>
    <n v="10"/>
    <n v="5"/>
    <x v="4"/>
    <x v="2"/>
    <n v="1"/>
    <x v="5491"/>
    <n v="1"/>
    <n v="503.65000000000003"/>
    <n v="50.365000000000002"/>
    <n v="453.28500000000003"/>
    <n v="22.664250000000003"/>
    <n v="475.94925000000001"/>
    <n v="1"/>
  </r>
  <r>
    <s v="ORD105493"/>
    <x v="363"/>
    <x v="2787"/>
    <s v="Surat"/>
    <x v="6"/>
    <n v="395003"/>
    <s v="MED011"/>
    <x v="23"/>
    <x v="1"/>
    <s v="Cipla"/>
    <s v="No"/>
    <n v="3"/>
    <n v="27.25"/>
    <n v="10"/>
    <n v="12"/>
    <x v="0"/>
    <x v="0"/>
    <n v="1"/>
    <x v="5492"/>
    <n v="1"/>
    <n v="81.75"/>
    <n v="8.1750000000000007"/>
    <n v="73.575000000000003"/>
    <n v="8.8290000000000006"/>
    <n v="82.403999999999996"/>
    <n v="0"/>
  </r>
  <r>
    <s v="ORD105494"/>
    <x v="92"/>
    <x v="1774"/>
    <s v="Indore"/>
    <x v="2"/>
    <n v="452020"/>
    <s v="MED022"/>
    <x v="25"/>
    <x v="7"/>
    <s v="Himalaya"/>
    <s v="No"/>
    <n v="1"/>
    <n v="198.6"/>
    <n v="15"/>
    <n v="12"/>
    <x v="0"/>
    <x v="1"/>
    <n v="1"/>
    <x v="5493"/>
    <n v="1"/>
    <n v="198.6"/>
    <n v="29.79"/>
    <n v="168.81"/>
    <n v="20.257200000000001"/>
    <n v="189.06720000000001"/>
    <n v="2"/>
  </r>
  <r>
    <s v="ORD105495"/>
    <x v="262"/>
    <x v="2788"/>
    <s v="Hyderabad"/>
    <x v="1"/>
    <n v="500081"/>
    <s v="MED009"/>
    <x v="21"/>
    <x v="6"/>
    <s v="Glenmark"/>
    <s v="Yes"/>
    <n v="1"/>
    <n v="86.83"/>
    <n v="0"/>
    <n v="12"/>
    <x v="2"/>
    <x v="1"/>
    <n v="1"/>
    <x v="5494"/>
    <n v="1"/>
    <n v="86.83"/>
    <n v="0"/>
    <n v="86.83"/>
    <n v="10.419600000000001"/>
    <n v="97.249600000000001"/>
    <n v="2"/>
  </r>
  <r>
    <s v="ORD105496"/>
    <x v="203"/>
    <x v="1188"/>
    <s v="Chandigarh"/>
    <x v="4"/>
    <n v="160036"/>
    <s v="MED026"/>
    <x v="20"/>
    <x v="9"/>
    <s v="Cipla"/>
    <s v="No"/>
    <n v="2"/>
    <n v="216.03"/>
    <n v="5"/>
    <n v="5"/>
    <x v="3"/>
    <x v="1"/>
    <n v="1"/>
    <x v="5495"/>
    <n v="1"/>
    <n v="432.06"/>
    <n v="21.603000000000002"/>
    <n v="410.45699999999999"/>
    <n v="20.522849999999998"/>
    <n v="430.97985"/>
    <n v="3"/>
  </r>
  <r>
    <s v="ORD105497"/>
    <x v="478"/>
    <x v="1104"/>
    <s v="Pune"/>
    <x v="3"/>
    <n v="411038"/>
    <s v="MED001"/>
    <x v="2"/>
    <x v="2"/>
    <s v="Cipla"/>
    <s v="No"/>
    <n v="2"/>
    <n v="31.44"/>
    <n v="5"/>
    <n v="18"/>
    <x v="4"/>
    <x v="1"/>
    <n v="1"/>
    <x v="5496"/>
    <n v="1"/>
    <n v="62.88"/>
    <n v="3.1440000000000001"/>
    <n v="59.736000000000004"/>
    <n v="10.75248"/>
    <n v="70.48848000000001"/>
    <n v="1"/>
  </r>
  <r>
    <s v="ORD105498"/>
    <x v="242"/>
    <x v="2442"/>
    <s v="Mumbai"/>
    <x v="3"/>
    <n v="400093"/>
    <s v="MED012"/>
    <x v="29"/>
    <x v="3"/>
    <s v="Mankind"/>
    <s v="No"/>
    <n v="1"/>
    <n v="108.41"/>
    <n v="5"/>
    <n v="12"/>
    <x v="4"/>
    <x v="0"/>
    <n v="1"/>
    <x v="5497"/>
    <n v="1"/>
    <n v="108.41"/>
    <n v="5.4204999999999997"/>
    <n v="102.98949999999999"/>
    <n v="12.358739999999997"/>
    <n v="115.34823999999999"/>
    <n v="1"/>
  </r>
  <r>
    <s v="ORD105499"/>
    <x v="202"/>
    <x v="2789"/>
    <s v="Bengaluru"/>
    <x v="8"/>
    <n v="560066"/>
    <s v="MED003"/>
    <x v="6"/>
    <x v="4"/>
    <s v="Dr. Reddy's"/>
    <s v="No"/>
    <n v="2"/>
    <n v="31.73"/>
    <n v="10"/>
    <n v="5"/>
    <x v="3"/>
    <x v="1"/>
    <n v="1"/>
    <x v="5498"/>
    <n v="1"/>
    <n v="63.46"/>
    <n v="6.3460000000000001"/>
    <n v="57.114000000000004"/>
    <n v="2.8557000000000006"/>
    <n v="59.969700000000003"/>
    <n v="1"/>
  </r>
  <r>
    <s v="ORD105500"/>
    <x v="221"/>
    <x v="2159"/>
    <s v="Mumbai"/>
    <x v="3"/>
    <n v="400001"/>
    <s v="MED029"/>
    <x v="10"/>
    <x v="8"/>
    <s v="Sun Pharma"/>
    <s v="Yes"/>
    <n v="1"/>
    <n v="109.31"/>
    <n v="5"/>
    <n v="5"/>
    <x v="3"/>
    <x v="1"/>
    <n v="1"/>
    <x v="5499"/>
    <n v="1"/>
    <n v="109.31"/>
    <n v="5.4654999999999996"/>
    <n v="103.8445"/>
    <n v="5.1922249999999996"/>
    <n v="109.03672499999999"/>
    <n v="1"/>
  </r>
  <r>
    <s v="ORD105501"/>
    <x v="353"/>
    <x v="1217"/>
    <s v="Hyderabad"/>
    <x v="1"/>
    <n v="500032"/>
    <s v="MED021"/>
    <x v="9"/>
    <x v="7"/>
    <s v="Cipla"/>
    <s v="No"/>
    <n v="1"/>
    <n v="78.709999999999994"/>
    <n v="5"/>
    <n v="5"/>
    <x v="5"/>
    <x v="1"/>
    <n v="1"/>
    <x v="5500"/>
    <n v="1"/>
    <n v="78.709999999999994"/>
    <n v="3.9354999999999993"/>
    <n v="74.774499999999989"/>
    <n v="3.7387249999999996"/>
    <n v="78.513224999999991"/>
    <n v="2"/>
  </r>
  <r>
    <s v="ORD105502"/>
    <x v="642"/>
    <x v="470"/>
    <s v="Gurugram"/>
    <x v="11"/>
    <n v="122018"/>
    <s v="MED001"/>
    <x v="2"/>
    <x v="2"/>
    <s v="Cipla"/>
    <s v="No"/>
    <n v="1"/>
    <n v="31.71"/>
    <n v="0"/>
    <n v="12"/>
    <x v="3"/>
    <x v="1"/>
    <n v="1"/>
    <x v="5501"/>
    <n v="1"/>
    <n v="31.71"/>
    <n v="0"/>
    <n v="31.71"/>
    <n v="3.8051999999999997"/>
    <n v="35.5152"/>
    <n v="3"/>
  </r>
  <r>
    <s v="ORD105503"/>
    <x v="424"/>
    <x v="151"/>
    <s v="Bengaluru"/>
    <x v="8"/>
    <n v="560100"/>
    <s v="MED002"/>
    <x v="22"/>
    <x v="2"/>
    <s v="Micro Labs"/>
    <s v="No"/>
    <n v="5"/>
    <n v="35.729999999999997"/>
    <n v="0"/>
    <n v="12"/>
    <x v="5"/>
    <x v="1"/>
    <n v="1"/>
    <x v="5502"/>
    <n v="1"/>
    <n v="178.64999999999998"/>
    <n v="0"/>
    <n v="178.64999999999998"/>
    <n v="21.437999999999999"/>
    <n v="200.08799999999997"/>
    <n v="4"/>
  </r>
  <r>
    <s v="ORD105503"/>
    <x v="371"/>
    <x v="2619"/>
    <s v="Bengaluru"/>
    <x v="8"/>
    <n v="560038"/>
    <s v="MED021"/>
    <x v="9"/>
    <x v="7"/>
    <s v="Cipla"/>
    <s v="No"/>
    <n v="4"/>
    <n v="75.52"/>
    <n v="0"/>
    <n v="18"/>
    <x v="0"/>
    <x v="3"/>
    <n v="1"/>
    <x v="5503"/>
    <n v="1"/>
    <n v="302.08"/>
    <n v="0"/>
    <n v="302.08"/>
    <n v="54.374399999999994"/>
    <n v="356.45439999999996"/>
    <n v="1"/>
  </r>
  <r>
    <s v="ORD105505"/>
    <x v="61"/>
    <x v="2545"/>
    <s v="Delhi"/>
    <x v="0"/>
    <n v="110024"/>
    <s v="MED027"/>
    <x v="12"/>
    <x v="9"/>
    <s v="Mankind"/>
    <s v="No"/>
    <n v="3"/>
    <n v="104.57"/>
    <n v="5"/>
    <n v="12"/>
    <x v="3"/>
    <x v="1"/>
    <n v="1"/>
    <x v="5504"/>
    <n v="1"/>
    <n v="313.70999999999998"/>
    <n v="15.685499999999999"/>
    <n v="298.02449999999999"/>
    <n v="35.76294"/>
    <n v="333.78744"/>
    <n v="3"/>
  </r>
  <r>
    <s v="ORD105506"/>
    <x v="321"/>
    <x v="60"/>
    <s v="Kolkata"/>
    <x v="10"/>
    <n v="700102"/>
    <s v="MED015"/>
    <x v="24"/>
    <x v="11"/>
    <s v="Abbott"/>
    <s v="No"/>
    <n v="1"/>
    <n v="51.1"/>
    <n v="0"/>
    <n v="5"/>
    <x v="3"/>
    <x v="3"/>
    <n v="1"/>
    <x v="5505"/>
    <n v="1"/>
    <n v="51.1"/>
    <n v="0"/>
    <n v="51.1"/>
    <n v="2.5550000000000002"/>
    <n v="53.655000000000001"/>
    <n v="1"/>
  </r>
  <r>
    <s v="ORD105507"/>
    <x v="713"/>
    <x v="2331"/>
    <s v="Indore"/>
    <x v="2"/>
    <n v="452016"/>
    <s v="MED010"/>
    <x v="13"/>
    <x v="1"/>
    <s v="Sun Pharma"/>
    <s v="Yes"/>
    <n v="2"/>
    <n v="69.34"/>
    <n v="5"/>
    <n v="12"/>
    <x v="5"/>
    <x v="1"/>
    <n v="1"/>
    <x v="5506"/>
    <n v="1"/>
    <n v="138.68"/>
    <n v="6.9340000000000011"/>
    <n v="131.74600000000001"/>
    <n v="15.809520000000003"/>
    <n v="147.55552"/>
    <n v="2"/>
  </r>
  <r>
    <s v="ORD105508"/>
    <x v="412"/>
    <x v="2790"/>
    <s v="Hyderabad"/>
    <x v="1"/>
    <n v="500032"/>
    <s v="MED012"/>
    <x v="29"/>
    <x v="3"/>
    <s v="Mankind"/>
    <s v="No"/>
    <n v="1"/>
    <n v="111.72"/>
    <n v="0"/>
    <n v="5"/>
    <x v="4"/>
    <x v="1"/>
    <n v="1"/>
    <x v="5507"/>
    <n v="1"/>
    <n v="111.72"/>
    <n v="0"/>
    <n v="111.72"/>
    <n v="5.5860000000000003"/>
    <n v="117.306"/>
    <n v="3"/>
  </r>
  <r>
    <s v="ORD105509"/>
    <x v="270"/>
    <x v="365"/>
    <s v="Kolkata"/>
    <x v="10"/>
    <n v="700091"/>
    <s v="MED019"/>
    <x v="26"/>
    <x v="8"/>
    <s v="Cipla"/>
    <s v="No"/>
    <n v="1"/>
    <n v="134.49"/>
    <n v="5"/>
    <n v="5"/>
    <x v="4"/>
    <x v="1"/>
    <n v="1"/>
    <x v="5508"/>
    <n v="1"/>
    <n v="134.49"/>
    <n v="6.7245000000000008"/>
    <n v="127.7655"/>
    <n v="6.3882750000000001"/>
    <n v="134.153775"/>
    <n v="4"/>
  </r>
  <r>
    <s v="ORD105509"/>
    <x v="309"/>
    <x v="2791"/>
    <s v="Chennai"/>
    <x v="7"/>
    <n v="600040"/>
    <s v="MED017"/>
    <x v="1"/>
    <x v="1"/>
    <s v="Abbott"/>
    <s v="No"/>
    <n v="1"/>
    <n v="123.16"/>
    <n v="10"/>
    <n v="5"/>
    <x v="3"/>
    <x v="3"/>
    <n v="1"/>
    <x v="5509"/>
    <n v="1"/>
    <n v="123.16"/>
    <n v="12.315999999999999"/>
    <n v="110.84399999999999"/>
    <n v="5.5422000000000002"/>
    <n v="116.38619999999999"/>
    <n v="0"/>
  </r>
  <r>
    <s v="ORD105511"/>
    <x v="727"/>
    <x v="1105"/>
    <s v="Pune"/>
    <x v="3"/>
    <n v="411057"/>
    <s v="MED008"/>
    <x v="7"/>
    <x v="6"/>
    <s v="Zydus"/>
    <s v="Yes"/>
    <n v="1"/>
    <n v="61.2"/>
    <n v="15"/>
    <n v="18"/>
    <x v="4"/>
    <x v="2"/>
    <n v="1"/>
    <x v="5510"/>
    <n v="1"/>
    <n v="61.2"/>
    <n v="9.18"/>
    <n v="52.02"/>
    <n v="9.3635999999999999"/>
    <n v="61.383600000000001"/>
    <n v="3"/>
  </r>
  <r>
    <s v="ORD105512"/>
    <x v="310"/>
    <x v="311"/>
    <s v="Indore"/>
    <x v="2"/>
    <n v="452010"/>
    <s v="MED030"/>
    <x v="28"/>
    <x v="8"/>
    <s v="Cipla"/>
    <s v="Yes"/>
    <n v="2"/>
    <n v="312.24"/>
    <n v="0"/>
    <n v="12"/>
    <x v="3"/>
    <x v="0"/>
    <n v="1"/>
    <x v="5511"/>
    <n v="1"/>
    <n v="624.48"/>
    <n v="0"/>
    <n v="624.48"/>
    <n v="74.937600000000003"/>
    <n v="699.41759999999999"/>
    <n v="2"/>
  </r>
  <r>
    <s v="ORD105512"/>
    <x v="535"/>
    <x v="1701"/>
    <s v="Jaipur"/>
    <x v="5"/>
    <n v="302017"/>
    <s v="MED017"/>
    <x v="1"/>
    <x v="1"/>
    <s v="Abbott"/>
    <s v="No"/>
    <n v="1"/>
    <n v="139.88"/>
    <n v="0"/>
    <n v="12"/>
    <x v="3"/>
    <x v="0"/>
    <n v="1"/>
    <x v="5512"/>
    <n v="1"/>
    <n v="139.88"/>
    <n v="0"/>
    <n v="139.88"/>
    <n v="16.785599999999999"/>
    <n v="156.66559999999998"/>
    <n v="0"/>
  </r>
  <r>
    <s v="ORD105514"/>
    <x v="221"/>
    <x v="2792"/>
    <s v="Jaipur"/>
    <x v="5"/>
    <n v="302017"/>
    <s v="MED001"/>
    <x v="2"/>
    <x v="2"/>
    <s v="Cipla"/>
    <s v="No"/>
    <n v="1"/>
    <n v="29.64"/>
    <n v="10"/>
    <n v="18"/>
    <x v="5"/>
    <x v="2"/>
    <n v="1"/>
    <x v="5513"/>
    <n v="1"/>
    <n v="29.64"/>
    <n v="2.964"/>
    <n v="26.676000000000002"/>
    <n v="4.8016800000000002"/>
    <n v="31.477680000000003"/>
    <n v="0"/>
  </r>
  <r>
    <s v="ORD105515"/>
    <x v="383"/>
    <x v="460"/>
    <s v="Hyderabad"/>
    <x v="1"/>
    <n v="500001"/>
    <s v="MED002"/>
    <x v="22"/>
    <x v="2"/>
    <s v="Micro Labs"/>
    <s v="No"/>
    <n v="1"/>
    <n v="33.86"/>
    <n v="10"/>
    <n v="12"/>
    <x v="4"/>
    <x v="1"/>
    <n v="1"/>
    <x v="5514"/>
    <n v="1"/>
    <n v="33.86"/>
    <n v="3.3860000000000001"/>
    <n v="30.474"/>
    <n v="3.6568799999999997"/>
    <n v="34.130879999999998"/>
    <n v="2"/>
  </r>
  <r>
    <s v="ORD105516"/>
    <x v="94"/>
    <x v="2374"/>
    <s v="Ahmedabad"/>
    <x v="6"/>
    <n v="380015"/>
    <s v="MED001"/>
    <x v="2"/>
    <x v="2"/>
    <s v="Cipla"/>
    <s v="No"/>
    <n v="2"/>
    <n v="27.71"/>
    <n v="15"/>
    <n v="18"/>
    <x v="0"/>
    <x v="1"/>
    <n v="1"/>
    <x v="5515"/>
    <n v="1"/>
    <n v="55.42"/>
    <n v="8.3130000000000006"/>
    <n v="47.106999999999999"/>
    <n v="8.47926"/>
    <n v="55.586259999999996"/>
    <n v="2"/>
  </r>
  <r>
    <s v="ORD105517"/>
    <x v="209"/>
    <x v="710"/>
    <s v="Chandigarh"/>
    <x v="4"/>
    <n v="160022"/>
    <s v="MED028"/>
    <x v="3"/>
    <x v="3"/>
    <s v="Abbott"/>
    <s v="No"/>
    <n v="1"/>
    <n v="102.24"/>
    <n v="10"/>
    <n v="5"/>
    <x v="5"/>
    <x v="1"/>
    <n v="1"/>
    <x v="5516"/>
    <n v="1"/>
    <n v="102.24"/>
    <n v="10.224"/>
    <n v="92.015999999999991"/>
    <n v="4.6007999999999996"/>
    <n v="96.616799999999984"/>
    <n v="3"/>
  </r>
  <r>
    <s v="ORD105518"/>
    <x v="47"/>
    <x v="1032"/>
    <s v="Noida"/>
    <x v="9"/>
    <n v="201304"/>
    <s v="MED018"/>
    <x v="14"/>
    <x v="8"/>
    <s v="Mankind"/>
    <s v="No"/>
    <n v="2"/>
    <n v="103.79"/>
    <n v="15"/>
    <n v="12"/>
    <x v="5"/>
    <x v="1"/>
    <n v="1"/>
    <x v="5517"/>
    <n v="1"/>
    <n v="207.58"/>
    <n v="31.137000000000004"/>
    <n v="176.44300000000001"/>
    <n v="21.173160000000003"/>
    <n v="197.61616000000001"/>
    <n v="4"/>
  </r>
  <r>
    <s v="ORD105519"/>
    <x v="256"/>
    <x v="945"/>
    <s v="Noida"/>
    <x v="9"/>
    <n v="201305"/>
    <s v="MED012"/>
    <x v="29"/>
    <x v="3"/>
    <s v="Mankind"/>
    <s v="No"/>
    <n v="3"/>
    <n v="111.13"/>
    <n v="10"/>
    <n v="12"/>
    <x v="5"/>
    <x v="1"/>
    <n v="1"/>
    <x v="5518"/>
    <n v="1"/>
    <n v="333.39"/>
    <n v="33.338999999999999"/>
    <n v="300.05099999999999"/>
    <n v="36.006120000000003"/>
    <n v="336.05712"/>
    <n v="4"/>
  </r>
  <r>
    <s v="ORD105520"/>
    <x v="111"/>
    <x v="2358"/>
    <s v="Gurugram"/>
    <x v="11"/>
    <n v="122018"/>
    <s v="MED010"/>
    <x v="13"/>
    <x v="1"/>
    <s v="Sun Pharma"/>
    <s v="Yes"/>
    <n v="2"/>
    <n v="63.57"/>
    <n v="0"/>
    <n v="12"/>
    <x v="1"/>
    <x v="3"/>
    <n v="1"/>
    <x v="5519"/>
    <n v="1"/>
    <n v="127.14"/>
    <n v="0"/>
    <n v="127.14"/>
    <n v="15.2568"/>
    <n v="142.39680000000001"/>
    <n v="0"/>
  </r>
  <r>
    <s v="ORD105521"/>
    <x v="169"/>
    <x v="2793"/>
    <s v="Gurugram"/>
    <x v="11"/>
    <n v="122002"/>
    <s v="MED003"/>
    <x v="6"/>
    <x v="4"/>
    <s v="Dr. Reddy's"/>
    <s v="No"/>
    <n v="1"/>
    <n v="31.76"/>
    <n v="10"/>
    <n v="5"/>
    <x v="5"/>
    <x v="1"/>
    <n v="1"/>
    <x v="5520"/>
    <n v="1"/>
    <n v="31.76"/>
    <n v="3.1760000000000002"/>
    <n v="28.584000000000003"/>
    <n v="1.4292000000000002"/>
    <n v="30.013200000000005"/>
    <n v="1"/>
  </r>
  <r>
    <s v="ORD105522"/>
    <x v="616"/>
    <x v="2155"/>
    <s v="Chandigarh"/>
    <x v="4"/>
    <n v="160019"/>
    <s v="MED025"/>
    <x v="27"/>
    <x v="0"/>
    <s v="Blue Cross"/>
    <s v="Yes"/>
    <n v="2"/>
    <n v="68.23"/>
    <n v="5"/>
    <n v="12"/>
    <x v="3"/>
    <x v="1"/>
    <n v="1"/>
    <x v="5521"/>
    <n v="1"/>
    <n v="136.46"/>
    <n v="6.8230000000000004"/>
    <n v="129.637"/>
    <n v="15.55644"/>
    <n v="145.19344000000001"/>
    <n v="4"/>
  </r>
  <r>
    <s v="ORD105523"/>
    <x v="712"/>
    <x v="2794"/>
    <s v="Kolkata"/>
    <x v="10"/>
    <n v="700029"/>
    <s v="MED023"/>
    <x v="8"/>
    <x v="7"/>
    <s v="Lacto Calamine"/>
    <s v="No"/>
    <n v="1"/>
    <n v="264.05"/>
    <n v="10"/>
    <n v="12"/>
    <x v="1"/>
    <x v="1"/>
    <n v="1"/>
    <x v="5522"/>
    <n v="1"/>
    <n v="264.05"/>
    <n v="26.405000000000001"/>
    <n v="237.64500000000001"/>
    <n v="28.517400000000002"/>
    <n v="266.16239999999999"/>
    <n v="1"/>
  </r>
  <r>
    <s v="ORD105524"/>
    <x v="341"/>
    <x v="1541"/>
    <s v="Gurugram"/>
    <x v="11"/>
    <n v="122016"/>
    <s v="MED019"/>
    <x v="26"/>
    <x v="8"/>
    <s v="Cipla"/>
    <s v="No"/>
    <n v="1"/>
    <n v="170.66"/>
    <n v="5"/>
    <n v="5"/>
    <x v="1"/>
    <x v="3"/>
    <n v="1"/>
    <x v="5523"/>
    <n v="1"/>
    <n v="170.66"/>
    <n v="8.5329999999999995"/>
    <n v="162.12700000000001"/>
    <n v="8.1063499999999991"/>
    <n v="170.23335"/>
    <n v="0"/>
  </r>
  <r>
    <s v="ORD105525"/>
    <x v="274"/>
    <x v="1225"/>
    <s v="Mumbai"/>
    <x v="3"/>
    <n v="400076"/>
    <s v="MED014"/>
    <x v="19"/>
    <x v="3"/>
    <s v="Abbott"/>
    <s v="No"/>
    <n v="1"/>
    <n v="158.08000000000001"/>
    <n v="5"/>
    <n v="12"/>
    <x v="1"/>
    <x v="2"/>
    <n v="1"/>
    <x v="5524"/>
    <n v="1"/>
    <n v="158.08000000000001"/>
    <n v="7.9040000000000008"/>
    <n v="150.17600000000002"/>
    <n v="18.02112"/>
    <n v="168.19712000000001"/>
    <n v="2"/>
  </r>
  <r>
    <s v="ORD105526"/>
    <x v="433"/>
    <x v="1236"/>
    <s v="Ahmedabad"/>
    <x v="6"/>
    <n v="380001"/>
    <s v="MED004"/>
    <x v="5"/>
    <x v="5"/>
    <s v="Sun Pharma"/>
    <s v="Yes"/>
    <n v="1"/>
    <n v="103.83"/>
    <n v="0"/>
    <n v="18"/>
    <x v="0"/>
    <x v="0"/>
    <n v="1"/>
    <x v="5525"/>
    <n v="1"/>
    <n v="103.83"/>
    <n v="0"/>
    <n v="103.83"/>
    <n v="18.689399999999999"/>
    <n v="122.51939999999999"/>
    <n v="3"/>
  </r>
  <r>
    <s v="ORD105527"/>
    <x v="229"/>
    <x v="2795"/>
    <s v="Gurugram"/>
    <x v="11"/>
    <n v="122001"/>
    <s v="MED012"/>
    <x v="29"/>
    <x v="3"/>
    <s v="Mankind"/>
    <s v="No"/>
    <n v="6"/>
    <n v="110.08"/>
    <n v="0"/>
    <n v="12"/>
    <x v="1"/>
    <x v="3"/>
    <n v="1"/>
    <x v="5526"/>
    <n v="1"/>
    <n v="660.48"/>
    <n v="0"/>
    <n v="660.48"/>
    <n v="79.257599999999996"/>
    <n v="739.73760000000004"/>
    <n v="0"/>
  </r>
  <r>
    <s v="ORD105528"/>
    <x v="179"/>
    <x v="1508"/>
    <s v="Pune"/>
    <x v="3"/>
    <n v="411038"/>
    <s v="MED014"/>
    <x v="19"/>
    <x v="3"/>
    <s v="Abbott"/>
    <s v="No"/>
    <n v="2"/>
    <n v="138.28"/>
    <n v="10"/>
    <n v="5"/>
    <x v="0"/>
    <x v="1"/>
    <n v="1"/>
    <x v="5527"/>
    <n v="1"/>
    <n v="276.56"/>
    <n v="27.655999999999999"/>
    <n v="248.904"/>
    <n v="12.4452"/>
    <n v="261.3492"/>
    <n v="4"/>
  </r>
  <r>
    <s v="ORD105528"/>
    <x v="69"/>
    <x v="53"/>
    <s v="Bengaluru"/>
    <x v="8"/>
    <n v="560001"/>
    <s v="MED022"/>
    <x v="25"/>
    <x v="7"/>
    <s v="Himalaya"/>
    <s v="No"/>
    <n v="4"/>
    <n v="198.16"/>
    <n v="5"/>
    <n v="18"/>
    <x v="4"/>
    <x v="1"/>
    <n v="1"/>
    <x v="5528"/>
    <n v="1"/>
    <n v="792.64"/>
    <n v="39.631999999999998"/>
    <n v="753.00800000000004"/>
    <n v="135.54143999999999"/>
    <n v="888.54944"/>
    <n v="3"/>
  </r>
  <r>
    <s v="ORD105530"/>
    <x v="662"/>
    <x v="2796"/>
    <s v="Mumbai"/>
    <x v="3"/>
    <n v="400076"/>
    <s v="MED024"/>
    <x v="0"/>
    <x v="0"/>
    <s v="Abbott"/>
    <s v="No"/>
    <n v="1"/>
    <n v="148.19999999999999"/>
    <n v="10"/>
    <n v="5"/>
    <x v="4"/>
    <x v="1"/>
    <n v="1"/>
    <x v="5529"/>
    <n v="1"/>
    <n v="148.19999999999999"/>
    <n v="14.82"/>
    <n v="133.38"/>
    <n v="6.6689999999999996"/>
    <n v="140.04900000000001"/>
    <n v="2"/>
  </r>
  <r>
    <s v="ORD105531"/>
    <x v="514"/>
    <x v="2620"/>
    <s v="Lucknow"/>
    <x v="9"/>
    <n v="226010"/>
    <s v="MED014"/>
    <x v="19"/>
    <x v="3"/>
    <s v="Abbott"/>
    <s v="No"/>
    <n v="1"/>
    <n v="150.62"/>
    <n v="10"/>
    <n v="5"/>
    <x v="5"/>
    <x v="1"/>
    <n v="1"/>
    <x v="5530"/>
    <n v="1"/>
    <n v="150.62"/>
    <n v="15.062000000000001"/>
    <n v="135.55799999999999"/>
    <n v="6.7778999999999998"/>
    <n v="142.33589999999998"/>
    <n v="2"/>
  </r>
  <r>
    <s v="ORD105532"/>
    <x v="521"/>
    <x v="1129"/>
    <s v="Chennai"/>
    <x v="7"/>
    <n v="600001"/>
    <s v="MED011"/>
    <x v="23"/>
    <x v="1"/>
    <s v="Cipla"/>
    <s v="No"/>
    <n v="3"/>
    <n v="25.64"/>
    <n v="5"/>
    <n v="12"/>
    <x v="5"/>
    <x v="1"/>
    <n v="1"/>
    <x v="5531"/>
    <n v="1"/>
    <n v="76.92"/>
    <n v="3.8460000000000001"/>
    <n v="73.073999999999998"/>
    <n v="8.7688799999999993"/>
    <n v="81.842879999999994"/>
    <n v="1"/>
  </r>
  <r>
    <s v="ORD105533"/>
    <x v="327"/>
    <x v="2797"/>
    <s v="Bengaluru"/>
    <x v="8"/>
    <n v="560034"/>
    <s v="MED015"/>
    <x v="24"/>
    <x v="11"/>
    <s v="Abbott"/>
    <s v="No"/>
    <n v="2"/>
    <n v="52.43"/>
    <n v="5"/>
    <n v="18"/>
    <x v="1"/>
    <x v="1"/>
    <n v="1"/>
    <x v="5532"/>
    <n v="1"/>
    <n v="104.86"/>
    <n v="5.2429999999999994"/>
    <n v="99.617000000000004"/>
    <n v="17.931059999999999"/>
    <n v="117.54806000000001"/>
    <n v="1"/>
  </r>
  <r>
    <s v="ORD105534"/>
    <x v="119"/>
    <x v="2798"/>
    <s v="Chandigarh"/>
    <x v="4"/>
    <n v="160001"/>
    <s v="MED010"/>
    <x v="13"/>
    <x v="1"/>
    <s v="Sun Pharma"/>
    <s v="Yes"/>
    <n v="2"/>
    <n v="62.75"/>
    <n v="0"/>
    <n v="12"/>
    <x v="3"/>
    <x v="2"/>
    <n v="1"/>
    <x v="5533"/>
    <n v="1"/>
    <n v="125.5"/>
    <n v="0"/>
    <n v="125.5"/>
    <n v="15.06"/>
    <n v="140.56"/>
    <n v="1"/>
  </r>
  <r>
    <s v="ORD105535"/>
    <x v="438"/>
    <x v="247"/>
    <s v="Kolkata"/>
    <x v="10"/>
    <n v="700091"/>
    <s v="MED013"/>
    <x v="16"/>
    <x v="3"/>
    <s v="Himalaya"/>
    <s v="No"/>
    <n v="2"/>
    <n v="167.84"/>
    <n v="15"/>
    <n v="5"/>
    <x v="3"/>
    <x v="1"/>
    <n v="1"/>
    <x v="5534"/>
    <n v="1"/>
    <n v="335.68"/>
    <n v="50.351999999999997"/>
    <n v="285.32800000000003"/>
    <n v="14.266400000000001"/>
    <n v="299.59440000000001"/>
    <n v="6"/>
  </r>
  <r>
    <s v="ORD105536"/>
    <x v="414"/>
    <x v="2799"/>
    <s v="Gurugram"/>
    <x v="11"/>
    <n v="122016"/>
    <s v="MED025"/>
    <x v="27"/>
    <x v="0"/>
    <s v="Blue Cross"/>
    <s v="Yes"/>
    <n v="3"/>
    <n v="69.5"/>
    <n v="10"/>
    <n v="12"/>
    <x v="0"/>
    <x v="0"/>
    <n v="1"/>
    <x v="5535"/>
    <n v="1"/>
    <n v="208.5"/>
    <n v="20.85"/>
    <n v="187.65"/>
    <n v="22.518000000000001"/>
    <n v="210.16800000000001"/>
    <n v="0"/>
  </r>
  <r>
    <s v="ORD105537"/>
    <x v="638"/>
    <x v="2252"/>
    <s v="Indore"/>
    <x v="2"/>
    <n v="452016"/>
    <s v="MED010"/>
    <x v="13"/>
    <x v="1"/>
    <s v="Sun Pharma"/>
    <s v="Yes"/>
    <n v="3"/>
    <n v="66.83"/>
    <n v="0"/>
    <n v="12"/>
    <x v="0"/>
    <x v="1"/>
    <n v="1"/>
    <x v="5536"/>
    <n v="1"/>
    <n v="200.49"/>
    <n v="0"/>
    <n v="200.49"/>
    <n v="24.058800000000002"/>
    <n v="224.5488"/>
    <n v="1"/>
  </r>
  <r>
    <s v="ORD105538"/>
    <x v="161"/>
    <x v="2800"/>
    <s v="Noida"/>
    <x v="9"/>
    <n v="201307"/>
    <s v="MED007"/>
    <x v="15"/>
    <x v="10"/>
    <s v="Sanofi"/>
    <s v="Yes"/>
    <n v="5"/>
    <n v="80.569999999999993"/>
    <n v="5"/>
    <n v="18"/>
    <x v="5"/>
    <x v="1"/>
    <n v="1"/>
    <x v="5537"/>
    <n v="1"/>
    <n v="402.84999999999997"/>
    <n v="20.142499999999998"/>
    <n v="382.70749999999998"/>
    <n v="68.887349999999998"/>
    <n v="451.59484999999995"/>
    <n v="2"/>
  </r>
  <r>
    <s v="ORD105539"/>
    <x v="187"/>
    <x v="208"/>
    <s v="Chennai"/>
    <x v="7"/>
    <n v="600018"/>
    <s v="MED001"/>
    <x v="2"/>
    <x v="2"/>
    <s v="Cipla"/>
    <s v="No"/>
    <n v="4"/>
    <n v="27.64"/>
    <n v="5"/>
    <n v="12"/>
    <x v="3"/>
    <x v="0"/>
    <n v="1"/>
    <x v="5538"/>
    <n v="1"/>
    <n v="110.56"/>
    <n v="5.5279999999999996"/>
    <n v="105.032"/>
    <n v="12.60384"/>
    <n v="117.63584"/>
    <n v="3"/>
  </r>
  <r>
    <s v="ORD105540"/>
    <x v="79"/>
    <x v="2589"/>
    <s v="Surat"/>
    <x v="6"/>
    <n v="395017"/>
    <s v="MED010"/>
    <x v="13"/>
    <x v="1"/>
    <s v="Sun Pharma"/>
    <s v="Yes"/>
    <n v="1"/>
    <n v="78.14"/>
    <n v="15"/>
    <n v="12"/>
    <x v="0"/>
    <x v="1"/>
    <n v="1"/>
    <x v="5539"/>
    <n v="1"/>
    <n v="78.14"/>
    <n v="11.720999999999998"/>
    <n v="66.418999999999997"/>
    <n v="7.9702799999999998"/>
    <n v="74.389279999999999"/>
    <n v="2"/>
  </r>
  <r>
    <s v="ORD105541"/>
    <x v="201"/>
    <x v="2801"/>
    <s v="Pune"/>
    <x v="3"/>
    <n v="411001"/>
    <s v="MED008"/>
    <x v="7"/>
    <x v="6"/>
    <s v="Zydus"/>
    <s v="Yes"/>
    <n v="4"/>
    <n v="65.16"/>
    <n v="0"/>
    <n v="18"/>
    <x v="1"/>
    <x v="1"/>
    <n v="1"/>
    <x v="5540"/>
    <n v="1"/>
    <n v="260.64"/>
    <n v="0"/>
    <n v="260.64"/>
    <n v="46.915199999999999"/>
    <n v="307.55520000000001"/>
    <n v="2"/>
  </r>
  <r>
    <s v="ORD105542"/>
    <x v="464"/>
    <x v="2500"/>
    <s v="Chandigarh"/>
    <x v="4"/>
    <n v="160017"/>
    <s v="MED017"/>
    <x v="1"/>
    <x v="1"/>
    <s v="Abbott"/>
    <s v="No"/>
    <n v="1"/>
    <n v="153.72"/>
    <n v="0"/>
    <n v="18"/>
    <x v="5"/>
    <x v="3"/>
    <n v="1"/>
    <x v="5541"/>
    <n v="1"/>
    <n v="153.72"/>
    <n v="0"/>
    <n v="153.72"/>
    <n v="27.669599999999999"/>
    <n v="181.3896"/>
    <n v="0"/>
  </r>
  <r>
    <s v="ORD105543"/>
    <x v="531"/>
    <x v="68"/>
    <s v="Ahmedabad"/>
    <x v="6"/>
    <n v="380054"/>
    <s v="MED024"/>
    <x v="0"/>
    <x v="0"/>
    <s v="Abbott"/>
    <s v="No"/>
    <n v="3"/>
    <n v="123.86"/>
    <n v="5"/>
    <n v="5"/>
    <x v="2"/>
    <x v="1"/>
    <n v="1"/>
    <x v="5542"/>
    <n v="1"/>
    <n v="371.58"/>
    <n v="18.578999999999997"/>
    <n v="353.00099999999998"/>
    <n v="17.65005"/>
    <n v="370.65105"/>
    <n v="1"/>
  </r>
  <r>
    <s v="ORD105544"/>
    <x v="414"/>
    <x v="330"/>
    <s v="Bengaluru"/>
    <x v="8"/>
    <n v="560034"/>
    <s v="MED004"/>
    <x v="5"/>
    <x v="5"/>
    <s v="Sun Pharma"/>
    <s v="Yes"/>
    <n v="1"/>
    <n v="113.06"/>
    <n v="5"/>
    <n v="5"/>
    <x v="4"/>
    <x v="1"/>
    <n v="1"/>
    <x v="5543"/>
    <n v="1"/>
    <n v="113.06"/>
    <n v="5.6529999999999996"/>
    <n v="107.407"/>
    <n v="5.3703499999999993"/>
    <n v="112.77735"/>
    <n v="5"/>
  </r>
  <r>
    <s v="ORD105545"/>
    <x v="261"/>
    <x v="1638"/>
    <s v="Surat"/>
    <x v="6"/>
    <n v="395003"/>
    <s v="MED005"/>
    <x v="11"/>
    <x v="5"/>
    <s v="Cipla"/>
    <s v="Yes"/>
    <n v="1"/>
    <n v="96.29"/>
    <n v="0"/>
    <n v="5"/>
    <x v="4"/>
    <x v="1"/>
    <n v="1"/>
    <x v="5544"/>
    <n v="1"/>
    <n v="96.29"/>
    <n v="0"/>
    <n v="96.29"/>
    <n v="4.8145000000000007"/>
    <n v="101.1045"/>
    <n v="2"/>
  </r>
  <r>
    <s v="ORD105546"/>
    <x v="545"/>
    <x v="2270"/>
    <s v="Delhi"/>
    <x v="0"/>
    <n v="110029"/>
    <s v="MED017"/>
    <x v="1"/>
    <x v="1"/>
    <s v="Abbott"/>
    <s v="No"/>
    <n v="1"/>
    <n v="137.94"/>
    <n v="10"/>
    <n v="5"/>
    <x v="5"/>
    <x v="1"/>
    <n v="1"/>
    <x v="5545"/>
    <n v="1"/>
    <n v="137.94"/>
    <n v="13.794"/>
    <n v="124.146"/>
    <n v="6.2073"/>
    <n v="130.35329999999999"/>
    <n v="2"/>
  </r>
  <r>
    <s v="ORD105547"/>
    <x v="176"/>
    <x v="1061"/>
    <s v="Chandigarh"/>
    <x v="4"/>
    <n v="160019"/>
    <s v="MED006"/>
    <x v="18"/>
    <x v="10"/>
    <s v="USV"/>
    <s v="Yes"/>
    <n v="1"/>
    <n v="51.21"/>
    <n v="0"/>
    <n v="12"/>
    <x v="1"/>
    <x v="0"/>
    <n v="1"/>
    <x v="5546"/>
    <n v="1"/>
    <n v="51.21"/>
    <n v="0"/>
    <n v="51.21"/>
    <n v="6.1452"/>
    <n v="57.355200000000004"/>
    <n v="2"/>
  </r>
  <r>
    <s v="ORD105547"/>
    <x v="87"/>
    <x v="1414"/>
    <s v="Ahmedabad"/>
    <x v="6"/>
    <n v="380015"/>
    <s v="MED003"/>
    <x v="6"/>
    <x v="4"/>
    <s v="Dr. Reddy's"/>
    <s v="No"/>
    <n v="1"/>
    <n v="29.99"/>
    <n v="10"/>
    <n v="12"/>
    <x v="2"/>
    <x v="1"/>
    <n v="1"/>
    <x v="5547"/>
    <n v="1"/>
    <n v="29.99"/>
    <n v="2.9989999999999997"/>
    <n v="26.991"/>
    <n v="3.2389199999999998"/>
    <n v="30.22992"/>
    <n v="3"/>
  </r>
  <r>
    <s v="ORD105549"/>
    <x v="668"/>
    <x v="2381"/>
    <s v="Surat"/>
    <x v="6"/>
    <n v="395001"/>
    <s v="MED025"/>
    <x v="27"/>
    <x v="0"/>
    <s v="Blue Cross"/>
    <s v="Yes"/>
    <n v="2"/>
    <n v="69.760000000000005"/>
    <n v="10"/>
    <n v="5"/>
    <x v="4"/>
    <x v="2"/>
    <n v="1"/>
    <x v="5548"/>
    <n v="1"/>
    <n v="139.52000000000001"/>
    <n v="13.952"/>
    <n v="125.56800000000001"/>
    <n v="6.2784000000000004"/>
    <n v="131.84640000000002"/>
    <n v="1"/>
  </r>
  <r>
    <s v="ORD105550"/>
    <x v="95"/>
    <x v="2636"/>
    <s v="Ahmedabad"/>
    <x v="6"/>
    <n v="380061"/>
    <s v="MED005"/>
    <x v="11"/>
    <x v="5"/>
    <s v="Cipla"/>
    <s v="Yes"/>
    <n v="1"/>
    <n v="84.32"/>
    <n v="0"/>
    <n v="5"/>
    <x v="5"/>
    <x v="3"/>
    <n v="1"/>
    <x v="5549"/>
    <n v="1"/>
    <n v="84.32"/>
    <n v="0"/>
    <n v="84.32"/>
    <n v="4.2159999999999993"/>
    <n v="88.535999999999987"/>
    <n v="1"/>
  </r>
  <r>
    <s v="ORD105551"/>
    <x v="328"/>
    <x v="2802"/>
    <s v="Surat"/>
    <x v="6"/>
    <n v="395001"/>
    <s v="MED006"/>
    <x v="18"/>
    <x v="10"/>
    <s v="USV"/>
    <s v="Yes"/>
    <n v="2"/>
    <n v="47.05"/>
    <n v="15"/>
    <n v="5"/>
    <x v="2"/>
    <x v="3"/>
    <n v="1"/>
    <x v="5550"/>
    <n v="1"/>
    <n v="94.1"/>
    <n v="14.115"/>
    <n v="79.984999999999999"/>
    <n v="3.99925"/>
    <n v="83.984250000000003"/>
    <n v="1"/>
  </r>
  <r>
    <s v="ORD105552"/>
    <x v="667"/>
    <x v="1148"/>
    <s v="Delhi"/>
    <x v="0"/>
    <n v="110024"/>
    <s v="MED017"/>
    <x v="1"/>
    <x v="1"/>
    <s v="Abbott"/>
    <s v="No"/>
    <n v="1"/>
    <n v="154.46"/>
    <n v="10"/>
    <n v="5"/>
    <x v="3"/>
    <x v="1"/>
    <n v="1"/>
    <x v="5551"/>
    <n v="1"/>
    <n v="154.46"/>
    <n v="15.446000000000002"/>
    <n v="139.01400000000001"/>
    <n v="6.9507000000000003"/>
    <n v="145.96470000000002"/>
    <n v="4"/>
  </r>
  <r>
    <s v="ORD105553"/>
    <x v="123"/>
    <x v="595"/>
    <s v="Chandigarh"/>
    <x v="4"/>
    <n v="160022"/>
    <s v="MED001"/>
    <x v="2"/>
    <x v="2"/>
    <s v="Cipla"/>
    <s v="No"/>
    <n v="3"/>
    <n v="32.729999999999997"/>
    <n v="0"/>
    <n v="18"/>
    <x v="1"/>
    <x v="1"/>
    <n v="1"/>
    <x v="5552"/>
    <n v="1"/>
    <n v="98.19"/>
    <n v="0"/>
    <n v="98.19"/>
    <n v="17.674199999999999"/>
    <n v="115.8642"/>
    <n v="2"/>
  </r>
  <r>
    <s v="ORD105554"/>
    <x v="40"/>
    <x v="2479"/>
    <s v="Ahmedabad"/>
    <x v="6"/>
    <n v="380058"/>
    <s v="MED025"/>
    <x v="27"/>
    <x v="0"/>
    <s v="Blue Cross"/>
    <s v="Yes"/>
    <n v="1"/>
    <n v="66.11"/>
    <n v="5"/>
    <n v="12"/>
    <x v="0"/>
    <x v="2"/>
    <n v="1"/>
    <x v="5553"/>
    <n v="1"/>
    <n v="66.11"/>
    <n v="3.3055000000000003"/>
    <n v="62.804499999999997"/>
    <n v="7.5365399999999996"/>
    <n v="70.341039999999992"/>
    <n v="0"/>
  </r>
  <r>
    <s v="ORD105555"/>
    <x v="94"/>
    <x v="2803"/>
    <s v="Hyderabad"/>
    <x v="1"/>
    <n v="500001"/>
    <s v="MED011"/>
    <x v="23"/>
    <x v="1"/>
    <s v="Cipla"/>
    <s v="No"/>
    <n v="6"/>
    <n v="25.39"/>
    <n v="5"/>
    <n v="12"/>
    <x v="2"/>
    <x v="1"/>
    <n v="1"/>
    <x v="5554"/>
    <n v="1"/>
    <n v="152.34"/>
    <n v="7.6170000000000009"/>
    <n v="144.72300000000001"/>
    <n v="17.366760000000003"/>
    <n v="162.08976000000001"/>
    <n v="2"/>
  </r>
  <r>
    <s v="ORD105556"/>
    <x v="61"/>
    <x v="2804"/>
    <s v="Gurugram"/>
    <x v="11"/>
    <n v="122016"/>
    <s v="MED022"/>
    <x v="25"/>
    <x v="7"/>
    <s v="Himalaya"/>
    <s v="No"/>
    <n v="1"/>
    <n v="174.64"/>
    <n v="10"/>
    <n v="18"/>
    <x v="1"/>
    <x v="1"/>
    <n v="1"/>
    <x v="5555"/>
    <n v="1"/>
    <n v="174.64"/>
    <n v="17.463999999999999"/>
    <n v="157.17599999999999"/>
    <n v="28.291679999999996"/>
    <n v="185.46767999999997"/>
    <n v="1"/>
  </r>
  <r>
    <s v="ORD105557"/>
    <x v="283"/>
    <x v="1193"/>
    <s v="Noida"/>
    <x v="9"/>
    <n v="201305"/>
    <s v="MED029"/>
    <x v="10"/>
    <x v="8"/>
    <s v="Sun Pharma"/>
    <s v="Yes"/>
    <n v="2"/>
    <n v="90.3"/>
    <n v="10"/>
    <n v="5"/>
    <x v="5"/>
    <x v="0"/>
    <n v="1"/>
    <x v="5556"/>
    <n v="1"/>
    <n v="180.6"/>
    <n v="18.059999999999999"/>
    <n v="162.54"/>
    <n v="8.1269999999999989"/>
    <n v="170.667"/>
    <n v="3"/>
  </r>
  <r>
    <s v="ORD105558"/>
    <x v="100"/>
    <x v="2805"/>
    <s v="Surat"/>
    <x v="6"/>
    <n v="395003"/>
    <s v="MED019"/>
    <x v="26"/>
    <x v="8"/>
    <s v="Cipla"/>
    <s v="No"/>
    <n v="3"/>
    <n v="146.30000000000001"/>
    <n v="0"/>
    <n v="18"/>
    <x v="1"/>
    <x v="2"/>
    <n v="1"/>
    <x v="5557"/>
    <n v="1"/>
    <n v="438.90000000000003"/>
    <n v="0"/>
    <n v="438.90000000000003"/>
    <n v="79.00200000000001"/>
    <n v="517.90200000000004"/>
    <n v="0"/>
  </r>
  <r>
    <s v="ORD105559"/>
    <x v="709"/>
    <x v="732"/>
    <s v="Hyderabad"/>
    <x v="1"/>
    <n v="500001"/>
    <s v="MED029"/>
    <x v="10"/>
    <x v="8"/>
    <s v="Sun Pharma"/>
    <s v="Yes"/>
    <n v="5"/>
    <n v="90.24"/>
    <n v="0"/>
    <n v="18"/>
    <x v="0"/>
    <x v="1"/>
    <n v="1"/>
    <x v="5558"/>
    <n v="1"/>
    <n v="451.2"/>
    <n v="0"/>
    <n v="451.2"/>
    <n v="81.215999999999994"/>
    <n v="532.41599999999994"/>
    <n v="3"/>
  </r>
  <r>
    <s v="ORD105560"/>
    <x v="403"/>
    <x v="40"/>
    <s v="Pune"/>
    <x v="3"/>
    <n v="411038"/>
    <s v="MED023"/>
    <x v="8"/>
    <x v="7"/>
    <s v="Lacto Calamine"/>
    <s v="No"/>
    <n v="1"/>
    <n v="300.23"/>
    <n v="5"/>
    <n v="5"/>
    <x v="0"/>
    <x v="1"/>
    <n v="1"/>
    <x v="5559"/>
    <n v="1"/>
    <n v="300.23"/>
    <n v="15.011500000000002"/>
    <n v="285.21850000000001"/>
    <n v="14.260925"/>
    <n v="299.47942499999999"/>
    <n v="1"/>
  </r>
  <r>
    <s v="ORD105561"/>
    <x v="12"/>
    <x v="2065"/>
    <s v="Chennai"/>
    <x v="7"/>
    <n v="600100"/>
    <s v="MED028"/>
    <x v="3"/>
    <x v="3"/>
    <s v="Abbott"/>
    <s v="No"/>
    <n v="1"/>
    <n v="117.34"/>
    <n v="10"/>
    <n v="12"/>
    <x v="0"/>
    <x v="3"/>
    <n v="1"/>
    <x v="5560"/>
    <n v="1"/>
    <n v="117.34"/>
    <n v="11.734000000000002"/>
    <n v="105.60599999999999"/>
    <n v="12.67272"/>
    <n v="118.27871999999999"/>
    <n v="2"/>
  </r>
  <r>
    <s v="ORD105562"/>
    <x v="182"/>
    <x v="2367"/>
    <s v="Ahmedabad"/>
    <x v="6"/>
    <n v="380001"/>
    <s v="MED021"/>
    <x v="9"/>
    <x v="7"/>
    <s v="Cipla"/>
    <s v="No"/>
    <n v="2"/>
    <n v="92"/>
    <n v="10"/>
    <n v="12"/>
    <x v="2"/>
    <x v="1"/>
    <n v="1"/>
    <x v="5561"/>
    <n v="1"/>
    <n v="184"/>
    <n v="18.399999999999999"/>
    <n v="165.6"/>
    <n v="19.872"/>
    <n v="185.47199999999998"/>
    <n v="3"/>
  </r>
  <r>
    <s v="ORD105563"/>
    <x v="195"/>
    <x v="1554"/>
    <s v="Lucknow"/>
    <x v="9"/>
    <n v="226024"/>
    <s v="MED028"/>
    <x v="3"/>
    <x v="3"/>
    <s v="Abbott"/>
    <s v="No"/>
    <n v="1"/>
    <n v="116.83"/>
    <n v="10"/>
    <n v="5"/>
    <x v="2"/>
    <x v="1"/>
    <n v="1"/>
    <x v="5562"/>
    <n v="1"/>
    <n v="116.83"/>
    <n v="11.683"/>
    <n v="105.14699999999999"/>
    <n v="5.2573499999999989"/>
    <n v="110.40434999999999"/>
    <n v="2"/>
  </r>
  <r>
    <s v="ORD105564"/>
    <x v="53"/>
    <x v="384"/>
    <s v="Gurugram"/>
    <x v="11"/>
    <n v="122002"/>
    <s v="MED004"/>
    <x v="5"/>
    <x v="5"/>
    <s v="Sun Pharma"/>
    <s v="Yes"/>
    <n v="3"/>
    <n v="117.79"/>
    <n v="10"/>
    <n v="5"/>
    <x v="5"/>
    <x v="1"/>
    <n v="1"/>
    <x v="5563"/>
    <n v="1"/>
    <n v="353.37"/>
    <n v="35.336999999999996"/>
    <n v="318.03300000000002"/>
    <n v="15.90165"/>
    <n v="333.93465000000003"/>
    <n v="3"/>
  </r>
  <r>
    <s v="ORD105564"/>
    <x v="566"/>
    <x v="756"/>
    <s v="Indore"/>
    <x v="2"/>
    <n v="452010"/>
    <s v="MED030"/>
    <x v="28"/>
    <x v="8"/>
    <s v="Cipla"/>
    <s v="Yes"/>
    <n v="1"/>
    <n v="308.63"/>
    <n v="5"/>
    <n v="5"/>
    <x v="1"/>
    <x v="1"/>
    <n v="1"/>
    <x v="5564"/>
    <n v="1"/>
    <n v="308.63"/>
    <n v="15.431500000000002"/>
    <n v="293.19849999999997"/>
    <n v="14.659924999999998"/>
    <n v="307.85842499999995"/>
    <n v="3"/>
  </r>
  <r>
    <s v="ORD105564"/>
    <x v="630"/>
    <x v="1415"/>
    <s v="Pune"/>
    <x v="3"/>
    <n v="411057"/>
    <s v="MED026"/>
    <x v="20"/>
    <x v="9"/>
    <s v="Cipla"/>
    <s v="No"/>
    <n v="2"/>
    <n v="207.97"/>
    <n v="5"/>
    <n v="12"/>
    <x v="0"/>
    <x v="3"/>
    <n v="1"/>
    <x v="5565"/>
    <n v="1"/>
    <n v="415.94"/>
    <n v="20.796999999999997"/>
    <n v="395.14300000000003"/>
    <n v="47.417160000000003"/>
    <n v="442.56016000000005"/>
    <n v="2"/>
  </r>
  <r>
    <s v="ORD105567"/>
    <x v="118"/>
    <x v="1048"/>
    <s v="Lucknow"/>
    <x v="9"/>
    <n v="226021"/>
    <s v="MED015"/>
    <x v="24"/>
    <x v="11"/>
    <s v="Abbott"/>
    <s v="No"/>
    <n v="1"/>
    <n v="51.24"/>
    <n v="10"/>
    <n v="5"/>
    <x v="5"/>
    <x v="1"/>
    <n v="1"/>
    <x v="5566"/>
    <n v="1"/>
    <n v="51.24"/>
    <n v="5.1239999999999997"/>
    <n v="46.116"/>
    <n v="2.3057999999999996"/>
    <n v="48.421799999999998"/>
    <n v="4"/>
  </r>
  <r>
    <s v="ORD105568"/>
    <x v="551"/>
    <x v="1019"/>
    <s v="Hyderabad"/>
    <x v="1"/>
    <n v="500032"/>
    <s v="MED029"/>
    <x v="10"/>
    <x v="8"/>
    <s v="Sun Pharma"/>
    <s v="Yes"/>
    <n v="3"/>
    <n v="103.78"/>
    <n v="10"/>
    <n v="12"/>
    <x v="5"/>
    <x v="1"/>
    <n v="1"/>
    <x v="5567"/>
    <n v="1"/>
    <n v="311.34000000000003"/>
    <n v="31.134000000000004"/>
    <n v="280.20600000000002"/>
    <n v="33.624720000000003"/>
    <n v="313.83072000000004"/>
    <n v="3"/>
  </r>
  <r>
    <s v="ORD105569"/>
    <x v="645"/>
    <x v="38"/>
    <s v="Delhi"/>
    <x v="0"/>
    <n v="110001"/>
    <s v="MED009"/>
    <x v="21"/>
    <x v="6"/>
    <s v="Glenmark"/>
    <s v="Yes"/>
    <n v="5"/>
    <n v="97.17"/>
    <n v="5"/>
    <n v="5"/>
    <x v="2"/>
    <x v="1"/>
    <n v="1"/>
    <x v="5568"/>
    <n v="1"/>
    <n v="485.85"/>
    <n v="24.2925"/>
    <n v="461.5575"/>
    <n v="23.077874999999999"/>
    <n v="484.63537500000001"/>
    <n v="2"/>
  </r>
  <r>
    <s v="ORD105570"/>
    <x v="318"/>
    <x v="415"/>
    <s v="Surat"/>
    <x v="6"/>
    <n v="395010"/>
    <s v="MED019"/>
    <x v="26"/>
    <x v="8"/>
    <s v="Cipla"/>
    <s v="No"/>
    <n v="3"/>
    <n v="154.09"/>
    <n v="5"/>
    <n v="12"/>
    <x v="3"/>
    <x v="0"/>
    <n v="1"/>
    <x v="5569"/>
    <n v="1"/>
    <n v="462.27"/>
    <n v="23.113499999999998"/>
    <n v="439.15649999999999"/>
    <n v="52.698779999999999"/>
    <n v="491.85527999999999"/>
    <n v="2"/>
  </r>
  <r>
    <s v="ORD105571"/>
    <x v="605"/>
    <x v="2130"/>
    <s v="Indore"/>
    <x v="2"/>
    <n v="452001"/>
    <s v="MED009"/>
    <x v="21"/>
    <x v="6"/>
    <s v="Glenmark"/>
    <s v="Yes"/>
    <n v="2"/>
    <n v="80.290000000000006"/>
    <n v="5"/>
    <n v="5"/>
    <x v="4"/>
    <x v="1"/>
    <n v="1"/>
    <x v="5570"/>
    <n v="1"/>
    <n v="160.58000000000001"/>
    <n v="8.0290000000000017"/>
    <n v="152.55100000000002"/>
    <n v="7.6275500000000012"/>
    <n v="160.17855000000003"/>
    <n v="2"/>
  </r>
  <r>
    <s v="ORD105572"/>
    <x v="83"/>
    <x v="94"/>
    <s v="Bengaluru"/>
    <x v="8"/>
    <n v="560100"/>
    <s v="MED011"/>
    <x v="23"/>
    <x v="1"/>
    <s v="Cipla"/>
    <s v="No"/>
    <n v="1"/>
    <n v="25.1"/>
    <n v="0"/>
    <n v="5"/>
    <x v="3"/>
    <x v="1"/>
    <n v="1"/>
    <x v="5571"/>
    <n v="1"/>
    <n v="25.1"/>
    <n v="0"/>
    <n v="25.1"/>
    <n v="1.2549999999999999"/>
    <n v="26.355"/>
    <n v="7"/>
  </r>
  <r>
    <s v="ORD105573"/>
    <x v="96"/>
    <x v="212"/>
    <s v="Jaipur"/>
    <x v="5"/>
    <n v="302021"/>
    <s v="MED010"/>
    <x v="13"/>
    <x v="1"/>
    <s v="Sun Pharma"/>
    <s v="Yes"/>
    <n v="1"/>
    <n v="65.84"/>
    <n v="0"/>
    <n v="18"/>
    <x v="2"/>
    <x v="3"/>
    <n v="1"/>
    <x v="5572"/>
    <n v="1"/>
    <n v="65.84"/>
    <n v="0"/>
    <n v="65.84"/>
    <n v="11.8512"/>
    <n v="77.691200000000009"/>
    <n v="3"/>
  </r>
  <r>
    <s v="ORD105574"/>
    <x v="620"/>
    <x v="2806"/>
    <s v="Mumbai"/>
    <x v="3"/>
    <n v="400050"/>
    <s v="MED022"/>
    <x v="25"/>
    <x v="7"/>
    <s v="Himalaya"/>
    <s v="No"/>
    <n v="1"/>
    <n v="199.02"/>
    <n v="5"/>
    <n v="18"/>
    <x v="2"/>
    <x v="1"/>
    <n v="1"/>
    <x v="5573"/>
    <n v="1"/>
    <n v="199.02"/>
    <n v="9.9510000000000005"/>
    <n v="189.06900000000002"/>
    <n v="34.032420000000002"/>
    <n v="223.10142000000002"/>
    <n v="2"/>
  </r>
  <r>
    <s v="ORD105575"/>
    <x v="182"/>
    <x v="1398"/>
    <s v="Hyderabad"/>
    <x v="1"/>
    <n v="500090"/>
    <s v="MED010"/>
    <x v="13"/>
    <x v="1"/>
    <s v="Sun Pharma"/>
    <s v="Yes"/>
    <n v="1"/>
    <n v="68.900000000000006"/>
    <n v="15"/>
    <n v="5"/>
    <x v="2"/>
    <x v="0"/>
    <n v="1"/>
    <x v="5574"/>
    <n v="1"/>
    <n v="68.900000000000006"/>
    <n v="10.335000000000001"/>
    <n v="58.565000000000005"/>
    <n v="2.9282500000000002"/>
    <n v="61.493250000000003"/>
    <n v="0"/>
  </r>
  <r>
    <s v="ORD105576"/>
    <x v="603"/>
    <x v="668"/>
    <s v="Lucknow"/>
    <x v="9"/>
    <n v="226024"/>
    <s v="MED015"/>
    <x v="24"/>
    <x v="11"/>
    <s v="Abbott"/>
    <s v="No"/>
    <n v="1"/>
    <n v="47.95"/>
    <n v="0"/>
    <n v="12"/>
    <x v="3"/>
    <x v="1"/>
    <n v="1"/>
    <x v="5575"/>
    <n v="1"/>
    <n v="47.95"/>
    <n v="0"/>
    <n v="47.95"/>
    <n v="5.7540000000000013"/>
    <n v="53.704000000000008"/>
    <n v="3"/>
  </r>
  <r>
    <s v="ORD105577"/>
    <x v="51"/>
    <x v="1495"/>
    <s v="Noida"/>
    <x v="9"/>
    <n v="201305"/>
    <s v="MED030"/>
    <x v="28"/>
    <x v="8"/>
    <s v="Cipla"/>
    <s v="Yes"/>
    <n v="1"/>
    <n v="281.12"/>
    <n v="10"/>
    <n v="18"/>
    <x v="4"/>
    <x v="1"/>
    <n v="1"/>
    <x v="5576"/>
    <n v="1"/>
    <n v="281.12"/>
    <n v="28.111999999999998"/>
    <n v="253.00800000000001"/>
    <n v="45.541440000000001"/>
    <n v="298.54944"/>
    <n v="3"/>
  </r>
  <r>
    <s v="ORD105578"/>
    <x v="171"/>
    <x v="1946"/>
    <s v="Chennai"/>
    <x v="7"/>
    <n v="600100"/>
    <s v="MED023"/>
    <x v="8"/>
    <x v="7"/>
    <s v="Lacto Calamine"/>
    <s v="No"/>
    <n v="2"/>
    <n v="340.17"/>
    <n v="10"/>
    <n v="12"/>
    <x v="1"/>
    <x v="1"/>
    <n v="1"/>
    <x v="5577"/>
    <n v="1"/>
    <n v="680.34"/>
    <n v="68.034000000000006"/>
    <n v="612.30600000000004"/>
    <n v="73.47672"/>
    <n v="685.78272000000004"/>
    <n v="4"/>
  </r>
  <r>
    <s v="ORD105579"/>
    <x v="702"/>
    <x v="2211"/>
    <s v="Kolkata"/>
    <x v="10"/>
    <n v="700091"/>
    <s v="MED026"/>
    <x v="20"/>
    <x v="9"/>
    <s v="Cipla"/>
    <s v="No"/>
    <n v="1"/>
    <n v="173.65"/>
    <n v="0"/>
    <n v="12"/>
    <x v="2"/>
    <x v="0"/>
    <n v="1"/>
    <x v="5578"/>
    <n v="1"/>
    <n v="173.65"/>
    <n v="0"/>
    <n v="173.65"/>
    <n v="20.838000000000001"/>
    <n v="194.488"/>
    <n v="3"/>
  </r>
  <r>
    <s v="ORD105580"/>
    <x v="416"/>
    <x v="1165"/>
    <s v="Gurugram"/>
    <x v="11"/>
    <n v="122001"/>
    <s v="MED027"/>
    <x v="12"/>
    <x v="9"/>
    <s v="Mankind"/>
    <s v="No"/>
    <n v="2"/>
    <n v="107.05"/>
    <n v="20"/>
    <n v="5"/>
    <x v="0"/>
    <x v="1"/>
    <n v="1"/>
    <x v="5579"/>
    <n v="1"/>
    <n v="214.1"/>
    <n v="42.82"/>
    <n v="171.28"/>
    <n v="8.5640000000000001"/>
    <n v="179.84399999999999"/>
    <n v="3"/>
  </r>
  <r>
    <s v="ORD105580"/>
    <x v="663"/>
    <x v="1971"/>
    <s v="Jaipur"/>
    <x v="5"/>
    <n v="302021"/>
    <s v="MED008"/>
    <x v="7"/>
    <x v="6"/>
    <s v="Zydus"/>
    <s v="Yes"/>
    <n v="5"/>
    <n v="56.52"/>
    <n v="10"/>
    <n v="5"/>
    <x v="2"/>
    <x v="3"/>
    <n v="1"/>
    <x v="5580"/>
    <n v="1"/>
    <n v="282.60000000000002"/>
    <n v="28.26"/>
    <n v="254.34000000000003"/>
    <n v="12.717000000000002"/>
    <n v="267.05700000000002"/>
    <n v="1"/>
  </r>
  <r>
    <s v="ORD105582"/>
    <x v="587"/>
    <x v="987"/>
    <s v="Jaipur"/>
    <x v="5"/>
    <n v="302019"/>
    <s v="MED016"/>
    <x v="17"/>
    <x v="11"/>
    <s v="Emcure"/>
    <s v="No"/>
    <n v="2"/>
    <n v="93.75"/>
    <n v="15"/>
    <n v="5"/>
    <x v="0"/>
    <x v="1"/>
    <n v="1"/>
    <x v="5581"/>
    <n v="1"/>
    <n v="187.5"/>
    <n v="28.125"/>
    <n v="159.375"/>
    <n v="7.96875"/>
    <n v="167.34375"/>
    <n v="2"/>
  </r>
  <r>
    <s v="ORD105583"/>
    <x v="364"/>
    <x v="2256"/>
    <s v="Chandigarh"/>
    <x v="4"/>
    <n v="160019"/>
    <s v="MED005"/>
    <x v="11"/>
    <x v="5"/>
    <s v="Cipla"/>
    <s v="Yes"/>
    <n v="1"/>
    <n v="108.55"/>
    <n v="5"/>
    <n v="5"/>
    <x v="4"/>
    <x v="2"/>
    <n v="1"/>
    <x v="5582"/>
    <n v="1"/>
    <n v="108.55"/>
    <n v="5.4275000000000002"/>
    <n v="103.1225"/>
    <n v="5.1561249999999994"/>
    <n v="108.27862500000001"/>
    <n v="0"/>
  </r>
  <r>
    <s v="ORD105584"/>
    <x v="642"/>
    <x v="2807"/>
    <s v="Chennai"/>
    <x v="7"/>
    <n v="600100"/>
    <s v="MED030"/>
    <x v="28"/>
    <x v="8"/>
    <s v="Cipla"/>
    <s v="Yes"/>
    <n v="2"/>
    <n v="263.14"/>
    <n v="5"/>
    <n v="12"/>
    <x v="2"/>
    <x v="1"/>
    <n v="1"/>
    <x v="5583"/>
    <n v="1"/>
    <n v="526.28"/>
    <n v="26.313999999999997"/>
    <n v="499.96599999999995"/>
    <n v="59.995919999999998"/>
    <n v="559.96191999999996"/>
    <n v="1"/>
  </r>
  <r>
    <s v="ORD105585"/>
    <x v="313"/>
    <x v="231"/>
    <s v="Chandigarh"/>
    <x v="4"/>
    <n v="160001"/>
    <s v="MED024"/>
    <x v="0"/>
    <x v="0"/>
    <s v="Abbott"/>
    <s v="No"/>
    <n v="2"/>
    <n v="152.41"/>
    <n v="0"/>
    <n v="5"/>
    <x v="1"/>
    <x v="0"/>
    <n v="1"/>
    <x v="5584"/>
    <n v="1"/>
    <n v="304.82"/>
    <n v="0"/>
    <n v="304.82"/>
    <n v="15.241"/>
    <n v="320.06099999999998"/>
    <n v="3"/>
  </r>
  <r>
    <s v="ORD105586"/>
    <x v="709"/>
    <x v="2808"/>
    <s v="Gurugram"/>
    <x v="11"/>
    <n v="122001"/>
    <s v="MED019"/>
    <x v="26"/>
    <x v="8"/>
    <s v="Cipla"/>
    <s v="No"/>
    <n v="3"/>
    <n v="137.09"/>
    <n v="0"/>
    <n v="12"/>
    <x v="2"/>
    <x v="3"/>
    <n v="1"/>
    <x v="5585"/>
    <n v="1"/>
    <n v="411.27"/>
    <n v="0"/>
    <n v="411.27"/>
    <n v="49.352399999999996"/>
    <n v="460.62239999999997"/>
    <n v="1"/>
  </r>
  <r>
    <s v="ORD105587"/>
    <x v="347"/>
    <x v="2802"/>
    <s v="Hyderabad"/>
    <x v="1"/>
    <n v="500090"/>
    <s v="MED015"/>
    <x v="24"/>
    <x v="11"/>
    <s v="Abbott"/>
    <s v="No"/>
    <n v="1"/>
    <n v="52.9"/>
    <n v="0"/>
    <n v="18"/>
    <x v="2"/>
    <x v="1"/>
    <n v="1"/>
    <x v="5586"/>
    <n v="1"/>
    <n v="52.9"/>
    <n v="0"/>
    <n v="52.9"/>
    <n v="9.5219999999999985"/>
    <n v="62.421999999999997"/>
    <n v="1"/>
  </r>
  <r>
    <s v="ORD105588"/>
    <x v="77"/>
    <x v="1338"/>
    <s v="Ahmedabad"/>
    <x v="6"/>
    <n v="380015"/>
    <s v="MED019"/>
    <x v="26"/>
    <x v="8"/>
    <s v="Cipla"/>
    <s v="No"/>
    <n v="1"/>
    <n v="134.83000000000001"/>
    <n v="5"/>
    <n v="5"/>
    <x v="0"/>
    <x v="1"/>
    <n v="1"/>
    <x v="5587"/>
    <n v="1"/>
    <n v="134.83000000000001"/>
    <n v="6.7415000000000012"/>
    <n v="128.08850000000001"/>
    <n v="6.4044250000000007"/>
    <n v="134.49292500000001"/>
    <n v="4"/>
  </r>
  <r>
    <s v="ORD105589"/>
    <x v="355"/>
    <x v="1741"/>
    <s v="Gurugram"/>
    <x v="11"/>
    <n v="122016"/>
    <s v="MED030"/>
    <x v="28"/>
    <x v="8"/>
    <s v="Cipla"/>
    <s v="Yes"/>
    <n v="5"/>
    <n v="311.42"/>
    <n v="0"/>
    <n v="12"/>
    <x v="0"/>
    <x v="1"/>
    <n v="1"/>
    <x v="5588"/>
    <n v="1"/>
    <n v="1557.1000000000001"/>
    <n v="0"/>
    <n v="1557.1000000000001"/>
    <n v="186.852"/>
    <n v="1743.9520000000002"/>
    <n v="4"/>
  </r>
  <r>
    <s v="ORD105590"/>
    <x v="378"/>
    <x v="2809"/>
    <s v="Bengaluru"/>
    <x v="8"/>
    <n v="560034"/>
    <s v="MED023"/>
    <x v="8"/>
    <x v="7"/>
    <s v="Lacto Calamine"/>
    <s v="No"/>
    <n v="1"/>
    <n v="330.73"/>
    <n v="0"/>
    <n v="5"/>
    <x v="4"/>
    <x v="0"/>
    <n v="1"/>
    <x v="5589"/>
    <n v="1"/>
    <n v="330.73"/>
    <n v="0"/>
    <n v="330.73"/>
    <n v="16.5365"/>
    <n v="347.26650000000001"/>
    <n v="0"/>
  </r>
  <r>
    <s v="ORD105590"/>
    <x v="13"/>
    <x v="2810"/>
    <s v="Chennai"/>
    <x v="7"/>
    <n v="600040"/>
    <s v="MED008"/>
    <x v="7"/>
    <x v="6"/>
    <s v="Zydus"/>
    <s v="Yes"/>
    <n v="2"/>
    <n v="57.63"/>
    <n v="5"/>
    <n v="12"/>
    <x v="0"/>
    <x v="1"/>
    <n v="1"/>
    <x v="5590"/>
    <n v="1"/>
    <n v="115.26"/>
    <n v="5.7630000000000008"/>
    <n v="109.497"/>
    <n v="13.13964"/>
    <n v="122.63664"/>
    <n v="1"/>
  </r>
  <r>
    <s v="ORD105592"/>
    <x v="640"/>
    <x v="407"/>
    <s v="Bengaluru"/>
    <x v="8"/>
    <n v="560100"/>
    <s v="MED002"/>
    <x v="22"/>
    <x v="2"/>
    <s v="Micro Labs"/>
    <s v="No"/>
    <n v="1"/>
    <n v="30.28"/>
    <n v="0"/>
    <n v="5"/>
    <x v="2"/>
    <x v="1"/>
    <n v="1"/>
    <x v="5591"/>
    <n v="1"/>
    <n v="30.28"/>
    <n v="0"/>
    <n v="30.28"/>
    <n v="1.514"/>
    <n v="31.794"/>
    <n v="2"/>
  </r>
  <r>
    <s v="ORD105593"/>
    <x v="322"/>
    <x v="2509"/>
    <s v="Kolkata"/>
    <x v="10"/>
    <n v="700019"/>
    <s v="MED022"/>
    <x v="25"/>
    <x v="7"/>
    <s v="Himalaya"/>
    <s v="No"/>
    <n v="1"/>
    <n v="197.08"/>
    <n v="10"/>
    <n v="12"/>
    <x v="0"/>
    <x v="1"/>
    <n v="1"/>
    <x v="5592"/>
    <n v="1"/>
    <n v="197.08"/>
    <n v="19.708000000000002"/>
    <n v="177.37200000000001"/>
    <n v="21.28464"/>
    <n v="198.65664000000001"/>
    <n v="2"/>
  </r>
  <r>
    <s v="ORD105594"/>
    <x v="513"/>
    <x v="2243"/>
    <s v="Lucknow"/>
    <x v="9"/>
    <n v="226016"/>
    <s v="MED024"/>
    <x v="0"/>
    <x v="0"/>
    <s v="Abbott"/>
    <s v="No"/>
    <n v="1"/>
    <n v="141.22"/>
    <n v="0"/>
    <n v="12"/>
    <x v="0"/>
    <x v="1"/>
    <n v="1"/>
    <x v="5593"/>
    <n v="1"/>
    <n v="141.22"/>
    <n v="0"/>
    <n v="141.22"/>
    <n v="16.946399999999997"/>
    <n v="158.16640000000001"/>
    <n v="3"/>
  </r>
  <r>
    <s v="ORD105595"/>
    <x v="425"/>
    <x v="522"/>
    <s v="Gurugram"/>
    <x v="11"/>
    <n v="122018"/>
    <s v="MED009"/>
    <x v="21"/>
    <x v="6"/>
    <s v="Glenmark"/>
    <s v="Yes"/>
    <n v="2"/>
    <n v="84.64"/>
    <n v="10"/>
    <n v="18"/>
    <x v="3"/>
    <x v="0"/>
    <n v="1"/>
    <x v="5594"/>
    <n v="1"/>
    <n v="169.28"/>
    <n v="16.928000000000001"/>
    <n v="152.352"/>
    <n v="27.423360000000002"/>
    <n v="179.77536000000001"/>
    <n v="2"/>
  </r>
  <r>
    <s v="ORD105596"/>
    <x v="581"/>
    <x v="86"/>
    <s v="Jaipur"/>
    <x v="5"/>
    <n v="302019"/>
    <s v="MED010"/>
    <x v="13"/>
    <x v="1"/>
    <s v="Sun Pharma"/>
    <s v="Yes"/>
    <n v="3"/>
    <n v="62.89"/>
    <n v="0"/>
    <n v="12"/>
    <x v="5"/>
    <x v="0"/>
    <n v="1"/>
    <x v="5595"/>
    <n v="1"/>
    <n v="188.67000000000002"/>
    <n v="0"/>
    <n v="188.67000000000002"/>
    <n v="22.6404"/>
    <n v="211.31040000000002"/>
    <n v="3"/>
  </r>
  <r>
    <s v="ORD105597"/>
    <x v="728"/>
    <x v="604"/>
    <s v="Mumbai"/>
    <x v="3"/>
    <n v="400069"/>
    <s v="MED030"/>
    <x v="28"/>
    <x v="8"/>
    <s v="Cipla"/>
    <s v="Yes"/>
    <n v="2"/>
    <n v="253.82"/>
    <n v="15"/>
    <n v="12"/>
    <x v="3"/>
    <x v="2"/>
    <n v="1"/>
    <x v="5596"/>
    <n v="1"/>
    <n v="507.64"/>
    <n v="76.146000000000001"/>
    <n v="431.49399999999997"/>
    <n v="51.77928"/>
    <n v="483.27328"/>
    <n v="1"/>
  </r>
  <r>
    <s v="ORD105598"/>
    <x v="618"/>
    <x v="1650"/>
    <s v="Hyderabad"/>
    <x v="1"/>
    <n v="500081"/>
    <s v="MED023"/>
    <x v="8"/>
    <x v="7"/>
    <s v="Lacto Calamine"/>
    <s v="No"/>
    <n v="1"/>
    <n v="338.66"/>
    <n v="0"/>
    <n v="12"/>
    <x v="2"/>
    <x v="3"/>
    <n v="1"/>
    <x v="5597"/>
    <n v="1"/>
    <n v="338.66"/>
    <n v="0"/>
    <n v="338.66"/>
    <n v="40.639200000000002"/>
    <n v="379.29920000000004"/>
    <n v="2"/>
  </r>
  <r>
    <s v="ORD105599"/>
    <x v="643"/>
    <x v="1911"/>
    <s v="Ahmedabad"/>
    <x v="6"/>
    <n v="380054"/>
    <s v="MED006"/>
    <x v="18"/>
    <x v="10"/>
    <s v="USV"/>
    <s v="Yes"/>
    <n v="1"/>
    <n v="51.33"/>
    <n v="5"/>
    <n v="18"/>
    <x v="0"/>
    <x v="1"/>
    <n v="1"/>
    <x v="5598"/>
    <n v="1"/>
    <n v="51.33"/>
    <n v="2.5664999999999996"/>
    <n v="48.763500000000001"/>
    <n v="8.7774300000000007"/>
    <n v="57.540930000000003"/>
    <n v="1"/>
  </r>
  <r>
    <s v="ORD105600"/>
    <x v="704"/>
    <x v="2811"/>
    <s v="Hyderabad"/>
    <x v="1"/>
    <n v="500084"/>
    <s v="MED029"/>
    <x v="10"/>
    <x v="8"/>
    <s v="Sun Pharma"/>
    <s v="Yes"/>
    <n v="2"/>
    <n v="89.35"/>
    <n v="0"/>
    <n v="5"/>
    <x v="2"/>
    <x v="2"/>
    <n v="1"/>
    <x v="5599"/>
    <n v="1"/>
    <n v="178.7"/>
    <n v="0"/>
    <n v="178.7"/>
    <n v="8.9350000000000005"/>
    <n v="187.63499999999999"/>
    <n v="0"/>
  </r>
  <r>
    <s v="ORD105601"/>
    <x v="644"/>
    <x v="234"/>
    <s v="Gurugram"/>
    <x v="11"/>
    <n v="122001"/>
    <s v="MED019"/>
    <x v="26"/>
    <x v="8"/>
    <s v="Cipla"/>
    <s v="No"/>
    <n v="3"/>
    <n v="169.64"/>
    <n v="10"/>
    <n v="5"/>
    <x v="1"/>
    <x v="2"/>
    <n v="1"/>
    <x v="5600"/>
    <n v="1"/>
    <n v="508.91999999999996"/>
    <n v="50.891999999999996"/>
    <n v="458.02799999999996"/>
    <n v="22.901399999999999"/>
    <n v="480.92939999999999"/>
    <n v="4"/>
  </r>
  <r>
    <s v="ORD105602"/>
    <x v="18"/>
    <x v="550"/>
    <s v="Gurugram"/>
    <x v="11"/>
    <n v="122016"/>
    <s v="MED014"/>
    <x v="19"/>
    <x v="3"/>
    <s v="Abbott"/>
    <s v="No"/>
    <n v="2"/>
    <n v="144.84"/>
    <n v="0"/>
    <n v="12"/>
    <x v="3"/>
    <x v="3"/>
    <n v="1"/>
    <x v="5601"/>
    <n v="1"/>
    <n v="289.68"/>
    <n v="0"/>
    <n v="289.68"/>
    <n v="34.761600000000001"/>
    <n v="324.44159999999999"/>
    <n v="2"/>
  </r>
  <r>
    <s v="ORD105603"/>
    <x v="198"/>
    <x v="2812"/>
    <s v="Ahmedabad"/>
    <x v="6"/>
    <n v="380058"/>
    <s v="MED011"/>
    <x v="23"/>
    <x v="1"/>
    <s v="Cipla"/>
    <s v="No"/>
    <n v="4"/>
    <n v="24.75"/>
    <n v="5"/>
    <n v="12"/>
    <x v="2"/>
    <x v="0"/>
    <n v="1"/>
    <x v="5602"/>
    <n v="1"/>
    <n v="99"/>
    <n v="4.95"/>
    <n v="94.05"/>
    <n v="11.286"/>
    <n v="105.336"/>
    <n v="1"/>
  </r>
  <r>
    <s v="ORD105604"/>
    <x v="294"/>
    <x v="2813"/>
    <s v="Delhi"/>
    <x v="0"/>
    <n v="110024"/>
    <s v="MED020"/>
    <x v="4"/>
    <x v="4"/>
    <s v="Dr. Reddy's"/>
    <s v="Yes"/>
    <n v="2"/>
    <n v="60.82"/>
    <n v="15"/>
    <n v="12"/>
    <x v="1"/>
    <x v="1"/>
    <n v="1"/>
    <x v="5603"/>
    <n v="1"/>
    <n v="121.64"/>
    <n v="18.245999999999999"/>
    <n v="103.39400000000001"/>
    <n v="12.40728"/>
    <n v="115.80128000000001"/>
    <n v="2"/>
  </r>
  <r>
    <s v="ORD105605"/>
    <x v="14"/>
    <x v="2138"/>
    <s v="Kolkata"/>
    <x v="10"/>
    <n v="700029"/>
    <s v="MED009"/>
    <x v="21"/>
    <x v="6"/>
    <s v="Glenmark"/>
    <s v="Yes"/>
    <n v="2"/>
    <n v="82.61"/>
    <n v="0"/>
    <n v="18"/>
    <x v="4"/>
    <x v="1"/>
    <n v="1"/>
    <x v="5604"/>
    <n v="1"/>
    <n v="165.22"/>
    <n v="0"/>
    <n v="165.22"/>
    <n v="29.739599999999999"/>
    <n v="194.95959999999999"/>
    <n v="2"/>
  </r>
  <r>
    <s v="ORD105605"/>
    <x v="593"/>
    <x v="2814"/>
    <s v="Mumbai"/>
    <x v="3"/>
    <n v="400069"/>
    <s v="MED030"/>
    <x v="28"/>
    <x v="8"/>
    <s v="Cipla"/>
    <s v="Yes"/>
    <n v="5"/>
    <n v="278.66000000000003"/>
    <n v="5"/>
    <n v="18"/>
    <x v="3"/>
    <x v="1"/>
    <n v="1"/>
    <x v="5605"/>
    <n v="1"/>
    <n v="1393.3000000000002"/>
    <n v="69.665000000000006"/>
    <n v="1323.6350000000002"/>
    <n v="238.25430000000003"/>
    <n v="1561.8893000000003"/>
    <n v="1"/>
  </r>
  <r>
    <s v="ORD105607"/>
    <x v="587"/>
    <x v="1697"/>
    <s v="Chennai"/>
    <x v="7"/>
    <n v="600096"/>
    <s v="MED019"/>
    <x v="26"/>
    <x v="8"/>
    <s v="Cipla"/>
    <s v="No"/>
    <n v="1"/>
    <n v="137.13"/>
    <n v="0"/>
    <n v="5"/>
    <x v="0"/>
    <x v="1"/>
    <n v="1"/>
    <x v="5606"/>
    <n v="1"/>
    <n v="137.13"/>
    <n v="0"/>
    <n v="137.13"/>
    <n v="6.8564999999999996"/>
    <n v="143.98650000000001"/>
    <n v="3"/>
  </r>
  <r>
    <s v="ORD105607"/>
    <x v="694"/>
    <x v="2290"/>
    <s v="Pune"/>
    <x v="3"/>
    <n v="411045"/>
    <s v="MED029"/>
    <x v="10"/>
    <x v="8"/>
    <s v="Sun Pharma"/>
    <s v="Yes"/>
    <n v="1"/>
    <n v="103.79"/>
    <n v="10"/>
    <n v="12"/>
    <x v="2"/>
    <x v="0"/>
    <n v="1"/>
    <x v="5607"/>
    <n v="1"/>
    <n v="103.79"/>
    <n v="10.379000000000001"/>
    <n v="93.411000000000001"/>
    <n v="11.20932"/>
    <n v="104.62032000000001"/>
    <n v="1"/>
  </r>
  <r>
    <s v="ORD105609"/>
    <x v="100"/>
    <x v="537"/>
    <s v="Delhi"/>
    <x v="0"/>
    <n v="110029"/>
    <s v="MED012"/>
    <x v="29"/>
    <x v="3"/>
    <s v="Mankind"/>
    <s v="No"/>
    <n v="2"/>
    <n v="118.29"/>
    <n v="0"/>
    <n v="5"/>
    <x v="2"/>
    <x v="2"/>
    <n v="1"/>
    <x v="5608"/>
    <n v="1"/>
    <n v="236.58"/>
    <n v="0"/>
    <n v="236.58"/>
    <n v="11.829000000000001"/>
    <n v="248.40900000000002"/>
    <n v="2"/>
  </r>
  <r>
    <s v="ORD105610"/>
    <x v="289"/>
    <x v="392"/>
    <s v="Pune"/>
    <x v="3"/>
    <n v="411001"/>
    <s v="MED020"/>
    <x v="4"/>
    <x v="4"/>
    <s v="Dr. Reddy's"/>
    <s v="Yes"/>
    <n v="1"/>
    <n v="54.9"/>
    <n v="5"/>
    <n v="5"/>
    <x v="5"/>
    <x v="1"/>
    <n v="1"/>
    <x v="5609"/>
    <n v="1"/>
    <n v="54.9"/>
    <n v="2.7450000000000001"/>
    <n v="52.155000000000001"/>
    <n v="2.6077499999999998"/>
    <n v="54.762750000000004"/>
    <n v="3"/>
  </r>
  <r>
    <s v="ORD105611"/>
    <x v="150"/>
    <x v="2324"/>
    <s v="Mumbai"/>
    <x v="3"/>
    <n v="400001"/>
    <s v="MED025"/>
    <x v="27"/>
    <x v="0"/>
    <s v="Blue Cross"/>
    <s v="Yes"/>
    <n v="4"/>
    <n v="65.040000000000006"/>
    <n v="5"/>
    <n v="12"/>
    <x v="2"/>
    <x v="0"/>
    <n v="1"/>
    <x v="5610"/>
    <n v="1"/>
    <n v="260.16000000000003"/>
    <n v="13.008000000000003"/>
    <n v="247.15200000000002"/>
    <n v="29.658239999999999"/>
    <n v="276.81024000000002"/>
    <n v="1"/>
  </r>
  <r>
    <s v="ORD105612"/>
    <x v="679"/>
    <x v="1986"/>
    <s v="Noida"/>
    <x v="9"/>
    <n v="201303"/>
    <s v="MED020"/>
    <x v="4"/>
    <x v="4"/>
    <s v="Dr. Reddy's"/>
    <s v="Yes"/>
    <n v="2"/>
    <n v="53.75"/>
    <n v="5"/>
    <n v="5"/>
    <x v="1"/>
    <x v="3"/>
    <n v="1"/>
    <x v="5611"/>
    <n v="1"/>
    <n v="107.5"/>
    <n v="5.375"/>
    <n v="102.125"/>
    <n v="5.1062500000000002"/>
    <n v="107.23125"/>
    <n v="1"/>
  </r>
  <r>
    <s v="ORD105613"/>
    <x v="336"/>
    <x v="918"/>
    <s v="Mumbai"/>
    <x v="3"/>
    <n v="400069"/>
    <s v="MED014"/>
    <x v="19"/>
    <x v="3"/>
    <s v="Abbott"/>
    <s v="No"/>
    <n v="2"/>
    <n v="147.76"/>
    <n v="0"/>
    <n v="12"/>
    <x v="0"/>
    <x v="1"/>
    <n v="1"/>
    <x v="5612"/>
    <n v="1"/>
    <n v="295.52"/>
    <n v="0"/>
    <n v="295.52"/>
    <n v="35.462399999999995"/>
    <n v="330.98239999999998"/>
    <n v="5"/>
  </r>
  <r>
    <s v="ORD105614"/>
    <x v="13"/>
    <x v="2578"/>
    <s v="Ahmedabad"/>
    <x v="6"/>
    <n v="380001"/>
    <s v="MED010"/>
    <x v="13"/>
    <x v="1"/>
    <s v="Sun Pharma"/>
    <s v="Yes"/>
    <n v="2"/>
    <n v="74.930000000000007"/>
    <n v="0"/>
    <n v="5"/>
    <x v="1"/>
    <x v="3"/>
    <n v="1"/>
    <x v="5613"/>
    <n v="1"/>
    <n v="149.86000000000001"/>
    <n v="0"/>
    <n v="149.86000000000001"/>
    <n v="7.4930000000000003"/>
    <n v="157.35300000000001"/>
    <n v="1"/>
  </r>
  <r>
    <s v="ORD105615"/>
    <x v="73"/>
    <x v="1230"/>
    <s v="Pune"/>
    <x v="3"/>
    <n v="411045"/>
    <s v="MED015"/>
    <x v="24"/>
    <x v="11"/>
    <s v="Abbott"/>
    <s v="No"/>
    <n v="1"/>
    <n v="48.42"/>
    <n v="10"/>
    <n v="5"/>
    <x v="0"/>
    <x v="2"/>
    <n v="1"/>
    <x v="5614"/>
    <n v="1"/>
    <n v="48.42"/>
    <n v="4.8420000000000005"/>
    <n v="43.578000000000003"/>
    <n v="2.1789000000000001"/>
    <n v="45.756900000000002"/>
    <n v="2"/>
  </r>
  <r>
    <s v="ORD105616"/>
    <x v="655"/>
    <x v="1340"/>
    <s v="Jaipur"/>
    <x v="5"/>
    <n v="302019"/>
    <s v="MED022"/>
    <x v="25"/>
    <x v="7"/>
    <s v="Himalaya"/>
    <s v="No"/>
    <n v="1"/>
    <n v="179.53"/>
    <n v="5"/>
    <n v="12"/>
    <x v="3"/>
    <x v="1"/>
    <n v="1"/>
    <x v="5615"/>
    <n v="1"/>
    <n v="179.53"/>
    <n v="8.9764999999999997"/>
    <n v="170.55350000000001"/>
    <n v="20.466420000000003"/>
    <n v="191.01992000000001"/>
    <n v="1"/>
  </r>
  <r>
    <s v="ORD105617"/>
    <x v="572"/>
    <x v="2639"/>
    <s v="Pune"/>
    <x v="3"/>
    <n v="411045"/>
    <s v="MED010"/>
    <x v="13"/>
    <x v="1"/>
    <s v="Sun Pharma"/>
    <s v="Yes"/>
    <n v="1"/>
    <n v="79.739999999999995"/>
    <n v="10"/>
    <n v="5"/>
    <x v="4"/>
    <x v="1"/>
    <n v="1"/>
    <x v="5616"/>
    <n v="1"/>
    <n v="79.739999999999995"/>
    <n v="7.9740000000000002"/>
    <n v="71.765999999999991"/>
    <n v="3.5882999999999994"/>
    <n v="75.354299999999995"/>
    <n v="4"/>
  </r>
  <r>
    <s v="ORD105618"/>
    <x v="31"/>
    <x v="1300"/>
    <s v="Surat"/>
    <x v="6"/>
    <n v="395010"/>
    <s v="MED021"/>
    <x v="9"/>
    <x v="7"/>
    <s v="Cipla"/>
    <s v="No"/>
    <n v="1"/>
    <n v="93.06"/>
    <n v="5"/>
    <n v="12"/>
    <x v="5"/>
    <x v="1"/>
    <n v="1"/>
    <x v="5617"/>
    <n v="1"/>
    <n v="93.06"/>
    <n v="4.6530000000000005"/>
    <n v="88.406999999999996"/>
    <n v="10.608840000000001"/>
    <n v="99.015839999999997"/>
    <n v="1"/>
  </r>
  <r>
    <s v="ORD105619"/>
    <x v="558"/>
    <x v="2815"/>
    <s v="Ahmedabad"/>
    <x v="6"/>
    <n v="380058"/>
    <s v="MED026"/>
    <x v="20"/>
    <x v="9"/>
    <s v="Cipla"/>
    <s v="No"/>
    <n v="2"/>
    <n v="168.56"/>
    <n v="5"/>
    <n v="5"/>
    <x v="2"/>
    <x v="1"/>
    <n v="1"/>
    <x v="5618"/>
    <n v="1"/>
    <n v="337.12"/>
    <n v="16.855999999999998"/>
    <n v="320.26400000000001"/>
    <n v="16.013200000000001"/>
    <n v="336.27719999999999"/>
    <n v="2"/>
  </r>
  <r>
    <s v="ORD105620"/>
    <x v="2"/>
    <x v="708"/>
    <s v="Surat"/>
    <x v="6"/>
    <n v="395017"/>
    <s v="MED014"/>
    <x v="19"/>
    <x v="3"/>
    <s v="Abbott"/>
    <s v="No"/>
    <n v="1"/>
    <n v="165.79"/>
    <n v="5"/>
    <n v="5"/>
    <x v="2"/>
    <x v="1"/>
    <n v="1"/>
    <x v="5619"/>
    <n v="1"/>
    <n v="165.79"/>
    <n v="8.2894999999999985"/>
    <n v="157.50049999999999"/>
    <n v="7.8750249999999991"/>
    <n v="165.37552499999998"/>
    <n v="1"/>
  </r>
  <r>
    <s v="ORD105621"/>
    <x v="586"/>
    <x v="2816"/>
    <s v="Noida"/>
    <x v="9"/>
    <n v="201303"/>
    <s v="MED027"/>
    <x v="12"/>
    <x v="9"/>
    <s v="Mankind"/>
    <s v="No"/>
    <n v="2"/>
    <n v="96.82"/>
    <n v="0"/>
    <n v="5"/>
    <x v="3"/>
    <x v="1"/>
    <n v="1"/>
    <x v="5620"/>
    <n v="1"/>
    <n v="193.64"/>
    <n v="0"/>
    <n v="193.64"/>
    <n v="9.6819999999999986"/>
    <n v="203.32199999999997"/>
    <n v="1"/>
  </r>
  <r>
    <s v="ORD105622"/>
    <x v="523"/>
    <x v="2817"/>
    <s v="Bengaluru"/>
    <x v="8"/>
    <n v="560034"/>
    <s v="MED012"/>
    <x v="29"/>
    <x v="3"/>
    <s v="Mankind"/>
    <s v="No"/>
    <n v="3"/>
    <n v="122.16"/>
    <n v="15"/>
    <n v="18"/>
    <x v="5"/>
    <x v="1"/>
    <n v="1"/>
    <x v="5621"/>
    <n v="1"/>
    <n v="366.48"/>
    <n v="54.972000000000008"/>
    <n v="311.50800000000004"/>
    <n v="56.071440000000003"/>
    <n v="367.57944000000003"/>
    <n v="1"/>
  </r>
  <r>
    <s v="ORD105623"/>
    <x v="337"/>
    <x v="1347"/>
    <s v="Kolkata"/>
    <x v="10"/>
    <n v="700001"/>
    <s v="MED011"/>
    <x v="23"/>
    <x v="1"/>
    <s v="Cipla"/>
    <s v="No"/>
    <n v="1"/>
    <n v="25.37"/>
    <n v="5"/>
    <n v="18"/>
    <x v="0"/>
    <x v="1"/>
    <n v="1"/>
    <x v="5622"/>
    <n v="1"/>
    <n v="25.37"/>
    <n v="1.2685000000000002"/>
    <n v="24.101500000000001"/>
    <n v="4.3382699999999996"/>
    <n v="28.439770000000003"/>
    <n v="2"/>
  </r>
  <r>
    <s v="ORD105623"/>
    <x v="217"/>
    <x v="269"/>
    <s v="Delhi"/>
    <x v="0"/>
    <n v="110044"/>
    <s v="MED002"/>
    <x v="22"/>
    <x v="2"/>
    <s v="Micro Labs"/>
    <s v="No"/>
    <n v="1"/>
    <n v="35.9"/>
    <n v="10"/>
    <n v="12"/>
    <x v="0"/>
    <x v="3"/>
    <n v="1"/>
    <x v="5623"/>
    <n v="1"/>
    <n v="35.9"/>
    <n v="3.59"/>
    <n v="32.31"/>
    <n v="3.8772000000000002"/>
    <n v="36.187200000000004"/>
    <n v="3"/>
  </r>
  <r>
    <s v="ORD105625"/>
    <x v="25"/>
    <x v="2818"/>
    <s v="Jaipur"/>
    <x v="5"/>
    <n v="302033"/>
    <s v="MED027"/>
    <x v="12"/>
    <x v="9"/>
    <s v="Mankind"/>
    <s v="No"/>
    <n v="1"/>
    <n v="90.19"/>
    <n v="10"/>
    <n v="18"/>
    <x v="0"/>
    <x v="0"/>
    <n v="1"/>
    <x v="5624"/>
    <n v="1"/>
    <n v="90.19"/>
    <n v="9.0190000000000001"/>
    <n v="81.170999999999992"/>
    <n v="14.61078"/>
    <n v="95.781779999999998"/>
    <n v="0"/>
  </r>
  <r>
    <s v="ORD105626"/>
    <x v="314"/>
    <x v="1132"/>
    <s v="Noida"/>
    <x v="9"/>
    <n v="201307"/>
    <s v="MED016"/>
    <x v="17"/>
    <x v="11"/>
    <s v="Emcure"/>
    <s v="No"/>
    <n v="3"/>
    <n v="102.2"/>
    <n v="0"/>
    <n v="18"/>
    <x v="4"/>
    <x v="1"/>
    <n v="1"/>
    <x v="5625"/>
    <n v="1"/>
    <n v="306.60000000000002"/>
    <n v="0"/>
    <n v="306.60000000000002"/>
    <n v="55.188000000000002"/>
    <n v="361.78800000000001"/>
    <n v="8"/>
  </r>
  <r>
    <s v="ORD105627"/>
    <x v="104"/>
    <x v="163"/>
    <s v="Bengaluru"/>
    <x v="8"/>
    <n v="560034"/>
    <s v="MED027"/>
    <x v="12"/>
    <x v="9"/>
    <s v="Mankind"/>
    <s v="No"/>
    <n v="4"/>
    <n v="86.59"/>
    <n v="15"/>
    <n v="5"/>
    <x v="1"/>
    <x v="2"/>
    <n v="1"/>
    <x v="5626"/>
    <n v="1"/>
    <n v="346.36"/>
    <n v="51.954000000000008"/>
    <n v="294.40600000000001"/>
    <n v="14.7203"/>
    <n v="309.12630000000001"/>
    <n v="5"/>
  </r>
  <r>
    <s v="ORD105628"/>
    <x v="440"/>
    <x v="1936"/>
    <s v="Mumbai"/>
    <x v="3"/>
    <n v="400076"/>
    <s v="MED019"/>
    <x v="26"/>
    <x v="8"/>
    <s v="Cipla"/>
    <s v="No"/>
    <n v="2"/>
    <n v="148"/>
    <n v="5"/>
    <n v="5"/>
    <x v="2"/>
    <x v="1"/>
    <n v="1"/>
    <x v="5627"/>
    <n v="1"/>
    <n v="296"/>
    <n v="14.8"/>
    <n v="281.2"/>
    <n v="14.06"/>
    <n v="295.26"/>
    <n v="2"/>
  </r>
  <r>
    <s v="ORD105628"/>
    <x v="91"/>
    <x v="2819"/>
    <s v="Jaipur"/>
    <x v="5"/>
    <n v="302001"/>
    <s v="MED001"/>
    <x v="2"/>
    <x v="2"/>
    <s v="Cipla"/>
    <s v="No"/>
    <n v="1"/>
    <n v="31.82"/>
    <n v="10"/>
    <n v="12"/>
    <x v="0"/>
    <x v="3"/>
    <n v="1"/>
    <x v="5628"/>
    <n v="1"/>
    <n v="31.82"/>
    <n v="3.1819999999999999"/>
    <n v="28.638000000000002"/>
    <n v="3.4365600000000001"/>
    <n v="32.074560000000005"/>
    <n v="0"/>
  </r>
  <r>
    <s v="ORD105630"/>
    <x v="4"/>
    <x v="2262"/>
    <s v="Kolkata"/>
    <x v="10"/>
    <n v="700029"/>
    <s v="MED001"/>
    <x v="2"/>
    <x v="2"/>
    <s v="Cipla"/>
    <s v="No"/>
    <n v="2"/>
    <n v="28.8"/>
    <n v="5"/>
    <n v="12"/>
    <x v="5"/>
    <x v="1"/>
    <n v="1"/>
    <x v="5629"/>
    <n v="1"/>
    <n v="57.6"/>
    <n v="2.88"/>
    <n v="54.72"/>
    <n v="6.5663999999999998"/>
    <n v="61.2864"/>
    <n v="2"/>
  </r>
  <r>
    <s v="ORD105631"/>
    <x v="260"/>
    <x v="1519"/>
    <s v="Ahmedabad"/>
    <x v="6"/>
    <n v="380015"/>
    <s v="MED018"/>
    <x v="14"/>
    <x v="8"/>
    <s v="Mankind"/>
    <s v="No"/>
    <n v="3"/>
    <n v="129.72999999999999"/>
    <n v="0"/>
    <n v="5"/>
    <x v="2"/>
    <x v="1"/>
    <n v="1"/>
    <x v="5630"/>
    <n v="1"/>
    <n v="389.18999999999994"/>
    <n v="0"/>
    <n v="389.18999999999994"/>
    <n v="19.459499999999998"/>
    <n v="408.64949999999993"/>
    <n v="3"/>
  </r>
  <r>
    <s v="ORD105632"/>
    <x v="425"/>
    <x v="2803"/>
    <s v="Chennai"/>
    <x v="7"/>
    <n v="600001"/>
    <s v="MED020"/>
    <x v="4"/>
    <x v="4"/>
    <s v="Dr. Reddy's"/>
    <s v="Yes"/>
    <n v="2"/>
    <n v="50.97"/>
    <n v="10"/>
    <n v="5"/>
    <x v="3"/>
    <x v="1"/>
    <n v="1"/>
    <x v="5631"/>
    <n v="1"/>
    <n v="101.94"/>
    <n v="10.193999999999999"/>
    <n v="91.745999999999995"/>
    <n v="4.5872999999999999"/>
    <n v="96.333299999999994"/>
    <n v="2"/>
  </r>
  <r>
    <s v="ORD105633"/>
    <x v="363"/>
    <x v="1413"/>
    <s v="Ahmedabad"/>
    <x v="6"/>
    <n v="380058"/>
    <s v="MED012"/>
    <x v="29"/>
    <x v="3"/>
    <s v="Mankind"/>
    <s v="No"/>
    <n v="1"/>
    <n v="109.05"/>
    <n v="5"/>
    <n v="18"/>
    <x v="3"/>
    <x v="0"/>
    <n v="1"/>
    <x v="5632"/>
    <n v="1"/>
    <n v="109.05"/>
    <n v="5.4524999999999997"/>
    <n v="103.5975"/>
    <n v="18.647549999999999"/>
    <n v="122.24504999999999"/>
    <n v="3"/>
  </r>
  <r>
    <s v="ORD105634"/>
    <x v="106"/>
    <x v="1438"/>
    <s v="Bengaluru"/>
    <x v="8"/>
    <n v="560034"/>
    <s v="MED030"/>
    <x v="28"/>
    <x v="8"/>
    <s v="Cipla"/>
    <s v="Yes"/>
    <n v="5"/>
    <n v="297.7"/>
    <n v="5"/>
    <n v="5"/>
    <x v="1"/>
    <x v="0"/>
    <n v="1"/>
    <x v="5633"/>
    <n v="1"/>
    <n v="1488.5"/>
    <n v="74.424999999999997"/>
    <n v="1414.075"/>
    <n v="70.703749999999999"/>
    <n v="1484.7787499999999"/>
    <n v="3"/>
  </r>
  <r>
    <s v="ORD105634"/>
    <x v="138"/>
    <x v="1595"/>
    <s v="Noida"/>
    <x v="9"/>
    <n v="201304"/>
    <s v="MED020"/>
    <x v="4"/>
    <x v="4"/>
    <s v="Dr. Reddy's"/>
    <s v="Yes"/>
    <n v="4"/>
    <n v="59.96"/>
    <n v="5"/>
    <n v="5"/>
    <x v="4"/>
    <x v="1"/>
    <n v="1"/>
    <x v="5634"/>
    <n v="1"/>
    <n v="239.84"/>
    <n v="11.992000000000001"/>
    <n v="227.84800000000001"/>
    <n v="11.3924"/>
    <n v="239.24040000000002"/>
    <n v="4"/>
  </r>
  <r>
    <s v="ORD105634"/>
    <x v="626"/>
    <x v="1719"/>
    <s v="Lucknow"/>
    <x v="9"/>
    <n v="226024"/>
    <s v="MED022"/>
    <x v="25"/>
    <x v="7"/>
    <s v="Himalaya"/>
    <s v="No"/>
    <n v="3"/>
    <n v="192.23"/>
    <n v="5"/>
    <n v="18"/>
    <x v="3"/>
    <x v="2"/>
    <n v="1"/>
    <x v="5635"/>
    <n v="1"/>
    <n v="576.68999999999994"/>
    <n v="28.834499999999998"/>
    <n v="547.85549999999989"/>
    <n v="98.613989999999973"/>
    <n v="646.46948999999984"/>
    <n v="0"/>
  </r>
  <r>
    <s v="ORD105634"/>
    <x v="448"/>
    <x v="2558"/>
    <s v="Lucknow"/>
    <x v="9"/>
    <n v="226016"/>
    <s v="MED012"/>
    <x v="29"/>
    <x v="3"/>
    <s v="Mankind"/>
    <s v="No"/>
    <n v="1"/>
    <n v="105.84"/>
    <n v="10"/>
    <n v="12"/>
    <x v="4"/>
    <x v="3"/>
    <n v="1"/>
    <x v="5636"/>
    <n v="1"/>
    <n v="105.84"/>
    <n v="10.584000000000001"/>
    <n v="95.256"/>
    <n v="11.430720000000001"/>
    <n v="106.68672000000001"/>
    <n v="3"/>
  </r>
  <r>
    <s v="ORD105634"/>
    <x v="553"/>
    <x v="1595"/>
    <s v="Chennai"/>
    <x v="7"/>
    <n v="600018"/>
    <s v="MED012"/>
    <x v="29"/>
    <x v="3"/>
    <s v="Mankind"/>
    <s v="No"/>
    <n v="2"/>
    <n v="124.63"/>
    <n v="0"/>
    <n v="5"/>
    <x v="0"/>
    <x v="1"/>
    <n v="1"/>
    <x v="5637"/>
    <n v="1"/>
    <n v="249.26"/>
    <n v="0"/>
    <n v="249.26"/>
    <n v="12.462999999999999"/>
    <n v="261.72300000000001"/>
    <n v="4"/>
  </r>
  <r>
    <s v="ORD105634"/>
    <x v="7"/>
    <x v="1396"/>
    <s v="Hyderabad"/>
    <x v="1"/>
    <n v="500032"/>
    <s v="MED017"/>
    <x v="1"/>
    <x v="1"/>
    <s v="Abbott"/>
    <s v="No"/>
    <n v="2"/>
    <n v="136.16"/>
    <n v="10"/>
    <n v="5"/>
    <x v="3"/>
    <x v="0"/>
    <n v="1"/>
    <x v="5638"/>
    <n v="1"/>
    <n v="272.32"/>
    <n v="27.231999999999999"/>
    <n v="245.08799999999999"/>
    <n v="12.2544"/>
    <n v="257.3424"/>
    <n v="0"/>
  </r>
  <r>
    <s v="ORD105634"/>
    <x v="358"/>
    <x v="2799"/>
    <s v="Mumbai"/>
    <x v="3"/>
    <n v="400069"/>
    <s v="MED005"/>
    <x v="11"/>
    <x v="5"/>
    <s v="Cipla"/>
    <s v="Yes"/>
    <n v="5"/>
    <n v="86.15"/>
    <n v="15"/>
    <n v="5"/>
    <x v="1"/>
    <x v="3"/>
    <n v="1"/>
    <x v="5639"/>
    <n v="1"/>
    <n v="430.75"/>
    <n v="64.612499999999997"/>
    <n v="366.13749999999999"/>
    <n v="18.306875000000002"/>
    <n v="384.44437499999998"/>
    <n v="0"/>
  </r>
  <r>
    <s v="ORD105641"/>
    <x v="34"/>
    <x v="1138"/>
    <s v="Mumbai"/>
    <x v="3"/>
    <n v="400069"/>
    <s v="MED002"/>
    <x v="22"/>
    <x v="2"/>
    <s v="Micro Labs"/>
    <s v="No"/>
    <n v="4"/>
    <n v="32.71"/>
    <n v="5"/>
    <n v="5"/>
    <x v="2"/>
    <x v="2"/>
    <n v="1"/>
    <x v="5640"/>
    <n v="1"/>
    <n v="130.84"/>
    <n v="6.5420000000000007"/>
    <n v="124.298"/>
    <n v="6.2149000000000001"/>
    <n v="130.5129"/>
    <n v="1"/>
  </r>
  <r>
    <s v="ORD105642"/>
    <x v="317"/>
    <x v="2820"/>
    <s v="Kolkata"/>
    <x v="10"/>
    <n v="700001"/>
    <s v="MED023"/>
    <x v="8"/>
    <x v="7"/>
    <s v="Lacto Calamine"/>
    <s v="No"/>
    <n v="2"/>
    <n v="328.73"/>
    <n v="0"/>
    <n v="12"/>
    <x v="3"/>
    <x v="2"/>
    <n v="1"/>
    <x v="5641"/>
    <n v="1"/>
    <n v="657.46"/>
    <n v="0"/>
    <n v="657.46"/>
    <n v="78.895200000000003"/>
    <n v="736.35520000000008"/>
    <n v="0"/>
  </r>
  <r>
    <s v="ORD105643"/>
    <x v="642"/>
    <x v="1713"/>
    <s v="Mumbai"/>
    <x v="3"/>
    <n v="400050"/>
    <s v="MED015"/>
    <x v="24"/>
    <x v="11"/>
    <s v="Abbott"/>
    <s v="No"/>
    <n v="1"/>
    <n v="46.74"/>
    <n v="15"/>
    <n v="12"/>
    <x v="5"/>
    <x v="1"/>
    <n v="1"/>
    <x v="5642"/>
    <n v="1"/>
    <n v="46.74"/>
    <n v="7.0110000000000001"/>
    <n v="39.728999999999999"/>
    <n v="4.7674799999999999"/>
    <n v="44.496479999999998"/>
    <n v="7"/>
  </r>
  <r>
    <s v="ORD105644"/>
    <x v="345"/>
    <x v="2757"/>
    <s v="Chandigarh"/>
    <x v="4"/>
    <n v="160022"/>
    <s v="MED014"/>
    <x v="19"/>
    <x v="3"/>
    <s v="Abbott"/>
    <s v="No"/>
    <n v="3"/>
    <n v="160.31"/>
    <n v="5"/>
    <n v="5"/>
    <x v="4"/>
    <x v="3"/>
    <n v="1"/>
    <x v="5643"/>
    <n v="1"/>
    <n v="480.93"/>
    <n v="24.046500000000002"/>
    <n v="456.88350000000003"/>
    <n v="22.844175"/>
    <n v="479.72767500000003"/>
    <n v="2"/>
  </r>
  <r>
    <s v="ORD105644"/>
    <x v="638"/>
    <x v="1925"/>
    <s v="Gurugram"/>
    <x v="11"/>
    <n v="122018"/>
    <s v="MED017"/>
    <x v="1"/>
    <x v="1"/>
    <s v="Abbott"/>
    <s v="No"/>
    <n v="5"/>
    <n v="154.93"/>
    <n v="10"/>
    <n v="5"/>
    <x v="3"/>
    <x v="2"/>
    <n v="1"/>
    <x v="5644"/>
    <n v="1"/>
    <n v="774.65000000000009"/>
    <n v="77.465000000000003"/>
    <n v="697.18500000000006"/>
    <n v="34.859250000000003"/>
    <n v="732.04425000000003"/>
    <n v="0"/>
  </r>
  <r>
    <s v="ORD105644"/>
    <x v="667"/>
    <x v="1597"/>
    <s v="Bengaluru"/>
    <x v="8"/>
    <n v="560034"/>
    <s v="MED002"/>
    <x v="22"/>
    <x v="2"/>
    <s v="Micro Labs"/>
    <s v="No"/>
    <n v="1"/>
    <n v="32.33"/>
    <n v="0"/>
    <n v="12"/>
    <x v="3"/>
    <x v="1"/>
    <n v="1"/>
    <x v="5645"/>
    <n v="1"/>
    <n v="32.33"/>
    <n v="0"/>
    <n v="32.33"/>
    <n v="3.8795999999999999"/>
    <n v="36.209599999999995"/>
    <n v="2"/>
  </r>
  <r>
    <s v="ORD105647"/>
    <x v="511"/>
    <x v="2074"/>
    <s v="Bengaluru"/>
    <x v="8"/>
    <n v="560100"/>
    <s v="MED015"/>
    <x v="24"/>
    <x v="11"/>
    <s v="Abbott"/>
    <s v="No"/>
    <n v="4"/>
    <n v="53.61"/>
    <n v="5"/>
    <n v="5"/>
    <x v="2"/>
    <x v="3"/>
    <n v="1"/>
    <x v="5646"/>
    <n v="1"/>
    <n v="214.44"/>
    <n v="10.722000000000001"/>
    <n v="203.71799999999999"/>
    <n v="10.185899999999998"/>
    <n v="213.90389999999999"/>
    <n v="3"/>
  </r>
  <r>
    <s v="ORD105648"/>
    <x v="248"/>
    <x v="1780"/>
    <s v="Jaipur"/>
    <x v="5"/>
    <n v="302017"/>
    <s v="MED008"/>
    <x v="7"/>
    <x v="6"/>
    <s v="Zydus"/>
    <s v="Yes"/>
    <n v="1"/>
    <n v="68.27"/>
    <n v="10"/>
    <n v="5"/>
    <x v="4"/>
    <x v="1"/>
    <n v="1"/>
    <x v="5647"/>
    <n v="1"/>
    <n v="68.27"/>
    <n v="6.8269999999999991"/>
    <n v="61.442999999999998"/>
    <n v="3.0721499999999997"/>
    <n v="64.515149999999991"/>
    <n v="3"/>
  </r>
  <r>
    <s v="ORD105649"/>
    <x v="676"/>
    <x v="1766"/>
    <s v="Jaipur"/>
    <x v="5"/>
    <n v="302017"/>
    <s v="MED007"/>
    <x v="15"/>
    <x v="10"/>
    <s v="Sanofi"/>
    <s v="Yes"/>
    <n v="2"/>
    <n v="84.25"/>
    <n v="10"/>
    <n v="5"/>
    <x v="0"/>
    <x v="1"/>
    <n v="1"/>
    <x v="5648"/>
    <n v="1"/>
    <n v="168.5"/>
    <n v="16.850000000000001"/>
    <n v="151.65"/>
    <n v="7.5824999999999996"/>
    <n v="159.23250000000002"/>
    <n v="2"/>
  </r>
  <r>
    <s v="ORD105650"/>
    <x v="105"/>
    <x v="2402"/>
    <s v="Kolkata"/>
    <x v="10"/>
    <n v="700001"/>
    <s v="MED016"/>
    <x v="17"/>
    <x v="11"/>
    <s v="Emcure"/>
    <s v="No"/>
    <n v="1"/>
    <n v="114.48"/>
    <n v="0"/>
    <n v="12"/>
    <x v="5"/>
    <x v="2"/>
    <n v="1"/>
    <x v="5649"/>
    <n v="1"/>
    <n v="114.48"/>
    <n v="0"/>
    <n v="114.48"/>
    <n v="13.7376"/>
    <n v="128.2176"/>
    <n v="1"/>
  </r>
  <r>
    <s v="ORD105651"/>
    <x v="104"/>
    <x v="566"/>
    <s v="Pune"/>
    <x v="3"/>
    <n v="411001"/>
    <s v="MED023"/>
    <x v="8"/>
    <x v="7"/>
    <s v="Lacto Calamine"/>
    <s v="No"/>
    <n v="1"/>
    <n v="280.24"/>
    <n v="5"/>
    <n v="5"/>
    <x v="3"/>
    <x v="1"/>
    <n v="1"/>
    <x v="5650"/>
    <n v="1"/>
    <n v="280.24"/>
    <n v="14.012"/>
    <n v="266.22800000000001"/>
    <n v="13.311400000000001"/>
    <n v="279.5394"/>
    <n v="4"/>
  </r>
  <r>
    <s v="ORD105652"/>
    <x v="422"/>
    <x v="1437"/>
    <s v="Hyderabad"/>
    <x v="1"/>
    <n v="500090"/>
    <s v="MED002"/>
    <x v="22"/>
    <x v="2"/>
    <s v="Micro Labs"/>
    <s v="No"/>
    <n v="1"/>
    <n v="28.53"/>
    <n v="5"/>
    <n v="12"/>
    <x v="2"/>
    <x v="1"/>
    <n v="1"/>
    <x v="5651"/>
    <n v="1"/>
    <n v="28.53"/>
    <n v="1.4265000000000001"/>
    <n v="27.1035"/>
    <n v="3.2524200000000003"/>
    <n v="30.355920000000001"/>
    <n v="1"/>
  </r>
  <r>
    <s v="ORD105652"/>
    <x v="80"/>
    <x v="1569"/>
    <s v="Kolkata"/>
    <x v="10"/>
    <n v="700102"/>
    <s v="MED023"/>
    <x v="8"/>
    <x v="7"/>
    <s v="Lacto Calamine"/>
    <s v="No"/>
    <n v="1"/>
    <n v="321.98"/>
    <n v="15"/>
    <n v="12"/>
    <x v="4"/>
    <x v="0"/>
    <n v="1"/>
    <x v="5652"/>
    <n v="1"/>
    <n v="321.98"/>
    <n v="48.297000000000004"/>
    <n v="273.68299999999999"/>
    <n v="32.84196"/>
    <n v="306.52495999999996"/>
    <n v="3"/>
  </r>
  <r>
    <s v="ORD105654"/>
    <x v="515"/>
    <x v="2821"/>
    <s v="Chennai"/>
    <x v="7"/>
    <n v="600100"/>
    <s v="MED005"/>
    <x v="11"/>
    <x v="5"/>
    <s v="Cipla"/>
    <s v="Yes"/>
    <n v="1"/>
    <n v="88.35"/>
    <n v="5"/>
    <n v="12"/>
    <x v="4"/>
    <x v="3"/>
    <n v="1"/>
    <x v="5653"/>
    <n v="1"/>
    <n v="88.35"/>
    <n v="4.4175000000000004"/>
    <n v="83.93249999999999"/>
    <n v="10.071899999999998"/>
    <n v="94.00439999999999"/>
    <n v="0"/>
  </r>
  <r>
    <s v="ORD105655"/>
    <x v="481"/>
    <x v="1632"/>
    <s v="Indore"/>
    <x v="2"/>
    <n v="452018"/>
    <s v="MED025"/>
    <x v="27"/>
    <x v="0"/>
    <s v="Blue Cross"/>
    <s v="Yes"/>
    <n v="4"/>
    <n v="62.67"/>
    <n v="0"/>
    <n v="5"/>
    <x v="1"/>
    <x v="2"/>
    <n v="1"/>
    <x v="5654"/>
    <n v="1"/>
    <n v="250.68"/>
    <n v="0"/>
    <n v="250.68"/>
    <n v="12.534000000000001"/>
    <n v="263.214"/>
    <n v="1"/>
  </r>
  <r>
    <s v="ORD105655"/>
    <x v="144"/>
    <x v="1335"/>
    <s v="Bengaluru"/>
    <x v="8"/>
    <n v="560100"/>
    <s v="MED026"/>
    <x v="20"/>
    <x v="9"/>
    <s v="Cipla"/>
    <s v="No"/>
    <n v="1"/>
    <n v="203.52"/>
    <n v="10"/>
    <n v="5"/>
    <x v="4"/>
    <x v="1"/>
    <n v="1"/>
    <x v="5655"/>
    <n v="1"/>
    <n v="203.52"/>
    <n v="20.352"/>
    <n v="183.16800000000001"/>
    <n v="9.1584000000000003"/>
    <n v="192.32640000000001"/>
    <n v="1"/>
  </r>
  <r>
    <s v="ORD105657"/>
    <x v="258"/>
    <x v="2822"/>
    <s v="Kolkata"/>
    <x v="10"/>
    <n v="700102"/>
    <s v="MED013"/>
    <x v="16"/>
    <x v="3"/>
    <s v="Himalaya"/>
    <s v="No"/>
    <n v="1"/>
    <n v="182.31"/>
    <n v="5"/>
    <n v="5"/>
    <x v="0"/>
    <x v="1"/>
    <n v="1"/>
    <x v="5656"/>
    <n v="1"/>
    <n v="182.31"/>
    <n v="9.115499999999999"/>
    <n v="173.19450000000001"/>
    <n v="8.6597250000000017"/>
    <n v="181.85422500000001"/>
    <n v="1"/>
  </r>
  <r>
    <s v="ORD105658"/>
    <x v="709"/>
    <x v="2560"/>
    <s v="Noida"/>
    <x v="9"/>
    <n v="201304"/>
    <s v="MED010"/>
    <x v="13"/>
    <x v="1"/>
    <s v="Sun Pharma"/>
    <s v="Yes"/>
    <n v="1"/>
    <n v="62.01"/>
    <n v="15"/>
    <n v="5"/>
    <x v="1"/>
    <x v="3"/>
    <n v="1"/>
    <x v="5657"/>
    <n v="1"/>
    <n v="62.01"/>
    <n v="9.301499999999999"/>
    <n v="52.708500000000001"/>
    <n v="2.6354250000000001"/>
    <n v="55.343924999999999"/>
    <n v="1"/>
  </r>
  <r>
    <s v="ORD105659"/>
    <x v="222"/>
    <x v="1046"/>
    <s v="Bengaluru"/>
    <x v="8"/>
    <n v="560034"/>
    <s v="MED009"/>
    <x v="21"/>
    <x v="6"/>
    <s v="Glenmark"/>
    <s v="Yes"/>
    <n v="1"/>
    <n v="91.45"/>
    <n v="5"/>
    <n v="18"/>
    <x v="1"/>
    <x v="1"/>
    <n v="1"/>
    <x v="5658"/>
    <n v="1"/>
    <n v="91.45"/>
    <n v="4.5724999999999998"/>
    <n v="86.877499999999998"/>
    <n v="15.63795"/>
    <n v="102.51545"/>
    <n v="3"/>
  </r>
  <r>
    <s v="ORD105660"/>
    <x v="521"/>
    <x v="2179"/>
    <s v="Pune"/>
    <x v="3"/>
    <n v="411038"/>
    <s v="MED021"/>
    <x v="9"/>
    <x v="7"/>
    <s v="Cipla"/>
    <s v="No"/>
    <n v="1"/>
    <n v="76.989999999999995"/>
    <n v="5"/>
    <n v="18"/>
    <x v="1"/>
    <x v="3"/>
    <n v="1"/>
    <x v="5659"/>
    <n v="1"/>
    <n v="76.989999999999995"/>
    <n v="3.8494999999999999"/>
    <n v="73.140499999999989"/>
    <n v="13.165289999999997"/>
    <n v="86.305789999999988"/>
    <n v="3"/>
  </r>
  <r>
    <s v="ORD105661"/>
    <x v="355"/>
    <x v="283"/>
    <s v="Indore"/>
    <x v="2"/>
    <n v="452020"/>
    <s v="MED025"/>
    <x v="27"/>
    <x v="0"/>
    <s v="Blue Cross"/>
    <s v="Yes"/>
    <n v="2"/>
    <n v="64.819999999999993"/>
    <n v="20"/>
    <n v="5"/>
    <x v="2"/>
    <x v="3"/>
    <n v="1"/>
    <x v="5660"/>
    <n v="1"/>
    <n v="129.63999999999999"/>
    <n v="25.927999999999997"/>
    <n v="103.71199999999999"/>
    <n v="5.1855999999999991"/>
    <n v="108.89759999999998"/>
    <n v="0"/>
  </r>
  <r>
    <s v="ORD105662"/>
    <x v="503"/>
    <x v="2823"/>
    <s v="Chennai"/>
    <x v="7"/>
    <n v="600100"/>
    <s v="MED030"/>
    <x v="28"/>
    <x v="8"/>
    <s v="Cipla"/>
    <s v="Yes"/>
    <n v="3"/>
    <n v="311.97000000000003"/>
    <n v="15"/>
    <n v="12"/>
    <x v="0"/>
    <x v="2"/>
    <n v="1"/>
    <x v="5661"/>
    <n v="1"/>
    <n v="935.91000000000008"/>
    <n v="140.38650000000001"/>
    <n v="795.52350000000001"/>
    <n v="95.462819999999994"/>
    <n v="890.98631999999998"/>
    <n v="0"/>
  </r>
  <r>
    <s v="ORD105663"/>
    <x v="99"/>
    <x v="1820"/>
    <s v="Ahmedabad"/>
    <x v="6"/>
    <n v="380054"/>
    <s v="MED008"/>
    <x v="7"/>
    <x v="6"/>
    <s v="Zydus"/>
    <s v="Yes"/>
    <n v="2"/>
    <n v="65.28"/>
    <n v="10"/>
    <n v="12"/>
    <x v="5"/>
    <x v="1"/>
    <n v="1"/>
    <x v="5662"/>
    <n v="1"/>
    <n v="130.56"/>
    <n v="13.055999999999999"/>
    <n v="117.504"/>
    <n v="14.100479999999999"/>
    <n v="131.60448"/>
    <n v="3"/>
  </r>
  <r>
    <s v="ORD105664"/>
    <x v="176"/>
    <x v="2599"/>
    <s v="Chandigarh"/>
    <x v="4"/>
    <n v="160036"/>
    <s v="MED023"/>
    <x v="8"/>
    <x v="7"/>
    <s v="Lacto Calamine"/>
    <s v="No"/>
    <n v="4"/>
    <n v="288.3"/>
    <n v="15"/>
    <n v="12"/>
    <x v="3"/>
    <x v="1"/>
    <n v="1"/>
    <x v="5663"/>
    <n v="1"/>
    <n v="1153.2"/>
    <n v="172.98"/>
    <n v="980.22"/>
    <n v="117.62639999999999"/>
    <n v="1097.8463999999999"/>
    <n v="3"/>
  </r>
  <r>
    <s v="ORD105665"/>
    <x v="578"/>
    <x v="449"/>
    <s v="Mumbai"/>
    <x v="3"/>
    <n v="400001"/>
    <s v="MED020"/>
    <x v="4"/>
    <x v="4"/>
    <s v="Dr. Reddy's"/>
    <s v="Yes"/>
    <n v="1"/>
    <n v="53.05"/>
    <n v="5"/>
    <n v="5"/>
    <x v="3"/>
    <x v="2"/>
    <n v="1"/>
    <x v="5664"/>
    <n v="1"/>
    <n v="53.05"/>
    <n v="2.6524999999999999"/>
    <n v="50.397499999999994"/>
    <n v="2.5198749999999994"/>
    <n v="52.917374999999993"/>
    <n v="1"/>
  </r>
  <r>
    <s v="ORD105666"/>
    <x v="700"/>
    <x v="561"/>
    <s v="Gurugram"/>
    <x v="11"/>
    <n v="122018"/>
    <s v="MED004"/>
    <x v="5"/>
    <x v="5"/>
    <s v="Sun Pharma"/>
    <s v="Yes"/>
    <n v="1"/>
    <n v="124.45"/>
    <n v="10"/>
    <n v="18"/>
    <x v="0"/>
    <x v="0"/>
    <n v="1"/>
    <x v="5665"/>
    <n v="1"/>
    <n v="124.45"/>
    <n v="12.445"/>
    <n v="112.005"/>
    <n v="20.160899999999998"/>
    <n v="132.16589999999999"/>
    <n v="3"/>
  </r>
  <r>
    <s v="ORD105667"/>
    <x v="351"/>
    <x v="1803"/>
    <s v="Surat"/>
    <x v="6"/>
    <n v="395010"/>
    <s v="MED004"/>
    <x v="5"/>
    <x v="5"/>
    <s v="Sun Pharma"/>
    <s v="Yes"/>
    <n v="1"/>
    <n v="113.28"/>
    <n v="10"/>
    <n v="5"/>
    <x v="0"/>
    <x v="3"/>
    <n v="1"/>
    <x v="5666"/>
    <n v="1"/>
    <n v="113.28"/>
    <n v="11.327999999999999"/>
    <n v="101.952"/>
    <n v="5.0975999999999999"/>
    <n v="107.0496"/>
    <n v="0"/>
  </r>
  <r>
    <s v="ORD105668"/>
    <x v="61"/>
    <x v="2155"/>
    <s v="Surat"/>
    <x v="6"/>
    <n v="395003"/>
    <s v="MED001"/>
    <x v="2"/>
    <x v="2"/>
    <s v="Cipla"/>
    <s v="No"/>
    <n v="3"/>
    <n v="32.31"/>
    <n v="15"/>
    <n v="12"/>
    <x v="3"/>
    <x v="1"/>
    <n v="1"/>
    <x v="5667"/>
    <n v="1"/>
    <n v="96.93"/>
    <n v="14.5395"/>
    <n v="82.390500000000003"/>
    <n v="9.8868600000000004"/>
    <n v="92.277360000000002"/>
    <n v="4"/>
  </r>
  <r>
    <s v="ORD105669"/>
    <x v="609"/>
    <x v="383"/>
    <s v="Chandigarh"/>
    <x v="4"/>
    <n v="160001"/>
    <s v="MED028"/>
    <x v="3"/>
    <x v="3"/>
    <s v="Abbott"/>
    <s v="No"/>
    <n v="1"/>
    <n v="98.59"/>
    <n v="0"/>
    <n v="18"/>
    <x v="0"/>
    <x v="0"/>
    <n v="1"/>
    <x v="5668"/>
    <n v="1"/>
    <n v="98.59"/>
    <n v="0"/>
    <n v="98.59"/>
    <n v="17.746200000000002"/>
    <n v="116.33620000000001"/>
    <n v="3"/>
  </r>
  <r>
    <s v="ORD105670"/>
    <x v="322"/>
    <x v="2824"/>
    <s v="Lucknow"/>
    <x v="9"/>
    <n v="226024"/>
    <s v="MED001"/>
    <x v="2"/>
    <x v="2"/>
    <s v="Cipla"/>
    <s v="No"/>
    <n v="1"/>
    <n v="28.4"/>
    <n v="10"/>
    <n v="12"/>
    <x v="2"/>
    <x v="1"/>
    <n v="1"/>
    <x v="5669"/>
    <n v="1"/>
    <n v="28.4"/>
    <n v="2.84"/>
    <n v="25.56"/>
    <n v="3.0671999999999997"/>
    <n v="28.627199999999998"/>
    <n v="1"/>
  </r>
  <r>
    <s v="ORD105671"/>
    <x v="540"/>
    <x v="2680"/>
    <s v="Ahmedabad"/>
    <x v="6"/>
    <n v="380015"/>
    <s v="MED003"/>
    <x v="6"/>
    <x v="4"/>
    <s v="Dr. Reddy's"/>
    <s v="No"/>
    <n v="2"/>
    <n v="24.65"/>
    <n v="0"/>
    <n v="5"/>
    <x v="1"/>
    <x v="1"/>
    <n v="1"/>
    <x v="5670"/>
    <n v="1"/>
    <n v="49.3"/>
    <n v="0"/>
    <n v="49.3"/>
    <n v="2.4649999999999999"/>
    <n v="51.765000000000001"/>
    <n v="2"/>
  </r>
  <r>
    <s v="ORD105671"/>
    <x v="41"/>
    <x v="1032"/>
    <s v="Gurugram"/>
    <x v="11"/>
    <n v="122001"/>
    <s v="MED008"/>
    <x v="7"/>
    <x v="6"/>
    <s v="Zydus"/>
    <s v="Yes"/>
    <n v="1"/>
    <n v="70.459999999999994"/>
    <n v="5"/>
    <n v="5"/>
    <x v="2"/>
    <x v="1"/>
    <n v="1"/>
    <x v="5671"/>
    <n v="1"/>
    <n v="70.459999999999994"/>
    <n v="3.5229999999999997"/>
    <n v="66.936999999999998"/>
    <n v="3.3468499999999999"/>
    <n v="70.283850000000001"/>
    <n v="4"/>
  </r>
  <r>
    <s v="ORD105673"/>
    <x v="365"/>
    <x v="1203"/>
    <s v="Jaipur"/>
    <x v="5"/>
    <n v="302019"/>
    <s v="MED020"/>
    <x v="4"/>
    <x v="4"/>
    <s v="Dr. Reddy's"/>
    <s v="Yes"/>
    <n v="2"/>
    <n v="60.63"/>
    <n v="0"/>
    <n v="12"/>
    <x v="2"/>
    <x v="1"/>
    <n v="1"/>
    <x v="5672"/>
    <n v="1"/>
    <n v="121.26"/>
    <n v="0"/>
    <n v="121.26"/>
    <n v="14.551200000000001"/>
    <n v="135.81120000000001"/>
    <n v="3"/>
  </r>
  <r>
    <s v="ORD105674"/>
    <x v="393"/>
    <x v="2825"/>
    <s v="Delhi"/>
    <x v="0"/>
    <n v="110001"/>
    <s v="MED021"/>
    <x v="9"/>
    <x v="7"/>
    <s v="Cipla"/>
    <s v="No"/>
    <n v="2"/>
    <n v="90.77"/>
    <n v="5"/>
    <n v="5"/>
    <x v="5"/>
    <x v="0"/>
    <n v="1"/>
    <x v="5673"/>
    <n v="1"/>
    <n v="181.54"/>
    <n v="9.077"/>
    <n v="172.46299999999999"/>
    <n v="8.623149999999999"/>
    <n v="181.08615"/>
    <n v="1"/>
  </r>
  <r>
    <s v="ORD105675"/>
    <x v="23"/>
    <x v="1388"/>
    <s v="Chandigarh"/>
    <x v="4"/>
    <n v="160019"/>
    <s v="MED003"/>
    <x v="6"/>
    <x v="4"/>
    <s v="Dr. Reddy's"/>
    <s v="No"/>
    <n v="2"/>
    <n v="28.38"/>
    <n v="15"/>
    <n v="5"/>
    <x v="0"/>
    <x v="2"/>
    <n v="1"/>
    <x v="5674"/>
    <n v="1"/>
    <n v="56.76"/>
    <n v="8.5139999999999993"/>
    <n v="48.245999999999995"/>
    <n v="2.4122999999999997"/>
    <n v="50.658299999999997"/>
    <n v="2"/>
  </r>
  <r>
    <s v="ORD105676"/>
    <x v="238"/>
    <x v="79"/>
    <s v="Lucknow"/>
    <x v="9"/>
    <n v="226016"/>
    <s v="MED007"/>
    <x v="15"/>
    <x v="10"/>
    <s v="Sanofi"/>
    <s v="Yes"/>
    <n v="1"/>
    <n v="68.16"/>
    <n v="20"/>
    <n v="5"/>
    <x v="4"/>
    <x v="3"/>
    <n v="1"/>
    <x v="5675"/>
    <n v="1"/>
    <n v="68.16"/>
    <n v="13.631999999999998"/>
    <n v="54.527999999999999"/>
    <n v="2.7263999999999999"/>
    <n v="57.254399999999997"/>
    <n v="3"/>
  </r>
  <r>
    <s v="ORD105676"/>
    <x v="106"/>
    <x v="2459"/>
    <s v="Ahmedabad"/>
    <x v="6"/>
    <n v="380054"/>
    <s v="MED007"/>
    <x v="15"/>
    <x v="10"/>
    <s v="Sanofi"/>
    <s v="Yes"/>
    <n v="1"/>
    <n v="68.09"/>
    <n v="5"/>
    <n v="5"/>
    <x v="4"/>
    <x v="1"/>
    <n v="1"/>
    <x v="5676"/>
    <n v="1"/>
    <n v="68.09"/>
    <n v="3.4045000000000005"/>
    <n v="64.685500000000005"/>
    <n v="3.2342750000000002"/>
    <n v="67.919775000000001"/>
    <n v="1"/>
  </r>
  <r>
    <s v="ORD105678"/>
    <x v="493"/>
    <x v="758"/>
    <s v="Gurugram"/>
    <x v="11"/>
    <n v="122002"/>
    <s v="MED029"/>
    <x v="10"/>
    <x v="8"/>
    <s v="Sun Pharma"/>
    <s v="Yes"/>
    <n v="2"/>
    <n v="103.43"/>
    <n v="10"/>
    <n v="12"/>
    <x v="3"/>
    <x v="1"/>
    <n v="1"/>
    <x v="5677"/>
    <n v="1"/>
    <n v="206.86"/>
    <n v="20.686000000000003"/>
    <n v="186.17400000000001"/>
    <n v="22.340880000000002"/>
    <n v="208.51488000000001"/>
    <n v="2"/>
  </r>
  <r>
    <s v="ORD105679"/>
    <x v="135"/>
    <x v="481"/>
    <s v="Mumbai"/>
    <x v="3"/>
    <n v="400093"/>
    <s v="MED007"/>
    <x v="15"/>
    <x v="10"/>
    <s v="Sanofi"/>
    <s v="Yes"/>
    <n v="1"/>
    <n v="83.77"/>
    <n v="15"/>
    <n v="5"/>
    <x v="4"/>
    <x v="1"/>
    <n v="1"/>
    <x v="5678"/>
    <n v="1"/>
    <n v="83.77"/>
    <n v="12.5655"/>
    <n v="71.204499999999996"/>
    <n v="3.560225"/>
    <n v="74.764724999999999"/>
    <n v="4"/>
  </r>
  <r>
    <s v="ORD105680"/>
    <x v="177"/>
    <x v="1367"/>
    <s v="Delhi"/>
    <x v="0"/>
    <n v="110029"/>
    <s v="MED027"/>
    <x v="12"/>
    <x v="9"/>
    <s v="Mankind"/>
    <s v="No"/>
    <n v="3"/>
    <n v="103.21"/>
    <n v="15"/>
    <n v="18"/>
    <x v="3"/>
    <x v="1"/>
    <n v="1"/>
    <x v="5679"/>
    <n v="1"/>
    <n v="309.63"/>
    <n v="46.444499999999998"/>
    <n v="263.18549999999999"/>
    <n v="47.373390000000001"/>
    <n v="310.55889000000002"/>
    <n v="2"/>
  </r>
  <r>
    <s v="ORD105681"/>
    <x v="671"/>
    <x v="2826"/>
    <s v="Bengaluru"/>
    <x v="8"/>
    <n v="560001"/>
    <s v="MED005"/>
    <x v="11"/>
    <x v="5"/>
    <s v="Cipla"/>
    <s v="Yes"/>
    <n v="1"/>
    <n v="102.06"/>
    <n v="20"/>
    <n v="18"/>
    <x v="2"/>
    <x v="1"/>
    <n v="1"/>
    <x v="5680"/>
    <n v="1"/>
    <n v="102.06"/>
    <n v="20.411999999999999"/>
    <n v="81.647999999999996"/>
    <n v="14.69664"/>
    <n v="96.344639999999998"/>
    <n v="1"/>
  </r>
  <r>
    <s v="ORD105682"/>
    <x v="369"/>
    <x v="678"/>
    <s v="Gurugram"/>
    <x v="11"/>
    <n v="122002"/>
    <s v="MED014"/>
    <x v="19"/>
    <x v="3"/>
    <s v="Abbott"/>
    <s v="No"/>
    <n v="4"/>
    <n v="132.55000000000001"/>
    <n v="0"/>
    <n v="12"/>
    <x v="3"/>
    <x v="1"/>
    <n v="1"/>
    <x v="5681"/>
    <n v="1"/>
    <n v="530.20000000000005"/>
    <n v="0"/>
    <n v="530.20000000000005"/>
    <n v="63.624000000000002"/>
    <n v="593.82400000000007"/>
    <n v="2"/>
  </r>
  <r>
    <s v="ORD105683"/>
    <x v="529"/>
    <x v="2053"/>
    <s v="Surat"/>
    <x v="6"/>
    <n v="395007"/>
    <s v="MED004"/>
    <x v="5"/>
    <x v="5"/>
    <s v="Sun Pharma"/>
    <s v="Yes"/>
    <n v="2"/>
    <n v="114.29"/>
    <n v="5"/>
    <n v="12"/>
    <x v="3"/>
    <x v="1"/>
    <n v="1"/>
    <x v="5682"/>
    <n v="1"/>
    <n v="228.58"/>
    <n v="11.429"/>
    <n v="217.15100000000001"/>
    <n v="26.058119999999999"/>
    <n v="243.20912000000001"/>
    <n v="2"/>
  </r>
  <r>
    <s v="ORD105683"/>
    <x v="112"/>
    <x v="347"/>
    <s v="Gurugram"/>
    <x v="11"/>
    <n v="122002"/>
    <s v="MED018"/>
    <x v="14"/>
    <x v="8"/>
    <s v="Mankind"/>
    <s v="No"/>
    <n v="1"/>
    <n v="114.11"/>
    <n v="10"/>
    <n v="5"/>
    <x v="3"/>
    <x v="3"/>
    <n v="1"/>
    <x v="5683"/>
    <n v="1"/>
    <n v="114.11"/>
    <n v="11.411"/>
    <n v="102.699"/>
    <n v="5.1349499999999999"/>
    <n v="107.83395"/>
    <n v="3"/>
  </r>
  <r>
    <s v="ORD105683"/>
    <x v="488"/>
    <x v="2659"/>
    <s v="Jaipur"/>
    <x v="5"/>
    <n v="302019"/>
    <s v="MED009"/>
    <x v="21"/>
    <x v="6"/>
    <s v="Glenmark"/>
    <s v="Yes"/>
    <n v="1"/>
    <n v="88"/>
    <n v="10"/>
    <n v="5"/>
    <x v="2"/>
    <x v="1"/>
    <n v="1"/>
    <x v="5684"/>
    <n v="1"/>
    <n v="88"/>
    <n v="8.8000000000000007"/>
    <n v="79.2"/>
    <n v="3.96"/>
    <n v="83.16"/>
    <n v="2"/>
  </r>
  <r>
    <s v="ORD105686"/>
    <x v="56"/>
    <x v="212"/>
    <s v="Hyderabad"/>
    <x v="1"/>
    <n v="500090"/>
    <s v="MED023"/>
    <x v="8"/>
    <x v="7"/>
    <s v="Lacto Calamine"/>
    <s v="No"/>
    <n v="1"/>
    <n v="332"/>
    <n v="0"/>
    <n v="5"/>
    <x v="1"/>
    <x v="1"/>
    <n v="1"/>
    <x v="5685"/>
    <n v="1"/>
    <n v="332"/>
    <n v="0"/>
    <n v="332"/>
    <n v="16.600000000000001"/>
    <n v="348.6"/>
    <n v="3"/>
  </r>
  <r>
    <s v="ORD105687"/>
    <x v="35"/>
    <x v="1973"/>
    <s v="Indore"/>
    <x v="2"/>
    <n v="452018"/>
    <s v="MED028"/>
    <x v="3"/>
    <x v="3"/>
    <s v="Abbott"/>
    <s v="No"/>
    <n v="3"/>
    <n v="106.8"/>
    <n v="0"/>
    <n v="5"/>
    <x v="1"/>
    <x v="1"/>
    <n v="1"/>
    <x v="5686"/>
    <n v="1"/>
    <n v="320.39999999999998"/>
    <n v="0"/>
    <n v="320.39999999999998"/>
    <n v="16.02"/>
    <n v="336.41999999999996"/>
    <n v="3"/>
  </r>
  <r>
    <s v="ORD105688"/>
    <x v="7"/>
    <x v="24"/>
    <s v="Delhi"/>
    <x v="0"/>
    <n v="110044"/>
    <s v="MED007"/>
    <x v="15"/>
    <x v="10"/>
    <s v="Sanofi"/>
    <s v="Yes"/>
    <n v="1"/>
    <n v="71.16"/>
    <n v="15"/>
    <n v="5"/>
    <x v="0"/>
    <x v="2"/>
    <n v="1"/>
    <x v="5687"/>
    <n v="1"/>
    <n v="71.16"/>
    <n v="10.673999999999999"/>
    <n v="60.485999999999997"/>
    <n v="3.0243000000000002"/>
    <n v="63.510300000000001"/>
    <n v="2"/>
  </r>
  <r>
    <s v="ORD105689"/>
    <x v="435"/>
    <x v="1552"/>
    <s v="Noida"/>
    <x v="9"/>
    <n v="201303"/>
    <s v="MED016"/>
    <x v="17"/>
    <x v="11"/>
    <s v="Emcure"/>
    <s v="No"/>
    <n v="3"/>
    <n v="96.38"/>
    <n v="0"/>
    <n v="5"/>
    <x v="3"/>
    <x v="1"/>
    <n v="1"/>
    <x v="5688"/>
    <n v="1"/>
    <n v="289.14"/>
    <n v="0"/>
    <n v="289.14"/>
    <n v="14.456999999999999"/>
    <n v="303.59699999999998"/>
    <n v="2"/>
  </r>
  <r>
    <s v="ORD105689"/>
    <x v="360"/>
    <x v="1602"/>
    <s v="Chandigarh"/>
    <x v="4"/>
    <n v="160017"/>
    <s v="MED005"/>
    <x v="11"/>
    <x v="5"/>
    <s v="Cipla"/>
    <s v="Yes"/>
    <n v="1"/>
    <n v="108.5"/>
    <n v="0"/>
    <n v="5"/>
    <x v="2"/>
    <x v="3"/>
    <n v="1"/>
    <x v="5689"/>
    <n v="1"/>
    <n v="108.5"/>
    <n v="0"/>
    <n v="108.5"/>
    <n v="5.4249999999999998"/>
    <n v="113.925"/>
    <n v="2"/>
  </r>
  <r>
    <s v="ORD105691"/>
    <x v="11"/>
    <x v="2827"/>
    <s v="Pune"/>
    <x v="3"/>
    <n v="411014"/>
    <s v="MED030"/>
    <x v="28"/>
    <x v="8"/>
    <s v="Cipla"/>
    <s v="Yes"/>
    <n v="3"/>
    <n v="266.97000000000003"/>
    <n v="10"/>
    <n v="5"/>
    <x v="0"/>
    <x v="2"/>
    <n v="1"/>
    <x v="5690"/>
    <n v="1"/>
    <n v="800.91000000000008"/>
    <n v="80.091000000000008"/>
    <n v="720.81900000000007"/>
    <n v="36.040950000000002"/>
    <n v="756.85995000000003"/>
    <n v="0"/>
  </r>
  <r>
    <s v="ORD105692"/>
    <x v="493"/>
    <x v="1441"/>
    <s v="Jaipur"/>
    <x v="5"/>
    <n v="302021"/>
    <s v="MED007"/>
    <x v="15"/>
    <x v="10"/>
    <s v="Sanofi"/>
    <s v="Yes"/>
    <n v="1"/>
    <n v="74.41"/>
    <n v="5"/>
    <n v="5"/>
    <x v="4"/>
    <x v="0"/>
    <n v="1"/>
    <x v="5691"/>
    <n v="1"/>
    <n v="74.41"/>
    <n v="3.7204999999999995"/>
    <n v="70.689499999999995"/>
    <n v="3.534475"/>
    <n v="74.223974999999996"/>
    <n v="1"/>
  </r>
  <r>
    <s v="ORD105693"/>
    <x v="68"/>
    <x v="1418"/>
    <s v="Mumbai"/>
    <x v="3"/>
    <n v="400001"/>
    <s v="MED020"/>
    <x v="4"/>
    <x v="4"/>
    <s v="Dr. Reddy's"/>
    <s v="Yes"/>
    <n v="2"/>
    <n v="56.45"/>
    <n v="15"/>
    <n v="18"/>
    <x v="2"/>
    <x v="1"/>
    <n v="1"/>
    <x v="5692"/>
    <n v="1"/>
    <n v="112.9"/>
    <n v="16.934999999999999"/>
    <n v="95.965000000000003"/>
    <n v="17.273700000000002"/>
    <n v="113.23870000000001"/>
    <n v="1"/>
  </r>
  <r>
    <s v="ORD105694"/>
    <x v="76"/>
    <x v="2049"/>
    <s v="Pune"/>
    <x v="3"/>
    <n v="411045"/>
    <s v="MED008"/>
    <x v="7"/>
    <x v="6"/>
    <s v="Zydus"/>
    <s v="Yes"/>
    <n v="2"/>
    <n v="64.540000000000006"/>
    <n v="5"/>
    <n v="5"/>
    <x v="4"/>
    <x v="1"/>
    <n v="1"/>
    <x v="5693"/>
    <n v="1"/>
    <n v="129.08000000000001"/>
    <n v="6.4540000000000006"/>
    <n v="122.626"/>
    <n v="6.1312999999999995"/>
    <n v="128.75730000000001"/>
    <n v="1"/>
  </r>
  <r>
    <s v="ORD105695"/>
    <x v="650"/>
    <x v="447"/>
    <s v="Hyderabad"/>
    <x v="1"/>
    <n v="500084"/>
    <s v="MED003"/>
    <x v="6"/>
    <x v="4"/>
    <s v="Dr. Reddy's"/>
    <s v="No"/>
    <n v="2"/>
    <n v="28.75"/>
    <n v="10"/>
    <n v="5"/>
    <x v="1"/>
    <x v="0"/>
    <n v="1"/>
    <x v="5694"/>
    <n v="1"/>
    <n v="57.5"/>
    <n v="5.75"/>
    <n v="51.75"/>
    <n v="2.5874999999999999"/>
    <n v="54.337499999999999"/>
    <n v="1"/>
  </r>
  <r>
    <s v="ORD105696"/>
    <x v="199"/>
    <x v="2104"/>
    <s v="Gurugram"/>
    <x v="11"/>
    <n v="122001"/>
    <s v="MED017"/>
    <x v="1"/>
    <x v="1"/>
    <s v="Abbott"/>
    <s v="No"/>
    <n v="3"/>
    <n v="140.79"/>
    <n v="0"/>
    <n v="5"/>
    <x v="1"/>
    <x v="1"/>
    <n v="1"/>
    <x v="5695"/>
    <n v="1"/>
    <n v="422.37"/>
    <n v="0"/>
    <n v="422.37"/>
    <n v="21.118499999999997"/>
    <n v="443.48849999999999"/>
    <n v="1"/>
  </r>
  <r>
    <s v="ORD105697"/>
    <x v="157"/>
    <x v="2828"/>
    <s v="Delhi"/>
    <x v="0"/>
    <n v="110001"/>
    <s v="MED025"/>
    <x v="27"/>
    <x v="0"/>
    <s v="Blue Cross"/>
    <s v="Yes"/>
    <n v="1"/>
    <n v="74.510000000000005"/>
    <n v="10"/>
    <n v="5"/>
    <x v="3"/>
    <x v="1"/>
    <n v="1"/>
    <x v="5696"/>
    <n v="1"/>
    <n v="74.510000000000005"/>
    <n v="7.4510000000000005"/>
    <n v="67.058999999999997"/>
    <n v="3.3529499999999994"/>
    <n v="70.41194999999999"/>
    <n v="1"/>
  </r>
  <r>
    <s v="ORD105698"/>
    <x v="59"/>
    <x v="1663"/>
    <s v="Chandigarh"/>
    <x v="4"/>
    <n v="160022"/>
    <s v="MED009"/>
    <x v="21"/>
    <x v="6"/>
    <s v="Glenmark"/>
    <s v="Yes"/>
    <n v="6"/>
    <n v="86.87"/>
    <n v="0"/>
    <n v="5"/>
    <x v="1"/>
    <x v="1"/>
    <n v="1"/>
    <x v="5697"/>
    <n v="1"/>
    <n v="521.22"/>
    <n v="0"/>
    <n v="521.22"/>
    <n v="26.061000000000003"/>
    <n v="547.28100000000006"/>
    <n v="2"/>
  </r>
  <r>
    <s v="ORD105699"/>
    <x v="64"/>
    <x v="1115"/>
    <s v="Pune"/>
    <x v="3"/>
    <n v="411038"/>
    <s v="MED026"/>
    <x v="20"/>
    <x v="9"/>
    <s v="Cipla"/>
    <s v="No"/>
    <n v="1"/>
    <n v="172.4"/>
    <n v="5"/>
    <n v="5"/>
    <x v="1"/>
    <x v="1"/>
    <n v="1"/>
    <x v="5698"/>
    <n v="1"/>
    <n v="172.4"/>
    <n v="8.6199999999999992"/>
    <n v="163.78"/>
    <n v="8.1890000000000001"/>
    <n v="171.96899999999999"/>
    <n v="3"/>
  </r>
  <r>
    <s v="ORD105700"/>
    <x v="543"/>
    <x v="1183"/>
    <s v="Chennai"/>
    <x v="7"/>
    <n v="600100"/>
    <s v="MED022"/>
    <x v="25"/>
    <x v="7"/>
    <s v="Himalaya"/>
    <s v="No"/>
    <n v="2"/>
    <n v="173.94"/>
    <n v="5"/>
    <n v="5"/>
    <x v="2"/>
    <x v="1"/>
    <n v="1"/>
    <x v="5699"/>
    <n v="1"/>
    <n v="347.88"/>
    <n v="17.394000000000002"/>
    <n v="330.48599999999999"/>
    <n v="16.524299999999997"/>
    <n v="347.01029999999997"/>
    <n v="4"/>
  </r>
  <r>
    <s v="ORD105701"/>
    <x v="28"/>
    <x v="637"/>
    <s v="Delhi"/>
    <x v="0"/>
    <n v="110085"/>
    <s v="MED020"/>
    <x v="4"/>
    <x v="4"/>
    <s v="Dr. Reddy's"/>
    <s v="Yes"/>
    <n v="3"/>
    <n v="52.85"/>
    <n v="5"/>
    <n v="5"/>
    <x v="1"/>
    <x v="3"/>
    <n v="1"/>
    <x v="5700"/>
    <n v="1"/>
    <n v="158.55000000000001"/>
    <n v="7.9275000000000002"/>
    <n v="150.6225"/>
    <n v="7.5311249999999994"/>
    <n v="158.15362500000001"/>
    <n v="2"/>
  </r>
  <r>
    <s v="ORD105702"/>
    <x v="299"/>
    <x v="2829"/>
    <s v="Gurugram"/>
    <x v="11"/>
    <n v="122002"/>
    <s v="MED014"/>
    <x v="19"/>
    <x v="3"/>
    <s v="Abbott"/>
    <s v="No"/>
    <n v="1"/>
    <n v="138.29"/>
    <n v="15"/>
    <n v="18"/>
    <x v="2"/>
    <x v="1"/>
    <n v="1"/>
    <x v="5701"/>
    <n v="1"/>
    <n v="138.29"/>
    <n v="20.743499999999997"/>
    <n v="117.54649999999999"/>
    <n v="21.158370000000001"/>
    <n v="138.70487"/>
    <n v="1"/>
  </r>
  <r>
    <s v="ORD105703"/>
    <x v="383"/>
    <x v="2830"/>
    <s v="Ahmedabad"/>
    <x v="6"/>
    <n v="380061"/>
    <s v="MED026"/>
    <x v="20"/>
    <x v="9"/>
    <s v="Cipla"/>
    <s v="No"/>
    <n v="2"/>
    <n v="186.92"/>
    <n v="10"/>
    <n v="5"/>
    <x v="5"/>
    <x v="1"/>
    <n v="1"/>
    <x v="5702"/>
    <n v="1"/>
    <n v="373.84"/>
    <n v="37.383999999999993"/>
    <n v="336.45599999999996"/>
    <n v="16.822799999999997"/>
    <n v="353.27879999999993"/>
    <n v="1"/>
  </r>
  <r>
    <s v="ORD105704"/>
    <x v="235"/>
    <x v="1048"/>
    <s v="Lucknow"/>
    <x v="9"/>
    <n v="226010"/>
    <s v="MED004"/>
    <x v="5"/>
    <x v="5"/>
    <s v="Sun Pharma"/>
    <s v="Yes"/>
    <n v="3"/>
    <n v="115.89"/>
    <n v="0"/>
    <n v="12"/>
    <x v="4"/>
    <x v="1"/>
    <n v="1"/>
    <x v="5703"/>
    <n v="1"/>
    <n v="347.67"/>
    <n v="0"/>
    <n v="347.67"/>
    <n v="41.720399999999998"/>
    <n v="389.3904"/>
    <n v="4"/>
  </r>
  <r>
    <s v="ORD105705"/>
    <x v="212"/>
    <x v="74"/>
    <s v="Mumbai"/>
    <x v="3"/>
    <n v="400076"/>
    <s v="MED025"/>
    <x v="27"/>
    <x v="0"/>
    <s v="Blue Cross"/>
    <s v="Yes"/>
    <n v="3"/>
    <n v="69.52"/>
    <n v="10"/>
    <n v="12"/>
    <x v="1"/>
    <x v="1"/>
    <n v="1"/>
    <x v="5704"/>
    <n v="1"/>
    <n v="208.56"/>
    <n v="20.855999999999998"/>
    <n v="187.70400000000001"/>
    <n v="22.524480000000004"/>
    <n v="210.22848000000002"/>
    <n v="4"/>
  </r>
  <r>
    <s v="ORD105706"/>
    <x v="329"/>
    <x v="2831"/>
    <s v="Indore"/>
    <x v="2"/>
    <n v="452010"/>
    <s v="MED015"/>
    <x v="24"/>
    <x v="11"/>
    <s v="Abbott"/>
    <s v="No"/>
    <n v="2"/>
    <n v="47.9"/>
    <n v="5"/>
    <n v="12"/>
    <x v="2"/>
    <x v="1"/>
    <n v="1"/>
    <x v="5705"/>
    <n v="1"/>
    <n v="95.8"/>
    <n v="4.79"/>
    <n v="91.009999999999991"/>
    <n v="10.921199999999999"/>
    <n v="101.93119999999999"/>
    <n v="1"/>
  </r>
  <r>
    <s v="ORD105707"/>
    <x v="347"/>
    <x v="1094"/>
    <s v="Mumbai"/>
    <x v="3"/>
    <n v="400050"/>
    <s v="MED013"/>
    <x v="16"/>
    <x v="3"/>
    <s v="Himalaya"/>
    <s v="No"/>
    <n v="2"/>
    <n v="151.63999999999999"/>
    <n v="0"/>
    <n v="12"/>
    <x v="1"/>
    <x v="3"/>
    <n v="1"/>
    <x v="5706"/>
    <n v="1"/>
    <n v="303.27999999999997"/>
    <n v="0"/>
    <n v="303.27999999999997"/>
    <n v="36.393599999999999"/>
    <n v="339.67359999999996"/>
    <n v="1"/>
  </r>
  <r>
    <s v="ORD105708"/>
    <x v="176"/>
    <x v="1563"/>
    <s v="Jaipur"/>
    <x v="5"/>
    <n v="302017"/>
    <s v="MED023"/>
    <x v="8"/>
    <x v="7"/>
    <s v="Lacto Calamine"/>
    <s v="No"/>
    <n v="3"/>
    <n v="318.54000000000002"/>
    <n v="10"/>
    <n v="5"/>
    <x v="3"/>
    <x v="3"/>
    <n v="1"/>
    <x v="5707"/>
    <n v="1"/>
    <n v="955.62000000000012"/>
    <n v="95.562000000000012"/>
    <n v="860.05800000000011"/>
    <n v="43.002900000000011"/>
    <n v="903.06090000000017"/>
    <n v="0"/>
  </r>
  <r>
    <s v="ORD105709"/>
    <x v="526"/>
    <x v="1831"/>
    <s v="Gurugram"/>
    <x v="11"/>
    <n v="122018"/>
    <s v="MED009"/>
    <x v="21"/>
    <x v="6"/>
    <s v="Glenmark"/>
    <s v="Yes"/>
    <n v="1"/>
    <n v="78.97"/>
    <n v="10"/>
    <n v="12"/>
    <x v="4"/>
    <x v="2"/>
    <n v="1"/>
    <x v="5708"/>
    <n v="1"/>
    <n v="78.97"/>
    <n v="7.8970000000000002"/>
    <n v="71.072999999999993"/>
    <n v="8.5287600000000001"/>
    <n v="79.601759999999999"/>
    <n v="0"/>
  </r>
  <r>
    <s v="ORD105710"/>
    <x v="374"/>
    <x v="2832"/>
    <s v="Mumbai"/>
    <x v="3"/>
    <n v="400050"/>
    <s v="MED030"/>
    <x v="28"/>
    <x v="8"/>
    <s v="Cipla"/>
    <s v="Yes"/>
    <n v="2"/>
    <n v="263.77999999999997"/>
    <n v="0"/>
    <n v="5"/>
    <x v="1"/>
    <x v="1"/>
    <n v="1"/>
    <x v="5709"/>
    <n v="1"/>
    <n v="527.55999999999995"/>
    <n v="0"/>
    <n v="527.55999999999995"/>
    <n v="26.377999999999997"/>
    <n v="553.93799999999999"/>
    <n v="1"/>
  </r>
  <r>
    <s v="ORD105710"/>
    <x v="673"/>
    <x v="2801"/>
    <s v="Bengaluru"/>
    <x v="8"/>
    <n v="560100"/>
    <s v="MED027"/>
    <x v="12"/>
    <x v="9"/>
    <s v="Mankind"/>
    <s v="No"/>
    <n v="1"/>
    <n v="101.03"/>
    <n v="15"/>
    <n v="12"/>
    <x v="3"/>
    <x v="1"/>
    <n v="1"/>
    <x v="5710"/>
    <n v="1"/>
    <n v="101.03"/>
    <n v="15.154500000000001"/>
    <n v="85.875500000000002"/>
    <n v="10.305060000000001"/>
    <n v="96.18056"/>
    <n v="2"/>
  </r>
  <r>
    <s v="ORD105712"/>
    <x v="485"/>
    <x v="1438"/>
    <s v="Mumbai"/>
    <x v="3"/>
    <n v="400001"/>
    <s v="MED002"/>
    <x v="22"/>
    <x v="2"/>
    <s v="Micro Labs"/>
    <s v="No"/>
    <n v="3"/>
    <n v="31.15"/>
    <n v="10"/>
    <n v="5"/>
    <x v="5"/>
    <x v="1"/>
    <n v="1"/>
    <x v="5711"/>
    <n v="1"/>
    <n v="93.449999999999989"/>
    <n v="9.3449999999999989"/>
    <n v="84.10499999999999"/>
    <n v="4.2052499999999995"/>
    <n v="88.310249999999996"/>
    <n v="3"/>
  </r>
  <r>
    <s v="ORD105712"/>
    <x v="601"/>
    <x v="1914"/>
    <s v="Indore"/>
    <x v="2"/>
    <n v="452010"/>
    <s v="MED019"/>
    <x v="26"/>
    <x v="8"/>
    <s v="Cipla"/>
    <s v="No"/>
    <n v="4"/>
    <n v="142.34"/>
    <n v="0"/>
    <n v="5"/>
    <x v="5"/>
    <x v="2"/>
    <n v="1"/>
    <x v="5712"/>
    <n v="1"/>
    <n v="569.36"/>
    <n v="0"/>
    <n v="569.36"/>
    <n v="28.468000000000004"/>
    <n v="597.82799999999997"/>
    <n v="2"/>
  </r>
  <r>
    <s v="ORD105714"/>
    <x v="97"/>
    <x v="729"/>
    <s v="Lucknow"/>
    <x v="9"/>
    <n v="226010"/>
    <s v="MED024"/>
    <x v="0"/>
    <x v="0"/>
    <s v="Abbott"/>
    <s v="No"/>
    <n v="3"/>
    <n v="142.12"/>
    <n v="15"/>
    <n v="12"/>
    <x v="0"/>
    <x v="2"/>
    <n v="1"/>
    <x v="5713"/>
    <n v="1"/>
    <n v="426.36"/>
    <n v="63.954000000000008"/>
    <n v="362.40600000000001"/>
    <n v="43.488720000000001"/>
    <n v="405.89472000000001"/>
    <n v="1"/>
  </r>
  <r>
    <s v="ORD105714"/>
    <x v="635"/>
    <x v="2396"/>
    <s v="Jaipur"/>
    <x v="5"/>
    <n v="302017"/>
    <s v="MED014"/>
    <x v="19"/>
    <x v="3"/>
    <s v="Abbott"/>
    <s v="No"/>
    <n v="2"/>
    <n v="160.52000000000001"/>
    <n v="5"/>
    <n v="18"/>
    <x v="3"/>
    <x v="2"/>
    <n v="1"/>
    <x v="5714"/>
    <n v="1"/>
    <n v="321.04000000000002"/>
    <n v="16.052"/>
    <n v="304.988"/>
    <n v="54.897839999999995"/>
    <n v="359.88583999999997"/>
    <n v="1"/>
  </r>
  <r>
    <s v="ORD105716"/>
    <x v="604"/>
    <x v="1384"/>
    <s v="Delhi"/>
    <x v="0"/>
    <n v="110029"/>
    <s v="MED007"/>
    <x v="15"/>
    <x v="10"/>
    <s v="Sanofi"/>
    <s v="Yes"/>
    <n v="1"/>
    <n v="79.58"/>
    <n v="10"/>
    <n v="12"/>
    <x v="2"/>
    <x v="1"/>
    <n v="1"/>
    <x v="5715"/>
    <n v="1"/>
    <n v="79.58"/>
    <n v="7.9579999999999993"/>
    <n v="71.622"/>
    <n v="8.5946400000000001"/>
    <n v="80.216639999999998"/>
    <n v="4"/>
  </r>
  <r>
    <s v="ORD105717"/>
    <x v="210"/>
    <x v="2808"/>
    <s v="Indore"/>
    <x v="2"/>
    <n v="452020"/>
    <s v="MED017"/>
    <x v="1"/>
    <x v="1"/>
    <s v="Abbott"/>
    <s v="No"/>
    <n v="1"/>
    <n v="138.22"/>
    <n v="15"/>
    <n v="12"/>
    <x v="3"/>
    <x v="1"/>
    <n v="1"/>
    <x v="5716"/>
    <n v="1"/>
    <n v="138.22"/>
    <n v="20.733000000000001"/>
    <n v="117.48699999999999"/>
    <n v="14.09844"/>
    <n v="131.58544000000001"/>
    <n v="1"/>
  </r>
  <r>
    <s v="ORD105718"/>
    <x v="722"/>
    <x v="2833"/>
    <s v="Gurugram"/>
    <x v="11"/>
    <n v="122002"/>
    <s v="MED017"/>
    <x v="1"/>
    <x v="1"/>
    <s v="Abbott"/>
    <s v="No"/>
    <n v="2"/>
    <n v="129.1"/>
    <n v="20"/>
    <n v="5"/>
    <x v="2"/>
    <x v="1"/>
    <n v="1"/>
    <x v="5717"/>
    <n v="1"/>
    <n v="258.2"/>
    <n v="51.64"/>
    <n v="206.56"/>
    <n v="10.327999999999999"/>
    <n v="216.88800000000001"/>
    <n v="1"/>
  </r>
  <r>
    <s v="ORD105719"/>
    <x v="268"/>
    <x v="2834"/>
    <s v="Lucknow"/>
    <x v="9"/>
    <n v="226010"/>
    <s v="MED029"/>
    <x v="10"/>
    <x v="8"/>
    <s v="Sun Pharma"/>
    <s v="Yes"/>
    <n v="2"/>
    <n v="106.28"/>
    <n v="0"/>
    <n v="12"/>
    <x v="1"/>
    <x v="1"/>
    <n v="1"/>
    <x v="5718"/>
    <n v="1"/>
    <n v="212.56"/>
    <n v="0"/>
    <n v="212.56"/>
    <n v="25.507200000000001"/>
    <n v="238.06720000000001"/>
    <n v="1"/>
  </r>
  <r>
    <s v="ORD105720"/>
    <x v="226"/>
    <x v="2362"/>
    <s v="Chennai"/>
    <x v="7"/>
    <n v="600100"/>
    <s v="MED023"/>
    <x v="8"/>
    <x v="7"/>
    <s v="Lacto Calamine"/>
    <s v="No"/>
    <n v="5"/>
    <n v="280.05"/>
    <n v="0"/>
    <n v="5"/>
    <x v="5"/>
    <x v="3"/>
    <n v="1"/>
    <x v="5719"/>
    <n v="1"/>
    <n v="1400.25"/>
    <n v="0"/>
    <n v="1400.25"/>
    <n v="70.012500000000003"/>
    <n v="1470.2625"/>
    <n v="1"/>
  </r>
  <r>
    <s v="ORD105720"/>
    <x v="689"/>
    <x v="2100"/>
    <s v="Mumbai"/>
    <x v="3"/>
    <n v="400076"/>
    <s v="MED029"/>
    <x v="10"/>
    <x v="8"/>
    <s v="Sun Pharma"/>
    <s v="Yes"/>
    <n v="3"/>
    <n v="90.52"/>
    <n v="10"/>
    <n v="5"/>
    <x v="3"/>
    <x v="2"/>
    <n v="1"/>
    <x v="5720"/>
    <n v="1"/>
    <n v="271.56"/>
    <n v="27.155999999999999"/>
    <n v="244.404"/>
    <n v="12.2202"/>
    <n v="256.62419999999997"/>
    <n v="1"/>
  </r>
  <r>
    <s v="ORD105722"/>
    <x v="534"/>
    <x v="2547"/>
    <s v="Delhi"/>
    <x v="0"/>
    <n v="110029"/>
    <s v="MED024"/>
    <x v="0"/>
    <x v="0"/>
    <s v="Abbott"/>
    <s v="No"/>
    <n v="3"/>
    <n v="139.53"/>
    <n v="5"/>
    <n v="5"/>
    <x v="1"/>
    <x v="1"/>
    <n v="1"/>
    <x v="5721"/>
    <n v="1"/>
    <n v="418.59000000000003"/>
    <n v="20.929500000000004"/>
    <n v="397.66050000000001"/>
    <n v="19.883025"/>
    <n v="417.54352499999999"/>
    <n v="4"/>
  </r>
  <r>
    <s v="ORD105723"/>
    <x v="316"/>
    <x v="946"/>
    <s v="Pune"/>
    <x v="3"/>
    <n v="411038"/>
    <s v="MED013"/>
    <x v="16"/>
    <x v="3"/>
    <s v="Himalaya"/>
    <s v="No"/>
    <n v="3"/>
    <n v="146.09"/>
    <n v="10"/>
    <n v="12"/>
    <x v="5"/>
    <x v="0"/>
    <n v="1"/>
    <x v="5722"/>
    <n v="1"/>
    <n v="438.27"/>
    <n v="43.826999999999998"/>
    <n v="394.44299999999998"/>
    <n v="47.333159999999999"/>
    <n v="441.77616"/>
    <n v="0"/>
  </r>
  <r>
    <s v="ORD105724"/>
    <x v="83"/>
    <x v="1935"/>
    <s v="Lucknow"/>
    <x v="9"/>
    <n v="226010"/>
    <s v="MED011"/>
    <x v="23"/>
    <x v="1"/>
    <s v="Cipla"/>
    <s v="No"/>
    <n v="1"/>
    <n v="22.93"/>
    <n v="10"/>
    <n v="5"/>
    <x v="5"/>
    <x v="1"/>
    <n v="1"/>
    <x v="5723"/>
    <n v="1"/>
    <n v="22.93"/>
    <n v="2.2930000000000001"/>
    <n v="20.637"/>
    <n v="1.0318499999999999"/>
    <n v="21.668849999999999"/>
    <n v="2"/>
  </r>
  <r>
    <s v="ORD105724"/>
    <x v="156"/>
    <x v="2074"/>
    <s v="Surat"/>
    <x v="6"/>
    <n v="395001"/>
    <s v="MED003"/>
    <x v="6"/>
    <x v="4"/>
    <s v="Dr. Reddy's"/>
    <s v="No"/>
    <n v="4"/>
    <n v="28.95"/>
    <n v="0"/>
    <n v="12"/>
    <x v="2"/>
    <x v="0"/>
    <n v="1"/>
    <x v="5724"/>
    <n v="1"/>
    <n v="115.8"/>
    <n v="0"/>
    <n v="115.8"/>
    <n v="13.895999999999999"/>
    <n v="129.696"/>
    <n v="3"/>
  </r>
  <r>
    <s v="ORD105726"/>
    <x v="409"/>
    <x v="1663"/>
    <s v="Noida"/>
    <x v="9"/>
    <n v="201303"/>
    <s v="MED015"/>
    <x v="24"/>
    <x v="11"/>
    <s v="Abbott"/>
    <s v="No"/>
    <n v="4"/>
    <n v="52.53"/>
    <n v="5"/>
    <n v="5"/>
    <x v="1"/>
    <x v="1"/>
    <n v="1"/>
    <x v="5725"/>
    <n v="1"/>
    <n v="210.12"/>
    <n v="10.505999999999998"/>
    <n v="199.614"/>
    <n v="9.9807000000000006"/>
    <n v="209.59470000000002"/>
    <n v="2"/>
  </r>
  <r>
    <s v="ORD105727"/>
    <x v="641"/>
    <x v="1749"/>
    <s v="Chandigarh"/>
    <x v="4"/>
    <n v="160036"/>
    <s v="MED007"/>
    <x v="15"/>
    <x v="10"/>
    <s v="Sanofi"/>
    <s v="Yes"/>
    <n v="2"/>
    <n v="75.459999999999994"/>
    <n v="5"/>
    <n v="5"/>
    <x v="5"/>
    <x v="1"/>
    <n v="1"/>
    <x v="5726"/>
    <n v="1"/>
    <n v="150.91999999999999"/>
    <n v="7.5459999999999994"/>
    <n v="143.374"/>
    <n v="7.1687000000000003"/>
    <n v="150.5427"/>
    <n v="2"/>
  </r>
  <r>
    <s v="ORD105728"/>
    <x v="682"/>
    <x v="176"/>
    <s v="Mumbai"/>
    <x v="3"/>
    <n v="400069"/>
    <s v="MED023"/>
    <x v="8"/>
    <x v="7"/>
    <s v="Lacto Calamine"/>
    <s v="No"/>
    <n v="1"/>
    <n v="283.41000000000003"/>
    <n v="5"/>
    <n v="5"/>
    <x v="1"/>
    <x v="2"/>
    <n v="1"/>
    <x v="5727"/>
    <n v="1"/>
    <n v="283.41000000000003"/>
    <n v="14.170500000000002"/>
    <n v="269.23950000000002"/>
    <n v="13.461975000000002"/>
    <n v="282.70147500000002"/>
    <n v="2"/>
  </r>
  <r>
    <s v="ORD105729"/>
    <x v="101"/>
    <x v="530"/>
    <s v="Kolkata"/>
    <x v="10"/>
    <n v="700001"/>
    <s v="MED024"/>
    <x v="0"/>
    <x v="0"/>
    <s v="Abbott"/>
    <s v="No"/>
    <n v="3"/>
    <n v="133.04"/>
    <n v="20"/>
    <n v="12"/>
    <x v="2"/>
    <x v="1"/>
    <n v="1"/>
    <x v="5728"/>
    <n v="1"/>
    <n v="399.12"/>
    <n v="79.823999999999998"/>
    <n v="319.29599999999999"/>
    <n v="38.315519999999999"/>
    <n v="357.61151999999998"/>
    <n v="2"/>
  </r>
  <r>
    <s v="ORD105730"/>
    <x v="236"/>
    <x v="1123"/>
    <s v="Hyderabad"/>
    <x v="1"/>
    <n v="500001"/>
    <s v="MED028"/>
    <x v="3"/>
    <x v="3"/>
    <s v="Abbott"/>
    <s v="No"/>
    <n v="1"/>
    <n v="105.24"/>
    <n v="10"/>
    <n v="5"/>
    <x v="2"/>
    <x v="3"/>
    <n v="1"/>
    <x v="5729"/>
    <n v="1"/>
    <n v="105.24"/>
    <n v="10.523999999999999"/>
    <n v="94.715999999999994"/>
    <n v="4.7358000000000002"/>
    <n v="99.451799999999992"/>
    <n v="1"/>
  </r>
  <r>
    <s v="ORD105731"/>
    <x v="582"/>
    <x v="751"/>
    <s v="Indore"/>
    <x v="2"/>
    <n v="452010"/>
    <s v="MED006"/>
    <x v="18"/>
    <x v="10"/>
    <s v="USV"/>
    <s v="Yes"/>
    <n v="4"/>
    <n v="43.27"/>
    <n v="5"/>
    <n v="12"/>
    <x v="1"/>
    <x v="1"/>
    <n v="1"/>
    <x v="5730"/>
    <n v="1"/>
    <n v="173.08"/>
    <n v="8.6540000000000017"/>
    <n v="164.42600000000002"/>
    <n v="19.731120000000001"/>
    <n v="184.15712000000002"/>
    <n v="2"/>
  </r>
  <r>
    <s v="ORD105732"/>
    <x v="430"/>
    <x v="1970"/>
    <s v="Hyderabad"/>
    <x v="1"/>
    <n v="500032"/>
    <s v="MED007"/>
    <x v="15"/>
    <x v="10"/>
    <s v="Sanofi"/>
    <s v="Yes"/>
    <n v="1"/>
    <n v="75.06"/>
    <n v="10"/>
    <n v="18"/>
    <x v="3"/>
    <x v="3"/>
    <n v="1"/>
    <x v="5731"/>
    <n v="1"/>
    <n v="75.06"/>
    <n v="7.5060000000000002"/>
    <n v="67.554000000000002"/>
    <n v="12.15972"/>
    <n v="79.713719999999995"/>
    <n v="1"/>
  </r>
  <r>
    <s v="ORD105733"/>
    <x v="450"/>
    <x v="188"/>
    <s v="Pune"/>
    <x v="3"/>
    <n v="411057"/>
    <s v="MED020"/>
    <x v="4"/>
    <x v="4"/>
    <s v="Dr. Reddy's"/>
    <s v="Yes"/>
    <n v="1"/>
    <n v="51.05"/>
    <n v="0"/>
    <n v="18"/>
    <x v="2"/>
    <x v="1"/>
    <n v="1"/>
    <x v="5732"/>
    <n v="1"/>
    <n v="51.05"/>
    <n v="0"/>
    <n v="51.05"/>
    <n v="9.1890000000000001"/>
    <n v="60.238999999999997"/>
    <n v="2"/>
  </r>
  <r>
    <s v="ORD105734"/>
    <x v="521"/>
    <x v="203"/>
    <s v="Hyderabad"/>
    <x v="1"/>
    <n v="500001"/>
    <s v="MED015"/>
    <x v="24"/>
    <x v="11"/>
    <s v="Abbott"/>
    <s v="No"/>
    <n v="1"/>
    <n v="45.94"/>
    <n v="15"/>
    <n v="5"/>
    <x v="3"/>
    <x v="2"/>
    <n v="1"/>
    <x v="5733"/>
    <n v="1"/>
    <n v="45.94"/>
    <n v="6.8909999999999991"/>
    <n v="39.048999999999999"/>
    <n v="1.95245"/>
    <n v="41.001449999999998"/>
    <n v="2"/>
  </r>
  <r>
    <s v="ORD105734"/>
    <x v="134"/>
    <x v="2639"/>
    <s v="Chennai"/>
    <x v="7"/>
    <n v="600100"/>
    <s v="MED020"/>
    <x v="4"/>
    <x v="4"/>
    <s v="Dr. Reddy's"/>
    <s v="Yes"/>
    <n v="2"/>
    <n v="62.14"/>
    <n v="0"/>
    <n v="5"/>
    <x v="2"/>
    <x v="1"/>
    <n v="1"/>
    <x v="5734"/>
    <n v="1"/>
    <n v="124.28"/>
    <n v="0"/>
    <n v="124.28"/>
    <n v="6.2139999999999995"/>
    <n v="130.494"/>
    <n v="4"/>
  </r>
  <r>
    <s v="ORD105736"/>
    <x v="493"/>
    <x v="1184"/>
    <s v="Kolkata"/>
    <x v="10"/>
    <n v="700102"/>
    <s v="MED024"/>
    <x v="0"/>
    <x v="0"/>
    <s v="Abbott"/>
    <s v="No"/>
    <n v="1"/>
    <n v="127.53"/>
    <n v="10"/>
    <n v="12"/>
    <x v="2"/>
    <x v="1"/>
    <n v="1"/>
    <x v="5735"/>
    <n v="1"/>
    <n v="127.53"/>
    <n v="12.753"/>
    <n v="114.777"/>
    <n v="13.773240000000001"/>
    <n v="128.55024"/>
    <n v="1"/>
  </r>
  <r>
    <s v="ORD105737"/>
    <x v="93"/>
    <x v="2514"/>
    <s v="Delhi"/>
    <x v="0"/>
    <n v="110044"/>
    <s v="MED023"/>
    <x v="8"/>
    <x v="7"/>
    <s v="Lacto Calamine"/>
    <s v="No"/>
    <n v="2"/>
    <n v="338.98"/>
    <n v="5"/>
    <n v="5"/>
    <x v="3"/>
    <x v="3"/>
    <n v="1"/>
    <x v="5736"/>
    <n v="1"/>
    <n v="677.96"/>
    <n v="33.898000000000003"/>
    <n v="644.06200000000001"/>
    <n v="32.203099999999999"/>
    <n v="676.26509999999996"/>
    <n v="1"/>
  </r>
  <r>
    <s v="ORD105738"/>
    <x v="436"/>
    <x v="2743"/>
    <s v="Kolkata"/>
    <x v="10"/>
    <n v="700091"/>
    <s v="MED003"/>
    <x v="6"/>
    <x v="4"/>
    <s v="Dr. Reddy's"/>
    <s v="No"/>
    <n v="1"/>
    <n v="31.76"/>
    <n v="5"/>
    <n v="18"/>
    <x v="0"/>
    <x v="1"/>
    <n v="1"/>
    <x v="5737"/>
    <n v="1"/>
    <n v="31.76"/>
    <n v="1.5880000000000001"/>
    <n v="30.172000000000001"/>
    <n v="5.4309599999999998"/>
    <n v="35.602960000000003"/>
    <n v="3"/>
  </r>
  <r>
    <s v="ORD105739"/>
    <x v="544"/>
    <x v="813"/>
    <s v="Surat"/>
    <x v="6"/>
    <n v="395001"/>
    <s v="MED022"/>
    <x v="25"/>
    <x v="7"/>
    <s v="Himalaya"/>
    <s v="No"/>
    <n v="3"/>
    <n v="179.32"/>
    <n v="5"/>
    <n v="18"/>
    <x v="0"/>
    <x v="0"/>
    <n v="1"/>
    <x v="5738"/>
    <n v="1"/>
    <n v="537.96"/>
    <n v="26.898000000000003"/>
    <n v="511.06200000000001"/>
    <n v="91.991159999999994"/>
    <n v="603.05316000000005"/>
    <n v="0"/>
  </r>
  <r>
    <s v="ORD105740"/>
    <x v="595"/>
    <x v="2835"/>
    <s v="Chennai"/>
    <x v="7"/>
    <n v="600018"/>
    <s v="MED022"/>
    <x v="25"/>
    <x v="7"/>
    <s v="Himalaya"/>
    <s v="No"/>
    <n v="4"/>
    <n v="191.74"/>
    <n v="15"/>
    <n v="12"/>
    <x v="2"/>
    <x v="1"/>
    <n v="1"/>
    <x v="5739"/>
    <n v="1"/>
    <n v="766.96"/>
    <n v="115.04400000000001"/>
    <n v="651.91600000000005"/>
    <n v="78.229920000000007"/>
    <n v="730.14592000000005"/>
    <n v="1"/>
  </r>
  <r>
    <s v="ORD105740"/>
    <x v="484"/>
    <x v="2179"/>
    <s v="Noida"/>
    <x v="9"/>
    <n v="201307"/>
    <s v="MED017"/>
    <x v="1"/>
    <x v="1"/>
    <s v="Abbott"/>
    <s v="No"/>
    <n v="2"/>
    <n v="152.03"/>
    <n v="5"/>
    <n v="18"/>
    <x v="5"/>
    <x v="1"/>
    <n v="1"/>
    <x v="5740"/>
    <n v="1"/>
    <n v="304.06"/>
    <n v="15.202999999999999"/>
    <n v="288.85700000000003"/>
    <n v="51.994260000000004"/>
    <n v="340.85126000000002"/>
    <n v="3"/>
  </r>
  <r>
    <s v="ORD105742"/>
    <x v="132"/>
    <x v="2652"/>
    <s v="Mumbai"/>
    <x v="3"/>
    <n v="400001"/>
    <s v="MED030"/>
    <x v="28"/>
    <x v="8"/>
    <s v="Cipla"/>
    <s v="Yes"/>
    <n v="3"/>
    <n v="327.42"/>
    <n v="5"/>
    <n v="12"/>
    <x v="0"/>
    <x v="3"/>
    <n v="1"/>
    <x v="5741"/>
    <n v="1"/>
    <n v="982.26"/>
    <n v="49.113"/>
    <n v="933.14699999999993"/>
    <n v="111.97763999999999"/>
    <n v="1045.12464"/>
    <n v="0"/>
  </r>
  <r>
    <s v="ORD105743"/>
    <x v="443"/>
    <x v="2836"/>
    <s v="Gurugram"/>
    <x v="11"/>
    <n v="122009"/>
    <s v="MED005"/>
    <x v="11"/>
    <x v="5"/>
    <s v="Cipla"/>
    <s v="Yes"/>
    <n v="2"/>
    <n v="106.22"/>
    <n v="10"/>
    <n v="12"/>
    <x v="3"/>
    <x v="3"/>
    <n v="1"/>
    <x v="5742"/>
    <n v="1"/>
    <n v="212.44"/>
    <n v="21.244"/>
    <n v="191.196"/>
    <n v="22.943519999999999"/>
    <n v="214.13952"/>
    <n v="2"/>
  </r>
  <r>
    <s v="ORD105744"/>
    <x v="268"/>
    <x v="2790"/>
    <s v="Lucknow"/>
    <x v="9"/>
    <n v="226010"/>
    <s v="MED029"/>
    <x v="10"/>
    <x v="8"/>
    <s v="Sun Pharma"/>
    <s v="Yes"/>
    <n v="3"/>
    <n v="93.32"/>
    <n v="0"/>
    <n v="12"/>
    <x v="4"/>
    <x v="1"/>
    <n v="1"/>
    <x v="5743"/>
    <n v="1"/>
    <n v="279.95999999999998"/>
    <n v="0"/>
    <n v="279.95999999999998"/>
    <n v="33.595199999999998"/>
    <n v="313.55519999999996"/>
    <n v="3"/>
  </r>
  <r>
    <s v="ORD105745"/>
    <x v="590"/>
    <x v="416"/>
    <s v="Ahmedabad"/>
    <x v="6"/>
    <n v="380061"/>
    <s v="MED010"/>
    <x v="13"/>
    <x v="1"/>
    <s v="Sun Pharma"/>
    <s v="Yes"/>
    <n v="1"/>
    <n v="72.900000000000006"/>
    <n v="5"/>
    <n v="12"/>
    <x v="4"/>
    <x v="1"/>
    <n v="1"/>
    <x v="5744"/>
    <n v="1"/>
    <n v="72.900000000000006"/>
    <n v="3.645"/>
    <n v="69.25500000000001"/>
    <n v="8.3106000000000009"/>
    <n v="77.565600000000018"/>
    <n v="1"/>
  </r>
  <r>
    <s v="ORD105746"/>
    <x v="413"/>
    <x v="2125"/>
    <s v="Bengaluru"/>
    <x v="8"/>
    <n v="560001"/>
    <s v="MED007"/>
    <x v="15"/>
    <x v="10"/>
    <s v="Sanofi"/>
    <s v="Yes"/>
    <n v="2"/>
    <n v="76.260000000000005"/>
    <n v="10"/>
    <n v="5"/>
    <x v="5"/>
    <x v="1"/>
    <n v="1"/>
    <x v="5745"/>
    <n v="1"/>
    <n v="152.52000000000001"/>
    <n v="15.252000000000001"/>
    <n v="137.268"/>
    <n v="6.8634000000000004"/>
    <n v="144.13140000000001"/>
    <n v="2"/>
  </r>
  <r>
    <s v="ORD105747"/>
    <x v="246"/>
    <x v="2592"/>
    <s v="Indore"/>
    <x v="2"/>
    <n v="452020"/>
    <s v="MED003"/>
    <x v="6"/>
    <x v="4"/>
    <s v="Dr. Reddy's"/>
    <s v="No"/>
    <n v="1"/>
    <n v="29.49"/>
    <n v="10"/>
    <n v="12"/>
    <x v="3"/>
    <x v="1"/>
    <n v="1"/>
    <x v="5746"/>
    <n v="1"/>
    <n v="29.49"/>
    <n v="2.9489999999999998"/>
    <n v="26.540999999999997"/>
    <n v="3.1849199999999995"/>
    <n v="29.725919999999995"/>
    <n v="1"/>
  </r>
  <r>
    <s v="ORD105748"/>
    <x v="189"/>
    <x v="2438"/>
    <s v="Surat"/>
    <x v="6"/>
    <n v="395003"/>
    <s v="MED003"/>
    <x v="6"/>
    <x v="4"/>
    <s v="Dr. Reddy's"/>
    <s v="No"/>
    <n v="1"/>
    <n v="30.29"/>
    <n v="0"/>
    <n v="5"/>
    <x v="4"/>
    <x v="1"/>
    <n v="1"/>
    <x v="5747"/>
    <n v="1"/>
    <n v="30.29"/>
    <n v="0"/>
    <n v="30.29"/>
    <n v="1.5145"/>
    <n v="31.804499999999997"/>
    <n v="1"/>
  </r>
  <r>
    <s v="ORD105749"/>
    <x v="514"/>
    <x v="2837"/>
    <s v="Hyderabad"/>
    <x v="1"/>
    <n v="500081"/>
    <s v="MED004"/>
    <x v="5"/>
    <x v="5"/>
    <s v="Sun Pharma"/>
    <s v="Yes"/>
    <n v="1"/>
    <n v="107.98"/>
    <n v="0"/>
    <n v="12"/>
    <x v="4"/>
    <x v="1"/>
    <n v="1"/>
    <x v="5748"/>
    <n v="1"/>
    <n v="107.98"/>
    <n v="0"/>
    <n v="107.98"/>
    <n v="12.957599999999999"/>
    <n v="120.9376"/>
    <n v="2"/>
  </r>
  <r>
    <s v="ORD105750"/>
    <x v="72"/>
    <x v="2508"/>
    <s v="Gurugram"/>
    <x v="11"/>
    <n v="122016"/>
    <s v="MED015"/>
    <x v="24"/>
    <x v="11"/>
    <s v="Abbott"/>
    <s v="No"/>
    <n v="3"/>
    <n v="53.05"/>
    <n v="15"/>
    <n v="12"/>
    <x v="0"/>
    <x v="3"/>
    <n v="1"/>
    <x v="5749"/>
    <n v="1"/>
    <n v="159.14999999999998"/>
    <n v="23.872499999999995"/>
    <n v="135.27749999999997"/>
    <n v="16.233299999999996"/>
    <n v="151.51079999999996"/>
    <n v="1"/>
  </r>
  <r>
    <s v="ORD105751"/>
    <x v="108"/>
    <x v="2838"/>
    <s v="Ahmedabad"/>
    <x v="6"/>
    <n v="380054"/>
    <s v="MED023"/>
    <x v="8"/>
    <x v="7"/>
    <s v="Lacto Calamine"/>
    <s v="No"/>
    <n v="1"/>
    <n v="340.39"/>
    <n v="0"/>
    <n v="5"/>
    <x v="2"/>
    <x v="3"/>
    <n v="1"/>
    <x v="5750"/>
    <n v="1"/>
    <n v="340.39"/>
    <n v="0"/>
    <n v="340.39"/>
    <n v="17.019499999999997"/>
    <n v="357.40949999999998"/>
    <n v="0"/>
  </r>
  <r>
    <s v="ORD105752"/>
    <x v="149"/>
    <x v="147"/>
    <s v="Chandigarh"/>
    <x v="4"/>
    <n v="160001"/>
    <s v="MED003"/>
    <x v="6"/>
    <x v="4"/>
    <s v="Dr. Reddy's"/>
    <s v="No"/>
    <n v="1"/>
    <n v="25.35"/>
    <n v="15"/>
    <n v="5"/>
    <x v="0"/>
    <x v="1"/>
    <n v="1"/>
    <x v="5751"/>
    <n v="1"/>
    <n v="25.35"/>
    <n v="3.8025000000000002"/>
    <n v="21.547499999999999"/>
    <n v="1.077375"/>
    <n v="22.624874999999999"/>
    <n v="3"/>
  </r>
  <r>
    <s v="ORD105753"/>
    <x v="244"/>
    <x v="1021"/>
    <s v="Surat"/>
    <x v="6"/>
    <n v="395001"/>
    <s v="MED019"/>
    <x v="26"/>
    <x v="8"/>
    <s v="Cipla"/>
    <s v="No"/>
    <n v="2"/>
    <n v="140.57"/>
    <n v="5"/>
    <n v="5"/>
    <x v="1"/>
    <x v="0"/>
    <n v="1"/>
    <x v="5752"/>
    <n v="1"/>
    <n v="281.14"/>
    <n v="14.056999999999999"/>
    <n v="267.08299999999997"/>
    <n v="13.354149999999999"/>
    <n v="280.43714999999997"/>
    <n v="2"/>
  </r>
  <r>
    <s v="ORD105754"/>
    <x v="204"/>
    <x v="680"/>
    <s v="Pune"/>
    <x v="3"/>
    <n v="411001"/>
    <s v="MED029"/>
    <x v="10"/>
    <x v="8"/>
    <s v="Sun Pharma"/>
    <s v="Yes"/>
    <n v="1"/>
    <n v="107.25"/>
    <n v="5"/>
    <n v="5"/>
    <x v="4"/>
    <x v="0"/>
    <n v="1"/>
    <x v="5753"/>
    <n v="1"/>
    <n v="107.25"/>
    <n v="5.3624999999999998"/>
    <n v="101.8875"/>
    <n v="5.0943750000000003"/>
    <n v="106.981875"/>
    <n v="3"/>
  </r>
  <r>
    <s v="ORD105755"/>
    <x v="667"/>
    <x v="2839"/>
    <s v="Kolkata"/>
    <x v="10"/>
    <n v="700102"/>
    <s v="MED019"/>
    <x v="26"/>
    <x v="8"/>
    <s v="Cipla"/>
    <s v="No"/>
    <n v="1"/>
    <n v="166.14"/>
    <n v="5"/>
    <n v="18"/>
    <x v="3"/>
    <x v="2"/>
    <n v="1"/>
    <x v="5754"/>
    <n v="1"/>
    <n v="166.14"/>
    <n v="8.3069999999999986"/>
    <n v="157.833"/>
    <n v="28.409940000000002"/>
    <n v="186.24294"/>
    <n v="1"/>
  </r>
  <r>
    <s v="ORD105756"/>
    <x v="203"/>
    <x v="2023"/>
    <s v="Noida"/>
    <x v="9"/>
    <n v="201305"/>
    <s v="MED030"/>
    <x v="28"/>
    <x v="8"/>
    <s v="Cipla"/>
    <s v="Yes"/>
    <n v="1"/>
    <n v="270.75"/>
    <n v="10"/>
    <n v="5"/>
    <x v="2"/>
    <x v="1"/>
    <n v="1"/>
    <x v="5755"/>
    <n v="1"/>
    <n v="270.75"/>
    <n v="27.074999999999999"/>
    <n v="243.67500000000001"/>
    <n v="12.18375"/>
    <n v="255.85875000000001"/>
    <n v="2"/>
  </r>
  <r>
    <s v="ORD105757"/>
    <x v="83"/>
    <x v="2840"/>
    <s v="Jaipur"/>
    <x v="5"/>
    <n v="302017"/>
    <s v="MED027"/>
    <x v="12"/>
    <x v="9"/>
    <s v="Mankind"/>
    <s v="No"/>
    <n v="2"/>
    <n v="107.42"/>
    <n v="5"/>
    <n v="5"/>
    <x v="3"/>
    <x v="1"/>
    <n v="1"/>
    <x v="5756"/>
    <n v="1"/>
    <n v="214.84"/>
    <n v="10.742000000000001"/>
    <n v="204.09800000000001"/>
    <n v="10.2049"/>
    <n v="214.30290000000002"/>
    <n v="1"/>
  </r>
  <r>
    <s v="ORD105758"/>
    <x v="376"/>
    <x v="2841"/>
    <s v="Chandigarh"/>
    <x v="4"/>
    <n v="160001"/>
    <s v="MED007"/>
    <x v="15"/>
    <x v="10"/>
    <s v="Sanofi"/>
    <s v="Yes"/>
    <n v="1"/>
    <n v="79.209999999999994"/>
    <n v="15"/>
    <n v="18"/>
    <x v="0"/>
    <x v="1"/>
    <n v="1"/>
    <x v="5757"/>
    <n v="1"/>
    <n v="79.209999999999994"/>
    <n v="11.881499999999999"/>
    <n v="67.328499999999991"/>
    <n v="12.119129999999998"/>
    <n v="79.44762999999999"/>
    <n v="1"/>
  </r>
  <r>
    <s v="ORD105759"/>
    <x v="284"/>
    <x v="442"/>
    <s v="Delhi"/>
    <x v="0"/>
    <n v="110029"/>
    <s v="MED005"/>
    <x v="11"/>
    <x v="5"/>
    <s v="Cipla"/>
    <s v="Yes"/>
    <n v="1"/>
    <n v="89.1"/>
    <n v="5"/>
    <n v="5"/>
    <x v="0"/>
    <x v="0"/>
    <n v="1"/>
    <x v="5758"/>
    <n v="1"/>
    <n v="89.1"/>
    <n v="4.4550000000000001"/>
    <n v="84.644999999999996"/>
    <n v="4.2322499999999996"/>
    <n v="88.877249999999989"/>
    <n v="1"/>
  </r>
  <r>
    <s v="ORD105760"/>
    <x v="444"/>
    <x v="2842"/>
    <s v="Mumbai"/>
    <x v="3"/>
    <n v="400093"/>
    <s v="MED024"/>
    <x v="0"/>
    <x v="0"/>
    <s v="Abbott"/>
    <s v="No"/>
    <n v="3"/>
    <n v="147.37"/>
    <n v="5"/>
    <n v="5"/>
    <x v="5"/>
    <x v="1"/>
    <n v="1"/>
    <x v="5759"/>
    <n v="1"/>
    <n v="442.11"/>
    <n v="22.105500000000003"/>
    <n v="420.00450000000001"/>
    <n v="21.000225"/>
    <n v="441.00472500000001"/>
    <n v="2"/>
  </r>
  <r>
    <s v="ORD105761"/>
    <x v="300"/>
    <x v="1816"/>
    <s v="Delhi"/>
    <x v="0"/>
    <n v="110024"/>
    <s v="MED009"/>
    <x v="21"/>
    <x v="6"/>
    <s v="Glenmark"/>
    <s v="Yes"/>
    <n v="1"/>
    <n v="79.81"/>
    <n v="0"/>
    <n v="5"/>
    <x v="3"/>
    <x v="1"/>
    <n v="1"/>
    <x v="5760"/>
    <n v="1"/>
    <n v="79.81"/>
    <n v="0"/>
    <n v="79.81"/>
    <n v="3.9904999999999999"/>
    <n v="83.8005"/>
    <n v="2"/>
  </r>
  <r>
    <s v="ORD105762"/>
    <x v="14"/>
    <x v="2843"/>
    <s v="Gurugram"/>
    <x v="11"/>
    <n v="122009"/>
    <s v="MED021"/>
    <x v="9"/>
    <x v="7"/>
    <s v="Cipla"/>
    <s v="No"/>
    <n v="2"/>
    <n v="84.83"/>
    <n v="10"/>
    <n v="5"/>
    <x v="1"/>
    <x v="1"/>
    <n v="1"/>
    <x v="5761"/>
    <n v="1"/>
    <n v="169.66"/>
    <n v="16.965999999999998"/>
    <n v="152.69399999999999"/>
    <n v="7.6346999999999987"/>
    <n v="160.3287"/>
    <n v="1"/>
  </r>
  <r>
    <s v="ORD105763"/>
    <x v="285"/>
    <x v="1530"/>
    <s v="Noida"/>
    <x v="9"/>
    <n v="201303"/>
    <s v="MED008"/>
    <x v="7"/>
    <x v="6"/>
    <s v="Zydus"/>
    <s v="Yes"/>
    <n v="1"/>
    <n v="58.42"/>
    <n v="5"/>
    <n v="5"/>
    <x v="0"/>
    <x v="2"/>
    <n v="1"/>
    <x v="5762"/>
    <n v="1"/>
    <n v="58.42"/>
    <n v="2.9210000000000003"/>
    <n v="55.499000000000002"/>
    <n v="2.77495"/>
    <n v="58.273949999999999"/>
    <n v="1"/>
  </r>
  <r>
    <s v="ORD105764"/>
    <x v="69"/>
    <x v="1189"/>
    <s v="Mumbai"/>
    <x v="3"/>
    <n v="400076"/>
    <s v="MED012"/>
    <x v="29"/>
    <x v="3"/>
    <s v="Mankind"/>
    <s v="No"/>
    <n v="2"/>
    <n v="137.53"/>
    <n v="0"/>
    <n v="5"/>
    <x v="2"/>
    <x v="1"/>
    <n v="1"/>
    <x v="5763"/>
    <n v="1"/>
    <n v="275.06"/>
    <n v="0"/>
    <n v="275.06"/>
    <n v="13.753"/>
    <n v="288.81299999999999"/>
    <n v="5"/>
  </r>
  <r>
    <s v="ORD105765"/>
    <x v="725"/>
    <x v="1085"/>
    <s v="Delhi"/>
    <x v="0"/>
    <n v="110085"/>
    <s v="MED024"/>
    <x v="0"/>
    <x v="0"/>
    <s v="Abbott"/>
    <s v="No"/>
    <n v="3"/>
    <n v="148.1"/>
    <n v="5"/>
    <n v="5"/>
    <x v="3"/>
    <x v="1"/>
    <n v="1"/>
    <x v="5764"/>
    <n v="1"/>
    <n v="444.29999999999995"/>
    <n v="22.215"/>
    <n v="422.08499999999998"/>
    <n v="21.104249999999997"/>
    <n v="443.18924999999996"/>
    <n v="2"/>
  </r>
  <r>
    <s v="ORD105766"/>
    <x v="47"/>
    <x v="984"/>
    <s v="Hyderabad"/>
    <x v="1"/>
    <n v="500090"/>
    <s v="MED007"/>
    <x v="15"/>
    <x v="10"/>
    <s v="Sanofi"/>
    <s v="Yes"/>
    <n v="1"/>
    <n v="82.49"/>
    <n v="10"/>
    <n v="5"/>
    <x v="1"/>
    <x v="2"/>
    <n v="1"/>
    <x v="5765"/>
    <n v="1"/>
    <n v="82.49"/>
    <n v="8.2490000000000006"/>
    <n v="74.241"/>
    <n v="3.7120499999999996"/>
    <n v="77.953050000000005"/>
    <n v="2"/>
  </r>
  <r>
    <s v="ORD105767"/>
    <x v="532"/>
    <x v="2069"/>
    <s v="Indore"/>
    <x v="2"/>
    <n v="452020"/>
    <s v="MED022"/>
    <x v="25"/>
    <x v="7"/>
    <s v="Himalaya"/>
    <s v="No"/>
    <n v="1"/>
    <n v="161.38999999999999"/>
    <n v="0"/>
    <n v="18"/>
    <x v="0"/>
    <x v="2"/>
    <n v="1"/>
    <x v="5766"/>
    <n v="1"/>
    <n v="161.38999999999999"/>
    <n v="0"/>
    <n v="161.38999999999999"/>
    <n v="29.050199999999997"/>
    <n v="190.44019999999998"/>
    <n v="1"/>
  </r>
  <r>
    <s v="ORD105768"/>
    <x v="563"/>
    <x v="2526"/>
    <s v="Gurugram"/>
    <x v="11"/>
    <n v="122002"/>
    <s v="MED016"/>
    <x v="17"/>
    <x v="11"/>
    <s v="Emcure"/>
    <s v="No"/>
    <n v="5"/>
    <n v="111.51"/>
    <n v="5"/>
    <n v="18"/>
    <x v="1"/>
    <x v="2"/>
    <n v="1"/>
    <x v="5767"/>
    <n v="1"/>
    <n v="557.55000000000007"/>
    <n v="27.877500000000005"/>
    <n v="529.67250000000001"/>
    <n v="95.341049999999996"/>
    <n v="625.01355000000001"/>
    <n v="1"/>
  </r>
  <r>
    <s v="ORD105768"/>
    <x v="342"/>
    <x v="1023"/>
    <s v="Noida"/>
    <x v="9"/>
    <n v="201307"/>
    <s v="MED009"/>
    <x v="21"/>
    <x v="6"/>
    <s v="Glenmark"/>
    <s v="Yes"/>
    <n v="1"/>
    <n v="79.25"/>
    <n v="0"/>
    <n v="5"/>
    <x v="0"/>
    <x v="1"/>
    <n v="1"/>
    <x v="5768"/>
    <n v="1"/>
    <n v="79.25"/>
    <n v="0"/>
    <n v="79.25"/>
    <n v="3.9624999999999999"/>
    <n v="83.212500000000006"/>
    <n v="3"/>
  </r>
  <r>
    <s v="ORD105770"/>
    <x v="309"/>
    <x v="1425"/>
    <s v="Delhi"/>
    <x v="0"/>
    <n v="110024"/>
    <s v="MED004"/>
    <x v="5"/>
    <x v="5"/>
    <s v="Sun Pharma"/>
    <s v="Yes"/>
    <n v="3"/>
    <n v="98.01"/>
    <n v="5"/>
    <n v="12"/>
    <x v="4"/>
    <x v="1"/>
    <n v="1"/>
    <x v="5769"/>
    <n v="1"/>
    <n v="294.03000000000003"/>
    <n v="14.701500000000001"/>
    <n v="279.32850000000002"/>
    <n v="33.519419999999997"/>
    <n v="312.84792000000004"/>
    <n v="3"/>
  </r>
  <r>
    <s v="ORD105770"/>
    <x v="692"/>
    <x v="257"/>
    <s v="Mumbai"/>
    <x v="3"/>
    <n v="400001"/>
    <s v="MED026"/>
    <x v="20"/>
    <x v="9"/>
    <s v="Cipla"/>
    <s v="No"/>
    <n v="2"/>
    <n v="188.81"/>
    <n v="0"/>
    <n v="18"/>
    <x v="5"/>
    <x v="1"/>
    <n v="1"/>
    <x v="5770"/>
    <n v="1"/>
    <n v="377.62"/>
    <n v="0"/>
    <n v="377.62"/>
    <n v="67.971599999999995"/>
    <n v="445.59159999999997"/>
    <n v="5"/>
  </r>
  <r>
    <s v="ORD105772"/>
    <x v="92"/>
    <x v="779"/>
    <s v="Hyderabad"/>
    <x v="1"/>
    <n v="500001"/>
    <s v="MED010"/>
    <x v="13"/>
    <x v="1"/>
    <s v="Sun Pharma"/>
    <s v="Yes"/>
    <n v="3"/>
    <n v="75.33"/>
    <n v="5"/>
    <n v="5"/>
    <x v="4"/>
    <x v="2"/>
    <n v="1"/>
    <x v="5771"/>
    <n v="1"/>
    <n v="225.99"/>
    <n v="11.2995"/>
    <n v="214.69050000000001"/>
    <n v="10.734525000000001"/>
    <n v="225.42502500000001"/>
    <n v="2"/>
  </r>
  <r>
    <s v="ORD105773"/>
    <x v="638"/>
    <x v="2270"/>
    <s v="Lucknow"/>
    <x v="9"/>
    <n v="226016"/>
    <s v="MED026"/>
    <x v="20"/>
    <x v="9"/>
    <s v="Cipla"/>
    <s v="No"/>
    <n v="2"/>
    <n v="214.74"/>
    <n v="0"/>
    <n v="12"/>
    <x v="2"/>
    <x v="0"/>
    <n v="1"/>
    <x v="5772"/>
    <n v="1"/>
    <n v="429.48"/>
    <n v="0"/>
    <n v="429.48"/>
    <n v="51.537600000000005"/>
    <n v="481.01760000000002"/>
    <n v="2"/>
  </r>
  <r>
    <s v="ORD105773"/>
    <x v="699"/>
    <x v="2844"/>
    <s v="Bengaluru"/>
    <x v="8"/>
    <n v="560001"/>
    <s v="MED009"/>
    <x v="21"/>
    <x v="6"/>
    <s v="Glenmark"/>
    <s v="Yes"/>
    <n v="6"/>
    <n v="98.77"/>
    <n v="10"/>
    <n v="5"/>
    <x v="2"/>
    <x v="2"/>
    <n v="1"/>
    <x v="5773"/>
    <n v="1"/>
    <n v="592.62"/>
    <n v="59.262"/>
    <n v="533.35799999999995"/>
    <n v="26.667899999999999"/>
    <n v="560.02589999999998"/>
    <n v="0"/>
  </r>
  <r>
    <s v="ORD105775"/>
    <x v="435"/>
    <x v="918"/>
    <s v="Noida"/>
    <x v="9"/>
    <n v="201301"/>
    <s v="MED011"/>
    <x v="23"/>
    <x v="1"/>
    <s v="Cipla"/>
    <s v="No"/>
    <n v="3"/>
    <n v="22.56"/>
    <n v="0"/>
    <n v="5"/>
    <x v="2"/>
    <x v="1"/>
    <n v="1"/>
    <x v="5774"/>
    <n v="1"/>
    <n v="67.679999999999993"/>
    <n v="0"/>
    <n v="67.679999999999993"/>
    <n v="3.3839999999999999"/>
    <n v="71.063999999999993"/>
    <n v="5"/>
  </r>
  <r>
    <s v="ORD105776"/>
    <x v="400"/>
    <x v="1598"/>
    <s v="Chandigarh"/>
    <x v="4"/>
    <n v="160036"/>
    <s v="MED017"/>
    <x v="1"/>
    <x v="1"/>
    <s v="Abbott"/>
    <s v="No"/>
    <n v="2"/>
    <n v="132.36000000000001"/>
    <n v="10"/>
    <n v="18"/>
    <x v="3"/>
    <x v="1"/>
    <n v="1"/>
    <x v="5775"/>
    <n v="1"/>
    <n v="264.72000000000003"/>
    <n v="26.472000000000001"/>
    <n v="238.24800000000002"/>
    <n v="42.884639999999997"/>
    <n v="281.13264000000004"/>
    <n v="5"/>
  </r>
  <r>
    <s v="ORD105777"/>
    <x v="639"/>
    <x v="999"/>
    <s v="Mumbai"/>
    <x v="3"/>
    <n v="400076"/>
    <s v="MED021"/>
    <x v="9"/>
    <x v="7"/>
    <s v="Cipla"/>
    <s v="No"/>
    <n v="2"/>
    <n v="87.07"/>
    <n v="10"/>
    <n v="5"/>
    <x v="4"/>
    <x v="1"/>
    <n v="1"/>
    <x v="5776"/>
    <n v="1"/>
    <n v="174.14"/>
    <n v="17.413999999999998"/>
    <n v="156.726"/>
    <n v="7.8362999999999996"/>
    <n v="164.56229999999999"/>
    <n v="4"/>
  </r>
  <r>
    <s v="ORD105777"/>
    <x v="671"/>
    <x v="404"/>
    <s v="Bengaluru"/>
    <x v="8"/>
    <n v="560034"/>
    <s v="MED028"/>
    <x v="3"/>
    <x v="3"/>
    <s v="Abbott"/>
    <s v="No"/>
    <n v="2"/>
    <n v="111.96"/>
    <n v="0"/>
    <n v="18"/>
    <x v="3"/>
    <x v="1"/>
    <n v="1"/>
    <x v="5777"/>
    <n v="1"/>
    <n v="223.92"/>
    <n v="0"/>
    <n v="223.92"/>
    <n v="40.305599999999998"/>
    <n v="264.22559999999999"/>
    <n v="1"/>
  </r>
  <r>
    <s v="ORD105779"/>
    <x v="148"/>
    <x v="506"/>
    <s v="Chandigarh"/>
    <x v="4"/>
    <n v="160017"/>
    <s v="MED019"/>
    <x v="26"/>
    <x v="8"/>
    <s v="Cipla"/>
    <s v="No"/>
    <n v="4"/>
    <n v="151.63999999999999"/>
    <n v="10"/>
    <n v="12"/>
    <x v="5"/>
    <x v="1"/>
    <n v="1"/>
    <x v="5778"/>
    <n v="1"/>
    <n v="606.55999999999995"/>
    <n v="60.655999999999992"/>
    <n v="545.904"/>
    <n v="65.508480000000006"/>
    <n v="611.41247999999996"/>
    <n v="3"/>
  </r>
  <r>
    <s v="ORD105779"/>
    <x v="229"/>
    <x v="306"/>
    <s v="Mumbai"/>
    <x v="3"/>
    <n v="400069"/>
    <s v="MED027"/>
    <x v="12"/>
    <x v="9"/>
    <s v="Mankind"/>
    <s v="No"/>
    <n v="5"/>
    <n v="93.01"/>
    <n v="10"/>
    <n v="5"/>
    <x v="4"/>
    <x v="1"/>
    <n v="1"/>
    <x v="5779"/>
    <n v="1"/>
    <n v="465.05"/>
    <n v="46.505000000000003"/>
    <n v="418.54500000000002"/>
    <n v="20.927250000000001"/>
    <n v="439.47225000000003"/>
    <n v="3"/>
  </r>
  <r>
    <s v="ORD105781"/>
    <x v="364"/>
    <x v="1389"/>
    <s v="Chennai"/>
    <x v="7"/>
    <n v="600100"/>
    <s v="MED008"/>
    <x v="7"/>
    <x v="6"/>
    <s v="Zydus"/>
    <s v="Yes"/>
    <n v="1"/>
    <n v="59.12"/>
    <n v="0"/>
    <n v="12"/>
    <x v="5"/>
    <x v="1"/>
    <n v="1"/>
    <x v="5780"/>
    <n v="1"/>
    <n v="59.12"/>
    <n v="0"/>
    <n v="59.12"/>
    <n v="7.0943999999999994"/>
    <n v="66.214399999999998"/>
    <n v="2"/>
  </r>
  <r>
    <s v="ORD105782"/>
    <x v="467"/>
    <x v="1234"/>
    <s v="Chennai"/>
    <x v="7"/>
    <n v="600001"/>
    <s v="MED010"/>
    <x v="13"/>
    <x v="1"/>
    <s v="Sun Pharma"/>
    <s v="Yes"/>
    <n v="1"/>
    <n v="74.319999999999993"/>
    <n v="15"/>
    <n v="5"/>
    <x v="4"/>
    <x v="1"/>
    <n v="1"/>
    <x v="5781"/>
    <n v="1"/>
    <n v="74.319999999999993"/>
    <n v="11.148"/>
    <n v="63.171999999999997"/>
    <n v="3.1586000000000003"/>
    <n v="66.330600000000004"/>
    <n v="3"/>
  </r>
  <r>
    <s v="ORD105782"/>
    <x v="526"/>
    <x v="67"/>
    <s v="Delhi"/>
    <x v="0"/>
    <n v="110085"/>
    <s v="MED002"/>
    <x v="22"/>
    <x v="2"/>
    <s v="Micro Labs"/>
    <s v="No"/>
    <n v="2"/>
    <n v="34.99"/>
    <n v="10"/>
    <n v="5"/>
    <x v="0"/>
    <x v="1"/>
    <n v="1"/>
    <x v="5782"/>
    <n v="1"/>
    <n v="69.98"/>
    <n v="6.9980000000000011"/>
    <n v="62.981999999999999"/>
    <n v="3.1490999999999998"/>
    <n v="66.131100000000004"/>
    <n v="3"/>
  </r>
  <r>
    <s v="ORD105782"/>
    <x v="199"/>
    <x v="2632"/>
    <s v="Ahmedabad"/>
    <x v="6"/>
    <n v="380015"/>
    <s v="MED012"/>
    <x v="29"/>
    <x v="3"/>
    <s v="Mankind"/>
    <s v="No"/>
    <n v="1"/>
    <n v="124.1"/>
    <n v="5"/>
    <n v="12"/>
    <x v="0"/>
    <x v="0"/>
    <n v="1"/>
    <x v="5783"/>
    <n v="1"/>
    <n v="124.1"/>
    <n v="6.2050000000000001"/>
    <n v="117.895"/>
    <n v="14.147399999999999"/>
    <n v="132.04239999999999"/>
    <n v="2"/>
  </r>
  <r>
    <s v="ORD105785"/>
    <x v="654"/>
    <x v="28"/>
    <s v="Chennai"/>
    <x v="7"/>
    <n v="600018"/>
    <s v="MED024"/>
    <x v="0"/>
    <x v="0"/>
    <s v="Abbott"/>
    <s v="No"/>
    <n v="3"/>
    <n v="129.30000000000001"/>
    <n v="15"/>
    <n v="5"/>
    <x v="4"/>
    <x v="1"/>
    <n v="1"/>
    <x v="5784"/>
    <n v="1"/>
    <n v="387.90000000000003"/>
    <n v="58.185000000000009"/>
    <n v="329.71500000000003"/>
    <n v="16.485750000000003"/>
    <n v="346.20075000000003"/>
    <n v="4"/>
  </r>
  <r>
    <s v="ORD105786"/>
    <x v="202"/>
    <x v="1814"/>
    <s v="Pune"/>
    <x v="3"/>
    <n v="411057"/>
    <s v="MED029"/>
    <x v="10"/>
    <x v="8"/>
    <s v="Sun Pharma"/>
    <s v="Yes"/>
    <n v="1"/>
    <n v="107.22"/>
    <n v="0"/>
    <n v="5"/>
    <x v="2"/>
    <x v="1"/>
    <n v="1"/>
    <x v="5785"/>
    <n v="1"/>
    <n v="107.22"/>
    <n v="0"/>
    <n v="107.22"/>
    <n v="5.3610000000000007"/>
    <n v="112.581"/>
    <n v="2"/>
  </r>
  <r>
    <s v="ORD105787"/>
    <x v="680"/>
    <x v="2692"/>
    <s v="Ahmedabad"/>
    <x v="6"/>
    <n v="380001"/>
    <s v="MED021"/>
    <x v="9"/>
    <x v="7"/>
    <s v="Cipla"/>
    <s v="No"/>
    <n v="1"/>
    <n v="91.75"/>
    <n v="10"/>
    <n v="12"/>
    <x v="1"/>
    <x v="1"/>
    <n v="1"/>
    <x v="5786"/>
    <n v="1"/>
    <n v="91.75"/>
    <n v="9.1750000000000007"/>
    <n v="82.575000000000003"/>
    <n v="9.9090000000000007"/>
    <n v="92.484000000000009"/>
    <n v="3"/>
  </r>
  <r>
    <s v="ORD105788"/>
    <x v="551"/>
    <x v="2344"/>
    <s v="Mumbai"/>
    <x v="3"/>
    <n v="400069"/>
    <s v="MED010"/>
    <x v="13"/>
    <x v="1"/>
    <s v="Sun Pharma"/>
    <s v="Yes"/>
    <n v="1"/>
    <n v="68.19"/>
    <n v="5"/>
    <n v="12"/>
    <x v="1"/>
    <x v="0"/>
    <n v="1"/>
    <x v="5787"/>
    <n v="1"/>
    <n v="68.19"/>
    <n v="3.4095"/>
    <n v="64.780500000000004"/>
    <n v="7.7736599999999996"/>
    <n v="72.554159999999996"/>
    <n v="1"/>
  </r>
  <r>
    <s v="ORD105789"/>
    <x v="632"/>
    <x v="797"/>
    <s v="Surat"/>
    <x v="6"/>
    <n v="395003"/>
    <s v="MED025"/>
    <x v="27"/>
    <x v="0"/>
    <s v="Blue Cross"/>
    <s v="Yes"/>
    <n v="3"/>
    <n v="64.989999999999995"/>
    <n v="0"/>
    <n v="5"/>
    <x v="5"/>
    <x v="1"/>
    <n v="1"/>
    <x v="5788"/>
    <n v="1"/>
    <n v="194.96999999999997"/>
    <n v="0"/>
    <n v="194.96999999999997"/>
    <n v="9.7484999999999999"/>
    <n v="204.71849999999998"/>
    <n v="3"/>
  </r>
  <r>
    <s v="ORD105790"/>
    <x v="67"/>
    <x v="909"/>
    <s v="Delhi"/>
    <x v="0"/>
    <n v="110029"/>
    <s v="MED010"/>
    <x v="13"/>
    <x v="1"/>
    <s v="Sun Pharma"/>
    <s v="Yes"/>
    <n v="2"/>
    <n v="66.12"/>
    <n v="15"/>
    <n v="12"/>
    <x v="0"/>
    <x v="1"/>
    <n v="1"/>
    <x v="5789"/>
    <n v="1"/>
    <n v="132.24"/>
    <n v="19.836000000000002"/>
    <n v="112.40400000000001"/>
    <n v="13.488480000000003"/>
    <n v="125.89248000000001"/>
    <n v="2"/>
  </r>
  <r>
    <s v="ORD105791"/>
    <x v="394"/>
    <x v="309"/>
    <s v="Pune"/>
    <x v="3"/>
    <n v="411014"/>
    <s v="MED020"/>
    <x v="4"/>
    <x v="4"/>
    <s v="Dr. Reddy's"/>
    <s v="Yes"/>
    <n v="1"/>
    <n v="53.85"/>
    <n v="15"/>
    <n v="5"/>
    <x v="3"/>
    <x v="1"/>
    <n v="1"/>
    <x v="5790"/>
    <n v="1"/>
    <n v="53.85"/>
    <n v="8.0775000000000006"/>
    <n v="45.772500000000001"/>
    <n v="2.2886250000000001"/>
    <n v="48.061125000000004"/>
    <n v="4"/>
  </r>
  <r>
    <s v="ORD105791"/>
    <x v="13"/>
    <x v="2845"/>
    <s v="Jaipur"/>
    <x v="5"/>
    <n v="302001"/>
    <s v="MED012"/>
    <x v="29"/>
    <x v="3"/>
    <s v="Mankind"/>
    <s v="No"/>
    <n v="2"/>
    <n v="128.94999999999999"/>
    <n v="10"/>
    <n v="5"/>
    <x v="4"/>
    <x v="1"/>
    <n v="1"/>
    <x v="5791"/>
    <n v="1"/>
    <n v="257.89999999999998"/>
    <n v="25.79"/>
    <n v="232.10999999999999"/>
    <n v="11.605499999999999"/>
    <n v="243.71549999999999"/>
    <n v="2"/>
  </r>
  <r>
    <s v="ORD105793"/>
    <x v="418"/>
    <x v="2680"/>
    <s v="Bengaluru"/>
    <x v="8"/>
    <n v="560001"/>
    <s v="MED016"/>
    <x v="17"/>
    <x v="11"/>
    <s v="Emcure"/>
    <s v="No"/>
    <n v="1"/>
    <n v="110.42"/>
    <n v="10"/>
    <n v="12"/>
    <x v="5"/>
    <x v="1"/>
    <n v="1"/>
    <x v="5792"/>
    <n v="1"/>
    <n v="110.42"/>
    <n v="11.042"/>
    <n v="99.378"/>
    <n v="11.925360000000001"/>
    <n v="111.30336"/>
    <n v="2"/>
  </r>
  <r>
    <s v="ORD105794"/>
    <x v="160"/>
    <x v="2846"/>
    <s v="Jaipur"/>
    <x v="5"/>
    <n v="302017"/>
    <s v="MED028"/>
    <x v="3"/>
    <x v="3"/>
    <s v="Abbott"/>
    <s v="No"/>
    <n v="5"/>
    <n v="115.85"/>
    <n v="15"/>
    <n v="5"/>
    <x v="2"/>
    <x v="1"/>
    <n v="1"/>
    <x v="5793"/>
    <n v="1"/>
    <n v="579.25"/>
    <n v="86.887500000000003"/>
    <n v="492.36250000000001"/>
    <n v="24.618124999999999"/>
    <n v="516.98062500000003"/>
    <n v="1"/>
  </r>
  <r>
    <s v="ORD105795"/>
    <x v="333"/>
    <x v="1461"/>
    <s v="Surat"/>
    <x v="6"/>
    <n v="395007"/>
    <s v="MED003"/>
    <x v="6"/>
    <x v="4"/>
    <s v="Dr. Reddy's"/>
    <s v="No"/>
    <n v="3"/>
    <n v="31.97"/>
    <n v="0"/>
    <n v="5"/>
    <x v="4"/>
    <x v="3"/>
    <n v="1"/>
    <x v="5794"/>
    <n v="1"/>
    <n v="95.91"/>
    <n v="0"/>
    <n v="95.91"/>
    <n v="4.7954999999999997"/>
    <n v="100.7055"/>
    <n v="1"/>
  </r>
  <r>
    <s v="ORD105796"/>
    <x v="48"/>
    <x v="2847"/>
    <s v="Delhi"/>
    <x v="0"/>
    <n v="110044"/>
    <s v="MED006"/>
    <x v="18"/>
    <x v="10"/>
    <s v="USV"/>
    <s v="Yes"/>
    <n v="3"/>
    <n v="43.51"/>
    <n v="5"/>
    <n v="18"/>
    <x v="2"/>
    <x v="1"/>
    <n v="1"/>
    <x v="5795"/>
    <n v="1"/>
    <n v="130.53"/>
    <n v="6.5264999999999995"/>
    <n v="124.0035"/>
    <n v="22.320630000000001"/>
    <n v="146.32413"/>
    <n v="1"/>
  </r>
  <r>
    <s v="ORD105797"/>
    <x v="306"/>
    <x v="2239"/>
    <s v="Mumbai"/>
    <x v="3"/>
    <n v="400001"/>
    <s v="MED028"/>
    <x v="3"/>
    <x v="3"/>
    <s v="Abbott"/>
    <s v="No"/>
    <n v="4"/>
    <n v="107.3"/>
    <n v="20"/>
    <n v="18"/>
    <x v="5"/>
    <x v="1"/>
    <n v="1"/>
    <x v="5796"/>
    <n v="1"/>
    <n v="429.2"/>
    <n v="85.84"/>
    <n v="343.36"/>
    <n v="61.804800000000007"/>
    <n v="405.16480000000001"/>
    <n v="2"/>
  </r>
  <r>
    <s v="ORD105798"/>
    <x v="651"/>
    <x v="1327"/>
    <s v="Bengaluru"/>
    <x v="8"/>
    <n v="560100"/>
    <s v="MED005"/>
    <x v="11"/>
    <x v="5"/>
    <s v="Cipla"/>
    <s v="Yes"/>
    <n v="3"/>
    <n v="100.16"/>
    <n v="20"/>
    <n v="5"/>
    <x v="1"/>
    <x v="0"/>
    <n v="1"/>
    <x v="5797"/>
    <n v="1"/>
    <n v="300.48"/>
    <n v="60.096000000000004"/>
    <n v="240.38400000000001"/>
    <n v="12.019200000000001"/>
    <n v="252.40320000000003"/>
    <n v="1"/>
  </r>
  <r>
    <s v="ORD105799"/>
    <x v="15"/>
    <x v="2848"/>
    <s v="Pune"/>
    <x v="3"/>
    <n v="411014"/>
    <s v="MED023"/>
    <x v="8"/>
    <x v="7"/>
    <s v="Lacto Calamine"/>
    <s v="No"/>
    <n v="1"/>
    <n v="284.02999999999997"/>
    <n v="5"/>
    <n v="12"/>
    <x v="1"/>
    <x v="1"/>
    <n v="1"/>
    <x v="5798"/>
    <n v="1"/>
    <n v="284.02999999999997"/>
    <n v="14.201499999999999"/>
    <n v="269.82849999999996"/>
    <n v="32.379419999999996"/>
    <n v="302.20791999999994"/>
    <n v="2"/>
  </r>
  <r>
    <s v="ORD105800"/>
    <x v="353"/>
    <x v="2849"/>
    <s v="Pune"/>
    <x v="3"/>
    <n v="411014"/>
    <s v="MED014"/>
    <x v="19"/>
    <x v="3"/>
    <s v="Abbott"/>
    <s v="No"/>
    <n v="1"/>
    <n v="162.44"/>
    <n v="10"/>
    <n v="12"/>
    <x v="4"/>
    <x v="1"/>
    <n v="1"/>
    <x v="5799"/>
    <n v="1"/>
    <n v="162.44"/>
    <n v="16.244"/>
    <n v="146.196"/>
    <n v="17.543519999999997"/>
    <n v="163.73952"/>
    <n v="1"/>
  </r>
  <r>
    <s v="ORD105801"/>
    <x v="91"/>
    <x v="724"/>
    <s v="Ahmedabad"/>
    <x v="6"/>
    <n v="380054"/>
    <s v="MED027"/>
    <x v="12"/>
    <x v="9"/>
    <s v="Mankind"/>
    <s v="No"/>
    <n v="2"/>
    <n v="89.51"/>
    <n v="5"/>
    <n v="5"/>
    <x v="2"/>
    <x v="3"/>
    <n v="1"/>
    <x v="5800"/>
    <n v="1"/>
    <n v="179.02"/>
    <n v="8.9510000000000005"/>
    <n v="170.06900000000002"/>
    <n v="8.5034500000000008"/>
    <n v="178.57245"/>
    <n v="3"/>
  </r>
  <r>
    <s v="ORD105801"/>
    <x v="381"/>
    <x v="247"/>
    <s v="Kolkata"/>
    <x v="10"/>
    <n v="700029"/>
    <s v="MED008"/>
    <x v="7"/>
    <x v="6"/>
    <s v="Zydus"/>
    <s v="Yes"/>
    <n v="1"/>
    <n v="55.57"/>
    <n v="15"/>
    <n v="12"/>
    <x v="5"/>
    <x v="1"/>
    <n v="1"/>
    <x v="5801"/>
    <n v="1"/>
    <n v="55.57"/>
    <n v="8.3354999999999997"/>
    <n v="47.234499999999997"/>
    <n v="5.6681399999999993"/>
    <n v="52.902639999999998"/>
    <n v="6"/>
  </r>
  <r>
    <s v="ORD105803"/>
    <x v="508"/>
    <x v="589"/>
    <s v="Gurugram"/>
    <x v="11"/>
    <n v="122002"/>
    <s v="MED025"/>
    <x v="27"/>
    <x v="0"/>
    <s v="Blue Cross"/>
    <s v="Yes"/>
    <n v="4"/>
    <n v="73.400000000000006"/>
    <n v="5"/>
    <n v="5"/>
    <x v="0"/>
    <x v="1"/>
    <n v="1"/>
    <x v="5802"/>
    <n v="1"/>
    <n v="293.60000000000002"/>
    <n v="14.68"/>
    <n v="278.92"/>
    <n v="13.946000000000002"/>
    <n v="292.86600000000004"/>
    <n v="4"/>
  </r>
  <r>
    <s v="ORD105804"/>
    <x v="390"/>
    <x v="7"/>
    <s v="Pune"/>
    <x v="3"/>
    <n v="411045"/>
    <s v="MED016"/>
    <x v="17"/>
    <x v="11"/>
    <s v="Emcure"/>
    <s v="No"/>
    <n v="1"/>
    <n v="99.89"/>
    <n v="5"/>
    <n v="5"/>
    <x v="1"/>
    <x v="3"/>
    <n v="1"/>
    <x v="5803"/>
    <n v="1"/>
    <n v="99.89"/>
    <n v="4.9944999999999995"/>
    <n v="94.895499999999998"/>
    <n v="4.7447749999999997"/>
    <n v="99.640275000000003"/>
    <n v="3"/>
  </r>
  <r>
    <s v="ORD105805"/>
    <x v="314"/>
    <x v="2845"/>
    <s v="Kolkata"/>
    <x v="10"/>
    <n v="700102"/>
    <s v="MED001"/>
    <x v="2"/>
    <x v="2"/>
    <s v="Cipla"/>
    <s v="No"/>
    <n v="2"/>
    <n v="28.81"/>
    <n v="0"/>
    <n v="12"/>
    <x v="1"/>
    <x v="1"/>
    <n v="1"/>
    <x v="5804"/>
    <n v="1"/>
    <n v="57.62"/>
    <n v="0"/>
    <n v="57.62"/>
    <n v="6.9143999999999997"/>
    <n v="64.534399999999991"/>
    <n v="2"/>
  </r>
  <r>
    <s v="ORD105806"/>
    <x v="465"/>
    <x v="315"/>
    <s v="Gurugram"/>
    <x v="11"/>
    <n v="122016"/>
    <s v="MED027"/>
    <x v="12"/>
    <x v="9"/>
    <s v="Mankind"/>
    <s v="No"/>
    <n v="2"/>
    <n v="88.82"/>
    <n v="15"/>
    <n v="12"/>
    <x v="4"/>
    <x v="3"/>
    <n v="1"/>
    <x v="5805"/>
    <n v="1"/>
    <n v="177.64"/>
    <n v="26.646000000000001"/>
    <n v="150.99399999999997"/>
    <n v="18.119279999999996"/>
    <n v="169.11327999999997"/>
    <n v="2"/>
  </r>
  <r>
    <s v="ORD105807"/>
    <x v="330"/>
    <x v="162"/>
    <s v="Pune"/>
    <x v="3"/>
    <n v="411014"/>
    <s v="MED008"/>
    <x v="7"/>
    <x v="6"/>
    <s v="Zydus"/>
    <s v="Yes"/>
    <n v="2"/>
    <n v="68.099999999999994"/>
    <n v="5"/>
    <n v="12"/>
    <x v="0"/>
    <x v="2"/>
    <n v="1"/>
    <x v="5806"/>
    <n v="1"/>
    <n v="136.19999999999999"/>
    <n v="6.81"/>
    <n v="129.38999999999999"/>
    <n v="15.526799999999998"/>
    <n v="144.91679999999999"/>
    <n v="2"/>
  </r>
  <r>
    <s v="ORD105808"/>
    <x v="385"/>
    <x v="2850"/>
    <s v="Kolkata"/>
    <x v="10"/>
    <n v="700102"/>
    <s v="MED005"/>
    <x v="11"/>
    <x v="5"/>
    <s v="Cipla"/>
    <s v="Yes"/>
    <n v="3"/>
    <n v="95.26"/>
    <n v="0"/>
    <n v="12"/>
    <x v="5"/>
    <x v="1"/>
    <n v="1"/>
    <x v="5807"/>
    <n v="1"/>
    <n v="285.78000000000003"/>
    <n v="0"/>
    <n v="285.78000000000003"/>
    <n v="34.293600000000005"/>
    <n v="320.07360000000006"/>
    <n v="1"/>
  </r>
  <r>
    <s v="ORD105809"/>
    <x v="712"/>
    <x v="1760"/>
    <s v="Mumbai"/>
    <x v="3"/>
    <n v="400050"/>
    <s v="MED007"/>
    <x v="15"/>
    <x v="10"/>
    <s v="Sanofi"/>
    <s v="Yes"/>
    <n v="2"/>
    <n v="77.81"/>
    <n v="5"/>
    <n v="12"/>
    <x v="2"/>
    <x v="1"/>
    <n v="1"/>
    <x v="5808"/>
    <n v="1"/>
    <n v="155.62"/>
    <n v="7.7810000000000006"/>
    <n v="147.839"/>
    <n v="17.740680000000001"/>
    <n v="165.57968"/>
    <n v="2"/>
  </r>
  <r>
    <s v="ORD105809"/>
    <x v="407"/>
    <x v="1621"/>
    <s v="Chandigarh"/>
    <x v="4"/>
    <n v="160019"/>
    <s v="MED025"/>
    <x v="27"/>
    <x v="0"/>
    <s v="Blue Cross"/>
    <s v="Yes"/>
    <n v="4"/>
    <n v="74.540000000000006"/>
    <n v="5"/>
    <n v="5"/>
    <x v="4"/>
    <x v="3"/>
    <n v="1"/>
    <x v="5809"/>
    <n v="1"/>
    <n v="298.16000000000003"/>
    <n v="14.908000000000001"/>
    <n v="283.25200000000001"/>
    <n v="14.162599999999999"/>
    <n v="297.41460000000001"/>
    <n v="2"/>
  </r>
  <r>
    <s v="ORD105811"/>
    <x v="373"/>
    <x v="1639"/>
    <s v="Gurugram"/>
    <x v="11"/>
    <n v="122016"/>
    <s v="MED009"/>
    <x v="21"/>
    <x v="6"/>
    <s v="Glenmark"/>
    <s v="Yes"/>
    <n v="1"/>
    <n v="98.63"/>
    <n v="20"/>
    <n v="12"/>
    <x v="5"/>
    <x v="3"/>
    <n v="1"/>
    <x v="5810"/>
    <n v="1"/>
    <n v="98.63"/>
    <n v="19.725999999999999"/>
    <n v="78.903999999999996"/>
    <n v="9.4684799999999996"/>
    <n v="88.372479999999996"/>
    <n v="0"/>
  </r>
  <r>
    <s v="ORD105812"/>
    <x v="46"/>
    <x v="2851"/>
    <s v="Bengaluru"/>
    <x v="8"/>
    <n v="560066"/>
    <s v="MED015"/>
    <x v="24"/>
    <x v="11"/>
    <s v="Abbott"/>
    <s v="No"/>
    <n v="1"/>
    <n v="52.51"/>
    <n v="5"/>
    <n v="12"/>
    <x v="3"/>
    <x v="1"/>
    <n v="1"/>
    <x v="5811"/>
    <n v="1"/>
    <n v="52.51"/>
    <n v="2.6255000000000002"/>
    <n v="49.884499999999996"/>
    <n v="5.9861399999999989"/>
    <n v="55.870639999999995"/>
    <n v="1"/>
  </r>
  <r>
    <s v="ORD105813"/>
    <x v="101"/>
    <x v="1164"/>
    <s v="Delhi"/>
    <x v="0"/>
    <n v="110024"/>
    <s v="MED015"/>
    <x v="24"/>
    <x v="11"/>
    <s v="Abbott"/>
    <s v="No"/>
    <n v="2"/>
    <n v="54.53"/>
    <n v="0"/>
    <n v="18"/>
    <x v="3"/>
    <x v="1"/>
    <n v="1"/>
    <x v="5812"/>
    <n v="1"/>
    <n v="109.06"/>
    <n v="0"/>
    <n v="109.06"/>
    <n v="19.630800000000001"/>
    <n v="128.6908"/>
    <n v="3"/>
  </r>
  <r>
    <s v="ORD105814"/>
    <x v="148"/>
    <x v="193"/>
    <s v="Hyderabad"/>
    <x v="1"/>
    <n v="500001"/>
    <s v="MED022"/>
    <x v="25"/>
    <x v="7"/>
    <s v="Himalaya"/>
    <s v="No"/>
    <n v="2"/>
    <n v="194.81"/>
    <n v="0"/>
    <n v="5"/>
    <x v="0"/>
    <x v="3"/>
    <n v="1"/>
    <x v="5813"/>
    <n v="1"/>
    <n v="389.62"/>
    <n v="0"/>
    <n v="389.62"/>
    <n v="19.480999999999998"/>
    <n v="409.101"/>
    <n v="1"/>
  </r>
  <r>
    <s v="ORD105815"/>
    <x v="243"/>
    <x v="1542"/>
    <s v="Kolkata"/>
    <x v="10"/>
    <n v="700091"/>
    <s v="MED005"/>
    <x v="11"/>
    <x v="5"/>
    <s v="Cipla"/>
    <s v="Yes"/>
    <n v="1"/>
    <n v="108.42"/>
    <n v="5"/>
    <n v="12"/>
    <x v="2"/>
    <x v="2"/>
    <n v="1"/>
    <x v="5814"/>
    <n v="1"/>
    <n v="108.42"/>
    <n v="5.4210000000000003"/>
    <n v="102.999"/>
    <n v="12.359879999999999"/>
    <n v="115.35888"/>
    <n v="2"/>
  </r>
  <r>
    <s v="ORD105816"/>
    <x v="432"/>
    <x v="2555"/>
    <s v="Pune"/>
    <x v="3"/>
    <n v="411038"/>
    <s v="MED028"/>
    <x v="3"/>
    <x v="3"/>
    <s v="Abbott"/>
    <s v="No"/>
    <n v="2"/>
    <n v="120.93"/>
    <n v="10"/>
    <n v="5"/>
    <x v="4"/>
    <x v="0"/>
    <n v="1"/>
    <x v="5815"/>
    <n v="1"/>
    <n v="241.86"/>
    <n v="24.186000000000003"/>
    <n v="217.67400000000001"/>
    <n v="10.883700000000001"/>
    <n v="228.55770000000001"/>
    <n v="1"/>
  </r>
  <r>
    <s v="ORD105817"/>
    <x v="628"/>
    <x v="488"/>
    <s v="Lucknow"/>
    <x v="9"/>
    <n v="226024"/>
    <s v="MED010"/>
    <x v="13"/>
    <x v="1"/>
    <s v="Sun Pharma"/>
    <s v="Yes"/>
    <n v="2"/>
    <n v="74.38"/>
    <n v="5"/>
    <n v="18"/>
    <x v="2"/>
    <x v="1"/>
    <n v="1"/>
    <x v="5816"/>
    <n v="1"/>
    <n v="148.76"/>
    <n v="7.4379999999999997"/>
    <n v="141.322"/>
    <n v="25.437960000000004"/>
    <n v="166.75996000000001"/>
    <n v="3"/>
  </r>
  <r>
    <s v="ORD105818"/>
    <x v="454"/>
    <x v="2165"/>
    <s v="Surat"/>
    <x v="6"/>
    <n v="395017"/>
    <s v="MED028"/>
    <x v="3"/>
    <x v="3"/>
    <s v="Abbott"/>
    <s v="No"/>
    <n v="2"/>
    <n v="108.32"/>
    <n v="5"/>
    <n v="5"/>
    <x v="0"/>
    <x v="3"/>
    <n v="1"/>
    <x v="5817"/>
    <n v="1"/>
    <n v="216.64"/>
    <n v="10.831999999999999"/>
    <n v="205.80799999999999"/>
    <n v="10.2904"/>
    <n v="216.0984"/>
    <n v="2"/>
  </r>
  <r>
    <s v="ORD105819"/>
    <x v="451"/>
    <x v="729"/>
    <s v="Kolkata"/>
    <x v="10"/>
    <n v="700091"/>
    <s v="MED018"/>
    <x v="14"/>
    <x v="8"/>
    <s v="Mankind"/>
    <s v="No"/>
    <n v="6"/>
    <n v="113.1"/>
    <n v="10"/>
    <n v="12"/>
    <x v="1"/>
    <x v="0"/>
    <n v="1"/>
    <x v="5818"/>
    <n v="1"/>
    <n v="678.59999999999991"/>
    <n v="67.859999999999985"/>
    <n v="610.7399999999999"/>
    <n v="73.288799999999995"/>
    <n v="684.02879999999993"/>
    <n v="1"/>
  </r>
  <r>
    <s v="ORD105820"/>
    <x v="568"/>
    <x v="990"/>
    <s v="Hyderabad"/>
    <x v="1"/>
    <n v="500084"/>
    <s v="MED028"/>
    <x v="3"/>
    <x v="3"/>
    <s v="Abbott"/>
    <s v="No"/>
    <n v="1"/>
    <n v="110.91"/>
    <n v="5"/>
    <n v="5"/>
    <x v="4"/>
    <x v="2"/>
    <n v="1"/>
    <x v="5819"/>
    <n v="1"/>
    <n v="110.91"/>
    <n v="5.5454999999999997"/>
    <n v="105.36449999999999"/>
    <n v="5.2682250000000002"/>
    <n v="110.63272499999999"/>
    <n v="1"/>
  </r>
  <r>
    <s v="ORD105820"/>
    <x v="174"/>
    <x v="1302"/>
    <s v="Jaipur"/>
    <x v="5"/>
    <n v="302033"/>
    <s v="MED009"/>
    <x v="21"/>
    <x v="6"/>
    <s v="Glenmark"/>
    <s v="Yes"/>
    <n v="1"/>
    <n v="82.09"/>
    <n v="5"/>
    <n v="12"/>
    <x v="0"/>
    <x v="1"/>
    <n v="1"/>
    <x v="5820"/>
    <n v="1"/>
    <n v="82.09"/>
    <n v="4.1045000000000007"/>
    <n v="77.985500000000002"/>
    <n v="9.3582599999999996"/>
    <n v="87.343760000000003"/>
    <n v="2"/>
  </r>
  <r>
    <s v="ORD105820"/>
    <x v="429"/>
    <x v="2852"/>
    <s v="Gurugram"/>
    <x v="11"/>
    <n v="122016"/>
    <s v="MED018"/>
    <x v="14"/>
    <x v="8"/>
    <s v="Mankind"/>
    <s v="No"/>
    <n v="2"/>
    <n v="101.34"/>
    <n v="20"/>
    <n v="18"/>
    <x v="5"/>
    <x v="1"/>
    <n v="1"/>
    <x v="5821"/>
    <n v="1"/>
    <n v="202.68"/>
    <n v="40.536000000000001"/>
    <n v="162.14400000000001"/>
    <n v="29.185919999999999"/>
    <n v="191.32992000000002"/>
    <n v="1"/>
  </r>
  <r>
    <s v="ORD105823"/>
    <x v="302"/>
    <x v="2135"/>
    <s v="Chandigarh"/>
    <x v="4"/>
    <n v="160022"/>
    <s v="MED030"/>
    <x v="28"/>
    <x v="8"/>
    <s v="Cipla"/>
    <s v="Yes"/>
    <n v="2"/>
    <n v="289.47000000000003"/>
    <n v="10"/>
    <n v="18"/>
    <x v="0"/>
    <x v="1"/>
    <n v="1"/>
    <x v="5822"/>
    <n v="1"/>
    <n v="578.94000000000005"/>
    <n v="57.894000000000005"/>
    <n v="521.04600000000005"/>
    <n v="93.788280000000015"/>
    <n v="614.83428000000004"/>
    <n v="1"/>
  </r>
  <r>
    <s v="ORD105824"/>
    <x v="563"/>
    <x v="2132"/>
    <s v="Kolkata"/>
    <x v="10"/>
    <n v="700019"/>
    <s v="MED014"/>
    <x v="19"/>
    <x v="3"/>
    <s v="Abbott"/>
    <s v="No"/>
    <n v="1"/>
    <n v="162.35"/>
    <n v="5"/>
    <n v="5"/>
    <x v="5"/>
    <x v="1"/>
    <n v="1"/>
    <x v="5823"/>
    <n v="1"/>
    <n v="162.35"/>
    <n v="8.1174999999999997"/>
    <n v="154.23249999999999"/>
    <n v="7.7116249999999988"/>
    <n v="161.94412499999999"/>
    <n v="1"/>
  </r>
  <r>
    <s v="ORD105824"/>
    <x v="486"/>
    <x v="920"/>
    <s v="Chennai"/>
    <x v="7"/>
    <n v="600040"/>
    <s v="MED010"/>
    <x v="13"/>
    <x v="1"/>
    <s v="Sun Pharma"/>
    <s v="Yes"/>
    <n v="3"/>
    <n v="69.790000000000006"/>
    <n v="20"/>
    <n v="12"/>
    <x v="0"/>
    <x v="3"/>
    <n v="1"/>
    <x v="5824"/>
    <n v="1"/>
    <n v="209.37"/>
    <n v="41.873999999999995"/>
    <n v="167.49600000000001"/>
    <n v="20.099520000000002"/>
    <n v="187.59552000000002"/>
    <n v="2"/>
  </r>
  <r>
    <s v="ORD105826"/>
    <x v="210"/>
    <x v="1456"/>
    <s v="Kolkata"/>
    <x v="10"/>
    <n v="700001"/>
    <s v="MED013"/>
    <x v="16"/>
    <x v="3"/>
    <s v="Himalaya"/>
    <s v="No"/>
    <n v="1"/>
    <n v="148.71"/>
    <n v="5"/>
    <n v="12"/>
    <x v="4"/>
    <x v="1"/>
    <n v="1"/>
    <x v="5825"/>
    <n v="1"/>
    <n v="148.71"/>
    <n v="7.4355000000000011"/>
    <n v="141.27450000000002"/>
    <n v="16.952940000000002"/>
    <n v="158.22744000000003"/>
    <n v="3"/>
  </r>
  <r>
    <s v="ORD105827"/>
    <x v="584"/>
    <x v="16"/>
    <s v="Hyderabad"/>
    <x v="1"/>
    <n v="500090"/>
    <s v="MED025"/>
    <x v="27"/>
    <x v="0"/>
    <s v="Blue Cross"/>
    <s v="Yes"/>
    <n v="2"/>
    <n v="60.67"/>
    <n v="15"/>
    <n v="18"/>
    <x v="4"/>
    <x v="1"/>
    <n v="1"/>
    <x v="5826"/>
    <n v="1"/>
    <n v="121.34"/>
    <n v="18.201000000000001"/>
    <n v="103.13900000000001"/>
    <n v="18.565020000000001"/>
    <n v="121.70402000000001"/>
    <n v="2"/>
  </r>
  <r>
    <s v="ORD105828"/>
    <x v="630"/>
    <x v="2853"/>
    <s v="Bengaluru"/>
    <x v="8"/>
    <n v="560100"/>
    <s v="MED025"/>
    <x v="27"/>
    <x v="0"/>
    <s v="Blue Cross"/>
    <s v="Yes"/>
    <n v="1"/>
    <n v="67.709999999999994"/>
    <n v="5"/>
    <n v="5"/>
    <x v="5"/>
    <x v="2"/>
    <n v="1"/>
    <x v="5827"/>
    <n v="1"/>
    <n v="67.709999999999994"/>
    <n v="3.3854999999999995"/>
    <n v="64.3245"/>
    <n v="3.2162250000000001"/>
    <n v="67.540724999999995"/>
    <n v="0"/>
  </r>
  <r>
    <s v="ORD105829"/>
    <x v="66"/>
    <x v="428"/>
    <s v="Ahmedabad"/>
    <x v="6"/>
    <n v="380058"/>
    <s v="MED007"/>
    <x v="15"/>
    <x v="10"/>
    <s v="Sanofi"/>
    <s v="Yes"/>
    <n v="3"/>
    <n v="77.5"/>
    <n v="15"/>
    <n v="5"/>
    <x v="0"/>
    <x v="2"/>
    <n v="1"/>
    <x v="5828"/>
    <n v="1"/>
    <n v="232.5"/>
    <n v="34.875"/>
    <n v="197.625"/>
    <n v="9.8812499999999996"/>
    <n v="207.50624999999999"/>
    <n v="2"/>
  </r>
  <r>
    <s v="ORD105830"/>
    <x v="307"/>
    <x v="2555"/>
    <s v="Gurugram"/>
    <x v="11"/>
    <n v="122009"/>
    <s v="MED020"/>
    <x v="4"/>
    <x v="4"/>
    <s v="Dr. Reddy's"/>
    <s v="Yes"/>
    <n v="1"/>
    <n v="52.38"/>
    <n v="15"/>
    <n v="18"/>
    <x v="2"/>
    <x v="0"/>
    <n v="1"/>
    <x v="5829"/>
    <n v="1"/>
    <n v="52.38"/>
    <n v="7.8570000000000002"/>
    <n v="44.523000000000003"/>
    <n v="8.0141400000000012"/>
    <n v="52.537140000000008"/>
    <n v="1"/>
  </r>
  <r>
    <s v="ORD105831"/>
    <x v="277"/>
    <x v="723"/>
    <s v="Chennai"/>
    <x v="7"/>
    <n v="600096"/>
    <s v="MED029"/>
    <x v="10"/>
    <x v="8"/>
    <s v="Sun Pharma"/>
    <s v="Yes"/>
    <n v="2"/>
    <n v="99.5"/>
    <n v="10"/>
    <n v="5"/>
    <x v="1"/>
    <x v="1"/>
    <n v="1"/>
    <x v="5830"/>
    <n v="1"/>
    <n v="199"/>
    <n v="19.899999999999999"/>
    <n v="179.1"/>
    <n v="8.9550000000000001"/>
    <n v="188.05500000000001"/>
    <n v="2"/>
  </r>
  <r>
    <s v="ORD105832"/>
    <x v="215"/>
    <x v="2653"/>
    <s v="Delhi"/>
    <x v="0"/>
    <n v="110044"/>
    <s v="MED001"/>
    <x v="2"/>
    <x v="2"/>
    <s v="Cipla"/>
    <s v="No"/>
    <n v="4"/>
    <n v="33.83"/>
    <n v="5"/>
    <n v="12"/>
    <x v="1"/>
    <x v="1"/>
    <n v="1"/>
    <x v="5831"/>
    <n v="1"/>
    <n v="135.32"/>
    <n v="6.7659999999999991"/>
    <n v="128.554"/>
    <n v="15.426480000000002"/>
    <n v="143.98048"/>
    <n v="2"/>
  </r>
  <r>
    <s v="ORD105832"/>
    <x v="159"/>
    <x v="465"/>
    <s v="Delhi"/>
    <x v="0"/>
    <n v="110024"/>
    <s v="MED021"/>
    <x v="9"/>
    <x v="7"/>
    <s v="Cipla"/>
    <s v="No"/>
    <n v="4"/>
    <n v="87.41"/>
    <n v="5"/>
    <n v="5"/>
    <x v="5"/>
    <x v="1"/>
    <n v="1"/>
    <x v="5832"/>
    <n v="1"/>
    <n v="349.64"/>
    <n v="17.481999999999999"/>
    <n v="332.15800000000002"/>
    <n v="16.607900000000001"/>
    <n v="348.76589999999999"/>
    <n v="4"/>
  </r>
  <r>
    <s v="ORD105832"/>
    <x v="394"/>
    <x v="1924"/>
    <s v="Bengaluru"/>
    <x v="8"/>
    <n v="560038"/>
    <s v="MED005"/>
    <x v="11"/>
    <x v="5"/>
    <s v="Cipla"/>
    <s v="Yes"/>
    <n v="1"/>
    <n v="91.57"/>
    <n v="0"/>
    <n v="5"/>
    <x v="3"/>
    <x v="0"/>
    <n v="1"/>
    <x v="5833"/>
    <n v="1"/>
    <n v="91.57"/>
    <n v="0"/>
    <n v="91.57"/>
    <n v="4.5785"/>
    <n v="96.148499999999999"/>
    <n v="1"/>
  </r>
  <r>
    <s v="ORD105835"/>
    <x v="361"/>
    <x v="1372"/>
    <s v="Bengaluru"/>
    <x v="8"/>
    <n v="560001"/>
    <s v="MED024"/>
    <x v="0"/>
    <x v="0"/>
    <s v="Abbott"/>
    <s v="No"/>
    <n v="4"/>
    <n v="119.65"/>
    <n v="5"/>
    <n v="18"/>
    <x v="5"/>
    <x v="1"/>
    <n v="1"/>
    <x v="5834"/>
    <n v="1"/>
    <n v="478.6"/>
    <n v="23.93"/>
    <n v="454.67"/>
    <n v="81.840600000000009"/>
    <n v="536.51060000000007"/>
    <n v="1"/>
  </r>
  <r>
    <s v="ORD105835"/>
    <x v="81"/>
    <x v="1013"/>
    <s v="Gurugram"/>
    <x v="11"/>
    <n v="122001"/>
    <s v="MED013"/>
    <x v="16"/>
    <x v="3"/>
    <s v="Himalaya"/>
    <s v="No"/>
    <n v="1"/>
    <n v="155.84"/>
    <n v="5"/>
    <n v="5"/>
    <x v="1"/>
    <x v="0"/>
    <n v="1"/>
    <x v="5835"/>
    <n v="1"/>
    <n v="155.84"/>
    <n v="7.7920000000000007"/>
    <n v="148.048"/>
    <n v="7.4024000000000001"/>
    <n v="155.4504"/>
    <n v="2"/>
  </r>
  <r>
    <s v="ORD105837"/>
    <x v="265"/>
    <x v="181"/>
    <s v="Hyderabad"/>
    <x v="1"/>
    <n v="500032"/>
    <s v="MED014"/>
    <x v="19"/>
    <x v="3"/>
    <s v="Abbott"/>
    <s v="No"/>
    <n v="1"/>
    <n v="151.16999999999999"/>
    <n v="5"/>
    <n v="12"/>
    <x v="1"/>
    <x v="1"/>
    <n v="1"/>
    <x v="5836"/>
    <n v="1"/>
    <n v="151.16999999999999"/>
    <n v="7.5584999999999987"/>
    <n v="143.61149999999998"/>
    <n v="17.233379999999997"/>
    <n v="160.84487999999999"/>
    <n v="2"/>
  </r>
  <r>
    <s v="ORD105838"/>
    <x v="410"/>
    <x v="1520"/>
    <s v="Ahmedabad"/>
    <x v="6"/>
    <n v="380015"/>
    <s v="MED012"/>
    <x v="29"/>
    <x v="3"/>
    <s v="Mankind"/>
    <s v="No"/>
    <n v="2"/>
    <n v="121.51"/>
    <n v="0"/>
    <n v="18"/>
    <x v="3"/>
    <x v="1"/>
    <n v="1"/>
    <x v="5837"/>
    <n v="1"/>
    <n v="243.02"/>
    <n v="0"/>
    <n v="243.02"/>
    <n v="43.743600000000008"/>
    <n v="286.7636"/>
    <n v="5"/>
  </r>
  <r>
    <s v="ORD105839"/>
    <x v="674"/>
    <x v="1586"/>
    <s v="Kolkata"/>
    <x v="10"/>
    <n v="700102"/>
    <s v="MED004"/>
    <x v="5"/>
    <x v="5"/>
    <s v="Sun Pharma"/>
    <s v="Yes"/>
    <n v="1"/>
    <n v="120.91"/>
    <n v="5"/>
    <n v="5"/>
    <x v="5"/>
    <x v="1"/>
    <n v="1"/>
    <x v="5838"/>
    <n v="1"/>
    <n v="120.91"/>
    <n v="6.0454999999999997"/>
    <n v="114.86449999999999"/>
    <n v="5.7432249999999998"/>
    <n v="120.60772499999999"/>
    <n v="2"/>
  </r>
  <r>
    <s v="ORD105840"/>
    <x v="527"/>
    <x v="1878"/>
    <s v="Lucknow"/>
    <x v="9"/>
    <n v="226024"/>
    <s v="MED027"/>
    <x v="12"/>
    <x v="9"/>
    <s v="Mankind"/>
    <s v="No"/>
    <n v="6"/>
    <n v="94.23"/>
    <n v="5"/>
    <n v="18"/>
    <x v="0"/>
    <x v="1"/>
    <n v="1"/>
    <x v="5839"/>
    <n v="1"/>
    <n v="565.38"/>
    <n v="28.269000000000002"/>
    <n v="537.11099999999999"/>
    <n v="96.67998"/>
    <n v="633.79097999999999"/>
    <n v="2"/>
  </r>
  <r>
    <s v="ORD105841"/>
    <x v="134"/>
    <x v="1672"/>
    <s v="Delhi"/>
    <x v="0"/>
    <n v="110024"/>
    <s v="MED009"/>
    <x v="21"/>
    <x v="6"/>
    <s v="Glenmark"/>
    <s v="Yes"/>
    <n v="1"/>
    <n v="78.84"/>
    <n v="0"/>
    <n v="5"/>
    <x v="3"/>
    <x v="0"/>
    <n v="1"/>
    <x v="5840"/>
    <n v="1"/>
    <n v="78.84"/>
    <n v="0"/>
    <n v="78.84"/>
    <n v="3.9420000000000006"/>
    <n v="82.782000000000011"/>
    <n v="2"/>
  </r>
  <r>
    <s v="ORD105842"/>
    <x v="100"/>
    <x v="1806"/>
    <s v="Delhi"/>
    <x v="0"/>
    <n v="110085"/>
    <s v="MED029"/>
    <x v="10"/>
    <x v="8"/>
    <s v="Sun Pharma"/>
    <s v="Yes"/>
    <n v="5"/>
    <n v="105.03"/>
    <n v="15"/>
    <n v="12"/>
    <x v="4"/>
    <x v="1"/>
    <n v="1"/>
    <x v="5841"/>
    <n v="1"/>
    <n v="525.15"/>
    <n v="78.772499999999994"/>
    <n v="446.3775"/>
    <n v="53.565300000000001"/>
    <n v="499.94279999999998"/>
    <n v="2"/>
  </r>
  <r>
    <s v="ORD105843"/>
    <x v="257"/>
    <x v="297"/>
    <s v="Chandigarh"/>
    <x v="4"/>
    <n v="160019"/>
    <s v="MED026"/>
    <x v="20"/>
    <x v="9"/>
    <s v="Cipla"/>
    <s v="No"/>
    <n v="2"/>
    <n v="210.67"/>
    <n v="10"/>
    <n v="5"/>
    <x v="2"/>
    <x v="3"/>
    <n v="1"/>
    <x v="5842"/>
    <n v="1"/>
    <n v="421.34"/>
    <n v="42.133999999999993"/>
    <n v="379.20599999999996"/>
    <n v="18.960299999999997"/>
    <n v="398.16629999999998"/>
    <n v="1"/>
  </r>
  <r>
    <s v="ORD105844"/>
    <x v="481"/>
    <x v="1356"/>
    <s v="Noida"/>
    <x v="9"/>
    <n v="201307"/>
    <s v="MED027"/>
    <x v="12"/>
    <x v="9"/>
    <s v="Mankind"/>
    <s v="No"/>
    <n v="2"/>
    <n v="89.04"/>
    <n v="10"/>
    <n v="5"/>
    <x v="1"/>
    <x v="1"/>
    <n v="1"/>
    <x v="5843"/>
    <n v="1"/>
    <n v="178.08"/>
    <n v="17.808000000000003"/>
    <n v="160.27200000000002"/>
    <n v="8.0136000000000021"/>
    <n v="168.28560000000002"/>
    <n v="5"/>
  </r>
  <r>
    <s v="ORD105845"/>
    <x v="447"/>
    <x v="2854"/>
    <s v="Gurugram"/>
    <x v="11"/>
    <n v="122009"/>
    <s v="MED026"/>
    <x v="20"/>
    <x v="9"/>
    <s v="Cipla"/>
    <s v="No"/>
    <n v="2"/>
    <n v="179.1"/>
    <n v="5"/>
    <n v="5"/>
    <x v="0"/>
    <x v="1"/>
    <n v="1"/>
    <x v="5844"/>
    <n v="1"/>
    <n v="358.2"/>
    <n v="17.91"/>
    <n v="340.28999999999996"/>
    <n v="17.014499999999998"/>
    <n v="357.30449999999996"/>
    <n v="2"/>
  </r>
  <r>
    <s v="ORD105846"/>
    <x v="116"/>
    <x v="337"/>
    <s v="Chandigarh"/>
    <x v="4"/>
    <n v="160036"/>
    <s v="MED030"/>
    <x v="28"/>
    <x v="8"/>
    <s v="Cipla"/>
    <s v="Yes"/>
    <n v="4"/>
    <n v="304.17"/>
    <n v="10"/>
    <n v="18"/>
    <x v="4"/>
    <x v="1"/>
    <n v="1"/>
    <x v="5845"/>
    <n v="1"/>
    <n v="1216.68"/>
    <n v="121.66800000000001"/>
    <n v="1095.0120000000002"/>
    <n v="197.10216000000003"/>
    <n v="1292.1141600000001"/>
    <n v="3"/>
  </r>
  <r>
    <s v="ORD105846"/>
    <x v="276"/>
    <x v="723"/>
    <s v="Chennai"/>
    <x v="7"/>
    <n v="600001"/>
    <s v="MED025"/>
    <x v="27"/>
    <x v="0"/>
    <s v="Blue Cross"/>
    <s v="Yes"/>
    <n v="1"/>
    <n v="60.8"/>
    <n v="0"/>
    <n v="5"/>
    <x v="3"/>
    <x v="0"/>
    <n v="1"/>
    <x v="5846"/>
    <n v="1"/>
    <n v="60.8"/>
    <n v="0"/>
    <n v="60.8"/>
    <n v="3.04"/>
    <n v="63.839999999999996"/>
    <n v="2"/>
  </r>
  <r>
    <s v="ORD105848"/>
    <x v="568"/>
    <x v="922"/>
    <s v="Noida"/>
    <x v="9"/>
    <n v="201307"/>
    <s v="MED030"/>
    <x v="28"/>
    <x v="8"/>
    <s v="Cipla"/>
    <s v="Yes"/>
    <n v="2"/>
    <n v="323.02999999999997"/>
    <n v="5"/>
    <n v="12"/>
    <x v="0"/>
    <x v="1"/>
    <n v="1"/>
    <x v="5847"/>
    <n v="1"/>
    <n v="646.05999999999995"/>
    <n v="32.302999999999997"/>
    <n v="613.75699999999995"/>
    <n v="73.650839999999988"/>
    <n v="687.40783999999996"/>
    <n v="3"/>
  </r>
  <r>
    <s v="ORD105849"/>
    <x v="269"/>
    <x v="64"/>
    <s v="Mumbai"/>
    <x v="3"/>
    <n v="400076"/>
    <s v="MED029"/>
    <x v="10"/>
    <x v="8"/>
    <s v="Sun Pharma"/>
    <s v="Yes"/>
    <n v="1"/>
    <n v="103.3"/>
    <n v="5"/>
    <n v="5"/>
    <x v="2"/>
    <x v="1"/>
    <n v="1"/>
    <x v="5848"/>
    <n v="1"/>
    <n v="103.3"/>
    <n v="5.165"/>
    <n v="98.134999999999991"/>
    <n v="4.9067499999999997"/>
    <n v="103.04174999999999"/>
    <n v="1"/>
  </r>
  <r>
    <s v="ORD105850"/>
    <x v="344"/>
    <x v="232"/>
    <s v="Chandigarh"/>
    <x v="4"/>
    <n v="160001"/>
    <s v="MED009"/>
    <x v="21"/>
    <x v="6"/>
    <s v="Glenmark"/>
    <s v="Yes"/>
    <n v="1"/>
    <n v="98.41"/>
    <n v="0"/>
    <n v="5"/>
    <x v="2"/>
    <x v="1"/>
    <n v="1"/>
    <x v="5849"/>
    <n v="1"/>
    <n v="98.41"/>
    <n v="0"/>
    <n v="98.41"/>
    <n v="4.9204999999999997"/>
    <n v="103.3305"/>
    <n v="4"/>
  </r>
  <r>
    <s v="ORD105851"/>
    <x v="293"/>
    <x v="198"/>
    <s v="Lucknow"/>
    <x v="9"/>
    <n v="226021"/>
    <s v="MED015"/>
    <x v="24"/>
    <x v="11"/>
    <s v="Abbott"/>
    <s v="No"/>
    <n v="2"/>
    <n v="44.23"/>
    <n v="20"/>
    <n v="18"/>
    <x v="0"/>
    <x v="3"/>
    <n v="1"/>
    <x v="5850"/>
    <n v="1"/>
    <n v="88.46"/>
    <n v="17.691999999999997"/>
    <n v="70.768000000000001"/>
    <n v="12.738240000000001"/>
    <n v="83.506240000000005"/>
    <n v="1"/>
  </r>
  <r>
    <s v="ORD105852"/>
    <x v="487"/>
    <x v="2855"/>
    <s v="Chandigarh"/>
    <x v="4"/>
    <n v="160036"/>
    <s v="MED023"/>
    <x v="8"/>
    <x v="7"/>
    <s v="Lacto Calamine"/>
    <s v="No"/>
    <n v="1"/>
    <n v="266.14"/>
    <n v="10"/>
    <n v="12"/>
    <x v="4"/>
    <x v="1"/>
    <n v="1"/>
    <x v="5851"/>
    <n v="1"/>
    <n v="266.14"/>
    <n v="26.613999999999997"/>
    <n v="239.52599999999998"/>
    <n v="28.743119999999998"/>
    <n v="268.26911999999999"/>
    <n v="2"/>
  </r>
  <r>
    <s v="ORD105853"/>
    <x v="650"/>
    <x v="596"/>
    <s v="Hyderabad"/>
    <x v="1"/>
    <n v="500081"/>
    <s v="MED009"/>
    <x v="21"/>
    <x v="6"/>
    <s v="Glenmark"/>
    <s v="Yes"/>
    <n v="1"/>
    <n v="90.86"/>
    <n v="15"/>
    <n v="5"/>
    <x v="0"/>
    <x v="1"/>
    <n v="1"/>
    <x v="5852"/>
    <n v="1"/>
    <n v="90.86"/>
    <n v="13.629000000000001"/>
    <n v="77.230999999999995"/>
    <n v="3.8615499999999998"/>
    <n v="81.092549999999989"/>
    <n v="4"/>
  </r>
  <r>
    <s v="ORD105854"/>
    <x v="593"/>
    <x v="510"/>
    <s v="Hyderabad"/>
    <x v="1"/>
    <n v="500081"/>
    <s v="MED023"/>
    <x v="8"/>
    <x v="7"/>
    <s v="Lacto Calamine"/>
    <s v="No"/>
    <n v="2"/>
    <n v="336.8"/>
    <n v="15"/>
    <n v="5"/>
    <x v="0"/>
    <x v="1"/>
    <n v="1"/>
    <x v="5853"/>
    <n v="1"/>
    <n v="673.6"/>
    <n v="101.04"/>
    <n v="572.56000000000006"/>
    <n v="28.628"/>
    <n v="601.1880000000001"/>
    <n v="3"/>
  </r>
  <r>
    <s v="ORD105854"/>
    <x v="325"/>
    <x v="2856"/>
    <s v="Delhi"/>
    <x v="0"/>
    <n v="110001"/>
    <s v="MED019"/>
    <x v="26"/>
    <x v="8"/>
    <s v="Cipla"/>
    <s v="No"/>
    <n v="1"/>
    <n v="135.06"/>
    <n v="0"/>
    <n v="12"/>
    <x v="4"/>
    <x v="2"/>
    <n v="1"/>
    <x v="5854"/>
    <n v="1"/>
    <n v="135.06"/>
    <n v="0"/>
    <n v="135.06"/>
    <n v="16.2072"/>
    <n v="151.2672"/>
    <n v="0"/>
  </r>
  <r>
    <s v="ORD105856"/>
    <x v="33"/>
    <x v="2216"/>
    <s v="Chandigarh"/>
    <x v="4"/>
    <n v="160017"/>
    <s v="MED017"/>
    <x v="1"/>
    <x v="1"/>
    <s v="Abbott"/>
    <s v="No"/>
    <n v="1"/>
    <n v="119.39"/>
    <n v="0"/>
    <n v="5"/>
    <x v="0"/>
    <x v="0"/>
    <n v="1"/>
    <x v="5855"/>
    <n v="1"/>
    <n v="119.39"/>
    <n v="0"/>
    <n v="119.39"/>
    <n v="5.9695"/>
    <n v="125.3595"/>
    <n v="2"/>
  </r>
  <r>
    <s v="ORD105856"/>
    <x v="473"/>
    <x v="2857"/>
    <s v="Gurugram"/>
    <x v="11"/>
    <n v="122018"/>
    <s v="MED009"/>
    <x v="21"/>
    <x v="6"/>
    <s v="Glenmark"/>
    <s v="Yes"/>
    <n v="1"/>
    <n v="80.72"/>
    <n v="5"/>
    <n v="5"/>
    <x v="1"/>
    <x v="1"/>
    <n v="1"/>
    <x v="5856"/>
    <n v="1"/>
    <n v="80.72"/>
    <n v="4.0360000000000005"/>
    <n v="76.683999999999997"/>
    <n v="3.8341999999999996"/>
    <n v="80.518199999999993"/>
    <n v="1"/>
  </r>
  <r>
    <s v="ORD105858"/>
    <x v="49"/>
    <x v="1978"/>
    <s v="Jaipur"/>
    <x v="5"/>
    <n v="302017"/>
    <s v="MED013"/>
    <x v="16"/>
    <x v="3"/>
    <s v="Himalaya"/>
    <s v="No"/>
    <n v="2"/>
    <n v="171.93"/>
    <n v="0"/>
    <n v="5"/>
    <x v="1"/>
    <x v="0"/>
    <n v="1"/>
    <x v="5857"/>
    <n v="1"/>
    <n v="343.86"/>
    <n v="0"/>
    <n v="343.86"/>
    <n v="17.193000000000001"/>
    <n v="361.053"/>
    <n v="2"/>
  </r>
  <r>
    <s v="ORD105859"/>
    <x v="66"/>
    <x v="1859"/>
    <s v="Surat"/>
    <x v="6"/>
    <n v="395001"/>
    <s v="MED015"/>
    <x v="24"/>
    <x v="11"/>
    <s v="Abbott"/>
    <s v="No"/>
    <n v="3"/>
    <n v="52.33"/>
    <n v="5"/>
    <n v="12"/>
    <x v="2"/>
    <x v="1"/>
    <n v="1"/>
    <x v="5858"/>
    <n v="1"/>
    <n v="156.99"/>
    <n v="7.8495000000000008"/>
    <n v="149.1405"/>
    <n v="17.89686"/>
    <n v="167.03736000000001"/>
    <n v="3"/>
  </r>
  <r>
    <s v="ORD105860"/>
    <x v="524"/>
    <x v="2858"/>
    <s v="Indore"/>
    <x v="2"/>
    <n v="452001"/>
    <s v="MED029"/>
    <x v="10"/>
    <x v="8"/>
    <s v="Sun Pharma"/>
    <s v="Yes"/>
    <n v="1"/>
    <n v="94.65"/>
    <n v="10"/>
    <n v="5"/>
    <x v="0"/>
    <x v="2"/>
    <n v="1"/>
    <x v="5859"/>
    <n v="1"/>
    <n v="94.65"/>
    <n v="9.4649999999999999"/>
    <n v="85.185000000000002"/>
    <n v="4.2592499999999998"/>
    <n v="89.444249999999997"/>
    <n v="1"/>
  </r>
  <r>
    <s v="ORD105861"/>
    <x v="502"/>
    <x v="823"/>
    <s v="Pune"/>
    <x v="3"/>
    <n v="411057"/>
    <s v="MED013"/>
    <x v="16"/>
    <x v="3"/>
    <s v="Himalaya"/>
    <s v="No"/>
    <n v="3"/>
    <n v="161.19"/>
    <n v="5"/>
    <n v="5"/>
    <x v="1"/>
    <x v="1"/>
    <n v="1"/>
    <x v="5860"/>
    <n v="1"/>
    <n v="483.57"/>
    <n v="24.1785"/>
    <n v="459.39150000000001"/>
    <n v="22.969574999999999"/>
    <n v="482.36107500000003"/>
    <n v="2"/>
  </r>
  <r>
    <s v="ORD105862"/>
    <x v="240"/>
    <x v="2859"/>
    <s v="Indore"/>
    <x v="2"/>
    <n v="452001"/>
    <s v="MED005"/>
    <x v="11"/>
    <x v="5"/>
    <s v="Cipla"/>
    <s v="Yes"/>
    <n v="2"/>
    <n v="99.81"/>
    <n v="10"/>
    <n v="12"/>
    <x v="0"/>
    <x v="1"/>
    <n v="1"/>
    <x v="5861"/>
    <n v="1"/>
    <n v="199.62"/>
    <n v="19.962"/>
    <n v="179.65800000000002"/>
    <n v="21.558960000000003"/>
    <n v="201.21696000000003"/>
    <n v="2"/>
  </r>
  <r>
    <s v="ORD105863"/>
    <x v="693"/>
    <x v="647"/>
    <s v="Chandigarh"/>
    <x v="4"/>
    <n v="160019"/>
    <s v="MED022"/>
    <x v="25"/>
    <x v="7"/>
    <s v="Himalaya"/>
    <s v="No"/>
    <n v="1"/>
    <n v="162.55000000000001"/>
    <n v="5"/>
    <n v="12"/>
    <x v="3"/>
    <x v="2"/>
    <n v="1"/>
    <x v="5862"/>
    <n v="1"/>
    <n v="162.55000000000001"/>
    <n v="8.1274999999999995"/>
    <n v="154.42250000000001"/>
    <n v="18.530700000000003"/>
    <n v="172.95320000000001"/>
    <n v="3"/>
  </r>
  <r>
    <s v="ORD105864"/>
    <x v="640"/>
    <x v="2541"/>
    <s v="Gurugram"/>
    <x v="11"/>
    <n v="122018"/>
    <s v="MED017"/>
    <x v="1"/>
    <x v="1"/>
    <s v="Abbott"/>
    <s v="No"/>
    <n v="1"/>
    <n v="128.32"/>
    <n v="5"/>
    <n v="5"/>
    <x v="5"/>
    <x v="1"/>
    <n v="1"/>
    <x v="5863"/>
    <n v="1"/>
    <n v="128.32"/>
    <n v="6.4159999999999995"/>
    <n v="121.904"/>
    <n v="6.0952000000000002"/>
    <n v="127.9992"/>
    <n v="3"/>
  </r>
  <r>
    <s v="ORD105865"/>
    <x v="665"/>
    <x v="839"/>
    <s v="Hyderabad"/>
    <x v="1"/>
    <n v="500090"/>
    <s v="MED019"/>
    <x v="26"/>
    <x v="8"/>
    <s v="Cipla"/>
    <s v="No"/>
    <n v="3"/>
    <n v="151.24"/>
    <n v="5"/>
    <n v="12"/>
    <x v="5"/>
    <x v="1"/>
    <n v="1"/>
    <x v="5864"/>
    <n v="1"/>
    <n v="453.72"/>
    <n v="22.686000000000003"/>
    <n v="431.03400000000005"/>
    <n v="51.724080000000001"/>
    <n v="482.75808000000006"/>
    <n v="2"/>
  </r>
  <r>
    <s v="ORD105866"/>
    <x v="71"/>
    <x v="2860"/>
    <s v="Gurugram"/>
    <x v="11"/>
    <n v="122018"/>
    <s v="MED009"/>
    <x v="21"/>
    <x v="6"/>
    <s v="Glenmark"/>
    <s v="Yes"/>
    <n v="3"/>
    <n v="86.84"/>
    <n v="0"/>
    <n v="12"/>
    <x v="0"/>
    <x v="2"/>
    <n v="1"/>
    <x v="5865"/>
    <n v="1"/>
    <n v="260.52"/>
    <n v="0"/>
    <n v="260.52"/>
    <n v="31.2624"/>
    <n v="291.7824"/>
    <n v="0"/>
  </r>
  <r>
    <s v="ORD105867"/>
    <x v="287"/>
    <x v="2407"/>
    <s v="Chandigarh"/>
    <x v="4"/>
    <n v="160001"/>
    <s v="MED021"/>
    <x v="9"/>
    <x v="7"/>
    <s v="Cipla"/>
    <s v="No"/>
    <n v="1"/>
    <n v="93.77"/>
    <n v="5"/>
    <n v="12"/>
    <x v="2"/>
    <x v="1"/>
    <n v="1"/>
    <x v="5866"/>
    <n v="1"/>
    <n v="93.77"/>
    <n v="4.6884999999999994"/>
    <n v="89.081499999999991"/>
    <n v="10.689779999999999"/>
    <n v="99.77127999999999"/>
    <n v="3"/>
  </r>
  <r>
    <s v="ORD105868"/>
    <x v="721"/>
    <x v="2861"/>
    <s v="Ahmedabad"/>
    <x v="6"/>
    <n v="380054"/>
    <s v="MED007"/>
    <x v="15"/>
    <x v="10"/>
    <s v="Sanofi"/>
    <s v="Yes"/>
    <n v="1"/>
    <n v="85.35"/>
    <n v="5"/>
    <n v="5"/>
    <x v="2"/>
    <x v="1"/>
    <n v="1"/>
    <x v="5867"/>
    <n v="1"/>
    <n v="85.35"/>
    <n v="4.2675000000000001"/>
    <n v="81.082499999999996"/>
    <n v="4.054125"/>
    <n v="85.136624999999995"/>
    <n v="1"/>
  </r>
  <r>
    <s v="ORD105869"/>
    <x v="80"/>
    <x v="1942"/>
    <s v="Hyderabad"/>
    <x v="1"/>
    <n v="500081"/>
    <s v="MED007"/>
    <x v="15"/>
    <x v="10"/>
    <s v="Sanofi"/>
    <s v="Yes"/>
    <n v="5"/>
    <n v="82.15"/>
    <n v="5"/>
    <n v="5"/>
    <x v="2"/>
    <x v="3"/>
    <n v="1"/>
    <x v="5868"/>
    <n v="1"/>
    <n v="410.75"/>
    <n v="20.537500000000001"/>
    <n v="390.21249999999998"/>
    <n v="19.510625000000001"/>
    <n v="409.72312499999998"/>
    <n v="2"/>
  </r>
  <r>
    <s v="ORD105870"/>
    <x v="700"/>
    <x v="2290"/>
    <s v="Jaipur"/>
    <x v="5"/>
    <n v="302021"/>
    <s v="MED010"/>
    <x v="13"/>
    <x v="1"/>
    <s v="Sun Pharma"/>
    <s v="Yes"/>
    <n v="1"/>
    <n v="76.31"/>
    <n v="15"/>
    <n v="18"/>
    <x v="5"/>
    <x v="1"/>
    <n v="1"/>
    <x v="5869"/>
    <n v="1"/>
    <n v="76.31"/>
    <n v="11.4465"/>
    <n v="64.863500000000002"/>
    <n v="11.67543"/>
    <n v="76.538930000000008"/>
    <n v="1"/>
  </r>
  <r>
    <s v="ORD105871"/>
    <x v="551"/>
    <x v="1191"/>
    <s v="Hyderabad"/>
    <x v="1"/>
    <n v="500090"/>
    <s v="MED030"/>
    <x v="28"/>
    <x v="8"/>
    <s v="Cipla"/>
    <s v="Yes"/>
    <n v="1"/>
    <n v="304.88"/>
    <n v="5"/>
    <n v="12"/>
    <x v="4"/>
    <x v="1"/>
    <n v="1"/>
    <x v="5870"/>
    <n v="1"/>
    <n v="304.88"/>
    <n v="15.244000000000002"/>
    <n v="289.63599999999997"/>
    <n v="34.756319999999995"/>
    <n v="324.39231999999998"/>
    <n v="3"/>
  </r>
  <r>
    <s v="ORD105872"/>
    <x v="393"/>
    <x v="2690"/>
    <s v="Bengaluru"/>
    <x v="8"/>
    <n v="560001"/>
    <s v="MED016"/>
    <x v="17"/>
    <x v="11"/>
    <s v="Emcure"/>
    <s v="No"/>
    <n v="1"/>
    <n v="96.29"/>
    <n v="0"/>
    <n v="5"/>
    <x v="3"/>
    <x v="2"/>
    <n v="1"/>
    <x v="5871"/>
    <n v="1"/>
    <n v="96.29"/>
    <n v="0"/>
    <n v="96.29"/>
    <n v="4.8145000000000007"/>
    <n v="101.1045"/>
    <n v="2"/>
  </r>
  <r>
    <s v="ORD105873"/>
    <x v="250"/>
    <x v="2862"/>
    <s v="Chandigarh"/>
    <x v="4"/>
    <n v="160022"/>
    <s v="MED030"/>
    <x v="28"/>
    <x v="8"/>
    <s v="Cipla"/>
    <s v="Yes"/>
    <n v="2"/>
    <n v="277.77"/>
    <n v="0"/>
    <n v="5"/>
    <x v="3"/>
    <x v="1"/>
    <n v="1"/>
    <x v="5872"/>
    <n v="1"/>
    <n v="555.54"/>
    <n v="0"/>
    <n v="555.54"/>
    <n v="27.776999999999997"/>
    <n v="583.31700000000001"/>
    <n v="1"/>
  </r>
  <r>
    <s v="ORD105873"/>
    <x v="58"/>
    <x v="2863"/>
    <s v="Kolkata"/>
    <x v="10"/>
    <n v="700091"/>
    <s v="MED027"/>
    <x v="12"/>
    <x v="9"/>
    <s v="Mankind"/>
    <s v="No"/>
    <n v="2"/>
    <n v="106.17"/>
    <n v="5"/>
    <n v="5"/>
    <x v="1"/>
    <x v="3"/>
    <n v="1"/>
    <x v="5873"/>
    <n v="1"/>
    <n v="212.34"/>
    <n v="10.617000000000001"/>
    <n v="201.72300000000001"/>
    <n v="10.08615"/>
    <n v="211.80915000000002"/>
    <n v="0"/>
  </r>
  <r>
    <s v="ORD105875"/>
    <x v="196"/>
    <x v="2848"/>
    <s v="Chandigarh"/>
    <x v="4"/>
    <n v="160001"/>
    <s v="MED011"/>
    <x v="23"/>
    <x v="1"/>
    <s v="Cipla"/>
    <s v="No"/>
    <n v="5"/>
    <n v="26.76"/>
    <n v="10"/>
    <n v="12"/>
    <x v="1"/>
    <x v="1"/>
    <n v="1"/>
    <x v="5874"/>
    <n v="1"/>
    <n v="133.80000000000001"/>
    <n v="13.38"/>
    <n v="120.42000000000002"/>
    <n v="14.450400000000002"/>
    <n v="134.87040000000002"/>
    <n v="2"/>
  </r>
  <r>
    <s v="ORD105876"/>
    <x v="729"/>
    <x v="2864"/>
    <s v="Chennai"/>
    <x v="7"/>
    <n v="600001"/>
    <s v="MED002"/>
    <x v="22"/>
    <x v="2"/>
    <s v="Micro Labs"/>
    <s v="No"/>
    <n v="1"/>
    <n v="29.7"/>
    <n v="10"/>
    <n v="5"/>
    <x v="4"/>
    <x v="1"/>
    <n v="1"/>
    <x v="5875"/>
    <n v="1"/>
    <n v="29.7"/>
    <n v="2.97"/>
    <n v="26.73"/>
    <n v="1.3365"/>
    <n v="28.066500000000001"/>
    <n v="2"/>
  </r>
  <r>
    <s v="ORD105877"/>
    <x v="243"/>
    <x v="2806"/>
    <s v="Mumbai"/>
    <x v="3"/>
    <n v="400050"/>
    <s v="MED015"/>
    <x v="24"/>
    <x v="11"/>
    <s v="Abbott"/>
    <s v="No"/>
    <n v="2"/>
    <n v="54.61"/>
    <n v="15"/>
    <n v="18"/>
    <x v="3"/>
    <x v="1"/>
    <n v="1"/>
    <x v="5876"/>
    <n v="1"/>
    <n v="109.22"/>
    <n v="16.382999999999999"/>
    <n v="92.837000000000003"/>
    <n v="16.710660000000001"/>
    <n v="109.54766000000001"/>
    <n v="2"/>
  </r>
  <r>
    <s v="ORD105878"/>
    <x v="405"/>
    <x v="809"/>
    <s v="Pune"/>
    <x v="3"/>
    <n v="411014"/>
    <s v="MED012"/>
    <x v="29"/>
    <x v="3"/>
    <s v="Mankind"/>
    <s v="No"/>
    <n v="3"/>
    <n v="108.35"/>
    <n v="10"/>
    <n v="5"/>
    <x v="0"/>
    <x v="1"/>
    <n v="1"/>
    <x v="5877"/>
    <n v="1"/>
    <n v="325.04999999999995"/>
    <n v="32.504999999999995"/>
    <n v="292.54499999999996"/>
    <n v="14.627249999999998"/>
    <n v="307.17224999999996"/>
    <n v="2"/>
  </r>
  <r>
    <s v="ORD105879"/>
    <x v="391"/>
    <x v="444"/>
    <s v="Indore"/>
    <x v="2"/>
    <n v="452020"/>
    <s v="MED014"/>
    <x v="19"/>
    <x v="3"/>
    <s v="Abbott"/>
    <s v="No"/>
    <n v="2"/>
    <n v="144.77000000000001"/>
    <n v="5"/>
    <n v="12"/>
    <x v="5"/>
    <x v="1"/>
    <n v="1"/>
    <x v="5878"/>
    <n v="1"/>
    <n v="289.54000000000002"/>
    <n v="14.477"/>
    <n v="275.06300000000005"/>
    <n v="33.007560000000005"/>
    <n v="308.07056000000006"/>
    <n v="2"/>
  </r>
  <r>
    <s v="ORD105880"/>
    <x v="214"/>
    <x v="2022"/>
    <s v="Bengaluru"/>
    <x v="8"/>
    <n v="560038"/>
    <s v="MED002"/>
    <x v="22"/>
    <x v="2"/>
    <s v="Micro Labs"/>
    <s v="No"/>
    <n v="2"/>
    <n v="32.68"/>
    <n v="0"/>
    <n v="12"/>
    <x v="2"/>
    <x v="1"/>
    <n v="1"/>
    <x v="5879"/>
    <n v="1"/>
    <n v="65.36"/>
    <n v="0"/>
    <n v="65.36"/>
    <n v="7.8431999999999995"/>
    <n v="73.203199999999995"/>
    <n v="2"/>
  </r>
  <r>
    <s v="ORD105881"/>
    <x v="318"/>
    <x v="2865"/>
    <s v="Lucknow"/>
    <x v="9"/>
    <n v="226001"/>
    <s v="MED001"/>
    <x v="2"/>
    <x v="2"/>
    <s v="Cipla"/>
    <s v="No"/>
    <n v="2"/>
    <n v="30.22"/>
    <n v="20"/>
    <n v="5"/>
    <x v="4"/>
    <x v="0"/>
    <n v="1"/>
    <x v="5880"/>
    <n v="1"/>
    <n v="60.44"/>
    <n v="12.087999999999999"/>
    <n v="48.351999999999997"/>
    <n v="2.4175999999999997"/>
    <n v="50.769599999999997"/>
    <n v="0"/>
  </r>
  <r>
    <s v="ORD105881"/>
    <x v="647"/>
    <x v="603"/>
    <s v="Surat"/>
    <x v="6"/>
    <n v="395017"/>
    <s v="MED002"/>
    <x v="22"/>
    <x v="2"/>
    <s v="Micro Labs"/>
    <s v="No"/>
    <n v="3"/>
    <n v="34.26"/>
    <n v="5"/>
    <n v="5"/>
    <x v="2"/>
    <x v="1"/>
    <n v="1"/>
    <x v="5881"/>
    <n v="1"/>
    <n v="102.78"/>
    <n v="5.1389999999999993"/>
    <n v="97.641000000000005"/>
    <n v="4.8820500000000004"/>
    <n v="102.52305000000001"/>
    <n v="3"/>
  </r>
  <r>
    <s v="ORD105883"/>
    <x v="208"/>
    <x v="2771"/>
    <s v="Gurugram"/>
    <x v="11"/>
    <n v="122002"/>
    <s v="MED008"/>
    <x v="7"/>
    <x v="6"/>
    <s v="Zydus"/>
    <s v="Yes"/>
    <n v="1"/>
    <n v="70.78"/>
    <n v="10"/>
    <n v="5"/>
    <x v="4"/>
    <x v="1"/>
    <n v="1"/>
    <x v="5882"/>
    <n v="1"/>
    <n v="70.78"/>
    <n v="7.0779999999999994"/>
    <n v="63.701999999999998"/>
    <n v="3.1850999999999998"/>
    <n v="66.887100000000004"/>
    <n v="1"/>
  </r>
  <r>
    <s v="ORD105884"/>
    <x v="63"/>
    <x v="1860"/>
    <s v="Bengaluru"/>
    <x v="8"/>
    <n v="560100"/>
    <s v="MED008"/>
    <x v="7"/>
    <x v="6"/>
    <s v="Zydus"/>
    <s v="Yes"/>
    <n v="1"/>
    <n v="58.99"/>
    <n v="0"/>
    <n v="12"/>
    <x v="1"/>
    <x v="1"/>
    <n v="1"/>
    <x v="5883"/>
    <n v="1"/>
    <n v="58.99"/>
    <n v="0"/>
    <n v="58.99"/>
    <n v="7.0788000000000002"/>
    <n v="66.068799999999996"/>
    <n v="4"/>
  </r>
  <r>
    <s v="ORD105885"/>
    <x v="291"/>
    <x v="1086"/>
    <s v="Chandigarh"/>
    <x v="4"/>
    <n v="160019"/>
    <s v="MED027"/>
    <x v="12"/>
    <x v="9"/>
    <s v="Mankind"/>
    <s v="No"/>
    <n v="2"/>
    <n v="107.95"/>
    <n v="0"/>
    <n v="5"/>
    <x v="5"/>
    <x v="1"/>
    <n v="1"/>
    <x v="5884"/>
    <n v="1"/>
    <n v="215.9"/>
    <n v="0"/>
    <n v="215.9"/>
    <n v="10.795"/>
    <n v="226.69499999999999"/>
    <n v="2"/>
  </r>
  <r>
    <s v="ORD105886"/>
    <x v="468"/>
    <x v="2866"/>
    <s v="Hyderabad"/>
    <x v="1"/>
    <n v="500090"/>
    <s v="MED008"/>
    <x v="7"/>
    <x v="6"/>
    <s v="Zydus"/>
    <s v="Yes"/>
    <n v="1"/>
    <n v="70.430000000000007"/>
    <n v="15"/>
    <n v="5"/>
    <x v="1"/>
    <x v="1"/>
    <n v="1"/>
    <x v="5885"/>
    <n v="1"/>
    <n v="70.430000000000007"/>
    <n v="10.564500000000001"/>
    <n v="59.865500000000004"/>
    <n v="2.9932750000000006"/>
    <n v="62.858775000000009"/>
    <n v="1"/>
  </r>
  <r>
    <s v="ORD105887"/>
    <x v="673"/>
    <x v="697"/>
    <s v="Lucknow"/>
    <x v="9"/>
    <n v="226001"/>
    <s v="MED027"/>
    <x v="12"/>
    <x v="9"/>
    <s v="Mankind"/>
    <s v="No"/>
    <n v="4"/>
    <n v="106.98"/>
    <n v="5"/>
    <n v="5"/>
    <x v="4"/>
    <x v="0"/>
    <n v="1"/>
    <x v="5886"/>
    <n v="1"/>
    <n v="427.92"/>
    <n v="21.396000000000001"/>
    <n v="406.524"/>
    <n v="20.3262"/>
    <n v="426.85019999999997"/>
    <n v="3"/>
  </r>
  <r>
    <s v="ORD105888"/>
    <x v="194"/>
    <x v="2867"/>
    <s v="Bengaluru"/>
    <x v="8"/>
    <n v="560001"/>
    <s v="MED013"/>
    <x v="16"/>
    <x v="3"/>
    <s v="Himalaya"/>
    <s v="No"/>
    <n v="1"/>
    <n v="177.78"/>
    <n v="5"/>
    <n v="12"/>
    <x v="2"/>
    <x v="1"/>
    <n v="1"/>
    <x v="5887"/>
    <n v="1"/>
    <n v="177.78"/>
    <n v="8.8889999999999993"/>
    <n v="168.89099999999999"/>
    <n v="20.266919999999999"/>
    <n v="189.15791999999999"/>
    <n v="1"/>
  </r>
  <r>
    <s v="ORD105889"/>
    <x v="613"/>
    <x v="1408"/>
    <s v="Jaipur"/>
    <x v="5"/>
    <n v="302017"/>
    <s v="MED022"/>
    <x v="25"/>
    <x v="7"/>
    <s v="Himalaya"/>
    <s v="No"/>
    <n v="3"/>
    <n v="161.38"/>
    <n v="5"/>
    <n v="5"/>
    <x v="4"/>
    <x v="0"/>
    <n v="1"/>
    <x v="5888"/>
    <n v="1"/>
    <n v="484.14"/>
    <n v="24.206999999999997"/>
    <n v="459.93299999999999"/>
    <n v="22.996649999999999"/>
    <n v="482.92964999999998"/>
    <n v="3"/>
  </r>
  <r>
    <s v="ORD105890"/>
    <x v="330"/>
    <x v="2868"/>
    <s v="Chennai"/>
    <x v="7"/>
    <n v="600018"/>
    <s v="MED016"/>
    <x v="17"/>
    <x v="11"/>
    <s v="Emcure"/>
    <s v="No"/>
    <n v="2"/>
    <n v="100.9"/>
    <n v="5"/>
    <n v="5"/>
    <x v="4"/>
    <x v="1"/>
    <n v="1"/>
    <x v="5889"/>
    <n v="1"/>
    <n v="201.8"/>
    <n v="10.09"/>
    <n v="191.71"/>
    <n v="9.5855000000000015"/>
    <n v="201.2955"/>
    <n v="1"/>
  </r>
  <r>
    <s v="ORD105891"/>
    <x v="481"/>
    <x v="234"/>
    <s v="Kolkata"/>
    <x v="10"/>
    <n v="700029"/>
    <s v="MED011"/>
    <x v="23"/>
    <x v="1"/>
    <s v="Cipla"/>
    <s v="No"/>
    <n v="1"/>
    <n v="24.85"/>
    <n v="15"/>
    <n v="5"/>
    <x v="1"/>
    <x v="1"/>
    <n v="1"/>
    <x v="5890"/>
    <n v="1"/>
    <n v="24.85"/>
    <n v="3.7275"/>
    <n v="21.122500000000002"/>
    <n v="1.0561250000000002"/>
    <n v="22.178625000000004"/>
    <n v="4"/>
  </r>
  <r>
    <s v="ORD105892"/>
    <x v="685"/>
    <x v="2545"/>
    <s v="Bengaluru"/>
    <x v="8"/>
    <n v="560001"/>
    <s v="MED010"/>
    <x v="13"/>
    <x v="1"/>
    <s v="Sun Pharma"/>
    <s v="Yes"/>
    <n v="2"/>
    <n v="69.040000000000006"/>
    <n v="5"/>
    <n v="18"/>
    <x v="4"/>
    <x v="1"/>
    <n v="1"/>
    <x v="5891"/>
    <n v="1"/>
    <n v="138.08000000000001"/>
    <n v="6.9040000000000008"/>
    <n v="131.17600000000002"/>
    <n v="23.61168"/>
    <n v="154.78768000000002"/>
    <n v="3"/>
  </r>
  <r>
    <s v="ORD105892"/>
    <x v="695"/>
    <x v="1616"/>
    <s v="Noida"/>
    <x v="9"/>
    <n v="201305"/>
    <s v="MED016"/>
    <x v="17"/>
    <x v="11"/>
    <s v="Emcure"/>
    <s v="No"/>
    <n v="3"/>
    <n v="98.35"/>
    <n v="5"/>
    <n v="12"/>
    <x v="3"/>
    <x v="1"/>
    <n v="1"/>
    <x v="5892"/>
    <n v="1"/>
    <n v="295.04999999999995"/>
    <n v="14.752499999999998"/>
    <n v="280.29749999999996"/>
    <n v="33.6357"/>
    <n v="313.93319999999994"/>
    <n v="3"/>
  </r>
  <r>
    <s v="ORD105894"/>
    <x v="322"/>
    <x v="257"/>
    <s v="Bengaluru"/>
    <x v="8"/>
    <n v="560100"/>
    <s v="MED010"/>
    <x v="13"/>
    <x v="1"/>
    <s v="Sun Pharma"/>
    <s v="Yes"/>
    <n v="3"/>
    <n v="64.930000000000007"/>
    <n v="5"/>
    <n v="12"/>
    <x v="4"/>
    <x v="1"/>
    <n v="1"/>
    <x v="5893"/>
    <n v="1"/>
    <n v="194.79000000000002"/>
    <n v="9.7394999999999996"/>
    <n v="185.05050000000003"/>
    <n v="22.206060000000001"/>
    <n v="207.25656000000004"/>
    <n v="5"/>
  </r>
  <r>
    <s v="ORD105895"/>
    <x v="171"/>
    <x v="1953"/>
    <s v="Ahmedabad"/>
    <x v="6"/>
    <n v="380061"/>
    <s v="MED021"/>
    <x v="9"/>
    <x v="7"/>
    <s v="Cipla"/>
    <s v="No"/>
    <n v="1"/>
    <n v="92.51"/>
    <n v="10"/>
    <n v="5"/>
    <x v="2"/>
    <x v="0"/>
    <n v="1"/>
    <x v="5894"/>
    <n v="1"/>
    <n v="92.51"/>
    <n v="9.2509999999999994"/>
    <n v="83.259"/>
    <n v="4.1629500000000004"/>
    <n v="87.421949999999995"/>
    <n v="0"/>
  </r>
  <r>
    <s v="ORD105896"/>
    <x v="159"/>
    <x v="2869"/>
    <s v="Indore"/>
    <x v="2"/>
    <n v="452020"/>
    <s v="MED023"/>
    <x v="8"/>
    <x v="7"/>
    <s v="Lacto Calamine"/>
    <s v="No"/>
    <n v="2"/>
    <n v="333.08"/>
    <n v="5"/>
    <n v="12"/>
    <x v="5"/>
    <x v="1"/>
    <n v="1"/>
    <x v="5895"/>
    <n v="1"/>
    <n v="666.16"/>
    <n v="33.308"/>
    <n v="632.85199999999998"/>
    <n v="75.942239999999998"/>
    <n v="708.79423999999995"/>
    <n v="2"/>
  </r>
  <r>
    <s v="ORD105897"/>
    <x v="221"/>
    <x v="2870"/>
    <s v="Lucknow"/>
    <x v="9"/>
    <n v="226010"/>
    <s v="MED010"/>
    <x v="13"/>
    <x v="1"/>
    <s v="Sun Pharma"/>
    <s v="Yes"/>
    <n v="2"/>
    <n v="62.3"/>
    <n v="10"/>
    <n v="5"/>
    <x v="1"/>
    <x v="2"/>
    <n v="1"/>
    <x v="5896"/>
    <n v="1"/>
    <n v="124.6"/>
    <n v="12.46"/>
    <n v="112.13999999999999"/>
    <n v="5.6069999999999993"/>
    <n v="117.74699999999999"/>
    <n v="0"/>
  </r>
  <r>
    <s v="ORD105898"/>
    <x v="120"/>
    <x v="1104"/>
    <s v="Delhi"/>
    <x v="0"/>
    <n v="110024"/>
    <s v="MED010"/>
    <x v="13"/>
    <x v="1"/>
    <s v="Sun Pharma"/>
    <s v="Yes"/>
    <n v="4"/>
    <n v="72.17"/>
    <n v="5"/>
    <n v="5"/>
    <x v="4"/>
    <x v="0"/>
    <n v="1"/>
    <x v="5897"/>
    <n v="1"/>
    <n v="288.68"/>
    <n v="14.434000000000001"/>
    <n v="274.24599999999998"/>
    <n v="13.712300000000001"/>
    <n v="287.95830000000001"/>
    <n v="1"/>
  </r>
  <r>
    <s v="ORD105899"/>
    <x v="703"/>
    <x v="2871"/>
    <s v="Mumbai"/>
    <x v="3"/>
    <n v="400069"/>
    <s v="MED001"/>
    <x v="2"/>
    <x v="2"/>
    <s v="Cipla"/>
    <s v="No"/>
    <n v="1"/>
    <n v="27.69"/>
    <n v="5"/>
    <n v="12"/>
    <x v="1"/>
    <x v="1"/>
    <n v="1"/>
    <x v="5898"/>
    <n v="1"/>
    <n v="27.69"/>
    <n v="1.3845000000000001"/>
    <n v="26.305500000000002"/>
    <n v="3.1566600000000005"/>
    <n v="29.462160000000004"/>
    <n v="1"/>
  </r>
  <r>
    <s v="ORD105900"/>
    <x v="78"/>
    <x v="251"/>
    <s v="Gurugram"/>
    <x v="11"/>
    <n v="122001"/>
    <s v="MED018"/>
    <x v="14"/>
    <x v="8"/>
    <s v="Mankind"/>
    <s v="No"/>
    <n v="3"/>
    <n v="128.91"/>
    <n v="0"/>
    <n v="5"/>
    <x v="4"/>
    <x v="1"/>
    <n v="1"/>
    <x v="5899"/>
    <n v="1"/>
    <n v="386.73"/>
    <n v="0"/>
    <n v="386.73"/>
    <n v="19.336500000000001"/>
    <n v="406.06650000000002"/>
    <n v="5"/>
  </r>
  <r>
    <s v="ORD105900"/>
    <x v="480"/>
    <x v="1837"/>
    <s v="Delhi"/>
    <x v="0"/>
    <n v="110044"/>
    <s v="MED024"/>
    <x v="0"/>
    <x v="0"/>
    <s v="Abbott"/>
    <s v="No"/>
    <n v="2"/>
    <n v="134.15"/>
    <n v="10"/>
    <n v="12"/>
    <x v="0"/>
    <x v="1"/>
    <n v="1"/>
    <x v="5900"/>
    <n v="1"/>
    <n v="268.3"/>
    <n v="26.83"/>
    <n v="241.47000000000003"/>
    <n v="28.976400000000002"/>
    <n v="270.44640000000004"/>
    <n v="2"/>
  </r>
  <r>
    <s v="ORD105902"/>
    <x v="618"/>
    <x v="2454"/>
    <s v="Bengaluru"/>
    <x v="8"/>
    <n v="560066"/>
    <s v="MED030"/>
    <x v="28"/>
    <x v="8"/>
    <s v="Cipla"/>
    <s v="Yes"/>
    <n v="1"/>
    <n v="308.12"/>
    <n v="10"/>
    <n v="5"/>
    <x v="2"/>
    <x v="3"/>
    <n v="1"/>
    <x v="5901"/>
    <n v="1"/>
    <n v="308.12"/>
    <n v="30.811999999999998"/>
    <n v="277.30799999999999"/>
    <n v="13.865399999999999"/>
    <n v="291.17340000000002"/>
    <n v="2"/>
  </r>
  <r>
    <s v="ORD105903"/>
    <x v="331"/>
    <x v="1663"/>
    <s v="Gurugram"/>
    <x v="11"/>
    <n v="122018"/>
    <s v="MED008"/>
    <x v="7"/>
    <x v="6"/>
    <s v="Zydus"/>
    <s v="Yes"/>
    <n v="2"/>
    <n v="55.77"/>
    <n v="10"/>
    <n v="12"/>
    <x v="4"/>
    <x v="0"/>
    <n v="1"/>
    <x v="5902"/>
    <n v="1"/>
    <n v="111.54"/>
    <n v="11.154000000000002"/>
    <n v="100.38600000000001"/>
    <n v="12.046320000000001"/>
    <n v="112.43232"/>
    <n v="2"/>
  </r>
  <r>
    <s v="ORD105904"/>
    <x v="290"/>
    <x v="1514"/>
    <s v="Chennai"/>
    <x v="7"/>
    <n v="600001"/>
    <s v="MED028"/>
    <x v="3"/>
    <x v="3"/>
    <s v="Abbott"/>
    <s v="No"/>
    <n v="1"/>
    <n v="116.1"/>
    <n v="0"/>
    <n v="12"/>
    <x v="4"/>
    <x v="2"/>
    <n v="1"/>
    <x v="5903"/>
    <n v="1"/>
    <n v="116.1"/>
    <n v="0"/>
    <n v="116.1"/>
    <n v="13.931999999999999"/>
    <n v="130.03199999999998"/>
    <n v="4"/>
  </r>
  <r>
    <s v="ORD105905"/>
    <x v="371"/>
    <x v="2059"/>
    <s v="Kolkata"/>
    <x v="10"/>
    <n v="700019"/>
    <s v="MED008"/>
    <x v="7"/>
    <x v="6"/>
    <s v="Zydus"/>
    <s v="Yes"/>
    <n v="2"/>
    <n v="60.49"/>
    <n v="10"/>
    <n v="5"/>
    <x v="4"/>
    <x v="1"/>
    <n v="1"/>
    <x v="5904"/>
    <n v="1"/>
    <n v="120.98"/>
    <n v="12.097999999999999"/>
    <n v="108.88200000000001"/>
    <n v="5.4441000000000006"/>
    <n v="114.32610000000001"/>
    <n v="3"/>
  </r>
  <r>
    <s v="ORD105906"/>
    <x v="26"/>
    <x v="1579"/>
    <s v="Chennai"/>
    <x v="7"/>
    <n v="600096"/>
    <s v="MED027"/>
    <x v="12"/>
    <x v="9"/>
    <s v="Mankind"/>
    <s v="No"/>
    <n v="1"/>
    <n v="85.85"/>
    <n v="10"/>
    <n v="5"/>
    <x v="3"/>
    <x v="0"/>
    <n v="1"/>
    <x v="5905"/>
    <n v="1"/>
    <n v="85.85"/>
    <n v="8.5850000000000009"/>
    <n v="77.264999999999986"/>
    <n v="3.8632499999999994"/>
    <n v="81.12824999999998"/>
    <n v="0"/>
  </r>
  <r>
    <s v="ORD105907"/>
    <x v="239"/>
    <x v="1171"/>
    <s v="Jaipur"/>
    <x v="5"/>
    <n v="302017"/>
    <s v="MED017"/>
    <x v="1"/>
    <x v="1"/>
    <s v="Abbott"/>
    <s v="No"/>
    <n v="1"/>
    <n v="130.31"/>
    <n v="0"/>
    <n v="5"/>
    <x v="5"/>
    <x v="1"/>
    <n v="1"/>
    <x v="5906"/>
    <n v="1"/>
    <n v="130.31"/>
    <n v="0"/>
    <n v="130.31"/>
    <n v="6.5154999999999994"/>
    <n v="136.82550000000001"/>
    <n v="2"/>
  </r>
  <r>
    <s v="ORD105908"/>
    <x v="550"/>
    <x v="2872"/>
    <s v="Jaipur"/>
    <x v="5"/>
    <n v="302017"/>
    <s v="MED008"/>
    <x v="7"/>
    <x v="6"/>
    <s v="Zydus"/>
    <s v="Yes"/>
    <n v="1"/>
    <n v="70.41"/>
    <n v="10"/>
    <n v="5"/>
    <x v="0"/>
    <x v="1"/>
    <n v="1"/>
    <x v="5907"/>
    <n v="1"/>
    <n v="70.41"/>
    <n v="7.0409999999999995"/>
    <n v="63.369"/>
    <n v="3.1684500000000004"/>
    <n v="66.537450000000007"/>
    <n v="1"/>
  </r>
  <r>
    <s v="ORD105909"/>
    <x v="530"/>
    <x v="1939"/>
    <s v="Chandigarh"/>
    <x v="4"/>
    <n v="160017"/>
    <s v="MED027"/>
    <x v="12"/>
    <x v="9"/>
    <s v="Mankind"/>
    <s v="No"/>
    <n v="1"/>
    <n v="104.58"/>
    <n v="10"/>
    <n v="18"/>
    <x v="5"/>
    <x v="1"/>
    <n v="1"/>
    <x v="5908"/>
    <n v="1"/>
    <n v="104.58"/>
    <n v="10.458"/>
    <n v="94.122"/>
    <n v="16.941959999999998"/>
    <n v="111.06395999999999"/>
    <n v="2"/>
  </r>
  <r>
    <s v="ORD105910"/>
    <x v="494"/>
    <x v="2858"/>
    <s v="Kolkata"/>
    <x v="10"/>
    <n v="700001"/>
    <s v="MED030"/>
    <x v="28"/>
    <x v="8"/>
    <s v="Cipla"/>
    <s v="Yes"/>
    <n v="1"/>
    <n v="284.23"/>
    <n v="10"/>
    <n v="18"/>
    <x v="3"/>
    <x v="3"/>
    <n v="1"/>
    <x v="5909"/>
    <n v="1"/>
    <n v="284.23"/>
    <n v="28.423000000000002"/>
    <n v="255.80700000000002"/>
    <n v="46.045259999999999"/>
    <n v="301.85226"/>
    <n v="1"/>
  </r>
  <r>
    <s v="ORD105911"/>
    <x v="603"/>
    <x v="2873"/>
    <s v="Chandigarh"/>
    <x v="4"/>
    <n v="160001"/>
    <s v="MED025"/>
    <x v="27"/>
    <x v="0"/>
    <s v="Blue Cross"/>
    <s v="Yes"/>
    <n v="2"/>
    <n v="60.5"/>
    <n v="5"/>
    <n v="5"/>
    <x v="4"/>
    <x v="1"/>
    <n v="1"/>
    <x v="5910"/>
    <n v="1"/>
    <n v="121"/>
    <n v="6.05"/>
    <n v="114.95"/>
    <n v="5.7474999999999996"/>
    <n v="120.69750000000001"/>
    <n v="3"/>
  </r>
  <r>
    <s v="ORD105912"/>
    <x v="281"/>
    <x v="2432"/>
    <s v="Kolkata"/>
    <x v="10"/>
    <n v="700029"/>
    <s v="MED025"/>
    <x v="27"/>
    <x v="0"/>
    <s v="Blue Cross"/>
    <s v="Yes"/>
    <n v="2"/>
    <n v="70.77"/>
    <n v="5"/>
    <n v="5"/>
    <x v="1"/>
    <x v="1"/>
    <n v="1"/>
    <x v="5911"/>
    <n v="1"/>
    <n v="141.54"/>
    <n v="7.0769999999999991"/>
    <n v="134.46299999999999"/>
    <n v="6.7231499999999995"/>
    <n v="141.18615"/>
    <n v="3"/>
  </r>
  <r>
    <s v="ORD105913"/>
    <x v="376"/>
    <x v="302"/>
    <s v="Chandigarh"/>
    <x v="4"/>
    <n v="160019"/>
    <s v="MED005"/>
    <x v="11"/>
    <x v="5"/>
    <s v="Cipla"/>
    <s v="Yes"/>
    <n v="2"/>
    <n v="107.78"/>
    <n v="5"/>
    <n v="5"/>
    <x v="1"/>
    <x v="0"/>
    <n v="1"/>
    <x v="5912"/>
    <n v="1"/>
    <n v="215.56"/>
    <n v="10.777999999999999"/>
    <n v="204.78200000000001"/>
    <n v="10.239100000000001"/>
    <n v="215.02110000000002"/>
    <n v="3"/>
  </r>
  <r>
    <s v="ORD105914"/>
    <x v="612"/>
    <x v="851"/>
    <s v="Gurugram"/>
    <x v="11"/>
    <n v="122001"/>
    <s v="MED011"/>
    <x v="23"/>
    <x v="1"/>
    <s v="Cipla"/>
    <s v="No"/>
    <n v="4"/>
    <n v="24.69"/>
    <n v="10"/>
    <n v="12"/>
    <x v="5"/>
    <x v="0"/>
    <n v="1"/>
    <x v="5913"/>
    <n v="1"/>
    <n v="98.76"/>
    <n v="9.8759999999999994"/>
    <n v="88.884"/>
    <n v="10.666079999999999"/>
    <n v="99.550079999999994"/>
    <n v="1"/>
  </r>
  <r>
    <s v="ORD105915"/>
    <x v="145"/>
    <x v="1134"/>
    <s v="Ahmedabad"/>
    <x v="6"/>
    <n v="380001"/>
    <s v="MED017"/>
    <x v="1"/>
    <x v="1"/>
    <s v="Abbott"/>
    <s v="No"/>
    <n v="2"/>
    <n v="134.38999999999999"/>
    <n v="0"/>
    <n v="18"/>
    <x v="1"/>
    <x v="1"/>
    <n v="1"/>
    <x v="5914"/>
    <n v="1"/>
    <n v="268.77999999999997"/>
    <n v="0"/>
    <n v="268.77999999999997"/>
    <n v="48.380399999999987"/>
    <n v="317.16039999999998"/>
    <n v="2"/>
  </r>
  <r>
    <s v="ORD105916"/>
    <x v="136"/>
    <x v="1110"/>
    <s v="Indore"/>
    <x v="2"/>
    <n v="452001"/>
    <s v="MED004"/>
    <x v="5"/>
    <x v="5"/>
    <s v="Sun Pharma"/>
    <s v="Yes"/>
    <n v="3"/>
    <n v="105.24"/>
    <n v="10"/>
    <n v="5"/>
    <x v="1"/>
    <x v="1"/>
    <n v="1"/>
    <x v="5915"/>
    <n v="1"/>
    <n v="315.71999999999997"/>
    <n v="31.571999999999999"/>
    <n v="284.14799999999997"/>
    <n v="14.207399999999998"/>
    <n v="298.35539999999997"/>
    <n v="2"/>
  </r>
  <r>
    <s v="ORD105917"/>
    <x v="415"/>
    <x v="1681"/>
    <s v="Ahmedabad"/>
    <x v="6"/>
    <n v="380015"/>
    <s v="MED020"/>
    <x v="4"/>
    <x v="4"/>
    <s v="Dr. Reddy's"/>
    <s v="Yes"/>
    <n v="2"/>
    <n v="58.98"/>
    <n v="0"/>
    <n v="12"/>
    <x v="0"/>
    <x v="1"/>
    <n v="1"/>
    <x v="5916"/>
    <n v="1"/>
    <n v="117.96"/>
    <n v="0"/>
    <n v="117.96"/>
    <n v="14.155200000000001"/>
    <n v="132.11519999999999"/>
    <n v="3"/>
  </r>
  <r>
    <s v="ORD105918"/>
    <x v="265"/>
    <x v="2175"/>
    <s v="Lucknow"/>
    <x v="9"/>
    <n v="226001"/>
    <s v="MED026"/>
    <x v="20"/>
    <x v="9"/>
    <s v="Cipla"/>
    <s v="No"/>
    <n v="3"/>
    <n v="182.84"/>
    <n v="10"/>
    <n v="5"/>
    <x v="1"/>
    <x v="1"/>
    <n v="1"/>
    <x v="5917"/>
    <n v="1"/>
    <n v="548.52"/>
    <n v="54.851999999999997"/>
    <n v="493.66800000000001"/>
    <n v="24.683400000000002"/>
    <n v="518.35140000000001"/>
    <n v="3"/>
  </r>
  <r>
    <s v="ORD105919"/>
    <x v="670"/>
    <x v="1435"/>
    <s v="Pune"/>
    <x v="3"/>
    <n v="411057"/>
    <s v="MED018"/>
    <x v="14"/>
    <x v="8"/>
    <s v="Mankind"/>
    <s v="No"/>
    <n v="2"/>
    <n v="122.71"/>
    <n v="5"/>
    <n v="5"/>
    <x v="1"/>
    <x v="1"/>
    <n v="1"/>
    <x v="5918"/>
    <n v="1"/>
    <n v="245.42"/>
    <n v="12.270999999999999"/>
    <n v="233.149"/>
    <n v="11.657449999999999"/>
    <n v="244.80645000000001"/>
    <n v="5"/>
  </r>
  <r>
    <s v="ORD105920"/>
    <x v="197"/>
    <x v="75"/>
    <s v="Jaipur"/>
    <x v="5"/>
    <n v="302019"/>
    <s v="MED001"/>
    <x v="2"/>
    <x v="2"/>
    <s v="Cipla"/>
    <s v="No"/>
    <n v="2"/>
    <n v="33.549999999999997"/>
    <n v="5"/>
    <n v="5"/>
    <x v="1"/>
    <x v="2"/>
    <n v="1"/>
    <x v="5919"/>
    <n v="1"/>
    <n v="67.099999999999994"/>
    <n v="3.355"/>
    <n v="63.744999999999997"/>
    <n v="3.1872499999999997"/>
    <n v="66.932249999999996"/>
    <n v="2"/>
  </r>
  <r>
    <s v="ORD105921"/>
    <x v="23"/>
    <x v="702"/>
    <s v="Jaipur"/>
    <x v="5"/>
    <n v="302033"/>
    <s v="MED028"/>
    <x v="3"/>
    <x v="3"/>
    <s v="Abbott"/>
    <s v="No"/>
    <n v="1"/>
    <n v="115.61"/>
    <n v="10"/>
    <n v="12"/>
    <x v="1"/>
    <x v="1"/>
    <n v="1"/>
    <x v="5920"/>
    <n v="1"/>
    <n v="115.61"/>
    <n v="11.561"/>
    <n v="104.04900000000001"/>
    <n v="12.485880000000002"/>
    <n v="116.53488000000002"/>
    <n v="1"/>
  </r>
  <r>
    <s v="ORD105922"/>
    <x v="594"/>
    <x v="2497"/>
    <s v="Mumbai"/>
    <x v="3"/>
    <n v="400050"/>
    <s v="MED007"/>
    <x v="15"/>
    <x v="10"/>
    <s v="Sanofi"/>
    <s v="Yes"/>
    <n v="2"/>
    <n v="68.53"/>
    <n v="10"/>
    <n v="5"/>
    <x v="1"/>
    <x v="0"/>
    <n v="1"/>
    <x v="5921"/>
    <n v="1"/>
    <n v="137.06"/>
    <n v="13.706"/>
    <n v="123.354"/>
    <n v="6.1677"/>
    <n v="129.52170000000001"/>
    <n v="1"/>
  </r>
  <r>
    <s v="ORD105923"/>
    <x v="120"/>
    <x v="1333"/>
    <s v="Noida"/>
    <x v="9"/>
    <n v="201307"/>
    <s v="MED021"/>
    <x v="9"/>
    <x v="7"/>
    <s v="Cipla"/>
    <s v="No"/>
    <n v="3"/>
    <n v="78.45"/>
    <n v="10"/>
    <n v="5"/>
    <x v="1"/>
    <x v="0"/>
    <n v="1"/>
    <x v="5922"/>
    <n v="1"/>
    <n v="235.35000000000002"/>
    <n v="23.535"/>
    <n v="211.81500000000003"/>
    <n v="10.59075"/>
    <n v="222.40575000000001"/>
    <n v="4"/>
  </r>
  <r>
    <s v="ORD105924"/>
    <x v="178"/>
    <x v="1612"/>
    <s v="Kolkata"/>
    <x v="10"/>
    <n v="700001"/>
    <s v="MED012"/>
    <x v="29"/>
    <x v="3"/>
    <s v="Mankind"/>
    <s v="No"/>
    <n v="2"/>
    <n v="118.84"/>
    <n v="20"/>
    <n v="12"/>
    <x v="5"/>
    <x v="1"/>
    <n v="1"/>
    <x v="5923"/>
    <n v="1"/>
    <n v="237.68"/>
    <n v="47.536000000000001"/>
    <n v="190.14400000000001"/>
    <n v="22.81728"/>
    <n v="212.96128000000002"/>
    <n v="2"/>
  </r>
  <r>
    <s v="ORD105925"/>
    <x v="322"/>
    <x v="2874"/>
    <s v="Hyderabad"/>
    <x v="1"/>
    <n v="500090"/>
    <s v="MED009"/>
    <x v="21"/>
    <x v="6"/>
    <s v="Glenmark"/>
    <s v="Yes"/>
    <n v="1"/>
    <n v="87.71"/>
    <n v="20"/>
    <n v="12"/>
    <x v="1"/>
    <x v="2"/>
    <n v="1"/>
    <x v="5924"/>
    <n v="1"/>
    <n v="87.71"/>
    <n v="17.541999999999998"/>
    <n v="70.167999999999992"/>
    <n v="8.4201599999999992"/>
    <n v="78.588159999999988"/>
    <n v="0"/>
  </r>
  <r>
    <s v="ORD105925"/>
    <x v="110"/>
    <x v="1741"/>
    <s v="Kolkata"/>
    <x v="10"/>
    <n v="700001"/>
    <s v="MED007"/>
    <x v="15"/>
    <x v="10"/>
    <s v="Sanofi"/>
    <s v="Yes"/>
    <n v="3"/>
    <n v="71.73"/>
    <n v="5"/>
    <n v="12"/>
    <x v="2"/>
    <x v="1"/>
    <n v="1"/>
    <x v="5925"/>
    <n v="1"/>
    <n v="215.19"/>
    <n v="10.759500000000001"/>
    <n v="204.43049999999999"/>
    <n v="24.531660000000002"/>
    <n v="228.96215999999998"/>
    <n v="4"/>
  </r>
  <r>
    <s v="ORD105925"/>
    <x v="127"/>
    <x v="2474"/>
    <s v="Indore"/>
    <x v="2"/>
    <n v="452018"/>
    <s v="MED026"/>
    <x v="20"/>
    <x v="9"/>
    <s v="Cipla"/>
    <s v="No"/>
    <n v="3"/>
    <n v="189.43"/>
    <n v="5"/>
    <n v="12"/>
    <x v="2"/>
    <x v="3"/>
    <n v="1"/>
    <x v="5926"/>
    <n v="1"/>
    <n v="568.29"/>
    <n v="28.414499999999997"/>
    <n v="539.87549999999999"/>
    <n v="64.785059999999987"/>
    <n v="604.66056000000003"/>
    <n v="2"/>
  </r>
  <r>
    <s v="ORD105928"/>
    <x v="325"/>
    <x v="1531"/>
    <s v="Indore"/>
    <x v="2"/>
    <n v="452018"/>
    <s v="MED027"/>
    <x v="12"/>
    <x v="9"/>
    <s v="Mankind"/>
    <s v="No"/>
    <n v="6"/>
    <n v="89.11"/>
    <n v="10"/>
    <n v="5"/>
    <x v="2"/>
    <x v="3"/>
    <n v="1"/>
    <x v="5927"/>
    <n v="1"/>
    <n v="534.66"/>
    <n v="53.465999999999994"/>
    <n v="481.19399999999996"/>
    <n v="24.059699999999999"/>
    <n v="505.25369999999998"/>
    <n v="1"/>
  </r>
  <r>
    <s v="ORD105929"/>
    <x v="118"/>
    <x v="282"/>
    <s v="Gurugram"/>
    <x v="11"/>
    <n v="122002"/>
    <s v="MED017"/>
    <x v="1"/>
    <x v="1"/>
    <s v="Abbott"/>
    <s v="No"/>
    <n v="1"/>
    <n v="125.85"/>
    <n v="5"/>
    <n v="5"/>
    <x v="0"/>
    <x v="1"/>
    <n v="1"/>
    <x v="5928"/>
    <n v="1"/>
    <n v="125.85"/>
    <n v="6.2925000000000004"/>
    <n v="119.55749999999999"/>
    <n v="5.9778749999999992"/>
    <n v="125.53537499999999"/>
    <n v="1"/>
  </r>
  <r>
    <s v="ORD105930"/>
    <x v="561"/>
    <x v="1484"/>
    <s v="Lucknow"/>
    <x v="9"/>
    <n v="226024"/>
    <s v="MED015"/>
    <x v="24"/>
    <x v="11"/>
    <s v="Abbott"/>
    <s v="No"/>
    <n v="1"/>
    <n v="48.18"/>
    <n v="20"/>
    <n v="12"/>
    <x v="0"/>
    <x v="1"/>
    <n v="1"/>
    <x v="5929"/>
    <n v="1"/>
    <n v="48.18"/>
    <n v="9.636000000000001"/>
    <n v="38.543999999999997"/>
    <n v="4.6252800000000001"/>
    <n v="43.169280000000001"/>
    <n v="3"/>
  </r>
  <r>
    <s v="ORD105931"/>
    <x v="72"/>
    <x v="2875"/>
    <s v="Delhi"/>
    <x v="0"/>
    <n v="110085"/>
    <s v="MED003"/>
    <x v="6"/>
    <x v="4"/>
    <s v="Dr. Reddy's"/>
    <s v="No"/>
    <n v="1"/>
    <n v="30.89"/>
    <n v="5"/>
    <n v="18"/>
    <x v="3"/>
    <x v="1"/>
    <n v="1"/>
    <x v="5930"/>
    <n v="1"/>
    <n v="30.89"/>
    <n v="1.5445"/>
    <n v="29.345500000000001"/>
    <n v="5.2821900000000008"/>
    <n v="34.627690000000001"/>
    <n v="2"/>
  </r>
  <r>
    <s v="ORD105932"/>
    <x v="706"/>
    <x v="2876"/>
    <s v="Surat"/>
    <x v="6"/>
    <n v="395007"/>
    <s v="MED026"/>
    <x v="20"/>
    <x v="9"/>
    <s v="Cipla"/>
    <s v="No"/>
    <n v="1"/>
    <n v="187.03"/>
    <n v="5"/>
    <n v="5"/>
    <x v="0"/>
    <x v="1"/>
    <n v="1"/>
    <x v="5931"/>
    <n v="1"/>
    <n v="187.03"/>
    <n v="9.3514999999999997"/>
    <n v="177.67850000000001"/>
    <n v="8.8839249999999996"/>
    <n v="186.56242500000002"/>
    <n v="2"/>
  </r>
  <r>
    <s v="ORD105933"/>
    <x v="206"/>
    <x v="699"/>
    <s v="Kolkata"/>
    <x v="10"/>
    <n v="700001"/>
    <s v="MED012"/>
    <x v="29"/>
    <x v="3"/>
    <s v="Mankind"/>
    <s v="No"/>
    <n v="4"/>
    <n v="123.38"/>
    <n v="15"/>
    <n v="5"/>
    <x v="4"/>
    <x v="2"/>
    <n v="1"/>
    <x v="5932"/>
    <n v="1"/>
    <n v="493.52"/>
    <n v="74.027999999999992"/>
    <n v="419.49199999999996"/>
    <n v="20.974599999999999"/>
    <n v="440.46659999999997"/>
    <n v="0"/>
  </r>
  <r>
    <s v="ORD105934"/>
    <x v="206"/>
    <x v="2877"/>
    <s v="Jaipur"/>
    <x v="5"/>
    <n v="302017"/>
    <s v="MED029"/>
    <x v="10"/>
    <x v="8"/>
    <s v="Sun Pharma"/>
    <s v="Yes"/>
    <n v="1"/>
    <n v="109.07"/>
    <n v="5"/>
    <n v="5"/>
    <x v="2"/>
    <x v="1"/>
    <n v="1"/>
    <x v="5933"/>
    <n v="1"/>
    <n v="109.07"/>
    <n v="5.4534999999999991"/>
    <n v="103.61649999999999"/>
    <n v="5.1808249999999996"/>
    <n v="108.79732499999999"/>
    <n v="1"/>
  </r>
  <r>
    <s v="ORD105935"/>
    <x v="123"/>
    <x v="2392"/>
    <s v="Gurugram"/>
    <x v="11"/>
    <n v="122016"/>
    <s v="MED013"/>
    <x v="16"/>
    <x v="3"/>
    <s v="Himalaya"/>
    <s v="No"/>
    <n v="4"/>
    <n v="155.77000000000001"/>
    <n v="10"/>
    <n v="12"/>
    <x v="4"/>
    <x v="1"/>
    <n v="1"/>
    <x v="5934"/>
    <n v="1"/>
    <n v="623.08000000000004"/>
    <n v="62.308"/>
    <n v="560.77200000000005"/>
    <n v="67.292640000000006"/>
    <n v="628.06464000000005"/>
    <n v="2"/>
  </r>
  <r>
    <s v="ORD105936"/>
    <x v="96"/>
    <x v="1774"/>
    <s v="Delhi"/>
    <x v="0"/>
    <n v="110024"/>
    <s v="MED003"/>
    <x v="6"/>
    <x v="4"/>
    <s v="Dr. Reddy's"/>
    <s v="No"/>
    <n v="2"/>
    <n v="31.75"/>
    <n v="0"/>
    <n v="5"/>
    <x v="0"/>
    <x v="0"/>
    <n v="1"/>
    <x v="5935"/>
    <n v="1"/>
    <n v="63.5"/>
    <n v="0"/>
    <n v="63.5"/>
    <n v="3.1749999999999998"/>
    <n v="66.674999999999997"/>
    <n v="2"/>
  </r>
  <r>
    <s v="ORD105937"/>
    <x v="350"/>
    <x v="2878"/>
    <s v="Indore"/>
    <x v="2"/>
    <n v="452018"/>
    <s v="MED030"/>
    <x v="28"/>
    <x v="8"/>
    <s v="Cipla"/>
    <s v="Yes"/>
    <n v="1"/>
    <n v="321.93"/>
    <n v="0"/>
    <n v="18"/>
    <x v="1"/>
    <x v="3"/>
    <n v="1"/>
    <x v="5936"/>
    <n v="1"/>
    <n v="321.93"/>
    <n v="0"/>
    <n v="321.93"/>
    <n v="57.947399999999995"/>
    <n v="379.87740000000002"/>
    <n v="0"/>
  </r>
  <r>
    <s v="ORD105938"/>
    <x v="599"/>
    <x v="339"/>
    <s v="Gurugram"/>
    <x v="11"/>
    <n v="122016"/>
    <s v="MED023"/>
    <x v="8"/>
    <x v="7"/>
    <s v="Lacto Calamine"/>
    <s v="No"/>
    <n v="4"/>
    <n v="308.17"/>
    <n v="10"/>
    <n v="12"/>
    <x v="2"/>
    <x v="1"/>
    <n v="1"/>
    <x v="5937"/>
    <n v="1"/>
    <n v="1232.68"/>
    <n v="123.26800000000001"/>
    <n v="1109.412"/>
    <n v="133.12943999999999"/>
    <n v="1242.54144"/>
    <n v="3"/>
  </r>
  <r>
    <s v="ORD105938"/>
    <x v="419"/>
    <x v="1227"/>
    <s v="Mumbai"/>
    <x v="3"/>
    <n v="400050"/>
    <s v="MED005"/>
    <x v="11"/>
    <x v="5"/>
    <s v="Cipla"/>
    <s v="Yes"/>
    <n v="1"/>
    <n v="90.4"/>
    <n v="10"/>
    <n v="12"/>
    <x v="1"/>
    <x v="2"/>
    <n v="1"/>
    <x v="5938"/>
    <n v="1"/>
    <n v="90.4"/>
    <n v="9.0399999999999991"/>
    <n v="81.360000000000014"/>
    <n v="9.7632000000000012"/>
    <n v="91.123200000000011"/>
    <n v="2"/>
  </r>
  <r>
    <s v="ORD105940"/>
    <x v="55"/>
    <x v="1473"/>
    <s v="Noida"/>
    <x v="9"/>
    <n v="201304"/>
    <s v="MED024"/>
    <x v="0"/>
    <x v="0"/>
    <s v="Abbott"/>
    <s v="No"/>
    <n v="2"/>
    <n v="145.11000000000001"/>
    <n v="5"/>
    <n v="12"/>
    <x v="5"/>
    <x v="1"/>
    <n v="1"/>
    <x v="5939"/>
    <n v="1"/>
    <n v="290.22000000000003"/>
    <n v="14.511000000000001"/>
    <n v="275.709"/>
    <n v="33.085079999999998"/>
    <n v="308.79408000000001"/>
    <n v="2"/>
  </r>
  <r>
    <s v="ORD105941"/>
    <x v="233"/>
    <x v="1528"/>
    <s v="Kolkata"/>
    <x v="10"/>
    <n v="700102"/>
    <s v="MED023"/>
    <x v="8"/>
    <x v="7"/>
    <s v="Lacto Calamine"/>
    <s v="No"/>
    <n v="1"/>
    <n v="324.58999999999997"/>
    <n v="0"/>
    <n v="5"/>
    <x v="1"/>
    <x v="1"/>
    <n v="1"/>
    <x v="5940"/>
    <n v="1"/>
    <n v="324.58999999999997"/>
    <n v="0"/>
    <n v="324.58999999999997"/>
    <n v="16.229499999999998"/>
    <n v="340.81949999999995"/>
    <n v="3"/>
  </r>
  <r>
    <s v="ORD105942"/>
    <x v="226"/>
    <x v="89"/>
    <s v="Hyderabad"/>
    <x v="1"/>
    <n v="500084"/>
    <s v="MED028"/>
    <x v="3"/>
    <x v="3"/>
    <s v="Abbott"/>
    <s v="No"/>
    <n v="1"/>
    <n v="117.54"/>
    <n v="0"/>
    <n v="12"/>
    <x v="2"/>
    <x v="1"/>
    <n v="1"/>
    <x v="5941"/>
    <n v="1"/>
    <n v="117.54"/>
    <n v="0"/>
    <n v="117.54"/>
    <n v="14.104800000000001"/>
    <n v="131.6448"/>
    <n v="4"/>
  </r>
  <r>
    <s v="ORD105943"/>
    <x v="116"/>
    <x v="302"/>
    <s v="Jaipur"/>
    <x v="5"/>
    <n v="302033"/>
    <s v="MED018"/>
    <x v="14"/>
    <x v="8"/>
    <s v="Mankind"/>
    <s v="No"/>
    <n v="1"/>
    <n v="109.46"/>
    <n v="0"/>
    <n v="18"/>
    <x v="2"/>
    <x v="1"/>
    <n v="1"/>
    <x v="5942"/>
    <n v="1"/>
    <n v="109.46"/>
    <n v="0"/>
    <n v="109.46"/>
    <n v="19.7028"/>
    <n v="129.1628"/>
    <n v="3"/>
  </r>
  <r>
    <s v="ORD105944"/>
    <x v="95"/>
    <x v="904"/>
    <s v="Noida"/>
    <x v="9"/>
    <n v="201304"/>
    <s v="MED015"/>
    <x v="24"/>
    <x v="11"/>
    <s v="Abbott"/>
    <s v="No"/>
    <n v="2"/>
    <n v="53.34"/>
    <n v="15"/>
    <n v="5"/>
    <x v="4"/>
    <x v="1"/>
    <n v="1"/>
    <x v="5943"/>
    <n v="1"/>
    <n v="106.68"/>
    <n v="16.001999999999999"/>
    <n v="90.678000000000011"/>
    <n v="4.5339"/>
    <n v="95.211900000000014"/>
    <n v="2"/>
  </r>
  <r>
    <s v="ORD105945"/>
    <x v="578"/>
    <x v="1298"/>
    <s v="Pune"/>
    <x v="3"/>
    <n v="411045"/>
    <s v="MED013"/>
    <x v="16"/>
    <x v="3"/>
    <s v="Himalaya"/>
    <s v="No"/>
    <n v="2"/>
    <n v="157.44999999999999"/>
    <n v="10"/>
    <n v="12"/>
    <x v="2"/>
    <x v="1"/>
    <n v="1"/>
    <x v="5944"/>
    <n v="1"/>
    <n v="314.89999999999998"/>
    <n v="31.49"/>
    <n v="283.40999999999997"/>
    <n v="34.009199999999993"/>
    <n v="317.41919999999993"/>
    <n v="3"/>
  </r>
  <r>
    <s v="ORD105946"/>
    <x v="98"/>
    <x v="1168"/>
    <s v="Surat"/>
    <x v="6"/>
    <n v="395010"/>
    <s v="MED006"/>
    <x v="18"/>
    <x v="10"/>
    <s v="USV"/>
    <s v="Yes"/>
    <n v="2"/>
    <n v="39.72"/>
    <n v="15"/>
    <n v="12"/>
    <x v="1"/>
    <x v="1"/>
    <n v="1"/>
    <x v="5945"/>
    <n v="1"/>
    <n v="79.44"/>
    <n v="11.915999999999999"/>
    <n v="67.524000000000001"/>
    <n v="8.1028800000000007"/>
    <n v="75.62688"/>
    <n v="3"/>
  </r>
  <r>
    <s v="ORD105946"/>
    <x v="116"/>
    <x v="395"/>
    <s v="Gurugram"/>
    <x v="11"/>
    <n v="122018"/>
    <s v="MED004"/>
    <x v="5"/>
    <x v="5"/>
    <s v="Sun Pharma"/>
    <s v="Yes"/>
    <n v="1"/>
    <n v="122.08"/>
    <n v="5"/>
    <n v="5"/>
    <x v="1"/>
    <x v="1"/>
    <n v="1"/>
    <x v="5946"/>
    <n v="1"/>
    <n v="122.08"/>
    <n v="6.1040000000000001"/>
    <n v="115.976"/>
    <n v="5.7988"/>
    <n v="121.7748"/>
    <n v="2"/>
  </r>
  <r>
    <s v="ORD105948"/>
    <x v="121"/>
    <x v="2624"/>
    <s v="Delhi"/>
    <x v="0"/>
    <n v="110024"/>
    <s v="MED028"/>
    <x v="3"/>
    <x v="3"/>
    <s v="Abbott"/>
    <s v="No"/>
    <n v="2"/>
    <n v="116.37"/>
    <n v="10"/>
    <n v="12"/>
    <x v="5"/>
    <x v="1"/>
    <n v="1"/>
    <x v="5947"/>
    <n v="1"/>
    <n v="232.74"/>
    <n v="23.274000000000001"/>
    <n v="209.46600000000001"/>
    <n v="25.135920000000002"/>
    <n v="234.60192000000001"/>
    <n v="2"/>
  </r>
  <r>
    <s v="ORD105949"/>
    <x v="305"/>
    <x v="2207"/>
    <s v="Delhi"/>
    <x v="0"/>
    <n v="110024"/>
    <s v="MED009"/>
    <x v="21"/>
    <x v="6"/>
    <s v="Glenmark"/>
    <s v="Yes"/>
    <n v="1"/>
    <n v="89.57"/>
    <n v="5"/>
    <n v="12"/>
    <x v="5"/>
    <x v="1"/>
    <n v="1"/>
    <x v="5948"/>
    <n v="1"/>
    <n v="89.57"/>
    <n v="4.4784999999999995"/>
    <n v="85.091499999999996"/>
    <n v="10.210979999999999"/>
    <n v="95.302480000000003"/>
    <n v="6"/>
  </r>
  <r>
    <s v="ORD105950"/>
    <x v="657"/>
    <x v="1507"/>
    <s v="Chennai"/>
    <x v="7"/>
    <n v="600100"/>
    <s v="MED005"/>
    <x v="11"/>
    <x v="5"/>
    <s v="Cipla"/>
    <s v="Yes"/>
    <n v="3"/>
    <n v="84.45"/>
    <n v="15"/>
    <n v="5"/>
    <x v="0"/>
    <x v="2"/>
    <n v="1"/>
    <x v="5949"/>
    <n v="1"/>
    <n v="253.35000000000002"/>
    <n v="38.002500000000005"/>
    <n v="215.34750000000003"/>
    <n v="10.767375000000001"/>
    <n v="226.11487500000004"/>
    <n v="1"/>
  </r>
  <r>
    <s v="ORD105951"/>
    <x v="668"/>
    <x v="1036"/>
    <s v="Mumbai"/>
    <x v="3"/>
    <n v="400076"/>
    <s v="MED025"/>
    <x v="27"/>
    <x v="0"/>
    <s v="Blue Cross"/>
    <s v="Yes"/>
    <n v="2"/>
    <n v="72.599999999999994"/>
    <n v="5"/>
    <n v="12"/>
    <x v="2"/>
    <x v="1"/>
    <n v="1"/>
    <x v="5950"/>
    <n v="1"/>
    <n v="145.19999999999999"/>
    <n v="7.26"/>
    <n v="137.94"/>
    <n v="16.552800000000001"/>
    <n v="154.49279999999999"/>
    <n v="3"/>
  </r>
  <r>
    <s v="ORD105952"/>
    <x v="440"/>
    <x v="410"/>
    <s v="Kolkata"/>
    <x v="10"/>
    <n v="700029"/>
    <s v="MED030"/>
    <x v="28"/>
    <x v="8"/>
    <s v="Cipla"/>
    <s v="Yes"/>
    <n v="1"/>
    <n v="252.62"/>
    <n v="0"/>
    <n v="12"/>
    <x v="0"/>
    <x v="1"/>
    <n v="1"/>
    <x v="5951"/>
    <n v="1"/>
    <n v="252.62"/>
    <n v="0"/>
    <n v="252.62"/>
    <n v="30.314399999999999"/>
    <n v="282.93439999999998"/>
    <n v="2"/>
  </r>
  <r>
    <s v="ORD105952"/>
    <x v="569"/>
    <x v="1414"/>
    <s v="Pune"/>
    <x v="3"/>
    <n v="411014"/>
    <s v="MED026"/>
    <x v="20"/>
    <x v="9"/>
    <s v="Cipla"/>
    <s v="No"/>
    <n v="4"/>
    <n v="218"/>
    <n v="10"/>
    <n v="5"/>
    <x v="2"/>
    <x v="1"/>
    <n v="1"/>
    <x v="5952"/>
    <n v="1"/>
    <n v="872"/>
    <n v="87.2"/>
    <n v="784.8"/>
    <n v="39.24"/>
    <n v="824.04"/>
    <n v="3"/>
  </r>
  <r>
    <s v="ORD105954"/>
    <x v="58"/>
    <x v="277"/>
    <s v="Chennai"/>
    <x v="7"/>
    <n v="600001"/>
    <s v="MED026"/>
    <x v="20"/>
    <x v="9"/>
    <s v="Cipla"/>
    <s v="No"/>
    <n v="3"/>
    <n v="168.6"/>
    <n v="10"/>
    <n v="12"/>
    <x v="4"/>
    <x v="1"/>
    <n v="1"/>
    <x v="5953"/>
    <n v="1"/>
    <n v="505.79999999999995"/>
    <n v="50.58"/>
    <n v="455.21999999999997"/>
    <n v="54.626399999999997"/>
    <n v="509.84639999999996"/>
    <n v="3"/>
  </r>
  <r>
    <s v="ORD105955"/>
    <x v="175"/>
    <x v="2879"/>
    <s v="Surat"/>
    <x v="6"/>
    <n v="395010"/>
    <s v="MED019"/>
    <x v="26"/>
    <x v="8"/>
    <s v="Cipla"/>
    <s v="No"/>
    <n v="2"/>
    <n v="147.59"/>
    <n v="10"/>
    <n v="12"/>
    <x v="0"/>
    <x v="1"/>
    <n v="1"/>
    <x v="5954"/>
    <n v="1"/>
    <n v="295.18"/>
    <n v="29.518000000000001"/>
    <n v="265.66200000000003"/>
    <n v="31.879440000000002"/>
    <n v="297.54144000000002"/>
    <n v="1"/>
  </r>
  <r>
    <s v="ORD105956"/>
    <x v="9"/>
    <x v="1705"/>
    <s v="Pune"/>
    <x v="3"/>
    <n v="411014"/>
    <s v="MED026"/>
    <x v="20"/>
    <x v="9"/>
    <s v="Cipla"/>
    <s v="No"/>
    <n v="4"/>
    <n v="202.53"/>
    <n v="0"/>
    <n v="5"/>
    <x v="0"/>
    <x v="1"/>
    <n v="1"/>
    <x v="5955"/>
    <n v="1"/>
    <n v="810.12"/>
    <n v="0"/>
    <n v="810.12"/>
    <n v="40.506"/>
    <n v="850.62599999999998"/>
    <n v="4"/>
  </r>
  <r>
    <s v="ORD105957"/>
    <x v="324"/>
    <x v="1444"/>
    <s v="Pune"/>
    <x v="3"/>
    <n v="411001"/>
    <s v="MED013"/>
    <x v="16"/>
    <x v="3"/>
    <s v="Himalaya"/>
    <s v="No"/>
    <n v="3"/>
    <n v="174.49"/>
    <n v="0"/>
    <n v="5"/>
    <x v="5"/>
    <x v="1"/>
    <n v="1"/>
    <x v="5956"/>
    <n v="1"/>
    <n v="523.47"/>
    <n v="0"/>
    <n v="523.47"/>
    <n v="26.173500000000004"/>
    <n v="549.64350000000002"/>
    <n v="4"/>
  </r>
  <r>
    <s v="ORD105958"/>
    <x v="675"/>
    <x v="525"/>
    <s v="Ahmedabad"/>
    <x v="6"/>
    <n v="380015"/>
    <s v="MED017"/>
    <x v="1"/>
    <x v="1"/>
    <s v="Abbott"/>
    <s v="No"/>
    <n v="1"/>
    <n v="136.82"/>
    <n v="0"/>
    <n v="5"/>
    <x v="5"/>
    <x v="1"/>
    <n v="1"/>
    <x v="5957"/>
    <n v="1"/>
    <n v="136.82"/>
    <n v="0"/>
    <n v="136.82"/>
    <n v="6.8409999999999993"/>
    <n v="143.661"/>
    <n v="3"/>
  </r>
  <r>
    <s v="ORD105959"/>
    <x v="710"/>
    <x v="1681"/>
    <s v="Chennai"/>
    <x v="7"/>
    <n v="600096"/>
    <s v="MED005"/>
    <x v="11"/>
    <x v="5"/>
    <s v="Cipla"/>
    <s v="Yes"/>
    <n v="4"/>
    <n v="106.4"/>
    <n v="10"/>
    <n v="5"/>
    <x v="0"/>
    <x v="1"/>
    <n v="1"/>
    <x v="5958"/>
    <n v="1"/>
    <n v="425.6"/>
    <n v="42.56"/>
    <n v="383.04"/>
    <n v="19.152000000000001"/>
    <n v="402.19200000000001"/>
    <n v="3"/>
  </r>
  <r>
    <s v="ORD105960"/>
    <x v="492"/>
    <x v="2880"/>
    <s v="Pune"/>
    <x v="3"/>
    <n v="411045"/>
    <s v="MED019"/>
    <x v="26"/>
    <x v="8"/>
    <s v="Cipla"/>
    <s v="No"/>
    <n v="1"/>
    <n v="151.37"/>
    <n v="5"/>
    <n v="5"/>
    <x v="3"/>
    <x v="1"/>
    <n v="1"/>
    <x v="5959"/>
    <n v="1"/>
    <n v="151.37"/>
    <n v="7.5685000000000002"/>
    <n v="143.8015"/>
    <n v="7.1900750000000002"/>
    <n v="150.99157500000001"/>
    <n v="1"/>
  </r>
  <r>
    <s v="ORD105961"/>
    <x v="507"/>
    <x v="2462"/>
    <s v="Noida"/>
    <x v="9"/>
    <n v="201301"/>
    <s v="MED014"/>
    <x v="19"/>
    <x v="3"/>
    <s v="Abbott"/>
    <s v="No"/>
    <n v="3"/>
    <n v="164.91"/>
    <n v="10"/>
    <n v="5"/>
    <x v="3"/>
    <x v="3"/>
    <n v="1"/>
    <x v="5960"/>
    <n v="1"/>
    <n v="494.73"/>
    <n v="49.472999999999999"/>
    <n v="445.25700000000001"/>
    <n v="22.26285"/>
    <n v="467.51985000000002"/>
    <n v="1"/>
  </r>
  <r>
    <s v="ORD105961"/>
    <x v="104"/>
    <x v="1927"/>
    <s v="Hyderabad"/>
    <x v="1"/>
    <n v="500084"/>
    <s v="MED016"/>
    <x v="17"/>
    <x v="11"/>
    <s v="Emcure"/>
    <s v="No"/>
    <n v="1"/>
    <n v="112.31"/>
    <n v="10"/>
    <n v="12"/>
    <x v="0"/>
    <x v="0"/>
    <n v="1"/>
    <x v="5961"/>
    <n v="1"/>
    <n v="112.31"/>
    <n v="11.231"/>
    <n v="101.07900000000001"/>
    <n v="12.129480000000001"/>
    <n v="113.20848000000001"/>
    <n v="1"/>
  </r>
  <r>
    <s v="ORD105963"/>
    <x v="715"/>
    <x v="792"/>
    <s v="Indore"/>
    <x v="2"/>
    <n v="452010"/>
    <s v="MED016"/>
    <x v="17"/>
    <x v="11"/>
    <s v="Emcure"/>
    <s v="No"/>
    <n v="1"/>
    <n v="96.51"/>
    <n v="5"/>
    <n v="5"/>
    <x v="1"/>
    <x v="1"/>
    <n v="1"/>
    <x v="5962"/>
    <n v="1"/>
    <n v="96.51"/>
    <n v="4.8254999999999999"/>
    <n v="91.6845"/>
    <n v="4.584225"/>
    <n v="96.268725000000003"/>
    <n v="2"/>
  </r>
  <r>
    <s v="ORD105963"/>
    <x v="230"/>
    <x v="2881"/>
    <s v="Delhi"/>
    <x v="0"/>
    <n v="110001"/>
    <s v="MED018"/>
    <x v="14"/>
    <x v="8"/>
    <s v="Mankind"/>
    <s v="No"/>
    <n v="1"/>
    <n v="107"/>
    <n v="10"/>
    <n v="12"/>
    <x v="4"/>
    <x v="1"/>
    <n v="1"/>
    <x v="5963"/>
    <n v="1"/>
    <n v="107"/>
    <n v="10.7"/>
    <n v="96.3"/>
    <n v="11.555999999999999"/>
    <n v="107.85599999999999"/>
    <n v="1"/>
  </r>
  <r>
    <s v="ORD105965"/>
    <x v="106"/>
    <x v="1270"/>
    <s v="Jaipur"/>
    <x v="5"/>
    <n v="302017"/>
    <s v="MED026"/>
    <x v="20"/>
    <x v="9"/>
    <s v="Cipla"/>
    <s v="No"/>
    <n v="3"/>
    <n v="180.29"/>
    <n v="0"/>
    <n v="5"/>
    <x v="0"/>
    <x v="1"/>
    <n v="1"/>
    <x v="5964"/>
    <n v="1"/>
    <n v="540.87"/>
    <n v="0"/>
    <n v="540.87"/>
    <n v="27.043499999999998"/>
    <n v="567.9135"/>
    <n v="4"/>
  </r>
  <r>
    <s v="ORD105966"/>
    <x v="467"/>
    <x v="1370"/>
    <s v="Bengaluru"/>
    <x v="8"/>
    <n v="560066"/>
    <s v="MED008"/>
    <x v="7"/>
    <x v="6"/>
    <s v="Zydus"/>
    <s v="Yes"/>
    <n v="1"/>
    <n v="68.319999999999993"/>
    <n v="0"/>
    <n v="12"/>
    <x v="2"/>
    <x v="3"/>
    <n v="1"/>
    <x v="5965"/>
    <n v="1"/>
    <n v="68.319999999999993"/>
    <n v="0"/>
    <n v="68.319999999999993"/>
    <n v="8.1983999999999995"/>
    <n v="76.518399999999986"/>
    <n v="4"/>
  </r>
  <r>
    <s v="ORD105967"/>
    <x v="637"/>
    <x v="1539"/>
    <s v="Surat"/>
    <x v="6"/>
    <n v="395007"/>
    <s v="MED015"/>
    <x v="24"/>
    <x v="11"/>
    <s v="Abbott"/>
    <s v="No"/>
    <n v="1"/>
    <n v="54.09"/>
    <n v="20"/>
    <n v="5"/>
    <x v="2"/>
    <x v="1"/>
    <n v="1"/>
    <x v="5966"/>
    <n v="1"/>
    <n v="54.09"/>
    <n v="10.818000000000001"/>
    <n v="43.272000000000006"/>
    <n v="2.1636000000000002"/>
    <n v="45.435600000000008"/>
    <n v="3"/>
  </r>
  <r>
    <s v="ORD105968"/>
    <x v="392"/>
    <x v="1864"/>
    <s v="Jaipur"/>
    <x v="5"/>
    <n v="302021"/>
    <s v="MED029"/>
    <x v="10"/>
    <x v="8"/>
    <s v="Sun Pharma"/>
    <s v="Yes"/>
    <n v="1"/>
    <n v="101.79"/>
    <n v="0"/>
    <n v="12"/>
    <x v="5"/>
    <x v="0"/>
    <n v="1"/>
    <x v="5967"/>
    <n v="1"/>
    <n v="101.79"/>
    <n v="0"/>
    <n v="101.79"/>
    <n v="12.2148"/>
    <n v="114.0048"/>
    <n v="0"/>
  </r>
  <r>
    <s v="ORD105969"/>
    <x v="354"/>
    <x v="2882"/>
    <s v="Noida"/>
    <x v="9"/>
    <n v="201304"/>
    <s v="MED002"/>
    <x v="22"/>
    <x v="2"/>
    <s v="Micro Labs"/>
    <s v="No"/>
    <n v="2"/>
    <n v="32.159999999999997"/>
    <n v="10"/>
    <n v="5"/>
    <x v="2"/>
    <x v="1"/>
    <n v="1"/>
    <x v="5968"/>
    <n v="1"/>
    <n v="64.319999999999993"/>
    <n v="6.4319999999999995"/>
    <n v="57.887999999999991"/>
    <n v="2.8943999999999992"/>
    <n v="60.782399999999988"/>
    <n v="1"/>
  </r>
  <r>
    <s v="ORD105970"/>
    <x v="357"/>
    <x v="2326"/>
    <s v="Indore"/>
    <x v="2"/>
    <n v="452016"/>
    <s v="MED010"/>
    <x v="13"/>
    <x v="1"/>
    <s v="Sun Pharma"/>
    <s v="Yes"/>
    <n v="5"/>
    <n v="65.87"/>
    <n v="15"/>
    <n v="12"/>
    <x v="4"/>
    <x v="2"/>
    <n v="1"/>
    <x v="5969"/>
    <n v="1"/>
    <n v="329.35"/>
    <n v="49.402500000000003"/>
    <n v="279.94749999999999"/>
    <n v="33.593699999999998"/>
    <n v="313.5412"/>
    <n v="1"/>
  </r>
  <r>
    <s v="ORD105971"/>
    <x v="374"/>
    <x v="2064"/>
    <s v="Lucknow"/>
    <x v="9"/>
    <n v="226016"/>
    <s v="MED012"/>
    <x v="29"/>
    <x v="3"/>
    <s v="Mankind"/>
    <s v="No"/>
    <n v="1"/>
    <n v="136.22999999999999"/>
    <n v="10"/>
    <n v="5"/>
    <x v="4"/>
    <x v="1"/>
    <n v="1"/>
    <x v="5970"/>
    <n v="1"/>
    <n v="136.22999999999999"/>
    <n v="13.622999999999999"/>
    <n v="122.60699999999999"/>
    <n v="6.13035"/>
    <n v="128.73734999999999"/>
    <n v="4"/>
  </r>
  <r>
    <s v="ORD105972"/>
    <x v="561"/>
    <x v="659"/>
    <s v="Jaipur"/>
    <x v="5"/>
    <n v="302033"/>
    <s v="MED012"/>
    <x v="29"/>
    <x v="3"/>
    <s v="Mankind"/>
    <s v="No"/>
    <n v="3"/>
    <n v="135.22999999999999"/>
    <n v="0"/>
    <n v="12"/>
    <x v="2"/>
    <x v="1"/>
    <n v="1"/>
    <x v="5971"/>
    <n v="1"/>
    <n v="405.68999999999994"/>
    <n v="0"/>
    <n v="405.68999999999994"/>
    <n v="48.682799999999986"/>
    <n v="454.37279999999993"/>
    <n v="3"/>
  </r>
  <r>
    <s v="ORD105973"/>
    <x v="232"/>
    <x v="521"/>
    <s v="Chandigarh"/>
    <x v="4"/>
    <n v="160036"/>
    <s v="MED015"/>
    <x v="24"/>
    <x v="11"/>
    <s v="Abbott"/>
    <s v="No"/>
    <n v="1"/>
    <n v="46.45"/>
    <n v="0"/>
    <n v="12"/>
    <x v="1"/>
    <x v="1"/>
    <n v="1"/>
    <x v="5972"/>
    <n v="1"/>
    <n v="46.45"/>
    <n v="0"/>
    <n v="46.45"/>
    <n v="5.5740000000000007"/>
    <n v="52.024000000000001"/>
    <n v="4"/>
  </r>
  <r>
    <s v="ORD105974"/>
    <x v="495"/>
    <x v="560"/>
    <s v="Delhi"/>
    <x v="0"/>
    <n v="110029"/>
    <s v="MED018"/>
    <x v="14"/>
    <x v="8"/>
    <s v="Mankind"/>
    <s v="No"/>
    <n v="3"/>
    <n v="122.33"/>
    <n v="10"/>
    <n v="5"/>
    <x v="1"/>
    <x v="3"/>
    <n v="1"/>
    <x v="5973"/>
    <n v="1"/>
    <n v="366.99"/>
    <n v="36.698999999999998"/>
    <n v="330.291"/>
    <n v="16.51455"/>
    <n v="346.80554999999998"/>
    <n v="1"/>
  </r>
  <r>
    <s v="ORD105975"/>
    <x v="18"/>
    <x v="1800"/>
    <s v="Jaipur"/>
    <x v="5"/>
    <n v="302033"/>
    <s v="MED025"/>
    <x v="27"/>
    <x v="0"/>
    <s v="Blue Cross"/>
    <s v="Yes"/>
    <n v="6"/>
    <n v="59.28"/>
    <n v="5"/>
    <n v="12"/>
    <x v="2"/>
    <x v="2"/>
    <n v="1"/>
    <x v="5974"/>
    <n v="1"/>
    <n v="355.68"/>
    <n v="17.784000000000002"/>
    <n v="337.89600000000002"/>
    <n v="40.547520000000006"/>
    <n v="378.44352000000003"/>
    <n v="1"/>
  </r>
  <r>
    <s v="ORD105976"/>
    <x v="119"/>
    <x v="100"/>
    <s v="Jaipur"/>
    <x v="5"/>
    <n v="302001"/>
    <s v="MED003"/>
    <x v="6"/>
    <x v="4"/>
    <s v="Dr. Reddy's"/>
    <s v="No"/>
    <n v="3"/>
    <n v="30.06"/>
    <n v="0"/>
    <n v="18"/>
    <x v="1"/>
    <x v="1"/>
    <n v="1"/>
    <x v="5975"/>
    <n v="1"/>
    <n v="90.179999999999993"/>
    <n v="0"/>
    <n v="90.179999999999993"/>
    <n v="16.232399999999998"/>
    <n v="106.41239999999999"/>
    <n v="3"/>
  </r>
  <r>
    <s v="ORD105976"/>
    <x v="643"/>
    <x v="1201"/>
    <s v="Lucknow"/>
    <x v="9"/>
    <n v="226024"/>
    <s v="MED028"/>
    <x v="3"/>
    <x v="3"/>
    <s v="Abbott"/>
    <s v="No"/>
    <n v="3"/>
    <n v="104.39"/>
    <n v="20"/>
    <n v="12"/>
    <x v="2"/>
    <x v="1"/>
    <n v="1"/>
    <x v="5976"/>
    <n v="1"/>
    <n v="313.17"/>
    <n v="62.634000000000007"/>
    <n v="250.536"/>
    <n v="30.064319999999999"/>
    <n v="280.60032000000001"/>
    <n v="2"/>
  </r>
  <r>
    <s v="ORD105978"/>
    <x v="481"/>
    <x v="2883"/>
    <s v="Gurugram"/>
    <x v="11"/>
    <n v="122016"/>
    <s v="MED028"/>
    <x v="3"/>
    <x v="3"/>
    <s v="Abbott"/>
    <s v="No"/>
    <n v="4"/>
    <n v="117.47"/>
    <n v="10"/>
    <n v="5"/>
    <x v="4"/>
    <x v="1"/>
    <n v="1"/>
    <x v="5977"/>
    <n v="1"/>
    <n v="469.88"/>
    <n v="46.988"/>
    <n v="422.892"/>
    <n v="21.144600000000001"/>
    <n v="444.03660000000002"/>
    <n v="1"/>
  </r>
  <r>
    <s v="ORD105979"/>
    <x v="688"/>
    <x v="2109"/>
    <s v="Delhi"/>
    <x v="0"/>
    <n v="110044"/>
    <s v="MED021"/>
    <x v="9"/>
    <x v="7"/>
    <s v="Cipla"/>
    <s v="No"/>
    <n v="1"/>
    <n v="78.319999999999993"/>
    <n v="0"/>
    <n v="18"/>
    <x v="4"/>
    <x v="1"/>
    <n v="1"/>
    <x v="5978"/>
    <n v="1"/>
    <n v="78.319999999999993"/>
    <n v="0"/>
    <n v="78.319999999999993"/>
    <n v="14.097599999999998"/>
    <n v="92.417599999999993"/>
    <n v="1"/>
  </r>
  <r>
    <s v="ORD105980"/>
    <x v="213"/>
    <x v="2884"/>
    <s v="Noida"/>
    <x v="9"/>
    <n v="201305"/>
    <s v="MED014"/>
    <x v="19"/>
    <x v="3"/>
    <s v="Abbott"/>
    <s v="No"/>
    <n v="1"/>
    <n v="159.03"/>
    <n v="10"/>
    <n v="5"/>
    <x v="3"/>
    <x v="1"/>
    <n v="1"/>
    <x v="5979"/>
    <n v="1"/>
    <n v="159.03"/>
    <n v="15.902999999999999"/>
    <n v="143.12700000000001"/>
    <n v="7.1563499999999998"/>
    <n v="150.28335000000001"/>
    <n v="3"/>
  </r>
  <r>
    <s v="ORD105981"/>
    <x v="4"/>
    <x v="1508"/>
    <s v="Pune"/>
    <x v="3"/>
    <n v="411001"/>
    <s v="MED006"/>
    <x v="18"/>
    <x v="10"/>
    <s v="USV"/>
    <s v="Yes"/>
    <n v="1"/>
    <n v="44.57"/>
    <n v="15"/>
    <n v="12"/>
    <x v="5"/>
    <x v="1"/>
    <n v="1"/>
    <x v="5980"/>
    <n v="1"/>
    <n v="44.57"/>
    <n v="6.6854999999999993"/>
    <n v="37.884500000000003"/>
    <n v="4.5461400000000003"/>
    <n v="42.430640000000004"/>
    <n v="4"/>
  </r>
  <r>
    <s v="ORD105981"/>
    <x v="469"/>
    <x v="1196"/>
    <s v="Chennai"/>
    <x v="7"/>
    <n v="600100"/>
    <s v="MED027"/>
    <x v="12"/>
    <x v="9"/>
    <s v="Mankind"/>
    <s v="No"/>
    <n v="6"/>
    <n v="107"/>
    <n v="10"/>
    <n v="5"/>
    <x v="1"/>
    <x v="2"/>
    <n v="1"/>
    <x v="5981"/>
    <n v="1"/>
    <n v="642"/>
    <n v="64.2"/>
    <n v="577.79999999999995"/>
    <n v="28.89"/>
    <n v="606.68999999999994"/>
    <n v="1"/>
  </r>
  <r>
    <s v="ORD105983"/>
    <x v="53"/>
    <x v="2885"/>
    <s v="Lucknow"/>
    <x v="9"/>
    <n v="226024"/>
    <s v="MED018"/>
    <x v="14"/>
    <x v="8"/>
    <s v="Mankind"/>
    <s v="No"/>
    <n v="1"/>
    <n v="123.74"/>
    <n v="15"/>
    <n v="5"/>
    <x v="3"/>
    <x v="2"/>
    <n v="1"/>
    <x v="5982"/>
    <n v="1"/>
    <n v="123.74"/>
    <n v="18.561"/>
    <n v="105.179"/>
    <n v="5.2589499999999996"/>
    <n v="110.43795"/>
    <n v="2"/>
  </r>
  <r>
    <s v="ORD105984"/>
    <x v="675"/>
    <x v="140"/>
    <s v="Hyderabad"/>
    <x v="1"/>
    <n v="500081"/>
    <s v="MED008"/>
    <x v="7"/>
    <x v="6"/>
    <s v="Zydus"/>
    <s v="Yes"/>
    <n v="1"/>
    <n v="66.540000000000006"/>
    <n v="5"/>
    <n v="12"/>
    <x v="4"/>
    <x v="1"/>
    <n v="1"/>
    <x v="5983"/>
    <n v="1"/>
    <n v="66.540000000000006"/>
    <n v="3.3270000000000004"/>
    <n v="63.213000000000008"/>
    <n v="7.5855600000000001"/>
    <n v="70.798560000000009"/>
    <n v="3"/>
  </r>
  <r>
    <s v="ORD105984"/>
    <x v="21"/>
    <x v="1198"/>
    <s v="Kolkata"/>
    <x v="10"/>
    <n v="700102"/>
    <s v="MED019"/>
    <x v="26"/>
    <x v="8"/>
    <s v="Cipla"/>
    <s v="No"/>
    <n v="1"/>
    <n v="146.41999999999999"/>
    <n v="5"/>
    <n v="12"/>
    <x v="5"/>
    <x v="1"/>
    <n v="1"/>
    <x v="5984"/>
    <n v="1"/>
    <n v="146.41999999999999"/>
    <n v="7.3209999999999988"/>
    <n v="139.09899999999999"/>
    <n v="16.691879999999998"/>
    <n v="155.79087999999999"/>
    <n v="3"/>
  </r>
  <r>
    <s v="ORD105986"/>
    <x v="721"/>
    <x v="2059"/>
    <s v="Indore"/>
    <x v="2"/>
    <n v="452020"/>
    <s v="MED016"/>
    <x v="17"/>
    <x v="11"/>
    <s v="Emcure"/>
    <s v="No"/>
    <n v="2"/>
    <n v="96.88"/>
    <n v="0"/>
    <n v="5"/>
    <x v="1"/>
    <x v="1"/>
    <n v="1"/>
    <x v="5985"/>
    <n v="1"/>
    <n v="193.76"/>
    <n v="0"/>
    <n v="193.76"/>
    <n v="9.6879999999999988"/>
    <n v="203.44799999999998"/>
    <n v="3"/>
  </r>
  <r>
    <s v="ORD105987"/>
    <x v="135"/>
    <x v="2886"/>
    <s v="Chennai"/>
    <x v="7"/>
    <n v="600096"/>
    <s v="MED005"/>
    <x v="11"/>
    <x v="5"/>
    <s v="Cipla"/>
    <s v="Yes"/>
    <n v="2"/>
    <n v="86.45"/>
    <n v="5"/>
    <n v="12"/>
    <x v="4"/>
    <x v="0"/>
    <n v="1"/>
    <x v="5986"/>
    <n v="1"/>
    <n v="172.9"/>
    <n v="8.6449999999999996"/>
    <n v="164.255"/>
    <n v="19.710599999999999"/>
    <n v="183.96559999999999"/>
    <n v="0"/>
  </r>
  <r>
    <s v="ORD105988"/>
    <x v="640"/>
    <x v="2280"/>
    <s v="Noida"/>
    <x v="9"/>
    <n v="201301"/>
    <s v="MED007"/>
    <x v="15"/>
    <x v="10"/>
    <s v="Sanofi"/>
    <s v="Yes"/>
    <n v="3"/>
    <n v="83.39"/>
    <n v="0"/>
    <n v="5"/>
    <x v="2"/>
    <x v="1"/>
    <n v="1"/>
    <x v="5987"/>
    <n v="1"/>
    <n v="250.17000000000002"/>
    <n v="0"/>
    <n v="250.17000000000002"/>
    <n v="12.508500000000002"/>
    <n v="262.67850000000004"/>
    <n v="1"/>
  </r>
  <r>
    <s v="ORD105989"/>
    <x v="497"/>
    <x v="455"/>
    <s v="Chennai"/>
    <x v="7"/>
    <n v="600096"/>
    <s v="MED024"/>
    <x v="0"/>
    <x v="0"/>
    <s v="Abbott"/>
    <s v="No"/>
    <n v="1"/>
    <n v="128.51"/>
    <n v="10"/>
    <n v="5"/>
    <x v="1"/>
    <x v="1"/>
    <n v="1"/>
    <x v="5988"/>
    <n v="1"/>
    <n v="128.51"/>
    <n v="12.850999999999999"/>
    <n v="115.65899999999999"/>
    <n v="5.7829499999999996"/>
    <n v="121.44194999999999"/>
    <n v="4"/>
  </r>
  <r>
    <s v="ORD105989"/>
    <x v="543"/>
    <x v="847"/>
    <s v="Jaipur"/>
    <x v="5"/>
    <n v="302001"/>
    <s v="MED007"/>
    <x v="15"/>
    <x v="10"/>
    <s v="Sanofi"/>
    <s v="Yes"/>
    <n v="1"/>
    <n v="70.7"/>
    <n v="15"/>
    <n v="12"/>
    <x v="0"/>
    <x v="1"/>
    <n v="1"/>
    <x v="5989"/>
    <n v="1"/>
    <n v="70.7"/>
    <n v="10.605"/>
    <n v="60.094999999999999"/>
    <n v="7.2114000000000003"/>
    <n v="67.306399999999996"/>
    <n v="2"/>
  </r>
  <r>
    <s v="ORD105991"/>
    <x v="100"/>
    <x v="596"/>
    <s v="Bengaluru"/>
    <x v="8"/>
    <n v="560001"/>
    <s v="MED004"/>
    <x v="5"/>
    <x v="5"/>
    <s v="Sun Pharma"/>
    <s v="Yes"/>
    <n v="2"/>
    <n v="113.66"/>
    <n v="10"/>
    <n v="18"/>
    <x v="2"/>
    <x v="1"/>
    <n v="1"/>
    <x v="5990"/>
    <n v="1"/>
    <n v="227.32"/>
    <n v="22.731999999999999"/>
    <n v="204.58799999999999"/>
    <n v="36.825839999999999"/>
    <n v="241.41383999999999"/>
    <n v="4"/>
  </r>
  <r>
    <s v="ORD105992"/>
    <x v="34"/>
    <x v="2701"/>
    <s v="Chandigarh"/>
    <x v="4"/>
    <n v="160036"/>
    <s v="MED021"/>
    <x v="9"/>
    <x v="7"/>
    <s v="Cipla"/>
    <s v="No"/>
    <n v="1"/>
    <n v="91.78"/>
    <n v="0"/>
    <n v="5"/>
    <x v="1"/>
    <x v="1"/>
    <n v="1"/>
    <x v="5991"/>
    <n v="1"/>
    <n v="91.78"/>
    <n v="0"/>
    <n v="91.78"/>
    <n v="4.5889999999999995"/>
    <n v="96.369"/>
    <n v="2"/>
  </r>
  <r>
    <s v="ORD105993"/>
    <x v="10"/>
    <x v="2887"/>
    <s v="Jaipur"/>
    <x v="5"/>
    <n v="302021"/>
    <s v="MED027"/>
    <x v="12"/>
    <x v="9"/>
    <s v="Mankind"/>
    <s v="No"/>
    <n v="2"/>
    <n v="98.52"/>
    <n v="15"/>
    <n v="5"/>
    <x v="3"/>
    <x v="1"/>
    <n v="1"/>
    <x v="5992"/>
    <n v="1"/>
    <n v="197.04"/>
    <n v="29.555999999999997"/>
    <n v="167.48399999999998"/>
    <n v="8.3741999999999983"/>
    <n v="175.85819999999998"/>
    <n v="2"/>
  </r>
  <r>
    <s v="ORD105994"/>
    <x v="16"/>
    <x v="1938"/>
    <s v="Lucknow"/>
    <x v="9"/>
    <n v="226001"/>
    <s v="MED011"/>
    <x v="23"/>
    <x v="1"/>
    <s v="Cipla"/>
    <s v="No"/>
    <n v="5"/>
    <n v="22.22"/>
    <n v="15"/>
    <n v="18"/>
    <x v="5"/>
    <x v="1"/>
    <n v="1"/>
    <x v="5993"/>
    <n v="1"/>
    <n v="111.1"/>
    <n v="16.664999999999999"/>
    <n v="94.435000000000002"/>
    <n v="16.9983"/>
    <n v="111.4333"/>
    <n v="3"/>
  </r>
  <r>
    <s v="ORD105994"/>
    <x v="292"/>
    <x v="1126"/>
    <s v="Surat"/>
    <x v="6"/>
    <n v="395017"/>
    <s v="MED016"/>
    <x v="17"/>
    <x v="11"/>
    <s v="Emcure"/>
    <s v="No"/>
    <n v="1"/>
    <n v="93.42"/>
    <n v="10"/>
    <n v="12"/>
    <x v="4"/>
    <x v="3"/>
    <n v="1"/>
    <x v="5994"/>
    <n v="1"/>
    <n v="93.42"/>
    <n v="9.3420000000000005"/>
    <n v="84.078000000000003"/>
    <n v="10.089360000000001"/>
    <n v="94.167360000000002"/>
    <n v="1"/>
  </r>
  <r>
    <s v="ORD105996"/>
    <x v="445"/>
    <x v="1334"/>
    <s v="Hyderabad"/>
    <x v="1"/>
    <n v="500032"/>
    <s v="MED006"/>
    <x v="18"/>
    <x v="10"/>
    <s v="USV"/>
    <s v="Yes"/>
    <n v="1"/>
    <n v="46"/>
    <n v="5"/>
    <n v="5"/>
    <x v="1"/>
    <x v="0"/>
    <n v="1"/>
    <x v="5995"/>
    <n v="1"/>
    <n v="46"/>
    <n v="2.2999999999999998"/>
    <n v="43.7"/>
    <n v="2.1850000000000001"/>
    <n v="45.885000000000005"/>
    <n v="2"/>
  </r>
  <r>
    <s v="ORD105997"/>
    <x v="82"/>
    <x v="2188"/>
    <s v="Indore"/>
    <x v="2"/>
    <n v="452001"/>
    <s v="MED029"/>
    <x v="10"/>
    <x v="8"/>
    <s v="Sun Pharma"/>
    <s v="Yes"/>
    <n v="1"/>
    <n v="95.12"/>
    <n v="15"/>
    <n v="18"/>
    <x v="1"/>
    <x v="1"/>
    <n v="1"/>
    <x v="5996"/>
    <n v="1"/>
    <n v="95.12"/>
    <n v="14.268000000000002"/>
    <n v="80.852000000000004"/>
    <n v="14.55336"/>
    <n v="95.405360000000002"/>
    <n v="2"/>
  </r>
  <r>
    <s v="ORD105998"/>
    <x v="158"/>
    <x v="243"/>
    <s v="Indore"/>
    <x v="2"/>
    <n v="452016"/>
    <s v="MED018"/>
    <x v="14"/>
    <x v="8"/>
    <s v="Mankind"/>
    <s v="No"/>
    <n v="1"/>
    <n v="117.8"/>
    <n v="0"/>
    <n v="5"/>
    <x v="0"/>
    <x v="1"/>
    <n v="1"/>
    <x v="5997"/>
    <n v="1"/>
    <n v="117.8"/>
    <n v="0"/>
    <n v="117.8"/>
    <n v="5.89"/>
    <n v="123.69"/>
    <n v="2"/>
  </r>
  <r>
    <s v="ORD105999"/>
    <x v="104"/>
    <x v="692"/>
    <s v="Delhi"/>
    <x v="0"/>
    <n v="110085"/>
    <s v="MED012"/>
    <x v="29"/>
    <x v="3"/>
    <s v="Mankind"/>
    <s v="No"/>
    <n v="4"/>
    <n v="122.48"/>
    <n v="5"/>
    <n v="18"/>
    <x v="1"/>
    <x v="1"/>
    <n v="1"/>
    <x v="5998"/>
    <n v="1"/>
    <n v="489.92"/>
    <n v="24.495999999999999"/>
    <n v="465.42400000000004"/>
    <n v="83.776320000000013"/>
    <n v="549.20032000000003"/>
    <n v="2"/>
  </r>
  <r>
    <s v="ORD106000"/>
    <x v="188"/>
    <x v="2618"/>
    <s v="Hyderabad"/>
    <x v="1"/>
    <n v="500084"/>
    <s v="MED029"/>
    <x v="10"/>
    <x v="8"/>
    <s v="Sun Pharma"/>
    <s v="Yes"/>
    <n v="1"/>
    <n v="101.87"/>
    <n v="5"/>
    <n v="18"/>
    <x v="1"/>
    <x v="2"/>
    <n v="1"/>
    <x v="5999"/>
    <n v="1"/>
    <n v="101.87"/>
    <n v="5.0935000000000006"/>
    <n v="96.776499999999999"/>
    <n v="17.41977"/>
    <n v="114.19627"/>
    <n v="0"/>
  </r>
  <r>
    <s v="ORD106001"/>
    <x v="216"/>
    <x v="307"/>
    <s v="Gurugram"/>
    <x v="11"/>
    <n v="122002"/>
    <s v="MED021"/>
    <x v="9"/>
    <x v="7"/>
    <s v="Cipla"/>
    <s v="No"/>
    <n v="1"/>
    <n v="91.19"/>
    <n v="5"/>
    <n v="12"/>
    <x v="5"/>
    <x v="2"/>
    <n v="1"/>
    <x v="6000"/>
    <n v="1"/>
    <n v="91.19"/>
    <n v="4.5594999999999999"/>
    <n v="86.630499999999998"/>
    <n v="10.395659999999999"/>
    <n v="97.026160000000004"/>
    <n v="1"/>
  </r>
  <r>
    <s v="ORD106002"/>
    <x v="433"/>
    <x v="1048"/>
    <s v="Ahmedabad"/>
    <x v="6"/>
    <n v="380001"/>
    <s v="MED007"/>
    <x v="15"/>
    <x v="10"/>
    <s v="Sanofi"/>
    <s v="Yes"/>
    <n v="1"/>
    <n v="84.98"/>
    <n v="0"/>
    <n v="18"/>
    <x v="4"/>
    <x v="3"/>
    <n v="1"/>
    <x v="6001"/>
    <n v="1"/>
    <n v="84.98"/>
    <n v="0"/>
    <n v="84.98"/>
    <n v="15.2964"/>
    <n v="100.27640000000001"/>
    <n v="4"/>
  </r>
  <r>
    <s v="ORD106002"/>
    <x v="610"/>
    <x v="2888"/>
    <s v="Gurugram"/>
    <x v="11"/>
    <n v="122002"/>
    <s v="MED029"/>
    <x v="10"/>
    <x v="8"/>
    <s v="Sun Pharma"/>
    <s v="Yes"/>
    <n v="1"/>
    <n v="93.77"/>
    <n v="10"/>
    <n v="5"/>
    <x v="3"/>
    <x v="1"/>
    <n v="1"/>
    <x v="6002"/>
    <n v="1"/>
    <n v="93.77"/>
    <n v="9.3769999999999989"/>
    <n v="84.393000000000001"/>
    <n v="4.2196500000000006"/>
    <n v="88.612650000000002"/>
    <n v="2"/>
  </r>
  <r>
    <s v="ORD106004"/>
    <x v="542"/>
    <x v="1852"/>
    <s v="Jaipur"/>
    <x v="5"/>
    <n v="302001"/>
    <s v="MED026"/>
    <x v="20"/>
    <x v="9"/>
    <s v="Cipla"/>
    <s v="No"/>
    <n v="2"/>
    <n v="171.77"/>
    <n v="5"/>
    <n v="5"/>
    <x v="0"/>
    <x v="1"/>
    <n v="1"/>
    <x v="6003"/>
    <n v="1"/>
    <n v="343.54"/>
    <n v="17.177"/>
    <n v="326.363"/>
    <n v="16.318149999999999"/>
    <n v="342.68115"/>
    <n v="3"/>
  </r>
  <r>
    <s v="ORD106005"/>
    <x v="175"/>
    <x v="524"/>
    <s v="Ahmedabad"/>
    <x v="6"/>
    <n v="380054"/>
    <s v="MED022"/>
    <x v="25"/>
    <x v="7"/>
    <s v="Himalaya"/>
    <s v="No"/>
    <n v="3"/>
    <n v="158.82"/>
    <n v="5"/>
    <n v="18"/>
    <x v="0"/>
    <x v="1"/>
    <n v="1"/>
    <x v="6004"/>
    <n v="1"/>
    <n v="476.46"/>
    <n v="23.822999999999997"/>
    <n v="452.637"/>
    <n v="81.47466"/>
    <n v="534.11166000000003"/>
    <n v="2"/>
  </r>
  <r>
    <s v="ORD106006"/>
    <x v="552"/>
    <x v="2488"/>
    <s v="Kolkata"/>
    <x v="10"/>
    <n v="700019"/>
    <s v="MED021"/>
    <x v="9"/>
    <x v="7"/>
    <s v="Cipla"/>
    <s v="No"/>
    <n v="1"/>
    <n v="73.14"/>
    <n v="0"/>
    <n v="5"/>
    <x v="3"/>
    <x v="3"/>
    <n v="1"/>
    <x v="6005"/>
    <n v="1"/>
    <n v="73.14"/>
    <n v="0"/>
    <n v="73.14"/>
    <n v="3.657"/>
    <n v="76.796999999999997"/>
    <n v="1"/>
  </r>
  <r>
    <s v="ORD106007"/>
    <x v="428"/>
    <x v="2234"/>
    <s v="Pune"/>
    <x v="3"/>
    <n v="411038"/>
    <s v="MED003"/>
    <x v="6"/>
    <x v="4"/>
    <s v="Dr. Reddy's"/>
    <s v="No"/>
    <n v="1"/>
    <n v="27.47"/>
    <n v="0"/>
    <n v="5"/>
    <x v="3"/>
    <x v="1"/>
    <n v="1"/>
    <x v="6006"/>
    <n v="1"/>
    <n v="27.47"/>
    <n v="0"/>
    <n v="27.47"/>
    <n v="1.3734999999999999"/>
    <n v="28.843499999999999"/>
    <n v="2"/>
  </r>
  <r>
    <s v="ORD106008"/>
    <x v="296"/>
    <x v="1211"/>
    <s v="Bengaluru"/>
    <x v="8"/>
    <n v="560066"/>
    <s v="MED022"/>
    <x v="25"/>
    <x v="7"/>
    <s v="Himalaya"/>
    <s v="No"/>
    <n v="2"/>
    <n v="187.5"/>
    <n v="5"/>
    <n v="12"/>
    <x v="0"/>
    <x v="1"/>
    <n v="1"/>
    <x v="6007"/>
    <n v="1"/>
    <n v="375"/>
    <n v="18.75"/>
    <n v="356.25"/>
    <n v="42.75"/>
    <n v="399"/>
    <n v="1"/>
  </r>
  <r>
    <s v="ORD106009"/>
    <x v="248"/>
    <x v="35"/>
    <s v="Surat"/>
    <x v="6"/>
    <n v="395003"/>
    <s v="MED029"/>
    <x v="10"/>
    <x v="8"/>
    <s v="Sun Pharma"/>
    <s v="Yes"/>
    <n v="3"/>
    <n v="86.28"/>
    <n v="15"/>
    <n v="5"/>
    <x v="1"/>
    <x v="1"/>
    <n v="1"/>
    <x v="6008"/>
    <n v="1"/>
    <n v="258.84000000000003"/>
    <n v="38.826000000000001"/>
    <n v="220.01400000000004"/>
    <n v="11.000700000000002"/>
    <n v="231.01470000000003"/>
    <n v="3"/>
  </r>
  <r>
    <s v="ORD106010"/>
    <x v="133"/>
    <x v="2731"/>
    <s v="Mumbai"/>
    <x v="3"/>
    <n v="400093"/>
    <s v="MED012"/>
    <x v="29"/>
    <x v="3"/>
    <s v="Mankind"/>
    <s v="No"/>
    <n v="1"/>
    <n v="108.73"/>
    <n v="10"/>
    <n v="5"/>
    <x v="4"/>
    <x v="1"/>
    <n v="1"/>
    <x v="6009"/>
    <n v="1"/>
    <n v="108.73"/>
    <n v="10.872999999999999"/>
    <n v="97.856999999999999"/>
    <n v="4.8928499999999993"/>
    <n v="102.74985"/>
    <n v="3"/>
  </r>
  <r>
    <s v="ORD106010"/>
    <x v="522"/>
    <x v="1812"/>
    <s v="Gurugram"/>
    <x v="11"/>
    <n v="122009"/>
    <s v="MED013"/>
    <x v="16"/>
    <x v="3"/>
    <s v="Himalaya"/>
    <s v="No"/>
    <n v="1"/>
    <n v="141.13999999999999"/>
    <n v="5"/>
    <n v="12"/>
    <x v="4"/>
    <x v="1"/>
    <n v="1"/>
    <x v="6010"/>
    <n v="1"/>
    <n v="141.13999999999999"/>
    <n v="7.0569999999999995"/>
    <n v="134.083"/>
    <n v="16.089960000000001"/>
    <n v="150.17295999999999"/>
    <n v="3"/>
  </r>
  <r>
    <s v="ORD106012"/>
    <x v="341"/>
    <x v="2432"/>
    <s v="Noida"/>
    <x v="9"/>
    <n v="201304"/>
    <s v="MED023"/>
    <x v="8"/>
    <x v="7"/>
    <s v="Lacto Calamine"/>
    <s v="No"/>
    <n v="4"/>
    <n v="329.68"/>
    <n v="15"/>
    <n v="5"/>
    <x v="1"/>
    <x v="1"/>
    <n v="1"/>
    <x v="6011"/>
    <n v="1"/>
    <n v="1318.72"/>
    <n v="197.80799999999999"/>
    <n v="1120.912"/>
    <n v="56.045600000000007"/>
    <n v="1176.9576"/>
    <n v="3"/>
  </r>
  <r>
    <s v="ORD106013"/>
    <x v="137"/>
    <x v="216"/>
    <s v="Delhi"/>
    <x v="0"/>
    <n v="110029"/>
    <s v="MED003"/>
    <x v="6"/>
    <x v="4"/>
    <s v="Dr. Reddy's"/>
    <s v="No"/>
    <n v="3"/>
    <n v="27.12"/>
    <n v="0"/>
    <n v="5"/>
    <x v="0"/>
    <x v="1"/>
    <n v="1"/>
    <x v="6012"/>
    <n v="1"/>
    <n v="81.36"/>
    <n v="0"/>
    <n v="81.36"/>
    <n v="4.0680000000000005"/>
    <n v="85.427999999999997"/>
    <n v="5"/>
  </r>
  <r>
    <s v="ORD106014"/>
    <x v="302"/>
    <x v="1634"/>
    <s v="Bengaluru"/>
    <x v="8"/>
    <n v="560001"/>
    <s v="MED019"/>
    <x v="26"/>
    <x v="8"/>
    <s v="Cipla"/>
    <s v="No"/>
    <n v="2"/>
    <n v="142.94999999999999"/>
    <n v="0"/>
    <n v="5"/>
    <x v="1"/>
    <x v="1"/>
    <n v="1"/>
    <x v="6013"/>
    <n v="1"/>
    <n v="285.89999999999998"/>
    <n v="0"/>
    <n v="285.89999999999998"/>
    <n v="14.295"/>
    <n v="300.19499999999999"/>
    <n v="3"/>
  </r>
  <r>
    <s v="ORD106015"/>
    <x v="113"/>
    <x v="2889"/>
    <s v="Chennai"/>
    <x v="7"/>
    <n v="600040"/>
    <s v="MED008"/>
    <x v="7"/>
    <x v="6"/>
    <s v="Zydus"/>
    <s v="Yes"/>
    <n v="1"/>
    <n v="57.7"/>
    <n v="5"/>
    <n v="5"/>
    <x v="0"/>
    <x v="2"/>
    <n v="1"/>
    <x v="6014"/>
    <n v="1"/>
    <n v="57.7"/>
    <n v="2.8849999999999998"/>
    <n v="54.815000000000005"/>
    <n v="2.7407500000000002"/>
    <n v="57.555750000000003"/>
    <n v="0"/>
  </r>
  <r>
    <s v="ORD106016"/>
    <x v="316"/>
    <x v="2023"/>
    <s v="Hyderabad"/>
    <x v="1"/>
    <n v="500032"/>
    <s v="MED010"/>
    <x v="13"/>
    <x v="1"/>
    <s v="Sun Pharma"/>
    <s v="Yes"/>
    <n v="1"/>
    <n v="75.12"/>
    <n v="15"/>
    <n v="5"/>
    <x v="0"/>
    <x v="3"/>
    <n v="1"/>
    <x v="6015"/>
    <n v="1"/>
    <n v="75.12"/>
    <n v="11.268000000000002"/>
    <n v="63.852000000000004"/>
    <n v="3.1926000000000001"/>
    <n v="67.044600000000003"/>
    <n v="2"/>
  </r>
  <r>
    <s v="ORD106017"/>
    <x v="669"/>
    <x v="2845"/>
    <s v="Chandigarh"/>
    <x v="4"/>
    <n v="160036"/>
    <s v="MED007"/>
    <x v="15"/>
    <x v="10"/>
    <s v="Sanofi"/>
    <s v="Yes"/>
    <n v="1"/>
    <n v="67.39"/>
    <n v="5"/>
    <n v="5"/>
    <x v="1"/>
    <x v="2"/>
    <n v="1"/>
    <x v="6016"/>
    <n v="1"/>
    <n v="67.39"/>
    <n v="3.3694999999999999"/>
    <n v="64.020499999999998"/>
    <n v="3.2010249999999996"/>
    <n v="67.221525"/>
    <n v="2"/>
  </r>
  <r>
    <s v="ORD106018"/>
    <x v="488"/>
    <x v="1611"/>
    <s v="Surat"/>
    <x v="6"/>
    <n v="395007"/>
    <s v="MED030"/>
    <x v="28"/>
    <x v="8"/>
    <s v="Cipla"/>
    <s v="Yes"/>
    <n v="1"/>
    <n v="291.85000000000002"/>
    <n v="15"/>
    <n v="5"/>
    <x v="3"/>
    <x v="2"/>
    <n v="1"/>
    <x v="6017"/>
    <n v="1"/>
    <n v="291.85000000000002"/>
    <n v="43.777500000000003"/>
    <n v="248.07250000000002"/>
    <n v="12.403625000000002"/>
    <n v="260.47612500000002"/>
    <n v="4"/>
  </r>
  <r>
    <s v="ORD106018"/>
    <x v="422"/>
    <x v="2182"/>
    <s v="Chennai"/>
    <x v="7"/>
    <n v="600018"/>
    <s v="MED008"/>
    <x v="7"/>
    <x v="6"/>
    <s v="Zydus"/>
    <s v="Yes"/>
    <n v="2"/>
    <n v="55.46"/>
    <n v="0"/>
    <n v="12"/>
    <x v="4"/>
    <x v="1"/>
    <n v="1"/>
    <x v="6018"/>
    <n v="1"/>
    <n v="110.92"/>
    <n v="0"/>
    <n v="110.92"/>
    <n v="13.3104"/>
    <n v="124.2304"/>
    <n v="1"/>
  </r>
  <r>
    <s v="ORD106018"/>
    <x v="100"/>
    <x v="1990"/>
    <s v="Chennai"/>
    <x v="7"/>
    <n v="600001"/>
    <s v="MED018"/>
    <x v="14"/>
    <x v="8"/>
    <s v="Mankind"/>
    <s v="No"/>
    <n v="3"/>
    <n v="123.89"/>
    <n v="5"/>
    <n v="5"/>
    <x v="4"/>
    <x v="1"/>
    <n v="1"/>
    <x v="6019"/>
    <n v="1"/>
    <n v="371.67"/>
    <n v="18.583500000000001"/>
    <n v="353.0865"/>
    <n v="17.654325"/>
    <n v="370.74082499999997"/>
    <n v="2"/>
  </r>
  <r>
    <s v="ORD106021"/>
    <x v="726"/>
    <x v="2437"/>
    <s v="Gurugram"/>
    <x v="11"/>
    <n v="122002"/>
    <s v="MED029"/>
    <x v="10"/>
    <x v="8"/>
    <s v="Sun Pharma"/>
    <s v="Yes"/>
    <n v="2"/>
    <n v="101.26"/>
    <n v="10"/>
    <n v="12"/>
    <x v="2"/>
    <x v="3"/>
    <n v="1"/>
    <x v="6020"/>
    <n v="1"/>
    <n v="202.52"/>
    <n v="20.251999999999999"/>
    <n v="182.268"/>
    <n v="21.872159999999997"/>
    <n v="204.14016000000001"/>
    <n v="2"/>
  </r>
  <r>
    <s v="ORD106022"/>
    <x v="110"/>
    <x v="275"/>
    <s v="Chandigarh"/>
    <x v="4"/>
    <n v="160036"/>
    <s v="MED002"/>
    <x v="22"/>
    <x v="2"/>
    <s v="Micro Labs"/>
    <s v="No"/>
    <n v="1"/>
    <n v="36.42"/>
    <n v="15"/>
    <n v="12"/>
    <x v="0"/>
    <x v="0"/>
    <n v="1"/>
    <x v="6021"/>
    <n v="1"/>
    <n v="36.42"/>
    <n v="5.463000000000001"/>
    <n v="30.957000000000001"/>
    <n v="3.7148400000000006"/>
    <n v="34.671840000000003"/>
    <n v="4"/>
  </r>
  <r>
    <s v="ORD106023"/>
    <x v="590"/>
    <x v="2871"/>
    <s v="Chennai"/>
    <x v="7"/>
    <n v="600018"/>
    <s v="MED011"/>
    <x v="23"/>
    <x v="1"/>
    <s v="Cipla"/>
    <s v="No"/>
    <n v="1"/>
    <n v="22.05"/>
    <n v="5"/>
    <n v="18"/>
    <x v="5"/>
    <x v="0"/>
    <n v="1"/>
    <x v="6022"/>
    <n v="1"/>
    <n v="22.05"/>
    <n v="1.1025"/>
    <n v="20.947500000000002"/>
    <n v="3.7705500000000001"/>
    <n v="24.718050000000002"/>
    <n v="1"/>
  </r>
  <r>
    <s v="ORD106024"/>
    <x v="302"/>
    <x v="1734"/>
    <s v="Indore"/>
    <x v="2"/>
    <n v="452020"/>
    <s v="MED028"/>
    <x v="3"/>
    <x v="3"/>
    <s v="Abbott"/>
    <s v="No"/>
    <n v="4"/>
    <n v="110.88"/>
    <n v="10"/>
    <n v="5"/>
    <x v="5"/>
    <x v="2"/>
    <n v="1"/>
    <x v="6023"/>
    <n v="1"/>
    <n v="443.52"/>
    <n v="44.351999999999997"/>
    <n v="399.16800000000001"/>
    <n v="19.958400000000001"/>
    <n v="419.12639999999999"/>
    <n v="4"/>
  </r>
  <r>
    <s v="ORD106025"/>
    <x v="27"/>
    <x v="2075"/>
    <s v="Hyderabad"/>
    <x v="1"/>
    <n v="500081"/>
    <s v="MED030"/>
    <x v="28"/>
    <x v="8"/>
    <s v="Cipla"/>
    <s v="Yes"/>
    <n v="1"/>
    <n v="278.14999999999998"/>
    <n v="10"/>
    <n v="5"/>
    <x v="4"/>
    <x v="1"/>
    <n v="1"/>
    <x v="6024"/>
    <n v="1"/>
    <n v="278.14999999999998"/>
    <n v="27.815000000000001"/>
    <n v="250.33499999999998"/>
    <n v="12.51675"/>
    <n v="262.85174999999998"/>
    <n v="2"/>
  </r>
  <r>
    <s v="ORD106026"/>
    <x v="726"/>
    <x v="104"/>
    <s v="Chennai"/>
    <x v="7"/>
    <n v="600100"/>
    <s v="MED021"/>
    <x v="9"/>
    <x v="7"/>
    <s v="Cipla"/>
    <s v="No"/>
    <n v="2"/>
    <n v="73.33"/>
    <n v="15"/>
    <n v="5"/>
    <x v="4"/>
    <x v="1"/>
    <n v="1"/>
    <x v="6025"/>
    <n v="1"/>
    <n v="146.66"/>
    <n v="21.999000000000002"/>
    <n v="124.661"/>
    <n v="6.2330500000000004"/>
    <n v="130.89404999999999"/>
    <n v="4"/>
  </r>
  <r>
    <s v="ORD106027"/>
    <x v="290"/>
    <x v="258"/>
    <s v="Lucknow"/>
    <x v="9"/>
    <n v="226001"/>
    <s v="MED008"/>
    <x v="7"/>
    <x v="6"/>
    <s v="Zydus"/>
    <s v="Yes"/>
    <n v="1"/>
    <n v="58.33"/>
    <n v="0"/>
    <n v="5"/>
    <x v="0"/>
    <x v="1"/>
    <n v="1"/>
    <x v="6026"/>
    <n v="1"/>
    <n v="58.33"/>
    <n v="0"/>
    <n v="58.33"/>
    <n v="2.9164999999999996"/>
    <n v="61.246499999999997"/>
    <n v="3"/>
  </r>
  <r>
    <s v="ORD106028"/>
    <x v="582"/>
    <x v="773"/>
    <s v="Delhi"/>
    <x v="0"/>
    <n v="110001"/>
    <s v="MED021"/>
    <x v="9"/>
    <x v="7"/>
    <s v="Cipla"/>
    <s v="No"/>
    <n v="2"/>
    <n v="93.04"/>
    <n v="10"/>
    <n v="12"/>
    <x v="1"/>
    <x v="2"/>
    <n v="1"/>
    <x v="6027"/>
    <n v="1"/>
    <n v="186.08"/>
    <n v="18.608000000000001"/>
    <n v="167.47200000000001"/>
    <n v="20.096640000000001"/>
    <n v="187.56864000000002"/>
    <n v="2"/>
  </r>
  <r>
    <s v="ORD106029"/>
    <x v="597"/>
    <x v="2595"/>
    <s v="Lucknow"/>
    <x v="9"/>
    <n v="226016"/>
    <s v="MED007"/>
    <x v="15"/>
    <x v="10"/>
    <s v="Sanofi"/>
    <s v="Yes"/>
    <n v="1"/>
    <n v="74.569999999999993"/>
    <n v="15"/>
    <n v="5"/>
    <x v="5"/>
    <x v="1"/>
    <n v="1"/>
    <x v="6028"/>
    <n v="1"/>
    <n v="74.569999999999993"/>
    <n v="11.185499999999999"/>
    <n v="63.384499999999996"/>
    <n v="3.1692249999999995"/>
    <n v="66.553725"/>
    <n v="2"/>
  </r>
  <r>
    <s v="ORD106030"/>
    <x v="369"/>
    <x v="2141"/>
    <s v="Noida"/>
    <x v="9"/>
    <n v="201301"/>
    <s v="MED011"/>
    <x v="23"/>
    <x v="1"/>
    <s v="Cipla"/>
    <s v="No"/>
    <n v="2"/>
    <n v="28.5"/>
    <n v="10"/>
    <n v="12"/>
    <x v="4"/>
    <x v="2"/>
    <n v="1"/>
    <x v="6029"/>
    <n v="1"/>
    <n v="57"/>
    <n v="5.7"/>
    <n v="51.3"/>
    <n v="6.1559999999999988"/>
    <n v="57.455999999999996"/>
    <n v="1"/>
  </r>
  <r>
    <s v="ORD106031"/>
    <x v="238"/>
    <x v="2890"/>
    <s v="Kolkata"/>
    <x v="10"/>
    <n v="700019"/>
    <s v="MED006"/>
    <x v="18"/>
    <x v="10"/>
    <s v="USV"/>
    <s v="Yes"/>
    <n v="3"/>
    <n v="41.94"/>
    <n v="10"/>
    <n v="18"/>
    <x v="0"/>
    <x v="1"/>
    <n v="1"/>
    <x v="6030"/>
    <n v="1"/>
    <n v="125.82"/>
    <n v="12.581999999999999"/>
    <n v="113.238"/>
    <n v="20.382840000000002"/>
    <n v="133.62083999999999"/>
    <n v="2"/>
  </r>
  <r>
    <s v="ORD106032"/>
    <x v="44"/>
    <x v="2467"/>
    <s v="Mumbai"/>
    <x v="3"/>
    <n v="400076"/>
    <s v="MED004"/>
    <x v="5"/>
    <x v="5"/>
    <s v="Sun Pharma"/>
    <s v="Yes"/>
    <n v="2"/>
    <n v="126.46"/>
    <n v="0"/>
    <n v="12"/>
    <x v="2"/>
    <x v="1"/>
    <n v="1"/>
    <x v="6031"/>
    <n v="1"/>
    <n v="252.92"/>
    <n v="0"/>
    <n v="252.92"/>
    <n v="30.3504"/>
    <n v="283.2704"/>
    <n v="2"/>
  </r>
  <r>
    <s v="ORD106033"/>
    <x v="372"/>
    <x v="2891"/>
    <s v="Ahmedabad"/>
    <x v="6"/>
    <n v="380061"/>
    <s v="MED026"/>
    <x v="20"/>
    <x v="9"/>
    <s v="Cipla"/>
    <s v="No"/>
    <n v="5"/>
    <n v="198.05"/>
    <n v="10"/>
    <n v="5"/>
    <x v="3"/>
    <x v="0"/>
    <n v="1"/>
    <x v="6032"/>
    <n v="1"/>
    <n v="990.25"/>
    <n v="99.025000000000006"/>
    <n v="891.22500000000002"/>
    <n v="44.561250000000001"/>
    <n v="935.78625"/>
    <n v="1"/>
  </r>
  <r>
    <s v="ORD106034"/>
    <x v="353"/>
    <x v="2812"/>
    <s v="Noida"/>
    <x v="9"/>
    <n v="201307"/>
    <s v="MED030"/>
    <x v="28"/>
    <x v="8"/>
    <s v="Cipla"/>
    <s v="Yes"/>
    <n v="1"/>
    <n v="280.47000000000003"/>
    <n v="5"/>
    <n v="18"/>
    <x v="4"/>
    <x v="1"/>
    <n v="1"/>
    <x v="6033"/>
    <n v="1"/>
    <n v="280.47000000000003"/>
    <n v="14.023500000000002"/>
    <n v="266.44650000000001"/>
    <n v="47.960370000000005"/>
    <n v="314.40687000000003"/>
    <n v="1"/>
  </r>
  <r>
    <s v="ORD106035"/>
    <x v="263"/>
    <x v="2320"/>
    <s v="Pune"/>
    <x v="3"/>
    <n v="411014"/>
    <s v="MED002"/>
    <x v="22"/>
    <x v="2"/>
    <s v="Micro Labs"/>
    <s v="No"/>
    <n v="2"/>
    <n v="30.01"/>
    <n v="15"/>
    <n v="5"/>
    <x v="1"/>
    <x v="1"/>
    <n v="1"/>
    <x v="6034"/>
    <n v="1"/>
    <n v="60.02"/>
    <n v="9.0030000000000001"/>
    <n v="51.017000000000003"/>
    <n v="2.5508500000000001"/>
    <n v="53.56785"/>
    <n v="2"/>
  </r>
  <r>
    <s v="ORD106036"/>
    <x v="351"/>
    <x v="1843"/>
    <s v="Delhi"/>
    <x v="0"/>
    <n v="110085"/>
    <s v="MED004"/>
    <x v="5"/>
    <x v="5"/>
    <s v="Sun Pharma"/>
    <s v="Yes"/>
    <n v="3"/>
    <n v="104.8"/>
    <n v="5"/>
    <n v="5"/>
    <x v="2"/>
    <x v="1"/>
    <n v="1"/>
    <x v="6035"/>
    <n v="1"/>
    <n v="314.39999999999998"/>
    <n v="15.72"/>
    <n v="298.67999999999995"/>
    <n v="14.933999999999996"/>
    <n v="313.61399999999992"/>
    <n v="2"/>
  </r>
  <r>
    <s v="ORD106037"/>
    <x v="294"/>
    <x v="2892"/>
    <s v="Lucknow"/>
    <x v="9"/>
    <n v="226010"/>
    <s v="MED017"/>
    <x v="1"/>
    <x v="1"/>
    <s v="Abbott"/>
    <s v="No"/>
    <n v="1"/>
    <n v="142.72999999999999"/>
    <n v="5"/>
    <n v="5"/>
    <x v="5"/>
    <x v="2"/>
    <n v="1"/>
    <x v="6036"/>
    <n v="1"/>
    <n v="142.72999999999999"/>
    <n v="7.1364999999999998"/>
    <n v="135.59349999999998"/>
    <n v="6.7796749999999983"/>
    <n v="142.37317499999997"/>
    <n v="0"/>
  </r>
  <r>
    <s v="ORD106038"/>
    <x v="730"/>
    <x v="2893"/>
    <s v="Pune"/>
    <x v="3"/>
    <n v="411038"/>
    <s v="MED024"/>
    <x v="0"/>
    <x v="0"/>
    <s v="Abbott"/>
    <s v="No"/>
    <n v="2"/>
    <n v="122.09"/>
    <n v="15"/>
    <n v="5"/>
    <x v="5"/>
    <x v="1"/>
    <n v="1"/>
    <x v="6037"/>
    <n v="1"/>
    <n v="244.18"/>
    <n v="36.627000000000002"/>
    <n v="207.553"/>
    <n v="10.377649999999999"/>
    <n v="217.93064999999999"/>
    <n v="2"/>
  </r>
  <r>
    <s v="ORD106039"/>
    <x v="288"/>
    <x v="2894"/>
    <s v="Delhi"/>
    <x v="0"/>
    <n v="110085"/>
    <s v="MED007"/>
    <x v="15"/>
    <x v="10"/>
    <s v="Sanofi"/>
    <s v="Yes"/>
    <n v="1"/>
    <n v="70.55"/>
    <n v="0"/>
    <n v="5"/>
    <x v="2"/>
    <x v="0"/>
    <n v="1"/>
    <x v="6038"/>
    <n v="1"/>
    <n v="70.55"/>
    <n v="0"/>
    <n v="70.55"/>
    <n v="3.5274999999999999"/>
    <n v="74.077500000000001"/>
    <n v="0"/>
  </r>
  <r>
    <s v="ORD106040"/>
    <x v="454"/>
    <x v="2024"/>
    <s v="Indore"/>
    <x v="2"/>
    <n v="452016"/>
    <s v="MED004"/>
    <x v="5"/>
    <x v="5"/>
    <s v="Sun Pharma"/>
    <s v="Yes"/>
    <n v="2"/>
    <n v="111.87"/>
    <n v="5"/>
    <n v="5"/>
    <x v="4"/>
    <x v="1"/>
    <n v="1"/>
    <x v="6039"/>
    <n v="1"/>
    <n v="223.74"/>
    <n v="11.187000000000001"/>
    <n v="212.553"/>
    <n v="10.627649999999999"/>
    <n v="223.18064999999999"/>
    <n v="2"/>
  </r>
  <r>
    <s v="ORD106041"/>
    <x v="361"/>
    <x v="2532"/>
    <s v="Mumbai"/>
    <x v="3"/>
    <n v="400001"/>
    <s v="MED027"/>
    <x v="12"/>
    <x v="9"/>
    <s v="Mankind"/>
    <s v="No"/>
    <n v="2"/>
    <n v="106.65"/>
    <n v="10"/>
    <n v="12"/>
    <x v="4"/>
    <x v="1"/>
    <n v="1"/>
    <x v="6040"/>
    <n v="1"/>
    <n v="213.3"/>
    <n v="21.33"/>
    <n v="191.97000000000003"/>
    <n v="23.036400000000004"/>
    <n v="215.00640000000004"/>
    <n v="1"/>
  </r>
  <r>
    <s v="ORD106042"/>
    <x v="645"/>
    <x v="2038"/>
    <s v="Chennai"/>
    <x v="7"/>
    <n v="600040"/>
    <s v="MED010"/>
    <x v="13"/>
    <x v="1"/>
    <s v="Sun Pharma"/>
    <s v="Yes"/>
    <n v="1"/>
    <n v="70.95"/>
    <n v="10"/>
    <n v="5"/>
    <x v="3"/>
    <x v="1"/>
    <n v="1"/>
    <x v="6041"/>
    <n v="1"/>
    <n v="70.95"/>
    <n v="7.0949999999999998"/>
    <n v="63.855000000000004"/>
    <n v="3.1927500000000002"/>
    <n v="67.047750000000008"/>
    <n v="2"/>
  </r>
  <r>
    <s v="ORD106042"/>
    <x v="356"/>
    <x v="2160"/>
    <s v="Delhi"/>
    <x v="0"/>
    <n v="110085"/>
    <s v="MED021"/>
    <x v="9"/>
    <x v="7"/>
    <s v="Cipla"/>
    <s v="No"/>
    <n v="4"/>
    <n v="86.42"/>
    <n v="5"/>
    <n v="5"/>
    <x v="0"/>
    <x v="1"/>
    <n v="1"/>
    <x v="6042"/>
    <n v="1"/>
    <n v="345.68"/>
    <n v="17.284000000000002"/>
    <n v="328.39600000000002"/>
    <n v="16.419799999999999"/>
    <n v="344.81580000000002"/>
    <n v="4"/>
  </r>
  <r>
    <s v="ORD106044"/>
    <x v="517"/>
    <x v="1594"/>
    <s v="Ahmedabad"/>
    <x v="6"/>
    <n v="380054"/>
    <s v="MED009"/>
    <x v="21"/>
    <x v="6"/>
    <s v="Glenmark"/>
    <s v="Yes"/>
    <n v="3"/>
    <n v="101.14"/>
    <n v="5"/>
    <n v="12"/>
    <x v="2"/>
    <x v="2"/>
    <n v="1"/>
    <x v="6043"/>
    <n v="1"/>
    <n v="303.42"/>
    <n v="15.171000000000001"/>
    <n v="288.24900000000002"/>
    <n v="34.589880000000001"/>
    <n v="322.83888000000002"/>
    <n v="1"/>
  </r>
  <r>
    <s v="ORD106045"/>
    <x v="17"/>
    <x v="2448"/>
    <s v="Hyderabad"/>
    <x v="1"/>
    <n v="500081"/>
    <s v="MED003"/>
    <x v="6"/>
    <x v="4"/>
    <s v="Dr. Reddy's"/>
    <s v="No"/>
    <n v="2"/>
    <n v="30.34"/>
    <n v="15"/>
    <n v="5"/>
    <x v="2"/>
    <x v="3"/>
    <n v="1"/>
    <x v="6044"/>
    <n v="1"/>
    <n v="60.68"/>
    <n v="9.1020000000000003"/>
    <n v="51.578000000000003"/>
    <n v="2.5789"/>
    <n v="54.1569"/>
    <n v="1"/>
  </r>
  <r>
    <s v="ORD106046"/>
    <x v="673"/>
    <x v="2419"/>
    <s v="Pune"/>
    <x v="3"/>
    <n v="411014"/>
    <s v="MED013"/>
    <x v="16"/>
    <x v="3"/>
    <s v="Himalaya"/>
    <s v="No"/>
    <n v="1"/>
    <n v="149.80000000000001"/>
    <n v="0"/>
    <n v="5"/>
    <x v="4"/>
    <x v="1"/>
    <n v="1"/>
    <x v="6045"/>
    <n v="1"/>
    <n v="149.80000000000001"/>
    <n v="0"/>
    <n v="149.80000000000001"/>
    <n v="7.49"/>
    <n v="157.29000000000002"/>
    <n v="2"/>
  </r>
  <r>
    <s v="ORD106047"/>
    <x v="213"/>
    <x v="2708"/>
    <s v="Indore"/>
    <x v="2"/>
    <n v="452001"/>
    <s v="MED027"/>
    <x v="12"/>
    <x v="9"/>
    <s v="Mankind"/>
    <s v="No"/>
    <n v="3"/>
    <n v="107.31"/>
    <n v="0"/>
    <n v="5"/>
    <x v="0"/>
    <x v="1"/>
    <n v="1"/>
    <x v="6046"/>
    <n v="1"/>
    <n v="321.93"/>
    <n v="0"/>
    <n v="321.93"/>
    <n v="16.096500000000002"/>
    <n v="338.0265"/>
    <n v="2"/>
  </r>
  <r>
    <s v="ORD106048"/>
    <x v="568"/>
    <x v="1220"/>
    <s v="Delhi"/>
    <x v="0"/>
    <n v="110085"/>
    <s v="MED013"/>
    <x v="16"/>
    <x v="3"/>
    <s v="Himalaya"/>
    <s v="No"/>
    <n v="5"/>
    <n v="183.6"/>
    <n v="0"/>
    <n v="18"/>
    <x v="4"/>
    <x v="3"/>
    <n v="1"/>
    <x v="6047"/>
    <n v="1"/>
    <n v="918"/>
    <n v="0"/>
    <n v="918"/>
    <n v="165.24"/>
    <n v="1083.24"/>
    <n v="0"/>
  </r>
  <r>
    <s v="ORD106049"/>
    <x v="238"/>
    <x v="336"/>
    <s v="Mumbai"/>
    <x v="3"/>
    <n v="400001"/>
    <s v="MED004"/>
    <x v="5"/>
    <x v="5"/>
    <s v="Sun Pharma"/>
    <s v="Yes"/>
    <n v="1"/>
    <n v="111.74"/>
    <n v="5"/>
    <n v="5"/>
    <x v="1"/>
    <x v="1"/>
    <n v="1"/>
    <x v="6048"/>
    <n v="1"/>
    <n v="111.74"/>
    <n v="5.5869999999999997"/>
    <n v="106.15299999999999"/>
    <n v="5.3076499999999998"/>
    <n v="111.46064999999999"/>
    <n v="3"/>
  </r>
  <r>
    <s v="ORD106050"/>
    <x v="110"/>
    <x v="1460"/>
    <s v="Gurugram"/>
    <x v="11"/>
    <n v="122009"/>
    <s v="MED029"/>
    <x v="10"/>
    <x v="8"/>
    <s v="Sun Pharma"/>
    <s v="Yes"/>
    <n v="6"/>
    <n v="90.17"/>
    <n v="20"/>
    <n v="12"/>
    <x v="0"/>
    <x v="1"/>
    <n v="1"/>
    <x v="6049"/>
    <n v="1"/>
    <n v="541.02"/>
    <n v="108.20399999999999"/>
    <n v="432.81599999999997"/>
    <n v="51.937919999999991"/>
    <n v="484.75391999999999"/>
    <n v="3"/>
  </r>
  <r>
    <s v="ORD106051"/>
    <x v="19"/>
    <x v="2294"/>
    <s v="Noida"/>
    <x v="9"/>
    <n v="201301"/>
    <s v="MED019"/>
    <x v="26"/>
    <x v="8"/>
    <s v="Cipla"/>
    <s v="No"/>
    <n v="3"/>
    <n v="159.19999999999999"/>
    <n v="0"/>
    <n v="12"/>
    <x v="1"/>
    <x v="1"/>
    <n v="1"/>
    <x v="6050"/>
    <n v="1"/>
    <n v="477.59999999999997"/>
    <n v="0"/>
    <n v="477.59999999999997"/>
    <n v="57.311999999999998"/>
    <n v="534.91199999999992"/>
    <n v="4"/>
  </r>
  <r>
    <s v="ORD106052"/>
    <x v="641"/>
    <x v="302"/>
    <s v="Gurugram"/>
    <x v="11"/>
    <n v="122018"/>
    <s v="MED019"/>
    <x v="26"/>
    <x v="8"/>
    <s v="Cipla"/>
    <s v="No"/>
    <n v="2"/>
    <n v="152.4"/>
    <n v="10"/>
    <n v="12"/>
    <x v="3"/>
    <x v="1"/>
    <n v="1"/>
    <x v="6051"/>
    <n v="1"/>
    <n v="304.8"/>
    <n v="30.48"/>
    <n v="274.32"/>
    <n v="32.918399999999998"/>
    <n v="307.23840000000001"/>
    <n v="3"/>
  </r>
  <r>
    <s v="ORD106053"/>
    <x v="303"/>
    <x v="1948"/>
    <s v="Noida"/>
    <x v="9"/>
    <n v="201301"/>
    <s v="MED017"/>
    <x v="1"/>
    <x v="1"/>
    <s v="Abbott"/>
    <s v="No"/>
    <n v="2"/>
    <n v="123.43"/>
    <n v="15"/>
    <n v="5"/>
    <x v="4"/>
    <x v="2"/>
    <n v="1"/>
    <x v="6052"/>
    <n v="1"/>
    <n v="246.86"/>
    <n v="37.029000000000003"/>
    <n v="209.83100000000002"/>
    <n v="10.491550000000002"/>
    <n v="220.32255000000001"/>
    <n v="3"/>
  </r>
  <r>
    <s v="ORD106054"/>
    <x v="594"/>
    <x v="12"/>
    <s v="Lucknow"/>
    <x v="9"/>
    <n v="226024"/>
    <s v="MED015"/>
    <x v="24"/>
    <x v="11"/>
    <s v="Abbott"/>
    <s v="No"/>
    <n v="1"/>
    <n v="52.15"/>
    <n v="0"/>
    <n v="5"/>
    <x v="5"/>
    <x v="3"/>
    <n v="1"/>
    <x v="6053"/>
    <n v="1"/>
    <n v="52.15"/>
    <n v="0"/>
    <n v="52.15"/>
    <n v="2.6074999999999999"/>
    <n v="54.7575"/>
    <n v="2"/>
  </r>
  <r>
    <s v="ORD106054"/>
    <x v="652"/>
    <x v="847"/>
    <s v="Noida"/>
    <x v="9"/>
    <n v="201303"/>
    <s v="MED009"/>
    <x v="21"/>
    <x v="6"/>
    <s v="Glenmark"/>
    <s v="Yes"/>
    <n v="3"/>
    <n v="99.07"/>
    <n v="5"/>
    <n v="18"/>
    <x v="1"/>
    <x v="1"/>
    <n v="1"/>
    <x v="6054"/>
    <n v="1"/>
    <n v="297.20999999999998"/>
    <n v="14.8605"/>
    <n v="282.34949999999998"/>
    <n v="50.822909999999993"/>
    <n v="333.17240999999996"/>
    <n v="2"/>
  </r>
  <r>
    <s v="ORD106056"/>
    <x v="372"/>
    <x v="782"/>
    <s v="Chandigarh"/>
    <x v="4"/>
    <n v="160017"/>
    <s v="MED008"/>
    <x v="7"/>
    <x v="6"/>
    <s v="Zydus"/>
    <s v="Yes"/>
    <n v="1"/>
    <n v="69.790000000000006"/>
    <n v="15"/>
    <n v="12"/>
    <x v="3"/>
    <x v="1"/>
    <n v="1"/>
    <x v="6055"/>
    <n v="1"/>
    <n v="69.790000000000006"/>
    <n v="10.468500000000001"/>
    <n v="59.321500000000007"/>
    <n v="7.1185800000000006"/>
    <n v="66.440080000000009"/>
    <n v="1"/>
  </r>
  <r>
    <s v="ORD106057"/>
    <x v="716"/>
    <x v="2636"/>
    <s v="Lucknow"/>
    <x v="9"/>
    <n v="226001"/>
    <s v="MED014"/>
    <x v="19"/>
    <x v="3"/>
    <s v="Abbott"/>
    <s v="No"/>
    <n v="3"/>
    <n v="149.82"/>
    <n v="0"/>
    <n v="5"/>
    <x v="0"/>
    <x v="2"/>
    <n v="1"/>
    <x v="6056"/>
    <n v="1"/>
    <n v="449.46"/>
    <n v="0"/>
    <n v="449.46"/>
    <n v="22.472999999999999"/>
    <n v="471.93299999999999"/>
    <n v="1"/>
  </r>
  <r>
    <s v="ORD106057"/>
    <x v="296"/>
    <x v="474"/>
    <s v="Mumbai"/>
    <x v="3"/>
    <n v="400069"/>
    <s v="MED028"/>
    <x v="3"/>
    <x v="3"/>
    <s v="Abbott"/>
    <s v="No"/>
    <n v="2"/>
    <n v="99.57"/>
    <n v="15"/>
    <n v="12"/>
    <x v="5"/>
    <x v="1"/>
    <n v="1"/>
    <x v="6057"/>
    <n v="1"/>
    <n v="199.14"/>
    <n v="29.870999999999999"/>
    <n v="169.26899999999998"/>
    <n v="20.312279999999998"/>
    <n v="189.58127999999996"/>
    <n v="4"/>
  </r>
  <r>
    <s v="ORD106059"/>
    <x v="633"/>
    <x v="1163"/>
    <s v="Noida"/>
    <x v="9"/>
    <n v="201303"/>
    <s v="MED018"/>
    <x v="14"/>
    <x v="8"/>
    <s v="Mankind"/>
    <s v="No"/>
    <n v="2"/>
    <n v="113.13"/>
    <n v="5"/>
    <n v="12"/>
    <x v="2"/>
    <x v="1"/>
    <n v="1"/>
    <x v="6058"/>
    <n v="1"/>
    <n v="226.26"/>
    <n v="11.312999999999999"/>
    <n v="214.947"/>
    <n v="25.79364"/>
    <n v="240.74064000000001"/>
    <n v="1"/>
  </r>
  <r>
    <s v="ORD106060"/>
    <x v="131"/>
    <x v="707"/>
    <s v="Mumbai"/>
    <x v="3"/>
    <n v="400069"/>
    <s v="MED008"/>
    <x v="7"/>
    <x v="6"/>
    <s v="Zydus"/>
    <s v="Yes"/>
    <n v="2"/>
    <n v="60.06"/>
    <n v="0"/>
    <n v="5"/>
    <x v="5"/>
    <x v="1"/>
    <n v="1"/>
    <x v="6059"/>
    <n v="1"/>
    <n v="120.12"/>
    <n v="0"/>
    <n v="120.12"/>
    <n v="6.0060000000000002"/>
    <n v="126.126"/>
    <n v="4"/>
  </r>
  <r>
    <s v="ORD106061"/>
    <x v="688"/>
    <x v="2895"/>
    <s v="Mumbai"/>
    <x v="3"/>
    <n v="400050"/>
    <s v="MED016"/>
    <x v="17"/>
    <x v="11"/>
    <s v="Emcure"/>
    <s v="No"/>
    <n v="1"/>
    <n v="111.08"/>
    <n v="0"/>
    <n v="5"/>
    <x v="2"/>
    <x v="1"/>
    <n v="1"/>
    <x v="6060"/>
    <n v="1"/>
    <n v="111.08"/>
    <n v="0"/>
    <n v="111.08"/>
    <n v="5.5539999999999994"/>
    <n v="116.634"/>
    <n v="1"/>
  </r>
  <r>
    <s v="ORD106062"/>
    <x v="716"/>
    <x v="2458"/>
    <s v="Delhi"/>
    <x v="0"/>
    <n v="110044"/>
    <s v="MED017"/>
    <x v="1"/>
    <x v="1"/>
    <s v="Abbott"/>
    <s v="No"/>
    <n v="1"/>
    <n v="121.67"/>
    <n v="0"/>
    <n v="5"/>
    <x v="4"/>
    <x v="3"/>
    <n v="1"/>
    <x v="6061"/>
    <n v="1"/>
    <n v="121.67"/>
    <n v="0"/>
    <n v="121.67"/>
    <n v="6.0834999999999999"/>
    <n v="127.7535"/>
    <n v="0"/>
  </r>
  <r>
    <s v="ORD106063"/>
    <x v="450"/>
    <x v="2896"/>
    <s v="Chandigarh"/>
    <x v="4"/>
    <n v="160022"/>
    <s v="MED009"/>
    <x v="21"/>
    <x v="6"/>
    <s v="Glenmark"/>
    <s v="Yes"/>
    <n v="6"/>
    <n v="95.46"/>
    <n v="15"/>
    <n v="5"/>
    <x v="2"/>
    <x v="1"/>
    <n v="1"/>
    <x v="6062"/>
    <n v="1"/>
    <n v="572.76"/>
    <n v="85.914000000000001"/>
    <n v="486.846"/>
    <n v="24.342300000000002"/>
    <n v="511.18830000000003"/>
    <n v="2"/>
  </r>
  <r>
    <s v="ORD106063"/>
    <x v="333"/>
    <x v="594"/>
    <s v="Noida"/>
    <x v="9"/>
    <n v="201301"/>
    <s v="MED009"/>
    <x v="21"/>
    <x v="6"/>
    <s v="Glenmark"/>
    <s v="Yes"/>
    <n v="3"/>
    <n v="88.26"/>
    <n v="5"/>
    <n v="12"/>
    <x v="4"/>
    <x v="1"/>
    <n v="1"/>
    <x v="6063"/>
    <n v="1"/>
    <n v="264.78000000000003"/>
    <n v="13.239000000000001"/>
    <n v="251.54100000000003"/>
    <n v="30.184920000000002"/>
    <n v="281.72592000000003"/>
    <n v="3"/>
  </r>
  <r>
    <s v="ORD106065"/>
    <x v="700"/>
    <x v="2347"/>
    <s v="Chandigarh"/>
    <x v="4"/>
    <n v="160022"/>
    <s v="MED022"/>
    <x v="25"/>
    <x v="7"/>
    <s v="Himalaya"/>
    <s v="No"/>
    <n v="4"/>
    <n v="191.36"/>
    <n v="0"/>
    <n v="12"/>
    <x v="4"/>
    <x v="1"/>
    <n v="1"/>
    <x v="6064"/>
    <n v="1"/>
    <n v="765.44"/>
    <n v="0"/>
    <n v="765.44"/>
    <n v="91.852800000000002"/>
    <n v="857.29280000000006"/>
    <n v="1"/>
  </r>
  <r>
    <s v="ORD106065"/>
    <x v="543"/>
    <x v="1140"/>
    <s v="Delhi"/>
    <x v="0"/>
    <n v="110024"/>
    <s v="MED029"/>
    <x v="10"/>
    <x v="8"/>
    <s v="Sun Pharma"/>
    <s v="Yes"/>
    <n v="1"/>
    <n v="109.21"/>
    <n v="5"/>
    <n v="12"/>
    <x v="2"/>
    <x v="1"/>
    <n v="1"/>
    <x v="6065"/>
    <n v="1"/>
    <n v="109.21"/>
    <n v="5.4604999999999997"/>
    <n v="103.7495"/>
    <n v="12.44994"/>
    <n v="116.19944"/>
    <n v="4"/>
  </r>
  <r>
    <s v="ORD106067"/>
    <x v="58"/>
    <x v="2261"/>
    <s v="Chennai"/>
    <x v="7"/>
    <n v="600001"/>
    <s v="MED011"/>
    <x v="23"/>
    <x v="1"/>
    <s v="Cipla"/>
    <s v="No"/>
    <n v="1"/>
    <n v="22.67"/>
    <n v="5"/>
    <n v="5"/>
    <x v="1"/>
    <x v="1"/>
    <n v="1"/>
    <x v="6066"/>
    <n v="1"/>
    <n v="22.67"/>
    <n v="1.1335000000000002"/>
    <n v="21.5365"/>
    <n v="1.0768250000000001"/>
    <n v="22.613325"/>
    <n v="3"/>
  </r>
  <r>
    <s v="ORD106068"/>
    <x v="381"/>
    <x v="1099"/>
    <s v="Chandigarh"/>
    <x v="4"/>
    <n v="160019"/>
    <s v="MED001"/>
    <x v="2"/>
    <x v="2"/>
    <s v="Cipla"/>
    <s v="No"/>
    <n v="3"/>
    <n v="28.57"/>
    <n v="0"/>
    <n v="12"/>
    <x v="3"/>
    <x v="1"/>
    <n v="1"/>
    <x v="6067"/>
    <n v="1"/>
    <n v="85.710000000000008"/>
    <n v="0"/>
    <n v="85.710000000000008"/>
    <n v="10.2852"/>
    <n v="95.995200000000011"/>
    <n v="2"/>
  </r>
  <r>
    <s v="ORD106069"/>
    <x v="658"/>
    <x v="2897"/>
    <s v="Chandigarh"/>
    <x v="4"/>
    <n v="160036"/>
    <s v="MED020"/>
    <x v="4"/>
    <x v="4"/>
    <s v="Dr. Reddy's"/>
    <s v="Yes"/>
    <n v="1"/>
    <n v="50.77"/>
    <n v="10"/>
    <n v="12"/>
    <x v="1"/>
    <x v="1"/>
    <n v="1"/>
    <x v="6068"/>
    <n v="1"/>
    <n v="50.77"/>
    <n v="5.0770000000000008"/>
    <n v="45.693000000000005"/>
    <n v="5.4831600000000007"/>
    <n v="51.176160000000003"/>
    <n v="1"/>
  </r>
  <r>
    <s v="ORD106070"/>
    <x v="687"/>
    <x v="1350"/>
    <s v="Indore"/>
    <x v="2"/>
    <n v="452016"/>
    <s v="MED021"/>
    <x v="9"/>
    <x v="7"/>
    <s v="Cipla"/>
    <s v="No"/>
    <n v="2"/>
    <n v="85.25"/>
    <n v="10"/>
    <n v="12"/>
    <x v="3"/>
    <x v="1"/>
    <n v="1"/>
    <x v="6069"/>
    <n v="1"/>
    <n v="170.5"/>
    <n v="17.05"/>
    <n v="153.44999999999999"/>
    <n v="18.413999999999998"/>
    <n v="171.86399999999998"/>
    <n v="4"/>
  </r>
  <r>
    <s v="ORD106071"/>
    <x v="289"/>
    <x v="1791"/>
    <s v="Surat"/>
    <x v="6"/>
    <n v="395017"/>
    <s v="MED016"/>
    <x v="17"/>
    <x v="11"/>
    <s v="Emcure"/>
    <s v="No"/>
    <n v="1"/>
    <n v="116.4"/>
    <n v="15"/>
    <n v="12"/>
    <x v="3"/>
    <x v="1"/>
    <n v="1"/>
    <x v="6070"/>
    <n v="1"/>
    <n v="116.4"/>
    <n v="17.46"/>
    <n v="98.94"/>
    <n v="11.8728"/>
    <n v="110.8128"/>
    <n v="5"/>
  </r>
  <r>
    <s v="ORD106072"/>
    <x v="38"/>
    <x v="261"/>
    <s v="Lucknow"/>
    <x v="9"/>
    <n v="226016"/>
    <s v="MED030"/>
    <x v="28"/>
    <x v="8"/>
    <s v="Cipla"/>
    <s v="Yes"/>
    <n v="2"/>
    <n v="283.29000000000002"/>
    <n v="5"/>
    <n v="12"/>
    <x v="1"/>
    <x v="3"/>
    <n v="1"/>
    <x v="6071"/>
    <n v="1"/>
    <n v="566.58000000000004"/>
    <n v="28.329000000000001"/>
    <n v="538.25100000000009"/>
    <n v="64.590120000000013"/>
    <n v="602.84112000000005"/>
    <n v="1"/>
  </r>
  <r>
    <s v="ORD106072"/>
    <x v="411"/>
    <x v="2898"/>
    <s v="Surat"/>
    <x v="6"/>
    <n v="395001"/>
    <s v="MED014"/>
    <x v="19"/>
    <x v="3"/>
    <s v="Abbott"/>
    <s v="No"/>
    <n v="2"/>
    <n v="159.38999999999999"/>
    <n v="5"/>
    <n v="5"/>
    <x v="3"/>
    <x v="0"/>
    <n v="1"/>
    <x v="6072"/>
    <n v="1"/>
    <n v="318.77999999999997"/>
    <n v="15.938999999999998"/>
    <n v="302.84099999999995"/>
    <n v="15.142049999999998"/>
    <n v="317.98304999999993"/>
    <n v="1"/>
  </r>
  <r>
    <s v="ORD106074"/>
    <x v="538"/>
    <x v="2173"/>
    <s v="Jaipur"/>
    <x v="5"/>
    <n v="302033"/>
    <s v="MED030"/>
    <x v="28"/>
    <x v="8"/>
    <s v="Cipla"/>
    <s v="Yes"/>
    <n v="3"/>
    <n v="262.02999999999997"/>
    <n v="5"/>
    <n v="12"/>
    <x v="4"/>
    <x v="1"/>
    <n v="1"/>
    <x v="6073"/>
    <n v="1"/>
    <n v="786.08999999999992"/>
    <n v="39.304499999999997"/>
    <n v="746.78549999999996"/>
    <n v="89.614260000000002"/>
    <n v="836.39976000000001"/>
    <n v="3"/>
  </r>
  <r>
    <s v="ORD106074"/>
    <x v="622"/>
    <x v="2703"/>
    <s v="Surat"/>
    <x v="6"/>
    <n v="395017"/>
    <s v="MED023"/>
    <x v="8"/>
    <x v="7"/>
    <s v="Lacto Calamine"/>
    <s v="No"/>
    <n v="1"/>
    <n v="292.8"/>
    <n v="0"/>
    <n v="12"/>
    <x v="5"/>
    <x v="2"/>
    <n v="1"/>
    <x v="6074"/>
    <n v="1"/>
    <n v="292.8"/>
    <n v="0"/>
    <n v="292.8"/>
    <n v="35.136000000000003"/>
    <n v="327.93600000000004"/>
    <n v="1"/>
  </r>
  <r>
    <s v="ORD106074"/>
    <x v="141"/>
    <x v="688"/>
    <s v="Chandigarh"/>
    <x v="4"/>
    <n v="160036"/>
    <s v="MED003"/>
    <x v="6"/>
    <x v="4"/>
    <s v="Dr. Reddy's"/>
    <s v="No"/>
    <n v="1"/>
    <n v="29.77"/>
    <n v="10"/>
    <n v="12"/>
    <x v="1"/>
    <x v="1"/>
    <n v="1"/>
    <x v="6075"/>
    <n v="1"/>
    <n v="29.77"/>
    <n v="2.9769999999999999"/>
    <n v="26.792999999999999"/>
    <n v="3.2151599999999996"/>
    <n v="30.00816"/>
    <n v="3"/>
  </r>
  <r>
    <s v="ORD106077"/>
    <x v="153"/>
    <x v="632"/>
    <s v="Gurugram"/>
    <x v="11"/>
    <n v="122016"/>
    <s v="MED011"/>
    <x v="23"/>
    <x v="1"/>
    <s v="Cipla"/>
    <s v="No"/>
    <n v="1"/>
    <n v="23.7"/>
    <n v="15"/>
    <n v="12"/>
    <x v="4"/>
    <x v="3"/>
    <n v="1"/>
    <x v="6076"/>
    <n v="1"/>
    <n v="23.7"/>
    <n v="3.5550000000000002"/>
    <n v="20.145"/>
    <n v="2.4174000000000002"/>
    <n v="22.5624"/>
    <n v="1"/>
  </r>
  <r>
    <s v="ORD106078"/>
    <x v="46"/>
    <x v="1779"/>
    <s v="Lucknow"/>
    <x v="9"/>
    <n v="226016"/>
    <s v="MED011"/>
    <x v="23"/>
    <x v="1"/>
    <s v="Cipla"/>
    <s v="No"/>
    <n v="1"/>
    <n v="22.95"/>
    <n v="0"/>
    <n v="5"/>
    <x v="2"/>
    <x v="0"/>
    <n v="1"/>
    <x v="6077"/>
    <n v="1"/>
    <n v="22.95"/>
    <n v="0"/>
    <n v="22.95"/>
    <n v="1.1475"/>
    <n v="24.0975"/>
    <n v="1"/>
  </r>
  <r>
    <s v="ORD106079"/>
    <x v="576"/>
    <x v="2899"/>
    <s v="Gurugram"/>
    <x v="11"/>
    <n v="122018"/>
    <s v="MED022"/>
    <x v="25"/>
    <x v="7"/>
    <s v="Himalaya"/>
    <s v="No"/>
    <n v="1"/>
    <n v="183.23"/>
    <n v="5"/>
    <n v="5"/>
    <x v="4"/>
    <x v="3"/>
    <n v="1"/>
    <x v="6078"/>
    <n v="1"/>
    <n v="183.23"/>
    <n v="9.1615000000000002"/>
    <n v="174.0685"/>
    <n v="8.7034249999999993"/>
    <n v="182.77192500000001"/>
    <n v="1"/>
  </r>
  <r>
    <s v="ORD106079"/>
    <x v="158"/>
    <x v="2690"/>
    <s v="Jaipur"/>
    <x v="5"/>
    <n v="302001"/>
    <s v="MED010"/>
    <x v="13"/>
    <x v="1"/>
    <s v="Sun Pharma"/>
    <s v="Yes"/>
    <n v="1"/>
    <n v="73.42"/>
    <n v="0"/>
    <n v="5"/>
    <x v="2"/>
    <x v="1"/>
    <n v="1"/>
    <x v="6079"/>
    <n v="1"/>
    <n v="73.42"/>
    <n v="0"/>
    <n v="73.42"/>
    <n v="3.6710000000000003"/>
    <n v="77.091000000000008"/>
    <n v="2"/>
  </r>
  <r>
    <s v="ORD106081"/>
    <x v="692"/>
    <x v="2063"/>
    <s v="Surat"/>
    <x v="6"/>
    <n v="395001"/>
    <s v="MED018"/>
    <x v="14"/>
    <x v="8"/>
    <s v="Mankind"/>
    <s v="No"/>
    <n v="2"/>
    <n v="130.88"/>
    <n v="0"/>
    <n v="12"/>
    <x v="4"/>
    <x v="3"/>
    <n v="1"/>
    <x v="6080"/>
    <n v="1"/>
    <n v="261.76"/>
    <n v="0"/>
    <n v="261.76"/>
    <n v="31.411199999999997"/>
    <n v="293.1712"/>
    <n v="0"/>
  </r>
  <r>
    <s v="ORD106082"/>
    <x v="31"/>
    <x v="2531"/>
    <s v="Delhi"/>
    <x v="0"/>
    <n v="110024"/>
    <s v="MED019"/>
    <x v="26"/>
    <x v="8"/>
    <s v="Cipla"/>
    <s v="No"/>
    <n v="1"/>
    <n v="160.31"/>
    <n v="0"/>
    <n v="12"/>
    <x v="5"/>
    <x v="1"/>
    <n v="1"/>
    <x v="6081"/>
    <n v="1"/>
    <n v="160.31"/>
    <n v="0"/>
    <n v="160.31"/>
    <n v="19.237200000000001"/>
    <n v="179.5472"/>
    <n v="2"/>
  </r>
  <r>
    <s v="ORD106083"/>
    <x v="109"/>
    <x v="1214"/>
    <s v="Noida"/>
    <x v="9"/>
    <n v="201307"/>
    <s v="MED012"/>
    <x v="29"/>
    <x v="3"/>
    <s v="Mankind"/>
    <s v="No"/>
    <n v="1"/>
    <n v="119.4"/>
    <n v="0"/>
    <n v="5"/>
    <x v="5"/>
    <x v="2"/>
    <n v="1"/>
    <x v="6082"/>
    <n v="1"/>
    <n v="119.4"/>
    <n v="0"/>
    <n v="119.4"/>
    <n v="5.97"/>
    <n v="125.37"/>
    <n v="1"/>
  </r>
  <r>
    <s v="ORD106084"/>
    <x v="692"/>
    <x v="929"/>
    <s v="Ahmedabad"/>
    <x v="6"/>
    <n v="380054"/>
    <s v="MED026"/>
    <x v="20"/>
    <x v="9"/>
    <s v="Cipla"/>
    <s v="No"/>
    <n v="1"/>
    <n v="217.02"/>
    <n v="5"/>
    <n v="12"/>
    <x v="4"/>
    <x v="1"/>
    <n v="1"/>
    <x v="6083"/>
    <n v="1"/>
    <n v="217.02"/>
    <n v="10.851000000000001"/>
    <n v="206.16900000000001"/>
    <n v="24.740280000000002"/>
    <n v="230.90928000000002"/>
    <n v="1"/>
  </r>
  <r>
    <s v="ORD106085"/>
    <x v="106"/>
    <x v="2574"/>
    <s v="Hyderabad"/>
    <x v="1"/>
    <n v="500081"/>
    <s v="MED001"/>
    <x v="2"/>
    <x v="2"/>
    <s v="Cipla"/>
    <s v="No"/>
    <n v="1"/>
    <n v="29.02"/>
    <n v="0"/>
    <n v="5"/>
    <x v="3"/>
    <x v="1"/>
    <n v="1"/>
    <x v="6084"/>
    <n v="1"/>
    <n v="29.02"/>
    <n v="0"/>
    <n v="29.02"/>
    <n v="1.4509999999999998"/>
    <n v="30.471"/>
    <n v="2"/>
  </r>
  <r>
    <s v="ORD106086"/>
    <x v="29"/>
    <x v="1631"/>
    <s v="Hyderabad"/>
    <x v="1"/>
    <n v="500090"/>
    <s v="MED001"/>
    <x v="2"/>
    <x v="2"/>
    <s v="Cipla"/>
    <s v="No"/>
    <n v="2"/>
    <n v="30.94"/>
    <n v="0"/>
    <n v="5"/>
    <x v="0"/>
    <x v="3"/>
    <n v="1"/>
    <x v="6085"/>
    <n v="1"/>
    <n v="61.88"/>
    <n v="0"/>
    <n v="61.88"/>
    <n v="3.0940000000000003"/>
    <n v="64.974000000000004"/>
    <n v="1"/>
  </r>
  <r>
    <s v="ORD106087"/>
    <x v="31"/>
    <x v="1225"/>
    <s v="Lucknow"/>
    <x v="9"/>
    <n v="226024"/>
    <s v="MED023"/>
    <x v="8"/>
    <x v="7"/>
    <s v="Lacto Calamine"/>
    <s v="No"/>
    <n v="1"/>
    <n v="275.14999999999998"/>
    <n v="5"/>
    <n v="12"/>
    <x v="0"/>
    <x v="1"/>
    <n v="1"/>
    <x v="6086"/>
    <n v="1"/>
    <n v="275.14999999999998"/>
    <n v="13.7575"/>
    <n v="261.39249999999998"/>
    <n v="31.367100000000001"/>
    <n v="292.75959999999998"/>
    <n v="2"/>
  </r>
  <r>
    <s v="ORD106088"/>
    <x v="693"/>
    <x v="2054"/>
    <s v="Noida"/>
    <x v="9"/>
    <n v="201303"/>
    <s v="MED020"/>
    <x v="4"/>
    <x v="4"/>
    <s v="Dr. Reddy's"/>
    <s v="Yes"/>
    <n v="2"/>
    <n v="62.35"/>
    <n v="0"/>
    <n v="12"/>
    <x v="0"/>
    <x v="1"/>
    <n v="1"/>
    <x v="6087"/>
    <n v="1"/>
    <n v="124.7"/>
    <n v="0"/>
    <n v="124.7"/>
    <n v="14.964"/>
    <n v="139.66400000000002"/>
    <n v="3"/>
  </r>
  <r>
    <s v="ORD106089"/>
    <x v="172"/>
    <x v="1534"/>
    <s v="Jaipur"/>
    <x v="5"/>
    <n v="302001"/>
    <s v="MED023"/>
    <x v="8"/>
    <x v="7"/>
    <s v="Lacto Calamine"/>
    <s v="No"/>
    <n v="1"/>
    <n v="280.36"/>
    <n v="5"/>
    <n v="12"/>
    <x v="5"/>
    <x v="3"/>
    <n v="1"/>
    <x v="6088"/>
    <n v="1"/>
    <n v="280.36"/>
    <n v="14.018000000000002"/>
    <n v="266.34199999999998"/>
    <n v="31.961039999999997"/>
    <n v="298.30304000000001"/>
    <n v="1"/>
  </r>
  <r>
    <s v="ORD106090"/>
    <x v="246"/>
    <x v="1741"/>
    <s v="Chandigarh"/>
    <x v="4"/>
    <n v="160019"/>
    <s v="MED006"/>
    <x v="18"/>
    <x v="10"/>
    <s v="USV"/>
    <s v="Yes"/>
    <n v="4"/>
    <n v="43.25"/>
    <n v="0"/>
    <n v="5"/>
    <x v="2"/>
    <x v="1"/>
    <n v="1"/>
    <x v="6089"/>
    <n v="1"/>
    <n v="173"/>
    <n v="0"/>
    <n v="173"/>
    <n v="8.65"/>
    <n v="181.65"/>
    <n v="4"/>
  </r>
  <r>
    <s v="ORD106090"/>
    <x v="67"/>
    <x v="1717"/>
    <s v="Lucknow"/>
    <x v="9"/>
    <n v="226021"/>
    <s v="MED007"/>
    <x v="15"/>
    <x v="10"/>
    <s v="Sanofi"/>
    <s v="Yes"/>
    <n v="3"/>
    <n v="67.92"/>
    <n v="15"/>
    <n v="12"/>
    <x v="3"/>
    <x v="1"/>
    <n v="1"/>
    <x v="6090"/>
    <n v="1"/>
    <n v="203.76"/>
    <n v="30.563999999999997"/>
    <n v="173.196"/>
    <n v="20.783519999999999"/>
    <n v="193.97952000000001"/>
    <n v="1"/>
  </r>
  <r>
    <s v="ORD106092"/>
    <x v="565"/>
    <x v="919"/>
    <s v="Bengaluru"/>
    <x v="8"/>
    <n v="560066"/>
    <s v="MED024"/>
    <x v="0"/>
    <x v="0"/>
    <s v="Abbott"/>
    <s v="No"/>
    <n v="1"/>
    <n v="147.08000000000001"/>
    <n v="10"/>
    <n v="5"/>
    <x v="0"/>
    <x v="1"/>
    <n v="1"/>
    <x v="6091"/>
    <n v="1"/>
    <n v="147.08000000000001"/>
    <n v="14.708000000000002"/>
    <n v="132.37200000000001"/>
    <n v="6.6186000000000016"/>
    <n v="138.99060000000003"/>
    <n v="2"/>
  </r>
  <r>
    <s v="ORD106092"/>
    <x v="652"/>
    <x v="430"/>
    <s v="Mumbai"/>
    <x v="3"/>
    <n v="400001"/>
    <s v="MED018"/>
    <x v="14"/>
    <x v="8"/>
    <s v="Mankind"/>
    <s v="No"/>
    <n v="1"/>
    <n v="125.31"/>
    <n v="0"/>
    <n v="12"/>
    <x v="4"/>
    <x v="1"/>
    <n v="1"/>
    <x v="6092"/>
    <n v="1"/>
    <n v="125.31"/>
    <n v="0"/>
    <n v="125.31"/>
    <n v="15.0372"/>
    <n v="140.34720000000002"/>
    <n v="3"/>
  </r>
  <r>
    <s v="ORD106094"/>
    <x v="18"/>
    <x v="2900"/>
    <s v="Chennai"/>
    <x v="7"/>
    <n v="600040"/>
    <s v="MED012"/>
    <x v="29"/>
    <x v="3"/>
    <s v="Mankind"/>
    <s v="No"/>
    <n v="1"/>
    <n v="133.59"/>
    <n v="5"/>
    <n v="12"/>
    <x v="3"/>
    <x v="0"/>
    <n v="1"/>
    <x v="6093"/>
    <n v="1"/>
    <n v="133.59"/>
    <n v="6.6795000000000009"/>
    <n v="126.9105"/>
    <n v="15.22926"/>
    <n v="142.13976"/>
    <n v="1"/>
  </r>
  <r>
    <s v="ORD106095"/>
    <x v="99"/>
    <x v="3"/>
    <s v="Lucknow"/>
    <x v="9"/>
    <n v="226021"/>
    <s v="MED016"/>
    <x v="17"/>
    <x v="11"/>
    <s v="Emcure"/>
    <s v="No"/>
    <n v="1"/>
    <n v="108.04"/>
    <n v="10"/>
    <n v="5"/>
    <x v="3"/>
    <x v="3"/>
    <n v="1"/>
    <x v="6094"/>
    <n v="1"/>
    <n v="108.04"/>
    <n v="10.804"/>
    <n v="97.236000000000004"/>
    <n v="4.8617999999999997"/>
    <n v="102.09780000000001"/>
    <n v="1"/>
  </r>
  <r>
    <s v="ORD106096"/>
    <x v="650"/>
    <x v="310"/>
    <s v="Hyderabad"/>
    <x v="1"/>
    <n v="500081"/>
    <s v="MED006"/>
    <x v="18"/>
    <x v="10"/>
    <s v="USV"/>
    <s v="Yes"/>
    <n v="3"/>
    <n v="44.44"/>
    <n v="20"/>
    <n v="5"/>
    <x v="0"/>
    <x v="1"/>
    <n v="1"/>
    <x v="6095"/>
    <n v="1"/>
    <n v="133.32"/>
    <n v="26.663999999999998"/>
    <n v="106.65599999999999"/>
    <n v="5.3327999999999998"/>
    <n v="111.9888"/>
    <n v="3"/>
  </r>
  <r>
    <s v="ORD106097"/>
    <x v="208"/>
    <x v="2901"/>
    <s v="Surat"/>
    <x v="6"/>
    <n v="395003"/>
    <s v="MED023"/>
    <x v="8"/>
    <x v="7"/>
    <s v="Lacto Calamine"/>
    <s v="No"/>
    <n v="6"/>
    <n v="322.72000000000003"/>
    <n v="10"/>
    <n v="5"/>
    <x v="1"/>
    <x v="2"/>
    <n v="1"/>
    <x v="6096"/>
    <n v="1"/>
    <n v="1936.3200000000002"/>
    <n v="193.63200000000001"/>
    <n v="1742.6880000000001"/>
    <n v="87.134399999999999"/>
    <n v="1829.8224"/>
    <n v="0"/>
  </r>
  <r>
    <s v="ORD106098"/>
    <x v="71"/>
    <x v="1465"/>
    <s v="Surat"/>
    <x v="6"/>
    <n v="395001"/>
    <s v="MED026"/>
    <x v="20"/>
    <x v="9"/>
    <s v="Cipla"/>
    <s v="No"/>
    <n v="1"/>
    <n v="169.94"/>
    <n v="20"/>
    <n v="12"/>
    <x v="2"/>
    <x v="1"/>
    <n v="1"/>
    <x v="6097"/>
    <n v="1"/>
    <n v="169.94"/>
    <n v="33.988"/>
    <n v="135.952"/>
    <n v="16.314239999999998"/>
    <n v="152.26623999999998"/>
    <n v="2"/>
  </r>
  <r>
    <s v="ORD106099"/>
    <x v="567"/>
    <x v="2657"/>
    <s v="Kolkata"/>
    <x v="10"/>
    <n v="700001"/>
    <s v="MED022"/>
    <x v="25"/>
    <x v="7"/>
    <s v="Himalaya"/>
    <s v="No"/>
    <n v="1"/>
    <n v="158.75"/>
    <n v="10"/>
    <n v="5"/>
    <x v="5"/>
    <x v="1"/>
    <n v="1"/>
    <x v="6098"/>
    <n v="1"/>
    <n v="158.75"/>
    <n v="15.875"/>
    <n v="142.875"/>
    <n v="7.1437499999999998"/>
    <n v="150.01875000000001"/>
    <n v="1"/>
  </r>
  <r>
    <s v="ORD106099"/>
    <x v="247"/>
    <x v="1077"/>
    <s v="Ahmedabad"/>
    <x v="6"/>
    <n v="380061"/>
    <s v="MED013"/>
    <x v="16"/>
    <x v="3"/>
    <s v="Himalaya"/>
    <s v="No"/>
    <n v="1"/>
    <n v="145.16999999999999"/>
    <n v="5"/>
    <n v="12"/>
    <x v="3"/>
    <x v="1"/>
    <n v="1"/>
    <x v="6099"/>
    <n v="1"/>
    <n v="145.16999999999999"/>
    <n v="7.2584999999999988"/>
    <n v="137.91149999999999"/>
    <n v="16.549379999999999"/>
    <n v="154.46087999999997"/>
    <n v="1"/>
  </r>
  <r>
    <s v="ORD106101"/>
    <x v="128"/>
    <x v="31"/>
    <s v="Kolkata"/>
    <x v="10"/>
    <n v="700091"/>
    <s v="MED018"/>
    <x v="14"/>
    <x v="8"/>
    <s v="Mankind"/>
    <s v="No"/>
    <n v="1"/>
    <n v="106.81"/>
    <n v="0"/>
    <n v="5"/>
    <x v="2"/>
    <x v="1"/>
    <n v="1"/>
    <x v="6100"/>
    <n v="1"/>
    <n v="106.81"/>
    <n v="0"/>
    <n v="106.81"/>
    <n v="5.3404999999999996"/>
    <n v="112.15050000000001"/>
    <n v="1"/>
  </r>
  <r>
    <s v="ORD106102"/>
    <x v="521"/>
    <x v="2112"/>
    <s v="Delhi"/>
    <x v="0"/>
    <n v="110029"/>
    <s v="MED030"/>
    <x v="28"/>
    <x v="8"/>
    <s v="Cipla"/>
    <s v="Yes"/>
    <n v="2"/>
    <n v="272.44"/>
    <n v="0"/>
    <n v="12"/>
    <x v="3"/>
    <x v="1"/>
    <n v="1"/>
    <x v="6101"/>
    <n v="1"/>
    <n v="544.88"/>
    <n v="0"/>
    <n v="544.88"/>
    <n v="65.385599999999997"/>
    <n v="610.26559999999995"/>
    <n v="1"/>
  </r>
  <r>
    <s v="ORD106102"/>
    <x v="594"/>
    <x v="2902"/>
    <s v="Kolkata"/>
    <x v="10"/>
    <n v="700091"/>
    <s v="MED028"/>
    <x v="3"/>
    <x v="3"/>
    <s v="Abbott"/>
    <s v="No"/>
    <n v="2"/>
    <n v="108.4"/>
    <n v="0"/>
    <n v="12"/>
    <x v="3"/>
    <x v="1"/>
    <n v="1"/>
    <x v="6102"/>
    <n v="1"/>
    <n v="216.8"/>
    <n v="0"/>
    <n v="216.8"/>
    <n v="26.016000000000005"/>
    <n v="242.81600000000003"/>
    <n v="1"/>
  </r>
  <r>
    <s v="ORD106104"/>
    <x v="446"/>
    <x v="875"/>
    <s v="Gurugram"/>
    <x v="11"/>
    <n v="122016"/>
    <s v="MED009"/>
    <x v="21"/>
    <x v="6"/>
    <s v="Glenmark"/>
    <s v="Yes"/>
    <n v="3"/>
    <n v="95.48"/>
    <n v="15"/>
    <n v="5"/>
    <x v="3"/>
    <x v="1"/>
    <n v="1"/>
    <x v="6103"/>
    <n v="1"/>
    <n v="286.44"/>
    <n v="42.966000000000001"/>
    <n v="243.47399999999999"/>
    <n v="12.173699999999998"/>
    <n v="255.64769999999999"/>
    <n v="3"/>
  </r>
  <r>
    <s v="ORD106104"/>
    <x v="476"/>
    <x v="729"/>
    <s v="Ahmedabad"/>
    <x v="6"/>
    <n v="380001"/>
    <s v="MED002"/>
    <x v="22"/>
    <x v="2"/>
    <s v="Micro Labs"/>
    <s v="No"/>
    <n v="2"/>
    <n v="28.57"/>
    <n v="5"/>
    <n v="5"/>
    <x v="2"/>
    <x v="3"/>
    <n v="1"/>
    <x v="6104"/>
    <n v="1"/>
    <n v="57.14"/>
    <n v="2.8569999999999998"/>
    <n v="54.283000000000001"/>
    <n v="2.7141500000000001"/>
    <n v="56.997150000000005"/>
    <n v="1"/>
  </r>
  <r>
    <s v="ORD106106"/>
    <x v="358"/>
    <x v="570"/>
    <s v="Pune"/>
    <x v="3"/>
    <n v="411045"/>
    <s v="MED016"/>
    <x v="17"/>
    <x v="11"/>
    <s v="Emcure"/>
    <s v="No"/>
    <n v="1"/>
    <n v="110.11"/>
    <n v="10"/>
    <n v="18"/>
    <x v="2"/>
    <x v="1"/>
    <n v="1"/>
    <x v="6105"/>
    <n v="1"/>
    <n v="110.11"/>
    <n v="11.010999999999999"/>
    <n v="99.099000000000004"/>
    <n v="17.837820000000001"/>
    <n v="116.93682000000001"/>
    <n v="3"/>
  </r>
  <r>
    <s v="ORD106107"/>
    <x v="285"/>
    <x v="161"/>
    <s v="Chennai"/>
    <x v="7"/>
    <n v="600100"/>
    <s v="MED005"/>
    <x v="11"/>
    <x v="5"/>
    <s v="Cipla"/>
    <s v="Yes"/>
    <n v="5"/>
    <n v="86.15"/>
    <n v="0"/>
    <n v="18"/>
    <x v="0"/>
    <x v="1"/>
    <n v="1"/>
    <x v="6106"/>
    <n v="1"/>
    <n v="430.75"/>
    <n v="0"/>
    <n v="430.75"/>
    <n v="77.534999999999997"/>
    <n v="508.28499999999997"/>
    <n v="3"/>
  </r>
  <r>
    <s v="ORD106108"/>
    <x v="82"/>
    <x v="2884"/>
    <s v="Indore"/>
    <x v="2"/>
    <n v="452010"/>
    <s v="MED010"/>
    <x v="13"/>
    <x v="1"/>
    <s v="Sun Pharma"/>
    <s v="Yes"/>
    <n v="2"/>
    <n v="77.209999999999994"/>
    <n v="0"/>
    <n v="5"/>
    <x v="5"/>
    <x v="1"/>
    <n v="1"/>
    <x v="6107"/>
    <n v="1"/>
    <n v="154.41999999999999"/>
    <n v="0"/>
    <n v="154.41999999999999"/>
    <n v="7.7209999999999992"/>
    <n v="162.14099999999999"/>
    <n v="3"/>
  </r>
  <r>
    <s v="ORD106109"/>
    <x v="137"/>
    <x v="875"/>
    <s v="Ahmedabad"/>
    <x v="6"/>
    <n v="380058"/>
    <s v="MED004"/>
    <x v="5"/>
    <x v="5"/>
    <s v="Sun Pharma"/>
    <s v="Yes"/>
    <n v="3"/>
    <n v="103.34"/>
    <n v="5"/>
    <n v="5"/>
    <x v="0"/>
    <x v="0"/>
    <n v="1"/>
    <x v="6108"/>
    <n v="1"/>
    <n v="310.02"/>
    <n v="15.500999999999999"/>
    <n v="294.51900000000001"/>
    <n v="14.725950000000001"/>
    <n v="309.24495000000002"/>
    <n v="3"/>
  </r>
  <r>
    <s v="ORD106110"/>
    <x v="540"/>
    <x v="2404"/>
    <s v="Chandigarh"/>
    <x v="4"/>
    <n v="160001"/>
    <s v="MED019"/>
    <x v="26"/>
    <x v="8"/>
    <s v="Cipla"/>
    <s v="No"/>
    <n v="1"/>
    <n v="165.66"/>
    <n v="5"/>
    <n v="12"/>
    <x v="1"/>
    <x v="1"/>
    <n v="1"/>
    <x v="6109"/>
    <n v="1"/>
    <n v="165.66"/>
    <n v="8.2829999999999995"/>
    <n v="157.37700000000001"/>
    <n v="18.88524"/>
    <n v="176.26224000000002"/>
    <n v="2"/>
  </r>
  <r>
    <s v="ORD106110"/>
    <x v="599"/>
    <x v="420"/>
    <s v="Indore"/>
    <x v="2"/>
    <n v="452016"/>
    <s v="MED017"/>
    <x v="1"/>
    <x v="1"/>
    <s v="Abbott"/>
    <s v="No"/>
    <n v="4"/>
    <n v="144.53"/>
    <n v="5"/>
    <n v="5"/>
    <x v="0"/>
    <x v="1"/>
    <n v="1"/>
    <x v="6110"/>
    <n v="1"/>
    <n v="578.12"/>
    <n v="28.905999999999999"/>
    <n v="549.21400000000006"/>
    <n v="27.460700000000003"/>
    <n v="576.67470000000003"/>
    <n v="4"/>
  </r>
  <r>
    <s v="ORD106112"/>
    <x v="207"/>
    <x v="1574"/>
    <s v="Indore"/>
    <x v="2"/>
    <n v="452018"/>
    <s v="MED029"/>
    <x v="10"/>
    <x v="8"/>
    <s v="Sun Pharma"/>
    <s v="Yes"/>
    <n v="2"/>
    <n v="104.59"/>
    <n v="5"/>
    <n v="12"/>
    <x v="2"/>
    <x v="3"/>
    <n v="1"/>
    <x v="6111"/>
    <n v="1"/>
    <n v="209.18"/>
    <n v="10.459000000000001"/>
    <n v="198.721"/>
    <n v="23.846520000000002"/>
    <n v="222.56752"/>
    <n v="2"/>
  </r>
  <r>
    <s v="ORD106112"/>
    <x v="434"/>
    <x v="576"/>
    <s v="Indore"/>
    <x v="2"/>
    <n v="452016"/>
    <s v="MED003"/>
    <x v="6"/>
    <x v="4"/>
    <s v="Dr. Reddy's"/>
    <s v="No"/>
    <n v="1"/>
    <n v="31.6"/>
    <n v="5"/>
    <n v="5"/>
    <x v="1"/>
    <x v="2"/>
    <n v="1"/>
    <x v="6112"/>
    <n v="1"/>
    <n v="31.6"/>
    <n v="1.58"/>
    <n v="30.020000000000003"/>
    <n v="1.5010000000000003"/>
    <n v="31.521000000000004"/>
    <n v="2"/>
  </r>
  <r>
    <s v="ORD106114"/>
    <x v="576"/>
    <x v="1346"/>
    <s v="Ahmedabad"/>
    <x v="6"/>
    <n v="380054"/>
    <s v="MED020"/>
    <x v="4"/>
    <x v="4"/>
    <s v="Dr. Reddy's"/>
    <s v="Yes"/>
    <n v="1"/>
    <n v="55.34"/>
    <n v="15"/>
    <n v="12"/>
    <x v="1"/>
    <x v="1"/>
    <n v="1"/>
    <x v="6113"/>
    <n v="1"/>
    <n v="55.34"/>
    <n v="8.3010000000000002"/>
    <n v="47.039000000000001"/>
    <n v="5.644680000000001"/>
    <n v="52.683680000000003"/>
    <n v="3"/>
  </r>
  <r>
    <s v="ORD106115"/>
    <x v="233"/>
    <x v="2140"/>
    <s v="Kolkata"/>
    <x v="10"/>
    <n v="700001"/>
    <s v="MED013"/>
    <x v="16"/>
    <x v="3"/>
    <s v="Himalaya"/>
    <s v="No"/>
    <n v="4"/>
    <n v="175.55"/>
    <n v="15"/>
    <n v="18"/>
    <x v="2"/>
    <x v="1"/>
    <n v="1"/>
    <x v="6114"/>
    <n v="1"/>
    <n v="702.2"/>
    <n v="105.33"/>
    <n v="596.87"/>
    <n v="107.4366"/>
    <n v="704.3066"/>
    <n v="2"/>
  </r>
  <r>
    <s v="ORD106116"/>
    <x v="243"/>
    <x v="1740"/>
    <s v="Surat"/>
    <x v="6"/>
    <n v="395003"/>
    <s v="MED019"/>
    <x v="26"/>
    <x v="8"/>
    <s v="Cipla"/>
    <s v="No"/>
    <n v="3"/>
    <n v="163.78"/>
    <n v="15"/>
    <n v="5"/>
    <x v="2"/>
    <x v="1"/>
    <n v="1"/>
    <x v="6115"/>
    <n v="1"/>
    <n v="491.34000000000003"/>
    <n v="73.701000000000008"/>
    <n v="417.63900000000001"/>
    <n v="20.881950000000003"/>
    <n v="438.52095000000003"/>
    <n v="2"/>
  </r>
  <r>
    <s v="ORD106117"/>
    <x v="420"/>
    <x v="2903"/>
    <s v="Kolkata"/>
    <x v="10"/>
    <n v="700029"/>
    <s v="MED023"/>
    <x v="8"/>
    <x v="7"/>
    <s v="Lacto Calamine"/>
    <s v="No"/>
    <n v="1"/>
    <n v="291.63"/>
    <n v="10"/>
    <n v="18"/>
    <x v="3"/>
    <x v="1"/>
    <n v="1"/>
    <x v="6116"/>
    <n v="1"/>
    <n v="291.63"/>
    <n v="29.163"/>
    <n v="262.46699999999998"/>
    <n v="47.244059999999998"/>
    <n v="309.71105999999997"/>
    <n v="1"/>
  </r>
  <r>
    <s v="ORD106118"/>
    <x v="177"/>
    <x v="1308"/>
    <s v="Chennai"/>
    <x v="7"/>
    <n v="600040"/>
    <s v="MED013"/>
    <x v="16"/>
    <x v="3"/>
    <s v="Himalaya"/>
    <s v="No"/>
    <n v="1"/>
    <n v="141.51"/>
    <n v="5"/>
    <n v="5"/>
    <x v="5"/>
    <x v="1"/>
    <n v="1"/>
    <x v="6117"/>
    <n v="1"/>
    <n v="141.51"/>
    <n v="7.0754999999999999"/>
    <n v="134.43449999999999"/>
    <n v="6.7217249999999993"/>
    <n v="141.15622499999998"/>
    <n v="1"/>
  </r>
  <r>
    <s v="ORD106119"/>
    <x v="586"/>
    <x v="714"/>
    <s v="Jaipur"/>
    <x v="5"/>
    <n v="302001"/>
    <s v="MED004"/>
    <x v="5"/>
    <x v="5"/>
    <s v="Sun Pharma"/>
    <s v="Yes"/>
    <n v="3"/>
    <n v="125.21"/>
    <n v="0"/>
    <n v="5"/>
    <x v="4"/>
    <x v="0"/>
    <n v="1"/>
    <x v="6118"/>
    <n v="1"/>
    <n v="375.63"/>
    <n v="0"/>
    <n v="375.63"/>
    <n v="18.781500000000001"/>
    <n v="394.41149999999999"/>
    <n v="3"/>
  </r>
  <r>
    <s v="ORD106120"/>
    <x v="73"/>
    <x v="2904"/>
    <s v="Chandigarh"/>
    <x v="4"/>
    <n v="160036"/>
    <s v="MED003"/>
    <x v="6"/>
    <x v="4"/>
    <s v="Dr. Reddy's"/>
    <s v="No"/>
    <n v="2"/>
    <n v="26.36"/>
    <n v="5"/>
    <n v="5"/>
    <x v="1"/>
    <x v="1"/>
    <n v="1"/>
    <x v="6119"/>
    <n v="1"/>
    <n v="52.72"/>
    <n v="2.6360000000000001"/>
    <n v="50.083999999999996"/>
    <n v="2.5042"/>
    <n v="52.588199999999993"/>
    <n v="1"/>
  </r>
  <r>
    <s v="ORD106120"/>
    <x v="541"/>
    <x v="9"/>
    <s v="Hyderabad"/>
    <x v="1"/>
    <n v="500001"/>
    <s v="MED025"/>
    <x v="27"/>
    <x v="0"/>
    <s v="Blue Cross"/>
    <s v="Yes"/>
    <n v="1"/>
    <n v="57.5"/>
    <n v="0"/>
    <n v="5"/>
    <x v="5"/>
    <x v="2"/>
    <n v="1"/>
    <x v="6120"/>
    <n v="1"/>
    <n v="57.5"/>
    <n v="0"/>
    <n v="57.5"/>
    <n v="2.875"/>
    <n v="60.375"/>
    <n v="4"/>
  </r>
  <r>
    <s v="ORD106120"/>
    <x v="8"/>
    <x v="1698"/>
    <s v="Chennai"/>
    <x v="7"/>
    <n v="600001"/>
    <s v="MED029"/>
    <x v="10"/>
    <x v="8"/>
    <s v="Sun Pharma"/>
    <s v="Yes"/>
    <n v="5"/>
    <n v="89.21"/>
    <n v="15"/>
    <n v="5"/>
    <x v="2"/>
    <x v="1"/>
    <n v="1"/>
    <x v="6121"/>
    <n v="1"/>
    <n v="446.04999999999995"/>
    <n v="66.907499999999985"/>
    <n v="379.14249999999998"/>
    <n v="18.957124999999998"/>
    <n v="398.099625"/>
    <n v="2"/>
  </r>
  <r>
    <s v="ORD106123"/>
    <x v="414"/>
    <x v="1484"/>
    <s v="Indore"/>
    <x v="2"/>
    <n v="452010"/>
    <s v="MED002"/>
    <x v="22"/>
    <x v="2"/>
    <s v="Micro Labs"/>
    <s v="No"/>
    <n v="2"/>
    <n v="33.01"/>
    <n v="5"/>
    <n v="5"/>
    <x v="0"/>
    <x v="1"/>
    <n v="1"/>
    <x v="6122"/>
    <n v="1"/>
    <n v="66.02"/>
    <n v="3.3009999999999997"/>
    <n v="62.718999999999994"/>
    <n v="3.1359499999999998"/>
    <n v="65.854949999999988"/>
    <n v="3"/>
  </r>
  <r>
    <s v="ORD106124"/>
    <x v="345"/>
    <x v="1173"/>
    <s v="Mumbai"/>
    <x v="3"/>
    <n v="400069"/>
    <s v="MED012"/>
    <x v="29"/>
    <x v="3"/>
    <s v="Mankind"/>
    <s v="No"/>
    <n v="1"/>
    <n v="124.18"/>
    <n v="5"/>
    <n v="18"/>
    <x v="5"/>
    <x v="1"/>
    <n v="1"/>
    <x v="6123"/>
    <n v="1"/>
    <n v="124.18"/>
    <n v="6.2090000000000005"/>
    <n v="117.971"/>
    <n v="21.234780000000001"/>
    <n v="139.20578"/>
    <n v="4"/>
  </r>
  <r>
    <s v="ORD106125"/>
    <x v="405"/>
    <x v="1934"/>
    <s v="Noida"/>
    <x v="9"/>
    <n v="201305"/>
    <s v="MED015"/>
    <x v="24"/>
    <x v="11"/>
    <s v="Abbott"/>
    <s v="No"/>
    <n v="1"/>
    <n v="47.31"/>
    <n v="5"/>
    <n v="5"/>
    <x v="0"/>
    <x v="1"/>
    <n v="1"/>
    <x v="6124"/>
    <n v="1"/>
    <n v="47.31"/>
    <n v="2.3654999999999999"/>
    <n v="44.944500000000005"/>
    <n v="2.2472250000000003"/>
    <n v="47.191725000000005"/>
    <n v="3"/>
  </r>
  <r>
    <s v="ORD106126"/>
    <x v="589"/>
    <x v="1914"/>
    <s v="Ahmedabad"/>
    <x v="6"/>
    <n v="380015"/>
    <s v="MED025"/>
    <x v="27"/>
    <x v="0"/>
    <s v="Blue Cross"/>
    <s v="Yes"/>
    <n v="1"/>
    <n v="59.48"/>
    <n v="0"/>
    <n v="5"/>
    <x v="3"/>
    <x v="2"/>
    <n v="1"/>
    <x v="6125"/>
    <n v="1"/>
    <n v="59.48"/>
    <n v="0"/>
    <n v="59.48"/>
    <n v="2.9739999999999998"/>
    <n v="62.453999999999994"/>
    <n v="2"/>
  </r>
  <r>
    <s v="ORD106127"/>
    <x v="616"/>
    <x v="891"/>
    <s v="Mumbai"/>
    <x v="3"/>
    <n v="400001"/>
    <s v="MED029"/>
    <x v="10"/>
    <x v="8"/>
    <s v="Sun Pharma"/>
    <s v="Yes"/>
    <n v="1"/>
    <n v="112.05"/>
    <n v="10"/>
    <n v="12"/>
    <x v="1"/>
    <x v="1"/>
    <n v="1"/>
    <x v="6126"/>
    <n v="1"/>
    <n v="112.05"/>
    <n v="11.205"/>
    <n v="100.845"/>
    <n v="12.101399999999998"/>
    <n v="112.9464"/>
    <n v="3"/>
  </r>
  <r>
    <s v="ORD106128"/>
    <x v="97"/>
    <x v="629"/>
    <s v="Pune"/>
    <x v="3"/>
    <n v="411001"/>
    <s v="MED003"/>
    <x v="6"/>
    <x v="4"/>
    <s v="Dr. Reddy's"/>
    <s v="No"/>
    <n v="1"/>
    <n v="31.14"/>
    <n v="5"/>
    <n v="5"/>
    <x v="4"/>
    <x v="0"/>
    <n v="1"/>
    <x v="6127"/>
    <n v="1"/>
    <n v="31.14"/>
    <n v="1.5569999999999999"/>
    <n v="29.583000000000002"/>
    <n v="1.4791500000000002"/>
    <n v="31.062150000000003"/>
    <n v="1"/>
  </r>
  <r>
    <s v="ORD106129"/>
    <x v="373"/>
    <x v="938"/>
    <s v="Mumbai"/>
    <x v="3"/>
    <n v="400050"/>
    <s v="MED004"/>
    <x v="5"/>
    <x v="5"/>
    <s v="Sun Pharma"/>
    <s v="Yes"/>
    <n v="2"/>
    <n v="111"/>
    <n v="0"/>
    <n v="5"/>
    <x v="5"/>
    <x v="1"/>
    <n v="1"/>
    <x v="6128"/>
    <n v="1"/>
    <n v="222"/>
    <n v="0"/>
    <n v="222"/>
    <n v="11.1"/>
    <n v="233.1"/>
    <n v="3"/>
  </r>
  <r>
    <s v="ORD106130"/>
    <x v="424"/>
    <x v="834"/>
    <s v="Pune"/>
    <x v="3"/>
    <n v="411014"/>
    <s v="MED021"/>
    <x v="9"/>
    <x v="7"/>
    <s v="Cipla"/>
    <s v="No"/>
    <n v="2"/>
    <n v="80.959999999999994"/>
    <n v="5"/>
    <n v="5"/>
    <x v="3"/>
    <x v="1"/>
    <n v="1"/>
    <x v="6129"/>
    <n v="1"/>
    <n v="161.91999999999999"/>
    <n v="8.0959999999999983"/>
    <n v="153.82399999999998"/>
    <n v="7.6911999999999985"/>
    <n v="161.51519999999999"/>
    <n v="2"/>
  </r>
  <r>
    <s v="ORD106131"/>
    <x v="365"/>
    <x v="979"/>
    <s v="Indore"/>
    <x v="2"/>
    <n v="452016"/>
    <s v="MED026"/>
    <x v="20"/>
    <x v="9"/>
    <s v="Cipla"/>
    <s v="No"/>
    <n v="3"/>
    <n v="216.97"/>
    <n v="15"/>
    <n v="5"/>
    <x v="2"/>
    <x v="1"/>
    <n v="1"/>
    <x v="6130"/>
    <n v="1"/>
    <n v="650.91"/>
    <n v="97.636499999999998"/>
    <n v="553.27350000000001"/>
    <n v="27.663675000000001"/>
    <n v="580.93717500000002"/>
    <n v="1"/>
  </r>
  <r>
    <s v="ORD106132"/>
    <x v="89"/>
    <x v="2905"/>
    <s v="Noida"/>
    <x v="9"/>
    <n v="201305"/>
    <s v="MED013"/>
    <x v="16"/>
    <x v="3"/>
    <s v="Himalaya"/>
    <s v="No"/>
    <n v="1"/>
    <n v="166.92"/>
    <n v="15"/>
    <n v="18"/>
    <x v="2"/>
    <x v="1"/>
    <n v="1"/>
    <x v="6131"/>
    <n v="1"/>
    <n v="166.92"/>
    <n v="25.037999999999997"/>
    <n v="141.88200000000001"/>
    <n v="25.538760000000003"/>
    <n v="167.42076"/>
    <n v="1"/>
  </r>
  <r>
    <s v="ORD106133"/>
    <x v="61"/>
    <x v="1427"/>
    <s v="Indore"/>
    <x v="2"/>
    <n v="452018"/>
    <s v="MED009"/>
    <x v="21"/>
    <x v="6"/>
    <s v="Glenmark"/>
    <s v="Yes"/>
    <n v="1"/>
    <n v="86.56"/>
    <n v="0"/>
    <n v="5"/>
    <x v="3"/>
    <x v="1"/>
    <n v="1"/>
    <x v="6132"/>
    <n v="1"/>
    <n v="86.56"/>
    <n v="0"/>
    <n v="86.56"/>
    <n v="4.3280000000000003"/>
    <n v="90.888000000000005"/>
    <n v="3"/>
  </r>
  <r>
    <s v="ORD106134"/>
    <x v="174"/>
    <x v="2093"/>
    <s v="Noida"/>
    <x v="9"/>
    <n v="201304"/>
    <s v="MED018"/>
    <x v="14"/>
    <x v="8"/>
    <s v="Mankind"/>
    <s v="No"/>
    <n v="1"/>
    <n v="118.52"/>
    <n v="5"/>
    <n v="12"/>
    <x v="2"/>
    <x v="1"/>
    <n v="1"/>
    <x v="6133"/>
    <n v="1"/>
    <n v="118.52"/>
    <n v="5.9260000000000002"/>
    <n v="112.59399999999999"/>
    <n v="13.511279999999999"/>
    <n v="126.10527999999999"/>
    <n v="2"/>
  </r>
  <r>
    <s v="ORD106135"/>
    <x v="305"/>
    <x v="841"/>
    <s v="Ahmedabad"/>
    <x v="6"/>
    <n v="380054"/>
    <s v="MED010"/>
    <x v="13"/>
    <x v="1"/>
    <s v="Sun Pharma"/>
    <s v="Yes"/>
    <n v="2"/>
    <n v="79.010000000000005"/>
    <n v="15"/>
    <n v="5"/>
    <x v="2"/>
    <x v="1"/>
    <n v="1"/>
    <x v="6134"/>
    <n v="1"/>
    <n v="158.02000000000001"/>
    <n v="23.703000000000003"/>
    <n v="134.31700000000001"/>
    <n v="6.7158500000000005"/>
    <n v="141.03285"/>
    <n v="4"/>
  </r>
  <r>
    <s v="ORD106136"/>
    <x v="86"/>
    <x v="2906"/>
    <s v="Surat"/>
    <x v="6"/>
    <n v="395001"/>
    <s v="MED020"/>
    <x v="4"/>
    <x v="4"/>
    <s v="Dr. Reddy's"/>
    <s v="Yes"/>
    <n v="1"/>
    <n v="61.33"/>
    <n v="5"/>
    <n v="12"/>
    <x v="3"/>
    <x v="1"/>
    <n v="1"/>
    <x v="6135"/>
    <n v="1"/>
    <n v="61.33"/>
    <n v="3.0664999999999996"/>
    <n v="58.263500000000001"/>
    <n v="6.9916200000000002"/>
    <n v="65.255120000000005"/>
    <n v="2"/>
  </r>
  <r>
    <s v="ORD106137"/>
    <x v="649"/>
    <x v="1194"/>
    <s v="Pune"/>
    <x v="3"/>
    <n v="411014"/>
    <s v="MED018"/>
    <x v="14"/>
    <x v="8"/>
    <s v="Mankind"/>
    <s v="No"/>
    <n v="1"/>
    <n v="130.96"/>
    <n v="5"/>
    <n v="18"/>
    <x v="5"/>
    <x v="0"/>
    <n v="1"/>
    <x v="6136"/>
    <n v="1"/>
    <n v="130.96"/>
    <n v="6.5480000000000009"/>
    <n v="124.41200000000001"/>
    <n v="22.394160000000003"/>
    <n v="146.80616000000001"/>
    <n v="4"/>
  </r>
  <r>
    <s v="ORD106138"/>
    <x v="568"/>
    <x v="2907"/>
    <s v="Bengaluru"/>
    <x v="8"/>
    <n v="560100"/>
    <s v="MED007"/>
    <x v="15"/>
    <x v="10"/>
    <s v="Sanofi"/>
    <s v="Yes"/>
    <n v="4"/>
    <n v="79.77"/>
    <n v="10"/>
    <n v="12"/>
    <x v="0"/>
    <x v="2"/>
    <n v="1"/>
    <x v="6137"/>
    <n v="1"/>
    <n v="319.08"/>
    <n v="31.907999999999998"/>
    <n v="287.17199999999997"/>
    <n v="34.460639999999991"/>
    <n v="321.63263999999998"/>
    <n v="1"/>
  </r>
  <r>
    <s v="ORD106138"/>
    <x v="433"/>
    <x v="2652"/>
    <s v="Noida"/>
    <x v="9"/>
    <n v="201307"/>
    <s v="MED024"/>
    <x v="0"/>
    <x v="0"/>
    <s v="Abbott"/>
    <s v="No"/>
    <n v="2"/>
    <n v="136.34"/>
    <n v="0"/>
    <n v="5"/>
    <x v="4"/>
    <x v="0"/>
    <n v="1"/>
    <x v="6138"/>
    <n v="1"/>
    <n v="272.68"/>
    <n v="0"/>
    <n v="272.68"/>
    <n v="13.634"/>
    <n v="286.31400000000002"/>
    <n v="0"/>
  </r>
  <r>
    <s v="ORD106140"/>
    <x v="523"/>
    <x v="1102"/>
    <s v="Kolkata"/>
    <x v="10"/>
    <n v="700091"/>
    <s v="MED013"/>
    <x v="16"/>
    <x v="3"/>
    <s v="Himalaya"/>
    <s v="No"/>
    <n v="2"/>
    <n v="145.03"/>
    <n v="15"/>
    <n v="12"/>
    <x v="3"/>
    <x v="1"/>
    <n v="1"/>
    <x v="6139"/>
    <n v="1"/>
    <n v="290.06"/>
    <n v="43.508999999999993"/>
    <n v="246.55100000000002"/>
    <n v="29.586120000000001"/>
    <n v="276.13712000000004"/>
    <n v="5"/>
  </r>
  <r>
    <s v="ORD106141"/>
    <x v="495"/>
    <x v="2193"/>
    <s v="Hyderabad"/>
    <x v="1"/>
    <n v="500001"/>
    <s v="MED018"/>
    <x v="14"/>
    <x v="8"/>
    <s v="Mankind"/>
    <s v="No"/>
    <n v="2"/>
    <n v="111.57"/>
    <n v="5"/>
    <n v="5"/>
    <x v="2"/>
    <x v="1"/>
    <n v="1"/>
    <x v="6140"/>
    <n v="1"/>
    <n v="223.14"/>
    <n v="11.156999999999998"/>
    <n v="211.98299999999998"/>
    <n v="10.59915"/>
    <n v="222.58214999999998"/>
    <n v="3"/>
  </r>
  <r>
    <s v="ORD106142"/>
    <x v="714"/>
    <x v="553"/>
    <s v="Lucknow"/>
    <x v="9"/>
    <n v="226016"/>
    <s v="MED027"/>
    <x v="12"/>
    <x v="9"/>
    <s v="Mankind"/>
    <s v="No"/>
    <n v="3"/>
    <n v="88.49"/>
    <n v="10"/>
    <n v="12"/>
    <x v="2"/>
    <x v="3"/>
    <n v="1"/>
    <x v="6141"/>
    <n v="1"/>
    <n v="265.46999999999997"/>
    <n v="26.546999999999997"/>
    <n v="238.92299999999997"/>
    <n v="28.670759999999994"/>
    <n v="267.59375999999997"/>
    <n v="1"/>
  </r>
  <r>
    <s v="ORD106143"/>
    <x v="316"/>
    <x v="1753"/>
    <s v="Noida"/>
    <x v="9"/>
    <n v="201304"/>
    <s v="MED025"/>
    <x v="27"/>
    <x v="0"/>
    <s v="Blue Cross"/>
    <s v="Yes"/>
    <n v="1"/>
    <n v="71.150000000000006"/>
    <n v="15"/>
    <n v="5"/>
    <x v="1"/>
    <x v="2"/>
    <n v="1"/>
    <x v="6142"/>
    <n v="1"/>
    <n v="71.150000000000006"/>
    <n v="10.672499999999999"/>
    <n v="60.477500000000006"/>
    <n v="3.0238750000000003"/>
    <n v="63.50137500000001"/>
    <n v="1"/>
  </r>
  <r>
    <s v="ORD106144"/>
    <x v="437"/>
    <x v="465"/>
    <s v="Chennai"/>
    <x v="7"/>
    <n v="600096"/>
    <s v="MED002"/>
    <x v="22"/>
    <x v="2"/>
    <s v="Micro Labs"/>
    <s v="No"/>
    <n v="1"/>
    <n v="33.840000000000003"/>
    <n v="5"/>
    <n v="12"/>
    <x v="0"/>
    <x v="0"/>
    <n v="1"/>
    <x v="6143"/>
    <n v="1"/>
    <n v="33.840000000000003"/>
    <n v="1.6920000000000002"/>
    <n v="32.148000000000003"/>
    <n v="3.8577600000000007"/>
    <n v="36.005760000000002"/>
    <n v="4"/>
  </r>
  <r>
    <s v="ORD106145"/>
    <x v="393"/>
    <x v="1045"/>
    <s v="Hyderabad"/>
    <x v="1"/>
    <n v="500032"/>
    <s v="MED011"/>
    <x v="23"/>
    <x v="1"/>
    <s v="Cipla"/>
    <s v="No"/>
    <n v="2"/>
    <n v="28.59"/>
    <n v="0"/>
    <n v="12"/>
    <x v="4"/>
    <x v="1"/>
    <n v="1"/>
    <x v="6144"/>
    <n v="1"/>
    <n v="57.18"/>
    <n v="0"/>
    <n v="57.18"/>
    <n v="6.8615999999999993"/>
    <n v="64.041600000000003"/>
    <n v="4"/>
  </r>
  <r>
    <s v="ORD106146"/>
    <x v="426"/>
    <x v="1379"/>
    <s v="Gurugram"/>
    <x v="11"/>
    <n v="122002"/>
    <s v="MED002"/>
    <x v="22"/>
    <x v="2"/>
    <s v="Micro Labs"/>
    <s v="No"/>
    <n v="1"/>
    <n v="32.630000000000003"/>
    <n v="0"/>
    <n v="12"/>
    <x v="5"/>
    <x v="1"/>
    <n v="1"/>
    <x v="6145"/>
    <n v="1"/>
    <n v="32.630000000000003"/>
    <n v="0"/>
    <n v="32.630000000000003"/>
    <n v="3.9156000000000004"/>
    <n v="36.5456"/>
    <n v="2"/>
  </r>
  <r>
    <s v="ORD106147"/>
    <x v="294"/>
    <x v="2779"/>
    <s v="Delhi"/>
    <x v="0"/>
    <n v="110024"/>
    <s v="MED013"/>
    <x v="16"/>
    <x v="3"/>
    <s v="Himalaya"/>
    <s v="No"/>
    <n v="2"/>
    <n v="178.48"/>
    <n v="0"/>
    <n v="18"/>
    <x v="2"/>
    <x v="1"/>
    <n v="1"/>
    <x v="6146"/>
    <n v="1"/>
    <n v="356.96"/>
    <n v="0"/>
    <n v="356.96"/>
    <n v="64.252799999999993"/>
    <n v="421.21279999999996"/>
    <n v="1"/>
  </r>
  <r>
    <s v="ORD106148"/>
    <x v="312"/>
    <x v="41"/>
    <s v="Ahmedabad"/>
    <x v="6"/>
    <n v="380054"/>
    <s v="MED030"/>
    <x v="28"/>
    <x v="8"/>
    <s v="Cipla"/>
    <s v="Yes"/>
    <n v="2"/>
    <n v="289.45"/>
    <n v="10"/>
    <n v="5"/>
    <x v="4"/>
    <x v="2"/>
    <n v="1"/>
    <x v="6147"/>
    <n v="1"/>
    <n v="578.9"/>
    <n v="57.89"/>
    <n v="521.01"/>
    <n v="26.050500000000003"/>
    <n v="547.06050000000005"/>
    <n v="3"/>
  </r>
  <r>
    <s v="ORD106149"/>
    <x v="178"/>
    <x v="2908"/>
    <s v="Gurugram"/>
    <x v="11"/>
    <n v="122016"/>
    <s v="MED001"/>
    <x v="2"/>
    <x v="2"/>
    <s v="Cipla"/>
    <s v="No"/>
    <n v="3"/>
    <n v="31.78"/>
    <n v="10"/>
    <n v="12"/>
    <x v="5"/>
    <x v="0"/>
    <n v="1"/>
    <x v="6148"/>
    <n v="1"/>
    <n v="95.34"/>
    <n v="9.5340000000000007"/>
    <n v="85.805999999999997"/>
    <n v="10.296720000000001"/>
    <n v="96.102720000000005"/>
    <n v="0"/>
  </r>
  <r>
    <s v="ORD106150"/>
    <x v="21"/>
    <x v="2023"/>
    <s v="Lucknow"/>
    <x v="9"/>
    <n v="226010"/>
    <s v="MED027"/>
    <x v="12"/>
    <x v="9"/>
    <s v="Mankind"/>
    <s v="No"/>
    <n v="2"/>
    <n v="91.57"/>
    <n v="5"/>
    <n v="18"/>
    <x v="5"/>
    <x v="0"/>
    <n v="1"/>
    <x v="6149"/>
    <n v="1"/>
    <n v="183.14"/>
    <n v="9.157"/>
    <n v="173.98299999999998"/>
    <n v="31.316939999999995"/>
    <n v="205.29993999999996"/>
    <n v="2"/>
  </r>
  <r>
    <s v="ORD106151"/>
    <x v="339"/>
    <x v="773"/>
    <s v="Indore"/>
    <x v="2"/>
    <n v="452016"/>
    <s v="MED029"/>
    <x v="10"/>
    <x v="8"/>
    <s v="Sun Pharma"/>
    <s v="Yes"/>
    <n v="1"/>
    <n v="99.35"/>
    <n v="5"/>
    <n v="18"/>
    <x v="5"/>
    <x v="1"/>
    <n v="1"/>
    <x v="6150"/>
    <n v="1"/>
    <n v="99.35"/>
    <n v="4.9675000000000002"/>
    <n v="94.382499999999993"/>
    <n v="16.988849999999999"/>
    <n v="111.37134999999999"/>
    <n v="2"/>
  </r>
  <r>
    <s v="ORD106152"/>
    <x v="374"/>
    <x v="1479"/>
    <s v="Noida"/>
    <x v="9"/>
    <n v="201304"/>
    <s v="MED019"/>
    <x v="26"/>
    <x v="8"/>
    <s v="Cipla"/>
    <s v="No"/>
    <n v="1"/>
    <n v="165.56"/>
    <n v="0"/>
    <n v="5"/>
    <x v="3"/>
    <x v="3"/>
    <n v="1"/>
    <x v="6151"/>
    <n v="1"/>
    <n v="165.56"/>
    <n v="0"/>
    <n v="165.56"/>
    <n v="8.2779999999999987"/>
    <n v="173.83799999999999"/>
    <n v="1"/>
  </r>
  <r>
    <s v="ORD106153"/>
    <x v="318"/>
    <x v="1494"/>
    <s v="Mumbai"/>
    <x v="3"/>
    <n v="400001"/>
    <s v="MED018"/>
    <x v="14"/>
    <x v="8"/>
    <s v="Mankind"/>
    <s v="No"/>
    <n v="2"/>
    <n v="110"/>
    <n v="5"/>
    <n v="18"/>
    <x v="4"/>
    <x v="3"/>
    <n v="1"/>
    <x v="6152"/>
    <n v="1"/>
    <n v="220"/>
    <n v="11"/>
    <n v="209"/>
    <n v="37.619999999999997"/>
    <n v="246.62"/>
    <n v="1"/>
  </r>
  <r>
    <s v="ORD106154"/>
    <x v="232"/>
    <x v="2237"/>
    <s v="Bengaluru"/>
    <x v="8"/>
    <n v="560034"/>
    <s v="MED007"/>
    <x v="15"/>
    <x v="10"/>
    <s v="Sanofi"/>
    <s v="Yes"/>
    <n v="1"/>
    <n v="77.98"/>
    <n v="5"/>
    <n v="12"/>
    <x v="4"/>
    <x v="1"/>
    <n v="1"/>
    <x v="6153"/>
    <n v="1"/>
    <n v="77.98"/>
    <n v="3.8990000000000005"/>
    <n v="74.081000000000003"/>
    <n v="8.8897200000000005"/>
    <n v="82.97072"/>
    <n v="1"/>
  </r>
  <r>
    <s v="ORD106155"/>
    <x v="467"/>
    <x v="2604"/>
    <s v="Noida"/>
    <x v="9"/>
    <n v="201307"/>
    <s v="MED009"/>
    <x v="21"/>
    <x v="6"/>
    <s v="Glenmark"/>
    <s v="Yes"/>
    <n v="4"/>
    <n v="81.489999999999995"/>
    <n v="5"/>
    <n v="5"/>
    <x v="0"/>
    <x v="1"/>
    <n v="1"/>
    <x v="6154"/>
    <n v="1"/>
    <n v="325.95999999999998"/>
    <n v="16.297999999999998"/>
    <n v="309.66199999999998"/>
    <n v="15.4831"/>
    <n v="325.14509999999996"/>
    <n v="1"/>
  </r>
  <r>
    <s v="ORD106156"/>
    <x v="262"/>
    <x v="2440"/>
    <s v="Bengaluru"/>
    <x v="8"/>
    <n v="560034"/>
    <s v="MED030"/>
    <x v="28"/>
    <x v="8"/>
    <s v="Cipla"/>
    <s v="Yes"/>
    <n v="2"/>
    <n v="322.11"/>
    <n v="5"/>
    <n v="5"/>
    <x v="0"/>
    <x v="3"/>
    <n v="1"/>
    <x v="6155"/>
    <n v="1"/>
    <n v="644.22"/>
    <n v="32.211000000000006"/>
    <n v="612.00900000000001"/>
    <n v="30.600450000000002"/>
    <n v="642.60945000000004"/>
    <n v="1"/>
  </r>
  <r>
    <s v="ORD106157"/>
    <x v="403"/>
    <x v="33"/>
    <s v="Gurugram"/>
    <x v="11"/>
    <n v="122002"/>
    <s v="MED015"/>
    <x v="24"/>
    <x v="11"/>
    <s v="Abbott"/>
    <s v="No"/>
    <n v="4"/>
    <n v="54.65"/>
    <n v="10"/>
    <n v="18"/>
    <x v="1"/>
    <x v="2"/>
    <n v="1"/>
    <x v="6156"/>
    <n v="1"/>
    <n v="218.6"/>
    <n v="21.86"/>
    <n v="196.74"/>
    <n v="35.413200000000003"/>
    <n v="232.15320000000003"/>
    <n v="1"/>
  </r>
  <r>
    <s v="ORD106157"/>
    <x v="534"/>
    <x v="2711"/>
    <s v="Gurugram"/>
    <x v="11"/>
    <n v="122002"/>
    <s v="MED025"/>
    <x v="27"/>
    <x v="0"/>
    <s v="Blue Cross"/>
    <s v="Yes"/>
    <n v="2"/>
    <n v="62.52"/>
    <n v="0"/>
    <n v="5"/>
    <x v="1"/>
    <x v="1"/>
    <n v="1"/>
    <x v="6157"/>
    <n v="1"/>
    <n v="125.04"/>
    <n v="0"/>
    <n v="125.04"/>
    <n v="6.2520000000000007"/>
    <n v="131.292"/>
    <n v="3"/>
  </r>
  <r>
    <s v="ORD106159"/>
    <x v="648"/>
    <x v="104"/>
    <s v="Delhi"/>
    <x v="0"/>
    <n v="110001"/>
    <s v="MED013"/>
    <x v="16"/>
    <x v="3"/>
    <s v="Himalaya"/>
    <s v="No"/>
    <n v="3"/>
    <n v="148.80000000000001"/>
    <n v="10"/>
    <n v="5"/>
    <x v="2"/>
    <x v="2"/>
    <n v="1"/>
    <x v="6158"/>
    <n v="1"/>
    <n v="446.40000000000003"/>
    <n v="44.64"/>
    <n v="401.76000000000005"/>
    <n v="20.088000000000001"/>
    <n v="421.84800000000007"/>
    <n v="4"/>
  </r>
  <r>
    <s v="ORD106160"/>
    <x v="638"/>
    <x v="983"/>
    <s v="Surat"/>
    <x v="6"/>
    <n v="395007"/>
    <s v="MED020"/>
    <x v="4"/>
    <x v="4"/>
    <s v="Dr. Reddy's"/>
    <s v="Yes"/>
    <n v="2"/>
    <n v="55"/>
    <n v="20"/>
    <n v="18"/>
    <x v="0"/>
    <x v="0"/>
    <n v="1"/>
    <x v="6159"/>
    <n v="1"/>
    <n v="110"/>
    <n v="22"/>
    <n v="88"/>
    <n v="15.84"/>
    <n v="103.84"/>
    <n v="2"/>
  </r>
  <r>
    <s v="ORD106161"/>
    <x v="663"/>
    <x v="2909"/>
    <s v="Pune"/>
    <x v="3"/>
    <n v="411014"/>
    <s v="MED005"/>
    <x v="11"/>
    <x v="5"/>
    <s v="Cipla"/>
    <s v="Yes"/>
    <n v="1"/>
    <n v="92.99"/>
    <n v="5"/>
    <n v="12"/>
    <x v="2"/>
    <x v="2"/>
    <n v="1"/>
    <x v="6160"/>
    <n v="1"/>
    <n v="92.99"/>
    <n v="4.6494999999999997"/>
    <n v="88.340499999999992"/>
    <n v="10.600859999999997"/>
    <n v="98.941359999999989"/>
    <n v="1"/>
  </r>
  <r>
    <s v="ORD106162"/>
    <x v="109"/>
    <x v="1330"/>
    <s v="Lucknow"/>
    <x v="9"/>
    <n v="226010"/>
    <s v="MED017"/>
    <x v="1"/>
    <x v="1"/>
    <s v="Abbott"/>
    <s v="No"/>
    <n v="3"/>
    <n v="154.06"/>
    <n v="10"/>
    <n v="5"/>
    <x v="2"/>
    <x v="1"/>
    <n v="1"/>
    <x v="6161"/>
    <n v="1"/>
    <n v="462.18"/>
    <n v="46.218000000000004"/>
    <n v="415.96199999999999"/>
    <n v="20.798099999999998"/>
    <n v="436.76009999999997"/>
    <n v="1"/>
  </r>
  <r>
    <s v="ORD106163"/>
    <x v="302"/>
    <x v="1574"/>
    <s v="Delhi"/>
    <x v="0"/>
    <n v="110085"/>
    <s v="MED006"/>
    <x v="18"/>
    <x v="10"/>
    <s v="USV"/>
    <s v="Yes"/>
    <n v="1"/>
    <n v="46.71"/>
    <n v="5"/>
    <n v="5"/>
    <x v="4"/>
    <x v="2"/>
    <n v="1"/>
    <x v="6162"/>
    <n v="1"/>
    <n v="46.71"/>
    <n v="2.3355000000000001"/>
    <n v="44.374499999999998"/>
    <n v="2.2187250000000001"/>
    <n v="46.593224999999997"/>
    <n v="2"/>
  </r>
  <r>
    <s v="ORD106164"/>
    <x v="346"/>
    <x v="926"/>
    <s v="Indore"/>
    <x v="2"/>
    <n v="452010"/>
    <s v="MED002"/>
    <x v="22"/>
    <x v="2"/>
    <s v="Micro Labs"/>
    <s v="No"/>
    <n v="1"/>
    <n v="34.46"/>
    <n v="5"/>
    <n v="12"/>
    <x v="5"/>
    <x v="1"/>
    <n v="1"/>
    <x v="6163"/>
    <n v="1"/>
    <n v="34.46"/>
    <n v="1.7230000000000001"/>
    <n v="32.737000000000002"/>
    <n v="3.9284400000000006"/>
    <n v="36.665440000000004"/>
    <n v="2"/>
  </r>
  <r>
    <s v="ORD106165"/>
    <x v="325"/>
    <x v="472"/>
    <s v="Noida"/>
    <x v="9"/>
    <n v="201304"/>
    <s v="MED029"/>
    <x v="10"/>
    <x v="8"/>
    <s v="Sun Pharma"/>
    <s v="Yes"/>
    <n v="2"/>
    <n v="96.88"/>
    <n v="0"/>
    <n v="18"/>
    <x v="3"/>
    <x v="1"/>
    <n v="1"/>
    <x v="6164"/>
    <n v="1"/>
    <n v="193.76"/>
    <n v="0"/>
    <n v="193.76"/>
    <n v="34.876799999999996"/>
    <n v="228.63679999999999"/>
    <n v="3"/>
  </r>
  <r>
    <s v="ORD106166"/>
    <x v="409"/>
    <x v="2910"/>
    <s v="Noida"/>
    <x v="9"/>
    <n v="201301"/>
    <s v="MED007"/>
    <x v="15"/>
    <x v="10"/>
    <s v="Sanofi"/>
    <s v="Yes"/>
    <n v="1"/>
    <n v="67.040000000000006"/>
    <n v="10"/>
    <n v="12"/>
    <x v="5"/>
    <x v="2"/>
    <n v="1"/>
    <x v="6165"/>
    <n v="1"/>
    <n v="67.040000000000006"/>
    <n v="6.7040000000000006"/>
    <n v="60.336000000000006"/>
    <n v="7.2403200000000005"/>
    <n v="67.57632000000001"/>
    <n v="1"/>
  </r>
  <r>
    <s v="ORD106167"/>
    <x v="656"/>
    <x v="4"/>
    <s v="Ahmedabad"/>
    <x v="6"/>
    <n v="380001"/>
    <s v="MED026"/>
    <x v="20"/>
    <x v="9"/>
    <s v="Cipla"/>
    <s v="No"/>
    <n v="2"/>
    <n v="174"/>
    <n v="15"/>
    <n v="18"/>
    <x v="1"/>
    <x v="0"/>
    <n v="1"/>
    <x v="6166"/>
    <n v="1"/>
    <n v="348"/>
    <n v="52.2"/>
    <n v="295.8"/>
    <n v="53.244000000000007"/>
    <n v="349.04400000000004"/>
    <n v="1"/>
  </r>
  <r>
    <s v="ORD106167"/>
    <x v="183"/>
    <x v="2331"/>
    <s v="Kolkata"/>
    <x v="10"/>
    <n v="700091"/>
    <s v="MED021"/>
    <x v="9"/>
    <x v="7"/>
    <s v="Cipla"/>
    <s v="No"/>
    <n v="3"/>
    <n v="82.63"/>
    <n v="10"/>
    <n v="18"/>
    <x v="2"/>
    <x v="3"/>
    <n v="1"/>
    <x v="6167"/>
    <n v="1"/>
    <n v="247.89"/>
    <n v="24.788999999999998"/>
    <n v="223.101"/>
    <n v="40.158180000000002"/>
    <n v="263.25918000000001"/>
    <n v="2"/>
  </r>
  <r>
    <s v="ORD106169"/>
    <x v="446"/>
    <x v="2300"/>
    <s v="Hyderabad"/>
    <x v="1"/>
    <n v="500084"/>
    <s v="MED021"/>
    <x v="9"/>
    <x v="7"/>
    <s v="Cipla"/>
    <s v="No"/>
    <n v="1"/>
    <n v="81.319999999999993"/>
    <n v="0"/>
    <n v="12"/>
    <x v="3"/>
    <x v="1"/>
    <n v="1"/>
    <x v="6168"/>
    <n v="1"/>
    <n v="81.319999999999993"/>
    <n v="0"/>
    <n v="81.319999999999993"/>
    <n v="9.7584"/>
    <n v="91.078399999999988"/>
    <n v="1"/>
  </r>
  <r>
    <s v="ORD106169"/>
    <x v="285"/>
    <x v="1175"/>
    <s v="Ahmedabad"/>
    <x v="6"/>
    <n v="380001"/>
    <s v="MED027"/>
    <x v="12"/>
    <x v="9"/>
    <s v="Mankind"/>
    <s v="No"/>
    <n v="1"/>
    <n v="95.31"/>
    <n v="15"/>
    <n v="5"/>
    <x v="4"/>
    <x v="1"/>
    <n v="1"/>
    <x v="6169"/>
    <n v="1"/>
    <n v="95.31"/>
    <n v="14.296500000000002"/>
    <n v="81.013499999999993"/>
    <n v="4.050675"/>
    <n v="85.064174999999992"/>
    <n v="2"/>
  </r>
  <r>
    <s v="ORD106171"/>
    <x v="146"/>
    <x v="790"/>
    <s v="Chandigarh"/>
    <x v="4"/>
    <n v="160036"/>
    <s v="MED018"/>
    <x v="14"/>
    <x v="8"/>
    <s v="Mankind"/>
    <s v="No"/>
    <n v="1"/>
    <n v="118.16"/>
    <n v="0"/>
    <n v="12"/>
    <x v="3"/>
    <x v="3"/>
    <n v="1"/>
    <x v="6170"/>
    <n v="1"/>
    <n v="118.16"/>
    <n v="0"/>
    <n v="118.16"/>
    <n v="14.179200000000002"/>
    <n v="132.33920000000001"/>
    <n v="1"/>
  </r>
  <r>
    <s v="ORD106172"/>
    <x v="585"/>
    <x v="2381"/>
    <s v="Bengaluru"/>
    <x v="8"/>
    <n v="560001"/>
    <s v="MED015"/>
    <x v="24"/>
    <x v="11"/>
    <s v="Abbott"/>
    <s v="No"/>
    <n v="1"/>
    <n v="47.65"/>
    <n v="0"/>
    <n v="5"/>
    <x v="0"/>
    <x v="2"/>
    <n v="1"/>
    <x v="6171"/>
    <n v="1"/>
    <n v="47.65"/>
    <n v="0"/>
    <n v="47.65"/>
    <n v="2.3824999999999998"/>
    <n v="50.032499999999999"/>
    <n v="1"/>
  </r>
  <r>
    <s v="ORD106173"/>
    <x v="187"/>
    <x v="2911"/>
    <s v="Gurugram"/>
    <x v="11"/>
    <n v="122001"/>
    <s v="MED017"/>
    <x v="1"/>
    <x v="1"/>
    <s v="Abbott"/>
    <s v="No"/>
    <n v="2"/>
    <n v="149.43"/>
    <n v="5"/>
    <n v="12"/>
    <x v="5"/>
    <x v="1"/>
    <n v="1"/>
    <x v="6172"/>
    <n v="1"/>
    <n v="298.86"/>
    <n v="14.943000000000001"/>
    <n v="283.91700000000003"/>
    <n v="34.070040000000006"/>
    <n v="317.98704000000004"/>
    <n v="1"/>
  </r>
  <r>
    <s v="ORD106174"/>
    <x v="481"/>
    <x v="2399"/>
    <s v="Ahmedabad"/>
    <x v="6"/>
    <n v="380058"/>
    <s v="MED009"/>
    <x v="21"/>
    <x v="6"/>
    <s v="Glenmark"/>
    <s v="Yes"/>
    <n v="1"/>
    <n v="97.52"/>
    <n v="20"/>
    <n v="12"/>
    <x v="0"/>
    <x v="0"/>
    <n v="1"/>
    <x v="6173"/>
    <n v="1"/>
    <n v="97.52"/>
    <n v="19.503999999999998"/>
    <n v="78.015999999999991"/>
    <n v="9.3619199999999996"/>
    <n v="87.377919999999989"/>
    <n v="2"/>
  </r>
  <r>
    <s v="ORD106175"/>
    <x v="184"/>
    <x v="507"/>
    <s v="Delhi"/>
    <x v="0"/>
    <n v="110024"/>
    <s v="MED026"/>
    <x v="20"/>
    <x v="9"/>
    <s v="Cipla"/>
    <s v="No"/>
    <n v="5"/>
    <n v="191.45"/>
    <n v="20"/>
    <n v="18"/>
    <x v="3"/>
    <x v="2"/>
    <n v="1"/>
    <x v="6174"/>
    <n v="1"/>
    <n v="957.25"/>
    <n v="191.45"/>
    <n v="765.8"/>
    <n v="137.84399999999999"/>
    <n v="903.64400000000001"/>
    <n v="2"/>
  </r>
  <r>
    <s v="ORD106176"/>
    <x v="358"/>
    <x v="1010"/>
    <s v="Mumbai"/>
    <x v="3"/>
    <n v="400069"/>
    <s v="MED004"/>
    <x v="5"/>
    <x v="5"/>
    <s v="Sun Pharma"/>
    <s v="Yes"/>
    <n v="1"/>
    <n v="121.94"/>
    <n v="10"/>
    <n v="5"/>
    <x v="3"/>
    <x v="1"/>
    <n v="1"/>
    <x v="6175"/>
    <n v="1"/>
    <n v="121.94"/>
    <n v="12.194000000000001"/>
    <n v="109.746"/>
    <n v="5.4873000000000003"/>
    <n v="115.2333"/>
    <n v="1"/>
  </r>
  <r>
    <s v="ORD106177"/>
    <x v="723"/>
    <x v="2635"/>
    <s v="Gurugram"/>
    <x v="11"/>
    <n v="122001"/>
    <s v="MED022"/>
    <x v="25"/>
    <x v="7"/>
    <s v="Himalaya"/>
    <s v="No"/>
    <n v="3"/>
    <n v="156.54"/>
    <n v="5"/>
    <n v="5"/>
    <x v="2"/>
    <x v="1"/>
    <n v="1"/>
    <x v="6176"/>
    <n v="1"/>
    <n v="469.62"/>
    <n v="23.480999999999998"/>
    <n v="446.13900000000001"/>
    <n v="22.306950000000001"/>
    <n v="468.44595000000004"/>
    <n v="2"/>
  </r>
  <r>
    <s v="ORD106178"/>
    <x v="278"/>
    <x v="2912"/>
    <s v="Lucknow"/>
    <x v="9"/>
    <n v="226016"/>
    <s v="MED012"/>
    <x v="29"/>
    <x v="3"/>
    <s v="Mankind"/>
    <s v="No"/>
    <n v="1"/>
    <n v="108.02"/>
    <n v="5"/>
    <n v="12"/>
    <x v="3"/>
    <x v="1"/>
    <n v="1"/>
    <x v="6177"/>
    <n v="1"/>
    <n v="108.02"/>
    <n v="5.4009999999999998"/>
    <n v="102.619"/>
    <n v="12.314279999999998"/>
    <n v="114.93328"/>
    <n v="1"/>
  </r>
  <r>
    <s v="ORD106179"/>
    <x v="666"/>
    <x v="2513"/>
    <s v="Surat"/>
    <x v="6"/>
    <n v="395017"/>
    <s v="MED025"/>
    <x v="27"/>
    <x v="0"/>
    <s v="Blue Cross"/>
    <s v="Yes"/>
    <n v="5"/>
    <n v="60.8"/>
    <n v="5"/>
    <n v="5"/>
    <x v="5"/>
    <x v="0"/>
    <n v="1"/>
    <x v="6178"/>
    <n v="1"/>
    <n v="304"/>
    <n v="15.2"/>
    <n v="288.8"/>
    <n v="14.44"/>
    <n v="303.24"/>
    <n v="0"/>
  </r>
  <r>
    <s v="ORD106179"/>
    <x v="708"/>
    <x v="251"/>
    <s v="Mumbai"/>
    <x v="3"/>
    <n v="400076"/>
    <s v="MED029"/>
    <x v="10"/>
    <x v="8"/>
    <s v="Sun Pharma"/>
    <s v="Yes"/>
    <n v="3"/>
    <n v="91.98"/>
    <n v="15"/>
    <n v="12"/>
    <x v="1"/>
    <x v="1"/>
    <n v="1"/>
    <x v="6179"/>
    <n v="1"/>
    <n v="275.94"/>
    <n v="41.391000000000005"/>
    <n v="234.54899999999998"/>
    <n v="28.145879999999998"/>
    <n v="262.69487999999996"/>
    <n v="5"/>
  </r>
  <r>
    <s v="ORD106181"/>
    <x v="9"/>
    <x v="1264"/>
    <s v="Kolkata"/>
    <x v="10"/>
    <n v="700091"/>
    <s v="MED025"/>
    <x v="27"/>
    <x v="0"/>
    <s v="Blue Cross"/>
    <s v="Yes"/>
    <n v="1"/>
    <n v="58.13"/>
    <n v="5"/>
    <n v="5"/>
    <x v="4"/>
    <x v="1"/>
    <n v="1"/>
    <x v="6180"/>
    <n v="1"/>
    <n v="58.13"/>
    <n v="2.9065000000000003"/>
    <n v="55.223500000000001"/>
    <n v="2.7611750000000002"/>
    <n v="57.984675000000003"/>
    <n v="3"/>
  </r>
  <r>
    <s v="ORD106182"/>
    <x v="263"/>
    <x v="2913"/>
    <s v="Hyderabad"/>
    <x v="1"/>
    <n v="500001"/>
    <s v="MED006"/>
    <x v="18"/>
    <x v="10"/>
    <s v="USV"/>
    <s v="Yes"/>
    <n v="2"/>
    <n v="42.95"/>
    <n v="10"/>
    <n v="18"/>
    <x v="3"/>
    <x v="1"/>
    <n v="1"/>
    <x v="6181"/>
    <n v="1"/>
    <n v="85.9"/>
    <n v="8.59"/>
    <n v="77.31"/>
    <n v="13.915799999999999"/>
    <n v="91.225800000000007"/>
    <n v="1"/>
  </r>
  <r>
    <s v="ORD106183"/>
    <x v="320"/>
    <x v="711"/>
    <s v="Lucknow"/>
    <x v="9"/>
    <n v="226016"/>
    <s v="MED001"/>
    <x v="2"/>
    <x v="2"/>
    <s v="Cipla"/>
    <s v="No"/>
    <n v="1"/>
    <n v="33.79"/>
    <n v="20"/>
    <n v="5"/>
    <x v="2"/>
    <x v="1"/>
    <n v="1"/>
    <x v="6182"/>
    <n v="1"/>
    <n v="33.79"/>
    <n v="6.7579999999999991"/>
    <n v="27.032"/>
    <n v="1.3515999999999999"/>
    <n v="28.383600000000001"/>
    <n v="2"/>
  </r>
  <r>
    <s v="ORD106184"/>
    <x v="170"/>
    <x v="2665"/>
    <s v="Kolkata"/>
    <x v="10"/>
    <n v="700001"/>
    <s v="MED004"/>
    <x v="5"/>
    <x v="5"/>
    <s v="Sun Pharma"/>
    <s v="Yes"/>
    <n v="1"/>
    <n v="116.69"/>
    <n v="0"/>
    <n v="5"/>
    <x v="0"/>
    <x v="1"/>
    <n v="1"/>
    <x v="6183"/>
    <n v="1"/>
    <n v="116.69"/>
    <n v="0"/>
    <n v="116.69"/>
    <n v="5.8345000000000002"/>
    <n v="122.5245"/>
    <n v="2"/>
  </r>
  <r>
    <s v="ORD106185"/>
    <x v="393"/>
    <x v="1310"/>
    <s v="Surat"/>
    <x v="6"/>
    <n v="395017"/>
    <s v="MED018"/>
    <x v="14"/>
    <x v="8"/>
    <s v="Mankind"/>
    <s v="No"/>
    <n v="3"/>
    <n v="104.43"/>
    <n v="5"/>
    <n v="12"/>
    <x v="2"/>
    <x v="0"/>
    <n v="1"/>
    <x v="6184"/>
    <n v="1"/>
    <n v="313.29000000000002"/>
    <n v="15.6645"/>
    <n v="297.62550000000005"/>
    <n v="35.715060000000001"/>
    <n v="333.34056000000004"/>
    <n v="3"/>
  </r>
  <r>
    <s v="ORD106186"/>
    <x v="46"/>
    <x v="294"/>
    <s v="Pune"/>
    <x v="3"/>
    <n v="411057"/>
    <s v="MED021"/>
    <x v="9"/>
    <x v="7"/>
    <s v="Cipla"/>
    <s v="No"/>
    <n v="1"/>
    <n v="77.47"/>
    <n v="0"/>
    <n v="18"/>
    <x v="1"/>
    <x v="2"/>
    <n v="1"/>
    <x v="6185"/>
    <n v="1"/>
    <n v="77.47"/>
    <n v="0"/>
    <n v="77.47"/>
    <n v="13.944600000000001"/>
    <n v="91.414600000000007"/>
    <n v="3"/>
  </r>
  <r>
    <s v="ORD106187"/>
    <x v="247"/>
    <x v="1828"/>
    <s v="Chennai"/>
    <x v="7"/>
    <n v="600001"/>
    <s v="MED011"/>
    <x v="23"/>
    <x v="1"/>
    <s v="Cipla"/>
    <s v="No"/>
    <n v="3"/>
    <n v="25.45"/>
    <n v="10"/>
    <n v="12"/>
    <x v="5"/>
    <x v="1"/>
    <n v="1"/>
    <x v="6186"/>
    <n v="1"/>
    <n v="76.349999999999994"/>
    <n v="7.6349999999999998"/>
    <n v="68.714999999999989"/>
    <n v="8.2457999999999991"/>
    <n v="76.960799999999992"/>
    <n v="3"/>
  </r>
  <r>
    <s v="ORD106188"/>
    <x v="196"/>
    <x v="1105"/>
    <s v="Ahmedabad"/>
    <x v="6"/>
    <n v="380015"/>
    <s v="MED019"/>
    <x v="26"/>
    <x v="8"/>
    <s v="Cipla"/>
    <s v="No"/>
    <n v="2"/>
    <n v="149.37"/>
    <n v="5"/>
    <n v="5"/>
    <x v="5"/>
    <x v="1"/>
    <n v="1"/>
    <x v="6187"/>
    <n v="1"/>
    <n v="298.74"/>
    <n v="14.937000000000001"/>
    <n v="283.803"/>
    <n v="14.190149999999999"/>
    <n v="297.99315000000001"/>
    <n v="3"/>
  </r>
  <r>
    <s v="ORD106189"/>
    <x v="512"/>
    <x v="2408"/>
    <s v="Lucknow"/>
    <x v="9"/>
    <n v="226016"/>
    <s v="MED009"/>
    <x v="21"/>
    <x v="6"/>
    <s v="Glenmark"/>
    <s v="Yes"/>
    <n v="2"/>
    <n v="77.56"/>
    <n v="10"/>
    <n v="12"/>
    <x v="4"/>
    <x v="3"/>
    <n v="1"/>
    <x v="6188"/>
    <n v="1"/>
    <n v="155.12"/>
    <n v="15.512"/>
    <n v="139.608"/>
    <n v="16.752960000000002"/>
    <n v="156.36096000000001"/>
    <n v="1"/>
  </r>
  <r>
    <s v="ORD106190"/>
    <x v="491"/>
    <x v="1873"/>
    <s v="Chennai"/>
    <x v="7"/>
    <n v="600001"/>
    <s v="MED020"/>
    <x v="4"/>
    <x v="4"/>
    <s v="Dr. Reddy's"/>
    <s v="Yes"/>
    <n v="2"/>
    <n v="49.32"/>
    <n v="10"/>
    <n v="5"/>
    <x v="1"/>
    <x v="3"/>
    <n v="1"/>
    <x v="6189"/>
    <n v="1"/>
    <n v="98.64"/>
    <n v="9.863999999999999"/>
    <n v="88.775999999999996"/>
    <n v="4.4387999999999996"/>
    <n v="93.214799999999997"/>
    <n v="1"/>
  </r>
  <r>
    <s v="ORD106190"/>
    <x v="444"/>
    <x v="2766"/>
    <s v="Kolkata"/>
    <x v="10"/>
    <n v="700019"/>
    <s v="MED027"/>
    <x v="12"/>
    <x v="9"/>
    <s v="Mankind"/>
    <s v="No"/>
    <n v="1"/>
    <n v="101.23"/>
    <n v="10"/>
    <n v="18"/>
    <x v="5"/>
    <x v="0"/>
    <n v="1"/>
    <x v="6190"/>
    <n v="1"/>
    <n v="101.23"/>
    <n v="10.123000000000001"/>
    <n v="91.106999999999999"/>
    <n v="16.399259999999998"/>
    <n v="107.50626"/>
    <n v="0"/>
  </r>
  <r>
    <s v="ORD106190"/>
    <x v="520"/>
    <x v="2887"/>
    <s v="Jaipur"/>
    <x v="5"/>
    <n v="302033"/>
    <s v="MED008"/>
    <x v="7"/>
    <x v="6"/>
    <s v="Zydus"/>
    <s v="Yes"/>
    <n v="2"/>
    <n v="68.540000000000006"/>
    <n v="20"/>
    <n v="5"/>
    <x v="0"/>
    <x v="1"/>
    <n v="1"/>
    <x v="6191"/>
    <n v="1"/>
    <n v="137.08000000000001"/>
    <n v="27.416000000000004"/>
    <n v="109.66400000000002"/>
    <n v="5.4832000000000001"/>
    <n v="115.14720000000001"/>
    <n v="2"/>
  </r>
  <r>
    <s v="ORD106193"/>
    <x v="627"/>
    <x v="2914"/>
    <s v="Jaipur"/>
    <x v="5"/>
    <n v="302019"/>
    <s v="MED002"/>
    <x v="22"/>
    <x v="2"/>
    <s v="Micro Labs"/>
    <s v="No"/>
    <n v="1"/>
    <n v="28.54"/>
    <n v="5"/>
    <n v="12"/>
    <x v="4"/>
    <x v="1"/>
    <n v="1"/>
    <x v="6192"/>
    <n v="1"/>
    <n v="28.54"/>
    <n v="1.4269999999999998"/>
    <n v="27.113"/>
    <n v="3.2535599999999998"/>
    <n v="30.36656"/>
    <n v="1"/>
  </r>
  <r>
    <s v="ORD106194"/>
    <x v="566"/>
    <x v="1618"/>
    <s v="Indore"/>
    <x v="2"/>
    <n v="452001"/>
    <s v="MED022"/>
    <x v="25"/>
    <x v="7"/>
    <s v="Himalaya"/>
    <s v="No"/>
    <n v="1"/>
    <n v="173.18"/>
    <n v="0"/>
    <n v="18"/>
    <x v="5"/>
    <x v="2"/>
    <n v="1"/>
    <x v="6193"/>
    <n v="1"/>
    <n v="173.18"/>
    <n v="0"/>
    <n v="173.18"/>
    <n v="31.172400000000003"/>
    <n v="204.35240000000002"/>
    <n v="2"/>
  </r>
  <r>
    <s v="ORD106194"/>
    <x v="151"/>
    <x v="2128"/>
    <s v="Lucknow"/>
    <x v="9"/>
    <n v="226016"/>
    <s v="MED009"/>
    <x v="21"/>
    <x v="6"/>
    <s v="Glenmark"/>
    <s v="Yes"/>
    <n v="1"/>
    <n v="93.75"/>
    <n v="10"/>
    <n v="12"/>
    <x v="5"/>
    <x v="1"/>
    <n v="1"/>
    <x v="6194"/>
    <n v="1"/>
    <n v="93.75"/>
    <n v="9.375"/>
    <n v="84.375"/>
    <n v="10.125"/>
    <n v="94.5"/>
    <n v="2"/>
  </r>
  <r>
    <s v="ORD106194"/>
    <x v="606"/>
    <x v="432"/>
    <s v="Mumbai"/>
    <x v="3"/>
    <n v="400001"/>
    <s v="MED010"/>
    <x v="13"/>
    <x v="1"/>
    <s v="Sun Pharma"/>
    <s v="Yes"/>
    <n v="3"/>
    <n v="64.86"/>
    <n v="15"/>
    <n v="5"/>
    <x v="0"/>
    <x v="3"/>
    <n v="1"/>
    <x v="6195"/>
    <n v="1"/>
    <n v="194.57999999999998"/>
    <n v="29.186999999999998"/>
    <n v="165.39299999999997"/>
    <n v="8.2696499999999986"/>
    <n v="173.66264999999999"/>
    <n v="1"/>
  </r>
  <r>
    <s v="ORD106197"/>
    <x v="556"/>
    <x v="1790"/>
    <s v="Gurugram"/>
    <x v="11"/>
    <n v="122002"/>
    <s v="MED004"/>
    <x v="5"/>
    <x v="5"/>
    <s v="Sun Pharma"/>
    <s v="Yes"/>
    <n v="1"/>
    <n v="110.4"/>
    <n v="5"/>
    <n v="5"/>
    <x v="5"/>
    <x v="2"/>
    <n v="1"/>
    <x v="6196"/>
    <n v="1"/>
    <n v="110.4"/>
    <n v="5.52"/>
    <n v="104.88000000000001"/>
    <n v="5.2440000000000007"/>
    <n v="110.12400000000001"/>
    <n v="1"/>
  </r>
  <r>
    <s v="ORD106198"/>
    <x v="107"/>
    <x v="2915"/>
    <s v="Lucknow"/>
    <x v="9"/>
    <n v="226010"/>
    <s v="MED024"/>
    <x v="0"/>
    <x v="0"/>
    <s v="Abbott"/>
    <s v="No"/>
    <n v="2"/>
    <n v="121.65"/>
    <n v="10"/>
    <n v="12"/>
    <x v="4"/>
    <x v="1"/>
    <n v="1"/>
    <x v="6197"/>
    <n v="1"/>
    <n v="243.3"/>
    <n v="24.33"/>
    <n v="218.97000000000003"/>
    <n v="26.276400000000002"/>
    <n v="245.24640000000002"/>
    <n v="1"/>
  </r>
  <r>
    <s v="ORD106199"/>
    <x v="635"/>
    <x v="1835"/>
    <s v="Delhi"/>
    <x v="0"/>
    <n v="110001"/>
    <s v="MED024"/>
    <x v="0"/>
    <x v="0"/>
    <s v="Abbott"/>
    <s v="No"/>
    <n v="4"/>
    <n v="126.12"/>
    <n v="5"/>
    <n v="18"/>
    <x v="5"/>
    <x v="1"/>
    <n v="1"/>
    <x v="6198"/>
    <n v="1"/>
    <n v="504.48"/>
    <n v="25.224"/>
    <n v="479.25600000000003"/>
    <n v="86.266080000000002"/>
    <n v="565.52208000000007"/>
    <n v="2"/>
  </r>
  <r>
    <s v="ORD106200"/>
    <x v="386"/>
    <x v="2916"/>
    <s v="Hyderabad"/>
    <x v="1"/>
    <n v="500032"/>
    <s v="MED003"/>
    <x v="6"/>
    <x v="4"/>
    <s v="Dr. Reddy's"/>
    <s v="No"/>
    <n v="1"/>
    <n v="30.64"/>
    <n v="10"/>
    <n v="5"/>
    <x v="1"/>
    <x v="2"/>
    <n v="1"/>
    <x v="6199"/>
    <n v="1"/>
    <n v="30.64"/>
    <n v="3.0639999999999996"/>
    <n v="27.576000000000001"/>
    <n v="1.3788"/>
    <n v="28.954799999999999"/>
    <n v="1"/>
  </r>
  <r>
    <s v="ORD106201"/>
    <x v="155"/>
    <x v="397"/>
    <s v="Hyderabad"/>
    <x v="1"/>
    <n v="500001"/>
    <s v="MED011"/>
    <x v="23"/>
    <x v="1"/>
    <s v="Cipla"/>
    <s v="No"/>
    <n v="4"/>
    <n v="24.12"/>
    <n v="10"/>
    <n v="5"/>
    <x v="3"/>
    <x v="1"/>
    <n v="1"/>
    <x v="6200"/>
    <n v="1"/>
    <n v="96.48"/>
    <n v="9.6480000000000015"/>
    <n v="86.832000000000008"/>
    <n v="4.3416000000000006"/>
    <n v="91.173600000000008"/>
    <n v="3"/>
  </r>
  <r>
    <s v="ORD106202"/>
    <x v="26"/>
    <x v="259"/>
    <s v="Delhi"/>
    <x v="0"/>
    <n v="110024"/>
    <s v="MED016"/>
    <x v="17"/>
    <x v="11"/>
    <s v="Emcure"/>
    <s v="No"/>
    <n v="1"/>
    <n v="115.65"/>
    <n v="15"/>
    <n v="12"/>
    <x v="2"/>
    <x v="3"/>
    <n v="1"/>
    <x v="6201"/>
    <n v="1"/>
    <n v="115.65"/>
    <n v="17.3475"/>
    <n v="98.302500000000009"/>
    <n v="11.7963"/>
    <n v="110.09880000000001"/>
    <n v="1"/>
  </r>
  <r>
    <s v="ORD106203"/>
    <x v="418"/>
    <x v="2917"/>
    <s v="Mumbai"/>
    <x v="3"/>
    <n v="400001"/>
    <s v="MED004"/>
    <x v="5"/>
    <x v="5"/>
    <s v="Sun Pharma"/>
    <s v="Yes"/>
    <n v="2"/>
    <n v="111.79"/>
    <n v="0"/>
    <n v="18"/>
    <x v="1"/>
    <x v="0"/>
    <n v="1"/>
    <x v="6202"/>
    <n v="1"/>
    <n v="223.58"/>
    <n v="0"/>
    <n v="223.58"/>
    <n v="40.244399999999999"/>
    <n v="263.82440000000003"/>
    <n v="0"/>
  </r>
  <r>
    <s v="ORD106204"/>
    <x v="425"/>
    <x v="838"/>
    <s v="Pune"/>
    <x v="3"/>
    <n v="411057"/>
    <s v="MED022"/>
    <x v="25"/>
    <x v="7"/>
    <s v="Himalaya"/>
    <s v="No"/>
    <n v="5"/>
    <n v="181.31"/>
    <n v="5"/>
    <n v="5"/>
    <x v="3"/>
    <x v="3"/>
    <n v="1"/>
    <x v="6203"/>
    <n v="1"/>
    <n v="906.55"/>
    <n v="45.327500000000001"/>
    <n v="861.22249999999997"/>
    <n v="43.061125000000004"/>
    <n v="904.28362500000003"/>
    <n v="3"/>
  </r>
  <r>
    <s v="ORD106205"/>
    <x v="163"/>
    <x v="1285"/>
    <s v="Bengaluru"/>
    <x v="8"/>
    <n v="560066"/>
    <s v="MED012"/>
    <x v="29"/>
    <x v="3"/>
    <s v="Mankind"/>
    <s v="No"/>
    <n v="1"/>
    <n v="119.79"/>
    <n v="5"/>
    <n v="12"/>
    <x v="1"/>
    <x v="1"/>
    <n v="1"/>
    <x v="6204"/>
    <n v="1"/>
    <n v="119.79"/>
    <n v="5.9895000000000005"/>
    <n v="113.8005"/>
    <n v="13.65606"/>
    <n v="127.45656"/>
    <n v="4"/>
  </r>
  <r>
    <s v="ORD106205"/>
    <x v="133"/>
    <x v="183"/>
    <s v="Lucknow"/>
    <x v="9"/>
    <n v="226010"/>
    <s v="MED013"/>
    <x v="16"/>
    <x v="3"/>
    <s v="Himalaya"/>
    <s v="No"/>
    <n v="1"/>
    <n v="179.66"/>
    <n v="15"/>
    <n v="5"/>
    <x v="5"/>
    <x v="3"/>
    <n v="1"/>
    <x v="6205"/>
    <n v="1"/>
    <n v="179.66"/>
    <n v="26.949000000000002"/>
    <n v="152.71099999999998"/>
    <n v="7.6355499999999994"/>
    <n v="160.34654999999998"/>
    <n v="2"/>
  </r>
  <r>
    <s v="ORD106207"/>
    <x v="518"/>
    <x v="918"/>
    <s v="Bengaluru"/>
    <x v="8"/>
    <n v="560001"/>
    <s v="MED007"/>
    <x v="15"/>
    <x v="10"/>
    <s v="Sanofi"/>
    <s v="Yes"/>
    <n v="2"/>
    <n v="73.31"/>
    <n v="0"/>
    <n v="5"/>
    <x v="1"/>
    <x v="0"/>
    <n v="1"/>
    <x v="6206"/>
    <n v="1"/>
    <n v="146.62"/>
    <n v="0"/>
    <n v="146.62"/>
    <n v="7.3310000000000004"/>
    <n v="153.95099999999999"/>
    <n v="5"/>
  </r>
  <r>
    <s v="ORD106208"/>
    <x v="303"/>
    <x v="1976"/>
    <s v="Surat"/>
    <x v="6"/>
    <n v="395007"/>
    <s v="MED013"/>
    <x v="16"/>
    <x v="3"/>
    <s v="Himalaya"/>
    <s v="No"/>
    <n v="2"/>
    <n v="173.99"/>
    <n v="0"/>
    <n v="5"/>
    <x v="2"/>
    <x v="1"/>
    <n v="1"/>
    <x v="6207"/>
    <n v="1"/>
    <n v="347.98"/>
    <n v="0"/>
    <n v="347.98"/>
    <n v="17.399000000000001"/>
    <n v="365.37900000000002"/>
    <n v="2"/>
  </r>
  <r>
    <s v="ORD106209"/>
    <x v="84"/>
    <x v="2918"/>
    <s v="Kolkata"/>
    <x v="10"/>
    <n v="700091"/>
    <s v="MED018"/>
    <x v="14"/>
    <x v="8"/>
    <s v="Mankind"/>
    <s v="No"/>
    <n v="1"/>
    <n v="122.51"/>
    <n v="5"/>
    <n v="5"/>
    <x v="5"/>
    <x v="2"/>
    <n v="1"/>
    <x v="6208"/>
    <n v="1"/>
    <n v="122.51"/>
    <n v="6.1255000000000006"/>
    <n v="116.3845"/>
    <n v="5.8192250000000003"/>
    <n v="122.20372500000001"/>
    <n v="1"/>
  </r>
  <r>
    <s v="ORD106210"/>
    <x v="623"/>
    <x v="2919"/>
    <s v="Gurugram"/>
    <x v="11"/>
    <n v="122002"/>
    <s v="MED028"/>
    <x v="3"/>
    <x v="3"/>
    <s v="Abbott"/>
    <s v="No"/>
    <n v="1"/>
    <n v="101.12"/>
    <n v="10"/>
    <n v="18"/>
    <x v="2"/>
    <x v="1"/>
    <n v="1"/>
    <x v="6209"/>
    <n v="1"/>
    <n v="101.12"/>
    <n v="10.112"/>
    <n v="91.00800000000001"/>
    <n v="16.381440000000001"/>
    <n v="107.38944000000001"/>
    <n v="1"/>
  </r>
  <r>
    <s v="ORD106211"/>
    <x v="540"/>
    <x v="1748"/>
    <s v="Mumbai"/>
    <x v="3"/>
    <n v="400093"/>
    <s v="MED016"/>
    <x v="17"/>
    <x v="11"/>
    <s v="Emcure"/>
    <s v="No"/>
    <n v="2"/>
    <n v="120.63"/>
    <n v="5"/>
    <n v="18"/>
    <x v="4"/>
    <x v="0"/>
    <n v="1"/>
    <x v="6210"/>
    <n v="1"/>
    <n v="241.26"/>
    <n v="12.062999999999999"/>
    <n v="229.197"/>
    <n v="41.255459999999999"/>
    <n v="270.45245999999997"/>
    <n v="1"/>
  </r>
  <r>
    <s v="ORD106212"/>
    <x v="649"/>
    <x v="1858"/>
    <s v="Delhi"/>
    <x v="0"/>
    <n v="110029"/>
    <s v="MED010"/>
    <x v="13"/>
    <x v="1"/>
    <s v="Sun Pharma"/>
    <s v="Yes"/>
    <n v="1"/>
    <n v="64.78"/>
    <n v="0"/>
    <n v="5"/>
    <x v="0"/>
    <x v="0"/>
    <n v="1"/>
    <x v="6211"/>
    <n v="1"/>
    <n v="64.78"/>
    <n v="0"/>
    <n v="64.78"/>
    <n v="3.2389999999999999"/>
    <n v="68.019000000000005"/>
    <n v="1"/>
  </r>
  <r>
    <s v="ORD106213"/>
    <x v="570"/>
    <x v="1767"/>
    <s v="Noida"/>
    <x v="9"/>
    <n v="201301"/>
    <s v="MED022"/>
    <x v="25"/>
    <x v="7"/>
    <s v="Himalaya"/>
    <s v="No"/>
    <n v="2"/>
    <n v="189.5"/>
    <n v="10"/>
    <n v="5"/>
    <x v="1"/>
    <x v="1"/>
    <n v="1"/>
    <x v="6212"/>
    <n v="1"/>
    <n v="379"/>
    <n v="37.9"/>
    <n v="341.1"/>
    <n v="17.055"/>
    <n v="358.15500000000003"/>
    <n v="2"/>
  </r>
  <r>
    <s v="ORD106213"/>
    <x v="101"/>
    <x v="389"/>
    <s v="Ahmedabad"/>
    <x v="6"/>
    <n v="380015"/>
    <s v="MED019"/>
    <x v="26"/>
    <x v="8"/>
    <s v="Cipla"/>
    <s v="No"/>
    <n v="1"/>
    <n v="171.55"/>
    <n v="15"/>
    <n v="5"/>
    <x v="0"/>
    <x v="1"/>
    <n v="1"/>
    <x v="6213"/>
    <n v="1"/>
    <n v="171.55"/>
    <n v="25.732500000000002"/>
    <n v="145.8175"/>
    <n v="7.2908749999999998"/>
    <n v="153.108375"/>
    <n v="2"/>
  </r>
  <r>
    <s v="ORD106215"/>
    <x v="26"/>
    <x v="1590"/>
    <s v="Gurugram"/>
    <x v="11"/>
    <n v="122001"/>
    <s v="MED028"/>
    <x v="3"/>
    <x v="3"/>
    <s v="Abbott"/>
    <s v="No"/>
    <n v="2"/>
    <n v="97.44"/>
    <n v="15"/>
    <n v="12"/>
    <x v="3"/>
    <x v="2"/>
    <n v="1"/>
    <x v="6214"/>
    <n v="1"/>
    <n v="194.88"/>
    <n v="29.231999999999999"/>
    <n v="165.648"/>
    <n v="19.877759999999999"/>
    <n v="185.52575999999999"/>
    <n v="2"/>
  </r>
  <r>
    <s v="ORD106216"/>
    <x v="466"/>
    <x v="264"/>
    <s v="Bengaluru"/>
    <x v="8"/>
    <n v="560100"/>
    <s v="MED024"/>
    <x v="0"/>
    <x v="0"/>
    <s v="Abbott"/>
    <s v="No"/>
    <n v="2"/>
    <n v="140"/>
    <n v="10"/>
    <n v="5"/>
    <x v="5"/>
    <x v="1"/>
    <n v="1"/>
    <x v="6215"/>
    <n v="1"/>
    <n v="280"/>
    <n v="28"/>
    <n v="252"/>
    <n v="12.6"/>
    <n v="264.60000000000002"/>
    <n v="5"/>
  </r>
  <r>
    <s v="ORD106217"/>
    <x v="412"/>
    <x v="2920"/>
    <s v="Bengaluru"/>
    <x v="8"/>
    <n v="560066"/>
    <s v="MED002"/>
    <x v="22"/>
    <x v="2"/>
    <s v="Micro Labs"/>
    <s v="No"/>
    <n v="2"/>
    <n v="30.19"/>
    <n v="15"/>
    <n v="12"/>
    <x v="1"/>
    <x v="1"/>
    <n v="1"/>
    <x v="6216"/>
    <n v="1"/>
    <n v="60.38"/>
    <n v="9.0570000000000004"/>
    <n v="51.323"/>
    <n v="6.15876"/>
    <n v="57.481760000000001"/>
    <n v="1"/>
  </r>
  <r>
    <s v="ORD106218"/>
    <x v="497"/>
    <x v="2006"/>
    <s v="Gurugram"/>
    <x v="11"/>
    <n v="122018"/>
    <s v="MED030"/>
    <x v="28"/>
    <x v="8"/>
    <s v="Cipla"/>
    <s v="Yes"/>
    <n v="1"/>
    <n v="285.04000000000002"/>
    <n v="5"/>
    <n v="5"/>
    <x v="3"/>
    <x v="0"/>
    <n v="1"/>
    <x v="6217"/>
    <n v="1"/>
    <n v="285.04000000000002"/>
    <n v="14.252000000000001"/>
    <n v="270.78800000000001"/>
    <n v="13.539400000000001"/>
    <n v="284.32740000000001"/>
    <n v="2"/>
  </r>
  <r>
    <s v="ORD106219"/>
    <x v="273"/>
    <x v="188"/>
    <s v="Pune"/>
    <x v="3"/>
    <n v="411038"/>
    <s v="MED023"/>
    <x v="8"/>
    <x v="7"/>
    <s v="Lacto Calamine"/>
    <s v="No"/>
    <n v="1"/>
    <n v="305.83999999999997"/>
    <n v="10"/>
    <n v="5"/>
    <x v="5"/>
    <x v="1"/>
    <n v="1"/>
    <x v="6218"/>
    <n v="1"/>
    <n v="305.83999999999997"/>
    <n v="30.583999999999996"/>
    <n v="275.25599999999997"/>
    <n v="13.762799999999997"/>
    <n v="289.01879999999994"/>
    <n v="2"/>
  </r>
  <r>
    <s v="ORD106220"/>
    <x v="16"/>
    <x v="365"/>
    <s v="Pune"/>
    <x v="3"/>
    <n v="411001"/>
    <s v="MED003"/>
    <x v="6"/>
    <x v="4"/>
    <s v="Dr. Reddy's"/>
    <s v="No"/>
    <n v="2"/>
    <n v="28.39"/>
    <n v="10"/>
    <n v="5"/>
    <x v="2"/>
    <x v="3"/>
    <n v="1"/>
    <x v="6219"/>
    <n v="1"/>
    <n v="56.78"/>
    <n v="5.6779999999999999"/>
    <n v="51.102000000000004"/>
    <n v="2.5551000000000004"/>
    <n v="53.657100000000007"/>
    <n v="4"/>
  </r>
  <r>
    <s v="ORD106220"/>
    <x v="144"/>
    <x v="2135"/>
    <s v="Pune"/>
    <x v="3"/>
    <n v="411001"/>
    <s v="MED005"/>
    <x v="11"/>
    <x v="5"/>
    <s v="Cipla"/>
    <s v="Yes"/>
    <n v="1"/>
    <n v="95.99"/>
    <n v="5"/>
    <n v="12"/>
    <x v="3"/>
    <x v="0"/>
    <n v="1"/>
    <x v="6220"/>
    <n v="1"/>
    <n v="95.99"/>
    <n v="4.7995000000000001"/>
    <n v="91.1905"/>
    <n v="10.942860000000001"/>
    <n v="102.13336"/>
    <n v="1"/>
  </r>
  <r>
    <s v="ORD106222"/>
    <x v="78"/>
    <x v="708"/>
    <s v="Noida"/>
    <x v="9"/>
    <n v="201304"/>
    <s v="MED026"/>
    <x v="20"/>
    <x v="9"/>
    <s v="Cipla"/>
    <s v="No"/>
    <n v="2"/>
    <n v="212.45"/>
    <n v="20"/>
    <n v="12"/>
    <x v="5"/>
    <x v="2"/>
    <n v="1"/>
    <x v="6221"/>
    <n v="1"/>
    <n v="424.9"/>
    <n v="84.98"/>
    <n v="339.91999999999996"/>
    <n v="40.790399999999998"/>
    <n v="380.71039999999994"/>
    <n v="1"/>
  </r>
  <r>
    <s v="ORD106223"/>
    <x v="447"/>
    <x v="2921"/>
    <s v="Hyderabad"/>
    <x v="1"/>
    <n v="500084"/>
    <s v="MED008"/>
    <x v="7"/>
    <x v="6"/>
    <s v="Zydus"/>
    <s v="Yes"/>
    <n v="1"/>
    <n v="60.02"/>
    <n v="0"/>
    <n v="12"/>
    <x v="2"/>
    <x v="1"/>
    <n v="1"/>
    <x v="6222"/>
    <n v="1"/>
    <n v="60.02"/>
    <n v="0"/>
    <n v="60.02"/>
    <n v="7.2023999999999999"/>
    <n v="67.222400000000007"/>
    <n v="1"/>
  </r>
  <r>
    <s v="ORD106224"/>
    <x v="120"/>
    <x v="2922"/>
    <s v="Delhi"/>
    <x v="0"/>
    <n v="110024"/>
    <s v="MED027"/>
    <x v="12"/>
    <x v="9"/>
    <s v="Mankind"/>
    <s v="No"/>
    <n v="1"/>
    <n v="101.05"/>
    <n v="15"/>
    <n v="12"/>
    <x v="4"/>
    <x v="0"/>
    <n v="1"/>
    <x v="6223"/>
    <n v="1"/>
    <n v="101.05"/>
    <n v="15.157500000000001"/>
    <n v="85.892499999999998"/>
    <n v="10.3071"/>
    <n v="96.199600000000004"/>
    <n v="0"/>
  </r>
  <r>
    <s v="ORD106225"/>
    <x v="555"/>
    <x v="1978"/>
    <s v="Hyderabad"/>
    <x v="1"/>
    <n v="500081"/>
    <s v="MED024"/>
    <x v="0"/>
    <x v="0"/>
    <s v="Abbott"/>
    <s v="No"/>
    <n v="2"/>
    <n v="140.76"/>
    <n v="10"/>
    <n v="5"/>
    <x v="5"/>
    <x v="1"/>
    <n v="1"/>
    <x v="6224"/>
    <n v="1"/>
    <n v="281.52"/>
    <n v="28.151999999999997"/>
    <n v="253.36799999999999"/>
    <n v="12.668399999999998"/>
    <n v="266.03640000000001"/>
    <n v="2"/>
  </r>
  <r>
    <s v="ORD106226"/>
    <x v="413"/>
    <x v="948"/>
    <s v="Kolkata"/>
    <x v="10"/>
    <n v="700001"/>
    <s v="MED006"/>
    <x v="18"/>
    <x v="10"/>
    <s v="USV"/>
    <s v="Yes"/>
    <n v="4"/>
    <n v="39.64"/>
    <n v="15"/>
    <n v="12"/>
    <x v="0"/>
    <x v="1"/>
    <n v="1"/>
    <x v="6225"/>
    <n v="1"/>
    <n v="158.56"/>
    <n v="23.784000000000002"/>
    <n v="134.77600000000001"/>
    <n v="16.173120000000001"/>
    <n v="150.94912000000002"/>
    <n v="2"/>
  </r>
  <r>
    <s v="ORD106226"/>
    <x v="90"/>
    <x v="2743"/>
    <s v="Mumbai"/>
    <x v="3"/>
    <n v="400001"/>
    <s v="MED019"/>
    <x v="26"/>
    <x v="8"/>
    <s v="Cipla"/>
    <s v="No"/>
    <n v="1"/>
    <n v="152.55000000000001"/>
    <n v="0"/>
    <n v="12"/>
    <x v="5"/>
    <x v="1"/>
    <n v="1"/>
    <x v="6226"/>
    <n v="1"/>
    <n v="152.55000000000001"/>
    <n v="0"/>
    <n v="152.55000000000001"/>
    <n v="18.306000000000001"/>
    <n v="170.85600000000002"/>
    <n v="3"/>
  </r>
  <r>
    <s v="ORD106228"/>
    <x v="334"/>
    <x v="141"/>
    <s v="Jaipur"/>
    <x v="5"/>
    <n v="302019"/>
    <s v="MED014"/>
    <x v="19"/>
    <x v="3"/>
    <s v="Abbott"/>
    <s v="No"/>
    <n v="1"/>
    <n v="166.65"/>
    <n v="20"/>
    <n v="5"/>
    <x v="4"/>
    <x v="1"/>
    <n v="1"/>
    <x v="6227"/>
    <n v="1"/>
    <n v="166.65"/>
    <n v="33.33"/>
    <n v="133.32"/>
    <n v="6.6659999999999995"/>
    <n v="139.98599999999999"/>
    <n v="2"/>
  </r>
  <r>
    <s v="ORD106229"/>
    <x v="11"/>
    <x v="2386"/>
    <s v="Jaipur"/>
    <x v="5"/>
    <n v="302019"/>
    <s v="MED016"/>
    <x v="17"/>
    <x v="11"/>
    <s v="Emcure"/>
    <s v="No"/>
    <n v="2"/>
    <n v="117.2"/>
    <n v="15"/>
    <n v="12"/>
    <x v="3"/>
    <x v="1"/>
    <n v="1"/>
    <x v="6228"/>
    <n v="1"/>
    <n v="234.4"/>
    <n v="35.159999999999997"/>
    <n v="199.24"/>
    <n v="23.908799999999999"/>
    <n v="223.14879999999999"/>
    <n v="2"/>
  </r>
  <r>
    <s v="ORD106230"/>
    <x v="520"/>
    <x v="1988"/>
    <s v="Pune"/>
    <x v="3"/>
    <n v="411045"/>
    <s v="MED003"/>
    <x v="6"/>
    <x v="4"/>
    <s v="Dr. Reddy's"/>
    <s v="No"/>
    <n v="1"/>
    <n v="30.37"/>
    <n v="10"/>
    <n v="18"/>
    <x v="0"/>
    <x v="1"/>
    <n v="1"/>
    <x v="6229"/>
    <n v="1"/>
    <n v="30.37"/>
    <n v="3.0369999999999999"/>
    <n v="27.333000000000002"/>
    <n v="4.9199400000000004"/>
    <n v="32.252940000000002"/>
    <n v="2"/>
  </r>
  <r>
    <s v="ORD106230"/>
    <x v="140"/>
    <x v="1514"/>
    <s v="Indore"/>
    <x v="2"/>
    <n v="452020"/>
    <s v="MED023"/>
    <x v="8"/>
    <x v="7"/>
    <s v="Lacto Calamine"/>
    <s v="No"/>
    <n v="1"/>
    <n v="275.68"/>
    <n v="10"/>
    <n v="18"/>
    <x v="2"/>
    <x v="1"/>
    <n v="1"/>
    <x v="6230"/>
    <n v="1"/>
    <n v="275.68"/>
    <n v="27.568000000000001"/>
    <n v="248.11199999999999"/>
    <n v="44.660159999999998"/>
    <n v="292.77215999999999"/>
    <n v="4"/>
  </r>
  <r>
    <s v="ORD106232"/>
    <x v="214"/>
    <x v="216"/>
    <s v="Delhi"/>
    <x v="0"/>
    <n v="110085"/>
    <s v="MED022"/>
    <x v="25"/>
    <x v="7"/>
    <s v="Himalaya"/>
    <s v="No"/>
    <n v="1"/>
    <n v="191.63"/>
    <n v="10"/>
    <n v="12"/>
    <x v="1"/>
    <x v="2"/>
    <n v="1"/>
    <x v="6231"/>
    <n v="1"/>
    <n v="191.63"/>
    <n v="19.163"/>
    <n v="172.46699999999998"/>
    <n v="20.696039999999996"/>
    <n v="193.16303999999997"/>
    <n v="5"/>
  </r>
  <r>
    <s v="ORD106233"/>
    <x v="668"/>
    <x v="2213"/>
    <s v="Noida"/>
    <x v="9"/>
    <n v="201304"/>
    <s v="MED015"/>
    <x v="24"/>
    <x v="11"/>
    <s v="Abbott"/>
    <s v="No"/>
    <n v="1"/>
    <n v="54.55"/>
    <n v="10"/>
    <n v="18"/>
    <x v="3"/>
    <x v="1"/>
    <n v="1"/>
    <x v="6232"/>
    <n v="1"/>
    <n v="54.55"/>
    <n v="5.4550000000000001"/>
    <n v="49.094999999999999"/>
    <n v="8.8370999999999995"/>
    <n v="57.932099999999998"/>
    <n v="3"/>
  </r>
  <r>
    <s v="ORD106233"/>
    <x v="295"/>
    <x v="512"/>
    <s v="Pune"/>
    <x v="3"/>
    <n v="411038"/>
    <s v="MED005"/>
    <x v="11"/>
    <x v="5"/>
    <s v="Cipla"/>
    <s v="Yes"/>
    <n v="1"/>
    <n v="86.84"/>
    <n v="10"/>
    <n v="12"/>
    <x v="3"/>
    <x v="1"/>
    <n v="1"/>
    <x v="6233"/>
    <n v="1"/>
    <n v="86.84"/>
    <n v="8.6840000000000011"/>
    <n v="78.156000000000006"/>
    <n v="9.3787200000000013"/>
    <n v="87.534720000000007"/>
    <n v="4"/>
  </r>
  <r>
    <s v="ORD106235"/>
    <x v="598"/>
    <x v="2923"/>
    <s v="Lucknow"/>
    <x v="9"/>
    <n v="226024"/>
    <s v="MED010"/>
    <x v="13"/>
    <x v="1"/>
    <s v="Sun Pharma"/>
    <s v="Yes"/>
    <n v="2"/>
    <n v="65.25"/>
    <n v="0"/>
    <n v="5"/>
    <x v="5"/>
    <x v="1"/>
    <n v="1"/>
    <x v="6234"/>
    <n v="1"/>
    <n v="130.5"/>
    <n v="0"/>
    <n v="130.5"/>
    <n v="6.5250000000000004"/>
    <n v="137.02500000000001"/>
    <n v="1"/>
  </r>
  <r>
    <s v="ORD106236"/>
    <x v="205"/>
    <x v="1452"/>
    <s v="Noida"/>
    <x v="9"/>
    <n v="201304"/>
    <s v="MED030"/>
    <x v="28"/>
    <x v="8"/>
    <s v="Cipla"/>
    <s v="Yes"/>
    <n v="1"/>
    <n v="279.62"/>
    <n v="5"/>
    <n v="12"/>
    <x v="2"/>
    <x v="1"/>
    <n v="1"/>
    <x v="6235"/>
    <n v="1"/>
    <n v="279.62"/>
    <n v="13.981"/>
    <n v="265.63900000000001"/>
    <n v="31.87668"/>
    <n v="297.51568000000003"/>
    <n v="3"/>
  </r>
  <r>
    <s v="ORD106237"/>
    <x v="587"/>
    <x v="771"/>
    <s v="Mumbai"/>
    <x v="3"/>
    <n v="400069"/>
    <s v="MED029"/>
    <x v="10"/>
    <x v="8"/>
    <s v="Sun Pharma"/>
    <s v="Yes"/>
    <n v="1"/>
    <n v="96.61"/>
    <n v="0"/>
    <n v="5"/>
    <x v="5"/>
    <x v="0"/>
    <n v="1"/>
    <x v="6236"/>
    <n v="1"/>
    <n v="96.61"/>
    <n v="0"/>
    <n v="96.61"/>
    <n v="4.8304999999999998"/>
    <n v="101.4405"/>
    <n v="0"/>
  </r>
  <r>
    <s v="ORD106238"/>
    <x v="297"/>
    <x v="2671"/>
    <s v="Noida"/>
    <x v="9"/>
    <n v="201303"/>
    <s v="MED007"/>
    <x v="15"/>
    <x v="10"/>
    <s v="Sanofi"/>
    <s v="Yes"/>
    <n v="4"/>
    <n v="70.319999999999993"/>
    <n v="5"/>
    <n v="5"/>
    <x v="0"/>
    <x v="1"/>
    <n v="1"/>
    <x v="6237"/>
    <n v="1"/>
    <n v="281.27999999999997"/>
    <n v="14.063999999999998"/>
    <n v="267.21599999999995"/>
    <n v="13.360799999999998"/>
    <n v="280.57679999999993"/>
    <n v="2"/>
  </r>
  <r>
    <s v="ORD106238"/>
    <x v="165"/>
    <x v="894"/>
    <s v="Hyderabad"/>
    <x v="1"/>
    <n v="500084"/>
    <s v="MED016"/>
    <x v="17"/>
    <x v="11"/>
    <s v="Emcure"/>
    <s v="No"/>
    <n v="1"/>
    <n v="98.26"/>
    <n v="20"/>
    <n v="12"/>
    <x v="3"/>
    <x v="1"/>
    <n v="1"/>
    <x v="6238"/>
    <n v="1"/>
    <n v="98.26"/>
    <n v="19.652000000000001"/>
    <n v="78.608000000000004"/>
    <n v="9.4329600000000013"/>
    <n v="88.040960000000013"/>
    <n v="4"/>
  </r>
  <r>
    <s v="ORD106240"/>
    <x v="496"/>
    <x v="2924"/>
    <s v="Noida"/>
    <x v="9"/>
    <n v="201301"/>
    <s v="MED028"/>
    <x v="3"/>
    <x v="3"/>
    <s v="Abbott"/>
    <s v="No"/>
    <n v="1"/>
    <n v="115.57"/>
    <n v="10"/>
    <n v="5"/>
    <x v="0"/>
    <x v="1"/>
    <n v="1"/>
    <x v="6239"/>
    <n v="1"/>
    <n v="115.57"/>
    <n v="11.556999999999999"/>
    <n v="104.01299999999999"/>
    <n v="5.2006499999999996"/>
    <n v="109.21364999999999"/>
    <n v="1"/>
  </r>
  <r>
    <s v="ORD106240"/>
    <x v="312"/>
    <x v="2265"/>
    <s v="Lucknow"/>
    <x v="9"/>
    <n v="226024"/>
    <s v="MED018"/>
    <x v="14"/>
    <x v="8"/>
    <s v="Mankind"/>
    <s v="No"/>
    <n v="1"/>
    <n v="123.89"/>
    <n v="5"/>
    <n v="12"/>
    <x v="2"/>
    <x v="1"/>
    <n v="1"/>
    <x v="6240"/>
    <n v="1"/>
    <n v="123.89"/>
    <n v="6.1945000000000006"/>
    <n v="117.6955"/>
    <n v="14.12346"/>
    <n v="131.81896"/>
    <n v="2"/>
  </r>
  <r>
    <s v="ORD106242"/>
    <x v="237"/>
    <x v="659"/>
    <s v="Indore"/>
    <x v="2"/>
    <n v="452020"/>
    <s v="MED003"/>
    <x v="6"/>
    <x v="4"/>
    <s v="Dr. Reddy's"/>
    <s v="No"/>
    <n v="1"/>
    <n v="30.73"/>
    <n v="10"/>
    <n v="18"/>
    <x v="5"/>
    <x v="0"/>
    <n v="1"/>
    <x v="6241"/>
    <n v="1"/>
    <n v="30.73"/>
    <n v="3.073"/>
    <n v="27.657"/>
    <n v="4.9782600000000006"/>
    <n v="32.635260000000002"/>
    <n v="3"/>
  </r>
  <r>
    <s v="ORD106243"/>
    <x v="526"/>
    <x v="2583"/>
    <s v="Delhi"/>
    <x v="0"/>
    <n v="110044"/>
    <s v="MED028"/>
    <x v="3"/>
    <x v="3"/>
    <s v="Abbott"/>
    <s v="No"/>
    <n v="3"/>
    <n v="123.63"/>
    <n v="0"/>
    <n v="12"/>
    <x v="3"/>
    <x v="1"/>
    <n v="1"/>
    <x v="6242"/>
    <n v="1"/>
    <n v="370.89"/>
    <n v="0"/>
    <n v="370.89"/>
    <n v="44.506800000000005"/>
    <n v="415.39679999999998"/>
    <n v="2"/>
  </r>
  <r>
    <s v="ORD106244"/>
    <x v="703"/>
    <x v="1800"/>
    <s v="Hyderabad"/>
    <x v="1"/>
    <n v="500084"/>
    <s v="MED025"/>
    <x v="27"/>
    <x v="0"/>
    <s v="Blue Cross"/>
    <s v="Yes"/>
    <n v="1"/>
    <n v="74.7"/>
    <n v="10"/>
    <n v="12"/>
    <x v="2"/>
    <x v="1"/>
    <n v="1"/>
    <x v="6243"/>
    <n v="1"/>
    <n v="74.7"/>
    <n v="7.47"/>
    <n v="67.23"/>
    <n v="8.0676000000000005"/>
    <n v="75.297600000000003"/>
    <n v="1"/>
  </r>
  <r>
    <s v="ORD106245"/>
    <x v="397"/>
    <x v="194"/>
    <s v="Noida"/>
    <x v="9"/>
    <n v="201305"/>
    <s v="MED018"/>
    <x v="14"/>
    <x v="8"/>
    <s v="Mankind"/>
    <s v="No"/>
    <n v="1"/>
    <n v="131.59"/>
    <n v="5"/>
    <n v="12"/>
    <x v="3"/>
    <x v="0"/>
    <n v="1"/>
    <x v="6244"/>
    <n v="1"/>
    <n v="131.59"/>
    <n v="6.5795000000000003"/>
    <n v="125.01050000000001"/>
    <n v="15.001260000000002"/>
    <n v="140.01176000000001"/>
    <n v="2"/>
  </r>
  <r>
    <s v="ORD106246"/>
    <x v="473"/>
    <x v="2283"/>
    <s v="Jaipur"/>
    <x v="5"/>
    <n v="302019"/>
    <s v="MED016"/>
    <x v="17"/>
    <x v="11"/>
    <s v="Emcure"/>
    <s v="No"/>
    <n v="2"/>
    <n v="97.46"/>
    <n v="5"/>
    <n v="5"/>
    <x v="2"/>
    <x v="1"/>
    <n v="1"/>
    <x v="6245"/>
    <n v="1"/>
    <n v="194.92"/>
    <n v="9.7459999999999987"/>
    <n v="185.17399999999998"/>
    <n v="9.2586999999999993"/>
    <n v="194.43269999999998"/>
    <n v="3"/>
  </r>
  <r>
    <s v="ORD106247"/>
    <x v="375"/>
    <x v="580"/>
    <s v="Noida"/>
    <x v="9"/>
    <n v="201307"/>
    <s v="MED021"/>
    <x v="9"/>
    <x v="7"/>
    <s v="Cipla"/>
    <s v="No"/>
    <n v="3"/>
    <n v="78.180000000000007"/>
    <n v="5"/>
    <n v="18"/>
    <x v="2"/>
    <x v="3"/>
    <n v="1"/>
    <x v="6246"/>
    <n v="1"/>
    <n v="234.54000000000002"/>
    <n v="11.727"/>
    <n v="222.81300000000002"/>
    <n v="40.106340000000003"/>
    <n v="262.91934000000003"/>
    <n v="1"/>
  </r>
  <r>
    <s v="ORD106247"/>
    <x v="340"/>
    <x v="1610"/>
    <s v="Delhi"/>
    <x v="0"/>
    <n v="110029"/>
    <s v="MED026"/>
    <x v="20"/>
    <x v="9"/>
    <s v="Cipla"/>
    <s v="No"/>
    <n v="2"/>
    <n v="186.32"/>
    <n v="20"/>
    <n v="5"/>
    <x v="5"/>
    <x v="1"/>
    <n v="1"/>
    <x v="6247"/>
    <n v="1"/>
    <n v="372.64"/>
    <n v="74.527999999999992"/>
    <n v="298.11199999999997"/>
    <n v="14.9056"/>
    <n v="313.01759999999996"/>
    <n v="2"/>
  </r>
  <r>
    <s v="ORD106247"/>
    <x v="678"/>
    <x v="1102"/>
    <s v="Jaipur"/>
    <x v="5"/>
    <n v="302017"/>
    <s v="MED019"/>
    <x v="26"/>
    <x v="8"/>
    <s v="Cipla"/>
    <s v="No"/>
    <n v="2"/>
    <n v="166.42"/>
    <n v="0"/>
    <n v="12"/>
    <x v="3"/>
    <x v="1"/>
    <n v="1"/>
    <x v="6248"/>
    <n v="1"/>
    <n v="332.84"/>
    <n v="0"/>
    <n v="332.84"/>
    <n v="39.940799999999996"/>
    <n v="372.7808"/>
    <n v="5"/>
  </r>
  <r>
    <s v="ORD106250"/>
    <x v="136"/>
    <x v="1596"/>
    <s v="Pune"/>
    <x v="3"/>
    <n v="411038"/>
    <s v="MED025"/>
    <x v="27"/>
    <x v="0"/>
    <s v="Blue Cross"/>
    <s v="Yes"/>
    <n v="2"/>
    <n v="64.510000000000005"/>
    <n v="5"/>
    <n v="5"/>
    <x v="0"/>
    <x v="1"/>
    <n v="1"/>
    <x v="6249"/>
    <n v="1"/>
    <n v="129.02000000000001"/>
    <n v="6.4510000000000005"/>
    <n v="122.56900000000002"/>
    <n v="6.12845"/>
    <n v="128.69745"/>
    <n v="2"/>
  </r>
  <r>
    <s v="ORD106251"/>
    <x v="171"/>
    <x v="2553"/>
    <s v="Chennai"/>
    <x v="7"/>
    <n v="600100"/>
    <s v="MED029"/>
    <x v="10"/>
    <x v="8"/>
    <s v="Sun Pharma"/>
    <s v="Yes"/>
    <n v="1"/>
    <n v="93.58"/>
    <n v="0"/>
    <n v="12"/>
    <x v="2"/>
    <x v="1"/>
    <n v="1"/>
    <x v="6250"/>
    <n v="1"/>
    <n v="93.58"/>
    <n v="0"/>
    <n v="93.58"/>
    <n v="11.2296"/>
    <n v="104.8096"/>
    <n v="2"/>
  </r>
  <r>
    <s v="ORD106252"/>
    <x v="91"/>
    <x v="942"/>
    <s v="Chennai"/>
    <x v="7"/>
    <n v="600096"/>
    <s v="MED012"/>
    <x v="29"/>
    <x v="3"/>
    <s v="Mankind"/>
    <s v="No"/>
    <n v="2"/>
    <n v="107.49"/>
    <n v="10"/>
    <n v="5"/>
    <x v="4"/>
    <x v="0"/>
    <n v="1"/>
    <x v="6251"/>
    <n v="1"/>
    <n v="214.98"/>
    <n v="21.497999999999998"/>
    <n v="193.482"/>
    <n v="9.6740999999999993"/>
    <n v="203.15610000000001"/>
    <n v="1"/>
  </r>
  <r>
    <s v="ORD106253"/>
    <x v="151"/>
    <x v="863"/>
    <s v="Chennai"/>
    <x v="7"/>
    <n v="600100"/>
    <s v="MED010"/>
    <x v="13"/>
    <x v="1"/>
    <s v="Sun Pharma"/>
    <s v="Yes"/>
    <n v="2"/>
    <n v="68.95"/>
    <n v="5"/>
    <n v="5"/>
    <x v="0"/>
    <x v="2"/>
    <n v="1"/>
    <x v="6252"/>
    <n v="1"/>
    <n v="137.9"/>
    <n v="6.8949999999999996"/>
    <n v="131.005"/>
    <n v="6.5502500000000001"/>
    <n v="137.55525"/>
    <n v="1"/>
  </r>
  <r>
    <s v="ORD106254"/>
    <x v="272"/>
    <x v="2925"/>
    <s v="Delhi"/>
    <x v="0"/>
    <n v="110024"/>
    <s v="MED013"/>
    <x v="16"/>
    <x v="3"/>
    <s v="Himalaya"/>
    <s v="No"/>
    <n v="1"/>
    <n v="151.9"/>
    <n v="0"/>
    <n v="5"/>
    <x v="3"/>
    <x v="1"/>
    <n v="1"/>
    <x v="6253"/>
    <n v="1"/>
    <n v="151.9"/>
    <n v="0"/>
    <n v="151.9"/>
    <n v="7.5949999999999998"/>
    <n v="159.495"/>
    <n v="2"/>
  </r>
  <r>
    <s v="ORD106255"/>
    <x v="590"/>
    <x v="1985"/>
    <s v="Surat"/>
    <x v="6"/>
    <n v="395007"/>
    <s v="MED019"/>
    <x v="26"/>
    <x v="8"/>
    <s v="Cipla"/>
    <s v="No"/>
    <n v="1"/>
    <n v="147.27000000000001"/>
    <n v="5"/>
    <n v="5"/>
    <x v="2"/>
    <x v="1"/>
    <n v="1"/>
    <x v="6254"/>
    <n v="1"/>
    <n v="147.27000000000001"/>
    <n v="7.3635000000000002"/>
    <n v="139.90650000000002"/>
    <n v="6.9953250000000011"/>
    <n v="146.90182500000003"/>
    <n v="2"/>
  </r>
  <r>
    <s v="ORD106256"/>
    <x v="462"/>
    <x v="2753"/>
    <s v="Gurugram"/>
    <x v="11"/>
    <n v="122001"/>
    <s v="MED012"/>
    <x v="29"/>
    <x v="3"/>
    <s v="Mankind"/>
    <s v="No"/>
    <n v="1"/>
    <n v="127.36"/>
    <n v="5"/>
    <n v="12"/>
    <x v="3"/>
    <x v="1"/>
    <n v="1"/>
    <x v="6255"/>
    <n v="1"/>
    <n v="127.36"/>
    <n v="6.3679999999999994"/>
    <n v="120.992"/>
    <n v="14.51904"/>
    <n v="135.51104000000001"/>
    <n v="3"/>
  </r>
  <r>
    <s v="ORD106257"/>
    <x v="358"/>
    <x v="1614"/>
    <s v="Chandigarh"/>
    <x v="4"/>
    <n v="160001"/>
    <s v="MED023"/>
    <x v="8"/>
    <x v="7"/>
    <s v="Lacto Calamine"/>
    <s v="No"/>
    <n v="2"/>
    <n v="295"/>
    <n v="10"/>
    <n v="12"/>
    <x v="1"/>
    <x v="1"/>
    <n v="1"/>
    <x v="6256"/>
    <n v="1"/>
    <n v="590"/>
    <n v="59"/>
    <n v="531"/>
    <n v="63.72"/>
    <n v="594.72"/>
    <n v="2"/>
  </r>
  <r>
    <s v="ORD106258"/>
    <x v="399"/>
    <x v="2079"/>
    <s v="Kolkata"/>
    <x v="10"/>
    <n v="700102"/>
    <s v="MED017"/>
    <x v="1"/>
    <x v="1"/>
    <s v="Abbott"/>
    <s v="No"/>
    <n v="5"/>
    <n v="134.56"/>
    <n v="0"/>
    <n v="12"/>
    <x v="3"/>
    <x v="1"/>
    <n v="1"/>
    <x v="6257"/>
    <n v="1"/>
    <n v="672.8"/>
    <n v="0"/>
    <n v="672.8"/>
    <n v="80.73599999999999"/>
    <n v="753.53599999999994"/>
    <n v="1"/>
  </r>
  <r>
    <s v="ORD106259"/>
    <x v="13"/>
    <x v="1073"/>
    <s v="Chandigarh"/>
    <x v="4"/>
    <n v="160017"/>
    <s v="MED016"/>
    <x v="17"/>
    <x v="11"/>
    <s v="Emcure"/>
    <s v="No"/>
    <n v="5"/>
    <n v="119.39"/>
    <n v="10"/>
    <n v="5"/>
    <x v="1"/>
    <x v="2"/>
    <n v="1"/>
    <x v="6258"/>
    <n v="1"/>
    <n v="596.95000000000005"/>
    <n v="59.695"/>
    <n v="537.255"/>
    <n v="26.862750000000002"/>
    <n v="564.11775"/>
    <n v="1"/>
  </r>
  <r>
    <s v="ORD106260"/>
    <x v="507"/>
    <x v="1127"/>
    <s v="Delhi"/>
    <x v="0"/>
    <n v="110024"/>
    <s v="MED015"/>
    <x v="24"/>
    <x v="11"/>
    <s v="Abbott"/>
    <s v="No"/>
    <n v="2"/>
    <n v="47.73"/>
    <n v="10"/>
    <n v="5"/>
    <x v="2"/>
    <x v="1"/>
    <n v="1"/>
    <x v="6259"/>
    <n v="1"/>
    <n v="95.46"/>
    <n v="9.5459999999999994"/>
    <n v="85.913999999999987"/>
    <n v="4.2956999999999992"/>
    <n v="90.209699999999984"/>
    <n v="1"/>
  </r>
  <r>
    <s v="ORD106261"/>
    <x v="427"/>
    <x v="73"/>
    <s v="Chandigarh"/>
    <x v="4"/>
    <n v="160017"/>
    <s v="MED015"/>
    <x v="24"/>
    <x v="11"/>
    <s v="Abbott"/>
    <s v="No"/>
    <n v="1"/>
    <n v="46.62"/>
    <n v="10"/>
    <n v="5"/>
    <x v="2"/>
    <x v="1"/>
    <n v="1"/>
    <x v="6260"/>
    <n v="1"/>
    <n v="46.62"/>
    <n v="4.6619999999999999"/>
    <n v="41.957999999999998"/>
    <n v="2.0979000000000001"/>
    <n v="44.055900000000001"/>
    <n v="3"/>
  </r>
  <r>
    <s v="ORD106262"/>
    <x v="702"/>
    <x v="67"/>
    <s v="Noida"/>
    <x v="9"/>
    <n v="201305"/>
    <s v="MED003"/>
    <x v="6"/>
    <x v="4"/>
    <s v="Dr. Reddy's"/>
    <s v="No"/>
    <n v="6"/>
    <n v="28.19"/>
    <n v="0"/>
    <n v="18"/>
    <x v="3"/>
    <x v="1"/>
    <n v="1"/>
    <x v="6261"/>
    <n v="1"/>
    <n v="169.14000000000001"/>
    <n v="0"/>
    <n v="169.14000000000001"/>
    <n v="30.445200000000003"/>
    <n v="199.58520000000001"/>
    <n v="3"/>
  </r>
  <r>
    <s v="ORD106263"/>
    <x v="233"/>
    <x v="1430"/>
    <s v="Hyderabad"/>
    <x v="1"/>
    <n v="500001"/>
    <s v="MED004"/>
    <x v="5"/>
    <x v="5"/>
    <s v="Sun Pharma"/>
    <s v="Yes"/>
    <n v="2"/>
    <n v="111.85"/>
    <n v="0"/>
    <n v="5"/>
    <x v="2"/>
    <x v="0"/>
    <n v="1"/>
    <x v="6262"/>
    <n v="1"/>
    <n v="223.7"/>
    <n v="0"/>
    <n v="223.7"/>
    <n v="11.185"/>
    <n v="234.88499999999999"/>
    <n v="2"/>
  </r>
  <r>
    <s v="ORD106264"/>
    <x v="588"/>
    <x v="1862"/>
    <s v="Mumbai"/>
    <x v="3"/>
    <n v="400076"/>
    <s v="MED011"/>
    <x v="23"/>
    <x v="1"/>
    <s v="Cipla"/>
    <s v="No"/>
    <n v="3"/>
    <n v="27.7"/>
    <n v="15"/>
    <n v="5"/>
    <x v="2"/>
    <x v="1"/>
    <n v="1"/>
    <x v="6263"/>
    <n v="1"/>
    <n v="83.1"/>
    <n v="12.465"/>
    <n v="70.634999999999991"/>
    <n v="3.5317499999999997"/>
    <n v="74.166749999999993"/>
    <n v="2"/>
  </r>
  <r>
    <s v="ORD106265"/>
    <x v="567"/>
    <x v="1734"/>
    <s v="Ahmedabad"/>
    <x v="6"/>
    <n v="380058"/>
    <s v="MED023"/>
    <x v="8"/>
    <x v="7"/>
    <s v="Lacto Calamine"/>
    <s v="No"/>
    <n v="5"/>
    <n v="305.11"/>
    <n v="10"/>
    <n v="5"/>
    <x v="1"/>
    <x v="1"/>
    <n v="1"/>
    <x v="6264"/>
    <n v="1"/>
    <n v="1525.5500000000002"/>
    <n v="152.55500000000001"/>
    <n v="1372.9950000000001"/>
    <n v="68.649749999999997"/>
    <n v="1441.6447500000002"/>
    <n v="4"/>
  </r>
  <r>
    <s v="ORD106266"/>
    <x v="348"/>
    <x v="499"/>
    <s v="Indore"/>
    <x v="2"/>
    <n v="452018"/>
    <s v="MED010"/>
    <x v="13"/>
    <x v="1"/>
    <s v="Sun Pharma"/>
    <s v="Yes"/>
    <n v="1"/>
    <n v="75.77"/>
    <n v="0"/>
    <n v="12"/>
    <x v="1"/>
    <x v="1"/>
    <n v="1"/>
    <x v="6265"/>
    <n v="1"/>
    <n v="75.77"/>
    <n v="0"/>
    <n v="75.77"/>
    <n v="9.0923999999999996"/>
    <n v="84.862399999999994"/>
    <n v="3"/>
  </r>
  <r>
    <s v="ORD106267"/>
    <x v="454"/>
    <x v="724"/>
    <s v="Noida"/>
    <x v="9"/>
    <n v="201307"/>
    <s v="MED010"/>
    <x v="13"/>
    <x v="1"/>
    <s v="Sun Pharma"/>
    <s v="Yes"/>
    <n v="1"/>
    <n v="76.349999999999994"/>
    <n v="5"/>
    <n v="5"/>
    <x v="1"/>
    <x v="3"/>
    <n v="1"/>
    <x v="6266"/>
    <n v="1"/>
    <n v="76.349999999999994"/>
    <n v="3.8174999999999999"/>
    <n v="72.532499999999999"/>
    <n v="3.6266250000000002"/>
    <n v="76.159125000000003"/>
    <n v="3"/>
  </r>
  <r>
    <s v="ORD106268"/>
    <x v="264"/>
    <x v="309"/>
    <s v="Surat"/>
    <x v="6"/>
    <n v="395007"/>
    <s v="MED003"/>
    <x v="6"/>
    <x v="4"/>
    <s v="Dr. Reddy's"/>
    <s v="No"/>
    <n v="3"/>
    <n v="29.85"/>
    <n v="0"/>
    <n v="5"/>
    <x v="3"/>
    <x v="1"/>
    <n v="1"/>
    <x v="6267"/>
    <n v="1"/>
    <n v="89.550000000000011"/>
    <n v="0"/>
    <n v="89.550000000000011"/>
    <n v="4.4775000000000009"/>
    <n v="94.027500000000018"/>
    <n v="4"/>
  </r>
  <r>
    <s v="ORD106269"/>
    <x v="697"/>
    <x v="2926"/>
    <s v="Chennai"/>
    <x v="7"/>
    <n v="600096"/>
    <s v="MED017"/>
    <x v="1"/>
    <x v="1"/>
    <s v="Abbott"/>
    <s v="No"/>
    <n v="1"/>
    <n v="138.41999999999999"/>
    <n v="10"/>
    <n v="12"/>
    <x v="3"/>
    <x v="1"/>
    <n v="1"/>
    <x v="6268"/>
    <n v="1"/>
    <n v="138.41999999999999"/>
    <n v="13.841999999999999"/>
    <n v="124.57799999999999"/>
    <n v="14.949359999999999"/>
    <n v="139.52735999999999"/>
    <n v="1"/>
  </r>
  <r>
    <s v="ORD106270"/>
    <x v="460"/>
    <x v="961"/>
    <s v="Kolkata"/>
    <x v="10"/>
    <n v="700102"/>
    <s v="MED008"/>
    <x v="7"/>
    <x v="6"/>
    <s v="Zydus"/>
    <s v="Yes"/>
    <n v="1"/>
    <n v="66.84"/>
    <n v="5"/>
    <n v="18"/>
    <x v="1"/>
    <x v="1"/>
    <n v="1"/>
    <x v="6269"/>
    <n v="1"/>
    <n v="66.84"/>
    <n v="3.3420000000000005"/>
    <n v="63.498000000000005"/>
    <n v="11.429640000000001"/>
    <n v="74.927640000000011"/>
    <n v="3"/>
  </r>
  <r>
    <s v="ORD106271"/>
    <x v="596"/>
    <x v="898"/>
    <s v="Hyderabad"/>
    <x v="1"/>
    <n v="500084"/>
    <s v="MED027"/>
    <x v="12"/>
    <x v="9"/>
    <s v="Mankind"/>
    <s v="No"/>
    <n v="2"/>
    <n v="92.14"/>
    <n v="0"/>
    <n v="18"/>
    <x v="2"/>
    <x v="3"/>
    <n v="1"/>
    <x v="6270"/>
    <n v="1"/>
    <n v="184.28"/>
    <n v="0"/>
    <n v="184.28"/>
    <n v="33.170400000000001"/>
    <n v="217.4504"/>
    <n v="2"/>
  </r>
  <r>
    <s v="ORD106272"/>
    <x v="423"/>
    <x v="2927"/>
    <s v="Ahmedabad"/>
    <x v="6"/>
    <n v="380061"/>
    <s v="MED020"/>
    <x v="4"/>
    <x v="4"/>
    <s v="Dr. Reddy's"/>
    <s v="Yes"/>
    <n v="4"/>
    <n v="50.24"/>
    <n v="10"/>
    <n v="12"/>
    <x v="0"/>
    <x v="3"/>
    <n v="1"/>
    <x v="6271"/>
    <n v="1"/>
    <n v="200.96"/>
    <n v="20.096"/>
    <n v="180.864"/>
    <n v="21.703679999999999"/>
    <n v="202.56768"/>
    <n v="0"/>
  </r>
  <r>
    <s v="ORD106272"/>
    <x v="48"/>
    <x v="39"/>
    <s v="Kolkata"/>
    <x v="10"/>
    <n v="700029"/>
    <s v="MED015"/>
    <x v="24"/>
    <x v="11"/>
    <s v="Abbott"/>
    <s v="No"/>
    <n v="2"/>
    <n v="51.1"/>
    <n v="10"/>
    <n v="5"/>
    <x v="4"/>
    <x v="1"/>
    <n v="1"/>
    <x v="6272"/>
    <n v="1"/>
    <n v="102.2"/>
    <n v="10.220000000000001"/>
    <n v="91.98"/>
    <n v="4.5990000000000002"/>
    <n v="96.579000000000008"/>
    <n v="2"/>
  </r>
  <r>
    <s v="ORD106274"/>
    <x v="723"/>
    <x v="666"/>
    <s v="Lucknow"/>
    <x v="9"/>
    <n v="226016"/>
    <s v="MED022"/>
    <x v="25"/>
    <x v="7"/>
    <s v="Himalaya"/>
    <s v="No"/>
    <n v="2"/>
    <n v="175.36"/>
    <n v="10"/>
    <n v="5"/>
    <x v="3"/>
    <x v="1"/>
    <n v="1"/>
    <x v="6273"/>
    <n v="1"/>
    <n v="350.72"/>
    <n v="35.072000000000003"/>
    <n v="315.64800000000002"/>
    <n v="15.782400000000003"/>
    <n v="331.43040000000002"/>
    <n v="3"/>
  </r>
  <r>
    <s v="ORD106275"/>
    <x v="182"/>
    <x v="2928"/>
    <s v="Surat"/>
    <x v="6"/>
    <n v="395003"/>
    <s v="MED018"/>
    <x v="14"/>
    <x v="8"/>
    <s v="Mankind"/>
    <s v="No"/>
    <n v="2"/>
    <n v="114.04"/>
    <n v="0"/>
    <n v="5"/>
    <x v="2"/>
    <x v="1"/>
    <n v="1"/>
    <x v="6274"/>
    <n v="1"/>
    <n v="228.08"/>
    <n v="0"/>
    <n v="228.08"/>
    <n v="11.404000000000002"/>
    <n v="239.48400000000001"/>
    <n v="1"/>
  </r>
  <r>
    <s v="ORD106276"/>
    <x v="533"/>
    <x v="2367"/>
    <s v="Hyderabad"/>
    <x v="1"/>
    <n v="500081"/>
    <s v="MED005"/>
    <x v="11"/>
    <x v="5"/>
    <s v="Cipla"/>
    <s v="Yes"/>
    <n v="4"/>
    <n v="95.34"/>
    <n v="5"/>
    <n v="5"/>
    <x v="3"/>
    <x v="1"/>
    <n v="1"/>
    <x v="6275"/>
    <n v="1"/>
    <n v="381.36"/>
    <n v="19.068000000000001"/>
    <n v="362.29200000000003"/>
    <n v="18.114599999999999"/>
    <n v="380.40660000000003"/>
    <n v="3"/>
  </r>
  <r>
    <s v="ORD106276"/>
    <x v="686"/>
    <x v="2929"/>
    <s v="Bengaluru"/>
    <x v="8"/>
    <n v="560100"/>
    <s v="MED003"/>
    <x v="6"/>
    <x v="4"/>
    <s v="Dr. Reddy's"/>
    <s v="No"/>
    <n v="3"/>
    <n v="32.020000000000003"/>
    <n v="10"/>
    <n v="12"/>
    <x v="1"/>
    <x v="2"/>
    <n v="1"/>
    <x v="6276"/>
    <n v="1"/>
    <n v="96.06"/>
    <n v="9.6059999999999999"/>
    <n v="86.454000000000008"/>
    <n v="10.37448"/>
    <n v="96.828480000000013"/>
    <n v="0"/>
  </r>
  <r>
    <s v="ORD106278"/>
    <x v="714"/>
    <x v="2317"/>
    <s v="Mumbai"/>
    <x v="3"/>
    <n v="400076"/>
    <s v="MED022"/>
    <x v="25"/>
    <x v="7"/>
    <s v="Himalaya"/>
    <s v="No"/>
    <n v="2"/>
    <n v="187.86"/>
    <n v="15"/>
    <n v="12"/>
    <x v="5"/>
    <x v="1"/>
    <n v="1"/>
    <x v="6277"/>
    <n v="1"/>
    <n v="375.72"/>
    <n v="56.358000000000004"/>
    <n v="319.36200000000002"/>
    <n v="38.323439999999998"/>
    <n v="357.68544000000003"/>
    <n v="4"/>
  </r>
  <r>
    <s v="ORD106279"/>
    <x v="371"/>
    <x v="2930"/>
    <s v="Bengaluru"/>
    <x v="8"/>
    <n v="560001"/>
    <s v="MED016"/>
    <x v="17"/>
    <x v="11"/>
    <s v="Emcure"/>
    <s v="No"/>
    <n v="4"/>
    <n v="111.48"/>
    <n v="0"/>
    <n v="18"/>
    <x v="3"/>
    <x v="3"/>
    <n v="1"/>
    <x v="6278"/>
    <n v="1"/>
    <n v="445.92"/>
    <n v="0"/>
    <n v="445.92"/>
    <n v="80.265600000000006"/>
    <n v="526.18560000000002"/>
    <n v="0"/>
  </r>
  <r>
    <s v="ORD106280"/>
    <x v="256"/>
    <x v="1928"/>
    <s v="Noida"/>
    <x v="9"/>
    <n v="201303"/>
    <s v="MED028"/>
    <x v="3"/>
    <x v="3"/>
    <s v="Abbott"/>
    <s v="No"/>
    <n v="2"/>
    <n v="118.66"/>
    <n v="15"/>
    <n v="12"/>
    <x v="0"/>
    <x v="3"/>
    <n v="1"/>
    <x v="6279"/>
    <n v="1"/>
    <n v="237.32"/>
    <n v="35.597999999999999"/>
    <n v="201.72199999999998"/>
    <n v="24.206639999999997"/>
    <n v="225.92863999999997"/>
    <n v="2"/>
  </r>
  <r>
    <s v="ORD106281"/>
    <x v="39"/>
    <x v="341"/>
    <s v="Hyderabad"/>
    <x v="1"/>
    <n v="500084"/>
    <s v="MED023"/>
    <x v="8"/>
    <x v="7"/>
    <s v="Lacto Calamine"/>
    <s v="No"/>
    <n v="1"/>
    <n v="268.8"/>
    <n v="0"/>
    <n v="5"/>
    <x v="2"/>
    <x v="1"/>
    <n v="1"/>
    <x v="6280"/>
    <n v="1"/>
    <n v="268.8"/>
    <n v="0"/>
    <n v="268.8"/>
    <n v="13.44"/>
    <n v="282.24"/>
    <n v="4"/>
  </r>
  <r>
    <s v="ORD106281"/>
    <x v="448"/>
    <x v="648"/>
    <s v="Lucknow"/>
    <x v="9"/>
    <n v="226016"/>
    <s v="MED011"/>
    <x v="23"/>
    <x v="1"/>
    <s v="Cipla"/>
    <s v="No"/>
    <n v="3"/>
    <n v="23.01"/>
    <n v="15"/>
    <n v="12"/>
    <x v="1"/>
    <x v="3"/>
    <n v="1"/>
    <x v="6281"/>
    <n v="1"/>
    <n v="69.03"/>
    <n v="10.3545"/>
    <n v="58.6755"/>
    <n v="7.0410599999999999"/>
    <n v="65.716560000000001"/>
    <n v="2"/>
  </r>
  <r>
    <s v="ORD106283"/>
    <x v="654"/>
    <x v="1996"/>
    <s v="Kolkata"/>
    <x v="10"/>
    <n v="700029"/>
    <s v="MED023"/>
    <x v="8"/>
    <x v="7"/>
    <s v="Lacto Calamine"/>
    <s v="No"/>
    <n v="4"/>
    <n v="321.83999999999997"/>
    <n v="10"/>
    <n v="5"/>
    <x v="0"/>
    <x v="2"/>
    <n v="1"/>
    <x v="6282"/>
    <n v="1"/>
    <n v="1287.3599999999999"/>
    <n v="128.73599999999999"/>
    <n v="1158.6239999999998"/>
    <n v="57.93119999999999"/>
    <n v="1216.5551999999998"/>
    <n v="1"/>
  </r>
  <r>
    <s v="ORD106284"/>
    <x v="437"/>
    <x v="50"/>
    <s v="Noida"/>
    <x v="9"/>
    <n v="201301"/>
    <s v="MED017"/>
    <x v="1"/>
    <x v="1"/>
    <s v="Abbott"/>
    <s v="No"/>
    <n v="3"/>
    <n v="149.05000000000001"/>
    <n v="5"/>
    <n v="12"/>
    <x v="4"/>
    <x v="2"/>
    <n v="1"/>
    <x v="6283"/>
    <n v="1"/>
    <n v="447.15000000000003"/>
    <n v="22.357500000000002"/>
    <n v="424.79250000000002"/>
    <n v="50.975100000000005"/>
    <n v="475.76760000000002"/>
    <n v="0"/>
  </r>
  <r>
    <s v="ORD106285"/>
    <x v="195"/>
    <x v="330"/>
    <s v="Delhi"/>
    <x v="0"/>
    <n v="110029"/>
    <s v="MED001"/>
    <x v="2"/>
    <x v="2"/>
    <s v="Cipla"/>
    <s v="No"/>
    <n v="1"/>
    <n v="34.46"/>
    <n v="10"/>
    <n v="5"/>
    <x v="2"/>
    <x v="3"/>
    <n v="1"/>
    <x v="6284"/>
    <n v="1"/>
    <n v="34.46"/>
    <n v="3.4460000000000002"/>
    <n v="31.013999999999999"/>
    <n v="1.5507"/>
    <n v="32.564700000000002"/>
    <n v="5"/>
  </r>
  <r>
    <s v="ORD106286"/>
    <x v="349"/>
    <x v="1493"/>
    <s v="Indore"/>
    <x v="2"/>
    <n v="452020"/>
    <s v="MED006"/>
    <x v="18"/>
    <x v="10"/>
    <s v="USV"/>
    <s v="Yes"/>
    <n v="3"/>
    <n v="43.05"/>
    <n v="10"/>
    <n v="18"/>
    <x v="0"/>
    <x v="1"/>
    <n v="1"/>
    <x v="6285"/>
    <n v="1"/>
    <n v="129.14999999999998"/>
    <n v="12.914999999999997"/>
    <n v="116.23499999999999"/>
    <n v="20.922299999999996"/>
    <n v="137.15729999999999"/>
    <n v="2"/>
  </r>
  <r>
    <s v="ORD106287"/>
    <x v="208"/>
    <x v="989"/>
    <s v="Chandigarh"/>
    <x v="4"/>
    <n v="160036"/>
    <s v="MED009"/>
    <x v="21"/>
    <x v="6"/>
    <s v="Glenmark"/>
    <s v="Yes"/>
    <n v="2"/>
    <n v="90.16"/>
    <n v="15"/>
    <n v="5"/>
    <x v="1"/>
    <x v="0"/>
    <n v="1"/>
    <x v="6286"/>
    <n v="1"/>
    <n v="180.32"/>
    <n v="27.047999999999998"/>
    <n v="153.27199999999999"/>
    <n v="7.6635999999999989"/>
    <n v="160.93559999999999"/>
    <n v="3"/>
  </r>
  <r>
    <s v="ORD106288"/>
    <x v="319"/>
    <x v="492"/>
    <s v="Chandigarh"/>
    <x v="4"/>
    <n v="160017"/>
    <s v="MED029"/>
    <x v="10"/>
    <x v="8"/>
    <s v="Sun Pharma"/>
    <s v="Yes"/>
    <n v="1"/>
    <n v="102.84"/>
    <n v="5"/>
    <n v="5"/>
    <x v="2"/>
    <x v="1"/>
    <n v="1"/>
    <x v="6287"/>
    <n v="1"/>
    <n v="102.84"/>
    <n v="5.1420000000000003"/>
    <n v="97.698000000000008"/>
    <n v="4.8849"/>
    <n v="102.58290000000001"/>
    <n v="1"/>
  </r>
  <r>
    <s v="ORD106289"/>
    <x v="104"/>
    <x v="2264"/>
    <s v="Indore"/>
    <x v="2"/>
    <n v="452016"/>
    <s v="MED011"/>
    <x v="23"/>
    <x v="1"/>
    <s v="Cipla"/>
    <s v="No"/>
    <n v="3"/>
    <n v="26.59"/>
    <n v="10"/>
    <n v="5"/>
    <x v="1"/>
    <x v="1"/>
    <n v="1"/>
    <x v="6288"/>
    <n v="1"/>
    <n v="79.77"/>
    <n v="7.9769999999999994"/>
    <n v="71.792999999999992"/>
    <n v="3.5896499999999998"/>
    <n v="75.382649999999998"/>
    <n v="2"/>
  </r>
  <r>
    <s v="ORD106290"/>
    <x v="342"/>
    <x v="2443"/>
    <s v="Chennai"/>
    <x v="7"/>
    <n v="600001"/>
    <s v="MED016"/>
    <x v="17"/>
    <x v="11"/>
    <s v="Emcure"/>
    <s v="No"/>
    <n v="2"/>
    <n v="98.95"/>
    <n v="10"/>
    <n v="18"/>
    <x v="2"/>
    <x v="1"/>
    <n v="1"/>
    <x v="6289"/>
    <n v="1"/>
    <n v="197.9"/>
    <n v="19.79"/>
    <n v="178.11"/>
    <n v="32.059800000000003"/>
    <n v="210.16980000000001"/>
    <n v="1"/>
  </r>
  <r>
    <s v="ORD106291"/>
    <x v="64"/>
    <x v="299"/>
    <s v="Kolkata"/>
    <x v="10"/>
    <n v="700102"/>
    <s v="MED018"/>
    <x v="14"/>
    <x v="8"/>
    <s v="Mankind"/>
    <s v="No"/>
    <n v="1"/>
    <n v="120.33"/>
    <n v="5"/>
    <n v="5"/>
    <x v="2"/>
    <x v="2"/>
    <n v="1"/>
    <x v="6290"/>
    <n v="1"/>
    <n v="120.33"/>
    <n v="6.0164999999999997"/>
    <n v="114.3135"/>
    <n v="5.7156750000000001"/>
    <n v="120.02917500000001"/>
    <n v="0"/>
  </r>
  <r>
    <s v="ORD106292"/>
    <x v="26"/>
    <x v="2931"/>
    <s v="Chandigarh"/>
    <x v="4"/>
    <n v="160001"/>
    <s v="MED019"/>
    <x v="26"/>
    <x v="8"/>
    <s v="Cipla"/>
    <s v="No"/>
    <n v="1"/>
    <n v="163.59"/>
    <n v="15"/>
    <n v="5"/>
    <x v="3"/>
    <x v="1"/>
    <n v="1"/>
    <x v="6291"/>
    <n v="1"/>
    <n v="163.59"/>
    <n v="24.538499999999999"/>
    <n v="139.0515"/>
    <n v="6.9525750000000004"/>
    <n v="146.004075"/>
    <n v="1"/>
  </r>
  <r>
    <s v="ORD106293"/>
    <x v="199"/>
    <x v="2932"/>
    <s v="Chandigarh"/>
    <x v="4"/>
    <n v="160001"/>
    <s v="MED026"/>
    <x v="20"/>
    <x v="9"/>
    <s v="Cipla"/>
    <s v="No"/>
    <n v="2"/>
    <n v="173.42"/>
    <n v="0"/>
    <n v="12"/>
    <x v="0"/>
    <x v="2"/>
    <n v="1"/>
    <x v="6292"/>
    <n v="1"/>
    <n v="346.84"/>
    <n v="0"/>
    <n v="346.84"/>
    <n v="41.620800000000003"/>
    <n v="388.46079999999995"/>
    <n v="1"/>
  </r>
  <r>
    <s v="ORD106294"/>
    <x v="110"/>
    <x v="705"/>
    <s v="Chennai"/>
    <x v="7"/>
    <n v="600040"/>
    <s v="MED004"/>
    <x v="5"/>
    <x v="5"/>
    <s v="Sun Pharma"/>
    <s v="Yes"/>
    <n v="2"/>
    <n v="108.9"/>
    <n v="0"/>
    <n v="12"/>
    <x v="0"/>
    <x v="2"/>
    <n v="1"/>
    <x v="6293"/>
    <n v="1"/>
    <n v="217.8"/>
    <n v="0"/>
    <n v="217.8"/>
    <n v="26.136000000000003"/>
    <n v="243.93600000000001"/>
    <n v="1"/>
  </r>
  <r>
    <s v="ORD106295"/>
    <x v="585"/>
    <x v="1505"/>
    <s v="Bengaluru"/>
    <x v="8"/>
    <n v="560100"/>
    <s v="MED006"/>
    <x v="18"/>
    <x v="10"/>
    <s v="USV"/>
    <s v="Yes"/>
    <n v="1"/>
    <n v="40.97"/>
    <n v="10"/>
    <n v="5"/>
    <x v="4"/>
    <x v="1"/>
    <n v="1"/>
    <x v="6294"/>
    <n v="1"/>
    <n v="40.97"/>
    <n v="4.0969999999999995"/>
    <n v="36.872999999999998"/>
    <n v="1.8436499999999998"/>
    <n v="38.716649999999994"/>
    <n v="3"/>
  </r>
  <r>
    <s v="ORD106295"/>
    <x v="666"/>
    <x v="44"/>
    <s v="Bengaluru"/>
    <x v="8"/>
    <n v="560034"/>
    <s v="MED007"/>
    <x v="15"/>
    <x v="10"/>
    <s v="Sanofi"/>
    <s v="Yes"/>
    <n v="4"/>
    <n v="69.2"/>
    <n v="20"/>
    <n v="5"/>
    <x v="5"/>
    <x v="1"/>
    <n v="1"/>
    <x v="6295"/>
    <n v="1"/>
    <n v="276.8"/>
    <n v="55.36"/>
    <n v="221.44"/>
    <n v="11.072000000000001"/>
    <n v="232.512"/>
    <n v="1"/>
  </r>
  <r>
    <s v="ORD106297"/>
    <x v="100"/>
    <x v="245"/>
    <s v="Surat"/>
    <x v="6"/>
    <n v="395010"/>
    <s v="MED029"/>
    <x v="10"/>
    <x v="8"/>
    <s v="Sun Pharma"/>
    <s v="Yes"/>
    <n v="3"/>
    <n v="109.9"/>
    <n v="5"/>
    <n v="5"/>
    <x v="2"/>
    <x v="2"/>
    <n v="1"/>
    <x v="6296"/>
    <n v="1"/>
    <n v="329.70000000000005"/>
    <n v="16.485000000000003"/>
    <n v="313.21500000000003"/>
    <n v="15.660750000000002"/>
    <n v="328.87575000000004"/>
    <n v="1"/>
  </r>
  <r>
    <s v="ORD106297"/>
    <x v="234"/>
    <x v="899"/>
    <s v="Noida"/>
    <x v="9"/>
    <n v="201301"/>
    <s v="MED009"/>
    <x v="21"/>
    <x v="6"/>
    <s v="Glenmark"/>
    <s v="Yes"/>
    <n v="3"/>
    <n v="96.64"/>
    <n v="0"/>
    <n v="5"/>
    <x v="3"/>
    <x v="1"/>
    <n v="1"/>
    <x v="6297"/>
    <n v="1"/>
    <n v="289.92"/>
    <n v="0"/>
    <n v="289.92"/>
    <n v="14.496000000000002"/>
    <n v="304.416"/>
    <n v="1"/>
  </r>
  <r>
    <s v="ORD106299"/>
    <x v="155"/>
    <x v="1842"/>
    <s v="Hyderabad"/>
    <x v="1"/>
    <n v="500090"/>
    <s v="MED022"/>
    <x v="25"/>
    <x v="7"/>
    <s v="Himalaya"/>
    <s v="No"/>
    <n v="1"/>
    <n v="158.34"/>
    <n v="5"/>
    <n v="12"/>
    <x v="3"/>
    <x v="1"/>
    <n v="1"/>
    <x v="6298"/>
    <n v="1"/>
    <n v="158.34"/>
    <n v="7.9170000000000007"/>
    <n v="150.423"/>
    <n v="18.05076"/>
    <n v="168.47376"/>
    <n v="2"/>
  </r>
  <r>
    <s v="ORD106300"/>
    <x v="486"/>
    <x v="757"/>
    <s v="Indore"/>
    <x v="2"/>
    <n v="452010"/>
    <s v="MED028"/>
    <x v="3"/>
    <x v="3"/>
    <s v="Abbott"/>
    <s v="No"/>
    <n v="4"/>
    <n v="112.84"/>
    <n v="10"/>
    <n v="18"/>
    <x v="3"/>
    <x v="2"/>
    <n v="1"/>
    <x v="6299"/>
    <n v="1"/>
    <n v="451.36"/>
    <n v="45.136000000000003"/>
    <n v="406.22399999999999"/>
    <n v="73.120320000000007"/>
    <n v="479.34431999999998"/>
    <n v="0"/>
  </r>
  <r>
    <s v="ORD106301"/>
    <x v="630"/>
    <x v="659"/>
    <s v="Lucknow"/>
    <x v="9"/>
    <n v="226021"/>
    <s v="MED021"/>
    <x v="9"/>
    <x v="7"/>
    <s v="Cipla"/>
    <s v="No"/>
    <n v="1"/>
    <n v="87.8"/>
    <n v="10"/>
    <n v="12"/>
    <x v="5"/>
    <x v="1"/>
    <n v="1"/>
    <x v="6300"/>
    <n v="1"/>
    <n v="87.8"/>
    <n v="8.7799999999999994"/>
    <n v="79.02"/>
    <n v="9.4824000000000002"/>
    <n v="88.502399999999994"/>
    <n v="3"/>
  </r>
  <r>
    <s v="ORD106302"/>
    <x v="275"/>
    <x v="1657"/>
    <s v="Chandigarh"/>
    <x v="4"/>
    <n v="160001"/>
    <s v="MED004"/>
    <x v="5"/>
    <x v="5"/>
    <s v="Sun Pharma"/>
    <s v="Yes"/>
    <n v="2"/>
    <n v="116.27"/>
    <n v="15"/>
    <n v="5"/>
    <x v="4"/>
    <x v="1"/>
    <n v="1"/>
    <x v="6301"/>
    <n v="1"/>
    <n v="232.54"/>
    <n v="34.881"/>
    <n v="197.65899999999999"/>
    <n v="9.8829499999999992"/>
    <n v="207.54194999999999"/>
    <n v="4"/>
  </r>
  <r>
    <s v="ORD106303"/>
    <x v="591"/>
    <x v="570"/>
    <s v="Mumbai"/>
    <x v="3"/>
    <n v="400069"/>
    <s v="MED027"/>
    <x v="12"/>
    <x v="9"/>
    <s v="Mankind"/>
    <s v="No"/>
    <n v="2"/>
    <n v="95.04"/>
    <n v="0"/>
    <n v="18"/>
    <x v="0"/>
    <x v="1"/>
    <n v="1"/>
    <x v="6302"/>
    <n v="1"/>
    <n v="190.08"/>
    <n v="0"/>
    <n v="190.08"/>
    <n v="34.214399999999998"/>
    <n v="224.2944"/>
    <n v="3"/>
  </r>
  <r>
    <s v="ORD106304"/>
    <x v="671"/>
    <x v="2933"/>
    <s v="Surat"/>
    <x v="6"/>
    <n v="395007"/>
    <s v="MED027"/>
    <x v="12"/>
    <x v="9"/>
    <s v="Mankind"/>
    <s v="No"/>
    <n v="2"/>
    <n v="87.12"/>
    <n v="0"/>
    <n v="5"/>
    <x v="1"/>
    <x v="1"/>
    <n v="1"/>
    <x v="6303"/>
    <n v="1"/>
    <n v="174.24"/>
    <n v="0"/>
    <n v="174.24"/>
    <n v="8.7119999999999997"/>
    <n v="182.952"/>
    <n v="1"/>
  </r>
  <r>
    <s v="ORD106305"/>
    <x v="485"/>
    <x v="2934"/>
    <s v="Delhi"/>
    <x v="0"/>
    <n v="110044"/>
    <s v="MED020"/>
    <x v="4"/>
    <x v="4"/>
    <s v="Dr. Reddy's"/>
    <s v="Yes"/>
    <n v="2"/>
    <n v="57.78"/>
    <n v="10"/>
    <n v="5"/>
    <x v="4"/>
    <x v="1"/>
    <n v="1"/>
    <x v="6304"/>
    <n v="1"/>
    <n v="115.56"/>
    <n v="11.555999999999999"/>
    <n v="104.004"/>
    <n v="5.2001999999999997"/>
    <n v="109.2042"/>
    <n v="1"/>
  </r>
  <r>
    <s v="ORD106306"/>
    <x v="555"/>
    <x v="414"/>
    <s v="Hyderabad"/>
    <x v="1"/>
    <n v="500032"/>
    <s v="MED020"/>
    <x v="4"/>
    <x v="4"/>
    <s v="Dr. Reddy's"/>
    <s v="Yes"/>
    <n v="2"/>
    <n v="53.94"/>
    <n v="10"/>
    <n v="18"/>
    <x v="0"/>
    <x v="2"/>
    <n v="1"/>
    <x v="6305"/>
    <n v="1"/>
    <n v="107.88"/>
    <n v="10.788"/>
    <n v="97.091999999999999"/>
    <n v="17.476559999999999"/>
    <n v="114.56855999999999"/>
    <n v="3"/>
  </r>
  <r>
    <s v="ORD106307"/>
    <x v="493"/>
    <x v="2514"/>
    <s v="Noida"/>
    <x v="9"/>
    <n v="201301"/>
    <s v="MED015"/>
    <x v="24"/>
    <x v="11"/>
    <s v="Abbott"/>
    <s v="No"/>
    <n v="2"/>
    <n v="43.47"/>
    <n v="10"/>
    <n v="12"/>
    <x v="2"/>
    <x v="3"/>
    <n v="1"/>
    <x v="6306"/>
    <n v="1"/>
    <n v="86.94"/>
    <n v="8.6939999999999991"/>
    <n v="78.245999999999995"/>
    <n v="9.3895199999999992"/>
    <n v="87.63552"/>
    <n v="1"/>
  </r>
  <r>
    <s v="ORD106308"/>
    <x v="387"/>
    <x v="2935"/>
    <s v="Gurugram"/>
    <x v="11"/>
    <n v="122016"/>
    <s v="MED009"/>
    <x v="21"/>
    <x v="6"/>
    <s v="Glenmark"/>
    <s v="Yes"/>
    <n v="2"/>
    <n v="79.739999999999995"/>
    <n v="0"/>
    <n v="12"/>
    <x v="2"/>
    <x v="2"/>
    <n v="1"/>
    <x v="6307"/>
    <n v="1"/>
    <n v="159.47999999999999"/>
    <n v="0"/>
    <n v="159.47999999999999"/>
    <n v="19.137599999999999"/>
    <n v="178.61759999999998"/>
    <n v="0"/>
  </r>
  <r>
    <s v="ORD106309"/>
    <x v="523"/>
    <x v="483"/>
    <s v="Noida"/>
    <x v="9"/>
    <n v="201305"/>
    <s v="MED006"/>
    <x v="18"/>
    <x v="10"/>
    <s v="USV"/>
    <s v="Yes"/>
    <n v="1"/>
    <n v="47.26"/>
    <n v="5"/>
    <n v="5"/>
    <x v="3"/>
    <x v="1"/>
    <n v="1"/>
    <x v="6308"/>
    <n v="1"/>
    <n v="47.26"/>
    <n v="2.363"/>
    <n v="44.896999999999998"/>
    <n v="2.24485"/>
    <n v="47.141849999999998"/>
    <n v="1"/>
  </r>
  <r>
    <s v="ORD106309"/>
    <x v="561"/>
    <x v="2936"/>
    <s v="Indore"/>
    <x v="2"/>
    <n v="452020"/>
    <s v="MED018"/>
    <x v="14"/>
    <x v="8"/>
    <s v="Mankind"/>
    <s v="No"/>
    <n v="2"/>
    <n v="131.13999999999999"/>
    <n v="10"/>
    <n v="5"/>
    <x v="2"/>
    <x v="1"/>
    <n v="1"/>
    <x v="6309"/>
    <n v="1"/>
    <n v="262.27999999999997"/>
    <n v="26.227999999999998"/>
    <n v="236.05199999999996"/>
    <n v="11.802599999999998"/>
    <n v="247.85459999999995"/>
    <n v="1"/>
  </r>
  <r>
    <s v="ORD106311"/>
    <x v="346"/>
    <x v="710"/>
    <s v="Noida"/>
    <x v="9"/>
    <n v="201303"/>
    <s v="MED005"/>
    <x v="11"/>
    <x v="5"/>
    <s v="Cipla"/>
    <s v="Yes"/>
    <n v="2"/>
    <n v="92.44"/>
    <n v="0"/>
    <n v="5"/>
    <x v="1"/>
    <x v="1"/>
    <n v="1"/>
    <x v="6310"/>
    <n v="1"/>
    <n v="184.88"/>
    <n v="0"/>
    <n v="184.88"/>
    <n v="9.2439999999999998"/>
    <n v="194.124"/>
    <n v="3"/>
  </r>
  <r>
    <s v="ORD106312"/>
    <x v="530"/>
    <x v="1468"/>
    <s v="Jaipur"/>
    <x v="5"/>
    <n v="302017"/>
    <s v="MED022"/>
    <x v="25"/>
    <x v="7"/>
    <s v="Himalaya"/>
    <s v="No"/>
    <n v="1"/>
    <n v="186.41"/>
    <n v="0"/>
    <n v="12"/>
    <x v="2"/>
    <x v="2"/>
    <n v="1"/>
    <x v="6311"/>
    <n v="1"/>
    <n v="186.41"/>
    <n v="0"/>
    <n v="186.41"/>
    <n v="22.369199999999999"/>
    <n v="208.7792"/>
    <n v="1"/>
  </r>
  <r>
    <s v="ORD106313"/>
    <x v="560"/>
    <x v="1524"/>
    <s v="Mumbai"/>
    <x v="3"/>
    <n v="400093"/>
    <s v="MED020"/>
    <x v="4"/>
    <x v="4"/>
    <s v="Dr. Reddy's"/>
    <s v="Yes"/>
    <n v="3"/>
    <n v="54.45"/>
    <n v="5"/>
    <n v="18"/>
    <x v="5"/>
    <x v="1"/>
    <n v="1"/>
    <x v="6312"/>
    <n v="1"/>
    <n v="163.35000000000002"/>
    <n v="8.1675000000000004"/>
    <n v="155.18250000000003"/>
    <n v="27.932850000000009"/>
    <n v="183.11535000000003"/>
    <n v="4"/>
  </r>
  <r>
    <s v="ORD106314"/>
    <x v="350"/>
    <x v="2937"/>
    <s v="Chennai"/>
    <x v="7"/>
    <n v="600040"/>
    <s v="MED029"/>
    <x v="10"/>
    <x v="8"/>
    <s v="Sun Pharma"/>
    <s v="Yes"/>
    <n v="2"/>
    <n v="87.18"/>
    <n v="10"/>
    <n v="12"/>
    <x v="5"/>
    <x v="3"/>
    <n v="1"/>
    <x v="6313"/>
    <n v="1"/>
    <n v="174.36"/>
    <n v="17.436"/>
    <n v="156.92400000000001"/>
    <n v="18.830880000000001"/>
    <n v="175.75488000000001"/>
    <n v="0"/>
  </r>
  <r>
    <s v="ORD106315"/>
    <x v="564"/>
    <x v="1157"/>
    <s v="Lucknow"/>
    <x v="9"/>
    <n v="226010"/>
    <s v="MED004"/>
    <x v="5"/>
    <x v="5"/>
    <s v="Sun Pharma"/>
    <s v="Yes"/>
    <n v="1"/>
    <n v="113.53"/>
    <n v="0"/>
    <n v="5"/>
    <x v="4"/>
    <x v="2"/>
    <n v="1"/>
    <x v="6314"/>
    <n v="1"/>
    <n v="113.53"/>
    <n v="0"/>
    <n v="113.53"/>
    <n v="5.6764999999999999"/>
    <n v="119.20650000000001"/>
    <n v="1"/>
  </r>
  <r>
    <s v="ORD106316"/>
    <x v="71"/>
    <x v="649"/>
    <s v="Indore"/>
    <x v="2"/>
    <n v="452020"/>
    <s v="MED007"/>
    <x v="15"/>
    <x v="10"/>
    <s v="Sanofi"/>
    <s v="Yes"/>
    <n v="1"/>
    <n v="78.900000000000006"/>
    <n v="5"/>
    <n v="12"/>
    <x v="5"/>
    <x v="1"/>
    <n v="1"/>
    <x v="6315"/>
    <n v="1"/>
    <n v="78.900000000000006"/>
    <n v="3.9449999999999998"/>
    <n v="74.955000000000013"/>
    <n v="8.9946000000000019"/>
    <n v="83.949600000000018"/>
    <n v="2"/>
  </r>
  <r>
    <s v="ORD106317"/>
    <x v="665"/>
    <x v="2120"/>
    <s v="Bengaluru"/>
    <x v="8"/>
    <n v="560001"/>
    <s v="MED030"/>
    <x v="28"/>
    <x v="8"/>
    <s v="Cipla"/>
    <s v="Yes"/>
    <n v="3"/>
    <n v="254.64"/>
    <n v="5"/>
    <n v="5"/>
    <x v="3"/>
    <x v="2"/>
    <n v="1"/>
    <x v="6316"/>
    <n v="1"/>
    <n v="763.92"/>
    <n v="38.195999999999998"/>
    <n v="725.72399999999993"/>
    <n v="36.286200000000001"/>
    <n v="762.01019999999994"/>
    <n v="2"/>
  </r>
  <r>
    <s v="ORD106318"/>
    <x v="17"/>
    <x v="1806"/>
    <s v="Jaipur"/>
    <x v="5"/>
    <n v="302019"/>
    <s v="MED001"/>
    <x v="2"/>
    <x v="2"/>
    <s v="Cipla"/>
    <s v="No"/>
    <n v="6"/>
    <n v="28.49"/>
    <n v="0"/>
    <n v="12"/>
    <x v="1"/>
    <x v="2"/>
    <n v="1"/>
    <x v="6317"/>
    <n v="1"/>
    <n v="170.94"/>
    <n v="0"/>
    <n v="170.94"/>
    <n v="20.512799999999999"/>
    <n v="191.4528"/>
    <n v="2"/>
  </r>
  <r>
    <s v="ORD106319"/>
    <x v="667"/>
    <x v="151"/>
    <s v="Lucknow"/>
    <x v="9"/>
    <n v="226016"/>
    <s v="MED027"/>
    <x v="12"/>
    <x v="9"/>
    <s v="Mankind"/>
    <s v="No"/>
    <n v="2"/>
    <n v="90.19"/>
    <n v="0"/>
    <n v="12"/>
    <x v="0"/>
    <x v="1"/>
    <n v="1"/>
    <x v="6318"/>
    <n v="1"/>
    <n v="180.38"/>
    <n v="0"/>
    <n v="180.38"/>
    <n v="21.645599999999998"/>
    <n v="202.0256"/>
    <n v="4"/>
  </r>
  <r>
    <s v="ORD106320"/>
    <x v="66"/>
    <x v="2938"/>
    <s v="Noida"/>
    <x v="9"/>
    <n v="201307"/>
    <s v="MED022"/>
    <x v="25"/>
    <x v="7"/>
    <s v="Himalaya"/>
    <s v="No"/>
    <n v="2"/>
    <n v="168.21"/>
    <n v="15"/>
    <n v="18"/>
    <x v="3"/>
    <x v="1"/>
    <n v="1"/>
    <x v="6319"/>
    <n v="1"/>
    <n v="336.42"/>
    <n v="50.463000000000001"/>
    <n v="285.95699999999999"/>
    <n v="51.472259999999999"/>
    <n v="337.42926"/>
    <n v="2"/>
  </r>
  <r>
    <s v="ORD106321"/>
    <x v="64"/>
    <x v="2584"/>
    <s v="Pune"/>
    <x v="3"/>
    <n v="411057"/>
    <s v="MED009"/>
    <x v="21"/>
    <x v="6"/>
    <s v="Glenmark"/>
    <s v="Yes"/>
    <n v="1"/>
    <n v="83.86"/>
    <n v="10"/>
    <n v="5"/>
    <x v="2"/>
    <x v="1"/>
    <n v="1"/>
    <x v="6320"/>
    <n v="1"/>
    <n v="83.86"/>
    <n v="8.386000000000001"/>
    <n v="75.474000000000004"/>
    <n v="3.7736999999999998"/>
    <n v="79.247700000000009"/>
    <n v="2"/>
  </r>
  <r>
    <s v="ORD106322"/>
    <x v="353"/>
    <x v="951"/>
    <s v="Lucknow"/>
    <x v="9"/>
    <n v="226010"/>
    <s v="MED028"/>
    <x v="3"/>
    <x v="3"/>
    <s v="Abbott"/>
    <s v="No"/>
    <n v="1"/>
    <n v="123.26"/>
    <n v="5"/>
    <n v="5"/>
    <x v="2"/>
    <x v="1"/>
    <n v="1"/>
    <x v="6321"/>
    <n v="1"/>
    <n v="123.26"/>
    <n v="6.1630000000000003"/>
    <n v="117.09700000000001"/>
    <n v="5.8548499999999999"/>
    <n v="122.95185000000001"/>
    <n v="3"/>
  </r>
  <r>
    <s v="ORD106322"/>
    <x v="672"/>
    <x v="2939"/>
    <s v="Pune"/>
    <x v="3"/>
    <n v="411045"/>
    <s v="MED022"/>
    <x v="25"/>
    <x v="7"/>
    <s v="Himalaya"/>
    <s v="No"/>
    <n v="2"/>
    <n v="175.69"/>
    <n v="15"/>
    <n v="5"/>
    <x v="5"/>
    <x v="0"/>
    <n v="1"/>
    <x v="6322"/>
    <n v="1"/>
    <n v="351.38"/>
    <n v="52.707000000000001"/>
    <n v="298.673"/>
    <n v="14.93365"/>
    <n v="313.60665"/>
    <n v="0"/>
  </r>
  <r>
    <s v="ORD106324"/>
    <x v="577"/>
    <x v="2035"/>
    <s v="Chennai"/>
    <x v="7"/>
    <n v="600040"/>
    <s v="MED020"/>
    <x v="4"/>
    <x v="4"/>
    <s v="Dr. Reddy's"/>
    <s v="Yes"/>
    <n v="3"/>
    <n v="60.63"/>
    <n v="5"/>
    <n v="12"/>
    <x v="1"/>
    <x v="0"/>
    <n v="1"/>
    <x v="6323"/>
    <n v="1"/>
    <n v="181.89000000000001"/>
    <n v="9.0945"/>
    <n v="172.7955"/>
    <n v="20.735460000000003"/>
    <n v="193.53095999999999"/>
    <n v="2"/>
  </r>
  <r>
    <s v="ORD106325"/>
    <x v="146"/>
    <x v="1140"/>
    <s v="Hyderabad"/>
    <x v="1"/>
    <n v="500001"/>
    <s v="MED018"/>
    <x v="14"/>
    <x v="8"/>
    <s v="Mankind"/>
    <s v="No"/>
    <n v="2"/>
    <n v="106.43"/>
    <n v="10"/>
    <n v="5"/>
    <x v="3"/>
    <x v="2"/>
    <n v="1"/>
    <x v="6324"/>
    <n v="1"/>
    <n v="212.86"/>
    <n v="21.286000000000005"/>
    <n v="191.57400000000001"/>
    <n v="9.5787000000000013"/>
    <n v="201.15270000000001"/>
    <n v="4"/>
  </r>
  <r>
    <s v="ORD106326"/>
    <x v="198"/>
    <x v="2118"/>
    <s v="Bengaluru"/>
    <x v="8"/>
    <n v="560100"/>
    <s v="MED012"/>
    <x v="29"/>
    <x v="3"/>
    <s v="Mankind"/>
    <s v="No"/>
    <n v="1"/>
    <n v="108.99"/>
    <n v="15"/>
    <n v="12"/>
    <x v="3"/>
    <x v="1"/>
    <n v="1"/>
    <x v="6325"/>
    <n v="1"/>
    <n v="108.99"/>
    <n v="16.348499999999998"/>
    <n v="92.641499999999994"/>
    <n v="11.116979999999998"/>
    <n v="103.75847999999999"/>
    <n v="1"/>
  </r>
  <r>
    <s v="ORD106327"/>
    <x v="86"/>
    <x v="2182"/>
    <s v="Mumbai"/>
    <x v="3"/>
    <n v="400076"/>
    <s v="MED014"/>
    <x v="19"/>
    <x v="3"/>
    <s v="Abbott"/>
    <s v="No"/>
    <n v="5"/>
    <n v="142.32"/>
    <n v="10"/>
    <n v="5"/>
    <x v="2"/>
    <x v="0"/>
    <n v="1"/>
    <x v="6326"/>
    <n v="1"/>
    <n v="711.59999999999991"/>
    <n v="71.16"/>
    <n v="640.43999999999994"/>
    <n v="32.021999999999998"/>
    <n v="672.46199999999999"/>
    <n v="1"/>
  </r>
  <r>
    <s v="ORD106328"/>
    <x v="42"/>
    <x v="2940"/>
    <s v="Surat"/>
    <x v="6"/>
    <n v="395017"/>
    <s v="MED022"/>
    <x v="25"/>
    <x v="7"/>
    <s v="Himalaya"/>
    <s v="No"/>
    <n v="1"/>
    <n v="186.09"/>
    <n v="0"/>
    <n v="5"/>
    <x v="0"/>
    <x v="1"/>
    <n v="1"/>
    <x v="6327"/>
    <n v="1"/>
    <n v="186.09"/>
    <n v="0"/>
    <n v="186.09"/>
    <n v="9.3045000000000009"/>
    <n v="195.39449999999999"/>
    <n v="1"/>
  </r>
  <r>
    <s v="ORD106329"/>
    <x v="238"/>
    <x v="1598"/>
    <s v="Ahmedabad"/>
    <x v="6"/>
    <n v="380058"/>
    <s v="MED022"/>
    <x v="25"/>
    <x v="7"/>
    <s v="Himalaya"/>
    <s v="No"/>
    <n v="4"/>
    <n v="171.25"/>
    <n v="20"/>
    <n v="5"/>
    <x v="5"/>
    <x v="1"/>
    <n v="1"/>
    <x v="6328"/>
    <n v="1"/>
    <n v="685"/>
    <n v="137"/>
    <n v="548"/>
    <n v="27.4"/>
    <n v="575.4"/>
    <n v="5"/>
  </r>
  <r>
    <s v="ORD106330"/>
    <x v="707"/>
    <x v="2837"/>
    <s v="Noida"/>
    <x v="9"/>
    <n v="201307"/>
    <s v="MED030"/>
    <x v="28"/>
    <x v="8"/>
    <s v="Cipla"/>
    <s v="Yes"/>
    <n v="2"/>
    <n v="267.01"/>
    <n v="10"/>
    <n v="5"/>
    <x v="2"/>
    <x v="0"/>
    <n v="1"/>
    <x v="6329"/>
    <n v="1"/>
    <n v="534.02"/>
    <n v="53.402000000000001"/>
    <n v="480.61799999999999"/>
    <n v="24.030900000000003"/>
    <n v="504.64890000000003"/>
    <n v="2"/>
  </r>
  <r>
    <s v="ORD106331"/>
    <x v="229"/>
    <x v="193"/>
    <s v="Ahmedabad"/>
    <x v="6"/>
    <n v="380058"/>
    <s v="MED028"/>
    <x v="3"/>
    <x v="3"/>
    <s v="Abbott"/>
    <s v="No"/>
    <n v="2"/>
    <n v="117.59"/>
    <n v="10"/>
    <n v="5"/>
    <x v="4"/>
    <x v="0"/>
    <n v="1"/>
    <x v="6330"/>
    <n v="1"/>
    <n v="235.18"/>
    <n v="23.518000000000001"/>
    <n v="211.66200000000001"/>
    <n v="10.5831"/>
    <n v="222.24510000000001"/>
    <n v="1"/>
  </r>
  <r>
    <s v="ORD106332"/>
    <x v="399"/>
    <x v="844"/>
    <s v="Kolkata"/>
    <x v="10"/>
    <n v="700102"/>
    <s v="MED010"/>
    <x v="13"/>
    <x v="1"/>
    <s v="Sun Pharma"/>
    <s v="Yes"/>
    <n v="1"/>
    <n v="65.62"/>
    <n v="5"/>
    <n v="5"/>
    <x v="1"/>
    <x v="1"/>
    <n v="1"/>
    <x v="6331"/>
    <n v="1"/>
    <n v="65.62"/>
    <n v="3.2810000000000001"/>
    <n v="62.339000000000006"/>
    <n v="3.1169500000000006"/>
    <n v="65.455950000000001"/>
    <n v="3"/>
  </r>
  <r>
    <s v="ORD106333"/>
    <x v="344"/>
    <x v="2529"/>
    <s v="Kolkata"/>
    <x v="10"/>
    <n v="700102"/>
    <s v="MED019"/>
    <x v="26"/>
    <x v="8"/>
    <s v="Cipla"/>
    <s v="No"/>
    <n v="3"/>
    <n v="150.61000000000001"/>
    <n v="5"/>
    <n v="5"/>
    <x v="2"/>
    <x v="1"/>
    <n v="1"/>
    <x v="6332"/>
    <n v="1"/>
    <n v="451.83000000000004"/>
    <n v="22.5915"/>
    <n v="429.23850000000004"/>
    <n v="21.461925000000001"/>
    <n v="450.70042500000005"/>
    <n v="2"/>
  </r>
  <r>
    <s v="ORD106334"/>
    <x v="407"/>
    <x v="972"/>
    <s v="Surat"/>
    <x v="6"/>
    <n v="395017"/>
    <s v="MED005"/>
    <x v="11"/>
    <x v="5"/>
    <s v="Cipla"/>
    <s v="Yes"/>
    <n v="1"/>
    <n v="90.87"/>
    <n v="5"/>
    <n v="5"/>
    <x v="4"/>
    <x v="1"/>
    <n v="1"/>
    <x v="6333"/>
    <n v="1"/>
    <n v="90.87"/>
    <n v="4.5434999999999999"/>
    <n v="86.32650000000001"/>
    <n v="4.3163250000000009"/>
    <n v="90.642825000000016"/>
    <n v="1"/>
  </r>
  <r>
    <s v="ORD106335"/>
    <x v="147"/>
    <x v="708"/>
    <s v="Jaipur"/>
    <x v="5"/>
    <n v="302019"/>
    <s v="MED007"/>
    <x v="15"/>
    <x v="10"/>
    <s v="Sanofi"/>
    <s v="Yes"/>
    <n v="6"/>
    <n v="78.12"/>
    <n v="5"/>
    <n v="12"/>
    <x v="0"/>
    <x v="3"/>
    <n v="1"/>
    <x v="6334"/>
    <n v="1"/>
    <n v="468.72"/>
    <n v="23.436000000000003"/>
    <n v="445.28400000000005"/>
    <n v="53.434080000000002"/>
    <n v="498.71808000000004"/>
    <n v="1"/>
  </r>
  <r>
    <s v="ORD106336"/>
    <x v="319"/>
    <x v="894"/>
    <s v="Hyderabad"/>
    <x v="1"/>
    <n v="500090"/>
    <s v="MED014"/>
    <x v="19"/>
    <x v="3"/>
    <s v="Abbott"/>
    <s v="No"/>
    <n v="3"/>
    <n v="129.78"/>
    <n v="0"/>
    <n v="12"/>
    <x v="1"/>
    <x v="3"/>
    <n v="1"/>
    <x v="6335"/>
    <n v="1"/>
    <n v="389.34000000000003"/>
    <n v="0"/>
    <n v="389.34000000000003"/>
    <n v="46.720799999999997"/>
    <n v="436.06080000000003"/>
    <n v="4"/>
  </r>
  <r>
    <s v="ORD106337"/>
    <x v="488"/>
    <x v="601"/>
    <s v="Pune"/>
    <x v="3"/>
    <n v="411057"/>
    <s v="MED007"/>
    <x v="15"/>
    <x v="10"/>
    <s v="Sanofi"/>
    <s v="Yes"/>
    <n v="1"/>
    <n v="86.21"/>
    <n v="0"/>
    <n v="5"/>
    <x v="3"/>
    <x v="1"/>
    <n v="1"/>
    <x v="6336"/>
    <n v="1"/>
    <n v="86.21"/>
    <n v="0"/>
    <n v="86.21"/>
    <n v="4.3104999999999993"/>
    <n v="90.520499999999998"/>
    <n v="3"/>
  </r>
  <r>
    <s v="ORD106338"/>
    <x v="82"/>
    <x v="1085"/>
    <s v="Pune"/>
    <x v="3"/>
    <n v="411001"/>
    <s v="MED030"/>
    <x v="28"/>
    <x v="8"/>
    <s v="Cipla"/>
    <s v="Yes"/>
    <n v="1"/>
    <n v="306.27999999999997"/>
    <n v="5"/>
    <n v="18"/>
    <x v="3"/>
    <x v="0"/>
    <n v="1"/>
    <x v="6337"/>
    <n v="1"/>
    <n v="306.27999999999997"/>
    <n v="15.313999999999998"/>
    <n v="290.96599999999995"/>
    <n v="52.373879999999993"/>
    <n v="343.33987999999994"/>
    <n v="2"/>
  </r>
  <r>
    <s v="ORD106338"/>
    <x v="383"/>
    <x v="2830"/>
    <s v="Chennai"/>
    <x v="7"/>
    <n v="600040"/>
    <s v="MED018"/>
    <x v="14"/>
    <x v="8"/>
    <s v="Mankind"/>
    <s v="No"/>
    <n v="3"/>
    <n v="116.54"/>
    <n v="0"/>
    <n v="12"/>
    <x v="1"/>
    <x v="0"/>
    <n v="1"/>
    <x v="6338"/>
    <n v="1"/>
    <n v="349.62"/>
    <n v="0"/>
    <n v="349.62"/>
    <n v="41.954400000000007"/>
    <n v="391.57440000000003"/>
    <n v="1"/>
  </r>
  <r>
    <s v="ORD106340"/>
    <x v="279"/>
    <x v="2717"/>
    <s v="Indore"/>
    <x v="2"/>
    <n v="452010"/>
    <s v="MED013"/>
    <x v="16"/>
    <x v="3"/>
    <s v="Himalaya"/>
    <s v="No"/>
    <n v="4"/>
    <n v="149.56"/>
    <n v="0"/>
    <n v="5"/>
    <x v="5"/>
    <x v="0"/>
    <n v="1"/>
    <x v="6339"/>
    <n v="1"/>
    <n v="598.24"/>
    <n v="0"/>
    <n v="598.24"/>
    <n v="29.911999999999999"/>
    <n v="628.15200000000004"/>
    <n v="0"/>
  </r>
  <r>
    <s v="ORD106341"/>
    <x v="314"/>
    <x v="2089"/>
    <s v="Mumbai"/>
    <x v="3"/>
    <n v="400076"/>
    <s v="MED030"/>
    <x v="28"/>
    <x v="8"/>
    <s v="Cipla"/>
    <s v="Yes"/>
    <n v="2"/>
    <n v="299.08"/>
    <n v="0"/>
    <n v="5"/>
    <x v="1"/>
    <x v="2"/>
    <n v="1"/>
    <x v="6340"/>
    <n v="1"/>
    <n v="598.16"/>
    <n v="0"/>
    <n v="598.16"/>
    <n v="29.907999999999998"/>
    <n v="628.06799999999998"/>
    <n v="0"/>
  </r>
  <r>
    <s v="ORD106342"/>
    <x v="722"/>
    <x v="143"/>
    <s v="Hyderabad"/>
    <x v="1"/>
    <n v="500084"/>
    <s v="MED020"/>
    <x v="4"/>
    <x v="4"/>
    <s v="Dr. Reddy's"/>
    <s v="Yes"/>
    <n v="1"/>
    <n v="61.96"/>
    <n v="10"/>
    <n v="5"/>
    <x v="2"/>
    <x v="3"/>
    <n v="1"/>
    <x v="6341"/>
    <n v="1"/>
    <n v="61.96"/>
    <n v="6.1960000000000006"/>
    <n v="55.764000000000003"/>
    <n v="2.7881999999999998"/>
    <n v="58.552199999999999"/>
    <n v="2"/>
  </r>
  <r>
    <s v="ORD106343"/>
    <x v="57"/>
    <x v="1316"/>
    <s v="Chandigarh"/>
    <x v="4"/>
    <n v="160022"/>
    <s v="MED007"/>
    <x v="15"/>
    <x v="10"/>
    <s v="Sanofi"/>
    <s v="Yes"/>
    <n v="1"/>
    <n v="80.430000000000007"/>
    <n v="5"/>
    <n v="5"/>
    <x v="3"/>
    <x v="0"/>
    <n v="1"/>
    <x v="6342"/>
    <n v="1"/>
    <n v="80.430000000000007"/>
    <n v="4.0215000000000005"/>
    <n v="76.408500000000004"/>
    <n v="3.8204250000000002"/>
    <n v="80.228925000000004"/>
    <n v="3"/>
  </r>
  <r>
    <s v="ORD106344"/>
    <x v="481"/>
    <x v="2647"/>
    <s v="Noida"/>
    <x v="9"/>
    <n v="201303"/>
    <s v="MED016"/>
    <x v="17"/>
    <x v="11"/>
    <s v="Emcure"/>
    <s v="No"/>
    <n v="2"/>
    <n v="104.21"/>
    <n v="0"/>
    <n v="5"/>
    <x v="1"/>
    <x v="1"/>
    <n v="1"/>
    <x v="6343"/>
    <n v="1"/>
    <n v="208.42"/>
    <n v="0"/>
    <n v="208.42"/>
    <n v="10.420999999999999"/>
    <n v="218.84099999999998"/>
    <n v="3"/>
  </r>
  <r>
    <s v="ORD106345"/>
    <x v="326"/>
    <x v="1630"/>
    <s v="Bengaluru"/>
    <x v="8"/>
    <n v="560038"/>
    <s v="MED027"/>
    <x v="12"/>
    <x v="9"/>
    <s v="Mankind"/>
    <s v="No"/>
    <n v="1"/>
    <n v="105.69"/>
    <n v="5"/>
    <n v="5"/>
    <x v="3"/>
    <x v="3"/>
    <n v="1"/>
    <x v="6344"/>
    <n v="1"/>
    <n v="105.69"/>
    <n v="5.2845000000000004"/>
    <n v="100.4055"/>
    <n v="5.0202750000000007"/>
    <n v="105.425775"/>
    <n v="1"/>
  </r>
  <r>
    <s v="ORD106346"/>
    <x v="200"/>
    <x v="577"/>
    <s v="Lucknow"/>
    <x v="9"/>
    <n v="226021"/>
    <s v="MED003"/>
    <x v="6"/>
    <x v="4"/>
    <s v="Dr. Reddy's"/>
    <s v="No"/>
    <n v="2"/>
    <n v="26.69"/>
    <n v="10"/>
    <n v="5"/>
    <x v="0"/>
    <x v="1"/>
    <n v="1"/>
    <x v="6345"/>
    <n v="1"/>
    <n v="53.38"/>
    <n v="5.338000000000001"/>
    <n v="48.042000000000002"/>
    <n v="2.4020999999999999"/>
    <n v="50.444099999999999"/>
    <n v="1"/>
  </r>
  <r>
    <s v="ORD106347"/>
    <x v="472"/>
    <x v="2941"/>
    <s v="Delhi"/>
    <x v="0"/>
    <n v="110085"/>
    <s v="MED019"/>
    <x v="26"/>
    <x v="8"/>
    <s v="Cipla"/>
    <s v="No"/>
    <n v="2"/>
    <n v="169.27"/>
    <n v="15"/>
    <n v="12"/>
    <x v="0"/>
    <x v="1"/>
    <n v="1"/>
    <x v="6346"/>
    <n v="1"/>
    <n v="338.54"/>
    <n v="50.781000000000006"/>
    <n v="287.75900000000001"/>
    <n v="34.531080000000003"/>
    <n v="322.29007999999999"/>
    <n v="1"/>
  </r>
  <r>
    <s v="ORD106348"/>
    <x v="403"/>
    <x v="1396"/>
    <s v="Delhi"/>
    <x v="0"/>
    <n v="110029"/>
    <s v="MED016"/>
    <x v="17"/>
    <x v="11"/>
    <s v="Emcure"/>
    <s v="No"/>
    <n v="6"/>
    <n v="98.67"/>
    <n v="0"/>
    <n v="5"/>
    <x v="1"/>
    <x v="0"/>
    <n v="1"/>
    <x v="6347"/>
    <n v="1"/>
    <n v="592.02"/>
    <n v="0"/>
    <n v="592.02"/>
    <n v="29.600999999999999"/>
    <n v="621.62099999999998"/>
    <n v="0"/>
  </r>
  <r>
    <s v="ORD106349"/>
    <x v="174"/>
    <x v="2537"/>
    <s v="Hyderabad"/>
    <x v="1"/>
    <n v="500081"/>
    <s v="MED027"/>
    <x v="12"/>
    <x v="9"/>
    <s v="Mankind"/>
    <s v="No"/>
    <n v="1"/>
    <n v="108.78"/>
    <n v="10"/>
    <n v="12"/>
    <x v="0"/>
    <x v="1"/>
    <n v="1"/>
    <x v="6348"/>
    <n v="1"/>
    <n v="108.78"/>
    <n v="10.878"/>
    <n v="97.902000000000001"/>
    <n v="11.748240000000001"/>
    <n v="109.65024"/>
    <n v="2"/>
  </r>
  <r>
    <s v="ORD106350"/>
    <x v="598"/>
    <x v="409"/>
    <s v="Kolkata"/>
    <x v="10"/>
    <n v="700102"/>
    <s v="MED019"/>
    <x v="26"/>
    <x v="8"/>
    <s v="Cipla"/>
    <s v="No"/>
    <n v="1"/>
    <n v="139.4"/>
    <n v="20"/>
    <n v="12"/>
    <x v="4"/>
    <x v="0"/>
    <n v="1"/>
    <x v="6349"/>
    <n v="1"/>
    <n v="139.4"/>
    <n v="27.88"/>
    <n v="111.52000000000001"/>
    <n v="13.382400000000002"/>
    <n v="124.90240000000001"/>
    <n v="3"/>
  </r>
  <r>
    <s v="ORD106351"/>
    <x v="151"/>
    <x v="2942"/>
    <s v="Delhi"/>
    <x v="0"/>
    <n v="110044"/>
    <s v="MED027"/>
    <x v="12"/>
    <x v="9"/>
    <s v="Mankind"/>
    <s v="No"/>
    <n v="1"/>
    <n v="107.81"/>
    <n v="10"/>
    <n v="12"/>
    <x v="4"/>
    <x v="0"/>
    <n v="1"/>
    <x v="6350"/>
    <n v="1"/>
    <n v="107.81"/>
    <n v="10.780999999999999"/>
    <n v="97.028999999999996"/>
    <n v="11.64348"/>
    <n v="108.67247999999999"/>
    <n v="0"/>
  </r>
  <r>
    <s v="ORD106352"/>
    <x v="481"/>
    <x v="253"/>
    <s v="Gurugram"/>
    <x v="11"/>
    <n v="122001"/>
    <s v="MED001"/>
    <x v="2"/>
    <x v="2"/>
    <s v="Cipla"/>
    <s v="No"/>
    <n v="4"/>
    <n v="26.85"/>
    <n v="5"/>
    <n v="5"/>
    <x v="1"/>
    <x v="1"/>
    <n v="1"/>
    <x v="6351"/>
    <n v="1"/>
    <n v="107.4"/>
    <n v="5.37"/>
    <n v="102.03"/>
    <n v="5.1014999999999997"/>
    <n v="107.1315"/>
    <n v="3"/>
  </r>
  <r>
    <s v="ORD106353"/>
    <x v="472"/>
    <x v="1360"/>
    <s v="Chandigarh"/>
    <x v="4"/>
    <n v="160036"/>
    <s v="MED004"/>
    <x v="5"/>
    <x v="5"/>
    <s v="Sun Pharma"/>
    <s v="Yes"/>
    <n v="1"/>
    <n v="96.91"/>
    <n v="0"/>
    <n v="5"/>
    <x v="4"/>
    <x v="1"/>
    <n v="1"/>
    <x v="6352"/>
    <n v="1"/>
    <n v="96.91"/>
    <n v="0"/>
    <n v="96.91"/>
    <n v="4.8454999999999995"/>
    <n v="101.7555"/>
    <n v="2"/>
  </r>
  <r>
    <s v="ORD106354"/>
    <x v="645"/>
    <x v="2907"/>
    <s v="Chandigarh"/>
    <x v="4"/>
    <n v="160001"/>
    <s v="MED026"/>
    <x v="20"/>
    <x v="9"/>
    <s v="Cipla"/>
    <s v="No"/>
    <n v="3"/>
    <n v="210.44"/>
    <n v="0"/>
    <n v="12"/>
    <x v="5"/>
    <x v="1"/>
    <n v="1"/>
    <x v="6353"/>
    <n v="1"/>
    <n v="631.31999999999994"/>
    <n v="0"/>
    <n v="631.31999999999994"/>
    <n v="75.758399999999995"/>
    <n v="707.07839999999987"/>
    <n v="1"/>
  </r>
  <r>
    <s v="ORD106355"/>
    <x v="670"/>
    <x v="179"/>
    <s v="Surat"/>
    <x v="6"/>
    <n v="395010"/>
    <s v="MED009"/>
    <x v="21"/>
    <x v="6"/>
    <s v="Glenmark"/>
    <s v="Yes"/>
    <n v="6"/>
    <n v="93.6"/>
    <n v="5"/>
    <n v="18"/>
    <x v="4"/>
    <x v="1"/>
    <n v="1"/>
    <x v="6354"/>
    <n v="1"/>
    <n v="561.59999999999991"/>
    <n v="28.079999999999995"/>
    <n v="533.51999999999987"/>
    <n v="96.033599999999964"/>
    <n v="629.55359999999985"/>
    <n v="4"/>
  </r>
  <r>
    <s v="ORD106356"/>
    <x v="662"/>
    <x v="2484"/>
    <s v="Chennai"/>
    <x v="7"/>
    <n v="600100"/>
    <s v="MED025"/>
    <x v="27"/>
    <x v="0"/>
    <s v="Blue Cross"/>
    <s v="Yes"/>
    <n v="2"/>
    <n v="66"/>
    <n v="0"/>
    <n v="5"/>
    <x v="5"/>
    <x v="1"/>
    <n v="1"/>
    <x v="6355"/>
    <n v="1"/>
    <n v="132"/>
    <n v="0"/>
    <n v="132"/>
    <n v="6.6"/>
    <n v="138.6"/>
    <n v="3"/>
  </r>
  <r>
    <s v="ORD106357"/>
    <x v="498"/>
    <x v="220"/>
    <s v="Pune"/>
    <x v="3"/>
    <n v="411038"/>
    <s v="MED022"/>
    <x v="25"/>
    <x v="7"/>
    <s v="Himalaya"/>
    <s v="No"/>
    <n v="1"/>
    <n v="194.8"/>
    <n v="5"/>
    <n v="5"/>
    <x v="5"/>
    <x v="1"/>
    <n v="1"/>
    <x v="6356"/>
    <n v="1"/>
    <n v="194.8"/>
    <n v="9.74"/>
    <n v="185.06"/>
    <n v="9.2530000000000001"/>
    <n v="194.31299999999999"/>
    <n v="4"/>
  </r>
  <r>
    <s v="ORD106358"/>
    <x v="313"/>
    <x v="2059"/>
    <s v="Hyderabad"/>
    <x v="1"/>
    <n v="500032"/>
    <s v="MED021"/>
    <x v="9"/>
    <x v="7"/>
    <s v="Cipla"/>
    <s v="No"/>
    <n v="1"/>
    <n v="74.92"/>
    <n v="10"/>
    <n v="5"/>
    <x v="1"/>
    <x v="1"/>
    <n v="1"/>
    <x v="6357"/>
    <n v="1"/>
    <n v="74.92"/>
    <n v="7.4920000000000009"/>
    <n v="67.427999999999997"/>
    <n v="3.3714"/>
    <n v="70.799399999999991"/>
    <n v="3"/>
  </r>
  <r>
    <s v="ORD106359"/>
    <x v="507"/>
    <x v="966"/>
    <s v="Gurugram"/>
    <x v="11"/>
    <n v="122016"/>
    <s v="MED022"/>
    <x v="25"/>
    <x v="7"/>
    <s v="Himalaya"/>
    <s v="No"/>
    <n v="2"/>
    <n v="178.46"/>
    <n v="10"/>
    <n v="5"/>
    <x v="1"/>
    <x v="1"/>
    <n v="1"/>
    <x v="6358"/>
    <n v="1"/>
    <n v="356.92"/>
    <n v="35.692"/>
    <n v="321.22800000000001"/>
    <n v="16.061400000000003"/>
    <n v="337.2894"/>
    <n v="4"/>
  </r>
  <r>
    <s v="ORD106360"/>
    <x v="10"/>
    <x v="661"/>
    <s v="Mumbai"/>
    <x v="3"/>
    <n v="400093"/>
    <s v="MED005"/>
    <x v="11"/>
    <x v="5"/>
    <s v="Cipla"/>
    <s v="Yes"/>
    <n v="2"/>
    <n v="85.75"/>
    <n v="0"/>
    <n v="12"/>
    <x v="5"/>
    <x v="0"/>
    <n v="1"/>
    <x v="6359"/>
    <n v="1"/>
    <n v="171.5"/>
    <n v="0"/>
    <n v="171.5"/>
    <n v="20.58"/>
    <n v="192.07999999999998"/>
    <n v="1"/>
  </r>
  <r>
    <s v="ORD106361"/>
    <x v="273"/>
    <x v="1397"/>
    <s v="Hyderabad"/>
    <x v="1"/>
    <n v="500084"/>
    <s v="MED007"/>
    <x v="15"/>
    <x v="10"/>
    <s v="Sanofi"/>
    <s v="Yes"/>
    <n v="3"/>
    <n v="70.02"/>
    <n v="15"/>
    <n v="5"/>
    <x v="5"/>
    <x v="1"/>
    <n v="1"/>
    <x v="6360"/>
    <n v="1"/>
    <n v="210.06"/>
    <n v="31.509"/>
    <n v="178.55099999999999"/>
    <n v="8.9275499999999983"/>
    <n v="187.47854999999998"/>
    <n v="2"/>
  </r>
  <r>
    <s v="ORD106362"/>
    <x v="202"/>
    <x v="1472"/>
    <s v="Ahmedabad"/>
    <x v="6"/>
    <n v="380054"/>
    <s v="MED002"/>
    <x v="22"/>
    <x v="2"/>
    <s v="Micro Labs"/>
    <s v="No"/>
    <n v="3"/>
    <n v="33.630000000000003"/>
    <n v="0"/>
    <n v="5"/>
    <x v="3"/>
    <x v="1"/>
    <n v="1"/>
    <x v="6361"/>
    <n v="1"/>
    <n v="100.89000000000001"/>
    <n v="0"/>
    <n v="100.89000000000001"/>
    <n v="5.0445000000000002"/>
    <n v="105.93450000000001"/>
    <n v="1"/>
  </r>
  <r>
    <s v="ORD106363"/>
    <x v="657"/>
    <x v="1591"/>
    <s v="Hyderabad"/>
    <x v="1"/>
    <n v="500081"/>
    <s v="MED004"/>
    <x v="5"/>
    <x v="5"/>
    <s v="Sun Pharma"/>
    <s v="Yes"/>
    <n v="6"/>
    <n v="109.52"/>
    <n v="10"/>
    <n v="5"/>
    <x v="1"/>
    <x v="1"/>
    <n v="1"/>
    <x v="6362"/>
    <n v="1"/>
    <n v="657.12"/>
    <n v="65.712000000000003"/>
    <n v="591.40800000000002"/>
    <n v="29.570399999999999"/>
    <n v="620.97839999999997"/>
    <n v="3"/>
  </r>
  <r>
    <s v="ORD106363"/>
    <x v="56"/>
    <x v="2462"/>
    <s v="Indore"/>
    <x v="2"/>
    <n v="452001"/>
    <s v="MED007"/>
    <x v="15"/>
    <x v="10"/>
    <s v="Sanofi"/>
    <s v="Yes"/>
    <n v="1"/>
    <n v="85.41"/>
    <n v="0"/>
    <n v="5"/>
    <x v="4"/>
    <x v="3"/>
    <n v="1"/>
    <x v="6363"/>
    <n v="1"/>
    <n v="85.41"/>
    <n v="0"/>
    <n v="85.41"/>
    <n v="4.2704999999999993"/>
    <n v="89.680499999999995"/>
    <n v="1"/>
  </r>
  <r>
    <s v="ORD106365"/>
    <x v="480"/>
    <x v="287"/>
    <s v="Mumbai"/>
    <x v="3"/>
    <n v="400093"/>
    <s v="MED008"/>
    <x v="7"/>
    <x v="6"/>
    <s v="Zydus"/>
    <s v="Yes"/>
    <n v="2"/>
    <n v="61.67"/>
    <n v="5"/>
    <n v="5"/>
    <x v="5"/>
    <x v="3"/>
    <n v="1"/>
    <x v="6364"/>
    <n v="1"/>
    <n v="123.34"/>
    <n v="6.1670000000000007"/>
    <n v="117.173"/>
    <n v="5.8586499999999999"/>
    <n v="123.03165"/>
    <n v="1"/>
  </r>
  <r>
    <s v="ORD106366"/>
    <x v="194"/>
    <x v="133"/>
    <s v="Jaipur"/>
    <x v="5"/>
    <n v="302019"/>
    <s v="MED015"/>
    <x v="24"/>
    <x v="11"/>
    <s v="Abbott"/>
    <s v="No"/>
    <n v="1"/>
    <n v="54.98"/>
    <n v="5"/>
    <n v="5"/>
    <x v="2"/>
    <x v="1"/>
    <n v="1"/>
    <x v="6365"/>
    <n v="1"/>
    <n v="54.98"/>
    <n v="2.7489999999999997"/>
    <n v="52.230999999999995"/>
    <n v="2.6115499999999998"/>
    <n v="54.842549999999996"/>
    <n v="2"/>
  </r>
  <r>
    <s v="ORD106367"/>
    <x v="665"/>
    <x v="1234"/>
    <s v="Kolkata"/>
    <x v="10"/>
    <n v="700102"/>
    <s v="MED021"/>
    <x v="9"/>
    <x v="7"/>
    <s v="Cipla"/>
    <s v="No"/>
    <n v="2"/>
    <n v="73.39"/>
    <n v="0"/>
    <n v="18"/>
    <x v="1"/>
    <x v="1"/>
    <n v="1"/>
    <x v="6366"/>
    <n v="1"/>
    <n v="146.78"/>
    <n v="0"/>
    <n v="146.78"/>
    <n v="26.420400000000001"/>
    <n v="173.2004"/>
    <n v="3"/>
  </r>
  <r>
    <s v="ORD106368"/>
    <x v="691"/>
    <x v="2861"/>
    <s v="Chennai"/>
    <x v="7"/>
    <n v="600018"/>
    <s v="MED009"/>
    <x v="21"/>
    <x v="6"/>
    <s v="Glenmark"/>
    <s v="Yes"/>
    <n v="1"/>
    <n v="99.07"/>
    <n v="20"/>
    <n v="12"/>
    <x v="4"/>
    <x v="2"/>
    <n v="1"/>
    <x v="6367"/>
    <n v="1"/>
    <n v="99.07"/>
    <n v="19.814"/>
    <n v="79.256"/>
    <n v="9.5107199999999992"/>
    <n v="88.766719999999992"/>
    <n v="1"/>
  </r>
  <r>
    <s v="ORD106369"/>
    <x v="669"/>
    <x v="18"/>
    <s v="Kolkata"/>
    <x v="10"/>
    <n v="700091"/>
    <s v="MED023"/>
    <x v="8"/>
    <x v="7"/>
    <s v="Lacto Calamine"/>
    <s v="No"/>
    <n v="2"/>
    <n v="339.02"/>
    <n v="5"/>
    <n v="18"/>
    <x v="2"/>
    <x v="1"/>
    <n v="1"/>
    <x v="6368"/>
    <n v="1"/>
    <n v="678.04"/>
    <n v="33.902000000000001"/>
    <n v="644.13799999999992"/>
    <n v="115.94483999999999"/>
    <n v="760.08283999999992"/>
    <n v="2"/>
  </r>
  <r>
    <s v="ORD106370"/>
    <x v="311"/>
    <x v="923"/>
    <s v="Mumbai"/>
    <x v="3"/>
    <n v="400050"/>
    <s v="MED001"/>
    <x v="2"/>
    <x v="2"/>
    <s v="Cipla"/>
    <s v="No"/>
    <n v="3"/>
    <n v="31.85"/>
    <n v="10"/>
    <n v="18"/>
    <x v="2"/>
    <x v="1"/>
    <n v="1"/>
    <x v="6369"/>
    <n v="1"/>
    <n v="95.550000000000011"/>
    <n v="9.5550000000000015"/>
    <n v="85.995000000000005"/>
    <n v="15.479100000000001"/>
    <n v="101.47410000000001"/>
    <n v="4"/>
  </r>
  <r>
    <s v="ORD106371"/>
    <x v="547"/>
    <x v="1668"/>
    <s v="Surat"/>
    <x v="6"/>
    <n v="395001"/>
    <s v="MED013"/>
    <x v="16"/>
    <x v="3"/>
    <s v="Himalaya"/>
    <s v="No"/>
    <n v="2"/>
    <n v="159.26"/>
    <n v="5"/>
    <n v="5"/>
    <x v="5"/>
    <x v="1"/>
    <n v="1"/>
    <x v="6370"/>
    <n v="1"/>
    <n v="318.52"/>
    <n v="15.925999999999998"/>
    <n v="302.59399999999999"/>
    <n v="15.1297"/>
    <n v="317.72370000000001"/>
    <n v="2"/>
  </r>
  <r>
    <s v="ORD106372"/>
    <x v="113"/>
    <x v="1250"/>
    <s v="Pune"/>
    <x v="3"/>
    <n v="411045"/>
    <s v="MED001"/>
    <x v="2"/>
    <x v="2"/>
    <s v="Cipla"/>
    <s v="No"/>
    <n v="1"/>
    <n v="32.450000000000003"/>
    <n v="15"/>
    <n v="5"/>
    <x v="2"/>
    <x v="2"/>
    <n v="1"/>
    <x v="6371"/>
    <n v="1"/>
    <n v="32.450000000000003"/>
    <n v="4.8675000000000006"/>
    <n v="27.582500000000003"/>
    <n v="1.3791250000000002"/>
    <n v="28.961625000000005"/>
    <n v="1"/>
  </r>
  <r>
    <s v="ORD106373"/>
    <x v="174"/>
    <x v="2015"/>
    <s v="Bengaluru"/>
    <x v="8"/>
    <n v="560001"/>
    <s v="MED010"/>
    <x v="13"/>
    <x v="1"/>
    <s v="Sun Pharma"/>
    <s v="Yes"/>
    <n v="4"/>
    <n v="72.08"/>
    <n v="10"/>
    <n v="5"/>
    <x v="3"/>
    <x v="0"/>
    <n v="1"/>
    <x v="6372"/>
    <n v="1"/>
    <n v="288.32"/>
    <n v="28.831999999999997"/>
    <n v="259.488"/>
    <n v="12.974400000000001"/>
    <n v="272.4624"/>
    <n v="2"/>
  </r>
  <r>
    <s v="ORD106374"/>
    <x v="280"/>
    <x v="1627"/>
    <s v="Hyderabad"/>
    <x v="1"/>
    <n v="500084"/>
    <s v="MED019"/>
    <x v="26"/>
    <x v="8"/>
    <s v="Cipla"/>
    <s v="No"/>
    <n v="1"/>
    <n v="164.94"/>
    <n v="15"/>
    <n v="5"/>
    <x v="1"/>
    <x v="2"/>
    <n v="1"/>
    <x v="6373"/>
    <n v="1"/>
    <n v="164.94"/>
    <n v="24.741"/>
    <n v="140.19900000000001"/>
    <n v="7.0099500000000008"/>
    <n v="147.20895000000002"/>
    <n v="2"/>
  </r>
  <r>
    <s v="ORD106375"/>
    <x v="94"/>
    <x v="892"/>
    <s v="Gurugram"/>
    <x v="11"/>
    <n v="122016"/>
    <s v="MED024"/>
    <x v="0"/>
    <x v="0"/>
    <s v="Abbott"/>
    <s v="No"/>
    <n v="2"/>
    <n v="128.44"/>
    <n v="5"/>
    <n v="12"/>
    <x v="3"/>
    <x v="0"/>
    <n v="1"/>
    <x v="6374"/>
    <n v="1"/>
    <n v="256.88"/>
    <n v="12.844000000000001"/>
    <n v="244.036"/>
    <n v="29.284319999999997"/>
    <n v="273.32031999999998"/>
    <n v="4"/>
  </r>
  <r>
    <s v="ORD106376"/>
    <x v="410"/>
    <x v="2706"/>
    <s v="Delhi"/>
    <x v="0"/>
    <n v="110044"/>
    <s v="MED001"/>
    <x v="2"/>
    <x v="2"/>
    <s v="Cipla"/>
    <s v="No"/>
    <n v="3"/>
    <n v="28.09"/>
    <n v="0"/>
    <n v="12"/>
    <x v="1"/>
    <x v="1"/>
    <n v="1"/>
    <x v="6375"/>
    <n v="1"/>
    <n v="84.27"/>
    <n v="0"/>
    <n v="84.27"/>
    <n v="10.112400000000001"/>
    <n v="94.38239999999999"/>
    <n v="1"/>
  </r>
  <r>
    <s v="ORD106377"/>
    <x v="228"/>
    <x v="1946"/>
    <s v="Jaipur"/>
    <x v="5"/>
    <n v="302021"/>
    <s v="MED022"/>
    <x v="25"/>
    <x v="7"/>
    <s v="Himalaya"/>
    <s v="No"/>
    <n v="1"/>
    <n v="178.8"/>
    <n v="15"/>
    <n v="5"/>
    <x v="0"/>
    <x v="1"/>
    <n v="1"/>
    <x v="6376"/>
    <n v="1"/>
    <n v="178.8"/>
    <n v="26.82"/>
    <n v="151.98000000000002"/>
    <n v="7.5990000000000011"/>
    <n v="159.57900000000001"/>
    <n v="4"/>
  </r>
  <r>
    <s v="ORD106378"/>
    <x v="622"/>
    <x v="1040"/>
    <s v="Pune"/>
    <x v="3"/>
    <n v="411045"/>
    <s v="MED009"/>
    <x v="21"/>
    <x v="6"/>
    <s v="Glenmark"/>
    <s v="Yes"/>
    <n v="1"/>
    <n v="83.28"/>
    <n v="10"/>
    <n v="12"/>
    <x v="3"/>
    <x v="1"/>
    <n v="1"/>
    <x v="6377"/>
    <n v="1"/>
    <n v="83.28"/>
    <n v="8.3279999999999994"/>
    <n v="74.951999999999998"/>
    <n v="8.9942399999999996"/>
    <n v="83.946240000000003"/>
    <n v="2"/>
  </r>
  <r>
    <s v="ORD106379"/>
    <x v="10"/>
    <x v="1613"/>
    <s v="Chennai"/>
    <x v="7"/>
    <n v="600096"/>
    <s v="MED008"/>
    <x v="7"/>
    <x v="6"/>
    <s v="Zydus"/>
    <s v="Yes"/>
    <n v="3"/>
    <n v="55.31"/>
    <n v="10"/>
    <n v="18"/>
    <x v="5"/>
    <x v="1"/>
    <n v="1"/>
    <x v="6378"/>
    <n v="1"/>
    <n v="165.93"/>
    <n v="16.593000000000004"/>
    <n v="149.33699999999999"/>
    <n v="26.880659999999999"/>
    <n v="176.21766"/>
    <n v="1"/>
  </r>
  <r>
    <s v="ORD106380"/>
    <x v="295"/>
    <x v="944"/>
    <s v="Hyderabad"/>
    <x v="1"/>
    <n v="500090"/>
    <s v="MED001"/>
    <x v="2"/>
    <x v="2"/>
    <s v="Cipla"/>
    <s v="No"/>
    <n v="4"/>
    <n v="30.62"/>
    <n v="10"/>
    <n v="5"/>
    <x v="0"/>
    <x v="3"/>
    <n v="1"/>
    <x v="6379"/>
    <n v="1"/>
    <n v="122.48"/>
    <n v="12.247999999999999"/>
    <n v="110.232"/>
    <n v="5.5115999999999996"/>
    <n v="115.7436"/>
    <n v="0"/>
  </r>
  <r>
    <s v="ORD106381"/>
    <x v="222"/>
    <x v="1447"/>
    <s v="Hyderabad"/>
    <x v="1"/>
    <n v="500084"/>
    <s v="MED022"/>
    <x v="25"/>
    <x v="7"/>
    <s v="Himalaya"/>
    <s v="No"/>
    <n v="2"/>
    <n v="181.87"/>
    <n v="15"/>
    <n v="12"/>
    <x v="1"/>
    <x v="1"/>
    <n v="1"/>
    <x v="6380"/>
    <n v="1"/>
    <n v="363.74"/>
    <n v="54.561000000000007"/>
    <n v="309.17899999999997"/>
    <n v="37.101479999999995"/>
    <n v="346.28047999999995"/>
    <n v="2"/>
  </r>
  <r>
    <s v="ORD106382"/>
    <x v="385"/>
    <x v="327"/>
    <s v="Bengaluru"/>
    <x v="8"/>
    <n v="560038"/>
    <s v="MED016"/>
    <x v="17"/>
    <x v="11"/>
    <s v="Emcure"/>
    <s v="No"/>
    <n v="1"/>
    <n v="106.99"/>
    <n v="10"/>
    <n v="12"/>
    <x v="4"/>
    <x v="1"/>
    <n v="1"/>
    <x v="6381"/>
    <n v="1"/>
    <n v="106.99"/>
    <n v="10.698999999999998"/>
    <n v="96.290999999999997"/>
    <n v="11.554919999999999"/>
    <n v="107.84591999999999"/>
    <n v="3"/>
  </r>
  <r>
    <s v="ORD106383"/>
    <x v="425"/>
    <x v="2322"/>
    <s v="Hyderabad"/>
    <x v="1"/>
    <n v="500081"/>
    <s v="MED026"/>
    <x v="20"/>
    <x v="9"/>
    <s v="Cipla"/>
    <s v="No"/>
    <n v="3"/>
    <n v="200.31"/>
    <n v="0"/>
    <n v="18"/>
    <x v="2"/>
    <x v="0"/>
    <n v="1"/>
    <x v="6382"/>
    <n v="1"/>
    <n v="600.93000000000006"/>
    <n v="0"/>
    <n v="600.93000000000006"/>
    <n v="108.16740000000001"/>
    <n v="709.09740000000011"/>
    <n v="1"/>
  </r>
  <r>
    <s v="ORD106384"/>
    <x v="380"/>
    <x v="2563"/>
    <s v="Surat"/>
    <x v="6"/>
    <n v="395001"/>
    <s v="MED021"/>
    <x v="9"/>
    <x v="7"/>
    <s v="Cipla"/>
    <s v="No"/>
    <n v="1"/>
    <n v="94.26"/>
    <n v="5"/>
    <n v="12"/>
    <x v="4"/>
    <x v="3"/>
    <n v="1"/>
    <x v="6383"/>
    <n v="1"/>
    <n v="94.26"/>
    <n v="4.7130000000000001"/>
    <n v="89.547000000000011"/>
    <n v="10.745640000000002"/>
    <n v="100.29264000000001"/>
    <n v="1"/>
  </r>
  <r>
    <s v="ORD106385"/>
    <x v="99"/>
    <x v="2943"/>
    <s v="Pune"/>
    <x v="3"/>
    <n v="411057"/>
    <s v="MED021"/>
    <x v="9"/>
    <x v="7"/>
    <s v="Cipla"/>
    <s v="No"/>
    <n v="2"/>
    <n v="87.72"/>
    <n v="5"/>
    <n v="5"/>
    <x v="2"/>
    <x v="2"/>
    <n v="1"/>
    <x v="6384"/>
    <n v="1"/>
    <n v="175.44"/>
    <n v="8.7720000000000002"/>
    <n v="166.66800000000001"/>
    <n v="8.333400000000001"/>
    <n v="175.00140000000002"/>
    <n v="0"/>
  </r>
  <r>
    <s v="ORD106386"/>
    <x v="560"/>
    <x v="2944"/>
    <s v="Mumbai"/>
    <x v="3"/>
    <n v="400050"/>
    <s v="MED010"/>
    <x v="13"/>
    <x v="1"/>
    <s v="Sun Pharma"/>
    <s v="Yes"/>
    <n v="2"/>
    <n v="72.150000000000006"/>
    <n v="5"/>
    <n v="12"/>
    <x v="0"/>
    <x v="1"/>
    <n v="1"/>
    <x v="6385"/>
    <n v="1"/>
    <n v="144.30000000000001"/>
    <n v="7.2149999999999999"/>
    <n v="137.08500000000001"/>
    <n v="16.450199999999999"/>
    <n v="153.5352"/>
    <n v="1"/>
  </r>
  <r>
    <s v="ORD106386"/>
    <x v="539"/>
    <x v="2945"/>
    <s v="Pune"/>
    <x v="3"/>
    <n v="411038"/>
    <s v="MED017"/>
    <x v="1"/>
    <x v="1"/>
    <s v="Abbott"/>
    <s v="No"/>
    <n v="4"/>
    <n v="132.97"/>
    <n v="5"/>
    <n v="12"/>
    <x v="1"/>
    <x v="1"/>
    <n v="1"/>
    <x v="6386"/>
    <n v="1"/>
    <n v="531.88"/>
    <n v="26.594000000000001"/>
    <n v="505.286"/>
    <n v="60.634319999999995"/>
    <n v="565.92031999999995"/>
    <n v="2"/>
  </r>
  <r>
    <s v="ORD106388"/>
    <x v="596"/>
    <x v="967"/>
    <s v="Mumbai"/>
    <x v="3"/>
    <n v="400076"/>
    <s v="MED013"/>
    <x v="16"/>
    <x v="3"/>
    <s v="Himalaya"/>
    <s v="No"/>
    <n v="1"/>
    <n v="162.32"/>
    <n v="5"/>
    <n v="18"/>
    <x v="5"/>
    <x v="3"/>
    <n v="1"/>
    <x v="6387"/>
    <n v="1"/>
    <n v="162.32"/>
    <n v="8.1159999999999997"/>
    <n v="154.20400000000001"/>
    <n v="27.756720000000001"/>
    <n v="181.96072000000001"/>
    <n v="3"/>
  </r>
  <r>
    <s v="ORD106389"/>
    <x v="392"/>
    <x v="732"/>
    <s v="Mumbai"/>
    <x v="3"/>
    <n v="400050"/>
    <s v="MED001"/>
    <x v="2"/>
    <x v="2"/>
    <s v="Cipla"/>
    <s v="No"/>
    <n v="1"/>
    <n v="29.73"/>
    <n v="15"/>
    <n v="12"/>
    <x v="4"/>
    <x v="0"/>
    <n v="1"/>
    <x v="6388"/>
    <n v="1"/>
    <n v="29.73"/>
    <n v="4.4595000000000002"/>
    <n v="25.270499999999998"/>
    <n v="3.0324599999999999"/>
    <n v="28.302959999999999"/>
    <n v="3"/>
  </r>
  <r>
    <s v="ORD106390"/>
    <x v="348"/>
    <x v="2946"/>
    <s v="Gurugram"/>
    <x v="11"/>
    <n v="122018"/>
    <s v="MED011"/>
    <x v="23"/>
    <x v="1"/>
    <s v="Cipla"/>
    <s v="No"/>
    <n v="4"/>
    <n v="26.96"/>
    <n v="10"/>
    <n v="12"/>
    <x v="3"/>
    <x v="0"/>
    <n v="1"/>
    <x v="6389"/>
    <n v="1"/>
    <n v="107.84"/>
    <n v="10.784000000000001"/>
    <n v="97.055999999999997"/>
    <n v="11.64672"/>
    <n v="108.70272"/>
    <n v="1"/>
  </r>
  <r>
    <s v="ORD106391"/>
    <x v="376"/>
    <x v="1737"/>
    <s v="Ahmedabad"/>
    <x v="6"/>
    <n v="380001"/>
    <s v="MED018"/>
    <x v="14"/>
    <x v="8"/>
    <s v="Mankind"/>
    <s v="No"/>
    <n v="1"/>
    <n v="113.34"/>
    <n v="15"/>
    <n v="12"/>
    <x v="2"/>
    <x v="1"/>
    <n v="1"/>
    <x v="6390"/>
    <n v="1"/>
    <n v="113.34"/>
    <n v="17.001000000000001"/>
    <n v="96.338999999999999"/>
    <n v="11.56068"/>
    <n v="107.89968"/>
    <n v="4"/>
  </r>
  <r>
    <s v="ORD106392"/>
    <x v="636"/>
    <x v="2947"/>
    <s v="Chandigarh"/>
    <x v="4"/>
    <n v="160019"/>
    <s v="MED023"/>
    <x v="8"/>
    <x v="7"/>
    <s v="Lacto Calamine"/>
    <s v="No"/>
    <n v="1"/>
    <n v="289.08"/>
    <n v="5"/>
    <n v="5"/>
    <x v="1"/>
    <x v="1"/>
    <n v="1"/>
    <x v="6391"/>
    <n v="1"/>
    <n v="289.08"/>
    <n v="14.453999999999999"/>
    <n v="274.62599999999998"/>
    <n v="13.731299999999999"/>
    <n v="288.35729999999995"/>
    <n v="2"/>
  </r>
  <r>
    <s v="ORD106393"/>
    <x v="200"/>
    <x v="1772"/>
    <s v="Mumbai"/>
    <x v="3"/>
    <n v="400050"/>
    <s v="MED018"/>
    <x v="14"/>
    <x v="8"/>
    <s v="Mankind"/>
    <s v="No"/>
    <n v="2"/>
    <n v="103.26"/>
    <n v="5"/>
    <n v="12"/>
    <x v="3"/>
    <x v="1"/>
    <n v="1"/>
    <x v="6392"/>
    <n v="1"/>
    <n v="206.52"/>
    <n v="10.326000000000001"/>
    <n v="196.19400000000002"/>
    <n v="23.543280000000003"/>
    <n v="219.73728000000003"/>
    <n v="3"/>
  </r>
  <r>
    <s v="ORD106394"/>
    <x v="645"/>
    <x v="2948"/>
    <s v="Gurugram"/>
    <x v="11"/>
    <n v="122018"/>
    <s v="MED027"/>
    <x v="12"/>
    <x v="9"/>
    <s v="Mankind"/>
    <s v="No"/>
    <n v="4"/>
    <n v="104.94"/>
    <n v="5"/>
    <n v="5"/>
    <x v="2"/>
    <x v="1"/>
    <n v="1"/>
    <x v="6393"/>
    <n v="1"/>
    <n v="419.76"/>
    <n v="20.988000000000003"/>
    <n v="398.77199999999999"/>
    <n v="19.938599999999997"/>
    <n v="418.7106"/>
    <n v="1"/>
  </r>
  <r>
    <s v="ORD106395"/>
    <x v="599"/>
    <x v="1191"/>
    <s v="Lucknow"/>
    <x v="9"/>
    <n v="226024"/>
    <s v="MED014"/>
    <x v="19"/>
    <x v="3"/>
    <s v="Abbott"/>
    <s v="No"/>
    <n v="1"/>
    <n v="134.04"/>
    <n v="0"/>
    <n v="12"/>
    <x v="0"/>
    <x v="1"/>
    <n v="1"/>
    <x v="6394"/>
    <n v="1"/>
    <n v="134.04"/>
    <n v="0"/>
    <n v="134.04"/>
    <n v="16.084800000000001"/>
    <n v="150.12479999999999"/>
    <n v="3"/>
  </r>
  <r>
    <s v="ORD106396"/>
    <x v="611"/>
    <x v="2151"/>
    <s v="Surat"/>
    <x v="6"/>
    <n v="395010"/>
    <s v="MED016"/>
    <x v="17"/>
    <x v="11"/>
    <s v="Emcure"/>
    <s v="No"/>
    <n v="3"/>
    <n v="97.6"/>
    <n v="5"/>
    <n v="18"/>
    <x v="4"/>
    <x v="1"/>
    <n v="1"/>
    <x v="6395"/>
    <n v="1"/>
    <n v="292.79999999999995"/>
    <n v="14.639999999999997"/>
    <n v="278.15999999999997"/>
    <n v="50.068799999999989"/>
    <n v="328.22879999999998"/>
    <n v="1"/>
  </r>
  <r>
    <s v="ORD106396"/>
    <x v="175"/>
    <x v="435"/>
    <s v="Lucknow"/>
    <x v="9"/>
    <n v="226001"/>
    <s v="MED013"/>
    <x v="16"/>
    <x v="3"/>
    <s v="Himalaya"/>
    <s v="No"/>
    <n v="4"/>
    <n v="167.34"/>
    <n v="10"/>
    <n v="12"/>
    <x v="5"/>
    <x v="2"/>
    <n v="1"/>
    <x v="6396"/>
    <n v="1"/>
    <n v="669.36"/>
    <n v="66.936000000000007"/>
    <n v="602.42399999999998"/>
    <n v="72.290880000000001"/>
    <n v="674.71487999999999"/>
    <n v="0"/>
  </r>
  <r>
    <s v="ORD106396"/>
    <x v="223"/>
    <x v="1765"/>
    <s v="Surat"/>
    <x v="6"/>
    <n v="395007"/>
    <s v="MED015"/>
    <x v="24"/>
    <x v="11"/>
    <s v="Abbott"/>
    <s v="No"/>
    <n v="2"/>
    <n v="53.05"/>
    <n v="5"/>
    <n v="5"/>
    <x v="5"/>
    <x v="1"/>
    <n v="1"/>
    <x v="6397"/>
    <n v="1"/>
    <n v="106.1"/>
    <n v="5.3049999999999997"/>
    <n v="100.79499999999999"/>
    <n v="5.0397499999999988"/>
    <n v="105.83474999999999"/>
    <n v="1"/>
  </r>
  <r>
    <s v="ORD106399"/>
    <x v="277"/>
    <x v="2949"/>
    <s v="Kolkata"/>
    <x v="10"/>
    <n v="700001"/>
    <s v="MED005"/>
    <x v="11"/>
    <x v="5"/>
    <s v="Cipla"/>
    <s v="Yes"/>
    <n v="2"/>
    <n v="106.75"/>
    <n v="5"/>
    <n v="12"/>
    <x v="0"/>
    <x v="1"/>
    <n v="1"/>
    <x v="6398"/>
    <n v="1"/>
    <n v="213.5"/>
    <n v="10.675000000000001"/>
    <n v="202.82499999999999"/>
    <n v="24.338999999999995"/>
    <n v="227.16399999999999"/>
    <n v="1"/>
  </r>
  <r>
    <s v="ORD106400"/>
    <x v="280"/>
    <x v="2950"/>
    <s v="Chandigarh"/>
    <x v="4"/>
    <n v="160001"/>
    <s v="MED023"/>
    <x v="8"/>
    <x v="7"/>
    <s v="Lacto Calamine"/>
    <s v="No"/>
    <n v="1"/>
    <n v="325.29000000000002"/>
    <n v="10"/>
    <n v="5"/>
    <x v="2"/>
    <x v="0"/>
    <n v="1"/>
    <x v="6399"/>
    <n v="1"/>
    <n v="325.29000000000002"/>
    <n v="32.529000000000003"/>
    <n v="292.76100000000002"/>
    <n v="14.63805"/>
    <n v="307.39905000000005"/>
    <n v="0"/>
  </r>
  <r>
    <s v="ORD106401"/>
    <x v="163"/>
    <x v="1358"/>
    <s v="Jaipur"/>
    <x v="5"/>
    <n v="302033"/>
    <s v="MED029"/>
    <x v="10"/>
    <x v="8"/>
    <s v="Sun Pharma"/>
    <s v="Yes"/>
    <n v="4"/>
    <n v="95.05"/>
    <n v="5"/>
    <n v="18"/>
    <x v="3"/>
    <x v="3"/>
    <n v="1"/>
    <x v="6400"/>
    <n v="1"/>
    <n v="380.2"/>
    <n v="19.010000000000002"/>
    <n v="361.19"/>
    <n v="65.014200000000002"/>
    <n v="426.20420000000001"/>
    <n v="0"/>
  </r>
  <r>
    <s v="ORD106402"/>
    <x v="7"/>
    <x v="2951"/>
    <s v="Pune"/>
    <x v="3"/>
    <n v="411038"/>
    <s v="MED021"/>
    <x v="9"/>
    <x v="7"/>
    <s v="Cipla"/>
    <s v="No"/>
    <n v="1"/>
    <n v="91.01"/>
    <n v="15"/>
    <n v="12"/>
    <x v="5"/>
    <x v="1"/>
    <n v="1"/>
    <x v="6401"/>
    <n v="1"/>
    <n v="91.01"/>
    <n v="13.6515"/>
    <n v="77.358500000000006"/>
    <n v="9.2830200000000005"/>
    <n v="86.641520000000014"/>
    <n v="2"/>
  </r>
  <r>
    <s v="ORD106403"/>
    <x v="232"/>
    <x v="837"/>
    <s v="Lucknow"/>
    <x v="9"/>
    <n v="226021"/>
    <s v="MED025"/>
    <x v="27"/>
    <x v="0"/>
    <s v="Blue Cross"/>
    <s v="Yes"/>
    <n v="1"/>
    <n v="61.61"/>
    <n v="10"/>
    <n v="12"/>
    <x v="1"/>
    <x v="3"/>
    <n v="1"/>
    <x v="6402"/>
    <n v="1"/>
    <n v="61.61"/>
    <n v="6.1610000000000005"/>
    <n v="55.448999999999998"/>
    <n v="6.6538799999999991"/>
    <n v="62.102879999999999"/>
    <n v="3"/>
  </r>
  <r>
    <s v="ORD106404"/>
    <x v="683"/>
    <x v="2916"/>
    <s v="Pune"/>
    <x v="3"/>
    <n v="411038"/>
    <s v="MED008"/>
    <x v="7"/>
    <x v="6"/>
    <s v="Zydus"/>
    <s v="Yes"/>
    <n v="3"/>
    <n v="61.41"/>
    <n v="5"/>
    <n v="5"/>
    <x v="4"/>
    <x v="1"/>
    <n v="1"/>
    <x v="6403"/>
    <n v="1"/>
    <n v="184.23"/>
    <n v="9.2114999999999991"/>
    <n v="175.01849999999999"/>
    <n v="8.7509250000000005"/>
    <n v="183.76942499999998"/>
    <n v="1"/>
  </r>
  <r>
    <s v="ORD106405"/>
    <x v="471"/>
    <x v="170"/>
    <s v="Chennai"/>
    <x v="7"/>
    <n v="600018"/>
    <s v="MED027"/>
    <x v="12"/>
    <x v="9"/>
    <s v="Mankind"/>
    <s v="No"/>
    <n v="1"/>
    <n v="105.7"/>
    <n v="10"/>
    <n v="18"/>
    <x v="1"/>
    <x v="1"/>
    <n v="1"/>
    <x v="6404"/>
    <n v="1"/>
    <n v="105.7"/>
    <n v="10.57"/>
    <n v="95.13"/>
    <n v="17.1234"/>
    <n v="112.2534"/>
    <n v="1"/>
  </r>
  <r>
    <s v="ORD106406"/>
    <x v="258"/>
    <x v="2267"/>
    <s v="Chandigarh"/>
    <x v="4"/>
    <n v="160019"/>
    <s v="MED010"/>
    <x v="13"/>
    <x v="1"/>
    <s v="Sun Pharma"/>
    <s v="Yes"/>
    <n v="3"/>
    <n v="71.44"/>
    <n v="10"/>
    <n v="5"/>
    <x v="4"/>
    <x v="1"/>
    <n v="1"/>
    <x v="6405"/>
    <n v="1"/>
    <n v="214.32"/>
    <n v="21.431999999999999"/>
    <n v="192.88800000000001"/>
    <n v="9.644400000000001"/>
    <n v="202.5324"/>
    <n v="2"/>
  </r>
  <r>
    <s v="ORD106407"/>
    <x v="170"/>
    <x v="280"/>
    <s v="Jaipur"/>
    <x v="5"/>
    <n v="302001"/>
    <s v="MED010"/>
    <x v="13"/>
    <x v="1"/>
    <s v="Sun Pharma"/>
    <s v="Yes"/>
    <n v="1"/>
    <n v="70.44"/>
    <n v="5"/>
    <n v="12"/>
    <x v="5"/>
    <x v="1"/>
    <n v="1"/>
    <x v="6406"/>
    <n v="1"/>
    <n v="70.44"/>
    <n v="3.5219999999999998"/>
    <n v="66.917999999999992"/>
    <n v="8.0301599999999986"/>
    <n v="74.948159999999987"/>
    <n v="2"/>
  </r>
  <r>
    <s v="ORD106407"/>
    <x v="121"/>
    <x v="1358"/>
    <s v="Jaipur"/>
    <x v="5"/>
    <n v="302017"/>
    <s v="MED014"/>
    <x v="19"/>
    <x v="3"/>
    <s v="Abbott"/>
    <s v="No"/>
    <n v="3"/>
    <n v="137.66999999999999"/>
    <n v="5"/>
    <n v="12"/>
    <x v="5"/>
    <x v="0"/>
    <n v="1"/>
    <x v="6407"/>
    <n v="1"/>
    <n v="413.01"/>
    <n v="20.650500000000001"/>
    <n v="392.35949999999997"/>
    <n v="47.083139999999993"/>
    <n v="439.44263999999998"/>
    <n v="0"/>
  </r>
  <r>
    <s v="ORD106407"/>
    <x v="269"/>
    <x v="2632"/>
    <s v="Gurugram"/>
    <x v="11"/>
    <n v="122001"/>
    <s v="MED011"/>
    <x v="23"/>
    <x v="1"/>
    <s v="Cipla"/>
    <s v="No"/>
    <n v="1"/>
    <n v="27.98"/>
    <n v="5"/>
    <n v="5"/>
    <x v="5"/>
    <x v="1"/>
    <n v="1"/>
    <x v="6408"/>
    <n v="1"/>
    <n v="27.98"/>
    <n v="1.399"/>
    <n v="26.581"/>
    <n v="1.3290500000000001"/>
    <n v="27.910049999999998"/>
    <n v="2"/>
  </r>
  <r>
    <s v="ORD106410"/>
    <x v="644"/>
    <x v="1271"/>
    <s v="Gurugram"/>
    <x v="11"/>
    <n v="122002"/>
    <s v="MED012"/>
    <x v="29"/>
    <x v="3"/>
    <s v="Mankind"/>
    <s v="No"/>
    <n v="1"/>
    <n v="137.72999999999999"/>
    <n v="10"/>
    <n v="5"/>
    <x v="4"/>
    <x v="0"/>
    <n v="1"/>
    <x v="6409"/>
    <n v="1"/>
    <n v="137.72999999999999"/>
    <n v="13.773"/>
    <n v="123.95699999999999"/>
    <n v="6.1978499999999999"/>
    <n v="130.15484999999998"/>
    <n v="0"/>
  </r>
  <r>
    <s v="ORD106411"/>
    <x v="702"/>
    <x v="389"/>
    <s v="Ahmedabad"/>
    <x v="6"/>
    <n v="380001"/>
    <s v="MED014"/>
    <x v="19"/>
    <x v="3"/>
    <s v="Abbott"/>
    <s v="No"/>
    <n v="3"/>
    <n v="160.41999999999999"/>
    <n v="15"/>
    <n v="18"/>
    <x v="1"/>
    <x v="0"/>
    <n v="1"/>
    <x v="6410"/>
    <n v="1"/>
    <n v="481.26"/>
    <n v="72.188999999999993"/>
    <n v="409.07100000000003"/>
    <n v="73.632779999999997"/>
    <n v="482.70378000000005"/>
    <n v="2"/>
  </r>
  <r>
    <s v="ORD106412"/>
    <x v="252"/>
    <x v="520"/>
    <s v="Surat"/>
    <x v="6"/>
    <n v="395001"/>
    <s v="MED014"/>
    <x v="19"/>
    <x v="3"/>
    <s v="Abbott"/>
    <s v="No"/>
    <n v="4"/>
    <n v="164.01"/>
    <n v="5"/>
    <n v="12"/>
    <x v="2"/>
    <x v="3"/>
    <n v="1"/>
    <x v="6411"/>
    <n v="1"/>
    <n v="656.04"/>
    <n v="32.802"/>
    <n v="623.23799999999994"/>
    <n v="74.788560000000004"/>
    <n v="698.0265599999999"/>
    <n v="1"/>
  </r>
  <r>
    <s v="ORD106413"/>
    <x v="83"/>
    <x v="2597"/>
    <s v="Mumbai"/>
    <x v="3"/>
    <n v="400069"/>
    <s v="MED027"/>
    <x v="12"/>
    <x v="9"/>
    <s v="Mankind"/>
    <s v="No"/>
    <n v="1"/>
    <n v="106.84"/>
    <n v="20"/>
    <n v="5"/>
    <x v="1"/>
    <x v="2"/>
    <n v="1"/>
    <x v="6412"/>
    <n v="1"/>
    <n v="106.84"/>
    <n v="21.368000000000002"/>
    <n v="85.472000000000008"/>
    <n v="4.2736000000000001"/>
    <n v="89.74560000000001"/>
    <n v="1"/>
  </r>
  <r>
    <s v="ORD106414"/>
    <x v="13"/>
    <x v="1900"/>
    <s v="Noida"/>
    <x v="9"/>
    <n v="201303"/>
    <s v="MED005"/>
    <x v="11"/>
    <x v="5"/>
    <s v="Cipla"/>
    <s v="Yes"/>
    <n v="6"/>
    <n v="103.48"/>
    <n v="5"/>
    <n v="5"/>
    <x v="1"/>
    <x v="1"/>
    <n v="1"/>
    <x v="6413"/>
    <n v="1"/>
    <n v="620.88"/>
    <n v="31.044"/>
    <n v="589.83600000000001"/>
    <n v="29.491800000000001"/>
    <n v="619.32780000000002"/>
    <n v="2"/>
  </r>
  <r>
    <s v="ORD106415"/>
    <x v="715"/>
    <x v="2952"/>
    <s v="Gurugram"/>
    <x v="11"/>
    <n v="122016"/>
    <s v="MED003"/>
    <x v="6"/>
    <x v="4"/>
    <s v="Dr. Reddy's"/>
    <s v="No"/>
    <n v="3"/>
    <n v="29.85"/>
    <n v="15"/>
    <n v="5"/>
    <x v="5"/>
    <x v="1"/>
    <n v="1"/>
    <x v="6414"/>
    <n v="1"/>
    <n v="89.550000000000011"/>
    <n v="13.432500000000003"/>
    <n v="76.117500000000007"/>
    <n v="3.8058750000000003"/>
    <n v="79.923375000000007"/>
    <n v="1"/>
  </r>
  <r>
    <s v="ORD106416"/>
    <x v="134"/>
    <x v="1895"/>
    <s v="Indore"/>
    <x v="2"/>
    <n v="452001"/>
    <s v="MED018"/>
    <x v="14"/>
    <x v="8"/>
    <s v="Mankind"/>
    <s v="No"/>
    <n v="1"/>
    <n v="118.6"/>
    <n v="10"/>
    <n v="12"/>
    <x v="4"/>
    <x v="1"/>
    <n v="1"/>
    <x v="6415"/>
    <n v="1"/>
    <n v="118.6"/>
    <n v="11.86"/>
    <n v="106.74"/>
    <n v="12.808799999999998"/>
    <n v="119.5488"/>
    <n v="3"/>
  </r>
  <r>
    <s v="ORD106417"/>
    <x v="107"/>
    <x v="2953"/>
    <s v="Hyderabad"/>
    <x v="1"/>
    <n v="500084"/>
    <s v="MED020"/>
    <x v="4"/>
    <x v="4"/>
    <s v="Dr. Reddy's"/>
    <s v="Yes"/>
    <n v="1"/>
    <n v="56.1"/>
    <n v="0"/>
    <n v="18"/>
    <x v="0"/>
    <x v="2"/>
    <n v="1"/>
    <x v="6416"/>
    <n v="1"/>
    <n v="56.1"/>
    <n v="0"/>
    <n v="56.1"/>
    <n v="10.098000000000001"/>
    <n v="66.198000000000008"/>
    <n v="0"/>
  </r>
  <r>
    <s v="ORD106418"/>
    <x v="594"/>
    <x v="2082"/>
    <s v="Indore"/>
    <x v="2"/>
    <n v="452016"/>
    <s v="MED029"/>
    <x v="10"/>
    <x v="8"/>
    <s v="Sun Pharma"/>
    <s v="Yes"/>
    <n v="1"/>
    <n v="89.05"/>
    <n v="15"/>
    <n v="5"/>
    <x v="1"/>
    <x v="1"/>
    <n v="1"/>
    <x v="6417"/>
    <n v="1"/>
    <n v="89.05"/>
    <n v="13.3575"/>
    <n v="75.692499999999995"/>
    <n v="3.7846249999999997"/>
    <n v="79.477125000000001"/>
    <n v="2"/>
  </r>
  <r>
    <s v="ORD106419"/>
    <x v="137"/>
    <x v="736"/>
    <s v="Kolkata"/>
    <x v="10"/>
    <n v="700001"/>
    <s v="MED021"/>
    <x v="9"/>
    <x v="7"/>
    <s v="Cipla"/>
    <s v="No"/>
    <n v="1"/>
    <n v="81.75"/>
    <n v="5"/>
    <n v="12"/>
    <x v="0"/>
    <x v="1"/>
    <n v="1"/>
    <x v="6418"/>
    <n v="1"/>
    <n v="81.75"/>
    <n v="4.0875000000000004"/>
    <n v="77.662499999999994"/>
    <n v="9.3194999999999997"/>
    <n v="86.981999999999999"/>
    <n v="2"/>
  </r>
  <r>
    <s v="ORD106420"/>
    <x v="698"/>
    <x v="685"/>
    <s v="Surat"/>
    <x v="6"/>
    <n v="395010"/>
    <s v="MED014"/>
    <x v="19"/>
    <x v="3"/>
    <s v="Abbott"/>
    <s v="No"/>
    <n v="6"/>
    <n v="161.88999999999999"/>
    <n v="15"/>
    <n v="5"/>
    <x v="2"/>
    <x v="1"/>
    <n v="1"/>
    <x v="6419"/>
    <n v="1"/>
    <n v="971.33999999999992"/>
    <n v="145.70099999999999"/>
    <n v="825.6389999999999"/>
    <n v="41.281949999999995"/>
    <n v="866.92094999999995"/>
    <n v="6"/>
  </r>
  <r>
    <s v="ORD106420"/>
    <x v="60"/>
    <x v="1852"/>
    <s v="Chennai"/>
    <x v="7"/>
    <n v="600096"/>
    <s v="MED006"/>
    <x v="18"/>
    <x v="10"/>
    <s v="USV"/>
    <s v="Yes"/>
    <n v="1"/>
    <n v="49.27"/>
    <n v="5"/>
    <n v="12"/>
    <x v="2"/>
    <x v="1"/>
    <n v="1"/>
    <x v="6420"/>
    <n v="1"/>
    <n v="49.27"/>
    <n v="2.4635000000000002"/>
    <n v="46.8065"/>
    <n v="5.6167800000000003"/>
    <n v="52.423279999999998"/>
    <n v="3"/>
  </r>
  <r>
    <s v="ORD106420"/>
    <x v="119"/>
    <x v="2318"/>
    <s v="Delhi"/>
    <x v="0"/>
    <n v="110044"/>
    <s v="MED003"/>
    <x v="6"/>
    <x v="4"/>
    <s v="Dr. Reddy's"/>
    <s v="No"/>
    <n v="5"/>
    <n v="27.62"/>
    <n v="0"/>
    <n v="5"/>
    <x v="3"/>
    <x v="1"/>
    <n v="1"/>
    <x v="6421"/>
    <n v="1"/>
    <n v="138.1"/>
    <n v="0"/>
    <n v="138.1"/>
    <n v="6.9050000000000002"/>
    <n v="145.005"/>
    <n v="4"/>
  </r>
  <r>
    <s v="ORD106423"/>
    <x v="480"/>
    <x v="1008"/>
    <s v="Kolkata"/>
    <x v="10"/>
    <n v="700019"/>
    <s v="MED019"/>
    <x v="26"/>
    <x v="8"/>
    <s v="Cipla"/>
    <s v="No"/>
    <n v="1"/>
    <n v="141.47"/>
    <n v="0"/>
    <n v="5"/>
    <x v="4"/>
    <x v="1"/>
    <n v="1"/>
    <x v="6422"/>
    <n v="1"/>
    <n v="141.47"/>
    <n v="0"/>
    <n v="141.47"/>
    <n v="7.0735000000000001"/>
    <n v="148.54349999999999"/>
    <n v="2"/>
  </r>
  <r>
    <s v="ORD106424"/>
    <x v="651"/>
    <x v="2065"/>
    <s v="Jaipur"/>
    <x v="5"/>
    <n v="302033"/>
    <s v="MED027"/>
    <x v="12"/>
    <x v="9"/>
    <s v="Mankind"/>
    <s v="No"/>
    <n v="2"/>
    <n v="89.48"/>
    <n v="0"/>
    <n v="12"/>
    <x v="1"/>
    <x v="1"/>
    <n v="1"/>
    <x v="6423"/>
    <n v="1"/>
    <n v="178.96"/>
    <n v="0"/>
    <n v="178.96"/>
    <n v="21.475200000000001"/>
    <n v="200.43520000000001"/>
    <n v="2"/>
  </r>
  <r>
    <s v="ORD106425"/>
    <x v="697"/>
    <x v="2954"/>
    <s v="Jaipur"/>
    <x v="5"/>
    <n v="302019"/>
    <s v="MED001"/>
    <x v="2"/>
    <x v="2"/>
    <s v="Cipla"/>
    <s v="No"/>
    <n v="1"/>
    <n v="31.16"/>
    <n v="10"/>
    <n v="12"/>
    <x v="2"/>
    <x v="2"/>
    <n v="1"/>
    <x v="6424"/>
    <n v="1"/>
    <n v="31.16"/>
    <n v="3.1160000000000001"/>
    <n v="28.044"/>
    <n v="3.3652800000000003"/>
    <n v="31.409280000000003"/>
    <n v="0"/>
  </r>
  <r>
    <s v="ORD106426"/>
    <x v="168"/>
    <x v="2238"/>
    <s v="Pune"/>
    <x v="3"/>
    <n v="411038"/>
    <s v="MED030"/>
    <x v="28"/>
    <x v="8"/>
    <s v="Cipla"/>
    <s v="Yes"/>
    <n v="2"/>
    <n v="302.63"/>
    <n v="0"/>
    <n v="18"/>
    <x v="1"/>
    <x v="1"/>
    <n v="1"/>
    <x v="6425"/>
    <n v="1"/>
    <n v="605.26"/>
    <n v="0"/>
    <n v="605.26"/>
    <n v="108.9468"/>
    <n v="714.20679999999993"/>
    <n v="2"/>
  </r>
  <r>
    <s v="ORD106427"/>
    <x v="191"/>
    <x v="2769"/>
    <s v="Surat"/>
    <x v="6"/>
    <n v="395003"/>
    <s v="MED004"/>
    <x v="5"/>
    <x v="5"/>
    <s v="Sun Pharma"/>
    <s v="Yes"/>
    <n v="2"/>
    <n v="111.6"/>
    <n v="0"/>
    <n v="5"/>
    <x v="5"/>
    <x v="1"/>
    <n v="1"/>
    <x v="6426"/>
    <n v="1"/>
    <n v="223.2"/>
    <n v="0"/>
    <n v="223.2"/>
    <n v="11.16"/>
    <n v="234.35999999999999"/>
    <n v="2"/>
  </r>
  <r>
    <s v="ORD106428"/>
    <x v="414"/>
    <x v="1250"/>
    <s v="Gurugram"/>
    <x v="11"/>
    <n v="122002"/>
    <s v="MED005"/>
    <x v="11"/>
    <x v="5"/>
    <s v="Cipla"/>
    <s v="Yes"/>
    <n v="2"/>
    <n v="87.65"/>
    <n v="10"/>
    <n v="12"/>
    <x v="3"/>
    <x v="3"/>
    <n v="1"/>
    <x v="6427"/>
    <n v="1"/>
    <n v="175.3"/>
    <n v="17.53"/>
    <n v="157.77000000000001"/>
    <n v="18.932400000000001"/>
    <n v="176.70240000000001"/>
    <n v="1"/>
  </r>
  <r>
    <s v="ORD106429"/>
    <x v="430"/>
    <x v="2669"/>
    <s v="Hyderabad"/>
    <x v="1"/>
    <n v="500081"/>
    <s v="MED029"/>
    <x v="10"/>
    <x v="8"/>
    <s v="Sun Pharma"/>
    <s v="Yes"/>
    <n v="2"/>
    <n v="87.55"/>
    <n v="15"/>
    <n v="5"/>
    <x v="0"/>
    <x v="2"/>
    <n v="1"/>
    <x v="6428"/>
    <n v="1"/>
    <n v="175.1"/>
    <n v="26.265000000000001"/>
    <n v="148.83499999999998"/>
    <n v="7.4417499999999999"/>
    <n v="156.27674999999999"/>
    <n v="0"/>
  </r>
  <r>
    <s v="ORD106430"/>
    <x v="110"/>
    <x v="2686"/>
    <s v="Pune"/>
    <x v="3"/>
    <n v="411057"/>
    <s v="MED007"/>
    <x v="15"/>
    <x v="10"/>
    <s v="Sanofi"/>
    <s v="Yes"/>
    <n v="1"/>
    <n v="85.85"/>
    <n v="15"/>
    <n v="12"/>
    <x v="0"/>
    <x v="3"/>
    <n v="1"/>
    <x v="6429"/>
    <n v="1"/>
    <n v="85.85"/>
    <n v="12.8775"/>
    <n v="72.972499999999997"/>
    <n v="8.7567000000000004"/>
    <n v="81.729199999999992"/>
    <n v="0"/>
  </r>
  <r>
    <s v="ORD106430"/>
    <x v="384"/>
    <x v="2788"/>
    <s v="Chandigarh"/>
    <x v="4"/>
    <n v="160001"/>
    <s v="MED010"/>
    <x v="13"/>
    <x v="1"/>
    <s v="Sun Pharma"/>
    <s v="Yes"/>
    <n v="2"/>
    <n v="79.540000000000006"/>
    <n v="5"/>
    <n v="5"/>
    <x v="3"/>
    <x v="3"/>
    <n v="1"/>
    <x v="6430"/>
    <n v="1"/>
    <n v="159.08000000000001"/>
    <n v="7.9540000000000006"/>
    <n v="151.126"/>
    <n v="7.5563000000000002"/>
    <n v="158.6823"/>
    <n v="2"/>
  </r>
  <r>
    <s v="ORD106432"/>
    <x v="134"/>
    <x v="2291"/>
    <s v="Jaipur"/>
    <x v="5"/>
    <n v="302017"/>
    <s v="MED015"/>
    <x v="24"/>
    <x v="11"/>
    <s v="Abbott"/>
    <s v="No"/>
    <n v="2"/>
    <n v="47.69"/>
    <n v="10"/>
    <n v="18"/>
    <x v="3"/>
    <x v="0"/>
    <n v="1"/>
    <x v="6431"/>
    <n v="1"/>
    <n v="95.38"/>
    <n v="9.5380000000000003"/>
    <n v="85.841999999999999"/>
    <n v="15.451559999999999"/>
    <n v="101.29356"/>
    <n v="0"/>
  </r>
  <r>
    <s v="ORD106433"/>
    <x v="42"/>
    <x v="1427"/>
    <s v="Indore"/>
    <x v="2"/>
    <n v="452020"/>
    <s v="MED025"/>
    <x v="27"/>
    <x v="0"/>
    <s v="Blue Cross"/>
    <s v="Yes"/>
    <n v="5"/>
    <n v="70.38"/>
    <n v="5"/>
    <n v="12"/>
    <x v="4"/>
    <x v="1"/>
    <n v="1"/>
    <x v="6432"/>
    <n v="1"/>
    <n v="351.9"/>
    <n v="17.594999999999999"/>
    <n v="334.30499999999995"/>
    <n v="40.116599999999991"/>
    <n v="374.42159999999996"/>
    <n v="3"/>
  </r>
  <r>
    <s v="ORD106434"/>
    <x v="397"/>
    <x v="1546"/>
    <s v="Ahmedabad"/>
    <x v="6"/>
    <n v="380061"/>
    <s v="MED007"/>
    <x v="15"/>
    <x v="10"/>
    <s v="Sanofi"/>
    <s v="Yes"/>
    <n v="2"/>
    <n v="69.37"/>
    <n v="5"/>
    <n v="18"/>
    <x v="4"/>
    <x v="1"/>
    <n v="1"/>
    <x v="6433"/>
    <n v="1"/>
    <n v="138.74"/>
    <n v="6.9370000000000003"/>
    <n v="131.803"/>
    <n v="23.724539999999998"/>
    <n v="155.52753999999999"/>
    <n v="2"/>
  </r>
  <r>
    <s v="ORD106435"/>
    <x v="583"/>
    <x v="473"/>
    <s v="Chennai"/>
    <x v="7"/>
    <n v="600096"/>
    <s v="MED019"/>
    <x v="26"/>
    <x v="8"/>
    <s v="Cipla"/>
    <s v="No"/>
    <n v="5"/>
    <n v="161.31"/>
    <n v="0"/>
    <n v="5"/>
    <x v="5"/>
    <x v="2"/>
    <n v="1"/>
    <x v="6434"/>
    <n v="1"/>
    <n v="806.55"/>
    <n v="0"/>
    <n v="806.55"/>
    <n v="40.327500000000001"/>
    <n v="846.87749999999994"/>
    <n v="2"/>
  </r>
  <r>
    <s v="ORD106436"/>
    <x v="702"/>
    <x v="101"/>
    <s v="Surat"/>
    <x v="6"/>
    <n v="395001"/>
    <s v="MED021"/>
    <x v="9"/>
    <x v="7"/>
    <s v="Cipla"/>
    <s v="No"/>
    <n v="4"/>
    <n v="81.38"/>
    <n v="0"/>
    <n v="5"/>
    <x v="5"/>
    <x v="1"/>
    <n v="1"/>
    <x v="6435"/>
    <n v="1"/>
    <n v="325.52"/>
    <n v="0"/>
    <n v="325.52"/>
    <n v="16.276"/>
    <n v="341.79599999999999"/>
    <n v="5"/>
  </r>
  <r>
    <s v="ORD106437"/>
    <x v="308"/>
    <x v="794"/>
    <s v="Gurugram"/>
    <x v="11"/>
    <n v="122002"/>
    <s v="MED017"/>
    <x v="1"/>
    <x v="1"/>
    <s v="Abbott"/>
    <s v="No"/>
    <n v="1"/>
    <n v="150.28"/>
    <n v="10"/>
    <n v="5"/>
    <x v="5"/>
    <x v="3"/>
    <n v="1"/>
    <x v="6436"/>
    <n v="1"/>
    <n v="150.28"/>
    <n v="15.027999999999999"/>
    <n v="135.25200000000001"/>
    <n v="6.7625999999999999"/>
    <n v="142.0146"/>
    <n v="2"/>
  </r>
  <r>
    <s v="ORD106438"/>
    <x v="25"/>
    <x v="2644"/>
    <s v="Pune"/>
    <x v="3"/>
    <n v="411045"/>
    <s v="MED008"/>
    <x v="7"/>
    <x v="6"/>
    <s v="Zydus"/>
    <s v="Yes"/>
    <n v="2"/>
    <n v="67.69"/>
    <n v="10"/>
    <n v="5"/>
    <x v="3"/>
    <x v="1"/>
    <n v="1"/>
    <x v="6437"/>
    <n v="1"/>
    <n v="135.38"/>
    <n v="13.538"/>
    <n v="121.842"/>
    <n v="6.0921000000000003"/>
    <n v="127.9341"/>
    <n v="3"/>
  </r>
  <r>
    <s v="ORD106438"/>
    <x v="433"/>
    <x v="1126"/>
    <s v="Chennai"/>
    <x v="7"/>
    <n v="600096"/>
    <s v="MED018"/>
    <x v="14"/>
    <x v="8"/>
    <s v="Mankind"/>
    <s v="No"/>
    <n v="2"/>
    <n v="127.07"/>
    <n v="5"/>
    <n v="5"/>
    <x v="2"/>
    <x v="3"/>
    <n v="1"/>
    <x v="6438"/>
    <n v="1"/>
    <n v="254.14"/>
    <n v="12.706999999999999"/>
    <n v="241.43299999999999"/>
    <n v="12.07165"/>
    <n v="253.50465"/>
    <n v="1"/>
  </r>
  <r>
    <s v="ORD106440"/>
    <x v="67"/>
    <x v="2204"/>
    <s v="Kolkata"/>
    <x v="10"/>
    <n v="700019"/>
    <s v="MED003"/>
    <x v="6"/>
    <x v="4"/>
    <s v="Dr. Reddy's"/>
    <s v="No"/>
    <n v="1"/>
    <n v="30.08"/>
    <n v="5"/>
    <n v="12"/>
    <x v="0"/>
    <x v="1"/>
    <n v="1"/>
    <x v="6439"/>
    <n v="1"/>
    <n v="30.08"/>
    <n v="1.5039999999999998"/>
    <n v="28.575999999999997"/>
    <n v="3.4291199999999997"/>
    <n v="32.005119999999998"/>
    <n v="3"/>
  </r>
  <r>
    <s v="ORD106441"/>
    <x v="608"/>
    <x v="2783"/>
    <s v="Ahmedabad"/>
    <x v="6"/>
    <n v="380054"/>
    <s v="MED020"/>
    <x v="4"/>
    <x v="4"/>
    <s v="Dr. Reddy's"/>
    <s v="Yes"/>
    <n v="1"/>
    <n v="48.78"/>
    <n v="0"/>
    <n v="18"/>
    <x v="0"/>
    <x v="2"/>
    <n v="1"/>
    <x v="6440"/>
    <n v="1"/>
    <n v="48.78"/>
    <n v="0"/>
    <n v="48.78"/>
    <n v="8.7804000000000002"/>
    <n v="57.560400000000001"/>
    <n v="2"/>
  </r>
  <r>
    <s v="ORD106442"/>
    <x v="623"/>
    <x v="1598"/>
    <s v="Kolkata"/>
    <x v="10"/>
    <n v="700091"/>
    <s v="MED025"/>
    <x v="27"/>
    <x v="0"/>
    <s v="Blue Cross"/>
    <s v="Yes"/>
    <n v="1"/>
    <n v="73.599999999999994"/>
    <n v="5"/>
    <n v="5"/>
    <x v="0"/>
    <x v="0"/>
    <n v="1"/>
    <x v="6441"/>
    <n v="1"/>
    <n v="73.599999999999994"/>
    <n v="3.68"/>
    <n v="69.919999999999987"/>
    <n v="3.4959999999999991"/>
    <n v="73.415999999999983"/>
    <n v="5"/>
  </r>
  <r>
    <s v="ORD106442"/>
    <x v="517"/>
    <x v="2126"/>
    <s v="Delhi"/>
    <x v="0"/>
    <n v="110085"/>
    <s v="MED002"/>
    <x v="22"/>
    <x v="2"/>
    <s v="Micro Labs"/>
    <s v="No"/>
    <n v="6"/>
    <n v="33.340000000000003"/>
    <n v="5"/>
    <n v="5"/>
    <x v="3"/>
    <x v="2"/>
    <n v="1"/>
    <x v="6442"/>
    <n v="1"/>
    <n v="200.04000000000002"/>
    <n v="10.002000000000001"/>
    <n v="190.03800000000001"/>
    <n v="9.5019000000000009"/>
    <n v="199.53990000000002"/>
    <n v="2"/>
  </r>
  <r>
    <s v="ORD106444"/>
    <x v="414"/>
    <x v="1791"/>
    <s v="Surat"/>
    <x v="6"/>
    <n v="395017"/>
    <s v="MED004"/>
    <x v="5"/>
    <x v="5"/>
    <s v="Sun Pharma"/>
    <s v="Yes"/>
    <n v="2"/>
    <n v="126.37"/>
    <n v="5"/>
    <n v="12"/>
    <x v="5"/>
    <x v="1"/>
    <n v="1"/>
    <x v="6443"/>
    <n v="1"/>
    <n v="252.74"/>
    <n v="12.637"/>
    <n v="240.10300000000001"/>
    <n v="28.812359999999998"/>
    <n v="268.91536000000002"/>
    <n v="5"/>
  </r>
  <r>
    <s v="ORD106445"/>
    <x v="483"/>
    <x v="1611"/>
    <s v="Chandigarh"/>
    <x v="4"/>
    <n v="160019"/>
    <s v="MED007"/>
    <x v="15"/>
    <x v="10"/>
    <s v="Sanofi"/>
    <s v="Yes"/>
    <n v="1"/>
    <n v="79.78"/>
    <n v="0"/>
    <n v="18"/>
    <x v="4"/>
    <x v="1"/>
    <n v="1"/>
    <x v="6444"/>
    <n v="1"/>
    <n v="79.78"/>
    <n v="0"/>
    <n v="79.78"/>
    <n v="14.3604"/>
    <n v="94.1404"/>
    <n v="4"/>
  </r>
  <r>
    <s v="ORD106446"/>
    <x v="254"/>
    <x v="2032"/>
    <s v="Hyderabad"/>
    <x v="1"/>
    <n v="500084"/>
    <s v="MED023"/>
    <x v="8"/>
    <x v="7"/>
    <s v="Lacto Calamine"/>
    <s v="No"/>
    <n v="2"/>
    <n v="305.8"/>
    <n v="5"/>
    <n v="5"/>
    <x v="1"/>
    <x v="1"/>
    <n v="1"/>
    <x v="6445"/>
    <n v="1"/>
    <n v="611.6"/>
    <n v="30.58"/>
    <n v="581.02"/>
    <n v="29.050999999999998"/>
    <n v="610.07100000000003"/>
    <n v="3"/>
  </r>
  <r>
    <s v="ORD106446"/>
    <x v="428"/>
    <x v="327"/>
    <s v="Indore"/>
    <x v="2"/>
    <n v="452020"/>
    <s v="MED004"/>
    <x v="5"/>
    <x v="5"/>
    <s v="Sun Pharma"/>
    <s v="Yes"/>
    <n v="3"/>
    <n v="113.2"/>
    <n v="5"/>
    <n v="5"/>
    <x v="3"/>
    <x v="3"/>
    <n v="1"/>
    <x v="6446"/>
    <n v="1"/>
    <n v="339.6"/>
    <n v="16.98"/>
    <n v="322.62"/>
    <n v="16.131"/>
    <n v="338.75099999999998"/>
    <n v="3"/>
  </r>
  <r>
    <s v="ORD106448"/>
    <x v="513"/>
    <x v="907"/>
    <s v="Lucknow"/>
    <x v="9"/>
    <n v="226010"/>
    <s v="MED022"/>
    <x v="25"/>
    <x v="7"/>
    <s v="Himalaya"/>
    <s v="No"/>
    <n v="6"/>
    <n v="179.84"/>
    <n v="10"/>
    <n v="18"/>
    <x v="0"/>
    <x v="3"/>
    <n v="1"/>
    <x v="6447"/>
    <n v="1"/>
    <n v="1079.04"/>
    <n v="107.904"/>
    <n v="971.13599999999997"/>
    <n v="174.80448000000001"/>
    <n v="1145.94048"/>
    <n v="2"/>
  </r>
  <r>
    <s v="ORD106449"/>
    <x v="727"/>
    <x v="1401"/>
    <s v="Ahmedabad"/>
    <x v="6"/>
    <n v="380061"/>
    <s v="MED027"/>
    <x v="12"/>
    <x v="9"/>
    <s v="Mankind"/>
    <s v="No"/>
    <n v="2"/>
    <n v="104.8"/>
    <n v="0"/>
    <n v="5"/>
    <x v="4"/>
    <x v="1"/>
    <n v="1"/>
    <x v="6448"/>
    <n v="1"/>
    <n v="209.6"/>
    <n v="0"/>
    <n v="209.6"/>
    <n v="10.48"/>
    <n v="220.07999999999998"/>
    <n v="2"/>
  </r>
  <r>
    <s v="ORD106450"/>
    <x v="674"/>
    <x v="2441"/>
    <s v="Delhi"/>
    <x v="0"/>
    <n v="110001"/>
    <s v="MED002"/>
    <x v="22"/>
    <x v="2"/>
    <s v="Micro Labs"/>
    <s v="No"/>
    <n v="3"/>
    <n v="33.520000000000003"/>
    <n v="15"/>
    <n v="5"/>
    <x v="1"/>
    <x v="1"/>
    <n v="1"/>
    <x v="6449"/>
    <n v="1"/>
    <n v="100.56"/>
    <n v="15.084000000000001"/>
    <n v="85.475999999999999"/>
    <n v="4.2737999999999996"/>
    <n v="89.749799999999993"/>
    <n v="2"/>
  </r>
  <r>
    <s v="ORD106451"/>
    <x v="547"/>
    <x v="2955"/>
    <s v="Chandigarh"/>
    <x v="4"/>
    <n v="160001"/>
    <s v="MED014"/>
    <x v="19"/>
    <x v="3"/>
    <s v="Abbott"/>
    <s v="No"/>
    <n v="2"/>
    <n v="151.72"/>
    <n v="5"/>
    <n v="12"/>
    <x v="5"/>
    <x v="1"/>
    <n v="1"/>
    <x v="6450"/>
    <n v="1"/>
    <n v="303.44"/>
    <n v="15.172000000000001"/>
    <n v="288.26799999999997"/>
    <n v="34.592159999999993"/>
    <n v="322.86015999999995"/>
    <n v="1"/>
  </r>
  <r>
    <s v="ORD106452"/>
    <x v="415"/>
    <x v="686"/>
    <s v="Indore"/>
    <x v="2"/>
    <n v="452010"/>
    <s v="MED017"/>
    <x v="1"/>
    <x v="1"/>
    <s v="Abbott"/>
    <s v="No"/>
    <n v="2"/>
    <n v="144.24"/>
    <n v="0"/>
    <n v="12"/>
    <x v="3"/>
    <x v="1"/>
    <n v="1"/>
    <x v="6451"/>
    <n v="1"/>
    <n v="288.48"/>
    <n v="0"/>
    <n v="288.48"/>
    <n v="34.617600000000003"/>
    <n v="323.0976"/>
    <n v="2"/>
  </r>
  <r>
    <s v="ORD106453"/>
    <x v="383"/>
    <x v="477"/>
    <s v="Lucknow"/>
    <x v="9"/>
    <n v="226001"/>
    <s v="MED028"/>
    <x v="3"/>
    <x v="3"/>
    <s v="Abbott"/>
    <s v="No"/>
    <n v="2"/>
    <n v="101.36"/>
    <n v="15"/>
    <n v="12"/>
    <x v="2"/>
    <x v="1"/>
    <n v="1"/>
    <x v="6452"/>
    <n v="1"/>
    <n v="202.72"/>
    <n v="30.408000000000001"/>
    <n v="172.31200000000001"/>
    <n v="20.677440000000001"/>
    <n v="192.98944"/>
    <n v="3"/>
  </r>
  <r>
    <s v="ORD106454"/>
    <x v="613"/>
    <x v="489"/>
    <s v="Bengaluru"/>
    <x v="8"/>
    <n v="560066"/>
    <s v="MED024"/>
    <x v="0"/>
    <x v="0"/>
    <s v="Abbott"/>
    <s v="No"/>
    <n v="2"/>
    <n v="142.21"/>
    <n v="5"/>
    <n v="18"/>
    <x v="1"/>
    <x v="1"/>
    <n v="1"/>
    <x v="6453"/>
    <n v="1"/>
    <n v="284.42"/>
    <n v="14.221000000000002"/>
    <n v="270.19900000000001"/>
    <n v="48.635820000000002"/>
    <n v="318.83482000000004"/>
    <n v="1"/>
  </r>
  <r>
    <s v="ORD106455"/>
    <x v="211"/>
    <x v="1914"/>
    <s v="Bengaluru"/>
    <x v="8"/>
    <n v="560100"/>
    <s v="MED012"/>
    <x v="29"/>
    <x v="3"/>
    <s v="Mankind"/>
    <s v="No"/>
    <n v="2"/>
    <n v="111.99"/>
    <n v="0"/>
    <n v="12"/>
    <x v="0"/>
    <x v="1"/>
    <n v="1"/>
    <x v="6454"/>
    <n v="1"/>
    <n v="223.98"/>
    <n v="0"/>
    <n v="223.98"/>
    <n v="26.877599999999997"/>
    <n v="250.85759999999999"/>
    <n v="2"/>
  </r>
  <r>
    <s v="ORD106456"/>
    <x v="416"/>
    <x v="364"/>
    <s v="Hyderabad"/>
    <x v="1"/>
    <n v="500001"/>
    <s v="MED005"/>
    <x v="11"/>
    <x v="5"/>
    <s v="Cipla"/>
    <s v="Yes"/>
    <n v="3"/>
    <n v="87.15"/>
    <n v="0"/>
    <n v="5"/>
    <x v="5"/>
    <x v="1"/>
    <n v="1"/>
    <x v="6455"/>
    <n v="1"/>
    <n v="261.45000000000005"/>
    <n v="0"/>
    <n v="261.45000000000005"/>
    <n v="13.072500000000002"/>
    <n v="274.52250000000004"/>
    <n v="2"/>
  </r>
  <r>
    <s v="ORD106457"/>
    <x v="86"/>
    <x v="2345"/>
    <s v="Ahmedabad"/>
    <x v="6"/>
    <n v="380001"/>
    <s v="MED007"/>
    <x v="15"/>
    <x v="10"/>
    <s v="Sanofi"/>
    <s v="Yes"/>
    <n v="2"/>
    <n v="85"/>
    <n v="15"/>
    <n v="18"/>
    <x v="0"/>
    <x v="1"/>
    <n v="1"/>
    <x v="6456"/>
    <n v="1"/>
    <n v="170"/>
    <n v="25.5"/>
    <n v="144.5"/>
    <n v="26.01"/>
    <n v="170.51"/>
    <n v="3"/>
  </r>
  <r>
    <s v="ORD106458"/>
    <x v="346"/>
    <x v="886"/>
    <s v="Chandigarh"/>
    <x v="4"/>
    <n v="160019"/>
    <s v="MED007"/>
    <x v="15"/>
    <x v="10"/>
    <s v="Sanofi"/>
    <s v="Yes"/>
    <n v="3"/>
    <n v="81.349999999999994"/>
    <n v="10"/>
    <n v="12"/>
    <x v="2"/>
    <x v="1"/>
    <n v="1"/>
    <x v="6457"/>
    <n v="1"/>
    <n v="244.04999999999998"/>
    <n v="24.405000000000001"/>
    <n v="219.64499999999998"/>
    <n v="26.357399999999998"/>
    <n v="246.00239999999997"/>
    <n v="2"/>
  </r>
  <r>
    <s v="ORD106458"/>
    <x v="348"/>
    <x v="2590"/>
    <s v="Gurugram"/>
    <x v="11"/>
    <n v="122009"/>
    <s v="MED021"/>
    <x v="9"/>
    <x v="7"/>
    <s v="Cipla"/>
    <s v="No"/>
    <n v="1"/>
    <n v="76.11"/>
    <n v="15"/>
    <n v="18"/>
    <x v="3"/>
    <x v="1"/>
    <n v="1"/>
    <x v="6458"/>
    <n v="1"/>
    <n v="76.11"/>
    <n v="11.416500000000001"/>
    <n v="64.6935"/>
    <n v="11.644829999999999"/>
    <n v="76.338329999999999"/>
    <n v="2"/>
  </r>
  <r>
    <s v="ORD106458"/>
    <x v="39"/>
    <x v="2956"/>
    <s v="Mumbai"/>
    <x v="3"/>
    <n v="400093"/>
    <s v="MED020"/>
    <x v="4"/>
    <x v="4"/>
    <s v="Dr. Reddy's"/>
    <s v="Yes"/>
    <n v="2"/>
    <n v="55.25"/>
    <n v="5"/>
    <n v="5"/>
    <x v="4"/>
    <x v="1"/>
    <n v="1"/>
    <x v="6459"/>
    <n v="1"/>
    <n v="110.5"/>
    <n v="5.5250000000000004"/>
    <n v="104.97499999999999"/>
    <n v="5.2487500000000002"/>
    <n v="110.22375"/>
    <n v="2"/>
  </r>
  <r>
    <s v="ORD106458"/>
    <x v="681"/>
    <x v="2274"/>
    <s v="Indore"/>
    <x v="2"/>
    <n v="452016"/>
    <s v="MED029"/>
    <x v="10"/>
    <x v="8"/>
    <s v="Sun Pharma"/>
    <s v="Yes"/>
    <n v="3"/>
    <n v="109.46"/>
    <n v="0"/>
    <n v="18"/>
    <x v="0"/>
    <x v="1"/>
    <n v="1"/>
    <x v="6460"/>
    <n v="1"/>
    <n v="328.38"/>
    <n v="0"/>
    <n v="328.38"/>
    <n v="59.108400000000003"/>
    <n v="387.48840000000001"/>
    <n v="2"/>
  </r>
  <r>
    <s v="ORD106462"/>
    <x v="394"/>
    <x v="2571"/>
    <s v="Indore"/>
    <x v="2"/>
    <n v="452001"/>
    <s v="MED003"/>
    <x v="6"/>
    <x v="4"/>
    <s v="Dr. Reddy's"/>
    <s v="No"/>
    <n v="1"/>
    <n v="25.9"/>
    <n v="5"/>
    <n v="5"/>
    <x v="5"/>
    <x v="1"/>
    <n v="1"/>
    <x v="6461"/>
    <n v="1"/>
    <n v="25.9"/>
    <n v="1.2949999999999999"/>
    <n v="24.604999999999997"/>
    <n v="1.2302499999999998"/>
    <n v="25.835249999999995"/>
    <n v="3"/>
  </r>
  <r>
    <s v="ORD106463"/>
    <x v="33"/>
    <x v="2695"/>
    <s v="Lucknow"/>
    <x v="9"/>
    <n v="226024"/>
    <s v="MED002"/>
    <x v="22"/>
    <x v="2"/>
    <s v="Micro Labs"/>
    <s v="No"/>
    <n v="2"/>
    <n v="30.29"/>
    <n v="0"/>
    <n v="12"/>
    <x v="0"/>
    <x v="1"/>
    <n v="1"/>
    <x v="6462"/>
    <n v="1"/>
    <n v="60.58"/>
    <n v="0"/>
    <n v="60.58"/>
    <n v="7.2696000000000005"/>
    <n v="67.849599999999995"/>
    <n v="1"/>
  </r>
  <r>
    <s v="ORD106464"/>
    <x v="638"/>
    <x v="2547"/>
    <s v="Surat"/>
    <x v="6"/>
    <n v="395001"/>
    <s v="MED029"/>
    <x v="10"/>
    <x v="8"/>
    <s v="Sun Pharma"/>
    <s v="Yes"/>
    <n v="5"/>
    <n v="102.12"/>
    <n v="0"/>
    <n v="5"/>
    <x v="4"/>
    <x v="1"/>
    <n v="1"/>
    <x v="6463"/>
    <n v="1"/>
    <n v="510.6"/>
    <n v="0"/>
    <n v="510.6"/>
    <n v="25.53"/>
    <n v="536.13"/>
    <n v="4"/>
  </r>
  <r>
    <s v="ORD106465"/>
    <x v="385"/>
    <x v="2957"/>
    <s v="Jaipur"/>
    <x v="5"/>
    <n v="302001"/>
    <s v="MED026"/>
    <x v="20"/>
    <x v="9"/>
    <s v="Cipla"/>
    <s v="No"/>
    <n v="6"/>
    <n v="207.61"/>
    <n v="5"/>
    <n v="12"/>
    <x v="0"/>
    <x v="2"/>
    <n v="1"/>
    <x v="6464"/>
    <n v="1"/>
    <n v="1245.6600000000001"/>
    <n v="62.283000000000001"/>
    <n v="1183.3770000000002"/>
    <n v="142.00524000000001"/>
    <n v="1325.3822400000001"/>
    <n v="0"/>
  </r>
  <r>
    <s v="ORD106466"/>
    <x v="238"/>
    <x v="749"/>
    <s v="Noida"/>
    <x v="9"/>
    <n v="201304"/>
    <s v="MED008"/>
    <x v="7"/>
    <x v="6"/>
    <s v="Zydus"/>
    <s v="Yes"/>
    <n v="1"/>
    <n v="64.540000000000006"/>
    <n v="10"/>
    <n v="12"/>
    <x v="2"/>
    <x v="0"/>
    <n v="1"/>
    <x v="6465"/>
    <n v="1"/>
    <n v="64.540000000000006"/>
    <n v="6.4540000000000006"/>
    <n v="58.086000000000006"/>
    <n v="6.9703200000000001"/>
    <n v="65.056319999999999"/>
    <n v="0"/>
  </r>
  <r>
    <s v="ORD106467"/>
    <x v="671"/>
    <x v="2330"/>
    <s v="Lucknow"/>
    <x v="9"/>
    <n v="226010"/>
    <s v="MED020"/>
    <x v="4"/>
    <x v="4"/>
    <s v="Dr. Reddy's"/>
    <s v="Yes"/>
    <n v="3"/>
    <n v="53.66"/>
    <n v="10"/>
    <n v="18"/>
    <x v="3"/>
    <x v="1"/>
    <n v="1"/>
    <x v="6466"/>
    <n v="1"/>
    <n v="160.97999999999999"/>
    <n v="16.097999999999999"/>
    <n v="144.88200000000001"/>
    <n v="26.078760000000003"/>
    <n v="170.96075999999999"/>
    <n v="1"/>
  </r>
  <r>
    <s v="ORD106468"/>
    <x v="658"/>
    <x v="779"/>
    <s v="Gurugram"/>
    <x v="11"/>
    <n v="122002"/>
    <s v="MED025"/>
    <x v="27"/>
    <x v="0"/>
    <s v="Blue Cross"/>
    <s v="Yes"/>
    <n v="3"/>
    <n v="72.13"/>
    <n v="15"/>
    <n v="12"/>
    <x v="4"/>
    <x v="0"/>
    <n v="1"/>
    <x v="6467"/>
    <n v="1"/>
    <n v="216.39"/>
    <n v="32.458500000000001"/>
    <n v="183.93149999999997"/>
    <n v="22.07178"/>
    <n v="206.00327999999996"/>
    <n v="2"/>
  </r>
  <r>
    <s v="ORD106469"/>
    <x v="602"/>
    <x v="1091"/>
    <s v="Surat"/>
    <x v="6"/>
    <n v="395007"/>
    <s v="MED027"/>
    <x v="12"/>
    <x v="9"/>
    <s v="Mankind"/>
    <s v="No"/>
    <n v="1"/>
    <n v="84.5"/>
    <n v="10"/>
    <n v="18"/>
    <x v="5"/>
    <x v="2"/>
    <n v="1"/>
    <x v="6468"/>
    <n v="1"/>
    <n v="84.5"/>
    <n v="8.4499999999999993"/>
    <n v="76.05"/>
    <n v="13.688999999999998"/>
    <n v="89.73899999999999"/>
    <n v="2"/>
  </r>
  <r>
    <s v="ORD106470"/>
    <x v="240"/>
    <x v="89"/>
    <s v="Jaipur"/>
    <x v="5"/>
    <n v="302021"/>
    <s v="MED012"/>
    <x v="29"/>
    <x v="3"/>
    <s v="Mankind"/>
    <s v="No"/>
    <n v="1"/>
    <n v="121"/>
    <n v="5"/>
    <n v="5"/>
    <x v="1"/>
    <x v="2"/>
    <n v="1"/>
    <x v="6469"/>
    <n v="1"/>
    <n v="121"/>
    <n v="6.05"/>
    <n v="114.95"/>
    <n v="5.7474999999999996"/>
    <n v="120.69750000000001"/>
    <n v="4"/>
  </r>
  <r>
    <s v="ORD106471"/>
    <x v="683"/>
    <x v="2958"/>
    <s v="Surat"/>
    <x v="6"/>
    <n v="395001"/>
    <s v="MED015"/>
    <x v="24"/>
    <x v="11"/>
    <s v="Abbott"/>
    <s v="No"/>
    <n v="1"/>
    <n v="53.27"/>
    <n v="10"/>
    <n v="5"/>
    <x v="4"/>
    <x v="1"/>
    <n v="1"/>
    <x v="6470"/>
    <n v="1"/>
    <n v="53.27"/>
    <n v="5.3270000000000008"/>
    <n v="47.943000000000005"/>
    <n v="2.3971500000000003"/>
    <n v="50.340150000000008"/>
    <n v="2"/>
  </r>
  <r>
    <s v="ORD106472"/>
    <x v="533"/>
    <x v="2729"/>
    <s v="Delhi"/>
    <x v="0"/>
    <n v="110044"/>
    <s v="MED016"/>
    <x v="17"/>
    <x v="11"/>
    <s v="Emcure"/>
    <s v="No"/>
    <n v="1"/>
    <n v="112.36"/>
    <n v="5"/>
    <n v="12"/>
    <x v="5"/>
    <x v="1"/>
    <n v="1"/>
    <x v="6471"/>
    <n v="1"/>
    <n v="112.36"/>
    <n v="5.6179999999999994"/>
    <n v="106.742"/>
    <n v="12.80904"/>
    <n v="119.55104"/>
    <n v="3"/>
  </r>
  <r>
    <s v="ORD106473"/>
    <x v="626"/>
    <x v="719"/>
    <s v="Lucknow"/>
    <x v="9"/>
    <n v="226024"/>
    <s v="MED027"/>
    <x v="12"/>
    <x v="9"/>
    <s v="Mankind"/>
    <s v="No"/>
    <n v="5"/>
    <n v="97.36"/>
    <n v="0"/>
    <n v="12"/>
    <x v="1"/>
    <x v="1"/>
    <n v="1"/>
    <x v="6472"/>
    <n v="1"/>
    <n v="486.8"/>
    <n v="0"/>
    <n v="486.8"/>
    <n v="58.416000000000004"/>
    <n v="545.21600000000001"/>
    <n v="2"/>
  </r>
  <r>
    <s v="ORD106474"/>
    <x v="107"/>
    <x v="978"/>
    <s v="Delhi"/>
    <x v="0"/>
    <n v="110029"/>
    <s v="MED002"/>
    <x v="22"/>
    <x v="2"/>
    <s v="Micro Labs"/>
    <s v="No"/>
    <n v="3"/>
    <n v="30.9"/>
    <n v="5"/>
    <n v="12"/>
    <x v="4"/>
    <x v="1"/>
    <n v="1"/>
    <x v="6473"/>
    <n v="1"/>
    <n v="92.699999999999989"/>
    <n v="4.6349999999999998"/>
    <n v="88.064999999999984"/>
    <n v="10.567799999999998"/>
    <n v="98.632799999999975"/>
    <n v="3"/>
  </r>
  <r>
    <s v="ORD106475"/>
    <x v="540"/>
    <x v="2959"/>
    <s v="Mumbai"/>
    <x v="3"/>
    <n v="400069"/>
    <s v="MED009"/>
    <x v="21"/>
    <x v="6"/>
    <s v="Glenmark"/>
    <s v="Yes"/>
    <n v="1"/>
    <n v="84.7"/>
    <n v="10"/>
    <n v="5"/>
    <x v="1"/>
    <x v="1"/>
    <n v="1"/>
    <x v="6474"/>
    <n v="1"/>
    <n v="84.7"/>
    <n v="8.4700000000000006"/>
    <n v="76.23"/>
    <n v="3.8115000000000006"/>
    <n v="80.041499999999999"/>
    <n v="1"/>
  </r>
  <r>
    <s v="ORD106476"/>
    <x v="261"/>
    <x v="2486"/>
    <s v="Gurugram"/>
    <x v="11"/>
    <n v="122018"/>
    <s v="MED007"/>
    <x v="15"/>
    <x v="10"/>
    <s v="Sanofi"/>
    <s v="Yes"/>
    <n v="2"/>
    <n v="72.959999999999994"/>
    <n v="5"/>
    <n v="18"/>
    <x v="0"/>
    <x v="1"/>
    <n v="1"/>
    <x v="6475"/>
    <n v="1"/>
    <n v="145.91999999999999"/>
    <n v="7.2959999999999994"/>
    <n v="138.624"/>
    <n v="24.95232"/>
    <n v="163.57632000000001"/>
    <n v="1"/>
  </r>
  <r>
    <s v="ORD106477"/>
    <x v="376"/>
    <x v="1495"/>
    <s v="Chennai"/>
    <x v="7"/>
    <n v="600040"/>
    <s v="MED030"/>
    <x v="28"/>
    <x v="8"/>
    <s v="Cipla"/>
    <s v="Yes"/>
    <n v="2"/>
    <n v="298.18"/>
    <n v="5"/>
    <n v="5"/>
    <x v="4"/>
    <x v="1"/>
    <n v="1"/>
    <x v="6476"/>
    <n v="1"/>
    <n v="596.36"/>
    <n v="29.818000000000001"/>
    <n v="566.54200000000003"/>
    <n v="28.327100000000002"/>
    <n v="594.8691"/>
    <n v="3"/>
  </r>
  <r>
    <s v="ORD106478"/>
    <x v="465"/>
    <x v="1015"/>
    <s v="Ahmedabad"/>
    <x v="6"/>
    <n v="380061"/>
    <s v="MED015"/>
    <x v="24"/>
    <x v="11"/>
    <s v="Abbott"/>
    <s v="No"/>
    <n v="2"/>
    <n v="51.03"/>
    <n v="0"/>
    <n v="5"/>
    <x v="5"/>
    <x v="0"/>
    <n v="1"/>
    <x v="6477"/>
    <n v="1"/>
    <n v="102.06"/>
    <n v="0"/>
    <n v="102.06"/>
    <n v="5.1029999999999998"/>
    <n v="107.163"/>
    <n v="1"/>
  </r>
  <r>
    <s v="ORD106478"/>
    <x v="545"/>
    <x v="2246"/>
    <s v="Delhi"/>
    <x v="0"/>
    <n v="110044"/>
    <s v="MED003"/>
    <x v="6"/>
    <x v="4"/>
    <s v="Dr. Reddy's"/>
    <s v="No"/>
    <n v="1"/>
    <n v="25.52"/>
    <n v="10"/>
    <n v="18"/>
    <x v="5"/>
    <x v="3"/>
    <n v="1"/>
    <x v="6478"/>
    <n v="1"/>
    <n v="25.52"/>
    <n v="2.552"/>
    <n v="22.968"/>
    <n v="4.1342400000000001"/>
    <n v="27.102240000000002"/>
    <n v="3"/>
  </r>
  <r>
    <s v="ORD106478"/>
    <x v="100"/>
    <x v="100"/>
    <s v="Chandigarh"/>
    <x v="4"/>
    <n v="160017"/>
    <s v="MED020"/>
    <x v="4"/>
    <x v="4"/>
    <s v="Dr. Reddy's"/>
    <s v="Yes"/>
    <n v="3"/>
    <n v="58.29"/>
    <n v="5"/>
    <n v="12"/>
    <x v="5"/>
    <x v="1"/>
    <n v="1"/>
    <x v="6479"/>
    <n v="1"/>
    <n v="174.87"/>
    <n v="8.7435000000000009"/>
    <n v="166.12649999999999"/>
    <n v="19.935179999999999"/>
    <n v="186.06168"/>
    <n v="3"/>
  </r>
  <r>
    <s v="ORD106478"/>
    <x v="145"/>
    <x v="332"/>
    <s v="Ahmedabad"/>
    <x v="6"/>
    <n v="380061"/>
    <s v="MED016"/>
    <x v="17"/>
    <x v="11"/>
    <s v="Emcure"/>
    <s v="No"/>
    <n v="1"/>
    <n v="101.46"/>
    <n v="5"/>
    <n v="5"/>
    <x v="3"/>
    <x v="1"/>
    <n v="1"/>
    <x v="6480"/>
    <n v="1"/>
    <n v="101.46"/>
    <n v="5.0729999999999995"/>
    <n v="96.387"/>
    <n v="4.81935"/>
    <n v="101.20635"/>
    <n v="2"/>
  </r>
  <r>
    <s v="ORD106482"/>
    <x v="220"/>
    <x v="1852"/>
    <s v="Pune"/>
    <x v="3"/>
    <n v="411045"/>
    <s v="MED001"/>
    <x v="2"/>
    <x v="2"/>
    <s v="Cipla"/>
    <s v="No"/>
    <n v="2"/>
    <n v="32.64"/>
    <n v="5"/>
    <n v="12"/>
    <x v="0"/>
    <x v="2"/>
    <n v="1"/>
    <x v="6481"/>
    <n v="1"/>
    <n v="65.28"/>
    <n v="3.2639999999999998"/>
    <n v="62.015999999999998"/>
    <n v="7.4419199999999996"/>
    <n v="69.457920000000001"/>
    <n v="3"/>
  </r>
  <r>
    <s v="ORD106483"/>
    <x v="232"/>
    <x v="2236"/>
    <s v="Jaipur"/>
    <x v="5"/>
    <n v="302019"/>
    <s v="MED019"/>
    <x v="26"/>
    <x v="8"/>
    <s v="Cipla"/>
    <s v="No"/>
    <n v="1"/>
    <n v="164.56"/>
    <n v="0"/>
    <n v="5"/>
    <x v="3"/>
    <x v="1"/>
    <n v="1"/>
    <x v="6482"/>
    <n v="1"/>
    <n v="164.56"/>
    <n v="0"/>
    <n v="164.56"/>
    <n v="8.2279999999999998"/>
    <n v="172.78800000000001"/>
    <n v="4"/>
  </r>
  <r>
    <s v="ORD106484"/>
    <x v="515"/>
    <x v="2960"/>
    <s v="Gurugram"/>
    <x v="11"/>
    <n v="122016"/>
    <s v="MED020"/>
    <x v="4"/>
    <x v="4"/>
    <s v="Dr. Reddy's"/>
    <s v="Yes"/>
    <n v="2"/>
    <n v="55.23"/>
    <n v="5"/>
    <n v="5"/>
    <x v="3"/>
    <x v="1"/>
    <n v="1"/>
    <x v="6483"/>
    <n v="1"/>
    <n v="110.46"/>
    <n v="5.5229999999999997"/>
    <n v="104.937"/>
    <n v="5.2468499999999993"/>
    <n v="110.18384999999999"/>
    <n v="1"/>
  </r>
  <r>
    <s v="ORD106485"/>
    <x v="215"/>
    <x v="1613"/>
    <s v="Delhi"/>
    <x v="0"/>
    <n v="110001"/>
    <s v="MED006"/>
    <x v="18"/>
    <x v="10"/>
    <s v="USV"/>
    <s v="Yes"/>
    <n v="6"/>
    <n v="49.59"/>
    <n v="5"/>
    <n v="18"/>
    <x v="1"/>
    <x v="3"/>
    <n v="1"/>
    <x v="6484"/>
    <n v="1"/>
    <n v="297.54000000000002"/>
    <n v="14.877000000000001"/>
    <n v="282.66300000000001"/>
    <n v="50.879339999999999"/>
    <n v="333.54234000000002"/>
    <n v="1"/>
  </r>
  <r>
    <s v="ORD106486"/>
    <x v="448"/>
    <x v="2672"/>
    <s v="Lucknow"/>
    <x v="9"/>
    <n v="226016"/>
    <s v="MED021"/>
    <x v="9"/>
    <x v="7"/>
    <s v="Cipla"/>
    <s v="No"/>
    <n v="2"/>
    <n v="77.23"/>
    <n v="5"/>
    <n v="5"/>
    <x v="2"/>
    <x v="1"/>
    <n v="1"/>
    <x v="6485"/>
    <n v="1"/>
    <n v="154.46"/>
    <n v="7.7230000000000008"/>
    <n v="146.73699999999999"/>
    <n v="7.3368499999999992"/>
    <n v="154.07384999999999"/>
    <n v="1"/>
  </r>
  <r>
    <s v="ORD106487"/>
    <x v="293"/>
    <x v="394"/>
    <s v="Lucknow"/>
    <x v="9"/>
    <n v="226016"/>
    <s v="MED006"/>
    <x v="18"/>
    <x v="10"/>
    <s v="USV"/>
    <s v="Yes"/>
    <n v="1"/>
    <n v="49.9"/>
    <n v="5"/>
    <n v="12"/>
    <x v="1"/>
    <x v="1"/>
    <n v="1"/>
    <x v="6486"/>
    <n v="1"/>
    <n v="49.9"/>
    <n v="2.4950000000000001"/>
    <n v="47.405000000000001"/>
    <n v="5.6886000000000001"/>
    <n v="53.093600000000002"/>
    <n v="4"/>
  </r>
  <r>
    <s v="ORD106488"/>
    <x v="620"/>
    <x v="2891"/>
    <s v="Gurugram"/>
    <x v="11"/>
    <n v="122009"/>
    <s v="MED011"/>
    <x v="23"/>
    <x v="1"/>
    <s v="Cipla"/>
    <s v="No"/>
    <n v="1"/>
    <n v="23.38"/>
    <n v="0"/>
    <n v="12"/>
    <x v="3"/>
    <x v="1"/>
    <n v="1"/>
    <x v="6487"/>
    <n v="1"/>
    <n v="23.38"/>
    <n v="0"/>
    <n v="23.38"/>
    <n v="2.8056000000000001"/>
    <n v="26.185600000000001"/>
    <n v="1"/>
  </r>
  <r>
    <s v="ORD106489"/>
    <x v="251"/>
    <x v="2738"/>
    <s v="Surat"/>
    <x v="6"/>
    <n v="395001"/>
    <s v="MED013"/>
    <x v="16"/>
    <x v="3"/>
    <s v="Himalaya"/>
    <s v="No"/>
    <n v="1"/>
    <n v="150.22999999999999"/>
    <n v="5"/>
    <n v="5"/>
    <x v="0"/>
    <x v="3"/>
    <n v="1"/>
    <x v="6488"/>
    <n v="1"/>
    <n v="150.22999999999999"/>
    <n v="7.5114999999999998"/>
    <n v="142.71849999999998"/>
    <n v="7.1359249999999985"/>
    <n v="149.85442499999996"/>
    <n v="1"/>
  </r>
  <r>
    <s v="ORD106490"/>
    <x v="647"/>
    <x v="2258"/>
    <s v="Surat"/>
    <x v="6"/>
    <n v="395003"/>
    <s v="MED017"/>
    <x v="1"/>
    <x v="1"/>
    <s v="Abbott"/>
    <s v="No"/>
    <n v="1"/>
    <n v="138.41"/>
    <n v="10"/>
    <n v="5"/>
    <x v="0"/>
    <x v="1"/>
    <n v="1"/>
    <x v="6489"/>
    <n v="1"/>
    <n v="138.41"/>
    <n v="13.840999999999999"/>
    <n v="124.569"/>
    <n v="6.2284500000000005"/>
    <n v="130.79745"/>
    <n v="3"/>
  </r>
  <r>
    <s v="ORD106491"/>
    <x v="264"/>
    <x v="2614"/>
    <s v="Gurugram"/>
    <x v="11"/>
    <n v="122016"/>
    <s v="MED005"/>
    <x v="11"/>
    <x v="5"/>
    <s v="Cipla"/>
    <s v="Yes"/>
    <n v="1"/>
    <n v="105.56"/>
    <n v="0"/>
    <n v="18"/>
    <x v="3"/>
    <x v="3"/>
    <n v="1"/>
    <x v="6490"/>
    <n v="1"/>
    <n v="105.56"/>
    <n v="0"/>
    <n v="105.56"/>
    <n v="19.000799999999998"/>
    <n v="124.5608"/>
    <n v="1"/>
  </r>
  <r>
    <s v="ORD106492"/>
    <x v="539"/>
    <x v="2961"/>
    <s v="Ahmedabad"/>
    <x v="6"/>
    <n v="380061"/>
    <s v="MED011"/>
    <x v="23"/>
    <x v="1"/>
    <s v="Cipla"/>
    <s v="No"/>
    <n v="2"/>
    <n v="22.7"/>
    <n v="10"/>
    <n v="12"/>
    <x v="1"/>
    <x v="1"/>
    <n v="1"/>
    <x v="6491"/>
    <n v="1"/>
    <n v="45.4"/>
    <n v="4.54"/>
    <n v="40.86"/>
    <n v="4.9032"/>
    <n v="45.763199999999998"/>
    <n v="1"/>
  </r>
  <r>
    <s v="ORD106493"/>
    <x v="685"/>
    <x v="123"/>
    <s v="Indore"/>
    <x v="2"/>
    <n v="452018"/>
    <s v="MED020"/>
    <x v="4"/>
    <x v="4"/>
    <s v="Dr. Reddy's"/>
    <s v="Yes"/>
    <n v="2"/>
    <n v="54.69"/>
    <n v="15"/>
    <n v="12"/>
    <x v="3"/>
    <x v="1"/>
    <n v="1"/>
    <x v="6492"/>
    <n v="1"/>
    <n v="109.38"/>
    <n v="16.406999999999996"/>
    <n v="92.972999999999999"/>
    <n v="11.156759999999998"/>
    <n v="104.12976"/>
    <n v="2"/>
  </r>
  <r>
    <s v="ORD106494"/>
    <x v="443"/>
    <x v="1470"/>
    <s v="Surat"/>
    <x v="6"/>
    <n v="395017"/>
    <s v="MED022"/>
    <x v="25"/>
    <x v="7"/>
    <s v="Himalaya"/>
    <s v="No"/>
    <n v="1"/>
    <n v="183.89"/>
    <n v="0"/>
    <n v="5"/>
    <x v="0"/>
    <x v="3"/>
    <n v="1"/>
    <x v="6493"/>
    <n v="1"/>
    <n v="183.89"/>
    <n v="0"/>
    <n v="183.89"/>
    <n v="9.1944999999999997"/>
    <n v="193.08449999999999"/>
    <n v="2"/>
  </r>
  <r>
    <s v="ORD106495"/>
    <x v="393"/>
    <x v="2922"/>
    <s v="Pune"/>
    <x v="3"/>
    <n v="411014"/>
    <s v="MED028"/>
    <x v="3"/>
    <x v="3"/>
    <s v="Abbott"/>
    <s v="No"/>
    <n v="2"/>
    <n v="123.72"/>
    <n v="0"/>
    <n v="18"/>
    <x v="3"/>
    <x v="0"/>
    <n v="1"/>
    <x v="6494"/>
    <n v="1"/>
    <n v="247.44"/>
    <n v="0"/>
    <n v="247.44"/>
    <n v="44.539200000000001"/>
    <n v="291.97919999999999"/>
    <n v="0"/>
  </r>
  <r>
    <s v="ORD106496"/>
    <x v="636"/>
    <x v="2585"/>
    <s v="Kolkata"/>
    <x v="10"/>
    <n v="700019"/>
    <s v="MED012"/>
    <x v="29"/>
    <x v="3"/>
    <s v="Mankind"/>
    <s v="No"/>
    <n v="2"/>
    <n v="122.04"/>
    <n v="5"/>
    <n v="12"/>
    <x v="1"/>
    <x v="0"/>
    <n v="1"/>
    <x v="6495"/>
    <n v="1"/>
    <n v="244.08"/>
    <n v="12.204000000000001"/>
    <n v="231.876"/>
    <n v="27.825120000000002"/>
    <n v="259.70112"/>
    <n v="1"/>
  </r>
  <r>
    <s v="ORD106497"/>
    <x v="531"/>
    <x v="1195"/>
    <s v="Chandigarh"/>
    <x v="4"/>
    <n v="160001"/>
    <s v="MED023"/>
    <x v="8"/>
    <x v="7"/>
    <s v="Lacto Calamine"/>
    <s v="No"/>
    <n v="2"/>
    <n v="273.8"/>
    <n v="5"/>
    <n v="18"/>
    <x v="1"/>
    <x v="2"/>
    <n v="1"/>
    <x v="6496"/>
    <n v="1"/>
    <n v="547.6"/>
    <n v="27.38"/>
    <n v="520.22"/>
    <n v="93.639600000000016"/>
    <n v="613.8596"/>
    <n v="1"/>
  </r>
  <r>
    <s v="ORD106498"/>
    <x v="334"/>
    <x v="2704"/>
    <s v="Lucknow"/>
    <x v="9"/>
    <n v="226016"/>
    <s v="MED004"/>
    <x v="5"/>
    <x v="5"/>
    <s v="Sun Pharma"/>
    <s v="Yes"/>
    <n v="3"/>
    <n v="111.02"/>
    <n v="5"/>
    <n v="12"/>
    <x v="0"/>
    <x v="1"/>
    <n v="1"/>
    <x v="6497"/>
    <n v="1"/>
    <n v="333.06"/>
    <n v="16.652999999999999"/>
    <n v="316.40699999999998"/>
    <n v="37.96884"/>
    <n v="354.37583999999998"/>
    <n v="2"/>
  </r>
  <r>
    <s v="ORD106499"/>
    <x v="438"/>
    <x v="1235"/>
    <s v="Chennai"/>
    <x v="7"/>
    <n v="600040"/>
    <s v="MED007"/>
    <x v="15"/>
    <x v="10"/>
    <s v="Sanofi"/>
    <s v="Yes"/>
    <n v="1"/>
    <n v="69.709999999999994"/>
    <n v="5"/>
    <n v="5"/>
    <x v="5"/>
    <x v="1"/>
    <n v="1"/>
    <x v="6498"/>
    <n v="1"/>
    <n v="69.709999999999994"/>
    <n v="3.4854999999999996"/>
    <n v="66.224499999999992"/>
    <n v="3.3112249999999994"/>
    <n v="69.535724999999985"/>
    <n v="2"/>
  </r>
  <r>
    <s v="ORD106499"/>
    <x v="274"/>
    <x v="2606"/>
    <s v="Mumbai"/>
    <x v="3"/>
    <n v="400069"/>
    <s v="MED016"/>
    <x v="17"/>
    <x v="11"/>
    <s v="Emcure"/>
    <s v="No"/>
    <n v="1"/>
    <n v="104.78"/>
    <n v="10"/>
    <n v="5"/>
    <x v="1"/>
    <x v="1"/>
    <n v="1"/>
    <x v="6499"/>
    <n v="1"/>
    <n v="104.78"/>
    <n v="10.478"/>
    <n v="94.302000000000007"/>
    <n v="4.7151000000000005"/>
    <n v="99.017100000000013"/>
    <n v="2"/>
  </r>
  <r>
    <s v="ORD106501"/>
    <x v="13"/>
    <x v="1869"/>
    <s v="Jaipur"/>
    <x v="5"/>
    <n v="302017"/>
    <s v="MED014"/>
    <x v="19"/>
    <x v="3"/>
    <s v="Abbott"/>
    <s v="No"/>
    <n v="3"/>
    <n v="135.5"/>
    <n v="0"/>
    <n v="12"/>
    <x v="5"/>
    <x v="0"/>
    <n v="1"/>
    <x v="6500"/>
    <n v="1"/>
    <n v="406.5"/>
    <n v="0"/>
    <n v="406.5"/>
    <n v="48.78"/>
    <n v="455.28"/>
    <n v="2"/>
  </r>
  <r>
    <s v="ORD106502"/>
    <x v="185"/>
    <x v="1711"/>
    <s v="Ahmedabad"/>
    <x v="6"/>
    <n v="380061"/>
    <s v="MED001"/>
    <x v="2"/>
    <x v="2"/>
    <s v="Cipla"/>
    <s v="No"/>
    <n v="1"/>
    <n v="27.47"/>
    <n v="5"/>
    <n v="12"/>
    <x v="2"/>
    <x v="3"/>
    <n v="1"/>
    <x v="6501"/>
    <n v="1"/>
    <n v="27.47"/>
    <n v="1.3734999999999999"/>
    <n v="26.096499999999999"/>
    <n v="3.13158"/>
    <n v="29.228079999999999"/>
    <n v="2"/>
  </r>
  <r>
    <s v="ORD106503"/>
    <x v="177"/>
    <x v="2923"/>
    <s v="Lucknow"/>
    <x v="9"/>
    <n v="226010"/>
    <s v="MED030"/>
    <x v="28"/>
    <x v="8"/>
    <s v="Cipla"/>
    <s v="Yes"/>
    <n v="2"/>
    <n v="257.73"/>
    <n v="10"/>
    <n v="18"/>
    <x v="4"/>
    <x v="3"/>
    <n v="1"/>
    <x v="6502"/>
    <n v="1"/>
    <n v="515.46"/>
    <n v="51.546000000000006"/>
    <n v="463.91400000000004"/>
    <n v="83.504520000000014"/>
    <n v="547.41852000000006"/>
    <n v="1"/>
  </r>
  <r>
    <s v="ORD106504"/>
    <x v="166"/>
    <x v="377"/>
    <s v="Delhi"/>
    <x v="0"/>
    <n v="110024"/>
    <s v="MED004"/>
    <x v="5"/>
    <x v="5"/>
    <s v="Sun Pharma"/>
    <s v="Yes"/>
    <n v="1"/>
    <n v="97.46"/>
    <n v="10"/>
    <n v="12"/>
    <x v="4"/>
    <x v="2"/>
    <n v="1"/>
    <x v="6503"/>
    <n v="1"/>
    <n v="97.46"/>
    <n v="9.7459999999999987"/>
    <n v="87.713999999999999"/>
    <n v="10.525679999999999"/>
    <n v="98.239679999999993"/>
    <n v="3"/>
  </r>
  <r>
    <s v="ORD106505"/>
    <x v="585"/>
    <x v="934"/>
    <s v="Gurugram"/>
    <x v="11"/>
    <n v="122002"/>
    <s v="MED016"/>
    <x v="17"/>
    <x v="11"/>
    <s v="Emcure"/>
    <s v="No"/>
    <n v="1"/>
    <n v="119.18"/>
    <n v="10"/>
    <n v="5"/>
    <x v="2"/>
    <x v="3"/>
    <n v="1"/>
    <x v="6504"/>
    <n v="1"/>
    <n v="119.18"/>
    <n v="11.918000000000001"/>
    <n v="107.262"/>
    <n v="5.3630999999999993"/>
    <n v="112.6251"/>
    <n v="2"/>
  </r>
  <r>
    <s v="ORD106505"/>
    <x v="174"/>
    <x v="1939"/>
    <s v="Jaipur"/>
    <x v="5"/>
    <n v="302021"/>
    <s v="MED009"/>
    <x v="21"/>
    <x v="6"/>
    <s v="Glenmark"/>
    <s v="Yes"/>
    <n v="1"/>
    <n v="97.44"/>
    <n v="15"/>
    <n v="5"/>
    <x v="4"/>
    <x v="1"/>
    <n v="1"/>
    <x v="6505"/>
    <n v="1"/>
    <n v="97.44"/>
    <n v="14.616"/>
    <n v="82.823999999999998"/>
    <n v="4.1412000000000004"/>
    <n v="86.965199999999996"/>
    <n v="2"/>
  </r>
  <r>
    <s v="ORD106505"/>
    <x v="342"/>
    <x v="1503"/>
    <s v="Noida"/>
    <x v="9"/>
    <n v="201304"/>
    <s v="MED027"/>
    <x v="12"/>
    <x v="9"/>
    <s v="Mankind"/>
    <s v="No"/>
    <n v="4"/>
    <n v="85.75"/>
    <n v="0"/>
    <n v="12"/>
    <x v="5"/>
    <x v="3"/>
    <n v="1"/>
    <x v="6506"/>
    <n v="1"/>
    <n v="343"/>
    <n v="0"/>
    <n v="343"/>
    <n v="41.16"/>
    <n v="384.15999999999997"/>
    <n v="3"/>
  </r>
  <r>
    <s v="ORD106508"/>
    <x v="199"/>
    <x v="2962"/>
    <s v="Kolkata"/>
    <x v="10"/>
    <n v="700029"/>
    <s v="MED016"/>
    <x v="17"/>
    <x v="11"/>
    <s v="Emcure"/>
    <s v="No"/>
    <n v="5"/>
    <n v="96.92"/>
    <n v="0"/>
    <n v="5"/>
    <x v="5"/>
    <x v="3"/>
    <n v="1"/>
    <x v="6507"/>
    <n v="1"/>
    <n v="484.6"/>
    <n v="0"/>
    <n v="484.6"/>
    <n v="24.23"/>
    <n v="508.83000000000004"/>
    <n v="1"/>
  </r>
  <r>
    <s v="ORD106509"/>
    <x v="671"/>
    <x v="351"/>
    <s v="Pune"/>
    <x v="3"/>
    <n v="411014"/>
    <s v="MED012"/>
    <x v="29"/>
    <x v="3"/>
    <s v="Mankind"/>
    <s v="No"/>
    <n v="2"/>
    <n v="133.69"/>
    <n v="10"/>
    <n v="18"/>
    <x v="0"/>
    <x v="1"/>
    <n v="1"/>
    <x v="6508"/>
    <n v="1"/>
    <n v="267.38"/>
    <n v="26.738000000000003"/>
    <n v="240.642"/>
    <n v="43.315559999999998"/>
    <n v="283.95756"/>
    <n v="1"/>
  </r>
  <r>
    <s v="ORD106510"/>
    <x v="612"/>
    <x v="1430"/>
    <s v="Lucknow"/>
    <x v="9"/>
    <n v="226024"/>
    <s v="MED003"/>
    <x v="6"/>
    <x v="4"/>
    <s v="Dr. Reddy's"/>
    <s v="No"/>
    <n v="1"/>
    <n v="32.06"/>
    <n v="5"/>
    <n v="5"/>
    <x v="3"/>
    <x v="1"/>
    <n v="1"/>
    <x v="6509"/>
    <n v="1"/>
    <n v="32.06"/>
    <n v="1.6030000000000002"/>
    <n v="30.457000000000001"/>
    <n v="1.52285"/>
    <n v="31.979849999999999"/>
    <n v="2"/>
  </r>
  <r>
    <s v="ORD106511"/>
    <x v="356"/>
    <x v="2963"/>
    <s v="Lucknow"/>
    <x v="9"/>
    <n v="226021"/>
    <s v="MED015"/>
    <x v="24"/>
    <x v="11"/>
    <s v="Abbott"/>
    <s v="No"/>
    <n v="2"/>
    <n v="51.63"/>
    <n v="0"/>
    <n v="5"/>
    <x v="0"/>
    <x v="1"/>
    <n v="1"/>
    <x v="6510"/>
    <n v="1"/>
    <n v="103.26"/>
    <n v="0"/>
    <n v="103.26"/>
    <n v="5.1630000000000003"/>
    <n v="108.423"/>
    <n v="2"/>
  </r>
  <r>
    <s v="ORD106512"/>
    <x v="603"/>
    <x v="2588"/>
    <s v="Indore"/>
    <x v="2"/>
    <n v="452016"/>
    <s v="MED021"/>
    <x v="9"/>
    <x v="7"/>
    <s v="Cipla"/>
    <s v="No"/>
    <n v="2"/>
    <n v="76.34"/>
    <n v="5"/>
    <n v="12"/>
    <x v="5"/>
    <x v="1"/>
    <n v="1"/>
    <x v="6511"/>
    <n v="1"/>
    <n v="152.68"/>
    <n v="7.6340000000000012"/>
    <n v="145.04599999999999"/>
    <n v="17.405519999999999"/>
    <n v="162.45151999999999"/>
    <n v="4"/>
  </r>
  <r>
    <s v="ORD106513"/>
    <x v="62"/>
    <x v="181"/>
    <s v="Hyderabad"/>
    <x v="1"/>
    <n v="500081"/>
    <s v="MED014"/>
    <x v="19"/>
    <x v="3"/>
    <s v="Abbott"/>
    <s v="No"/>
    <n v="2"/>
    <n v="138.53"/>
    <n v="5"/>
    <n v="5"/>
    <x v="4"/>
    <x v="3"/>
    <n v="1"/>
    <x v="6512"/>
    <n v="1"/>
    <n v="277.06"/>
    <n v="13.853"/>
    <n v="263.20699999999999"/>
    <n v="13.160349999999999"/>
    <n v="276.36734999999999"/>
    <n v="2"/>
  </r>
  <r>
    <s v="ORD106513"/>
    <x v="396"/>
    <x v="40"/>
    <s v="Indore"/>
    <x v="2"/>
    <n v="452018"/>
    <s v="MED012"/>
    <x v="29"/>
    <x v="3"/>
    <s v="Mankind"/>
    <s v="No"/>
    <n v="1"/>
    <n v="130.22999999999999"/>
    <n v="5"/>
    <n v="5"/>
    <x v="2"/>
    <x v="3"/>
    <n v="1"/>
    <x v="6513"/>
    <n v="1"/>
    <n v="130.22999999999999"/>
    <n v="6.5114999999999998"/>
    <n v="123.71849999999999"/>
    <n v="6.1859250000000001"/>
    <n v="129.904425"/>
    <n v="1"/>
  </r>
  <r>
    <s v="ORD106515"/>
    <x v="113"/>
    <x v="1306"/>
    <s v="Mumbai"/>
    <x v="3"/>
    <n v="400001"/>
    <s v="MED030"/>
    <x v="28"/>
    <x v="8"/>
    <s v="Cipla"/>
    <s v="Yes"/>
    <n v="3"/>
    <n v="320.02999999999997"/>
    <n v="0"/>
    <n v="12"/>
    <x v="1"/>
    <x v="1"/>
    <n v="1"/>
    <x v="6514"/>
    <n v="1"/>
    <n v="960.08999999999992"/>
    <n v="0"/>
    <n v="960.08999999999992"/>
    <n v="115.21079999999998"/>
    <n v="1075.3008"/>
    <n v="2"/>
  </r>
  <r>
    <s v="ORD106516"/>
    <x v="312"/>
    <x v="2926"/>
    <s v="Indore"/>
    <x v="2"/>
    <n v="452010"/>
    <s v="MED027"/>
    <x v="12"/>
    <x v="9"/>
    <s v="Mankind"/>
    <s v="No"/>
    <n v="1"/>
    <n v="91.55"/>
    <n v="10"/>
    <n v="12"/>
    <x v="5"/>
    <x v="0"/>
    <n v="1"/>
    <x v="6515"/>
    <n v="1"/>
    <n v="91.55"/>
    <n v="9.1549999999999994"/>
    <n v="82.394999999999996"/>
    <n v="9.8873999999999995"/>
    <n v="92.282399999999996"/>
    <n v="1"/>
  </r>
  <r>
    <s v="ORD106517"/>
    <x v="258"/>
    <x v="1870"/>
    <s v="Ahmedabad"/>
    <x v="6"/>
    <n v="380054"/>
    <s v="MED002"/>
    <x v="22"/>
    <x v="2"/>
    <s v="Micro Labs"/>
    <s v="No"/>
    <n v="4"/>
    <n v="30.84"/>
    <n v="5"/>
    <n v="18"/>
    <x v="4"/>
    <x v="1"/>
    <n v="1"/>
    <x v="6516"/>
    <n v="1"/>
    <n v="123.36"/>
    <n v="6.1679999999999993"/>
    <n v="117.19200000000001"/>
    <n v="21.094560000000001"/>
    <n v="138.28656000000001"/>
    <n v="3"/>
  </r>
  <r>
    <s v="ORD106518"/>
    <x v="190"/>
    <x v="1252"/>
    <s v="Bengaluru"/>
    <x v="8"/>
    <n v="560100"/>
    <s v="MED002"/>
    <x v="22"/>
    <x v="2"/>
    <s v="Micro Labs"/>
    <s v="No"/>
    <n v="1"/>
    <n v="30.16"/>
    <n v="15"/>
    <n v="12"/>
    <x v="0"/>
    <x v="1"/>
    <n v="1"/>
    <x v="6517"/>
    <n v="1"/>
    <n v="30.16"/>
    <n v="4.524"/>
    <n v="25.635999999999999"/>
    <n v="3.0763199999999999"/>
    <n v="28.712319999999998"/>
    <n v="2"/>
  </r>
  <r>
    <s v="ORD106519"/>
    <x v="9"/>
    <x v="2964"/>
    <s v="Chennai"/>
    <x v="7"/>
    <n v="600096"/>
    <s v="MED005"/>
    <x v="11"/>
    <x v="5"/>
    <s v="Cipla"/>
    <s v="Yes"/>
    <n v="1"/>
    <n v="99.87"/>
    <n v="5"/>
    <n v="12"/>
    <x v="3"/>
    <x v="3"/>
    <n v="1"/>
    <x v="6518"/>
    <n v="1"/>
    <n v="99.87"/>
    <n v="4.9935"/>
    <n v="94.876500000000007"/>
    <n v="11.38518"/>
    <n v="106.26168000000001"/>
    <n v="0"/>
  </r>
  <r>
    <s v="ORD106520"/>
    <x v="216"/>
    <x v="2594"/>
    <s v="Lucknow"/>
    <x v="9"/>
    <n v="226016"/>
    <s v="MED019"/>
    <x v="26"/>
    <x v="8"/>
    <s v="Cipla"/>
    <s v="No"/>
    <n v="2"/>
    <n v="140.99"/>
    <n v="0"/>
    <n v="12"/>
    <x v="5"/>
    <x v="1"/>
    <n v="1"/>
    <x v="6519"/>
    <n v="1"/>
    <n v="281.98"/>
    <n v="0"/>
    <n v="281.98"/>
    <n v="33.837600000000002"/>
    <n v="315.81760000000003"/>
    <n v="2"/>
  </r>
  <r>
    <s v="ORD106521"/>
    <x v="584"/>
    <x v="1202"/>
    <s v="Mumbai"/>
    <x v="3"/>
    <n v="400069"/>
    <s v="MED019"/>
    <x v="26"/>
    <x v="8"/>
    <s v="Cipla"/>
    <s v="No"/>
    <n v="3"/>
    <n v="162.68"/>
    <n v="5"/>
    <n v="5"/>
    <x v="1"/>
    <x v="1"/>
    <n v="1"/>
    <x v="6520"/>
    <n v="1"/>
    <n v="488.04"/>
    <n v="24.402000000000001"/>
    <n v="463.63800000000003"/>
    <n v="23.181899999999999"/>
    <n v="486.81990000000002"/>
    <n v="2"/>
  </r>
  <r>
    <s v="ORD106522"/>
    <x v="293"/>
    <x v="1909"/>
    <s v="Indore"/>
    <x v="2"/>
    <n v="452018"/>
    <s v="MED017"/>
    <x v="1"/>
    <x v="1"/>
    <s v="Abbott"/>
    <s v="No"/>
    <n v="2"/>
    <n v="149.46"/>
    <n v="10"/>
    <n v="12"/>
    <x v="0"/>
    <x v="1"/>
    <n v="1"/>
    <x v="6521"/>
    <n v="1"/>
    <n v="298.92"/>
    <n v="29.892000000000003"/>
    <n v="269.02800000000002"/>
    <n v="32.283360000000002"/>
    <n v="301.31136000000004"/>
    <n v="2"/>
  </r>
  <r>
    <s v="ORD106523"/>
    <x v="233"/>
    <x v="1269"/>
    <s v="Hyderabad"/>
    <x v="1"/>
    <n v="500084"/>
    <s v="MED018"/>
    <x v="14"/>
    <x v="8"/>
    <s v="Mankind"/>
    <s v="No"/>
    <n v="3"/>
    <n v="116.43"/>
    <n v="5"/>
    <n v="5"/>
    <x v="2"/>
    <x v="3"/>
    <n v="1"/>
    <x v="6522"/>
    <n v="1"/>
    <n v="349.29"/>
    <n v="17.464500000000001"/>
    <n v="331.82550000000003"/>
    <n v="16.591275"/>
    <n v="348.41677500000003"/>
    <n v="1"/>
  </r>
  <r>
    <s v="ORD106524"/>
    <x v="191"/>
    <x v="1817"/>
    <s v="Bengaluru"/>
    <x v="8"/>
    <n v="560001"/>
    <s v="MED003"/>
    <x v="6"/>
    <x v="4"/>
    <s v="Dr. Reddy's"/>
    <s v="No"/>
    <n v="2"/>
    <n v="24.92"/>
    <n v="0"/>
    <n v="12"/>
    <x v="1"/>
    <x v="1"/>
    <n v="1"/>
    <x v="6523"/>
    <n v="1"/>
    <n v="49.84"/>
    <n v="0"/>
    <n v="49.84"/>
    <n v="5.9808000000000003"/>
    <n v="55.820800000000006"/>
    <n v="2"/>
  </r>
  <r>
    <s v="ORD106525"/>
    <x v="394"/>
    <x v="1887"/>
    <s v="Kolkata"/>
    <x v="10"/>
    <n v="700001"/>
    <s v="MED010"/>
    <x v="13"/>
    <x v="1"/>
    <s v="Sun Pharma"/>
    <s v="Yes"/>
    <n v="2"/>
    <n v="79.989999999999995"/>
    <n v="20"/>
    <n v="12"/>
    <x v="0"/>
    <x v="3"/>
    <n v="1"/>
    <x v="6524"/>
    <n v="1"/>
    <n v="159.97999999999999"/>
    <n v="31.995999999999999"/>
    <n v="127.98399999999999"/>
    <n v="15.358079999999999"/>
    <n v="143.34207999999998"/>
    <n v="2"/>
  </r>
  <r>
    <s v="ORD106526"/>
    <x v="324"/>
    <x v="789"/>
    <s v="Chennai"/>
    <x v="7"/>
    <n v="600001"/>
    <s v="MED002"/>
    <x v="22"/>
    <x v="2"/>
    <s v="Micro Labs"/>
    <s v="No"/>
    <n v="2"/>
    <n v="28.23"/>
    <n v="5"/>
    <n v="5"/>
    <x v="4"/>
    <x v="1"/>
    <n v="1"/>
    <x v="6525"/>
    <n v="1"/>
    <n v="56.46"/>
    <n v="2.823"/>
    <n v="53.637"/>
    <n v="2.6818499999999998"/>
    <n v="56.318849999999998"/>
    <n v="2"/>
  </r>
  <r>
    <s v="ORD106527"/>
    <x v="135"/>
    <x v="2965"/>
    <s v="Chennai"/>
    <x v="7"/>
    <n v="600040"/>
    <s v="MED003"/>
    <x v="6"/>
    <x v="4"/>
    <s v="Dr. Reddy's"/>
    <s v="No"/>
    <n v="1"/>
    <n v="28.21"/>
    <n v="5"/>
    <n v="5"/>
    <x v="2"/>
    <x v="1"/>
    <n v="1"/>
    <x v="6526"/>
    <n v="1"/>
    <n v="28.21"/>
    <n v="1.4105000000000001"/>
    <n v="26.799500000000002"/>
    <n v="1.3399749999999999"/>
    <n v="28.139475000000001"/>
    <n v="1"/>
  </r>
  <r>
    <s v="ORD106528"/>
    <x v="515"/>
    <x v="1178"/>
    <s v="Lucknow"/>
    <x v="9"/>
    <n v="226024"/>
    <s v="MED030"/>
    <x v="28"/>
    <x v="8"/>
    <s v="Cipla"/>
    <s v="Yes"/>
    <n v="1"/>
    <n v="292.26"/>
    <n v="10"/>
    <n v="5"/>
    <x v="0"/>
    <x v="1"/>
    <n v="1"/>
    <x v="6527"/>
    <n v="1"/>
    <n v="292.26"/>
    <n v="29.225999999999999"/>
    <n v="263.03399999999999"/>
    <n v="13.1517"/>
    <n v="276.1857"/>
    <n v="3"/>
  </r>
  <r>
    <s v="ORD106529"/>
    <x v="491"/>
    <x v="1976"/>
    <s v="Mumbai"/>
    <x v="3"/>
    <n v="400001"/>
    <s v="MED024"/>
    <x v="0"/>
    <x v="0"/>
    <s v="Abbott"/>
    <s v="No"/>
    <n v="4"/>
    <n v="142.71"/>
    <n v="15"/>
    <n v="5"/>
    <x v="0"/>
    <x v="3"/>
    <n v="1"/>
    <x v="6528"/>
    <n v="1"/>
    <n v="570.84"/>
    <n v="85.626000000000005"/>
    <n v="485.21400000000006"/>
    <n v="24.2607"/>
    <n v="509.47470000000004"/>
    <n v="2"/>
  </r>
  <r>
    <s v="ORD106530"/>
    <x v="551"/>
    <x v="1194"/>
    <s v="Bengaluru"/>
    <x v="8"/>
    <n v="560066"/>
    <s v="MED018"/>
    <x v="14"/>
    <x v="8"/>
    <s v="Mankind"/>
    <s v="No"/>
    <n v="4"/>
    <n v="120.77"/>
    <n v="0"/>
    <n v="5"/>
    <x v="1"/>
    <x v="1"/>
    <n v="1"/>
    <x v="6529"/>
    <n v="1"/>
    <n v="483.08"/>
    <n v="0"/>
    <n v="483.08"/>
    <n v="24.154"/>
    <n v="507.23399999999998"/>
    <n v="4"/>
  </r>
  <r>
    <s v="ORD106531"/>
    <x v="632"/>
    <x v="2242"/>
    <s v="Hyderabad"/>
    <x v="1"/>
    <n v="500032"/>
    <s v="MED011"/>
    <x v="23"/>
    <x v="1"/>
    <s v="Cipla"/>
    <s v="No"/>
    <n v="1"/>
    <n v="28.52"/>
    <n v="5"/>
    <n v="5"/>
    <x v="4"/>
    <x v="3"/>
    <n v="1"/>
    <x v="6530"/>
    <n v="1"/>
    <n v="28.52"/>
    <n v="1.4259999999999999"/>
    <n v="27.094000000000001"/>
    <n v="1.3547"/>
    <n v="28.448700000000002"/>
    <n v="1"/>
  </r>
  <r>
    <s v="ORD106532"/>
    <x v="580"/>
    <x v="1208"/>
    <s v="Surat"/>
    <x v="6"/>
    <n v="395003"/>
    <s v="MED014"/>
    <x v="19"/>
    <x v="3"/>
    <s v="Abbott"/>
    <s v="No"/>
    <n v="1"/>
    <n v="146.35"/>
    <n v="5"/>
    <n v="5"/>
    <x v="2"/>
    <x v="1"/>
    <n v="1"/>
    <x v="6531"/>
    <n v="1"/>
    <n v="146.35"/>
    <n v="7.3174999999999999"/>
    <n v="139.0325"/>
    <n v="6.9516249999999999"/>
    <n v="145.98412500000001"/>
    <n v="2"/>
  </r>
  <r>
    <s v="ORD106533"/>
    <x v="535"/>
    <x v="1160"/>
    <s v="Kolkata"/>
    <x v="10"/>
    <n v="700019"/>
    <s v="MED002"/>
    <x v="22"/>
    <x v="2"/>
    <s v="Micro Labs"/>
    <s v="No"/>
    <n v="3"/>
    <n v="36.14"/>
    <n v="10"/>
    <n v="5"/>
    <x v="2"/>
    <x v="3"/>
    <n v="1"/>
    <x v="6532"/>
    <n v="1"/>
    <n v="108.42"/>
    <n v="10.842000000000001"/>
    <n v="97.578000000000003"/>
    <n v="4.8788999999999998"/>
    <n v="102.4569"/>
    <n v="2"/>
  </r>
  <r>
    <s v="ORD106534"/>
    <x v="257"/>
    <x v="2544"/>
    <s v="Chandigarh"/>
    <x v="4"/>
    <n v="160019"/>
    <s v="MED029"/>
    <x v="10"/>
    <x v="8"/>
    <s v="Sun Pharma"/>
    <s v="Yes"/>
    <n v="4"/>
    <n v="110.92"/>
    <n v="5"/>
    <n v="5"/>
    <x v="3"/>
    <x v="1"/>
    <n v="1"/>
    <x v="6533"/>
    <n v="1"/>
    <n v="443.68"/>
    <n v="22.184000000000001"/>
    <n v="421.49599999999998"/>
    <n v="21.0748"/>
    <n v="442.57079999999996"/>
    <n v="3"/>
  </r>
  <r>
    <s v="ORD106535"/>
    <x v="627"/>
    <x v="2966"/>
    <s v="Lucknow"/>
    <x v="9"/>
    <n v="226024"/>
    <s v="MED027"/>
    <x v="12"/>
    <x v="9"/>
    <s v="Mankind"/>
    <s v="No"/>
    <n v="3"/>
    <n v="104.17"/>
    <n v="10"/>
    <n v="18"/>
    <x v="0"/>
    <x v="1"/>
    <n v="1"/>
    <x v="6534"/>
    <n v="1"/>
    <n v="312.51"/>
    <n v="31.250999999999998"/>
    <n v="281.25900000000001"/>
    <n v="50.626620000000003"/>
    <n v="331.88562000000002"/>
    <n v="1"/>
  </r>
  <r>
    <s v="ORD106536"/>
    <x v="326"/>
    <x v="297"/>
    <s v="Chennai"/>
    <x v="7"/>
    <n v="600040"/>
    <s v="MED004"/>
    <x v="5"/>
    <x v="5"/>
    <s v="Sun Pharma"/>
    <s v="Yes"/>
    <n v="3"/>
    <n v="101.87"/>
    <n v="5"/>
    <n v="5"/>
    <x v="5"/>
    <x v="3"/>
    <n v="1"/>
    <x v="6535"/>
    <n v="1"/>
    <n v="305.61"/>
    <n v="15.280500000000002"/>
    <n v="290.3295"/>
    <n v="14.516475"/>
    <n v="304.84597500000001"/>
    <n v="1"/>
  </r>
  <r>
    <s v="ORD106537"/>
    <x v="234"/>
    <x v="2572"/>
    <s v="Noida"/>
    <x v="9"/>
    <n v="201305"/>
    <s v="MED017"/>
    <x v="1"/>
    <x v="1"/>
    <s v="Abbott"/>
    <s v="No"/>
    <n v="1"/>
    <n v="119.94"/>
    <n v="10"/>
    <n v="12"/>
    <x v="4"/>
    <x v="1"/>
    <n v="1"/>
    <x v="6536"/>
    <n v="1"/>
    <n v="119.94"/>
    <n v="11.994000000000002"/>
    <n v="107.946"/>
    <n v="12.953519999999999"/>
    <n v="120.89952"/>
    <n v="2"/>
  </r>
  <r>
    <s v="ORD106538"/>
    <x v="351"/>
    <x v="296"/>
    <s v="Lucknow"/>
    <x v="9"/>
    <n v="226016"/>
    <s v="MED008"/>
    <x v="7"/>
    <x v="6"/>
    <s v="Zydus"/>
    <s v="Yes"/>
    <n v="1"/>
    <n v="61.91"/>
    <n v="5"/>
    <n v="5"/>
    <x v="4"/>
    <x v="2"/>
    <n v="1"/>
    <x v="6537"/>
    <n v="1"/>
    <n v="61.91"/>
    <n v="3.0954999999999995"/>
    <n v="58.814499999999995"/>
    <n v="2.940725"/>
    <n v="61.755224999999996"/>
    <n v="0"/>
  </r>
  <r>
    <s v="ORD106539"/>
    <x v="277"/>
    <x v="1922"/>
    <s v="Chennai"/>
    <x v="7"/>
    <n v="600096"/>
    <s v="MED009"/>
    <x v="21"/>
    <x v="6"/>
    <s v="Glenmark"/>
    <s v="Yes"/>
    <n v="3"/>
    <n v="80.790000000000006"/>
    <n v="20"/>
    <n v="18"/>
    <x v="2"/>
    <x v="3"/>
    <n v="1"/>
    <x v="6538"/>
    <n v="1"/>
    <n v="242.37"/>
    <n v="48.473999999999997"/>
    <n v="193.89600000000002"/>
    <n v="34.90128"/>
    <n v="228.79728"/>
    <n v="1"/>
  </r>
  <r>
    <s v="ORD106539"/>
    <x v="298"/>
    <x v="2458"/>
    <s v="Bengaluru"/>
    <x v="8"/>
    <n v="560034"/>
    <s v="MED026"/>
    <x v="20"/>
    <x v="9"/>
    <s v="Cipla"/>
    <s v="No"/>
    <n v="1"/>
    <n v="217.21"/>
    <n v="5"/>
    <n v="5"/>
    <x v="1"/>
    <x v="2"/>
    <n v="1"/>
    <x v="6539"/>
    <n v="1"/>
    <n v="217.21"/>
    <n v="10.8605"/>
    <n v="206.34950000000001"/>
    <n v="10.317475"/>
    <n v="216.66697500000001"/>
    <n v="0"/>
  </r>
  <r>
    <s v="ORD106541"/>
    <x v="16"/>
    <x v="457"/>
    <s v="Chandigarh"/>
    <x v="4"/>
    <n v="160001"/>
    <s v="MED021"/>
    <x v="9"/>
    <x v="7"/>
    <s v="Cipla"/>
    <s v="No"/>
    <n v="3"/>
    <n v="91.33"/>
    <n v="5"/>
    <n v="5"/>
    <x v="2"/>
    <x v="1"/>
    <n v="1"/>
    <x v="6540"/>
    <n v="1"/>
    <n v="273.99"/>
    <n v="13.6995"/>
    <n v="260.29050000000001"/>
    <n v="13.014525000000001"/>
    <n v="273.305025"/>
    <n v="3"/>
  </r>
  <r>
    <s v="ORD106542"/>
    <x v="516"/>
    <x v="1361"/>
    <s v="Indore"/>
    <x v="2"/>
    <n v="452016"/>
    <s v="MED030"/>
    <x v="28"/>
    <x v="8"/>
    <s v="Cipla"/>
    <s v="Yes"/>
    <n v="5"/>
    <n v="276.19"/>
    <n v="0"/>
    <n v="12"/>
    <x v="4"/>
    <x v="0"/>
    <n v="1"/>
    <x v="6541"/>
    <n v="1"/>
    <n v="1380.95"/>
    <n v="0"/>
    <n v="1380.95"/>
    <n v="165.71400000000003"/>
    <n v="1546.664"/>
    <n v="1"/>
  </r>
  <r>
    <s v="ORD106543"/>
    <x v="410"/>
    <x v="2967"/>
    <s v="Ahmedabad"/>
    <x v="6"/>
    <n v="380058"/>
    <s v="MED030"/>
    <x v="28"/>
    <x v="8"/>
    <s v="Cipla"/>
    <s v="Yes"/>
    <n v="1"/>
    <n v="284.89999999999998"/>
    <n v="5"/>
    <n v="5"/>
    <x v="0"/>
    <x v="2"/>
    <n v="1"/>
    <x v="6542"/>
    <n v="1"/>
    <n v="284.89999999999998"/>
    <n v="14.244999999999999"/>
    <n v="270.65499999999997"/>
    <n v="13.532749999999998"/>
    <n v="284.18774999999999"/>
    <n v="0"/>
  </r>
  <r>
    <s v="ORD106544"/>
    <x v="151"/>
    <x v="2414"/>
    <s v="Jaipur"/>
    <x v="5"/>
    <n v="302021"/>
    <s v="MED008"/>
    <x v="7"/>
    <x v="6"/>
    <s v="Zydus"/>
    <s v="Yes"/>
    <n v="4"/>
    <n v="67.77"/>
    <n v="0"/>
    <n v="5"/>
    <x v="2"/>
    <x v="2"/>
    <n v="1"/>
    <x v="6543"/>
    <n v="1"/>
    <n v="271.08"/>
    <n v="0"/>
    <n v="271.08"/>
    <n v="13.553999999999998"/>
    <n v="284.63399999999996"/>
    <n v="0"/>
  </r>
  <r>
    <s v="ORD106545"/>
    <x v="629"/>
    <x v="2968"/>
    <s v="Pune"/>
    <x v="3"/>
    <n v="411014"/>
    <s v="MED025"/>
    <x v="27"/>
    <x v="0"/>
    <s v="Blue Cross"/>
    <s v="Yes"/>
    <n v="2"/>
    <n v="59.19"/>
    <n v="10"/>
    <n v="18"/>
    <x v="3"/>
    <x v="1"/>
    <n v="1"/>
    <x v="6544"/>
    <n v="1"/>
    <n v="118.38"/>
    <n v="11.837999999999999"/>
    <n v="106.542"/>
    <n v="19.17756"/>
    <n v="125.71956"/>
    <n v="1"/>
  </r>
  <r>
    <s v="ORD106545"/>
    <x v="376"/>
    <x v="947"/>
    <s v="Hyderabad"/>
    <x v="1"/>
    <n v="500032"/>
    <s v="MED027"/>
    <x v="12"/>
    <x v="9"/>
    <s v="Mankind"/>
    <s v="No"/>
    <n v="2"/>
    <n v="84.21"/>
    <n v="10"/>
    <n v="18"/>
    <x v="2"/>
    <x v="1"/>
    <n v="1"/>
    <x v="6545"/>
    <n v="1"/>
    <n v="168.42"/>
    <n v="16.841999999999999"/>
    <n v="151.57799999999997"/>
    <n v="27.284039999999994"/>
    <n v="178.86203999999998"/>
    <n v="2"/>
  </r>
  <r>
    <s v="ORD106545"/>
    <x v="428"/>
    <x v="2912"/>
    <s v="Indore"/>
    <x v="2"/>
    <n v="452018"/>
    <s v="MED018"/>
    <x v="14"/>
    <x v="8"/>
    <s v="Mankind"/>
    <s v="No"/>
    <n v="6"/>
    <n v="127.59"/>
    <n v="10"/>
    <n v="5"/>
    <x v="5"/>
    <x v="0"/>
    <n v="1"/>
    <x v="6546"/>
    <n v="1"/>
    <n v="765.54"/>
    <n v="76.554000000000002"/>
    <n v="688.98599999999999"/>
    <n v="34.449300000000001"/>
    <n v="723.43529999999998"/>
    <n v="1"/>
  </r>
  <r>
    <s v="ORD106548"/>
    <x v="561"/>
    <x v="1808"/>
    <s v="Noida"/>
    <x v="9"/>
    <n v="201307"/>
    <s v="MED021"/>
    <x v="9"/>
    <x v="7"/>
    <s v="Cipla"/>
    <s v="No"/>
    <n v="1"/>
    <n v="77.260000000000005"/>
    <n v="10"/>
    <n v="5"/>
    <x v="5"/>
    <x v="0"/>
    <n v="1"/>
    <x v="6547"/>
    <n v="1"/>
    <n v="77.260000000000005"/>
    <n v="7.726"/>
    <n v="69.534000000000006"/>
    <n v="3.4767000000000001"/>
    <n v="73.0107"/>
    <n v="3"/>
  </r>
  <r>
    <s v="ORD106549"/>
    <x v="141"/>
    <x v="2209"/>
    <s v="Kolkata"/>
    <x v="10"/>
    <n v="700029"/>
    <s v="MED026"/>
    <x v="20"/>
    <x v="9"/>
    <s v="Cipla"/>
    <s v="No"/>
    <n v="1"/>
    <n v="197.72"/>
    <n v="10"/>
    <n v="12"/>
    <x v="1"/>
    <x v="1"/>
    <n v="1"/>
    <x v="6548"/>
    <n v="1"/>
    <n v="197.72"/>
    <n v="19.772000000000002"/>
    <n v="177.94800000000001"/>
    <n v="21.353760000000001"/>
    <n v="199.30176"/>
    <n v="2"/>
  </r>
  <r>
    <s v="ORD106550"/>
    <x v="103"/>
    <x v="1013"/>
    <s v="Gurugram"/>
    <x v="11"/>
    <n v="122002"/>
    <s v="MED011"/>
    <x v="23"/>
    <x v="1"/>
    <s v="Cipla"/>
    <s v="No"/>
    <n v="2"/>
    <n v="28.49"/>
    <n v="0"/>
    <n v="5"/>
    <x v="5"/>
    <x v="1"/>
    <n v="1"/>
    <x v="6549"/>
    <n v="1"/>
    <n v="56.98"/>
    <n v="0"/>
    <n v="56.98"/>
    <n v="2.8489999999999998"/>
    <n v="59.828999999999994"/>
    <n v="2"/>
  </r>
  <r>
    <s v="ORD106551"/>
    <x v="696"/>
    <x v="2898"/>
    <s v="Indore"/>
    <x v="2"/>
    <n v="452016"/>
    <s v="MED007"/>
    <x v="15"/>
    <x v="10"/>
    <s v="Sanofi"/>
    <s v="Yes"/>
    <n v="1"/>
    <n v="82.51"/>
    <n v="0"/>
    <n v="12"/>
    <x v="2"/>
    <x v="1"/>
    <n v="1"/>
    <x v="6550"/>
    <n v="1"/>
    <n v="82.51"/>
    <n v="0"/>
    <n v="82.51"/>
    <n v="9.9012000000000011"/>
    <n v="92.411200000000008"/>
    <n v="1"/>
  </r>
  <r>
    <s v="ORD106552"/>
    <x v="456"/>
    <x v="1288"/>
    <s v="Chennai"/>
    <x v="7"/>
    <n v="600018"/>
    <s v="MED028"/>
    <x v="3"/>
    <x v="3"/>
    <s v="Abbott"/>
    <s v="No"/>
    <n v="2"/>
    <n v="108.57"/>
    <n v="15"/>
    <n v="18"/>
    <x v="0"/>
    <x v="1"/>
    <n v="1"/>
    <x v="6551"/>
    <n v="1"/>
    <n v="217.14"/>
    <n v="32.570999999999998"/>
    <n v="184.56899999999999"/>
    <n v="33.22242"/>
    <n v="217.79141999999999"/>
    <n v="1"/>
  </r>
  <r>
    <s v="ORD106553"/>
    <x v="658"/>
    <x v="1650"/>
    <s v="Kolkata"/>
    <x v="10"/>
    <n v="700091"/>
    <s v="MED027"/>
    <x v="12"/>
    <x v="9"/>
    <s v="Mankind"/>
    <s v="No"/>
    <n v="1"/>
    <n v="88.66"/>
    <n v="0"/>
    <n v="12"/>
    <x v="5"/>
    <x v="1"/>
    <n v="1"/>
    <x v="6552"/>
    <n v="1"/>
    <n v="88.66"/>
    <n v="0"/>
    <n v="88.66"/>
    <n v="10.639200000000001"/>
    <n v="99.299199999999999"/>
    <n v="2"/>
  </r>
  <r>
    <s v="ORD106554"/>
    <x v="438"/>
    <x v="235"/>
    <s v="Kolkata"/>
    <x v="10"/>
    <n v="700029"/>
    <s v="MED013"/>
    <x v="16"/>
    <x v="3"/>
    <s v="Himalaya"/>
    <s v="No"/>
    <n v="1"/>
    <n v="170.29"/>
    <n v="0"/>
    <n v="5"/>
    <x v="0"/>
    <x v="0"/>
    <n v="1"/>
    <x v="6553"/>
    <n v="1"/>
    <n v="170.29"/>
    <n v="0"/>
    <n v="170.29"/>
    <n v="8.5145"/>
    <n v="178.80449999999999"/>
    <n v="1"/>
  </r>
  <r>
    <s v="ORD106555"/>
    <x v="6"/>
    <x v="1525"/>
    <s v="Chandigarh"/>
    <x v="4"/>
    <n v="160017"/>
    <s v="MED027"/>
    <x v="12"/>
    <x v="9"/>
    <s v="Mankind"/>
    <s v="No"/>
    <n v="1"/>
    <n v="94.19"/>
    <n v="5"/>
    <n v="5"/>
    <x v="5"/>
    <x v="0"/>
    <n v="1"/>
    <x v="6554"/>
    <n v="1"/>
    <n v="94.19"/>
    <n v="4.7095000000000002"/>
    <n v="89.480499999999992"/>
    <n v="4.4740250000000001"/>
    <n v="93.95452499999999"/>
    <n v="0"/>
  </r>
  <r>
    <s v="ORD106556"/>
    <x v="398"/>
    <x v="1403"/>
    <s v="Jaipur"/>
    <x v="5"/>
    <n v="302019"/>
    <s v="MED005"/>
    <x v="11"/>
    <x v="5"/>
    <s v="Cipla"/>
    <s v="Yes"/>
    <n v="2"/>
    <n v="84.08"/>
    <n v="5"/>
    <n v="5"/>
    <x v="1"/>
    <x v="1"/>
    <n v="1"/>
    <x v="6555"/>
    <n v="1"/>
    <n v="168.16"/>
    <n v="8.4079999999999995"/>
    <n v="159.75200000000001"/>
    <n v="7.9875999999999996"/>
    <n v="167.7396"/>
    <n v="2"/>
  </r>
  <r>
    <s v="ORD106557"/>
    <x v="323"/>
    <x v="2969"/>
    <s v="Delhi"/>
    <x v="0"/>
    <n v="110029"/>
    <s v="MED024"/>
    <x v="0"/>
    <x v="0"/>
    <s v="Abbott"/>
    <s v="No"/>
    <n v="1"/>
    <n v="138.05000000000001"/>
    <n v="10"/>
    <n v="12"/>
    <x v="3"/>
    <x v="1"/>
    <n v="1"/>
    <x v="6556"/>
    <n v="1"/>
    <n v="138.05000000000001"/>
    <n v="13.805"/>
    <n v="124.245"/>
    <n v="14.9094"/>
    <n v="139.15440000000001"/>
    <n v="2"/>
  </r>
  <r>
    <s v="ORD106558"/>
    <x v="680"/>
    <x v="2173"/>
    <s v="Noida"/>
    <x v="9"/>
    <n v="201304"/>
    <s v="MED009"/>
    <x v="21"/>
    <x v="6"/>
    <s v="Glenmark"/>
    <s v="Yes"/>
    <n v="2"/>
    <n v="83.27"/>
    <n v="15"/>
    <n v="5"/>
    <x v="2"/>
    <x v="1"/>
    <n v="1"/>
    <x v="6557"/>
    <n v="1"/>
    <n v="166.54"/>
    <n v="24.980999999999998"/>
    <n v="141.559"/>
    <n v="7.0779499999999995"/>
    <n v="148.63694999999998"/>
    <n v="3"/>
  </r>
  <r>
    <s v="ORD106558"/>
    <x v="323"/>
    <x v="493"/>
    <s v="Noida"/>
    <x v="9"/>
    <n v="201303"/>
    <s v="MED001"/>
    <x v="2"/>
    <x v="2"/>
    <s v="Cipla"/>
    <s v="No"/>
    <n v="1"/>
    <n v="33.520000000000003"/>
    <n v="5"/>
    <n v="12"/>
    <x v="2"/>
    <x v="0"/>
    <n v="1"/>
    <x v="6558"/>
    <n v="1"/>
    <n v="33.520000000000003"/>
    <n v="1.6760000000000002"/>
    <n v="31.844000000000001"/>
    <n v="3.8212800000000002"/>
    <n v="35.665280000000003"/>
    <n v="1"/>
  </r>
  <r>
    <s v="ORD106558"/>
    <x v="574"/>
    <x v="1069"/>
    <s v="Mumbai"/>
    <x v="3"/>
    <n v="400093"/>
    <s v="MED001"/>
    <x v="2"/>
    <x v="2"/>
    <s v="Cipla"/>
    <s v="No"/>
    <n v="2"/>
    <n v="31.43"/>
    <n v="5"/>
    <n v="18"/>
    <x v="5"/>
    <x v="1"/>
    <n v="1"/>
    <x v="6559"/>
    <n v="1"/>
    <n v="62.86"/>
    <n v="3.1430000000000002"/>
    <n v="59.716999999999999"/>
    <n v="10.74906"/>
    <n v="70.466059999999999"/>
    <n v="3"/>
  </r>
  <r>
    <s v="ORD106561"/>
    <x v="417"/>
    <x v="1869"/>
    <s v="Bengaluru"/>
    <x v="8"/>
    <n v="560001"/>
    <s v="MED028"/>
    <x v="3"/>
    <x v="3"/>
    <s v="Abbott"/>
    <s v="No"/>
    <n v="3"/>
    <n v="115.81"/>
    <n v="0"/>
    <n v="5"/>
    <x v="0"/>
    <x v="0"/>
    <n v="1"/>
    <x v="6560"/>
    <n v="1"/>
    <n v="347.43"/>
    <n v="0"/>
    <n v="347.43"/>
    <n v="17.371500000000001"/>
    <n v="364.80150000000003"/>
    <n v="2"/>
  </r>
  <r>
    <s v="ORD106562"/>
    <x v="330"/>
    <x v="888"/>
    <s v="Gurugram"/>
    <x v="11"/>
    <n v="122002"/>
    <s v="MED017"/>
    <x v="1"/>
    <x v="1"/>
    <s v="Abbott"/>
    <s v="No"/>
    <n v="1"/>
    <n v="136.37"/>
    <n v="0"/>
    <n v="18"/>
    <x v="3"/>
    <x v="1"/>
    <n v="1"/>
    <x v="6561"/>
    <n v="1"/>
    <n v="136.37"/>
    <n v="0"/>
    <n v="136.37"/>
    <n v="24.546599999999998"/>
    <n v="160.91660000000002"/>
    <n v="3"/>
  </r>
  <r>
    <s v="ORD106563"/>
    <x v="463"/>
    <x v="1014"/>
    <s v="Indore"/>
    <x v="2"/>
    <n v="452001"/>
    <s v="MED022"/>
    <x v="25"/>
    <x v="7"/>
    <s v="Himalaya"/>
    <s v="No"/>
    <n v="1"/>
    <n v="196.94"/>
    <n v="10"/>
    <n v="5"/>
    <x v="0"/>
    <x v="1"/>
    <n v="1"/>
    <x v="6562"/>
    <n v="1"/>
    <n v="196.94"/>
    <n v="19.694000000000003"/>
    <n v="177.24599999999998"/>
    <n v="8.8622999999999994"/>
    <n v="186.10829999999999"/>
    <n v="2"/>
  </r>
  <r>
    <s v="ORD106564"/>
    <x v="444"/>
    <x v="2101"/>
    <s v="Hyderabad"/>
    <x v="1"/>
    <n v="500081"/>
    <s v="MED003"/>
    <x v="6"/>
    <x v="4"/>
    <s v="Dr. Reddy's"/>
    <s v="No"/>
    <n v="2"/>
    <n v="31.13"/>
    <n v="15"/>
    <n v="18"/>
    <x v="2"/>
    <x v="1"/>
    <n v="1"/>
    <x v="6563"/>
    <n v="1"/>
    <n v="62.26"/>
    <n v="9.3390000000000004"/>
    <n v="52.920999999999999"/>
    <n v="9.5257799999999992"/>
    <n v="62.446779999999997"/>
    <n v="3"/>
  </r>
  <r>
    <s v="ORD106565"/>
    <x v="625"/>
    <x v="980"/>
    <s v="Noida"/>
    <x v="9"/>
    <n v="201303"/>
    <s v="MED026"/>
    <x v="20"/>
    <x v="9"/>
    <s v="Cipla"/>
    <s v="No"/>
    <n v="1"/>
    <n v="191.46"/>
    <n v="5"/>
    <n v="12"/>
    <x v="3"/>
    <x v="2"/>
    <n v="1"/>
    <x v="6564"/>
    <n v="1"/>
    <n v="191.46"/>
    <n v="9.5730000000000004"/>
    <n v="181.887"/>
    <n v="21.826440000000002"/>
    <n v="203.71343999999999"/>
    <n v="1"/>
  </r>
  <r>
    <s v="ORD106565"/>
    <x v="321"/>
    <x v="1757"/>
    <s v="Bengaluru"/>
    <x v="8"/>
    <n v="560001"/>
    <s v="MED007"/>
    <x v="15"/>
    <x v="10"/>
    <s v="Sanofi"/>
    <s v="Yes"/>
    <n v="1"/>
    <n v="68.58"/>
    <n v="10"/>
    <n v="5"/>
    <x v="5"/>
    <x v="1"/>
    <n v="1"/>
    <x v="6565"/>
    <n v="1"/>
    <n v="68.58"/>
    <n v="6.8579999999999997"/>
    <n v="61.722000000000001"/>
    <n v="3.0861000000000001"/>
    <n v="64.808099999999996"/>
    <n v="1"/>
  </r>
  <r>
    <s v="ORD106567"/>
    <x v="253"/>
    <x v="2447"/>
    <s v="Hyderabad"/>
    <x v="1"/>
    <n v="500081"/>
    <s v="MED003"/>
    <x v="6"/>
    <x v="4"/>
    <s v="Dr. Reddy's"/>
    <s v="No"/>
    <n v="2"/>
    <n v="31.61"/>
    <n v="10"/>
    <n v="18"/>
    <x v="3"/>
    <x v="1"/>
    <n v="1"/>
    <x v="6566"/>
    <n v="1"/>
    <n v="63.22"/>
    <n v="6.3220000000000001"/>
    <n v="56.897999999999996"/>
    <n v="10.24164"/>
    <n v="67.13964"/>
    <n v="3"/>
  </r>
  <r>
    <s v="ORD106568"/>
    <x v="174"/>
    <x v="1528"/>
    <s v="Mumbai"/>
    <x v="3"/>
    <n v="400076"/>
    <s v="MED013"/>
    <x v="16"/>
    <x v="3"/>
    <s v="Himalaya"/>
    <s v="No"/>
    <n v="1"/>
    <n v="171.68"/>
    <n v="5"/>
    <n v="18"/>
    <x v="2"/>
    <x v="1"/>
    <n v="1"/>
    <x v="6567"/>
    <n v="1"/>
    <n v="171.68"/>
    <n v="8.5840000000000014"/>
    <n v="163.096"/>
    <n v="29.357279999999999"/>
    <n v="192.45328000000001"/>
    <n v="3"/>
  </r>
  <r>
    <s v="ORD106569"/>
    <x v="616"/>
    <x v="278"/>
    <s v="Bengaluru"/>
    <x v="8"/>
    <n v="560038"/>
    <s v="MED005"/>
    <x v="11"/>
    <x v="5"/>
    <s v="Cipla"/>
    <s v="Yes"/>
    <n v="3"/>
    <n v="100.47"/>
    <n v="5"/>
    <n v="12"/>
    <x v="5"/>
    <x v="1"/>
    <n v="1"/>
    <x v="6568"/>
    <n v="1"/>
    <n v="301.40999999999997"/>
    <n v="15.070499999999997"/>
    <n v="286.33949999999999"/>
    <n v="34.360739999999993"/>
    <n v="320.70024000000001"/>
    <n v="4"/>
  </r>
  <r>
    <s v="ORD106570"/>
    <x v="527"/>
    <x v="406"/>
    <s v="Ahmedabad"/>
    <x v="6"/>
    <n v="380061"/>
    <s v="MED027"/>
    <x v="12"/>
    <x v="9"/>
    <s v="Mankind"/>
    <s v="No"/>
    <n v="1"/>
    <n v="104.69"/>
    <n v="10"/>
    <n v="12"/>
    <x v="5"/>
    <x v="1"/>
    <n v="1"/>
    <x v="6569"/>
    <n v="1"/>
    <n v="104.69"/>
    <n v="10.469000000000001"/>
    <n v="94.221000000000004"/>
    <n v="11.306520000000001"/>
    <n v="105.52752000000001"/>
    <n v="2"/>
  </r>
  <r>
    <s v="ORD106570"/>
    <x v="492"/>
    <x v="1996"/>
    <s v="Indore"/>
    <x v="2"/>
    <n v="452010"/>
    <s v="MED015"/>
    <x v="24"/>
    <x v="11"/>
    <s v="Abbott"/>
    <s v="No"/>
    <n v="2"/>
    <n v="43.88"/>
    <n v="20"/>
    <n v="5"/>
    <x v="3"/>
    <x v="2"/>
    <n v="1"/>
    <x v="6570"/>
    <n v="1"/>
    <n v="87.76"/>
    <n v="17.552"/>
    <n v="70.207999999999998"/>
    <n v="3.5103999999999997"/>
    <n v="73.718400000000003"/>
    <n v="1"/>
  </r>
  <r>
    <s v="ORD106572"/>
    <x v="346"/>
    <x v="1251"/>
    <s v="Chennai"/>
    <x v="7"/>
    <n v="600018"/>
    <s v="MED028"/>
    <x v="3"/>
    <x v="3"/>
    <s v="Abbott"/>
    <s v="No"/>
    <n v="1"/>
    <n v="100.7"/>
    <n v="10"/>
    <n v="5"/>
    <x v="1"/>
    <x v="1"/>
    <n v="1"/>
    <x v="6571"/>
    <n v="1"/>
    <n v="100.7"/>
    <n v="10.07"/>
    <n v="90.63"/>
    <n v="4.5314999999999994"/>
    <n v="95.16149999999999"/>
    <n v="1"/>
  </r>
  <r>
    <s v="ORD106572"/>
    <x v="374"/>
    <x v="2604"/>
    <s v="Chandigarh"/>
    <x v="4"/>
    <n v="160022"/>
    <s v="MED009"/>
    <x v="21"/>
    <x v="6"/>
    <s v="Glenmark"/>
    <s v="Yes"/>
    <n v="5"/>
    <n v="80.790000000000006"/>
    <n v="15"/>
    <n v="5"/>
    <x v="1"/>
    <x v="2"/>
    <n v="1"/>
    <x v="6572"/>
    <n v="1"/>
    <n v="403.95000000000005"/>
    <n v="60.592500000000008"/>
    <n v="343.35750000000002"/>
    <n v="17.167875000000002"/>
    <n v="360.525375"/>
    <n v="1"/>
  </r>
  <r>
    <s v="ORD106574"/>
    <x v="367"/>
    <x v="2970"/>
    <s v="Delhi"/>
    <x v="0"/>
    <n v="110001"/>
    <s v="MED024"/>
    <x v="0"/>
    <x v="0"/>
    <s v="Abbott"/>
    <s v="No"/>
    <n v="3"/>
    <n v="122.74"/>
    <n v="10"/>
    <n v="5"/>
    <x v="1"/>
    <x v="1"/>
    <n v="1"/>
    <x v="6573"/>
    <n v="1"/>
    <n v="368.21999999999997"/>
    <n v="36.821999999999996"/>
    <n v="331.39799999999997"/>
    <n v="16.569899999999997"/>
    <n v="347.96789999999999"/>
    <n v="1"/>
  </r>
  <r>
    <s v="ORD106575"/>
    <x v="729"/>
    <x v="674"/>
    <s v="Delhi"/>
    <x v="0"/>
    <n v="110085"/>
    <s v="MED018"/>
    <x v="14"/>
    <x v="8"/>
    <s v="Mankind"/>
    <s v="No"/>
    <n v="1"/>
    <n v="132.09"/>
    <n v="5"/>
    <n v="12"/>
    <x v="2"/>
    <x v="1"/>
    <n v="1"/>
    <x v="6574"/>
    <n v="1"/>
    <n v="132.09"/>
    <n v="6.6045000000000007"/>
    <n v="125.4855"/>
    <n v="15.058260000000001"/>
    <n v="140.54375999999999"/>
    <n v="3"/>
  </r>
  <r>
    <s v="ORD106576"/>
    <x v="257"/>
    <x v="2851"/>
    <s v="Lucknow"/>
    <x v="9"/>
    <n v="226021"/>
    <s v="MED014"/>
    <x v="19"/>
    <x v="3"/>
    <s v="Abbott"/>
    <s v="No"/>
    <n v="1"/>
    <n v="144.51"/>
    <n v="5"/>
    <n v="5"/>
    <x v="3"/>
    <x v="3"/>
    <n v="1"/>
    <x v="6575"/>
    <n v="1"/>
    <n v="144.51"/>
    <n v="7.2254999999999994"/>
    <n v="137.28449999999998"/>
    <n v="6.8642249999999994"/>
    <n v="144.14872499999998"/>
    <n v="1"/>
  </r>
  <r>
    <s v="ORD106577"/>
    <x v="332"/>
    <x v="2971"/>
    <s v="Mumbai"/>
    <x v="3"/>
    <n v="400076"/>
    <s v="MED021"/>
    <x v="9"/>
    <x v="7"/>
    <s v="Cipla"/>
    <s v="No"/>
    <n v="2"/>
    <n v="82.02"/>
    <n v="15"/>
    <n v="18"/>
    <x v="0"/>
    <x v="1"/>
    <n v="1"/>
    <x v="6576"/>
    <n v="1"/>
    <n v="164.04"/>
    <n v="24.605999999999998"/>
    <n v="139.434"/>
    <n v="25.098119999999998"/>
    <n v="164.53211999999999"/>
    <n v="1"/>
  </r>
  <r>
    <s v="ORD106578"/>
    <x v="449"/>
    <x v="2111"/>
    <s v="Surat"/>
    <x v="6"/>
    <n v="395010"/>
    <s v="MED021"/>
    <x v="9"/>
    <x v="7"/>
    <s v="Cipla"/>
    <s v="No"/>
    <n v="6"/>
    <n v="79.38"/>
    <n v="10"/>
    <n v="12"/>
    <x v="1"/>
    <x v="1"/>
    <n v="1"/>
    <x v="6577"/>
    <n v="1"/>
    <n v="476.28"/>
    <n v="47.627999999999993"/>
    <n v="428.65199999999999"/>
    <n v="51.438239999999993"/>
    <n v="480.09023999999999"/>
    <n v="2"/>
  </r>
  <r>
    <s v="ORD106579"/>
    <x v="198"/>
    <x v="1710"/>
    <s v="Surat"/>
    <x v="6"/>
    <n v="395003"/>
    <s v="MED014"/>
    <x v="19"/>
    <x v="3"/>
    <s v="Abbott"/>
    <s v="No"/>
    <n v="1"/>
    <n v="154.13"/>
    <n v="10"/>
    <n v="5"/>
    <x v="5"/>
    <x v="1"/>
    <n v="1"/>
    <x v="6578"/>
    <n v="1"/>
    <n v="154.13"/>
    <n v="15.413"/>
    <n v="138.71699999999998"/>
    <n v="6.9358499999999994"/>
    <n v="145.65284999999997"/>
    <n v="3"/>
  </r>
  <r>
    <s v="ORD106580"/>
    <x v="23"/>
    <x v="1135"/>
    <s v="Chennai"/>
    <x v="7"/>
    <n v="600018"/>
    <s v="MED014"/>
    <x v="19"/>
    <x v="3"/>
    <s v="Abbott"/>
    <s v="No"/>
    <n v="2"/>
    <n v="157.06"/>
    <n v="20"/>
    <n v="12"/>
    <x v="4"/>
    <x v="1"/>
    <n v="1"/>
    <x v="6579"/>
    <n v="1"/>
    <n v="314.12"/>
    <n v="62.823999999999998"/>
    <n v="251.29599999999999"/>
    <n v="30.155519999999996"/>
    <n v="281.45151999999996"/>
    <n v="4"/>
  </r>
  <r>
    <s v="ORD106581"/>
    <x v="72"/>
    <x v="2519"/>
    <s v="Hyderabad"/>
    <x v="1"/>
    <n v="500001"/>
    <s v="MED010"/>
    <x v="13"/>
    <x v="1"/>
    <s v="Sun Pharma"/>
    <s v="Yes"/>
    <n v="1"/>
    <n v="70.150000000000006"/>
    <n v="5"/>
    <n v="5"/>
    <x v="0"/>
    <x v="1"/>
    <n v="1"/>
    <x v="6580"/>
    <n v="1"/>
    <n v="70.150000000000006"/>
    <n v="3.5074999999999998"/>
    <n v="66.642500000000013"/>
    <n v="3.3321250000000009"/>
    <n v="69.974625000000017"/>
    <n v="2"/>
  </r>
  <r>
    <s v="ORD106582"/>
    <x v="167"/>
    <x v="2776"/>
    <s v="Jaipur"/>
    <x v="5"/>
    <n v="302033"/>
    <s v="MED008"/>
    <x v="7"/>
    <x v="6"/>
    <s v="Zydus"/>
    <s v="Yes"/>
    <n v="1"/>
    <n v="69.63"/>
    <n v="0"/>
    <n v="18"/>
    <x v="0"/>
    <x v="1"/>
    <n v="1"/>
    <x v="6581"/>
    <n v="1"/>
    <n v="69.63"/>
    <n v="0"/>
    <n v="69.63"/>
    <n v="12.533399999999999"/>
    <n v="82.163399999999996"/>
    <n v="2"/>
  </r>
  <r>
    <s v="ORD106583"/>
    <x v="717"/>
    <x v="2909"/>
    <s v="Bengaluru"/>
    <x v="8"/>
    <n v="560034"/>
    <s v="MED029"/>
    <x v="10"/>
    <x v="8"/>
    <s v="Sun Pharma"/>
    <s v="Yes"/>
    <n v="3"/>
    <n v="111.34"/>
    <n v="5"/>
    <n v="5"/>
    <x v="4"/>
    <x v="1"/>
    <n v="1"/>
    <x v="6582"/>
    <n v="1"/>
    <n v="334.02"/>
    <n v="16.701000000000001"/>
    <n v="317.31899999999996"/>
    <n v="15.865949999999998"/>
    <n v="333.18494999999996"/>
    <n v="1"/>
  </r>
  <r>
    <s v="ORD106583"/>
    <x v="669"/>
    <x v="1503"/>
    <s v="Delhi"/>
    <x v="0"/>
    <n v="110044"/>
    <s v="MED011"/>
    <x v="23"/>
    <x v="1"/>
    <s v="Cipla"/>
    <s v="No"/>
    <n v="3"/>
    <n v="27.57"/>
    <n v="0"/>
    <n v="12"/>
    <x v="5"/>
    <x v="1"/>
    <n v="1"/>
    <x v="6583"/>
    <n v="1"/>
    <n v="82.710000000000008"/>
    <n v="0"/>
    <n v="82.710000000000008"/>
    <n v="9.9252000000000002"/>
    <n v="92.635200000000012"/>
    <n v="3"/>
  </r>
  <r>
    <s v="ORD106585"/>
    <x v="10"/>
    <x v="1641"/>
    <s v="Noida"/>
    <x v="9"/>
    <n v="201305"/>
    <s v="MED024"/>
    <x v="0"/>
    <x v="0"/>
    <s v="Abbott"/>
    <s v="No"/>
    <n v="1"/>
    <n v="120.2"/>
    <n v="0"/>
    <n v="5"/>
    <x v="1"/>
    <x v="1"/>
    <n v="1"/>
    <x v="6584"/>
    <n v="1"/>
    <n v="120.2"/>
    <n v="0"/>
    <n v="120.2"/>
    <n v="6.01"/>
    <n v="126.21000000000001"/>
    <n v="2"/>
  </r>
  <r>
    <s v="ORD106586"/>
    <x v="363"/>
    <x v="2397"/>
    <s v="Bengaluru"/>
    <x v="8"/>
    <n v="560100"/>
    <s v="MED030"/>
    <x v="28"/>
    <x v="8"/>
    <s v="Cipla"/>
    <s v="Yes"/>
    <n v="1"/>
    <n v="278.52999999999997"/>
    <n v="0"/>
    <n v="5"/>
    <x v="5"/>
    <x v="1"/>
    <n v="1"/>
    <x v="6585"/>
    <n v="1"/>
    <n v="278.52999999999997"/>
    <n v="0"/>
    <n v="278.52999999999997"/>
    <n v="13.926499999999999"/>
    <n v="292.45649999999995"/>
    <n v="2"/>
  </r>
  <r>
    <s v="ORD106586"/>
    <x v="459"/>
    <x v="547"/>
    <s v="Pune"/>
    <x v="3"/>
    <n v="411045"/>
    <s v="MED012"/>
    <x v="29"/>
    <x v="3"/>
    <s v="Mankind"/>
    <s v="No"/>
    <n v="1"/>
    <n v="135.69"/>
    <n v="5"/>
    <n v="5"/>
    <x v="0"/>
    <x v="1"/>
    <n v="1"/>
    <x v="6586"/>
    <n v="1"/>
    <n v="135.69"/>
    <n v="6.7845000000000004"/>
    <n v="128.90549999999999"/>
    <n v="6.4452749999999988"/>
    <n v="135.350775"/>
    <n v="2"/>
  </r>
  <r>
    <s v="ORD106586"/>
    <x v="616"/>
    <x v="18"/>
    <s v="Lucknow"/>
    <x v="9"/>
    <n v="226021"/>
    <s v="MED018"/>
    <x v="14"/>
    <x v="8"/>
    <s v="Mankind"/>
    <s v="No"/>
    <n v="1"/>
    <n v="109.76"/>
    <n v="5"/>
    <n v="12"/>
    <x v="1"/>
    <x v="0"/>
    <n v="1"/>
    <x v="6587"/>
    <n v="1"/>
    <n v="109.76"/>
    <n v="5.4880000000000004"/>
    <n v="104.27200000000001"/>
    <n v="12.512640000000001"/>
    <n v="116.78464000000001"/>
    <n v="2"/>
  </r>
  <r>
    <s v="ORD106589"/>
    <x v="683"/>
    <x v="1062"/>
    <s v="Chandigarh"/>
    <x v="4"/>
    <n v="160022"/>
    <s v="MED020"/>
    <x v="4"/>
    <x v="4"/>
    <s v="Dr. Reddy's"/>
    <s v="Yes"/>
    <n v="3"/>
    <n v="62.7"/>
    <n v="10"/>
    <n v="18"/>
    <x v="4"/>
    <x v="1"/>
    <n v="1"/>
    <x v="6588"/>
    <n v="1"/>
    <n v="188.10000000000002"/>
    <n v="18.810000000000002"/>
    <n v="169.29000000000002"/>
    <n v="30.472200000000001"/>
    <n v="199.76220000000001"/>
    <n v="1"/>
  </r>
  <r>
    <s v="ORD106590"/>
    <x v="104"/>
    <x v="1117"/>
    <s v="Kolkata"/>
    <x v="10"/>
    <n v="700091"/>
    <s v="MED011"/>
    <x v="23"/>
    <x v="1"/>
    <s v="Cipla"/>
    <s v="No"/>
    <n v="4"/>
    <n v="23.69"/>
    <n v="5"/>
    <n v="5"/>
    <x v="0"/>
    <x v="1"/>
    <n v="1"/>
    <x v="6589"/>
    <n v="1"/>
    <n v="94.76"/>
    <n v="4.7380000000000004"/>
    <n v="90.022000000000006"/>
    <n v="4.5011000000000001"/>
    <n v="94.523099999999999"/>
    <n v="3"/>
  </r>
  <r>
    <s v="ORD106591"/>
    <x v="458"/>
    <x v="1575"/>
    <s v="Gurugram"/>
    <x v="11"/>
    <n v="122018"/>
    <s v="MED010"/>
    <x v="13"/>
    <x v="1"/>
    <s v="Sun Pharma"/>
    <s v="Yes"/>
    <n v="1"/>
    <n v="64.33"/>
    <n v="5"/>
    <n v="12"/>
    <x v="1"/>
    <x v="1"/>
    <n v="1"/>
    <x v="6590"/>
    <n v="1"/>
    <n v="64.33"/>
    <n v="3.2164999999999999"/>
    <n v="61.113500000000002"/>
    <n v="7.3336200000000007"/>
    <n v="68.447119999999998"/>
    <n v="1"/>
  </r>
  <r>
    <s v="ORD106592"/>
    <x v="466"/>
    <x v="1918"/>
    <s v="Jaipur"/>
    <x v="5"/>
    <n v="302017"/>
    <s v="MED011"/>
    <x v="23"/>
    <x v="1"/>
    <s v="Cipla"/>
    <s v="No"/>
    <n v="1"/>
    <n v="24.33"/>
    <n v="5"/>
    <n v="12"/>
    <x v="4"/>
    <x v="3"/>
    <n v="1"/>
    <x v="6591"/>
    <n v="1"/>
    <n v="24.33"/>
    <n v="1.2164999999999999"/>
    <n v="23.113499999999998"/>
    <n v="2.7736199999999998"/>
    <n v="25.887119999999999"/>
    <n v="1"/>
  </r>
  <r>
    <s v="ORD106593"/>
    <x v="555"/>
    <x v="354"/>
    <s v="Jaipur"/>
    <x v="5"/>
    <n v="302017"/>
    <s v="MED028"/>
    <x v="3"/>
    <x v="3"/>
    <s v="Abbott"/>
    <s v="No"/>
    <n v="2"/>
    <n v="102.33"/>
    <n v="15"/>
    <n v="5"/>
    <x v="3"/>
    <x v="1"/>
    <n v="1"/>
    <x v="6592"/>
    <n v="1"/>
    <n v="204.66"/>
    <n v="30.699000000000002"/>
    <n v="173.96099999999998"/>
    <n v="8.6980500000000003"/>
    <n v="182.65904999999998"/>
    <n v="3"/>
  </r>
  <r>
    <s v="ORD106594"/>
    <x v="300"/>
    <x v="2972"/>
    <s v="Delhi"/>
    <x v="0"/>
    <n v="110044"/>
    <s v="MED007"/>
    <x v="15"/>
    <x v="10"/>
    <s v="Sanofi"/>
    <s v="Yes"/>
    <n v="2"/>
    <n v="74.36"/>
    <n v="0"/>
    <n v="5"/>
    <x v="0"/>
    <x v="3"/>
    <n v="1"/>
    <x v="6593"/>
    <n v="1"/>
    <n v="148.72"/>
    <n v="0"/>
    <n v="148.72"/>
    <n v="7.4359999999999999"/>
    <n v="156.15600000000001"/>
    <n v="1"/>
  </r>
  <r>
    <s v="ORD106595"/>
    <x v="379"/>
    <x v="300"/>
    <s v="Kolkata"/>
    <x v="10"/>
    <n v="700091"/>
    <s v="MED027"/>
    <x v="12"/>
    <x v="9"/>
    <s v="Mankind"/>
    <s v="No"/>
    <n v="2"/>
    <n v="89.81"/>
    <n v="5"/>
    <n v="12"/>
    <x v="1"/>
    <x v="1"/>
    <n v="1"/>
    <x v="6594"/>
    <n v="1"/>
    <n v="179.62"/>
    <n v="8.9809999999999999"/>
    <n v="170.63900000000001"/>
    <n v="20.476680000000002"/>
    <n v="191.11568"/>
    <n v="1"/>
  </r>
  <r>
    <s v="ORD106596"/>
    <x v="351"/>
    <x v="2973"/>
    <s v="Chennai"/>
    <x v="7"/>
    <n v="600100"/>
    <s v="MED029"/>
    <x v="10"/>
    <x v="8"/>
    <s v="Sun Pharma"/>
    <s v="Yes"/>
    <n v="1"/>
    <n v="97.66"/>
    <n v="0"/>
    <n v="5"/>
    <x v="2"/>
    <x v="1"/>
    <n v="1"/>
    <x v="6595"/>
    <n v="1"/>
    <n v="97.66"/>
    <n v="0"/>
    <n v="97.66"/>
    <n v="4.8829999999999991"/>
    <n v="102.54299999999999"/>
    <n v="1"/>
  </r>
  <r>
    <s v="ORD106597"/>
    <x v="37"/>
    <x v="1447"/>
    <s v="Hyderabad"/>
    <x v="1"/>
    <n v="500084"/>
    <s v="MED009"/>
    <x v="21"/>
    <x v="6"/>
    <s v="Glenmark"/>
    <s v="Yes"/>
    <n v="1"/>
    <n v="94.3"/>
    <n v="0"/>
    <n v="18"/>
    <x v="0"/>
    <x v="2"/>
    <n v="1"/>
    <x v="6596"/>
    <n v="1"/>
    <n v="94.3"/>
    <n v="0"/>
    <n v="94.3"/>
    <n v="16.974"/>
    <n v="111.274"/>
    <n v="2"/>
  </r>
  <r>
    <s v="ORD106598"/>
    <x v="220"/>
    <x v="2974"/>
    <s v="Jaipur"/>
    <x v="5"/>
    <n v="302017"/>
    <s v="MED015"/>
    <x v="24"/>
    <x v="11"/>
    <s v="Abbott"/>
    <s v="No"/>
    <n v="2"/>
    <n v="49.52"/>
    <n v="0"/>
    <n v="18"/>
    <x v="2"/>
    <x v="2"/>
    <n v="1"/>
    <x v="6597"/>
    <n v="1"/>
    <n v="99.04"/>
    <n v="0"/>
    <n v="99.04"/>
    <n v="17.827200000000001"/>
    <n v="116.86720000000001"/>
    <n v="0"/>
  </r>
  <r>
    <s v="ORD106599"/>
    <x v="75"/>
    <x v="1406"/>
    <s v="Surat"/>
    <x v="6"/>
    <n v="395007"/>
    <s v="MED010"/>
    <x v="13"/>
    <x v="1"/>
    <s v="Sun Pharma"/>
    <s v="Yes"/>
    <n v="4"/>
    <n v="63.63"/>
    <n v="15"/>
    <n v="18"/>
    <x v="3"/>
    <x v="1"/>
    <n v="1"/>
    <x v="6598"/>
    <n v="1"/>
    <n v="254.52"/>
    <n v="38.178000000000004"/>
    <n v="216.34200000000001"/>
    <n v="38.941560000000003"/>
    <n v="255.28356000000002"/>
    <n v="2"/>
  </r>
  <r>
    <s v="ORD106600"/>
    <x v="576"/>
    <x v="2409"/>
    <s v="Kolkata"/>
    <x v="10"/>
    <n v="700001"/>
    <s v="MED013"/>
    <x v="16"/>
    <x v="3"/>
    <s v="Himalaya"/>
    <s v="No"/>
    <n v="1"/>
    <n v="158.75"/>
    <n v="5"/>
    <n v="12"/>
    <x v="3"/>
    <x v="0"/>
    <n v="1"/>
    <x v="6599"/>
    <n v="1"/>
    <n v="158.75"/>
    <n v="7.9375"/>
    <n v="150.8125"/>
    <n v="18.0975"/>
    <n v="168.91"/>
    <n v="1"/>
  </r>
  <r>
    <s v="ORD106601"/>
    <x v="393"/>
    <x v="2969"/>
    <s v="Lucknow"/>
    <x v="9"/>
    <n v="226021"/>
    <s v="MED007"/>
    <x v="15"/>
    <x v="10"/>
    <s v="Sanofi"/>
    <s v="Yes"/>
    <n v="1"/>
    <n v="84.81"/>
    <n v="15"/>
    <n v="5"/>
    <x v="2"/>
    <x v="1"/>
    <n v="1"/>
    <x v="6600"/>
    <n v="1"/>
    <n v="84.81"/>
    <n v="12.721500000000001"/>
    <n v="72.088499999999996"/>
    <n v="3.604425"/>
    <n v="75.692925000000002"/>
    <n v="2"/>
  </r>
  <r>
    <s v="ORD106602"/>
    <x v="729"/>
    <x v="1496"/>
    <s v="Delhi"/>
    <x v="0"/>
    <n v="110029"/>
    <s v="MED009"/>
    <x v="21"/>
    <x v="6"/>
    <s v="Glenmark"/>
    <s v="Yes"/>
    <n v="2"/>
    <n v="81.93"/>
    <n v="10"/>
    <n v="12"/>
    <x v="4"/>
    <x v="1"/>
    <n v="1"/>
    <x v="6601"/>
    <n v="1"/>
    <n v="163.86"/>
    <n v="16.386000000000003"/>
    <n v="147.47400000000002"/>
    <n v="17.69688"/>
    <n v="165.17088000000001"/>
    <n v="2"/>
  </r>
  <r>
    <s v="ORD106603"/>
    <x v="477"/>
    <x v="189"/>
    <s v="Kolkata"/>
    <x v="10"/>
    <n v="700019"/>
    <s v="MED010"/>
    <x v="13"/>
    <x v="1"/>
    <s v="Sun Pharma"/>
    <s v="Yes"/>
    <n v="2"/>
    <n v="66.77"/>
    <n v="15"/>
    <n v="5"/>
    <x v="3"/>
    <x v="0"/>
    <n v="1"/>
    <x v="6602"/>
    <n v="1"/>
    <n v="133.54"/>
    <n v="20.030999999999999"/>
    <n v="113.50899999999999"/>
    <n v="5.6754499999999997"/>
    <n v="119.18444999999998"/>
    <n v="1"/>
  </r>
  <r>
    <s v="ORD106604"/>
    <x v="713"/>
    <x v="2001"/>
    <s v="Mumbai"/>
    <x v="3"/>
    <n v="400076"/>
    <s v="MED012"/>
    <x v="29"/>
    <x v="3"/>
    <s v="Mankind"/>
    <s v="No"/>
    <n v="1"/>
    <n v="115.37"/>
    <n v="10"/>
    <n v="18"/>
    <x v="3"/>
    <x v="1"/>
    <n v="1"/>
    <x v="6603"/>
    <n v="1"/>
    <n v="115.37"/>
    <n v="11.537000000000001"/>
    <n v="103.833"/>
    <n v="18.68994"/>
    <n v="122.52294000000001"/>
    <n v="5"/>
  </r>
  <r>
    <s v="ORD106605"/>
    <x v="723"/>
    <x v="2885"/>
    <s v="Noida"/>
    <x v="9"/>
    <n v="201307"/>
    <s v="MED029"/>
    <x v="10"/>
    <x v="8"/>
    <s v="Sun Pharma"/>
    <s v="Yes"/>
    <n v="2"/>
    <n v="104.52"/>
    <n v="5"/>
    <n v="18"/>
    <x v="0"/>
    <x v="1"/>
    <n v="1"/>
    <x v="6604"/>
    <n v="1"/>
    <n v="209.04"/>
    <n v="10.452"/>
    <n v="198.58799999999999"/>
    <n v="35.745840000000001"/>
    <n v="234.33384000000001"/>
    <n v="2"/>
  </r>
  <r>
    <s v="ORD106606"/>
    <x v="305"/>
    <x v="1740"/>
    <s v="Delhi"/>
    <x v="0"/>
    <n v="110029"/>
    <s v="MED005"/>
    <x v="11"/>
    <x v="5"/>
    <s v="Cipla"/>
    <s v="Yes"/>
    <n v="2"/>
    <n v="97.22"/>
    <n v="0"/>
    <n v="5"/>
    <x v="5"/>
    <x v="3"/>
    <n v="1"/>
    <x v="6605"/>
    <n v="1"/>
    <n v="194.44"/>
    <n v="0"/>
    <n v="194.44"/>
    <n v="9.7220000000000013"/>
    <n v="204.16200000000001"/>
    <n v="2"/>
  </r>
  <r>
    <s v="ORD106606"/>
    <x v="121"/>
    <x v="2248"/>
    <s v="Kolkata"/>
    <x v="10"/>
    <n v="700001"/>
    <s v="MED016"/>
    <x v="17"/>
    <x v="11"/>
    <s v="Emcure"/>
    <s v="No"/>
    <n v="1"/>
    <n v="103.53"/>
    <n v="5"/>
    <n v="5"/>
    <x v="2"/>
    <x v="1"/>
    <n v="1"/>
    <x v="6606"/>
    <n v="1"/>
    <n v="103.53"/>
    <n v="5.1764999999999999"/>
    <n v="98.353499999999997"/>
    <n v="4.917675"/>
    <n v="103.271175"/>
    <n v="3"/>
  </r>
  <r>
    <s v="ORD106608"/>
    <x v="301"/>
    <x v="861"/>
    <s v="Ahmedabad"/>
    <x v="6"/>
    <n v="380058"/>
    <s v="MED030"/>
    <x v="28"/>
    <x v="8"/>
    <s v="Cipla"/>
    <s v="Yes"/>
    <n v="3"/>
    <n v="304.20999999999998"/>
    <n v="5"/>
    <n v="18"/>
    <x v="0"/>
    <x v="1"/>
    <n v="1"/>
    <x v="6607"/>
    <n v="1"/>
    <n v="912.62999999999988"/>
    <n v="45.631499999999996"/>
    <n v="866.99849999999992"/>
    <n v="156.05972999999997"/>
    <n v="1023.0582299999999"/>
    <n v="3"/>
  </r>
  <r>
    <s v="ORD106609"/>
    <x v="247"/>
    <x v="1950"/>
    <s v="Delhi"/>
    <x v="0"/>
    <n v="110044"/>
    <s v="MED003"/>
    <x v="6"/>
    <x v="4"/>
    <s v="Dr. Reddy's"/>
    <s v="No"/>
    <n v="1"/>
    <n v="27.65"/>
    <n v="0"/>
    <n v="12"/>
    <x v="2"/>
    <x v="2"/>
    <n v="1"/>
    <x v="6608"/>
    <n v="1"/>
    <n v="27.65"/>
    <n v="0"/>
    <n v="27.65"/>
    <n v="3.3179999999999996"/>
    <n v="30.967999999999996"/>
    <n v="1"/>
  </r>
  <r>
    <s v="ORD106610"/>
    <x v="618"/>
    <x v="657"/>
    <s v="Mumbai"/>
    <x v="3"/>
    <n v="400093"/>
    <s v="MED005"/>
    <x v="11"/>
    <x v="5"/>
    <s v="Cipla"/>
    <s v="Yes"/>
    <n v="3"/>
    <n v="85.3"/>
    <n v="10"/>
    <n v="5"/>
    <x v="3"/>
    <x v="1"/>
    <n v="1"/>
    <x v="6609"/>
    <n v="1"/>
    <n v="255.89999999999998"/>
    <n v="25.59"/>
    <n v="230.30999999999997"/>
    <n v="11.515499999999999"/>
    <n v="241.82549999999998"/>
    <n v="6"/>
  </r>
  <r>
    <s v="ORD106611"/>
    <x v="589"/>
    <x v="1574"/>
    <s v="Gurugram"/>
    <x v="11"/>
    <n v="122009"/>
    <s v="MED027"/>
    <x v="12"/>
    <x v="9"/>
    <s v="Mankind"/>
    <s v="No"/>
    <n v="3"/>
    <n v="88.19"/>
    <n v="0"/>
    <n v="12"/>
    <x v="1"/>
    <x v="1"/>
    <n v="1"/>
    <x v="6610"/>
    <n v="1"/>
    <n v="264.57"/>
    <n v="0"/>
    <n v="264.57"/>
    <n v="31.7484"/>
    <n v="296.3184"/>
    <n v="2"/>
  </r>
  <r>
    <s v="ORD106612"/>
    <x v="730"/>
    <x v="204"/>
    <s v="Pune"/>
    <x v="3"/>
    <n v="411038"/>
    <s v="MED029"/>
    <x v="10"/>
    <x v="8"/>
    <s v="Sun Pharma"/>
    <s v="Yes"/>
    <n v="1"/>
    <n v="97.41"/>
    <n v="5"/>
    <n v="12"/>
    <x v="5"/>
    <x v="1"/>
    <n v="1"/>
    <x v="6611"/>
    <n v="1"/>
    <n v="97.41"/>
    <n v="4.8704999999999998"/>
    <n v="92.539500000000004"/>
    <n v="11.104740000000001"/>
    <n v="103.64424000000001"/>
    <n v="1"/>
  </r>
  <r>
    <s v="ORD106613"/>
    <x v="703"/>
    <x v="1751"/>
    <s v="Kolkata"/>
    <x v="10"/>
    <n v="700019"/>
    <s v="MED008"/>
    <x v="7"/>
    <x v="6"/>
    <s v="Zydus"/>
    <s v="Yes"/>
    <n v="4"/>
    <n v="66.040000000000006"/>
    <n v="15"/>
    <n v="5"/>
    <x v="1"/>
    <x v="1"/>
    <n v="1"/>
    <x v="6612"/>
    <n v="1"/>
    <n v="264.16000000000003"/>
    <n v="39.624000000000002"/>
    <n v="224.53600000000003"/>
    <n v="11.226800000000001"/>
    <n v="235.76280000000003"/>
    <n v="2"/>
  </r>
  <r>
    <s v="ORD106614"/>
    <x v="511"/>
    <x v="828"/>
    <s v="Chennai"/>
    <x v="7"/>
    <n v="600040"/>
    <s v="MED004"/>
    <x v="5"/>
    <x v="5"/>
    <s v="Sun Pharma"/>
    <s v="Yes"/>
    <n v="1"/>
    <n v="100.04"/>
    <n v="0"/>
    <n v="5"/>
    <x v="5"/>
    <x v="1"/>
    <n v="1"/>
    <x v="6613"/>
    <n v="1"/>
    <n v="100.04"/>
    <n v="0"/>
    <n v="100.04"/>
    <n v="5.0020000000000007"/>
    <n v="105.042"/>
    <n v="2"/>
  </r>
  <r>
    <s v="ORD106614"/>
    <x v="710"/>
    <x v="2074"/>
    <s v="Chandigarh"/>
    <x v="4"/>
    <n v="160017"/>
    <s v="MED021"/>
    <x v="9"/>
    <x v="7"/>
    <s v="Cipla"/>
    <s v="No"/>
    <n v="3"/>
    <n v="75.89"/>
    <n v="10"/>
    <n v="18"/>
    <x v="0"/>
    <x v="1"/>
    <n v="1"/>
    <x v="6614"/>
    <n v="1"/>
    <n v="227.67000000000002"/>
    <n v="22.767000000000003"/>
    <n v="204.90300000000002"/>
    <n v="36.882540000000006"/>
    <n v="241.78554000000003"/>
    <n v="3"/>
  </r>
  <r>
    <s v="ORD106616"/>
    <x v="671"/>
    <x v="1694"/>
    <s v="Chennai"/>
    <x v="7"/>
    <n v="600100"/>
    <s v="MED014"/>
    <x v="19"/>
    <x v="3"/>
    <s v="Abbott"/>
    <s v="No"/>
    <n v="1"/>
    <n v="147.65"/>
    <n v="10"/>
    <n v="5"/>
    <x v="4"/>
    <x v="1"/>
    <n v="1"/>
    <x v="6615"/>
    <n v="1"/>
    <n v="147.65"/>
    <n v="14.765000000000001"/>
    <n v="132.88499999999999"/>
    <n v="6.6442499999999995"/>
    <n v="139.52924999999999"/>
    <n v="3"/>
  </r>
  <r>
    <s v="ORD106616"/>
    <x v="115"/>
    <x v="2975"/>
    <s v="Hyderabad"/>
    <x v="1"/>
    <n v="500032"/>
    <s v="MED018"/>
    <x v="14"/>
    <x v="8"/>
    <s v="Mankind"/>
    <s v="No"/>
    <n v="5"/>
    <n v="106.28"/>
    <n v="0"/>
    <n v="12"/>
    <x v="0"/>
    <x v="1"/>
    <n v="1"/>
    <x v="6616"/>
    <n v="1"/>
    <n v="531.4"/>
    <n v="0"/>
    <n v="531.4"/>
    <n v="63.767999999999994"/>
    <n v="595.16800000000001"/>
    <n v="1"/>
  </r>
  <r>
    <s v="ORD106618"/>
    <x v="699"/>
    <x v="1834"/>
    <s v="Hyderabad"/>
    <x v="1"/>
    <n v="500084"/>
    <s v="MED003"/>
    <x v="6"/>
    <x v="4"/>
    <s v="Dr. Reddy's"/>
    <s v="No"/>
    <n v="1"/>
    <n v="31.24"/>
    <n v="5"/>
    <n v="12"/>
    <x v="3"/>
    <x v="1"/>
    <n v="1"/>
    <x v="6617"/>
    <n v="1"/>
    <n v="31.24"/>
    <n v="1.5619999999999998"/>
    <n v="29.677999999999997"/>
    <n v="3.5613599999999996"/>
    <n v="33.239359999999998"/>
    <n v="2"/>
  </r>
  <r>
    <s v="ORD106619"/>
    <x v="553"/>
    <x v="1537"/>
    <s v="Chandigarh"/>
    <x v="4"/>
    <n v="160017"/>
    <s v="MED022"/>
    <x v="25"/>
    <x v="7"/>
    <s v="Himalaya"/>
    <s v="No"/>
    <n v="2"/>
    <n v="179.2"/>
    <n v="5"/>
    <n v="18"/>
    <x v="0"/>
    <x v="1"/>
    <n v="1"/>
    <x v="6618"/>
    <n v="1"/>
    <n v="358.4"/>
    <n v="17.920000000000002"/>
    <n v="340.47999999999996"/>
    <n v="61.286399999999993"/>
    <n v="401.76639999999998"/>
    <n v="3"/>
  </r>
  <r>
    <s v="ORD106619"/>
    <x v="184"/>
    <x v="2691"/>
    <s v="Pune"/>
    <x v="3"/>
    <n v="411014"/>
    <s v="MED027"/>
    <x v="12"/>
    <x v="9"/>
    <s v="Mankind"/>
    <s v="No"/>
    <n v="1"/>
    <n v="92.37"/>
    <n v="10"/>
    <n v="5"/>
    <x v="5"/>
    <x v="1"/>
    <n v="1"/>
    <x v="6619"/>
    <n v="1"/>
    <n v="92.37"/>
    <n v="9.2370000000000001"/>
    <n v="83.13300000000001"/>
    <n v="4.1566500000000008"/>
    <n v="87.289650000000009"/>
    <n v="1"/>
  </r>
  <r>
    <s v="ORD106621"/>
    <x v="292"/>
    <x v="2976"/>
    <s v="Surat"/>
    <x v="6"/>
    <n v="395010"/>
    <s v="MED005"/>
    <x v="11"/>
    <x v="5"/>
    <s v="Cipla"/>
    <s v="Yes"/>
    <n v="3"/>
    <n v="100.65"/>
    <n v="5"/>
    <n v="12"/>
    <x v="3"/>
    <x v="1"/>
    <n v="1"/>
    <x v="6620"/>
    <n v="1"/>
    <n v="301.95000000000005"/>
    <n v="15.097500000000002"/>
    <n v="286.85250000000002"/>
    <n v="34.422300000000007"/>
    <n v="321.27480000000003"/>
    <n v="1"/>
  </r>
  <r>
    <s v="ORD106622"/>
    <x v="577"/>
    <x v="593"/>
    <s v="Chennai"/>
    <x v="7"/>
    <n v="600096"/>
    <s v="MED019"/>
    <x v="26"/>
    <x v="8"/>
    <s v="Cipla"/>
    <s v="No"/>
    <n v="4"/>
    <n v="142.63999999999999"/>
    <n v="20"/>
    <n v="12"/>
    <x v="4"/>
    <x v="1"/>
    <n v="1"/>
    <x v="6621"/>
    <n v="1"/>
    <n v="570.55999999999995"/>
    <n v="114.11199999999999"/>
    <n v="456.44799999999998"/>
    <n v="54.773760000000003"/>
    <n v="511.22175999999996"/>
    <n v="3"/>
  </r>
  <r>
    <s v="ORD106623"/>
    <x v="698"/>
    <x v="2651"/>
    <s v="Lucknow"/>
    <x v="9"/>
    <n v="226001"/>
    <s v="MED006"/>
    <x v="18"/>
    <x v="10"/>
    <s v="USV"/>
    <s v="Yes"/>
    <n v="1"/>
    <n v="48.75"/>
    <n v="5"/>
    <n v="12"/>
    <x v="1"/>
    <x v="1"/>
    <n v="1"/>
    <x v="6622"/>
    <n v="1"/>
    <n v="48.75"/>
    <n v="2.4375"/>
    <n v="46.3125"/>
    <n v="5.5575000000000001"/>
    <n v="51.87"/>
    <n v="2"/>
  </r>
  <r>
    <s v="ORD106623"/>
    <x v="582"/>
    <x v="2600"/>
    <s v="Indore"/>
    <x v="2"/>
    <n v="452001"/>
    <s v="MED009"/>
    <x v="21"/>
    <x v="6"/>
    <s v="Glenmark"/>
    <s v="Yes"/>
    <n v="1"/>
    <n v="80.17"/>
    <n v="0"/>
    <n v="12"/>
    <x v="0"/>
    <x v="0"/>
    <n v="1"/>
    <x v="6623"/>
    <n v="1"/>
    <n v="80.17"/>
    <n v="0"/>
    <n v="80.17"/>
    <n v="9.6204000000000001"/>
    <n v="89.790400000000005"/>
    <n v="1"/>
  </r>
  <r>
    <s v="ORD106625"/>
    <x v="268"/>
    <x v="612"/>
    <s v="Hyderabad"/>
    <x v="1"/>
    <n v="500001"/>
    <s v="MED006"/>
    <x v="18"/>
    <x v="10"/>
    <s v="USV"/>
    <s v="Yes"/>
    <n v="4"/>
    <n v="40.869999999999997"/>
    <n v="5"/>
    <n v="5"/>
    <x v="1"/>
    <x v="3"/>
    <n v="1"/>
    <x v="6624"/>
    <n v="1"/>
    <n v="163.47999999999999"/>
    <n v="8.1739999999999995"/>
    <n v="155.30599999999998"/>
    <n v="7.7652999999999999"/>
    <n v="163.07129999999998"/>
    <n v="1"/>
  </r>
  <r>
    <s v="ORD106626"/>
    <x v="534"/>
    <x v="1177"/>
    <s v="Jaipur"/>
    <x v="5"/>
    <n v="302001"/>
    <s v="MED020"/>
    <x v="4"/>
    <x v="4"/>
    <s v="Dr. Reddy's"/>
    <s v="Yes"/>
    <n v="6"/>
    <n v="54.8"/>
    <n v="15"/>
    <n v="5"/>
    <x v="3"/>
    <x v="2"/>
    <n v="1"/>
    <x v="6625"/>
    <n v="1"/>
    <n v="328.79999999999995"/>
    <n v="49.319999999999993"/>
    <n v="279.47999999999996"/>
    <n v="13.973999999999998"/>
    <n v="293.45399999999995"/>
    <n v="2"/>
  </r>
  <r>
    <s v="ORD106627"/>
    <x v="421"/>
    <x v="1711"/>
    <s v="Chennai"/>
    <x v="7"/>
    <n v="600096"/>
    <s v="MED029"/>
    <x v="10"/>
    <x v="8"/>
    <s v="Sun Pharma"/>
    <s v="Yes"/>
    <n v="4"/>
    <n v="87.57"/>
    <n v="0"/>
    <n v="18"/>
    <x v="0"/>
    <x v="0"/>
    <n v="1"/>
    <x v="6626"/>
    <n v="1"/>
    <n v="350.28"/>
    <n v="0"/>
    <n v="350.28"/>
    <n v="63.050399999999989"/>
    <n v="413.33039999999994"/>
    <n v="2"/>
  </r>
  <r>
    <s v="ORD106627"/>
    <x v="96"/>
    <x v="2611"/>
    <s v="Ahmedabad"/>
    <x v="6"/>
    <n v="380054"/>
    <s v="MED015"/>
    <x v="24"/>
    <x v="11"/>
    <s v="Abbott"/>
    <s v="No"/>
    <n v="1"/>
    <n v="50.99"/>
    <n v="15"/>
    <n v="5"/>
    <x v="2"/>
    <x v="1"/>
    <n v="1"/>
    <x v="6627"/>
    <n v="1"/>
    <n v="50.99"/>
    <n v="7.6485000000000003"/>
    <n v="43.341500000000003"/>
    <n v="2.1670750000000001"/>
    <n v="45.508575"/>
    <n v="2"/>
  </r>
  <r>
    <s v="ORD106629"/>
    <x v="309"/>
    <x v="1587"/>
    <s v="Kolkata"/>
    <x v="10"/>
    <n v="700029"/>
    <s v="MED004"/>
    <x v="5"/>
    <x v="5"/>
    <s v="Sun Pharma"/>
    <s v="Yes"/>
    <n v="3"/>
    <n v="112.83"/>
    <n v="5"/>
    <n v="5"/>
    <x v="3"/>
    <x v="1"/>
    <n v="1"/>
    <x v="6628"/>
    <n v="1"/>
    <n v="338.49"/>
    <n v="16.924500000000002"/>
    <n v="321.56549999999999"/>
    <n v="16.078274999999998"/>
    <n v="337.64377500000001"/>
    <n v="3"/>
  </r>
  <r>
    <s v="ORD106630"/>
    <x v="293"/>
    <x v="1356"/>
    <s v="Pune"/>
    <x v="3"/>
    <n v="411038"/>
    <s v="MED019"/>
    <x v="26"/>
    <x v="8"/>
    <s v="Cipla"/>
    <s v="No"/>
    <n v="1"/>
    <n v="169.65"/>
    <n v="0"/>
    <n v="5"/>
    <x v="3"/>
    <x v="1"/>
    <n v="1"/>
    <x v="6629"/>
    <n v="1"/>
    <n v="169.65"/>
    <n v="0"/>
    <n v="169.65"/>
    <n v="8.4824999999999999"/>
    <n v="178.13249999999999"/>
    <n v="5"/>
  </r>
  <r>
    <s v="ORD106631"/>
    <x v="440"/>
    <x v="2786"/>
    <s v="Chennai"/>
    <x v="7"/>
    <n v="600001"/>
    <s v="MED014"/>
    <x v="19"/>
    <x v="3"/>
    <s v="Abbott"/>
    <s v="No"/>
    <n v="3"/>
    <n v="149.19"/>
    <n v="5"/>
    <n v="18"/>
    <x v="1"/>
    <x v="0"/>
    <n v="1"/>
    <x v="6630"/>
    <n v="1"/>
    <n v="447.57"/>
    <n v="22.378499999999999"/>
    <n v="425.19150000000002"/>
    <n v="76.534469999999999"/>
    <n v="501.72597000000002"/>
    <n v="1"/>
  </r>
  <r>
    <s v="ORD106632"/>
    <x v="432"/>
    <x v="1986"/>
    <s v="Pune"/>
    <x v="3"/>
    <n v="411014"/>
    <s v="MED015"/>
    <x v="24"/>
    <x v="11"/>
    <s v="Abbott"/>
    <s v="No"/>
    <n v="1"/>
    <n v="42.88"/>
    <n v="10"/>
    <n v="12"/>
    <x v="0"/>
    <x v="3"/>
    <n v="1"/>
    <x v="6631"/>
    <n v="1"/>
    <n v="42.88"/>
    <n v="4.2880000000000003"/>
    <n v="38.591999999999999"/>
    <n v="4.6310399999999996"/>
    <n v="43.223039999999997"/>
    <n v="1"/>
  </r>
  <r>
    <s v="ORD106633"/>
    <x v="532"/>
    <x v="1135"/>
    <s v="Kolkata"/>
    <x v="10"/>
    <n v="700102"/>
    <s v="MED013"/>
    <x v="16"/>
    <x v="3"/>
    <s v="Himalaya"/>
    <s v="No"/>
    <n v="1"/>
    <n v="169.68"/>
    <n v="10"/>
    <n v="5"/>
    <x v="4"/>
    <x v="2"/>
    <n v="1"/>
    <x v="6632"/>
    <n v="1"/>
    <n v="169.68"/>
    <n v="16.968000000000004"/>
    <n v="152.71199999999999"/>
    <n v="7.6355999999999993"/>
    <n v="160.3476"/>
    <n v="4"/>
  </r>
  <r>
    <s v="ORD106634"/>
    <x v="427"/>
    <x v="1490"/>
    <s v="Hyderabad"/>
    <x v="1"/>
    <n v="500001"/>
    <s v="MED009"/>
    <x v="21"/>
    <x v="6"/>
    <s v="Glenmark"/>
    <s v="Yes"/>
    <n v="1"/>
    <n v="82.9"/>
    <n v="5"/>
    <n v="5"/>
    <x v="1"/>
    <x v="0"/>
    <n v="1"/>
    <x v="6633"/>
    <n v="1"/>
    <n v="82.9"/>
    <n v="4.1449999999999996"/>
    <n v="78.75500000000001"/>
    <n v="3.9377500000000003"/>
    <n v="82.692750000000004"/>
    <n v="1"/>
  </r>
  <r>
    <s v="ORD106635"/>
    <x v="588"/>
    <x v="1878"/>
    <s v="Chandigarh"/>
    <x v="4"/>
    <n v="160022"/>
    <s v="MED030"/>
    <x v="28"/>
    <x v="8"/>
    <s v="Cipla"/>
    <s v="Yes"/>
    <n v="2"/>
    <n v="300.88"/>
    <n v="10"/>
    <n v="5"/>
    <x v="2"/>
    <x v="2"/>
    <n v="1"/>
    <x v="6634"/>
    <n v="1"/>
    <n v="601.76"/>
    <n v="60.176000000000002"/>
    <n v="541.58399999999995"/>
    <n v="27.079199999999997"/>
    <n v="568.66319999999996"/>
    <n v="2"/>
  </r>
  <r>
    <s v="ORD106636"/>
    <x v="415"/>
    <x v="752"/>
    <s v="Hyderabad"/>
    <x v="1"/>
    <n v="500081"/>
    <s v="MED012"/>
    <x v="29"/>
    <x v="3"/>
    <s v="Mankind"/>
    <s v="No"/>
    <n v="2"/>
    <n v="112.7"/>
    <n v="0"/>
    <n v="5"/>
    <x v="0"/>
    <x v="1"/>
    <n v="1"/>
    <x v="6635"/>
    <n v="1"/>
    <n v="225.4"/>
    <n v="0"/>
    <n v="225.4"/>
    <n v="11.27"/>
    <n v="236.67000000000002"/>
    <n v="6"/>
  </r>
  <r>
    <s v="ORD106636"/>
    <x v="497"/>
    <x v="76"/>
    <s v="Mumbai"/>
    <x v="3"/>
    <n v="400069"/>
    <s v="MED006"/>
    <x v="18"/>
    <x v="10"/>
    <s v="USV"/>
    <s v="Yes"/>
    <n v="2"/>
    <n v="46.77"/>
    <n v="0"/>
    <n v="18"/>
    <x v="5"/>
    <x v="0"/>
    <n v="1"/>
    <x v="6636"/>
    <n v="1"/>
    <n v="93.54"/>
    <n v="0"/>
    <n v="93.54"/>
    <n v="16.837199999999999"/>
    <n v="110.3772"/>
    <n v="3"/>
  </r>
  <r>
    <s v="ORD106636"/>
    <x v="449"/>
    <x v="2977"/>
    <s v="Mumbai"/>
    <x v="3"/>
    <n v="400076"/>
    <s v="MED001"/>
    <x v="2"/>
    <x v="2"/>
    <s v="Cipla"/>
    <s v="No"/>
    <n v="1"/>
    <n v="29.04"/>
    <n v="5"/>
    <n v="12"/>
    <x v="3"/>
    <x v="1"/>
    <n v="1"/>
    <x v="6637"/>
    <n v="1"/>
    <n v="29.04"/>
    <n v="1.452"/>
    <n v="27.588000000000001"/>
    <n v="3.3105600000000006"/>
    <n v="30.898560000000003"/>
    <n v="1"/>
  </r>
  <r>
    <s v="ORD106636"/>
    <x v="295"/>
    <x v="2397"/>
    <s v="Bengaluru"/>
    <x v="8"/>
    <n v="560100"/>
    <s v="MED002"/>
    <x v="22"/>
    <x v="2"/>
    <s v="Micro Labs"/>
    <s v="No"/>
    <n v="4"/>
    <n v="30.35"/>
    <n v="5"/>
    <n v="18"/>
    <x v="2"/>
    <x v="3"/>
    <n v="1"/>
    <x v="6638"/>
    <n v="1"/>
    <n v="121.4"/>
    <n v="6.07"/>
    <n v="115.33000000000001"/>
    <n v="20.759399999999999"/>
    <n v="136.08940000000001"/>
    <n v="2"/>
  </r>
  <r>
    <s v="ORD106640"/>
    <x v="579"/>
    <x v="2314"/>
    <s v="Hyderabad"/>
    <x v="1"/>
    <n v="500084"/>
    <s v="MED017"/>
    <x v="1"/>
    <x v="1"/>
    <s v="Abbott"/>
    <s v="No"/>
    <n v="2"/>
    <n v="130.55000000000001"/>
    <n v="5"/>
    <n v="5"/>
    <x v="5"/>
    <x v="1"/>
    <n v="1"/>
    <x v="6639"/>
    <n v="1"/>
    <n v="261.10000000000002"/>
    <n v="13.055"/>
    <n v="248.04500000000002"/>
    <n v="12.402250000000002"/>
    <n v="260.44725"/>
    <n v="2"/>
  </r>
  <r>
    <s v="ORD106641"/>
    <x v="303"/>
    <x v="875"/>
    <s v="Indore"/>
    <x v="2"/>
    <n v="452018"/>
    <s v="MED007"/>
    <x v="15"/>
    <x v="10"/>
    <s v="Sanofi"/>
    <s v="Yes"/>
    <n v="4"/>
    <n v="80.63"/>
    <n v="0"/>
    <n v="5"/>
    <x v="2"/>
    <x v="0"/>
    <n v="1"/>
    <x v="6640"/>
    <n v="1"/>
    <n v="322.52"/>
    <n v="0"/>
    <n v="322.52"/>
    <n v="16.125999999999998"/>
    <n v="338.64599999999996"/>
    <n v="3"/>
  </r>
  <r>
    <s v="ORD106642"/>
    <x v="425"/>
    <x v="1569"/>
    <s v="Pune"/>
    <x v="3"/>
    <n v="411001"/>
    <s v="MED016"/>
    <x v="17"/>
    <x v="11"/>
    <s v="Emcure"/>
    <s v="No"/>
    <n v="4"/>
    <n v="115.47"/>
    <n v="5"/>
    <n v="5"/>
    <x v="3"/>
    <x v="1"/>
    <n v="1"/>
    <x v="6641"/>
    <n v="1"/>
    <n v="461.88"/>
    <n v="23.094000000000001"/>
    <n v="438.786"/>
    <n v="21.939299999999999"/>
    <n v="460.7253"/>
    <n v="3"/>
  </r>
  <r>
    <s v="ORD106643"/>
    <x v="428"/>
    <x v="1178"/>
    <s v="Surat"/>
    <x v="6"/>
    <n v="395010"/>
    <s v="MED029"/>
    <x v="10"/>
    <x v="8"/>
    <s v="Sun Pharma"/>
    <s v="Yes"/>
    <n v="2"/>
    <n v="91.91"/>
    <n v="5"/>
    <n v="5"/>
    <x v="0"/>
    <x v="1"/>
    <n v="1"/>
    <x v="6642"/>
    <n v="1"/>
    <n v="183.82"/>
    <n v="9.1909999999999989"/>
    <n v="174.62899999999999"/>
    <n v="8.7314500000000006"/>
    <n v="183.36044999999999"/>
    <n v="3"/>
  </r>
  <r>
    <s v="ORD106644"/>
    <x v="406"/>
    <x v="2978"/>
    <s v="Chennai"/>
    <x v="7"/>
    <n v="600018"/>
    <s v="MED029"/>
    <x v="10"/>
    <x v="8"/>
    <s v="Sun Pharma"/>
    <s v="Yes"/>
    <n v="3"/>
    <n v="95.64"/>
    <n v="5"/>
    <n v="5"/>
    <x v="0"/>
    <x v="1"/>
    <n v="1"/>
    <x v="6643"/>
    <n v="1"/>
    <n v="286.92"/>
    <n v="14.346000000000002"/>
    <n v="272.57400000000001"/>
    <n v="13.628700000000002"/>
    <n v="286.20269999999999"/>
    <n v="1"/>
  </r>
  <r>
    <s v="ORD106645"/>
    <x v="346"/>
    <x v="625"/>
    <s v="Indore"/>
    <x v="2"/>
    <n v="452018"/>
    <s v="MED014"/>
    <x v="19"/>
    <x v="3"/>
    <s v="Abbott"/>
    <s v="No"/>
    <n v="5"/>
    <n v="151.44999999999999"/>
    <n v="5"/>
    <n v="5"/>
    <x v="4"/>
    <x v="3"/>
    <n v="1"/>
    <x v="6644"/>
    <n v="1"/>
    <n v="757.25"/>
    <n v="37.862499999999997"/>
    <n v="719.38750000000005"/>
    <n v="35.969374999999999"/>
    <n v="755.35687500000006"/>
    <n v="4"/>
  </r>
  <r>
    <s v="ORD106646"/>
    <x v="52"/>
    <x v="521"/>
    <s v="Lucknow"/>
    <x v="9"/>
    <n v="226021"/>
    <s v="MED003"/>
    <x v="6"/>
    <x v="4"/>
    <s v="Dr. Reddy's"/>
    <s v="No"/>
    <n v="1"/>
    <n v="27.46"/>
    <n v="0"/>
    <n v="5"/>
    <x v="4"/>
    <x v="1"/>
    <n v="1"/>
    <x v="6645"/>
    <n v="1"/>
    <n v="27.46"/>
    <n v="0"/>
    <n v="27.46"/>
    <n v="1.3730000000000002"/>
    <n v="28.833000000000002"/>
    <n v="4"/>
  </r>
  <r>
    <s v="ORD106647"/>
    <x v="518"/>
    <x v="1918"/>
    <s v="Chennai"/>
    <x v="7"/>
    <n v="600040"/>
    <s v="MED009"/>
    <x v="21"/>
    <x v="6"/>
    <s v="Glenmark"/>
    <s v="Yes"/>
    <n v="2"/>
    <n v="77.67"/>
    <n v="10"/>
    <n v="18"/>
    <x v="5"/>
    <x v="0"/>
    <n v="1"/>
    <x v="6646"/>
    <n v="1"/>
    <n v="155.34"/>
    <n v="15.534000000000001"/>
    <n v="139.80600000000001"/>
    <n v="25.165080000000003"/>
    <n v="164.97108000000003"/>
    <n v="1"/>
  </r>
  <r>
    <s v="ORD106648"/>
    <x v="664"/>
    <x v="1956"/>
    <s v="Indore"/>
    <x v="2"/>
    <n v="452016"/>
    <s v="MED028"/>
    <x v="3"/>
    <x v="3"/>
    <s v="Abbott"/>
    <s v="No"/>
    <n v="1"/>
    <n v="113.96"/>
    <n v="0"/>
    <n v="5"/>
    <x v="4"/>
    <x v="2"/>
    <n v="1"/>
    <x v="6647"/>
    <n v="1"/>
    <n v="113.96"/>
    <n v="0"/>
    <n v="113.96"/>
    <n v="5.6979999999999995"/>
    <n v="119.65799999999999"/>
    <n v="2"/>
  </r>
  <r>
    <s v="ORD106649"/>
    <x v="43"/>
    <x v="580"/>
    <s v="Hyderabad"/>
    <x v="1"/>
    <n v="500032"/>
    <s v="MED027"/>
    <x v="12"/>
    <x v="9"/>
    <s v="Mankind"/>
    <s v="No"/>
    <n v="3"/>
    <n v="105.74"/>
    <n v="0"/>
    <n v="5"/>
    <x v="2"/>
    <x v="1"/>
    <n v="1"/>
    <x v="6648"/>
    <n v="1"/>
    <n v="317.21999999999997"/>
    <n v="0"/>
    <n v="317.21999999999997"/>
    <n v="15.860999999999999"/>
    <n v="333.08099999999996"/>
    <n v="1"/>
  </r>
  <r>
    <s v="ORD106650"/>
    <x v="87"/>
    <x v="2979"/>
    <s v="Mumbai"/>
    <x v="3"/>
    <n v="400093"/>
    <s v="MED005"/>
    <x v="11"/>
    <x v="5"/>
    <s v="Cipla"/>
    <s v="Yes"/>
    <n v="1"/>
    <n v="108.45"/>
    <n v="5"/>
    <n v="5"/>
    <x v="1"/>
    <x v="1"/>
    <n v="1"/>
    <x v="6649"/>
    <n v="1"/>
    <n v="108.45"/>
    <n v="5.4225000000000003"/>
    <n v="103.0275"/>
    <n v="5.1513750000000007"/>
    <n v="108.17887500000001"/>
    <n v="2"/>
  </r>
  <r>
    <s v="ORD106651"/>
    <x v="218"/>
    <x v="2451"/>
    <s v="Mumbai"/>
    <x v="3"/>
    <n v="400001"/>
    <s v="MED002"/>
    <x v="22"/>
    <x v="2"/>
    <s v="Micro Labs"/>
    <s v="No"/>
    <n v="1"/>
    <n v="35.81"/>
    <n v="0"/>
    <n v="5"/>
    <x v="4"/>
    <x v="1"/>
    <n v="1"/>
    <x v="6650"/>
    <n v="1"/>
    <n v="35.81"/>
    <n v="0"/>
    <n v="35.81"/>
    <n v="1.7905000000000002"/>
    <n v="37.600500000000004"/>
    <n v="3"/>
  </r>
  <r>
    <s v="ORD106652"/>
    <x v="115"/>
    <x v="219"/>
    <s v="Delhi"/>
    <x v="0"/>
    <n v="110029"/>
    <s v="MED029"/>
    <x v="10"/>
    <x v="8"/>
    <s v="Sun Pharma"/>
    <s v="Yes"/>
    <n v="2"/>
    <n v="87.31"/>
    <n v="5"/>
    <n v="12"/>
    <x v="5"/>
    <x v="1"/>
    <n v="1"/>
    <x v="6651"/>
    <n v="1"/>
    <n v="174.62"/>
    <n v="8.7309999999999999"/>
    <n v="165.88900000000001"/>
    <n v="19.906680000000001"/>
    <n v="185.79568"/>
    <n v="2"/>
  </r>
  <r>
    <s v="ORD106653"/>
    <x v="522"/>
    <x v="2980"/>
    <s v="Bengaluru"/>
    <x v="8"/>
    <n v="560066"/>
    <s v="MED010"/>
    <x v="13"/>
    <x v="1"/>
    <s v="Sun Pharma"/>
    <s v="Yes"/>
    <n v="2"/>
    <n v="77.06"/>
    <n v="0"/>
    <n v="12"/>
    <x v="3"/>
    <x v="3"/>
    <n v="1"/>
    <x v="6652"/>
    <n v="1"/>
    <n v="154.12"/>
    <n v="0"/>
    <n v="154.12"/>
    <n v="18.494399999999999"/>
    <n v="172.61439999999999"/>
    <n v="0"/>
  </r>
  <r>
    <s v="ORD106653"/>
    <x v="660"/>
    <x v="1899"/>
    <s v="Lucknow"/>
    <x v="9"/>
    <n v="226016"/>
    <s v="MED003"/>
    <x v="6"/>
    <x v="4"/>
    <s v="Dr. Reddy's"/>
    <s v="No"/>
    <n v="1"/>
    <n v="27.77"/>
    <n v="15"/>
    <n v="5"/>
    <x v="3"/>
    <x v="3"/>
    <n v="1"/>
    <x v="6653"/>
    <n v="1"/>
    <n v="27.77"/>
    <n v="4.1654999999999998"/>
    <n v="23.604500000000002"/>
    <n v="1.1802250000000001"/>
    <n v="24.784725000000002"/>
    <n v="2"/>
  </r>
  <r>
    <s v="ORD106655"/>
    <x v="353"/>
    <x v="1193"/>
    <s v="Kolkata"/>
    <x v="10"/>
    <n v="700091"/>
    <s v="MED005"/>
    <x v="11"/>
    <x v="5"/>
    <s v="Cipla"/>
    <s v="Yes"/>
    <n v="2"/>
    <n v="95.71"/>
    <n v="10"/>
    <n v="12"/>
    <x v="5"/>
    <x v="1"/>
    <n v="1"/>
    <x v="6654"/>
    <n v="1"/>
    <n v="191.42"/>
    <n v="19.141999999999999"/>
    <n v="172.27799999999999"/>
    <n v="20.673359999999999"/>
    <n v="192.95135999999999"/>
    <n v="3"/>
  </r>
  <r>
    <s v="ORD106656"/>
    <x v="206"/>
    <x v="2307"/>
    <s v="Bengaluru"/>
    <x v="8"/>
    <n v="560034"/>
    <s v="MED004"/>
    <x v="5"/>
    <x v="5"/>
    <s v="Sun Pharma"/>
    <s v="Yes"/>
    <n v="4"/>
    <n v="118.63"/>
    <n v="5"/>
    <n v="12"/>
    <x v="0"/>
    <x v="1"/>
    <n v="1"/>
    <x v="6655"/>
    <n v="1"/>
    <n v="474.52"/>
    <n v="23.725999999999999"/>
    <n v="450.79399999999998"/>
    <n v="54.095280000000002"/>
    <n v="504.88927999999999"/>
    <n v="1"/>
  </r>
  <r>
    <s v="ORD106657"/>
    <x v="599"/>
    <x v="797"/>
    <s v="Gurugram"/>
    <x v="11"/>
    <n v="122009"/>
    <s v="MED002"/>
    <x v="22"/>
    <x v="2"/>
    <s v="Micro Labs"/>
    <s v="No"/>
    <n v="1"/>
    <n v="32.590000000000003"/>
    <n v="5"/>
    <n v="12"/>
    <x v="2"/>
    <x v="3"/>
    <n v="1"/>
    <x v="6656"/>
    <n v="1"/>
    <n v="32.590000000000003"/>
    <n v="1.6295000000000002"/>
    <n v="30.960500000000003"/>
    <n v="3.7152600000000007"/>
    <n v="34.675760000000004"/>
    <n v="3"/>
  </r>
  <r>
    <s v="ORD106658"/>
    <x v="671"/>
    <x v="97"/>
    <s v="Chandigarh"/>
    <x v="4"/>
    <n v="160022"/>
    <s v="MED015"/>
    <x v="24"/>
    <x v="11"/>
    <s v="Abbott"/>
    <s v="No"/>
    <n v="4"/>
    <n v="44.71"/>
    <n v="20"/>
    <n v="12"/>
    <x v="2"/>
    <x v="1"/>
    <n v="1"/>
    <x v="6657"/>
    <n v="1"/>
    <n v="178.84"/>
    <n v="35.768000000000001"/>
    <n v="143.072"/>
    <n v="17.16864"/>
    <n v="160.24064000000001"/>
    <n v="4"/>
  </r>
  <r>
    <s v="ORD106658"/>
    <x v="677"/>
    <x v="97"/>
    <s v="Chennai"/>
    <x v="7"/>
    <n v="600040"/>
    <s v="MED024"/>
    <x v="0"/>
    <x v="0"/>
    <s v="Abbott"/>
    <s v="No"/>
    <n v="2"/>
    <n v="130.22999999999999"/>
    <n v="5"/>
    <n v="5"/>
    <x v="1"/>
    <x v="1"/>
    <n v="1"/>
    <x v="6658"/>
    <n v="1"/>
    <n v="260.45999999999998"/>
    <n v="13.023"/>
    <n v="247.43699999999998"/>
    <n v="12.37185"/>
    <n v="259.80885000000001"/>
    <n v="4"/>
  </r>
  <r>
    <s v="ORD106660"/>
    <x v="528"/>
    <x v="1308"/>
    <s v="Hyderabad"/>
    <x v="1"/>
    <n v="500001"/>
    <s v="MED006"/>
    <x v="18"/>
    <x v="10"/>
    <s v="USV"/>
    <s v="Yes"/>
    <n v="4"/>
    <n v="40.94"/>
    <n v="10"/>
    <n v="12"/>
    <x v="2"/>
    <x v="0"/>
    <n v="1"/>
    <x v="6659"/>
    <n v="1"/>
    <n v="163.76"/>
    <n v="16.375999999999998"/>
    <n v="147.38399999999999"/>
    <n v="17.686079999999997"/>
    <n v="165.07007999999999"/>
    <n v="1"/>
  </r>
  <r>
    <s v="ORD106661"/>
    <x v="627"/>
    <x v="1948"/>
    <s v="Chandigarh"/>
    <x v="4"/>
    <n v="160001"/>
    <s v="MED024"/>
    <x v="0"/>
    <x v="0"/>
    <s v="Abbott"/>
    <s v="No"/>
    <n v="1"/>
    <n v="144.69999999999999"/>
    <n v="10"/>
    <n v="12"/>
    <x v="5"/>
    <x v="1"/>
    <n v="1"/>
    <x v="6660"/>
    <n v="1"/>
    <n v="144.69999999999999"/>
    <n v="14.47"/>
    <n v="130.22999999999999"/>
    <n v="15.627599999999997"/>
    <n v="145.85759999999999"/>
    <n v="3"/>
  </r>
  <r>
    <s v="ORD106662"/>
    <x v="291"/>
    <x v="1027"/>
    <s v="Chennai"/>
    <x v="7"/>
    <n v="600001"/>
    <s v="MED002"/>
    <x v="22"/>
    <x v="2"/>
    <s v="Micro Labs"/>
    <s v="No"/>
    <n v="2"/>
    <n v="30.65"/>
    <n v="10"/>
    <n v="5"/>
    <x v="5"/>
    <x v="3"/>
    <n v="1"/>
    <x v="6661"/>
    <n v="1"/>
    <n v="61.3"/>
    <n v="6.13"/>
    <n v="55.169999999999995"/>
    <n v="2.7584999999999997"/>
    <n v="57.928499999999993"/>
    <n v="1"/>
  </r>
  <r>
    <s v="ORD106663"/>
    <x v="623"/>
    <x v="2925"/>
    <s v="Mumbai"/>
    <x v="3"/>
    <n v="400069"/>
    <s v="MED026"/>
    <x v="20"/>
    <x v="9"/>
    <s v="Cipla"/>
    <s v="No"/>
    <n v="4"/>
    <n v="214.84"/>
    <n v="15"/>
    <n v="12"/>
    <x v="5"/>
    <x v="1"/>
    <n v="1"/>
    <x v="6662"/>
    <n v="1"/>
    <n v="859.36"/>
    <n v="128.904"/>
    <n v="730.45600000000002"/>
    <n v="87.654719999999998"/>
    <n v="818.11072000000001"/>
    <n v="2"/>
  </r>
  <r>
    <s v="ORD106664"/>
    <x v="78"/>
    <x v="2963"/>
    <s v="Ahmedabad"/>
    <x v="6"/>
    <n v="380058"/>
    <s v="MED015"/>
    <x v="24"/>
    <x v="11"/>
    <s v="Abbott"/>
    <s v="No"/>
    <n v="2"/>
    <n v="43.18"/>
    <n v="10"/>
    <n v="5"/>
    <x v="4"/>
    <x v="1"/>
    <n v="1"/>
    <x v="6663"/>
    <n v="1"/>
    <n v="86.36"/>
    <n v="8.636000000000001"/>
    <n v="77.724000000000004"/>
    <n v="3.8862000000000001"/>
    <n v="81.610200000000006"/>
    <n v="2"/>
  </r>
  <r>
    <s v="ORD106665"/>
    <x v="424"/>
    <x v="477"/>
    <s v="Kolkata"/>
    <x v="10"/>
    <n v="700001"/>
    <s v="MED003"/>
    <x v="6"/>
    <x v="4"/>
    <s v="Dr. Reddy's"/>
    <s v="No"/>
    <n v="3"/>
    <n v="30.89"/>
    <n v="0"/>
    <n v="5"/>
    <x v="1"/>
    <x v="1"/>
    <n v="1"/>
    <x v="6664"/>
    <n v="1"/>
    <n v="92.67"/>
    <n v="0"/>
    <n v="92.67"/>
    <n v="4.6335000000000006"/>
    <n v="97.3035"/>
    <n v="3"/>
  </r>
  <r>
    <s v="ORD106666"/>
    <x v="324"/>
    <x v="892"/>
    <s v="Kolkata"/>
    <x v="10"/>
    <n v="700102"/>
    <s v="MED006"/>
    <x v="18"/>
    <x v="10"/>
    <s v="USV"/>
    <s v="Yes"/>
    <n v="2"/>
    <n v="51.52"/>
    <n v="10"/>
    <n v="18"/>
    <x v="1"/>
    <x v="1"/>
    <n v="1"/>
    <x v="6665"/>
    <n v="1"/>
    <n v="103.04"/>
    <n v="10.304"/>
    <n v="92.736000000000004"/>
    <n v="16.69248"/>
    <n v="109.42848000000001"/>
    <n v="4"/>
  </r>
  <r>
    <s v="ORD106667"/>
    <x v="509"/>
    <x v="2981"/>
    <s v="Delhi"/>
    <x v="0"/>
    <n v="110044"/>
    <s v="MED016"/>
    <x v="17"/>
    <x v="11"/>
    <s v="Emcure"/>
    <s v="No"/>
    <n v="1"/>
    <n v="104.32"/>
    <n v="0"/>
    <n v="12"/>
    <x v="1"/>
    <x v="1"/>
    <n v="1"/>
    <x v="6666"/>
    <n v="1"/>
    <n v="104.32"/>
    <n v="0"/>
    <n v="104.32"/>
    <n v="12.5184"/>
    <n v="116.83839999999999"/>
    <n v="1"/>
  </r>
  <r>
    <s v="ORD106668"/>
    <x v="115"/>
    <x v="1009"/>
    <s v="Gurugram"/>
    <x v="11"/>
    <n v="122016"/>
    <s v="MED020"/>
    <x v="4"/>
    <x v="4"/>
    <s v="Dr. Reddy's"/>
    <s v="Yes"/>
    <n v="2"/>
    <n v="49.4"/>
    <n v="0"/>
    <n v="12"/>
    <x v="0"/>
    <x v="1"/>
    <n v="1"/>
    <x v="6667"/>
    <n v="1"/>
    <n v="98.8"/>
    <n v="0"/>
    <n v="98.8"/>
    <n v="11.856"/>
    <n v="110.65599999999999"/>
    <n v="2"/>
  </r>
  <r>
    <s v="ORD106668"/>
    <x v="684"/>
    <x v="2037"/>
    <s v="Kolkata"/>
    <x v="10"/>
    <n v="700019"/>
    <s v="MED022"/>
    <x v="25"/>
    <x v="7"/>
    <s v="Himalaya"/>
    <s v="No"/>
    <n v="2"/>
    <n v="181.43"/>
    <n v="0"/>
    <n v="12"/>
    <x v="2"/>
    <x v="1"/>
    <n v="1"/>
    <x v="6668"/>
    <n v="1"/>
    <n v="362.86"/>
    <n v="0"/>
    <n v="362.86"/>
    <n v="43.543199999999999"/>
    <n v="406.40320000000003"/>
    <n v="3"/>
  </r>
  <r>
    <s v="ORD106670"/>
    <x v="580"/>
    <x v="2054"/>
    <s v="Mumbai"/>
    <x v="3"/>
    <n v="400093"/>
    <s v="MED022"/>
    <x v="25"/>
    <x v="7"/>
    <s v="Himalaya"/>
    <s v="No"/>
    <n v="3"/>
    <n v="160.63999999999999"/>
    <n v="10"/>
    <n v="5"/>
    <x v="1"/>
    <x v="1"/>
    <n v="1"/>
    <x v="6669"/>
    <n v="1"/>
    <n v="481.91999999999996"/>
    <n v="48.192"/>
    <n v="433.72799999999995"/>
    <n v="21.686399999999999"/>
    <n v="455.41439999999994"/>
    <n v="3"/>
  </r>
  <r>
    <s v="ORD106671"/>
    <x v="682"/>
    <x v="2361"/>
    <s v="Bengaluru"/>
    <x v="8"/>
    <n v="560100"/>
    <s v="MED015"/>
    <x v="24"/>
    <x v="11"/>
    <s v="Abbott"/>
    <s v="No"/>
    <n v="1"/>
    <n v="52.55"/>
    <n v="5"/>
    <n v="5"/>
    <x v="5"/>
    <x v="1"/>
    <n v="1"/>
    <x v="6670"/>
    <n v="1"/>
    <n v="52.55"/>
    <n v="2.6274999999999999"/>
    <n v="49.922499999999999"/>
    <n v="2.4961250000000001"/>
    <n v="52.418624999999999"/>
    <n v="2"/>
  </r>
  <r>
    <s v="ORD106672"/>
    <x v="253"/>
    <x v="2257"/>
    <s v="Kolkata"/>
    <x v="10"/>
    <n v="700029"/>
    <s v="MED016"/>
    <x v="17"/>
    <x v="11"/>
    <s v="Emcure"/>
    <s v="No"/>
    <n v="2"/>
    <n v="113.24"/>
    <n v="10"/>
    <n v="12"/>
    <x v="0"/>
    <x v="2"/>
    <n v="1"/>
    <x v="6671"/>
    <n v="1"/>
    <n v="226.48"/>
    <n v="22.647999999999996"/>
    <n v="203.83199999999999"/>
    <n v="24.45984"/>
    <n v="228.29183999999998"/>
    <n v="1"/>
  </r>
  <r>
    <s v="ORD106673"/>
    <x v="183"/>
    <x v="848"/>
    <s v="Mumbai"/>
    <x v="3"/>
    <n v="400076"/>
    <s v="MED005"/>
    <x v="11"/>
    <x v="5"/>
    <s v="Cipla"/>
    <s v="Yes"/>
    <n v="1"/>
    <n v="86.32"/>
    <n v="10"/>
    <n v="12"/>
    <x v="2"/>
    <x v="3"/>
    <n v="1"/>
    <x v="6672"/>
    <n v="1"/>
    <n v="86.32"/>
    <n v="8.6319999999999997"/>
    <n v="77.687999999999988"/>
    <n v="9.3225599999999993"/>
    <n v="87.010559999999984"/>
    <n v="1"/>
  </r>
  <r>
    <s v="ORD106673"/>
    <x v="422"/>
    <x v="2524"/>
    <s v="Lucknow"/>
    <x v="9"/>
    <n v="226016"/>
    <s v="MED022"/>
    <x v="25"/>
    <x v="7"/>
    <s v="Himalaya"/>
    <s v="No"/>
    <n v="3"/>
    <n v="193.51"/>
    <n v="5"/>
    <n v="5"/>
    <x v="5"/>
    <x v="1"/>
    <n v="1"/>
    <x v="6673"/>
    <n v="1"/>
    <n v="580.53"/>
    <n v="29.026499999999995"/>
    <n v="551.50350000000003"/>
    <n v="27.575174999999998"/>
    <n v="579.07867499999998"/>
    <n v="2"/>
  </r>
  <r>
    <s v="ORD106675"/>
    <x v="669"/>
    <x v="2731"/>
    <s v="Gurugram"/>
    <x v="11"/>
    <n v="122002"/>
    <s v="MED004"/>
    <x v="5"/>
    <x v="5"/>
    <s v="Sun Pharma"/>
    <s v="Yes"/>
    <n v="5"/>
    <n v="101.12"/>
    <n v="5"/>
    <n v="12"/>
    <x v="2"/>
    <x v="1"/>
    <n v="1"/>
    <x v="6674"/>
    <n v="1"/>
    <n v="505.6"/>
    <n v="25.28"/>
    <n v="480.32000000000005"/>
    <n v="57.638400000000004"/>
    <n v="537.9584000000001"/>
    <n v="3"/>
  </r>
  <r>
    <s v="ORD106676"/>
    <x v="562"/>
    <x v="1716"/>
    <s v="Hyderabad"/>
    <x v="1"/>
    <n v="500081"/>
    <s v="MED014"/>
    <x v="19"/>
    <x v="3"/>
    <s v="Abbott"/>
    <s v="No"/>
    <n v="2"/>
    <n v="163.07"/>
    <n v="5"/>
    <n v="5"/>
    <x v="0"/>
    <x v="1"/>
    <n v="1"/>
    <x v="6675"/>
    <n v="1"/>
    <n v="326.14"/>
    <n v="16.306999999999999"/>
    <n v="309.83299999999997"/>
    <n v="15.49165"/>
    <n v="325.32464999999996"/>
    <n v="3"/>
  </r>
  <r>
    <s v="ORD106677"/>
    <x v="177"/>
    <x v="301"/>
    <s v="Gurugram"/>
    <x v="11"/>
    <n v="122002"/>
    <s v="MED013"/>
    <x v="16"/>
    <x v="3"/>
    <s v="Himalaya"/>
    <s v="No"/>
    <n v="1"/>
    <n v="141.1"/>
    <n v="10"/>
    <n v="18"/>
    <x v="5"/>
    <x v="1"/>
    <n v="1"/>
    <x v="6676"/>
    <n v="1"/>
    <n v="141.1"/>
    <n v="14.11"/>
    <n v="126.99"/>
    <n v="22.858199999999997"/>
    <n v="149.84819999999999"/>
    <n v="2"/>
  </r>
  <r>
    <s v="ORD106678"/>
    <x v="76"/>
    <x v="2335"/>
    <s v="Chandigarh"/>
    <x v="4"/>
    <n v="160017"/>
    <s v="MED030"/>
    <x v="28"/>
    <x v="8"/>
    <s v="Cipla"/>
    <s v="Yes"/>
    <n v="1"/>
    <n v="297.5"/>
    <n v="10"/>
    <n v="18"/>
    <x v="1"/>
    <x v="0"/>
    <n v="1"/>
    <x v="6677"/>
    <n v="1"/>
    <n v="297.5"/>
    <n v="29.75"/>
    <n v="267.75"/>
    <n v="48.195"/>
    <n v="315.94499999999999"/>
    <n v="1"/>
  </r>
  <r>
    <s v="ORD106679"/>
    <x v="613"/>
    <x v="2878"/>
    <s v="Hyderabad"/>
    <x v="1"/>
    <n v="500084"/>
    <s v="MED026"/>
    <x v="20"/>
    <x v="9"/>
    <s v="Cipla"/>
    <s v="No"/>
    <n v="1"/>
    <n v="205.9"/>
    <n v="10"/>
    <n v="5"/>
    <x v="3"/>
    <x v="0"/>
    <n v="1"/>
    <x v="6678"/>
    <n v="1"/>
    <n v="205.9"/>
    <n v="20.59"/>
    <n v="185.31"/>
    <n v="9.2654999999999994"/>
    <n v="194.57550000000001"/>
    <n v="0"/>
  </r>
  <r>
    <s v="ORD106680"/>
    <x v="47"/>
    <x v="315"/>
    <s v="Delhi"/>
    <x v="0"/>
    <n v="110024"/>
    <s v="MED003"/>
    <x v="6"/>
    <x v="4"/>
    <s v="Dr. Reddy's"/>
    <s v="No"/>
    <n v="1"/>
    <n v="25.65"/>
    <n v="0"/>
    <n v="18"/>
    <x v="1"/>
    <x v="1"/>
    <n v="1"/>
    <x v="6679"/>
    <n v="1"/>
    <n v="25.65"/>
    <n v="0"/>
    <n v="25.65"/>
    <n v="4.617"/>
    <n v="30.266999999999999"/>
    <n v="2"/>
  </r>
  <r>
    <s v="ORD106681"/>
    <x v="173"/>
    <x v="1621"/>
    <s v="Mumbai"/>
    <x v="3"/>
    <n v="400076"/>
    <s v="MED023"/>
    <x v="8"/>
    <x v="7"/>
    <s v="Lacto Calamine"/>
    <s v="No"/>
    <n v="3"/>
    <n v="323.5"/>
    <n v="0"/>
    <n v="18"/>
    <x v="1"/>
    <x v="0"/>
    <n v="1"/>
    <x v="6680"/>
    <n v="1"/>
    <n v="970.5"/>
    <n v="0"/>
    <n v="970.5"/>
    <n v="174.69"/>
    <n v="1145.19"/>
    <n v="2"/>
  </r>
  <r>
    <s v="ORD106682"/>
    <x v="637"/>
    <x v="1422"/>
    <s v="Indore"/>
    <x v="2"/>
    <n v="452016"/>
    <s v="MED023"/>
    <x v="8"/>
    <x v="7"/>
    <s v="Lacto Calamine"/>
    <s v="No"/>
    <n v="1"/>
    <n v="298.18"/>
    <n v="10"/>
    <n v="12"/>
    <x v="0"/>
    <x v="1"/>
    <n v="1"/>
    <x v="6681"/>
    <n v="1"/>
    <n v="298.18"/>
    <n v="29.818000000000001"/>
    <n v="268.36200000000002"/>
    <n v="32.203440000000001"/>
    <n v="300.56544000000002"/>
    <n v="2"/>
  </r>
  <r>
    <s v="ORD106682"/>
    <x v="538"/>
    <x v="1364"/>
    <s v="Kolkata"/>
    <x v="10"/>
    <n v="700091"/>
    <s v="MED013"/>
    <x v="16"/>
    <x v="3"/>
    <s v="Himalaya"/>
    <s v="No"/>
    <n v="4"/>
    <n v="142.72"/>
    <n v="0"/>
    <n v="18"/>
    <x v="2"/>
    <x v="1"/>
    <n v="1"/>
    <x v="6682"/>
    <n v="1"/>
    <n v="570.88"/>
    <n v="0"/>
    <n v="570.88"/>
    <n v="102.75839999999999"/>
    <n v="673.63840000000005"/>
    <n v="3"/>
  </r>
  <r>
    <s v="ORD106684"/>
    <x v="365"/>
    <x v="2836"/>
    <s v="Pune"/>
    <x v="3"/>
    <n v="411038"/>
    <s v="MED028"/>
    <x v="3"/>
    <x v="3"/>
    <s v="Abbott"/>
    <s v="No"/>
    <n v="1"/>
    <n v="114.65"/>
    <n v="0"/>
    <n v="18"/>
    <x v="5"/>
    <x v="1"/>
    <n v="1"/>
    <x v="6683"/>
    <n v="1"/>
    <n v="114.65"/>
    <n v="0"/>
    <n v="114.65"/>
    <n v="20.637000000000004"/>
    <n v="135.28700000000001"/>
    <n v="2"/>
  </r>
  <r>
    <s v="ORD106685"/>
    <x v="635"/>
    <x v="1482"/>
    <s v="Surat"/>
    <x v="6"/>
    <n v="395001"/>
    <s v="MED014"/>
    <x v="19"/>
    <x v="3"/>
    <s v="Abbott"/>
    <s v="No"/>
    <n v="2"/>
    <n v="161.47999999999999"/>
    <n v="10"/>
    <n v="5"/>
    <x v="2"/>
    <x v="0"/>
    <n v="1"/>
    <x v="6684"/>
    <n v="1"/>
    <n v="322.95999999999998"/>
    <n v="32.295999999999999"/>
    <n v="290.66399999999999"/>
    <n v="14.533199999999999"/>
    <n v="305.19720000000001"/>
    <n v="3"/>
  </r>
  <r>
    <s v="ORD106686"/>
    <x v="425"/>
    <x v="2753"/>
    <s v="Bengaluru"/>
    <x v="8"/>
    <n v="560038"/>
    <s v="MED014"/>
    <x v="19"/>
    <x v="3"/>
    <s v="Abbott"/>
    <s v="No"/>
    <n v="1"/>
    <n v="136.47999999999999"/>
    <n v="5"/>
    <n v="5"/>
    <x v="2"/>
    <x v="1"/>
    <n v="1"/>
    <x v="6685"/>
    <n v="1"/>
    <n v="136.47999999999999"/>
    <n v="6.8239999999999998"/>
    <n v="129.65599999999998"/>
    <n v="6.4827999999999983"/>
    <n v="136.13879999999997"/>
    <n v="3"/>
  </r>
  <r>
    <s v="ORD106687"/>
    <x v="645"/>
    <x v="1586"/>
    <s v="Bengaluru"/>
    <x v="8"/>
    <n v="560038"/>
    <s v="MED016"/>
    <x v="17"/>
    <x v="11"/>
    <s v="Emcure"/>
    <s v="No"/>
    <n v="2"/>
    <n v="117.85"/>
    <n v="15"/>
    <n v="5"/>
    <x v="0"/>
    <x v="0"/>
    <n v="1"/>
    <x v="6686"/>
    <n v="1"/>
    <n v="235.7"/>
    <n v="35.354999999999997"/>
    <n v="200.345"/>
    <n v="10.017250000000001"/>
    <n v="210.36224999999999"/>
    <n v="2"/>
  </r>
  <r>
    <s v="ORD106688"/>
    <x v="63"/>
    <x v="2139"/>
    <s v="Ahmedabad"/>
    <x v="6"/>
    <n v="380061"/>
    <s v="MED027"/>
    <x v="12"/>
    <x v="9"/>
    <s v="Mankind"/>
    <s v="No"/>
    <n v="1"/>
    <n v="102.82"/>
    <n v="5"/>
    <n v="5"/>
    <x v="1"/>
    <x v="1"/>
    <n v="1"/>
    <x v="6687"/>
    <n v="1"/>
    <n v="102.82"/>
    <n v="5.1409999999999991"/>
    <n v="97.678999999999988"/>
    <n v="4.8839499999999996"/>
    <n v="102.56294999999999"/>
    <n v="2"/>
  </r>
  <r>
    <s v="ORD106689"/>
    <x v="28"/>
    <x v="1181"/>
    <s v="Delhi"/>
    <x v="0"/>
    <n v="110029"/>
    <s v="MED016"/>
    <x v="17"/>
    <x v="11"/>
    <s v="Emcure"/>
    <s v="No"/>
    <n v="2"/>
    <n v="94.25"/>
    <n v="10"/>
    <n v="12"/>
    <x v="0"/>
    <x v="1"/>
    <n v="1"/>
    <x v="6688"/>
    <n v="1"/>
    <n v="188.5"/>
    <n v="18.850000000000001"/>
    <n v="169.65"/>
    <n v="20.358000000000001"/>
    <n v="190.00800000000001"/>
    <n v="2"/>
  </r>
  <r>
    <s v="ORD106690"/>
    <x v="360"/>
    <x v="2190"/>
    <s v="Pune"/>
    <x v="3"/>
    <n v="411001"/>
    <s v="MED017"/>
    <x v="1"/>
    <x v="1"/>
    <s v="Abbott"/>
    <s v="No"/>
    <n v="1"/>
    <n v="141.05000000000001"/>
    <n v="10"/>
    <n v="5"/>
    <x v="3"/>
    <x v="3"/>
    <n v="1"/>
    <x v="6689"/>
    <n v="1"/>
    <n v="141.05000000000001"/>
    <n v="14.105"/>
    <n v="126.94500000000001"/>
    <n v="6.3472499999999998"/>
    <n v="133.29225"/>
    <n v="1"/>
  </r>
  <r>
    <s v="ORD106691"/>
    <x v="475"/>
    <x v="1741"/>
    <s v="Gurugram"/>
    <x v="11"/>
    <n v="122016"/>
    <s v="MED028"/>
    <x v="3"/>
    <x v="3"/>
    <s v="Abbott"/>
    <s v="No"/>
    <n v="2"/>
    <n v="121.64"/>
    <n v="5"/>
    <n v="5"/>
    <x v="4"/>
    <x v="3"/>
    <n v="1"/>
    <x v="6690"/>
    <n v="1"/>
    <n v="243.28"/>
    <n v="12.164000000000001"/>
    <n v="231.11599999999999"/>
    <n v="11.5558"/>
    <n v="242.67179999999999"/>
    <n v="4"/>
  </r>
  <r>
    <s v="ORD106692"/>
    <x v="270"/>
    <x v="1442"/>
    <s v="Lucknow"/>
    <x v="9"/>
    <n v="226016"/>
    <s v="MED013"/>
    <x v="16"/>
    <x v="3"/>
    <s v="Himalaya"/>
    <s v="No"/>
    <n v="2"/>
    <n v="178.19"/>
    <n v="5"/>
    <n v="5"/>
    <x v="5"/>
    <x v="1"/>
    <n v="1"/>
    <x v="6691"/>
    <n v="1"/>
    <n v="356.38"/>
    <n v="17.819000000000003"/>
    <n v="338.56099999999998"/>
    <n v="16.928049999999999"/>
    <n v="355.48904999999996"/>
    <n v="1"/>
  </r>
  <r>
    <s v="ORD106693"/>
    <x v="601"/>
    <x v="654"/>
    <s v="Indore"/>
    <x v="2"/>
    <n v="452018"/>
    <s v="MED009"/>
    <x v="21"/>
    <x v="6"/>
    <s v="Glenmark"/>
    <s v="Yes"/>
    <n v="2"/>
    <n v="78.91"/>
    <n v="5"/>
    <n v="5"/>
    <x v="4"/>
    <x v="1"/>
    <n v="1"/>
    <x v="6692"/>
    <n v="1"/>
    <n v="157.82"/>
    <n v="7.8909999999999991"/>
    <n v="149.929"/>
    <n v="7.4964499999999994"/>
    <n v="157.42545000000001"/>
    <n v="2"/>
  </r>
  <r>
    <s v="ORD106694"/>
    <x v="5"/>
    <x v="2732"/>
    <s v="Mumbai"/>
    <x v="3"/>
    <n v="400050"/>
    <s v="MED023"/>
    <x v="8"/>
    <x v="7"/>
    <s v="Lacto Calamine"/>
    <s v="No"/>
    <n v="5"/>
    <n v="297.52999999999997"/>
    <n v="0"/>
    <n v="5"/>
    <x v="2"/>
    <x v="0"/>
    <n v="1"/>
    <x v="6693"/>
    <n v="1"/>
    <n v="1487.6499999999999"/>
    <n v="0"/>
    <n v="1487.6499999999999"/>
    <n v="74.382499999999993"/>
    <n v="1562.0324999999998"/>
    <n v="1"/>
  </r>
  <r>
    <s v="ORD106695"/>
    <x v="18"/>
    <x v="2504"/>
    <s v="Kolkata"/>
    <x v="10"/>
    <n v="700029"/>
    <s v="MED016"/>
    <x v="17"/>
    <x v="11"/>
    <s v="Emcure"/>
    <s v="No"/>
    <n v="4"/>
    <n v="109.94"/>
    <n v="5"/>
    <n v="5"/>
    <x v="2"/>
    <x v="1"/>
    <n v="1"/>
    <x v="6694"/>
    <n v="1"/>
    <n v="439.76"/>
    <n v="21.988000000000003"/>
    <n v="417.77199999999999"/>
    <n v="20.8886"/>
    <n v="438.66059999999999"/>
    <n v="1"/>
  </r>
  <r>
    <s v="ORD106696"/>
    <x v="162"/>
    <x v="2542"/>
    <s v="Gurugram"/>
    <x v="11"/>
    <n v="122001"/>
    <s v="MED018"/>
    <x v="14"/>
    <x v="8"/>
    <s v="Mankind"/>
    <s v="No"/>
    <n v="6"/>
    <n v="103.22"/>
    <n v="5"/>
    <n v="18"/>
    <x v="5"/>
    <x v="0"/>
    <n v="1"/>
    <x v="6695"/>
    <n v="1"/>
    <n v="619.31999999999994"/>
    <n v="30.965999999999994"/>
    <n v="588.35399999999993"/>
    <n v="105.90371999999999"/>
    <n v="694.25771999999995"/>
    <n v="1"/>
  </r>
  <r>
    <s v="ORD106697"/>
    <x v="458"/>
    <x v="2676"/>
    <s v="Kolkata"/>
    <x v="10"/>
    <n v="700001"/>
    <s v="MED004"/>
    <x v="5"/>
    <x v="5"/>
    <s v="Sun Pharma"/>
    <s v="Yes"/>
    <n v="1"/>
    <n v="115"/>
    <n v="10"/>
    <n v="5"/>
    <x v="5"/>
    <x v="1"/>
    <n v="1"/>
    <x v="6696"/>
    <n v="1"/>
    <n v="115"/>
    <n v="11.5"/>
    <n v="103.5"/>
    <n v="5.1749999999999998"/>
    <n v="108.675"/>
    <n v="4"/>
  </r>
  <r>
    <s v="ORD106698"/>
    <x v="89"/>
    <x v="2771"/>
    <s v="Ahmedabad"/>
    <x v="6"/>
    <n v="380061"/>
    <s v="MED025"/>
    <x v="27"/>
    <x v="0"/>
    <s v="Blue Cross"/>
    <s v="Yes"/>
    <n v="1"/>
    <n v="62.03"/>
    <n v="0"/>
    <n v="5"/>
    <x v="1"/>
    <x v="0"/>
    <n v="1"/>
    <x v="6697"/>
    <n v="1"/>
    <n v="62.03"/>
    <n v="0"/>
    <n v="62.03"/>
    <n v="3.1014999999999997"/>
    <n v="65.131500000000003"/>
    <n v="1"/>
  </r>
  <r>
    <s v="ORD106699"/>
    <x v="588"/>
    <x v="107"/>
    <s v="Chennai"/>
    <x v="7"/>
    <n v="600040"/>
    <s v="MED010"/>
    <x v="13"/>
    <x v="1"/>
    <s v="Sun Pharma"/>
    <s v="Yes"/>
    <n v="4"/>
    <n v="76.78"/>
    <n v="5"/>
    <n v="12"/>
    <x v="3"/>
    <x v="1"/>
    <n v="1"/>
    <x v="6698"/>
    <n v="1"/>
    <n v="307.12"/>
    <n v="15.356"/>
    <n v="291.76400000000001"/>
    <n v="35.011679999999998"/>
    <n v="326.77568000000002"/>
    <n v="2"/>
  </r>
  <r>
    <s v="ORD106700"/>
    <x v="144"/>
    <x v="687"/>
    <s v="Chennai"/>
    <x v="7"/>
    <n v="600100"/>
    <s v="MED002"/>
    <x v="22"/>
    <x v="2"/>
    <s v="Micro Labs"/>
    <s v="No"/>
    <n v="2"/>
    <n v="32.54"/>
    <n v="5"/>
    <n v="18"/>
    <x v="3"/>
    <x v="1"/>
    <n v="1"/>
    <x v="6699"/>
    <n v="1"/>
    <n v="65.08"/>
    <n v="3.2539999999999996"/>
    <n v="61.826000000000001"/>
    <n v="11.128679999999999"/>
    <n v="72.954679999999996"/>
    <n v="4"/>
  </r>
  <r>
    <s v="ORD106701"/>
    <x v="182"/>
    <x v="2855"/>
    <s v="Chandigarh"/>
    <x v="4"/>
    <n v="160001"/>
    <s v="MED016"/>
    <x v="17"/>
    <x v="11"/>
    <s v="Emcure"/>
    <s v="No"/>
    <n v="1"/>
    <n v="97.62"/>
    <n v="0"/>
    <n v="5"/>
    <x v="5"/>
    <x v="1"/>
    <n v="1"/>
    <x v="6700"/>
    <n v="1"/>
    <n v="97.62"/>
    <n v="0"/>
    <n v="97.62"/>
    <n v="4.8810000000000002"/>
    <n v="102.501"/>
    <n v="2"/>
  </r>
  <r>
    <s v="ORD106702"/>
    <x v="385"/>
    <x v="197"/>
    <s v="Bengaluru"/>
    <x v="8"/>
    <n v="560034"/>
    <s v="MED011"/>
    <x v="23"/>
    <x v="1"/>
    <s v="Cipla"/>
    <s v="No"/>
    <n v="3"/>
    <n v="25.93"/>
    <n v="5"/>
    <n v="5"/>
    <x v="3"/>
    <x v="1"/>
    <n v="1"/>
    <x v="6701"/>
    <n v="1"/>
    <n v="77.789999999999992"/>
    <n v="3.8894999999999995"/>
    <n v="73.900499999999994"/>
    <n v="3.6950249999999993"/>
    <n v="77.595524999999995"/>
    <n v="5"/>
  </r>
  <r>
    <s v="ORD106703"/>
    <x v="70"/>
    <x v="881"/>
    <s v="Bengaluru"/>
    <x v="8"/>
    <n v="560001"/>
    <s v="MED028"/>
    <x v="3"/>
    <x v="3"/>
    <s v="Abbott"/>
    <s v="No"/>
    <n v="2"/>
    <n v="108.77"/>
    <n v="0"/>
    <n v="18"/>
    <x v="1"/>
    <x v="2"/>
    <n v="1"/>
    <x v="6702"/>
    <n v="1"/>
    <n v="217.54"/>
    <n v="0"/>
    <n v="217.54"/>
    <n v="39.157199999999996"/>
    <n v="256.69720000000001"/>
    <n v="3"/>
  </r>
  <r>
    <s v="ORD106704"/>
    <x v="327"/>
    <x v="1380"/>
    <s v="Indore"/>
    <x v="2"/>
    <n v="452016"/>
    <s v="MED025"/>
    <x v="27"/>
    <x v="0"/>
    <s v="Blue Cross"/>
    <s v="Yes"/>
    <n v="2"/>
    <n v="69.63"/>
    <n v="5"/>
    <n v="5"/>
    <x v="0"/>
    <x v="1"/>
    <n v="1"/>
    <x v="6703"/>
    <n v="1"/>
    <n v="139.26"/>
    <n v="6.9629999999999992"/>
    <n v="132.297"/>
    <n v="6.6148500000000006"/>
    <n v="138.91184999999999"/>
    <n v="3"/>
  </r>
  <r>
    <s v="ORD106705"/>
    <x v="439"/>
    <x v="1503"/>
    <s v="Bengaluru"/>
    <x v="8"/>
    <n v="560038"/>
    <s v="MED001"/>
    <x v="2"/>
    <x v="2"/>
    <s v="Cipla"/>
    <s v="No"/>
    <n v="1"/>
    <n v="26.67"/>
    <n v="10"/>
    <n v="5"/>
    <x v="4"/>
    <x v="1"/>
    <n v="1"/>
    <x v="6704"/>
    <n v="1"/>
    <n v="26.67"/>
    <n v="2.6670000000000003"/>
    <n v="24.003"/>
    <n v="1.2001500000000001"/>
    <n v="25.203150000000001"/>
    <n v="3"/>
  </r>
  <r>
    <s v="ORD106706"/>
    <x v="678"/>
    <x v="1561"/>
    <s v="Ahmedabad"/>
    <x v="6"/>
    <n v="380054"/>
    <s v="MED022"/>
    <x v="25"/>
    <x v="7"/>
    <s v="Himalaya"/>
    <s v="No"/>
    <n v="4"/>
    <n v="184.51"/>
    <n v="0"/>
    <n v="5"/>
    <x v="4"/>
    <x v="1"/>
    <n v="1"/>
    <x v="6705"/>
    <n v="1"/>
    <n v="738.04"/>
    <n v="0"/>
    <n v="738.04"/>
    <n v="36.902000000000001"/>
    <n v="774.94200000000001"/>
    <n v="2"/>
  </r>
  <r>
    <s v="ORD106707"/>
    <x v="725"/>
    <x v="2318"/>
    <s v="Kolkata"/>
    <x v="10"/>
    <n v="700001"/>
    <s v="MED010"/>
    <x v="13"/>
    <x v="1"/>
    <s v="Sun Pharma"/>
    <s v="Yes"/>
    <n v="3"/>
    <n v="71.180000000000007"/>
    <n v="5"/>
    <n v="12"/>
    <x v="3"/>
    <x v="1"/>
    <n v="1"/>
    <x v="6706"/>
    <n v="1"/>
    <n v="213.54000000000002"/>
    <n v="10.677"/>
    <n v="202.86300000000003"/>
    <n v="24.343560000000004"/>
    <n v="227.20656000000002"/>
    <n v="4"/>
  </r>
  <r>
    <s v="ORD106708"/>
    <x v="681"/>
    <x v="1684"/>
    <s v="Bengaluru"/>
    <x v="8"/>
    <n v="560100"/>
    <s v="MED013"/>
    <x v="16"/>
    <x v="3"/>
    <s v="Himalaya"/>
    <s v="No"/>
    <n v="1"/>
    <n v="171.19"/>
    <n v="0"/>
    <n v="18"/>
    <x v="4"/>
    <x v="1"/>
    <n v="1"/>
    <x v="6707"/>
    <n v="1"/>
    <n v="171.19"/>
    <n v="0"/>
    <n v="171.19"/>
    <n v="30.8142"/>
    <n v="202.0042"/>
    <n v="1"/>
  </r>
  <r>
    <s v="ORD106709"/>
    <x v="303"/>
    <x v="2715"/>
    <s v="Mumbai"/>
    <x v="3"/>
    <n v="400001"/>
    <s v="MED028"/>
    <x v="3"/>
    <x v="3"/>
    <s v="Abbott"/>
    <s v="No"/>
    <n v="1"/>
    <n v="101.11"/>
    <n v="10"/>
    <n v="5"/>
    <x v="2"/>
    <x v="1"/>
    <n v="1"/>
    <x v="6708"/>
    <n v="1"/>
    <n v="101.11"/>
    <n v="10.111000000000001"/>
    <n v="90.998999999999995"/>
    <n v="4.5499499999999999"/>
    <n v="95.548949999999991"/>
    <n v="2"/>
  </r>
  <r>
    <s v="ORD106710"/>
    <x v="406"/>
    <x v="2923"/>
    <s v="Jaipur"/>
    <x v="5"/>
    <n v="302017"/>
    <s v="MED018"/>
    <x v="14"/>
    <x v="8"/>
    <s v="Mankind"/>
    <s v="No"/>
    <n v="1"/>
    <n v="108.31"/>
    <n v="5"/>
    <n v="5"/>
    <x v="5"/>
    <x v="2"/>
    <n v="1"/>
    <x v="6709"/>
    <n v="1"/>
    <n v="108.31"/>
    <n v="5.4154999999999998"/>
    <n v="102.89450000000001"/>
    <n v="5.1447250000000011"/>
    <n v="108.03922500000002"/>
    <n v="1"/>
  </r>
  <r>
    <s v="ORD106711"/>
    <x v="71"/>
    <x v="2896"/>
    <s v="Gurugram"/>
    <x v="11"/>
    <n v="122016"/>
    <s v="MED019"/>
    <x v="26"/>
    <x v="8"/>
    <s v="Cipla"/>
    <s v="No"/>
    <n v="2"/>
    <n v="162.1"/>
    <n v="10"/>
    <n v="12"/>
    <x v="4"/>
    <x v="1"/>
    <n v="1"/>
    <x v="6710"/>
    <n v="1"/>
    <n v="324.2"/>
    <n v="32.42"/>
    <n v="291.77999999999997"/>
    <n v="35.013599999999997"/>
    <n v="326.79359999999997"/>
    <n v="2"/>
  </r>
  <r>
    <s v="ORD106712"/>
    <x v="308"/>
    <x v="2875"/>
    <s v="Gurugram"/>
    <x v="11"/>
    <n v="122009"/>
    <s v="MED016"/>
    <x v="17"/>
    <x v="11"/>
    <s v="Emcure"/>
    <s v="No"/>
    <n v="1"/>
    <n v="94.01"/>
    <n v="5"/>
    <n v="12"/>
    <x v="4"/>
    <x v="1"/>
    <n v="1"/>
    <x v="6711"/>
    <n v="1"/>
    <n v="94.01"/>
    <n v="4.7004999999999999"/>
    <n v="89.3095"/>
    <n v="10.717139999999999"/>
    <n v="100.02664"/>
    <n v="2"/>
  </r>
  <r>
    <s v="ORD106713"/>
    <x v="170"/>
    <x v="2982"/>
    <s v="Chandigarh"/>
    <x v="4"/>
    <n v="160022"/>
    <s v="MED002"/>
    <x v="22"/>
    <x v="2"/>
    <s v="Micro Labs"/>
    <s v="No"/>
    <n v="2"/>
    <n v="35.93"/>
    <n v="0"/>
    <n v="5"/>
    <x v="0"/>
    <x v="0"/>
    <n v="1"/>
    <x v="6712"/>
    <n v="1"/>
    <n v="71.86"/>
    <n v="0"/>
    <n v="71.86"/>
    <n v="3.593"/>
    <n v="75.453000000000003"/>
    <n v="0"/>
  </r>
  <r>
    <s v="ORD106714"/>
    <x v="90"/>
    <x v="462"/>
    <s v="Lucknow"/>
    <x v="9"/>
    <n v="226001"/>
    <s v="MED024"/>
    <x v="0"/>
    <x v="0"/>
    <s v="Abbott"/>
    <s v="No"/>
    <n v="1"/>
    <n v="147.35"/>
    <n v="10"/>
    <n v="12"/>
    <x v="2"/>
    <x v="0"/>
    <n v="1"/>
    <x v="6713"/>
    <n v="1"/>
    <n v="147.35"/>
    <n v="14.734999999999999"/>
    <n v="132.61500000000001"/>
    <n v="15.913800000000002"/>
    <n v="148.52880000000002"/>
    <n v="0"/>
  </r>
  <r>
    <s v="ORD106714"/>
    <x v="224"/>
    <x v="842"/>
    <s v="Surat"/>
    <x v="6"/>
    <n v="395003"/>
    <s v="MED025"/>
    <x v="27"/>
    <x v="0"/>
    <s v="Blue Cross"/>
    <s v="Yes"/>
    <n v="1"/>
    <n v="65.900000000000006"/>
    <n v="10"/>
    <n v="12"/>
    <x v="0"/>
    <x v="1"/>
    <n v="1"/>
    <x v="6714"/>
    <n v="1"/>
    <n v="65.900000000000006"/>
    <n v="6.59"/>
    <n v="59.31"/>
    <n v="7.1172000000000004"/>
    <n v="66.427199999999999"/>
    <n v="5"/>
  </r>
  <r>
    <s v="ORD106716"/>
    <x v="196"/>
    <x v="201"/>
    <s v="Surat"/>
    <x v="6"/>
    <n v="395010"/>
    <s v="MED020"/>
    <x v="4"/>
    <x v="4"/>
    <s v="Dr. Reddy's"/>
    <s v="Yes"/>
    <n v="4"/>
    <n v="59.96"/>
    <n v="0"/>
    <n v="18"/>
    <x v="1"/>
    <x v="2"/>
    <n v="1"/>
    <x v="6715"/>
    <n v="1"/>
    <n v="239.84"/>
    <n v="0"/>
    <n v="239.84"/>
    <n v="43.171199999999999"/>
    <n v="283.01120000000003"/>
    <n v="1"/>
  </r>
  <r>
    <s v="ORD106717"/>
    <x v="1"/>
    <x v="2126"/>
    <s v="Pune"/>
    <x v="3"/>
    <n v="411057"/>
    <s v="MED026"/>
    <x v="20"/>
    <x v="9"/>
    <s v="Cipla"/>
    <s v="No"/>
    <n v="4"/>
    <n v="186.99"/>
    <n v="20"/>
    <n v="5"/>
    <x v="3"/>
    <x v="1"/>
    <n v="1"/>
    <x v="6716"/>
    <n v="1"/>
    <n v="747.96"/>
    <n v="149.59200000000001"/>
    <n v="598.36800000000005"/>
    <n v="29.918400000000002"/>
    <n v="628.28640000000007"/>
    <n v="2"/>
  </r>
  <r>
    <s v="ORD106718"/>
    <x v="362"/>
    <x v="2983"/>
    <s v="Indore"/>
    <x v="2"/>
    <n v="452020"/>
    <s v="MED023"/>
    <x v="8"/>
    <x v="7"/>
    <s v="Lacto Calamine"/>
    <s v="No"/>
    <n v="2"/>
    <n v="322.58999999999997"/>
    <n v="10"/>
    <n v="12"/>
    <x v="4"/>
    <x v="1"/>
    <n v="1"/>
    <x v="6717"/>
    <n v="1"/>
    <n v="645.17999999999995"/>
    <n v="64.517999999999986"/>
    <n v="580.66199999999992"/>
    <n v="69.67944"/>
    <n v="650.34143999999992"/>
    <n v="1"/>
  </r>
  <r>
    <s v="ORD106719"/>
    <x v="306"/>
    <x v="2835"/>
    <s v="Noida"/>
    <x v="9"/>
    <n v="201301"/>
    <s v="MED018"/>
    <x v="14"/>
    <x v="8"/>
    <s v="Mankind"/>
    <s v="No"/>
    <n v="4"/>
    <n v="102.1"/>
    <n v="5"/>
    <n v="12"/>
    <x v="4"/>
    <x v="0"/>
    <n v="1"/>
    <x v="6718"/>
    <n v="1"/>
    <n v="408.4"/>
    <n v="20.420000000000002"/>
    <n v="387.97999999999996"/>
    <n v="46.557599999999994"/>
    <n v="434.53759999999994"/>
    <n v="1"/>
  </r>
  <r>
    <s v="ORD106719"/>
    <x v="677"/>
    <x v="2984"/>
    <s v="Bengaluru"/>
    <x v="8"/>
    <n v="560038"/>
    <s v="MED013"/>
    <x v="16"/>
    <x v="3"/>
    <s v="Himalaya"/>
    <s v="No"/>
    <n v="3"/>
    <n v="177.06"/>
    <n v="10"/>
    <n v="5"/>
    <x v="3"/>
    <x v="1"/>
    <n v="1"/>
    <x v="6719"/>
    <n v="1"/>
    <n v="531.18000000000006"/>
    <n v="53.118000000000009"/>
    <n v="478.06200000000007"/>
    <n v="23.903100000000006"/>
    <n v="501.96510000000006"/>
    <n v="1"/>
  </r>
  <r>
    <s v="ORD106719"/>
    <x v="162"/>
    <x v="2092"/>
    <s v="Indore"/>
    <x v="2"/>
    <n v="452001"/>
    <s v="MED008"/>
    <x v="7"/>
    <x v="6"/>
    <s v="Zydus"/>
    <s v="Yes"/>
    <n v="1"/>
    <n v="62.4"/>
    <n v="0"/>
    <n v="5"/>
    <x v="2"/>
    <x v="1"/>
    <n v="1"/>
    <x v="6720"/>
    <n v="1"/>
    <n v="62.4"/>
    <n v="0"/>
    <n v="62.4"/>
    <n v="3.12"/>
    <n v="65.52"/>
    <n v="5"/>
  </r>
  <r>
    <s v="ORD106722"/>
    <x v="708"/>
    <x v="1827"/>
    <s v="Chandigarh"/>
    <x v="4"/>
    <n v="160001"/>
    <s v="MED020"/>
    <x v="4"/>
    <x v="4"/>
    <s v="Dr. Reddy's"/>
    <s v="Yes"/>
    <n v="3"/>
    <n v="56.62"/>
    <n v="5"/>
    <n v="12"/>
    <x v="1"/>
    <x v="1"/>
    <n v="1"/>
    <x v="6721"/>
    <n v="1"/>
    <n v="169.85999999999999"/>
    <n v="8.4930000000000003"/>
    <n v="161.36699999999999"/>
    <n v="19.364039999999999"/>
    <n v="180.73103999999998"/>
    <n v="2"/>
  </r>
  <r>
    <s v="ORD106722"/>
    <x v="25"/>
    <x v="1640"/>
    <s v="Lucknow"/>
    <x v="9"/>
    <n v="226024"/>
    <s v="MED022"/>
    <x v="25"/>
    <x v="7"/>
    <s v="Himalaya"/>
    <s v="No"/>
    <n v="5"/>
    <n v="154.36000000000001"/>
    <n v="10"/>
    <n v="12"/>
    <x v="3"/>
    <x v="0"/>
    <n v="1"/>
    <x v="6722"/>
    <n v="1"/>
    <n v="771.80000000000007"/>
    <n v="77.180000000000007"/>
    <n v="694.62000000000012"/>
    <n v="83.354400000000027"/>
    <n v="777.97440000000017"/>
    <n v="2"/>
  </r>
  <r>
    <s v="ORD106724"/>
    <x v="389"/>
    <x v="2985"/>
    <s v="Gurugram"/>
    <x v="11"/>
    <n v="122001"/>
    <s v="MED017"/>
    <x v="1"/>
    <x v="1"/>
    <s v="Abbott"/>
    <s v="No"/>
    <n v="1"/>
    <n v="123.01"/>
    <n v="10"/>
    <n v="12"/>
    <x v="2"/>
    <x v="1"/>
    <n v="1"/>
    <x v="6723"/>
    <n v="1"/>
    <n v="123.01"/>
    <n v="12.301000000000002"/>
    <n v="110.709"/>
    <n v="13.285080000000001"/>
    <n v="123.99408"/>
    <n v="1"/>
  </r>
  <r>
    <s v="ORD106725"/>
    <x v="453"/>
    <x v="2021"/>
    <s v="Lucknow"/>
    <x v="9"/>
    <n v="226010"/>
    <s v="MED003"/>
    <x v="6"/>
    <x v="4"/>
    <s v="Dr. Reddy's"/>
    <s v="No"/>
    <n v="2"/>
    <n v="31.3"/>
    <n v="10"/>
    <n v="5"/>
    <x v="3"/>
    <x v="2"/>
    <n v="1"/>
    <x v="6724"/>
    <n v="1"/>
    <n v="62.6"/>
    <n v="6.26"/>
    <n v="56.34"/>
    <n v="2.8170000000000006"/>
    <n v="59.157000000000004"/>
    <n v="1"/>
  </r>
  <r>
    <s v="ORD106726"/>
    <x v="361"/>
    <x v="1726"/>
    <s v="Pune"/>
    <x v="3"/>
    <n v="411038"/>
    <s v="MED029"/>
    <x v="10"/>
    <x v="8"/>
    <s v="Sun Pharma"/>
    <s v="Yes"/>
    <n v="2"/>
    <n v="103.5"/>
    <n v="15"/>
    <n v="18"/>
    <x v="5"/>
    <x v="1"/>
    <n v="1"/>
    <x v="6725"/>
    <n v="1"/>
    <n v="207"/>
    <n v="31.05"/>
    <n v="175.95"/>
    <n v="31.670999999999999"/>
    <n v="207.62099999999998"/>
    <n v="2"/>
  </r>
  <r>
    <s v="ORD106727"/>
    <x v="85"/>
    <x v="970"/>
    <s v="Ahmedabad"/>
    <x v="6"/>
    <n v="380015"/>
    <s v="MED012"/>
    <x v="29"/>
    <x v="3"/>
    <s v="Mankind"/>
    <s v="No"/>
    <n v="1"/>
    <n v="112.34"/>
    <n v="15"/>
    <n v="5"/>
    <x v="5"/>
    <x v="1"/>
    <n v="1"/>
    <x v="6726"/>
    <n v="1"/>
    <n v="112.34"/>
    <n v="16.851000000000003"/>
    <n v="95.489000000000004"/>
    <n v="4.7744500000000007"/>
    <n v="100.26345000000001"/>
    <n v="5"/>
  </r>
  <r>
    <s v="ORD106728"/>
    <x v="424"/>
    <x v="1068"/>
    <s v="Surat"/>
    <x v="6"/>
    <n v="395001"/>
    <s v="MED019"/>
    <x v="26"/>
    <x v="8"/>
    <s v="Cipla"/>
    <s v="No"/>
    <n v="2"/>
    <n v="169.08"/>
    <n v="0"/>
    <n v="18"/>
    <x v="0"/>
    <x v="2"/>
    <n v="1"/>
    <x v="6727"/>
    <n v="1"/>
    <n v="338.16"/>
    <n v="0"/>
    <n v="338.16"/>
    <n v="60.8688"/>
    <n v="399.02880000000005"/>
    <n v="1"/>
  </r>
  <r>
    <s v="ORD106728"/>
    <x v="722"/>
    <x v="1822"/>
    <s v="Gurugram"/>
    <x v="11"/>
    <n v="122002"/>
    <s v="MED004"/>
    <x v="5"/>
    <x v="5"/>
    <s v="Sun Pharma"/>
    <s v="Yes"/>
    <n v="2"/>
    <n v="107.31"/>
    <n v="0"/>
    <n v="5"/>
    <x v="3"/>
    <x v="1"/>
    <n v="1"/>
    <x v="6728"/>
    <n v="1"/>
    <n v="214.62"/>
    <n v="0"/>
    <n v="214.62"/>
    <n v="10.731"/>
    <n v="225.351"/>
    <n v="1"/>
  </r>
  <r>
    <s v="ORD106730"/>
    <x v="279"/>
    <x v="2407"/>
    <s v="Chennai"/>
    <x v="7"/>
    <n v="600040"/>
    <s v="MED002"/>
    <x v="22"/>
    <x v="2"/>
    <s v="Micro Labs"/>
    <s v="No"/>
    <n v="3"/>
    <n v="31.65"/>
    <n v="5"/>
    <n v="5"/>
    <x v="5"/>
    <x v="1"/>
    <n v="1"/>
    <x v="6729"/>
    <n v="1"/>
    <n v="94.949999999999989"/>
    <n v="4.7474999999999996"/>
    <n v="90.202499999999986"/>
    <n v="4.5101249999999995"/>
    <n v="94.712624999999989"/>
    <n v="3"/>
  </r>
  <r>
    <s v="ORD106731"/>
    <x v="280"/>
    <x v="2301"/>
    <s v="Ahmedabad"/>
    <x v="6"/>
    <n v="380061"/>
    <s v="MED005"/>
    <x v="11"/>
    <x v="5"/>
    <s v="Cipla"/>
    <s v="Yes"/>
    <n v="1"/>
    <n v="103.16"/>
    <n v="20"/>
    <n v="5"/>
    <x v="2"/>
    <x v="1"/>
    <n v="1"/>
    <x v="6730"/>
    <n v="1"/>
    <n v="103.16"/>
    <n v="20.631999999999998"/>
    <n v="82.527999999999992"/>
    <n v="4.1264000000000003"/>
    <n v="86.654399999999995"/>
    <n v="2"/>
  </r>
  <r>
    <s v="ORD106731"/>
    <x v="202"/>
    <x v="2600"/>
    <s v="Surat"/>
    <x v="6"/>
    <n v="395010"/>
    <s v="MED022"/>
    <x v="25"/>
    <x v="7"/>
    <s v="Himalaya"/>
    <s v="No"/>
    <n v="1"/>
    <n v="194.7"/>
    <n v="0"/>
    <n v="12"/>
    <x v="0"/>
    <x v="2"/>
    <n v="1"/>
    <x v="6731"/>
    <n v="1"/>
    <n v="194.7"/>
    <n v="0"/>
    <n v="194.7"/>
    <n v="23.363999999999997"/>
    <n v="218.06399999999999"/>
    <n v="1"/>
  </r>
  <r>
    <s v="ORD106733"/>
    <x v="168"/>
    <x v="2986"/>
    <s v="Ahmedabad"/>
    <x v="6"/>
    <n v="380001"/>
    <s v="MED008"/>
    <x v="7"/>
    <x v="6"/>
    <s v="Zydus"/>
    <s v="Yes"/>
    <n v="1"/>
    <n v="62.65"/>
    <n v="5"/>
    <n v="5"/>
    <x v="0"/>
    <x v="2"/>
    <n v="1"/>
    <x v="6732"/>
    <n v="1"/>
    <n v="62.65"/>
    <n v="3.1324999999999998"/>
    <n v="59.517499999999998"/>
    <n v="2.9758749999999998"/>
    <n v="62.493375"/>
    <n v="0"/>
  </r>
  <r>
    <s v="ORD106733"/>
    <x v="206"/>
    <x v="85"/>
    <s v="Indore"/>
    <x v="2"/>
    <n v="452010"/>
    <s v="MED019"/>
    <x v="26"/>
    <x v="8"/>
    <s v="Cipla"/>
    <s v="No"/>
    <n v="4"/>
    <n v="138.44"/>
    <n v="5"/>
    <n v="12"/>
    <x v="1"/>
    <x v="1"/>
    <n v="1"/>
    <x v="6733"/>
    <n v="1"/>
    <n v="553.76"/>
    <n v="27.688000000000002"/>
    <n v="526.072"/>
    <n v="63.128639999999997"/>
    <n v="589.20064000000002"/>
    <n v="3"/>
  </r>
  <r>
    <s v="ORD106735"/>
    <x v="518"/>
    <x v="2019"/>
    <s v="Ahmedabad"/>
    <x v="6"/>
    <n v="380001"/>
    <s v="MED007"/>
    <x v="15"/>
    <x v="10"/>
    <s v="Sanofi"/>
    <s v="Yes"/>
    <n v="3"/>
    <n v="78.56"/>
    <n v="5"/>
    <n v="5"/>
    <x v="0"/>
    <x v="1"/>
    <n v="1"/>
    <x v="6734"/>
    <n v="1"/>
    <n v="235.68"/>
    <n v="11.784000000000001"/>
    <n v="223.89600000000002"/>
    <n v="11.194800000000001"/>
    <n v="235.0908"/>
    <n v="4"/>
  </r>
  <r>
    <s v="ORD106736"/>
    <x v="492"/>
    <x v="2987"/>
    <s v="Kolkata"/>
    <x v="10"/>
    <n v="700102"/>
    <s v="MED025"/>
    <x v="27"/>
    <x v="0"/>
    <s v="Blue Cross"/>
    <s v="Yes"/>
    <n v="2"/>
    <n v="73.67"/>
    <n v="5"/>
    <n v="5"/>
    <x v="4"/>
    <x v="1"/>
    <n v="1"/>
    <x v="6735"/>
    <n v="1"/>
    <n v="147.34"/>
    <n v="7.3670000000000009"/>
    <n v="139.97300000000001"/>
    <n v="6.9986500000000005"/>
    <n v="146.97165000000001"/>
    <n v="1"/>
  </r>
  <r>
    <s v="ORD106736"/>
    <x v="174"/>
    <x v="2988"/>
    <s v="Gurugram"/>
    <x v="11"/>
    <n v="122002"/>
    <s v="MED016"/>
    <x v="17"/>
    <x v="11"/>
    <s v="Emcure"/>
    <s v="No"/>
    <n v="3"/>
    <n v="103.14"/>
    <n v="5"/>
    <n v="5"/>
    <x v="1"/>
    <x v="3"/>
    <n v="1"/>
    <x v="6736"/>
    <n v="1"/>
    <n v="309.42"/>
    <n v="15.471000000000002"/>
    <n v="293.94900000000001"/>
    <n v="14.697450000000002"/>
    <n v="308.64645000000002"/>
    <n v="0"/>
  </r>
  <r>
    <s v="ORD106736"/>
    <x v="701"/>
    <x v="1460"/>
    <s v="Bengaluru"/>
    <x v="8"/>
    <n v="560066"/>
    <s v="MED005"/>
    <x v="11"/>
    <x v="5"/>
    <s v="Cipla"/>
    <s v="Yes"/>
    <n v="1"/>
    <n v="88.95"/>
    <n v="10"/>
    <n v="5"/>
    <x v="0"/>
    <x v="1"/>
    <n v="1"/>
    <x v="6737"/>
    <n v="1"/>
    <n v="88.95"/>
    <n v="8.8949999999999996"/>
    <n v="80.055000000000007"/>
    <n v="4.0027500000000007"/>
    <n v="84.057750000000013"/>
    <n v="3"/>
  </r>
  <r>
    <s v="ORD106736"/>
    <x v="445"/>
    <x v="2165"/>
    <s v="Lucknow"/>
    <x v="9"/>
    <n v="226016"/>
    <s v="MED003"/>
    <x v="6"/>
    <x v="4"/>
    <s v="Dr. Reddy's"/>
    <s v="No"/>
    <n v="1"/>
    <n v="25.64"/>
    <n v="0"/>
    <n v="5"/>
    <x v="4"/>
    <x v="1"/>
    <n v="1"/>
    <x v="6738"/>
    <n v="1"/>
    <n v="25.64"/>
    <n v="0"/>
    <n v="25.64"/>
    <n v="1.2819999999999998"/>
    <n v="26.922000000000001"/>
    <n v="2"/>
  </r>
  <r>
    <s v="ORD106736"/>
    <x v="580"/>
    <x v="2430"/>
    <s v="Noida"/>
    <x v="9"/>
    <n v="201304"/>
    <s v="MED009"/>
    <x v="21"/>
    <x v="6"/>
    <s v="Glenmark"/>
    <s v="Yes"/>
    <n v="1"/>
    <n v="83.5"/>
    <n v="5"/>
    <n v="5"/>
    <x v="4"/>
    <x v="1"/>
    <n v="1"/>
    <x v="6739"/>
    <n v="1"/>
    <n v="83.5"/>
    <n v="4.1749999999999998"/>
    <n v="79.325000000000003"/>
    <n v="3.9662500000000001"/>
    <n v="83.291250000000005"/>
    <n v="1"/>
  </r>
  <r>
    <s v="ORD106741"/>
    <x v="413"/>
    <x v="161"/>
    <s v="Surat"/>
    <x v="6"/>
    <n v="395001"/>
    <s v="MED020"/>
    <x v="4"/>
    <x v="4"/>
    <s v="Dr. Reddy's"/>
    <s v="Yes"/>
    <n v="1"/>
    <n v="57.76"/>
    <n v="5"/>
    <n v="5"/>
    <x v="3"/>
    <x v="1"/>
    <n v="1"/>
    <x v="6740"/>
    <n v="1"/>
    <n v="57.76"/>
    <n v="2.8879999999999999"/>
    <n v="54.872"/>
    <n v="2.7436000000000003"/>
    <n v="57.615600000000001"/>
    <n v="3"/>
  </r>
  <r>
    <s v="ORD106742"/>
    <x v="77"/>
    <x v="350"/>
    <s v="Bengaluru"/>
    <x v="8"/>
    <n v="560034"/>
    <s v="MED020"/>
    <x v="4"/>
    <x v="4"/>
    <s v="Dr. Reddy's"/>
    <s v="Yes"/>
    <n v="3"/>
    <n v="59.03"/>
    <n v="5"/>
    <n v="5"/>
    <x v="3"/>
    <x v="1"/>
    <n v="1"/>
    <x v="6741"/>
    <n v="1"/>
    <n v="177.09"/>
    <n v="8.8544999999999998"/>
    <n v="168.2355"/>
    <n v="8.4117750000000004"/>
    <n v="176.64727500000001"/>
    <n v="3"/>
  </r>
  <r>
    <s v="ORD106743"/>
    <x v="515"/>
    <x v="1252"/>
    <s v="Gurugram"/>
    <x v="11"/>
    <n v="122016"/>
    <s v="MED006"/>
    <x v="18"/>
    <x v="10"/>
    <s v="USV"/>
    <s v="Yes"/>
    <n v="3"/>
    <n v="48.58"/>
    <n v="15"/>
    <n v="12"/>
    <x v="0"/>
    <x v="1"/>
    <n v="1"/>
    <x v="6742"/>
    <n v="1"/>
    <n v="145.74"/>
    <n v="21.861000000000004"/>
    <n v="123.879"/>
    <n v="14.86548"/>
    <n v="138.74448000000001"/>
    <n v="2"/>
  </r>
  <r>
    <s v="ORD106744"/>
    <x v="498"/>
    <x v="770"/>
    <s v="Gurugram"/>
    <x v="11"/>
    <n v="122016"/>
    <s v="MED025"/>
    <x v="27"/>
    <x v="0"/>
    <s v="Blue Cross"/>
    <s v="Yes"/>
    <n v="1"/>
    <n v="67.37"/>
    <n v="5"/>
    <n v="5"/>
    <x v="5"/>
    <x v="3"/>
    <n v="1"/>
    <x v="6743"/>
    <n v="1"/>
    <n v="67.37"/>
    <n v="3.3685"/>
    <n v="64.001500000000007"/>
    <n v="3.2000750000000004"/>
    <n v="67.201575000000005"/>
    <n v="0"/>
  </r>
  <r>
    <s v="ORD106744"/>
    <x v="624"/>
    <x v="2439"/>
    <s v="Mumbai"/>
    <x v="3"/>
    <n v="400069"/>
    <s v="MED012"/>
    <x v="29"/>
    <x v="3"/>
    <s v="Mankind"/>
    <s v="No"/>
    <n v="2"/>
    <n v="122.87"/>
    <n v="5"/>
    <n v="12"/>
    <x v="4"/>
    <x v="1"/>
    <n v="1"/>
    <x v="6744"/>
    <n v="1"/>
    <n v="245.74"/>
    <n v="12.287000000000001"/>
    <n v="233.453"/>
    <n v="28.01436"/>
    <n v="261.46735999999999"/>
    <n v="2"/>
  </r>
  <r>
    <s v="ORD106744"/>
    <x v="499"/>
    <x v="1460"/>
    <s v="Chandigarh"/>
    <x v="4"/>
    <n v="160017"/>
    <s v="MED008"/>
    <x v="7"/>
    <x v="6"/>
    <s v="Zydus"/>
    <s v="Yes"/>
    <n v="2"/>
    <n v="70.87"/>
    <n v="10"/>
    <n v="5"/>
    <x v="3"/>
    <x v="0"/>
    <n v="1"/>
    <x v="6745"/>
    <n v="1"/>
    <n v="141.74"/>
    <n v="14.174000000000001"/>
    <n v="127.566"/>
    <n v="6.3783000000000003"/>
    <n v="133.9443"/>
    <n v="3"/>
  </r>
  <r>
    <s v="ORD106747"/>
    <x v="147"/>
    <x v="2258"/>
    <s v="Bengaluru"/>
    <x v="8"/>
    <n v="560038"/>
    <s v="MED015"/>
    <x v="24"/>
    <x v="11"/>
    <s v="Abbott"/>
    <s v="No"/>
    <n v="1"/>
    <n v="50.46"/>
    <n v="10"/>
    <n v="18"/>
    <x v="0"/>
    <x v="1"/>
    <n v="1"/>
    <x v="6746"/>
    <n v="1"/>
    <n v="50.46"/>
    <n v="5.0460000000000003"/>
    <n v="45.414000000000001"/>
    <n v="8.1745199999999993"/>
    <n v="53.588520000000003"/>
    <n v="3"/>
  </r>
  <r>
    <s v="ORD106748"/>
    <x v="676"/>
    <x v="2860"/>
    <s v="Ahmedabad"/>
    <x v="6"/>
    <n v="380015"/>
    <s v="MED014"/>
    <x v="19"/>
    <x v="3"/>
    <s v="Abbott"/>
    <s v="No"/>
    <n v="2"/>
    <n v="165.12"/>
    <n v="5"/>
    <n v="5"/>
    <x v="2"/>
    <x v="2"/>
    <n v="1"/>
    <x v="6747"/>
    <n v="1"/>
    <n v="330.24"/>
    <n v="16.512"/>
    <n v="313.72800000000001"/>
    <n v="15.686400000000001"/>
    <n v="329.4144"/>
    <n v="0"/>
  </r>
  <r>
    <s v="ORD106749"/>
    <x v="19"/>
    <x v="1951"/>
    <s v="Chandigarh"/>
    <x v="4"/>
    <n v="160001"/>
    <s v="MED010"/>
    <x v="13"/>
    <x v="1"/>
    <s v="Sun Pharma"/>
    <s v="Yes"/>
    <n v="3"/>
    <n v="64.58"/>
    <n v="5"/>
    <n v="12"/>
    <x v="1"/>
    <x v="1"/>
    <n v="1"/>
    <x v="6748"/>
    <n v="1"/>
    <n v="193.74"/>
    <n v="9.6870000000000012"/>
    <n v="184.053"/>
    <n v="22.086359999999999"/>
    <n v="206.13936000000001"/>
    <n v="3"/>
  </r>
  <r>
    <s v="ORD106750"/>
    <x v="275"/>
    <x v="2708"/>
    <s v="Pune"/>
    <x v="3"/>
    <n v="411014"/>
    <s v="MED004"/>
    <x v="5"/>
    <x v="5"/>
    <s v="Sun Pharma"/>
    <s v="Yes"/>
    <n v="1"/>
    <n v="123.85"/>
    <n v="10"/>
    <n v="12"/>
    <x v="1"/>
    <x v="1"/>
    <n v="1"/>
    <x v="6749"/>
    <n v="1"/>
    <n v="123.85"/>
    <n v="12.385"/>
    <n v="111.46499999999999"/>
    <n v="13.3758"/>
    <n v="124.84079999999999"/>
    <n v="2"/>
  </r>
  <r>
    <s v="ORD106751"/>
    <x v="639"/>
    <x v="2989"/>
    <s v="Pune"/>
    <x v="3"/>
    <n v="411057"/>
    <s v="MED029"/>
    <x v="10"/>
    <x v="8"/>
    <s v="Sun Pharma"/>
    <s v="Yes"/>
    <n v="1"/>
    <n v="100.57"/>
    <n v="5"/>
    <n v="12"/>
    <x v="0"/>
    <x v="1"/>
    <n v="1"/>
    <x v="6750"/>
    <n v="1"/>
    <n v="100.57"/>
    <n v="5.0284999999999993"/>
    <n v="95.541499999999999"/>
    <n v="11.464980000000001"/>
    <n v="107.00648"/>
    <n v="2"/>
  </r>
  <r>
    <s v="ORD106752"/>
    <x v="223"/>
    <x v="2318"/>
    <s v="Ahmedabad"/>
    <x v="6"/>
    <n v="380061"/>
    <s v="MED022"/>
    <x v="25"/>
    <x v="7"/>
    <s v="Himalaya"/>
    <s v="No"/>
    <n v="4"/>
    <n v="166.92"/>
    <n v="10"/>
    <n v="5"/>
    <x v="4"/>
    <x v="1"/>
    <n v="1"/>
    <x v="6751"/>
    <n v="1"/>
    <n v="667.68"/>
    <n v="66.767999999999986"/>
    <n v="600.91199999999992"/>
    <n v="30.045599999999993"/>
    <n v="630.95759999999996"/>
    <n v="4"/>
  </r>
  <r>
    <s v="ORD106753"/>
    <x v="289"/>
    <x v="590"/>
    <s v="Gurugram"/>
    <x v="11"/>
    <n v="122002"/>
    <s v="MED028"/>
    <x v="3"/>
    <x v="3"/>
    <s v="Abbott"/>
    <s v="No"/>
    <n v="3"/>
    <n v="98.89"/>
    <n v="15"/>
    <n v="12"/>
    <x v="2"/>
    <x v="1"/>
    <n v="1"/>
    <x v="6752"/>
    <n v="1"/>
    <n v="296.67"/>
    <n v="44.500500000000002"/>
    <n v="252.16950000000003"/>
    <n v="30.260340000000006"/>
    <n v="282.42984000000001"/>
    <n v="3"/>
  </r>
  <r>
    <s v="ORD106754"/>
    <x v="289"/>
    <x v="2990"/>
    <s v="Gurugram"/>
    <x v="11"/>
    <n v="122016"/>
    <s v="MED014"/>
    <x v="19"/>
    <x v="3"/>
    <s v="Abbott"/>
    <s v="No"/>
    <n v="1"/>
    <n v="163.55000000000001"/>
    <n v="10"/>
    <n v="18"/>
    <x v="1"/>
    <x v="1"/>
    <n v="1"/>
    <x v="6753"/>
    <n v="1"/>
    <n v="163.55000000000001"/>
    <n v="16.355"/>
    <n v="147.19500000000002"/>
    <n v="26.495100000000001"/>
    <n v="173.69010000000003"/>
    <n v="1"/>
  </r>
  <r>
    <s v="ORD106755"/>
    <x v="570"/>
    <x v="1408"/>
    <s v="Gurugram"/>
    <x v="11"/>
    <n v="122002"/>
    <s v="MED019"/>
    <x v="26"/>
    <x v="8"/>
    <s v="Cipla"/>
    <s v="No"/>
    <n v="2"/>
    <n v="166.02"/>
    <n v="0"/>
    <n v="5"/>
    <x v="3"/>
    <x v="1"/>
    <n v="1"/>
    <x v="6754"/>
    <n v="1"/>
    <n v="332.04"/>
    <n v="0"/>
    <n v="332.04"/>
    <n v="16.602"/>
    <n v="348.642"/>
    <n v="3"/>
  </r>
  <r>
    <s v="ORD106756"/>
    <x v="349"/>
    <x v="2991"/>
    <s v="Kolkata"/>
    <x v="10"/>
    <n v="700001"/>
    <s v="MED011"/>
    <x v="23"/>
    <x v="1"/>
    <s v="Cipla"/>
    <s v="No"/>
    <n v="4"/>
    <n v="22.95"/>
    <n v="5"/>
    <n v="5"/>
    <x v="1"/>
    <x v="1"/>
    <n v="1"/>
    <x v="6755"/>
    <n v="1"/>
    <n v="91.8"/>
    <n v="4.59"/>
    <n v="87.21"/>
    <n v="4.3604999999999992"/>
    <n v="91.570499999999996"/>
    <n v="1"/>
  </r>
  <r>
    <s v="ORD106757"/>
    <x v="129"/>
    <x v="482"/>
    <s v="Jaipur"/>
    <x v="5"/>
    <n v="302019"/>
    <s v="MED022"/>
    <x v="25"/>
    <x v="7"/>
    <s v="Himalaya"/>
    <s v="No"/>
    <n v="2"/>
    <n v="176.64"/>
    <n v="15"/>
    <n v="5"/>
    <x v="5"/>
    <x v="1"/>
    <n v="1"/>
    <x v="6756"/>
    <n v="1"/>
    <n v="353.28"/>
    <n v="52.991999999999997"/>
    <n v="300.28799999999995"/>
    <n v="15.014399999999998"/>
    <n v="315.30239999999998"/>
    <n v="3"/>
  </r>
  <r>
    <s v="ORD106757"/>
    <x v="611"/>
    <x v="438"/>
    <s v="Jaipur"/>
    <x v="5"/>
    <n v="302019"/>
    <s v="MED029"/>
    <x v="10"/>
    <x v="8"/>
    <s v="Sun Pharma"/>
    <s v="Yes"/>
    <n v="1"/>
    <n v="100.58"/>
    <n v="5"/>
    <n v="12"/>
    <x v="5"/>
    <x v="1"/>
    <n v="1"/>
    <x v="6757"/>
    <n v="1"/>
    <n v="100.58"/>
    <n v="5.0289999999999999"/>
    <n v="95.551000000000002"/>
    <n v="11.46612"/>
    <n v="107.01712000000001"/>
    <n v="3"/>
  </r>
  <r>
    <s v="ORD106759"/>
    <x v="676"/>
    <x v="2325"/>
    <s v="Hyderabad"/>
    <x v="1"/>
    <n v="500090"/>
    <s v="MED013"/>
    <x v="16"/>
    <x v="3"/>
    <s v="Himalaya"/>
    <s v="No"/>
    <n v="1"/>
    <n v="178.65"/>
    <n v="0"/>
    <n v="5"/>
    <x v="2"/>
    <x v="0"/>
    <n v="1"/>
    <x v="6758"/>
    <n v="1"/>
    <n v="178.65"/>
    <n v="0"/>
    <n v="178.65"/>
    <n v="8.9324999999999992"/>
    <n v="187.58250000000001"/>
    <n v="1"/>
  </r>
  <r>
    <s v="ORD106760"/>
    <x v="107"/>
    <x v="2418"/>
    <s v="Pune"/>
    <x v="3"/>
    <n v="411057"/>
    <s v="MED009"/>
    <x v="21"/>
    <x v="6"/>
    <s v="Glenmark"/>
    <s v="Yes"/>
    <n v="2"/>
    <n v="84.83"/>
    <n v="15"/>
    <n v="18"/>
    <x v="2"/>
    <x v="1"/>
    <n v="1"/>
    <x v="6759"/>
    <n v="1"/>
    <n v="169.66"/>
    <n v="25.449000000000002"/>
    <n v="144.21099999999998"/>
    <n v="25.957979999999999"/>
    <n v="170.16897999999998"/>
    <n v="1"/>
  </r>
  <r>
    <s v="ORD106761"/>
    <x v="304"/>
    <x v="1544"/>
    <s v="Jaipur"/>
    <x v="5"/>
    <n v="302033"/>
    <s v="MED012"/>
    <x v="29"/>
    <x v="3"/>
    <s v="Mankind"/>
    <s v="No"/>
    <n v="1"/>
    <n v="134.82"/>
    <n v="0"/>
    <n v="12"/>
    <x v="0"/>
    <x v="0"/>
    <n v="1"/>
    <x v="6760"/>
    <n v="1"/>
    <n v="134.82"/>
    <n v="0"/>
    <n v="134.82"/>
    <n v="16.1784"/>
    <n v="150.9984"/>
    <n v="0"/>
  </r>
  <r>
    <s v="ORD106762"/>
    <x v="407"/>
    <x v="26"/>
    <s v="Chandigarh"/>
    <x v="4"/>
    <n v="160017"/>
    <s v="MED002"/>
    <x v="22"/>
    <x v="2"/>
    <s v="Micro Labs"/>
    <s v="No"/>
    <n v="3"/>
    <n v="35.93"/>
    <n v="0"/>
    <n v="12"/>
    <x v="4"/>
    <x v="1"/>
    <n v="1"/>
    <x v="6761"/>
    <n v="1"/>
    <n v="107.78999999999999"/>
    <n v="0"/>
    <n v="107.78999999999999"/>
    <n v="12.934800000000001"/>
    <n v="120.72479999999999"/>
    <n v="1"/>
  </r>
  <r>
    <s v="ORD106763"/>
    <x v="464"/>
    <x v="2945"/>
    <s v="Lucknow"/>
    <x v="9"/>
    <n v="226016"/>
    <s v="MED020"/>
    <x v="4"/>
    <x v="4"/>
    <s v="Dr. Reddy's"/>
    <s v="Yes"/>
    <n v="2"/>
    <n v="54.61"/>
    <n v="5"/>
    <n v="5"/>
    <x v="0"/>
    <x v="3"/>
    <n v="1"/>
    <x v="6762"/>
    <n v="1"/>
    <n v="109.22"/>
    <n v="5.4610000000000003"/>
    <n v="103.759"/>
    <n v="5.1879499999999998"/>
    <n v="108.94695"/>
    <n v="2"/>
  </r>
  <r>
    <s v="ORD106763"/>
    <x v="96"/>
    <x v="1314"/>
    <s v="Delhi"/>
    <x v="0"/>
    <n v="110085"/>
    <s v="MED001"/>
    <x v="2"/>
    <x v="2"/>
    <s v="Cipla"/>
    <s v="No"/>
    <n v="3"/>
    <n v="28.7"/>
    <n v="5"/>
    <n v="12"/>
    <x v="2"/>
    <x v="1"/>
    <n v="1"/>
    <x v="6763"/>
    <n v="1"/>
    <n v="86.1"/>
    <n v="4.3049999999999997"/>
    <n v="81.794999999999987"/>
    <n v="9.8153999999999986"/>
    <n v="91.610399999999984"/>
    <n v="2"/>
  </r>
  <r>
    <s v="ORD106763"/>
    <x v="666"/>
    <x v="920"/>
    <s v="Chennai"/>
    <x v="7"/>
    <n v="600100"/>
    <s v="MED017"/>
    <x v="1"/>
    <x v="1"/>
    <s v="Abbott"/>
    <s v="No"/>
    <n v="1"/>
    <n v="141.29"/>
    <n v="15"/>
    <n v="12"/>
    <x v="4"/>
    <x v="3"/>
    <n v="1"/>
    <x v="6764"/>
    <n v="1"/>
    <n v="141.29"/>
    <n v="21.1935"/>
    <n v="120.09649999999999"/>
    <n v="14.411579999999999"/>
    <n v="134.50807999999998"/>
    <n v="2"/>
  </r>
  <r>
    <s v="ORD106766"/>
    <x v="438"/>
    <x v="1227"/>
    <s v="Hyderabad"/>
    <x v="1"/>
    <n v="500084"/>
    <s v="MED009"/>
    <x v="21"/>
    <x v="6"/>
    <s v="Glenmark"/>
    <s v="Yes"/>
    <n v="1"/>
    <n v="85.79"/>
    <n v="5"/>
    <n v="12"/>
    <x v="1"/>
    <x v="3"/>
    <n v="1"/>
    <x v="6765"/>
    <n v="1"/>
    <n v="85.79"/>
    <n v="4.2895000000000003"/>
    <n v="81.500500000000002"/>
    <n v="9.7800600000000006"/>
    <n v="91.280560000000008"/>
    <n v="2"/>
  </r>
  <r>
    <s v="ORD106767"/>
    <x v="569"/>
    <x v="2337"/>
    <s v="Indore"/>
    <x v="2"/>
    <n v="452018"/>
    <s v="MED016"/>
    <x v="17"/>
    <x v="11"/>
    <s v="Emcure"/>
    <s v="No"/>
    <n v="4"/>
    <n v="115.59"/>
    <n v="5"/>
    <n v="12"/>
    <x v="2"/>
    <x v="1"/>
    <n v="1"/>
    <x v="6766"/>
    <n v="1"/>
    <n v="462.36"/>
    <n v="23.118000000000002"/>
    <n v="439.24200000000002"/>
    <n v="52.709040000000002"/>
    <n v="491.95104000000003"/>
    <n v="3"/>
  </r>
  <r>
    <s v="ORD106768"/>
    <x v="47"/>
    <x v="2631"/>
    <s v="Noida"/>
    <x v="9"/>
    <n v="201304"/>
    <s v="MED019"/>
    <x v="26"/>
    <x v="8"/>
    <s v="Cipla"/>
    <s v="No"/>
    <n v="4"/>
    <n v="155.35"/>
    <n v="10"/>
    <n v="18"/>
    <x v="0"/>
    <x v="1"/>
    <n v="1"/>
    <x v="6767"/>
    <n v="1"/>
    <n v="621.4"/>
    <n v="62.14"/>
    <n v="559.26"/>
    <n v="100.66680000000001"/>
    <n v="659.92679999999996"/>
    <n v="2"/>
  </r>
  <r>
    <s v="ORD106769"/>
    <x v="704"/>
    <x v="165"/>
    <s v="Jaipur"/>
    <x v="5"/>
    <n v="302021"/>
    <s v="MED005"/>
    <x v="11"/>
    <x v="5"/>
    <s v="Cipla"/>
    <s v="Yes"/>
    <n v="5"/>
    <n v="88.65"/>
    <n v="10"/>
    <n v="12"/>
    <x v="0"/>
    <x v="1"/>
    <n v="1"/>
    <x v="6768"/>
    <n v="1"/>
    <n v="443.25"/>
    <n v="44.325000000000003"/>
    <n v="398.92500000000001"/>
    <n v="47.871000000000002"/>
    <n v="446.79599999999999"/>
    <n v="2"/>
  </r>
  <r>
    <s v="ORD106770"/>
    <x v="391"/>
    <x v="2992"/>
    <s v="Kolkata"/>
    <x v="10"/>
    <n v="700001"/>
    <s v="MED005"/>
    <x v="11"/>
    <x v="5"/>
    <s v="Cipla"/>
    <s v="Yes"/>
    <n v="2"/>
    <n v="100.94"/>
    <n v="5"/>
    <n v="5"/>
    <x v="4"/>
    <x v="3"/>
    <n v="1"/>
    <x v="6769"/>
    <n v="1"/>
    <n v="201.88"/>
    <n v="10.093999999999999"/>
    <n v="191.786"/>
    <n v="9.5893000000000015"/>
    <n v="201.37530000000001"/>
    <n v="2"/>
  </r>
  <r>
    <s v="ORD106771"/>
    <x v="83"/>
    <x v="2993"/>
    <s v="Chennai"/>
    <x v="7"/>
    <n v="600018"/>
    <s v="MED011"/>
    <x v="23"/>
    <x v="1"/>
    <s v="Cipla"/>
    <s v="No"/>
    <n v="2"/>
    <n v="25.82"/>
    <n v="0"/>
    <n v="12"/>
    <x v="1"/>
    <x v="1"/>
    <n v="1"/>
    <x v="6770"/>
    <n v="1"/>
    <n v="51.64"/>
    <n v="0"/>
    <n v="51.64"/>
    <n v="6.1968000000000005"/>
    <n v="57.836800000000004"/>
    <n v="2"/>
  </r>
  <r>
    <s v="ORD106772"/>
    <x v="138"/>
    <x v="2469"/>
    <s v="Surat"/>
    <x v="6"/>
    <n v="395010"/>
    <s v="MED023"/>
    <x v="8"/>
    <x v="7"/>
    <s v="Lacto Calamine"/>
    <s v="No"/>
    <n v="3"/>
    <n v="310.44"/>
    <n v="0"/>
    <n v="5"/>
    <x v="5"/>
    <x v="0"/>
    <n v="1"/>
    <x v="6771"/>
    <n v="1"/>
    <n v="931.31999999999994"/>
    <n v="0"/>
    <n v="931.31999999999994"/>
    <n v="46.565999999999995"/>
    <n v="977.88599999999997"/>
    <n v="1"/>
  </r>
  <r>
    <s v="ORD106773"/>
    <x v="550"/>
    <x v="1836"/>
    <s v="Indore"/>
    <x v="2"/>
    <n v="452016"/>
    <s v="MED003"/>
    <x v="6"/>
    <x v="4"/>
    <s v="Dr. Reddy's"/>
    <s v="No"/>
    <n v="2"/>
    <n v="27.33"/>
    <n v="10"/>
    <n v="5"/>
    <x v="3"/>
    <x v="1"/>
    <n v="1"/>
    <x v="6772"/>
    <n v="1"/>
    <n v="54.66"/>
    <n v="5.4659999999999993"/>
    <n v="49.193999999999996"/>
    <n v="2.4596999999999998"/>
    <n v="51.653699999999994"/>
    <n v="2"/>
  </r>
  <r>
    <s v="ORD106774"/>
    <x v="626"/>
    <x v="1274"/>
    <s v="Bengaluru"/>
    <x v="8"/>
    <n v="560001"/>
    <s v="MED025"/>
    <x v="27"/>
    <x v="0"/>
    <s v="Blue Cross"/>
    <s v="Yes"/>
    <n v="5"/>
    <n v="63.37"/>
    <n v="0"/>
    <n v="5"/>
    <x v="0"/>
    <x v="1"/>
    <n v="1"/>
    <x v="6773"/>
    <n v="1"/>
    <n v="316.84999999999997"/>
    <n v="0"/>
    <n v="316.84999999999997"/>
    <n v="15.842499999999998"/>
    <n v="332.69249999999994"/>
    <n v="3"/>
  </r>
  <r>
    <s v="ORD106774"/>
    <x v="411"/>
    <x v="2994"/>
    <s v="Gurugram"/>
    <x v="11"/>
    <n v="122001"/>
    <s v="MED015"/>
    <x v="24"/>
    <x v="11"/>
    <s v="Abbott"/>
    <s v="No"/>
    <n v="4"/>
    <n v="54.78"/>
    <n v="5"/>
    <n v="12"/>
    <x v="3"/>
    <x v="1"/>
    <n v="1"/>
    <x v="6774"/>
    <n v="1"/>
    <n v="219.12"/>
    <n v="10.956"/>
    <n v="208.16400000000002"/>
    <n v="24.979680000000002"/>
    <n v="233.14368000000002"/>
    <n v="1"/>
  </r>
  <r>
    <s v="ORD106776"/>
    <x v="77"/>
    <x v="1907"/>
    <s v="Delhi"/>
    <x v="0"/>
    <n v="110029"/>
    <s v="MED007"/>
    <x v="15"/>
    <x v="10"/>
    <s v="Sanofi"/>
    <s v="Yes"/>
    <n v="5"/>
    <n v="71.06"/>
    <n v="15"/>
    <n v="5"/>
    <x v="5"/>
    <x v="1"/>
    <n v="1"/>
    <x v="6775"/>
    <n v="1"/>
    <n v="355.3"/>
    <n v="53.295000000000002"/>
    <n v="302.005"/>
    <n v="15.100250000000001"/>
    <n v="317.10525000000001"/>
    <n v="4"/>
  </r>
  <r>
    <s v="ORD106777"/>
    <x v="676"/>
    <x v="2945"/>
    <s v="Hyderabad"/>
    <x v="1"/>
    <n v="500084"/>
    <s v="MED023"/>
    <x v="8"/>
    <x v="7"/>
    <s v="Lacto Calamine"/>
    <s v="No"/>
    <n v="3"/>
    <n v="273.26"/>
    <n v="10"/>
    <n v="12"/>
    <x v="1"/>
    <x v="1"/>
    <n v="1"/>
    <x v="6776"/>
    <n v="1"/>
    <n v="819.78"/>
    <n v="81.977999999999994"/>
    <n v="737.80200000000002"/>
    <n v="88.536239999999992"/>
    <n v="826.33824000000004"/>
    <n v="2"/>
  </r>
  <r>
    <s v="ORD106778"/>
    <x v="309"/>
    <x v="2491"/>
    <s v="Delhi"/>
    <x v="0"/>
    <n v="110044"/>
    <s v="MED010"/>
    <x v="13"/>
    <x v="1"/>
    <s v="Sun Pharma"/>
    <s v="Yes"/>
    <n v="2"/>
    <n v="73.31"/>
    <n v="5"/>
    <n v="5"/>
    <x v="2"/>
    <x v="1"/>
    <n v="1"/>
    <x v="6777"/>
    <n v="1"/>
    <n v="146.62"/>
    <n v="7.3310000000000004"/>
    <n v="139.28900000000002"/>
    <n v="6.9644500000000003"/>
    <n v="146.25345000000002"/>
    <n v="2"/>
  </r>
  <r>
    <s v="ORD106779"/>
    <x v="723"/>
    <x v="1537"/>
    <s v="Surat"/>
    <x v="6"/>
    <n v="395007"/>
    <s v="MED011"/>
    <x v="23"/>
    <x v="1"/>
    <s v="Cipla"/>
    <s v="No"/>
    <n v="1"/>
    <n v="28.32"/>
    <n v="0"/>
    <n v="12"/>
    <x v="3"/>
    <x v="3"/>
    <n v="1"/>
    <x v="6778"/>
    <n v="1"/>
    <n v="28.32"/>
    <n v="0"/>
    <n v="28.32"/>
    <n v="3.3984000000000005"/>
    <n v="31.718400000000003"/>
    <n v="3"/>
  </r>
  <r>
    <s v="ORD106780"/>
    <x v="612"/>
    <x v="2003"/>
    <s v="Gurugram"/>
    <x v="11"/>
    <n v="122009"/>
    <s v="MED017"/>
    <x v="1"/>
    <x v="1"/>
    <s v="Abbott"/>
    <s v="No"/>
    <n v="2"/>
    <n v="143.38999999999999"/>
    <n v="5"/>
    <n v="12"/>
    <x v="0"/>
    <x v="1"/>
    <n v="1"/>
    <x v="6779"/>
    <n v="1"/>
    <n v="286.77999999999997"/>
    <n v="14.338999999999999"/>
    <n v="272.44099999999997"/>
    <n v="32.692919999999994"/>
    <n v="305.13391999999999"/>
    <n v="2"/>
  </r>
  <r>
    <s v="ORD106780"/>
    <x v="374"/>
    <x v="2995"/>
    <s v="Chennai"/>
    <x v="7"/>
    <n v="600096"/>
    <s v="MED006"/>
    <x v="18"/>
    <x v="10"/>
    <s v="USV"/>
    <s v="Yes"/>
    <n v="2"/>
    <n v="45.04"/>
    <n v="0"/>
    <n v="5"/>
    <x v="4"/>
    <x v="0"/>
    <n v="1"/>
    <x v="6780"/>
    <n v="1"/>
    <n v="90.08"/>
    <n v="0"/>
    <n v="90.08"/>
    <n v="4.5039999999999996"/>
    <n v="94.584000000000003"/>
    <n v="1"/>
  </r>
  <r>
    <s v="ORD106782"/>
    <x v="135"/>
    <x v="2836"/>
    <s v="Kolkata"/>
    <x v="10"/>
    <n v="700001"/>
    <s v="MED024"/>
    <x v="0"/>
    <x v="0"/>
    <s v="Abbott"/>
    <s v="No"/>
    <n v="1"/>
    <n v="154.33000000000001"/>
    <n v="5"/>
    <n v="5"/>
    <x v="3"/>
    <x v="3"/>
    <n v="1"/>
    <x v="6781"/>
    <n v="1"/>
    <n v="154.33000000000001"/>
    <n v="7.7165000000000008"/>
    <n v="146.61350000000002"/>
    <n v="7.3306750000000012"/>
    <n v="153.94417500000003"/>
    <n v="2"/>
  </r>
  <r>
    <s v="ORD106783"/>
    <x v="475"/>
    <x v="589"/>
    <s v="Ahmedabad"/>
    <x v="6"/>
    <n v="380054"/>
    <s v="MED015"/>
    <x v="24"/>
    <x v="11"/>
    <s v="Abbott"/>
    <s v="No"/>
    <n v="3"/>
    <n v="45.57"/>
    <n v="0"/>
    <n v="12"/>
    <x v="4"/>
    <x v="1"/>
    <n v="1"/>
    <x v="6782"/>
    <n v="1"/>
    <n v="136.71"/>
    <n v="0"/>
    <n v="136.71"/>
    <n v="16.405200000000001"/>
    <n v="153.11520000000002"/>
    <n v="4"/>
  </r>
  <r>
    <s v="ORD106784"/>
    <x v="330"/>
    <x v="2937"/>
    <s v="Kolkata"/>
    <x v="10"/>
    <n v="700001"/>
    <s v="MED023"/>
    <x v="8"/>
    <x v="7"/>
    <s v="Lacto Calamine"/>
    <s v="No"/>
    <n v="1"/>
    <n v="265.89999999999998"/>
    <n v="10"/>
    <n v="5"/>
    <x v="5"/>
    <x v="2"/>
    <n v="1"/>
    <x v="6783"/>
    <n v="1"/>
    <n v="265.89999999999998"/>
    <n v="26.59"/>
    <n v="239.30999999999997"/>
    <n v="11.965499999999999"/>
    <n v="251.27549999999997"/>
    <n v="0"/>
  </r>
  <r>
    <s v="ORD106785"/>
    <x v="666"/>
    <x v="1270"/>
    <s v="Hyderabad"/>
    <x v="1"/>
    <n v="500084"/>
    <s v="MED029"/>
    <x v="10"/>
    <x v="8"/>
    <s v="Sun Pharma"/>
    <s v="Yes"/>
    <n v="1"/>
    <n v="108.51"/>
    <n v="10"/>
    <n v="5"/>
    <x v="1"/>
    <x v="1"/>
    <n v="1"/>
    <x v="6784"/>
    <n v="1"/>
    <n v="108.51"/>
    <n v="10.851000000000001"/>
    <n v="97.659000000000006"/>
    <n v="4.8829500000000001"/>
    <n v="102.54195"/>
    <n v="4"/>
  </r>
  <r>
    <s v="ORD106786"/>
    <x v="268"/>
    <x v="1155"/>
    <s v="Ahmedabad"/>
    <x v="6"/>
    <n v="380061"/>
    <s v="MED005"/>
    <x v="11"/>
    <x v="5"/>
    <s v="Cipla"/>
    <s v="Yes"/>
    <n v="4"/>
    <n v="101.04"/>
    <n v="10"/>
    <n v="5"/>
    <x v="3"/>
    <x v="1"/>
    <n v="1"/>
    <x v="6785"/>
    <n v="1"/>
    <n v="404.16"/>
    <n v="40.416000000000004"/>
    <n v="363.74400000000003"/>
    <n v="18.187200000000004"/>
    <n v="381.93120000000005"/>
    <n v="1"/>
  </r>
  <r>
    <s v="ORD106786"/>
    <x v="262"/>
    <x v="916"/>
    <s v="Mumbai"/>
    <x v="3"/>
    <n v="400001"/>
    <s v="MED007"/>
    <x v="15"/>
    <x v="10"/>
    <s v="Sanofi"/>
    <s v="Yes"/>
    <n v="1"/>
    <n v="72.02"/>
    <n v="5"/>
    <n v="12"/>
    <x v="3"/>
    <x v="1"/>
    <n v="1"/>
    <x v="6786"/>
    <n v="1"/>
    <n v="72.02"/>
    <n v="3.6009999999999995"/>
    <n v="68.418999999999997"/>
    <n v="8.2102800000000009"/>
    <n v="76.629279999999994"/>
    <n v="2"/>
  </r>
  <r>
    <s v="ORD106788"/>
    <x v="265"/>
    <x v="1223"/>
    <s v="Chandigarh"/>
    <x v="4"/>
    <n v="160036"/>
    <s v="MED001"/>
    <x v="2"/>
    <x v="2"/>
    <s v="Cipla"/>
    <s v="No"/>
    <n v="5"/>
    <n v="33.76"/>
    <n v="10"/>
    <n v="5"/>
    <x v="2"/>
    <x v="1"/>
    <n v="1"/>
    <x v="6787"/>
    <n v="1"/>
    <n v="168.79999999999998"/>
    <n v="16.88"/>
    <n v="151.91999999999999"/>
    <n v="7.5959999999999992"/>
    <n v="159.51599999999999"/>
    <n v="3"/>
  </r>
  <r>
    <s v="ORD106789"/>
    <x v="307"/>
    <x v="1431"/>
    <s v="Hyderabad"/>
    <x v="1"/>
    <n v="500090"/>
    <s v="MED026"/>
    <x v="20"/>
    <x v="9"/>
    <s v="Cipla"/>
    <s v="No"/>
    <n v="3"/>
    <n v="215.42"/>
    <n v="0"/>
    <n v="12"/>
    <x v="2"/>
    <x v="3"/>
    <n v="1"/>
    <x v="6788"/>
    <n v="1"/>
    <n v="646.26"/>
    <n v="0"/>
    <n v="646.26"/>
    <n v="77.551199999999994"/>
    <n v="723.81119999999999"/>
    <n v="1"/>
  </r>
  <r>
    <s v="ORD106789"/>
    <x v="152"/>
    <x v="2576"/>
    <s v="Gurugram"/>
    <x v="11"/>
    <n v="122001"/>
    <s v="MED009"/>
    <x v="21"/>
    <x v="6"/>
    <s v="Glenmark"/>
    <s v="Yes"/>
    <n v="1"/>
    <n v="91.85"/>
    <n v="10"/>
    <n v="12"/>
    <x v="2"/>
    <x v="2"/>
    <n v="1"/>
    <x v="6789"/>
    <n v="1"/>
    <n v="91.85"/>
    <n v="9.1850000000000005"/>
    <n v="82.664999999999992"/>
    <n v="9.9197999999999986"/>
    <n v="92.584799999999987"/>
    <n v="0"/>
  </r>
  <r>
    <s v="ORD106791"/>
    <x v="180"/>
    <x v="928"/>
    <s v="Surat"/>
    <x v="6"/>
    <n v="395003"/>
    <s v="MED018"/>
    <x v="14"/>
    <x v="8"/>
    <s v="Mankind"/>
    <s v="No"/>
    <n v="2"/>
    <n v="105.01"/>
    <n v="10"/>
    <n v="5"/>
    <x v="0"/>
    <x v="0"/>
    <n v="1"/>
    <x v="6790"/>
    <n v="1"/>
    <n v="210.02"/>
    <n v="21.002000000000002"/>
    <n v="189.018"/>
    <n v="9.4509000000000007"/>
    <n v="198.46889999999999"/>
    <n v="2"/>
  </r>
  <r>
    <s v="ORD106792"/>
    <x v="436"/>
    <x v="2248"/>
    <s v="Jaipur"/>
    <x v="5"/>
    <n v="302021"/>
    <s v="MED023"/>
    <x v="8"/>
    <x v="7"/>
    <s v="Lacto Calamine"/>
    <s v="No"/>
    <n v="2"/>
    <n v="278.05"/>
    <n v="10"/>
    <n v="5"/>
    <x v="2"/>
    <x v="1"/>
    <n v="1"/>
    <x v="6791"/>
    <n v="1"/>
    <n v="556.1"/>
    <n v="55.61"/>
    <n v="500.49"/>
    <n v="25.0245"/>
    <n v="525.5145"/>
    <n v="3"/>
  </r>
  <r>
    <s v="ORD106793"/>
    <x v="137"/>
    <x v="1657"/>
    <s v="Indore"/>
    <x v="2"/>
    <n v="452001"/>
    <s v="MED006"/>
    <x v="18"/>
    <x v="10"/>
    <s v="USV"/>
    <s v="Yes"/>
    <n v="3"/>
    <n v="43.85"/>
    <n v="20"/>
    <n v="12"/>
    <x v="4"/>
    <x v="1"/>
    <n v="1"/>
    <x v="6792"/>
    <n v="1"/>
    <n v="131.55000000000001"/>
    <n v="26.31"/>
    <n v="105.24000000000001"/>
    <n v="12.628800000000002"/>
    <n v="117.86880000000001"/>
    <n v="4"/>
  </r>
  <r>
    <s v="ORD106794"/>
    <x v="193"/>
    <x v="1696"/>
    <s v="Ahmedabad"/>
    <x v="6"/>
    <n v="380061"/>
    <s v="MED029"/>
    <x v="10"/>
    <x v="8"/>
    <s v="Sun Pharma"/>
    <s v="Yes"/>
    <n v="2"/>
    <n v="111.19"/>
    <n v="0"/>
    <n v="18"/>
    <x v="5"/>
    <x v="1"/>
    <n v="1"/>
    <x v="6793"/>
    <n v="1"/>
    <n v="222.38"/>
    <n v="0"/>
    <n v="222.38"/>
    <n v="40.028400000000005"/>
    <n v="262.40840000000003"/>
    <n v="3"/>
  </r>
  <r>
    <s v="ORD106795"/>
    <x v="627"/>
    <x v="1198"/>
    <s v="Surat"/>
    <x v="6"/>
    <n v="395001"/>
    <s v="MED012"/>
    <x v="29"/>
    <x v="3"/>
    <s v="Mankind"/>
    <s v="No"/>
    <n v="1"/>
    <n v="127.03"/>
    <n v="10"/>
    <n v="5"/>
    <x v="3"/>
    <x v="3"/>
    <n v="1"/>
    <x v="6794"/>
    <n v="1"/>
    <n v="127.03"/>
    <n v="12.702999999999999"/>
    <n v="114.327"/>
    <n v="5.7163500000000003"/>
    <n v="120.04335"/>
    <n v="3"/>
  </r>
  <r>
    <s v="ORD106796"/>
    <x v="63"/>
    <x v="10"/>
    <s v="Surat"/>
    <x v="6"/>
    <n v="395010"/>
    <s v="MED013"/>
    <x v="16"/>
    <x v="3"/>
    <s v="Himalaya"/>
    <s v="No"/>
    <n v="1"/>
    <n v="145.63"/>
    <n v="5"/>
    <n v="5"/>
    <x v="1"/>
    <x v="2"/>
    <n v="1"/>
    <x v="6795"/>
    <n v="1"/>
    <n v="145.63"/>
    <n v="7.2814999999999994"/>
    <n v="138.3485"/>
    <n v="6.9174250000000006"/>
    <n v="145.26592500000001"/>
    <n v="3"/>
  </r>
  <r>
    <s v="ORD106797"/>
    <x v="17"/>
    <x v="131"/>
    <s v="Indore"/>
    <x v="2"/>
    <n v="452018"/>
    <s v="MED001"/>
    <x v="2"/>
    <x v="2"/>
    <s v="Cipla"/>
    <s v="No"/>
    <n v="2"/>
    <n v="27.62"/>
    <n v="10"/>
    <n v="5"/>
    <x v="2"/>
    <x v="2"/>
    <n v="1"/>
    <x v="6796"/>
    <n v="1"/>
    <n v="55.24"/>
    <n v="5.524"/>
    <n v="49.716000000000001"/>
    <n v="2.4858000000000002"/>
    <n v="52.201799999999999"/>
    <n v="1"/>
  </r>
  <r>
    <s v="ORD106797"/>
    <x v="226"/>
    <x v="2996"/>
    <s v="Chennai"/>
    <x v="7"/>
    <n v="600040"/>
    <s v="MED006"/>
    <x v="18"/>
    <x v="10"/>
    <s v="USV"/>
    <s v="Yes"/>
    <n v="1"/>
    <n v="39.880000000000003"/>
    <n v="10"/>
    <n v="5"/>
    <x v="0"/>
    <x v="1"/>
    <n v="1"/>
    <x v="6797"/>
    <n v="1"/>
    <n v="39.880000000000003"/>
    <n v="3.988"/>
    <n v="35.892000000000003"/>
    <n v="1.7946"/>
    <n v="37.686600000000006"/>
    <n v="3"/>
  </r>
  <r>
    <s v="ORD106799"/>
    <x v="530"/>
    <x v="2997"/>
    <s v="Pune"/>
    <x v="3"/>
    <n v="411038"/>
    <s v="MED011"/>
    <x v="23"/>
    <x v="1"/>
    <s v="Cipla"/>
    <s v="No"/>
    <n v="5"/>
    <n v="23.26"/>
    <n v="0"/>
    <n v="12"/>
    <x v="0"/>
    <x v="1"/>
    <n v="1"/>
    <x v="6798"/>
    <n v="1"/>
    <n v="116.30000000000001"/>
    <n v="0"/>
    <n v="116.30000000000001"/>
    <n v="13.956000000000001"/>
    <n v="130.256"/>
    <n v="1"/>
  </r>
  <r>
    <s v="ORD106800"/>
    <x v="139"/>
    <x v="2566"/>
    <s v="Mumbai"/>
    <x v="3"/>
    <n v="400050"/>
    <s v="MED013"/>
    <x v="16"/>
    <x v="3"/>
    <s v="Himalaya"/>
    <s v="No"/>
    <n v="1"/>
    <n v="166.57"/>
    <n v="10"/>
    <n v="5"/>
    <x v="1"/>
    <x v="1"/>
    <n v="1"/>
    <x v="6799"/>
    <n v="1"/>
    <n v="166.57"/>
    <n v="16.656999999999996"/>
    <n v="149.91300000000001"/>
    <n v="7.4956500000000004"/>
    <n v="157.40865000000002"/>
    <n v="2"/>
  </r>
  <r>
    <s v="ORD106801"/>
    <x v="695"/>
    <x v="2032"/>
    <s v="Jaipur"/>
    <x v="5"/>
    <n v="302017"/>
    <s v="MED022"/>
    <x v="25"/>
    <x v="7"/>
    <s v="Himalaya"/>
    <s v="No"/>
    <n v="2"/>
    <n v="192.27"/>
    <n v="10"/>
    <n v="5"/>
    <x v="2"/>
    <x v="1"/>
    <n v="1"/>
    <x v="6800"/>
    <n v="1"/>
    <n v="384.54"/>
    <n v="38.454000000000001"/>
    <n v="346.08600000000001"/>
    <n v="17.304300000000001"/>
    <n v="363.39030000000002"/>
    <n v="3"/>
  </r>
  <r>
    <s v="ORD106802"/>
    <x v="92"/>
    <x v="617"/>
    <s v="Indore"/>
    <x v="2"/>
    <n v="452010"/>
    <s v="MED001"/>
    <x v="2"/>
    <x v="2"/>
    <s v="Cipla"/>
    <s v="No"/>
    <n v="2"/>
    <n v="31"/>
    <n v="5"/>
    <n v="5"/>
    <x v="4"/>
    <x v="1"/>
    <n v="1"/>
    <x v="6801"/>
    <n v="1"/>
    <n v="62"/>
    <n v="3.1"/>
    <n v="58.9"/>
    <n v="2.9449999999999998"/>
    <n v="61.844999999999999"/>
    <n v="1"/>
  </r>
  <r>
    <s v="ORD106803"/>
    <x v="374"/>
    <x v="2253"/>
    <s v="Gurugram"/>
    <x v="11"/>
    <n v="122001"/>
    <s v="MED023"/>
    <x v="8"/>
    <x v="7"/>
    <s v="Lacto Calamine"/>
    <s v="No"/>
    <n v="1"/>
    <n v="306.19"/>
    <n v="0"/>
    <n v="5"/>
    <x v="4"/>
    <x v="2"/>
    <n v="1"/>
    <x v="6802"/>
    <n v="1"/>
    <n v="306.19"/>
    <n v="0"/>
    <n v="306.19"/>
    <n v="15.3095"/>
    <n v="321.49950000000001"/>
    <n v="1"/>
  </r>
  <r>
    <s v="ORD106804"/>
    <x v="649"/>
    <x v="395"/>
    <s v="Chennai"/>
    <x v="7"/>
    <n v="600096"/>
    <s v="MED018"/>
    <x v="14"/>
    <x v="8"/>
    <s v="Mankind"/>
    <s v="No"/>
    <n v="2"/>
    <n v="108.95"/>
    <n v="0"/>
    <n v="12"/>
    <x v="0"/>
    <x v="1"/>
    <n v="1"/>
    <x v="6803"/>
    <n v="1"/>
    <n v="217.9"/>
    <n v="0"/>
    <n v="217.9"/>
    <n v="26.148000000000003"/>
    <n v="244.048"/>
    <n v="2"/>
  </r>
  <r>
    <s v="ORD106804"/>
    <x v="224"/>
    <x v="1839"/>
    <s v="Mumbai"/>
    <x v="3"/>
    <n v="400001"/>
    <s v="MED028"/>
    <x v="3"/>
    <x v="3"/>
    <s v="Abbott"/>
    <s v="No"/>
    <n v="2"/>
    <n v="125.23"/>
    <n v="5"/>
    <n v="5"/>
    <x v="3"/>
    <x v="1"/>
    <n v="1"/>
    <x v="6804"/>
    <n v="1"/>
    <n v="250.46"/>
    <n v="12.523"/>
    <n v="237.93700000000001"/>
    <n v="11.896849999999999"/>
    <n v="249.83385000000001"/>
    <n v="4"/>
  </r>
  <r>
    <s v="ORD106806"/>
    <x v="626"/>
    <x v="1394"/>
    <s v="Bengaluru"/>
    <x v="8"/>
    <n v="560066"/>
    <s v="MED013"/>
    <x v="16"/>
    <x v="3"/>
    <s v="Himalaya"/>
    <s v="No"/>
    <n v="1"/>
    <n v="166.3"/>
    <n v="10"/>
    <n v="5"/>
    <x v="3"/>
    <x v="1"/>
    <n v="1"/>
    <x v="6805"/>
    <n v="1"/>
    <n v="166.3"/>
    <n v="16.63"/>
    <n v="149.67000000000002"/>
    <n v="7.4835000000000012"/>
    <n v="157.15350000000001"/>
    <n v="1"/>
  </r>
  <r>
    <s v="ORD106806"/>
    <x v="234"/>
    <x v="1728"/>
    <s v="Lucknow"/>
    <x v="9"/>
    <n v="226024"/>
    <s v="MED025"/>
    <x v="27"/>
    <x v="0"/>
    <s v="Blue Cross"/>
    <s v="Yes"/>
    <n v="4"/>
    <n v="65.48"/>
    <n v="15"/>
    <n v="18"/>
    <x v="1"/>
    <x v="3"/>
    <n v="1"/>
    <x v="6806"/>
    <n v="1"/>
    <n v="261.92"/>
    <n v="39.288000000000004"/>
    <n v="222.63200000000001"/>
    <n v="40.07376"/>
    <n v="262.70576"/>
    <n v="1"/>
  </r>
  <r>
    <s v="ORD106808"/>
    <x v="116"/>
    <x v="970"/>
    <s v="Lucknow"/>
    <x v="9"/>
    <n v="226010"/>
    <s v="MED026"/>
    <x v="20"/>
    <x v="9"/>
    <s v="Cipla"/>
    <s v="No"/>
    <n v="1"/>
    <n v="189.55"/>
    <n v="0"/>
    <n v="12"/>
    <x v="3"/>
    <x v="1"/>
    <n v="1"/>
    <x v="6807"/>
    <n v="1"/>
    <n v="189.55"/>
    <n v="0"/>
    <n v="189.55"/>
    <n v="22.746000000000002"/>
    <n v="212.29600000000002"/>
    <n v="5"/>
  </r>
  <r>
    <s v="ORD106809"/>
    <x v="661"/>
    <x v="2962"/>
    <s v="Ahmedabad"/>
    <x v="6"/>
    <n v="380001"/>
    <s v="MED010"/>
    <x v="13"/>
    <x v="1"/>
    <s v="Sun Pharma"/>
    <s v="Yes"/>
    <n v="2"/>
    <n v="71.84"/>
    <n v="5"/>
    <n v="12"/>
    <x v="1"/>
    <x v="3"/>
    <n v="1"/>
    <x v="6808"/>
    <n v="1"/>
    <n v="143.68"/>
    <n v="7.1840000000000011"/>
    <n v="136.49600000000001"/>
    <n v="16.379520000000003"/>
    <n v="152.87552000000002"/>
    <n v="1"/>
  </r>
  <r>
    <s v="ORD106809"/>
    <x v="586"/>
    <x v="2419"/>
    <s v="Chennai"/>
    <x v="7"/>
    <n v="600040"/>
    <s v="MED017"/>
    <x v="1"/>
    <x v="1"/>
    <s v="Abbott"/>
    <s v="No"/>
    <n v="2"/>
    <n v="132.52000000000001"/>
    <n v="0"/>
    <n v="5"/>
    <x v="1"/>
    <x v="0"/>
    <n v="1"/>
    <x v="6809"/>
    <n v="1"/>
    <n v="265.04000000000002"/>
    <n v="0"/>
    <n v="265.04000000000002"/>
    <n v="13.252000000000001"/>
    <n v="278.29200000000003"/>
    <n v="2"/>
  </r>
  <r>
    <s v="ORD106811"/>
    <x v="53"/>
    <x v="857"/>
    <s v="Mumbai"/>
    <x v="3"/>
    <n v="400093"/>
    <s v="MED011"/>
    <x v="23"/>
    <x v="1"/>
    <s v="Cipla"/>
    <s v="No"/>
    <n v="4"/>
    <n v="26.02"/>
    <n v="5"/>
    <n v="12"/>
    <x v="2"/>
    <x v="1"/>
    <n v="1"/>
    <x v="6810"/>
    <n v="1"/>
    <n v="104.08"/>
    <n v="5.2039999999999997"/>
    <n v="98.876000000000005"/>
    <n v="11.865120000000001"/>
    <n v="110.74112000000001"/>
    <n v="3"/>
  </r>
  <r>
    <s v="ORD106812"/>
    <x v="651"/>
    <x v="1055"/>
    <s v="Delhi"/>
    <x v="0"/>
    <n v="110024"/>
    <s v="MED020"/>
    <x v="4"/>
    <x v="4"/>
    <s v="Dr. Reddy's"/>
    <s v="Yes"/>
    <n v="1"/>
    <n v="50.74"/>
    <n v="10"/>
    <n v="12"/>
    <x v="4"/>
    <x v="1"/>
    <n v="1"/>
    <x v="6811"/>
    <n v="1"/>
    <n v="50.74"/>
    <n v="5.0740000000000007"/>
    <n v="45.666000000000004"/>
    <n v="5.4799200000000008"/>
    <n v="51.145920000000004"/>
    <n v="5"/>
  </r>
  <r>
    <s v="ORD106812"/>
    <x v="727"/>
    <x v="1072"/>
    <s v="Mumbai"/>
    <x v="3"/>
    <n v="400093"/>
    <s v="MED015"/>
    <x v="24"/>
    <x v="11"/>
    <s v="Abbott"/>
    <s v="No"/>
    <n v="3"/>
    <n v="49.23"/>
    <n v="0"/>
    <n v="18"/>
    <x v="5"/>
    <x v="3"/>
    <n v="1"/>
    <x v="6812"/>
    <n v="1"/>
    <n v="147.69"/>
    <n v="0"/>
    <n v="147.69"/>
    <n v="26.584199999999999"/>
    <n v="174.27420000000001"/>
    <n v="2"/>
  </r>
  <r>
    <s v="ORD106814"/>
    <x v="433"/>
    <x v="1612"/>
    <s v="Chandigarh"/>
    <x v="4"/>
    <n v="160019"/>
    <s v="MED006"/>
    <x v="18"/>
    <x v="10"/>
    <s v="USV"/>
    <s v="Yes"/>
    <n v="1"/>
    <n v="45.4"/>
    <n v="5"/>
    <n v="5"/>
    <x v="5"/>
    <x v="0"/>
    <n v="1"/>
    <x v="6813"/>
    <n v="1"/>
    <n v="45.4"/>
    <n v="2.27"/>
    <n v="43.129999999999995"/>
    <n v="2.1564999999999999"/>
    <n v="45.286499999999997"/>
    <n v="2"/>
  </r>
  <r>
    <s v="ORD106815"/>
    <x v="94"/>
    <x v="1600"/>
    <s v="Delhi"/>
    <x v="0"/>
    <n v="110085"/>
    <s v="MED007"/>
    <x v="15"/>
    <x v="10"/>
    <s v="Sanofi"/>
    <s v="Yes"/>
    <n v="1"/>
    <n v="73.849999999999994"/>
    <n v="5"/>
    <n v="5"/>
    <x v="0"/>
    <x v="2"/>
    <n v="1"/>
    <x v="6814"/>
    <n v="1"/>
    <n v="73.849999999999994"/>
    <n v="3.6924999999999999"/>
    <n v="70.157499999999999"/>
    <n v="3.5078750000000003"/>
    <n v="73.665374999999997"/>
    <n v="1"/>
  </r>
  <r>
    <s v="ORD106816"/>
    <x v="53"/>
    <x v="2312"/>
    <s v="Delhi"/>
    <x v="0"/>
    <n v="110001"/>
    <s v="MED015"/>
    <x v="24"/>
    <x v="11"/>
    <s v="Abbott"/>
    <s v="No"/>
    <n v="1"/>
    <n v="53.36"/>
    <n v="0"/>
    <n v="12"/>
    <x v="3"/>
    <x v="2"/>
    <n v="1"/>
    <x v="6815"/>
    <n v="1"/>
    <n v="53.36"/>
    <n v="0"/>
    <n v="53.36"/>
    <n v="6.4031999999999991"/>
    <n v="59.763199999999998"/>
    <n v="0"/>
  </r>
  <r>
    <s v="ORD106817"/>
    <x v="182"/>
    <x v="2951"/>
    <s v="Chennai"/>
    <x v="7"/>
    <n v="600096"/>
    <s v="MED013"/>
    <x v="16"/>
    <x v="3"/>
    <s v="Himalaya"/>
    <s v="No"/>
    <n v="2"/>
    <n v="182.05"/>
    <n v="15"/>
    <n v="12"/>
    <x v="3"/>
    <x v="3"/>
    <n v="1"/>
    <x v="6816"/>
    <n v="1"/>
    <n v="364.1"/>
    <n v="54.615000000000002"/>
    <n v="309.48500000000001"/>
    <n v="37.138200000000005"/>
    <n v="346.6232"/>
    <n v="2"/>
  </r>
  <r>
    <s v="ORD106818"/>
    <x v="65"/>
    <x v="1480"/>
    <s v="Lucknow"/>
    <x v="9"/>
    <n v="226016"/>
    <s v="MED016"/>
    <x v="17"/>
    <x v="11"/>
    <s v="Emcure"/>
    <s v="No"/>
    <n v="1"/>
    <n v="120.3"/>
    <n v="10"/>
    <n v="18"/>
    <x v="2"/>
    <x v="1"/>
    <n v="1"/>
    <x v="6817"/>
    <n v="1"/>
    <n v="120.3"/>
    <n v="12.03"/>
    <n v="108.27"/>
    <n v="19.488599999999998"/>
    <n v="127.7586"/>
    <n v="3"/>
  </r>
  <r>
    <s v="ORD106819"/>
    <x v="613"/>
    <x v="2465"/>
    <s v="Delhi"/>
    <x v="0"/>
    <n v="110044"/>
    <s v="MED020"/>
    <x v="4"/>
    <x v="4"/>
    <s v="Dr. Reddy's"/>
    <s v="Yes"/>
    <n v="5"/>
    <n v="59.13"/>
    <n v="5"/>
    <n v="12"/>
    <x v="3"/>
    <x v="1"/>
    <n v="1"/>
    <x v="6818"/>
    <n v="1"/>
    <n v="295.65000000000003"/>
    <n v="14.782500000000002"/>
    <n v="280.86750000000001"/>
    <n v="33.704099999999997"/>
    <n v="314.57159999999999"/>
    <n v="2"/>
  </r>
  <r>
    <s v="ORD106819"/>
    <x v="10"/>
    <x v="305"/>
    <s v="Pune"/>
    <x v="3"/>
    <n v="411057"/>
    <s v="MED023"/>
    <x v="8"/>
    <x v="7"/>
    <s v="Lacto Calamine"/>
    <s v="No"/>
    <n v="1"/>
    <n v="325.94"/>
    <n v="10"/>
    <n v="18"/>
    <x v="0"/>
    <x v="0"/>
    <n v="1"/>
    <x v="6819"/>
    <n v="1"/>
    <n v="325.94"/>
    <n v="32.594000000000001"/>
    <n v="293.346"/>
    <n v="52.802280000000003"/>
    <n v="346.14828"/>
    <n v="1"/>
  </r>
  <r>
    <s v="ORD106821"/>
    <x v="218"/>
    <x v="361"/>
    <s v="Gurugram"/>
    <x v="11"/>
    <n v="122016"/>
    <s v="MED008"/>
    <x v="7"/>
    <x v="6"/>
    <s v="Zydus"/>
    <s v="Yes"/>
    <n v="3"/>
    <n v="57.51"/>
    <n v="0"/>
    <n v="12"/>
    <x v="1"/>
    <x v="3"/>
    <n v="1"/>
    <x v="6820"/>
    <n v="1"/>
    <n v="172.53"/>
    <n v="0"/>
    <n v="172.53"/>
    <n v="20.703600000000002"/>
    <n v="193.2336"/>
    <n v="2"/>
  </r>
  <r>
    <s v="ORD106822"/>
    <x v="57"/>
    <x v="1258"/>
    <s v="Lucknow"/>
    <x v="9"/>
    <n v="226016"/>
    <s v="MED009"/>
    <x v="21"/>
    <x v="6"/>
    <s v="Glenmark"/>
    <s v="Yes"/>
    <n v="4"/>
    <n v="100.72"/>
    <n v="10"/>
    <n v="5"/>
    <x v="2"/>
    <x v="1"/>
    <n v="1"/>
    <x v="6821"/>
    <n v="1"/>
    <n v="402.88"/>
    <n v="40.288000000000004"/>
    <n v="362.59199999999998"/>
    <n v="18.1296"/>
    <n v="380.72159999999997"/>
    <n v="2"/>
  </r>
  <r>
    <s v="ORD106823"/>
    <x v="264"/>
    <x v="1461"/>
    <s v="Noida"/>
    <x v="9"/>
    <n v="201305"/>
    <s v="MED016"/>
    <x v="17"/>
    <x v="11"/>
    <s v="Emcure"/>
    <s v="No"/>
    <n v="3"/>
    <n v="115.22"/>
    <n v="0"/>
    <n v="12"/>
    <x v="2"/>
    <x v="1"/>
    <n v="1"/>
    <x v="6822"/>
    <n v="1"/>
    <n v="345.65999999999997"/>
    <n v="0"/>
    <n v="345.65999999999997"/>
    <n v="41.479199999999999"/>
    <n v="387.13919999999996"/>
    <n v="1"/>
  </r>
  <r>
    <s v="ORD106824"/>
    <x v="247"/>
    <x v="2609"/>
    <s v="Gurugram"/>
    <x v="11"/>
    <n v="122016"/>
    <s v="MED025"/>
    <x v="27"/>
    <x v="0"/>
    <s v="Blue Cross"/>
    <s v="Yes"/>
    <n v="4"/>
    <n v="65.92"/>
    <n v="5"/>
    <n v="5"/>
    <x v="0"/>
    <x v="0"/>
    <n v="1"/>
    <x v="6823"/>
    <n v="1"/>
    <n v="263.68"/>
    <n v="13.184000000000001"/>
    <n v="250.49600000000001"/>
    <n v="12.524800000000001"/>
    <n v="263.02080000000001"/>
    <n v="2"/>
  </r>
  <r>
    <s v="ORD106825"/>
    <x v="667"/>
    <x v="824"/>
    <s v="Ahmedabad"/>
    <x v="6"/>
    <n v="380015"/>
    <s v="MED003"/>
    <x v="6"/>
    <x v="4"/>
    <s v="Dr. Reddy's"/>
    <s v="No"/>
    <n v="2"/>
    <n v="26.4"/>
    <n v="0"/>
    <n v="5"/>
    <x v="1"/>
    <x v="2"/>
    <n v="1"/>
    <x v="6824"/>
    <n v="1"/>
    <n v="52.8"/>
    <n v="0"/>
    <n v="52.8"/>
    <n v="2.64"/>
    <n v="55.44"/>
    <n v="3"/>
  </r>
  <r>
    <s v="ORD106826"/>
    <x v="667"/>
    <x v="2293"/>
    <s v="Noida"/>
    <x v="9"/>
    <n v="201307"/>
    <s v="MED021"/>
    <x v="9"/>
    <x v="7"/>
    <s v="Cipla"/>
    <s v="No"/>
    <n v="2"/>
    <n v="79.66"/>
    <n v="5"/>
    <n v="18"/>
    <x v="0"/>
    <x v="1"/>
    <n v="1"/>
    <x v="6825"/>
    <n v="1"/>
    <n v="159.32"/>
    <n v="7.9659999999999993"/>
    <n v="151.35399999999998"/>
    <n v="27.24372"/>
    <n v="178.59771999999998"/>
    <n v="2"/>
  </r>
  <r>
    <s v="ORD106827"/>
    <x v="112"/>
    <x v="2451"/>
    <s v="Indore"/>
    <x v="2"/>
    <n v="452001"/>
    <s v="MED012"/>
    <x v="29"/>
    <x v="3"/>
    <s v="Mankind"/>
    <s v="No"/>
    <n v="1"/>
    <n v="115.99"/>
    <n v="5"/>
    <n v="5"/>
    <x v="3"/>
    <x v="1"/>
    <n v="1"/>
    <x v="6826"/>
    <n v="1"/>
    <n v="115.99"/>
    <n v="5.7994999999999992"/>
    <n v="110.1905"/>
    <n v="5.509525"/>
    <n v="115.700025"/>
    <n v="3"/>
  </r>
  <r>
    <s v="ORD106827"/>
    <x v="2"/>
    <x v="713"/>
    <s v="Chandigarh"/>
    <x v="4"/>
    <n v="160022"/>
    <s v="MED029"/>
    <x v="10"/>
    <x v="8"/>
    <s v="Sun Pharma"/>
    <s v="Yes"/>
    <n v="2"/>
    <n v="100.29"/>
    <n v="0"/>
    <n v="18"/>
    <x v="0"/>
    <x v="3"/>
    <n v="1"/>
    <x v="6827"/>
    <n v="1"/>
    <n v="200.58"/>
    <n v="0"/>
    <n v="200.58"/>
    <n v="36.104399999999998"/>
    <n v="236.68440000000001"/>
    <n v="3"/>
  </r>
  <r>
    <s v="ORD106829"/>
    <x v="617"/>
    <x v="2858"/>
    <s v="Noida"/>
    <x v="9"/>
    <n v="201303"/>
    <s v="MED007"/>
    <x v="15"/>
    <x v="10"/>
    <s v="Sanofi"/>
    <s v="Yes"/>
    <n v="1"/>
    <n v="78.540000000000006"/>
    <n v="10"/>
    <n v="5"/>
    <x v="2"/>
    <x v="1"/>
    <n v="1"/>
    <x v="6828"/>
    <n v="1"/>
    <n v="78.540000000000006"/>
    <n v="7.854000000000001"/>
    <n v="70.686000000000007"/>
    <n v="3.5343000000000004"/>
    <n v="74.220300000000009"/>
    <n v="1"/>
  </r>
  <r>
    <s v="ORD106830"/>
    <x v="464"/>
    <x v="2193"/>
    <s v="Noida"/>
    <x v="9"/>
    <n v="201301"/>
    <s v="MED005"/>
    <x v="11"/>
    <x v="5"/>
    <s v="Cipla"/>
    <s v="Yes"/>
    <n v="2"/>
    <n v="83.92"/>
    <n v="10"/>
    <n v="5"/>
    <x v="1"/>
    <x v="1"/>
    <n v="1"/>
    <x v="6829"/>
    <n v="1"/>
    <n v="167.84"/>
    <n v="16.784000000000002"/>
    <n v="151.05600000000001"/>
    <n v="7.5528000000000013"/>
    <n v="158.6088"/>
    <n v="3"/>
  </r>
  <r>
    <s v="ORD106831"/>
    <x v="442"/>
    <x v="2756"/>
    <s v="Gurugram"/>
    <x v="11"/>
    <n v="122018"/>
    <s v="MED004"/>
    <x v="5"/>
    <x v="5"/>
    <s v="Sun Pharma"/>
    <s v="Yes"/>
    <n v="2"/>
    <n v="112.31"/>
    <n v="5"/>
    <n v="5"/>
    <x v="2"/>
    <x v="2"/>
    <n v="1"/>
    <x v="6830"/>
    <n v="1"/>
    <n v="224.62"/>
    <n v="11.231"/>
    <n v="213.38900000000001"/>
    <n v="10.669450000000001"/>
    <n v="224.05845000000002"/>
    <n v="0"/>
  </r>
  <r>
    <s v="ORD106832"/>
    <x v="448"/>
    <x v="1248"/>
    <s v="Chandigarh"/>
    <x v="4"/>
    <n v="160036"/>
    <s v="MED011"/>
    <x v="23"/>
    <x v="1"/>
    <s v="Cipla"/>
    <s v="No"/>
    <n v="5"/>
    <n v="25.37"/>
    <n v="10"/>
    <n v="5"/>
    <x v="4"/>
    <x v="1"/>
    <n v="1"/>
    <x v="6831"/>
    <n v="1"/>
    <n v="126.85000000000001"/>
    <n v="12.685"/>
    <n v="114.16500000000001"/>
    <n v="5.7082500000000005"/>
    <n v="119.87325000000001"/>
    <n v="2"/>
  </r>
  <r>
    <s v="ORD106833"/>
    <x v="13"/>
    <x v="2204"/>
    <s v="Gurugram"/>
    <x v="11"/>
    <n v="122009"/>
    <s v="MED002"/>
    <x v="22"/>
    <x v="2"/>
    <s v="Micro Labs"/>
    <s v="No"/>
    <n v="3"/>
    <n v="32.94"/>
    <n v="5"/>
    <n v="5"/>
    <x v="5"/>
    <x v="1"/>
    <n v="1"/>
    <x v="6832"/>
    <n v="1"/>
    <n v="98.82"/>
    <n v="4.9409999999999998"/>
    <n v="93.878999999999991"/>
    <n v="4.6939500000000001"/>
    <n v="98.572949999999992"/>
    <n v="3"/>
  </r>
  <r>
    <s v="ORD106834"/>
    <x v="675"/>
    <x v="2998"/>
    <s v="Chandigarh"/>
    <x v="4"/>
    <n v="160036"/>
    <s v="MED015"/>
    <x v="24"/>
    <x v="11"/>
    <s v="Abbott"/>
    <s v="No"/>
    <n v="1"/>
    <n v="45.26"/>
    <n v="0"/>
    <n v="5"/>
    <x v="4"/>
    <x v="1"/>
    <n v="1"/>
    <x v="6833"/>
    <n v="1"/>
    <n v="45.26"/>
    <n v="0"/>
    <n v="45.26"/>
    <n v="2.2629999999999999"/>
    <n v="47.522999999999996"/>
    <n v="1"/>
  </r>
  <r>
    <s v="ORD106835"/>
    <x v="236"/>
    <x v="2142"/>
    <s v="Indore"/>
    <x v="2"/>
    <n v="452020"/>
    <s v="MED008"/>
    <x v="7"/>
    <x v="6"/>
    <s v="Zydus"/>
    <s v="Yes"/>
    <n v="1"/>
    <n v="54.99"/>
    <n v="5"/>
    <n v="18"/>
    <x v="3"/>
    <x v="1"/>
    <n v="1"/>
    <x v="6834"/>
    <n v="1"/>
    <n v="54.99"/>
    <n v="2.7494999999999998"/>
    <n v="52.240500000000004"/>
    <n v="9.4032900000000001"/>
    <n v="61.643790000000003"/>
    <n v="2"/>
  </r>
  <r>
    <s v="ORD106836"/>
    <x v="11"/>
    <x v="1516"/>
    <s v="Lucknow"/>
    <x v="9"/>
    <n v="226024"/>
    <s v="MED018"/>
    <x v="14"/>
    <x v="8"/>
    <s v="Mankind"/>
    <s v="No"/>
    <n v="1"/>
    <n v="131.22"/>
    <n v="0"/>
    <n v="18"/>
    <x v="1"/>
    <x v="1"/>
    <n v="1"/>
    <x v="6835"/>
    <n v="1"/>
    <n v="131.22"/>
    <n v="0"/>
    <n v="131.22"/>
    <n v="23.619600000000002"/>
    <n v="154.83959999999999"/>
    <n v="2"/>
  </r>
  <r>
    <s v="ORD106837"/>
    <x v="566"/>
    <x v="2385"/>
    <s v="Noida"/>
    <x v="9"/>
    <n v="201307"/>
    <s v="MED017"/>
    <x v="1"/>
    <x v="1"/>
    <s v="Abbott"/>
    <s v="No"/>
    <n v="1"/>
    <n v="149.15"/>
    <n v="5"/>
    <n v="12"/>
    <x v="5"/>
    <x v="2"/>
    <n v="1"/>
    <x v="6836"/>
    <n v="1"/>
    <n v="149.15"/>
    <n v="7.4574999999999996"/>
    <n v="141.6925"/>
    <n v="17.0031"/>
    <n v="158.69559999999998"/>
    <n v="1"/>
  </r>
  <r>
    <s v="ORD106838"/>
    <x v="534"/>
    <x v="1195"/>
    <s v="Chennai"/>
    <x v="7"/>
    <n v="600040"/>
    <s v="MED017"/>
    <x v="1"/>
    <x v="1"/>
    <s v="Abbott"/>
    <s v="No"/>
    <n v="2"/>
    <n v="130.59"/>
    <n v="10"/>
    <n v="5"/>
    <x v="4"/>
    <x v="0"/>
    <n v="1"/>
    <x v="6837"/>
    <n v="1"/>
    <n v="261.18"/>
    <n v="26.118000000000002"/>
    <n v="235.06200000000001"/>
    <n v="11.7531"/>
    <n v="246.8151"/>
    <n v="1"/>
  </r>
  <r>
    <s v="ORD106839"/>
    <x v="489"/>
    <x v="2105"/>
    <s v="Bengaluru"/>
    <x v="8"/>
    <n v="560066"/>
    <s v="MED028"/>
    <x v="3"/>
    <x v="3"/>
    <s v="Abbott"/>
    <s v="No"/>
    <n v="6"/>
    <n v="102.23"/>
    <n v="0"/>
    <n v="5"/>
    <x v="2"/>
    <x v="0"/>
    <n v="1"/>
    <x v="6838"/>
    <n v="1"/>
    <n v="613.38"/>
    <n v="0"/>
    <n v="613.38"/>
    <n v="30.669"/>
    <n v="644.04899999999998"/>
    <n v="1"/>
  </r>
  <r>
    <s v="ORD106840"/>
    <x v="36"/>
    <x v="2428"/>
    <s v="Gurugram"/>
    <x v="11"/>
    <n v="122001"/>
    <s v="MED017"/>
    <x v="1"/>
    <x v="1"/>
    <s v="Abbott"/>
    <s v="No"/>
    <n v="2"/>
    <n v="129.51"/>
    <n v="0"/>
    <n v="18"/>
    <x v="4"/>
    <x v="1"/>
    <n v="1"/>
    <x v="6839"/>
    <n v="1"/>
    <n v="259.02"/>
    <n v="0"/>
    <n v="259.02"/>
    <n v="46.623599999999996"/>
    <n v="305.64359999999999"/>
    <n v="2"/>
  </r>
  <r>
    <s v="ORD106841"/>
    <x v="484"/>
    <x v="2365"/>
    <s v="Surat"/>
    <x v="6"/>
    <n v="395010"/>
    <s v="MED021"/>
    <x v="9"/>
    <x v="7"/>
    <s v="Cipla"/>
    <s v="No"/>
    <n v="1"/>
    <n v="81.5"/>
    <n v="0"/>
    <n v="18"/>
    <x v="1"/>
    <x v="1"/>
    <n v="1"/>
    <x v="6840"/>
    <n v="1"/>
    <n v="81.5"/>
    <n v="0"/>
    <n v="81.5"/>
    <n v="14.67"/>
    <n v="96.17"/>
    <n v="2"/>
  </r>
  <r>
    <s v="ORD106842"/>
    <x v="328"/>
    <x v="1904"/>
    <s v="Ahmedabad"/>
    <x v="6"/>
    <n v="380058"/>
    <s v="MED026"/>
    <x v="20"/>
    <x v="9"/>
    <s v="Cipla"/>
    <s v="No"/>
    <n v="1"/>
    <n v="179.7"/>
    <n v="0"/>
    <n v="12"/>
    <x v="0"/>
    <x v="1"/>
    <n v="1"/>
    <x v="6841"/>
    <n v="1"/>
    <n v="179.7"/>
    <n v="0"/>
    <n v="179.7"/>
    <n v="21.563999999999997"/>
    <n v="201.26399999999998"/>
    <n v="3"/>
  </r>
  <r>
    <s v="ORD106843"/>
    <x v="501"/>
    <x v="2285"/>
    <s v="Noida"/>
    <x v="9"/>
    <n v="201307"/>
    <s v="MED016"/>
    <x v="17"/>
    <x v="11"/>
    <s v="Emcure"/>
    <s v="No"/>
    <n v="2"/>
    <n v="105.67"/>
    <n v="10"/>
    <n v="12"/>
    <x v="3"/>
    <x v="3"/>
    <n v="1"/>
    <x v="6842"/>
    <n v="1"/>
    <n v="211.34"/>
    <n v="21.134"/>
    <n v="190.20600000000002"/>
    <n v="22.824720000000003"/>
    <n v="213.03072000000003"/>
    <n v="3"/>
  </r>
  <r>
    <s v="ORD106844"/>
    <x v="614"/>
    <x v="1039"/>
    <s v="Delhi"/>
    <x v="0"/>
    <n v="110024"/>
    <s v="MED024"/>
    <x v="0"/>
    <x v="0"/>
    <s v="Abbott"/>
    <s v="No"/>
    <n v="1"/>
    <n v="145.9"/>
    <n v="20"/>
    <n v="12"/>
    <x v="2"/>
    <x v="2"/>
    <n v="1"/>
    <x v="6843"/>
    <n v="1"/>
    <n v="145.9"/>
    <n v="29.18"/>
    <n v="116.72"/>
    <n v="14.006399999999999"/>
    <n v="130.72640000000001"/>
    <n v="3"/>
  </r>
  <r>
    <s v="ORD106845"/>
    <x v="249"/>
    <x v="2170"/>
    <s v="Mumbai"/>
    <x v="3"/>
    <n v="400050"/>
    <s v="MED019"/>
    <x v="26"/>
    <x v="8"/>
    <s v="Cipla"/>
    <s v="No"/>
    <n v="1"/>
    <n v="138.02000000000001"/>
    <n v="0"/>
    <n v="5"/>
    <x v="3"/>
    <x v="0"/>
    <n v="1"/>
    <x v="6844"/>
    <n v="1"/>
    <n v="138.02000000000001"/>
    <n v="0"/>
    <n v="138.02000000000001"/>
    <n v="6.9009999999999998"/>
    <n v="144.92100000000002"/>
    <n v="1"/>
  </r>
  <r>
    <s v="ORD106846"/>
    <x v="521"/>
    <x v="2731"/>
    <s v="Kolkata"/>
    <x v="10"/>
    <n v="700001"/>
    <s v="MED014"/>
    <x v="19"/>
    <x v="3"/>
    <s v="Abbott"/>
    <s v="No"/>
    <n v="3"/>
    <n v="162.08000000000001"/>
    <n v="0"/>
    <n v="5"/>
    <x v="3"/>
    <x v="2"/>
    <n v="1"/>
    <x v="6845"/>
    <n v="1"/>
    <n v="486.24"/>
    <n v="0"/>
    <n v="486.24"/>
    <n v="24.311999999999998"/>
    <n v="510.55200000000002"/>
    <n v="3"/>
  </r>
  <r>
    <s v="ORD106847"/>
    <x v="518"/>
    <x v="1407"/>
    <s v="Gurugram"/>
    <x v="11"/>
    <n v="122009"/>
    <s v="MED009"/>
    <x v="21"/>
    <x v="6"/>
    <s v="Glenmark"/>
    <s v="Yes"/>
    <n v="1"/>
    <n v="87.21"/>
    <n v="5"/>
    <n v="12"/>
    <x v="4"/>
    <x v="1"/>
    <n v="1"/>
    <x v="6846"/>
    <n v="1"/>
    <n v="87.21"/>
    <n v="4.3604999999999992"/>
    <n v="82.849499999999992"/>
    <n v="9.9419399999999989"/>
    <n v="92.791439999999994"/>
    <n v="3"/>
  </r>
  <r>
    <s v="ORD106848"/>
    <x v="427"/>
    <x v="2603"/>
    <s v="Chandigarh"/>
    <x v="4"/>
    <n v="160019"/>
    <s v="MED003"/>
    <x v="6"/>
    <x v="4"/>
    <s v="Dr. Reddy's"/>
    <s v="No"/>
    <n v="2"/>
    <n v="31.99"/>
    <n v="5"/>
    <n v="18"/>
    <x v="0"/>
    <x v="2"/>
    <n v="1"/>
    <x v="6847"/>
    <n v="1"/>
    <n v="63.98"/>
    <n v="3.1989999999999998"/>
    <n v="60.780999999999999"/>
    <n v="10.940580000000001"/>
    <n v="71.721580000000003"/>
    <n v="1"/>
  </r>
  <r>
    <s v="ORD106849"/>
    <x v="721"/>
    <x v="229"/>
    <s v="Chennai"/>
    <x v="7"/>
    <n v="600001"/>
    <s v="MED019"/>
    <x v="26"/>
    <x v="8"/>
    <s v="Cipla"/>
    <s v="No"/>
    <n v="1"/>
    <n v="165.36"/>
    <n v="10"/>
    <n v="5"/>
    <x v="3"/>
    <x v="1"/>
    <n v="1"/>
    <x v="6848"/>
    <n v="1"/>
    <n v="165.36"/>
    <n v="16.536000000000001"/>
    <n v="148.82400000000001"/>
    <n v="7.4412000000000011"/>
    <n v="156.26520000000002"/>
    <n v="2"/>
  </r>
  <r>
    <s v="ORD106850"/>
    <x v="386"/>
    <x v="766"/>
    <s v="Lucknow"/>
    <x v="9"/>
    <n v="226016"/>
    <s v="MED019"/>
    <x v="26"/>
    <x v="8"/>
    <s v="Cipla"/>
    <s v="No"/>
    <n v="4"/>
    <n v="166.29"/>
    <n v="5"/>
    <n v="12"/>
    <x v="0"/>
    <x v="1"/>
    <n v="1"/>
    <x v="6849"/>
    <n v="1"/>
    <n v="665.16"/>
    <n v="33.257999999999996"/>
    <n v="631.90199999999993"/>
    <n v="75.828239999999994"/>
    <n v="707.73023999999987"/>
    <n v="3"/>
  </r>
  <r>
    <s v="ORD106851"/>
    <x v="685"/>
    <x v="2741"/>
    <s v="Ahmedabad"/>
    <x v="6"/>
    <n v="380054"/>
    <s v="MED022"/>
    <x v="25"/>
    <x v="7"/>
    <s v="Himalaya"/>
    <s v="No"/>
    <n v="1"/>
    <n v="175.49"/>
    <n v="5"/>
    <n v="18"/>
    <x v="2"/>
    <x v="1"/>
    <n v="1"/>
    <x v="6850"/>
    <n v="1"/>
    <n v="175.49"/>
    <n v="8.7744999999999997"/>
    <n v="166.71550000000002"/>
    <n v="30.008790000000005"/>
    <n v="196.72429000000002"/>
    <n v="2"/>
  </r>
  <r>
    <s v="ORD106852"/>
    <x v="592"/>
    <x v="1718"/>
    <s v="Noida"/>
    <x v="9"/>
    <n v="201303"/>
    <s v="MED019"/>
    <x v="26"/>
    <x v="8"/>
    <s v="Cipla"/>
    <s v="No"/>
    <n v="2"/>
    <n v="135.16999999999999"/>
    <n v="15"/>
    <n v="5"/>
    <x v="1"/>
    <x v="1"/>
    <n v="1"/>
    <x v="6851"/>
    <n v="1"/>
    <n v="270.33999999999997"/>
    <n v="40.550999999999995"/>
    <n v="229.78899999999999"/>
    <n v="11.48945"/>
    <n v="241.27844999999999"/>
    <n v="2"/>
  </r>
  <r>
    <s v="ORD106853"/>
    <x v="226"/>
    <x v="2606"/>
    <s v="Hyderabad"/>
    <x v="1"/>
    <n v="500032"/>
    <s v="MED016"/>
    <x v="17"/>
    <x v="11"/>
    <s v="Emcure"/>
    <s v="No"/>
    <n v="3"/>
    <n v="112.28"/>
    <n v="10"/>
    <n v="12"/>
    <x v="5"/>
    <x v="0"/>
    <n v="1"/>
    <x v="6852"/>
    <n v="1"/>
    <n v="336.84000000000003"/>
    <n v="33.684000000000005"/>
    <n v="303.15600000000001"/>
    <n v="36.378720000000001"/>
    <n v="339.53471999999999"/>
    <n v="2"/>
  </r>
  <r>
    <s v="ORD106853"/>
    <x v="72"/>
    <x v="965"/>
    <s v="Kolkata"/>
    <x v="10"/>
    <n v="700029"/>
    <s v="MED018"/>
    <x v="14"/>
    <x v="8"/>
    <s v="Mankind"/>
    <s v="No"/>
    <n v="1"/>
    <n v="124.7"/>
    <n v="5"/>
    <n v="5"/>
    <x v="5"/>
    <x v="1"/>
    <n v="1"/>
    <x v="6853"/>
    <n v="1"/>
    <n v="124.7"/>
    <n v="6.2350000000000003"/>
    <n v="118.465"/>
    <n v="5.9232500000000003"/>
    <n v="124.38825"/>
    <n v="3"/>
  </r>
  <r>
    <s v="ORD106855"/>
    <x v="13"/>
    <x v="606"/>
    <s v="Delhi"/>
    <x v="0"/>
    <n v="110024"/>
    <s v="MED025"/>
    <x v="27"/>
    <x v="0"/>
    <s v="Blue Cross"/>
    <s v="Yes"/>
    <n v="1"/>
    <n v="62.43"/>
    <n v="20"/>
    <n v="5"/>
    <x v="4"/>
    <x v="3"/>
    <n v="1"/>
    <x v="6854"/>
    <n v="1"/>
    <n v="62.43"/>
    <n v="12.485999999999999"/>
    <n v="49.944000000000003"/>
    <n v="2.4972000000000003"/>
    <n v="52.441200000000002"/>
    <n v="1"/>
  </r>
  <r>
    <s v="ORD106856"/>
    <x v="725"/>
    <x v="393"/>
    <s v="Pune"/>
    <x v="3"/>
    <n v="411038"/>
    <s v="MED010"/>
    <x v="13"/>
    <x v="1"/>
    <s v="Sun Pharma"/>
    <s v="Yes"/>
    <n v="1"/>
    <n v="75.790000000000006"/>
    <n v="15"/>
    <n v="5"/>
    <x v="1"/>
    <x v="0"/>
    <n v="1"/>
    <x v="6855"/>
    <n v="1"/>
    <n v="75.790000000000006"/>
    <n v="11.368500000000001"/>
    <n v="64.421500000000009"/>
    <n v="3.2210750000000008"/>
    <n v="67.642575000000008"/>
    <n v="0"/>
  </r>
  <r>
    <s v="ORD106856"/>
    <x v="560"/>
    <x v="2131"/>
    <s v="Delhi"/>
    <x v="0"/>
    <n v="110029"/>
    <s v="MED002"/>
    <x v="22"/>
    <x v="2"/>
    <s v="Micro Labs"/>
    <s v="No"/>
    <n v="1"/>
    <n v="33.21"/>
    <n v="5"/>
    <n v="12"/>
    <x v="2"/>
    <x v="1"/>
    <n v="1"/>
    <x v="6856"/>
    <n v="1"/>
    <n v="33.21"/>
    <n v="1.6605000000000001"/>
    <n v="31.549500000000002"/>
    <n v="3.7859400000000005"/>
    <n v="35.335440000000006"/>
    <n v="2"/>
  </r>
  <r>
    <s v="ORD106858"/>
    <x v="417"/>
    <x v="1209"/>
    <s v="Ahmedabad"/>
    <x v="6"/>
    <n v="380054"/>
    <s v="MED023"/>
    <x v="8"/>
    <x v="7"/>
    <s v="Lacto Calamine"/>
    <s v="No"/>
    <n v="5"/>
    <n v="269.93"/>
    <n v="0"/>
    <n v="12"/>
    <x v="1"/>
    <x v="2"/>
    <n v="1"/>
    <x v="6857"/>
    <n v="1"/>
    <n v="1349.65"/>
    <n v="0"/>
    <n v="1349.65"/>
    <n v="161.958"/>
    <n v="1511.6080000000002"/>
    <n v="3"/>
  </r>
  <r>
    <s v="ORD106859"/>
    <x v="320"/>
    <x v="2309"/>
    <s v="Pune"/>
    <x v="3"/>
    <n v="411001"/>
    <s v="MED025"/>
    <x v="27"/>
    <x v="0"/>
    <s v="Blue Cross"/>
    <s v="Yes"/>
    <n v="3"/>
    <n v="57.37"/>
    <n v="10"/>
    <n v="5"/>
    <x v="1"/>
    <x v="0"/>
    <n v="1"/>
    <x v="6858"/>
    <n v="1"/>
    <n v="172.10999999999999"/>
    <n v="17.210999999999999"/>
    <n v="154.899"/>
    <n v="7.7449500000000002"/>
    <n v="162.64394999999999"/>
    <n v="2"/>
  </r>
  <r>
    <s v="ORD106860"/>
    <x v="278"/>
    <x v="1209"/>
    <s v="Hyderabad"/>
    <x v="1"/>
    <n v="500032"/>
    <s v="MED006"/>
    <x v="18"/>
    <x v="10"/>
    <s v="USV"/>
    <s v="Yes"/>
    <n v="1"/>
    <n v="41.25"/>
    <n v="0"/>
    <n v="5"/>
    <x v="2"/>
    <x v="1"/>
    <n v="1"/>
    <x v="6859"/>
    <n v="1"/>
    <n v="41.25"/>
    <n v="0"/>
    <n v="41.25"/>
    <n v="2.0625"/>
    <n v="43.3125"/>
    <n v="3"/>
  </r>
  <r>
    <s v="ORD106861"/>
    <x v="174"/>
    <x v="2724"/>
    <s v="Bengaluru"/>
    <x v="8"/>
    <n v="560001"/>
    <s v="MED017"/>
    <x v="1"/>
    <x v="1"/>
    <s v="Abbott"/>
    <s v="No"/>
    <n v="4"/>
    <n v="155.03"/>
    <n v="5"/>
    <n v="5"/>
    <x v="0"/>
    <x v="1"/>
    <n v="1"/>
    <x v="6860"/>
    <n v="1"/>
    <n v="620.12"/>
    <n v="31.006"/>
    <n v="589.11400000000003"/>
    <n v="29.4557"/>
    <n v="618.56970000000001"/>
    <n v="3"/>
  </r>
  <r>
    <s v="ORD106862"/>
    <x v="580"/>
    <x v="41"/>
    <s v="Pune"/>
    <x v="3"/>
    <n v="411057"/>
    <s v="MED001"/>
    <x v="2"/>
    <x v="2"/>
    <s v="Cipla"/>
    <s v="No"/>
    <n v="2"/>
    <n v="28.32"/>
    <n v="10"/>
    <n v="5"/>
    <x v="4"/>
    <x v="3"/>
    <n v="1"/>
    <x v="6861"/>
    <n v="1"/>
    <n v="56.64"/>
    <n v="5.6639999999999997"/>
    <n v="50.975999999999999"/>
    <n v="2.5488"/>
    <n v="53.524799999999999"/>
    <n v="3"/>
  </r>
  <r>
    <s v="ORD106863"/>
    <x v="612"/>
    <x v="729"/>
    <s v="Hyderabad"/>
    <x v="1"/>
    <n v="500032"/>
    <s v="MED006"/>
    <x v="18"/>
    <x v="10"/>
    <s v="USV"/>
    <s v="Yes"/>
    <n v="1"/>
    <n v="43.22"/>
    <n v="10"/>
    <n v="5"/>
    <x v="0"/>
    <x v="1"/>
    <n v="1"/>
    <x v="6862"/>
    <n v="1"/>
    <n v="43.22"/>
    <n v="4.3220000000000001"/>
    <n v="38.897999999999996"/>
    <n v="1.9448999999999999"/>
    <n v="40.842899999999993"/>
    <n v="1"/>
  </r>
  <r>
    <s v="ORD106863"/>
    <x v="293"/>
    <x v="1321"/>
    <s v="Surat"/>
    <x v="6"/>
    <n v="395017"/>
    <s v="MED030"/>
    <x v="28"/>
    <x v="8"/>
    <s v="Cipla"/>
    <s v="Yes"/>
    <n v="1"/>
    <n v="294.20999999999998"/>
    <n v="5"/>
    <n v="5"/>
    <x v="2"/>
    <x v="2"/>
    <n v="1"/>
    <x v="6863"/>
    <n v="1"/>
    <n v="294.20999999999998"/>
    <n v="14.7105"/>
    <n v="279.49949999999995"/>
    <n v="13.974974999999997"/>
    <n v="293.47447499999993"/>
    <n v="1"/>
  </r>
  <r>
    <s v="ORD106865"/>
    <x v="292"/>
    <x v="2999"/>
    <s v="Surat"/>
    <x v="6"/>
    <n v="395017"/>
    <s v="MED029"/>
    <x v="10"/>
    <x v="8"/>
    <s v="Sun Pharma"/>
    <s v="Yes"/>
    <n v="2"/>
    <n v="100.03"/>
    <n v="5"/>
    <n v="5"/>
    <x v="3"/>
    <x v="1"/>
    <n v="1"/>
    <x v="6864"/>
    <n v="1"/>
    <n v="200.06"/>
    <n v="10.003"/>
    <n v="190.05700000000002"/>
    <n v="9.5028500000000005"/>
    <n v="199.55985000000001"/>
    <n v="1"/>
  </r>
  <r>
    <s v="ORD106866"/>
    <x v="39"/>
    <x v="1011"/>
    <s v="Lucknow"/>
    <x v="9"/>
    <n v="226001"/>
    <s v="MED007"/>
    <x v="15"/>
    <x v="10"/>
    <s v="Sanofi"/>
    <s v="Yes"/>
    <n v="1"/>
    <n v="70.31"/>
    <n v="5"/>
    <n v="12"/>
    <x v="1"/>
    <x v="1"/>
    <n v="1"/>
    <x v="6865"/>
    <n v="1"/>
    <n v="70.31"/>
    <n v="3.5155000000000003"/>
    <n v="66.794499999999999"/>
    <n v="8.0153400000000001"/>
    <n v="74.809839999999994"/>
    <n v="3"/>
  </r>
  <r>
    <s v="ORD106866"/>
    <x v="491"/>
    <x v="3000"/>
    <s v="Delhi"/>
    <x v="0"/>
    <n v="110029"/>
    <s v="MED004"/>
    <x v="5"/>
    <x v="5"/>
    <s v="Sun Pharma"/>
    <s v="Yes"/>
    <n v="2"/>
    <n v="98.61"/>
    <n v="5"/>
    <n v="5"/>
    <x v="1"/>
    <x v="2"/>
    <n v="1"/>
    <x v="6866"/>
    <n v="1"/>
    <n v="197.22"/>
    <n v="9.8610000000000007"/>
    <n v="187.35900000000001"/>
    <n v="9.3679500000000004"/>
    <n v="196.72695000000002"/>
    <n v="0"/>
  </r>
  <r>
    <s v="ORD106866"/>
    <x v="211"/>
    <x v="1151"/>
    <s v="Kolkata"/>
    <x v="10"/>
    <n v="700029"/>
    <s v="MED029"/>
    <x v="10"/>
    <x v="8"/>
    <s v="Sun Pharma"/>
    <s v="Yes"/>
    <n v="2"/>
    <n v="104.61"/>
    <n v="10"/>
    <n v="5"/>
    <x v="1"/>
    <x v="1"/>
    <n v="1"/>
    <x v="6867"/>
    <n v="1"/>
    <n v="209.22"/>
    <n v="20.921999999999997"/>
    <n v="188.298"/>
    <n v="9.4148999999999994"/>
    <n v="197.71289999999999"/>
    <n v="3"/>
  </r>
  <r>
    <s v="ORD106869"/>
    <x v="601"/>
    <x v="673"/>
    <s v="Delhi"/>
    <x v="0"/>
    <n v="110024"/>
    <s v="MED022"/>
    <x v="25"/>
    <x v="7"/>
    <s v="Himalaya"/>
    <s v="No"/>
    <n v="6"/>
    <n v="188.87"/>
    <n v="5"/>
    <n v="5"/>
    <x v="0"/>
    <x v="1"/>
    <n v="1"/>
    <x v="6868"/>
    <n v="1"/>
    <n v="1133.22"/>
    <n v="56.661000000000001"/>
    <n v="1076.559"/>
    <n v="53.827950000000001"/>
    <n v="1130.3869500000001"/>
    <n v="2"/>
  </r>
  <r>
    <s v="ORD106870"/>
    <x v="526"/>
    <x v="528"/>
    <s v="Chandigarh"/>
    <x v="4"/>
    <n v="160022"/>
    <s v="MED004"/>
    <x v="5"/>
    <x v="5"/>
    <s v="Sun Pharma"/>
    <s v="Yes"/>
    <n v="2"/>
    <n v="110.48"/>
    <n v="0"/>
    <n v="5"/>
    <x v="1"/>
    <x v="2"/>
    <n v="1"/>
    <x v="6869"/>
    <n v="1"/>
    <n v="220.96"/>
    <n v="0"/>
    <n v="220.96"/>
    <n v="11.048"/>
    <n v="232.00800000000001"/>
    <n v="3"/>
  </r>
  <r>
    <s v="ORD106871"/>
    <x v="35"/>
    <x v="2131"/>
    <s v="Indore"/>
    <x v="2"/>
    <n v="452001"/>
    <s v="MED010"/>
    <x v="13"/>
    <x v="1"/>
    <s v="Sun Pharma"/>
    <s v="Yes"/>
    <n v="4"/>
    <n v="72.16"/>
    <n v="5"/>
    <n v="5"/>
    <x v="2"/>
    <x v="3"/>
    <n v="1"/>
    <x v="6870"/>
    <n v="1"/>
    <n v="288.64"/>
    <n v="14.431999999999999"/>
    <n v="274.20799999999997"/>
    <n v="13.7104"/>
    <n v="287.91839999999996"/>
    <n v="2"/>
  </r>
  <r>
    <s v="ORD106872"/>
    <x v="334"/>
    <x v="1245"/>
    <s v="Delhi"/>
    <x v="0"/>
    <n v="110029"/>
    <s v="MED010"/>
    <x v="13"/>
    <x v="1"/>
    <s v="Sun Pharma"/>
    <s v="Yes"/>
    <n v="3"/>
    <n v="72.099999999999994"/>
    <n v="0"/>
    <n v="18"/>
    <x v="5"/>
    <x v="1"/>
    <n v="1"/>
    <x v="6871"/>
    <n v="1"/>
    <n v="216.29999999999998"/>
    <n v="0"/>
    <n v="216.29999999999998"/>
    <n v="38.933999999999997"/>
    <n v="255.23399999999998"/>
    <n v="2"/>
  </r>
  <r>
    <s v="ORD106873"/>
    <x v="311"/>
    <x v="216"/>
    <s v="Noida"/>
    <x v="9"/>
    <n v="201305"/>
    <s v="MED023"/>
    <x v="8"/>
    <x v="7"/>
    <s v="Lacto Calamine"/>
    <s v="No"/>
    <n v="1"/>
    <n v="275.77999999999997"/>
    <n v="10"/>
    <n v="12"/>
    <x v="2"/>
    <x v="1"/>
    <n v="1"/>
    <x v="6872"/>
    <n v="1"/>
    <n v="275.77999999999997"/>
    <n v="27.577999999999996"/>
    <n v="248.20199999999997"/>
    <n v="29.784239999999997"/>
    <n v="277.98623999999995"/>
    <n v="5"/>
  </r>
  <r>
    <s v="ORD106874"/>
    <x v="269"/>
    <x v="86"/>
    <s v="Pune"/>
    <x v="3"/>
    <n v="411057"/>
    <s v="MED025"/>
    <x v="27"/>
    <x v="0"/>
    <s v="Blue Cross"/>
    <s v="Yes"/>
    <n v="1"/>
    <n v="71.05"/>
    <n v="5"/>
    <n v="5"/>
    <x v="3"/>
    <x v="3"/>
    <n v="1"/>
    <x v="6873"/>
    <n v="1"/>
    <n v="71.05"/>
    <n v="3.5525000000000002"/>
    <n v="67.497500000000002"/>
    <n v="3.3748750000000003"/>
    <n v="70.872375000000005"/>
    <n v="3"/>
  </r>
  <r>
    <s v="ORD106875"/>
    <x v="534"/>
    <x v="1589"/>
    <s v="Chandigarh"/>
    <x v="4"/>
    <n v="160022"/>
    <s v="MED012"/>
    <x v="29"/>
    <x v="3"/>
    <s v="Mankind"/>
    <s v="No"/>
    <n v="1"/>
    <n v="113.5"/>
    <n v="0"/>
    <n v="5"/>
    <x v="4"/>
    <x v="1"/>
    <n v="1"/>
    <x v="6874"/>
    <n v="1"/>
    <n v="113.5"/>
    <n v="0"/>
    <n v="113.5"/>
    <n v="5.6749999999999998"/>
    <n v="119.175"/>
    <n v="3"/>
  </r>
  <r>
    <s v="ORD106876"/>
    <x v="211"/>
    <x v="1378"/>
    <s v="Lucknow"/>
    <x v="9"/>
    <n v="226024"/>
    <s v="MED012"/>
    <x v="29"/>
    <x v="3"/>
    <s v="Mankind"/>
    <s v="No"/>
    <n v="5"/>
    <n v="131.77000000000001"/>
    <n v="5"/>
    <n v="5"/>
    <x v="2"/>
    <x v="2"/>
    <n v="1"/>
    <x v="6875"/>
    <n v="1"/>
    <n v="658.85"/>
    <n v="32.942500000000003"/>
    <n v="625.90750000000003"/>
    <n v="31.295375000000003"/>
    <n v="657.20287500000006"/>
    <n v="1"/>
  </r>
  <r>
    <s v="ORD106876"/>
    <x v="594"/>
    <x v="491"/>
    <s v="Surat"/>
    <x v="6"/>
    <n v="395007"/>
    <s v="MED009"/>
    <x v="21"/>
    <x v="6"/>
    <s v="Glenmark"/>
    <s v="Yes"/>
    <n v="1"/>
    <n v="96.27"/>
    <n v="10"/>
    <n v="12"/>
    <x v="4"/>
    <x v="1"/>
    <n v="1"/>
    <x v="6876"/>
    <n v="1"/>
    <n v="96.27"/>
    <n v="9.6269999999999989"/>
    <n v="86.643000000000001"/>
    <n v="10.39716"/>
    <n v="97.04016"/>
    <n v="2"/>
  </r>
  <r>
    <s v="ORD106876"/>
    <x v="231"/>
    <x v="2495"/>
    <s v="Bengaluru"/>
    <x v="8"/>
    <n v="560034"/>
    <s v="MED023"/>
    <x v="8"/>
    <x v="7"/>
    <s v="Lacto Calamine"/>
    <s v="No"/>
    <n v="3"/>
    <n v="278.12"/>
    <n v="10"/>
    <n v="5"/>
    <x v="0"/>
    <x v="1"/>
    <n v="1"/>
    <x v="6877"/>
    <n v="1"/>
    <n v="834.36"/>
    <n v="83.436000000000007"/>
    <n v="750.92399999999998"/>
    <n v="37.546199999999999"/>
    <n v="788.47019999999998"/>
    <n v="2"/>
  </r>
  <r>
    <s v="ORD106879"/>
    <x v="353"/>
    <x v="1154"/>
    <s v="Delhi"/>
    <x v="0"/>
    <n v="110085"/>
    <s v="MED022"/>
    <x v="25"/>
    <x v="7"/>
    <s v="Himalaya"/>
    <s v="No"/>
    <n v="1"/>
    <n v="183.99"/>
    <n v="10"/>
    <n v="5"/>
    <x v="5"/>
    <x v="3"/>
    <n v="1"/>
    <x v="6878"/>
    <n v="1"/>
    <n v="183.99"/>
    <n v="18.399000000000001"/>
    <n v="165.59100000000001"/>
    <n v="8.2795500000000004"/>
    <n v="173.87055000000001"/>
    <n v="2"/>
  </r>
  <r>
    <s v="ORD106880"/>
    <x v="588"/>
    <x v="330"/>
    <s v="Chandigarh"/>
    <x v="4"/>
    <n v="160022"/>
    <s v="MED024"/>
    <x v="0"/>
    <x v="0"/>
    <s v="Abbott"/>
    <s v="No"/>
    <n v="2"/>
    <n v="120.91"/>
    <n v="5"/>
    <n v="5"/>
    <x v="0"/>
    <x v="1"/>
    <n v="1"/>
    <x v="6879"/>
    <n v="1"/>
    <n v="241.82"/>
    <n v="12.090999999999999"/>
    <n v="229.72899999999998"/>
    <n v="11.48645"/>
    <n v="241.21544999999998"/>
    <n v="5"/>
  </r>
  <r>
    <s v="ORD106881"/>
    <x v="357"/>
    <x v="1240"/>
    <s v="Mumbai"/>
    <x v="3"/>
    <n v="400076"/>
    <s v="MED029"/>
    <x v="10"/>
    <x v="8"/>
    <s v="Sun Pharma"/>
    <s v="Yes"/>
    <n v="1"/>
    <n v="107.5"/>
    <n v="10"/>
    <n v="18"/>
    <x v="1"/>
    <x v="3"/>
    <n v="1"/>
    <x v="6880"/>
    <n v="1"/>
    <n v="107.5"/>
    <n v="10.75"/>
    <n v="96.75"/>
    <n v="17.414999999999999"/>
    <n v="114.16499999999999"/>
    <n v="1"/>
  </r>
  <r>
    <s v="ORD106882"/>
    <x v="226"/>
    <x v="177"/>
    <s v="Jaipur"/>
    <x v="5"/>
    <n v="302019"/>
    <s v="MED013"/>
    <x v="16"/>
    <x v="3"/>
    <s v="Himalaya"/>
    <s v="No"/>
    <n v="1"/>
    <n v="168.44"/>
    <n v="5"/>
    <n v="12"/>
    <x v="2"/>
    <x v="1"/>
    <n v="1"/>
    <x v="6881"/>
    <n v="1"/>
    <n v="168.44"/>
    <n v="8.4220000000000006"/>
    <n v="160.018"/>
    <n v="19.202159999999999"/>
    <n v="179.22015999999999"/>
    <n v="3"/>
  </r>
  <r>
    <s v="ORD106883"/>
    <x v="586"/>
    <x v="1346"/>
    <s v="Indore"/>
    <x v="2"/>
    <n v="452001"/>
    <s v="MED028"/>
    <x v="3"/>
    <x v="3"/>
    <s v="Abbott"/>
    <s v="No"/>
    <n v="2"/>
    <n v="101.57"/>
    <n v="0"/>
    <n v="18"/>
    <x v="3"/>
    <x v="1"/>
    <n v="1"/>
    <x v="6882"/>
    <n v="1"/>
    <n v="203.14"/>
    <n v="0"/>
    <n v="203.14"/>
    <n v="36.565199999999997"/>
    <n v="239.70519999999999"/>
    <n v="3"/>
  </r>
  <r>
    <s v="ORD106884"/>
    <x v="319"/>
    <x v="697"/>
    <s v="Lucknow"/>
    <x v="9"/>
    <n v="226010"/>
    <s v="MED003"/>
    <x v="6"/>
    <x v="4"/>
    <s v="Dr. Reddy's"/>
    <s v="No"/>
    <n v="2"/>
    <n v="30.24"/>
    <n v="15"/>
    <n v="5"/>
    <x v="5"/>
    <x v="1"/>
    <n v="1"/>
    <x v="6883"/>
    <n v="1"/>
    <n v="60.48"/>
    <n v="9.0719999999999992"/>
    <n v="51.408000000000001"/>
    <n v="2.5704000000000002"/>
    <n v="53.978400000000001"/>
    <n v="3"/>
  </r>
  <r>
    <s v="ORD106885"/>
    <x v="468"/>
    <x v="3001"/>
    <s v="Kolkata"/>
    <x v="10"/>
    <n v="700102"/>
    <s v="MED020"/>
    <x v="4"/>
    <x v="4"/>
    <s v="Dr. Reddy's"/>
    <s v="Yes"/>
    <n v="4"/>
    <n v="57.03"/>
    <n v="0"/>
    <n v="5"/>
    <x v="5"/>
    <x v="1"/>
    <n v="1"/>
    <x v="6884"/>
    <n v="1"/>
    <n v="228.12"/>
    <n v="0"/>
    <n v="228.12"/>
    <n v="11.405999999999999"/>
    <n v="239.52600000000001"/>
    <n v="1"/>
  </r>
  <r>
    <s v="ORD106886"/>
    <x v="199"/>
    <x v="167"/>
    <s v="Pune"/>
    <x v="3"/>
    <n v="411045"/>
    <s v="MED023"/>
    <x v="8"/>
    <x v="7"/>
    <s v="Lacto Calamine"/>
    <s v="No"/>
    <n v="1"/>
    <n v="299.41000000000003"/>
    <n v="5"/>
    <n v="5"/>
    <x v="0"/>
    <x v="1"/>
    <n v="1"/>
    <x v="6885"/>
    <n v="1"/>
    <n v="299.41000000000003"/>
    <n v="14.970500000000001"/>
    <n v="284.43950000000001"/>
    <n v="14.221975"/>
    <n v="298.661475"/>
    <n v="1"/>
  </r>
  <r>
    <s v="ORD106887"/>
    <x v="636"/>
    <x v="3002"/>
    <s v="Bengaluru"/>
    <x v="8"/>
    <n v="560066"/>
    <s v="MED024"/>
    <x v="0"/>
    <x v="0"/>
    <s v="Abbott"/>
    <s v="No"/>
    <n v="1"/>
    <n v="149.63999999999999"/>
    <n v="10"/>
    <n v="12"/>
    <x v="4"/>
    <x v="1"/>
    <n v="1"/>
    <x v="6886"/>
    <n v="1"/>
    <n v="149.63999999999999"/>
    <n v="14.963999999999999"/>
    <n v="134.67599999999999"/>
    <n v="16.161119999999997"/>
    <n v="150.83711999999997"/>
    <n v="1"/>
  </r>
  <r>
    <s v="ORD106887"/>
    <x v="457"/>
    <x v="2815"/>
    <s v="Ahmedabad"/>
    <x v="6"/>
    <n v="380001"/>
    <s v="MED016"/>
    <x v="17"/>
    <x v="11"/>
    <s v="Emcure"/>
    <s v="No"/>
    <n v="2"/>
    <n v="99.32"/>
    <n v="5"/>
    <n v="5"/>
    <x v="3"/>
    <x v="1"/>
    <n v="1"/>
    <x v="6887"/>
    <n v="1"/>
    <n v="198.64"/>
    <n v="9.9319999999999986"/>
    <n v="188.708"/>
    <n v="9.4353999999999996"/>
    <n v="198.14339999999999"/>
    <n v="2"/>
  </r>
  <r>
    <s v="ORD106889"/>
    <x v="184"/>
    <x v="2175"/>
    <s v="Chandigarh"/>
    <x v="4"/>
    <n v="160022"/>
    <s v="MED009"/>
    <x v="21"/>
    <x v="6"/>
    <s v="Glenmark"/>
    <s v="Yes"/>
    <n v="2"/>
    <n v="96.57"/>
    <n v="5"/>
    <n v="5"/>
    <x v="0"/>
    <x v="0"/>
    <n v="1"/>
    <x v="6888"/>
    <n v="1"/>
    <n v="193.14"/>
    <n v="9.657"/>
    <n v="183.48299999999998"/>
    <n v="9.1741499999999991"/>
    <n v="192.65714999999997"/>
    <n v="3"/>
  </r>
  <r>
    <s v="ORD106890"/>
    <x v="256"/>
    <x v="596"/>
    <s v="Bengaluru"/>
    <x v="8"/>
    <n v="560001"/>
    <s v="MED019"/>
    <x v="26"/>
    <x v="8"/>
    <s v="Cipla"/>
    <s v="No"/>
    <n v="2"/>
    <n v="134.91999999999999"/>
    <n v="0"/>
    <n v="5"/>
    <x v="5"/>
    <x v="2"/>
    <n v="1"/>
    <x v="6889"/>
    <n v="1"/>
    <n v="269.83999999999997"/>
    <n v="0"/>
    <n v="269.83999999999997"/>
    <n v="13.491999999999997"/>
    <n v="283.33199999999999"/>
    <n v="4"/>
  </r>
  <r>
    <s v="ORD106891"/>
    <x v="250"/>
    <x v="272"/>
    <s v="Pune"/>
    <x v="3"/>
    <n v="411014"/>
    <s v="MED025"/>
    <x v="27"/>
    <x v="0"/>
    <s v="Blue Cross"/>
    <s v="Yes"/>
    <n v="2"/>
    <n v="61.75"/>
    <n v="5"/>
    <n v="5"/>
    <x v="5"/>
    <x v="1"/>
    <n v="1"/>
    <x v="6890"/>
    <n v="1"/>
    <n v="123.5"/>
    <n v="6.1749999999999998"/>
    <n v="117.325"/>
    <n v="5.86625"/>
    <n v="123.19125"/>
    <n v="2"/>
  </r>
  <r>
    <s v="ORD106892"/>
    <x v="721"/>
    <x v="2512"/>
    <s v="Ahmedabad"/>
    <x v="6"/>
    <n v="380058"/>
    <s v="MED027"/>
    <x v="12"/>
    <x v="9"/>
    <s v="Mankind"/>
    <s v="No"/>
    <n v="1"/>
    <n v="91.06"/>
    <n v="15"/>
    <n v="5"/>
    <x v="5"/>
    <x v="1"/>
    <n v="1"/>
    <x v="6891"/>
    <n v="1"/>
    <n v="91.06"/>
    <n v="13.659000000000001"/>
    <n v="77.400999999999996"/>
    <n v="3.87005"/>
    <n v="81.271050000000002"/>
    <n v="2"/>
  </r>
  <r>
    <s v="ORD106893"/>
    <x v="138"/>
    <x v="1134"/>
    <s v="Hyderabad"/>
    <x v="1"/>
    <n v="500081"/>
    <s v="MED008"/>
    <x v="7"/>
    <x v="6"/>
    <s v="Zydus"/>
    <s v="Yes"/>
    <n v="4"/>
    <n v="58.72"/>
    <n v="0"/>
    <n v="5"/>
    <x v="1"/>
    <x v="0"/>
    <n v="1"/>
    <x v="6892"/>
    <n v="1"/>
    <n v="234.88"/>
    <n v="0"/>
    <n v="234.88"/>
    <n v="11.744000000000002"/>
    <n v="246.624"/>
    <n v="2"/>
  </r>
  <r>
    <s v="ORD106894"/>
    <x v="498"/>
    <x v="1477"/>
    <s v="Noida"/>
    <x v="9"/>
    <n v="201303"/>
    <s v="MED028"/>
    <x v="3"/>
    <x v="3"/>
    <s v="Abbott"/>
    <s v="No"/>
    <n v="2"/>
    <n v="108.26"/>
    <n v="5"/>
    <n v="12"/>
    <x v="0"/>
    <x v="2"/>
    <n v="1"/>
    <x v="6893"/>
    <n v="1"/>
    <n v="216.52"/>
    <n v="10.826000000000001"/>
    <n v="205.69400000000002"/>
    <n v="24.683280000000003"/>
    <n v="230.37728000000001"/>
    <n v="1"/>
  </r>
  <r>
    <s v="ORD106895"/>
    <x v="590"/>
    <x v="660"/>
    <s v="Noida"/>
    <x v="9"/>
    <n v="201307"/>
    <s v="MED021"/>
    <x v="9"/>
    <x v="7"/>
    <s v="Cipla"/>
    <s v="No"/>
    <n v="1"/>
    <n v="83.7"/>
    <n v="0"/>
    <n v="5"/>
    <x v="4"/>
    <x v="0"/>
    <n v="1"/>
    <x v="6894"/>
    <n v="1"/>
    <n v="83.7"/>
    <n v="0"/>
    <n v="83.7"/>
    <n v="4.1849999999999996"/>
    <n v="87.885000000000005"/>
    <n v="1"/>
  </r>
  <r>
    <s v="ORD106896"/>
    <x v="707"/>
    <x v="781"/>
    <s v="Jaipur"/>
    <x v="5"/>
    <n v="302033"/>
    <s v="MED016"/>
    <x v="17"/>
    <x v="11"/>
    <s v="Emcure"/>
    <s v="No"/>
    <n v="1"/>
    <n v="96.19"/>
    <n v="0"/>
    <n v="5"/>
    <x v="0"/>
    <x v="1"/>
    <n v="1"/>
    <x v="6895"/>
    <n v="1"/>
    <n v="96.19"/>
    <n v="0"/>
    <n v="96.19"/>
    <n v="4.8094999999999999"/>
    <n v="100.9995"/>
    <n v="3"/>
  </r>
  <r>
    <s v="ORD106897"/>
    <x v="559"/>
    <x v="2224"/>
    <s v="Gurugram"/>
    <x v="11"/>
    <n v="122009"/>
    <s v="MED025"/>
    <x v="27"/>
    <x v="0"/>
    <s v="Blue Cross"/>
    <s v="Yes"/>
    <n v="2"/>
    <n v="59.94"/>
    <n v="0"/>
    <n v="5"/>
    <x v="4"/>
    <x v="1"/>
    <n v="1"/>
    <x v="6896"/>
    <n v="1"/>
    <n v="119.88"/>
    <n v="0"/>
    <n v="119.88"/>
    <n v="5.9939999999999998"/>
    <n v="125.874"/>
    <n v="2"/>
  </r>
  <r>
    <s v="ORD106897"/>
    <x v="14"/>
    <x v="2749"/>
    <s v="Indore"/>
    <x v="2"/>
    <n v="452020"/>
    <s v="MED012"/>
    <x v="29"/>
    <x v="3"/>
    <s v="Mankind"/>
    <s v="No"/>
    <n v="6"/>
    <n v="116.53"/>
    <n v="15"/>
    <n v="12"/>
    <x v="1"/>
    <x v="1"/>
    <n v="1"/>
    <x v="6897"/>
    <n v="1"/>
    <n v="699.18000000000006"/>
    <n v="104.87700000000001"/>
    <n v="594.30300000000011"/>
    <n v="71.316360000000017"/>
    <n v="665.61936000000014"/>
    <n v="4"/>
  </r>
  <r>
    <s v="ORD106897"/>
    <x v="607"/>
    <x v="1020"/>
    <s v="Ahmedabad"/>
    <x v="6"/>
    <n v="380054"/>
    <s v="MED016"/>
    <x v="17"/>
    <x v="11"/>
    <s v="Emcure"/>
    <s v="No"/>
    <n v="3"/>
    <n v="97.19"/>
    <n v="5"/>
    <n v="12"/>
    <x v="3"/>
    <x v="0"/>
    <n v="1"/>
    <x v="6898"/>
    <n v="1"/>
    <n v="291.57"/>
    <n v="14.578499999999998"/>
    <n v="276.99149999999997"/>
    <n v="33.238979999999998"/>
    <n v="310.23047999999994"/>
    <n v="0"/>
  </r>
  <r>
    <s v="ORD106900"/>
    <x v="186"/>
    <x v="1034"/>
    <s v="Gurugram"/>
    <x v="11"/>
    <n v="122001"/>
    <s v="MED016"/>
    <x v="17"/>
    <x v="11"/>
    <s v="Emcure"/>
    <s v="No"/>
    <n v="1"/>
    <n v="102"/>
    <n v="10"/>
    <n v="12"/>
    <x v="0"/>
    <x v="3"/>
    <n v="1"/>
    <x v="6899"/>
    <n v="1"/>
    <n v="102"/>
    <n v="10.199999999999999"/>
    <n v="91.8"/>
    <n v="11.015999999999998"/>
    <n v="102.816"/>
    <n v="3"/>
  </r>
  <r>
    <s v="ORD106900"/>
    <x v="728"/>
    <x v="2316"/>
    <s v="Kolkata"/>
    <x v="10"/>
    <n v="700019"/>
    <s v="MED012"/>
    <x v="29"/>
    <x v="3"/>
    <s v="Mankind"/>
    <s v="No"/>
    <n v="1"/>
    <n v="106.81"/>
    <n v="5"/>
    <n v="12"/>
    <x v="2"/>
    <x v="1"/>
    <n v="1"/>
    <x v="6900"/>
    <n v="1"/>
    <n v="106.81"/>
    <n v="5.3404999999999996"/>
    <n v="101.4695"/>
    <n v="12.17634"/>
    <n v="113.64583999999999"/>
    <n v="1"/>
  </r>
  <r>
    <s v="ORD106900"/>
    <x v="193"/>
    <x v="1093"/>
    <s v="Chennai"/>
    <x v="7"/>
    <n v="600040"/>
    <s v="MED026"/>
    <x v="20"/>
    <x v="9"/>
    <s v="Cipla"/>
    <s v="No"/>
    <n v="1"/>
    <n v="174.98"/>
    <n v="15"/>
    <n v="12"/>
    <x v="1"/>
    <x v="0"/>
    <n v="1"/>
    <x v="6901"/>
    <n v="1"/>
    <n v="174.98"/>
    <n v="26.247"/>
    <n v="148.733"/>
    <n v="17.84796"/>
    <n v="166.58096"/>
    <n v="3"/>
  </r>
  <r>
    <s v="ORD106903"/>
    <x v="428"/>
    <x v="1603"/>
    <s v="Jaipur"/>
    <x v="5"/>
    <n v="302019"/>
    <s v="MED003"/>
    <x v="6"/>
    <x v="4"/>
    <s v="Dr. Reddy's"/>
    <s v="No"/>
    <n v="2"/>
    <n v="26.9"/>
    <n v="10"/>
    <n v="18"/>
    <x v="1"/>
    <x v="3"/>
    <n v="1"/>
    <x v="6902"/>
    <n v="1"/>
    <n v="53.8"/>
    <n v="5.38"/>
    <n v="48.419999999999995"/>
    <n v="8.7156000000000002"/>
    <n v="57.135599999999997"/>
    <n v="1"/>
  </r>
  <r>
    <s v="ORD106904"/>
    <x v="3"/>
    <x v="2900"/>
    <s v="Bengaluru"/>
    <x v="8"/>
    <n v="560034"/>
    <s v="MED008"/>
    <x v="7"/>
    <x v="6"/>
    <s v="Zydus"/>
    <s v="Yes"/>
    <n v="1"/>
    <n v="66.239999999999995"/>
    <n v="5"/>
    <n v="18"/>
    <x v="1"/>
    <x v="0"/>
    <n v="1"/>
    <x v="6903"/>
    <n v="1"/>
    <n v="66.239999999999995"/>
    <n v="3.3119999999999998"/>
    <n v="62.927999999999997"/>
    <n v="11.32704"/>
    <n v="74.255039999999994"/>
    <n v="1"/>
  </r>
  <r>
    <s v="ORD106904"/>
    <x v="315"/>
    <x v="803"/>
    <s v="Chennai"/>
    <x v="7"/>
    <n v="600040"/>
    <s v="MED012"/>
    <x v="29"/>
    <x v="3"/>
    <s v="Mankind"/>
    <s v="No"/>
    <n v="6"/>
    <n v="121.59"/>
    <n v="10"/>
    <n v="12"/>
    <x v="0"/>
    <x v="1"/>
    <n v="1"/>
    <x v="6904"/>
    <n v="1"/>
    <n v="729.54"/>
    <n v="72.953999999999994"/>
    <n v="656.58600000000001"/>
    <n v="78.790320000000008"/>
    <n v="735.37632000000008"/>
    <n v="2"/>
  </r>
  <r>
    <s v="ORD106906"/>
    <x v="575"/>
    <x v="1366"/>
    <s v="Gurugram"/>
    <x v="11"/>
    <n v="122018"/>
    <s v="MED030"/>
    <x v="28"/>
    <x v="8"/>
    <s v="Cipla"/>
    <s v="Yes"/>
    <n v="2"/>
    <n v="263.62"/>
    <n v="10"/>
    <n v="18"/>
    <x v="3"/>
    <x v="1"/>
    <n v="1"/>
    <x v="6905"/>
    <n v="1"/>
    <n v="527.24"/>
    <n v="52.723999999999997"/>
    <n v="474.51600000000002"/>
    <n v="85.412880000000001"/>
    <n v="559.92888000000005"/>
    <n v="2"/>
  </r>
  <r>
    <s v="ORD106906"/>
    <x v="184"/>
    <x v="1886"/>
    <s v="Kolkata"/>
    <x v="10"/>
    <n v="700091"/>
    <s v="MED011"/>
    <x v="23"/>
    <x v="1"/>
    <s v="Cipla"/>
    <s v="No"/>
    <n v="5"/>
    <n v="27.41"/>
    <n v="0"/>
    <n v="5"/>
    <x v="3"/>
    <x v="1"/>
    <n v="1"/>
    <x v="6906"/>
    <n v="1"/>
    <n v="137.05000000000001"/>
    <n v="0"/>
    <n v="137.05000000000001"/>
    <n v="6.8525"/>
    <n v="143.9025"/>
    <n v="4"/>
  </r>
  <r>
    <s v="ORD106908"/>
    <x v="114"/>
    <x v="1289"/>
    <s v="Chennai"/>
    <x v="7"/>
    <n v="600096"/>
    <s v="MED022"/>
    <x v="25"/>
    <x v="7"/>
    <s v="Himalaya"/>
    <s v="No"/>
    <n v="2"/>
    <n v="190.48"/>
    <n v="5"/>
    <n v="12"/>
    <x v="5"/>
    <x v="1"/>
    <n v="1"/>
    <x v="6907"/>
    <n v="1"/>
    <n v="380.96"/>
    <n v="19.047999999999998"/>
    <n v="361.91199999999998"/>
    <n v="43.429439999999992"/>
    <n v="405.34143999999998"/>
    <n v="5"/>
  </r>
  <r>
    <s v="ORD106909"/>
    <x v="561"/>
    <x v="3003"/>
    <s v="Lucknow"/>
    <x v="9"/>
    <n v="226024"/>
    <s v="MED011"/>
    <x v="23"/>
    <x v="1"/>
    <s v="Cipla"/>
    <s v="No"/>
    <n v="3"/>
    <n v="22.36"/>
    <n v="10"/>
    <n v="12"/>
    <x v="1"/>
    <x v="1"/>
    <n v="1"/>
    <x v="6908"/>
    <n v="1"/>
    <n v="67.08"/>
    <n v="6.7079999999999993"/>
    <n v="60.372"/>
    <n v="7.2446399999999995"/>
    <n v="67.616640000000004"/>
    <n v="1"/>
  </r>
  <r>
    <s v="ORD106910"/>
    <x v="598"/>
    <x v="3004"/>
    <s v="Indore"/>
    <x v="2"/>
    <n v="452001"/>
    <s v="MED022"/>
    <x v="25"/>
    <x v="7"/>
    <s v="Himalaya"/>
    <s v="No"/>
    <n v="3"/>
    <n v="166.48"/>
    <n v="0"/>
    <n v="5"/>
    <x v="2"/>
    <x v="3"/>
    <n v="1"/>
    <x v="6909"/>
    <n v="1"/>
    <n v="499.43999999999994"/>
    <n v="0"/>
    <n v="499.43999999999994"/>
    <n v="24.971999999999998"/>
    <n v="524.41199999999992"/>
    <n v="1"/>
  </r>
  <r>
    <s v="ORD106911"/>
    <x v="218"/>
    <x v="1893"/>
    <s v="Chennai"/>
    <x v="7"/>
    <n v="600100"/>
    <s v="MED027"/>
    <x v="12"/>
    <x v="9"/>
    <s v="Mankind"/>
    <s v="No"/>
    <n v="1"/>
    <n v="84.01"/>
    <n v="15"/>
    <n v="5"/>
    <x v="0"/>
    <x v="0"/>
    <n v="1"/>
    <x v="6910"/>
    <n v="1"/>
    <n v="84.01"/>
    <n v="12.601500000000001"/>
    <n v="71.408500000000004"/>
    <n v="3.5704250000000002"/>
    <n v="74.978925000000004"/>
    <n v="2"/>
  </r>
  <r>
    <s v="ORD106912"/>
    <x v="730"/>
    <x v="552"/>
    <s v="Indore"/>
    <x v="2"/>
    <n v="452016"/>
    <s v="MED014"/>
    <x v="19"/>
    <x v="3"/>
    <s v="Abbott"/>
    <s v="No"/>
    <n v="2"/>
    <n v="134.44999999999999"/>
    <n v="0"/>
    <n v="18"/>
    <x v="1"/>
    <x v="0"/>
    <n v="1"/>
    <x v="6911"/>
    <n v="1"/>
    <n v="268.89999999999998"/>
    <n v="0"/>
    <n v="268.89999999999998"/>
    <n v="48.402000000000001"/>
    <n v="317.30199999999996"/>
    <n v="3"/>
  </r>
  <r>
    <s v="ORD106912"/>
    <x v="586"/>
    <x v="2214"/>
    <s v="Jaipur"/>
    <x v="5"/>
    <n v="302033"/>
    <s v="MED024"/>
    <x v="0"/>
    <x v="0"/>
    <s v="Abbott"/>
    <s v="No"/>
    <n v="1"/>
    <n v="153.66999999999999"/>
    <n v="10"/>
    <n v="5"/>
    <x v="4"/>
    <x v="1"/>
    <n v="1"/>
    <x v="6912"/>
    <n v="1"/>
    <n v="153.66999999999999"/>
    <n v="15.366999999999997"/>
    <n v="138.303"/>
    <n v="6.9151499999999997"/>
    <n v="145.21815000000001"/>
    <n v="1"/>
  </r>
  <r>
    <s v="ORD106912"/>
    <x v="636"/>
    <x v="153"/>
    <s v="Indore"/>
    <x v="2"/>
    <n v="452018"/>
    <s v="MED002"/>
    <x v="22"/>
    <x v="2"/>
    <s v="Micro Labs"/>
    <s v="No"/>
    <n v="1"/>
    <n v="29.38"/>
    <n v="0"/>
    <n v="5"/>
    <x v="1"/>
    <x v="0"/>
    <n v="1"/>
    <x v="6913"/>
    <n v="1"/>
    <n v="29.38"/>
    <n v="0"/>
    <n v="29.38"/>
    <n v="1.4690000000000001"/>
    <n v="30.849"/>
    <n v="1"/>
  </r>
  <r>
    <s v="ORD106915"/>
    <x v="321"/>
    <x v="233"/>
    <s v="Gurugram"/>
    <x v="11"/>
    <n v="122009"/>
    <s v="MED004"/>
    <x v="5"/>
    <x v="5"/>
    <s v="Sun Pharma"/>
    <s v="Yes"/>
    <n v="2"/>
    <n v="108.35"/>
    <n v="20"/>
    <n v="5"/>
    <x v="2"/>
    <x v="1"/>
    <n v="1"/>
    <x v="6914"/>
    <n v="1"/>
    <n v="216.7"/>
    <n v="43.34"/>
    <n v="173.35999999999999"/>
    <n v="8.6679999999999993"/>
    <n v="182.02799999999999"/>
    <n v="2"/>
  </r>
  <r>
    <s v="ORD106916"/>
    <x v="428"/>
    <x v="724"/>
    <s v="Hyderabad"/>
    <x v="1"/>
    <n v="500084"/>
    <s v="MED004"/>
    <x v="5"/>
    <x v="5"/>
    <s v="Sun Pharma"/>
    <s v="Yes"/>
    <n v="1"/>
    <n v="109.84"/>
    <n v="10"/>
    <n v="5"/>
    <x v="1"/>
    <x v="1"/>
    <n v="1"/>
    <x v="6915"/>
    <n v="1"/>
    <n v="109.84"/>
    <n v="10.984000000000002"/>
    <n v="98.855999999999995"/>
    <n v="4.9428000000000001"/>
    <n v="103.7988"/>
    <n v="3"/>
  </r>
  <r>
    <s v="ORD106917"/>
    <x v="151"/>
    <x v="369"/>
    <s v="Ahmedabad"/>
    <x v="6"/>
    <n v="380058"/>
    <s v="MED015"/>
    <x v="24"/>
    <x v="11"/>
    <s v="Abbott"/>
    <s v="No"/>
    <n v="2"/>
    <n v="50.6"/>
    <n v="0"/>
    <n v="12"/>
    <x v="4"/>
    <x v="1"/>
    <n v="1"/>
    <x v="6916"/>
    <n v="1"/>
    <n v="101.2"/>
    <n v="0"/>
    <n v="101.2"/>
    <n v="12.144"/>
    <n v="113.34400000000001"/>
    <n v="2"/>
  </r>
  <r>
    <s v="ORD106918"/>
    <x v="362"/>
    <x v="3005"/>
    <s v="Bengaluru"/>
    <x v="8"/>
    <n v="560100"/>
    <s v="MED016"/>
    <x v="17"/>
    <x v="11"/>
    <s v="Emcure"/>
    <s v="No"/>
    <n v="3"/>
    <n v="102.87"/>
    <n v="10"/>
    <n v="12"/>
    <x v="5"/>
    <x v="1"/>
    <n v="1"/>
    <x v="6917"/>
    <n v="1"/>
    <n v="308.61"/>
    <n v="30.861000000000004"/>
    <n v="277.74900000000002"/>
    <n v="33.329880000000003"/>
    <n v="311.07888000000003"/>
    <n v="1"/>
  </r>
  <r>
    <s v="ORD106919"/>
    <x v="236"/>
    <x v="2864"/>
    <s v="Lucknow"/>
    <x v="9"/>
    <n v="226001"/>
    <s v="MED020"/>
    <x v="4"/>
    <x v="4"/>
    <s v="Dr. Reddy's"/>
    <s v="Yes"/>
    <n v="3"/>
    <n v="51.33"/>
    <n v="0"/>
    <n v="5"/>
    <x v="2"/>
    <x v="1"/>
    <n v="1"/>
    <x v="6918"/>
    <n v="1"/>
    <n v="153.99"/>
    <n v="0"/>
    <n v="153.99"/>
    <n v="7.6995000000000005"/>
    <n v="161.68950000000001"/>
    <n v="2"/>
  </r>
  <r>
    <s v="ORD106920"/>
    <x v="172"/>
    <x v="869"/>
    <s v="Indore"/>
    <x v="2"/>
    <n v="452001"/>
    <s v="MED012"/>
    <x v="29"/>
    <x v="3"/>
    <s v="Mankind"/>
    <s v="No"/>
    <n v="1"/>
    <n v="135.84"/>
    <n v="5"/>
    <n v="18"/>
    <x v="0"/>
    <x v="1"/>
    <n v="1"/>
    <x v="6919"/>
    <n v="1"/>
    <n v="135.84"/>
    <n v="6.7920000000000007"/>
    <n v="129.048"/>
    <n v="23.228639999999999"/>
    <n v="152.27663999999999"/>
    <n v="2"/>
  </r>
  <r>
    <s v="ORD106921"/>
    <x v="488"/>
    <x v="1548"/>
    <s v="Ahmedabad"/>
    <x v="6"/>
    <n v="380061"/>
    <s v="MED002"/>
    <x v="22"/>
    <x v="2"/>
    <s v="Micro Labs"/>
    <s v="No"/>
    <n v="3"/>
    <n v="29.02"/>
    <n v="0"/>
    <n v="18"/>
    <x v="0"/>
    <x v="3"/>
    <n v="1"/>
    <x v="6920"/>
    <n v="1"/>
    <n v="87.06"/>
    <n v="0"/>
    <n v="87.06"/>
    <n v="15.6708"/>
    <n v="102.7308"/>
    <n v="1"/>
  </r>
  <r>
    <s v="ORD106921"/>
    <x v="619"/>
    <x v="86"/>
    <s v="Surat"/>
    <x v="6"/>
    <n v="395001"/>
    <s v="MED029"/>
    <x v="10"/>
    <x v="8"/>
    <s v="Sun Pharma"/>
    <s v="Yes"/>
    <n v="1"/>
    <n v="91.43"/>
    <n v="5"/>
    <n v="5"/>
    <x v="0"/>
    <x v="1"/>
    <n v="1"/>
    <x v="6921"/>
    <n v="1"/>
    <n v="91.43"/>
    <n v="4.5715000000000003"/>
    <n v="86.858500000000006"/>
    <n v="4.3429250000000001"/>
    <n v="91.201425"/>
    <n v="3"/>
  </r>
  <r>
    <s v="ORD106921"/>
    <x v="131"/>
    <x v="892"/>
    <s v="Pune"/>
    <x v="3"/>
    <n v="411057"/>
    <s v="MED025"/>
    <x v="27"/>
    <x v="0"/>
    <s v="Blue Cross"/>
    <s v="Yes"/>
    <n v="4"/>
    <n v="68.34"/>
    <n v="15"/>
    <n v="12"/>
    <x v="0"/>
    <x v="1"/>
    <n v="1"/>
    <x v="6922"/>
    <n v="1"/>
    <n v="273.36"/>
    <n v="41.004000000000005"/>
    <n v="232.35599999999999"/>
    <n v="27.882719999999999"/>
    <n v="260.23872"/>
    <n v="4"/>
  </r>
  <r>
    <s v="ORD106924"/>
    <x v="201"/>
    <x v="2983"/>
    <s v="Surat"/>
    <x v="6"/>
    <n v="395007"/>
    <s v="MED002"/>
    <x v="22"/>
    <x v="2"/>
    <s v="Micro Labs"/>
    <s v="No"/>
    <n v="2"/>
    <n v="31.68"/>
    <n v="10"/>
    <n v="18"/>
    <x v="0"/>
    <x v="0"/>
    <n v="1"/>
    <x v="6923"/>
    <n v="1"/>
    <n v="63.36"/>
    <n v="6.3360000000000003"/>
    <n v="57.024000000000001"/>
    <n v="10.26432"/>
    <n v="67.288319999999999"/>
    <n v="1"/>
  </r>
  <r>
    <s v="ORD106924"/>
    <x v="71"/>
    <x v="3006"/>
    <s v="Gurugram"/>
    <x v="11"/>
    <n v="122018"/>
    <s v="MED004"/>
    <x v="5"/>
    <x v="5"/>
    <s v="Sun Pharma"/>
    <s v="Yes"/>
    <n v="3"/>
    <n v="104.57"/>
    <n v="5"/>
    <n v="12"/>
    <x v="0"/>
    <x v="2"/>
    <n v="1"/>
    <x v="6924"/>
    <n v="1"/>
    <n v="313.70999999999998"/>
    <n v="15.685499999999999"/>
    <n v="298.02449999999999"/>
    <n v="35.76294"/>
    <n v="333.78744"/>
    <n v="0"/>
  </r>
  <r>
    <s v="ORD106926"/>
    <x v="505"/>
    <x v="1063"/>
    <s v="Bengaluru"/>
    <x v="8"/>
    <n v="560066"/>
    <s v="MED022"/>
    <x v="25"/>
    <x v="7"/>
    <s v="Himalaya"/>
    <s v="No"/>
    <n v="3"/>
    <n v="190.42"/>
    <n v="0"/>
    <n v="5"/>
    <x v="1"/>
    <x v="2"/>
    <n v="1"/>
    <x v="6925"/>
    <n v="1"/>
    <n v="571.26"/>
    <n v="0"/>
    <n v="571.26"/>
    <n v="28.563000000000002"/>
    <n v="599.82299999999998"/>
    <n v="2"/>
  </r>
  <r>
    <s v="ORD106927"/>
    <x v="351"/>
    <x v="1688"/>
    <s v="Hyderabad"/>
    <x v="1"/>
    <n v="500001"/>
    <s v="MED011"/>
    <x v="23"/>
    <x v="1"/>
    <s v="Cipla"/>
    <s v="No"/>
    <n v="1"/>
    <n v="26.72"/>
    <n v="0"/>
    <n v="5"/>
    <x v="1"/>
    <x v="0"/>
    <n v="1"/>
    <x v="6926"/>
    <n v="1"/>
    <n v="26.72"/>
    <n v="0"/>
    <n v="26.72"/>
    <n v="1.3359999999999999"/>
    <n v="28.055999999999997"/>
    <n v="1"/>
  </r>
  <r>
    <s v="ORD106928"/>
    <x v="141"/>
    <x v="848"/>
    <s v="Lucknow"/>
    <x v="9"/>
    <n v="226016"/>
    <s v="MED030"/>
    <x v="28"/>
    <x v="8"/>
    <s v="Cipla"/>
    <s v="Yes"/>
    <n v="1"/>
    <n v="290.69"/>
    <n v="10"/>
    <n v="12"/>
    <x v="1"/>
    <x v="3"/>
    <n v="1"/>
    <x v="6927"/>
    <n v="1"/>
    <n v="290.69"/>
    <n v="29.069000000000003"/>
    <n v="261.62099999999998"/>
    <n v="31.394519999999996"/>
    <n v="293.01551999999998"/>
    <n v="1"/>
  </r>
  <r>
    <s v="ORD106929"/>
    <x v="492"/>
    <x v="1547"/>
    <s v="Surat"/>
    <x v="6"/>
    <n v="395017"/>
    <s v="MED023"/>
    <x v="8"/>
    <x v="7"/>
    <s v="Lacto Calamine"/>
    <s v="No"/>
    <n v="2"/>
    <n v="279.45"/>
    <n v="10"/>
    <n v="18"/>
    <x v="4"/>
    <x v="0"/>
    <n v="1"/>
    <x v="6928"/>
    <n v="1"/>
    <n v="558.9"/>
    <n v="55.89"/>
    <n v="503.01"/>
    <n v="90.541800000000009"/>
    <n v="593.55179999999996"/>
    <n v="1"/>
  </r>
  <r>
    <s v="ORD106930"/>
    <x v="533"/>
    <x v="3007"/>
    <s v="Jaipur"/>
    <x v="5"/>
    <n v="302019"/>
    <s v="MED011"/>
    <x v="23"/>
    <x v="1"/>
    <s v="Cipla"/>
    <s v="No"/>
    <n v="3"/>
    <n v="26.04"/>
    <n v="20"/>
    <n v="12"/>
    <x v="2"/>
    <x v="1"/>
    <n v="1"/>
    <x v="6929"/>
    <n v="1"/>
    <n v="78.12"/>
    <n v="15.624000000000001"/>
    <n v="62.496000000000002"/>
    <n v="7.4995200000000004"/>
    <n v="69.995519999999999"/>
    <n v="1"/>
  </r>
  <r>
    <s v="ORD106931"/>
    <x v="695"/>
    <x v="7"/>
    <s v="Chandigarh"/>
    <x v="4"/>
    <n v="160019"/>
    <s v="MED021"/>
    <x v="9"/>
    <x v="7"/>
    <s v="Cipla"/>
    <s v="No"/>
    <n v="1"/>
    <n v="82.7"/>
    <n v="20"/>
    <n v="12"/>
    <x v="5"/>
    <x v="1"/>
    <n v="1"/>
    <x v="6930"/>
    <n v="1"/>
    <n v="82.7"/>
    <n v="16.54"/>
    <n v="66.16"/>
    <n v="7.9391999999999996"/>
    <n v="74.099199999999996"/>
    <n v="3"/>
  </r>
  <r>
    <s v="ORD106931"/>
    <x v="711"/>
    <x v="3008"/>
    <s v="Chandigarh"/>
    <x v="4"/>
    <n v="160022"/>
    <s v="MED003"/>
    <x v="6"/>
    <x v="4"/>
    <s v="Dr. Reddy's"/>
    <s v="No"/>
    <n v="2"/>
    <n v="30.69"/>
    <n v="0"/>
    <n v="18"/>
    <x v="4"/>
    <x v="1"/>
    <n v="1"/>
    <x v="6931"/>
    <n v="1"/>
    <n v="61.38"/>
    <n v="0"/>
    <n v="61.38"/>
    <n v="11.048400000000001"/>
    <n v="72.428400000000011"/>
    <n v="1"/>
  </r>
  <r>
    <s v="ORD106933"/>
    <x v="440"/>
    <x v="3009"/>
    <s v="Gurugram"/>
    <x v="11"/>
    <n v="122016"/>
    <s v="MED029"/>
    <x v="10"/>
    <x v="8"/>
    <s v="Sun Pharma"/>
    <s v="Yes"/>
    <n v="1"/>
    <n v="100.38"/>
    <n v="5"/>
    <n v="5"/>
    <x v="5"/>
    <x v="1"/>
    <n v="1"/>
    <x v="6932"/>
    <n v="1"/>
    <n v="100.38"/>
    <n v="5.0190000000000001"/>
    <n v="95.36099999999999"/>
    <n v="4.7680499999999997"/>
    <n v="100.12904999999999"/>
    <n v="1"/>
  </r>
  <r>
    <s v="ORD106934"/>
    <x v="319"/>
    <x v="999"/>
    <s v="Bengaluru"/>
    <x v="8"/>
    <n v="560100"/>
    <s v="MED013"/>
    <x v="16"/>
    <x v="3"/>
    <s v="Himalaya"/>
    <s v="No"/>
    <n v="3"/>
    <n v="172.18"/>
    <n v="5"/>
    <n v="18"/>
    <x v="2"/>
    <x v="3"/>
    <n v="1"/>
    <x v="6933"/>
    <n v="1"/>
    <n v="516.54"/>
    <n v="25.826999999999998"/>
    <n v="490.71299999999997"/>
    <n v="88.328339999999983"/>
    <n v="579.04133999999999"/>
    <n v="4"/>
  </r>
  <r>
    <s v="ORD106935"/>
    <x v="525"/>
    <x v="1186"/>
    <s v="Noida"/>
    <x v="9"/>
    <n v="201307"/>
    <s v="MED023"/>
    <x v="8"/>
    <x v="7"/>
    <s v="Lacto Calamine"/>
    <s v="No"/>
    <n v="2"/>
    <n v="295.25"/>
    <n v="5"/>
    <n v="5"/>
    <x v="0"/>
    <x v="3"/>
    <n v="1"/>
    <x v="6934"/>
    <n v="1"/>
    <n v="590.5"/>
    <n v="29.524999999999999"/>
    <n v="560.97500000000002"/>
    <n v="28.048749999999998"/>
    <n v="589.02375000000006"/>
    <n v="3"/>
  </r>
  <r>
    <s v="ORD106936"/>
    <x v="410"/>
    <x v="1648"/>
    <s v="Indore"/>
    <x v="2"/>
    <n v="452001"/>
    <s v="MED013"/>
    <x v="16"/>
    <x v="3"/>
    <s v="Himalaya"/>
    <s v="No"/>
    <n v="5"/>
    <n v="144.87"/>
    <n v="15"/>
    <n v="12"/>
    <x v="5"/>
    <x v="2"/>
    <n v="1"/>
    <x v="6935"/>
    <n v="1"/>
    <n v="724.35"/>
    <n v="108.6525"/>
    <n v="615.69749999999999"/>
    <n v="73.883700000000005"/>
    <n v="689.58119999999997"/>
    <n v="2"/>
  </r>
  <r>
    <s v="ORD106937"/>
    <x v="663"/>
    <x v="3010"/>
    <s v="Gurugram"/>
    <x v="11"/>
    <n v="122002"/>
    <s v="MED013"/>
    <x v="16"/>
    <x v="3"/>
    <s v="Himalaya"/>
    <s v="No"/>
    <n v="2"/>
    <n v="167.13"/>
    <n v="10"/>
    <n v="5"/>
    <x v="3"/>
    <x v="1"/>
    <n v="1"/>
    <x v="6936"/>
    <n v="1"/>
    <n v="334.26"/>
    <n v="33.426000000000002"/>
    <n v="300.834"/>
    <n v="15.041700000000001"/>
    <n v="315.87569999999999"/>
    <n v="1"/>
  </r>
  <r>
    <s v="ORD106938"/>
    <x v="481"/>
    <x v="1216"/>
    <s v="Kolkata"/>
    <x v="10"/>
    <n v="700001"/>
    <s v="MED023"/>
    <x v="8"/>
    <x v="7"/>
    <s v="Lacto Calamine"/>
    <s v="No"/>
    <n v="1"/>
    <n v="283.75"/>
    <n v="15"/>
    <n v="5"/>
    <x v="5"/>
    <x v="3"/>
    <n v="1"/>
    <x v="6937"/>
    <n v="1"/>
    <n v="283.75"/>
    <n v="42.5625"/>
    <n v="241.1875"/>
    <n v="12.059374999999999"/>
    <n v="253.24687499999999"/>
    <n v="1"/>
  </r>
  <r>
    <s v="ORD106939"/>
    <x v="405"/>
    <x v="3011"/>
    <s v="Gurugram"/>
    <x v="11"/>
    <n v="122002"/>
    <s v="MED006"/>
    <x v="18"/>
    <x v="10"/>
    <s v="USV"/>
    <s v="Yes"/>
    <n v="1"/>
    <n v="48.5"/>
    <n v="15"/>
    <n v="5"/>
    <x v="0"/>
    <x v="0"/>
    <n v="1"/>
    <x v="6938"/>
    <n v="1"/>
    <n v="48.5"/>
    <n v="7.2750000000000004"/>
    <n v="41.225000000000001"/>
    <n v="2.0612499999999998"/>
    <n v="43.286250000000003"/>
    <n v="0"/>
  </r>
  <r>
    <s v="ORD106940"/>
    <x v="146"/>
    <x v="213"/>
    <s v="Chennai"/>
    <x v="7"/>
    <n v="600100"/>
    <s v="MED022"/>
    <x v="25"/>
    <x v="7"/>
    <s v="Himalaya"/>
    <s v="No"/>
    <n v="2"/>
    <n v="158.51"/>
    <n v="5"/>
    <n v="5"/>
    <x v="5"/>
    <x v="1"/>
    <n v="1"/>
    <x v="6939"/>
    <n v="1"/>
    <n v="317.02"/>
    <n v="15.850999999999999"/>
    <n v="301.16899999999998"/>
    <n v="15.058449999999999"/>
    <n v="316.22744999999998"/>
    <n v="3"/>
  </r>
  <r>
    <s v="ORD106941"/>
    <x v="657"/>
    <x v="816"/>
    <s v="Chennai"/>
    <x v="7"/>
    <n v="600018"/>
    <s v="MED030"/>
    <x v="28"/>
    <x v="8"/>
    <s v="Cipla"/>
    <s v="Yes"/>
    <n v="3"/>
    <n v="297.44"/>
    <n v="5"/>
    <n v="12"/>
    <x v="4"/>
    <x v="1"/>
    <n v="1"/>
    <x v="6940"/>
    <n v="1"/>
    <n v="892.31999999999994"/>
    <n v="44.615999999999993"/>
    <n v="847.70399999999995"/>
    <n v="101.72448"/>
    <n v="949.42847999999992"/>
    <n v="3"/>
  </r>
  <r>
    <s v="ORD106942"/>
    <x v="699"/>
    <x v="2026"/>
    <s v="Gurugram"/>
    <x v="11"/>
    <n v="122002"/>
    <s v="MED005"/>
    <x v="11"/>
    <x v="5"/>
    <s v="Cipla"/>
    <s v="Yes"/>
    <n v="1"/>
    <n v="104.05"/>
    <n v="5"/>
    <n v="5"/>
    <x v="5"/>
    <x v="0"/>
    <n v="1"/>
    <x v="6941"/>
    <n v="1"/>
    <n v="104.05"/>
    <n v="5.2024999999999997"/>
    <n v="98.847499999999997"/>
    <n v="4.9423749999999993"/>
    <n v="103.78987499999999"/>
    <n v="2"/>
  </r>
  <r>
    <s v="ORD106943"/>
    <x v="125"/>
    <x v="3012"/>
    <s v="Hyderabad"/>
    <x v="1"/>
    <n v="500084"/>
    <s v="MED019"/>
    <x v="26"/>
    <x v="8"/>
    <s v="Cipla"/>
    <s v="No"/>
    <n v="1"/>
    <n v="166.27"/>
    <n v="5"/>
    <n v="18"/>
    <x v="1"/>
    <x v="1"/>
    <n v="1"/>
    <x v="6942"/>
    <n v="1"/>
    <n v="166.27"/>
    <n v="8.3134999999999994"/>
    <n v="157.95650000000001"/>
    <n v="28.432169999999999"/>
    <n v="186.38866999999999"/>
    <n v="1"/>
  </r>
  <r>
    <s v="ORD106944"/>
    <x v="631"/>
    <x v="2733"/>
    <s v="Mumbai"/>
    <x v="3"/>
    <n v="400050"/>
    <s v="MED006"/>
    <x v="18"/>
    <x v="10"/>
    <s v="USV"/>
    <s v="Yes"/>
    <n v="1"/>
    <n v="50.26"/>
    <n v="0"/>
    <n v="5"/>
    <x v="3"/>
    <x v="3"/>
    <n v="1"/>
    <x v="6943"/>
    <n v="1"/>
    <n v="50.26"/>
    <n v="0"/>
    <n v="50.26"/>
    <n v="2.5129999999999999"/>
    <n v="52.772999999999996"/>
    <n v="0"/>
  </r>
  <r>
    <s v="ORD106944"/>
    <x v="588"/>
    <x v="2198"/>
    <s v="Indore"/>
    <x v="2"/>
    <n v="452010"/>
    <s v="MED014"/>
    <x v="19"/>
    <x v="3"/>
    <s v="Abbott"/>
    <s v="No"/>
    <n v="1"/>
    <n v="159.13"/>
    <n v="20"/>
    <n v="18"/>
    <x v="0"/>
    <x v="1"/>
    <n v="1"/>
    <x v="6944"/>
    <n v="1"/>
    <n v="159.13"/>
    <n v="31.826000000000001"/>
    <n v="127.304"/>
    <n v="22.914720000000003"/>
    <n v="150.21872000000002"/>
    <n v="1"/>
  </r>
  <r>
    <s v="ORD106944"/>
    <x v="176"/>
    <x v="666"/>
    <s v="Noida"/>
    <x v="9"/>
    <n v="201303"/>
    <s v="MED028"/>
    <x v="3"/>
    <x v="3"/>
    <s v="Abbott"/>
    <s v="No"/>
    <n v="1"/>
    <n v="100.14"/>
    <n v="0"/>
    <n v="5"/>
    <x v="5"/>
    <x v="1"/>
    <n v="1"/>
    <x v="6945"/>
    <n v="1"/>
    <n v="100.14"/>
    <n v="0"/>
    <n v="100.14"/>
    <n v="5.0069999999999997"/>
    <n v="105.14700000000001"/>
    <n v="3"/>
  </r>
  <r>
    <s v="ORD106947"/>
    <x v="508"/>
    <x v="2896"/>
    <s v="Chandigarh"/>
    <x v="4"/>
    <n v="160001"/>
    <s v="MED009"/>
    <x v="21"/>
    <x v="6"/>
    <s v="Glenmark"/>
    <s v="Yes"/>
    <n v="2"/>
    <n v="98.8"/>
    <n v="15"/>
    <n v="5"/>
    <x v="3"/>
    <x v="2"/>
    <n v="1"/>
    <x v="6946"/>
    <n v="1"/>
    <n v="197.6"/>
    <n v="29.64"/>
    <n v="167.95999999999998"/>
    <n v="8.3979999999999997"/>
    <n v="176.35799999999998"/>
    <n v="2"/>
  </r>
  <r>
    <s v="ORD106948"/>
    <x v="584"/>
    <x v="3013"/>
    <s v="Pune"/>
    <x v="3"/>
    <n v="411045"/>
    <s v="MED018"/>
    <x v="14"/>
    <x v="8"/>
    <s v="Mankind"/>
    <s v="No"/>
    <n v="2"/>
    <n v="105.89"/>
    <n v="0"/>
    <n v="12"/>
    <x v="3"/>
    <x v="1"/>
    <n v="1"/>
    <x v="6947"/>
    <n v="1"/>
    <n v="211.78"/>
    <n v="0"/>
    <n v="211.78"/>
    <n v="25.413600000000002"/>
    <n v="237.1936"/>
    <n v="1"/>
  </r>
  <r>
    <s v="ORD106949"/>
    <x v="177"/>
    <x v="2492"/>
    <s v="Gurugram"/>
    <x v="11"/>
    <n v="122018"/>
    <s v="MED008"/>
    <x v="7"/>
    <x v="6"/>
    <s v="Zydus"/>
    <s v="Yes"/>
    <n v="2"/>
    <n v="70.069999999999993"/>
    <n v="10"/>
    <n v="5"/>
    <x v="0"/>
    <x v="1"/>
    <n v="1"/>
    <x v="6948"/>
    <n v="1"/>
    <n v="140.13999999999999"/>
    <n v="14.013999999999999"/>
    <n v="126.12599999999999"/>
    <n v="6.3063000000000002"/>
    <n v="132.4323"/>
    <n v="2"/>
  </r>
  <r>
    <s v="ORD106949"/>
    <x v="362"/>
    <x v="1435"/>
    <s v="Chennai"/>
    <x v="7"/>
    <n v="600018"/>
    <s v="MED010"/>
    <x v="13"/>
    <x v="1"/>
    <s v="Sun Pharma"/>
    <s v="Yes"/>
    <n v="4"/>
    <n v="73.010000000000005"/>
    <n v="10"/>
    <n v="5"/>
    <x v="2"/>
    <x v="2"/>
    <n v="1"/>
    <x v="6949"/>
    <n v="1"/>
    <n v="292.04000000000002"/>
    <n v="29.204000000000001"/>
    <n v="262.83600000000001"/>
    <n v="13.1418"/>
    <n v="275.9778"/>
    <n v="5"/>
  </r>
  <r>
    <s v="ORD106951"/>
    <x v="81"/>
    <x v="546"/>
    <s v="Bengaluru"/>
    <x v="8"/>
    <n v="560001"/>
    <s v="MED027"/>
    <x v="12"/>
    <x v="9"/>
    <s v="Mankind"/>
    <s v="No"/>
    <n v="2"/>
    <n v="92.85"/>
    <n v="10"/>
    <n v="5"/>
    <x v="2"/>
    <x v="1"/>
    <n v="1"/>
    <x v="6950"/>
    <n v="1"/>
    <n v="185.7"/>
    <n v="18.57"/>
    <n v="167.13"/>
    <n v="8.3565000000000005"/>
    <n v="175.48650000000001"/>
    <n v="2"/>
  </r>
  <r>
    <s v="ORD106952"/>
    <x v="278"/>
    <x v="461"/>
    <s v="Jaipur"/>
    <x v="5"/>
    <n v="302017"/>
    <s v="MED020"/>
    <x v="4"/>
    <x v="4"/>
    <s v="Dr. Reddy's"/>
    <s v="Yes"/>
    <n v="1"/>
    <n v="54.15"/>
    <n v="5"/>
    <n v="5"/>
    <x v="3"/>
    <x v="1"/>
    <n v="1"/>
    <x v="6951"/>
    <n v="1"/>
    <n v="54.15"/>
    <n v="2.7075"/>
    <n v="51.442499999999995"/>
    <n v="2.5721249999999998"/>
    <n v="54.014624999999995"/>
    <n v="2"/>
  </r>
  <r>
    <s v="ORD106953"/>
    <x v="267"/>
    <x v="3014"/>
    <s v="Surat"/>
    <x v="6"/>
    <n v="395007"/>
    <s v="MED030"/>
    <x v="28"/>
    <x v="8"/>
    <s v="Cipla"/>
    <s v="Yes"/>
    <n v="5"/>
    <n v="295.07"/>
    <n v="0"/>
    <n v="5"/>
    <x v="1"/>
    <x v="1"/>
    <n v="1"/>
    <x v="6952"/>
    <n v="1"/>
    <n v="1475.35"/>
    <n v="0"/>
    <n v="1475.35"/>
    <n v="73.767499999999998"/>
    <n v="1549.1174999999998"/>
    <n v="3"/>
  </r>
  <r>
    <s v="ORD106954"/>
    <x v="599"/>
    <x v="510"/>
    <s v="Pune"/>
    <x v="3"/>
    <n v="411045"/>
    <s v="MED013"/>
    <x v="16"/>
    <x v="3"/>
    <s v="Himalaya"/>
    <s v="No"/>
    <n v="1"/>
    <n v="145.65"/>
    <n v="15"/>
    <n v="5"/>
    <x v="2"/>
    <x v="0"/>
    <n v="1"/>
    <x v="6953"/>
    <n v="1"/>
    <n v="145.65"/>
    <n v="21.8475"/>
    <n v="123.80250000000001"/>
    <n v="6.1901250000000001"/>
    <n v="129.992625"/>
    <n v="3"/>
  </r>
  <r>
    <s v="ORD106955"/>
    <x v="8"/>
    <x v="42"/>
    <s v="Indore"/>
    <x v="2"/>
    <n v="452018"/>
    <s v="MED002"/>
    <x v="22"/>
    <x v="2"/>
    <s v="Micro Labs"/>
    <s v="No"/>
    <n v="6"/>
    <n v="32.82"/>
    <n v="15"/>
    <n v="12"/>
    <x v="2"/>
    <x v="3"/>
    <n v="1"/>
    <x v="6954"/>
    <n v="1"/>
    <n v="196.92000000000002"/>
    <n v="29.538"/>
    <n v="167.38200000000001"/>
    <n v="20.085840000000001"/>
    <n v="187.46784"/>
    <n v="2"/>
  </r>
  <r>
    <s v="ORD106956"/>
    <x v="17"/>
    <x v="1088"/>
    <s v="Hyderabad"/>
    <x v="1"/>
    <n v="500001"/>
    <s v="MED018"/>
    <x v="14"/>
    <x v="8"/>
    <s v="Mankind"/>
    <s v="No"/>
    <n v="1"/>
    <n v="118.26"/>
    <n v="10"/>
    <n v="18"/>
    <x v="1"/>
    <x v="1"/>
    <n v="1"/>
    <x v="6955"/>
    <n v="1"/>
    <n v="118.26"/>
    <n v="11.826000000000001"/>
    <n v="106.434"/>
    <n v="19.15812"/>
    <n v="125.59211999999999"/>
    <n v="2"/>
  </r>
  <r>
    <s v="ORD106957"/>
    <x v="199"/>
    <x v="2416"/>
    <s v="Bengaluru"/>
    <x v="8"/>
    <n v="560100"/>
    <s v="MED004"/>
    <x v="5"/>
    <x v="5"/>
    <s v="Sun Pharma"/>
    <s v="Yes"/>
    <n v="2"/>
    <n v="126.36"/>
    <n v="10"/>
    <n v="12"/>
    <x v="3"/>
    <x v="1"/>
    <n v="1"/>
    <x v="6956"/>
    <n v="1"/>
    <n v="252.72"/>
    <n v="25.271999999999998"/>
    <n v="227.44800000000001"/>
    <n v="27.293760000000002"/>
    <n v="254.74176"/>
    <n v="2"/>
  </r>
  <r>
    <s v="ORD106957"/>
    <x v="623"/>
    <x v="3015"/>
    <s v="Bengaluru"/>
    <x v="8"/>
    <n v="560100"/>
    <s v="MED029"/>
    <x v="10"/>
    <x v="8"/>
    <s v="Sun Pharma"/>
    <s v="Yes"/>
    <n v="4"/>
    <n v="106.95"/>
    <n v="10"/>
    <n v="12"/>
    <x v="3"/>
    <x v="2"/>
    <n v="1"/>
    <x v="6957"/>
    <n v="1"/>
    <n v="427.8"/>
    <n v="42.78"/>
    <n v="385.02"/>
    <n v="46.202399999999997"/>
    <n v="431.22239999999999"/>
    <n v="0"/>
  </r>
  <r>
    <s v="ORD106959"/>
    <x v="671"/>
    <x v="2528"/>
    <s v="Chandigarh"/>
    <x v="4"/>
    <n v="160022"/>
    <s v="MED021"/>
    <x v="9"/>
    <x v="7"/>
    <s v="Cipla"/>
    <s v="No"/>
    <n v="4"/>
    <n v="79.45"/>
    <n v="5"/>
    <n v="5"/>
    <x v="2"/>
    <x v="2"/>
    <n v="1"/>
    <x v="6958"/>
    <n v="1"/>
    <n v="317.8"/>
    <n v="15.89"/>
    <n v="301.91000000000003"/>
    <n v="15.095500000000001"/>
    <n v="317.00550000000004"/>
    <n v="1"/>
  </r>
  <r>
    <s v="ORD106960"/>
    <x v="417"/>
    <x v="697"/>
    <s v="Ahmedabad"/>
    <x v="6"/>
    <n v="380061"/>
    <s v="MED011"/>
    <x v="23"/>
    <x v="1"/>
    <s v="Cipla"/>
    <s v="No"/>
    <n v="5"/>
    <n v="24.38"/>
    <n v="0"/>
    <n v="18"/>
    <x v="0"/>
    <x v="2"/>
    <n v="1"/>
    <x v="6959"/>
    <n v="1"/>
    <n v="121.89999999999999"/>
    <n v="0"/>
    <n v="121.89999999999999"/>
    <n v="21.941999999999997"/>
    <n v="143.84199999999998"/>
    <n v="3"/>
  </r>
  <r>
    <s v="ORD106961"/>
    <x v="36"/>
    <x v="619"/>
    <s v="Hyderabad"/>
    <x v="1"/>
    <n v="500084"/>
    <s v="MED013"/>
    <x v="16"/>
    <x v="3"/>
    <s v="Himalaya"/>
    <s v="No"/>
    <n v="1"/>
    <n v="175.93"/>
    <n v="15"/>
    <n v="18"/>
    <x v="3"/>
    <x v="1"/>
    <n v="1"/>
    <x v="6960"/>
    <n v="1"/>
    <n v="175.93"/>
    <n v="26.389500000000002"/>
    <n v="149.54050000000001"/>
    <n v="26.917290000000001"/>
    <n v="176.45779000000002"/>
    <n v="2"/>
  </r>
  <r>
    <s v="ORD106962"/>
    <x v="35"/>
    <x v="851"/>
    <s v="Delhi"/>
    <x v="0"/>
    <n v="110001"/>
    <s v="MED001"/>
    <x v="2"/>
    <x v="2"/>
    <s v="Cipla"/>
    <s v="No"/>
    <n v="1"/>
    <n v="30.97"/>
    <n v="10"/>
    <n v="5"/>
    <x v="5"/>
    <x v="3"/>
    <n v="1"/>
    <x v="6961"/>
    <n v="1"/>
    <n v="30.97"/>
    <n v="3.097"/>
    <n v="27.872999999999998"/>
    <n v="1.3936499999999998"/>
    <n v="29.266649999999998"/>
    <n v="1"/>
  </r>
  <r>
    <s v="ORD106963"/>
    <x v="529"/>
    <x v="359"/>
    <s v="Bengaluru"/>
    <x v="8"/>
    <n v="560001"/>
    <s v="MED015"/>
    <x v="24"/>
    <x v="11"/>
    <s v="Abbott"/>
    <s v="No"/>
    <n v="1"/>
    <n v="53.94"/>
    <n v="5"/>
    <n v="5"/>
    <x v="4"/>
    <x v="1"/>
    <n v="1"/>
    <x v="6962"/>
    <n v="1"/>
    <n v="53.94"/>
    <n v="2.6970000000000001"/>
    <n v="51.242999999999995"/>
    <n v="2.5621499999999999"/>
    <n v="53.805149999999998"/>
    <n v="2"/>
  </r>
  <r>
    <s v="ORD106964"/>
    <x v="75"/>
    <x v="1173"/>
    <s v="Chennai"/>
    <x v="7"/>
    <n v="600096"/>
    <s v="MED003"/>
    <x v="6"/>
    <x v="4"/>
    <s v="Dr. Reddy's"/>
    <s v="No"/>
    <n v="1"/>
    <n v="28.4"/>
    <n v="0"/>
    <n v="12"/>
    <x v="4"/>
    <x v="1"/>
    <n v="1"/>
    <x v="6963"/>
    <n v="1"/>
    <n v="28.4"/>
    <n v="0"/>
    <n v="28.4"/>
    <n v="3.4079999999999995"/>
    <n v="31.808"/>
    <n v="4"/>
  </r>
  <r>
    <s v="ORD106965"/>
    <x v="678"/>
    <x v="2997"/>
    <s v="Bengaluru"/>
    <x v="8"/>
    <n v="560038"/>
    <s v="MED021"/>
    <x v="9"/>
    <x v="7"/>
    <s v="Cipla"/>
    <s v="No"/>
    <n v="1"/>
    <n v="85.18"/>
    <n v="10"/>
    <n v="12"/>
    <x v="5"/>
    <x v="3"/>
    <n v="1"/>
    <x v="6964"/>
    <n v="1"/>
    <n v="85.18"/>
    <n v="8.5180000000000007"/>
    <n v="76.662000000000006"/>
    <n v="9.1994400000000009"/>
    <n v="85.861440000000002"/>
    <n v="1"/>
  </r>
  <r>
    <s v="ORD106966"/>
    <x v="59"/>
    <x v="3016"/>
    <s v="Mumbai"/>
    <x v="3"/>
    <n v="400050"/>
    <s v="MED019"/>
    <x v="26"/>
    <x v="8"/>
    <s v="Cipla"/>
    <s v="No"/>
    <n v="2"/>
    <n v="149.15"/>
    <n v="10"/>
    <n v="12"/>
    <x v="3"/>
    <x v="1"/>
    <n v="1"/>
    <x v="6965"/>
    <n v="1"/>
    <n v="298.3"/>
    <n v="29.83"/>
    <n v="268.47000000000003"/>
    <n v="32.2164"/>
    <n v="300.68640000000005"/>
    <n v="1"/>
  </r>
  <r>
    <s v="ORD106967"/>
    <x v="485"/>
    <x v="2508"/>
    <s v="Hyderabad"/>
    <x v="1"/>
    <n v="500090"/>
    <s v="MED006"/>
    <x v="18"/>
    <x v="10"/>
    <s v="USV"/>
    <s v="Yes"/>
    <n v="2"/>
    <n v="47.64"/>
    <n v="5"/>
    <n v="5"/>
    <x v="5"/>
    <x v="3"/>
    <n v="1"/>
    <x v="6966"/>
    <n v="1"/>
    <n v="95.28"/>
    <n v="4.7639999999999993"/>
    <n v="90.516000000000005"/>
    <n v="4.5258000000000003"/>
    <n v="95.041800000000009"/>
    <n v="1"/>
  </r>
  <r>
    <s v="ORD106968"/>
    <x v="262"/>
    <x v="1336"/>
    <s v="Mumbai"/>
    <x v="3"/>
    <n v="400069"/>
    <s v="MED023"/>
    <x v="8"/>
    <x v="7"/>
    <s v="Lacto Calamine"/>
    <s v="No"/>
    <n v="4"/>
    <n v="302.99"/>
    <n v="5"/>
    <n v="5"/>
    <x v="2"/>
    <x v="1"/>
    <n v="1"/>
    <x v="6967"/>
    <n v="1"/>
    <n v="1211.96"/>
    <n v="60.597999999999999"/>
    <n v="1151.3620000000001"/>
    <n v="57.568100000000001"/>
    <n v="1208.9301"/>
    <n v="2"/>
  </r>
  <r>
    <s v="ORD106969"/>
    <x v="491"/>
    <x v="1850"/>
    <s v="Chandigarh"/>
    <x v="4"/>
    <n v="160001"/>
    <s v="MED022"/>
    <x v="25"/>
    <x v="7"/>
    <s v="Himalaya"/>
    <s v="No"/>
    <n v="2"/>
    <n v="194.65"/>
    <n v="0"/>
    <n v="5"/>
    <x v="3"/>
    <x v="1"/>
    <n v="1"/>
    <x v="6968"/>
    <n v="1"/>
    <n v="389.3"/>
    <n v="0"/>
    <n v="389.3"/>
    <n v="19.465"/>
    <n v="408.76499999999999"/>
    <n v="2"/>
  </r>
  <r>
    <s v="ORD106970"/>
    <x v="26"/>
    <x v="11"/>
    <s v="Chandigarh"/>
    <x v="4"/>
    <n v="160036"/>
    <s v="MED005"/>
    <x v="11"/>
    <x v="5"/>
    <s v="Cipla"/>
    <s v="Yes"/>
    <n v="3"/>
    <n v="98.35"/>
    <n v="10"/>
    <n v="12"/>
    <x v="0"/>
    <x v="1"/>
    <n v="1"/>
    <x v="6969"/>
    <n v="1"/>
    <n v="295.04999999999995"/>
    <n v="29.504999999999995"/>
    <n v="265.54499999999996"/>
    <n v="31.865399999999994"/>
    <n v="297.41039999999998"/>
    <n v="2"/>
  </r>
  <r>
    <s v="ORD106971"/>
    <x v="431"/>
    <x v="275"/>
    <s v="Noida"/>
    <x v="9"/>
    <n v="201303"/>
    <s v="MED018"/>
    <x v="14"/>
    <x v="8"/>
    <s v="Mankind"/>
    <s v="No"/>
    <n v="1"/>
    <n v="116.05"/>
    <n v="0"/>
    <n v="5"/>
    <x v="4"/>
    <x v="0"/>
    <n v="1"/>
    <x v="6970"/>
    <n v="1"/>
    <n v="116.05"/>
    <n v="0"/>
    <n v="116.05"/>
    <n v="5.8025000000000002"/>
    <n v="121.85249999999999"/>
    <n v="4"/>
  </r>
  <r>
    <s v="ORD106972"/>
    <x v="42"/>
    <x v="270"/>
    <s v="Lucknow"/>
    <x v="9"/>
    <n v="226021"/>
    <s v="MED015"/>
    <x v="24"/>
    <x v="11"/>
    <s v="Abbott"/>
    <s v="No"/>
    <n v="4"/>
    <n v="48.78"/>
    <n v="5"/>
    <n v="5"/>
    <x v="0"/>
    <x v="0"/>
    <n v="1"/>
    <x v="6971"/>
    <n v="1"/>
    <n v="195.12"/>
    <n v="9.7560000000000002"/>
    <n v="185.364"/>
    <n v="9.2682000000000002"/>
    <n v="194.63220000000001"/>
    <n v="2"/>
  </r>
  <r>
    <s v="ORD106972"/>
    <x v="225"/>
    <x v="3017"/>
    <s v="Bengaluru"/>
    <x v="8"/>
    <n v="560100"/>
    <s v="MED004"/>
    <x v="5"/>
    <x v="5"/>
    <s v="Sun Pharma"/>
    <s v="Yes"/>
    <n v="2"/>
    <n v="112.47"/>
    <n v="10"/>
    <n v="12"/>
    <x v="3"/>
    <x v="1"/>
    <n v="1"/>
    <x v="6972"/>
    <n v="1"/>
    <n v="224.94"/>
    <n v="22.494"/>
    <n v="202.446"/>
    <n v="24.293519999999997"/>
    <n v="226.73952"/>
    <n v="1"/>
  </r>
  <r>
    <s v="ORD106974"/>
    <x v="342"/>
    <x v="1130"/>
    <s v="Kolkata"/>
    <x v="10"/>
    <n v="700019"/>
    <s v="MED030"/>
    <x v="28"/>
    <x v="8"/>
    <s v="Cipla"/>
    <s v="Yes"/>
    <n v="1"/>
    <n v="289.89"/>
    <n v="5"/>
    <n v="5"/>
    <x v="2"/>
    <x v="1"/>
    <n v="1"/>
    <x v="6973"/>
    <n v="1"/>
    <n v="289.89"/>
    <n v="14.494499999999999"/>
    <n v="275.39549999999997"/>
    <n v="13.769774999999999"/>
    <n v="289.16527499999995"/>
    <n v="2"/>
  </r>
  <r>
    <s v="ORD106975"/>
    <x v="584"/>
    <x v="2172"/>
    <s v="Chennai"/>
    <x v="7"/>
    <n v="600040"/>
    <s v="MED010"/>
    <x v="13"/>
    <x v="1"/>
    <s v="Sun Pharma"/>
    <s v="Yes"/>
    <n v="5"/>
    <n v="69.16"/>
    <n v="0"/>
    <n v="12"/>
    <x v="4"/>
    <x v="2"/>
    <n v="1"/>
    <x v="6974"/>
    <n v="1"/>
    <n v="345.79999999999995"/>
    <n v="0"/>
    <n v="345.79999999999995"/>
    <n v="41.495999999999995"/>
    <n v="387.29599999999994"/>
    <n v="1"/>
  </r>
  <r>
    <s v="ORD106976"/>
    <x v="541"/>
    <x v="231"/>
    <s v="Mumbai"/>
    <x v="3"/>
    <n v="400093"/>
    <s v="MED022"/>
    <x v="25"/>
    <x v="7"/>
    <s v="Himalaya"/>
    <s v="No"/>
    <n v="5"/>
    <n v="157.93"/>
    <n v="10"/>
    <n v="5"/>
    <x v="4"/>
    <x v="1"/>
    <n v="1"/>
    <x v="6975"/>
    <n v="1"/>
    <n v="789.65000000000009"/>
    <n v="78.965000000000003"/>
    <n v="710.68500000000006"/>
    <n v="35.53425"/>
    <n v="746.2192500000001"/>
    <n v="3"/>
  </r>
  <r>
    <s v="ORD106977"/>
    <x v="587"/>
    <x v="1611"/>
    <s v="Surat"/>
    <x v="6"/>
    <n v="395017"/>
    <s v="MED007"/>
    <x v="15"/>
    <x v="10"/>
    <s v="Sanofi"/>
    <s v="Yes"/>
    <n v="1"/>
    <n v="68.459999999999994"/>
    <n v="5"/>
    <n v="5"/>
    <x v="2"/>
    <x v="1"/>
    <n v="1"/>
    <x v="6976"/>
    <n v="1"/>
    <n v="68.459999999999994"/>
    <n v="3.4229999999999996"/>
    <n v="65.036999999999992"/>
    <n v="3.2518499999999992"/>
    <n v="68.288849999999996"/>
    <n v="4"/>
  </r>
  <r>
    <s v="ORD106978"/>
    <x v="639"/>
    <x v="3018"/>
    <s v="Mumbai"/>
    <x v="3"/>
    <n v="400001"/>
    <s v="MED027"/>
    <x v="12"/>
    <x v="9"/>
    <s v="Mankind"/>
    <s v="No"/>
    <n v="2"/>
    <n v="86.42"/>
    <n v="5"/>
    <n v="12"/>
    <x v="4"/>
    <x v="1"/>
    <n v="1"/>
    <x v="6977"/>
    <n v="1"/>
    <n v="172.84"/>
    <n v="8.6420000000000012"/>
    <n v="164.19800000000001"/>
    <n v="19.703760000000003"/>
    <n v="183.90176000000002"/>
    <n v="1"/>
  </r>
  <r>
    <s v="ORD106979"/>
    <x v="300"/>
    <x v="2990"/>
    <s v="Mumbai"/>
    <x v="3"/>
    <n v="400076"/>
    <s v="MED001"/>
    <x v="2"/>
    <x v="2"/>
    <s v="Cipla"/>
    <s v="No"/>
    <n v="6"/>
    <n v="33.89"/>
    <n v="0"/>
    <n v="5"/>
    <x v="1"/>
    <x v="2"/>
    <n v="1"/>
    <x v="6978"/>
    <n v="1"/>
    <n v="203.34"/>
    <n v="0"/>
    <n v="203.34"/>
    <n v="10.167"/>
    <n v="213.50700000000001"/>
    <n v="1"/>
  </r>
  <r>
    <s v="ORD106979"/>
    <x v="137"/>
    <x v="3019"/>
    <s v="Surat"/>
    <x v="6"/>
    <n v="395007"/>
    <s v="MED030"/>
    <x v="28"/>
    <x v="8"/>
    <s v="Cipla"/>
    <s v="Yes"/>
    <n v="1"/>
    <n v="315.36"/>
    <n v="5"/>
    <n v="5"/>
    <x v="5"/>
    <x v="1"/>
    <n v="1"/>
    <x v="6979"/>
    <n v="1"/>
    <n v="315.36"/>
    <n v="15.768000000000002"/>
    <n v="299.59199999999998"/>
    <n v="14.9796"/>
    <n v="314.57159999999999"/>
    <n v="1"/>
  </r>
  <r>
    <s v="ORD106981"/>
    <x v="727"/>
    <x v="1913"/>
    <s v="Noida"/>
    <x v="9"/>
    <n v="201307"/>
    <s v="MED026"/>
    <x v="20"/>
    <x v="9"/>
    <s v="Cipla"/>
    <s v="No"/>
    <n v="1"/>
    <n v="212.18"/>
    <n v="20"/>
    <n v="5"/>
    <x v="4"/>
    <x v="1"/>
    <n v="1"/>
    <x v="6980"/>
    <n v="1"/>
    <n v="212.18"/>
    <n v="42.436000000000007"/>
    <n v="169.744"/>
    <n v="8.4871999999999996"/>
    <n v="178.2312"/>
    <n v="1"/>
  </r>
  <r>
    <s v="ORD106982"/>
    <x v="484"/>
    <x v="3020"/>
    <s v="Mumbai"/>
    <x v="3"/>
    <n v="400093"/>
    <s v="MED004"/>
    <x v="5"/>
    <x v="5"/>
    <s v="Sun Pharma"/>
    <s v="Yes"/>
    <n v="3"/>
    <n v="124.73"/>
    <n v="5"/>
    <n v="5"/>
    <x v="1"/>
    <x v="1"/>
    <n v="1"/>
    <x v="6981"/>
    <n v="1"/>
    <n v="374.19"/>
    <n v="18.709500000000002"/>
    <n v="355.48050000000001"/>
    <n v="17.774025000000002"/>
    <n v="373.254525"/>
    <n v="1"/>
  </r>
  <r>
    <s v="ORD106983"/>
    <x v="641"/>
    <x v="1324"/>
    <s v="Hyderabad"/>
    <x v="1"/>
    <n v="500090"/>
    <s v="MED026"/>
    <x v="20"/>
    <x v="9"/>
    <s v="Cipla"/>
    <s v="No"/>
    <n v="1"/>
    <n v="208.05"/>
    <n v="5"/>
    <n v="5"/>
    <x v="4"/>
    <x v="1"/>
    <n v="1"/>
    <x v="6982"/>
    <n v="1"/>
    <n v="208.05"/>
    <n v="10.4025"/>
    <n v="197.64750000000001"/>
    <n v="9.8823750000000015"/>
    <n v="207.529875"/>
    <n v="3"/>
  </r>
  <r>
    <s v="ORD106984"/>
    <x v="627"/>
    <x v="3021"/>
    <s v="Surat"/>
    <x v="6"/>
    <n v="395007"/>
    <s v="MED016"/>
    <x v="17"/>
    <x v="11"/>
    <s v="Emcure"/>
    <s v="No"/>
    <n v="1"/>
    <n v="108.8"/>
    <n v="0"/>
    <n v="5"/>
    <x v="5"/>
    <x v="1"/>
    <n v="1"/>
    <x v="6983"/>
    <n v="1"/>
    <n v="108.8"/>
    <n v="0"/>
    <n v="108.8"/>
    <n v="5.44"/>
    <n v="114.24"/>
    <n v="1"/>
  </r>
  <r>
    <s v="ORD106985"/>
    <x v="696"/>
    <x v="2713"/>
    <s v="Jaipur"/>
    <x v="5"/>
    <n v="302021"/>
    <s v="MED003"/>
    <x v="6"/>
    <x v="4"/>
    <s v="Dr. Reddy's"/>
    <s v="No"/>
    <n v="2"/>
    <n v="25.49"/>
    <n v="5"/>
    <n v="12"/>
    <x v="4"/>
    <x v="0"/>
    <n v="1"/>
    <x v="6984"/>
    <n v="1"/>
    <n v="50.98"/>
    <n v="2.5489999999999999"/>
    <n v="48.430999999999997"/>
    <n v="5.8117200000000002"/>
    <n v="54.242719999999998"/>
    <n v="2"/>
  </r>
  <r>
    <s v="ORD106986"/>
    <x v="576"/>
    <x v="1294"/>
    <s v="Gurugram"/>
    <x v="11"/>
    <n v="122016"/>
    <s v="MED005"/>
    <x v="11"/>
    <x v="5"/>
    <s v="Cipla"/>
    <s v="Yes"/>
    <n v="3"/>
    <n v="99.72"/>
    <n v="0"/>
    <n v="18"/>
    <x v="1"/>
    <x v="1"/>
    <n v="1"/>
    <x v="6985"/>
    <n v="1"/>
    <n v="299.15999999999997"/>
    <n v="0"/>
    <n v="299.15999999999997"/>
    <n v="53.84879999999999"/>
    <n v="353.00879999999995"/>
    <n v="3"/>
  </r>
  <r>
    <s v="ORD106987"/>
    <x v="711"/>
    <x v="2338"/>
    <s v="Chandigarh"/>
    <x v="4"/>
    <n v="160019"/>
    <s v="MED019"/>
    <x v="26"/>
    <x v="8"/>
    <s v="Cipla"/>
    <s v="No"/>
    <n v="2"/>
    <n v="166.1"/>
    <n v="0"/>
    <n v="5"/>
    <x v="3"/>
    <x v="1"/>
    <n v="1"/>
    <x v="6986"/>
    <n v="1"/>
    <n v="332.2"/>
    <n v="0"/>
    <n v="332.2"/>
    <n v="16.61"/>
    <n v="348.81"/>
    <n v="2"/>
  </r>
  <r>
    <s v="ORD106988"/>
    <x v="219"/>
    <x v="747"/>
    <s v="Chandigarh"/>
    <x v="4"/>
    <n v="160022"/>
    <s v="MED014"/>
    <x v="19"/>
    <x v="3"/>
    <s v="Abbott"/>
    <s v="No"/>
    <n v="5"/>
    <n v="131.66999999999999"/>
    <n v="10"/>
    <n v="5"/>
    <x v="2"/>
    <x v="1"/>
    <n v="1"/>
    <x v="6987"/>
    <n v="1"/>
    <n v="658.34999999999991"/>
    <n v="65.834999999999994"/>
    <n v="592.51499999999987"/>
    <n v="29.625749999999993"/>
    <n v="622.14074999999991"/>
    <n v="1"/>
  </r>
  <r>
    <s v="ORD106989"/>
    <x v="295"/>
    <x v="2920"/>
    <s v="Surat"/>
    <x v="6"/>
    <n v="395007"/>
    <s v="MED009"/>
    <x v="21"/>
    <x v="6"/>
    <s v="Glenmark"/>
    <s v="Yes"/>
    <n v="2"/>
    <n v="100.03"/>
    <n v="10"/>
    <n v="5"/>
    <x v="4"/>
    <x v="2"/>
    <n v="1"/>
    <x v="6988"/>
    <n v="1"/>
    <n v="200.06"/>
    <n v="20.006"/>
    <n v="180.054"/>
    <n v="9.002699999999999"/>
    <n v="189.05670000000001"/>
    <n v="1"/>
  </r>
  <r>
    <s v="ORD106990"/>
    <x v="530"/>
    <x v="3022"/>
    <s v="Lucknow"/>
    <x v="9"/>
    <n v="226024"/>
    <s v="MED019"/>
    <x v="26"/>
    <x v="8"/>
    <s v="Cipla"/>
    <s v="No"/>
    <n v="2"/>
    <n v="168.91"/>
    <n v="5"/>
    <n v="5"/>
    <x v="4"/>
    <x v="1"/>
    <n v="1"/>
    <x v="6989"/>
    <n v="1"/>
    <n v="337.82"/>
    <n v="16.890999999999998"/>
    <n v="320.92899999999997"/>
    <n v="16.04645"/>
    <n v="336.97544999999997"/>
    <n v="1"/>
  </r>
  <r>
    <s v="ORD106991"/>
    <x v="281"/>
    <x v="573"/>
    <s v="Gurugram"/>
    <x v="11"/>
    <n v="122001"/>
    <s v="MED029"/>
    <x v="10"/>
    <x v="8"/>
    <s v="Sun Pharma"/>
    <s v="Yes"/>
    <n v="3"/>
    <n v="102.57"/>
    <n v="10"/>
    <n v="12"/>
    <x v="0"/>
    <x v="1"/>
    <n v="1"/>
    <x v="6990"/>
    <n v="1"/>
    <n v="307.70999999999998"/>
    <n v="30.771000000000001"/>
    <n v="276.93899999999996"/>
    <n v="33.232679999999995"/>
    <n v="310.17167999999998"/>
    <n v="3"/>
  </r>
  <r>
    <s v="ORD106992"/>
    <x v="669"/>
    <x v="2859"/>
    <s v="Pune"/>
    <x v="3"/>
    <n v="411001"/>
    <s v="MED022"/>
    <x v="25"/>
    <x v="7"/>
    <s v="Himalaya"/>
    <s v="No"/>
    <n v="3"/>
    <n v="181.1"/>
    <n v="5"/>
    <n v="18"/>
    <x v="5"/>
    <x v="1"/>
    <n v="1"/>
    <x v="6991"/>
    <n v="1"/>
    <n v="543.29999999999995"/>
    <n v="27.164999999999999"/>
    <n v="516.13499999999999"/>
    <n v="92.904300000000006"/>
    <n v="609.03930000000003"/>
    <n v="2"/>
  </r>
  <r>
    <s v="ORD106993"/>
    <x v="52"/>
    <x v="1974"/>
    <s v="Lucknow"/>
    <x v="9"/>
    <n v="226024"/>
    <s v="MED012"/>
    <x v="29"/>
    <x v="3"/>
    <s v="Mankind"/>
    <s v="No"/>
    <n v="6"/>
    <n v="125.59"/>
    <n v="0"/>
    <n v="5"/>
    <x v="1"/>
    <x v="3"/>
    <n v="1"/>
    <x v="6992"/>
    <n v="1"/>
    <n v="753.54"/>
    <n v="0"/>
    <n v="753.54"/>
    <n v="37.677"/>
    <n v="791.21699999999998"/>
    <n v="3"/>
  </r>
  <r>
    <s v="ORD106994"/>
    <x v="344"/>
    <x v="3023"/>
    <s v="Chennai"/>
    <x v="7"/>
    <n v="600040"/>
    <s v="MED004"/>
    <x v="5"/>
    <x v="5"/>
    <s v="Sun Pharma"/>
    <s v="Yes"/>
    <n v="3"/>
    <n v="101.03"/>
    <n v="5"/>
    <n v="5"/>
    <x v="2"/>
    <x v="2"/>
    <n v="1"/>
    <x v="6993"/>
    <n v="1"/>
    <n v="303.09000000000003"/>
    <n v="15.154500000000002"/>
    <n v="287.93550000000005"/>
    <n v="14.396775000000002"/>
    <n v="302.33227500000004"/>
    <n v="0"/>
  </r>
  <r>
    <s v="ORD106994"/>
    <x v="497"/>
    <x v="1183"/>
    <s v="Indore"/>
    <x v="2"/>
    <n v="452010"/>
    <s v="MED006"/>
    <x v="18"/>
    <x v="10"/>
    <s v="USV"/>
    <s v="Yes"/>
    <n v="1"/>
    <n v="45.22"/>
    <n v="5"/>
    <n v="12"/>
    <x v="3"/>
    <x v="1"/>
    <n v="1"/>
    <x v="6994"/>
    <n v="1"/>
    <n v="45.22"/>
    <n v="2.2610000000000001"/>
    <n v="42.958999999999996"/>
    <n v="5.155079999999999"/>
    <n v="48.114079999999994"/>
    <n v="4"/>
  </r>
  <r>
    <s v="ORD106996"/>
    <x v="23"/>
    <x v="608"/>
    <s v="Mumbai"/>
    <x v="3"/>
    <n v="400050"/>
    <s v="MED017"/>
    <x v="1"/>
    <x v="1"/>
    <s v="Abbott"/>
    <s v="No"/>
    <n v="2"/>
    <n v="131.09"/>
    <n v="15"/>
    <n v="18"/>
    <x v="2"/>
    <x v="0"/>
    <n v="1"/>
    <x v="6995"/>
    <n v="1"/>
    <n v="262.18"/>
    <n v="39.327000000000005"/>
    <n v="222.85300000000001"/>
    <n v="40.11354"/>
    <n v="262.96654000000001"/>
    <n v="0"/>
  </r>
  <r>
    <s v="ORD106996"/>
    <x v="241"/>
    <x v="2589"/>
    <s v="Mumbai"/>
    <x v="3"/>
    <n v="400093"/>
    <s v="MED015"/>
    <x v="24"/>
    <x v="11"/>
    <s v="Abbott"/>
    <s v="No"/>
    <n v="6"/>
    <n v="45.58"/>
    <n v="5"/>
    <n v="18"/>
    <x v="4"/>
    <x v="2"/>
    <n v="1"/>
    <x v="6996"/>
    <n v="1"/>
    <n v="273.48"/>
    <n v="13.674000000000001"/>
    <n v="259.80600000000004"/>
    <n v="46.765080000000005"/>
    <n v="306.57108000000005"/>
    <n v="2"/>
  </r>
  <r>
    <s v="ORD106998"/>
    <x v="505"/>
    <x v="3024"/>
    <s v="Noida"/>
    <x v="9"/>
    <n v="201304"/>
    <s v="MED019"/>
    <x v="26"/>
    <x v="8"/>
    <s v="Cipla"/>
    <s v="No"/>
    <n v="3"/>
    <n v="152.94999999999999"/>
    <n v="0"/>
    <n v="5"/>
    <x v="1"/>
    <x v="1"/>
    <n v="1"/>
    <x v="6997"/>
    <n v="1"/>
    <n v="458.84999999999997"/>
    <n v="0"/>
    <n v="458.84999999999997"/>
    <n v="22.942499999999999"/>
    <n v="481.79249999999996"/>
    <n v="1"/>
  </r>
  <r>
    <s v="ORD106998"/>
    <x v="352"/>
    <x v="2351"/>
    <s v="Gurugram"/>
    <x v="11"/>
    <n v="122002"/>
    <s v="MED018"/>
    <x v="14"/>
    <x v="8"/>
    <s v="Mankind"/>
    <s v="No"/>
    <n v="2"/>
    <n v="131.08000000000001"/>
    <n v="10"/>
    <n v="5"/>
    <x v="5"/>
    <x v="0"/>
    <n v="1"/>
    <x v="6998"/>
    <n v="1"/>
    <n v="262.16000000000003"/>
    <n v="26.216000000000005"/>
    <n v="235.94400000000002"/>
    <n v="11.7972"/>
    <n v="247.74120000000002"/>
    <n v="0"/>
  </r>
  <r>
    <s v="ORD107000"/>
    <x v="213"/>
    <x v="1400"/>
    <s v="Pune"/>
    <x v="3"/>
    <n v="411001"/>
    <s v="MED024"/>
    <x v="0"/>
    <x v="0"/>
    <s v="Abbott"/>
    <s v="No"/>
    <n v="1"/>
    <n v="127.78"/>
    <n v="15"/>
    <n v="5"/>
    <x v="5"/>
    <x v="3"/>
    <n v="1"/>
    <x v="6999"/>
    <n v="1"/>
    <n v="127.78"/>
    <n v="19.167000000000002"/>
    <n v="108.613"/>
    <n v="5.4306500000000009"/>
    <n v="114.04365"/>
    <n v="0"/>
  </r>
  <r>
    <s v="ORD107001"/>
    <x v="141"/>
    <x v="2250"/>
    <s v="Ahmedabad"/>
    <x v="6"/>
    <n v="380015"/>
    <s v="MED003"/>
    <x v="6"/>
    <x v="4"/>
    <s v="Dr. Reddy's"/>
    <s v="No"/>
    <n v="4"/>
    <n v="25.84"/>
    <n v="10"/>
    <n v="12"/>
    <x v="1"/>
    <x v="1"/>
    <n v="1"/>
    <x v="7000"/>
    <n v="1"/>
    <n v="103.36"/>
    <n v="10.335999999999999"/>
    <n v="93.024000000000001"/>
    <n v="11.162879999999999"/>
    <n v="104.18688"/>
    <n v="4"/>
  </r>
  <r>
    <s v="ORD107001"/>
    <x v="109"/>
    <x v="2309"/>
    <s v="Gurugram"/>
    <x v="11"/>
    <n v="122001"/>
    <s v="MED018"/>
    <x v="14"/>
    <x v="8"/>
    <s v="Mankind"/>
    <s v="No"/>
    <n v="2"/>
    <n v="106.55"/>
    <n v="15"/>
    <n v="5"/>
    <x v="1"/>
    <x v="3"/>
    <n v="1"/>
    <x v="7001"/>
    <n v="1"/>
    <n v="213.1"/>
    <n v="31.965"/>
    <n v="181.13499999999999"/>
    <n v="9.0567499999999992"/>
    <n v="190.19174999999998"/>
    <n v="2"/>
  </r>
  <r>
    <s v="ORD107003"/>
    <x v="654"/>
    <x v="9"/>
    <s v="Surat"/>
    <x v="6"/>
    <n v="395017"/>
    <s v="MED028"/>
    <x v="3"/>
    <x v="3"/>
    <s v="Abbott"/>
    <s v="No"/>
    <n v="6"/>
    <n v="118.26"/>
    <n v="10"/>
    <n v="12"/>
    <x v="2"/>
    <x v="1"/>
    <n v="1"/>
    <x v="7002"/>
    <n v="1"/>
    <n v="709.56000000000006"/>
    <n v="70.956000000000003"/>
    <n v="638.60400000000004"/>
    <n v="76.632480000000001"/>
    <n v="715.23648000000003"/>
    <n v="4"/>
  </r>
  <r>
    <s v="ORD107004"/>
    <x v="57"/>
    <x v="2070"/>
    <s v="Jaipur"/>
    <x v="5"/>
    <n v="302021"/>
    <s v="MED003"/>
    <x v="6"/>
    <x v="4"/>
    <s v="Dr. Reddy's"/>
    <s v="No"/>
    <n v="1"/>
    <n v="28.13"/>
    <n v="0"/>
    <n v="12"/>
    <x v="4"/>
    <x v="1"/>
    <n v="1"/>
    <x v="7003"/>
    <n v="1"/>
    <n v="28.13"/>
    <n v="0"/>
    <n v="28.13"/>
    <n v="3.3755999999999999"/>
    <n v="31.505599999999998"/>
    <n v="2"/>
  </r>
  <r>
    <s v="ORD107005"/>
    <x v="725"/>
    <x v="820"/>
    <s v="Chandigarh"/>
    <x v="4"/>
    <n v="160017"/>
    <s v="MED025"/>
    <x v="27"/>
    <x v="0"/>
    <s v="Blue Cross"/>
    <s v="Yes"/>
    <n v="1"/>
    <n v="65.59"/>
    <n v="10"/>
    <n v="12"/>
    <x v="4"/>
    <x v="1"/>
    <n v="1"/>
    <x v="7004"/>
    <n v="1"/>
    <n v="65.59"/>
    <n v="6.5590000000000011"/>
    <n v="59.031000000000006"/>
    <n v="7.0837200000000005"/>
    <n v="66.114720000000005"/>
    <n v="2"/>
  </r>
  <r>
    <s v="ORD107006"/>
    <x v="356"/>
    <x v="3025"/>
    <s v="Mumbai"/>
    <x v="3"/>
    <n v="400069"/>
    <s v="MED009"/>
    <x v="21"/>
    <x v="6"/>
    <s v="Glenmark"/>
    <s v="Yes"/>
    <n v="1"/>
    <n v="86.52"/>
    <n v="10"/>
    <n v="18"/>
    <x v="5"/>
    <x v="1"/>
    <n v="1"/>
    <x v="7005"/>
    <n v="1"/>
    <n v="86.52"/>
    <n v="8.6519999999999992"/>
    <n v="77.867999999999995"/>
    <n v="14.016239999999998"/>
    <n v="91.884239999999991"/>
    <n v="1"/>
  </r>
  <r>
    <s v="ORD107007"/>
    <x v="266"/>
    <x v="2947"/>
    <s v="Pune"/>
    <x v="3"/>
    <n v="411057"/>
    <s v="MED007"/>
    <x v="15"/>
    <x v="10"/>
    <s v="Sanofi"/>
    <s v="Yes"/>
    <n v="1"/>
    <n v="83.92"/>
    <n v="5"/>
    <n v="5"/>
    <x v="3"/>
    <x v="1"/>
    <n v="1"/>
    <x v="7006"/>
    <n v="1"/>
    <n v="83.92"/>
    <n v="4.1960000000000006"/>
    <n v="79.724000000000004"/>
    <n v="3.9862000000000002"/>
    <n v="83.7102"/>
    <n v="2"/>
  </r>
  <r>
    <s v="ORD107008"/>
    <x v="476"/>
    <x v="1991"/>
    <s v="Pune"/>
    <x v="3"/>
    <n v="411014"/>
    <s v="MED007"/>
    <x v="15"/>
    <x v="10"/>
    <s v="Sanofi"/>
    <s v="Yes"/>
    <n v="2"/>
    <n v="66.73"/>
    <n v="10"/>
    <n v="18"/>
    <x v="2"/>
    <x v="1"/>
    <n v="1"/>
    <x v="7007"/>
    <n v="1"/>
    <n v="133.46"/>
    <n v="13.346000000000002"/>
    <n v="120.114"/>
    <n v="21.620520000000003"/>
    <n v="141.73452"/>
    <n v="2"/>
  </r>
  <r>
    <s v="ORD107009"/>
    <x v="141"/>
    <x v="341"/>
    <s v="Chandigarh"/>
    <x v="4"/>
    <n v="160022"/>
    <s v="MED019"/>
    <x v="26"/>
    <x v="8"/>
    <s v="Cipla"/>
    <s v="No"/>
    <n v="1"/>
    <n v="137.61000000000001"/>
    <n v="20"/>
    <n v="5"/>
    <x v="0"/>
    <x v="1"/>
    <n v="1"/>
    <x v="7008"/>
    <n v="1"/>
    <n v="137.61000000000001"/>
    <n v="27.522000000000002"/>
    <n v="110.08800000000001"/>
    <n v="5.5044000000000004"/>
    <n v="115.59240000000001"/>
    <n v="4"/>
  </r>
  <r>
    <s v="ORD107010"/>
    <x v="551"/>
    <x v="3026"/>
    <s v="Indore"/>
    <x v="2"/>
    <n v="452020"/>
    <s v="MED018"/>
    <x v="14"/>
    <x v="8"/>
    <s v="Mankind"/>
    <s v="No"/>
    <n v="1"/>
    <n v="109.52"/>
    <n v="0"/>
    <n v="5"/>
    <x v="3"/>
    <x v="3"/>
    <n v="1"/>
    <x v="7009"/>
    <n v="1"/>
    <n v="109.52"/>
    <n v="0"/>
    <n v="109.52"/>
    <n v="5.476"/>
    <n v="114.996"/>
    <n v="0"/>
  </r>
  <r>
    <s v="ORD107011"/>
    <x v="403"/>
    <x v="2662"/>
    <s v="Lucknow"/>
    <x v="9"/>
    <n v="226010"/>
    <s v="MED026"/>
    <x v="20"/>
    <x v="9"/>
    <s v="Cipla"/>
    <s v="No"/>
    <n v="4"/>
    <n v="178.03"/>
    <n v="5"/>
    <n v="12"/>
    <x v="4"/>
    <x v="1"/>
    <n v="1"/>
    <x v="7010"/>
    <n v="1"/>
    <n v="712.12"/>
    <n v="35.606000000000002"/>
    <n v="676.51400000000001"/>
    <n v="81.18168"/>
    <n v="757.69568000000004"/>
    <n v="2"/>
  </r>
  <r>
    <s v="ORD107012"/>
    <x v="618"/>
    <x v="1580"/>
    <s v="Chandigarh"/>
    <x v="4"/>
    <n v="160036"/>
    <s v="MED018"/>
    <x v="14"/>
    <x v="8"/>
    <s v="Mankind"/>
    <s v="No"/>
    <n v="1"/>
    <n v="120.87"/>
    <n v="5"/>
    <n v="5"/>
    <x v="3"/>
    <x v="1"/>
    <n v="1"/>
    <x v="7011"/>
    <n v="1"/>
    <n v="120.87"/>
    <n v="6.0434999999999999"/>
    <n v="114.82650000000001"/>
    <n v="5.7413250000000007"/>
    <n v="120.56782500000001"/>
    <n v="2"/>
  </r>
  <r>
    <s v="ORD107013"/>
    <x v="16"/>
    <x v="481"/>
    <s v="Mumbai"/>
    <x v="3"/>
    <n v="400076"/>
    <s v="MED028"/>
    <x v="3"/>
    <x v="3"/>
    <s v="Abbott"/>
    <s v="No"/>
    <n v="2"/>
    <n v="99.74"/>
    <n v="5"/>
    <n v="18"/>
    <x v="3"/>
    <x v="0"/>
    <n v="1"/>
    <x v="7012"/>
    <n v="1"/>
    <n v="199.48"/>
    <n v="9.9740000000000002"/>
    <n v="189.506"/>
    <n v="34.111080000000001"/>
    <n v="223.61707999999999"/>
    <n v="4"/>
  </r>
  <r>
    <s v="ORD107014"/>
    <x v="367"/>
    <x v="1512"/>
    <s v="Chandigarh"/>
    <x v="4"/>
    <n v="160022"/>
    <s v="MED017"/>
    <x v="1"/>
    <x v="1"/>
    <s v="Abbott"/>
    <s v="No"/>
    <n v="3"/>
    <n v="155.01"/>
    <n v="15"/>
    <n v="5"/>
    <x v="1"/>
    <x v="1"/>
    <n v="1"/>
    <x v="7013"/>
    <n v="1"/>
    <n v="465.03"/>
    <n v="69.754499999999993"/>
    <n v="395.27549999999997"/>
    <n v="19.763774999999999"/>
    <n v="415.03927499999998"/>
    <n v="2"/>
  </r>
  <r>
    <s v="ORD107015"/>
    <x v="291"/>
    <x v="1949"/>
    <s v="Bengaluru"/>
    <x v="8"/>
    <n v="560100"/>
    <s v="MED029"/>
    <x v="10"/>
    <x v="8"/>
    <s v="Sun Pharma"/>
    <s v="Yes"/>
    <n v="2"/>
    <n v="91.03"/>
    <n v="0"/>
    <n v="12"/>
    <x v="1"/>
    <x v="3"/>
    <n v="1"/>
    <x v="7014"/>
    <n v="1"/>
    <n v="182.06"/>
    <n v="0"/>
    <n v="182.06"/>
    <n v="21.847200000000001"/>
    <n v="203.90719999999999"/>
    <n v="3"/>
  </r>
  <r>
    <s v="ORD107016"/>
    <x v="98"/>
    <x v="3027"/>
    <s v="Jaipur"/>
    <x v="5"/>
    <n v="302001"/>
    <s v="MED027"/>
    <x v="12"/>
    <x v="9"/>
    <s v="Mankind"/>
    <s v="No"/>
    <n v="1"/>
    <n v="88.22"/>
    <n v="10"/>
    <n v="5"/>
    <x v="1"/>
    <x v="3"/>
    <n v="1"/>
    <x v="7015"/>
    <n v="1"/>
    <n v="88.22"/>
    <n v="8.822000000000001"/>
    <n v="79.397999999999996"/>
    <n v="3.9699"/>
    <n v="83.367899999999992"/>
    <n v="0"/>
  </r>
  <r>
    <s v="ORD107016"/>
    <x v="236"/>
    <x v="2951"/>
    <s v="Kolkata"/>
    <x v="10"/>
    <n v="700019"/>
    <s v="MED018"/>
    <x v="14"/>
    <x v="8"/>
    <s v="Mankind"/>
    <s v="No"/>
    <n v="1"/>
    <n v="102.86"/>
    <n v="10"/>
    <n v="12"/>
    <x v="1"/>
    <x v="1"/>
    <n v="1"/>
    <x v="7016"/>
    <n v="1"/>
    <n v="102.86"/>
    <n v="10.286"/>
    <n v="92.573999999999998"/>
    <n v="11.108879999999999"/>
    <n v="103.68288"/>
    <n v="2"/>
  </r>
  <r>
    <s v="ORD107016"/>
    <x v="688"/>
    <x v="3028"/>
    <s v="Surat"/>
    <x v="6"/>
    <n v="395007"/>
    <s v="MED030"/>
    <x v="28"/>
    <x v="8"/>
    <s v="Cipla"/>
    <s v="Yes"/>
    <n v="1"/>
    <n v="273.82"/>
    <n v="0"/>
    <n v="5"/>
    <x v="3"/>
    <x v="1"/>
    <n v="1"/>
    <x v="7017"/>
    <n v="1"/>
    <n v="273.82"/>
    <n v="0"/>
    <n v="273.82"/>
    <n v="13.690999999999999"/>
    <n v="287.51099999999997"/>
    <n v="1"/>
  </r>
  <r>
    <s v="ORD107019"/>
    <x v="7"/>
    <x v="3029"/>
    <s v="Jaipur"/>
    <x v="5"/>
    <n v="302033"/>
    <s v="MED021"/>
    <x v="9"/>
    <x v="7"/>
    <s v="Cipla"/>
    <s v="No"/>
    <n v="2"/>
    <n v="87.14"/>
    <n v="0"/>
    <n v="18"/>
    <x v="4"/>
    <x v="1"/>
    <n v="1"/>
    <x v="7018"/>
    <n v="1"/>
    <n v="174.28"/>
    <n v="0"/>
    <n v="174.28"/>
    <n v="31.3704"/>
    <n v="205.65039999999999"/>
    <n v="1"/>
  </r>
  <r>
    <s v="ORD107020"/>
    <x v="97"/>
    <x v="1200"/>
    <s v="Indore"/>
    <x v="2"/>
    <n v="452016"/>
    <s v="MED009"/>
    <x v="21"/>
    <x v="6"/>
    <s v="Glenmark"/>
    <s v="Yes"/>
    <n v="3"/>
    <n v="100.2"/>
    <n v="10"/>
    <n v="18"/>
    <x v="3"/>
    <x v="1"/>
    <n v="1"/>
    <x v="7019"/>
    <n v="1"/>
    <n v="300.60000000000002"/>
    <n v="30.06"/>
    <n v="270.54000000000002"/>
    <n v="48.697200000000002"/>
    <n v="319.23720000000003"/>
    <n v="2"/>
  </r>
  <r>
    <s v="ORD107020"/>
    <x v="317"/>
    <x v="894"/>
    <s v="Jaipur"/>
    <x v="5"/>
    <n v="302019"/>
    <s v="MED002"/>
    <x v="22"/>
    <x v="2"/>
    <s v="Micro Labs"/>
    <s v="No"/>
    <n v="3"/>
    <n v="28.21"/>
    <n v="10"/>
    <n v="5"/>
    <x v="3"/>
    <x v="1"/>
    <n v="1"/>
    <x v="7020"/>
    <n v="1"/>
    <n v="84.63"/>
    <n v="8.4629999999999992"/>
    <n v="76.167000000000002"/>
    <n v="3.8083500000000003"/>
    <n v="79.975350000000006"/>
    <n v="4"/>
  </r>
  <r>
    <s v="ORD107020"/>
    <x v="6"/>
    <x v="3030"/>
    <s v="Chandigarh"/>
    <x v="4"/>
    <n v="160036"/>
    <s v="MED018"/>
    <x v="14"/>
    <x v="8"/>
    <s v="Mankind"/>
    <s v="No"/>
    <n v="1"/>
    <n v="130.27000000000001"/>
    <n v="0"/>
    <n v="5"/>
    <x v="2"/>
    <x v="1"/>
    <n v="1"/>
    <x v="7021"/>
    <n v="1"/>
    <n v="130.27000000000001"/>
    <n v="0"/>
    <n v="130.27000000000001"/>
    <n v="6.5135000000000005"/>
    <n v="136.7835"/>
    <n v="1"/>
  </r>
  <r>
    <s v="ORD107023"/>
    <x v="350"/>
    <x v="305"/>
    <s v="Indore"/>
    <x v="2"/>
    <n v="452018"/>
    <s v="MED029"/>
    <x v="10"/>
    <x v="8"/>
    <s v="Sun Pharma"/>
    <s v="Yes"/>
    <n v="1"/>
    <n v="92.36"/>
    <n v="10"/>
    <n v="12"/>
    <x v="2"/>
    <x v="1"/>
    <n v="1"/>
    <x v="7022"/>
    <n v="1"/>
    <n v="92.36"/>
    <n v="9.2360000000000007"/>
    <n v="83.123999999999995"/>
    <n v="9.9748799999999989"/>
    <n v="93.098879999999994"/>
    <n v="1"/>
  </r>
  <r>
    <s v="ORD107024"/>
    <x v="515"/>
    <x v="2826"/>
    <s v="Kolkata"/>
    <x v="10"/>
    <n v="700001"/>
    <s v="MED011"/>
    <x v="23"/>
    <x v="1"/>
    <s v="Cipla"/>
    <s v="No"/>
    <n v="2"/>
    <n v="25.26"/>
    <n v="0"/>
    <n v="5"/>
    <x v="1"/>
    <x v="2"/>
    <n v="1"/>
    <x v="7023"/>
    <n v="1"/>
    <n v="50.52"/>
    <n v="0"/>
    <n v="50.52"/>
    <n v="2.5260000000000002"/>
    <n v="53.046000000000006"/>
    <n v="1"/>
  </r>
  <r>
    <s v="ORD107025"/>
    <x v="617"/>
    <x v="359"/>
    <s v="Hyderabad"/>
    <x v="1"/>
    <n v="500081"/>
    <s v="MED006"/>
    <x v="18"/>
    <x v="10"/>
    <s v="USV"/>
    <s v="Yes"/>
    <n v="2"/>
    <n v="49.73"/>
    <n v="5"/>
    <n v="5"/>
    <x v="2"/>
    <x v="0"/>
    <n v="1"/>
    <x v="7024"/>
    <n v="1"/>
    <n v="99.46"/>
    <n v="4.9729999999999999"/>
    <n v="94.486999999999995"/>
    <n v="4.7243499999999994"/>
    <n v="99.211349999999996"/>
    <n v="2"/>
  </r>
  <r>
    <s v="ORD107025"/>
    <x v="713"/>
    <x v="1162"/>
    <s v="Jaipur"/>
    <x v="5"/>
    <n v="302033"/>
    <s v="MED004"/>
    <x v="5"/>
    <x v="5"/>
    <s v="Sun Pharma"/>
    <s v="Yes"/>
    <n v="3"/>
    <n v="104.55"/>
    <n v="0"/>
    <n v="12"/>
    <x v="4"/>
    <x v="1"/>
    <n v="1"/>
    <x v="7025"/>
    <n v="1"/>
    <n v="313.64999999999998"/>
    <n v="0"/>
    <n v="313.64999999999998"/>
    <n v="37.637999999999998"/>
    <n v="351.28799999999995"/>
    <n v="2"/>
  </r>
  <r>
    <s v="ORD107025"/>
    <x v="29"/>
    <x v="898"/>
    <s v="Bengaluru"/>
    <x v="8"/>
    <n v="560034"/>
    <s v="MED021"/>
    <x v="9"/>
    <x v="7"/>
    <s v="Cipla"/>
    <s v="No"/>
    <n v="3"/>
    <n v="81.83"/>
    <n v="15"/>
    <n v="12"/>
    <x v="2"/>
    <x v="1"/>
    <n v="1"/>
    <x v="7026"/>
    <n v="1"/>
    <n v="245.49"/>
    <n v="36.823500000000003"/>
    <n v="208.66650000000001"/>
    <n v="25.03998"/>
    <n v="233.70648"/>
    <n v="2"/>
  </r>
  <r>
    <s v="ORD107028"/>
    <x v="193"/>
    <x v="1576"/>
    <s v="Mumbai"/>
    <x v="3"/>
    <n v="400050"/>
    <s v="MED018"/>
    <x v="14"/>
    <x v="8"/>
    <s v="Mankind"/>
    <s v="No"/>
    <n v="1"/>
    <n v="114.15"/>
    <n v="10"/>
    <n v="5"/>
    <x v="1"/>
    <x v="1"/>
    <n v="1"/>
    <x v="7027"/>
    <n v="1"/>
    <n v="114.15"/>
    <n v="11.414999999999999"/>
    <n v="102.73500000000001"/>
    <n v="5.136750000000001"/>
    <n v="107.87175000000002"/>
    <n v="1"/>
  </r>
  <r>
    <s v="ORD107029"/>
    <x v="209"/>
    <x v="155"/>
    <s v="Kolkata"/>
    <x v="10"/>
    <n v="700029"/>
    <s v="MED024"/>
    <x v="0"/>
    <x v="0"/>
    <s v="Abbott"/>
    <s v="No"/>
    <n v="2"/>
    <n v="142.9"/>
    <n v="5"/>
    <n v="18"/>
    <x v="3"/>
    <x v="1"/>
    <n v="1"/>
    <x v="7028"/>
    <n v="1"/>
    <n v="285.8"/>
    <n v="14.29"/>
    <n v="271.51"/>
    <n v="48.8718"/>
    <n v="320.3818"/>
    <n v="4"/>
  </r>
  <r>
    <s v="ORD107030"/>
    <x v="475"/>
    <x v="2595"/>
    <s v="Jaipur"/>
    <x v="5"/>
    <n v="302021"/>
    <s v="MED024"/>
    <x v="0"/>
    <x v="0"/>
    <s v="Abbott"/>
    <s v="No"/>
    <n v="4"/>
    <n v="129.72999999999999"/>
    <n v="10"/>
    <n v="18"/>
    <x v="1"/>
    <x v="2"/>
    <n v="1"/>
    <x v="7029"/>
    <n v="1"/>
    <n v="518.91999999999996"/>
    <n v="51.891999999999996"/>
    <n v="467.02799999999996"/>
    <n v="84.065039999999996"/>
    <n v="551.09303999999997"/>
    <n v="2"/>
  </r>
  <r>
    <s v="ORD107031"/>
    <x v="266"/>
    <x v="1068"/>
    <s v="Delhi"/>
    <x v="0"/>
    <n v="110085"/>
    <s v="MED015"/>
    <x v="24"/>
    <x v="11"/>
    <s v="Abbott"/>
    <s v="No"/>
    <n v="5"/>
    <n v="44.13"/>
    <n v="15"/>
    <n v="5"/>
    <x v="4"/>
    <x v="3"/>
    <n v="1"/>
    <x v="7030"/>
    <n v="1"/>
    <n v="220.65"/>
    <n v="33.097499999999997"/>
    <n v="187.55250000000001"/>
    <n v="9.3776250000000001"/>
    <n v="196.930125"/>
    <n v="1"/>
  </r>
  <r>
    <s v="ORD107032"/>
    <x v="182"/>
    <x v="2972"/>
    <s v="Surat"/>
    <x v="6"/>
    <n v="395007"/>
    <s v="MED001"/>
    <x v="2"/>
    <x v="2"/>
    <s v="Cipla"/>
    <s v="No"/>
    <n v="3"/>
    <n v="29.21"/>
    <n v="0"/>
    <n v="18"/>
    <x v="1"/>
    <x v="1"/>
    <n v="1"/>
    <x v="7031"/>
    <n v="1"/>
    <n v="87.63"/>
    <n v="0"/>
    <n v="87.63"/>
    <n v="15.773399999999999"/>
    <n v="103.40339999999999"/>
    <n v="1"/>
  </r>
  <r>
    <s v="ORD107033"/>
    <x v="286"/>
    <x v="3031"/>
    <s v="Gurugram"/>
    <x v="11"/>
    <n v="122002"/>
    <s v="MED017"/>
    <x v="1"/>
    <x v="1"/>
    <s v="Abbott"/>
    <s v="No"/>
    <n v="2"/>
    <n v="121.36"/>
    <n v="10"/>
    <n v="5"/>
    <x v="1"/>
    <x v="1"/>
    <n v="1"/>
    <x v="7032"/>
    <n v="1"/>
    <n v="242.72"/>
    <n v="24.271999999999998"/>
    <n v="218.44800000000001"/>
    <n v="10.9224"/>
    <n v="229.37040000000002"/>
    <n v="1"/>
  </r>
  <r>
    <s v="ORD107033"/>
    <x v="195"/>
    <x v="1638"/>
    <s v="Surat"/>
    <x v="6"/>
    <n v="395001"/>
    <s v="MED011"/>
    <x v="23"/>
    <x v="1"/>
    <s v="Cipla"/>
    <s v="No"/>
    <n v="2"/>
    <n v="23.26"/>
    <n v="0"/>
    <n v="12"/>
    <x v="0"/>
    <x v="3"/>
    <n v="1"/>
    <x v="7033"/>
    <n v="1"/>
    <n v="46.52"/>
    <n v="0"/>
    <n v="46.52"/>
    <n v="5.5823999999999998"/>
    <n v="52.102400000000003"/>
    <n v="2"/>
  </r>
  <r>
    <s v="ORD107035"/>
    <x v="60"/>
    <x v="2421"/>
    <s v="Gurugram"/>
    <x v="11"/>
    <n v="122001"/>
    <s v="MED019"/>
    <x v="26"/>
    <x v="8"/>
    <s v="Cipla"/>
    <s v="No"/>
    <n v="2"/>
    <n v="163.49"/>
    <n v="15"/>
    <n v="5"/>
    <x v="1"/>
    <x v="1"/>
    <n v="1"/>
    <x v="7034"/>
    <n v="1"/>
    <n v="326.98"/>
    <n v="49.047000000000004"/>
    <n v="277.93299999999999"/>
    <n v="13.896649999999999"/>
    <n v="291.82965000000002"/>
    <n v="1"/>
  </r>
  <r>
    <s v="ORD107036"/>
    <x v="435"/>
    <x v="155"/>
    <s v="Indore"/>
    <x v="2"/>
    <n v="452001"/>
    <s v="MED010"/>
    <x v="13"/>
    <x v="1"/>
    <s v="Sun Pharma"/>
    <s v="Yes"/>
    <n v="3"/>
    <n v="62.93"/>
    <n v="5"/>
    <n v="5"/>
    <x v="3"/>
    <x v="1"/>
    <n v="1"/>
    <x v="7035"/>
    <n v="1"/>
    <n v="188.79"/>
    <n v="9.4394999999999989"/>
    <n v="179.35049999999998"/>
    <n v="8.9675250000000002"/>
    <n v="188.31802499999998"/>
    <n v="4"/>
  </r>
  <r>
    <s v="ORD107037"/>
    <x v="16"/>
    <x v="2313"/>
    <s v="Gurugram"/>
    <x v="11"/>
    <n v="122016"/>
    <s v="MED026"/>
    <x v="20"/>
    <x v="9"/>
    <s v="Cipla"/>
    <s v="No"/>
    <n v="3"/>
    <n v="192.97"/>
    <n v="15"/>
    <n v="5"/>
    <x v="2"/>
    <x v="1"/>
    <n v="1"/>
    <x v="7036"/>
    <n v="1"/>
    <n v="578.91"/>
    <n v="86.836500000000001"/>
    <n v="492.07349999999997"/>
    <n v="24.603674999999999"/>
    <n v="516.67717499999992"/>
    <n v="3"/>
  </r>
  <r>
    <s v="ORD107038"/>
    <x v="179"/>
    <x v="3032"/>
    <s v="Mumbai"/>
    <x v="3"/>
    <n v="400076"/>
    <s v="MED008"/>
    <x v="7"/>
    <x v="6"/>
    <s v="Zydus"/>
    <s v="Yes"/>
    <n v="1"/>
    <n v="69.569999999999993"/>
    <n v="15"/>
    <n v="18"/>
    <x v="4"/>
    <x v="3"/>
    <n v="1"/>
    <x v="7037"/>
    <n v="1"/>
    <n v="69.569999999999993"/>
    <n v="10.435499999999999"/>
    <n v="59.134499999999996"/>
    <n v="10.644209999999998"/>
    <n v="69.77870999999999"/>
    <n v="0"/>
  </r>
  <r>
    <s v="ORD107039"/>
    <x v="340"/>
    <x v="2394"/>
    <s v="Ahmedabad"/>
    <x v="6"/>
    <n v="380001"/>
    <s v="MED027"/>
    <x v="12"/>
    <x v="9"/>
    <s v="Mankind"/>
    <s v="No"/>
    <n v="2"/>
    <n v="100.46"/>
    <n v="5"/>
    <n v="5"/>
    <x v="3"/>
    <x v="1"/>
    <n v="1"/>
    <x v="7038"/>
    <n v="1"/>
    <n v="200.92"/>
    <n v="10.045999999999999"/>
    <n v="190.874"/>
    <n v="9.5436999999999994"/>
    <n v="200.4177"/>
    <n v="1"/>
  </r>
  <r>
    <s v="ORD107040"/>
    <x v="3"/>
    <x v="1487"/>
    <s v="Gurugram"/>
    <x v="11"/>
    <n v="122001"/>
    <s v="MED026"/>
    <x v="20"/>
    <x v="9"/>
    <s v="Cipla"/>
    <s v="No"/>
    <n v="2"/>
    <n v="193.33"/>
    <n v="0"/>
    <n v="12"/>
    <x v="5"/>
    <x v="1"/>
    <n v="1"/>
    <x v="7039"/>
    <n v="1"/>
    <n v="386.66"/>
    <n v="0"/>
    <n v="386.66"/>
    <n v="46.3992"/>
    <n v="433.05920000000003"/>
    <n v="3"/>
  </r>
  <r>
    <s v="ORD107041"/>
    <x v="187"/>
    <x v="1720"/>
    <s v="Ahmedabad"/>
    <x v="6"/>
    <n v="380001"/>
    <s v="MED022"/>
    <x v="25"/>
    <x v="7"/>
    <s v="Himalaya"/>
    <s v="No"/>
    <n v="2"/>
    <n v="195.52"/>
    <n v="5"/>
    <n v="5"/>
    <x v="5"/>
    <x v="1"/>
    <n v="1"/>
    <x v="7040"/>
    <n v="1"/>
    <n v="391.04"/>
    <n v="19.552"/>
    <n v="371.488"/>
    <n v="18.574400000000001"/>
    <n v="390.06240000000003"/>
    <n v="1"/>
  </r>
  <r>
    <s v="ORD107042"/>
    <x v="544"/>
    <x v="687"/>
    <s v="Chennai"/>
    <x v="7"/>
    <n v="600018"/>
    <s v="MED029"/>
    <x v="10"/>
    <x v="8"/>
    <s v="Sun Pharma"/>
    <s v="Yes"/>
    <n v="2"/>
    <n v="101.48"/>
    <n v="0"/>
    <n v="12"/>
    <x v="1"/>
    <x v="1"/>
    <n v="1"/>
    <x v="7041"/>
    <n v="1"/>
    <n v="202.96"/>
    <n v="0"/>
    <n v="202.96"/>
    <n v="24.3552"/>
    <n v="227.3152"/>
    <n v="4"/>
  </r>
  <r>
    <s v="ORD107043"/>
    <x v="132"/>
    <x v="3033"/>
    <s v="Delhi"/>
    <x v="0"/>
    <n v="110001"/>
    <s v="MED029"/>
    <x v="10"/>
    <x v="8"/>
    <s v="Sun Pharma"/>
    <s v="Yes"/>
    <n v="3"/>
    <n v="90.67"/>
    <n v="5"/>
    <n v="12"/>
    <x v="0"/>
    <x v="1"/>
    <n v="1"/>
    <x v="7042"/>
    <n v="1"/>
    <n v="272.01"/>
    <n v="13.6005"/>
    <n v="258.40949999999998"/>
    <n v="31.009139999999999"/>
    <n v="289.41863999999998"/>
    <n v="1"/>
  </r>
  <r>
    <s v="ORD107044"/>
    <x v="110"/>
    <x v="1386"/>
    <s v="Noida"/>
    <x v="9"/>
    <n v="201307"/>
    <s v="MED027"/>
    <x v="12"/>
    <x v="9"/>
    <s v="Mankind"/>
    <s v="No"/>
    <n v="1"/>
    <n v="98.09"/>
    <n v="5"/>
    <n v="5"/>
    <x v="3"/>
    <x v="0"/>
    <n v="1"/>
    <x v="7043"/>
    <n v="1"/>
    <n v="98.09"/>
    <n v="4.9045000000000005"/>
    <n v="93.185500000000005"/>
    <n v="4.6592750000000001"/>
    <n v="97.844774999999998"/>
    <n v="2"/>
  </r>
  <r>
    <s v="ORD107045"/>
    <x v="88"/>
    <x v="415"/>
    <s v="Lucknow"/>
    <x v="9"/>
    <n v="226001"/>
    <s v="MED014"/>
    <x v="19"/>
    <x v="3"/>
    <s v="Abbott"/>
    <s v="No"/>
    <n v="1"/>
    <n v="144.97"/>
    <n v="5"/>
    <n v="12"/>
    <x v="2"/>
    <x v="1"/>
    <n v="1"/>
    <x v="7044"/>
    <n v="1"/>
    <n v="144.97"/>
    <n v="7.2484999999999999"/>
    <n v="137.72149999999999"/>
    <n v="16.526579999999999"/>
    <n v="154.24807999999999"/>
    <n v="2"/>
  </r>
  <r>
    <s v="ORD107046"/>
    <x v="484"/>
    <x v="1522"/>
    <s v="Mumbai"/>
    <x v="3"/>
    <n v="400069"/>
    <s v="MED010"/>
    <x v="13"/>
    <x v="1"/>
    <s v="Sun Pharma"/>
    <s v="Yes"/>
    <n v="1"/>
    <n v="71.89"/>
    <n v="10"/>
    <n v="12"/>
    <x v="0"/>
    <x v="2"/>
    <n v="1"/>
    <x v="7045"/>
    <n v="1"/>
    <n v="71.89"/>
    <n v="7.1890000000000001"/>
    <n v="64.700999999999993"/>
    <n v="7.7641199999999992"/>
    <n v="72.465119999999999"/>
    <n v="1"/>
  </r>
  <r>
    <s v="ORD107047"/>
    <x v="93"/>
    <x v="1846"/>
    <s v="Surat"/>
    <x v="6"/>
    <n v="395001"/>
    <s v="MED021"/>
    <x v="9"/>
    <x v="7"/>
    <s v="Cipla"/>
    <s v="No"/>
    <n v="1"/>
    <n v="90.45"/>
    <n v="10"/>
    <n v="5"/>
    <x v="4"/>
    <x v="0"/>
    <n v="1"/>
    <x v="7046"/>
    <n v="1"/>
    <n v="90.45"/>
    <n v="9.0449999999999999"/>
    <n v="81.405000000000001"/>
    <n v="4.0702499999999997"/>
    <n v="85.475250000000003"/>
    <n v="2"/>
  </r>
  <r>
    <s v="ORD107048"/>
    <x v="513"/>
    <x v="1047"/>
    <s v="Pune"/>
    <x v="3"/>
    <n v="411057"/>
    <s v="MED003"/>
    <x v="6"/>
    <x v="4"/>
    <s v="Dr. Reddy's"/>
    <s v="No"/>
    <n v="1"/>
    <n v="29.45"/>
    <n v="10"/>
    <n v="12"/>
    <x v="3"/>
    <x v="1"/>
    <n v="1"/>
    <x v="7047"/>
    <n v="1"/>
    <n v="29.45"/>
    <n v="2.9449999999999998"/>
    <n v="26.504999999999999"/>
    <n v="3.1806000000000001"/>
    <n v="29.685600000000001"/>
    <n v="5"/>
  </r>
  <r>
    <s v="ORD107049"/>
    <x v="123"/>
    <x v="3034"/>
    <s v="Bengaluru"/>
    <x v="8"/>
    <n v="560034"/>
    <s v="MED024"/>
    <x v="0"/>
    <x v="0"/>
    <s v="Abbott"/>
    <s v="No"/>
    <n v="3"/>
    <n v="129.61000000000001"/>
    <n v="5"/>
    <n v="5"/>
    <x v="1"/>
    <x v="1"/>
    <n v="1"/>
    <x v="7048"/>
    <n v="1"/>
    <n v="388.83000000000004"/>
    <n v="19.441500000000001"/>
    <n v="369.38850000000002"/>
    <n v="18.469425000000001"/>
    <n v="387.85792500000002"/>
    <n v="2"/>
  </r>
  <r>
    <s v="ORD107050"/>
    <x v="600"/>
    <x v="2191"/>
    <s v="Chennai"/>
    <x v="7"/>
    <n v="600018"/>
    <s v="MED012"/>
    <x v="29"/>
    <x v="3"/>
    <s v="Mankind"/>
    <s v="No"/>
    <n v="1"/>
    <n v="126.49"/>
    <n v="5"/>
    <n v="18"/>
    <x v="5"/>
    <x v="1"/>
    <n v="1"/>
    <x v="7049"/>
    <n v="1"/>
    <n v="126.49"/>
    <n v="6.3244999999999996"/>
    <n v="120.16549999999999"/>
    <n v="21.62979"/>
    <n v="141.79528999999999"/>
    <n v="2"/>
  </r>
  <r>
    <s v="ORD107050"/>
    <x v="104"/>
    <x v="1031"/>
    <s v="Bengaluru"/>
    <x v="8"/>
    <n v="560100"/>
    <s v="MED016"/>
    <x v="17"/>
    <x v="11"/>
    <s v="Emcure"/>
    <s v="No"/>
    <n v="1"/>
    <n v="106.77"/>
    <n v="10"/>
    <n v="18"/>
    <x v="2"/>
    <x v="3"/>
    <n v="1"/>
    <x v="7050"/>
    <n v="1"/>
    <n v="106.77"/>
    <n v="10.677"/>
    <n v="96.092999999999989"/>
    <n v="17.296739999999996"/>
    <n v="113.38973999999999"/>
    <n v="3"/>
  </r>
  <r>
    <s v="ORD107052"/>
    <x v="694"/>
    <x v="681"/>
    <s v="Surat"/>
    <x v="6"/>
    <n v="395001"/>
    <s v="MED027"/>
    <x v="12"/>
    <x v="9"/>
    <s v="Mankind"/>
    <s v="No"/>
    <n v="2"/>
    <n v="88.37"/>
    <n v="0"/>
    <n v="18"/>
    <x v="0"/>
    <x v="1"/>
    <n v="1"/>
    <x v="7051"/>
    <n v="1"/>
    <n v="176.74"/>
    <n v="0"/>
    <n v="176.74"/>
    <n v="31.813200000000002"/>
    <n v="208.5532"/>
    <n v="4"/>
  </r>
  <r>
    <s v="ORD107053"/>
    <x v="568"/>
    <x v="1193"/>
    <s v="Pune"/>
    <x v="3"/>
    <n v="411014"/>
    <s v="MED020"/>
    <x v="4"/>
    <x v="4"/>
    <s v="Dr. Reddy's"/>
    <s v="Yes"/>
    <n v="1"/>
    <n v="60.8"/>
    <n v="10"/>
    <n v="5"/>
    <x v="1"/>
    <x v="1"/>
    <n v="1"/>
    <x v="7052"/>
    <n v="1"/>
    <n v="60.8"/>
    <n v="6.08"/>
    <n v="54.72"/>
    <n v="2.7360000000000002"/>
    <n v="57.455999999999996"/>
    <n v="3"/>
  </r>
  <r>
    <s v="ORD107054"/>
    <x v="200"/>
    <x v="1672"/>
    <s v="Lucknow"/>
    <x v="9"/>
    <n v="226021"/>
    <s v="MED007"/>
    <x v="15"/>
    <x v="10"/>
    <s v="Sanofi"/>
    <s v="Yes"/>
    <n v="1"/>
    <n v="83.56"/>
    <n v="0"/>
    <n v="12"/>
    <x v="0"/>
    <x v="0"/>
    <n v="1"/>
    <x v="7053"/>
    <n v="1"/>
    <n v="83.56"/>
    <n v="0"/>
    <n v="83.56"/>
    <n v="10.027200000000001"/>
    <n v="93.587199999999996"/>
    <n v="2"/>
  </r>
  <r>
    <s v="ORD107055"/>
    <x v="679"/>
    <x v="1559"/>
    <s v="Mumbai"/>
    <x v="3"/>
    <n v="400001"/>
    <s v="MED015"/>
    <x v="24"/>
    <x v="11"/>
    <s v="Abbott"/>
    <s v="No"/>
    <n v="1"/>
    <n v="52.64"/>
    <n v="20"/>
    <n v="12"/>
    <x v="2"/>
    <x v="2"/>
    <n v="1"/>
    <x v="7054"/>
    <n v="1"/>
    <n v="52.64"/>
    <n v="10.527999999999999"/>
    <n v="42.112000000000002"/>
    <n v="5.0534400000000002"/>
    <n v="47.165440000000004"/>
    <n v="1"/>
  </r>
  <r>
    <s v="ORD107056"/>
    <x v="288"/>
    <x v="3035"/>
    <s v="Mumbai"/>
    <x v="3"/>
    <n v="400093"/>
    <s v="MED014"/>
    <x v="19"/>
    <x v="3"/>
    <s v="Abbott"/>
    <s v="No"/>
    <n v="2"/>
    <n v="138.37"/>
    <n v="0"/>
    <n v="18"/>
    <x v="4"/>
    <x v="2"/>
    <n v="1"/>
    <x v="7055"/>
    <n v="1"/>
    <n v="276.74"/>
    <n v="0"/>
    <n v="276.74"/>
    <n v="49.813199999999995"/>
    <n v="326.5532"/>
    <n v="0"/>
  </r>
  <r>
    <s v="ORD107057"/>
    <x v="648"/>
    <x v="1597"/>
    <s v="Chandigarh"/>
    <x v="4"/>
    <n v="160019"/>
    <s v="MED026"/>
    <x v="20"/>
    <x v="9"/>
    <s v="Cipla"/>
    <s v="No"/>
    <n v="2"/>
    <n v="174.05"/>
    <n v="5"/>
    <n v="12"/>
    <x v="2"/>
    <x v="3"/>
    <n v="1"/>
    <x v="7056"/>
    <n v="1"/>
    <n v="348.1"/>
    <n v="17.405000000000001"/>
    <n v="330.69500000000005"/>
    <n v="39.683400000000006"/>
    <n v="370.37840000000006"/>
    <n v="2"/>
  </r>
  <r>
    <s v="ORD107058"/>
    <x v="124"/>
    <x v="75"/>
    <s v="Noida"/>
    <x v="9"/>
    <n v="201303"/>
    <s v="MED005"/>
    <x v="11"/>
    <x v="5"/>
    <s v="Cipla"/>
    <s v="Yes"/>
    <n v="2"/>
    <n v="85.9"/>
    <n v="15"/>
    <n v="12"/>
    <x v="5"/>
    <x v="1"/>
    <n v="1"/>
    <x v="7057"/>
    <n v="1"/>
    <n v="171.8"/>
    <n v="25.77"/>
    <n v="146.03"/>
    <n v="17.523600000000002"/>
    <n v="163.55360000000002"/>
    <n v="2"/>
  </r>
  <r>
    <s v="ORD107059"/>
    <x v="302"/>
    <x v="692"/>
    <s v="Indore"/>
    <x v="2"/>
    <n v="452020"/>
    <s v="MED026"/>
    <x v="20"/>
    <x v="9"/>
    <s v="Cipla"/>
    <s v="No"/>
    <n v="1"/>
    <n v="201.94"/>
    <n v="10"/>
    <n v="18"/>
    <x v="1"/>
    <x v="0"/>
    <n v="1"/>
    <x v="7058"/>
    <n v="1"/>
    <n v="201.94"/>
    <n v="20.194000000000003"/>
    <n v="181.74599999999998"/>
    <n v="32.714280000000002"/>
    <n v="214.46027999999998"/>
    <n v="2"/>
  </r>
  <r>
    <s v="ORD107060"/>
    <x v="479"/>
    <x v="842"/>
    <s v="Kolkata"/>
    <x v="10"/>
    <n v="700029"/>
    <s v="MED014"/>
    <x v="19"/>
    <x v="3"/>
    <s v="Abbott"/>
    <s v="No"/>
    <n v="1"/>
    <n v="161.09"/>
    <n v="0"/>
    <n v="5"/>
    <x v="5"/>
    <x v="0"/>
    <n v="1"/>
    <x v="7059"/>
    <n v="1"/>
    <n v="161.09"/>
    <n v="0"/>
    <n v="161.09"/>
    <n v="8.0545000000000009"/>
    <n v="169.14449999999999"/>
    <n v="5"/>
  </r>
  <r>
    <s v="ORD107061"/>
    <x v="69"/>
    <x v="999"/>
    <s v="Surat"/>
    <x v="6"/>
    <n v="395001"/>
    <s v="MED001"/>
    <x v="2"/>
    <x v="2"/>
    <s v="Cipla"/>
    <s v="No"/>
    <n v="1"/>
    <n v="29.35"/>
    <n v="5"/>
    <n v="12"/>
    <x v="3"/>
    <x v="1"/>
    <n v="1"/>
    <x v="7060"/>
    <n v="1"/>
    <n v="29.35"/>
    <n v="1.4675"/>
    <n v="27.8825"/>
    <n v="3.3459000000000003"/>
    <n v="31.228400000000001"/>
    <n v="4"/>
  </r>
  <r>
    <s v="ORD107062"/>
    <x v="97"/>
    <x v="223"/>
    <s v="Pune"/>
    <x v="3"/>
    <n v="411014"/>
    <s v="MED014"/>
    <x v="19"/>
    <x v="3"/>
    <s v="Abbott"/>
    <s v="No"/>
    <n v="3"/>
    <n v="166.69"/>
    <n v="5"/>
    <n v="18"/>
    <x v="3"/>
    <x v="1"/>
    <n v="1"/>
    <x v="7061"/>
    <n v="1"/>
    <n v="500.07"/>
    <n v="25.003499999999999"/>
    <n v="475.06650000000002"/>
    <n v="85.511970000000005"/>
    <n v="560.57847000000004"/>
    <n v="5"/>
  </r>
  <r>
    <s v="ORD107063"/>
    <x v="691"/>
    <x v="2894"/>
    <s v="Delhi"/>
    <x v="0"/>
    <n v="110001"/>
    <s v="MED018"/>
    <x v="14"/>
    <x v="8"/>
    <s v="Mankind"/>
    <s v="No"/>
    <n v="3"/>
    <n v="123.97"/>
    <n v="15"/>
    <n v="12"/>
    <x v="0"/>
    <x v="0"/>
    <n v="1"/>
    <x v="7062"/>
    <n v="1"/>
    <n v="371.90999999999997"/>
    <n v="55.786499999999997"/>
    <n v="316.12349999999998"/>
    <n v="37.934820000000002"/>
    <n v="354.05831999999998"/>
    <n v="0"/>
  </r>
  <r>
    <s v="ORD107064"/>
    <x v="579"/>
    <x v="2207"/>
    <s v="Surat"/>
    <x v="6"/>
    <n v="395010"/>
    <s v="MED008"/>
    <x v="7"/>
    <x v="6"/>
    <s v="Zydus"/>
    <s v="Yes"/>
    <n v="2"/>
    <n v="56.87"/>
    <n v="15"/>
    <n v="5"/>
    <x v="5"/>
    <x v="1"/>
    <n v="1"/>
    <x v="7063"/>
    <n v="1"/>
    <n v="113.74"/>
    <n v="17.061"/>
    <n v="96.679000000000002"/>
    <n v="4.8339499999999997"/>
    <n v="101.51295"/>
    <n v="6"/>
  </r>
  <r>
    <s v="ORD107064"/>
    <x v="718"/>
    <x v="3036"/>
    <s v="Noida"/>
    <x v="9"/>
    <n v="201307"/>
    <s v="MED029"/>
    <x v="10"/>
    <x v="8"/>
    <s v="Sun Pharma"/>
    <s v="Yes"/>
    <n v="2"/>
    <n v="100.19"/>
    <n v="0"/>
    <n v="5"/>
    <x v="0"/>
    <x v="0"/>
    <n v="1"/>
    <x v="7064"/>
    <n v="1"/>
    <n v="200.38"/>
    <n v="0"/>
    <n v="200.38"/>
    <n v="10.019"/>
    <n v="210.399"/>
    <n v="0"/>
  </r>
  <r>
    <s v="ORD107066"/>
    <x v="466"/>
    <x v="7"/>
    <s v="Chandigarh"/>
    <x v="4"/>
    <n v="160036"/>
    <s v="MED025"/>
    <x v="27"/>
    <x v="0"/>
    <s v="Blue Cross"/>
    <s v="Yes"/>
    <n v="2"/>
    <n v="59.13"/>
    <n v="5"/>
    <n v="12"/>
    <x v="0"/>
    <x v="1"/>
    <n v="1"/>
    <x v="7065"/>
    <n v="1"/>
    <n v="118.26"/>
    <n v="5.9130000000000003"/>
    <n v="112.34700000000001"/>
    <n v="13.481640000000002"/>
    <n v="125.82864000000001"/>
    <n v="3"/>
  </r>
  <r>
    <s v="ORD107067"/>
    <x v="322"/>
    <x v="1659"/>
    <s v="Mumbai"/>
    <x v="3"/>
    <n v="400093"/>
    <s v="MED011"/>
    <x v="23"/>
    <x v="1"/>
    <s v="Cipla"/>
    <s v="No"/>
    <n v="1"/>
    <n v="25.18"/>
    <n v="10"/>
    <n v="5"/>
    <x v="2"/>
    <x v="2"/>
    <n v="1"/>
    <x v="7066"/>
    <n v="1"/>
    <n v="25.18"/>
    <n v="2.5180000000000002"/>
    <n v="22.661999999999999"/>
    <n v="1.1331"/>
    <n v="23.795099999999998"/>
    <n v="0"/>
  </r>
  <r>
    <s v="ORD107068"/>
    <x v="680"/>
    <x v="80"/>
    <s v="Surat"/>
    <x v="6"/>
    <n v="395007"/>
    <s v="MED002"/>
    <x v="22"/>
    <x v="2"/>
    <s v="Micro Labs"/>
    <s v="No"/>
    <n v="4"/>
    <n v="28.25"/>
    <n v="10"/>
    <n v="5"/>
    <x v="3"/>
    <x v="2"/>
    <n v="1"/>
    <x v="7067"/>
    <n v="1"/>
    <n v="113"/>
    <n v="11.3"/>
    <n v="101.7"/>
    <n v="5.085"/>
    <n v="106.785"/>
    <n v="3"/>
  </r>
  <r>
    <s v="ORD107068"/>
    <x v="589"/>
    <x v="1229"/>
    <s v="Jaipur"/>
    <x v="5"/>
    <n v="302019"/>
    <s v="MED015"/>
    <x v="24"/>
    <x v="11"/>
    <s v="Abbott"/>
    <s v="No"/>
    <n v="5"/>
    <n v="49.74"/>
    <n v="15"/>
    <n v="5"/>
    <x v="2"/>
    <x v="1"/>
    <n v="1"/>
    <x v="7068"/>
    <n v="1"/>
    <n v="248.70000000000002"/>
    <n v="37.305000000000007"/>
    <n v="211.39500000000001"/>
    <n v="10.569750000000001"/>
    <n v="221.96475000000001"/>
    <n v="3"/>
  </r>
  <r>
    <s v="ORD107068"/>
    <x v="592"/>
    <x v="331"/>
    <s v="Pune"/>
    <x v="3"/>
    <n v="411057"/>
    <s v="MED022"/>
    <x v="25"/>
    <x v="7"/>
    <s v="Himalaya"/>
    <s v="No"/>
    <n v="1"/>
    <n v="191.93"/>
    <n v="10"/>
    <n v="5"/>
    <x v="2"/>
    <x v="1"/>
    <n v="1"/>
    <x v="7069"/>
    <n v="1"/>
    <n v="191.93"/>
    <n v="19.193000000000001"/>
    <n v="172.73699999999999"/>
    <n v="8.636849999999999"/>
    <n v="181.37385"/>
    <n v="3"/>
  </r>
  <r>
    <s v="ORD107071"/>
    <x v="567"/>
    <x v="875"/>
    <s v="Chandigarh"/>
    <x v="4"/>
    <n v="160017"/>
    <s v="MED010"/>
    <x v="13"/>
    <x v="1"/>
    <s v="Sun Pharma"/>
    <s v="Yes"/>
    <n v="1"/>
    <n v="61.74"/>
    <n v="5"/>
    <n v="18"/>
    <x v="2"/>
    <x v="1"/>
    <n v="1"/>
    <x v="7070"/>
    <n v="1"/>
    <n v="61.74"/>
    <n v="3.0869999999999997"/>
    <n v="58.653000000000006"/>
    <n v="10.557540000000001"/>
    <n v="69.210540000000009"/>
    <n v="3"/>
  </r>
  <r>
    <s v="ORD107072"/>
    <x v="309"/>
    <x v="2941"/>
    <s v="Hyderabad"/>
    <x v="1"/>
    <n v="500001"/>
    <s v="MED005"/>
    <x v="11"/>
    <x v="5"/>
    <s v="Cipla"/>
    <s v="Yes"/>
    <n v="1"/>
    <n v="96.2"/>
    <n v="5"/>
    <n v="12"/>
    <x v="4"/>
    <x v="3"/>
    <n v="1"/>
    <x v="7071"/>
    <n v="1"/>
    <n v="96.2"/>
    <n v="4.8099999999999996"/>
    <n v="91.39"/>
    <n v="10.966800000000001"/>
    <n v="102.35680000000001"/>
    <n v="1"/>
  </r>
  <r>
    <s v="ORD107073"/>
    <x v="329"/>
    <x v="336"/>
    <s v="Ahmedabad"/>
    <x v="6"/>
    <n v="380061"/>
    <s v="MED029"/>
    <x v="10"/>
    <x v="8"/>
    <s v="Sun Pharma"/>
    <s v="Yes"/>
    <n v="2"/>
    <n v="92.32"/>
    <n v="10"/>
    <n v="18"/>
    <x v="0"/>
    <x v="1"/>
    <n v="1"/>
    <x v="7072"/>
    <n v="1"/>
    <n v="184.64"/>
    <n v="18.463999999999999"/>
    <n v="166.17599999999999"/>
    <n v="29.911679999999997"/>
    <n v="196.08767999999998"/>
    <n v="3"/>
  </r>
  <r>
    <s v="ORD107074"/>
    <x v="692"/>
    <x v="1675"/>
    <s v="Noida"/>
    <x v="9"/>
    <n v="201305"/>
    <s v="MED018"/>
    <x v="14"/>
    <x v="8"/>
    <s v="Mankind"/>
    <s v="No"/>
    <n v="1"/>
    <n v="123.81"/>
    <n v="5"/>
    <n v="12"/>
    <x v="1"/>
    <x v="1"/>
    <n v="1"/>
    <x v="7073"/>
    <n v="1"/>
    <n v="123.81"/>
    <n v="6.1904999999999992"/>
    <n v="117.6195"/>
    <n v="14.11434"/>
    <n v="131.73384000000001"/>
    <n v="2"/>
  </r>
  <r>
    <s v="ORD107075"/>
    <x v="216"/>
    <x v="3037"/>
    <s v="Chandigarh"/>
    <x v="4"/>
    <n v="160036"/>
    <s v="MED021"/>
    <x v="9"/>
    <x v="7"/>
    <s v="Cipla"/>
    <s v="No"/>
    <n v="1"/>
    <n v="77.53"/>
    <n v="10"/>
    <n v="12"/>
    <x v="4"/>
    <x v="1"/>
    <n v="1"/>
    <x v="7074"/>
    <n v="1"/>
    <n v="77.53"/>
    <n v="7.7529999999999992"/>
    <n v="69.777000000000001"/>
    <n v="8.3732400000000009"/>
    <n v="78.150239999999997"/>
    <n v="1"/>
  </r>
  <r>
    <s v="ORD107076"/>
    <x v="405"/>
    <x v="923"/>
    <s v="Mumbai"/>
    <x v="3"/>
    <n v="400076"/>
    <s v="MED017"/>
    <x v="1"/>
    <x v="1"/>
    <s v="Abbott"/>
    <s v="No"/>
    <n v="3"/>
    <n v="143.71"/>
    <n v="0"/>
    <n v="18"/>
    <x v="0"/>
    <x v="1"/>
    <n v="1"/>
    <x v="7075"/>
    <n v="1"/>
    <n v="431.13"/>
    <n v="0"/>
    <n v="431.13"/>
    <n v="77.603400000000008"/>
    <n v="508.73340000000002"/>
    <n v="4"/>
  </r>
  <r>
    <s v="ORD107077"/>
    <x v="716"/>
    <x v="935"/>
    <s v="Pune"/>
    <x v="3"/>
    <n v="411038"/>
    <s v="MED001"/>
    <x v="2"/>
    <x v="2"/>
    <s v="Cipla"/>
    <s v="No"/>
    <n v="2"/>
    <n v="28.93"/>
    <n v="0"/>
    <n v="18"/>
    <x v="0"/>
    <x v="1"/>
    <n v="1"/>
    <x v="7076"/>
    <n v="1"/>
    <n v="57.86"/>
    <n v="0"/>
    <n v="57.86"/>
    <n v="10.4148"/>
    <n v="68.274799999999999"/>
    <n v="2"/>
  </r>
  <r>
    <s v="ORD107078"/>
    <x v="184"/>
    <x v="669"/>
    <s v="Ahmedabad"/>
    <x v="6"/>
    <n v="380058"/>
    <s v="MED018"/>
    <x v="14"/>
    <x v="8"/>
    <s v="Mankind"/>
    <s v="No"/>
    <n v="3"/>
    <n v="127.26"/>
    <n v="20"/>
    <n v="5"/>
    <x v="3"/>
    <x v="1"/>
    <n v="1"/>
    <x v="7077"/>
    <n v="1"/>
    <n v="381.78000000000003"/>
    <n v="76.356000000000009"/>
    <n v="305.42400000000004"/>
    <n v="15.2712"/>
    <n v="320.69520000000006"/>
    <n v="3"/>
  </r>
  <r>
    <s v="ORD107079"/>
    <x v="283"/>
    <x v="3038"/>
    <s v="Surat"/>
    <x v="6"/>
    <n v="395010"/>
    <s v="MED028"/>
    <x v="3"/>
    <x v="3"/>
    <s v="Abbott"/>
    <s v="No"/>
    <n v="1"/>
    <n v="104.08"/>
    <n v="10"/>
    <n v="5"/>
    <x v="0"/>
    <x v="1"/>
    <n v="1"/>
    <x v="7078"/>
    <n v="1"/>
    <n v="104.08"/>
    <n v="10.407999999999999"/>
    <n v="93.671999999999997"/>
    <n v="4.6836000000000002"/>
    <n v="98.355599999999995"/>
    <n v="1"/>
  </r>
  <r>
    <s v="ORD107080"/>
    <x v="98"/>
    <x v="3039"/>
    <s v="Surat"/>
    <x v="6"/>
    <n v="395003"/>
    <s v="MED005"/>
    <x v="11"/>
    <x v="5"/>
    <s v="Cipla"/>
    <s v="Yes"/>
    <n v="1"/>
    <n v="99.43"/>
    <n v="0"/>
    <n v="12"/>
    <x v="3"/>
    <x v="3"/>
    <n v="1"/>
    <x v="7079"/>
    <n v="1"/>
    <n v="99.43"/>
    <n v="0"/>
    <n v="99.43"/>
    <n v="11.931600000000001"/>
    <n v="111.36160000000001"/>
    <n v="0"/>
  </r>
  <r>
    <s v="ORD107080"/>
    <x v="342"/>
    <x v="820"/>
    <s v="Chennai"/>
    <x v="7"/>
    <n v="600001"/>
    <s v="MED024"/>
    <x v="0"/>
    <x v="0"/>
    <s v="Abbott"/>
    <s v="No"/>
    <n v="1"/>
    <n v="140.21"/>
    <n v="5"/>
    <n v="5"/>
    <x v="0"/>
    <x v="1"/>
    <n v="1"/>
    <x v="7080"/>
    <n v="1"/>
    <n v="140.21"/>
    <n v="7.0105000000000004"/>
    <n v="133.1995"/>
    <n v="6.6599749999999993"/>
    <n v="139.859475"/>
    <n v="2"/>
  </r>
  <r>
    <s v="ORD107082"/>
    <x v="623"/>
    <x v="3040"/>
    <s v="Indore"/>
    <x v="2"/>
    <n v="452018"/>
    <s v="MED023"/>
    <x v="8"/>
    <x v="7"/>
    <s v="Lacto Calamine"/>
    <s v="No"/>
    <n v="1"/>
    <n v="264.02999999999997"/>
    <n v="10"/>
    <n v="12"/>
    <x v="4"/>
    <x v="0"/>
    <n v="1"/>
    <x v="7081"/>
    <n v="1"/>
    <n v="264.02999999999997"/>
    <n v="26.402999999999999"/>
    <n v="237.62699999999998"/>
    <n v="28.515239999999999"/>
    <n v="266.14223999999996"/>
    <n v="0"/>
  </r>
  <r>
    <s v="ORD107083"/>
    <x v="187"/>
    <x v="2709"/>
    <s v="Surat"/>
    <x v="6"/>
    <n v="395017"/>
    <s v="MED012"/>
    <x v="29"/>
    <x v="3"/>
    <s v="Mankind"/>
    <s v="No"/>
    <n v="2"/>
    <n v="114.5"/>
    <n v="10"/>
    <n v="12"/>
    <x v="3"/>
    <x v="1"/>
    <n v="1"/>
    <x v="7082"/>
    <n v="1"/>
    <n v="229"/>
    <n v="22.9"/>
    <n v="206.1"/>
    <n v="24.731999999999999"/>
    <n v="230.83199999999999"/>
    <n v="3"/>
  </r>
  <r>
    <s v="ORD107084"/>
    <x v="483"/>
    <x v="2996"/>
    <s v="Hyderabad"/>
    <x v="1"/>
    <n v="500090"/>
    <s v="MED029"/>
    <x v="10"/>
    <x v="8"/>
    <s v="Sun Pharma"/>
    <s v="Yes"/>
    <n v="4"/>
    <n v="92.12"/>
    <n v="15"/>
    <n v="5"/>
    <x v="4"/>
    <x v="1"/>
    <n v="1"/>
    <x v="7083"/>
    <n v="1"/>
    <n v="368.48"/>
    <n v="55.272000000000006"/>
    <n v="313.20800000000003"/>
    <n v="15.660400000000003"/>
    <n v="328.86840000000001"/>
    <n v="3"/>
  </r>
  <r>
    <s v="ORD107085"/>
    <x v="505"/>
    <x v="1793"/>
    <s v="Hyderabad"/>
    <x v="1"/>
    <n v="500032"/>
    <s v="MED018"/>
    <x v="14"/>
    <x v="8"/>
    <s v="Mankind"/>
    <s v="No"/>
    <n v="1"/>
    <n v="107.53"/>
    <n v="0"/>
    <n v="5"/>
    <x v="0"/>
    <x v="1"/>
    <n v="1"/>
    <x v="7084"/>
    <n v="1"/>
    <n v="107.53"/>
    <n v="0"/>
    <n v="107.53"/>
    <n v="5.3765000000000001"/>
    <n v="112.90649999999999"/>
    <n v="4"/>
  </r>
  <r>
    <s v="ORD107086"/>
    <x v="185"/>
    <x v="2854"/>
    <s v="Surat"/>
    <x v="6"/>
    <n v="395017"/>
    <s v="MED006"/>
    <x v="18"/>
    <x v="10"/>
    <s v="USV"/>
    <s v="Yes"/>
    <n v="2"/>
    <n v="44.16"/>
    <n v="0"/>
    <n v="5"/>
    <x v="2"/>
    <x v="1"/>
    <n v="1"/>
    <x v="7085"/>
    <n v="1"/>
    <n v="88.32"/>
    <n v="0"/>
    <n v="88.32"/>
    <n v="4.4159999999999995"/>
    <n v="92.73599999999999"/>
    <n v="2"/>
  </r>
  <r>
    <s v="ORD107087"/>
    <x v="534"/>
    <x v="2179"/>
    <s v="Chandigarh"/>
    <x v="4"/>
    <n v="160001"/>
    <s v="MED006"/>
    <x v="18"/>
    <x v="10"/>
    <s v="USV"/>
    <s v="Yes"/>
    <n v="1"/>
    <n v="39.89"/>
    <n v="5"/>
    <n v="5"/>
    <x v="0"/>
    <x v="1"/>
    <n v="1"/>
    <x v="7086"/>
    <n v="1"/>
    <n v="39.89"/>
    <n v="1.9944999999999999"/>
    <n v="37.895499999999998"/>
    <n v="1.8947749999999999"/>
    <n v="39.790275000000001"/>
    <n v="3"/>
  </r>
  <r>
    <s v="ORD107088"/>
    <x v="300"/>
    <x v="1370"/>
    <s v="Hyderabad"/>
    <x v="1"/>
    <n v="500032"/>
    <s v="MED003"/>
    <x v="6"/>
    <x v="4"/>
    <s v="Dr. Reddy's"/>
    <s v="No"/>
    <n v="2"/>
    <n v="27.91"/>
    <n v="5"/>
    <n v="5"/>
    <x v="3"/>
    <x v="1"/>
    <n v="1"/>
    <x v="7087"/>
    <n v="1"/>
    <n v="55.82"/>
    <n v="2.7910000000000004"/>
    <n v="53.028999999999996"/>
    <n v="2.6514499999999996"/>
    <n v="55.680449999999993"/>
    <n v="4"/>
  </r>
  <r>
    <s v="ORD107089"/>
    <x v="550"/>
    <x v="384"/>
    <s v="Chennai"/>
    <x v="7"/>
    <n v="600040"/>
    <s v="MED010"/>
    <x v="13"/>
    <x v="1"/>
    <s v="Sun Pharma"/>
    <s v="Yes"/>
    <n v="1"/>
    <n v="77.69"/>
    <n v="0"/>
    <n v="5"/>
    <x v="5"/>
    <x v="0"/>
    <n v="1"/>
    <x v="7088"/>
    <n v="1"/>
    <n v="77.69"/>
    <n v="0"/>
    <n v="77.69"/>
    <n v="3.8845000000000001"/>
    <n v="81.5745"/>
    <n v="3"/>
  </r>
  <r>
    <s v="ORD107089"/>
    <x v="85"/>
    <x v="872"/>
    <s v="Hyderabad"/>
    <x v="1"/>
    <n v="500032"/>
    <s v="MED001"/>
    <x v="2"/>
    <x v="2"/>
    <s v="Cipla"/>
    <s v="No"/>
    <n v="1"/>
    <n v="31.15"/>
    <n v="15"/>
    <n v="12"/>
    <x v="3"/>
    <x v="1"/>
    <n v="1"/>
    <x v="7089"/>
    <n v="1"/>
    <n v="31.15"/>
    <n v="4.6725000000000003"/>
    <n v="26.477499999999999"/>
    <n v="3.1773000000000002"/>
    <n v="29.654799999999998"/>
    <n v="2"/>
  </r>
  <r>
    <s v="ORD107091"/>
    <x v="473"/>
    <x v="472"/>
    <s v="Hyderabad"/>
    <x v="1"/>
    <n v="500090"/>
    <s v="MED020"/>
    <x v="4"/>
    <x v="4"/>
    <s v="Dr. Reddy's"/>
    <s v="Yes"/>
    <n v="2"/>
    <n v="54.13"/>
    <n v="20"/>
    <n v="5"/>
    <x v="5"/>
    <x v="1"/>
    <n v="1"/>
    <x v="7090"/>
    <n v="1"/>
    <n v="108.26"/>
    <n v="21.652000000000001"/>
    <n v="86.608000000000004"/>
    <n v="4.3304"/>
    <n v="90.938400000000001"/>
    <n v="3"/>
  </r>
  <r>
    <s v="ORD107092"/>
    <x v="318"/>
    <x v="977"/>
    <s v="Chennai"/>
    <x v="7"/>
    <n v="600100"/>
    <s v="MED005"/>
    <x v="11"/>
    <x v="5"/>
    <s v="Cipla"/>
    <s v="Yes"/>
    <n v="4"/>
    <n v="89.53"/>
    <n v="5"/>
    <n v="12"/>
    <x v="4"/>
    <x v="1"/>
    <n v="1"/>
    <x v="7091"/>
    <n v="1"/>
    <n v="358.12"/>
    <n v="17.905999999999999"/>
    <n v="340.214"/>
    <n v="40.825680000000006"/>
    <n v="381.03967999999998"/>
    <n v="5"/>
  </r>
  <r>
    <s v="ORD107093"/>
    <x v="523"/>
    <x v="1551"/>
    <s v="Indore"/>
    <x v="2"/>
    <n v="452020"/>
    <s v="MED010"/>
    <x v="13"/>
    <x v="1"/>
    <s v="Sun Pharma"/>
    <s v="Yes"/>
    <n v="1"/>
    <n v="66.03"/>
    <n v="5"/>
    <n v="12"/>
    <x v="4"/>
    <x v="1"/>
    <n v="1"/>
    <x v="7092"/>
    <n v="1"/>
    <n v="66.03"/>
    <n v="3.3014999999999999"/>
    <n v="62.728500000000004"/>
    <n v="7.5274200000000011"/>
    <n v="70.255920000000003"/>
    <n v="4"/>
  </r>
  <r>
    <s v="ORD107094"/>
    <x v="558"/>
    <x v="3034"/>
    <s v="Noida"/>
    <x v="9"/>
    <n v="201304"/>
    <s v="MED025"/>
    <x v="27"/>
    <x v="0"/>
    <s v="Blue Cross"/>
    <s v="Yes"/>
    <n v="1"/>
    <n v="73.349999999999994"/>
    <n v="0"/>
    <n v="12"/>
    <x v="2"/>
    <x v="1"/>
    <n v="1"/>
    <x v="7093"/>
    <n v="1"/>
    <n v="73.349999999999994"/>
    <n v="0"/>
    <n v="73.349999999999994"/>
    <n v="8.8019999999999996"/>
    <n v="82.151999999999987"/>
    <n v="2"/>
  </r>
  <r>
    <s v="ORD107094"/>
    <x v="217"/>
    <x v="3041"/>
    <s v="Chandigarh"/>
    <x v="4"/>
    <n v="160017"/>
    <s v="MED018"/>
    <x v="14"/>
    <x v="8"/>
    <s v="Mankind"/>
    <s v="No"/>
    <n v="3"/>
    <n v="127.83"/>
    <n v="5"/>
    <n v="12"/>
    <x v="5"/>
    <x v="1"/>
    <n v="1"/>
    <x v="7094"/>
    <n v="1"/>
    <n v="383.49"/>
    <n v="19.174500000000002"/>
    <n v="364.31549999999999"/>
    <n v="43.717860000000002"/>
    <n v="408.03336000000002"/>
    <n v="2"/>
  </r>
  <r>
    <s v="ORD107096"/>
    <x v="684"/>
    <x v="1023"/>
    <s v="Pune"/>
    <x v="3"/>
    <n v="411001"/>
    <s v="MED005"/>
    <x v="11"/>
    <x v="5"/>
    <s v="Cipla"/>
    <s v="Yes"/>
    <n v="1"/>
    <n v="103.08"/>
    <n v="0"/>
    <n v="5"/>
    <x v="1"/>
    <x v="1"/>
    <n v="1"/>
    <x v="7095"/>
    <n v="1"/>
    <n v="103.08"/>
    <n v="0"/>
    <n v="103.08"/>
    <n v="5.1539999999999999"/>
    <n v="108.23399999999999"/>
    <n v="3"/>
  </r>
  <r>
    <s v="ORD107097"/>
    <x v="507"/>
    <x v="3042"/>
    <s v="Noida"/>
    <x v="9"/>
    <n v="201304"/>
    <s v="MED003"/>
    <x v="6"/>
    <x v="4"/>
    <s v="Dr. Reddy's"/>
    <s v="No"/>
    <n v="3"/>
    <n v="27.42"/>
    <n v="5"/>
    <n v="12"/>
    <x v="5"/>
    <x v="3"/>
    <n v="1"/>
    <x v="7096"/>
    <n v="1"/>
    <n v="82.26"/>
    <n v="4.1130000000000004"/>
    <n v="78.147000000000006"/>
    <n v="9.3776400000000013"/>
    <n v="87.524640000000005"/>
    <n v="0"/>
  </r>
  <r>
    <s v="ORD107098"/>
    <x v="286"/>
    <x v="2441"/>
    <s v="Bengaluru"/>
    <x v="8"/>
    <n v="560001"/>
    <s v="MED030"/>
    <x v="28"/>
    <x v="8"/>
    <s v="Cipla"/>
    <s v="Yes"/>
    <n v="1"/>
    <n v="286.44"/>
    <n v="0"/>
    <n v="5"/>
    <x v="3"/>
    <x v="1"/>
    <n v="1"/>
    <x v="7097"/>
    <n v="1"/>
    <n v="286.44"/>
    <n v="0"/>
    <n v="286.44"/>
    <n v="14.322000000000001"/>
    <n v="300.762"/>
    <n v="2"/>
  </r>
  <r>
    <s v="ORD107099"/>
    <x v="426"/>
    <x v="1818"/>
    <s v="Indore"/>
    <x v="2"/>
    <n v="452018"/>
    <s v="MED012"/>
    <x v="29"/>
    <x v="3"/>
    <s v="Mankind"/>
    <s v="No"/>
    <n v="2"/>
    <n v="105.88"/>
    <n v="10"/>
    <n v="5"/>
    <x v="5"/>
    <x v="1"/>
    <n v="1"/>
    <x v="7098"/>
    <n v="1"/>
    <n v="211.76"/>
    <n v="21.175999999999998"/>
    <n v="190.584"/>
    <n v="9.5292000000000012"/>
    <n v="200.11320000000001"/>
    <n v="3"/>
  </r>
  <r>
    <s v="ORD107100"/>
    <x v="655"/>
    <x v="37"/>
    <s v="Hyderabad"/>
    <x v="1"/>
    <n v="500032"/>
    <s v="MED011"/>
    <x v="23"/>
    <x v="1"/>
    <s v="Cipla"/>
    <s v="No"/>
    <n v="2"/>
    <n v="23.38"/>
    <n v="10"/>
    <n v="12"/>
    <x v="2"/>
    <x v="1"/>
    <n v="1"/>
    <x v="7099"/>
    <n v="1"/>
    <n v="46.76"/>
    <n v="4.6759999999999993"/>
    <n v="42.083999999999996"/>
    <n v="5.0500799999999995"/>
    <n v="47.134079999999997"/>
    <n v="2"/>
  </r>
  <r>
    <s v="ORD107101"/>
    <x v="683"/>
    <x v="983"/>
    <s v="Bengaluru"/>
    <x v="8"/>
    <n v="560066"/>
    <s v="MED014"/>
    <x v="19"/>
    <x v="3"/>
    <s v="Abbott"/>
    <s v="No"/>
    <n v="1"/>
    <n v="143.71"/>
    <n v="5"/>
    <n v="12"/>
    <x v="2"/>
    <x v="1"/>
    <n v="1"/>
    <x v="7100"/>
    <n v="1"/>
    <n v="143.71"/>
    <n v="7.1855000000000011"/>
    <n v="136.52450000000002"/>
    <n v="16.382940000000005"/>
    <n v="152.90744000000001"/>
    <n v="2"/>
  </r>
  <r>
    <s v="ORD107102"/>
    <x v="594"/>
    <x v="347"/>
    <s v="Mumbai"/>
    <x v="3"/>
    <n v="400076"/>
    <s v="MED016"/>
    <x v="17"/>
    <x v="11"/>
    <s v="Emcure"/>
    <s v="No"/>
    <n v="1"/>
    <n v="100.35"/>
    <n v="10"/>
    <n v="5"/>
    <x v="5"/>
    <x v="1"/>
    <n v="1"/>
    <x v="7101"/>
    <n v="1"/>
    <n v="100.35"/>
    <n v="10.035"/>
    <n v="90.314999999999998"/>
    <n v="4.5157499999999997"/>
    <n v="94.830749999999995"/>
    <n v="3"/>
  </r>
  <r>
    <s v="ORD107103"/>
    <x v="700"/>
    <x v="1992"/>
    <s v="Lucknow"/>
    <x v="9"/>
    <n v="226010"/>
    <s v="MED009"/>
    <x v="21"/>
    <x v="6"/>
    <s v="Glenmark"/>
    <s v="Yes"/>
    <n v="4"/>
    <n v="99.29"/>
    <n v="5"/>
    <n v="12"/>
    <x v="4"/>
    <x v="1"/>
    <n v="1"/>
    <x v="7102"/>
    <n v="1"/>
    <n v="397.16"/>
    <n v="19.858000000000001"/>
    <n v="377.30200000000002"/>
    <n v="45.276240000000001"/>
    <n v="422.57824000000005"/>
    <n v="2"/>
  </r>
  <r>
    <s v="ORD107104"/>
    <x v="645"/>
    <x v="1081"/>
    <s v="Jaipur"/>
    <x v="5"/>
    <n v="302021"/>
    <s v="MED010"/>
    <x v="13"/>
    <x v="1"/>
    <s v="Sun Pharma"/>
    <s v="Yes"/>
    <n v="5"/>
    <n v="71.02"/>
    <n v="10"/>
    <n v="12"/>
    <x v="4"/>
    <x v="1"/>
    <n v="1"/>
    <x v="7103"/>
    <n v="1"/>
    <n v="355.09999999999997"/>
    <n v="35.51"/>
    <n v="319.58999999999997"/>
    <n v="38.3508"/>
    <n v="357.94079999999997"/>
    <n v="2"/>
  </r>
  <r>
    <s v="ORD107105"/>
    <x v="140"/>
    <x v="3043"/>
    <s v="Bengaluru"/>
    <x v="8"/>
    <n v="560001"/>
    <s v="MED013"/>
    <x v="16"/>
    <x v="3"/>
    <s v="Himalaya"/>
    <s v="No"/>
    <n v="1"/>
    <n v="168.26"/>
    <n v="5"/>
    <n v="18"/>
    <x v="0"/>
    <x v="3"/>
    <n v="1"/>
    <x v="7104"/>
    <n v="1"/>
    <n v="168.26"/>
    <n v="8.4130000000000003"/>
    <n v="159.84699999999998"/>
    <n v="28.772459999999995"/>
    <n v="188.61945999999998"/>
    <n v="0"/>
  </r>
  <r>
    <s v="ORD107106"/>
    <x v="264"/>
    <x v="1342"/>
    <s v="Kolkata"/>
    <x v="10"/>
    <n v="700019"/>
    <s v="MED010"/>
    <x v="13"/>
    <x v="1"/>
    <s v="Sun Pharma"/>
    <s v="Yes"/>
    <n v="2"/>
    <n v="78.44"/>
    <n v="0"/>
    <n v="5"/>
    <x v="4"/>
    <x v="0"/>
    <n v="1"/>
    <x v="7105"/>
    <n v="1"/>
    <n v="156.88"/>
    <n v="0"/>
    <n v="156.88"/>
    <n v="7.8439999999999994"/>
    <n v="164.72399999999999"/>
    <n v="2"/>
  </r>
  <r>
    <s v="ORD107107"/>
    <x v="631"/>
    <x v="3044"/>
    <s v="Surat"/>
    <x v="6"/>
    <n v="395007"/>
    <s v="MED001"/>
    <x v="2"/>
    <x v="2"/>
    <s v="Cipla"/>
    <s v="No"/>
    <n v="1"/>
    <n v="30.79"/>
    <n v="15"/>
    <n v="5"/>
    <x v="5"/>
    <x v="1"/>
    <n v="1"/>
    <x v="7106"/>
    <n v="1"/>
    <n v="30.79"/>
    <n v="4.6185"/>
    <n v="26.171499999999998"/>
    <n v="1.3085749999999998"/>
    <n v="27.480074999999999"/>
    <n v="2"/>
  </r>
  <r>
    <s v="ORD107108"/>
    <x v="457"/>
    <x v="3045"/>
    <s v="Kolkata"/>
    <x v="10"/>
    <n v="700019"/>
    <s v="MED022"/>
    <x v="25"/>
    <x v="7"/>
    <s v="Himalaya"/>
    <s v="No"/>
    <n v="4"/>
    <n v="169.54"/>
    <n v="0"/>
    <n v="5"/>
    <x v="4"/>
    <x v="1"/>
    <n v="1"/>
    <x v="7107"/>
    <n v="1"/>
    <n v="678.16"/>
    <n v="0"/>
    <n v="678.16"/>
    <n v="33.907999999999994"/>
    <n v="712.06799999999998"/>
    <n v="1"/>
  </r>
  <r>
    <s v="ORD107109"/>
    <x v="497"/>
    <x v="3046"/>
    <s v="Delhi"/>
    <x v="0"/>
    <n v="110001"/>
    <s v="MED014"/>
    <x v="19"/>
    <x v="3"/>
    <s v="Abbott"/>
    <s v="No"/>
    <n v="3"/>
    <n v="130.82"/>
    <n v="10"/>
    <n v="5"/>
    <x v="1"/>
    <x v="1"/>
    <n v="1"/>
    <x v="7108"/>
    <n v="1"/>
    <n v="392.46"/>
    <n v="39.246000000000002"/>
    <n v="353.214"/>
    <n v="17.660699999999999"/>
    <n v="370.87470000000002"/>
    <n v="2"/>
  </r>
  <r>
    <s v="ORD107110"/>
    <x v="103"/>
    <x v="2018"/>
    <s v="Indore"/>
    <x v="2"/>
    <n v="452010"/>
    <s v="MED005"/>
    <x v="11"/>
    <x v="5"/>
    <s v="Cipla"/>
    <s v="Yes"/>
    <n v="2"/>
    <n v="97.92"/>
    <n v="5"/>
    <n v="12"/>
    <x v="2"/>
    <x v="0"/>
    <n v="1"/>
    <x v="7109"/>
    <n v="1"/>
    <n v="195.84"/>
    <n v="9.7919999999999998"/>
    <n v="186.048"/>
    <n v="22.325759999999999"/>
    <n v="208.37376"/>
    <n v="1"/>
  </r>
  <r>
    <s v="ORD107111"/>
    <x v="719"/>
    <x v="474"/>
    <s v="Ahmedabad"/>
    <x v="6"/>
    <n v="380058"/>
    <s v="MED014"/>
    <x v="19"/>
    <x v="3"/>
    <s v="Abbott"/>
    <s v="No"/>
    <n v="2"/>
    <n v="150.49"/>
    <n v="10"/>
    <n v="12"/>
    <x v="2"/>
    <x v="3"/>
    <n v="1"/>
    <x v="7110"/>
    <n v="1"/>
    <n v="300.98"/>
    <n v="30.098000000000003"/>
    <n v="270.88200000000001"/>
    <n v="32.505839999999999"/>
    <n v="303.38783999999998"/>
    <n v="4"/>
  </r>
  <r>
    <s v="ORD107112"/>
    <x v="156"/>
    <x v="2143"/>
    <s v="Jaipur"/>
    <x v="5"/>
    <n v="302033"/>
    <s v="MED012"/>
    <x v="29"/>
    <x v="3"/>
    <s v="Mankind"/>
    <s v="No"/>
    <n v="1"/>
    <n v="129.05000000000001"/>
    <n v="15"/>
    <n v="5"/>
    <x v="5"/>
    <x v="3"/>
    <n v="1"/>
    <x v="7111"/>
    <n v="1"/>
    <n v="129.05000000000001"/>
    <n v="19.357500000000002"/>
    <n v="109.69250000000001"/>
    <n v="5.4846250000000012"/>
    <n v="115.17712500000002"/>
    <n v="1"/>
  </r>
  <r>
    <s v="ORD107113"/>
    <x v="453"/>
    <x v="148"/>
    <s v="Jaipur"/>
    <x v="5"/>
    <n v="302017"/>
    <s v="MED029"/>
    <x v="10"/>
    <x v="8"/>
    <s v="Sun Pharma"/>
    <s v="Yes"/>
    <n v="1"/>
    <n v="105.6"/>
    <n v="0"/>
    <n v="12"/>
    <x v="2"/>
    <x v="3"/>
    <n v="1"/>
    <x v="7112"/>
    <n v="1"/>
    <n v="105.6"/>
    <n v="0"/>
    <n v="105.6"/>
    <n v="12.671999999999999"/>
    <n v="118.27199999999999"/>
    <n v="0"/>
  </r>
  <r>
    <s v="ORD107114"/>
    <x v="428"/>
    <x v="2724"/>
    <s v="Ahmedabad"/>
    <x v="6"/>
    <n v="380015"/>
    <s v="MED005"/>
    <x v="11"/>
    <x v="5"/>
    <s v="Cipla"/>
    <s v="Yes"/>
    <n v="2"/>
    <n v="103.29"/>
    <n v="5"/>
    <n v="5"/>
    <x v="1"/>
    <x v="1"/>
    <n v="1"/>
    <x v="7113"/>
    <n v="1"/>
    <n v="206.58"/>
    <n v="10.329000000000001"/>
    <n v="196.251"/>
    <n v="9.8125499999999999"/>
    <n v="206.06354999999999"/>
    <n v="3"/>
  </r>
  <r>
    <s v="ORD107115"/>
    <x v="626"/>
    <x v="2558"/>
    <s v="Chandigarh"/>
    <x v="4"/>
    <n v="160022"/>
    <s v="MED024"/>
    <x v="0"/>
    <x v="0"/>
    <s v="Abbott"/>
    <s v="No"/>
    <n v="2"/>
    <n v="133.34"/>
    <n v="0"/>
    <n v="18"/>
    <x v="2"/>
    <x v="1"/>
    <n v="1"/>
    <x v="7114"/>
    <n v="1"/>
    <n v="266.68"/>
    <n v="0"/>
    <n v="266.68"/>
    <n v="48.002399999999994"/>
    <n v="314.68240000000003"/>
    <n v="3"/>
  </r>
  <r>
    <s v="ORD107116"/>
    <x v="368"/>
    <x v="1197"/>
    <s v="Bengaluru"/>
    <x v="8"/>
    <n v="560038"/>
    <s v="MED022"/>
    <x v="25"/>
    <x v="7"/>
    <s v="Himalaya"/>
    <s v="No"/>
    <n v="2"/>
    <n v="198.86"/>
    <n v="10"/>
    <n v="12"/>
    <x v="3"/>
    <x v="2"/>
    <n v="1"/>
    <x v="7115"/>
    <n v="1"/>
    <n v="397.72"/>
    <n v="39.772000000000006"/>
    <n v="357.94800000000004"/>
    <n v="42.953760000000003"/>
    <n v="400.90176000000002"/>
    <n v="2"/>
  </r>
  <r>
    <s v="ORD107117"/>
    <x v="524"/>
    <x v="686"/>
    <s v="Noida"/>
    <x v="9"/>
    <n v="201304"/>
    <s v="MED028"/>
    <x v="3"/>
    <x v="3"/>
    <s v="Abbott"/>
    <s v="No"/>
    <n v="1"/>
    <n v="115.83"/>
    <n v="15"/>
    <n v="5"/>
    <x v="4"/>
    <x v="1"/>
    <n v="1"/>
    <x v="7116"/>
    <n v="1"/>
    <n v="115.83"/>
    <n v="17.374500000000001"/>
    <n v="98.455500000000001"/>
    <n v="4.9227750000000006"/>
    <n v="103.378275"/>
    <n v="2"/>
  </r>
  <r>
    <s v="ORD107118"/>
    <x v="189"/>
    <x v="234"/>
    <s v="Indore"/>
    <x v="2"/>
    <n v="452016"/>
    <s v="MED003"/>
    <x v="6"/>
    <x v="4"/>
    <s v="Dr. Reddy's"/>
    <s v="No"/>
    <n v="1"/>
    <n v="29.8"/>
    <n v="5"/>
    <n v="5"/>
    <x v="5"/>
    <x v="1"/>
    <n v="1"/>
    <x v="7117"/>
    <n v="1"/>
    <n v="29.8"/>
    <n v="1.49"/>
    <n v="28.310000000000002"/>
    <n v="1.4155000000000002"/>
    <n v="29.725500000000004"/>
    <n v="4"/>
  </r>
  <r>
    <s v="ORD107119"/>
    <x v="583"/>
    <x v="2783"/>
    <s v="Pune"/>
    <x v="3"/>
    <n v="411014"/>
    <s v="MED024"/>
    <x v="0"/>
    <x v="0"/>
    <s v="Abbott"/>
    <s v="No"/>
    <n v="3"/>
    <n v="148.08000000000001"/>
    <n v="5"/>
    <n v="5"/>
    <x v="5"/>
    <x v="1"/>
    <n v="1"/>
    <x v="7118"/>
    <n v="1"/>
    <n v="444.24"/>
    <n v="22.212"/>
    <n v="422.02800000000002"/>
    <n v="21.101400000000002"/>
    <n v="443.12940000000003"/>
    <n v="2"/>
  </r>
  <r>
    <s v="ORD107120"/>
    <x v="259"/>
    <x v="3047"/>
    <s v="Surat"/>
    <x v="6"/>
    <n v="395003"/>
    <s v="MED024"/>
    <x v="0"/>
    <x v="0"/>
    <s v="Abbott"/>
    <s v="No"/>
    <n v="1"/>
    <n v="143.31"/>
    <n v="15"/>
    <n v="12"/>
    <x v="0"/>
    <x v="2"/>
    <n v="1"/>
    <x v="7119"/>
    <n v="1"/>
    <n v="143.31"/>
    <n v="21.496500000000001"/>
    <n v="121.8135"/>
    <n v="14.617620000000002"/>
    <n v="136.43112000000002"/>
    <n v="0"/>
  </r>
  <r>
    <s v="ORD107120"/>
    <x v="470"/>
    <x v="2047"/>
    <s v="Noida"/>
    <x v="9"/>
    <n v="201303"/>
    <s v="MED025"/>
    <x v="27"/>
    <x v="0"/>
    <s v="Blue Cross"/>
    <s v="Yes"/>
    <n v="1"/>
    <n v="67.59"/>
    <n v="10"/>
    <n v="12"/>
    <x v="3"/>
    <x v="1"/>
    <n v="1"/>
    <x v="7120"/>
    <n v="1"/>
    <n v="67.59"/>
    <n v="6.7590000000000012"/>
    <n v="60.831000000000003"/>
    <n v="7.2997199999999998"/>
    <n v="68.130719999999997"/>
    <n v="2"/>
  </r>
  <r>
    <s v="ORD107122"/>
    <x v="642"/>
    <x v="2151"/>
    <s v="Jaipur"/>
    <x v="5"/>
    <n v="302021"/>
    <s v="MED008"/>
    <x v="7"/>
    <x v="6"/>
    <s v="Zydus"/>
    <s v="Yes"/>
    <n v="1"/>
    <n v="68.989999999999995"/>
    <n v="15"/>
    <n v="5"/>
    <x v="0"/>
    <x v="0"/>
    <n v="1"/>
    <x v="7121"/>
    <n v="1"/>
    <n v="68.989999999999995"/>
    <n v="10.3485"/>
    <n v="58.641499999999994"/>
    <n v="2.9320749999999998"/>
    <n v="61.573574999999991"/>
    <n v="1"/>
  </r>
  <r>
    <s v="ORD107122"/>
    <x v="322"/>
    <x v="2952"/>
    <s v="Noida"/>
    <x v="9"/>
    <n v="201303"/>
    <s v="MED021"/>
    <x v="9"/>
    <x v="7"/>
    <s v="Cipla"/>
    <s v="No"/>
    <n v="1"/>
    <n v="85.45"/>
    <n v="5"/>
    <n v="5"/>
    <x v="2"/>
    <x v="0"/>
    <n v="1"/>
    <x v="7122"/>
    <n v="1"/>
    <n v="85.45"/>
    <n v="4.2725"/>
    <n v="81.177500000000009"/>
    <n v="4.0588750000000005"/>
    <n v="85.23637500000001"/>
    <n v="1"/>
  </r>
  <r>
    <s v="ORD107124"/>
    <x v="30"/>
    <x v="2547"/>
    <s v="Surat"/>
    <x v="6"/>
    <n v="395003"/>
    <s v="MED027"/>
    <x v="12"/>
    <x v="9"/>
    <s v="Mankind"/>
    <s v="No"/>
    <n v="2"/>
    <n v="89.62"/>
    <n v="15"/>
    <n v="5"/>
    <x v="2"/>
    <x v="1"/>
    <n v="1"/>
    <x v="7123"/>
    <n v="1"/>
    <n v="179.24"/>
    <n v="26.886000000000003"/>
    <n v="152.35400000000001"/>
    <n v="7.617700000000001"/>
    <n v="159.97170000000003"/>
    <n v="4"/>
  </r>
  <r>
    <s v="ORD107125"/>
    <x v="60"/>
    <x v="2899"/>
    <s v="Ahmedabad"/>
    <x v="6"/>
    <n v="380001"/>
    <s v="MED019"/>
    <x v="26"/>
    <x v="8"/>
    <s v="Cipla"/>
    <s v="No"/>
    <n v="5"/>
    <n v="171.71"/>
    <n v="0"/>
    <n v="18"/>
    <x v="3"/>
    <x v="1"/>
    <n v="1"/>
    <x v="7124"/>
    <n v="1"/>
    <n v="858.55000000000007"/>
    <n v="0"/>
    <n v="858.55000000000007"/>
    <n v="154.53900000000002"/>
    <n v="1013.0890000000001"/>
    <n v="1"/>
  </r>
  <r>
    <s v="ORD107126"/>
    <x v="565"/>
    <x v="2536"/>
    <s v="Bengaluru"/>
    <x v="8"/>
    <n v="560001"/>
    <s v="MED010"/>
    <x v="13"/>
    <x v="1"/>
    <s v="Sun Pharma"/>
    <s v="Yes"/>
    <n v="1"/>
    <n v="73.349999999999994"/>
    <n v="0"/>
    <n v="5"/>
    <x v="2"/>
    <x v="3"/>
    <n v="1"/>
    <x v="7125"/>
    <n v="1"/>
    <n v="73.349999999999994"/>
    <n v="0"/>
    <n v="73.349999999999994"/>
    <n v="3.6675"/>
    <n v="77.017499999999998"/>
    <n v="1"/>
  </r>
  <r>
    <s v="ORD107127"/>
    <x v="716"/>
    <x v="2918"/>
    <s v="Indore"/>
    <x v="2"/>
    <n v="452018"/>
    <s v="MED002"/>
    <x v="22"/>
    <x v="2"/>
    <s v="Micro Labs"/>
    <s v="No"/>
    <n v="2"/>
    <n v="32.81"/>
    <n v="15"/>
    <n v="5"/>
    <x v="0"/>
    <x v="1"/>
    <n v="1"/>
    <x v="7126"/>
    <n v="1"/>
    <n v="65.62"/>
    <n v="9.843"/>
    <n v="55.777000000000001"/>
    <n v="2.7888500000000001"/>
    <n v="58.565849999999998"/>
    <n v="1"/>
  </r>
  <r>
    <s v="ORD107128"/>
    <x v="570"/>
    <x v="508"/>
    <s v="Bengaluru"/>
    <x v="8"/>
    <n v="560066"/>
    <s v="MED004"/>
    <x v="5"/>
    <x v="5"/>
    <s v="Sun Pharma"/>
    <s v="Yes"/>
    <n v="1"/>
    <n v="120.37"/>
    <n v="10"/>
    <n v="12"/>
    <x v="0"/>
    <x v="3"/>
    <n v="1"/>
    <x v="7127"/>
    <n v="1"/>
    <n v="120.37"/>
    <n v="12.037000000000001"/>
    <n v="108.333"/>
    <n v="12.999960000000002"/>
    <n v="121.33296"/>
    <n v="2"/>
  </r>
  <r>
    <s v="ORD107129"/>
    <x v="552"/>
    <x v="2979"/>
    <s v="Bengaluru"/>
    <x v="8"/>
    <n v="560038"/>
    <s v="MED012"/>
    <x v="29"/>
    <x v="3"/>
    <s v="Mankind"/>
    <s v="No"/>
    <n v="4"/>
    <n v="137.09"/>
    <n v="10"/>
    <n v="5"/>
    <x v="1"/>
    <x v="1"/>
    <n v="1"/>
    <x v="7128"/>
    <n v="1"/>
    <n v="548.36"/>
    <n v="54.836000000000006"/>
    <n v="493.524"/>
    <n v="24.676199999999998"/>
    <n v="518.2002"/>
    <n v="2"/>
  </r>
  <r>
    <s v="ORD107130"/>
    <x v="50"/>
    <x v="2367"/>
    <s v="Chennai"/>
    <x v="7"/>
    <n v="600040"/>
    <s v="MED022"/>
    <x v="25"/>
    <x v="7"/>
    <s v="Himalaya"/>
    <s v="No"/>
    <n v="1"/>
    <n v="185.4"/>
    <n v="10"/>
    <n v="5"/>
    <x v="1"/>
    <x v="0"/>
    <n v="1"/>
    <x v="7129"/>
    <n v="1"/>
    <n v="185.4"/>
    <n v="18.54"/>
    <n v="166.86"/>
    <n v="8.343"/>
    <n v="175.203"/>
    <n v="3"/>
  </r>
  <r>
    <s v="ORD107130"/>
    <x v="431"/>
    <x v="2192"/>
    <s v="Jaipur"/>
    <x v="5"/>
    <n v="302021"/>
    <s v="MED012"/>
    <x v="29"/>
    <x v="3"/>
    <s v="Mankind"/>
    <s v="No"/>
    <n v="1"/>
    <n v="137.81"/>
    <n v="10"/>
    <n v="18"/>
    <x v="4"/>
    <x v="1"/>
    <n v="1"/>
    <x v="7130"/>
    <n v="1"/>
    <n v="137.81"/>
    <n v="13.780999999999999"/>
    <n v="124.029"/>
    <n v="22.325219999999998"/>
    <n v="146.35422"/>
    <n v="3"/>
  </r>
  <r>
    <s v="ORD107132"/>
    <x v="146"/>
    <x v="3048"/>
    <s v="Ahmedabad"/>
    <x v="6"/>
    <n v="380058"/>
    <s v="MED003"/>
    <x v="6"/>
    <x v="4"/>
    <s v="Dr. Reddy's"/>
    <s v="No"/>
    <n v="3"/>
    <n v="25.2"/>
    <n v="10"/>
    <n v="18"/>
    <x v="2"/>
    <x v="2"/>
    <n v="1"/>
    <x v="7131"/>
    <n v="1"/>
    <n v="75.599999999999994"/>
    <n v="7.56"/>
    <n v="68.039999999999992"/>
    <n v="12.247199999999998"/>
    <n v="80.287199999999984"/>
    <n v="3"/>
  </r>
  <r>
    <s v="ORD107133"/>
    <x v="448"/>
    <x v="2363"/>
    <s v="Hyderabad"/>
    <x v="1"/>
    <n v="500001"/>
    <s v="MED008"/>
    <x v="7"/>
    <x v="6"/>
    <s v="Zydus"/>
    <s v="Yes"/>
    <n v="5"/>
    <n v="56.1"/>
    <n v="0"/>
    <n v="12"/>
    <x v="1"/>
    <x v="1"/>
    <n v="1"/>
    <x v="7132"/>
    <n v="1"/>
    <n v="280.5"/>
    <n v="0"/>
    <n v="280.5"/>
    <n v="33.659999999999997"/>
    <n v="314.15999999999997"/>
    <n v="1"/>
  </r>
  <r>
    <s v="ORD107134"/>
    <x v="708"/>
    <x v="1900"/>
    <s v="Gurugram"/>
    <x v="11"/>
    <n v="122001"/>
    <s v="MED030"/>
    <x v="28"/>
    <x v="8"/>
    <s v="Cipla"/>
    <s v="Yes"/>
    <n v="1"/>
    <n v="312.45999999999998"/>
    <n v="10"/>
    <n v="12"/>
    <x v="4"/>
    <x v="3"/>
    <n v="1"/>
    <x v="7133"/>
    <n v="1"/>
    <n v="312.45999999999998"/>
    <n v="31.245999999999999"/>
    <n v="281.214"/>
    <n v="33.74568"/>
    <n v="314.95967999999999"/>
    <n v="2"/>
  </r>
  <r>
    <s v="ORD107135"/>
    <x v="273"/>
    <x v="2749"/>
    <s v="Hyderabad"/>
    <x v="1"/>
    <n v="500001"/>
    <s v="MED002"/>
    <x v="22"/>
    <x v="2"/>
    <s v="Micro Labs"/>
    <s v="No"/>
    <n v="3"/>
    <n v="30.11"/>
    <n v="5"/>
    <n v="12"/>
    <x v="1"/>
    <x v="1"/>
    <n v="1"/>
    <x v="7134"/>
    <n v="1"/>
    <n v="90.33"/>
    <n v="4.5164999999999997"/>
    <n v="85.813500000000005"/>
    <n v="10.297620000000002"/>
    <n v="96.11112"/>
    <n v="4"/>
  </r>
  <r>
    <s v="ORD107136"/>
    <x v="586"/>
    <x v="3049"/>
    <s v="Delhi"/>
    <x v="0"/>
    <n v="110029"/>
    <s v="MED006"/>
    <x v="18"/>
    <x v="10"/>
    <s v="USV"/>
    <s v="Yes"/>
    <n v="2"/>
    <n v="44.44"/>
    <n v="0"/>
    <n v="12"/>
    <x v="4"/>
    <x v="1"/>
    <n v="1"/>
    <x v="7135"/>
    <n v="1"/>
    <n v="88.88"/>
    <n v="0"/>
    <n v="88.88"/>
    <n v="10.6656"/>
    <n v="99.545599999999993"/>
    <n v="1"/>
  </r>
  <r>
    <s v="ORD107137"/>
    <x v="485"/>
    <x v="2999"/>
    <s v="Gurugram"/>
    <x v="11"/>
    <n v="122009"/>
    <s v="MED011"/>
    <x v="23"/>
    <x v="1"/>
    <s v="Cipla"/>
    <s v="No"/>
    <n v="2"/>
    <n v="24.87"/>
    <n v="10"/>
    <n v="5"/>
    <x v="0"/>
    <x v="0"/>
    <n v="1"/>
    <x v="7136"/>
    <n v="1"/>
    <n v="49.74"/>
    <n v="4.9740000000000002"/>
    <n v="44.766000000000005"/>
    <n v="2.2383000000000006"/>
    <n v="47.004300000000008"/>
    <n v="1"/>
  </r>
  <r>
    <s v="ORD107138"/>
    <x v="310"/>
    <x v="1596"/>
    <s v="Delhi"/>
    <x v="0"/>
    <n v="110044"/>
    <s v="MED002"/>
    <x v="22"/>
    <x v="2"/>
    <s v="Micro Labs"/>
    <s v="No"/>
    <n v="1"/>
    <n v="29.5"/>
    <n v="5"/>
    <n v="5"/>
    <x v="4"/>
    <x v="1"/>
    <n v="1"/>
    <x v="7137"/>
    <n v="1"/>
    <n v="29.5"/>
    <n v="1.4750000000000001"/>
    <n v="28.024999999999999"/>
    <n v="1.4012500000000001"/>
    <n v="29.42625"/>
    <n v="2"/>
  </r>
  <r>
    <s v="ORD107139"/>
    <x v="534"/>
    <x v="1383"/>
    <s v="Pune"/>
    <x v="3"/>
    <n v="411014"/>
    <s v="MED004"/>
    <x v="5"/>
    <x v="5"/>
    <s v="Sun Pharma"/>
    <s v="Yes"/>
    <n v="2"/>
    <n v="104.69"/>
    <n v="5"/>
    <n v="5"/>
    <x v="5"/>
    <x v="1"/>
    <n v="1"/>
    <x v="7138"/>
    <n v="1"/>
    <n v="209.38"/>
    <n v="10.469000000000001"/>
    <n v="198.911"/>
    <n v="9.9455500000000008"/>
    <n v="208.85655"/>
    <n v="2"/>
  </r>
  <r>
    <s v="ORD107140"/>
    <x v="468"/>
    <x v="330"/>
    <s v="Noida"/>
    <x v="9"/>
    <n v="201305"/>
    <s v="MED008"/>
    <x v="7"/>
    <x v="6"/>
    <s v="Zydus"/>
    <s v="Yes"/>
    <n v="3"/>
    <n v="60.44"/>
    <n v="0"/>
    <n v="5"/>
    <x v="2"/>
    <x v="1"/>
    <n v="1"/>
    <x v="7139"/>
    <n v="1"/>
    <n v="181.32"/>
    <n v="0"/>
    <n v="181.32"/>
    <n v="9.0659999999999989"/>
    <n v="190.386"/>
    <n v="5"/>
  </r>
  <r>
    <s v="ORD107141"/>
    <x v="504"/>
    <x v="1834"/>
    <s v="Kolkata"/>
    <x v="10"/>
    <n v="700001"/>
    <s v="MED025"/>
    <x v="27"/>
    <x v="0"/>
    <s v="Blue Cross"/>
    <s v="Yes"/>
    <n v="1"/>
    <n v="65.599999999999994"/>
    <n v="10"/>
    <n v="12"/>
    <x v="4"/>
    <x v="1"/>
    <n v="1"/>
    <x v="7140"/>
    <n v="1"/>
    <n v="65.599999999999994"/>
    <n v="6.56"/>
    <n v="59.039999999999992"/>
    <n v="7.0847999999999987"/>
    <n v="66.124799999999993"/>
    <n v="2"/>
  </r>
  <r>
    <s v="ORD107142"/>
    <x v="151"/>
    <x v="1077"/>
    <s v="Delhi"/>
    <x v="0"/>
    <n v="110029"/>
    <s v="MED013"/>
    <x v="16"/>
    <x v="3"/>
    <s v="Himalaya"/>
    <s v="No"/>
    <n v="1"/>
    <n v="140.91999999999999"/>
    <n v="15"/>
    <n v="18"/>
    <x v="0"/>
    <x v="3"/>
    <n v="1"/>
    <x v="7141"/>
    <n v="1"/>
    <n v="140.91999999999999"/>
    <n v="21.137999999999998"/>
    <n v="119.78199999999998"/>
    <n v="21.560759999999995"/>
    <n v="141.34275999999997"/>
    <n v="1"/>
  </r>
  <r>
    <s v="ORD107143"/>
    <x v="496"/>
    <x v="3050"/>
    <s v="Delhi"/>
    <x v="0"/>
    <n v="110044"/>
    <s v="MED022"/>
    <x v="25"/>
    <x v="7"/>
    <s v="Himalaya"/>
    <s v="No"/>
    <n v="1"/>
    <n v="174.27"/>
    <n v="5"/>
    <n v="18"/>
    <x v="5"/>
    <x v="1"/>
    <n v="1"/>
    <x v="7142"/>
    <n v="1"/>
    <n v="174.27"/>
    <n v="8.7134999999999998"/>
    <n v="165.5565"/>
    <n v="29.800169999999998"/>
    <n v="195.35667000000001"/>
    <n v="1"/>
  </r>
  <r>
    <s v="ORD107144"/>
    <x v="275"/>
    <x v="2016"/>
    <s v="Jaipur"/>
    <x v="5"/>
    <n v="302033"/>
    <s v="MED005"/>
    <x v="11"/>
    <x v="5"/>
    <s v="Cipla"/>
    <s v="Yes"/>
    <n v="3"/>
    <n v="85.06"/>
    <n v="0"/>
    <n v="5"/>
    <x v="0"/>
    <x v="1"/>
    <n v="1"/>
    <x v="7143"/>
    <n v="1"/>
    <n v="255.18"/>
    <n v="0"/>
    <n v="255.18"/>
    <n v="12.759"/>
    <n v="267.93900000000002"/>
    <n v="2"/>
  </r>
  <r>
    <s v="ORD107145"/>
    <x v="138"/>
    <x v="1687"/>
    <s v="Bengaluru"/>
    <x v="8"/>
    <n v="560100"/>
    <s v="MED004"/>
    <x v="5"/>
    <x v="5"/>
    <s v="Sun Pharma"/>
    <s v="Yes"/>
    <n v="2"/>
    <n v="113.28"/>
    <n v="15"/>
    <n v="12"/>
    <x v="5"/>
    <x v="1"/>
    <n v="1"/>
    <x v="7144"/>
    <n v="1"/>
    <n v="226.56"/>
    <n v="33.984000000000002"/>
    <n v="192.57599999999999"/>
    <n v="23.109119999999997"/>
    <n v="215.68511999999998"/>
    <n v="2"/>
  </r>
  <r>
    <s v="ORD107146"/>
    <x v="470"/>
    <x v="3051"/>
    <s v="Jaipur"/>
    <x v="5"/>
    <n v="302021"/>
    <s v="MED027"/>
    <x v="12"/>
    <x v="9"/>
    <s v="Mankind"/>
    <s v="No"/>
    <n v="2"/>
    <n v="100.83"/>
    <n v="15"/>
    <n v="5"/>
    <x v="5"/>
    <x v="1"/>
    <n v="1"/>
    <x v="7145"/>
    <n v="1"/>
    <n v="201.66"/>
    <n v="30.249000000000002"/>
    <n v="171.411"/>
    <n v="8.5705500000000008"/>
    <n v="179.98155"/>
    <n v="1"/>
  </r>
  <r>
    <s v="ORD107147"/>
    <x v="531"/>
    <x v="857"/>
    <s v="Mumbai"/>
    <x v="3"/>
    <n v="400050"/>
    <s v="MED001"/>
    <x v="2"/>
    <x v="2"/>
    <s v="Cipla"/>
    <s v="No"/>
    <n v="2"/>
    <n v="26.69"/>
    <n v="15"/>
    <n v="12"/>
    <x v="2"/>
    <x v="1"/>
    <n v="1"/>
    <x v="7146"/>
    <n v="1"/>
    <n v="53.38"/>
    <n v="8.0069999999999997"/>
    <n v="45.373000000000005"/>
    <n v="5.4447600000000014"/>
    <n v="50.817760000000007"/>
    <n v="3"/>
  </r>
  <r>
    <s v="ORD107148"/>
    <x v="122"/>
    <x v="1802"/>
    <s v="Bengaluru"/>
    <x v="8"/>
    <n v="560034"/>
    <s v="MED008"/>
    <x v="7"/>
    <x v="6"/>
    <s v="Zydus"/>
    <s v="Yes"/>
    <n v="1"/>
    <n v="62.23"/>
    <n v="5"/>
    <n v="12"/>
    <x v="1"/>
    <x v="1"/>
    <n v="1"/>
    <x v="7147"/>
    <n v="1"/>
    <n v="62.23"/>
    <n v="3.1114999999999999"/>
    <n v="59.118499999999997"/>
    <n v="7.09422"/>
    <n v="66.21271999999999"/>
    <n v="4"/>
  </r>
  <r>
    <s v="ORD107149"/>
    <x v="451"/>
    <x v="2361"/>
    <s v="Chandigarh"/>
    <x v="4"/>
    <n v="160036"/>
    <s v="MED011"/>
    <x v="23"/>
    <x v="1"/>
    <s v="Cipla"/>
    <s v="No"/>
    <n v="1"/>
    <n v="22.44"/>
    <n v="5"/>
    <n v="18"/>
    <x v="1"/>
    <x v="1"/>
    <n v="1"/>
    <x v="7148"/>
    <n v="1"/>
    <n v="22.44"/>
    <n v="1.1220000000000001"/>
    <n v="21.318000000000001"/>
    <n v="3.8372400000000004"/>
    <n v="25.155240000000003"/>
    <n v="2"/>
  </r>
  <r>
    <s v="ORD107149"/>
    <x v="387"/>
    <x v="455"/>
    <s v="Pune"/>
    <x v="3"/>
    <n v="411045"/>
    <s v="MED028"/>
    <x v="3"/>
    <x v="3"/>
    <s v="Abbott"/>
    <s v="No"/>
    <n v="3"/>
    <n v="120.3"/>
    <n v="5"/>
    <n v="12"/>
    <x v="5"/>
    <x v="3"/>
    <n v="1"/>
    <x v="7149"/>
    <n v="1"/>
    <n v="360.9"/>
    <n v="18.045000000000002"/>
    <n v="342.85499999999996"/>
    <n v="41.142599999999995"/>
    <n v="383.99759999999998"/>
    <n v="4"/>
  </r>
  <r>
    <s v="ORD107149"/>
    <x v="573"/>
    <x v="2582"/>
    <s v="Chandigarh"/>
    <x v="4"/>
    <n v="160001"/>
    <s v="MED009"/>
    <x v="21"/>
    <x v="6"/>
    <s v="Glenmark"/>
    <s v="Yes"/>
    <n v="3"/>
    <n v="89.38"/>
    <n v="10"/>
    <n v="5"/>
    <x v="0"/>
    <x v="0"/>
    <n v="1"/>
    <x v="7150"/>
    <n v="1"/>
    <n v="268.14"/>
    <n v="26.813999999999997"/>
    <n v="241.32599999999999"/>
    <n v="12.066299999999998"/>
    <n v="253.39229999999998"/>
    <n v="1"/>
  </r>
  <r>
    <s v="ORD107152"/>
    <x v="693"/>
    <x v="731"/>
    <s v="Lucknow"/>
    <x v="9"/>
    <n v="226021"/>
    <s v="MED011"/>
    <x v="23"/>
    <x v="1"/>
    <s v="Cipla"/>
    <s v="No"/>
    <n v="2"/>
    <n v="25.8"/>
    <n v="20"/>
    <n v="5"/>
    <x v="4"/>
    <x v="1"/>
    <n v="1"/>
    <x v="7151"/>
    <n v="1"/>
    <n v="51.6"/>
    <n v="10.32"/>
    <n v="41.28"/>
    <n v="2.0640000000000001"/>
    <n v="43.344000000000001"/>
    <n v="4"/>
  </r>
  <r>
    <s v="ORD107153"/>
    <x v="0"/>
    <x v="2749"/>
    <s v="Kolkata"/>
    <x v="10"/>
    <n v="700001"/>
    <s v="MED024"/>
    <x v="0"/>
    <x v="0"/>
    <s v="Abbott"/>
    <s v="No"/>
    <n v="1"/>
    <n v="144.35"/>
    <n v="10"/>
    <n v="5"/>
    <x v="0"/>
    <x v="1"/>
    <n v="1"/>
    <x v="7152"/>
    <n v="1"/>
    <n v="144.35"/>
    <n v="14.435"/>
    <n v="129.91499999999999"/>
    <n v="6.4957499999999992"/>
    <n v="136.41074999999998"/>
    <n v="4"/>
  </r>
  <r>
    <s v="ORD107154"/>
    <x v="556"/>
    <x v="1686"/>
    <s v="Delhi"/>
    <x v="0"/>
    <n v="110024"/>
    <s v="MED009"/>
    <x v="21"/>
    <x v="6"/>
    <s v="Glenmark"/>
    <s v="Yes"/>
    <n v="1"/>
    <n v="90.71"/>
    <n v="0"/>
    <n v="5"/>
    <x v="0"/>
    <x v="2"/>
    <n v="1"/>
    <x v="7153"/>
    <n v="1"/>
    <n v="90.71"/>
    <n v="0"/>
    <n v="90.71"/>
    <n v="4.5354999999999999"/>
    <n v="95.245499999999993"/>
    <n v="2"/>
  </r>
  <r>
    <s v="ORD107155"/>
    <x v="466"/>
    <x v="1850"/>
    <s v="Gurugram"/>
    <x v="11"/>
    <n v="122018"/>
    <s v="MED012"/>
    <x v="29"/>
    <x v="3"/>
    <s v="Mankind"/>
    <s v="No"/>
    <n v="2"/>
    <n v="112.4"/>
    <n v="10"/>
    <n v="5"/>
    <x v="4"/>
    <x v="1"/>
    <n v="1"/>
    <x v="7154"/>
    <n v="1"/>
    <n v="224.8"/>
    <n v="22.48"/>
    <n v="202.32000000000002"/>
    <n v="10.116000000000001"/>
    <n v="212.43600000000004"/>
    <n v="2"/>
  </r>
  <r>
    <s v="ORD107156"/>
    <x v="18"/>
    <x v="1974"/>
    <s v="Kolkata"/>
    <x v="10"/>
    <n v="700091"/>
    <s v="MED003"/>
    <x v="6"/>
    <x v="4"/>
    <s v="Dr. Reddy's"/>
    <s v="No"/>
    <n v="1"/>
    <n v="31.57"/>
    <n v="0"/>
    <n v="18"/>
    <x v="5"/>
    <x v="1"/>
    <n v="1"/>
    <x v="7155"/>
    <n v="1"/>
    <n v="31.57"/>
    <n v="0"/>
    <n v="31.57"/>
    <n v="5.6825999999999999"/>
    <n v="37.252600000000001"/>
    <n v="3"/>
  </r>
  <r>
    <s v="ORD107157"/>
    <x v="367"/>
    <x v="2837"/>
    <s v="Delhi"/>
    <x v="0"/>
    <n v="110044"/>
    <s v="MED004"/>
    <x v="5"/>
    <x v="5"/>
    <s v="Sun Pharma"/>
    <s v="Yes"/>
    <n v="3"/>
    <n v="118.91"/>
    <n v="0"/>
    <n v="5"/>
    <x v="3"/>
    <x v="1"/>
    <n v="1"/>
    <x v="7156"/>
    <n v="1"/>
    <n v="356.73"/>
    <n v="0"/>
    <n v="356.73"/>
    <n v="17.836500000000001"/>
    <n v="374.56650000000002"/>
    <n v="2"/>
  </r>
  <r>
    <s v="ORD107158"/>
    <x v="303"/>
    <x v="119"/>
    <s v="Pune"/>
    <x v="3"/>
    <n v="411038"/>
    <s v="MED023"/>
    <x v="8"/>
    <x v="7"/>
    <s v="Lacto Calamine"/>
    <s v="No"/>
    <n v="2"/>
    <n v="281.79000000000002"/>
    <n v="10"/>
    <n v="5"/>
    <x v="3"/>
    <x v="0"/>
    <n v="1"/>
    <x v="7157"/>
    <n v="1"/>
    <n v="563.58000000000004"/>
    <n v="56.358000000000004"/>
    <n v="507.22200000000004"/>
    <n v="25.3611"/>
    <n v="532.58310000000006"/>
    <n v="2"/>
  </r>
  <r>
    <s v="ORD107159"/>
    <x v="694"/>
    <x v="39"/>
    <s v="Gurugram"/>
    <x v="11"/>
    <n v="122018"/>
    <s v="MED022"/>
    <x v="25"/>
    <x v="7"/>
    <s v="Himalaya"/>
    <s v="No"/>
    <n v="2"/>
    <n v="166.3"/>
    <n v="10"/>
    <n v="5"/>
    <x v="5"/>
    <x v="1"/>
    <n v="1"/>
    <x v="7158"/>
    <n v="1"/>
    <n v="332.6"/>
    <n v="33.26"/>
    <n v="299.34000000000003"/>
    <n v="14.967000000000002"/>
    <n v="314.30700000000002"/>
    <n v="2"/>
  </r>
  <r>
    <s v="ORD107160"/>
    <x v="166"/>
    <x v="394"/>
    <s v="Noida"/>
    <x v="9"/>
    <n v="201307"/>
    <s v="MED001"/>
    <x v="2"/>
    <x v="2"/>
    <s v="Cipla"/>
    <s v="No"/>
    <n v="1"/>
    <n v="33.94"/>
    <n v="15"/>
    <n v="5"/>
    <x v="5"/>
    <x v="1"/>
    <n v="1"/>
    <x v="7159"/>
    <n v="1"/>
    <n v="33.94"/>
    <n v="5.0909999999999993"/>
    <n v="28.848999999999997"/>
    <n v="1.4424499999999998"/>
    <n v="30.291449999999998"/>
    <n v="4"/>
  </r>
  <r>
    <s v="ORD107161"/>
    <x v="522"/>
    <x v="1000"/>
    <s v="Chennai"/>
    <x v="7"/>
    <n v="600096"/>
    <s v="MED008"/>
    <x v="7"/>
    <x v="6"/>
    <s v="Zydus"/>
    <s v="Yes"/>
    <n v="2"/>
    <n v="59.24"/>
    <n v="20"/>
    <n v="5"/>
    <x v="3"/>
    <x v="1"/>
    <n v="1"/>
    <x v="7160"/>
    <n v="1"/>
    <n v="118.48"/>
    <n v="23.695999999999998"/>
    <n v="94.784000000000006"/>
    <n v="4.7392000000000003"/>
    <n v="99.523200000000003"/>
    <n v="2"/>
  </r>
  <r>
    <s v="ORD107162"/>
    <x v="383"/>
    <x v="101"/>
    <s v="Bengaluru"/>
    <x v="8"/>
    <n v="560100"/>
    <s v="MED011"/>
    <x v="23"/>
    <x v="1"/>
    <s v="Cipla"/>
    <s v="No"/>
    <n v="2"/>
    <n v="26.25"/>
    <n v="0"/>
    <n v="5"/>
    <x v="1"/>
    <x v="2"/>
    <n v="1"/>
    <x v="7161"/>
    <n v="1"/>
    <n v="52.5"/>
    <n v="0"/>
    <n v="52.5"/>
    <n v="2.625"/>
    <n v="55.125"/>
    <n v="5"/>
  </r>
  <r>
    <s v="ORD107162"/>
    <x v="630"/>
    <x v="1320"/>
    <s v="Indore"/>
    <x v="2"/>
    <n v="452001"/>
    <s v="MED024"/>
    <x v="0"/>
    <x v="0"/>
    <s v="Abbott"/>
    <s v="No"/>
    <n v="3"/>
    <n v="150.55000000000001"/>
    <n v="5"/>
    <n v="5"/>
    <x v="1"/>
    <x v="1"/>
    <n v="1"/>
    <x v="7162"/>
    <n v="1"/>
    <n v="451.65000000000003"/>
    <n v="22.5825"/>
    <n v="429.06750000000005"/>
    <n v="21.453375000000001"/>
    <n v="450.52087500000005"/>
    <n v="3"/>
  </r>
  <r>
    <s v="ORD107164"/>
    <x v="655"/>
    <x v="85"/>
    <s v="Pune"/>
    <x v="3"/>
    <n v="411038"/>
    <s v="MED005"/>
    <x v="11"/>
    <x v="5"/>
    <s v="Cipla"/>
    <s v="Yes"/>
    <n v="1"/>
    <n v="84.7"/>
    <n v="10"/>
    <n v="5"/>
    <x v="5"/>
    <x v="1"/>
    <n v="1"/>
    <x v="7163"/>
    <n v="1"/>
    <n v="84.7"/>
    <n v="8.4700000000000006"/>
    <n v="76.23"/>
    <n v="3.8115000000000006"/>
    <n v="80.041499999999999"/>
    <n v="3"/>
  </r>
  <r>
    <s v="ORD107164"/>
    <x v="21"/>
    <x v="3052"/>
    <s v="Indore"/>
    <x v="2"/>
    <n v="452016"/>
    <s v="MED021"/>
    <x v="9"/>
    <x v="7"/>
    <s v="Cipla"/>
    <s v="No"/>
    <n v="1"/>
    <n v="92.02"/>
    <n v="0"/>
    <n v="5"/>
    <x v="0"/>
    <x v="1"/>
    <n v="1"/>
    <x v="7164"/>
    <n v="1"/>
    <n v="92.02"/>
    <n v="0"/>
    <n v="92.02"/>
    <n v="4.601"/>
    <n v="96.620999999999995"/>
    <n v="1"/>
  </r>
  <r>
    <s v="ORD107166"/>
    <x v="414"/>
    <x v="2370"/>
    <s v="Gurugram"/>
    <x v="11"/>
    <n v="122009"/>
    <s v="MED007"/>
    <x v="15"/>
    <x v="10"/>
    <s v="Sanofi"/>
    <s v="Yes"/>
    <n v="3"/>
    <n v="66.37"/>
    <n v="15"/>
    <n v="12"/>
    <x v="5"/>
    <x v="2"/>
    <n v="1"/>
    <x v="7165"/>
    <n v="1"/>
    <n v="199.11"/>
    <n v="29.866500000000002"/>
    <n v="169.24350000000001"/>
    <n v="20.30922"/>
    <n v="189.55272000000002"/>
    <n v="1"/>
  </r>
  <r>
    <s v="ORD107167"/>
    <x v="416"/>
    <x v="1669"/>
    <s v="Hyderabad"/>
    <x v="1"/>
    <n v="500084"/>
    <s v="MED020"/>
    <x v="4"/>
    <x v="4"/>
    <s v="Dr. Reddy's"/>
    <s v="Yes"/>
    <n v="3"/>
    <n v="57.39"/>
    <n v="5"/>
    <n v="18"/>
    <x v="0"/>
    <x v="2"/>
    <n v="1"/>
    <x v="7166"/>
    <n v="1"/>
    <n v="172.17000000000002"/>
    <n v="8.6085000000000012"/>
    <n v="163.56150000000002"/>
    <n v="29.441070000000003"/>
    <n v="193.00257000000002"/>
    <n v="6"/>
  </r>
  <r>
    <s v="ORD107168"/>
    <x v="96"/>
    <x v="1405"/>
    <s v="Kolkata"/>
    <x v="10"/>
    <n v="700001"/>
    <s v="MED006"/>
    <x v="18"/>
    <x v="10"/>
    <s v="USV"/>
    <s v="Yes"/>
    <n v="3"/>
    <n v="44.15"/>
    <n v="10"/>
    <n v="12"/>
    <x v="4"/>
    <x v="1"/>
    <n v="1"/>
    <x v="7167"/>
    <n v="1"/>
    <n v="132.44999999999999"/>
    <n v="13.244999999999999"/>
    <n v="119.20499999999998"/>
    <n v="14.304599999999999"/>
    <n v="133.50959999999998"/>
    <n v="2"/>
  </r>
  <r>
    <s v="ORD107169"/>
    <x v="429"/>
    <x v="2711"/>
    <s v="Gurugram"/>
    <x v="11"/>
    <n v="122018"/>
    <s v="MED019"/>
    <x v="26"/>
    <x v="8"/>
    <s v="Cipla"/>
    <s v="No"/>
    <n v="3"/>
    <n v="170.36"/>
    <n v="10"/>
    <n v="12"/>
    <x v="0"/>
    <x v="3"/>
    <n v="1"/>
    <x v="7168"/>
    <n v="1"/>
    <n v="511.08000000000004"/>
    <n v="51.108000000000004"/>
    <n v="459.97200000000004"/>
    <n v="55.196640000000009"/>
    <n v="515.1686400000001"/>
    <n v="3"/>
  </r>
  <r>
    <s v="ORD107170"/>
    <x v="93"/>
    <x v="1206"/>
    <s v="Delhi"/>
    <x v="0"/>
    <n v="110085"/>
    <s v="MED008"/>
    <x v="7"/>
    <x v="6"/>
    <s v="Zydus"/>
    <s v="Yes"/>
    <n v="2"/>
    <n v="62.69"/>
    <n v="5"/>
    <n v="12"/>
    <x v="2"/>
    <x v="3"/>
    <n v="1"/>
    <x v="7169"/>
    <n v="1"/>
    <n v="125.38"/>
    <n v="6.2690000000000001"/>
    <n v="119.11099999999999"/>
    <n v="14.29332"/>
    <n v="133.40431999999998"/>
    <n v="1"/>
  </r>
  <r>
    <s v="ORD107171"/>
    <x v="222"/>
    <x v="2217"/>
    <s v="Delhi"/>
    <x v="0"/>
    <n v="110024"/>
    <s v="MED004"/>
    <x v="5"/>
    <x v="5"/>
    <s v="Sun Pharma"/>
    <s v="Yes"/>
    <n v="1"/>
    <n v="116.17"/>
    <n v="5"/>
    <n v="12"/>
    <x v="1"/>
    <x v="1"/>
    <n v="1"/>
    <x v="7170"/>
    <n v="1"/>
    <n v="116.17"/>
    <n v="5.8085000000000004"/>
    <n v="110.36150000000001"/>
    <n v="13.243380000000002"/>
    <n v="123.60488000000001"/>
    <n v="1"/>
  </r>
  <r>
    <s v="ORD107172"/>
    <x v="1"/>
    <x v="1257"/>
    <s v="Jaipur"/>
    <x v="5"/>
    <n v="302019"/>
    <s v="MED010"/>
    <x v="13"/>
    <x v="1"/>
    <s v="Sun Pharma"/>
    <s v="Yes"/>
    <n v="1"/>
    <n v="70.95"/>
    <n v="5"/>
    <n v="5"/>
    <x v="2"/>
    <x v="1"/>
    <n v="1"/>
    <x v="7171"/>
    <n v="1"/>
    <n v="70.95"/>
    <n v="3.5474999999999999"/>
    <n v="67.402500000000003"/>
    <n v="3.3701250000000003"/>
    <n v="70.772625000000005"/>
    <n v="4"/>
  </r>
  <r>
    <s v="ORD107173"/>
    <x v="642"/>
    <x v="2205"/>
    <s v="Delhi"/>
    <x v="0"/>
    <n v="110085"/>
    <s v="MED019"/>
    <x v="26"/>
    <x v="8"/>
    <s v="Cipla"/>
    <s v="No"/>
    <n v="1"/>
    <n v="166.43"/>
    <n v="0"/>
    <n v="5"/>
    <x v="1"/>
    <x v="1"/>
    <n v="1"/>
    <x v="7172"/>
    <n v="1"/>
    <n v="166.43"/>
    <n v="0"/>
    <n v="166.43"/>
    <n v="8.3215000000000003"/>
    <n v="174.75150000000002"/>
    <n v="2"/>
  </r>
  <r>
    <s v="ORD107174"/>
    <x v="678"/>
    <x v="713"/>
    <s v="Mumbai"/>
    <x v="3"/>
    <n v="400076"/>
    <s v="MED007"/>
    <x v="15"/>
    <x v="10"/>
    <s v="Sanofi"/>
    <s v="Yes"/>
    <n v="1"/>
    <n v="69.17"/>
    <n v="10"/>
    <n v="5"/>
    <x v="2"/>
    <x v="2"/>
    <n v="1"/>
    <x v="7173"/>
    <n v="1"/>
    <n v="69.17"/>
    <n v="6.9170000000000007"/>
    <n v="62.253"/>
    <n v="3.1126499999999999"/>
    <n v="65.365650000000002"/>
    <n v="3"/>
  </r>
  <r>
    <s v="ORD107175"/>
    <x v="603"/>
    <x v="1464"/>
    <s v="Hyderabad"/>
    <x v="1"/>
    <n v="500084"/>
    <s v="MED007"/>
    <x v="15"/>
    <x v="10"/>
    <s v="Sanofi"/>
    <s v="Yes"/>
    <n v="2"/>
    <n v="71.12"/>
    <n v="10"/>
    <n v="5"/>
    <x v="4"/>
    <x v="3"/>
    <n v="1"/>
    <x v="7174"/>
    <n v="1"/>
    <n v="142.24"/>
    <n v="14.224"/>
    <n v="128.01600000000002"/>
    <n v="6.4008000000000012"/>
    <n v="134.41680000000002"/>
    <n v="0"/>
  </r>
  <r>
    <s v="ORD107176"/>
    <x v="205"/>
    <x v="259"/>
    <s v="Delhi"/>
    <x v="0"/>
    <n v="110024"/>
    <s v="MED027"/>
    <x v="12"/>
    <x v="9"/>
    <s v="Mankind"/>
    <s v="No"/>
    <n v="2"/>
    <n v="107.58"/>
    <n v="10"/>
    <n v="18"/>
    <x v="2"/>
    <x v="3"/>
    <n v="1"/>
    <x v="7175"/>
    <n v="1"/>
    <n v="215.16"/>
    <n v="21.515999999999998"/>
    <n v="193.64400000000001"/>
    <n v="34.855919999999998"/>
    <n v="228.49992"/>
    <n v="1"/>
  </r>
  <r>
    <s v="ORD107176"/>
    <x v="217"/>
    <x v="2884"/>
    <s v="Pune"/>
    <x v="3"/>
    <n v="411001"/>
    <s v="MED017"/>
    <x v="1"/>
    <x v="1"/>
    <s v="Abbott"/>
    <s v="No"/>
    <n v="4"/>
    <n v="121.39"/>
    <n v="0"/>
    <n v="18"/>
    <x v="3"/>
    <x v="1"/>
    <n v="1"/>
    <x v="7176"/>
    <n v="1"/>
    <n v="485.56"/>
    <n v="0"/>
    <n v="485.56"/>
    <n v="87.400800000000004"/>
    <n v="572.96080000000006"/>
    <n v="3"/>
  </r>
  <r>
    <s v="ORD107178"/>
    <x v="252"/>
    <x v="1534"/>
    <s v="Surat"/>
    <x v="6"/>
    <n v="395001"/>
    <s v="MED004"/>
    <x v="5"/>
    <x v="5"/>
    <s v="Sun Pharma"/>
    <s v="Yes"/>
    <n v="2"/>
    <n v="119.55"/>
    <n v="0"/>
    <n v="5"/>
    <x v="1"/>
    <x v="1"/>
    <n v="1"/>
    <x v="7177"/>
    <n v="1"/>
    <n v="239.1"/>
    <n v="0"/>
    <n v="239.1"/>
    <n v="11.955"/>
    <n v="251.05500000000001"/>
    <n v="1"/>
  </r>
  <r>
    <s v="ORD107179"/>
    <x v="449"/>
    <x v="3053"/>
    <s v="Indore"/>
    <x v="2"/>
    <n v="452020"/>
    <s v="MED001"/>
    <x v="2"/>
    <x v="2"/>
    <s v="Cipla"/>
    <s v="No"/>
    <n v="1"/>
    <n v="32.97"/>
    <n v="5"/>
    <n v="12"/>
    <x v="3"/>
    <x v="3"/>
    <n v="1"/>
    <x v="7178"/>
    <n v="1"/>
    <n v="32.97"/>
    <n v="1.6484999999999999"/>
    <n v="31.3215"/>
    <n v="3.7585800000000003"/>
    <n v="35.080080000000002"/>
    <n v="0"/>
  </r>
  <r>
    <s v="ORD107180"/>
    <x v="526"/>
    <x v="2794"/>
    <s v="Chennai"/>
    <x v="7"/>
    <n v="600018"/>
    <s v="MED015"/>
    <x v="24"/>
    <x v="11"/>
    <s v="Abbott"/>
    <s v="No"/>
    <n v="2"/>
    <n v="42.65"/>
    <n v="15"/>
    <n v="12"/>
    <x v="2"/>
    <x v="2"/>
    <n v="1"/>
    <x v="7179"/>
    <n v="1"/>
    <n v="85.3"/>
    <n v="12.795"/>
    <n v="72.504999999999995"/>
    <n v="8.7005999999999997"/>
    <n v="81.20559999999999"/>
    <n v="1"/>
  </r>
  <r>
    <s v="ORD107181"/>
    <x v="382"/>
    <x v="1151"/>
    <s v="Surat"/>
    <x v="6"/>
    <n v="395007"/>
    <s v="MED015"/>
    <x v="24"/>
    <x v="11"/>
    <s v="Abbott"/>
    <s v="No"/>
    <n v="3"/>
    <n v="46.56"/>
    <n v="0"/>
    <n v="18"/>
    <x v="5"/>
    <x v="1"/>
    <n v="1"/>
    <x v="7180"/>
    <n v="1"/>
    <n v="139.68"/>
    <n v="0"/>
    <n v="139.68"/>
    <n v="25.142400000000002"/>
    <n v="164.82240000000002"/>
    <n v="3"/>
  </r>
  <r>
    <s v="ORD107182"/>
    <x v="373"/>
    <x v="713"/>
    <s v="Indore"/>
    <x v="2"/>
    <n v="452016"/>
    <s v="MED019"/>
    <x v="26"/>
    <x v="8"/>
    <s v="Cipla"/>
    <s v="No"/>
    <n v="3"/>
    <n v="140.94999999999999"/>
    <n v="15"/>
    <n v="18"/>
    <x v="3"/>
    <x v="1"/>
    <n v="1"/>
    <x v="7181"/>
    <n v="1"/>
    <n v="422.84999999999997"/>
    <n v="63.427499999999988"/>
    <n v="359.42249999999996"/>
    <n v="64.69605"/>
    <n v="424.11854999999997"/>
    <n v="3"/>
  </r>
  <r>
    <s v="ORD107183"/>
    <x v="157"/>
    <x v="673"/>
    <s v="Gurugram"/>
    <x v="11"/>
    <n v="122018"/>
    <s v="MED021"/>
    <x v="9"/>
    <x v="7"/>
    <s v="Cipla"/>
    <s v="No"/>
    <n v="1"/>
    <n v="81.75"/>
    <n v="10"/>
    <n v="12"/>
    <x v="1"/>
    <x v="2"/>
    <n v="1"/>
    <x v="7182"/>
    <n v="1"/>
    <n v="81.75"/>
    <n v="8.1750000000000007"/>
    <n v="73.575000000000003"/>
    <n v="8.8290000000000006"/>
    <n v="82.403999999999996"/>
    <n v="2"/>
  </r>
  <r>
    <s v="ORD107183"/>
    <x v="433"/>
    <x v="994"/>
    <s v="Indore"/>
    <x v="2"/>
    <n v="452001"/>
    <s v="MED026"/>
    <x v="20"/>
    <x v="9"/>
    <s v="Cipla"/>
    <s v="No"/>
    <n v="3"/>
    <n v="211.53"/>
    <n v="0"/>
    <n v="5"/>
    <x v="2"/>
    <x v="2"/>
    <n v="1"/>
    <x v="7183"/>
    <n v="1"/>
    <n v="634.59"/>
    <n v="0"/>
    <n v="634.59"/>
    <n v="31.729500000000002"/>
    <n v="666.31950000000006"/>
    <n v="2"/>
  </r>
  <r>
    <s v="ORD107185"/>
    <x v="535"/>
    <x v="3054"/>
    <s v="Surat"/>
    <x v="6"/>
    <n v="395001"/>
    <s v="MED027"/>
    <x v="12"/>
    <x v="9"/>
    <s v="Mankind"/>
    <s v="No"/>
    <n v="1"/>
    <n v="101.72"/>
    <n v="5"/>
    <n v="5"/>
    <x v="1"/>
    <x v="1"/>
    <n v="1"/>
    <x v="7184"/>
    <n v="1"/>
    <n v="101.72"/>
    <n v="5.0860000000000003"/>
    <n v="96.634"/>
    <n v="4.8317000000000005"/>
    <n v="101.4657"/>
    <n v="1"/>
  </r>
  <r>
    <s v="ORD107186"/>
    <x v="449"/>
    <x v="3055"/>
    <s v="Chennai"/>
    <x v="7"/>
    <n v="600096"/>
    <s v="MED012"/>
    <x v="29"/>
    <x v="3"/>
    <s v="Mankind"/>
    <s v="No"/>
    <n v="1"/>
    <n v="125.31"/>
    <n v="5"/>
    <n v="5"/>
    <x v="0"/>
    <x v="1"/>
    <n v="1"/>
    <x v="7185"/>
    <n v="1"/>
    <n v="125.31"/>
    <n v="6.2654999999999994"/>
    <n v="119.0445"/>
    <n v="5.9522249999999994"/>
    <n v="124.996725"/>
    <n v="1"/>
  </r>
  <r>
    <s v="ORD107187"/>
    <x v="335"/>
    <x v="2313"/>
    <s v="Chennai"/>
    <x v="7"/>
    <n v="600001"/>
    <s v="MED020"/>
    <x v="4"/>
    <x v="4"/>
    <s v="Dr. Reddy's"/>
    <s v="Yes"/>
    <n v="2"/>
    <n v="53.2"/>
    <n v="0"/>
    <n v="18"/>
    <x v="2"/>
    <x v="3"/>
    <n v="1"/>
    <x v="7186"/>
    <n v="1"/>
    <n v="106.4"/>
    <n v="0"/>
    <n v="106.4"/>
    <n v="19.152000000000001"/>
    <n v="125.55200000000001"/>
    <n v="3"/>
  </r>
  <r>
    <s v="ORD107188"/>
    <x v="275"/>
    <x v="414"/>
    <s v="Hyderabad"/>
    <x v="1"/>
    <n v="500084"/>
    <s v="MED020"/>
    <x v="4"/>
    <x v="4"/>
    <s v="Dr. Reddy's"/>
    <s v="Yes"/>
    <n v="2"/>
    <n v="50.12"/>
    <n v="5"/>
    <n v="18"/>
    <x v="4"/>
    <x v="1"/>
    <n v="1"/>
    <x v="7187"/>
    <n v="1"/>
    <n v="100.24"/>
    <n v="5.0119999999999996"/>
    <n v="95.227999999999994"/>
    <n v="17.141039999999997"/>
    <n v="112.36903999999998"/>
    <n v="3"/>
  </r>
  <r>
    <s v="ORD107189"/>
    <x v="207"/>
    <x v="2209"/>
    <s v="Delhi"/>
    <x v="0"/>
    <n v="110044"/>
    <s v="MED014"/>
    <x v="19"/>
    <x v="3"/>
    <s v="Abbott"/>
    <s v="No"/>
    <n v="1"/>
    <n v="150.22999999999999"/>
    <n v="5"/>
    <n v="5"/>
    <x v="5"/>
    <x v="2"/>
    <n v="1"/>
    <x v="7188"/>
    <n v="1"/>
    <n v="150.22999999999999"/>
    <n v="7.5114999999999998"/>
    <n v="142.71849999999998"/>
    <n v="7.1359249999999985"/>
    <n v="149.85442499999996"/>
    <n v="2"/>
  </r>
  <r>
    <s v="ORD107190"/>
    <x v="202"/>
    <x v="1811"/>
    <s v="Kolkata"/>
    <x v="10"/>
    <n v="700019"/>
    <s v="MED002"/>
    <x v="22"/>
    <x v="2"/>
    <s v="Micro Labs"/>
    <s v="No"/>
    <n v="2"/>
    <n v="31.22"/>
    <n v="10"/>
    <n v="12"/>
    <x v="2"/>
    <x v="1"/>
    <n v="1"/>
    <x v="7189"/>
    <n v="1"/>
    <n v="62.44"/>
    <n v="6.2439999999999998"/>
    <n v="56.195999999999998"/>
    <n v="6.7435200000000002"/>
    <n v="62.939520000000002"/>
    <n v="4"/>
  </r>
  <r>
    <s v="ORD107191"/>
    <x v="547"/>
    <x v="3056"/>
    <s v="Delhi"/>
    <x v="0"/>
    <n v="110029"/>
    <s v="MED026"/>
    <x v="20"/>
    <x v="9"/>
    <s v="Cipla"/>
    <s v="No"/>
    <n v="1"/>
    <n v="195.26"/>
    <n v="10"/>
    <n v="5"/>
    <x v="2"/>
    <x v="1"/>
    <n v="1"/>
    <x v="7190"/>
    <n v="1"/>
    <n v="195.26"/>
    <n v="19.526"/>
    <n v="175.73399999999998"/>
    <n v="8.786699999999998"/>
    <n v="184.52069999999998"/>
    <n v="1"/>
  </r>
  <r>
    <s v="ORD107192"/>
    <x v="420"/>
    <x v="635"/>
    <s v="Mumbai"/>
    <x v="3"/>
    <n v="400069"/>
    <s v="MED007"/>
    <x v="15"/>
    <x v="10"/>
    <s v="Sanofi"/>
    <s v="Yes"/>
    <n v="1"/>
    <n v="75.489999999999995"/>
    <n v="5"/>
    <n v="12"/>
    <x v="2"/>
    <x v="1"/>
    <n v="1"/>
    <x v="7191"/>
    <n v="1"/>
    <n v="75.489999999999995"/>
    <n v="3.7744999999999997"/>
    <n v="71.715499999999992"/>
    <n v="8.6058599999999998"/>
    <n v="80.321359999999999"/>
    <n v="3"/>
  </r>
  <r>
    <s v="ORD107192"/>
    <x v="125"/>
    <x v="1108"/>
    <s v="Delhi"/>
    <x v="0"/>
    <n v="110001"/>
    <s v="MED007"/>
    <x v="15"/>
    <x v="10"/>
    <s v="Sanofi"/>
    <s v="Yes"/>
    <n v="2"/>
    <n v="68.290000000000006"/>
    <n v="5"/>
    <n v="5"/>
    <x v="4"/>
    <x v="1"/>
    <n v="1"/>
    <x v="7192"/>
    <n v="1"/>
    <n v="136.58000000000001"/>
    <n v="6.8290000000000006"/>
    <n v="129.751"/>
    <n v="6.4875499999999997"/>
    <n v="136.23855"/>
    <n v="3"/>
  </r>
  <r>
    <s v="ORD107194"/>
    <x v="131"/>
    <x v="2021"/>
    <s v="Indore"/>
    <x v="2"/>
    <n v="452020"/>
    <s v="MED011"/>
    <x v="23"/>
    <x v="1"/>
    <s v="Cipla"/>
    <s v="No"/>
    <n v="1"/>
    <n v="22.32"/>
    <n v="5"/>
    <n v="18"/>
    <x v="5"/>
    <x v="0"/>
    <n v="1"/>
    <x v="7193"/>
    <n v="1"/>
    <n v="22.32"/>
    <n v="1.1159999999999999"/>
    <n v="21.204000000000001"/>
    <n v="3.8167200000000001"/>
    <n v="25.020720000000001"/>
    <n v="1"/>
  </r>
  <r>
    <s v="ORD107195"/>
    <x v="579"/>
    <x v="71"/>
    <s v="Bengaluru"/>
    <x v="8"/>
    <n v="560066"/>
    <s v="MED026"/>
    <x v="20"/>
    <x v="9"/>
    <s v="Cipla"/>
    <s v="No"/>
    <n v="3"/>
    <n v="218.19"/>
    <n v="5"/>
    <n v="12"/>
    <x v="1"/>
    <x v="1"/>
    <n v="1"/>
    <x v="7194"/>
    <n v="1"/>
    <n v="654.56999999999994"/>
    <n v="32.728499999999997"/>
    <n v="621.8415"/>
    <n v="74.620980000000003"/>
    <n v="696.46248000000003"/>
    <n v="2"/>
  </r>
  <r>
    <s v="ORD107196"/>
    <x v="695"/>
    <x v="2365"/>
    <s v="Pune"/>
    <x v="3"/>
    <n v="411038"/>
    <s v="MED013"/>
    <x v="16"/>
    <x v="3"/>
    <s v="Himalaya"/>
    <s v="No"/>
    <n v="1"/>
    <n v="156.18"/>
    <n v="5"/>
    <n v="12"/>
    <x v="2"/>
    <x v="1"/>
    <n v="1"/>
    <x v="7195"/>
    <n v="1"/>
    <n v="156.18"/>
    <n v="7.8090000000000011"/>
    <n v="148.37100000000001"/>
    <n v="17.804520000000004"/>
    <n v="166.17552000000001"/>
    <n v="2"/>
  </r>
  <r>
    <s v="ORD107197"/>
    <x v="243"/>
    <x v="211"/>
    <s v="Surat"/>
    <x v="6"/>
    <n v="395001"/>
    <s v="MED012"/>
    <x v="29"/>
    <x v="3"/>
    <s v="Mankind"/>
    <s v="No"/>
    <n v="3"/>
    <n v="117.11"/>
    <n v="5"/>
    <n v="5"/>
    <x v="3"/>
    <x v="1"/>
    <n v="1"/>
    <x v="7196"/>
    <n v="1"/>
    <n v="351.33"/>
    <n v="17.566499999999998"/>
    <n v="333.76349999999996"/>
    <n v="16.688174999999998"/>
    <n v="350.45167499999997"/>
    <n v="2"/>
  </r>
  <r>
    <s v="ORD107198"/>
    <x v="707"/>
    <x v="3057"/>
    <s v="Lucknow"/>
    <x v="9"/>
    <n v="226010"/>
    <s v="MED002"/>
    <x v="22"/>
    <x v="2"/>
    <s v="Micro Labs"/>
    <s v="No"/>
    <n v="2"/>
    <n v="30.76"/>
    <n v="15"/>
    <n v="12"/>
    <x v="5"/>
    <x v="1"/>
    <n v="1"/>
    <x v="7197"/>
    <n v="1"/>
    <n v="61.52"/>
    <n v="9.2280000000000015"/>
    <n v="52.292000000000002"/>
    <n v="6.2750400000000006"/>
    <n v="58.567040000000006"/>
    <n v="1"/>
  </r>
  <r>
    <s v="ORD107199"/>
    <x v="165"/>
    <x v="1328"/>
    <s v="Jaipur"/>
    <x v="5"/>
    <n v="302001"/>
    <s v="MED017"/>
    <x v="1"/>
    <x v="1"/>
    <s v="Abbott"/>
    <s v="No"/>
    <n v="1"/>
    <n v="134.38"/>
    <n v="0"/>
    <n v="18"/>
    <x v="5"/>
    <x v="3"/>
    <n v="1"/>
    <x v="7198"/>
    <n v="1"/>
    <n v="134.38"/>
    <n v="0"/>
    <n v="134.38"/>
    <n v="24.188400000000001"/>
    <n v="158.5684"/>
    <n v="2"/>
  </r>
  <r>
    <s v="ORD107200"/>
    <x v="658"/>
    <x v="3058"/>
    <s v="Chennai"/>
    <x v="7"/>
    <n v="600096"/>
    <s v="MED020"/>
    <x v="4"/>
    <x v="4"/>
    <s v="Dr. Reddy's"/>
    <s v="Yes"/>
    <n v="3"/>
    <n v="56.63"/>
    <n v="10"/>
    <n v="5"/>
    <x v="0"/>
    <x v="1"/>
    <n v="1"/>
    <x v="7199"/>
    <n v="1"/>
    <n v="169.89000000000001"/>
    <n v="16.989000000000001"/>
    <n v="152.90100000000001"/>
    <n v="7.6450500000000012"/>
    <n v="160.54605000000001"/>
    <n v="1"/>
  </r>
  <r>
    <s v="ORD107201"/>
    <x v="533"/>
    <x v="2687"/>
    <s v="Mumbai"/>
    <x v="3"/>
    <n v="400050"/>
    <s v="MED012"/>
    <x v="29"/>
    <x v="3"/>
    <s v="Mankind"/>
    <s v="No"/>
    <n v="1"/>
    <n v="134.77000000000001"/>
    <n v="5"/>
    <n v="5"/>
    <x v="0"/>
    <x v="0"/>
    <n v="1"/>
    <x v="7200"/>
    <n v="1"/>
    <n v="134.77000000000001"/>
    <n v="6.7385000000000002"/>
    <n v="128.03150000000002"/>
    <n v="6.4015750000000011"/>
    <n v="134.43307500000003"/>
    <n v="1"/>
  </r>
  <r>
    <s v="ORD107202"/>
    <x v="196"/>
    <x v="1715"/>
    <s v="Surat"/>
    <x v="6"/>
    <n v="395001"/>
    <s v="MED006"/>
    <x v="18"/>
    <x v="10"/>
    <s v="USV"/>
    <s v="Yes"/>
    <n v="2"/>
    <n v="48.52"/>
    <n v="5"/>
    <n v="5"/>
    <x v="1"/>
    <x v="0"/>
    <n v="1"/>
    <x v="7201"/>
    <n v="1"/>
    <n v="97.04"/>
    <n v="4.8520000000000003"/>
    <n v="92.188000000000002"/>
    <n v="4.6093999999999999"/>
    <n v="96.797399999999996"/>
    <n v="3"/>
  </r>
  <r>
    <s v="ORD107203"/>
    <x v="597"/>
    <x v="2828"/>
    <s v="Jaipur"/>
    <x v="5"/>
    <n v="302033"/>
    <s v="MED029"/>
    <x v="10"/>
    <x v="8"/>
    <s v="Sun Pharma"/>
    <s v="Yes"/>
    <n v="2"/>
    <n v="88.82"/>
    <n v="5"/>
    <n v="5"/>
    <x v="2"/>
    <x v="3"/>
    <n v="1"/>
    <x v="7202"/>
    <n v="1"/>
    <n v="177.64"/>
    <n v="8.8819999999999997"/>
    <n v="168.75799999999998"/>
    <n v="8.4378999999999991"/>
    <n v="177.19589999999999"/>
    <n v="1"/>
  </r>
  <r>
    <s v="ORD107204"/>
    <x v="726"/>
    <x v="1093"/>
    <s v="Surat"/>
    <x v="6"/>
    <n v="395017"/>
    <s v="MED022"/>
    <x v="25"/>
    <x v="7"/>
    <s v="Himalaya"/>
    <s v="No"/>
    <n v="1"/>
    <n v="168.53"/>
    <n v="5"/>
    <n v="18"/>
    <x v="0"/>
    <x v="3"/>
    <n v="1"/>
    <x v="7203"/>
    <n v="1"/>
    <n v="168.53"/>
    <n v="8.426499999999999"/>
    <n v="160.1035"/>
    <n v="28.818629999999999"/>
    <n v="188.92212999999998"/>
    <n v="3"/>
  </r>
  <r>
    <s v="ORD107205"/>
    <x v="340"/>
    <x v="2645"/>
    <s v="Mumbai"/>
    <x v="3"/>
    <n v="400050"/>
    <s v="MED006"/>
    <x v="18"/>
    <x v="10"/>
    <s v="USV"/>
    <s v="Yes"/>
    <n v="1"/>
    <n v="41.93"/>
    <n v="20"/>
    <n v="12"/>
    <x v="1"/>
    <x v="1"/>
    <n v="1"/>
    <x v="7204"/>
    <n v="1"/>
    <n v="41.93"/>
    <n v="8.386000000000001"/>
    <n v="33.543999999999997"/>
    <n v="4.0252799999999995"/>
    <n v="37.569279999999999"/>
    <n v="2"/>
  </r>
  <r>
    <s v="ORD107205"/>
    <x v="95"/>
    <x v="3059"/>
    <s v="Bengaluru"/>
    <x v="8"/>
    <n v="560038"/>
    <s v="MED030"/>
    <x v="28"/>
    <x v="8"/>
    <s v="Cipla"/>
    <s v="Yes"/>
    <n v="1"/>
    <n v="269.60000000000002"/>
    <n v="10"/>
    <n v="5"/>
    <x v="2"/>
    <x v="1"/>
    <n v="1"/>
    <x v="7205"/>
    <n v="1"/>
    <n v="269.60000000000002"/>
    <n v="26.96"/>
    <n v="242.64000000000001"/>
    <n v="12.132"/>
    <n v="254.77200000000002"/>
    <n v="1"/>
  </r>
  <r>
    <s v="ORD107207"/>
    <x v="257"/>
    <x v="1131"/>
    <s v="Lucknow"/>
    <x v="9"/>
    <n v="226001"/>
    <s v="MED007"/>
    <x v="15"/>
    <x v="10"/>
    <s v="Sanofi"/>
    <s v="Yes"/>
    <n v="2"/>
    <n v="72.64"/>
    <n v="5"/>
    <n v="5"/>
    <x v="1"/>
    <x v="1"/>
    <n v="1"/>
    <x v="7206"/>
    <n v="1"/>
    <n v="145.28"/>
    <n v="7.2639999999999993"/>
    <n v="138.01599999999999"/>
    <n v="6.9007999999999994"/>
    <n v="144.91679999999999"/>
    <n v="6"/>
  </r>
  <r>
    <s v="ORD107208"/>
    <x v="68"/>
    <x v="3060"/>
    <s v="Kolkata"/>
    <x v="10"/>
    <n v="700029"/>
    <s v="MED001"/>
    <x v="2"/>
    <x v="2"/>
    <s v="Cipla"/>
    <s v="No"/>
    <n v="2"/>
    <n v="28.37"/>
    <n v="5"/>
    <n v="18"/>
    <x v="5"/>
    <x v="1"/>
    <n v="1"/>
    <x v="7207"/>
    <n v="1"/>
    <n v="56.74"/>
    <n v="2.8369999999999997"/>
    <n v="53.903000000000006"/>
    <n v="9.7025400000000008"/>
    <n v="63.605540000000005"/>
    <n v="1"/>
  </r>
  <r>
    <s v="ORD107209"/>
    <x v="695"/>
    <x v="298"/>
    <s v="Mumbai"/>
    <x v="3"/>
    <n v="400076"/>
    <s v="MED008"/>
    <x v="7"/>
    <x v="6"/>
    <s v="Zydus"/>
    <s v="Yes"/>
    <n v="2"/>
    <n v="69.39"/>
    <n v="10"/>
    <n v="5"/>
    <x v="2"/>
    <x v="1"/>
    <n v="1"/>
    <x v="7208"/>
    <n v="1"/>
    <n v="138.78"/>
    <n v="13.878"/>
    <n v="124.902"/>
    <n v="6.2450999999999999"/>
    <n v="131.14709999999999"/>
    <n v="5"/>
  </r>
  <r>
    <s v="ORD107210"/>
    <x v="290"/>
    <x v="2883"/>
    <s v="Mumbai"/>
    <x v="3"/>
    <n v="400050"/>
    <s v="MED012"/>
    <x v="29"/>
    <x v="3"/>
    <s v="Mankind"/>
    <s v="No"/>
    <n v="3"/>
    <n v="130.29"/>
    <n v="5"/>
    <n v="12"/>
    <x v="2"/>
    <x v="0"/>
    <n v="1"/>
    <x v="7209"/>
    <n v="1"/>
    <n v="390.87"/>
    <n v="19.543499999999998"/>
    <n v="371.32650000000001"/>
    <n v="44.559179999999998"/>
    <n v="415.88567999999998"/>
    <n v="1"/>
  </r>
  <r>
    <s v="ORD107211"/>
    <x v="451"/>
    <x v="386"/>
    <s v="Hyderabad"/>
    <x v="1"/>
    <n v="500001"/>
    <s v="MED001"/>
    <x v="2"/>
    <x v="2"/>
    <s v="Cipla"/>
    <s v="No"/>
    <n v="3"/>
    <n v="32.130000000000003"/>
    <n v="15"/>
    <n v="12"/>
    <x v="2"/>
    <x v="1"/>
    <n v="1"/>
    <x v="7210"/>
    <n v="1"/>
    <n v="96.390000000000015"/>
    <n v="14.458500000000001"/>
    <n v="81.931500000000014"/>
    <n v="9.831780000000002"/>
    <n v="91.763280000000009"/>
    <n v="3"/>
  </r>
  <r>
    <s v="ORD107212"/>
    <x v="291"/>
    <x v="1847"/>
    <s v="Jaipur"/>
    <x v="5"/>
    <n v="302017"/>
    <s v="MED015"/>
    <x v="24"/>
    <x v="11"/>
    <s v="Abbott"/>
    <s v="No"/>
    <n v="3"/>
    <n v="52.11"/>
    <n v="5"/>
    <n v="12"/>
    <x v="3"/>
    <x v="1"/>
    <n v="1"/>
    <x v="7211"/>
    <n v="1"/>
    <n v="156.32999999999998"/>
    <n v="7.8164999999999987"/>
    <n v="148.51349999999999"/>
    <n v="17.821619999999999"/>
    <n v="166.33511999999999"/>
    <n v="3"/>
  </r>
  <r>
    <s v="ORD107212"/>
    <x v="34"/>
    <x v="3061"/>
    <s v="Gurugram"/>
    <x v="11"/>
    <n v="122016"/>
    <s v="MED016"/>
    <x v="17"/>
    <x v="11"/>
    <s v="Emcure"/>
    <s v="No"/>
    <n v="1"/>
    <n v="94.46"/>
    <n v="10"/>
    <n v="18"/>
    <x v="5"/>
    <x v="1"/>
    <n v="1"/>
    <x v="7212"/>
    <n v="1"/>
    <n v="94.46"/>
    <n v="9.4459999999999997"/>
    <n v="85.013999999999996"/>
    <n v="15.302519999999999"/>
    <n v="100.31652"/>
    <n v="1"/>
  </r>
  <r>
    <s v="ORD107214"/>
    <x v="440"/>
    <x v="225"/>
    <s v="Lucknow"/>
    <x v="9"/>
    <n v="226010"/>
    <s v="MED027"/>
    <x v="12"/>
    <x v="9"/>
    <s v="Mankind"/>
    <s v="No"/>
    <n v="2"/>
    <n v="101.61"/>
    <n v="5"/>
    <n v="5"/>
    <x v="5"/>
    <x v="1"/>
    <n v="1"/>
    <x v="7213"/>
    <n v="1"/>
    <n v="203.22"/>
    <n v="10.161"/>
    <n v="193.059"/>
    <n v="9.6529499999999988"/>
    <n v="202.71195"/>
    <n v="2"/>
  </r>
  <r>
    <s v="ORD107215"/>
    <x v="521"/>
    <x v="438"/>
    <s v="Surat"/>
    <x v="6"/>
    <n v="395017"/>
    <s v="MED019"/>
    <x v="26"/>
    <x v="8"/>
    <s v="Cipla"/>
    <s v="No"/>
    <n v="6"/>
    <n v="150.97"/>
    <n v="10"/>
    <n v="5"/>
    <x v="3"/>
    <x v="1"/>
    <n v="1"/>
    <x v="7214"/>
    <n v="1"/>
    <n v="905.81999999999994"/>
    <n v="90.581999999999994"/>
    <n v="815.23799999999994"/>
    <n v="40.761899999999997"/>
    <n v="855.99989999999991"/>
    <n v="3"/>
  </r>
  <r>
    <s v="ORD107216"/>
    <x v="678"/>
    <x v="2538"/>
    <s v="Gurugram"/>
    <x v="11"/>
    <n v="122018"/>
    <s v="MED004"/>
    <x v="5"/>
    <x v="5"/>
    <s v="Sun Pharma"/>
    <s v="Yes"/>
    <n v="2"/>
    <n v="106.78"/>
    <n v="5"/>
    <n v="5"/>
    <x v="1"/>
    <x v="0"/>
    <n v="1"/>
    <x v="7215"/>
    <n v="1"/>
    <n v="213.56"/>
    <n v="10.677999999999999"/>
    <n v="202.88200000000001"/>
    <n v="10.144100000000002"/>
    <n v="213.02610000000001"/>
    <n v="2"/>
  </r>
  <r>
    <s v="ORD107217"/>
    <x v="307"/>
    <x v="25"/>
    <s v="Noida"/>
    <x v="9"/>
    <n v="201304"/>
    <s v="MED015"/>
    <x v="24"/>
    <x v="11"/>
    <s v="Abbott"/>
    <s v="No"/>
    <n v="2"/>
    <n v="51.78"/>
    <n v="5"/>
    <n v="18"/>
    <x v="4"/>
    <x v="1"/>
    <n v="1"/>
    <x v="7216"/>
    <n v="1"/>
    <n v="103.56"/>
    <n v="5.1779999999999999"/>
    <n v="98.382000000000005"/>
    <n v="17.708760000000002"/>
    <n v="116.09076"/>
    <n v="2"/>
  </r>
  <r>
    <s v="ORD107218"/>
    <x v="188"/>
    <x v="2523"/>
    <s v="Ahmedabad"/>
    <x v="6"/>
    <n v="380054"/>
    <s v="MED010"/>
    <x v="13"/>
    <x v="1"/>
    <s v="Sun Pharma"/>
    <s v="Yes"/>
    <n v="1"/>
    <n v="78.400000000000006"/>
    <n v="10"/>
    <n v="12"/>
    <x v="5"/>
    <x v="1"/>
    <n v="1"/>
    <x v="7217"/>
    <n v="1"/>
    <n v="78.400000000000006"/>
    <n v="7.84"/>
    <n v="70.56"/>
    <n v="8.4672000000000001"/>
    <n v="79.027200000000008"/>
    <n v="3"/>
  </r>
  <r>
    <s v="ORD107219"/>
    <x v="15"/>
    <x v="2259"/>
    <s v="Hyderabad"/>
    <x v="1"/>
    <n v="500001"/>
    <s v="MED005"/>
    <x v="11"/>
    <x v="5"/>
    <s v="Cipla"/>
    <s v="Yes"/>
    <n v="4"/>
    <n v="103.82"/>
    <n v="0"/>
    <n v="5"/>
    <x v="2"/>
    <x v="2"/>
    <n v="1"/>
    <x v="7218"/>
    <n v="1"/>
    <n v="415.28"/>
    <n v="0"/>
    <n v="415.28"/>
    <n v="20.763999999999996"/>
    <n v="436.04399999999998"/>
    <n v="0"/>
  </r>
  <r>
    <s v="ORD107220"/>
    <x v="52"/>
    <x v="2698"/>
    <s v="Chennai"/>
    <x v="7"/>
    <n v="600001"/>
    <s v="MED011"/>
    <x v="23"/>
    <x v="1"/>
    <s v="Cipla"/>
    <s v="No"/>
    <n v="2"/>
    <n v="23.28"/>
    <n v="0"/>
    <n v="5"/>
    <x v="1"/>
    <x v="1"/>
    <n v="1"/>
    <x v="7219"/>
    <n v="1"/>
    <n v="46.56"/>
    <n v="0"/>
    <n v="46.56"/>
    <n v="2.3280000000000003"/>
    <n v="48.888000000000005"/>
    <n v="1"/>
  </r>
  <r>
    <s v="ORD107221"/>
    <x v="68"/>
    <x v="347"/>
    <s v="Chandigarh"/>
    <x v="4"/>
    <n v="160019"/>
    <s v="MED030"/>
    <x v="28"/>
    <x v="8"/>
    <s v="Cipla"/>
    <s v="Yes"/>
    <n v="2"/>
    <n v="266.01"/>
    <n v="0"/>
    <n v="12"/>
    <x v="2"/>
    <x v="3"/>
    <n v="1"/>
    <x v="7220"/>
    <n v="1"/>
    <n v="532.02"/>
    <n v="0"/>
    <n v="532.02"/>
    <n v="63.842399999999998"/>
    <n v="595.86239999999998"/>
    <n v="3"/>
  </r>
  <r>
    <s v="ORD107222"/>
    <x v="560"/>
    <x v="1851"/>
    <s v="Kolkata"/>
    <x v="10"/>
    <n v="700102"/>
    <s v="MED009"/>
    <x v="21"/>
    <x v="6"/>
    <s v="Glenmark"/>
    <s v="Yes"/>
    <n v="1"/>
    <n v="96.31"/>
    <n v="0"/>
    <n v="5"/>
    <x v="0"/>
    <x v="1"/>
    <n v="1"/>
    <x v="7221"/>
    <n v="1"/>
    <n v="96.31"/>
    <n v="0"/>
    <n v="96.31"/>
    <n v="4.8155000000000001"/>
    <n v="101.1255"/>
    <n v="2"/>
  </r>
  <r>
    <s v="ORD107223"/>
    <x v="389"/>
    <x v="1254"/>
    <s v="Pune"/>
    <x v="3"/>
    <n v="411057"/>
    <s v="MED004"/>
    <x v="5"/>
    <x v="5"/>
    <s v="Sun Pharma"/>
    <s v="Yes"/>
    <n v="1"/>
    <n v="114.23"/>
    <n v="5"/>
    <n v="12"/>
    <x v="2"/>
    <x v="0"/>
    <n v="1"/>
    <x v="7222"/>
    <n v="1"/>
    <n v="114.23"/>
    <n v="5.7115"/>
    <n v="108.5185"/>
    <n v="13.022219999999999"/>
    <n v="121.54072000000001"/>
    <n v="4"/>
  </r>
  <r>
    <s v="ORD107224"/>
    <x v="600"/>
    <x v="240"/>
    <s v="Delhi"/>
    <x v="0"/>
    <n v="110001"/>
    <s v="MED029"/>
    <x v="10"/>
    <x v="8"/>
    <s v="Sun Pharma"/>
    <s v="Yes"/>
    <n v="2"/>
    <n v="110.84"/>
    <n v="5"/>
    <n v="5"/>
    <x v="2"/>
    <x v="1"/>
    <n v="1"/>
    <x v="7223"/>
    <n v="1"/>
    <n v="221.68"/>
    <n v="11.084000000000001"/>
    <n v="210.596"/>
    <n v="10.5298"/>
    <n v="221.1258"/>
    <n v="3"/>
  </r>
  <r>
    <s v="ORD107225"/>
    <x v="342"/>
    <x v="1569"/>
    <s v="Bengaluru"/>
    <x v="8"/>
    <n v="560100"/>
    <s v="MED005"/>
    <x v="11"/>
    <x v="5"/>
    <s v="Cipla"/>
    <s v="Yes"/>
    <n v="2"/>
    <n v="107.98"/>
    <n v="5"/>
    <n v="5"/>
    <x v="4"/>
    <x v="1"/>
    <n v="1"/>
    <x v="7224"/>
    <n v="1"/>
    <n v="215.96"/>
    <n v="10.798"/>
    <n v="205.16200000000001"/>
    <n v="10.258099999999999"/>
    <n v="215.42009999999999"/>
    <n v="3"/>
  </r>
  <r>
    <s v="ORD107226"/>
    <x v="344"/>
    <x v="1451"/>
    <s v="Surat"/>
    <x v="6"/>
    <n v="395003"/>
    <s v="MED030"/>
    <x v="28"/>
    <x v="8"/>
    <s v="Cipla"/>
    <s v="Yes"/>
    <n v="2"/>
    <n v="317.76"/>
    <n v="10"/>
    <n v="5"/>
    <x v="2"/>
    <x v="1"/>
    <n v="1"/>
    <x v="7225"/>
    <n v="1"/>
    <n v="635.52"/>
    <n v="63.552"/>
    <n v="571.96799999999996"/>
    <n v="28.598399999999998"/>
    <n v="600.56639999999993"/>
    <n v="3"/>
  </r>
  <r>
    <s v="ORD107227"/>
    <x v="13"/>
    <x v="1780"/>
    <s v="Mumbai"/>
    <x v="3"/>
    <n v="400001"/>
    <s v="MED023"/>
    <x v="8"/>
    <x v="7"/>
    <s v="Lacto Calamine"/>
    <s v="No"/>
    <n v="3"/>
    <n v="276.95"/>
    <n v="5"/>
    <n v="12"/>
    <x v="2"/>
    <x v="1"/>
    <n v="1"/>
    <x v="7226"/>
    <n v="1"/>
    <n v="830.84999999999991"/>
    <n v="41.542499999999997"/>
    <n v="789.30749999999989"/>
    <n v="94.716899999999981"/>
    <n v="884.0243999999999"/>
    <n v="3"/>
  </r>
  <r>
    <s v="ORD107228"/>
    <x v="415"/>
    <x v="1343"/>
    <s v="Ahmedabad"/>
    <x v="6"/>
    <n v="380061"/>
    <s v="MED028"/>
    <x v="3"/>
    <x v="3"/>
    <s v="Abbott"/>
    <s v="No"/>
    <n v="1"/>
    <n v="125.15"/>
    <n v="5"/>
    <n v="5"/>
    <x v="4"/>
    <x v="1"/>
    <n v="1"/>
    <x v="7227"/>
    <n v="1"/>
    <n v="125.15"/>
    <n v="6.2575000000000003"/>
    <n v="118.89250000000001"/>
    <n v="5.9446250000000012"/>
    <n v="124.83712500000001"/>
    <n v="3"/>
  </r>
  <r>
    <s v="ORD107229"/>
    <x v="241"/>
    <x v="1641"/>
    <s v="Chandigarh"/>
    <x v="4"/>
    <n v="160001"/>
    <s v="MED025"/>
    <x v="27"/>
    <x v="0"/>
    <s v="Blue Cross"/>
    <s v="Yes"/>
    <n v="2"/>
    <n v="68.66"/>
    <n v="5"/>
    <n v="18"/>
    <x v="5"/>
    <x v="3"/>
    <n v="1"/>
    <x v="7228"/>
    <n v="1"/>
    <n v="137.32"/>
    <n v="6.8659999999999988"/>
    <n v="130.45400000000001"/>
    <n v="23.481719999999999"/>
    <n v="153.93572"/>
    <n v="2"/>
  </r>
  <r>
    <s v="ORD107230"/>
    <x v="557"/>
    <x v="2788"/>
    <s v="Jaipur"/>
    <x v="5"/>
    <n v="302017"/>
    <s v="MED028"/>
    <x v="3"/>
    <x v="3"/>
    <s v="Abbott"/>
    <s v="No"/>
    <n v="3"/>
    <n v="100.8"/>
    <n v="5"/>
    <n v="5"/>
    <x v="5"/>
    <x v="1"/>
    <n v="1"/>
    <x v="7229"/>
    <n v="1"/>
    <n v="302.39999999999998"/>
    <n v="15.12"/>
    <n v="287.27999999999997"/>
    <n v="14.363999999999999"/>
    <n v="301.64399999999995"/>
    <n v="2"/>
  </r>
  <r>
    <s v="ORD107231"/>
    <x v="530"/>
    <x v="2394"/>
    <s v="Pune"/>
    <x v="3"/>
    <n v="411038"/>
    <s v="MED004"/>
    <x v="5"/>
    <x v="5"/>
    <s v="Sun Pharma"/>
    <s v="Yes"/>
    <n v="2"/>
    <n v="108.76"/>
    <n v="5"/>
    <n v="18"/>
    <x v="3"/>
    <x v="0"/>
    <n v="1"/>
    <x v="7230"/>
    <n v="1"/>
    <n v="217.52"/>
    <n v="10.876000000000001"/>
    <n v="206.64400000000001"/>
    <n v="37.195920000000001"/>
    <n v="243.83992000000001"/>
    <n v="1"/>
  </r>
  <r>
    <s v="ORD107232"/>
    <x v="414"/>
    <x v="2772"/>
    <s v="Noida"/>
    <x v="9"/>
    <n v="201301"/>
    <s v="MED023"/>
    <x v="8"/>
    <x v="7"/>
    <s v="Lacto Calamine"/>
    <s v="No"/>
    <n v="1"/>
    <n v="316.2"/>
    <n v="0"/>
    <n v="18"/>
    <x v="2"/>
    <x v="1"/>
    <n v="1"/>
    <x v="7231"/>
    <n v="1"/>
    <n v="316.2"/>
    <n v="0"/>
    <n v="316.2"/>
    <n v="56.915999999999997"/>
    <n v="373.11599999999999"/>
    <n v="1"/>
  </r>
  <r>
    <s v="ORD107233"/>
    <x v="33"/>
    <x v="950"/>
    <s v="Jaipur"/>
    <x v="5"/>
    <n v="302019"/>
    <s v="MED003"/>
    <x v="6"/>
    <x v="4"/>
    <s v="Dr. Reddy's"/>
    <s v="No"/>
    <n v="1"/>
    <n v="25.44"/>
    <n v="0"/>
    <n v="5"/>
    <x v="0"/>
    <x v="1"/>
    <n v="1"/>
    <x v="7232"/>
    <n v="1"/>
    <n v="25.44"/>
    <n v="0"/>
    <n v="25.44"/>
    <n v="1.272"/>
    <n v="26.712"/>
    <n v="2"/>
  </r>
  <r>
    <s v="ORD107234"/>
    <x v="721"/>
    <x v="145"/>
    <s v="Chandigarh"/>
    <x v="4"/>
    <n v="160001"/>
    <s v="MED022"/>
    <x v="25"/>
    <x v="7"/>
    <s v="Himalaya"/>
    <s v="No"/>
    <n v="6"/>
    <n v="176.18"/>
    <n v="5"/>
    <n v="12"/>
    <x v="4"/>
    <x v="1"/>
    <n v="1"/>
    <x v="7233"/>
    <n v="1"/>
    <n v="1057.08"/>
    <n v="52.853999999999999"/>
    <n v="1004.2259999999999"/>
    <n v="120.50712"/>
    <n v="1124.7331199999999"/>
    <n v="5"/>
  </r>
  <r>
    <s v="ORD107234"/>
    <x v="514"/>
    <x v="844"/>
    <s v="Noida"/>
    <x v="9"/>
    <n v="201301"/>
    <s v="MED001"/>
    <x v="2"/>
    <x v="2"/>
    <s v="Cipla"/>
    <s v="No"/>
    <n v="1"/>
    <n v="30.45"/>
    <n v="0"/>
    <n v="12"/>
    <x v="3"/>
    <x v="1"/>
    <n v="1"/>
    <x v="7234"/>
    <n v="1"/>
    <n v="30.45"/>
    <n v="0"/>
    <n v="30.45"/>
    <n v="3.6539999999999999"/>
    <n v="34.103999999999999"/>
    <n v="3"/>
  </r>
  <r>
    <s v="ORD107236"/>
    <x v="668"/>
    <x v="674"/>
    <s v="Kolkata"/>
    <x v="10"/>
    <n v="700091"/>
    <s v="MED005"/>
    <x v="11"/>
    <x v="5"/>
    <s v="Cipla"/>
    <s v="Yes"/>
    <n v="2"/>
    <n v="96.8"/>
    <n v="0"/>
    <n v="5"/>
    <x v="1"/>
    <x v="1"/>
    <n v="1"/>
    <x v="7235"/>
    <n v="1"/>
    <n v="193.6"/>
    <n v="0"/>
    <n v="193.6"/>
    <n v="9.68"/>
    <n v="203.28"/>
    <n v="3"/>
  </r>
  <r>
    <s v="ORD107237"/>
    <x v="517"/>
    <x v="3062"/>
    <s v="Kolkata"/>
    <x v="10"/>
    <n v="700091"/>
    <s v="MED016"/>
    <x v="17"/>
    <x v="11"/>
    <s v="Emcure"/>
    <s v="No"/>
    <n v="3"/>
    <n v="119.29"/>
    <n v="0"/>
    <n v="12"/>
    <x v="0"/>
    <x v="0"/>
    <n v="1"/>
    <x v="7236"/>
    <n v="1"/>
    <n v="357.87"/>
    <n v="0"/>
    <n v="357.87"/>
    <n v="42.944400000000002"/>
    <n v="400.81439999999998"/>
    <n v="0"/>
  </r>
  <r>
    <s v="ORD107238"/>
    <x v="17"/>
    <x v="1699"/>
    <s v="Chandigarh"/>
    <x v="4"/>
    <n v="160019"/>
    <s v="MED027"/>
    <x v="12"/>
    <x v="9"/>
    <s v="Mankind"/>
    <s v="No"/>
    <n v="3"/>
    <n v="97.03"/>
    <n v="10"/>
    <n v="18"/>
    <x v="4"/>
    <x v="1"/>
    <n v="1"/>
    <x v="7237"/>
    <n v="1"/>
    <n v="291.09000000000003"/>
    <n v="29.109000000000005"/>
    <n v="261.98100000000005"/>
    <n v="47.156580000000012"/>
    <n v="309.13758000000007"/>
    <n v="1"/>
  </r>
  <r>
    <s v="ORD107239"/>
    <x v="24"/>
    <x v="2130"/>
    <s v="Noida"/>
    <x v="9"/>
    <n v="201303"/>
    <s v="MED020"/>
    <x v="4"/>
    <x v="4"/>
    <s v="Dr. Reddy's"/>
    <s v="Yes"/>
    <n v="3"/>
    <n v="55.99"/>
    <n v="5"/>
    <n v="5"/>
    <x v="5"/>
    <x v="0"/>
    <n v="1"/>
    <x v="7238"/>
    <n v="1"/>
    <n v="167.97"/>
    <n v="8.3985000000000003"/>
    <n v="159.57149999999999"/>
    <n v="7.9785749999999993"/>
    <n v="167.55007499999999"/>
    <n v="2"/>
  </r>
  <r>
    <s v="ORD107240"/>
    <x v="706"/>
    <x v="1683"/>
    <s v="Mumbai"/>
    <x v="3"/>
    <n v="400076"/>
    <s v="MED006"/>
    <x v="18"/>
    <x v="10"/>
    <s v="USV"/>
    <s v="Yes"/>
    <n v="1"/>
    <n v="50.35"/>
    <n v="5"/>
    <n v="12"/>
    <x v="1"/>
    <x v="1"/>
    <n v="1"/>
    <x v="7239"/>
    <n v="1"/>
    <n v="50.35"/>
    <n v="2.5175000000000001"/>
    <n v="47.832500000000003"/>
    <n v="5.7399000000000004"/>
    <n v="53.572400000000002"/>
    <n v="2"/>
  </r>
  <r>
    <s v="ORD107241"/>
    <x v="394"/>
    <x v="1228"/>
    <s v="Bengaluru"/>
    <x v="8"/>
    <n v="560034"/>
    <s v="MED011"/>
    <x v="23"/>
    <x v="1"/>
    <s v="Cipla"/>
    <s v="No"/>
    <n v="3"/>
    <n v="22.62"/>
    <n v="5"/>
    <n v="12"/>
    <x v="2"/>
    <x v="1"/>
    <n v="1"/>
    <x v="7240"/>
    <n v="1"/>
    <n v="67.86"/>
    <n v="3.3930000000000002"/>
    <n v="64.466999999999999"/>
    <n v="7.73604"/>
    <n v="72.203040000000001"/>
    <n v="2"/>
  </r>
  <r>
    <s v="ORD107241"/>
    <x v="54"/>
    <x v="9"/>
    <s v="Mumbai"/>
    <x v="3"/>
    <n v="400050"/>
    <s v="MED018"/>
    <x v="14"/>
    <x v="8"/>
    <s v="Mankind"/>
    <s v="No"/>
    <n v="1"/>
    <n v="112.7"/>
    <n v="10"/>
    <n v="12"/>
    <x v="4"/>
    <x v="2"/>
    <n v="1"/>
    <x v="7241"/>
    <n v="1"/>
    <n v="112.7"/>
    <n v="11.27"/>
    <n v="101.43"/>
    <n v="12.171600000000002"/>
    <n v="113.6016"/>
    <n v="4"/>
  </r>
  <r>
    <s v="ORD107243"/>
    <x v="550"/>
    <x v="504"/>
    <s v="Pune"/>
    <x v="3"/>
    <n v="411001"/>
    <s v="MED014"/>
    <x v="19"/>
    <x v="3"/>
    <s v="Abbott"/>
    <s v="No"/>
    <n v="3"/>
    <n v="150.69"/>
    <n v="15"/>
    <n v="5"/>
    <x v="4"/>
    <x v="2"/>
    <n v="1"/>
    <x v="7242"/>
    <n v="1"/>
    <n v="452.07"/>
    <n v="67.810500000000005"/>
    <n v="384.2595"/>
    <n v="19.212975"/>
    <n v="403.47247500000003"/>
    <n v="0"/>
  </r>
  <r>
    <s v="ORD107244"/>
    <x v="125"/>
    <x v="607"/>
    <s v="Indore"/>
    <x v="2"/>
    <n v="452016"/>
    <s v="MED024"/>
    <x v="0"/>
    <x v="0"/>
    <s v="Abbott"/>
    <s v="No"/>
    <n v="4"/>
    <n v="125.49"/>
    <n v="15"/>
    <n v="5"/>
    <x v="2"/>
    <x v="1"/>
    <n v="1"/>
    <x v="7243"/>
    <n v="1"/>
    <n v="501.96"/>
    <n v="75.293999999999997"/>
    <n v="426.666"/>
    <n v="21.333299999999998"/>
    <n v="447.99930000000001"/>
    <n v="2"/>
  </r>
  <r>
    <s v="ORD107245"/>
    <x v="210"/>
    <x v="1418"/>
    <s v="Bengaluru"/>
    <x v="8"/>
    <n v="560038"/>
    <s v="MED017"/>
    <x v="1"/>
    <x v="1"/>
    <s v="Abbott"/>
    <s v="No"/>
    <n v="4"/>
    <n v="142.08000000000001"/>
    <n v="0"/>
    <n v="5"/>
    <x v="2"/>
    <x v="2"/>
    <n v="1"/>
    <x v="7244"/>
    <n v="1"/>
    <n v="568.32000000000005"/>
    <n v="0"/>
    <n v="568.32000000000005"/>
    <n v="28.416000000000004"/>
    <n v="596.7360000000001"/>
    <n v="1"/>
  </r>
  <r>
    <s v="ORD107245"/>
    <x v="591"/>
    <x v="1333"/>
    <s v="Bengaluru"/>
    <x v="8"/>
    <n v="560001"/>
    <s v="MED016"/>
    <x v="17"/>
    <x v="11"/>
    <s v="Emcure"/>
    <s v="No"/>
    <n v="4"/>
    <n v="116.59"/>
    <n v="5"/>
    <n v="12"/>
    <x v="5"/>
    <x v="1"/>
    <n v="1"/>
    <x v="7245"/>
    <n v="1"/>
    <n v="466.36"/>
    <n v="23.318000000000001"/>
    <n v="443.04200000000003"/>
    <n v="53.165040000000005"/>
    <n v="496.20704000000001"/>
    <n v="4"/>
  </r>
  <r>
    <s v="ORD107245"/>
    <x v="631"/>
    <x v="1054"/>
    <s v="Delhi"/>
    <x v="0"/>
    <n v="110029"/>
    <s v="MED023"/>
    <x v="8"/>
    <x v="7"/>
    <s v="Lacto Calamine"/>
    <s v="No"/>
    <n v="2"/>
    <n v="341.05"/>
    <n v="10"/>
    <n v="12"/>
    <x v="2"/>
    <x v="0"/>
    <n v="1"/>
    <x v="7246"/>
    <n v="1"/>
    <n v="682.1"/>
    <n v="68.209999999999994"/>
    <n v="613.89"/>
    <n v="73.666800000000009"/>
    <n v="687.55679999999995"/>
    <n v="2"/>
  </r>
  <r>
    <s v="ORD107245"/>
    <x v="409"/>
    <x v="856"/>
    <s v="Chennai"/>
    <x v="7"/>
    <n v="600018"/>
    <s v="MED015"/>
    <x v="24"/>
    <x v="11"/>
    <s v="Abbott"/>
    <s v="No"/>
    <n v="1"/>
    <n v="44.45"/>
    <n v="10"/>
    <n v="12"/>
    <x v="1"/>
    <x v="2"/>
    <n v="1"/>
    <x v="7247"/>
    <n v="1"/>
    <n v="44.45"/>
    <n v="4.4450000000000003"/>
    <n v="40.005000000000003"/>
    <n v="4.8006000000000002"/>
    <n v="44.805600000000005"/>
    <n v="1"/>
  </r>
  <r>
    <s v="ORD107249"/>
    <x v="168"/>
    <x v="1642"/>
    <s v="Surat"/>
    <x v="6"/>
    <n v="395017"/>
    <s v="MED023"/>
    <x v="8"/>
    <x v="7"/>
    <s v="Lacto Calamine"/>
    <s v="No"/>
    <n v="1"/>
    <n v="265.79000000000002"/>
    <n v="5"/>
    <n v="5"/>
    <x v="2"/>
    <x v="0"/>
    <n v="1"/>
    <x v="7248"/>
    <n v="1"/>
    <n v="265.79000000000002"/>
    <n v="13.2895"/>
    <n v="252.50050000000002"/>
    <n v="12.625025000000001"/>
    <n v="265.12552500000004"/>
    <n v="3"/>
  </r>
  <r>
    <s v="ORD107250"/>
    <x v="88"/>
    <x v="3063"/>
    <s v="Lucknow"/>
    <x v="9"/>
    <n v="226001"/>
    <s v="MED023"/>
    <x v="8"/>
    <x v="7"/>
    <s v="Lacto Calamine"/>
    <s v="No"/>
    <n v="2"/>
    <n v="301.02999999999997"/>
    <n v="5"/>
    <n v="12"/>
    <x v="2"/>
    <x v="1"/>
    <n v="1"/>
    <x v="7249"/>
    <n v="1"/>
    <n v="602.05999999999995"/>
    <n v="30.102999999999998"/>
    <n v="571.95699999999999"/>
    <n v="68.634839999999997"/>
    <n v="640.59184000000005"/>
    <n v="1"/>
  </r>
  <r>
    <s v="ORD107251"/>
    <x v="390"/>
    <x v="2192"/>
    <s v="Hyderabad"/>
    <x v="1"/>
    <n v="500084"/>
    <s v="MED011"/>
    <x v="23"/>
    <x v="1"/>
    <s v="Cipla"/>
    <s v="No"/>
    <n v="3"/>
    <n v="26.25"/>
    <n v="10"/>
    <n v="12"/>
    <x v="2"/>
    <x v="1"/>
    <n v="1"/>
    <x v="7250"/>
    <n v="1"/>
    <n v="78.75"/>
    <n v="7.875"/>
    <n v="70.875"/>
    <n v="8.5050000000000008"/>
    <n v="79.38"/>
    <n v="3"/>
  </r>
  <r>
    <s v="ORD107252"/>
    <x v="97"/>
    <x v="2764"/>
    <s v="Chennai"/>
    <x v="7"/>
    <n v="600100"/>
    <s v="MED013"/>
    <x v="16"/>
    <x v="3"/>
    <s v="Himalaya"/>
    <s v="No"/>
    <n v="1"/>
    <n v="153.26"/>
    <n v="20"/>
    <n v="12"/>
    <x v="5"/>
    <x v="1"/>
    <n v="1"/>
    <x v="7251"/>
    <n v="1"/>
    <n v="153.26"/>
    <n v="30.651999999999997"/>
    <n v="122.60799999999999"/>
    <n v="14.712959999999999"/>
    <n v="137.32095999999999"/>
    <n v="2"/>
  </r>
  <r>
    <s v="ORD107253"/>
    <x v="260"/>
    <x v="2505"/>
    <s v="Mumbai"/>
    <x v="3"/>
    <n v="400069"/>
    <s v="MED007"/>
    <x v="15"/>
    <x v="10"/>
    <s v="Sanofi"/>
    <s v="Yes"/>
    <n v="3"/>
    <n v="74.680000000000007"/>
    <n v="10"/>
    <n v="18"/>
    <x v="1"/>
    <x v="2"/>
    <n v="1"/>
    <x v="7252"/>
    <n v="1"/>
    <n v="224.04000000000002"/>
    <n v="22.404"/>
    <n v="201.63600000000002"/>
    <n v="36.29448"/>
    <n v="237.93048000000002"/>
    <n v="1"/>
  </r>
  <r>
    <s v="ORD107254"/>
    <x v="432"/>
    <x v="430"/>
    <s v="Chandigarh"/>
    <x v="4"/>
    <n v="160019"/>
    <s v="MED001"/>
    <x v="2"/>
    <x v="2"/>
    <s v="Cipla"/>
    <s v="No"/>
    <n v="1"/>
    <n v="28.58"/>
    <n v="0"/>
    <n v="12"/>
    <x v="1"/>
    <x v="2"/>
    <n v="1"/>
    <x v="7253"/>
    <n v="1"/>
    <n v="28.58"/>
    <n v="0"/>
    <n v="28.58"/>
    <n v="3.4295999999999998"/>
    <n v="32.009599999999999"/>
    <n v="3"/>
  </r>
  <r>
    <s v="ORD107255"/>
    <x v="61"/>
    <x v="2391"/>
    <s v="Hyderabad"/>
    <x v="1"/>
    <n v="500084"/>
    <s v="MED007"/>
    <x v="15"/>
    <x v="10"/>
    <s v="Sanofi"/>
    <s v="Yes"/>
    <n v="1"/>
    <n v="82.19"/>
    <n v="5"/>
    <n v="12"/>
    <x v="5"/>
    <x v="2"/>
    <n v="1"/>
    <x v="7254"/>
    <n v="1"/>
    <n v="82.19"/>
    <n v="4.1094999999999997"/>
    <n v="78.080500000000001"/>
    <n v="9.3696599999999997"/>
    <n v="87.450159999999997"/>
    <n v="1"/>
  </r>
  <r>
    <s v="ORD107256"/>
    <x v="529"/>
    <x v="1773"/>
    <s v="Lucknow"/>
    <x v="9"/>
    <n v="226021"/>
    <s v="MED026"/>
    <x v="20"/>
    <x v="9"/>
    <s v="Cipla"/>
    <s v="No"/>
    <n v="1"/>
    <n v="194.04"/>
    <n v="15"/>
    <n v="18"/>
    <x v="1"/>
    <x v="1"/>
    <n v="1"/>
    <x v="7255"/>
    <n v="1"/>
    <n v="194.04"/>
    <n v="29.105999999999998"/>
    <n v="164.934"/>
    <n v="29.688119999999998"/>
    <n v="194.62212"/>
    <n v="2"/>
  </r>
  <r>
    <s v="ORD107257"/>
    <x v="353"/>
    <x v="163"/>
    <s v="Jaipur"/>
    <x v="5"/>
    <n v="302001"/>
    <s v="MED001"/>
    <x v="2"/>
    <x v="2"/>
    <s v="Cipla"/>
    <s v="No"/>
    <n v="2"/>
    <n v="27.52"/>
    <n v="20"/>
    <n v="18"/>
    <x v="4"/>
    <x v="1"/>
    <n v="1"/>
    <x v="7256"/>
    <n v="1"/>
    <n v="55.04"/>
    <n v="11.007999999999999"/>
    <n v="44.031999999999996"/>
    <n v="7.9257599999999995"/>
    <n v="51.957759999999993"/>
    <n v="5"/>
  </r>
  <r>
    <s v="ORD107258"/>
    <x v="449"/>
    <x v="137"/>
    <s v="Gurugram"/>
    <x v="11"/>
    <n v="122001"/>
    <s v="MED013"/>
    <x v="16"/>
    <x v="3"/>
    <s v="Himalaya"/>
    <s v="No"/>
    <n v="4"/>
    <n v="143.07"/>
    <n v="5"/>
    <n v="12"/>
    <x v="1"/>
    <x v="1"/>
    <n v="1"/>
    <x v="7257"/>
    <n v="1"/>
    <n v="572.28"/>
    <n v="28.613999999999997"/>
    <n v="543.66599999999994"/>
    <n v="65.239919999999998"/>
    <n v="608.90591999999992"/>
    <n v="1"/>
  </r>
  <r>
    <s v="ORD107259"/>
    <x v="522"/>
    <x v="3064"/>
    <s v="Pune"/>
    <x v="3"/>
    <n v="411001"/>
    <s v="MED015"/>
    <x v="24"/>
    <x v="11"/>
    <s v="Abbott"/>
    <s v="No"/>
    <n v="3"/>
    <n v="44.17"/>
    <n v="15"/>
    <n v="5"/>
    <x v="1"/>
    <x v="1"/>
    <n v="1"/>
    <x v="7258"/>
    <n v="1"/>
    <n v="132.51"/>
    <n v="19.8765"/>
    <n v="112.6335"/>
    <n v="5.6316750000000004"/>
    <n v="118.265175"/>
    <n v="1"/>
  </r>
  <r>
    <s v="ORD107260"/>
    <x v="468"/>
    <x v="2081"/>
    <s v="Noida"/>
    <x v="9"/>
    <n v="201307"/>
    <s v="MED003"/>
    <x v="6"/>
    <x v="4"/>
    <s v="Dr. Reddy's"/>
    <s v="No"/>
    <n v="1"/>
    <n v="28.55"/>
    <n v="5"/>
    <n v="18"/>
    <x v="4"/>
    <x v="1"/>
    <n v="1"/>
    <x v="7259"/>
    <n v="1"/>
    <n v="28.55"/>
    <n v="1.4275"/>
    <n v="27.122500000000002"/>
    <n v="4.8820500000000004"/>
    <n v="32.004550000000002"/>
    <n v="2"/>
  </r>
  <r>
    <s v="ORD107261"/>
    <x v="468"/>
    <x v="2614"/>
    <s v="Bengaluru"/>
    <x v="8"/>
    <n v="560038"/>
    <s v="MED003"/>
    <x v="6"/>
    <x v="4"/>
    <s v="Dr. Reddy's"/>
    <s v="No"/>
    <n v="3"/>
    <n v="31.56"/>
    <n v="10"/>
    <n v="5"/>
    <x v="5"/>
    <x v="1"/>
    <n v="1"/>
    <x v="7260"/>
    <n v="1"/>
    <n v="94.679999999999993"/>
    <n v="9.468"/>
    <n v="85.211999999999989"/>
    <n v="4.2605999999999993"/>
    <n v="89.472599999999986"/>
    <n v="1"/>
  </r>
  <r>
    <s v="ORD107262"/>
    <x v="611"/>
    <x v="2337"/>
    <s v="Hyderabad"/>
    <x v="1"/>
    <n v="500090"/>
    <s v="MED018"/>
    <x v="14"/>
    <x v="8"/>
    <s v="Mankind"/>
    <s v="No"/>
    <n v="1"/>
    <n v="129.74"/>
    <n v="5"/>
    <n v="12"/>
    <x v="4"/>
    <x v="1"/>
    <n v="1"/>
    <x v="7261"/>
    <n v="1"/>
    <n v="129.74"/>
    <n v="6.4870000000000001"/>
    <n v="123.25300000000001"/>
    <n v="14.79036"/>
    <n v="138.04336000000001"/>
    <n v="3"/>
  </r>
  <r>
    <s v="ORD107263"/>
    <x v="544"/>
    <x v="3065"/>
    <s v="Surat"/>
    <x v="6"/>
    <n v="395001"/>
    <s v="MED002"/>
    <x v="22"/>
    <x v="2"/>
    <s v="Micro Labs"/>
    <s v="No"/>
    <n v="1"/>
    <n v="32.200000000000003"/>
    <n v="15"/>
    <n v="12"/>
    <x v="3"/>
    <x v="2"/>
    <n v="1"/>
    <x v="7262"/>
    <n v="1"/>
    <n v="32.200000000000003"/>
    <n v="4.830000000000001"/>
    <n v="27.37"/>
    <n v="3.2843999999999998"/>
    <n v="30.654400000000003"/>
    <n v="1"/>
  </r>
  <r>
    <s v="ORD107264"/>
    <x v="674"/>
    <x v="940"/>
    <s v="Delhi"/>
    <x v="0"/>
    <n v="110085"/>
    <s v="MED022"/>
    <x v="25"/>
    <x v="7"/>
    <s v="Himalaya"/>
    <s v="No"/>
    <n v="1"/>
    <n v="183.95"/>
    <n v="5"/>
    <n v="12"/>
    <x v="5"/>
    <x v="0"/>
    <n v="1"/>
    <x v="7263"/>
    <n v="1"/>
    <n v="183.95"/>
    <n v="9.1974999999999998"/>
    <n v="174.7525"/>
    <n v="20.970299999999998"/>
    <n v="195.72280000000001"/>
    <n v="1"/>
  </r>
  <r>
    <s v="ORD107265"/>
    <x v="140"/>
    <x v="943"/>
    <s v="Chandigarh"/>
    <x v="4"/>
    <n v="160036"/>
    <s v="MED029"/>
    <x v="10"/>
    <x v="8"/>
    <s v="Sun Pharma"/>
    <s v="Yes"/>
    <n v="4"/>
    <n v="91.97"/>
    <n v="5"/>
    <n v="5"/>
    <x v="1"/>
    <x v="1"/>
    <n v="1"/>
    <x v="7264"/>
    <n v="1"/>
    <n v="367.88"/>
    <n v="18.394000000000002"/>
    <n v="349.48599999999999"/>
    <n v="17.474299999999999"/>
    <n v="366.96029999999996"/>
    <n v="3"/>
  </r>
  <r>
    <s v="ORD107266"/>
    <x v="548"/>
    <x v="2551"/>
    <s v="Mumbai"/>
    <x v="3"/>
    <n v="400050"/>
    <s v="MED019"/>
    <x v="26"/>
    <x v="8"/>
    <s v="Cipla"/>
    <s v="No"/>
    <n v="1"/>
    <n v="155.6"/>
    <n v="5"/>
    <n v="5"/>
    <x v="4"/>
    <x v="1"/>
    <n v="1"/>
    <x v="7265"/>
    <n v="1"/>
    <n v="155.6"/>
    <n v="7.78"/>
    <n v="147.82"/>
    <n v="7.3909999999999991"/>
    <n v="155.21099999999998"/>
    <n v="2"/>
  </r>
  <r>
    <s v="ORD107266"/>
    <x v="62"/>
    <x v="2052"/>
    <s v="Gurugram"/>
    <x v="11"/>
    <n v="122016"/>
    <s v="MED002"/>
    <x v="22"/>
    <x v="2"/>
    <s v="Micro Labs"/>
    <s v="No"/>
    <n v="2"/>
    <n v="33.840000000000003"/>
    <n v="10"/>
    <n v="5"/>
    <x v="2"/>
    <x v="2"/>
    <n v="1"/>
    <x v="7266"/>
    <n v="1"/>
    <n v="67.680000000000007"/>
    <n v="6.7680000000000007"/>
    <n v="60.912000000000006"/>
    <n v="3.0456000000000008"/>
    <n v="63.957600000000006"/>
    <n v="0"/>
  </r>
  <r>
    <s v="ORD107268"/>
    <x v="544"/>
    <x v="2555"/>
    <s v="Delhi"/>
    <x v="0"/>
    <n v="110044"/>
    <s v="MED024"/>
    <x v="0"/>
    <x v="0"/>
    <s v="Abbott"/>
    <s v="No"/>
    <n v="2"/>
    <n v="135.57"/>
    <n v="5"/>
    <n v="18"/>
    <x v="1"/>
    <x v="2"/>
    <n v="1"/>
    <x v="7267"/>
    <n v="1"/>
    <n v="271.14"/>
    <n v="13.556999999999999"/>
    <n v="257.58299999999997"/>
    <n v="46.364939999999997"/>
    <n v="303.94793999999996"/>
    <n v="1"/>
  </r>
  <r>
    <s v="ORD107269"/>
    <x v="422"/>
    <x v="2873"/>
    <s v="Indore"/>
    <x v="2"/>
    <n v="452010"/>
    <s v="MED025"/>
    <x v="27"/>
    <x v="0"/>
    <s v="Blue Cross"/>
    <s v="Yes"/>
    <n v="2"/>
    <n v="59.87"/>
    <n v="10"/>
    <n v="12"/>
    <x v="2"/>
    <x v="1"/>
    <n v="1"/>
    <x v="7268"/>
    <n v="1"/>
    <n v="119.74"/>
    <n v="11.973999999999998"/>
    <n v="107.76599999999999"/>
    <n v="12.93192"/>
    <n v="120.69792"/>
    <n v="3"/>
  </r>
  <r>
    <s v="ORD107270"/>
    <x v="534"/>
    <x v="1110"/>
    <s v="Lucknow"/>
    <x v="9"/>
    <n v="226001"/>
    <s v="MED011"/>
    <x v="23"/>
    <x v="1"/>
    <s v="Cipla"/>
    <s v="No"/>
    <n v="1"/>
    <n v="25.69"/>
    <n v="0"/>
    <n v="5"/>
    <x v="3"/>
    <x v="3"/>
    <n v="1"/>
    <x v="7269"/>
    <n v="1"/>
    <n v="25.69"/>
    <n v="0"/>
    <n v="25.69"/>
    <n v="1.2845000000000002"/>
    <n v="26.974500000000003"/>
    <n v="2"/>
  </r>
  <r>
    <s v="ORD107271"/>
    <x v="530"/>
    <x v="2962"/>
    <s v="Hyderabad"/>
    <x v="1"/>
    <n v="500090"/>
    <s v="MED003"/>
    <x v="6"/>
    <x v="4"/>
    <s v="Dr. Reddy's"/>
    <s v="No"/>
    <n v="2"/>
    <n v="28.4"/>
    <n v="10"/>
    <n v="18"/>
    <x v="4"/>
    <x v="0"/>
    <n v="1"/>
    <x v="7270"/>
    <n v="1"/>
    <n v="56.8"/>
    <n v="5.68"/>
    <n v="51.12"/>
    <n v="9.2015999999999991"/>
    <n v="60.321599999999997"/>
    <n v="1"/>
  </r>
  <r>
    <s v="ORD107271"/>
    <x v="291"/>
    <x v="1506"/>
    <s v="Ahmedabad"/>
    <x v="6"/>
    <n v="380001"/>
    <s v="MED009"/>
    <x v="21"/>
    <x v="6"/>
    <s v="Glenmark"/>
    <s v="Yes"/>
    <n v="1"/>
    <n v="82.58"/>
    <n v="5"/>
    <n v="18"/>
    <x v="2"/>
    <x v="1"/>
    <n v="1"/>
    <x v="7271"/>
    <n v="1"/>
    <n v="82.58"/>
    <n v="4.1289999999999996"/>
    <n v="78.450999999999993"/>
    <n v="14.121179999999999"/>
    <n v="92.572179999999989"/>
    <n v="4"/>
  </r>
  <r>
    <s v="ORD107273"/>
    <x v="379"/>
    <x v="1020"/>
    <s v="Indore"/>
    <x v="2"/>
    <n v="452018"/>
    <s v="MED016"/>
    <x v="17"/>
    <x v="11"/>
    <s v="Emcure"/>
    <s v="No"/>
    <n v="1"/>
    <n v="105.48"/>
    <n v="0"/>
    <n v="12"/>
    <x v="5"/>
    <x v="2"/>
    <n v="1"/>
    <x v="7272"/>
    <n v="1"/>
    <n v="105.48"/>
    <n v="0"/>
    <n v="105.48"/>
    <n v="12.6576"/>
    <n v="118.13760000000001"/>
    <n v="0"/>
  </r>
  <r>
    <s v="ORD107274"/>
    <x v="487"/>
    <x v="469"/>
    <s v="Mumbai"/>
    <x v="3"/>
    <n v="400093"/>
    <s v="MED013"/>
    <x v="16"/>
    <x v="3"/>
    <s v="Himalaya"/>
    <s v="No"/>
    <n v="2"/>
    <n v="145.28"/>
    <n v="10"/>
    <n v="12"/>
    <x v="5"/>
    <x v="1"/>
    <n v="1"/>
    <x v="7273"/>
    <n v="1"/>
    <n v="290.56"/>
    <n v="29.055999999999997"/>
    <n v="261.50400000000002"/>
    <n v="31.380480000000002"/>
    <n v="292.88448"/>
    <n v="4"/>
  </r>
  <r>
    <s v="ORD107275"/>
    <x v="564"/>
    <x v="1435"/>
    <s v="Kolkata"/>
    <x v="10"/>
    <n v="700029"/>
    <s v="MED030"/>
    <x v="28"/>
    <x v="8"/>
    <s v="Cipla"/>
    <s v="Yes"/>
    <n v="3"/>
    <n v="279.76"/>
    <n v="0"/>
    <n v="12"/>
    <x v="5"/>
    <x v="1"/>
    <n v="1"/>
    <x v="7274"/>
    <n v="1"/>
    <n v="839.28"/>
    <n v="0"/>
    <n v="839.28"/>
    <n v="100.7136"/>
    <n v="939.99360000000001"/>
    <n v="5"/>
  </r>
  <r>
    <s v="ORD107276"/>
    <x v="541"/>
    <x v="2992"/>
    <s v="Gurugram"/>
    <x v="11"/>
    <n v="122009"/>
    <s v="MED025"/>
    <x v="27"/>
    <x v="0"/>
    <s v="Blue Cross"/>
    <s v="Yes"/>
    <n v="1"/>
    <n v="59.26"/>
    <n v="10"/>
    <n v="12"/>
    <x v="5"/>
    <x v="1"/>
    <n v="1"/>
    <x v="7275"/>
    <n v="1"/>
    <n v="59.26"/>
    <n v="5.9260000000000002"/>
    <n v="53.333999999999996"/>
    <n v="6.4000799999999991"/>
    <n v="59.734079999999992"/>
    <n v="2"/>
  </r>
  <r>
    <s v="ORD107277"/>
    <x v="676"/>
    <x v="2775"/>
    <s v="Chennai"/>
    <x v="7"/>
    <n v="600100"/>
    <s v="MED014"/>
    <x v="19"/>
    <x v="3"/>
    <s v="Abbott"/>
    <s v="No"/>
    <n v="2"/>
    <n v="152.54"/>
    <n v="15"/>
    <n v="12"/>
    <x v="0"/>
    <x v="1"/>
    <n v="1"/>
    <x v="7276"/>
    <n v="1"/>
    <n v="305.08"/>
    <n v="45.762"/>
    <n v="259.31799999999998"/>
    <n v="31.11816"/>
    <n v="290.43615999999997"/>
    <n v="1"/>
  </r>
  <r>
    <s v="ORD107278"/>
    <x v="402"/>
    <x v="3066"/>
    <s v="Bengaluru"/>
    <x v="8"/>
    <n v="560034"/>
    <s v="MED002"/>
    <x v="22"/>
    <x v="2"/>
    <s v="Micro Labs"/>
    <s v="No"/>
    <n v="3"/>
    <n v="28.18"/>
    <n v="10"/>
    <n v="18"/>
    <x v="5"/>
    <x v="0"/>
    <n v="1"/>
    <x v="7277"/>
    <n v="1"/>
    <n v="84.539999999999992"/>
    <n v="8.4539999999999988"/>
    <n v="76.085999999999999"/>
    <n v="13.69548"/>
    <n v="89.781480000000002"/>
    <n v="0"/>
  </r>
  <r>
    <s v="ORD107278"/>
    <x v="720"/>
    <x v="964"/>
    <s v="Jaipur"/>
    <x v="5"/>
    <n v="302001"/>
    <s v="MED019"/>
    <x v="26"/>
    <x v="8"/>
    <s v="Cipla"/>
    <s v="No"/>
    <n v="3"/>
    <n v="155.36000000000001"/>
    <n v="10"/>
    <n v="5"/>
    <x v="1"/>
    <x v="1"/>
    <n v="1"/>
    <x v="7278"/>
    <n v="1"/>
    <n v="466.08000000000004"/>
    <n v="46.608000000000004"/>
    <n v="419.47200000000004"/>
    <n v="20.973600000000001"/>
    <n v="440.44560000000001"/>
    <n v="4"/>
  </r>
  <r>
    <s v="ORD107280"/>
    <x v="12"/>
    <x v="792"/>
    <s v="Hyderabad"/>
    <x v="1"/>
    <n v="500032"/>
    <s v="MED029"/>
    <x v="10"/>
    <x v="8"/>
    <s v="Sun Pharma"/>
    <s v="Yes"/>
    <n v="2"/>
    <n v="87.08"/>
    <n v="5"/>
    <n v="5"/>
    <x v="4"/>
    <x v="0"/>
    <n v="1"/>
    <x v="7279"/>
    <n v="1"/>
    <n v="174.16"/>
    <n v="8.7080000000000002"/>
    <n v="165.452"/>
    <n v="8.2726000000000006"/>
    <n v="173.72460000000001"/>
    <n v="2"/>
  </r>
  <r>
    <s v="ORD107281"/>
    <x v="301"/>
    <x v="3067"/>
    <s v="Kolkata"/>
    <x v="10"/>
    <n v="700019"/>
    <s v="MED023"/>
    <x v="8"/>
    <x v="7"/>
    <s v="Lacto Calamine"/>
    <s v="No"/>
    <n v="5"/>
    <n v="272.2"/>
    <n v="0"/>
    <n v="5"/>
    <x v="2"/>
    <x v="1"/>
    <n v="1"/>
    <x v="7280"/>
    <n v="1"/>
    <n v="1361"/>
    <n v="0"/>
    <n v="1361"/>
    <n v="68.05"/>
    <n v="1429.05"/>
    <n v="1"/>
  </r>
  <r>
    <s v="ORD107281"/>
    <x v="730"/>
    <x v="329"/>
    <s v="Chandigarh"/>
    <x v="4"/>
    <n v="160019"/>
    <s v="MED006"/>
    <x v="18"/>
    <x v="10"/>
    <s v="USV"/>
    <s v="Yes"/>
    <n v="2"/>
    <n v="43.48"/>
    <n v="10"/>
    <n v="18"/>
    <x v="3"/>
    <x v="1"/>
    <n v="1"/>
    <x v="7281"/>
    <n v="1"/>
    <n v="86.96"/>
    <n v="8.6959999999999997"/>
    <n v="78.263999999999996"/>
    <n v="14.08752"/>
    <n v="92.351519999999994"/>
    <n v="3"/>
  </r>
  <r>
    <s v="ORD107283"/>
    <x v="612"/>
    <x v="1589"/>
    <s v="Chennai"/>
    <x v="7"/>
    <n v="600040"/>
    <s v="MED021"/>
    <x v="9"/>
    <x v="7"/>
    <s v="Cipla"/>
    <s v="No"/>
    <n v="1"/>
    <n v="77.7"/>
    <n v="10"/>
    <n v="12"/>
    <x v="0"/>
    <x v="1"/>
    <n v="1"/>
    <x v="7282"/>
    <n v="1"/>
    <n v="77.7"/>
    <n v="7.77"/>
    <n v="69.930000000000007"/>
    <n v="8.3916000000000004"/>
    <n v="78.321600000000004"/>
    <n v="3"/>
  </r>
  <r>
    <s v="ORD107284"/>
    <x v="135"/>
    <x v="843"/>
    <s v="Indore"/>
    <x v="2"/>
    <n v="452010"/>
    <s v="MED010"/>
    <x v="13"/>
    <x v="1"/>
    <s v="Sun Pharma"/>
    <s v="Yes"/>
    <n v="1"/>
    <n v="72.63"/>
    <n v="5"/>
    <n v="18"/>
    <x v="1"/>
    <x v="1"/>
    <n v="1"/>
    <x v="7283"/>
    <n v="1"/>
    <n v="72.63"/>
    <n v="3.6315"/>
    <n v="68.998499999999993"/>
    <n v="12.419729999999999"/>
    <n v="81.418229999999994"/>
    <n v="3"/>
  </r>
  <r>
    <s v="ORD107285"/>
    <x v="193"/>
    <x v="3041"/>
    <s v="Indore"/>
    <x v="2"/>
    <n v="452010"/>
    <s v="MED008"/>
    <x v="7"/>
    <x v="6"/>
    <s v="Zydus"/>
    <s v="Yes"/>
    <n v="1"/>
    <n v="60.77"/>
    <n v="10"/>
    <n v="5"/>
    <x v="0"/>
    <x v="1"/>
    <n v="1"/>
    <x v="7284"/>
    <n v="1"/>
    <n v="60.77"/>
    <n v="6.0770000000000008"/>
    <n v="54.693000000000005"/>
    <n v="2.7346500000000002"/>
    <n v="57.427650000000007"/>
    <n v="2"/>
  </r>
  <r>
    <s v="ORD107286"/>
    <x v="147"/>
    <x v="2692"/>
    <s v="Lucknow"/>
    <x v="9"/>
    <n v="226010"/>
    <s v="MED012"/>
    <x v="29"/>
    <x v="3"/>
    <s v="Mankind"/>
    <s v="No"/>
    <n v="1"/>
    <n v="120.25"/>
    <n v="5"/>
    <n v="12"/>
    <x v="2"/>
    <x v="1"/>
    <n v="1"/>
    <x v="7285"/>
    <n v="1"/>
    <n v="120.25"/>
    <n v="6.0125000000000002"/>
    <n v="114.2375"/>
    <n v="13.708499999999999"/>
    <n v="127.946"/>
    <n v="3"/>
  </r>
  <r>
    <s v="ORD107287"/>
    <x v="524"/>
    <x v="2380"/>
    <s v="Mumbai"/>
    <x v="3"/>
    <n v="400093"/>
    <s v="MED014"/>
    <x v="19"/>
    <x v="3"/>
    <s v="Abbott"/>
    <s v="No"/>
    <n v="6"/>
    <n v="151"/>
    <n v="5"/>
    <n v="18"/>
    <x v="0"/>
    <x v="3"/>
    <n v="1"/>
    <x v="7286"/>
    <n v="1"/>
    <n v="906"/>
    <n v="45.3"/>
    <n v="860.7"/>
    <n v="154.92600000000002"/>
    <n v="1015.6260000000001"/>
    <n v="1"/>
  </r>
  <r>
    <s v="ORD107288"/>
    <x v="111"/>
    <x v="635"/>
    <s v="Mumbai"/>
    <x v="3"/>
    <n v="400069"/>
    <s v="MED010"/>
    <x v="13"/>
    <x v="1"/>
    <s v="Sun Pharma"/>
    <s v="Yes"/>
    <n v="1"/>
    <n v="64.040000000000006"/>
    <n v="10"/>
    <n v="5"/>
    <x v="2"/>
    <x v="1"/>
    <n v="1"/>
    <x v="7287"/>
    <n v="1"/>
    <n v="64.040000000000006"/>
    <n v="6.4040000000000008"/>
    <n v="57.636000000000003"/>
    <n v="2.8818000000000001"/>
    <n v="60.517800000000001"/>
    <n v="3"/>
  </r>
  <r>
    <s v="ORD107289"/>
    <x v="272"/>
    <x v="1402"/>
    <s v="Hyderabad"/>
    <x v="1"/>
    <n v="500081"/>
    <s v="MED022"/>
    <x v="25"/>
    <x v="7"/>
    <s v="Himalaya"/>
    <s v="No"/>
    <n v="2"/>
    <n v="161.94"/>
    <n v="15"/>
    <n v="12"/>
    <x v="1"/>
    <x v="3"/>
    <n v="1"/>
    <x v="7288"/>
    <n v="1"/>
    <n v="323.88"/>
    <n v="48.582000000000001"/>
    <n v="275.298"/>
    <n v="33.035760000000003"/>
    <n v="308.33375999999998"/>
    <n v="3"/>
  </r>
  <r>
    <s v="ORD107290"/>
    <x v="451"/>
    <x v="2554"/>
    <s v="Mumbai"/>
    <x v="3"/>
    <n v="400050"/>
    <s v="MED018"/>
    <x v="14"/>
    <x v="8"/>
    <s v="Mankind"/>
    <s v="No"/>
    <n v="1"/>
    <n v="124.07"/>
    <n v="0"/>
    <n v="5"/>
    <x v="3"/>
    <x v="2"/>
    <n v="1"/>
    <x v="7289"/>
    <n v="1"/>
    <n v="124.07"/>
    <n v="0"/>
    <n v="124.07"/>
    <n v="6.2034999999999991"/>
    <n v="130.27349999999998"/>
    <n v="1"/>
  </r>
  <r>
    <s v="ORD107291"/>
    <x v="618"/>
    <x v="2564"/>
    <s v="Surat"/>
    <x v="6"/>
    <n v="395001"/>
    <s v="MED028"/>
    <x v="3"/>
    <x v="3"/>
    <s v="Abbott"/>
    <s v="No"/>
    <n v="2"/>
    <n v="122.55"/>
    <n v="5"/>
    <n v="18"/>
    <x v="5"/>
    <x v="3"/>
    <n v="1"/>
    <x v="7290"/>
    <n v="1"/>
    <n v="245.1"/>
    <n v="12.255000000000001"/>
    <n v="232.845"/>
    <n v="41.912100000000002"/>
    <n v="274.75709999999998"/>
    <n v="0"/>
  </r>
  <r>
    <s v="ORD107292"/>
    <x v="185"/>
    <x v="2223"/>
    <s v="Ahmedabad"/>
    <x v="6"/>
    <n v="380015"/>
    <s v="MED017"/>
    <x v="1"/>
    <x v="1"/>
    <s v="Abbott"/>
    <s v="No"/>
    <n v="6"/>
    <n v="155.1"/>
    <n v="5"/>
    <n v="18"/>
    <x v="5"/>
    <x v="1"/>
    <n v="1"/>
    <x v="7291"/>
    <n v="1"/>
    <n v="930.59999999999991"/>
    <n v="46.53"/>
    <n v="884.06999999999994"/>
    <n v="159.1326"/>
    <n v="1043.2025999999998"/>
    <n v="2"/>
  </r>
  <r>
    <s v="ORD107293"/>
    <x v="222"/>
    <x v="1415"/>
    <s v="Chennai"/>
    <x v="7"/>
    <n v="600018"/>
    <s v="MED024"/>
    <x v="0"/>
    <x v="0"/>
    <s v="Abbott"/>
    <s v="No"/>
    <n v="3"/>
    <n v="140.47999999999999"/>
    <n v="10"/>
    <n v="12"/>
    <x v="0"/>
    <x v="1"/>
    <n v="1"/>
    <x v="7292"/>
    <n v="1"/>
    <n v="421.43999999999994"/>
    <n v="42.143999999999998"/>
    <n v="379.29599999999994"/>
    <n v="45.515519999999995"/>
    <n v="424.81151999999992"/>
    <n v="2"/>
  </r>
  <r>
    <s v="ORD107293"/>
    <x v="429"/>
    <x v="636"/>
    <s v="Mumbai"/>
    <x v="3"/>
    <n v="400076"/>
    <s v="MED002"/>
    <x v="22"/>
    <x v="2"/>
    <s v="Micro Labs"/>
    <s v="No"/>
    <n v="1"/>
    <n v="36.47"/>
    <n v="0"/>
    <n v="5"/>
    <x v="5"/>
    <x v="1"/>
    <n v="1"/>
    <x v="7293"/>
    <n v="1"/>
    <n v="36.47"/>
    <n v="0"/>
    <n v="36.47"/>
    <n v="1.8234999999999999"/>
    <n v="38.293500000000002"/>
    <n v="2"/>
  </r>
  <r>
    <s v="ORD107295"/>
    <x v="53"/>
    <x v="1048"/>
    <s v="Surat"/>
    <x v="6"/>
    <n v="395003"/>
    <s v="MED026"/>
    <x v="20"/>
    <x v="9"/>
    <s v="Cipla"/>
    <s v="No"/>
    <n v="5"/>
    <n v="204.47"/>
    <n v="0"/>
    <n v="5"/>
    <x v="5"/>
    <x v="0"/>
    <n v="1"/>
    <x v="7294"/>
    <n v="1"/>
    <n v="1022.35"/>
    <n v="0"/>
    <n v="1022.35"/>
    <n v="51.1175"/>
    <n v="1073.4675"/>
    <n v="4"/>
  </r>
  <r>
    <s v="ORD107296"/>
    <x v="326"/>
    <x v="2648"/>
    <s v="Lucknow"/>
    <x v="9"/>
    <n v="226016"/>
    <s v="MED005"/>
    <x v="11"/>
    <x v="5"/>
    <s v="Cipla"/>
    <s v="Yes"/>
    <n v="1"/>
    <n v="91.9"/>
    <n v="10"/>
    <n v="5"/>
    <x v="5"/>
    <x v="1"/>
    <n v="1"/>
    <x v="7295"/>
    <n v="1"/>
    <n v="91.9"/>
    <n v="9.19"/>
    <n v="82.710000000000008"/>
    <n v="4.1355000000000004"/>
    <n v="86.845500000000015"/>
    <n v="2"/>
  </r>
  <r>
    <s v="ORD107297"/>
    <x v="14"/>
    <x v="1875"/>
    <s v="Surat"/>
    <x v="6"/>
    <n v="395007"/>
    <s v="MED009"/>
    <x v="21"/>
    <x v="6"/>
    <s v="Glenmark"/>
    <s v="Yes"/>
    <n v="1"/>
    <n v="86.9"/>
    <n v="10"/>
    <n v="12"/>
    <x v="3"/>
    <x v="1"/>
    <n v="1"/>
    <x v="7296"/>
    <n v="1"/>
    <n v="86.9"/>
    <n v="8.69"/>
    <n v="78.210000000000008"/>
    <n v="9.3852000000000011"/>
    <n v="87.595200000000006"/>
    <n v="1"/>
  </r>
  <r>
    <s v="ORD107298"/>
    <x v="482"/>
    <x v="720"/>
    <s v="Delhi"/>
    <x v="0"/>
    <n v="110029"/>
    <s v="MED030"/>
    <x v="28"/>
    <x v="8"/>
    <s v="Cipla"/>
    <s v="Yes"/>
    <n v="3"/>
    <n v="313.68"/>
    <n v="5"/>
    <n v="5"/>
    <x v="0"/>
    <x v="1"/>
    <n v="1"/>
    <x v="7297"/>
    <n v="1"/>
    <n v="941.04"/>
    <n v="47.052"/>
    <n v="893.98799999999994"/>
    <n v="44.699399999999997"/>
    <n v="938.68739999999991"/>
    <n v="1"/>
  </r>
  <r>
    <s v="ORD107299"/>
    <x v="78"/>
    <x v="2213"/>
    <s v="Gurugram"/>
    <x v="11"/>
    <n v="122001"/>
    <s v="MED022"/>
    <x v="25"/>
    <x v="7"/>
    <s v="Himalaya"/>
    <s v="No"/>
    <n v="1"/>
    <n v="159.44999999999999"/>
    <n v="5"/>
    <n v="12"/>
    <x v="1"/>
    <x v="1"/>
    <n v="1"/>
    <x v="7298"/>
    <n v="1"/>
    <n v="159.44999999999999"/>
    <n v="7.9725000000000001"/>
    <n v="151.47749999999999"/>
    <n v="18.177299999999999"/>
    <n v="169.65479999999999"/>
    <n v="3"/>
  </r>
  <r>
    <s v="ORD107300"/>
    <x v="534"/>
    <x v="1754"/>
    <s v="Mumbai"/>
    <x v="3"/>
    <n v="400001"/>
    <s v="MED004"/>
    <x v="5"/>
    <x v="5"/>
    <s v="Sun Pharma"/>
    <s v="Yes"/>
    <n v="1"/>
    <n v="112.02"/>
    <n v="0"/>
    <n v="12"/>
    <x v="2"/>
    <x v="1"/>
    <n v="1"/>
    <x v="7299"/>
    <n v="1"/>
    <n v="112.02"/>
    <n v="0"/>
    <n v="112.02"/>
    <n v="13.442399999999999"/>
    <n v="125.4624"/>
    <n v="2"/>
  </r>
  <r>
    <s v="ORD107301"/>
    <x v="139"/>
    <x v="1240"/>
    <s v="Mumbai"/>
    <x v="3"/>
    <n v="400076"/>
    <s v="MED017"/>
    <x v="1"/>
    <x v="1"/>
    <s v="Abbott"/>
    <s v="No"/>
    <n v="1"/>
    <n v="119.56"/>
    <n v="10"/>
    <n v="12"/>
    <x v="3"/>
    <x v="1"/>
    <n v="1"/>
    <x v="7300"/>
    <n v="1"/>
    <n v="119.56"/>
    <n v="11.956"/>
    <n v="107.604"/>
    <n v="12.91248"/>
    <n v="120.51648"/>
    <n v="1"/>
  </r>
  <r>
    <s v="ORD107302"/>
    <x v="393"/>
    <x v="1318"/>
    <s v="Indore"/>
    <x v="2"/>
    <n v="452018"/>
    <s v="MED001"/>
    <x v="2"/>
    <x v="2"/>
    <s v="Cipla"/>
    <s v="No"/>
    <n v="2"/>
    <n v="29.38"/>
    <n v="5"/>
    <n v="5"/>
    <x v="5"/>
    <x v="1"/>
    <n v="1"/>
    <x v="7301"/>
    <n v="1"/>
    <n v="58.76"/>
    <n v="2.9380000000000002"/>
    <n v="55.821999999999996"/>
    <n v="2.7910999999999997"/>
    <n v="58.613099999999996"/>
    <n v="5"/>
  </r>
  <r>
    <s v="ORD107302"/>
    <x v="639"/>
    <x v="3068"/>
    <s v="Hyderabad"/>
    <x v="1"/>
    <n v="500081"/>
    <s v="MED003"/>
    <x v="6"/>
    <x v="4"/>
    <s v="Dr. Reddy's"/>
    <s v="No"/>
    <n v="1"/>
    <n v="30.94"/>
    <n v="10"/>
    <n v="5"/>
    <x v="5"/>
    <x v="1"/>
    <n v="1"/>
    <x v="7302"/>
    <n v="1"/>
    <n v="30.94"/>
    <n v="3.0940000000000003"/>
    <n v="27.846"/>
    <n v="1.3922999999999999"/>
    <n v="29.238299999999999"/>
    <n v="1"/>
  </r>
  <r>
    <s v="ORD107304"/>
    <x v="63"/>
    <x v="266"/>
    <s v="Bengaluru"/>
    <x v="8"/>
    <n v="560034"/>
    <s v="MED025"/>
    <x v="27"/>
    <x v="0"/>
    <s v="Blue Cross"/>
    <s v="Yes"/>
    <n v="1"/>
    <n v="63.64"/>
    <n v="10"/>
    <n v="12"/>
    <x v="4"/>
    <x v="3"/>
    <n v="1"/>
    <x v="7303"/>
    <n v="1"/>
    <n v="63.64"/>
    <n v="6.3639999999999999"/>
    <n v="57.276000000000003"/>
    <n v="6.8731200000000001"/>
    <n v="64.149120000000011"/>
    <n v="1"/>
  </r>
  <r>
    <s v="ORD107305"/>
    <x v="269"/>
    <x v="82"/>
    <s v="Indore"/>
    <x v="2"/>
    <n v="452010"/>
    <s v="MED014"/>
    <x v="19"/>
    <x v="3"/>
    <s v="Abbott"/>
    <s v="No"/>
    <n v="1"/>
    <n v="138.18"/>
    <n v="5"/>
    <n v="12"/>
    <x v="5"/>
    <x v="1"/>
    <n v="1"/>
    <x v="7304"/>
    <n v="1"/>
    <n v="138.18"/>
    <n v="6.9090000000000007"/>
    <n v="131.27100000000002"/>
    <n v="15.752520000000002"/>
    <n v="147.02352000000002"/>
    <n v="4"/>
  </r>
  <r>
    <s v="ORD107306"/>
    <x v="505"/>
    <x v="1669"/>
    <s v="Chandigarh"/>
    <x v="4"/>
    <n v="160001"/>
    <s v="MED029"/>
    <x v="10"/>
    <x v="8"/>
    <s v="Sun Pharma"/>
    <s v="Yes"/>
    <n v="4"/>
    <n v="97.94"/>
    <n v="10"/>
    <n v="5"/>
    <x v="5"/>
    <x v="3"/>
    <n v="1"/>
    <x v="7305"/>
    <n v="1"/>
    <n v="391.76"/>
    <n v="39.176000000000002"/>
    <n v="352.584"/>
    <n v="17.629200000000001"/>
    <n v="370.21320000000003"/>
    <n v="6"/>
  </r>
  <r>
    <s v="ORD107307"/>
    <x v="717"/>
    <x v="327"/>
    <s v="Surat"/>
    <x v="6"/>
    <n v="395001"/>
    <s v="MED001"/>
    <x v="2"/>
    <x v="2"/>
    <s v="Cipla"/>
    <s v="No"/>
    <n v="1"/>
    <n v="28.72"/>
    <n v="10"/>
    <n v="5"/>
    <x v="3"/>
    <x v="1"/>
    <n v="1"/>
    <x v="7306"/>
    <n v="1"/>
    <n v="28.72"/>
    <n v="2.8719999999999999"/>
    <n v="25.847999999999999"/>
    <n v="1.2924"/>
    <n v="27.1404"/>
    <n v="3"/>
  </r>
  <r>
    <s v="ORD107308"/>
    <x v="640"/>
    <x v="817"/>
    <s v="Chandigarh"/>
    <x v="4"/>
    <n v="160022"/>
    <s v="MED010"/>
    <x v="13"/>
    <x v="1"/>
    <s v="Sun Pharma"/>
    <s v="Yes"/>
    <n v="1"/>
    <n v="75.010000000000005"/>
    <n v="15"/>
    <n v="18"/>
    <x v="3"/>
    <x v="3"/>
    <n v="1"/>
    <x v="7307"/>
    <n v="1"/>
    <n v="75.010000000000005"/>
    <n v="11.2515"/>
    <n v="63.758500000000005"/>
    <n v="11.47653"/>
    <n v="75.235030000000009"/>
    <n v="3"/>
  </r>
  <r>
    <s v="ORD107309"/>
    <x v="612"/>
    <x v="439"/>
    <s v="Bengaluru"/>
    <x v="8"/>
    <n v="560034"/>
    <s v="MED016"/>
    <x v="17"/>
    <x v="11"/>
    <s v="Emcure"/>
    <s v="No"/>
    <n v="3"/>
    <n v="118.34"/>
    <n v="5"/>
    <n v="5"/>
    <x v="5"/>
    <x v="1"/>
    <n v="1"/>
    <x v="7308"/>
    <n v="1"/>
    <n v="355.02"/>
    <n v="17.750999999999998"/>
    <n v="337.26900000000001"/>
    <n v="16.86345"/>
    <n v="354.13245000000001"/>
    <n v="3"/>
  </r>
  <r>
    <s v="ORD107310"/>
    <x v="549"/>
    <x v="3069"/>
    <s v="Kolkata"/>
    <x v="10"/>
    <n v="700102"/>
    <s v="MED011"/>
    <x v="23"/>
    <x v="1"/>
    <s v="Cipla"/>
    <s v="No"/>
    <n v="3"/>
    <n v="24.94"/>
    <n v="5"/>
    <n v="5"/>
    <x v="2"/>
    <x v="1"/>
    <n v="1"/>
    <x v="7309"/>
    <n v="1"/>
    <n v="74.820000000000007"/>
    <n v="3.7410000000000001"/>
    <n v="71.079000000000008"/>
    <n v="3.5539500000000004"/>
    <n v="74.632950000000008"/>
    <n v="1"/>
  </r>
  <r>
    <s v="ORD107310"/>
    <x v="558"/>
    <x v="1616"/>
    <s v="Delhi"/>
    <x v="0"/>
    <n v="110001"/>
    <s v="MED007"/>
    <x v="15"/>
    <x v="10"/>
    <s v="Sanofi"/>
    <s v="Yes"/>
    <n v="4"/>
    <n v="69.69"/>
    <n v="15"/>
    <n v="5"/>
    <x v="5"/>
    <x v="1"/>
    <n v="1"/>
    <x v="7310"/>
    <n v="1"/>
    <n v="278.76"/>
    <n v="41.813999999999993"/>
    <n v="236.946"/>
    <n v="11.847300000000001"/>
    <n v="248.79329999999999"/>
    <n v="3"/>
  </r>
  <r>
    <s v="ORD107310"/>
    <x v="463"/>
    <x v="664"/>
    <s v="Hyderabad"/>
    <x v="1"/>
    <n v="500084"/>
    <s v="MED026"/>
    <x v="20"/>
    <x v="9"/>
    <s v="Cipla"/>
    <s v="No"/>
    <n v="1"/>
    <n v="187.01"/>
    <n v="15"/>
    <n v="5"/>
    <x v="1"/>
    <x v="1"/>
    <n v="1"/>
    <x v="7311"/>
    <n v="1"/>
    <n v="187.01"/>
    <n v="28.051499999999997"/>
    <n v="158.95849999999999"/>
    <n v="7.9479249999999988"/>
    <n v="166.90642499999998"/>
    <n v="3"/>
  </r>
  <r>
    <s v="ORD107310"/>
    <x v="458"/>
    <x v="736"/>
    <s v="Kolkata"/>
    <x v="10"/>
    <n v="700102"/>
    <s v="MED014"/>
    <x v="19"/>
    <x v="3"/>
    <s v="Abbott"/>
    <s v="No"/>
    <n v="2"/>
    <n v="149.11000000000001"/>
    <n v="15"/>
    <n v="5"/>
    <x v="4"/>
    <x v="1"/>
    <n v="1"/>
    <x v="7312"/>
    <n v="1"/>
    <n v="298.22000000000003"/>
    <n v="44.733000000000004"/>
    <n v="253.48700000000002"/>
    <n v="12.674350000000002"/>
    <n v="266.16135000000003"/>
    <n v="2"/>
  </r>
  <r>
    <s v="ORD107314"/>
    <x v="333"/>
    <x v="1832"/>
    <s v="Chennai"/>
    <x v="7"/>
    <n v="600096"/>
    <s v="MED010"/>
    <x v="13"/>
    <x v="1"/>
    <s v="Sun Pharma"/>
    <s v="Yes"/>
    <n v="1"/>
    <n v="68.569999999999993"/>
    <n v="5"/>
    <n v="5"/>
    <x v="3"/>
    <x v="1"/>
    <n v="1"/>
    <x v="7313"/>
    <n v="1"/>
    <n v="68.569999999999993"/>
    <n v="3.4284999999999997"/>
    <n v="65.141499999999994"/>
    <n v="3.2570749999999999"/>
    <n v="68.398574999999994"/>
    <n v="1"/>
  </r>
  <r>
    <s v="ORD107315"/>
    <x v="665"/>
    <x v="2632"/>
    <s v="Bengaluru"/>
    <x v="8"/>
    <n v="560034"/>
    <s v="MED017"/>
    <x v="1"/>
    <x v="1"/>
    <s v="Abbott"/>
    <s v="No"/>
    <n v="2"/>
    <n v="153.06"/>
    <n v="5"/>
    <n v="18"/>
    <x v="5"/>
    <x v="1"/>
    <n v="1"/>
    <x v="7314"/>
    <n v="1"/>
    <n v="306.12"/>
    <n v="15.305999999999999"/>
    <n v="290.81400000000002"/>
    <n v="52.346519999999998"/>
    <n v="343.16052000000002"/>
    <n v="2"/>
  </r>
  <r>
    <s v="ORD107316"/>
    <x v="317"/>
    <x v="1056"/>
    <s v="Gurugram"/>
    <x v="11"/>
    <n v="122018"/>
    <s v="MED029"/>
    <x v="10"/>
    <x v="8"/>
    <s v="Sun Pharma"/>
    <s v="Yes"/>
    <n v="1"/>
    <n v="94.45"/>
    <n v="10"/>
    <n v="5"/>
    <x v="3"/>
    <x v="1"/>
    <n v="1"/>
    <x v="7315"/>
    <n v="1"/>
    <n v="94.45"/>
    <n v="9.4450000000000003"/>
    <n v="85.004999999999995"/>
    <n v="4.2502499999999994"/>
    <n v="89.25524999999999"/>
    <n v="2"/>
  </r>
  <r>
    <s v="ORD107317"/>
    <x v="614"/>
    <x v="1055"/>
    <s v="Noida"/>
    <x v="9"/>
    <n v="201301"/>
    <s v="MED016"/>
    <x v="17"/>
    <x v="11"/>
    <s v="Emcure"/>
    <s v="No"/>
    <n v="5"/>
    <n v="111.8"/>
    <n v="5"/>
    <n v="5"/>
    <x v="0"/>
    <x v="1"/>
    <n v="1"/>
    <x v="7316"/>
    <n v="1"/>
    <n v="559"/>
    <n v="27.95"/>
    <n v="531.04999999999995"/>
    <n v="26.552499999999998"/>
    <n v="557.60249999999996"/>
    <n v="5"/>
  </r>
  <r>
    <s v="ORD107318"/>
    <x v="490"/>
    <x v="2320"/>
    <s v="Jaipur"/>
    <x v="5"/>
    <n v="302021"/>
    <s v="MED029"/>
    <x v="10"/>
    <x v="8"/>
    <s v="Sun Pharma"/>
    <s v="Yes"/>
    <n v="2"/>
    <n v="99.04"/>
    <n v="5"/>
    <n v="5"/>
    <x v="4"/>
    <x v="0"/>
    <n v="1"/>
    <x v="7317"/>
    <n v="1"/>
    <n v="198.08"/>
    <n v="9.9040000000000017"/>
    <n v="188.17600000000002"/>
    <n v="9.4088000000000012"/>
    <n v="197.58480000000003"/>
    <n v="2"/>
  </r>
  <r>
    <s v="ORD107319"/>
    <x v="175"/>
    <x v="1262"/>
    <s v="Bengaluru"/>
    <x v="8"/>
    <n v="560100"/>
    <s v="MED027"/>
    <x v="12"/>
    <x v="9"/>
    <s v="Mankind"/>
    <s v="No"/>
    <n v="5"/>
    <n v="104.72"/>
    <n v="5"/>
    <n v="18"/>
    <x v="5"/>
    <x v="1"/>
    <n v="1"/>
    <x v="7318"/>
    <n v="1"/>
    <n v="523.6"/>
    <n v="26.18"/>
    <n v="497.42"/>
    <n v="89.535599999999988"/>
    <n v="586.9556"/>
    <n v="1"/>
  </r>
  <r>
    <s v="ORD107320"/>
    <x v="455"/>
    <x v="1750"/>
    <s v="Ahmedabad"/>
    <x v="6"/>
    <n v="380061"/>
    <s v="MED019"/>
    <x v="26"/>
    <x v="8"/>
    <s v="Cipla"/>
    <s v="No"/>
    <n v="3"/>
    <n v="170.88"/>
    <n v="5"/>
    <n v="5"/>
    <x v="4"/>
    <x v="0"/>
    <n v="1"/>
    <x v="7319"/>
    <n v="1"/>
    <n v="512.64"/>
    <n v="25.631999999999998"/>
    <n v="487.00799999999998"/>
    <n v="24.3504"/>
    <n v="511.35839999999996"/>
    <n v="1"/>
  </r>
  <r>
    <s v="ORD107321"/>
    <x v="286"/>
    <x v="1764"/>
    <s v="Pune"/>
    <x v="3"/>
    <n v="411001"/>
    <s v="MED016"/>
    <x v="17"/>
    <x v="11"/>
    <s v="Emcure"/>
    <s v="No"/>
    <n v="1"/>
    <n v="115.22"/>
    <n v="10"/>
    <n v="18"/>
    <x v="4"/>
    <x v="1"/>
    <n v="1"/>
    <x v="7320"/>
    <n v="1"/>
    <n v="115.22"/>
    <n v="11.522"/>
    <n v="103.69799999999999"/>
    <n v="18.66564"/>
    <n v="122.36363999999999"/>
    <n v="2"/>
  </r>
  <r>
    <s v="ORD107322"/>
    <x v="181"/>
    <x v="1761"/>
    <s v="Delhi"/>
    <x v="0"/>
    <n v="110029"/>
    <s v="MED012"/>
    <x v="29"/>
    <x v="3"/>
    <s v="Mankind"/>
    <s v="No"/>
    <n v="2"/>
    <n v="120.43"/>
    <n v="5"/>
    <n v="5"/>
    <x v="1"/>
    <x v="2"/>
    <n v="1"/>
    <x v="7321"/>
    <n v="1"/>
    <n v="240.86"/>
    <n v="12.043000000000001"/>
    <n v="228.81700000000001"/>
    <n v="11.440850000000001"/>
    <n v="240.25785000000002"/>
    <n v="3"/>
  </r>
  <r>
    <s v="ORD107323"/>
    <x v="615"/>
    <x v="936"/>
    <s v="Mumbai"/>
    <x v="3"/>
    <n v="400069"/>
    <s v="MED024"/>
    <x v="0"/>
    <x v="0"/>
    <s v="Abbott"/>
    <s v="No"/>
    <n v="1"/>
    <n v="130.04"/>
    <n v="5"/>
    <n v="5"/>
    <x v="4"/>
    <x v="3"/>
    <n v="1"/>
    <x v="7322"/>
    <n v="1"/>
    <n v="130.04"/>
    <n v="6.5019999999999989"/>
    <n v="123.538"/>
    <n v="6.1768999999999998"/>
    <n v="129.7149"/>
    <n v="1"/>
  </r>
  <r>
    <s v="ORD107324"/>
    <x v="588"/>
    <x v="171"/>
    <s v="Noida"/>
    <x v="9"/>
    <n v="201301"/>
    <s v="MED018"/>
    <x v="14"/>
    <x v="8"/>
    <s v="Mankind"/>
    <s v="No"/>
    <n v="1"/>
    <n v="126.64"/>
    <n v="10"/>
    <n v="5"/>
    <x v="3"/>
    <x v="1"/>
    <n v="1"/>
    <x v="7323"/>
    <n v="1"/>
    <n v="126.64"/>
    <n v="12.664000000000001"/>
    <n v="113.976"/>
    <n v="5.6988000000000003"/>
    <n v="119.6748"/>
    <n v="2"/>
  </r>
  <r>
    <s v="ORD107325"/>
    <x v="77"/>
    <x v="1132"/>
    <s v="Indore"/>
    <x v="2"/>
    <n v="452018"/>
    <s v="MED021"/>
    <x v="9"/>
    <x v="7"/>
    <s v="Cipla"/>
    <s v="No"/>
    <n v="3"/>
    <n v="81.94"/>
    <n v="5"/>
    <n v="12"/>
    <x v="3"/>
    <x v="1"/>
    <n v="1"/>
    <x v="7324"/>
    <n v="1"/>
    <n v="245.82"/>
    <n v="12.290999999999999"/>
    <n v="233.529"/>
    <n v="28.023479999999999"/>
    <n v="261.55248"/>
    <n v="8"/>
  </r>
  <r>
    <s v="ORD107326"/>
    <x v="297"/>
    <x v="1673"/>
    <s v="Bengaluru"/>
    <x v="8"/>
    <n v="560001"/>
    <s v="MED022"/>
    <x v="25"/>
    <x v="7"/>
    <s v="Himalaya"/>
    <s v="No"/>
    <n v="4"/>
    <n v="160.29"/>
    <n v="10"/>
    <n v="12"/>
    <x v="4"/>
    <x v="2"/>
    <n v="1"/>
    <x v="7325"/>
    <n v="1"/>
    <n v="641.16"/>
    <n v="64.116"/>
    <n v="577.04399999999998"/>
    <n v="69.245280000000008"/>
    <n v="646.28927999999996"/>
    <n v="1"/>
  </r>
  <r>
    <s v="ORD107327"/>
    <x v="535"/>
    <x v="2893"/>
    <s v="Bengaluru"/>
    <x v="8"/>
    <n v="560066"/>
    <s v="MED006"/>
    <x v="18"/>
    <x v="10"/>
    <s v="USV"/>
    <s v="Yes"/>
    <n v="1"/>
    <n v="41.24"/>
    <n v="15"/>
    <n v="5"/>
    <x v="4"/>
    <x v="1"/>
    <n v="1"/>
    <x v="7326"/>
    <n v="1"/>
    <n v="41.24"/>
    <n v="6.1859999999999999"/>
    <n v="35.054000000000002"/>
    <n v="1.7527000000000001"/>
    <n v="36.806699999999999"/>
    <n v="2"/>
  </r>
  <r>
    <s v="ORD107327"/>
    <x v="553"/>
    <x v="2836"/>
    <s v="Noida"/>
    <x v="9"/>
    <n v="201307"/>
    <s v="MED017"/>
    <x v="1"/>
    <x v="1"/>
    <s v="Abbott"/>
    <s v="No"/>
    <n v="2"/>
    <n v="153.61000000000001"/>
    <n v="0"/>
    <n v="12"/>
    <x v="3"/>
    <x v="1"/>
    <n v="1"/>
    <x v="7327"/>
    <n v="1"/>
    <n v="307.22000000000003"/>
    <n v="0"/>
    <n v="307.22000000000003"/>
    <n v="36.866400000000006"/>
    <n v="344.08640000000003"/>
    <n v="2"/>
  </r>
  <r>
    <s v="ORD107327"/>
    <x v="414"/>
    <x v="2268"/>
    <s v="Chennai"/>
    <x v="7"/>
    <n v="600096"/>
    <s v="MED018"/>
    <x v="14"/>
    <x v="8"/>
    <s v="Mankind"/>
    <s v="No"/>
    <n v="1"/>
    <n v="120.48"/>
    <n v="10"/>
    <n v="5"/>
    <x v="0"/>
    <x v="1"/>
    <n v="1"/>
    <x v="7328"/>
    <n v="1"/>
    <n v="120.48"/>
    <n v="12.048"/>
    <n v="108.432"/>
    <n v="5.4215999999999998"/>
    <n v="113.8536"/>
    <n v="2"/>
  </r>
  <r>
    <s v="ORD107330"/>
    <x v="609"/>
    <x v="1430"/>
    <s v="Noida"/>
    <x v="9"/>
    <n v="201303"/>
    <s v="MED016"/>
    <x v="17"/>
    <x v="11"/>
    <s v="Emcure"/>
    <s v="No"/>
    <n v="1"/>
    <n v="106.89"/>
    <n v="5"/>
    <n v="5"/>
    <x v="3"/>
    <x v="1"/>
    <n v="1"/>
    <x v="7329"/>
    <n v="1"/>
    <n v="106.89"/>
    <n v="5.3445"/>
    <n v="101.5455"/>
    <n v="5.0772750000000002"/>
    <n v="106.622775"/>
    <n v="2"/>
  </r>
  <r>
    <s v="ORD107331"/>
    <x v="61"/>
    <x v="670"/>
    <s v="Chennai"/>
    <x v="7"/>
    <n v="600096"/>
    <s v="MED018"/>
    <x v="14"/>
    <x v="8"/>
    <s v="Mankind"/>
    <s v="No"/>
    <n v="1"/>
    <n v="122.85"/>
    <n v="0"/>
    <n v="12"/>
    <x v="2"/>
    <x v="1"/>
    <n v="1"/>
    <x v="7330"/>
    <n v="1"/>
    <n v="122.85"/>
    <n v="0"/>
    <n v="122.85"/>
    <n v="14.741999999999997"/>
    <n v="137.59199999999998"/>
    <n v="1"/>
  </r>
  <r>
    <s v="ORD107332"/>
    <x v="287"/>
    <x v="3070"/>
    <s v="Bengaluru"/>
    <x v="8"/>
    <n v="560034"/>
    <s v="MED004"/>
    <x v="5"/>
    <x v="5"/>
    <s v="Sun Pharma"/>
    <s v="Yes"/>
    <n v="1"/>
    <n v="109.94"/>
    <n v="0"/>
    <n v="5"/>
    <x v="1"/>
    <x v="1"/>
    <n v="1"/>
    <x v="7331"/>
    <n v="1"/>
    <n v="109.94"/>
    <n v="0"/>
    <n v="109.94"/>
    <n v="5.4970000000000008"/>
    <n v="115.437"/>
    <n v="1"/>
  </r>
  <r>
    <s v="ORD107332"/>
    <x v="116"/>
    <x v="2747"/>
    <s v="Kolkata"/>
    <x v="10"/>
    <n v="700019"/>
    <s v="MED019"/>
    <x v="26"/>
    <x v="8"/>
    <s v="Cipla"/>
    <s v="No"/>
    <n v="1"/>
    <n v="166.97"/>
    <n v="5"/>
    <n v="5"/>
    <x v="4"/>
    <x v="1"/>
    <n v="1"/>
    <x v="7332"/>
    <n v="1"/>
    <n v="166.97"/>
    <n v="8.3484999999999996"/>
    <n v="158.6215"/>
    <n v="7.9310749999999999"/>
    <n v="166.55257499999999"/>
    <n v="3"/>
  </r>
  <r>
    <s v="ORD107334"/>
    <x v="697"/>
    <x v="765"/>
    <s v="Gurugram"/>
    <x v="11"/>
    <n v="122009"/>
    <s v="MED012"/>
    <x v="29"/>
    <x v="3"/>
    <s v="Mankind"/>
    <s v="No"/>
    <n v="3"/>
    <n v="120.07"/>
    <n v="5"/>
    <n v="18"/>
    <x v="0"/>
    <x v="2"/>
    <n v="1"/>
    <x v="7333"/>
    <n v="1"/>
    <n v="360.21"/>
    <n v="18.0105"/>
    <n v="342.1995"/>
    <n v="61.595910000000003"/>
    <n v="403.79541"/>
    <n v="0"/>
  </r>
  <r>
    <s v="ORD107335"/>
    <x v="559"/>
    <x v="3"/>
    <s v="Jaipur"/>
    <x v="5"/>
    <n v="302001"/>
    <s v="MED013"/>
    <x v="16"/>
    <x v="3"/>
    <s v="Himalaya"/>
    <s v="No"/>
    <n v="5"/>
    <n v="180.73"/>
    <n v="10"/>
    <n v="5"/>
    <x v="5"/>
    <x v="1"/>
    <n v="1"/>
    <x v="7334"/>
    <n v="1"/>
    <n v="903.65"/>
    <n v="90.364999999999995"/>
    <n v="813.28499999999997"/>
    <n v="40.664249999999996"/>
    <n v="853.94925000000001"/>
    <n v="1"/>
  </r>
  <r>
    <s v="ORD107335"/>
    <x v="344"/>
    <x v="683"/>
    <s v="Kolkata"/>
    <x v="10"/>
    <n v="700102"/>
    <s v="MED025"/>
    <x v="27"/>
    <x v="0"/>
    <s v="Blue Cross"/>
    <s v="Yes"/>
    <n v="5"/>
    <n v="66.180000000000007"/>
    <n v="0"/>
    <n v="18"/>
    <x v="0"/>
    <x v="2"/>
    <n v="1"/>
    <x v="7335"/>
    <n v="1"/>
    <n v="330.90000000000003"/>
    <n v="0"/>
    <n v="330.90000000000003"/>
    <n v="59.562000000000005"/>
    <n v="390.46200000000005"/>
    <n v="3"/>
  </r>
  <r>
    <s v="ORD107337"/>
    <x v="276"/>
    <x v="2349"/>
    <s v="Gurugram"/>
    <x v="11"/>
    <n v="122009"/>
    <s v="MED008"/>
    <x v="7"/>
    <x v="6"/>
    <s v="Zydus"/>
    <s v="Yes"/>
    <n v="4"/>
    <n v="57.82"/>
    <n v="20"/>
    <n v="5"/>
    <x v="4"/>
    <x v="2"/>
    <n v="1"/>
    <x v="7336"/>
    <n v="1"/>
    <n v="231.28"/>
    <n v="46.256"/>
    <n v="185.024"/>
    <n v="9.2512000000000008"/>
    <n v="194.27520000000001"/>
    <n v="1"/>
  </r>
  <r>
    <s v="ORD107338"/>
    <x v="205"/>
    <x v="984"/>
    <s v="Lucknow"/>
    <x v="9"/>
    <n v="226016"/>
    <s v="MED015"/>
    <x v="24"/>
    <x v="11"/>
    <s v="Abbott"/>
    <s v="No"/>
    <n v="1"/>
    <n v="52.21"/>
    <n v="20"/>
    <n v="18"/>
    <x v="1"/>
    <x v="1"/>
    <n v="1"/>
    <x v="7337"/>
    <n v="1"/>
    <n v="52.21"/>
    <n v="10.442"/>
    <n v="41.768000000000001"/>
    <n v="7.5182400000000005"/>
    <n v="49.286239999999999"/>
    <n v="2"/>
  </r>
  <r>
    <s v="ORD107338"/>
    <x v="664"/>
    <x v="494"/>
    <s v="Gurugram"/>
    <x v="11"/>
    <n v="122009"/>
    <s v="MED010"/>
    <x v="13"/>
    <x v="1"/>
    <s v="Sun Pharma"/>
    <s v="Yes"/>
    <n v="3"/>
    <n v="61.64"/>
    <n v="0"/>
    <n v="5"/>
    <x v="5"/>
    <x v="3"/>
    <n v="1"/>
    <x v="7338"/>
    <n v="1"/>
    <n v="184.92000000000002"/>
    <n v="0"/>
    <n v="184.92000000000002"/>
    <n v="9.2460000000000022"/>
    <n v="194.16600000000003"/>
    <n v="1"/>
  </r>
  <r>
    <s v="ORD107340"/>
    <x v="465"/>
    <x v="1655"/>
    <s v="Kolkata"/>
    <x v="10"/>
    <n v="700001"/>
    <s v="MED015"/>
    <x v="24"/>
    <x v="11"/>
    <s v="Abbott"/>
    <s v="No"/>
    <n v="3"/>
    <n v="48.02"/>
    <n v="15"/>
    <n v="5"/>
    <x v="1"/>
    <x v="1"/>
    <n v="1"/>
    <x v="7339"/>
    <n v="1"/>
    <n v="144.06"/>
    <n v="21.609000000000002"/>
    <n v="122.45099999999999"/>
    <n v="6.1225500000000004"/>
    <n v="128.57354999999998"/>
    <n v="5"/>
  </r>
  <r>
    <s v="ORD107341"/>
    <x v="104"/>
    <x v="202"/>
    <s v="Hyderabad"/>
    <x v="1"/>
    <n v="500032"/>
    <s v="MED021"/>
    <x v="9"/>
    <x v="7"/>
    <s v="Cipla"/>
    <s v="No"/>
    <n v="3"/>
    <n v="77.12"/>
    <n v="0"/>
    <n v="18"/>
    <x v="2"/>
    <x v="2"/>
    <n v="1"/>
    <x v="7340"/>
    <n v="1"/>
    <n v="231.36"/>
    <n v="0"/>
    <n v="231.36"/>
    <n v="41.644800000000004"/>
    <n v="273.00480000000005"/>
    <n v="1"/>
  </r>
  <r>
    <s v="ORD107342"/>
    <x v="528"/>
    <x v="2342"/>
    <s v="Noida"/>
    <x v="9"/>
    <n v="201304"/>
    <s v="MED016"/>
    <x v="17"/>
    <x v="11"/>
    <s v="Emcure"/>
    <s v="No"/>
    <n v="3"/>
    <n v="99.76"/>
    <n v="0"/>
    <n v="12"/>
    <x v="1"/>
    <x v="1"/>
    <n v="1"/>
    <x v="7341"/>
    <n v="1"/>
    <n v="299.28000000000003"/>
    <n v="0"/>
    <n v="299.28000000000003"/>
    <n v="35.913600000000002"/>
    <n v="335.19360000000006"/>
    <n v="1"/>
  </r>
  <r>
    <s v="ORD107343"/>
    <x v="530"/>
    <x v="1951"/>
    <s v="Noida"/>
    <x v="9"/>
    <n v="201303"/>
    <s v="MED010"/>
    <x v="13"/>
    <x v="1"/>
    <s v="Sun Pharma"/>
    <s v="Yes"/>
    <n v="4"/>
    <n v="77.739999999999995"/>
    <n v="0"/>
    <n v="12"/>
    <x v="5"/>
    <x v="1"/>
    <n v="1"/>
    <x v="7342"/>
    <n v="1"/>
    <n v="310.95999999999998"/>
    <n v="0"/>
    <n v="310.95999999999998"/>
    <n v="37.315199999999997"/>
    <n v="348.27519999999998"/>
    <n v="3"/>
  </r>
  <r>
    <s v="ORD107344"/>
    <x v="87"/>
    <x v="262"/>
    <s v="Surat"/>
    <x v="6"/>
    <n v="395010"/>
    <s v="MED006"/>
    <x v="18"/>
    <x v="10"/>
    <s v="USV"/>
    <s v="Yes"/>
    <n v="1"/>
    <n v="51.26"/>
    <n v="15"/>
    <n v="18"/>
    <x v="2"/>
    <x v="1"/>
    <n v="1"/>
    <x v="7343"/>
    <n v="1"/>
    <n v="51.26"/>
    <n v="7.6890000000000001"/>
    <n v="43.570999999999998"/>
    <n v="7.8427800000000003"/>
    <n v="51.413779999999996"/>
    <n v="2"/>
  </r>
  <r>
    <s v="ORD107345"/>
    <x v="186"/>
    <x v="1325"/>
    <s v="Chennai"/>
    <x v="7"/>
    <n v="600100"/>
    <s v="MED007"/>
    <x v="15"/>
    <x v="10"/>
    <s v="Sanofi"/>
    <s v="Yes"/>
    <n v="2"/>
    <n v="80.650000000000006"/>
    <n v="10"/>
    <n v="5"/>
    <x v="5"/>
    <x v="0"/>
    <n v="1"/>
    <x v="7344"/>
    <n v="1"/>
    <n v="161.30000000000001"/>
    <n v="16.13"/>
    <n v="145.17000000000002"/>
    <n v="7.2585000000000015"/>
    <n v="152.42850000000001"/>
    <n v="2"/>
  </r>
  <r>
    <s v="ORD107346"/>
    <x v="541"/>
    <x v="190"/>
    <s v="Hyderabad"/>
    <x v="1"/>
    <n v="500001"/>
    <s v="MED019"/>
    <x v="26"/>
    <x v="8"/>
    <s v="Cipla"/>
    <s v="No"/>
    <n v="3"/>
    <n v="132.16999999999999"/>
    <n v="15"/>
    <n v="5"/>
    <x v="3"/>
    <x v="3"/>
    <n v="1"/>
    <x v="7345"/>
    <n v="1"/>
    <n v="396.51"/>
    <n v="59.476499999999994"/>
    <n v="337.0335"/>
    <n v="16.851675"/>
    <n v="353.885175"/>
    <n v="2"/>
  </r>
  <r>
    <s v="ORD107346"/>
    <x v="359"/>
    <x v="2360"/>
    <s v="Indore"/>
    <x v="2"/>
    <n v="452016"/>
    <s v="MED003"/>
    <x v="6"/>
    <x v="4"/>
    <s v="Dr. Reddy's"/>
    <s v="No"/>
    <n v="1"/>
    <n v="30.89"/>
    <n v="5"/>
    <n v="18"/>
    <x v="5"/>
    <x v="2"/>
    <n v="1"/>
    <x v="7346"/>
    <n v="1"/>
    <n v="30.89"/>
    <n v="1.5445"/>
    <n v="29.345500000000001"/>
    <n v="5.2821900000000008"/>
    <n v="34.627690000000001"/>
    <n v="0"/>
  </r>
  <r>
    <s v="ORD107348"/>
    <x v="140"/>
    <x v="2599"/>
    <s v="Pune"/>
    <x v="3"/>
    <n v="411057"/>
    <s v="MED021"/>
    <x v="9"/>
    <x v="7"/>
    <s v="Cipla"/>
    <s v="No"/>
    <n v="4"/>
    <n v="86.01"/>
    <n v="0"/>
    <n v="18"/>
    <x v="2"/>
    <x v="1"/>
    <n v="1"/>
    <x v="7347"/>
    <n v="1"/>
    <n v="344.04"/>
    <n v="0"/>
    <n v="344.04"/>
    <n v="61.927199999999999"/>
    <n v="405.96720000000005"/>
    <n v="3"/>
  </r>
  <r>
    <s v="ORD107349"/>
    <x v="379"/>
    <x v="1870"/>
    <s v="Bengaluru"/>
    <x v="8"/>
    <n v="560038"/>
    <s v="MED021"/>
    <x v="9"/>
    <x v="7"/>
    <s v="Cipla"/>
    <s v="No"/>
    <n v="1"/>
    <n v="85.52"/>
    <n v="0"/>
    <n v="5"/>
    <x v="2"/>
    <x v="1"/>
    <n v="1"/>
    <x v="7348"/>
    <n v="1"/>
    <n v="85.52"/>
    <n v="0"/>
    <n v="85.52"/>
    <n v="4.2759999999999998"/>
    <n v="89.795999999999992"/>
    <n v="3"/>
  </r>
  <r>
    <s v="ORD107349"/>
    <x v="552"/>
    <x v="961"/>
    <s v="Indore"/>
    <x v="2"/>
    <n v="452018"/>
    <s v="MED017"/>
    <x v="1"/>
    <x v="1"/>
    <s v="Abbott"/>
    <s v="No"/>
    <n v="4"/>
    <n v="123.25"/>
    <n v="10"/>
    <n v="12"/>
    <x v="5"/>
    <x v="1"/>
    <n v="1"/>
    <x v="7349"/>
    <n v="1"/>
    <n v="493"/>
    <n v="49.3"/>
    <n v="443.7"/>
    <n v="53.244"/>
    <n v="496.94399999999996"/>
    <n v="3"/>
  </r>
  <r>
    <s v="ORD107351"/>
    <x v="569"/>
    <x v="1487"/>
    <s v="Chennai"/>
    <x v="7"/>
    <n v="600018"/>
    <s v="MED013"/>
    <x v="16"/>
    <x v="3"/>
    <s v="Himalaya"/>
    <s v="No"/>
    <n v="2"/>
    <n v="168.97"/>
    <n v="10"/>
    <n v="12"/>
    <x v="5"/>
    <x v="0"/>
    <n v="1"/>
    <x v="7350"/>
    <n v="1"/>
    <n v="337.94"/>
    <n v="33.794000000000004"/>
    <n v="304.14600000000002"/>
    <n v="36.497520000000002"/>
    <n v="340.64352000000002"/>
    <n v="3"/>
  </r>
  <r>
    <s v="ORD107352"/>
    <x v="679"/>
    <x v="2589"/>
    <s v="Chandigarh"/>
    <x v="4"/>
    <n v="160022"/>
    <s v="MED019"/>
    <x v="26"/>
    <x v="8"/>
    <s v="Cipla"/>
    <s v="No"/>
    <n v="2"/>
    <n v="152.61000000000001"/>
    <n v="0"/>
    <n v="18"/>
    <x v="1"/>
    <x v="1"/>
    <n v="1"/>
    <x v="7351"/>
    <n v="1"/>
    <n v="305.22000000000003"/>
    <n v="0"/>
    <n v="305.22000000000003"/>
    <n v="54.939600000000013"/>
    <n v="360.15960000000007"/>
    <n v="2"/>
  </r>
  <r>
    <s v="ORD107353"/>
    <x v="574"/>
    <x v="852"/>
    <s v="Chennai"/>
    <x v="7"/>
    <n v="600040"/>
    <s v="MED015"/>
    <x v="24"/>
    <x v="11"/>
    <s v="Abbott"/>
    <s v="No"/>
    <n v="1"/>
    <n v="54.79"/>
    <n v="10"/>
    <n v="18"/>
    <x v="5"/>
    <x v="1"/>
    <n v="1"/>
    <x v="7352"/>
    <n v="1"/>
    <n v="54.79"/>
    <n v="5.4790000000000001"/>
    <n v="49.311"/>
    <n v="8.8759800000000002"/>
    <n v="58.186979999999998"/>
    <n v="6"/>
  </r>
  <r>
    <s v="ORD107354"/>
    <x v="298"/>
    <x v="2798"/>
    <s v="Indore"/>
    <x v="2"/>
    <n v="452016"/>
    <s v="MED018"/>
    <x v="14"/>
    <x v="8"/>
    <s v="Mankind"/>
    <s v="No"/>
    <n v="1"/>
    <n v="117.18"/>
    <n v="0"/>
    <n v="5"/>
    <x v="0"/>
    <x v="1"/>
    <n v="1"/>
    <x v="7353"/>
    <n v="1"/>
    <n v="117.18"/>
    <n v="0"/>
    <n v="117.18"/>
    <n v="5.8590000000000009"/>
    <n v="123.039"/>
    <n v="1"/>
  </r>
  <r>
    <s v="ORD107355"/>
    <x v="277"/>
    <x v="2434"/>
    <s v="Ahmedabad"/>
    <x v="6"/>
    <n v="380015"/>
    <s v="MED021"/>
    <x v="9"/>
    <x v="7"/>
    <s v="Cipla"/>
    <s v="No"/>
    <n v="2"/>
    <n v="90.8"/>
    <n v="0"/>
    <n v="12"/>
    <x v="0"/>
    <x v="1"/>
    <n v="1"/>
    <x v="7354"/>
    <n v="1"/>
    <n v="181.6"/>
    <n v="0"/>
    <n v="181.6"/>
    <n v="21.791999999999998"/>
    <n v="203.392"/>
    <n v="3"/>
  </r>
  <r>
    <s v="ORD107356"/>
    <x v="58"/>
    <x v="2316"/>
    <s v="Jaipur"/>
    <x v="5"/>
    <n v="302017"/>
    <s v="MED013"/>
    <x v="16"/>
    <x v="3"/>
    <s v="Himalaya"/>
    <s v="No"/>
    <n v="2"/>
    <n v="148.07"/>
    <n v="0"/>
    <n v="12"/>
    <x v="0"/>
    <x v="0"/>
    <n v="1"/>
    <x v="7355"/>
    <n v="1"/>
    <n v="296.14"/>
    <n v="0"/>
    <n v="296.14"/>
    <n v="35.536799999999999"/>
    <n v="331.67679999999996"/>
    <n v="1"/>
  </r>
  <r>
    <s v="ORD107357"/>
    <x v="287"/>
    <x v="1489"/>
    <s v="Noida"/>
    <x v="9"/>
    <n v="201303"/>
    <s v="MED006"/>
    <x v="18"/>
    <x v="10"/>
    <s v="USV"/>
    <s v="Yes"/>
    <n v="1"/>
    <n v="40.32"/>
    <n v="20"/>
    <n v="5"/>
    <x v="4"/>
    <x v="1"/>
    <n v="1"/>
    <x v="7356"/>
    <n v="1"/>
    <n v="40.32"/>
    <n v="8.0640000000000001"/>
    <n v="32.256"/>
    <n v="1.6128"/>
    <n v="33.8688"/>
    <n v="3"/>
  </r>
  <r>
    <s v="ORD107358"/>
    <x v="664"/>
    <x v="2266"/>
    <s v="Chandigarh"/>
    <x v="4"/>
    <n v="160022"/>
    <s v="MED022"/>
    <x v="25"/>
    <x v="7"/>
    <s v="Himalaya"/>
    <s v="No"/>
    <n v="2"/>
    <n v="159.38999999999999"/>
    <n v="15"/>
    <n v="12"/>
    <x v="5"/>
    <x v="1"/>
    <n v="1"/>
    <x v="7357"/>
    <n v="1"/>
    <n v="318.77999999999997"/>
    <n v="47.817"/>
    <n v="270.96299999999997"/>
    <n v="32.515559999999994"/>
    <n v="303.47855999999996"/>
    <n v="2"/>
  </r>
  <r>
    <s v="ORD107359"/>
    <x v="540"/>
    <x v="2316"/>
    <s v="Chennai"/>
    <x v="7"/>
    <n v="600100"/>
    <s v="MED015"/>
    <x v="24"/>
    <x v="11"/>
    <s v="Abbott"/>
    <s v="No"/>
    <n v="3"/>
    <n v="45.76"/>
    <n v="15"/>
    <n v="5"/>
    <x v="1"/>
    <x v="0"/>
    <n v="1"/>
    <x v="7358"/>
    <n v="1"/>
    <n v="137.28"/>
    <n v="20.591999999999999"/>
    <n v="116.688"/>
    <n v="5.8344000000000005"/>
    <n v="122.5224"/>
    <n v="1"/>
  </r>
  <r>
    <s v="ORD107360"/>
    <x v="435"/>
    <x v="1692"/>
    <s v="Jaipur"/>
    <x v="5"/>
    <n v="302001"/>
    <s v="MED014"/>
    <x v="19"/>
    <x v="3"/>
    <s v="Abbott"/>
    <s v="No"/>
    <n v="1"/>
    <n v="154.96"/>
    <n v="10"/>
    <n v="5"/>
    <x v="3"/>
    <x v="1"/>
    <n v="1"/>
    <x v="7359"/>
    <n v="1"/>
    <n v="154.96"/>
    <n v="15.496000000000002"/>
    <n v="139.464"/>
    <n v="6.9731999999999994"/>
    <n v="146.43719999999999"/>
    <n v="3"/>
  </r>
  <r>
    <s v="ORD107361"/>
    <x v="464"/>
    <x v="311"/>
    <s v="Lucknow"/>
    <x v="9"/>
    <n v="226001"/>
    <s v="MED010"/>
    <x v="13"/>
    <x v="1"/>
    <s v="Sun Pharma"/>
    <s v="Yes"/>
    <n v="1"/>
    <n v="66.209999999999994"/>
    <n v="5"/>
    <n v="5"/>
    <x v="5"/>
    <x v="3"/>
    <n v="1"/>
    <x v="7360"/>
    <n v="1"/>
    <n v="66.209999999999994"/>
    <n v="3.3104999999999993"/>
    <n v="62.899499999999996"/>
    <n v="3.1449750000000001"/>
    <n v="66.044474999999991"/>
    <n v="2"/>
  </r>
  <r>
    <s v="ORD107362"/>
    <x v="658"/>
    <x v="2538"/>
    <s v="Chandigarh"/>
    <x v="4"/>
    <n v="160001"/>
    <s v="MED012"/>
    <x v="29"/>
    <x v="3"/>
    <s v="Mankind"/>
    <s v="No"/>
    <n v="3"/>
    <n v="125.72"/>
    <n v="10"/>
    <n v="5"/>
    <x v="1"/>
    <x v="1"/>
    <n v="1"/>
    <x v="7361"/>
    <n v="1"/>
    <n v="377.15999999999997"/>
    <n v="37.715999999999994"/>
    <n v="339.44399999999996"/>
    <n v="16.972199999999997"/>
    <n v="356.41619999999995"/>
    <n v="2"/>
  </r>
  <r>
    <s v="ORD107363"/>
    <x v="484"/>
    <x v="1320"/>
    <s v="Bengaluru"/>
    <x v="8"/>
    <n v="560038"/>
    <s v="MED028"/>
    <x v="3"/>
    <x v="3"/>
    <s v="Abbott"/>
    <s v="No"/>
    <n v="1"/>
    <n v="97.06"/>
    <n v="10"/>
    <n v="12"/>
    <x v="3"/>
    <x v="1"/>
    <n v="1"/>
    <x v="7362"/>
    <n v="1"/>
    <n v="97.06"/>
    <n v="9.7059999999999995"/>
    <n v="87.353999999999999"/>
    <n v="10.482480000000001"/>
    <n v="97.836479999999995"/>
    <n v="3"/>
  </r>
  <r>
    <s v="ORD107364"/>
    <x v="160"/>
    <x v="302"/>
    <s v="Lucknow"/>
    <x v="9"/>
    <n v="226010"/>
    <s v="MED007"/>
    <x v="15"/>
    <x v="10"/>
    <s v="Sanofi"/>
    <s v="Yes"/>
    <n v="2"/>
    <n v="71.37"/>
    <n v="0"/>
    <n v="5"/>
    <x v="2"/>
    <x v="2"/>
    <n v="1"/>
    <x v="7363"/>
    <n v="1"/>
    <n v="142.74"/>
    <n v="0"/>
    <n v="142.74"/>
    <n v="7.1370000000000005"/>
    <n v="149.87700000000001"/>
    <n v="3"/>
  </r>
  <r>
    <s v="ORD107365"/>
    <x v="177"/>
    <x v="3044"/>
    <s v="Ahmedabad"/>
    <x v="6"/>
    <n v="380015"/>
    <s v="MED009"/>
    <x v="21"/>
    <x v="6"/>
    <s v="Glenmark"/>
    <s v="Yes"/>
    <n v="1"/>
    <n v="98.57"/>
    <n v="0"/>
    <n v="5"/>
    <x v="2"/>
    <x v="1"/>
    <n v="1"/>
    <x v="7364"/>
    <n v="1"/>
    <n v="98.57"/>
    <n v="0"/>
    <n v="98.57"/>
    <n v="4.9284999999999997"/>
    <n v="103.49849999999999"/>
    <n v="2"/>
  </r>
  <r>
    <s v="ORD107366"/>
    <x v="219"/>
    <x v="2800"/>
    <s v="Indore"/>
    <x v="2"/>
    <n v="452018"/>
    <s v="MED007"/>
    <x v="15"/>
    <x v="10"/>
    <s v="Sanofi"/>
    <s v="Yes"/>
    <n v="2"/>
    <n v="69.650000000000006"/>
    <n v="0"/>
    <n v="5"/>
    <x v="4"/>
    <x v="1"/>
    <n v="1"/>
    <x v="7365"/>
    <n v="1"/>
    <n v="139.30000000000001"/>
    <n v="0"/>
    <n v="139.30000000000001"/>
    <n v="6.9649999999999999"/>
    <n v="146.26500000000001"/>
    <n v="2"/>
  </r>
  <r>
    <s v="ORD107367"/>
    <x v="28"/>
    <x v="2617"/>
    <s v="Jaipur"/>
    <x v="5"/>
    <n v="302033"/>
    <s v="MED012"/>
    <x v="29"/>
    <x v="3"/>
    <s v="Mankind"/>
    <s v="No"/>
    <n v="3"/>
    <n v="129.59"/>
    <n v="0"/>
    <n v="12"/>
    <x v="1"/>
    <x v="0"/>
    <n v="1"/>
    <x v="7366"/>
    <n v="1"/>
    <n v="388.77"/>
    <n v="0"/>
    <n v="388.77"/>
    <n v="46.6524"/>
    <n v="435.42239999999998"/>
    <n v="1"/>
  </r>
  <r>
    <s v="ORD107368"/>
    <x v="388"/>
    <x v="2892"/>
    <s v="Chandigarh"/>
    <x v="4"/>
    <n v="160036"/>
    <s v="MED001"/>
    <x v="2"/>
    <x v="2"/>
    <s v="Cipla"/>
    <s v="No"/>
    <n v="1"/>
    <n v="34.31"/>
    <n v="10"/>
    <n v="5"/>
    <x v="1"/>
    <x v="0"/>
    <n v="1"/>
    <x v="7367"/>
    <n v="1"/>
    <n v="34.31"/>
    <n v="3.431"/>
    <n v="30.879000000000001"/>
    <n v="1.5439500000000002"/>
    <n v="32.42295"/>
    <n v="0"/>
  </r>
  <r>
    <s v="ORD107369"/>
    <x v="209"/>
    <x v="1493"/>
    <s v="Kolkata"/>
    <x v="10"/>
    <n v="700001"/>
    <s v="MED007"/>
    <x v="15"/>
    <x v="10"/>
    <s v="Sanofi"/>
    <s v="Yes"/>
    <n v="3"/>
    <n v="66.47"/>
    <n v="5"/>
    <n v="18"/>
    <x v="5"/>
    <x v="2"/>
    <n v="1"/>
    <x v="7368"/>
    <n v="1"/>
    <n v="199.41"/>
    <n v="9.9704999999999995"/>
    <n v="189.43950000000001"/>
    <n v="34.099110000000003"/>
    <n v="223.53861000000001"/>
    <n v="2"/>
  </r>
  <r>
    <s v="ORD107370"/>
    <x v="98"/>
    <x v="3071"/>
    <s v="Ahmedabad"/>
    <x v="6"/>
    <n v="380001"/>
    <s v="MED012"/>
    <x v="29"/>
    <x v="3"/>
    <s v="Mankind"/>
    <s v="No"/>
    <n v="1"/>
    <n v="116.98"/>
    <n v="10"/>
    <n v="5"/>
    <x v="5"/>
    <x v="2"/>
    <n v="1"/>
    <x v="7369"/>
    <n v="1"/>
    <n v="116.98"/>
    <n v="11.698"/>
    <n v="105.28200000000001"/>
    <n v="5.2641000000000009"/>
    <n v="110.54610000000001"/>
    <n v="1"/>
  </r>
  <r>
    <s v="ORD107371"/>
    <x v="97"/>
    <x v="2885"/>
    <s v="Hyderabad"/>
    <x v="1"/>
    <n v="500032"/>
    <s v="MED030"/>
    <x v="28"/>
    <x v="8"/>
    <s v="Cipla"/>
    <s v="Yes"/>
    <n v="3"/>
    <n v="320.83"/>
    <n v="10"/>
    <n v="18"/>
    <x v="2"/>
    <x v="2"/>
    <n v="1"/>
    <x v="7370"/>
    <n v="1"/>
    <n v="962.49"/>
    <n v="96.248999999999995"/>
    <n v="866.24099999999999"/>
    <n v="155.92338000000001"/>
    <n v="1022.1643799999999"/>
    <n v="2"/>
  </r>
  <r>
    <s v="ORD107372"/>
    <x v="300"/>
    <x v="2644"/>
    <s v="Gurugram"/>
    <x v="11"/>
    <n v="122018"/>
    <s v="MED017"/>
    <x v="1"/>
    <x v="1"/>
    <s v="Abbott"/>
    <s v="No"/>
    <n v="3"/>
    <n v="150.29"/>
    <n v="0"/>
    <n v="18"/>
    <x v="5"/>
    <x v="1"/>
    <n v="1"/>
    <x v="7371"/>
    <n v="1"/>
    <n v="450.87"/>
    <n v="0"/>
    <n v="450.87"/>
    <n v="81.156599999999997"/>
    <n v="532.02660000000003"/>
    <n v="3"/>
  </r>
  <r>
    <s v="ORD107373"/>
    <x v="703"/>
    <x v="2544"/>
    <s v="Noida"/>
    <x v="9"/>
    <n v="201305"/>
    <s v="MED003"/>
    <x v="6"/>
    <x v="4"/>
    <s v="Dr. Reddy's"/>
    <s v="No"/>
    <n v="2"/>
    <n v="25.97"/>
    <n v="20"/>
    <n v="5"/>
    <x v="1"/>
    <x v="1"/>
    <n v="1"/>
    <x v="7372"/>
    <n v="1"/>
    <n v="51.94"/>
    <n v="10.388"/>
    <n v="41.552"/>
    <n v="2.0775999999999999"/>
    <n v="43.629599999999996"/>
    <n v="3"/>
  </r>
  <r>
    <s v="ORD107374"/>
    <x v="655"/>
    <x v="1645"/>
    <s v="Chandigarh"/>
    <x v="4"/>
    <n v="160036"/>
    <s v="MED014"/>
    <x v="19"/>
    <x v="3"/>
    <s v="Abbott"/>
    <s v="No"/>
    <n v="3"/>
    <n v="158.6"/>
    <n v="10"/>
    <n v="12"/>
    <x v="5"/>
    <x v="1"/>
    <n v="1"/>
    <x v="7373"/>
    <n v="1"/>
    <n v="475.79999999999995"/>
    <n v="47.58"/>
    <n v="428.21999999999997"/>
    <n v="51.386399999999995"/>
    <n v="479.60639999999995"/>
    <n v="1"/>
  </r>
  <r>
    <s v="ORD107375"/>
    <x v="434"/>
    <x v="432"/>
    <s v="Noida"/>
    <x v="9"/>
    <n v="201301"/>
    <s v="MED011"/>
    <x v="23"/>
    <x v="1"/>
    <s v="Cipla"/>
    <s v="No"/>
    <n v="1"/>
    <n v="25.24"/>
    <n v="15"/>
    <n v="18"/>
    <x v="0"/>
    <x v="1"/>
    <n v="1"/>
    <x v="7374"/>
    <n v="1"/>
    <n v="25.24"/>
    <n v="3.7859999999999996"/>
    <n v="21.454000000000001"/>
    <n v="3.86172"/>
    <n v="25.315719999999999"/>
    <n v="1"/>
  </r>
  <r>
    <s v="ORD107376"/>
    <x v="701"/>
    <x v="3072"/>
    <s v="Gurugram"/>
    <x v="11"/>
    <n v="122009"/>
    <s v="MED028"/>
    <x v="3"/>
    <x v="3"/>
    <s v="Abbott"/>
    <s v="No"/>
    <n v="4"/>
    <n v="111.55"/>
    <n v="10"/>
    <n v="18"/>
    <x v="4"/>
    <x v="1"/>
    <n v="1"/>
    <x v="7375"/>
    <n v="1"/>
    <n v="446.2"/>
    <n v="44.62"/>
    <n v="401.58"/>
    <n v="72.284399999999991"/>
    <n v="473.86439999999999"/>
    <n v="1"/>
  </r>
  <r>
    <s v="ORD107377"/>
    <x v="714"/>
    <x v="2558"/>
    <s v="Mumbai"/>
    <x v="3"/>
    <n v="400093"/>
    <s v="MED011"/>
    <x v="23"/>
    <x v="1"/>
    <s v="Cipla"/>
    <s v="No"/>
    <n v="1"/>
    <n v="22.6"/>
    <n v="5"/>
    <n v="5"/>
    <x v="1"/>
    <x v="1"/>
    <n v="1"/>
    <x v="7376"/>
    <n v="1"/>
    <n v="22.6"/>
    <n v="1.1299999999999999"/>
    <n v="21.470000000000002"/>
    <n v="1.0735000000000001"/>
    <n v="22.543500000000002"/>
    <n v="3"/>
  </r>
  <r>
    <s v="ORD107378"/>
    <x v="76"/>
    <x v="930"/>
    <s v="Lucknow"/>
    <x v="9"/>
    <n v="226016"/>
    <s v="MED010"/>
    <x v="13"/>
    <x v="1"/>
    <s v="Sun Pharma"/>
    <s v="Yes"/>
    <n v="1"/>
    <n v="73.66"/>
    <n v="5"/>
    <n v="5"/>
    <x v="5"/>
    <x v="1"/>
    <n v="1"/>
    <x v="7377"/>
    <n v="1"/>
    <n v="73.66"/>
    <n v="3.6829999999999994"/>
    <n v="69.977000000000004"/>
    <n v="3.49885"/>
    <n v="73.475850000000008"/>
    <n v="3"/>
  </r>
  <r>
    <s v="ORD107379"/>
    <x v="574"/>
    <x v="2796"/>
    <s v="Chandigarh"/>
    <x v="4"/>
    <n v="160001"/>
    <s v="MED001"/>
    <x v="2"/>
    <x v="2"/>
    <s v="Cipla"/>
    <s v="No"/>
    <n v="5"/>
    <n v="31.84"/>
    <n v="5"/>
    <n v="5"/>
    <x v="3"/>
    <x v="1"/>
    <n v="1"/>
    <x v="7378"/>
    <n v="1"/>
    <n v="159.19999999999999"/>
    <n v="7.96"/>
    <n v="151.23999999999998"/>
    <n v="7.5619999999999994"/>
    <n v="158.80199999999999"/>
    <n v="2"/>
  </r>
  <r>
    <s v="ORD107380"/>
    <x v="324"/>
    <x v="1263"/>
    <s v="Jaipur"/>
    <x v="5"/>
    <n v="302001"/>
    <s v="MED004"/>
    <x v="5"/>
    <x v="5"/>
    <s v="Sun Pharma"/>
    <s v="Yes"/>
    <n v="1"/>
    <n v="125.12"/>
    <n v="5"/>
    <n v="18"/>
    <x v="3"/>
    <x v="1"/>
    <n v="1"/>
    <x v="7379"/>
    <n v="1"/>
    <n v="125.12"/>
    <n v="6.2560000000000002"/>
    <n v="118.864"/>
    <n v="21.395520000000001"/>
    <n v="140.25952000000001"/>
    <n v="3"/>
  </r>
  <r>
    <s v="ORD107380"/>
    <x v="495"/>
    <x v="3073"/>
    <s v="Hyderabad"/>
    <x v="1"/>
    <n v="500084"/>
    <s v="MED030"/>
    <x v="28"/>
    <x v="8"/>
    <s v="Cipla"/>
    <s v="Yes"/>
    <n v="1"/>
    <n v="258.58"/>
    <n v="5"/>
    <n v="5"/>
    <x v="2"/>
    <x v="1"/>
    <n v="1"/>
    <x v="7380"/>
    <n v="1"/>
    <n v="258.58"/>
    <n v="12.928999999999998"/>
    <n v="245.65099999999998"/>
    <n v="12.282549999999999"/>
    <n v="257.93354999999997"/>
    <n v="1"/>
  </r>
  <r>
    <s v="ORD107382"/>
    <x v="441"/>
    <x v="2389"/>
    <s v="Kolkata"/>
    <x v="10"/>
    <n v="700019"/>
    <s v="MED012"/>
    <x v="29"/>
    <x v="3"/>
    <s v="Mankind"/>
    <s v="No"/>
    <n v="3"/>
    <n v="110.74"/>
    <n v="5"/>
    <n v="12"/>
    <x v="3"/>
    <x v="2"/>
    <n v="1"/>
    <x v="7381"/>
    <n v="1"/>
    <n v="332.21999999999997"/>
    <n v="16.611000000000001"/>
    <n v="315.60899999999998"/>
    <n v="37.873080000000002"/>
    <n v="353.48208"/>
    <n v="0"/>
  </r>
  <r>
    <s v="ORD107383"/>
    <x v="139"/>
    <x v="3074"/>
    <s v="Lucknow"/>
    <x v="9"/>
    <n v="226001"/>
    <s v="MED016"/>
    <x v="17"/>
    <x v="11"/>
    <s v="Emcure"/>
    <s v="No"/>
    <n v="1"/>
    <n v="93.76"/>
    <n v="0"/>
    <n v="18"/>
    <x v="1"/>
    <x v="1"/>
    <n v="1"/>
    <x v="7382"/>
    <n v="1"/>
    <n v="93.76"/>
    <n v="0"/>
    <n v="93.76"/>
    <n v="16.876799999999999"/>
    <n v="110.63680000000001"/>
    <n v="1"/>
  </r>
  <r>
    <s v="ORD107383"/>
    <x v="236"/>
    <x v="258"/>
    <s v="Jaipur"/>
    <x v="5"/>
    <n v="302021"/>
    <s v="MED010"/>
    <x v="13"/>
    <x v="1"/>
    <s v="Sun Pharma"/>
    <s v="Yes"/>
    <n v="2"/>
    <n v="69.849999999999994"/>
    <n v="5"/>
    <n v="12"/>
    <x v="3"/>
    <x v="1"/>
    <n v="1"/>
    <x v="7383"/>
    <n v="1"/>
    <n v="139.69999999999999"/>
    <n v="6.9850000000000003"/>
    <n v="132.71499999999997"/>
    <n v="15.925799999999997"/>
    <n v="148.64079999999998"/>
    <n v="3"/>
  </r>
  <r>
    <s v="ORD107385"/>
    <x v="10"/>
    <x v="3075"/>
    <s v="Lucknow"/>
    <x v="9"/>
    <n v="226016"/>
    <s v="MED027"/>
    <x v="12"/>
    <x v="9"/>
    <s v="Mankind"/>
    <s v="No"/>
    <n v="2"/>
    <n v="89.95"/>
    <n v="5"/>
    <n v="5"/>
    <x v="3"/>
    <x v="3"/>
    <n v="1"/>
    <x v="7384"/>
    <n v="1"/>
    <n v="179.9"/>
    <n v="8.9949999999999992"/>
    <n v="170.905"/>
    <n v="8.5452499999999993"/>
    <n v="179.45025000000001"/>
    <n v="0"/>
  </r>
  <r>
    <s v="ORD107386"/>
    <x v="540"/>
    <x v="2378"/>
    <s v="Hyderabad"/>
    <x v="1"/>
    <n v="500084"/>
    <s v="MED004"/>
    <x v="5"/>
    <x v="5"/>
    <s v="Sun Pharma"/>
    <s v="Yes"/>
    <n v="2"/>
    <n v="114.51"/>
    <n v="15"/>
    <n v="12"/>
    <x v="0"/>
    <x v="1"/>
    <n v="1"/>
    <x v="7385"/>
    <n v="1"/>
    <n v="229.02"/>
    <n v="34.353000000000002"/>
    <n v="194.667"/>
    <n v="23.360039999999998"/>
    <n v="218.02704"/>
    <n v="2"/>
  </r>
  <r>
    <s v="ORD107387"/>
    <x v="673"/>
    <x v="969"/>
    <s v="Pune"/>
    <x v="3"/>
    <n v="411045"/>
    <s v="MED006"/>
    <x v="18"/>
    <x v="10"/>
    <s v="USV"/>
    <s v="Yes"/>
    <n v="1"/>
    <n v="46.97"/>
    <n v="0"/>
    <n v="12"/>
    <x v="2"/>
    <x v="1"/>
    <n v="1"/>
    <x v="7386"/>
    <n v="1"/>
    <n v="46.97"/>
    <n v="0"/>
    <n v="46.97"/>
    <n v="5.6364000000000001"/>
    <n v="52.606400000000001"/>
    <n v="1"/>
  </r>
  <r>
    <s v="ORD107388"/>
    <x v="363"/>
    <x v="3076"/>
    <s v="Hyderabad"/>
    <x v="1"/>
    <n v="500090"/>
    <s v="MED029"/>
    <x v="10"/>
    <x v="8"/>
    <s v="Sun Pharma"/>
    <s v="Yes"/>
    <n v="2"/>
    <n v="103.21"/>
    <n v="10"/>
    <n v="5"/>
    <x v="2"/>
    <x v="3"/>
    <n v="1"/>
    <x v="7387"/>
    <n v="1"/>
    <n v="206.42"/>
    <n v="20.641999999999999"/>
    <n v="185.77799999999999"/>
    <n v="9.2888999999999999"/>
    <n v="195.0669"/>
    <n v="0"/>
  </r>
  <r>
    <s v="ORD107389"/>
    <x v="712"/>
    <x v="2372"/>
    <s v="Mumbai"/>
    <x v="3"/>
    <n v="400076"/>
    <s v="MED007"/>
    <x v="15"/>
    <x v="10"/>
    <s v="Sanofi"/>
    <s v="Yes"/>
    <n v="1"/>
    <n v="83.56"/>
    <n v="5"/>
    <n v="18"/>
    <x v="2"/>
    <x v="1"/>
    <n v="1"/>
    <x v="7388"/>
    <n v="1"/>
    <n v="83.56"/>
    <n v="4.1779999999999999"/>
    <n v="79.382000000000005"/>
    <n v="14.288760000000002"/>
    <n v="93.670760000000001"/>
    <n v="1"/>
  </r>
  <r>
    <s v="ORD107390"/>
    <x v="433"/>
    <x v="3077"/>
    <s v="Jaipur"/>
    <x v="5"/>
    <n v="302033"/>
    <s v="MED019"/>
    <x v="26"/>
    <x v="8"/>
    <s v="Cipla"/>
    <s v="No"/>
    <n v="4"/>
    <n v="151.28"/>
    <n v="5"/>
    <n v="18"/>
    <x v="4"/>
    <x v="1"/>
    <n v="1"/>
    <x v="7389"/>
    <n v="1"/>
    <n v="605.12"/>
    <n v="30.256"/>
    <n v="574.86400000000003"/>
    <n v="103.47552"/>
    <n v="678.33951999999999"/>
    <n v="1"/>
  </r>
  <r>
    <s v="ORD107391"/>
    <x v="123"/>
    <x v="155"/>
    <s v="Lucknow"/>
    <x v="9"/>
    <n v="226001"/>
    <s v="MED009"/>
    <x v="21"/>
    <x v="6"/>
    <s v="Glenmark"/>
    <s v="Yes"/>
    <n v="4"/>
    <n v="83.29"/>
    <n v="0"/>
    <n v="5"/>
    <x v="2"/>
    <x v="1"/>
    <n v="1"/>
    <x v="7390"/>
    <n v="1"/>
    <n v="333.16"/>
    <n v="0"/>
    <n v="333.16"/>
    <n v="16.658000000000001"/>
    <n v="349.81800000000004"/>
    <n v="4"/>
  </r>
  <r>
    <s v="ORD107392"/>
    <x v="199"/>
    <x v="676"/>
    <s v="Kolkata"/>
    <x v="10"/>
    <n v="700102"/>
    <s v="MED023"/>
    <x v="8"/>
    <x v="7"/>
    <s v="Lacto Calamine"/>
    <s v="No"/>
    <n v="1"/>
    <n v="329.12"/>
    <n v="5"/>
    <n v="12"/>
    <x v="1"/>
    <x v="3"/>
    <n v="1"/>
    <x v="7391"/>
    <n v="1"/>
    <n v="329.12"/>
    <n v="16.456"/>
    <n v="312.66399999999999"/>
    <n v="37.519680000000001"/>
    <n v="350.18367999999998"/>
    <n v="1"/>
  </r>
  <r>
    <s v="ORD107393"/>
    <x v="466"/>
    <x v="2511"/>
    <s v="Gurugram"/>
    <x v="11"/>
    <n v="122001"/>
    <s v="MED028"/>
    <x v="3"/>
    <x v="3"/>
    <s v="Abbott"/>
    <s v="No"/>
    <n v="1"/>
    <n v="105.94"/>
    <n v="10"/>
    <n v="5"/>
    <x v="2"/>
    <x v="3"/>
    <n v="1"/>
    <x v="7392"/>
    <n v="1"/>
    <n v="105.94"/>
    <n v="10.594000000000001"/>
    <n v="95.346000000000004"/>
    <n v="4.7673000000000005"/>
    <n v="100.11330000000001"/>
    <n v="1"/>
  </r>
  <r>
    <s v="ORD107394"/>
    <x v="496"/>
    <x v="3078"/>
    <s v="Kolkata"/>
    <x v="10"/>
    <n v="700102"/>
    <s v="MED001"/>
    <x v="2"/>
    <x v="2"/>
    <s v="Cipla"/>
    <s v="No"/>
    <n v="1"/>
    <n v="30.36"/>
    <n v="0"/>
    <n v="12"/>
    <x v="1"/>
    <x v="1"/>
    <n v="1"/>
    <x v="7393"/>
    <n v="1"/>
    <n v="30.36"/>
    <n v="0"/>
    <n v="30.36"/>
    <n v="3.6431999999999998"/>
    <n v="34.0032"/>
    <n v="1"/>
  </r>
  <r>
    <s v="ORD107395"/>
    <x v="451"/>
    <x v="1688"/>
    <s v="Ahmedabad"/>
    <x v="6"/>
    <n v="380058"/>
    <s v="MED024"/>
    <x v="0"/>
    <x v="0"/>
    <s v="Abbott"/>
    <s v="No"/>
    <n v="3"/>
    <n v="139.06"/>
    <n v="10"/>
    <n v="5"/>
    <x v="1"/>
    <x v="2"/>
    <n v="1"/>
    <x v="7394"/>
    <n v="1"/>
    <n v="417.18"/>
    <n v="41.718000000000004"/>
    <n v="375.46199999999999"/>
    <n v="18.773099999999999"/>
    <n v="394.23509999999999"/>
    <n v="1"/>
  </r>
  <r>
    <s v="ORD107396"/>
    <x v="554"/>
    <x v="1479"/>
    <s v="Kolkata"/>
    <x v="10"/>
    <n v="700102"/>
    <s v="MED012"/>
    <x v="29"/>
    <x v="3"/>
    <s v="Mankind"/>
    <s v="No"/>
    <n v="1"/>
    <n v="131.06"/>
    <n v="15"/>
    <n v="18"/>
    <x v="0"/>
    <x v="2"/>
    <n v="1"/>
    <x v="7395"/>
    <n v="1"/>
    <n v="131.06"/>
    <n v="19.659000000000002"/>
    <n v="111.401"/>
    <n v="20.05218"/>
    <n v="131.45318"/>
    <n v="1"/>
  </r>
  <r>
    <s v="ORD107397"/>
    <x v="69"/>
    <x v="1564"/>
    <s v="Noida"/>
    <x v="9"/>
    <n v="201305"/>
    <s v="MED015"/>
    <x v="24"/>
    <x v="11"/>
    <s v="Abbott"/>
    <s v="No"/>
    <n v="3"/>
    <n v="53.63"/>
    <n v="0"/>
    <n v="12"/>
    <x v="1"/>
    <x v="1"/>
    <n v="1"/>
    <x v="7396"/>
    <n v="1"/>
    <n v="160.89000000000001"/>
    <n v="0"/>
    <n v="160.89000000000001"/>
    <n v="19.306800000000003"/>
    <n v="180.19680000000002"/>
    <n v="2"/>
  </r>
  <r>
    <s v="ORD107398"/>
    <x v="138"/>
    <x v="2212"/>
    <s v="Lucknow"/>
    <x v="9"/>
    <n v="226021"/>
    <s v="MED013"/>
    <x v="16"/>
    <x v="3"/>
    <s v="Himalaya"/>
    <s v="No"/>
    <n v="1"/>
    <n v="180.96"/>
    <n v="5"/>
    <n v="5"/>
    <x v="0"/>
    <x v="1"/>
    <n v="1"/>
    <x v="7397"/>
    <n v="1"/>
    <n v="180.96"/>
    <n v="9.048"/>
    <n v="171.91200000000001"/>
    <n v="8.595600000000001"/>
    <n v="180.5076"/>
    <n v="2"/>
  </r>
  <r>
    <s v="ORD107399"/>
    <x v="328"/>
    <x v="467"/>
    <s v="Hyderabad"/>
    <x v="1"/>
    <n v="500001"/>
    <s v="MED012"/>
    <x v="29"/>
    <x v="3"/>
    <s v="Mankind"/>
    <s v="No"/>
    <n v="3"/>
    <n v="112.99"/>
    <n v="5"/>
    <n v="5"/>
    <x v="0"/>
    <x v="0"/>
    <n v="1"/>
    <x v="7398"/>
    <n v="1"/>
    <n v="338.96999999999997"/>
    <n v="16.948499999999999"/>
    <n v="322.02149999999995"/>
    <n v="16.101074999999994"/>
    <n v="338.12257499999993"/>
    <n v="1"/>
  </r>
  <r>
    <s v="ORD107400"/>
    <x v="386"/>
    <x v="96"/>
    <s v="Gurugram"/>
    <x v="11"/>
    <n v="122009"/>
    <s v="MED030"/>
    <x v="28"/>
    <x v="8"/>
    <s v="Cipla"/>
    <s v="Yes"/>
    <n v="3"/>
    <n v="299.07"/>
    <n v="0"/>
    <n v="18"/>
    <x v="4"/>
    <x v="1"/>
    <n v="1"/>
    <x v="7399"/>
    <n v="1"/>
    <n v="897.21"/>
    <n v="0"/>
    <n v="897.21"/>
    <n v="161.49780000000001"/>
    <n v="1058.7078000000001"/>
    <n v="5"/>
  </r>
  <r>
    <s v="ORD107400"/>
    <x v="97"/>
    <x v="1520"/>
    <s v="Noida"/>
    <x v="9"/>
    <n v="201304"/>
    <s v="MED015"/>
    <x v="24"/>
    <x v="11"/>
    <s v="Abbott"/>
    <s v="No"/>
    <n v="2"/>
    <n v="45.88"/>
    <n v="5"/>
    <n v="12"/>
    <x v="3"/>
    <x v="1"/>
    <n v="1"/>
    <x v="7400"/>
    <n v="1"/>
    <n v="91.76"/>
    <n v="4.5880000000000001"/>
    <n v="87.172000000000011"/>
    <n v="10.460640000000001"/>
    <n v="97.632640000000009"/>
    <n v="5"/>
  </r>
  <r>
    <s v="ORD107402"/>
    <x v="412"/>
    <x v="819"/>
    <s v="Mumbai"/>
    <x v="3"/>
    <n v="400093"/>
    <s v="MED008"/>
    <x v="7"/>
    <x v="6"/>
    <s v="Zydus"/>
    <s v="Yes"/>
    <n v="1"/>
    <n v="55.55"/>
    <n v="15"/>
    <n v="5"/>
    <x v="0"/>
    <x v="1"/>
    <n v="1"/>
    <x v="7401"/>
    <n v="1"/>
    <n v="55.55"/>
    <n v="8.3324999999999996"/>
    <n v="47.217500000000001"/>
    <n v="2.3608750000000001"/>
    <n v="49.578375000000001"/>
    <n v="7"/>
  </r>
  <r>
    <s v="ORD107403"/>
    <x v="153"/>
    <x v="536"/>
    <s v="Ahmedabad"/>
    <x v="6"/>
    <n v="380001"/>
    <s v="MED028"/>
    <x v="3"/>
    <x v="3"/>
    <s v="Abbott"/>
    <s v="No"/>
    <n v="2"/>
    <n v="119.69"/>
    <n v="5"/>
    <n v="5"/>
    <x v="2"/>
    <x v="0"/>
    <n v="1"/>
    <x v="7402"/>
    <n v="1"/>
    <n v="239.38"/>
    <n v="11.969000000000001"/>
    <n v="227.411"/>
    <n v="11.370550000000001"/>
    <n v="238.78155000000001"/>
    <n v="0"/>
  </r>
  <r>
    <s v="ORD107403"/>
    <x v="420"/>
    <x v="2006"/>
    <s v="Chandigarh"/>
    <x v="4"/>
    <n v="160022"/>
    <s v="MED028"/>
    <x v="3"/>
    <x v="3"/>
    <s v="Abbott"/>
    <s v="No"/>
    <n v="3"/>
    <n v="104.71"/>
    <n v="10"/>
    <n v="12"/>
    <x v="0"/>
    <x v="1"/>
    <n v="1"/>
    <x v="7403"/>
    <n v="1"/>
    <n v="314.13"/>
    <n v="31.413"/>
    <n v="282.71699999999998"/>
    <n v="33.92604"/>
    <n v="316.64303999999998"/>
    <n v="2"/>
  </r>
  <r>
    <s v="ORD107403"/>
    <x v="485"/>
    <x v="2474"/>
    <s v="Bengaluru"/>
    <x v="8"/>
    <n v="560001"/>
    <s v="MED028"/>
    <x v="3"/>
    <x v="3"/>
    <s v="Abbott"/>
    <s v="No"/>
    <n v="3"/>
    <n v="112.72"/>
    <n v="5"/>
    <n v="5"/>
    <x v="2"/>
    <x v="1"/>
    <n v="1"/>
    <x v="7404"/>
    <n v="1"/>
    <n v="338.15999999999997"/>
    <n v="16.907999999999998"/>
    <n v="321.25199999999995"/>
    <n v="16.062599999999996"/>
    <n v="337.31459999999993"/>
    <n v="2"/>
  </r>
  <r>
    <s v="ORD107406"/>
    <x v="600"/>
    <x v="94"/>
    <s v="Gurugram"/>
    <x v="11"/>
    <n v="122002"/>
    <s v="MED014"/>
    <x v="19"/>
    <x v="3"/>
    <s v="Abbott"/>
    <s v="No"/>
    <n v="1"/>
    <n v="140.05000000000001"/>
    <n v="0"/>
    <n v="5"/>
    <x v="5"/>
    <x v="1"/>
    <n v="1"/>
    <x v="7405"/>
    <n v="1"/>
    <n v="140.05000000000001"/>
    <n v="0"/>
    <n v="140.05000000000001"/>
    <n v="7.0025000000000004"/>
    <n v="147.05250000000001"/>
    <n v="7"/>
  </r>
  <r>
    <s v="ORD107407"/>
    <x v="305"/>
    <x v="284"/>
    <s v="Delhi"/>
    <x v="0"/>
    <n v="110044"/>
    <s v="MED006"/>
    <x v="18"/>
    <x v="10"/>
    <s v="USV"/>
    <s v="Yes"/>
    <n v="5"/>
    <n v="40.840000000000003"/>
    <n v="5"/>
    <n v="5"/>
    <x v="0"/>
    <x v="2"/>
    <n v="1"/>
    <x v="7406"/>
    <n v="1"/>
    <n v="204.20000000000002"/>
    <n v="10.210000000000001"/>
    <n v="193.99"/>
    <n v="9.6995000000000005"/>
    <n v="203.68950000000001"/>
    <n v="2"/>
  </r>
  <r>
    <s v="ORD107408"/>
    <x v="247"/>
    <x v="143"/>
    <s v="Bengaluru"/>
    <x v="8"/>
    <n v="560001"/>
    <s v="MED007"/>
    <x v="15"/>
    <x v="10"/>
    <s v="Sanofi"/>
    <s v="Yes"/>
    <n v="2"/>
    <n v="81.41"/>
    <n v="15"/>
    <n v="5"/>
    <x v="5"/>
    <x v="2"/>
    <n v="1"/>
    <x v="7407"/>
    <n v="1"/>
    <n v="162.82"/>
    <n v="24.422999999999998"/>
    <n v="138.39699999999999"/>
    <n v="6.9198499999999994"/>
    <n v="145.31684999999999"/>
    <n v="2"/>
  </r>
  <r>
    <s v="ORD107409"/>
    <x v="380"/>
    <x v="1551"/>
    <s v="Indore"/>
    <x v="2"/>
    <n v="452016"/>
    <s v="MED025"/>
    <x v="27"/>
    <x v="0"/>
    <s v="Blue Cross"/>
    <s v="Yes"/>
    <n v="1"/>
    <n v="66.03"/>
    <n v="0"/>
    <n v="18"/>
    <x v="0"/>
    <x v="1"/>
    <n v="1"/>
    <x v="7408"/>
    <n v="1"/>
    <n v="66.03"/>
    <n v="0"/>
    <n v="66.03"/>
    <n v="11.885399999999999"/>
    <n v="77.915400000000005"/>
    <n v="4"/>
  </r>
  <r>
    <s v="ORD107410"/>
    <x v="205"/>
    <x v="381"/>
    <s v="Ahmedabad"/>
    <x v="6"/>
    <n v="380061"/>
    <s v="MED013"/>
    <x v="16"/>
    <x v="3"/>
    <s v="Himalaya"/>
    <s v="No"/>
    <n v="1"/>
    <n v="152.77000000000001"/>
    <n v="10"/>
    <n v="18"/>
    <x v="4"/>
    <x v="1"/>
    <n v="1"/>
    <x v="7409"/>
    <n v="1"/>
    <n v="152.77000000000001"/>
    <n v="15.277000000000001"/>
    <n v="137.49299999999999"/>
    <n v="24.748739999999998"/>
    <n v="162.24173999999999"/>
    <n v="2"/>
  </r>
  <r>
    <s v="ORD107411"/>
    <x v="541"/>
    <x v="2304"/>
    <s v="Bengaluru"/>
    <x v="8"/>
    <n v="560038"/>
    <s v="MED001"/>
    <x v="2"/>
    <x v="2"/>
    <s v="Cipla"/>
    <s v="No"/>
    <n v="2"/>
    <n v="31"/>
    <n v="0"/>
    <n v="18"/>
    <x v="5"/>
    <x v="0"/>
    <n v="1"/>
    <x v="7410"/>
    <n v="1"/>
    <n v="62"/>
    <n v="0"/>
    <n v="62"/>
    <n v="11.16"/>
    <n v="73.16"/>
    <n v="1"/>
  </r>
  <r>
    <s v="ORD107412"/>
    <x v="693"/>
    <x v="2422"/>
    <s v="Delhi"/>
    <x v="0"/>
    <n v="110001"/>
    <s v="MED030"/>
    <x v="28"/>
    <x v="8"/>
    <s v="Cipla"/>
    <s v="Yes"/>
    <n v="2"/>
    <n v="259.16000000000003"/>
    <n v="5"/>
    <n v="12"/>
    <x v="1"/>
    <x v="1"/>
    <n v="1"/>
    <x v="7411"/>
    <n v="1"/>
    <n v="518.32000000000005"/>
    <n v="25.916000000000004"/>
    <n v="492.40400000000005"/>
    <n v="59.088480000000011"/>
    <n v="551.49248000000011"/>
    <n v="2"/>
  </r>
  <r>
    <s v="ORD107413"/>
    <x v="531"/>
    <x v="681"/>
    <s v="Noida"/>
    <x v="9"/>
    <n v="201304"/>
    <s v="MED030"/>
    <x v="28"/>
    <x v="8"/>
    <s v="Cipla"/>
    <s v="Yes"/>
    <n v="1"/>
    <n v="263.08999999999997"/>
    <n v="10"/>
    <n v="5"/>
    <x v="0"/>
    <x v="1"/>
    <n v="1"/>
    <x v="7412"/>
    <n v="1"/>
    <n v="263.08999999999997"/>
    <n v="26.308999999999997"/>
    <n v="236.78099999999998"/>
    <n v="11.83905"/>
    <n v="248.62004999999999"/>
    <n v="4"/>
  </r>
  <r>
    <s v="ORD107414"/>
    <x v="25"/>
    <x v="1974"/>
    <s v="Delhi"/>
    <x v="0"/>
    <n v="110085"/>
    <s v="MED004"/>
    <x v="5"/>
    <x v="5"/>
    <s v="Sun Pharma"/>
    <s v="Yes"/>
    <n v="2"/>
    <n v="114.18"/>
    <n v="5"/>
    <n v="5"/>
    <x v="0"/>
    <x v="1"/>
    <n v="1"/>
    <x v="7413"/>
    <n v="1"/>
    <n v="228.36"/>
    <n v="11.418000000000001"/>
    <n v="216.94200000000001"/>
    <n v="10.847100000000001"/>
    <n v="227.78910000000002"/>
    <n v="3"/>
  </r>
  <r>
    <s v="ORD107415"/>
    <x v="259"/>
    <x v="761"/>
    <s v="Kolkata"/>
    <x v="10"/>
    <n v="700001"/>
    <s v="MED008"/>
    <x v="7"/>
    <x v="6"/>
    <s v="Zydus"/>
    <s v="Yes"/>
    <n v="3"/>
    <n v="64.319999999999993"/>
    <n v="0"/>
    <n v="18"/>
    <x v="5"/>
    <x v="1"/>
    <n v="1"/>
    <x v="7414"/>
    <n v="1"/>
    <n v="192.95999999999998"/>
    <n v="0"/>
    <n v="192.95999999999998"/>
    <n v="34.732799999999997"/>
    <n v="227.69279999999998"/>
    <n v="3"/>
  </r>
  <r>
    <s v="ORD107416"/>
    <x v="376"/>
    <x v="1918"/>
    <s v="Chennai"/>
    <x v="7"/>
    <n v="600100"/>
    <s v="MED018"/>
    <x v="14"/>
    <x v="8"/>
    <s v="Mankind"/>
    <s v="No"/>
    <n v="3"/>
    <n v="108.87"/>
    <n v="0"/>
    <n v="5"/>
    <x v="0"/>
    <x v="0"/>
    <n v="1"/>
    <x v="7415"/>
    <n v="1"/>
    <n v="326.61"/>
    <n v="0"/>
    <n v="326.61"/>
    <n v="16.330500000000001"/>
    <n v="342.94050000000004"/>
    <n v="1"/>
  </r>
  <r>
    <s v="ORD107417"/>
    <x v="353"/>
    <x v="1677"/>
    <s v="Ahmedabad"/>
    <x v="6"/>
    <n v="380015"/>
    <s v="MED027"/>
    <x v="12"/>
    <x v="9"/>
    <s v="Mankind"/>
    <s v="No"/>
    <n v="4"/>
    <n v="85.28"/>
    <n v="5"/>
    <n v="12"/>
    <x v="5"/>
    <x v="3"/>
    <n v="1"/>
    <x v="7416"/>
    <n v="1"/>
    <n v="341.12"/>
    <n v="17.055999999999997"/>
    <n v="324.06400000000002"/>
    <n v="38.887680000000003"/>
    <n v="362.95168000000001"/>
    <n v="2"/>
  </r>
  <r>
    <s v="ORD107417"/>
    <x v="252"/>
    <x v="986"/>
    <s v="Delhi"/>
    <x v="0"/>
    <n v="110024"/>
    <s v="MED022"/>
    <x v="25"/>
    <x v="7"/>
    <s v="Himalaya"/>
    <s v="No"/>
    <n v="1"/>
    <n v="198.7"/>
    <n v="10"/>
    <n v="12"/>
    <x v="3"/>
    <x v="1"/>
    <n v="1"/>
    <x v="7417"/>
    <n v="1"/>
    <n v="198.7"/>
    <n v="19.87"/>
    <n v="178.82999999999998"/>
    <n v="21.459600000000002"/>
    <n v="200.28959999999998"/>
    <n v="3"/>
  </r>
  <r>
    <s v="ORD107419"/>
    <x v="654"/>
    <x v="1261"/>
    <s v="Chandigarh"/>
    <x v="4"/>
    <n v="160022"/>
    <s v="MED025"/>
    <x v="27"/>
    <x v="0"/>
    <s v="Blue Cross"/>
    <s v="Yes"/>
    <n v="2"/>
    <n v="68.22"/>
    <n v="10"/>
    <n v="12"/>
    <x v="4"/>
    <x v="1"/>
    <n v="1"/>
    <x v="7418"/>
    <n v="1"/>
    <n v="136.44"/>
    <n v="13.644"/>
    <n v="122.79599999999999"/>
    <n v="14.735519999999999"/>
    <n v="137.53152"/>
    <n v="3"/>
  </r>
  <r>
    <s v="ORD107419"/>
    <x v="148"/>
    <x v="1111"/>
    <s v="Lucknow"/>
    <x v="9"/>
    <n v="226001"/>
    <s v="MED024"/>
    <x v="0"/>
    <x v="0"/>
    <s v="Abbott"/>
    <s v="No"/>
    <n v="2"/>
    <n v="119.15"/>
    <n v="15"/>
    <n v="5"/>
    <x v="4"/>
    <x v="2"/>
    <n v="1"/>
    <x v="7419"/>
    <n v="1"/>
    <n v="238.3"/>
    <n v="35.744999999999997"/>
    <n v="202.55500000000001"/>
    <n v="10.127750000000001"/>
    <n v="212.68275"/>
    <n v="1"/>
  </r>
  <r>
    <s v="ORD107421"/>
    <x v="323"/>
    <x v="974"/>
    <s v="Hyderabad"/>
    <x v="1"/>
    <n v="500090"/>
    <s v="MED008"/>
    <x v="7"/>
    <x v="6"/>
    <s v="Zydus"/>
    <s v="Yes"/>
    <n v="1"/>
    <n v="58.18"/>
    <n v="15"/>
    <n v="5"/>
    <x v="2"/>
    <x v="0"/>
    <n v="1"/>
    <x v="7420"/>
    <n v="1"/>
    <n v="58.18"/>
    <n v="8.7270000000000003"/>
    <n v="49.453000000000003"/>
    <n v="2.4726500000000002"/>
    <n v="51.925650000000005"/>
    <n v="0"/>
  </r>
  <r>
    <s v="ORD107422"/>
    <x v="472"/>
    <x v="2697"/>
    <s v="Gurugram"/>
    <x v="11"/>
    <n v="122016"/>
    <s v="MED006"/>
    <x v="18"/>
    <x v="10"/>
    <s v="USV"/>
    <s v="Yes"/>
    <n v="1"/>
    <n v="45.26"/>
    <n v="0"/>
    <n v="5"/>
    <x v="0"/>
    <x v="1"/>
    <n v="1"/>
    <x v="7421"/>
    <n v="1"/>
    <n v="45.26"/>
    <n v="0"/>
    <n v="45.26"/>
    <n v="2.2629999999999999"/>
    <n v="47.522999999999996"/>
    <n v="1"/>
  </r>
  <r>
    <s v="ORD107423"/>
    <x v="358"/>
    <x v="2890"/>
    <s v="Kolkata"/>
    <x v="10"/>
    <n v="700091"/>
    <s v="MED004"/>
    <x v="5"/>
    <x v="5"/>
    <s v="Sun Pharma"/>
    <s v="Yes"/>
    <n v="1"/>
    <n v="120.97"/>
    <n v="5"/>
    <n v="12"/>
    <x v="5"/>
    <x v="1"/>
    <n v="1"/>
    <x v="7422"/>
    <n v="1"/>
    <n v="120.97"/>
    <n v="6.0485000000000007"/>
    <n v="114.92149999999999"/>
    <n v="13.79058"/>
    <n v="128.71207999999999"/>
    <n v="2"/>
  </r>
  <r>
    <s v="ORD107424"/>
    <x v="590"/>
    <x v="2750"/>
    <s v="Mumbai"/>
    <x v="3"/>
    <n v="400069"/>
    <s v="MED030"/>
    <x v="28"/>
    <x v="8"/>
    <s v="Cipla"/>
    <s v="Yes"/>
    <n v="2"/>
    <n v="316.23"/>
    <n v="10"/>
    <n v="5"/>
    <x v="4"/>
    <x v="0"/>
    <n v="1"/>
    <x v="7423"/>
    <n v="1"/>
    <n v="632.46"/>
    <n v="63.246000000000002"/>
    <n v="569.21400000000006"/>
    <n v="28.460700000000003"/>
    <n v="597.67470000000003"/>
    <n v="1"/>
  </r>
  <r>
    <s v="ORD107425"/>
    <x v="199"/>
    <x v="2447"/>
    <s v="Jaipur"/>
    <x v="5"/>
    <n v="302021"/>
    <s v="MED007"/>
    <x v="15"/>
    <x v="10"/>
    <s v="Sanofi"/>
    <s v="Yes"/>
    <n v="1"/>
    <n v="70.040000000000006"/>
    <n v="5"/>
    <n v="5"/>
    <x v="5"/>
    <x v="1"/>
    <n v="1"/>
    <x v="7424"/>
    <n v="1"/>
    <n v="70.040000000000006"/>
    <n v="3.5020000000000007"/>
    <n v="66.538000000000011"/>
    <n v="3.3269000000000006"/>
    <n v="69.864900000000006"/>
    <n v="3"/>
  </r>
  <r>
    <s v="ORD107425"/>
    <x v="134"/>
    <x v="1621"/>
    <s v="Mumbai"/>
    <x v="3"/>
    <n v="400069"/>
    <s v="MED002"/>
    <x v="22"/>
    <x v="2"/>
    <s v="Micro Labs"/>
    <s v="No"/>
    <n v="5"/>
    <n v="34.53"/>
    <n v="20"/>
    <n v="12"/>
    <x v="4"/>
    <x v="1"/>
    <n v="1"/>
    <x v="7425"/>
    <n v="1"/>
    <n v="172.65"/>
    <n v="34.53"/>
    <n v="138.12"/>
    <n v="16.574400000000001"/>
    <n v="154.6944"/>
    <n v="2"/>
  </r>
  <r>
    <s v="ORD107427"/>
    <x v="685"/>
    <x v="524"/>
    <s v="Bengaluru"/>
    <x v="8"/>
    <n v="560001"/>
    <s v="MED007"/>
    <x v="15"/>
    <x v="10"/>
    <s v="Sanofi"/>
    <s v="Yes"/>
    <n v="1"/>
    <n v="80.66"/>
    <n v="10"/>
    <n v="5"/>
    <x v="1"/>
    <x v="3"/>
    <n v="1"/>
    <x v="7426"/>
    <n v="1"/>
    <n v="80.66"/>
    <n v="8.0659999999999989"/>
    <n v="72.593999999999994"/>
    <n v="3.6296999999999997"/>
    <n v="76.223699999999994"/>
    <n v="2"/>
  </r>
  <r>
    <s v="ORD107427"/>
    <x v="654"/>
    <x v="91"/>
    <s v="Mumbai"/>
    <x v="3"/>
    <n v="400001"/>
    <s v="MED023"/>
    <x v="8"/>
    <x v="7"/>
    <s v="Lacto Calamine"/>
    <s v="No"/>
    <n v="6"/>
    <n v="288.77"/>
    <n v="0"/>
    <n v="18"/>
    <x v="2"/>
    <x v="3"/>
    <n v="1"/>
    <x v="7427"/>
    <n v="1"/>
    <n v="1732.62"/>
    <n v="0"/>
    <n v="1732.62"/>
    <n v="311.87159999999994"/>
    <n v="2044.4915999999998"/>
    <n v="1"/>
  </r>
  <r>
    <s v="ORD107427"/>
    <x v="94"/>
    <x v="2176"/>
    <s v="Chennai"/>
    <x v="7"/>
    <n v="600100"/>
    <s v="MED029"/>
    <x v="10"/>
    <x v="8"/>
    <s v="Sun Pharma"/>
    <s v="Yes"/>
    <n v="4"/>
    <n v="101.88"/>
    <n v="5"/>
    <n v="12"/>
    <x v="2"/>
    <x v="1"/>
    <n v="1"/>
    <x v="7428"/>
    <n v="1"/>
    <n v="407.52"/>
    <n v="20.375999999999998"/>
    <n v="387.14400000000001"/>
    <n v="46.457279999999997"/>
    <n v="433.60127999999997"/>
    <n v="2"/>
  </r>
  <r>
    <s v="ORD107430"/>
    <x v="504"/>
    <x v="2240"/>
    <s v="Surat"/>
    <x v="6"/>
    <n v="395017"/>
    <s v="MED018"/>
    <x v="14"/>
    <x v="8"/>
    <s v="Mankind"/>
    <s v="No"/>
    <n v="4"/>
    <n v="114.9"/>
    <n v="5"/>
    <n v="5"/>
    <x v="4"/>
    <x v="1"/>
    <n v="1"/>
    <x v="7429"/>
    <n v="1"/>
    <n v="459.6"/>
    <n v="22.98"/>
    <n v="436.62"/>
    <n v="21.831"/>
    <n v="458.45100000000002"/>
    <n v="5"/>
  </r>
  <r>
    <s v="ORD107431"/>
    <x v="261"/>
    <x v="3079"/>
    <s v="Lucknow"/>
    <x v="9"/>
    <n v="226024"/>
    <s v="MED022"/>
    <x v="25"/>
    <x v="7"/>
    <s v="Himalaya"/>
    <s v="No"/>
    <n v="2"/>
    <n v="159.56"/>
    <n v="15"/>
    <n v="12"/>
    <x v="1"/>
    <x v="1"/>
    <n v="1"/>
    <x v="7430"/>
    <n v="1"/>
    <n v="319.12"/>
    <n v="47.868000000000002"/>
    <n v="271.25200000000001"/>
    <n v="32.550240000000002"/>
    <n v="303.80223999999998"/>
    <n v="1"/>
  </r>
  <r>
    <s v="ORD107432"/>
    <x v="668"/>
    <x v="790"/>
    <s v="Indore"/>
    <x v="2"/>
    <n v="452018"/>
    <s v="MED008"/>
    <x v="7"/>
    <x v="6"/>
    <s v="Zydus"/>
    <s v="Yes"/>
    <n v="1"/>
    <n v="70.73"/>
    <n v="5"/>
    <n v="5"/>
    <x v="4"/>
    <x v="0"/>
    <n v="1"/>
    <x v="7431"/>
    <n v="1"/>
    <n v="70.73"/>
    <n v="3.5365000000000002"/>
    <n v="67.1935"/>
    <n v="3.3596749999999997"/>
    <n v="70.553174999999996"/>
    <n v="1"/>
  </r>
  <r>
    <s v="ORD107433"/>
    <x v="27"/>
    <x v="406"/>
    <s v="Pune"/>
    <x v="3"/>
    <n v="411001"/>
    <s v="MED021"/>
    <x v="9"/>
    <x v="7"/>
    <s v="Cipla"/>
    <s v="No"/>
    <n v="2"/>
    <n v="73.64"/>
    <n v="5"/>
    <n v="5"/>
    <x v="2"/>
    <x v="2"/>
    <n v="1"/>
    <x v="7432"/>
    <n v="1"/>
    <n v="147.28"/>
    <n v="7.3639999999999999"/>
    <n v="139.916"/>
    <n v="6.9957999999999991"/>
    <n v="146.9118"/>
    <n v="2"/>
  </r>
  <r>
    <s v="ORD107434"/>
    <x v="553"/>
    <x v="1674"/>
    <s v="Chandigarh"/>
    <x v="4"/>
    <n v="160019"/>
    <s v="MED016"/>
    <x v="17"/>
    <x v="11"/>
    <s v="Emcure"/>
    <s v="No"/>
    <n v="2"/>
    <n v="103.91"/>
    <n v="15"/>
    <n v="5"/>
    <x v="0"/>
    <x v="3"/>
    <n v="1"/>
    <x v="7433"/>
    <n v="1"/>
    <n v="207.82"/>
    <n v="31.172999999999998"/>
    <n v="176.64699999999999"/>
    <n v="8.8323499999999981"/>
    <n v="185.47934999999998"/>
    <n v="1"/>
  </r>
  <r>
    <s v="ORD107435"/>
    <x v="614"/>
    <x v="436"/>
    <s v="Chennai"/>
    <x v="7"/>
    <n v="600096"/>
    <s v="MED022"/>
    <x v="25"/>
    <x v="7"/>
    <s v="Himalaya"/>
    <s v="No"/>
    <n v="2"/>
    <n v="155.61000000000001"/>
    <n v="0"/>
    <n v="5"/>
    <x v="4"/>
    <x v="0"/>
    <n v="1"/>
    <x v="7434"/>
    <n v="1"/>
    <n v="311.22000000000003"/>
    <n v="0"/>
    <n v="311.22000000000003"/>
    <n v="15.561000000000002"/>
    <n v="326.78100000000001"/>
    <n v="2"/>
  </r>
  <r>
    <s v="ORD107436"/>
    <x v="568"/>
    <x v="2992"/>
    <s v="Bengaluru"/>
    <x v="8"/>
    <n v="560066"/>
    <s v="MED022"/>
    <x v="25"/>
    <x v="7"/>
    <s v="Himalaya"/>
    <s v="No"/>
    <n v="5"/>
    <n v="156.04"/>
    <n v="5"/>
    <n v="12"/>
    <x v="2"/>
    <x v="1"/>
    <n v="1"/>
    <x v="7435"/>
    <n v="1"/>
    <n v="780.19999999999993"/>
    <n v="39.01"/>
    <n v="741.18999999999994"/>
    <n v="88.942799999999991"/>
    <n v="830.13279999999997"/>
    <n v="2"/>
  </r>
  <r>
    <s v="ORD107437"/>
    <x v="334"/>
    <x v="806"/>
    <s v="Hyderabad"/>
    <x v="1"/>
    <n v="500032"/>
    <s v="MED024"/>
    <x v="0"/>
    <x v="0"/>
    <s v="Abbott"/>
    <s v="No"/>
    <n v="2"/>
    <n v="126.7"/>
    <n v="10"/>
    <n v="12"/>
    <x v="0"/>
    <x v="1"/>
    <n v="1"/>
    <x v="7436"/>
    <n v="1"/>
    <n v="253.4"/>
    <n v="25.34"/>
    <n v="228.06"/>
    <n v="27.367200000000004"/>
    <n v="255.4272"/>
    <n v="2"/>
  </r>
  <r>
    <s v="ORD107438"/>
    <x v="328"/>
    <x v="1243"/>
    <s v="Ahmedabad"/>
    <x v="6"/>
    <n v="380054"/>
    <s v="MED002"/>
    <x v="22"/>
    <x v="2"/>
    <s v="Micro Labs"/>
    <s v="No"/>
    <n v="2"/>
    <n v="33.26"/>
    <n v="0"/>
    <n v="12"/>
    <x v="0"/>
    <x v="1"/>
    <n v="1"/>
    <x v="7437"/>
    <n v="1"/>
    <n v="66.52"/>
    <n v="0"/>
    <n v="66.52"/>
    <n v="7.9824000000000002"/>
    <n v="74.502399999999994"/>
    <n v="2"/>
  </r>
  <r>
    <s v="ORD107439"/>
    <x v="654"/>
    <x v="1279"/>
    <s v="Indore"/>
    <x v="2"/>
    <n v="452016"/>
    <s v="MED023"/>
    <x v="8"/>
    <x v="7"/>
    <s v="Lacto Calamine"/>
    <s v="No"/>
    <n v="1"/>
    <n v="278.64999999999998"/>
    <n v="0"/>
    <n v="12"/>
    <x v="3"/>
    <x v="0"/>
    <n v="1"/>
    <x v="7438"/>
    <n v="1"/>
    <n v="278.64999999999998"/>
    <n v="0"/>
    <n v="278.64999999999998"/>
    <n v="33.437999999999995"/>
    <n v="312.08799999999997"/>
    <n v="1"/>
  </r>
  <r>
    <s v="ORD107440"/>
    <x v="206"/>
    <x v="2567"/>
    <s v="Noida"/>
    <x v="9"/>
    <n v="201303"/>
    <s v="MED004"/>
    <x v="5"/>
    <x v="5"/>
    <s v="Sun Pharma"/>
    <s v="Yes"/>
    <n v="3"/>
    <n v="100.51"/>
    <n v="5"/>
    <n v="5"/>
    <x v="1"/>
    <x v="1"/>
    <n v="1"/>
    <x v="7439"/>
    <n v="1"/>
    <n v="301.53000000000003"/>
    <n v="15.076500000000001"/>
    <n v="286.45350000000002"/>
    <n v="14.322675000000002"/>
    <n v="300.77617500000002"/>
    <n v="1"/>
  </r>
  <r>
    <s v="ORD107441"/>
    <x v="431"/>
    <x v="3080"/>
    <s v="Pune"/>
    <x v="3"/>
    <n v="411038"/>
    <s v="MED009"/>
    <x v="21"/>
    <x v="6"/>
    <s v="Glenmark"/>
    <s v="Yes"/>
    <n v="1"/>
    <n v="92.17"/>
    <n v="15"/>
    <n v="18"/>
    <x v="1"/>
    <x v="1"/>
    <n v="1"/>
    <x v="7440"/>
    <n v="1"/>
    <n v="92.17"/>
    <n v="13.8255"/>
    <n v="78.344499999999996"/>
    <n v="14.10201"/>
    <n v="92.446509999999989"/>
    <n v="1"/>
  </r>
  <r>
    <s v="ORD107441"/>
    <x v="295"/>
    <x v="3004"/>
    <s v="Chennai"/>
    <x v="7"/>
    <n v="600040"/>
    <s v="MED018"/>
    <x v="14"/>
    <x v="8"/>
    <s v="Mankind"/>
    <s v="No"/>
    <n v="1"/>
    <n v="103.03"/>
    <n v="0"/>
    <n v="18"/>
    <x v="2"/>
    <x v="1"/>
    <n v="1"/>
    <x v="7441"/>
    <n v="1"/>
    <n v="103.03"/>
    <n v="0"/>
    <n v="103.03"/>
    <n v="18.545400000000001"/>
    <n v="121.5754"/>
    <n v="1"/>
  </r>
  <r>
    <s v="ORD107441"/>
    <x v="121"/>
    <x v="2862"/>
    <s v="Noida"/>
    <x v="9"/>
    <n v="201301"/>
    <s v="MED005"/>
    <x v="11"/>
    <x v="5"/>
    <s v="Cipla"/>
    <s v="Yes"/>
    <n v="1"/>
    <n v="94.72"/>
    <n v="20"/>
    <n v="12"/>
    <x v="0"/>
    <x v="2"/>
    <n v="1"/>
    <x v="7442"/>
    <n v="1"/>
    <n v="94.72"/>
    <n v="18.944000000000003"/>
    <n v="75.775999999999996"/>
    <n v="9.093119999999999"/>
    <n v="84.869119999999995"/>
    <n v="1"/>
  </r>
  <r>
    <s v="ORD107444"/>
    <x v="284"/>
    <x v="126"/>
    <s v="Gurugram"/>
    <x v="11"/>
    <n v="122016"/>
    <s v="MED019"/>
    <x v="26"/>
    <x v="8"/>
    <s v="Cipla"/>
    <s v="No"/>
    <n v="3"/>
    <n v="170.01"/>
    <n v="5"/>
    <n v="18"/>
    <x v="3"/>
    <x v="2"/>
    <n v="1"/>
    <x v="7443"/>
    <n v="1"/>
    <n v="510.03"/>
    <n v="25.501499999999997"/>
    <n v="484.52849999999995"/>
    <n v="87.215129999999988"/>
    <n v="571.74362999999994"/>
    <n v="2"/>
  </r>
  <r>
    <s v="ORD107445"/>
    <x v="47"/>
    <x v="1378"/>
    <s v="Bengaluru"/>
    <x v="8"/>
    <n v="560100"/>
    <s v="MED018"/>
    <x v="14"/>
    <x v="8"/>
    <s v="Mankind"/>
    <s v="No"/>
    <n v="1"/>
    <n v="128.79"/>
    <n v="10"/>
    <n v="12"/>
    <x v="2"/>
    <x v="1"/>
    <n v="1"/>
    <x v="7444"/>
    <n v="1"/>
    <n v="128.79"/>
    <n v="12.878999999999998"/>
    <n v="115.911"/>
    <n v="13.909320000000001"/>
    <n v="129.82032000000001"/>
    <n v="1"/>
  </r>
  <r>
    <s v="ORD107446"/>
    <x v="669"/>
    <x v="1757"/>
    <s v="Gurugram"/>
    <x v="11"/>
    <n v="122001"/>
    <s v="MED021"/>
    <x v="9"/>
    <x v="7"/>
    <s v="Cipla"/>
    <s v="No"/>
    <n v="3"/>
    <n v="76.28"/>
    <n v="5"/>
    <n v="5"/>
    <x v="0"/>
    <x v="2"/>
    <n v="1"/>
    <x v="7445"/>
    <n v="1"/>
    <n v="228.84"/>
    <n v="11.442"/>
    <n v="217.398"/>
    <n v="10.869899999999999"/>
    <n v="228.2679"/>
    <n v="1"/>
  </r>
  <r>
    <s v="ORD107447"/>
    <x v="283"/>
    <x v="1514"/>
    <s v="Delhi"/>
    <x v="0"/>
    <n v="110001"/>
    <s v="MED018"/>
    <x v="14"/>
    <x v="8"/>
    <s v="Mankind"/>
    <s v="No"/>
    <n v="1"/>
    <n v="107.81"/>
    <n v="10"/>
    <n v="5"/>
    <x v="2"/>
    <x v="1"/>
    <n v="1"/>
    <x v="7446"/>
    <n v="1"/>
    <n v="107.81"/>
    <n v="10.780999999999999"/>
    <n v="97.028999999999996"/>
    <n v="4.8514499999999998"/>
    <n v="101.88045"/>
    <n v="4"/>
  </r>
  <r>
    <s v="ORD107448"/>
    <x v="21"/>
    <x v="1534"/>
    <s v="Jaipur"/>
    <x v="5"/>
    <n v="302021"/>
    <s v="MED024"/>
    <x v="0"/>
    <x v="0"/>
    <s v="Abbott"/>
    <s v="No"/>
    <n v="3"/>
    <n v="140.19999999999999"/>
    <n v="5"/>
    <n v="5"/>
    <x v="0"/>
    <x v="2"/>
    <n v="1"/>
    <x v="7447"/>
    <n v="1"/>
    <n v="420.59999999999997"/>
    <n v="21.03"/>
    <n v="399.56999999999994"/>
    <n v="19.978499999999997"/>
    <n v="419.54849999999993"/>
    <n v="1"/>
  </r>
  <r>
    <s v="ORD107449"/>
    <x v="453"/>
    <x v="3081"/>
    <s v="Hyderabad"/>
    <x v="1"/>
    <n v="500081"/>
    <s v="MED006"/>
    <x v="18"/>
    <x v="10"/>
    <s v="USV"/>
    <s v="Yes"/>
    <n v="1"/>
    <n v="43.5"/>
    <n v="10"/>
    <n v="18"/>
    <x v="2"/>
    <x v="1"/>
    <n v="1"/>
    <x v="7448"/>
    <n v="1"/>
    <n v="43.5"/>
    <n v="4.3499999999999996"/>
    <n v="39.15"/>
    <n v="7.0469999999999997"/>
    <n v="46.196999999999996"/>
    <n v="1"/>
  </r>
  <r>
    <s v="ORD107450"/>
    <x v="79"/>
    <x v="247"/>
    <s v="Noida"/>
    <x v="9"/>
    <n v="201307"/>
    <s v="MED007"/>
    <x v="15"/>
    <x v="10"/>
    <s v="Sanofi"/>
    <s v="Yes"/>
    <n v="3"/>
    <n v="69.72"/>
    <n v="0"/>
    <n v="12"/>
    <x v="3"/>
    <x v="1"/>
    <n v="1"/>
    <x v="7449"/>
    <n v="1"/>
    <n v="209.16"/>
    <n v="0"/>
    <n v="209.16"/>
    <n v="25.0992"/>
    <n v="234.25919999999999"/>
    <n v="6"/>
  </r>
  <r>
    <s v="ORD107451"/>
    <x v="18"/>
    <x v="953"/>
    <s v="Surat"/>
    <x v="6"/>
    <n v="395007"/>
    <s v="MED001"/>
    <x v="2"/>
    <x v="2"/>
    <s v="Cipla"/>
    <s v="No"/>
    <n v="3"/>
    <n v="31.13"/>
    <n v="10"/>
    <n v="12"/>
    <x v="3"/>
    <x v="1"/>
    <n v="1"/>
    <x v="7450"/>
    <n v="1"/>
    <n v="93.39"/>
    <n v="9.3390000000000004"/>
    <n v="84.051000000000002"/>
    <n v="10.086120000000001"/>
    <n v="94.13712000000001"/>
    <n v="1"/>
  </r>
  <r>
    <s v="ORD107452"/>
    <x v="498"/>
    <x v="3082"/>
    <s v="Mumbai"/>
    <x v="3"/>
    <n v="400076"/>
    <s v="MED013"/>
    <x v="16"/>
    <x v="3"/>
    <s v="Himalaya"/>
    <s v="No"/>
    <n v="2"/>
    <n v="160.72999999999999"/>
    <n v="0"/>
    <n v="5"/>
    <x v="5"/>
    <x v="1"/>
    <n v="1"/>
    <x v="7451"/>
    <n v="1"/>
    <n v="321.45999999999998"/>
    <n v="0"/>
    <n v="321.45999999999998"/>
    <n v="16.073"/>
    <n v="337.53299999999996"/>
    <n v="1"/>
  </r>
  <r>
    <s v="ORD107453"/>
    <x v="327"/>
    <x v="1944"/>
    <s v="Hyderabad"/>
    <x v="1"/>
    <n v="500032"/>
    <s v="MED017"/>
    <x v="1"/>
    <x v="1"/>
    <s v="Abbott"/>
    <s v="No"/>
    <n v="1"/>
    <n v="130.37"/>
    <n v="20"/>
    <n v="5"/>
    <x v="4"/>
    <x v="0"/>
    <n v="1"/>
    <x v="7452"/>
    <n v="1"/>
    <n v="130.37"/>
    <n v="26.074000000000002"/>
    <n v="104.29600000000001"/>
    <n v="5.2148000000000003"/>
    <n v="109.5108"/>
    <n v="1"/>
  </r>
  <r>
    <s v="ORD107454"/>
    <x v="61"/>
    <x v="1543"/>
    <s v="Mumbai"/>
    <x v="3"/>
    <n v="400076"/>
    <s v="MED012"/>
    <x v="29"/>
    <x v="3"/>
    <s v="Mankind"/>
    <s v="No"/>
    <n v="1"/>
    <n v="127.35"/>
    <n v="15"/>
    <n v="5"/>
    <x v="0"/>
    <x v="3"/>
    <n v="1"/>
    <x v="7453"/>
    <n v="1"/>
    <n v="127.35"/>
    <n v="19.102499999999999"/>
    <n v="108.2475"/>
    <n v="5.4123749999999999"/>
    <n v="113.659875"/>
    <n v="0"/>
  </r>
  <r>
    <s v="ORD107455"/>
    <x v="164"/>
    <x v="449"/>
    <s v="Hyderabad"/>
    <x v="1"/>
    <n v="500001"/>
    <s v="MED026"/>
    <x v="20"/>
    <x v="9"/>
    <s v="Cipla"/>
    <s v="No"/>
    <n v="2"/>
    <n v="206.33"/>
    <n v="0"/>
    <n v="12"/>
    <x v="3"/>
    <x v="2"/>
    <n v="1"/>
    <x v="7454"/>
    <n v="1"/>
    <n v="412.66"/>
    <n v="0"/>
    <n v="412.66"/>
    <n v="49.519199999999998"/>
    <n v="462.17920000000004"/>
    <n v="1"/>
  </r>
  <r>
    <s v="ORD107455"/>
    <x v="276"/>
    <x v="1635"/>
    <s v="Kolkata"/>
    <x v="10"/>
    <n v="700019"/>
    <s v="MED007"/>
    <x v="15"/>
    <x v="10"/>
    <s v="Sanofi"/>
    <s v="Yes"/>
    <n v="1"/>
    <n v="77.989999999999995"/>
    <n v="10"/>
    <n v="5"/>
    <x v="3"/>
    <x v="1"/>
    <n v="1"/>
    <x v="7455"/>
    <n v="1"/>
    <n v="77.989999999999995"/>
    <n v="7.7989999999999995"/>
    <n v="70.191000000000003"/>
    <n v="3.5095500000000004"/>
    <n v="73.700550000000007"/>
    <n v="3"/>
  </r>
  <r>
    <s v="ORD107457"/>
    <x v="414"/>
    <x v="3043"/>
    <s v="Surat"/>
    <x v="6"/>
    <n v="395007"/>
    <s v="MED026"/>
    <x v="20"/>
    <x v="9"/>
    <s v="Cipla"/>
    <s v="No"/>
    <n v="1"/>
    <n v="215.44"/>
    <n v="0"/>
    <n v="5"/>
    <x v="1"/>
    <x v="3"/>
    <n v="1"/>
    <x v="7456"/>
    <n v="1"/>
    <n v="215.44"/>
    <n v="0"/>
    <n v="215.44"/>
    <n v="10.772"/>
    <n v="226.21199999999999"/>
    <n v="0"/>
  </r>
  <r>
    <s v="ORD107458"/>
    <x v="358"/>
    <x v="2958"/>
    <s v="Hyderabad"/>
    <x v="1"/>
    <n v="500001"/>
    <s v="MED015"/>
    <x v="24"/>
    <x v="11"/>
    <s v="Abbott"/>
    <s v="No"/>
    <n v="2"/>
    <n v="48.74"/>
    <n v="0"/>
    <n v="12"/>
    <x v="3"/>
    <x v="1"/>
    <n v="1"/>
    <x v="7457"/>
    <n v="1"/>
    <n v="97.48"/>
    <n v="0"/>
    <n v="97.48"/>
    <n v="11.6976"/>
    <n v="109.1776"/>
    <n v="2"/>
  </r>
  <r>
    <s v="ORD107459"/>
    <x v="183"/>
    <x v="1712"/>
    <s v="Hyderabad"/>
    <x v="1"/>
    <n v="500081"/>
    <s v="MED025"/>
    <x v="27"/>
    <x v="0"/>
    <s v="Blue Cross"/>
    <s v="Yes"/>
    <n v="3"/>
    <n v="70.91"/>
    <n v="10"/>
    <n v="18"/>
    <x v="3"/>
    <x v="1"/>
    <n v="1"/>
    <x v="7458"/>
    <n v="1"/>
    <n v="212.73"/>
    <n v="21.272999999999996"/>
    <n v="191.45699999999999"/>
    <n v="34.462259999999993"/>
    <n v="225.91925999999998"/>
    <n v="1"/>
  </r>
  <r>
    <s v="ORD107459"/>
    <x v="487"/>
    <x v="3083"/>
    <s v="Lucknow"/>
    <x v="9"/>
    <n v="226010"/>
    <s v="MED001"/>
    <x v="2"/>
    <x v="2"/>
    <s v="Cipla"/>
    <s v="No"/>
    <n v="3"/>
    <n v="32.78"/>
    <n v="10"/>
    <n v="18"/>
    <x v="4"/>
    <x v="1"/>
    <n v="1"/>
    <x v="7459"/>
    <n v="1"/>
    <n v="98.34"/>
    <n v="9.8340000000000014"/>
    <n v="88.506"/>
    <n v="15.93108"/>
    <n v="104.43707999999999"/>
    <n v="1"/>
  </r>
  <r>
    <s v="ORD107461"/>
    <x v="368"/>
    <x v="3084"/>
    <s v="Chandigarh"/>
    <x v="4"/>
    <n v="160001"/>
    <s v="MED017"/>
    <x v="1"/>
    <x v="1"/>
    <s v="Abbott"/>
    <s v="No"/>
    <n v="4"/>
    <n v="153.38999999999999"/>
    <n v="0"/>
    <n v="5"/>
    <x v="4"/>
    <x v="1"/>
    <n v="1"/>
    <x v="7460"/>
    <n v="1"/>
    <n v="613.55999999999995"/>
    <n v="0"/>
    <n v="613.55999999999995"/>
    <n v="30.677999999999997"/>
    <n v="644.23799999999994"/>
    <n v="1"/>
  </r>
  <r>
    <s v="ORD107461"/>
    <x v="532"/>
    <x v="2913"/>
    <s v="Surat"/>
    <x v="6"/>
    <n v="395010"/>
    <s v="MED027"/>
    <x v="12"/>
    <x v="9"/>
    <s v="Mankind"/>
    <s v="No"/>
    <n v="1"/>
    <n v="99.1"/>
    <n v="5"/>
    <n v="5"/>
    <x v="1"/>
    <x v="2"/>
    <n v="1"/>
    <x v="7461"/>
    <n v="1"/>
    <n v="99.1"/>
    <n v="4.9550000000000001"/>
    <n v="94.144999999999996"/>
    <n v="4.7072499999999993"/>
    <n v="98.852249999999998"/>
    <n v="1"/>
  </r>
  <r>
    <s v="ORD107463"/>
    <x v="385"/>
    <x v="714"/>
    <s v="Hyderabad"/>
    <x v="1"/>
    <n v="500001"/>
    <s v="MED011"/>
    <x v="23"/>
    <x v="1"/>
    <s v="Cipla"/>
    <s v="No"/>
    <n v="1"/>
    <n v="22.63"/>
    <n v="5"/>
    <n v="5"/>
    <x v="5"/>
    <x v="1"/>
    <n v="1"/>
    <x v="7462"/>
    <n v="1"/>
    <n v="22.63"/>
    <n v="1.1315"/>
    <n v="21.4985"/>
    <n v="1.0749250000000001"/>
    <n v="22.573425"/>
    <n v="3"/>
  </r>
  <r>
    <s v="ORD107464"/>
    <x v="649"/>
    <x v="849"/>
    <s v="Surat"/>
    <x v="6"/>
    <n v="395017"/>
    <s v="MED021"/>
    <x v="9"/>
    <x v="7"/>
    <s v="Cipla"/>
    <s v="No"/>
    <n v="4"/>
    <n v="90.13"/>
    <n v="5"/>
    <n v="12"/>
    <x v="5"/>
    <x v="1"/>
    <n v="1"/>
    <x v="7463"/>
    <n v="1"/>
    <n v="360.52"/>
    <n v="18.026"/>
    <n v="342.49399999999997"/>
    <n v="41.09928"/>
    <n v="383.59327999999999"/>
    <n v="1"/>
  </r>
  <r>
    <s v="ORD107465"/>
    <x v="564"/>
    <x v="2660"/>
    <s v="Chennai"/>
    <x v="7"/>
    <n v="600040"/>
    <s v="MED009"/>
    <x v="21"/>
    <x v="6"/>
    <s v="Glenmark"/>
    <s v="Yes"/>
    <n v="2"/>
    <n v="77.83"/>
    <n v="5"/>
    <n v="12"/>
    <x v="2"/>
    <x v="1"/>
    <n v="1"/>
    <x v="7464"/>
    <n v="1"/>
    <n v="155.66"/>
    <n v="7.7829999999999995"/>
    <n v="147.87700000000001"/>
    <n v="17.745240000000003"/>
    <n v="165.62224000000001"/>
    <n v="2"/>
  </r>
  <r>
    <s v="ORD107466"/>
    <x v="506"/>
    <x v="2909"/>
    <s v="Chandigarh"/>
    <x v="4"/>
    <n v="160036"/>
    <s v="MED020"/>
    <x v="4"/>
    <x v="4"/>
    <s v="Dr. Reddy's"/>
    <s v="Yes"/>
    <n v="2"/>
    <n v="57.01"/>
    <n v="5"/>
    <n v="5"/>
    <x v="0"/>
    <x v="0"/>
    <n v="1"/>
    <x v="7465"/>
    <n v="1"/>
    <n v="114.02"/>
    <n v="5.7010000000000005"/>
    <n v="108.31899999999999"/>
    <n v="5.4159499999999987"/>
    <n v="113.73494999999998"/>
    <n v="1"/>
  </r>
  <r>
    <s v="ORD107466"/>
    <x v="604"/>
    <x v="2267"/>
    <s v="Lucknow"/>
    <x v="9"/>
    <n v="226001"/>
    <s v="MED010"/>
    <x v="13"/>
    <x v="1"/>
    <s v="Sun Pharma"/>
    <s v="Yes"/>
    <n v="1"/>
    <n v="69.5"/>
    <n v="10"/>
    <n v="12"/>
    <x v="3"/>
    <x v="1"/>
    <n v="1"/>
    <x v="7466"/>
    <n v="1"/>
    <n v="69.5"/>
    <n v="6.95"/>
    <n v="62.55"/>
    <n v="7.5059999999999993"/>
    <n v="70.055999999999997"/>
    <n v="2"/>
  </r>
  <r>
    <s v="ORD107468"/>
    <x v="484"/>
    <x v="858"/>
    <s v="Delhi"/>
    <x v="0"/>
    <n v="110001"/>
    <s v="MED025"/>
    <x v="27"/>
    <x v="0"/>
    <s v="Blue Cross"/>
    <s v="Yes"/>
    <n v="3"/>
    <n v="61.5"/>
    <n v="15"/>
    <n v="5"/>
    <x v="3"/>
    <x v="0"/>
    <n v="1"/>
    <x v="7467"/>
    <n v="1"/>
    <n v="184.5"/>
    <n v="27.675000000000001"/>
    <n v="156.82499999999999"/>
    <n v="7.8412499999999996"/>
    <n v="164.66624999999999"/>
    <n v="2"/>
  </r>
  <r>
    <s v="ORD107469"/>
    <x v="368"/>
    <x v="2543"/>
    <s v="Hyderabad"/>
    <x v="1"/>
    <n v="500090"/>
    <s v="MED001"/>
    <x v="2"/>
    <x v="2"/>
    <s v="Cipla"/>
    <s v="No"/>
    <n v="1"/>
    <n v="28.94"/>
    <n v="5"/>
    <n v="5"/>
    <x v="5"/>
    <x v="1"/>
    <n v="1"/>
    <x v="7468"/>
    <n v="1"/>
    <n v="28.94"/>
    <n v="1.4470000000000001"/>
    <n v="27.493000000000002"/>
    <n v="1.3746499999999999"/>
    <n v="28.867650000000001"/>
    <n v="3"/>
  </r>
  <r>
    <s v="ORD107470"/>
    <x v="613"/>
    <x v="1253"/>
    <s v="Kolkata"/>
    <x v="10"/>
    <n v="700019"/>
    <s v="MED008"/>
    <x v="7"/>
    <x v="6"/>
    <s v="Zydus"/>
    <s v="Yes"/>
    <n v="3"/>
    <n v="65.27"/>
    <n v="10"/>
    <n v="5"/>
    <x v="4"/>
    <x v="1"/>
    <n v="1"/>
    <x v="7469"/>
    <n v="1"/>
    <n v="195.81"/>
    <n v="19.581"/>
    <n v="176.22900000000001"/>
    <n v="8.8114500000000007"/>
    <n v="185.04045000000002"/>
    <n v="4"/>
  </r>
  <r>
    <s v="ORD107471"/>
    <x v="165"/>
    <x v="966"/>
    <s v="Mumbai"/>
    <x v="3"/>
    <n v="400001"/>
    <s v="MED028"/>
    <x v="3"/>
    <x v="3"/>
    <s v="Abbott"/>
    <s v="No"/>
    <n v="1"/>
    <n v="123.61"/>
    <n v="5"/>
    <n v="12"/>
    <x v="1"/>
    <x v="1"/>
    <n v="1"/>
    <x v="7470"/>
    <n v="1"/>
    <n v="123.61"/>
    <n v="6.1804999999999994"/>
    <n v="117.4295"/>
    <n v="14.09154"/>
    <n v="131.52104"/>
    <n v="4"/>
  </r>
  <r>
    <s v="ORD107472"/>
    <x v="103"/>
    <x v="528"/>
    <s v="Pune"/>
    <x v="3"/>
    <n v="411001"/>
    <s v="MED006"/>
    <x v="18"/>
    <x v="10"/>
    <s v="USV"/>
    <s v="Yes"/>
    <n v="4"/>
    <n v="39.9"/>
    <n v="5"/>
    <n v="12"/>
    <x v="4"/>
    <x v="1"/>
    <n v="1"/>
    <x v="7471"/>
    <n v="1"/>
    <n v="159.6"/>
    <n v="7.98"/>
    <n v="151.62"/>
    <n v="18.194400000000002"/>
    <n v="169.81440000000001"/>
    <n v="3"/>
  </r>
  <r>
    <s v="ORD107472"/>
    <x v="292"/>
    <x v="1813"/>
    <s v="Lucknow"/>
    <x v="9"/>
    <n v="226024"/>
    <s v="MED015"/>
    <x v="24"/>
    <x v="11"/>
    <s v="Abbott"/>
    <s v="No"/>
    <n v="3"/>
    <n v="47.44"/>
    <n v="20"/>
    <n v="5"/>
    <x v="2"/>
    <x v="2"/>
    <n v="1"/>
    <x v="7472"/>
    <n v="1"/>
    <n v="142.32"/>
    <n v="28.463999999999995"/>
    <n v="113.85599999999999"/>
    <n v="5.6928000000000001"/>
    <n v="119.5488"/>
    <n v="1"/>
  </r>
  <r>
    <s v="ORD107474"/>
    <x v="44"/>
    <x v="1208"/>
    <s v="Gurugram"/>
    <x v="11"/>
    <n v="122016"/>
    <s v="MED017"/>
    <x v="1"/>
    <x v="1"/>
    <s v="Abbott"/>
    <s v="No"/>
    <n v="2"/>
    <n v="133.13999999999999"/>
    <n v="10"/>
    <n v="12"/>
    <x v="3"/>
    <x v="0"/>
    <n v="1"/>
    <x v="7473"/>
    <n v="1"/>
    <n v="266.27999999999997"/>
    <n v="26.627999999999997"/>
    <n v="239.65199999999999"/>
    <n v="28.758239999999997"/>
    <n v="268.41023999999999"/>
    <n v="2"/>
  </r>
  <r>
    <s v="ORD107475"/>
    <x v="1"/>
    <x v="1413"/>
    <s v="Jaipur"/>
    <x v="5"/>
    <n v="302001"/>
    <s v="MED019"/>
    <x v="26"/>
    <x v="8"/>
    <s v="Cipla"/>
    <s v="No"/>
    <n v="6"/>
    <n v="167.32"/>
    <n v="0"/>
    <n v="5"/>
    <x v="5"/>
    <x v="3"/>
    <n v="1"/>
    <x v="7474"/>
    <n v="1"/>
    <n v="1003.92"/>
    <n v="0"/>
    <n v="1003.92"/>
    <n v="50.195999999999998"/>
    <n v="1054.116"/>
    <n v="3"/>
  </r>
  <r>
    <s v="ORD107476"/>
    <x v="533"/>
    <x v="186"/>
    <s v="Jaipur"/>
    <x v="5"/>
    <n v="302001"/>
    <s v="MED019"/>
    <x v="26"/>
    <x v="8"/>
    <s v="Cipla"/>
    <s v="No"/>
    <n v="2"/>
    <n v="165.93"/>
    <n v="5"/>
    <n v="18"/>
    <x v="0"/>
    <x v="1"/>
    <n v="1"/>
    <x v="7475"/>
    <n v="1"/>
    <n v="331.86"/>
    <n v="16.593000000000004"/>
    <n v="315.267"/>
    <n v="56.748059999999995"/>
    <n v="372.01506000000001"/>
    <n v="2"/>
  </r>
  <r>
    <s v="ORD107476"/>
    <x v="526"/>
    <x v="2328"/>
    <s v="Pune"/>
    <x v="3"/>
    <n v="411038"/>
    <s v="MED015"/>
    <x v="24"/>
    <x v="11"/>
    <s v="Abbott"/>
    <s v="No"/>
    <n v="2"/>
    <n v="53.36"/>
    <n v="0"/>
    <n v="12"/>
    <x v="2"/>
    <x v="1"/>
    <n v="1"/>
    <x v="7476"/>
    <n v="1"/>
    <n v="106.72"/>
    <n v="0"/>
    <n v="106.72"/>
    <n v="12.806399999999998"/>
    <n v="119.5264"/>
    <n v="2"/>
  </r>
  <r>
    <s v="ORD107476"/>
    <x v="7"/>
    <x v="1091"/>
    <s v="Pune"/>
    <x v="3"/>
    <n v="411045"/>
    <s v="MED005"/>
    <x v="11"/>
    <x v="5"/>
    <s v="Cipla"/>
    <s v="Yes"/>
    <n v="3"/>
    <n v="95.25"/>
    <n v="5"/>
    <n v="12"/>
    <x v="0"/>
    <x v="1"/>
    <n v="1"/>
    <x v="7477"/>
    <n v="1"/>
    <n v="285.75"/>
    <n v="14.2875"/>
    <n v="271.46249999999998"/>
    <n v="32.575499999999998"/>
    <n v="304.03799999999995"/>
    <n v="2"/>
  </r>
  <r>
    <s v="ORD107479"/>
    <x v="333"/>
    <x v="1946"/>
    <s v="Ahmedabad"/>
    <x v="6"/>
    <n v="380058"/>
    <s v="MED027"/>
    <x v="12"/>
    <x v="9"/>
    <s v="Mankind"/>
    <s v="No"/>
    <n v="2"/>
    <n v="85.98"/>
    <n v="10"/>
    <n v="18"/>
    <x v="5"/>
    <x v="1"/>
    <n v="1"/>
    <x v="7478"/>
    <n v="1"/>
    <n v="171.96"/>
    <n v="17.196000000000002"/>
    <n v="154.76400000000001"/>
    <n v="27.857520000000005"/>
    <n v="182.62152"/>
    <n v="4"/>
  </r>
  <r>
    <s v="ORD107480"/>
    <x v="313"/>
    <x v="1701"/>
    <s v="Indore"/>
    <x v="2"/>
    <n v="452018"/>
    <s v="MED015"/>
    <x v="24"/>
    <x v="11"/>
    <s v="Abbott"/>
    <s v="No"/>
    <n v="1"/>
    <n v="50.74"/>
    <n v="5"/>
    <n v="12"/>
    <x v="5"/>
    <x v="3"/>
    <n v="1"/>
    <x v="7479"/>
    <n v="1"/>
    <n v="50.74"/>
    <n v="2.5370000000000004"/>
    <n v="48.203000000000003"/>
    <n v="5.7843600000000004"/>
    <n v="53.987360000000002"/>
    <n v="0"/>
  </r>
  <r>
    <s v="ORD107481"/>
    <x v="328"/>
    <x v="2437"/>
    <s v="Indore"/>
    <x v="2"/>
    <n v="452018"/>
    <s v="MED001"/>
    <x v="2"/>
    <x v="2"/>
    <s v="Cipla"/>
    <s v="No"/>
    <n v="2"/>
    <n v="27.74"/>
    <n v="10"/>
    <n v="12"/>
    <x v="0"/>
    <x v="1"/>
    <n v="1"/>
    <x v="7480"/>
    <n v="1"/>
    <n v="55.48"/>
    <n v="5.5479999999999992"/>
    <n v="49.931999999999995"/>
    <n v="5.9918399999999998"/>
    <n v="55.923839999999998"/>
    <n v="2"/>
  </r>
  <r>
    <s v="ORD107482"/>
    <x v="524"/>
    <x v="3085"/>
    <s v="Indore"/>
    <x v="2"/>
    <n v="452020"/>
    <s v="MED027"/>
    <x v="12"/>
    <x v="9"/>
    <s v="Mankind"/>
    <s v="No"/>
    <n v="1"/>
    <n v="92.29"/>
    <n v="5"/>
    <n v="5"/>
    <x v="5"/>
    <x v="0"/>
    <n v="1"/>
    <x v="7481"/>
    <n v="1"/>
    <n v="92.29"/>
    <n v="4.6145000000000005"/>
    <n v="87.6755"/>
    <n v="4.383775"/>
    <n v="92.059275"/>
    <n v="1"/>
  </r>
  <r>
    <s v="ORD107483"/>
    <x v="304"/>
    <x v="989"/>
    <s v="Indore"/>
    <x v="2"/>
    <n v="452020"/>
    <s v="MED028"/>
    <x v="3"/>
    <x v="3"/>
    <s v="Abbott"/>
    <s v="No"/>
    <n v="1"/>
    <n v="121.09"/>
    <n v="15"/>
    <n v="18"/>
    <x v="1"/>
    <x v="0"/>
    <n v="1"/>
    <x v="7482"/>
    <n v="1"/>
    <n v="121.09"/>
    <n v="18.163500000000003"/>
    <n v="102.9265"/>
    <n v="18.526770000000003"/>
    <n v="121.45327"/>
    <n v="3"/>
  </r>
  <r>
    <s v="ORD107484"/>
    <x v="327"/>
    <x v="961"/>
    <s v="Bengaluru"/>
    <x v="8"/>
    <n v="560100"/>
    <s v="MED017"/>
    <x v="1"/>
    <x v="1"/>
    <s v="Abbott"/>
    <s v="No"/>
    <n v="2"/>
    <n v="137.43"/>
    <n v="5"/>
    <n v="5"/>
    <x v="5"/>
    <x v="0"/>
    <n v="1"/>
    <x v="7483"/>
    <n v="1"/>
    <n v="274.86"/>
    <n v="13.743000000000002"/>
    <n v="261.11700000000002"/>
    <n v="13.05585"/>
    <n v="274.17285000000004"/>
    <n v="3"/>
  </r>
  <r>
    <s v="ORD107485"/>
    <x v="58"/>
    <x v="2596"/>
    <s v="Noida"/>
    <x v="9"/>
    <n v="201304"/>
    <s v="MED010"/>
    <x v="13"/>
    <x v="1"/>
    <s v="Sun Pharma"/>
    <s v="Yes"/>
    <n v="1"/>
    <n v="73.05"/>
    <n v="5"/>
    <n v="5"/>
    <x v="1"/>
    <x v="1"/>
    <n v="1"/>
    <x v="7484"/>
    <n v="1"/>
    <n v="73.05"/>
    <n v="3.6524999999999999"/>
    <n v="69.397499999999994"/>
    <n v="3.4698749999999996"/>
    <n v="72.867374999999996"/>
    <n v="2"/>
  </r>
  <r>
    <s v="ORD107486"/>
    <x v="324"/>
    <x v="1839"/>
    <s v="Lucknow"/>
    <x v="9"/>
    <n v="226010"/>
    <s v="MED013"/>
    <x v="16"/>
    <x v="3"/>
    <s v="Himalaya"/>
    <s v="No"/>
    <n v="2"/>
    <n v="148.38999999999999"/>
    <n v="5"/>
    <n v="12"/>
    <x v="4"/>
    <x v="3"/>
    <n v="1"/>
    <x v="7485"/>
    <n v="1"/>
    <n v="296.77999999999997"/>
    <n v="14.838999999999999"/>
    <n v="281.94099999999997"/>
    <n v="33.832919999999994"/>
    <n v="315.77391999999998"/>
    <n v="4"/>
  </r>
  <r>
    <s v="ORD107487"/>
    <x v="183"/>
    <x v="2543"/>
    <s v="Indore"/>
    <x v="2"/>
    <n v="452020"/>
    <s v="MED011"/>
    <x v="23"/>
    <x v="1"/>
    <s v="Cipla"/>
    <s v="No"/>
    <n v="4"/>
    <n v="23.78"/>
    <n v="15"/>
    <n v="12"/>
    <x v="5"/>
    <x v="1"/>
    <n v="1"/>
    <x v="7486"/>
    <n v="1"/>
    <n v="95.12"/>
    <n v="14.268000000000002"/>
    <n v="80.852000000000004"/>
    <n v="9.7022399999999998"/>
    <n v="90.554240000000007"/>
    <n v="3"/>
  </r>
  <r>
    <s v="ORD107487"/>
    <x v="616"/>
    <x v="2445"/>
    <s v="Lucknow"/>
    <x v="9"/>
    <n v="226024"/>
    <s v="MED030"/>
    <x v="28"/>
    <x v="8"/>
    <s v="Cipla"/>
    <s v="Yes"/>
    <n v="2"/>
    <n v="277.38"/>
    <n v="0"/>
    <n v="12"/>
    <x v="2"/>
    <x v="1"/>
    <n v="1"/>
    <x v="7487"/>
    <n v="1"/>
    <n v="554.76"/>
    <n v="0"/>
    <n v="554.76"/>
    <n v="66.571200000000005"/>
    <n v="621.33119999999997"/>
    <n v="2"/>
  </r>
  <r>
    <s v="ORD107489"/>
    <x v="726"/>
    <x v="421"/>
    <s v="Hyderabad"/>
    <x v="1"/>
    <n v="500081"/>
    <s v="MED002"/>
    <x v="22"/>
    <x v="2"/>
    <s v="Micro Labs"/>
    <s v="No"/>
    <n v="1"/>
    <n v="32.58"/>
    <n v="15"/>
    <n v="5"/>
    <x v="5"/>
    <x v="1"/>
    <n v="1"/>
    <x v="7488"/>
    <n v="1"/>
    <n v="32.58"/>
    <n v="4.8869999999999996"/>
    <n v="27.692999999999998"/>
    <n v="1.3846499999999997"/>
    <n v="29.077649999999998"/>
    <n v="5"/>
  </r>
  <r>
    <s v="ORD107490"/>
    <x v="555"/>
    <x v="2989"/>
    <s v="Jaipur"/>
    <x v="5"/>
    <n v="302017"/>
    <s v="MED002"/>
    <x v="22"/>
    <x v="2"/>
    <s v="Micro Labs"/>
    <s v="No"/>
    <n v="2"/>
    <n v="29.1"/>
    <n v="0"/>
    <n v="5"/>
    <x v="4"/>
    <x v="1"/>
    <n v="1"/>
    <x v="7489"/>
    <n v="1"/>
    <n v="58.2"/>
    <n v="0"/>
    <n v="58.2"/>
    <n v="2.91"/>
    <n v="61.11"/>
    <n v="2"/>
  </r>
  <r>
    <s v="ORD107491"/>
    <x v="209"/>
    <x v="2431"/>
    <s v="Lucknow"/>
    <x v="9"/>
    <n v="226001"/>
    <s v="MED015"/>
    <x v="24"/>
    <x v="11"/>
    <s v="Abbott"/>
    <s v="No"/>
    <n v="3"/>
    <n v="50.88"/>
    <n v="5"/>
    <n v="12"/>
    <x v="1"/>
    <x v="2"/>
    <n v="1"/>
    <x v="7490"/>
    <n v="1"/>
    <n v="152.64000000000001"/>
    <n v="7.6320000000000006"/>
    <n v="145.00800000000001"/>
    <n v="17.400960000000001"/>
    <n v="162.40896000000001"/>
    <n v="0"/>
  </r>
  <r>
    <s v="ORD107492"/>
    <x v="542"/>
    <x v="1940"/>
    <s v="Indore"/>
    <x v="2"/>
    <n v="452018"/>
    <s v="MED027"/>
    <x v="12"/>
    <x v="9"/>
    <s v="Mankind"/>
    <s v="No"/>
    <n v="2"/>
    <n v="99.33"/>
    <n v="10"/>
    <n v="12"/>
    <x v="0"/>
    <x v="1"/>
    <n v="1"/>
    <x v="7491"/>
    <n v="1"/>
    <n v="198.66"/>
    <n v="19.866"/>
    <n v="178.79399999999998"/>
    <n v="21.455279999999998"/>
    <n v="200.24927999999997"/>
    <n v="2"/>
  </r>
  <r>
    <s v="ORD107493"/>
    <x v="198"/>
    <x v="552"/>
    <s v="Chennai"/>
    <x v="7"/>
    <n v="600001"/>
    <s v="MED030"/>
    <x v="28"/>
    <x v="8"/>
    <s v="Cipla"/>
    <s v="Yes"/>
    <n v="2"/>
    <n v="302.01"/>
    <n v="5"/>
    <n v="5"/>
    <x v="4"/>
    <x v="1"/>
    <n v="1"/>
    <x v="7492"/>
    <n v="1"/>
    <n v="604.02"/>
    <n v="30.201000000000001"/>
    <n v="573.81899999999996"/>
    <n v="28.690949999999997"/>
    <n v="602.50995"/>
    <n v="3"/>
  </r>
  <r>
    <s v="ORD107494"/>
    <x v="55"/>
    <x v="722"/>
    <s v="Pune"/>
    <x v="3"/>
    <n v="411001"/>
    <s v="MED021"/>
    <x v="9"/>
    <x v="7"/>
    <s v="Cipla"/>
    <s v="No"/>
    <n v="1"/>
    <n v="88.52"/>
    <n v="5"/>
    <n v="5"/>
    <x v="1"/>
    <x v="1"/>
    <n v="1"/>
    <x v="7493"/>
    <n v="1"/>
    <n v="88.52"/>
    <n v="4.4259999999999993"/>
    <n v="84.093999999999994"/>
    <n v="4.2046999999999999"/>
    <n v="88.298699999999997"/>
    <n v="3"/>
  </r>
  <r>
    <s v="ORD107495"/>
    <x v="125"/>
    <x v="298"/>
    <s v="Indore"/>
    <x v="2"/>
    <n v="452020"/>
    <s v="MED009"/>
    <x v="21"/>
    <x v="6"/>
    <s v="Glenmark"/>
    <s v="Yes"/>
    <n v="2"/>
    <n v="79.400000000000006"/>
    <n v="10"/>
    <n v="5"/>
    <x v="5"/>
    <x v="3"/>
    <n v="1"/>
    <x v="7494"/>
    <n v="1"/>
    <n v="158.80000000000001"/>
    <n v="15.88"/>
    <n v="142.92000000000002"/>
    <n v="7.1460000000000017"/>
    <n v="150.06600000000003"/>
    <n v="5"/>
  </r>
  <r>
    <s v="ORD107496"/>
    <x v="470"/>
    <x v="247"/>
    <s v="Indore"/>
    <x v="2"/>
    <n v="452010"/>
    <s v="MED001"/>
    <x v="2"/>
    <x v="2"/>
    <s v="Cipla"/>
    <s v="No"/>
    <n v="4"/>
    <n v="28.48"/>
    <n v="5"/>
    <n v="18"/>
    <x v="5"/>
    <x v="1"/>
    <n v="1"/>
    <x v="7495"/>
    <n v="1"/>
    <n v="113.92"/>
    <n v="5.6960000000000006"/>
    <n v="108.224"/>
    <n v="19.480320000000003"/>
    <n v="127.70432000000001"/>
    <n v="6"/>
  </r>
  <r>
    <s v="ORD107496"/>
    <x v="715"/>
    <x v="2345"/>
    <s v="Ahmedabad"/>
    <x v="6"/>
    <n v="380001"/>
    <s v="MED017"/>
    <x v="1"/>
    <x v="1"/>
    <s v="Abbott"/>
    <s v="No"/>
    <n v="2"/>
    <n v="127.14"/>
    <n v="10"/>
    <n v="5"/>
    <x v="4"/>
    <x v="1"/>
    <n v="1"/>
    <x v="7496"/>
    <n v="1"/>
    <n v="254.28"/>
    <n v="25.428000000000001"/>
    <n v="228.852"/>
    <n v="11.442600000000001"/>
    <n v="240.2946"/>
    <n v="3"/>
  </r>
  <r>
    <s v="ORD107496"/>
    <x v="244"/>
    <x v="311"/>
    <s v="Chandigarh"/>
    <x v="4"/>
    <n v="160001"/>
    <s v="MED002"/>
    <x v="22"/>
    <x v="2"/>
    <s v="Micro Labs"/>
    <s v="No"/>
    <n v="2"/>
    <n v="28.53"/>
    <n v="5"/>
    <n v="5"/>
    <x v="1"/>
    <x v="3"/>
    <n v="1"/>
    <x v="7497"/>
    <n v="1"/>
    <n v="57.06"/>
    <n v="2.8530000000000002"/>
    <n v="54.207000000000001"/>
    <n v="2.71035"/>
    <n v="56.917349999999999"/>
    <n v="2"/>
  </r>
  <r>
    <s v="ORD107499"/>
    <x v="52"/>
    <x v="1952"/>
    <s v="Surat"/>
    <x v="6"/>
    <n v="395007"/>
    <s v="MED021"/>
    <x v="9"/>
    <x v="7"/>
    <s v="Cipla"/>
    <s v="No"/>
    <n v="1"/>
    <n v="72.61"/>
    <n v="15"/>
    <n v="12"/>
    <x v="2"/>
    <x v="1"/>
    <n v="1"/>
    <x v="7498"/>
    <n v="1"/>
    <n v="72.61"/>
    <n v="10.891500000000001"/>
    <n v="61.718499999999999"/>
    <n v="7.4062199999999994"/>
    <n v="69.124719999999996"/>
    <n v="2"/>
  </r>
  <r>
    <s v="ORD107500"/>
    <x v="602"/>
    <x v="1299"/>
    <s v="Jaipur"/>
    <x v="5"/>
    <n v="302017"/>
    <s v="MED002"/>
    <x v="22"/>
    <x v="2"/>
    <s v="Micro Labs"/>
    <s v="No"/>
    <n v="4"/>
    <n v="36.43"/>
    <n v="0"/>
    <n v="18"/>
    <x v="1"/>
    <x v="1"/>
    <n v="1"/>
    <x v="7499"/>
    <n v="1"/>
    <n v="145.72"/>
    <n v="0"/>
    <n v="145.72"/>
    <n v="26.229600000000001"/>
    <n v="171.9496"/>
    <n v="3"/>
  </r>
  <r>
    <s v="ORD107501"/>
    <x v="699"/>
    <x v="2539"/>
    <s v="Mumbai"/>
    <x v="3"/>
    <n v="400093"/>
    <s v="MED004"/>
    <x v="5"/>
    <x v="5"/>
    <s v="Sun Pharma"/>
    <s v="Yes"/>
    <n v="2"/>
    <n v="97.03"/>
    <n v="5"/>
    <n v="12"/>
    <x v="1"/>
    <x v="1"/>
    <n v="1"/>
    <x v="7500"/>
    <n v="1"/>
    <n v="194.06"/>
    <n v="9.7029999999999994"/>
    <n v="184.357"/>
    <n v="22.12284"/>
    <n v="206.47984"/>
    <n v="2"/>
  </r>
  <r>
    <s v="ORD107502"/>
    <x v="519"/>
    <x v="2160"/>
    <s v="Lucknow"/>
    <x v="9"/>
    <n v="226021"/>
    <s v="MED002"/>
    <x v="22"/>
    <x v="2"/>
    <s v="Micro Labs"/>
    <s v="No"/>
    <n v="3"/>
    <n v="29.57"/>
    <n v="0"/>
    <n v="12"/>
    <x v="2"/>
    <x v="1"/>
    <n v="1"/>
    <x v="7501"/>
    <n v="1"/>
    <n v="88.710000000000008"/>
    <n v="0"/>
    <n v="88.710000000000008"/>
    <n v="10.645199999999999"/>
    <n v="99.355200000000011"/>
    <n v="4"/>
  </r>
  <r>
    <s v="ORD107503"/>
    <x v="362"/>
    <x v="594"/>
    <s v="Delhi"/>
    <x v="0"/>
    <n v="110029"/>
    <s v="MED021"/>
    <x v="9"/>
    <x v="7"/>
    <s v="Cipla"/>
    <s v="No"/>
    <n v="2"/>
    <n v="89.3"/>
    <n v="10"/>
    <n v="12"/>
    <x v="2"/>
    <x v="2"/>
    <n v="1"/>
    <x v="7502"/>
    <n v="1"/>
    <n v="178.6"/>
    <n v="17.86"/>
    <n v="160.74"/>
    <n v="19.288800000000002"/>
    <n v="180.02880000000002"/>
    <n v="3"/>
  </r>
  <r>
    <s v="ORD107504"/>
    <x v="412"/>
    <x v="2815"/>
    <s v="Delhi"/>
    <x v="0"/>
    <n v="110024"/>
    <s v="MED006"/>
    <x v="18"/>
    <x v="10"/>
    <s v="USV"/>
    <s v="Yes"/>
    <n v="1"/>
    <n v="42.37"/>
    <n v="10"/>
    <n v="5"/>
    <x v="0"/>
    <x v="3"/>
    <n v="1"/>
    <x v="7503"/>
    <n v="1"/>
    <n v="42.37"/>
    <n v="4.2370000000000001"/>
    <n v="38.132999999999996"/>
    <n v="1.9066499999999997"/>
    <n v="40.039649999999995"/>
    <n v="2"/>
  </r>
  <r>
    <s v="ORD107505"/>
    <x v="560"/>
    <x v="1093"/>
    <s v="Indore"/>
    <x v="2"/>
    <n v="452020"/>
    <s v="MED008"/>
    <x v="7"/>
    <x v="6"/>
    <s v="Zydus"/>
    <s v="Yes"/>
    <n v="1"/>
    <n v="58.18"/>
    <n v="5"/>
    <n v="5"/>
    <x v="2"/>
    <x v="3"/>
    <n v="1"/>
    <x v="7504"/>
    <n v="1"/>
    <n v="58.18"/>
    <n v="2.9089999999999998"/>
    <n v="55.271000000000001"/>
    <n v="2.7635500000000004"/>
    <n v="58.034550000000003"/>
    <n v="3"/>
  </r>
  <r>
    <s v="ORD107505"/>
    <x v="537"/>
    <x v="1042"/>
    <s v="Indore"/>
    <x v="2"/>
    <n v="452010"/>
    <s v="MED026"/>
    <x v="20"/>
    <x v="9"/>
    <s v="Cipla"/>
    <s v="No"/>
    <n v="2"/>
    <n v="183.15"/>
    <n v="10"/>
    <n v="12"/>
    <x v="0"/>
    <x v="1"/>
    <n v="1"/>
    <x v="7505"/>
    <n v="1"/>
    <n v="366.3"/>
    <n v="36.630000000000003"/>
    <n v="329.67"/>
    <n v="39.560400000000001"/>
    <n v="369.23040000000003"/>
    <n v="2"/>
  </r>
  <r>
    <s v="ORD107507"/>
    <x v="198"/>
    <x v="2447"/>
    <s v="Chennai"/>
    <x v="7"/>
    <n v="600096"/>
    <s v="MED022"/>
    <x v="25"/>
    <x v="7"/>
    <s v="Himalaya"/>
    <s v="No"/>
    <n v="2"/>
    <n v="192.77"/>
    <n v="10"/>
    <n v="5"/>
    <x v="3"/>
    <x v="1"/>
    <n v="1"/>
    <x v="7506"/>
    <n v="1"/>
    <n v="385.54"/>
    <n v="38.554000000000002"/>
    <n v="346.98599999999999"/>
    <n v="17.349299999999999"/>
    <n v="364.33529999999996"/>
    <n v="3"/>
  </r>
  <r>
    <s v="ORD107508"/>
    <x v="602"/>
    <x v="379"/>
    <s v="Noida"/>
    <x v="9"/>
    <n v="201305"/>
    <s v="MED008"/>
    <x v="7"/>
    <x v="6"/>
    <s v="Zydus"/>
    <s v="Yes"/>
    <n v="2"/>
    <n v="66.760000000000005"/>
    <n v="5"/>
    <n v="5"/>
    <x v="5"/>
    <x v="1"/>
    <n v="1"/>
    <x v="7507"/>
    <n v="1"/>
    <n v="133.52000000000001"/>
    <n v="6.6760000000000002"/>
    <n v="126.84400000000001"/>
    <n v="6.3422000000000001"/>
    <n v="133.18620000000001"/>
    <n v="1"/>
  </r>
  <r>
    <s v="ORD107509"/>
    <x v="472"/>
    <x v="3086"/>
    <s v="Jaipur"/>
    <x v="5"/>
    <n v="302019"/>
    <s v="MED028"/>
    <x v="3"/>
    <x v="3"/>
    <s v="Abbott"/>
    <s v="No"/>
    <n v="3"/>
    <n v="122.9"/>
    <n v="5"/>
    <n v="5"/>
    <x v="4"/>
    <x v="1"/>
    <n v="1"/>
    <x v="7508"/>
    <n v="1"/>
    <n v="368.70000000000005"/>
    <n v="18.435000000000002"/>
    <n v="350.26500000000004"/>
    <n v="17.513250000000003"/>
    <n v="367.77825000000007"/>
    <n v="1"/>
  </r>
  <r>
    <s v="ORD107510"/>
    <x v="672"/>
    <x v="1279"/>
    <s v="Pune"/>
    <x v="3"/>
    <n v="411045"/>
    <s v="MED028"/>
    <x v="3"/>
    <x v="3"/>
    <s v="Abbott"/>
    <s v="No"/>
    <n v="2"/>
    <n v="97.16"/>
    <n v="10"/>
    <n v="5"/>
    <x v="2"/>
    <x v="1"/>
    <n v="1"/>
    <x v="7509"/>
    <n v="1"/>
    <n v="194.32"/>
    <n v="19.431999999999999"/>
    <n v="174.88800000000001"/>
    <n v="8.7444000000000006"/>
    <n v="183.63240000000002"/>
    <n v="1"/>
  </r>
  <r>
    <s v="ORD107511"/>
    <x v="312"/>
    <x v="2790"/>
    <s v="Mumbai"/>
    <x v="3"/>
    <n v="400001"/>
    <s v="MED021"/>
    <x v="9"/>
    <x v="7"/>
    <s v="Cipla"/>
    <s v="No"/>
    <n v="1"/>
    <n v="86.01"/>
    <n v="10"/>
    <n v="5"/>
    <x v="5"/>
    <x v="1"/>
    <n v="1"/>
    <x v="7510"/>
    <n v="1"/>
    <n v="86.01"/>
    <n v="8.6010000000000009"/>
    <n v="77.409000000000006"/>
    <n v="3.8704499999999999"/>
    <n v="81.279450000000011"/>
    <n v="3"/>
  </r>
  <r>
    <s v="ORD107512"/>
    <x v="711"/>
    <x v="457"/>
    <s v="Delhi"/>
    <x v="0"/>
    <n v="110085"/>
    <s v="MED003"/>
    <x v="6"/>
    <x v="4"/>
    <s v="Dr. Reddy's"/>
    <s v="No"/>
    <n v="1"/>
    <n v="25.38"/>
    <n v="0"/>
    <n v="12"/>
    <x v="3"/>
    <x v="2"/>
    <n v="1"/>
    <x v="7511"/>
    <n v="1"/>
    <n v="25.38"/>
    <n v="0"/>
    <n v="25.38"/>
    <n v="3.0455999999999999"/>
    <n v="28.425599999999999"/>
    <n v="3"/>
  </r>
  <r>
    <s v="ORD107513"/>
    <x v="540"/>
    <x v="2484"/>
    <s v="Pune"/>
    <x v="3"/>
    <n v="411045"/>
    <s v="MED023"/>
    <x v="8"/>
    <x v="7"/>
    <s v="Lacto Calamine"/>
    <s v="No"/>
    <n v="1"/>
    <n v="323.82"/>
    <n v="15"/>
    <n v="5"/>
    <x v="0"/>
    <x v="1"/>
    <n v="1"/>
    <x v="7512"/>
    <n v="1"/>
    <n v="323.82"/>
    <n v="48.573"/>
    <n v="275.24700000000001"/>
    <n v="13.762350000000001"/>
    <n v="289.00935000000004"/>
    <n v="3"/>
  </r>
  <r>
    <s v="ORD107514"/>
    <x v="122"/>
    <x v="376"/>
    <s v="Pune"/>
    <x v="3"/>
    <n v="411038"/>
    <s v="MED020"/>
    <x v="4"/>
    <x v="4"/>
    <s v="Dr. Reddy's"/>
    <s v="Yes"/>
    <n v="3"/>
    <n v="57.11"/>
    <n v="5"/>
    <n v="18"/>
    <x v="4"/>
    <x v="1"/>
    <n v="1"/>
    <x v="7513"/>
    <n v="1"/>
    <n v="171.32999999999998"/>
    <n v="8.5664999999999978"/>
    <n v="162.76349999999999"/>
    <n v="29.297429999999999"/>
    <n v="192.06092999999998"/>
    <n v="5"/>
  </r>
  <r>
    <s v="ORD107515"/>
    <x v="239"/>
    <x v="655"/>
    <s v="Lucknow"/>
    <x v="9"/>
    <n v="226010"/>
    <s v="MED019"/>
    <x v="26"/>
    <x v="8"/>
    <s v="Cipla"/>
    <s v="No"/>
    <n v="1"/>
    <n v="156.56"/>
    <n v="10"/>
    <n v="12"/>
    <x v="0"/>
    <x v="2"/>
    <n v="1"/>
    <x v="7514"/>
    <n v="1"/>
    <n v="156.56"/>
    <n v="15.655999999999999"/>
    <n v="140.904"/>
    <n v="16.908480000000001"/>
    <n v="157.81247999999999"/>
    <n v="1"/>
  </r>
  <r>
    <s v="ORD107516"/>
    <x v="80"/>
    <x v="2777"/>
    <s v="Chandigarh"/>
    <x v="4"/>
    <n v="160036"/>
    <s v="MED023"/>
    <x v="8"/>
    <x v="7"/>
    <s v="Lacto Calamine"/>
    <s v="No"/>
    <n v="3"/>
    <n v="278.38"/>
    <n v="0"/>
    <n v="5"/>
    <x v="3"/>
    <x v="3"/>
    <n v="1"/>
    <x v="7515"/>
    <n v="1"/>
    <n v="835.14"/>
    <n v="0"/>
    <n v="835.14"/>
    <n v="41.756999999999998"/>
    <n v="876.89699999999993"/>
    <n v="1"/>
  </r>
  <r>
    <s v="ORD107517"/>
    <x v="234"/>
    <x v="738"/>
    <s v="Indore"/>
    <x v="2"/>
    <n v="452020"/>
    <s v="MED011"/>
    <x v="23"/>
    <x v="1"/>
    <s v="Cipla"/>
    <s v="No"/>
    <n v="1"/>
    <n v="25.66"/>
    <n v="5"/>
    <n v="5"/>
    <x v="3"/>
    <x v="2"/>
    <n v="1"/>
    <x v="7516"/>
    <n v="1"/>
    <n v="25.66"/>
    <n v="1.2830000000000001"/>
    <n v="24.376999999999999"/>
    <n v="1.21885"/>
    <n v="25.595849999999999"/>
    <n v="1"/>
  </r>
  <r>
    <s v="ORD107518"/>
    <x v="501"/>
    <x v="2876"/>
    <s v="Delhi"/>
    <x v="0"/>
    <n v="110029"/>
    <s v="MED006"/>
    <x v="18"/>
    <x v="10"/>
    <s v="USV"/>
    <s v="Yes"/>
    <n v="3"/>
    <n v="42.33"/>
    <n v="5"/>
    <n v="12"/>
    <x v="5"/>
    <x v="1"/>
    <n v="1"/>
    <x v="7517"/>
    <n v="1"/>
    <n v="126.99"/>
    <n v="6.349499999999999"/>
    <n v="120.6405"/>
    <n v="14.476860000000002"/>
    <n v="135.11736000000002"/>
    <n v="2"/>
  </r>
  <r>
    <s v="ORD107519"/>
    <x v="270"/>
    <x v="3065"/>
    <s v="Lucknow"/>
    <x v="9"/>
    <n v="226016"/>
    <s v="MED021"/>
    <x v="9"/>
    <x v="7"/>
    <s v="Cipla"/>
    <s v="No"/>
    <n v="2"/>
    <n v="82.07"/>
    <n v="15"/>
    <n v="5"/>
    <x v="2"/>
    <x v="1"/>
    <n v="1"/>
    <x v="7518"/>
    <n v="1"/>
    <n v="164.14"/>
    <n v="24.620999999999999"/>
    <n v="139.51899999999998"/>
    <n v="6.9759499999999992"/>
    <n v="146.49494999999999"/>
    <n v="1"/>
  </r>
  <r>
    <s v="ORD107520"/>
    <x v="602"/>
    <x v="1000"/>
    <s v="Chennai"/>
    <x v="7"/>
    <n v="600100"/>
    <s v="MED001"/>
    <x v="2"/>
    <x v="2"/>
    <s v="Cipla"/>
    <s v="No"/>
    <n v="2"/>
    <n v="30.01"/>
    <n v="10"/>
    <n v="18"/>
    <x v="4"/>
    <x v="3"/>
    <n v="1"/>
    <x v="7519"/>
    <n v="1"/>
    <n v="60.02"/>
    <n v="6.0020000000000007"/>
    <n v="54.018000000000001"/>
    <n v="9.7232400000000005"/>
    <n v="63.741240000000005"/>
    <n v="2"/>
  </r>
  <r>
    <s v="ORD107521"/>
    <x v="360"/>
    <x v="2819"/>
    <s v="Jaipur"/>
    <x v="5"/>
    <n v="302019"/>
    <s v="MED005"/>
    <x v="11"/>
    <x v="5"/>
    <s v="Cipla"/>
    <s v="Yes"/>
    <n v="2"/>
    <n v="97.16"/>
    <n v="5"/>
    <n v="12"/>
    <x v="5"/>
    <x v="3"/>
    <n v="1"/>
    <x v="7520"/>
    <n v="1"/>
    <n v="194.32"/>
    <n v="9.7159999999999993"/>
    <n v="184.60399999999998"/>
    <n v="22.152479999999997"/>
    <n v="206.75647999999998"/>
    <n v="0"/>
  </r>
  <r>
    <s v="ORD107522"/>
    <x v="382"/>
    <x v="3014"/>
    <s v="Lucknow"/>
    <x v="9"/>
    <n v="226010"/>
    <s v="MED018"/>
    <x v="14"/>
    <x v="8"/>
    <s v="Mankind"/>
    <s v="No"/>
    <n v="3"/>
    <n v="102.61"/>
    <n v="5"/>
    <n v="18"/>
    <x v="0"/>
    <x v="1"/>
    <n v="1"/>
    <x v="7521"/>
    <n v="1"/>
    <n v="307.83"/>
    <n v="15.391499999999999"/>
    <n v="292.43849999999998"/>
    <n v="52.638930000000002"/>
    <n v="345.07742999999999"/>
    <n v="3"/>
  </r>
  <r>
    <s v="ORD107523"/>
    <x v="384"/>
    <x v="2391"/>
    <s v="Indore"/>
    <x v="2"/>
    <n v="452010"/>
    <s v="MED020"/>
    <x v="4"/>
    <x v="4"/>
    <s v="Dr. Reddy's"/>
    <s v="Yes"/>
    <n v="1"/>
    <n v="62.92"/>
    <n v="5"/>
    <n v="18"/>
    <x v="4"/>
    <x v="2"/>
    <n v="1"/>
    <x v="7522"/>
    <n v="1"/>
    <n v="62.92"/>
    <n v="3.1460000000000004"/>
    <n v="59.774000000000001"/>
    <n v="10.759320000000001"/>
    <n v="70.533320000000003"/>
    <n v="1"/>
  </r>
  <r>
    <s v="ORD107524"/>
    <x v="43"/>
    <x v="1241"/>
    <s v="Kolkata"/>
    <x v="10"/>
    <n v="700102"/>
    <s v="MED026"/>
    <x v="20"/>
    <x v="9"/>
    <s v="Cipla"/>
    <s v="No"/>
    <n v="1"/>
    <n v="186.44"/>
    <n v="5"/>
    <n v="18"/>
    <x v="4"/>
    <x v="1"/>
    <n v="1"/>
    <x v="7523"/>
    <n v="1"/>
    <n v="186.44"/>
    <n v="9.322000000000001"/>
    <n v="177.11799999999999"/>
    <n v="31.881239999999998"/>
    <n v="208.99923999999999"/>
    <n v="3"/>
  </r>
  <r>
    <s v="ORD107524"/>
    <x v="7"/>
    <x v="507"/>
    <s v="Indore"/>
    <x v="2"/>
    <n v="452018"/>
    <s v="MED012"/>
    <x v="29"/>
    <x v="3"/>
    <s v="Mankind"/>
    <s v="No"/>
    <n v="2"/>
    <n v="122.71"/>
    <n v="5"/>
    <n v="12"/>
    <x v="5"/>
    <x v="1"/>
    <n v="1"/>
    <x v="7524"/>
    <n v="1"/>
    <n v="245.42"/>
    <n v="12.270999999999999"/>
    <n v="233.149"/>
    <n v="27.977879999999999"/>
    <n v="261.12688000000003"/>
    <n v="2"/>
  </r>
  <r>
    <s v="ORD107526"/>
    <x v="481"/>
    <x v="3087"/>
    <s v="Chennai"/>
    <x v="7"/>
    <n v="600100"/>
    <s v="MED011"/>
    <x v="23"/>
    <x v="1"/>
    <s v="Cipla"/>
    <s v="No"/>
    <n v="1"/>
    <n v="24.25"/>
    <n v="5"/>
    <n v="5"/>
    <x v="3"/>
    <x v="3"/>
    <n v="1"/>
    <x v="7525"/>
    <n v="1"/>
    <n v="24.25"/>
    <n v="1.2124999999999999"/>
    <n v="23.037500000000001"/>
    <n v="1.151875"/>
    <n v="24.189375000000002"/>
    <n v="0"/>
  </r>
  <r>
    <s v="ORD107527"/>
    <x v="688"/>
    <x v="2877"/>
    <s v="Delhi"/>
    <x v="0"/>
    <n v="110024"/>
    <s v="MED001"/>
    <x v="2"/>
    <x v="2"/>
    <s v="Cipla"/>
    <s v="No"/>
    <n v="3"/>
    <n v="26.41"/>
    <n v="0"/>
    <n v="5"/>
    <x v="3"/>
    <x v="3"/>
    <n v="1"/>
    <x v="7526"/>
    <n v="1"/>
    <n v="79.23"/>
    <n v="0"/>
    <n v="79.23"/>
    <n v="3.9615000000000005"/>
    <n v="83.191500000000005"/>
    <n v="1"/>
  </r>
  <r>
    <s v="ORD107528"/>
    <x v="381"/>
    <x v="3088"/>
    <s v="Chandigarh"/>
    <x v="4"/>
    <n v="160036"/>
    <s v="MED006"/>
    <x v="18"/>
    <x v="10"/>
    <s v="USV"/>
    <s v="Yes"/>
    <n v="2"/>
    <n v="42.3"/>
    <n v="5"/>
    <n v="5"/>
    <x v="1"/>
    <x v="1"/>
    <n v="1"/>
    <x v="7527"/>
    <n v="1"/>
    <n v="84.6"/>
    <n v="4.2300000000000004"/>
    <n v="80.36999999999999"/>
    <n v="4.0184999999999995"/>
    <n v="84.388499999999993"/>
    <n v="1"/>
  </r>
  <r>
    <s v="ORD107529"/>
    <x v="173"/>
    <x v="152"/>
    <s v="Chandigarh"/>
    <x v="4"/>
    <n v="160019"/>
    <s v="MED002"/>
    <x v="22"/>
    <x v="2"/>
    <s v="Micro Labs"/>
    <s v="No"/>
    <n v="4"/>
    <n v="33.409999999999997"/>
    <n v="5"/>
    <n v="18"/>
    <x v="3"/>
    <x v="2"/>
    <n v="1"/>
    <x v="7528"/>
    <n v="1"/>
    <n v="133.63999999999999"/>
    <n v="6.6819999999999995"/>
    <n v="126.95799999999998"/>
    <n v="22.852439999999998"/>
    <n v="149.81043999999997"/>
    <n v="3"/>
  </r>
  <r>
    <s v="ORD107530"/>
    <x v="342"/>
    <x v="1559"/>
    <s v="Jaipur"/>
    <x v="5"/>
    <n v="302017"/>
    <s v="MED003"/>
    <x v="6"/>
    <x v="4"/>
    <s v="Dr. Reddy's"/>
    <s v="No"/>
    <n v="1"/>
    <n v="27.69"/>
    <n v="0"/>
    <n v="18"/>
    <x v="1"/>
    <x v="1"/>
    <n v="1"/>
    <x v="7529"/>
    <n v="1"/>
    <n v="27.69"/>
    <n v="0"/>
    <n v="27.69"/>
    <n v="4.9842000000000004"/>
    <n v="32.674199999999999"/>
    <n v="1"/>
  </r>
  <r>
    <s v="ORD107530"/>
    <x v="459"/>
    <x v="2747"/>
    <s v="Hyderabad"/>
    <x v="1"/>
    <n v="500032"/>
    <s v="MED017"/>
    <x v="1"/>
    <x v="1"/>
    <s v="Abbott"/>
    <s v="No"/>
    <n v="2"/>
    <n v="147.24"/>
    <n v="0"/>
    <n v="12"/>
    <x v="3"/>
    <x v="1"/>
    <n v="1"/>
    <x v="7530"/>
    <n v="1"/>
    <n v="294.48"/>
    <n v="0"/>
    <n v="294.48"/>
    <n v="35.337600000000002"/>
    <n v="329.81760000000003"/>
    <n v="3"/>
  </r>
  <r>
    <s v="ORD107532"/>
    <x v="419"/>
    <x v="120"/>
    <s v="Kolkata"/>
    <x v="10"/>
    <n v="700029"/>
    <s v="MED014"/>
    <x v="19"/>
    <x v="3"/>
    <s v="Abbott"/>
    <s v="No"/>
    <n v="3"/>
    <n v="166.2"/>
    <n v="10"/>
    <n v="5"/>
    <x v="5"/>
    <x v="3"/>
    <n v="1"/>
    <x v="7531"/>
    <n v="1"/>
    <n v="498.59999999999997"/>
    <n v="49.86"/>
    <n v="448.73999999999995"/>
    <n v="22.436999999999998"/>
    <n v="471.17699999999996"/>
    <n v="1"/>
  </r>
  <r>
    <s v="ORD107533"/>
    <x v="595"/>
    <x v="177"/>
    <s v="Mumbai"/>
    <x v="3"/>
    <n v="400050"/>
    <s v="MED015"/>
    <x v="24"/>
    <x v="11"/>
    <s v="Abbott"/>
    <s v="No"/>
    <n v="1"/>
    <n v="54.28"/>
    <n v="0"/>
    <n v="12"/>
    <x v="4"/>
    <x v="1"/>
    <n v="1"/>
    <x v="7532"/>
    <n v="1"/>
    <n v="54.28"/>
    <n v="0"/>
    <n v="54.28"/>
    <n v="6.5136000000000003"/>
    <n v="60.793599999999998"/>
    <n v="3"/>
  </r>
  <r>
    <s v="ORD107534"/>
    <x v="323"/>
    <x v="2828"/>
    <s v="Chennai"/>
    <x v="7"/>
    <n v="600018"/>
    <s v="MED007"/>
    <x v="15"/>
    <x v="10"/>
    <s v="Sanofi"/>
    <s v="Yes"/>
    <n v="1"/>
    <n v="76.33"/>
    <n v="5"/>
    <n v="12"/>
    <x v="2"/>
    <x v="3"/>
    <n v="1"/>
    <x v="7533"/>
    <n v="1"/>
    <n v="76.33"/>
    <n v="3.8164999999999996"/>
    <n v="72.513499999999993"/>
    <n v="8.7016199999999984"/>
    <n v="81.215119999999985"/>
    <n v="1"/>
  </r>
  <r>
    <s v="ORD107535"/>
    <x v="84"/>
    <x v="2009"/>
    <s v="Hyderabad"/>
    <x v="1"/>
    <n v="500081"/>
    <s v="MED029"/>
    <x v="10"/>
    <x v="8"/>
    <s v="Sun Pharma"/>
    <s v="Yes"/>
    <n v="5"/>
    <n v="93.9"/>
    <n v="15"/>
    <n v="5"/>
    <x v="0"/>
    <x v="1"/>
    <n v="1"/>
    <x v="7534"/>
    <n v="1"/>
    <n v="469.5"/>
    <n v="70.424999999999997"/>
    <n v="399.07499999999999"/>
    <n v="19.953749999999999"/>
    <n v="419.02875"/>
    <n v="2"/>
  </r>
  <r>
    <s v="ORD107536"/>
    <x v="87"/>
    <x v="1476"/>
    <s v="Delhi"/>
    <x v="0"/>
    <n v="110029"/>
    <s v="MED012"/>
    <x v="29"/>
    <x v="3"/>
    <s v="Mankind"/>
    <s v="No"/>
    <n v="1"/>
    <n v="126.03"/>
    <n v="10"/>
    <n v="18"/>
    <x v="4"/>
    <x v="1"/>
    <n v="1"/>
    <x v="7535"/>
    <n v="1"/>
    <n v="126.03"/>
    <n v="12.603"/>
    <n v="113.42700000000001"/>
    <n v="20.41686"/>
    <n v="133.84386000000001"/>
    <n v="2"/>
  </r>
  <r>
    <s v="ORD107537"/>
    <x v="367"/>
    <x v="2961"/>
    <s v="Hyderabad"/>
    <x v="1"/>
    <n v="500090"/>
    <s v="MED012"/>
    <x v="29"/>
    <x v="3"/>
    <s v="Mankind"/>
    <s v="No"/>
    <n v="1"/>
    <n v="111.42"/>
    <n v="15"/>
    <n v="12"/>
    <x v="2"/>
    <x v="2"/>
    <n v="1"/>
    <x v="7536"/>
    <n v="1"/>
    <n v="111.42"/>
    <n v="16.713000000000001"/>
    <n v="94.706999999999994"/>
    <n v="11.364839999999999"/>
    <n v="106.07183999999999"/>
    <n v="1"/>
  </r>
  <r>
    <s v="ORD107538"/>
    <x v="514"/>
    <x v="1141"/>
    <s v="Indore"/>
    <x v="2"/>
    <n v="452016"/>
    <s v="MED021"/>
    <x v="9"/>
    <x v="7"/>
    <s v="Cipla"/>
    <s v="No"/>
    <n v="1"/>
    <n v="73.66"/>
    <n v="5"/>
    <n v="5"/>
    <x v="0"/>
    <x v="1"/>
    <n v="1"/>
    <x v="7537"/>
    <n v="1"/>
    <n v="73.66"/>
    <n v="3.6829999999999994"/>
    <n v="69.977000000000004"/>
    <n v="3.49885"/>
    <n v="73.475850000000008"/>
    <n v="3"/>
  </r>
  <r>
    <s v="ORD107539"/>
    <x v="373"/>
    <x v="500"/>
    <s v="Jaipur"/>
    <x v="5"/>
    <n v="302001"/>
    <s v="MED015"/>
    <x v="24"/>
    <x v="11"/>
    <s v="Abbott"/>
    <s v="No"/>
    <n v="1"/>
    <n v="44.09"/>
    <n v="15"/>
    <n v="12"/>
    <x v="2"/>
    <x v="1"/>
    <n v="1"/>
    <x v="7538"/>
    <n v="1"/>
    <n v="44.09"/>
    <n v="6.6135000000000002"/>
    <n v="37.476500000000001"/>
    <n v="4.4971800000000002"/>
    <n v="41.973680000000002"/>
    <n v="2"/>
  </r>
  <r>
    <s v="ORD107540"/>
    <x v="543"/>
    <x v="270"/>
    <s v="Chandigarh"/>
    <x v="4"/>
    <n v="160019"/>
    <s v="MED017"/>
    <x v="1"/>
    <x v="1"/>
    <s v="Abbott"/>
    <s v="No"/>
    <n v="2"/>
    <n v="149.09"/>
    <n v="5"/>
    <n v="18"/>
    <x v="4"/>
    <x v="1"/>
    <n v="1"/>
    <x v="7539"/>
    <n v="1"/>
    <n v="298.18"/>
    <n v="14.909000000000001"/>
    <n v="283.27100000000002"/>
    <n v="50.988780000000006"/>
    <n v="334.25978000000003"/>
    <n v="2"/>
  </r>
  <r>
    <s v="ORD107541"/>
    <x v="323"/>
    <x v="3009"/>
    <s v="Ahmedabad"/>
    <x v="6"/>
    <n v="380061"/>
    <s v="MED014"/>
    <x v="19"/>
    <x v="3"/>
    <s v="Abbott"/>
    <s v="No"/>
    <n v="2"/>
    <n v="153.41999999999999"/>
    <n v="15"/>
    <n v="12"/>
    <x v="1"/>
    <x v="0"/>
    <n v="1"/>
    <x v="7540"/>
    <n v="1"/>
    <n v="306.83999999999997"/>
    <n v="46.025999999999996"/>
    <n v="260.81399999999996"/>
    <n v="31.297679999999996"/>
    <n v="292.11167999999998"/>
    <n v="1"/>
  </r>
  <r>
    <s v="ORD107541"/>
    <x v="511"/>
    <x v="560"/>
    <s v="Kolkata"/>
    <x v="10"/>
    <n v="700001"/>
    <s v="MED010"/>
    <x v="13"/>
    <x v="1"/>
    <s v="Sun Pharma"/>
    <s v="Yes"/>
    <n v="1"/>
    <n v="74.25"/>
    <n v="10"/>
    <n v="12"/>
    <x v="1"/>
    <x v="3"/>
    <n v="1"/>
    <x v="7541"/>
    <n v="1"/>
    <n v="74.25"/>
    <n v="7.4249999999999998"/>
    <n v="66.825000000000003"/>
    <n v="8.0190000000000001"/>
    <n v="74.844000000000008"/>
    <n v="1"/>
  </r>
  <r>
    <s v="ORD107541"/>
    <x v="20"/>
    <x v="1758"/>
    <s v="Chandigarh"/>
    <x v="4"/>
    <n v="160017"/>
    <s v="MED019"/>
    <x v="26"/>
    <x v="8"/>
    <s v="Cipla"/>
    <s v="No"/>
    <n v="2"/>
    <n v="161.16"/>
    <n v="15"/>
    <n v="5"/>
    <x v="5"/>
    <x v="2"/>
    <n v="1"/>
    <x v="7542"/>
    <n v="1"/>
    <n v="322.32"/>
    <n v="48.347999999999999"/>
    <n v="273.97199999999998"/>
    <n v="13.698599999999999"/>
    <n v="287.67059999999998"/>
    <n v="2"/>
  </r>
  <r>
    <s v="ORD107541"/>
    <x v="25"/>
    <x v="279"/>
    <s v="Kolkata"/>
    <x v="10"/>
    <n v="700019"/>
    <s v="MED024"/>
    <x v="0"/>
    <x v="0"/>
    <s v="Abbott"/>
    <s v="No"/>
    <n v="2"/>
    <n v="150.6"/>
    <n v="5"/>
    <n v="5"/>
    <x v="0"/>
    <x v="1"/>
    <n v="1"/>
    <x v="7543"/>
    <n v="1"/>
    <n v="301.2"/>
    <n v="15.06"/>
    <n v="286.14"/>
    <n v="14.306999999999999"/>
    <n v="300.447"/>
    <n v="3"/>
  </r>
  <r>
    <s v="ORD107545"/>
    <x v="188"/>
    <x v="1062"/>
    <s v="Pune"/>
    <x v="3"/>
    <n v="411045"/>
    <s v="MED025"/>
    <x v="27"/>
    <x v="0"/>
    <s v="Blue Cross"/>
    <s v="Yes"/>
    <n v="2"/>
    <n v="74.16"/>
    <n v="15"/>
    <n v="5"/>
    <x v="1"/>
    <x v="3"/>
    <n v="1"/>
    <x v="7544"/>
    <n v="1"/>
    <n v="148.32"/>
    <n v="22.247999999999998"/>
    <n v="126.072"/>
    <n v="6.3036000000000003"/>
    <n v="132.37559999999999"/>
    <n v="1"/>
  </r>
  <r>
    <s v="ORD107546"/>
    <x v="416"/>
    <x v="2214"/>
    <s v="Delhi"/>
    <x v="0"/>
    <n v="110029"/>
    <s v="MED012"/>
    <x v="29"/>
    <x v="3"/>
    <s v="Mankind"/>
    <s v="No"/>
    <n v="2"/>
    <n v="126.88"/>
    <n v="5"/>
    <n v="5"/>
    <x v="2"/>
    <x v="2"/>
    <n v="1"/>
    <x v="7545"/>
    <n v="1"/>
    <n v="253.76"/>
    <n v="12.687999999999999"/>
    <n v="241.072"/>
    <n v="12.053600000000001"/>
    <n v="253.12559999999999"/>
    <n v="1"/>
  </r>
  <r>
    <s v="ORD107547"/>
    <x v="412"/>
    <x v="2287"/>
    <s v="Pune"/>
    <x v="3"/>
    <n v="411001"/>
    <s v="MED022"/>
    <x v="25"/>
    <x v="7"/>
    <s v="Himalaya"/>
    <s v="No"/>
    <n v="1"/>
    <n v="179.31"/>
    <n v="10"/>
    <n v="5"/>
    <x v="4"/>
    <x v="1"/>
    <n v="1"/>
    <x v="7546"/>
    <n v="1"/>
    <n v="179.31"/>
    <n v="17.930999999999997"/>
    <n v="161.37900000000002"/>
    <n v="8.068950000000001"/>
    <n v="169.44795000000002"/>
    <n v="3"/>
  </r>
  <r>
    <s v="ORD107548"/>
    <x v="84"/>
    <x v="1539"/>
    <s v="Noida"/>
    <x v="9"/>
    <n v="201304"/>
    <s v="MED027"/>
    <x v="12"/>
    <x v="9"/>
    <s v="Mankind"/>
    <s v="No"/>
    <n v="3"/>
    <n v="105.68"/>
    <n v="15"/>
    <n v="18"/>
    <x v="1"/>
    <x v="2"/>
    <n v="1"/>
    <x v="7547"/>
    <n v="1"/>
    <n v="317.04000000000002"/>
    <n v="47.556000000000004"/>
    <n v="269.48400000000004"/>
    <n v="48.507120000000008"/>
    <n v="317.99112000000002"/>
    <n v="3"/>
  </r>
  <r>
    <s v="ORD107549"/>
    <x v="417"/>
    <x v="2069"/>
    <s v="Chennai"/>
    <x v="7"/>
    <n v="600018"/>
    <s v="MED021"/>
    <x v="9"/>
    <x v="7"/>
    <s v="Cipla"/>
    <s v="No"/>
    <n v="1"/>
    <n v="75.5"/>
    <n v="5"/>
    <n v="5"/>
    <x v="3"/>
    <x v="1"/>
    <n v="1"/>
    <x v="7548"/>
    <n v="1"/>
    <n v="75.5"/>
    <n v="3.7749999999999999"/>
    <n v="71.724999999999994"/>
    <n v="3.5862500000000002"/>
    <n v="75.311250000000001"/>
    <n v="1"/>
  </r>
  <r>
    <s v="ORD107550"/>
    <x v="324"/>
    <x v="3089"/>
    <s v="Ahmedabad"/>
    <x v="6"/>
    <n v="380001"/>
    <s v="MED021"/>
    <x v="9"/>
    <x v="7"/>
    <s v="Cipla"/>
    <s v="No"/>
    <n v="3"/>
    <n v="88.68"/>
    <n v="15"/>
    <n v="12"/>
    <x v="4"/>
    <x v="3"/>
    <n v="1"/>
    <x v="7549"/>
    <n v="1"/>
    <n v="266.04000000000002"/>
    <n v="39.906000000000006"/>
    <n v="226.13400000000001"/>
    <n v="27.136080000000003"/>
    <n v="253.27008000000001"/>
    <n v="0"/>
  </r>
  <r>
    <s v="ORD107551"/>
    <x v="370"/>
    <x v="2010"/>
    <s v="Indore"/>
    <x v="2"/>
    <n v="452016"/>
    <s v="MED021"/>
    <x v="9"/>
    <x v="7"/>
    <s v="Cipla"/>
    <s v="No"/>
    <n v="2"/>
    <n v="86.98"/>
    <n v="0"/>
    <n v="5"/>
    <x v="2"/>
    <x v="1"/>
    <n v="1"/>
    <x v="7550"/>
    <n v="1"/>
    <n v="173.96"/>
    <n v="0"/>
    <n v="173.96"/>
    <n v="8.6980000000000004"/>
    <n v="182.65800000000002"/>
    <n v="3"/>
  </r>
  <r>
    <s v="ORD107551"/>
    <x v="65"/>
    <x v="1812"/>
    <s v="Ahmedabad"/>
    <x v="6"/>
    <n v="380058"/>
    <s v="MED013"/>
    <x v="16"/>
    <x v="3"/>
    <s v="Himalaya"/>
    <s v="No"/>
    <n v="3"/>
    <n v="144.47999999999999"/>
    <n v="10"/>
    <n v="12"/>
    <x v="1"/>
    <x v="1"/>
    <n v="1"/>
    <x v="7551"/>
    <n v="1"/>
    <n v="433.43999999999994"/>
    <n v="43.343999999999994"/>
    <n v="390.09599999999995"/>
    <n v="46.811519999999994"/>
    <n v="436.90751999999992"/>
    <n v="3"/>
  </r>
  <r>
    <s v="ORD107553"/>
    <x v="57"/>
    <x v="817"/>
    <s v="Jaipur"/>
    <x v="5"/>
    <n v="302019"/>
    <s v="MED029"/>
    <x v="10"/>
    <x v="8"/>
    <s v="Sun Pharma"/>
    <s v="Yes"/>
    <n v="5"/>
    <n v="97.48"/>
    <n v="20"/>
    <n v="18"/>
    <x v="2"/>
    <x v="2"/>
    <n v="1"/>
    <x v="7552"/>
    <n v="1"/>
    <n v="487.40000000000003"/>
    <n v="97.48"/>
    <n v="389.92"/>
    <n v="70.185600000000008"/>
    <n v="460.10560000000004"/>
    <n v="3"/>
  </r>
  <r>
    <s v="ORD107554"/>
    <x v="209"/>
    <x v="635"/>
    <s v="Mumbai"/>
    <x v="3"/>
    <n v="400093"/>
    <s v="MED018"/>
    <x v="14"/>
    <x v="8"/>
    <s v="Mankind"/>
    <s v="No"/>
    <n v="3"/>
    <n v="119.18"/>
    <n v="5"/>
    <n v="12"/>
    <x v="0"/>
    <x v="3"/>
    <n v="1"/>
    <x v="7553"/>
    <n v="1"/>
    <n v="357.54"/>
    <n v="17.876999999999999"/>
    <n v="339.66300000000001"/>
    <n v="40.75956"/>
    <n v="380.42256000000003"/>
    <n v="3"/>
  </r>
  <r>
    <s v="ORD107555"/>
    <x v="84"/>
    <x v="2699"/>
    <s v="Kolkata"/>
    <x v="10"/>
    <n v="700029"/>
    <s v="MED018"/>
    <x v="14"/>
    <x v="8"/>
    <s v="Mankind"/>
    <s v="No"/>
    <n v="2"/>
    <n v="120.95"/>
    <n v="5"/>
    <n v="5"/>
    <x v="0"/>
    <x v="2"/>
    <n v="1"/>
    <x v="7554"/>
    <n v="1"/>
    <n v="241.9"/>
    <n v="12.095000000000001"/>
    <n v="229.80500000000001"/>
    <n v="11.490250000000001"/>
    <n v="241.29525000000001"/>
    <n v="1"/>
  </r>
  <r>
    <s v="ORD107555"/>
    <x v="176"/>
    <x v="211"/>
    <s v="Hyderabad"/>
    <x v="1"/>
    <n v="500090"/>
    <s v="MED029"/>
    <x v="10"/>
    <x v="8"/>
    <s v="Sun Pharma"/>
    <s v="Yes"/>
    <n v="1"/>
    <n v="97.43"/>
    <n v="0"/>
    <n v="12"/>
    <x v="0"/>
    <x v="1"/>
    <n v="1"/>
    <x v="7555"/>
    <n v="1"/>
    <n v="97.43"/>
    <n v="0"/>
    <n v="97.43"/>
    <n v="11.691600000000001"/>
    <n v="109.1216"/>
    <n v="2"/>
  </r>
  <r>
    <s v="ORD107557"/>
    <x v="698"/>
    <x v="3048"/>
    <s v="Mumbai"/>
    <x v="3"/>
    <n v="400069"/>
    <s v="MED006"/>
    <x v="18"/>
    <x v="10"/>
    <s v="USV"/>
    <s v="Yes"/>
    <n v="3"/>
    <n v="48.97"/>
    <n v="0"/>
    <n v="12"/>
    <x v="1"/>
    <x v="1"/>
    <n v="1"/>
    <x v="7556"/>
    <n v="1"/>
    <n v="146.91"/>
    <n v="0"/>
    <n v="146.91"/>
    <n v="17.629200000000001"/>
    <n v="164.53919999999999"/>
    <n v="3"/>
  </r>
  <r>
    <s v="ORD107557"/>
    <x v="374"/>
    <x v="343"/>
    <s v="Pune"/>
    <x v="3"/>
    <n v="411001"/>
    <s v="MED014"/>
    <x v="19"/>
    <x v="3"/>
    <s v="Abbott"/>
    <s v="No"/>
    <n v="4"/>
    <n v="160.55000000000001"/>
    <n v="0"/>
    <n v="18"/>
    <x v="3"/>
    <x v="1"/>
    <n v="1"/>
    <x v="7557"/>
    <n v="1"/>
    <n v="642.20000000000005"/>
    <n v="0"/>
    <n v="642.20000000000005"/>
    <n v="115.596"/>
    <n v="757.79600000000005"/>
    <n v="2"/>
  </r>
  <r>
    <s v="ORD107557"/>
    <x v="522"/>
    <x v="2932"/>
    <s v="Jaipur"/>
    <x v="5"/>
    <n v="302033"/>
    <s v="MED012"/>
    <x v="29"/>
    <x v="3"/>
    <s v="Mankind"/>
    <s v="No"/>
    <n v="1"/>
    <n v="128.36000000000001"/>
    <n v="10"/>
    <n v="5"/>
    <x v="3"/>
    <x v="1"/>
    <n v="1"/>
    <x v="7558"/>
    <n v="1"/>
    <n v="128.36000000000001"/>
    <n v="12.836000000000002"/>
    <n v="115.52400000000002"/>
    <n v="5.7762000000000011"/>
    <n v="121.30020000000002"/>
    <n v="1"/>
  </r>
  <r>
    <s v="ORD107560"/>
    <x v="77"/>
    <x v="801"/>
    <s v="Surat"/>
    <x v="6"/>
    <n v="395010"/>
    <s v="MED005"/>
    <x v="11"/>
    <x v="5"/>
    <s v="Cipla"/>
    <s v="Yes"/>
    <n v="1"/>
    <n v="86.27"/>
    <n v="5"/>
    <n v="12"/>
    <x v="5"/>
    <x v="0"/>
    <n v="1"/>
    <x v="7559"/>
    <n v="1"/>
    <n v="86.27"/>
    <n v="4.3134999999999994"/>
    <n v="81.956499999999991"/>
    <n v="9.8347799999999985"/>
    <n v="91.791279999999986"/>
    <n v="4"/>
  </r>
  <r>
    <s v="ORD107561"/>
    <x v="707"/>
    <x v="2579"/>
    <s v="Mumbai"/>
    <x v="3"/>
    <n v="400050"/>
    <s v="MED027"/>
    <x v="12"/>
    <x v="9"/>
    <s v="Mankind"/>
    <s v="No"/>
    <n v="1"/>
    <n v="86.32"/>
    <n v="0"/>
    <n v="5"/>
    <x v="5"/>
    <x v="3"/>
    <n v="1"/>
    <x v="7560"/>
    <n v="1"/>
    <n v="86.32"/>
    <n v="0"/>
    <n v="86.32"/>
    <n v="4.3159999999999998"/>
    <n v="90.635999999999996"/>
    <n v="0"/>
  </r>
  <r>
    <s v="ORD107562"/>
    <x v="224"/>
    <x v="2422"/>
    <s v="Chandigarh"/>
    <x v="4"/>
    <n v="160001"/>
    <s v="MED007"/>
    <x v="15"/>
    <x v="10"/>
    <s v="Sanofi"/>
    <s v="Yes"/>
    <n v="3"/>
    <n v="71.540000000000006"/>
    <n v="10"/>
    <n v="5"/>
    <x v="2"/>
    <x v="3"/>
    <n v="1"/>
    <x v="7561"/>
    <n v="1"/>
    <n v="214.62"/>
    <n v="21.462"/>
    <n v="193.15800000000002"/>
    <n v="9.6579000000000015"/>
    <n v="202.81590000000003"/>
    <n v="2"/>
  </r>
  <r>
    <s v="ORD107563"/>
    <x v="112"/>
    <x v="2343"/>
    <s v="Hyderabad"/>
    <x v="1"/>
    <n v="500084"/>
    <s v="MED003"/>
    <x v="6"/>
    <x v="4"/>
    <s v="Dr. Reddy's"/>
    <s v="No"/>
    <n v="2"/>
    <n v="30.19"/>
    <n v="10"/>
    <n v="5"/>
    <x v="2"/>
    <x v="2"/>
    <n v="1"/>
    <x v="7562"/>
    <n v="1"/>
    <n v="60.38"/>
    <n v="6.0380000000000003"/>
    <n v="54.341999999999999"/>
    <n v="2.7170999999999998"/>
    <n v="57.059100000000001"/>
    <n v="1"/>
  </r>
  <r>
    <s v="ORD107564"/>
    <x v="40"/>
    <x v="1937"/>
    <s v="Lucknow"/>
    <x v="9"/>
    <n v="226021"/>
    <s v="MED016"/>
    <x v="17"/>
    <x v="11"/>
    <s v="Emcure"/>
    <s v="No"/>
    <n v="1"/>
    <n v="105.96"/>
    <n v="5"/>
    <n v="5"/>
    <x v="1"/>
    <x v="1"/>
    <n v="1"/>
    <x v="7563"/>
    <n v="1"/>
    <n v="105.96"/>
    <n v="5.2979999999999992"/>
    <n v="100.66199999999999"/>
    <n v="5.0330999999999992"/>
    <n v="105.6951"/>
    <n v="1"/>
  </r>
  <r>
    <s v="ORD107564"/>
    <x v="393"/>
    <x v="1082"/>
    <s v="Kolkata"/>
    <x v="10"/>
    <n v="700029"/>
    <s v="MED006"/>
    <x v="18"/>
    <x v="10"/>
    <s v="USV"/>
    <s v="Yes"/>
    <n v="1"/>
    <n v="43.76"/>
    <n v="15"/>
    <n v="5"/>
    <x v="1"/>
    <x v="3"/>
    <n v="1"/>
    <x v="7564"/>
    <n v="1"/>
    <n v="43.76"/>
    <n v="6.5640000000000001"/>
    <n v="37.195999999999998"/>
    <n v="1.8597999999999999"/>
    <n v="39.055799999999998"/>
    <n v="3"/>
  </r>
  <r>
    <s v="ORD107564"/>
    <x v="569"/>
    <x v="1619"/>
    <s v="Jaipur"/>
    <x v="5"/>
    <n v="302033"/>
    <s v="MED027"/>
    <x v="12"/>
    <x v="9"/>
    <s v="Mankind"/>
    <s v="No"/>
    <n v="2"/>
    <n v="107.53"/>
    <n v="5"/>
    <n v="5"/>
    <x v="4"/>
    <x v="0"/>
    <n v="1"/>
    <x v="7565"/>
    <n v="1"/>
    <n v="215.06"/>
    <n v="10.753"/>
    <n v="204.30700000000002"/>
    <n v="10.215350000000001"/>
    <n v="214.52235000000002"/>
    <n v="1"/>
  </r>
  <r>
    <s v="ORD107564"/>
    <x v="230"/>
    <x v="2449"/>
    <s v="Indore"/>
    <x v="2"/>
    <n v="452016"/>
    <s v="MED018"/>
    <x v="14"/>
    <x v="8"/>
    <s v="Mankind"/>
    <s v="No"/>
    <n v="1"/>
    <n v="116.61"/>
    <n v="5"/>
    <n v="5"/>
    <x v="5"/>
    <x v="1"/>
    <n v="1"/>
    <x v="7566"/>
    <n v="1"/>
    <n v="116.61"/>
    <n v="5.8304999999999998"/>
    <n v="110.7795"/>
    <n v="5.5389750000000006"/>
    <n v="116.31847500000001"/>
    <n v="1"/>
  </r>
  <r>
    <s v="ORD107568"/>
    <x v="44"/>
    <x v="1223"/>
    <s v="Ahmedabad"/>
    <x v="6"/>
    <n v="380058"/>
    <s v="MED001"/>
    <x v="2"/>
    <x v="2"/>
    <s v="Cipla"/>
    <s v="No"/>
    <n v="3"/>
    <n v="28.34"/>
    <n v="15"/>
    <n v="18"/>
    <x v="4"/>
    <x v="3"/>
    <n v="1"/>
    <x v="7567"/>
    <n v="1"/>
    <n v="85.02"/>
    <n v="12.753"/>
    <n v="72.266999999999996"/>
    <n v="13.00806"/>
    <n v="85.275059999999996"/>
    <n v="3"/>
  </r>
  <r>
    <s v="ORD107569"/>
    <x v="309"/>
    <x v="176"/>
    <s v="Delhi"/>
    <x v="0"/>
    <n v="110044"/>
    <s v="MED012"/>
    <x v="29"/>
    <x v="3"/>
    <s v="Mankind"/>
    <s v="No"/>
    <n v="5"/>
    <n v="131.97999999999999"/>
    <n v="0"/>
    <n v="18"/>
    <x v="4"/>
    <x v="1"/>
    <n v="1"/>
    <x v="7568"/>
    <n v="1"/>
    <n v="659.9"/>
    <n v="0"/>
    <n v="659.9"/>
    <n v="118.78199999999998"/>
    <n v="778.68200000000002"/>
    <n v="2"/>
  </r>
  <r>
    <s v="ORD107570"/>
    <x v="204"/>
    <x v="2642"/>
    <s v="Ahmedabad"/>
    <x v="6"/>
    <n v="380058"/>
    <s v="MED016"/>
    <x v="17"/>
    <x v="11"/>
    <s v="Emcure"/>
    <s v="No"/>
    <n v="2"/>
    <n v="111.79"/>
    <n v="0"/>
    <n v="5"/>
    <x v="3"/>
    <x v="1"/>
    <n v="1"/>
    <x v="7569"/>
    <n v="1"/>
    <n v="223.58"/>
    <n v="0"/>
    <n v="223.58"/>
    <n v="11.179"/>
    <n v="234.75900000000001"/>
    <n v="3"/>
  </r>
  <r>
    <s v="ORD107571"/>
    <x v="53"/>
    <x v="350"/>
    <s v="Lucknow"/>
    <x v="9"/>
    <n v="226024"/>
    <s v="MED023"/>
    <x v="8"/>
    <x v="7"/>
    <s v="Lacto Calamine"/>
    <s v="No"/>
    <n v="2"/>
    <n v="290.32"/>
    <n v="15"/>
    <n v="5"/>
    <x v="1"/>
    <x v="1"/>
    <n v="1"/>
    <x v="7570"/>
    <n v="1"/>
    <n v="580.64"/>
    <n v="87.096000000000004"/>
    <n v="493.54399999999998"/>
    <n v="24.677199999999999"/>
    <n v="518.22119999999995"/>
    <n v="3"/>
  </r>
  <r>
    <s v="ORD107572"/>
    <x v="14"/>
    <x v="810"/>
    <s v="Chandigarh"/>
    <x v="4"/>
    <n v="160019"/>
    <s v="MED013"/>
    <x v="16"/>
    <x v="3"/>
    <s v="Himalaya"/>
    <s v="No"/>
    <n v="4"/>
    <n v="182.15"/>
    <n v="5"/>
    <n v="5"/>
    <x v="4"/>
    <x v="1"/>
    <n v="1"/>
    <x v="7571"/>
    <n v="1"/>
    <n v="728.6"/>
    <n v="36.43"/>
    <n v="692.17000000000007"/>
    <n v="34.608500000000006"/>
    <n v="726.77850000000012"/>
    <n v="4"/>
  </r>
  <r>
    <s v="ORD107573"/>
    <x v="197"/>
    <x v="565"/>
    <s v="Noida"/>
    <x v="9"/>
    <n v="201307"/>
    <s v="MED007"/>
    <x v="15"/>
    <x v="10"/>
    <s v="Sanofi"/>
    <s v="Yes"/>
    <n v="1"/>
    <n v="71.33"/>
    <n v="5"/>
    <n v="18"/>
    <x v="0"/>
    <x v="1"/>
    <n v="1"/>
    <x v="7572"/>
    <n v="1"/>
    <n v="71.33"/>
    <n v="3.5664999999999996"/>
    <n v="67.763499999999993"/>
    <n v="12.197429999999999"/>
    <n v="79.960929999999991"/>
    <n v="2"/>
  </r>
  <r>
    <s v="ORD107574"/>
    <x v="180"/>
    <x v="99"/>
    <s v="Bengaluru"/>
    <x v="8"/>
    <n v="560066"/>
    <s v="MED029"/>
    <x v="10"/>
    <x v="8"/>
    <s v="Sun Pharma"/>
    <s v="Yes"/>
    <n v="2"/>
    <n v="99.61"/>
    <n v="0"/>
    <n v="12"/>
    <x v="4"/>
    <x v="1"/>
    <n v="1"/>
    <x v="7573"/>
    <n v="1"/>
    <n v="199.22"/>
    <n v="0"/>
    <n v="199.22"/>
    <n v="23.906399999999998"/>
    <n v="223.12639999999999"/>
    <n v="3"/>
  </r>
  <r>
    <s v="ORD107575"/>
    <x v="718"/>
    <x v="2673"/>
    <s v="Bengaluru"/>
    <x v="8"/>
    <n v="560038"/>
    <s v="MED026"/>
    <x v="20"/>
    <x v="9"/>
    <s v="Cipla"/>
    <s v="No"/>
    <n v="2"/>
    <n v="178.33"/>
    <n v="10"/>
    <n v="5"/>
    <x v="0"/>
    <x v="0"/>
    <n v="1"/>
    <x v="7574"/>
    <n v="1"/>
    <n v="356.66"/>
    <n v="35.666000000000004"/>
    <n v="320.99400000000003"/>
    <n v="16.049700000000001"/>
    <n v="337.04370000000006"/>
    <n v="0"/>
  </r>
  <r>
    <s v="ORD107576"/>
    <x v="501"/>
    <x v="996"/>
    <s v="Lucknow"/>
    <x v="9"/>
    <n v="226001"/>
    <s v="MED023"/>
    <x v="8"/>
    <x v="7"/>
    <s v="Lacto Calamine"/>
    <s v="No"/>
    <n v="1"/>
    <n v="284.60000000000002"/>
    <n v="5"/>
    <n v="5"/>
    <x v="4"/>
    <x v="1"/>
    <n v="1"/>
    <x v="7575"/>
    <n v="1"/>
    <n v="284.60000000000002"/>
    <n v="14.23"/>
    <n v="270.37"/>
    <n v="13.5185"/>
    <n v="283.88850000000002"/>
    <n v="4"/>
  </r>
  <r>
    <s v="ORD107576"/>
    <x v="614"/>
    <x v="804"/>
    <s v="Ahmedabad"/>
    <x v="6"/>
    <n v="380054"/>
    <s v="MED001"/>
    <x v="2"/>
    <x v="2"/>
    <s v="Cipla"/>
    <s v="No"/>
    <n v="3"/>
    <n v="32.130000000000003"/>
    <n v="20"/>
    <n v="5"/>
    <x v="0"/>
    <x v="1"/>
    <n v="1"/>
    <x v="7576"/>
    <n v="1"/>
    <n v="96.390000000000015"/>
    <n v="19.278000000000002"/>
    <n v="77.112000000000009"/>
    <n v="3.8556000000000008"/>
    <n v="80.967600000000004"/>
    <n v="2"/>
  </r>
  <r>
    <s v="ORD107578"/>
    <x v="677"/>
    <x v="1160"/>
    <s v="Surat"/>
    <x v="6"/>
    <n v="395017"/>
    <s v="MED002"/>
    <x v="22"/>
    <x v="2"/>
    <s v="Micro Labs"/>
    <s v="No"/>
    <n v="1"/>
    <n v="33.15"/>
    <n v="5"/>
    <n v="5"/>
    <x v="4"/>
    <x v="1"/>
    <n v="1"/>
    <x v="7577"/>
    <n v="1"/>
    <n v="33.15"/>
    <n v="1.6575"/>
    <n v="31.4925"/>
    <n v="1.5746250000000002"/>
    <n v="33.067124999999997"/>
    <n v="2"/>
  </r>
  <r>
    <s v="ORD107579"/>
    <x v="237"/>
    <x v="963"/>
    <s v="Bengaluru"/>
    <x v="8"/>
    <n v="560066"/>
    <s v="MED028"/>
    <x v="3"/>
    <x v="3"/>
    <s v="Abbott"/>
    <s v="No"/>
    <n v="1"/>
    <n v="97.53"/>
    <n v="0"/>
    <n v="12"/>
    <x v="2"/>
    <x v="1"/>
    <n v="1"/>
    <x v="7578"/>
    <n v="1"/>
    <n v="97.53"/>
    <n v="0"/>
    <n v="97.53"/>
    <n v="11.703600000000002"/>
    <n v="109.2336"/>
    <n v="2"/>
  </r>
  <r>
    <s v="ORD107580"/>
    <x v="700"/>
    <x v="596"/>
    <s v="Surat"/>
    <x v="6"/>
    <n v="395001"/>
    <s v="MED027"/>
    <x v="12"/>
    <x v="9"/>
    <s v="Mankind"/>
    <s v="No"/>
    <n v="1"/>
    <n v="92.83"/>
    <n v="5"/>
    <n v="18"/>
    <x v="1"/>
    <x v="2"/>
    <n v="1"/>
    <x v="7579"/>
    <n v="1"/>
    <n v="92.83"/>
    <n v="4.6414999999999997"/>
    <n v="88.188500000000005"/>
    <n v="15.87393"/>
    <n v="104.06243000000001"/>
    <n v="4"/>
  </r>
  <r>
    <s v="ORD107581"/>
    <x v="609"/>
    <x v="724"/>
    <s v="Lucknow"/>
    <x v="9"/>
    <n v="226021"/>
    <s v="MED015"/>
    <x v="24"/>
    <x v="11"/>
    <s v="Abbott"/>
    <s v="No"/>
    <n v="2"/>
    <n v="47.2"/>
    <n v="5"/>
    <n v="5"/>
    <x v="0"/>
    <x v="1"/>
    <n v="1"/>
    <x v="7580"/>
    <n v="1"/>
    <n v="94.4"/>
    <n v="4.72"/>
    <n v="89.68"/>
    <n v="4.484"/>
    <n v="94.164000000000001"/>
    <n v="3"/>
  </r>
  <r>
    <s v="ORD107582"/>
    <x v="524"/>
    <x v="3090"/>
    <s v="Bengaluru"/>
    <x v="8"/>
    <n v="560066"/>
    <s v="MED006"/>
    <x v="18"/>
    <x v="10"/>
    <s v="USV"/>
    <s v="Yes"/>
    <n v="3"/>
    <n v="45.86"/>
    <n v="0"/>
    <n v="5"/>
    <x v="5"/>
    <x v="1"/>
    <n v="1"/>
    <x v="7581"/>
    <n v="1"/>
    <n v="137.57999999999998"/>
    <n v="0"/>
    <n v="137.57999999999998"/>
    <n v="6.8789999999999987"/>
    <n v="144.45899999999997"/>
    <n v="1"/>
  </r>
  <r>
    <s v="ORD107583"/>
    <x v="92"/>
    <x v="2231"/>
    <s v="Ahmedabad"/>
    <x v="6"/>
    <n v="380001"/>
    <s v="MED018"/>
    <x v="14"/>
    <x v="8"/>
    <s v="Mankind"/>
    <s v="No"/>
    <n v="5"/>
    <n v="107.65"/>
    <n v="0"/>
    <n v="5"/>
    <x v="3"/>
    <x v="2"/>
    <n v="1"/>
    <x v="7582"/>
    <n v="1"/>
    <n v="538.25"/>
    <n v="0"/>
    <n v="538.25"/>
    <n v="26.912500000000001"/>
    <n v="565.16250000000002"/>
    <n v="4"/>
  </r>
  <r>
    <s v="ORD107584"/>
    <x v="651"/>
    <x v="1893"/>
    <s v="Pune"/>
    <x v="3"/>
    <n v="411038"/>
    <s v="MED018"/>
    <x v="14"/>
    <x v="8"/>
    <s v="Mankind"/>
    <s v="No"/>
    <n v="2"/>
    <n v="118.23"/>
    <n v="15"/>
    <n v="12"/>
    <x v="5"/>
    <x v="1"/>
    <n v="1"/>
    <x v="7583"/>
    <n v="1"/>
    <n v="236.46"/>
    <n v="35.469000000000001"/>
    <n v="200.99100000000001"/>
    <n v="24.118920000000003"/>
    <n v="225.10992000000002"/>
    <n v="2"/>
  </r>
  <r>
    <s v="ORD107585"/>
    <x v="192"/>
    <x v="3091"/>
    <s v="Pune"/>
    <x v="3"/>
    <n v="411014"/>
    <s v="MED029"/>
    <x v="10"/>
    <x v="8"/>
    <s v="Sun Pharma"/>
    <s v="Yes"/>
    <n v="2"/>
    <n v="105.74"/>
    <n v="15"/>
    <n v="18"/>
    <x v="0"/>
    <x v="1"/>
    <n v="1"/>
    <x v="7584"/>
    <n v="1"/>
    <n v="211.48"/>
    <n v="31.721999999999998"/>
    <n v="179.75799999999998"/>
    <n v="32.356439999999999"/>
    <n v="212.11443999999997"/>
    <n v="1"/>
  </r>
  <r>
    <s v="ORD107586"/>
    <x v="126"/>
    <x v="319"/>
    <s v="Noida"/>
    <x v="9"/>
    <n v="201303"/>
    <s v="MED005"/>
    <x v="11"/>
    <x v="5"/>
    <s v="Cipla"/>
    <s v="Yes"/>
    <n v="4"/>
    <n v="85.82"/>
    <n v="10"/>
    <n v="5"/>
    <x v="0"/>
    <x v="1"/>
    <n v="1"/>
    <x v="7585"/>
    <n v="1"/>
    <n v="343.28"/>
    <n v="34.327999999999996"/>
    <n v="308.952"/>
    <n v="15.4476"/>
    <n v="324.39960000000002"/>
    <n v="1"/>
  </r>
  <r>
    <s v="ORD107587"/>
    <x v="257"/>
    <x v="3092"/>
    <s v="Noida"/>
    <x v="9"/>
    <n v="201305"/>
    <s v="MED013"/>
    <x v="16"/>
    <x v="3"/>
    <s v="Himalaya"/>
    <s v="No"/>
    <n v="2"/>
    <n v="146.94"/>
    <n v="5"/>
    <n v="5"/>
    <x v="2"/>
    <x v="1"/>
    <n v="1"/>
    <x v="7586"/>
    <n v="1"/>
    <n v="293.88"/>
    <n v="14.694000000000001"/>
    <n v="279.18599999999998"/>
    <n v="13.959299999999999"/>
    <n v="293.14529999999996"/>
    <n v="1"/>
  </r>
  <r>
    <s v="ORD107588"/>
    <x v="686"/>
    <x v="1469"/>
    <s v="Jaipur"/>
    <x v="5"/>
    <n v="302021"/>
    <s v="MED027"/>
    <x v="12"/>
    <x v="9"/>
    <s v="Mankind"/>
    <s v="No"/>
    <n v="1"/>
    <n v="105.92"/>
    <n v="5"/>
    <n v="5"/>
    <x v="0"/>
    <x v="1"/>
    <n v="1"/>
    <x v="7587"/>
    <n v="1"/>
    <n v="105.92"/>
    <n v="5.2960000000000003"/>
    <n v="100.624"/>
    <n v="5.0312000000000001"/>
    <n v="105.65519999999999"/>
    <n v="2"/>
  </r>
  <r>
    <s v="ORD107589"/>
    <x v="107"/>
    <x v="2911"/>
    <s v="Jaipur"/>
    <x v="5"/>
    <n v="302001"/>
    <s v="MED018"/>
    <x v="14"/>
    <x v="8"/>
    <s v="Mankind"/>
    <s v="No"/>
    <n v="2"/>
    <n v="124.06"/>
    <n v="5"/>
    <n v="18"/>
    <x v="0"/>
    <x v="2"/>
    <n v="1"/>
    <x v="7588"/>
    <n v="1"/>
    <n v="248.12"/>
    <n v="12.405999999999999"/>
    <n v="235.714"/>
    <n v="42.428519999999999"/>
    <n v="278.14251999999999"/>
    <n v="1"/>
  </r>
  <r>
    <s v="ORD107590"/>
    <x v="623"/>
    <x v="3093"/>
    <s v="Kolkata"/>
    <x v="10"/>
    <n v="700019"/>
    <s v="MED016"/>
    <x v="17"/>
    <x v="11"/>
    <s v="Emcure"/>
    <s v="No"/>
    <n v="1"/>
    <n v="104.18"/>
    <n v="0"/>
    <n v="12"/>
    <x v="3"/>
    <x v="1"/>
    <n v="1"/>
    <x v="7589"/>
    <n v="1"/>
    <n v="104.18"/>
    <n v="0"/>
    <n v="104.18"/>
    <n v="12.501600000000002"/>
    <n v="116.6816"/>
    <n v="1"/>
  </r>
  <r>
    <s v="ORD107591"/>
    <x v="333"/>
    <x v="623"/>
    <s v="Lucknow"/>
    <x v="9"/>
    <n v="226010"/>
    <s v="MED017"/>
    <x v="1"/>
    <x v="1"/>
    <s v="Abbott"/>
    <s v="No"/>
    <n v="1"/>
    <n v="126.24"/>
    <n v="10"/>
    <n v="12"/>
    <x v="5"/>
    <x v="0"/>
    <n v="1"/>
    <x v="7590"/>
    <n v="1"/>
    <n v="126.24"/>
    <n v="12.623999999999999"/>
    <n v="113.616"/>
    <n v="13.63392"/>
    <n v="127.24992"/>
    <n v="2"/>
  </r>
  <r>
    <s v="ORD107592"/>
    <x v="373"/>
    <x v="2644"/>
    <s v="Delhi"/>
    <x v="0"/>
    <n v="110085"/>
    <s v="MED019"/>
    <x v="26"/>
    <x v="8"/>
    <s v="Cipla"/>
    <s v="No"/>
    <n v="1"/>
    <n v="150.49"/>
    <n v="5"/>
    <n v="5"/>
    <x v="2"/>
    <x v="1"/>
    <n v="1"/>
    <x v="7591"/>
    <n v="1"/>
    <n v="150.49"/>
    <n v="7.5245000000000006"/>
    <n v="142.96550000000002"/>
    <n v="7.1482750000000008"/>
    <n v="150.11377500000003"/>
    <n v="3"/>
  </r>
  <r>
    <s v="ORD107593"/>
    <x v="88"/>
    <x v="1294"/>
    <s v="Gurugram"/>
    <x v="11"/>
    <n v="122018"/>
    <s v="MED013"/>
    <x v="16"/>
    <x v="3"/>
    <s v="Himalaya"/>
    <s v="No"/>
    <n v="2"/>
    <n v="173.28"/>
    <n v="5"/>
    <n v="18"/>
    <x v="2"/>
    <x v="1"/>
    <n v="1"/>
    <x v="7592"/>
    <n v="1"/>
    <n v="346.56"/>
    <n v="17.327999999999999"/>
    <n v="329.23200000000003"/>
    <n v="59.261760000000002"/>
    <n v="388.49376000000001"/>
    <n v="3"/>
  </r>
  <r>
    <s v="ORD107594"/>
    <x v="573"/>
    <x v="1066"/>
    <s v="Noida"/>
    <x v="9"/>
    <n v="201301"/>
    <s v="MED009"/>
    <x v="21"/>
    <x v="6"/>
    <s v="Glenmark"/>
    <s v="Yes"/>
    <n v="2"/>
    <n v="93.49"/>
    <n v="10"/>
    <n v="5"/>
    <x v="5"/>
    <x v="1"/>
    <n v="1"/>
    <x v="7593"/>
    <n v="1"/>
    <n v="186.98"/>
    <n v="18.698"/>
    <n v="168.28199999999998"/>
    <n v="8.4140999999999977"/>
    <n v="176.69609999999997"/>
    <n v="2"/>
  </r>
  <r>
    <s v="ORD107595"/>
    <x v="181"/>
    <x v="2588"/>
    <s v="Indore"/>
    <x v="2"/>
    <n v="452001"/>
    <s v="MED015"/>
    <x v="24"/>
    <x v="11"/>
    <s v="Abbott"/>
    <s v="No"/>
    <n v="1"/>
    <n v="48.85"/>
    <n v="5"/>
    <n v="5"/>
    <x v="5"/>
    <x v="1"/>
    <n v="1"/>
    <x v="7594"/>
    <n v="1"/>
    <n v="48.85"/>
    <n v="2.4424999999999999"/>
    <n v="46.407499999999999"/>
    <n v="2.3203749999999999"/>
    <n v="48.727874999999997"/>
    <n v="4"/>
  </r>
  <r>
    <s v="ORD107596"/>
    <x v="543"/>
    <x v="966"/>
    <s v="Kolkata"/>
    <x v="10"/>
    <n v="700102"/>
    <s v="MED015"/>
    <x v="24"/>
    <x v="11"/>
    <s v="Abbott"/>
    <s v="No"/>
    <n v="1"/>
    <n v="48.38"/>
    <n v="15"/>
    <n v="5"/>
    <x v="0"/>
    <x v="1"/>
    <n v="1"/>
    <x v="7595"/>
    <n v="1"/>
    <n v="48.38"/>
    <n v="7.2570000000000006"/>
    <n v="41.123000000000005"/>
    <n v="2.0561500000000001"/>
    <n v="43.179150000000007"/>
    <n v="4"/>
  </r>
  <r>
    <s v="ORD107597"/>
    <x v="564"/>
    <x v="2520"/>
    <s v="Noida"/>
    <x v="9"/>
    <n v="201301"/>
    <s v="MED009"/>
    <x v="21"/>
    <x v="6"/>
    <s v="Glenmark"/>
    <s v="Yes"/>
    <n v="3"/>
    <n v="80.760000000000005"/>
    <n v="0"/>
    <n v="5"/>
    <x v="5"/>
    <x v="2"/>
    <n v="1"/>
    <x v="7596"/>
    <n v="1"/>
    <n v="242.28000000000003"/>
    <n v="0"/>
    <n v="242.28000000000003"/>
    <n v="12.114000000000001"/>
    <n v="254.39400000000003"/>
    <n v="1"/>
  </r>
  <r>
    <s v="ORD107598"/>
    <x v="573"/>
    <x v="1328"/>
    <s v="Delhi"/>
    <x v="0"/>
    <n v="110085"/>
    <s v="MED022"/>
    <x v="25"/>
    <x v="7"/>
    <s v="Himalaya"/>
    <s v="No"/>
    <n v="1"/>
    <n v="191.56"/>
    <n v="0"/>
    <n v="5"/>
    <x v="5"/>
    <x v="0"/>
    <n v="1"/>
    <x v="7597"/>
    <n v="1"/>
    <n v="191.56"/>
    <n v="0"/>
    <n v="191.56"/>
    <n v="9.5779999999999994"/>
    <n v="201.13800000000001"/>
    <n v="2"/>
  </r>
  <r>
    <s v="ORD107598"/>
    <x v="688"/>
    <x v="2693"/>
    <s v="Jaipur"/>
    <x v="5"/>
    <n v="302033"/>
    <s v="MED014"/>
    <x v="19"/>
    <x v="3"/>
    <s v="Abbott"/>
    <s v="No"/>
    <n v="2"/>
    <n v="143.66"/>
    <n v="5"/>
    <n v="18"/>
    <x v="5"/>
    <x v="1"/>
    <n v="1"/>
    <x v="7598"/>
    <n v="1"/>
    <n v="287.32"/>
    <n v="14.366"/>
    <n v="272.95400000000001"/>
    <n v="49.131720000000001"/>
    <n v="322.08572000000004"/>
    <n v="2"/>
  </r>
  <r>
    <s v="ORD107598"/>
    <x v="620"/>
    <x v="3094"/>
    <s v="Hyderabad"/>
    <x v="1"/>
    <n v="500001"/>
    <s v="MED012"/>
    <x v="29"/>
    <x v="3"/>
    <s v="Mankind"/>
    <s v="No"/>
    <n v="2"/>
    <n v="130.41999999999999"/>
    <n v="0"/>
    <n v="18"/>
    <x v="2"/>
    <x v="1"/>
    <n v="1"/>
    <x v="7599"/>
    <n v="1"/>
    <n v="260.83999999999997"/>
    <n v="0"/>
    <n v="260.83999999999997"/>
    <n v="46.9512"/>
    <n v="307.7912"/>
    <n v="1"/>
  </r>
  <r>
    <s v="ORD107598"/>
    <x v="337"/>
    <x v="2065"/>
    <s v="Gurugram"/>
    <x v="11"/>
    <n v="122016"/>
    <s v="MED013"/>
    <x v="16"/>
    <x v="3"/>
    <s v="Himalaya"/>
    <s v="No"/>
    <n v="1"/>
    <n v="145.36000000000001"/>
    <n v="0"/>
    <n v="5"/>
    <x v="1"/>
    <x v="1"/>
    <n v="1"/>
    <x v="7600"/>
    <n v="1"/>
    <n v="145.36000000000001"/>
    <n v="0"/>
    <n v="145.36000000000001"/>
    <n v="7.2680000000000007"/>
    <n v="152.62800000000001"/>
    <n v="2"/>
  </r>
  <r>
    <s v="ORD107602"/>
    <x v="130"/>
    <x v="2895"/>
    <s v="Chandigarh"/>
    <x v="4"/>
    <n v="160019"/>
    <s v="MED014"/>
    <x v="19"/>
    <x v="3"/>
    <s v="Abbott"/>
    <s v="No"/>
    <n v="1"/>
    <n v="143.99"/>
    <n v="5"/>
    <n v="12"/>
    <x v="3"/>
    <x v="0"/>
    <n v="1"/>
    <x v="7601"/>
    <n v="1"/>
    <n v="143.99"/>
    <n v="7.1995000000000005"/>
    <n v="136.79050000000001"/>
    <n v="16.414860000000001"/>
    <n v="153.20536000000001"/>
    <n v="1"/>
  </r>
  <r>
    <s v="ORD107603"/>
    <x v="278"/>
    <x v="2128"/>
    <s v="Hyderabad"/>
    <x v="1"/>
    <n v="500001"/>
    <s v="MED008"/>
    <x v="7"/>
    <x v="6"/>
    <s v="Zydus"/>
    <s v="Yes"/>
    <n v="1"/>
    <n v="59.02"/>
    <n v="5"/>
    <n v="18"/>
    <x v="3"/>
    <x v="1"/>
    <n v="1"/>
    <x v="7602"/>
    <n v="1"/>
    <n v="59.02"/>
    <n v="2.9510000000000001"/>
    <n v="56.069000000000003"/>
    <n v="10.092420000000001"/>
    <n v="66.161420000000007"/>
    <n v="2"/>
  </r>
  <r>
    <s v="ORD107604"/>
    <x v="175"/>
    <x v="1486"/>
    <s v="Gurugram"/>
    <x v="11"/>
    <n v="122001"/>
    <s v="MED013"/>
    <x v="16"/>
    <x v="3"/>
    <s v="Himalaya"/>
    <s v="No"/>
    <n v="1"/>
    <n v="167.77"/>
    <n v="5"/>
    <n v="5"/>
    <x v="1"/>
    <x v="2"/>
    <n v="1"/>
    <x v="7603"/>
    <n v="1"/>
    <n v="167.77"/>
    <n v="8.3885000000000005"/>
    <n v="159.38150000000002"/>
    <n v="7.9690750000000001"/>
    <n v="167.35057500000002"/>
    <n v="0"/>
  </r>
  <r>
    <s v="ORD107605"/>
    <x v="356"/>
    <x v="2093"/>
    <s v="Kolkata"/>
    <x v="10"/>
    <n v="700102"/>
    <s v="MED020"/>
    <x v="4"/>
    <x v="4"/>
    <s v="Dr. Reddy's"/>
    <s v="Yes"/>
    <n v="2"/>
    <n v="63.2"/>
    <n v="10"/>
    <n v="18"/>
    <x v="3"/>
    <x v="0"/>
    <n v="1"/>
    <x v="7604"/>
    <n v="1"/>
    <n v="126.4"/>
    <n v="12.64"/>
    <n v="113.76"/>
    <n v="20.476800000000001"/>
    <n v="134.23680000000002"/>
    <n v="2"/>
  </r>
  <r>
    <s v="ORD107606"/>
    <x v="451"/>
    <x v="3095"/>
    <s v="Indore"/>
    <x v="2"/>
    <n v="452016"/>
    <s v="MED006"/>
    <x v="18"/>
    <x v="10"/>
    <s v="USV"/>
    <s v="Yes"/>
    <n v="2"/>
    <n v="51.3"/>
    <n v="10"/>
    <n v="18"/>
    <x v="3"/>
    <x v="3"/>
    <n v="1"/>
    <x v="7605"/>
    <n v="1"/>
    <n v="102.6"/>
    <n v="10.26"/>
    <n v="92.339999999999989"/>
    <n v="16.621199999999998"/>
    <n v="108.96119999999999"/>
    <n v="0"/>
  </r>
  <r>
    <s v="ORD107607"/>
    <x v="98"/>
    <x v="483"/>
    <s v="Chennai"/>
    <x v="7"/>
    <n v="600018"/>
    <s v="MED007"/>
    <x v="15"/>
    <x v="10"/>
    <s v="Sanofi"/>
    <s v="Yes"/>
    <n v="3"/>
    <n v="78.11"/>
    <n v="10"/>
    <n v="5"/>
    <x v="2"/>
    <x v="0"/>
    <n v="1"/>
    <x v="7606"/>
    <n v="1"/>
    <n v="234.32999999999998"/>
    <n v="23.432999999999996"/>
    <n v="210.89699999999999"/>
    <n v="10.544849999999999"/>
    <n v="221.44184999999999"/>
    <n v="1"/>
  </r>
  <r>
    <s v="ORD107608"/>
    <x v="173"/>
    <x v="123"/>
    <s v="Mumbai"/>
    <x v="3"/>
    <n v="400076"/>
    <s v="MED020"/>
    <x v="4"/>
    <x v="4"/>
    <s v="Dr. Reddy's"/>
    <s v="Yes"/>
    <n v="1"/>
    <n v="60.5"/>
    <n v="10"/>
    <n v="18"/>
    <x v="3"/>
    <x v="1"/>
    <n v="1"/>
    <x v="7607"/>
    <n v="1"/>
    <n v="60.5"/>
    <n v="6.05"/>
    <n v="54.45"/>
    <n v="9.8010000000000002"/>
    <n v="64.251000000000005"/>
    <n v="2"/>
  </r>
  <r>
    <s v="ORD107609"/>
    <x v="265"/>
    <x v="3015"/>
    <s v="Indore"/>
    <x v="2"/>
    <n v="452001"/>
    <s v="MED016"/>
    <x v="17"/>
    <x v="11"/>
    <s v="Emcure"/>
    <s v="No"/>
    <n v="3"/>
    <n v="113.03"/>
    <n v="15"/>
    <n v="18"/>
    <x v="5"/>
    <x v="3"/>
    <n v="1"/>
    <x v="7608"/>
    <n v="1"/>
    <n v="339.09000000000003"/>
    <n v="50.863500000000002"/>
    <n v="288.22650000000004"/>
    <n v="51.880770000000012"/>
    <n v="340.10727000000009"/>
    <n v="0"/>
  </r>
  <r>
    <s v="ORD107610"/>
    <x v="626"/>
    <x v="2413"/>
    <s v="Surat"/>
    <x v="6"/>
    <n v="395001"/>
    <s v="MED013"/>
    <x v="16"/>
    <x v="3"/>
    <s v="Himalaya"/>
    <s v="No"/>
    <n v="2"/>
    <n v="183.23"/>
    <n v="15"/>
    <n v="5"/>
    <x v="0"/>
    <x v="2"/>
    <n v="1"/>
    <x v="7609"/>
    <n v="1"/>
    <n v="366.46"/>
    <n v="54.968999999999994"/>
    <n v="311.49099999999999"/>
    <n v="15.574549999999999"/>
    <n v="327.06554999999997"/>
    <n v="1"/>
  </r>
  <r>
    <s v="ORD107611"/>
    <x v="548"/>
    <x v="2830"/>
    <s v="Ahmedabad"/>
    <x v="6"/>
    <n v="380015"/>
    <s v="MED025"/>
    <x v="27"/>
    <x v="0"/>
    <s v="Blue Cross"/>
    <s v="Yes"/>
    <n v="2"/>
    <n v="61.83"/>
    <n v="20"/>
    <n v="5"/>
    <x v="0"/>
    <x v="3"/>
    <n v="1"/>
    <x v="7610"/>
    <n v="1"/>
    <n v="123.66"/>
    <n v="24.731999999999999"/>
    <n v="98.927999999999997"/>
    <n v="4.9463999999999997"/>
    <n v="103.87439999999999"/>
    <n v="1"/>
  </r>
  <r>
    <s v="ORD107612"/>
    <x v="316"/>
    <x v="1279"/>
    <s v="Bengaluru"/>
    <x v="8"/>
    <n v="560034"/>
    <s v="MED021"/>
    <x v="9"/>
    <x v="7"/>
    <s v="Cipla"/>
    <s v="No"/>
    <n v="2"/>
    <n v="89.03"/>
    <n v="15"/>
    <n v="5"/>
    <x v="1"/>
    <x v="2"/>
    <n v="1"/>
    <x v="7611"/>
    <n v="1"/>
    <n v="178.06"/>
    <n v="26.709"/>
    <n v="151.351"/>
    <n v="7.5675499999999998"/>
    <n v="158.91855000000001"/>
    <n v="1"/>
  </r>
  <r>
    <s v="ORD107613"/>
    <x v="331"/>
    <x v="2546"/>
    <s v="Chennai"/>
    <x v="7"/>
    <n v="600040"/>
    <s v="MED018"/>
    <x v="14"/>
    <x v="8"/>
    <s v="Mankind"/>
    <s v="No"/>
    <n v="5"/>
    <n v="126.81"/>
    <n v="10"/>
    <n v="5"/>
    <x v="2"/>
    <x v="0"/>
    <n v="1"/>
    <x v="7612"/>
    <n v="1"/>
    <n v="634.04999999999995"/>
    <n v="63.405000000000001"/>
    <n v="570.64499999999998"/>
    <n v="28.532249999999998"/>
    <n v="599.17724999999996"/>
    <n v="1"/>
  </r>
  <r>
    <s v="ORD107614"/>
    <x v="15"/>
    <x v="1965"/>
    <s v="Surat"/>
    <x v="6"/>
    <n v="395001"/>
    <s v="MED008"/>
    <x v="7"/>
    <x v="6"/>
    <s v="Zydus"/>
    <s v="Yes"/>
    <n v="3"/>
    <n v="55.96"/>
    <n v="5"/>
    <n v="12"/>
    <x v="5"/>
    <x v="3"/>
    <n v="1"/>
    <x v="7613"/>
    <n v="1"/>
    <n v="167.88"/>
    <n v="8.3940000000000001"/>
    <n v="159.48599999999999"/>
    <n v="19.13832"/>
    <n v="178.62431999999998"/>
    <n v="1"/>
  </r>
  <r>
    <s v="ORD107615"/>
    <x v="658"/>
    <x v="299"/>
    <s v="Indore"/>
    <x v="2"/>
    <n v="452020"/>
    <s v="MED005"/>
    <x v="11"/>
    <x v="5"/>
    <s v="Cipla"/>
    <s v="Yes"/>
    <n v="1"/>
    <n v="107.34"/>
    <n v="5"/>
    <n v="5"/>
    <x v="0"/>
    <x v="0"/>
    <n v="1"/>
    <x v="7614"/>
    <n v="1"/>
    <n v="107.34"/>
    <n v="5.3670000000000009"/>
    <n v="101.973"/>
    <n v="5.0986500000000001"/>
    <n v="107.07165000000001"/>
    <n v="0"/>
  </r>
  <r>
    <s v="ORD107615"/>
    <x v="416"/>
    <x v="2729"/>
    <s v="Hyderabad"/>
    <x v="1"/>
    <n v="500001"/>
    <s v="MED009"/>
    <x v="21"/>
    <x v="6"/>
    <s v="Glenmark"/>
    <s v="Yes"/>
    <n v="1"/>
    <n v="97.65"/>
    <n v="20"/>
    <n v="5"/>
    <x v="2"/>
    <x v="1"/>
    <n v="1"/>
    <x v="7615"/>
    <n v="1"/>
    <n v="97.65"/>
    <n v="19.53"/>
    <n v="78.12"/>
    <n v="3.9060000000000001"/>
    <n v="82.02600000000001"/>
    <n v="3"/>
  </r>
  <r>
    <s v="ORD107615"/>
    <x v="528"/>
    <x v="1169"/>
    <s v="Bengaluru"/>
    <x v="8"/>
    <n v="560034"/>
    <s v="MED003"/>
    <x v="6"/>
    <x v="4"/>
    <s v="Dr. Reddy's"/>
    <s v="No"/>
    <n v="1"/>
    <n v="29.42"/>
    <n v="5"/>
    <n v="5"/>
    <x v="5"/>
    <x v="1"/>
    <n v="1"/>
    <x v="7616"/>
    <n v="1"/>
    <n v="29.42"/>
    <n v="1.4710000000000003"/>
    <n v="27.949000000000002"/>
    <n v="1.3974500000000001"/>
    <n v="29.346450000000001"/>
    <n v="1"/>
  </r>
  <r>
    <s v="ORD107618"/>
    <x v="256"/>
    <x v="3096"/>
    <s v="Lucknow"/>
    <x v="9"/>
    <n v="226010"/>
    <s v="MED028"/>
    <x v="3"/>
    <x v="3"/>
    <s v="Abbott"/>
    <s v="No"/>
    <n v="2"/>
    <n v="101.97"/>
    <n v="5"/>
    <n v="5"/>
    <x v="5"/>
    <x v="1"/>
    <n v="1"/>
    <x v="7617"/>
    <n v="1"/>
    <n v="203.94"/>
    <n v="10.197000000000001"/>
    <n v="193.74299999999999"/>
    <n v="9.687149999999999"/>
    <n v="203.43015"/>
    <n v="1"/>
  </r>
  <r>
    <s v="ORD107619"/>
    <x v="281"/>
    <x v="1339"/>
    <s v="Surat"/>
    <x v="6"/>
    <n v="395017"/>
    <s v="MED002"/>
    <x v="22"/>
    <x v="2"/>
    <s v="Micro Labs"/>
    <s v="No"/>
    <n v="4"/>
    <n v="28.27"/>
    <n v="10"/>
    <n v="5"/>
    <x v="3"/>
    <x v="2"/>
    <n v="1"/>
    <x v="7618"/>
    <n v="1"/>
    <n v="113.08"/>
    <n v="11.308"/>
    <n v="101.77199999999999"/>
    <n v="5.0885999999999996"/>
    <n v="106.86059999999999"/>
    <n v="1"/>
  </r>
  <r>
    <s v="ORD107620"/>
    <x v="412"/>
    <x v="1385"/>
    <s v="Delhi"/>
    <x v="0"/>
    <n v="110029"/>
    <s v="MED002"/>
    <x v="22"/>
    <x v="2"/>
    <s v="Micro Labs"/>
    <s v="No"/>
    <n v="1"/>
    <n v="29.35"/>
    <n v="5"/>
    <n v="12"/>
    <x v="3"/>
    <x v="0"/>
    <n v="1"/>
    <x v="7619"/>
    <n v="1"/>
    <n v="29.35"/>
    <n v="1.4675"/>
    <n v="27.8825"/>
    <n v="3.3459000000000003"/>
    <n v="31.228400000000001"/>
    <n v="1"/>
  </r>
  <r>
    <s v="ORD107620"/>
    <x v="653"/>
    <x v="1822"/>
    <s v="Gurugram"/>
    <x v="11"/>
    <n v="122016"/>
    <s v="MED028"/>
    <x v="3"/>
    <x v="3"/>
    <s v="Abbott"/>
    <s v="No"/>
    <n v="2"/>
    <n v="112.01"/>
    <n v="10"/>
    <n v="5"/>
    <x v="3"/>
    <x v="0"/>
    <n v="1"/>
    <x v="7620"/>
    <n v="1"/>
    <n v="224.02"/>
    <n v="22.402000000000001"/>
    <n v="201.61799999999999"/>
    <n v="10.0809"/>
    <n v="211.69889999999998"/>
    <n v="1"/>
  </r>
  <r>
    <s v="ORD107622"/>
    <x v="472"/>
    <x v="2243"/>
    <s v="Lucknow"/>
    <x v="9"/>
    <n v="226024"/>
    <s v="MED001"/>
    <x v="2"/>
    <x v="2"/>
    <s v="Cipla"/>
    <s v="No"/>
    <n v="3"/>
    <n v="27.82"/>
    <n v="5"/>
    <n v="18"/>
    <x v="5"/>
    <x v="1"/>
    <n v="1"/>
    <x v="7621"/>
    <n v="1"/>
    <n v="83.460000000000008"/>
    <n v="4.1730000000000009"/>
    <n v="79.287000000000006"/>
    <n v="14.271660000000002"/>
    <n v="93.558660000000003"/>
    <n v="3"/>
  </r>
  <r>
    <s v="ORD107623"/>
    <x v="223"/>
    <x v="1512"/>
    <s v="Delhi"/>
    <x v="0"/>
    <n v="110044"/>
    <s v="MED022"/>
    <x v="25"/>
    <x v="7"/>
    <s v="Himalaya"/>
    <s v="No"/>
    <n v="5"/>
    <n v="162.81"/>
    <n v="10"/>
    <n v="5"/>
    <x v="3"/>
    <x v="1"/>
    <n v="1"/>
    <x v="7622"/>
    <n v="1"/>
    <n v="814.05"/>
    <n v="81.405000000000001"/>
    <n v="732.64499999999998"/>
    <n v="36.632249999999999"/>
    <n v="769.27724999999998"/>
    <n v="2"/>
  </r>
  <r>
    <s v="ORD107624"/>
    <x v="296"/>
    <x v="287"/>
    <s v="Chandigarh"/>
    <x v="4"/>
    <n v="160036"/>
    <s v="MED020"/>
    <x v="4"/>
    <x v="4"/>
    <s v="Dr. Reddy's"/>
    <s v="Yes"/>
    <n v="2"/>
    <n v="61.25"/>
    <n v="15"/>
    <n v="5"/>
    <x v="5"/>
    <x v="1"/>
    <n v="1"/>
    <x v="7623"/>
    <n v="1"/>
    <n v="122.5"/>
    <n v="18.375"/>
    <n v="104.125"/>
    <n v="5.2062499999999998"/>
    <n v="109.33125"/>
    <n v="1"/>
  </r>
  <r>
    <s v="ORD107625"/>
    <x v="513"/>
    <x v="1629"/>
    <s v="Pune"/>
    <x v="3"/>
    <n v="411057"/>
    <s v="MED008"/>
    <x v="7"/>
    <x v="6"/>
    <s v="Zydus"/>
    <s v="Yes"/>
    <n v="2"/>
    <n v="55.44"/>
    <n v="10"/>
    <n v="12"/>
    <x v="4"/>
    <x v="1"/>
    <n v="1"/>
    <x v="7624"/>
    <n v="1"/>
    <n v="110.88"/>
    <n v="11.087999999999999"/>
    <n v="99.792000000000002"/>
    <n v="11.97504"/>
    <n v="111.76704000000001"/>
    <n v="4"/>
  </r>
  <r>
    <s v="ORD107626"/>
    <x v="217"/>
    <x v="1021"/>
    <s v="Kolkata"/>
    <x v="10"/>
    <n v="700102"/>
    <s v="MED010"/>
    <x v="13"/>
    <x v="1"/>
    <s v="Sun Pharma"/>
    <s v="Yes"/>
    <n v="1"/>
    <n v="73.849999999999994"/>
    <n v="5"/>
    <n v="5"/>
    <x v="2"/>
    <x v="1"/>
    <n v="1"/>
    <x v="7625"/>
    <n v="1"/>
    <n v="73.849999999999994"/>
    <n v="3.6924999999999999"/>
    <n v="70.157499999999999"/>
    <n v="3.5078750000000003"/>
    <n v="73.665374999999997"/>
    <n v="2"/>
  </r>
  <r>
    <s v="ORD107626"/>
    <x v="329"/>
    <x v="1524"/>
    <s v="Hyderabad"/>
    <x v="1"/>
    <n v="500090"/>
    <s v="MED025"/>
    <x v="27"/>
    <x v="0"/>
    <s v="Blue Cross"/>
    <s v="Yes"/>
    <n v="3"/>
    <n v="72.81"/>
    <n v="0"/>
    <n v="12"/>
    <x v="0"/>
    <x v="0"/>
    <n v="1"/>
    <x v="7626"/>
    <n v="1"/>
    <n v="218.43"/>
    <n v="0"/>
    <n v="218.43"/>
    <n v="26.211599999999997"/>
    <n v="244.64160000000001"/>
    <n v="4"/>
  </r>
  <r>
    <s v="ORD107628"/>
    <x v="399"/>
    <x v="387"/>
    <s v="Indore"/>
    <x v="2"/>
    <n v="452016"/>
    <s v="MED025"/>
    <x v="27"/>
    <x v="0"/>
    <s v="Blue Cross"/>
    <s v="Yes"/>
    <n v="1"/>
    <n v="65.12"/>
    <n v="5"/>
    <n v="12"/>
    <x v="4"/>
    <x v="1"/>
    <n v="1"/>
    <x v="7627"/>
    <n v="1"/>
    <n v="65.12"/>
    <n v="3.2560000000000002"/>
    <n v="61.864000000000004"/>
    <n v="7.4236800000000009"/>
    <n v="69.287680000000009"/>
    <n v="4"/>
  </r>
  <r>
    <s v="ORD107629"/>
    <x v="96"/>
    <x v="1711"/>
    <s v="Kolkata"/>
    <x v="10"/>
    <n v="700019"/>
    <s v="MED013"/>
    <x v="16"/>
    <x v="3"/>
    <s v="Himalaya"/>
    <s v="No"/>
    <n v="4"/>
    <n v="143.91"/>
    <n v="0"/>
    <n v="5"/>
    <x v="2"/>
    <x v="1"/>
    <n v="1"/>
    <x v="7628"/>
    <n v="1"/>
    <n v="575.64"/>
    <n v="0"/>
    <n v="575.64"/>
    <n v="28.781999999999996"/>
    <n v="604.42200000000003"/>
    <n v="2"/>
  </r>
  <r>
    <s v="ORD107630"/>
    <x v="463"/>
    <x v="209"/>
    <s v="Mumbai"/>
    <x v="3"/>
    <n v="400069"/>
    <s v="MED020"/>
    <x v="4"/>
    <x v="4"/>
    <s v="Dr. Reddy's"/>
    <s v="Yes"/>
    <n v="2"/>
    <n v="51.63"/>
    <n v="10"/>
    <n v="18"/>
    <x v="5"/>
    <x v="1"/>
    <n v="1"/>
    <x v="7629"/>
    <n v="1"/>
    <n v="103.26"/>
    <n v="10.326000000000001"/>
    <n v="92.933999999999997"/>
    <n v="16.728120000000001"/>
    <n v="109.66212"/>
    <n v="4"/>
  </r>
  <r>
    <s v="ORD107631"/>
    <x v="686"/>
    <x v="1285"/>
    <s v="Pune"/>
    <x v="3"/>
    <n v="411014"/>
    <s v="MED025"/>
    <x v="27"/>
    <x v="0"/>
    <s v="Blue Cross"/>
    <s v="Yes"/>
    <n v="1"/>
    <n v="59.76"/>
    <n v="20"/>
    <n v="5"/>
    <x v="1"/>
    <x v="3"/>
    <n v="1"/>
    <x v="7630"/>
    <n v="1"/>
    <n v="59.76"/>
    <n v="11.952"/>
    <n v="47.808"/>
    <n v="2.3904000000000001"/>
    <n v="50.198399999999999"/>
    <n v="4"/>
  </r>
  <r>
    <s v="ORD107632"/>
    <x v="512"/>
    <x v="387"/>
    <s v="Jaipur"/>
    <x v="5"/>
    <n v="302001"/>
    <s v="MED020"/>
    <x v="4"/>
    <x v="4"/>
    <s v="Dr. Reddy's"/>
    <s v="Yes"/>
    <n v="5"/>
    <n v="57.98"/>
    <n v="10"/>
    <n v="18"/>
    <x v="2"/>
    <x v="1"/>
    <n v="1"/>
    <x v="7631"/>
    <n v="1"/>
    <n v="289.89999999999998"/>
    <n v="28.99"/>
    <n v="260.90999999999997"/>
    <n v="46.963799999999992"/>
    <n v="307.87379999999996"/>
    <n v="4"/>
  </r>
  <r>
    <s v="ORD107633"/>
    <x v="135"/>
    <x v="3097"/>
    <s v="Ahmedabad"/>
    <x v="6"/>
    <n v="380054"/>
    <s v="MED023"/>
    <x v="8"/>
    <x v="7"/>
    <s v="Lacto Calamine"/>
    <s v="No"/>
    <n v="1"/>
    <n v="316.41000000000003"/>
    <n v="10"/>
    <n v="12"/>
    <x v="4"/>
    <x v="1"/>
    <n v="1"/>
    <x v="7632"/>
    <n v="1"/>
    <n v="316.41000000000003"/>
    <n v="31.641000000000005"/>
    <n v="284.76900000000001"/>
    <n v="34.172280000000001"/>
    <n v="318.94128000000001"/>
    <n v="1"/>
  </r>
  <r>
    <s v="ORD107633"/>
    <x v="417"/>
    <x v="1325"/>
    <s v="Bengaluru"/>
    <x v="8"/>
    <n v="560100"/>
    <s v="MED001"/>
    <x v="2"/>
    <x v="2"/>
    <s v="Cipla"/>
    <s v="No"/>
    <n v="2"/>
    <n v="33.51"/>
    <n v="15"/>
    <n v="12"/>
    <x v="5"/>
    <x v="0"/>
    <n v="1"/>
    <x v="7633"/>
    <n v="1"/>
    <n v="67.02"/>
    <n v="10.052999999999999"/>
    <n v="56.966999999999999"/>
    <n v="6.8360400000000006"/>
    <n v="63.803039999999996"/>
    <n v="2"/>
  </r>
  <r>
    <s v="ORD107635"/>
    <x v="243"/>
    <x v="72"/>
    <s v="Ahmedabad"/>
    <x v="6"/>
    <n v="380015"/>
    <s v="MED024"/>
    <x v="0"/>
    <x v="0"/>
    <s v="Abbott"/>
    <s v="No"/>
    <n v="5"/>
    <n v="118.87"/>
    <n v="5"/>
    <n v="5"/>
    <x v="1"/>
    <x v="1"/>
    <n v="1"/>
    <x v="7634"/>
    <n v="1"/>
    <n v="594.35"/>
    <n v="29.717500000000001"/>
    <n v="564.63250000000005"/>
    <n v="28.231625000000005"/>
    <n v="592.86412500000006"/>
    <n v="3"/>
  </r>
  <r>
    <s v="ORD107636"/>
    <x v="178"/>
    <x v="298"/>
    <s v="Jaipur"/>
    <x v="5"/>
    <n v="302001"/>
    <s v="MED028"/>
    <x v="3"/>
    <x v="3"/>
    <s v="Abbott"/>
    <s v="No"/>
    <n v="1"/>
    <n v="123.73"/>
    <n v="0"/>
    <n v="18"/>
    <x v="2"/>
    <x v="1"/>
    <n v="1"/>
    <x v="7635"/>
    <n v="1"/>
    <n v="123.73"/>
    <n v="0"/>
    <n v="123.73"/>
    <n v="22.2714"/>
    <n v="146.00139999999999"/>
    <n v="5"/>
  </r>
  <r>
    <s v="ORD107637"/>
    <x v="697"/>
    <x v="1299"/>
    <s v="Jaipur"/>
    <x v="5"/>
    <n v="302001"/>
    <s v="MED002"/>
    <x v="22"/>
    <x v="2"/>
    <s v="Micro Labs"/>
    <s v="No"/>
    <n v="1"/>
    <n v="36.369999999999997"/>
    <n v="10"/>
    <n v="5"/>
    <x v="0"/>
    <x v="1"/>
    <n v="1"/>
    <x v="7636"/>
    <n v="1"/>
    <n v="36.369999999999997"/>
    <n v="3.637"/>
    <n v="32.732999999999997"/>
    <n v="1.6366499999999999"/>
    <n v="34.36965"/>
    <n v="3"/>
  </r>
  <r>
    <s v="ORD107638"/>
    <x v="141"/>
    <x v="1823"/>
    <s v="Surat"/>
    <x v="6"/>
    <n v="395001"/>
    <s v="MED017"/>
    <x v="1"/>
    <x v="1"/>
    <s v="Abbott"/>
    <s v="No"/>
    <n v="2"/>
    <n v="122.63"/>
    <n v="0"/>
    <n v="5"/>
    <x v="1"/>
    <x v="1"/>
    <n v="1"/>
    <x v="7637"/>
    <n v="1"/>
    <n v="245.26"/>
    <n v="0"/>
    <n v="245.26"/>
    <n v="12.263"/>
    <n v="257.52299999999997"/>
    <n v="2"/>
  </r>
  <r>
    <s v="ORD107639"/>
    <x v="644"/>
    <x v="2390"/>
    <s v="Gurugram"/>
    <x v="11"/>
    <n v="122002"/>
    <s v="MED003"/>
    <x v="6"/>
    <x v="4"/>
    <s v="Dr. Reddy's"/>
    <s v="No"/>
    <n v="4"/>
    <n v="31.48"/>
    <n v="0"/>
    <n v="5"/>
    <x v="5"/>
    <x v="2"/>
    <n v="1"/>
    <x v="7638"/>
    <n v="1"/>
    <n v="125.92"/>
    <n v="0"/>
    <n v="125.92"/>
    <n v="6.2960000000000003"/>
    <n v="132.21600000000001"/>
    <n v="1"/>
  </r>
  <r>
    <s v="ORD107640"/>
    <x v="661"/>
    <x v="175"/>
    <s v="Surat"/>
    <x v="6"/>
    <n v="395001"/>
    <s v="MED008"/>
    <x v="7"/>
    <x v="6"/>
    <s v="Zydus"/>
    <s v="Yes"/>
    <n v="2"/>
    <n v="55.39"/>
    <n v="5"/>
    <n v="12"/>
    <x v="4"/>
    <x v="1"/>
    <n v="1"/>
    <x v="7639"/>
    <n v="1"/>
    <n v="110.78"/>
    <n v="5.5389999999999997"/>
    <n v="105.241"/>
    <n v="12.628920000000001"/>
    <n v="117.86992000000001"/>
    <n v="2"/>
  </r>
  <r>
    <s v="ORD107641"/>
    <x v="74"/>
    <x v="2908"/>
    <s v="Noida"/>
    <x v="9"/>
    <n v="201307"/>
    <s v="MED028"/>
    <x v="3"/>
    <x v="3"/>
    <s v="Abbott"/>
    <s v="No"/>
    <n v="1"/>
    <n v="113.11"/>
    <n v="0"/>
    <n v="5"/>
    <x v="2"/>
    <x v="3"/>
    <n v="1"/>
    <x v="7640"/>
    <n v="1"/>
    <n v="113.11"/>
    <n v="0"/>
    <n v="113.11"/>
    <n v="5.6555"/>
    <n v="118.7655"/>
    <n v="0"/>
  </r>
  <r>
    <s v="ORD107641"/>
    <x v="474"/>
    <x v="528"/>
    <s v="Surat"/>
    <x v="6"/>
    <n v="395003"/>
    <s v="MED016"/>
    <x v="17"/>
    <x v="11"/>
    <s v="Emcure"/>
    <s v="No"/>
    <n v="1"/>
    <n v="99.61"/>
    <n v="10"/>
    <n v="5"/>
    <x v="4"/>
    <x v="1"/>
    <n v="1"/>
    <x v="7641"/>
    <n v="1"/>
    <n v="99.61"/>
    <n v="9.9610000000000003"/>
    <n v="89.649000000000001"/>
    <n v="4.48245"/>
    <n v="94.131450000000001"/>
    <n v="3"/>
  </r>
  <r>
    <s v="ORD107643"/>
    <x v="545"/>
    <x v="2888"/>
    <s v="Delhi"/>
    <x v="0"/>
    <n v="110024"/>
    <s v="MED010"/>
    <x v="13"/>
    <x v="1"/>
    <s v="Sun Pharma"/>
    <s v="Yes"/>
    <n v="2"/>
    <n v="72.92"/>
    <n v="5"/>
    <n v="5"/>
    <x v="0"/>
    <x v="1"/>
    <n v="1"/>
    <x v="7642"/>
    <n v="1"/>
    <n v="145.84"/>
    <n v="7.2920000000000007"/>
    <n v="138.548"/>
    <n v="6.9274000000000004"/>
    <n v="145.47540000000001"/>
    <n v="2"/>
  </r>
  <r>
    <s v="ORD107643"/>
    <x v="137"/>
    <x v="326"/>
    <s v="Gurugram"/>
    <x v="11"/>
    <n v="122018"/>
    <s v="MED004"/>
    <x v="5"/>
    <x v="5"/>
    <s v="Sun Pharma"/>
    <s v="Yes"/>
    <n v="5"/>
    <n v="125.41"/>
    <n v="5"/>
    <n v="5"/>
    <x v="1"/>
    <x v="1"/>
    <n v="1"/>
    <x v="7643"/>
    <n v="1"/>
    <n v="627.04999999999995"/>
    <n v="31.352499999999999"/>
    <n v="595.69749999999999"/>
    <n v="29.784875000000003"/>
    <n v="625.48237500000005"/>
    <n v="2"/>
  </r>
  <r>
    <s v="ORD107645"/>
    <x v="60"/>
    <x v="101"/>
    <s v="Delhi"/>
    <x v="0"/>
    <n v="110024"/>
    <s v="MED009"/>
    <x v="21"/>
    <x v="6"/>
    <s v="Glenmark"/>
    <s v="Yes"/>
    <n v="2"/>
    <n v="77.7"/>
    <n v="5"/>
    <n v="12"/>
    <x v="4"/>
    <x v="1"/>
    <n v="1"/>
    <x v="7644"/>
    <n v="1"/>
    <n v="155.4"/>
    <n v="7.77"/>
    <n v="147.63"/>
    <n v="17.715599999999998"/>
    <n v="165.34559999999999"/>
    <n v="5"/>
  </r>
  <r>
    <s v="ORD107646"/>
    <x v="658"/>
    <x v="1466"/>
    <s v="Chennai"/>
    <x v="7"/>
    <n v="600001"/>
    <s v="MED027"/>
    <x v="12"/>
    <x v="9"/>
    <s v="Mankind"/>
    <s v="No"/>
    <n v="1"/>
    <n v="89.26"/>
    <n v="5"/>
    <n v="5"/>
    <x v="4"/>
    <x v="1"/>
    <n v="1"/>
    <x v="7645"/>
    <n v="1"/>
    <n v="89.26"/>
    <n v="4.4630000000000001"/>
    <n v="84.797000000000011"/>
    <n v="4.2398500000000006"/>
    <n v="89.036850000000015"/>
    <n v="2"/>
  </r>
  <r>
    <s v="ORD107647"/>
    <x v="629"/>
    <x v="1266"/>
    <s v="Hyderabad"/>
    <x v="1"/>
    <n v="500090"/>
    <s v="MED030"/>
    <x v="28"/>
    <x v="8"/>
    <s v="Cipla"/>
    <s v="Yes"/>
    <n v="3"/>
    <n v="324.18"/>
    <n v="10"/>
    <n v="18"/>
    <x v="0"/>
    <x v="2"/>
    <n v="1"/>
    <x v="7646"/>
    <n v="1"/>
    <n v="972.54"/>
    <n v="97.253999999999991"/>
    <n v="875.28599999999994"/>
    <n v="157.55148"/>
    <n v="1032.8374799999999"/>
    <n v="0"/>
  </r>
  <r>
    <s v="ORD107647"/>
    <x v="596"/>
    <x v="982"/>
    <s v="Noida"/>
    <x v="9"/>
    <n v="201303"/>
    <s v="MED028"/>
    <x v="3"/>
    <x v="3"/>
    <s v="Abbott"/>
    <s v="No"/>
    <n v="1"/>
    <n v="118.64"/>
    <n v="5"/>
    <n v="5"/>
    <x v="1"/>
    <x v="1"/>
    <n v="1"/>
    <x v="7647"/>
    <n v="1"/>
    <n v="118.64"/>
    <n v="5.9320000000000004"/>
    <n v="112.708"/>
    <n v="5.6353999999999997"/>
    <n v="118.3434"/>
    <n v="2"/>
  </r>
  <r>
    <s v="ORD107649"/>
    <x v="209"/>
    <x v="829"/>
    <s v="Indore"/>
    <x v="2"/>
    <n v="452001"/>
    <s v="MED016"/>
    <x v="17"/>
    <x v="11"/>
    <s v="Emcure"/>
    <s v="No"/>
    <n v="1"/>
    <n v="112.7"/>
    <n v="5"/>
    <n v="5"/>
    <x v="5"/>
    <x v="1"/>
    <n v="1"/>
    <x v="7648"/>
    <n v="1"/>
    <n v="112.7"/>
    <n v="5.6349999999999998"/>
    <n v="107.065"/>
    <n v="5.3532500000000001"/>
    <n v="112.41825"/>
    <n v="2"/>
  </r>
  <r>
    <s v="ORD107650"/>
    <x v="476"/>
    <x v="291"/>
    <s v="Kolkata"/>
    <x v="10"/>
    <n v="700019"/>
    <s v="MED004"/>
    <x v="5"/>
    <x v="5"/>
    <s v="Sun Pharma"/>
    <s v="Yes"/>
    <n v="3"/>
    <n v="102.7"/>
    <n v="5"/>
    <n v="5"/>
    <x v="3"/>
    <x v="1"/>
    <n v="1"/>
    <x v="7649"/>
    <n v="1"/>
    <n v="308.10000000000002"/>
    <n v="15.404999999999999"/>
    <n v="292.69500000000005"/>
    <n v="14.634750000000004"/>
    <n v="307.32975000000005"/>
    <n v="3"/>
  </r>
  <r>
    <s v="ORD107651"/>
    <x v="411"/>
    <x v="3098"/>
    <s v="Ahmedabad"/>
    <x v="6"/>
    <n v="380015"/>
    <s v="MED022"/>
    <x v="25"/>
    <x v="7"/>
    <s v="Himalaya"/>
    <s v="No"/>
    <n v="2"/>
    <n v="187.19"/>
    <n v="5"/>
    <n v="12"/>
    <x v="2"/>
    <x v="2"/>
    <n v="1"/>
    <x v="7650"/>
    <n v="1"/>
    <n v="374.38"/>
    <n v="18.719000000000001"/>
    <n v="355.661"/>
    <n v="42.679319999999997"/>
    <n v="398.34032000000002"/>
    <n v="0"/>
  </r>
  <r>
    <s v="ORD107652"/>
    <x v="703"/>
    <x v="766"/>
    <s v="Surat"/>
    <x v="6"/>
    <n v="395010"/>
    <s v="MED024"/>
    <x v="0"/>
    <x v="0"/>
    <s v="Abbott"/>
    <s v="No"/>
    <n v="1"/>
    <n v="145.35"/>
    <n v="5"/>
    <n v="18"/>
    <x v="2"/>
    <x v="1"/>
    <n v="1"/>
    <x v="7651"/>
    <n v="1"/>
    <n v="145.35"/>
    <n v="7.2675000000000001"/>
    <n v="138.08249999999998"/>
    <n v="24.854849999999995"/>
    <n v="162.93734999999998"/>
    <n v="3"/>
  </r>
  <r>
    <s v="ORD107652"/>
    <x v="593"/>
    <x v="2127"/>
    <s v="Delhi"/>
    <x v="0"/>
    <n v="110024"/>
    <s v="MED001"/>
    <x v="2"/>
    <x v="2"/>
    <s v="Cipla"/>
    <s v="No"/>
    <n v="3"/>
    <n v="33.380000000000003"/>
    <n v="5"/>
    <n v="18"/>
    <x v="1"/>
    <x v="0"/>
    <n v="1"/>
    <x v="7652"/>
    <n v="1"/>
    <n v="100.14000000000001"/>
    <n v="5.0070000000000006"/>
    <n v="95.13300000000001"/>
    <n v="17.123940000000001"/>
    <n v="112.25694000000001"/>
    <n v="1"/>
  </r>
  <r>
    <s v="ORD107652"/>
    <x v="113"/>
    <x v="1557"/>
    <s v="Surat"/>
    <x v="6"/>
    <n v="395010"/>
    <s v="MED025"/>
    <x v="27"/>
    <x v="0"/>
    <s v="Blue Cross"/>
    <s v="Yes"/>
    <n v="3"/>
    <n v="62.41"/>
    <n v="5"/>
    <n v="5"/>
    <x v="1"/>
    <x v="0"/>
    <n v="1"/>
    <x v="7653"/>
    <n v="1"/>
    <n v="187.23"/>
    <n v="9.3614999999999995"/>
    <n v="177.86849999999998"/>
    <n v="8.8934250000000006"/>
    <n v="186.76192499999999"/>
    <n v="2"/>
  </r>
  <r>
    <s v="ORD107655"/>
    <x v="384"/>
    <x v="2871"/>
    <s v="Kolkata"/>
    <x v="10"/>
    <n v="700102"/>
    <s v="MED016"/>
    <x v="17"/>
    <x v="11"/>
    <s v="Emcure"/>
    <s v="No"/>
    <n v="4"/>
    <n v="98.59"/>
    <n v="0"/>
    <n v="18"/>
    <x v="3"/>
    <x v="2"/>
    <n v="1"/>
    <x v="7654"/>
    <n v="1"/>
    <n v="394.36"/>
    <n v="0"/>
    <n v="394.36"/>
    <n v="70.984800000000007"/>
    <n v="465.34480000000002"/>
    <n v="1"/>
  </r>
  <r>
    <s v="ORD107656"/>
    <x v="650"/>
    <x v="852"/>
    <s v="Gurugram"/>
    <x v="11"/>
    <n v="122002"/>
    <s v="MED026"/>
    <x v="20"/>
    <x v="9"/>
    <s v="Cipla"/>
    <s v="No"/>
    <n v="2"/>
    <n v="170.2"/>
    <n v="5"/>
    <n v="12"/>
    <x v="4"/>
    <x v="1"/>
    <n v="1"/>
    <x v="7655"/>
    <n v="1"/>
    <n v="340.4"/>
    <n v="17.02"/>
    <n v="323.38"/>
    <n v="38.805599999999998"/>
    <n v="362.18560000000002"/>
    <n v="6"/>
  </r>
  <r>
    <s v="ORD107657"/>
    <x v="479"/>
    <x v="2294"/>
    <s v="Delhi"/>
    <x v="0"/>
    <n v="110029"/>
    <s v="MED028"/>
    <x v="3"/>
    <x v="3"/>
    <s v="Abbott"/>
    <s v="No"/>
    <n v="1"/>
    <n v="100.16"/>
    <n v="5"/>
    <n v="12"/>
    <x v="2"/>
    <x v="1"/>
    <n v="1"/>
    <x v="7656"/>
    <n v="1"/>
    <n v="100.16"/>
    <n v="5.0079999999999991"/>
    <n v="95.152000000000001"/>
    <n v="11.418240000000001"/>
    <n v="106.57024"/>
    <n v="4"/>
  </r>
  <r>
    <s v="ORD107658"/>
    <x v="600"/>
    <x v="952"/>
    <s v="Hyderabad"/>
    <x v="1"/>
    <n v="500084"/>
    <s v="MED012"/>
    <x v="29"/>
    <x v="3"/>
    <s v="Mankind"/>
    <s v="No"/>
    <n v="3"/>
    <n v="107.76"/>
    <n v="10"/>
    <n v="5"/>
    <x v="4"/>
    <x v="1"/>
    <n v="1"/>
    <x v="7657"/>
    <n v="1"/>
    <n v="323.28000000000003"/>
    <n v="32.328000000000003"/>
    <n v="290.952"/>
    <n v="14.547599999999999"/>
    <n v="305.49959999999999"/>
    <n v="2"/>
  </r>
  <r>
    <s v="ORD107659"/>
    <x v="297"/>
    <x v="1044"/>
    <s v="Gurugram"/>
    <x v="11"/>
    <n v="122002"/>
    <s v="MED003"/>
    <x v="6"/>
    <x v="4"/>
    <s v="Dr. Reddy's"/>
    <s v="No"/>
    <n v="2"/>
    <n v="26.04"/>
    <n v="15"/>
    <n v="12"/>
    <x v="0"/>
    <x v="3"/>
    <n v="1"/>
    <x v="7658"/>
    <n v="1"/>
    <n v="52.08"/>
    <n v="7.8119999999999994"/>
    <n v="44.268000000000001"/>
    <n v="5.3121600000000004"/>
    <n v="49.580159999999999"/>
    <n v="1"/>
  </r>
  <r>
    <s v="ORD107660"/>
    <x v="366"/>
    <x v="2424"/>
    <s v="Chennai"/>
    <x v="7"/>
    <n v="600040"/>
    <s v="MED012"/>
    <x v="29"/>
    <x v="3"/>
    <s v="Mankind"/>
    <s v="No"/>
    <n v="2"/>
    <n v="119.45"/>
    <n v="5"/>
    <n v="5"/>
    <x v="5"/>
    <x v="0"/>
    <n v="1"/>
    <x v="7659"/>
    <n v="1"/>
    <n v="238.9"/>
    <n v="11.945"/>
    <n v="226.95500000000001"/>
    <n v="11.347750000000001"/>
    <n v="238.30275"/>
    <n v="0"/>
  </r>
  <r>
    <s v="ORD107661"/>
    <x v="577"/>
    <x v="3012"/>
    <s v="Mumbai"/>
    <x v="3"/>
    <n v="400001"/>
    <s v="MED019"/>
    <x v="26"/>
    <x v="8"/>
    <s v="Cipla"/>
    <s v="No"/>
    <n v="2"/>
    <n v="171.87"/>
    <n v="10"/>
    <n v="12"/>
    <x v="0"/>
    <x v="0"/>
    <n v="1"/>
    <x v="7660"/>
    <n v="1"/>
    <n v="343.74"/>
    <n v="34.374000000000002"/>
    <n v="309.36599999999999"/>
    <n v="37.123919999999998"/>
    <n v="346.48991999999998"/>
    <n v="1"/>
  </r>
  <r>
    <s v="ORD107661"/>
    <x v="215"/>
    <x v="1374"/>
    <s v="Delhi"/>
    <x v="0"/>
    <n v="110085"/>
    <s v="MED016"/>
    <x v="17"/>
    <x v="11"/>
    <s v="Emcure"/>
    <s v="No"/>
    <n v="1"/>
    <n v="101.95"/>
    <n v="0"/>
    <n v="5"/>
    <x v="1"/>
    <x v="1"/>
    <n v="1"/>
    <x v="7661"/>
    <n v="1"/>
    <n v="101.95"/>
    <n v="0"/>
    <n v="101.95"/>
    <n v="5.0975000000000001"/>
    <n v="107.0475"/>
    <n v="3"/>
  </r>
  <r>
    <s v="ORD107663"/>
    <x v="711"/>
    <x v="1928"/>
    <s v="Surat"/>
    <x v="6"/>
    <n v="395017"/>
    <s v="MED017"/>
    <x v="1"/>
    <x v="1"/>
    <s v="Abbott"/>
    <s v="No"/>
    <n v="1"/>
    <n v="122.85"/>
    <n v="0"/>
    <n v="18"/>
    <x v="0"/>
    <x v="1"/>
    <n v="1"/>
    <x v="7662"/>
    <n v="1"/>
    <n v="122.85"/>
    <n v="0"/>
    <n v="122.85"/>
    <n v="22.112999999999996"/>
    <n v="144.96299999999999"/>
    <n v="2"/>
  </r>
  <r>
    <s v="ORD107663"/>
    <x v="514"/>
    <x v="1275"/>
    <s v="Pune"/>
    <x v="3"/>
    <n v="411045"/>
    <s v="MED010"/>
    <x v="13"/>
    <x v="1"/>
    <s v="Sun Pharma"/>
    <s v="Yes"/>
    <n v="2"/>
    <n v="62.75"/>
    <n v="5"/>
    <n v="12"/>
    <x v="0"/>
    <x v="1"/>
    <n v="1"/>
    <x v="7663"/>
    <n v="1"/>
    <n v="125.5"/>
    <n v="6.2750000000000004"/>
    <n v="119.22499999999999"/>
    <n v="14.306999999999999"/>
    <n v="133.53199999999998"/>
    <n v="2"/>
  </r>
  <r>
    <s v="ORD107665"/>
    <x v="289"/>
    <x v="1045"/>
    <s v="Gurugram"/>
    <x v="11"/>
    <n v="122016"/>
    <s v="MED004"/>
    <x v="5"/>
    <x v="5"/>
    <s v="Sun Pharma"/>
    <s v="Yes"/>
    <n v="1"/>
    <n v="119.43"/>
    <n v="5"/>
    <n v="5"/>
    <x v="0"/>
    <x v="1"/>
    <n v="1"/>
    <x v="7664"/>
    <n v="1"/>
    <n v="119.43"/>
    <n v="5.9715000000000007"/>
    <n v="113.4585"/>
    <n v="5.6729250000000002"/>
    <n v="119.13142500000001"/>
    <n v="4"/>
  </r>
  <r>
    <s v="ORD107665"/>
    <x v="722"/>
    <x v="1811"/>
    <s v="Kolkata"/>
    <x v="10"/>
    <n v="700091"/>
    <s v="MED014"/>
    <x v="19"/>
    <x v="3"/>
    <s v="Abbott"/>
    <s v="No"/>
    <n v="4"/>
    <n v="127.96"/>
    <n v="0"/>
    <n v="12"/>
    <x v="5"/>
    <x v="1"/>
    <n v="1"/>
    <x v="7665"/>
    <n v="1"/>
    <n v="511.84"/>
    <n v="0"/>
    <n v="511.84"/>
    <n v="61.4208"/>
    <n v="573.26080000000002"/>
    <n v="4"/>
  </r>
  <r>
    <s v="ORD107667"/>
    <x v="510"/>
    <x v="3099"/>
    <s v="Noida"/>
    <x v="9"/>
    <n v="201305"/>
    <s v="MED029"/>
    <x v="10"/>
    <x v="8"/>
    <s v="Sun Pharma"/>
    <s v="Yes"/>
    <n v="2"/>
    <n v="97.58"/>
    <n v="15"/>
    <n v="5"/>
    <x v="5"/>
    <x v="2"/>
    <n v="1"/>
    <x v="7666"/>
    <n v="1"/>
    <n v="195.16"/>
    <n v="29.274000000000001"/>
    <n v="165.886"/>
    <n v="8.2942999999999998"/>
    <n v="174.18029999999999"/>
    <n v="0"/>
  </r>
  <r>
    <s v="ORD107668"/>
    <x v="458"/>
    <x v="2818"/>
    <s v="Lucknow"/>
    <x v="9"/>
    <n v="226010"/>
    <s v="MED019"/>
    <x v="26"/>
    <x v="8"/>
    <s v="Cipla"/>
    <s v="No"/>
    <n v="3"/>
    <n v="145.38"/>
    <n v="10"/>
    <n v="5"/>
    <x v="1"/>
    <x v="2"/>
    <n v="1"/>
    <x v="7667"/>
    <n v="1"/>
    <n v="436.14"/>
    <n v="43.613999999999997"/>
    <n v="392.52600000000001"/>
    <n v="19.626300000000001"/>
    <n v="412.15230000000003"/>
    <n v="0"/>
  </r>
  <r>
    <s v="ORD107669"/>
    <x v="643"/>
    <x v="118"/>
    <s v="Mumbai"/>
    <x v="3"/>
    <n v="400076"/>
    <s v="MED013"/>
    <x v="16"/>
    <x v="3"/>
    <s v="Himalaya"/>
    <s v="No"/>
    <n v="3"/>
    <n v="145.30000000000001"/>
    <n v="0"/>
    <n v="18"/>
    <x v="4"/>
    <x v="1"/>
    <n v="1"/>
    <x v="7668"/>
    <n v="1"/>
    <n v="435.90000000000003"/>
    <n v="0"/>
    <n v="435.90000000000003"/>
    <n v="78.462000000000003"/>
    <n v="514.36200000000008"/>
    <n v="1"/>
  </r>
  <r>
    <s v="ORD107670"/>
    <x v="626"/>
    <x v="1803"/>
    <s v="Bengaluru"/>
    <x v="8"/>
    <n v="560038"/>
    <s v="MED008"/>
    <x v="7"/>
    <x v="6"/>
    <s v="Zydus"/>
    <s v="Yes"/>
    <n v="1"/>
    <n v="55"/>
    <n v="0"/>
    <n v="5"/>
    <x v="3"/>
    <x v="2"/>
    <n v="1"/>
    <x v="7669"/>
    <n v="1"/>
    <n v="55"/>
    <n v="0"/>
    <n v="55"/>
    <n v="2.75"/>
    <n v="57.75"/>
    <n v="0"/>
  </r>
  <r>
    <s v="ORD107671"/>
    <x v="324"/>
    <x v="2541"/>
    <s v="Jaipur"/>
    <x v="5"/>
    <n v="302021"/>
    <s v="MED025"/>
    <x v="27"/>
    <x v="0"/>
    <s v="Blue Cross"/>
    <s v="Yes"/>
    <n v="1"/>
    <n v="62.69"/>
    <n v="15"/>
    <n v="12"/>
    <x v="5"/>
    <x v="1"/>
    <n v="1"/>
    <x v="7670"/>
    <n v="1"/>
    <n v="62.69"/>
    <n v="9.4034999999999993"/>
    <n v="53.286499999999997"/>
    <n v="6.39438"/>
    <n v="59.680879999999995"/>
    <n v="3"/>
  </r>
  <r>
    <s v="ORD107671"/>
    <x v="185"/>
    <x v="1459"/>
    <s v="Kolkata"/>
    <x v="10"/>
    <n v="700029"/>
    <s v="MED007"/>
    <x v="15"/>
    <x v="10"/>
    <s v="Sanofi"/>
    <s v="Yes"/>
    <n v="2"/>
    <n v="74.34"/>
    <n v="5"/>
    <n v="5"/>
    <x v="4"/>
    <x v="1"/>
    <n v="1"/>
    <x v="7671"/>
    <n v="1"/>
    <n v="148.68"/>
    <n v="7.4340000000000011"/>
    <n v="141.24600000000001"/>
    <n v="7.0623000000000005"/>
    <n v="148.3083"/>
    <n v="2"/>
  </r>
  <r>
    <s v="ORD107673"/>
    <x v="244"/>
    <x v="2400"/>
    <s v="Indore"/>
    <x v="2"/>
    <n v="452010"/>
    <s v="MED020"/>
    <x v="4"/>
    <x v="4"/>
    <s v="Dr. Reddy's"/>
    <s v="Yes"/>
    <n v="3"/>
    <n v="55.57"/>
    <n v="0"/>
    <n v="5"/>
    <x v="3"/>
    <x v="1"/>
    <n v="1"/>
    <x v="7672"/>
    <n v="1"/>
    <n v="166.71"/>
    <n v="0"/>
    <n v="166.71"/>
    <n v="8.3355000000000015"/>
    <n v="175.0455"/>
    <n v="5"/>
  </r>
  <r>
    <s v="ORD107674"/>
    <x v="510"/>
    <x v="512"/>
    <s v="Bengaluru"/>
    <x v="8"/>
    <n v="560001"/>
    <s v="MED029"/>
    <x v="10"/>
    <x v="8"/>
    <s v="Sun Pharma"/>
    <s v="Yes"/>
    <n v="3"/>
    <n v="105.66"/>
    <n v="0"/>
    <n v="5"/>
    <x v="3"/>
    <x v="1"/>
    <n v="1"/>
    <x v="7673"/>
    <n v="1"/>
    <n v="316.98"/>
    <n v="0"/>
    <n v="316.98"/>
    <n v="15.849"/>
    <n v="332.82900000000001"/>
    <n v="4"/>
  </r>
  <r>
    <s v="ORD107675"/>
    <x v="547"/>
    <x v="1407"/>
    <s v="Lucknow"/>
    <x v="9"/>
    <n v="226010"/>
    <s v="MED028"/>
    <x v="3"/>
    <x v="3"/>
    <s v="Abbott"/>
    <s v="No"/>
    <n v="1"/>
    <n v="105.99"/>
    <n v="5"/>
    <n v="5"/>
    <x v="5"/>
    <x v="1"/>
    <n v="1"/>
    <x v="7674"/>
    <n v="1"/>
    <n v="105.99"/>
    <n v="5.2994999999999992"/>
    <n v="100.6905"/>
    <n v="5.0345249999999995"/>
    <n v="105.725025"/>
    <n v="3"/>
  </r>
  <r>
    <s v="ORD107676"/>
    <x v="78"/>
    <x v="1007"/>
    <s v="Mumbai"/>
    <x v="3"/>
    <n v="400001"/>
    <s v="MED004"/>
    <x v="5"/>
    <x v="5"/>
    <s v="Sun Pharma"/>
    <s v="Yes"/>
    <n v="1"/>
    <n v="97.78"/>
    <n v="5"/>
    <n v="5"/>
    <x v="2"/>
    <x v="1"/>
    <n v="1"/>
    <x v="7675"/>
    <n v="1"/>
    <n v="97.78"/>
    <n v="4.8889999999999993"/>
    <n v="92.891000000000005"/>
    <n v="4.6445500000000006"/>
    <n v="97.535550000000001"/>
    <n v="2"/>
  </r>
  <r>
    <s v="ORD107677"/>
    <x v="554"/>
    <x v="117"/>
    <s v="Surat"/>
    <x v="6"/>
    <n v="395003"/>
    <s v="MED007"/>
    <x v="15"/>
    <x v="10"/>
    <s v="Sanofi"/>
    <s v="Yes"/>
    <n v="1"/>
    <n v="80.16"/>
    <n v="5"/>
    <n v="12"/>
    <x v="2"/>
    <x v="1"/>
    <n v="1"/>
    <x v="7676"/>
    <n v="1"/>
    <n v="80.16"/>
    <n v="4.0079999999999991"/>
    <n v="76.152000000000001"/>
    <n v="9.1382400000000015"/>
    <n v="85.290239999999997"/>
    <n v="2"/>
  </r>
  <r>
    <s v="ORD107678"/>
    <x v="367"/>
    <x v="534"/>
    <s v="Bengaluru"/>
    <x v="8"/>
    <n v="560038"/>
    <s v="MED008"/>
    <x v="7"/>
    <x v="6"/>
    <s v="Zydus"/>
    <s v="Yes"/>
    <n v="3"/>
    <n v="55.44"/>
    <n v="15"/>
    <n v="18"/>
    <x v="4"/>
    <x v="1"/>
    <n v="1"/>
    <x v="7677"/>
    <n v="1"/>
    <n v="166.32"/>
    <n v="24.947999999999997"/>
    <n v="141.37199999999999"/>
    <n v="25.446960000000001"/>
    <n v="166.81895999999998"/>
    <n v="3"/>
  </r>
  <r>
    <s v="ORD107678"/>
    <x v="600"/>
    <x v="2869"/>
    <s v="Hyderabad"/>
    <x v="1"/>
    <n v="500090"/>
    <s v="MED029"/>
    <x v="10"/>
    <x v="8"/>
    <s v="Sun Pharma"/>
    <s v="Yes"/>
    <n v="1"/>
    <n v="99.75"/>
    <n v="10"/>
    <n v="12"/>
    <x v="0"/>
    <x v="1"/>
    <n v="1"/>
    <x v="7678"/>
    <n v="1"/>
    <n v="99.75"/>
    <n v="9.9749999999999996"/>
    <n v="89.775000000000006"/>
    <n v="10.773000000000001"/>
    <n v="100.548"/>
    <n v="2"/>
  </r>
  <r>
    <s v="ORD107680"/>
    <x v="677"/>
    <x v="2588"/>
    <s v="Kolkata"/>
    <x v="10"/>
    <n v="700019"/>
    <s v="MED026"/>
    <x v="20"/>
    <x v="9"/>
    <s v="Cipla"/>
    <s v="No"/>
    <n v="1"/>
    <n v="211.3"/>
    <n v="5"/>
    <n v="12"/>
    <x v="0"/>
    <x v="1"/>
    <n v="1"/>
    <x v="7679"/>
    <n v="1"/>
    <n v="211.3"/>
    <n v="10.565"/>
    <n v="200.73500000000001"/>
    <n v="24.088200000000001"/>
    <n v="224.82320000000001"/>
    <n v="4"/>
  </r>
  <r>
    <s v="ORD107681"/>
    <x v="643"/>
    <x v="1164"/>
    <s v="Hyderabad"/>
    <x v="1"/>
    <n v="500084"/>
    <s v="MED017"/>
    <x v="1"/>
    <x v="1"/>
    <s v="Abbott"/>
    <s v="No"/>
    <n v="2"/>
    <n v="130.46"/>
    <n v="5"/>
    <n v="12"/>
    <x v="0"/>
    <x v="1"/>
    <n v="1"/>
    <x v="7680"/>
    <n v="1"/>
    <n v="260.92"/>
    <n v="13.046000000000001"/>
    <n v="247.87400000000002"/>
    <n v="29.744880000000002"/>
    <n v="277.61888000000005"/>
    <n v="3"/>
  </r>
  <r>
    <s v="ORD107682"/>
    <x v="561"/>
    <x v="3100"/>
    <s v="Hyderabad"/>
    <x v="1"/>
    <n v="500081"/>
    <s v="MED007"/>
    <x v="15"/>
    <x v="10"/>
    <s v="Sanofi"/>
    <s v="Yes"/>
    <n v="5"/>
    <n v="83.13"/>
    <n v="5"/>
    <n v="5"/>
    <x v="1"/>
    <x v="1"/>
    <n v="1"/>
    <x v="7681"/>
    <n v="1"/>
    <n v="415.65"/>
    <n v="20.782499999999999"/>
    <n v="394.86749999999995"/>
    <n v="19.743374999999997"/>
    <n v="414.61087499999996"/>
    <n v="1"/>
  </r>
  <r>
    <s v="ORD107683"/>
    <x v="231"/>
    <x v="1654"/>
    <s v="Noida"/>
    <x v="9"/>
    <n v="201304"/>
    <s v="MED026"/>
    <x v="20"/>
    <x v="9"/>
    <s v="Cipla"/>
    <s v="No"/>
    <n v="1"/>
    <n v="171.35"/>
    <n v="10"/>
    <n v="12"/>
    <x v="4"/>
    <x v="1"/>
    <n v="1"/>
    <x v="7682"/>
    <n v="1"/>
    <n v="171.35"/>
    <n v="17.135000000000002"/>
    <n v="154.215"/>
    <n v="18.505800000000001"/>
    <n v="172.7208"/>
    <n v="1"/>
  </r>
  <r>
    <s v="ORD107684"/>
    <x v="636"/>
    <x v="1283"/>
    <s v="Kolkata"/>
    <x v="10"/>
    <n v="700019"/>
    <s v="MED004"/>
    <x v="5"/>
    <x v="5"/>
    <s v="Sun Pharma"/>
    <s v="Yes"/>
    <n v="2"/>
    <n v="99.44"/>
    <n v="0"/>
    <n v="5"/>
    <x v="4"/>
    <x v="0"/>
    <n v="1"/>
    <x v="7683"/>
    <n v="1"/>
    <n v="198.88"/>
    <n v="0"/>
    <n v="198.88"/>
    <n v="9.9439999999999991"/>
    <n v="208.82399999999998"/>
    <n v="1"/>
  </r>
  <r>
    <s v="ORD107685"/>
    <x v="256"/>
    <x v="3101"/>
    <s v="Indore"/>
    <x v="2"/>
    <n v="452020"/>
    <s v="MED006"/>
    <x v="18"/>
    <x v="10"/>
    <s v="USV"/>
    <s v="Yes"/>
    <n v="4"/>
    <n v="48.91"/>
    <n v="10"/>
    <n v="18"/>
    <x v="1"/>
    <x v="1"/>
    <n v="1"/>
    <x v="7684"/>
    <n v="1"/>
    <n v="195.64"/>
    <n v="19.564"/>
    <n v="176.07599999999999"/>
    <n v="31.693680000000001"/>
    <n v="207.76967999999999"/>
    <n v="1"/>
  </r>
  <r>
    <s v="ORD107686"/>
    <x v="470"/>
    <x v="3071"/>
    <s v="Ahmedabad"/>
    <x v="6"/>
    <n v="380054"/>
    <s v="MED005"/>
    <x v="11"/>
    <x v="5"/>
    <s v="Cipla"/>
    <s v="Yes"/>
    <n v="2"/>
    <n v="109.06"/>
    <n v="10"/>
    <n v="5"/>
    <x v="4"/>
    <x v="1"/>
    <n v="1"/>
    <x v="7685"/>
    <n v="1"/>
    <n v="218.12"/>
    <n v="21.811999999999998"/>
    <n v="196.30799999999999"/>
    <n v="9.8154000000000003"/>
    <n v="206.1234"/>
    <n v="1"/>
  </r>
  <r>
    <s v="ORD107687"/>
    <x v="130"/>
    <x v="83"/>
    <s v="Jaipur"/>
    <x v="5"/>
    <n v="302033"/>
    <s v="MED007"/>
    <x v="15"/>
    <x v="10"/>
    <s v="Sanofi"/>
    <s v="Yes"/>
    <n v="1"/>
    <n v="70.38"/>
    <n v="5"/>
    <n v="12"/>
    <x v="4"/>
    <x v="1"/>
    <n v="1"/>
    <x v="7686"/>
    <n v="1"/>
    <n v="70.38"/>
    <n v="3.5189999999999997"/>
    <n v="66.86099999999999"/>
    <n v="8.0233199999999982"/>
    <n v="74.884319999999988"/>
    <n v="2"/>
  </r>
  <r>
    <s v="ORD107687"/>
    <x v="301"/>
    <x v="3102"/>
    <s v="Surat"/>
    <x v="6"/>
    <n v="395001"/>
    <s v="MED020"/>
    <x v="4"/>
    <x v="4"/>
    <s v="Dr. Reddy's"/>
    <s v="Yes"/>
    <n v="4"/>
    <n v="55.85"/>
    <n v="10"/>
    <n v="5"/>
    <x v="5"/>
    <x v="3"/>
    <n v="1"/>
    <x v="7687"/>
    <n v="1"/>
    <n v="223.4"/>
    <n v="22.34"/>
    <n v="201.06"/>
    <n v="10.052999999999999"/>
    <n v="211.113"/>
    <n v="0"/>
  </r>
  <r>
    <s v="ORD107689"/>
    <x v="20"/>
    <x v="1769"/>
    <s v="Jaipur"/>
    <x v="5"/>
    <n v="302033"/>
    <s v="MED003"/>
    <x v="6"/>
    <x v="4"/>
    <s v="Dr. Reddy's"/>
    <s v="No"/>
    <n v="6"/>
    <n v="28.18"/>
    <n v="5"/>
    <n v="18"/>
    <x v="0"/>
    <x v="1"/>
    <n v="1"/>
    <x v="7688"/>
    <n v="1"/>
    <n v="169.07999999999998"/>
    <n v="8.4539999999999988"/>
    <n v="160.62599999999998"/>
    <n v="28.912679999999995"/>
    <n v="189.53867999999997"/>
    <n v="2"/>
  </r>
  <r>
    <s v="ORD107690"/>
    <x v="132"/>
    <x v="539"/>
    <s v="Surat"/>
    <x v="6"/>
    <n v="395010"/>
    <s v="MED020"/>
    <x v="4"/>
    <x v="4"/>
    <s v="Dr. Reddy's"/>
    <s v="Yes"/>
    <n v="2"/>
    <n v="49.71"/>
    <n v="15"/>
    <n v="5"/>
    <x v="2"/>
    <x v="1"/>
    <n v="1"/>
    <x v="7689"/>
    <n v="1"/>
    <n v="99.42"/>
    <n v="14.913"/>
    <n v="84.507000000000005"/>
    <n v="4.2253500000000006"/>
    <n v="88.732350000000011"/>
    <n v="3"/>
  </r>
  <r>
    <s v="ORD107691"/>
    <x v="279"/>
    <x v="3103"/>
    <s v="Bengaluru"/>
    <x v="8"/>
    <n v="560066"/>
    <s v="MED029"/>
    <x v="10"/>
    <x v="8"/>
    <s v="Sun Pharma"/>
    <s v="Yes"/>
    <n v="1"/>
    <n v="91.56"/>
    <n v="5"/>
    <n v="5"/>
    <x v="0"/>
    <x v="1"/>
    <n v="1"/>
    <x v="7690"/>
    <n v="1"/>
    <n v="91.56"/>
    <n v="4.5780000000000003"/>
    <n v="86.981999999999999"/>
    <n v="4.3491"/>
    <n v="91.331099999999992"/>
    <n v="1"/>
  </r>
  <r>
    <s v="ORD107692"/>
    <x v="34"/>
    <x v="2240"/>
    <s v="Hyderabad"/>
    <x v="1"/>
    <n v="500090"/>
    <s v="MED007"/>
    <x v="15"/>
    <x v="10"/>
    <s v="Sanofi"/>
    <s v="Yes"/>
    <n v="6"/>
    <n v="83.76"/>
    <n v="5"/>
    <n v="18"/>
    <x v="0"/>
    <x v="1"/>
    <n v="1"/>
    <x v="7691"/>
    <n v="1"/>
    <n v="502.56000000000006"/>
    <n v="25.128"/>
    <n v="477.43200000000007"/>
    <n v="85.937760000000011"/>
    <n v="563.36976000000004"/>
    <n v="5"/>
  </r>
  <r>
    <s v="ORD107693"/>
    <x v="142"/>
    <x v="1715"/>
    <s v="Delhi"/>
    <x v="0"/>
    <n v="110024"/>
    <s v="MED027"/>
    <x v="12"/>
    <x v="9"/>
    <s v="Mankind"/>
    <s v="No"/>
    <n v="4"/>
    <n v="104.58"/>
    <n v="5"/>
    <n v="5"/>
    <x v="0"/>
    <x v="1"/>
    <n v="1"/>
    <x v="7692"/>
    <n v="1"/>
    <n v="418.32"/>
    <n v="20.916"/>
    <n v="397.404"/>
    <n v="19.870200000000001"/>
    <n v="417.27420000000001"/>
    <n v="3"/>
  </r>
  <r>
    <s v="ORD107694"/>
    <x v="560"/>
    <x v="2348"/>
    <s v="Noida"/>
    <x v="9"/>
    <n v="201307"/>
    <s v="MED027"/>
    <x v="12"/>
    <x v="9"/>
    <s v="Mankind"/>
    <s v="No"/>
    <n v="3"/>
    <n v="88.26"/>
    <n v="0"/>
    <n v="12"/>
    <x v="0"/>
    <x v="1"/>
    <n v="1"/>
    <x v="7693"/>
    <n v="1"/>
    <n v="264.78000000000003"/>
    <n v="0"/>
    <n v="264.78000000000003"/>
    <n v="31.773600000000005"/>
    <n v="296.55360000000002"/>
    <n v="1"/>
  </r>
  <r>
    <s v="ORD107695"/>
    <x v="337"/>
    <x v="1168"/>
    <s v="Bengaluru"/>
    <x v="8"/>
    <n v="560038"/>
    <s v="MED006"/>
    <x v="18"/>
    <x v="10"/>
    <s v="USV"/>
    <s v="Yes"/>
    <n v="2"/>
    <n v="41.5"/>
    <n v="15"/>
    <n v="18"/>
    <x v="1"/>
    <x v="1"/>
    <n v="1"/>
    <x v="7694"/>
    <n v="1"/>
    <n v="83"/>
    <n v="12.45"/>
    <n v="70.55"/>
    <n v="12.698999999999998"/>
    <n v="83.248999999999995"/>
    <n v="3"/>
  </r>
  <r>
    <s v="ORD107696"/>
    <x v="650"/>
    <x v="591"/>
    <s v="Ahmedabad"/>
    <x v="6"/>
    <n v="380061"/>
    <s v="MED028"/>
    <x v="3"/>
    <x v="3"/>
    <s v="Abbott"/>
    <s v="No"/>
    <n v="2"/>
    <n v="114.46"/>
    <n v="10"/>
    <n v="12"/>
    <x v="4"/>
    <x v="1"/>
    <n v="1"/>
    <x v="7695"/>
    <n v="1"/>
    <n v="228.92"/>
    <n v="22.891999999999999"/>
    <n v="206.02799999999999"/>
    <n v="24.72336"/>
    <n v="230.75135999999998"/>
    <n v="3"/>
  </r>
  <r>
    <s v="ORD107697"/>
    <x v="163"/>
    <x v="1873"/>
    <s v="Chennai"/>
    <x v="7"/>
    <n v="600096"/>
    <s v="MED026"/>
    <x v="20"/>
    <x v="9"/>
    <s v="Cipla"/>
    <s v="No"/>
    <n v="1"/>
    <n v="210.16"/>
    <n v="10"/>
    <n v="12"/>
    <x v="4"/>
    <x v="1"/>
    <n v="1"/>
    <x v="7696"/>
    <n v="1"/>
    <n v="210.16"/>
    <n v="21.015999999999998"/>
    <n v="189.14400000000001"/>
    <n v="22.697279999999999"/>
    <n v="211.84128000000001"/>
    <n v="1"/>
  </r>
  <r>
    <s v="ORD107698"/>
    <x v="211"/>
    <x v="1823"/>
    <s v="Lucknow"/>
    <x v="9"/>
    <n v="226024"/>
    <s v="MED012"/>
    <x v="29"/>
    <x v="3"/>
    <s v="Mankind"/>
    <s v="No"/>
    <n v="2"/>
    <n v="107.23"/>
    <n v="20"/>
    <n v="5"/>
    <x v="1"/>
    <x v="1"/>
    <n v="1"/>
    <x v="7697"/>
    <n v="1"/>
    <n v="214.46"/>
    <n v="42.891999999999996"/>
    <n v="171.56800000000001"/>
    <n v="8.5784000000000002"/>
    <n v="180.1464"/>
    <n v="2"/>
  </r>
  <r>
    <s v="ORD107698"/>
    <x v="86"/>
    <x v="734"/>
    <s v="Lucknow"/>
    <x v="9"/>
    <n v="226001"/>
    <s v="MED016"/>
    <x v="17"/>
    <x v="11"/>
    <s v="Emcure"/>
    <s v="No"/>
    <n v="1"/>
    <n v="120.7"/>
    <n v="10"/>
    <n v="12"/>
    <x v="5"/>
    <x v="1"/>
    <n v="1"/>
    <x v="7698"/>
    <n v="1"/>
    <n v="120.7"/>
    <n v="12.07"/>
    <n v="108.63"/>
    <n v="13.035599999999999"/>
    <n v="121.6656"/>
    <n v="3"/>
  </r>
  <r>
    <s v="ORD107700"/>
    <x v="273"/>
    <x v="441"/>
    <s v="Kolkata"/>
    <x v="10"/>
    <n v="700029"/>
    <s v="MED023"/>
    <x v="8"/>
    <x v="7"/>
    <s v="Lacto Calamine"/>
    <s v="No"/>
    <n v="2"/>
    <n v="282.52"/>
    <n v="5"/>
    <n v="18"/>
    <x v="5"/>
    <x v="1"/>
    <n v="1"/>
    <x v="7699"/>
    <n v="1"/>
    <n v="565.04"/>
    <n v="28.251999999999999"/>
    <n v="536.78800000000001"/>
    <n v="96.621840000000006"/>
    <n v="633.40984000000003"/>
    <n v="2"/>
  </r>
  <r>
    <s v="ORD107701"/>
    <x v="58"/>
    <x v="599"/>
    <s v="Lucknow"/>
    <x v="9"/>
    <n v="226010"/>
    <s v="MED008"/>
    <x v="7"/>
    <x v="6"/>
    <s v="Zydus"/>
    <s v="Yes"/>
    <n v="3"/>
    <n v="60.86"/>
    <n v="10"/>
    <n v="12"/>
    <x v="5"/>
    <x v="1"/>
    <n v="1"/>
    <x v="7700"/>
    <n v="1"/>
    <n v="182.57999999999998"/>
    <n v="18.257999999999996"/>
    <n v="164.322"/>
    <n v="19.718640000000001"/>
    <n v="184.04064"/>
    <n v="3"/>
  </r>
  <r>
    <s v="ORD107702"/>
    <x v="375"/>
    <x v="541"/>
    <s v="Delhi"/>
    <x v="0"/>
    <n v="110024"/>
    <s v="MED019"/>
    <x v="26"/>
    <x v="8"/>
    <s v="Cipla"/>
    <s v="No"/>
    <n v="1"/>
    <n v="160.34"/>
    <n v="15"/>
    <n v="5"/>
    <x v="0"/>
    <x v="2"/>
    <n v="1"/>
    <x v="7701"/>
    <n v="1"/>
    <n v="160.34"/>
    <n v="24.050999999999998"/>
    <n v="136.28900000000002"/>
    <n v="6.8144500000000008"/>
    <n v="143.10345000000001"/>
    <n v="5"/>
  </r>
  <r>
    <s v="ORD107702"/>
    <x v="407"/>
    <x v="2996"/>
    <s v="Lucknow"/>
    <x v="9"/>
    <n v="226001"/>
    <s v="MED016"/>
    <x v="17"/>
    <x v="11"/>
    <s v="Emcure"/>
    <s v="No"/>
    <n v="2"/>
    <n v="100.27"/>
    <n v="10"/>
    <n v="12"/>
    <x v="1"/>
    <x v="1"/>
    <n v="1"/>
    <x v="7702"/>
    <n v="1"/>
    <n v="200.54"/>
    <n v="20.053999999999998"/>
    <n v="180.48599999999999"/>
    <n v="21.65832"/>
    <n v="202.14431999999999"/>
    <n v="3"/>
  </r>
  <r>
    <s v="ORD107704"/>
    <x v="730"/>
    <x v="2018"/>
    <s v="Chennai"/>
    <x v="7"/>
    <n v="600096"/>
    <s v="MED012"/>
    <x v="29"/>
    <x v="3"/>
    <s v="Mankind"/>
    <s v="No"/>
    <n v="3"/>
    <n v="106.19"/>
    <n v="10"/>
    <n v="5"/>
    <x v="5"/>
    <x v="0"/>
    <n v="1"/>
    <x v="7703"/>
    <n v="1"/>
    <n v="318.57"/>
    <n v="31.856999999999999"/>
    <n v="286.71299999999997"/>
    <n v="14.335649999999998"/>
    <n v="301.04864999999995"/>
    <n v="1"/>
  </r>
  <r>
    <s v="ORD107705"/>
    <x v="395"/>
    <x v="94"/>
    <s v="Ahmedabad"/>
    <x v="6"/>
    <n v="380001"/>
    <s v="MED016"/>
    <x v="17"/>
    <x v="11"/>
    <s v="Emcure"/>
    <s v="No"/>
    <n v="4"/>
    <n v="120.22"/>
    <n v="5"/>
    <n v="18"/>
    <x v="0"/>
    <x v="1"/>
    <n v="1"/>
    <x v="7704"/>
    <n v="1"/>
    <n v="480.88"/>
    <n v="24.044"/>
    <n v="456.83600000000001"/>
    <n v="82.23048"/>
    <n v="539.06647999999996"/>
    <n v="7"/>
  </r>
  <r>
    <s v="ORD107706"/>
    <x v="206"/>
    <x v="3104"/>
    <s v="Pune"/>
    <x v="3"/>
    <n v="411001"/>
    <s v="MED019"/>
    <x v="26"/>
    <x v="8"/>
    <s v="Cipla"/>
    <s v="No"/>
    <n v="2"/>
    <n v="153.91"/>
    <n v="15"/>
    <n v="12"/>
    <x v="2"/>
    <x v="1"/>
    <n v="1"/>
    <x v="7705"/>
    <n v="1"/>
    <n v="307.82"/>
    <n v="46.173000000000002"/>
    <n v="261.64699999999999"/>
    <n v="31.397640000000003"/>
    <n v="293.04464000000002"/>
    <n v="1"/>
  </r>
  <r>
    <s v="ORD107706"/>
    <x v="85"/>
    <x v="2650"/>
    <s v="Noida"/>
    <x v="9"/>
    <n v="201301"/>
    <s v="MED011"/>
    <x v="23"/>
    <x v="1"/>
    <s v="Cipla"/>
    <s v="No"/>
    <n v="2"/>
    <n v="23.98"/>
    <n v="5"/>
    <n v="12"/>
    <x v="4"/>
    <x v="3"/>
    <n v="1"/>
    <x v="7706"/>
    <n v="1"/>
    <n v="47.96"/>
    <n v="2.3980000000000001"/>
    <n v="45.561999999999998"/>
    <n v="5.467439999999999"/>
    <n v="51.029439999999994"/>
    <n v="1"/>
  </r>
  <r>
    <s v="ORD107708"/>
    <x v="274"/>
    <x v="2842"/>
    <s v="Lucknow"/>
    <x v="9"/>
    <n v="226024"/>
    <s v="MED007"/>
    <x v="15"/>
    <x v="10"/>
    <s v="Sanofi"/>
    <s v="Yes"/>
    <n v="4"/>
    <n v="77.760000000000005"/>
    <n v="5"/>
    <n v="5"/>
    <x v="0"/>
    <x v="1"/>
    <n v="1"/>
    <x v="7707"/>
    <n v="1"/>
    <n v="311.04000000000002"/>
    <n v="15.552"/>
    <n v="295.488"/>
    <n v="14.7744"/>
    <n v="310.26240000000001"/>
    <n v="2"/>
  </r>
  <r>
    <s v="ORD107709"/>
    <x v="133"/>
    <x v="1092"/>
    <s v="Lucknow"/>
    <x v="9"/>
    <n v="226001"/>
    <s v="MED022"/>
    <x v="25"/>
    <x v="7"/>
    <s v="Himalaya"/>
    <s v="No"/>
    <n v="1"/>
    <n v="194.56"/>
    <n v="5"/>
    <n v="5"/>
    <x v="4"/>
    <x v="1"/>
    <n v="1"/>
    <x v="7708"/>
    <n v="1"/>
    <n v="194.56"/>
    <n v="9.7279999999999998"/>
    <n v="184.83199999999999"/>
    <n v="9.2416"/>
    <n v="194.0736"/>
    <n v="1"/>
  </r>
  <r>
    <s v="ORD107710"/>
    <x v="599"/>
    <x v="1735"/>
    <s v="Bengaluru"/>
    <x v="8"/>
    <n v="560066"/>
    <s v="MED029"/>
    <x v="10"/>
    <x v="8"/>
    <s v="Sun Pharma"/>
    <s v="Yes"/>
    <n v="1"/>
    <n v="105.3"/>
    <n v="10"/>
    <n v="5"/>
    <x v="3"/>
    <x v="0"/>
    <n v="1"/>
    <x v="7709"/>
    <n v="1"/>
    <n v="105.3"/>
    <n v="10.53"/>
    <n v="94.77"/>
    <n v="4.7384999999999993"/>
    <n v="99.508499999999998"/>
    <n v="2"/>
  </r>
  <r>
    <s v="ORD107711"/>
    <x v="280"/>
    <x v="1819"/>
    <s v="Surat"/>
    <x v="6"/>
    <n v="395010"/>
    <s v="MED019"/>
    <x v="26"/>
    <x v="8"/>
    <s v="Cipla"/>
    <s v="No"/>
    <n v="3"/>
    <n v="169.38"/>
    <n v="5"/>
    <n v="5"/>
    <x v="3"/>
    <x v="1"/>
    <n v="1"/>
    <x v="7710"/>
    <n v="1"/>
    <n v="508.14"/>
    <n v="25.406999999999996"/>
    <n v="482.733"/>
    <n v="24.136649999999999"/>
    <n v="506.86964999999998"/>
    <n v="2"/>
  </r>
  <r>
    <s v="ORD107711"/>
    <x v="318"/>
    <x v="3105"/>
    <s v="Indore"/>
    <x v="2"/>
    <n v="452010"/>
    <s v="MED003"/>
    <x v="6"/>
    <x v="4"/>
    <s v="Dr. Reddy's"/>
    <s v="No"/>
    <n v="2"/>
    <n v="28.33"/>
    <n v="10"/>
    <n v="12"/>
    <x v="2"/>
    <x v="1"/>
    <n v="1"/>
    <x v="7711"/>
    <n v="1"/>
    <n v="56.66"/>
    <n v="5.6659999999999995"/>
    <n v="50.994"/>
    <n v="6.1192799999999998"/>
    <n v="57.113280000000003"/>
    <n v="1"/>
  </r>
  <r>
    <s v="ORD107713"/>
    <x v="629"/>
    <x v="2749"/>
    <s v="Delhi"/>
    <x v="0"/>
    <n v="110044"/>
    <s v="MED008"/>
    <x v="7"/>
    <x v="6"/>
    <s v="Zydus"/>
    <s v="Yes"/>
    <n v="2"/>
    <n v="63.6"/>
    <n v="5"/>
    <n v="5"/>
    <x v="2"/>
    <x v="1"/>
    <n v="1"/>
    <x v="7712"/>
    <n v="1"/>
    <n v="127.2"/>
    <n v="6.36"/>
    <n v="120.84"/>
    <n v="6.0420000000000007"/>
    <n v="126.88200000000001"/>
    <n v="4"/>
  </r>
  <r>
    <s v="ORD107714"/>
    <x v="421"/>
    <x v="89"/>
    <s v="Pune"/>
    <x v="3"/>
    <n v="411014"/>
    <s v="MED022"/>
    <x v="25"/>
    <x v="7"/>
    <s v="Himalaya"/>
    <s v="No"/>
    <n v="1"/>
    <n v="181.81"/>
    <n v="10"/>
    <n v="12"/>
    <x v="2"/>
    <x v="1"/>
    <n v="1"/>
    <x v="7713"/>
    <n v="1"/>
    <n v="181.81"/>
    <n v="18.180999999999997"/>
    <n v="163.62900000000002"/>
    <n v="19.635480000000001"/>
    <n v="183.26448000000002"/>
    <n v="4"/>
  </r>
  <r>
    <s v="ORD107715"/>
    <x v="108"/>
    <x v="2329"/>
    <s v="Bengaluru"/>
    <x v="8"/>
    <n v="560034"/>
    <s v="MED023"/>
    <x v="8"/>
    <x v="7"/>
    <s v="Lacto Calamine"/>
    <s v="No"/>
    <n v="1"/>
    <n v="338.85"/>
    <n v="5"/>
    <n v="5"/>
    <x v="4"/>
    <x v="1"/>
    <n v="1"/>
    <x v="7714"/>
    <n v="1"/>
    <n v="338.85"/>
    <n v="16.942499999999999"/>
    <n v="321.90750000000003"/>
    <n v="16.095375000000001"/>
    <n v="338.00287500000002"/>
    <n v="2"/>
  </r>
  <r>
    <s v="ORD107716"/>
    <x v="362"/>
    <x v="2873"/>
    <s v="Mumbai"/>
    <x v="3"/>
    <n v="400001"/>
    <s v="MED011"/>
    <x v="23"/>
    <x v="1"/>
    <s v="Cipla"/>
    <s v="No"/>
    <n v="1"/>
    <n v="26.64"/>
    <n v="10"/>
    <n v="18"/>
    <x v="1"/>
    <x v="1"/>
    <n v="1"/>
    <x v="7715"/>
    <n v="1"/>
    <n v="26.64"/>
    <n v="2.6639999999999997"/>
    <n v="23.975999999999999"/>
    <n v="4.3156799999999995"/>
    <n v="28.291679999999999"/>
    <n v="3"/>
  </r>
  <r>
    <s v="ORD107717"/>
    <x v="398"/>
    <x v="1002"/>
    <s v="Lucknow"/>
    <x v="9"/>
    <n v="226001"/>
    <s v="MED021"/>
    <x v="9"/>
    <x v="7"/>
    <s v="Cipla"/>
    <s v="No"/>
    <n v="2"/>
    <n v="84.81"/>
    <n v="10"/>
    <n v="18"/>
    <x v="0"/>
    <x v="1"/>
    <n v="1"/>
    <x v="7716"/>
    <n v="1"/>
    <n v="169.62"/>
    <n v="16.962"/>
    <n v="152.65800000000002"/>
    <n v="27.478439999999999"/>
    <n v="180.13644000000002"/>
    <n v="4"/>
  </r>
  <r>
    <s v="ORD107718"/>
    <x v="128"/>
    <x v="2161"/>
    <s v="Surat"/>
    <x v="6"/>
    <n v="395010"/>
    <s v="MED026"/>
    <x v="20"/>
    <x v="9"/>
    <s v="Cipla"/>
    <s v="No"/>
    <n v="3"/>
    <n v="178.91"/>
    <n v="10"/>
    <n v="18"/>
    <x v="1"/>
    <x v="1"/>
    <n v="1"/>
    <x v="7717"/>
    <n v="1"/>
    <n v="536.73"/>
    <n v="53.673000000000002"/>
    <n v="483.05700000000002"/>
    <n v="86.95026"/>
    <n v="570.00725999999997"/>
    <n v="3"/>
  </r>
  <r>
    <s v="ORD107718"/>
    <x v="97"/>
    <x v="81"/>
    <s v="Pune"/>
    <x v="3"/>
    <n v="411014"/>
    <s v="MED014"/>
    <x v="19"/>
    <x v="3"/>
    <s v="Abbott"/>
    <s v="No"/>
    <n v="6"/>
    <n v="129.12"/>
    <n v="10"/>
    <n v="18"/>
    <x v="5"/>
    <x v="2"/>
    <n v="1"/>
    <x v="7718"/>
    <n v="1"/>
    <n v="774.72"/>
    <n v="77.472000000000008"/>
    <n v="697.24800000000005"/>
    <n v="125.50463999999999"/>
    <n v="822.75264000000004"/>
    <n v="2"/>
  </r>
  <r>
    <s v="ORD107720"/>
    <x v="148"/>
    <x v="945"/>
    <s v="Hyderabad"/>
    <x v="1"/>
    <n v="500032"/>
    <s v="MED010"/>
    <x v="13"/>
    <x v="1"/>
    <s v="Sun Pharma"/>
    <s v="Yes"/>
    <n v="2"/>
    <n v="79.61"/>
    <n v="5"/>
    <n v="5"/>
    <x v="4"/>
    <x v="1"/>
    <n v="1"/>
    <x v="7719"/>
    <n v="1"/>
    <n v="159.22"/>
    <n v="7.9610000000000003"/>
    <n v="151.25899999999999"/>
    <n v="7.5629499999999998"/>
    <n v="158.82194999999999"/>
    <n v="4"/>
  </r>
  <r>
    <s v="ORD107721"/>
    <x v="504"/>
    <x v="2485"/>
    <s v="Lucknow"/>
    <x v="9"/>
    <n v="226010"/>
    <s v="MED029"/>
    <x v="10"/>
    <x v="8"/>
    <s v="Sun Pharma"/>
    <s v="Yes"/>
    <n v="2"/>
    <n v="99.25"/>
    <n v="5"/>
    <n v="12"/>
    <x v="1"/>
    <x v="1"/>
    <n v="1"/>
    <x v="7720"/>
    <n v="1"/>
    <n v="198.5"/>
    <n v="9.9250000000000007"/>
    <n v="188.57499999999999"/>
    <n v="22.628999999999998"/>
    <n v="211.20399999999998"/>
    <n v="2"/>
  </r>
  <r>
    <s v="ORD107722"/>
    <x v="673"/>
    <x v="291"/>
    <s v="Delhi"/>
    <x v="0"/>
    <n v="110029"/>
    <s v="MED019"/>
    <x v="26"/>
    <x v="8"/>
    <s v="Cipla"/>
    <s v="No"/>
    <n v="3"/>
    <n v="144.47999999999999"/>
    <n v="10"/>
    <n v="5"/>
    <x v="1"/>
    <x v="3"/>
    <n v="1"/>
    <x v="7721"/>
    <n v="1"/>
    <n v="433.43999999999994"/>
    <n v="43.343999999999994"/>
    <n v="390.09599999999995"/>
    <n v="19.504799999999999"/>
    <n v="409.60079999999994"/>
    <n v="3"/>
  </r>
  <r>
    <s v="ORD107723"/>
    <x v="289"/>
    <x v="657"/>
    <s v="Indore"/>
    <x v="2"/>
    <n v="452016"/>
    <s v="MED010"/>
    <x v="13"/>
    <x v="1"/>
    <s v="Sun Pharma"/>
    <s v="Yes"/>
    <n v="3"/>
    <n v="69.709999999999994"/>
    <n v="0"/>
    <n v="5"/>
    <x v="3"/>
    <x v="1"/>
    <n v="1"/>
    <x v="7722"/>
    <n v="1"/>
    <n v="209.13"/>
    <n v="0"/>
    <n v="209.13"/>
    <n v="10.4565"/>
    <n v="219.5865"/>
    <n v="6"/>
  </r>
  <r>
    <s v="ORD107724"/>
    <x v="629"/>
    <x v="545"/>
    <s v="Delhi"/>
    <x v="0"/>
    <n v="110029"/>
    <s v="MED003"/>
    <x v="6"/>
    <x v="4"/>
    <s v="Dr. Reddy's"/>
    <s v="No"/>
    <n v="1"/>
    <n v="24.85"/>
    <n v="0"/>
    <n v="5"/>
    <x v="2"/>
    <x v="1"/>
    <n v="1"/>
    <x v="7723"/>
    <n v="1"/>
    <n v="24.85"/>
    <n v="0"/>
    <n v="24.85"/>
    <n v="1.2424999999999999"/>
    <n v="26.092500000000001"/>
    <n v="2"/>
  </r>
  <r>
    <s v="ORD107725"/>
    <x v="170"/>
    <x v="1999"/>
    <s v="Delhi"/>
    <x v="0"/>
    <n v="110085"/>
    <s v="MED029"/>
    <x v="10"/>
    <x v="8"/>
    <s v="Sun Pharma"/>
    <s v="Yes"/>
    <n v="2"/>
    <n v="99.5"/>
    <n v="0"/>
    <n v="5"/>
    <x v="1"/>
    <x v="1"/>
    <n v="1"/>
    <x v="7724"/>
    <n v="1"/>
    <n v="199"/>
    <n v="0"/>
    <n v="199"/>
    <n v="9.9499999999999993"/>
    <n v="208.95"/>
    <n v="2"/>
  </r>
  <r>
    <s v="ORD107725"/>
    <x v="598"/>
    <x v="986"/>
    <s v="Bengaluru"/>
    <x v="8"/>
    <n v="560100"/>
    <s v="MED006"/>
    <x v="18"/>
    <x v="10"/>
    <s v="USV"/>
    <s v="Yes"/>
    <n v="2"/>
    <n v="40.56"/>
    <n v="0"/>
    <n v="12"/>
    <x v="0"/>
    <x v="3"/>
    <n v="1"/>
    <x v="7725"/>
    <n v="1"/>
    <n v="81.12"/>
    <n v="0"/>
    <n v="81.12"/>
    <n v="9.7344000000000008"/>
    <n v="90.854399999999998"/>
    <n v="3"/>
  </r>
  <r>
    <s v="ORD107727"/>
    <x v="565"/>
    <x v="2885"/>
    <s v="Delhi"/>
    <x v="0"/>
    <n v="110085"/>
    <s v="MED019"/>
    <x v="26"/>
    <x v="8"/>
    <s v="Cipla"/>
    <s v="No"/>
    <n v="6"/>
    <n v="150.53"/>
    <n v="5"/>
    <n v="5"/>
    <x v="5"/>
    <x v="1"/>
    <n v="1"/>
    <x v="7726"/>
    <n v="1"/>
    <n v="903.18000000000006"/>
    <n v="45.159000000000006"/>
    <n v="858.02100000000007"/>
    <n v="42.901050000000005"/>
    <n v="900.92205000000013"/>
    <n v="2"/>
  </r>
  <r>
    <s v="ORD107728"/>
    <x v="60"/>
    <x v="1948"/>
    <s v="Gurugram"/>
    <x v="11"/>
    <n v="122018"/>
    <s v="MED027"/>
    <x v="12"/>
    <x v="9"/>
    <s v="Mankind"/>
    <s v="No"/>
    <n v="1"/>
    <n v="86.9"/>
    <n v="5"/>
    <n v="12"/>
    <x v="3"/>
    <x v="1"/>
    <n v="1"/>
    <x v="7727"/>
    <n v="1"/>
    <n v="86.9"/>
    <n v="4.3449999999999998"/>
    <n v="82.555000000000007"/>
    <n v="9.906600000000001"/>
    <n v="92.461600000000004"/>
    <n v="3"/>
  </r>
  <r>
    <s v="ORD107729"/>
    <x v="483"/>
    <x v="1386"/>
    <s v="Hyderabad"/>
    <x v="1"/>
    <n v="500001"/>
    <s v="MED011"/>
    <x v="23"/>
    <x v="1"/>
    <s v="Cipla"/>
    <s v="No"/>
    <n v="5"/>
    <n v="25.77"/>
    <n v="5"/>
    <n v="5"/>
    <x v="2"/>
    <x v="0"/>
    <n v="1"/>
    <x v="7728"/>
    <n v="1"/>
    <n v="128.85"/>
    <n v="6.4424999999999999"/>
    <n v="122.4075"/>
    <n v="6.1203750000000001"/>
    <n v="128.52787499999999"/>
    <n v="2"/>
  </r>
  <r>
    <s v="ORD107730"/>
    <x v="351"/>
    <x v="2243"/>
    <s v="Jaipur"/>
    <x v="5"/>
    <n v="302033"/>
    <s v="MED016"/>
    <x v="17"/>
    <x v="11"/>
    <s v="Emcure"/>
    <s v="No"/>
    <n v="1"/>
    <n v="112.38"/>
    <n v="0"/>
    <n v="5"/>
    <x v="1"/>
    <x v="3"/>
    <n v="1"/>
    <x v="7729"/>
    <n v="1"/>
    <n v="112.38"/>
    <n v="0"/>
    <n v="112.38"/>
    <n v="5.6189999999999998"/>
    <n v="117.999"/>
    <n v="3"/>
  </r>
  <r>
    <s v="ORD107731"/>
    <x v="228"/>
    <x v="1183"/>
    <s v="Mumbai"/>
    <x v="3"/>
    <n v="400076"/>
    <s v="MED007"/>
    <x v="15"/>
    <x v="10"/>
    <s v="Sanofi"/>
    <s v="Yes"/>
    <n v="1"/>
    <n v="81.89"/>
    <n v="10"/>
    <n v="5"/>
    <x v="2"/>
    <x v="1"/>
    <n v="1"/>
    <x v="7730"/>
    <n v="1"/>
    <n v="81.89"/>
    <n v="8.1890000000000001"/>
    <n v="73.700999999999993"/>
    <n v="3.6850499999999999"/>
    <n v="77.386049999999997"/>
    <n v="4"/>
  </r>
  <r>
    <s v="ORD107732"/>
    <x v="595"/>
    <x v="1497"/>
    <s v="Ahmedabad"/>
    <x v="6"/>
    <n v="380054"/>
    <s v="MED022"/>
    <x v="25"/>
    <x v="7"/>
    <s v="Himalaya"/>
    <s v="No"/>
    <n v="3"/>
    <n v="159.43"/>
    <n v="5"/>
    <n v="5"/>
    <x v="3"/>
    <x v="1"/>
    <n v="1"/>
    <x v="7731"/>
    <n v="1"/>
    <n v="478.29"/>
    <n v="23.914500000000004"/>
    <n v="454.37549999999999"/>
    <n v="22.718775000000001"/>
    <n v="477.09427499999998"/>
    <n v="2"/>
  </r>
  <r>
    <s v="ORD107732"/>
    <x v="230"/>
    <x v="465"/>
    <s v="Lucknow"/>
    <x v="9"/>
    <n v="226024"/>
    <s v="MED018"/>
    <x v="14"/>
    <x v="8"/>
    <s v="Mankind"/>
    <s v="No"/>
    <n v="1"/>
    <n v="114.75"/>
    <n v="10"/>
    <n v="5"/>
    <x v="5"/>
    <x v="1"/>
    <n v="1"/>
    <x v="7732"/>
    <n v="1"/>
    <n v="114.75"/>
    <n v="11.475"/>
    <n v="103.27500000000001"/>
    <n v="5.1637500000000003"/>
    <n v="108.43875"/>
    <n v="4"/>
  </r>
  <r>
    <s v="ORD107734"/>
    <x v="650"/>
    <x v="358"/>
    <s v="Mumbai"/>
    <x v="3"/>
    <n v="400069"/>
    <s v="MED010"/>
    <x v="13"/>
    <x v="1"/>
    <s v="Sun Pharma"/>
    <s v="Yes"/>
    <n v="5"/>
    <n v="63.46"/>
    <n v="0"/>
    <n v="18"/>
    <x v="0"/>
    <x v="1"/>
    <n v="1"/>
    <x v="7733"/>
    <n v="1"/>
    <n v="317.3"/>
    <n v="0"/>
    <n v="317.3"/>
    <n v="57.114000000000004"/>
    <n v="374.41399999999999"/>
    <n v="1"/>
  </r>
  <r>
    <s v="ORD107735"/>
    <x v="120"/>
    <x v="3106"/>
    <s v="Indore"/>
    <x v="2"/>
    <n v="452010"/>
    <s v="MED021"/>
    <x v="9"/>
    <x v="7"/>
    <s v="Cipla"/>
    <s v="No"/>
    <n v="1"/>
    <n v="92.26"/>
    <n v="15"/>
    <n v="5"/>
    <x v="4"/>
    <x v="0"/>
    <n v="1"/>
    <x v="7734"/>
    <n v="1"/>
    <n v="92.26"/>
    <n v="13.839"/>
    <n v="78.421000000000006"/>
    <n v="3.9210500000000001"/>
    <n v="82.34205"/>
    <n v="0"/>
  </r>
  <r>
    <s v="ORD107736"/>
    <x v="153"/>
    <x v="1581"/>
    <s v="Surat"/>
    <x v="6"/>
    <n v="395010"/>
    <s v="MED028"/>
    <x v="3"/>
    <x v="3"/>
    <s v="Abbott"/>
    <s v="No"/>
    <n v="2"/>
    <n v="106.55"/>
    <n v="0"/>
    <n v="12"/>
    <x v="2"/>
    <x v="3"/>
    <n v="1"/>
    <x v="7735"/>
    <n v="1"/>
    <n v="213.1"/>
    <n v="0"/>
    <n v="213.1"/>
    <n v="25.571999999999999"/>
    <n v="238.672"/>
    <n v="0"/>
  </r>
  <r>
    <s v="ORD107737"/>
    <x v="509"/>
    <x v="1729"/>
    <s v="Kolkata"/>
    <x v="10"/>
    <n v="700091"/>
    <s v="MED019"/>
    <x v="26"/>
    <x v="8"/>
    <s v="Cipla"/>
    <s v="No"/>
    <n v="2"/>
    <n v="153.69999999999999"/>
    <n v="0"/>
    <n v="5"/>
    <x v="1"/>
    <x v="0"/>
    <n v="1"/>
    <x v="7736"/>
    <n v="1"/>
    <n v="307.39999999999998"/>
    <n v="0"/>
    <n v="307.39999999999998"/>
    <n v="15.37"/>
    <n v="322.77"/>
    <n v="1"/>
  </r>
  <r>
    <s v="ORD107738"/>
    <x v="662"/>
    <x v="818"/>
    <s v="Chandigarh"/>
    <x v="4"/>
    <n v="160019"/>
    <s v="MED009"/>
    <x v="21"/>
    <x v="6"/>
    <s v="Glenmark"/>
    <s v="Yes"/>
    <n v="3"/>
    <n v="80.900000000000006"/>
    <n v="10"/>
    <n v="12"/>
    <x v="4"/>
    <x v="1"/>
    <n v="1"/>
    <x v="7737"/>
    <n v="1"/>
    <n v="242.70000000000002"/>
    <n v="24.27"/>
    <n v="218.43"/>
    <n v="26.211599999999997"/>
    <n v="244.64160000000001"/>
    <n v="4"/>
  </r>
  <r>
    <s v="ORD107739"/>
    <x v="131"/>
    <x v="193"/>
    <s v="Chandigarh"/>
    <x v="4"/>
    <n v="160001"/>
    <s v="MED013"/>
    <x v="16"/>
    <x v="3"/>
    <s v="Himalaya"/>
    <s v="No"/>
    <n v="2"/>
    <n v="158.80000000000001"/>
    <n v="0"/>
    <n v="18"/>
    <x v="3"/>
    <x v="0"/>
    <n v="1"/>
    <x v="7738"/>
    <n v="1"/>
    <n v="317.60000000000002"/>
    <n v="0"/>
    <n v="317.60000000000002"/>
    <n v="57.167999999999999"/>
    <n v="374.76800000000003"/>
    <n v="1"/>
  </r>
  <r>
    <s v="ORD107740"/>
    <x v="9"/>
    <x v="304"/>
    <s v="Gurugram"/>
    <x v="11"/>
    <n v="122018"/>
    <s v="MED001"/>
    <x v="2"/>
    <x v="2"/>
    <s v="Cipla"/>
    <s v="No"/>
    <n v="1"/>
    <n v="30.04"/>
    <n v="10"/>
    <n v="12"/>
    <x v="3"/>
    <x v="1"/>
    <n v="1"/>
    <x v="7739"/>
    <n v="1"/>
    <n v="30.04"/>
    <n v="3.0039999999999996"/>
    <n v="27.036000000000001"/>
    <n v="3.2443200000000001"/>
    <n v="30.280320000000003"/>
    <n v="5"/>
  </r>
  <r>
    <s v="ORD107740"/>
    <x v="528"/>
    <x v="2638"/>
    <s v="Delhi"/>
    <x v="0"/>
    <n v="110024"/>
    <s v="MED001"/>
    <x v="2"/>
    <x v="2"/>
    <s v="Cipla"/>
    <s v="No"/>
    <n v="5"/>
    <n v="30"/>
    <n v="5"/>
    <n v="5"/>
    <x v="5"/>
    <x v="2"/>
    <n v="1"/>
    <x v="7740"/>
    <n v="1"/>
    <n v="150"/>
    <n v="7.5"/>
    <n v="142.5"/>
    <n v="7.125"/>
    <n v="149.625"/>
    <n v="0"/>
  </r>
  <r>
    <s v="ORD107742"/>
    <x v="676"/>
    <x v="1962"/>
    <s v="Indore"/>
    <x v="2"/>
    <n v="452020"/>
    <s v="MED009"/>
    <x v="21"/>
    <x v="6"/>
    <s v="Glenmark"/>
    <s v="Yes"/>
    <n v="2"/>
    <n v="95.92"/>
    <n v="0"/>
    <n v="12"/>
    <x v="3"/>
    <x v="3"/>
    <n v="1"/>
    <x v="7741"/>
    <n v="1"/>
    <n v="191.84"/>
    <n v="0"/>
    <n v="191.84"/>
    <n v="23.020799999999998"/>
    <n v="214.86080000000001"/>
    <n v="2"/>
  </r>
  <r>
    <s v="ORD107743"/>
    <x v="520"/>
    <x v="2213"/>
    <s v="Hyderabad"/>
    <x v="1"/>
    <n v="500001"/>
    <s v="MED014"/>
    <x v="19"/>
    <x v="3"/>
    <s v="Abbott"/>
    <s v="No"/>
    <n v="2"/>
    <n v="164.33"/>
    <n v="15"/>
    <n v="5"/>
    <x v="0"/>
    <x v="1"/>
    <n v="1"/>
    <x v="7742"/>
    <n v="1"/>
    <n v="328.66"/>
    <n v="49.299000000000007"/>
    <n v="279.36099999999999"/>
    <n v="13.968049999999998"/>
    <n v="293.32905"/>
    <n v="3"/>
  </r>
  <r>
    <s v="ORD107744"/>
    <x v="553"/>
    <x v="2205"/>
    <s v="Surat"/>
    <x v="6"/>
    <n v="395003"/>
    <s v="MED012"/>
    <x v="29"/>
    <x v="3"/>
    <s v="Mankind"/>
    <s v="No"/>
    <n v="3"/>
    <n v="124.31"/>
    <n v="5"/>
    <n v="5"/>
    <x v="0"/>
    <x v="1"/>
    <n v="1"/>
    <x v="7743"/>
    <n v="1"/>
    <n v="372.93"/>
    <n v="18.6465"/>
    <n v="354.2835"/>
    <n v="17.714175000000001"/>
    <n v="371.99767500000002"/>
    <n v="2"/>
  </r>
  <r>
    <s v="ORD107745"/>
    <x v="413"/>
    <x v="3107"/>
    <s v="Delhi"/>
    <x v="0"/>
    <n v="110001"/>
    <s v="MED027"/>
    <x v="12"/>
    <x v="9"/>
    <s v="Mankind"/>
    <s v="No"/>
    <n v="2"/>
    <n v="93.24"/>
    <n v="15"/>
    <n v="12"/>
    <x v="0"/>
    <x v="1"/>
    <n v="1"/>
    <x v="7744"/>
    <n v="1"/>
    <n v="186.48"/>
    <n v="27.971999999999998"/>
    <n v="158.50799999999998"/>
    <n v="19.020959999999999"/>
    <n v="177.52895999999998"/>
    <n v="1"/>
  </r>
  <r>
    <s v="ORD107746"/>
    <x v="614"/>
    <x v="1695"/>
    <s v="Gurugram"/>
    <x v="11"/>
    <n v="122016"/>
    <s v="MED015"/>
    <x v="24"/>
    <x v="11"/>
    <s v="Abbott"/>
    <s v="No"/>
    <n v="3"/>
    <n v="54.57"/>
    <n v="10"/>
    <n v="5"/>
    <x v="1"/>
    <x v="1"/>
    <n v="1"/>
    <x v="7745"/>
    <n v="1"/>
    <n v="163.71"/>
    <n v="16.371000000000002"/>
    <n v="147.339"/>
    <n v="7.3669499999999992"/>
    <n v="154.70595"/>
    <n v="3"/>
  </r>
  <r>
    <s v="ORD107747"/>
    <x v="623"/>
    <x v="2025"/>
    <s v="Jaipur"/>
    <x v="5"/>
    <n v="302017"/>
    <s v="MED023"/>
    <x v="8"/>
    <x v="7"/>
    <s v="Lacto Calamine"/>
    <s v="No"/>
    <n v="1"/>
    <n v="282.69"/>
    <n v="5"/>
    <n v="18"/>
    <x v="1"/>
    <x v="1"/>
    <n v="1"/>
    <x v="7746"/>
    <n v="1"/>
    <n v="282.69"/>
    <n v="14.134500000000001"/>
    <n v="268.55549999999999"/>
    <n v="48.33999"/>
    <n v="316.89549"/>
    <n v="3"/>
  </r>
  <r>
    <s v="ORD107748"/>
    <x v="9"/>
    <x v="342"/>
    <s v="Gurugram"/>
    <x v="11"/>
    <n v="122002"/>
    <s v="MED018"/>
    <x v="14"/>
    <x v="8"/>
    <s v="Mankind"/>
    <s v="No"/>
    <n v="2"/>
    <n v="110.21"/>
    <n v="5"/>
    <n v="5"/>
    <x v="5"/>
    <x v="1"/>
    <n v="1"/>
    <x v="7747"/>
    <n v="1"/>
    <n v="220.42"/>
    <n v="11.020999999999999"/>
    <n v="209.399"/>
    <n v="10.469949999999999"/>
    <n v="219.86895000000001"/>
    <n v="2"/>
  </r>
  <r>
    <s v="ORD107749"/>
    <x v="522"/>
    <x v="3108"/>
    <s v="Ahmedabad"/>
    <x v="6"/>
    <n v="380015"/>
    <s v="MED013"/>
    <x v="16"/>
    <x v="3"/>
    <s v="Himalaya"/>
    <s v="No"/>
    <n v="5"/>
    <n v="148.08000000000001"/>
    <n v="15"/>
    <n v="12"/>
    <x v="2"/>
    <x v="1"/>
    <n v="1"/>
    <x v="7748"/>
    <n v="1"/>
    <n v="740.40000000000009"/>
    <n v="111.06000000000002"/>
    <n v="629.34"/>
    <n v="75.520799999999994"/>
    <n v="704.86080000000004"/>
    <n v="1"/>
  </r>
  <r>
    <s v="ORD107750"/>
    <x v="289"/>
    <x v="3085"/>
    <s v="Hyderabad"/>
    <x v="1"/>
    <n v="500081"/>
    <s v="MED024"/>
    <x v="0"/>
    <x v="0"/>
    <s v="Abbott"/>
    <s v="No"/>
    <n v="1"/>
    <n v="118.87"/>
    <n v="5"/>
    <n v="18"/>
    <x v="4"/>
    <x v="1"/>
    <n v="1"/>
    <x v="7749"/>
    <n v="1"/>
    <n v="118.87"/>
    <n v="5.9435000000000002"/>
    <n v="112.9265"/>
    <n v="20.32677"/>
    <n v="133.25327000000001"/>
    <n v="1"/>
  </r>
  <r>
    <s v="ORD107751"/>
    <x v="242"/>
    <x v="1989"/>
    <s v="Ahmedabad"/>
    <x v="6"/>
    <n v="380015"/>
    <s v="MED023"/>
    <x v="8"/>
    <x v="7"/>
    <s v="Lacto Calamine"/>
    <s v="No"/>
    <n v="3"/>
    <n v="267.29000000000002"/>
    <n v="5"/>
    <n v="12"/>
    <x v="4"/>
    <x v="3"/>
    <n v="1"/>
    <x v="7750"/>
    <n v="1"/>
    <n v="801.87000000000012"/>
    <n v="40.093500000000006"/>
    <n v="761.77650000000017"/>
    <n v="91.413180000000025"/>
    <n v="853.18968000000018"/>
    <n v="2"/>
  </r>
  <r>
    <s v="ORD107752"/>
    <x v="80"/>
    <x v="563"/>
    <s v="Indore"/>
    <x v="2"/>
    <n v="452001"/>
    <s v="MED021"/>
    <x v="9"/>
    <x v="7"/>
    <s v="Cipla"/>
    <s v="No"/>
    <n v="2"/>
    <n v="75.42"/>
    <n v="10"/>
    <n v="5"/>
    <x v="2"/>
    <x v="3"/>
    <n v="1"/>
    <x v="7751"/>
    <n v="1"/>
    <n v="150.84"/>
    <n v="15.084000000000001"/>
    <n v="135.756"/>
    <n v="6.7877999999999998"/>
    <n v="142.5438"/>
    <n v="1"/>
  </r>
  <r>
    <s v="ORD107753"/>
    <x v="729"/>
    <x v="914"/>
    <s v="Bengaluru"/>
    <x v="8"/>
    <n v="560034"/>
    <s v="MED020"/>
    <x v="4"/>
    <x v="4"/>
    <s v="Dr. Reddy's"/>
    <s v="Yes"/>
    <n v="1"/>
    <n v="54.91"/>
    <n v="5"/>
    <n v="5"/>
    <x v="0"/>
    <x v="0"/>
    <n v="1"/>
    <x v="7752"/>
    <n v="1"/>
    <n v="54.91"/>
    <n v="2.7454999999999994"/>
    <n v="52.164499999999997"/>
    <n v="2.608225"/>
    <n v="54.772724999999994"/>
    <n v="2"/>
  </r>
  <r>
    <s v="ORD107754"/>
    <x v="407"/>
    <x v="2075"/>
    <s v="Surat"/>
    <x v="6"/>
    <n v="395001"/>
    <s v="MED002"/>
    <x v="22"/>
    <x v="2"/>
    <s v="Micro Labs"/>
    <s v="No"/>
    <n v="1"/>
    <n v="31.71"/>
    <n v="5"/>
    <n v="18"/>
    <x v="1"/>
    <x v="1"/>
    <n v="1"/>
    <x v="7753"/>
    <n v="1"/>
    <n v="31.71"/>
    <n v="1.5855000000000001"/>
    <n v="30.124500000000001"/>
    <n v="5.4224100000000002"/>
    <n v="35.546910000000004"/>
    <n v="2"/>
  </r>
  <r>
    <s v="ORD107755"/>
    <x v="309"/>
    <x v="526"/>
    <s v="Indore"/>
    <x v="2"/>
    <n v="452010"/>
    <s v="MED028"/>
    <x v="3"/>
    <x v="3"/>
    <s v="Abbott"/>
    <s v="No"/>
    <n v="3"/>
    <n v="98.67"/>
    <n v="0"/>
    <n v="5"/>
    <x v="4"/>
    <x v="1"/>
    <n v="1"/>
    <x v="7754"/>
    <n v="1"/>
    <n v="296.01"/>
    <n v="0"/>
    <n v="296.01"/>
    <n v="14.8005"/>
    <n v="310.81049999999999"/>
    <n v="2"/>
  </r>
  <r>
    <s v="ORD107756"/>
    <x v="148"/>
    <x v="2161"/>
    <s v="Bengaluru"/>
    <x v="8"/>
    <n v="560100"/>
    <s v="MED008"/>
    <x v="7"/>
    <x v="6"/>
    <s v="Zydus"/>
    <s v="Yes"/>
    <n v="2"/>
    <n v="68.16"/>
    <n v="5"/>
    <n v="5"/>
    <x v="5"/>
    <x v="1"/>
    <n v="1"/>
    <x v="7755"/>
    <n v="1"/>
    <n v="136.32"/>
    <n v="6.8159999999999989"/>
    <n v="129.50399999999999"/>
    <n v="6.4752000000000001"/>
    <n v="135.97919999999999"/>
    <n v="3"/>
  </r>
  <r>
    <s v="ORD107757"/>
    <x v="524"/>
    <x v="1434"/>
    <s v="Surat"/>
    <x v="6"/>
    <n v="395017"/>
    <s v="MED017"/>
    <x v="1"/>
    <x v="1"/>
    <s v="Abbott"/>
    <s v="No"/>
    <n v="1"/>
    <n v="123.48"/>
    <n v="5"/>
    <n v="5"/>
    <x v="0"/>
    <x v="1"/>
    <n v="1"/>
    <x v="7756"/>
    <n v="1"/>
    <n v="123.48"/>
    <n v="6.1739999999999995"/>
    <n v="117.30600000000001"/>
    <n v="5.8653000000000013"/>
    <n v="123.17130000000002"/>
    <n v="2"/>
  </r>
  <r>
    <s v="ORD107758"/>
    <x v="578"/>
    <x v="3109"/>
    <s v="Chandigarh"/>
    <x v="4"/>
    <n v="160001"/>
    <s v="MED018"/>
    <x v="14"/>
    <x v="8"/>
    <s v="Mankind"/>
    <s v="No"/>
    <n v="3"/>
    <n v="107.88"/>
    <n v="10"/>
    <n v="5"/>
    <x v="4"/>
    <x v="1"/>
    <n v="1"/>
    <x v="7757"/>
    <n v="1"/>
    <n v="323.64"/>
    <n v="32.363999999999997"/>
    <n v="291.27600000000001"/>
    <n v="14.563800000000001"/>
    <n v="305.83980000000003"/>
    <n v="1"/>
  </r>
  <r>
    <s v="ORD107759"/>
    <x v="624"/>
    <x v="1291"/>
    <s v="Lucknow"/>
    <x v="9"/>
    <n v="226021"/>
    <s v="MED020"/>
    <x v="4"/>
    <x v="4"/>
    <s v="Dr. Reddy's"/>
    <s v="Yes"/>
    <n v="1"/>
    <n v="61.21"/>
    <n v="0"/>
    <n v="5"/>
    <x v="0"/>
    <x v="2"/>
    <n v="1"/>
    <x v="7758"/>
    <n v="1"/>
    <n v="61.21"/>
    <n v="0"/>
    <n v="61.21"/>
    <n v="3.0605000000000002"/>
    <n v="64.270499999999998"/>
    <n v="1"/>
  </r>
  <r>
    <s v="ORD107760"/>
    <x v="694"/>
    <x v="3110"/>
    <s v="Bengaluru"/>
    <x v="8"/>
    <n v="560066"/>
    <s v="MED013"/>
    <x v="16"/>
    <x v="3"/>
    <s v="Himalaya"/>
    <s v="No"/>
    <n v="1"/>
    <n v="141.85"/>
    <n v="5"/>
    <n v="5"/>
    <x v="3"/>
    <x v="0"/>
    <n v="1"/>
    <x v="7759"/>
    <n v="1"/>
    <n v="141.85"/>
    <n v="7.0925000000000002"/>
    <n v="134.75749999999999"/>
    <n v="6.7378749999999989"/>
    <n v="141.495375"/>
    <n v="0"/>
  </r>
  <r>
    <s v="ORD107761"/>
    <x v="589"/>
    <x v="2743"/>
    <s v="Indore"/>
    <x v="2"/>
    <n v="452001"/>
    <s v="MED010"/>
    <x v="13"/>
    <x v="1"/>
    <s v="Sun Pharma"/>
    <s v="Yes"/>
    <n v="2"/>
    <n v="66.62"/>
    <n v="5"/>
    <n v="5"/>
    <x v="0"/>
    <x v="1"/>
    <n v="1"/>
    <x v="7760"/>
    <n v="1"/>
    <n v="133.24"/>
    <n v="6.6620000000000008"/>
    <n v="126.578"/>
    <n v="6.3289"/>
    <n v="132.90690000000001"/>
    <n v="3"/>
  </r>
  <r>
    <s v="ORD107762"/>
    <x v="352"/>
    <x v="3111"/>
    <s v="Mumbai"/>
    <x v="3"/>
    <n v="400069"/>
    <s v="MED027"/>
    <x v="12"/>
    <x v="9"/>
    <s v="Mankind"/>
    <s v="No"/>
    <n v="2"/>
    <n v="105.56"/>
    <n v="10"/>
    <n v="18"/>
    <x v="1"/>
    <x v="2"/>
    <n v="1"/>
    <x v="7761"/>
    <n v="1"/>
    <n v="211.12"/>
    <n v="21.111999999999998"/>
    <n v="190.00800000000001"/>
    <n v="34.201440000000005"/>
    <n v="224.20944000000003"/>
    <n v="0"/>
  </r>
  <r>
    <s v="ORD107763"/>
    <x v="663"/>
    <x v="1430"/>
    <s v="Pune"/>
    <x v="3"/>
    <n v="411014"/>
    <s v="MED006"/>
    <x v="18"/>
    <x v="10"/>
    <s v="USV"/>
    <s v="Yes"/>
    <n v="1"/>
    <n v="44.1"/>
    <n v="5"/>
    <n v="12"/>
    <x v="5"/>
    <x v="2"/>
    <n v="1"/>
    <x v="7762"/>
    <n v="1"/>
    <n v="44.1"/>
    <n v="2.2050000000000001"/>
    <n v="41.895000000000003"/>
    <n v="5.0274000000000001"/>
    <n v="46.922400000000003"/>
    <n v="2"/>
  </r>
  <r>
    <s v="ORD107764"/>
    <x v="649"/>
    <x v="786"/>
    <s v="Pune"/>
    <x v="3"/>
    <n v="411001"/>
    <s v="MED005"/>
    <x v="11"/>
    <x v="5"/>
    <s v="Cipla"/>
    <s v="Yes"/>
    <n v="1"/>
    <n v="86.14"/>
    <n v="5"/>
    <n v="18"/>
    <x v="4"/>
    <x v="1"/>
    <n v="1"/>
    <x v="7763"/>
    <n v="1"/>
    <n v="86.14"/>
    <n v="4.3069999999999995"/>
    <n v="81.832999999999998"/>
    <n v="14.729939999999999"/>
    <n v="96.562939999999998"/>
    <n v="3"/>
  </r>
  <r>
    <s v="ORD107764"/>
    <x v="262"/>
    <x v="2343"/>
    <s v="Bengaluru"/>
    <x v="8"/>
    <n v="560066"/>
    <s v="MED006"/>
    <x v="18"/>
    <x v="10"/>
    <s v="USV"/>
    <s v="Yes"/>
    <n v="2"/>
    <n v="47.92"/>
    <n v="0"/>
    <n v="12"/>
    <x v="2"/>
    <x v="3"/>
    <n v="1"/>
    <x v="7764"/>
    <n v="1"/>
    <n v="95.84"/>
    <n v="0"/>
    <n v="95.84"/>
    <n v="11.5008"/>
    <n v="107.3408"/>
    <n v="1"/>
  </r>
  <r>
    <s v="ORD107766"/>
    <x v="395"/>
    <x v="2578"/>
    <s v="Hyderabad"/>
    <x v="1"/>
    <n v="500084"/>
    <s v="MED012"/>
    <x v="29"/>
    <x v="3"/>
    <s v="Mankind"/>
    <s v="No"/>
    <n v="1"/>
    <n v="117.61"/>
    <n v="10"/>
    <n v="5"/>
    <x v="2"/>
    <x v="0"/>
    <n v="1"/>
    <x v="7765"/>
    <n v="1"/>
    <n v="117.61"/>
    <n v="11.760999999999999"/>
    <n v="105.849"/>
    <n v="5.2924499999999997"/>
    <n v="111.14145000000001"/>
    <n v="1"/>
  </r>
  <r>
    <s v="ORD107767"/>
    <x v="212"/>
    <x v="2000"/>
    <s v="Pune"/>
    <x v="3"/>
    <n v="411014"/>
    <s v="MED026"/>
    <x v="20"/>
    <x v="9"/>
    <s v="Cipla"/>
    <s v="No"/>
    <n v="4"/>
    <n v="184.42"/>
    <n v="0"/>
    <n v="5"/>
    <x v="3"/>
    <x v="1"/>
    <n v="1"/>
    <x v="7766"/>
    <n v="1"/>
    <n v="737.68"/>
    <n v="0"/>
    <n v="737.68"/>
    <n v="36.883999999999993"/>
    <n v="774.56399999999996"/>
    <n v="3"/>
  </r>
  <r>
    <s v="ORD107768"/>
    <x v="278"/>
    <x v="3112"/>
    <s v="Bengaluru"/>
    <x v="8"/>
    <n v="560100"/>
    <s v="MED020"/>
    <x v="4"/>
    <x v="4"/>
    <s v="Dr. Reddy's"/>
    <s v="Yes"/>
    <n v="4"/>
    <n v="58.56"/>
    <n v="10"/>
    <n v="5"/>
    <x v="1"/>
    <x v="0"/>
    <n v="1"/>
    <x v="7767"/>
    <n v="1"/>
    <n v="234.24"/>
    <n v="23.423999999999999"/>
    <n v="210.816"/>
    <n v="10.540799999999999"/>
    <n v="221.35679999999999"/>
    <n v="0"/>
  </r>
  <r>
    <s v="ORD107768"/>
    <x v="13"/>
    <x v="1232"/>
    <s v="Surat"/>
    <x v="6"/>
    <n v="395001"/>
    <s v="MED017"/>
    <x v="1"/>
    <x v="1"/>
    <s v="Abbott"/>
    <s v="No"/>
    <n v="1"/>
    <n v="119.7"/>
    <n v="0"/>
    <n v="5"/>
    <x v="5"/>
    <x v="1"/>
    <n v="1"/>
    <x v="7768"/>
    <n v="1"/>
    <n v="119.7"/>
    <n v="0"/>
    <n v="119.7"/>
    <n v="5.9850000000000003"/>
    <n v="125.685"/>
    <n v="1"/>
  </r>
  <r>
    <s v="ORD107770"/>
    <x v="627"/>
    <x v="1824"/>
    <s v="Chennai"/>
    <x v="7"/>
    <n v="600001"/>
    <s v="MED004"/>
    <x v="5"/>
    <x v="5"/>
    <s v="Sun Pharma"/>
    <s v="Yes"/>
    <n v="1"/>
    <n v="101.3"/>
    <n v="0"/>
    <n v="5"/>
    <x v="3"/>
    <x v="1"/>
    <n v="1"/>
    <x v="7769"/>
    <n v="1"/>
    <n v="101.3"/>
    <n v="0"/>
    <n v="101.3"/>
    <n v="5.0650000000000004"/>
    <n v="106.36499999999999"/>
    <n v="1"/>
  </r>
  <r>
    <s v="ORD107770"/>
    <x v="697"/>
    <x v="1708"/>
    <s v="Mumbai"/>
    <x v="3"/>
    <n v="400093"/>
    <s v="MED008"/>
    <x v="7"/>
    <x v="6"/>
    <s v="Zydus"/>
    <s v="Yes"/>
    <n v="1"/>
    <n v="70.42"/>
    <n v="0"/>
    <n v="12"/>
    <x v="1"/>
    <x v="1"/>
    <n v="1"/>
    <x v="7770"/>
    <n v="1"/>
    <n v="70.42"/>
    <n v="0"/>
    <n v="70.42"/>
    <n v="8.4504000000000001"/>
    <n v="78.870400000000004"/>
    <n v="3"/>
  </r>
  <r>
    <s v="ORD107772"/>
    <x v="102"/>
    <x v="1855"/>
    <s v="Jaipur"/>
    <x v="5"/>
    <n v="302001"/>
    <s v="MED013"/>
    <x v="16"/>
    <x v="3"/>
    <s v="Himalaya"/>
    <s v="No"/>
    <n v="2"/>
    <n v="182.55"/>
    <n v="5"/>
    <n v="12"/>
    <x v="4"/>
    <x v="1"/>
    <n v="1"/>
    <x v="7771"/>
    <n v="1"/>
    <n v="365.1"/>
    <n v="18.254999999999999"/>
    <n v="346.84500000000003"/>
    <n v="41.621400000000001"/>
    <n v="388.46640000000002"/>
    <n v="2"/>
  </r>
  <r>
    <s v="ORD107773"/>
    <x v="151"/>
    <x v="1353"/>
    <s v="Bengaluru"/>
    <x v="8"/>
    <n v="560066"/>
    <s v="MED029"/>
    <x v="10"/>
    <x v="8"/>
    <s v="Sun Pharma"/>
    <s v="Yes"/>
    <n v="4"/>
    <n v="102.11"/>
    <n v="5"/>
    <n v="18"/>
    <x v="0"/>
    <x v="2"/>
    <n v="1"/>
    <x v="7772"/>
    <n v="1"/>
    <n v="408.44"/>
    <n v="20.422000000000001"/>
    <n v="388.01799999999997"/>
    <n v="69.843239999999994"/>
    <n v="457.86123999999995"/>
    <n v="1"/>
  </r>
  <r>
    <s v="ORD107774"/>
    <x v="153"/>
    <x v="1385"/>
    <s v="Gurugram"/>
    <x v="11"/>
    <n v="122009"/>
    <s v="MED008"/>
    <x v="7"/>
    <x v="6"/>
    <s v="Zydus"/>
    <s v="Yes"/>
    <n v="1"/>
    <n v="69.510000000000005"/>
    <n v="5"/>
    <n v="18"/>
    <x v="4"/>
    <x v="0"/>
    <n v="1"/>
    <x v="7773"/>
    <n v="1"/>
    <n v="69.510000000000005"/>
    <n v="3.4755000000000003"/>
    <n v="66.034500000000008"/>
    <n v="11.88621"/>
    <n v="77.920710000000014"/>
    <n v="1"/>
  </r>
  <r>
    <s v="ORD107775"/>
    <x v="252"/>
    <x v="2055"/>
    <s v="Bengaluru"/>
    <x v="8"/>
    <n v="560100"/>
    <s v="MED021"/>
    <x v="9"/>
    <x v="7"/>
    <s v="Cipla"/>
    <s v="No"/>
    <n v="1"/>
    <n v="73.84"/>
    <n v="5"/>
    <n v="5"/>
    <x v="5"/>
    <x v="1"/>
    <n v="1"/>
    <x v="7774"/>
    <n v="1"/>
    <n v="73.84"/>
    <n v="3.6920000000000006"/>
    <n v="70.147999999999996"/>
    <n v="3.5074000000000001"/>
    <n v="73.6554"/>
    <n v="2"/>
  </r>
  <r>
    <s v="ORD107776"/>
    <x v="676"/>
    <x v="111"/>
    <s v="Indore"/>
    <x v="2"/>
    <n v="452001"/>
    <s v="MED002"/>
    <x v="22"/>
    <x v="2"/>
    <s v="Micro Labs"/>
    <s v="No"/>
    <n v="1"/>
    <n v="31.7"/>
    <n v="15"/>
    <n v="18"/>
    <x v="4"/>
    <x v="1"/>
    <n v="1"/>
    <x v="7775"/>
    <n v="1"/>
    <n v="31.7"/>
    <n v="4.7549999999999999"/>
    <n v="26.945"/>
    <n v="4.8501000000000003"/>
    <n v="31.795100000000001"/>
    <n v="2"/>
  </r>
  <r>
    <s v="ORD107777"/>
    <x v="476"/>
    <x v="1592"/>
    <s v="Mumbai"/>
    <x v="3"/>
    <n v="400069"/>
    <s v="MED002"/>
    <x v="22"/>
    <x v="2"/>
    <s v="Micro Labs"/>
    <s v="No"/>
    <n v="1"/>
    <n v="34"/>
    <n v="5"/>
    <n v="12"/>
    <x v="1"/>
    <x v="1"/>
    <n v="1"/>
    <x v="7776"/>
    <n v="1"/>
    <n v="34"/>
    <n v="1.7"/>
    <n v="32.299999999999997"/>
    <n v="3.8759999999999994"/>
    <n v="36.175999999999995"/>
    <n v="4"/>
  </r>
  <r>
    <s v="ORD107778"/>
    <x v="332"/>
    <x v="556"/>
    <s v="Bengaluru"/>
    <x v="8"/>
    <n v="560038"/>
    <s v="MED005"/>
    <x v="11"/>
    <x v="5"/>
    <s v="Cipla"/>
    <s v="Yes"/>
    <n v="2"/>
    <n v="84.59"/>
    <n v="0"/>
    <n v="5"/>
    <x v="3"/>
    <x v="3"/>
    <n v="1"/>
    <x v="7777"/>
    <n v="1"/>
    <n v="169.18"/>
    <n v="0"/>
    <n v="169.18"/>
    <n v="8.4590000000000014"/>
    <n v="177.63900000000001"/>
    <n v="1"/>
  </r>
  <r>
    <s v="ORD107779"/>
    <x v="41"/>
    <x v="2416"/>
    <s v="Surat"/>
    <x v="6"/>
    <n v="395017"/>
    <s v="MED022"/>
    <x v="25"/>
    <x v="7"/>
    <s v="Himalaya"/>
    <s v="No"/>
    <n v="1"/>
    <n v="177.33"/>
    <n v="10"/>
    <n v="5"/>
    <x v="0"/>
    <x v="2"/>
    <n v="1"/>
    <x v="7778"/>
    <n v="1"/>
    <n v="177.33"/>
    <n v="17.733000000000001"/>
    <n v="159.59700000000001"/>
    <n v="7.9798499999999999"/>
    <n v="167.57685000000001"/>
    <n v="2"/>
  </r>
  <r>
    <s v="ORD107780"/>
    <x v="228"/>
    <x v="2552"/>
    <s v="Kolkata"/>
    <x v="10"/>
    <n v="700029"/>
    <s v="MED008"/>
    <x v="7"/>
    <x v="6"/>
    <s v="Zydus"/>
    <s v="Yes"/>
    <n v="1"/>
    <n v="64.64"/>
    <n v="0"/>
    <n v="12"/>
    <x v="0"/>
    <x v="1"/>
    <n v="1"/>
    <x v="7779"/>
    <n v="1"/>
    <n v="64.64"/>
    <n v="0"/>
    <n v="64.64"/>
    <n v="7.756800000000001"/>
    <n v="72.396799999999999"/>
    <n v="2"/>
  </r>
  <r>
    <s v="ORD107781"/>
    <x v="423"/>
    <x v="2399"/>
    <s v="Indore"/>
    <x v="2"/>
    <n v="452001"/>
    <s v="MED006"/>
    <x v="18"/>
    <x v="10"/>
    <s v="USV"/>
    <s v="Yes"/>
    <n v="1"/>
    <n v="41.9"/>
    <n v="10"/>
    <n v="18"/>
    <x v="4"/>
    <x v="1"/>
    <n v="1"/>
    <x v="7780"/>
    <n v="1"/>
    <n v="41.9"/>
    <n v="4.1900000000000004"/>
    <n v="37.71"/>
    <n v="6.7877999999999998"/>
    <n v="44.497799999999998"/>
    <n v="2"/>
  </r>
  <r>
    <s v="ORD107782"/>
    <x v="149"/>
    <x v="1227"/>
    <s v="Noida"/>
    <x v="9"/>
    <n v="201301"/>
    <s v="MED023"/>
    <x v="8"/>
    <x v="7"/>
    <s v="Lacto Calamine"/>
    <s v="No"/>
    <n v="6"/>
    <n v="325.08"/>
    <n v="15"/>
    <n v="18"/>
    <x v="1"/>
    <x v="1"/>
    <n v="1"/>
    <x v="7781"/>
    <n v="1"/>
    <n v="1950.48"/>
    <n v="292.572"/>
    <n v="1657.9079999999999"/>
    <n v="298.42343999999997"/>
    <n v="1956.3314399999999"/>
    <n v="2"/>
  </r>
  <r>
    <s v="ORD107783"/>
    <x v="632"/>
    <x v="203"/>
    <s v="Surat"/>
    <x v="6"/>
    <n v="395017"/>
    <s v="MED002"/>
    <x v="22"/>
    <x v="2"/>
    <s v="Micro Labs"/>
    <s v="No"/>
    <n v="4"/>
    <n v="35.78"/>
    <n v="0"/>
    <n v="5"/>
    <x v="0"/>
    <x v="1"/>
    <n v="1"/>
    <x v="7782"/>
    <n v="1"/>
    <n v="143.12"/>
    <n v="0"/>
    <n v="143.12"/>
    <n v="7.1560000000000006"/>
    <n v="150.27600000000001"/>
    <n v="2"/>
  </r>
  <r>
    <s v="ORD107784"/>
    <x v="16"/>
    <x v="899"/>
    <s v="Indore"/>
    <x v="2"/>
    <n v="452016"/>
    <s v="MED005"/>
    <x v="11"/>
    <x v="5"/>
    <s v="Cipla"/>
    <s v="Yes"/>
    <n v="1"/>
    <n v="84.19"/>
    <n v="5"/>
    <n v="5"/>
    <x v="5"/>
    <x v="2"/>
    <n v="1"/>
    <x v="7783"/>
    <n v="1"/>
    <n v="84.19"/>
    <n v="4.2095000000000002"/>
    <n v="79.980499999999992"/>
    <n v="3.9990249999999996"/>
    <n v="83.979524999999995"/>
    <n v="1"/>
  </r>
  <r>
    <s v="ORD107785"/>
    <x v="405"/>
    <x v="9"/>
    <s v="Mumbai"/>
    <x v="3"/>
    <n v="400076"/>
    <s v="MED007"/>
    <x v="15"/>
    <x v="10"/>
    <s v="Sanofi"/>
    <s v="Yes"/>
    <n v="1"/>
    <n v="67.239999999999995"/>
    <n v="15"/>
    <n v="5"/>
    <x v="0"/>
    <x v="0"/>
    <n v="1"/>
    <x v="7784"/>
    <n v="1"/>
    <n v="67.239999999999995"/>
    <n v="10.085999999999999"/>
    <n v="57.153999999999996"/>
    <n v="2.8576999999999999"/>
    <n v="60.011699999999998"/>
    <n v="4"/>
  </r>
  <r>
    <s v="ORD107786"/>
    <x v="149"/>
    <x v="3113"/>
    <s v="Gurugram"/>
    <x v="11"/>
    <n v="122001"/>
    <s v="MED030"/>
    <x v="28"/>
    <x v="8"/>
    <s v="Cipla"/>
    <s v="Yes"/>
    <n v="4"/>
    <n v="276.42"/>
    <n v="5"/>
    <n v="5"/>
    <x v="1"/>
    <x v="3"/>
    <n v="1"/>
    <x v="7785"/>
    <n v="1"/>
    <n v="1105.68"/>
    <n v="55.284000000000006"/>
    <n v="1050.396"/>
    <n v="52.519799999999996"/>
    <n v="1102.9158"/>
    <n v="0"/>
  </r>
  <r>
    <s v="ORD107786"/>
    <x v="27"/>
    <x v="919"/>
    <s v="Kolkata"/>
    <x v="10"/>
    <n v="700001"/>
    <s v="MED016"/>
    <x v="17"/>
    <x v="11"/>
    <s v="Emcure"/>
    <s v="No"/>
    <n v="6"/>
    <n v="97.65"/>
    <n v="10"/>
    <n v="12"/>
    <x v="2"/>
    <x v="3"/>
    <n v="1"/>
    <x v="7786"/>
    <n v="1"/>
    <n v="585.90000000000009"/>
    <n v="58.590000000000011"/>
    <n v="527.31000000000006"/>
    <n v="63.277200000000015"/>
    <n v="590.58720000000005"/>
    <n v="2"/>
  </r>
  <r>
    <s v="ORD107788"/>
    <x v="624"/>
    <x v="2605"/>
    <s v="Hyderabad"/>
    <x v="1"/>
    <n v="500084"/>
    <s v="MED026"/>
    <x v="20"/>
    <x v="9"/>
    <s v="Cipla"/>
    <s v="No"/>
    <n v="1"/>
    <n v="194.85"/>
    <n v="5"/>
    <n v="18"/>
    <x v="5"/>
    <x v="1"/>
    <n v="1"/>
    <x v="7787"/>
    <n v="1"/>
    <n v="194.85"/>
    <n v="9.7424999999999997"/>
    <n v="185.10749999999999"/>
    <n v="33.31935"/>
    <n v="218.42685"/>
    <n v="1"/>
  </r>
  <r>
    <s v="ORD107788"/>
    <x v="594"/>
    <x v="540"/>
    <s v="Bengaluru"/>
    <x v="8"/>
    <n v="560100"/>
    <s v="MED017"/>
    <x v="1"/>
    <x v="1"/>
    <s v="Abbott"/>
    <s v="No"/>
    <n v="2"/>
    <n v="121.09"/>
    <n v="10"/>
    <n v="18"/>
    <x v="1"/>
    <x v="1"/>
    <n v="1"/>
    <x v="7788"/>
    <n v="1"/>
    <n v="242.18"/>
    <n v="24.218000000000004"/>
    <n v="217.96199999999999"/>
    <n v="39.233159999999998"/>
    <n v="257.19515999999999"/>
    <n v="4"/>
  </r>
  <r>
    <s v="ORD107788"/>
    <x v="434"/>
    <x v="459"/>
    <s v="Pune"/>
    <x v="3"/>
    <n v="411057"/>
    <s v="MED005"/>
    <x v="11"/>
    <x v="5"/>
    <s v="Cipla"/>
    <s v="Yes"/>
    <n v="2"/>
    <n v="94.25"/>
    <n v="5"/>
    <n v="12"/>
    <x v="1"/>
    <x v="1"/>
    <n v="1"/>
    <x v="7789"/>
    <n v="1"/>
    <n v="188.5"/>
    <n v="9.4250000000000007"/>
    <n v="179.07499999999999"/>
    <n v="21.488999999999997"/>
    <n v="200.56399999999999"/>
    <n v="2"/>
  </r>
  <r>
    <s v="ORD107791"/>
    <x v="608"/>
    <x v="871"/>
    <s v="Surat"/>
    <x v="6"/>
    <n v="395001"/>
    <s v="MED003"/>
    <x v="6"/>
    <x v="4"/>
    <s v="Dr. Reddy's"/>
    <s v="No"/>
    <n v="2"/>
    <n v="30.3"/>
    <n v="5"/>
    <n v="5"/>
    <x v="4"/>
    <x v="1"/>
    <n v="1"/>
    <x v="7790"/>
    <n v="1"/>
    <n v="60.6"/>
    <n v="3.03"/>
    <n v="57.57"/>
    <n v="2.8785000000000003"/>
    <n v="60.448500000000003"/>
    <n v="1"/>
  </r>
  <r>
    <s v="ORD107792"/>
    <x v="403"/>
    <x v="429"/>
    <s v="Bengaluru"/>
    <x v="8"/>
    <n v="560100"/>
    <s v="MED025"/>
    <x v="27"/>
    <x v="0"/>
    <s v="Blue Cross"/>
    <s v="Yes"/>
    <n v="1"/>
    <n v="64.650000000000006"/>
    <n v="10"/>
    <n v="12"/>
    <x v="1"/>
    <x v="0"/>
    <n v="1"/>
    <x v="7791"/>
    <n v="1"/>
    <n v="64.650000000000006"/>
    <n v="6.4649999999999999"/>
    <n v="58.185000000000002"/>
    <n v="6.9822000000000006"/>
    <n v="65.167200000000008"/>
    <n v="0"/>
  </r>
  <r>
    <s v="ORD107793"/>
    <x v="372"/>
    <x v="3046"/>
    <s v="Jaipur"/>
    <x v="5"/>
    <n v="302033"/>
    <s v="MED014"/>
    <x v="19"/>
    <x v="3"/>
    <s v="Abbott"/>
    <s v="No"/>
    <n v="2"/>
    <n v="149.93"/>
    <n v="0"/>
    <n v="12"/>
    <x v="2"/>
    <x v="1"/>
    <n v="1"/>
    <x v="7792"/>
    <n v="1"/>
    <n v="299.86"/>
    <n v="0"/>
    <n v="299.86"/>
    <n v="35.983200000000004"/>
    <n v="335.84320000000002"/>
    <n v="2"/>
  </r>
  <r>
    <s v="ORD107794"/>
    <x v="239"/>
    <x v="2724"/>
    <s v="Mumbai"/>
    <x v="3"/>
    <n v="400069"/>
    <s v="MED025"/>
    <x v="27"/>
    <x v="0"/>
    <s v="Blue Cross"/>
    <s v="Yes"/>
    <n v="1"/>
    <n v="67.56"/>
    <n v="10"/>
    <n v="12"/>
    <x v="3"/>
    <x v="1"/>
    <n v="1"/>
    <x v="7793"/>
    <n v="1"/>
    <n v="67.56"/>
    <n v="6.7560000000000002"/>
    <n v="60.804000000000002"/>
    <n v="7.2964799999999999"/>
    <n v="68.100480000000005"/>
    <n v="3"/>
  </r>
  <r>
    <s v="ORD107795"/>
    <x v="371"/>
    <x v="2233"/>
    <s v="Ahmedabad"/>
    <x v="6"/>
    <n v="380001"/>
    <s v="MED002"/>
    <x v="22"/>
    <x v="2"/>
    <s v="Micro Labs"/>
    <s v="No"/>
    <n v="1"/>
    <n v="30.19"/>
    <n v="0"/>
    <n v="5"/>
    <x v="0"/>
    <x v="1"/>
    <n v="1"/>
    <x v="7794"/>
    <n v="1"/>
    <n v="30.19"/>
    <n v="0"/>
    <n v="30.19"/>
    <n v="1.5095000000000001"/>
    <n v="31.6995"/>
    <n v="3"/>
  </r>
  <r>
    <s v="ORD107796"/>
    <x v="231"/>
    <x v="2938"/>
    <s v="Chandigarh"/>
    <x v="4"/>
    <n v="160022"/>
    <s v="MED028"/>
    <x v="3"/>
    <x v="3"/>
    <s v="Abbott"/>
    <s v="No"/>
    <n v="2"/>
    <n v="98.87"/>
    <n v="0"/>
    <n v="18"/>
    <x v="5"/>
    <x v="1"/>
    <n v="1"/>
    <x v="7795"/>
    <n v="1"/>
    <n v="197.74"/>
    <n v="0"/>
    <n v="197.74"/>
    <n v="35.593200000000003"/>
    <n v="233.33320000000001"/>
    <n v="2"/>
  </r>
  <r>
    <s v="ORD107797"/>
    <x v="614"/>
    <x v="2319"/>
    <s v="Bengaluru"/>
    <x v="8"/>
    <n v="560100"/>
    <s v="MED025"/>
    <x v="27"/>
    <x v="0"/>
    <s v="Blue Cross"/>
    <s v="Yes"/>
    <n v="1"/>
    <n v="63.28"/>
    <n v="0"/>
    <n v="18"/>
    <x v="4"/>
    <x v="1"/>
    <n v="1"/>
    <x v="7796"/>
    <n v="1"/>
    <n v="63.28"/>
    <n v="0"/>
    <n v="63.28"/>
    <n v="11.3904"/>
    <n v="74.670400000000001"/>
    <n v="2"/>
  </r>
  <r>
    <s v="ORD107798"/>
    <x v="213"/>
    <x v="881"/>
    <s v="Hyderabad"/>
    <x v="1"/>
    <n v="500090"/>
    <s v="MED002"/>
    <x v="22"/>
    <x v="2"/>
    <s v="Micro Labs"/>
    <s v="No"/>
    <n v="1"/>
    <n v="35.28"/>
    <n v="20"/>
    <n v="5"/>
    <x v="3"/>
    <x v="1"/>
    <n v="1"/>
    <x v="7797"/>
    <n v="1"/>
    <n v="35.28"/>
    <n v="7.056"/>
    <n v="28.224"/>
    <n v="1.4112"/>
    <n v="29.635200000000001"/>
    <n v="3"/>
  </r>
  <r>
    <s v="ORD107799"/>
    <x v="529"/>
    <x v="2248"/>
    <s v="Hyderabad"/>
    <x v="1"/>
    <n v="500081"/>
    <s v="MED012"/>
    <x v="29"/>
    <x v="3"/>
    <s v="Mankind"/>
    <s v="No"/>
    <n v="2"/>
    <n v="113.15"/>
    <n v="0"/>
    <n v="12"/>
    <x v="4"/>
    <x v="3"/>
    <n v="1"/>
    <x v="7798"/>
    <n v="1"/>
    <n v="226.3"/>
    <n v="0"/>
    <n v="226.3"/>
    <n v="27.156000000000002"/>
    <n v="253.45600000000002"/>
    <n v="3"/>
  </r>
  <r>
    <s v="ORD107800"/>
    <x v="578"/>
    <x v="209"/>
    <s v="Mumbai"/>
    <x v="3"/>
    <n v="400069"/>
    <s v="MED005"/>
    <x v="11"/>
    <x v="5"/>
    <s v="Cipla"/>
    <s v="Yes"/>
    <n v="3"/>
    <n v="98.88"/>
    <n v="15"/>
    <n v="18"/>
    <x v="3"/>
    <x v="3"/>
    <n v="1"/>
    <x v="7799"/>
    <n v="1"/>
    <n v="296.64"/>
    <n v="44.495999999999995"/>
    <n v="252.14400000000001"/>
    <n v="45.385920000000006"/>
    <n v="297.52992"/>
    <n v="4"/>
  </r>
  <r>
    <s v="ORD107801"/>
    <x v="397"/>
    <x v="3114"/>
    <s v="Pune"/>
    <x v="3"/>
    <n v="411045"/>
    <s v="MED022"/>
    <x v="25"/>
    <x v="7"/>
    <s v="Himalaya"/>
    <s v="No"/>
    <n v="4"/>
    <n v="200.38"/>
    <n v="5"/>
    <n v="18"/>
    <x v="1"/>
    <x v="1"/>
    <n v="1"/>
    <x v="7800"/>
    <n v="1"/>
    <n v="801.52"/>
    <n v="40.076000000000001"/>
    <n v="761.44399999999996"/>
    <n v="137.05991999999998"/>
    <n v="898.50391999999988"/>
    <n v="1"/>
  </r>
  <r>
    <s v="ORD107802"/>
    <x v="391"/>
    <x v="2419"/>
    <s v="Chennai"/>
    <x v="7"/>
    <n v="600096"/>
    <s v="MED016"/>
    <x v="17"/>
    <x v="11"/>
    <s v="Emcure"/>
    <s v="No"/>
    <n v="1"/>
    <n v="100.12"/>
    <n v="5"/>
    <n v="18"/>
    <x v="3"/>
    <x v="1"/>
    <n v="1"/>
    <x v="7801"/>
    <n v="1"/>
    <n v="100.12"/>
    <n v="5.0060000000000002"/>
    <n v="95.114000000000004"/>
    <n v="17.120520000000003"/>
    <n v="112.23452"/>
    <n v="2"/>
  </r>
  <r>
    <s v="ORD107803"/>
    <x v="201"/>
    <x v="1899"/>
    <s v="Lucknow"/>
    <x v="9"/>
    <n v="226024"/>
    <s v="MED015"/>
    <x v="24"/>
    <x v="11"/>
    <s v="Abbott"/>
    <s v="No"/>
    <n v="1"/>
    <n v="51.13"/>
    <n v="10"/>
    <n v="12"/>
    <x v="0"/>
    <x v="1"/>
    <n v="1"/>
    <x v="7802"/>
    <n v="1"/>
    <n v="51.13"/>
    <n v="5.1130000000000004"/>
    <n v="46.017000000000003"/>
    <n v="5.5220400000000005"/>
    <n v="51.53904"/>
    <n v="2"/>
  </r>
  <r>
    <s v="ORD107804"/>
    <x v="522"/>
    <x v="1688"/>
    <s v="Bengaluru"/>
    <x v="8"/>
    <n v="560066"/>
    <s v="MED014"/>
    <x v="19"/>
    <x v="3"/>
    <s v="Abbott"/>
    <s v="No"/>
    <n v="2"/>
    <n v="146.05000000000001"/>
    <n v="0"/>
    <n v="5"/>
    <x v="2"/>
    <x v="1"/>
    <n v="1"/>
    <x v="7803"/>
    <n v="1"/>
    <n v="292.10000000000002"/>
    <n v="0"/>
    <n v="292.10000000000002"/>
    <n v="14.605"/>
    <n v="306.70500000000004"/>
    <n v="1"/>
  </r>
  <r>
    <s v="ORD107804"/>
    <x v="519"/>
    <x v="1282"/>
    <s v="Chandigarh"/>
    <x v="4"/>
    <n v="160036"/>
    <s v="MED005"/>
    <x v="11"/>
    <x v="5"/>
    <s v="Cipla"/>
    <s v="Yes"/>
    <n v="3"/>
    <n v="85.92"/>
    <n v="0"/>
    <n v="5"/>
    <x v="2"/>
    <x v="3"/>
    <n v="1"/>
    <x v="7804"/>
    <n v="1"/>
    <n v="257.76"/>
    <n v="0"/>
    <n v="257.76"/>
    <n v="12.888"/>
    <n v="270.64799999999997"/>
    <n v="2"/>
  </r>
  <r>
    <s v="ORD107806"/>
    <x v="45"/>
    <x v="3115"/>
    <s v="Noida"/>
    <x v="9"/>
    <n v="201305"/>
    <s v="MED030"/>
    <x v="28"/>
    <x v="8"/>
    <s v="Cipla"/>
    <s v="Yes"/>
    <n v="1"/>
    <n v="291.85000000000002"/>
    <n v="10"/>
    <n v="18"/>
    <x v="5"/>
    <x v="1"/>
    <n v="1"/>
    <x v="7805"/>
    <n v="1"/>
    <n v="291.85000000000002"/>
    <n v="29.184999999999999"/>
    <n v="262.66500000000002"/>
    <n v="47.279700000000005"/>
    <n v="309.94470000000001"/>
    <n v="1"/>
  </r>
  <r>
    <s v="ORD107807"/>
    <x v="499"/>
    <x v="3008"/>
    <s v="Mumbai"/>
    <x v="3"/>
    <n v="400069"/>
    <s v="MED014"/>
    <x v="19"/>
    <x v="3"/>
    <s v="Abbott"/>
    <s v="No"/>
    <n v="3"/>
    <n v="130.62"/>
    <n v="0"/>
    <n v="12"/>
    <x v="0"/>
    <x v="2"/>
    <n v="1"/>
    <x v="7806"/>
    <n v="1"/>
    <n v="391.86"/>
    <n v="0"/>
    <n v="391.86"/>
    <n v="47.023199999999996"/>
    <n v="438.88319999999999"/>
    <n v="1"/>
  </r>
  <r>
    <s v="ORD107808"/>
    <x v="543"/>
    <x v="2411"/>
    <s v="Bengaluru"/>
    <x v="8"/>
    <n v="560066"/>
    <s v="MED030"/>
    <x v="28"/>
    <x v="8"/>
    <s v="Cipla"/>
    <s v="Yes"/>
    <n v="3"/>
    <n v="263.48"/>
    <n v="0"/>
    <n v="5"/>
    <x v="4"/>
    <x v="1"/>
    <n v="1"/>
    <x v="7807"/>
    <n v="1"/>
    <n v="790.44"/>
    <n v="0"/>
    <n v="790.44"/>
    <n v="39.522000000000006"/>
    <n v="829.9620000000001"/>
    <n v="2"/>
  </r>
  <r>
    <s v="ORD107809"/>
    <x v="410"/>
    <x v="1328"/>
    <s v="Kolkata"/>
    <x v="10"/>
    <n v="700102"/>
    <s v="MED028"/>
    <x v="3"/>
    <x v="3"/>
    <s v="Abbott"/>
    <s v="No"/>
    <n v="1"/>
    <n v="101.26"/>
    <n v="0"/>
    <n v="5"/>
    <x v="5"/>
    <x v="1"/>
    <n v="1"/>
    <x v="7808"/>
    <n v="1"/>
    <n v="101.26"/>
    <n v="0"/>
    <n v="101.26"/>
    <n v="5.0629999999999997"/>
    <n v="106.32300000000001"/>
    <n v="2"/>
  </r>
  <r>
    <s v="ORD107810"/>
    <x v="340"/>
    <x v="224"/>
    <s v="Indore"/>
    <x v="2"/>
    <n v="452020"/>
    <s v="MED022"/>
    <x v="25"/>
    <x v="7"/>
    <s v="Himalaya"/>
    <s v="No"/>
    <n v="2"/>
    <n v="182.42"/>
    <n v="10"/>
    <n v="12"/>
    <x v="4"/>
    <x v="1"/>
    <n v="1"/>
    <x v="7809"/>
    <n v="1"/>
    <n v="364.84"/>
    <n v="36.483999999999995"/>
    <n v="328.35599999999999"/>
    <n v="39.402720000000002"/>
    <n v="367.75871999999998"/>
    <n v="1"/>
  </r>
  <r>
    <s v="ORD107811"/>
    <x v="653"/>
    <x v="1610"/>
    <s v="Chennai"/>
    <x v="7"/>
    <n v="600001"/>
    <s v="MED029"/>
    <x v="10"/>
    <x v="8"/>
    <s v="Sun Pharma"/>
    <s v="Yes"/>
    <n v="1"/>
    <n v="94.14"/>
    <n v="5"/>
    <n v="12"/>
    <x v="5"/>
    <x v="1"/>
    <n v="1"/>
    <x v="7810"/>
    <n v="1"/>
    <n v="94.14"/>
    <n v="4.7069999999999999"/>
    <n v="89.433000000000007"/>
    <n v="10.731960000000001"/>
    <n v="100.16496000000001"/>
    <n v="2"/>
  </r>
  <r>
    <s v="ORD107812"/>
    <x v="680"/>
    <x v="3116"/>
    <s v="Ahmedabad"/>
    <x v="6"/>
    <n v="380001"/>
    <s v="MED018"/>
    <x v="14"/>
    <x v="8"/>
    <s v="Mankind"/>
    <s v="No"/>
    <n v="1"/>
    <n v="125.02"/>
    <n v="15"/>
    <n v="12"/>
    <x v="4"/>
    <x v="1"/>
    <n v="1"/>
    <x v="7811"/>
    <n v="1"/>
    <n v="125.02"/>
    <n v="18.753"/>
    <n v="106.267"/>
    <n v="12.752039999999999"/>
    <n v="119.01903999999999"/>
    <n v="1"/>
  </r>
  <r>
    <s v="ORD107813"/>
    <x v="212"/>
    <x v="2825"/>
    <s v="Delhi"/>
    <x v="0"/>
    <n v="110001"/>
    <s v="MED022"/>
    <x v="25"/>
    <x v="7"/>
    <s v="Himalaya"/>
    <s v="No"/>
    <n v="5"/>
    <n v="174.19"/>
    <n v="15"/>
    <n v="12"/>
    <x v="0"/>
    <x v="1"/>
    <n v="1"/>
    <x v="7812"/>
    <n v="1"/>
    <n v="870.95"/>
    <n v="130.64250000000001"/>
    <n v="740.3075"/>
    <n v="88.8369"/>
    <n v="829.14440000000002"/>
    <n v="1"/>
  </r>
  <r>
    <s v="ORD107814"/>
    <x v="377"/>
    <x v="2062"/>
    <s v="Mumbai"/>
    <x v="3"/>
    <n v="400076"/>
    <s v="MED005"/>
    <x v="11"/>
    <x v="5"/>
    <s v="Cipla"/>
    <s v="Yes"/>
    <n v="1"/>
    <n v="85.23"/>
    <n v="0"/>
    <n v="12"/>
    <x v="5"/>
    <x v="1"/>
    <n v="1"/>
    <x v="7813"/>
    <n v="1"/>
    <n v="85.23"/>
    <n v="0"/>
    <n v="85.23"/>
    <n v="10.227600000000001"/>
    <n v="95.457599999999999"/>
    <n v="2"/>
  </r>
  <r>
    <s v="ORD107815"/>
    <x v="444"/>
    <x v="2609"/>
    <s v="Ahmedabad"/>
    <x v="6"/>
    <n v="380058"/>
    <s v="MED006"/>
    <x v="18"/>
    <x v="10"/>
    <s v="USV"/>
    <s v="Yes"/>
    <n v="3"/>
    <n v="49.44"/>
    <n v="5"/>
    <n v="5"/>
    <x v="5"/>
    <x v="1"/>
    <n v="1"/>
    <x v="7814"/>
    <n v="1"/>
    <n v="148.32"/>
    <n v="7.4159999999999995"/>
    <n v="140.904"/>
    <n v="7.0451999999999995"/>
    <n v="147.94919999999999"/>
    <n v="2"/>
  </r>
  <r>
    <s v="ORD107816"/>
    <x v="127"/>
    <x v="2240"/>
    <s v="Bengaluru"/>
    <x v="8"/>
    <n v="560038"/>
    <s v="MED005"/>
    <x v="11"/>
    <x v="5"/>
    <s v="Cipla"/>
    <s v="Yes"/>
    <n v="2"/>
    <n v="108.11"/>
    <n v="5"/>
    <n v="5"/>
    <x v="4"/>
    <x v="1"/>
    <n v="1"/>
    <x v="7815"/>
    <n v="1"/>
    <n v="216.22"/>
    <n v="10.811"/>
    <n v="205.40899999999999"/>
    <n v="10.27045"/>
    <n v="215.67945"/>
    <n v="5"/>
  </r>
  <r>
    <s v="ORD107817"/>
    <x v="408"/>
    <x v="977"/>
    <s v="Chandigarh"/>
    <x v="4"/>
    <n v="160017"/>
    <s v="MED030"/>
    <x v="28"/>
    <x v="8"/>
    <s v="Cipla"/>
    <s v="Yes"/>
    <n v="3"/>
    <n v="270.07"/>
    <n v="5"/>
    <n v="12"/>
    <x v="1"/>
    <x v="1"/>
    <n v="1"/>
    <x v="7816"/>
    <n v="1"/>
    <n v="810.21"/>
    <n v="40.5105"/>
    <n v="769.69950000000006"/>
    <n v="92.363939999999999"/>
    <n v="862.06344000000001"/>
    <n v="5"/>
  </r>
  <r>
    <s v="ORD107818"/>
    <x v="416"/>
    <x v="1226"/>
    <s v="Gurugram"/>
    <x v="11"/>
    <n v="122002"/>
    <s v="MED004"/>
    <x v="5"/>
    <x v="5"/>
    <s v="Sun Pharma"/>
    <s v="Yes"/>
    <n v="1"/>
    <n v="99.51"/>
    <n v="15"/>
    <n v="5"/>
    <x v="0"/>
    <x v="1"/>
    <n v="1"/>
    <x v="7817"/>
    <n v="1"/>
    <n v="99.51"/>
    <n v="14.926500000000001"/>
    <n v="84.583500000000001"/>
    <n v="4.2291750000000006"/>
    <n v="88.812674999999999"/>
    <n v="2"/>
  </r>
  <r>
    <s v="ORD107819"/>
    <x v="101"/>
    <x v="3117"/>
    <s v="Delhi"/>
    <x v="0"/>
    <n v="110029"/>
    <s v="MED025"/>
    <x v="27"/>
    <x v="0"/>
    <s v="Blue Cross"/>
    <s v="Yes"/>
    <n v="1"/>
    <n v="62.89"/>
    <n v="0"/>
    <n v="12"/>
    <x v="4"/>
    <x v="3"/>
    <n v="1"/>
    <x v="7818"/>
    <n v="1"/>
    <n v="62.89"/>
    <n v="0"/>
    <n v="62.89"/>
    <n v="7.5468000000000011"/>
    <n v="70.436800000000005"/>
    <n v="0"/>
  </r>
  <r>
    <s v="ORD107820"/>
    <x v="203"/>
    <x v="3014"/>
    <s v="Mumbai"/>
    <x v="3"/>
    <n v="400069"/>
    <s v="MED008"/>
    <x v="7"/>
    <x v="6"/>
    <s v="Zydus"/>
    <s v="Yes"/>
    <n v="1"/>
    <n v="59.94"/>
    <n v="10"/>
    <n v="12"/>
    <x v="1"/>
    <x v="1"/>
    <n v="1"/>
    <x v="7819"/>
    <n v="1"/>
    <n v="59.94"/>
    <n v="5.9939999999999998"/>
    <n v="53.945999999999998"/>
    <n v="6.4735199999999997"/>
    <n v="60.419519999999999"/>
    <n v="3"/>
  </r>
  <r>
    <s v="ORD107821"/>
    <x v="25"/>
    <x v="1743"/>
    <s v="Ahmedabad"/>
    <x v="6"/>
    <n v="380015"/>
    <s v="MED027"/>
    <x v="12"/>
    <x v="9"/>
    <s v="Mankind"/>
    <s v="No"/>
    <n v="1"/>
    <n v="95.2"/>
    <n v="10"/>
    <n v="12"/>
    <x v="1"/>
    <x v="1"/>
    <n v="1"/>
    <x v="7820"/>
    <n v="1"/>
    <n v="95.2"/>
    <n v="9.52"/>
    <n v="85.68"/>
    <n v="10.281600000000001"/>
    <n v="95.961600000000004"/>
    <n v="3"/>
  </r>
  <r>
    <s v="ORD107822"/>
    <x v="104"/>
    <x v="978"/>
    <s v="Indore"/>
    <x v="2"/>
    <n v="452010"/>
    <s v="MED018"/>
    <x v="14"/>
    <x v="8"/>
    <s v="Mankind"/>
    <s v="No"/>
    <n v="2"/>
    <n v="117.91"/>
    <n v="0"/>
    <n v="5"/>
    <x v="2"/>
    <x v="1"/>
    <n v="1"/>
    <x v="7821"/>
    <n v="1"/>
    <n v="235.82"/>
    <n v="0"/>
    <n v="235.82"/>
    <n v="11.790999999999999"/>
    <n v="247.61099999999999"/>
    <n v="3"/>
  </r>
  <r>
    <s v="ORD107823"/>
    <x v="88"/>
    <x v="1677"/>
    <s v="Lucknow"/>
    <x v="9"/>
    <n v="226016"/>
    <s v="MED030"/>
    <x v="28"/>
    <x v="8"/>
    <s v="Cipla"/>
    <s v="Yes"/>
    <n v="3"/>
    <n v="285.45999999999998"/>
    <n v="5"/>
    <n v="5"/>
    <x v="4"/>
    <x v="1"/>
    <n v="1"/>
    <x v="7822"/>
    <n v="1"/>
    <n v="856.37999999999988"/>
    <n v="42.818999999999996"/>
    <n v="813.56099999999992"/>
    <n v="40.678049999999992"/>
    <n v="854.23904999999991"/>
    <n v="2"/>
  </r>
  <r>
    <s v="ORD107824"/>
    <x v="698"/>
    <x v="3041"/>
    <s v="Surat"/>
    <x v="6"/>
    <n v="395001"/>
    <s v="MED005"/>
    <x v="11"/>
    <x v="5"/>
    <s v="Cipla"/>
    <s v="Yes"/>
    <n v="4"/>
    <n v="107.2"/>
    <n v="5"/>
    <n v="12"/>
    <x v="3"/>
    <x v="3"/>
    <n v="1"/>
    <x v="7823"/>
    <n v="1"/>
    <n v="428.8"/>
    <n v="21.44"/>
    <n v="407.36"/>
    <n v="48.883199999999995"/>
    <n v="456.2432"/>
    <n v="2"/>
  </r>
  <r>
    <s v="ORD107825"/>
    <x v="194"/>
    <x v="3118"/>
    <s v="Delhi"/>
    <x v="0"/>
    <n v="110029"/>
    <s v="MED003"/>
    <x v="6"/>
    <x v="4"/>
    <s v="Dr. Reddy's"/>
    <s v="No"/>
    <n v="3"/>
    <n v="28.68"/>
    <n v="5"/>
    <n v="18"/>
    <x v="3"/>
    <x v="1"/>
    <n v="1"/>
    <x v="7824"/>
    <n v="1"/>
    <n v="86.039999999999992"/>
    <n v="4.3019999999999996"/>
    <n v="81.738"/>
    <n v="14.712840000000002"/>
    <n v="96.450839999999999"/>
    <n v="1"/>
  </r>
  <r>
    <s v="ORD107826"/>
    <x v="458"/>
    <x v="2732"/>
    <s v="Chennai"/>
    <x v="7"/>
    <n v="600001"/>
    <s v="MED018"/>
    <x v="14"/>
    <x v="8"/>
    <s v="Mankind"/>
    <s v="No"/>
    <n v="2"/>
    <n v="119.72"/>
    <n v="0"/>
    <n v="18"/>
    <x v="0"/>
    <x v="0"/>
    <n v="1"/>
    <x v="7825"/>
    <n v="1"/>
    <n v="239.44"/>
    <n v="0"/>
    <n v="239.44"/>
    <n v="43.099200000000003"/>
    <n v="282.53919999999999"/>
    <n v="1"/>
  </r>
  <r>
    <s v="ORD107827"/>
    <x v="726"/>
    <x v="2055"/>
    <s v="Delhi"/>
    <x v="0"/>
    <n v="110001"/>
    <s v="MED012"/>
    <x v="29"/>
    <x v="3"/>
    <s v="Mankind"/>
    <s v="No"/>
    <n v="1"/>
    <n v="116.1"/>
    <n v="5"/>
    <n v="5"/>
    <x v="3"/>
    <x v="0"/>
    <n v="1"/>
    <x v="7826"/>
    <n v="1"/>
    <n v="116.1"/>
    <n v="5.8049999999999997"/>
    <n v="110.29499999999999"/>
    <n v="5.5147499999999994"/>
    <n v="115.80974999999998"/>
    <n v="2"/>
  </r>
  <r>
    <s v="ORD107827"/>
    <x v="606"/>
    <x v="1192"/>
    <s v="Chennai"/>
    <x v="7"/>
    <n v="600100"/>
    <s v="MED029"/>
    <x v="10"/>
    <x v="8"/>
    <s v="Sun Pharma"/>
    <s v="Yes"/>
    <n v="1"/>
    <n v="89.87"/>
    <n v="10"/>
    <n v="5"/>
    <x v="5"/>
    <x v="2"/>
    <n v="1"/>
    <x v="7827"/>
    <n v="1"/>
    <n v="89.87"/>
    <n v="8.9870000000000001"/>
    <n v="80.88300000000001"/>
    <n v="4.044150000000001"/>
    <n v="84.927150000000012"/>
    <n v="1"/>
  </r>
  <r>
    <s v="ORD107829"/>
    <x v="411"/>
    <x v="3119"/>
    <s v="Pune"/>
    <x v="3"/>
    <n v="411014"/>
    <s v="MED016"/>
    <x v="17"/>
    <x v="11"/>
    <s v="Emcure"/>
    <s v="No"/>
    <n v="2"/>
    <n v="106.55"/>
    <n v="5"/>
    <n v="12"/>
    <x v="3"/>
    <x v="0"/>
    <n v="1"/>
    <x v="7828"/>
    <n v="1"/>
    <n v="213.1"/>
    <n v="10.654999999999999"/>
    <n v="202.44499999999999"/>
    <n v="24.293400000000002"/>
    <n v="226.73839999999998"/>
    <n v="0"/>
  </r>
  <r>
    <s v="ORD107830"/>
    <x v="144"/>
    <x v="3120"/>
    <s v="Surat"/>
    <x v="6"/>
    <n v="395017"/>
    <s v="MED006"/>
    <x v="18"/>
    <x v="10"/>
    <s v="USV"/>
    <s v="Yes"/>
    <n v="3"/>
    <n v="41.56"/>
    <n v="0"/>
    <n v="5"/>
    <x v="1"/>
    <x v="2"/>
    <n v="1"/>
    <x v="7829"/>
    <n v="1"/>
    <n v="124.68"/>
    <n v="0"/>
    <n v="124.68"/>
    <n v="6.2340000000000009"/>
    <n v="130.91400000000002"/>
    <n v="0"/>
  </r>
  <r>
    <s v="ORD107831"/>
    <x v="1"/>
    <x v="679"/>
    <s v="Hyderabad"/>
    <x v="1"/>
    <n v="500090"/>
    <s v="MED011"/>
    <x v="23"/>
    <x v="1"/>
    <s v="Cipla"/>
    <s v="No"/>
    <n v="2"/>
    <n v="25.5"/>
    <n v="5"/>
    <n v="5"/>
    <x v="4"/>
    <x v="1"/>
    <n v="1"/>
    <x v="7830"/>
    <n v="1"/>
    <n v="51"/>
    <n v="2.5499999999999998"/>
    <n v="48.45"/>
    <n v="2.4224999999999999"/>
    <n v="50.872500000000002"/>
    <n v="2"/>
  </r>
  <r>
    <s v="ORD107832"/>
    <x v="238"/>
    <x v="2043"/>
    <s v="Kolkata"/>
    <x v="10"/>
    <n v="700029"/>
    <s v="MED023"/>
    <x v="8"/>
    <x v="7"/>
    <s v="Lacto Calamine"/>
    <s v="No"/>
    <n v="3"/>
    <n v="342.13"/>
    <n v="0"/>
    <n v="5"/>
    <x v="4"/>
    <x v="3"/>
    <n v="1"/>
    <x v="7831"/>
    <n v="1"/>
    <n v="1026.3899999999999"/>
    <n v="0"/>
    <n v="1026.3899999999999"/>
    <n v="51.319499999999991"/>
    <n v="1077.7094999999999"/>
    <n v="0"/>
  </r>
  <r>
    <s v="ORD107833"/>
    <x v="312"/>
    <x v="506"/>
    <s v="Bengaluru"/>
    <x v="8"/>
    <n v="560100"/>
    <s v="MED015"/>
    <x v="24"/>
    <x v="11"/>
    <s v="Abbott"/>
    <s v="No"/>
    <n v="1"/>
    <n v="43.37"/>
    <n v="0"/>
    <n v="18"/>
    <x v="2"/>
    <x v="1"/>
    <n v="1"/>
    <x v="7832"/>
    <n v="1"/>
    <n v="43.37"/>
    <n v="0"/>
    <n v="43.37"/>
    <n v="7.8065999999999995"/>
    <n v="51.176599999999993"/>
    <n v="3"/>
  </r>
  <r>
    <s v="ORD107833"/>
    <x v="522"/>
    <x v="557"/>
    <s v="Jaipur"/>
    <x v="5"/>
    <n v="302033"/>
    <s v="MED028"/>
    <x v="3"/>
    <x v="3"/>
    <s v="Abbott"/>
    <s v="No"/>
    <n v="3"/>
    <n v="119.77"/>
    <n v="10"/>
    <n v="5"/>
    <x v="2"/>
    <x v="1"/>
    <n v="1"/>
    <x v="7833"/>
    <n v="1"/>
    <n v="359.31"/>
    <n v="35.930999999999997"/>
    <n v="323.37900000000002"/>
    <n v="16.168949999999999"/>
    <n v="339.54795000000001"/>
    <n v="2"/>
  </r>
  <r>
    <s v="ORD107835"/>
    <x v="254"/>
    <x v="3048"/>
    <s v="Surat"/>
    <x v="6"/>
    <n v="395001"/>
    <s v="MED011"/>
    <x v="23"/>
    <x v="1"/>
    <s v="Cipla"/>
    <s v="No"/>
    <n v="3"/>
    <n v="26.36"/>
    <n v="10"/>
    <n v="12"/>
    <x v="2"/>
    <x v="1"/>
    <n v="1"/>
    <x v="7834"/>
    <n v="1"/>
    <n v="79.08"/>
    <n v="7.9079999999999995"/>
    <n v="71.171999999999997"/>
    <n v="8.5406399999999998"/>
    <n v="79.712639999999993"/>
    <n v="3"/>
  </r>
  <r>
    <s v="ORD107836"/>
    <x v="209"/>
    <x v="3121"/>
    <s v="Pune"/>
    <x v="3"/>
    <n v="411045"/>
    <s v="MED029"/>
    <x v="10"/>
    <x v="8"/>
    <s v="Sun Pharma"/>
    <s v="Yes"/>
    <n v="5"/>
    <n v="111.3"/>
    <n v="5"/>
    <n v="5"/>
    <x v="3"/>
    <x v="3"/>
    <n v="1"/>
    <x v="7835"/>
    <n v="1"/>
    <n v="556.5"/>
    <n v="27.824999999999999"/>
    <n v="528.67499999999995"/>
    <n v="26.43375"/>
    <n v="555.10874999999999"/>
    <n v="0"/>
  </r>
  <r>
    <s v="ORD107837"/>
    <x v="91"/>
    <x v="2931"/>
    <s v="Kolkata"/>
    <x v="10"/>
    <n v="700102"/>
    <s v="MED003"/>
    <x v="6"/>
    <x v="4"/>
    <s v="Dr. Reddy's"/>
    <s v="No"/>
    <n v="1"/>
    <n v="32.14"/>
    <n v="10"/>
    <n v="12"/>
    <x v="3"/>
    <x v="3"/>
    <n v="1"/>
    <x v="7836"/>
    <n v="1"/>
    <n v="32.14"/>
    <n v="3.214"/>
    <n v="28.926000000000002"/>
    <n v="3.4711200000000004"/>
    <n v="32.397120000000001"/>
    <n v="1"/>
  </r>
  <r>
    <s v="ORD107838"/>
    <x v="368"/>
    <x v="2569"/>
    <s v="Chandigarh"/>
    <x v="4"/>
    <n v="160001"/>
    <s v="MED024"/>
    <x v="0"/>
    <x v="0"/>
    <s v="Abbott"/>
    <s v="No"/>
    <n v="2"/>
    <n v="136.62"/>
    <n v="0"/>
    <n v="12"/>
    <x v="4"/>
    <x v="3"/>
    <n v="1"/>
    <x v="7837"/>
    <n v="1"/>
    <n v="273.24"/>
    <n v="0"/>
    <n v="273.24"/>
    <n v="32.788800000000002"/>
    <n v="306.02879999999999"/>
    <n v="1"/>
  </r>
  <r>
    <s v="ORD107839"/>
    <x v="565"/>
    <x v="3122"/>
    <s v="Delhi"/>
    <x v="0"/>
    <n v="110001"/>
    <s v="MED029"/>
    <x v="10"/>
    <x v="8"/>
    <s v="Sun Pharma"/>
    <s v="Yes"/>
    <n v="1"/>
    <n v="88.63"/>
    <n v="5"/>
    <n v="5"/>
    <x v="3"/>
    <x v="2"/>
    <n v="1"/>
    <x v="7838"/>
    <n v="1"/>
    <n v="88.63"/>
    <n v="4.4314999999999998"/>
    <n v="84.198499999999996"/>
    <n v="4.2099249999999993"/>
    <n v="88.408424999999994"/>
    <n v="0"/>
  </r>
  <r>
    <s v="ORD107840"/>
    <x v="438"/>
    <x v="2995"/>
    <s v="Hyderabad"/>
    <x v="1"/>
    <n v="500084"/>
    <s v="MED013"/>
    <x v="16"/>
    <x v="3"/>
    <s v="Himalaya"/>
    <s v="No"/>
    <n v="2"/>
    <n v="178.18"/>
    <n v="5"/>
    <n v="5"/>
    <x v="0"/>
    <x v="1"/>
    <n v="1"/>
    <x v="7839"/>
    <n v="1"/>
    <n v="356.36"/>
    <n v="17.818000000000001"/>
    <n v="338.54200000000003"/>
    <n v="16.927099999999999"/>
    <n v="355.46910000000003"/>
    <n v="1"/>
  </r>
  <r>
    <s v="ORD107841"/>
    <x v="458"/>
    <x v="2621"/>
    <s v="Surat"/>
    <x v="6"/>
    <n v="395010"/>
    <s v="MED012"/>
    <x v="29"/>
    <x v="3"/>
    <s v="Mankind"/>
    <s v="No"/>
    <n v="2"/>
    <n v="136.97"/>
    <n v="10"/>
    <n v="5"/>
    <x v="1"/>
    <x v="1"/>
    <n v="1"/>
    <x v="7840"/>
    <n v="1"/>
    <n v="273.94"/>
    <n v="27.394000000000002"/>
    <n v="246.54599999999999"/>
    <n v="12.327300000000001"/>
    <n v="258.87329999999997"/>
    <n v="1"/>
  </r>
  <r>
    <s v="ORD107842"/>
    <x v="178"/>
    <x v="62"/>
    <s v="Hyderabad"/>
    <x v="1"/>
    <n v="500090"/>
    <s v="MED010"/>
    <x v="13"/>
    <x v="1"/>
    <s v="Sun Pharma"/>
    <s v="Yes"/>
    <n v="6"/>
    <n v="65.180000000000007"/>
    <n v="10"/>
    <n v="5"/>
    <x v="2"/>
    <x v="3"/>
    <n v="1"/>
    <x v="7841"/>
    <n v="1"/>
    <n v="391.08000000000004"/>
    <n v="39.108000000000004"/>
    <n v="351.97200000000004"/>
    <n v="17.598600000000001"/>
    <n v="369.57060000000001"/>
    <n v="3"/>
  </r>
  <r>
    <s v="ORD107843"/>
    <x v="520"/>
    <x v="162"/>
    <s v="Delhi"/>
    <x v="0"/>
    <n v="110029"/>
    <s v="MED006"/>
    <x v="18"/>
    <x v="10"/>
    <s v="USV"/>
    <s v="Yes"/>
    <n v="2"/>
    <n v="42.15"/>
    <n v="0"/>
    <n v="5"/>
    <x v="4"/>
    <x v="1"/>
    <n v="1"/>
    <x v="7842"/>
    <n v="1"/>
    <n v="84.3"/>
    <n v="0"/>
    <n v="84.3"/>
    <n v="4.2149999999999999"/>
    <n v="88.515000000000001"/>
    <n v="2"/>
  </r>
  <r>
    <s v="ORD107843"/>
    <x v="213"/>
    <x v="1932"/>
    <s v="Chennai"/>
    <x v="7"/>
    <n v="600018"/>
    <s v="MED012"/>
    <x v="29"/>
    <x v="3"/>
    <s v="Mankind"/>
    <s v="No"/>
    <n v="1"/>
    <n v="114.96"/>
    <n v="5"/>
    <n v="5"/>
    <x v="1"/>
    <x v="1"/>
    <n v="1"/>
    <x v="7843"/>
    <n v="1"/>
    <n v="114.96"/>
    <n v="5.7479999999999993"/>
    <n v="109.21199999999999"/>
    <n v="5.4605999999999995"/>
    <n v="114.67259999999999"/>
    <n v="2"/>
  </r>
  <r>
    <s v="ORD107845"/>
    <x v="435"/>
    <x v="2219"/>
    <s v="Ahmedabad"/>
    <x v="6"/>
    <n v="380015"/>
    <s v="MED006"/>
    <x v="18"/>
    <x v="10"/>
    <s v="USV"/>
    <s v="Yes"/>
    <n v="1"/>
    <n v="42.54"/>
    <n v="5"/>
    <n v="12"/>
    <x v="3"/>
    <x v="1"/>
    <n v="1"/>
    <x v="7844"/>
    <n v="1"/>
    <n v="42.54"/>
    <n v="2.1269999999999998"/>
    <n v="40.412999999999997"/>
    <n v="4.8495599999999994"/>
    <n v="45.262559999999993"/>
    <n v="2"/>
  </r>
  <r>
    <s v="ORD107846"/>
    <x v="15"/>
    <x v="2395"/>
    <s v="Noida"/>
    <x v="9"/>
    <n v="201303"/>
    <s v="MED009"/>
    <x v="21"/>
    <x v="6"/>
    <s v="Glenmark"/>
    <s v="Yes"/>
    <n v="1"/>
    <n v="100.09"/>
    <n v="5"/>
    <n v="12"/>
    <x v="3"/>
    <x v="1"/>
    <n v="1"/>
    <x v="7845"/>
    <n v="1"/>
    <n v="100.09"/>
    <n v="5.0045000000000002"/>
    <n v="95.085499999999996"/>
    <n v="11.410259999999999"/>
    <n v="106.49575999999999"/>
    <n v="1"/>
  </r>
  <r>
    <s v="ORD107847"/>
    <x v="558"/>
    <x v="1415"/>
    <s v="Lucknow"/>
    <x v="9"/>
    <n v="226016"/>
    <s v="MED010"/>
    <x v="13"/>
    <x v="1"/>
    <s v="Sun Pharma"/>
    <s v="Yes"/>
    <n v="3"/>
    <n v="67.05"/>
    <n v="0"/>
    <n v="12"/>
    <x v="5"/>
    <x v="0"/>
    <n v="1"/>
    <x v="7846"/>
    <n v="1"/>
    <n v="201.14999999999998"/>
    <n v="0"/>
    <n v="201.14999999999998"/>
    <n v="24.137999999999998"/>
    <n v="225.28799999999998"/>
    <n v="2"/>
  </r>
  <r>
    <s v="ORD107848"/>
    <x v="398"/>
    <x v="1568"/>
    <s v="Ahmedabad"/>
    <x v="6"/>
    <n v="380061"/>
    <s v="MED014"/>
    <x v="19"/>
    <x v="3"/>
    <s v="Abbott"/>
    <s v="No"/>
    <n v="3"/>
    <n v="162.69999999999999"/>
    <n v="10"/>
    <n v="18"/>
    <x v="4"/>
    <x v="1"/>
    <n v="1"/>
    <x v="7847"/>
    <n v="1"/>
    <n v="488.09999999999997"/>
    <n v="48.81"/>
    <n v="439.28999999999996"/>
    <n v="79.072199999999995"/>
    <n v="518.36219999999992"/>
    <n v="2"/>
  </r>
  <r>
    <s v="ORD107849"/>
    <x v="213"/>
    <x v="1693"/>
    <s v="Jaipur"/>
    <x v="5"/>
    <n v="302021"/>
    <s v="MED026"/>
    <x v="20"/>
    <x v="9"/>
    <s v="Cipla"/>
    <s v="No"/>
    <n v="3"/>
    <n v="207.94"/>
    <n v="5"/>
    <n v="5"/>
    <x v="2"/>
    <x v="1"/>
    <n v="1"/>
    <x v="7848"/>
    <n v="1"/>
    <n v="623.81999999999994"/>
    <n v="31.190999999999995"/>
    <n v="592.62899999999991"/>
    <n v="29.631449999999994"/>
    <n v="622.26044999999988"/>
    <n v="2"/>
  </r>
  <r>
    <s v="ORD107850"/>
    <x v="643"/>
    <x v="1148"/>
    <s v="Mumbai"/>
    <x v="3"/>
    <n v="400069"/>
    <s v="MED013"/>
    <x v="16"/>
    <x v="3"/>
    <s v="Himalaya"/>
    <s v="No"/>
    <n v="2"/>
    <n v="173.84"/>
    <n v="5"/>
    <n v="18"/>
    <x v="3"/>
    <x v="1"/>
    <n v="1"/>
    <x v="7849"/>
    <n v="1"/>
    <n v="347.68"/>
    <n v="17.384"/>
    <n v="330.29599999999999"/>
    <n v="59.453279999999992"/>
    <n v="389.74928"/>
    <n v="4"/>
  </r>
  <r>
    <s v="ORD107851"/>
    <x v="659"/>
    <x v="207"/>
    <s v="Chennai"/>
    <x v="7"/>
    <n v="600040"/>
    <s v="MED019"/>
    <x v="26"/>
    <x v="8"/>
    <s v="Cipla"/>
    <s v="No"/>
    <n v="1"/>
    <n v="166.87"/>
    <n v="15"/>
    <n v="12"/>
    <x v="1"/>
    <x v="0"/>
    <n v="1"/>
    <x v="7850"/>
    <n v="1"/>
    <n v="166.87"/>
    <n v="25.030500000000004"/>
    <n v="141.83949999999999"/>
    <n v="17.02074"/>
    <n v="158.86023999999998"/>
    <n v="1"/>
  </r>
  <r>
    <s v="ORD107851"/>
    <x v="40"/>
    <x v="841"/>
    <s v="Ahmedabad"/>
    <x v="6"/>
    <n v="380015"/>
    <s v="MED014"/>
    <x v="19"/>
    <x v="3"/>
    <s v="Abbott"/>
    <s v="No"/>
    <n v="2"/>
    <n v="138.55000000000001"/>
    <n v="10"/>
    <n v="5"/>
    <x v="3"/>
    <x v="1"/>
    <n v="1"/>
    <x v="7851"/>
    <n v="1"/>
    <n v="277.10000000000002"/>
    <n v="27.71"/>
    <n v="249.39000000000001"/>
    <n v="12.4695"/>
    <n v="261.85950000000003"/>
    <n v="4"/>
  </r>
  <r>
    <s v="ORD107853"/>
    <x v="14"/>
    <x v="2035"/>
    <s v="Gurugram"/>
    <x v="11"/>
    <n v="122016"/>
    <s v="MED005"/>
    <x v="11"/>
    <x v="5"/>
    <s v="Cipla"/>
    <s v="Yes"/>
    <n v="2"/>
    <n v="89.39"/>
    <n v="10"/>
    <n v="5"/>
    <x v="5"/>
    <x v="1"/>
    <n v="1"/>
    <x v="7852"/>
    <n v="1"/>
    <n v="178.78"/>
    <n v="17.878"/>
    <n v="160.90199999999999"/>
    <n v="8.0450999999999997"/>
    <n v="168.94709999999998"/>
    <n v="2"/>
  </r>
  <r>
    <s v="ORD107854"/>
    <x v="556"/>
    <x v="351"/>
    <s v="Gurugram"/>
    <x v="11"/>
    <n v="122009"/>
    <s v="MED018"/>
    <x v="14"/>
    <x v="8"/>
    <s v="Mankind"/>
    <s v="No"/>
    <n v="1"/>
    <n v="110.46"/>
    <n v="5"/>
    <n v="18"/>
    <x v="5"/>
    <x v="2"/>
    <n v="1"/>
    <x v="7853"/>
    <n v="1"/>
    <n v="110.46"/>
    <n v="5.5229999999999997"/>
    <n v="104.937"/>
    <n v="18.888660000000002"/>
    <n v="123.82566"/>
    <n v="1"/>
  </r>
  <r>
    <s v="ORD107855"/>
    <x v="320"/>
    <x v="1145"/>
    <s v="Ahmedabad"/>
    <x v="6"/>
    <n v="380061"/>
    <s v="MED029"/>
    <x v="10"/>
    <x v="8"/>
    <s v="Sun Pharma"/>
    <s v="Yes"/>
    <n v="3"/>
    <n v="93.43"/>
    <n v="5"/>
    <n v="5"/>
    <x v="1"/>
    <x v="1"/>
    <n v="1"/>
    <x v="7854"/>
    <n v="1"/>
    <n v="280.29000000000002"/>
    <n v="14.0145"/>
    <n v="266.27550000000002"/>
    <n v="13.313775"/>
    <n v="279.58927500000004"/>
    <n v="2"/>
  </r>
  <r>
    <s v="ORD107856"/>
    <x v="629"/>
    <x v="2069"/>
    <s v="Chandigarh"/>
    <x v="4"/>
    <n v="160036"/>
    <s v="MED001"/>
    <x v="2"/>
    <x v="2"/>
    <s v="Cipla"/>
    <s v="No"/>
    <n v="1"/>
    <n v="27.67"/>
    <n v="5"/>
    <n v="5"/>
    <x v="3"/>
    <x v="2"/>
    <n v="1"/>
    <x v="7855"/>
    <n v="1"/>
    <n v="27.67"/>
    <n v="1.3835000000000002"/>
    <n v="26.2865"/>
    <n v="1.314325"/>
    <n v="27.600825"/>
    <n v="1"/>
  </r>
  <r>
    <s v="ORD107857"/>
    <x v="298"/>
    <x v="2174"/>
    <s v="Ahmedabad"/>
    <x v="6"/>
    <n v="380001"/>
    <s v="MED013"/>
    <x v="16"/>
    <x v="3"/>
    <s v="Himalaya"/>
    <s v="No"/>
    <n v="2"/>
    <n v="144.03"/>
    <n v="10"/>
    <n v="5"/>
    <x v="3"/>
    <x v="1"/>
    <n v="1"/>
    <x v="7856"/>
    <n v="1"/>
    <n v="288.06"/>
    <n v="28.805999999999997"/>
    <n v="259.25400000000002"/>
    <n v="12.9627"/>
    <n v="272.2167"/>
    <n v="2"/>
  </r>
  <r>
    <s v="ORD107858"/>
    <x v="305"/>
    <x v="637"/>
    <s v="Jaipur"/>
    <x v="5"/>
    <n v="302019"/>
    <s v="MED015"/>
    <x v="24"/>
    <x v="11"/>
    <s v="Abbott"/>
    <s v="No"/>
    <n v="2"/>
    <n v="49.55"/>
    <n v="10"/>
    <n v="12"/>
    <x v="5"/>
    <x v="1"/>
    <n v="1"/>
    <x v="7857"/>
    <n v="1"/>
    <n v="99.1"/>
    <n v="9.91"/>
    <n v="89.19"/>
    <n v="10.7028"/>
    <n v="99.892799999999994"/>
    <n v="2"/>
  </r>
  <r>
    <s v="ORD107858"/>
    <x v="325"/>
    <x v="1376"/>
    <s v="Kolkata"/>
    <x v="10"/>
    <n v="700019"/>
    <s v="MED030"/>
    <x v="28"/>
    <x v="8"/>
    <s v="Cipla"/>
    <s v="Yes"/>
    <n v="3"/>
    <n v="295.19"/>
    <n v="5"/>
    <n v="5"/>
    <x v="1"/>
    <x v="3"/>
    <n v="1"/>
    <x v="7858"/>
    <n v="1"/>
    <n v="885.56999999999994"/>
    <n v="44.278499999999994"/>
    <n v="841.29149999999993"/>
    <n v="42.064574999999998"/>
    <n v="883.35607499999992"/>
    <n v="1"/>
  </r>
  <r>
    <s v="ORD107860"/>
    <x v="314"/>
    <x v="2250"/>
    <s v="Chennai"/>
    <x v="7"/>
    <n v="600040"/>
    <s v="MED019"/>
    <x v="26"/>
    <x v="8"/>
    <s v="Cipla"/>
    <s v="No"/>
    <n v="1"/>
    <n v="164.23"/>
    <n v="10"/>
    <n v="5"/>
    <x v="2"/>
    <x v="3"/>
    <n v="1"/>
    <x v="7859"/>
    <n v="1"/>
    <n v="164.23"/>
    <n v="16.422999999999998"/>
    <n v="147.80699999999999"/>
    <n v="7.3903499999999998"/>
    <n v="155.19735"/>
    <n v="4"/>
  </r>
  <r>
    <s v="ORD107861"/>
    <x v="117"/>
    <x v="240"/>
    <s v="Jaipur"/>
    <x v="5"/>
    <n v="302019"/>
    <s v="MED010"/>
    <x v="13"/>
    <x v="1"/>
    <s v="Sun Pharma"/>
    <s v="Yes"/>
    <n v="2"/>
    <n v="64.83"/>
    <n v="5"/>
    <n v="5"/>
    <x v="4"/>
    <x v="1"/>
    <n v="1"/>
    <x v="7860"/>
    <n v="1"/>
    <n v="129.66"/>
    <n v="6.4829999999999997"/>
    <n v="123.17699999999999"/>
    <n v="6.1588500000000002"/>
    <n v="129.33584999999999"/>
    <n v="3"/>
  </r>
  <r>
    <s v="ORD107862"/>
    <x v="147"/>
    <x v="567"/>
    <s v="Chandigarh"/>
    <x v="4"/>
    <n v="160036"/>
    <s v="MED010"/>
    <x v="13"/>
    <x v="1"/>
    <s v="Sun Pharma"/>
    <s v="Yes"/>
    <n v="2"/>
    <n v="66.02"/>
    <n v="5"/>
    <n v="12"/>
    <x v="4"/>
    <x v="1"/>
    <n v="1"/>
    <x v="7861"/>
    <n v="1"/>
    <n v="132.04"/>
    <n v="6.6019999999999994"/>
    <n v="125.43799999999999"/>
    <n v="15.052559999999998"/>
    <n v="140.49055999999999"/>
    <n v="2"/>
  </r>
  <r>
    <s v="ORD107862"/>
    <x v="214"/>
    <x v="915"/>
    <s v="Mumbai"/>
    <x v="3"/>
    <n v="400076"/>
    <s v="MED013"/>
    <x v="16"/>
    <x v="3"/>
    <s v="Himalaya"/>
    <s v="No"/>
    <n v="1"/>
    <n v="146.81"/>
    <n v="5"/>
    <n v="5"/>
    <x v="4"/>
    <x v="3"/>
    <n v="1"/>
    <x v="7862"/>
    <n v="1"/>
    <n v="146.81"/>
    <n v="7.3404999999999996"/>
    <n v="139.46950000000001"/>
    <n v="6.9734750000000005"/>
    <n v="146.44297500000002"/>
    <n v="0"/>
  </r>
  <r>
    <s v="ORD107864"/>
    <x v="21"/>
    <x v="2696"/>
    <s v="Jaipur"/>
    <x v="5"/>
    <n v="302021"/>
    <s v="MED010"/>
    <x v="13"/>
    <x v="1"/>
    <s v="Sun Pharma"/>
    <s v="Yes"/>
    <n v="1"/>
    <n v="71.42"/>
    <n v="5"/>
    <n v="5"/>
    <x v="1"/>
    <x v="1"/>
    <n v="1"/>
    <x v="7863"/>
    <n v="1"/>
    <n v="71.42"/>
    <n v="3.5710000000000002"/>
    <n v="67.849000000000004"/>
    <n v="3.3924500000000002"/>
    <n v="71.24145"/>
    <n v="2"/>
  </r>
  <r>
    <s v="ORD107865"/>
    <x v="209"/>
    <x v="430"/>
    <s v="Gurugram"/>
    <x v="11"/>
    <n v="122009"/>
    <s v="MED011"/>
    <x v="23"/>
    <x v="1"/>
    <s v="Cipla"/>
    <s v="No"/>
    <n v="2"/>
    <n v="26.02"/>
    <n v="15"/>
    <n v="12"/>
    <x v="3"/>
    <x v="1"/>
    <n v="1"/>
    <x v="7864"/>
    <n v="1"/>
    <n v="52.04"/>
    <n v="7.806"/>
    <n v="44.234000000000002"/>
    <n v="5.3080800000000004"/>
    <n v="49.542079999999999"/>
    <n v="3"/>
  </r>
  <r>
    <s v="ORD107866"/>
    <x v="57"/>
    <x v="1325"/>
    <s v="Lucknow"/>
    <x v="9"/>
    <n v="226001"/>
    <s v="MED022"/>
    <x v="25"/>
    <x v="7"/>
    <s v="Himalaya"/>
    <s v="No"/>
    <n v="6"/>
    <n v="179.18"/>
    <n v="10"/>
    <n v="18"/>
    <x v="5"/>
    <x v="1"/>
    <n v="1"/>
    <x v="7865"/>
    <n v="1"/>
    <n v="1075.08"/>
    <n v="107.508"/>
    <n v="967.57199999999989"/>
    <n v="174.16296"/>
    <n v="1141.7349599999998"/>
    <n v="2"/>
  </r>
  <r>
    <s v="ORD107866"/>
    <x v="207"/>
    <x v="1189"/>
    <s v="Indore"/>
    <x v="2"/>
    <n v="452020"/>
    <s v="MED009"/>
    <x v="21"/>
    <x v="6"/>
    <s v="Glenmark"/>
    <s v="Yes"/>
    <n v="1"/>
    <n v="85.94"/>
    <n v="0"/>
    <n v="5"/>
    <x v="5"/>
    <x v="1"/>
    <n v="1"/>
    <x v="7866"/>
    <n v="1"/>
    <n v="85.94"/>
    <n v="0"/>
    <n v="85.94"/>
    <n v="4.2969999999999997"/>
    <n v="90.236999999999995"/>
    <n v="5"/>
  </r>
  <r>
    <s v="ORD107868"/>
    <x v="31"/>
    <x v="391"/>
    <s v="Jaipur"/>
    <x v="5"/>
    <n v="302001"/>
    <s v="MED029"/>
    <x v="10"/>
    <x v="8"/>
    <s v="Sun Pharma"/>
    <s v="Yes"/>
    <n v="1"/>
    <n v="97.98"/>
    <n v="10"/>
    <n v="5"/>
    <x v="4"/>
    <x v="1"/>
    <n v="1"/>
    <x v="7867"/>
    <n v="1"/>
    <n v="97.98"/>
    <n v="9.798"/>
    <n v="88.182000000000002"/>
    <n v="4.4091000000000005"/>
    <n v="92.591099999999997"/>
    <n v="1"/>
  </r>
  <r>
    <s v="ORD107869"/>
    <x v="454"/>
    <x v="1034"/>
    <s v="Bengaluru"/>
    <x v="8"/>
    <n v="560034"/>
    <s v="MED025"/>
    <x v="27"/>
    <x v="0"/>
    <s v="Blue Cross"/>
    <s v="Yes"/>
    <n v="1"/>
    <n v="59.41"/>
    <n v="0"/>
    <n v="12"/>
    <x v="5"/>
    <x v="1"/>
    <n v="1"/>
    <x v="7868"/>
    <n v="1"/>
    <n v="59.41"/>
    <n v="0"/>
    <n v="59.41"/>
    <n v="7.1292"/>
    <n v="66.539199999999994"/>
    <n v="3"/>
  </r>
  <r>
    <s v="ORD107870"/>
    <x v="310"/>
    <x v="665"/>
    <s v="Ahmedabad"/>
    <x v="6"/>
    <n v="380054"/>
    <s v="MED009"/>
    <x v="21"/>
    <x v="6"/>
    <s v="Glenmark"/>
    <s v="Yes"/>
    <n v="1"/>
    <n v="96.46"/>
    <n v="5"/>
    <n v="18"/>
    <x v="5"/>
    <x v="2"/>
    <n v="1"/>
    <x v="7869"/>
    <n v="1"/>
    <n v="96.46"/>
    <n v="4.8229999999999995"/>
    <n v="91.637"/>
    <n v="16.49466"/>
    <n v="108.13166"/>
    <n v="2"/>
  </r>
  <r>
    <s v="ORD107870"/>
    <x v="547"/>
    <x v="1755"/>
    <s v="Hyderabad"/>
    <x v="1"/>
    <n v="500081"/>
    <s v="MED023"/>
    <x v="8"/>
    <x v="7"/>
    <s v="Lacto Calamine"/>
    <s v="No"/>
    <n v="1"/>
    <n v="327.54000000000002"/>
    <n v="0"/>
    <n v="18"/>
    <x v="3"/>
    <x v="1"/>
    <n v="1"/>
    <x v="7870"/>
    <n v="1"/>
    <n v="327.54000000000002"/>
    <n v="0"/>
    <n v="327.54000000000002"/>
    <n v="58.9572"/>
    <n v="386.49720000000002"/>
    <n v="2"/>
  </r>
  <r>
    <s v="ORD107872"/>
    <x v="41"/>
    <x v="1876"/>
    <s v="Delhi"/>
    <x v="0"/>
    <n v="110044"/>
    <s v="MED012"/>
    <x v="29"/>
    <x v="3"/>
    <s v="Mankind"/>
    <s v="No"/>
    <n v="2"/>
    <n v="128.56"/>
    <n v="15"/>
    <n v="18"/>
    <x v="2"/>
    <x v="1"/>
    <n v="1"/>
    <x v="7871"/>
    <n v="1"/>
    <n v="257.12"/>
    <n v="38.568000000000005"/>
    <n v="218.55199999999999"/>
    <n v="39.339359999999999"/>
    <n v="257.89135999999996"/>
    <n v="2"/>
  </r>
  <r>
    <s v="ORD107873"/>
    <x v="211"/>
    <x v="2586"/>
    <s v="Bengaluru"/>
    <x v="8"/>
    <n v="560034"/>
    <s v="MED001"/>
    <x v="2"/>
    <x v="2"/>
    <s v="Cipla"/>
    <s v="No"/>
    <n v="1"/>
    <n v="27.23"/>
    <n v="0"/>
    <n v="5"/>
    <x v="4"/>
    <x v="0"/>
    <n v="1"/>
    <x v="7872"/>
    <n v="1"/>
    <n v="27.23"/>
    <n v="0"/>
    <n v="27.23"/>
    <n v="1.3615000000000002"/>
    <n v="28.5915"/>
    <n v="0"/>
  </r>
  <r>
    <s v="ORD107874"/>
    <x v="137"/>
    <x v="2174"/>
    <s v="Chandigarh"/>
    <x v="4"/>
    <n v="160017"/>
    <s v="MED013"/>
    <x v="16"/>
    <x v="3"/>
    <s v="Himalaya"/>
    <s v="No"/>
    <n v="1"/>
    <n v="168.56"/>
    <n v="5"/>
    <n v="12"/>
    <x v="3"/>
    <x v="1"/>
    <n v="1"/>
    <x v="7873"/>
    <n v="1"/>
    <n v="168.56"/>
    <n v="8.427999999999999"/>
    <n v="160.13200000000001"/>
    <n v="19.21584"/>
    <n v="179.34784000000002"/>
    <n v="2"/>
  </r>
  <r>
    <s v="ORD107874"/>
    <x v="410"/>
    <x v="685"/>
    <s v="Jaipur"/>
    <x v="5"/>
    <n v="302017"/>
    <s v="MED011"/>
    <x v="23"/>
    <x v="1"/>
    <s v="Cipla"/>
    <s v="No"/>
    <n v="1"/>
    <n v="24.66"/>
    <n v="5"/>
    <n v="12"/>
    <x v="1"/>
    <x v="1"/>
    <n v="1"/>
    <x v="7874"/>
    <n v="1"/>
    <n v="24.66"/>
    <n v="1.2329999999999999"/>
    <n v="23.427"/>
    <n v="2.8112400000000002"/>
    <n v="26.238240000000001"/>
    <n v="6"/>
  </r>
  <r>
    <s v="ORD107874"/>
    <x v="125"/>
    <x v="881"/>
    <s v="Bengaluru"/>
    <x v="8"/>
    <n v="560001"/>
    <s v="MED012"/>
    <x v="29"/>
    <x v="3"/>
    <s v="Mankind"/>
    <s v="No"/>
    <n v="2"/>
    <n v="130.46"/>
    <n v="5"/>
    <n v="12"/>
    <x v="4"/>
    <x v="1"/>
    <n v="1"/>
    <x v="7875"/>
    <n v="1"/>
    <n v="260.92"/>
    <n v="13.046000000000001"/>
    <n v="247.87400000000002"/>
    <n v="29.744880000000002"/>
    <n v="277.61888000000005"/>
    <n v="3"/>
  </r>
  <r>
    <s v="ORD107877"/>
    <x v="697"/>
    <x v="609"/>
    <s v="Indore"/>
    <x v="2"/>
    <n v="452001"/>
    <s v="MED023"/>
    <x v="8"/>
    <x v="7"/>
    <s v="Lacto Calamine"/>
    <s v="No"/>
    <n v="4"/>
    <n v="325.99"/>
    <n v="10"/>
    <n v="5"/>
    <x v="5"/>
    <x v="1"/>
    <n v="1"/>
    <x v="7876"/>
    <n v="1"/>
    <n v="1303.96"/>
    <n v="130.39600000000002"/>
    <n v="1173.5640000000001"/>
    <n v="58.678200000000004"/>
    <n v="1232.2422000000001"/>
    <n v="3"/>
  </r>
  <r>
    <s v="ORD107878"/>
    <x v="649"/>
    <x v="3123"/>
    <s v="Pune"/>
    <x v="3"/>
    <n v="411038"/>
    <s v="MED030"/>
    <x v="28"/>
    <x v="8"/>
    <s v="Cipla"/>
    <s v="Yes"/>
    <n v="1"/>
    <n v="317.22000000000003"/>
    <n v="10"/>
    <n v="5"/>
    <x v="3"/>
    <x v="1"/>
    <n v="1"/>
    <x v="7877"/>
    <n v="1"/>
    <n v="317.22000000000003"/>
    <n v="31.722000000000001"/>
    <n v="285.49800000000005"/>
    <n v="14.274900000000002"/>
    <n v="299.77290000000005"/>
    <n v="1"/>
  </r>
  <r>
    <s v="ORD107879"/>
    <x v="99"/>
    <x v="756"/>
    <s v="Chandigarh"/>
    <x v="4"/>
    <n v="160022"/>
    <s v="MED025"/>
    <x v="27"/>
    <x v="0"/>
    <s v="Blue Cross"/>
    <s v="Yes"/>
    <n v="4"/>
    <n v="60.92"/>
    <n v="10"/>
    <n v="12"/>
    <x v="4"/>
    <x v="1"/>
    <n v="1"/>
    <x v="7878"/>
    <n v="1"/>
    <n v="243.68"/>
    <n v="24.368000000000002"/>
    <n v="219.31200000000001"/>
    <n v="26.317440000000001"/>
    <n v="245.62944000000002"/>
    <n v="3"/>
  </r>
  <r>
    <s v="ORD107880"/>
    <x v="438"/>
    <x v="1724"/>
    <s v="Surat"/>
    <x v="6"/>
    <n v="395017"/>
    <s v="MED015"/>
    <x v="24"/>
    <x v="11"/>
    <s v="Abbott"/>
    <s v="No"/>
    <n v="2"/>
    <n v="47.25"/>
    <n v="10"/>
    <n v="18"/>
    <x v="3"/>
    <x v="1"/>
    <n v="1"/>
    <x v="7879"/>
    <n v="1"/>
    <n v="94.5"/>
    <n v="9.4499999999999993"/>
    <n v="85.05"/>
    <n v="15.308999999999999"/>
    <n v="100.35899999999999"/>
    <n v="2"/>
  </r>
  <r>
    <s v="ORD107880"/>
    <x v="278"/>
    <x v="2090"/>
    <s v="Noida"/>
    <x v="9"/>
    <n v="201305"/>
    <s v="MED024"/>
    <x v="0"/>
    <x v="0"/>
    <s v="Abbott"/>
    <s v="No"/>
    <n v="1"/>
    <n v="144.11000000000001"/>
    <n v="5"/>
    <n v="12"/>
    <x v="3"/>
    <x v="1"/>
    <n v="1"/>
    <x v="7880"/>
    <n v="1"/>
    <n v="144.11000000000001"/>
    <n v="7.2055000000000007"/>
    <n v="136.90450000000001"/>
    <n v="16.428540000000002"/>
    <n v="153.33304000000001"/>
    <n v="2"/>
  </r>
  <r>
    <s v="ORD107882"/>
    <x v="719"/>
    <x v="2520"/>
    <s v="Chandigarh"/>
    <x v="4"/>
    <n v="160036"/>
    <s v="MED023"/>
    <x v="8"/>
    <x v="7"/>
    <s v="Lacto Calamine"/>
    <s v="No"/>
    <n v="3"/>
    <n v="304.52999999999997"/>
    <n v="0"/>
    <n v="12"/>
    <x v="3"/>
    <x v="3"/>
    <n v="1"/>
    <x v="7881"/>
    <n v="1"/>
    <n v="913.58999999999992"/>
    <n v="0"/>
    <n v="913.58999999999992"/>
    <n v="109.63079999999998"/>
    <n v="1023.2207999999999"/>
    <n v="1"/>
  </r>
  <r>
    <s v="ORD107883"/>
    <x v="345"/>
    <x v="2488"/>
    <s v="Bengaluru"/>
    <x v="8"/>
    <n v="560001"/>
    <s v="MED010"/>
    <x v="13"/>
    <x v="1"/>
    <s v="Sun Pharma"/>
    <s v="Yes"/>
    <n v="1"/>
    <n v="73.67"/>
    <n v="5"/>
    <n v="5"/>
    <x v="1"/>
    <x v="0"/>
    <n v="1"/>
    <x v="7882"/>
    <n v="1"/>
    <n v="73.67"/>
    <n v="3.6835000000000004"/>
    <n v="69.986500000000007"/>
    <n v="3.4993250000000002"/>
    <n v="73.485825000000006"/>
    <n v="1"/>
  </r>
  <r>
    <s v="ORD107884"/>
    <x v="102"/>
    <x v="1491"/>
    <s v="Pune"/>
    <x v="3"/>
    <n v="411038"/>
    <s v="MED015"/>
    <x v="24"/>
    <x v="11"/>
    <s v="Abbott"/>
    <s v="No"/>
    <n v="3"/>
    <n v="46.08"/>
    <n v="5"/>
    <n v="5"/>
    <x v="2"/>
    <x v="1"/>
    <n v="1"/>
    <x v="7883"/>
    <n v="1"/>
    <n v="138.24"/>
    <n v="6.9120000000000008"/>
    <n v="131.328"/>
    <n v="6.5663999999999998"/>
    <n v="137.89439999999999"/>
    <n v="3"/>
  </r>
  <r>
    <s v="ORD107884"/>
    <x v="308"/>
    <x v="1025"/>
    <s v="Gurugram"/>
    <x v="11"/>
    <n v="122009"/>
    <s v="MED004"/>
    <x v="5"/>
    <x v="5"/>
    <s v="Sun Pharma"/>
    <s v="Yes"/>
    <n v="1"/>
    <n v="112.7"/>
    <n v="10"/>
    <n v="5"/>
    <x v="2"/>
    <x v="1"/>
    <n v="1"/>
    <x v="7884"/>
    <n v="1"/>
    <n v="112.7"/>
    <n v="11.27"/>
    <n v="101.43"/>
    <n v="5.0715000000000003"/>
    <n v="106.50150000000001"/>
    <n v="2"/>
  </r>
  <r>
    <s v="ORD107886"/>
    <x v="111"/>
    <x v="940"/>
    <s v="Bengaluru"/>
    <x v="8"/>
    <n v="560066"/>
    <s v="MED021"/>
    <x v="9"/>
    <x v="7"/>
    <s v="Cipla"/>
    <s v="No"/>
    <n v="1"/>
    <n v="83.62"/>
    <n v="15"/>
    <n v="5"/>
    <x v="0"/>
    <x v="2"/>
    <n v="1"/>
    <x v="7885"/>
    <n v="1"/>
    <n v="83.62"/>
    <n v="12.543000000000001"/>
    <n v="71.076999999999998"/>
    <n v="3.5538499999999997"/>
    <n v="74.630849999999995"/>
    <n v="1"/>
  </r>
  <r>
    <s v="ORD107887"/>
    <x v="37"/>
    <x v="842"/>
    <s v="Bengaluru"/>
    <x v="8"/>
    <n v="560038"/>
    <s v="MED016"/>
    <x v="17"/>
    <x v="11"/>
    <s v="Emcure"/>
    <s v="No"/>
    <n v="5"/>
    <n v="118.17"/>
    <n v="0"/>
    <n v="5"/>
    <x v="2"/>
    <x v="1"/>
    <n v="1"/>
    <x v="7886"/>
    <n v="1"/>
    <n v="590.85"/>
    <n v="0"/>
    <n v="590.85"/>
    <n v="29.5425"/>
    <n v="620.39250000000004"/>
    <n v="5"/>
  </r>
  <r>
    <s v="ORD107888"/>
    <x v="317"/>
    <x v="3048"/>
    <s v="Lucknow"/>
    <x v="9"/>
    <n v="226016"/>
    <s v="MED021"/>
    <x v="9"/>
    <x v="7"/>
    <s v="Cipla"/>
    <s v="No"/>
    <n v="1"/>
    <n v="88.08"/>
    <n v="5"/>
    <n v="5"/>
    <x v="3"/>
    <x v="1"/>
    <n v="1"/>
    <x v="7887"/>
    <n v="1"/>
    <n v="88.08"/>
    <n v="4.4039999999999999"/>
    <n v="83.676000000000002"/>
    <n v="4.1837999999999997"/>
    <n v="87.859800000000007"/>
    <n v="3"/>
  </r>
  <r>
    <s v="ORD107889"/>
    <x v="569"/>
    <x v="123"/>
    <s v="Mumbai"/>
    <x v="3"/>
    <n v="400069"/>
    <s v="MED022"/>
    <x v="25"/>
    <x v="7"/>
    <s v="Himalaya"/>
    <s v="No"/>
    <n v="3"/>
    <n v="171.93"/>
    <n v="5"/>
    <n v="5"/>
    <x v="3"/>
    <x v="2"/>
    <n v="1"/>
    <x v="7888"/>
    <n v="1"/>
    <n v="515.79"/>
    <n v="25.789499999999997"/>
    <n v="490.00049999999999"/>
    <n v="24.500025000000001"/>
    <n v="514.50052500000004"/>
    <n v="2"/>
  </r>
  <r>
    <s v="ORD107889"/>
    <x v="186"/>
    <x v="422"/>
    <s v="Chandigarh"/>
    <x v="4"/>
    <n v="160001"/>
    <s v="MED005"/>
    <x v="11"/>
    <x v="5"/>
    <s v="Cipla"/>
    <s v="Yes"/>
    <n v="2"/>
    <n v="91.67"/>
    <n v="5"/>
    <n v="5"/>
    <x v="2"/>
    <x v="1"/>
    <n v="1"/>
    <x v="7889"/>
    <n v="1"/>
    <n v="183.34"/>
    <n v="9.1669999999999998"/>
    <n v="174.173"/>
    <n v="8.7086500000000004"/>
    <n v="182.88165000000001"/>
    <n v="2"/>
  </r>
  <r>
    <s v="ORD107889"/>
    <x v="283"/>
    <x v="30"/>
    <s v="Ahmedabad"/>
    <x v="6"/>
    <n v="380058"/>
    <s v="MED024"/>
    <x v="0"/>
    <x v="0"/>
    <s v="Abbott"/>
    <s v="No"/>
    <n v="2"/>
    <n v="137.49"/>
    <n v="5"/>
    <n v="12"/>
    <x v="4"/>
    <x v="1"/>
    <n v="1"/>
    <x v="7890"/>
    <n v="1"/>
    <n v="274.98"/>
    <n v="13.749000000000001"/>
    <n v="261.23099999999999"/>
    <n v="31.347719999999999"/>
    <n v="292.57871999999998"/>
    <n v="1"/>
  </r>
  <r>
    <s v="ORD107889"/>
    <x v="203"/>
    <x v="677"/>
    <s v="Surat"/>
    <x v="6"/>
    <n v="395017"/>
    <s v="MED016"/>
    <x v="17"/>
    <x v="11"/>
    <s v="Emcure"/>
    <s v="No"/>
    <n v="4"/>
    <n v="108.03"/>
    <n v="0"/>
    <n v="5"/>
    <x v="0"/>
    <x v="1"/>
    <n v="1"/>
    <x v="7891"/>
    <n v="1"/>
    <n v="432.12"/>
    <n v="0"/>
    <n v="432.12"/>
    <n v="21.605999999999998"/>
    <n v="453.726"/>
    <n v="3"/>
  </r>
  <r>
    <s v="ORD107893"/>
    <x v="271"/>
    <x v="2981"/>
    <s v="Lucknow"/>
    <x v="9"/>
    <n v="226001"/>
    <s v="MED001"/>
    <x v="2"/>
    <x v="2"/>
    <s v="Cipla"/>
    <s v="No"/>
    <n v="3"/>
    <n v="26.84"/>
    <n v="5"/>
    <n v="18"/>
    <x v="1"/>
    <x v="3"/>
    <n v="1"/>
    <x v="7892"/>
    <n v="1"/>
    <n v="80.52"/>
    <n v="4.0259999999999998"/>
    <n v="76.494"/>
    <n v="13.768920000000001"/>
    <n v="90.262920000000008"/>
    <n v="1"/>
  </r>
  <r>
    <s v="ORD107894"/>
    <x v="547"/>
    <x v="337"/>
    <s v="Noida"/>
    <x v="9"/>
    <n v="201301"/>
    <s v="MED003"/>
    <x v="6"/>
    <x v="4"/>
    <s v="Dr. Reddy's"/>
    <s v="No"/>
    <n v="1"/>
    <n v="26.05"/>
    <n v="15"/>
    <n v="12"/>
    <x v="1"/>
    <x v="1"/>
    <n v="1"/>
    <x v="7893"/>
    <n v="1"/>
    <n v="26.05"/>
    <n v="3.9075000000000002"/>
    <n v="22.142500000000002"/>
    <n v="2.6571000000000002"/>
    <n v="24.799600000000002"/>
    <n v="3"/>
  </r>
  <r>
    <s v="ORD107895"/>
    <x v="257"/>
    <x v="1896"/>
    <s v="Ahmedabad"/>
    <x v="6"/>
    <n v="380001"/>
    <s v="MED015"/>
    <x v="24"/>
    <x v="11"/>
    <s v="Abbott"/>
    <s v="No"/>
    <n v="2"/>
    <n v="46.78"/>
    <n v="0"/>
    <n v="5"/>
    <x v="5"/>
    <x v="2"/>
    <n v="1"/>
    <x v="7894"/>
    <n v="1"/>
    <n v="93.56"/>
    <n v="0"/>
    <n v="93.56"/>
    <n v="4.6779999999999999"/>
    <n v="98.238"/>
    <n v="1"/>
  </r>
  <r>
    <s v="ORD107896"/>
    <x v="259"/>
    <x v="2993"/>
    <s v="Kolkata"/>
    <x v="10"/>
    <n v="700019"/>
    <s v="MED023"/>
    <x v="8"/>
    <x v="7"/>
    <s v="Lacto Calamine"/>
    <s v="No"/>
    <n v="1"/>
    <n v="304.39"/>
    <n v="0"/>
    <n v="18"/>
    <x v="5"/>
    <x v="1"/>
    <n v="1"/>
    <x v="7895"/>
    <n v="1"/>
    <n v="304.39"/>
    <n v="0"/>
    <n v="304.39"/>
    <n v="54.790199999999999"/>
    <n v="359.18020000000001"/>
    <n v="2"/>
  </r>
  <r>
    <s v="ORD107897"/>
    <x v="448"/>
    <x v="2716"/>
    <s v="Lucknow"/>
    <x v="9"/>
    <n v="226001"/>
    <s v="MED025"/>
    <x v="27"/>
    <x v="0"/>
    <s v="Blue Cross"/>
    <s v="Yes"/>
    <n v="3"/>
    <n v="74.45"/>
    <n v="0"/>
    <n v="18"/>
    <x v="5"/>
    <x v="3"/>
    <n v="1"/>
    <x v="7896"/>
    <n v="1"/>
    <n v="223.35000000000002"/>
    <n v="0"/>
    <n v="223.35000000000002"/>
    <n v="40.203000000000003"/>
    <n v="263.553"/>
    <n v="0"/>
  </r>
  <r>
    <s v="ORD107897"/>
    <x v="250"/>
    <x v="922"/>
    <s v="Lucknow"/>
    <x v="9"/>
    <n v="226010"/>
    <s v="MED007"/>
    <x v="15"/>
    <x v="10"/>
    <s v="Sanofi"/>
    <s v="Yes"/>
    <n v="1"/>
    <n v="67.67"/>
    <n v="5"/>
    <n v="5"/>
    <x v="1"/>
    <x v="1"/>
    <n v="1"/>
    <x v="7897"/>
    <n v="1"/>
    <n v="67.67"/>
    <n v="3.3835000000000002"/>
    <n v="64.286500000000004"/>
    <n v="3.2143250000000001"/>
    <n v="67.500825000000006"/>
    <n v="3"/>
  </r>
  <r>
    <s v="ORD107899"/>
    <x v="675"/>
    <x v="2962"/>
    <s v="Lucknow"/>
    <x v="9"/>
    <n v="226016"/>
    <s v="MED030"/>
    <x v="28"/>
    <x v="8"/>
    <s v="Cipla"/>
    <s v="Yes"/>
    <n v="1"/>
    <n v="297.58"/>
    <n v="5"/>
    <n v="5"/>
    <x v="5"/>
    <x v="1"/>
    <n v="1"/>
    <x v="7898"/>
    <n v="1"/>
    <n v="297.58"/>
    <n v="14.878999999999998"/>
    <n v="282.70099999999996"/>
    <n v="14.13505"/>
    <n v="296.83604999999994"/>
    <n v="1"/>
  </r>
  <r>
    <s v="ORD107900"/>
    <x v="541"/>
    <x v="1276"/>
    <s v="Delhi"/>
    <x v="0"/>
    <n v="110029"/>
    <s v="MED018"/>
    <x v="14"/>
    <x v="8"/>
    <s v="Mankind"/>
    <s v="No"/>
    <n v="2"/>
    <n v="129.5"/>
    <n v="5"/>
    <n v="5"/>
    <x v="0"/>
    <x v="0"/>
    <n v="1"/>
    <x v="7899"/>
    <n v="1"/>
    <n v="259"/>
    <n v="12.95"/>
    <n v="246.05"/>
    <n v="12.3025"/>
    <n v="258.35250000000002"/>
    <n v="2"/>
  </r>
  <r>
    <s v="ORD107901"/>
    <x v="319"/>
    <x v="3124"/>
    <s v="Surat"/>
    <x v="6"/>
    <n v="395003"/>
    <s v="MED014"/>
    <x v="19"/>
    <x v="3"/>
    <s v="Abbott"/>
    <s v="No"/>
    <n v="1"/>
    <n v="152.94999999999999"/>
    <n v="10"/>
    <n v="12"/>
    <x v="5"/>
    <x v="1"/>
    <n v="1"/>
    <x v="7900"/>
    <n v="1"/>
    <n v="152.94999999999999"/>
    <n v="15.295"/>
    <n v="137.655"/>
    <n v="16.518600000000003"/>
    <n v="154.17359999999999"/>
    <n v="1"/>
  </r>
  <r>
    <s v="ORD107902"/>
    <x v="369"/>
    <x v="1345"/>
    <s v="Chennai"/>
    <x v="7"/>
    <n v="600001"/>
    <s v="MED012"/>
    <x v="29"/>
    <x v="3"/>
    <s v="Mankind"/>
    <s v="No"/>
    <n v="2"/>
    <n v="128.06"/>
    <n v="15"/>
    <n v="5"/>
    <x v="3"/>
    <x v="1"/>
    <n v="1"/>
    <x v="7901"/>
    <n v="1"/>
    <n v="256.12"/>
    <n v="38.417999999999999"/>
    <n v="217.702"/>
    <n v="10.8851"/>
    <n v="228.58709999999999"/>
    <n v="2"/>
  </r>
  <r>
    <s v="ORD107903"/>
    <x v="561"/>
    <x v="2906"/>
    <s v="Delhi"/>
    <x v="0"/>
    <n v="110001"/>
    <s v="MED024"/>
    <x v="0"/>
    <x v="0"/>
    <s v="Abbott"/>
    <s v="No"/>
    <n v="2"/>
    <n v="127.88"/>
    <n v="5"/>
    <n v="12"/>
    <x v="4"/>
    <x v="1"/>
    <n v="1"/>
    <x v="7902"/>
    <n v="1"/>
    <n v="255.76"/>
    <n v="12.788"/>
    <n v="242.97199999999998"/>
    <n v="29.156639999999996"/>
    <n v="272.12863999999996"/>
    <n v="2"/>
  </r>
  <r>
    <s v="ORD107904"/>
    <x v="627"/>
    <x v="2735"/>
    <s v="Ahmedabad"/>
    <x v="6"/>
    <n v="380015"/>
    <s v="MED021"/>
    <x v="9"/>
    <x v="7"/>
    <s v="Cipla"/>
    <s v="No"/>
    <n v="1"/>
    <n v="75.02"/>
    <n v="5"/>
    <n v="12"/>
    <x v="0"/>
    <x v="3"/>
    <n v="1"/>
    <x v="7903"/>
    <n v="1"/>
    <n v="75.02"/>
    <n v="3.7509999999999994"/>
    <n v="71.268999999999991"/>
    <n v="8.5522799999999979"/>
    <n v="79.821279999999987"/>
    <n v="0"/>
  </r>
  <r>
    <s v="ORD107905"/>
    <x v="298"/>
    <x v="1555"/>
    <s v="Surat"/>
    <x v="6"/>
    <n v="395003"/>
    <s v="MED027"/>
    <x v="12"/>
    <x v="9"/>
    <s v="Mankind"/>
    <s v="No"/>
    <n v="2"/>
    <n v="87.55"/>
    <n v="10"/>
    <n v="12"/>
    <x v="1"/>
    <x v="2"/>
    <n v="1"/>
    <x v="7904"/>
    <n v="1"/>
    <n v="175.1"/>
    <n v="17.510000000000002"/>
    <n v="157.59"/>
    <n v="18.910799999999998"/>
    <n v="176.5008"/>
    <n v="1"/>
  </r>
  <r>
    <s v="ORD107905"/>
    <x v="285"/>
    <x v="3125"/>
    <s v="Mumbai"/>
    <x v="3"/>
    <n v="400050"/>
    <s v="MED024"/>
    <x v="0"/>
    <x v="0"/>
    <s v="Abbott"/>
    <s v="No"/>
    <n v="1"/>
    <n v="126.41"/>
    <n v="15"/>
    <n v="12"/>
    <x v="1"/>
    <x v="0"/>
    <n v="1"/>
    <x v="7905"/>
    <n v="1"/>
    <n v="126.41"/>
    <n v="18.961499999999997"/>
    <n v="107.4485"/>
    <n v="12.89382"/>
    <n v="120.34232"/>
    <n v="0"/>
  </r>
  <r>
    <s v="ORD107907"/>
    <x v="668"/>
    <x v="2509"/>
    <s v="Kolkata"/>
    <x v="10"/>
    <n v="700102"/>
    <s v="MED016"/>
    <x v="17"/>
    <x v="11"/>
    <s v="Emcure"/>
    <s v="No"/>
    <n v="1"/>
    <n v="120.07"/>
    <n v="15"/>
    <n v="5"/>
    <x v="4"/>
    <x v="1"/>
    <n v="1"/>
    <x v="7906"/>
    <n v="1"/>
    <n v="120.07"/>
    <n v="18.0105"/>
    <n v="102.05949999999999"/>
    <n v="5.1029749999999989"/>
    <n v="107.16247499999999"/>
    <n v="2"/>
  </r>
  <r>
    <s v="ORD107907"/>
    <x v="587"/>
    <x v="693"/>
    <s v="Pune"/>
    <x v="3"/>
    <n v="411014"/>
    <s v="MED019"/>
    <x v="26"/>
    <x v="8"/>
    <s v="Cipla"/>
    <s v="No"/>
    <n v="1"/>
    <n v="138.32"/>
    <n v="15"/>
    <n v="12"/>
    <x v="0"/>
    <x v="2"/>
    <n v="1"/>
    <x v="7907"/>
    <n v="1"/>
    <n v="138.32"/>
    <n v="20.747999999999998"/>
    <n v="117.572"/>
    <n v="14.108640000000001"/>
    <n v="131.68064000000001"/>
    <n v="0"/>
  </r>
  <r>
    <s v="ORD107909"/>
    <x v="167"/>
    <x v="3126"/>
    <s v="Mumbai"/>
    <x v="3"/>
    <n v="400001"/>
    <s v="MED002"/>
    <x v="22"/>
    <x v="2"/>
    <s v="Micro Labs"/>
    <s v="No"/>
    <n v="1"/>
    <n v="28.97"/>
    <n v="10"/>
    <n v="5"/>
    <x v="3"/>
    <x v="3"/>
    <n v="1"/>
    <x v="7908"/>
    <n v="1"/>
    <n v="28.97"/>
    <n v="2.8969999999999998"/>
    <n v="26.073"/>
    <n v="1.3036500000000002"/>
    <n v="27.376650000000001"/>
    <n v="0"/>
  </r>
  <r>
    <s v="ORD107910"/>
    <x v="427"/>
    <x v="3127"/>
    <s v="Gurugram"/>
    <x v="11"/>
    <n v="122018"/>
    <s v="MED005"/>
    <x v="11"/>
    <x v="5"/>
    <s v="Cipla"/>
    <s v="Yes"/>
    <n v="1"/>
    <n v="107.79"/>
    <n v="0"/>
    <n v="12"/>
    <x v="0"/>
    <x v="3"/>
    <n v="1"/>
    <x v="7909"/>
    <n v="1"/>
    <n v="107.79"/>
    <n v="0"/>
    <n v="107.79"/>
    <n v="12.934800000000001"/>
    <n v="120.7248"/>
    <n v="0"/>
  </r>
  <r>
    <s v="ORD107910"/>
    <x v="63"/>
    <x v="487"/>
    <s v="Jaipur"/>
    <x v="5"/>
    <n v="302033"/>
    <s v="MED011"/>
    <x v="23"/>
    <x v="1"/>
    <s v="Cipla"/>
    <s v="No"/>
    <n v="1"/>
    <n v="28.19"/>
    <n v="0"/>
    <n v="12"/>
    <x v="0"/>
    <x v="1"/>
    <n v="1"/>
    <x v="7910"/>
    <n v="1"/>
    <n v="28.19"/>
    <n v="0"/>
    <n v="28.19"/>
    <n v="3.3828000000000005"/>
    <n v="31.572800000000001"/>
    <n v="4"/>
  </r>
  <r>
    <s v="ORD107912"/>
    <x v="101"/>
    <x v="787"/>
    <s v="Surat"/>
    <x v="6"/>
    <n v="395003"/>
    <s v="MED002"/>
    <x v="22"/>
    <x v="2"/>
    <s v="Micro Labs"/>
    <s v="No"/>
    <n v="1"/>
    <n v="28.35"/>
    <n v="5"/>
    <n v="5"/>
    <x v="1"/>
    <x v="1"/>
    <n v="1"/>
    <x v="7911"/>
    <n v="1"/>
    <n v="28.35"/>
    <n v="1.4175"/>
    <n v="26.932500000000001"/>
    <n v="1.346625"/>
    <n v="28.279125000000001"/>
    <n v="1"/>
  </r>
  <r>
    <s v="ORD107913"/>
    <x v="653"/>
    <x v="2386"/>
    <s v="Bengaluru"/>
    <x v="8"/>
    <n v="560100"/>
    <s v="MED013"/>
    <x v="16"/>
    <x v="3"/>
    <s v="Himalaya"/>
    <s v="No"/>
    <n v="2"/>
    <n v="140.88"/>
    <n v="0"/>
    <n v="18"/>
    <x v="0"/>
    <x v="3"/>
    <n v="1"/>
    <x v="7912"/>
    <n v="1"/>
    <n v="281.76"/>
    <n v="0"/>
    <n v="281.76"/>
    <n v="50.716800000000006"/>
    <n v="332.47680000000003"/>
    <n v="2"/>
  </r>
  <r>
    <s v="ORD107914"/>
    <x v="206"/>
    <x v="2251"/>
    <s v="Indore"/>
    <x v="2"/>
    <n v="452020"/>
    <s v="MED010"/>
    <x v="13"/>
    <x v="1"/>
    <s v="Sun Pharma"/>
    <s v="Yes"/>
    <n v="3"/>
    <n v="69.72"/>
    <n v="5"/>
    <n v="5"/>
    <x v="0"/>
    <x v="1"/>
    <n v="1"/>
    <x v="7913"/>
    <n v="1"/>
    <n v="209.16"/>
    <n v="10.458"/>
    <n v="198.702"/>
    <n v="9.9351000000000003"/>
    <n v="208.6371"/>
    <n v="3"/>
  </r>
  <r>
    <s v="ORD107915"/>
    <x v="5"/>
    <x v="994"/>
    <s v="Gurugram"/>
    <x v="11"/>
    <n v="122018"/>
    <s v="MED008"/>
    <x v="7"/>
    <x v="6"/>
    <s v="Zydus"/>
    <s v="Yes"/>
    <n v="2"/>
    <n v="66.8"/>
    <n v="10"/>
    <n v="18"/>
    <x v="0"/>
    <x v="1"/>
    <n v="1"/>
    <x v="7914"/>
    <n v="1"/>
    <n v="133.6"/>
    <n v="13.36"/>
    <n v="120.24"/>
    <n v="21.643199999999997"/>
    <n v="141.88319999999999"/>
    <n v="2"/>
  </r>
  <r>
    <s v="ORD107916"/>
    <x v="682"/>
    <x v="682"/>
    <s v="Delhi"/>
    <x v="0"/>
    <n v="110085"/>
    <s v="MED016"/>
    <x v="17"/>
    <x v="11"/>
    <s v="Emcure"/>
    <s v="No"/>
    <n v="6"/>
    <n v="117.67"/>
    <n v="15"/>
    <n v="5"/>
    <x v="2"/>
    <x v="1"/>
    <n v="1"/>
    <x v="7915"/>
    <n v="1"/>
    <n v="706.02"/>
    <n v="105.90299999999999"/>
    <n v="600.11699999999996"/>
    <n v="30.005849999999999"/>
    <n v="630.12284999999997"/>
    <n v="2"/>
  </r>
  <r>
    <s v="ORD107917"/>
    <x v="370"/>
    <x v="985"/>
    <s v="Chandigarh"/>
    <x v="4"/>
    <n v="160001"/>
    <s v="MED006"/>
    <x v="18"/>
    <x v="10"/>
    <s v="USV"/>
    <s v="Yes"/>
    <n v="1"/>
    <n v="45.5"/>
    <n v="0"/>
    <n v="18"/>
    <x v="4"/>
    <x v="3"/>
    <n v="1"/>
    <x v="7916"/>
    <n v="1"/>
    <n v="45.5"/>
    <n v="0"/>
    <n v="45.5"/>
    <n v="8.19"/>
    <n v="53.69"/>
    <n v="1"/>
  </r>
  <r>
    <s v="ORD107918"/>
    <x v="574"/>
    <x v="1974"/>
    <s v="Pune"/>
    <x v="3"/>
    <n v="411001"/>
    <s v="MED025"/>
    <x v="27"/>
    <x v="0"/>
    <s v="Blue Cross"/>
    <s v="Yes"/>
    <n v="1"/>
    <n v="62.42"/>
    <n v="15"/>
    <n v="5"/>
    <x v="0"/>
    <x v="1"/>
    <n v="1"/>
    <x v="7917"/>
    <n v="1"/>
    <n v="62.42"/>
    <n v="9.3630000000000013"/>
    <n v="53.057000000000002"/>
    <n v="2.6528500000000004"/>
    <n v="55.709850000000003"/>
    <n v="3"/>
  </r>
  <r>
    <s v="ORD107919"/>
    <x v="285"/>
    <x v="144"/>
    <s v="Ahmedabad"/>
    <x v="6"/>
    <n v="380001"/>
    <s v="MED001"/>
    <x v="2"/>
    <x v="2"/>
    <s v="Cipla"/>
    <s v="No"/>
    <n v="3"/>
    <n v="33.57"/>
    <n v="0"/>
    <n v="5"/>
    <x v="1"/>
    <x v="2"/>
    <n v="1"/>
    <x v="7918"/>
    <n v="1"/>
    <n v="100.71000000000001"/>
    <n v="0"/>
    <n v="100.71000000000001"/>
    <n v="5.0355000000000008"/>
    <n v="105.74550000000001"/>
    <n v="0"/>
  </r>
  <r>
    <s v="ORD107920"/>
    <x v="479"/>
    <x v="1250"/>
    <s v="Pune"/>
    <x v="3"/>
    <n v="411014"/>
    <s v="MED025"/>
    <x v="27"/>
    <x v="0"/>
    <s v="Blue Cross"/>
    <s v="Yes"/>
    <n v="2"/>
    <n v="62.35"/>
    <n v="15"/>
    <n v="18"/>
    <x v="1"/>
    <x v="2"/>
    <n v="1"/>
    <x v="7919"/>
    <n v="1"/>
    <n v="124.7"/>
    <n v="18.704999999999998"/>
    <n v="105.995"/>
    <n v="19.0791"/>
    <n v="125.0741"/>
    <n v="1"/>
  </r>
  <r>
    <s v="ORD107921"/>
    <x v="557"/>
    <x v="3128"/>
    <s v="Pune"/>
    <x v="3"/>
    <n v="411045"/>
    <s v="MED018"/>
    <x v="14"/>
    <x v="8"/>
    <s v="Mankind"/>
    <s v="No"/>
    <n v="1"/>
    <n v="104.18"/>
    <n v="10"/>
    <n v="5"/>
    <x v="4"/>
    <x v="1"/>
    <n v="1"/>
    <x v="7920"/>
    <n v="1"/>
    <n v="104.18"/>
    <n v="10.418000000000001"/>
    <n v="93.762"/>
    <n v="4.6881000000000004"/>
    <n v="98.450100000000006"/>
    <n v="1"/>
  </r>
  <r>
    <s v="ORD107922"/>
    <x v="69"/>
    <x v="1822"/>
    <s v="Gurugram"/>
    <x v="11"/>
    <n v="122009"/>
    <s v="MED017"/>
    <x v="1"/>
    <x v="1"/>
    <s v="Abbott"/>
    <s v="No"/>
    <n v="1"/>
    <n v="141.41"/>
    <n v="0"/>
    <n v="12"/>
    <x v="1"/>
    <x v="2"/>
    <n v="1"/>
    <x v="7921"/>
    <n v="1"/>
    <n v="141.41"/>
    <n v="0"/>
    <n v="141.41"/>
    <n v="16.969200000000001"/>
    <n v="158.3792"/>
    <n v="1"/>
  </r>
  <r>
    <s v="ORD107923"/>
    <x v="15"/>
    <x v="349"/>
    <s v="Chennai"/>
    <x v="7"/>
    <n v="600100"/>
    <s v="MED024"/>
    <x v="0"/>
    <x v="0"/>
    <s v="Abbott"/>
    <s v="No"/>
    <n v="2"/>
    <n v="126.93"/>
    <n v="10"/>
    <n v="12"/>
    <x v="2"/>
    <x v="1"/>
    <n v="1"/>
    <x v="7922"/>
    <n v="1"/>
    <n v="253.86"/>
    <n v="25.386000000000003"/>
    <n v="228.47400000000002"/>
    <n v="27.416880000000003"/>
    <n v="255.89088000000001"/>
    <n v="1"/>
  </r>
  <r>
    <s v="ORD107923"/>
    <x v="102"/>
    <x v="406"/>
    <s v="Bengaluru"/>
    <x v="8"/>
    <n v="560100"/>
    <s v="MED016"/>
    <x v="17"/>
    <x v="11"/>
    <s v="Emcure"/>
    <s v="No"/>
    <n v="4"/>
    <n v="96.43"/>
    <n v="0"/>
    <n v="5"/>
    <x v="0"/>
    <x v="1"/>
    <n v="1"/>
    <x v="7923"/>
    <n v="1"/>
    <n v="385.72"/>
    <n v="0"/>
    <n v="385.72"/>
    <n v="19.286000000000001"/>
    <n v="405.00600000000003"/>
    <n v="2"/>
  </r>
  <r>
    <s v="ORD107925"/>
    <x v="614"/>
    <x v="2191"/>
    <s v="Mumbai"/>
    <x v="3"/>
    <n v="400001"/>
    <s v="MED014"/>
    <x v="19"/>
    <x v="3"/>
    <s v="Abbott"/>
    <s v="No"/>
    <n v="2"/>
    <n v="159.85"/>
    <n v="15"/>
    <n v="5"/>
    <x v="1"/>
    <x v="1"/>
    <n v="1"/>
    <x v="7924"/>
    <n v="1"/>
    <n v="319.7"/>
    <n v="47.954999999999998"/>
    <n v="271.745"/>
    <n v="13.587249999999999"/>
    <n v="285.33224999999999"/>
    <n v="2"/>
  </r>
  <r>
    <s v="ORD107925"/>
    <x v="321"/>
    <x v="2254"/>
    <s v="Pune"/>
    <x v="3"/>
    <n v="411001"/>
    <s v="MED007"/>
    <x v="15"/>
    <x v="10"/>
    <s v="Sanofi"/>
    <s v="Yes"/>
    <n v="5"/>
    <n v="67.849999999999994"/>
    <n v="5"/>
    <n v="12"/>
    <x v="4"/>
    <x v="2"/>
    <n v="1"/>
    <x v="7925"/>
    <n v="1"/>
    <n v="339.25"/>
    <n v="16.962499999999999"/>
    <n v="322.28750000000002"/>
    <n v="38.674500000000002"/>
    <n v="360.96200000000005"/>
    <n v="1"/>
  </r>
  <r>
    <s v="ORD107927"/>
    <x v="408"/>
    <x v="867"/>
    <s v="Mumbai"/>
    <x v="3"/>
    <n v="400076"/>
    <s v="MED009"/>
    <x v="21"/>
    <x v="6"/>
    <s v="Glenmark"/>
    <s v="Yes"/>
    <n v="1"/>
    <n v="93.09"/>
    <n v="0"/>
    <n v="12"/>
    <x v="1"/>
    <x v="1"/>
    <n v="1"/>
    <x v="7926"/>
    <n v="1"/>
    <n v="93.09"/>
    <n v="0"/>
    <n v="93.09"/>
    <n v="11.1708"/>
    <n v="104.2608"/>
    <n v="2"/>
  </r>
  <r>
    <s v="ORD107928"/>
    <x v="666"/>
    <x v="2839"/>
    <s v="Gurugram"/>
    <x v="11"/>
    <n v="122018"/>
    <s v="MED030"/>
    <x v="28"/>
    <x v="8"/>
    <s v="Cipla"/>
    <s v="Yes"/>
    <n v="1"/>
    <n v="272.39"/>
    <n v="15"/>
    <n v="18"/>
    <x v="2"/>
    <x v="1"/>
    <n v="1"/>
    <x v="7927"/>
    <n v="1"/>
    <n v="272.39"/>
    <n v="40.858499999999999"/>
    <n v="231.53149999999999"/>
    <n v="41.675669999999997"/>
    <n v="273.20717000000002"/>
    <n v="1"/>
  </r>
  <r>
    <s v="ORD107929"/>
    <x v="279"/>
    <x v="1179"/>
    <s v="Lucknow"/>
    <x v="9"/>
    <n v="226010"/>
    <s v="MED011"/>
    <x v="23"/>
    <x v="1"/>
    <s v="Cipla"/>
    <s v="No"/>
    <n v="1"/>
    <n v="22.26"/>
    <n v="5"/>
    <n v="5"/>
    <x v="5"/>
    <x v="3"/>
    <n v="1"/>
    <x v="7928"/>
    <n v="1"/>
    <n v="22.26"/>
    <n v="1.1130000000000002"/>
    <n v="21.147000000000002"/>
    <n v="1.0573500000000002"/>
    <n v="22.204350000000002"/>
    <n v="2"/>
  </r>
  <r>
    <s v="ORD107930"/>
    <x v="333"/>
    <x v="1032"/>
    <s v="Kolkata"/>
    <x v="10"/>
    <n v="700001"/>
    <s v="MED010"/>
    <x v="13"/>
    <x v="1"/>
    <s v="Sun Pharma"/>
    <s v="Yes"/>
    <n v="1"/>
    <n v="66.31"/>
    <n v="0"/>
    <n v="5"/>
    <x v="2"/>
    <x v="1"/>
    <n v="1"/>
    <x v="7929"/>
    <n v="1"/>
    <n v="66.31"/>
    <n v="0"/>
    <n v="66.31"/>
    <n v="3.3155000000000001"/>
    <n v="69.625500000000002"/>
    <n v="4"/>
  </r>
  <r>
    <s v="ORD107931"/>
    <x v="128"/>
    <x v="70"/>
    <s v="Surat"/>
    <x v="6"/>
    <n v="395007"/>
    <s v="MED006"/>
    <x v="18"/>
    <x v="10"/>
    <s v="USV"/>
    <s v="Yes"/>
    <n v="2"/>
    <n v="42.94"/>
    <n v="15"/>
    <n v="18"/>
    <x v="0"/>
    <x v="2"/>
    <n v="1"/>
    <x v="7930"/>
    <n v="1"/>
    <n v="85.88"/>
    <n v="12.881999999999998"/>
    <n v="72.99799999999999"/>
    <n v="13.13964"/>
    <n v="86.13763999999999"/>
    <n v="0"/>
  </r>
  <r>
    <s v="ORD107932"/>
    <x v="419"/>
    <x v="3129"/>
    <s v="Gurugram"/>
    <x v="11"/>
    <n v="122018"/>
    <s v="MED005"/>
    <x v="11"/>
    <x v="5"/>
    <s v="Cipla"/>
    <s v="Yes"/>
    <n v="3"/>
    <n v="95.61"/>
    <n v="15"/>
    <n v="5"/>
    <x v="0"/>
    <x v="0"/>
    <n v="1"/>
    <x v="7931"/>
    <n v="1"/>
    <n v="286.83"/>
    <n v="43.024499999999996"/>
    <n v="243.80549999999999"/>
    <n v="12.190275"/>
    <n v="255.99577499999998"/>
    <n v="0"/>
  </r>
  <r>
    <s v="ORD107932"/>
    <x v="544"/>
    <x v="2640"/>
    <s v="Hyderabad"/>
    <x v="1"/>
    <n v="500081"/>
    <s v="MED030"/>
    <x v="28"/>
    <x v="8"/>
    <s v="Cipla"/>
    <s v="Yes"/>
    <n v="3"/>
    <n v="295.08"/>
    <n v="5"/>
    <n v="12"/>
    <x v="1"/>
    <x v="1"/>
    <n v="1"/>
    <x v="7932"/>
    <n v="1"/>
    <n v="885.24"/>
    <n v="44.262"/>
    <n v="840.97800000000007"/>
    <n v="100.91736"/>
    <n v="941.8953600000001"/>
    <n v="2"/>
  </r>
  <r>
    <s v="ORD107934"/>
    <x v="361"/>
    <x v="2235"/>
    <s v="Indore"/>
    <x v="2"/>
    <n v="452010"/>
    <s v="MED017"/>
    <x v="1"/>
    <x v="1"/>
    <s v="Abbott"/>
    <s v="No"/>
    <n v="1"/>
    <n v="136.02000000000001"/>
    <n v="10"/>
    <n v="5"/>
    <x v="0"/>
    <x v="3"/>
    <n v="1"/>
    <x v="7933"/>
    <n v="1"/>
    <n v="136.02000000000001"/>
    <n v="13.602"/>
    <n v="122.41800000000001"/>
    <n v="6.1209000000000007"/>
    <n v="128.53890000000001"/>
    <n v="0"/>
  </r>
  <r>
    <s v="ORD107935"/>
    <x v="688"/>
    <x v="1025"/>
    <s v="Gurugram"/>
    <x v="11"/>
    <n v="122016"/>
    <s v="MED021"/>
    <x v="9"/>
    <x v="7"/>
    <s v="Cipla"/>
    <s v="No"/>
    <n v="3"/>
    <n v="80.67"/>
    <n v="5"/>
    <n v="5"/>
    <x v="0"/>
    <x v="2"/>
    <n v="1"/>
    <x v="7934"/>
    <n v="1"/>
    <n v="242.01"/>
    <n v="12.1005"/>
    <n v="229.90949999999998"/>
    <n v="11.495474999999999"/>
    <n v="241.40497499999998"/>
    <n v="2"/>
  </r>
  <r>
    <s v="ORD107936"/>
    <x v="359"/>
    <x v="1588"/>
    <s v="Ahmedabad"/>
    <x v="6"/>
    <n v="380061"/>
    <s v="MED014"/>
    <x v="19"/>
    <x v="3"/>
    <s v="Abbott"/>
    <s v="No"/>
    <n v="1"/>
    <n v="131.99"/>
    <n v="20"/>
    <n v="5"/>
    <x v="0"/>
    <x v="0"/>
    <n v="1"/>
    <x v="7935"/>
    <n v="1"/>
    <n v="131.99"/>
    <n v="26.398000000000003"/>
    <n v="105.59200000000001"/>
    <n v="5.2796000000000003"/>
    <n v="110.87160000000002"/>
    <n v="1"/>
  </r>
  <r>
    <s v="ORD107937"/>
    <x v="197"/>
    <x v="534"/>
    <s v="Gurugram"/>
    <x v="11"/>
    <n v="122002"/>
    <s v="MED028"/>
    <x v="3"/>
    <x v="3"/>
    <s v="Abbott"/>
    <s v="No"/>
    <n v="6"/>
    <n v="100.4"/>
    <n v="5"/>
    <n v="12"/>
    <x v="4"/>
    <x v="0"/>
    <n v="1"/>
    <x v="7936"/>
    <n v="1"/>
    <n v="602.40000000000009"/>
    <n v="30.120000000000005"/>
    <n v="572.28000000000009"/>
    <n v="68.673600000000008"/>
    <n v="640.95360000000005"/>
    <n v="3"/>
  </r>
  <r>
    <s v="ORD107938"/>
    <x v="66"/>
    <x v="1339"/>
    <s v="Ahmedabad"/>
    <x v="6"/>
    <n v="380054"/>
    <s v="MED011"/>
    <x v="23"/>
    <x v="1"/>
    <s v="Cipla"/>
    <s v="No"/>
    <n v="3"/>
    <n v="26.36"/>
    <n v="5"/>
    <n v="12"/>
    <x v="3"/>
    <x v="1"/>
    <n v="1"/>
    <x v="7937"/>
    <n v="1"/>
    <n v="79.08"/>
    <n v="3.9539999999999997"/>
    <n v="75.126000000000005"/>
    <n v="9.0151200000000014"/>
    <n v="84.141120000000001"/>
    <n v="1"/>
  </r>
  <r>
    <s v="ORD107939"/>
    <x v="633"/>
    <x v="2171"/>
    <s v="Chennai"/>
    <x v="7"/>
    <n v="600001"/>
    <s v="MED015"/>
    <x v="24"/>
    <x v="11"/>
    <s v="Abbott"/>
    <s v="No"/>
    <n v="4"/>
    <n v="46.63"/>
    <n v="5"/>
    <n v="12"/>
    <x v="4"/>
    <x v="3"/>
    <n v="1"/>
    <x v="7938"/>
    <n v="1"/>
    <n v="186.52"/>
    <n v="9.3260000000000005"/>
    <n v="177.19400000000002"/>
    <n v="21.263280000000005"/>
    <n v="198.45728000000003"/>
    <n v="3"/>
  </r>
  <r>
    <s v="ORD107940"/>
    <x v="558"/>
    <x v="2715"/>
    <s v="Mumbai"/>
    <x v="3"/>
    <n v="400093"/>
    <s v="MED012"/>
    <x v="29"/>
    <x v="3"/>
    <s v="Mankind"/>
    <s v="No"/>
    <n v="2"/>
    <n v="119.5"/>
    <n v="10"/>
    <n v="5"/>
    <x v="2"/>
    <x v="1"/>
    <n v="1"/>
    <x v="7939"/>
    <n v="1"/>
    <n v="239"/>
    <n v="23.9"/>
    <n v="215.1"/>
    <n v="10.755000000000001"/>
    <n v="225.85499999999999"/>
    <n v="2"/>
  </r>
  <r>
    <s v="ORD107941"/>
    <x v="507"/>
    <x v="1099"/>
    <s v="Bengaluru"/>
    <x v="8"/>
    <n v="560034"/>
    <s v="MED002"/>
    <x v="22"/>
    <x v="2"/>
    <s v="Micro Labs"/>
    <s v="No"/>
    <n v="2"/>
    <n v="32.71"/>
    <n v="5"/>
    <n v="5"/>
    <x v="2"/>
    <x v="2"/>
    <n v="1"/>
    <x v="7940"/>
    <n v="1"/>
    <n v="65.42"/>
    <n v="3.2710000000000004"/>
    <n v="62.149000000000001"/>
    <n v="3.10745"/>
    <n v="65.256450000000001"/>
    <n v="2"/>
  </r>
  <r>
    <s v="ORD107942"/>
    <x v="227"/>
    <x v="2653"/>
    <s v="Bengaluru"/>
    <x v="8"/>
    <n v="560066"/>
    <s v="MED005"/>
    <x v="11"/>
    <x v="5"/>
    <s v="Cipla"/>
    <s v="Yes"/>
    <n v="1"/>
    <n v="106.72"/>
    <n v="0"/>
    <n v="12"/>
    <x v="5"/>
    <x v="3"/>
    <n v="1"/>
    <x v="7941"/>
    <n v="1"/>
    <n v="106.72"/>
    <n v="0"/>
    <n v="106.72"/>
    <n v="12.806399999999998"/>
    <n v="119.5264"/>
    <n v="2"/>
  </r>
  <r>
    <s v="ORD107943"/>
    <x v="326"/>
    <x v="2574"/>
    <s v="Hyderabad"/>
    <x v="1"/>
    <n v="500001"/>
    <s v="MED006"/>
    <x v="18"/>
    <x v="10"/>
    <s v="USV"/>
    <s v="Yes"/>
    <n v="1"/>
    <n v="50.78"/>
    <n v="10"/>
    <n v="12"/>
    <x v="5"/>
    <x v="1"/>
    <n v="1"/>
    <x v="7942"/>
    <n v="1"/>
    <n v="50.78"/>
    <n v="5.0780000000000003"/>
    <n v="45.701999999999998"/>
    <n v="5.4842399999999998"/>
    <n v="51.186239999999998"/>
    <n v="2"/>
  </r>
  <r>
    <s v="ORD107944"/>
    <x v="497"/>
    <x v="1467"/>
    <s v="Ahmedabad"/>
    <x v="6"/>
    <n v="380054"/>
    <s v="MED012"/>
    <x v="29"/>
    <x v="3"/>
    <s v="Mankind"/>
    <s v="No"/>
    <n v="2"/>
    <n v="125.68"/>
    <n v="15"/>
    <n v="5"/>
    <x v="4"/>
    <x v="1"/>
    <n v="1"/>
    <x v="7943"/>
    <n v="1"/>
    <n v="251.36"/>
    <n v="37.704000000000001"/>
    <n v="213.65600000000001"/>
    <n v="10.6828"/>
    <n v="224.33879999999999"/>
    <n v="3"/>
  </r>
  <r>
    <s v="ORD107945"/>
    <x v="647"/>
    <x v="3130"/>
    <s v="Gurugram"/>
    <x v="11"/>
    <n v="122009"/>
    <s v="MED029"/>
    <x v="10"/>
    <x v="8"/>
    <s v="Sun Pharma"/>
    <s v="Yes"/>
    <n v="3"/>
    <n v="102.01"/>
    <n v="10"/>
    <n v="12"/>
    <x v="4"/>
    <x v="1"/>
    <n v="1"/>
    <x v="7944"/>
    <n v="1"/>
    <n v="306.03000000000003"/>
    <n v="30.603000000000002"/>
    <n v="275.42700000000002"/>
    <n v="33.05124"/>
    <n v="308.47824000000003"/>
    <n v="1"/>
  </r>
  <r>
    <s v="ORD107946"/>
    <x v="61"/>
    <x v="169"/>
    <s v="Noida"/>
    <x v="9"/>
    <n v="201307"/>
    <s v="MED004"/>
    <x v="5"/>
    <x v="5"/>
    <s v="Sun Pharma"/>
    <s v="Yes"/>
    <n v="2"/>
    <n v="107.11"/>
    <n v="5"/>
    <n v="12"/>
    <x v="4"/>
    <x v="2"/>
    <n v="1"/>
    <x v="7945"/>
    <n v="1"/>
    <n v="214.22"/>
    <n v="10.710999999999999"/>
    <n v="203.50900000000001"/>
    <n v="24.421080000000003"/>
    <n v="227.93008000000003"/>
    <n v="1"/>
  </r>
  <r>
    <s v="ORD107946"/>
    <x v="482"/>
    <x v="1236"/>
    <s v="Surat"/>
    <x v="6"/>
    <n v="395010"/>
    <s v="MED027"/>
    <x v="12"/>
    <x v="9"/>
    <s v="Mankind"/>
    <s v="No"/>
    <n v="1"/>
    <n v="107.29"/>
    <n v="5"/>
    <n v="5"/>
    <x v="1"/>
    <x v="1"/>
    <n v="1"/>
    <x v="7946"/>
    <n v="1"/>
    <n v="107.29"/>
    <n v="5.3645000000000005"/>
    <n v="101.9255"/>
    <n v="5.0962750000000003"/>
    <n v="107.02177500000001"/>
    <n v="3"/>
  </r>
  <r>
    <s v="ORD107948"/>
    <x v="487"/>
    <x v="695"/>
    <s v="Chennai"/>
    <x v="7"/>
    <n v="600100"/>
    <s v="MED023"/>
    <x v="8"/>
    <x v="7"/>
    <s v="Lacto Calamine"/>
    <s v="No"/>
    <n v="1"/>
    <n v="303.66000000000003"/>
    <n v="10"/>
    <n v="5"/>
    <x v="1"/>
    <x v="1"/>
    <n v="1"/>
    <x v="7947"/>
    <n v="1"/>
    <n v="303.66000000000003"/>
    <n v="30.366000000000003"/>
    <n v="273.29400000000004"/>
    <n v="13.664700000000003"/>
    <n v="286.95870000000002"/>
    <n v="4"/>
  </r>
  <r>
    <s v="ORD107949"/>
    <x v="580"/>
    <x v="3131"/>
    <s v="Mumbai"/>
    <x v="3"/>
    <n v="400069"/>
    <s v="MED011"/>
    <x v="23"/>
    <x v="1"/>
    <s v="Cipla"/>
    <s v="No"/>
    <n v="3"/>
    <n v="27.94"/>
    <n v="5"/>
    <n v="12"/>
    <x v="1"/>
    <x v="0"/>
    <n v="1"/>
    <x v="7948"/>
    <n v="1"/>
    <n v="83.820000000000007"/>
    <n v="4.1909999999999998"/>
    <n v="79.629000000000005"/>
    <n v="9.5554799999999993"/>
    <n v="89.184480000000008"/>
    <n v="0"/>
  </r>
  <r>
    <s v="ORD107950"/>
    <x v="207"/>
    <x v="1254"/>
    <s v="Chennai"/>
    <x v="7"/>
    <n v="600096"/>
    <s v="MED007"/>
    <x v="15"/>
    <x v="10"/>
    <s v="Sanofi"/>
    <s v="Yes"/>
    <n v="2"/>
    <n v="76.33"/>
    <n v="20"/>
    <n v="12"/>
    <x v="3"/>
    <x v="1"/>
    <n v="1"/>
    <x v="7949"/>
    <n v="1"/>
    <n v="152.66"/>
    <n v="30.531999999999996"/>
    <n v="122.128"/>
    <n v="14.65536"/>
    <n v="136.78335999999999"/>
    <n v="4"/>
  </r>
  <r>
    <s v="ORD107950"/>
    <x v="92"/>
    <x v="2317"/>
    <s v="Indore"/>
    <x v="2"/>
    <n v="452016"/>
    <s v="MED001"/>
    <x v="2"/>
    <x v="2"/>
    <s v="Cipla"/>
    <s v="No"/>
    <n v="1"/>
    <n v="29.72"/>
    <n v="0"/>
    <n v="18"/>
    <x v="3"/>
    <x v="1"/>
    <n v="1"/>
    <x v="7950"/>
    <n v="1"/>
    <n v="29.72"/>
    <n v="0"/>
    <n v="29.72"/>
    <n v="5.3496000000000006"/>
    <n v="35.069600000000001"/>
    <n v="4"/>
  </r>
  <r>
    <s v="ORD107950"/>
    <x v="105"/>
    <x v="1891"/>
    <s v="Mumbai"/>
    <x v="3"/>
    <n v="400050"/>
    <s v="MED027"/>
    <x v="12"/>
    <x v="9"/>
    <s v="Mankind"/>
    <s v="No"/>
    <n v="4"/>
    <n v="87.1"/>
    <n v="5"/>
    <n v="5"/>
    <x v="0"/>
    <x v="2"/>
    <n v="1"/>
    <x v="7951"/>
    <n v="1"/>
    <n v="348.4"/>
    <n v="17.420000000000002"/>
    <n v="330.97999999999996"/>
    <n v="16.548999999999999"/>
    <n v="347.52899999999994"/>
    <n v="2"/>
  </r>
  <r>
    <s v="ORD107953"/>
    <x v="701"/>
    <x v="1385"/>
    <s v="Noida"/>
    <x v="9"/>
    <n v="201301"/>
    <s v="MED001"/>
    <x v="2"/>
    <x v="2"/>
    <s v="Cipla"/>
    <s v="No"/>
    <n v="5"/>
    <n v="34.33"/>
    <n v="20"/>
    <n v="12"/>
    <x v="3"/>
    <x v="3"/>
    <n v="1"/>
    <x v="7952"/>
    <n v="1"/>
    <n v="171.64999999999998"/>
    <n v="34.33"/>
    <n v="137.32"/>
    <n v="16.478400000000001"/>
    <n v="153.79839999999999"/>
    <n v="1"/>
  </r>
  <r>
    <s v="ORD107954"/>
    <x v="93"/>
    <x v="752"/>
    <s v="Kolkata"/>
    <x v="10"/>
    <n v="700001"/>
    <s v="MED019"/>
    <x v="26"/>
    <x v="8"/>
    <s v="Cipla"/>
    <s v="No"/>
    <n v="1"/>
    <n v="144.02000000000001"/>
    <n v="5"/>
    <n v="5"/>
    <x v="2"/>
    <x v="1"/>
    <n v="1"/>
    <x v="7953"/>
    <n v="1"/>
    <n v="144.02000000000001"/>
    <n v="7.2010000000000005"/>
    <n v="136.81900000000002"/>
    <n v="6.8409500000000003"/>
    <n v="143.65995000000001"/>
    <n v="6"/>
  </r>
  <r>
    <s v="ORD107955"/>
    <x v="84"/>
    <x v="665"/>
    <s v="Delhi"/>
    <x v="0"/>
    <n v="110044"/>
    <s v="MED029"/>
    <x v="10"/>
    <x v="8"/>
    <s v="Sun Pharma"/>
    <s v="Yes"/>
    <n v="2"/>
    <n v="94.56"/>
    <n v="10"/>
    <n v="5"/>
    <x v="1"/>
    <x v="1"/>
    <n v="1"/>
    <x v="7954"/>
    <n v="1"/>
    <n v="189.12"/>
    <n v="18.911999999999999"/>
    <n v="170.208"/>
    <n v="8.5103999999999989"/>
    <n v="178.7184"/>
    <n v="2"/>
  </r>
  <r>
    <s v="ORD107956"/>
    <x v="426"/>
    <x v="1916"/>
    <s v="Noida"/>
    <x v="9"/>
    <n v="201307"/>
    <s v="MED019"/>
    <x v="26"/>
    <x v="8"/>
    <s v="Cipla"/>
    <s v="No"/>
    <n v="4"/>
    <n v="132.08000000000001"/>
    <n v="20"/>
    <n v="12"/>
    <x v="2"/>
    <x v="2"/>
    <n v="1"/>
    <x v="7955"/>
    <n v="1"/>
    <n v="528.32000000000005"/>
    <n v="105.66400000000002"/>
    <n v="422.65600000000006"/>
    <n v="50.718720000000012"/>
    <n v="473.37472000000008"/>
    <n v="1"/>
  </r>
  <r>
    <s v="ORD107957"/>
    <x v="22"/>
    <x v="1095"/>
    <s v="Ahmedabad"/>
    <x v="6"/>
    <n v="380015"/>
    <s v="MED016"/>
    <x v="17"/>
    <x v="11"/>
    <s v="Emcure"/>
    <s v="No"/>
    <n v="1"/>
    <n v="103.9"/>
    <n v="10"/>
    <n v="12"/>
    <x v="2"/>
    <x v="3"/>
    <n v="1"/>
    <x v="7956"/>
    <n v="1"/>
    <n v="103.9"/>
    <n v="10.39"/>
    <n v="93.51"/>
    <n v="11.221200000000001"/>
    <n v="104.7312"/>
    <n v="2"/>
  </r>
  <r>
    <s v="ORD107958"/>
    <x v="234"/>
    <x v="1718"/>
    <s v="Ahmedabad"/>
    <x v="6"/>
    <n v="380015"/>
    <s v="MED014"/>
    <x v="19"/>
    <x v="3"/>
    <s v="Abbott"/>
    <s v="No"/>
    <n v="3"/>
    <n v="148.91"/>
    <n v="5"/>
    <n v="18"/>
    <x v="1"/>
    <x v="1"/>
    <n v="1"/>
    <x v="7957"/>
    <n v="1"/>
    <n v="446.73"/>
    <n v="22.336500000000001"/>
    <n v="424.39350000000002"/>
    <n v="76.390830000000008"/>
    <n v="500.78433000000001"/>
    <n v="2"/>
  </r>
  <r>
    <s v="ORD107959"/>
    <x v="460"/>
    <x v="781"/>
    <s v="Ahmedabad"/>
    <x v="6"/>
    <n v="380015"/>
    <s v="MED030"/>
    <x v="28"/>
    <x v="8"/>
    <s v="Cipla"/>
    <s v="Yes"/>
    <n v="2"/>
    <n v="313.27"/>
    <n v="5"/>
    <n v="5"/>
    <x v="4"/>
    <x v="1"/>
    <n v="1"/>
    <x v="7958"/>
    <n v="1"/>
    <n v="626.54"/>
    <n v="31.326999999999998"/>
    <n v="595.21299999999997"/>
    <n v="29.760649999999995"/>
    <n v="624.97364999999991"/>
    <n v="3"/>
  </r>
  <r>
    <s v="ORD107959"/>
    <x v="354"/>
    <x v="3005"/>
    <s v="Gurugram"/>
    <x v="11"/>
    <n v="122009"/>
    <s v="MED027"/>
    <x v="12"/>
    <x v="9"/>
    <s v="Mankind"/>
    <s v="No"/>
    <n v="2"/>
    <n v="108.06"/>
    <n v="0"/>
    <n v="12"/>
    <x v="3"/>
    <x v="2"/>
    <n v="1"/>
    <x v="7959"/>
    <n v="1"/>
    <n v="216.12"/>
    <n v="0"/>
    <n v="216.12"/>
    <n v="25.9344"/>
    <n v="242.05440000000002"/>
    <n v="1"/>
  </r>
  <r>
    <s v="ORD107961"/>
    <x v="417"/>
    <x v="2900"/>
    <s v="Kolkata"/>
    <x v="10"/>
    <n v="700029"/>
    <s v="MED007"/>
    <x v="15"/>
    <x v="10"/>
    <s v="Sanofi"/>
    <s v="Yes"/>
    <n v="4"/>
    <n v="81.760000000000005"/>
    <n v="10"/>
    <n v="5"/>
    <x v="5"/>
    <x v="1"/>
    <n v="1"/>
    <x v="7960"/>
    <n v="1"/>
    <n v="327.04000000000002"/>
    <n v="32.704000000000001"/>
    <n v="294.33600000000001"/>
    <n v="14.716800000000001"/>
    <n v="309.05279999999999"/>
    <n v="1"/>
  </r>
  <r>
    <s v="ORD107962"/>
    <x v="8"/>
    <x v="3132"/>
    <s v="Pune"/>
    <x v="3"/>
    <n v="411057"/>
    <s v="MED026"/>
    <x v="20"/>
    <x v="9"/>
    <s v="Cipla"/>
    <s v="No"/>
    <n v="3"/>
    <n v="217.15"/>
    <n v="10"/>
    <n v="5"/>
    <x v="5"/>
    <x v="1"/>
    <n v="1"/>
    <x v="7961"/>
    <n v="1"/>
    <n v="651.45000000000005"/>
    <n v="65.144999999999996"/>
    <n v="586.30500000000006"/>
    <n v="29.315250000000006"/>
    <n v="615.62025000000006"/>
    <n v="1"/>
  </r>
  <r>
    <s v="ORD107963"/>
    <x v="409"/>
    <x v="2928"/>
    <s v="Noida"/>
    <x v="9"/>
    <n v="201301"/>
    <s v="MED004"/>
    <x v="5"/>
    <x v="5"/>
    <s v="Sun Pharma"/>
    <s v="Yes"/>
    <n v="3"/>
    <n v="117.9"/>
    <n v="0"/>
    <n v="5"/>
    <x v="0"/>
    <x v="3"/>
    <n v="1"/>
    <x v="7962"/>
    <n v="1"/>
    <n v="353.70000000000005"/>
    <n v="0"/>
    <n v="353.70000000000005"/>
    <n v="17.685000000000002"/>
    <n v="371.38500000000005"/>
    <n v="1"/>
  </r>
  <r>
    <s v="ORD107964"/>
    <x v="269"/>
    <x v="1068"/>
    <s v="Lucknow"/>
    <x v="9"/>
    <n v="226001"/>
    <s v="MED022"/>
    <x v="25"/>
    <x v="7"/>
    <s v="Himalaya"/>
    <s v="No"/>
    <n v="1"/>
    <n v="196.09"/>
    <n v="10"/>
    <n v="12"/>
    <x v="2"/>
    <x v="3"/>
    <n v="1"/>
    <x v="7963"/>
    <n v="1"/>
    <n v="196.09"/>
    <n v="19.609000000000002"/>
    <n v="176.48099999999999"/>
    <n v="21.177720000000001"/>
    <n v="197.65871999999999"/>
    <n v="1"/>
  </r>
  <r>
    <s v="ORD107965"/>
    <x v="67"/>
    <x v="960"/>
    <s v="Indore"/>
    <x v="2"/>
    <n v="452020"/>
    <s v="MED023"/>
    <x v="8"/>
    <x v="7"/>
    <s v="Lacto Calamine"/>
    <s v="No"/>
    <n v="1"/>
    <n v="341.31"/>
    <n v="5"/>
    <n v="18"/>
    <x v="5"/>
    <x v="1"/>
    <n v="1"/>
    <x v="7964"/>
    <n v="1"/>
    <n v="341.31"/>
    <n v="17.0655"/>
    <n v="324.24450000000002"/>
    <n v="58.36401"/>
    <n v="382.60851000000002"/>
    <n v="2"/>
  </r>
  <r>
    <s v="ORD107966"/>
    <x v="150"/>
    <x v="770"/>
    <s v="Ahmedabad"/>
    <x v="6"/>
    <n v="380001"/>
    <s v="MED023"/>
    <x v="8"/>
    <x v="7"/>
    <s v="Lacto Calamine"/>
    <s v="No"/>
    <n v="1"/>
    <n v="309.91000000000003"/>
    <n v="5"/>
    <n v="5"/>
    <x v="2"/>
    <x v="2"/>
    <n v="1"/>
    <x v="7965"/>
    <n v="1"/>
    <n v="309.91000000000003"/>
    <n v="15.495500000000002"/>
    <n v="294.41450000000003"/>
    <n v="14.720725000000002"/>
    <n v="309.13522500000005"/>
    <n v="0"/>
  </r>
  <r>
    <s v="ORD107967"/>
    <x v="136"/>
    <x v="799"/>
    <s v="Delhi"/>
    <x v="0"/>
    <n v="110044"/>
    <s v="MED016"/>
    <x v="17"/>
    <x v="11"/>
    <s v="Emcure"/>
    <s v="No"/>
    <n v="1"/>
    <n v="100.75"/>
    <n v="10"/>
    <n v="12"/>
    <x v="1"/>
    <x v="1"/>
    <n v="1"/>
    <x v="7966"/>
    <n v="1"/>
    <n v="100.75"/>
    <n v="10.074999999999999"/>
    <n v="90.674999999999997"/>
    <n v="10.880999999999998"/>
    <n v="101.556"/>
    <n v="4"/>
  </r>
  <r>
    <s v="ORD107967"/>
    <x v="288"/>
    <x v="3104"/>
    <s v="Kolkata"/>
    <x v="10"/>
    <n v="700019"/>
    <s v="MED016"/>
    <x v="17"/>
    <x v="11"/>
    <s v="Emcure"/>
    <s v="No"/>
    <n v="1"/>
    <n v="95.11"/>
    <n v="10"/>
    <n v="12"/>
    <x v="0"/>
    <x v="2"/>
    <n v="1"/>
    <x v="7967"/>
    <n v="1"/>
    <n v="95.11"/>
    <n v="9.511000000000001"/>
    <n v="85.599000000000004"/>
    <n v="10.271880000000001"/>
    <n v="95.87088"/>
    <n v="1"/>
  </r>
  <r>
    <s v="ORD107967"/>
    <x v="422"/>
    <x v="677"/>
    <s v="Jaipur"/>
    <x v="5"/>
    <n v="302001"/>
    <s v="MED018"/>
    <x v="14"/>
    <x v="8"/>
    <s v="Mankind"/>
    <s v="No"/>
    <n v="1"/>
    <n v="111.71"/>
    <n v="5"/>
    <n v="12"/>
    <x v="2"/>
    <x v="1"/>
    <n v="1"/>
    <x v="7968"/>
    <n v="1"/>
    <n v="111.71"/>
    <n v="5.5854999999999997"/>
    <n v="106.1245"/>
    <n v="12.73494"/>
    <n v="118.85943999999999"/>
    <n v="3"/>
  </r>
  <r>
    <s v="ORD107970"/>
    <x v="540"/>
    <x v="480"/>
    <s v="Indore"/>
    <x v="2"/>
    <n v="452018"/>
    <s v="MED017"/>
    <x v="1"/>
    <x v="1"/>
    <s v="Abbott"/>
    <s v="No"/>
    <n v="1"/>
    <n v="147.77000000000001"/>
    <n v="5"/>
    <n v="5"/>
    <x v="3"/>
    <x v="1"/>
    <n v="1"/>
    <x v="7969"/>
    <n v="1"/>
    <n v="147.77000000000001"/>
    <n v="7.3885000000000005"/>
    <n v="140.38150000000002"/>
    <n v="7.019075"/>
    <n v="147.400575"/>
    <n v="3"/>
  </r>
  <r>
    <s v="ORD107971"/>
    <x v="173"/>
    <x v="3133"/>
    <s v="Chennai"/>
    <x v="7"/>
    <n v="600040"/>
    <s v="MED016"/>
    <x v="17"/>
    <x v="11"/>
    <s v="Emcure"/>
    <s v="No"/>
    <n v="3"/>
    <n v="93.71"/>
    <n v="5"/>
    <n v="5"/>
    <x v="4"/>
    <x v="1"/>
    <n v="1"/>
    <x v="7970"/>
    <n v="1"/>
    <n v="281.13"/>
    <n v="14.056500000000002"/>
    <n v="267.07349999999997"/>
    <n v="13.353674999999999"/>
    <n v="280.42717499999998"/>
    <n v="1"/>
  </r>
  <r>
    <s v="ORD107972"/>
    <x v="40"/>
    <x v="2246"/>
    <s v="Ahmedabad"/>
    <x v="6"/>
    <n v="380054"/>
    <s v="MED023"/>
    <x v="8"/>
    <x v="7"/>
    <s v="Lacto Calamine"/>
    <s v="No"/>
    <n v="1"/>
    <n v="264.52"/>
    <n v="0"/>
    <n v="18"/>
    <x v="3"/>
    <x v="3"/>
    <n v="1"/>
    <x v="7971"/>
    <n v="1"/>
    <n v="264.52"/>
    <n v="0"/>
    <n v="264.52"/>
    <n v="47.613599999999998"/>
    <n v="312.1336"/>
    <n v="3"/>
  </r>
  <r>
    <s v="ORD107973"/>
    <x v="448"/>
    <x v="3134"/>
    <s v="Noida"/>
    <x v="9"/>
    <n v="201304"/>
    <s v="MED001"/>
    <x v="2"/>
    <x v="2"/>
    <s v="Cipla"/>
    <s v="No"/>
    <n v="1"/>
    <n v="26.65"/>
    <n v="0"/>
    <n v="12"/>
    <x v="3"/>
    <x v="1"/>
    <n v="1"/>
    <x v="7972"/>
    <n v="1"/>
    <n v="26.65"/>
    <n v="0"/>
    <n v="26.65"/>
    <n v="3.1979999999999995"/>
    <n v="29.847999999999999"/>
    <n v="1"/>
  </r>
  <r>
    <s v="ORD107974"/>
    <x v="256"/>
    <x v="2910"/>
    <s v="Noida"/>
    <x v="9"/>
    <n v="201304"/>
    <s v="MED001"/>
    <x v="2"/>
    <x v="2"/>
    <s v="Cipla"/>
    <s v="No"/>
    <n v="3"/>
    <n v="30.36"/>
    <n v="5"/>
    <n v="5"/>
    <x v="3"/>
    <x v="1"/>
    <n v="1"/>
    <x v="7973"/>
    <n v="1"/>
    <n v="91.08"/>
    <n v="4.5539999999999994"/>
    <n v="86.525999999999996"/>
    <n v="4.3262999999999998"/>
    <n v="90.8523"/>
    <n v="1"/>
  </r>
  <r>
    <s v="ORD107975"/>
    <x v="693"/>
    <x v="1239"/>
    <s v="Delhi"/>
    <x v="0"/>
    <n v="110044"/>
    <s v="MED014"/>
    <x v="19"/>
    <x v="3"/>
    <s v="Abbott"/>
    <s v="No"/>
    <n v="6"/>
    <n v="154.97999999999999"/>
    <n v="5"/>
    <n v="5"/>
    <x v="2"/>
    <x v="0"/>
    <n v="1"/>
    <x v="7974"/>
    <n v="1"/>
    <n v="929.87999999999988"/>
    <n v="46.494"/>
    <n v="883.38599999999985"/>
    <n v="44.169299999999993"/>
    <n v="927.55529999999987"/>
    <n v="1"/>
  </r>
  <r>
    <s v="ORD107976"/>
    <x v="438"/>
    <x v="389"/>
    <s v="Bengaluru"/>
    <x v="8"/>
    <n v="560038"/>
    <s v="MED030"/>
    <x v="28"/>
    <x v="8"/>
    <s v="Cipla"/>
    <s v="Yes"/>
    <n v="1"/>
    <n v="276.2"/>
    <n v="5"/>
    <n v="12"/>
    <x v="5"/>
    <x v="0"/>
    <n v="1"/>
    <x v="7975"/>
    <n v="1"/>
    <n v="276.2"/>
    <n v="13.81"/>
    <n v="262.39"/>
    <n v="31.486799999999999"/>
    <n v="293.8768"/>
    <n v="2"/>
  </r>
  <r>
    <s v="ORD107976"/>
    <x v="367"/>
    <x v="1274"/>
    <s v="Delhi"/>
    <x v="0"/>
    <n v="110001"/>
    <s v="MED017"/>
    <x v="1"/>
    <x v="1"/>
    <s v="Abbott"/>
    <s v="No"/>
    <n v="2"/>
    <n v="148.49"/>
    <n v="5"/>
    <n v="18"/>
    <x v="5"/>
    <x v="1"/>
    <n v="1"/>
    <x v="7976"/>
    <n v="1"/>
    <n v="296.98"/>
    <n v="14.849"/>
    <n v="282.13100000000003"/>
    <n v="50.783580000000001"/>
    <n v="332.91458"/>
    <n v="3"/>
  </r>
  <r>
    <s v="ORD107978"/>
    <x v="457"/>
    <x v="581"/>
    <s v="Chandigarh"/>
    <x v="4"/>
    <n v="160001"/>
    <s v="MED024"/>
    <x v="0"/>
    <x v="0"/>
    <s v="Abbott"/>
    <s v="No"/>
    <n v="2"/>
    <n v="119.32"/>
    <n v="10"/>
    <n v="5"/>
    <x v="3"/>
    <x v="1"/>
    <n v="1"/>
    <x v="7977"/>
    <n v="1"/>
    <n v="238.64"/>
    <n v="23.863999999999997"/>
    <n v="214.77599999999998"/>
    <n v="10.738799999999999"/>
    <n v="225.51479999999998"/>
    <n v="3"/>
  </r>
  <r>
    <s v="ORD107979"/>
    <x v="248"/>
    <x v="2113"/>
    <s v="Bengaluru"/>
    <x v="8"/>
    <n v="560038"/>
    <s v="MED010"/>
    <x v="13"/>
    <x v="1"/>
    <s v="Sun Pharma"/>
    <s v="Yes"/>
    <n v="2"/>
    <n v="65.650000000000006"/>
    <n v="10"/>
    <n v="5"/>
    <x v="5"/>
    <x v="1"/>
    <n v="1"/>
    <x v="7978"/>
    <n v="1"/>
    <n v="131.30000000000001"/>
    <n v="13.13"/>
    <n v="118.17000000000002"/>
    <n v="5.908500000000001"/>
    <n v="124.07850000000002"/>
    <n v="4"/>
  </r>
  <r>
    <s v="ORD107980"/>
    <x v="462"/>
    <x v="651"/>
    <s v="Noida"/>
    <x v="9"/>
    <n v="201303"/>
    <s v="MED030"/>
    <x v="28"/>
    <x v="8"/>
    <s v="Cipla"/>
    <s v="Yes"/>
    <n v="1"/>
    <n v="254.02"/>
    <n v="5"/>
    <n v="5"/>
    <x v="3"/>
    <x v="0"/>
    <n v="1"/>
    <x v="7979"/>
    <n v="1"/>
    <n v="254.02"/>
    <n v="12.701000000000001"/>
    <n v="241.31900000000002"/>
    <n v="12.065950000000001"/>
    <n v="253.38495"/>
    <n v="1"/>
  </r>
  <r>
    <s v="ORD107981"/>
    <x v="544"/>
    <x v="2908"/>
    <s v="Chennai"/>
    <x v="7"/>
    <n v="600001"/>
    <s v="MED016"/>
    <x v="17"/>
    <x v="11"/>
    <s v="Emcure"/>
    <s v="No"/>
    <n v="3"/>
    <n v="93.5"/>
    <n v="5"/>
    <n v="12"/>
    <x v="5"/>
    <x v="0"/>
    <n v="1"/>
    <x v="7980"/>
    <n v="1"/>
    <n v="280.5"/>
    <n v="14.025"/>
    <n v="266.47500000000002"/>
    <n v="31.977000000000004"/>
    <n v="298.452"/>
    <n v="0"/>
  </r>
  <r>
    <s v="ORD107981"/>
    <x v="58"/>
    <x v="1745"/>
    <s v="Chandigarh"/>
    <x v="4"/>
    <n v="160001"/>
    <s v="MED027"/>
    <x v="12"/>
    <x v="9"/>
    <s v="Mankind"/>
    <s v="No"/>
    <n v="3"/>
    <n v="94.8"/>
    <n v="5"/>
    <n v="18"/>
    <x v="1"/>
    <x v="1"/>
    <n v="1"/>
    <x v="7981"/>
    <n v="1"/>
    <n v="284.39999999999998"/>
    <n v="14.22"/>
    <n v="270.17999999999995"/>
    <n v="48.63239999999999"/>
    <n v="318.81239999999991"/>
    <n v="3"/>
  </r>
  <r>
    <s v="ORD107983"/>
    <x v="491"/>
    <x v="2745"/>
    <s v="Surat"/>
    <x v="6"/>
    <n v="395010"/>
    <s v="MED005"/>
    <x v="11"/>
    <x v="5"/>
    <s v="Cipla"/>
    <s v="Yes"/>
    <n v="2"/>
    <n v="96.64"/>
    <n v="5"/>
    <n v="5"/>
    <x v="3"/>
    <x v="1"/>
    <n v="1"/>
    <x v="7982"/>
    <n v="1"/>
    <n v="193.28"/>
    <n v="9.6639999999999997"/>
    <n v="183.61600000000001"/>
    <n v="9.1807999999999996"/>
    <n v="192.79680000000002"/>
    <n v="1"/>
  </r>
  <r>
    <s v="ORD107984"/>
    <x v="601"/>
    <x v="1619"/>
    <s v="Indore"/>
    <x v="2"/>
    <n v="452001"/>
    <s v="MED014"/>
    <x v="19"/>
    <x v="3"/>
    <s v="Abbott"/>
    <s v="No"/>
    <n v="2"/>
    <n v="135.1"/>
    <n v="5"/>
    <n v="18"/>
    <x v="1"/>
    <x v="1"/>
    <n v="1"/>
    <x v="7983"/>
    <n v="1"/>
    <n v="270.2"/>
    <n v="13.51"/>
    <n v="256.69"/>
    <n v="46.2042"/>
    <n v="302.89420000000001"/>
    <n v="1"/>
  </r>
  <r>
    <s v="ORD107985"/>
    <x v="251"/>
    <x v="3135"/>
    <s v="Jaipur"/>
    <x v="5"/>
    <n v="302021"/>
    <s v="MED005"/>
    <x v="11"/>
    <x v="5"/>
    <s v="Cipla"/>
    <s v="Yes"/>
    <n v="1"/>
    <n v="107.58"/>
    <n v="15"/>
    <n v="5"/>
    <x v="2"/>
    <x v="1"/>
    <n v="1"/>
    <x v="7984"/>
    <n v="1"/>
    <n v="107.58"/>
    <n v="16.137"/>
    <n v="91.442999999999998"/>
    <n v="4.5721499999999997"/>
    <n v="96.015149999999991"/>
    <n v="1"/>
  </r>
  <r>
    <s v="ORD107986"/>
    <x v="405"/>
    <x v="3136"/>
    <s v="Bengaluru"/>
    <x v="8"/>
    <n v="560001"/>
    <s v="MED029"/>
    <x v="10"/>
    <x v="8"/>
    <s v="Sun Pharma"/>
    <s v="Yes"/>
    <n v="3"/>
    <n v="106.71"/>
    <n v="5"/>
    <n v="5"/>
    <x v="0"/>
    <x v="1"/>
    <n v="1"/>
    <x v="7985"/>
    <n v="1"/>
    <n v="320.13"/>
    <n v="16.006500000000003"/>
    <n v="304.12349999999998"/>
    <n v="15.206174999999998"/>
    <n v="319.32967499999995"/>
    <n v="1"/>
  </r>
  <r>
    <s v="ORD107987"/>
    <x v="643"/>
    <x v="2813"/>
    <s v="Surat"/>
    <x v="6"/>
    <n v="395007"/>
    <s v="MED001"/>
    <x v="2"/>
    <x v="2"/>
    <s v="Cipla"/>
    <s v="No"/>
    <n v="2"/>
    <n v="32"/>
    <n v="5"/>
    <n v="12"/>
    <x v="0"/>
    <x v="1"/>
    <n v="1"/>
    <x v="7986"/>
    <n v="1"/>
    <n v="64"/>
    <n v="3.2"/>
    <n v="60.8"/>
    <n v="7.2959999999999994"/>
    <n v="68.096000000000004"/>
    <n v="2"/>
  </r>
  <r>
    <s v="ORD107988"/>
    <x v="193"/>
    <x v="1669"/>
    <s v="Delhi"/>
    <x v="0"/>
    <n v="110001"/>
    <s v="MED012"/>
    <x v="29"/>
    <x v="3"/>
    <s v="Mankind"/>
    <s v="No"/>
    <n v="2"/>
    <n v="120.14"/>
    <n v="5"/>
    <n v="5"/>
    <x v="4"/>
    <x v="1"/>
    <n v="1"/>
    <x v="7987"/>
    <n v="1"/>
    <n v="240.28"/>
    <n v="12.014000000000001"/>
    <n v="228.26599999999999"/>
    <n v="11.4133"/>
    <n v="239.67929999999998"/>
    <n v="6"/>
  </r>
  <r>
    <s v="ORD107989"/>
    <x v="21"/>
    <x v="1334"/>
    <s v="Lucknow"/>
    <x v="9"/>
    <n v="226016"/>
    <s v="MED012"/>
    <x v="29"/>
    <x v="3"/>
    <s v="Mankind"/>
    <s v="No"/>
    <n v="2"/>
    <n v="136.43"/>
    <n v="10"/>
    <n v="12"/>
    <x v="5"/>
    <x v="1"/>
    <n v="1"/>
    <x v="7988"/>
    <n v="1"/>
    <n v="272.86"/>
    <n v="27.286000000000005"/>
    <n v="245.57400000000001"/>
    <n v="29.468879999999999"/>
    <n v="275.04288000000003"/>
    <n v="2"/>
  </r>
  <r>
    <s v="ORD107990"/>
    <x v="545"/>
    <x v="2956"/>
    <s v="Gurugram"/>
    <x v="11"/>
    <n v="122018"/>
    <s v="MED024"/>
    <x v="0"/>
    <x v="0"/>
    <s v="Abbott"/>
    <s v="No"/>
    <n v="2"/>
    <n v="124.21"/>
    <n v="5"/>
    <n v="5"/>
    <x v="5"/>
    <x v="1"/>
    <n v="1"/>
    <x v="7989"/>
    <n v="1"/>
    <n v="248.42"/>
    <n v="12.420999999999999"/>
    <n v="235.999"/>
    <n v="11.799949999999999"/>
    <n v="247.79894999999999"/>
    <n v="2"/>
  </r>
  <r>
    <s v="ORD107991"/>
    <x v="190"/>
    <x v="2359"/>
    <s v="Mumbai"/>
    <x v="3"/>
    <n v="400069"/>
    <s v="MED003"/>
    <x v="6"/>
    <x v="4"/>
    <s v="Dr. Reddy's"/>
    <s v="No"/>
    <n v="2"/>
    <n v="29.42"/>
    <n v="10"/>
    <n v="12"/>
    <x v="0"/>
    <x v="3"/>
    <n v="1"/>
    <x v="7990"/>
    <n v="1"/>
    <n v="58.84"/>
    <n v="5.8840000000000012"/>
    <n v="52.956000000000003"/>
    <n v="6.3547199999999995"/>
    <n v="59.310720000000003"/>
    <n v="0"/>
  </r>
  <r>
    <s v="ORD107992"/>
    <x v="638"/>
    <x v="96"/>
    <s v="Lucknow"/>
    <x v="9"/>
    <n v="226024"/>
    <s v="MED021"/>
    <x v="9"/>
    <x v="7"/>
    <s v="Cipla"/>
    <s v="No"/>
    <n v="2"/>
    <n v="92.95"/>
    <n v="10"/>
    <n v="5"/>
    <x v="3"/>
    <x v="0"/>
    <n v="1"/>
    <x v="7991"/>
    <n v="1"/>
    <n v="185.9"/>
    <n v="18.59"/>
    <n v="167.31"/>
    <n v="8.365499999999999"/>
    <n v="175.6755"/>
    <n v="5"/>
  </r>
  <r>
    <s v="ORD107993"/>
    <x v="171"/>
    <x v="2285"/>
    <s v="Jaipur"/>
    <x v="5"/>
    <n v="302017"/>
    <s v="MED005"/>
    <x v="11"/>
    <x v="5"/>
    <s v="Cipla"/>
    <s v="Yes"/>
    <n v="1"/>
    <n v="90.81"/>
    <n v="0"/>
    <n v="12"/>
    <x v="4"/>
    <x v="1"/>
    <n v="1"/>
    <x v="7992"/>
    <n v="1"/>
    <n v="90.81"/>
    <n v="0"/>
    <n v="90.81"/>
    <n v="10.8972"/>
    <n v="101.7072"/>
    <n v="3"/>
  </r>
  <r>
    <s v="ORD107994"/>
    <x v="501"/>
    <x v="635"/>
    <s v="Chandigarh"/>
    <x v="4"/>
    <n v="160019"/>
    <s v="MED028"/>
    <x v="3"/>
    <x v="3"/>
    <s v="Abbott"/>
    <s v="No"/>
    <n v="1"/>
    <n v="98.7"/>
    <n v="15"/>
    <n v="5"/>
    <x v="4"/>
    <x v="0"/>
    <n v="1"/>
    <x v="7993"/>
    <n v="1"/>
    <n v="98.7"/>
    <n v="14.805"/>
    <n v="83.89500000000001"/>
    <n v="4.19475"/>
    <n v="88.089750000000009"/>
    <n v="3"/>
  </r>
  <r>
    <s v="ORD107995"/>
    <x v="368"/>
    <x v="2676"/>
    <s v="Chandigarh"/>
    <x v="4"/>
    <n v="160022"/>
    <s v="MED025"/>
    <x v="27"/>
    <x v="0"/>
    <s v="Blue Cross"/>
    <s v="Yes"/>
    <n v="2"/>
    <n v="60.98"/>
    <n v="5"/>
    <n v="12"/>
    <x v="0"/>
    <x v="1"/>
    <n v="1"/>
    <x v="7994"/>
    <n v="1"/>
    <n v="121.96"/>
    <n v="6.0979999999999999"/>
    <n v="115.86199999999999"/>
    <n v="13.90344"/>
    <n v="129.76543999999998"/>
    <n v="4"/>
  </r>
  <r>
    <s v="ORD107996"/>
    <x v="393"/>
    <x v="2757"/>
    <s v="Mumbai"/>
    <x v="3"/>
    <n v="400050"/>
    <s v="MED012"/>
    <x v="29"/>
    <x v="3"/>
    <s v="Mankind"/>
    <s v="No"/>
    <n v="1"/>
    <n v="128.47"/>
    <n v="5"/>
    <n v="5"/>
    <x v="5"/>
    <x v="1"/>
    <n v="1"/>
    <x v="7995"/>
    <n v="1"/>
    <n v="128.47"/>
    <n v="6.4235000000000007"/>
    <n v="122.04649999999999"/>
    <n v="6.1023249999999996"/>
    <n v="128.14882499999999"/>
    <n v="2"/>
  </r>
  <r>
    <s v="ORD107997"/>
    <x v="725"/>
    <x v="450"/>
    <s v="Indore"/>
    <x v="2"/>
    <n v="452016"/>
    <s v="MED023"/>
    <x v="8"/>
    <x v="7"/>
    <s v="Lacto Calamine"/>
    <s v="No"/>
    <n v="1"/>
    <n v="274.02999999999997"/>
    <n v="5"/>
    <n v="12"/>
    <x v="3"/>
    <x v="1"/>
    <n v="1"/>
    <x v="7996"/>
    <n v="1"/>
    <n v="274.02999999999997"/>
    <n v="13.701499999999999"/>
    <n v="260.32849999999996"/>
    <n v="31.239419999999996"/>
    <n v="291.56791999999996"/>
    <n v="2"/>
  </r>
  <r>
    <s v="ORD107998"/>
    <x v="171"/>
    <x v="819"/>
    <s v="Lucknow"/>
    <x v="9"/>
    <n v="226001"/>
    <s v="MED020"/>
    <x v="4"/>
    <x v="4"/>
    <s v="Dr. Reddy's"/>
    <s v="Yes"/>
    <n v="1"/>
    <n v="49.19"/>
    <n v="5"/>
    <n v="5"/>
    <x v="5"/>
    <x v="1"/>
    <n v="1"/>
    <x v="7997"/>
    <n v="1"/>
    <n v="49.19"/>
    <n v="2.4594999999999998"/>
    <n v="46.730499999999999"/>
    <n v="2.336525"/>
    <n v="49.067025000000001"/>
    <n v="7"/>
  </r>
  <r>
    <s v="ORD107999"/>
    <x v="660"/>
    <x v="2946"/>
    <s v="Jaipur"/>
    <x v="5"/>
    <n v="302019"/>
    <s v="MED005"/>
    <x v="11"/>
    <x v="5"/>
    <s v="Cipla"/>
    <s v="Yes"/>
    <n v="1"/>
    <n v="108.15"/>
    <n v="0"/>
    <n v="5"/>
    <x v="2"/>
    <x v="1"/>
    <n v="1"/>
    <x v="7998"/>
    <n v="1"/>
    <n v="108.15"/>
    <n v="0"/>
    <n v="108.15"/>
    <n v="5.4074999999999998"/>
    <n v="113.5575"/>
    <n v="1"/>
  </r>
  <r>
    <s v="ORD108000"/>
    <x v="138"/>
    <x v="2033"/>
    <s v="Surat"/>
    <x v="6"/>
    <n v="395003"/>
    <s v="MED004"/>
    <x v="5"/>
    <x v="5"/>
    <s v="Sun Pharma"/>
    <s v="Yes"/>
    <n v="2"/>
    <n v="117.7"/>
    <n v="0"/>
    <n v="5"/>
    <x v="2"/>
    <x v="2"/>
    <n v="1"/>
    <x v="7999"/>
    <n v="1"/>
    <n v="235.4"/>
    <n v="0"/>
    <n v="235.4"/>
    <n v="11.77"/>
    <n v="247.1700000000000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FB1FC5-DDAE-4E8C-A075-0D08DA831700}" name="PivotTable8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EDICINE">
  <location ref="G21:I52" firstHeaderRow="0" firstDataRow="1" firstDataCol="1" rowPageCount="1" colPageCount="1"/>
  <pivotFields count="28">
    <pivotField showAll="0"/>
    <pivotField numFmtId="14" showAll="0">
      <items count="732">
        <item x="42"/>
        <item x="232"/>
        <item x="628"/>
        <item x="577"/>
        <item x="698"/>
        <item x="315"/>
        <item x="466"/>
        <item x="112"/>
        <item x="276"/>
        <item x="174"/>
        <item x="573"/>
        <item x="546"/>
        <item x="239"/>
        <item x="658"/>
        <item x="93"/>
        <item x="686"/>
        <item x="525"/>
        <item x="64"/>
        <item x="126"/>
        <item x="688"/>
        <item x="614"/>
        <item x="526"/>
        <item x="547"/>
        <item x="538"/>
        <item x="615"/>
        <item x="213"/>
        <item x="279"/>
        <item x="685"/>
        <item x="599"/>
        <item x="415"/>
        <item x="485"/>
        <item x="575"/>
        <item x="348"/>
        <item x="533"/>
        <item x="574"/>
        <item x="268"/>
        <item x="565"/>
        <item x="408"/>
        <item x="173"/>
        <item x="36"/>
        <item x="26"/>
        <item x="320"/>
        <item x="33"/>
        <item x="113"/>
        <item x="327"/>
        <item x="382"/>
        <item x="163"/>
        <item x="44"/>
        <item x="10"/>
        <item x="287"/>
        <item x="272"/>
        <item x="665"/>
        <item x="31"/>
        <item x="123"/>
        <item x="662"/>
        <item x="369"/>
        <item x="153"/>
        <item x="259"/>
        <item x="145"/>
        <item x="24"/>
        <item x="504"/>
        <item x="359"/>
        <item x="461"/>
        <item x="305"/>
        <item x="140"/>
        <item x="445"/>
        <item x="612"/>
        <item x="626"/>
        <item x="146"/>
        <item x="521"/>
        <item x="246"/>
        <item x="405"/>
        <item x="587"/>
        <item x="635"/>
        <item x="240"/>
        <item x="404"/>
        <item x="520"/>
        <item x="442"/>
        <item x="516"/>
        <item x="646"/>
        <item x="393"/>
        <item x="5"/>
        <item x="680"/>
        <item x="69"/>
        <item x="509"/>
        <item x="567"/>
        <item x="344"/>
        <item x="104"/>
        <item x="151"/>
        <item x="203"/>
        <item x="263"/>
        <item x="273"/>
        <item x="120"/>
        <item x="570"/>
        <item x="430"/>
        <item x="1"/>
        <item x="349"/>
        <item x="343"/>
        <item x="621"/>
        <item x="162"/>
        <item x="381"/>
        <item x="475"/>
        <item x="257"/>
        <item x="127"/>
        <item x="224"/>
        <item x="243"/>
        <item x="705"/>
        <item x="289"/>
        <item x="158"/>
        <item x="30"/>
        <item x="264"/>
        <item x="589"/>
        <item x="697"/>
        <item x="636"/>
        <item x="14"/>
        <item x="388"/>
        <item x="675"/>
        <item x="215"/>
        <item x="293"/>
        <item x="432"/>
        <item x="225"/>
        <item x="439"/>
        <item x="306"/>
        <item x="251"/>
        <item x="374"/>
        <item x="629"/>
        <item x="585"/>
        <item x="496"/>
        <item x="542"/>
        <item x="67"/>
        <item x="666"/>
        <item x="480"/>
        <item x="464"/>
        <item x="471"/>
        <item x="592"/>
        <item x="451"/>
        <item x="177"/>
        <item x="175"/>
        <item x="96"/>
        <item x="346"/>
        <item x="234"/>
        <item x="580"/>
        <item x="226"/>
        <item x="236"/>
        <item x="412"/>
        <item x="559"/>
        <item x="551"/>
        <item x="314"/>
        <item x="340"/>
        <item x="170"/>
        <item x="132"/>
        <item x="443"/>
        <item x="414"/>
        <item x="244"/>
        <item x="452"/>
        <item x="554"/>
        <item x="288"/>
        <item x="310"/>
        <item x="307"/>
        <item x="650"/>
        <item x="440"/>
        <item x="384"/>
        <item x="535"/>
        <item x="159"/>
        <item x="323"/>
        <item x="420"/>
        <item x="648"/>
        <item x="57"/>
        <item x="235"/>
        <item x="296"/>
        <item x="505"/>
        <item x="269"/>
        <item x="283"/>
        <item x="43"/>
        <item x="324"/>
        <item x="417"/>
        <item x="729"/>
        <item x="258"/>
        <item x="261"/>
        <item x="74"/>
        <item x="389"/>
        <item x="660"/>
        <item x="373"/>
        <item x="486"/>
        <item x="282"/>
        <item x="128"/>
        <item x="593"/>
        <item x="21"/>
        <item x="342"/>
        <item x="699"/>
        <item x="147"/>
        <item x="220"/>
        <item x="286"/>
        <item x="81"/>
        <item x="91"/>
        <item x="448"/>
        <item x="168"/>
        <item x="470"/>
        <item x="116"/>
        <item x="600"/>
        <item x="710"/>
        <item x="674"/>
        <item x="216"/>
        <item x="436"/>
        <item x="616"/>
        <item x="150"/>
        <item x="290"/>
        <item x="365"/>
        <item x="549"/>
        <item x="424"/>
        <item x="433"/>
        <item x="214"/>
        <item x="696"/>
        <item x="676"/>
        <item x="591"/>
        <item x="478"/>
        <item x="8"/>
        <item x="693"/>
        <item x="28"/>
        <item x="254"/>
        <item x="677"/>
        <item x="543"/>
        <item x="355"/>
        <item x="695"/>
        <item x="627"/>
        <item x="222"/>
        <item x="101"/>
        <item x="281"/>
        <item x="319"/>
        <item x="528"/>
        <item x="607"/>
        <item x="197"/>
        <item x="668"/>
        <item x="487"/>
        <item x="639"/>
        <item x="566"/>
        <item x="364"/>
        <item x="426"/>
        <item x="376"/>
        <item x="94"/>
        <item x="297"/>
        <item x="98"/>
        <item x="22"/>
        <item x="379"/>
        <item x="56"/>
        <item x="189"/>
        <item x="638"/>
        <item x="275"/>
        <item x="657"/>
        <item x="45"/>
        <item x="86"/>
        <item x="611"/>
        <item x="366"/>
        <item x="48"/>
        <item x="523"/>
        <item x="482"/>
        <item x="154"/>
        <item x="651"/>
        <item x="654"/>
        <item x="139"/>
        <item x="328"/>
        <item x="583"/>
        <item x="605"/>
        <item x="508"/>
        <item x="270"/>
        <item x="253"/>
        <item x="252"/>
        <item x="38"/>
        <item x="560"/>
        <item x="329"/>
        <item x="707"/>
        <item x="84"/>
        <item x="703"/>
        <item x="400"/>
        <item x="223"/>
        <item x="228"/>
        <item x="422"/>
        <item x="529"/>
        <item x="250"/>
        <item x="52"/>
        <item x="619"/>
        <item x="119"/>
        <item x="79"/>
        <item x="227"/>
        <item x="2"/>
        <item x="37"/>
        <item x="596"/>
        <item x="207"/>
        <item x="130"/>
        <item x="453"/>
        <item x="642"/>
        <item x="339"/>
        <item x="644"/>
        <item x="195"/>
        <item x="358"/>
        <item x="70"/>
        <item x="185"/>
        <item x="702"/>
        <item x="137"/>
        <item x="706"/>
        <item x="4"/>
        <item x="395"/>
        <item x="238"/>
        <item x="66"/>
        <item x="540"/>
        <item x="556"/>
        <item x="199"/>
        <item x="608"/>
        <item x="671"/>
        <item x="95"/>
        <item x="406"/>
        <item x="68"/>
        <item x="360"/>
        <item x="597"/>
        <item x="248"/>
        <item x="111"/>
        <item x="362"/>
        <item x="444"/>
        <item x="601"/>
        <item x="383"/>
        <item x="218"/>
        <item x="341"/>
        <item x="76"/>
        <item x="399"/>
        <item x="429"/>
        <item x="499"/>
        <item x="164"/>
        <item x="245"/>
        <item x="689"/>
        <item x="479"/>
        <item x="73"/>
        <item x="260"/>
        <item x="204"/>
        <item x="416"/>
        <item x="201"/>
        <item x="713"/>
        <item x="490"/>
        <item x="711"/>
        <item x="18"/>
        <item x="317"/>
        <item x="35"/>
        <item x="75"/>
        <item x="586"/>
        <item x="49"/>
        <item x="704"/>
        <item x="622"/>
        <item x="17"/>
        <item x="590"/>
        <item x="548"/>
        <item x="606"/>
        <item x="537"/>
        <item x="394"/>
        <item x="594"/>
        <item x="88"/>
        <item x="308"/>
        <item x="727"/>
        <item x="183"/>
        <item x="169"/>
        <item x="649"/>
        <item x="402"/>
        <item x="51"/>
        <item x="700"/>
        <item x="34"/>
        <item x="640"/>
        <item x="656"/>
        <item x="441"/>
        <item x="673"/>
        <item x="390"/>
        <item x="210"/>
        <item x="205"/>
        <item x="617"/>
        <item x="726"/>
        <item x="299"/>
        <item x="667"/>
        <item x="603"/>
        <item x="661"/>
        <item x="558"/>
        <item x="229"/>
        <item x="397"/>
        <item x="421"/>
        <item x="131"/>
        <item x="620"/>
        <item x="133"/>
        <item x="474"/>
        <item x="568"/>
        <item x="125"/>
        <item x="188"/>
        <item x="321"/>
        <item x="54"/>
        <item x="3"/>
        <item x="89"/>
        <item x="437"/>
        <item x="625"/>
        <item x="303"/>
        <item x="598"/>
        <item x="659"/>
        <item x="267"/>
        <item x="456"/>
        <item x="378"/>
        <item x="530"/>
        <item x="242"/>
        <item x="545"/>
        <item x="300"/>
        <item x="337"/>
        <item x="701"/>
        <item x="27"/>
        <item x="495"/>
        <item x="502"/>
        <item x="454"/>
        <item x="331"/>
        <item x="653"/>
        <item x="241"/>
        <item x="682"/>
        <item x="489"/>
        <item x="114"/>
        <item x="609"/>
        <item x="333"/>
        <item x="311"/>
        <item x="524"/>
        <item x="247"/>
        <item x="105"/>
        <item x="493"/>
        <item x="193"/>
        <item x="377"/>
        <item x="431"/>
        <item x="352"/>
        <item x="552"/>
        <item x="664"/>
        <item x="722"/>
        <item x="645"/>
        <item x="544"/>
        <item x="531"/>
        <item x="233"/>
        <item x="219"/>
        <item x="143"/>
        <item x="633"/>
        <item x="102"/>
        <item x="32"/>
        <item x="59"/>
        <item x="107"/>
        <item x="719"/>
        <item x="503"/>
        <item x="455"/>
        <item x="683"/>
        <item x="419"/>
        <item x="391"/>
        <item x="691"/>
        <item x="142"/>
        <item x="313"/>
        <item x="723"/>
        <item x="83"/>
        <item x="92"/>
        <item x="483"/>
        <item x="47"/>
        <item x="380"/>
        <item x="692"/>
        <item x="372"/>
        <item x="511"/>
        <item x="690"/>
        <item x="604"/>
        <item x="709"/>
        <item x="301"/>
        <item x="367"/>
        <item x="353"/>
        <item x="12"/>
        <item x="23"/>
        <item x="428"/>
        <item x="274"/>
        <item x="473"/>
        <item x="541"/>
        <item x="60"/>
        <item x="354"/>
        <item x="208"/>
        <item x="447"/>
        <item x="678"/>
        <item x="157"/>
        <item x="536"/>
        <item x="572"/>
        <item x="578"/>
        <item x="72"/>
        <item x="190"/>
        <item x="624"/>
        <item x="386"/>
        <item x="134"/>
        <item x="19"/>
        <item x="724"/>
        <item x="715"/>
        <item x="121"/>
        <item x="284"/>
        <item x="712"/>
        <item x="557"/>
        <item x="708"/>
        <item x="716"/>
        <item x="322"/>
        <item x="302"/>
        <item x="564"/>
        <item x="231"/>
        <item x="110"/>
        <item x="730"/>
        <item x="85"/>
        <item x="180"/>
        <item x="513"/>
        <item x="148"/>
        <item x="446"/>
        <item x="669"/>
        <item x="435"/>
        <item x="62"/>
        <item x="518"/>
        <item x="721"/>
        <item x="160"/>
        <item x="338"/>
        <item x="413"/>
        <item x="434"/>
        <item x="356"/>
        <item x="491"/>
        <item x="534"/>
        <item x="325"/>
        <item x="221"/>
        <item x="494"/>
        <item x="13"/>
        <item x="25"/>
        <item x="522"/>
        <item x="477"/>
        <item x="336"/>
        <item x="316"/>
        <item x="728"/>
        <item x="652"/>
        <item x="647"/>
        <item x="467"/>
        <item x="63"/>
        <item x="77"/>
        <item x="212"/>
        <item x="249"/>
        <item x="515"/>
        <item x="418"/>
        <item x="304"/>
        <item x="357"/>
        <item x="641"/>
        <item x="138"/>
        <item x="550"/>
        <item x="679"/>
        <item x="637"/>
        <item x="584"/>
        <item x="172"/>
        <item x="347"/>
        <item x="15"/>
        <item x="53"/>
        <item x="230"/>
        <item x="725"/>
        <item x="217"/>
        <item x="186"/>
        <item x="171"/>
        <item x="55"/>
        <item x="100"/>
        <item x="335"/>
        <item x="50"/>
        <item x="141"/>
        <item x="71"/>
        <item x="684"/>
        <item x="192"/>
        <item x="179"/>
        <item x="135"/>
        <item x="350"/>
        <item x="65"/>
        <item x="532"/>
        <item x="655"/>
        <item x="11"/>
        <item x="99"/>
        <item x="476"/>
        <item x="561"/>
        <item x="187"/>
        <item x="280"/>
        <item x="332"/>
        <item x="571"/>
        <item x="9"/>
        <item x="298"/>
        <item x="271"/>
        <item x="198"/>
        <item x="118"/>
        <item x="371"/>
        <item x="427"/>
        <item x="109"/>
        <item x="492"/>
        <item x="459"/>
        <item x="582"/>
        <item x="266"/>
        <item x="396"/>
        <item x="334"/>
        <item x="375"/>
        <item x="411"/>
        <item x="39"/>
        <item x="106"/>
        <item x="318"/>
        <item x="80"/>
        <item x="155"/>
        <item x="618"/>
        <item x="124"/>
        <item x="87"/>
        <item x="510"/>
        <item x="312"/>
        <item x="501"/>
        <item x="462"/>
        <item x="500"/>
        <item x="115"/>
        <item x="295"/>
        <item x="687"/>
        <item x="61"/>
        <item x="694"/>
        <item x="277"/>
        <item x="398"/>
        <item x="460"/>
        <item x="256"/>
        <item x="497"/>
        <item x="330"/>
        <item x="527"/>
        <item x="237"/>
        <item x="117"/>
        <item x="144"/>
        <item x="457"/>
        <item x="623"/>
        <item x="351"/>
        <item x="519"/>
        <item x="643"/>
        <item x="579"/>
        <item x="595"/>
        <item x="129"/>
        <item x="262"/>
        <item x="576"/>
        <item x="265"/>
        <item x="581"/>
        <item x="410"/>
        <item x="387"/>
        <item x="465"/>
        <item x="506"/>
        <item x="196"/>
        <item x="484"/>
        <item x="294"/>
        <item x="136"/>
        <item x="553"/>
        <item x="103"/>
        <item x="361"/>
        <item x="285"/>
        <item x="631"/>
        <item x="613"/>
        <item x="309"/>
        <item x="368"/>
        <item x="632"/>
        <item x="409"/>
        <item x="108"/>
        <item x="202"/>
        <item x="672"/>
        <item x="472"/>
        <item x="363"/>
        <item x="403"/>
        <item x="0"/>
        <item x="7"/>
        <item x="156"/>
        <item x="152"/>
        <item x="407"/>
        <item x="292"/>
        <item x="211"/>
        <item x="20"/>
        <item x="602"/>
        <item x="512"/>
        <item x="468"/>
        <item x="458"/>
        <item x="469"/>
        <item x="278"/>
        <item x="670"/>
        <item x="161"/>
        <item x="97"/>
        <item x="165"/>
        <item x="517"/>
        <item x="634"/>
        <item x="209"/>
        <item x="326"/>
        <item x="184"/>
        <item x="438"/>
        <item x="167"/>
        <item x="82"/>
        <item x="40"/>
        <item x="562"/>
        <item x="194"/>
        <item x="610"/>
        <item x="555"/>
        <item x="176"/>
        <item x="392"/>
        <item x="291"/>
        <item x="181"/>
        <item x="463"/>
        <item x="423"/>
        <item x="717"/>
        <item x="569"/>
        <item x="401"/>
        <item x="588"/>
        <item x="718"/>
        <item x="178"/>
        <item x="166"/>
        <item x="425"/>
        <item x="488"/>
        <item x="449"/>
        <item x="191"/>
        <item x="90"/>
        <item x="514"/>
        <item x="498"/>
        <item x="200"/>
        <item x="16"/>
        <item x="58"/>
        <item x="370"/>
        <item x="481"/>
        <item x="681"/>
        <item x="206"/>
        <item x="46"/>
        <item x="41"/>
        <item x="345"/>
        <item x="78"/>
        <item x="507"/>
        <item x="182"/>
        <item x="6"/>
        <item x="663"/>
        <item x="29"/>
        <item x="385"/>
        <item x="720"/>
        <item x="563"/>
        <item x="122"/>
        <item x="450"/>
        <item x="149"/>
        <item x="714"/>
        <item x="630"/>
        <item x="539"/>
        <item x="255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31">
        <item x="11"/>
        <item x="1"/>
        <item x="7"/>
        <item x="5"/>
        <item x="3"/>
        <item x="28"/>
        <item x="19"/>
        <item x="6"/>
        <item x="9"/>
        <item x="14"/>
        <item x="17"/>
        <item x="22"/>
        <item x="12"/>
        <item x="15"/>
        <item x="24"/>
        <item x="0"/>
        <item x="4"/>
        <item x="20"/>
        <item x="27"/>
        <item x="18"/>
        <item x="25"/>
        <item x="10"/>
        <item x="16"/>
        <item x="23"/>
        <item x="13"/>
        <item x="2"/>
        <item x="26"/>
        <item x="8"/>
        <item x="21"/>
        <item x="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31">
    <i>
      <x v="27"/>
    </i>
    <i>
      <x v="5"/>
    </i>
    <i>
      <x v="20"/>
    </i>
    <i>
      <x v="17"/>
    </i>
    <i>
      <x v="22"/>
    </i>
    <i>
      <x v="26"/>
    </i>
    <i>
      <x v="15"/>
    </i>
    <i>
      <x v="1"/>
    </i>
    <i>
      <x v="29"/>
    </i>
    <i>
      <x v="21"/>
    </i>
    <i>
      <x v="6"/>
    </i>
    <i>
      <x v="10"/>
    </i>
    <i>
      <x v="9"/>
    </i>
    <i>
      <x v="4"/>
    </i>
    <i>
      <x v="3"/>
    </i>
    <i>
      <x v="12"/>
    </i>
    <i>
      <x v="28"/>
    </i>
    <i>
      <x/>
    </i>
    <i>
      <x v="13"/>
    </i>
    <i>
      <x v="8"/>
    </i>
    <i>
      <x v="18"/>
    </i>
    <i>
      <x v="24"/>
    </i>
    <i>
      <x v="2"/>
    </i>
    <i>
      <x v="16"/>
    </i>
    <i>
      <x v="14"/>
    </i>
    <i>
      <x v="19"/>
    </i>
    <i>
      <x v="25"/>
    </i>
    <i>
      <x v="23"/>
    </i>
    <i>
      <x v="7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16" item="1" hier="-1"/>
  </pageFields>
  <dataFields count="2">
    <dataField name="Sum of Final_Amount" fld="24" baseField="0" baseItem="0"/>
    <dataField name="Sum of Quantity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12B9BB-C129-49AC-8A46-6F5E638C6C2E}" name="PivotTable7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G3:I16" firstHeaderRow="0" firstDataRow="1" firstDataCol="1" rowPageCount="1" colPageCount="1"/>
  <pivotFields count="28">
    <pivotField showAll="0"/>
    <pivotField numFmtId="14" showAll="0">
      <items count="732">
        <item x="42"/>
        <item x="232"/>
        <item x="628"/>
        <item x="577"/>
        <item x="698"/>
        <item x="315"/>
        <item x="466"/>
        <item x="112"/>
        <item x="276"/>
        <item x="174"/>
        <item x="573"/>
        <item x="546"/>
        <item x="239"/>
        <item x="658"/>
        <item x="93"/>
        <item x="686"/>
        <item x="525"/>
        <item x="64"/>
        <item x="126"/>
        <item x="688"/>
        <item x="614"/>
        <item x="526"/>
        <item x="547"/>
        <item x="538"/>
        <item x="615"/>
        <item x="213"/>
        <item x="279"/>
        <item x="685"/>
        <item x="599"/>
        <item x="415"/>
        <item x="485"/>
        <item x="575"/>
        <item x="348"/>
        <item x="533"/>
        <item x="574"/>
        <item x="268"/>
        <item x="565"/>
        <item x="408"/>
        <item x="173"/>
        <item x="36"/>
        <item x="26"/>
        <item x="320"/>
        <item x="33"/>
        <item x="113"/>
        <item x="327"/>
        <item x="382"/>
        <item x="163"/>
        <item x="44"/>
        <item x="10"/>
        <item x="287"/>
        <item x="272"/>
        <item x="665"/>
        <item x="31"/>
        <item x="123"/>
        <item x="662"/>
        <item x="369"/>
        <item x="153"/>
        <item x="259"/>
        <item x="145"/>
        <item x="24"/>
        <item x="504"/>
        <item x="359"/>
        <item x="461"/>
        <item x="305"/>
        <item x="140"/>
        <item x="445"/>
        <item x="612"/>
        <item x="626"/>
        <item x="146"/>
        <item x="521"/>
        <item x="246"/>
        <item x="405"/>
        <item x="587"/>
        <item x="635"/>
        <item x="240"/>
        <item x="404"/>
        <item x="520"/>
        <item x="442"/>
        <item x="516"/>
        <item x="646"/>
        <item x="393"/>
        <item x="5"/>
        <item x="680"/>
        <item x="69"/>
        <item x="509"/>
        <item x="567"/>
        <item x="344"/>
        <item x="104"/>
        <item x="151"/>
        <item x="203"/>
        <item x="263"/>
        <item x="273"/>
        <item x="120"/>
        <item x="570"/>
        <item x="430"/>
        <item x="1"/>
        <item x="349"/>
        <item x="343"/>
        <item x="621"/>
        <item x="162"/>
        <item x="381"/>
        <item x="475"/>
        <item x="257"/>
        <item x="127"/>
        <item x="224"/>
        <item x="243"/>
        <item x="705"/>
        <item x="289"/>
        <item x="158"/>
        <item x="30"/>
        <item x="264"/>
        <item x="589"/>
        <item x="697"/>
        <item x="636"/>
        <item x="14"/>
        <item x="388"/>
        <item x="675"/>
        <item x="215"/>
        <item x="293"/>
        <item x="432"/>
        <item x="225"/>
        <item x="439"/>
        <item x="306"/>
        <item x="251"/>
        <item x="374"/>
        <item x="629"/>
        <item x="585"/>
        <item x="496"/>
        <item x="542"/>
        <item x="67"/>
        <item x="666"/>
        <item x="480"/>
        <item x="464"/>
        <item x="471"/>
        <item x="592"/>
        <item x="451"/>
        <item x="177"/>
        <item x="175"/>
        <item x="96"/>
        <item x="346"/>
        <item x="234"/>
        <item x="580"/>
        <item x="226"/>
        <item x="236"/>
        <item x="412"/>
        <item x="559"/>
        <item x="551"/>
        <item x="314"/>
        <item x="340"/>
        <item x="170"/>
        <item x="132"/>
        <item x="443"/>
        <item x="414"/>
        <item x="244"/>
        <item x="452"/>
        <item x="554"/>
        <item x="288"/>
        <item x="310"/>
        <item x="307"/>
        <item x="650"/>
        <item x="440"/>
        <item x="384"/>
        <item x="535"/>
        <item x="159"/>
        <item x="323"/>
        <item x="420"/>
        <item x="648"/>
        <item x="57"/>
        <item x="235"/>
        <item x="296"/>
        <item x="505"/>
        <item x="269"/>
        <item x="283"/>
        <item x="43"/>
        <item x="324"/>
        <item x="417"/>
        <item x="729"/>
        <item x="258"/>
        <item x="261"/>
        <item x="74"/>
        <item x="389"/>
        <item x="660"/>
        <item x="373"/>
        <item x="486"/>
        <item x="282"/>
        <item x="128"/>
        <item x="593"/>
        <item x="21"/>
        <item x="342"/>
        <item x="699"/>
        <item x="147"/>
        <item x="220"/>
        <item x="286"/>
        <item x="81"/>
        <item x="91"/>
        <item x="448"/>
        <item x="168"/>
        <item x="470"/>
        <item x="116"/>
        <item x="600"/>
        <item x="710"/>
        <item x="674"/>
        <item x="216"/>
        <item x="436"/>
        <item x="616"/>
        <item x="150"/>
        <item x="290"/>
        <item x="365"/>
        <item x="549"/>
        <item x="424"/>
        <item x="433"/>
        <item x="214"/>
        <item x="696"/>
        <item x="676"/>
        <item x="591"/>
        <item x="478"/>
        <item x="8"/>
        <item x="693"/>
        <item x="28"/>
        <item x="254"/>
        <item x="677"/>
        <item x="543"/>
        <item x="355"/>
        <item x="695"/>
        <item x="627"/>
        <item x="222"/>
        <item x="101"/>
        <item x="281"/>
        <item x="319"/>
        <item x="528"/>
        <item x="607"/>
        <item x="197"/>
        <item x="668"/>
        <item x="487"/>
        <item x="639"/>
        <item x="566"/>
        <item x="364"/>
        <item x="426"/>
        <item x="376"/>
        <item x="94"/>
        <item x="297"/>
        <item x="98"/>
        <item x="22"/>
        <item x="379"/>
        <item x="56"/>
        <item x="189"/>
        <item x="638"/>
        <item x="275"/>
        <item x="657"/>
        <item x="45"/>
        <item x="86"/>
        <item x="611"/>
        <item x="366"/>
        <item x="48"/>
        <item x="523"/>
        <item x="482"/>
        <item x="154"/>
        <item x="651"/>
        <item x="654"/>
        <item x="139"/>
        <item x="328"/>
        <item x="583"/>
        <item x="605"/>
        <item x="508"/>
        <item x="270"/>
        <item x="253"/>
        <item x="252"/>
        <item x="38"/>
        <item x="560"/>
        <item x="329"/>
        <item x="707"/>
        <item x="84"/>
        <item x="703"/>
        <item x="400"/>
        <item x="223"/>
        <item x="228"/>
        <item x="422"/>
        <item x="529"/>
        <item x="250"/>
        <item x="52"/>
        <item x="619"/>
        <item x="119"/>
        <item x="79"/>
        <item x="227"/>
        <item x="2"/>
        <item x="37"/>
        <item x="596"/>
        <item x="207"/>
        <item x="130"/>
        <item x="453"/>
        <item x="642"/>
        <item x="339"/>
        <item x="644"/>
        <item x="195"/>
        <item x="358"/>
        <item x="70"/>
        <item x="185"/>
        <item x="702"/>
        <item x="137"/>
        <item x="706"/>
        <item x="4"/>
        <item x="395"/>
        <item x="238"/>
        <item x="66"/>
        <item x="540"/>
        <item x="556"/>
        <item x="199"/>
        <item x="608"/>
        <item x="671"/>
        <item x="95"/>
        <item x="406"/>
        <item x="68"/>
        <item x="360"/>
        <item x="597"/>
        <item x="248"/>
        <item x="111"/>
        <item x="362"/>
        <item x="444"/>
        <item x="601"/>
        <item x="383"/>
        <item x="218"/>
        <item x="341"/>
        <item x="76"/>
        <item x="399"/>
        <item x="429"/>
        <item x="499"/>
        <item x="164"/>
        <item x="245"/>
        <item x="689"/>
        <item x="479"/>
        <item x="73"/>
        <item x="260"/>
        <item x="204"/>
        <item x="416"/>
        <item x="201"/>
        <item x="713"/>
        <item x="490"/>
        <item x="711"/>
        <item x="18"/>
        <item x="317"/>
        <item x="35"/>
        <item x="75"/>
        <item x="586"/>
        <item x="49"/>
        <item x="704"/>
        <item x="622"/>
        <item x="17"/>
        <item x="590"/>
        <item x="548"/>
        <item x="606"/>
        <item x="537"/>
        <item x="394"/>
        <item x="594"/>
        <item x="88"/>
        <item x="308"/>
        <item x="727"/>
        <item x="183"/>
        <item x="169"/>
        <item x="649"/>
        <item x="402"/>
        <item x="51"/>
        <item x="700"/>
        <item x="34"/>
        <item x="640"/>
        <item x="656"/>
        <item x="441"/>
        <item x="673"/>
        <item x="390"/>
        <item x="210"/>
        <item x="205"/>
        <item x="617"/>
        <item x="726"/>
        <item x="299"/>
        <item x="667"/>
        <item x="603"/>
        <item x="661"/>
        <item x="558"/>
        <item x="229"/>
        <item x="397"/>
        <item x="421"/>
        <item x="131"/>
        <item x="620"/>
        <item x="133"/>
        <item x="474"/>
        <item x="568"/>
        <item x="125"/>
        <item x="188"/>
        <item x="321"/>
        <item x="54"/>
        <item x="3"/>
        <item x="89"/>
        <item x="437"/>
        <item x="625"/>
        <item x="303"/>
        <item x="598"/>
        <item x="659"/>
        <item x="267"/>
        <item x="456"/>
        <item x="378"/>
        <item x="530"/>
        <item x="242"/>
        <item x="545"/>
        <item x="300"/>
        <item x="337"/>
        <item x="701"/>
        <item x="27"/>
        <item x="495"/>
        <item x="502"/>
        <item x="454"/>
        <item x="331"/>
        <item x="653"/>
        <item x="241"/>
        <item x="682"/>
        <item x="489"/>
        <item x="114"/>
        <item x="609"/>
        <item x="333"/>
        <item x="311"/>
        <item x="524"/>
        <item x="247"/>
        <item x="105"/>
        <item x="493"/>
        <item x="193"/>
        <item x="377"/>
        <item x="431"/>
        <item x="352"/>
        <item x="552"/>
        <item x="664"/>
        <item x="722"/>
        <item x="645"/>
        <item x="544"/>
        <item x="531"/>
        <item x="233"/>
        <item x="219"/>
        <item x="143"/>
        <item x="633"/>
        <item x="102"/>
        <item x="32"/>
        <item x="59"/>
        <item x="107"/>
        <item x="719"/>
        <item x="503"/>
        <item x="455"/>
        <item x="683"/>
        <item x="419"/>
        <item x="391"/>
        <item x="691"/>
        <item x="142"/>
        <item x="313"/>
        <item x="723"/>
        <item x="83"/>
        <item x="92"/>
        <item x="483"/>
        <item x="47"/>
        <item x="380"/>
        <item x="692"/>
        <item x="372"/>
        <item x="511"/>
        <item x="690"/>
        <item x="604"/>
        <item x="709"/>
        <item x="301"/>
        <item x="367"/>
        <item x="353"/>
        <item x="12"/>
        <item x="23"/>
        <item x="428"/>
        <item x="274"/>
        <item x="473"/>
        <item x="541"/>
        <item x="60"/>
        <item x="354"/>
        <item x="208"/>
        <item x="447"/>
        <item x="678"/>
        <item x="157"/>
        <item x="536"/>
        <item x="572"/>
        <item x="578"/>
        <item x="72"/>
        <item x="190"/>
        <item x="624"/>
        <item x="386"/>
        <item x="134"/>
        <item x="19"/>
        <item x="724"/>
        <item x="715"/>
        <item x="121"/>
        <item x="284"/>
        <item x="712"/>
        <item x="557"/>
        <item x="708"/>
        <item x="716"/>
        <item x="322"/>
        <item x="302"/>
        <item x="564"/>
        <item x="231"/>
        <item x="110"/>
        <item x="730"/>
        <item x="85"/>
        <item x="180"/>
        <item x="513"/>
        <item x="148"/>
        <item x="446"/>
        <item x="669"/>
        <item x="435"/>
        <item x="62"/>
        <item x="518"/>
        <item x="721"/>
        <item x="160"/>
        <item x="338"/>
        <item x="413"/>
        <item x="434"/>
        <item x="356"/>
        <item x="491"/>
        <item x="534"/>
        <item x="325"/>
        <item x="221"/>
        <item x="494"/>
        <item x="13"/>
        <item x="25"/>
        <item x="522"/>
        <item x="477"/>
        <item x="336"/>
        <item x="316"/>
        <item x="728"/>
        <item x="652"/>
        <item x="647"/>
        <item x="467"/>
        <item x="63"/>
        <item x="77"/>
        <item x="212"/>
        <item x="249"/>
        <item x="515"/>
        <item x="418"/>
        <item x="304"/>
        <item x="357"/>
        <item x="641"/>
        <item x="138"/>
        <item x="550"/>
        <item x="679"/>
        <item x="637"/>
        <item x="584"/>
        <item x="172"/>
        <item x="347"/>
        <item x="15"/>
        <item x="53"/>
        <item x="230"/>
        <item x="725"/>
        <item x="217"/>
        <item x="186"/>
        <item x="171"/>
        <item x="55"/>
        <item x="100"/>
        <item x="335"/>
        <item x="50"/>
        <item x="141"/>
        <item x="71"/>
        <item x="684"/>
        <item x="192"/>
        <item x="179"/>
        <item x="135"/>
        <item x="350"/>
        <item x="65"/>
        <item x="532"/>
        <item x="655"/>
        <item x="11"/>
        <item x="99"/>
        <item x="476"/>
        <item x="561"/>
        <item x="187"/>
        <item x="280"/>
        <item x="332"/>
        <item x="571"/>
        <item x="9"/>
        <item x="298"/>
        <item x="271"/>
        <item x="198"/>
        <item x="118"/>
        <item x="371"/>
        <item x="427"/>
        <item x="109"/>
        <item x="492"/>
        <item x="459"/>
        <item x="582"/>
        <item x="266"/>
        <item x="396"/>
        <item x="334"/>
        <item x="375"/>
        <item x="411"/>
        <item x="39"/>
        <item x="106"/>
        <item x="318"/>
        <item x="80"/>
        <item x="155"/>
        <item x="618"/>
        <item x="124"/>
        <item x="87"/>
        <item x="510"/>
        <item x="312"/>
        <item x="501"/>
        <item x="462"/>
        <item x="500"/>
        <item x="115"/>
        <item x="295"/>
        <item x="687"/>
        <item x="61"/>
        <item x="694"/>
        <item x="277"/>
        <item x="398"/>
        <item x="460"/>
        <item x="256"/>
        <item x="497"/>
        <item x="330"/>
        <item x="527"/>
        <item x="237"/>
        <item x="117"/>
        <item x="144"/>
        <item x="457"/>
        <item x="623"/>
        <item x="351"/>
        <item x="519"/>
        <item x="643"/>
        <item x="579"/>
        <item x="595"/>
        <item x="129"/>
        <item x="262"/>
        <item x="576"/>
        <item x="265"/>
        <item x="581"/>
        <item x="410"/>
        <item x="387"/>
        <item x="465"/>
        <item x="506"/>
        <item x="196"/>
        <item x="484"/>
        <item x="294"/>
        <item x="136"/>
        <item x="553"/>
        <item x="103"/>
        <item x="361"/>
        <item x="285"/>
        <item x="631"/>
        <item x="613"/>
        <item x="309"/>
        <item x="368"/>
        <item x="632"/>
        <item x="409"/>
        <item x="108"/>
        <item x="202"/>
        <item x="672"/>
        <item x="472"/>
        <item x="363"/>
        <item x="403"/>
        <item x="0"/>
        <item x="7"/>
        <item x="156"/>
        <item x="152"/>
        <item x="407"/>
        <item x="292"/>
        <item x="211"/>
        <item x="20"/>
        <item x="602"/>
        <item x="512"/>
        <item x="468"/>
        <item x="458"/>
        <item x="469"/>
        <item x="278"/>
        <item x="670"/>
        <item x="161"/>
        <item x="97"/>
        <item x="165"/>
        <item x="517"/>
        <item x="634"/>
        <item x="209"/>
        <item x="326"/>
        <item x="184"/>
        <item x="438"/>
        <item x="167"/>
        <item x="82"/>
        <item x="40"/>
        <item x="562"/>
        <item x="194"/>
        <item x="610"/>
        <item x="555"/>
        <item x="176"/>
        <item x="392"/>
        <item x="291"/>
        <item x="181"/>
        <item x="463"/>
        <item x="423"/>
        <item x="717"/>
        <item x="569"/>
        <item x="401"/>
        <item x="588"/>
        <item x="718"/>
        <item x="178"/>
        <item x="166"/>
        <item x="425"/>
        <item x="488"/>
        <item x="449"/>
        <item x="191"/>
        <item x="90"/>
        <item x="514"/>
        <item x="498"/>
        <item x="200"/>
        <item x="16"/>
        <item x="58"/>
        <item x="370"/>
        <item x="481"/>
        <item x="681"/>
        <item x="206"/>
        <item x="46"/>
        <item x="41"/>
        <item x="345"/>
        <item x="78"/>
        <item x="507"/>
        <item x="182"/>
        <item x="6"/>
        <item x="663"/>
        <item x="29"/>
        <item x="385"/>
        <item x="720"/>
        <item x="563"/>
        <item x="122"/>
        <item x="450"/>
        <item x="149"/>
        <item x="714"/>
        <item x="630"/>
        <item x="539"/>
        <item x="255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3">
        <item x="4"/>
        <item x="5"/>
        <item x="6"/>
        <item x="10"/>
        <item x="1"/>
        <item x="9"/>
        <item x="2"/>
        <item x="11"/>
        <item x="8"/>
        <item x="7"/>
        <item x="3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16" item="1" hier="-1"/>
  </pageFields>
  <dataFields count="2">
    <dataField name="Sum of Quantity" fld="11" baseField="0" baseItem="0"/>
    <dataField name="Sum of Final_Amoun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6EDD2E-9024-4617-B735-4E295525173D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ID">
  <location ref="D101:E2768" firstHeaderRow="1" firstDataRow="1" firstDataCol="1" rowPageCount="1" colPageCount="1"/>
  <pivotFields count="28">
    <pivotField showAll="0"/>
    <pivotField numFmtId="14" showAll="0">
      <items count="732">
        <item x="42"/>
        <item x="232"/>
        <item x="628"/>
        <item x="577"/>
        <item x="698"/>
        <item x="315"/>
        <item x="466"/>
        <item x="112"/>
        <item x="276"/>
        <item x="174"/>
        <item x="573"/>
        <item x="546"/>
        <item x="239"/>
        <item x="658"/>
        <item x="93"/>
        <item x="686"/>
        <item x="525"/>
        <item x="64"/>
        <item x="126"/>
        <item x="688"/>
        <item x="614"/>
        <item x="526"/>
        <item x="547"/>
        <item x="538"/>
        <item x="615"/>
        <item x="213"/>
        <item x="279"/>
        <item x="685"/>
        <item x="599"/>
        <item x="415"/>
        <item x="485"/>
        <item x="575"/>
        <item x="348"/>
        <item x="533"/>
        <item x="574"/>
        <item x="268"/>
        <item x="565"/>
        <item x="408"/>
        <item x="173"/>
        <item x="36"/>
        <item x="26"/>
        <item x="320"/>
        <item x="33"/>
        <item x="113"/>
        <item x="327"/>
        <item x="382"/>
        <item x="163"/>
        <item x="44"/>
        <item x="10"/>
        <item x="287"/>
        <item x="272"/>
        <item x="665"/>
        <item x="31"/>
        <item x="123"/>
        <item x="662"/>
        <item x="369"/>
        <item x="153"/>
        <item x="259"/>
        <item x="145"/>
        <item x="24"/>
        <item x="504"/>
        <item x="359"/>
        <item x="461"/>
        <item x="305"/>
        <item x="140"/>
        <item x="445"/>
        <item x="612"/>
        <item x="626"/>
        <item x="146"/>
        <item x="521"/>
        <item x="246"/>
        <item x="405"/>
        <item x="587"/>
        <item x="635"/>
        <item x="240"/>
        <item x="404"/>
        <item x="520"/>
        <item x="442"/>
        <item x="516"/>
        <item x="646"/>
        <item x="393"/>
        <item x="5"/>
        <item x="680"/>
        <item x="69"/>
        <item x="509"/>
        <item x="567"/>
        <item x="344"/>
        <item x="104"/>
        <item x="151"/>
        <item x="203"/>
        <item x="263"/>
        <item x="273"/>
        <item x="120"/>
        <item x="570"/>
        <item x="430"/>
        <item x="1"/>
        <item x="349"/>
        <item x="343"/>
        <item x="621"/>
        <item x="162"/>
        <item x="381"/>
        <item x="475"/>
        <item x="257"/>
        <item x="127"/>
        <item x="224"/>
        <item x="243"/>
        <item x="705"/>
        <item x="289"/>
        <item x="158"/>
        <item x="30"/>
        <item x="264"/>
        <item x="589"/>
        <item x="697"/>
        <item x="636"/>
        <item x="14"/>
        <item x="388"/>
        <item x="675"/>
        <item x="215"/>
        <item x="293"/>
        <item x="432"/>
        <item x="225"/>
        <item x="439"/>
        <item x="306"/>
        <item x="251"/>
        <item x="374"/>
        <item x="629"/>
        <item x="585"/>
        <item x="496"/>
        <item x="542"/>
        <item x="67"/>
        <item x="666"/>
        <item x="480"/>
        <item x="464"/>
        <item x="471"/>
        <item x="592"/>
        <item x="451"/>
        <item x="177"/>
        <item x="175"/>
        <item x="96"/>
        <item x="346"/>
        <item x="234"/>
        <item x="580"/>
        <item x="226"/>
        <item x="236"/>
        <item x="412"/>
        <item x="559"/>
        <item x="551"/>
        <item x="314"/>
        <item x="340"/>
        <item x="170"/>
        <item x="132"/>
        <item x="443"/>
        <item x="414"/>
        <item x="244"/>
        <item x="452"/>
        <item x="554"/>
        <item x="288"/>
        <item x="310"/>
        <item x="307"/>
        <item x="650"/>
        <item x="440"/>
        <item x="384"/>
        <item x="535"/>
        <item x="159"/>
        <item x="323"/>
        <item x="420"/>
        <item x="648"/>
        <item x="57"/>
        <item x="235"/>
        <item x="296"/>
        <item x="505"/>
        <item x="269"/>
        <item x="283"/>
        <item x="43"/>
        <item x="324"/>
        <item x="417"/>
        <item x="729"/>
        <item x="258"/>
        <item x="261"/>
        <item x="74"/>
        <item x="389"/>
        <item x="660"/>
        <item x="373"/>
        <item x="486"/>
        <item x="282"/>
        <item x="128"/>
        <item x="593"/>
        <item x="21"/>
        <item x="342"/>
        <item x="699"/>
        <item x="147"/>
        <item x="220"/>
        <item x="286"/>
        <item x="81"/>
        <item x="91"/>
        <item x="448"/>
        <item x="168"/>
        <item x="470"/>
        <item x="116"/>
        <item x="600"/>
        <item x="710"/>
        <item x="674"/>
        <item x="216"/>
        <item x="436"/>
        <item x="616"/>
        <item x="150"/>
        <item x="290"/>
        <item x="365"/>
        <item x="549"/>
        <item x="424"/>
        <item x="433"/>
        <item x="214"/>
        <item x="696"/>
        <item x="676"/>
        <item x="591"/>
        <item x="478"/>
        <item x="8"/>
        <item x="693"/>
        <item x="28"/>
        <item x="254"/>
        <item x="677"/>
        <item x="543"/>
        <item x="355"/>
        <item x="695"/>
        <item x="627"/>
        <item x="222"/>
        <item x="101"/>
        <item x="281"/>
        <item x="319"/>
        <item x="528"/>
        <item x="607"/>
        <item x="197"/>
        <item x="668"/>
        <item x="487"/>
        <item x="639"/>
        <item x="566"/>
        <item x="364"/>
        <item x="426"/>
        <item x="376"/>
        <item x="94"/>
        <item x="297"/>
        <item x="98"/>
        <item x="22"/>
        <item x="379"/>
        <item x="56"/>
        <item x="189"/>
        <item x="638"/>
        <item x="275"/>
        <item x="657"/>
        <item x="45"/>
        <item x="86"/>
        <item x="611"/>
        <item x="366"/>
        <item x="48"/>
        <item x="523"/>
        <item x="482"/>
        <item x="154"/>
        <item x="651"/>
        <item x="654"/>
        <item x="139"/>
        <item x="328"/>
        <item x="583"/>
        <item x="605"/>
        <item x="508"/>
        <item x="270"/>
        <item x="253"/>
        <item x="252"/>
        <item x="38"/>
        <item x="560"/>
        <item x="329"/>
        <item x="707"/>
        <item x="84"/>
        <item x="703"/>
        <item x="400"/>
        <item x="223"/>
        <item x="228"/>
        <item x="422"/>
        <item x="529"/>
        <item x="250"/>
        <item x="52"/>
        <item x="619"/>
        <item x="119"/>
        <item x="79"/>
        <item x="227"/>
        <item x="2"/>
        <item x="37"/>
        <item x="596"/>
        <item x="207"/>
        <item x="130"/>
        <item x="453"/>
        <item x="642"/>
        <item x="339"/>
        <item x="644"/>
        <item x="195"/>
        <item x="358"/>
        <item x="70"/>
        <item x="185"/>
        <item x="702"/>
        <item x="137"/>
        <item x="706"/>
        <item x="4"/>
        <item x="395"/>
        <item x="238"/>
        <item x="66"/>
        <item x="540"/>
        <item x="556"/>
        <item x="199"/>
        <item x="608"/>
        <item x="671"/>
        <item x="95"/>
        <item x="406"/>
        <item x="68"/>
        <item x="360"/>
        <item x="597"/>
        <item x="248"/>
        <item x="111"/>
        <item x="362"/>
        <item x="444"/>
        <item x="601"/>
        <item x="383"/>
        <item x="218"/>
        <item x="341"/>
        <item x="76"/>
        <item x="399"/>
        <item x="429"/>
        <item x="499"/>
        <item x="164"/>
        <item x="245"/>
        <item x="689"/>
        <item x="479"/>
        <item x="73"/>
        <item x="260"/>
        <item x="204"/>
        <item x="416"/>
        <item x="201"/>
        <item x="713"/>
        <item x="490"/>
        <item x="711"/>
        <item x="18"/>
        <item x="317"/>
        <item x="35"/>
        <item x="75"/>
        <item x="586"/>
        <item x="49"/>
        <item x="704"/>
        <item x="622"/>
        <item x="17"/>
        <item x="590"/>
        <item x="548"/>
        <item x="606"/>
        <item x="537"/>
        <item x="394"/>
        <item x="594"/>
        <item x="88"/>
        <item x="308"/>
        <item x="727"/>
        <item x="183"/>
        <item x="169"/>
        <item x="649"/>
        <item x="402"/>
        <item x="51"/>
        <item x="700"/>
        <item x="34"/>
        <item x="640"/>
        <item x="656"/>
        <item x="441"/>
        <item x="673"/>
        <item x="390"/>
        <item x="210"/>
        <item x="205"/>
        <item x="617"/>
        <item x="726"/>
        <item x="299"/>
        <item x="667"/>
        <item x="603"/>
        <item x="661"/>
        <item x="558"/>
        <item x="229"/>
        <item x="397"/>
        <item x="421"/>
        <item x="131"/>
        <item x="620"/>
        <item x="133"/>
        <item x="474"/>
        <item x="568"/>
        <item x="125"/>
        <item x="188"/>
        <item x="321"/>
        <item x="54"/>
        <item x="3"/>
        <item x="89"/>
        <item x="437"/>
        <item x="625"/>
        <item x="303"/>
        <item x="598"/>
        <item x="659"/>
        <item x="267"/>
        <item x="456"/>
        <item x="378"/>
        <item x="530"/>
        <item x="242"/>
        <item x="545"/>
        <item x="300"/>
        <item x="337"/>
        <item x="701"/>
        <item x="27"/>
        <item x="495"/>
        <item x="502"/>
        <item x="454"/>
        <item x="331"/>
        <item x="653"/>
        <item x="241"/>
        <item x="682"/>
        <item x="489"/>
        <item x="114"/>
        <item x="609"/>
        <item x="333"/>
        <item x="311"/>
        <item x="524"/>
        <item x="247"/>
        <item x="105"/>
        <item x="493"/>
        <item x="193"/>
        <item x="377"/>
        <item x="431"/>
        <item x="352"/>
        <item x="552"/>
        <item x="664"/>
        <item x="722"/>
        <item x="645"/>
        <item x="544"/>
        <item x="531"/>
        <item x="233"/>
        <item x="219"/>
        <item x="143"/>
        <item x="633"/>
        <item x="102"/>
        <item x="32"/>
        <item x="59"/>
        <item x="107"/>
        <item x="719"/>
        <item x="503"/>
        <item x="455"/>
        <item x="683"/>
        <item x="419"/>
        <item x="391"/>
        <item x="691"/>
        <item x="142"/>
        <item x="313"/>
        <item x="723"/>
        <item x="83"/>
        <item x="92"/>
        <item x="483"/>
        <item x="47"/>
        <item x="380"/>
        <item x="692"/>
        <item x="372"/>
        <item x="511"/>
        <item x="690"/>
        <item x="604"/>
        <item x="709"/>
        <item x="301"/>
        <item x="367"/>
        <item x="353"/>
        <item x="12"/>
        <item x="23"/>
        <item x="428"/>
        <item x="274"/>
        <item x="473"/>
        <item x="541"/>
        <item x="60"/>
        <item x="354"/>
        <item x="208"/>
        <item x="447"/>
        <item x="678"/>
        <item x="157"/>
        <item x="536"/>
        <item x="572"/>
        <item x="578"/>
        <item x="72"/>
        <item x="190"/>
        <item x="624"/>
        <item x="386"/>
        <item x="134"/>
        <item x="19"/>
        <item x="724"/>
        <item x="715"/>
        <item x="121"/>
        <item x="284"/>
        <item x="712"/>
        <item x="557"/>
        <item x="708"/>
        <item x="716"/>
        <item x="322"/>
        <item x="302"/>
        <item x="564"/>
        <item x="231"/>
        <item x="110"/>
        <item x="730"/>
        <item x="85"/>
        <item x="180"/>
        <item x="513"/>
        <item x="148"/>
        <item x="446"/>
        <item x="669"/>
        <item x="435"/>
        <item x="62"/>
        <item x="518"/>
        <item x="721"/>
        <item x="160"/>
        <item x="338"/>
        <item x="413"/>
        <item x="434"/>
        <item x="356"/>
        <item x="491"/>
        <item x="534"/>
        <item x="325"/>
        <item x="221"/>
        <item x="494"/>
        <item x="13"/>
        <item x="25"/>
        <item x="522"/>
        <item x="477"/>
        <item x="336"/>
        <item x="316"/>
        <item x="728"/>
        <item x="652"/>
        <item x="647"/>
        <item x="467"/>
        <item x="63"/>
        <item x="77"/>
        <item x="212"/>
        <item x="249"/>
        <item x="515"/>
        <item x="418"/>
        <item x="304"/>
        <item x="357"/>
        <item x="641"/>
        <item x="138"/>
        <item x="550"/>
        <item x="679"/>
        <item x="637"/>
        <item x="584"/>
        <item x="172"/>
        <item x="347"/>
        <item x="15"/>
        <item x="53"/>
        <item x="230"/>
        <item x="725"/>
        <item x="217"/>
        <item x="186"/>
        <item x="171"/>
        <item x="55"/>
        <item x="100"/>
        <item x="335"/>
        <item x="50"/>
        <item x="141"/>
        <item x="71"/>
        <item x="684"/>
        <item x="192"/>
        <item x="179"/>
        <item x="135"/>
        <item x="350"/>
        <item x="65"/>
        <item x="532"/>
        <item x="655"/>
        <item x="11"/>
        <item x="99"/>
        <item x="476"/>
        <item x="561"/>
        <item x="187"/>
        <item x="280"/>
        <item x="332"/>
        <item x="571"/>
        <item x="9"/>
        <item x="298"/>
        <item x="271"/>
        <item x="198"/>
        <item x="118"/>
        <item x="371"/>
        <item x="427"/>
        <item x="109"/>
        <item x="492"/>
        <item x="459"/>
        <item x="582"/>
        <item x="266"/>
        <item x="396"/>
        <item x="334"/>
        <item x="375"/>
        <item x="411"/>
        <item x="39"/>
        <item x="106"/>
        <item x="318"/>
        <item x="80"/>
        <item x="155"/>
        <item x="618"/>
        <item x="124"/>
        <item x="87"/>
        <item x="510"/>
        <item x="312"/>
        <item x="501"/>
        <item x="462"/>
        <item x="500"/>
        <item x="115"/>
        <item x="295"/>
        <item x="687"/>
        <item x="61"/>
        <item x="694"/>
        <item x="277"/>
        <item x="398"/>
        <item x="460"/>
        <item x="256"/>
        <item x="497"/>
        <item x="330"/>
        <item x="527"/>
        <item x="237"/>
        <item x="117"/>
        <item x="144"/>
        <item x="457"/>
        <item x="623"/>
        <item x="351"/>
        <item x="519"/>
        <item x="643"/>
        <item x="579"/>
        <item x="595"/>
        <item x="129"/>
        <item x="262"/>
        <item x="576"/>
        <item x="265"/>
        <item x="581"/>
        <item x="410"/>
        <item x="387"/>
        <item x="465"/>
        <item x="506"/>
        <item x="196"/>
        <item x="484"/>
        <item x="294"/>
        <item x="136"/>
        <item x="553"/>
        <item x="103"/>
        <item x="361"/>
        <item x="285"/>
        <item x="631"/>
        <item x="613"/>
        <item x="309"/>
        <item x="368"/>
        <item x="632"/>
        <item x="409"/>
        <item x="108"/>
        <item x="202"/>
        <item x="672"/>
        <item x="472"/>
        <item x="363"/>
        <item x="403"/>
        <item x="0"/>
        <item x="7"/>
        <item x="156"/>
        <item x="152"/>
        <item x="407"/>
        <item x="292"/>
        <item x="211"/>
        <item x="20"/>
        <item x="602"/>
        <item x="512"/>
        <item x="468"/>
        <item x="458"/>
        <item x="469"/>
        <item x="278"/>
        <item x="670"/>
        <item x="161"/>
        <item x="97"/>
        <item x="165"/>
        <item x="517"/>
        <item x="634"/>
        <item x="209"/>
        <item x="326"/>
        <item x="184"/>
        <item x="438"/>
        <item x="167"/>
        <item x="82"/>
        <item x="40"/>
        <item x="562"/>
        <item x="194"/>
        <item x="610"/>
        <item x="555"/>
        <item x="176"/>
        <item x="392"/>
        <item x="291"/>
        <item x="181"/>
        <item x="463"/>
        <item x="423"/>
        <item x="717"/>
        <item x="569"/>
        <item x="401"/>
        <item x="588"/>
        <item x="718"/>
        <item x="178"/>
        <item x="166"/>
        <item x="425"/>
        <item x="488"/>
        <item x="449"/>
        <item x="191"/>
        <item x="90"/>
        <item x="514"/>
        <item x="498"/>
        <item x="200"/>
        <item x="16"/>
        <item x="58"/>
        <item x="370"/>
        <item x="481"/>
        <item x="681"/>
        <item x="206"/>
        <item x="46"/>
        <item x="41"/>
        <item x="345"/>
        <item x="78"/>
        <item x="507"/>
        <item x="182"/>
        <item x="6"/>
        <item x="663"/>
        <item x="29"/>
        <item x="385"/>
        <item x="720"/>
        <item x="563"/>
        <item x="122"/>
        <item x="450"/>
        <item x="149"/>
        <item x="714"/>
        <item x="630"/>
        <item x="539"/>
        <item x="255"/>
        <item t="default"/>
      </items>
    </pivotField>
    <pivotField axis="axisRow" showAll="0">
      <items count="3138">
        <item x="1150"/>
        <item x="2183"/>
        <item x="690"/>
        <item x="2282"/>
        <item x="1676"/>
        <item x="1967"/>
        <item x="2241"/>
        <item x="2157"/>
        <item x="682"/>
        <item x="1473"/>
        <item x="2759"/>
        <item x="2129"/>
        <item x="1693"/>
        <item x="12"/>
        <item x="1660"/>
        <item x="1121"/>
        <item x="2266"/>
        <item x="1633"/>
        <item x="2317"/>
        <item x="741"/>
        <item x="2188"/>
        <item x="1635"/>
        <item x="1617"/>
        <item x="1671"/>
        <item x="2651"/>
        <item x="1756"/>
        <item x="1908"/>
        <item x="1881"/>
        <item x="1670"/>
        <item x="2128"/>
        <item x="2396"/>
        <item x="515"/>
        <item x="842"/>
        <item x="1749"/>
        <item x="764"/>
        <item x="1519"/>
        <item x="1507"/>
        <item x="1586"/>
        <item x="1850"/>
        <item x="2812"/>
        <item x="1389"/>
        <item x="272"/>
        <item x="11"/>
        <item x="1961"/>
        <item x="1932"/>
        <item x="1602"/>
        <item x="2632"/>
        <item x="1598"/>
        <item x="1674"/>
        <item x="746"/>
        <item x="824"/>
        <item x="465"/>
        <item x="2973"/>
        <item x="1057"/>
        <item x="2610"/>
        <item x="442"/>
        <item x="2377"/>
        <item x="904"/>
        <item x="1113"/>
        <item x="1388"/>
        <item x="2345"/>
        <item x="268"/>
        <item x="1454"/>
        <item x="216"/>
        <item x="2763"/>
        <item x="2894"/>
        <item x="2749"/>
        <item x="2392"/>
        <item x="1043"/>
        <item x="2387"/>
        <item x="2556"/>
        <item x="1896"/>
        <item x="2522"/>
        <item x="2303"/>
        <item x="2800"/>
        <item x="2550"/>
        <item x="124"/>
        <item x="17"/>
        <item x="930"/>
        <item x="1657"/>
        <item x="1363"/>
        <item x="2316"/>
        <item x="1826"/>
        <item x="238"/>
        <item x="1291"/>
        <item x="169"/>
        <item x="2246"/>
        <item x="1034"/>
        <item x="280"/>
        <item x="1639"/>
        <item x="2450"/>
        <item x="1446"/>
        <item x="945"/>
        <item x="2966"/>
        <item x="1714"/>
        <item x="1342"/>
        <item x="2373"/>
        <item x="2773"/>
        <item x="1983"/>
        <item x="2107"/>
        <item x="53"/>
        <item x="3118"/>
        <item x="2588"/>
        <item x="841"/>
        <item x="1994"/>
        <item x="585"/>
        <item x="640"/>
        <item x="2745"/>
        <item x="1286"/>
        <item x="223"/>
        <item x="2265"/>
        <item x="2181"/>
        <item x="118"/>
        <item x="2366"/>
        <item x="1619"/>
        <item x="1412"/>
        <item x="1796"/>
        <item x="2677"/>
        <item x="838"/>
        <item x="1580"/>
        <item x="2586"/>
        <item x="3027"/>
        <item x="96"/>
        <item x="557"/>
        <item x="3002"/>
        <item x="915"/>
        <item x="2081"/>
        <item x="2072"/>
        <item x="1931"/>
        <item x="2691"/>
        <item x="936"/>
        <item x="2805"/>
        <item x="2451"/>
        <item x="2091"/>
        <item x="488"/>
        <item x="1877"/>
        <item x="1350"/>
        <item x="318"/>
        <item x="737"/>
        <item x="2409"/>
        <item x="959"/>
        <item x="1164"/>
        <item x="173"/>
        <item x="2019"/>
        <item x="2945"/>
        <item x="369"/>
        <item x="2160"/>
        <item x="645"/>
        <item x="2057"/>
        <item x="1726"/>
        <item x="1179"/>
        <item x="2067"/>
        <item x="1928"/>
        <item x="2652"/>
        <item x="576"/>
        <item x="419"/>
        <item x="850"/>
        <item x="1490"/>
        <item x="2541"/>
        <item x="2125"/>
        <item x="3130"/>
        <item x="2116"/>
        <item x="2405"/>
        <item x="1875"/>
        <item x="736"/>
        <item x="1888"/>
        <item x="601"/>
        <item x="1049"/>
        <item x="121"/>
        <item x="2562"/>
        <item x="1734"/>
        <item x="2114"/>
        <item x="390"/>
        <item x="2597"/>
        <item x="1707"/>
        <item x="426"/>
        <item x="2555"/>
        <item x="2730"/>
        <item x="2940"/>
        <item x="1862"/>
        <item x="2683"/>
        <item x="480"/>
        <item x="1387"/>
        <item x="2674"/>
        <item x="541"/>
        <item x="1477"/>
        <item x="2762"/>
        <item x="290"/>
        <item x="2300"/>
        <item x="1782"/>
        <item x="2248"/>
        <item x="524"/>
        <item x="687"/>
        <item x="55"/>
        <item x="108"/>
        <item x="2879"/>
        <item x="1077"/>
        <item x="1640"/>
        <item x="1375"/>
        <item x="2826"/>
        <item x="526"/>
        <item x="705"/>
        <item x="2650"/>
        <item x="2390"/>
        <item x="2529"/>
        <item x="219"/>
        <item x="2739"/>
        <item x="2417"/>
        <item x="2445"/>
        <item x="2864"/>
        <item x="1579"/>
        <item x="409"/>
        <item x="2379"/>
        <item x="2044"/>
        <item x="1482"/>
        <item x="2276"/>
        <item x="1789"/>
        <item x="299"/>
        <item x="2571"/>
        <item x="1180"/>
        <item x="3010"/>
        <item x="2024"/>
        <item x="1581"/>
        <item x="814"/>
        <item x="1299"/>
        <item x="1760"/>
        <item x="1264"/>
        <item x="2943"/>
        <item x="2539"/>
        <item x="283"/>
        <item x="1287"/>
        <item x="2117"/>
        <item x="2274"/>
        <item x="1399"/>
        <item x="2942"/>
        <item x="197"/>
        <item x="2996"/>
        <item x="1813"/>
        <item x="1575"/>
        <item x="158"/>
        <item x="2937"/>
        <item x="2434"/>
        <item x="160"/>
        <item x="1700"/>
        <item x="1755"/>
        <item x="1909"/>
        <item x="2302"/>
        <item x="1993"/>
        <item x="415"/>
        <item x="1195"/>
        <item x="2752"/>
        <item x="1869"/>
        <item x="2132"/>
        <item x="2568"/>
        <item x="3119"/>
        <item x="37"/>
        <item x="382"/>
        <item x="1551"/>
        <item x="2657"/>
        <item x="2863"/>
        <item x="18"/>
        <item x="755"/>
        <item x="1672"/>
        <item x="2386"/>
        <item x="1458"/>
        <item x="1696"/>
        <item x="2286"/>
        <item x="1317"/>
        <item x="2941"/>
        <item x="2870"/>
        <item x="1981"/>
        <item x="952"/>
        <item x="161"/>
        <item x="1035"/>
        <item x="2259"/>
        <item x="351"/>
        <item x="153"/>
        <item x="98"/>
        <item x="3080"/>
        <item x="2560"/>
        <item x="1151"/>
        <item x="2887"/>
        <item x="2976"/>
        <item x="1929"/>
        <item x="2229"/>
        <item x="511"/>
        <item x="2921"/>
        <item x="2876"/>
        <item x="352"/>
        <item x="151"/>
        <item x="646"/>
        <item x="763"/>
        <item x="2956"/>
        <item x="25"/>
        <item x="759"/>
        <item x="1964"/>
        <item x="2954"/>
        <item x="1893"/>
        <item x="648"/>
        <item x="2801"/>
        <item x="1563"/>
        <item x="269"/>
        <item x="1337"/>
        <item x="2735"/>
        <item x="2977"/>
        <item x="1354"/>
        <item x="2133"/>
        <item x="1658"/>
        <item x="1300"/>
        <item x="3098"/>
        <item x="2796"/>
        <item x="70"/>
        <item x="3114"/>
        <item x="1867"/>
        <item x="1108"/>
        <item x="1529"/>
        <item x="2791"/>
        <item x="1094"/>
        <item x="2866"/>
        <item x="1451"/>
        <item x="813"/>
        <item x="574"/>
        <item x="3028"/>
        <item x="2115"/>
        <item x="2907"/>
        <item x="1272"/>
        <item x="2883"/>
        <item x="343"/>
        <item x="643"/>
        <item x="3117"/>
        <item x="3011"/>
        <item x="2770"/>
        <item x="2822"/>
        <item x="3005"/>
        <item x="2790"/>
        <item x="195"/>
        <item x="2846"/>
        <item x="2440"/>
        <item x="105"/>
        <item x="1142"/>
        <item x="2397"/>
        <item x="31"/>
        <item x="1515"/>
        <item x="1838"/>
        <item x="64"/>
        <item x="2767"/>
        <item x="2901"/>
        <item x="1787"/>
        <item x="1815"/>
        <item x="639"/>
        <item x="977"/>
        <item x="606"/>
        <item x="345"/>
        <item x="189"/>
        <item x="791"/>
        <item x="907"/>
        <item x="924"/>
        <item x="1494"/>
        <item x="3"/>
        <item x="453"/>
        <item x="846"/>
        <item x="2512"/>
        <item x="2285"/>
        <item x="320"/>
        <item x="20"/>
        <item x="450"/>
        <item x="103"/>
        <item x="2845"/>
        <item x="86"/>
        <item x="899"/>
        <item x="2223"/>
        <item x="89"/>
        <item x="811"/>
        <item x="843"/>
        <item x="707"/>
        <item x="801"/>
        <item x="828"/>
        <item x="2005"/>
        <item x="353"/>
        <item x="826"/>
        <item x="1913"/>
        <item x="534"/>
        <item x="862"/>
        <item x="281"/>
        <item x="2011"/>
        <item x="2424"/>
        <item x="2358"/>
        <item x="2466"/>
        <item x="2182"/>
        <item x="2649"/>
        <item x="2625"/>
        <item x="2190"/>
        <item x="1307"/>
        <item x="363"/>
        <item x="1361"/>
        <item x="1793"/>
        <item x="1207"/>
        <item x="703"/>
        <item x="2231"/>
        <item x="1372"/>
        <item x="1920"/>
        <item x="851"/>
        <item x="2552"/>
        <item x="10"/>
        <item x="823"/>
        <item x="965"/>
        <item x="2903"/>
        <item x="1036"/>
        <item x="3124"/>
        <item x="0"/>
        <item x="2682"/>
        <item x="1047"/>
        <item x="2058"/>
        <item x="2400"/>
        <item x="1538"/>
        <item x="348"/>
        <item x="2567"/>
        <item x="2859"/>
        <item x="1498"/>
        <item x="112"/>
        <item x="2965"/>
        <item x="1252"/>
        <item x="591"/>
        <item x="1275"/>
        <item x="2515"/>
        <item x="3008"/>
        <item x="2530"/>
        <item x="2747"/>
        <item x="1489"/>
        <item x="2363"/>
        <item x="2108"/>
        <item x="243"/>
        <item x="2853"/>
        <item x="199"/>
        <item x="680"/>
        <item x="406"/>
        <item x="881"/>
        <item x="2415"/>
        <item x="1535"/>
        <item x="1308"/>
        <item x="1046"/>
        <item x="2215"/>
        <item x="615"/>
        <item x="1759"/>
        <item x="2137"/>
        <item x="288"/>
        <item x="531"/>
        <item x="620"/>
        <item x="1969"/>
        <item x="2631"/>
        <item x="871"/>
        <item x="1257"/>
        <item x="338"/>
        <item x="775"/>
        <item x="590"/>
        <item x="1966"/>
        <item x="1532"/>
        <item x="674"/>
        <item x="1768"/>
        <item x="652"/>
        <item x="2359"/>
        <item x="517"/>
        <item x="2815"/>
        <item x="1211"/>
        <item x="56"/>
        <item x="1748"/>
        <item x="2506"/>
        <item x="2594"/>
        <item x="973"/>
        <item x="831"/>
        <item x="2220"/>
        <item x="726"/>
        <item x="787"/>
        <item x="1092"/>
        <item x="849"/>
        <item x="679"/>
        <item x="929"/>
        <item x="2483"/>
        <item x="731"/>
        <item x="400"/>
        <item x="3100"/>
        <item x="2503"/>
        <item x="27"/>
        <item x="2208"/>
        <item x="2799"/>
        <item x="2958"/>
        <item x="568"/>
        <item x="1644"/>
        <item x="1117"/>
        <item x="3075"/>
        <item x="1654"/>
        <item x="2281"/>
        <item x="2528"/>
        <item x="1268"/>
        <item x="1695"/>
        <item x="395"/>
        <item x="2758"/>
        <item x="1661"/>
        <item x="2297"/>
        <item x="624"/>
        <item x="2200"/>
        <item x="1232"/>
        <item x="1513"/>
        <item x="1231"/>
        <item x="214"/>
        <item x="2608"/>
        <item x="950"/>
        <item x="562"/>
        <item x="2038"/>
        <item x="227"/>
        <item x="2953"/>
        <item x="3054"/>
        <item x="575"/>
        <item x="1527"/>
        <item x="1958"/>
        <item x="1062"/>
        <item x="2618"/>
        <item x="1402"/>
        <item x="2948"/>
        <item x="1084"/>
        <item x="1783"/>
        <item x="297"/>
        <item x="380"/>
        <item x="1589"/>
        <item x="3134"/>
        <item x="91"/>
        <item x="2991"/>
        <item x="1289"/>
        <item x="1103"/>
        <item x="1138"/>
        <item x="2257"/>
        <item x="1463"/>
        <item x="2439"/>
        <item x="1641"/>
        <item x="1072"/>
        <item x="1157"/>
        <item x="2654"/>
        <item x="579"/>
        <item x="3009"/>
        <item x="3123"/>
        <item x="2513"/>
        <item x="903"/>
        <item x="2787"/>
        <item x="45"/>
        <item x="2600"/>
        <item x="887"/>
        <item x="3056"/>
        <item x="1352"/>
        <item x="1701"/>
        <item x="2561"/>
        <item x="2852"/>
        <item x="1681"/>
        <item x="1461"/>
        <item x="2443"/>
        <item x="1359"/>
        <item x="1386"/>
        <item x="3018"/>
        <item x="1050"/>
        <item x="2992"/>
        <item x="2151"/>
        <item x="1499"/>
        <item x="776"/>
        <item x="127"/>
        <item x="1866"/>
        <item x="2219"/>
        <item x="1204"/>
        <item x="163"/>
        <item x="2596"/>
        <item x="2972"/>
        <item x="1281"/>
        <item x="1083"/>
        <item x="3063"/>
        <item x="2722"/>
        <item x="1452"/>
        <item x="2429"/>
        <item x="2356"/>
        <item x="1712"/>
        <item x="1139"/>
        <item x="72"/>
        <item x="1208"/>
        <item x="1710"/>
        <item x="926"/>
        <item x="1584"/>
        <item x="2806"/>
        <item x="2645"/>
        <item x="2384"/>
        <item x="1678"/>
        <item x="1015"/>
        <item x="1407"/>
        <item x="2963"/>
        <item x="2192"/>
        <item x="1689"/>
        <item x="2166"/>
        <item x="2250"/>
        <item x="489"/>
        <item x="847"/>
        <item x="2583"/>
        <item x="2178"/>
        <item x="1433"/>
        <item x="174"/>
        <item x="1209"/>
        <item x="2679"/>
        <item x="3094"/>
        <item x="636"/>
        <item x="1984"/>
        <item x="1508"/>
        <item x="355"/>
        <item x="855"/>
        <item x="2580"/>
        <item x="337"/>
        <item x="1323"/>
        <item x="2802"/>
        <item x="1679"/>
        <item x="1802"/>
        <item x="654"/>
        <item x="22"/>
        <item x="2202"/>
        <item x="1061"/>
        <item x="3083"/>
        <item x="1425"/>
        <item x="428"/>
        <item x="1648"/>
        <item x="1705"/>
        <item x="2150"/>
        <item x="383"/>
        <item x="2051"/>
        <item x="1223"/>
        <item x="2484"/>
        <item x="2243"/>
        <item x="1540"/>
        <item x="2918"/>
        <item x="1945"/>
        <item x="761"/>
        <item x="310"/>
        <item x="2725"/>
        <item x="2809"/>
        <item x="1297"/>
        <item x="589"/>
        <item x="1107"/>
        <item x="2911"/>
        <item x="1129"/>
        <item x="875"/>
        <item x="660"/>
        <item x="1481"/>
        <item x="2037"/>
        <item x="922"/>
        <item x="1970"/>
        <item x="2656"/>
        <item x="901"/>
        <item x="186"/>
        <item x="1022"/>
        <item x="2518"/>
        <item x="1123"/>
        <item x="296"/>
        <item x="2301"/>
        <item x="425"/>
        <item x="1988"/>
        <item x="1089"/>
        <item x="897"/>
        <item x="2893"/>
        <item x="989"/>
        <item x="2798"/>
        <item x="38"/>
        <item x="565"/>
        <item x="276"/>
        <item x="976"/>
        <item x="2775"/>
        <item x="684"/>
        <item x="2551"/>
        <item x="2946"/>
        <item x="608"/>
        <item x="792"/>
        <item x="330"/>
        <item x="2964"/>
        <item x="686"/>
        <item x="1326"/>
        <item x="3029"/>
        <item x="2102"/>
        <item x="988"/>
        <item x="2288"/>
        <item x="1353"/>
        <item x="1558"/>
        <item x="1474"/>
        <item x="1098"/>
        <item x="1659"/>
        <item x="1095"/>
        <item x="2104"/>
        <item x="1487"/>
        <item x="66"/>
        <item x="2353"/>
        <item x="244"/>
        <item x="519"/>
        <item x="1419"/>
        <item x="2027"/>
        <item x="3039"/>
        <item x="241"/>
        <item x="291"/>
        <item x="225"/>
        <item x="2857"/>
        <item x="321"/>
        <item x="2458"/>
        <item x="2337"/>
        <item x="1495"/>
        <item x="592"/>
        <item x="2142"/>
        <item x="2687"/>
        <item x="39"/>
        <item x="463"/>
        <item x="2718"/>
        <item x="63"/>
        <item x="2726"/>
        <item x="1213"/>
        <item x="2736"/>
        <item x="2890"/>
        <item x="2253"/>
        <item x="374"/>
        <item x="1588"/>
        <item x="696"/>
        <item x="1933"/>
        <item x="2180"/>
        <item x="2031"/>
        <item x="892"/>
        <item x="1265"/>
        <item x="2168"/>
        <item x="2695"/>
        <item x="2661"/>
        <item x="2704"/>
        <item x="984"/>
        <item x="1055"/>
        <item x="162"/>
        <item x="1863"/>
        <item x="702"/>
        <item x="1250"/>
        <item x="1880"/>
        <item x="627"/>
        <item x="2342"/>
        <item x="713"/>
        <item x="874"/>
        <item x="464"/>
        <item x="157"/>
        <item x="996"/>
        <item x="2088"/>
        <item x="230"/>
        <item x="16"/>
        <item x="2173"/>
        <item x="1565"/>
        <item x="3004"/>
        <item x="2856"/>
        <item x="2980"/>
        <item x="969"/>
        <item x="1182"/>
        <item x="2717"/>
        <item x="166"/>
        <item x="3136"/>
        <item x="3125"/>
        <item x="2139"/>
        <item x="1245"/>
        <item x="340"/>
        <item x="1045"/>
        <item x="2968"/>
        <item x="3021"/>
        <item x="2881"/>
        <item x="354"/>
        <item x="106"/>
        <item x="1856"/>
        <item x="2706"/>
        <item x="2046"/>
        <item x="2252"/>
        <item x="2268"/>
        <item x="890"/>
        <item x="1905"/>
        <item x="2895"/>
        <item x="2750"/>
        <item x="780"/>
        <item x="1335"/>
        <item x="1381"/>
        <item x="2587"/>
        <item x="2671"/>
        <item x="2924"/>
        <item x="393"/>
        <item x="315"/>
        <item x="2981"/>
        <item x="2951"/>
        <item x="2819"/>
        <item x="2034"/>
        <item x="1794"/>
        <item x="371"/>
        <item x="260"/>
        <item x="2487"/>
        <item x="1251"/>
        <item x="458"/>
        <item x="1847"/>
        <item x="1153"/>
        <item x="356"/>
        <item x="1780"/>
        <item x="873"/>
        <item x="1437"/>
        <item x="2216"/>
        <item x="2340"/>
        <item x="1752"/>
        <item x="2533"/>
        <item x="2711"/>
        <item x="942"/>
        <item x="2327"/>
        <item x="1246"/>
        <item x="1"/>
        <item x="389"/>
        <item x="294"/>
        <item x="397"/>
        <item x="2269"/>
        <item x="2066"/>
        <item x="1942"/>
        <item x="542"/>
        <item x="303"/>
        <item x="1183"/>
        <item x="1413"/>
        <item x="2258"/>
        <item x="408"/>
        <item x="1320"/>
        <item x="329"/>
        <item x="1445"/>
        <item x="1624"/>
        <item x="1491"/>
        <item x="2520"/>
        <item x="3107"/>
        <item x="326"/>
        <item x="816"/>
        <item x="1241"/>
        <item x="1101"/>
        <item x="74"/>
        <item x="2641"/>
        <item x="2453"/>
        <item x="2016"/>
        <item x="184"/>
        <item x="1443"/>
        <item x="2803"/>
        <item x="3072"/>
        <item x="662"/>
        <item x="724"/>
        <item x="1777"/>
        <item x="67"/>
        <item x="1037"/>
        <item x="1668"/>
        <item x="2922"/>
        <item x="2912"/>
        <item x="424"/>
        <item x="418"/>
        <item x="1995"/>
        <item x="220"/>
        <item x="552"/>
        <item x="1546"/>
        <item x="2950"/>
        <item x="2841"/>
        <item x="344"/>
        <item x="436"/>
        <item x="1840"/>
        <item x="1902"/>
        <item x="1688"/>
        <item x="1946"/>
        <item x="298"/>
        <item x="5"/>
        <item x="2692"/>
        <item x="1711"/>
        <item x="284"/>
        <item x="527"/>
        <item x="2290"/>
        <item x="203"/>
        <item x="2185"/>
        <item x="1155"/>
        <item x="1313"/>
        <item x="2570"/>
        <item x="1948"/>
        <item x="140"/>
        <item x="154"/>
        <item x="1800"/>
        <item x="1510"/>
        <item x="3003"/>
        <item x="2096"/>
        <item x="1975"/>
        <item x="1270"/>
        <item x="1685"/>
        <item x="2277"/>
        <item x="2688"/>
        <item x="896"/>
        <item x="2275"/>
        <item x="712"/>
        <item x="734"/>
        <item x="1441"/>
        <item x="1216"/>
        <item x="610"/>
        <item x="1801"/>
        <item x="3034"/>
        <item x="1642"/>
        <item x="1165"/>
        <item x="1416"/>
        <item x="653"/>
        <item x="1841"/>
        <item x="177"/>
        <item x="1652"/>
        <item x="1017"/>
        <item x="1170"/>
        <item x="1026"/>
        <item x="2368"/>
        <item x="44"/>
        <item x="836"/>
        <item x="666"/>
        <item x="667"/>
        <item x="1980"/>
        <item x="832"/>
        <item x="462"/>
        <item x="180"/>
        <item x="2193"/>
        <item x="2707"/>
        <item x="2226"/>
        <item x="295"/>
        <item x="416"/>
        <item x="3081"/>
        <item x="1063"/>
        <item x="893"/>
        <item x="2500"/>
        <item x="807"/>
        <item x="2026"/>
        <item x="2729"/>
        <item x="802"/>
        <item x="2312"/>
        <item x="107"/>
        <item x="1097"/>
        <item x="2047"/>
        <item x="550"/>
        <item x="228"/>
        <item x="1285"/>
        <item x="327"/>
        <item x="78"/>
        <item x="69"/>
        <item x="3068"/>
        <item x="1460"/>
        <item x="758"/>
        <item x="1377"/>
        <item x="3055"/>
        <item x="2646"/>
        <item x="3050"/>
        <item x="1421"/>
        <item x="1706"/>
        <item x="2296"/>
        <item x="2402"/>
        <item x="1054"/>
        <item x="2457"/>
        <item x="2636"/>
        <item x="471"/>
        <item x="507"/>
        <item x="2873"/>
        <item x="2604"/>
        <item x="1722"/>
        <item x="771"/>
        <item x="650"/>
        <item x="943"/>
        <item x="1355"/>
        <item x="1306"/>
        <item x="1004"/>
        <item x="307"/>
        <item x="905"/>
        <item x="2724"/>
        <item x="2462"/>
        <item x="2923"/>
        <item x="1873"/>
        <item x="577"/>
        <item x="2204"/>
        <item x="961"/>
        <item x="1871"/>
        <item x="886"/>
        <item x="2909"/>
        <item x="1233"/>
        <item x="99"/>
        <item x="800"/>
        <item x="1475"/>
        <item x="2239"/>
        <item x="1943"/>
        <item x="1025"/>
        <item x="2781"/>
        <item x="2524"/>
        <item x="1398"/>
        <item x="1329"/>
        <item x="1665"/>
        <item x="2932"/>
        <item x="1385"/>
        <item x="346"/>
        <item x="61"/>
        <item x="1822"/>
        <item x="417"/>
        <item x="2643"/>
        <item x="2149"/>
        <item x="1662"/>
        <item x="1591"/>
        <item x="1029"/>
        <item x="183"/>
        <item x="277"/>
        <item x="3066"/>
        <item x="1870"/>
        <item x="2197"/>
        <item x="2130"/>
        <item x="3099"/>
        <item x="1235"/>
        <item x="502"/>
        <item x="809"/>
        <item x="700"/>
        <item x="2839"/>
        <item x="2015"/>
        <item x="1005"/>
        <item x="2531"/>
        <item x="2849"/>
        <item x="2920"/>
        <item x="1198"/>
        <item x="1427"/>
        <item x="2043"/>
        <item x="2715"/>
        <item x="1071"/>
        <item x="1248"/>
        <item x="532"/>
        <item x="1428"/>
        <item x="618"/>
        <item x="2428"/>
        <item x="1225"/>
        <item x="21"/>
        <item x="2601"/>
        <item x="2403"/>
        <item x="2370"/>
        <item x="1444"/>
        <item x="2869"/>
        <item x="420"/>
        <item x="1478"/>
        <item x="2455"/>
        <item x="2728"/>
        <item x="2097"/>
        <item x="691"/>
        <item x="1467"/>
        <item x="1887"/>
        <item x="3102"/>
        <item x="2170"/>
        <item x="2833"/>
        <item x="2929"/>
        <item x="2997"/>
        <item x="753"/>
        <item x="2099"/>
        <item x="2985"/>
        <item x="467"/>
        <item x="970"/>
        <item x="1930"/>
        <item x="137"/>
        <item x="23"/>
        <item x="1543"/>
        <item x="2255"/>
        <item x="2464"/>
        <item x="1156"/>
        <item x="2251"/>
        <item x="2427"/>
        <item x="1240"/>
        <item x="2134"/>
        <item x="1174"/>
        <item x="1853"/>
        <item x="2810"/>
        <item x="2703"/>
        <item x="486"/>
        <item x="2648"/>
        <item x="523"/>
        <item x="2205"/>
        <item x="1629"/>
        <item x="1595"/>
        <item x="3037"/>
        <item x="182"/>
        <item x="381"/>
        <item x="2665"/>
        <item x="2804"/>
        <item x="1744"/>
        <item x="2365"/>
        <item x="2499"/>
        <item x="247"/>
        <item x="252"/>
        <item x="1016"/>
        <item x="1926"/>
        <item x="1230"/>
        <item x="1310"/>
        <item x="2273"/>
        <item x="1295"/>
        <item x="1280"/>
        <item x="302"/>
        <item x="3061"/>
        <item x="1530"/>
        <item x="1279"/>
        <item x="41"/>
        <item x="1899"/>
        <item x="1493"/>
        <item x="1667"/>
        <item x="2131"/>
        <item x="2526"/>
        <item x="71"/>
        <item x="621"/>
        <item x="649"/>
        <item x="378"/>
        <item x="336"/>
        <item x="187"/>
        <item x="51"/>
        <item x="2813"/>
        <item x="1203"/>
        <item x="837"/>
        <item x="2146"/>
        <item x="218"/>
        <item x="1940"/>
        <item x="937"/>
        <item x="1202"/>
        <item x="2105"/>
        <item x="1743"/>
        <item x="767"/>
        <item x="2827"/>
        <item x="2144"/>
        <item x="2055"/>
        <item x="29"/>
        <item x="1336"/>
        <item x="208"/>
        <item x="681"/>
        <item x="42"/>
        <item x="1766"/>
        <item x="1917"/>
        <item x="2860"/>
        <item x="2033"/>
        <item x="1807"/>
        <item x="2203"/>
        <item x="2463"/>
        <item x="2642"/>
        <item x="839"/>
        <item x="1442"/>
        <item x="1977"/>
        <item x="1742"/>
        <item x="1087"/>
        <item x="2581"/>
        <item x="1109"/>
        <item x="538"/>
        <item x="512"/>
        <item x="33"/>
        <item x="2262"/>
        <item x="1735"/>
        <item x="1224"/>
        <item x="2862"/>
        <item x="2438"/>
        <item x="2162"/>
        <item x="2935"/>
        <item x="3045"/>
        <item x="57"/>
        <item x="1922"/>
        <item x="3006"/>
        <item x="473"/>
        <item x="366"/>
        <item x="2018"/>
        <item x="725"/>
        <item x="1979"/>
        <item x="2062"/>
        <item x="934"/>
        <item x="986"/>
        <item x="245"/>
        <item x="1666"/>
        <item x="1512"/>
        <item x="1741"/>
        <item x="1683"/>
        <item x="3053"/>
        <item x="429"/>
        <item x="1718"/>
        <item x="2002"/>
        <item x="370"/>
        <item x="745"/>
        <item x="2025"/>
        <item x="2389"/>
        <item x="2614"/>
        <item x="167"/>
        <item x="1924"/>
        <item x="49"/>
        <item x="1572"/>
        <item x="852"/>
        <item x="1684"/>
        <item x="448"/>
        <item x="941"/>
        <item x="77"/>
        <item x="1996"/>
        <item x="719"/>
        <item x="3059"/>
        <item x="1861"/>
        <item x="2326"/>
        <item x="2686"/>
        <item x="642"/>
        <item x="1698"/>
        <item x="2473"/>
        <item x="496"/>
        <item x="1960"/>
        <item x="1128"/>
        <item x="1006"/>
        <item x="1379"/>
        <item x="422"/>
        <item x="2071"/>
        <item x="509"/>
        <item x="3016"/>
        <item x="571"/>
        <item x="2385"/>
        <item x="730"/>
        <item x="980"/>
        <item x="54"/>
        <item x="2855"/>
        <item x="1514"/>
        <item x="1056"/>
        <item x="1974"/>
        <item x="1972"/>
        <item x="2816"/>
        <item x="616"/>
        <item x="1573"/>
        <item x="2569"/>
        <item x="1509"/>
        <item x="40"/>
        <item x="1349"/>
        <item x="65"/>
        <item x="812"/>
        <item x="1391"/>
        <item x="3108"/>
        <item x="2543"/>
        <item x="505"/>
        <item x="2293"/>
        <item x="1556"/>
        <item x="1978"/>
        <item x="1472"/>
        <item x="470"/>
        <item x="1149"/>
        <item x="2101"/>
        <item x="1925"/>
        <item x="927"/>
        <item x="829"/>
        <item x="1784"/>
        <item x="1737"/>
        <item x="2347"/>
        <item x="604"/>
        <item x="2928"/>
        <item x="2086"/>
        <item x="2558"/>
        <item x="742"/>
        <item x="2148"/>
        <item x="212"/>
        <item x="1106"/>
        <item x="2152"/>
        <item x="349"/>
        <item x="87"/>
        <item x="594"/>
        <item x="3106"/>
        <item x="2355"/>
        <item x="1842"/>
        <item x="1409"/>
        <item x="1318"/>
        <item x="2537"/>
        <item x="2667"/>
        <item x="1247"/>
        <item x="2069"/>
        <item x="2755"/>
        <item x="2638"/>
        <item x="693"/>
        <item x="1733"/>
        <item x="2214"/>
        <item x="1018"/>
        <item x="398"/>
        <item x="1217"/>
        <item x="2093"/>
        <item x="2896"/>
        <item x="1903"/>
        <item x="435"/>
        <item x="1021"/>
        <item x="205"/>
        <item x="2738"/>
        <item x="2333"/>
        <item x="2407"/>
        <item x="2971"/>
        <item x="999"/>
        <item x="2494"/>
        <item x="657"/>
        <item x="1562"/>
        <item x="895"/>
        <item x="3128"/>
        <item x="858"/>
        <item x="1646"/>
        <item x="1603"/>
        <item x="1488"/>
        <item x="3122"/>
        <item x="495"/>
        <item x="1786"/>
        <item x="2834"/>
        <item x="1831"/>
        <item x="2053"/>
        <item x="3038"/>
        <item x="508"/>
        <item x="932"/>
        <item x="917"/>
        <item x="1462"/>
        <item x="966"/>
        <item x="877"/>
        <item x="411"/>
        <item x="827"/>
        <item x="114"/>
        <item x="1410"/>
        <item x="2167"/>
        <item x="2372"/>
        <item x="3084"/>
        <item x="427"/>
        <item x="331"/>
        <item x="459"/>
        <item x="1851"/>
        <item x="2823"/>
        <item x="2874"/>
        <item x="743"/>
        <item x="432"/>
        <item x="3074"/>
        <item x="1809"/>
        <item x="916"/>
        <item x="342"/>
        <item x="445"/>
        <item x="553"/>
        <item x="661"/>
        <item x="293"/>
        <item x="2566"/>
        <item x="2280"/>
        <item x="3042"/>
        <item x="2523"/>
        <item x="468"/>
        <item x="2426"/>
        <item x="2218"/>
        <item x="267"/>
        <item x="1457"/>
        <item x="79"/>
        <item x="2126"/>
        <item x="834"/>
        <item x="104"/>
        <item x="14"/>
        <item x="2962"/>
        <item x="1611"/>
        <item x="1923"/>
        <item x="561"/>
        <item x="2092"/>
        <item x="2490"/>
        <item x="1645"/>
        <item x="2536"/>
        <item x="391"/>
        <item x="2310"/>
        <item x="97"/>
        <item x="1301"/>
        <item x="1567"/>
        <item x="1844"/>
        <item x="520"/>
        <item x="2195"/>
        <item x="626"/>
        <item x="2017"/>
        <item x="1145"/>
        <item x="175"/>
        <item x="821"/>
        <item x="1228"/>
        <item x="1001"/>
        <item x="956"/>
        <item x="715"/>
        <item x="1134"/>
        <item x="3103"/>
        <item x="1100"/>
        <item x="1758"/>
        <item x="1466"/>
        <item x="1663"/>
        <item x="443"/>
        <item x="499"/>
        <item x="879"/>
        <item x="1703"/>
        <item x="323"/>
        <item x="582"/>
        <item x="1886"/>
        <item x="1171"/>
        <item x="1191"/>
        <item x="2141"/>
        <item x="1105"/>
        <item x="1371"/>
        <item x="2454"/>
        <item x="2111"/>
        <item x="1068"/>
        <item x="960"/>
        <item x="997"/>
        <item x="2314"/>
        <item x="1436"/>
        <item x="1091"/>
        <item x="368"/>
        <item x="2335"/>
        <item x="2432"/>
        <item x="3133"/>
        <item x="2967"/>
        <item x="2420"/>
        <item x="2519"/>
        <item x="938"/>
        <item x="2905"/>
        <item x="2030"/>
        <item x="224"/>
        <item x="772"/>
        <item x="2884"/>
        <item x="1779"/>
        <item x="1110"/>
        <item x="1803"/>
        <item x="377"/>
        <item x="2479"/>
        <item x="2830"/>
        <item x="262"/>
        <item x="2474"/>
        <item x="2210"/>
        <item x="334"/>
        <item x="599"/>
        <item x="510"/>
        <item x="484"/>
        <item x="1547"/>
        <item x="2491"/>
        <item x="350"/>
        <item x="226"/>
        <item x="1788"/>
        <item x="990"/>
        <item x="2410"/>
        <item x="2224"/>
        <item x="2776"/>
        <item x="1194"/>
        <item x="1102"/>
        <item x="931"/>
        <item x="1167"/>
        <item x="311"/>
        <item x="1334"/>
        <item x="376"/>
        <item x="1146"/>
        <item x="102"/>
        <item x="365"/>
        <item x="2779"/>
        <item x="437"/>
        <item x="2837"/>
        <item x="1959"/>
        <item x="535"/>
        <item x="2074"/>
        <item x="778"/>
        <item x="2362"/>
        <item x="1435"/>
        <item x="1596"/>
        <item x="1130"/>
        <item x="242"/>
        <item x="2496"/>
        <item x="1740"/>
        <item x="1305"/>
        <item x="883"/>
        <item x="1112"/>
        <item x="172"/>
        <item x="1333"/>
        <item x="804"/>
        <item x="3101"/>
        <item x="2267"/>
        <item x="300"/>
        <item x="1366"/>
        <item x="697"/>
        <item x="1192"/>
        <item x="2978"/>
        <item x="891"/>
        <item x="2228"/>
        <item x="2511"/>
        <item x="573"/>
        <item x="256"/>
        <item x="1890"/>
        <item x="752"/>
        <item x="2367"/>
        <item x="113"/>
        <item x="1864"/>
        <item x="2754"/>
        <item x="3086"/>
        <item x="1261"/>
        <item x="150"/>
        <item x="595"/>
        <item x="125"/>
        <item x="1364"/>
        <item x="455"/>
        <item x="2525"/>
        <item x="2082"/>
        <item x="1939"/>
        <item x="1761"/>
        <item x="1008"/>
        <item x="1078"/>
        <item x="1545"/>
        <item x="2634"/>
        <item x="1839"/>
        <item x="671"/>
        <item x="2888"/>
        <item x="386"/>
        <item x="539"/>
        <item x="1769"/>
        <item x="2309"/>
        <item x="1622"/>
        <item x="1172"/>
        <item x="972"/>
        <item x="2789"/>
        <item x="614"/>
        <item x="2693"/>
        <item x="1052"/>
        <item x="2283"/>
        <item x="2332"/>
        <item x="2983"/>
        <item x="2341"/>
        <item x="2304"/>
        <item x="308"/>
        <item x="2576"/>
        <item x="449"/>
        <item x="2419"/>
        <item x="625"/>
        <item x="3060"/>
        <item x="1038"/>
        <item x="1797"/>
        <item x="3046"/>
        <item x="2413"/>
        <item x="602"/>
        <item x="2189"/>
        <item x="1919"/>
        <item x="282"/>
        <item x="1938"/>
        <item x="1237"/>
        <item x="872"/>
        <item x="2486"/>
        <item x="2052"/>
        <item x="1144"/>
        <item x="454"/>
        <item x="81"/>
        <item x="1431"/>
        <item x="1987"/>
        <item x="2969"/>
        <item x="2236"/>
        <item x="1855"/>
        <item x="1222"/>
        <item x="2225"/>
        <item x="2824"/>
        <item x="2629"/>
        <item x="2737"/>
        <item x="1010"/>
        <item x="629"/>
        <item x="359"/>
        <item x="1827"/>
        <item x="1420"/>
        <item x="201"/>
        <item x="962"/>
        <item x="1053"/>
        <item x="2955"/>
        <item x="1799"/>
        <item x="623"/>
        <item x="835"/>
        <item x="2970"/>
        <item x="2782"/>
        <item x="880"/>
        <item x="1162"/>
        <item x="1254"/>
        <item x="2690"/>
        <item x="1090"/>
        <item x="631"/>
        <item x="678"/>
        <item x="2006"/>
        <item x="423"/>
        <item x="200"/>
        <item x="2497"/>
        <item x="1767"/>
        <item x="586"/>
        <item x="2936"/>
        <item x="1590"/>
        <item x="1720"/>
        <item x="2431"/>
        <item x="1747"/>
        <item x="1271"/>
        <item x="1199"/>
        <item x="1553"/>
        <item x="2175"/>
        <item x="478"/>
        <item x="258"/>
        <item x="2701"/>
        <item x="2910"/>
        <item x="2906"/>
        <item x="2986"/>
        <item x="144"/>
        <item x="1347"/>
        <item x="3121"/>
        <item x="865"/>
        <item x="2598"/>
        <item x="1634"/>
        <item x="900"/>
        <item x="1041"/>
        <item x="2579"/>
        <item x="1009"/>
        <item x="1704"/>
        <item x="1882"/>
        <item x="2008"/>
        <item x="1560"/>
        <item x="633"/>
        <item x="2320"/>
        <item x="1825"/>
        <item x="1607"/>
        <item x="1140"/>
        <item x="271"/>
        <item x="1632"/>
        <item x="2851"/>
        <item x="2505"/>
        <item x="52"/>
        <item x="123"/>
        <item x="1186"/>
        <item x="2056"/>
        <item x="2627"/>
        <item x="1239"/>
        <item x="131"/>
        <item x="593"/>
        <item x="3058"/>
        <item x="2545"/>
        <item x="2931"/>
        <item x="913"/>
        <item x="1817"/>
        <item x="617"/>
        <item x="263"/>
        <item x="2470"/>
        <item x="1998"/>
        <item x="947"/>
        <item x="2079"/>
        <item x="982"/>
        <item x="721"/>
        <item x="1027"/>
        <item x="750"/>
        <item x="2868"/>
        <item x="2590"/>
        <item x="2127"/>
        <item x="1669"/>
        <item x="155"/>
        <item x="825"/>
        <item x="1885"/>
        <item x="709"/>
        <item x="695"/>
        <item x="1406"/>
        <item x="372"/>
        <item x="2103"/>
        <item x="2381"/>
        <item x="704"/>
        <item x="830"/>
        <item x="3024"/>
        <item x="514"/>
        <item x="457"/>
        <item x="1086"/>
        <item x="1486"/>
        <item x="2036"/>
        <item x="2675"/>
        <item x="701"/>
        <item x="2191"/>
        <item x="1221"/>
        <item x="240"/>
        <item x="1884"/>
        <item x="1539"/>
        <item x="2772"/>
        <item x="2272"/>
        <item x="1854"/>
        <item x="2916"/>
        <item x="854"/>
        <item x="2564"/>
        <item x="2054"/>
        <item x="2423"/>
        <item x="2606"/>
        <item x="2477"/>
        <item x="2765"/>
        <item x="3091"/>
        <item x="869"/>
        <item x="1042"/>
        <item x="711"/>
        <item x="1395"/>
        <item x="255"/>
        <item x="1219"/>
        <item x="1152"/>
        <item x="2422"/>
        <item x="518"/>
        <item x="2155"/>
        <item x="2828"/>
        <item x="2882"/>
        <item x="479"/>
        <item x="143"/>
        <item x="357"/>
        <item x="1621"/>
        <item x="1014"/>
        <item x="1115"/>
        <item x="3087"/>
        <item x="2306"/>
        <item x="860"/>
        <item x="1393"/>
        <item x="1517"/>
        <item x="2591"/>
        <item x="1732"/>
        <item x="2478"/>
        <item x="2186"/>
        <item x="1397"/>
        <item x="1120"/>
        <item x="1592"/>
        <item x="1601"/>
        <item x="3112"/>
        <item x="2307"/>
        <item x="2329"/>
        <item x="1190"/>
        <item x="1137"/>
        <item x="844"/>
        <item x="1193"/>
        <item x="2542"/>
        <item x="3088"/>
        <item x="1944"/>
        <item x="612"/>
        <item x="2254"/>
        <item x="3132"/>
        <item x="2861"/>
        <item x="278"/>
        <item x="3014"/>
        <item x="50"/>
        <item x="1991"/>
        <item x="1910"/>
        <item x="1691"/>
        <item x="2123"/>
        <item x="2878"/>
        <item x="940"/>
        <item x="3071"/>
        <item x="2213"/>
        <item x="506"/>
        <item x="2050"/>
        <item x="2338"/>
        <item x="2100"/>
        <item x="603"/>
        <item x="882"/>
        <item x="1116"/>
        <item x="1234"/>
        <item x="36"/>
        <item x="1971"/>
        <item x="622"/>
        <item x="1206"/>
        <item x="100"/>
        <item x="2318"/>
        <item x="2847"/>
        <item x="1403"/>
        <item x="898"/>
        <item x="2914"/>
        <item x="2330"/>
        <item x="1357"/>
        <item x="149"/>
        <item x="1032"/>
        <item x="1907"/>
        <item x="2023"/>
        <item x="2620"/>
        <item x="683"/>
        <item x="1951"/>
        <item x="677"/>
        <item x="644"/>
        <item x="2615"/>
        <item x="2430"/>
        <item x="402"/>
        <item x="185"/>
        <item x="2452"/>
        <item x="2371"/>
        <item x="192"/>
        <item x="179"/>
        <item x="1739"/>
        <item x="1814"/>
        <item x="292"/>
        <item x="2700"/>
        <item x="796"/>
        <item x="384"/>
        <item x="1947"/>
        <item x="2485"/>
        <item x="1576"/>
        <item x="1936"/>
        <item x="2605"/>
        <item x="909"/>
        <item x="3127"/>
        <item x="405"/>
        <item x="236"/>
        <item x="165"/>
        <item x="2925"/>
        <item x="1227"/>
        <item x="2113"/>
        <item x="2585"/>
        <item x="949"/>
        <item x="2344"/>
        <item x="80"/>
        <item x="551"/>
        <item x="2406"/>
        <item x="964"/>
        <item x="2098"/>
        <item x="1702"/>
        <item x="2380"/>
        <item x="2444"/>
        <item x="392"/>
        <item x="2742"/>
        <item x="1131"/>
        <item x="2039"/>
        <item x="2768"/>
        <item x="1746"/>
        <item x="213"/>
        <item x="1136"/>
        <item x="1344"/>
        <item x="555"/>
        <item x="596"/>
        <item x="1114"/>
        <item x="1968"/>
        <item x="888"/>
        <item x="2179"/>
        <item x="2119"/>
        <item x="733"/>
        <item x="2158"/>
        <item x="476"/>
        <item x="600"/>
        <item x="1111"/>
        <item x="439"/>
        <item x="2630"/>
        <item x="2547"/>
        <item x="2465"/>
        <item x="1776"/>
        <item x="2109"/>
        <item x="2554"/>
        <item x="1126"/>
        <item x="1132"/>
        <item x="2279"/>
        <item x="1011"/>
        <item x="1178"/>
        <item x="2712"/>
        <item x="799"/>
        <item x="3062"/>
        <item x="2140"/>
        <item x="2721"/>
        <item x="1564"/>
        <item x="1906"/>
        <item x="1868"/>
        <item x="122"/>
        <item x="2574"/>
        <item x="598"/>
        <item x="2672"/>
        <item x="747"/>
        <item x="2544"/>
        <item x="156"/>
        <item x="2089"/>
        <item x="2138"/>
        <item x="998"/>
        <item x="3111"/>
        <item x="1709"/>
        <item x="1189"/>
        <item x="1605"/>
        <item x="130"/>
        <item x="178"/>
        <item x="314"/>
        <item x="1837"/>
        <item x="191"/>
        <item x="1424"/>
        <item x="2989"/>
        <item x="563"/>
        <item x="1536"/>
        <item x="2319"/>
        <item x="1039"/>
        <item x="607"/>
        <item x="3015"/>
        <item x="194"/>
        <item x="1585"/>
        <item x="28"/>
        <item x="413"/>
        <item x="2507"/>
        <item x="322"/>
        <item x="1356"/>
        <item x="664"/>
        <item x="115"/>
        <item x="135"/>
        <item x="1781"/>
        <item x="3023"/>
        <item x="358"/>
        <item x="2603"/>
        <item x="1118"/>
        <item x="1505"/>
        <item x="2442"/>
        <item x="756"/>
        <item x="3044"/>
        <item x="1315"/>
        <item x="2471"/>
        <item x="410"/>
        <item x="944"/>
        <item x="1175"/>
        <item x="341"/>
        <item x="2784"/>
        <item x="908"/>
        <item x="2582"/>
        <item x="1990"/>
        <item x="2572"/>
        <item x="1518"/>
        <item x="1892"/>
        <item x="587"/>
        <item x="2697"/>
        <item x="1989"/>
        <item x="3079"/>
        <item x="2447"/>
        <item x="2012"/>
        <item x="2411"/>
        <item x="663"/>
        <item x="2527"/>
        <item x="2764"/>
        <item x="845"/>
        <item x="1631"/>
        <item x="2892"/>
        <item x="992"/>
        <item x="1830"/>
        <item x="954"/>
        <item x="46"/>
        <item x="2476"/>
        <item x="1524"/>
        <item x="3033"/>
        <item x="1331"/>
        <item x="975"/>
        <item x="773"/>
        <item x="1282"/>
        <item x="1201"/>
        <item x="2699"/>
        <item x="2871"/>
        <item x="441"/>
        <item x="237"/>
        <item x="204"/>
        <item x="1309"/>
        <item x="1019"/>
        <item x="1242"/>
        <item x="2184"/>
        <item x="1570"/>
        <item x="1070"/>
        <item x="2346"/>
        <item x="521"/>
        <item x="2867"/>
        <item x="2469"/>
        <item x="1348"/>
        <item x="2959"/>
        <item x="3064"/>
        <item x="2565"/>
        <item x="1060"/>
        <item x="2510"/>
        <item x="2898"/>
        <item x="1956"/>
        <item x="217"/>
        <item x="1935"/>
        <item x="833"/>
        <item x="3047"/>
        <item x="1628"/>
        <item x="656"/>
        <item x="1900"/>
        <item x="3048"/>
        <item x="492"/>
        <item x="1312"/>
        <item x="2221"/>
        <item x="580"/>
        <item x="206"/>
        <item x="528"/>
        <item x="878"/>
        <item x="981"/>
        <item x="2360"/>
        <item x="90"/>
        <item x="790"/>
        <item x="1439"/>
        <item x="2328"/>
        <item x="2321"/>
        <item x="1244"/>
        <item x="609"/>
        <item x="3104"/>
        <item x="2838"/>
        <item x="1614"/>
        <item x="1496"/>
        <item x="2003"/>
        <item x="739"/>
        <item x="1859"/>
        <item x="522"/>
        <item x="3001"/>
        <item x="1986"/>
        <item x="3090"/>
        <item x="285"/>
        <item x="444"/>
        <item x="2917"/>
        <item x="3120"/>
        <item x="1829"/>
        <item x="1417"/>
        <item x="819"/>
        <item x="1534"/>
        <item x="2957"/>
        <item x="2771"/>
        <item x="2987"/>
        <item x="385"/>
        <item x="9"/>
        <item x="433"/>
        <item x="749"/>
        <item x="434"/>
        <item x="2209"/>
        <item x="536"/>
        <item x="2913"/>
        <item x="3105"/>
        <item x="88"/>
        <item x="566"/>
        <item x="447"/>
        <item x="685"/>
        <item x="2673"/>
        <item x="1778"/>
        <item x="1879"/>
        <item x="3113"/>
        <item x="446"/>
        <item x="2532"/>
        <item x="145"/>
        <item x="3020"/>
        <item x="1465"/>
        <item x="516"/>
        <item x="1593"/>
        <item x="2734"/>
        <item x="543"/>
        <item x="147"/>
        <item x="2073"/>
        <item x="482"/>
        <item x="914"/>
        <item x="2998"/>
        <item x="1099"/>
        <item x="2375"/>
        <item x="1548"/>
        <item x="1332"/>
        <item x="2713"/>
        <item x="2075"/>
        <item x="2163"/>
        <item x="751"/>
        <item x="2040"/>
        <item x="1699"/>
        <item x="309"/>
        <item x="2394"/>
        <item x="1276"/>
        <item x="1846"/>
        <item x="2623"/>
        <item x="647"/>
        <item x="3035"/>
        <item x="1568"/>
        <item x="991"/>
        <item x="672"/>
        <item x="209"/>
        <item x="2177"/>
        <item x="1729"/>
        <item x="2369"/>
        <item x="688"/>
        <item x="2498"/>
        <item x="2578"/>
        <item x="2315"/>
        <item x="3135"/>
        <item x="906"/>
        <item x="138"/>
        <item x="2731"/>
        <item x="1577"/>
        <item x="2467"/>
        <item x="1962"/>
        <item x="635"/>
        <item x="1791"/>
        <item x="2237"/>
        <item x="2613"/>
        <item x="2294"/>
        <item x="1636"/>
        <item x="1544"/>
        <item x="1007"/>
        <item x="235"/>
        <item x="1557"/>
        <item x="2676"/>
        <item x="2840"/>
        <item x="2095"/>
        <item x="632"/>
        <item x="1438"/>
        <item x="239"/>
        <item x="2635"/>
        <item x="181"/>
        <item x="1798"/>
        <item x="32"/>
        <item x="1030"/>
        <item x="2311"/>
        <item x="1456"/>
        <item x="2376"/>
        <item x="362"/>
        <item x="2124"/>
        <item x="1169"/>
        <item x="414"/>
        <item x="1185"/>
        <item x="1653"/>
        <item x="1750"/>
        <item x="2343"/>
        <item x="312"/>
        <item x="1327"/>
        <item x="1690"/>
        <item x="2212"/>
        <item x="1243"/>
        <item x="2399"/>
        <item x="3110"/>
        <item x="1284"/>
        <item x="1471"/>
        <item x="2607"/>
        <item x="1414"/>
        <item x="8"/>
        <item x="1918"/>
        <item x="2433"/>
        <item x="933"/>
        <item x="2709"/>
        <item x="2808"/>
        <item x="2495"/>
        <item x="1002"/>
        <item x="1013"/>
        <item x="729"/>
        <item x="3089"/>
        <item x="1820"/>
        <item x="171"/>
        <item x="1434"/>
        <item x="1031"/>
        <item x="1415"/>
        <item x="2048"/>
        <item x="2696"/>
        <item x="93"/>
        <item x="2295"/>
        <item x="379"/>
        <item x="2418"/>
        <item x="2939"/>
        <item x="1447"/>
        <item x="275"/>
        <item x="1277"/>
        <item x="1965"/>
        <item x="569"/>
        <item x="2622"/>
        <item x="2780"/>
        <item x="1448"/>
        <item x="2644"/>
        <item x="1785"/>
        <item x="333"/>
        <item x="1610"/>
        <item x="1200"/>
        <item x="1429"/>
        <item x="994"/>
        <item x="403"/>
        <item x="1716"/>
        <item x="2792"/>
        <item x="1992"/>
        <item x="24"/>
        <item x="556"/>
        <item x="1184"/>
        <item x="1362"/>
        <item x="2459"/>
        <item x="2944"/>
        <item x="513"/>
        <item x="1073"/>
        <item x="2391"/>
        <item x="1613"/>
        <item x="2786"/>
        <item x="1432"/>
        <item x="190"/>
        <item x="2156"/>
        <item x="412"/>
        <item x="1341"/>
        <item x="1168"/>
        <item x="211"/>
        <item x="2352"/>
        <item x="2797"/>
        <item x="3076"/>
        <item x="1694"/>
        <item x="404"/>
        <item x="638"/>
        <item x="1255"/>
        <item x="2201"/>
        <item x="3032"/>
        <item x="270"/>
        <item x="987"/>
        <item x="92"/>
        <item x="2795"/>
        <item x="1754"/>
        <item x="2640"/>
        <item x="1205"/>
        <item x="919"/>
        <item x="1594"/>
        <item x="1901"/>
        <item x="2436"/>
        <item x="1775"/>
        <item x="2926"/>
        <item x="1773"/>
        <item x="1792"/>
        <item x="2732"/>
        <item x="1724"/>
        <item x="3067"/>
        <item x="129"/>
        <item x="2350"/>
        <item x="2612"/>
        <item x="2889"/>
        <item x="1459"/>
        <item x="2336"/>
        <item x="2584"/>
        <item x="3065"/>
        <item x="1469"/>
        <item x="1819"/>
        <item x="1805"/>
        <item x="1370"/>
        <item x="1523"/>
        <item x="2094"/>
        <item x="2230"/>
        <item x="2814"/>
        <item x="2904"/>
        <item x="1522"/>
        <item x="1566"/>
        <item x="2292"/>
        <item x="119"/>
        <item x="2232"/>
        <item x="469"/>
        <item x="2592"/>
        <item x="2174"/>
        <item x="1763"/>
        <item x="2449"/>
        <item x="2710"/>
        <item x="1384"/>
        <item x="1065"/>
        <item x="2637"/>
        <item x="3022"/>
        <item x="2714"/>
        <item x="265"/>
        <item x="487"/>
        <item x="2045"/>
        <item x="1620"/>
        <item x="1916"/>
        <item x="1615"/>
        <item x="1687"/>
        <item x="1269"/>
        <item x="2061"/>
        <item x="2835"/>
        <item x="2207"/>
        <item x="2557"/>
        <item x="1771"/>
        <item x="286"/>
        <item x="76"/>
        <item x="1426"/>
        <item x="1549"/>
        <item x="820"/>
        <item x="597"/>
        <item x="978"/>
        <item x="2187"/>
        <item x="1812"/>
        <item x="1599"/>
        <item x="1955"/>
        <item x="2858"/>
        <item x="1738"/>
        <item x="1288"/>
        <item x="1378"/>
        <item x="120"/>
        <item x="1651"/>
        <item x="1934"/>
        <item x="728"/>
        <item x="1450"/>
        <item x="2461"/>
        <item x="2919"/>
        <item x="2685"/>
        <item x="13"/>
        <item x="2480"/>
        <item x="1497"/>
        <item x="2678"/>
        <item x="928"/>
        <item x="533"/>
        <item x="692"/>
        <item x="1828"/>
        <item x="818"/>
        <item x="1133"/>
        <item x="547"/>
        <item x="2001"/>
        <item x="545"/>
        <item x="47"/>
        <item x="634"/>
        <item x="2778"/>
        <item x="583"/>
        <item x="1533"/>
        <item x="3051"/>
        <item x="1259"/>
        <item x="1806"/>
        <item x="1600"/>
        <item x="1328"/>
        <item x="109"/>
        <item x="1997"/>
        <item x="1583"/>
        <item x="1418"/>
        <item x="215"/>
        <item x="1616"/>
        <item x="2811"/>
        <item x="1911"/>
        <item x="2509"/>
        <item x="2589"/>
        <item x="1937"/>
        <item x="1012"/>
        <item x="548"/>
        <item x="26"/>
        <item x="2769"/>
        <item x="3036"/>
        <item x="861"/>
        <item x="1717"/>
        <item x="95"/>
        <item x="1501"/>
        <item x="2516"/>
        <item x="2982"/>
        <item x="1656"/>
        <item x="2325"/>
        <item x="1365"/>
        <item x="3070"/>
        <item x="1343"/>
        <item x="493"/>
        <item x="2393"/>
        <item x="1479"/>
        <item x="2733"/>
        <item x="2334"/>
        <item x="3000"/>
        <item x="2256"/>
        <item x="2468"/>
        <item x="1051"/>
        <item x="2617"/>
        <item x="1608"/>
        <item x="2872"/>
        <item x="1274"/>
        <item x="2446"/>
        <item x="559"/>
        <item x="782"/>
        <item x="1249"/>
        <item x="274"/>
        <item x="254"/>
        <item x="578"/>
        <item x="2723"/>
        <item x="868"/>
        <item x="1865"/>
        <item x="1963"/>
        <item x="993"/>
        <item x="2934"/>
        <item x="1506"/>
        <item x="946"/>
        <item x="3040"/>
        <item x="2349"/>
        <item x="2593"/>
        <item x="1941"/>
        <item x="968"/>
        <item x="2662"/>
        <item x="1160"/>
        <item x="1079"/>
        <item x="111"/>
        <item x="1852"/>
        <item x="2993"/>
        <item x="2287"/>
        <item x="2848"/>
        <item x="857"/>
        <item x="2595"/>
        <item x="3116"/>
        <item x="1731"/>
        <item x="2412"/>
        <item x="1597"/>
        <item x="3069"/>
        <item x="1503"/>
        <item x="1080"/>
        <item x="1020"/>
        <item x="3031"/>
        <item x="396"/>
        <item x="68"/>
        <item x="2106"/>
        <item x="2947"/>
        <item x="1774"/>
        <item x="501"/>
        <item x="1296"/>
        <item x="1697"/>
        <item x="2472"/>
        <item x="1483"/>
        <item x="1464"/>
        <item x="1675"/>
        <item x="1088"/>
        <item x="1804"/>
        <item x="1849"/>
        <item x="1390"/>
        <item x="1360"/>
        <item x="1727"/>
        <item x="2425"/>
        <item x="128"/>
        <item x="1502"/>
        <item x="134"/>
        <item x="748"/>
        <item x="2085"/>
        <item x="2535"/>
        <item x="1212"/>
        <item x="1143"/>
        <item x="2324"/>
        <item x="2068"/>
        <item x="1159"/>
        <item x="2609"/>
        <item x="1914"/>
        <item x="266"/>
        <item x="2538"/>
        <item x="1351"/>
        <item x="2416"/>
        <item x="2952"/>
        <item x="630"/>
        <item x="822"/>
        <item x="1148"/>
        <item x="1686"/>
        <item x="1303"/>
        <item x="483"/>
        <item x="1625"/>
        <item x="101"/>
        <item x="1927"/>
        <item x="720"/>
        <item x="744"/>
        <item x="848"/>
        <item x="3017"/>
        <item x="2817"/>
        <item x="1382"/>
        <item x="1302"/>
        <item x="325"/>
        <item x="1587"/>
        <item x="2414"/>
        <item x="659"/>
        <item x="2374"/>
        <item x="246"/>
        <item x="2171"/>
        <item x="2877"/>
        <item x="2885"/>
        <item x="2899"/>
        <item x="1541"/>
        <item x="1187"/>
        <item x="431"/>
        <item x="1555"/>
        <item x="328"/>
        <item x="2766"/>
        <item x="253"/>
        <item x="641"/>
        <item x="1677"/>
        <item x="1154"/>
        <item x="472"/>
        <item x="738"/>
        <item x="1719"/>
        <item x="651"/>
        <item x="221"/>
        <item x="613"/>
        <item x="43"/>
        <item x="1878"/>
        <item x="2164"/>
        <item x="485"/>
        <item x="2865"/>
        <item x="83"/>
        <item x="2143"/>
        <item x="1394"/>
        <item x="2844"/>
        <item x="1383"/>
        <item x="2289"/>
        <item x="59"/>
        <item x="339"/>
        <item x="2975"/>
        <item x="1664"/>
        <item x="1950"/>
        <item x="1096"/>
        <item x="1059"/>
        <item x="1085"/>
        <item x="133"/>
        <item x="1405"/>
        <item x="1024"/>
        <item x="259"/>
        <item x="2897"/>
        <item x="1339"/>
        <item x="1874"/>
        <item x="2404"/>
        <item x="2540"/>
        <item x="769"/>
        <item x="1210"/>
        <item x="1330"/>
        <item x="675"/>
        <item x="1953"/>
        <item x="1818"/>
        <item x="2698"/>
        <item x="1294"/>
        <item x="1358"/>
        <item x="2194"/>
        <item x="1263"/>
        <item x="3129"/>
        <item x="2313"/>
        <item x="2842"/>
        <item x="1262"/>
        <item x="1765"/>
        <item x="2829"/>
        <item x="2659"/>
        <item x="2821"/>
        <item x="2988"/>
        <item x="1376"/>
        <item x="1976"/>
        <item x="1064"/>
        <item x="170"/>
        <item x="694"/>
        <item x="1304"/>
        <item x="864"/>
        <item x="2549"/>
        <item x="207"/>
        <item x="2456"/>
        <item x="2933"/>
        <item x="798"/>
        <item x="1076"/>
        <item x="740"/>
        <item x="394"/>
        <item x="504"/>
        <item x="2633"/>
        <item x="2020"/>
        <item x="788"/>
        <item x="2575"/>
        <item x="572"/>
        <item x="234"/>
        <item x="1411"/>
        <item x="699"/>
        <item x="793"/>
        <item x="564"/>
        <item x="2624"/>
        <item x="923"/>
        <item x="2886"/>
        <item x="920"/>
        <item x="781"/>
        <item x="2744"/>
        <item x="774"/>
        <item x="1238"/>
        <item x="1745"/>
        <item x="1093"/>
        <item x="2077"/>
        <item x="3013"/>
        <item x="2748"/>
        <item x="2247"/>
        <item x="2492"/>
        <item x="1368"/>
        <item x="1449"/>
        <item x="1578"/>
        <item x="6"/>
        <item x="3043"/>
        <item x="1236"/>
        <item x="388"/>
        <item x="399"/>
        <item x="658"/>
        <item x="549"/>
        <item x="1455"/>
        <item x="2249"/>
        <item x="3126"/>
        <item x="110"/>
        <item x="421"/>
        <item x="1552"/>
        <item x="2720"/>
        <item x="500"/>
        <item x="475"/>
        <item x="2514"/>
        <item x="911"/>
        <item x="7"/>
        <item x="1484"/>
        <item x="75"/>
        <item x="2994"/>
        <item x="1848"/>
        <item x="2756"/>
        <item x="2774"/>
        <item x="2668"/>
        <item x="481"/>
        <item x="530"/>
        <item x="364"/>
        <item x="2331"/>
        <item x="1561"/>
        <item x="2548"/>
        <item x="1176"/>
        <item x="2421"/>
        <item x="2323"/>
        <item x="546"/>
        <item x="2502"/>
        <item x="948"/>
        <item x="558"/>
        <item x="2681"/>
        <item x="261"/>
        <item x="2521"/>
        <item x="1612"/>
        <item x="491"/>
        <item x="889"/>
        <item x="2042"/>
        <item x="1430"/>
        <item x="1808"/>
        <item x="141"/>
        <item x="2080"/>
        <item x="1531"/>
        <item x="951"/>
        <item x="407"/>
        <item x="84"/>
        <item x="401"/>
        <item x="3041"/>
        <item x="560"/>
        <item x="1135"/>
        <item x="1894"/>
        <item x="760"/>
        <item x="859"/>
        <item x="894"/>
        <item x="1215"/>
        <item x="360"/>
        <item x="3073"/>
        <item x="1810"/>
        <item x="1721"/>
        <item x="808"/>
        <item x="2619"/>
        <item x="233"/>
        <item x="902"/>
        <item x="2999"/>
        <item x="2245"/>
        <item x="2009"/>
        <item x="117"/>
        <item x="2743"/>
        <item x="202"/>
        <item x="1762"/>
        <item x="863"/>
        <item x="2234"/>
        <item x="2339"/>
        <item x="1725"/>
        <item x="1912"/>
        <item x="2694"/>
        <item x="935"/>
        <item x="2639"/>
        <item x="3109"/>
        <item x="1081"/>
        <item x="2305"/>
        <item x="73"/>
        <item x="301"/>
        <item x="60"/>
        <item x="2820"/>
        <item x="1122"/>
        <item x="232"/>
        <item x="494"/>
        <item x="1954"/>
        <item x="1369"/>
        <item x="2176"/>
        <item x="2908"/>
        <item x="2626"/>
        <item x="2680"/>
        <item x="1772"/>
        <item x="1492"/>
        <item x="810"/>
        <item x="2504"/>
        <item x="2206"/>
        <item x="2120"/>
        <item x="1346"/>
        <item x="1571"/>
        <item x="708"/>
        <item x="1075"/>
        <item x="1422"/>
        <item x="2235"/>
        <item x="797"/>
        <item x="361"/>
        <item x="2843"/>
        <item x="2065"/>
        <item x="2740"/>
        <item x="148"/>
        <item x="3049"/>
        <item x="3115"/>
        <item x="732"/>
        <item x="1638"/>
        <item x="2818"/>
        <item x="152"/>
        <item x="451"/>
        <item x="985"/>
        <item x="794"/>
        <item x="2240"/>
        <item x="2534"/>
        <item x="474"/>
        <item x="2110"/>
        <item x="1345"/>
        <item x="1028"/>
        <item x="305"/>
        <item x="1883"/>
        <item x="2979"/>
        <item x="2136"/>
        <item x="1340"/>
        <item x="876"/>
        <item x="1835"/>
        <item x="1141"/>
        <item x="1104"/>
        <item x="2378"/>
        <item x="953"/>
        <item x="373"/>
        <item x="222"/>
        <item x="2684"/>
        <item x="2788"/>
        <item x="2460"/>
        <item x="766"/>
        <item x="1728"/>
        <item x="2049"/>
        <item x="2653"/>
        <item x="673"/>
        <item x="1033"/>
        <item x="1736"/>
        <item x="142"/>
        <item x="2836"/>
        <item x="1000"/>
        <item x="1311"/>
        <item x="866"/>
        <item x="2354"/>
        <item x="1857"/>
        <item x="1637"/>
        <item x="2501"/>
        <item x="198"/>
        <item x="2198"/>
        <item x="795"/>
        <item x="2785"/>
        <item x="754"/>
        <item x="3007"/>
        <item x="3096"/>
        <item x="655"/>
        <item x="570"/>
        <item x="1516"/>
        <item x="2854"/>
        <item x="1537"/>
        <item x="665"/>
        <item x="3052"/>
        <item x="273"/>
        <item x="2357"/>
        <item x="335"/>
        <item x="1751"/>
        <item x="1860"/>
        <item x="460"/>
        <item x="1891"/>
        <item x="1627"/>
        <item x="537"/>
        <item x="540"/>
        <item x="2278"/>
        <item x="249"/>
        <item x="3078"/>
        <item x="1218"/>
        <item x="188"/>
        <item x="1322"/>
        <item x="2825"/>
        <item x="806"/>
        <item x="1526"/>
        <item x="367"/>
        <item x="1321"/>
        <item x="2660"/>
        <item x="2348"/>
        <item x="3082"/>
        <item x="279"/>
        <item x="2244"/>
        <item x="2238"/>
        <item x="910"/>
        <item x="2930"/>
        <item x="2891"/>
        <item x="1630"/>
        <item x="1876"/>
        <item x="1542"/>
        <item x="3030"/>
        <item x="30"/>
        <item x="497"/>
        <item x="1147"/>
        <item x="1692"/>
        <item x="1898"/>
        <item x="2000"/>
        <item x="3019"/>
        <item x="2927"/>
        <item x="958"/>
        <item x="2448"/>
        <item x="1790"/>
        <item x="1058"/>
        <item x="1606"/>
        <item x="2032"/>
        <item x="319"/>
        <item x="698"/>
        <item x="1843"/>
        <item x="2437"/>
        <item x="2900"/>
        <item x="1324"/>
        <item x="1647"/>
        <item x="146"/>
        <item x="2078"/>
        <item x="1858"/>
        <item x="1256"/>
        <item x="2751"/>
        <item x="324"/>
        <item x="1003"/>
        <item x="2670"/>
        <item x="1229"/>
        <item x="762"/>
        <item x="1266"/>
        <item x="466"/>
        <item x="2719"/>
        <item x="2222"/>
        <item x="2322"/>
        <item x="1554"/>
        <item x="1158"/>
        <item x="1181"/>
        <item x="706"/>
        <item x="2938"/>
        <item x="264"/>
        <item x="2602"/>
        <item x="2260"/>
        <item x="768"/>
        <item x="2388"/>
        <item x="1453"/>
        <item x="2361"/>
        <item x="193"/>
        <item x="1500"/>
        <item x="921"/>
        <item x="1124"/>
        <item x="2211"/>
        <item x="1283"/>
        <item x="2493"/>
        <item x="544"/>
        <item x="477"/>
        <item x="2299"/>
        <item x="853"/>
        <item x="2118"/>
        <item x="2435"/>
        <item x="3093"/>
        <item x="1408"/>
        <item x="2708"/>
        <item x="1392"/>
        <item x="554"/>
        <item x="971"/>
        <item x="1188"/>
        <item x="1396"/>
        <item x="765"/>
        <item x="210"/>
        <item x="735"/>
        <item x="1921"/>
        <item x="2084"/>
        <item x="727"/>
        <item x="1127"/>
        <item x="2022"/>
        <item x="1373"/>
        <item x="1069"/>
        <item x="456"/>
        <item x="1957"/>
        <item x="1504"/>
        <item x="1949"/>
        <item x="1836"/>
        <item x="15"/>
        <item x="1982"/>
        <item x="770"/>
        <item x="2880"/>
        <item x="2161"/>
        <item x="1999"/>
        <item x="1273"/>
        <item x="2227"/>
        <item x="2960"/>
        <item x="490"/>
        <item x="2807"/>
        <item x="2489"/>
        <item x="2995"/>
        <item x="2658"/>
        <item x="1044"/>
        <item x="3097"/>
        <item x="870"/>
        <item x="983"/>
        <item x="2364"/>
        <item x="164"/>
        <item x="1338"/>
        <item x="387"/>
        <item x="669"/>
        <item x="82"/>
        <item x="1314"/>
        <item x="2777"/>
        <item x="1833"/>
        <item x="375"/>
        <item x="2599"/>
        <item x="2382"/>
        <item x="2408"/>
        <item x="2087"/>
        <item x="1618"/>
        <item x="248"/>
        <item x="1525"/>
        <item x="250"/>
        <item x="2165"/>
        <item x="1770"/>
        <item x="126"/>
        <item x="2669"/>
        <item x="2783"/>
        <item x="2090"/>
        <item x="2271"/>
        <item x="2481"/>
        <item x="1023"/>
        <item x="94"/>
        <item x="1582"/>
        <item x="2831"/>
        <item x="332"/>
        <item x="317"/>
        <item x="1904"/>
        <item x="34"/>
        <item x="2401"/>
        <item x="1040"/>
        <item x="588"/>
        <item x="1367"/>
        <item x="3025"/>
        <item x="2753"/>
        <item x="3085"/>
        <item x="689"/>
        <item x="35"/>
        <item x="2029"/>
        <item x="176"/>
        <item x="856"/>
        <item x="2716"/>
        <item x="2663"/>
        <item x="1214"/>
        <item x="2517"/>
        <item x="718"/>
        <item x="251"/>
        <item x="1258"/>
        <item x="2702"/>
        <item x="1468"/>
        <item x="1423"/>
        <item x="2664"/>
        <item x="461"/>
        <item x="316"/>
        <item x="1574"/>
        <item x="2263"/>
        <item x="2121"/>
        <item x="2083"/>
        <item x="1316"/>
        <item x="257"/>
        <item x="995"/>
        <item x="2060"/>
        <item x="2915"/>
        <item x="132"/>
        <item x="2727"/>
        <item x="717"/>
        <item x="1643"/>
        <item x="2563"/>
        <item x="2974"/>
        <item x="815"/>
        <item x="2122"/>
        <item x="2573"/>
        <item x="1915"/>
        <item x="1220"/>
        <item x="159"/>
        <item x="85"/>
        <item x="805"/>
        <item x="2395"/>
        <item x="2021"/>
        <item x="2508"/>
        <item x="2559"/>
        <item x="1521"/>
        <item x="2949"/>
        <item x="783"/>
        <item x="668"/>
        <item x="716"/>
        <item x="2064"/>
        <item x="784"/>
        <item x="2482"/>
        <item x="1889"/>
        <item x="1708"/>
        <item x="1673"/>
        <item x="2902"/>
        <item x="1163"/>
        <item x="1485"/>
        <item x="1824"/>
        <item x="1528"/>
        <item x="1290"/>
        <item x="619"/>
        <item x="2261"/>
        <item x="498"/>
        <item x="581"/>
        <item x="1715"/>
        <item x="785"/>
        <item x="1872"/>
        <item x="2611"/>
        <item x="1196"/>
        <item x="1119"/>
        <item x="2647"/>
        <item x="1260"/>
        <item x="529"/>
        <item x="2850"/>
        <item x="974"/>
        <item x="979"/>
        <item x="1511"/>
        <item x="2577"/>
        <item x="503"/>
        <item x="1226"/>
        <item x="1550"/>
        <item x="779"/>
        <item x="2112"/>
        <item x="2875"/>
        <item x="1067"/>
        <item x="1559"/>
        <item x="1713"/>
        <item x="1626"/>
        <item x="196"/>
        <item x="1082"/>
        <item x="19"/>
        <item x="525"/>
        <item x="1278"/>
        <item x="2757"/>
        <item x="2063"/>
        <item x="438"/>
        <item x="1520"/>
        <item x="2"/>
        <item x="2705"/>
        <item x="2172"/>
        <item x="939"/>
        <item x="1623"/>
        <item x="2961"/>
        <item x="1404"/>
        <item x="1757"/>
        <item x="2546"/>
        <item x="1649"/>
        <item x="1821"/>
        <item x="3131"/>
        <item x="2059"/>
        <item x="1723"/>
        <item x="289"/>
        <item x="757"/>
        <item x="628"/>
        <item x="168"/>
        <item x="955"/>
        <item x="2153"/>
        <item x="1161"/>
        <item x="1845"/>
        <item x="777"/>
        <item x="1374"/>
        <item x="1655"/>
        <item x="1480"/>
        <item x="885"/>
        <item x="1400"/>
        <item x="231"/>
        <item x="1325"/>
        <item x="3095"/>
        <item x="440"/>
        <item x="2217"/>
        <item x="2291"/>
        <item x="313"/>
        <item x="584"/>
        <item x="1811"/>
        <item x="710"/>
        <item x="3012"/>
        <item x="786"/>
        <item x="2621"/>
        <item x="287"/>
        <item x="789"/>
        <item x="2233"/>
        <item x="2169"/>
        <item x="2984"/>
        <item x="304"/>
        <item x="2196"/>
        <item x="452"/>
        <item x="723"/>
        <item x="1298"/>
        <item x="676"/>
        <item x="1267"/>
        <item x="817"/>
        <item x="611"/>
        <item x="2010"/>
        <item x="2284"/>
        <item x="2264"/>
        <item x="1125"/>
        <item x="1197"/>
        <item x="1293"/>
        <item x="884"/>
        <item x="2199"/>
        <item x="2308"/>
        <item x="2488"/>
        <item x="1753"/>
        <item x="2145"/>
        <item x="670"/>
        <item x="840"/>
        <item x="1253"/>
        <item x="2159"/>
        <item x="306"/>
        <item x="2041"/>
        <item x="4"/>
        <item x="3026"/>
        <item x="1401"/>
        <item x="1795"/>
        <item x="1177"/>
        <item x="58"/>
        <item x="139"/>
        <item x="1476"/>
        <item x="136"/>
        <item x="2628"/>
        <item x="1897"/>
        <item x="2147"/>
        <item x="912"/>
        <item x="2616"/>
        <item x="2746"/>
        <item x="1952"/>
        <item x="1730"/>
        <item x="2383"/>
        <item x="567"/>
        <item x="2990"/>
        <item x="2761"/>
        <item x="2441"/>
        <item x="1604"/>
        <item x="1682"/>
        <item x="1173"/>
        <item x="1074"/>
        <item x="2298"/>
        <item x="2655"/>
        <item x="2475"/>
        <item x="2076"/>
        <item x="2741"/>
        <item x="1832"/>
        <item x="1569"/>
        <item x="1985"/>
        <item x="918"/>
        <item x="803"/>
        <item x="2070"/>
        <item x="48"/>
        <item x="963"/>
        <item x="605"/>
        <item x="2028"/>
        <item x="2007"/>
        <item x="229"/>
        <item x="1895"/>
        <item x="2351"/>
        <item x="1066"/>
        <item x="1380"/>
        <item x="714"/>
        <item x="867"/>
        <item x="1680"/>
        <item x="1823"/>
        <item x="2666"/>
        <item x="2154"/>
        <item x="2689"/>
        <item x="3057"/>
        <item x="957"/>
        <item x="116"/>
        <item x="722"/>
        <item x="967"/>
        <item x="637"/>
        <item x="1609"/>
        <item x="2832"/>
        <item x="2794"/>
        <item x="2793"/>
        <item x="1650"/>
        <item x="1048"/>
        <item x="2013"/>
        <item x="1440"/>
        <item x="1834"/>
        <item x="1973"/>
        <item x="2014"/>
        <item x="2760"/>
        <item x="1292"/>
        <item x="2270"/>
        <item x="2398"/>
        <item x="2553"/>
        <item x="2242"/>
        <item x="347"/>
        <item x="62"/>
        <item x="1319"/>
        <item x="2004"/>
        <item x="1470"/>
        <item x="2035"/>
        <item x="2135"/>
        <item x="1816"/>
        <item x="1764"/>
        <item x="925"/>
        <item x="1166"/>
        <item x="3077"/>
        <item x="430"/>
        <item x="309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2667">
    <i>
      <x/>
    </i>
    <i>
      <x v="1"/>
    </i>
    <i>
      <x v="2"/>
    </i>
    <i>
      <x v="3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5"/>
    </i>
    <i>
      <x v="56"/>
    </i>
    <i>
      <x v="57"/>
    </i>
    <i>
      <x v="58"/>
    </i>
    <i>
      <x v="59"/>
    </i>
    <i>
      <x v="60"/>
    </i>
    <i>
      <x v="62"/>
    </i>
    <i>
      <x v="63"/>
    </i>
    <i>
      <x v="66"/>
    </i>
    <i>
      <x v="67"/>
    </i>
    <i>
      <x v="69"/>
    </i>
    <i>
      <x v="71"/>
    </i>
    <i>
      <x v="73"/>
    </i>
    <i>
      <x v="74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91"/>
    </i>
    <i>
      <x v="92"/>
    </i>
    <i>
      <x v="93"/>
    </i>
    <i>
      <x v="94"/>
    </i>
    <i>
      <x v="95"/>
    </i>
    <i>
      <x v="96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2"/>
    </i>
    <i>
      <x v="123"/>
    </i>
    <i>
      <x v="124"/>
    </i>
    <i>
      <x v="126"/>
    </i>
    <i>
      <x v="127"/>
    </i>
    <i>
      <x v="129"/>
    </i>
    <i>
      <x v="130"/>
    </i>
    <i>
      <x v="132"/>
    </i>
    <i>
      <x v="134"/>
    </i>
    <i>
      <x v="135"/>
    </i>
    <i>
      <x v="136"/>
    </i>
    <i>
      <x v="137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9"/>
    </i>
    <i>
      <x v="150"/>
    </i>
    <i>
      <x v="151"/>
    </i>
    <i>
      <x v="152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8"/>
    </i>
    <i>
      <x v="170"/>
    </i>
    <i>
      <x v="171"/>
    </i>
    <i>
      <x v="172"/>
    </i>
    <i>
      <x v="173"/>
    </i>
    <i>
      <x v="174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4"/>
    </i>
    <i>
      <x v="185"/>
    </i>
    <i>
      <x v="186"/>
    </i>
    <i>
      <x v="187"/>
    </i>
    <i>
      <x v="188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7"/>
    </i>
    <i>
      <x v="208"/>
    </i>
    <i>
      <x v="209"/>
    </i>
    <i>
      <x v="211"/>
    </i>
    <i>
      <x v="212"/>
    </i>
    <i>
      <x v="214"/>
    </i>
    <i>
      <x v="216"/>
    </i>
    <i>
      <x v="218"/>
    </i>
    <i>
      <x v="219"/>
    </i>
    <i>
      <x v="220"/>
    </i>
    <i>
      <x v="221"/>
    </i>
    <i>
      <x v="223"/>
    </i>
    <i>
      <x v="224"/>
    </i>
    <i>
      <x v="225"/>
    </i>
    <i>
      <x v="226"/>
    </i>
    <i>
      <x v="228"/>
    </i>
    <i>
      <x v="230"/>
    </i>
    <i>
      <x v="231"/>
    </i>
    <i>
      <x v="232"/>
    </i>
    <i>
      <x v="233"/>
    </i>
    <i>
      <x v="235"/>
    </i>
    <i>
      <x v="236"/>
    </i>
    <i>
      <x v="237"/>
    </i>
    <i>
      <x v="238"/>
    </i>
    <i>
      <x v="239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1"/>
    </i>
    <i>
      <x v="252"/>
    </i>
    <i>
      <x v="253"/>
    </i>
    <i>
      <x v="255"/>
    </i>
    <i>
      <x v="256"/>
    </i>
    <i>
      <x v="257"/>
    </i>
    <i>
      <x v="258"/>
    </i>
    <i>
      <x v="260"/>
    </i>
    <i>
      <x v="261"/>
    </i>
    <i>
      <x v="262"/>
    </i>
    <i>
      <x v="263"/>
    </i>
    <i>
      <x v="264"/>
    </i>
    <i>
      <x v="265"/>
    </i>
    <i>
      <x v="267"/>
    </i>
    <i>
      <x v="268"/>
    </i>
    <i>
      <x v="271"/>
    </i>
    <i>
      <x v="272"/>
    </i>
    <i>
      <x v="273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5"/>
    </i>
    <i>
      <x v="286"/>
    </i>
    <i>
      <x v="287"/>
    </i>
    <i>
      <x v="289"/>
    </i>
    <i>
      <x v="291"/>
    </i>
    <i>
      <x v="292"/>
    </i>
    <i>
      <x v="293"/>
    </i>
    <i>
      <x v="295"/>
    </i>
    <i>
      <x v="297"/>
    </i>
    <i>
      <x v="298"/>
    </i>
    <i>
      <x v="299"/>
    </i>
    <i>
      <x v="301"/>
    </i>
    <i>
      <x v="302"/>
    </i>
    <i>
      <x v="304"/>
    </i>
    <i>
      <x v="305"/>
    </i>
    <i>
      <x v="306"/>
    </i>
    <i>
      <x v="307"/>
    </i>
    <i>
      <x v="308"/>
    </i>
    <i>
      <x v="310"/>
    </i>
    <i>
      <x v="312"/>
    </i>
    <i>
      <x v="313"/>
    </i>
    <i>
      <x v="314"/>
    </i>
    <i>
      <x v="317"/>
    </i>
    <i>
      <x v="318"/>
    </i>
    <i>
      <x v="319"/>
    </i>
    <i>
      <x v="321"/>
    </i>
    <i>
      <x v="322"/>
    </i>
    <i>
      <x v="324"/>
    </i>
    <i>
      <x v="325"/>
    </i>
    <i>
      <x v="326"/>
    </i>
    <i>
      <x v="327"/>
    </i>
    <i>
      <x v="328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4"/>
    </i>
    <i>
      <x v="345"/>
    </i>
    <i>
      <x v="347"/>
    </i>
    <i>
      <x v="348"/>
    </i>
    <i>
      <x v="349"/>
    </i>
    <i>
      <x v="350"/>
    </i>
    <i>
      <x v="351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1"/>
    </i>
    <i>
      <x v="362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8"/>
    </i>
    <i>
      <x v="389"/>
    </i>
    <i>
      <x v="391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7"/>
    </i>
    <i>
      <x v="428"/>
    </i>
    <i>
      <x v="429"/>
    </i>
    <i>
      <x v="430"/>
    </i>
    <i>
      <x v="431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70"/>
    </i>
    <i>
      <x v="472"/>
    </i>
    <i>
      <x v="473"/>
    </i>
    <i>
      <x v="474"/>
    </i>
    <i>
      <x v="475"/>
    </i>
    <i>
      <x v="476"/>
    </i>
    <i>
      <x v="478"/>
    </i>
    <i>
      <x v="480"/>
    </i>
    <i>
      <x v="481"/>
    </i>
    <i>
      <x v="482"/>
    </i>
    <i>
      <x v="483"/>
    </i>
    <i>
      <x v="485"/>
    </i>
    <i>
      <x v="486"/>
    </i>
    <i>
      <x v="487"/>
    </i>
    <i>
      <x v="488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11"/>
    </i>
    <i>
      <x v="512"/>
    </i>
    <i>
      <x v="513"/>
    </i>
    <i>
      <x v="514"/>
    </i>
    <i>
      <x v="515"/>
    </i>
    <i>
      <x v="517"/>
    </i>
    <i>
      <x v="518"/>
    </i>
    <i>
      <x v="519"/>
    </i>
    <i>
      <x v="520"/>
    </i>
    <i>
      <x v="521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8"/>
    </i>
    <i>
      <x v="539"/>
    </i>
    <i>
      <x v="541"/>
    </i>
    <i>
      <x v="543"/>
    </i>
    <i>
      <x v="544"/>
    </i>
    <i>
      <x v="545"/>
    </i>
    <i>
      <x v="546"/>
    </i>
    <i>
      <x v="547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8"/>
    </i>
    <i>
      <x v="559"/>
    </i>
    <i>
      <x v="560"/>
    </i>
    <i>
      <x v="564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9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2"/>
    </i>
    <i>
      <x v="633"/>
    </i>
    <i>
      <x v="634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2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8"/>
    </i>
    <i>
      <x v="669"/>
    </i>
    <i>
      <x v="671"/>
    </i>
    <i>
      <x v="672"/>
    </i>
    <i>
      <x v="674"/>
    </i>
    <i>
      <x v="676"/>
    </i>
    <i>
      <x v="677"/>
    </i>
    <i>
      <x v="679"/>
    </i>
    <i>
      <x v="680"/>
    </i>
    <i>
      <x v="681"/>
    </i>
    <i>
      <x v="682"/>
    </i>
    <i>
      <x v="683"/>
    </i>
    <i>
      <x v="685"/>
    </i>
    <i>
      <x v="686"/>
    </i>
    <i>
      <x v="687"/>
    </i>
    <i>
      <x v="688"/>
    </i>
    <i>
      <x v="691"/>
    </i>
    <i>
      <x v="692"/>
    </i>
    <i>
      <x v="696"/>
    </i>
    <i>
      <x v="697"/>
    </i>
    <i>
      <x v="698"/>
    </i>
    <i>
      <x v="699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10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9"/>
    </i>
    <i>
      <x v="750"/>
    </i>
    <i>
      <x v="752"/>
    </i>
    <i>
      <x v="753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7"/>
    </i>
    <i>
      <x v="778"/>
    </i>
    <i>
      <x v="780"/>
    </i>
    <i>
      <x v="781"/>
    </i>
    <i>
      <x v="782"/>
    </i>
    <i>
      <x v="784"/>
    </i>
    <i>
      <x v="785"/>
    </i>
    <i>
      <x v="786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4"/>
    </i>
    <i>
      <x v="845"/>
    </i>
    <i>
      <x v="846"/>
    </i>
    <i>
      <x v="848"/>
    </i>
    <i>
      <x v="849"/>
    </i>
    <i>
      <x v="850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4"/>
    </i>
    <i>
      <x v="875"/>
    </i>
    <i>
      <x v="876"/>
    </i>
    <i>
      <x v="877"/>
    </i>
    <i>
      <x v="879"/>
    </i>
    <i>
      <x v="881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11"/>
    </i>
    <i>
      <x v="912"/>
    </i>
    <i>
      <x v="913"/>
    </i>
    <i>
      <x v="915"/>
    </i>
    <i>
      <x v="916"/>
    </i>
    <i>
      <x v="917"/>
    </i>
    <i>
      <x v="918"/>
    </i>
    <i>
      <x v="920"/>
    </i>
    <i>
      <x v="921"/>
    </i>
    <i>
      <x v="922"/>
    </i>
    <i>
      <x v="923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7"/>
    </i>
    <i>
      <x v="948"/>
    </i>
    <i>
      <x v="949"/>
    </i>
    <i>
      <x v="950"/>
    </i>
    <i>
      <x v="951"/>
    </i>
    <i>
      <x v="952"/>
    </i>
    <i>
      <x v="954"/>
    </i>
    <i>
      <x v="955"/>
    </i>
    <i>
      <x v="956"/>
    </i>
    <i>
      <x v="957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3"/>
    </i>
    <i>
      <x v="984"/>
    </i>
    <i>
      <x v="985"/>
    </i>
    <i>
      <x v="987"/>
    </i>
    <i>
      <x v="988"/>
    </i>
    <i>
      <x v="989"/>
    </i>
    <i>
      <x v="991"/>
    </i>
    <i>
      <x v="992"/>
    </i>
    <i>
      <x v="993"/>
    </i>
    <i>
      <x v="994"/>
    </i>
    <i>
      <x v="995"/>
    </i>
    <i>
      <x v="997"/>
    </i>
    <i>
      <x v="998"/>
    </i>
    <i>
      <x v="999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7"/>
    </i>
    <i>
      <x v="1038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50"/>
    </i>
    <i>
      <x v="1051"/>
    </i>
    <i>
      <x v="1052"/>
    </i>
    <i>
      <x v="1053"/>
    </i>
    <i>
      <x v="1055"/>
    </i>
    <i>
      <x v="1057"/>
    </i>
    <i>
      <x v="1058"/>
    </i>
    <i>
      <x v="1059"/>
    </i>
    <i>
      <x v="1060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5"/>
    </i>
    <i>
      <x v="1076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6"/>
    </i>
    <i>
      <x v="1107"/>
    </i>
    <i>
      <x v="1108"/>
    </i>
    <i>
      <x v="1109"/>
    </i>
    <i>
      <x v="1110"/>
    </i>
    <i>
      <x v="1111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4"/>
    </i>
    <i>
      <x v="1125"/>
    </i>
    <i>
      <x v="1126"/>
    </i>
    <i>
      <x v="1127"/>
    </i>
    <i>
      <x v="1128"/>
    </i>
    <i>
      <x v="1129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5"/>
    </i>
    <i>
      <x v="1146"/>
    </i>
    <i>
      <x v="1147"/>
    </i>
    <i>
      <x v="1149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9"/>
    </i>
    <i>
      <x v="1160"/>
    </i>
    <i>
      <x v="1161"/>
    </i>
    <i>
      <x v="1164"/>
    </i>
    <i>
      <x v="1167"/>
    </i>
    <i>
      <x v="1168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6"/>
    </i>
    <i>
      <x v="1187"/>
    </i>
    <i>
      <x v="1189"/>
    </i>
    <i>
      <x v="1191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3"/>
    </i>
    <i>
      <x v="1204"/>
    </i>
    <i>
      <x v="1205"/>
    </i>
    <i>
      <x v="1206"/>
    </i>
    <i>
      <x v="1208"/>
    </i>
    <i>
      <x v="1209"/>
    </i>
    <i>
      <x v="1211"/>
    </i>
    <i>
      <x v="1212"/>
    </i>
    <i>
      <x v="1213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7"/>
    </i>
    <i>
      <x v="1229"/>
    </i>
    <i>
      <x v="1230"/>
    </i>
    <i>
      <x v="1232"/>
    </i>
    <i>
      <x v="1233"/>
    </i>
    <i>
      <x v="1234"/>
    </i>
    <i>
      <x v="1235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7"/>
    </i>
    <i>
      <x v="1248"/>
    </i>
    <i>
      <x v="1250"/>
    </i>
    <i>
      <x v="1251"/>
    </i>
    <i>
      <x v="1253"/>
    </i>
    <i>
      <x v="1254"/>
    </i>
    <i>
      <x v="1255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7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4"/>
    </i>
    <i>
      <x v="1285"/>
    </i>
    <i>
      <x v="1286"/>
    </i>
    <i>
      <x v="1288"/>
    </i>
    <i>
      <x v="1289"/>
    </i>
    <i>
      <x v="1290"/>
    </i>
    <i>
      <x v="1292"/>
    </i>
    <i>
      <x v="1293"/>
    </i>
    <i>
      <x v="1294"/>
    </i>
    <i>
      <x v="1296"/>
    </i>
    <i>
      <x v="1297"/>
    </i>
    <i>
      <x v="1298"/>
    </i>
    <i>
      <x v="1299"/>
    </i>
    <i>
      <x v="1301"/>
    </i>
    <i>
      <x v="1302"/>
    </i>
    <i>
      <x v="1303"/>
    </i>
    <i>
      <x v="1304"/>
    </i>
    <i>
      <x v="1305"/>
    </i>
    <i>
      <x v="1306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2"/>
    </i>
    <i>
      <x v="1323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6"/>
    </i>
    <i>
      <x v="1377"/>
    </i>
    <i>
      <x v="1378"/>
    </i>
    <i>
      <x v="1379"/>
    </i>
    <i>
      <x v="1381"/>
    </i>
    <i>
      <x v="1382"/>
    </i>
    <i>
      <x v="1383"/>
    </i>
    <i>
      <x v="1385"/>
    </i>
    <i>
      <x v="1386"/>
    </i>
    <i>
      <x v="1387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400"/>
    </i>
    <i>
      <x v="1402"/>
    </i>
    <i>
      <x v="1403"/>
    </i>
    <i>
      <x v="1404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3"/>
    </i>
    <i>
      <x v="1504"/>
    </i>
    <i>
      <x v="1505"/>
    </i>
    <i>
      <x v="1506"/>
    </i>
    <i>
      <x v="1507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7"/>
    </i>
    <i>
      <x v="1518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40"/>
    </i>
    <i>
      <x v="1541"/>
    </i>
    <i>
      <x v="1543"/>
    </i>
    <i>
      <x v="1544"/>
    </i>
    <i>
      <x v="1545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4"/>
    </i>
    <i>
      <x v="1566"/>
    </i>
    <i>
      <x v="1568"/>
    </i>
    <i>
      <x v="1569"/>
    </i>
    <i>
      <x v="1570"/>
    </i>
    <i>
      <x v="1571"/>
    </i>
    <i>
      <x v="1572"/>
    </i>
    <i>
      <x v="1573"/>
    </i>
    <i>
      <x v="1576"/>
    </i>
    <i>
      <x v="1578"/>
    </i>
    <i>
      <x v="1579"/>
    </i>
    <i>
      <x v="1580"/>
    </i>
    <i>
      <x v="1581"/>
    </i>
    <i>
      <x v="1582"/>
    </i>
    <i>
      <x v="1584"/>
    </i>
    <i>
      <x v="1586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1"/>
    </i>
    <i>
      <x v="1643"/>
    </i>
    <i>
      <x v="1644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5"/>
    </i>
    <i>
      <x v="1656"/>
    </i>
    <i>
      <x v="1657"/>
    </i>
    <i>
      <x v="1658"/>
    </i>
    <i>
      <x v="1660"/>
    </i>
    <i>
      <x v="1661"/>
    </i>
    <i>
      <x v="1662"/>
    </i>
    <i>
      <x v="1663"/>
    </i>
    <i>
      <x v="1664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80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9"/>
    </i>
    <i>
      <x v="1710"/>
    </i>
    <i>
      <x v="1711"/>
    </i>
    <i>
      <x v="1712"/>
    </i>
    <i>
      <x v="1714"/>
    </i>
    <i>
      <x v="1715"/>
    </i>
    <i>
      <x v="1716"/>
    </i>
    <i>
      <x v="1717"/>
    </i>
    <i>
      <x v="1719"/>
    </i>
    <i>
      <x v="1720"/>
    </i>
    <i>
      <x v="1721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1"/>
    </i>
    <i>
      <x v="1752"/>
    </i>
    <i>
      <x v="1753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2"/>
    </i>
    <i>
      <x v="1783"/>
    </i>
    <i>
      <x v="1784"/>
    </i>
    <i>
      <x v="1785"/>
    </i>
    <i>
      <x v="1786"/>
    </i>
    <i>
      <x v="1787"/>
    </i>
    <i>
      <x v="1789"/>
    </i>
    <i>
      <x v="1790"/>
    </i>
    <i>
      <x v="1792"/>
    </i>
    <i>
      <x v="1793"/>
    </i>
    <i>
      <x v="1794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8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3"/>
    </i>
    <i>
      <x v="1834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5"/>
    </i>
    <i>
      <x v="1846"/>
    </i>
    <i>
      <x v="1848"/>
    </i>
    <i>
      <x v="1849"/>
    </i>
    <i>
      <x v="1850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2"/>
    </i>
    <i>
      <x v="1864"/>
    </i>
    <i>
      <x v="1865"/>
    </i>
    <i>
      <x v="1867"/>
    </i>
    <i>
      <x v="1868"/>
    </i>
    <i>
      <x v="1869"/>
    </i>
    <i>
      <x v="1870"/>
    </i>
    <i>
      <x v="1873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7"/>
    </i>
    <i>
      <x v="1899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5"/>
    </i>
    <i>
      <x v="1916"/>
    </i>
    <i>
      <x v="1918"/>
    </i>
    <i>
      <x v="1919"/>
    </i>
    <i>
      <x v="1921"/>
    </i>
    <i>
      <x v="1922"/>
    </i>
    <i>
      <x v="1923"/>
    </i>
    <i>
      <x v="1924"/>
    </i>
    <i>
      <x v="1925"/>
    </i>
    <i>
      <x v="1926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8"/>
    </i>
    <i>
      <x v="1959"/>
    </i>
    <i>
      <x v="1960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71"/>
    </i>
    <i>
      <x v="1972"/>
    </i>
    <i>
      <x v="1973"/>
    </i>
    <i>
      <x v="1974"/>
    </i>
    <i>
      <x v="1976"/>
    </i>
    <i>
      <x v="1977"/>
    </i>
    <i>
      <x v="1978"/>
    </i>
    <i>
      <x v="1979"/>
    </i>
    <i>
      <x v="1980"/>
    </i>
    <i>
      <x v="1982"/>
    </i>
    <i>
      <x v="1983"/>
    </i>
    <i>
      <x v="1985"/>
    </i>
    <i>
      <x v="1986"/>
    </i>
    <i>
      <x v="1987"/>
    </i>
    <i>
      <x v="1988"/>
    </i>
    <i>
      <x v="1989"/>
    </i>
    <i>
      <x v="1990"/>
    </i>
    <i>
      <x v="1992"/>
    </i>
    <i>
      <x v="1993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4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5"/>
    </i>
    <i>
      <x v="2036"/>
    </i>
    <i>
      <x v="2037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8"/>
    </i>
    <i>
      <x v="2069"/>
    </i>
    <i>
      <x v="2070"/>
    </i>
    <i>
      <x v="2071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4"/>
    </i>
    <i>
      <x v="2085"/>
    </i>
    <i>
      <x v="2086"/>
    </i>
    <i>
      <x v="2087"/>
    </i>
    <i>
      <x v="2088"/>
    </i>
    <i>
      <x v="2089"/>
    </i>
    <i>
      <x v="2091"/>
    </i>
    <i>
      <x v="2092"/>
    </i>
    <i>
      <x v="2093"/>
    </i>
    <i>
      <x v="2094"/>
    </i>
    <i>
      <x v="2095"/>
    </i>
    <i>
      <x v="2096"/>
    </i>
    <i>
      <x v="2098"/>
    </i>
    <i>
      <x v="2099"/>
    </i>
    <i>
      <x v="2100"/>
    </i>
    <i>
      <x v="2101"/>
    </i>
    <i>
      <x v="2102"/>
    </i>
    <i>
      <x v="2104"/>
    </i>
    <i>
      <x v="2105"/>
    </i>
    <i>
      <x v="2106"/>
    </i>
    <i>
      <x v="2107"/>
    </i>
    <i>
      <x v="2108"/>
    </i>
    <i>
      <x v="2110"/>
    </i>
    <i>
      <x v="2111"/>
    </i>
    <i>
      <x v="2113"/>
    </i>
    <i>
      <x v="2114"/>
    </i>
    <i>
      <x v="2115"/>
    </i>
    <i>
      <x v="2116"/>
    </i>
    <i>
      <x v="2118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3"/>
    </i>
    <i>
      <x v="2144"/>
    </i>
    <i>
      <x v="2145"/>
    </i>
    <i>
      <x v="2146"/>
    </i>
    <i>
      <x v="2148"/>
    </i>
    <i>
      <x v="2150"/>
    </i>
    <i>
      <x v="2151"/>
    </i>
    <i>
      <x v="2152"/>
    </i>
    <i>
      <x v="2153"/>
    </i>
    <i>
      <x v="2154"/>
    </i>
    <i>
      <x v="2156"/>
    </i>
    <i>
      <x v="2157"/>
    </i>
    <i>
      <x v="2158"/>
    </i>
    <i>
      <x v="2160"/>
    </i>
    <i>
      <x v="2161"/>
    </i>
    <i>
      <x v="2163"/>
    </i>
    <i>
      <x v="2164"/>
    </i>
    <i>
      <x v="2166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7"/>
    </i>
    <i>
      <x v="2208"/>
    </i>
    <i>
      <x v="2209"/>
    </i>
    <i>
      <x v="2210"/>
    </i>
    <i>
      <x v="2211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3"/>
    </i>
    <i>
      <x v="2224"/>
    </i>
    <i>
      <x v="2225"/>
    </i>
    <i>
      <x v="2226"/>
    </i>
    <i>
      <x v="2227"/>
    </i>
    <i>
      <x v="2228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3"/>
    </i>
    <i>
      <x v="2254"/>
    </i>
    <i>
      <x v="2255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2"/>
    </i>
    <i>
      <x v="2283"/>
    </i>
    <i>
      <x v="2284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8"/>
    </i>
    <i>
      <x v="2339"/>
    </i>
    <i>
      <x v="2340"/>
    </i>
    <i>
      <x v="2341"/>
    </i>
    <i>
      <x v="2344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7"/>
    </i>
    <i>
      <x v="2398"/>
    </i>
    <i>
      <x v="2399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9"/>
    </i>
    <i>
      <x v="2410"/>
    </i>
    <i>
      <x v="2411"/>
    </i>
    <i>
      <x v="2412"/>
    </i>
    <i>
      <x v="2414"/>
    </i>
    <i>
      <x v="2415"/>
    </i>
    <i>
      <x v="2416"/>
    </i>
    <i>
      <x v="2417"/>
    </i>
    <i>
      <x v="2418"/>
    </i>
    <i>
      <x v="2419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9"/>
    </i>
    <i>
      <x v="2430"/>
    </i>
    <i>
      <x v="2431"/>
    </i>
    <i>
      <x v="2433"/>
    </i>
    <i>
      <x v="2434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3"/>
    </i>
    <i>
      <x v="2454"/>
    </i>
    <i>
      <x v="2455"/>
    </i>
    <i>
      <x v="2457"/>
    </i>
    <i>
      <x v="2458"/>
    </i>
    <i>
      <x v="2459"/>
    </i>
    <i>
      <x v="2461"/>
    </i>
    <i>
      <x v="2462"/>
    </i>
    <i>
      <x v="2464"/>
    </i>
    <i>
      <x v="2465"/>
    </i>
    <i>
      <x v="2466"/>
    </i>
    <i>
      <x v="2467"/>
    </i>
    <i>
      <x v="2468"/>
    </i>
    <i>
      <x v="2469"/>
    </i>
    <i>
      <x v="2472"/>
    </i>
    <i>
      <x v="2473"/>
    </i>
    <i>
      <x v="2474"/>
    </i>
    <i>
      <x v="2475"/>
    </i>
    <i>
      <x v="2476"/>
    </i>
    <i>
      <x v="2477"/>
    </i>
    <i>
      <x v="2480"/>
    </i>
    <i>
      <x v="2481"/>
    </i>
    <i>
      <x v="2482"/>
    </i>
    <i>
      <x v="2483"/>
    </i>
    <i>
      <x v="2485"/>
    </i>
    <i>
      <x v="2486"/>
    </i>
    <i>
      <x v="2489"/>
    </i>
    <i>
      <x v="2490"/>
    </i>
    <i>
      <x v="2491"/>
    </i>
    <i>
      <x v="2492"/>
    </i>
    <i>
      <x v="2493"/>
    </i>
    <i>
      <x v="2494"/>
    </i>
    <i>
      <x v="2496"/>
    </i>
    <i>
      <x v="2497"/>
    </i>
    <i>
      <x v="2498"/>
    </i>
    <i>
      <x v="2499"/>
    </i>
    <i>
      <x v="2501"/>
    </i>
    <i>
      <x v="2502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4"/>
    </i>
    <i>
      <x v="2515"/>
    </i>
    <i>
      <x v="2516"/>
    </i>
    <i>
      <x v="2518"/>
    </i>
    <i>
      <x v="2520"/>
    </i>
    <i>
      <x v="2522"/>
    </i>
    <i>
      <x v="2523"/>
    </i>
    <i>
      <x v="2524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70"/>
    </i>
    <i>
      <x v="2571"/>
    </i>
    <i>
      <x v="2572"/>
    </i>
    <i>
      <x v="2573"/>
    </i>
    <i>
      <x v="2575"/>
    </i>
    <i>
      <x v="2576"/>
    </i>
    <i>
      <x v="2577"/>
    </i>
    <i>
      <x v="2578"/>
    </i>
    <i>
      <x v="2579"/>
    </i>
    <i>
      <x v="2580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9"/>
    </i>
    <i>
      <x v="2610"/>
    </i>
    <i>
      <x v="2611"/>
    </i>
    <i>
      <x v="2612"/>
    </i>
    <i>
      <x v="2614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30"/>
    </i>
    <i>
      <x v="2631"/>
    </i>
    <i>
      <x v="2632"/>
    </i>
    <i>
      <x v="2633"/>
    </i>
    <i>
      <x v="2636"/>
    </i>
    <i>
      <x v="2637"/>
    </i>
    <i>
      <x v="2638"/>
    </i>
    <i>
      <x v="2639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9"/>
    </i>
    <i>
      <x v="2650"/>
    </i>
    <i>
      <x v="2651"/>
    </i>
    <i>
      <x v="2652"/>
    </i>
    <i>
      <x v="2653"/>
    </i>
    <i>
      <x v="2655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3"/>
    </i>
    <i>
      <x v="2675"/>
    </i>
    <i>
      <x v="2676"/>
    </i>
    <i>
      <x v="2677"/>
    </i>
    <i>
      <x v="2678"/>
    </i>
    <i>
      <x v="2680"/>
    </i>
    <i>
      <x v="2682"/>
    </i>
    <i>
      <x v="2683"/>
    </i>
    <i>
      <x v="2684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3"/>
    </i>
    <i>
      <x v="2724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9"/>
    </i>
    <i>
      <x v="2740"/>
    </i>
    <i>
      <x v="2741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7"/>
    </i>
    <i>
      <x v="2758"/>
    </i>
    <i>
      <x v="2759"/>
    </i>
    <i>
      <x v="2760"/>
    </i>
    <i>
      <x v="2761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1"/>
    </i>
    <i>
      <x v="2772"/>
    </i>
    <i>
      <x v="2773"/>
    </i>
    <i>
      <x v="2775"/>
    </i>
    <i>
      <x v="2776"/>
    </i>
    <i>
      <x v="2777"/>
    </i>
    <i>
      <x v="2778"/>
    </i>
    <i>
      <x v="2779"/>
    </i>
    <i>
      <x v="2780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8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8"/>
    </i>
    <i>
      <x v="2819"/>
    </i>
    <i>
      <x v="2820"/>
    </i>
    <i>
      <x v="2823"/>
    </i>
    <i>
      <x v="2824"/>
    </i>
    <i>
      <x v="2825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50"/>
    </i>
    <i>
      <x v="2851"/>
    </i>
    <i>
      <x v="2853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7"/>
    </i>
    <i>
      <x v="2878"/>
    </i>
    <i>
      <x v="2881"/>
    </i>
    <i>
      <x v="2882"/>
    </i>
    <i>
      <x v="2884"/>
    </i>
    <i>
      <x v="2885"/>
    </i>
    <i>
      <x v="2887"/>
    </i>
    <i>
      <x v="2889"/>
    </i>
    <i>
      <x v="2890"/>
    </i>
    <i>
      <x v="2891"/>
    </i>
    <i>
      <x v="2892"/>
    </i>
    <i>
      <x v="2893"/>
    </i>
    <i>
      <x v="2895"/>
    </i>
    <i>
      <x v="2896"/>
    </i>
    <i>
      <x v="2897"/>
    </i>
    <i>
      <x v="2899"/>
    </i>
    <i>
      <x v="2900"/>
    </i>
    <i>
      <x v="2901"/>
    </i>
    <i>
      <x v="2903"/>
    </i>
    <i>
      <x v="2904"/>
    </i>
    <i>
      <x v="2905"/>
    </i>
    <i>
      <x v="2907"/>
    </i>
    <i>
      <x v="2908"/>
    </i>
    <i>
      <x v="2909"/>
    </i>
    <i>
      <x v="2910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1"/>
    </i>
    <i>
      <x v="2952"/>
    </i>
    <i>
      <x v="2953"/>
    </i>
    <i>
      <x v="2954"/>
    </i>
    <i>
      <x v="2955"/>
    </i>
    <i>
      <x v="2957"/>
    </i>
    <i>
      <x v="2958"/>
    </i>
    <i>
      <x v="2959"/>
    </i>
    <i>
      <x v="2961"/>
    </i>
    <i>
      <x v="2962"/>
    </i>
    <i>
      <x v="2964"/>
    </i>
    <i>
      <x v="2965"/>
    </i>
    <i>
      <x v="2966"/>
    </i>
    <i>
      <x v="2967"/>
    </i>
    <i>
      <x v="2969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5"/>
    </i>
    <i>
      <x v="2986"/>
    </i>
    <i>
      <x v="2987"/>
    </i>
    <i>
      <x v="2989"/>
    </i>
    <i>
      <x v="2991"/>
    </i>
    <i>
      <x v="2992"/>
    </i>
    <i>
      <x v="2993"/>
    </i>
    <i>
      <x v="2994"/>
    </i>
    <i>
      <x v="2996"/>
    </i>
    <i>
      <x v="2997"/>
    </i>
    <i>
      <x v="2998"/>
    </i>
    <i>
      <x v="2999"/>
    </i>
    <i>
      <x v="3001"/>
    </i>
    <i>
      <x v="3002"/>
    </i>
    <i>
      <x v="3004"/>
    </i>
    <i>
      <x v="3005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6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7"/>
    </i>
    <i>
      <x v="3058"/>
    </i>
    <i>
      <x v="3059"/>
    </i>
    <i>
      <x v="3060"/>
    </i>
    <i>
      <x v="3061"/>
    </i>
    <i>
      <x v="3063"/>
    </i>
    <i>
      <x v="3064"/>
    </i>
    <i>
      <x v="3065"/>
    </i>
    <i>
      <x v="3067"/>
    </i>
    <i>
      <x v="3068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 t="grand">
      <x/>
    </i>
  </rowItems>
  <colItems count="1">
    <i/>
  </colItems>
  <pageFields count="1">
    <pageField fld="16" item="1" hier="-1"/>
  </pageFields>
  <dataFields count="1">
    <dataField name="Count of Transaction_ID_Count" fld="19" subtotal="count" baseField="2" baseItem="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815581-7B29-4916-9115-34161C8D2334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YEAR">
  <location ref="D70:E97" firstHeaderRow="1" firstDataRow="1" firstDataCol="1" rowPageCount="1" colPageCount="1"/>
  <pivotFields count="28">
    <pivotField showAll="0"/>
    <pivotField numFmtId="14" showAll="0">
      <items count="732">
        <item x="42"/>
        <item x="232"/>
        <item x="628"/>
        <item x="577"/>
        <item x="698"/>
        <item x="315"/>
        <item x="466"/>
        <item x="112"/>
        <item x="276"/>
        <item x="174"/>
        <item x="573"/>
        <item x="546"/>
        <item x="239"/>
        <item x="658"/>
        <item x="93"/>
        <item x="686"/>
        <item x="525"/>
        <item x="64"/>
        <item x="126"/>
        <item x="688"/>
        <item x="614"/>
        <item x="526"/>
        <item x="547"/>
        <item x="538"/>
        <item x="615"/>
        <item x="213"/>
        <item x="279"/>
        <item x="685"/>
        <item x="599"/>
        <item x="415"/>
        <item x="485"/>
        <item x="575"/>
        <item x="348"/>
        <item x="533"/>
        <item x="574"/>
        <item x="268"/>
        <item x="565"/>
        <item x="408"/>
        <item x="173"/>
        <item x="36"/>
        <item x="26"/>
        <item x="320"/>
        <item x="33"/>
        <item x="113"/>
        <item x="327"/>
        <item x="382"/>
        <item x="163"/>
        <item x="44"/>
        <item x="10"/>
        <item x="287"/>
        <item x="272"/>
        <item x="665"/>
        <item x="31"/>
        <item x="123"/>
        <item x="662"/>
        <item x="369"/>
        <item x="153"/>
        <item x="259"/>
        <item x="145"/>
        <item x="24"/>
        <item x="504"/>
        <item x="359"/>
        <item x="461"/>
        <item x="305"/>
        <item x="140"/>
        <item x="445"/>
        <item x="612"/>
        <item x="626"/>
        <item x="146"/>
        <item x="521"/>
        <item x="246"/>
        <item x="405"/>
        <item x="587"/>
        <item x="635"/>
        <item x="240"/>
        <item x="404"/>
        <item x="520"/>
        <item x="442"/>
        <item x="516"/>
        <item x="646"/>
        <item x="393"/>
        <item x="5"/>
        <item x="680"/>
        <item x="69"/>
        <item x="509"/>
        <item x="567"/>
        <item x="344"/>
        <item x="104"/>
        <item x="151"/>
        <item x="203"/>
        <item x="263"/>
        <item x="273"/>
        <item x="120"/>
        <item x="570"/>
        <item x="430"/>
        <item x="1"/>
        <item x="349"/>
        <item x="343"/>
        <item x="621"/>
        <item x="162"/>
        <item x="381"/>
        <item x="475"/>
        <item x="257"/>
        <item x="127"/>
        <item x="224"/>
        <item x="243"/>
        <item x="705"/>
        <item x="289"/>
        <item x="158"/>
        <item x="30"/>
        <item x="264"/>
        <item x="589"/>
        <item x="697"/>
        <item x="636"/>
        <item x="14"/>
        <item x="388"/>
        <item x="675"/>
        <item x="215"/>
        <item x="293"/>
        <item x="432"/>
        <item x="225"/>
        <item x="439"/>
        <item x="306"/>
        <item x="251"/>
        <item x="374"/>
        <item x="629"/>
        <item x="585"/>
        <item x="496"/>
        <item x="542"/>
        <item x="67"/>
        <item x="666"/>
        <item x="480"/>
        <item x="464"/>
        <item x="471"/>
        <item x="592"/>
        <item x="451"/>
        <item x="177"/>
        <item x="175"/>
        <item x="96"/>
        <item x="346"/>
        <item x="234"/>
        <item x="580"/>
        <item x="226"/>
        <item x="236"/>
        <item x="412"/>
        <item x="559"/>
        <item x="551"/>
        <item x="314"/>
        <item x="340"/>
        <item x="170"/>
        <item x="132"/>
        <item x="443"/>
        <item x="414"/>
        <item x="244"/>
        <item x="452"/>
        <item x="554"/>
        <item x="288"/>
        <item x="310"/>
        <item x="307"/>
        <item x="650"/>
        <item x="440"/>
        <item x="384"/>
        <item x="535"/>
        <item x="159"/>
        <item x="323"/>
        <item x="420"/>
        <item x="648"/>
        <item x="57"/>
        <item x="235"/>
        <item x="296"/>
        <item x="505"/>
        <item x="269"/>
        <item x="283"/>
        <item x="43"/>
        <item x="324"/>
        <item x="417"/>
        <item x="729"/>
        <item x="258"/>
        <item x="261"/>
        <item x="74"/>
        <item x="389"/>
        <item x="660"/>
        <item x="373"/>
        <item x="486"/>
        <item x="282"/>
        <item x="128"/>
        <item x="593"/>
        <item x="21"/>
        <item x="342"/>
        <item x="699"/>
        <item x="147"/>
        <item x="220"/>
        <item x="286"/>
        <item x="81"/>
        <item x="91"/>
        <item x="448"/>
        <item x="168"/>
        <item x="470"/>
        <item x="116"/>
        <item x="600"/>
        <item x="710"/>
        <item x="674"/>
        <item x="216"/>
        <item x="436"/>
        <item x="616"/>
        <item x="150"/>
        <item x="290"/>
        <item x="365"/>
        <item x="549"/>
        <item x="424"/>
        <item x="433"/>
        <item x="214"/>
        <item x="696"/>
        <item x="676"/>
        <item x="591"/>
        <item x="478"/>
        <item x="8"/>
        <item x="693"/>
        <item x="28"/>
        <item x="254"/>
        <item x="677"/>
        <item x="543"/>
        <item x="355"/>
        <item x="695"/>
        <item x="627"/>
        <item x="222"/>
        <item x="101"/>
        <item x="281"/>
        <item x="319"/>
        <item x="528"/>
        <item x="607"/>
        <item x="197"/>
        <item x="668"/>
        <item x="487"/>
        <item x="639"/>
        <item x="566"/>
        <item x="364"/>
        <item x="426"/>
        <item x="376"/>
        <item x="94"/>
        <item x="297"/>
        <item x="98"/>
        <item x="22"/>
        <item x="379"/>
        <item x="56"/>
        <item x="189"/>
        <item x="638"/>
        <item x="275"/>
        <item x="657"/>
        <item x="45"/>
        <item x="86"/>
        <item x="611"/>
        <item x="366"/>
        <item x="48"/>
        <item x="523"/>
        <item x="482"/>
        <item x="154"/>
        <item x="651"/>
        <item x="654"/>
        <item x="139"/>
        <item x="328"/>
        <item x="583"/>
        <item x="605"/>
        <item x="508"/>
        <item x="270"/>
        <item x="253"/>
        <item x="252"/>
        <item x="38"/>
        <item x="560"/>
        <item x="329"/>
        <item x="707"/>
        <item x="84"/>
        <item x="703"/>
        <item x="400"/>
        <item x="223"/>
        <item x="228"/>
        <item x="422"/>
        <item x="529"/>
        <item x="250"/>
        <item x="52"/>
        <item x="619"/>
        <item x="119"/>
        <item x="79"/>
        <item x="227"/>
        <item x="2"/>
        <item x="37"/>
        <item x="596"/>
        <item x="207"/>
        <item x="130"/>
        <item x="453"/>
        <item x="642"/>
        <item x="339"/>
        <item x="644"/>
        <item x="195"/>
        <item x="358"/>
        <item x="70"/>
        <item x="185"/>
        <item x="702"/>
        <item x="137"/>
        <item x="706"/>
        <item x="4"/>
        <item x="395"/>
        <item x="238"/>
        <item x="66"/>
        <item x="540"/>
        <item x="556"/>
        <item x="199"/>
        <item x="608"/>
        <item x="671"/>
        <item x="95"/>
        <item x="406"/>
        <item x="68"/>
        <item x="360"/>
        <item x="597"/>
        <item x="248"/>
        <item x="111"/>
        <item x="362"/>
        <item x="444"/>
        <item x="601"/>
        <item x="383"/>
        <item x="218"/>
        <item x="341"/>
        <item x="76"/>
        <item x="399"/>
        <item x="429"/>
        <item x="499"/>
        <item x="164"/>
        <item x="245"/>
        <item x="689"/>
        <item x="479"/>
        <item x="73"/>
        <item x="260"/>
        <item x="204"/>
        <item x="416"/>
        <item x="201"/>
        <item x="713"/>
        <item x="490"/>
        <item x="711"/>
        <item x="18"/>
        <item x="317"/>
        <item x="35"/>
        <item x="75"/>
        <item x="586"/>
        <item x="49"/>
        <item x="704"/>
        <item x="622"/>
        <item x="17"/>
        <item x="590"/>
        <item x="548"/>
        <item x="606"/>
        <item x="537"/>
        <item x="394"/>
        <item x="594"/>
        <item x="88"/>
        <item x="308"/>
        <item x="727"/>
        <item x="183"/>
        <item x="169"/>
        <item x="649"/>
        <item x="402"/>
        <item x="51"/>
        <item x="700"/>
        <item x="34"/>
        <item x="640"/>
        <item x="656"/>
        <item x="441"/>
        <item x="673"/>
        <item x="390"/>
        <item x="210"/>
        <item x="205"/>
        <item x="617"/>
        <item x="726"/>
        <item x="299"/>
        <item x="667"/>
        <item x="603"/>
        <item x="661"/>
        <item x="558"/>
        <item x="229"/>
        <item x="397"/>
        <item x="421"/>
        <item x="131"/>
        <item x="620"/>
        <item x="133"/>
        <item x="474"/>
        <item x="568"/>
        <item x="125"/>
        <item x="188"/>
        <item x="321"/>
        <item x="54"/>
        <item x="3"/>
        <item x="89"/>
        <item x="437"/>
        <item x="625"/>
        <item x="303"/>
        <item x="598"/>
        <item x="659"/>
        <item x="267"/>
        <item x="456"/>
        <item x="378"/>
        <item x="530"/>
        <item x="242"/>
        <item x="545"/>
        <item x="300"/>
        <item x="337"/>
        <item x="701"/>
        <item x="27"/>
        <item x="495"/>
        <item x="502"/>
        <item x="454"/>
        <item x="331"/>
        <item x="653"/>
        <item x="241"/>
        <item x="682"/>
        <item x="489"/>
        <item x="114"/>
        <item x="609"/>
        <item x="333"/>
        <item x="311"/>
        <item x="524"/>
        <item x="247"/>
        <item x="105"/>
        <item x="493"/>
        <item x="193"/>
        <item x="377"/>
        <item x="431"/>
        <item x="352"/>
        <item x="552"/>
        <item x="664"/>
        <item x="722"/>
        <item x="645"/>
        <item x="544"/>
        <item x="531"/>
        <item x="233"/>
        <item x="219"/>
        <item x="143"/>
        <item x="633"/>
        <item x="102"/>
        <item x="32"/>
        <item x="59"/>
        <item x="107"/>
        <item x="719"/>
        <item x="503"/>
        <item x="455"/>
        <item x="683"/>
        <item x="419"/>
        <item x="391"/>
        <item x="691"/>
        <item x="142"/>
        <item x="313"/>
        <item x="723"/>
        <item x="83"/>
        <item x="92"/>
        <item x="483"/>
        <item x="47"/>
        <item x="380"/>
        <item x="692"/>
        <item x="372"/>
        <item x="511"/>
        <item x="690"/>
        <item x="604"/>
        <item x="709"/>
        <item x="301"/>
        <item x="367"/>
        <item x="353"/>
        <item x="12"/>
        <item x="23"/>
        <item x="428"/>
        <item x="274"/>
        <item x="473"/>
        <item x="541"/>
        <item x="60"/>
        <item x="354"/>
        <item x="208"/>
        <item x="447"/>
        <item x="678"/>
        <item x="157"/>
        <item x="536"/>
        <item x="572"/>
        <item x="578"/>
        <item x="72"/>
        <item x="190"/>
        <item x="624"/>
        <item x="386"/>
        <item x="134"/>
        <item x="19"/>
        <item x="724"/>
        <item x="715"/>
        <item x="121"/>
        <item x="284"/>
        <item x="712"/>
        <item x="557"/>
        <item x="708"/>
        <item x="716"/>
        <item x="322"/>
        <item x="302"/>
        <item x="564"/>
        <item x="231"/>
        <item x="110"/>
        <item x="730"/>
        <item x="85"/>
        <item x="180"/>
        <item x="513"/>
        <item x="148"/>
        <item x="446"/>
        <item x="669"/>
        <item x="435"/>
        <item x="62"/>
        <item x="518"/>
        <item x="721"/>
        <item x="160"/>
        <item x="338"/>
        <item x="413"/>
        <item x="434"/>
        <item x="356"/>
        <item x="491"/>
        <item x="534"/>
        <item x="325"/>
        <item x="221"/>
        <item x="494"/>
        <item x="13"/>
        <item x="25"/>
        <item x="522"/>
        <item x="477"/>
        <item x="336"/>
        <item x="316"/>
        <item x="728"/>
        <item x="652"/>
        <item x="647"/>
        <item x="467"/>
        <item x="63"/>
        <item x="77"/>
        <item x="212"/>
        <item x="249"/>
        <item x="515"/>
        <item x="418"/>
        <item x="304"/>
        <item x="357"/>
        <item x="641"/>
        <item x="138"/>
        <item x="550"/>
        <item x="679"/>
        <item x="637"/>
        <item x="584"/>
        <item x="172"/>
        <item x="347"/>
        <item x="15"/>
        <item x="53"/>
        <item x="230"/>
        <item x="725"/>
        <item x="217"/>
        <item x="186"/>
        <item x="171"/>
        <item x="55"/>
        <item x="100"/>
        <item x="335"/>
        <item x="50"/>
        <item x="141"/>
        <item x="71"/>
        <item x="684"/>
        <item x="192"/>
        <item x="179"/>
        <item x="135"/>
        <item x="350"/>
        <item x="65"/>
        <item x="532"/>
        <item x="655"/>
        <item x="11"/>
        <item x="99"/>
        <item x="476"/>
        <item x="561"/>
        <item x="187"/>
        <item x="280"/>
        <item x="332"/>
        <item x="571"/>
        <item x="9"/>
        <item x="298"/>
        <item x="271"/>
        <item x="198"/>
        <item x="118"/>
        <item x="371"/>
        <item x="427"/>
        <item x="109"/>
        <item x="492"/>
        <item x="459"/>
        <item x="582"/>
        <item x="266"/>
        <item x="396"/>
        <item x="334"/>
        <item x="375"/>
        <item x="411"/>
        <item x="39"/>
        <item x="106"/>
        <item x="318"/>
        <item x="80"/>
        <item x="155"/>
        <item x="618"/>
        <item x="124"/>
        <item x="87"/>
        <item x="510"/>
        <item x="312"/>
        <item x="501"/>
        <item x="462"/>
        <item x="500"/>
        <item x="115"/>
        <item x="295"/>
        <item x="687"/>
        <item x="61"/>
        <item x="694"/>
        <item x="277"/>
        <item x="398"/>
        <item x="460"/>
        <item x="256"/>
        <item x="497"/>
        <item x="330"/>
        <item x="527"/>
        <item x="237"/>
        <item x="117"/>
        <item x="144"/>
        <item x="457"/>
        <item x="623"/>
        <item x="351"/>
        <item x="519"/>
        <item x="643"/>
        <item x="579"/>
        <item x="595"/>
        <item x="129"/>
        <item x="262"/>
        <item x="576"/>
        <item x="265"/>
        <item x="581"/>
        <item x="410"/>
        <item x="387"/>
        <item x="465"/>
        <item x="506"/>
        <item x="196"/>
        <item x="484"/>
        <item x="294"/>
        <item x="136"/>
        <item x="553"/>
        <item x="103"/>
        <item x="361"/>
        <item x="285"/>
        <item x="631"/>
        <item x="613"/>
        <item x="309"/>
        <item x="368"/>
        <item x="632"/>
        <item x="409"/>
        <item x="108"/>
        <item x="202"/>
        <item x="672"/>
        <item x="472"/>
        <item x="363"/>
        <item x="403"/>
        <item x="0"/>
        <item x="7"/>
        <item x="156"/>
        <item x="152"/>
        <item x="407"/>
        <item x="292"/>
        <item x="211"/>
        <item x="20"/>
        <item x="602"/>
        <item x="512"/>
        <item x="468"/>
        <item x="458"/>
        <item x="469"/>
        <item x="278"/>
        <item x="670"/>
        <item x="161"/>
        <item x="97"/>
        <item x="165"/>
        <item x="517"/>
        <item x="634"/>
        <item x="209"/>
        <item x="326"/>
        <item x="184"/>
        <item x="438"/>
        <item x="167"/>
        <item x="82"/>
        <item x="40"/>
        <item x="562"/>
        <item x="194"/>
        <item x="610"/>
        <item x="555"/>
        <item x="176"/>
        <item x="392"/>
        <item x="291"/>
        <item x="181"/>
        <item x="463"/>
        <item x="423"/>
        <item x="717"/>
        <item x="569"/>
        <item x="401"/>
        <item x="588"/>
        <item x="718"/>
        <item x="178"/>
        <item x="166"/>
        <item x="425"/>
        <item x="488"/>
        <item x="449"/>
        <item x="191"/>
        <item x="90"/>
        <item x="514"/>
        <item x="498"/>
        <item x="200"/>
        <item x="16"/>
        <item x="58"/>
        <item x="370"/>
        <item x="481"/>
        <item x="681"/>
        <item x="206"/>
        <item x="46"/>
        <item x="41"/>
        <item x="345"/>
        <item x="78"/>
        <item x="507"/>
        <item x="182"/>
        <item x="6"/>
        <item x="663"/>
        <item x="29"/>
        <item x="385"/>
        <item x="720"/>
        <item x="563"/>
        <item x="122"/>
        <item x="450"/>
        <item x="149"/>
        <item x="714"/>
        <item x="630"/>
        <item x="539"/>
        <item x="25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27"/>
    <field x="26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pageFields count="1">
    <pageField fld="16" item="1" hier="-1"/>
  </pageFields>
  <dataFields count="1">
    <dataField name="Sum of Final_Amount" fld="24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6CD1D4-D08D-4BCF-B6DB-24A4EAB4C9DF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ORDER_STATUS">
  <location ref="D55:F60" firstHeaderRow="0" firstDataRow="1" firstDataCol="1"/>
  <pivotFields count="28">
    <pivotField showAll="0"/>
    <pivotField numFmtId="14" showAll="0">
      <items count="732">
        <item x="42"/>
        <item x="232"/>
        <item x="628"/>
        <item x="577"/>
        <item x="698"/>
        <item x="315"/>
        <item x="466"/>
        <item x="112"/>
        <item x="276"/>
        <item x="174"/>
        <item x="573"/>
        <item x="546"/>
        <item x="239"/>
        <item x="658"/>
        <item x="93"/>
        <item x="686"/>
        <item x="525"/>
        <item x="64"/>
        <item x="126"/>
        <item x="688"/>
        <item x="614"/>
        <item x="526"/>
        <item x="547"/>
        <item x="538"/>
        <item x="615"/>
        <item x="213"/>
        <item x="279"/>
        <item x="685"/>
        <item x="599"/>
        <item x="415"/>
        <item x="485"/>
        <item x="575"/>
        <item x="348"/>
        <item x="533"/>
        <item x="574"/>
        <item x="268"/>
        <item x="565"/>
        <item x="408"/>
        <item x="173"/>
        <item x="36"/>
        <item x="26"/>
        <item x="320"/>
        <item x="33"/>
        <item x="113"/>
        <item x="327"/>
        <item x="382"/>
        <item x="163"/>
        <item x="44"/>
        <item x="10"/>
        <item x="287"/>
        <item x="272"/>
        <item x="665"/>
        <item x="31"/>
        <item x="123"/>
        <item x="662"/>
        <item x="369"/>
        <item x="153"/>
        <item x="259"/>
        <item x="145"/>
        <item x="24"/>
        <item x="504"/>
        <item x="359"/>
        <item x="461"/>
        <item x="305"/>
        <item x="140"/>
        <item x="445"/>
        <item x="612"/>
        <item x="626"/>
        <item x="146"/>
        <item x="521"/>
        <item x="246"/>
        <item x="405"/>
        <item x="587"/>
        <item x="635"/>
        <item x="240"/>
        <item x="404"/>
        <item x="520"/>
        <item x="442"/>
        <item x="516"/>
        <item x="646"/>
        <item x="393"/>
        <item x="5"/>
        <item x="680"/>
        <item x="69"/>
        <item x="509"/>
        <item x="567"/>
        <item x="344"/>
        <item x="104"/>
        <item x="151"/>
        <item x="203"/>
        <item x="263"/>
        <item x="273"/>
        <item x="120"/>
        <item x="570"/>
        <item x="430"/>
        <item x="1"/>
        <item x="349"/>
        <item x="343"/>
        <item x="621"/>
        <item x="162"/>
        <item x="381"/>
        <item x="475"/>
        <item x="257"/>
        <item x="127"/>
        <item x="224"/>
        <item x="243"/>
        <item x="705"/>
        <item x="289"/>
        <item x="158"/>
        <item x="30"/>
        <item x="264"/>
        <item x="589"/>
        <item x="697"/>
        <item x="636"/>
        <item x="14"/>
        <item x="388"/>
        <item x="675"/>
        <item x="215"/>
        <item x="293"/>
        <item x="432"/>
        <item x="225"/>
        <item x="439"/>
        <item x="306"/>
        <item x="251"/>
        <item x="374"/>
        <item x="629"/>
        <item x="585"/>
        <item x="496"/>
        <item x="542"/>
        <item x="67"/>
        <item x="666"/>
        <item x="480"/>
        <item x="464"/>
        <item x="471"/>
        <item x="592"/>
        <item x="451"/>
        <item x="177"/>
        <item x="175"/>
        <item x="96"/>
        <item x="346"/>
        <item x="234"/>
        <item x="580"/>
        <item x="226"/>
        <item x="236"/>
        <item x="412"/>
        <item x="559"/>
        <item x="551"/>
        <item x="314"/>
        <item x="340"/>
        <item x="170"/>
        <item x="132"/>
        <item x="443"/>
        <item x="414"/>
        <item x="244"/>
        <item x="452"/>
        <item x="554"/>
        <item x="288"/>
        <item x="310"/>
        <item x="307"/>
        <item x="650"/>
        <item x="440"/>
        <item x="384"/>
        <item x="535"/>
        <item x="159"/>
        <item x="323"/>
        <item x="420"/>
        <item x="648"/>
        <item x="57"/>
        <item x="235"/>
        <item x="296"/>
        <item x="505"/>
        <item x="269"/>
        <item x="283"/>
        <item x="43"/>
        <item x="324"/>
        <item x="417"/>
        <item x="729"/>
        <item x="258"/>
        <item x="261"/>
        <item x="74"/>
        <item x="389"/>
        <item x="660"/>
        <item x="373"/>
        <item x="486"/>
        <item x="282"/>
        <item x="128"/>
        <item x="593"/>
        <item x="21"/>
        <item x="342"/>
        <item x="699"/>
        <item x="147"/>
        <item x="220"/>
        <item x="286"/>
        <item x="81"/>
        <item x="91"/>
        <item x="448"/>
        <item x="168"/>
        <item x="470"/>
        <item x="116"/>
        <item x="600"/>
        <item x="710"/>
        <item x="674"/>
        <item x="216"/>
        <item x="436"/>
        <item x="616"/>
        <item x="150"/>
        <item x="290"/>
        <item x="365"/>
        <item x="549"/>
        <item x="424"/>
        <item x="433"/>
        <item x="214"/>
        <item x="696"/>
        <item x="676"/>
        <item x="591"/>
        <item x="478"/>
        <item x="8"/>
        <item x="693"/>
        <item x="28"/>
        <item x="254"/>
        <item x="677"/>
        <item x="543"/>
        <item x="355"/>
        <item x="695"/>
        <item x="627"/>
        <item x="222"/>
        <item x="101"/>
        <item x="281"/>
        <item x="319"/>
        <item x="528"/>
        <item x="607"/>
        <item x="197"/>
        <item x="668"/>
        <item x="487"/>
        <item x="639"/>
        <item x="566"/>
        <item x="364"/>
        <item x="426"/>
        <item x="376"/>
        <item x="94"/>
        <item x="297"/>
        <item x="98"/>
        <item x="22"/>
        <item x="379"/>
        <item x="56"/>
        <item x="189"/>
        <item x="638"/>
        <item x="275"/>
        <item x="657"/>
        <item x="45"/>
        <item x="86"/>
        <item x="611"/>
        <item x="366"/>
        <item x="48"/>
        <item x="523"/>
        <item x="482"/>
        <item x="154"/>
        <item x="651"/>
        <item x="654"/>
        <item x="139"/>
        <item x="328"/>
        <item x="583"/>
        <item x="605"/>
        <item x="508"/>
        <item x="270"/>
        <item x="253"/>
        <item x="252"/>
        <item x="38"/>
        <item x="560"/>
        <item x="329"/>
        <item x="707"/>
        <item x="84"/>
        <item x="703"/>
        <item x="400"/>
        <item x="223"/>
        <item x="228"/>
        <item x="422"/>
        <item x="529"/>
        <item x="250"/>
        <item x="52"/>
        <item x="619"/>
        <item x="119"/>
        <item x="79"/>
        <item x="227"/>
        <item x="2"/>
        <item x="37"/>
        <item x="596"/>
        <item x="207"/>
        <item x="130"/>
        <item x="453"/>
        <item x="642"/>
        <item x="339"/>
        <item x="644"/>
        <item x="195"/>
        <item x="358"/>
        <item x="70"/>
        <item x="185"/>
        <item x="702"/>
        <item x="137"/>
        <item x="706"/>
        <item x="4"/>
        <item x="395"/>
        <item x="238"/>
        <item x="66"/>
        <item x="540"/>
        <item x="556"/>
        <item x="199"/>
        <item x="608"/>
        <item x="671"/>
        <item x="95"/>
        <item x="406"/>
        <item x="68"/>
        <item x="360"/>
        <item x="597"/>
        <item x="248"/>
        <item x="111"/>
        <item x="362"/>
        <item x="444"/>
        <item x="601"/>
        <item x="383"/>
        <item x="218"/>
        <item x="341"/>
        <item x="76"/>
        <item x="399"/>
        <item x="429"/>
        <item x="499"/>
        <item x="164"/>
        <item x="245"/>
        <item x="689"/>
        <item x="479"/>
        <item x="73"/>
        <item x="260"/>
        <item x="204"/>
        <item x="416"/>
        <item x="201"/>
        <item x="713"/>
        <item x="490"/>
        <item x="711"/>
        <item x="18"/>
        <item x="317"/>
        <item x="35"/>
        <item x="75"/>
        <item x="586"/>
        <item x="49"/>
        <item x="704"/>
        <item x="622"/>
        <item x="17"/>
        <item x="590"/>
        <item x="548"/>
        <item x="606"/>
        <item x="537"/>
        <item x="394"/>
        <item x="594"/>
        <item x="88"/>
        <item x="308"/>
        <item x="727"/>
        <item x="183"/>
        <item x="169"/>
        <item x="649"/>
        <item x="402"/>
        <item x="51"/>
        <item x="700"/>
        <item x="34"/>
        <item x="640"/>
        <item x="656"/>
        <item x="441"/>
        <item x="673"/>
        <item x="390"/>
        <item x="210"/>
        <item x="205"/>
        <item x="617"/>
        <item x="726"/>
        <item x="299"/>
        <item x="667"/>
        <item x="603"/>
        <item x="661"/>
        <item x="558"/>
        <item x="229"/>
        <item x="397"/>
        <item x="421"/>
        <item x="131"/>
        <item x="620"/>
        <item x="133"/>
        <item x="474"/>
        <item x="568"/>
        <item x="125"/>
        <item x="188"/>
        <item x="321"/>
        <item x="54"/>
        <item x="3"/>
        <item x="89"/>
        <item x="437"/>
        <item x="625"/>
        <item x="303"/>
        <item x="598"/>
        <item x="659"/>
        <item x="267"/>
        <item x="456"/>
        <item x="378"/>
        <item x="530"/>
        <item x="242"/>
        <item x="545"/>
        <item x="300"/>
        <item x="337"/>
        <item x="701"/>
        <item x="27"/>
        <item x="495"/>
        <item x="502"/>
        <item x="454"/>
        <item x="331"/>
        <item x="653"/>
        <item x="241"/>
        <item x="682"/>
        <item x="489"/>
        <item x="114"/>
        <item x="609"/>
        <item x="333"/>
        <item x="311"/>
        <item x="524"/>
        <item x="247"/>
        <item x="105"/>
        <item x="493"/>
        <item x="193"/>
        <item x="377"/>
        <item x="431"/>
        <item x="352"/>
        <item x="552"/>
        <item x="664"/>
        <item x="722"/>
        <item x="645"/>
        <item x="544"/>
        <item x="531"/>
        <item x="233"/>
        <item x="219"/>
        <item x="143"/>
        <item x="633"/>
        <item x="102"/>
        <item x="32"/>
        <item x="59"/>
        <item x="107"/>
        <item x="719"/>
        <item x="503"/>
        <item x="455"/>
        <item x="683"/>
        <item x="419"/>
        <item x="391"/>
        <item x="691"/>
        <item x="142"/>
        <item x="313"/>
        <item x="723"/>
        <item x="83"/>
        <item x="92"/>
        <item x="483"/>
        <item x="47"/>
        <item x="380"/>
        <item x="692"/>
        <item x="372"/>
        <item x="511"/>
        <item x="690"/>
        <item x="604"/>
        <item x="709"/>
        <item x="301"/>
        <item x="367"/>
        <item x="353"/>
        <item x="12"/>
        <item x="23"/>
        <item x="428"/>
        <item x="274"/>
        <item x="473"/>
        <item x="541"/>
        <item x="60"/>
        <item x="354"/>
        <item x="208"/>
        <item x="447"/>
        <item x="678"/>
        <item x="157"/>
        <item x="536"/>
        <item x="572"/>
        <item x="578"/>
        <item x="72"/>
        <item x="190"/>
        <item x="624"/>
        <item x="386"/>
        <item x="134"/>
        <item x="19"/>
        <item x="724"/>
        <item x="715"/>
        <item x="121"/>
        <item x="284"/>
        <item x="712"/>
        <item x="557"/>
        <item x="708"/>
        <item x="716"/>
        <item x="322"/>
        <item x="302"/>
        <item x="564"/>
        <item x="231"/>
        <item x="110"/>
        <item x="730"/>
        <item x="85"/>
        <item x="180"/>
        <item x="513"/>
        <item x="148"/>
        <item x="446"/>
        <item x="669"/>
        <item x="435"/>
        <item x="62"/>
        <item x="518"/>
        <item x="721"/>
        <item x="160"/>
        <item x="338"/>
        <item x="413"/>
        <item x="434"/>
        <item x="356"/>
        <item x="491"/>
        <item x="534"/>
        <item x="325"/>
        <item x="221"/>
        <item x="494"/>
        <item x="13"/>
        <item x="25"/>
        <item x="522"/>
        <item x="477"/>
        <item x="336"/>
        <item x="316"/>
        <item x="728"/>
        <item x="652"/>
        <item x="647"/>
        <item x="467"/>
        <item x="63"/>
        <item x="77"/>
        <item x="212"/>
        <item x="249"/>
        <item x="515"/>
        <item x="418"/>
        <item x="304"/>
        <item x="357"/>
        <item x="641"/>
        <item x="138"/>
        <item x="550"/>
        <item x="679"/>
        <item x="637"/>
        <item x="584"/>
        <item x="172"/>
        <item x="347"/>
        <item x="15"/>
        <item x="53"/>
        <item x="230"/>
        <item x="725"/>
        <item x="217"/>
        <item x="186"/>
        <item x="171"/>
        <item x="55"/>
        <item x="100"/>
        <item x="335"/>
        <item x="50"/>
        <item x="141"/>
        <item x="71"/>
        <item x="684"/>
        <item x="192"/>
        <item x="179"/>
        <item x="135"/>
        <item x="350"/>
        <item x="65"/>
        <item x="532"/>
        <item x="655"/>
        <item x="11"/>
        <item x="99"/>
        <item x="476"/>
        <item x="561"/>
        <item x="187"/>
        <item x="280"/>
        <item x="332"/>
        <item x="571"/>
        <item x="9"/>
        <item x="298"/>
        <item x="271"/>
        <item x="198"/>
        <item x="118"/>
        <item x="371"/>
        <item x="427"/>
        <item x="109"/>
        <item x="492"/>
        <item x="459"/>
        <item x="582"/>
        <item x="266"/>
        <item x="396"/>
        <item x="334"/>
        <item x="375"/>
        <item x="411"/>
        <item x="39"/>
        <item x="106"/>
        <item x="318"/>
        <item x="80"/>
        <item x="155"/>
        <item x="618"/>
        <item x="124"/>
        <item x="87"/>
        <item x="510"/>
        <item x="312"/>
        <item x="501"/>
        <item x="462"/>
        <item x="500"/>
        <item x="115"/>
        <item x="295"/>
        <item x="687"/>
        <item x="61"/>
        <item x="694"/>
        <item x="277"/>
        <item x="398"/>
        <item x="460"/>
        <item x="256"/>
        <item x="497"/>
        <item x="330"/>
        <item x="527"/>
        <item x="237"/>
        <item x="117"/>
        <item x="144"/>
        <item x="457"/>
        <item x="623"/>
        <item x="351"/>
        <item x="519"/>
        <item x="643"/>
        <item x="579"/>
        <item x="595"/>
        <item x="129"/>
        <item x="262"/>
        <item x="576"/>
        <item x="265"/>
        <item x="581"/>
        <item x="410"/>
        <item x="387"/>
        <item x="465"/>
        <item x="506"/>
        <item x="196"/>
        <item x="484"/>
        <item x="294"/>
        <item x="136"/>
        <item x="553"/>
        <item x="103"/>
        <item x="361"/>
        <item x="285"/>
        <item x="631"/>
        <item x="613"/>
        <item x="309"/>
        <item x="368"/>
        <item x="632"/>
        <item x="409"/>
        <item x="108"/>
        <item x="202"/>
        <item x="672"/>
        <item x="472"/>
        <item x="363"/>
        <item x="403"/>
        <item x="0"/>
        <item x="7"/>
        <item x="156"/>
        <item x="152"/>
        <item x="407"/>
        <item x="292"/>
        <item x="211"/>
        <item x="20"/>
        <item x="602"/>
        <item x="512"/>
        <item x="468"/>
        <item x="458"/>
        <item x="469"/>
        <item x="278"/>
        <item x="670"/>
        <item x="161"/>
        <item x="97"/>
        <item x="165"/>
        <item x="517"/>
        <item x="634"/>
        <item x="209"/>
        <item x="326"/>
        <item x="184"/>
        <item x="438"/>
        <item x="167"/>
        <item x="82"/>
        <item x="40"/>
        <item x="562"/>
        <item x="194"/>
        <item x="610"/>
        <item x="555"/>
        <item x="176"/>
        <item x="392"/>
        <item x="291"/>
        <item x="181"/>
        <item x="463"/>
        <item x="423"/>
        <item x="717"/>
        <item x="569"/>
        <item x="401"/>
        <item x="588"/>
        <item x="718"/>
        <item x="178"/>
        <item x="166"/>
        <item x="425"/>
        <item x="488"/>
        <item x="449"/>
        <item x="191"/>
        <item x="90"/>
        <item x="514"/>
        <item x="498"/>
        <item x="200"/>
        <item x="16"/>
        <item x="58"/>
        <item x="370"/>
        <item x="481"/>
        <item x="681"/>
        <item x="206"/>
        <item x="46"/>
        <item x="41"/>
        <item x="345"/>
        <item x="78"/>
        <item x="507"/>
        <item x="182"/>
        <item x="6"/>
        <item x="663"/>
        <item x="29"/>
        <item x="385"/>
        <item x="720"/>
        <item x="563"/>
        <item x="122"/>
        <item x="450"/>
        <item x="149"/>
        <item x="714"/>
        <item x="630"/>
        <item x="539"/>
        <item x="25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>
      <items count="8001">
        <item x="1"/>
        <item x="0"/>
        <item x="2"/>
        <item x="4"/>
        <item x="3"/>
        <item x="5"/>
        <item x="6"/>
        <item x="7"/>
        <item x="10"/>
        <item x="8"/>
        <item x="9"/>
        <item x="11"/>
        <item x="12"/>
        <item x="13"/>
        <item x="14"/>
        <item x="15"/>
        <item x="16"/>
        <item x="17"/>
        <item x="18"/>
        <item x="19"/>
        <item x="21"/>
        <item x="20"/>
        <item x="22"/>
        <item x="23"/>
        <item x="24"/>
        <item x="25"/>
        <item x="26"/>
        <item x="28"/>
        <item x="27"/>
        <item x="30"/>
        <item x="29"/>
        <item x="31"/>
        <item x="32"/>
        <item x="33"/>
        <item x="35"/>
        <item x="34"/>
        <item x="36"/>
        <item x="37"/>
        <item x="38"/>
        <item x="39"/>
        <item x="40"/>
        <item x="41"/>
        <item x="42"/>
        <item x="44"/>
        <item x="43"/>
        <item x="45"/>
        <item x="46"/>
        <item x="47"/>
        <item x="48"/>
        <item x="49"/>
        <item x="50"/>
        <item x="51"/>
        <item x="52"/>
        <item x="54"/>
        <item x="53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4"/>
        <item x="95"/>
        <item x="93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09"/>
        <item x="111"/>
        <item x="112"/>
        <item x="113"/>
        <item x="114"/>
        <item x="116"/>
        <item x="115"/>
        <item x="117"/>
        <item x="118"/>
        <item x="120"/>
        <item x="119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2"/>
        <item x="161"/>
        <item x="163"/>
        <item x="165"/>
        <item x="164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8"/>
        <item x="179"/>
        <item x="177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2"/>
        <item x="201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6"/>
        <item x="215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6"/>
        <item x="235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3"/>
        <item x="282"/>
        <item x="285"/>
        <item x="284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300"/>
        <item x="299"/>
        <item x="301"/>
        <item x="302"/>
        <item x="303"/>
        <item x="304"/>
        <item x="306"/>
        <item x="305"/>
        <item x="307"/>
        <item x="308"/>
        <item x="310"/>
        <item x="309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3"/>
        <item x="324"/>
        <item x="322"/>
        <item x="325"/>
        <item x="327"/>
        <item x="326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1"/>
        <item x="350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5"/>
        <item x="384"/>
        <item x="386"/>
        <item x="387"/>
        <item x="388"/>
        <item x="389"/>
        <item x="390"/>
        <item x="392"/>
        <item x="393"/>
        <item x="391"/>
        <item x="394"/>
        <item x="395"/>
        <item x="396"/>
        <item x="397"/>
        <item x="398"/>
        <item x="399"/>
        <item x="400"/>
        <item x="402"/>
        <item x="401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6"/>
        <item x="425"/>
        <item x="427"/>
        <item x="428"/>
        <item x="429"/>
        <item x="431"/>
        <item x="430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5"/>
        <item x="464"/>
        <item x="466"/>
        <item x="467"/>
        <item x="468"/>
        <item x="469"/>
        <item x="470"/>
        <item x="471"/>
        <item x="473"/>
        <item x="472"/>
        <item x="474"/>
        <item x="475"/>
        <item x="476"/>
        <item x="478"/>
        <item x="477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3"/>
        <item x="522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6"/>
        <item x="535"/>
        <item x="538"/>
        <item x="537"/>
        <item x="539"/>
        <item x="540"/>
        <item x="541"/>
        <item x="543"/>
        <item x="542"/>
        <item x="544"/>
        <item x="545"/>
        <item x="547"/>
        <item x="546"/>
        <item x="548"/>
        <item x="549"/>
        <item x="550"/>
        <item x="552"/>
        <item x="551"/>
        <item x="553"/>
        <item x="554"/>
        <item x="555"/>
        <item x="556"/>
        <item x="558"/>
        <item x="557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90"/>
        <item x="589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5"/>
        <item x="604"/>
        <item x="606"/>
        <item x="607"/>
        <item x="608"/>
        <item x="609"/>
        <item x="610"/>
        <item x="611"/>
        <item x="613"/>
        <item x="612"/>
        <item x="615"/>
        <item x="614"/>
        <item x="616"/>
        <item x="618"/>
        <item x="617"/>
        <item x="619"/>
        <item x="620"/>
        <item x="621"/>
        <item x="622"/>
        <item x="623"/>
        <item x="624"/>
        <item x="625"/>
        <item x="627"/>
        <item x="626"/>
        <item x="628"/>
        <item x="629"/>
        <item x="630"/>
        <item x="631"/>
        <item x="632"/>
        <item x="633"/>
        <item x="635"/>
        <item x="634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9"/>
        <item x="648"/>
        <item x="651"/>
        <item x="650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70"/>
        <item x="669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6"/>
        <item x="745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1"/>
        <item x="760"/>
        <item x="763"/>
        <item x="762"/>
        <item x="766"/>
        <item x="764"/>
        <item x="765"/>
        <item x="767"/>
        <item x="768"/>
        <item x="769"/>
        <item x="770"/>
        <item x="771"/>
        <item x="772"/>
        <item x="773"/>
        <item x="774"/>
        <item x="776"/>
        <item x="775"/>
        <item x="777"/>
        <item x="779"/>
        <item x="778"/>
        <item x="780"/>
        <item x="781"/>
        <item x="782"/>
        <item x="783"/>
        <item x="784"/>
        <item x="785"/>
        <item x="787"/>
        <item x="786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4"/>
        <item x="803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6"/>
        <item x="825"/>
        <item x="824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2"/>
        <item x="851"/>
        <item x="853"/>
        <item x="854"/>
        <item x="855"/>
        <item x="856"/>
        <item x="857"/>
        <item x="858"/>
        <item x="859"/>
        <item x="861"/>
        <item x="860"/>
        <item x="862"/>
        <item x="863"/>
        <item x="864"/>
        <item x="865"/>
        <item x="866"/>
        <item x="867"/>
        <item x="869"/>
        <item x="868"/>
        <item x="870"/>
        <item x="871"/>
        <item x="874"/>
        <item x="873"/>
        <item x="875"/>
        <item x="872"/>
        <item x="876"/>
        <item x="878"/>
        <item x="877"/>
        <item x="880"/>
        <item x="879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9"/>
        <item x="898"/>
        <item x="900"/>
        <item x="901"/>
        <item x="903"/>
        <item x="902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6"/>
        <item x="925"/>
        <item x="927"/>
        <item x="928"/>
        <item x="929"/>
        <item x="930"/>
        <item x="932"/>
        <item x="931"/>
        <item x="933"/>
        <item x="934"/>
        <item x="935"/>
        <item x="936"/>
        <item x="937"/>
        <item x="938"/>
        <item x="940"/>
        <item x="939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60"/>
        <item x="959"/>
        <item x="958"/>
        <item x="957"/>
        <item x="961"/>
        <item x="962"/>
        <item x="964"/>
        <item x="963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7"/>
        <item x="976"/>
        <item x="978"/>
        <item x="979"/>
        <item x="981"/>
        <item x="980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20"/>
        <item x="1019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4"/>
        <item x="1033"/>
        <item x="1035"/>
        <item x="1036"/>
        <item x="1038"/>
        <item x="1037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4"/>
        <item x="1063"/>
        <item x="1066"/>
        <item x="1065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5"/>
        <item x="1094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8"/>
        <item x="1127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9"/>
        <item x="1148"/>
        <item x="1150"/>
        <item x="1151"/>
        <item x="1152"/>
        <item x="1155"/>
        <item x="1153"/>
        <item x="1154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7"/>
        <item x="1186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3"/>
        <item x="1202"/>
        <item x="1204"/>
        <item x="1205"/>
        <item x="1206"/>
        <item x="1207"/>
        <item x="1208"/>
        <item x="1209"/>
        <item x="1210"/>
        <item x="1212"/>
        <item x="1213"/>
        <item x="1211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9"/>
        <item x="1238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5"/>
        <item x="1254"/>
        <item x="1256"/>
        <item x="1257"/>
        <item x="1258"/>
        <item x="1259"/>
        <item x="1260"/>
        <item x="1261"/>
        <item x="1262"/>
        <item x="1263"/>
        <item x="1264"/>
        <item x="1266"/>
        <item x="1265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20"/>
        <item x="1319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3"/>
        <item x="1342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4"/>
        <item x="1403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3"/>
        <item x="1424"/>
        <item x="1422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7"/>
        <item x="1476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7"/>
        <item x="1526"/>
        <item x="1525"/>
        <item x="1528"/>
        <item x="1529"/>
        <item x="1531"/>
        <item x="1530"/>
        <item x="1532"/>
        <item x="1533"/>
        <item x="1534"/>
        <item x="1535"/>
        <item x="1536"/>
        <item x="1537"/>
        <item x="1539"/>
        <item x="1538"/>
        <item x="1541"/>
        <item x="1540"/>
        <item x="1542"/>
        <item x="1543"/>
        <item x="1544"/>
        <item x="1545"/>
        <item x="1546"/>
        <item x="1548"/>
        <item x="1547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9"/>
        <item x="1568"/>
        <item x="1571"/>
        <item x="1570"/>
        <item x="1572"/>
        <item x="1573"/>
        <item x="1575"/>
        <item x="1574"/>
        <item x="1576"/>
        <item x="1578"/>
        <item x="1577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1"/>
        <item x="1640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4"/>
        <item x="1653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7"/>
        <item x="1666"/>
        <item x="1668"/>
        <item x="1669"/>
        <item x="1670"/>
        <item x="1671"/>
        <item x="1672"/>
        <item x="1673"/>
        <item x="1675"/>
        <item x="1674"/>
        <item x="1676"/>
        <item x="1677"/>
        <item x="1678"/>
        <item x="1680"/>
        <item x="1679"/>
        <item x="1681"/>
        <item x="1682"/>
        <item x="1683"/>
        <item x="1684"/>
        <item x="1685"/>
        <item x="1687"/>
        <item x="1686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6"/>
        <item x="1705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2"/>
        <item x="1721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7"/>
        <item x="1736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8"/>
        <item x="1757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3"/>
        <item x="1772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2"/>
        <item x="1810"/>
        <item x="1811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6"/>
        <item x="1845"/>
        <item x="1847"/>
        <item x="1848"/>
        <item x="1849"/>
        <item x="1850"/>
        <item x="1851"/>
        <item x="1852"/>
        <item x="1853"/>
        <item x="1854"/>
        <item x="1855"/>
        <item x="1856"/>
        <item x="1858"/>
        <item x="1857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7"/>
        <item x="1888"/>
        <item x="1886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9"/>
        <item x="1908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30"/>
        <item x="1929"/>
        <item x="1931"/>
        <item x="1932"/>
        <item x="1933"/>
        <item x="1934"/>
        <item x="1935"/>
        <item x="1936"/>
        <item x="1937"/>
        <item x="1938"/>
        <item x="1939"/>
        <item x="1940"/>
        <item x="1942"/>
        <item x="1941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60"/>
        <item x="1961"/>
        <item x="1959"/>
        <item x="1962"/>
        <item x="1963"/>
        <item x="1964"/>
        <item x="1965"/>
        <item x="1966"/>
        <item x="1967"/>
        <item x="1969"/>
        <item x="1968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4"/>
        <item x="1983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6"/>
        <item x="2005"/>
        <item x="2007"/>
        <item x="2008"/>
        <item x="2009"/>
        <item x="2010"/>
        <item x="2011"/>
        <item x="2012"/>
        <item x="2013"/>
        <item x="2014"/>
        <item x="2015"/>
        <item x="2016"/>
        <item x="2018"/>
        <item x="2017"/>
        <item x="2019"/>
        <item x="2020"/>
        <item x="2021"/>
        <item x="2022"/>
        <item x="2023"/>
        <item x="2026"/>
        <item x="2024"/>
        <item x="2025"/>
        <item x="2027"/>
        <item x="2028"/>
        <item x="2029"/>
        <item x="2030"/>
        <item x="2031"/>
        <item x="2032"/>
        <item x="2033"/>
        <item x="2034"/>
        <item x="2036"/>
        <item x="2035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51"/>
        <item x="2049"/>
        <item x="2050"/>
        <item x="2052"/>
        <item x="2053"/>
        <item x="2055"/>
        <item x="2054"/>
        <item x="2057"/>
        <item x="2056"/>
        <item x="2058"/>
        <item x="2059"/>
        <item x="2061"/>
        <item x="2060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6"/>
        <item x="2074"/>
        <item x="2073"/>
        <item x="2075"/>
        <item x="2077"/>
        <item x="2078"/>
        <item x="2079"/>
        <item x="2080"/>
        <item x="2081"/>
        <item x="2082"/>
        <item x="2083"/>
        <item x="2084"/>
        <item x="2085"/>
        <item x="2088"/>
        <item x="2086"/>
        <item x="2087"/>
        <item x="2089"/>
        <item x="2090"/>
        <item x="2091"/>
        <item x="2093"/>
        <item x="2092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9"/>
        <item x="2118"/>
        <item x="2120"/>
        <item x="2121"/>
        <item x="2123"/>
        <item x="2122"/>
        <item x="2124"/>
        <item x="2125"/>
        <item x="2126"/>
        <item x="2127"/>
        <item x="2128"/>
        <item x="2129"/>
        <item x="2130"/>
        <item x="2131"/>
        <item x="2133"/>
        <item x="2132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1"/>
        <item x="2152"/>
        <item x="2150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7"/>
        <item x="2166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1"/>
        <item x="2180"/>
        <item x="2182"/>
        <item x="2183"/>
        <item x="2184"/>
        <item x="2185"/>
        <item x="2186"/>
        <item x="2189"/>
        <item x="2187"/>
        <item x="2188"/>
        <item x="2190"/>
        <item x="2191"/>
        <item x="2192"/>
        <item x="2193"/>
        <item x="2194"/>
        <item x="2195"/>
        <item x="2196"/>
        <item x="2197"/>
        <item x="2198"/>
        <item x="2200"/>
        <item x="2199"/>
        <item x="2201"/>
        <item x="2202"/>
        <item x="2203"/>
        <item x="2204"/>
        <item x="2205"/>
        <item x="2206"/>
        <item x="2207"/>
        <item x="2208"/>
        <item x="2210"/>
        <item x="2209"/>
        <item x="2212"/>
        <item x="2211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5"/>
        <item x="2224"/>
        <item x="2226"/>
        <item x="2227"/>
        <item x="2228"/>
        <item x="2229"/>
        <item x="2230"/>
        <item x="2231"/>
        <item x="2232"/>
        <item x="2233"/>
        <item x="2234"/>
        <item x="2235"/>
        <item x="2237"/>
        <item x="2236"/>
        <item x="2238"/>
        <item x="2239"/>
        <item x="2240"/>
        <item x="2241"/>
        <item x="2242"/>
        <item x="2243"/>
        <item x="2244"/>
        <item x="2245"/>
        <item x="2248"/>
        <item x="2246"/>
        <item x="2247"/>
        <item x="2249"/>
        <item x="2250"/>
        <item x="2251"/>
        <item x="2253"/>
        <item x="2252"/>
        <item x="2254"/>
        <item x="2255"/>
        <item x="2256"/>
        <item x="2257"/>
        <item x="2259"/>
        <item x="2258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4"/>
        <item x="2293"/>
        <item x="2295"/>
        <item x="2296"/>
        <item x="2297"/>
        <item x="2298"/>
        <item x="2299"/>
        <item x="2301"/>
        <item x="2300"/>
        <item x="2302"/>
        <item x="2304"/>
        <item x="2303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20"/>
        <item x="2319"/>
        <item x="2321"/>
        <item x="2322"/>
        <item x="2323"/>
        <item x="2324"/>
        <item x="2325"/>
        <item x="2326"/>
        <item x="2327"/>
        <item x="2329"/>
        <item x="2328"/>
        <item x="2330"/>
        <item x="2331"/>
        <item x="2332"/>
        <item x="2333"/>
        <item x="2334"/>
        <item x="2335"/>
        <item x="2336"/>
        <item x="2337"/>
        <item x="2338"/>
        <item x="2340"/>
        <item x="2339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9"/>
        <item x="2358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6"/>
        <item x="2385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7"/>
        <item x="2404"/>
        <item x="2406"/>
        <item x="2405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1"/>
        <item x="2420"/>
        <item x="2422"/>
        <item x="2423"/>
        <item x="2424"/>
        <item x="2425"/>
        <item x="2426"/>
        <item x="2427"/>
        <item x="2428"/>
        <item x="2429"/>
        <item x="2431"/>
        <item x="2430"/>
        <item x="2432"/>
        <item x="2433"/>
        <item x="2434"/>
        <item x="2435"/>
        <item x="2436"/>
        <item x="2437"/>
        <item x="2438"/>
        <item x="2440"/>
        <item x="2439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3"/>
        <item x="2452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6"/>
        <item x="2465"/>
        <item x="2468"/>
        <item x="2469"/>
        <item x="2467"/>
        <item x="2470"/>
        <item x="2472"/>
        <item x="2471"/>
        <item x="2473"/>
        <item x="2474"/>
        <item x="2475"/>
        <item x="2476"/>
        <item x="2479"/>
        <item x="2478"/>
        <item x="2477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2"/>
        <item x="2501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2"/>
        <item x="2533"/>
        <item x="2531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7"/>
        <item x="2546"/>
        <item x="2545"/>
        <item x="2548"/>
        <item x="2549"/>
        <item x="2550"/>
        <item x="2551"/>
        <item x="2552"/>
        <item x="2553"/>
        <item x="2554"/>
        <item x="2555"/>
        <item x="2556"/>
        <item x="2557"/>
        <item x="2559"/>
        <item x="2558"/>
        <item x="2560"/>
        <item x="2561"/>
        <item x="2562"/>
        <item x="2564"/>
        <item x="2563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8"/>
        <item x="2577"/>
        <item x="2579"/>
        <item x="2580"/>
        <item x="2582"/>
        <item x="2581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5"/>
        <item x="2614"/>
        <item x="2616"/>
        <item x="2618"/>
        <item x="2617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4"/>
        <item x="2633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8"/>
        <item x="2670"/>
        <item x="2667"/>
        <item x="2669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4"/>
        <item x="2693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10"/>
        <item x="2709"/>
        <item x="2712"/>
        <item x="2711"/>
        <item x="2713"/>
        <item x="2714"/>
        <item x="2715"/>
        <item x="2716"/>
        <item x="2717"/>
        <item x="2718"/>
        <item x="2719"/>
        <item x="2720"/>
        <item x="2721"/>
        <item x="2722"/>
        <item x="2724"/>
        <item x="2723"/>
        <item x="2726"/>
        <item x="2725"/>
        <item x="2727"/>
        <item x="2728"/>
        <item x="2729"/>
        <item x="2730"/>
        <item x="2731"/>
        <item x="2732"/>
        <item x="2733"/>
        <item x="2734"/>
        <item x="2736"/>
        <item x="2735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2"/>
        <item x="2751"/>
        <item x="2755"/>
        <item x="2753"/>
        <item x="2754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5"/>
        <item x="2824"/>
        <item x="2826"/>
        <item x="2827"/>
        <item x="2828"/>
        <item x="2829"/>
        <item x="2831"/>
        <item x="2830"/>
        <item x="2832"/>
        <item x="2833"/>
        <item x="2834"/>
        <item x="2835"/>
        <item x="2836"/>
        <item x="2838"/>
        <item x="2837"/>
        <item x="2839"/>
        <item x="2841"/>
        <item x="2840"/>
        <item x="2842"/>
        <item x="2843"/>
        <item x="2844"/>
        <item x="2845"/>
        <item x="2846"/>
        <item x="2847"/>
        <item x="2850"/>
        <item x="2848"/>
        <item x="2849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7"/>
        <item x="2866"/>
        <item x="2868"/>
        <item x="2869"/>
        <item x="2870"/>
        <item x="2871"/>
        <item x="2872"/>
        <item x="2873"/>
        <item x="2874"/>
        <item x="2875"/>
        <item x="2876"/>
        <item x="2877"/>
        <item x="2879"/>
        <item x="2878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2"/>
        <item x="2901"/>
        <item x="2903"/>
        <item x="2904"/>
        <item x="2905"/>
        <item x="2906"/>
        <item x="2907"/>
        <item x="2908"/>
        <item x="2909"/>
        <item x="2910"/>
        <item x="2911"/>
        <item x="2913"/>
        <item x="2912"/>
        <item x="2914"/>
        <item x="2915"/>
        <item x="2916"/>
        <item x="2917"/>
        <item x="2918"/>
        <item x="2919"/>
        <item x="2920"/>
        <item x="2921"/>
        <item x="2922"/>
        <item x="2923"/>
        <item x="2925"/>
        <item x="2924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6"/>
        <item x="2945"/>
        <item x="2947"/>
        <item x="2948"/>
        <item x="2949"/>
        <item x="2950"/>
        <item x="2951"/>
        <item x="2952"/>
        <item x="2953"/>
        <item x="2954"/>
        <item x="2955"/>
        <item x="2956"/>
        <item x="2958"/>
        <item x="2957"/>
        <item x="2959"/>
        <item x="2960"/>
        <item x="2961"/>
        <item x="2962"/>
        <item x="2963"/>
        <item x="2965"/>
        <item x="2964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9"/>
        <item x="2998"/>
        <item x="3000"/>
        <item x="3001"/>
        <item x="3002"/>
        <item x="3003"/>
        <item x="3004"/>
        <item x="3006"/>
        <item x="3005"/>
        <item x="3007"/>
        <item x="3008"/>
        <item x="3009"/>
        <item x="3010"/>
        <item x="3012"/>
        <item x="3011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5"/>
        <item x="3064"/>
        <item x="3066"/>
        <item x="3067"/>
        <item x="3068"/>
        <item x="3069"/>
        <item x="3070"/>
        <item x="3071"/>
        <item x="3073"/>
        <item x="3072"/>
        <item x="3074"/>
        <item x="3075"/>
        <item x="3076"/>
        <item x="3077"/>
        <item x="3078"/>
        <item x="3079"/>
        <item x="3080"/>
        <item x="3082"/>
        <item x="3081"/>
        <item x="3083"/>
        <item x="3084"/>
        <item x="3086"/>
        <item x="3085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7"/>
        <item x="3106"/>
        <item x="3108"/>
        <item x="3109"/>
        <item x="3110"/>
        <item x="3111"/>
        <item x="3112"/>
        <item x="3113"/>
        <item x="3116"/>
        <item x="3115"/>
        <item x="3114"/>
        <item x="3117"/>
        <item x="3118"/>
        <item x="3119"/>
        <item x="3120"/>
        <item x="3121"/>
        <item x="3122"/>
        <item x="3123"/>
        <item x="3125"/>
        <item x="3124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40"/>
        <item x="3139"/>
        <item x="3142"/>
        <item x="3141"/>
        <item x="3144"/>
        <item x="3145"/>
        <item x="3143"/>
        <item x="3146"/>
        <item x="3147"/>
        <item x="3148"/>
        <item x="3149"/>
        <item x="3150"/>
        <item x="3151"/>
        <item x="3152"/>
        <item x="3153"/>
        <item x="3154"/>
        <item x="3156"/>
        <item x="3155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5"/>
        <item x="3174"/>
        <item x="3176"/>
        <item x="3177"/>
        <item x="3178"/>
        <item x="3179"/>
        <item x="3181"/>
        <item x="3180"/>
        <item x="3183"/>
        <item x="3185"/>
        <item x="3184"/>
        <item x="3182"/>
        <item x="3186"/>
        <item x="3188"/>
        <item x="3187"/>
        <item x="3189"/>
        <item x="3190"/>
        <item x="3191"/>
        <item x="3192"/>
        <item x="3193"/>
        <item x="3195"/>
        <item x="3194"/>
        <item x="3196"/>
        <item x="3198"/>
        <item x="3197"/>
        <item x="3199"/>
        <item x="3200"/>
        <item x="3201"/>
        <item x="3202"/>
        <item x="3203"/>
        <item x="3204"/>
        <item x="3205"/>
        <item x="3207"/>
        <item x="3206"/>
        <item x="3208"/>
        <item x="3209"/>
        <item x="3210"/>
        <item x="3211"/>
        <item x="3214"/>
        <item x="3216"/>
        <item x="3215"/>
        <item x="3213"/>
        <item x="3212"/>
        <item x="3217"/>
        <item x="3218"/>
        <item x="3219"/>
        <item x="3220"/>
        <item x="3221"/>
        <item x="3222"/>
        <item x="3223"/>
        <item x="3224"/>
        <item x="3226"/>
        <item x="3225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9"/>
        <item x="3248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7"/>
        <item x="3286"/>
        <item x="3289"/>
        <item x="3288"/>
        <item x="3290"/>
        <item x="3291"/>
        <item x="3292"/>
        <item x="3293"/>
        <item x="3294"/>
        <item x="3295"/>
        <item x="3296"/>
        <item x="3298"/>
        <item x="3297"/>
        <item x="3299"/>
        <item x="3301"/>
        <item x="3300"/>
        <item x="3302"/>
        <item x="3303"/>
        <item x="3304"/>
        <item x="3305"/>
        <item x="3307"/>
        <item x="3306"/>
        <item x="3308"/>
        <item x="3309"/>
        <item x="3310"/>
        <item x="3311"/>
        <item x="3313"/>
        <item x="3312"/>
        <item x="3314"/>
        <item x="3315"/>
        <item x="3316"/>
        <item x="3317"/>
        <item x="3318"/>
        <item x="3320"/>
        <item x="3319"/>
        <item x="3321"/>
        <item x="3322"/>
        <item x="3323"/>
        <item x="3324"/>
        <item x="3326"/>
        <item x="3325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9"/>
        <item x="3348"/>
        <item x="3350"/>
        <item x="3351"/>
        <item x="3352"/>
        <item x="3354"/>
        <item x="3353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1"/>
        <item x="3420"/>
        <item x="3422"/>
        <item x="3423"/>
        <item x="3424"/>
        <item x="3425"/>
        <item x="3426"/>
        <item x="3427"/>
        <item x="3428"/>
        <item x="3429"/>
        <item x="3430"/>
        <item x="3432"/>
        <item x="3431"/>
        <item x="3433"/>
        <item x="3434"/>
        <item x="3435"/>
        <item x="3436"/>
        <item x="3437"/>
        <item x="3438"/>
        <item x="3439"/>
        <item x="3440"/>
        <item x="3442"/>
        <item x="3444"/>
        <item x="3443"/>
        <item x="3441"/>
        <item x="3445"/>
        <item x="3446"/>
        <item x="3448"/>
        <item x="3447"/>
        <item x="3450"/>
        <item x="3449"/>
        <item x="3451"/>
        <item x="3453"/>
        <item x="3452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4"/>
        <item x="3473"/>
        <item x="3476"/>
        <item x="3475"/>
        <item x="3477"/>
        <item x="3478"/>
        <item x="3480"/>
        <item x="3479"/>
        <item x="3482"/>
        <item x="3481"/>
        <item x="3483"/>
        <item x="3484"/>
        <item x="3485"/>
        <item x="3486"/>
        <item x="3487"/>
        <item x="3488"/>
        <item x="3489"/>
        <item x="3490"/>
        <item x="3491"/>
        <item x="3493"/>
        <item x="3492"/>
        <item x="3494"/>
        <item x="3495"/>
        <item x="3496"/>
        <item x="3497"/>
        <item x="3498"/>
        <item x="3502"/>
        <item x="3499"/>
        <item x="3500"/>
        <item x="3501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50"/>
        <item x="3548"/>
        <item x="3549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70"/>
        <item x="3571"/>
        <item x="3569"/>
        <item x="3572"/>
        <item x="3573"/>
        <item x="3575"/>
        <item x="3574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1"/>
        <item x="3600"/>
        <item x="3603"/>
        <item x="3602"/>
        <item x="3604"/>
        <item x="3605"/>
        <item x="3606"/>
        <item x="3607"/>
        <item x="3609"/>
        <item x="3608"/>
        <item x="3610"/>
        <item x="3611"/>
        <item x="3612"/>
        <item x="3613"/>
        <item x="3614"/>
        <item x="3615"/>
        <item x="3616"/>
        <item x="3617"/>
        <item x="3618"/>
        <item x="3620"/>
        <item x="3619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5"/>
        <item x="3644"/>
        <item x="3646"/>
        <item x="3647"/>
        <item x="3648"/>
        <item x="3649"/>
        <item x="3650"/>
        <item x="3651"/>
        <item x="3652"/>
        <item x="3654"/>
        <item x="3653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6"/>
        <item x="3675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1"/>
        <item x="3690"/>
        <item x="3692"/>
        <item x="3693"/>
        <item x="3694"/>
        <item x="3695"/>
        <item x="3696"/>
        <item x="3697"/>
        <item x="3698"/>
        <item x="3700"/>
        <item x="3699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20"/>
        <item x="3719"/>
        <item x="3721"/>
        <item x="3722"/>
        <item x="3723"/>
        <item x="3724"/>
        <item x="3725"/>
        <item x="3726"/>
        <item x="3727"/>
        <item x="3728"/>
        <item x="3729"/>
        <item x="3731"/>
        <item x="3730"/>
        <item x="3732"/>
        <item x="3734"/>
        <item x="3733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4"/>
        <item x="3753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800"/>
        <item x="3799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30"/>
        <item x="3829"/>
        <item x="3831"/>
        <item x="3833"/>
        <item x="3832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7"/>
        <item x="3858"/>
        <item x="3856"/>
        <item x="3859"/>
        <item x="3860"/>
        <item x="3861"/>
        <item x="3863"/>
        <item x="3862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5"/>
        <item x="3884"/>
        <item x="3886"/>
        <item x="3887"/>
        <item x="3889"/>
        <item x="3888"/>
        <item x="3890"/>
        <item x="3891"/>
        <item x="3892"/>
        <item x="3893"/>
        <item x="3894"/>
        <item x="3896"/>
        <item x="3895"/>
        <item x="3897"/>
        <item x="3898"/>
        <item x="3899"/>
        <item x="3901"/>
        <item x="3900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7"/>
        <item x="3926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3"/>
        <item x="3942"/>
        <item x="3944"/>
        <item x="3945"/>
        <item x="3946"/>
        <item x="3948"/>
        <item x="3947"/>
        <item x="3949"/>
        <item x="3950"/>
        <item x="3951"/>
        <item x="3952"/>
        <item x="3953"/>
        <item x="3955"/>
        <item x="3954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9"/>
        <item x="3970"/>
        <item x="3968"/>
        <item x="3967"/>
        <item x="3972"/>
        <item x="3971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1"/>
        <item x="4010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6"/>
        <item x="4025"/>
        <item x="4027"/>
        <item x="4028"/>
        <item x="4029"/>
        <item x="4030"/>
        <item x="4031"/>
        <item x="4032"/>
        <item x="4033"/>
        <item x="4034"/>
        <item x="4036"/>
        <item x="4035"/>
        <item x="4038"/>
        <item x="4037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91"/>
        <item x="4090"/>
        <item x="4089"/>
        <item x="4093"/>
        <item x="4092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1"/>
        <item x="4130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8"/>
        <item x="4147"/>
        <item x="4149"/>
        <item x="4150"/>
        <item x="4151"/>
        <item x="4152"/>
        <item x="4153"/>
        <item x="4154"/>
        <item x="4155"/>
        <item x="4157"/>
        <item x="4156"/>
        <item x="4158"/>
        <item x="4159"/>
        <item x="4160"/>
        <item x="4161"/>
        <item x="4162"/>
        <item x="4163"/>
        <item x="4164"/>
        <item x="4166"/>
        <item x="4167"/>
        <item x="4165"/>
        <item x="4169"/>
        <item x="4168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5"/>
        <item x="4184"/>
        <item x="4187"/>
        <item x="4186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5"/>
        <item x="4204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9"/>
        <item x="4218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9"/>
        <item x="4238"/>
        <item x="4240"/>
        <item x="4242"/>
        <item x="4241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9"/>
        <item x="4258"/>
        <item x="4260"/>
        <item x="4261"/>
        <item x="4262"/>
        <item x="4263"/>
        <item x="4265"/>
        <item x="4264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6"/>
        <item x="4295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4"/>
        <item x="4343"/>
        <item x="4345"/>
        <item x="4346"/>
        <item x="4347"/>
        <item x="4348"/>
        <item x="4349"/>
        <item x="4350"/>
        <item x="4351"/>
        <item x="4353"/>
        <item x="4352"/>
        <item x="4354"/>
        <item x="4355"/>
        <item x="4356"/>
        <item x="4357"/>
        <item x="4358"/>
        <item x="4359"/>
        <item x="4360"/>
        <item x="4362"/>
        <item x="4361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4"/>
        <item x="4403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8"/>
        <item x="4426"/>
        <item x="4427"/>
        <item x="4429"/>
        <item x="4430"/>
        <item x="4431"/>
        <item x="4432"/>
        <item x="4433"/>
        <item x="4434"/>
        <item x="4435"/>
        <item x="4436"/>
        <item x="4438"/>
        <item x="4437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2"/>
        <item x="4453"/>
        <item x="4451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80"/>
        <item x="4479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5"/>
        <item x="4496"/>
        <item x="4494"/>
        <item x="4497"/>
        <item x="4498"/>
        <item x="4499"/>
        <item x="4500"/>
        <item x="4501"/>
        <item x="4502"/>
        <item x="4504"/>
        <item x="4503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8"/>
        <item x="4517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6"/>
        <item x="4535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3"/>
        <item x="4572"/>
        <item x="4571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4"/>
        <item x="4593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10"/>
        <item x="4609"/>
        <item x="4611"/>
        <item x="4612"/>
        <item x="4613"/>
        <item x="4614"/>
        <item x="4615"/>
        <item x="4617"/>
        <item x="4616"/>
        <item x="4618"/>
        <item x="4619"/>
        <item x="4620"/>
        <item x="4621"/>
        <item x="4622"/>
        <item x="4624"/>
        <item x="4623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1"/>
        <item x="4660"/>
        <item x="4662"/>
        <item x="4664"/>
        <item x="4663"/>
        <item x="4666"/>
        <item x="4665"/>
        <item x="4667"/>
        <item x="4668"/>
        <item x="4669"/>
        <item x="4670"/>
        <item x="4672"/>
        <item x="4671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3"/>
        <item x="4691"/>
        <item x="4694"/>
        <item x="4692"/>
        <item x="4696"/>
        <item x="4695"/>
        <item x="4698"/>
        <item x="4697"/>
        <item x="4699"/>
        <item x="4700"/>
        <item x="4701"/>
        <item x="4704"/>
        <item x="4703"/>
        <item x="4702"/>
        <item x="4705"/>
        <item x="4706"/>
        <item x="4708"/>
        <item x="4707"/>
        <item x="4709"/>
        <item x="4710"/>
        <item x="4711"/>
        <item x="4712"/>
        <item x="4713"/>
        <item x="4714"/>
        <item x="4715"/>
        <item x="4717"/>
        <item x="4716"/>
        <item x="4719"/>
        <item x="4718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9"/>
        <item x="4740"/>
        <item x="4738"/>
        <item x="4741"/>
        <item x="4744"/>
        <item x="4743"/>
        <item x="4742"/>
        <item x="4745"/>
        <item x="4746"/>
        <item x="4748"/>
        <item x="4749"/>
        <item x="4747"/>
        <item x="4750"/>
        <item x="4751"/>
        <item x="4752"/>
        <item x="4753"/>
        <item x="4754"/>
        <item x="4755"/>
        <item x="4756"/>
        <item x="4758"/>
        <item x="4757"/>
        <item x="4759"/>
        <item x="4760"/>
        <item x="4761"/>
        <item x="4762"/>
        <item x="4763"/>
        <item x="4765"/>
        <item x="4764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3"/>
        <item x="4782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4"/>
        <item x="4803"/>
        <item x="4805"/>
        <item x="4806"/>
        <item x="4807"/>
        <item x="4808"/>
        <item x="4809"/>
        <item x="4810"/>
        <item x="4812"/>
        <item x="4811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8"/>
        <item x="4827"/>
        <item x="4829"/>
        <item x="4830"/>
        <item x="4831"/>
        <item x="4833"/>
        <item x="4832"/>
        <item x="4835"/>
        <item x="4834"/>
        <item x="4836"/>
        <item x="4837"/>
        <item x="4839"/>
        <item x="4838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7"/>
        <item x="4866"/>
        <item x="4868"/>
        <item x="4869"/>
        <item x="4870"/>
        <item x="4872"/>
        <item x="4871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10"/>
        <item x="4909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4"/>
        <item x="4923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8"/>
        <item x="4937"/>
        <item x="4939"/>
        <item x="4940"/>
        <item x="4941"/>
        <item x="4942"/>
        <item x="4943"/>
        <item x="4944"/>
        <item x="4946"/>
        <item x="4945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2"/>
        <item x="4971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2"/>
        <item x="4991"/>
        <item x="4993"/>
        <item x="4994"/>
        <item x="4995"/>
        <item x="4996"/>
        <item x="4997"/>
        <item x="4998"/>
        <item x="4999"/>
        <item x="5001"/>
        <item x="5000"/>
        <item x="5002"/>
        <item x="5003"/>
        <item x="5004"/>
        <item x="5005"/>
        <item x="5007"/>
        <item x="5006"/>
        <item x="5008"/>
        <item x="5009"/>
        <item x="5010"/>
        <item x="5011"/>
        <item x="5012"/>
        <item x="5013"/>
        <item x="5015"/>
        <item x="5014"/>
        <item x="5016"/>
        <item x="5017"/>
        <item x="5019"/>
        <item x="5018"/>
        <item x="5020"/>
        <item x="5022"/>
        <item x="5023"/>
        <item x="5021"/>
        <item x="5024"/>
        <item x="5025"/>
        <item x="5026"/>
        <item x="5027"/>
        <item x="5028"/>
        <item x="5029"/>
        <item x="5030"/>
        <item x="5031"/>
        <item x="5032"/>
        <item x="5034"/>
        <item x="5033"/>
        <item x="5035"/>
        <item x="5036"/>
        <item x="5038"/>
        <item x="5037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8"/>
        <item x="5057"/>
        <item x="5059"/>
        <item x="5060"/>
        <item x="5061"/>
        <item x="5062"/>
        <item x="5063"/>
        <item x="5064"/>
        <item x="5065"/>
        <item x="5066"/>
        <item x="5068"/>
        <item x="5067"/>
        <item x="5069"/>
        <item x="5070"/>
        <item x="5071"/>
        <item x="5073"/>
        <item x="5072"/>
        <item x="5074"/>
        <item x="5075"/>
        <item x="5076"/>
        <item x="5077"/>
        <item x="5078"/>
        <item x="5080"/>
        <item x="5079"/>
        <item x="5081"/>
        <item x="5082"/>
        <item x="5083"/>
        <item x="5084"/>
        <item x="5085"/>
        <item x="5086"/>
        <item x="5087"/>
        <item x="5088"/>
        <item x="5089"/>
        <item x="5090"/>
        <item x="5093"/>
        <item x="5092"/>
        <item x="5091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3"/>
        <item x="5112"/>
        <item x="5114"/>
        <item x="5115"/>
        <item x="5116"/>
        <item x="5117"/>
        <item x="5118"/>
        <item x="5119"/>
        <item x="5120"/>
        <item x="5122"/>
        <item x="5121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9"/>
        <item x="5148"/>
        <item x="5150"/>
        <item x="5151"/>
        <item x="5152"/>
        <item x="5153"/>
        <item x="5155"/>
        <item x="5154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4"/>
        <item x="5183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1"/>
        <item x="5210"/>
        <item x="5212"/>
        <item x="5213"/>
        <item x="5214"/>
        <item x="5215"/>
        <item x="5217"/>
        <item x="5216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30"/>
        <item x="5229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5"/>
        <item x="5254"/>
        <item x="5256"/>
        <item x="5257"/>
        <item x="5258"/>
        <item x="5259"/>
        <item x="5261"/>
        <item x="5260"/>
        <item x="5262"/>
        <item x="5264"/>
        <item x="5263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9"/>
        <item x="5288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2"/>
        <item x="5310"/>
        <item x="5311"/>
        <item x="5313"/>
        <item x="5314"/>
        <item x="5315"/>
        <item x="5317"/>
        <item x="5316"/>
        <item x="5318"/>
        <item x="5319"/>
        <item x="5320"/>
        <item x="5321"/>
        <item x="5322"/>
        <item x="5323"/>
        <item x="5324"/>
        <item x="5325"/>
        <item x="5326"/>
        <item x="5327"/>
        <item x="5329"/>
        <item x="5328"/>
        <item x="5330"/>
        <item x="5331"/>
        <item x="5333"/>
        <item x="5332"/>
        <item x="5334"/>
        <item x="5335"/>
        <item x="5336"/>
        <item x="5337"/>
        <item x="5338"/>
        <item x="5339"/>
        <item x="5340"/>
        <item x="5341"/>
        <item x="5342"/>
        <item x="5343"/>
        <item x="5345"/>
        <item x="5344"/>
        <item x="5346"/>
        <item x="5348"/>
        <item x="5347"/>
        <item x="5349"/>
        <item x="5350"/>
        <item x="5351"/>
        <item x="5352"/>
        <item x="5353"/>
        <item x="5354"/>
        <item x="5355"/>
        <item x="5356"/>
        <item x="5358"/>
        <item x="5357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7"/>
        <item x="5386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2"/>
        <item x="5401"/>
        <item x="5403"/>
        <item x="5404"/>
        <item x="5405"/>
        <item x="5406"/>
        <item x="5407"/>
        <item x="5408"/>
        <item x="5410"/>
        <item x="5409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3"/>
        <item x="5422"/>
        <item x="5424"/>
        <item x="5425"/>
        <item x="5426"/>
        <item x="5427"/>
        <item x="5428"/>
        <item x="5429"/>
        <item x="5430"/>
        <item x="5432"/>
        <item x="5431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9"/>
        <item x="5458"/>
        <item x="5460"/>
        <item x="5461"/>
        <item x="5462"/>
        <item x="5463"/>
        <item x="5464"/>
        <item x="5466"/>
        <item x="5465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2"/>
        <item x="5481"/>
        <item x="5480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8"/>
        <item x="5527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7"/>
        <item x="5546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4"/>
        <item x="5563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5"/>
        <item x="5636"/>
        <item x="5639"/>
        <item x="5634"/>
        <item x="5633"/>
        <item x="5637"/>
        <item x="5638"/>
        <item x="5640"/>
        <item x="5641"/>
        <item x="5642"/>
        <item x="5644"/>
        <item x="5645"/>
        <item x="5643"/>
        <item x="5646"/>
        <item x="5647"/>
        <item x="5648"/>
        <item x="5649"/>
        <item x="5650"/>
        <item x="5651"/>
        <item x="5652"/>
        <item x="5653"/>
        <item x="5655"/>
        <item x="5654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3"/>
        <item x="5682"/>
        <item x="5684"/>
        <item x="5685"/>
        <item x="5686"/>
        <item x="5687"/>
        <item x="5689"/>
        <item x="5688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4"/>
        <item x="5713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8"/>
        <item x="5767"/>
        <item x="5770"/>
        <item x="5769"/>
        <item x="5771"/>
        <item x="5773"/>
        <item x="5772"/>
        <item x="5774"/>
        <item x="5775"/>
        <item x="5776"/>
        <item x="5777"/>
        <item x="5779"/>
        <item x="5778"/>
        <item x="5780"/>
        <item x="5782"/>
        <item x="5783"/>
        <item x="5781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1"/>
        <item x="5800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20"/>
        <item x="5821"/>
        <item x="5819"/>
        <item x="5822"/>
        <item x="5824"/>
        <item x="5823"/>
        <item x="5825"/>
        <item x="5826"/>
        <item x="5827"/>
        <item x="5828"/>
        <item x="5829"/>
        <item x="5830"/>
        <item x="5831"/>
        <item x="5832"/>
        <item x="5833"/>
        <item x="5835"/>
        <item x="5834"/>
        <item x="5836"/>
        <item x="5837"/>
        <item x="5838"/>
        <item x="5839"/>
        <item x="5840"/>
        <item x="5841"/>
        <item x="5842"/>
        <item x="5843"/>
        <item x="5844"/>
        <item x="5846"/>
        <item x="5845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1"/>
        <item x="5880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900"/>
        <item x="5899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6"/>
        <item x="5924"/>
        <item x="5925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6"/>
        <item x="5945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1"/>
        <item x="5960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9"/>
        <item x="5988"/>
        <item x="5990"/>
        <item x="5991"/>
        <item x="5992"/>
        <item x="5994"/>
        <item x="5993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8"/>
        <item x="6019"/>
        <item x="6017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7"/>
        <item x="6056"/>
        <item x="6058"/>
        <item x="6059"/>
        <item x="6060"/>
        <item x="6061"/>
        <item x="6063"/>
        <item x="6062"/>
        <item x="6065"/>
        <item x="6064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9"/>
        <item x="6078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10"/>
        <item x="6109"/>
        <item x="6111"/>
        <item x="6112"/>
        <item x="6113"/>
        <item x="6114"/>
        <item x="6115"/>
        <item x="6116"/>
        <item x="6117"/>
        <item x="6118"/>
        <item x="6121"/>
        <item x="6119"/>
        <item x="6120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8"/>
        <item x="6137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7"/>
        <item x="6156"/>
        <item x="6158"/>
        <item x="6159"/>
        <item x="6160"/>
        <item x="6161"/>
        <item x="6162"/>
        <item x="6163"/>
        <item x="6164"/>
        <item x="6165"/>
        <item x="6167"/>
        <item x="6166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91"/>
        <item x="6190"/>
        <item x="6189"/>
        <item x="6192"/>
        <item x="6194"/>
        <item x="6193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20"/>
        <item x="6219"/>
        <item x="6221"/>
        <item x="6222"/>
        <item x="6223"/>
        <item x="6224"/>
        <item x="6225"/>
        <item x="6226"/>
        <item x="6227"/>
        <item x="6228"/>
        <item x="6230"/>
        <item x="6229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7"/>
        <item x="6248"/>
        <item x="6246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2"/>
        <item x="6271"/>
        <item x="6273"/>
        <item x="6274"/>
        <item x="6276"/>
        <item x="6275"/>
        <item x="6277"/>
        <item x="6278"/>
        <item x="6279"/>
        <item x="6281"/>
        <item x="6280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7"/>
        <item x="6296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8"/>
        <item x="6337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3"/>
        <item x="6362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6"/>
        <item x="6395"/>
        <item x="6397"/>
        <item x="6398"/>
        <item x="6399"/>
        <item x="6400"/>
        <item x="6401"/>
        <item x="6402"/>
        <item x="6403"/>
        <item x="6404"/>
        <item x="6405"/>
        <item x="6406"/>
        <item x="6408"/>
        <item x="6407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1"/>
        <item x="6420"/>
        <item x="6422"/>
        <item x="6423"/>
        <item x="6424"/>
        <item x="6425"/>
        <item x="6426"/>
        <item x="6427"/>
        <item x="6428"/>
        <item x="6430"/>
        <item x="6429"/>
        <item x="6431"/>
        <item x="6432"/>
        <item x="6433"/>
        <item x="6434"/>
        <item x="6435"/>
        <item x="6436"/>
        <item x="6438"/>
        <item x="6437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8"/>
        <item x="6457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80"/>
        <item x="6478"/>
        <item x="6479"/>
        <item x="6477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9"/>
        <item x="6498"/>
        <item x="6500"/>
        <item x="6501"/>
        <item x="6502"/>
        <item x="6503"/>
        <item x="6505"/>
        <item x="6504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9"/>
        <item x="6538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9"/>
        <item x="6557"/>
        <item x="6558"/>
        <item x="6560"/>
        <item x="6561"/>
        <item x="6562"/>
        <item x="6563"/>
        <item x="6565"/>
        <item x="6564"/>
        <item x="6566"/>
        <item x="6567"/>
        <item x="6568"/>
        <item x="6570"/>
        <item x="6569"/>
        <item x="6572"/>
        <item x="6571"/>
        <item x="6573"/>
        <item x="6574"/>
        <item x="6575"/>
        <item x="6576"/>
        <item x="6577"/>
        <item x="6578"/>
        <item x="6579"/>
        <item x="6580"/>
        <item x="6581"/>
        <item x="6583"/>
        <item x="6582"/>
        <item x="6584"/>
        <item x="6587"/>
        <item x="6586"/>
        <item x="6585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4"/>
        <item x="6613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7"/>
        <item x="6626"/>
        <item x="6628"/>
        <item x="6629"/>
        <item x="6630"/>
        <item x="6631"/>
        <item x="6632"/>
        <item x="6633"/>
        <item x="6634"/>
        <item x="6635"/>
        <item x="6638"/>
        <item x="6636"/>
        <item x="6637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3"/>
        <item x="6652"/>
        <item x="6654"/>
        <item x="6655"/>
        <item x="6656"/>
        <item x="6658"/>
        <item x="6657"/>
        <item x="6659"/>
        <item x="6660"/>
        <item x="6661"/>
        <item x="6662"/>
        <item x="6663"/>
        <item x="6664"/>
        <item x="6665"/>
        <item x="6666"/>
        <item x="6668"/>
        <item x="6667"/>
        <item x="6669"/>
        <item x="6670"/>
        <item x="6671"/>
        <item x="6673"/>
        <item x="6672"/>
        <item x="6674"/>
        <item x="6675"/>
        <item x="6676"/>
        <item x="6677"/>
        <item x="6678"/>
        <item x="6679"/>
        <item x="6680"/>
        <item x="6682"/>
        <item x="6681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4"/>
        <item x="6713"/>
        <item x="6715"/>
        <item x="6716"/>
        <item x="6717"/>
        <item x="6720"/>
        <item x="6718"/>
        <item x="6719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6"/>
        <item x="6738"/>
        <item x="6739"/>
        <item x="6737"/>
        <item x="6735"/>
        <item x="6740"/>
        <item x="6741"/>
        <item x="6742"/>
        <item x="6745"/>
        <item x="6744"/>
        <item x="6743"/>
        <item x="6746"/>
        <item x="6747"/>
        <item x="6748"/>
        <item x="6749"/>
        <item x="6750"/>
        <item x="6751"/>
        <item x="6752"/>
        <item x="6753"/>
        <item x="6754"/>
        <item x="6755"/>
        <item x="6757"/>
        <item x="6756"/>
        <item x="6758"/>
        <item x="6759"/>
        <item x="6760"/>
        <item x="6761"/>
        <item x="6764"/>
        <item x="6762"/>
        <item x="6763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7"/>
        <item x="6796"/>
        <item x="6798"/>
        <item x="6799"/>
        <item x="6800"/>
        <item x="6801"/>
        <item x="6802"/>
        <item x="6804"/>
        <item x="6803"/>
        <item x="6805"/>
        <item x="6806"/>
        <item x="6807"/>
        <item x="6809"/>
        <item x="6808"/>
        <item x="6810"/>
        <item x="6811"/>
        <item x="6812"/>
        <item x="6813"/>
        <item x="6814"/>
        <item x="6815"/>
        <item x="6816"/>
        <item x="6817"/>
        <item x="6819"/>
        <item x="6818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6"/>
        <item x="6855"/>
        <item x="6857"/>
        <item x="6858"/>
        <item x="6859"/>
        <item x="6860"/>
        <item x="6861"/>
        <item x="6862"/>
        <item x="6863"/>
        <item x="6864"/>
        <item x="6866"/>
        <item x="6865"/>
        <item x="6867"/>
        <item x="6868"/>
        <item x="6869"/>
        <item x="6870"/>
        <item x="6871"/>
        <item x="6872"/>
        <item x="6873"/>
        <item x="6874"/>
        <item x="6876"/>
        <item x="6877"/>
        <item x="6875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7"/>
        <item x="6896"/>
        <item x="6898"/>
        <item x="6901"/>
        <item x="6900"/>
        <item x="6899"/>
        <item x="6902"/>
        <item x="6904"/>
        <item x="6903"/>
        <item x="6905"/>
        <item x="6906"/>
        <item x="6907"/>
        <item x="6908"/>
        <item x="6909"/>
        <item x="6910"/>
        <item x="6913"/>
        <item x="6912"/>
        <item x="6911"/>
        <item x="6914"/>
        <item x="6915"/>
        <item x="6916"/>
        <item x="6917"/>
        <item x="6918"/>
        <item x="6919"/>
        <item x="6921"/>
        <item x="6922"/>
        <item x="6920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5"/>
        <item x="6944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9"/>
        <item x="6978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6"/>
        <item x="6995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7"/>
        <item x="7016"/>
        <item x="7015"/>
        <item x="7018"/>
        <item x="7020"/>
        <item x="7019"/>
        <item x="7021"/>
        <item x="7022"/>
        <item x="7023"/>
        <item x="7025"/>
        <item x="7024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50"/>
        <item x="7049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80"/>
        <item x="7079"/>
        <item x="7081"/>
        <item x="7082"/>
        <item x="7083"/>
        <item x="7084"/>
        <item x="7085"/>
        <item x="7086"/>
        <item x="7087"/>
        <item x="7089"/>
        <item x="7088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30"/>
        <item x="7129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50"/>
        <item x="7148"/>
        <item x="7149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4"/>
        <item x="7163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3"/>
        <item x="7182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2"/>
        <item x="7211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5"/>
        <item x="7244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2"/>
        <item x="7311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8"/>
        <item x="7326"/>
        <item x="7327"/>
        <item x="7329"/>
        <item x="7330"/>
        <item x="7331"/>
        <item x="7332"/>
        <item x="7333"/>
        <item x="7335"/>
        <item x="7334"/>
        <item x="7336"/>
        <item x="7337"/>
        <item x="7338"/>
        <item x="7339"/>
        <item x="7340"/>
        <item x="7341"/>
        <item x="7342"/>
        <item x="7343"/>
        <item x="7344"/>
        <item x="7346"/>
        <item x="7345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3"/>
        <item x="7382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4"/>
        <item x="7402"/>
        <item x="7403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7"/>
        <item x="7416"/>
        <item x="7418"/>
        <item x="7419"/>
        <item x="7420"/>
        <item x="7421"/>
        <item x="7422"/>
        <item x="7423"/>
        <item x="7424"/>
        <item x="7425"/>
        <item x="7426"/>
        <item x="7428"/>
        <item x="7427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2"/>
        <item x="7441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5"/>
        <item x="7454"/>
        <item x="7456"/>
        <item x="7457"/>
        <item x="7459"/>
        <item x="7458"/>
        <item x="7461"/>
        <item x="7460"/>
        <item x="7462"/>
        <item x="7463"/>
        <item x="7464"/>
        <item x="7466"/>
        <item x="7465"/>
        <item x="7467"/>
        <item x="7468"/>
        <item x="7469"/>
        <item x="7470"/>
        <item x="7471"/>
        <item x="7472"/>
        <item x="7473"/>
        <item x="7474"/>
        <item x="7476"/>
        <item x="7475"/>
        <item x="7477"/>
        <item x="7478"/>
        <item x="7479"/>
        <item x="7480"/>
        <item x="7481"/>
        <item x="7482"/>
        <item x="7483"/>
        <item x="7484"/>
        <item x="7485"/>
        <item x="7487"/>
        <item x="7486"/>
        <item x="7488"/>
        <item x="7489"/>
        <item x="7490"/>
        <item x="7491"/>
        <item x="7492"/>
        <item x="7493"/>
        <item x="7494"/>
        <item x="7497"/>
        <item x="7495"/>
        <item x="7496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3"/>
        <item x="7542"/>
        <item x="7544"/>
        <item x="7545"/>
        <item x="7546"/>
        <item x="7547"/>
        <item x="7548"/>
        <item x="7549"/>
        <item x="7551"/>
        <item x="7550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4"/>
        <item x="7566"/>
        <item x="7563"/>
        <item x="7565"/>
        <item x="7567"/>
        <item x="7568"/>
        <item x="7569"/>
        <item x="7570"/>
        <item x="7571"/>
        <item x="7572"/>
        <item x="7573"/>
        <item x="7574"/>
        <item x="7576"/>
        <item x="7575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6"/>
        <item x="7615"/>
        <item x="7617"/>
        <item x="7618"/>
        <item x="7619"/>
        <item x="7620"/>
        <item x="7621"/>
        <item x="7622"/>
        <item x="7623"/>
        <item x="7624"/>
        <item x="7626"/>
        <item x="7625"/>
        <item x="7627"/>
        <item x="7628"/>
        <item x="7629"/>
        <item x="7630"/>
        <item x="7631"/>
        <item x="7633"/>
        <item x="7632"/>
        <item x="7634"/>
        <item x="7635"/>
        <item x="7636"/>
        <item x="7637"/>
        <item x="7638"/>
        <item x="7639"/>
        <item x="7640"/>
        <item x="7641"/>
        <item x="7643"/>
        <item x="7642"/>
        <item x="7644"/>
        <item x="7645"/>
        <item x="7646"/>
        <item x="7647"/>
        <item x="7648"/>
        <item x="7649"/>
        <item x="7650"/>
        <item x="7653"/>
        <item x="7652"/>
        <item x="7651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8"/>
        <item x="7677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8"/>
        <item x="7697"/>
        <item x="7699"/>
        <item x="7700"/>
        <item x="7701"/>
        <item x="7702"/>
        <item x="7703"/>
        <item x="7704"/>
        <item x="7706"/>
        <item x="7705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2"/>
        <item x="7731"/>
        <item x="7733"/>
        <item x="7734"/>
        <item x="7735"/>
        <item x="7736"/>
        <item x="7737"/>
        <item x="7738"/>
        <item x="7740"/>
        <item x="7739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8"/>
        <item x="7767"/>
        <item x="7770"/>
        <item x="7769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6"/>
        <item x="7785"/>
        <item x="7788"/>
        <item x="7787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7"/>
        <item x="7826"/>
        <item x="7828"/>
        <item x="7829"/>
        <item x="7830"/>
        <item x="7831"/>
        <item x="7833"/>
        <item x="7832"/>
        <item x="7834"/>
        <item x="7835"/>
        <item x="7836"/>
        <item x="7837"/>
        <item x="7838"/>
        <item x="7839"/>
        <item x="7840"/>
        <item x="7841"/>
        <item x="7843"/>
        <item x="7842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70"/>
        <item x="7869"/>
        <item x="7871"/>
        <item x="7872"/>
        <item x="7873"/>
        <item x="7875"/>
        <item x="7874"/>
        <item x="7876"/>
        <item x="7877"/>
        <item x="7878"/>
        <item x="7880"/>
        <item x="7879"/>
        <item x="7881"/>
        <item x="7882"/>
        <item x="7884"/>
        <item x="7883"/>
        <item x="7885"/>
        <item x="7886"/>
        <item x="7887"/>
        <item x="7891"/>
        <item x="7890"/>
        <item x="7889"/>
        <item x="7888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7"/>
        <item x="7906"/>
        <item x="7908"/>
        <item x="7910"/>
        <item x="7909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3"/>
        <item x="7922"/>
        <item x="7924"/>
        <item x="7925"/>
        <item x="7926"/>
        <item x="7927"/>
        <item x="7928"/>
        <item x="7929"/>
        <item x="7930"/>
        <item x="7932"/>
        <item x="7931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6"/>
        <item x="7945"/>
        <item x="7947"/>
        <item x="7948"/>
        <item x="7949"/>
        <item x="7951"/>
        <item x="7950"/>
        <item x="7952"/>
        <item x="7953"/>
        <item x="7954"/>
        <item x="7955"/>
        <item x="7956"/>
        <item x="7957"/>
        <item x="7959"/>
        <item x="7958"/>
        <item x="7960"/>
        <item x="7961"/>
        <item x="7962"/>
        <item x="7963"/>
        <item x="7964"/>
        <item x="7965"/>
        <item x="7967"/>
        <item x="7968"/>
        <item x="7966"/>
        <item x="7969"/>
        <item x="7970"/>
        <item x="7971"/>
        <item x="7972"/>
        <item x="7973"/>
        <item x="7974"/>
        <item x="7976"/>
        <item x="7975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6"/>
  </rowFields>
  <rowItems count="5">
    <i>
      <x v="1"/>
    </i>
    <i>
      <x v="3"/>
    </i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inal_Amount" fld="24" baseField="0" baseItem="0"/>
    <dataField name="Count of Transaction_ID" fld="18" subtotal="count" baseField="0" baseItem="0"/>
  </dataFields>
  <chartFormats count="2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03743C-B80F-4444-A1EE-280E337C1A3F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_MODE">
  <location ref="D40:E47" firstHeaderRow="1" firstDataRow="1" firstDataCol="1" rowPageCount="1" colPageCount="1"/>
  <pivotFields count="28">
    <pivotField showAll="0"/>
    <pivotField numFmtId="14" showAll="0">
      <items count="732">
        <item x="42"/>
        <item x="232"/>
        <item x="628"/>
        <item x="577"/>
        <item x="698"/>
        <item x="315"/>
        <item x="466"/>
        <item x="112"/>
        <item x="276"/>
        <item x="174"/>
        <item x="573"/>
        <item x="546"/>
        <item x="239"/>
        <item x="658"/>
        <item x="93"/>
        <item x="686"/>
        <item x="525"/>
        <item x="64"/>
        <item x="126"/>
        <item x="688"/>
        <item x="614"/>
        <item x="526"/>
        <item x="547"/>
        <item x="538"/>
        <item x="615"/>
        <item x="213"/>
        <item x="279"/>
        <item x="685"/>
        <item x="599"/>
        <item x="415"/>
        <item x="485"/>
        <item x="575"/>
        <item x="348"/>
        <item x="533"/>
        <item x="574"/>
        <item x="268"/>
        <item x="565"/>
        <item x="408"/>
        <item x="173"/>
        <item x="36"/>
        <item x="26"/>
        <item x="320"/>
        <item x="33"/>
        <item x="113"/>
        <item x="327"/>
        <item x="382"/>
        <item x="163"/>
        <item x="44"/>
        <item x="10"/>
        <item x="287"/>
        <item x="272"/>
        <item x="665"/>
        <item x="31"/>
        <item x="123"/>
        <item x="662"/>
        <item x="369"/>
        <item x="153"/>
        <item x="259"/>
        <item x="145"/>
        <item x="24"/>
        <item x="504"/>
        <item x="359"/>
        <item x="461"/>
        <item x="305"/>
        <item x="140"/>
        <item x="445"/>
        <item x="612"/>
        <item x="626"/>
        <item x="146"/>
        <item x="521"/>
        <item x="246"/>
        <item x="405"/>
        <item x="587"/>
        <item x="635"/>
        <item x="240"/>
        <item x="404"/>
        <item x="520"/>
        <item x="442"/>
        <item x="516"/>
        <item x="646"/>
        <item x="393"/>
        <item x="5"/>
        <item x="680"/>
        <item x="69"/>
        <item x="509"/>
        <item x="567"/>
        <item x="344"/>
        <item x="104"/>
        <item x="151"/>
        <item x="203"/>
        <item x="263"/>
        <item x="273"/>
        <item x="120"/>
        <item x="570"/>
        <item x="430"/>
        <item x="1"/>
        <item x="349"/>
        <item x="343"/>
        <item x="621"/>
        <item x="162"/>
        <item x="381"/>
        <item x="475"/>
        <item x="257"/>
        <item x="127"/>
        <item x="224"/>
        <item x="243"/>
        <item x="705"/>
        <item x="289"/>
        <item x="158"/>
        <item x="30"/>
        <item x="264"/>
        <item x="589"/>
        <item x="697"/>
        <item x="636"/>
        <item x="14"/>
        <item x="388"/>
        <item x="675"/>
        <item x="215"/>
        <item x="293"/>
        <item x="432"/>
        <item x="225"/>
        <item x="439"/>
        <item x="306"/>
        <item x="251"/>
        <item x="374"/>
        <item x="629"/>
        <item x="585"/>
        <item x="496"/>
        <item x="542"/>
        <item x="67"/>
        <item x="666"/>
        <item x="480"/>
        <item x="464"/>
        <item x="471"/>
        <item x="592"/>
        <item x="451"/>
        <item x="177"/>
        <item x="175"/>
        <item x="96"/>
        <item x="346"/>
        <item x="234"/>
        <item x="580"/>
        <item x="226"/>
        <item x="236"/>
        <item x="412"/>
        <item x="559"/>
        <item x="551"/>
        <item x="314"/>
        <item x="340"/>
        <item x="170"/>
        <item x="132"/>
        <item x="443"/>
        <item x="414"/>
        <item x="244"/>
        <item x="452"/>
        <item x="554"/>
        <item x="288"/>
        <item x="310"/>
        <item x="307"/>
        <item x="650"/>
        <item x="440"/>
        <item x="384"/>
        <item x="535"/>
        <item x="159"/>
        <item x="323"/>
        <item x="420"/>
        <item x="648"/>
        <item x="57"/>
        <item x="235"/>
        <item x="296"/>
        <item x="505"/>
        <item x="269"/>
        <item x="283"/>
        <item x="43"/>
        <item x="324"/>
        <item x="417"/>
        <item x="729"/>
        <item x="258"/>
        <item x="261"/>
        <item x="74"/>
        <item x="389"/>
        <item x="660"/>
        <item x="373"/>
        <item x="486"/>
        <item x="282"/>
        <item x="128"/>
        <item x="593"/>
        <item x="21"/>
        <item x="342"/>
        <item x="699"/>
        <item x="147"/>
        <item x="220"/>
        <item x="286"/>
        <item x="81"/>
        <item x="91"/>
        <item x="448"/>
        <item x="168"/>
        <item x="470"/>
        <item x="116"/>
        <item x="600"/>
        <item x="710"/>
        <item x="674"/>
        <item x="216"/>
        <item x="436"/>
        <item x="616"/>
        <item x="150"/>
        <item x="290"/>
        <item x="365"/>
        <item x="549"/>
        <item x="424"/>
        <item x="433"/>
        <item x="214"/>
        <item x="696"/>
        <item x="676"/>
        <item x="591"/>
        <item x="478"/>
        <item x="8"/>
        <item x="693"/>
        <item x="28"/>
        <item x="254"/>
        <item x="677"/>
        <item x="543"/>
        <item x="355"/>
        <item x="695"/>
        <item x="627"/>
        <item x="222"/>
        <item x="101"/>
        <item x="281"/>
        <item x="319"/>
        <item x="528"/>
        <item x="607"/>
        <item x="197"/>
        <item x="668"/>
        <item x="487"/>
        <item x="639"/>
        <item x="566"/>
        <item x="364"/>
        <item x="426"/>
        <item x="376"/>
        <item x="94"/>
        <item x="297"/>
        <item x="98"/>
        <item x="22"/>
        <item x="379"/>
        <item x="56"/>
        <item x="189"/>
        <item x="638"/>
        <item x="275"/>
        <item x="657"/>
        <item x="45"/>
        <item x="86"/>
        <item x="611"/>
        <item x="366"/>
        <item x="48"/>
        <item x="523"/>
        <item x="482"/>
        <item x="154"/>
        <item x="651"/>
        <item x="654"/>
        <item x="139"/>
        <item x="328"/>
        <item x="583"/>
        <item x="605"/>
        <item x="508"/>
        <item x="270"/>
        <item x="253"/>
        <item x="252"/>
        <item x="38"/>
        <item x="560"/>
        <item x="329"/>
        <item x="707"/>
        <item x="84"/>
        <item x="703"/>
        <item x="400"/>
        <item x="223"/>
        <item x="228"/>
        <item x="422"/>
        <item x="529"/>
        <item x="250"/>
        <item x="52"/>
        <item x="619"/>
        <item x="119"/>
        <item x="79"/>
        <item x="227"/>
        <item x="2"/>
        <item x="37"/>
        <item x="596"/>
        <item x="207"/>
        <item x="130"/>
        <item x="453"/>
        <item x="642"/>
        <item x="339"/>
        <item x="644"/>
        <item x="195"/>
        <item x="358"/>
        <item x="70"/>
        <item x="185"/>
        <item x="702"/>
        <item x="137"/>
        <item x="706"/>
        <item x="4"/>
        <item x="395"/>
        <item x="238"/>
        <item x="66"/>
        <item x="540"/>
        <item x="556"/>
        <item x="199"/>
        <item x="608"/>
        <item x="671"/>
        <item x="95"/>
        <item x="406"/>
        <item x="68"/>
        <item x="360"/>
        <item x="597"/>
        <item x="248"/>
        <item x="111"/>
        <item x="362"/>
        <item x="444"/>
        <item x="601"/>
        <item x="383"/>
        <item x="218"/>
        <item x="341"/>
        <item x="76"/>
        <item x="399"/>
        <item x="429"/>
        <item x="499"/>
        <item x="164"/>
        <item x="245"/>
        <item x="689"/>
        <item x="479"/>
        <item x="73"/>
        <item x="260"/>
        <item x="204"/>
        <item x="416"/>
        <item x="201"/>
        <item x="713"/>
        <item x="490"/>
        <item x="711"/>
        <item x="18"/>
        <item x="317"/>
        <item x="35"/>
        <item x="75"/>
        <item x="586"/>
        <item x="49"/>
        <item x="704"/>
        <item x="622"/>
        <item x="17"/>
        <item x="590"/>
        <item x="548"/>
        <item x="606"/>
        <item x="537"/>
        <item x="394"/>
        <item x="594"/>
        <item x="88"/>
        <item x="308"/>
        <item x="727"/>
        <item x="183"/>
        <item x="169"/>
        <item x="649"/>
        <item x="402"/>
        <item x="51"/>
        <item x="700"/>
        <item x="34"/>
        <item x="640"/>
        <item x="656"/>
        <item x="441"/>
        <item x="673"/>
        <item x="390"/>
        <item x="210"/>
        <item x="205"/>
        <item x="617"/>
        <item x="726"/>
        <item x="299"/>
        <item x="667"/>
        <item x="603"/>
        <item x="661"/>
        <item x="558"/>
        <item x="229"/>
        <item x="397"/>
        <item x="421"/>
        <item x="131"/>
        <item x="620"/>
        <item x="133"/>
        <item x="474"/>
        <item x="568"/>
        <item x="125"/>
        <item x="188"/>
        <item x="321"/>
        <item x="54"/>
        <item x="3"/>
        <item x="89"/>
        <item x="437"/>
        <item x="625"/>
        <item x="303"/>
        <item x="598"/>
        <item x="659"/>
        <item x="267"/>
        <item x="456"/>
        <item x="378"/>
        <item x="530"/>
        <item x="242"/>
        <item x="545"/>
        <item x="300"/>
        <item x="337"/>
        <item x="701"/>
        <item x="27"/>
        <item x="495"/>
        <item x="502"/>
        <item x="454"/>
        <item x="331"/>
        <item x="653"/>
        <item x="241"/>
        <item x="682"/>
        <item x="489"/>
        <item x="114"/>
        <item x="609"/>
        <item x="333"/>
        <item x="311"/>
        <item x="524"/>
        <item x="247"/>
        <item x="105"/>
        <item x="493"/>
        <item x="193"/>
        <item x="377"/>
        <item x="431"/>
        <item x="352"/>
        <item x="552"/>
        <item x="664"/>
        <item x="722"/>
        <item x="645"/>
        <item x="544"/>
        <item x="531"/>
        <item x="233"/>
        <item x="219"/>
        <item x="143"/>
        <item x="633"/>
        <item x="102"/>
        <item x="32"/>
        <item x="59"/>
        <item x="107"/>
        <item x="719"/>
        <item x="503"/>
        <item x="455"/>
        <item x="683"/>
        <item x="419"/>
        <item x="391"/>
        <item x="691"/>
        <item x="142"/>
        <item x="313"/>
        <item x="723"/>
        <item x="83"/>
        <item x="92"/>
        <item x="483"/>
        <item x="47"/>
        <item x="380"/>
        <item x="692"/>
        <item x="372"/>
        <item x="511"/>
        <item x="690"/>
        <item x="604"/>
        <item x="709"/>
        <item x="301"/>
        <item x="367"/>
        <item x="353"/>
        <item x="12"/>
        <item x="23"/>
        <item x="428"/>
        <item x="274"/>
        <item x="473"/>
        <item x="541"/>
        <item x="60"/>
        <item x="354"/>
        <item x="208"/>
        <item x="447"/>
        <item x="678"/>
        <item x="157"/>
        <item x="536"/>
        <item x="572"/>
        <item x="578"/>
        <item x="72"/>
        <item x="190"/>
        <item x="624"/>
        <item x="386"/>
        <item x="134"/>
        <item x="19"/>
        <item x="724"/>
        <item x="715"/>
        <item x="121"/>
        <item x="284"/>
        <item x="712"/>
        <item x="557"/>
        <item x="708"/>
        <item x="716"/>
        <item x="322"/>
        <item x="302"/>
        <item x="564"/>
        <item x="231"/>
        <item x="110"/>
        <item x="730"/>
        <item x="85"/>
        <item x="180"/>
        <item x="513"/>
        <item x="148"/>
        <item x="446"/>
        <item x="669"/>
        <item x="435"/>
        <item x="62"/>
        <item x="518"/>
        <item x="721"/>
        <item x="160"/>
        <item x="338"/>
        <item x="413"/>
        <item x="434"/>
        <item x="356"/>
        <item x="491"/>
        <item x="534"/>
        <item x="325"/>
        <item x="221"/>
        <item x="494"/>
        <item x="13"/>
        <item x="25"/>
        <item x="522"/>
        <item x="477"/>
        <item x="336"/>
        <item x="316"/>
        <item x="728"/>
        <item x="652"/>
        <item x="647"/>
        <item x="467"/>
        <item x="63"/>
        <item x="77"/>
        <item x="212"/>
        <item x="249"/>
        <item x="515"/>
        <item x="418"/>
        <item x="304"/>
        <item x="357"/>
        <item x="641"/>
        <item x="138"/>
        <item x="550"/>
        <item x="679"/>
        <item x="637"/>
        <item x="584"/>
        <item x="172"/>
        <item x="347"/>
        <item x="15"/>
        <item x="53"/>
        <item x="230"/>
        <item x="725"/>
        <item x="217"/>
        <item x="186"/>
        <item x="171"/>
        <item x="55"/>
        <item x="100"/>
        <item x="335"/>
        <item x="50"/>
        <item x="141"/>
        <item x="71"/>
        <item x="684"/>
        <item x="192"/>
        <item x="179"/>
        <item x="135"/>
        <item x="350"/>
        <item x="65"/>
        <item x="532"/>
        <item x="655"/>
        <item x="11"/>
        <item x="99"/>
        <item x="476"/>
        <item x="561"/>
        <item x="187"/>
        <item x="280"/>
        <item x="332"/>
        <item x="571"/>
        <item x="9"/>
        <item x="298"/>
        <item x="271"/>
        <item x="198"/>
        <item x="118"/>
        <item x="371"/>
        <item x="427"/>
        <item x="109"/>
        <item x="492"/>
        <item x="459"/>
        <item x="582"/>
        <item x="266"/>
        <item x="396"/>
        <item x="334"/>
        <item x="375"/>
        <item x="411"/>
        <item x="39"/>
        <item x="106"/>
        <item x="318"/>
        <item x="80"/>
        <item x="155"/>
        <item x="618"/>
        <item x="124"/>
        <item x="87"/>
        <item x="510"/>
        <item x="312"/>
        <item x="501"/>
        <item x="462"/>
        <item x="500"/>
        <item x="115"/>
        <item x="295"/>
        <item x="687"/>
        <item x="61"/>
        <item x="694"/>
        <item x="277"/>
        <item x="398"/>
        <item x="460"/>
        <item x="256"/>
        <item x="497"/>
        <item x="330"/>
        <item x="527"/>
        <item x="237"/>
        <item x="117"/>
        <item x="144"/>
        <item x="457"/>
        <item x="623"/>
        <item x="351"/>
        <item x="519"/>
        <item x="643"/>
        <item x="579"/>
        <item x="595"/>
        <item x="129"/>
        <item x="262"/>
        <item x="576"/>
        <item x="265"/>
        <item x="581"/>
        <item x="410"/>
        <item x="387"/>
        <item x="465"/>
        <item x="506"/>
        <item x="196"/>
        <item x="484"/>
        <item x="294"/>
        <item x="136"/>
        <item x="553"/>
        <item x="103"/>
        <item x="361"/>
        <item x="285"/>
        <item x="631"/>
        <item x="613"/>
        <item x="309"/>
        <item x="368"/>
        <item x="632"/>
        <item x="409"/>
        <item x="108"/>
        <item x="202"/>
        <item x="672"/>
        <item x="472"/>
        <item x="363"/>
        <item x="403"/>
        <item x="0"/>
        <item x="7"/>
        <item x="156"/>
        <item x="152"/>
        <item x="407"/>
        <item x="292"/>
        <item x="211"/>
        <item x="20"/>
        <item x="602"/>
        <item x="512"/>
        <item x="468"/>
        <item x="458"/>
        <item x="469"/>
        <item x="278"/>
        <item x="670"/>
        <item x="161"/>
        <item x="97"/>
        <item x="165"/>
        <item x="517"/>
        <item x="634"/>
        <item x="209"/>
        <item x="326"/>
        <item x="184"/>
        <item x="438"/>
        <item x="167"/>
        <item x="82"/>
        <item x="40"/>
        <item x="562"/>
        <item x="194"/>
        <item x="610"/>
        <item x="555"/>
        <item x="176"/>
        <item x="392"/>
        <item x="291"/>
        <item x="181"/>
        <item x="463"/>
        <item x="423"/>
        <item x="717"/>
        <item x="569"/>
        <item x="401"/>
        <item x="588"/>
        <item x="718"/>
        <item x="178"/>
        <item x="166"/>
        <item x="425"/>
        <item x="488"/>
        <item x="449"/>
        <item x="191"/>
        <item x="90"/>
        <item x="514"/>
        <item x="498"/>
        <item x="200"/>
        <item x="16"/>
        <item x="58"/>
        <item x="370"/>
        <item x="481"/>
        <item x="681"/>
        <item x="206"/>
        <item x="46"/>
        <item x="41"/>
        <item x="345"/>
        <item x="78"/>
        <item x="507"/>
        <item x="182"/>
        <item x="6"/>
        <item x="663"/>
        <item x="29"/>
        <item x="385"/>
        <item x="720"/>
        <item x="563"/>
        <item x="122"/>
        <item x="450"/>
        <item x="149"/>
        <item x="714"/>
        <item x="630"/>
        <item x="539"/>
        <item x="25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5"/>
        <item x="2"/>
        <item x="4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5"/>
  </rowFields>
  <rowItems count="7">
    <i>
      <x v="1"/>
    </i>
    <i>
      <x v="2"/>
    </i>
    <i>
      <x v="3"/>
    </i>
    <i>
      <x v="5"/>
    </i>
    <i>
      <x v="4"/>
    </i>
    <i>
      <x/>
    </i>
    <i t="grand">
      <x/>
    </i>
  </rowItems>
  <colItems count="1">
    <i/>
  </colItems>
  <pageFields count="1">
    <pageField fld="16" item="1" hier="-1"/>
  </pageFields>
  <dataFields count="1">
    <dataField name="Sum of Final_Amoun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57F2E9-5AAD-412A-94AD-C6DEB19F5FCD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E">
  <location ref="D20:E33" firstHeaderRow="1" firstDataRow="1" firstDataCol="1" rowPageCount="1" colPageCount="1"/>
  <pivotFields count="28">
    <pivotField showAll="0"/>
    <pivotField numFmtId="14" showAll="0">
      <items count="732">
        <item x="42"/>
        <item x="232"/>
        <item x="628"/>
        <item x="577"/>
        <item x="698"/>
        <item x="315"/>
        <item x="466"/>
        <item x="112"/>
        <item x="276"/>
        <item x="174"/>
        <item x="573"/>
        <item x="546"/>
        <item x="239"/>
        <item x="658"/>
        <item x="93"/>
        <item x="686"/>
        <item x="525"/>
        <item x="64"/>
        <item x="126"/>
        <item x="688"/>
        <item x="614"/>
        <item x="526"/>
        <item x="547"/>
        <item x="538"/>
        <item x="615"/>
        <item x="213"/>
        <item x="279"/>
        <item x="685"/>
        <item x="599"/>
        <item x="415"/>
        <item x="485"/>
        <item x="575"/>
        <item x="348"/>
        <item x="533"/>
        <item x="574"/>
        <item x="268"/>
        <item x="565"/>
        <item x="408"/>
        <item x="173"/>
        <item x="36"/>
        <item x="26"/>
        <item x="320"/>
        <item x="33"/>
        <item x="113"/>
        <item x="327"/>
        <item x="382"/>
        <item x="163"/>
        <item x="44"/>
        <item x="10"/>
        <item x="287"/>
        <item x="272"/>
        <item x="665"/>
        <item x="31"/>
        <item x="123"/>
        <item x="662"/>
        <item x="369"/>
        <item x="153"/>
        <item x="259"/>
        <item x="145"/>
        <item x="24"/>
        <item x="504"/>
        <item x="359"/>
        <item x="461"/>
        <item x="305"/>
        <item x="140"/>
        <item x="445"/>
        <item x="612"/>
        <item x="626"/>
        <item x="146"/>
        <item x="521"/>
        <item x="246"/>
        <item x="405"/>
        <item x="587"/>
        <item x="635"/>
        <item x="240"/>
        <item x="404"/>
        <item x="520"/>
        <item x="442"/>
        <item x="516"/>
        <item x="646"/>
        <item x="393"/>
        <item x="5"/>
        <item x="680"/>
        <item x="69"/>
        <item x="509"/>
        <item x="567"/>
        <item x="344"/>
        <item x="104"/>
        <item x="151"/>
        <item x="203"/>
        <item x="263"/>
        <item x="273"/>
        <item x="120"/>
        <item x="570"/>
        <item x="430"/>
        <item x="1"/>
        <item x="349"/>
        <item x="343"/>
        <item x="621"/>
        <item x="162"/>
        <item x="381"/>
        <item x="475"/>
        <item x="257"/>
        <item x="127"/>
        <item x="224"/>
        <item x="243"/>
        <item x="705"/>
        <item x="289"/>
        <item x="158"/>
        <item x="30"/>
        <item x="264"/>
        <item x="589"/>
        <item x="697"/>
        <item x="636"/>
        <item x="14"/>
        <item x="388"/>
        <item x="675"/>
        <item x="215"/>
        <item x="293"/>
        <item x="432"/>
        <item x="225"/>
        <item x="439"/>
        <item x="306"/>
        <item x="251"/>
        <item x="374"/>
        <item x="629"/>
        <item x="585"/>
        <item x="496"/>
        <item x="542"/>
        <item x="67"/>
        <item x="666"/>
        <item x="480"/>
        <item x="464"/>
        <item x="471"/>
        <item x="592"/>
        <item x="451"/>
        <item x="177"/>
        <item x="175"/>
        <item x="96"/>
        <item x="346"/>
        <item x="234"/>
        <item x="580"/>
        <item x="226"/>
        <item x="236"/>
        <item x="412"/>
        <item x="559"/>
        <item x="551"/>
        <item x="314"/>
        <item x="340"/>
        <item x="170"/>
        <item x="132"/>
        <item x="443"/>
        <item x="414"/>
        <item x="244"/>
        <item x="452"/>
        <item x="554"/>
        <item x="288"/>
        <item x="310"/>
        <item x="307"/>
        <item x="650"/>
        <item x="440"/>
        <item x="384"/>
        <item x="535"/>
        <item x="159"/>
        <item x="323"/>
        <item x="420"/>
        <item x="648"/>
        <item x="57"/>
        <item x="235"/>
        <item x="296"/>
        <item x="505"/>
        <item x="269"/>
        <item x="283"/>
        <item x="43"/>
        <item x="324"/>
        <item x="417"/>
        <item x="729"/>
        <item x="258"/>
        <item x="261"/>
        <item x="74"/>
        <item x="389"/>
        <item x="660"/>
        <item x="373"/>
        <item x="486"/>
        <item x="282"/>
        <item x="128"/>
        <item x="593"/>
        <item x="21"/>
        <item x="342"/>
        <item x="699"/>
        <item x="147"/>
        <item x="220"/>
        <item x="286"/>
        <item x="81"/>
        <item x="91"/>
        <item x="448"/>
        <item x="168"/>
        <item x="470"/>
        <item x="116"/>
        <item x="600"/>
        <item x="710"/>
        <item x="674"/>
        <item x="216"/>
        <item x="436"/>
        <item x="616"/>
        <item x="150"/>
        <item x="290"/>
        <item x="365"/>
        <item x="549"/>
        <item x="424"/>
        <item x="433"/>
        <item x="214"/>
        <item x="696"/>
        <item x="676"/>
        <item x="591"/>
        <item x="478"/>
        <item x="8"/>
        <item x="693"/>
        <item x="28"/>
        <item x="254"/>
        <item x="677"/>
        <item x="543"/>
        <item x="355"/>
        <item x="695"/>
        <item x="627"/>
        <item x="222"/>
        <item x="101"/>
        <item x="281"/>
        <item x="319"/>
        <item x="528"/>
        <item x="607"/>
        <item x="197"/>
        <item x="668"/>
        <item x="487"/>
        <item x="639"/>
        <item x="566"/>
        <item x="364"/>
        <item x="426"/>
        <item x="376"/>
        <item x="94"/>
        <item x="297"/>
        <item x="98"/>
        <item x="22"/>
        <item x="379"/>
        <item x="56"/>
        <item x="189"/>
        <item x="638"/>
        <item x="275"/>
        <item x="657"/>
        <item x="45"/>
        <item x="86"/>
        <item x="611"/>
        <item x="366"/>
        <item x="48"/>
        <item x="523"/>
        <item x="482"/>
        <item x="154"/>
        <item x="651"/>
        <item x="654"/>
        <item x="139"/>
        <item x="328"/>
        <item x="583"/>
        <item x="605"/>
        <item x="508"/>
        <item x="270"/>
        <item x="253"/>
        <item x="252"/>
        <item x="38"/>
        <item x="560"/>
        <item x="329"/>
        <item x="707"/>
        <item x="84"/>
        <item x="703"/>
        <item x="400"/>
        <item x="223"/>
        <item x="228"/>
        <item x="422"/>
        <item x="529"/>
        <item x="250"/>
        <item x="52"/>
        <item x="619"/>
        <item x="119"/>
        <item x="79"/>
        <item x="227"/>
        <item x="2"/>
        <item x="37"/>
        <item x="596"/>
        <item x="207"/>
        <item x="130"/>
        <item x="453"/>
        <item x="642"/>
        <item x="339"/>
        <item x="644"/>
        <item x="195"/>
        <item x="358"/>
        <item x="70"/>
        <item x="185"/>
        <item x="702"/>
        <item x="137"/>
        <item x="706"/>
        <item x="4"/>
        <item x="395"/>
        <item x="238"/>
        <item x="66"/>
        <item x="540"/>
        <item x="556"/>
        <item x="199"/>
        <item x="608"/>
        <item x="671"/>
        <item x="95"/>
        <item x="406"/>
        <item x="68"/>
        <item x="360"/>
        <item x="597"/>
        <item x="248"/>
        <item x="111"/>
        <item x="362"/>
        <item x="444"/>
        <item x="601"/>
        <item x="383"/>
        <item x="218"/>
        <item x="341"/>
        <item x="76"/>
        <item x="399"/>
        <item x="429"/>
        <item x="499"/>
        <item x="164"/>
        <item x="245"/>
        <item x="689"/>
        <item x="479"/>
        <item x="73"/>
        <item x="260"/>
        <item x="204"/>
        <item x="416"/>
        <item x="201"/>
        <item x="713"/>
        <item x="490"/>
        <item x="711"/>
        <item x="18"/>
        <item x="317"/>
        <item x="35"/>
        <item x="75"/>
        <item x="586"/>
        <item x="49"/>
        <item x="704"/>
        <item x="622"/>
        <item x="17"/>
        <item x="590"/>
        <item x="548"/>
        <item x="606"/>
        <item x="537"/>
        <item x="394"/>
        <item x="594"/>
        <item x="88"/>
        <item x="308"/>
        <item x="727"/>
        <item x="183"/>
        <item x="169"/>
        <item x="649"/>
        <item x="402"/>
        <item x="51"/>
        <item x="700"/>
        <item x="34"/>
        <item x="640"/>
        <item x="656"/>
        <item x="441"/>
        <item x="673"/>
        <item x="390"/>
        <item x="210"/>
        <item x="205"/>
        <item x="617"/>
        <item x="726"/>
        <item x="299"/>
        <item x="667"/>
        <item x="603"/>
        <item x="661"/>
        <item x="558"/>
        <item x="229"/>
        <item x="397"/>
        <item x="421"/>
        <item x="131"/>
        <item x="620"/>
        <item x="133"/>
        <item x="474"/>
        <item x="568"/>
        <item x="125"/>
        <item x="188"/>
        <item x="321"/>
        <item x="54"/>
        <item x="3"/>
        <item x="89"/>
        <item x="437"/>
        <item x="625"/>
        <item x="303"/>
        <item x="598"/>
        <item x="659"/>
        <item x="267"/>
        <item x="456"/>
        <item x="378"/>
        <item x="530"/>
        <item x="242"/>
        <item x="545"/>
        <item x="300"/>
        <item x="337"/>
        <item x="701"/>
        <item x="27"/>
        <item x="495"/>
        <item x="502"/>
        <item x="454"/>
        <item x="331"/>
        <item x="653"/>
        <item x="241"/>
        <item x="682"/>
        <item x="489"/>
        <item x="114"/>
        <item x="609"/>
        <item x="333"/>
        <item x="311"/>
        <item x="524"/>
        <item x="247"/>
        <item x="105"/>
        <item x="493"/>
        <item x="193"/>
        <item x="377"/>
        <item x="431"/>
        <item x="352"/>
        <item x="552"/>
        <item x="664"/>
        <item x="722"/>
        <item x="645"/>
        <item x="544"/>
        <item x="531"/>
        <item x="233"/>
        <item x="219"/>
        <item x="143"/>
        <item x="633"/>
        <item x="102"/>
        <item x="32"/>
        <item x="59"/>
        <item x="107"/>
        <item x="719"/>
        <item x="503"/>
        <item x="455"/>
        <item x="683"/>
        <item x="419"/>
        <item x="391"/>
        <item x="691"/>
        <item x="142"/>
        <item x="313"/>
        <item x="723"/>
        <item x="83"/>
        <item x="92"/>
        <item x="483"/>
        <item x="47"/>
        <item x="380"/>
        <item x="692"/>
        <item x="372"/>
        <item x="511"/>
        <item x="690"/>
        <item x="604"/>
        <item x="709"/>
        <item x="301"/>
        <item x="367"/>
        <item x="353"/>
        <item x="12"/>
        <item x="23"/>
        <item x="428"/>
        <item x="274"/>
        <item x="473"/>
        <item x="541"/>
        <item x="60"/>
        <item x="354"/>
        <item x="208"/>
        <item x="447"/>
        <item x="678"/>
        <item x="157"/>
        <item x="536"/>
        <item x="572"/>
        <item x="578"/>
        <item x="72"/>
        <item x="190"/>
        <item x="624"/>
        <item x="386"/>
        <item x="134"/>
        <item x="19"/>
        <item x="724"/>
        <item x="715"/>
        <item x="121"/>
        <item x="284"/>
        <item x="712"/>
        <item x="557"/>
        <item x="708"/>
        <item x="716"/>
        <item x="322"/>
        <item x="302"/>
        <item x="564"/>
        <item x="231"/>
        <item x="110"/>
        <item x="730"/>
        <item x="85"/>
        <item x="180"/>
        <item x="513"/>
        <item x="148"/>
        <item x="446"/>
        <item x="669"/>
        <item x="435"/>
        <item x="62"/>
        <item x="518"/>
        <item x="721"/>
        <item x="160"/>
        <item x="338"/>
        <item x="413"/>
        <item x="434"/>
        <item x="356"/>
        <item x="491"/>
        <item x="534"/>
        <item x="325"/>
        <item x="221"/>
        <item x="494"/>
        <item x="13"/>
        <item x="25"/>
        <item x="522"/>
        <item x="477"/>
        <item x="336"/>
        <item x="316"/>
        <item x="728"/>
        <item x="652"/>
        <item x="647"/>
        <item x="467"/>
        <item x="63"/>
        <item x="77"/>
        <item x="212"/>
        <item x="249"/>
        <item x="515"/>
        <item x="418"/>
        <item x="304"/>
        <item x="357"/>
        <item x="641"/>
        <item x="138"/>
        <item x="550"/>
        <item x="679"/>
        <item x="637"/>
        <item x="584"/>
        <item x="172"/>
        <item x="347"/>
        <item x="15"/>
        <item x="53"/>
        <item x="230"/>
        <item x="725"/>
        <item x="217"/>
        <item x="186"/>
        <item x="171"/>
        <item x="55"/>
        <item x="100"/>
        <item x="335"/>
        <item x="50"/>
        <item x="141"/>
        <item x="71"/>
        <item x="684"/>
        <item x="192"/>
        <item x="179"/>
        <item x="135"/>
        <item x="350"/>
        <item x="65"/>
        <item x="532"/>
        <item x="655"/>
        <item x="11"/>
        <item x="99"/>
        <item x="476"/>
        <item x="561"/>
        <item x="187"/>
        <item x="280"/>
        <item x="332"/>
        <item x="571"/>
        <item x="9"/>
        <item x="298"/>
        <item x="271"/>
        <item x="198"/>
        <item x="118"/>
        <item x="371"/>
        <item x="427"/>
        <item x="109"/>
        <item x="492"/>
        <item x="459"/>
        <item x="582"/>
        <item x="266"/>
        <item x="396"/>
        <item x="334"/>
        <item x="375"/>
        <item x="411"/>
        <item x="39"/>
        <item x="106"/>
        <item x="318"/>
        <item x="80"/>
        <item x="155"/>
        <item x="618"/>
        <item x="124"/>
        <item x="87"/>
        <item x="510"/>
        <item x="312"/>
        <item x="501"/>
        <item x="462"/>
        <item x="500"/>
        <item x="115"/>
        <item x="295"/>
        <item x="687"/>
        <item x="61"/>
        <item x="694"/>
        <item x="277"/>
        <item x="398"/>
        <item x="460"/>
        <item x="256"/>
        <item x="497"/>
        <item x="330"/>
        <item x="527"/>
        <item x="237"/>
        <item x="117"/>
        <item x="144"/>
        <item x="457"/>
        <item x="623"/>
        <item x="351"/>
        <item x="519"/>
        <item x="643"/>
        <item x="579"/>
        <item x="595"/>
        <item x="129"/>
        <item x="262"/>
        <item x="576"/>
        <item x="265"/>
        <item x="581"/>
        <item x="410"/>
        <item x="387"/>
        <item x="465"/>
        <item x="506"/>
        <item x="196"/>
        <item x="484"/>
        <item x="294"/>
        <item x="136"/>
        <item x="553"/>
        <item x="103"/>
        <item x="361"/>
        <item x="285"/>
        <item x="631"/>
        <item x="613"/>
        <item x="309"/>
        <item x="368"/>
        <item x="632"/>
        <item x="409"/>
        <item x="108"/>
        <item x="202"/>
        <item x="672"/>
        <item x="472"/>
        <item x="363"/>
        <item x="403"/>
        <item x="0"/>
        <item x="7"/>
        <item x="156"/>
        <item x="152"/>
        <item x="407"/>
        <item x="292"/>
        <item x="211"/>
        <item x="20"/>
        <item x="602"/>
        <item x="512"/>
        <item x="468"/>
        <item x="458"/>
        <item x="469"/>
        <item x="278"/>
        <item x="670"/>
        <item x="161"/>
        <item x="97"/>
        <item x="165"/>
        <item x="517"/>
        <item x="634"/>
        <item x="209"/>
        <item x="326"/>
        <item x="184"/>
        <item x="438"/>
        <item x="167"/>
        <item x="82"/>
        <item x="40"/>
        <item x="562"/>
        <item x="194"/>
        <item x="610"/>
        <item x="555"/>
        <item x="176"/>
        <item x="392"/>
        <item x="291"/>
        <item x="181"/>
        <item x="463"/>
        <item x="423"/>
        <item x="717"/>
        <item x="569"/>
        <item x="401"/>
        <item x="588"/>
        <item x="718"/>
        <item x="178"/>
        <item x="166"/>
        <item x="425"/>
        <item x="488"/>
        <item x="449"/>
        <item x="191"/>
        <item x="90"/>
        <item x="514"/>
        <item x="498"/>
        <item x="200"/>
        <item x="16"/>
        <item x="58"/>
        <item x="370"/>
        <item x="481"/>
        <item x="681"/>
        <item x="206"/>
        <item x="46"/>
        <item x="41"/>
        <item x="345"/>
        <item x="78"/>
        <item x="507"/>
        <item x="182"/>
        <item x="6"/>
        <item x="663"/>
        <item x="29"/>
        <item x="385"/>
        <item x="720"/>
        <item x="563"/>
        <item x="122"/>
        <item x="450"/>
        <item x="149"/>
        <item x="714"/>
        <item x="630"/>
        <item x="539"/>
        <item x="255"/>
        <item t="default"/>
      </items>
    </pivotField>
    <pivotField showAll="0"/>
    <pivotField showAll="0"/>
    <pivotField axis="axisRow" showAll="0" sortType="descending">
      <items count="13">
        <item x="4"/>
        <item x="0"/>
        <item x="6"/>
        <item x="11"/>
        <item x="8"/>
        <item x="2"/>
        <item x="3"/>
        <item x="5"/>
        <item x="7"/>
        <item x="1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13">
    <i>
      <x v="2"/>
    </i>
    <i>
      <x v="6"/>
    </i>
    <i>
      <x v="10"/>
    </i>
    <i>
      <x v="5"/>
    </i>
    <i>
      <x/>
    </i>
    <i>
      <x v="9"/>
    </i>
    <i>
      <x v="11"/>
    </i>
    <i>
      <x v="3"/>
    </i>
    <i>
      <x v="4"/>
    </i>
    <i>
      <x v="8"/>
    </i>
    <i>
      <x v="1"/>
    </i>
    <i>
      <x v="7"/>
    </i>
    <i t="grand">
      <x/>
    </i>
  </rowItems>
  <colItems count="1">
    <i/>
  </colItems>
  <pageFields count="1">
    <pageField fld="16" item="1" hier="-1"/>
  </pageFields>
  <dataFields count="1">
    <dataField name="Sum of Final_Amoun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73E789-CA78-4EC9-8300-992089B84408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ATEGORY">
  <location ref="D3:E16" firstHeaderRow="1" firstDataRow="1" firstDataCol="1" rowPageCount="1" colPageCount="1"/>
  <pivotFields count="28">
    <pivotField showAll="0"/>
    <pivotField numFmtId="14" showAll="0">
      <items count="732">
        <item x="42"/>
        <item x="232"/>
        <item x="628"/>
        <item x="577"/>
        <item x="698"/>
        <item x="315"/>
        <item x="466"/>
        <item x="112"/>
        <item x="276"/>
        <item x="174"/>
        <item x="573"/>
        <item x="546"/>
        <item x="239"/>
        <item x="658"/>
        <item x="93"/>
        <item x="686"/>
        <item x="525"/>
        <item x="64"/>
        <item x="126"/>
        <item x="688"/>
        <item x="614"/>
        <item x="526"/>
        <item x="547"/>
        <item x="538"/>
        <item x="615"/>
        <item x="213"/>
        <item x="279"/>
        <item x="685"/>
        <item x="599"/>
        <item x="415"/>
        <item x="485"/>
        <item x="575"/>
        <item x="348"/>
        <item x="533"/>
        <item x="574"/>
        <item x="268"/>
        <item x="565"/>
        <item x="408"/>
        <item x="173"/>
        <item x="36"/>
        <item x="26"/>
        <item x="320"/>
        <item x="33"/>
        <item x="113"/>
        <item x="327"/>
        <item x="382"/>
        <item x="163"/>
        <item x="44"/>
        <item x="10"/>
        <item x="287"/>
        <item x="272"/>
        <item x="665"/>
        <item x="31"/>
        <item x="123"/>
        <item x="662"/>
        <item x="369"/>
        <item x="153"/>
        <item x="259"/>
        <item x="145"/>
        <item x="24"/>
        <item x="504"/>
        <item x="359"/>
        <item x="461"/>
        <item x="305"/>
        <item x="140"/>
        <item x="445"/>
        <item x="612"/>
        <item x="626"/>
        <item x="146"/>
        <item x="521"/>
        <item x="246"/>
        <item x="405"/>
        <item x="587"/>
        <item x="635"/>
        <item x="240"/>
        <item x="404"/>
        <item x="520"/>
        <item x="442"/>
        <item x="516"/>
        <item x="646"/>
        <item x="393"/>
        <item x="5"/>
        <item x="680"/>
        <item x="69"/>
        <item x="509"/>
        <item x="567"/>
        <item x="344"/>
        <item x="104"/>
        <item x="151"/>
        <item x="203"/>
        <item x="263"/>
        <item x="273"/>
        <item x="120"/>
        <item x="570"/>
        <item x="430"/>
        <item x="1"/>
        <item x="349"/>
        <item x="343"/>
        <item x="621"/>
        <item x="162"/>
        <item x="381"/>
        <item x="475"/>
        <item x="257"/>
        <item x="127"/>
        <item x="224"/>
        <item x="243"/>
        <item x="705"/>
        <item x="289"/>
        <item x="158"/>
        <item x="30"/>
        <item x="264"/>
        <item x="589"/>
        <item x="697"/>
        <item x="636"/>
        <item x="14"/>
        <item x="388"/>
        <item x="675"/>
        <item x="215"/>
        <item x="293"/>
        <item x="432"/>
        <item x="225"/>
        <item x="439"/>
        <item x="306"/>
        <item x="251"/>
        <item x="374"/>
        <item x="629"/>
        <item x="585"/>
        <item x="496"/>
        <item x="542"/>
        <item x="67"/>
        <item x="666"/>
        <item x="480"/>
        <item x="464"/>
        <item x="471"/>
        <item x="592"/>
        <item x="451"/>
        <item x="177"/>
        <item x="175"/>
        <item x="96"/>
        <item x="346"/>
        <item x="234"/>
        <item x="580"/>
        <item x="226"/>
        <item x="236"/>
        <item x="412"/>
        <item x="559"/>
        <item x="551"/>
        <item x="314"/>
        <item x="340"/>
        <item x="170"/>
        <item x="132"/>
        <item x="443"/>
        <item x="414"/>
        <item x="244"/>
        <item x="452"/>
        <item x="554"/>
        <item x="288"/>
        <item x="310"/>
        <item x="307"/>
        <item x="650"/>
        <item x="440"/>
        <item x="384"/>
        <item x="535"/>
        <item x="159"/>
        <item x="323"/>
        <item x="420"/>
        <item x="648"/>
        <item x="57"/>
        <item x="235"/>
        <item x="296"/>
        <item x="505"/>
        <item x="269"/>
        <item x="283"/>
        <item x="43"/>
        <item x="324"/>
        <item x="417"/>
        <item x="729"/>
        <item x="258"/>
        <item x="261"/>
        <item x="74"/>
        <item x="389"/>
        <item x="660"/>
        <item x="373"/>
        <item x="486"/>
        <item x="282"/>
        <item x="128"/>
        <item x="593"/>
        <item x="21"/>
        <item x="342"/>
        <item x="699"/>
        <item x="147"/>
        <item x="220"/>
        <item x="286"/>
        <item x="81"/>
        <item x="91"/>
        <item x="448"/>
        <item x="168"/>
        <item x="470"/>
        <item x="116"/>
        <item x="600"/>
        <item x="710"/>
        <item x="674"/>
        <item x="216"/>
        <item x="436"/>
        <item x="616"/>
        <item x="150"/>
        <item x="290"/>
        <item x="365"/>
        <item x="549"/>
        <item x="424"/>
        <item x="433"/>
        <item x="214"/>
        <item x="696"/>
        <item x="676"/>
        <item x="591"/>
        <item x="478"/>
        <item x="8"/>
        <item x="693"/>
        <item x="28"/>
        <item x="254"/>
        <item x="677"/>
        <item x="543"/>
        <item x="355"/>
        <item x="695"/>
        <item x="627"/>
        <item x="222"/>
        <item x="101"/>
        <item x="281"/>
        <item x="319"/>
        <item x="528"/>
        <item x="607"/>
        <item x="197"/>
        <item x="668"/>
        <item x="487"/>
        <item x="639"/>
        <item x="566"/>
        <item x="364"/>
        <item x="426"/>
        <item x="376"/>
        <item x="94"/>
        <item x="297"/>
        <item x="98"/>
        <item x="22"/>
        <item x="379"/>
        <item x="56"/>
        <item x="189"/>
        <item x="638"/>
        <item x="275"/>
        <item x="657"/>
        <item x="45"/>
        <item x="86"/>
        <item x="611"/>
        <item x="366"/>
        <item x="48"/>
        <item x="523"/>
        <item x="482"/>
        <item x="154"/>
        <item x="651"/>
        <item x="654"/>
        <item x="139"/>
        <item x="328"/>
        <item x="583"/>
        <item x="605"/>
        <item x="508"/>
        <item x="270"/>
        <item x="253"/>
        <item x="252"/>
        <item x="38"/>
        <item x="560"/>
        <item x="329"/>
        <item x="707"/>
        <item x="84"/>
        <item x="703"/>
        <item x="400"/>
        <item x="223"/>
        <item x="228"/>
        <item x="422"/>
        <item x="529"/>
        <item x="250"/>
        <item x="52"/>
        <item x="619"/>
        <item x="119"/>
        <item x="79"/>
        <item x="227"/>
        <item x="2"/>
        <item x="37"/>
        <item x="596"/>
        <item x="207"/>
        <item x="130"/>
        <item x="453"/>
        <item x="642"/>
        <item x="339"/>
        <item x="644"/>
        <item x="195"/>
        <item x="358"/>
        <item x="70"/>
        <item x="185"/>
        <item x="702"/>
        <item x="137"/>
        <item x="706"/>
        <item x="4"/>
        <item x="395"/>
        <item x="238"/>
        <item x="66"/>
        <item x="540"/>
        <item x="556"/>
        <item x="199"/>
        <item x="608"/>
        <item x="671"/>
        <item x="95"/>
        <item x="406"/>
        <item x="68"/>
        <item x="360"/>
        <item x="597"/>
        <item x="248"/>
        <item x="111"/>
        <item x="362"/>
        <item x="444"/>
        <item x="601"/>
        <item x="383"/>
        <item x="218"/>
        <item x="341"/>
        <item x="76"/>
        <item x="399"/>
        <item x="429"/>
        <item x="499"/>
        <item x="164"/>
        <item x="245"/>
        <item x="689"/>
        <item x="479"/>
        <item x="73"/>
        <item x="260"/>
        <item x="204"/>
        <item x="416"/>
        <item x="201"/>
        <item x="713"/>
        <item x="490"/>
        <item x="711"/>
        <item x="18"/>
        <item x="317"/>
        <item x="35"/>
        <item x="75"/>
        <item x="586"/>
        <item x="49"/>
        <item x="704"/>
        <item x="622"/>
        <item x="17"/>
        <item x="590"/>
        <item x="548"/>
        <item x="606"/>
        <item x="537"/>
        <item x="394"/>
        <item x="594"/>
        <item x="88"/>
        <item x="308"/>
        <item x="727"/>
        <item x="183"/>
        <item x="169"/>
        <item x="649"/>
        <item x="402"/>
        <item x="51"/>
        <item x="700"/>
        <item x="34"/>
        <item x="640"/>
        <item x="656"/>
        <item x="441"/>
        <item x="673"/>
        <item x="390"/>
        <item x="210"/>
        <item x="205"/>
        <item x="617"/>
        <item x="726"/>
        <item x="299"/>
        <item x="667"/>
        <item x="603"/>
        <item x="661"/>
        <item x="558"/>
        <item x="229"/>
        <item x="397"/>
        <item x="421"/>
        <item x="131"/>
        <item x="620"/>
        <item x="133"/>
        <item x="474"/>
        <item x="568"/>
        <item x="125"/>
        <item x="188"/>
        <item x="321"/>
        <item x="54"/>
        <item x="3"/>
        <item x="89"/>
        <item x="437"/>
        <item x="625"/>
        <item x="303"/>
        <item x="598"/>
        <item x="659"/>
        <item x="267"/>
        <item x="456"/>
        <item x="378"/>
        <item x="530"/>
        <item x="242"/>
        <item x="545"/>
        <item x="300"/>
        <item x="337"/>
        <item x="701"/>
        <item x="27"/>
        <item x="495"/>
        <item x="502"/>
        <item x="454"/>
        <item x="331"/>
        <item x="653"/>
        <item x="241"/>
        <item x="682"/>
        <item x="489"/>
        <item x="114"/>
        <item x="609"/>
        <item x="333"/>
        <item x="311"/>
        <item x="524"/>
        <item x="247"/>
        <item x="105"/>
        <item x="493"/>
        <item x="193"/>
        <item x="377"/>
        <item x="431"/>
        <item x="352"/>
        <item x="552"/>
        <item x="664"/>
        <item x="722"/>
        <item x="645"/>
        <item x="544"/>
        <item x="531"/>
        <item x="233"/>
        <item x="219"/>
        <item x="143"/>
        <item x="633"/>
        <item x="102"/>
        <item x="32"/>
        <item x="59"/>
        <item x="107"/>
        <item x="719"/>
        <item x="503"/>
        <item x="455"/>
        <item x="683"/>
        <item x="419"/>
        <item x="391"/>
        <item x="691"/>
        <item x="142"/>
        <item x="313"/>
        <item x="723"/>
        <item x="83"/>
        <item x="92"/>
        <item x="483"/>
        <item x="47"/>
        <item x="380"/>
        <item x="692"/>
        <item x="372"/>
        <item x="511"/>
        <item x="690"/>
        <item x="604"/>
        <item x="709"/>
        <item x="301"/>
        <item x="367"/>
        <item x="353"/>
        <item x="12"/>
        <item x="23"/>
        <item x="428"/>
        <item x="274"/>
        <item x="473"/>
        <item x="541"/>
        <item x="60"/>
        <item x="354"/>
        <item x="208"/>
        <item x="447"/>
        <item x="678"/>
        <item x="157"/>
        <item x="536"/>
        <item x="572"/>
        <item x="578"/>
        <item x="72"/>
        <item x="190"/>
        <item x="624"/>
        <item x="386"/>
        <item x="134"/>
        <item x="19"/>
        <item x="724"/>
        <item x="715"/>
        <item x="121"/>
        <item x="284"/>
        <item x="712"/>
        <item x="557"/>
        <item x="708"/>
        <item x="716"/>
        <item x="322"/>
        <item x="302"/>
        <item x="564"/>
        <item x="231"/>
        <item x="110"/>
        <item x="730"/>
        <item x="85"/>
        <item x="180"/>
        <item x="513"/>
        <item x="148"/>
        <item x="446"/>
        <item x="669"/>
        <item x="435"/>
        <item x="62"/>
        <item x="518"/>
        <item x="721"/>
        <item x="160"/>
        <item x="338"/>
        <item x="413"/>
        <item x="434"/>
        <item x="356"/>
        <item x="491"/>
        <item x="534"/>
        <item x="325"/>
        <item x="221"/>
        <item x="494"/>
        <item x="13"/>
        <item x="25"/>
        <item x="522"/>
        <item x="477"/>
        <item x="336"/>
        <item x="316"/>
        <item x="728"/>
        <item x="652"/>
        <item x="647"/>
        <item x="467"/>
        <item x="63"/>
        <item x="77"/>
        <item x="212"/>
        <item x="249"/>
        <item x="515"/>
        <item x="418"/>
        <item x="304"/>
        <item x="357"/>
        <item x="641"/>
        <item x="138"/>
        <item x="550"/>
        <item x="679"/>
        <item x="637"/>
        <item x="584"/>
        <item x="172"/>
        <item x="347"/>
        <item x="15"/>
        <item x="53"/>
        <item x="230"/>
        <item x="725"/>
        <item x="217"/>
        <item x="186"/>
        <item x="171"/>
        <item x="55"/>
        <item x="100"/>
        <item x="335"/>
        <item x="50"/>
        <item x="141"/>
        <item x="71"/>
        <item x="684"/>
        <item x="192"/>
        <item x="179"/>
        <item x="135"/>
        <item x="350"/>
        <item x="65"/>
        <item x="532"/>
        <item x="655"/>
        <item x="11"/>
        <item x="99"/>
        <item x="476"/>
        <item x="561"/>
        <item x="187"/>
        <item x="280"/>
        <item x="332"/>
        <item x="571"/>
        <item x="9"/>
        <item x="298"/>
        <item x="271"/>
        <item x="198"/>
        <item x="118"/>
        <item x="371"/>
        <item x="427"/>
        <item x="109"/>
        <item x="492"/>
        <item x="459"/>
        <item x="582"/>
        <item x="266"/>
        <item x="396"/>
        <item x="334"/>
        <item x="375"/>
        <item x="411"/>
        <item x="39"/>
        <item x="106"/>
        <item x="318"/>
        <item x="80"/>
        <item x="155"/>
        <item x="618"/>
        <item x="124"/>
        <item x="87"/>
        <item x="510"/>
        <item x="312"/>
        <item x="501"/>
        <item x="462"/>
        <item x="500"/>
        <item x="115"/>
        <item x="295"/>
        <item x="687"/>
        <item x="61"/>
        <item x="694"/>
        <item x="277"/>
        <item x="398"/>
        <item x="460"/>
        <item x="256"/>
        <item x="497"/>
        <item x="330"/>
        <item x="527"/>
        <item x="237"/>
        <item x="117"/>
        <item x="144"/>
        <item x="457"/>
        <item x="623"/>
        <item x="351"/>
        <item x="519"/>
        <item x="643"/>
        <item x="579"/>
        <item x="595"/>
        <item x="129"/>
        <item x="262"/>
        <item x="576"/>
        <item x="265"/>
        <item x="581"/>
        <item x="410"/>
        <item x="387"/>
        <item x="465"/>
        <item x="506"/>
        <item x="196"/>
        <item x="484"/>
        <item x="294"/>
        <item x="136"/>
        <item x="553"/>
        <item x="103"/>
        <item x="361"/>
        <item x="285"/>
        <item x="631"/>
        <item x="613"/>
        <item x="309"/>
        <item x="368"/>
        <item x="632"/>
        <item x="409"/>
        <item x="108"/>
        <item x="202"/>
        <item x="672"/>
        <item x="472"/>
        <item x="363"/>
        <item x="403"/>
        <item x="0"/>
        <item x="7"/>
        <item x="156"/>
        <item x="152"/>
        <item x="407"/>
        <item x="292"/>
        <item x="211"/>
        <item x="20"/>
        <item x="602"/>
        <item x="512"/>
        <item x="468"/>
        <item x="458"/>
        <item x="469"/>
        <item x="278"/>
        <item x="670"/>
        <item x="161"/>
        <item x="97"/>
        <item x="165"/>
        <item x="517"/>
        <item x="634"/>
        <item x="209"/>
        <item x="326"/>
        <item x="184"/>
        <item x="438"/>
        <item x="167"/>
        <item x="82"/>
        <item x="40"/>
        <item x="562"/>
        <item x="194"/>
        <item x="610"/>
        <item x="555"/>
        <item x="176"/>
        <item x="392"/>
        <item x="291"/>
        <item x="181"/>
        <item x="463"/>
        <item x="423"/>
        <item x="717"/>
        <item x="569"/>
        <item x="401"/>
        <item x="588"/>
        <item x="718"/>
        <item x="178"/>
        <item x="166"/>
        <item x="425"/>
        <item x="488"/>
        <item x="449"/>
        <item x="191"/>
        <item x="90"/>
        <item x="514"/>
        <item x="498"/>
        <item x="200"/>
        <item x="16"/>
        <item x="58"/>
        <item x="370"/>
        <item x="481"/>
        <item x="681"/>
        <item x="206"/>
        <item x="46"/>
        <item x="41"/>
        <item x="345"/>
        <item x="78"/>
        <item x="507"/>
        <item x="182"/>
        <item x="6"/>
        <item x="663"/>
        <item x="29"/>
        <item x="385"/>
        <item x="720"/>
        <item x="563"/>
        <item x="122"/>
        <item x="450"/>
        <item x="149"/>
        <item x="714"/>
        <item x="630"/>
        <item x="539"/>
        <item x="255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13">
        <item x="4"/>
        <item x="5"/>
        <item x="6"/>
        <item x="10"/>
        <item x="1"/>
        <item x="9"/>
        <item x="2"/>
        <item x="11"/>
        <item x="8"/>
        <item x="7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13">
    <i>
      <x v="8"/>
    </i>
    <i>
      <x v="9"/>
    </i>
    <i>
      <x v="10"/>
    </i>
    <i>
      <x v="5"/>
    </i>
    <i>
      <x v="4"/>
    </i>
    <i>
      <x v="11"/>
    </i>
    <i>
      <x v="1"/>
    </i>
    <i>
      <x v="7"/>
    </i>
    <i>
      <x v="2"/>
    </i>
    <i>
      <x v="3"/>
    </i>
    <i>
      <x/>
    </i>
    <i>
      <x v="6"/>
    </i>
    <i t="grand">
      <x/>
    </i>
  </rowItems>
  <colItems count="1">
    <i/>
  </colItems>
  <pageFields count="1">
    <pageField fld="16" item="1" hier="-1"/>
  </pageFields>
  <dataFields count="1">
    <dataField name="Sum of Final_Amount" fld="24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14DE57-2203-442B-8836-1C391DF072AF}" name="tbl_Raw_Data" displayName="tbl_Raw_Data" ref="A1:Z8001" totalsRowShown="0" dataDxfId="1">
  <autoFilter ref="A1:Z8001" xr:uid="{6514DE57-2203-442B-8836-1C391DF072AF}"/>
  <tableColumns count="26">
    <tableColumn id="1" xr3:uid="{DA1464FD-18DF-4CEE-98D1-AA0459919F91}" name="Order_ID" dataDxfId="27"/>
    <tableColumn id="2" xr3:uid="{CA19AB23-41B3-4790-BA35-2DE8B8AD7D94}" name="Order_Date" dataDxfId="26"/>
    <tableColumn id="3" xr3:uid="{7E4A8021-2047-4693-B3B3-D735ABE26572}" name="Customer_ID" dataDxfId="25"/>
    <tableColumn id="4" xr3:uid="{1694E916-4FDD-4392-B23A-BA14077A2726}" name="City" dataDxfId="24"/>
    <tableColumn id="5" xr3:uid="{8C0E298A-C8CD-4404-A75A-8BF7C6C9450D}" name="State" dataDxfId="23"/>
    <tableColumn id="6" xr3:uid="{2A49BE0C-5949-4E48-982B-C0FCDB1CA649}" name="Pincode" dataDxfId="22"/>
    <tableColumn id="7" xr3:uid="{76658AF0-D270-474E-AE49-DF8D6DC2D067}" name="Medicine_ID" dataDxfId="21"/>
    <tableColumn id="8" xr3:uid="{0227C20C-0B73-4B4A-952E-CA754DDA8173}" name="Medicine_Name" dataDxfId="20"/>
    <tableColumn id="9" xr3:uid="{768184A8-9B36-4F9C-9190-1023E4A67F18}" name="Category" dataDxfId="19"/>
    <tableColumn id="10" xr3:uid="{D9FFA2DF-A3FA-4988-8E3A-3C258D5CD918}" name="Brand" dataDxfId="18"/>
    <tableColumn id="11" xr3:uid="{C10F8B39-0E8C-4643-B863-C9BF4BDEED2C}" name="Prescription_Required" dataDxfId="17"/>
    <tableColumn id="12" xr3:uid="{47BE032F-FBA0-4D7D-9ECE-EDBA1C44C92A}" name="Quantity" dataDxfId="16"/>
    <tableColumn id="13" xr3:uid="{6B79C923-C640-4A3F-AFB4-F56968D9DC7A}" name="Unit_Price" dataDxfId="15"/>
    <tableColumn id="14" xr3:uid="{A078BF1D-C190-4442-954A-215E44E04361}" name="Discount_Pct" dataDxfId="14"/>
    <tableColumn id="15" xr3:uid="{D8B11140-B5A6-417E-B915-E00065094CA5}" name="Tax_Pct" dataDxfId="13"/>
    <tableColumn id="16" xr3:uid="{89BE0AA6-5A42-4531-A4D3-E0D708A082E6}" name="Payment_Mode" dataDxfId="12"/>
    <tableColumn id="17" xr3:uid="{B92792EA-DA8A-4401-8C32-A3C84054C744}" name="Order_Status" dataDxfId="11"/>
    <tableColumn id="18" xr3:uid="{0691F858-6EBC-4368-B949-A237D07F4D3D}" name="Duplicate_Check" dataDxfId="10">
      <calculatedColumnFormula>COUNTIFS($A$2:$A$8001,A2,$B$2:$B$8001,B2,$C$2:$C$8001,C2,$G$2:$G$8001,G2)</calculatedColumnFormula>
    </tableColumn>
    <tableColumn id="19" xr3:uid="{14E37540-1E28-4EE4-A0BF-2FE402235667}" name="Transaction_ID" dataDxfId="9">
      <calculatedColumnFormula>A2&amp;"_"&amp;TEXT(B2,"yyyymmdd")&amp;"_"&amp;C2&amp;"_"&amp;G2</calculatedColumnFormula>
    </tableColumn>
    <tableColumn id="20" xr3:uid="{D2F4E00A-A9E6-448A-A973-25A94F6C96E1}" name="Transaction_ID_Count" dataDxfId="8">
      <calculatedColumnFormula>COUNTIF($S$2:$S$8001,S2)</calculatedColumnFormula>
    </tableColumn>
    <tableColumn id="21" xr3:uid="{523C5369-9157-407D-9075-D551F4F87CB2}" name="Gross_Amount" dataDxfId="7">
      <calculatedColumnFormula>L2*M2</calculatedColumnFormula>
    </tableColumn>
    <tableColumn id="22" xr3:uid="{9E743F80-A601-4A59-873B-3170FD7440A8}" name="Discount_Amount" dataDxfId="6">
      <calculatedColumnFormula>tbl_Raw_Data[[#This Row],[Discount_Pct]]*tbl_Raw_Data[[#This Row],[Gross_Amount]]/100</calculatedColumnFormula>
    </tableColumn>
    <tableColumn id="23" xr3:uid="{390E03CB-EDDD-4A44-9044-1F9C3B324D51}" name="Net_Amount_Before_Tax" dataDxfId="5">
      <calculatedColumnFormula>tbl_Raw_Data[[#This Row],[Gross_Amount]]-tbl_Raw_Data[[#This Row],[Discount_Amount]]</calculatedColumnFormula>
    </tableColumn>
    <tableColumn id="24" xr3:uid="{15DECCA8-B686-4971-870E-85D9DE0DE698}" name="Tax_Amount" dataDxfId="4">
      <calculatedColumnFormula>tbl_Raw_Data[[#This Row],[Net_Amount_Before_Tax]]*tbl_Raw_Data[[#This Row],[Tax_Pct]]/100</calculatedColumnFormula>
    </tableColumn>
    <tableColumn id="25" xr3:uid="{234E95F2-BD01-421B-AC88-50D05C960AB5}" name="Final_Amount" dataDxfId="3">
      <calculatedColumnFormula>tbl_Raw_Data[[#This Row],[Net_Amount_Before_Tax]]+tbl_Raw_Data[[#This Row],[Tax_Amount]]</calculatedColumnFormula>
    </tableColumn>
    <tableColumn id="26" xr3:uid="{95BEB550-8DDB-427A-BB0B-D39E2C7C08F2}" name="Delivered_Customer_Count" dataDxfId="2">
      <calculatedColumnFormula>COUNTIFS($C$2:$C$8001,C2,$Q$2:$Q$8001,"Delivered")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E43647-BD6E-454D-A545-8F36D47F0D7F}" name="Table4" displayName="Table4" ref="A3:D23" totalsRowShown="0" headerRowDxfId="29">
  <autoFilter ref="A3:D23" xr:uid="{F1E43647-BD6E-454D-A545-8F36D47F0D7F}"/>
  <tableColumns count="4">
    <tableColumn id="1" xr3:uid="{1D7465DE-BE1A-4D39-9F2F-FD7140CC51E8}" name="Check"/>
    <tableColumn id="2" xr3:uid="{B1378777-05EB-4A3B-829A-49AE346C4EDC}" name="Expected"/>
    <tableColumn id="3" xr3:uid="{A14BBF54-86D1-4837-A3EA-EFCBE4DD889B}" name="Actual" dataDxfId="28">
      <calculatedColumnFormula>COUNTBLANK(tbl_Raw_Data[Order_ID])</calculatedColumnFormula>
    </tableColumn>
    <tableColumn id="4" xr3:uid="{2C15AAC6-AC9E-491F-A164-30A2BD0F6546}" name="Status">
      <calculatedColumnFormula>IF(C4=B4,"PASS","CHECK")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2815A6-DE75-4A32-9EA6-A00F3B6C6594}" name="Table5" displayName="Table5" ref="A3:B20" totalsRowShown="0" headerRowDxfId="0">
  <autoFilter ref="A3:B20" xr:uid="{4C2815A6-DE75-4A32-9EA6-A00F3B6C6594}"/>
  <tableColumns count="2">
    <tableColumn id="1" xr3:uid="{7EAFE300-7A8D-4173-B4E0-01203F4FCDFA}" name="KPI"/>
    <tableColumn id="2" xr3:uid="{ACF5A3A0-357E-4FF6-A0EC-659EDBD29DA5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63943-6F93-4F05-9E14-DB56D63E8114}">
  <dimension ref="A1:Z8001"/>
  <sheetViews>
    <sheetView topLeftCell="T1" workbookViewId="0">
      <selection activeCell="AA6" sqref="AA6"/>
    </sheetView>
  </sheetViews>
  <sheetFormatPr defaultRowHeight="14.4" x14ac:dyDescent="0.3"/>
  <cols>
    <col min="1" max="1" width="10.6640625" bestFit="1" customWidth="1"/>
    <col min="2" max="2" width="10.5546875" bestFit="1" customWidth="1"/>
    <col min="3" max="3" width="10.33203125" bestFit="1" customWidth="1"/>
    <col min="4" max="4" width="10.6640625" bestFit="1" customWidth="1"/>
    <col min="5" max="5" width="14.5546875" bestFit="1" customWidth="1"/>
    <col min="6" max="6" width="9.5546875" customWidth="1"/>
    <col min="7" max="7" width="10.88671875" customWidth="1"/>
    <col min="8" max="8" width="18.6640625" bestFit="1" customWidth="1"/>
    <col min="9" max="9" width="20.77734375" bestFit="1" customWidth="1"/>
    <col min="10" max="10" width="13.6640625" bestFit="1" customWidth="1"/>
    <col min="11" max="11" width="21.44140625" customWidth="1"/>
    <col min="12" max="12" width="10.21875" customWidth="1"/>
    <col min="13" max="13" width="12.109375" customWidth="1"/>
    <col min="14" max="14" width="13.88671875" customWidth="1"/>
    <col min="15" max="15" width="11.33203125" customWidth="1"/>
    <col min="16" max="16" width="17.44140625" customWidth="1"/>
    <col min="17" max="17" width="14.109375" customWidth="1"/>
    <col min="18" max="18" width="17.6640625" customWidth="1"/>
    <col min="19" max="19" width="38.6640625" bestFit="1" customWidth="1"/>
    <col min="20" max="20" width="15.21875" customWidth="1"/>
    <col min="21" max="21" width="16.33203125" customWidth="1"/>
    <col min="22" max="22" width="20.6640625" customWidth="1"/>
    <col min="23" max="23" width="26.33203125" customWidth="1"/>
    <col min="24" max="24" width="13.77734375" customWidth="1"/>
    <col min="25" max="25" width="18" customWidth="1"/>
    <col min="26" max="26" width="26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10095</v>
      </c>
      <c r="S1" t="s">
        <v>10097</v>
      </c>
      <c r="T1" t="s">
        <v>10099</v>
      </c>
      <c r="U1" t="s">
        <v>10100</v>
      </c>
      <c r="V1" t="s">
        <v>10101</v>
      </c>
      <c r="W1" t="s">
        <v>10115</v>
      </c>
      <c r="X1" t="s">
        <v>10102</v>
      </c>
      <c r="Y1" t="s">
        <v>10103</v>
      </c>
      <c r="Z1" t="s">
        <v>10127</v>
      </c>
    </row>
    <row r="2" spans="1:26" x14ac:dyDescent="0.3">
      <c r="A2" s="23" t="s">
        <v>17</v>
      </c>
      <c r="B2" s="34">
        <v>45946</v>
      </c>
      <c r="C2" s="23" t="s">
        <v>18</v>
      </c>
      <c r="D2" s="23" t="s">
        <v>19</v>
      </c>
      <c r="E2" s="23" t="s">
        <v>19</v>
      </c>
      <c r="F2" s="23">
        <v>110085</v>
      </c>
      <c r="G2" s="23" t="s">
        <v>20</v>
      </c>
      <c r="H2" s="23" t="s">
        <v>21</v>
      </c>
      <c r="I2" s="23" t="s">
        <v>22</v>
      </c>
      <c r="J2" s="23" t="s">
        <v>23</v>
      </c>
      <c r="K2" s="23" t="s">
        <v>24</v>
      </c>
      <c r="L2" s="23">
        <v>1</v>
      </c>
      <c r="M2" s="23">
        <v>126.94</v>
      </c>
      <c r="N2" s="23">
        <v>10</v>
      </c>
      <c r="O2" s="23">
        <v>18</v>
      </c>
      <c r="P2" s="23" t="s">
        <v>25</v>
      </c>
      <c r="Q2" s="23" t="s">
        <v>26</v>
      </c>
      <c r="R2" s="23">
        <f t="shared" ref="R2:R65" si="0">COUNTIFS($A$2:$A$8001,A2,$B$2:$B$8001,B2,$C$2:$C$8001,C2,$G$2:$G$8001,G2)</f>
        <v>1</v>
      </c>
      <c r="S2" s="23" t="str">
        <f t="shared" ref="S2:S65" si="1">A2&amp;"_"&amp;TEXT(B2,"yyyymmdd")&amp;"_"&amp;C2&amp;"_"&amp;G2</f>
        <v>ORD100001_20251016_CUST00457_MED024</v>
      </c>
      <c r="T2" s="23">
        <f t="shared" ref="T2:T65" si="2">COUNTIF($S$2:$S$8001,S2)</f>
        <v>1</v>
      </c>
      <c r="U2" s="6">
        <f t="shared" ref="U2:U65" si="3">L2*M2</f>
        <v>126.94</v>
      </c>
      <c r="V2" s="6">
        <f>tbl_Raw_Data[[#This Row],[Discount_Pct]]*tbl_Raw_Data[[#This Row],[Gross_Amount]]/100</f>
        <v>12.694000000000001</v>
      </c>
      <c r="W2" s="6">
        <f>tbl_Raw_Data[[#This Row],[Gross_Amount]]-tbl_Raw_Data[[#This Row],[Discount_Amount]]</f>
        <v>114.246</v>
      </c>
      <c r="X2" s="6">
        <f>tbl_Raw_Data[[#This Row],[Net_Amount_Before_Tax]]*tbl_Raw_Data[[#This Row],[Tax_Pct]]/100</f>
        <v>20.56428</v>
      </c>
      <c r="Y2" s="6">
        <f>tbl_Raw_Data[[#This Row],[Net_Amount_Before_Tax]]+tbl_Raw_Data[[#This Row],[Tax_Amount]]</f>
        <v>134.81028000000001</v>
      </c>
      <c r="Z2" s="6">
        <f t="shared" ref="Z2:Z65" si="4">COUNTIFS($C$2:$C$8001,C2,$Q$2:$Q$8001,"Delivered")</f>
        <v>1</v>
      </c>
    </row>
    <row r="3" spans="1:26" x14ac:dyDescent="0.3">
      <c r="A3" s="23" t="s">
        <v>17</v>
      </c>
      <c r="B3" s="34">
        <v>45387</v>
      </c>
      <c r="C3" s="23" t="s">
        <v>27</v>
      </c>
      <c r="D3" s="23" t="s">
        <v>28</v>
      </c>
      <c r="E3" s="23" t="s">
        <v>29</v>
      </c>
      <c r="F3" s="23">
        <v>500090</v>
      </c>
      <c r="G3" s="23" t="s">
        <v>30</v>
      </c>
      <c r="H3" s="23" t="s">
        <v>31</v>
      </c>
      <c r="I3" s="23" t="s">
        <v>32</v>
      </c>
      <c r="J3" s="23" t="s">
        <v>23</v>
      </c>
      <c r="K3" s="23" t="s">
        <v>24</v>
      </c>
      <c r="L3" s="23">
        <v>2</v>
      </c>
      <c r="M3" s="23">
        <v>139.26</v>
      </c>
      <c r="N3" s="23">
        <v>10</v>
      </c>
      <c r="O3" s="23">
        <v>18</v>
      </c>
      <c r="P3" s="23" t="s">
        <v>33</v>
      </c>
      <c r="Q3" s="23" t="s">
        <v>34</v>
      </c>
      <c r="R3" s="23">
        <f t="shared" si="0"/>
        <v>1</v>
      </c>
      <c r="S3" s="23" t="str">
        <f t="shared" si="1"/>
        <v>ORD100001_20240405_CUST00896_MED017</v>
      </c>
      <c r="T3" s="23">
        <f t="shared" si="2"/>
        <v>1</v>
      </c>
      <c r="U3" s="6">
        <f t="shared" si="3"/>
        <v>278.52</v>
      </c>
      <c r="V3" s="6">
        <f>tbl_Raw_Data[[#This Row],[Discount_Pct]]*tbl_Raw_Data[[#This Row],[Gross_Amount]]/100</f>
        <v>27.851999999999997</v>
      </c>
      <c r="W3" s="6">
        <f>tbl_Raw_Data[[#This Row],[Gross_Amount]]-tbl_Raw_Data[[#This Row],[Discount_Amount]]</f>
        <v>250.66799999999998</v>
      </c>
      <c r="X3" s="6">
        <f>tbl_Raw_Data[[#This Row],[Net_Amount_Before_Tax]]*tbl_Raw_Data[[#This Row],[Tax_Pct]]/100</f>
        <v>45.120239999999995</v>
      </c>
      <c r="Y3" s="6">
        <f>tbl_Raw_Data[[#This Row],[Net_Amount_Before_Tax]]+tbl_Raw_Data[[#This Row],[Tax_Amount]]</f>
        <v>295.78823999999997</v>
      </c>
      <c r="Z3" s="6">
        <f t="shared" si="4"/>
        <v>1</v>
      </c>
    </row>
    <row r="4" spans="1:26" x14ac:dyDescent="0.3">
      <c r="A4" s="23" t="s">
        <v>35</v>
      </c>
      <c r="B4" s="34">
        <v>45576</v>
      </c>
      <c r="C4" s="23" t="s">
        <v>36</v>
      </c>
      <c r="D4" s="23" t="s">
        <v>37</v>
      </c>
      <c r="E4" s="23" t="s">
        <v>38</v>
      </c>
      <c r="F4" s="23">
        <v>452010</v>
      </c>
      <c r="G4" s="23" t="s">
        <v>39</v>
      </c>
      <c r="H4" s="23" t="s">
        <v>40</v>
      </c>
      <c r="I4" s="23" t="s">
        <v>41</v>
      </c>
      <c r="J4" s="23" t="s">
        <v>42</v>
      </c>
      <c r="K4" s="23" t="s">
        <v>24</v>
      </c>
      <c r="L4" s="23">
        <v>3</v>
      </c>
      <c r="M4" s="23">
        <v>27.69</v>
      </c>
      <c r="N4" s="23">
        <v>5</v>
      </c>
      <c r="O4" s="23">
        <v>5</v>
      </c>
      <c r="P4" s="23" t="s">
        <v>43</v>
      </c>
      <c r="Q4" s="23" t="s">
        <v>44</v>
      </c>
      <c r="R4" s="23">
        <f t="shared" si="0"/>
        <v>1</v>
      </c>
      <c r="S4" s="23" t="str">
        <f t="shared" si="1"/>
        <v>ORD100003_20241011_CUST03316_MED001</v>
      </c>
      <c r="T4" s="23">
        <f t="shared" si="2"/>
        <v>1</v>
      </c>
      <c r="U4" s="6">
        <f t="shared" si="3"/>
        <v>83.070000000000007</v>
      </c>
      <c r="V4" s="6">
        <f>tbl_Raw_Data[[#This Row],[Discount_Pct]]*tbl_Raw_Data[[#This Row],[Gross_Amount]]/100</f>
        <v>4.1535000000000002</v>
      </c>
      <c r="W4" s="6">
        <f>tbl_Raw_Data[[#This Row],[Gross_Amount]]-tbl_Raw_Data[[#This Row],[Discount_Amount]]</f>
        <v>78.916500000000013</v>
      </c>
      <c r="X4" s="6">
        <f>tbl_Raw_Data[[#This Row],[Net_Amount_Before_Tax]]*tbl_Raw_Data[[#This Row],[Tax_Pct]]/100</f>
        <v>3.945825000000001</v>
      </c>
      <c r="Y4" s="6">
        <f>tbl_Raw_Data[[#This Row],[Net_Amount_Before_Tax]]+tbl_Raw_Data[[#This Row],[Tax_Amount]]</f>
        <v>82.862325000000013</v>
      </c>
      <c r="Z4" s="6">
        <f t="shared" si="4"/>
        <v>1</v>
      </c>
    </row>
    <row r="5" spans="1:26" x14ac:dyDescent="0.3">
      <c r="A5" s="23" t="s">
        <v>35</v>
      </c>
      <c r="B5" s="34">
        <v>45681</v>
      </c>
      <c r="C5" s="23" t="s">
        <v>45</v>
      </c>
      <c r="D5" s="23" t="s">
        <v>46</v>
      </c>
      <c r="E5" s="23" t="s">
        <v>47</v>
      </c>
      <c r="F5" s="23">
        <v>411057</v>
      </c>
      <c r="G5" s="23" t="s">
        <v>48</v>
      </c>
      <c r="H5" s="23" t="s">
        <v>49</v>
      </c>
      <c r="I5" s="23" t="s">
        <v>50</v>
      </c>
      <c r="J5" s="23" t="s">
        <v>23</v>
      </c>
      <c r="K5" s="23" t="s">
        <v>24</v>
      </c>
      <c r="L5" s="23">
        <v>1</v>
      </c>
      <c r="M5" s="23">
        <v>104.66</v>
      </c>
      <c r="N5" s="23">
        <v>0</v>
      </c>
      <c r="O5" s="23">
        <v>12</v>
      </c>
      <c r="P5" s="23" t="s">
        <v>25</v>
      </c>
      <c r="Q5" s="23" t="s">
        <v>26</v>
      </c>
      <c r="R5" s="23">
        <f t="shared" si="0"/>
        <v>1</v>
      </c>
      <c r="S5" s="23" t="str">
        <f t="shared" si="1"/>
        <v>ORD100003_20250124_CUST00397_MED028</v>
      </c>
      <c r="T5" s="23">
        <f t="shared" si="2"/>
        <v>1</v>
      </c>
      <c r="U5" s="6">
        <f t="shared" si="3"/>
        <v>104.66</v>
      </c>
      <c r="V5" s="6">
        <f>tbl_Raw_Data[[#This Row],[Discount_Pct]]*tbl_Raw_Data[[#This Row],[Gross_Amount]]/100</f>
        <v>0</v>
      </c>
      <c r="W5" s="6">
        <f>tbl_Raw_Data[[#This Row],[Gross_Amount]]-tbl_Raw_Data[[#This Row],[Discount_Amount]]</f>
        <v>104.66</v>
      </c>
      <c r="X5" s="6">
        <f>tbl_Raw_Data[[#This Row],[Net_Amount_Before_Tax]]*tbl_Raw_Data[[#This Row],[Tax_Pct]]/100</f>
        <v>12.559200000000001</v>
      </c>
      <c r="Y5" s="6">
        <f>tbl_Raw_Data[[#This Row],[Net_Amount_Before_Tax]]+tbl_Raw_Data[[#This Row],[Tax_Amount]]</f>
        <v>117.2192</v>
      </c>
      <c r="Z5" s="6">
        <f t="shared" si="4"/>
        <v>1</v>
      </c>
    </row>
    <row r="6" spans="1:26" x14ac:dyDescent="0.3">
      <c r="A6" s="23" t="s">
        <v>35</v>
      </c>
      <c r="B6" s="34">
        <v>45592</v>
      </c>
      <c r="C6" s="23" t="s">
        <v>51</v>
      </c>
      <c r="D6" s="23" t="s">
        <v>52</v>
      </c>
      <c r="E6" s="23" t="s">
        <v>52</v>
      </c>
      <c r="F6" s="23">
        <v>160001</v>
      </c>
      <c r="G6" s="23" t="s">
        <v>53</v>
      </c>
      <c r="H6" s="23" t="s">
        <v>54</v>
      </c>
      <c r="I6" s="23" t="s">
        <v>55</v>
      </c>
      <c r="J6" s="23" t="s">
        <v>56</v>
      </c>
      <c r="K6" s="23" t="s">
        <v>57</v>
      </c>
      <c r="L6" s="23">
        <v>4</v>
      </c>
      <c r="M6" s="23">
        <v>53.77</v>
      </c>
      <c r="N6" s="23">
        <v>0</v>
      </c>
      <c r="O6" s="23">
        <v>5</v>
      </c>
      <c r="P6" s="23" t="s">
        <v>58</v>
      </c>
      <c r="Q6" s="23" t="s">
        <v>34</v>
      </c>
      <c r="R6" s="23">
        <f t="shared" si="0"/>
        <v>1</v>
      </c>
      <c r="S6" s="23" t="str">
        <f t="shared" si="1"/>
        <v>ORD100003_20241027_CUST03398_MED020</v>
      </c>
      <c r="T6" s="23">
        <f t="shared" si="2"/>
        <v>1</v>
      </c>
      <c r="U6" s="6">
        <f t="shared" si="3"/>
        <v>215.08</v>
      </c>
      <c r="V6" s="6">
        <f>tbl_Raw_Data[[#This Row],[Discount_Pct]]*tbl_Raw_Data[[#This Row],[Gross_Amount]]/100</f>
        <v>0</v>
      </c>
      <c r="W6" s="6">
        <f>tbl_Raw_Data[[#This Row],[Gross_Amount]]-tbl_Raw_Data[[#This Row],[Discount_Amount]]</f>
        <v>215.08</v>
      </c>
      <c r="X6" s="6">
        <f>tbl_Raw_Data[[#This Row],[Net_Amount_Before_Tax]]*tbl_Raw_Data[[#This Row],[Tax_Pct]]/100</f>
        <v>10.754000000000001</v>
      </c>
      <c r="Y6" s="6">
        <f>tbl_Raw_Data[[#This Row],[Net_Amount_Before_Tax]]+tbl_Raw_Data[[#This Row],[Tax_Amount]]</f>
        <v>225.834</v>
      </c>
      <c r="Z6" s="6">
        <f t="shared" si="4"/>
        <v>1</v>
      </c>
    </row>
    <row r="7" spans="1:26" x14ac:dyDescent="0.3">
      <c r="A7" s="23" t="s">
        <v>59</v>
      </c>
      <c r="B7" s="34">
        <v>45373</v>
      </c>
      <c r="C7" s="23" t="s">
        <v>60</v>
      </c>
      <c r="D7" s="23" t="s">
        <v>37</v>
      </c>
      <c r="E7" s="23" t="s">
        <v>38</v>
      </c>
      <c r="F7" s="23">
        <v>452016</v>
      </c>
      <c r="G7" s="23" t="s">
        <v>61</v>
      </c>
      <c r="H7" s="23" t="s">
        <v>62</v>
      </c>
      <c r="I7" s="23" t="s">
        <v>63</v>
      </c>
      <c r="J7" s="23" t="s">
        <v>64</v>
      </c>
      <c r="K7" s="23" t="s">
        <v>57</v>
      </c>
      <c r="L7" s="23">
        <v>1</v>
      </c>
      <c r="M7" s="23">
        <v>110.27</v>
      </c>
      <c r="N7" s="23">
        <v>10</v>
      </c>
      <c r="O7" s="23">
        <v>5</v>
      </c>
      <c r="P7" s="23" t="s">
        <v>65</v>
      </c>
      <c r="Q7" s="23" t="s">
        <v>34</v>
      </c>
      <c r="R7" s="23">
        <f t="shared" si="0"/>
        <v>1</v>
      </c>
      <c r="S7" s="23" t="str">
        <f t="shared" si="1"/>
        <v>ORD100006_20240322_CUST00954_MED004</v>
      </c>
      <c r="T7" s="23">
        <f t="shared" si="2"/>
        <v>1</v>
      </c>
      <c r="U7" s="6">
        <f t="shared" si="3"/>
        <v>110.27</v>
      </c>
      <c r="V7" s="6">
        <f>tbl_Raw_Data[[#This Row],[Discount_Pct]]*tbl_Raw_Data[[#This Row],[Gross_Amount]]/100</f>
        <v>11.027000000000001</v>
      </c>
      <c r="W7" s="6">
        <f>tbl_Raw_Data[[#This Row],[Gross_Amount]]-tbl_Raw_Data[[#This Row],[Discount_Amount]]</f>
        <v>99.242999999999995</v>
      </c>
      <c r="X7" s="6">
        <f>tbl_Raw_Data[[#This Row],[Net_Amount_Before_Tax]]*tbl_Raw_Data[[#This Row],[Tax_Pct]]/100</f>
        <v>4.9621499999999994</v>
      </c>
      <c r="Y7" s="6">
        <f>tbl_Raw_Data[[#This Row],[Net_Amount_Before_Tax]]+tbl_Raw_Data[[#This Row],[Tax_Amount]]</f>
        <v>104.20514999999999</v>
      </c>
      <c r="Z7" s="6">
        <f t="shared" si="4"/>
        <v>1</v>
      </c>
    </row>
    <row r="8" spans="1:26" x14ac:dyDescent="0.3">
      <c r="A8" s="23" t="s">
        <v>66</v>
      </c>
      <c r="B8" s="34">
        <v>46010</v>
      </c>
      <c r="C8" s="23" t="s">
        <v>67</v>
      </c>
      <c r="D8" s="23" t="s">
        <v>52</v>
      </c>
      <c r="E8" s="23" t="s">
        <v>52</v>
      </c>
      <c r="F8" s="23">
        <v>160022</v>
      </c>
      <c r="G8" s="23" t="s">
        <v>68</v>
      </c>
      <c r="H8" s="23" t="s">
        <v>69</v>
      </c>
      <c r="I8" s="23" t="s">
        <v>55</v>
      </c>
      <c r="J8" s="23" t="s">
        <v>56</v>
      </c>
      <c r="K8" s="23" t="s">
        <v>24</v>
      </c>
      <c r="L8" s="23">
        <v>2</v>
      </c>
      <c r="M8" s="23">
        <v>25.93</v>
      </c>
      <c r="N8" s="23">
        <v>10</v>
      </c>
      <c r="O8" s="23">
        <v>5</v>
      </c>
      <c r="P8" s="23" t="s">
        <v>33</v>
      </c>
      <c r="Q8" s="23" t="s">
        <v>34</v>
      </c>
      <c r="R8" s="23">
        <f t="shared" si="0"/>
        <v>1</v>
      </c>
      <c r="S8" s="23" t="str">
        <f t="shared" si="1"/>
        <v>ORD100007_20251219_CUST02800_MED003</v>
      </c>
      <c r="T8" s="23">
        <f t="shared" si="2"/>
        <v>1</v>
      </c>
      <c r="U8" s="6">
        <f t="shared" si="3"/>
        <v>51.86</v>
      </c>
      <c r="V8" s="6">
        <f>tbl_Raw_Data[[#This Row],[Discount_Pct]]*tbl_Raw_Data[[#This Row],[Gross_Amount]]/100</f>
        <v>5.1859999999999999</v>
      </c>
      <c r="W8" s="6">
        <f>tbl_Raw_Data[[#This Row],[Gross_Amount]]-tbl_Raw_Data[[#This Row],[Discount_Amount]]</f>
        <v>46.673999999999999</v>
      </c>
      <c r="X8" s="6">
        <f>tbl_Raw_Data[[#This Row],[Net_Amount_Before_Tax]]*tbl_Raw_Data[[#This Row],[Tax_Pct]]/100</f>
        <v>2.3336999999999999</v>
      </c>
      <c r="Y8" s="6">
        <f>tbl_Raw_Data[[#This Row],[Net_Amount_Before_Tax]]+tbl_Raw_Data[[#This Row],[Tax_Amount]]</f>
        <v>49.0077</v>
      </c>
      <c r="Z8" s="6">
        <f t="shared" si="4"/>
        <v>2</v>
      </c>
    </row>
    <row r="9" spans="1:26" x14ac:dyDescent="0.3">
      <c r="A9" s="23" t="s">
        <v>70</v>
      </c>
      <c r="B9" s="34">
        <v>45947</v>
      </c>
      <c r="C9" s="23" t="s">
        <v>71</v>
      </c>
      <c r="D9" s="23" t="s">
        <v>72</v>
      </c>
      <c r="E9" s="23" t="s">
        <v>73</v>
      </c>
      <c r="F9" s="23">
        <v>302001</v>
      </c>
      <c r="G9" s="23" t="s">
        <v>74</v>
      </c>
      <c r="H9" s="23" t="s">
        <v>75</v>
      </c>
      <c r="I9" s="23" t="s">
        <v>76</v>
      </c>
      <c r="J9" s="23" t="s">
        <v>77</v>
      </c>
      <c r="K9" s="23" t="s">
        <v>57</v>
      </c>
      <c r="L9" s="23">
        <v>2</v>
      </c>
      <c r="M9" s="23">
        <v>68.67</v>
      </c>
      <c r="N9" s="23">
        <v>10</v>
      </c>
      <c r="O9" s="23">
        <v>5</v>
      </c>
      <c r="P9" s="23" t="s">
        <v>65</v>
      </c>
      <c r="Q9" s="23" t="s">
        <v>26</v>
      </c>
      <c r="R9" s="23">
        <f t="shared" si="0"/>
        <v>1</v>
      </c>
      <c r="S9" s="23" t="str">
        <f t="shared" si="1"/>
        <v>ORD100008_20251017_CUST02819_MED008</v>
      </c>
      <c r="T9" s="23">
        <f t="shared" si="2"/>
        <v>1</v>
      </c>
      <c r="U9" s="6">
        <f t="shared" si="3"/>
        <v>137.34</v>
      </c>
      <c r="V9" s="6">
        <f>tbl_Raw_Data[[#This Row],[Discount_Pct]]*tbl_Raw_Data[[#This Row],[Gross_Amount]]/100</f>
        <v>13.734000000000002</v>
      </c>
      <c r="W9" s="6">
        <f>tbl_Raw_Data[[#This Row],[Gross_Amount]]-tbl_Raw_Data[[#This Row],[Discount_Amount]]</f>
        <v>123.60599999999999</v>
      </c>
      <c r="X9" s="6">
        <f>tbl_Raw_Data[[#This Row],[Net_Amount_Before_Tax]]*tbl_Raw_Data[[#This Row],[Tax_Pct]]/100</f>
        <v>6.1802999999999999</v>
      </c>
      <c r="Y9" s="6">
        <f>tbl_Raw_Data[[#This Row],[Net_Amount_Before_Tax]]+tbl_Raw_Data[[#This Row],[Tax_Amount]]</f>
        <v>129.78629999999998</v>
      </c>
      <c r="Z9" s="6">
        <f t="shared" si="4"/>
        <v>3</v>
      </c>
    </row>
    <row r="10" spans="1:26" x14ac:dyDescent="0.3">
      <c r="A10" s="23" t="s">
        <v>78</v>
      </c>
      <c r="B10" s="34">
        <v>45508</v>
      </c>
      <c r="C10" s="23" t="s">
        <v>79</v>
      </c>
      <c r="D10" s="23" t="s">
        <v>80</v>
      </c>
      <c r="E10" s="23" t="s">
        <v>81</v>
      </c>
      <c r="F10" s="23">
        <v>395010</v>
      </c>
      <c r="G10" s="23" t="s">
        <v>82</v>
      </c>
      <c r="H10" s="23" t="s">
        <v>83</v>
      </c>
      <c r="I10" s="23" t="s">
        <v>84</v>
      </c>
      <c r="J10" s="23" t="s">
        <v>85</v>
      </c>
      <c r="K10" s="23" t="s">
        <v>24</v>
      </c>
      <c r="L10" s="23">
        <v>1</v>
      </c>
      <c r="M10" s="23">
        <v>316.02999999999997</v>
      </c>
      <c r="N10" s="23">
        <v>5</v>
      </c>
      <c r="O10" s="23">
        <v>18</v>
      </c>
      <c r="P10" s="23" t="s">
        <v>43</v>
      </c>
      <c r="Q10" s="23" t="s">
        <v>34</v>
      </c>
      <c r="R10" s="23">
        <f t="shared" si="0"/>
        <v>1</v>
      </c>
      <c r="S10" s="23" t="str">
        <f t="shared" si="1"/>
        <v>ORD100009_20240804_CUST02324_MED023</v>
      </c>
      <c r="T10" s="23">
        <f t="shared" si="2"/>
        <v>1</v>
      </c>
      <c r="U10" s="6">
        <f t="shared" si="3"/>
        <v>316.02999999999997</v>
      </c>
      <c r="V10" s="6">
        <f>tbl_Raw_Data[[#This Row],[Discount_Pct]]*tbl_Raw_Data[[#This Row],[Gross_Amount]]/100</f>
        <v>15.801499999999999</v>
      </c>
      <c r="W10" s="6">
        <f>tbl_Raw_Data[[#This Row],[Gross_Amount]]-tbl_Raw_Data[[#This Row],[Discount_Amount]]</f>
        <v>300.2285</v>
      </c>
      <c r="X10" s="6">
        <f>tbl_Raw_Data[[#This Row],[Net_Amount_Before_Tax]]*tbl_Raw_Data[[#This Row],[Tax_Pct]]/100</f>
        <v>54.041130000000003</v>
      </c>
      <c r="Y10" s="6">
        <f>tbl_Raw_Data[[#This Row],[Net_Amount_Before_Tax]]+tbl_Raw_Data[[#This Row],[Tax_Amount]]</f>
        <v>354.26963000000001</v>
      </c>
      <c r="Z10" s="6">
        <f t="shared" si="4"/>
        <v>2</v>
      </c>
    </row>
    <row r="11" spans="1:26" x14ac:dyDescent="0.3">
      <c r="A11" s="23" t="s">
        <v>78</v>
      </c>
      <c r="B11" s="34">
        <v>45866</v>
      </c>
      <c r="C11" s="23" t="s">
        <v>86</v>
      </c>
      <c r="D11" s="23" t="s">
        <v>87</v>
      </c>
      <c r="E11" s="23" t="s">
        <v>88</v>
      </c>
      <c r="F11" s="23">
        <v>600018</v>
      </c>
      <c r="G11" s="23" t="s">
        <v>20</v>
      </c>
      <c r="H11" s="23" t="s">
        <v>21</v>
      </c>
      <c r="I11" s="23" t="s">
        <v>22</v>
      </c>
      <c r="J11" s="23" t="s">
        <v>23</v>
      </c>
      <c r="K11" s="23" t="s">
        <v>24</v>
      </c>
      <c r="L11" s="23">
        <v>2</v>
      </c>
      <c r="M11" s="23">
        <v>151.53</v>
      </c>
      <c r="N11" s="23">
        <v>5</v>
      </c>
      <c r="O11" s="23">
        <v>5</v>
      </c>
      <c r="P11" s="23" t="s">
        <v>89</v>
      </c>
      <c r="Q11" s="23" t="s">
        <v>90</v>
      </c>
      <c r="R11" s="23">
        <f t="shared" si="0"/>
        <v>1</v>
      </c>
      <c r="S11" s="23" t="str">
        <f t="shared" si="1"/>
        <v>ORD100009_20250728_CUST02208_MED024</v>
      </c>
      <c r="T11" s="23">
        <f t="shared" si="2"/>
        <v>1</v>
      </c>
      <c r="U11" s="6">
        <f t="shared" si="3"/>
        <v>303.06</v>
      </c>
      <c r="V11" s="6">
        <f>tbl_Raw_Data[[#This Row],[Discount_Pct]]*tbl_Raw_Data[[#This Row],[Gross_Amount]]/100</f>
        <v>15.152999999999999</v>
      </c>
      <c r="W11" s="6">
        <f>tbl_Raw_Data[[#This Row],[Gross_Amount]]-tbl_Raw_Data[[#This Row],[Discount_Amount]]</f>
        <v>287.90699999999998</v>
      </c>
      <c r="X11" s="6">
        <f>tbl_Raw_Data[[#This Row],[Net_Amount_Before_Tax]]*tbl_Raw_Data[[#This Row],[Tax_Pct]]/100</f>
        <v>14.395349999999999</v>
      </c>
      <c r="Y11" s="6">
        <f>tbl_Raw_Data[[#This Row],[Net_Amount_Before_Tax]]+tbl_Raw_Data[[#This Row],[Tax_Amount]]</f>
        <v>302.30234999999999</v>
      </c>
      <c r="Z11" s="6">
        <f t="shared" si="4"/>
        <v>4</v>
      </c>
    </row>
    <row r="12" spans="1:26" x14ac:dyDescent="0.3">
      <c r="A12" s="23" t="s">
        <v>78</v>
      </c>
      <c r="B12" s="34">
        <v>45340</v>
      </c>
      <c r="C12" s="23" t="s">
        <v>91</v>
      </c>
      <c r="D12" s="23" t="s">
        <v>92</v>
      </c>
      <c r="E12" s="23" t="s">
        <v>93</v>
      </c>
      <c r="F12" s="23">
        <v>560066</v>
      </c>
      <c r="G12" s="23" t="s">
        <v>94</v>
      </c>
      <c r="H12" s="23" t="s">
        <v>95</v>
      </c>
      <c r="I12" s="23" t="s">
        <v>84</v>
      </c>
      <c r="J12" s="23" t="s">
        <v>42</v>
      </c>
      <c r="K12" s="23" t="s">
        <v>24</v>
      </c>
      <c r="L12" s="23">
        <v>1</v>
      </c>
      <c r="M12" s="23">
        <v>87.23</v>
      </c>
      <c r="N12" s="23">
        <v>5</v>
      </c>
      <c r="O12" s="23">
        <v>12</v>
      </c>
      <c r="P12" s="23" t="s">
        <v>89</v>
      </c>
      <c r="Q12" s="23" t="s">
        <v>90</v>
      </c>
      <c r="R12" s="23">
        <f t="shared" si="0"/>
        <v>1</v>
      </c>
      <c r="S12" s="23" t="str">
        <f t="shared" si="1"/>
        <v>ORD100009_20240218_CUST00450_MED021</v>
      </c>
      <c r="T12" s="23">
        <f t="shared" si="2"/>
        <v>1</v>
      </c>
      <c r="U12" s="6">
        <f t="shared" si="3"/>
        <v>87.23</v>
      </c>
      <c r="V12" s="6">
        <f>tbl_Raw_Data[[#This Row],[Discount_Pct]]*tbl_Raw_Data[[#This Row],[Gross_Amount]]/100</f>
        <v>4.3615000000000004</v>
      </c>
      <c r="W12" s="6">
        <f>tbl_Raw_Data[[#This Row],[Gross_Amount]]-tbl_Raw_Data[[#This Row],[Discount_Amount]]</f>
        <v>82.868499999999997</v>
      </c>
      <c r="X12" s="6">
        <f>tbl_Raw_Data[[#This Row],[Net_Amount_Before_Tax]]*tbl_Raw_Data[[#This Row],[Tax_Pct]]/100</f>
        <v>9.9442199999999996</v>
      </c>
      <c r="Y12" s="6">
        <f>tbl_Raw_Data[[#This Row],[Net_Amount_Before_Tax]]+tbl_Raw_Data[[#This Row],[Tax_Amount]]</f>
        <v>92.812719999999999</v>
      </c>
      <c r="Z12" s="6">
        <f t="shared" si="4"/>
        <v>3</v>
      </c>
    </row>
    <row r="13" spans="1:26" x14ac:dyDescent="0.3">
      <c r="A13" s="23" t="s">
        <v>96</v>
      </c>
      <c r="B13" s="34">
        <v>45858</v>
      </c>
      <c r="C13" s="23" t="s">
        <v>97</v>
      </c>
      <c r="D13" s="23" t="s">
        <v>52</v>
      </c>
      <c r="E13" s="23" t="s">
        <v>52</v>
      </c>
      <c r="F13" s="23">
        <v>160019</v>
      </c>
      <c r="G13" s="23" t="s">
        <v>20</v>
      </c>
      <c r="H13" s="23" t="s">
        <v>21</v>
      </c>
      <c r="I13" s="23" t="s">
        <v>22</v>
      </c>
      <c r="J13" s="23" t="s">
        <v>23</v>
      </c>
      <c r="K13" s="23" t="s">
        <v>24</v>
      </c>
      <c r="L13" s="23">
        <v>1</v>
      </c>
      <c r="M13" s="23">
        <v>151.05000000000001</v>
      </c>
      <c r="N13" s="23">
        <v>10</v>
      </c>
      <c r="O13" s="23">
        <v>18</v>
      </c>
      <c r="P13" s="23" t="s">
        <v>25</v>
      </c>
      <c r="Q13" s="23" t="s">
        <v>34</v>
      </c>
      <c r="R13" s="23">
        <f t="shared" si="0"/>
        <v>1</v>
      </c>
      <c r="S13" s="23" t="str">
        <f t="shared" si="1"/>
        <v>ORD100012_20250720_CUST00048_MED024</v>
      </c>
      <c r="T13" s="23">
        <f t="shared" si="2"/>
        <v>1</v>
      </c>
      <c r="U13" s="6">
        <f t="shared" si="3"/>
        <v>151.05000000000001</v>
      </c>
      <c r="V13" s="6">
        <f>tbl_Raw_Data[[#This Row],[Discount_Pct]]*tbl_Raw_Data[[#This Row],[Gross_Amount]]/100</f>
        <v>15.105</v>
      </c>
      <c r="W13" s="6">
        <f>tbl_Raw_Data[[#This Row],[Gross_Amount]]-tbl_Raw_Data[[#This Row],[Discount_Amount]]</f>
        <v>135.94500000000002</v>
      </c>
      <c r="X13" s="6">
        <f>tbl_Raw_Data[[#This Row],[Net_Amount_Before_Tax]]*tbl_Raw_Data[[#This Row],[Tax_Pct]]/100</f>
        <v>24.470100000000002</v>
      </c>
      <c r="Y13" s="6">
        <f>tbl_Raw_Data[[#This Row],[Net_Amount_Before_Tax]]+tbl_Raw_Data[[#This Row],[Tax_Amount]]</f>
        <v>160.41510000000002</v>
      </c>
      <c r="Z13" s="6">
        <f t="shared" si="4"/>
        <v>2</v>
      </c>
    </row>
    <row r="14" spans="1:26" x14ac:dyDescent="0.3">
      <c r="A14" s="23" t="s">
        <v>98</v>
      </c>
      <c r="B14" s="34">
        <v>45756</v>
      </c>
      <c r="C14" s="23" t="s">
        <v>99</v>
      </c>
      <c r="D14" s="23" t="s">
        <v>100</v>
      </c>
      <c r="E14" s="23" t="s">
        <v>101</v>
      </c>
      <c r="F14" s="23">
        <v>201301</v>
      </c>
      <c r="G14" s="23" t="s">
        <v>102</v>
      </c>
      <c r="H14" s="23" t="s">
        <v>103</v>
      </c>
      <c r="I14" s="23" t="s">
        <v>104</v>
      </c>
      <c r="J14" s="23" t="s">
        <v>64</v>
      </c>
      <c r="K14" s="23" t="s">
        <v>57</v>
      </c>
      <c r="L14" s="23">
        <v>2</v>
      </c>
      <c r="M14" s="23">
        <v>111.96</v>
      </c>
      <c r="N14" s="23">
        <v>10</v>
      </c>
      <c r="O14" s="23">
        <v>12</v>
      </c>
      <c r="P14" s="23" t="s">
        <v>58</v>
      </c>
      <c r="Q14" s="23" t="s">
        <v>34</v>
      </c>
      <c r="R14" s="23">
        <f t="shared" si="0"/>
        <v>1</v>
      </c>
      <c r="S14" s="23" t="str">
        <f t="shared" si="1"/>
        <v>ORD100013_20250409_CUST00014_MED029</v>
      </c>
      <c r="T14" s="23">
        <f t="shared" si="2"/>
        <v>1</v>
      </c>
      <c r="U14" s="6">
        <f t="shared" si="3"/>
        <v>223.92</v>
      </c>
      <c r="V14" s="6">
        <f>tbl_Raw_Data[[#This Row],[Discount_Pct]]*tbl_Raw_Data[[#This Row],[Gross_Amount]]/100</f>
        <v>22.391999999999999</v>
      </c>
      <c r="W14" s="6">
        <f>tbl_Raw_Data[[#This Row],[Gross_Amount]]-tbl_Raw_Data[[#This Row],[Discount_Amount]]</f>
        <v>201.52799999999999</v>
      </c>
      <c r="X14" s="6">
        <f>tbl_Raw_Data[[#This Row],[Net_Amount_Before_Tax]]*tbl_Raw_Data[[#This Row],[Tax_Pct]]/100</f>
        <v>24.183359999999997</v>
      </c>
      <c r="Y14" s="6">
        <f>tbl_Raw_Data[[#This Row],[Net_Amount_Before_Tax]]+tbl_Raw_Data[[#This Row],[Tax_Amount]]</f>
        <v>225.71135999999998</v>
      </c>
      <c r="Z14" s="6">
        <f t="shared" si="4"/>
        <v>2</v>
      </c>
    </row>
    <row r="15" spans="1:26" x14ac:dyDescent="0.3">
      <c r="A15" s="23" t="s">
        <v>105</v>
      </c>
      <c r="B15" s="34">
        <v>45811</v>
      </c>
      <c r="C15" s="23" t="s">
        <v>106</v>
      </c>
      <c r="D15" s="23" t="s">
        <v>28</v>
      </c>
      <c r="E15" s="23" t="s">
        <v>29</v>
      </c>
      <c r="F15" s="23">
        <v>500001</v>
      </c>
      <c r="G15" s="23" t="s">
        <v>107</v>
      </c>
      <c r="H15" s="23" t="s">
        <v>108</v>
      </c>
      <c r="I15" s="23" t="s">
        <v>63</v>
      </c>
      <c r="J15" s="23" t="s">
        <v>42</v>
      </c>
      <c r="K15" s="23" t="s">
        <v>57</v>
      </c>
      <c r="L15" s="23">
        <v>1</v>
      </c>
      <c r="M15" s="23">
        <v>87.74</v>
      </c>
      <c r="N15" s="23">
        <v>15</v>
      </c>
      <c r="O15" s="23">
        <v>12</v>
      </c>
      <c r="P15" s="23" t="s">
        <v>89</v>
      </c>
      <c r="Q15" s="23" t="s">
        <v>44</v>
      </c>
      <c r="R15" s="23">
        <f t="shared" si="0"/>
        <v>1</v>
      </c>
      <c r="S15" s="23" t="str">
        <f t="shared" si="1"/>
        <v>ORD100014_20250603_CUST02495_MED005</v>
      </c>
      <c r="T15" s="23">
        <f t="shared" si="2"/>
        <v>1</v>
      </c>
      <c r="U15" s="6">
        <f t="shared" si="3"/>
        <v>87.74</v>
      </c>
      <c r="V15" s="6">
        <f>tbl_Raw_Data[[#This Row],[Discount_Pct]]*tbl_Raw_Data[[#This Row],[Gross_Amount]]/100</f>
        <v>13.161</v>
      </c>
      <c r="W15" s="6">
        <f>tbl_Raw_Data[[#This Row],[Gross_Amount]]-tbl_Raw_Data[[#This Row],[Discount_Amount]]</f>
        <v>74.578999999999994</v>
      </c>
      <c r="X15" s="6">
        <f>tbl_Raw_Data[[#This Row],[Net_Amount_Before_Tax]]*tbl_Raw_Data[[#This Row],[Tax_Pct]]/100</f>
        <v>8.9494799999999994</v>
      </c>
      <c r="Y15" s="6">
        <f>tbl_Raw_Data[[#This Row],[Net_Amount_Before_Tax]]+tbl_Raw_Data[[#This Row],[Tax_Amount]]</f>
        <v>83.528479999999988</v>
      </c>
      <c r="Z15" s="6">
        <f t="shared" si="4"/>
        <v>1</v>
      </c>
    </row>
    <row r="16" spans="1:26" x14ac:dyDescent="0.3">
      <c r="A16" s="23" t="s">
        <v>109</v>
      </c>
      <c r="B16" s="34">
        <v>45406</v>
      </c>
      <c r="C16" s="23" t="s">
        <v>110</v>
      </c>
      <c r="D16" s="23" t="s">
        <v>80</v>
      </c>
      <c r="E16" s="23" t="s">
        <v>81</v>
      </c>
      <c r="F16" s="23">
        <v>395001</v>
      </c>
      <c r="G16" s="23" t="s">
        <v>111</v>
      </c>
      <c r="H16" s="23" t="s">
        <v>112</v>
      </c>
      <c r="I16" s="23" t="s">
        <v>113</v>
      </c>
      <c r="J16" s="23" t="s">
        <v>114</v>
      </c>
      <c r="K16" s="23" t="s">
        <v>24</v>
      </c>
      <c r="L16" s="23">
        <v>3</v>
      </c>
      <c r="M16" s="23">
        <v>89.74</v>
      </c>
      <c r="N16" s="23">
        <v>0</v>
      </c>
      <c r="O16" s="23">
        <v>12</v>
      </c>
      <c r="P16" s="23" t="s">
        <v>25</v>
      </c>
      <c r="Q16" s="23" t="s">
        <v>90</v>
      </c>
      <c r="R16" s="23">
        <f t="shared" si="0"/>
        <v>1</v>
      </c>
      <c r="S16" s="23" t="str">
        <f t="shared" si="1"/>
        <v>ORD100015_20240424_CUST01487_MED027</v>
      </c>
      <c r="T16" s="23">
        <f t="shared" si="2"/>
        <v>1</v>
      </c>
      <c r="U16" s="6">
        <f t="shared" si="3"/>
        <v>269.21999999999997</v>
      </c>
      <c r="V16" s="6">
        <f>tbl_Raw_Data[[#This Row],[Discount_Pct]]*tbl_Raw_Data[[#This Row],[Gross_Amount]]/100</f>
        <v>0</v>
      </c>
      <c r="W16" s="6">
        <f>tbl_Raw_Data[[#This Row],[Gross_Amount]]-tbl_Raw_Data[[#This Row],[Discount_Amount]]</f>
        <v>269.21999999999997</v>
      </c>
      <c r="X16" s="6">
        <f>tbl_Raw_Data[[#This Row],[Net_Amount_Before_Tax]]*tbl_Raw_Data[[#This Row],[Tax_Pct]]/100</f>
        <v>32.306399999999996</v>
      </c>
      <c r="Y16" s="6">
        <f>tbl_Raw_Data[[#This Row],[Net_Amount_Before_Tax]]+tbl_Raw_Data[[#This Row],[Tax_Amount]]</f>
        <v>301.52639999999997</v>
      </c>
      <c r="Z16" s="6">
        <f t="shared" si="4"/>
        <v>0</v>
      </c>
    </row>
    <row r="17" spans="1:26" x14ac:dyDescent="0.3">
      <c r="A17" s="23" t="s">
        <v>115</v>
      </c>
      <c r="B17" s="34">
        <v>45837</v>
      </c>
      <c r="C17" s="23" t="s">
        <v>116</v>
      </c>
      <c r="D17" s="23" t="s">
        <v>92</v>
      </c>
      <c r="E17" s="23" t="s">
        <v>93</v>
      </c>
      <c r="F17" s="23">
        <v>560100</v>
      </c>
      <c r="G17" s="23" t="s">
        <v>107</v>
      </c>
      <c r="H17" s="23" t="s">
        <v>108</v>
      </c>
      <c r="I17" s="23" t="s">
        <v>63</v>
      </c>
      <c r="J17" s="23" t="s">
        <v>42</v>
      </c>
      <c r="K17" s="23" t="s">
        <v>57</v>
      </c>
      <c r="L17" s="23">
        <v>2</v>
      </c>
      <c r="M17" s="23">
        <v>107.89</v>
      </c>
      <c r="N17" s="23">
        <v>0</v>
      </c>
      <c r="O17" s="23">
        <v>12</v>
      </c>
      <c r="P17" s="23" t="s">
        <v>33</v>
      </c>
      <c r="Q17" s="23" t="s">
        <v>34</v>
      </c>
      <c r="R17" s="23">
        <f t="shared" si="0"/>
        <v>1</v>
      </c>
      <c r="S17" s="23" t="str">
        <f t="shared" si="1"/>
        <v>ORD100016_20250629_CUST03137_MED005</v>
      </c>
      <c r="T17" s="23">
        <f t="shared" si="2"/>
        <v>1</v>
      </c>
      <c r="U17" s="6">
        <f t="shared" si="3"/>
        <v>215.78</v>
      </c>
      <c r="V17" s="6">
        <f>tbl_Raw_Data[[#This Row],[Discount_Pct]]*tbl_Raw_Data[[#This Row],[Gross_Amount]]/100</f>
        <v>0</v>
      </c>
      <c r="W17" s="6">
        <f>tbl_Raw_Data[[#This Row],[Gross_Amount]]-tbl_Raw_Data[[#This Row],[Discount_Amount]]</f>
        <v>215.78</v>
      </c>
      <c r="X17" s="6">
        <f>tbl_Raw_Data[[#This Row],[Net_Amount_Before_Tax]]*tbl_Raw_Data[[#This Row],[Tax_Pct]]/100</f>
        <v>25.893600000000003</v>
      </c>
      <c r="Y17" s="6">
        <f>tbl_Raw_Data[[#This Row],[Net_Amount_Before_Tax]]+tbl_Raw_Data[[#This Row],[Tax_Amount]]</f>
        <v>241.67359999999999</v>
      </c>
      <c r="Z17" s="6">
        <f t="shared" si="4"/>
        <v>1</v>
      </c>
    </row>
    <row r="18" spans="1:26" x14ac:dyDescent="0.3">
      <c r="A18" s="23" t="s">
        <v>117</v>
      </c>
      <c r="B18" s="34">
        <v>45998</v>
      </c>
      <c r="C18" s="23" t="s">
        <v>118</v>
      </c>
      <c r="D18" s="23" t="s">
        <v>100</v>
      </c>
      <c r="E18" s="23" t="s">
        <v>101</v>
      </c>
      <c r="F18" s="23">
        <v>201305</v>
      </c>
      <c r="G18" s="23" t="s">
        <v>119</v>
      </c>
      <c r="H18" s="23" t="s">
        <v>120</v>
      </c>
      <c r="I18" s="23" t="s">
        <v>32</v>
      </c>
      <c r="J18" s="23" t="s">
        <v>64</v>
      </c>
      <c r="K18" s="23" t="s">
        <v>57</v>
      </c>
      <c r="L18" s="23">
        <v>1</v>
      </c>
      <c r="M18" s="23">
        <v>74.290000000000006</v>
      </c>
      <c r="N18" s="23">
        <v>5</v>
      </c>
      <c r="O18" s="23">
        <v>12</v>
      </c>
      <c r="P18" s="23" t="s">
        <v>25</v>
      </c>
      <c r="Q18" s="23" t="s">
        <v>34</v>
      </c>
      <c r="R18" s="23">
        <f t="shared" si="0"/>
        <v>1</v>
      </c>
      <c r="S18" s="23" t="str">
        <f t="shared" si="1"/>
        <v>ORD100017_20251207_CUST00824_MED010</v>
      </c>
      <c r="T18" s="23">
        <f t="shared" si="2"/>
        <v>1</v>
      </c>
      <c r="U18" s="6">
        <f t="shared" si="3"/>
        <v>74.290000000000006</v>
      </c>
      <c r="V18" s="6">
        <f>tbl_Raw_Data[[#This Row],[Discount_Pct]]*tbl_Raw_Data[[#This Row],[Gross_Amount]]/100</f>
        <v>3.7145000000000006</v>
      </c>
      <c r="W18" s="6">
        <f>tbl_Raw_Data[[#This Row],[Gross_Amount]]-tbl_Raw_Data[[#This Row],[Discount_Amount]]</f>
        <v>70.575500000000005</v>
      </c>
      <c r="X18" s="6">
        <f>tbl_Raw_Data[[#This Row],[Net_Amount_Before_Tax]]*tbl_Raw_Data[[#This Row],[Tax_Pct]]/100</f>
        <v>8.4690600000000007</v>
      </c>
      <c r="Y18" s="6">
        <f>tbl_Raw_Data[[#This Row],[Net_Amount_Before_Tax]]+tbl_Raw_Data[[#This Row],[Tax_Amount]]</f>
        <v>79.044560000000004</v>
      </c>
      <c r="Z18" s="6">
        <f t="shared" si="4"/>
        <v>2</v>
      </c>
    </row>
    <row r="19" spans="1:26" x14ac:dyDescent="0.3">
      <c r="A19" s="23" t="s">
        <v>121</v>
      </c>
      <c r="B19" s="34">
        <v>45638</v>
      </c>
      <c r="C19" s="23" t="s">
        <v>122</v>
      </c>
      <c r="D19" s="23" t="s">
        <v>123</v>
      </c>
      <c r="E19" s="23" t="s">
        <v>101</v>
      </c>
      <c r="F19" s="23">
        <v>226001</v>
      </c>
      <c r="G19" s="23" t="s">
        <v>124</v>
      </c>
      <c r="H19" s="23" t="s">
        <v>125</v>
      </c>
      <c r="I19" s="23" t="s">
        <v>104</v>
      </c>
      <c r="J19" s="23" t="s">
        <v>114</v>
      </c>
      <c r="K19" s="23" t="s">
        <v>24</v>
      </c>
      <c r="L19" s="23">
        <v>1</v>
      </c>
      <c r="M19" s="23">
        <v>108.04</v>
      </c>
      <c r="N19" s="23">
        <v>0</v>
      </c>
      <c r="O19" s="23">
        <v>18</v>
      </c>
      <c r="P19" s="23" t="s">
        <v>43</v>
      </c>
      <c r="Q19" s="23" t="s">
        <v>34</v>
      </c>
      <c r="R19" s="23">
        <f t="shared" si="0"/>
        <v>1</v>
      </c>
      <c r="S19" s="23" t="str">
        <f t="shared" si="1"/>
        <v>ORD100018_20241212_CUST00087_MED018</v>
      </c>
      <c r="T19" s="23">
        <f t="shared" si="2"/>
        <v>1</v>
      </c>
      <c r="U19" s="6">
        <f t="shared" si="3"/>
        <v>108.04</v>
      </c>
      <c r="V19" s="6">
        <f>tbl_Raw_Data[[#This Row],[Discount_Pct]]*tbl_Raw_Data[[#This Row],[Gross_Amount]]/100</f>
        <v>0</v>
      </c>
      <c r="W19" s="6">
        <f>tbl_Raw_Data[[#This Row],[Gross_Amount]]-tbl_Raw_Data[[#This Row],[Discount_Amount]]</f>
        <v>108.04</v>
      </c>
      <c r="X19" s="6">
        <f>tbl_Raw_Data[[#This Row],[Net_Amount_Before_Tax]]*tbl_Raw_Data[[#This Row],[Tax_Pct]]/100</f>
        <v>19.447199999999999</v>
      </c>
      <c r="Y19" s="6">
        <f>tbl_Raw_Data[[#This Row],[Net_Amount_Before_Tax]]+tbl_Raw_Data[[#This Row],[Tax_Amount]]</f>
        <v>127.4872</v>
      </c>
      <c r="Z19" s="6">
        <f t="shared" si="4"/>
        <v>3</v>
      </c>
    </row>
    <row r="20" spans="1:26" x14ac:dyDescent="0.3">
      <c r="A20" s="23" t="s">
        <v>126</v>
      </c>
      <c r="B20" s="34">
        <v>45630</v>
      </c>
      <c r="C20" s="23" t="s">
        <v>127</v>
      </c>
      <c r="D20" s="23" t="s">
        <v>72</v>
      </c>
      <c r="E20" s="23" t="s">
        <v>73</v>
      </c>
      <c r="F20" s="23">
        <v>302033</v>
      </c>
      <c r="G20" s="23" t="s">
        <v>74</v>
      </c>
      <c r="H20" s="23" t="s">
        <v>75</v>
      </c>
      <c r="I20" s="23" t="s">
        <v>76</v>
      </c>
      <c r="J20" s="23" t="s">
        <v>77</v>
      </c>
      <c r="K20" s="23" t="s">
        <v>57</v>
      </c>
      <c r="L20" s="23">
        <v>1</v>
      </c>
      <c r="M20" s="23">
        <v>62.69</v>
      </c>
      <c r="N20" s="23">
        <v>5</v>
      </c>
      <c r="O20" s="23">
        <v>18</v>
      </c>
      <c r="P20" s="23" t="s">
        <v>89</v>
      </c>
      <c r="Q20" s="23" t="s">
        <v>90</v>
      </c>
      <c r="R20" s="23">
        <f t="shared" si="0"/>
        <v>1</v>
      </c>
      <c r="S20" s="23" t="str">
        <f t="shared" si="1"/>
        <v>ORD100019_20241204_CUST00291_MED008</v>
      </c>
      <c r="T20" s="23">
        <f t="shared" si="2"/>
        <v>1</v>
      </c>
      <c r="U20" s="6">
        <f t="shared" si="3"/>
        <v>62.69</v>
      </c>
      <c r="V20" s="6">
        <f>tbl_Raw_Data[[#This Row],[Discount_Pct]]*tbl_Raw_Data[[#This Row],[Gross_Amount]]/100</f>
        <v>3.1345000000000001</v>
      </c>
      <c r="W20" s="6">
        <f>tbl_Raw_Data[[#This Row],[Gross_Amount]]-tbl_Raw_Data[[#This Row],[Discount_Amount]]</f>
        <v>59.555499999999995</v>
      </c>
      <c r="X20" s="6">
        <f>tbl_Raw_Data[[#This Row],[Net_Amount_Before_Tax]]*tbl_Raw_Data[[#This Row],[Tax_Pct]]/100</f>
        <v>10.719989999999997</v>
      </c>
      <c r="Y20" s="6">
        <f>tbl_Raw_Data[[#This Row],[Net_Amount_Before_Tax]]+tbl_Raw_Data[[#This Row],[Tax_Amount]]</f>
        <v>70.275489999999991</v>
      </c>
      <c r="Z20" s="6">
        <f t="shared" si="4"/>
        <v>2</v>
      </c>
    </row>
    <row r="21" spans="1:26" x14ac:dyDescent="0.3">
      <c r="A21" s="23" t="s">
        <v>128</v>
      </c>
      <c r="B21" s="34">
        <v>45776</v>
      </c>
      <c r="C21" s="23" t="s">
        <v>129</v>
      </c>
      <c r="D21" s="23" t="s">
        <v>130</v>
      </c>
      <c r="E21" s="23" t="s">
        <v>131</v>
      </c>
      <c r="F21" s="23">
        <v>700091</v>
      </c>
      <c r="G21" s="23" t="s">
        <v>132</v>
      </c>
      <c r="H21" s="23" t="s">
        <v>133</v>
      </c>
      <c r="I21" s="23" t="s">
        <v>134</v>
      </c>
      <c r="J21" s="23" t="s">
        <v>135</v>
      </c>
      <c r="K21" s="23" t="s">
        <v>57</v>
      </c>
      <c r="L21" s="23">
        <v>1</v>
      </c>
      <c r="M21" s="23">
        <v>79.34</v>
      </c>
      <c r="N21" s="23">
        <v>5</v>
      </c>
      <c r="O21" s="23">
        <v>12</v>
      </c>
      <c r="P21" s="23" t="s">
        <v>58</v>
      </c>
      <c r="Q21" s="23" t="s">
        <v>34</v>
      </c>
      <c r="R21" s="23">
        <f t="shared" si="0"/>
        <v>1</v>
      </c>
      <c r="S21" s="23" t="str">
        <f t="shared" si="1"/>
        <v>ORD100020_20250429_CUST03308_MED007</v>
      </c>
      <c r="T21" s="23">
        <f t="shared" si="2"/>
        <v>1</v>
      </c>
      <c r="U21" s="6">
        <f t="shared" si="3"/>
        <v>79.34</v>
      </c>
      <c r="V21" s="6">
        <f>tbl_Raw_Data[[#This Row],[Discount_Pct]]*tbl_Raw_Data[[#This Row],[Gross_Amount]]/100</f>
        <v>3.9670000000000005</v>
      </c>
      <c r="W21" s="6">
        <f>tbl_Raw_Data[[#This Row],[Gross_Amount]]-tbl_Raw_Data[[#This Row],[Discount_Amount]]</f>
        <v>75.373000000000005</v>
      </c>
      <c r="X21" s="6">
        <f>tbl_Raw_Data[[#This Row],[Net_Amount_Before_Tax]]*tbl_Raw_Data[[#This Row],[Tax_Pct]]/100</f>
        <v>9.0447600000000019</v>
      </c>
      <c r="Y21" s="6">
        <f>tbl_Raw_Data[[#This Row],[Net_Amount_Before_Tax]]+tbl_Raw_Data[[#This Row],[Tax_Amount]]</f>
        <v>84.417760000000001</v>
      </c>
      <c r="Z21" s="6">
        <f t="shared" si="4"/>
        <v>2</v>
      </c>
    </row>
    <row r="22" spans="1:26" x14ac:dyDescent="0.3">
      <c r="A22" s="23" t="s">
        <v>136</v>
      </c>
      <c r="B22" s="34">
        <v>45953</v>
      </c>
      <c r="C22" s="23" t="s">
        <v>137</v>
      </c>
      <c r="D22" s="23" t="s">
        <v>19</v>
      </c>
      <c r="E22" s="23" t="s">
        <v>19</v>
      </c>
      <c r="F22" s="23">
        <v>110024</v>
      </c>
      <c r="G22" s="23" t="s">
        <v>138</v>
      </c>
      <c r="H22" s="23" t="s">
        <v>139</v>
      </c>
      <c r="I22" s="23" t="s">
        <v>50</v>
      </c>
      <c r="J22" s="23" t="s">
        <v>140</v>
      </c>
      <c r="K22" s="23" t="s">
        <v>24</v>
      </c>
      <c r="L22" s="23">
        <v>3</v>
      </c>
      <c r="M22" s="23">
        <v>175.39</v>
      </c>
      <c r="N22" s="23">
        <v>0</v>
      </c>
      <c r="O22" s="23">
        <v>5</v>
      </c>
      <c r="P22" s="23" t="s">
        <v>89</v>
      </c>
      <c r="Q22" s="23" t="s">
        <v>90</v>
      </c>
      <c r="R22" s="23">
        <f t="shared" si="0"/>
        <v>1</v>
      </c>
      <c r="S22" s="23" t="str">
        <f t="shared" si="1"/>
        <v>ORD100021_20251023_CUST00404_MED013</v>
      </c>
      <c r="T22" s="23">
        <f t="shared" si="2"/>
        <v>1</v>
      </c>
      <c r="U22" s="6">
        <f t="shared" si="3"/>
        <v>526.16999999999996</v>
      </c>
      <c r="V22" s="6">
        <f>tbl_Raw_Data[[#This Row],[Discount_Pct]]*tbl_Raw_Data[[#This Row],[Gross_Amount]]/100</f>
        <v>0</v>
      </c>
      <c r="W22" s="6">
        <f>tbl_Raw_Data[[#This Row],[Gross_Amount]]-tbl_Raw_Data[[#This Row],[Discount_Amount]]</f>
        <v>526.16999999999996</v>
      </c>
      <c r="X22" s="6">
        <f>tbl_Raw_Data[[#This Row],[Net_Amount_Before_Tax]]*tbl_Raw_Data[[#This Row],[Tax_Pct]]/100</f>
        <v>26.308499999999999</v>
      </c>
      <c r="Y22" s="6">
        <f>tbl_Raw_Data[[#This Row],[Net_Amount_Before_Tax]]+tbl_Raw_Data[[#This Row],[Tax_Amount]]</f>
        <v>552.47849999999994</v>
      </c>
      <c r="Z22" s="6">
        <f t="shared" si="4"/>
        <v>2</v>
      </c>
    </row>
    <row r="23" spans="1:26" x14ac:dyDescent="0.3">
      <c r="A23" s="23" t="s">
        <v>136</v>
      </c>
      <c r="B23" s="34">
        <v>45479</v>
      </c>
      <c r="C23" s="23" t="s">
        <v>141</v>
      </c>
      <c r="D23" s="23" t="s">
        <v>142</v>
      </c>
      <c r="E23" s="23" t="s">
        <v>81</v>
      </c>
      <c r="F23" s="23">
        <v>380001</v>
      </c>
      <c r="G23" s="23" t="s">
        <v>74</v>
      </c>
      <c r="H23" s="23" t="s">
        <v>75</v>
      </c>
      <c r="I23" s="23" t="s">
        <v>76</v>
      </c>
      <c r="J23" s="23" t="s">
        <v>77</v>
      </c>
      <c r="K23" s="23" t="s">
        <v>57</v>
      </c>
      <c r="L23" s="23">
        <v>4</v>
      </c>
      <c r="M23" s="23">
        <v>55.82</v>
      </c>
      <c r="N23" s="23">
        <v>10</v>
      </c>
      <c r="O23" s="23">
        <v>12</v>
      </c>
      <c r="P23" s="23" t="s">
        <v>25</v>
      </c>
      <c r="Q23" s="23" t="s">
        <v>34</v>
      </c>
      <c r="R23" s="23">
        <f t="shared" si="0"/>
        <v>1</v>
      </c>
      <c r="S23" s="23" t="str">
        <f t="shared" si="1"/>
        <v>ORD100021_20240706_CUST01141_MED008</v>
      </c>
      <c r="T23" s="23">
        <f t="shared" si="2"/>
        <v>1</v>
      </c>
      <c r="U23" s="6">
        <f t="shared" si="3"/>
        <v>223.28</v>
      </c>
      <c r="V23" s="6">
        <f>tbl_Raw_Data[[#This Row],[Discount_Pct]]*tbl_Raw_Data[[#This Row],[Gross_Amount]]/100</f>
        <v>22.328000000000003</v>
      </c>
      <c r="W23" s="6">
        <f>tbl_Raw_Data[[#This Row],[Gross_Amount]]-tbl_Raw_Data[[#This Row],[Discount_Amount]]</f>
        <v>200.952</v>
      </c>
      <c r="X23" s="6">
        <f>tbl_Raw_Data[[#This Row],[Net_Amount_Before_Tax]]*tbl_Raw_Data[[#This Row],[Tax_Pct]]/100</f>
        <v>24.114239999999999</v>
      </c>
      <c r="Y23" s="6">
        <f>tbl_Raw_Data[[#This Row],[Net_Amount_Before_Tax]]+tbl_Raw_Data[[#This Row],[Tax_Amount]]</f>
        <v>225.06623999999999</v>
      </c>
      <c r="Z23" s="6">
        <f t="shared" si="4"/>
        <v>2</v>
      </c>
    </row>
    <row r="24" spans="1:26" x14ac:dyDescent="0.3">
      <c r="A24" s="23" t="s">
        <v>143</v>
      </c>
      <c r="B24" s="34">
        <v>45534</v>
      </c>
      <c r="C24" s="23" t="s">
        <v>144</v>
      </c>
      <c r="D24" s="23" t="s">
        <v>130</v>
      </c>
      <c r="E24" s="23" t="s">
        <v>131</v>
      </c>
      <c r="F24" s="23">
        <v>700091</v>
      </c>
      <c r="G24" s="23" t="s">
        <v>145</v>
      </c>
      <c r="H24" s="23" t="s">
        <v>146</v>
      </c>
      <c r="I24" s="23" t="s">
        <v>147</v>
      </c>
      <c r="J24" s="23" t="s">
        <v>148</v>
      </c>
      <c r="K24" s="23" t="s">
        <v>24</v>
      </c>
      <c r="L24" s="23">
        <v>2</v>
      </c>
      <c r="M24" s="23">
        <v>116.91</v>
      </c>
      <c r="N24" s="23">
        <v>15</v>
      </c>
      <c r="O24" s="23">
        <v>5</v>
      </c>
      <c r="P24" s="23" t="s">
        <v>25</v>
      </c>
      <c r="Q24" s="23" t="s">
        <v>26</v>
      </c>
      <c r="R24" s="23">
        <f t="shared" si="0"/>
        <v>1</v>
      </c>
      <c r="S24" s="23" t="str">
        <f t="shared" si="1"/>
        <v>ORD100023_20240830_CUST00682_MED016</v>
      </c>
      <c r="T24" s="23">
        <f t="shared" si="2"/>
        <v>1</v>
      </c>
      <c r="U24" s="6">
        <f t="shared" si="3"/>
        <v>233.82</v>
      </c>
      <c r="V24" s="6">
        <f>tbl_Raw_Data[[#This Row],[Discount_Pct]]*tbl_Raw_Data[[#This Row],[Gross_Amount]]/100</f>
        <v>35.073</v>
      </c>
      <c r="W24" s="6">
        <f>tbl_Raw_Data[[#This Row],[Gross_Amount]]-tbl_Raw_Data[[#This Row],[Discount_Amount]]</f>
        <v>198.74699999999999</v>
      </c>
      <c r="X24" s="6">
        <f>tbl_Raw_Data[[#This Row],[Net_Amount_Before_Tax]]*tbl_Raw_Data[[#This Row],[Tax_Pct]]/100</f>
        <v>9.9373499999999986</v>
      </c>
      <c r="Y24" s="6">
        <f>tbl_Raw_Data[[#This Row],[Net_Amount_Before_Tax]]+tbl_Raw_Data[[#This Row],[Tax_Amount]]</f>
        <v>208.68434999999999</v>
      </c>
      <c r="Z24" s="6">
        <f t="shared" si="4"/>
        <v>2</v>
      </c>
    </row>
    <row r="25" spans="1:26" x14ac:dyDescent="0.3">
      <c r="A25" s="23" t="s">
        <v>149</v>
      </c>
      <c r="B25" s="34">
        <v>45757</v>
      </c>
      <c r="C25" s="23" t="s">
        <v>150</v>
      </c>
      <c r="D25" s="23" t="s">
        <v>130</v>
      </c>
      <c r="E25" s="23" t="s">
        <v>131</v>
      </c>
      <c r="F25" s="23">
        <v>700091</v>
      </c>
      <c r="G25" s="23" t="s">
        <v>82</v>
      </c>
      <c r="H25" s="23" t="s">
        <v>83</v>
      </c>
      <c r="I25" s="23" t="s">
        <v>84</v>
      </c>
      <c r="J25" s="23" t="s">
        <v>85</v>
      </c>
      <c r="K25" s="23" t="s">
        <v>24</v>
      </c>
      <c r="L25" s="23">
        <v>5</v>
      </c>
      <c r="M25" s="23">
        <v>343.48</v>
      </c>
      <c r="N25" s="23">
        <v>5</v>
      </c>
      <c r="O25" s="23">
        <v>18</v>
      </c>
      <c r="P25" s="23" t="s">
        <v>43</v>
      </c>
      <c r="Q25" s="23" t="s">
        <v>34</v>
      </c>
      <c r="R25" s="23">
        <f t="shared" si="0"/>
        <v>1</v>
      </c>
      <c r="S25" s="23" t="str">
        <f t="shared" si="1"/>
        <v>ORD100024_20250410_CUST01169_MED023</v>
      </c>
      <c r="T25" s="23">
        <f t="shared" si="2"/>
        <v>1</v>
      </c>
      <c r="U25" s="6">
        <f t="shared" si="3"/>
        <v>1717.4</v>
      </c>
      <c r="V25" s="6">
        <f>tbl_Raw_Data[[#This Row],[Discount_Pct]]*tbl_Raw_Data[[#This Row],[Gross_Amount]]/100</f>
        <v>85.87</v>
      </c>
      <c r="W25" s="6">
        <f>tbl_Raw_Data[[#This Row],[Gross_Amount]]-tbl_Raw_Data[[#This Row],[Discount_Amount]]</f>
        <v>1631.5300000000002</v>
      </c>
      <c r="X25" s="6">
        <f>tbl_Raw_Data[[#This Row],[Net_Amount_Before_Tax]]*tbl_Raw_Data[[#This Row],[Tax_Pct]]/100</f>
        <v>293.67540000000002</v>
      </c>
      <c r="Y25" s="6">
        <f>tbl_Raw_Data[[#This Row],[Net_Amount_Before_Tax]]+tbl_Raw_Data[[#This Row],[Tax_Amount]]</f>
        <v>1925.2054000000003</v>
      </c>
      <c r="Z25" s="6">
        <f t="shared" si="4"/>
        <v>2</v>
      </c>
    </row>
    <row r="26" spans="1:26" x14ac:dyDescent="0.3">
      <c r="A26" s="23" t="s">
        <v>151</v>
      </c>
      <c r="B26" s="34">
        <v>45351</v>
      </c>
      <c r="C26" s="23" t="s">
        <v>152</v>
      </c>
      <c r="D26" s="23" t="s">
        <v>100</v>
      </c>
      <c r="E26" s="23" t="s">
        <v>101</v>
      </c>
      <c r="F26" s="23">
        <v>201307</v>
      </c>
      <c r="G26" s="23" t="s">
        <v>124</v>
      </c>
      <c r="H26" s="23" t="s">
        <v>125</v>
      </c>
      <c r="I26" s="23" t="s">
        <v>104</v>
      </c>
      <c r="J26" s="23" t="s">
        <v>114</v>
      </c>
      <c r="K26" s="23" t="s">
        <v>24</v>
      </c>
      <c r="L26" s="23">
        <v>1</v>
      </c>
      <c r="M26" s="23">
        <v>110.94</v>
      </c>
      <c r="N26" s="23">
        <v>0</v>
      </c>
      <c r="O26" s="23">
        <v>12</v>
      </c>
      <c r="P26" s="23" t="s">
        <v>89</v>
      </c>
      <c r="Q26" s="23" t="s">
        <v>34</v>
      </c>
      <c r="R26" s="23">
        <f t="shared" si="0"/>
        <v>1</v>
      </c>
      <c r="S26" s="23" t="str">
        <f t="shared" si="1"/>
        <v>ORD100025_20240229_CUST02373_MED018</v>
      </c>
      <c r="T26" s="23">
        <f t="shared" si="2"/>
        <v>1</v>
      </c>
      <c r="U26" s="6">
        <f t="shared" si="3"/>
        <v>110.94</v>
      </c>
      <c r="V26" s="6">
        <f>tbl_Raw_Data[[#This Row],[Discount_Pct]]*tbl_Raw_Data[[#This Row],[Gross_Amount]]/100</f>
        <v>0</v>
      </c>
      <c r="W26" s="6">
        <f>tbl_Raw_Data[[#This Row],[Gross_Amount]]-tbl_Raw_Data[[#This Row],[Discount_Amount]]</f>
        <v>110.94</v>
      </c>
      <c r="X26" s="6">
        <f>tbl_Raw_Data[[#This Row],[Net_Amount_Before_Tax]]*tbl_Raw_Data[[#This Row],[Tax_Pct]]/100</f>
        <v>13.312799999999999</v>
      </c>
      <c r="Y26" s="6">
        <f>tbl_Raw_Data[[#This Row],[Net_Amount_Before_Tax]]+tbl_Raw_Data[[#This Row],[Tax_Amount]]</f>
        <v>124.25279999999999</v>
      </c>
      <c r="Z26" s="6">
        <f t="shared" si="4"/>
        <v>2</v>
      </c>
    </row>
    <row r="27" spans="1:26" x14ac:dyDescent="0.3">
      <c r="A27" s="23" t="s">
        <v>151</v>
      </c>
      <c r="B27" s="34">
        <v>45812</v>
      </c>
      <c r="C27" s="23" t="s">
        <v>153</v>
      </c>
      <c r="D27" s="23" t="s">
        <v>37</v>
      </c>
      <c r="E27" s="23" t="s">
        <v>38</v>
      </c>
      <c r="F27" s="23">
        <v>452001</v>
      </c>
      <c r="G27" s="23" t="s">
        <v>154</v>
      </c>
      <c r="H27" s="23" t="s">
        <v>155</v>
      </c>
      <c r="I27" s="23" t="s">
        <v>134</v>
      </c>
      <c r="J27" s="23" t="s">
        <v>156</v>
      </c>
      <c r="K27" s="23" t="s">
        <v>57</v>
      </c>
      <c r="L27" s="23">
        <v>1</v>
      </c>
      <c r="M27" s="23">
        <v>40.43</v>
      </c>
      <c r="N27" s="23">
        <v>15</v>
      </c>
      <c r="O27" s="23">
        <v>12</v>
      </c>
      <c r="P27" s="23" t="s">
        <v>89</v>
      </c>
      <c r="Q27" s="23" t="s">
        <v>34</v>
      </c>
      <c r="R27" s="23">
        <f t="shared" si="0"/>
        <v>1</v>
      </c>
      <c r="S27" s="23" t="str">
        <f t="shared" si="1"/>
        <v>ORD100025_20250604_CUST00329_MED006</v>
      </c>
      <c r="T27" s="23">
        <f t="shared" si="2"/>
        <v>1</v>
      </c>
      <c r="U27" s="6">
        <f t="shared" si="3"/>
        <v>40.43</v>
      </c>
      <c r="V27" s="6">
        <f>tbl_Raw_Data[[#This Row],[Discount_Pct]]*tbl_Raw_Data[[#This Row],[Gross_Amount]]/100</f>
        <v>6.0645000000000007</v>
      </c>
      <c r="W27" s="6">
        <f>tbl_Raw_Data[[#This Row],[Gross_Amount]]-tbl_Raw_Data[[#This Row],[Discount_Amount]]</f>
        <v>34.365499999999997</v>
      </c>
      <c r="X27" s="6">
        <f>tbl_Raw_Data[[#This Row],[Net_Amount_Before_Tax]]*tbl_Raw_Data[[#This Row],[Tax_Pct]]/100</f>
        <v>4.1238599999999996</v>
      </c>
      <c r="Y27" s="6">
        <f>tbl_Raw_Data[[#This Row],[Net_Amount_Before_Tax]]+tbl_Raw_Data[[#This Row],[Tax_Amount]]</f>
        <v>38.489359999999998</v>
      </c>
      <c r="Z27" s="6">
        <f t="shared" si="4"/>
        <v>2</v>
      </c>
    </row>
    <row r="28" spans="1:26" x14ac:dyDescent="0.3">
      <c r="A28" s="23" t="s">
        <v>157</v>
      </c>
      <c r="B28" s="34">
        <v>45332</v>
      </c>
      <c r="C28" s="23" t="s">
        <v>158</v>
      </c>
      <c r="D28" s="23" t="s">
        <v>159</v>
      </c>
      <c r="E28" s="23" t="s">
        <v>47</v>
      </c>
      <c r="F28" s="23">
        <v>400050</v>
      </c>
      <c r="G28" s="23" t="s">
        <v>160</v>
      </c>
      <c r="H28" s="23" t="s">
        <v>161</v>
      </c>
      <c r="I28" s="23" t="s">
        <v>50</v>
      </c>
      <c r="J28" s="23" t="s">
        <v>23</v>
      </c>
      <c r="K28" s="23" t="s">
        <v>24</v>
      </c>
      <c r="L28" s="23">
        <v>2</v>
      </c>
      <c r="M28" s="23">
        <v>149.72999999999999</v>
      </c>
      <c r="N28" s="23">
        <v>5</v>
      </c>
      <c r="O28" s="23">
        <v>5</v>
      </c>
      <c r="P28" s="23" t="s">
        <v>58</v>
      </c>
      <c r="Q28" s="23" t="s">
        <v>44</v>
      </c>
      <c r="R28" s="23">
        <f t="shared" si="0"/>
        <v>1</v>
      </c>
      <c r="S28" s="23" t="str">
        <f t="shared" si="1"/>
        <v>ORD100027_20240210_CUST02537_MED014</v>
      </c>
      <c r="T28" s="23">
        <f t="shared" si="2"/>
        <v>1</v>
      </c>
      <c r="U28" s="6">
        <f t="shared" si="3"/>
        <v>299.45999999999998</v>
      </c>
      <c r="V28" s="6">
        <f>tbl_Raw_Data[[#This Row],[Discount_Pct]]*tbl_Raw_Data[[#This Row],[Gross_Amount]]/100</f>
        <v>14.972999999999999</v>
      </c>
      <c r="W28" s="6">
        <f>tbl_Raw_Data[[#This Row],[Gross_Amount]]-tbl_Raw_Data[[#This Row],[Discount_Amount]]</f>
        <v>284.48699999999997</v>
      </c>
      <c r="X28" s="6">
        <f>tbl_Raw_Data[[#This Row],[Net_Amount_Before_Tax]]*tbl_Raw_Data[[#This Row],[Tax_Pct]]/100</f>
        <v>14.224349999999999</v>
      </c>
      <c r="Y28" s="6">
        <f>tbl_Raw_Data[[#This Row],[Net_Amount_Before_Tax]]+tbl_Raw_Data[[#This Row],[Tax_Amount]]</f>
        <v>298.71134999999998</v>
      </c>
      <c r="Z28" s="6">
        <f t="shared" si="4"/>
        <v>1</v>
      </c>
    </row>
    <row r="29" spans="1:26" x14ac:dyDescent="0.3">
      <c r="A29" s="23" t="s">
        <v>162</v>
      </c>
      <c r="B29" s="34">
        <v>45697</v>
      </c>
      <c r="C29" s="23" t="s">
        <v>163</v>
      </c>
      <c r="D29" s="23" t="s">
        <v>52</v>
      </c>
      <c r="E29" s="23" t="s">
        <v>52</v>
      </c>
      <c r="F29" s="23">
        <v>160001</v>
      </c>
      <c r="G29" s="23" t="s">
        <v>94</v>
      </c>
      <c r="H29" s="23" t="s">
        <v>95</v>
      </c>
      <c r="I29" s="23" t="s">
        <v>84</v>
      </c>
      <c r="J29" s="23" t="s">
        <v>42</v>
      </c>
      <c r="K29" s="23" t="s">
        <v>24</v>
      </c>
      <c r="L29" s="23">
        <v>1</v>
      </c>
      <c r="M29" s="23">
        <v>79.16</v>
      </c>
      <c r="N29" s="23">
        <v>10</v>
      </c>
      <c r="O29" s="23">
        <v>5</v>
      </c>
      <c r="P29" s="23" t="s">
        <v>33</v>
      </c>
      <c r="Q29" s="23" t="s">
        <v>34</v>
      </c>
      <c r="R29" s="23">
        <f t="shared" si="0"/>
        <v>1</v>
      </c>
      <c r="S29" s="23" t="str">
        <f t="shared" si="1"/>
        <v>ORD100028_20250209_CUST00537_MED021</v>
      </c>
      <c r="T29" s="23">
        <f t="shared" si="2"/>
        <v>1</v>
      </c>
      <c r="U29" s="6">
        <f t="shared" si="3"/>
        <v>79.16</v>
      </c>
      <c r="V29" s="6">
        <f>tbl_Raw_Data[[#This Row],[Discount_Pct]]*tbl_Raw_Data[[#This Row],[Gross_Amount]]/100</f>
        <v>7.9159999999999995</v>
      </c>
      <c r="W29" s="6">
        <f>tbl_Raw_Data[[#This Row],[Gross_Amount]]-tbl_Raw_Data[[#This Row],[Discount_Amount]]</f>
        <v>71.244</v>
      </c>
      <c r="X29" s="6">
        <f>tbl_Raw_Data[[#This Row],[Net_Amount_Before_Tax]]*tbl_Raw_Data[[#This Row],[Tax_Pct]]/100</f>
        <v>3.5622000000000003</v>
      </c>
      <c r="Y29" s="6">
        <f>tbl_Raw_Data[[#This Row],[Net_Amount_Before_Tax]]+tbl_Raw_Data[[#This Row],[Tax_Amount]]</f>
        <v>74.806200000000004</v>
      </c>
      <c r="Z29" s="6">
        <f t="shared" si="4"/>
        <v>1</v>
      </c>
    </row>
    <row r="30" spans="1:26" x14ac:dyDescent="0.3">
      <c r="A30" s="23" t="s">
        <v>162</v>
      </c>
      <c r="B30" s="34">
        <v>45510</v>
      </c>
      <c r="C30" s="23" t="s">
        <v>164</v>
      </c>
      <c r="D30" s="23" t="s">
        <v>87</v>
      </c>
      <c r="E30" s="23" t="s">
        <v>88</v>
      </c>
      <c r="F30" s="23">
        <v>600040</v>
      </c>
      <c r="G30" s="23" t="s">
        <v>107</v>
      </c>
      <c r="H30" s="23" t="s">
        <v>108</v>
      </c>
      <c r="I30" s="23" t="s">
        <v>63</v>
      </c>
      <c r="J30" s="23" t="s">
        <v>42</v>
      </c>
      <c r="K30" s="23" t="s">
        <v>57</v>
      </c>
      <c r="L30" s="23">
        <v>4</v>
      </c>
      <c r="M30" s="23">
        <v>106.19</v>
      </c>
      <c r="N30" s="23">
        <v>15</v>
      </c>
      <c r="O30" s="23">
        <v>5</v>
      </c>
      <c r="P30" s="23" t="s">
        <v>43</v>
      </c>
      <c r="Q30" s="23" t="s">
        <v>90</v>
      </c>
      <c r="R30" s="23">
        <f t="shared" si="0"/>
        <v>1</v>
      </c>
      <c r="S30" s="23" t="str">
        <f t="shared" si="1"/>
        <v>ORD100028_20240806_CUST02073_MED005</v>
      </c>
      <c r="T30" s="23">
        <f t="shared" si="2"/>
        <v>1</v>
      </c>
      <c r="U30" s="6">
        <f t="shared" si="3"/>
        <v>424.76</v>
      </c>
      <c r="V30" s="6">
        <f>tbl_Raw_Data[[#This Row],[Discount_Pct]]*tbl_Raw_Data[[#This Row],[Gross_Amount]]/100</f>
        <v>63.713999999999999</v>
      </c>
      <c r="W30" s="6">
        <f>tbl_Raw_Data[[#This Row],[Gross_Amount]]-tbl_Raw_Data[[#This Row],[Discount_Amount]]</f>
        <v>361.04599999999999</v>
      </c>
      <c r="X30" s="6">
        <f>tbl_Raw_Data[[#This Row],[Net_Amount_Before_Tax]]*tbl_Raw_Data[[#This Row],[Tax_Pct]]/100</f>
        <v>18.052299999999999</v>
      </c>
      <c r="Y30" s="6">
        <f>tbl_Raw_Data[[#This Row],[Net_Amount_Before_Tax]]+tbl_Raw_Data[[#This Row],[Tax_Amount]]</f>
        <v>379.09829999999999</v>
      </c>
      <c r="Z30" s="6">
        <f t="shared" si="4"/>
        <v>4</v>
      </c>
    </row>
    <row r="31" spans="1:26" x14ac:dyDescent="0.3">
      <c r="A31" s="23" t="s">
        <v>165</v>
      </c>
      <c r="B31" s="34">
        <v>46012</v>
      </c>
      <c r="C31" s="23" t="s">
        <v>166</v>
      </c>
      <c r="D31" s="23" t="s">
        <v>123</v>
      </c>
      <c r="E31" s="23" t="s">
        <v>101</v>
      </c>
      <c r="F31" s="23">
        <v>226001</v>
      </c>
      <c r="G31" s="23" t="s">
        <v>167</v>
      </c>
      <c r="H31" s="23" t="s">
        <v>168</v>
      </c>
      <c r="I31" s="23" t="s">
        <v>113</v>
      </c>
      <c r="J31" s="23" t="s">
        <v>42</v>
      </c>
      <c r="K31" s="23" t="s">
        <v>24</v>
      </c>
      <c r="L31" s="23">
        <v>2</v>
      </c>
      <c r="M31" s="23">
        <v>167.6</v>
      </c>
      <c r="N31" s="23">
        <v>10</v>
      </c>
      <c r="O31" s="23">
        <v>5</v>
      </c>
      <c r="P31" s="23" t="s">
        <v>43</v>
      </c>
      <c r="Q31" s="23" t="s">
        <v>34</v>
      </c>
      <c r="R31" s="23">
        <f t="shared" si="0"/>
        <v>1</v>
      </c>
      <c r="S31" s="23" t="str">
        <f t="shared" si="1"/>
        <v>ORD100030_20251221_CUST01240_MED026</v>
      </c>
      <c r="T31" s="23">
        <f t="shared" si="2"/>
        <v>1</v>
      </c>
      <c r="U31" s="6">
        <f t="shared" si="3"/>
        <v>335.2</v>
      </c>
      <c r="V31" s="6">
        <f>tbl_Raw_Data[[#This Row],[Discount_Pct]]*tbl_Raw_Data[[#This Row],[Gross_Amount]]/100</f>
        <v>33.520000000000003</v>
      </c>
      <c r="W31" s="6">
        <f>tbl_Raw_Data[[#This Row],[Gross_Amount]]-tbl_Raw_Data[[#This Row],[Discount_Amount]]</f>
        <v>301.68</v>
      </c>
      <c r="X31" s="6">
        <f>tbl_Raw_Data[[#This Row],[Net_Amount_Before_Tax]]*tbl_Raw_Data[[#This Row],[Tax_Pct]]/100</f>
        <v>15.084000000000001</v>
      </c>
      <c r="Y31" s="6">
        <f>tbl_Raw_Data[[#This Row],[Net_Amount_Before_Tax]]+tbl_Raw_Data[[#This Row],[Tax_Amount]]</f>
        <v>316.76400000000001</v>
      </c>
      <c r="Z31" s="6">
        <f t="shared" si="4"/>
        <v>2</v>
      </c>
    </row>
    <row r="32" spans="1:26" x14ac:dyDescent="0.3">
      <c r="A32" s="23" t="s">
        <v>165</v>
      </c>
      <c r="B32" s="34">
        <v>45401</v>
      </c>
      <c r="C32" s="23" t="s">
        <v>169</v>
      </c>
      <c r="D32" s="23" t="s">
        <v>72</v>
      </c>
      <c r="E32" s="23" t="s">
        <v>73</v>
      </c>
      <c r="F32" s="23">
        <v>302019</v>
      </c>
      <c r="G32" s="23" t="s">
        <v>107</v>
      </c>
      <c r="H32" s="23" t="s">
        <v>108</v>
      </c>
      <c r="I32" s="23" t="s">
        <v>63</v>
      </c>
      <c r="J32" s="23" t="s">
        <v>42</v>
      </c>
      <c r="K32" s="23" t="s">
        <v>57</v>
      </c>
      <c r="L32" s="23">
        <v>1</v>
      </c>
      <c r="M32" s="23">
        <v>99.11</v>
      </c>
      <c r="N32" s="23">
        <v>10</v>
      </c>
      <c r="O32" s="23">
        <v>5</v>
      </c>
      <c r="P32" s="23" t="s">
        <v>89</v>
      </c>
      <c r="Q32" s="23" t="s">
        <v>90</v>
      </c>
      <c r="R32" s="23">
        <f t="shared" si="0"/>
        <v>1</v>
      </c>
      <c r="S32" s="23" t="str">
        <f t="shared" si="1"/>
        <v>ORD100030_20240419_CUST03041_MED005</v>
      </c>
      <c r="T32" s="23">
        <f t="shared" si="2"/>
        <v>1</v>
      </c>
      <c r="U32" s="6">
        <f t="shared" si="3"/>
        <v>99.11</v>
      </c>
      <c r="V32" s="6">
        <f>tbl_Raw_Data[[#This Row],[Discount_Pct]]*tbl_Raw_Data[[#This Row],[Gross_Amount]]/100</f>
        <v>9.9109999999999996</v>
      </c>
      <c r="W32" s="6">
        <f>tbl_Raw_Data[[#This Row],[Gross_Amount]]-tbl_Raw_Data[[#This Row],[Discount_Amount]]</f>
        <v>89.198999999999998</v>
      </c>
      <c r="X32" s="6">
        <f>tbl_Raw_Data[[#This Row],[Net_Amount_Before_Tax]]*tbl_Raw_Data[[#This Row],[Tax_Pct]]/100</f>
        <v>4.4599500000000001</v>
      </c>
      <c r="Y32" s="6">
        <f>tbl_Raw_Data[[#This Row],[Net_Amount_Before_Tax]]+tbl_Raw_Data[[#This Row],[Tax_Amount]]</f>
        <v>93.658950000000004</v>
      </c>
      <c r="Z32" s="6">
        <f t="shared" si="4"/>
        <v>1</v>
      </c>
    </row>
    <row r="33" spans="1:26" x14ac:dyDescent="0.3">
      <c r="A33" s="23" t="s">
        <v>170</v>
      </c>
      <c r="B33" s="34">
        <v>45344</v>
      </c>
      <c r="C33" s="23" t="s">
        <v>171</v>
      </c>
      <c r="D33" s="23" t="s">
        <v>52</v>
      </c>
      <c r="E33" s="23" t="s">
        <v>52</v>
      </c>
      <c r="F33" s="23">
        <v>160019</v>
      </c>
      <c r="G33" s="23" t="s">
        <v>160</v>
      </c>
      <c r="H33" s="23" t="s">
        <v>161</v>
      </c>
      <c r="I33" s="23" t="s">
        <v>50</v>
      </c>
      <c r="J33" s="23" t="s">
        <v>23</v>
      </c>
      <c r="K33" s="23" t="s">
        <v>24</v>
      </c>
      <c r="L33" s="23">
        <v>3</v>
      </c>
      <c r="M33" s="23">
        <v>129.33000000000001</v>
      </c>
      <c r="N33" s="23">
        <v>5</v>
      </c>
      <c r="O33" s="23">
        <v>5</v>
      </c>
      <c r="P33" s="23" t="s">
        <v>43</v>
      </c>
      <c r="Q33" s="23" t="s">
        <v>90</v>
      </c>
      <c r="R33" s="23">
        <f t="shared" si="0"/>
        <v>1</v>
      </c>
      <c r="S33" s="23" t="str">
        <f t="shared" si="1"/>
        <v>ORD100032_20240222_CUST00379_MED014</v>
      </c>
      <c r="T33" s="23">
        <f t="shared" si="2"/>
        <v>1</v>
      </c>
      <c r="U33" s="6">
        <f t="shared" si="3"/>
        <v>387.99</v>
      </c>
      <c r="V33" s="6">
        <f>tbl_Raw_Data[[#This Row],[Discount_Pct]]*tbl_Raw_Data[[#This Row],[Gross_Amount]]/100</f>
        <v>19.3995</v>
      </c>
      <c r="W33" s="6">
        <f>tbl_Raw_Data[[#This Row],[Gross_Amount]]-tbl_Raw_Data[[#This Row],[Discount_Amount]]</f>
        <v>368.59050000000002</v>
      </c>
      <c r="X33" s="6">
        <f>tbl_Raw_Data[[#This Row],[Net_Amount_Before_Tax]]*tbl_Raw_Data[[#This Row],[Tax_Pct]]/100</f>
        <v>18.429525000000002</v>
      </c>
      <c r="Y33" s="6">
        <f>tbl_Raw_Data[[#This Row],[Net_Amount_Before_Tax]]+tbl_Raw_Data[[#This Row],[Tax_Amount]]</f>
        <v>387.02002500000003</v>
      </c>
      <c r="Z33" s="6">
        <f t="shared" si="4"/>
        <v>1</v>
      </c>
    </row>
    <row r="34" spans="1:26" x14ac:dyDescent="0.3">
      <c r="A34" s="23" t="s">
        <v>172</v>
      </c>
      <c r="B34" s="34">
        <v>45729</v>
      </c>
      <c r="C34" s="23" t="s">
        <v>173</v>
      </c>
      <c r="D34" s="23" t="s">
        <v>19</v>
      </c>
      <c r="E34" s="23" t="s">
        <v>19</v>
      </c>
      <c r="F34" s="23">
        <v>110001</v>
      </c>
      <c r="G34" s="23" t="s">
        <v>61</v>
      </c>
      <c r="H34" s="23" t="s">
        <v>62</v>
      </c>
      <c r="I34" s="23" t="s">
        <v>63</v>
      </c>
      <c r="J34" s="23" t="s">
        <v>64</v>
      </c>
      <c r="K34" s="23" t="s">
        <v>57</v>
      </c>
      <c r="L34" s="23">
        <v>1</v>
      </c>
      <c r="M34" s="23">
        <v>123.03</v>
      </c>
      <c r="N34" s="23">
        <v>15</v>
      </c>
      <c r="O34" s="23">
        <v>12</v>
      </c>
      <c r="P34" s="23" t="s">
        <v>65</v>
      </c>
      <c r="Q34" s="23" t="s">
        <v>34</v>
      </c>
      <c r="R34" s="23">
        <f t="shared" si="0"/>
        <v>1</v>
      </c>
      <c r="S34" s="23" t="str">
        <f t="shared" si="1"/>
        <v>ORD100033_20250313_CUST02298_MED004</v>
      </c>
      <c r="T34" s="23">
        <f t="shared" si="2"/>
        <v>1</v>
      </c>
      <c r="U34" s="6">
        <f t="shared" si="3"/>
        <v>123.03</v>
      </c>
      <c r="V34" s="6">
        <f>tbl_Raw_Data[[#This Row],[Discount_Pct]]*tbl_Raw_Data[[#This Row],[Gross_Amount]]/100</f>
        <v>18.454499999999999</v>
      </c>
      <c r="W34" s="6">
        <f>tbl_Raw_Data[[#This Row],[Gross_Amount]]-tbl_Raw_Data[[#This Row],[Discount_Amount]]</f>
        <v>104.57550000000001</v>
      </c>
      <c r="X34" s="6">
        <f>tbl_Raw_Data[[#This Row],[Net_Amount_Before_Tax]]*tbl_Raw_Data[[#This Row],[Tax_Pct]]/100</f>
        <v>12.549059999999999</v>
      </c>
      <c r="Y34" s="6">
        <f>tbl_Raw_Data[[#This Row],[Net_Amount_Before_Tax]]+tbl_Raw_Data[[#This Row],[Tax_Amount]]</f>
        <v>117.12456</v>
      </c>
      <c r="Z34" s="6">
        <f t="shared" si="4"/>
        <v>2</v>
      </c>
    </row>
    <row r="35" spans="1:26" x14ac:dyDescent="0.3">
      <c r="A35" s="23" t="s">
        <v>174</v>
      </c>
      <c r="B35" s="34">
        <v>45334</v>
      </c>
      <c r="C35" s="23" t="s">
        <v>175</v>
      </c>
      <c r="D35" s="23" t="s">
        <v>46</v>
      </c>
      <c r="E35" s="23" t="s">
        <v>47</v>
      </c>
      <c r="F35" s="23">
        <v>411014</v>
      </c>
      <c r="G35" s="23" t="s">
        <v>102</v>
      </c>
      <c r="H35" s="23" t="s">
        <v>103</v>
      </c>
      <c r="I35" s="23" t="s">
        <v>104</v>
      </c>
      <c r="J35" s="23" t="s">
        <v>64</v>
      </c>
      <c r="K35" s="23" t="s">
        <v>57</v>
      </c>
      <c r="L35" s="23">
        <v>4</v>
      </c>
      <c r="M35" s="23">
        <v>111.96</v>
      </c>
      <c r="N35" s="23">
        <v>0</v>
      </c>
      <c r="O35" s="23">
        <v>5</v>
      </c>
      <c r="P35" s="23" t="s">
        <v>58</v>
      </c>
      <c r="Q35" s="23" t="s">
        <v>34</v>
      </c>
      <c r="R35" s="23">
        <f t="shared" si="0"/>
        <v>1</v>
      </c>
      <c r="S35" s="23" t="str">
        <f t="shared" si="1"/>
        <v>ORD100034_20240212_CUST01263_MED029</v>
      </c>
      <c r="T35" s="23">
        <f t="shared" si="2"/>
        <v>1</v>
      </c>
      <c r="U35" s="6">
        <f t="shared" si="3"/>
        <v>447.84</v>
      </c>
      <c r="V35" s="6">
        <f>tbl_Raw_Data[[#This Row],[Discount_Pct]]*tbl_Raw_Data[[#This Row],[Gross_Amount]]/100</f>
        <v>0</v>
      </c>
      <c r="W35" s="6">
        <f>tbl_Raw_Data[[#This Row],[Gross_Amount]]-tbl_Raw_Data[[#This Row],[Discount_Amount]]</f>
        <v>447.84</v>
      </c>
      <c r="X35" s="6">
        <f>tbl_Raw_Data[[#This Row],[Net_Amount_Before_Tax]]*tbl_Raw_Data[[#This Row],[Tax_Pct]]/100</f>
        <v>22.391999999999999</v>
      </c>
      <c r="Y35" s="6">
        <f>tbl_Raw_Data[[#This Row],[Net_Amount_Before_Tax]]+tbl_Raw_Data[[#This Row],[Tax_Amount]]</f>
        <v>470.23199999999997</v>
      </c>
      <c r="Z35" s="6">
        <f t="shared" si="4"/>
        <v>1</v>
      </c>
    </row>
    <row r="36" spans="1:26" x14ac:dyDescent="0.3">
      <c r="A36" s="23" t="s">
        <v>176</v>
      </c>
      <c r="B36" s="34">
        <v>45654</v>
      </c>
      <c r="C36" s="23" t="s">
        <v>177</v>
      </c>
      <c r="D36" s="23" t="s">
        <v>72</v>
      </c>
      <c r="E36" s="23" t="s">
        <v>73</v>
      </c>
      <c r="F36" s="23">
        <v>302017</v>
      </c>
      <c r="G36" s="23" t="s">
        <v>102</v>
      </c>
      <c r="H36" s="23" t="s">
        <v>103</v>
      </c>
      <c r="I36" s="23" t="s">
        <v>104</v>
      </c>
      <c r="J36" s="23" t="s">
        <v>64</v>
      </c>
      <c r="K36" s="23" t="s">
        <v>57</v>
      </c>
      <c r="L36" s="23">
        <v>4</v>
      </c>
      <c r="M36" s="23">
        <v>112.01</v>
      </c>
      <c r="N36" s="23">
        <v>10</v>
      </c>
      <c r="O36" s="23">
        <v>5</v>
      </c>
      <c r="P36" s="23" t="s">
        <v>43</v>
      </c>
      <c r="Q36" s="23" t="s">
        <v>26</v>
      </c>
      <c r="R36" s="23">
        <f t="shared" si="0"/>
        <v>1</v>
      </c>
      <c r="S36" s="23" t="str">
        <f t="shared" si="1"/>
        <v>ORD100035_20241228_CUST03196_MED029</v>
      </c>
      <c r="T36" s="23">
        <f t="shared" si="2"/>
        <v>1</v>
      </c>
      <c r="U36" s="6">
        <f t="shared" si="3"/>
        <v>448.04</v>
      </c>
      <c r="V36" s="6">
        <f>tbl_Raw_Data[[#This Row],[Discount_Pct]]*tbl_Raw_Data[[#This Row],[Gross_Amount]]/100</f>
        <v>44.804000000000002</v>
      </c>
      <c r="W36" s="6">
        <f>tbl_Raw_Data[[#This Row],[Gross_Amount]]-tbl_Raw_Data[[#This Row],[Discount_Amount]]</f>
        <v>403.23599999999999</v>
      </c>
      <c r="X36" s="6">
        <f>tbl_Raw_Data[[#This Row],[Net_Amount_Before_Tax]]*tbl_Raw_Data[[#This Row],[Tax_Pct]]/100</f>
        <v>20.161799999999999</v>
      </c>
      <c r="Y36" s="6">
        <f>tbl_Raw_Data[[#This Row],[Net_Amount_Before_Tax]]+tbl_Raw_Data[[#This Row],[Tax_Amount]]</f>
        <v>423.39779999999996</v>
      </c>
      <c r="Z36" s="6">
        <f t="shared" si="4"/>
        <v>2</v>
      </c>
    </row>
    <row r="37" spans="1:26" x14ac:dyDescent="0.3">
      <c r="A37" s="23" t="s">
        <v>176</v>
      </c>
      <c r="B37" s="34">
        <v>45632</v>
      </c>
      <c r="C37" s="23" t="s">
        <v>178</v>
      </c>
      <c r="D37" s="23" t="s">
        <v>80</v>
      </c>
      <c r="E37" s="23" t="s">
        <v>81</v>
      </c>
      <c r="F37" s="23">
        <v>395003</v>
      </c>
      <c r="G37" s="23" t="s">
        <v>160</v>
      </c>
      <c r="H37" s="23" t="s">
        <v>161</v>
      </c>
      <c r="I37" s="23" t="s">
        <v>50</v>
      </c>
      <c r="J37" s="23" t="s">
        <v>23</v>
      </c>
      <c r="K37" s="23" t="s">
        <v>24</v>
      </c>
      <c r="L37" s="23">
        <v>3</v>
      </c>
      <c r="M37" s="23">
        <v>161.43</v>
      </c>
      <c r="N37" s="23">
        <v>10</v>
      </c>
      <c r="O37" s="23">
        <v>5</v>
      </c>
      <c r="P37" s="23" t="s">
        <v>58</v>
      </c>
      <c r="Q37" s="23" t="s">
        <v>34</v>
      </c>
      <c r="R37" s="23">
        <f t="shared" si="0"/>
        <v>1</v>
      </c>
      <c r="S37" s="23" t="str">
        <f t="shared" si="1"/>
        <v>ORD100035_20241206_CUST03205_MED014</v>
      </c>
      <c r="T37" s="23">
        <f t="shared" si="2"/>
        <v>1</v>
      </c>
      <c r="U37" s="6">
        <f t="shared" si="3"/>
        <v>484.29</v>
      </c>
      <c r="V37" s="6">
        <f>tbl_Raw_Data[[#This Row],[Discount_Pct]]*tbl_Raw_Data[[#This Row],[Gross_Amount]]/100</f>
        <v>48.429000000000002</v>
      </c>
      <c r="W37" s="6">
        <f>tbl_Raw_Data[[#This Row],[Gross_Amount]]-tbl_Raw_Data[[#This Row],[Discount_Amount]]</f>
        <v>435.86099999999999</v>
      </c>
      <c r="X37" s="6">
        <f>tbl_Raw_Data[[#This Row],[Net_Amount_Before_Tax]]*tbl_Raw_Data[[#This Row],[Tax_Pct]]/100</f>
        <v>21.793049999999997</v>
      </c>
      <c r="Y37" s="6">
        <f>tbl_Raw_Data[[#This Row],[Net_Amount_Before_Tax]]+tbl_Raw_Data[[#This Row],[Tax_Amount]]</f>
        <v>457.65404999999998</v>
      </c>
      <c r="Z37" s="6">
        <f t="shared" si="4"/>
        <v>3</v>
      </c>
    </row>
    <row r="38" spans="1:26" x14ac:dyDescent="0.3">
      <c r="A38" s="23" t="s">
        <v>179</v>
      </c>
      <c r="B38" s="34">
        <v>45331</v>
      </c>
      <c r="C38" s="23" t="s">
        <v>180</v>
      </c>
      <c r="D38" s="23" t="s">
        <v>28</v>
      </c>
      <c r="E38" s="23" t="s">
        <v>29</v>
      </c>
      <c r="F38" s="23">
        <v>500032</v>
      </c>
      <c r="G38" s="23" t="s">
        <v>132</v>
      </c>
      <c r="H38" s="23" t="s">
        <v>133</v>
      </c>
      <c r="I38" s="23" t="s">
        <v>134</v>
      </c>
      <c r="J38" s="23" t="s">
        <v>135</v>
      </c>
      <c r="K38" s="23" t="s">
        <v>57</v>
      </c>
      <c r="L38" s="23">
        <v>3</v>
      </c>
      <c r="M38" s="23">
        <v>75.319999999999993</v>
      </c>
      <c r="N38" s="23">
        <v>5</v>
      </c>
      <c r="O38" s="23">
        <v>5</v>
      </c>
      <c r="P38" s="23" t="s">
        <v>25</v>
      </c>
      <c r="Q38" s="23" t="s">
        <v>34</v>
      </c>
      <c r="R38" s="23">
        <f t="shared" si="0"/>
        <v>1</v>
      </c>
      <c r="S38" s="23" t="str">
        <f t="shared" si="1"/>
        <v>ORD100037_20240209_CUST01928_MED007</v>
      </c>
      <c r="T38" s="23">
        <f t="shared" si="2"/>
        <v>1</v>
      </c>
      <c r="U38" s="6">
        <f t="shared" si="3"/>
        <v>225.95999999999998</v>
      </c>
      <c r="V38" s="6">
        <f>tbl_Raw_Data[[#This Row],[Discount_Pct]]*tbl_Raw_Data[[#This Row],[Gross_Amount]]/100</f>
        <v>11.298</v>
      </c>
      <c r="W38" s="6">
        <f>tbl_Raw_Data[[#This Row],[Gross_Amount]]-tbl_Raw_Data[[#This Row],[Discount_Amount]]</f>
        <v>214.66199999999998</v>
      </c>
      <c r="X38" s="6">
        <f>tbl_Raw_Data[[#This Row],[Net_Amount_Before_Tax]]*tbl_Raw_Data[[#This Row],[Tax_Pct]]/100</f>
        <v>10.7331</v>
      </c>
      <c r="Y38" s="6">
        <f>tbl_Raw_Data[[#This Row],[Net_Amount_Before_Tax]]+tbl_Raw_Data[[#This Row],[Tax_Amount]]</f>
        <v>225.39509999999999</v>
      </c>
      <c r="Z38" s="6">
        <f t="shared" si="4"/>
        <v>3</v>
      </c>
    </row>
    <row r="39" spans="1:26" x14ac:dyDescent="0.3">
      <c r="A39" s="23" t="s">
        <v>181</v>
      </c>
      <c r="B39" s="34">
        <v>45577</v>
      </c>
      <c r="C39" s="23" t="s">
        <v>182</v>
      </c>
      <c r="D39" s="23" t="s">
        <v>183</v>
      </c>
      <c r="E39" s="23" t="s">
        <v>184</v>
      </c>
      <c r="F39" s="23">
        <v>122009</v>
      </c>
      <c r="G39" s="23" t="s">
        <v>185</v>
      </c>
      <c r="H39" s="23" t="s">
        <v>186</v>
      </c>
      <c r="I39" s="23" t="s">
        <v>76</v>
      </c>
      <c r="J39" s="23" t="s">
        <v>187</v>
      </c>
      <c r="K39" s="23" t="s">
        <v>57</v>
      </c>
      <c r="L39" s="23">
        <v>1</v>
      </c>
      <c r="M39" s="23">
        <v>89.54</v>
      </c>
      <c r="N39" s="23">
        <v>10</v>
      </c>
      <c r="O39" s="23">
        <v>12</v>
      </c>
      <c r="P39" s="23" t="s">
        <v>25</v>
      </c>
      <c r="Q39" s="23" t="s">
        <v>34</v>
      </c>
      <c r="R39" s="23">
        <f t="shared" si="0"/>
        <v>1</v>
      </c>
      <c r="S39" s="23" t="str">
        <f t="shared" si="1"/>
        <v>ORD100038_20241012_CUST00285_MED009</v>
      </c>
      <c r="T39" s="23">
        <f t="shared" si="2"/>
        <v>1</v>
      </c>
      <c r="U39" s="6">
        <f t="shared" si="3"/>
        <v>89.54</v>
      </c>
      <c r="V39" s="6">
        <f>tbl_Raw_Data[[#This Row],[Discount_Pct]]*tbl_Raw_Data[[#This Row],[Gross_Amount]]/100</f>
        <v>8.9540000000000006</v>
      </c>
      <c r="W39" s="6">
        <f>tbl_Raw_Data[[#This Row],[Gross_Amount]]-tbl_Raw_Data[[#This Row],[Discount_Amount]]</f>
        <v>80.586000000000013</v>
      </c>
      <c r="X39" s="6">
        <f>tbl_Raw_Data[[#This Row],[Net_Amount_Before_Tax]]*tbl_Raw_Data[[#This Row],[Tax_Pct]]/100</f>
        <v>9.670320000000002</v>
      </c>
      <c r="Y39" s="6">
        <f>tbl_Raw_Data[[#This Row],[Net_Amount_Before_Tax]]+tbl_Raw_Data[[#This Row],[Tax_Amount]]</f>
        <v>90.256320000000017</v>
      </c>
      <c r="Z39" s="6">
        <f t="shared" si="4"/>
        <v>2</v>
      </c>
    </row>
    <row r="40" spans="1:26" x14ac:dyDescent="0.3">
      <c r="A40" s="23" t="s">
        <v>188</v>
      </c>
      <c r="B40" s="34">
        <v>45559</v>
      </c>
      <c r="C40" s="23" t="s">
        <v>189</v>
      </c>
      <c r="D40" s="23" t="s">
        <v>123</v>
      </c>
      <c r="E40" s="23" t="s">
        <v>101</v>
      </c>
      <c r="F40" s="23">
        <v>226021</v>
      </c>
      <c r="G40" s="23" t="s">
        <v>185</v>
      </c>
      <c r="H40" s="23" t="s">
        <v>186</v>
      </c>
      <c r="I40" s="23" t="s">
        <v>76</v>
      </c>
      <c r="J40" s="23" t="s">
        <v>187</v>
      </c>
      <c r="K40" s="23" t="s">
        <v>57</v>
      </c>
      <c r="L40" s="23">
        <v>1</v>
      </c>
      <c r="M40" s="23">
        <v>91.61</v>
      </c>
      <c r="N40" s="23">
        <v>5</v>
      </c>
      <c r="O40" s="23">
        <v>5</v>
      </c>
      <c r="P40" s="23" t="s">
        <v>89</v>
      </c>
      <c r="Q40" s="23" t="s">
        <v>34</v>
      </c>
      <c r="R40" s="23">
        <f t="shared" si="0"/>
        <v>1</v>
      </c>
      <c r="S40" s="23" t="str">
        <f t="shared" si="1"/>
        <v>ORD100039_20240924_CUST00732_MED009</v>
      </c>
      <c r="T40" s="23">
        <f t="shared" si="2"/>
        <v>1</v>
      </c>
      <c r="U40" s="6">
        <f t="shared" si="3"/>
        <v>91.61</v>
      </c>
      <c r="V40" s="6">
        <f>tbl_Raw_Data[[#This Row],[Discount_Pct]]*tbl_Raw_Data[[#This Row],[Gross_Amount]]/100</f>
        <v>4.5804999999999998</v>
      </c>
      <c r="W40" s="6">
        <f>tbl_Raw_Data[[#This Row],[Gross_Amount]]-tbl_Raw_Data[[#This Row],[Discount_Amount]]</f>
        <v>87.029499999999999</v>
      </c>
      <c r="X40" s="6">
        <f>tbl_Raw_Data[[#This Row],[Net_Amount_Before_Tax]]*tbl_Raw_Data[[#This Row],[Tax_Pct]]/100</f>
        <v>4.3514749999999998</v>
      </c>
      <c r="Y40" s="6">
        <f>tbl_Raw_Data[[#This Row],[Net_Amount_Before_Tax]]+tbl_Raw_Data[[#This Row],[Tax_Amount]]</f>
        <v>91.380974999999992</v>
      </c>
      <c r="Z40" s="6">
        <f t="shared" si="4"/>
        <v>2</v>
      </c>
    </row>
    <row r="41" spans="1:26" x14ac:dyDescent="0.3">
      <c r="A41" s="23" t="s">
        <v>190</v>
      </c>
      <c r="B41" s="34">
        <v>45882</v>
      </c>
      <c r="C41" s="23" t="s">
        <v>191</v>
      </c>
      <c r="D41" s="23" t="s">
        <v>87</v>
      </c>
      <c r="E41" s="23" t="s">
        <v>88</v>
      </c>
      <c r="F41" s="23">
        <v>600018</v>
      </c>
      <c r="G41" s="23" t="s">
        <v>192</v>
      </c>
      <c r="H41" s="23" t="s">
        <v>193</v>
      </c>
      <c r="I41" s="23" t="s">
        <v>41</v>
      </c>
      <c r="J41" s="23" t="s">
        <v>194</v>
      </c>
      <c r="K41" s="23" t="s">
        <v>24</v>
      </c>
      <c r="L41" s="23">
        <v>2</v>
      </c>
      <c r="M41" s="23">
        <v>28.17</v>
      </c>
      <c r="N41" s="23">
        <v>15</v>
      </c>
      <c r="O41" s="23">
        <v>12</v>
      </c>
      <c r="P41" s="23" t="s">
        <v>65</v>
      </c>
      <c r="Q41" s="23" t="s">
        <v>26</v>
      </c>
      <c r="R41" s="23">
        <f t="shared" si="0"/>
        <v>1</v>
      </c>
      <c r="S41" s="23" t="str">
        <f t="shared" si="1"/>
        <v>ORD100040_20250813_CUST00779_MED002</v>
      </c>
      <c r="T41" s="23">
        <f t="shared" si="2"/>
        <v>1</v>
      </c>
      <c r="U41" s="6">
        <f t="shared" si="3"/>
        <v>56.34</v>
      </c>
      <c r="V41" s="6">
        <f>tbl_Raw_Data[[#This Row],[Discount_Pct]]*tbl_Raw_Data[[#This Row],[Gross_Amount]]/100</f>
        <v>8.4510000000000005</v>
      </c>
      <c r="W41" s="6">
        <f>tbl_Raw_Data[[#This Row],[Gross_Amount]]-tbl_Raw_Data[[#This Row],[Discount_Amount]]</f>
        <v>47.889000000000003</v>
      </c>
      <c r="X41" s="6">
        <f>tbl_Raw_Data[[#This Row],[Net_Amount_Before_Tax]]*tbl_Raw_Data[[#This Row],[Tax_Pct]]/100</f>
        <v>5.7466800000000005</v>
      </c>
      <c r="Y41" s="6">
        <f>tbl_Raw_Data[[#This Row],[Net_Amount_Before_Tax]]+tbl_Raw_Data[[#This Row],[Tax_Amount]]</f>
        <v>53.635680000000001</v>
      </c>
      <c r="Z41" s="6">
        <f t="shared" si="4"/>
        <v>2</v>
      </c>
    </row>
    <row r="42" spans="1:26" x14ac:dyDescent="0.3">
      <c r="A42" s="23" t="s">
        <v>190</v>
      </c>
      <c r="B42" s="34">
        <v>45972</v>
      </c>
      <c r="C42" s="23" t="s">
        <v>195</v>
      </c>
      <c r="D42" s="23" t="s">
        <v>123</v>
      </c>
      <c r="E42" s="23" t="s">
        <v>101</v>
      </c>
      <c r="F42" s="23">
        <v>226016</v>
      </c>
      <c r="G42" s="23" t="s">
        <v>196</v>
      </c>
      <c r="H42" s="23" t="s">
        <v>197</v>
      </c>
      <c r="I42" s="23" t="s">
        <v>32</v>
      </c>
      <c r="J42" s="23" t="s">
        <v>42</v>
      </c>
      <c r="K42" s="23" t="s">
        <v>24</v>
      </c>
      <c r="L42" s="23">
        <v>2</v>
      </c>
      <c r="M42" s="23">
        <v>22.84</v>
      </c>
      <c r="N42" s="23">
        <v>15</v>
      </c>
      <c r="O42" s="23">
        <v>12</v>
      </c>
      <c r="P42" s="23" t="s">
        <v>58</v>
      </c>
      <c r="Q42" s="23" t="s">
        <v>26</v>
      </c>
      <c r="R42" s="23">
        <f t="shared" si="0"/>
        <v>1</v>
      </c>
      <c r="S42" s="23" t="str">
        <f t="shared" si="1"/>
        <v>ORD100040_20251111_CUST01353_MED011</v>
      </c>
      <c r="T42" s="23">
        <f t="shared" si="2"/>
        <v>1</v>
      </c>
      <c r="U42" s="6">
        <f t="shared" si="3"/>
        <v>45.68</v>
      </c>
      <c r="V42" s="6">
        <f>tbl_Raw_Data[[#This Row],[Discount_Pct]]*tbl_Raw_Data[[#This Row],[Gross_Amount]]/100</f>
        <v>6.8520000000000003</v>
      </c>
      <c r="W42" s="6">
        <f>tbl_Raw_Data[[#This Row],[Gross_Amount]]-tbl_Raw_Data[[#This Row],[Discount_Amount]]</f>
        <v>38.828000000000003</v>
      </c>
      <c r="X42" s="6">
        <f>tbl_Raw_Data[[#This Row],[Net_Amount_Before_Tax]]*tbl_Raw_Data[[#This Row],[Tax_Pct]]/100</f>
        <v>4.6593600000000004</v>
      </c>
      <c r="Y42" s="6">
        <f>tbl_Raw_Data[[#This Row],[Net_Amount_Before_Tax]]+tbl_Raw_Data[[#This Row],[Tax_Amount]]</f>
        <v>43.487360000000002</v>
      </c>
      <c r="Z42" s="6">
        <f t="shared" si="4"/>
        <v>1</v>
      </c>
    </row>
    <row r="43" spans="1:26" x14ac:dyDescent="0.3">
      <c r="A43" s="23" t="s">
        <v>198</v>
      </c>
      <c r="B43" s="34">
        <v>46005</v>
      </c>
      <c r="C43" s="23" t="s">
        <v>199</v>
      </c>
      <c r="D43" s="23" t="s">
        <v>72</v>
      </c>
      <c r="E43" s="23" t="s">
        <v>73</v>
      </c>
      <c r="F43" s="23">
        <v>302017</v>
      </c>
      <c r="G43" s="23" t="s">
        <v>107</v>
      </c>
      <c r="H43" s="23" t="s">
        <v>108</v>
      </c>
      <c r="I43" s="23" t="s">
        <v>63</v>
      </c>
      <c r="J43" s="23" t="s">
        <v>42</v>
      </c>
      <c r="K43" s="23" t="s">
        <v>57</v>
      </c>
      <c r="L43" s="23">
        <v>1</v>
      </c>
      <c r="M43" s="23">
        <v>100.66</v>
      </c>
      <c r="N43" s="23">
        <v>5</v>
      </c>
      <c r="O43" s="23">
        <v>18</v>
      </c>
      <c r="P43" s="23" t="s">
        <v>89</v>
      </c>
      <c r="Q43" s="23" t="s">
        <v>34</v>
      </c>
      <c r="R43" s="23">
        <f t="shared" si="0"/>
        <v>1</v>
      </c>
      <c r="S43" s="23" t="str">
        <f t="shared" si="1"/>
        <v>ORD100042_20251214_CUST01212_MED005</v>
      </c>
      <c r="T43" s="23">
        <f t="shared" si="2"/>
        <v>1</v>
      </c>
      <c r="U43" s="6">
        <f t="shared" si="3"/>
        <v>100.66</v>
      </c>
      <c r="V43" s="6">
        <f>tbl_Raw_Data[[#This Row],[Discount_Pct]]*tbl_Raw_Data[[#This Row],[Gross_Amount]]/100</f>
        <v>5.0329999999999995</v>
      </c>
      <c r="W43" s="6">
        <f>tbl_Raw_Data[[#This Row],[Gross_Amount]]-tbl_Raw_Data[[#This Row],[Discount_Amount]]</f>
        <v>95.626999999999995</v>
      </c>
      <c r="X43" s="6">
        <f>tbl_Raw_Data[[#This Row],[Net_Amount_Before_Tax]]*tbl_Raw_Data[[#This Row],[Tax_Pct]]/100</f>
        <v>17.212859999999999</v>
      </c>
      <c r="Y43" s="6">
        <f>tbl_Raw_Data[[#This Row],[Net_Amount_Before_Tax]]+tbl_Raw_Data[[#This Row],[Tax_Amount]]</f>
        <v>112.83985999999999</v>
      </c>
      <c r="Z43" s="6">
        <f t="shared" si="4"/>
        <v>3</v>
      </c>
    </row>
    <row r="44" spans="1:26" x14ac:dyDescent="0.3">
      <c r="A44" s="23" t="s">
        <v>200</v>
      </c>
      <c r="B44" s="34">
        <v>45292</v>
      </c>
      <c r="C44" s="23" t="s">
        <v>201</v>
      </c>
      <c r="D44" s="23" t="s">
        <v>87</v>
      </c>
      <c r="E44" s="23" t="s">
        <v>88</v>
      </c>
      <c r="F44" s="23">
        <v>600096</v>
      </c>
      <c r="G44" s="23" t="s">
        <v>132</v>
      </c>
      <c r="H44" s="23" t="s">
        <v>133</v>
      </c>
      <c r="I44" s="23" t="s">
        <v>134</v>
      </c>
      <c r="J44" s="23" t="s">
        <v>135</v>
      </c>
      <c r="K44" s="23" t="s">
        <v>57</v>
      </c>
      <c r="L44" s="23">
        <v>2</v>
      </c>
      <c r="M44" s="23">
        <v>77.739999999999995</v>
      </c>
      <c r="N44" s="23">
        <v>10</v>
      </c>
      <c r="O44" s="23">
        <v>12</v>
      </c>
      <c r="P44" s="23" t="s">
        <v>33</v>
      </c>
      <c r="Q44" s="23" t="s">
        <v>34</v>
      </c>
      <c r="R44" s="23">
        <f t="shared" si="0"/>
        <v>1</v>
      </c>
      <c r="S44" s="23" t="str">
        <f t="shared" si="1"/>
        <v>ORD100043_20240101_CUST01245_MED007</v>
      </c>
      <c r="T44" s="23">
        <f t="shared" si="2"/>
        <v>1</v>
      </c>
      <c r="U44" s="6">
        <f t="shared" si="3"/>
        <v>155.47999999999999</v>
      </c>
      <c r="V44" s="6">
        <f>tbl_Raw_Data[[#This Row],[Discount_Pct]]*tbl_Raw_Data[[#This Row],[Gross_Amount]]/100</f>
        <v>15.548</v>
      </c>
      <c r="W44" s="6">
        <f>tbl_Raw_Data[[#This Row],[Gross_Amount]]-tbl_Raw_Data[[#This Row],[Discount_Amount]]</f>
        <v>139.93199999999999</v>
      </c>
      <c r="X44" s="6">
        <f>tbl_Raw_Data[[#This Row],[Net_Amount_Before_Tax]]*tbl_Raw_Data[[#This Row],[Tax_Pct]]/100</f>
        <v>16.791839999999997</v>
      </c>
      <c r="Y44" s="6">
        <f>tbl_Raw_Data[[#This Row],[Net_Amount_Before_Tax]]+tbl_Raw_Data[[#This Row],[Tax_Amount]]</f>
        <v>156.72384</v>
      </c>
      <c r="Z44" s="6">
        <f t="shared" si="4"/>
        <v>2</v>
      </c>
    </row>
    <row r="45" spans="1:26" x14ac:dyDescent="0.3">
      <c r="A45" s="23" t="s">
        <v>202</v>
      </c>
      <c r="B45" s="34">
        <v>45465</v>
      </c>
      <c r="C45" s="23" t="s">
        <v>203</v>
      </c>
      <c r="D45" s="23" t="s">
        <v>159</v>
      </c>
      <c r="E45" s="23" t="s">
        <v>47</v>
      </c>
      <c r="F45" s="23">
        <v>400069</v>
      </c>
      <c r="G45" s="23" t="s">
        <v>119</v>
      </c>
      <c r="H45" s="23" t="s">
        <v>120</v>
      </c>
      <c r="I45" s="23" t="s">
        <v>32</v>
      </c>
      <c r="J45" s="23" t="s">
        <v>64</v>
      </c>
      <c r="K45" s="23" t="s">
        <v>57</v>
      </c>
      <c r="L45" s="23">
        <v>2</v>
      </c>
      <c r="M45" s="23">
        <v>73.56</v>
      </c>
      <c r="N45" s="23">
        <v>5</v>
      </c>
      <c r="O45" s="23">
        <v>5</v>
      </c>
      <c r="P45" s="23" t="s">
        <v>43</v>
      </c>
      <c r="Q45" s="23" t="s">
        <v>34</v>
      </c>
      <c r="R45" s="23">
        <f t="shared" si="0"/>
        <v>1</v>
      </c>
      <c r="S45" s="23" t="str">
        <f t="shared" si="1"/>
        <v>ORD100044_20240622_CUST02699_MED010</v>
      </c>
      <c r="T45" s="23">
        <f t="shared" si="2"/>
        <v>1</v>
      </c>
      <c r="U45" s="6">
        <f t="shared" si="3"/>
        <v>147.12</v>
      </c>
      <c r="V45" s="6">
        <f>tbl_Raw_Data[[#This Row],[Discount_Pct]]*tbl_Raw_Data[[#This Row],[Gross_Amount]]/100</f>
        <v>7.3559999999999999</v>
      </c>
      <c r="W45" s="6">
        <f>tbl_Raw_Data[[#This Row],[Gross_Amount]]-tbl_Raw_Data[[#This Row],[Discount_Amount]]</f>
        <v>139.76400000000001</v>
      </c>
      <c r="X45" s="6">
        <f>tbl_Raw_Data[[#This Row],[Net_Amount_Before_Tax]]*tbl_Raw_Data[[#This Row],[Tax_Pct]]/100</f>
        <v>6.9882000000000009</v>
      </c>
      <c r="Y45" s="6">
        <f>tbl_Raw_Data[[#This Row],[Net_Amount_Before_Tax]]+tbl_Raw_Data[[#This Row],[Tax_Amount]]</f>
        <v>146.75220000000002</v>
      </c>
      <c r="Z45" s="6">
        <f t="shared" si="4"/>
        <v>1</v>
      </c>
    </row>
    <row r="46" spans="1:26" x14ac:dyDescent="0.3">
      <c r="A46" s="23" t="s">
        <v>202</v>
      </c>
      <c r="B46" s="34">
        <v>45339</v>
      </c>
      <c r="C46" s="23" t="s">
        <v>204</v>
      </c>
      <c r="D46" s="23" t="s">
        <v>142</v>
      </c>
      <c r="E46" s="23" t="s">
        <v>81</v>
      </c>
      <c r="F46" s="23">
        <v>380061</v>
      </c>
      <c r="G46" s="23" t="s">
        <v>53</v>
      </c>
      <c r="H46" s="23" t="s">
        <v>54</v>
      </c>
      <c r="I46" s="23" t="s">
        <v>55</v>
      </c>
      <c r="J46" s="23" t="s">
        <v>56</v>
      </c>
      <c r="K46" s="23" t="s">
        <v>57</v>
      </c>
      <c r="L46" s="23">
        <v>3</v>
      </c>
      <c r="M46" s="23">
        <v>49.48</v>
      </c>
      <c r="N46" s="23">
        <v>5</v>
      </c>
      <c r="O46" s="23">
        <v>18</v>
      </c>
      <c r="P46" s="23" t="s">
        <v>43</v>
      </c>
      <c r="Q46" s="23" t="s">
        <v>26</v>
      </c>
      <c r="R46" s="23">
        <f t="shared" si="0"/>
        <v>1</v>
      </c>
      <c r="S46" s="23" t="str">
        <f t="shared" si="1"/>
        <v>ORD100044_20240217_CUST01003_MED020</v>
      </c>
      <c r="T46" s="23">
        <f t="shared" si="2"/>
        <v>1</v>
      </c>
      <c r="U46" s="6">
        <f t="shared" si="3"/>
        <v>148.44</v>
      </c>
      <c r="V46" s="6">
        <f>tbl_Raw_Data[[#This Row],[Discount_Pct]]*tbl_Raw_Data[[#This Row],[Gross_Amount]]/100</f>
        <v>7.4220000000000006</v>
      </c>
      <c r="W46" s="6">
        <f>tbl_Raw_Data[[#This Row],[Gross_Amount]]-tbl_Raw_Data[[#This Row],[Discount_Amount]]</f>
        <v>141.018</v>
      </c>
      <c r="X46" s="6">
        <f>tbl_Raw_Data[[#This Row],[Net_Amount_Before_Tax]]*tbl_Raw_Data[[#This Row],[Tax_Pct]]/100</f>
        <v>25.383240000000001</v>
      </c>
      <c r="Y46" s="6">
        <f>tbl_Raw_Data[[#This Row],[Net_Amount_Before_Tax]]+tbl_Raw_Data[[#This Row],[Tax_Amount]]</f>
        <v>166.40124</v>
      </c>
      <c r="Z46" s="6">
        <f t="shared" si="4"/>
        <v>1</v>
      </c>
    </row>
    <row r="47" spans="1:26" x14ac:dyDescent="0.3">
      <c r="A47" s="23" t="s">
        <v>205</v>
      </c>
      <c r="B47" s="34">
        <v>45541</v>
      </c>
      <c r="C47" s="23" t="s">
        <v>206</v>
      </c>
      <c r="D47" s="23" t="s">
        <v>52</v>
      </c>
      <c r="E47" s="23" t="s">
        <v>52</v>
      </c>
      <c r="F47" s="23">
        <v>160022</v>
      </c>
      <c r="G47" s="23" t="s">
        <v>82</v>
      </c>
      <c r="H47" s="23" t="s">
        <v>83</v>
      </c>
      <c r="I47" s="23" t="s">
        <v>84</v>
      </c>
      <c r="J47" s="23" t="s">
        <v>85</v>
      </c>
      <c r="K47" s="23" t="s">
        <v>24</v>
      </c>
      <c r="L47" s="23">
        <v>1</v>
      </c>
      <c r="M47" s="23">
        <v>323.75</v>
      </c>
      <c r="N47" s="23">
        <v>10</v>
      </c>
      <c r="O47" s="23">
        <v>5</v>
      </c>
      <c r="P47" s="23" t="s">
        <v>43</v>
      </c>
      <c r="Q47" s="23" t="s">
        <v>34</v>
      </c>
      <c r="R47" s="23">
        <f t="shared" si="0"/>
        <v>1</v>
      </c>
      <c r="S47" s="23" t="str">
        <f t="shared" si="1"/>
        <v>ORD100046_20240906_CUST00605_MED023</v>
      </c>
      <c r="T47" s="23">
        <f t="shared" si="2"/>
        <v>1</v>
      </c>
      <c r="U47" s="6">
        <f t="shared" si="3"/>
        <v>323.75</v>
      </c>
      <c r="V47" s="6">
        <f>tbl_Raw_Data[[#This Row],[Discount_Pct]]*tbl_Raw_Data[[#This Row],[Gross_Amount]]/100</f>
        <v>32.375</v>
      </c>
      <c r="W47" s="6">
        <f>tbl_Raw_Data[[#This Row],[Gross_Amount]]-tbl_Raw_Data[[#This Row],[Discount_Amount]]</f>
        <v>291.375</v>
      </c>
      <c r="X47" s="6">
        <f>tbl_Raw_Data[[#This Row],[Net_Amount_Before_Tax]]*tbl_Raw_Data[[#This Row],[Tax_Pct]]/100</f>
        <v>14.56875</v>
      </c>
      <c r="Y47" s="6">
        <f>tbl_Raw_Data[[#This Row],[Net_Amount_Before_Tax]]+tbl_Raw_Data[[#This Row],[Tax_Amount]]</f>
        <v>305.94375000000002</v>
      </c>
      <c r="Z47" s="6">
        <f t="shared" si="4"/>
        <v>3</v>
      </c>
    </row>
    <row r="48" spans="1:26" x14ac:dyDescent="0.3">
      <c r="A48" s="23" t="s">
        <v>207</v>
      </c>
      <c r="B48" s="34">
        <v>46004</v>
      </c>
      <c r="C48" s="23" t="s">
        <v>208</v>
      </c>
      <c r="D48" s="23" t="s">
        <v>142</v>
      </c>
      <c r="E48" s="23" t="s">
        <v>81</v>
      </c>
      <c r="F48" s="23">
        <v>380058</v>
      </c>
      <c r="G48" s="23" t="s">
        <v>192</v>
      </c>
      <c r="H48" s="23" t="s">
        <v>193</v>
      </c>
      <c r="I48" s="23" t="s">
        <v>41</v>
      </c>
      <c r="J48" s="23" t="s">
        <v>194</v>
      </c>
      <c r="K48" s="23" t="s">
        <v>24</v>
      </c>
      <c r="L48" s="23">
        <v>2</v>
      </c>
      <c r="M48" s="23">
        <v>36.090000000000003</v>
      </c>
      <c r="N48" s="23">
        <v>0</v>
      </c>
      <c r="O48" s="23">
        <v>5</v>
      </c>
      <c r="P48" s="23" t="s">
        <v>58</v>
      </c>
      <c r="Q48" s="23" t="s">
        <v>44</v>
      </c>
      <c r="R48" s="23">
        <f t="shared" si="0"/>
        <v>1</v>
      </c>
      <c r="S48" s="23" t="str">
        <f t="shared" si="1"/>
        <v>ORD100047_20251213_CUST02122_MED002</v>
      </c>
      <c r="T48" s="23">
        <f t="shared" si="2"/>
        <v>1</v>
      </c>
      <c r="U48" s="6">
        <f t="shared" si="3"/>
        <v>72.180000000000007</v>
      </c>
      <c r="V48" s="6">
        <f>tbl_Raw_Data[[#This Row],[Discount_Pct]]*tbl_Raw_Data[[#This Row],[Gross_Amount]]/100</f>
        <v>0</v>
      </c>
      <c r="W48" s="6">
        <f>tbl_Raw_Data[[#This Row],[Gross_Amount]]-tbl_Raw_Data[[#This Row],[Discount_Amount]]</f>
        <v>72.180000000000007</v>
      </c>
      <c r="X48" s="6">
        <f>tbl_Raw_Data[[#This Row],[Net_Amount_Before_Tax]]*tbl_Raw_Data[[#This Row],[Tax_Pct]]/100</f>
        <v>3.6090000000000004</v>
      </c>
      <c r="Y48" s="6">
        <f>tbl_Raw_Data[[#This Row],[Net_Amount_Before_Tax]]+tbl_Raw_Data[[#This Row],[Tax_Amount]]</f>
        <v>75.789000000000001</v>
      </c>
      <c r="Z48" s="6">
        <f t="shared" si="4"/>
        <v>0</v>
      </c>
    </row>
    <row r="49" spans="1:26" x14ac:dyDescent="0.3">
      <c r="A49" s="23" t="s">
        <v>209</v>
      </c>
      <c r="B49" s="34">
        <v>45745</v>
      </c>
      <c r="C49" s="23" t="s">
        <v>210</v>
      </c>
      <c r="D49" s="23" t="s">
        <v>37</v>
      </c>
      <c r="E49" s="23" t="s">
        <v>38</v>
      </c>
      <c r="F49" s="23">
        <v>452010</v>
      </c>
      <c r="G49" s="23" t="s">
        <v>20</v>
      </c>
      <c r="H49" s="23" t="s">
        <v>21</v>
      </c>
      <c r="I49" s="23" t="s">
        <v>22</v>
      </c>
      <c r="J49" s="23" t="s">
        <v>23</v>
      </c>
      <c r="K49" s="23" t="s">
        <v>24</v>
      </c>
      <c r="L49" s="23">
        <v>4</v>
      </c>
      <c r="M49" s="23">
        <v>134.35</v>
      </c>
      <c r="N49" s="23">
        <v>15</v>
      </c>
      <c r="O49" s="23">
        <v>12</v>
      </c>
      <c r="P49" s="23" t="s">
        <v>58</v>
      </c>
      <c r="Q49" s="23" t="s">
        <v>90</v>
      </c>
      <c r="R49" s="23">
        <f t="shared" si="0"/>
        <v>1</v>
      </c>
      <c r="S49" s="23" t="str">
        <f t="shared" si="1"/>
        <v>ORD100048_20250329_CUST02510_MED024</v>
      </c>
      <c r="T49" s="23">
        <f t="shared" si="2"/>
        <v>1</v>
      </c>
      <c r="U49" s="6">
        <f t="shared" si="3"/>
        <v>537.4</v>
      </c>
      <c r="V49" s="6">
        <f>tbl_Raw_Data[[#This Row],[Discount_Pct]]*tbl_Raw_Data[[#This Row],[Gross_Amount]]/100</f>
        <v>80.61</v>
      </c>
      <c r="W49" s="6">
        <f>tbl_Raw_Data[[#This Row],[Gross_Amount]]-tbl_Raw_Data[[#This Row],[Discount_Amount]]</f>
        <v>456.78999999999996</v>
      </c>
      <c r="X49" s="6">
        <f>tbl_Raw_Data[[#This Row],[Net_Amount_Before_Tax]]*tbl_Raw_Data[[#This Row],[Tax_Pct]]/100</f>
        <v>54.814799999999998</v>
      </c>
      <c r="Y49" s="6">
        <f>tbl_Raw_Data[[#This Row],[Net_Amount_Before_Tax]]+tbl_Raw_Data[[#This Row],[Tax_Amount]]</f>
        <v>511.60479999999995</v>
      </c>
      <c r="Z49" s="6">
        <f t="shared" si="4"/>
        <v>0</v>
      </c>
    </row>
    <row r="50" spans="1:26" x14ac:dyDescent="0.3">
      <c r="A50" s="23" t="s">
        <v>211</v>
      </c>
      <c r="B50" s="34">
        <v>45545</v>
      </c>
      <c r="C50" s="23" t="s">
        <v>212</v>
      </c>
      <c r="D50" s="23" t="s">
        <v>52</v>
      </c>
      <c r="E50" s="23" t="s">
        <v>52</v>
      </c>
      <c r="F50" s="23">
        <v>160022</v>
      </c>
      <c r="G50" s="23" t="s">
        <v>185</v>
      </c>
      <c r="H50" s="23" t="s">
        <v>186</v>
      </c>
      <c r="I50" s="23" t="s">
        <v>76</v>
      </c>
      <c r="J50" s="23" t="s">
        <v>187</v>
      </c>
      <c r="K50" s="23" t="s">
        <v>57</v>
      </c>
      <c r="L50" s="23">
        <v>3</v>
      </c>
      <c r="M50" s="23">
        <v>89.83</v>
      </c>
      <c r="N50" s="23">
        <v>10</v>
      </c>
      <c r="O50" s="23">
        <v>5</v>
      </c>
      <c r="P50" s="23" t="s">
        <v>25</v>
      </c>
      <c r="Q50" s="23" t="s">
        <v>34</v>
      </c>
      <c r="R50" s="23">
        <f t="shared" si="0"/>
        <v>1</v>
      </c>
      <c r="S50" s="23" t="str">
        <f t="shared" si="1"/>
        <v>ORD100049_20240910_CUST03441_MED009</v>
      </c>
      <c r="T50" s="23">
        <f t="shared" si="2"/>
        <v>1</v>
      </c>
      <c r="U50" s="6">
        <f t="shared" si="3"/>
        <v>269.49</v>
      </c>
      <c r="V50" s="6">
        <f>tbl_Raw_Data[[#This Row],[Discount_Pct]]*tbl_Raw_Data[[#This Row],[Gross_Amount]]/100</f>
        <v>26.949000000000002</v>
      </c>
      <c r="W50" s="6">
        <f>tbl_Raw_Data[[#This Row],[Gross_Amount]]-tbl_Raw_Data[[#This Row],[Discount_Amount]]</f>
        <v>242.541</v>
      </c>
      <c r="X50" s="6">
        <f>tbl_Raw_Data[[#This Row],[Net_Amount_Before_Tax]]*tbl_Raw_Data[[#This Row],[Tax_Pct]]/100</f>
        <v>12.127049999999999</v>
      </c>
      <c r="Y50" s="6">
        <f>tbl_Raw_Data[[#This Row],[Net_Amount_Before_Tax]]+tbl_Raw_Data[[#This Row],[Tax_Amount]]</f>
        <v>254.66804999999999</v>
      </c>
      <c r="Z50" s="6">
        <f t="shared" si="4"/>
        <v>1</v>
      </c>
    </row>
    <row r="51" spans="1:26" x14ac:dyDescent="0.3">
      <c r="A51" s="23" t="s">
        <v>213</v>
      </c>
      <c r="B51" s="34">
        <v>45635</v>
      </c>
      <c r="C51" s="23" t="s">
        <v>214</v>
      </c>
      <c r="D51" s="23" t="s">
        <v>80</v>
      </c>
      <c r="E51" s="23" t="s">
        <v>81</v>
      </c>
      <c r="F51" s="23">
        <v>395003</v>
      </c>
      <c r="G51" s="23" t="s">
        <v>124</v>
      </c>
      <c r="H51" s="23" t="s">
        <v>125</v>
      </c>
      <c r="I51" s="23" t="s">
        <v>104</v>
      </c>
      <c r="J51" s="23" t="s">
        <v>114</v>
      </c>
      <c r="K51" s="23" t="s">
        <v>24</v>
      </c>
      <c r="L51" s="23">
        <v>1</v>
      </c>
      <c r="M51" s="23">
        <v>105.88</v>
      </c>
      <c r="N51" s="23">
        <v>5</v>
      </c>
      <c r="O51" s="23">
        <v>5</v>
      </c>
      <c r="P51" s="23" t="s">
        <v>25</v>
      </c>
      <c r="Q51" s="23" t="s">
        <v>26</v>
      </c>
      <c r="R51" s="23">
        <f t="shared" si="0"/>
        <v>1</v>
      </c>
      <c r="S51" s="23" t="str">
        <f t="shared" si="1"/>
        <v>ORD100050_20241209_CUST01310_MED018</v>
      </c>
      <c r="T51" s="23">
        <f t="shared" si="2"/>
        <v>1</v>
      </c>
      <c r="U51" s="6">
        <f t="shared" si="3"/>
        <v>105.88</v>
      </c>
      <c r="V51" s="6">
        <f>tbl_Raw_Data[[#This Row],[Discount_Pct]]*tbl_Raw_Data[[#This Row],[Gross_Amount]]/100</f>
        <v>5.2939999999999996</v>
      </c>
      <c r="W51" s="6">
        <f>tbl_Raw_Data[[#This Row],[Gross_Amount]]-tbl_Raw_Data[[#This Row],[Discount_Amount]]</f>
        <v>100.586</v>
      </c>
      <c r="X51" s="6">
        <f>tbl_Raw_Data[[#This Row],[Net_Amount_Before_Tax]]*tbl_Raw_Data[[#This Row],[Tax_Pct]]/100</f>
        <v>5.0293000000000001</v>
      </c>
      <c r="Y51" s="6">
        <f>tbl_Raw_Data[[#This Row],[Net_Amount_Before_Tax]]+tbl_Raw_Data[[#This Row],[Tax_Amount]]</f>
        <v>105.6153</v>
      </c>
      <c r="Z51" s="6">
        <f t="shared" si="4"/>
        <v>1</v>
      </c>
    </row>
    <row r="52" spans="1:26" x14ac:dyDescent="0.3">
      <c r="A52" s="23" t="s">
        <v>215</v>
      </c>
      <c r="B52" s="34">
        <v>45847</v>
      </c>
      <c r="C52" s="23" t="s">
        <v>216</v>
      </c>
      <c r="D52" s="23" t="s">
        <v>130</v>
      </c>
      <c r="E52" s="23" t="s">
        <v>131</v>
      </c>
      <c r="F52" s="23">
        <v>700001</v>
      </c>
      <c r="G52" s="23" t="s">
        <v>192</v>
      </c>
      <c r="H52" s="23" t="s">
        <v>193</v>
      </c>
      <c r="I52" s="23" t="s">
        <v>41</v>
      </c>
      <c r="J52" s="23" t="s">
        <v>194</v>
      </c>
      <c r="K52" s="23" t="s">
        <v>24</v>
      </c>
      <c r="L52" s="23">
        <v>1</v>
      </c>
      <c r="M52" s="23">
        <v>31.79</v>
      </c>
      <c r="N52" s="23">
        <v>15</v>
      </c>
      <c r="O52" s="23">
        <v>12</v>
      </c>
      <c r="P52" s="23" t="s">
        <v>89</v>
      </c>
      <c r="Q52" s="23" t="s">
        <v>26</v>
      </c>
      <c r="R52" s="23">
        <f t="shared" si="0"/>
        <v>1</v>
      </c>
      <c r="S52" s="23" t="str">
        <f t="shared" si="1"/>
        <v>ORD100051_20250709_CUST01909_MED002</v>
      </c>
      <c r="T52" s="23">
        <f t="shared" si="2"/>
        <v>1</v>
      </c>
      <c r="U52" s="6">
        <f t="shared" si="3"/>
        <v>31.79</v>
      </c>
      <c r="V52" s="6">
        <f>tbl_Raw_Data[[#This Row],[Discount_Pct]]*tbl_Raw_Data[[#This Row],[Gross_Amount]]/100</f>
        <v>4.7684999999999995</v>
      </c>
      <c r="W52" s="6">
        <f>tbl_Raw_Data[[#This Row],[Gross_Amount]]-tbl_Raw_Data[[#This Row],[Discount_Amount]]</f>
        <v>27.0215</v>
      </c>
      <c r="X52" s="6">
        <f>tbl_Raw_Data[[#This Row],[Net_Amount_Before_Tax]]*tbl_Raw_Data[[#This Row],[Tax_Pct]]/100</f>
        <v>3.2425799999999998</v>
      </c>
      <c r="Y52" s="6">
        <f>tbl_Raw_Data[[#This Row],[Net_Amount_Before_Tax]]+tbl_Raw_Data[[#This Row],[Tax_Amount]]</f>
        <v>30.26408</v>
      </c>
      <c r="Z52" s="6">
        <f t="shared" si="4"/>
        <v>0</v>
      </c>
    </row>
    <row r="53" spans="1:26" x14ac:dyDescent="0.3">
      <c r="A53" s="23" t="s">
        <v>217</v>
      </c>
      <c r="B53" s="34">
        <v>45652</v>
      </c>
      <c r="C53" s="23" t="s">
        <v>218</v>
      </c>
      <c r="D53" s="23" t="s">
        <v>183</v>
      </c>
      <c r="E53" s="23" t="s">
        <v>184</v>
      </c>
      <c r="F53" s="23">
        <v>122018</v>
      </c>
      <c r="G53" s="23" t="s">
        <v>138</v>
      </c>
      <c r="H53" s="23" t="s">
        <v>139</v>
      </c>
      <c r="I53" s="23" t="s">
        <v>50</v>
      </c>
      <c r="J53" s="23" t="s">
        <v>140</v>
      </c>
      <c r="K53" s="23" t="s">
        <v>24</v>
      </c>
      <c r="L53" s="23">
        <v>3</v>
      </c>
      <c r="M53" s="23">
        <v>181.99</v>
      </c>
      <c r="N53" s="23">
        <v>5</v>
      </c>
      <c r="O53" s="23">
        <v>18</v>
      </c>
      <c r="P53" s="23" t="s">
        <v>89</v>
      </c>
      <c r="Q53" s="23" t="s">
        <v>34</v>
      </c>
      <c r="R53" s="23">
        <f t="shared" si="0"/>
        <v>1</v>
      </c>
      <c r="S53" s="23" t="str">
        <f t="shared" si="1"/>
        <v>ORD100052_20241226_CUST01224_MED013</v>
      </c>
      <c r="T53" s="23">
        <f t="shared" si="2"/>
        <v>1</v>
      </c>
      <c r="U53" s="6">
        <f t="shared" si="3"/>
        <v>545.97</v>
      </c>
      <c r="V53" s="6">
        <f>tbl_Raw_Data[[#This Row],[Discount_Pct]]*tbl_Raw_Data[[#This Row],[Gross_Amount]]/100</f>
        <v>27.298500000000004</v>
      </c>
      <c r="W53" s="6">
        <f>tbl_Raw_Data[[#This Row],[Gross_Amount]]-tbl_Raw_Data[[#This Row],[Discount_Amount]]</f>
        <v>518.67150000000004</v>
      </c>
      <c r="X53" s="6">
        <f>tbl_Raw_Data[[#This Row],[Net_Amount_Before_Tax]]*tbl_Raw_Data[[#This Row],[Tax_Pct]]/100</f>
        <v>93.36087000000002</v>
      </c>
      <c r="Y53" s="6">
        <f>tbl_Raw_Data[[#This Row],[Net_Amount_Before_Tax]]+tbl_Raw_Data[[#This Row],[Tax_Amount]]</f>
        <v>612.03237000000001</v>
      </c>
      <c r="Z53" s="6">
        <f t="shared" si="4"/>
        <v>2</v>
      </c>
    </row>
    <row r="54" spans="1:26" x14ac:dyDescent="0.3">
      <c r="A54" s="23" t="s">
        <v>219</v>
      </c>
      <c r="B54" s="34">
        <v>45571</v>
      </c>
      <c r="C54" s="23" t="s">
        <v>220</v>
      </c>
      <c r="D54" s="23" t="s">
        <v>142</v>
      </c>
      <c r="E54" s="23" t="s">
        <v>81</v>
      </c>
      <c r="F54" s="23">
        <v>380015</v>
      </c>
      <c r="G54" s="23" t="s">
        <v>39</v>
      </c>
      <c r="H54" s="23" t="s">
        <v>40</v>
      </c>
      <c r="I54" s="23" t="s">
        <v>41</v>
      </c>
      <c r="J54" s="23" t="s">
        <v>42</v>
      </c>
      <c r="K54" s="23" t="s">
        <v>24</v>
      </c>
      <c r="L54" s="23">
        <v>1</v>
      </c>
      <c r="M54" s="23">
        <v>31.82</v>
      </c>
      <c r="N54" s="23">
        <v>10</v>
      </c>
      <c r="O54" s="23">
        <v>18</v>
      </c>
      <c r="P54" s="23" t="s">
        <v>33</v>
      </c>
      <c r="Q54" s="23" t="s">
        <v>34</v>
      </c>
      <c r="R54" s="23">
        <f t="shared" si="0"/>
        <v>1</v>
      </c>
      <c r="S54" s="23" t="str">
        <f t="shared" si="1"/>
        <v>ORD100053_20241006_CUST01786_MED001</v>
      </c>
      <c r="T54" s="23">
        <f t="shared" si="2"/>
        <v>1</v>
      </c>
      <c r="U54" s="6">
        <f t="shared" si="3"/>
        <v>31.82</v>
      </c>
      <c r="V54" s="6">
        <f>tbl_Raw_Data[[#This Row],[Discount_Pct]]*tbl_Raw_Data[[#This Row],[Gross_Amount]]/100</f>
        <v>3.1819999999999999</v>
      </c>
      <c r="W54" s="6">
        <f>tbl_Raw_Data[[#This Row],[Gross_Amount]]-tbl_Raw_Data[[#This Row],[Discount_Amount]]</f>
        <v>28.638000000000002</v>
      </c>
      <c r="X54" s="6">
        <f>tbl_Raw_Data[[#This Row],[Net_Amount_Before_Tax]]*tbl_Raw_Data[[#This Row],[Tax_Pct]]/100</f>
        <v>5.1548400000000001</v>
      </c>
      <c r="Y54" s="6">
        <f>tbl_Raw_Data[[#This Row],[Net_Amount_Before_Tax]]+tbl_Raw_Data[[#This Row],[Tax_Amount]]</f>
        <v>33.792839999999998</v>
      </c>
      <c r="Z54" s="6">
        <f t="shared" si="4"/>
        <v>3</v>
      </c>
    </row>
    <row r="55" spans="1:26" x14ac:dyDescent="0.3">
      <c r="A55" s="23" t="s">
        <v>221</v>
      </c>
      <c r="B55" s="34">
        <v>45838</v>
      </c>
      <c r="C55" s="23" t="s">
        <v>222</v>
      </c>
      <c r="D55" s="23" t="s">
        <v>80</v>
      </c>
      <c r="E55" s="23" t="s">
        <v>81</v>
      </c>
      <c r="F55" s="23">
        <v>395003</v>
      </c>
      <c r="G55" s="23" t="s">
        <v>138</v>
      </c>
      <c r="H55" s="23" t="s">
        <v>139</v>
      </c>
      <c r="I55" s="23" t="s">
        <v>50</v>
      </c>
      <c r="J55" s="23" t="s">
        <v>140</v>
      </c>
      <c r="K55" s="23" t="s">
        <v>24</v>
      </c>
      <c r="L55" s="23">
        <v>2</v>
      </c>
      <c r="M55" s="23">
        <v>169.44</v>
      </c>
      <c r="N55" s="23">
        <v>0</v>
      </c>
      <c r="O55" s="23">
        <v>12</v>
      </c>
      <c r="P55" s="23" t="s">
        <v>33</v>
      </c>
      <c r="Q55" s="23" t="s">
        <v>34</v>
      </c>
      <c r="R55" s="23">
        <f t="shared" si="0"/>
        <v>1</v>
      </c>
      <c r="S55" s="23" t="str">
        <f t="shared" si="1"/>
        <v>ORD100054_20250630_CUST00111_MED013</v>
      </c>
      <c r="T55" s="23">
        <f t="shared" si="2"/>
        <v>1</v>
      </c>
      <c r="U55" s="6">
        <f t="shared" si="3"/>
        <v>338.88</v>
      </c>
      <c r="V55" s="6">
        <f>tbl_Raw_Data[[#This Row],[Discount_Pct]]*tbl_Raw_Data[[#This Row],[Gross_Amount]]/100</f>
        <v>0</v>
      </c>
      <c r="W55" s="6">
        <f>tbl_Raw_Data[[#This Row],[Gross_Amount]]-tbl_Raw_Data[[#This Row],[Discount_Amount]]</f>
        <v>338.88</v>
      </c>
      <c r="X55" s="6">
        <f>tbl_Raw_Data[[#This Row],[Net_Amount_Before_Tax]]*tbl_Raw_Data[[#This Row],[Tax_Pct]]/100</f>
        <v>40.665599999999998</v>
      </c>
      <c r="Y55" s="6">
        <f>tbl_Raw_Data[[#This Row],[Net_Amount_Before_Tax]]+tbl_Raw_Data[[#This Row],[Tax_Amount]]</f>
        <v>379.54559999999998</v>
      </c>
      <c r="Z55" s="6">
        <f t="shared" si="4"/>
        <v>3</v>
      </c>
    </row>
    <row r="56" spans="1:26" x14ac:dyDescent="0.3">
      <c r="A56" s="23" t="s">
        <v>221</v>
      </c>
      <c r="B56" s="34">
        <v>45680</v>
      </c>
      <c r="C56" s="23" t="s">
        <v>223</v>
      </c>
      <c r="D56" s="23" t="s">
        <v>28</v>
      </c>
      <c r="E56" s="23" t="s">
        <v>29</v>
      </c>
      <c r="F56" s="23">
        <v>500081</v>
      </c>
      <c r="G56" s="23" t="s">
        <v>224</v>
      </c>
      <c r="H56" s="23" t="s">
        <v>225</v>
      </c>
      <c r="I56" s="23" t="s">
        <v>147</v>
      </c>
      <c r="J56" s="23" t="s">
        <v>23</v>
      </c>
      <c r="K56" s="23" t="s">
        <v>24</v>
      </c>
      <c r="L56" s="23">
        <v>1</v>
      </c>
      <c r="M56" s="23">
        <v>52.11</v>
      </c>
      <c r="N56" s="23">
        <v>5</v>
      </c>
      <c r="O56" s="23">
        <v>12</v>
      </c>
      <c r="P56" s="23" t="s">
        <v>25</v>
      </c>
      <c r="Q56" s="23" t="s">
        <v>90</v>
      </c>
      <c r="R56" s="23">
        <f t="shared" si="0"/>
        <v>1</v>
      </c>
      <c r="S56" s="23" t="str">
        <f t="shared" si="1"/>
        <v>ORD100054_20250123_CUST01341_MED015</v>
      </c>
      <c r="T56" s="23">
        <f t="shared" si="2"/>
        <v>1</v>
      </c>
      <c r="U56" s="6">
        <f t="shared" si="3"/>
        <v>52.11</v>
      </c>
      <c r="V56" s="6">
        <f>tbl_Raw_Data[[#This Row],[Discount_Pct]]*tbl_Raw_Data[[#This Row],[Gross_Amount]]/100</f>
        <v>2.6055000000000001</v>
      </c>
      <c r="W56" s="6">
        <f>tbl_Raw_Data[[#This Row],[Gross_Amount]]-tbl_Raw_Data[[#This Row],[Discount_Amount]]</f>
        <v>49.5045</v>
      </c>
      <c r="X56" s="6">
        <f>tbl_Raw_Data[[#This Row],[Net_Amount_Before_Tax]]*tbl_Raw_Data[[#This Row],[Tax_Pct]]/100</f>
        <v>5.9405399999999995</v>
      </c>
      <c r="Y56" s="6">
        <f>tbl_Raw_Data[[#This Row],[Net_Amount_Before_Tax]]+tbl_Raw_Data[[#This Row],[Tax_Amount]]</f>
        <v>55.445039999999999</v>
      </c>
      <c r="Z56" s="6">
        <f t="shared" si="4"/>
        <v>0</v>
      </c>
    </row>
    <row r="57" spans="1:26" x14ac:dyDescent="0.3">
      <c r="A57" s="23" t="s">
        <v>221</v>
      </c>
      <c r="B57" s="34">
        <v>45844</v>
      </c>
      <c r="C57" s="23" t="s">
        <v>226</v>
      </c>
      <c r="D57" s="23" t="s">
        <v>46</v>
      </c>
      <c r="E57" s="23" t="s">
        <v>47</v>
      </c>
      <c r="F57" s="23">
        <v>411014</v>
      </c>
      <c r="G57" s="23" t="s">
        <v>74</v>
      </c>
      <c r="H57" s="23" t="s">
        <v>75</v>
      </c>
      <c r="I57" s="23" t="s">
        <v>76</v>
      </c>
      <c r="J57" s="23" t="s">
        <v>77</v>
      </c>
      <c r="K57" s="23" t="s">
        <v>57</v>
      </c>
      <c r="L57" s="23">
        <v>2</v>
      </c>
      <c r="M57" s="23">
        <v>67.64</v>
      </c>
      <c r="N57" s="23">
        <v>10</v>
      </c>
      <c r="O57" s="23">
        <v>5</v>
      </c>
      <c r="P57" s="23" t="s">
        <v>43</v>
      </c>
      <c r="Q57" s="23" t="s">
        <v>34</v>
      </c>
      <c r="R57" s="23">
        <f t="shared" si="0"/>
        <v>1</v>
      </c>
      <c r="S57" s="23" t="str">
        <f t="shared" si="1"/>
        <v>ORD100054_20250706_CUST00214_MED008</v>
      </c>
      <c r="T57" s="23">
        <f t="shared" si="2"/>
        <v>1</v>
      </c>
      <c r="U57" s="6">
        <f t="shared" si="3"/>
        <v>135.28</v>
      </c>
      <c r="V57" s="6">
        <f>tbl_Raw_Data[[#This Row],[Discount_Pct]]*tbl_Raw_Data[[#This Row],[Gross_Amount]]/100</f>
        <v>13.527999999999999</v>
      </c>
      <c r="W57" s="6">
        <f>tbl_Raw_Data[[#This Row],[Gross_Amount]]-tbl_Raw_Data[[#This Row],[Discount_Amount]]</f>
        <v>121.75200000000001</v>
      </c>
      <c r="X57" s="6">
        <f>tbl_Raw_Data[[#This Row],[Net_Amount_Before_Tax]]*tbl_Raw_Data[[#This Row],[Tax_Pct]]/100</f>
        <v>6.0876000000000001</v>
      </c>
      <c r="Y57" s="6">
        <f>tbl_Raw_Data[[#This Row],[Net_Amount_Before_Tax]]+tbl_Raw_Data[[#This Row],[Tax_Amount]]</f>
        <v>127.8396</v>
      </c>
      <c r="Z57" s="6">
        <f t="shared" si="4"/>
        <v>2</v>
      </c>
    </row>
    <row r="58" spans="1:26" x14ac:dyDescent="0.3">
      <c r="A58" s="23" t="s">
        <v>227</v>
      </c>
      <c r="B58" s="34">
        <v>45536</v>
      </c>
      <c r="C58" s="23" t="s">
        <v>228</v>
      </c>
      <c r="D58" s="23" t="s">
        <v>142</v>
      </c>
      <c r="E58" s="23" t="s">
        <v>81</v>
      </c>
      <c r="F58" s="23">
        <v>380054</v>
      </c>
      <c r="G58" s="23" t="s">
        <v>229</v>
      </c>
      <c r="H58" s="23" t="s">
        <v>230</v>
      </c>
      <c r="I58" s="23" t="s">
        <v>84</v>
      </c>
      <c r="J58" s="23" t="s">
        <v>140</v>
      </c>
      <c r="K58" s="23" t="s">
        <v>24</v>
      </c>
      <c r="L58" s="23">
        <v>1</v>
      </c>
      <c r="M58" s="23">
        <v>198.78</v>
      </c>
      <c r="N58" s="23">
        <v>5</v>
      </c>
      <c r="O58" s="23">
        <v>5</v>
      </c>
      <c r="P58" s="23" t="s">
        <v>43</v>
      </c>
      <c r="Q58" s="23" t="s">
        <v>34</v>
      </c>
      <c r="R58" s="23">
        <f t="shared" si="0"/>
        <v>1</v>
      </c>
      <c r="S58" s="23" t="str">
        <f t="shared" si="1"/>
        <v>ORD100057_20240901_CUST00518_MED022</v>
      </c>
      <c r="T58" s="23">
        <f t="shared" si="2"/>
        <v>1</v>
      </c>
      <c r="U58" s="6">
        <f t="shared" si="3"/>
        <v>198.78</v>
      </c>
      <c r="V58" s="6">
        <f>tbl_Raw_Data[[#This Row],[Discount_Pct]]*tbl_Raw_Data[[#This Row],[Gross_Amount]]/100</f>
        <v>9.9390000000000001</v>
      </c>
      <c r="W58" s="6">
        <f>tbl_Raw_Data[[#This Row],[Gross_Amount]]-tbl_Raw_Data[[#This Row],[Discount_Amount]]</f>
        <v>188.84100000000001</v>
      </c>
      <c r="X58" s="6">
        <f>tbl_Raw_Data[[#This Row],[Net_Amount_Before_Tax]]*tbl_Raw_Data[[#This Row],[Tax_Pct]]/100</f>
        <v>9.4420500000000001</v>
      </c>
      <c r="Y58" s="6">
        <f>tbl_Raw_Data[[#This Row],[Net_Amount_Before_Tax]]+tbl_Raw_Data[[#This Row],[Tax_Amount]]</f>
        <v>198.28305</v>
      </c>
      <c r="Z58" s="6">
        <f t="shared" si="4"/>
        <v>2</v>
      </c>
    </row>
    <row r="59" spans="1:26" x14ac:dyDescent="0.3">
      <c r="A59" s="23" t="s">
        <v>231</v>
      </c>
      <c r="B59" s="34">
        <v>45459</v>
      </c>
      <c r="C59" s="23" t="s">
        <v>232</v>
      </c>
      <c r="D59" s="23" t="s">
        <v>159</v>
      </c>
      <c r="E59" s="23" t="s">
        <v>47</v>
      </c>
      <c r="F59" s="23">
        <v>400076</v>
      </c>
      <c r="G59" s="23" t="s">
        <v>233</v>
      </c>
      <c r="H59" s="23" t="s">
        <v>234</v>
      </c>
      <c r="I59" s="23" t="s">
        <v>104</v>
      </c>
      <c r="J59" s="23" t="s">
        <v>42</v>
      </c>
      <c r="K59" s="23" t="s">
        <v>24</v>
      </c>
      <c r="L59" s="23">
        <v>1</v>
      </c>
      <c r="M59" s="23">
        <v>144.63</v>
      </c>
      <c r="N59" s="23">
        <v>10</v>
      </c>
      <c r="O59" s="23">
        <v>12</v>
      </c>
      <c r="P59" s="23" t="s">
        <v>58</v>
      </c>
      <c r="Q59" s="23" t="s">
        <v>34</v>
      </c>
      <c r="R59" s="23">
        <f t="shared" si="0"/>
        <v>1</v>
      </c>
      <c r="S59" s="23" t="str">
        <f t="shared" si="1"/>
        <v>ORD100058_20240616_CUST01275_MED019</v>
      </c>
      <c r="T59" s="23">
        <f t="shared" si="2"/>
        <v>1</v>
      </c>
      <c r="U59" s="6">
        <f t="shared" si="3"/>
        <v>144.63</v>
      </c>
      <c r="V59" s="6">
        <f>tbl_Raw_Data[[#This Row],[Discount_Pct]]*tbl_Raw_Data[[#This Row],[Gross_Amount]]/100</f>
        <v>14.462999999999999</v>
      </c>
      <c r="W59" s="6">
        <f>tbl_Raw_Data[[#This Row],[Gross_Amount]]-tbl_Raw_Data[[#This Row],[Discount_Amount]]</f>
        <v>130.167</v>
      </c>
      <c r="X59" s="6">
        <f>tbl_Raw_Data[[#This Row],[Net_Amount_Before_Tax]]*tbl_Raw_Data[[#This Row],[Tax_Pct]]/100</f>
        <v>15.620039999999999</v>
      </c>
      <c r="Y59" s="6">
        <f>tbl_Raw_Data[[#This Row],[Net_Amount_Before_Tax]]+tbl_Raw_Data[[#This Row],[Tax_Amount]]</f>
        <v>145.78703999999999</v>
      </c>
      <c r="Z59" s="6">
        <f t="shared" si="4"/>
        <v>2</v>
      </c>
    </row>
    <row r="60" spans="1:26" x14ac:dyDescent="0.3">
      <c r="A60" s="23" t="s">
        <v>231</v>
      </c>
      <c r="B60" s="34">
        <v>45999</v>
      </c>
      <c r="C60" s="23" t="s">
        <v>235</v>
      </c>
      <c r="D60" s="23" t="s">
        <v>52</v>
      </c>
      <c r="E60" s="23" t="s">
        <v>52</v>
      </c>
      <c r="F60" s="23">
        <v>160001</v>
      </c>
      <c r="G60" s="23" t="s">
        <v>74</v>
      </c>
      <c r="H60" s="23" t="s">
        <v>75</v>
      </c>
      <c r="I60" s="23" t="s">
        <v>76</v>
      </c>
      <c r="J60" s="23" t="s">
        <v>77</v>
      </c>
      <c r="K60" s="23" t="s">
        <v>57</v>
      </c>
      <c r="L60" s="23">
        <v>1</v>
      </c>
      <c r="M60" s="23">
        <v>67.489999999999995</v>
      </c>
      <c r="N60" s="23">
        <v>15</v>
      </c>
      <c r="O60" s="23">
        <v>12</v>
      </c>
      <c r="P60" s="23" t="s">
        <v>89</v>
      </c>
      <c r="Q60" s="23" t="s">
        <v>34</v>
      </c>
      <c r="R60" s="23">
        <f t="shared" si="0"/>
        <v>1</v>
      </c>
      <c r="S60" s="23" t="str">
        <f t="shared" si="1"/>
        <v>ORD100058_20251208_CUST03403_MED008</v>
      </c>
      <c r="T60" s="23">
        <f t="shared" si="2"/>
        <v>1</v>
      </c>
      <c r="U60" s="6">
        <f t="shared" si="3"/>
        <v>67.489999999999995</v>
      </c>
      <c r="V60" s="6">
        <f>tbl_Raw_Data[[#This Row],[Discount_Pct]]*tbl_Raw_Data[[#This Row],[Gross_Amount]]/100</f>
        <v>10.1235</v>
      </c>
      <c r="W60" s="6">
        <f>tbl_Raw_Data[[#This Row],[Gross_Amount]]-tbl_Raw_Data[[#This Row],[Discount_Amount]]</f>
        <v>57.366499999999995</v>
      </c>
      <c r="X60" s="6">
        <f>tbl_Raw_Data[[#This Row],[Net_Amount_Before_Tax]]*tbl_Raw_Data[[#This Row],[Tax_Pct]]/100</f>
        <v>6.8839799999999993</v>
      </c>
      <c r="Y60" s="6">
        <f>tbl_Raw_Data[[#This Row],[Net_Amount_Before_Tax]]+tbl_Raw_Data[[#This Row],[Tax_Amount]]</f>
        <v>64.250479999999996</v>
      </c>
      <c r="Z60" s="6">
        <f t="shared" si="4"/>
        <v>2</v>
      </c>
    </row>
    <row r="61" spans="1:26" x14ac:dyDescent="0.3">
      <c r="A61" s="23" t="s">
        <v>236</v>
      </c>
      <c r="B61" s="34">
        <v>45730</v>
      </c>
      <c r="C61" s="23" t="s">
        <v>237</v>
      </c>
      <c r="D61" s="23" t="s">
        <v>46</v>
      </c>
      <c r="E61" s="23" t="s">
        <v>47</v>
      </c>
      <c r="F61" s="23">
        <v>411001</v>
      </c>
      <c r="G61" s="23" t="s">
        <v>68</v>
      </c>
      <c r="H61" s="23" t="s">
        <v>69</v>
      </c>
      <c r="I61" s="23" t="s">
        <v>55</v>
      </c>
      <c r="J61" s="23" t="s">
        <v>56</v>
      </c>
      <c r="K61" s="23" t="s">
        <v>24</v>
      </c>
      <c r="L61" s="23">
        <v>2</v>
      </c>
      <c r="M61" s="23">
        <v>27.22</v>
      </c>
      <c r="N61" s="23">
        <v>10</v>
      </c>
      <c r="O61" s="23">
        <v>12</v>
      </c>
      <c r="P61" s="23" t="s">
        <v>33</v>
      </c>
      <c r="Q61" s="23" t="s">
        <v>44</v>
      </c>
      <c r="R61" s="23">
        <f t="shared" si="0"/>
        <v>1</v>
      </c>
      <c r="S61" s="23" t="str">
        <f t="shared" si="1"/>
        <v>ORD100060_20250314_CUST02710_MED003</v>
      </c>
      <c r="T61" s="23">
        <f t="shared" si="2"/>
        <v>1</v>
      </c>
      <c r="U61" s="6">
        <f t="shared" si="3"/>
        <v>54.44</v>
      </c>
      <c r="V61" s="6">
        <f>tbl_Raw_Data[[#This Row],[Discount_Pct]]*tbl_Raw_Data[[#This Row],[Gross_Amount]]/100</f>
        <v>5.444</v>
      </c>
      <c r="W61" s="6">
        <f>tbl_Raw_Data[[#This Row],[Gross_Amount]]-tbl_Raw_Data[[#This Row],[Discount_Amount]]</f>
        <v>48.995999999999995</v>
      </c>
      <c r="X61" s="6">
        <f>tbl_Raw_Data[[#This Row],[Net_Amount_Before_Tax]]*tbl_Raw_Data[[#This Row],[Tax_Pct]]/100</f>
        <v>5.8795200000000003</v>
      </c>
      <c r="Y61" s="6">
        <f>tbl_Raw_Data[[#This Row],[Net_Amount_Before_Tax]]+tbl_Raw_Data[[#This Row],[Tax_Amount]]</f>
        <v>54.875519999999995</v>
      </c>
      <c r="Z61" s="6">
        <f t="shared" si="4"/>
        <v>0</v>
      </c>
    </row>
    <row r="62" spans="1:26" x14ac:dyDescent="0.3">
      <c r="A62" s="23" t="s">
        <v>238</v>
      </c>
      <c r="B62" s="34">
        <v>45762</v>
      </c>
      <c r="C62" s="23" t="s">
        <v>239</v>
      </c>
      <c r="D62" s="23" t="s">
        <v>92</v>
      </c>
      <c r="E62" s="23" t="s">
        <v>93</v>
      </c>
      <c r="F62" s="23">
        <v>560100</v>
      </c>
      <c r="G62" s="23" t="s">
        <v>160</v>
      </c>
      <c r="H62" s="23" t="s">
        <v>161</v>
      </c>
      <c r="I62" s="23" t="s">
        <v>50</v>
      </c>
      <c r="J62" s="23" t="s">
        <v>23</v>
      </c>
      <c r="K62" s="23" t="s">
        <v>24</v>
      </c>
      <c r="L62" s="23">
        <v>1</v>
      </c>
      <c r="M62" s="23">
        <v>148.03</v>
      </c>
      <c r="N62" s="23">
        <v>10</v>
      </c>
      <c r="O62" s="23">
        <v>12</v>
      </c>
      <c r="P62" s="23" t="s">
        <v>33</v>
      </c>
      <c r="Q62" s="23" t="s">
        <v>90</v>
      </c>
      <c r="R62" s="23">
        <f t="shared" si="0"/>
        <v>1</v>
      </c>
      <c r="S62" s="23" t="str">
        <f t="shared" si="1"/>
        <v>ORD100061_20250415_CUST02898_MED014</v>
      </c>
      <c r="T62" s="23">
        <f t="shared" si="2"/>
        <v>1</v>
      </c>
      <c r="U62" s="6">
        <f t="shared" si="3"/>
        <v>148.03</v>
      </c>
      <c r="V62" s="6">
        <f>tbl_Raw_Data[[#This Row],[Discount_Pct]]*tbl_Raw_Data[[#This Row],[Gross_Amount]]/100</f>
        <v>14.802999999999999</v>
      </c>
      <c r="W62" s="6">
        <f>tbl_Raw_Data[[#This Row],[Gross_Amount]]-tbl_Raw_Data[[#This Row],[Discount_Amount]]</f>
        <v>133.227</v>
      </c>
      <c r="X62" s="6">
        <f>tbl_Raw_Data[[#This Row],[Net_Amount_Before_Tax]]*tbl_Raw_Data[[#This Row],[Tax_Pct]]/100</f>
        <v>15.987240000000002</v>
      </c>
      <c r="Y62" s="6">
        <f>tbl_Raw_Data[[#This Row],[Net_Amount_Before_Tax]]+tbl_Raw_Data[[#This Row],[Tax_Amount]]</f>
        <v>149.21424000000002</v>
      </c>
      <c r="Z62" s="6">
        <f t="shared" si="4"/>
        <v>1</v>
      </c>
    </row>
    <row r="63" spans="1:26" x14ac:dyDescent="0.3">
      <c r="A63" s="23" t="s">
        <v>240</v>
      </c>
      <c r="B63" s="34">
        <v>45898</v>
      </c>
      <c r="C63" s="23" t="s">
        <v>241</v>
      </c>
      <c r="D63" s="23" t="s">
        <v>46</v>
      </c>
      <c r="E63" s="23" t="s">
        <v>47</v>
      </c>
      <c r="F63" s="23">
        <v>411014</v>
      </c>
      <c r="G63" s="23" t="s">
        <v>48</v>
      </c>
      <c r="H63" s="23" t="s">
        <v>49</v>
      </c>
      <c r="I63" s="23" t="s">
        <v>50</v>
      </c>
      <c r="J63" s="23" t="s">
        <v>23</v>
      </c>
      <c r="K63" s="23" t="s">
        <v>24</v>
      </c>
      <c r="L63" s="23">
        <v>1</v>
      </c>
      <c r="M63" s="23">
        <v>124.56</v>
      </c>
      <c r="N63" s="23">
        <v>5</v>
      </c>
      <c r="O63" s="23">
        <v>12</v>
      </c>
      <c r="P63" s="23" t="s">
        <v>33</v>
      </c>
      <c r="Q63" s="23" t="s">
        <v>26</v>
      </c>
      <c r="R63" s="23">
        <f t="shared" si="0"/>
        <v>1</v>
      </c>
      <c r="S63" s="23" t="str">
        <f t="shared" si="1"/>
        <v>ORD100062_20250829_CUST01100_MED028</v>
      </c>
      <c r="T63" s="23">
        <f t="shared" si="2"/>
        <v>1</v>
      </c>
      <c r="U63" s="6">
        <f t="shared" si="3"/>
        <v>124.56</v>
      </c>
      <c r="V63" s="6">
        <f>tbl_Raw_Data[[#This Row],[Discount_Pct]]*tbl_Raw_Data[[#This Row],[Gross_Amount]]/100</f>
        <v>6.2279999999999998</v>
      </c>
      <c r="W63" s="6">
        <f>tbl_Raw_Data[[#This Row],[Gross_Amount]]-tbl_Raw_Data[[#This Row],[Discount_Amount]]</f>
        <v>118.33200000000001</v>
      </c>
      <c r="X63" s="6">
        <f>tbl_Raw_Data[[#This Row],[Net_Amount_Before_Tax]]*tbl_Raw_Data[[#This Row],[Tax_Pct]]/100</f>
        <v>14.199840000000002</v>
      </c>
      <c r="Y63" s="6">
        <f>tbl_Raw_Data[[#This Row],[Net_Amount_Before_Tax]]+tbl_Raw_Data[[#This Row],[Tax_Amount]]</f>
        <v>132.53184000000002</v>
      </c>
      <c r="Z63" s="6">
        <f t="shared" si="4"/>
        <v>0</v>
      </c>
    </row>
    <row r="64" spans="1:26" x14ac:dyDescent="0.3">
      <c r="A64" s="23" t="s">
        <v>242</v>
      </c>
      <c r="B64" s="34">
        <v>45798</v>
      </c>
      <c r="C64" s="23" t="s">
        <v>243</v>
      </c>
      <c r="D64" s="23" t="s">
        <v>46</v>
      </c>
      <c r="E64" s="23" t="s">
        <v>47</v>
      </c>
      <c r="F64" s="23">
        <v>411057</v>
      </c>
      <c r="G64" s="23" t="s">
        <v>154</v>
      </c>
      <c r="H64" s="23" t="s">
        <v>155</v>
      </c>
      <c r="I64" s="23" t="s">
        <v>134</v>
      </c>
      <c r="J64" s="23" t="s">
        <v>156</v>
      </c>
      <c r="K64" s="23" t="s">
        <v>57</v>
      </c>
      <c r="L64" s="23">
        <v>2</v>
      </c>
      <c r="M64" s="23">
        <v>43.91</v>
      </c>
      <c r="N64" s="23">
        <v>5</v>
      </c>
      <c r="O64" s="23">
        <v>5</v>
      </c>
      <c r="P64" s="23" t="s">
        <v>58</v>
      </c>
      <c r="Q64" s="23" t="s">
        <v>34</v>
      </c>
      <c r="R64" s="23">
        <f t="shared" si="0"/>
        <v>1</v>
      </c>
      <c r="S64" s="23" t="str">
        <f t="shared" si="1"/>
        <v>ORD100063_20250521_CUST03486_MED006</v>
      </c>
      <c r="T64" s="23">
        <f t="shared" si="2"/>
        <v>1</v>
      </c>
      <c r="U64" s="6">
        <f t="shared" si="3"/>
        <v>87.82</v>
      </c>
      <c r="V64" s="6">
        <f>tbl_Raw_Data[[#This Row],[Discount_Pct]]*tbl_Raw_Data[[#This Row],[Gross_Amount]]/100</f>
        <v>4.391</v>
      </c>
      <c r="W64" s="6">
        <f>tbl_Raw_Data[[#This Row],[Gross_Amount]]-tbl_Raw_Data[[#This Row],[Discount_Amount]]</f>
        <v>83.428999999999988</v>
      </c>
      <c r="X64" s="6">
        <f>tbl_Raw_Data[[#This Row],[Net_Amount_Before_Tax]]*tbl_Raw_Data[[#This Row],[Tax_Pct]]/100</f>
        <v>4.1714499999999992</v>
      </c>
      <c r="Y64" s="6">
        <f>tbl_Raw_Data[[#This Row],[Net_Amount_Before_Tax]]+tbl_Raw_Data[[#This Row],[Tax_Amount]]</f>
        <v>87.600449999999981</v>
      </c>
      <c r="Z64" s="6">
        <f t="shared" si="4"/>
        <v>3</v>
      </c>
    </row>
    <row r="65" spans="1:26" x14ac:dyDescent="0.3">
      <c r="A65" s="23" t="s">
        <v>244</v>
      </c>
      <c r="B65" s="34">
        <v>45821</v>
      </c>
      <c r="C65" s="23" t="s">
        <v>245</v>
      </c>
      <c r="D65" s="23" t="s">
        <v>159</v>
      </c>
      <c r="E65" s="23" t="s">
        <v>47</v>
      </c>
      <c r="F65" s="23">
        <v>400076</v>
      </c>
      <c r="G65" s="23" t="s">
        <v>74</v>
      </c>
      <c r="H65" s="23" t="s">
        <v>75</v>
      </c>
      <c r="I65" s="23" t="s">
        <v>76</v>
      </c>
      <c r="J65" s="23" t="s">
        <v>77</v>
      </c>
      <c r="K65" s="23" t="s">
        <v>57</v>
      </c>
      <c r="L65" s="23">
        <v>3</v>
      </c>
      <c r="M65" s="23">
        <v>62.74</v>
      </c>
      <c r="N65" s="23">
        <v>10</v>
      </c>
      <c r="O65" s="23">
        <v>18</v>
      </c>
      <c r="P65" s="23" t="s">
        <v>58</v>
      </c>
      <c r="Q65" s="23" t="s">
        <v>90</v>
      </c>
      <c r="R65" s="23">
        <f t="shared" si="0"/>
        <v>1</v>
      </c>
      <c r="S65" s="23" t="str">
        <f t="shared" si="1"/>
        <v>ORD100064_20250613_CUST00783_MED008</v>
      </c>
      <c r="T65" s="23">
        <f t="shared" si="2"/>
        <v>1</v>
      </c>
      <c r="U65" s="6">
        <f t="shared" si="3"/>
        <v>188.22</v>
      </c>
      <c r="V65" s="6">
        <f>tbl_Raw_Data[[#This Row],[Discount_Pct]]*tbl_Raw_Data[[#This Row],[Gross_Amount]]/100</f>
        <v>18.821999999999999</v>
      </c>
      <c r="W65" s="6">
        <f>tbl_Raw_Data[[#This Row],[Gross_Amount]]-tbl_Raw_Data[[#This Row],[Discount_Amount]]</f>
        <v>169.398</v>
      </c>
      <c r="X65" s="6">
        <f>tbl_Raw_Data[[#This Row],[Net_Amount_Before_Tax]]*tbl_Raw_Data[[#This Row],[Tax_Pct]]/100</f>
        <v>30.491639999999997</v>
      </c>
      <c r="Y65" s="6">
        <f>tbl_Raw_Data[[#This Row],[Net_Amount_Before_Tax]]+tbl_Raw_Data[[#This Row],[Tax_Amount]]</f>
        <v>199.88963999999999</v>
      </c>
      <c r="Z65" s="6">
        <f t="shared" si="4"/>
        <v>0</v>
      </c>
    </row>
    <row r="66" spans="1:26" x14ac:dyDescent="0.3">
      <c r="A66" s="23" t="s">
        <v>246</v>
      </c>
      <c r="B66" s="34">
        <v>45309</v>
      </c>
      <c r="C66" s="23" t="s">
        <v>247</v>
      </c>
      <c r="D66" s="23" t="s">
        <v>87</v>
      </c>
      <c r="E66" s="23" t="s">
        <v>88</v>
      </c>
      <c r="F66" s="23">
        <v>600096</v>
      </c>
      <c r="G66" s="23" t="s">
        <v>74</v>
      </c>
      <c r="H66" s="23" t="s">
        <v>75</v>
      </c>
      <c r="I66" s="23" t="s">
        <v>76</v>
      </c>
      <c r="J66" s="23" t="s">
        <v>77</v>
      </c>
      <c r="K66" s="23" t="s">
        <v>57</v>
      </c>
      <c r="L66" s="23">
        <v>1</v>
      </c>
      <c r="M66" s="23">
        <v>58.63</v>
      </c>
      <c r="N66" s="23">
        <v>10</v>
      </c>
      <c r="O66" s="23">
        <v>5</v>
      </c>
      <c r="P66" s="23" t="s">
        <v>89</v>
      </c>
      <c r="Q66" s="23" t="s">
        <v>44</v>
      </c>
      <c r="R66" s="23">
        <f t="shared" ref="R66:R129" si="5">COUNTIFS($A$2:$A$8001,A66,$B$2:$B$8001,B66,$C$2:$C$8001,C66,$G$2:$G$8001,G66)</f>
        <v>1</v>
      </c>
      <c r="S66" s="23" t="str">
        <f t="shared" ref="S66:S129" si="6">A66&amp;"_"&amp;TEXT(B66,"yyyymmdd")&amp;"_"&amp;C66&amp;"_"&amp;G66</f>
        <v>ORD100065_20240118_CUST00382_MED008</v>
      </c>
      <c r="T66" s="23">
        <f t="shared" ref="T66:T129" si="7">COUNTIF($S$2:$S$8001,S66)</f>
        <v>1</v>
      </c>
      <c r="U66" s="6">
        <f t="shared" ref="U66:U129" si="8">L66*M66</f>
        <v>58.63</v>
      </c>
      <c r="V66" s="6">
        <f>tbl_Raw_Data[[#This Row],[Discount_Pct]]*tbl_Raw_Data[[#This Row],[Gross_Amount]]/100</f>
        <v>5.8630000000000004</v>
      </c>
      <c r="W66" s="6">
        <f>tbl_Raw_Data[[#This Row],[Gross_Amount]]-tbl_Raw_Data[[#This Row],[Discount_Amount]]</f>
        <v>52.767000000000003</v>
      </c>
      <c r="X66" s="6">
        <f>tbl_Raw_Data[[#This Row],[Net_Amount_Before_Tax]]*tbl_Raw_Data[[#This Row],[Tax_Pct]]/100</f>
        <v>2.6383500000000004</v>
      </c>
      <c r="Y66" s="6">
        <f>tbl_Raw_Data[[#This Row],[Net_Amount_Before_Tax]]+tbl_Raw_Data[[#This Row],[Tax_Amount]]</f>
        <v>55.405350000000006</v>
      </c>
      <c r="Z66" s="6">
        <f t="shared" ref="Z66:Z129" si="9">COUNTIFS($C$2:$C$8001,C66,$Q$2:$Q$8001,"Delivered")</f>
        <v>1</v>
      </c>
    </row>
    <row r="67" spans="1:26" x14ac:dyDescent="0.3">
      <c r="A67" s="23" t="s">
        <v>248</v>
      </c>
      <c r="B67" s="34">
        <v>45855</v>
      </c>
      <c r="C67" s="23" t="s">
        <v>249</v>
      </c>
      <c r="D67" s="23" t="s">
        <v>46</v>
      </c>
      <c r="E67" s="23" t="s">
        <v>47</v>
      </c>
      <c r="F67" s="23">
        <v>411014</v>
      </c>
      <c r="G67" s="23" t="s">
        <v>82</v>
      </c>
      <c r="H67" s="23" t="s">
        <v>83</v>
      </c>
      <c r="I67" s="23" t="s">
        <v>84</v>
      </c>
      <c r="J67" s="23" t="s">
        <v>85</v>
      </c>
      <c r="K67" s="23" t="s">
        <v>24</v>
      </c>
      <c r="L67" s="23">
        <v>2</v>
      </c>
      <c r="M67" s="23">
        <v>287.87</v>
      </c>
      <c r="N67" s="23">
        <v>0</v>
      </c>
      <c r="O67" s="23">
        <v>18</v>
      </c>
      <c r="P67" s="23" t="s">
        <v>65</v>
      </c>
      <c r="Q67" s="23" t="s">
        <v>34</v>
      </c>
      <c r="R67" s="23">
        <f t="shared" si="5"/>
        <v>1</v>
      </c>
      <c r="S67" s="23" t="str">
        <f t="shared" si="6"/>
        <v>ORD100066_20250717_CUST01355_MED023</v>
      </c>
      <c r="T67" s="23">
        <f t="shared" si="7"/>
        <v>1</v>
      </c>
      <c r="U67" s="6">
        <f t="shared" si="8"/>
        <v>575.74</v>
      </c>
      <c r="V67" s="6">
        <f>tbl_Raw_Data[[#This Row],[Discount_Pct]]*tbl_Raw_Data[[#This Row],[Gross_Amount]]/100</f>
        <v>0</v>
      </c>
      <c r="W67" s="6">
        <f>tbl_Raw_Data[[#This Row],[Gross_Amount]]-tbl_Raw_Data[[#This Row],[Discount_Amount]]</f>
        <v>575.74</v>
      </c>
      <c r="X67" s="6">
        <f>tbl_Raw_Data[[#This Row],[Net_Amount_Before_Tax]]*tbl_Raw_Data[[#This Row],[Tax_Pct]]/100</f>
        <v>103.6332</v>
      </c>
      <c r="Y67" s="6">
        <f>tbl_Raw_Data[[#This Row],[Net_Amount_Before_Tax]]+tbl_Raw_Data[[#This Row],[Tax_Amount]]</f>
        <v>679.3732</v>
      </c>
      <c r="Z67" s="6">
        <f t="shared" si="9"/>
        <v>2</v>
      </c>
    </row>
    <row r="68" spans="1:26" x14ac:dyDescent="0.3">
      <c r="A68" s="23" t="s">
        <v>250</v>
      </c>
      <c r="B68" s="34">
        <v>45998</v>
      </c>
      <c r="C68" s="23" t="s">
        <v>251</v>
      </c>
      <c r="D68" s="23" t="s">
        <v>28</v>
      </c>
      <c r="E68" s="23" t="s">
        <v>29</v>
      </c>
      <c r="F68" s="23">
        <v>500090</v>
      </c>
      <c r="G68" s="23" t="s">
        <v>132</v>
      </c>
      <c r="H68" s="23" t="s">
        <v>133</v>
      </c>
      <c r="I68" s="23" t="s">
        <v>134</v>
      </c>
      <c r="J68" s="23" t="s">
        <v>135</v>
      </c>
      <c r="K68" s="23" t="s">
        <v>57</v>
      </c>
      <c r="L68" s="23">
        <v>3</v>
      </c>
      <c r="M68" s="23">
        <v>71.599999999999994</v>
      </c>
      <c r="N68" s="23">
        <v>5</v>
      </c>
      <c r="O68" s="23">
        <v>12</v>
      </c>
      <c r="P68" s="23" t="s">
        <v>65</v>
      </c>
      <c r="Q68" s="23" t="s">
        <v>34</v>
      </c>
      <c r="R68" s="23">
        <f t="shared" si="5"/>
        <v>1</v>
      </c>
      <c r="S68" s="23" t="str">
        <f t="shared" si="6"/>
        <v>ORD100067_20251207_CUST00759_MED007</v>
      </c>
      <c r="T68" s="23">
        <f t="shared" si="7"/>
        <v>1</v>
      </c>
      <c r="U68" s="6">
        <f t="shared" si="8"/>
        <v>214.79999999999998</v>
      </c>
      <c r="V68" s="6">
        <f>tbl_Raw_Data[[#This Row],[Discount_Pct]]*tbl_Raw_Data[[#This Row],[Gross_Amount]]/100</f>
        <v>10.74</v>
      </c>
      <c r="W68" s="6">
        <f>tbl_Raw_Data[[#This Row],[Gross_Amount]]-tbl_Raw_Data[[#This Row],[Discount_Amount]]</f>
        <v>204.05999999999997</v>
      </c>
      <c r="X68" s="6">
        <f>tbl_Raw_Data[[#This Row],[Net_Amount_Before_Tax]]*tbl_Raw_Data[[#This Row],[Tax_Pct]]/100</f>
        <v>24.487199999999998</v>
      </c>
      <c r="Y68" s="6">
        <f>tbl_Raw_Data[[#This Row],[Net_Amount_Before_Tax]]+tbl_Raw_Data[[#This Row],[Tax_Amount]]</f>
        <v>228.54719999999998</v>
      </c>
      <c r="Z68" s="6">
        <f t="shared" si="9"/>
        <v>2</v>
      </c>
    </row>
    <row r="69" spans="1:26" x14ac:dyDescent="0.3">
      <c r="A69" s="23" t="s">
        <v>252</v>
      </c>
      <c r="B69" s="34">
        <v>45595</v>
      </c>
      <c r="C69" s="23" t="s">
        <v>253</v>
      </c>
      <c r="D69" s="23" t="s">
        <v>46</v>
      </c>
      <c r="E69" s="23" t="s">
        <v>47</v>
      </c>
      <c r="F69" s="23">
        <v>411001</v>
      </c>
      <c r="G69" s="23" t="s">
        <v>154</v>
      </c>
      <c r="H69" s="23" t="s">
        <v>155</v>
      </c>
      <c r="I69" s="23" t="s">
        <v>134</v>
      </c>
      <c r="J69" s="23" t="s">
        <v>156</v>
      </c>
      <c r="K69" s="23" t="s">
        <v>57</v>
      </c>
      <c r="L69" s="23">
        <v>1</v>
      </c>
      <c r="M69" s="23">
        <v>48.2</v>
      </c>
      <c r="N69" s="23">
        <v>0</v>
      </c>
      <c r="O69" s="23">
        <v>5</v>
      </c>
      <c r="P69" s="23" t="s">
        <v>89</v>
      </c>
      <c r="Q69" s="23" t="s">
        <v>34</v>
      </c>
      <c r="R69" s="23">
        <f t="shared" si="5"/>
        <v>1</v>
      </c>
      <c r="S69" s="23" t="str">
        <f t="shared" si="6"/>
        <v>ORD100068_20241030_CUST00932_MED006</v>
      </c>
      <c r="T69" s="23">
        <f t="shared" si="7"/>
        <v>1</v>
      </c>
      <c r="U69" s="6">
        <f t="shared" si="8"/>
        <v>48.2</v>
      </c>
      <c r="V69" s="6">
        <f>tbl_Raw_Data[[#This Row],[Discount_Pct]]*tbl_Raw_Data[[#This Row],[Gross_Amount]]/100</f>
        <v>0</v>
      </c>
      <c r="W69" s="6">
        <f>tbl_Raw_Data[[#This Row],[Gross_Amount]]-tbl_Raw_Data[[#This Row],[Discount_Amount]]</f>
        <v>48.2</v>
      </c>
      <c r="X69" s="6">
        <f>tbl_Raw_Data[[#This Row],[Net_Amount_Before_Tax]]*tbl_Raw_Data[[#This Row],[Tax_Pct]]/100</f>
        <v>2.41</v>
      </c>
      <c r="Y69" s="6">
        <f>tbl_Raw_Data[[#This Row],[Net_Amount_Before_Tax]]+tbl_Raw_Data[[#This Row],[Tax_Amount]]</f>
        <v>50.61</v>
      </c>
      <c r="Z69" s="6">
        <f t="shared" si="9"/>
        <v>3</v>
      </c>
    </row>
    <row r="70" spans="1:26" x14ac:dyDescent="0.3">
      <c r="A70" s="23" t="s">
        <v>254</v>
      </c>
      <c r="B70" s="34">
        <v>45421</v>
      </c>
      <c r="C70" s="23" t="s">
        <v>255</v>
      </c>
      <c r="D70" s="23" t="s">
        <v>37</v>
      </c>
      <c r="E70" s="23" t="s">
        <v>38</v>
      </c>
      <c r="F70" s="23">
        <v>452018</v>
      </c>
      <c r="G70" s="23" t="s">
        <v>256</v>
      </c>
      <c r="H70" s="23" t="s">
        <v>257</v>
      </c>
      <c r="I70" s="23" t="s">
        <v>22</v>
      </c>
      <c r="J70" s="23" t="s">
        <v>258</v>
      </c>
      <c r="K70" s="23" t="s">
        <v>57</v>
      </c>
      <c r="L70" s="23">
        <v>2</v>
      </c>
      <c r="M70" s="23">
        <v>72.52</v>
      </c>
      <c r="N70" s="23">
        <v>5</v>
      </c>
      <c r="O70" s="23">
        <v>12</v>
      </c>
      <c r="P70" s="23" t="s">
        <v>33</v>
      </c>
      <c r="Q70" s="23" t="s">
        <v>44</v>
      </c>
      <c r="R70" s="23">
        <f t="shared" si="5"/>
        <v>1</v>
      </c>
      <c r="S70" s="23" t="str">
        <f t="shared" si="6"/>
        <v>ORD100069_20240509_CUST02613_MED025</v>
      </c>
      <c r="T70" s="23">
        <f t="shared" si="7"/>
        <v>1</v>
      </c>
      <c r="U70" s="6">
        <f t="shared" si="8"/>
        <v>145.04</v>
      </c>
      <c r="V70" s="6">
        <f>tbl_Raw_Data[[#This Row],[Discount_Pct]]*tbl_Raw_Data[[#This Row],[Gross_Amount]]/100</f>
        <v>7.2519999999999989</v>
      </c>
      <c r="W70" s="6">
        <f>tbl_Raw_Data[[#This Row],[Gross_Amount]]-tbl_Raw_Data[[#This Row],[Discount_Amount]]</f>
        <v>137.78799999999998</v>
      </c>
      <c r="X70" s="6">
        <f>tbl_Raw_Data[[#This Row],[Net_Amount_Before_Tax]]*tbl_Raw_Data[[#This Row],[Tax_Pct]]/100</f>
        <v>16.534559999999995</v>
      </c>
      <c r="Y70" s="6">
        <f>tbl_Raw_Data[[#This Row],[Net_Amount_Before_Tax]]+tbl_Raw_Data[[#This Row],[Tax_Amount]]</f>
        <v>154.32255999999998</v>
      </c>
      <c r="Z70" s="6">
        <f t="shared" si="9"/>
        <v>1</v>
      </c>
    </row>
    <row r="71" spans="1:26" x14ac:dyDescent="0.3">
      <c r="A71" s="23" t="s">
        <v>259</v>
      </c>
      <c r="B71" s="34">
        <v>45344</v>
      </c>
      <c r="C71" s="23" t="s">
        <v>260</v>
      </c>
      <c r="D71" s="23" t="s">
        <v>37</v>
      </c>
      <c r="E71" s="23" t="s">
        <v>38</v>
      </c>
      <c r="F71" s="23">
        <v>452001</v>
      </c>
      <c r="G71" s="23" t="s">
        <v>145</v>
      </c>
      <c r="H71" s="23" t="s">
        <v>146</v>
      </c>
      <c r="I71" s="23" t="s">
        <v>147</v>
      </c>
      <c r="J71" s="23" t="s">
        <v>148</v>
      </c>
      <c r="K71" s="23" t="s">
        <v>24</v>
      </c>
      <c r="L71" s="23">
        <v>1</v>
      </c>
      <c r="M71" s="23">
        <v>94.25</v>
      </c>
      <c r="N71" s="23">
        <v>5</v>
      </c>
      <c r="O71" s="23">
        <v>12</v>
      </c>
      <c r="P71" s="23" t="s">
        <v>43</v>
      </c>
      <c r="Q71" s="23" t="s">
        <v>34</v>
      </c>
      <c r="R71" s="23">
        <f t="shared" si="5"/>
        <v>1</v>
      </c>
      <c r="S71" s="23" t="str">
        <f t="shared" si="6"/>
        <v>ORD100070_20240222_CUST01035_MED016</v>
      </c>
      <c r="T71" s="23">
        <f t="shared" si="7"/>
        <v>1</v>
      </c>
      <c r="U71" s="6">
        <f t="shared" si="8"/>
        <v>94.25</v>
      </c>
      <c r="V71" s="6">
        <f>tbl_Raw_Data[[#This Row],[Discount_Pct]]*tbl_Raw_Data[[#This Row],[Gross_Amount]]/100</f>
        <v>4.7125000000000004</v>
      </c>
      <c r="W71" s="6">
        <f>tbl_Raw_Data[[#This Row],[Gross_Amount]]-tbl_Raw_Data[[#This Row],[Discount_Amount]]</f>
        <v>89.537499999999994</v>
      </c>
      <c r="X71" s="6">
        <f>tbl_Raw_Data[[#This Row],[Net_Amount_Before_Tax]]*tbl_Raw_Data[[#This Row],[Tax_Pct]]/100</f>
        <v>10.744499999999999</v>
      </c>
      <c r="Y71" s="6">
        <f>tbl_Raw_Data[[#This Row],[Net_Amount_Before_Tax]]+tbl_Raw_Data[[#This Row],[Tax_Amount]]</f>
        <v>100.282</v>
      </c>
      <c r="Z71" s="6">
        <f t="shared" si="9"/>
        <v>2</v>
      </c>
    </row>
    <row r="72" spans="1:26" x14ac:dyDescent="0.3">
      <c r="A72" s="23" t="s">
        <v>261</v>
      </c>
      <c r="B72" s="34">
        <v>45603</v>
      </c>
      <c r="C72" s="23" t="s">
        <v>262</v>
      </c>
      <c r="D72" s="23" t="s">
        <v>28</v>
      </c>
      <c r="E72" s="23" t="s">
        <v>29</v>
      </c>
      <c r="F72" s="23">
        <v>500032</v>
      </c>
      <c r="G72" s="23" t="s">
        <v>61</v>
      </c>
      <c r="H72" s="23" t="s">
        <v>62</v>
      </c>
      <c r="I72" s="23" t="s">
        <v>63</v>
      </c>
      <c r="J72" s="23" t="s">
        <v>64</v>
      </c>
      <c r="K72" s="23" t="s">
        <v>57</v>
      </c>
      <c r="L72" s="23">
        <v>2</v>
      </c>
      <c r="M72" s="23">
        <v>109.16</v>
      </c>
      <c r="N72" s="23">
        <v>5</v>
      </c>
      <c r="O72" s="23">
        <v>12</v>
      </c>
      <c r="P72" s="23" t="s">
        <v>89</v>
      </c>
      <c r="Q72" s="23" t="s">
        <v>26</v>
      </c>
      <c r="R72" s="23">
        <f t="shared" si="5"/>
        <v>1</v>
      </c>
      <c r="S72" s="23" t="str">
        <f t="shared" si="6"/>
        <v>ORD100071_20241107_CUST00349_MED004</v>
      </c>
      <c r="T72" s="23">
        <f t="shared" si="7"/>
        <v>1</v>
      </c>
      <c r="U72" s="6">
        <f t="shared" si="8"/>
        <v>218.32</v>
      </c>
      <c r="V72" s="6">
        <f>tbl_Raw_Data[[#This Row],[Discount_Pct]]*tbl_Raw_Data[[#This Row],[Gross_Amount]]/100</f>
        <v>10.915999999999999</v>
      </c>
      <c r="W72" s="6">
        <f>tbl_Raw_Data[[#This Row],[Gross_Amount]]-tbl_Raw_Data[[#This Row],[Discount_Amount]]</f>
        <v>207.404</v>
      </c>
      <c r="X72" s="6">
        <f>tbl_Raw_Data[[#This Row],[Net_Amount_Before_Tax]]*tbl_Raw_Data[[#This Row],[Tax_Pct]]/100</f>
        <v>24.888480000000001</v>
      </c>
      <c r="Y72" s="6">
        <f>tbl_Raw_Data[[#This Row],[Net_Amount_Before_Tax]]+tbl_Raw_Data[[#This Row],[Tax_Amount]]</f>
        <v>232.29248000000001</v>
      </c>
      <c r="Z72" s="6">
        <f t="shared" si="9"/>
        <v>0</v>
      </c>
    </row>
    <row r="73" spans="1:26" x14ac:dyDescent="0.3">
      <c r="A73" s="23" t="s">
        <v>263</v>
      </c>
      <c r="B73" s="34">
        <v>45745</v>
      </c>
      <c r="C73" s="23" t="s">
        <v>264</v>
      </c>
      <c r="D73" s="23" t="s">
        <v>37</v>
      </c>
      <c r="E73" s="23" t="s">
        <v>38</v>
      </c>
      <c r="F73" s="23">
        <v>452001</v>
      </c>
      <c r="G73" s="23" t="s">
        <v>233</v>
      </c>
      <c r="H73" s="23" t="s">
        <v>234</v>
      </c>
      <c r="I73" s="23" t="s">
        <v>104</v>
      </c>
      <c r="J73" s="23" t="s">
        <v>42</v>
      </c>
      <c r="K73" s="23" t="s">
        <v>24</v>
      </c>
      <c r="L73" s="23">
        <v>6</v>
      </c>
      <c r="M73" s="23">
        <v>144.37</v>
      </c>
      <c r="N73" s="23">
        <v>10</v>
      </c>
      <c r="O73" s="23">
        <v>12</v>
      </c>
      <c r="P73" s="23" t="s">
        <v>43</v>
      </c>
      <c r="Q73" s="23" t="s">
        <v>34</v>
      </c>
      <c r="R73" s="23">
        <f t="shared" si="5"/>
        <v>1</v>
      </c>
      <c r="S73" s="23" t="str">
        <f t="shared" si="6"/>
        <v>ORD100072_20250329_CUST01218_MED019</v>
      </c>
      <c r="T73" s="23">
        <f t="shared" si="7"/>
        <v>1</v>
      </c>
      <c r="U73" s="6">
        <f t="shared" si="8"/>
        <v>866.22</v>
      </c>
      <c r="V73" s="6">
        <f>tbl_Raw_Data[[#This Row],[Discount_Pct]]*tbl_Raw_Data[[#This Row],[Gross_Amount]]/100</f>
        <v>86.622000000000014</v>
      </c>
      <c r="W73" s="6">
        <f>tbl_Raw_Data[[#This Row],[Gross_Amount]]-tbl_Raw_Data[[#This Row],[Discount_Amount]]</f>
        <v>779.59799999999996</v>
      </c>
      <c r="X73" s="6">
        <f>tbl_Raw_Data[[#This Row],[Net_Amount_Before_Tax]]*tbl_Raw_Data[[#This Row],[Tax_Pct]]/100</f>
        <v>93.551760000000002</v>
      </c>
      <c r="Y73" s="6">
        <f>tbl_Raw_Data[[#This Row],[Net_Amount_Before_Tax]]+tbl_Raw_Data[[#This Row],[Tax_Amount]]</f>
        <v>873.14976000000001</v>
      </c>
      <c r="Z73" s="6">
        <f t="shared" si="9"/>
        <v>2</v>
      </c>
    </row>
    <row r="74" spans="1:26" x14ac:dyDescent="0.3">
      <c r="A74" s="23" t="s">
        <v>265</v>
      </c>
      <c r="B74" s="34">
        <v>45375</v>
      </c>
      <c r="C74" s="23" t="s">
        <v>266</v>
      </c>
      <c r="D74" s="23" t="s">
        <v>28</v>
      </c>
      <c r="E74" s="23" t="s">
        <v>29</v>
      </c>
      <c r="F74" s="23">
        <v>500090</v>
      </c>
      <c r="G74" s="23" t="s">
        <v>154</v>
      </c>
      <c r="H74" s="23" t="s">
        <v>155</v>
      </c>
      <c r="I74" s="23" t="s">
        <v>134</v>
      </c>
      <c r="J74" s="23" t="s">
        <v>156</v>
      </c>
      <c r="K74" s="23" t="s">
        <v>57</v>
      </c>
      <c r="L74" s="23">
        <v>2</v>
      </c>
      <c r="M74" s="23">
        <v>41.5</v>
      </c>
      <c r="N74" s="23">
        <v>5</v>
      </c>
      <c r="O74" s="23">
        <v>18</v>
      </c>
      <c r="P74" s="23" t="s">
        <v>33</v>
      </c>
      <c r="Q74" s="23" t="s">
        <v>34</v>
      </c>
      <c r="R74" s="23">
        <f t="shared" si="5"/>
        <v>1</v>
      </c>
      <c r="S74" s="23" t="str">
        <f t="shared" si="6"/>
        <v>ORD100073_20240324_CUST00644_MED006</v>
      </c>
      <c r="T74" s="23">
        <f t="shared" si="7"/>
        <v>1</v>
      </c>
      <c r="U74" s="6">
        <f t="shared" si="8"/>
        <v>83</v>
      </c>
      <c r="V74" s="6">
        <f>tbl_Raw_Data[[#This Row],[Discount_Pct]]*tbl_Raw_Data[[#This Row],[Gross_Amount]]/100</f>
        <v>4.1500000000000004</v>
      </c>
      <c r="W74" s="6">
        <f>tbl_Raw_Data[[#This Row],[Gross_Amount]]-tbl_Raw_Data[[#This Row],[Discount_Amount]]</f>
        <v>78.849999999999994</v>
      </c>
      <c r="X74" s="6">
        <f>tbl_Raw_Data[[#This Row],[Net_Amount_Before_Tax]]*tbl_Raw_Data[[#This Row],[Tax_Pct]]/100</f>
        <v>14.193</v>
      </c>
      <c r="Y74" s="6">
        <f>tbl_Raw_Data[[#This Row],[Net_Amount_Before_Tax]]+tbl_Raw_Data[[#This Row],[Tax_Amount]]</f>
        <v>93.042999999999992</v>
      </c>
      <c r="Z74" s="6">
        <f t="shared" si="9"/>
        <v>3</v>
      </c>
    </row>
    <row r="75" spans="1:26" x14ac:dyDescent="0.3">
      <c r="A75" s="23" t="s">
        <v>265</v>
      </c>
      <c r="B75" s="34">
        <v>45587</v>
      </c>
      <c r="C75" s="23" t="s">
        <v>267</v>
      </c>
      <c r="D75" s="23" t="s">
        <v>87</v>
      </c>
      <c r="E75" s="23" t="s">
        <v>88</v>
      </c>
      <c r="F75" s="23">
        <v>600100</v>
      </c>
      <c r="G75" s="23" t="s">
        <v>82</v>
      </c>
      <c r="H75" s="23" t="s">
        <v>83</v>
      </c>
      <c r="I75" s="23" t="s">
        <v>84</v>
      </c>
      <c r="J75" s="23" t="s">
        <v>85</v>
      </c>
      <c r="K75" s="23" t="s">
        <v>24</v>
      </c>
      <c r="L75" s="23">
        <v>3</v>
      </c>
      <c r="M75" s="23">
        <v>268.87</v>
      </c>
      <c r="N75" s="23">
        <v>0</v>
      </c>
      <c r="O75" s="23">
        <v>5</v>
      </c>
      <c r="P75" s="23" t="s">
        <v>58</v>
      </c>
      <c r="Q75" s="23" t="s">
        <v>34</v>
      </c>
      <c r="R75" s="23">
        <f t="shared" si="5"/>
        <v>1</v>
      </c>
      <c r="S75" s="23" t="str">
        <f t="shared" si="6"/>
        <v>ORD100073_20241022_CUST02896_MED023</v>
      </c>
      <c r="T75" s="23">
        <f t="shared" si="7"/>
        <v>1</v>
      </c>
      <c r="U75" s="6">
        <f t="shared" si="8"/>
        <v>806.61</v>
      </c>
      <c r="V75" s="6">
        <f>tbl_Raw_Data[[#This Row],[Discount_Pct]]*tbl_Raw_Data[[#This Row],[Gross_Amount]]/100</f>
        <v>0</v>
      </c>
      <c r="W75" s="6">
        <f>tbl_Raw_Data[[#This Row],[Gross_Amount]]-tbl_Raw_Data[[#This Row],[Discount_Amount]]</f>
        <v>806.61</v>
      </c>
      <c r="X75" s="6">
        <f>tbl_Raw_Data[[#This Row],[Net_Amount_Before_Tax]]*tbl_Raw_Data[[#This Row],[Tax_Pct]]/100</f>
        <v>40.330500000000001</v>
      </c>
      <c r="Y75" s="6">
        <f>tbl_Raw_Data[[#This Row],[Net_Amount_Before_Tax]]+tbl_Raw_Data[[#This Row],[Tax_Amount]]</f>
        <v>846.94050000000004</v>
      </c>
      <c r="Z75" s="6">
        <f t="shared" si="9"/>
        <v>3</v>
      </c>
    </row>
    <row r="76" spans="1:26" x14ac:dyDescent="0.3">
      <c r="A76" s="23" t="s">
        <v>268</v>
      </c>
      <c r="B76" s="34">
        <v>45849</v>
      </c>
      <c r="C76" s="23" t="s">
        <v>269</v>
      </c>
      <c r="D76" s="23" t="s">
        <v>52</v>
      </c>
      <c r="E76" s="23" t="s">
        <v>52</v>
      </c>
      <c r="F76" s="23">
        <v>160019</v>
      </c>
      <c r="G76" s="23" t="s">
        <v>107</v>
      </c>
      <c r="H76" s="23" t="s">
        <v>108</v>
      </c>
      <c r="I76" s="23" t="s">
        <v>63</v>
      </c>
      <c r="J76" s="23" t="s">
        <v>42</v>
      </c>
      <c r="K76" s="23" t="s">
        <v>57</v>
      </c>
      <c r="L76" s="23">
        <v>4</v>
      </c>
      <c r="M76" s="23">
        <v>104.8</v>
      </c>
      <c r="N76" s="23">
        <v>0</v>
      </c>
      <c r="O76" s="23">
        <v>5</v>
      </c>
      <c r="P76" s="23" t="s">
        <v>89</v>
      </c>
      <c r="Q76" s="23" t="s">
        <v>34</v>
      </c>
      <c r="R76" s="23">
        <f t="shared" si="5"/>
        <v>1</v>
      </c>
      <c r="S76" s="23" t="str">
        <f t="shared" si="6"/>
        <v>ORD100075_20250711_CUST00921_MED005</v>
      </c>
      <c r="T76" s="23">
        <f t="shared" si="7"/>
        <v>1</v>
      </c>
      <c r="U76" s="6">
        <f t="shared" si="8"/>
        <v>419.2</v>
      </c>
      <c r="V76" s="6">
        <f>tbl_Raw_Data[[#This Row],[Discount_Pct]]*tbl_Raw_Data[[#This Row],[Gross_Amount]]/100</f>
        <v>0</v>
      </c>
      <c r="W76" s="6">
        <f>tbl_Raw_Data[[#This Row],[Gross_Amount]]-tbl_Raw_Data[[#This Row],[Discount_Amount]]</f>
        <v>419.2</v>
      </c>
      <c r="X76" s="6">
        <f>tbl_Raw_Data[[#This Row],[Net_Amount_Before_Tax]]*tbl_Raw_Data[[#This Row],[Tax_Pct]]/100</f>
        <v>20.96</v>
      </c>
      <c r="Y76" s="6">
        <f>tbl_Raw_Data[[#This Row],[Net_Amount_Before_Tax]]+tbl_Raw_Data[[#This Row],[Tax_Amount]]</f>
        <v>440.15999999999997</v>
      </c>
      <c r="Z76" s="6">
        <f t="shared" si="9"/>
        <v>4</v>
      </c>
    </row>
    <row r="77" spans="1:26" x14ac:dyDescent="0.3">
      <c r="A77" s="23" t="s">
        <v>270</v>
      </c>
      <c r="B77" s="34">
        <v>45771</v>
      </c>
      <c r="C77" s="23" t="s">
        <v>271</v>
      </c>
      <c r="D77" s="23" t="s">
        <v>87</v>
      </c>
      <c r="E77" s="23" t="s">
        <v>88</v>
      </c>
      <c r="F77" s="23">
        <v>600001</v>
      </c>
      <c r="G77" s="23" t="s">
        <v>82</v>
      </c>
      <c r="H77" s="23" t="s">
        <v>83</v>
      </c>
      <c r="I77" s="23" t="s">
        <v>84</v>
      </c>
      <c r="J77" s="23" t="s">
        <v>85</v>
      </c>
      <c r="K77" s="23" t="s">
        <v>24</v>
      </c>
      <c r="L77" s="23">
        <v>1</v>
      </c>
      <c r="M77" s="23">
        <v>285.10000000000002</v>
      </c>
      <c r="N77" s="23">
        <v>5</v>
      </c>
      <c r="O77" s="23">
        <v>12</v>
      </c>
      <c r="P77" s="23" t="s">
        <v>89</v>
      </c>
      <c r="Q77" s="23" t="s">
        <v>34</v>
      </c>
      <c r="R77" s="23">
        <f t="shared" si="5"/>
        <v>1</v>
      </c>
      <c r="S77" s="23" t="str">
        <f t="shared" si="6"/>
        <v>ORD100076_20250424_CUST02821_MED023</v>
      </c>
      <c r="T77" s="23">
        <f t="shared" si="7"/>
        <v>1</v>
      </c>
      <c r="U77" s="6">
        <f t="shared" si="8"/>
        <v>285.10000000000002</v>
      </c>
      <c r="V77" s="6">
        <f>tbl_Raw_Data[[#This Row],[Discount_Pct]]*tbl_Raw_Data[[#This Row],[Gross_Amount]]/100</f>
        <v>14.255000000000001</v>
      </c>
      <c r="W77" s="6">
        <f>tbl_Raw_Data[[#This Row],[Gross_Amount]]-tbl_Raw_Data[[#This Row],[Discount_Amount]]</f>
        <v>270.84500000000003</v>
      </c>
      <c r="X77" s="6">
        <f>tbl_Raw_Data[[#This Row],[Net_Amount_Before_Tax]]*tbl_Raw_Data[[#This Row],[Tax_Pct]]/100</f>
        <v>32.501400000000004</v>
      </c>
      <c r="Y77" s="6">
        <f>tbl_Raw_Data[[#This Row],[Net_Amount_Before_Tax]]+tbl_Raw_Data[[#This Row],[Tax_Amount]]</f>
        <v>303.34640000000002</v>
      </c>
      <c r="Z77" s="6">
        <f t="shared" si="9"/>
        <v>2</v>
      </c>
    </row>
    <row r="78" spans="1:26" x14ac:dyDescent="0.3">
      <c r="A78" s="23" t="s">
        <v>272</v>
      </c>
      <c r="B78" s="34">
        <v>45622</v>
      </c>
      <c r="C78" s="23" t="s">
        <v>273</v>
      </c>
      <c r="D78" s="23" t="s">
        <v>87</v>
      </c>
      <c r="E78" s="23" t="s">
        <v>88</v>
      </c>
      <c r="F78" s="23">
        <v>600100</v>
      </c>
      <c r="G78" s="23" t="s">
        <v>39</v>
      </c>
      <c r="H78" s="23" t="s">
        <v>40</v>
      </c>
      <c r="I78" s="23" t="s">
        <v>41</v>
      </c>
      <c r="J78" s="23" t="s">
        <v>42</v>
      </c>
      <c r="K78" s="23" t="s">
        <v>24</v>
      </c>
      <c r="L78" s="23">
        <v>1</v>
      </c>
      <c r="M78" s="23">
        <v>34.19</v>
      </c>
      <c r="N78" s="23">
        <v>10</v>
      </c>
      <c r="O78" s="23">
        <v>12</v>
      </c>
      <c r="P78" s="23" t="s">
        <v>25</v>
      </c>
      <c r="Q78" s="23" t="s">
        <v>34</v>
      </c>
      <c r="R78" s="23">
        <f t="shared" si="5"/>
        <v>1</v>
      </c>
      <c r="S78" s="23" t="str">
        <f t="shared" si="6"/>
        <v>ORD100077_20241126_CUST02473_MED001</v>
      </c>
      <c r="T78" s="23">
        <f t="shared" si="7"/>
        <v>1</v>
      </c>
      <c r="U78" s="6">
        <f t="shared" si="8"/>
        <v>34.19</v>
      </c>
      <c r="V78" s="6">
        <f>tbl_Raw_Data[[#This Row],[Discount_Pct]]*tbl_Raw_Data[[#This Row],[Gross_Amount]]/100</f>
        <v>3.4189999999999996</v>
      </c>
      <c r="W78" s="6">
        <f>tbl_Raw_Data[[#This Row],[Gross_Amount]]-tbl_Raw_Data[[#This Row],[Discount_Amount]]</f>
        <v>30.770999999999997</v>
      </c>
      <c r="X78" s="6">
        <f>tbl_Raw_Data[[#This Row],[Net_Amount_Before_Tax]]*tbl_Raw_Data[[#This Row],[Tax_Pct]]/100</f>
        <v>3.6925199999999996</v>
      </c>
      <c r="Y78" s="6">
        <f>tbl_Raw_Data[[#This Row],[Net_Amount_Before_Tax]]+tbl_Raw_Data[[#This Row],[Tax_Amount]]</f>
        <v>34.463519999999995</v>
      </c>
      <c r="Z78" s="6">
        <f t="shared" si="9"/>
        <v>3</v>
      </c>
    </row>
    <row r="79" spans="1:26" x14ac:dyDescent="0.3">
      <c r="A79" s="23" t="s">
        <v>274</v>
      </c>
      <c r="B79" s="34">
        <v>45471</v>
      </c>
      <c r="C79" s="23" t="s">
        <v>180</v>
      </c>
      <c r="D79" s="23" t="s">
        <v>72</v>
      </c>
      <c r="E79" s="23" t="s">
        <v>73</v>
      </c>
      <c r="F79" s="23">
        <v>302021</v>
      </c>
      <c r="G79" s="23" t="s">
        <v>94</v>
      </c>
      <c r="H79" s="23" t="s">
        <v>95</v>
      </c>
      <c r="I79" s="23" t="s">
        <v>84</v>
      </c>
      <c r="J79" s="23" t="s">
        <v>42</v>
      </c>
      <c r="K79" s="23" t="s">
        <v>24</v>
      </c>
      <c r="L79" s="23">
        <v>2</v>
      </c>
      <c r="M79" s="23">
        <v>78.319999999999993</v>
      </c>
      <c r="N79" s="23">
        <v>20</v>
      </c>
      <c r="O79" s="23">
        <v>12</v>
      </c>
      <c r="P79" s="23" t="s">
        <v>25</v>
      </c>
      <c r="Q79" s="23" t="s">
        <v>90</v>
      </c>
      <c r="R79" s="23">
        <f t="shared" si="5"/>
        <v>1</v>
      </c>
      <c r="S79" s="23" t="str">
        <f t="shared" si="6"/>
        <v>ORD100078_20240628_CUST01928_MED021</v>
      </c>
      <c r="T79" s="23">
        <f t="shared" si="7"/>
        <v>1</v>
      </c>
      <c r="U79" s="6">
        <f t="shared" si="8"/>
        <v>156.63999999999999</v>
      </c>
      <c r="V79" s="6">
        <f>tbl_Raw_Data[[#This Row],[Discount_Pct]]*tbl_Raw_Data[[#This Row],[Gross_Amount]]/100</f>
        <v>31.327999999999996</v>
      </c>
      <c r="W79" s="6">
        <f>tbl_Raw_Data[[#This Row],[Gross_Amount]]-tbl_Raw_Data[[#This Row],[Discount_Amount]]</f>
        <v>125.31199999999998</v>
      </c>
      <c r="X79" s="6">
        <f>tbl_Raw_Data[[#This Row],[Net_Amount_Before_Tax]]*tbl_Raw_Data[[#This Row],[Tax_Pct]]/100</f>
        <v>15.037439999999997</v>
      </c>
      <c r="Y79" s="6">
        <f>tbl_Raw_Data[[#This Row],[Net_Amount_Before_Tax]]+tbl_Raw_Data[[#This Row],[Tax_Amount]]</f>
        <v>140.34943999999999</v>
      </c>
      <c r="Z79" s="6">
        <f t="shared" si="9"/>
        <v>3</v>
      </c>
    </row>
    <row r="80" spans="1:26" x14ac:dyDescent="0.3">
      <c r="A80" s="23" t="s">
        <v>275</v>
      </c>
      <c r="B80" s="34">
        <v>45633</v>
      </c>
      <c r="C80" s="23" t="s">
        <v>276</v>
      </c>
      <c r="D80" s="23" t="s">
        <v>52</v>
      </c>
      <c r="E80" s="23" t="s">
        <v>52</v>
      </c>
      <c r="F80" s="23">
        <v>160022</v>
      </c>
      <c r="G80" s="23" t="s">
        <v>61</v>
      </c>
      <c r="H80" s="23" t="s">
        <v>62</v>
      </c>
      <c r="I80" s="23" t="s">
        <v>63</v>
      </c>
      <c r="J80" s="23" t="s">
        <v>64</v>
      </c>
      <c r="K80" s="23" t="s">
        <v>57</v>
      </c>
      <c r="L80" s="23">
        <v>3</v>
      </c>
      <c r="M80" s="23">
        <v>106.6</v>
      </c>
      <c r="N80" s="23">
        <v>10</v>
      </c>
      <c r="O80" s="23">
        <v>5</v>
      </c>
      <c r="P80" s="23" t="s">
        <v>89</v>
      </c>
      <c r="Q80" s="23" t="s">
        <v>34</v>
      </c>
      <c r="R80" s="23">
        <f t="shared" si="5"/>
        <v>1</v>
      </c>
      <c r="S80" s="23" t="str">
        <f t="shared" si="6"/>
        <v>ORD100079_20241207_CUST01316_MED004</v>
      </c>
      <c r="T80" s="23">
        <f t="shared" si="7"/>
        <v>1</v>
      </c>
      <c r="U80" s="6">
        <f t="shared" si="8"/>
        <v>319.79999999999995</v>
      </c>
      <c r="V80" s="6">
        <f>tbl_Raw_Data[[#This Row],[Discount_Pct]]*tbl_Raw_Data[[#This Row],[Gross_Amount]]/100</f>
        <v>31.979999999999997</v>
      </c>
      <c r="W80" s="6">
        <f>tbl_Raw_Data[[#This Row],[Gross_Amount]]-tbl_Raw_Data[[#This Row],[Discount_Amount]]</f>
        <v>287.81999999999994</v>
      </c>
      <c r="X80" s="6">
        <f>tbl_Raw_Data[[#This Row],[Net_Amount_Before_Tax]]*tbl_Raw_Data[[#This Row],[Tax_Pct]]/100</f>
        <v>14.390999999999996</v>
      </c>
      <c r="Y80" s="6">
        <f>tbl_Raw_Data[[#This Row],[Net_Amount_Before_Tax]]+tbl_Raw_Data[[#This Row],[Tax_Amount]]</f>
        <v>302.21099999999996</v>
      </c>
      <c r="Z80" s="6">
        <f t="shared" si="9"/>
        <v>3</v>
      </c>
    </row>
    <row r="81" spans="1:26" x14ac:dyDescent="0.3">
      <c r="A81" s="23" t="s">
        <v>277</v>
      </c>
      <c r="B81" s="34">
        <v>45614</v>
      </c>
      <c r="C81" s="23" t="s">
        <v>278</v>
      </c>
      <c r="D81" s="23" t="s">
        <v>46</v>
      </c>
      <c r="E81" s="23" t="s">
        <v>47</v>
      </c>
      <c r="F81" s="23">
        <v>411057</v>
      </c>
      <c r="G81" s="23" t="s">
        <v>61</v>
      </c>
      <c r="H81" s="23" t="s">
        <v>62</v>
      </c>
      <c r="I81" s="23" t="s">
        <v>63</v>
      </c>
      <c r="J81" s="23" t="s">
        <v>64</v>
      </c>
      <c r="K81" s="23" t="s">
        <v>57</v>
      </c>
      <c r="L81" s="23">
        <v>5</v>
      </c>
      <c r="M81" s="23">
        <v>108.8</v>
      </c>
      <c r="N81" s="23">
        <v>5</v>
      </c>
      <c r="O81" s="23">
        <v>5</v>
      </c>
      <c r="P81" s="23" t="s">
        <v>33</v>
      </c>
      <c r="Q81" s="23" t="s">
        <v>26</v>
      </c>
      <c r="R81" s="23">
        <f t="shared" si="5"/>
        <v>1</v>
      </c>
      <c r="S81" s="23" t="str">
        <f t="shared" si="6"/>
        <v>ORD100080_20241118_CUST01034_MED004</v>
      </c>
      <c r="T81" s="23">
        <f t="shared" si="7"/>
        <v>1</v>
      </c>
      <c r="U81" s="6">
        <f t="shared" si="8"/>
        <v>544</v>
      </c>
      <c r="V81" s="6">
        <f>tbl_Raw_Data[[#This Row],[Discount_Pct]]*tbl_Raw_Data[[#This Row],[Gross_Amount]]/100</f>
        <v>27.2</v>
      </c>
      <c r="W81" s="6">
        <f>tbl_Raw_Data[[#This Row],[Gross_Amount]]-tbl_Raw_Data[[#This Row],[Discount_Amount]]</f>
        <v>516.79999999999995</v>
      </c>
      <c r="X81" s="6">
        <f>tbl_Raw_Data[[#This Row],[Net_Amount_Before_Tax]]*tbl_Raw_Data[[#This Row],[Tax_Pct]]/100</f>
        <v>25.84</v>
      </c>
      <c r="Y81" s="6">
        <f>tbl_Raw_Data[[#This Row],[Net_Amount_Before_Tax]]+tbl_Raw_Data[[#This Row],[Tax_Amount]]</f>
        <v>542.64</v>
      </c>
      <c r="Z81" s="6">
        <f t="shared" si="9"/>
        <v>2</v>
      </c>
    </row>
    <row r="82" spans="1:26" x14ac:dyDescent="0.3">
      <c r="A82" s="23" t="s">
        <v>277</v>
      </c>
      <c r="B82" s="34">
        <v>45822</v>
      </c>
      <c r="C82" s="23" t="s">
        <v>279</v>
      </c>
      <c r="D82" s="23" t="s">
        <v>123</v>
      </c>
      <c r="E82" s="23" t="s">
        <v>101</v>
      </c>
      <c r="F82" s="23">
        <v>226024</v>
      </c>
      <c r="G82" s="23" t="s">
        <v>256</v>
      </c>
      <c r="H82" s="23" t="s">
        <v>257</v>
      </c>
      <c r="I82" s="23" t="s">
        <v>22</v>
      </c>
      <c r="J82" s="23" t="s">
        <v>258</v>
      </c>
      <c r="K82" s="23" t="s">
        <v>57</v>
      </c>
      <c r="L82" s="23">
        <v>2</v>
      </c>
      <c r="M82" s="23">
        <v>64.959999999999994</v>
      </c>
      <c r="N82" s="23">
        <v>0</v>
      </c>
      <c r="O82" s="23">
        <v>5</v>
      </c>
      <c r="P82" s="23" t="s">
        <v>43</v>
      </c>
      <c r="Q82" s="23" t="s">
        <v>34</v>
      </c>
      <c r="R82" s="23">
        <f t="shared" si="5"/>
        <v>1</v>
      </c>
      <c r="S82" s="23" t="str">
        <f t="shared" si="6"/>
        <v>ORD100080_20250614_CUST01482_MED025</v>
      </c>
      <c r="T82" s="23">
        <f t="shared" si="7"/>
        <v>1</v>
      </c>
      <c r="U82" s="6">
        <f t="shared" si="8"/>
        <v>129.91999999999999</v>
      </c>
      <c r="V82" s="6">
        <f>tbl_Raw_Data[[#This Row],[Discount_Pct]]*tbl_Raw_Data[[#This Row],[Gross_Amount]]/100</f>
        <v>0</v>
      </c>
      <c r="W82" s="6">
        <f>tbl_Raw_Data[[#This Row],[Gross_Amount]]-tbl_Raw_Data[[#This Row],[Discount_Amount]]</f>
        <v>129.91999999999999</v>
      </c>
      <c r="X82" s="6">
        <f>tbl_Raw_Data[[#This Row],[Net_Amount_Before_Tax]]*tbl_Raw_Data[[#This Row],[Tax_Pct]]/100</f>
        <v>6.4959999999999987</v>
      </c>
      <c r="Y82" s="6">
        <f>tbl_Raw_Data[[#This Row],[Net_Amount_Before_Tax]]+tbl_Raw_Data[[#This Row],[Tax_Amount]]</f>
        <v>136.416</v>
      </c>
      <c r="Z82" s="6">
        <f t="shared" si="9"/>
        <v>3</v>
      </c>
    </row>
    <row r="83" spans="1:26" x14ac:dyDescent="0.3">
      <c r="A83" s="23" t="s">
        <v>280</v>
      </c>
      <c r="B83" s="34">
        <v>46007</v>
      </c>
      <c r="C83" s="23" t="s">
        <v>281</v>
      </c>
      <c r="D83" s="23" t="s">
        <v>159</v>
      </c>
      <c r="E83" s="23" t="s">
        <v>47</v>
      </c>
      <c r="F83" s="23">
        <v>400069</v>
      </c>
      <c r="G83" s="23" t="s">
        <v>39</v>
      </c>
      <c r="H83" s="23" t="s">
        <v>40</v>
      </c>
      <c r="I83" s="23" t="s">
        <v>41</v>
      </c>
      <c r="J83" s="23" t="s">
        <v>42</v>
      </c>
      <c r="K83" s="23" t="s">
        <v>24</v>
      </c>
      <c r="L83" s="23">
        <v>5</v>
      </c>
      <c r="M83" s="23">
        <v>31.33</v>
      </c>
      <c r="N83" s="23">
        <v>0</v>
      </c>
      <c r="O83" s="23">
        <v>5</v>
      </c>
      <c r="P83" s="23" t="s">
        <v>89</v>
      </c>
      <c r="Q83" s="23" t="s">
        <v>34</v>
      </c>
      <c r="R83" s="23">
        <f t="shared" si="5"/>
        <v>1</v>
      </c>
      <c r="S83" s="23" t="str">
        <f t="shared" si="6"/>
        <v>ORD100082_20251216_CUST01986_MED001</v>
      </c>
      <c r="T83" s="23">
        <f t="shared" si="7"/>
        <v>1</v>
      </c>
      <c r="U83" s="6">
        <f t="shared" si="8"/>
        <v>156.64999999999998</v>
      </c>
      <c r="V83" s="6">
        <f>tbl_Raw_Data[[#This Row],[Discount_Pct]]*tbl_Raw_Data[[#This Row],[Gross_Amount]]/100</f>
        <v>0</v>
      </c>
      <c r="W83" s="6">
        <f>tbl_Raw_Data[[#This Row],[Gross_Amount]]-tbl_Raw_Data[[#This Row],[Discount_Amount]]</f>
        <v>156.64999999999998</v>
      </c>
      <c r="X83" s="6">
        <f>tbl_Raw_Data[[#This Row],[Net_Amount_Before_Tax]]*tbl_Raw_Data[[#This Row],[Tax_Pct]]/100</f>
        <v>7.8324999999999987</v>
      </c>
      <c r="Y83" s="6">
        <f>tbl_Raw_Data[[#This Row],[Net_Amount_Before_Tax]]+tbl_Raw_Data[[#This Row],[Tax_Amount]]</f>
        <v>164.48249999999999</v>
      </c>
      <c r="Z83" s="6">
        <f t="shared" si="9"/>
        <v>3</v>
      </c>
    </row>
    <row r="84" spans="1:26" x14ac:dyDescent="0.3">
      <c r="A84" s="23" t="s">
        <v>282</v>
      </c>
      <c r="B84" s="34">
        <v>45387</v>
      </c>
      <c r="C84" s="23" t="s">
        <v>269</v>
      </c>
      <c r="D84" s="23" t="s">
        <v>37</v>
      </c>
      <c r="E84" s="23" t="s">
        <v>38</v>
      </c>
      <c r="F84" s="23">
        <v>452018</v>
      </c>
      <c r="G84" s="23" t="s">
        <v>283</v>
      </c>
      <c r="H84" s="23" t="s">
        <v>284</v>
      </c>
      <c r="I84" s="23" t="s">
        <v>104</v>
      </c>
      <c r="J84" s="23" t="s">
        <v>42</v>
      </c>
      <c r="K84" s="23" t="s">
        <v>57</v>
      </c>
      <c r="L84" s="23">
        <v>1</v>
      </c>
      <c r="M84" s="23">
        <v>323.68</v>
      </c>
      <c r="N84" s="23">
        <v>10</v>
      </c>
      <c r="O84" s="23">
        <v>5</v>
      </c>
      <c r="P84" s="23" t="s">
        <v>58</v>
      </c>
      <c r="Q84" s="23" t="s">
        <v>34</v>
      </c>
      <c r="R84" s="23">
        <f t="shared" si="5"/>
        <v>1</v>
      </c>
      <c r="S84" s="23" t="str">
        <f t="shared" si="6"/>
        <v>ORD100083_20240405_CUST00921_MED030</v>
      </c>
      <c r="T84" s="23">
        <f t="shared" si="7"/>
        <v>1</v>
      </c>
      <c r="U84" s="6">
        <f t="shared" si="8"/>
        <v>323.68</v>
      </c>
      <c r="V84" s="6">
        <f>tbl_Raw_Data[[#This Row],[Discount_Pct]]*tbl_Raw_Data[[#This Row],[Gross_Amount]]/100</f>
        <v>32.368000000000002</v>
      </c>
      <c r="W84" s="6">
        <f>tbl_Raw_Data[[#This Row],[Gross_Amount]]-tbl_Raw_Data[[#This Row],[Discount_Amount]]</f>
        <v>291.31200000000001</v>
      </c>
      <c r="X84" s="6">
        <f>tbl_Raw_Data[[#This Row],[Net_Amount_Before_Tax]]*tbl_Raw_Data[[#This Row],[Tax_Pct]]/100</f>
        <v>14.5656</v>
      </c>
      <c r="Y84" s="6">
        <f>tbl_Raw_Data[[#This Row],[Net_Amount_Before_Tax]]+tbl_Raw_Data[[#This Row],[Tax_Amount]]</f>
        <v>305.87760000000003</v>
      </c>
      <c r="Z84" s="6">
        <f t="shared" si="9"/>
        <v>4</v>
      </c>
    </row>
    <row r="85" spans="1:26" x14ac:dyDescent="0.3">
      <c r="A85" s="23" t="s">
        <v>285</v>
      </c>
      <c r="B85" s="34">
        <v>45571</v>
      </c>
      <c r="C85" s="23" t="s">
        <v>286</v>
      </c>
      <c r="D85" s="23" t="s">
        <v>37</v>
      </c>
      <c r="E85" s="23" t="s">
        <v>38</v>
      </c>
      <c r="F85" s="23">
        <v>452010</v>
      </c>
      <c r="G85" s="23" t="s">
        <v>145</v>
      </c>
      <c r="H85" s="23" t="s">
        <v>146</v>
      </c>
      <c r="I85" s="23" t="s">
        <v>147</v>
      </c>
      <c r="J85" s="23" t="s">
        <v>148</v>
      </c>
      <c r="K85" s="23" t="s">
        <v>24</v>
      </c>
      <c r="L85" s="23">
        <v>6</v>
      </c>
      <c r="M85" s="23">
        <v>99.31</v>
      </c>
      <c r="N85" s="23">
        <v>5</v>
      </c>
      <c r="O85" s="23">
        <v>12</v>
      </c>
      <c r="P85" s="23" t="s">
        <v>89</v>
      </c>
      <c r="Q85" s="23" t="s">
        <v>34</v>
      </c>
      <c r="R85" s="23">
        <f t="shared" si="5"/>
        <v>1</v>
      </c>
      <c r="S85" s="23" t="str">
        <f t="shared" si="6"/>
        <v>ORD100084_20241006_CUST01702_MED016</v>
      </c>
      <c r="T85" s="23">
        <f t="shared" si="7"/>
        <v>1</v>
      </c>
      <c r="U85" s="6">
        <f t="shared" si="8"/>
        <v>595.86</v>
      </c>
      <c r="V85" s="6">
        <f>tbl_Raw_Data[[#This Row],[Discount_Pct]]*tbl_Raw_Data[[#This Row],[Gross_Amount]]/100</f>
        <v>29.793000000000003</v>
      </c>
      <c r="W85" s="6">
        <f>tbl_Raw_Data[[#This Row],[Gross_Amount]]-tbl_Raw_Data[[#This Row],[Discount_Amount]]</f>
        <v>566.06700000000001</v>
      </c>
      <c r="X85" s="6">
        <f>tbl_Raw_Data[[#This Row],[Net_Amount_Before_Tax]]*tbl_Raw_Data[[#This Row],[Tax_Pct]]/100</f>
        <v>67.928039999999996</v>
      </c>
      <c r="Y85" s="6">
        <f>tbl_Raw_Data[[#This Row],[Net_Amount_Before_Tax]]+tbl_Raw_Data[[#This Row],[Tax_Amount]]</f>
        <v>633.99504000000002</v>
      </c>
      <c r="Z85" s="6">
        <f t="shared" si="9"/>
        <v>2</v>
      </c>
    </row>
    <row r="86" spans="1:26" x14ac:dyDescent="0.3">
      <c r="A86" s="23" t="s">
        <v>287</v>
      </c>
      <c r="B86" s="34">
        <v>45574</v>
      </c>
      <c r="C86" s="23" t="s">
        <v>288</v>
      </c>
      <c r="D86" s="23" t="s">
        <v>183</v>
      </c>
      <c r="E86" s="23" t="s">
        <v>184</v>
      </c>
      <c r="F86" s="23">
        <v>122009</v>
      </c>
      <c r="G86" s="23" t="s">
        <v>48</v>
      </c>
      <c r="H86" s="23" t="s">
        <v>49</v>
      </c>
      <c r="I86" s="23" t="s">
        <v>50</v>
      </c>
      <c r="J86" s="23" t="s">
        <v>23</v>
      </c>
      <c r="K86" s="23" t="s">
        <v>24</v>
      </c>
      <c r="L86" s="23">
        <v>1</v>
      </c>
      <c r="M86" s="23">
        <v>124.55</v>
      </c>
      <c r="N86" s="23">
        <v>5</v>
      </c>
      <c r="O86" s="23">
        <v>5</v>
      </c>
      <c r="P86" s="23" t="s">
        <v>58</v>
      </c>
      <c r="Q86" s="23" t="s">
        <v>34</v>
      </c>
      <c r="R86" s="23">
        <f t="shared" si="5"/>
        <v>1</v>
      </c>
      <c r="S86" s="23" t="str">
        <f t="shared" si="6"/>
        <v>ORD100085_20241009_CUST03165_MED028</v>
      </c>
      <c r="T86" s="23">
        <f t="shared" si="7"/>
        <v>1</v>
      </c>
      <c r="U86" s="6">
        <f t="shared" si="8"/>
        <v>124.55</v>
      </c>
      <c r="V86" s="6">
        <f>tbl_Raw_Data[[#This Row],[Discount_Pct]]*tbl_Raw_Data[[#This Row],[Gross_Amount]]/100</f>
        <v>6.2275</v>
      </c>
      <c r="W86" s="6">
        <f>tbl_Raw_Data[[#This Row],[Gross_Amount]]-tbl_Raw_Data[[#This Row],[Discount_Amount]]</f>
        <v>118.32249999999999</v>
      </c>
      <c r="X86" s="6">
        <f>tbl_Raw_Data[[#This Row],[Net_Amount_Before_Tax]]*tbl_Raw_Data[[#This Row],[Tax_Pct]]/100</f>
        <v>5.9161249999999992</v>
      </c>
      <c r="Y86" s="6">
        <f>tbl_Raw_Data[[#This Row],[Net_Amount_Before_Tax]]+tbl_Raw_Data[[#This Row],[Tax_Amount]]</f>
        <v>124.23862499999998</v>
      </c>
      <c r="Z86" s="6">
        <f t="shared" si="9"/>
        <v>4</v>
      </c>
    </row>
    <row r="87" spans="1:26" x14ac:dyDescent="0.3">
      <c r="A87" s="23" t="s">
        <v>289</v>
      </c>
      <c r="B87" s="34">
        <v>45885</v>
      </c>
      <c r="C87" s="23" t="s">
        <v>290</v>
      </c>
      <c r="D87" s="23" t="s">
        <v>142</v>
      </c>
      <c r="E87" s="23" t="s">
        <v>81</v>
      </c>
      <c r="F87" s="23">
        <v>380061</v>
      </c>
      <c r="G87" s="23" t="s">
        <v>48</v>
      </c>
      <c r="H87" s="23" t="s">
        <v>49</v>
      </c>
      <c r="I87" s="23" t="s">
        <v>50</v>
      </c>
      <c r="J87" s="23" t="s">
        <v>23</v>
      </c>
      <c r="K87" s="23" t="s">
        <v>24</v>
      </c>
      <c r="L87" s="23">
        <v>1</v>
      </c>
      <c r="M87" s="23">
        <v>112.8</v>
      </c>
      <c r="N87" s="23">
        <v>5</v>
      </c>
      <c r="O87" s="23">
        <v>12</v>
      </c>
      <c r="P87" s="23" t="s">
        <v>33</v>
      </c>
      <c r="Q87" s="23" t="s">
        <v>90</v>
      </c>
      <c r="R87" s="23">
        <f t="shared" si="5"/>
        <v>1</v>
      </c>
      <c r="S87" s="23" t="str">
        <f t="shared" si="6"/>
        <v>ORD100086_20250816_CUST02704_MED028</v>
      </c>
      <c r="T87" s="23">
        <f t="shared" si="7"/>
        <v>1</v>
      </c>
      <c r="U87" s="6">
        <f t="shared" si="8"/>
        <v>112.8</v>
      </c>
      <c r="V87" s="6">
        <f>tbl_Raw_Data[[#This Row],[Discount_Pct]]*tbl_Raw_Data[[#This Row],[Gross_Amount]]/100</f>
        <v>5.64</v>
      </c>
      <c r="W87" s="6">
        <f>tbl_Raw_Data[[#This Row],[Gross_Amount]]-tbl_Raw_Data[[#This Row],[Discount_Amount]]</f>
        <v>107.16</v>
      </c>
      <c r="X87" s="6">
        <f>tbl_Raw_Data[[#This Row],[Net_Amount_Before_Tax]]*tbl_Raw_Data[[#This Row],[Tax_Pct]]/100</f>
        <v>12.859200000000001</v>
      </c>
      <c r="Y87" s="6">
        <f>tbl_Raw_Data[[#This Row],[Net_Amount_Before_Tax]]+tbl_Raw_Data[[#This Row],[Tax_Amount]]</f>
        <v>120.0192</v>
      </c>
      <c r="Z87" s="6">
        <f t="shared" si="9"/>
        <v>2</v>
      </c>
    </row>
    <row r="88" spans="1:26" x14ac:dyDescent="0.3">
      <c r="A88" s="23" t="s">
        <v>291</v>
      </c>
      <c r="B88" s="34">
        <v>45485</v>
      </c>
      <c r="C88" s="23" t="s">
        <v>292</v>
      </c>
      <c r="D88" s="23" t="s">
        <v>28</v>
      </c>
      <c r="E88" s="23" t="s">
        <v>29</v>
      </c>
      <c r="F88" s="23">
        <v>500084</v>
      </c>
      <c r="G88" s="23" t="s">
        <v>233</v>
      </c>
      <c r="H88" s="23" t="s">
        <v>234</v>
      </c>
      <c r="I88" s="23" t="s">
        <v>104</v>
      </c>
      <c r="J88" s="23" t="s">
        <v>42</v>
      </c>
      <c r="K88" s="23" t="s">
        <v>24</v>
      </c>
      <c r="L88" s="23">
        <v>1</v>
      </c>
      <c r="M88" s="23">
        <v>166.67</v>
      </c>
      <c r="N88" s="23">
        <v>5</v>
      </c>
      <c r="O88" s="23">
        <v>5</v>
      </c>
      <c r="P88" s="23" t="s">
        <v>58</v>
      </c>
      <c r="Q88" s="23" t="s">
        <v>26</v>
      </c>
      <c r="R88" s="23">
        <f t="shared" si="5"/>
        <v>1</v>
      </c>
      <c r="S88" s="23" t="str">
        <f t="shared" si="6"/>
        <v>ORD100087_20240712_CUST02857_MED019</v>
      </c>
      <c r="T88" s="23">
        <f t="shared" si="7"/>
        <v>1</v>
      </c>
      <c r="U88" s="6">
        <f t="shared" si="8"/>
        <v>166.67</v>
      </c>
      <c r="V88" s="6">
        <f>tbl_Raw_Data[[#This Row],[Discount_Pct]]*tbl_Raw_Data[[#This Row],[Gross_Amount]]/100</f>
        <v>8.333499999999999</v>
      </c>
      <c r="W88" s="6">
        <f>tbl_Raw_Data[[#This Row],[Gross_Amount]]-tbl_Raw_Data[[#This Row],[Discount_Amount]]</f>
        <v>158.3365</v>
      </c>
      <c r="X88" s="6">
        <f>tbl_Raw_Data[[#This Row],[Net_Amount_Before_Tax]]*tbl_Raw_Data[[#This Row],[Tax_Pct]]/100</f>
        <v>7.9168250000000002</v>
      </c>
      <c r="Y88" s="6">
        <f>tbl_Raw_Data[[#This Row],[Net_Amount_Before_Tax]]+tbl_Raw_Data[[#This Row],[Tax_Amount]]</f>
        <v>166.25332499999999</v>
      </c>
      <c r="Z88" s="6">
        <f t="shared" si="9"/>
        <v>0</v>
      </c>
    </row>
    <row r="89" spans="1:26" x14ac:dyDescent="0.3">
      <c r="A89" s="23" t="s">
        <v>293</v>
      </c>
      <c r="B89" s="34">
        <v>45971</v>
      </c>
      <c r="C89" s="23" t="s">
        <v>294</v>
      </c>
      <c r="D89" s="23" t="s">
        <v>37</v>
      </c>
      <c r="E89" s="23" t="s">
        <v>38</v>
      </c>
      <c r="F89" s="23">
        <v>452020</v>
      </c>
      <c r="G89" s="23" t="s">
        <v>94</v>
      </c>
      <c r="H89" s="23" t="s">
        <v>95</v>
      </c>
      <c r="I89" s="23" t="s">
        <v>84</v>
      </c>
      <c r="J89" s="23" t="s">
        <v>42</v>
      </c>
      <c r="K89" s="23" t="s">
        <v>24</v>
      </c>
      <c r="L89" s="23">
        <v>6</v>
      </c>
      <c r="M89" s="23">
        <v>83.13</v>
      </c>
      <c r="N89" s="23">
        <v>0</v>
      </c>
      <c r="O89" s="23">
        <v>12</v>
      </c>
      <c r="P89" s="23" t="s">
        <v>65</v>
      </c>
      <c r="Q89" s="23" t="s">
        <v>34</v>
      </c>
      <c r="R89" s="23">
        <f t="shared" si="5"/>
        <v>1</v>
      </c>
      <c r="S89" s="23" t="str">
        <f t="shared" si="6"/>
        <v>ORD100088_20251110_CUST03246_MED021</v>
      </c>
      <c r="T89" s="23">
        <f t="shared" si="7"/>
        <v>1</v>
      </c>
      <c r="U89" s="6">
        <f t="shared" si="8"/>
        <v>498.78</v>
      </c>
      <c r="V89" s="6">
        <f>tbl_Raw_Data[[#This Row],[Discount_Pct]]*tbl_Raw_Data[[#This Row],[Gross_Amount]]/100</f>
        <v>0</v>
      </c>
      <c r="W89" s="6">
        <f>tbl_Raw_Data[[#This Row],[Gross_Amount]]-tbl_Raw_Data[[#This Row],[Discount_Amount]]</f>
        <v>498.78</v>
      </c>
      <c r="X89" s="6">
        <f>tbl_Raw_Data[[#This Row],[Net_Amount_Before_Tax]]*tbl_Raw_Data[[#This Row],[Tax_Pct]]/100</f>
        <v>59.8536</v>
      </c>
      <c r="Y89" s="6">
        <f>tbl_Raw_Data[[#This Row],[Net_Amount_Before_Tax]]+tbl_Raw_Data[[#This Row],[Tax_Amount]]</f>
        <v>558.6336</v>
      </c>
      <c r="Z89" s="6">
        <f t="shared" si="9"/>
        <v>3</v>
      </c>
    </row>
    <row r="90" spans="1:26" x14ac:dyDescent="0.3">
      <c r="A90" s="23" t="s">
        <v>295</v>
      </c>
      <c r="B90" s="34">
        <v>45742</v>
      </c>
      <c r="C90" s="23" t="s">
        <v>296</v>
      </c>
      <c r="D90" s="23" t="s">
        <v>72</v>
      </c>
      <c r="E90" s="23" t="s">
        <v>73</v>
      </c>
      <c r="F90" s="23">
        <v>302017</v>
      </c>
      <c r="G90" s="23" t="s">
        <v>283</v>
      </c>
      <c r="H90" s="23" t="s">
        <v>284</v>
      </c>
      <c r="I90" s="23" t="s">
        <v>104</v>
      </c>
      <c r="J90" s="23" t="s">
        <v>42</v>
      </c>
      <c r="K90" s="23" t="s">
        <v>57</v>
      </c>
      <c r="L90" s="23">
        <v>2</v>
      </c>
      <c r="M90" s="23">
        <v>306.39</v>
      </c>
      <c r="N90" s="23">
        <v>5</v>
      </c>
      <c r="O90" s="23">
        <v>18</v>
      </c>
      <c r="P90" s="23" t="s">
        <v>25</v>
      </c>
      <c r="Q90" s="23" t="s">
        <v>90</v>
      </c>
      <c r="R90" s="23">
        <f t="shared" si="5"/>
        <v>1</v>
      </c>
      <c r="S90" s="23" t="str">
        <f t="shared" si="6"/>
        <v>ORD100089_20250326_CUST00409_MED030</v>
      </c>
      <c r="T90" s="23">
        <f t="shared" si="7"/>
        <v>1</v>
      </c>
      <c r="U90" s="6">
        <f t="shared" si="8"/>
        <v>612.78</v>
      </c>
      <c r="V90" s="6">
        <f>tbl_Raw_Data[[#This Row],[Discount_Pct]]*tbl_Raw_Data[[#This Row],[Gross_Amount]]/100</f>
        <v>30.638999999999996</v>
      </c>
      <c r="W90" s="6">
        <f>tbl_Raw_Data[[#This Row],[Gross_Amount]]-tbl_Raw_Data[[#This Row],[Discount_Amount]]</f>
        <v>582.14099999999996</v>
      </c>
      <c r="X90" s="6">
        <f>tbl_Raw_Data[[#This Row],[Net_Amount_Before_Tax]]*tbl_Raw_Data[[#This Row],[Tax_Pct]]/100</f>
        <v>104.78537999999999</v>
      </c>
      <c r="Y90" s="6">
        <f>tbl_Raw_Data[[#This Row],[Net_Amount_Before_Tax]]+tbl_Raw_Data[[#This Row],[Tax_Amount]]</f>
        <v>686.92637999999999</v>
      </c>
      <c r="Z90" s="6">
        <f t="shared" si="9"/>
        <v>3</v>
      </c>
    </row>
    <row r="91" spans="1:26" x14ac:dyDescent="0.3">
      <c r="A91" s="23" t="s">
        <v>297</v>
      </c>
      <c r="B91" s="34">
        <v>45563</v>
      </c>
      <c r="C91" s="23" t="s">
        <v>298</v>
      </c>
      <c r="D91" s="23" t="s">
        <v>123</v>
      </c>
      <c r="E91" s="23" t="s">
        <v>101</v>
      </c>
      <c r="F91" s="23">
        <v>226024</v>
      </c>
      <c r="G91" s="23" t="s">
        <v>82</v>
      </c>
      <c r="H91" s="23" t="s">
        <v>83</v>
      </c>
      <c r="I91" s="23" t="s">
        <v>84</v>
      </c>
      <c r="J91" s="23" t="s">
        <v>85</v>
      </c>
      <c r="K91" s="23" t="s">
        <v>24</v>
      </c>
      <c r="L91" s="23">
        <v>1</v>
      </c>
      <c r="M91" s="23">
        <v>269.60000000000002</v>
      </c>
      <c r="N91" s="23">
        <v>5</v>
      </c>
      <c r="O91" s="23">
        <v>18</v>
      </c>
      <c r="P91" s="23" t="s">
        <v>33</v>
      </c>
      <c r="Q91" s="23" t="s">
        <v>44</v>
      </c>
      <c r="R91" s="23">
        <f t="shared" si="5"/>
        <v>1</v>
      </c>
      <c r="S91" s="23" t="str">
        <f t="shared" si="6"/>
        <v>ORD100090_20240928_CUST01387_MED023</v>
      </c>
      <c r="T91" s="23">
        <f t="shared" si="7"/>
        <v>1</v>
      </c>
      <c r="U91" s="6">
        <f t="shared" si="8"/>
        <v>269.60000000000002</v>
      </c>
      <c r="V91" s="6">
        <f>tbl_Raw_Data[[#This Row],[Discount_Pct]]*tbl_Raw_Data[[#This Row],[Gross_Amount]]/100</f>
        <v>13.48</v>
      </c>
      <c r="W91" s="6">
        <f>tbl_Raw_Data[[#This Row],[Gross_Amount]]-tbl_Raw_Data[[#This Row],[Discount_Amount]]</f>
        <v>256.12</v>
      </c>
      <c r="X91" s="6">
        <f>tbl_Raw_Data[[#This Row],[Net_Amount_Before_Tax]]*tbl_Raw_Data[[#This Row],[Tax_Pct]]/100</f>
        <v>46.101599999999998</v>
      </c>
      <c r="Y91" s="6">
        <f>tbl_Raw_Data[[#This Row],[Net_Amount_Before_Tax]]+tbl_Raw_Data[[#This Row],[Tax_Amount]]</f>
        <v>302.22160000000002</v>
      </c>
      <c r="Z91" s="6">
        <f t="shared" si="9"/>
        <v>1</v>
      </c>
    </row>
    <row r="92" spans="1:26" x14ac:dyDescent="0.3">
      <c r="A92" s="23" t="s">
        <v>299</v>
      </c>
      <c r="B92" s="34">
        <v>45791</v>
      </c>
      <c r="C92" s="23" t="s">
        <v>300</v>
      </c>
      <c r="D92" s="23" t="s">
        <v>19</v>
      </c>
      <c r="E92" s="23" t="s">
        <v>19</v>
      </c>
      <c r="F92" s="23">
        <v>110001</v>
      </c>
      <c r="G92" s="23" t="s">
        <v>53</v>
      </c>
      <c r="H92" s="23" t="s">
        <v>54</v>
      </c>
      <c r="I92" s="23" t="s">
        <v>55</v>
      </c>
      <c r="J92" s="23" t="s">
        <v>56</v>
      </c>
      <c r="K92" s="23" t="s">
        <v>57</v>
      </c>
      <c r="L92" s="23">
        <v>1</v>
      </c>
      <c r="M92" s="23">
        <v>57.77</v>
      </c>
      <c r="N92" s="23">
        <v>15</v>
      </c>
      <c r="O92" s="23">
        <v>5</v>
      </c>
      <c r="P92" s="23" t="s">
        <v>33</v>
      </c>
      <c r="Q92" s="23" t="s">
        <v>34</v>
      </c>
      <c r="R92" s="23">
        <f t="shared" si="5"/>
        <v>1</v>
      </c>
      <c r="S92" s="23" t="str">
        <f t="shared" si="6"/>
        <v>ORD100091_20250514_CUST02217_MED020</v>
      </c>
      <c r="T92" s="23">
        <f t="shared" si="7"/>
        <v>1</v>
      </c>
      <c r="U92" s="6">
        <f t="shared" si="8"/>
        <v>57.77</v>
      </c>
      <c r="V92" s="6">
        <f>tbl_Raw_Data[[#This Row],[Discount_Pct]]*tbl_Raw_Data[[#This Row],[Gross_Amount]]/100</f>
        <v>8.6655000000000015</v>
      </c>
      <c r="W92" s="6">
        <f>tbl_Raw_Data[[#This Row],[Gross_Amount]]-tbl_Raw_Data[[#This Row],[Discount_Amount]]</f>
        <v>49.104500000000002</v>
      </c>
      <c r="X92" s="6">
        <f>tbl_Raw_Data[[#This Row],[Net_Amount_Before_Tax]]*tbl_Raw_Data[[#This Row],[Tax_Pct]]/100</f>
        <v>2.455225</v>
      </c>
      <c r="Y92" s="6">
        <f>tbl_Raw_Data[[#This Row],[Net_Amount_Before_Tax]]+tbl_Raw_Data[[#This Row],[Tax_Amount]]</f>
        <v>51.559725</v>
      </c>
      <c r="Z92" s="6">
        <f t="shared" si="9"/>
        <v>2</v>
      </c>
    </row>
    <row r="93" spans="1:26" x14ac:dyDescent="0.3">
      <c r="A93" s="23" t="s">
        <v>301</v>
      </c>
      <c r="B93" s="34">
        <v>46012</v>
      </c>
      <c r="C93" s="23" t="s">
        <v>302</v>
      </c>
      <c r="D93" s="23" t="s">
        <v>142</v>
      </c>
      <c r="E93" s="23" t="s">
        <v>81</v>
      </c>
      <c r="F93" s="23">
        <v>380054</v>
      </c>
      <c r="G93" s="23" t="s">
        <v>154</v>
      </c>
      <c r="H93" s="23" t="s">
        <v>155</v>
      </c>
      <c r="I93" s="23" t="s">
        <v>134</v>
      </c>
      <c r="J93" s="23" t="s">
        <v>156</v>
      </c>
      <c r="K93" s="23" t="s">
        <v>57</v>
      </c>
      <c r="L93" s="23">
        <v>2</v>
      </c>
      <c r="M93" s="23">
        <v>50.58</v>
      </c>
      <c r="N93" s="23">
        <v>0</v>
      </c>
      <c r="O93" s="23">
        <v>5</v>
      </c>
      <c r="P93" s="23" t="s">
        <v>65</v>
      </c>
      <c r="Q93" s="23" t="s">
        <v>44</v>
      </c>
      <c r="R93" s="23">
        <f t="shared" si="5"/>
        <v>1</v>
      </c>
      <c r="S93" s="23" t="str">
        <f t="shared" si="6"/>
        <v>ORD100092_20251221_CUST00412_MED006</v>
      </c>
      <c r="T93" s="23">
        <f t="shared" si="7"/>
        <v>1</v>
      </c>
      <c r="U93" s="6">
        <f t="shared" si="8"/>
        <v>101.16</v>
      </c>
      <c r="V93" s="6">
        <f>tbl_Raw_Data[[#This Row],[Discount_Pct]]*tbl_Raw_Data[[#This Row],[Gross_Amount]]/100</f>
        <v>0</v>
      </c>
      <c r="W93" s="6">
        <f>tbl_Raw_Data[[#This Row],[Gross_Amount]]-tbl_Raw_Data[[#This Row],[Discount_Amount]]</f>
        <v>101.16</v>
      </c>
      <c r="X93" s="6">
        <f>tbl_Raw_Data[[#This Row],[Net_Amount_Before_Tax]]*tbl_Raw_Data[[#This Row],[Tax_Pct]]/100</f>
        <v>5.0579999999999998</v>
      </c>
      <c r="Y93" s="6">
        <f>tbl_Raw_Data[[#This Row],[Net_Amount_Before_Tax]]+tbl_Raw_Data[[#This Row],[Tax_Amount]]</f>
        <v>106.21799999999999</v>
      </c>
      <c r="Z93" s="6">
        <f t="shared" si="9"/>
        <v>4</v>
      </c>
    </row>
    <row r="94" spans="1:26" x14ac:dyDescent="0.3">
      <c r="A94" s="23" t="s">
        <v>303</v>
      </c>
      <c r="B94" s="34">
        <v>45542</v>
      </c>
      <c r="C94" s="23" t="s">
        <v>304</v>
      </c>
      <c r="D94" s="23" t="s">
        <v>130</v>
      </c>
      <c r="E94" s="23" t="s">
        <v>131</v>
      </c>
      <c r="F94" s="23">
        <v>700091</v>
      </c>
      <c r="G94" s="23" t="s">
        <v>233</v>
      </c>
      <c r="H94" s="23" t="s">
        <v>234</v>
      </c>
      <c r="I94" s="23" t="s">
        <v>104</v>
      </c>
      <c r="J94" s="23" t="s">
        <v>42</v>
      </c>
      <c r="K94" s="23" t="s">
        <v>24</v>
      </c>
      <c r="L94" s="23">
        <v>2</v>
      </c>
      <c r="M94" s="23">
        <v>139.29</v>
      </c>
      <c r="N94" s="23">
        <v>0</v>
      </c>
      <c r="O94" s="23">
        <v>12</v>
      </c>
      <c r="P94" s="23" t="s">
        <v>89</v>
      </c>
      <c r="Q94" s="23" t="s">
        <v>34</v>
      </c>
      <c r="R94" s="23">
        <f t="shared" si="5"/>
        <v>1</v>
      </c>
      <c r="S94" s="23" t="str">
        <f t="shared" si="6"/>
        <v>ORD100093_20240907_CUST02176_MED019</v>
      </c>
      <c r="T94" s="23">
        <f t="shared" si="7"/>
        <v>1</v>
      </c>
      <c r="U94" s="6">
        <f t="shared" si="8"/>
        <v>278.58</v>
      </c>
      <c r="V94" s="6">
        <f>tbl_Raw_Data[[#This Row],[Discount_Pct]]*tbl_Raw_Data[[#This Row],[Gross_Amount]]/100</f>
        <v>0</v>
      </c>
      <c r="W94" s="6">
        <f>tbl_Raw_Data[[#This Row],[Gross_Amount]]-tbl_Raw_Data[[#This Row],[Discount_Amount]]</f>
        <v>278.58</v>
      </c>
      <c r="X94" s="6">
        <f>tbl_Raw_Data[[#This Row],[Net_Amount_Before_Tax]]*tbl_Raw_Data[[#This Row],[Tax_Pct]]/100</f>
        <v>33.429600000000001</v>
      </c>
      <c r="Y94" s="6">
        <f>tbl_Raw_Data[[#This Row],[Net_Amount_Before_Tax]]+tbl_Raw_Data[[#This Row],[Tax_Amount]]</f>
        <v>312.00959999999998</v>
      </c>
      <c r="Z94" s="6">
        <f t="shared" si="9"/>
        <v>3</v>
      </c>
    </row>
    <row r="95" spans="1:26" x14ac:dyDescent="0.3">
      <c r="A95" s="23" t="s">
        <v>305</v>
      </c>
      <c r="B95" s="34">
        <v>45889</v>
      </c>
      <c r="C95" s="23" t="s">
        <v>306</v>
      </c>
      <c r="D95" s="23" t="s">
        <v>28</v>
      </c>
      <c r="E95" s="23" t="s">
        <v>29</v>
      </c>
      <c r="F95" s="23">
        <v>500081</v>
      </c>
      <c r="G95" s="23" t="s">
        <v>224</v>
      </c>
      <c r="H95" s="23" t="s">
        <v>225</v>
      </c>
      <c r="I95" s="23" t="s">
        <v>147</v>
      </c>
      <c r="J95" s="23" t="s">
        <v>23</v>
      </c>
      <c r="K95" s="23" t="s">
        <v>24</v>
      </c>
      <c r="L95" s="23">
        <v>2</v>
      </c>
      <c r="M95" s="23">
        <v>48.2</v>
      </c>
      <c r="N95" s="23">
        <v>10</v>
      </c>
      <c r="O95" s="23">
        <v>12</v>
      </c>
      <c r="P95" s="23" t="s">
        <v>58</v>
      </c>
      <c r="Q95" s="23" t="s">
        <v>34</v>
      </c>
      <c r="R95" s="23">
        <f t="shared" si="5"/>
        <v>1</v>
      </c>
      <c r="S95" s="23" t="str">
        <f t="shared" si="6"/>
        <v>ORD100094_20250820_CUST00587_MED015</v>
      </c>
      <c r="T95" s="23">
        <f t="shared" si="7"/>
        <v>1</v>
      </c>
      <c r="U95" s="6">
        <f t="shared" si="8"/>
        <v>96.4</v>
      </c>
      <c r="V95" s="6">
        <f>tbl_Raw_Data[[#This Row],[Discount_Pct]]*tbl_Raw_Data[[#This Row],[Gross_Amount]]/100</f>
        <v>9.64</v>
      </c>
      <c r="W95" s="6">
        <f>tbl_Raw_Data[[#This Row],[Gross_Amount]]-tbl_Raw_Data[[#This Row],[Discount_Amount]]</f>
        <v>86.76</v>
      </c>
      <c r="X95" s="6">
        <f>tbl_Raw_Data[[#This Row],[Net_Amount_Before_Tax]]*tbl_Raw_Data[[#This Row],[Tax_Pct]]/100</f>
        <v>10.411200000000001</v>
      </c>
      <c r="Y95" s="6">
        <f>tbl_Raw_Data[[#This Row],[Net_Amount_Before_Tax]]+tbl_Raw_Data[[#This Row],[Tax_Amount]]</f>
        <v>97.171199999999999</v>
      </c>
      <c r="Z95" s="6">
        <f t="shared" si="9"/>
        <v>1</v>
      </c>
    </row>
    <row r="96" spans="1:26" x14ac:dyDescent="0.3">
      <c r="A96" s="23" t="s">
        <v>305</v>
      </c>
      <c r="B96" s="34">
        <v>45645</v>
      </c>
      <c r="C96" s="23" t="s">
        <v>307</v>
      </c>
      <c r="D96" s="23" t="s">
        <v>87</v>
      </c>
      <c r="E96" s="23" t="s">
        <v>88</v>
      </c>
      <c r="F96" s="23">
        <v>600018</v>
      </c>
      <c r="G96" s="23" t="s">
        <v>94</v>
      </c>
      <c r="H96" s="23" t="s">
        <v>95</v>
      </c>
      <c r="I96" s="23" t="s">
        <v>84</v>
      </c>
      <c r="J96" s="23" t="s">
        <v>42</v>
      </c>
      <c r="K96" s="23" t="s">
        <v>24</v>
      </c>
      <c r="L96" s="23">
        <v>5</v>
      </c>
      <c r="M96" s="23">
        <v>87.44</v>
      </c>
      <c r="N96" s="23">
        <v>5</v>
      </c>
      <c r="O96" s="23">
        <v>5</v>
      </c>
      <c r="P96" s="23" t="s">
        <v>33</v>
      </c>
      <c r="Q96" s="23" t="s">
        <v>90</v>
      </c>
      <c r="R96" s="23">
        <f t="shared" si="5"/>
        <v>1</v>
      </c>
      <c r="S96" s="23" t="str">
        <f t="shared" si="6"/>
        <v>ORD100094_20241219_CUST02407_MED021</v>
      </c>
      <c r="T96" s="23">
        <f t="shared" si="7"/>
        <v>1</v>
      </c>
      <c r="U96" s="6">
        <f t="shared" si="8"/>
        <v>437.2</v>
      </c>
      <c r="V96" s="6">
        <f>tbl_Raw_Data[[#This Row],[Discount_Pct]]*tbl_Raw_Data[[#This Row],[Gross_Amount]]/100</f>
        <v>21.86</v>
      </c>
      <c r="W96" s="6">
        <f>tbl_Raw_Data[[#This Row],[Gross_Amount]]-tbl_Raw_Data[[#This Row],[Discount_Amount]]</f>
        <v>415.34</v>
      </c>
      <c r="X96" s="6">
        <f>tbl_Raw_Data[[#This Row],[Net_Amount_Before_Tax]]*tbl_Raw_Data[[#This Row],[Tax_Pct]]/100</f>
        <v>20.766999999999999</v>
      </c>
      <c r="Y96" s="6">
        <f>tbl_Raw_Data[[#This Row],[Net_Amount_Before_Tax]]+tbl_Raw_Data[[#This Row],[Tax_Amount]]</f>
        <v>436.10699999999997</v>
      </c>
      <c r="Z96" s="6">
        <f t="shared" si="9"/>
        <v>2</v>
      </c>
    </row>
    <row r="97" spans="1:26" x14ac:dyDescent="0.3">
      <c r="A97" s="23" t="s">
        <v>305</v>
      </c>
      <c r="B97" s="34">
        <v>45682</v>
      </c>
      <c r="C97" s="23" t="s">
        <v>308</v>
      </c>
      <c r="D97" s="23" t="s">
        <v>46</v>
      </c>
      <c r="E97" s="23" t="s">
        <v>47</v>
      </c>
      <c r="F97" s="23">
        <v>411045</v>
      </c>
      <c r="G97" s="23" t="s">
        <v>233</v>
      </c>
      <c r="H97" s="23" t="s">
        <v>234</v>
      </c>
      <c r="I97" s="23" t="s">
        <v>104</v>
      </c>
      <c r="J97" s="23" t="s">
        <v>42</v>
      </c>
      <c r="K97" s="23" t="s">
        <v>24</v>
      </c>
      <c r="L97" s="23">
        <v>1</v>
      </c>
      <c r="M97" s="23">
        <v>160.32</v>
      </c>
      <c r="N97" s="23">
        <v>0</v>
      </c>
      <c r="O97" s="23">
        <v>18</v>
      </c>
      <c r="P97" s="23" t="s">
        <v>65</v>
      </c>
      <c r="Q97" s="23" t="s">
        <v>34</v>
      </c>
      <c r="R97" s="23">
        <f t="shared" si="5"/>
        <v>1</v>
      </c>
      <c r="S97" s="23" t="str">
        <f t="shared" si="6"/>
        <v>ORD100094_20250125_CUST02343_MED019</v>
      </c>
      <c r="T97" s="23">
        <f t="shared" si="7"/>
        <v>1</v>
      </c>
      <c r="U97" s="6">
        <f t="shared" si="8"/>
        <v>160.32</v>
      </c>
      <c r="V97" s="6">
        <f>tbl_Raw_Data[[#This Row],[Discount_Pct]]*tbl_Raw_Data[[#This Row],[Gross_Amount]]/100</f>
        <v>0</v>
      </c>
      <c r="W97" s="6">
        <f>tbl_Raw_Data[[#This Row],[Gross_Amount]]-tbl_Raw_Data[[#This Row],[Discount_Amount]]</f>
        <v>160.32</v>
      </c>
      <c r="X97" s="6">
        <f>tbl_Raw_Data[[#This Row],[Net_Amount_Before_Tax]]*tbl_Raw_Data[[#This Row],[Tax_Pct]]/100</f>
        <v>28.857599999999998</v>
      </c>
      <c r="Y97" s="6">
        <f>tbl_Raw_Data[[#This Row],[Net_Amount_Before_Tax]]+tbl_Raw_Data[[#This Row],[Tax_Amount]]</f>
        <v>189.17759999999998</v>
      </c>
      <c r="Z97" s="6">
        <f t="shared" si="9"/>
        <v>1</v>
      </c>
    </row>
    <row r="98" spans="1:26" x14ac:dyDescent="0.3">
      <c r="A98" s="23" t="s">
        <v>309</v>
      </c>
      <c r="B98" s="34">
        <v>45994</v>
      </c>
      <c r="C98" s="23" t="s">
        <v>310</v>
      </c>
      <c r="D98" s="23" t="s">
        <v>100</v>
      </c>
      <c r="E98" s="23" t="s">
        <v>101</v>
      </c>
      <c r="F98" s="23">
        <v>201303</v>
      </c>
      <c r="G98" s="23" t="s">
        <v>192</v>
      </c>
      <c r="H98" s="23" t="s">
        <v>193</v>
      </c>
      <c r="I98" s="23" t="s">
        <v>41</v>
      </c>
      <c r="J98" s="23" t="s">
        <v>194</v>
      </c>
      <c r="K98" s="23" t="s">
        <v>24</v>
      </c>
      <c r="L98" s="23">
        <v>4</v>
      </c>
      <c r="M98" s="23">
        <v>34.6</v>
      </c>
      <c r="N98" s="23">
        <v>10</v>
      </c>
      <c r="O98" s="23">
        <v>5</v>
      </c>
      <c r="P98" s="23" t="s">
        <v>89</v>
      </c>
      <c r="Q98" s="23" t="s">
        <v>44</v>
      </c>
      <c r="R98" s="23">
        <f t="shared" si="5"/>
        <v>1</v>
      </c>
      <c r="S98" s="23" t="str">
        <f t="shared" si="6"/>
        <v>ORD100097_20251203_CUST03188_MED002</v>
      </c>
      <c r="T98" s="23">
        <f t="shared" si="7"/>
        <v>1</v>
      </c>
      <c r="U98" s="6">
        <f t="shared" si="8"/>
        <v>138.4</v>
      </c>
      <c r="V98" s="6">
        <f>tbl_Raw_Data[[#This Row],[Discount_Pct]]*tbl_Raw_Data[[#This Row],[Gross_Amount]]/100</f>
        <v>13.84</v>
      </c>
      <c r="W98" s="6">
        <f>tbl_Raw_Data[[#This Row],[Gross_Amount]]-tbl_Raw_Data[[#This Row],[Discount_Amount]]</f>
        <v>124.56</v>
      </c>
      <c r="X98" s="6">
        <f>tbl_Raw_Data[[#This Row],[Net_Amount_Before_Tax]]*tbl_Raw_Data[[#This Row],[Tax_Pct]]/100</f>
        <v>6.2279999999999998</v>
      </c>
      <c r="Y98" s="6">
        <f>tbl_Raw_Data[[#This Row],[Net_Amount_Before_Tax]]+tbl_Raw_Data[[#This Row],[Tax_Amount]]</f>
        <v>130.78800000000001</v>
      </c>
      <c r="Z98" s="6">
        <f t="shared" si="9"/>
        <v>7</v>
      </c>
    </row>
    <row r="99" spans="1:26" x14ac:dyDescent="0.3">
      <c r="A99" s="23" t="s">
        <v>311</v>
      </c>
      <c r="B99" s="34">
        <v>45486</v>
      </c>
      <c r="C99" s="23" t="s">
        <v>312</v>
      </c>
      <c r="D99" s="23" t="s">
        <v>87</v>
      </c>
      <c r="E99" s="23" t="s">
        <v>88</v>
      </c>
      <c r="F99" s="23">
        <v>600001</v>
      </c>
      <c r="G99" s="23" t="s">
        <v>229</v>
      </c>
      <c r="H99" s="23" t="s">
        <v>230</v>
      </c>
      <c r="I99" s="23" t="s">
        <v>84</v>
      </c>
      <c r="J99" s="23" t="s">
        <v>140</v>
      </c>
      <c r="K99" s="23" t="s">
        <v>24</v>
      </c>
      <c r="L99" s="23">
        <v>3</v>
      </c>
      <c r="M99" s="23">
        <v>190.26</v>
      </c>
      <c r="N99" s="23">
        <v>10</v>
      </c>
      <c r="O99" s="23">
        <v>5</v>
      </c>
      <c r="P99" s="23" t="s">
        <v>58</v>
      </c>
      <c r="Q99" s="23" t="s">
        <v>34</v>
      </c>
      <c r="R99" s="23">
        <f t="shared" si="5"/>
        <v>1</v>
      </c>
      <c r="S99" s="23" t="str">
        <f t="shared" si="6"/>
        <v>ORD100098_20240713_CUST02544_MED022</v>
      </c>
      <c r="T99" s="23">
        <f t="shared" si="7"/>
        <v>1</v>
      </c>
      <c r="U99" s="6">
        <f t="shared" si="8"/>
        <v>570.78</v>
      </c>
      <c r="V99" s="6">
        <f>tbl_Raw_Data[[#This Row],[Discount_Pct]]*tbl_Raw_Data[[#This Row],[Gross_Amount]]/100</f>
        <v>57.077999999999996</v>
      </c>
      <c r="W99" s="6">
        <f>tbl_Raw_Data[[#This Row],[Gross_Amount]]-tbl_Raw_Data[[#This Row],[Discount_Amount]]</f>
        <v>513.702</v>
      </c>
      <c r="X99" s="6">
        <f>tbl_Raw_Data[[#This Row],[Net_Amount_Before_Tax]]*tbl_Raw_Data[[#This Row],[Tax_Pct]]/100</f>
        <v>25.685100000000002</v>
      </c>
      <c r="Y99" s="6">
        <f>tbl_Raw_Data[[#This Row],[Net_Amount_Before_Tax]]+tbl_Raw_Data[[#This Row],[Tax_Amount]]</f>
        <v>539.38710000000003</v>
      </c>
      <c r="Z99" s="6">
        <f t="shared" si="9"/>
        <v>1</v>
      </c>
    </row>
    <row r="100" spans="1:26" x14ac:dyDescent="0.3">
      <c r="A100" s="23" t="s">
        <v>313</v>
      </c>
      <c r="B100" s="34">
        <v>45743</v>
      </c>
      <c r="C100" s="23" t="s">
        <v>314</v>
      </c>
      <c r="D100" s="23" t="s">
        <v>123</v>
      </c>
      <c r="E100" s="23" t="s">
        <v>101</v>
      </c>
      <c r="F100" s="23">
        <v>226021</v>
      </c>
      <c r="G100" s="23" t="s">
        <v>315</v>
      </c>
      <c r="H100" s="23" t="s">
        <v>316</v>
      </c>
      <c r="I100" s="23" t="s">
        <v>50</v>
      </c>
      <c r="J100" s="23" t="s">
        <v>114</v>
      </c>
      <c r="K100" s="23" t="s">
        <v>24</v>
      </c>
      <c r="L100" s="23">
        <v>3</v>
      </c>
      <c r="M100" s="23">
        <v>108.52</v>
      </c>
      <c r="N100" s="23">
        <v>5</v>
      </c>
      <c r="O100" s="23">
        <v>18</v>
      </c>
      <c r="P100" s="23" t="s">
        <v>43</v>
      </c>
      <c r="Q100" s="23" t="s">
        <v>34</v>
      </c>
      <c r="R100" s="23">
        <f t="shared" si="5"/>
        <v>1</v>
      </c>
      <c r="S100" s="23" t="str">
        <f t="shared" si="6"/>
        <v>ORD100099_20250327_CUST00137_MED012</v>
      </c>
      <c r="T100" s="23">
        <f t="shared" si="7"/>
        <v>1</v>
      </c>
      <c r="U100" s="6">
        <f t="shared" si="8"/>
        <v>325.56</v>
      </c>
      <c r="V100" s="6">
        <f>tbl_Raw_Data[[#This Row],[Discount_Pct]]*tbl_Raw_Data[[#This Row],[Gross_Amount]]/100</f>
        <v>16.277999999999999</v>
      </c>
      <c r="W100" s="6">
        <f>tbl_Raw_Data[[#This Row],[Gross_Amount]]-tbl_Raw_Data[[#This Row],[Discount_Amount]]</f>
        <v>309.28199999999998</v>
      </c>
      <c r="X100" s="6">
        <f>tbl_Raw_Data[[#This Row],[Net_Amount_Before_Tax]]*tbl_Raw_Data[[#This Row],[Tax_Pct]]/100</f>
        <v>55.670760000000001</v>
      </c>
      <c r="Y100" s="6">
        <f>tbl_Raw_Data[[#This Row],[Net_Amount_Before_Tax]]+tbl_Raw_Data[[#This Row],[Tax_Amount]]</f>
        <v>364.95276000000001</v>
      </c>
      <c r="Z100" s="6">
        <f t="shared" si="9"/>
        <v>5</v>
      </c>
    </row>
    <row r="101" spans="1:26" x14ac:dyDescent="0.3">
      <c r="A101" s="23" t="s">
        <v>313</v>
      </c>
      <c r="B101" s="34">
        <v>45844</v>
      </c>
      <c r="C101" s="23" t="s">
        <v>317</v>
      </c>
      <c r="D101" s="23" t="s">
        <v>72</v>
      </c>
      <c r="E101" s="23" t="s">
        <v>73</v>
      </c>
      <c r="F101" s="23">
        <v>302019</v>
      </c>
      <c r="G101" s="23" t="s">
        <v>30</v>
      </c>
      <c r="H101" s="23" t="s">
        <v>31</v>
      </c>
      <c r="I101" s="23" t="s">
        <v>32</v>
      </c>
      <c r="J101" s="23" t="s">
        <v>23</v>
      </c>
      <c r="K101" s="23" t="s">
        <v>24</v>
      </c>
      <c r="L101" s="23">
        <v>4</v>
      </c>
      <c r="M101" s="23">
        <v>149.07</v>
      </c>
      <c r="N101" s="23">
        <v>5</v>
      </c>
      <c r="O101" s="23">
        <v>12</v>
      </c>
      <c r="P101" s="23" t="s">
        <v>58</v>
      </c>
      <c r="Q101" s="23" t="s">
        <v>44</v>
      </c>
      <c r="R101" s="23">
        <f t="shared" si="5"/>
        <v>1</v>
      </c>
      <c r="S101" s="23" t="str">
        <f t="shared" si="6"/>
        <v>ORD100099_20250706_CUST01499_MED017</v>
      </c>
      <c r="T101" s="23">
        <f t="shared" si="7"/>
        <v>1</v>
      </c>
      <c r="U101" s="6">
        <f t="shared" si="8"/>
        <v>596.28</v>
      </c>
      <c r="V101" s="6">
        <f>tbl_Raw_Data[[#This Row],[Discount_Pct]]*tbl_Raw_Data[[#This Row],[Gross_Amount]]/100</f>
        <v>29.813999999999997</v>
      </c>
      <c r="W101" s="6">
        <f>tbl_Raw_Data[[#This Row],[Gross_Amount]]-tbl_Raw_Data[[#This Row],[Discount_Amount]]</f>
        <v>566.46600000000001</v>
      </c>
      <c r="X101" s="6">
        <f>tbl_Raw_Data[[#This Row],[Net_Amount_Before_Tax]]*tbl_Raw_Data[[#This Row],[Tax_Pct]]/100</f>
        <v>67.975920000000002</v>
      </c>
      <c r="Y101" s="6">
        <f>tbl_Raw_Data[[#This Row],[Net_Amount_Before_Tax]]+tbl_Raw_Data[[#This Row],[Tax_Amount]]</f>
        <v>634.44191999999998</v>
      </c>
      <c r="Z101" s="6">
        <f t="shared" si="9"/>
        <v>4</v>
      </c>
    </row>
    <row r="102" spans="1:26" x14ac:dyDescent="0.3">
      <c r="A102" s="23" t="s">
        <v>318</v>
      </c>
      <c r="B102" s="34">
        <v>45771</v>
      </c>
      <c r="C102" s="23" t="s">
        <v>319</v>
      </c>
      <c r="D102" s="23" t="s">
        <v>92</v>
      </c>
      <c r="E102" s="23" t="s">
        <v>93</v>
      </c>
      <c r="F102" s="23">
        <v>560100</v>
      </c>
      <c r="G102" s="23" t="s">
        <v>256</v>
      </c>
      <c r="H102" s="23" t="s">
        <v>257</v>
      </c>
      <c r="I102" s="23" t="s">
        <v>22</v>
      </c>
      <c r="J102" s="23" t="s">
        <v>258</v>
      </c>
      <c r="K102" s="23" t="s">
        <v>57</v>
      </c>
      <c r="L102" s="23">
        <v>5</v>
      </c>
      <c r="M102" s="23">
        <v>72.3</v>
      </c>
      <c r="N102" s="23">
        <v>10</v>
      </c>
      <c r="O102" s="23">
        <v>12</v>
      </c>
      <c r="P102" s="23" t="s">
        <v>65</v>
      </c>
      <c r="Q102" s="23" t="s">
        <v>34</v>
      </c>
      <c r="R102" s="23">
        <f t="shared" si="5"/>
        <v>1</v>
      </c>
      <c r="S102" s="23" t="str">
        <f t="shared" si="6"/>
        <v>ORD100101_20250424_CUST00309_MED025</v>
      </c>
      <c r="T102" s="23">
        <f t="shared" si="7"/>
        <v>1</v>
      </c>
      <c r="U102" s="6">
        <f t="shared" si="8"/>
        <v>361.5</v>
      </c>
      <c r="V102" s="6">
        <f>tbl_Raw_Data[[#This Row],[Discount_Pct]]*tbl_Raw_Data[[#This Row],[Gross_Amount]]/100</f>
        <v>36.15</v>
      </c>
      <c r="W102" s="6">
        <f>tbl_Raw_Data[[#This Row],[Gross_Amount]]-tbl_Raw_Data[[#This Row],[Discount_Amount]]</f>
        <v>325.35000000000002</v>
      </c>
      <c r="X102" s="6">
        <f>tbl_Raw_Data[[#This Row],[Net_Amount_Before_Tax]]*tbl_Raw_Data[[#This Row],[Tax_Pct]]/100</f>
        <v>39.042000000000002</v>
      </c>
      <c r="Y102" s="6">
        <f>tbl_Raw_Data[[#This Row],[Net_Amount_Before_Tax]]+tbl_Raw_Data[[#This Row],[Tax_Amount]]</f>
        <v>364.39200000000005</v>
      </c>
      <c r="Z102" s="6">
        <f t="shared" si="9"/>
        <v>2</v>
      </c>
    </row>
    <row r="103" spans="1:26" x14ac:dyDescent="0.3">
      <c r="A103" s="23" t="s">
        <v>320</v>
      </c>
      <c r="B103" s="34">
        <v>45306</v>
      </c>
      <c r="C103" s="23" t="s">
        <v>321</v>
      </c>
      <c r="D103" s="23" t="s">
        <v>72</v>
      </c>
      <c r="E103" s="23" t="s">
        <v>73</v>
      </c>
      <c r="F103" s="23">
        <v>302021</v>
      </c>
      <c r="G103" s="23" t="s">
        <v>61</v>
      </c>
      <c r="H103" s="23" t="s">
        <v>62</v>
      </c>
      <c r="I103" s="23" t="s">
        <v>63</v>
      </c>
      <c r="J103" s="23" t="s">
        <v>64</v>
      </c>
      <c r="K103" s="23" t="s">
        <v>57</v>
      </c>
      <c r="L103" s="23">
        <v>2</v>
      </c>
      <c r="M103" s="23">
        <v>116.78</v>
      </c>
      <c r="N103" s="23">
        <v>10</v>
      </c>
      <c r="O103" s="23">
        <v>12</v>
      </c>
      <c r="P103" s="23" t="s">
        <v>58</v>
      </c>
      <c r="Q103" s="23" t="s">
        <v>44</v>
      </c>
      <c r="R103" s="23">
        <f t="shared" si="5"/>
        <v>1</v>
      </c>
      <c r="S103" s="23" t="str">
        <f t="shared" si="6"/>
        <v>ORD100102_20240115_CUST01084_MED004</v>
      </c>
      <c r="T103" s="23">
        <f t="shared" si="7"/>
        <v>1</v>
      </c>
      <c r="U103" s="6">
        <f t="shared" si="8"/>
        <v>233.56</v>
      </c>
      <c r="V103" s="6">
        <f>tbl_Raw_Data[[#This Row],[Discount_Pct]]*tbl_Raw_Data[[#This Row],[Gross_Amount]]/100</f>
        <v>23.355999999999998</v>
      </c>
      <c r="W103" s="6">
        <f>tbl_Raw_Data[[#This Row],[Gross_Amount]]-tbl_Raw_Data[[#This Row],[Discount_Amount]]</f>
        <v>210.20400000000001</v>
      </c>
      <c r="X103" s="6">
        <f>tbl_Raw_Data[[#This Row],[Net_Amount_Before_Tax]]*tbl_Raw_Data[[#This Row],[Tax_Pct]]/100</f>
        <v>25.224480000000003</v>
      </c>
      <c r="Y103" s="6">
        <f>tbl_Raw_Data[[#This Row],[Net_Amount_Before_Tax]]+tbl_Raw_Data[[#This Row],[Tax_Amount]]</f>
        <v>235.42848000000001</v>
      </c>
      <c r="Z103" s="6">
        <f t="shared" si="9"/>
        <v>3</v>
      </c>
    </row>
    <row r="104" spans="1:26" x14ac:dyDescent="0.3">
      <c r="A104" s="23" t="s">
        <v>320</v>
      </c>
      <c r="B104" s="34">
        <v>45531</v>
      </c>
      <c r="C104" s="23" t="s">
        <v>322</v>
      </c>
      <c r="D104" s="23" t="s">
        <v>19</v>
      </c>
      <c r="E104" s="23" t="s">
        <v>19</v>
      </c>
      <c r="F104" s="23">
        <v>110001</v>
      </c>
      <c r="G104" s="23" t="s">
        <v>53</v>
      </c>
      <c r="H104" s="23" t="s">
        <v>54</v>
      </c>
      <c r="I104" s="23" t="s">
        <v>55</v>
      </c>
      <c r="J104" s="23" t="s">
        <v>56</v>
      </c>
      <c r="K104" s="23" t="s">
        <v>57</v>
      </c>
      <c r="L104" s="23">
        <v>4</v>
      </c>
      <c r="M104" s="23">
        <v>56.74</v>
      </c>
      <c r="N104" s="23">
        <v>15</v>
      </c>
      <c r="O104" s="23">
        <v>5</v>
      </c>
      <c r="P104" s="23" t="s">
        <v>58</v>
      </c>
      <c r="Q104" s="23" t="s">
        <v>90</v>
      </c>
      <c r="R104" s="23">
        <f t="shared" si="5"/>
        <v>1</v>
      </c>
      <c r="S104" s="23" t="str">
        <f t="shared" si="6"/>
        <v>ORD100102_20240827_CUST01932_MED020</v>
      </c>
      <c r="T104" s="23">
        <f t="shared" si="7"/>
        <v>1</v>
      </c>
      <c r="U104" s="6">
        <f t="shared" si="8"/>
        <v>226.96</v>
      </c>
      <c r="V104" s="6">
        <f>tbl_Raw_Data[[#This Row],[Discount_Pct]]*tbl_Raw_Data[[#This Row],[Gross_Amount]]/100</f>
        <v>34.044000000000004</v>
      </c>
      <c r="W104" s="6">
        <f>tbl_Raw_Data[[#This Row],[Gross_Amount]]-tbl_Raw_Data[[#This Row],[Discount_Amount]]</f>
        <v>192.916</v>
      </c>
      <c r="X104" s="6">
        <f>tbl_Raw_Data[[#This Row],[Net_Amount_Before_Tax]]*tbl_Raw_Data[[#This Row],[Tax_Pct]]/100</f>
        <v>9.6457999999999995</v>
      </c>
      <c r="Y104" s="6">
        <f>tbl_Raw_Data[[#This Row],[Net_Amount_Before_Tax]]+tbl_Raw_Data[[#This Row],[Tax_Amount]]</f>
        <v>202.56180000000001</v>
      </c>
      <c r="Z104" s="6">
        <f t="shared" si="9"/>
        <v>3</v>
      </c>
    </row>
    <row r="105" spans="1:26" x14ac:dyDescent="0.3">
      <c r="A105" s="23" t="s">
        <v>323</v>
      </c>
      <c r="B105" s="34">
        <v>45601</v>
      </c>
      <c r="C105" s="23" t="s">
        <v>324</v>
      </c>
      <c r="D105" s="23" t="s">
        <v>130</v>
      </c>
      <c r="E105" s="23" t="s">
        <v>131</v>
      </c>
      <c r="F105" s="23">
        <v>700001</v>
      </c>
      <c r="G105" s="23" t="s">
        <v>61</v>
      </c>
      <c r="H105" s="23" t="s">
        <v>62</v>
      </c>
      <c r="I105" s="23" t="s">
        <v>63</v>
      </c>
      <c r="J105" s="23" t="s">
        <v>64</v>
      </c>
      <c r="K105" s="23" t="s">
        <v>57</v>
      </c>
      <c r="L105" s="23">
        <v>1</v>
      </c>
      <c r="M105" s="23">
        <v>124.9</v>
      </c>
      <c r="N105" s="23">
        <v>5</v>
      </c>
      <c r="O105" s="23">
        <v>12</v>
      </c>
      <c r="P105" s="23" t="s">
        <v>25</v>
      </c>
      <c r="Q105" s="23" t="s">
        <v>34</v>
      </c>
      <c r="R105" s="23">
        <f t="shared" si="5"/>
        <v>1</v>
      </c>
      <c r="S105" s="23" t="str">
        <f t="shared" si="6"/>
        <v>ORD100104_20241105_CUST02660_MED004</v>
      </c>
      <c r="T105" s="23">
        <f t="shared" si="7"/>
        <v>1</v>
      </c>
      <c r="U105" s="6">
        <f t="shared" si="8"/>
        <v>124.9</v>
      </c>
      <c r="V105" s="6">
        <f>tbl_Raw_Data[[#This Row],[Discount_Pct]]*tbl_Raw_Data[[#This Row],[Gross_Amount]]/100</f>
        <v>6.2450000000000001</v>
      </c>
      <c r="W105" s="6">
        <f>tbl_Raw_Data[[#This Row],[Gross_Amount]]-tbl_Raw_Data[[#This Row],[Discount_Amount]]</f>
        <v>118.655</v>
      </c>
      <c r="X105" s="6">
        <f>tbl_Raw_Data[[#This Row],[Net_Amount_Before_Tax]]*tbl_Raw_Data[[#This Row],[Tax_Pct]]/100</f>
        <v>14.238600000000002</v>
      </c>
      <c r="Y105" s="6">
        <f>tbl_Raw_Data[[#This Row],[Net_Amount_Before_Tax]]+tbl_Raw_Data[[#This Row],[Tax_Amount]]</f>
        <v>132.89359999999999</v>
      </c>
      <c r="Z105" s="6">
        <f t="shared" si="9"/>
        <v>5</v>
      </c>
    </row>
    <row r="106" spans="1:26" x14ac:dyDescent="0.3">
      <c r="A106" s="23" t="s">
        <v>325</v>
      </c>
      <c r="B106" s="34">
        <v>45430</v>
      </c>
      <c r="C106" s="23" t="s">
        <v>326</v>
      </c>
      <c r="D106" s="23" t="s">
        <v>142</v>
      </c>
      <c r="E106" s="23" t="s">
        <v>81</v>
      </c>
      <c r="F106" s="23">
        <v>380061</v>
      </c>
      <c r="G106" s="23" t="s">
        <v>315</v>
      </c>
      <c r="H106" s="23" t="s">
        <v>316</v>
      </c>
      <c r="I106" s="23" t="s">
        <v>50</v>
      </c>
      <c r="J106" s="23" t="s">
        <v>114</v>
      </c>
      <c r="K106" s="23" t="s">
        <v>24</v>
      </c>
      <c r="L106" s="23">
        <v>2</v>
      </c>
      <c r="M106" s="23">
        <v>129.68</v>
      </c>
      <c r="N106" s="23">
        <v>15</v>
      </c>
      <c r="O106" s="23">
        <v>12</v>
      </c>
      <c r="P106" s="23" t="s">
        <v>58</v>
      </c>
      <c r="Q106" s="23" t="s">
        <v>34</v>
      </c>
      <c r="R106" s="23">
        <f t="shared" si="5"/>
        <v>1</v>
      </c>
      <c r="S106" s="23" t="str">
        <f t="shared" si="6"/>
        <v>ORD100105_20240518_CUST01592_MED012</v>
      </c>
      <c r="T106" s="23">
        <f t="shared" si="7"/>
        <v>1</v>
      </c>
      <c r="U106" s="6">
        <f t="shared" si="8"/>
        <v>259.36</v>
      </c>
      <c r="V106" s="6">
        <f>tbl_Raw_Data[[#This Row],[Discount_Pct]]*tbl_Raw_Data[[#This Row],[Gross_Amount]]/100</f>
        <v>38.904000000000003</v>
      </c>
      <c r="W106" s="6">
        <f>tbl_Raw_Data[[#This Row],[Gross_Amount]]-tbl_Raw_Data[[#This Row],[Discount_Amount]]</f>
        <v>220.45600000000002</v>
      </c>
      <c r="X106" s="6">
        <f>tbl_Raw_Data[[#This Row],[Net_Amount_Before_Tax]]*tbl_Raw_Data[[#This Row],[Tax_Pct]]/100</f>
        <v>26.454720000000002</v>
      </c>
      <c r="Y106" s="6">
        <f>tbl_Raw_Data[[#This Row],[Net_Amount_Before_Tax]]+tbl_Raw_Data[[#This Row],[Tax_Amount]]</f>
        <v>246.91072000000003</v>
      </c>
      <c r="Z106" s="6">
        <f t="shared" si="9"/>
        <v>2</v>
      </c>
    </row>
    <row r="107" spans="1:26" x14ac:dyDescent="0.3">
      <c r="A107" s="23" t="s">
        <v>327</v>
      </c>
      <c r="B107" s="34">
        <v>45962</v>
      </c>
      <c r="C107" s="23" t="s">
        <v>328</v>
      </c>
      <c r="D107" s="23" t="s">
        <v>37</v>
      </c>
      <c r="E107" s="23" t="s">
        <v>38</v>
      </c>
      <c r="F107" s="23">
        <v>452016</v>
      </c>
      <c r="G107" s="23" t="s">
        <v>145</v>
      </c>
      <c r="H107" s="23" t="s">
        <v>146</v>
      </c>
      <c r="I107" s="23" t="s">
        <v>147</v>
      </c>
      <c r="J107" s="23" t="s">
        <v>148</v>
      </c>
      <c r="K107" s="23" t="s">
        <v>24</v>
      </c>
      <c r="L107" s="23">
        <v>2</v>
      </c>
      <c r="M107" s="23">
        <v>119.02</v>
      </c>
      <c r="N107" s="23">
        <v>5</v>
      </c>
      <c r="O107" s="23">
        <v>18</v>
      </c>
      <c r="P107" s="23" t="s">
        <v>43</v>
      </c>
      <c r="Q107" s="23" t="s">
        <v>90</v>
      </c>
      <c r="R107" s="23">
        <f t="shared" si="5"/>
        <v>1</v>
      </c>
      <c r="S107" s="23" t="str">
        <f t="shared" si="6"/>
        <v>ORD100106_20251101_CUST00406_MED016</v>
      </c>
      <c r="T107" s="23">
        <f t="shared" si="7"/>
        <v>1</v>
      </c>
      <c r="U107" s="6">
        <f t="shared" si="8"/>
        <v>238.04</v>
      </c>
      <c r="V107" s="6">
        <f>tbl_Raw_Data[[#This Row],[Discount_Pct]]*tbl_Raw_Data[[#This Row],[Gross_Amount]]/100</f>
        <v>11.902000000000001</v>
      </c>
      <c r="W107" s="6">
        <f>tbl_Raw_Data[[#This Row],[Gross_Amount]]-tbl_Raw_Data[[#This Row],[Discount_Amount]]</f>
        <v>226.13799999999998</v>
      </c>
      <c r="X107" s="6">
        <f>tbl_Raw_Data[[#This Row],[Net_Amount_Before_Tax]]*tbl_Raw_Data[[#This Row],[Tax_Pct]]/100</f>
        <v>40.704839999999997</v>
      </c>
      <c r="Y107" s="6">
        <f>tbl_Raw_Data[[#This Row],[Net_Amount_Before_Tax]]+tbl_Raw_Data[[#This Row],[Tax_Amount]]</f>
        <v>266.84283999999997</v>
      </c>
      <c r="Z107" s="6">
        <f t="shared" si="9"/>
        <v>2</v>
      </c>
    </row>
    <row r="108" spans="1:26" x14ac:dyDescent="0.3">
      <c r="A108" s="23" t="s">
        <v>329</v>
      </c>
      <c r="B108" s="34">
        <v>45533</v>
      </c>
      <c r="C108" s="23" t="s">
        <v>330</v>
      </c>
      <c r="D108" s="23" t="s">
        <v>159</v>
      </c>
      <c r="E108" s="23" t="s">
        <v>47</v>
      </c>
      <c r="F108" s="23">
        <v>400076</v>
      </c>
      <c r="G108" s="23" t="s">
        <v>229</v>
      </c>
      <c r="H108" s="23" t="s">
        <v>230</v>
      </c>
      <c r="I108" s="23" t="s">
        <v>84</v>
      </c>
      <c r="J108" s="23" t="s">
        <v>140</v>
      </c>
      <c r="K108" s="23" t="s">
        <v>24</v>
      </c>
      <c r="L108" s="23">
        <v>1</v>
      </c>
      <c r="M108" s="23">
        <v>196.61</v>
      </c>
      <c r="N108" s="23">
        <v>10</v>
      </c>
      <c r="O108" s="23">
        <v>5</v>
      </c>
      <c r="P108" s="23" t="s">
        <v>65</v>
      </c>
      <c r="Q108" s="23" t="s">
        <v>34</v>
      </c>
      <c r="R108" s="23">
        <f t="shared" si="5"/>
        <v>1</v>
      </c>
      <c r="S108" s="23" t="str">
        <f t="shared" si="6"/>
        <v>ORD100107_20240829_CUST01486_MED022</v>
      </c>
      <c r="T108" s="23">
        <f t="shared" si="7"/>
        <v>1</v>
      </c>
      <c r="U108" s="6">
        <f t="shared" si="8"/>
        <v>196.61</v>
      </c>
      <c r="V108" s="6">
        <f>tbl_Raw_Data[[#This Row],[Discount_Pct]]*tbl_Raw_Data[[#This Row],[Gross_Amount]]/100</f>
        <v>19.661000000000001</v>
      </c>
      <c r="W108" s="6">
        <f>tbl_Raw_Data[[#This Row],[Gross_Amount]]-tbl_Raw_Data[[#This Row],[Discount_Amount]]</f>
        <v>176.94900000000001</v>
      </c>
      <c r="X108" s="6">
        <f>tbl_Raw_Data[[#This Row],[Net_Amount_Before_Tax]]*tbl_Raw_Data[[#This Row],[Tax_Pct]]/100</f>
        <v>8.847450000000002</v>
      </c>
      <c r="Y108" s="6">
        <f>tbl_Raw_Data[[#This Row],[Net_Amount_Before_Tax]]+tbl_Raw_Data[[#This Row],[Tax_Amount]]</f>
        <v>185.79645000000002</v>
      </c>
      <c r="Z108" s="6">
        <f t="shared" si="9"/>
        <v>4</v>
      </c>
    </row>
    <row r="109" spans="1:26" x14ac:dyDescent="0.3">
      <c r="A109" s="23" t="s">
        <v>331</v>
      </c>
      <c r="B109" s="34">
        <v>45757</v>
      </c>
      <c r="C109" s="23" t="s">
        <v>332</v>
      </c>
      <c r="D109" s="23" t="s">
        <v>52</v>
      </c>
      <c r="E109" s="23" t="s">
        <v>52</v>
      </c>
      <c r="F109" s="23">
        <v>160017</v>
      </c>
      <c r="G109" s="23" t="s">
        <v>132</v>
      </c>
      <c r="H109" s="23" t="s">
        <v>133</v>
      </c>
      <c r="I109" s="23" t="s">
        <v>134</v>
      </c>
      <c r="J109" s="23" t="s">
        <v>135</v>
      </c>
      <c r="K109" s="23" t="s">
        <v>57</v>
      </c>
      <c r="L109" s="23">
        <v>2</v>
      </c>
      <c r="M109" s="23">
        <v>78.09</v>
      </c>
      <c r="N109" s="23">
        <v>0</v>
      </c>
      <c r="O109" s="23">
        <v>5</v>
      </c>
      <c r="P109" s="23" t="s">
        <v>43</v>
      </c>
      <c r="Q109" s="23" t="s">
        <v>34</v>
      </c>
      <c r="R109" s="23">
        <f t="shared" si="5"/>
        <v>1</v>
      </c>
      <c r="S109" s="23" t="str">
        <f t="shared" si="6"/>
        <v>ORD100108_20250410_CUST00376_MED007</v>
      </c>
      <c r="T109" s="23">
        <f t="shared" si="7"/>
        <v>1</v>
      </c>
      <c r="U109" s="6">
        <f t="shared" si="8"/>
        <v>156.18</v>
      </c>
      <c r="V109" s="6">
        <f>tbl_Raw_Data[[#This Row],[Discount_Pct]]*tbl_Raw_Data[[#This Row],[Gross_Amount]]/100</f>
        <v>0</v>
      </c>
      <c r="W109" s="6">
        <f>tbl_Raw_Data[[#This Row],[Gross_Amount]]-tbl_Raw_Data[[#This Row],[Discount_Amount]]</f>
        <v>156.18</v>
      </c>
      <c r="X109" s="6">
        <f>tbl_Raw_Data[[#This Row],[Net_Amount_Before_Tax]]*tbl_Raw_Data[[#This Row],[Tax_Pct]]/100</f>
        <v>7.8090000000000011</v>
      </c>
      <c r="Y109" s="6">
        <f>tbl_Raw_Data[[#This Row],[Net_Amount_Before_Tax]]+tbl_Raw_Data[[#This Row],[Tax_Amount]]</f>
        <v>163.989</v>
      </c>
      <c r="Z109" s="6">
        <f t="shared" si="9"/>
        <v>2</v>
      </c>
    </row>
    <row r="110" spans="1:26" x14ac:dyDescent="0.3">
      <c r="A110" s="23" t="s">
        <v>331</v>
      </c>
      <c r="B110" s="34">
        <v>45859</v>
      </c>
      <c r="C110" s="23" t="s">
        <v>333</v>
      </c>
      <c r="D110" s="23" t="s">
        <v>123</v>
      </c>
      <c r="E110" s="23" t="s">
        <v>101</v>
      </c>
      <c r="F110" s="23">
        <v>226001</v>
      </c>
      <c r="G110" s="23" t="s">
        <v>132</v>
      </c>
      <c r="H110" s="23" t="s">
        <v>133</v>
      </c>
      <c r="I110" s="23" t="s">
        <v>134</v>
      </c>
      <c r="J110" s="23" t="s">
        <v>135</v>
      </c>
      <c r="K110" s="23" t="s">
        <v>57</v>
      </c>
      <c r="L110" s="23">
        <v>3</v>
      </c>
      <c r="M110" s="23">
        <v>70.72</v>
      </c>
      <c r="N110" s="23">
        <v>10</v>
      </c>
      <c r="O110" s="23">
        <v>12</v>
      </c>
      <c r="P110" s="23" t="s">
        <v>65</v>
      </c>
      <c r="Q110" s="23" t="s">
        <v>34</v>
      </c>
      <c r="R110" s="23">
        <f t="shared" si="5"/>
        <v>1</v>
      </c>
      <c r="S110" s="23" t="str">
        <f t="shared" si="6"/>
        <v>ORD100108_20250721_CUST00849_MED007</v>
      </c>
      <c r="T110" s="23">
        <f t="shared" si="7"/>
        <v>1</v>
      </c>
      <c r="U110" s="6">
        <f t="shared" si="8"/>
        <v>212.16</v>
      </c>
      <c r="V110" s="6">
        <f>tbl_Raw_Data[[#This Row],[Discount_Pct]]*tbl_Raw_Data[[#This Row],[Gross_Amount]]/100</f>
        <v>21.215999999999998</v>
      </c>
      <c r="W110" s="6">
        <f>tbl_Raw_Data[[#This Row],[Gross_Amount]]-tbl_Raw_Data[[#This Row],[Discount_Amount]]</f>
        <v>190.94399999999999</v>
      </c>
      <c r="X110" s="6">
        <f>tbl_Raw_Data[[#This Row],[Net_Amount_Before_Tax]]*tbl_Raw_Data[[#This Row],[Tax_Pct]]/100</f>
        <v>22.91328</v>
      </c>
      <c r="Y110" s="6">
        <f>tbl_Raw_Data[[#This Row],[Net_Amount_Before_Tax]]+tbl_Raw_Data[[#This Row],[Tax_Amount]]</f>
        <v>213.85728</v>
      </c>
      <c r="Z110" s="6">
        <f t="shared" si="9"/>
        <v>5</v>
      </c>
    </row>
    <row r="111" spans="1:26" x14ac:dyDescent="0.3">
      <c r="A111" s="23" t="s">
        <v>334</v>
      </c>
      <c r="B111" s="34">
        <v>45845</v>
      </c>
      <c r="C111" s="23" t="s">
        <v>335</v>
      </c>
      <c r="D111" s="23" t="s">
        <v>183</v>
      </c>
      <c r="E111" s="23" t="s">
        <v>184</v>
      </c>
      <c r="F111" s="23">
        <v>122002</v>
      </c>
      <c r="G111" s="23" t="s">
        <v>154</v>
      </c>
      <c r="H111" s="23" t="s">
        <v>155</v>
      </c>
      <c r="I111" s="23" t="s">
        <v>134</v>
      </c>
      <c r="J111" s="23" t="s">
        <v>156</v>
      </c>
      <c r="K111" s="23" t="s">
        <v>57</v>
      </c>
      <c r="L111" s="23">
        <v>1</v>
      </c>
      <c r="M111" s="23">
        <v>50.13</v>
      </c>
      <c r="N111" s="23">
        <v>0</v>
      </c>
      <c r="O111" s="23">
        <v>5</v>
      </c>
      <c r="P111" s="23" t="s">
        <v>89</v>
      </c>
      <c r="Q111" s="23" t="s">
        <v>44</v>
      </c>
      <c r="R111" s="23">
        <f t="shared" si="5"/>
        <v>1</v>
      </c>
      <c r="S111" s="23" t="str">
        <f t="shared" si="6"/>
        <v>ORD100110_20250707_CUST01027_MED006</v>
      </c>
      <c r="T111" s="23">
        <f t="shared" si="7"/>
        <v>1</v>
      </c>
      <c r="U111" s="6">
        <f t="shared" si="8"/>
        <v>50.13</v>
      </c>
      <c r="V111" s="6">
        <f>tbl_Raw_Data[[#This Row],[Discount_Pct]]*tbl_Raw_Data[[#This Row],[Gross_Amount]]/100</f>
        <v>0</v>
      </c>
      <c r="W111" s="6">
        <f>tbl_Raw_Data[[#This Row],[Gross_Amount]]-tbl_Raw_Data[[#This Row],[Discount_Amount]]</f>
        <v>50.13</v>
      </c>
      <c r="X111" s="6">
        <f>tbl_Raw_Data[[#This Row],[Net_Amount_Before_Tax]]*tbl_Raw_Data[[#This Row],[Tax_Pct]]/100</f>
        <v>2.5065</v>
      </c>
      <c r="Y111" s="6">
        <f>tbl_Raw_Data[[#This Row],[Net_Amount_Before_Tax]]+tbl_Raw_Data[[#This Row],[Tax_Amount]]</f>
        <v>52.636500000000005</v>
      </c>
      <c r="Z111" s="6">
        <f t="shared" si="9"/>
        <v>2</v>
      </c>
    </row>
    <row r="112" spans="1:26" x14ac:dyDescent="0.3">
      <c r="A112" s="23" t="s">
        <v>334</v>
      </c>
      <c r="B112" s="34">
        <v>45563</v>
      </c>
      <c r="C112" s="23" t="s">
        <v>336</v>
      </c>
      <c r="D112" s="23" t="s">
        <v>92</v>
      </c>
      <c r="E112" s="23" t="s">
        <v>93</v>
      </c>
      <c r="F112" s="23">
        <v>560038</v>
      </c>
      <c r="G112" s="23" t="s">
        <v>20</v>
      </c>
      <c r="H112" s="23" t="s">
        <v>21</v>
      </c>
      <c r="I112" s="23" t="s">
        <v>22</v>
      </c>
      <c r="J112" s="23" t="s">
        <v>23</v>
      </c>
      <c r="K112" s="23" t="s">
        <v>24</v>
      </c>
      <c r="L112" s="23">
        <v>2</v>
      </c>
      <c r="M112" s="23">
        <v>122.94</v>
      </c>
      <c r="N112" s="23">
        <v>0</v>
      </c>
      <c r="O112" s="23">
        <v>12</v>
      </c>
      <c r="P112" s="23" t="s">
        <v>89</v>
      </c>
      <c r="Q112" s="23" t="s">
        <v>34</v>
      </c>
      <c r="R112" s="23">
        <f t="shared" si="5"/>
        <v>1</v>
      </c>
      <c r="S112" s="23" t="str">
        <f t="shared" si="6"/>
        <v>ORD100110_20240928_CUST00215_MED024</v>
      </c>
      <c r="T112" s="23">
        <f t="shared" si="7"/>
        <v>1</v>
      </c>
      <c r="U112" s="6">
        <f t="shared" si="8"/>
        <v>245.88</v>
      </c>
      <c r="V112" s="6">
        <f>tbl_Raw_Data[[#This Row],[Discount_Pct]]*tbl_Raw_Data[[#This Row],[Gross_Amount]]/100</f>
        <v>0</v>
      </c>
      <c r="W112" s="6">
        <f>tbl_Raw_Data[[#This Row],[Gross_Amount]]-tbl_Raw_Data[[#This Row],[Discount_Amount]]</f>
        <v>245.88</v>
      </c>
      <c r="X112" s="6">
        <f>tbl_Raw_Data[[#This Row],[Net_Amount_Before_Tax]]*tbl_Raw_Data[[#This Row],[Tax_Pct]]/100</f>
        <v>29.505600000000001</v>
      </c>
      <c r="Y112" s="6">
        <f>tbl_Raw_Data[[#This Row],[Net_Amount_Before_Tax]]+tbl_Raw_Data[[#This Row],[Tax_Amount]]</f>
        <v>275.38560000000001</v>
      </c>
      <c r="Z112" s="6">
        <f t="shared" si="9"/>
        <v>2</v>
      </c>
    </row>
    <row r="113" spans="1:26" x14ac:dyDescent="0.3">
      <c r="A113" s="23" t="s">
        <v>337</v>
      </c>
      <c r="B113" s="34">
        <v>45518</v>
      </c>
      <c r="C113" s="23" t="s">
        <v>338</v>
      </c>
      <c r="D113" s="23" t="s">
        <v>19</v>
      </c>
      <c r="E113" s="23" t="s">
        <v>19</v>
      </c>
      <c r="F113" s="23">
        <v>110001</v>
      </c>
      <c r="G113" s="23" t="s">
        <v>20</v>
      </c>
      <c r="H113" s="23" t="s">
        <v>21</v>
      </c>
      <c r="I113" s="23" t="s">
        <v>22</v>
      </c>
      <c r="J113" s="23" t="s">
        <v>23</v>
      </c>
      <c r="K113" s="23" t="s">
        <v>24</v>
      </c>
      <c r="L113" s="23">
        <v>3</v>
      </c>
      <c r="M113" s="23">
        <v>150.4</v>
      </c>
      <c r="N113" s="23">
        <v>5</v>
      </c>
      <c r="O113" s="23">
        <v>12</v>
      </c>
      <c r="P113" s="23" t="s">
        <v>25</v>
      </c>
      <c r="Q113" s="23" t="s">
        <v>90</v>
      </c>
      <c r="R113" s="23">
        <f t="shared" si="5"/>
        <v>1</v>
      </c>
      <c r="S113" s="23" t="str">
        <f t="shared" si="6"/>
        <v>ORD100112_20240814_CUST02520_MED024</v>
      </c>
      <c r="T113" s="23">
        <f t="shared" si="7"/>
        <v>1</v>
      </c>
      <c r="U113" s="6">
        <f t="shared" si="8"/>
        <v>451.20000000000005</v>
      </c>
      <c r="V113" s="6">
        <f>tbl_Raw_Data[[#This Row],[Discount_Pct]]*tbl_Raw_Data[[#This Row],[Gross_Amount]]/100</f>
        <v>22.56</v>
      </c>
      <c r="W113" s="6">
        <f>tbl_Raw_Data[[#This Row],[Gross_Amount]]-tbl_Raw_Data[[#This Row],[Discount_Amount]]</f>
        <v>428.64000000000004</v>
      </c>
      <c r="X113" s="6">
        <f>tbl_Raw_Data[[#This Row],[Net_Amount_Before_Tax]]*tbl_Raw_Data[[#This Row],[Tax_Pct]]/100</f>
        <v>51.436800000000005</v>
      </c>
      <c r="Y113" s="6">
        <f>tbl_Raw_Data[[#This Row],[Net_Amount_Before_Tax]]+tbl_Raw_Data[[#This Row],[Tax_Amount]]</f>
        <v>480.07680000000005</v>
      </c>
      <c r="Z113" s="6">
        <f t="shared" si="9"/>
        <v>2</v>
      </c>
    </row>
    <row r="114" spans="1:26" x14ac:dyDescent="0.3">
      <c r="A114" s="23" t="s">
        <v>339</v>
      </c>
      <c r="B114" s="34">
        <v>45728</v>
      </c>
      <c r="C114" s="23" t="s">
        <v>340</v>
      </c>
      <c r="D114" s="23" t="s">
        <v>159</v>
      </c>
      <c r="E114" s="23" t="s">
        <v>47</v>
      </c>
      <c r="F114" s="23">
        <v>400093</v>
      </c>
      <c r="G114" s="23" t="s">
        <v>145</v>
      </c>
      <c r="H114" s="23" t="s">
        <v>146</v>
      </c>
      <c r="I114" s="23" t="s">
        <v>147</v>
      </c>
      <c r="J114" s="23" t="s">
        <v>148</v>
      </c>
      <c r="K114" s="23" t="s">
        <v>24</v>
      </c>
      <c r="L114" s="23">
        <v>2</v>
      </c>
      <c r="M114" s="23">
        <v>104.97</v>
      </c>
      <c r="N114" s="23">
        <v>15</v>
      </c>
      <c r="O114" s="23">
        <v>5</v>
      </c>
      <c r="P114" s="23" t="s">
        <v>43</v>
      </c>
      <c r="Q114" s="23" t="s">
        <v>34</v>
      </c>
      <c r="R114" s="23">
        <f t="shared" si="5"/>
        <v>1</v>
      </c>
      <c r="S114" s="23" t="str">
        <f t="shared" si="6"/>
        <v>ORD100113_20250312_CUST02811_MED016</v>
      </c>
      <c r="T114" s="23">
        <f t="shared" si="7"/>
        <v>1</v>
      </c>
      <c r="U114" s="6">
        <f t="shared" si="8"/>
        <v>209.94</v>
      </c>
      <c r="V114" s="6">
        <f>tbl_Raw_Data[[#This Row],[Discount_Pct]]*tbl_Raw_Data[[#This Row],[Gross_Amount]]/100</f>
        <v>31.491</v>
      </c>
      <c r="W114" s="6">
        <f>tbl_Raw_Data[[#This Row],[Gross_Amount]]-tbl_Raw_Data[[#This Row],[Discount_Amount]]</f>
        <v>178.44900000000001</v>
      </c>
      <c r="X114" s="6">
        <f>tbl_Raw_Data[[#This Row],[Net_Amount_Before_Tax]]*tbl_Raw_Data[[#This Row],[Tax_Pct]]/100</f>
        <v>8.9224500000000013</v>
      </c>
      <c r="Y114" s="6">
        <f>tbl_Raw_Data[[#This Row],[Net_Amount_Before_Tax]]+tbl_Raw_Data[[#This Row],[Tax_Amount]]</f>
        <v>187.37145000000001</v>
      </c>
      <c r="Z114" s="6">
        <f t="shared" si="9"/>
        <v>2</v>
      </c>
    </row>
    <row r="115" spans="1:26" x14ac:dyDescent="0.3">
      <c r="A115" s="23" t="s">
        <v>339</v>
      </c>
      <c r="B115" s="34">
        <v>45931</v>
      </c>
      <c r="C115" s="23" t="s">
        <v>341</v>
      </c>
      <c r="D115" s="23" t="s">
        <v>123</v>
      </c>
      <c r="E115" s="23" t="s">
        <v>101</v>
      </c>
      <c r="F115" s="23">
        <v>226021</v>
      </c>
      <c r="G115" s="23" t="s">
        <v>124</v>
      </c>
      <c r="H115" s="23" t="s">
        <v>125</v>
      </c>
      <c r="I115" s="23" t="s">
        <v>104</v>
      </c>
      <c r="J115" s="23" t="s">
        <v>114</v>
      </c>
      <c r="K115" s="23" t="s">
        <v>24</v>
      </c>
      <c r="L115" s="23">
        <v>2</v>
      </c>
      <c r="M115" s="23">
        <v>113.03</v>
      </c>
      <c r="N115" s="23">
        <v>5</v>
      </c>
      <c r="O115" s="23">
        <v>5</v>
      </c>
      <c r="P115" s="23" t="s">
        <v>89</v>
      </c>
      <c r="Q115" s="23" t="s">
        <v>26</v>
      </c>
      <c r="R115" s="23">
        <f t="shared" si="5"/>
        <v>1</v>
      </c>
      <c r="S115" s="23" t="str">
        <f t="shared" si="6"/>
        <v>ORD100113_20251001_CUST02594_MED018</v>
      </c>
      <c r="T115" s="23">
        <f t="shared" si="7"/>
        <v>1</v>
      </c>
      <c r="U115" s="6">
        <f t="shared" si="8"/>
        <v>226.06</v>
      </c>
      <c r="V115" s="6">
        <f>tbl_Raw_Data[[#This Row],[Discount_Pct]]*tbl_Raw_Data[[#This Row],[Gross_Amount]]/100</f>
        <v>11.302999999999999</v>
      </c>
      <c r="W115" s="6">
        <f>tbl_Raw_Data[[#This Row],[Gross_Amount]]-tbl_Raw_Data[[#This Row],[Discount_Amount]]</f>
        <v>214.75700000000001</v>
      </c>
      <c r="X115" s="6">
        <f>tbl_Raw_Data[[#This Row],[Net_Amount_Before_Tax]]*tbl_Raw_Data[[#This Row],[Tax_Pct]]/100</f>
        <v>10.737850000000002</v>
      </c>
      <c r="Y115" s="6">
        <f>tbl_Raw_Data[[#This Row],[Net_Amount_Before_Tax]]+tbl_Raw_Data[[#This Row],[Tax_Amount]]</f>
        <v>225.49485000000001</v>
      </c>
      <c r="Z115" s="6">
        <f t="shared" si="9"/>
        <v>2</v>
      </c>
    </row>
    <row r="116" spans="1:26" x14ac:dyDescent="0.3">
      <c r="A116" s="23" t="s">
        <v>339</v>
      </c>
      <c r="B116" s="34">
        <v>46010</v>
      </c>
      <c r="C116" s="23" t="s">
        <v>342</v>
      </c>
      <c r="D116" s="23" t="s">
        <v>37</v>
      </c>
      <c r="E116" s="23" t="s">
        <v>38</v>
      </c>
      <c r="F116" s="23">
        <v>452018</v>
      </c>
      <c r="G116" s="23" t="s">
        <v>94</v>
      </c>
      <c r="H116" s="23" t="s">
        <v>95</v>
      </c>
      <c r="I116" s="23" t="s">
        <v>84</v>
      </c>
      <c r="J116" s="23" t="s">
        <v>42</v>
      </c>
      <c r="K116" s="23" t="s">
        <v>24</v>
      </c>
      <c r="L116" s="23">
        <v>2</v>
      </c>
      <c r="M116" s="23">
        <v>89.18</v>
      </c>
      <c r="N116" s="23">
        <v>10</v>
      </c>
      <c r="O116" s="23">
        <v>5</v>
      </c>
      <c r="P116" s="23" t="s">
        <v>33</v>
      </c>
      <c r="Q116" s="23" t="s">
        <v>34</v>
      </c>
      <c r="R116" s="23">
        <f t="shared" si="5"/>
        <v>1</v>
      </c>
      <c r="S116" s="23" t="str">
        <f t="shared" si="6"/>
        <v>ORD100113_20251219_CUST00469_MED021</v>
      </c>
      <c r="T116" s="23">
        <f t="shared" si="7"/>
        <v>1</v>
      </c>
      <c r="U116" s="6">
        <f t="shared" si="8"/>
        <v>178.36</v>
      </c>
      <c r="V116" s="6">
        <f>tbl_Raw_Data[[#This Row],[Discount_Pct]]*tbl_Raw_Data[[#This Row],[Gross_Amount]]/100</f>
        <v>17.836000000000002</v>
      </c>
      <c r="W116" s="6">
        <f>tbl_Raw_Data[[#This Row],[Gross_Amount]]-tbl_Raw_Data[[#This Row],[Discount_Amount]]</f>
        <v>160.524</v>
      </c>
      <c r="X116" s="6">
        <f>tbl_Raw_Data[[#This Row],[Net_Amount_Before_Tax]]*tbl_Raw_Data[[#This Row],[Tax_Pct]]/100</f>
        <v>8.0261999999999993</v>
      </c>
      <c r="Y116" s="6">
        <f>tbl_Raw_Data[[#This Row],[Net_Amount_Before_Tax]]+tbl_Raw_Data[[#This Row],[Tax_Amount]]</f>
        <v>168.55019999999999</v>
      </c>
      <c r="Z116" s="6">
        <f t="shared" si="9"/>
        <v>3</v>
      </c>
    </row>
    <row r="117" spans="1:26" x14ac:dyDescent="0.3">
      <c r="A117" s="23" t="s">
        <v>343</v>
      </c>
      <c r="B117" s="34">
        <v>45756</v>
      </c>
      <c r="C117" s="23" t="s">
        <v>344</v>
      </c>
      <c r="D117" s="23" t="s">
        <v>130</v>
      </c>
      <c r="E117" s="23" t="s">
        <v>131</v>
      </c>
      <c r="F117" s="23">
        <v>700019</v>
      </c>
      <c r="G117" s="23" t="s">
        <v>20</v>
      </c>
      <c r="H117" s="23" t="s">
        <v>21</v>
      </c>
      <c r="I117" s="23" t="s">
        <v>22</v>
      </c>
      <c r="J117" s="23" t="s">
        <v>23</v>
      </c>
      <c r="K117" s="23" t="s">
        <v>24</v>
      </c>
      <c r="L117" s="23">
        <v>1</v>
      </c>
      <c r="M117" s="23">
        <v>134.36000000000001</v>
      </c>
      <c r="N117" s="23">
        <v>10</v>
      </c>
      <c r="O117" s="23">
        <v>5</v>
      </c>
      <c r="P117" s="23" t="s">
        <v>58</v>
      </c>
      <c r="Q117" s="23" t="s">
        <v>90</v>
      </c>
      <c r="R117" s="23">
        <f t="shared" si="5"/>
        <v>1</v>
      </c>
      <c r="S117" s="23" t="str">
        <f t="shared" si="6"/>
        <v>ORD100116_20250409_CUST01634_MED024</v>
      </c>
      <c r="T117" s="23">
        <f t="shared" si="7"/>
        <v>1</v>
      </c>
      <c r="U117" s="6">
        <f t="shared" si="8"/>
        <v>134.36000000000001</v>
      </c>
      <c r="V117" s="6">
        <f>tbl_Raw_Data[[#This Row],[Discount_Pct]]*tbl_Raw_Data[[#This Row],[Gross_Amount]]/100</f>
        <v>13.436000000000002</v>
      </c>
      <c r="W117" s="6">
        <f>tbl_Raw_Data[[#This Row],[Gross_Amount]]-tbl_Raw_Data[[#This Row],[Discount_Amount]]</f>
        <v>120.92400000000001</v>
      </c>
      <c r="X117" s="6">
        <f>tbl_Raw_Data[[#This Row],[Net_Amount_Before_Tax]]*tbl_Raw_Data[[#This Row],[Tax_Pct]]/100</f>
        <v>6.0461999999999998</v>
      </c>
      <c r="Y117" s="6">
        <f>tbl_Raw_Data[[#This Row],[Net_Amount_Before_Tax]]+tbl_Raw_Data[[#This Row],[Tax_Amount]]</f>
        <v>126.97020000000001</v>
      </c>
      <c r="Z117" s="6">
        <f t="shared" si="9"/>
        <v>2</v>
      </c>
    </row>
    <row r="118" spans="1:26" x14ac:dyDescent="0.3">
      <c r="A118" s="23" t="s">
        <v>343</v>
      </c>
      <c r="B118" s="34">
        <v>45379</v>
      </c>
      <c r="C118" s="23" t="s">
        <v>247</v>
      </c>
      <c r="D118" s="23" t="s">
        <v>130</v>
      </c>
      <c r="E118" s="23" t="s">
        <v>131</v>
      </c>
      <c r="F118" s="23">
        <v>700102</v>
      </c>
      <c r="G118" s="23" t="s">
        <v>61</v>
      </c>
      <c r="H118" s="23" t="s">
        <v>62</v>
      </c>
      <c r="I118" s="23" t="s">
        <v>63</v>
      </c>
      <c r="J118" s="23" t="s">
        <v>64</v>
      </c>
      <c r="K118" s="23" t="s">
        <v>57</v>
      </c>
      <c r="L118" s="23">
        <v>3</v>
      </c>
      <c r="M118" s="23">
        <v>107.87</v>
      </c>
      <c r="N118" s="23">
        <v>0</v>
      </c>
      <c r="O118" s="23">
        <v>5</v>
      </c>
      <c r="P118" s="23" t="s">
        <v>89</v>
      </c>
      <c r="Q118" s="23" t="s">
        <v>44</v>
      </c>
      <c r="R118" s="23">
        <f t="shared" si="5"/>
        <v>1</v>
      </c>
      <c r="S118" s="23" t="str">
        <f t="shared" si="6"/>
        <v>ORD100116_20240328_CUST00382_MED004</v>
      </c>
      <c r="T118" s="23">
        <f t="shared" si="7"/>
        <v>1</v>
      </c>
      <c r="U118" s="6">
        <f t="shared" si="8"/>
        <v>323.61</v>
      </c>
      <c r="V118" s="6">
        <f>tbl_Raw_Data[[#This Row],[Discount_Pct]]*tbl_Raw_Data[[#This Row],[Gross_Amount]]/100</f>
        <v>0</v>
      </c>
      <c r="W118" s="6">
        <f>tbl_Raw_Data[[#This Row],[Gross_Amount]]-tbl_Raw_Data[[#This Row],[Discount_Amount]]</f>
        <v>323.61</v>
      </c>
      <c r="X118" s="6">
        <f>tbl_Raw_Data[[#This Row],[Net_Amount_Before_Tax]]*tbl_Raw_Data[[#This Row],[Tax_Pct]]/100</f>
        <v>16.180500000000002</v>
      </c>
      <c r="Y118" s="6">
        <f>tbl_Raw_Data[[#This Row],[Net_Amount_Before_Tax]]+tbl_Raw_Data[[#This Row],[Tax_Amount]]</f>
        <v>339.79050000000001</v>
      </c>
      <c r="Z118" s="6">
        <f t="shared" si="9"/>
        <v>1</v>
      </c>
    </row>
    <row r="119" spans="1:26" x14ac:dyDescent="0.3">
      <c r="A119" s="23" t="s">
        <v>345</v>
      </c>
      <c r="B119" s="34">
        <v>45712</v>
      </c>
      <c r="C119" s="23" t="s">
        <v>346</v>
      </c>
      <c r="D119" s="23" t="s">
        <v>37</v>
      </c>
      <c r="E119" s="23" t="s">
        <v>38</v>
      </c>
      <c r="F119" s="23">
        <v>452016</v>
      </c>
      <c r="G119" s="23" t="s">
        <v>229</v>
      </c>
      <c r="H119" s="23" t="s">
        <v>230</v>
      </c>
      <c r="I119" s="23" t="s">
        <v>84</v>
      </c>
      <c r="J119" s="23" t="s">
        <v>140</v>
      </c>
      <c r="K119" s="23" t="s">
        <v>24</v>
      </c>
      <c r="L119" s="23">
        <v>5</v>
      </c>
      <c r="M119" s="23">
        <v>173.98</v>
      </c>
      <c r="N119" s="23">
        <v>15</v>
      </c>
      <c r="O119" s="23">
        <v>5</v>
      </c>
      <c r="P119" s="23" t="s">
        <v>89</v>
      </c>
      <c r="Q119" s="23" t="s">
        <v>34</v>
      </c>
      <c r="R119" s="23">
        <f t="shared" si="5"/>
        <v>1</v>
      </c>
      <c r="S119" s="23" t="str">
        <f t="shared" si="6"/>
        <v>ORD100118_20250224_CUST01449_MED022</v>
      </c>
      <c r="T119" s="23">
        <f t="shared" si="7"/>
        <v>1</v>
      </c>
      <c r="U119" s="6">
        <f t="shared" si="8"/>
        <v>869.9</v>
      </c>
      <c r="V119" s="6">
        <f>tbl_Raw_Data[[#This Row],[Discount_Pct]]*tbl_Raw_Data[[#This Row],[Gross_Amount]]/100</f>
        <v>130.48500000000001</v>
      </c>
      <c r="W119" s="6">
        <f>tbl_Raw_Data[[#This Row],[Gross_Amount]]-tbl_Raw_Data[[#This Row],[Discount_Amount]]</f>
        <v>739.41499999999996</v>
      </c>
      <c r="X119" s="6">
        <f>tbl_Raw_Data[[#This Row],[Net_Amount_Before_Tax]]*tbl_Raw_Data[[#This Row],[Tax_Pct]]/100</f>
        <v>36.970749999999995</v>
      </c>
      <c r="Y119" s="6">
        <f>tbl_Raw_Data[[#This Row],[Net_Amount_Before_Tax]]+tbl_Raw_Data[[#This Row],[Tax_Amount]]</f>
        <v>776.38574999999992</v>
      </c>
      <c r="Z119" s="6">
        <f t="shared" si="9"/>
        <v>3</v>
      </c>
    </row>
    <row r="120" spans="1:26" x14ac:dyDescent="0.3">
      <c r="A120" s="23" t="s">
        <v>347</v>
      </c>
      <c r="B120" s="34">
        <v>45883</v>
      </c>
      <c r="C120" s="23" t="s">
        <v>348</v>
      </c>
      <c r="D120" s="23" t="s">
        <v>28</v>
      </c>
      <c r="E120" s="23" t="s">
        <v>29</v>
      </c>
      <c r="F120" s="23">
        <v>500081</v>
      </c>
      <c r="G120" s="23" t="s">
        <v>107</v>
      </c>
      <c r="H120" s="23" t="s">
        <v>108</v>
      </c>
      <c r="I120" s="23" t="s">
        <v>63</v>
      </c>
      <c r="J120" s="23" t="s">
        <v>42</v>
      </c>
      <c r="K120" s="23" t="s">
        <v>57</v>
      </c>
      <c r="L120" s="23">
        <v>2</v>
      </c>
      <c r="M120" s="23">
        <v>89.35</v>
      </c>
      <c r="N120" s="23">
        <v>0</v>
      </c>
      <c r="O120" s="23">
        <v>12</v>
      </c>
      <c r="P120" s="23" t="s">
        <v>25</v>
      </c>
      <c r="Q120" s="23" t="s">
        <v>34</v>
      </c>
      <c r="R120" s="23">
        <f t="shared" si="5"/>
        <v>1</v>
      </c>
      <c r="S120" s="23" t="str">
        <f t="shared" si="6"/>
        <v>ORD100119_20250814_CUST02079_MED005</v>
      </c>
      <c r="T120" s="23">
        <f t="shared" si="7"/>
        <v>1</v>
      </c>
      <c r="U120" s="6">
        <f t="shared" si="8"/>
        <v>178.7</v>
      </c>
      <c r="V120" s="6">
        <f>tbl_Raw_Data[[#This Row],[Discount_Pct]]*tbl_Raw_Data[[#This Row],[Gross_Amount]]/100</f>
        <v>0</v>
      </c>
      <c r="W120" s="6">
        <f>tbl_Raw_Data[[#This Row],[Gross_Amount]]-tbl_Raw_Data[[#This Row],[Discount_Amount]]</f>
        <v>178.7</v>
      </c>
      <c r="X120" s="6">
        <f>tbl_Raw_Data[[#This Row],[Net_Amount_Before_Tax]]*tbl_Raw_Data[[#This Row],[Tax_Pct]]/100</f>
        <v>21.443999999999996</v>
      </c>
      <c r="Y120" s="6">
        <f>tbl_Raw_Data[[#This Row],[Net_Amount_Before_Tax]]+tbl_Raw_Data[[#This Row],[Tax_Amount]]</f>
        <v>200.14399999999998</v>
      </c>
      <c r="Z120" s="6">
        <f t="shared" si="9"/>
        <v>1</v>
      </c>
    </row>
    <row r="121" spans="1:26" x14ac:dyDescent="0.3">
      <c r="A121" s="23" t="s">
        <v>349</v>
      </c>
      <c r="B121" s="34">
        <v>45731</v>
      </c>
      <c r="C121" s="23" t="s">
        <v>350</v>
      </c>
      <c r="D121" s="23" t="s">
        <v>72</v>
      </c>
      <c r="E121" s="23" t="s">
        <v>73</v>
      </c>
      <c r="F121" s="23">
        <v>302033</v>
      </c>
      <c r="G121" s="23" t="s">
        <v>256</v>
      </c>
      <c r="H121" s="23" t="s">
        <v>257</v>
      </c>
      <c r="I121" s="23" t="s">
        <v>22</v>
      </c>
      <c r="J121" s="23" t="s">
        <v>258</v>
      </c>
      <c r="K121" s="23" t="s">
        <v>57</v>
      </c>
      <c r="L121" s="23">
        <v>3</v>
      </c>
      <c r="M121" s="23">
        <v>67.97</v>
      </c>
      <c r="N121" s="23">
        <v>10</v>
      </c>
      <c r="O121" s="23">
        <v>5</v>
      </c>
      <c r="P121" s="23" t="s">
        <v>58</v>
      </c>
      <c r="Q121" s="23" t="s">
        <v>34</v>
      </c>
      <c r="R121" s="23">
        <f t="shared" si="5"/>
        <v>1</v>
      </c>
      <c r="S121" s="23" t="str">
        <f t="shared" si="6"/>
        <v>ORD100120_20250315_CUST03462_MED025</v>
      </c>
      <c r="T121" s="23">
        <f t="shared" si="7"/>
        <v>1</v>
      </c>
      <c r="U121" s="6">
        <f t="shared" si="8"/>
        <v>203.91</v>
      </c>
      <c r="V121" s="6">
        <f>tbl_Raw_Data[[#This Row],[Discount_Pct]]*tbl_Raw_Data[[#This Row],[Gross_Amount]]/100</f>
        <v>20.390999999999998</v>
      </c>
      <c r="W121" s="6">
        <f>tbl_Raw_Data[[#This Row],[Gross_Amount]]-tbl_Raw_Data[[#This Row],[Discount_Amount]]</f>
        <v>183.51900000000001</v>
      </c>
      <c r="X121" s="6">
        <f>tbl_Raw_Data[[#This Row],[Net_Amount_Before_Tax]]*tbl_Raw_Data[[#This Row],[Tax_Pct]]/100</f>
        <v>9.1759500000000003</v>
      </c>
      <c r="Y121" s="6">
        <f>tbl_Raw_Data[[#This Row],[Net_Amount_Before_Tax]]+tbl_Raw_Data[[#This Row],[Tax_Amount]]</f>
        <v>192.69495000000001</v>
      </c>
      <c r="Z121" s="6">
        <f t="shared" si="9"/>
        <v>1</v>
      </c>
    </row>
    <row r="122" spans="1:26" x14ac:dyDescent="0.3">
      <c r="A122" s="23" t="s">
        <v>349</v>
      </c>
      <c r="B122" s="34">
        <v>45571</v>
      </c>
      <c r="C122" s="23" t="s">
        <v>351</v>
      </c>
      <c r="D122" s="23" t="s">
        <v>183</v>
      </c>
      <c r="E122" s="23" t="s">
        <v>184</v>
      </c>
      <c r="F122" s="23">
        <v>122018</v>
      </c>
      <c r="G122" s="23" t="s">
        <v>119</v>
      </c>
      <c r="H122" s="23" t="s">
        <v>120</v>
      </c>
      <c r="I122" s="23" t="s">
        <v>32</v>
      </c>
      <c r="J122" s="23" t="s">
        <v>64</v>
      </c>
      <c r="K122" s="23" t="s">
        <v>57</v>
      </c>
      <c r="L122" s="23">
        <v>4</v>
      </c>
      <c r="M122" s="23">
        <v>68.23</v>
      </c>
      <c r="N122" s="23">
        <v>0</v>
      </c>
      <c r="O122" s="23">
        <v>5</v>
      </c>
      <c r="P122" s="23" t="s">
        <v>58</v>
      </c>
      <c r="Q122" s="23" t="s">
        <v>26</v>
      </c>
      <c r="R122" s="23">
        <f t="shared" si="5"/>
        <v>1</v>
      </c>
      <c r="S122" s="23" t="str">
        <f t="shared" si="6"/>
        <v>ORD100120_20241006_CUST02879_MED010</v>
      </c>
      <c r="T122" s="23">
        <f t="shared" si="7"/>
        <v>1</v>
      </c>
      <c r="U122" s="6">
        <f t="shared" si="8"/>
        <v>272.92</v>
      </c>
      <c r="V122" s="6">
        <f>tbl_Raw_Data[[#This Row],[Discount_Pct]]*tbl_Raw_Data[[#This Row],[Gross_Amount]]/100</f>
        <v>0</v>
      </c>
      <c r="W122" s="6">
        <f>tbl_Raw_Data[[#This Row],[Gross_Amount]]-tbl_Raw_Data[[#This Row],[Discount_Amount]]</f>
        <v>272.92</v>
      </c>
      <c r="X122" s="6">
        <f>tbl_Raw_Data[[#This Row],[Net_Amount_Before_Tax]]*tbl_Raw_Data[[#This Row],[Tax_Pct]]/100</f>
        <v>13.646000000000001</v>
      </c>
      <c r="Y122" s="6">
        <f>tbl_Raw_Data[[#This Row],[Net_Amount_Before_Tax]]+tbl_Raw_Data[[#This Row],[Tax_Amount]]</f>
        <v>286.56600000000003</v>
      </c>
      <c r="Z122" s="6">
        <f t="shared" si="9"/>
        <v>2</v>
      </c>
    </row>
    <row r="123" spans="1:26" x14ac:dyDescent="0.3">
      <c r="A123" s="23" t="s">
        <v>349</v>
      </c>
      <c r="B123" s="34">
        <v>45940</v>
      </c>
      <c r="C123" s="23" t="s">
        <v>352</v>
      </c>
      <c r="D123" s="23" t="s">
        <v>159</v>
      </c>
      <c r="E123" s="23" t="s">
        <v>47</v>
      </c>
      <c r="F123" s="23">
        <v>400069</v>
      </c>
      <c r="G123" s="23" t="s">
        <v>20</v>
      </c>
      <c r="H123" s="23" t="s">
        <v>21</v>
      </c>
      <c r="I123" s="23" t="s">
        <v>22</v>
      </c>
      <c r="J123" s="23" t="s">
        <v>23</v>
      </c>
      <c r="K123" s="23" t="s">
        <v>24</v>
      </c>
      <c r="L123" s="23">
        <v>2</v>
      </c>
      <c r="M123" s="23">
        <v>132.51</v>
      </c>
      <c r="N123" s="23">
        <v>5</v>
      </c>
      <c r="O123" s="23">
        <v>5</v>
      </c>
      <c r="P123" s="23" t="s">
        <v>65</v>
      </c>
      <c r="Q123" s="23" t="s">
        <v>44</v>
      </c>
      <c r="R123" s="23">
        <f t="shared" si="5"/>
        <v>1</v>
      </c>
      <c r="S123" s="23" t="str">
        <f t="shared" si="6"/>
        <v>ORD100120_20251010_CUST00126_MED024</v>
      </c>
      <c r="T123" s="23">
        <f t="shared" si="7"/>
        <v>1</v>
      </c>
      <c r="U123" s="6">
        <f t="shared" si="8"/>
        <v>265.02</v>
      </c>
      <c r="V123" s="6">
        <f>tbl_Raw_Data[[#This Row],[Discount_Pct]]*tbl_Raw_Data[[#This Row],[Gross_Amount]]/100</f>
        <v>13.250999999999999</v>
      </c>
      <c r="W123" s="6">
        <f>tbl_Raw_Data[[#This Row],[Gross_Amount]]-tbl_Raw_Data[[#This Row],[Discount_Amount]]</f>
        <v>251.76899999999998</v>
      </c>
      <c r="X123" s="6">
        <f>tbl_Raw_Data[[#This Row],[Net_Amount_Before_Tax]]*tbl_Raw_Data[[#This Row],[Tax_Pct]]/100</f>
        <v>12.588449999999998</v>
      </c>
      <c r="Y123" s="6">
        <f>tbl_Raw_Data[[#This Row],[Net_Amount_Before_Tax]]+tbl_Raw_Data[[#This Row],[Tax_Amount]]</f>
        <v>264.35744999999997</v>
      </c>
      <c r="Z123" s="6">
        <f t="shared" si="9"/>
        <v>1</v>
      </c>
    </row>
    <row r="124" spans="1:26" x14ac:dyDescent="0.3">
      <c r="A124" s="23" t="s">
        <v>353</v>
      </c>
      <c r="B124" s="34">
        <v>45873</v>
      </c>
      <c r="C124" s="23" t="s">
        <v>354</v>
      </c>
      <c r="D124" s="23" t="s">
        <v>159</v>
      </c>
      <c r="E124" s="23" t="s">
        <v>47</v>
      </c>
      <c r="F124" s="23">
        <v>400001</v>
      </c>
      <c r="G124" s="23" t="s">
        <v>102</v>
      </c>
      <c r="H124" s="23" t="s">
        <v>103</v>
      </c>
      <c r="I124" s="23" t="s">
        <v>104</v>
      </c>
      <c r="J124" s="23" t="s">
        <v>64</v>
      </c>
      <c r="K124" s="23" t="s">
        <v>57</v>
      </c>
      <c r="L124" s="23">
        <v>1</v>
      </c>
      <c r="M124" s="23">
        <v>90.41</v>
      </c>
      <c r="N124" s="23">
        <v>10</v>
      </c>
      <c r="O124" s="23">
        <v>18</v>
      </c>
      <c r="P124" s="23" t="s">
        <v>65</v>
      </c>
      <c r="Q124" s="23" t="s">
        <v>90</v>
      </c>
      <c r="R124" s="23">
        <f t="shared" si="5"/>
        <v>1</v>
      </c>
      <c r="S124" s="23" t="str">
        <f t="shared" si="6"/>
        <v>ORD100123_20250804_CUST02443_MED029</v>
      </c>
      <c r="T124" s="23">
        <f t="shared" si="7"/>
        <v>1</v>
      </c>
      <c r="U124" s="6">
        <f t="shared" si="8"/>
        <v>90.41</v>
      </c>
      <c r="V124" s="6">
        <f>tbl_Raw_Data[[#This Row],[Discount_Pct]]*tbl_Raw_Data[[#This Row],[Gross_Amount]]/100</f>
        <v>9.0409999999999986</v>
      </c>
      <c r="W124" s="6">
        <f>tbl_Raw_Data[[#This Row],[Gross_Amount]]-tbl_Raw_Data[[#This Row],[Discount_Amount]]</f>
        <v>81.369</v>
      </c>
      <c r="X124" s="6">
        <f>tbl_Raw_Data[[#This Row],[Net_Amount_Before_Tax]]*tbl_Raw_Data[[#This Row],[Tax_Pct]]/100</f>
        <v>14.646420000000001</v>
      </c>
      <c r="Y124" s="6">
        <f>tbl_Raw_Data[[#This Row],[Net_Amount_Before_Tax]]+tbl_Raw_Data[[#This Row],[Tax_Amount]]</f>
        <v>96.015420000000006</v>
      </c>
      <c r="Z124" s="6">
        <f t="shared" si="9"/>
        <v>2</v>
      </c>
    </row>
    <row r="125" spans="1:26" x14ac:dyDescent="0.3">
      <c r="A125" s="23" t="s">
        <v>355</v>
      </c>
      <c r="B125" s="34">
        <v>45789</v>
      </c>
      <c r="C125" s="23" t="s">
        <v>356</v>
      </c>
      <c r="D125" s="23" t="s">
        <v>142</v>
      </c>
      <c r="E125" s="23" t="s">
        <v>81</v>
      </c>
      <c r="F125" s="23">
        <v>380001</v>
      </c>
      <c r="G125" s="23" t="s">
        <v>160</v>
      </c>
      <c r="H125" s="23" t="s">
        <v>161</v>
      </c>
      <c r="I125" s="23" t="s">
        <v>50</v>
      </c>
      <c r="J125" s="23" t="s">
        <v>23</v>
      </c>
      <c r="K125" s="23" t="s">
        <v>24</v>
      </c>
      <c r="L125" s="23">
        <v>1</v>
      </c>
      <c r="M125" s="23">
        <v>157.16</v>
      </c>
      <c r="N125" s="23">
        <v>0</v>
      </c>
      <c r="O125" s="23">
        <v>12</v>
      </c>
      <c r="P125" s="23" t="s">
        <v>65</v>
      </c>
      <c r="Q125" s="23" t="s">
        <v>90</v>
      </c>
      <c r="R125" s="23">
        <f t="shared" si="5"/>
        <v>1</v>
      </c>
      <c r="S125" s="23" t="str">
        <f t="shared" si="6"/>
        <v>ORD100124_20250512_CUST02487_MED014</v>
      </c>
      <c r="T125" s="23">
        <f t="shared" si="7"/>
        <v>1</v>
      </c>
      <c r="U125" s="6">
        <f t="shared" si="8"/>
        <v>157.16</v>
      </c>
      <c r="V125" s="6">
        <f>tbl_Raw_Data[[#This Row],[Discount_Pct]]*tbl_Raw_Data[[#This Row],[Gross_Amount]]/100</f>
        <v>0</v>
      </c>
      <c r="W125" s="6">
        <f>tbl_Raw_Data[[#This Row],[Gross_Amount]]-tbl_Raw_Data[[#This Row],[Discount_Amount]]</f>
        <v>157.16</v>
      </c>
      <c r="X125" s="6">
        <f>tbl_Raw_Data[[#This Row],[Net_Amount_Before_Tax]]*tbl_Raw_Data[[#This Row],[Tax_Pct]]/100</f>
        <v>18.859200000000001</v>
      </c>
      <c r="Y125" s="6">
        <f>tbl_Raw_Data[[#This Row],[Net_Amount_Before_Tax]]+tbl_Raw_Data[[#This Row],[Tax_Amount]]</f>
        <v>176.01920000000001</v>
      </c>
      <c r="Z125" s="6">
        <f t="shared" si="9"/>
        <v>1</v>
      </c>
    </row>
    <row r="126" spans="1:26" x14ac:dyDescent="0.3">
      <c r="A126" s="23" t="s">
        <v>357</v>
      </c>
      <c r="B126" s="34">
        <v>45607</v>
      </c>
      <c r="C126" s="23" t="s">
        <v>358</v>
      </c>
      <c r="D126" s="23" t="s">
        <v>28</v>
      </c>
      <c r="E126" s="23" t="s">
        <v>29</v>
      </c>
      <c r="F126" s="23">
        <v>500032</v>
      </c>
      <c r="G126" s="23" t="s">
        <v>138</v>
      </c>
      <c r="H126" s="23" t="s">
        <v>139</v>
      </c>
      <c r="I126" s="23" t="s">
        <v>50</v>
      </c>
      <c r="J126" s="23" t="s">
        <v>140</v>
      </c>
      <c r="K126" s="23" t="s">
        <v>24</v>
      </c>
      <c r="L126" s="23">
        <v>6</v>
      </c>
      <c r="M126" s="23">
        <v>143.16999999999999</v>
      </c>
      <c r="N126" s="23">
        <v>0</v>
      </c>
      <c r="O126" s="23">
        <v>5</v>
      </c>
      <c r="P126" s="23" t="s">
        <v>65</v>
      </c>
      <c r="Q126" s="23" t="s">
        <v>34</v>
      </c>
      <c r="R126" s="23">
        <f t="shared" si="5"/>
        <v>1</v>
      </c>
      <c r="S126" s="23" t="str">
        <f t="shared" si="6"/>
        <v>ORD100125_20241111_CUST00187_MED013</v>
      </c>
      <c r="T126" s="23">
        <f t="shared" si="7"/>
        <v>1</v>
      </c>
      <c r="U126" s="6">
        <f t="shared" si="8"/>
        <v>859.02</v>
      </c>
      <c r="V126" s="6">
        <f>tbl_Raw_Data[[#This Row],[Discount_Pct]]*tbl_Raw_Data[[#This Row],[Gross_Amount]]/100</f>
        <v>0</v>
      </c>
      <c r="W126" s="6">
        <f>tbl_Raw_Data[[#This Row],[Gross_Amount]]-tbl_Raw_Data[[#This Row],[Discount_Amount]]</f>
        <v>859.02</v>
      </c>
      <c r="X126" s="6">
        <f>tbl_Raw_Data[[#This Row],[Net_Amount_Before_Tax]]*tbl_Raw_Data[[#This Row],[Tax_Pct]]/100</f>
        <v>42.951000000000001</v>
      </c>
      <c r="Y126" s="6">
        <f>tbl_Raw_Data[[#This Row],[Net_Amount_Before_Tax]]+tbl_Raw_Data[[#This Row],[Tax_Amount]]</f>
        <v>901.971</v>
      </c>
      <c r="Z126" s="6">
        <f t="shared" si="9"/>
        <v>2</v>
      </c>
    </row>
    <row r="127" spans="1:26" x14ac:dyDescent="0.3">
      <c r="A127" s="23" t="s">
        <v>359</v>
      </c>
      <c r="B127" s="34">
        <v>45299</v>
      </c>
      <c r="C127" s="23" t="s">
        <v>360</v>
      </c>
      <c r="D127" s="23" t="s">
        <v>100</v>
      </c>
      <c r="E127" s="23" t="s">
        <v>101</v>
      </c>
      <c r="F127" s="23">
        <v>201307</v>
      </c>
      <c r="G127" s="23" t="s">
        <v>160</v>
      </c>
      <c r="H127" s="23" t="s">
        <v>161</v>
      </c>
      <c r="I127" s="23" t="s">
        <v>50</v>
      </c>
      <c r="J127" s="23" t="s">
        <v>23</v>
      </c>
      <c r="K127" s="23" t="s">
        <v>24</v>
      </c>
      <c r="L127" s="23">
        <v>1</v>
      </c>
      <c r="M127" s="23">
        <v>142.49</v>
      </c>
      <c r="N127" s="23">
        <v>10</v>
      </c>
      <c r="O127" s="23">
        <v>12</v>
      </c>
      <c r="P127" s="23" t="s">
        <v>58</v>
      </c>
      <c r="Q127" s="23" t="s">
        <v>44</v>
      </c>
      <c r="R127" s="23">
        <f t="shared" si="5"/>
        <v>1</v>
      </c>
      <c r="S127" s="23" t="str">
        <f t="shared" si="6"/>
        <v>ORD100126_20240108_CUST02038_MED014</v>
      </c>
      <c r="T127" s="23">
        <f t="shared" si="7"/>
        <v>1</v>
      </c>
      <c r="U127" s="6">
        <f t="shared" si="8"/>
        <v>142.49</v>
      </c>
      <c r="V127" s="6">
        <f>tbl_Raw_Data[[#This Row],[Discount_Pct]]*tbl_Raw_Data[[#This Row],[Gross_Amount]]/100</f>
        <v>14.249000000000001</v>
      </c>
      <c r="W127" s="6">
        <f>tbl_Raw_Data[[#This Row],[Gross_Amount]]-tbl_Raw_Data[[#This Row],[Discount_Amount]]</f>
        <v>128.24100000000001</v>
      </c>
      <c r="X127" s="6">
        <f>tbl_Raw_Data[[#This Row],[Net_Amount_Before_Tax]]*tbl_Raw_Data[[#This Row],[Tax_Pct]]/100</f>
        <v>15.388920000000002</v>
      </c>
      <c r="Y127" s="6">
        <f>tbl_Raw_Data[[#This Row],[Net_Amount_Before_Tax]]+tbl_Raw_Data[[#This Row],[Tax_Amount]]</f>
        <v>143.62992000000003</v>
      </c>
      <c r="Z127" s="6">
        <f t="shared" si="9"/>
        <v>1</v>
      </c>
    </row>
    <row r="128" spans="1:26" x14ac:dyDescent="0.3">
      <c r="A128" s="23" t="s">
        <v>359</v>
      </c>
      <c r="B128" s="34">
        <v>45335</v>
      </c>
      <c r="C128" s="23" t="s">
        <v>361</v>
      </c>
      <c r="D128" s="23" t="s">
        <v>19</v>
      </c>
      <c r="E128" s="23" t="s">
        <v>19</v>
      </c>
      <c r="F128" s="23">
        <v>110044</v>
      </c>
      <c r="G128" s="23" t="s">
        <v>224</v>
      </c>
      <c r="H128" s="23" t="s">
        <v>225</v>
      </c>
      <c r="I128" s="23" t="s">
        <v>147</v>
      </c>
      <c r="J128" s="23" t="s">
        <v>23</v>
      </c>
      <c r="K128" s="23" t="s">
        <v>24</v>
      </c>
      <c r="L128" s="23">
        <v>4</v>
      </c>
      <c r="M128" s="23">
        <v>53.41</v>
      </c>
      <c r="N128" s="23">
        <v>5</v>
      </c>
      <c r="O128" s="23">
        <v>12</v>
      </c>
      <c r="P128" s="23" t="s">
        <v>58</v>
      </c>
      <c r="Q128" s="23" t="s">
        <v>26</v>
      </c>
      <c r="R128" s="23">
        <f t="shared" si="5"/>
        <v>1</v>
      </c>
      <c r="S128" s="23" t="str">
        <f t="shared" si="6"/>
        <v>ORD100126_20240213_CUST01787_MED015</v>
      </c>
      <c r="T128" s="23">
        <f t="shared" si="7"/>
        <v>1</v>
      </c>
      <c r="U128" s="6">
        <f t="shared" si="8"/>
        <v>213.64</v>
      </c>
      <c r="V128" s="6">
        <f>tbl_Raw_Data[[#This Row],[Discount_Pct]]*tbl_Raw_Data[[#This Row],[Gross_Amount]]/100</f>
        <v>10.681999999999999</v>
      </c>
      <c r="W128" s="6">
        <f>tbl_Raw_Data[[#This Row],[Gross_Amount]]-tbl_Raw_Data[[#This Row],[Discount_Amount]]</f>
        <v>202.958</v>
      </c>
      <c r="X128" s="6">
        <f>tbl_Raw_Data[[#This Row],[Net_Amount_Before_Tax]]*tbl_Raw_Data[[#This Row],[Tax_Pct]]/100</f>
        <v>24.354960000000002</v>
      </c>
      <c r="Y128" s="6">
        <f>tbl_Raw_Data[[#This Row],[Net_Amount_Before_Tax]]+tbl_Raw_Data[[#This Row],[Tax_Amount]]</f>
        <v>227.31296</v>
      </c>
      <c r="Z128" s="6">
        <f t="shared" si="9"/>
        <v>2</v>
      </c>
    </row>
    <row r="129" spans="1:26" x14ac:dyDescent="0.3">
      <c r="A129" s="23" t="s">
        <v>362</v>
      </c>
      <c r="B129" s="34">
        <v>45706</v>
      </c>
      <c r="C129" s="23" t="s">
        <v>363</v>
      </c>
      <c r="D129" s="23" t="s">
        <v>46</v>
      </c>
      <c r="E129" s="23" t="s">
        <v>47</v>
      </c>
      <c r="F129" s="23">
        <v>411001</v>
      </c>
      <c r="G129" s="23" t="s">
        <v>154</v>
      </c>
      <c r="H129" s="23" t="s">
        <v>155</v>
      </c>
      <c r="I129" s="23" t="s">
        <v>134</v>
      </c>
      <c r="J129" s="23" t="s">
        <v>156</v>
      </c>
      <c r="K129" s="23" t="s">
        <v>57</v>
      </c>
      <c r="L129" s="23">
        <v>3</v>
      </c>
      <c r="M129" s="23">
        <v>47.11</v>
      </c>
      <c r="N129" s="23">
        <v>10</v>
      </c>
      <c r="O129" s="23">
        <v>5</v>
      </c>
      <c r="P129" s="23" t="s">
        <v>33</v>
      </c>
      <c r="Q129" s="23" t="s">
        <v>34</v>
      </c>
      <c r="R129" s="23">
        <f t="shared" si="5"/>
        <v>1</v>
      </c>
      <c r="S129" s="23" t="str">
        <f t="shared" si="6"/>
        <v>ORD100128_20250218_CUST00086_MED006</v>
      </c>
      <c r="T129" s="23">
        <f t="shared" si="7"/>
        <v>1</v>
      </c>
      <c r="U129" s="6">
        <f t="shared" si="8"/>
        <v>141.32999999999998</v>
      </c>
      <c r="V129" s="6">
        <f>tbl_Raw_Data[[#This Row],[Discount_Pct]]*tbl_Raw_Data[[#This Row],[Gross_Amount]]/100</f>
        <v>14.132999999999997</v>
      </c>
      <c r="W129" s="6">
        <f>tbl_Raw_Data[[#This Row],[Gross_Amount]]-tbl_Raw_Data[[#This Row],[Discount_Amount]]</f>
        <v>127.19699999999999</v>
      </c>
      <c r="X129" s="6">
        <f>tbl_Raw_Data[[#This Row],[Net_Amount_Before_Tax]]*tbl_Raw_Data[[#This Row],[Tax_Pct]]/100</f>
        <v>6.3598499999999989</v>
      </c>
      <c r="Y129" s="6">
        <f>tbl_Raw_Data[[#This Row],[Net_Amount_Before_Tax]]+tbl_Raw_Data[[#This Row],[Tax_Amount]]</f>
        <v>133.55685</v>
      </c>
      <c r="Z129" s="6">
        <f t="shared" si="9"/>
        <v>1</v>
      </c>
    </row>
    <row r="130" spans="1:26" x14ac:dyDescent="0.3">
      <c r="A130" s="23" t="s">
        <v>364</v>
      </c>
      <c r="B130" s="34">
        <v>45895</v>
      </c>
      <c r="C130" s="23" t="s">
        <v>365</v>
      </c>
      <c r="D130" s="23" t="s">
        <v>72</v>
      </c>
      <c r="E130" s="23" t="s">
        <v>73</v>
      </c>
      <c r="F130" s="23">
        <v>302017</v>
      </c>
      <c r="G130" s="23" t="s">
        <v>68</v>
      </c>
      <c r="H130" s="23" t="s">
        <v>69</v>
      </c>
      <c r="I130" s="23" t="s">
        <v>55</v>
      </c>
      <c r="J130" s="23" t="s">
        <v>56</v>
      </c>
      <c r="K130" s="23" t="s">
        <v>24</v>
      </c>
      <c r="L130" s="23">
        <v>1</v>
      </c>
      <c r="M130" s="23">
        <v>26.99</v>
      </c>
      <c r="N130" s="23">
        <v>5</v>
      </c>
      <c r="O130" s="23">
        <v>5</v>
      </c>
      <c r="P130" s="23" t="s">
        <v>25</v>
      </c>
      <c r="Q130" s="23" t="s">
        <v>34</v>
      </c>
      <c r="R130" s="23">
        <f t="shared" ref="R130:R193" si="10">COUNTIFS($A$2:$A$8001,A130,$B$2:$B$8001,B130,$C$2:$C$8001,C130,$G$2:$G$8001,G130)</f>
        <v>1</v>
      </c>
      <c r="S130" s="23" t="str">
        <f t="shared" ref="S130:S193" si="11">A130&amp;"_"&amp;TEXT(B130,"yyyymmdd")&amp;"_"&amp;C130&amp;"_"&amp;G130</f>
        <v>ORD100129_20250826_CUST01641_MED003</v>
      </c>
      <c r="T130" s="23">
        <f t="shared" ref="T130:T193" si="12">COUNTIF($S$2:$S$8001,S130)</f>
        <v>1</v>
      </c>
      <c r="U130" s="6">
        <f t="shared" ref="U130:U193" si="13">L130*M130</f>
        <v>26.99</v>
      </c>
      <c r="V130" s="6">
        <f>tbl_Raw_Data[[#This Row],[Discount_Pct]]*tbl_Raw_Data[[#This Row],[Gross_Amount]]/100</f>
        <v>1.3494999999999999</v>
      </c>
      <c r="W130" s="6">
        <f>tbl_Raw_Data[[#This Row],[Gross_Amount]]-tbl_Raw_Data[[#This Row],[Discount_Amount]]</f>
        <v>25.640499999999999</v>
      </c>
      <c r="X130" s="6">
        <f>tbl_Raw_Data[[#This Row],[Net_Amount_Before_Tax]]*tbl_Raw_Data[[#This Row],[Tax_Pct]]/100</f>
        <v>1.282025</v>
      </c>
      <c r="Y130" s="6">
        <f>tbl_Raw_Data[[#This Row],[Net_Amount_Before_Tax]]+tbl_Raw_Data[[#This Row],[Tax_Amount]]</f>
        <v>26.922525</v>
      </c>
      <c r="Z130" s="6">
        <f t="shared" ref="Z130:Z193" si="14">COUNTIFS($C$2:$C$8001,C130,$Q$2:$Q$8001,"Delivered")</f>
        <v>2</v>
      </c>
    </row>
    <row r="131" spans="1:26" x14ac:dyDescent="0.3">
      <c r="A131" s="23" t="s">
        <v>366</v>
      </c>
      <c r="B131" s="34">
        <v>45490</v>
      </c>
      <c r="C131" s="23" t="s">
        <v>367</v>
      </c>
      <c r="D131" s="23" t="s">
        <v>46</v>
      </c>
      <c r="E131" s="23" t="s">
        <v>47</v>
      </c>
      <c r="F131" s="23">
        <v>411001</v>
      </c>
      <c r="G131" s="23" t="s">
        <v>315</v>
      </c>
      <c r="H131" s="23" t="s">
        <v>316</v>
      </c>
      <c r="I131" s="23" t="s">
        <v>50</v>
      </c>
      <c r="J131" s="23" t="s">
        <v>114</v>
      </c>
      <c r="K131" s="23" t="s">
        <v>24</v>
      </c>
      <c r="L131" s="23">
        <v>3</v>
      </c>
      <c r="M131" s="23">
        <v>132.13</v>
      </c>
      <c r="N131" s="23">
        <v>10</v>
      </c>
      <c r="O131" s="23">
        <v>5</v>
      </c>
      <c r="P131" s="23" t="s">
        <v>43</v>
      </c>
      <c r="Q131" s="23" t="s">
        <v>34</v>
      </c>
      <c r="R131" s="23">
        <f t="shared" si="10"/>
        <v>1</v>
      </c>
      <c r="S131" s="23" t="str">
        <f t="shared" si="11"/>
        <v>ORD100130_20240717_CUST03180_MED012</v>
      </c>
      <c r="T131" s="23">
        <f t="shared" si="12"/>
        <v>1</v>
      </c>
      <c r="U131" s="6">
        <f t="shared" si="13"/>
        <v>396.39</v>
      </c>
      <c r="V131" s="6">
        <f>tbl_Raw_Data[[#This Row],[Discount_Pct]]*tbl_Raw_Data[[#This Row],[Gross_Amount]]/100</f>
        <v>39.638999999999996</v>
      </c>
      <c r="W131" s="6">
        <f>tbl_Raw_Data[[#This Row],[Gross_Amount]]-tbl_Raw_Data[[#This Row],[Discount_Amount]]</f>
        <v>356.75099999999998</v>
      </c>
      <c r="X131" s="6">
        <f>tbl_Raw_Data[[#This Row],[Net_Amount_Before_Tax]]*tbl_Raw_Data[[#This Row],[Tax_Pct]]/100</f>
        <v>17.83755</v>
      </c>
      <c r="Y131" s="6">
        <f>tbl_Raw_Data[[#This Row],[Net_Amount_Before_Tax]]+tbl_Raw_Data[[#This Row],[Tax_Amount]]</f>
        <v>374.58855</v>
      </c>
      <c r="Z131" s="6">
        <f t="shared" si="14"/>
        <v>2</v>
      </c>
    </row>
    <row r="132" spans="1:26" x14ac:dyDescent="0.3">
      <c r="A132" s="23" t="s">
        <v>368</v>
      </c>
      <c r="B132" s="34">
        <v>45908</v>
      </c>
      <c r="C132" s="23" t="s">
        <v>369</v>
      </c>
      <c r="D132" s="23" t="s">
        <v>183</v>
      </c>
      <c r="E132" s="23" t="s">
        <v>184</v>
      </c>
      <c r="F132" s="23">
        <v>122016</v>
      </c>
      <c r="G132" s="23" t="s">
        <v>256</v>
      </c>
      <c r="H132" s="23" t="s">
        <v>257</v>
      </c>
      <c r="I132" s="23" t="s">
        <v>22</v>
      </c>
      <c r="J132" s="23" t="s">
        <v>258</v>
      </c>
      <c r="K132" s="23" t="s">
        <v>57</v>
      </c>
      <c r="L132" s="23">
        <v>2</v>
      </c>
      <c r="M132" s="23">
        <v>60.31</v>
      </c>
      <c r="N132" s="23">
        <v>10</v>
      </c>
      <c r="O132" s="23">
        <v>12</v>
      </c>
      <c r="P132" s="23" t="s">
        <v>89</v>
      </c>
      <c r="Q132" s="23" t="s">
        <v>90</v>
      </c>
      <c r="R132" s="23">
        <f t="shared" si="10"/>
        <v>1</v>
      </c>
      <c r="S132" s="23" t="str">
        <f t="shared" si="11"/>
        <v>ORD100131_20250908_CUST00627_MED025</v>
      </c>
      <c r="T132" s="23">
        <f t="shared" si="12"/>
        <v>1</v>
      </c>
      <c r="U132" s="6">
        <f t="shared" si="13"/>
        <v>120.62</v>
      </c>
      <c r="V132" s="6">
        <f>tbl_Raw_Data[[#This Row],[Discount_Pct]]*tbl_Raw_Data[[#This Row],[Gross_Amount]]/100</f>
        <v>12.062000000000001</v>
      </c>
      <c r="W132" s="6">
        <f>tbl_Raw_Data[[#This Row],[Gross_Amount]]-tbl_Raw_Data[[#This Row],[Discount_Amount]]</f>
        <v>108.55800000000001</v>
      </c>
      <c r="X132" s="6">
        <f>tbl_Raw_Data[[#This Row],[Net_Amount_Before_Tax]]*tbl_Raw_Data[[#This Row],[Tax_Pct]]/100</f>
        <v>13.026960000000001</v>
      </c>
      <c r="Y132" s="6">
        <f>tbl_Raw_Data[[#This Row],[Net_Amount_Before_Tax]]+tbl_Raw_Data[[#This Row],[Tax_Amount]]</f>
        <v>121.58496000000001</v>
      </c>
      <c r="Z132" s="6">
        <f t="shared" si="14"/>
        <v>0</v>
      </c>
    </row>
    <row r="133" spans="1:26" x14ac:dyDescent="0.3">
      <c r="A133" s="23" t="s">
        <v>370</v>
      </c>
      <c r="B133" s="34">
        <v>45870</v>
      </c>
      <c r="C133" s="23" t="s">
        <v>371</v>
      </c>
      <c r="D133" s="23" t="s">
        <v>52</v>
      </c>
      <c r="E133" s="23" t="s">
        <v>52</v>
      </c>
      <c r="F133" s="23">
        <v>160001</v>
      </c>
      <c r="G133" s="23" t="s">
        <v>53</v>
      </c>
      <c r="H133" s="23" t="s">
        <v>54</v>
      </c>
      <c r="I133" s="23" t="s">
        <v>55</v>
      </c>
      <c r="J133" s="23" t="s">
        <v>56</v>
      </c>
      <c r="K133" s="23" t="s">
        <v>57</v>
      </c>
      <c r="L133" s="23">
        <v>1</v>
      </c>
      <c r="M133" s="23">
        <v>62.82</v>
      </c>
      <c r="N133" s="23">
        <v>5</v>
      </c>
      <c r="O133" s="23">
        <v>12</v>
      </c>
      <c r="P133" s="23" t="s">
        <v>33</v>
      </c>
      <c r="Q133" s="23" t="s">
        <v>90</v>
      </c>
      <c r="R133" s="23">
        <f t="shared" si="10"/>
        <v>1</v>
      </c>
      <c r="S133" s="23" t="str">
        <f t="shared" si="11"/>
        <v>ORD100132_20250801_CUST02634_MED020</v>
      </c>
      <c r="T133" s="23">
        <f t="shared" si="12"/>
        <v>1</v>
      </c>
      <c r="U133" s="6">
        <f t="shared" si="13"/>
        <v>62.82</v>
      </c>
      <c r="V133" s="6">
        <f>tbl_Raw_Data[[#This Row],[Discount_Pct]]*tbl_Raw_Data[[#This Row],[Gross_Amount]]/100</f>
        <v>3.141</v>
      </c>
      <c r="W133" s="6">
        <f>tbl_Raw_Data[[#This Row],[Gross_Amount]]-tbl_Raw_Data[[#This Row],[Discount_Amount]]</f>
        <v>59.679000000000002</v>
      </c>
      <c r="X133" s="6">
        <f>tbl_Raw_Data[[#This Row],[Net_Amount_Before_Tax]]*tbl_Raw_Data[[#This Row],[Tax_Pct]]/100</f>
        <v>7.1614800000000001</v>
      </c>
      <c r="Y133" s="6">
        <f>tbl_Raw_Data[[#This Row],[Net_Amount_Before_Tax]]+tbl_Raw_Data[[#This Row],[Tax_Amount]]</f>
        <v>66.840479999999999</v>
      </c>
      <c r="Z133" s="6">
        <f t="shared" si="14"/>
        <v>1</v>
      </c>
    </row>
    <row r="134" spans="1:26" x14ac:dyDescent="0.3">
      <c r="A134" s="23" t="s">
        <v>372</v>
      </c>
      <c r="B134" s="34">
        <v>45573</v>
      </c>
      <c r="C134" s="23" t="s">
        <v>373</v>
      </c>
      <c r="D134" s="23" t="s">
        <v>19</v>
      </c>
      <c r="E134" s="23" t="s">
        <v>19</v>
      </c>
      <c r="F134" s="23">
        <v>110029</v>
      </c>
      <c r="G134" s="23" t="s">
        <v>315</v>
      </c>
      <c r="H134" s="23" t="s">
        <v>316</v>
      </c>
      <c r="I134" s="23" t="s">
        <v>50</v>
      </c>
      <c r="J134" s="23" t="s">
        <v>114</v>
      </c>
      <c r="K134" s="23" t="s">
        <v>24</v>
      </c>
      <c r="L134" s="23">
        <v>2</v>
      </c>
      <c r="M134" s="23">
        <v>115.66</v>
      </c>
      <c r="N134" s="23">
        <v>5</v>
      </c>
      <c r="O134" s="23">
        <v>5</v>
      </c>
      <c r="P134" s="23" t="s">
        <v>65</v>
      </c>
      <c r="Q134" s="23" t="s">
        <v>34</v>
      </c>
      <c r="R134" s="23">
        <f t="shared" si="10"/>
        <v>1</v>
      </c>
      <c r="S134" s="23" t="str">
        <f t="shared" si="11"/>
        <v>ORD100133_20241008_CUST02423_MED012</v>
      </c>
      <c r="T134" s="23">
        <f t="shared" si="12"/>
        <v>1</v>
      </c>
      <c r="U134" s="6">
        <f t="shared" si="13"/>
        <v>231.32</v>
      </c>
      <c r="V134" s="6">
        <f>tbl_Raw_Data[[#This Row],[Discount_Pct]]*tbl_Raw_Data[[#This Row],[Gross_Amount]]/100</f>
        <v>11.565999999999999</v>
      </c>
      <c r="W134" s="6">
        <f>tbl_Raw_Data[[#This Row],[Gross_Amount]]-tbl_Raw_Data[[#This Row],[Discount_Amount]]</f>
        <v>219.75399999999999</v>
      </c>
      <c r="X134" s="6">
        <f>tbl_Raw_Data[[#This Row],[Net_Amount_Before_Tax]]*tbl_Raw_Data[[#This Row],[Tax_Pct]]/100</f>
        <v>10.9877</v>
      </c>
      <c r="Y134" s="6">
        <f>tbl_Raw_Data[[#This Row],[Net_Amount_Before_Tax]]+tbl_Raw_Data[[#This Row],[Tax_Amount]]</f>
        <v>230.74169999999998</v>
      </c>
      <c r="Z134" s="6">
        <f t="shared" si="14"/>
        <v>3</v>
      </c>
    </row>
    <row r="135" spans="1:26" x14ac:dyDescent="0.3">
      <c r="A135" s="23" t="s">
        <v>374</v>
      </c>
      <c r="B135" s="34">
        <v>45384</v>
      </c>
      <c r="C135" s="23" t="s">
        <v>338</v>
      </c>
      <c r="D135" s="23" t="s">
        <v>123</v>
      </c>
      <c r="E135" s="23" t="s">
        <v>101</v>
      </c>
      <c r="F135" s="23">
        <v>226001</v>
      </c>
      <c r="G135" s="23" t="s">
        <v>30</v>
      </c>
      <c r="H135" s="23" t="s">
        <v>31</v>
      </c>
      <c r="I135" s="23" t="s">
        <v>32</v>
      </c>
      <c r="J135" s="23" t="s">
        <v>23</v>
      </c>
      <c r="K135" s="23" t="s">
        <v>24</v>
      </c>
      <c r="L135" s="23">
        <v>1</v>
      </c>
      <c r="M135" s="23">
        <v>139.94999999999999</v>
      </c>
      <c r="N135" s="23">
        <v>15</v>
      </c>
      <c r="O135" s="23">
        <v>18</v>
      </c>
      <c r="P135" s="23" t="s">
        <v>33</v>
      </c>
      <c r="Q135" s="23" t="s">
        <v>34</v>
      </c>
      <c r="R135" s="23">
        <f t="shared" si="10"/>
        <v>1</v>
      </c>
      <c r="S135" s="23" t="str">
        <f t="shared" si="11"/>
        <v>ORD100134_20240402_CUST02520_MED017</v>
      </c>
      <c r="T135" s="23">
        <f t="shared" si="12"/>
        <v>1</v>
      </c>
      <c r="U135" s="6">
        <f t="shared" si="13"/>
        <v>139.94999999999999</v>
      </c>
      <c r="V135" s="6">
        <f>tbl_Raw_Data[[#This Row],[Discount_Pct]]*tbl_Raw_Data[[#This Row],[Gross_Amount]]/100</f>
        <v>20.9925</v>
      </c>
      <c r="W135" s="6">
        <f>tbl_Raw_Data[[#This Row],[Gross_Amount]]-tbl_Raw_Data[[#This Row],[Discount_Amount]]</f>
        <v>118.95749999999998</v>
      </c>
      <c r="X135" s="6">
        <f>tbl_Raw_Data[[#This Row],[Net_Amount_Before_Tax]]*tbl_Raw_Data[[#This Row],[Tax_Pct]]/100</f>
        <v>21.412349999999996</v>
      </c>
      <c r="Y135" s="6">
        <f>tbl_Raw_Data[[#This Row],[Net_Amount_Before_Tax]]+tbl_Raw_Data[[#This Row],[Tax_Amount]]</f>
        <v>140.36984999999999</v>
      </c>
      <c r="Z135" s="6">
        <f t="shared" si="14"/>
        <v>2</v>
      </c>
    </row>
    <row r="136" spans="1:26" x14ac:dyDescent="0.3">
      <c r="A136" s="23" t="s">
        <v>375</v>
      </c>
      <c r="B136" s="34">
        <v>45779</v>
      </c>
      <c r="C136" s="23" t="s">
        <v>376</v>
      </c>
      <c r="D136" s="23" t="s">
        <v>92</v>
      </c>
      <c r="E136" s="23" t="s">
        <v>93</v>
      </c>
      <c r="F136" s="23">
        <v>560001</v>
      </c>
      <c r="G136" s="23" t="s">
        <v>192</v>
      </c>
      <c r="H136" s="23" t="s">
        <v>193</v>
      </c>
      <c r="I136" s="23" t="s">
        <v>41</v>
      </c>
      <c r="J136" s="23" t="s">
        <v>194</v>
      </c>
      <c r="K136" s="23" t="s">
        <v>24</v>
      </c>
      <c r="L136" s="23">
        <v>2</v>
      </c>
      <c r="M136" s="23">
        <v>35.17</v>
      </c>
      <c r="N136" s="23">
        <v>10</v>
      </c>
      <c r="O136" s="23">
        <v>18</v>
      </c>
      <c r="P136" s="23" t="s">
        <v>89</v>
      </c>
      <c r="Q136" s="23" t="s">
        <v>34</v>
      </c>
      <c r="R136" s="23">
        <f t="shared" si="10"/>
        <v>1</v>
      </c>
      <c r="S136" s="23" t="str">
        <f t="shared" si="11"/>
        <v>ORD100135_20250502_CUST02054_MED002</v>
      </c>
      <c r="T136" s="23">
        <f t="shared" si="12"/>
        <v>1</v>
      </c>
      <c r="U136" s="6">
        <f t="shared" si="13"/>
        <v>70.34</v>
      </c>
      <c r="V136" s="6">
        <f>tbl_Raw_Data[[#This Row],[Discount_Pct]]*tbl_Raw_Data[[#This Row],[Gross_Amount]]/100</f>
        <v>7.0340000000000007</v>
      </c>
      <c r="W136" s="6">
        <f>tbl_Raw_Data[[#This Row],[Gross_Amount]]-tbl_Raw_Data[[#This Row],[Discount_Amount]]</f>
        <v>63.306000000000004</v>
      </c>
      <c r="X136" s="6">
        <f>tbl_Raw_Data[[#This Row],[Net_Amount_Before_Tax]]*tbl_Raw_Data[[#This Row],[Tax_Pct]]/100</f>
        <v>11.39508</v>
      </c>
      <c r="Y136" s="6">
        <f>tbl_Raw_Data[[#This Row],[Net_Amount_Before_Tax]]+tbl_Raw_Data[[#This Row],[Tax_Amount]]</f>
        <v>74.701080000000005</v>
      </c>
      <c r="Z136" s="6">
        <f t="shared" si="14"/>
        <v>2</v>
      </c>
    </row>
    <row r="137" spans="1:26" x14ac:dyDescent="0.3">
      <c r="A137" s="23" t="s">
        <v>375</v>
      </c>
      <c r="B137" s="34">
        <v>46016</v>
      </c>
      <c r="C137" s="23" t="s">
        <v>377</v>
      </c>
      <c r="D137" s="23" t="s">
        <v>142</v>
      </c>
      <c r="E137" s="23" t="s">
        <v>81</v>
      </c>
      <c r="F137" s="23">
        <v>380058</v>
      </c>
      <c r="G137" s="23" t="s">
        <v>30</v>
      </c>
      <c r="H137" s="23" t="s">
        <v>31</v>
      </c>
      <c r="I137" s="23" t="s">
        <v>32</v>
      </c>
      <c r="J137" s="23" t="s">
        <v>23</v>
      </c>
      <c r="K137" s="23" t="s">
        <v>24</v>
      </c>
      <c r="L137" s="23">
        <v>2</v>
      </c>
      <c r="M137" s="23">
        <v>124.59</v>
      </c>
      <c r="N137" s="23">
        <v>5</v>
      </c>
      <c r="O137" s="23">
        <v>5</v>
      </c>
      <c r="P137" s="23" t="s">
        <v>33</v>
      </c>
      <c r="Q137" s="23" t="s">
        <v>44</v>
      </c>
      <c r="R137" s="23">
        <f t="shared" si="10"/>
        <v>1</v>
      </c>
      <c r="S137" s="23" t="str">
        <f t="shared" si="11"/>
        <v>ORD100135_20251225_CUST01794_MED017</v>
      </c>
      <c r="T137" s="23">
        <f t="shared" si="12"/>
        <v>1</v>
      </c>
      <c r="U137" s="6">
        <f t="shared" si="13"/>
        <v>249.18</v>
      </c>
      <c r="V137" s="6">
        <f>tbl_Raw_Data[[#This Row],[Discount_Pct]]*tbl_Raw_Data[[#This Row],[Gross_Amount]]/100</f>
        <v>12.459000000000001</v>
      </c>
      <c r="W137" s="6">
        <f>tbl_Raw_Data[[#This Row],[Gross_Amount]]-tbl_Raw_Data[[#This Row],[Discount_Amount]]</f>
        <v>236.721</v>
      </c>
      <c r="X137" s="6">
        <f>tbl_Raw_Data[[#This Row],[Net_Amount_Before_Tax]]*tbl_Raw_Data[[#This Row],[Tax_Pct]]/100</f>
        <v>11.83605</v>
      </c>
      <c r="Y137" s="6">
        <f>tbl_Raw_Data[[#This Row],[Net_Amount_Before_Tax]]+tbl_Raw_Data[[#This Row],[Tax_Amount]]</f>
        <v>248.55705</v>
      </c>
      <c r="Z137" s="6">
        <f t="shared" si="14"/>
        <v>1</v>
      </c>
    </row>
    <row r="138" spans="1:26" x14ac:dyDescent="0.3">
      <c r="A138" s="23" t="s">
        <v>378</v>
      </c>
      <c r="B138" s="34">
        <v>45345</v>
      </c>
      <c r="C138" s="23" t="s">
        <v>379</v>
      </c>
      <c r="D138" s="23" t="s">
        <v>52</v>
      </c>
      <c r="E138" s="23" t="s">
        <v>52</v>
      </c>
      <c r="F138" s="23">
        <v>160019</v>
      </c>
      <c r="G138" s="23" t="s">
        <v>94</v>
      </c>
      <c r="H138" s="23" t="s">
        <v>95</v>
      </c>
      <c r="I138" s="23" t="s">
        <v>84</v>
      </c>
      <c r="J138" s="23" t="s">
        <v>42</v>
      </c>
      <c r="K138" s="23" t="s">
        <v>24</v>
      </c>
      <c r="L138" s="23">
        <v>1</v>
      </c>
      <c r="M138" s="23">
        <v>79.459999999999994</v>
      </c>
      <c r="N138" s="23">
        <v>5</v>
      </c>
      <c r="O138" s="23">
        <v>12</v>
      </c>
      <c r="P138" s="23" t="s">
        <v>65</v>
      </c>
      <c r="Q138" s="23" t="s">
        <v>34</v>
      </c>
      <c r="R138" s="23">
        <f t="shared" si="10"/>
        <v>1</v>
      </c>
      <c r="S138" s="23" t="str">
        <f t="shared" si="11"/>
        <v>ORD100137_20240223_CUST03233_MED021</v>
      </c>
      <c r="T138" s="23">
        <f t="shared" si="12"/>
        <v>1</v>
      </c>
      <c r="U138" s="6">
        <f t="shared" si="13"/>
        <v>79.459999999999994</v>
      </c>
      <c r="V138" s="6">
        <f>tbl_Raw_Data[[#This Row],[Discount_Pct]]*tbl_Raw_Data[[#This Row],[Gross_Amount]]/100</f>
        <v>3.9729999999999994</v>
      </c>
      <c r="W138" s="6">
        <f>tbl_Raw_Data[[#This Row],[Gross_Amount]]-tbl_Raw_Data[[#This Row],[Discount_Amount]]</f>
        <v>75.486999999999995</v>
      </c>
      <c r="X138" s="6">
        <f>tbl_Raw_Data[[#This Row],[Net_Amount_Before_Tax]]*tbl_Raw_Data[[#This Row],[Tax_Pct]]/100</f>
        <v>9.0584399999999992</v>
      </c>
      <c r="Y138" s="6">
        <f>tbl_Raw_Data[[#This Row],[Net_Amount_Before_Tax]]+tbl_Raw_Data[[#This Row],[Tax_Amount]]</f>
        <v>84.545439999999999</v>
      </c>
      <c r="Z138" s="6">
        <f t="shared" si="14"/>
        <v>2</v>
      </c>
    </row>
    <row r="139" spans="1:26" x14ac:dyDescent="0.3">
      <c r="A139" s="23" t="s">
        <v>380</v>
      </c>
      <c r="B139" s="34">
        <v>45888</v>
      </c>
      <c r="C139" s="23" t="s">
        <v>381</v>
      </c>
      <c r="D139" s="23" t="s">
        <v>92</v>
      </c>
      <c r="E139" s="23" t="s">
        <v>93</v>
      </c>
      <c r="F139" s="23">
        <v>560034</v>
      </c>
      <c r="G139" s="23" t="s">
        <v>283</v>
      </c>
      <c r="H139" s="23" t="s">
        <v>284</v>
      </c>
      <c r="I139" s="23" t="s">
        <v>104</v>
      </c>
      <c r="J139" s="23" t="s">
        <v>42</v>
      </c>
      <c r="K139" s="23" t="s">
        <v>57</v>
      </c>
      <c r="L139" s="23">
        <v>1</v>
      </c>
      <c r="M139" s="23">
        <v>325.26</v>
      </c>
      <c r="N139" s="23">
        <v>10</v>
      </c>
      <c r="O139" s="23">
        <v>12</v>
      </c>
      <c r="P139" s="23" t="s">
        <v>89</v>
      </c>
      <c r="Q139" s="23" t="s">
        <v>34</v>
      </c>
      <c r="R139" s="23">
        <f t="shared" si="10"/>
        <v>1</v>
      </c>
      <c r="S139" s="23" t="str">
        <f t="shared" si="11"/>
        <v>ORD100138_20250819_CUST02719_MED030</v>
      </c>
      <c r="T139" s="23">
        <f t="shared" si="12"/>
        <v>1</v>
      </c>
      <c r="U139" s="6">
        <f t="shared" si="13"/>
        <v>325.26</v>
      </c>
      <c r="V139" s="6">
        <f>tbl_Raw_Data[[#This Row],[Discount_Pct]]*tbl_Raw_Data[[#This Row],[Gross_Amount]]/100</f>
        <v>32.525999999999996</v>
      </c>
      <c r="W139" s="6">
        <f>tbl_Raw_Data[[#This Row],[Gross_Amount]]-tbl_Raw_Data[[#This Row],[Discount_Amount]]</f>
        <v>292.73399999999998</v>
      </c>
      <c r="X139" s="6">
        <f>tbl_Raw_Data[[#This Row],[Net_Amount_Before_Tax]]*tbl_Raw_Data[[#This Row],[Tax_Pct]]/100</f>
        <v>35.128079999999997</v>
      </c>
      <c r="Y139" s="6">
        <f>tbl_Raw_Data[[#This Row],[Net_Amount_Before_Tax]]+tbl_Raw_Data[[#This Row],[Tax_Amount]]</f>
        <v>327.86207999999999</v>
      </c>
      <c r="Z139" s="6">
        <f t="shared" si="14"/>
        <v>2</v>
      </c>
    </row>
    <row r="140" spans="1:26" x14ac:dyDescent="0.3">
      <c r="A140" s="23" t="s">
        <v>382</v>
      </c>
      <c r="B140" s="34">
        <v>45677</v>
      </c>
      <c r="C140" s="23" t="s">
        <v>383</v>
      </c>
      <c r="D140" s="23" t="s">
        <v>183</v>
      </c>
      <c r="E140" s="23" t="s">
        <v>184</v>
      </c>
      <c r="F140" s="23">
        <v>122018</v>
      </c>
      <c r="G140" s="23" t="s">
        <v>196</v>
      </c>
      <c r="H140" s="23" t="s">
        <v>197</v>
      </c>
      <c r="I140" s="23" t="s">
        <v>32</v>
      </c>
      <c r="J140" s="23" t="s">
        <v>42</v>
      </c>
      <c r="K140" s="23" t="s">
        <v>24</v>
      </c>
      <c r="L140" s="23">
        <v>3</v>
      </c>
      <c r="M140" s="23">
        <v>26.52</v>
      </c>
      <c r="N140" s="23">
        <v>10</v>
      </c>
      <c r="O140" s="23">
        <v>18</v>
      </c>
      <c r="P140" s="23" t="s">
        <v>25</v>
      </c>
      <c r="Q140" s="23" t="s">
        <v>26</v>
      </c>
      <c r="R140" s="23">
        <f t="shared" si="10"/>
        <v>1</v>
      </c>
      <c r="S140" s="23" t="str">
        <f t="shared" si="11"/>
        <v>ORD100139_20250120_CUST02636_MED011</v>
      </c>
      <c r="T140" s="23">
        <f t="shared" si="12"/>
        <v>1</v>
      </c>
      <c r="U140" s="6">
        <f t="shared" si="13"/>
        <v>79.56</v>
      </c>
      <c r="V140" s="6">
        <f>tbl_Raw_Data[[#This Row],[Discount_Pct]]*tbl_Raw_Data[[#This Row],[Gross_Amount]]/100</f>
        <v>7.9560000000000004</v>
      </c>
      <c r="W140" s="6">
        <f>tbl_Raw_Data[[#This Row],[Gross_Amount]]-tbl_Raw_Data[[#This Row],[Discount_Amount]]</f>
        <v>71.603999999999999</v>
      </c>
      <c r="X140" s="6">
        <f>tbl_Raw_Data[[#This Row],[Net_Amount_Before_Tax]]*tbl_Raw_Data[[#This Row],[Tax_Pct]]/100</f>
        <v>12.888720000000001</v>
      </c>
      <c r="Y140" s="6">
        <f>tbl_Raw_Data[[#This Row],[Net_Amount_Before_Tax]]+tbl_Raw_Data[[#This Row],[Tax_Amount]]</f>
        <v>84.492720000000006</v>
      </c>
      <c r="Z140" s="6">
        <f t="shared" si="14"/>
        <v>2</v>
      </c>
    </row>
    <row r="141" spans="1:26" x14ac:dyDescent="0.3">
      <c r="A141" s="23" t="s">
        <v>384</v>
      </c>
      <c r="B141" s="34">
        <v>45310</v>
      </c>
      <c r="C141" s="23" t="s">
        <v>330</v>
      </c>
      <c r="D141" s="23" t="s">
        <v>87</v>
      </c>
      <c r="E141" s="23" t="s">
        <v>88</v>
      </c>
      <c r="F141" s="23">
        <v>600018</v>
      </c>
      <c r="G141" s="23" t="s">
        <v>154</v>
      </c>
      <c r="H141" s="23" t="s">
        <v>155</v>
      </c>
      <c r="I141" s="23" t="s">
        <v>134</v>
      </c>
      <c r="J141" s="23" t="s">
        <v>156</v>
      </c>
      <c r="K141" s="23" t="s">
        <v>57</v>
      </c>
      <c r="L141" s="23">
        <v>5</v>
      </c>
      <c r="M141" s="23">
        <v>43.75</v>
      </c>
      <c r="N141" s="23">
        <v>10</v>
      </c>
      <c r="O141" s="23">
        <v>5</v>
      </c>
      <c r="P141" s="23" t="s">
        <v>43</v>
      </c>
      <c r="Q141" s="23" t="s">
        <v>34</v>
      </c>
      <c r="R141" s="23">
        <f t="shared" si="10"/>
        <v>1</v>
      </c>
      <c r="S141" s="23" t="str">
        <f t="shared" si="11"/>
        <v>ORD100140_20240119_CUST01486_MED006</v>
      </c>
      <c r="T141" s="23">
        <f t="shared" si="12"/>
        <v>1</v>
      </c>
      <c r="U141" s="6">
        <f t="shared" si="13"/>
        <v>218.75</v>
      </c>
      <c r="V141" s="6">
        <f>tbl_Raw_Data[[#This Row],[Discount_Pct]]*tbl_Raw_Data[[#This Row],[Gross_Amount]]/100</f>
        <v>21.875</v>
      </c>
      <c r="W141" s="6">
        <f>tbl_Raw_Data[[#This Row],[Gross_Amount]]-tbl_Raw_Data[[#This Row],[Discount_Amount]]</f>
        <v>196.875</v>
      </c>
      <c r="X141" s="6">
        <f>tbl_Raw_Data[[#This Row],[Net_Amount_Before_Tax]]*tbl_Raw_Data[[#This Row],[Tax_Pct]]/100</f>
        <v>9.84375</v>
      </c>
      <c r="Y141" s="6">
        <f>tbl_Raw_Data[[#This Row],[Net_Amount_Before_Tax]]+tbl_Raw_Data[[#This Row],[Tax_Amount]]</f>
        <v>206.71875</v>
      </c>
      <c r="Z141" s="6">
        <f t="shared" si="14"/>
        <v>4</v>
      </c>
    </row>
    <row r="142" spans="1:26" x14ac:dyDescent="0.3">
      <c r="A142" s="23" t="s">
        <v>384</v>
      </c>
      <c r="B142" s="34">
        <v>45395</v>
      </c>
      <c r="C142" s="23" t="s">
        <v>385</v>
      </c>
      <c r="D142" s="23" t="s">
        <v>183</v>
      </c>
      <c r="E142" s="23" t="s">
        <v>184</v>
      </c>
      <c r="F142" s="23">
        <v>122018</v>
      </c>
      <c r="G142" s="23" t="s">
        <v>124</v>
      </c>
      <c r="H142" s="23" t="s">
        <v>125</v>
      </c>
      <c r="I142" s="23" t="s">
        <v>104</v>
      </c>
      <c r="J142" s="23" t="s">
        <v>114</v>
      </c>
      <c r="K142" s="23" t="s">
        <v>24</v>
      </c>
      <c r="L142" s="23">
        <v>3</v>
      </c>
      <c r="M142" s="23">
        <v>128.63999999999999</v>
      </c>
      <c r="N142" s="23">
        <v>0</v>
      </c>
      <c r="O142" s="23">
        <v>5</v>
      </c>
      <c r="P142" s="23" t="s">
        <v>43</v>
      </c>
      <c r="Q142" s="23" t="s">
        <v>26</v>
      </c>
      <c r="R142" s="23">
        <f t="shared" si="10"/>
        <v>1</v>
      </c>
      <c r="S142" s="23" t="str">
        <f t="shared" si="11"/>
        <v>ORD100140_20240413_CUST02080_MED018</v>
      </c>
      <c r="T142" s="23">
        <f t="shared" si="12"/>
        <v>1</v>
      </c>
      <c r="U142" s="6">
        <f t="shared" si="13"/>
        <v>385.91999999999996</v>
      </c>
      <c r="V142" s="6">
        <f>tbl_Raw_Data[[#This Row],[Discount_Pct]]*tbl_Raw_Data[[#This Row],[Gross_Amount]]/100</f>
        <v>0</v>
      </c>
      <c r="W142" s="6">
        <f>tbl_Raw_Data[[#This Row],[Gross_Amount]]-tbl_Raw_Data[[#This Row],[Discount_Amount]]</f>
        <v>385.91999999999996</v>
      </c>
      <c r="X142" s="6">
        <f>tbl_Raw_Data[[#This Row],[Net_Amount_Before_Tax]]*tbl_Raw_Data[[#This Row],[Tax_Pct]]/100</f>
        <v>19.295999999999999</v>
      </c>
      <c r="Y142" s="6">
        <f>tbl_Raw_Data[[#This Row],[Net_Amount_Before_Tax]]+tbl_Raw_Data[[#This Row],[Tax_Amount]]</f>
        <v>405.21599999999995</v>
      </c>
      <c r="Z142" s="6">
        <f t="shared" si="14"/>
        <v>0</v>
      </c>
    </row>
    <row r="143" spans="1:26" x14ac:dyDescent="0.3">
      <c r="A143" s="23" t="s">
        <v>386</v>
      </c>
      <c r="B143" s="34">
        <v>45477</v>
      </c>
      <c r="C143" s="23" t="s">
        <v>387</v>
      </c>
      <c r="D143" s="23" t="s">
        <v>100</v>
      </c>
      <c r="E143" s="23" t="s">
        <v>101</v>
      </c>
      <c r="F143" s="23">
        <v>201305</v>
      </c>
      <c r="G143" s="23" t="s">
        <v>256</v>
      </c>
      <c r="H143" s="23" t="s">
        <v>257</v>
      </c>
      <c r="I143" s="23" t="s">
        <v>22</v>
      </c>
      <c r="J143" s="23" t="s">
        <v>258</v>
      </c>
      <c r="K143" s="23" t="s">
        <v>57</v>
      </c>
      <c r="L143" s="23">
        <v>2</v>
      </c>
      <c r="M143" s="23">
        <v>73.040000000000006</v>
      </c>
      <c r="N143" s="23">
        <v>10</v>
      </c>
      <c r="O143" s="23">
        <v>5</v>
      </c>
      <c r="P143" s="23" t="s">
        <v>65</v>
      </c>
      <c r="Q143" s="23" t="s">
        <v>34</v>
      </c>
      <c r="R143" s="23">
        <f t="shared" si="10"/>
        <v>1</v>
      </c>
      <c r="S143" s="23" t="str">
        <f t="shared" si="11"/>
        <v>ORD100142_20240704_CUST03406_MED025</v>
      </c>
      <c r="T143" s="23">
        <f t="shared" si="12"/>
        <v>1</v>
      </c>
      <c r="U143" s="6">
        <f t="shared" si="13"/>
        <v>146.08000000000001</v>
      </c>
      <c r="V143" s="6">
        <f>tbl_Raw_Data[[#This Row],[Discount_Pct]]*tbl_Raw_Data[[#This Row],[Gross_Amount]]/100</f>
        <v>14.608000000000002</v>
      </c>
      <c r="W143" s="6">
        <f>tbl_Raw_Data[[#This Row],[Gross_Amount]]-tbl_Raw_Data[[#This Row],[Discount_Amount]]</f>
        <v>131.47200000000001</v>
      </c>
      <c r="X143" s="6">
        <f>tbl_Raw_Data[[#This Row],[Net_Amount_Before_Tax]]*tbl_Raw_Data[[#This Row],[Tax_Pct]]/100</f>
        <v>6.5735999999999999</v>
      </c>
      <c r="Y143" s="6">
        <f>tbl_Raw_Data[[#This Row],[Net_Amount_Before_Tax]]+tbl_Raw_Data[[#This Row],[Tax_Amount]]</f>
        <v>138.04560000000001</v>
      </c>
      <c r="Z143" s="6">
        <f t="shared" si="14"/>
        <v>4</v>
      </c>
    </row>
    <row r="144" spans="1:26" x14ac:dyDescent="0.3">
      <c r="A144" s="23" t="s">
        <v>388</v>
      </c>
      <c r="B144" s="34">
        <v>45917</v>
      </c>
      <c r="C144" s="23" t="s">
        <v>389</v>
      </c>
      <c r="D144" s="23" t="s">
        <v>183</v>
      </c>
      <c r="E144" s="23" t="s">
        <v>184</v>
      </c>
      <c r="F144" s="23">
        <v>122002</v>
      </c>
      <c r="G144" s="23" t="s">
        <v>20</v>
      </c>
      <c r="H144" s="23" t="s">
        <v>21</v>
      </c>
      <c r="I144" s="23" t="s">
        <v>22</v>
      </c>
      <c r="J144" s="23" t="s">
        <v>23</v>
      </c>
      <c r="K144" s="23" t="s">
        <v>24</v>
      </c>
      <c r="L144" s="23">
        <v>3</v>
      </c>
      <c r="M144" s="23">
        <v>127.33</v>
      </c>
      <c r="N144" s="23">
        <v>0</v>
      </c>
      <c r="O144" s="23">
        <v>12</v>
      </c>
      <c r="P144" s="23" t="s">
        <v>65</v>
      </c>
      <c r="Q144" s="23" t="s">
        <v>90</v>
      </c>
      <c r="R144" s="23">
        <f t="shared" si="10"/>
        <v>1</v>
      </c>
      <c r="S144" s="23" t="str">
        <f t="shared" si="11"/>
        <v>ORD100143_20250917_CUST01168_MED024</v>
      </c>
      <c r="T144" s="23">
        <f t="shared" si="12"/>
        <v>1</v>
      </c>
      <c r="U144" s="6">
        <f t="shared" si="13"/>
        <v>381.99</v>
      </c>
      <c r="V144" s="6">
        <f>tbl_Raw_Data[[#This Row],[Discount_Pct]]*tbl_Raw_Data[[#This Row],[Gross_Amount]]/100</f>
        <v>0</v>
      </c>
      <c r="W144" s="6">
        <f>tbl_Raw_Data[[#This Row],[Gross_Amount]]-tbl_Raw_Data[[#This Row],[Discount_Amount]]</f>
        <v>381.99</v>
      </c>
      <c r="X144" s="6">
        <f>tbl_Raw_Data[[#This Row],[Net_Amount_Before_Tax]]*tbl_Raw_Data[[#This Row],[Tax_Pct]]/100</f>
        <v>45.838799999999999</v>
      </c>
      <c r="Y144" s="6">
        <f>tbl_Raw_Data[[#This Row],[Net_Amount_Before_Tax]]+tbl_Raw_Data[[#This Row],[Tax_Amount]]</f>
        <v>427.8288</v>
      </c>
      <c r="Z144" s="6">
        <f t="shared" si="14"/>
        <v>1</v>
      </c>
    </row>
    <row r="145" spans="1:26" x14ac:dyDescent="0.3">
      <c r="A145" s="23" t="s">
        <v>390</v>
      </c>
      <c r="B145" s="34">
        <v>45580</v>
      </c>
      <c r="C145" s="23" t="s">
        <v>310</v>
      </c>
      <c r="D145" s="23" t="s">
        <v>130</v>
      </c>
      <c r="E145" s="23" t="s">
        <v>131</v>
      </c>
      <c r="F145" s="23">
        <v>700019</v>
      </c>
      <c r="G145" s="23" t="s">
        <v>30</v>
      </c>
      <c r="H145" s="23" t="s">
        <v>31</v>
      </c>
      <c r="I145" s="23" t="s">
        <v>32</v>
      </c>
      <c r="J145" s="23" t="s">
        <v>23</v>
      </c>
      <c r="K145" s="23" t="s">
        <v>24</v>
      </c>
      <c r="L145" s="23">
        <v>2</v>
      </c>
      <c r="M145" s="23">
        <v>154.02000000000001</v>
      </c>
      <c r="N145" s="23">
        <v>10</v>
      </c>
      <c r="O145" s="23">
        <v>12</v>
      </c>
      <c r="P145" s="23" t="s">
        <v>65</v>
      </c>
      <c r="Q145" s="23" t="s">
        <v>34</v>
      </c>
      <c r="R145" s="23">
        <f t="shared" si="10"/>
        <v>1</v>
      </c>
      <c r="S145" s="23" t="str">
        <f t="shared" si="11"/>
        <v>ORD100144_20241015_CUST03188_MED017</v>
      </c>
      <c r="T145" s="23">
        <f t="shared" si="12"/>
        <v>1</v>
      </c>
      <c r="U145" s="6">
        <f t="shared" si="13"/>
        <v>308.04000000000002</v>
      </c>
      <c r="V145" s="6">
        <f>tbl_Raw_Data[[#This Row],[Discount_Pct]]*tbl_Raw_Data[[#This Row],[Gross_Amount]]/100</f>
        <v>30.804000000000002</v>
      </c>
      <c r="W145" s="6">
        <f>tbl_Raw_Data[[#This Row],[Gross_Amount]]-tbl_Raw_Data[[#This Row],[Discount_Amount]]</f>
        <v>277.23599999999999</v>
      </c>
      <c r="X145" s="6">
        <f>tbl_Raw_Data[[#This Row],[Net_Amount_Before_Tax]]*tbl_Raw_Data[[#This Row],[Tax_Pct]]/100</f>
        <v>33.268319999999996</v>
      </c>
      <c r="Y145" s="6">
        <f>tbl_Raw_Data[[#This Row],[Net_Amount_Before_Tax]]+tbl_Raw_Data[[#This Row],[Tax_Amount]]</f>
        <v>310.50432000000001</v>
      </c>
      <c r="Z145" s="6">
        <f t="shared" si="14"/>
        <v>7</v>
      </c>
    </row>
    <row r="146" spans="1:26" x14ac:dyDescent="0.3">
      <c r="A146" s="23" t="s">
        <v>391</v>
      </c>
      <c r="B146" s="34">
        <v>45672</v>
      </c>
      <c r="C146" s="23" t="s">
        <v>392</v>
      </c>
      <c r="D146" s="23" t="s">
        <v>80</v>
      </c>
      <c r="E146" s="23" t="s">
        <v>81</v>
      </c>
      <c r="F146" s="23">
        <v>395003</v>
      </c>
      <c r="G146" s="23" t="s">
        <v>61</v>
      </c>
      <c r="H146" s="23" t="s">
        <v>62</v>
      </c>
      <c r="I146" s="23" t="s">
        <v>63</v>
      </c>
      <c r="J146" s="23" t="s">
        <v>64</v>
      </c>
      <c r="K146" s="23" t="s">
        <v>57</v>
      </c>
      <c r="L146" s="23">
        <v>2</v>
      </c>
      <c r="M146" s="23">
        <v>112.12</v>
      </c>
      <c r="N146" s="23">
        <v>0</v>
      </c>
      <c r="O146" s="23">
        <v>5</v>
      </c>
      <c r="P146" s="23" t="s">
        <v>65</v>
      </c>
      <c r="Q146" s="23" t="s">
        <v>90</v>
      </c>
      <c r="R146" s="23">
        <f t="shared" si="10"/>
        <v>1</v>
      </c>
      <c r="S146" s="23" t="str">
        <f t="shared" si="11"/>
        <v>ORD100145_20250115_CUST02272_MED004</v>
      </c>
      <c r="T146" s="23">
        <f t="shared" si="12"/>
        <v>1</v>
      </c>
      <c r="U146" s="6">
        <f t="shared" si="13"/>
        <v>224.24</v>
      </c>
      <c r="V146" s="6">
        <f>tbl_Raw_Data[[#This Row],[Discount_Pct]]*tbl_Raw_Data[[#This Row],[Gross_Amount]]/100</f>
        <v>0</v>
      </c>
      <c r="W146" s="6">
        <f>tbl_Raw_Data[[#This Row],[Gross_Amount]]-tbl_Raw_Data[[#This Row],[Discount_Amount]]</f>
        <v>224.24</v>
      </c>
      <c r="X146" s="6">
        <f>tbl_Raw_Data[[#This Row],[Net_Amount_Before_Tax]]*tbl_Raw_Data[[#This Row],[Tax_Pct]]/100</f>
        <v>11.212</v>
      </c>
      <c r="Y146" s="6">
        <f>tbl_Raw_Data[[#This Row],[Net_Amount_Before_Tax]]+tbl_Raw_Data[[#This Row],[Tax_Amount]]</f>
        <v>235.452</v>
      </c>
      <c r="Z146" s="6">
        <f t="shared" si="14"/>
        <v>3</v>
      </c>
    </row>
    <row r="147" spans="1:26" x14ac:dyDescent="0.3">
      <c r="A147" s="23" t="s">
        <v>393</v>
      </c>
      <c r="B147" s="34">
        <v>45442</v>
      </c>
      <c r="C147" s="23" t="s">
        <v>394</v>
      </c>
      <c r="D147" s="23" t="s">
        <v>130</v>
      </c>
      <c r="E147" s="23" t="s">
        <v>131</v>
      </c>
      <c r="F147" s="23">
        <v>700001</v>
      </c>
      <c r="G147" s="23" t="s">
        <v>68</v>
      </c>
      <c r="H147" s="23" t="s">
        <v>69</v>
      </c>
      <c r="I147" s="23" t="s">
        <v>55</v>
      </c>
      <c r="J147" s="23" t="s">
        <v>56</v>
      </c>
      <c r="K147" s="23" t="s">
        <v>24</v>
      </c>
      <c r="L147" s="23">
        <v>5</v>
      </c>
      <c r="M147" s="23">
        <v>26.32</v>
      </c>
      <c r="N147" s="23">
        <v>5</v>
      </c>
      <c r="O147" s="23">
        <v>5</v>
      </c>
      <c r="P147" s="23" t="s">
        <v>33</v>
      </c>
      <c r="Q147" s="23" t="s">
        <v>34</v>
      </c>
      <c r="R147" s="23">
        <f t="shared" si="10"/>
        <v>1</v>
      </c>
      <c r="S147" s="23" t="str">
        <f t="shared" si="11"/>
        <v>ORD100146_20240530_CUST03404_MED003</v>
      </c>
      <c r="T147" s="23">
        <f t="shared" si="12"/>
        <v>1</v>
      </c>
      <c r="U147" s="6">
        <f t="shared" si="13"/>
        <v>131.6</v>
      </c>
      <c r="V147" s="6">
        <f>tbl_Raw_Data[[#This Row],[Discount_Pct]]*tbl_Raw_Data[[#This Row],[Gross_Amount]]/100</f>
        <v>6.58</v>
      </c>
      <c r="W147" s="6">
        <f>tbl_Raw_Data[[#This Row],[Gross_Amount]]-tbl_Raw_Data[[#This Row],[Discount_Amount]]</f>
        <v>125.02</v>
      </c>
      <c r="X147" s="6">
        <f>tbl_Raw_Data[[#This Row],[Net_Amount_Before_Tax]]*tbl_Raw_Data[[#This Row],[Tax_Pct]]/100</f>
        <v>6.2510000000000003</v>
      </c>
      <c r="Y147" s="6">
        <f>tbl_Raw_Data[[#This Row],[Net_Amount_Before_Tax]]+tbl_Raw_Data[[#This Row],[Tax_Amount]]</f>
        <v>131.27099999999999</v>
      </c>
      <c r="Z147" s="6">
        <f t="shared" si="14"/>
        <v>2</v>
      </c>
    </row>
    <row r="148" spans="1:26" x14ac:dyDescent="0.3">
      <c r="A148" s="23" t="s">
        <v>395</v>
      </c>
      <c r="B148" s="34">
        <v>45674</v>
      </c>
      <c r="C148" s="23" t="s">
        <v>396</v>
      </c>
      <c r="D148" s="23" t="s">
        <v>130</v>
      </c>
      <c r="E148" s="23" t="s">
        <v>131</v>
      </c>
      <c r="F148" s="23">
        <v>700029</v>
      </c>
      <c r="G148" s="23" t="s">
        <v>68</v>
      </c>
      <c r="H148" s="23" t="s">
        <v>69</v>
      </c>
      <c r="I148" s="23" t="s">
        <v>55</v>
      </c>
      <c r="J148" s="23" t="s">
        <v>56</v>
      </c>
      <c r="K148" s="23" t="s">
        <v>24</v>
      </c>
      <c r="L148" s="23">
        <v>1</v>
      </c>
      <c r="M148" s="23">
        <v>24.85</v>
      </c>
      <c r="N148" s="23">
        <v>15</v>
      </c>
      <c r="O148" s="23">
        <v>18</v>
      </c>
      <c r="P148" s="23" t="s">
        <v>43</v>
      </c>
      <c r="Q148" s="23" t="s">
        <v>34</v>
      </c>
      <c r="R148" s="23">
        <f t="shared" si="10"/>
        <v>1</v>
      </c>
      <c r="S148" s="23" t="str">
        <f t="shared" si="11"/>
        <v>ORD100147_20250117_CUST00966_MED003</v>
      </c>
      <c r="T148" s="23">
        <f t="shared" si="12"/>
        <v>1</v>
      </c>
      <c r="U148" s="6">
        <f t="shared" si="13"/>
        <v>24.85</v>
      </c>
      <c r="V148" s="6">
        <f>tbl_Raw_Data[[#This Row],[Discount_Pct]]*tbl_Raw_Data[[#This Row],[Gross_Amount]]/100</f>
        <v>3.7275</v>
      </c>
      <c r="W148" s="6">
        <f>tbl_Raw_Data[[#This Row],[Gross_Amount]]-tbl_Raw_Data[[#This Row],[Discount_Amount]]</f>
        <v>21.122500000000002</v>
      </c>
      <c r="X148" s="6">
        <f>tbl_Raw_Data[[#This Row],[Net_Amount_Before_Tax]]*tbl_Raw_Data[[#This Row],[Tax_Pct]]/100</f>
        <v>3.8020500000000004</v>
      </c>
      <c r="Y148" s="6">
        <f>tbl_Raw_Data[[#This Row],[Net_Amount_Before_Tax]]+tbl_Raw_Data[[#This Row],[Tax_Amount]]</f>
        <v>24.924550000000004</v>
      </c>
      <c r="Z148" s="6">
        <f t="shared" si="14"/>
        <v>3</v>
      </c>
    </row>
    <row r="149" spans="1:26" x14ac:dyDescent="0.3">
      <c r="A149" s="23" t="s">
        <v>395</v>
      </c>
      <c r="B149" s="34">
        <v>45775</v>
      </c>
      <c r="C149" s="23" t="s">
        <v>397</v>
      </c>
      <c r="D149" s="23" t="s">
        <v>37</v>
      </c>
      <c r="E149" s="23" t="s">
        <v>38</v>
      </c>
      <c r="F149" s="23">
        <v>452001</v>
      </c>
      <c r="G149" s="23" t="s">
        <v>107</v>
      </c>
      <c r="H149" s="23" t="s">
        <v>108</v>
      </c>
      <c r="I149" s="23" t="s">
        <v>63</v>
      </c>
      <c r="J149" s="23" t="s">
        <v>42</v>
      </c>
      <c r="K149" s="23" t="s">
        <v>57</v>
      </c>
      <c r="L149" s="23">
        <v>3</v>
      </c>
      <c r="M149" s="23">
        <v>95.63</v>
      </c>
      <c r="N149" s="23">
        <v>10</v>
      </c>
      <c r="O149" s="23">
        <v>5</v>
      </c>
      <c r="P149" s="23" t="s">
        <v>65</v>
      </c>
      <c r="Q149" s="23" t="s">
        <v>34</v>
      </c>
      <c r="R149" s="23">
        <f t="shared" si="10"/>
        <v>1</v>
      </c>
      <c r="S149" s="23" t="str">
        <f t="shared" si="11"/>
        <v>ORD100147_20250428_CUST02852_MED005</v>
      </c>
      <c r="T149" s="23">
        <f t="shared" si="12"/>
        <v>1</v>
      </c>
      <c r="U149" s="6">
        <f t="shared" si="13"/>
        <v>286.89</v>
      </c>
      <c r="V149" s="6">
        <f>tbl_Raw_Data[[#This Row],[Discount_Pct]]*tbl_Raw_Data[[#This Row],[Gross_Amount]]/100</f>
        <v>28.688999999999997</v>
      </c>
      <c r="W149" s="6">
        <f>tbl_Raw_Data[[#This Row],[Gross_Amount]]-tbl_Raw_Data[[#This Row],[Discount_Amount]]</f>
        <v>258.20099999999996</v>
      </c>
      <c r="X149" s="6">
        <f>tbl_Raw_Data[[#This Row],[Net_Amount_Before_Tax]]*tbl_Raw_Data[[#This Row],[Tax_Pct]]/100</f>
        <v>12.910049999999998</v>
      </c>
      <c r="Y149" s="6">
        <f>tbl_Raw_Data[[#This Row],[Net_Amount_Before_Tax]]+tbl_Raw_Data[[#This Row],[Tax_Amount]]</f>
        <v>271.11104999999998</v>
      </c>
      <c r="Z149" s="6">
        <f t="shared" si="14"/>
        <v>2</v>
      </c>
    </row>
    <row r="150" spans="1:26" x14ac:dyDescent="0.3">
      <c r="A150" s="23" t="s">
        <v>398</v>
      </c>
      <c r="B150" s="34">
        <v>45853</v>
      </c>
      <c r="C150" s="23" t="s">
        <v>399</v>
      </c>
      <c r="D150" s="23" t="s">
        <v>123</v>
      </c>
      <c r="E150" s="23" t="s">
        <v>101</v>
      </c>
      <c r="F150" s="23">
        <v>226001</v>
      </c>
      <c r="G150" s="23" t="s">
        <v>30</v>
      </c>
      <c r="H150" s="23" t="s">
        <v>31</v>
      </c>
      <c r="I150" s="23" t="s">
        <v>32</v>
      </c>
      <c r="J150" s="23" t="s">
        <v>23</v>
      </c>
      <c r="K150" s="23" t="s">
        <v>24</v>
      </c>
      <c r="L150" s="23">
        <v>2</v>
      </c>
      <c r="M150" s="23">
        <v>147.09</v>
      </c>
      <c r="N150" s="23">
        <v>0</v>
      </c>
      <c r="O150" s="23">
        <v>5</v>
      </c>
      <c r="P150" s="23" t="s">
        <v>43</v>
      </c>
      <c r="Q150" s="23" t="s">
        <v>26</v>
      </c>
      <c r="R150" s="23">
        <f t="shared" si="10"/>
        <v>1</v>
      </c>
      <c r="S150" s="23" t="str">
        <f t="shared" si="11"/>
        <v>ORD100149_20250715_CUST02979_MED017</v>
      </c>
      <c r="T150" s="23">
        <f t="shared" si="12"/>
        <v>1</v>
      </c>
      <c r="U150" s="6">
        <f t="shared" si="13"/>
        <v>294.18</v>
      </c>
      <c r="V150" s="6">
        <f>tbl_Raw_Data[[#This Row],[Discount_Pct]]*tbl_Raw_Data[[#This Row],[Gross_Amount]]/100</f>
        <v>0</v>
      </c>
      <c r="W150" s="6">
        <f>tbl_Raw_Data[[#This Row],[Gross_Amount]]-tbl_Raw_Data[[#This Row],[Discount_Amount]]</f>
        <v>294.18</v>
      </c>
      <c r="X150" s="6">
        <f>tbl_Raw_Data[[#This Row],[Net_Amount_Before_Tax]]*tbl_Raw_Data[[#This Row],[Tax_Pct]]/100</f>
        <v>14.709000000000001</v>
      </c>
      <c r="Y150" s="6">
        <f>tbl_Raw_Data[[#This Row],[Net_Amount_Before_Tax]]+tbl_Raw_Data[[#This Row],[Tax_Amount]]</f>
        <v>308.88900000000001</v>
      </c>
      <c r="Z150" s="6">
        <f t="shared" si="14"/>
        <v>0</v>
      </c>
    </row>
    <row r="151" spans="1:26" x14ac:dyDescent="0.3">
      <c r="A151" s="23" t="s">
        <v>400</v>
      </c>
      <c r="B151" s="34">
        <v>45929</v>
      </c>
      <c r="C151" s="23" t="s">
        <v>401</v>
      </c>
      <c r="D151" s="23" t="s">
        <v>159</v>
      </c>
      <c r="E151" s="23" t="s">
        <v>47</v>
      </c>
      <c r="F151" s="23">
        <v>400093</v>
      </c>
      <c r="G151" s="23" t="s">
        <v>61</v>
      </c>
      <c r="H151" s="23" t="s">
        <v>62</v>
      </c>
      <c r="I151" s="23" t="s">
        <v>63</v>
      </c>
      <c r="J151" s="23" t="s">
        <v>64</v>
      </c>
      <c r="K151" s="23" t="s">
        <v>57</v>
      </c>
      <c r="L151" s="23">
        <v>3</v>
      </c>
      <c r="M151" s="23">
        <v>111.64</v>
      </c>
      <c r="N151" s="23">
        <v>5</v>
      </c>
      <c r="O151" s="23">
        <v>18</v>
      </c>
      <c r="P151" s="23" t="s">
        <v>89</v>
      </c>
      <c r="Q151" s="23" t="s">
        <v>34</v>
      </c>
      <c r="R151" s="23">
        <f t="shared" si="10"/>
        <v>1</v>
      </c>
      <c r="S151" s="23" t="str">
        <f t="shared" si="11"/>
        <v>ORD100150_20250929_CUST01873_MED004</v>
      </c>
      <c r="T151" s="23">
        <f t="shared" si="12"/>
        <v>1</v>
      </c>
      <c r="U151" s="6">
        <f t="shared" si="13"/>
        <v>334.92</v>
      </c>
      <c r="V151" s="6">
        <f>tbl_Raw_Data[[#This Row],[Discount_Pct]]*tbl_Raw_Data[[#This Row],[Gross_Amount]]/100</f>
        <v>16.746000000000002</v>
      </c>
      <c r="W151" s="6">
        <f>tbl_Raw_Data[[#This Row],[Gross_Amount]]-tbl_Raw_Data[[#This Row],[Discount_Amount]]</f>
        <v>318.17400000000004</v>
      </c>
      <c r="X151" s="6">
        <f>tbl_Raw_Data[[#This Row],[Net_Amount_Before_Tax]]*tbl_Raw_Data[[#This Row],[Tax_Pct]]/100</f>
        <v>57.271320000000003</v>
      </c>
      <c r="Y151" s="6">
        <f>tbl_Raw_Data[[#This Row],[Net_Amount_Before_Tax]]+tbl_Raw_Data[[#This Row],[Tax_Amount]]</f>
        <v>375.44532000000004</v>
      </c>
      <c r="Z151" s="6">
        <f t="shared" si="14"/>
        <v>2</v>
      </c>
    </row>
    <row r="152" spans="1:26" x14ac:dyDescent="0.3">
      <c r="A152" s="23" t="s">
        <v>402</v>
      </c>
      <c r="B152" s="34">
        <v>45590</v>
      </c>
      <c r="C152" s="23" t="s">
        <v>403</v>
      </c>
      <c r="D152" s="23" t="s">
        <v>19</v>
      </c>
      <c r="E152" s="23" t="s">
        <v>19</v>
      </c>
      <c r="F152" s="23">
        <v>110001</v>
      </c>
      <c r="G152" s="23" t="s">
        <v>53</v>
      </c>
      <c r="H152" s="23" t="s">
        <v>54</v>
      </c>
      <c r="I152" s="23" t="s">
        <v>55</v>
      </c>
      <c r="J152" s="23" t="s">
        <v>56</v>
      </c>
      <c r="K152" s="23" t="s">
        <v>57</v>
      </c>
      <c r="L152" s="23">
        <v>1</v>
      </c>
      <c r="M152" s="23">
        <v>56.87</v>
      </c>
      <c r="N152" s="23">
        <v>0</v>
      </c>
      <c r="O152" s="23">
        <v>18</v>
      </c>
      <c r="P152" s="23" t="s">
        <v>89</v>
      </c>
      <c r="Q152" s="23" t="s">
        <v>44</v>
      </c>
      <c r="R152" s="23">
        <f t="shared" si="10"/>
        <v>1</v>
      </c>
      <c r="S152" s="23" t="str">
        <f t="shared" si="11"/>
        <v>ORD100151_20241025_CUST01759_MED020</v>
      </c>
      <c r="T152" s="23">
        <f t="shared" si="12"/>
        <v>1</v>
      </c>
      <c r="U152" s="6">
        <f t="shared" si="13"/>
        <v>56.87</v>
      </c>
      <c r="V152" s="6">
        <f>tbl_Raw_Data[[#This Row],[Discount_Pct]]*tbl_Raw_Data[[#This Row],[Gross_Amount]]/100</f>
        <v>0</v>
      </c>
      <c r="W152" s="6">
        <f>tbl_Raw_Data[[#This Row],[Gross_Amount]]-tbl_Raw_Data[[#This Row],[Discount_Amount]]</f>
        <v>56.87</v>
      </c>
      <c r="X152" s="6">
        <f>tbl_Raw_Data[[#This Row],[Net_Amount_Before_Tax]]*tbl_Raw_Data[[#This Row],[Tax_Pct]]/100</f>
        <v>10.236599999999999</v>
      </c>
      <c r="Y152" s="6">
        <f>tbl_Raw_Data[[#This Row],[Net_Amount_Before_Tax]]+tbl_Raw_Data[[#This Row],[Tax_Amount]]</f>
        <v>67.1066</v>
      </c>
      <c r="Z152" s="6">
        <f t="shared" si="14"/>
        <v>0</v>
      </c>
    </row>
    <row r="153" spans="1:26" x14ac:dyDescent="0.3">
      <c r="A153" s="23" t="s">
        <v>402</v>
      </c>
      <c r="B153" s="34">
        <v>45830</v>
      </c>
      <c r="C153" s="23" t="s">
        <v>404</v>
      </c>
      <c r="D153" s="23" t="s">
        <v>72</v>
      </c>
      <c r="E153" s="23" t="s">
        <v>73</v>
      </c>
      <c r="F153" s="23">
        <v>302001</v>
      </c>
      <c r="G153" s="23" t="s">
        <v>167</v>
      </c>
      <c r="H153" s="23" t="s">
        <v>168</v>
      </c>
      <c r="I153" s="23" t="s">
        <v>113</v>
      </c>
      <c r="J153" s="23" t="s">
        <v>42</v>
      </c>
      <c r="K153" s="23" t="s">
        <v>24</v>
      </c>
      <c r="L153" s="23">
        <v>6</v>
      </c>
      <c r="M153" s="23">
        <v>195.63</v>
      </c>
      <c r="N153" s="23">
        <v>5</v>
      </c>
      <c r="O153" s="23">
        <v>12</v>
      </c>
      <c r="P153" s="23" t="s">
        <v>58</v>
      </c>
      <c r="Q153" s="23" t="s">
        <v>26</v>
      </c>
      <c r="R153" s="23">
        <f t="shared" si="10"/>
        <v>1</v>
      </c>
      <c r="S153" s="23" t="str">
        <f t="shared" si="11"/>
        <v>ORD100151_20250622_CUST02229_MED026</v>
      </c>
      <c r="T153" s="23">
        <f t="shared" si="12"/>
        <v>1</v>
      </c>
      <c r="U153" s="6">
        <f t="shared" si="13"/>
        <v>1173.78</v>
      </c>
      <c r="V153" s="6">
        <f>tbl_Raw_Data[[#This Row],[Discount_Pct]]*tbl_Raw_Data[[#This Row],[Gross_Amount]]/100</f>
        <v>58.688999999999993</v>
      </c>
      <c r="W153" s="6">
        <f>tbl_Raw_Data[[#This Row],[Gross_Amount]]-tbl_Raw_Data[[#This Row],[Discount_Amount]]</f>
        <v>1115.0909999999999</v>
      </c>
      <c r="X153" s="6">
        <f>tbl_Raw_Data[[#This Row],[Net_Amount_Before_Tax]]*tbl_Raw_Data[[#This Row],[Tax_Pct]]/100</f>
        <v>133.81091999999998</v>
      </c>
      <c r="Y153" s="6">
        <f>tbl_Raw_Data[[#This Row],[Net_Amount_Before_Tax]]+tbl_Raw_Data[[#This Row],[Tax_Amount]]</f>
        <v>1248.9019199999998</v>
      </c>
      <c r="Z153" s="6">
        <f t="shared" si="14"/>
        <v>5</v>
      </c>
    </row>
    <row r="154" spans="1:26" x14ac:dyDescent="0.3">
      <c r="A154" s="23" t="s">
        <v>405</v>
      </c>
      <c r="B154" s="34">
        <v>45551</v>
      </c>
      <c r="C154" s="23" t="s">
        <v>406</v>
      </c>
      <c r="D154" s="23" t="s">
        <v>19</v>
      </c>
      <c r="E154" s="23" t="s">
        <v>19</v>
      </c>
      <c r="F154" s="23">
        <v>110001</v>
      </c>
      <c r="G154" s="23" t="s">
        <v>315</v>
      </c>
      <c r="H154" s="23" t="s">
        <v>316</v>
      </c>
      <c r="I154" s="23" t="s">
        <v>50</v>
      </c>
      <c r="J154" s="23" t="s">
        <v>114</v>
      </c>
      <c r="K154" s="23" t="s">
        <v>24</v>
      </c>
      <c r="L154" s="23">
        <v>3</v>
      </c>
      <c r="M154" s="23">
        <v>116.77</v>
      </c>
      <c r="N154" s="23">
        <v>10</v>
      </c>
      <c r="O154" s="23">
        <v>18</v>
      </c>
      <c r="P154" s="23" t="s">
        <v>89</v>
      </c>
      <c r="Q154" s="23" t="s">
        <v>44</v>
      </c>
      <c r="R154" s="23">
        <f t="shared" si="10"/>
        <v>1</v>
      </c>
      <c r="S154" s="23" t="str">
        <f t="shared" si="11"/>
        <v>ORD100153_20240916_CUST03062_MED012</v>
      </c>
      <c r="T154" s="23">
        <f t="shared" si="12"/>
        <v>1</v>
      </c>
      <c r="U154" s="6">
        <f t="shared" si="13"/>
        <v>350.31</v>
      </c>
      <c r="V154" s="6">
        <f>tbl_Raw_Data[[#This Row],[Discount_Pct]]*tbl_Raw_Data[[#This Row],[Gross_Amount]]/100</f>
        <v>35.030999999999999</v>
      </c>
      <c r="W154" s="6">
        <f>tbl_Raw_Data[[#This Row],[Gross_Amount]]-tbl_Raw_Data[[#This Row],[Discount_Amount]]</f>
        <v>315.279</v>
      </c>
      <c r="X154" s="6">
        <f>tbl_Raw_Data[[#This Row],[Net_Amount_Before_Tax]]*tbl_Raw_Data[[#This Row],[Tax_Pct]]/100</f>
        <v>56.750219999999999</v>
      </c>
      <c r="Y154" s="6">
        <f>tbl_Raw_Data[[#This Row],[Net_Amount_Before_Tax]]+tbl_Raw_Data[[#This Row],[Tax_Amount]]</f>
        <v>372.02922000000001</v>
      </c>
      <c r="Z154" s="6">
        <f t="shared" si="14"/>
        <v>1</v>
      </c>
    </row>
    <row r="155" spans="1:26" x14ac:dyDescent="0.3">
      <c r="A155" s="23" t="s">
        <v>405</v>
      </c>
      <c r="B155" s="34">
        <v>45652</v>
      </c>
      <c r="C155" s="23" t="s">
        <v>407</v>
      </c>
      <c r="D155" s="23" t="s">
        <v>46</v>
      </c>
      <c r="E155" s="23" t="s">
        <v>47</v>
      </c>
      <c r="F155" s="23">
        <v>411045</v>
      </c>
      <c r="G155" s="23" t="s">
        <v>111</v>
      </c>
      <c r="H155" s="23" t="s">
        <v>112</v>
      </c>
      <c r="I155" s="23" t="s">
        <v>113</v>
      </c>
      <c r="J155" s="23" t="s">
        <v>114</v>
      </c>
      <c r="K155" s="23" t="s">
        <v>24</v>
      </c>
      <c r="L155" s="23">
        <v>2</v>
      </c>
      <c r="M155" s="23">
        <v>104.9</v>
      </c>
      <c r="N155" s="23">
        <v>10</v>
      </c>
      <c r="O155" s="23">
        <v>18</v>
      </c>
      <c r="P155" s="23" t="s">
        <v>58</v>
      </c>
      <c r="Q155" s="23" t="s">
        <v>34</v>
      </c>
      <c r="R155" s="23">
        <f t="shared" si="10"/>
        <v>1</v>
      </c>
      <c r="S155" s="23" t="str">
        <f t="shared" si="11"/>
        <v>ORD100153_20241226_CUST02237_MED027</v>
      </c>
      <c r="T155" s="23">
        <f t="shared" si="12"/>
        <v>1</v>
      </c>
      <c r="U155" s="6">
        <f t="shared" si="13"/>
        <v>209.8</v>
      </c>
      <c r="V155" s="6">
        <f>tbl_Raw_Data[[#This Row],[Discount_Pct]]*tbl_Raw_Data[[#This Row],[Gross_Amount]]/100</f>
        <v>20.98</v>
      </c>
      <c r="W155" s="6">
        <f>tbl_Raw_Data[[#This Row],[Gross_Amount]]-tbl_Raw_Data[[#This Row],[Discount_Amount]]</f>
        <v>188.82000000000002</v>
      </c>
      <c r="X155" s="6">
        <f>tbl_Raw_Data[[#This Row],[Net_Amount_Before_Tax]]*tbl_Raw_Data[[#This Row],[Tax_Pct]]/100</f>
        <v>33.9876</v>
      </c>
      <c r="Y155" s="6">
        <f>tbl_Raw_Data[[#This Row],[Net_Amount_Before_Tax]]+tbl_Raw_Data[[#This Row],[Tax_Amount]]</f>
        <v>222.80760000000004</v>
      </c>
      <c r="Z155" s="6">
        <f t="shared" si="14"/>
        <v>3</v>
      </c>
    </row>
    <row r="156" spans="1:26" x14ac:dyDescent="0.3">
      <c r="A156" s="23" t="s">
        <v>408</v>
      </c>
      <c r="B156" s="34">
        <v>45356</v>
      </c>
      <c r="C156" s="23" t="s">
        <v>409</v>
      </c>
      <c r="D156" s="23" t="s">
        <v>183</v>
      </c>
      <c r="E156" s="23" t="s">
        <v>184</v>
      </c>
      <c r="F156" s="23">
        <v>122009</v>
      </c>
      <c r="G156" s="23" t="s">
        <v>224</v>
      </c>
      <c r="H156" s="23" t="s">
        <v>225</v>
      </c>
      <c r="I156" s="23" t="s">
        <v>147</v>
      </c>
      <c r="J156" s="23" t="s">
        <v>23</v>
      </c>
      <c r="K156" s="23" t="s">
        <v>24</v>
      </c>
      <c r="L156" s="23">
        <v>1</v>
      </c>
      <c r="M156" s="23">
        <v>44.85</v>
      </c>
      <c r="N156" s="23">
        <v>10</v>
      </c>
      <c r="O156" s="23">
        <v>5</v>
      </c>
      <c r="P156" s="23" t="s">
        <v>65</v>
      </c>
      <c r="Q156" s="23" t="s">
        <v>26</v>
      </c>
      <c r="R156" s="23">
        <f t="shared" si="10"/>
        <v>1</v>
      </c>
      <c r="S156" s="23" t="str">
        <f t="shared" si="11"/>
        <v>ORD100155_20240305_CUST02933_MED015</v>
      </c>
      <c r="T156" s="23">
        <f t="shared" si="12"/>
        <v>1</v>
      </c>
      <c r="U156" s="6">
        <f t="shared" si="13"/>
        <v>44.85</v>
      </c>
      <c r="V156" s="6">
        <f>tbl_Raw_Data[[#This Row],[Discount_Pct]]*tbl_Raw_Data[[#This Row],[Gross_Amount]]/100</f>
        <v>4.4850000000000003</v>
      </c>
      <c r="W156" s="6">
        <f>tbl_Raw_Data[[#This Row],[Gross_Amount]]-tbl_Raw_Data[[#This Row],[Discount_Amount]]</f>
        <v>40.365000000000002</v>
      </c>
      <c r="X156" s="6">
        <f>tbl_Raw_Data[[#This Row],[Net_Amount_Before_Tax]]*tbl_Raw_Data[[#This Row],[Tax_Pct]]/100</f>
        <v>2.0182500000000001</v>
      </c>
      <c r="Y156" s="6">
        <f>tbl_Raw_Data[[#This Row],[Net_Amount_Before_Tax]]+tbl_Raw_Data[[#This Row],[Tax_Amount]]</f>
        <v>42.383250000000004</v>
      </c>
      <c r="Z156" s="6">
        <f t="shared" si="14"/>
        <v>0</v>
      </c>
    </row>
    <row r="157" spans="1:26" x14ac:dyDescent="0.3">
      <c r="A157" s="23" t="s">
        <v>410</v>
      </c>
      <c r="B157" s="34">
        <v>45848</v>
      </c>
      <c r="C157" s="23" t="s">
        <v>411</v>
      </c>
      <c r="D157" s="23" t="s">
        <v>87</v>
      </c>
      <c r="E157" s="23" t="s">
        <v>88</v>
      </c>
      <c r="F157" s="23">
        <v>600040</v>
      </c>
      <c r="G157" s="23" t="s">
        <v>192</v>
      </c>
      <c r="H157" s="23" t="s">
        <v>193</v>
      </c>
      <c r="I157" s="23" t="s">
        <v>41</v>
      </c>
      <c r="J157" s="23" t="s">
        <v>194</v>
      </c>
      <c r="K157" s="23" t="s">
        <v>24</v>
      </c>
      <c r="L157" s="23">
        <v>3</v>
      </c>
      <c r="M157" s="23">
        <v>29.81</v>
      </c>
      <c r="N157" s="23">
        <v>5</v>
      </c>
      <c r="O157" s="23">
        <v>5</v>
      </c>
      <c r="P157" s="23" t="s">
        <v>65</v>
      </c>
      <c r="Q157" s="23" t="s">
        <v>34</v>
      </c>
      <c r="R157" s="23">
        <f t="shared" si="10"/>
        <v>1</v>
      </c>
      <c r="S157" s="23" t="str">
        <f t="shared" si="11"/>
        <v>ORD100156_20250710_CUST01940_MED002</v>
      </c>
      <c r="T157" s="23">
        <f t="shared" si="12"/>
        <v>1</v>
      </c>
      <c r="U157" s="6">
        <f t="shared" si="13"/>
        <v>89.429999999999993</v>
      </c>
      <c r="V157" s="6">
        <f>tbl_Raw_Data[[#This Row],[Discount_Pct]]*tbl_Raw_Data[[#This Row],[Gross_Amount]]/100</f>
        <v>4.4714999999999998</v>
      </c>
      <c r="W157" s="6">
        <f>tbl_Raw_Data[[#This Row],[Gross_Amount]]-tbl_Raw_Data[[#This Row],[Discount_Amount]]</f>
        <v>84.958499999999987</v>
      </c>
      <c r="X157" s="6">
        <f>tbl_Raw_Data[[#This Row],[Net_Amount_Before_Tax]]*tbl_Raw_Data[[#This Row],[Tax_Pct]]/100</f>
        <v>4.2479249999999986</v>
      </c>
      <c r="Y157" s="6">
        <f>tbl_Raw_Data[[#This Row],[Net_Amount_Before_Tax]]+tbl_Raw_Data[[#This Row],[Tax_Amount]]</f>
        <v>89.206424999999982</v>
      </c>
      <c r="Z157" s="6">
        <f t="shared" si="14"/>
        <v>3</v>
      </c>
    </row>
    <row r="158" spans="1:26" x14ac:dyDescent="0.3">
      <c r="A158" s="23" t="s">
        <v>412</v>
      </c>
      <c r="B158" s="34">
        <v>45739</v>
      </c>
      <c r="C158" s="23" t="s">
        <v>413</v>
      </c>
      <c r="D158" s="23" t="s">
        <v>100</v>
      </c>
      <c r="E158" s="23" t="s">
        <v>101</v>
      </c>
      <c r="F158" s="23">
        <v>201305</v>
      </c>
      <c r="G158" s="23" t="s">
        <v>224</v>
      </c>
      <c r="H158" s="23" t="s">
        <v>225</v>
      </c>
      <c r="I158" s="23" t="s">
        <v>147</v>
      </c>
      <c r="J158" s="23" t="s">
        <v>23</v>
      </c>
      <c r="K158" s="23" t="s">
        <v>24</v>
      </c>
      <c r="L158" s="23">
        <v>4</v>
      </c>
      <c r="M158" s="23">
        <v>47.25</v>
      </c>
      <c r="N158" s="23">
        <v>20</v>
      </c>
      <c r="O158" s="23">
        <v>12</v>
      </c>
      <c r="P158" s="23" t="s">
        <v>65</v>
      </c>
      <c r="Q158" s="23" t="s">
        <v>34</v>
      </c>
      <c r="R158" s="23">
        <f t="shared" si="10"/>
        <v>1</v>
      </c>
      <c r="S158" s="23" t="str">
        <f t="shared" si="11"/>
        <v>ORD100157_20250323_CUST01639_MED015</v>
      </c>
      <c r="T158" s="23">
        <f t="shared" si="12"/>
        <v>1</v>
      </c>
      <c r="U158" s="6">
        <f t="shared" si="13"/>
        <v>189</v>
      </c>
      <c r="V158" s="6">
        <f>tbl_Raw_Data[[#This Row],[Discount_Pct]]*tbl_Raw_Data[[#This Row],[Gross_Amount]]/100</f>
        <v>37.799999999999997</v>
      </c>
      <c r="W158" s="6">
        <f>tbl_Raw_Data[[#This Row],[Gross_Amount]]-tbl_Raw_Data[[#This Row],[Discount_Amount]]</f>
        <v>151.19999999999999</v>
      </c>
      <c r="X158" s="6">
        <f>tbl_Raw_Data[[#This Row],[Net_Amount_Before_Tax]]*tbl_Raw_Data[[#This Row],[Tax_Pct]]/100</f>
        <v>18.143999999999998</v>
      </c>
      <c r="Y158" s="6">
        <f>tbl_Raw_Data[[#This Row],[Net_Amount_Before_Tax]]+tbl_Raw_Data[[#This Row],[Tax_Amount]]</f>
        <v>169.34399999999999</v>
      </c>
      <c r="Z158" s="6">
        <f t="shared" si="14"/>
        <v>2</v>
      </c>
    </row>
    <row r="159" spans="1:26" x14ac:dyDescent="0.3">
      <c r="A159" s="23" t="s">
        <v>414</v>
      </c>
      <c r="B159" s="34">
        <v>45726</v>
      </c>
      <c r="C159" s="23" t="s">
        <v>415</v>
      </c>
      <c r="D159" s="23" t="s">
        <v>130</v>
      </c>
      <c r="E159" s="23" t="s">
        <v>131</v>
      </c>
      <c r="F159" s="23">
        <v>700001</v>
      </c>
      <c r="G159" s="23" t="s">
        <v>53</v>
      </c>
      <c r="H159" s="23" t="s">
        <v>54</v>
      </c>
      <c r="I159" s="23" t="s">
        <v>55</v>
      </c>
      <c r="J159" s="23" t="s">
        <v>56</v>
      </c>
      <c r="K159" s="23" t="s">
        <v>57</v>
      </c>
      <c r="L159" s="23">
        <v>6</v>
      </c>
      <c r="M159" s="23">
        <v>51.08</v>
      </c>
      <c r="N159" s="23">
        <v>5</v>
      </c>
      <c r="O159" s="23">
        <v>5</v>
      </c>
      <c r="P159" s="23" t="s">
        <v>65</v>
      </c>
      <c r="Q159" s="23" t="s">
        <v>34</v>
      </c>
      <c r="R159" s="23">
        <f t="shared" si="10"/>
        <v>1</v>
      </c>
      <c r="S159" s="23" t="str">
        <f t="shared" si="11"/>
        <v>ORD100158_20250310_CUST00324_MED020</v>
      </c>
      <c r="T159" s="23">
        <f t="shared" si="12"/>
        <v>1</v>
      </c>
      <c r="U159" s="6">
        <f t="shared" si="13"/>
        <v>306.48</v>
      </c>
      <c r="V159" s="6">
        <f>tbl_Raw_Data[[#This Row],[Discount_Pct]]*tbl_Raw_Data[[#This Row],[Gross_Amount]]/100</f>
        <v>15.324000000000002</v>
      </c>
      <c r="W159" s="6">
        <f>tbl_Raw_Data[[#This Row],[Gross_Amount]]-tbl_Raw_Data[[#This Row],[Discount_Amount]]</f>
        <v>291.15600000000001</v>
      </c>
      <c r="X159" s="6">
        <f>tbl_Raw_Data[[#This Row],[Net_Amount_Before_Tax]]*tbl_Raw_Data[[#This Row],[Tax_Pct]]/100</f>
        <v>14.5578</v>
      </c>
      <c r="Y159" s="6">
        <f>tbl_Raw_Data[[#This Row],[Net_Amount_Before_Tax]]+tbl_Raw_Data[[#This Row],[Tax_Amount]]</f>
        <v>305.71379999999999</v>
      </c>
      <c r="Z159" s="6">
        <f t="shared" si="14"/>
        <v>4</v>
      </c>
    </row>
    <row r="160" spans="1:26" x14ac:dyDescent="0.3">
      <c r="A160" s="23" t="s">
        <v>416</v>
      </c>
      <c r="B160" s="34">
        <v>45909</v>
      </c>
      <c r="C160" s="23" t="s">
        <v>417</v>
      </c>
      <c r="D160" s="23" t="s">
        <v>130</v>
      </c>
      <c r="E160" s="23" t="s">
        <v>131</v>
      </c>
      <c r="F160" s="23">
        <v>700102</v>
      </c>
      <c r="G160" s="23" t="s">
        <v>154</v>
      </c>
      <c r="H160" s="23" t="s">
        <v>155</v>
      </c>
      <c r="I160" s="23" t="s">
        <v>134</v>
      </c>
      <c r="J160" s="23" t="s">
        <v>156</v>
      </c>
      <c r="K160" s="23" t="s">
        <v>57</v>
      </c>
      <c r="L160" s="23">
        <v>2</v>
      </c>
      <c r="M160" s="23">
        <v>43.87</v>
      </c>
      <c r="N160" s="23">
        <v>0</v>
      </c>
      <c r="O160" s="23">
        <v>5</v>
      </c>
      <c r="P160" s="23" t="s">
        <v>33</v>
      </c>
      <c r="Q160" s="23" t="s">
        <v>34</v>
      </c>
      <c r="R160" s="23">
        <f t="shared" si="10"/>
        <v>1</v>
      </c>
      <c r="S160" s="23" t="str">
        <f t="shared" si="11"/>
        <v>ORD100159_20250909_CUST02940_MED006</v>
      </c>
      <c r="T160" s="23">
        <f t="shared" si="12"/>
        <v>1</v>
      </c>
      <c r="U160" s="6">
        <f t="shared" si="13"/>
        <v>87.74</v>
      </c>
      <c r="V160" s="6">
        <f>tbl_Raw_Data[[#This Row],[Discount_Pct]]*tbl_Raw_Data[[#This Row],[Gross_Amount]]/100</f>
        <v>0</v>
      </c>
      <c r="W160" s="6">
        <f>tbl_Raw_Data[[#This Row],[Gross_Amount]]-tbl_Raw_Data[[#This Row],[Discount_Amount]]</f>
        <v>87.74</v>
      </c>
      <c r="X160" s="6">
        <f>tbl_Raw_Data[[#This Row],[Net_Amount_Before_Tax]]*tbl_Raw_Data[[#This Row],[Tax_Pct]]/100</f>
        <v>4.3869999999999996</v>
      </c>
      <c r="Y160" s="6">
        <f>tbl_Raw_Data[[#This Row],[Net_Amount_Before_Tax]]+tbl_Raw_Data[[#This Row],[Tax_Amount]]</f>
        <v>92.126999999999995</v>
      </c>
      <c r="Z160" s="6">
        <f t="shared" si="14"/>
        <v>3</v>
      </c>
    </row>
    <row r="161" spans="1:26" x14ac:dyDescent="0.3">
      <c r="A161" s="23" t="s">
        <v>418</v>
      </c>
      <c r="B161" s="34">
        <v>45350</v>
      </c>
      <c r="C161" s="23" t="s">
        <v>419</v>
      </c>
      <c r="D161" s="23" t="s">
        <v>52</v>
      </c>
      <c r="E161" s="23" t="s">
        <v>52</v>
      </c>
      <c r="F161" s="23">
        <v>160001</v>
      </c>
      <c r="G161" s="23" t="s">
        <v>94</v>
      </c>
      <c r="H161" s="23" t="s">
        <v>95</v>
      </c>
      <c r="I161" s="23" t="s">
        <v>84</v>
      </c>
      <c r="J161" s="23" t="s">
        <v>42</v>
      </c>
      <c r="K161" s="23" t="s">
        <v>24</v>
      </c>
      <c r="L161" s="23">
        <v>1</v>
      </c>
      <c r="M161" s="23">
        <v>83.52</v>
      </c>
      <c r="N161" s="23">
        <v>10</v>
      </c>
      <c r="O161" s="23">
        <v>5</v>
      </c>
      <c r="P161" s="23" t="s">
        <v>43</v>
      </c>
      <c r="Q161" s="23" t="s">
        <v>90</v>
      </c>
      <c r="R161" s="23">
        <f t="shared" si="10"/>
        <v>1</v>
      </c>
      <c r="S161" s="23" t="str">
        <f t="shared" si="11"/>
        <v>ORD100160_20240228_CUST00308_MED021</v>
      </c>
      <c r="T161" s="23">
        <f t="shared" si="12"/>
        <v>1</v>
      </c>
      <c r="U161" s="6">
        <f t="shared" si="13"/>
        <v>83.52</v>
      </c>
      <c r="V161" s="6">
        <f>tbl_Raw_Data[[#This Row],[Discount_Pct]]*tbl_Raw_Data[[#This Row],[Gross_Amount]]/100</f>
        <v>8.3519999999999985</v>
      </c>
      <c r="W161" s="6">
        <f>tbl_Raw_Data[[#This Row],[Gross_Amount]]-tbl_Raw_Data[[#This Row],[Discount_Amount]]</f>
        <v>75.167999999999992</v>
      </c>
      <c r="X161" s="6">
        <f>tbl_Raw_Data[[#This Row],[Net_Amount_Before_Tax]]*tbl_Raw_Data[[#This Row],[Tax_Pct]]/100</f>
        <v>3.7584</v>
      </c>
      <c r="Y161" s="6">
        <f>tbl_Raw_Data[[#This Row],[Net_Amount_Before_Tax]]+tbl_Raw_Data[[#This Row],[Tax_Amount]]</f>
        <v>78.926399999999987</v>
      </c>
      <c r="Z161" s="6">
        <f t="shared" si="14"/>
        <v>1</v>
      </c>
    </row>
    <row r="162" spans="1:26" x14ac:dyDescent="0.3">
      <c r="A162" s="23" t="s">
        <v>418</v>
      </c>
      <c r="B162" s="34">
        <v>45360</v>
      </c>
      <c r="C162" s="23" t="s">
        <v>420</v>
      </c>
      <c r="D162" s="23" t="s">
        <v>183</v>
      </c>
      <c r="E162" s="23" t="s">
        <v>184</v>
      </c>
      <c r="F162" s="23">
        <v>122002</v>
      </c>
      <c r="G162" s="23" t="s">
        <v>94</v>
      </c>
      <c r="H162" s="23" t="s">
        <v>95</v>
      </c>
      <c r="I162" s="23" t="s">
        <v>84</v>
      </c>
      <c r="J162" s="23" t="s">
        <v>42</v>
      </c>
      <c r="K162" s="23" t="s">
        <v>24</v>
      </c>
      <c r="L162" s="23">
        <v>1</v>
      </c>
      <c r="M162" s="23">
        <v>80.64</v>
      </c>
      <c r="N162" s="23">
        <v>5</v>
      </c>
      <c r="O162" s="23">
        <v>12</v>
      </c>
      <c r="P162" s="23" t="s">
        <v>58</v>
      </c>
      <c r="Q162" s="23" t="s">
        <v>90</v>
      </c>
      <c r="R162" s="23">
        <f t="shared" si="10"/>
        <v>1</v>
      </c>
      <c r="S162" s="23" t="str">
        <f t="shared" si="11"/>
        <v>ORD100160_20240309_CUST00967_MED021</v>
      </c>
      <c r="T162" s="23">
        <f t="shared" si="12"/>
        <v>1</v>
      </c>
      <c r="U162" s="6">
        <f t="shared" si="13"/>
        <v>80.64</v>
      </c>
      <c r="V162" s="6">
        <f>tbl_Raw_Data[[#This Row],[Discount_Pct]]*tbl_Raw_Data[[#This Row],[Gross_Amount]]/100</f>
        <v>4.032</v>
      </c>
      <c r="W162" s="6">
        <f>tbl_Raw_Data[[#This Row],[Gross_Amount]]-tbl_Raw_Data[[#This Row],[Discount_Amount]]</f>
        <v>76.608000000000004</v>
      </c>
      <c r="X162" s="6">
        <f>tbl_Raw_Data[[#This Row],[Net_Amount_Before_Tax]]*tbl_Raw_Data[[#This Row],[Tax_Pct]]/100</f>
        <v>9.1929600000000011</v>
      </c>
      <c r="Y162" s="6">
        <f>tbl_Raw_Data[[#This Row],[Net_Amount_Before_Tax]]+tbl_Raw_Data[[#This Row],[Tax_Amount]]</f>
        <v>85.800960000000003</v>
      </c>
      <c r="Z162" s="6">
        <f t="shared" si="14"/>
        <v>0</v>
      </c>
    </row>
    <row r="163" spans="1:26" x14ac:dyDescent="0.3">
      <c r="A163" s="23" t="s">
        <v>421</v>
      </c>
      <c r="B163" s="34">
        <v>45672</v>
      </c>
      <c r="C163" s="23" t="s">
        <v>422</v>
      </c>
      <c r="D163" s="23" t="s">
        <v>183</v>
      </c>
      <c r="E163" s="23" t="s">
        <v>184</v>
      </c>
      <c r="F163" s="23">
        <v>122009</v>
      </c>
      <c r="G163" s="23" t="s">
        <v>68</v>
      </c>
      <c r="H163" s="23" t="s">
        <v>69</v>
      </c>
      <c r="I163" s="23" t="s">
        <v>55</v>
      </c>
      <c r="J163" s="23" t="s">
        <v>56</v>
      </c>
      <c r="K163" s="23" t="s">
        <v>24</v>
      </c>
      <c r="L163" s="23">
        <v>2</v>
      </c>
      <c r="M163" s="23">
        <v>28.64</v>
      </c>
      <c r="N163" s="23">
        <v>5</v>
      </c>
      <c r="O163" s="23">
        <v>18</v>
      </c>
      <c r="P163" s="23" t="s">
        <v>43</v>
      </c>
      <c r="Q163" s="23" t="s">
        <v>34</v>
      </c>
      <c r="R163" s="23">
        <f t="shared" si="10"/>
        <v>1</v>
      </c>
      <c r="S163" s="23" t="str">
        <f t="shared" si="11"/>
        <v>ORD100162_20250115_CUST01819_MED003</v>
      </c>
      <c r="T163" s="23">
        <f t="shared" si="12"/>
        <v>1</v>
      </c>
      <c r="U163" s="6">
        <f t="shared" si="13"/>
        <v>57.28</v>
      </c>
      <c r="V163" s="6">
        <f>tbl_Raw_Data[[#This Row],[Discount_Pct]]*tbl_Raw_Data[[#This Row],[Gross_Amount]]/100</f>
        <v>2.8639999999999999</v>
      </c>
      <c r="W163" s="6">
        <f>tbl_Raw_Data[[#This Row],[Gross_Amount]]-tbl_Raw_Data[[#This Row],[Discount_Amount]]</f>
        <v>54.416000000000004</v>
      </c>
      <c r="X163" s="6">
        <f>tbl_Raw_Data[[#This Row],[Net_Amount_Before_Tax]]*tbl_Raw_Data[[#This Row],[Tax_Pct]]/100</f>
        <v>9.7948800000000009</v>
      </c>
      <c r="Y163" s="6">
        <f>tbl_Raw_Data[[#This Row],[Net_Amount_Before_Tax]]+tbl_Raw_Data[[#This Row],[Tax_Amount]]</f>
        <v>64.210880000000003</v>
      </c>
      <c r="Z163" s="6">
        <f t="shared" si="14"/>
        <v>4</v>
      </c>
    </row>
    <row r="164" spans="1:26" x14ac:dyDescent="0.3">
      <c r="A164" s="23" t="s">
        <v>421</v>
      </c>
      <c r="B164" s="34">
        <v>45482</v>
      </c>
      <c r="C164" s="23" t="s">
        <v>423</v>
      </c>
      <c r="D164" s="23" t="s">
        <v>72</v>
      </c>
      <c r="E164" s="23" t="s">
        <v>73</v>
      </c>
      <c r="F164" s="23">
        <v>302021</v>
      </c>
      <c r="G164" s="23" t="s">
        <v>138</v>
      </c>
      <c r="H164" s="23" t="s">
        <v>139</v>
      </c>
      <c r="I164" s="23" t="s">
        <v>50</v>
      </c>
      <c r="J164" s="23" t="s">
        <v>140</v>
      </c>
      <c r="K164" s="23" t="s">
        <v>24</v>
      </c>
      <c r="L164" s="23">
        <v>4</v>
      </c>
      <c r="M164" s="23">
        <v>145.88999999999999</v>
      </c>
      <c r="N164" s="23">
        <v>10</v>
      </c>
      <c r="O164" s="23">
        <v>18</v>
      </c>
      <c r="P164" s="23" t="s">
        <v>43</v>
      </c>
      <c r="Q164" s="23" t="s">
        <v>34</v>
      </c>
      <c r="R164" s="23">
        <f t="shared" si="10"/>
        <v>1</v>
      </c>
      <c r="S164" s="23" t="str">
        <f t="shared" si="11"/>
        <v>ORD100162_20240709_CUST02045_MED013</v>
      </c>
      <c r="T164" s="23">
        <f t="shared" si="12"/>
        <v>1</v>
      </c>
      <c r="U164" s="6">
        <f t="shared" si="13"/>
        <v>583.55999999999995</v>
      </c>
      <c r="V164" s="6">
        <f>tbl_Raw_Data[[#This Row],[Discount_Pct]]*tbl_Raw_Data[[#This Row],[Gross_Amount]]/100</f>
        <v>58.355999999999995</v>
      </c>
      <c r="W164" s="6">
        <f>tbl_Raw_Data[[#This Row],[Gross_Amount]]-tbl_Raw_Data[[#This Row],[Discount_Amount]]</f>
        <v>525.20399999999995</v>
      </c>
      <c r="X164" s="6">
        <f>tbl_Raw_Data[[#This Row],[Net_Amount_Before_Tax]]*tbl_Raw_Data[[#This Row],[Tax_Pct]]/100</f>
        <v>94.536719999999988</v>
      </c>
      <c r="Y164" s="6">
        <f>tbl_Raw_Data[[#This Row],[Net_Amount_Before_Tax]]+tbl_Raw_Data[[#This Row],[Tax_Amount]]</f>
        <v>619.7407199999999</v>
      </c>
      <c r="Z164" s="6">
        <f t="shared" si="14"/>
        <v>3</v>
      </c>
    </row>
    <row r="165" spans="1:26" x14ac:dyDescent="0.3">
      <c r="A165" s="23" t="s">
        <v>424</v>
      </c>
      <c r="B165" s="34">
        <v>45794</v>
      </c>
      <c r="C165" s="23" t="s">
        <v>425</v>
      </c>
      <c r="D165" s="23" t="s">
        <v>159</v>
      </c>
      <c r="E165" s="23" t="s">
        <v>47</v>
      </c>
      <c r="F165" s="23">
        <v>400001</v>
      </c>
      <c r="G165" s="23" t="s">
        <v>107</v>
      </c>
      <c r="H165" s="23" t="s">
        <v>108</v>
      </c>
      <c r="I165" s="23" t="s">
        <v>63</v>
      </c>
      <c r="J165" s="23" t="s">
        <v>42</v>
      </c>
      <c r="K165" s="23" t="s">
        <v>57</v>
      </c>
      <c r="L165" s="23">
        <v>3</v>
      </c>
      <c r="M165" s="23">
        <v>95.19</v>
      </c>
      <c r="N165" s="23">
        <v>15</v>
      </c>
      <c r="O165" s="23">
        <v>12</v>
      </c>
      <c r="P165" s="23" t="s">
        <v>58</v>
      </c>
      <c r="Q165" s="23" t="s">
        <v>44</v>
      </c>
      <c r="R165" s="23">
        <f t="shared" si="10"/>
        <v>1</v>
      </c>
      <c r="S165" s="23" t="str">
        <f t="shared" si="11"/>
        <v>ORD100164_20250517_CUST00820_MED005</v>
      </c>
      <c r="T165" s="23">
        <f t="shared" si="12"/>
        <v>1</v>
      </c>
      <c r="U165" s="6">
        <f t="shared" si="13"/>
        <v>285.57</v>
      </c>
      <c r="V165" s="6">
        <f>tbl_Raw_Data[[#This Row],[Discount_Pct]]*tbl_Raw_Data[[#This Row],[Gross_Amount]]/100</f>
        <v>42.835500000000003</v>
      </c>
      <c r="W165" s="6">
        <f>tbl_Raw_Data[[#This Row],[Gross_Amount]]-tbl_Raw_Data[[#This Row],[Discount_Amount]]</f>
        <v>242.7345</v>
      </c>
      <c r="X165" s="6">
        <f>tbl_Raw_Data[[#This Row],[Net_Amount_Before_Tax]]*tbl_Raw_Data[[#This Row],[Tax_Pct]]/100</f>
        <v>29.128139999999998</v>
      </c>
      <c r="Y165" s="6">
        <f>tbl_Raw_Data[[#This Row],[Net_Amount_Before_Tax]]+tbl_Raw_Data[[#This Row],[Tax_Amount]]</f>
        <v>271.86264</v>
      </c>
      <c r="Z165" s="6">
        <f t="shared" si="14"/>
        <v>1</v>
      </c>
    </row>
    <row r="166" spans="1:26" x14ac:dyDescent="0.3">
      <c r="A166" s="23" t="s">
        <v>426</v>
      </c>
      <c r="B166" s="34">
        <v>46018</v>
      </c>
      <c r="C166" s="23" t="s">
        <v>427</v>
      </c>
      <c r="D166" s="23" t="s">
        <v>72</v>
      </c>
      <c r="E166" s="23" t="s">
        <v>73</v>
      </c>
      <c r="F166" s="23">
        <v>302017</v>
      </c>
      <c r="G166" s="23" t="s">
        <v>124</v>
      </c>
      <c r="H166" s="23" t="s">
        <v>125</v>
      </c>
      <c r="I166" s="23" t="s">
        <v>104</v>
      </c>
      <c r="J166" s="23" t="s">
        <v>114</v>
      </c>
      <c r="K166" s="23" t="s">
        <v>24</v>
      </c>
      <c r="L166" s="23">
        <v>1</v>
      </c>
      <c r="M166" s="23">
        <v>110.51</v>
      </c>
      <c r="N166" s="23">
        <v>0</v>
      </c>
      <c r="O166" s="23">
        <v>18</v>
      </c>
      <c r="P166" s="23" t="s">
        <v>65</v>
      </c>
      <c r="Q166" s="23" t="s">
        <v>34</v>
      </c>
      <c r="R166" s="23">
        <f t="shared" si="10"/>
        <v>1</v>
      </c>
      <c r="S166" s="23" t="str">
        <f t="shared" si="11"/>
        <v>ORD100165_20251227_CUST00266_MED018</v>
      </c>
      <c r="T166" s="23">
        <f t="shared" si="12"/>
        <v>1</v>
      </c>
      <c r="U166" s="6">
        <f t="shared" si="13"/>
        <v>110.51</v>
      </c>
      <c r="V166" s="6">
        <f>tbl_Raw_Data[[#This Row],[Discount_Pct]]*tbl_Raw_Data[[#This Row],[Gross_Amount]]/100</f>
        <v>0</v>
      </c>
      <c r="W166" s="6">
        <f>tbl_Raw_Data[[#This Row],[Gross_Amount]]-tbl_Raw_Data[[#This Row],[Discount_Amount]]</f>
        <v>110.51</v>
      </c>
      <c r="X166" s="6">
        <f>tbl_Raw_Data[[#This Row],[Net_Amount_Before_Tax]]*tbl_Raw_Data[[#This Row],[Tax_Pct]]/100</f>
        <v>19.8918</v>
      </c>
      <c r="Y166" s="6">
        <f>tbl_Raw_Data[[#This Row],[Net_Amount_Before_Tax]]+tbl_Raw_Data[[#This Row],[Tax_Amount]]</f>
        <v>130.40180000000001</v>
      </c>
      <c r="Z166" s="6">
        <f t="shared" si="14"/>
        <v>1</v>
      </c>
    </row>
    <row r="167" spans="1:26" x14ac:dyDescent="0.3">
      <c r="A167" s="23" t="s">
        <v>426</v>
      </c>
      <c r="B167" s="34">
        <v>45497</v>
      </c>
      <c r="C167" s="23" t="s">
        <v>428</v>
      </c>
      <c r="D167" s="23" t="s">
        <v>92</v>
      </c>
      <c r="E167" s="23" t="s">
        <v>93</v>
      </c>
      <c r="F167" s="23">
        <v>560066</v>
      </c>
      <c r="G167" s="23" t="s">
        <v>74</v>
      </c>
      <c r="H167" s="23" t="s">
        <v>75</v>
      </c>
      <c r="I167" s="23" t="s">
        <v>76</v>
      </c>
      <c r="J167" s="23" t="s">
        <v>77</v>
      </c>
      <c r="K167" s="23" t="s">
        <v>57</v>
      </c>
      <c r="L167" s="23">
        <v>3</v>
      </c>
      <c r="M167" s="23">
        <v>55</v>
      </c>
      <c r="N167" s="23">
        <v>5</v>
      </c>
      <c r="O167" s="23">
        <v>5</v>
      </c>
      <c r="P167" s="23" t="s">
        <v>89</v>
      </c>
      <c r="Q167" s="23" t="s">
        <v>34</v>
      </c>
      <c r="R167" s="23">
        <f t="shared" si="10"/>
        <v>1</v>
      </c>
      <c r="S167" s="23" t="str">
        <f t="shared" si="11"/>
        <v>ORD100165_20240724_CUST03245_MED008</v>
      </c>
      <c r="T167" s="23">
        <f t="shared" si="12"/>
        <v>1</v>
      </c>
      <c r="U167" s="6">
        <f t="shared" si="13"/>
        <v>165</v>
      </c>
      <c r="V167" s="6">
        <f>tbl_Raw_Data[[#This Row],[Discount_Pct]]*tbl_Raw_Data[[#This Row],[Gross_Amount]]/100</f>
        <v>8.25</v>
      </c>
      <c r="W167" s="6">
        <f>tbl_Raw_Data[[#This Row],[Gross_Amount]]-tbl_Raw_Data[[#This Row],[Discount_Amount]]</f>
        <v>156.75</v>
      </c>
      <c r="X167" s="6">
        <f>tbl_Raw_Data[[#This Row],[Net_Amount_Before_Tax]]*tbl_Raw_Data[[#This Row],[Tax_Pct]]/100</f>
        <v>7.8375000000000004</v>
      </c>
      <c r="Y167" s="6">
        <f>tbl_Raw_Data[[#This Row],[Net_Amount_Before_Tax]]+tbl_Raw_Data[[#This Row],[Tax_Amount]]</f>
        <v>164.58750000000001</v>
      </c>
      <c r="Z167" s="6">
        <f t="shared" si="14"/>
        <v>1</v>
      </c>
    </row>
    <row r="168" spans="1:26" x14ac:dyDescent="0.3">
      <c r="A168" s="23" t="s">
        <v>429</v>
      </c>
      <c r="B168" s="34">
        <v>45380</v>
      </c>
      <c r="C168" s="23" t="s">
        <v>430</v>
      </c>
      <c r="D168" s="23" t="s">
        <v>87</v>
      </c>
      <c r="E168" s="23" t="s">
        <v>88</v>
      </c>
      <c r="F168" s="23">
        <v>600100</v>
      </c>
      <c r="G168" s="23" t="s">
        <v>138</v>
      </c>
      <c r="H168" s="23" t="s">
        <v>139</v>
      </c>
      <c r="I168" s="23" t="s">
        <v>50</v>
      </c>
      <c r="J168" s="23" t="s">
        <v>140</v>
      </c>
      <c r="K168" s="23" t="s">
        <v>24</v>
      </c>
      <c r="L168" s="23">
        <v>6</v>
      </c>
      <c r="M168" s="23">
        <v>171.86</v>
      </c>
      <c r="N168" s="23">
        <v>5</v>
      </c>
      <c r="O168" s="23">
        <v>12</v>
      </c>
      <c r="P168" s="23" t="s">
        <v>25</v>
      </c>
      <c r="Q168" s="23" t="s">
        <v>34</v>
      </c>
      <c r="R168" s="23">
        <f t="shared" si="10"/>
        <v>1</v>
      </c>
      <c r="S168" s="23" t="str">
        <f t="shared" si="11"/>
        <v>ORD100167_20240329_CUST00270_MED013</v>
      </c>
      <c r="T168" s="23">
        <f t="shared" si="12"/>
        <v>1</v>
      </c>
      <c r="U168" s="6">
        <f t="shared" si="13"/>
        <v>1031.1600000000001</v>
      </c>
      <c r="V168" s="6">
        <f>tbl_Raw_Data[[#This Row],[Discount_Pct]]*tbl_Raw_Data[[#This Row],[Gross_Amount]]/100</f>
        <v>51.558</v>
      </c>
      <c r="W168" s="6">
        <f>tbl_Raw_Data[[#This Row],[Gross_Amount]]-tbl_Raw_Data[[#This Row],[Discount_Amount]]</f>
        <v>979.60200000000009</v>
      </c>
      <c r="X168" s="6">
        <f>tbl_Raw_Data[[#This Row],[Net_Amount_Before_Tax]]*tbl_Raw_Data[[#This Row],[Tax_Pct]]/100</f>
        <v>117.55224000000003</v>
      </c>
      <c r="Y168" s="6">
        <f>tbl_Raw_Data[[#This Row],[Net_Amount_Before_Tax]]+tbl_Raw_Data[[#This Row],[Tax_Amount]]</f>
        <v>1097.1542400000001</v>
      </c>
      <c r="Z168" s="6">
        <f t="shared" si="14"/>
        <v>2</v>
      </c>
    </row>
    <row r="169" spans="1:26" x14ac:dyDescent="0.3">
      <c r="A169" s="23" t="s">
        <v>431</v>
      </c>
      <c r="B169" s="34">
        <v>45949</v>
      </c>
      <c r="C169" s="23" t="s">
        <v>432</v>
      </c>
      <c r="D169" s="23" t="s">
        <v>142</v>
      </c>
      <c r="E169" s="23" t="s">
        <v>81</v>
      </c>
      <c r="F169" s="23">
        <v>380061</v>
      </c>
      <c r="G169" s="23" t="s">
        <v>224</v>
      </c>
      <c r="H169" s="23" t="s">
        <v>225</v>
      </c>
      <c r="I169" s="23" t="s">
        <v>147</v>
      </c>
      <c r="J169" s="23" t="s">
        <v>23</v>
      </c>
      <c r="K169" s="23" t="s">
        <v>24</v>
      </c>
      <c r="L169" s="23">
        <v>2</v>
      </c>
      <c r="M169" s="23">
        <v>46.7</v>
      </c>
      <c r="N169" s="23">
        <v>15</v>
      </c>
      <c r="O169" s="23">
        <v>12</v>
      </c>
      <c r="P169" s="23" t="s">
        <v>43</v>
      </c>
      <c r="Q169" s="23" t="s">
        <v>34</v>
      </c>
      <c r="R169" s="23">
        <f t="shared" si="10"/>
        <v>1</v>
      </c>
      <c r="S169" s="23" t="str">
        <f t="shared" si="11"/>
        <v>ORD100168_20251019_CUST00304_MED015</v>
      </c>
      <c r="T169" s="23">
        <f t="shared" si="12"/>
        <v>1</v>
      </c>
      <c r="U169" s="6">
        <f t="shared" si="13"/>
        <v>93.4</v>
      </c>
      <c r="V169" s="6">
        <f>tbl_Raw_Data[[#This Row],[Discount_Pct]]*tbl_Raw_Data[[#This Row],[Gross_Amount]]/100</f>
        <v>14.01</v>
      </c>
      <c r="W169" s="6">
        <f>tbl_Raw_Data[[#This Row],[Gross_Amount]]-tbl_Raw_Data[[#This Row],[Discount_Amount]]</f>
        <v>79.39</v>
      </c>
      <c r="X169" s="6">
        <f>tbl_Raw_Data[[#This Row],[Net_Amount_Before_Tax]]*tbl_Raw_Data[[#This Row],[Tax_Pct]]/100</f>
        <v>9.5268000000000015</v>
      </c>
      <c r="Y169" s="6">
        <f>tbl_Raw_Data[[#This Row],[Net_Amount_Before_Tax]]+tbl_Raw_Data[[#This Row],[Tax_Amount]]</f>
        <v>88.916799999999995</v>
      </c>
      <c r="Z169" s="6">
        <f t="shared" si="14"/>
        <v>3</v>
      </c>
    </row>
    <row r="170" spans="1:26" x14ac:dyDescent="0.3">
      <c r="A170" s="23" t="s">
        <v>433</v>
      </c>
      <c r="B170" s="34">
        <v>45348</v>
      </c>
      <c r="C170" s="23" t="s">
        <v>387</v>
      </c>
      <c r="D170" s="23" t="s">
        <v>159</v>
      </c>
      <c r="E170" s="23" t="s">
        <v>47</v>
      </c>
      <c r="F170" s="23">
        <v>400050</v>
      </c>
      <c r="G170" s="23" t="s">
        <v>30</v>
      </c>
      <c r="H170" s="23" t="s">
        <v>31</v>
      </c>
      <c r="I170" s="23" t="s">
        <v>32</v>
      </c>
      <c r="J170" s="23" t="s">
        <v>23</v>
      </c>
      <c r="K170" s="23" t="s">
        <v>24</v>
      </c>
      <c r="L170" s="23">
        <v>1</v>
      </c>
      <c r="M170" s="23">
        <v>124.8</v>
      </c>
      <c r="N170" s="23">
        <v>5</v>
      </c>
      <c r="O170" s="23">
        <v>18</v>
      </c>
      <c r="P170" s="23" t="s">
        <v>65</v>
      </c>
      <c r="Q170" s="23" t="s">
        <v>34</v>
      </c>
      <c r="R170" s="23">
        <f t="shared" si="10"/>
        <v>1</v>
      </c>
      <c r="S170" s="23" t="str">
        <f t="shared" si="11"/>
        <v>ORD100169_20240226_CUST03406_MED017</v>
      </c>
      <c r="T170" s="23">
        <f t="shared" si="12"/>
        <v>1</v>
      </c>
      <c r="U170" s="6">
        <f t="shared" si="13"/>
        <v>124.8</v>
      </c>
      <c r="V170" s="6">
        <f>tbl_Raw_Data[[#This Row],[Discount_Pct]]*tbl_Raw_Data[[#This Row],[Gross_Amount]]/100</f>
        <v>6.24</v>
      </c>
      <c r="W170" s="6">
        <f>tbl_Raw_Data[[#This Row],[Gross_Amount]]-tbl_Raw_Data[[#This Row],[Discount_Amount]]</f>
        <v>118.56</v>
      </c>
      <c r="X170" s="6">
        <f>tbl_Raw_Data[[#This Row],[Net_Amount_Before_Tax]]*tbl_Raw_Data[[#This Row],[Tax_Pct]]/100</f>
        <v>21.340799999999998</v>
      </c>
      <c r="Y170" s="6">
        <f>tbl_Raw_Data[[#This Row],[Net_Amount_Before_Tax]]+tbl_Raw_Data[[#This Row],[Tax_Amount]]</f>
        <v>139.9008</v>
      </c>
      <c r="Z170" s="6">
        <f t="shared" si="14"/>
        <v>4</v>
      </c>
    </row>
    <row r="171" spans="1:26" x14ac:dyDescent="0.3">
      <c r="A171" s="23" t="s">
        <v>434</v>
      </c>
      <c r="B171" s="34">
        <v>45548</v>
      </c>
      <c r="C171" s="23" t="s">
        <v>435</v>
      </c>
      <c r="D171" s="23" t="s">
        <v>52</v>
      </c>
      <c r="E171" s="23" t="s">
        <v>52</v>
      </c>
      <c r="F171" s="23">
        <v>160036</v>
      </c>
      <c r="G171" s="23" t="s">
        <v>124</v>
      </c>
      <c r="H171" s="23" t="s">
        <v>125</v>
      </c>
      <c r="I171" s="23" t="s">
        <v>104</v>
      </c>
      <c r="J171" s="23" t="s">
        <v>114</v>
      </c>
      <c r="K171" s="23" t="s">
        <v>24</v>
      </c>
      <c r="L171" s="23">
        <v>1</v>
      </c>
      <c r="M171" s="23">
        <v>120.61</v>
      </c>
      <c r="N171" s="23">
        <v>10</v>
      </c>
      <c r="O171" s="23">
        <v>5</v>
      </c>
      <c r="P171" s="23" t="s">
        <v>58</v>
      </c>
      <c r="Q171" s="23" t="s">
        <v>34</v>
      </c>
      <c r="R171" s="23">
        <f t="shared" si="10"/>
        <v>1</v>
      </c>
      <c r="S171" s="23" t="str">
        <f t="shared" si="11"/>
        <v>ORD100170_20240913_CUST00805_MED018</v>
      </c>
      <c r="T171" s="23">
        <f t="shared" si="12"/>
        <v>1</v>
      </c>
      <c r="U171" s="6">
        <f t="shared" si="13"/>
        <v>120.61</v>
      </c>
      <c r="V171" s="6">
        <f>tbl_Raw_Data[[#This Row],[Discount_Pct]]*tbl_Raw_Data[[#This Row],[Gross_Amount]]/100</f>
        <v>12.061</v>
      </c>
      <c r="W171" s="6">
        <f>tbl_Raw_Data[[#This Row],[Gross_Amount]]-tbl_Raw_Data[[#This Row],[Discount_Amount]]</f>
        <v>108.54900000000001</v>
      </c>
      <c r="X171" s="6">
        <f>tbl_Raw_Data[[#This Row],[Net_Amount_Before_Tax]]*tbl_Raw_Data[[#This Row],[Tax_Pct]]/100</f>
        <v>5.4274500000000003</v>
      </c>
      <c r="Y171" s="6">
        <f>tbl_Raw_Data[[#This Row],[Net_Amount_Before_Tax]]+tbl_Raw_Data[[#This Row],[Tax_Amount]]</f>
        <v>113.97645</v>
      </c>
      <c r="Z171" s="6">
        <f t="shared" si="14"/>
        <v>2</v>
      </c>
    </row>
    <row r="172" spans="1:26" x14ac:dyDescent="0.3">
      <c r="A172" s="23" t="s">
        <v>436</v>
      </c>
      <c r="B172" s="34">
        <v>45886</v>
      </c>
      <c r="C172" s="23" t="s">
        <v>437</v>
      </c>
      <c r="D172" s="23" t="s">
        <v>92</v>
      </c>
      <c r="E172" s="23" t="s">
        <v>93</v>
      </c>
      <c r="F172" s="23">
        <v>560001</v>
      </c>
      <c r="G172" s="23" t="s">
        <v>229</v>
      </c>
      <c r="H172" s="23" t="s">
        <v>230</v>
      </c>
      <c r="I172" s="23" t="s">
        <v>84</v>
      </c>
      <c r="J172" s="23" t="s">
        <v>140</v>
      </c>
      <c r="K172" s="23" t="s">
        <v>24</v>
      </c>
      <c r="L172" s="23">
        <v>2</v>
      </c>
      <c r="M172" s="23">
        <v>196.62</v>
      </c>
      <c r="N172" s="23">
        <v>5</v>
      </c>
      <c r="O172" s="23">
        <v>12</v>
      </c>
      <c r="P172" s="23" t="s">
        <v>25</v>
      </c>
      <c r="Q172" s="23" t="s">
        <v>34</v>
      </c>
      <c r="R172" s="23">
        <f t="shared" si="10"/>
        <v>1</v>
      </c>
      <c r="S172" s="23" t="str">
        <f t="shared" si="11"/>
        <v>ORD100171_20250817_CUST00632_MED022</v>
      </c>
      <c r="T172" s="23">
        <f t="shared" si="12"/>
        <v>1</v>
      </c>
      <c r="U172" s="6">
        <f t="shared" si="13"/>
        <v>393.24</v>
      </c>
      <c r="V172" s="6">
        <f>tbl_Raw_Data[[#This Row],[Discount_Pct]]*tbl_Raw_Data[[#This Row],[Gross_Amount]]/100</f>
        <v>19.661999999999999</v>
      </c>
      <c r="W172" s="6">
        <f>tbl_Raw_Data[[#This Row],[Gross_Amount]]-tbl_Raw_Data[[#This Row],[Discount_Amount]]</f>
        <v>373.57800000000003</v>
      </c>
      <c r="X172" s="6">
        <f>tbl_Raw_Data[[#This Row],[Net_Amount_Before_Tax]]*tbl_Raw_Data[[#This Row],[Tax_Pct]]/100</f>
        <v>44.829360000000008</v>
      </c>
      <c r="Y172" s="6">
        <f>tbl_Raw_Data[[#This Row],[Net_Amount_Before_Tax]]+tbl_Raw_Data[[#This Row],[Tax_Amount]]</f>
        <v>418.40736000000004</v>
      </c>
      <c r="Z172" s="6">
        <f t="shared" si="14"/>
        <v>5</v>
      </c>
    </row>
    <row r="173" spans="1:26" x14ac:dyDescent="0.3">
      <c r="A173" s="23" t="s">
        <v>436</v>
      </c>
      <c r="B173" s="34">
        <v>45948</v>
      </c>
      <c r="C173" s="23" t="s">
        <v>438</v>
      </c>
      <c r="D173" s="23" t="s">
        <v>123</v>
      </c>
      <c r="E173" s="23" t="s">
        <v>101</v>
      </c>
      <c r="F173" s="23">
        <v>226001</v>
      </c>
      <c r="G173" s="23" t="s">
        <v>185</v>
      </c>
      <c r="H173" s="23" t="s">
        <v>186</v>
      </c>
      <c r="I173" s="23" t="s">
        <v>76</v>
      </c>
      <c r="J173" s="23" t="s">
        <v>187</v>
      </c>
      <c r="K173" s="23" t="s">
        <v>57</v>
      </c>
      <c r="L173" s="23">
        <v>2</v>
      </c>
      <c r="M173" s="23">
        <v>95.66</v>
      </c>
      <c r="N173" s="23">
        <v>5</v>
      </c>
      <c r="O173" s="23">
        <v>18</v>
      </c>
      <c r="P173" s="23" t="s">
        <v>33</v>
      </c>
      <c r="Q173" s="23" t="s">
        <v>34</v>
      </c>
      <c r="R173" s="23">
        <f t="shared" si="10"/>
        <v>1</v>
      </c>
      <c r="S173" s="23" t="str">
        <f t="shared" si="11"/>
        <v>ORD100171_20251018_CUST03159_MED009</v>
      </c>
      <c r="T173" s="23">
        <f t="shared" si="12"/>
        <v>1</v>
      </c>
      <c r="U173" s="6">
        <f t="shared" si="13"/>
        <v>191.32</v>
      </c>
      <c r="V173" s="6">
        <f>tbl_Raw_Data[[#This Row],[Discount_Pct]]*tbl_Raw_Data[[#This Row],[Gross_Amount]]/100</f>
        <v>9.5659999999999989</v>
      </c>
      <c r="W173" s="6">
        <f>tbl_Raw_Data[[#This Row],[Gross_Amount]]-tbl_Raw_Data[[#This Row],[Discount_Amount]]</f>
        <v>181.75399999999999</v>
      </c>
      <c r="X173" s="6">
        <f>tbl_Raw_Data[[#This Row],[Net_Amount_Before_Tax]]*tbl_Raw_Data[[#This Row],[Tax_Pct]]/100</f>
        <v>32.715719999999997</v>
      </c>
      <c r="Y173" s="6">
        <f>tbl_Raw_Data[[#This Row],[Net_Amount_Before_Tax]]+tbl_Raw_Data[[#This Row],[Tax_Amount]]</f>
        <v>214.46972</v>
      </c>
      <c r="Z173" s="6">
        <f t="shared" si="14"/>
        <v>2</v>
      </c>
    </row>
    <row r="174" spans="1:26" x14ac:dyDescent="0.3">
      <c r="A174" s="23" t="s">
        <v>439</v>
      </c>
      <c r="B174" s="34">
        <v>45601</v>
      </c>
      <c r="C174" s="23" t="s">
        <v>440</v>
      </c>
      <c r="D174" s="23" t="s">
        <v>28</v>
      </c>
      <c r="E174" s="23" t="s">
        <v>29</v>
      </c>
      <c r="F174" s="23">
        <v>500001</v>
      </c>
      <c r="G174" s="23" t="s">
        <v>167</v>
      </c>
      <c r="H174" s="23" t="s">
        <v>168</v>
      </c>
      <c r="I174" s="23" t="s">
        <v>113</v>
      </c>
      <c r="J174" s="23" t="s">
        <v>42</v>
      </c>
      <c r="K174" s="23" t="s">
        <v>24</v>
      </c>
      <c r="L174" s="23">
        <v>3</v>
      </c>
      <c r="M174" s="23">
        <v>188.03</v>
      </c>
      <c r="N174" s="23">
        <v>5</v>
      </c>
      <c r="O174" s="23">
        <v>18</v>
      </c>
      <c r="P174" s="23" t="s">
        <v>43</v>
      </c>
      <c r="Q174" s="23" t="s">
        <v>90</v>
      </c>
      <c r="R174" s="23">
        <f t="shared" si="10"/>
        <v>1</v>
      </c>
      <c r="S174" s="23" t="str">
        <f t="shared" si="11"/>
        <v>ORD100173_20241105_CUST01979_MED026</v>
      </c>
      <c r="T174" s="23">
        <f t="shared" si="12"/>
        <v>1</v>
      </c>
      <c r="U174" s="6">
        <f t="shared" si="13"/>
        <v>564.09</v>
      </c>
      <c r="V174" s="6">
        <f>tbl_Raw_Data[[#This Row],[Discount_Pct]]*tbl_Raw_Data[[#This Row],[Gross_Amount]]/100</f>
        <v>28.204500000000003</v>
      </c>
      <c r="W174" s="6">
        <f>tbl_Raw_Data[[#This Row],[Gross_Amount]]-tbl_Raw_Data[[#This Row],[Discount_Amount]]</f>
        <v>535.88549999999998</v>
      </c>
      <c r="X174" s="6">
        <f>tbl_Raw_Data[[#This Row],[Net_Amount_Before_Tax]]*tbl_Raw_Data[[#This Row],[Tax_Pct]]/100</f>
        <v>96.459389999999999</v>
      </c>
      <c r="Y174" s="6">
        <f>tbl_Raw_Data[[#This Row],[Net_Amount_Before_Tax]]+tbl_Raw_Data[[#This Row],[Tax_Amount]]</f>
        <v>632.34488999999996</v>
      </c>
      <c r="Z174" s="6">
        <f t="shared" si="14"/>
        <v>2</v>
      </c>
    </row>
    <row r="175" spans="1:26" x14ac:dyDescent="0.3">
      <c r="A175" s="23" t="s">
        <v>441</v>
      </c>
      <c r="B175" s="34">
        <v>45767</v>
      </c>
      <c r="C175" s="23" t="s">
        <v>442</v>
      </c>
      <c r="D175" s="23" t="s">
        <v>46</v>
      </c>
      <c r="E175" s="23" t="s">
        <v>47</v>
      </c>
      <c r="F175" s="23">
        <v>411045</v>
      </c>
      <c r="G175" s="23" t="s">
        <v>53</v>
      </c>
      <c r="H175" s="23" t="s">
        <v>54</v>
      </c>
      <c r="I175" s="23" t="s">
        <v>55</v>
      </c>
      <c r="J175" s="23" t="s">
        <v>56</v>
      </c>
      <c r="K175" s="23" t="s">
        <v>57</v>
      </c>
      <c r="L175" s="23">
        <v>1</v>
      </c>
      <c r="M175" s="23">
        <v>61.19</v>
      </c>
      <c r="N175" s="23">
        <v>5</v>
      </c>
      <c r="O175" s="23">
        <v>5</v>
      </c>
      <c r="P175" s="23" t="s">
        <v>43</v>
      </c>
      <c r="Q175" s="23" t="s">
        <v>44</v>
      </c>
      <c r="R175" s="23">
        <f t="shared" si="10"/>
        <v>1</v>
      </c>
      <c r="S175" s="23" t="str">
        <f t="shared" si="11"/>
        <v>ORD100174_20250420_CUST00836_MED020</v>
      </c>
      <c r="T175" s="23">
        <f t="shared" si="12"/>
        <v>1</v>
      </c>
      <c r="U175" s="6">
        <f t="shared" si="13"/>
        <v>61.19</v>
      </c>
      <c r="V175" s="6">
        <f>tbl_Raw_Data[[#This Row],[Discount_Pct]]*tbl_Raw_Data[[#This Row],[Gross_Amount]]/100</f>
        <v>3.0594999999999999</v>
      </c>
      <c r="W175" s="6">
        <f>tbl_Raw_Data[[#This Row],[Gross_Amount]]-tbl_Raw_Data[[#This Row],[Discount_Amount]]</f>
        <v>58.130499999999998</v>
      </c>
      <c r="X175" s="6">
        <f>tbl_Raw_Data[[#This Row],[Net_Amount_Before_Tax]]*tbl_Raw_Data[[#This Row],[Tax_Pct]]/100</f>
        <v>2.9065249999999998</v>
      </c>
      <c r="Y175" s="6">
        <f>tbl_Raw_Data[[#This Row],[Net_Amount_Before_Tax]]+tbl_Raw_Data[[#This Row],[Tax_Amount]]</f>
        <v>61.037025</v>
      </c>
      <c r="Z175" s="6">
        <f t="shared" si="14"/>
        <v>1</v>
      </c>
    </row>
    <row r="176" spans="1:26" x14ac:dyDescent="0.3">
      <c r="A176" s="23" t="s">
        <v>443</v>
      </c>
      <c r="B176" s="34">
        <v>45400</v>
      </c>
      <c r="C176" s="23" t="s">
        <v>444</v>
      </c>
      <c r="D176" s="23" t="s">
        <v>28</v>
      </c>
      <c r="E176" s="23" t="s">
        <v>29</v>
      </c>
      <c r="F176" s="23">
        <v>500081</v>
      </c>
      <c r="G176" s="23" t="s">
        <v>224</v>
      </c>
      <c r="H176" s="23" t="s">
        <v>225</v>
      </c>
      <c r="I176" s="23" t="s">
        <v>147</v>
      </c>
      <c r="J176" s="23" t="s">
        <v>23</v>
      </c>
      <c r="K176" s="23" t="s">
        <v>24</v>
      </c>
      <c r="L176" s="23">
        <v>1</v>
      </c>
      <c r="M176" s="23">
        <v>48.07</v>
      </c>
      <c r="N176" s="23">
        <v>0</v>
      </c>
      <c r="O176" s="23">
        <v>5</v>
      </c>
      <c r="P176" s="23" t="s">
        <v>33</v>
      </c>
      <c r="Q176" s="23" t="s">
        <v>26</v>
      </c>
      <c r="R176" s="23">
        <f t="shared" si="10"/>
        <v>1</v>
      </c>
      <c r="S176" s="23" t="str">
        <f t="shared" si="11"/>
        <v>ORD100175_20240418_CUST01308_MED015</v>
      </c>
      <c r="T176" s="23">
        <f t="shared" si="12"/>
        <v>1</v>
      </c>
      <c r="U176" s="6">
        <f t="shared" si="13"/>
        <v>48.07</v>
      </c>
      <c r="V176" s="6">
        <f>tbl_Raw_Data[[#This Row],[Discount_Pct]]*tbl_Raw_Data[[#This Row],[Gross_Amount]]/100</f>
        <v>0</v>
      </c>
      <c r="W176" s="6">
        <f>tbl_Raw_Data[[#This Row],[Gross_Amount]]-tbl_Raw_Data[[#This Row],[Discount_Amount]]</f>
        <v>48.07</v>
      </c>
      <c r="X176" s="6">
        <f>tbl_Raw_Data[[#This Row],[Net_Amount_Before_Tax]]*tbl_Raw_Data[[#This Row],[Tax_Pct]]/100</f>
        <v>2.4034999999999997</v>
      </c>
      <c r="Y176" s="6">
        <f>tbl_Raw_Data[[#This Row],[Net_Amount_Before_Tax]]+tbl_Raw_Data[[#This Row],[Tax_Amount]]</f>
        <v>50.473500000000001</v>
      </c>
      <c r="Z176" s="6">
        <f t="shared" si="14"/>
        <v>1</v>
      </c>
    </row>
    <row r="177" spans="1:26" x14ac:dyDescent="0.3">
      <c r="A177" s="23" t="s">
        <v>445</v>
      </c>
      <c r="B177" s="34">
        <v>45455</v>
      </c>
      <c r="C177" s="23" t="s">
        <v>446</v>
      </c>
      <c r="D177" s="23" t="s">
        <v>46</v>
      </c>
      <c r="E177" s="23" t="s">
        <v>47</v>
      </c>
      <c r="F177" s="23">
        <v>411057</v>
      </c>
      <c r="G177" s="23" t="s">
        <v>283</v>
      </c>
      <c r="H177" s="23" t="s">
        <v>284</v>
      </c>
      <c r="I177" s="23" t="s">
        <v>104</v>
      </c>
      <c r="J177" s="23" t="s">
        <v>42</v>
      </c>
      <c r="K177" s="23" t="s">
        <v>57</v>
      </c>
      <c r="L177" s="23">
        <v>2</v>
      </c>
      <c r="M177" s="23">
        <v>274.86</v>
      </c>
      <c r="N177" s="23">
        <v>10</v>
      </c>
      <c r="O177" s="23">
        <v>12</v>
      </c>
      <c r="P177" s="23" t="s">
        <v>33</v>
      </c>
      <c r="Q177" s="23" t="s">
        <v>90</v>
      </c>
      <c r="R177" s="23">
        <f t="shared" si="10"/>
        <v>1</v>
      </c>
      <c r="S177" s="23" t="str">
        <f t="shared" si="11"/>
        <v>ORD100176_20240612_CUST03333_MED030</v>
      </c>
      <c r="T177" s="23">
        <f t="shared" si="12"/>
        <v>1</v>
      </c>
      <c r="U177" s="6">
        <f t="shared" si="13"/>
        <v>549.72</v>
      </c>
      <c r="V177" s="6">
        <f>tbl_Raw_Data[[#This Row],[Discount_Pct]]*tbl_Raw_Data[[#This Row],[Gross_Amount]]/100</f>
        <v>54.972000000000008</v>
      </c>
      <c r="W177" s="6">
        <f>tbl_Raw_Data[[#This Row],[Gross_Amount]]-tbl_Raw_Data[[#This Row],[Discount_Amount]]</f>
        <v>494.74800000000005</v>
      </c>
      <c r="X177" s="6">
        <f>tbl_Raw_Data[[#This Row],[Net_Amount_Before_Tax]]*tbl_Raw_Data[[#This Row],[Tax_Pct]]/100</f>
        <v>59.369760000000007</v>
      </c>
      <c r="Y177" s="6">
        <f>tbl_Raw_Data[[#This Row],[Net_Amount_Before_Tax]]+tbl_Raw_Data[[#This Row],[Tax_Amount]]</f>
        <v>554.11776000000009</v>
      </c>
      <c r="Z177" s="6">
        <f t="shared" si="14"/>
        <v>0</v>
      </c>
    </row>
    <row r="178" spans="1:26" x14ac:dyDescent="0.3">
      <c r="A178" s="23" t="s">
        <v>447</v>
      </c>
      <c r="B178" s="34">
        <v>45801</v>
      </c>
      <c r="C178" s="23" t="s">
        <v>448</v>
      </c>
      <c r="D178" s="23" t="s">
        <v>159</v>
      </c>
      <c r="E178" s="23" t="s">
        <v>47</v>
      </c>
      <c r="F178" s="23">
        <v>400001</v>
      </c>
      <c r="G178" s="23" t="s">
        <v>138</v>
      </c>
      <c r="H178" s="23" t="s">
        <v>139</v>
      </c>
      <c r="I178" s="23" t="s">
        <v>50</v>
      </c>
      <c r="J178" s="23" t="s">
        <v>140</v>
      </c>
      <c r="K178" s="23" t="s">
        <v>24</v>
      </c>
      <c r="L178" s="23">
        <v>2</v>
      </c>
      <c r="M178" s="23">
        <v>182.56</v>
      </c>
      <c r="N178" s="23">
        <v>0</v>
      </c>
      <c r="O178" s="23">
        <v>5</v>
      </c>
      <c r="P178" s="23" t="s">
        <v>25</v>
      </c>
      <c r="Q178" s="23" t="s">
        <v>34</v>
      </c>
      <c r="R178" s="23">
        <f t="shared" si="10"/>
        <v>1</v>
      </c>
      <c r="S178" s="23" t="str">
        <f t="shared" si="11"/>
        <v>ORD100177_20250524_CUST00095_MED013</v>
      </c>
      <c r="T178" s="23">
        <f t="shared" si="12"/>
        <v>1</v>
      </c>
      <c r="U178" s="6">
        <f t="shared" si="13"/>
        <v>365.12</v>
      </c>
      <c r="V178" s="6">
        <f>tbl_Raw_Data[[#This Row],[Discount_Pct]]*tbl_Raw_Data[[#This Row],[Gross_Amount]]/100</f>
        <v>0</v>
      </c>
      <c r="W178" s="6">
        <f>tbl_Raw_Data[[#This Row],[Gross_Amount]]-tbl_Raw_Data[[#This Row],[Discount_Amount]]</f>
        <v>365.12</v>
      </c>
      <c r="X178" s="6">
        <f>tbl_Raw_Data[[#This Row],[Net_Amount_Before_Tax]]*tbl_Raw_Data[[#This Row],[Tax_Pct]]/100</f>
        <v>18.256</v>
      </c>
      <c r="Y178" s="6">
        <f>tbl_Raw_Data[[#This Row],[Net_Amount_Before_Tax]]+tbl_Raw_Data[[#This Row],[Tax_Amount]]</f>
        <v>383.37599999999998</v>
      </c>
      <c r="Z178" s="6">
        <f t="shared" si="14"/>
        <v>1</v>
      </c>
    </row>
    <row r="179" spans="1:26" x14ac:dyDescent="0.3">
      <c r="A179" s="23" t="s">
        <v>449</v>
      </c>
      <c r="B179" s="34">
        <v>45961</v>
      </c>
      <c r="C179" s="23" t="s">
        <v>450</v>
      </c>
      <c r="D179" s="23" t="s">
        <v>142</v>
      </c>
      <c r="E179" s="23" t="s">
        <v>81</v>
      </c>
      <c r="F179" s="23">
        <v>380054</v>
      </c>
      <c r="G179" s="23" t="s">
        <v>119</v>
      </c>
      <c r="H179" s="23" t="s">
        <v>120</v>
      </c>
      <c r="I179" s="23" t="s">
        <v>32</v>
      </c>
      <c r="J179" s="23" t="s">
        <v>64</v>
      </c>
      <c r="K179" s="23" t="s">
        <v>57</v>
      </c>
      <c r="L179" s="23">
        <v>2</v>
      </c>
      <c r="M179" s="23">
        <v>77.61</v>
      </c>
      <c r="N179" s="23">
        <v>5</v>
      </c>
      <c r="O179" s="23">
        <v>5</v>
      </c>
      <c r="P179" s="23" t="s">
        <v>33</v>
      </c>
      <c r="Q179" s="23" t="s">
        <v>44</v>
      </c>
      <c r="R179" s="23">
        <f t="shared" si="10"/>
        <v>1</v>
      </c>
      <c r="S179" s="23" t="str">
        <f t="shared" si="11"/>
        <v>ORD100178_20251031_CUST02755_MED010</v>
      </c>
      <c r="T179" s="23">
        <f t="shared" si="12"/>
        <v>1</v>
      </c>
      <c r="U179" s="6">
        <f t="shared" si="13"/>
        <v>155.22</v>
      </c>
      <c r="V179" s="6">
        <f>tbl_Raw_Data[[#This Row],[Discount_Pct]]*tbl_Raw_Data[[#This Row],[Gross_Amount]]/100</f>
        <v>7.7610000000000001</v>
      </c>
      <c r="W179" s="6">
        <f>tbl_Raw_Data[[#This Row],[Gross_Amount]]-tbl_Raw_Data[[#This Row],[Discount_Amount]]</f>
        <v>147.459</v>
      </c>
      <c r="X179" s="6">
        <f>tbl_Raw_Data[[#This Row],[Net_Amount_Before_Tax]]*tbl_Raw_Data[[#This Row],[Tax_Pct]]/100</f>
        <v>7.3729500000000003</v>
      </c>
      <c r="Y179" s="6">
        <f>tbl_Raw_Data[[#This Row],[Net_Amount_Before_Tax]]+tbl_Raw_Data[[#This Row],[Tax_Amount]]</f>
        <v>154.83195000000001</v>
      </c>
      <c r="Z179" s="6">
        <f t="shared" si="14"/>
        <v>1</v>
      </c>
    </row>
    <row r="180" spans="1:26" x14ac:dyDescent="0.3">
      <c r="A180" s="23" t="s">
        <v>449</v>
      </c>
      <c r="B180" s="34">
        <v>45344</v>
      </c>
      <c r="C180" s="23" t="s">
        <v>451</v>
      </c>
      <c r="D180" s="23" t="s">
        <v>72</v>
      </c>
      <c r="E180" s="23" t="s">
        <v>73</v>
      </c>
      <c r="F180" s="23">
        <v>302033</v>
      </c>
      <c r="G180" s="23" t="s">
        <v>132</v>
      </c>
      <c r="H180" s="23" t="s">
        <v>133</v>
      </c>
      <c r="I180" s="23" t="s">
        <v>134</v>
      </c>
      <c r="J180" s="23" t="s">
        <v>135</v>
      </c>
      <c r="K180" s="23" t="s">
        <v>57</v>
      </c>
      <c r="L180" s="23">
        <v>1</v>
      </c>
      <c r="M180" s="23">
        <v>71.84</v>
      </c>
      <c r="N180" s="23">
        <v>5</v>
      </c>
      <c r="O180" s="23">
        <v>12</v>
      </c>
      <c r="P180" s="23" t="s">
        <v>65</v>
      </c>
      <c r="Q180" s="23" t="s">
        <v>34</v>
      </c>
      <c r="R180" s="23">
        <f t="shared" si="10"/>
        <v>1</v>
      </c>
      <c r="S180" s="23" t="str">
        <f t="shared" si="11"/>
        <v>ORD100178_20240222_CUST02336_MED007</v>
      </c>
      <c r="T180" s="23">
        <f t="shared" si="12"/>
        <v>1</v>
      </c>
      <c r="U180" s="6">
        <f t="shared" si="13"/>
        <v>71.84</v>
      </c>
      <c r="V180" s="6">
        <f>tbl_Raw_Data[[#This Row],[Discount_Pct]]*tbl_Raw_Data[[#This Row],[Gross_Amount]]/100</f>
        <v>3.5920000000000005</v>
      </c>
      <c r="W180" s="6">
        <f>tbl_Raw_Data[[#This Row],[Gross_Amount]]-tbl_Raw_Data[[#This Row],[Discount_Amount]]</f>
        <v>68.248000000000005</v>
      </c>
      <c r="X180" s="6">
        <f>tbl_Raw_Data[[#This Row],[Net_Amount_Before_Tax]]*tbl_Raw_Data[[#This Row],[Tax_Pct]]/100</f>
        <v>8.1897600000000015</v>
      </c>
      <c r="Y180" s="6">
        <f>tbl_Raw_Data[[#This Row],[Net_Amount_Before_Tax]]+tbl_Raw_Data[[#This Row],[Tax_Amount]]</f>
        <v>76.437760000000011</v>
      </c>
      <c r="Z180" s="6">
        <f t="shared" si="14"/>
        <v>2</v>
      </c>
    </row>
    <row r="181" spans="1:26" x14ac:dyDescent="0.3">
      <c r="A181" s="23" t="s">
        <v>449</v>
      </c>
      <c r="B181" s="34">
        <v>45391</v>
      </c>
      <c r="C181" s="23" t="s">
        <v>452</v>
      </c>
      <c r="D181" s="23" t="s">
        <v>46</v>
      </c>
      <c r="E181" s="23" t="s">
        <v>47</v>
      </c>
      <c r="F181" s="23">
        <v>411014</v>
      </c>
      <c r="G181" s="23" t="s">
        <v>167</v>
      </c>
      <c r="H181" s="23" t="s">
        <v>168</v>
      </c>
      <c r="I181" s="23" t="s">
        <v>113</v>
      </c>
      <c r="J181" s="23" t="s">
        <v>42</v>
      </c>
      <c r="K181" s="23" t="s">
        <v>24</v>
      </c>
      <c r="L181" s="23">
        <v>6</v>
      </c>
      <c r="M181" s="23">
        <v>195.82</v>
      </c>
      <c r="N181" s="23">
        <v>5</v>
      </c>
      <c r="O181" s="23">
        <v>5</v>
      </c>
      <c r="P181" s="23" t="s">
        <v>89</v>
      </c>
      <c r="Q181" s="23" t="s">
        <v>26</v>
      </c>
      <c r="R181" s="23">
        <f t="shared" si="10"/>
        <v>1</v>
      </c>
      <c r="S181" s="23" t="str">
        <f t="shared" si="11"/>
        <v>ORD100178_20240409_CUST01614_MED026</v>
      </c>
      <c r="T181" s="23">
        <f t="shared" si="12"/>
        <v>1</v>
      </c>
      <c r="U181" s="6">
        <f t="shared" si="13"/>
        <v>1174.92</v>
      </c>
      <c r="V181" s="6">
        <f>tbl_Raw_Data[[#This Row],[Discount_Pct]]*tbl_Raw_Data[[#This Row],[Gross_Amount]]/100</f>
        <v>58.746000000000002</v>
      </c>
      <c r="W181" s="6">
        <f>tbl_Raw_Data[[#This Row],[Gross_Amount]]-tbl_Raw_Data[[#This Row],[Discount_Amount]]</f>
        <v>1116.174</v>
      </c>
      <c r="X181" s="6">
        <f>tbl_Raw_Data[[#This Row],[Net_Amount_Before_Tax]]*tbl_Raw_Data[[#This Row],[Tax_Pct]]/100</f>
        <v>55.808700000000002</v>
      </c>
      <c r="Y181" s="6">
        <f>tbl_Raw_Data[[#This Row],[Net_Amount_Before_Tax]]+tbl_Raw_Data[[#This Row],[Tax_Amount]]</f>
        <v>1171.9827</v>
      </c>
      <c r="Z181" s="6">
        <f t="shared" si="14"/>
        <v>1</v>
      </c>
    </row>
    <row r="182" spans="1:26" x14ac:dyDescent="0.3">
      <c r="A182" s="23" t="s">
        <v>453</v>
      </c>
      <c r="B182" s="34">
        <v>45338</v>
      </c>
      <c r="C182" s="23" t="s">
        <v>454</v>
      </c>
      <c r="D182" s="23" t="s">
        <v>92</v>
      </c>
      <c r="E182" s="23" t="s">
        <v>93</v>
      </c>
      <c r="F182" s="23">
        <v>560100</v>
      </c>
      <c r="G182" s="23" t="s">
        <v>82</v>
      </c>
      <c r="H182" s="23" t="s">
        <v>83</v>
      </c>
      <c r="I182" s="23" t="s">
        <v>84</v>
      </c>
      <c r="J182" s="23" t="s">
        <v>85</v>
      </c>
      <c r="K182" s="23" t="s">
        <v>24</v>
      </c>
      <c r="L182" s="23">
        <v>1</v>
      </c>
      <c r="M182" s="23">
        <v>301.37</v>
      </c>
      <c r="N182" s="23">
        <v>5</v>
      </c>
      <c r="O182" s="23">
        <v>12</v>
      </c>
      <c r="P182" s="23" t="s">
        <v>43</v>
      </c>
      <c r="Q182" s="23" t="s">
        <v>44</v>
      </c>
      <c r="R182" s="23">
        <f t="shared" si="10"/>
        <v>1</v>
      </c>
      <c r="S182" s="23" t="str">
        <f t="shared" si="11"/>
        <v>ORD100181_20240216_CUST00160_MED023</v>
      </c>
      <c r="T182" s="23">
        <f t="shared" si="12"/>
        <v>1</v>
      </c>
      <c r="U182" s="6">
        <f t="shared" si="13"/>
        <v>301.37</v>
      </c>
      <c r="V182" s="6">
        <f>tbl_Raw_Data[[#This Row],[Discount_Pct]]*tbl_Raw_Data[[#This Row],[Gross_Amount]]/100</f>
        <v>15.068499999999998</v>
      </c>
      <c r="W182" s="6">
        <f>tbl_Raw_Data[[#This Row],[Gross_Amount]]-tbl_Raw_Data[[#This Row],[Discount_Amount]]</f>
        <v>286.30150000000003</v>
      </c>
      <c r="X182" s="6">
        <f>tbl_Raw_Data[[#This Row],[Net_Amount_Before_Tax]]*tbl_Raw_Data[[#This Row],[Tax_Pct]]/100</f>
        <v>34.356180000000002</v>
      </c>
      <c r="Y182" s="6">
        <f>tbl_Raw_Data[[#This Row],[Net_Amount_Before_Tax]]+tbl_Raw_Data[[#This Row],[Tax_Amount]]</f>
        <v>320.65768000000003</v>
      </c>
      <c r="Z182" s="6">
        <f t="shared" si="14"/>
        <v>3</v>
      </c>
    </row>
    <row r="183" spans="1:26" x14ac:dyDescent="0.3">
      <c r="A183" s="23" t="s">
        <v>455</v>
      </c>
      <c r="B183" s="34">
        <v>45618</v>
      </c>
      <c r="C183" s="23" t="s">
        <v>456</v>
      </c>
      <c r="D183" s="23" t="s">
        <v>130</v>
      </c>
      <c r="E183" s="23" t="s">
        <v>131</v>
      </c>
      <c r="F183" s="23">
        <v>700102</v>
      </c>
      <c r="G183" s="23" t="s">
        <v>53</v>
      </c>
      <c r="H183" s="23" t="s">
        <v>54</v>
      </c>
      <c r="I183" s="23" t="s">
        <v>55</v>
      </c>
      <c r="J183" s="23" t="s">
        <v>56</v>
      </c>
      <c r="K183" s="23" t="s">
        <v>57</v>
      </c>
      <c r="L183" s="23">
        <v>3</v>
      </c>
      <c r="M183" s="23">
        <v>52.84</v>
      </c>
      <c r="N183" s="23">
        <v>5</v>
      </c>
      <c r="O183" s="23">
        <v>12</v>
      </c>
      <c r="P183" s="23" t="s">
        <v>33</v>
      </c>
      <c r="Q183" s="23" t="s">
        <v>34</v>
      </c>
      <c r="R183" s="23">
        <f t="shared" si="10"/>
        <v>1</v>
      </c>
      <c r="S183" s="23" t="str">
        <f t="shared" si="11"/>
        <v>ORD100182_20241122_CUST00666_MED020</v>
      </c>
      <c r="T183" s="23">
        <f t="shared" si="12"/>
        <v>1</v>
      </c>
      <c r="U183" s="6">
        <f t="shared" si="13"/>
        <v>158.52000000000001</v>
      </c>
      <c r="V183" s="6">
        <f>tbl_Raw_Data[[#This Row],[Discount_Pct]]*tbl_Raw_Data[[#This Row],[Gross_Amount]]/100</f>
        <v>7.9260000000000002</v>
      </c>
      <c r="W183" s="6">
        <f>tbl_Raw_Data[[#This Row],[Gross_Amount]]-tbl_Raw_Data[[#This Row],[Discount_Amount]]</f>
        <v>150.59400000000002</v>
      </c>
      <c r="X183" s="6">
        <f>tbl_Raw_Data[[#This Row],[Net_Amount_Before_Tax]]*tbl_Raw_Data[[#This Row],[Tax_Pct]]/100</f>
        <v>18.071280000000002</v>
      </c>
      <c r="Y183" s="6">
        <f>tbl_Raw_Data[[#This Row],[Net_Amount_Before_Tax]]+tbl_Raw_Data[[#This Row],[Tax_Amount]]</f>
        <v>168.66528000000002</v>
      </c>
      <c r="Z183" s="6">
        <f t="shared" si="14"/>
        <v>4</v>
      </c>
    </row>
    <row r="184" spans="1:26" x14ac:dyDescent="0.3">
      <c r="A184" s="23" t="s">
        <v>457</v>
      </c>
      <c r="B184" s="34">
        <v>45309</v>
      </c>
      <c r="C184" s="23" t="s">
        <v>458</v>
      </c>
      <c r="D184" s="23" t="s">
        <v>46</v>
      </c>
      <c r="E184" s="23" t="s">
        <v>47</v>
      </c>
      <c r="F184" s="23">
        <v>411001</v>
      </c>
      <c r="G184" s="23" t="s">
        <v>229</v>
      </c>
      <c r="H184" s="23" t="s">
        <v>230</v>
      </c>
      <c r="I184" s="23" t="s">
        <v>84</v>
      </c>
      <c r="J184" s="23" t="s">
        <v>140</v>
      </c>
      <c r="K184" s="23" t="s">
        <v>24</v>
      </c>
      <c r="L184" s="23">
        <v>1</v>
      </c>
      <c r="M184" s="23">
        <v>173.68</v>
      </c>
      <c r="N184" s="23">
        <v>5</v>
      </c>
      <c r="O184" s="23">
        <v>18</v>
      </c>
      <c r="P184" s="23" t="s">
        <v>89</v>
      </c>
      <c r="Q184" s="23" t="s">
        <v>90</v>
      </c>
      <c r="R184" s="23">
        <f t="shared" si="10"/>
        <v>1</v>
      </c>
      <c r="S184" s="23" t="str">
        <f t="shared" si="11"/>
        <v>ORD100183_20240118_CUST01509_MED022</v>
      </c>
      <c r="T184" s="23">
        <f t="shared" si="12"/>
        <v>1</v>
      </c>
      <c r="U184" s="6">
        <f t="shared" si="13"/>
        <v>173.68</v>
      </c>
      <c r="V184" s="6">
        <f>tbl_Raw_Data[[#This Row],[Discount_Pct]]*tbl_Raw_Data[[#This Row],[Gross_Amount]]/100</f>
        <v>8.6840000000000011</v>
      </c>
      <c r="W184" s="6">
        <f>tbl_Raw_Data[[#This Row],[Gross_Amount]]-tbl_Raw_Data[[#This Row],[Discount_Amount]]</f>
        <v>164.99600000000001</v>
      </c>
      <c r="X184" s="6">
        <f>tbl_Raw_Data[[#This Row],[Net_Amount_Before_Tax]]*tbl_Raw_Data[[#This Row],[Tax_Pct]]/100</f>
        <v>29.699280000000002</v>
      </c>
      <c r="Y184" s="6">
        <f>tbl_Raw_Data[[#This Row],[Net_Amount_Before_Tax]]+tbl_Raw_Data[[#This Row],[Tax_Amount]]</f>
        <v>194.69528000000003</v>
      </c>
      <c r="Z184" s="6">
        <f t="shared" si="14"/>
        <v>2</v>
      </c>
    </row>
    <row r="185" spans="1:26" x14ac:dyDescent="0.3">
      <c r="A185" s="23" t="s">
        <v>459</v>
      </c>
      <c r="B185" s="34">
        <v>45963</v>
      </c>
      <c r="C185" s="23" t="s">
        <v>460</v>
      </c>
      <c r="D185" s="23" t="s">
        <v>183</v>
      </c>
      <c r="E185" s="23" t="s">
        <v>184</v>
      </c>
      <c r="F185" s="23">
        <v>122018</v>
      </c>
      <c r="G185" s="23" t="s">
        <v>233</v>
      </c>
      <c r="H185" s="23" t="s">
        <v>234</v>
      </c>
      <c r="I185" s="23" t="s">
        <v>104</v>
      </c>
      <c r="J185" s="23" t="s">
        <v>42</v>
      </c>
      <c r="K185" s="23" t="s">
        <v>24</v>
      </c>
      <c r="L185" s="23">
        <v>2</v>
      </c>
      <c r="M185" s="23">
        <v>161.22</v>
      </c>
      <c r="N185" s="23">
        <v>5</v>
      </c>
      <c r="O185" s="23">
        <v>5</v>
      </c>
      <c r="P185" s="23" t="s">
        <v>58</v>
      </c>
      <c r="Q185" s="23" t="s">
        <v>26</v>
      </c>
      <c r="R185" s="23">
        <f t="shared" si="10"/>
        <v>1</v>
      </c>
      <c r="S185" s="23" t="str">
        <f t="shared" si="11"/>
        <v>ORD100184_20251102_CUST03207_MED019</v>
      </c>
      <c r="T185" s="23">
        <f t="shared" si="12"/>
        <v>1</v>
      </c>
      <c r="U185" s="6">
        <f t="shared" si="13"/>
        <v>322.44</v>
      </c>
      <c r="V185" s="6">
        <f>tbl_Raw_Data[[#This Row],[Discount_Pct]]*tbl_Raw_Data[[#This Row],[Gross_Amount]]/100</f>
        <v>16.122</v>
      </c>
      <c r="W185" s="6">
        <f>tbl_Raw_Data[[#This Row],[Gross_Amount]]-tbl_Raw_Data[[#This Row],[Discount_Amount]]</f>
        <v>306.31799999999998</v>
      </c>
      <c r="X185" s="6">
        <f>tbl_Raw_Data[[#This Row],[Net_Amount_Before_Tax]]*tbl_Raw_Data[[#This Row],[Tax_Pct]]/100</f>
        <v>15.315899999999999</v>
      </c>
      <c r="Y185" s="6">
        <f>tbl_Raw_Data[[#This Row],[Net_Amount_Before_Tax]]+tbl_Raw_Data[[#This Row],[Tax_Amount]]</f>
        <v>321.63389999999998</v>
      </c>
      <c r="Z185" s="6">
        <f t="shared" si="14"/>
        <v>2</v>
      </c>
    </row>
    <row r="186" spans="1:26" x14ac:dyDescent="0.3">
      <c r="A186" s="23" t="s">
        <v>459</v>
      </c>
      <c r="B186" s="34">
        <v>45989</v>
      </c>
      <c r="C186" s="23" t="s">
        <v>461</v>
      </c>
      <c r="D186" s="23" t="s">
        <v>19</v>
      </c>
      <c r="E186" s="23" t="s">
        <v>19</v>
      </c>
      <c r="F186" s="23">
        <v>110044</v>
      </c>
      <c r="G186" s="23" t="s">
        <v>233</v>
      </c>
      <c r="H186" s="23" t="s">
        <v>234</v>
      </c>
      <c r="I186" s="23" t="s">
        <v>104</v>
      </c>
      <c r="J186" s="23" t="s">
        <v>42</v>
      </c>
      <c r="K186" s="23" t="s">
        <v>24</v>
      </c>
      <c r="L186" s="23">
        <v>5</v>
      </c>
      <c r="M186" s="23">
        <v>136.44999999999999</v>
      </c>
      <c r="N186" s="23">
        <v>0</v>
      </c>
      <c r="O186" s="23">
        <v>5</v>
      </c>
      <c r="P186" s="23" t="s">
        <v>43</v>
      </c>
      <c r="Q186" s="23" t="s">
        <v>26</v>
      </c>
      <c r="R186" s="23">
        <f t="shared" si="10"/>
        <v>1</v>
      </c>
      <c r="S186" s="23" t="str">
        <f t="shared" si="11"/>
        <v>ORD100184_20251128_CUST00993_MED019</v>
      </c>
      <c r="T186" s="23">
        <f t="shared" si="12"/>
        <v>1</v>
      </c>
      <c r="U186" s="6">
        <f t="shared" si="13"/>
        <v>682.25</v>
      </c>
      <c r="V186" s="6">
        <f>tbl_Raw_Data[[#This Row],[Discount_Pct]]*tbl_Raw_Data[[#This Row],[Gross_Amount]]/100</f>
        <v>0</v>
      </c>
      <c r="W186" s="6">
        <f>tbl_Raw_Data[[#This Row],[Gross_Amount]]-tbl_Raw_Data[[#This Row],[Discount_Amount]]</f>
        <v>682.25</v>
      </c>
      <c r="X186" s="6">
        <f>tbl_Raw_Data[[#This Row],[Net_Amount_Before_Tax]]*tbl_Raw_Data[[#This Row],[Tax_Pct]]/100</f>
        <v>34.112499999999997</v>
      </c>
      <c r="Y186" s="6">
        <f>tbl_Raw_Data[[#This Row],[Net_Amount_Before_Tax]]+tbl_Raw_Data[[#This Row],[Tax_Amount]]</f>
        <v>716.36249999999995</v>
      </c>
      <c r="Z186" s="6">
        <f t="shared" si="14"/>
        <v>3</v>
      </c>
    </row>
    <row r="187" spans="1:26" x14ac:dyDescent="0.3">
      <c r="A187" s="23" t="s">
        <v>462</v>
      </c>
      <c r="B187" s="34">
        <v>45712</v>
      </c>
      <c r="C187" s="23" t="s">
        <v>463</v>
      </c>
      <c r="D187" s="23" t="s">
        <v>183</v>
      </c>
      <c r="E187" s="23" t="s">
        <v>184</v>
      </c>
      <c r="F187" s="23">
        <v>122002</v>
      </c>
      <c r="G187" s="23" t="s">
        <v>53</v>
      </c>
      <c r="H187" s="23" t="s">
        <v>54</v>
      </c>
      <c r="I187" s="23" t="s">
        <v>55</v>
      </c>
      <c r="J187" s="23" t="s">
        <v>56</v>
      </c>
      <c r="K187" s="23" t="s">
        <v>57</v>
      </c>
      <c r="L187" s="23">
        <v>4</v>
      </c>
      <c r="M187" s="23">
        <v>61.36</v>
      </c>
      <c r="N187" s="23">
        <v>10</v>
      </c>
      <c r="O187" s="23">
        <v>5</v>
      </c>
      <c r="P187" s="23" t="s">
        <v>89</v>
      </c>
      <c r="Q187" s="23" t="s">
        <v>34</v>
      </c>
      <c r="R187" s="23">
        <f t="shared" si="10"/>
        <v>1</v>
      </c>
      <c r="S187" s="23" t="str">
        <f t="shared" si="11"/>
        <v>ORD100186_20250224_CUST02056_MED020</v>
      </c>
      <c r="T187" s="23">
        <f t="shared" si="12"/>
        <v>1</v>
      </c>
      <c r="U187" s="6">
        <f t="shared" si="13"/>
        <v>245.44</v>
      </c>
      <c r="V187" s="6">
        <f>tbl_Raw_Data[[#This Row],[Discount_Pct]]*tbl_Raw_Data[[#This Row],[Gross_Amount]]/100</f>
        <v>24.544</v>
      </c>
      <c r="W187" s="6">
        <f>tbl_Raw_Data[[#This Row],[Gross_Amount]]-tbl_Raw_Data[[#This Row],[Discount_Amount]]</f>
        <v>220.89599999999999</v>
      </c>
      <c r="X187" s="6">
        <f>tbl_Raw_Data[[#This Row],[Net_Amount_Before_Tax]]*tbl_Raw_Data[[#This Row],[Tax_Pct]]/100</f>
        <v>11.0448</v>
      </c>
      <c r="Y187" s="6">
        <f>tbl_Raw_Data[[#This Row],[Net_Amount_Before_Tax]]+tbl_Raw_Data[[#This Row],[Tax_Amount]]</f>
        <v>231.9408</v>
      </c>
      <c r="Z187" s="6">
        <f t="shared" si="14"/>
        <v>3</v>
      </c>
    </row>
    <row r="188" spans="1:26" x14ac:dyDescent="0.3">
      <c r="A188" s="23" t="s">
        <v>464</v>
      </c>
      <c r="B188" s="34">
        <v>45970</v>
      </c>
      <c r="C188" s="23" t="s">
        <v>465</v>
      </c>
      <c r="D188" s="23" t="s">
        <v>72</v>
      </c>
      <c r="E188" s="23" t="s">
        <v>73</v>
      </c>
      <c r="F188" s="23">
        <v>302033</v>
      </c>
      <c r="G188" s="23" t="s">
        <v>138</v>
      </c>
      <c r="H188" s="23" t="s">
        <v>139</v>
      </c>
      <c r="I188" s="23" t="s">
        <v>50</v>
      </c>
      <c r="J188" s="23" t="s">
        <v>140</v>
      </c>
      <c r="K188" s="23" t="s">
        <v>24</v>
      </c>
      <c r="L188" s="23">
        <v>1</v>
      </c>
      <c r="M188" s="23">
        <v>148.28</v>
      </c>
      <c r="N188" s="23">
        <v>15</v>
      </c>
      <c r="O188" s="23">
        <v>5</v>
      </c>
      <c r="P188" s="23" t="s">
        <v>65</v>
      </c>
      <c r="Q188" s="23" t="s">
        <v>34</v>
      </c>
      <c r="R188" s="23">
        <f t="shared" si="10"/>
        <v>1</v>
      </c>
      <c r="S188" s="23" t="str">
        <f t="shared" si="11"/>
        <v>ORD100187_20251109_CUST01960_MED013</v>
      </c>
      <c r="T188" s="23">
        <f t="shared" si="12"/>
        <v>1</v>
      </c>
      <c r="U188" s="6">
        <f t="shared" si="13"/>
        <v>148.28</v>
      </c>
      <c r="V188" s="6">
        <f>tbl_Raw_Data[[#This Row],[Discount_Pct]]*tbl_Raw_Data[[#This Row],[Gross_Amount]]/100</f>
        <v>22.241999999999997</v>
      </c>
      <c r="W188" s="6">
        <f>tbl_Raw_Data[[#This Row],[Gross_Amount]]-tbl_Raw_Data[[#This Row],[Discount_Amount]]</f>
        <v>126.03800000000001</v>
      </c>
      <c r="X188" s="6">
        <f>tbl_Raw_Data[[#This Row],[Net_Amount_Before_Tax]]*tbl_Raw_Data[[#This Row],[Tax_Pct]]/100</f>
        <v>6.3019000000000007</v>
      </c>
      <c r="Y188" s="6">
        <f>tbl_Raw_Data[[#This Row],[Net_Amount_Before_Tax]]+tbl_Raw_Data[[#This Row],[Tax_Amount]]</f>
        <v>132.3399</v>
      </c>
      <c r="Z188" s="6">
        <f t="shared" si="14"/>
        <v>4</v>
      </c>
    </row>
    <row r="189" spans="1:26" x14ac:dyDescent="0.3">
      <c r="A189" s="23" t="s">
        <v>466</v>
      </c>
      <c r="B189" s="34">
        <v>45488</v>
      </c>
      <c r="C189" s="23" t="s">
        <v>467</v>
      </c>
      <c r="D189" s="23" t="s">
        <v>87</v>
      </c>
      <c r="E189" s="23" t="s">
        <v>88</v>
      </c>
      <c r="F189" s="23">
        <v>600018</v>
      </c>
      <c r="G189" s="23" t="s">
        <v>124</v>
      </c>
      <c r="H189" s="23" t="s">
        <v>125</v>
      </c>
      <c r="I189" s="23" t="s">
        <v>104</v>
      </c>
      <c r="J189" s="23" t="s">
        <v>114</v>
      </c>
      <c r="K189" s="23" t="s">
        <v>24</v>
      </c>
      <c r="L189" s="23">
        <v>1</v>
      </c>
      <c r="M189" s="23">
        <v>130.43</v>
      </c>
      <c r="N189" s="23">
        <v>20</v>
      </c>
      <c r="O189" s="23">
        <v>5</v>
      </c>
      <c r="P189" s="23" t="s">
        <v>58</v>
      </c>
      <c r="Q189" s="23" t="s">
        <v>90</v>
      </c>
      <c r="R189" s="23">
        <f t="shared" si="10"/>
        <v>1</v>
      </c>
      <c r="S189" s="23" t="str">
        <f t="shared" si="11"/>
        <v>ORD100188_20240715_CUST01010_MED018</v>
      </c>
      <c r="T189" s="23">
        <f t="shared" si="12"/>
        <v>1</v>
      </c>
      <c r="U189" s="6">
        <f t="shared" si="13"/>
        <v>130.43</v>
      </c>
      <c r="V189" s="6">
        <f>tbl_Raw_Data[[#This Row],[Discount_Pct]]*tbl_Raw_Data[[#This Row],[Gross_Amount]]/100</f>
        <v>26.086000000000002</v>
      </c>
      <c r="W189" s="6">
        <f>tbl_Raw_Data[[#This Row],[Gross_Amount]]-tbl_Raw_Data[[#This Row],[Discount_Amount]]</f>
        <v>104.34400000000001</v>
      </c>
      <c r="X189" s="6">
        <f>tbl_Raw_Data[[#This Row],[Net_Amount_Before_Tax]]*tbl_Raw_Data[[#This Row],[Tax_Pct]]/100</f>
        <v>5.2172000000000001</v>
      </c>
      <c r="Y189" s="6">
        <f>tbl_Raw_Data[[#This Row],[Net_Amount_Before_Tax]]+tbl_Raw_Data[[#This Row],[Tax_Amount]]</f>
        <v>109.56120000000001</v>
      </c>
      <c r="Z189" s="6">
        <f t="shared" si="14"/>
        <v>0</v>
      </c>
    </row>
    <row r="190" spans="1:26" x14ac:dyDescent="0.3">
      <c r="A190" s="23" t="s">
        <v>468</v>
      </c>
      <c r="B190" s="34">
        <v>45649</v>
      </c>
      <c r="C190" s="23" t="s">
        <v>469</v>
      </c>
      <c r="D190" s="23" t="s">
        <v>80</v>
      </c>
      <c r="E190" s="23" t="s">
        <v>81</v>
      </c>
      <c r="F190" s="23">
        <v>395017</v>
      </c>
      <c r="G190" s="23" t="s">
        <v>283</v>
      </c>
      <c r="H190" s="23" t="s">
        <v>284</v>
      </c>
      <c r="I190" s="23" t="s">
        <v>104</v>
      </c>
      <c r="J190" s="23" t="s">
        <v>42</v>
      </c>
      <c r="K190" s="23" t="s">
        <v>57</v>
      </c>
      <c r="L190" s="23">
        <v>3</v>
      </c>
      <c r="M190" s="23">
        <v>271.83999999999997</v>
      </c>
      <c r="N190" s="23">
        <v>0</v>
      </c>
      <c r="O190" s="23">
        <v>18</v>
      </c>
      <c r="P190" s="23" t="s">
        <v>33</v>
      </c>
      <c r="Q190" s="23" t="s">
        <v>26</v>
      </c>
      <c r="R190" s="23">
        <f t="shared" si="10"/>
        <v>1</v>
      </c>
      <c r="S190" s="23" t="str">
        <f t="shared" si="11"/>
        <v>ORD100189_20241223_CUST02296_MED030</v>
      </c>
      <c r="T190" s="23">
        <f t="shared" si="12"/>
        <v>1</v>
      </c>
      <c r="U190" s="6">
        <f t="shared" si="13"/>
        <v>815.52</v>
      </c>
      <c r="V190" s="6">
        <f>tbl_Raw_Data[[#This Row],[Discount_Pct]]*tbl_Raw_Data[[#This Row],[Gross_Amount]]/100</f>
        <v>0</v>
      </c>
      <c r="W190" s="6">
        <f>tbl_Raw_Data[[#This Row],[Gross_Amount]]-tbl_Raw_Data[[#This Row],[Discount_Amount]]</f>
        <v>815.52</v>
      </c>
      <c r="X190" s="6">
        <f>tbl_Raw_Data[[#This Row],[Net_Amount_Before_Tax]]*tbl_Raw_Data[[#This Row],[Tax_Pct]]/100</f>
        <v>146.7936</v>
      </c>
      <c r="Y190" s="6">
        <f>tbl_Raw_Data[[#This Row],[Net_Amount_Before_Tax]]+tbl_Raw_Data[[#This Row],[Tax_Amount]]</f>
        <v>962.31359999999995</v>
      </c>
      <c r="Z190" s="6">
        <f t="shared" si="14"/>
        <v>2</v>
      </c>
    </row>
    <row r="191" spans="1:26" x14ac:dyDescent="0.3">
      <c r="A191" s="23" t="s">
        <v>470</v>
      </c>
      <c r="B191" s="34">
        <v>45441</v>
      </c>
      <c r="C191" s="23" t="s">
        <v>471</v>
      </c>
      <c r="D191" s="23" t="s">
        <v>19</v>
      </c>
      <c r="E191" s="23" t="s">
        <v>19</v>
      </c>
      <c r="F191" s="23">
        <v>110029</v>
      </c>
      <c r="G191" s="23" t="s">
        <v>119</v>
      </c>
      <c r="H191" s="23" t="s">
        <v>120</v>
      </c>
      <c r="I191" s="23" t="s">
        <v>32</v>
      </c>
      <c r="J191" s="23" t="s">
        <v>64</v>
      </c>
      <c r="K191" s="23" t="s">
        <v>57</v>
      </c>
      <c r="L191" s="23">
        <v>5</v>
      </c>
      <c r="M191" s="23">
        <v>63.09</v>
      </c>
      <c r="N191" s="23">
        <v>15</v>
      </c>
      <c r="O191" s="23">
        <v>18</v>
      </c>
      <c r="P191" s="23" t="s">
        <v>58</v>
      </c>
      <c r="Q191" s="23" t="s">
        <v>90</v>
      </c>
      <c r="R191" s="23">
        <f t="shared" si="10"/>
        <v>1</v>
      </c>
      <c r="S191" s="23" t="str">
        <f t="shared" si="11"/>
        <v>ORD100190_20240529_CUST01190_MED010</v>
      </c>
      <c r="T191" s="23">
        <f t="shared" si="12"/>
        <v>1</v>
      </c>
      <c r="U191" s="6">
        <f t="shared" si="13"/>
        <v>315.45000000000005</v>
      </c>
      <c r="V191" s="6">
        <f>tbl_Raw_Data[[#This Row],[Discount_Pct]]*tbl_Raw_Data[[#This Row],[Gross_Amount]]/100</f>
        <v>47.31750000000001</v>
      </c>
      <c r="W191" s="6">
        <f>tbl_Raw_Data[[#This Row],[Gross_Amount]]-tbl_Raw_Data[[#This Row],[Discount_Amount]]</f>
        <v>268.13250000000005</v>
      </c>
      <c r="X191" s="6">
        <f>tbl_Raw_Data[[#This Row],[Net_Amount_Before_Tax]]*tbl_Raw_Data[[#This Row],[Tax_Pct]]/100</f>
        <v>48.263850000000012</v>
      </c>
      <c r="Y191" s="6">
        <f>tbl_Raw_Data[[#This Row],[Net_Amount_Before_Tax]]+tbl_Raw_Data[[#This Row],[Tax_Amount]]</f>
        <v>316.39635000000004</v>
      </c>
      <c r="Z191" s="6">
        <f t="shared" si="14"/>
        <v>1</v>
      </c>
    </row>
    <row r="192" spans="1:26" x14ac:dyDescent="0.3">
      <c r="A192" s="23" t="s">
        <v>472</v>
      </c>
      <c r="B192" s="34">
        <v>45843</v>
      </c>
      <c r="C192" s="23" t="s">
        <v>473</v>
      </c>
      <c r="D192" s="23" t="s">
        <v>80</v>
      </c>
      <c r="E192" s="23" t="s">
        <v>81</v>
      </c>
      <c r="F192" s="23">
        <v>395003</v>
      </c>
      <c r="G192" s="23" t="s">
        <v>124</v>
      </c>
      <c r="H192" s="23" t="s">
        <v>125</v>
      </c>
      <c r="I192" s="23" t="s">
        <v>104</v>
      </c>
      <c r="J192" s="23" t="s">
        <v>114</v>
      </c>
      <c r="K192" s="23" t="s">
        <v>24</v>
      </c>
      <c r="L192" s="23">
        <v>2</v>
      </c>
      <c r="M192" s="23">
        <v>105.46</v>
      </c>
      <c r="N192" s="23">
        <v>10</v>
      </c>
      <c r="O192" s="23">
        <v>12</v>
      </c>
      <c r="P192" s="23" t="s">
        <v>43</v>
      </c>
      <c r="Q192" s="23" t="s">
        <v>34</v>
      </c>
      <c r="R192" s="23">
        <f t="shared" si="10"/>
        <v>1</v>
      </c>
      <c r="S192" s="23" t="str">
        <f t="shared" si="11"/>
        <v>ORD100191_20250705_CUST01111_MED018</v>
      </c>
      <c r="T192" s="23">
        <f t="shared" si="12"/>
        <v>1</v>
      </c>
      <c r="U192" s="6">
        <f t="shared" si="13"/>
        <v>210.92</v>
      </c>
      <c r="V192" s="6">
        <f>tbl_Raw_Data[[#This Row],[Discount_Pct]]*tbl_Raw_Data[[#This Row],[Gross_Amount]]/100</f>
        <v>21.091999999999999</v>
      </c>
      <c r="W192" s="6">
        <f>tbl_Raw_Data[[#This Row],[Gross_Amount]]-tbl_Raw_Data[[#This Row],[Discount_Amount]]</f>
        <v>189.82799999999997</v>
      </c>
      <c r="X192" s="6">
        <f>tbl_Raw_Data[[#This Row],[Net_Amount_Before_Tax]]*tbl_Raw_Data[[#This Row],[Tax_Pct]]/100</f>
        <v>22.779359999999997</v>
      </c>
      <c r="Y192" s="6">
        <f>tbl_Raw_Data[[#This Row],[Net_Amount_Before_Tax]]+tbl_Raw_Data[[#This Row],[Tax_Amount]]</f>
        <v>212.60735999999997</v>
      </c>
      <c r="Z192" s="6">
        <f t="shared" si="14"/>
        <v>2</v>
      </c>
    </row>
    <row r="193" spans="1:26" x14ac:dyDescent="0.3">
      <c r="A193" s="23" t="s">
        <v>474</v>
      </c>
      <c r="B193" s="34">
        <v>45835</v>
      </c>
      <c r="C193" s="23" t="s">
        <v>475</v>
      </c>
      <c r="D193" s="23" t="s">
        <v>52</v>
      </c>
      <c r="E193" s="23" t="s">
        <v>52</v>
      </c>
      <c r="F193" s="23">
        <v>160017</v>
      </c>
      <c r="G193" s="23" t="s">
        <v>74</v>
      </c>
      <c r="H193" s="23" t="s">
        <v>75</v>
      </c>
      <c r="I193" s="23" t="s">
        <v>76</v>
      </c>
      <c r="J193" s="23" t="s">
        <v>77</v>
      </c>
      <c r="K193" s="23" t="s">
        <v>57</v>
      </c>
      <c r="L193" s="23">
        <v>1</v>
      </c>
      <c r="M193" s="23">
        <v>61.48</v>
      </c>
      <c r="N193" s="23">
        <v>10</v>
      </c>
      <c r="O193" s="23">
        <v>5</v>
      </c>
      <c r="P193" s="23" t="s">
        <v>25</v>
      </c>
      <c r="Q193" s="23" t="s">
        <v>34</v>
      </c>
      <c r="R193" s="23">
        <f t="shared" si="10"/>
        <v>1</v>
      </c>
      <c r="S193" s="23" t="str">
        <f t="shared" si="11"/>
        <v>ORD100192_20250627_CUST00925_MED008</v>
      </c>
      <c r="T193" s="23">
        <f t="shared" si="12"/>
        <v>1</v>
      </c>
      <c r="U193" s="6">
        <f t="shared" si="13"/>
        <v>61.48</v>
      </c>
      <c r="V193" s="6">
        <f>tbl_Raw_Data[[#This Row],[Discount_Pct]]*tbl_Raw_Data[[#This Row],[Gross_Amount]]/100</f>
        <v>6.1479999999999997</v>
      </c>
      <c r="W193" s="6">
        <f>tbl_Raw_Data[[#This Row],[Gross_Amount]]-tbl_Raw_Data[[#This Row],[Discount_Amount]]</f>
        <v>55.331999999999994</v>
      </c>
      <c r="X193" s="6">
        <f>tbl_Raw_Data[[#This Row],[Net_Amount_Before_Tax]]*tbl_Raw_Data[[#This Row],[Tax_Pct]]/100</f>
        <v>2.7665999999999995</v>
      </c>
      <c r="Y193" s="6">
        <f>tbl_Raw_Data[[#This Row],[Net_Amount_Before_Tax]]+tbl_Raw_Data[[#This Row],[Tax_Amount]]</f>
        <v>58.09859999999999</v>
      </c>
      <c r="Z193" s="6">
        <f t="shared" si="14"/>
        <v>1</v>
      </c>
    </row>
    <row r="194" spans="1:26" x14ac:dyDescent="0.3">
      <c r="A194" s="23" t="s">
        <v>476</v>
      </c>
      <c r="B194" s="34">
        <v>45779</v>
      </c>
      <c r="C194" s="23" t="s">
        <v>477</v>
      </c>
      <c r="D194" s="23" t="s">
        <v>52</v>
      </c>
      <c r="E194" s="23" t="s">
        <v>52</v>
      </c>
      <c r="F194" s="23">
        <v>160001</v>
      </c>
      <c r="G194" s="23" t="s">
        <v>132</v>
      </c>
      <c r="H194" s="23" t="s">
        <v>133</v>
      </c>
      <c r="I194" s="23" t="s">
        <v>134</v>
      </c>
      <c r="J194" s="23" t="s">
        <v>135</v>
      </c>
      <c r="K194" s="23" t="s">
        <v>57</v>
      </c>
      <c r="L194" s="23">
        <v>3</v>
      </c>
      <c r="M194" s="23">
        <v>71.819999999999993</v>
      </c>
      <c r="N194" s="23">
        <v>5</v>
      </c>
      <c r="O194" s="23">
        <v>5</v>
      </c>
      <c r="P194" s="23" t="s">
        <v>58</v>
      </c>
      <c r="Q194" s="23" t="s">
        <v>34</v>
      </c>
      <c r="R194" s="23">
        <f t="shared" ref="R194:R257" si="15">COUNTIFS($A$2:$A$8001,A194,$B$2:$B$8001,B194,$C$2:$C$8001,C194,$G$2:$G$8001,G194)</f>
        <v>1</v>
      </c>
      <c r="S194" s="23" t="str">
        <f t="shared" ref="S194:S257" si="16">A194&amp;"_"&amp;TEXT(B194,"yyyymmdd")&amp;"_"&amp;C194&amp;"_"&amp;G194</f>
        <v>ORD100193_20250502_CUST01956_MED007</v>
      </c>
      <c r="T194" s="23">
        <f t="shared" ref="T194:T257" si="17">COUNTIF($S$2:$S$8001,S194)</f>
        <v>1</v>
      </c>
      <c r="U194" s="6">
        <f t="shared" ref="U194:U257" si="18">L194*M194</f>
        <v>215.45999999999998</v>
      </c>
      <c r="V194" s="6">
        <f>tbl_Raw_Data[[#This Row],[Discount_Pct]]*tbl_Raw_Data[[#This Row],[Gross_Amount]]/100</f>
        <v>10.773</v>
      </c>
      <c r="W194" s="6">
        <f>tbl_Raw_Data[[#This Row],[Gross_Amount]]-tbl_Raw_Data[[#This Row],[Discount_Amount]]</f>
        <v>204.68699999999998</v>
      </c>
      <c r="X194" s="6">
        <f>tbl_Raw_Data[[#This Row],[Net_Amount_Before_Tax]]*tbl_Raw_Data[[#This Row],[Tax_Pct]]/100</f>
        <v>10.234349999999999</v>
      </c>
      <c r="Y194" s="6">
        <f>tbl_Raw_Data[[#This Row],[Net_Amount_Before_Tax]]+tbl_Raw_Data[[#This Row],[Tax_Amount]]</f>
        <v>214.92134999999999</v>
      </c>
      <c r="Z194" s="6">
        <f t="shared" ref="Z194:Z257" si="19">COUNTIFS($C$2:$C$8001,C194,$Q$2:$Q$8001,"Delivered")</f>
        <v>2</v>
      </c>
    </row>
    <row r="195" spans="1:26" x14ac:dyDescent="0.3">
      <c r="A195" s="23" t="s">
        <v>478</v>
      </c>
      <c r="B195" s="34">
        <v>45330</v>
      </c>
      <c r="C195" s="23" t="s">
        <v>479</v>
      </c>
      <c r="D195" s="23" t="s">
        <v>130</v>
      </c>
      <c r="E195" s="23" t="s">
        <v>131</v>
      </c>
      <c r="F195" s="23">
        <v>700091</v>
      </c>
      <c r="G195" s="23" t="s">
        <v>102</v>
      </c>
      <c r="H195" s="23" t="s">
        <v>103</v>
      </c>
      <c r="I195" s="23" t="s">
        <v>104</v>
      </c>
      <c r="J195" s="23" t="s">
        <v>64</v>
      </c>
      <c r="K195" s="23" t="s">
        <v>57</v>
      </c>
      <c r="L195" s="23">
        <v>3</v>
      </c>
      <c r="M195" s="23">
        <v>110.95</v>
      </c>
      <c r="N195" s="23">
        <v>0</v>
      </c>
      <c r="O195" s="23">
        <v>12</v>
      </c>
      <c r="P195" s="23" t="s">
        <v>43</v>
      </c>
      <c r="Q195" s="23" t="s">
        <v>34</v>
      </c>
      <c r="R195" s="23">
        <f t="shared" si="15"/>
        <v>1</v>
      </c>
      <c r="S195" s="23" t="str">
        <f t="shared" si="16"/>
        <v>ORD100194_20240208_CUST00718_MED029</v>
      </c>
      <c r="T195" s="23">
        <f t="shared" si="17"/>
        <v>1</v>
      </c>
      <c r="U195" s="6">
        <f t="shared" si="18"/>
        <v>332.85</v>
      </c>
      <c r="V195" s="6">
        <f>tbl_Raw_Data[[#This Row],[Discount_Pct]]*tbl_Raw_Data[[#This Row],[Gross_Amount]]/100</f>
        <v>0</v>
      </c>
      <c r="W195" s="6">
        <f>tbl_Raw_Data[[#This Row],[Gross_Amount]]-tbl_Raw_Data[[#This Row],[Discount_Amount]]</f>
        <v>332.85</v>
      </c>
      <c r="X195" s="6">
        <f>tbl_Raw_Data[[#This Row],[Net_Amount_Before_Tax]]*tbl_Raw_Data[[#This Row],[Tax_Pct]]/100</f>
        <v>39.942</v>
      </c>
      <c r="Y195" s="6">
        <f>tbl_Raw_Data[[#This Row],[Net_Amount_Before_Tax]]+tbl_Raw_Data[[#This Row],[Tax_Amount]]</f>
        <v>372.79200000000003</v>
      </c>
      <c r="Z195" s="6">
        <f t="shared" si="19"/>
        <v>2</v>
      </c>
    </row>
    <row r="196" spans="1:26" x14ac:dyDescent="0.3">
      <c r="A196" s="23" t="s">
        <v>480</v>
      </c>
      <c r="B196" s="34">
        <v>45301</v>
      </c>
      <c r="C196" s="23" t="s">
        <v>481</v>
      </c>
      <c r="D196" s="23" t="s">
        <v>123</v>
      </c>
      <c r="E196" s="23" t="s">
        <v>101</v>
      </c>
      <c r="F196" s="23">
        <v>226024</v>
      </c>
      <c r="G196" s="23" t="s">
        <v>53</v>
      </c>
      <c r="H196" s="23" t="s">
        <v>54</v>
      </c>
      <c r="I196" s="23" t="s">
        <v>55</v>
      </c>
      <c r="J196" s="23" t="s">
        <v>56</v>
      </c>
      <c r="K196" s="23" t="s">
        <v>57</v>
      </c>
      <c r="L196" s="23">
        <v>1</v>
      </c>
      <c r="M196" s="23">
        <v>63</v>
      </c>
      <c r="N196" s="23">
        <v>5</v>
      </c>
      <c r="O196" s="23">
        <v>18</v>
      </c>
      <c r="P196" s="23" t="s">
        <v>89</v>
      </c>
      <c r="Q196" s="23" t="s">
        <v>90</v>
      </c>
      <c r="R196" s="23">
        <f t="shared" si="15"/>
        <v>1</v>
      </c>
      <c r="S196" s="23" t="str">
        <f t="shared" si="16"/>
        <v>ORD100195_20240110_CUST01223_MED020</v>
      </c>
      <c r="T196" s="23">
        <f t="shared" si="17"/>
        <v>1</v>
      </c>
      <c r="U196" s="6">
        <f t="shared" si="18"/>
        <v>63</v>
      </c>
      <c r="V196" s="6">
        <f>tbl_Raw_Data[[#This Row],[Discount_Pct]]*tbl_Raw_Data[[#This Row],[Gross_Amount]]/100</f>
        <v>3.15</v>
      </c>
      <c r="W196" s="6">
        <f>tbl_Raw_Data[[#This Row],[Gross_Amount]]-tbl_Raw_Data[[#This Row],[Discount_Amount]]</f>
        <v>59.85</v>
      </c>
      <c r="X196" s="6">
        <f>tbl_Raw_Data[[#This Row],[Net_Amount_Before_Tax]]*tbl_Raw_Data[[#This Row],[Tax_Pct]]/100</f>
        <v>10.773</v>
      </c>
      <c r="Y196" s="6">
        <f>tbl_Raw_Data[[#This Row],[Net_Amount_Before_Tax]]+tbl_Raw_Data[[#This Row],[Tax_Amount]]</f>
        <v>70.623000000000005</v>
      </c>
      <c r="Z196" s="6">
        <f t="shared" si="19"/>
        <v>2</v>
      </c>
    </row>
    <row r="197" spans="1:26" x14ac:dyDescent="0.3">
      <c r="A197" s="23" t="s">
        <v>482</v>
      </c>
      <c r="B197" s="34">
        <v>45429</v>
      </c>
      <c r="C197" s="23" t="s">
        <v>243</v>
      </c>
      <c r="D197" s="23" t="s">
        <v>72</v>
      </c>
      <c r="E197" s="23" t="s">
        <v>73</v>
      </c>
      <c r="F197" s="23">
        <v>302021</v>
      </c>
      <c r="G197" s="23" t="s">
        <v>224</v>
      </c>
      <c r="H197" s="23" t="s">
        <v>225</v>
      </c>
      <c r="I197" s="23" t="s">
        <v>147</v>
      </c>
      <c r="J197" s="23" t="s">
        <v>23</v>
      </c>
      <c r="K197" s="23" t="s">
        <v>24</v>
      </c>
      <c r="L197" s="23">
        <v>1</v>
      </c>
      <c r="M197" s="23">
        <v>52.72</v>
      </c>
      <c r="N197" s="23">
        <v>5</v>
      </c>
      <c r="O197" s="23">
        <v>18</v>
      </c>
      <c r="P197" s="23" t="s">
        <v>58</v>
      </c>
      <c r="Q197" s="23" t="s">
        <v>34</v>
      </c>
      <c r="R197" s="23">
        <f t="shared" si="15"/>
        <v>1</v>
      </c>
      <c r="S197" s="23" t="str">
        <f t="shared" si="16"/>
        <v>ORD100196_20240517_CUST03486_MED015</v>
      </c>
      <c r="T197" s="23">
        <f t="shared" si="17"/>
        <v>1</v>
      </c>
      <c r="U197" s="6">
        <f t="shared" si="18"/>
        <v>52.72</v>
      </c>
      <c r="V197" s="6">
        <f>tbl_Raw_Data[[#This Row],[Discount_Pct]]*tbl_Raw_Data[[#This Row],[Gross_Amount]]/100</f>
        <v>2.6360000000000001</v>
      </c>
      <c r="W197" s="6">
        <f>tbl_Raw_Data[[#This Row],[Gross_Amount]]-tbl_Raw_Data[[#This Row],[Discount_Amount]]</f>
        <v>50.083999999999996</v>
      </c>
      <c r="X197" s="6">
        <f>tbl_Raw_Data[[#This Row],[Net_Amount_Before_Tax]]*tbl_Raw_Data[[#This Row],[Tax_Pct]]/100</f>
        <v>9.0151199999999996</v>
      </c>
      <c r="Y197" s="6">
        <f>tbl_Raw_Data[[#This Row],[Net_Amount_Before_Tax]]+tbl_Raw_Data[[#This Row],[Tax_Amount]]</f>
        <v>59.099119999999999</v>
      </c>
      <c r="Z197" s="6">
        <f t="shared" si="19"/>
        <v>3</v>
      </c>
    </row>
    <row r="198" spans="1:26" x14ac:dyDescent="0.3">
      <c r="A198" s="23" t="s">
        <v>483</v>
      </c>
      <c r="B198" s="34">
        <v>45306</v>
      </c>
      <c r="C198" s="23" t="s">
        <v>484</v>
      </c>
      <c r="D198" s="23" t="s">
        <v>46</v>
      </c>
      <c r="E198" s="23" t="s">
        <v>47</v>
      </c>
      <c r="F198" s="23">
        <v>411045</v>
      </c>
      <c r="G198" s="23" t="s">
        <v>167</v>
      </c>
      <c r="H198" s="23" t="s">
        <v>168</v>
      </c>
      <c r="I198" s="23" t="s">
        <v>113</v>
      </c>
      <c r="J198" s="23" t="s">
        <v>42</v>
      </c>
      <c r="K198" s="23" t="s">
        <v>24</v>
      </c>
      <c r="L198" s="23">
        <v>1</v>
      </c>
      <c r="M198" s="23">
        <v>201.8</v>
      </c>
      <c r="N198" s="23">
        <v>0</v>
      </c>
      <c r="O198" s="23">
        <v>12</v>
      </c>
      <c r="P198" s="23" t="s">
        <v>33</v>
      </c>
      <c r="Q198" s="23" t="s">
        <v>44</v>
      </c>
      <c r="R198" s="23">
        <f t="shared" si="15"/>
        <v>1</v>
      </c>
      <c r="S198" s="23" t="str">
        <f t="shared" si="16"/>
        <v>ORD100197_20240115_CUST03018_MED026</v>
      </c>
      <c r="T198" s="23">
        <f t="shared" si="17"/>
        <v>1</v>
      </c>
      <c r="U198" s="6">
        <f t="shared" si="18"/>
        <v>201.8</v>
      </c>
      <c r="V198" s="6">
        <f>tbl_Raw_Data[[#This Row],[Discount_Pct]]*tbl_Raw_Data[[#This Row],[Gross_Amount]]/100</f>
        <v>0</v>
      </c>
      <c r="W198" s="6">
        <f>tbl_Raw_Data[[#This Row],[Gross_Amount]]-tbl_Raw_Data[[#This Row],[Discount_Amount]]</f>
        <v>201.8</v>
      </c>
      <c r="X198" s="6">
        <f>tbl_Raw_Data[[#This Row],[Net_Amount_Before_Tax]]*tbl_Raw_Data[[#This Row],[Tax_Pct]]/100</f>
        <v>24.216000000000005</v>
      </c>
      <c r="Y198" s="6">
        <f>tbl_Raw_Data[[#This Row],[Net_Amount_Before_Tax]]+tbl_Raw_Data[[#This Row],[Tax_Amount]]</f>
        <v>226.01600000000002</v>
      </c>
      <c r="Z198" s="6">
        <f t="shared" si="19"/>
        <v>2</v>
      </c>
    </row>
    <row r="199" spans="1:26" x14ac:dyDescent="0.3">
      <c r="A199" s="23" t="s">
        <v>483</v>
      </c>
      <c r="B199" s="34">
        <v>45977</v>
      </c>
      <c r="C199" s="23" t="s">
        <v>485</v>
      </c>
      <c r="D199" s="23" t="s">
        <v>92</v>
      </c>
      <c r="E199" s="23" t="s">
        <v>93</v>
      </c>
      <c r="F199" s="23">
        <v>560034</v>
      </c>
      <c r="G199" s="23" t="s">
        <v>107</v>
      </c>
      <c r="H199" s="23" t="s">
        <v>108</v>
      </c>
      <c r="I199" s="23" t="s">
        <v>63</v>
      </c>
      <c r="J199" s="23" t="s">
        <v>42</v>
      </c>
      <c r="K199" s="23" t="s">
        <v>57</v>
      </c>
      <c r="L199" s="23">
        <v>2</v>
      </c>
      <c r="M199" s="23">
        <v>107.6</v>
      </c>
      <c r="N199" s="23">
        <v>0</v>
      </c>
      <c r="O199" s="23">
        <v>12</v>
      </c>
      <c r="P199" s="23" t="s">
        <v>33</v>
      </c>
      <c r="Q199" s="23" t="s">
        <v>34</v>
      </c>
      <c r="R199" s="23">
        <f t="shared" si="15"/>
        <v>1</v>
      </c>
      <c r="S199" s="23" t="str">
        <f t="shared" si="16"/>
        <v>ORD100197_20251116_CUST00391_MED005</v>
      </c>
      <c r="T199" s="23">
        <f t="shared" si="17"/>
        <v>1</v>
      </c>
      <c r="U199" s="6">
        <f t="shared" si="18"/>
        <v>215.2</v>
      </c>
      <c r="V199" s="6">
        <f>tbl_Raw_Data[[#This Row],[Discount_Pct]]*tbl_Raw_Data[[#This Row],[Gross_Amount]]/100</f>
        <v>0</v>
      </c>
      <c r="W199" s="6">
        <f>tbl_Raw_Data[[#This Row],[Gross_Amount]]-tbl_Raw_Data[[#This Row],[Discount_Amount]]</f>
        <v>215.2</v>
      </c>
      <c r="X199" s="6">
        <f>tbl_Raw_Data[[#This Row],[Net_Amount_Before_Tax]]*tbl_Raw_Data[[#This Row],[Tax_Pct]]/100</f>
        <v>25.823999999999998</v>
      </c>
      <c r="Y199" s="6">
        <f>tbl_Raw_Data[[#This Row],[Net_Amount_Before_Tax]]+tbl_Raw_Data[[#This Row],[Tax_Amount]]</f>
        <v>241.024</v>
      </c>
      <c r="Z199" s="6">
        <f t="shared" si="19"/>
        <v>1</v>
      </c>
    </row>
    <row r="200" spans="1:26" x14ac:dyDescent="0.3">
      <c r="A200" s="23" t="s">
        <v>486</v>
      </c>
      <c r="B200" s="34">
        <v>45601</v>
      </c>
      <c r="C200" s="23" t="s">
        <v>487</v>
      </c>
      <c r="D200" s="23" t="s">
        <v>100</v>
      </c>
      <c r="E200" s="23" t="s">
        <v>101</v>
      </c>
      <c r="F200" s="23">
        <v>201301</v>
      </c>
      <c r="G200" s="23" t="s">
        <v>233</v>
      </c>
      <c r="H200" s="23" t="s">
        <v>234</v>
      </c>
      <c r="I200" s="23" t="s">
        <v>104</v>
      </c>
      <c r="J200" s="23" t="s">
        <v>42</v>
      </c>
      <c r="K200" s="23" t="s">
        <v>24</v>
      </c>
      <c r="L200" s="23">
        <v>1</v>
      </c>
      <c r="M200" s="23">
        <v>158.47</v>
      </c>
      <c r="N200" s="23">
        <v>10</v>
      </c>
      <c r="O200" s="23">
        <v>5</v>
      </c>
      <c r="P200" s="23" t="s">
        <v>33</v>
      </c>
      <c r="Q200" s="23" t="s">
        <v>34</v>
      </c>
      <c r="R200" s="23">
        <f t="shared" si="15"/>
        <v>1</v>
      </c>
      <c r="S200" s="23" t="str">
        <f t="shared" si="16"/>
        <v>ORD100199_20241105_CUST02386_MED019</v>
      </c>
      <c r="T200" s="23">
        <f t="shared" si="17"/>
        <v>1</v>
      </c>
      <c r="U200" s="6">
        <f t="shared" si="18"/>
        <v>158.47</v>
      </c>
      <c r="V200" s="6">
        <f>tbl_Raw_Data[[#This Row],[Discount_Pct]]*tbl_Raw_Data[[#This Row],[Gross_Amount]]/100</f>
        <v>15.847000000000001</v>
      </c>
      <c r="W200" s="6">
        <f>tbl_Raw_Data[[#This Row],[Gross_Amount]]-tbl_Raw_Data[[#This Row],[Discount_Amount]]</f>
        <v>142.62299999999999</v>
      </c>
      <c r="X200" s="6">
        <f>tbl_Raw_Data[[#This Row],[Net_Amount_Before_Tax]]*tbl_Raw_Data[[#This Row],[Tax_Pct]]/100</f>
        <v>7.1311499999999999</v>
      </c>
      <c r="Y200" s="6">
        <f>tbl_Raw_Data[[#This Row],[Net_Amount_Before_Tax]]+tbl_Raw_Data[[#This Row],[Tax_Amount]]</f>
        <v>149.75414999999998</v>
      </c>
      <c r="Z200" s="6">
        <f t="shared" si="19"/>
        <v>2</v>
      </c>
    </row>
    <row r="201" spans="1:26" x14ac:dyDescent="0.3">
      <c r="A201" s="23" t="s">
        <v>488</v>
      </c>
      <c r="B201" s="34">
        <v>45994</v>
      </c>
      <c r="C201" s="23" t="s">
        <v>489</v>
      </c>
      <c r="D201" s="23" t="s">
        <v>80</v>
      </c>
      <c r="E201" s="23" t="s">
        <v>81</v>
      </c>
      <c r="F201" s="23">
        <v>395007</v>
      </c>
      <c r="G201" s="23" t="s">
        <v>102</v>
      </c>
      <c r="H201" s="23" t="s">
        <v>103</v>
      </c>
      <c r="I201" s="23" t="s">
        <v>104</v>
      </c>
      <c r="J201" s="23" t="s">
        <v>64</v>
      </c>
      <c r="K201" s="23" t="s">
        <v>57</v>
      </c>
      <c r="L201" s="23">
        <v>4</v>
      </c>
      <c r="M201" s="23">
        <v>106.61</v>
      </c>
      <c r="N201" s="23">
        <v>10</v>
      </c>
      <c r="O201" s="23">
        <v>18</v>
      </c>
      <c r="P201" s="23" t="s">
        <v>65</v>
      </c>
      <c r="Q201" s="23" t="s">
        <v>34</v>
      </c>
      <c r="R201" s="23">
        <f t="shared" si="15"/>
        <v>1</v>
      </c>
      <c r="S201" s="23" t="str">
        <f t="shared" si="16"/>
        <v>ORD100200_20251203_CUST02059_MED029</v>
      </c>
      <c r="T201" s="23">
        <f t="shared" si="17"/>
        <v>1</v>
      </c>
      <c r="U201" s="6">
        <f t="shared" si="18"/>
        <v>426.44</v>
      </c>
      <c r="V201" s="6">
        <f>tbl_Raw_Data[[#This Row],[Discount_Pct]]*tbl_Raw_Data[[#This Row],[Gross_Amount]]/100</f>
        <v>42.643999999999998</v>
      </c>
      <c r="W201" s="6">
        <f>tbl_Raw_Data[[#This Row],[Gross_Amount]]-tbl_Raw_Data[[#This Row],[Discount_Amount]]</f>
        <v>383.79599999999999</v>
      </c>
      <c r="X201" s="6">
        <f>tbl_Raw_Data[[#This Row],[Net_Amount_Before_Tax]]*tbl_Raw_Data[[#This Row],[Tax_Pct]]/100</f>
        <v>69.083280000000002</v>
      </c>
      <c r="Y201" s="6">
        <f>tbl_Raw_Data[[#This Row],[Net_Amount_Before_Tax]]+tbl_Raw_Data[[#This Row],[Tax_Amount]]</f>
        <v>452.87927999999999</v>
      </c>
      <c r="Z201" s="6">
        <f t="shared" si="19"/>
        <v>3</v>
      </c>
    </row>
    <row r="202" spans="1:26" x14ac:dyDescent="0.3">
      <c r="A202" s="23" t="s">
        <v>490</v>
      </c>
      <c r="B202" s="34">
        <v>45428</v>
      </c>
      <c r="C202" s="23" t="s">
        <v>491</v>
      </c>
      <c r="D202" s="23" t="s">
        <v>92</v>
      </c>
      <c r="E202" s="23" t="s">
        <v>93</v>
      </c>
      <c r="F202" s="23">
        <v>560066</v>
      </c>
      <c r="G202" s="23" t="s">
        <v>224</v>
      </c>
      <c r="H202" s="23" t="s">
        <v>225</v>
      </c>
      <c r="I202" s="23" t="s">
        <v>147</v>
      </c>
      <c r="J202" s="23" t="s">
        <v>23</v>
      </c>
      <c r="K202" s="23" t="s">
        <v>24</v>
      </c>
      <c r="L202" s="23">
        <v>3</v>
      </c>
      <c r="M202" s="23">
        <v>50.09</v>
      </c>
      <c r="N202" s="23">
        <v>5</v>
      </c>
      <c r="O202" s="23">
        <v>12</v>
      </c>
      <c r="P202" s="23" t="s">
        <v>89</v>
      </c>
      <c r="Q202" s="23" t="s">
        <v>34</v>
      </c>
      <c r="R202" s="23">
        <f t="shared" si="15"/>
        <v>1</v>
      </c>
      <c r="S202" s="23" t="str">
        <f t="shared" si="16"/>
        <v>ORD100201_20240516_CUST01959_MED015</v>
      </c>
      <c r="T202" s="23">
        <f t="shared" si="17"/>
        <v>1</v>
      </c>
      <c r="U202" s="6">
        <f t="shared" si="18"/>
        <v>150.27000000000001</v>
      </c>
      <c r="V202" s="6">
        <f>tbl_Raw_Data[[#This Row],[Discount_Pct]]*tbl_Raw_Data[[#This Row],[Gross_Amount]]/100</f>
        <v>7.5135000000000005</v>
      </c>
      <c r="W202" s="6">
        <f>tbl_Raw_Data[[#This Row],[Gross_Amount]]-tbl_Raw_Data[[#This Row],[Discount_Amount]]</f>
        <v>142.75650000000002</v>
      </c>
      <c r="X202" s="6">
        <f>tbl_Raw_Data[[#This Row],[Net_Amount_Before_Tax]]*tbl_Raw_Data[[#This Row],[Tax_Pct]]/100</f>
        <v>17.130780000000001</v>
      </c>
      <c r="Y202" s="6">
        <f>tbl_Raw_Data[[#This Row],[Net_Amount_Before_Tax]]+tbl_Raw_Data[[#This Row],[Tax_Amount]]</f>
        <v>159.88728000000003</v>
      </c>
      <c r="Z202" s="6">
        <f t="shared" si="19"/>
        <v>1</v>
      </c>
    </row>
    <row r="203" spans="1:26" x14ac:dyDescent="0.3">
      <c r="A203" s="23" t="s">
        <v>492</v>
      </c>
      <c r="B203" s="34">
        <v>45988</v>
      </c>
      <c r="C203" s="23" t="s">
        <v>493</v>
      </c>
      <c r="D203" s="23" t="s">
        <v>123</v>
      </c>
      <c r="E203" s="23" t="s">
        <v>101</v>
      </c>
      <c r="F203" s="23">
        <v>226001</v>
      </c>
      <c r="G203" s="23" t="s">
        <v>48</v>
      </c>
      <c r="H203" s="23" t="s">
        <v>49</v>
      </c>
      <c r="I203" s="23" t="s">
        <v>50</v>
      </c>
      <c r="J203" s="23" t="s">
        <v>23</v>
      </c>
      <c r="K203" s="23" t="s">
        <v>24</v>
      </c>
      <c r="L203" s="23">
        <v>3</v>
      </c>
      <c r="M203" s="23">
        <v>112.41</v>
      </c>
      <c r="N203" s="23">
        <v>5</v>
      </c>
      <c r="O203" s="23">
        <v>5</v>
      </c>
      <c r="P203" s="23" t="s">
        <v>89</v>
      </c>
      <c r="Q203" s="23" t="s">
        <v>34</v>
      </c>
      <c r="R203" s="23">
        <f t="shared" si="15"/>
        <v>1</v>
      </c>
      <c r="S203" s="23" t="str">
        <f t="shared" si="16"/>
        <v>ORD100202_20251127_CUST03092_MED028</v>
      </c>
      <c r="T203" s="23">
        <f t="shared" si="17"/>
        <v>1</v>
      </c>
      <c r="U203" s="6">
        <f t="shared" si="18"/>
        <v>337.23</v>
      </c>
      <c r="V203" s="6">
        <f>tbl_Raw_Data[[#This Row],[Discount_Pct]]*tbl_Raw_Data[[#This Row],[Gross_Amount]]/100</f>
        <v>16.861499999999999</v>
      </c>
      <c r="W203" s="6">
        <f>tbl_Raw_Data[[#This Row],[Gross_Amount]]-tbl_Raw_Data[[#This Row],[Discount_Amount]]</f>
        <v>320.36850000000004</v>
      </c>
      <c r="X203" s="6">
        <f>tbl_Raw_Data[[#This Row],[Net_Amount_Before_Tax]]*tbl_Raw_Data[[#This Row],[Tax_Pct]]/100</f>
        <v>16.018425000000001</v>
      </c>
      <c r="Y203" s="6">
        <f>tbl_Raw_Data[[#This Row],[Net_Amount_Before_Tax]]+tbl_Raw_Data[[#This Row],[Tax_Amount]]</f>
        <v>336.38692500000002</v>
      </c>
      <c r="Z203" s="6">
        <f t="shared" si="19"/>
        <v>1</v>
      </c>
    </row>
    <row r="204" spans="1:26" x14ac:dyDescent="0.3">
      <c r="A204" s="23" t="s">
        <v>492</v>
      </c>
      <c r="B204" s="34">
        <v>45852</v>
      </c>
      <c r="C204" s="23" t="s">
        <v>494</v>
      </c>
      <c r="D204" s="23" t="s">
        <v>28</v>
      </c>
      <c r="E204" s="23" t="s">
        <v>29</v>
      </c>
      <c r="F204" s="23">
        <v>500001</v>
      </c>
      <c r="G204" s="23" t="s">
        <v>233</v>
      </c>
      <c r="H204" s="23" t="s">
        <v>234</v>
      </c>
      <c r="I204" s="23" t="s">
        <v>104</v>
      </c>
      <c r="J204" s="23" t="s">
        <v>42</v>
      </c>
      <c r="K204" s="23" t="s">
        <v>24</v>
      </c>
      <c r="L204" s="23">
        <v>2</v>
      </c>
      <c r="M204" s="23">
        <v>138.66</v>
      </c>
      <c r="N204" s="23">
        <v>15</v>
      </c>
      <c r="O204" s="23">
        <v>12</v>
      </c>
      <c r="P204" s="23" t="s">
        <v>58</v>
      </c>
      <c r="Q204" s="23" t="s">
        <v>34</v>
      </c>
      <c r="R204" s="23">
        <f t="shared" si="15"/>
        <v>1</v>
      </c>
      <c r="S204" s="23" t="str">
        <f t="shared" si="16"/>
        <v>ORD100202_20250714_CUST02071_MED019</v>
      </c>
      <c r="T204" s="23">
        <f t="shared" si="17"/>
        <v>1</v>
      </c>
      <c r="U204" s="6">
        <f t="shared" si="18"/>
        <v>277.32</v>
      </c>
      <c r="V204" s="6">
        <f>tbl_Raw_Data[[#This Row],[Discount_Pct]]*tbl_Raw_Data[[#This Row],[Gross_Amount]]/100</f>
        <v>41.597999999999999</v>
      </c>
      <c r="W204" s="6">
        <f>tbl_Raw_Data[[#This Row],[Gross_Amount]]-tbl_Raw_Data[[#This Row],[Discount_Amount]]</f>
        <v>235.72199999999998</v>
      </c>
      <c r="X204" s="6">
        <f>tbl_Raw_Data[[#This Row],[Net_Amount_Before_Tax]]*tbl_Raw_Data[[#This Row],[Tax_Pct]]/100</f>
        <v>28.286639999999998</v>
      </c>
      <c r="Y204" s="6">
        <f>tbl_Raw_Data[[#This Row],[Net_Amount_Before_Tax]]+tbl_Raw_Data[[#This Row],[Tax_Amount]]</f>
        <v>264.00863999999996</v>
      </c>
      <c r="Z204" s="6">
        <f t="shared" si="19"/>
        <v>2</v>
      </c>
    </row>
    <row r="205" spans="1:26" x14ac:dyDescent="0.3">
      <c r="A205" s="23" t="s">
        <v>495</v>
      </c>
      <c r="B205" s="34">
        <v>45792</v>
      </c>
      <c r="C205" s="23" t="s">
        <v>496</v>
      </c>
      <c r="D205" s="23" t="s">
        <v>80</v>
      </c>
      <c r="E205" s="23" t="s">
        <v>81</v>
      </c>
      <c r="F205" s="23">
        <v>395010</v>
      </c>
      <c r="G205" s="23" t="s">
        <v>30</v>
      </c>
      <c r="H205" s="23" t="s">
        <v>31</v>
      </c>
      <c r="I205" s="23" t="s">
        <v>32</v>
      </c>
      <c r="J205" s="23" t="s">
        <v>23</v>
      </c>
      <c r="K205" s="23" t="s">
        <v>24</v>
      </c>
      <c r="L205" s="23">
        <v>2</v>
      </c>
      <c r="M205" s="23">
        <v>120.83</v>
      </c>
      <c r="N205" s="23">
        <v>0</v>
      </c>
      <c r="O205" s="23">
        <v>12</v>
      </c>
      <c r="P205" s="23" t="s">
        <v>89</v>
      </c>
      <c r="Q205" s="23" t="s">
        <v>34</v>
      </c>
      <c r="R205" s="23">
        <f t="shared" si="15"/>
        <v>1</v>
      </c>
      <c r="S205" s="23" t="str">
        <f t="shared" si="16"/>
        <v>ORD100204_20250515_CUST00373_MED017</v>
      </c>
      <c r="T205" s="23">
        <f t="shared" si="17"/>
        <v>1</v>
      </c>
      <c r="U205" s="6">
        <f t="shared" si="18"/>
        <v>241.66</v>
      </c>
      <c r="V205" s="6">
        <f>tbl_Raw_Data[[#This Row],[Discount_Pct]]*tbl_Raw_Data[[#This Row],[Gross_Amount]]/100</f>
        <v>0</v>
      </c>
      <c r="W205" s="6">
        <f>tbl_Raw_Data[[#This Row],[Gross_Amount]]-tbl_Raw_Data[[#This Row],[Discount_Amount]]</f>
        <v>241.66</v>
      </c>
      <c r="X205" s="6">
        <f>tbl_Raw_Data[[#This Row],[Net_Amount_Before_Tax]]*tbl_Raw_Data[[#This Row],[Tax_Pct]]/100</f>
        <v>28.999200000000002</v>
      </c>
      <c r="Y205" s="6">
        <f>tbl_Raw_Data[[#This Row],[Net_Amount_Before_Tax]]+tbl_Raw_Data[[#This Row],[Tax_Amount]]</f>
        <v>270.6592</v>
      </c>
      <c r="Z205" s="6">
        <f t="shared" si="19"/>
        <v>1</v>
      </c>
    </row>
    <row r="206" spans="1:26" x14ac:dyDescent="0.3">
      <c r="A206" s="23" t="s">
        <v>497</v>
      </c>
      <c r="B206" s="34">
        <v>45980</v>
      </c>
      <c r="C206" s="23" t="s">
        <v>498</v>
      </c>
      <c r="D206" s="23" t="s">
        <v>87</v>
      </c>
      <c r="E206" s="23" t="s">
        <v>88</v>
      </c>
      <c r="F206" s="23">
        <v>600100</v>
      </c>
      <c r="G206" s="23" t="s">
        <v>20</v>
      </c>
      <c r="H206" s="23" t="s">
        <v>21</v>
      </c>
      <c r="I206" s="23" t="s">
        <v>22</v>
      </c>
      <c r="J206" s="23" t="s">
        <v>23</v>
      </c>
      <c r="K206" s="23" t="s">
        <v>24</v>
      </c>
      <c r="L206" s="23">
        <v>1</v>
      </c>
      <c r="M206" s="23">
        <v>128.07</v>
      </c>
      <c r="N206" s="23">
        <v>0</v>
      </c>
      <c r="O206" s="23">
        <v>5</v>
      </c>
      <c r="P206" s="23" t="s">
        <v>25</v>
      </c>
      <c r="Q206" s="23" t="s">
        <v>34</v>
      </c>
      <c r="R206" s="23">
        <f t="shared" si="15"/>
        <v>1</v>
      </c>
      <c r="S206" s="23" t="str">
        <f t="shared" si="16"/>
        <v>ORD100205_20251119_CUST03306_MED024</v>
      </c>
      <c r="T206" s="23">
        <f t="shared" si="17"/>
        <v>1</v>
      </c>
      <c r="U206" s="6">
        <f t="shared" si="18"/>
        <v>128.07</v>
      </c>
      <c r="V206" s="6">
        <f>tbl_Raw_Data[[#This Row],[Discount_Pct]]*tbl_Raw_Data[[#This Row],[Gross_Amount]]/100</f>
        <v>0</v>
      </c>
      <c r="W206" s="6">
        <f>tbl_Raw_Data[[#This Row],[Gross_Amount]]-tbl_Raw_Data[[#This Row],[Discount_Amount]]</f>
        <v>128.07</v>
      </c>
      <c r="X206" s="6">
        <f>tbl_Raw_Data[[#This Row],[Net_Amount_Before_Tax]]*tbl_Raw_Data[[#This Row],[Tax_Pct]]/100</f>
        <v>6.4034999999999993</v>
      </c>
      <c r="Y206" s="6">
        <f>tbl_Raw_Data[[#This Row],[Net_Amount_Before_Tax]]+tbl_Raw_Data[[#This Row],[Tax_Amount]]</f>
        <v>134.4735</v>
      </c>
      <c r="Z206" s="6">
        <f t="shared" si="19"/>
        <v>3</v>
      </c>
    </row>
    <row r="207" spans="1:26" x14ac:dyDescent="0.3">
      <c r="A207" s="23" t="s">
        <v>499</v>
      </c>
      <c r="B207" s="34">
        <v>46009</v>
      </c>
      <c r="C207" s="23" t="s">
        <v>500</v>
      </c>
      <c r="D207" s="23" t="s">
        <v>72</v>
      </c>
      <c r="E207" s="23" t="s">
        <v>73</v>
      </c>
      <c r="F207" s="23">
        <v>302019</v>
      </c>
      <c r="G207" s="23" t="s">
        <v>192</v>
      </c>
      <c r="H207" s="23" t="s">
        <v>193</v>
      </c>
      <c r="I207" s="23" t="s">
        <v>41</v>
      </c>
      <c r="J207" s="23" t="s">
        <v>194</v>
      </c>
      <c r="K207" s="23" t="s">
        <v>24</v>
      </c>
      <c r="L207" s="23">
        <v>4</v>
      </c>
      <c r="M207" s="23">
        <v>28.76</v>
      </c>
      <c r="N207" s="23">
        <v>15</v>
      </c>
      <c r="O207" s="23">
        <v>5</v>
      </c>
      <c r="P207" s="23" t="s">
        <v>33</v>
      </c>
      <c r="Q207" s="23" t="s">
        <v>34</v>
      </c>
      <c r="R207" s="23">
        <f t="shared" si="15"/>
        <v>1</v>
      </c>
      <c r="S207" s="23" t="str">
        <f t="shared" si="16"/>
        <v>ORD100206_20251218_CUST00262_MED002</v>
      </c>
      <c r="T207" s="23">
        <f t="shared" si="17"/>
        <v>1</v>
      </c>
      <c r="U207" s="6">
        <f t="shared" si="18"/>
        <v>115.04</v>
      </c>
      <c r="V207" s="6">
        <f>tbl_Raw_Data[[#This Row],[Discount_Pct]]*tbl_Raw_Data[[#This Row],[Gross_Amount]]/100</f>
        <v>17.256</v>
      </c>
      <c r="W207" s="6">
        <f>tbl_Raw_Data[[#This Row],[Gross_Amount]]-tbl_Raw_Data[[#This Row],[Discount_Amount]]</f>
        <v>97.784000000000006</v>
      </c>
      <c r="X207" s="6">
        <f>tbl_Raw_Data[[#This Row],[Net_Amount_Before_Tax]]*tbl_Raw_Data[[#This Row],[Tax_Pct]]/100</f>
        <v>4.8891999999999998</v>
      </c>
      <c r="Y207" s="6">
        <f>tbl_Raw_Data[[#This Row],[Net_Amount_Before_Tax]]+tbl_Raw_Data[[#This Row],[Tax_Amount]]</f>
        <v>102.67320000000001</v>
      </c>
      <c r="Z207" s="6">
        <f t="shared" si="19"/>
        <v>5</v>
      </c>
    </row>
    <row r="208" spans="1:26" x14ac:dyDescent="0.3">
      <c r="A208" s="23" t="s">
        <v>501</v>
      </c>
      <c r="B208" s="34">
        <v>45948</v>
      </c>
      <c r="C208" s="23" t="s">
        <v>502</v>
      </c>
      <c r="D208" s="23" t="s">
        <v>52</v>
      </c>
      <c r="E208" s="23" t="s">
        <v>52</v>
      </c>
      <c r="F208" s="23">
        <v>160022</v>
      </c>
      <c r="G208" s="23" t="s">
        <v>160</v>
      </c>
      <c r="H208" s="23" t="s">
        <v>161</v>
      </c>
      <c r="I208" s="23" t="s">
        <v>50</v>
      </c>
      <c r="J208" s="23" t="s">
        <v>23</v>
      </c>
      <c r="K208" s="23" t="s">
        <v>24</v>
      </c>
      <c r="L208" s="23">
        <v>1</v>
      </c>
      <c r="M208" s="23">
        <v>162.5</v>
      </c>
      <c r="N208" s="23">
        <v>5</v>
      </c>
      <c r="O208" s="23">
        <v>12</v>
      </c>
      <c r="P208" s="23" t="s">
        <v>25</v>
      </c>
      <c r="Q208" s="23" t="s">
        <v>34</v>
      </c>
      <c r="R208" s="23">
        <f t="shared" si="15"/>
        <v>1</v>
      </c>
      <c r="S208" s="23" t="str">
        <f t="shared" si="16"/>
        <v>ORD100207_20251018_CUST02988_MED014</v>
      </c>
      <c r="T208" s="23">
        <f t="shared" si="17"/>
        <v>1</v>
      </c>
      <c r="U208" s="6">
        <f t="shared" si="18"/>
        <v>162.5</v>
      </c>
      <c r="V208" s="6">
        <f>tbl_Raw_Data[[#This Row],[Discount_Pct]]*tbl_Raw_Data[[#This Row],[Gross_Amount]]/100</f>
        <v>8.125</v>
      </c>
      <c r="W208" s="6">
        <f>tbl_Raw_Data[[#This Row],[Gross_Amount]]-tbl_Raw_Data[[#This Row],[Discount_Amount]]</f>
        <v>154.375</v>
      </c>
      <c r="X208" s="6">
        <f>tbl_Raw_Data[[#This Row],[Net_Amount_Before_Tax]]*tbl_Raw_Data[[#This Row],[Tax_Pct]]/100</f>
        <v>18.524999999999999</v>
      </c>
      <c r="Y208" s="6">
        <f>tbl_Raw_Data[[#This Row],[Net_Amount_Before_Tax]]+tbl_Raw_Data[[#This Row],[Tax_Amount]]</f>
        <v>172.9</v>
      </c>
      <c r="Z208" s="6">
        <f t="shared" si="19"/>
        <v>1</v>
      </c>
    </row>
    <row r="209" spans="1:26" x14ac:dyDescent="0.3">
      <c r="A209" s="23" t="s">
        <v>503</v>
      </c>
      <c r="B209" s="34">
        <v>45648</v>
      </c>
      <c r="C209" s="23" t="s">
        <v>504</v>
      </c>
      <c r="D209" s="23" t="s">
        <v>92</v>
      </c>
      <c r="E209" s="23" t="s">
        <v>93</v>
      </c>
      <c r="F209" s="23">
        <v>560001</v>
      </c>
      <c r="G209" s="23" t="s">
        <v>124</v>
      </c>
      <c r="H209" s="23" t="s">
        <v>125</v>
      </c>
      <c r="I209" s="23" t="s">
        <v>104</v>
      </c>
      <c r="J209" s="23" t="s">
        <v>114</v>
      </c>
      <c r="K209" s="23" t="s">
        <v>24</v>
      </c>
      <c r="L209" s="23">
        <v>1</v>
      </c>
      <c r="M209" s="23">
        <v>105.15</v>
      </c>
      <c r="N209" s="23">
        <v>20</v>
      </c>
      <c r="O209" s="23">
        <v>5</v>
      </c>
      <c r="P209" s="23" t="s">
        <v>65</v>
      </c>
      <c r="Q209" s="23" t="s">
        <v>90</v>
      </c>
      <c r="R209" s="23">
        <f t="shared" si="15"/>
        <v>1</v>
      </c>
      <c r="S209" s="23" t="str">
        <f t="shared" si="16"/>
        <v>ORD100208_20241222_CUST00486_MED018</v>
      </c>
      <c r="T209" s="23">
        <f t="shared" si="17"/>
        <v>1</v>
      </c>
      <c r="U209" s="6">
        <f t="shared" si="18"/>
        <v>105.15</v>
      </c>
      <c r="V209" s="6">
        <f>tbl_Raw_Data[[#This Row],[Discount_Pct]]*tbl_Raw_Data[[#This Row],[Gross_Amount]]/100</f>
        <v>21.03</v>
      </c>
      <c r="W209" s="6">
        <f>tbl_Raw_Data[[#This Row],[Gross_Amount]]-tbl_Raw_Data[[#This Row],[Discount_Amount]]</f>
        <v>84.12</v>
      </c>
      <c r="X209" s="6">
        <f>tbl_Raw_Data[[#This Row],[Net_Amount_Before_Tax]]*tbl_Raw_Data[[#This Row],[Tax_Pct]]/100</f>
        <v>4.2060000000000004</v>
      </c>
      <c r="Y209" s="6">
        <f>tbl_Raw_Data[[#This Row],[Net_Amount_Before_Tax]]+tbl_Raw_Data[[#This Row],[Tax_Amount]]</f>
        <v>88.326000000000008</v>
      </c>
      <c r="Z209" s="6">
        <f t="shared" si="19"/>
        <v>1</v>
      </c>
    </row>
    <row r="210" spans="1:26" x14ac:dyDescent="0.3">
      <c r="A210" s="23" t="s">
        <v>505</v>
      </c>
      <c r="B210" s="34">
        <v>45849</v>
      </c>
      <c r="C210" s="23" t="s">
        <v>506</v>
      </c>
      <c r="D210" s="23" t="s">
        <v>72</v>
      </c>
      <c r="E210" s="23" t="s">
        <v>73</v>
      </c>
      <c r="F210" s="23">
        <v>302017</v>
      </c>
      <c r="G210" s="23" t="s">
        <v>138</v>
      </c>
      <c r="H210" s="23" t="s">
        <v>139</v>
      </c>
      <c r="I210" s="23" t="s">
        <v>50</v>
      </c>
      <c r="J210" s="23" t="s">
        <v>140</v>
      </c>
      <c r="K210" s="23" t="s">
        <v>24</v>
      </c>
      <c r="L210" s="23">
        <v>3</v>
      </c>
      <c r="M210" s="23">
        <v>151.49</v>
      </c>
      <c r="N210" s="23">
        <v>5</v>
      </c>
      <c r="O210" s="23">
        <v>5</v>
      </c>
      <c r="P210" s="23" t="s">
        <v>58</v>
      </c>
      <c r="Q210" s="23" t="s">
        <v>34</v>
      </c>
      <c r="R210" s="23">
        <f t="shared" si="15"/>
        <v>1</v>
      </c>
      <c r="S210" s="23" t="str">
        <f t="shared" si="16"/>
        <v>ORD100209_20250711_CUST01738_MED013</v>
      </c>
      <c r="T210" s="23">
        <f t="shared" si="17"/>
        <v>1</v>
      </c>
      <c r="U210" s="6">
        <f t="shared" si="18"/>
        <v>454.47</v>
      </c>
      <c r="V210" s="6">
        <f>tbl_Raw_Data[[#This Row],[Discount_Pct]]*tbl_Raw_Data[[#This Row],[Gross_Amount]]/100</f>
        <v>22.723500000000005</v>
      </c>
      <c r="W210" s="6">
        <f>tbl_Raw_Data[[#This Row],[Gross_Amount]]-tbl_Raw_Data[[#This Row],[Discount_Amount]]</f>
        <v>431.74650000000003</v>
      </c>
      <c r="X210" s="6">
        <f>tbl_Raw_Data[[#This Row],[Net_Amount_Before_Tax]]*tbl_Raw_Data[[#This Row],[Tax_Pct]]/100</f>
        <v>21.587325</v>
      </c>
      <c r="Y210" s="6">
        <f>tbl_Raw_Data[[#This Row],[Net_Amount_Before_Tax]]+tbl_Raw_Data[[#This Row],[Tax_Amount]]</f>
        <v>453.33382500000005</v>
      </c>
      <c r="Z210" s="6">
        <f t="shared" si="19"/>
        <v>1</v>
      </c>
    </row>
    <row r="211" spans="1:26" x14ac:dyDescent="0.3">
      <c r="A211" s="23" t="s">
        <v>505</v>
      </c>
      <c r="B211" s="34">
        <v>45968</v>
      </c>
      <c r="C211" s="23" t="s">
        <v>507</v>
      </c>
      <c r="D211" s="23" t="s">
        <v>123</v>
      </c>
      <c r="E211" s="23" t="s">
        <v>101</v>
      </c>
      <c r="F211" s="23">
        <v>226001</v>
      </c>
      <c r="G211" s="23" t="s">
        <v>256</v>
      </c>
      <c r="H211" s="23" t="s">
        <v>257</v>
      </c>
      <c r="I211" s="23" t="s">
        <v>22</v>
      </c>
      <c r="J211" s="23" t="s">
        <v>258</v>
      </c>
      <c r="K211" s="23" t="s">
        <v>57</v>
      </c>
      <c r="L211" s="23">
        <v>4</v>
      </c>
      <c r="M211" s="23">
        <v>72.8</v>
      </c>
      <c r="N211" s="23">
        <v>0</v>
      </c>
      <c r="O211" s="23">
        <v>5</v>
      </c>
      <c r="P211" s="23" t="s">
        <v>89</v>
      </c>
      <c r="Q211" s="23" t="s">
        <v>34</v>
      </c>
      <c r="R211" s="23">
        <f t="shared" si="15"/>
        <v>1</v>
      </c>
      <c r="S211" s="23" t="str">
        <f t="shared" si="16"/>
        <v>ORD100209_20251107_CUST01718_MED025</v>
      </c>
      <c r="T211" s="23">
        <f t="shared" si="17"/>
        <v>1</v>
      </c>
      <c r="U211" s="6">
        <f t="shared" si="18"/>
        <v>291.2</v>
      </c>
      <c r="V211" s="6">
        <f>tbl_Raw_Data[[#This Row],[Discount_Pct]]*tbl_Raw_Data[[#This Row],[Gross_Amount]]/100</f>
        <v>0</v>
      </c>
      <c r="W211" s="6">
        <f>tbl_Raw_Data[[#This Row],[Gross_Amount]]-tbl_Raw_Data[[#This Row],[Discount_Amount]]</f>
        <v>291.2</v>
      </c>
      <c r="X211" s="6">
        <f>tbl_Raw_Data[[#This Row],[Net_Amount_Before_Tax]]*tbl_Raw_Data[[#This Row],[Tax_Pct]]/100</f>
        <v>14.56</v>
      </c>
      <c r="Y211" s="6">
        <f>tbl_Raw_Data[[#This Row],[Net_Amount_Before_Tax]]+tbl_Raw_Data[[#This Row],[Tax_Amount]]</f>
        <v>305.76</v>
      </c>
      <c r="Z211" s="6">
        <f t="shared" si="19"/>
        <v>1</v>
      </c>
    </row>
    <row r="212" spans="1:26" x14ac:dyDescent="0.3">
      <c r="A212" s="23" t="s">
        <v>508</v>
      </c>
      <c r="B212" s="34">
        <v>45980</v>
      </c>
      <c r="C212" s="23" t="s">
        <v>509</v>
      </c>
      <c r="D212" s="23" t="s">
        <v>37</v>
      </c>
      <c r="E212" s="23" t="s">
        <v>38</v>
      </c>
      <c r="F212" s="23">
        <v>452010</v>
      </c>
      <c r="G212" s="23" t="s">
        <v>192</v>
      </c>
      <c r="H212" s="23" t="s">
        <v>193</v>
      </c>
      <c r="I212" s="23" t="s">
        <v>41</v>
      </c>
      <c r="J212" s="23" t="s">
        <v>194</v>
      </c>
      <c r="K212" s="23" t="s">
        <v>24</v>
      </c>
      <c r="L212" s="23">
        <v>1</v>
      </c>
      <c r="M212" s="23">
        <v>28.54</v>
      </c>
      <c r="N212" s="23">
        <v>5</v>
      </c>
      <c r="O212" s="23">
        <v>12</v>
      </c>
      <c r="P212" s="23" t="s">
        <v>25</v>
      </c>
      <c r="Q212" s="23" t="s">
        <v>34</v>
      </c>
      <c r="R212" s="23">
        <f t="shared" si="15"/>
        <v>1</v>
      </c>
      <c r="S212" s="23" t="str">
        <f t="shared" si="16"/>
        <v>ORD100211_20251119_CUST02881_MED002</v>
      </c>
      <c r="T212" s="23">
        <f t="shared" si="17"/>
        <v>1</v>
      </c>
      <c r="U212" s="6">
        <f t="shared" si="18"/>
        <v>28.54</v>
      </c>
      <c r="V212" s="6">
        <f>tbl_Raw_Data[[#This Row],[Discount_Pct]]*tbl_Raw_Data[[#This Row],[Gross_Amount]]/100</f>
        <v>1.4269999999999998</v>
      </c>
      <c r="W212" s="6">
        <f>tbl_Raw_Data[[#This Row],[Gross_Amount]]-tbl_Raw_Data[[#This Row],[Discount_Amount]]</f>
        <v>27.113</v>
      </c>
      <c r="X212" s="6">
        <f>tbl_Raw_Data[[#This Row],[Net_Amount_Before_Tax]]*tbl_Raw_Data[[#This Row],[Tax_Pct]]/100</f>
        <v>3.2535599999999998</v>
      </c>
      <c r="Y212" s="6">
        <f>tbl_Raw_Data[[#This Row],[Net_Amount_Before_Tax]]+tbl_Raw_Data[[#This Row],[Tax_Amount]]</f>
        <v>30.36656</v>
      </c>
      <c r="Z212" s="6">
        <f t="shared" si="19"/>
        <v>1</v>
      </c>
    </row>
    <row r="213" spans="1:26" x14ac:dyDescent="0.3">
      <c r="A213" s="23" t="s">
        <v>510</v>
      </c>
      <c r="B213" s="34">
        <v>45588</v>
      </c>
      <c r="C213" s="23" t="s">
        <v>511</v>
      </c>
      <c r="D213" s="23" t="s">
        <v>37</v>
      </c>
      <c r="E213" s="23" t="s">
        <v>38</v>
      </c>
      <c r="F213" s="23">
        <v>452016</v>
      </c>
      <c r="G213" s="23" t="s">
        <v>283</v>
      </c>
      <c r="H213" s="23" t="s">
        <v>284</v>
      </c>
      <c r="I213" s="23" t="s">
        <v>104</v>
      </c>
      <c r="J213" s="23" t="s">
        <v>42</v>
      </c>
      <c r="K213" s="23" t="s">
        <v>57</v>
      </c>
      <c r="L213" s="23">
        <v>3</v>
      </c>
      <c r="M213" s="23">
        <v>275.33999999999997</v>
      </c>
      <c r="N213" s="23">
        <v>5</v>
      </c>
      <c r="O213" s="23">
        <v>18</v>
      </c>
      <c r="P213" s="23" t="s">
        <v>43</v>
      </c>
      <c r="Q213" s="23" t="s">
        <v>34</v>
      </c>
      <c r="R213" s="23">
        <f t="shared" si="15"/>
        <v>1</v>
      </c>
      <c r="S213" s="23" t="str">
        <f t="shared" si="16"/>
        <v>ORD100212_20241023_CUST00960_MED030</v>
      </c>
      <c r="T213" s="23">
        <f t="shared" si="17"/>
        <v>1</v>
      </c>
      <c r="U213" s="6">
        <f t="shared" si="18"/>
        <v>826.02</v>
      </c>
      <c r="V213" s="6">
        <f>tbl_Raw_Data[[#This Row],[Discount_Pct]]*tbl_Raw_Data[[#This Row],[Gross_Amount]]/100</f>
        <v>41.301000000000002</v>
      </c>
      <c r="W213" s="6">
        <f>tbl_Raw_Data[[#This Row],[Gross_Amount]]-tbl_Raw_Data[[#This Row],[Discount_Amount]]</f>
        <v>784.71899999999994</v>
      </c>
      <c r="X213" s="6">
        <f>tbl_Raw_Data[[#This Row],[Net_Amount_Before_Tax]]*tbl_Raw_Data[[#This Row],[Tax_Pct]]/100</f>
        <v>141.24941999999999</v>
      </c>
      <c r="Y213" s="6">
        <f>tbl_Raw_Data[[#This Row],[Net_Amount_Before_Tax]]+tbl_Raw_Data[[#This Row],[Tax_Amount]]</f>
        <v>925.96841999999992</v>
      </c>
      <c r="Z213" s="6">
        <f t="shared" si="19"/>
        <v>2</v>
      </c>
    </row>
    <row r="214" spans="1:26" x14ac:dyDescent="0.3">
      <c r="A214" s="23" t="s">
        <v>512</v>
      </c>
      <c r="B214" s="34">
        <v>45968</v>
      </c>
      <c r="C214" s="23" t="s">
        <v>513</v>
      </c>
      <c r="D214" s="23" t="s">
        <v>28</v>
      </c>
      <c r="E214" s="23" t="s">
        <v>29</v>
      </c>
      <c r="F214" s="23">
        <v>500032</v>
      </c>
      <c r="G214" s="23" t="s">
        <v>160</v>
      </c>
      <c r="H214" s="23" t="s">
        <v>161</v>
      </c>
      <c r="I214" s="23" t="s">
        <v>50</v>
      </c>
      <c r="J214" s="23" t="s">
        <v>23</v>
      </c>
      <c r="K214" s="23" t="s">
        <v>24</v>
      </c>
      <c r="L214" s="23">
        <v>1</v>
      </c>
      <c r="M214" s="23">
        <v>129.99</v>
      </c>
      <c r="N214" s="23">
        <v>15</v>
      </c>
      <c r="O214" s="23">
        <v>18</v>
      </c>
      <c r="P214" s="23" t="s">
        <v>58</v>
      </c>
      <c r="Q214" s="23" t="s">
        <v>26</v>
      </c>
      <c r="R214" s="23">
        <f t="shared" si="15"/>
        <v>1</v>
      </c>
      <c r="S214" s="23" t="str">
        <f t="shared" si="16"/>
        <v>ORD100213_20251107_CUST02136_MED014</v>
      </c>
      <c r="T214" s="23">
        <f t="shared" si="17"/>
        <v>1</v>
      </c>
      <c r="U214" s="6">
        <f t="shared" si="18"/>
        <v>129.99</v>
      </c>
      <c r="V214" s="6">
        <f>tbl_Raw_Data[[#This Row],[Discount_Pct]]*tbl_Raw_Data[[#This Row],[Gross_Amount]]/100</f>
        <v>19.4985</v>
      </c>
      <c r="W214" s="6">
        <f>tbl_Raw_Data[[#This Row],[Gross_Amount]]-tbl_Raw_Data[[#This Row],[Discount_Amount]]</f>
        <v>110.4915</v>
      </c>
      <c r="X214" s="6">
        <f>tbl_Raw_Data[[#This Row],[Net_Amount_Before_Tax]]*tbl_Raw_Data[[#This Row],[Tax_Pct]]/100</f>
        <v>19.888469999999998</v>
      </c>
      <c r="Y214" s="6">
        <f>tbl_Raw_Data[[#This Row],[Net_Amount_Before_Tax]]+tbl_Raw_Data[[#This Row],[Tax_Amount]]</f>
        <v>130.37997000000001</v>
      </c>
      <c r="Z214" s="6">
        <f t="shared" si="19"/>
        <v>1</v>
      </c>
    </row>
    <row r="215" spans="1:26" x14ac:dyDescent="0.3">
      <c r="A215" s="23" t="s">
        <v>514</v>
      </c>
      <c r="B215" s="34">
        <v>45340</v>
      </c>
      <c r="C215" s="23" t="s">
        <v>515</v>
      </c>
      <c r="D215" s="23" t="s">
        <v>52</v>
      </c>
      <c r="E215" s="23" t="s">
        <v>52</v>
      </c>
      <c r="F215" s="23">
        <v>160017</v>
      </c>
      <c r="G215" s="23" t="s">
        <v>229</v>
      </c>
      <c r="H215" s="23" t="s">
        <v>230</v>
      </c>
      <c r="I215" s="23" t="s">
        <v>84</v>
      </c>
      <c r="J215" s="23" t="s">
        <v>140</v>
      </c>
      <c r="K215" s="23" t="s">
        <v>24</v>
      </c>
      <c r="L215" s="23">
        <v>1</v>
      </c>
      <c r="M215" s="23">
        <v>178.78</v>
      </c>
      <c r="N215" s="23">
        <v>10</v>
      </c>
      <c r="O215" s="23">
        <v>12</v>
      </c>
      <c r="P215" s="23" t="s">
        <v>65</v>
      </c>
      <c r="Q215" s="23" t="s">
        <v>26</v>
      </c>
      <c r="R215" s="23">
        <f t="shared" si="15"/>
        <v>1</v>
      </c>
      <c r="S215" s="23" t="str">
        <f t="shared" si="16"/>
        <v>ORD100214_20240218_CUST01411_MED022</v>
      </c>
      <c r="T215" s="23">
        <f t="shared" si="17"/>
        <v>1</v>
      </c>
      <c r="U215" s="6">
        <f t="shared" si="18"/>
        <v>178.78</v>
      </c>
      <c r="V215" s="6">
        <f>tbl_Raw_Data[[#This Row],[Discount_Pct]]*tbl_Raw_Data[[#This Row],[Gross_Amount]]/100</f>
        <v>17.878</v>
      </c>
      <c r="W215" s="6">
        <f>tbl_Raw_Data[[#This Row],[Gross_Amount]]-tbl_Raw_Data[[#This Row],[Discount_Amount]]</f>
        <v>160.90199999999999</v>
      </c>
      <c r="X215" s="6">
        <f>tbl_Raw_Data[[#This Row],[Net_Amount_Before_Tax]]*tbl_Raw_Data[[#This Row],[Tax_Pct]]/100</f>
        <v>19.308239999999998</v>
      </c>
      <c r="Y215" s="6">
        <f>tbl_Raw_Data[[#This Row],[Net_Amount_Before_Tax]]+tbl_Raw_Data[[#This Row],[Tax_Amount]]</f>
        <v>180.21024</v>
      </c>
      <c r="Z215" s="6">
        <f t="shared" si="19"/>
        <v>0</v>
      </c>
    </row>
    <row r="216" spans="1:26" x14ac:dyDescent="0.3">
      <c r="A216" s="23" t="s">
        <v>516</v>
      </c>
      <c r="B216" s="34">
        <v>45842</v>
      </c>
      <c r="C216" s="23" t="s">
        <v>411</v>
      </c>
      <c r="D216" s="23" t="s">
        <v>28</v>
      </c>
      <c r="E216" s="23" t="s">
        <v>29</v>
      </c>
      <c r="F216" s="23">
        <v>500001</v>
      </c>
      <c r="G216" s="23" t="s">
        <v>48</v>
      </c>
      <c r="H216" s="23" t="s">
        <v>49</v>
      </c>
      <c r="I216" s="23" t="s">
        <v>50</v>
      </c>
      <c r="J216" s="23" t="s">
        <v>23</v>
      </c>
      <c r="K216" s="23" t="s">
        <v>24</v>
      </c>
      <c r="L216" s="23">
        <v>1</v>
      </c>
      <c r="M216" s="23">
        <v>122.27</v>
      </c>
      <c r="N216" s="23">
        <v>0</v>
      </c>
      <c r="O216" s="23">
        <v>12</v>
      </c>
      <c r="P216" s="23" t="s">
        <v>89</v>
      </c>
      <c r="Q216" s="23" t="s">
        <v>26</v>
      </c>
      <c r="R216" s="23">
        <f t="shared" si="15"/>
        <v>1</v>
      </c>
      <c r="S216" s="23" t="str">
        <f t="shared" si="16"/>
        <v>ORD100215_20250704_CUST01940_MED028</v>
      </c>
      <c r="T216" s="23">
        <f t="shared" si="17"/>
        <v>1</v>
      </c>
      <c r="U216" s="6">
        <f t="shared" si="18"/>
        <v>122.27</v>
      </c>
      <c r="V216" s="6">
        <f>tbl_Raw_Data[[#This Row],[Discount_Pct]]*tbl_Raw_Data[[#This Row],[Gross_Amount]]/100</f>
        <v>0</v>
      </c>
      <c r="W216" s="6">
        <f>tbl_Raw_Data[[#This Row],[Gross_Amount]]-tbl_Raw_Data[[#This Row],[Discount_Amount]]</f>
        <v>122.27</v>
      </c>
      <c r="X216" s="6">
        <f>tbl_Raw_Data[[#This Row],[Net_Amount_Before_Tax]]*tbl_Raw_Data[[#This Row],[Tax_Pct]]/100</f>
        <v>14.6724</v>
      </c>
      <c r="Y216" s="6">
        <f>tbl_Raw_Data[[#This Row],[Net_Amount_Before_Tax]]+tbl_Raw_Data[[#This Row],[Tax_Amount]]</f>
        <v>136.94239999999999</v>
      </c>
      <c r="Z216" s="6">
        <f t="shared" si="19"/>
        <v>3</v>
      </c>
    </row>
    <row r="217" spans="1:26" x14ac:dyDescent="0.3">
      <c r="A217" s="23" t="s">
        <v>517</v>
      </c>
      <c r="B217" s="34">
        <v>45862</v>
      </c>
      <c r="C217" s="23" t="s">
        <v>518</v>
      </c>
      <c r="D217" s="23" t="s">
        <v>92</v>
      </c>
      <c r="E217" s="23" t="s">
        <v>93</v>
      </c>
      <c r="F217" s="23">
        <v>560038</v>
      </c>
      <c r="G217" s="23" t="s">
        <v>138</v>
      </c>
      <c r="H217" s="23" t="s">
        <v>139</v>
      </c>
      <c r="I217" s="23" t="s">
        <v>50</v>
      </c>
      <c r="J217" s="23" t="s">
        <v>140</v>
      </c>
      <c r="K217" s="23" t="s">
        <v>24</v>
      </c>
      <c r="L217" s="23">
        <v>1</v>
      </c>
      <c r="M217" s="23">
        <v>149.58000000000001</v>
      </c>
      <c r="N217" s="23">
        <v>10</v>
      </c>
      <c r="O217" s="23">
        <v>12</v>
      </c>
      <c r="P217" s="23" t="s">
        <v>25</v>
      </c>
      <c r="Q217" s="23" t="s">
        <v>34</v>
      </c>
      <c r="R217" s="23">
        <f t="shared" si="15"/>
        <v>1</v>
      </c>
      <c r="S217" s="23" t="str">
        <f t="shared" si="16"/>
        <v>ORD100216_20250724_CUST02171_MED013</v>
      </c>
      <c r="T217" s="23">
        <f t="shared" si="17"/>
        <v>1</v>
      </c>
      <c r="U217" s="6">
        <f t="shared" si="18"/>
        <v>149.58000000000001</v>
      </c>
      <c r="V217" s="6">
        <f>tbl_Raw_Data[[#This Row],[Discount_Pct]]*tbl_Raw_Data[[#This Row],[Gross_Amount]]/100</f>
        <v>14.958000000000002</v>
      </c>
      <c r="W217" s="6">
        <f>tbl_Raw_Data[[#This Row],[Gross_Amount]]-tbl_Raw_Data[[#This Row],[Discount_Amount]]</f>
        <v>134.62200000000001</v>
      </c>
      <c r="X217" s="6">
        <f>tbl_Raw_Data[[#This Row],[Net_Amount_Before_Tax]]*tbl_Raw_Data[[#This Row],[Tax_Pct]]/100</f>
        <v>16.154640000000001</v>
      </c>
      <c r="Y217" s="6">
        <f>tbl_Raw_Data[[#This Row],[Net_Amount_Before_Tax]]+tbl_Raw_Data[[#This Row],[Tax_Amount]]</f>
        <v>150.77664000000001</v>
      </c>
      <c r="Z217" s="6">
        <f t="shared" si="19"/>
        <v>2</v>
      </c>
    </row>
    <row r="218" spans="1:26" x14ac:dyDescent="0.3">
      <c r="A218" s="23" t="s">
        <v>517</v>
      </c>
      <c r="B218" s="34">
        <v>45678</v>
      </c>
      <c r="C218" s="23" t="s">
        <v>519</v>
      </c>
      <c r="D218" s="23" t="s">
        <v>123</v>
      </c>
      <c r="E218" s="23" t="s">
        <v>101</v>
      </c>
      <c r="F218" s="23">
        <v>226024</v>
      </c>
      <c r="G218" s="23" t="s">
        <v>53</v>
      </c>
      <c r="H218" s="23" t="s">
        <v>54</v>
      </c>
      <c r="I218" s="23" t="s">
        <v>55</v>
      </c>
      <c r="J218" s="23" t="s">
        <v>56</v>
      </c>
      <c r="K218" s="23" t="s">
        <v>57</v>
      </c>
      <c r="L218" s="23">
        <v>1</v>
      </c>
      <c r="M218" s="23">
        <v>49.48</v>
      </c>
      <c r="N218" s="23">
        <v>10</v>
      </c>
      <c r="O218" s="23">
        <v>12</v>
      </c>
      <c r="P218" s="23" t="s">
        <v>43</v>
      </c>
      <c r="Q218" s="23" t="s">
        <v>90</v>
      </c>
      <c r="R218" s="23">
        <f t="shared" si="15"/>
        <v>1</v>
      </c>
      <c r="S218" s="23" t="str">
        <f t="shared" si="16"/>
        <v>ORD100216_20250121_CUST02760_MED020</v>
      </c>
      <c r="T218" s="23">
        <f t="shared" si="17"/>
        <v>1</v>
      </c>
      <c r="U218" s="6">
        <f t="shared" si="18"/>
        <v>49.48</v>
      </c>
      <c r="V218" s="6">
        <f>tbl_Raw_Data[[#This Row],[Discount_Pct]]*tbl_Raw_Data[[#This Row],[Gross_Amount]]/100</f>
        <v>4.9479999999999995</v>
      </c>
      <c r="W218" s="6">
        <f>tbl_Raw_Data[[#This Row],[Gross_Amount]]-tbl_Raw_Data[[#This Row],[Discount_Amount]]</f>
        <v>44.531999999999996</v>
      </c>
      <c r="X218" s="6">
        <f>tbl_Raw_Data[[#This Row],[Net_Amount_Before_Tax]]*tbl_Raw_Data[[#This Row],[Tax_Pct]]/100</f>
        <v>5.3438400000000001</v>
      </c>
      <c r="Y218" s="6">
        <f>tbl_Raw_Data[[#This Row],[Net_Amount_Before_Tax]]+tbl_Raw_Data[[#This Row],[Tax_Amount]]</f>
        <v>49.875839999999997</v>
      </c>
      <c r="Z218" s="6">
        <f t="shared" si="19"/>
        <v>1</v>
      </c>
    </row>
    <row r="219" spans="1:26" x14ac:dyDescent="0.3">
      <c r="A219" s="23" t="s">
        <v>520</v>
      </c>
      <c r="B219" s="34">
        <v>45632</v>
      </c>
      <c r="C219" s="23" t="s">
        <v>521</v>
      </c>
      <c r="D219" s="23" t="s">
        <v>80</v>
      </c>
      <c r="E219" s="23" t="s">
        <v>81</v>
      </c>
      <c r="F219" s="23">
        <v>395010</v>
      </c>
      <c r="G219" s="23" t="s">
        <v>39</v>
      </c>
      <c r="H219" s="23" t="s">
        <v>40</v>
      </c>
      <c r="I219" s="23" t="s">
        <v>41</v>
      </c>
      <c r="J219" s="23" t="s">
        <v>42</v>
      </c>
      <c r="K219" s="23" t="s">
        <v>24</v>
      </c>
      <c r="L219" s="23">
        <v>1</v>
      </c>
      <c r="M219" s="23">
        <v>27.94</v>
      </c>
      <c r="N219" s="23">
        <v>10</v>
      </c>
      <c r="O219" s="23">
        <v>18</v>
      </c>
      <c r="P219" s="23" t="s">
        <v>43</v>
      </c>
      <c r="Q219" s="23" t="s">
        <v>34</v>
      </c>
      <c r="R219" s="23">
        <f t="shared" si="15"/>
        <v>1</v>
      </c>
      <c r="S219" s="23" t="str">
        <f t="shared" si="16"/>
        <v>ORD100218_20241206_CUST01242_MED001</v>
      </c>
      <c r="T219" s="23">
        <f t="shared" si="17"/>
        <v>1</v>
      </c>
      <c r="U219" s="6">
        <f t="shared" si="18"/>
        <v>27.94</v>
      </c>
      <c r="V219" s="6">
        <f>tbl_Raw_Data[[#This Row],[Discount_Pct]]*tbl_Raw_Data[[#This Row],[Gross_Amount]]/100</f>
        <v>2.7940000000000005</v>
      </c>
      <c r="W219" s="6">
        <f>tbl_Raw_Data[[#This Row],[Gross_Amount]]-tbl_Raw_Data[[#This Row],[Discount_Amount]]</f>
        <v>25.146000000000001</v>
      </c>
      <c r="X219" s="6">
        <f>tbl_Raw_Data[[#This Row],[Net_Amount_Before_Tax]]*tbl_Raw_Data[[#This Row],[Tax_Pct]]/100</f>
        <v>4.5262800000000007</v>
      </c>
      <c r="Y219" s="6">
        <f>tbl_Raw_Data[[#This Row],[Net_Amount_Before_Tax]]+tbl_Raw_Data[[#This Row],[Tax_Amount]]</f>
        <v>29.672280000000001</v>
      </c>
      <c r="Z219" s="6">
        <f t="shared" si="19"/>
        <v>3</v>
      </c>
    </row>
    <row r="220" spans="1:26" x14ac:dyDescent="0.3">
      <c r="A220" s="23" t="s">
        <v>522</v>
      </c>
      <c r="B220" s="34">
        <v>45537</v>
      </c>
      <c r="C220" s="23" t="s">
        <v>523</v>
      </c>
      <c r="D220" s="23" t="s">
        <v>46</v>
      </c>
      <c r="E220" s="23" t="s">
        <v>47</v>
      </c>
      <c r="F220" s="23">
        <v>411038</v>
      </c>
      <c r="G220" s="23" t="s">
        <v>256</v>
      </c>
      <c r="H220" s="23" t="s">
        <v>257</v>
      </c>
      <c r="I220" s="23" t="s">
        <v>22</v>
      </c>
      <c r="J220" s="23" t="s">
        <v>258</v>
      </c>
      <c r="K220" s="23" t="s">
        <v>57</v>
      </c>
      <c r="L220" s="23">
        <v>1</v>
      </c>
      <c r="M220" s="23">
        <v>65.38</v>
      </c>
      <c r="N220" s="23">
        <v>10</v>
      </c>
      <c r="O220" s="23">
        <v>5</v>
      </c>
      <c r="P220" s="23" t="s">
        <v>65</v>
      </c>
      <c r="Q220" s="23" t="s">
        <v>90</v>
      </c>
      <c r="R220" s="23">
        <f t="shared" si="15"/>
        <v>1</v>
      </c>
      <c r="S220" s="23" t="str">
        <f t="shared" si="16"/>
        <v>ORD100219_20240902_CUST02262_MED025</v>
      </c>
      <c r="T220" s="23">
        <f t="shared" si="17"/>
        <v>1</v>
      </c>
      <c r="U220" s="6">
        <f t="shared" si="18"/>
        <v>65.38</v>
      </c>
      <c r="V220" s="6">
        <f>tbl_Raw_Data[[#This Row],[Discount_Pct]]*tbl_Raw_Data[[#This Row],[Gross_Amount]]/100</f>
        <v>6.5379999999999994</v>
      </c>
      <c r="W220" s="6">
        <f>tbl_Raw_Data[[#This Row],[Gross_Amount]]-tbl_Raw_Data[[#This Row],[Discount_Amount]]</f>
        <v>58.841999999999999</v>
      </c>
      <c r="X220" s="6">
        <f>tbl_Raw_Data[[#This Row],[Net_Amount_Before_Tax]]*tbl_Raw_Data[[#This Row],[Tax_Pct]]/100</f>
        <v>2.9420999999999999</v>
      </c>
      <c r="Y220" s="6">
        <f>tbl_Raw_Data[[#This Row],[Net_Amount_Before_Tax]]+tbl_Raw_Data[[#This Row],[Tax_Amount]]</f>
        <v>61.784099999999995</v>
      </c>
      <c r="Z220" s="6">
        <f t="shared" si="19"/>
        <v>4</v>
      </c>
    </row>
    <row r="221" spans="1:26" x14ac:dyDescent="0.3">
      <c r="A221" s="23" t="s">
        <v>524</v>
      </c>
      <c r="B221" s="34">
        <v>45772</v>
      </c>
      <c r="C221" s="23" t="s">
        <v>525</v>
      </c>
      <c r="D221" s="23" t="s">
        <v>37</v>
      </c>
      <c r="E221" s="23" t="s">
        <v>38</v>
      </c>
      <c r="F221" s="23">
        <v>452010</v>
      </c>
      <c r="G221" s="23" t="s">
        <v>196</v>
      </c>
      <c r="H221" s="23" t="s">
        <v>197</v>
      </c>
      <c r="I221" s="23" t="s">
        <v>32</v>
      </c>
      <c r="J221" s="23" t="s">
        <v>42</v>
      </c>
      <c r="K221" s="23" t="s">
        <v>24</v>
      </c>
      <c r="L221" s="23">
        <v>4</v>
      </c>
      <c r="M221" s="23">
        <v>24.5</v>
      </c>
      <c r="N221" s="23">
        <v>5</v>
      </c>
      <c r="O221" s="23">
        <v>12</v>
      </c>
      <c r="P221" s="23" t="s">
        <v>58</v>
      </c>
      <c r="Q221" s="23" t="s">
        <v>34</v>
      </c>
      <c r="R221" s="23">
        <f t="shared" si="15"/>
        <v>1</v>
      </c>
      <c r="S221" s="23" t="str">
        <f t="shared" si="16"/>
        <v>ORD100220_20250425_CUST03120_MED011</v>
      </c>
      <c r="T221" s="23">
        <f t="shared" si="17"/>
        <v>1</v>
      </c>
      <c r="U221" s="6">
        <f t="shared" si="18"/>
        <v>98</v>
      </c>
      <c r="V221" s="6">
        <f>tbl_Raw_Data[[#This Row],[Discount_Pct]]*tbl_Raw_Data[[#This Row],[Gross_Amount]]/100</f>
        <v>4.9000000000000004</v>
      </c>
      <c r="W221" s="6">
        <f>tbl_Raw_Data[[#This Row],[Gross_Amount]]-tbl_Raw_Data[[#This Row],[Discount_Amount]]</f>
        <v>93.1</v>
      </c>
      <c r="X221" s="6">
        <f>tbl_Raw_Data[[#This Row],[Net_Amount_Before_Tax]]*tbl_Raw_Data[[#This Row],[Tax_Pct]]/100</f>
        <v>11.171999999999999</v>
      </c>
      <c r="Y221" s="6">
        <f>tbl_Raw_Data[[#This Row],[Net_Amount_Before_Tax]]+tbl_Raw_Data[[#This Row],[Tax_Amount]]</f>
        <v>104.27199999999999</v>
      </c>
      <c r="Z221" s="6">
        <f t="shared" si="19"/>
        <v>1</v>
      </c>
    </row>
    <row r="222" spans="1:26" x14ac:dyDescent="0.3">
      <c r="A222" s="23" t="s">
        <v>524</v>
      </c>
      <c r="B222" s="34">
        <v>45858</v>
      </c>
      <c r="C222" s="23" t="s">
        <v>526</v>
      </c>
      <c r="D222" s="23" t="s">
        <v>123</v>
      </c>
      <c r="E222" s="23" t="s">
        <v>101</v>
      </c>
      <c r="F222" s="23">
        <v>226024</v>
      </c>
      <c r="G222" s="23" t="s">
        <v>20</v>
      </c>
      <c r="H222" s="23" t="s">
        <v>21</v>
      </c>
      <c r="I222" s="23" t="s">
        <v>22</v>
      </c>
      <c r="J222" s="23" t="s">
        <v>23</v>
      </c>
      <c r="K222" s="23" t="s">
        <v>24</v>
      </c>
      <c r="L222" s="23">
        <v>1</v>
      </c>
      <c r="M222" s="23">
        <v>124.36</v>
      </c>
      <c r="N222" s="23">
        <v>5</v>
      </c>
      <c r="O222" s="23">
        <v>12</v>
      </c>
      <c r="P222" s="23" t="s">
        <v>43</v>
      </c>
      <c r="Q222" s="23" t="s">
        <v>90</v>
      </c>
      <c r="R222" s="23">
        <f t="shared" si="15"/>
        <v>1</v>
      </c>
      <c r="S222" s="23" t="str">
        <f t="shared" si="16"/>
        <v>ORD100220_20250720_CUST02393_MED024</v>
      </c>
      <c r="T222" s="23">
        <f t="shared" si="17"/>
        <v>1</v>
      </c>
      <c r="U222" s="6">
        <f t="shared" si="18"/>
        <v>124.36</v>
      </c>
      <c r="V222" s="6">
        <f>tbl_Raw_Data[[#This Row],[Discount_Pct]]*tbl_Raw_Data[[#This Row],[Gross_Amount]]/100</f>
        <v>6.218</v>
      </c>
      <c r="W222" s="6">
        <f>tbl_Raw_Data[[#This Row],[Gross_Amount]]-tbl_Raw_Data[[#This Row],[Discount_Amount]]</f>
        <v>118.142</v>
      </c>
      <c r="X222" s="6">
        <f>tbl_Raw_Data[[#This Row],[Net_Amount_Before_Tax]]*tbl_Raw_Data[[#This Row],[Tax_Pct]]/100</f>
        <v>14.17704</v>
      </c>
      <c r="Y222" s="6">
        <f>tbl_Raw_Data[[#This Row],[Net_Amount_Before_Tax]]+tbl_Raw_Data[[#This Row],[Tax_Amount]]</f>
        <v>132.31904</v>
      </c>
      <c r="Z222" s="6">
        <f t="shared" si="19"/>
        <v>2</v>
      </c>
    </row>
    <row r="223" spans="1:26" x14ac:dyDescent="0.3">
      <c r="A223" s="23" t="s">
        <v>527</v>
      </c>
      <c r="B223" s="34">
        <v>45993</v>
      </c>
      <c r="C223" s="23" t="s">
        <v>528</v>
      </c>
      <c r="D223" s="23" t="s">
        <v>87</v>
      </c>
      <c r="E223" s="23" t="s">
        <v>88</v>
      </c>
      <c r="F223" s="23">
        <v>600096</v>
      </c>
      <c r="G223" s="23" t="s">
        <v>256</v>
      </c>
      <c r="H223" s="23" t="s">
        <v>257</v>
      </c>
      <c r="I223" s="23" t="s">
        <v>22</v>
      </c>
      <c r="J223" s="23" t="s">
        <v>258</v>
      </c>
      <c r="K223" s="23" t="s">
        <v>57</v>
      </c>
      <c r="L223" s="23">
        <v>3</v>
      </c>
      <c r="M223" s="23">
        <v>74.16</v>
      </c>
      <c r="N223" s="23">
        <v>10</v>
      </c>
      <c r="O223" s="23">
        <v>12</v>
      </c>
      <c r="P223" s="23" t="s">
        <v>43</v>
      </c>
      <c r="Q223" s="23" t="s">
        <v>44</v>
      </c>
      <c r="R223" s="23">
        <f t="shared" si="15"/>
        <v>1</v>
      </c>
      <c r="S223" s="23" t="str">
        <f t="shared" si="16"/>
        <v>ORD100222_20251202_CUST01383_MED025</v>
      </c>
      <c r="T223" s="23">
        <f t="shared" si="17"/>
        <v>1</v>
      </c>
      <c r="U223" s="6">
        <f t="shared" si="18"/>
        <v>222.48</v>
      </c>
      <c r="V223" s="6">
        <f>tbl_Raw_Data[[#This Row],[Discount_Pct]]*tbl_Raw_Data[[#This Row],[Gross_Amount]]/100</f>
        <v>22.247999999999998</v>
      </c>
      <c r="W223" s="6">
        <f>tbl_Raw_Data[[#This Row],[Gross_Amount]]-tbl_Raw_Data[[#This Row],[Discount_Amount]]</f>
        <v>200.232</v>
      </c>
      <c r="X223" s="6">
        <f>tbl_Raw_Data[[#This Row],[Net_Amount_Before_Tax]]*tbl_Raw_Data[[#This Row],[Tax_Pct]]/100</f>
        <v>24.027840000000001</v>
      </c>
      <c r="Y223" s="6">
        <f>tbl_Raw_Data[[#This Row],[Net_Amount_Before_Tax]]+tbl_Raw_Data[[#This Row],[Tax_Amount]]</f>
        <v>224.25984</v>
      </c>
      <c r="Z223" s="6">
        <f t="shared" si="19"/>
        <v>3</v>
      </c>
    </row>
    <row r="224" spans="1:26" x14ac:dyDescent="0.3">
      <c r="A224" s="23" t="s">
        <v>529</v>
      </c>
      <c r="B224" s="34">
        <v>45851</v>
      </c>
      <c r="C224" s="23" t="s">
        <v>530</v>
      </c>
      <c r="D224" s="23" t="s">
        <v>92</v>
      </c>
      <c r="E224" s="23" t="s">
        <v>93</v>
      </c>
      <c r="F224" s="23">
        <v>560001</v>
      </c>
      <c r="G224" s="23" t="s">
        <v>283</v>
      </c>
      <c r="H224" s="23" t="s">
        <v>284</v>
      </c>
      <c r="I224" s="23" t="s">
        <v>104</v>
      </c>
      <c r="J224" s="23" t="s">
        <v>42</v>
      </c>
      <c r="K224" s="23" t="s">
        <v>57</v>
      </c>
      <c r="L224" s="23">
        <v>4</v>
      </c>
      <c r="M224" s="23">
        <v>327.01</v>
      </c>
      <c r="N224" s="23">
        <v>15</v>
      </c>
      <c r="O224" s="23">
        <v>12</v>
      </c>
      <c r="P224" s="23" t="s">
        <v>25</v>
      </c>
      <c r="Q224" s="23" t="s">
        <v>34</v>
      </c>
      <c r="R224" s="23">
        <f t="shared" si="15"/>
        <v>1</v>
      </c>
      <c r="S224" s="23" t="str">
        <f t="shared" si="16"/>
        <v>ORD100223_20250713_CUST02001_MED030</v>
      </c>
      <c r="T224" s="23">
        <f t="shared" si="17"/>
        <v>1</v>
      </c>
      <c r="U224" s="6">
        <f t="shared" si="18"/>
        <v>1308.04</v>
      </c>
      <c r="V224" s="6">
        <f>tbl_Raw_Data[[#This Row],[Discount_Pct]]*tbl_Raw_Data[[#This Row],[Gross_Amount]]/100</f>
        <v>196.20599999999999</v>
      </c>
      <c r="W224" s="6">
        <f>tbl_Raw_Data[[#This Row],[Gross_Amount]]-tbl_Raw_Data[[#This Row],[Discount_Amount]]</f>
        <v>1111.8340000000001</v>
      </c>
      <c r="X224" s="6">
        <f>tbl_Raw_Data[[#This Row],[Net_Amount_Before_Tax]]*tbl_Raw_Data[[#This Row],[Tax_Pct]]/100</f>
        <v>133.42008000000001</v>
      </c>
      <c r="Y224" s="6">
        <f>tbl_Raw_Data[[#This Row],[Net_Amount_Before_Tax]]+tbl_Raw_Data[[#This Row],[Tax_Amount]]</f>
        <v>1245.2540800000002</v>
      </c>
      <c r="Z224" s="6">
        <f t="shared" si="19"/>
        <v>3</v>
      </c>
    </row>
    <row r="225" spans="1:26" x14ac:dyDescent="0.3">
      <c r="A225" s="23" t="s">
        <v>531</v>
      </c>
      <c r="B225" s="34">
        <v>45714</v>
      </c>
      <c r="C225" s="23" t="s">
        <v>532</v>
      </c>
      <c r="D225" s="23" t="s">
        <v>37</v>
      </c>
      <c r="E225" s="23" t="s">
        <v>38</v>
      </c>
      <c r="F225" s="23">
        <v>452018</v>
      </c>
      <c r="G225" s="23" t="s">
        <v>94</v>
      </c>
      <c r="H225" s="23" t="s">
        <v>95</v>
      </c>
      <c r="I225" s="23" t="s">
        <v>84</v>
      </c>
      <c r="J225" s="23" t="s">
        <v>42</v>
      </c>
      <c r="K225" s="23" t="s">
        <v>24</v>
      </c>
      <c r="L225" s="23">
        <v>1</v>
      </c>
      <c r="M225" s="23">
        <v>87.82</v>
      </c>
      <c r="N225" s="23">
        <v>0</v>
      </c>
      <c r="O225" s="23">
        <v>12</v>
      </c>
      <c r="P225" s="23" t="s">
        <v>65</v>
      </c>
      <c r="Q225" s="23" t="s">
        <v>34</v>
      </c>
      <c r="R225" s="23">
        <f t="shared" si="15"/>
        <v>1</v>
      </c>
      <c r="S225" s="23" t="str">
        <f t="shared" si="16"/>
        <v>ORD100224_20250226_CUST00564_MED021</v>
      </c>
      <c r="T225" s="23">
        <f t="shared" si="17"/>
        <v>1</v>
      </c>
      <c r="U225" s="6">
        <f t="shared" si="18"/>
        <v>87.82</v>
      </c>
      <c r="V225" s="6">
        <f>tbl_Raw_Data[[#This Row],[Discount_Pct]]*tbl_Raw_Data[[#This Row],[Gross_Amount]]/100</f>
        <v>0</v>
      </c>
      <c r="W225" s="6">
        <f>tbl_Raw_Data[[#This Row],[Gross_Amount]]-tbl_Raw_Data[[#This Row],[Discount_Amount]]</f>
        <v>87.82</v>
      </c>
      <c r="X225" s="6">
        <f>tbl_Raw_Data[[#This Row],[Net_Amount_Before_Tax]]*tbl_Raw_Data[[#This Row],[Tax_Pct]]/100</f>
        <v>10.538399999999999</v>
      </c>
      <c r="Y225" s="6">
        <f>tbl_Raw_Data[[#This Row],[Net_Amount_Before_Tax]]+tbl_Raw_Data[[#This Row],[Tax_Amount]]</f>
        <v>98.358399999999989</v>
      </c>
      <c r="Z225" s="6">
        <f t="shared" si="19"/>
        <v>2</v>
      </c>
    </row>
    <row r="226" spans="1:26" x14ac:dyDescent="0.3">
      <c r="A226" s="23" t="s">
        <v>533</v>
      </c>
      <c r="B226" s="34">
        <v>45974</v>
      </c>
      <c r="C226" s="23" t="s">
        <v>534</v>
      </c>
      <c r="D226" s="23" t="s">
        <v>80</v>
      </c>
      <c r="E226" s="23" t="s">
        <v>81</v>
      </c>
      <c r="F226" s="23">
        <v>395001</v>
      </c>
      <c r="G226" s="23" t="s">
        <v>145</v>
      </c>
      <c r="H226" s="23" t="s">
        <v>146</v>
      </c>
      <c r="I226" s="23" t="s">
        <v>147</v>
      </c>
      <c r="J226" s="23" t="s">
        <v>148</v>
      </c>
      <c r="K226" s="23" t="s">
        <v>24</v>
      </c>
      <c r="L226" s="23">
        <v>2</v>
      </c>
      <c r="M226" s="23">
        <v>92.85</v>
      </c>
      <c r="N226" s="23">
        <v>5</v>
      </c>
      <c r="O226" s="23">
        <v>12</v>
      </c>
      <c r="P226" s="23" t="s">
        <v>25</v>
      </c>
      <c r="Q226" s="23" t="s">
        <v>34</v>
      </c>
      <c r="R226" s="23">
        <f t="shared" si="15"/>
        <v>1</v>
      </c>
      <c r="S226" s="23" t="str">
        <f t="shared" si="16"/>
        <v>ORD100225_20251113_CUST02526_MED016</v>
      </c>
      <c r="T226" s="23">
        <f t="shared" si="17"/>
        <v>1</v>
      </c>
      <c r="U226" s="6">
        <f t="shared" si="18"/>
        <v>185.7</v>
      </c>
      <c r="V226" s="6">
        <f>tbl_Raw_Data[[#This Row],[Discount_Pct]]*tbl_Raw_Data[[#This Row],[Gross_Amount]]/100</f>
        <v>9.2850000000000001</v>
      </c>
      <c r="W226" s="6">
        <f>tbl_Raw_Data[[#This Row],[Gross_Amount]]-tbl_Raw_Data[[#This Row],[Discount_Amount]]</f>
        <v>176.41499999999999</v>
      </c>
      <c r="X226" s="6">
        <f>tbl_Raw_Data[[#This Row],[Net_Amount_Before_Tax]]*tbl_Raw_Data[[#This Row],[Tax_Pct]]/100</f>
        <v>21.169799999999999</v>
      </c>
      <c r="Y226" s="6">
        <f>tbl_Raw_Data[[#This Row],[Net_Amount_Before_Tax]]+tbl_Raw_Data[[#This Row],[Tax_Amount]]</f>
        <v>197.5848</v>
      </c>
      <c r="Z226" s="6">
        <f t="shared" si="19"/>
        <v>1</v>
      </c>
    </row>
    <row r="227" spans="1:26" x14ac:dyDescent="0.3">
      <c r="A227" s="23" t="s">
        <v>535</v>
      </c>
      <c r="B227" s="34">
        <v>45585</v>
      </c>
      <c r="C227" s="23" t="s">
        <v>536</v>
      </c>
      <c r="D227" s="23" t="s">
        <v>72</v>
      </c>
      <c r="E227" s="23" t="s">
        <v>73</v>
      </c>
      <c r="F227" s="23">
        <v>302001</v>
      </c>
      <c r="G227" s="23" t="s">
        <v>111</v>
      </c>
      <c r="H227" s="23" t="s">
        <v>112</v>
      </c>
      <c r="I227" s="23" t="s">
        <v>113</v>
      </c>
      <c r="J227" s="23" t="s">
        <v>114</v>
      </c>
      <c r="K227" s="23" t="s">
        <v>24</v>
      </c>
      <c r="L227" s="23">
        <v>2</v>
      </c>
      <c r="M227" s="23">
        <v>94.64</v>
      </c>
      <c r="N227" s="23">
        <v>15</v>
      </c>
      <c r="O227" s="23">
        <v>5</v>
      </c>
      <c r="P227" s="23" t="s">
        <v>25</v>
      </c>
      <c r="Q227" s="23" t="s">
        <v>34</v>
      </c>
      <c r="R227" s="23">
        <f t="shared" si="15"/>
        <v>1</v>
      </c>
      <c r="S227" s="23" t="str">
        <f t="shared" si="16"/>
        <v>ORD100226_20241020_CUST00071_MED027</v>
      </c>
      <c r="T227" s="23">
        <f t="shared" si="17"/>
        <v>1</v>
      </c>
      <c r="U227" s="6">
        <f t="shared" si="18"/>
        <v>189.28</v>
      </c>
      <c r="V227" s="6">
        <f>tbl_Raw_Data[[#This Row],[Discount_Pct]]*tbl_Raw_Data[[#This Row],[Gross_Amount]]/100</f>
        <v>28.391999999999999</v>
      </c>
      <c r="W227" s="6">
        <f>tbl_Raw_Data[[#This Row],[Gross_Amount]]-tbl_Raw_Data[[#This Row],[Discount_Amount]]</f>
        <v>160.88800000000001</v>
      </c>
      <c r="X227" s="6">
        <f>tbl_Raw_Data[[#This Row],[Net_Amount_Before_Tax]]*tbl_Raw_Data[[#This Row],[Tax_Pct]]/100</f>
        <v>8.0444000000000013</v>
      </c>
      <c r="Y227" s="6">
        <f>tbl_Raw_Data[[#This Row],[Net_Amount_Before_Tax]]+tbl_Raw_Data[[#This Row],[Tax_Amount]]</f>
        <v>168.9324</v>
      </c>
      <c r="Z227" s="6">
        <f t="shared" si="19"/>
        <v>5</v>
      </c>
    </row>
    <row r="228" spans="1:26" x14ac:dyDescent="0.3">
      <c r="A228" s="23" t="s">
        <v>537</v>
      </c>
      <c r="B228" s="34">
        <v>45926</v>
      </c>
      <c r="C228" s="23" t="s">
        <v>538</v>
      </c>
      <c r="D228" s="23" t="s">
        <v>87</v>
      </c>
      <c r="E228" s="23" t="s">
        <v>88</v>
      </c>
      <c r="F228" s="23">
        <v>600096</v>
      </c>
      <c r="G228" s="23" t="s">
        <v>111</v>
      </c>
      <c r="H228" s="23" t="s">
        <v>112</v>
      </c>
      <c r="I228" s="23" t="s">
        <v>113</v>
      </c>
      <c r="J228" s="23" t="s">
        <v>114</v>
      </c>
      <c r="K228" s="23" t="s">
        <v>24</v>
      </c>
      <c r="L228" s="23">
        <v>1</v>
      </c>
      <c r="M228" s="23">
        <v>103.99</v>
      </c>
      <c r="N228" s="23">
        <v>0</v>
      </c>
      <c r="O228" s="23">
        <v>12</v>
      </c>
      <c r="P228" s="23" t="s">
        <v>89</v>
      </c>
      <c r="Q228" s="23" t="s">
        <v>34</v>
      </c>
      <c r="R228" s="23">
        <f t="shared" si="15"/>
        <v>1</v>
      </c>
      <c r="S228" s="23" t="str">
        <f t="shared" si="16"/>
        <v>ORD100227_20250926_CUST02157_MED027</v>
      </c>
      <c r="T228" s="23">
        <f t="shared" si="17"/>
        <v>1</v>
      </c>
      <c r="U228" s="6">
        <f t="shared" si="18"/>
        <v>103.99</v>
      </c>
      <c r="V228" s="6">
        <f>tbl_Raw_Data[[#This Row],[Discount_Pct]]*tbl_Raw_Data[[#This Row],[Gross_Amount]]/100</f>
        <v>0</v>
      </c>
      <c r="W228" s="6">
        <f>tbl_Raw_Data[[#This Row],[Gross_Amount]]-tbl_Raw_Data[[#This Row],[Discount_Amount]]</f>
        <v>103.99</v>
      </c>
      <c r="X228" s="6">
        <f>tbl_Raw_Data[[#This Row],[Net_Amount_Before_Tax]]*tbl_Raw_Data[[#This Row],[Tax_Pct]]/100</f>
        <v>12.4788</v>
      </c>
      <c r="Y228" s="6">
        <f>tbl_Raw_Data[[#This Row],[Net_Amount_Before_Tax]]+tbl_Raw_Data[[#This Row],[Tax_Amount]]</f>
        <v>116.46879999999999</v>
      </c>
      <c r="Z228" s="6">
        <f t="shared" si="19"/>
        <v>2</v>
      </c>
    </row>
    <row r="229" spans="1:26" x14ac:dyDescent="0.3">
      <c r="A229" s="23" t="s">
        <v>539</v>
      </c>
      <c r="B229" s="34">
        <v>45523</v>
      </c>
      <c r="C229" s="23" t="s">
        <v>540</v>
      </c>
      <c r="D229" s="23" t="s">
        <v>52</v>
      </c>
      <c r="E229" s="23" t="s">
        <v>52</v>
      </c>
      <c r="F229" s="23">
        <v>160001</v>
      </c>
      <c r="G229" s="23" t="s">
        <v>111</v>
      </c>
      <c r="H229" s="23" t="s">
        <v>112</v>
      </c>
      <c r="I229" s="23" t="s">
        <v>113</v>
      </c>
      <c r="J229" s="23" t="s">
        <v>114</v>
      </c>
      <c r="K229" s="23" t="s">
        <v>24</v>
      </c>
      <c r="L229" s="23">
        <v>3</v>
      </c>
      <c r="M229" s="23">
        <v>100.37</v>
      </c>
      <c r="N229" s="23">
        <v>15</v>
      </c>
      <c r="O229" s="23">
        <v>5</v>
      </c>
      <c r="P229" s="23" t="s">
        <v>33</v>
      </c>
      <c r="Q229" s="23" t="s">
        <v>26</v>
      </c>
      <c r="R229" s="23">
        <f t="shared" si="15"/>
        <v>1</v>
      </c>
      <c r="S229" s="23" t="str">
        <f t="shared" si="16"/>
        <v>ORD100228_20240819_CUST01229_MED027</v>
      </c>
      <c r="T229" s="23">
        <f t="shared" si="17"/>
        <v>1</v>
      </c>
      <c r="U229" s="6">
        <f t="shared" si="18"/>
        <v>301.11</v>
      </c>
      <c r="V229" s="6">
        <f>tbl_Raw_Data[[#This Row],[Discount_Pct]]*tbl_Raw_Data[[#This Row],[Gross_Amount]]/100</f>
        <v>45.166500000000006</v>
      </c>
      <c r="W229" s="6">
        <f>tbl_Raw_Data[[#This Row],[Gross_Amount]]-tbl_Raw_Data[[#This Row],[Discount_Amount]]</f>
        <v>255.9435</v>
      </c>
      <c r="X229" s="6">
        <f>tbl_Raw_Data[[#This Row],[Net_Amount_Before_Tax]]*tbl_Raw_Data[[#This Row],[Tax_Pct]]/100</f>
        <v>12.797174999999999</v>
      </c>
      <c r="Y229" s="6">
        <f>tbl_Raw_Data[[#This Row],[Net_Amount_Before_Tax]]+tbl_Raw_Data[[#This Row],[Tax_Amount]]</f>
        <v>268.74067500000001</v>
      </c>
      <c r="Z229" s="6">
        <f t="shared" si="19"/>
        <v>0</v>
      </c>
    </row>
    <row r="230" spans="1:26" x14ac:dyDescent="0.3">
      <c r="A230" s="23" t="s">
        <v>541</v>
      </c>
      <c r="B230" s="34">
        <v>45779</v>
      </c>
      <c r="C230" s="23" t="s">
        <v>542</v>
      </c>
      <c r="D230" s="23" t="s">
        <v>52</v>
      </c>
      <c r="E230" s="23" t="s">
        <v>52</v>
      </c>
      <c r="F230" s="23">
        <v>160019</v>
      </c>
      <c r="G230" s="23" t="s">
        <v>39</v>
      </c>
      <c r="H230" s="23" t="s">
        <v>40</v>
      </c>
      <c r="I230" s="23" t="s">
        <v>41</v>
      </c>
      <c r="J230" s="23" t="s">
        <v>42</v>
      </c>
      <c r="K230" s="23" t="s">
        <v>24</v>
      </c>
      <c r="L230" s="23">
        <v>2</v>
      </c>
      <c r="M230" s="23">
        <v>27.07</v>
      </c>
      <c r="N230" s="23">
        <v>10</v>
      </c>
      <c r="O230" s="23">
        <v>18</v>
      </c>
      <c r="P230" s="23" t="s">
        <v>89</v>
      </c>
      <c r="Q230" s="23" t="s">
        <v>34</v>
      </c>
      <c r="R230" s="23">
        <f t="shared" si="15"/>
        <v>1</v>
      </c>
      <c r="S230" s="23" t="str">
        <f t="shared" si="16"/>
        <v>ORD100229_20250502_CUST00230_MED001</v>
      </c>
      <c r="T230" s="23">
        <f t="shared" si="17"/>
        <v>1</v>
      </c>
      <c r="U230" s="6">
        <f t="shared" si="18"/>
        <v>54.14</v>
      </c>
      <c r="V230" s="6">
        <f>tbl_Raw_Data[[#This Row],[Discount_Pct]]*tbl_Raw_Data[[#This Row],[Gross_Amount]]/100</f>
        <v>5.4139999999999997</v>
      </c>
      <c r="W230" s="6">
        <f>tbl_Raw_Data[[#This Row],[Gross_Amount]]-tbl_Raw_Data[[#This Row],[Discount_Amount]]</f>
        <v>48.725999999999999</v>
      </c>
      <c r="X230" s="6">
        <f>tbl_Raw_Data[[#This Row],[Net_Amount_Before_Tax]]*tbl_Raw_Data[[#This Row],[Tax_Pct]]/100</f>
        <v>8.7706800000000005</v>
      </c>
      <c r="Y230" s="6">
        <f>tbl_Raw_Data[[#This Row],[Net_Amount_Before_Tax]]+tbl_Raw_Data[[#This Row],[Tax_Amount]]</f>
        <v>57.496679999999998</v>
      </c>
      <c r="Z230" s="6">
        <f t="shared" si="19"/>
        <v>2</v>
      </c>
    </row>
    <row r="231" spans="1:26" x14ac:dyDescent="0.3">
      <c r="A231" s="23" t="s">
        <v>543</v>
      </c>
      <c r="B231" s="34">
        <v>45335</v>
      </c>
      <c r="C231" s="23" t="s">
        <v>544</v>
      </c>
      <c r="D231" s="23" t="s">
        <v>28</v>
      </c>
      <c r="E231" s="23" t="s">
        <v>29</v>
      </c>
      <c r="F231" s="23">
        <v>500001</v>
      </c>
      <c r="G231" s="23" t="s">
        <v>102</v>
      </c>
      <c r="H231" s="23" t="s">
        <v>103</v>
      </c>
      <c r="I231" s="23" t="s">
        <v>104</v>
      </c>
      <c r="J231" s="23" t="s">
        <v>64</v>
      </c>
      <c r="K231" s="23" t="s">
        <v>57</v>
      </c>
      <c r="L231" s="23">
        <v>3</v>
      </c>
      <c r="M231" s="23">
        <v>109.72</v>
      </c>
      <c r="N231" s="23">
        <v>5</v>
      </c>
      <c r="O231" s="23">
        <v>5</v>
      </c>
      <c r="P231" s="23" t="s">
        <v>58</v>
      </c>
      <c r="Q231" s="23" t="s">
        <v>34</v>
      </c>
      <c r="R231" s="23">
        <f t="shared" si="15"/>
        <v>1</v>
      </c>
      <c r="S231" s="23" t="str">
        <f t="shared" si="16"/>
        <v>ORD100230_20240213_CUST00942_MED029</v>
      </c>
      <c r="T231" s="23">
        <f t="shared" si="17"/>
        <v>1</v>
      </c>
      <c r="U231" s="6">
        <f t="shared" si="18"/>
        <v>329.15999999999997</v>
      </c>
      <c r="V231" s="6">
        <f>tbl_Raw_Data[[#This Row],[Discount_Pct]]*tbl_Raw_Data[[#This Row],[Gross_Amount]]/100</f>
        <v>16.457999999999998</v>
      </c>
      <c r="W231" s="6">
        <f>tbl_Raw_Data[[#This Row],[Gross_Amount]]-tbl_Raw_Data[[#This Row],[Discount_Amount]]</f>
        <v>312.702</v>
      </c>
      <c r="X231" s="6">
        <f>tbl_Raw_Data[[#This Row],[Net_Amount_Before_Tax]]*tbl_Raw_Data[[#This Row],[Tax_Pct]]/100</f>
        <v>15.6351</v>
      </c>
      <c r="Y231" s="6">
        <f>tbl_Raw_Data[[#This Row],[Net_Amount_Before_Tax]]+tbl_Raw_Data[[#This Row],[Tax_Amount]]</f>
        <v>328.33710000000002</v>
      </c>
      <c r="Z231" s="6">
        <f t="shared" si="19"/>
        <v>4</v>
      </c>
    </row>
    <row r="232" spans="1:26" x14ac:dyDescent="0.3">
      <c r="A232" s="23" t="s">
        <v>545</v>
      </c>
      <c r="B232" s="34">
        <v>45869</v>
      </c>
      <c r="C232" s="23" t="s">
        <v>546</v>
      </c>
      <c r="D232" s="23" t="s">
        <v>19</v>
      </c>
      <c r="E232" s="23" t="s">
        <v>19</v>
      </c>
      <c r="F232" s="23">
        <v>110024</v>
      </c>
      <c r="G232" s="23" t="s">
        <v>154</v>
      </c>
      <c r="H232" s="23" t="s">
        <v>155</v>
      </c>
      <c r="I232" s="23" t="s">
        <v>134</v>
      </c>
      <c r="J232" s="23" t="s">
        <v>156</v>
      </c>
      <c r="K232" s="23" t="s">
        <v>57</v>
      </c>
      <c r="L232" s="23">
        <v>4</v>
      </c>
      <c r="M232" s="23">
        <v>43.42</v>
      </c>
      <c r="N232" s="23">
        <v>15</v>
      </c>
      <c r="O232" s="23">
        <v>12</v>
      </c>
      <c r="P232" s="23" t="s">
        <v>58</v>
      </c>
      <c r="Q232" s="23" t="s">
        <v>26</v>
      </c>
      <c r="R232" s="23">
        <f t="shared" si="15"/>
        <v>1</v>
      </c>
      <c r="S232" s="23" t="str">
        <f t="shared" si="16"/>
        <v>ORD100231_20250731_CUST02696_MED006</v>
      </c>
      <c r="T232" s="23">
        <f t="shared" si="17"/>
        <v>1</v>
      </c>
      <c r="U232" s="6">
        <f t="shared" si="18"/>
        <v>173.68</v>
      </c>
      <c r="V232" s="6">
        <f>tbl_Raw_Data[[#This Row],[Discount_Pct]]*tbl_Raw_Data[[#This Row],[Gross_Amount]]/100</f>
        <v>26.052000000000003</v>
      </c>
      <c r="W232" s="6">
        <f>tbl_Raw_Data[[#This Row],[Gross_Amount]]-tbl_Raw_Data[[#This Row],[Discount_Amount]]</f>
        <v>147.62800000000001</v>
      </c>
      <c r="X232" s="6">
        <f>tbl_Raw_Data[[#This Row],[Net_Amount_Before_Tax]]*tbl_Raw_Data[[#This Row],[Tax_Pct]]/100</f>
        <v>17.71536</v>
      </c>
      <c r="Y232" s="6">
        <f>tbl_Raw_Data[[#This Row],[Net_Amount_Before_Tax]]+tbl_Raw_Data[[#This Row],[Tax_Amount]]</f>
        <v>165.34336000000002</v>
      </c>
      <c r="Z232" s="6">
        <f t="shared" si="19"/>
        <v>1</v>
      </c>
    </row>
    <row r="233" spans="1:26" x14ac:dyDescent="0.3">
      <c r="A233" s="23" t="s">
        <v>547</v>
      </c>
      <c r="B233" s="34">
        <v>45598</v>
      </c>
      <c r="C233" s="23" t="s">
        <v>456</v>
      </c>
      <c r="D233" s="23" t="s">
        <v>123</v>
      </c>
      <c r="E233" s="23" t="s">
        <v>101</v>
      </c>
      <c r="F233" s="23">
        <v>226016</v>
      </c>
      <c r="G233" s="23" t="s">
        <v>74</v>
      </c>
      <c r="H233" s="23" t="s">
        <v>75</v>
      </c>
      <c r="I233" s="23" t="s">
        <v>76</v>
      </c>
      <c r="J233" s="23" t="s">
        <v>77</v>
      </c>
      <c r="K233" s="23" t="s">
        <v>57</v>
      </c>
      <c r="L233" s="23">
        <v>2</v>
      </c>
      <c r="M233" s="23">
        <v>68.78</v>
      </c>
      <c r="N233" s="23">
        <v>10</v>
      </c>
      <c r="O233" s="23">
        <v>12</v>
      </c>
      <c r="P233" s="23" t="s">
        <v>33</v>
      </c>
      <c r="Q233" s="23" t="s">
        <v>34</v>
      </c>
      <c r="R233" s="23">
        <f t="shared" si="15"/>
        <v>1</v>
      </c>
      <c r="S233" s="23" t="str">
        <f t="shared" si="16"/>
        <v>ORD100232_20241102_CUST00666_MED008</v>
      </c>
      <c r="T233" s="23">
        <f t="shared" si="17"/>
        <v>1</v>
      </c>
      <c r="U233" s="6">
        <f t="shared" si="18"/>
        <v>137.56</v>
      </c>
      <c r="V233" s="6">
        <f>tbl_Raw_Data[[#This Row],[Discount_Pct]]*tbl_Raw_Data[[#This Row],[Gross_Amount]]/100</f>
        <v>13.755999999999998</v>
      </c>
      <c r="W233" s="6">
        <f>tbl_Raw_Data[[#This Row],[Gross_Amount]]-tbl_Raw_Data[[#This Row],[Discount_Amount]]</f>
        <v>123.804</v>
      </c>
      <c r="X233" s="6">
        <f>tbl_Raw_Data[[#This Row],[Net_Amount_Before_Tax]]*tbl_Raw_Data[[#This Row],[Tax_Pct]]/100</f>
        <v>14.856480000000001</v>
      </c>
      <c r="Y233" s="6">
        <f>tbl_Raw_Data[[#This Row],[Net_Amount_Before_Tax]]+tbl_Raw_Data[[#This Row],[Tax_Amount]]</f>
        <v>138.66048000000001</v>
      </c>
      <c r="Z233" s="6">
        <f t="shared" si="19"/>
        <v>4</v>
      </c>
    </row>
    <row r="234" spans="1:26" x14ac:dyDescent="0.3">
      <c r="A234" s="23" t="s">
        <v>548</v>
      </c>
      <c r="B234" s="34">
        <v>45997</v>
      </c>
      <c r="C234" s="23" t="s">
        <v>549</v>
      </c>
      <c r="D234" s="23" t="s">
        <v>159</v>
      </c>
      <c r="E234" s="23" t="s">
        <v>47</v>
      </c>
      <c r="F234" s="23">
        <v>400001</v>
      </c>
      <c r="G234" s="23" t="s">
        <v>30</v>
      </c>
      <c r="H234" s="23" t="s">
        <v>31</v>
      </c>
      <c r="I234" s="23" t="s">
        <v>32</v>
      </c>
      <c r="J234" s="23" t="s">
        <v>23</v>
      </c>
      <c r="K234" s="23" t="s">
        <v>24</v>
      </c>
      <c r="L234" s="23">
        <v>3</v>
      </c>
      <c r="M234" s="23">
        <v>131.41</v>
      </c>
      <c r="N234" s="23">
        <v>0</v>
      </c>
      <c r="O234" s="23">
        <v>5</v>
      </c>
      <c r="P234" s="23" t="s">
        <v>65</v>
      </c>
      <c r="Q234" s="23" t="s">
        <v>26</v>
      </c>
      <c r="R234" s="23">
        <f t="shared" si="15"/>
        <v>1</v>
      </c>
      <c r="S234" s="23" t="str">
        <f t="shared" si="16"/>
        <v>ORD100233_20251206_CUST02967_MED017</v>
      </c>
      <c r="T234" s="23">
        <f t="shared" si="17"/>
        <v>1</v>
      </c>
      <c r="U234" s="6">
        <f t="shared" si="18"/>
        <v>394.23</v>
      </c>
      <c r="V234" s="6">
        <f>tbl_Raw_Data[[#This Row],[Discount_Pct]]*tbl_Raw_Data[[#This Row],[Gross_Amount]]/100</f>
        <v>0</v>
      </c>
      <c r="W234" s="6">
        <f>tbl_Raw_Data[[#This Row],[Gross_Amount]]-tbl_Raw_Data[[#This Row],[Discount_Amount]]</f>
        <v>394.23</v>
      </c>
      <c r="X234" s="6">
        <f>tbl_Raw_Data[[#This Row],[Net_Amount_Before_Tax]]*tbl_Raw_Data[[#This Row],[Tax_Pct]]/100</f>
        <v>19.711500000000001</v>
      </c>
      <c r="Y234" s="6">
        <f>tbl_Raw_Data[[#This Row],[Net_Amount_Before_Tax]]+tbl_Raw_Data[[#This Row],[Tax_Amount]]</f>
        <v>413.94150000000002</v>
      </c>
      <c r="Z234" s="6">
        <f t="shared" si="19"/>
        <v>1</v>
      </c>
    </row>
    <row r="235" spans="1:26" x14ac:dyDescent="0.3">
      <c r="A235" s="23" t="s">
        <v>550</v>
      </c>
      <c r="B235" s="34">
        <v>45626</v>
      </c>
      <c r="C235" s="23" t="s">
        <v>551</v>
      </c>
      <c r="D235" s="23" t="s">
        <v>52</v>
      </c>
      <c r="E235" s="23" t="s">
        <v>52</v>
      </c>
      <c r="F235" s="23">
        <v>160022</v>
      </c>
      <c r="G235" s="23" t="s">
        <v>185</v>
      </c>
      <c r="H235" s="23" t="s">
        <v>186</v>
      </c>
      <c r="I235" s="23" t="s">
        <v>76</v>
      </c>
      <c r="J235" s="23" t="s">
        <v>187</v>
      </c>
      <c r="K235" s="23" t="s">
        <v>57</v>
      </c>
      <c r="L235" s="23">
        <v>3</v>
      </c>
      <c r="M235" s="23">
        <v>88.15</v>
      </c>
      <c r="N235" s="23">
        <v>0</v>
      </c>
      <c r="O235" s="23">
        <v>12</v>
      </c>
      <c r="P235" s="23" t="s">
        <v>33</v>
      </c>
      <c r="Q235" s="23" t="s">
        <v>34</v>
      </c>
      <c r="R235" s="23">
        <f t="shared" si="15"/>
        <v>1</v>
      </c>
      <c r="S235" s="23" t="str">
        <f t="shared" si="16"/>
        <v>ORD100234_20241130_CUST00122_MED009</v>
      </c>
      <c r="T235" s="23">
        <f t="shared" si="17"/>
        <v>1</v>
      </c>
      <c r="U235" s="6">
        <f t="shared" si="18"/>
        <v>264.45000000000005</v>
      </c>
      <c r="V235" s="6">
        <f>tbl_Raw_Data[[#This Row],[Discount_Pct]]*tbl_Raw_Data[[#This Row],[Gross_Amount]]/100</f>
        <v>0</v>
      </c>
      <c r="W235" s="6">
        <f>tbl_Raw_Data[[#This Row],[Gross_Amount]]-tbl_Raw_Data[[#This Row],[Discount_Amount]]</f>
        <v>264.45000000000005</v>
      </c>
      <c r="X235" s="6">
        <f>tbl_Raw_Data[[#This Row],[Net_Amount_Before_Tax]]*tbl_Raw_Data[[#This Row],[Tax_Pct]]/100</f>
        <v>31.734000000000005</v>
      </c>
      <c r="Y235" s="6">
        <f>tbl_Raw_Data[[#This Row],[Net_Amount_Before_Tax]]+tbl_Raw_Data[[#This Row],[Tax_Amount]]</f>
        <v>296.18400000000003</v>
      </c>
      <c r="Z235" s="6">
        <f t="shared" si="19"/>
        <v>5</v>
      </c>
    </row>
    <row r="236" spans="1:26" x14ac:dyDescent="0.3">
      <c r="A236" s="23" t="s">
        <v>552</v>
      </c>
      <c r="B236" s="34">
        <v>45968</v>
      </c>
      <c r="C236" s="23" t="s">
        <v>553</v>
      </c>
      <c r="D236" s="23" t="s">
        <v>159</v>
      </c>
      <c r="E236" s="23" t="s">
        <v>47</v>
      </c>
      <c r="F236" s="23">
        <v>400069</v>
      </c>
      <c r="G236" s="23" t="s">
        <v>256</v>
      </c>
      <c r="H236" s="23" t="s">
        <v>257</v>
      </c>
      <c r="I236" s="23" t="s">
        <v>22</v>
      </c>
      <c r="J236" s="23" t="s">
        <v>258</v>
      </c>
      <c r="K236" s="23" t="s">
        <v>57</v>
      </c>
      <c r="L236" s="23">
        <v>2</v>
      </c>
      <c r="M236" s="23">
        <v>71.209999999999994</v>
      </c>
      <c r="N236" s="23">
        <v>10</v>
      </c>
      <c r="O236" s="23">
        <v>5</v>
      </c>
      <c r="P236" s="23" t="s">
        <v>43</v>
      </c>
      <c r="Q236" s="23" t="s">
        <v>26</v>
      </c>
      <c r="R236" s="23">
        <f t="shared" si="15"/>
        <v>1</v>
      </c>
      <c r="S236" s="23" t="str">
        <f t="shared" si="16"/>
        <v>ORD100235_20251107_CUST01557_MED025</v>
      </c>
      <c r="T236" s="23">
        <f t="shared" si="17"/>
        <v>1</v>
      </c>
      <c r="U236" s="6">
        <f t="shared" si="18"/>
        <v>142.41999999999999</v>
      </c>
      <c r="V236" s="6">
        <f>tbl_Raw_Data[[#This Row],[Discount_Pct]]*tbl_Raw_Data[[#This Row],[Gross_Amount]]/100</f>
        <v>14.241999999999997</v>
      </c>
      <c r="W236" s="6">
        <f>tbl_Raw_Data[[#This Row],[Gross_Amount]]-tbl_Raw_Data[[#This Row],[Discount_Amount]]</f>
        <v>128.178</v>
      </c>
      <c r="X236" s="6">
        <f>tbl_Raw_Data[[#This Row],[Net_Amount_Before_Tax]]*tbl_Raw_Data[[#This Row],[Tax_Pct]]/100</f>
        <v>6.4089</v>
      </c>
      <c r="Y236" s="6">
        <f>tbl_Raw_Data[[#This Row],[Net_Amount_Before_Tax]]+tbl_Raw_Data[[#This Row],[Tax_Amount]]</f>
        <v>134.58689999999999</v>
      </c>
      <c r="Z236" s="6">
        <f t="shared" si="19"/>
        <v>1</v>
      </c>
    </row>
    <row r="237" spans="1:26" x14ac:dyDescent="0.3">
      <c r="A237" s="23" t="s">
        <v>554</v>
      </c>
      <c r="B237" s="34">
        <v>45941</v>
      </c>
      <c r="C237" s="23" t="s">
        <v>437</v>
      </c>
      <c r="D237" s="23" t="s">
        <v>100</v>
      </c>
      <c r="E237" s="23" t="s">
        <v>101</v>
      </c>
      <c r="F237" s="23">
        <v>201305</v>
      </c>
      <c r="G237" s="23" t="s">
        <v>138</v>
      </c>
      <c r="H237" s="23" t="s">
        <v>139</v>
      </c>
      <c r="I237" s="23" t="s">
        <v>50</v>
      </c>
      <c r="J237" s="23" t="s">
        <v>140</v>
      </c>
      <c r="K237" s="23" t="s">
        <v>24</v>
      </c>
      <c r="L237" s="23">
        <v>1</v>
      </c>
      <c r="M237" s="23">
        <v>145.4</v>
      </c>
      <c r="N237" s="23">
        <v>0</v>
      </c>
      <c r="O237" s="23">
        <v>5</v>
      </c>
      <c r="P237" s="23" t="s">
        <v>65</v>
      </c>
      <c r="Q237" s="23" t="s">
        <v>34</v>
      </c>
      <c r="R237" s="23">
        <f t="shared" si="15"/>
        <v>1</v>
      </c>
      <c r="S237" s="23" t="str">
        <f t="shared" si="16"/>
        <v>ORD100236_20251011_CUST00632_MED013</v>
      </c>
      <c r="T237" s="23">
        <f t="shared" si="17"/>
        <v>1</v>
      </c>
      <c r="U237" s="6">
        <f t="shared" si="18"/>
        <v>145.4</v>
      </c>
      <c r="V237" s="6">
        <f>tbl_Raw_Data[[#This Row],[Discount_Pct]]*tbl_Raw_Data[[#This Row],[Gross_Amount]]/100</f>
        <v>0</v>
      </c>
      <c r="W237" s="6">
        <f>tbl_Raw_Data[[#This Row],[Gross_Amount]]-tbl_Raw_Data[[#This Row],[Discount_Amount]]</f>
        <v>145.4</v>
      </c>
      <c r="X237" s="6">
        <f>tbl_Raw_Data[[#This Row],[Net_Amount_Before_Tax]]*tbl_Raw_Data[[#This Row],[Tax_Pct]]/100</f>
        <v>7.27</v>
      </c>
      <c r="Y237" s="6">
        <f>tbl_Raw_Data[[#This Row],[Net_Amount_Before_Tax]]+tbl_Raw_Data[[#This Row],[Tax_Amount]]</f>
        <v>152.67000000000002</v>
      </c>
      <c r="Z237" s="6">
        <f t="shared" si="19"/>
        <v>5</v>
      </c>
    </row>
    <row r="238" spans="1:26" x14ac:dyDescent="0.3">
      <c r="A238" s="23" t="s">
        <v>554</v>
      </c>
      <c r="B238" s="34">
        <v>45381</v>
      </c>
      <c r="C238" s="23" t="s">
        <v>555</v>
      </c>
      <c r="D238" s="23" t="s">
        <v>130</v>
      </c>
      <c r="E238" s="23" t="s">
        <v>131</v>
      </c>
      <c r="F238" s="23">
        <v>700029</v>
      </c>
      <c r="G238" s="23" t="s">
        <v>224</v>
      </c>
      <c r="H238" s="23" t="s">
        <v>225</v>
      </c>
      <c r="I238" s="23" t="s">
        <v>147</v>
      </c>
      <c r="J238" s="23" t="s">
        <v>23</v>
      </c>
      <c r="K238" s="23" t="s">
        <v>24</v>
      </c>
      <c r="L238" s="23">
        <v>2</v>
      </c>
      <c r="M238" s="23">
        <v>48.88</v>
      </c>
      <c r="N238" s="23">
        <v>0</v>
      </c>
      <c r="O238" s="23">
        <v>5</v>
      </c>
      <c r="P238" s="23" t="s">
        <v>89</v>
      </c>
      <c r="Q238" s="23" t="s">
        <v>34</v>
      </c>
      <c r="R238" s="23">
        <f t="shared" si="15"/>
        <v>1</v>
      </c>
      <c r="S238" s="23" t="str">
        <f t="shared" si="16"/>
        <v>ORD100236_20240330_CUST00768_MED015</v>
      </c>
      <c r="T238" s="23">
        <f t="shared" si="17"/>
        <v>1</v>
      </c>
      <c r="U238" s="6">
        <f t="shared" si="18"/>
        <v>97.76</v>
      </c>
      <c r="V238" s="6">
        <f>tbl_Raw_Data[[#This Row],[Discount_Pct]]*tbl_Raw_Data[[#This Row],[Gross_Amount]]/100</f>
        <v>0</v>
      </c>
      <c r="W238" s="6">
        <f>tbl_Raw_Data[[#This Row],[Gross_Amount]]-tbl_Raw_Data[[#This Row],[Discount_Amount]]</f>
        <v>97.76</v>
      </c>
      <c r="X238" s="6">
        <f>tbl_Raw_Data[[#This Row],[Net_Amount_Before_Tax]]*tbl_Raw_Data[[#This Row],[Tax_Pct]]/100</f>
        <v>4.8879999999999999</v>
      </c>
      <c r="Y238" s="6">
        <f>tbl_Raw_Data[[#This Row],[Net_Amount_Before_Tax]]+tbl_Raw_Data[[#This Row],[Tax_Amount]]</f>
        <v>102.64800000000001</v>
      </c>
      <c r="Z238" s="6">
        <f t="shared" si="19"/>
        <v>2</v>
      </c>
    </row>
    <row r="239" spans="1:26" x14ac:dyDescent="0.3">
      <c r="A239" s="23" t="s">
        <v>556</v>
      </c>
      <c r="B239" s="34">
        <v>45624</v>
      </c>
      <c r="C239" s="23" t="s">
        <v>557</v>
      </c>
      <c r="D239" s="23" t="s">
        <v>19</v>
      </c>
      <c r="E239" s="23" t="s">
        <v>19</v>
      </c>
      <c r="F239" s="23">
        <v>110024</v>
      </c>
      <c r="G239" s="23" t="s">
        <v>119</v>
      </c>
      <c r="H239" s="23" t="s">
        <v>120</v>
      </c>
      <c r="I239" s="23" t="s">
        <v>32</v>
      </c>
      <c r="J239" s="23" t="s">
        <v>64</v>
      </c>
      <c r="K239" s="23" t="s">
        <v>57</v>
      </c>
      <c r="L239" s="23">
        <v>1</v>
      </c>
      <c r="M239" s="23">
        <v>76.33</v>
      </c>
      <c r="N239" s="23">
        <v>10</v>
      </c>
      <c r="O239" s="23">
        <v>12</v>
      </c>
      <c r="P239" s="23" t="s">
        <v>89</v>
      </c>
      <c r="Q239" s="23" t="s">
        <v>34</v>
      </c>
      <c r="R239" s="23">
        <f t="shared" si="15"/>
        <v>1</v>
      </c>
      <c r="S239" s="23" t="str">
        <f t="shared" si="16"/>
        <v>ORD100238_20241128_CUST01578_MED010</v>
      </c>
      <c r="T239" s="23">
        <f t="shared" si="17"/>
        <v>1</v>
      </c>
      <c r="U239" s="6">
        <f t="shared" si="18"/>
        <v>76.33</v>
      </c>
      <c r="V239" s="6">
        <f>tbl_Raw_Data[[#This Row],[Discount_Pct]]*tbl_Raw_Data[[#This Row],[Gross_Amount]]/100</f>
        <v>7.6329999999999991</v>
      </c>
      <c r="W239" s="6">
        <f>tbl_Raw_Data[[#This Row],[Gross_Amount]]-tbl_Raw_Data[[#This Row],[Discount_Amount]]</f>
        <v>68.697000000000003</v>
      </c>
      <c r="X239" s="6">
        <f>tbl_Raw_Data[[#This Row],[Net_Amount_Before_Tax]]*tbl_Raw_Data[[#This Row],[Tax_Pct]]/100</f>
        <v>8.243640000000001</v>
      </c>
      <c r="Y239" s="6">
        <f>tbl_Raw_Data[[#This Row],[Net_Amount_Before_Tax]]+tbl_Raw_Data[[#This Row],[Tax_Amount]]</f>
        <v>76.940640000000002</v>
      </c>
      <c r="Z239" s="6">
        <f t="shared" si="19"/>
        <v>2</v>
      </c>
    </row>
    <row r="240" spans="1:26" x14ac:dyDescent="0.3">
      <c r="A240" s="23" t="s">
        <v>558</v>
      </c>
      <c r="B240" s="34">
        <v>45465</v>
      </c>
      <c r="C240" s="23" t="s">
        <v>559</v>
      </c>
      <c r="D240" s="23" t="s">
        <v>87</v>
      </c>
      <c r="E240" s="23" t="s">
        <v>88</v>
      </c>
      <c r="F240" s="23">
        <v>600096</v>
      </c>
      <c r="G240" s="23" t="s">
        <v>119</v>
      </c>
      <c r="H240" s="23" t="s">
        <v>120</v>
      </c>
      <c r="I240" s="23" t="s">
        <v>32</v>
      </c>
      <c r="J240" s="23" t="s">
        <v>64</v>
      </c>
      <c r="K240" s="23" t="s">
        <v>57</v>
      </c>
      <c r="L240" s="23">
        <v>1</v>
      </c>
      <c r="M240" s="23">
        <v>64.36</v>
      </c>
      <c r="N240" s="23">
        <v>0</v>
      </c>
      <c r="O240" s="23">
        <v>5</v>
      </c>
      <c r="P240" s="23" t="s">
        <v>65</v>
      </c>
      <c r="Q240" s="23" t="s">
        <v>90</v>
      </c>
      <c r="R240" s="23">
        <f t="shared" si="15"/>
        <v>1</v>
      </c>
      <c r="S240" s="23" t="str">
        <f t="shared" si="16"/>
        <v>ORD100239_20240622_CUST00569_MED010</v>
      </c>
      <c r="T240" s="23">
        <f t="shared" si="17"/>
        <v>1</v>
      </c>
      <c r="U240" s="6">
        <f t="shared" si="18"/>
        <v>64.36</v>
      </c>
      <c r="V240" s="6">
        <f>tbl_Raw_Data[[#This Row],[Discount_Pct]]*tbl_Raw_Data[[#This Row],[Gross_Amount]]/100</f>
        <v>0</v>
      </c>
      <c r="W240" s="6">
        <f>tbl_Raw_Data[[#This Row],[Gross_Amount]]-tbl_Raw_Data[[#This Row],[Discount_Amount]]</f>
        <v>64.36</v>
      </c>
      <c r="X240" s="6">
        <f>tbl_Raw_Data[[#This Row],[Net_Amount_Before_Tax]]*tbl_Raw_Data[[#This Row],[Tax_Pct]]/100</f>
        <v>3.218</v>
      </c>
      <c r="Y240" s="6">
        <f>tbl_Raw_Data[[#This Row],[Net_Amount_Before_Tax]]+tbl_Raw_Data[[#This Row],[Tax_Amount]]</f>
        <v>67.578000000000003</v>
      </c>
      <c r="Z240" s="6">
        <f t="shared" si="19"/>
        <v>0</v>
      </c>
    </row>
    <row r="241" spans="1:26" x14ac:dyDescent="0.3">
      <c r="A241" s="23" t="s">
        <v>560</v>
      </c>
      <c r="B241" s="34">
        <v>45661</v>
      </c>
      <c r="C241" s="23" t="s">
        <v>561</v>
      </c>
      <c r="D241" s="23" t="s">
        <v>28</v>
      </c>
      <c r="E241" s="23" t="s">
        <v>29</v>
      </c>
      <c r="F241" s="23">
        <v>500032</v>
      </c>
      <c r="G241" s="23" t="s">
        <v>20</v>
      </c>
      <c r="H241" s="23" t="s">
        <v>21</v>
      </c>
      <c r="I241" s="23" t="s">
        <v>22</v>
      </c>
      <c r="J241" s="23" t="s">
        <v>23</v>
      </c>
      <c r="K241" s="23" t="s">
        <v>24</v>
      </c>
      <c r="L241" s="23">
        <v>2</v>
      </c>
      <c r="M241" s="23">
        <v>140.44</v>
      </c>
      <c r="N241" s="23">
        <v>0</v>
      </c>
      <c r="O241" s="23">
        <v>5</v>
      </c>
      <c r="P241" s="23" t="s">
        <v>65</v>
      </c>
      <c r="Q241" s="23" t="s">
        <v>34</v>
      </c>
      <c r="R241" s="23">
        <f t="shared" si="15"/>
        <v>1</v>
      </c>
      <c r="S241" s="23" t="str">
        <f t="shared" si="16"/>
        <v>ORD100240_20250104_CUST01031_MED024</v>
      </c>
      <c r="T241" s="23">
        <f t="shared" si="17"/>
        <v>1</v>
      </c>
      <c r="U241" s="6">
        <f t="shared" si="18"/>
        <v>280.88</v>
      </c>
      <c r="V241" s="6">
        <f>tbl_Raw_Data[[#This Row],[Discount_Pct]]*tbl_Raw_Data[[#This Row],[Gross_Amount]]/100</f>
        <v>0</v>
      </c>
      <c r="W241" s="6">
        <f>tbl_Raw_Data[[#This Row],[Gross_Amount]]-tbl_Raw_Data[[#This Row],[Discount_Amount]]</f>
        <v>280.88</v>
      </c>
      <c r="X241" s="6">
        <f>tbl_Raw_Data[[#This Row],[Net_Amount_Before_Tax]]*tbl_Raw_Data[[#This Row],[Tax_Pct]]/100</f>
        <v>14.044</v>
      </c>
      <c r="Y241" s="6">
        <f>tbl_Raw_Data[[#This Row],[Net_Amount_Before_Tax]]+tbl_Raw_Data[[#This Row],[Tax_Amount]]</f>
        <v>294.92399999999998</v>
      </c>
      <c r="Z241" s="6">
        <f t="shared" si="19"/>
        <v>1</v>
      </c>
    </row>
    <row r="242" spans="1:26" x14ac:dyDescent="0.3">
      <c r="A242" s="23" t="s">
        <v>562</v>
      </c>
      <c r="B242" s="34">
        <v>45632</v>
      </c>
      <c r="C242" s="23" t="s">
        <v>563</v>
      </c>
      <c r="D242" s="23" t="s">
        <v>123</v>
      </c>
      <c r="E242" s="23" t="s">
        <v>101</v>
      </c>
      <c r="F242" s="23">
        <v>226024</v>
      </c>
      <c r="G242" s="23" t="s">
        <v>138</v>
      </c>
      <c r="H242" s="23" t="s">
        <v>139</v>
      </c>
      <c r="I242" s="23" t="s">
        <v>50</v>
      </c>
      <c r="J242" s="23" t="s">
        <v>140</v>
      </c>
      <c r="K242" s="23" t="s">
        <v>24</v>
      </c>
      <c r="L242" s="23">
        <v>3</v>
      </c>
      <c r="M242" s="23">
        <v>155.04</v>
      </c>
      <c r="N242" s="23">
        <v>5</v>
      </c>
      <c r="O242" s="23">
        <v>18</v>
      </c>
      <c r="P242" s="23" t="s">
        <v>43</v>
      </c>
      <c r="Q242" s="23" t="s">
        <v>34</v>
      </c>
      <c r="R242" s="23">
        <f t="shared" si="15"/>
        <v>1</v>
      </c>
      <c r="S242" s="23" t="str">
        <f t="shared" si="16"/>
        <v>ORD100241_20241206_CUST03448_MED013</v>
      </c>
      <c r="T242" s="23">
        <f t="shared" si="17"/>
        <v>1</v>
      </c>
      <c r="U242" s="6">
        <f t="shared" si="18"/>
        <v>465.12</v>
      </c>
      <c r="V242" s="6">
        <f>tbl_Raw_Data[[#This Row],[Discount_Pct]]*tbl_Raw_Data[[#This Row],[Gross_Amount]]/100</f>
        <v>23.256</v>
      </c>
      <c r="W242" s="6">
        <f>tbl_Raw_Data[[#This Row],[Gross_Amount]]-tbl_Raw_Data[[#This Row],[Discount_Amount]]</f>
        <v>441.86400000000003</v>
      </c>
      <c r="X242" s="6">
        <f>tbl_Raw_Data[[#This Row],[Net_Amount_Before_Tax]]*tbl_Raw_Data[[#This Row],[Tax_Pct]]/100</f>
        <v>79.535520000000005</v>
      </c>
      <c r="Y242" s="6">
        <f>tbl_Raw_Data[[#This Row],[Net_Amount_Before_Tax]]+tbl_Raw_Data[[#This Row],[Tax_Amount]]</f>
        <v>521.39952000000005</v>
      </c>
      <c r="Z242" s="6">
        <f t="shared" si="19"/>
        <v>2</v>
      </c>
    </row>
    <row r="243" spans="1:26" x14ac:dyDescent="0.3">
      <c r="A243" s="23" t="s">
        <v>564</v>
      </c>
      <c r="B243" s="34">
        <v>46003</v>
      </c>
      <c r="C243" s="23" t="s">
        <v>565</v>
      </c>
      <c r="D243" s="23" t="s">
        <v>142</v>
      </c>
      <c r="E243" s="23" t="s">
        <v>81</v>
      </c>
      <c r="F243" s="23">
        <v>380058</v>
      </c>
      <c r="G243" s="23" t="s">
        <v>196</v>
      </c>
      <c r="H243" s="23" t="s">
        <v>197</v>
      </c>
      <c r="I243" s="23" t="s">
        <v>32</v>
      </c>
      <c r="J243" s="23" t="s">
        <v>42</v>
      </c>
      <c r="K243" s="23" t="s">
        <v>24</v>
      </c>
      <c r="L243" s="23">
        <v>1</v>
      </c>
      <c r="M243" s="23">
        <v>24.69</v>
      </c>
      <c r="N243" s="23">
        <v>5</v>
      </c>
      <c r="O243" s="23">
        <v>18</v>
      </c>
      <c r="P243" s="23" t="s">
        <v>89</v>
      </c>
      <c r="Q243" s="23" t="s">
        <v>34</v>
      </c>
      <c r="R243" s="23">
        <f t="shared" si="15"/>
        <v>1</v>
      </c>
      <c r="S243" s="23" t="str">
        <f t="shared" si="16"/>
        <v>ORD100242_20251212_CUST00823_MED011</v>
      </c>
      <c r="T243" s="23">
        <f t="shared" si="17"/>
        <v>1</v>
      </c>
      <c r="U243" s="6">
        <f t="shared" si="18"/>
        <v>24.69</v>
      </c>
      <c r="V243" s="6">
        <f>tbl_Raw_Data[[#This Row],[Discount_Pct]]*tbl_Raw_Data[[#This Row],[Gross_Amount]]/100</f>
        <v>1.2344999999999999</v>
      </c>
      <c r="W243" s="6">
        <f>tbl_Raw_Data[[#This Row],[Gross_Amount]]-tbl_Raw_Data[[#This Row],[Discount_Amount]]</f>
        <v>23.455500000000001</v>
      </c>
      <c r="X243" s="6">
        <f>tbl_Raw_Data[[#This Row],[Net_Amount_Before_Tax]]*tbl_Raw_Data[[#This Row],[Tax_Pct]]/100</f>
        <v>4.2219899999999999</v>
      </c>
      <c r="Y243" s="6">
        <f>tbl_Raw_Data[[#This Row],[Net_Amount_Before_Tax]]+tbl_Raw_Data[[#This Row],[Tax_Amount]]</f>
        <v>27.677489999999999</v>
      </c>
      <c r="Z243" s="6">
        <f t="shared" si="19"/>
        <v>2</v>
      </c>
    </row>
    <row r="244" spans="1:26" x14ac:dyDescent="0.3">
      <c r="A244" s="23" t="s">
        <v>566</v>
      </c>
      <c r="B244" s="34">
        <v>45579</v>
      </c>
      <c r="C244" s="23" t="s">
        <v>567</v>
      </c>
      <c r="D244" s="23" t="s">
        <v>183</v>
      </c>
      <c r="E244" s="23" t="s">
        <v>184</v>
      </c>
      <c r="F244" s="23">
        <v>122002</v>
      </c>
      <c r="G244" s="23" t="s">
        <v>138</v>
      </c>
      <c r="H244" s="23" t="s">
        <v>139</v>
      </c>
      <c r="I244" s="23" t="s">
        <v>50</v>
      </c>
      <c r="J244" s="23" t="s">
        <v>140</v>
      </c>
      <c r="K244" s="23" t="s">
        <v>24</v>
      </c>
      <c r="L244" s="23">
        <v>1</v>
      </c>
      <c r="M244" s="23">
        <v>181.07</v>
      </c>
      <c r="N244" s="23">
        <v>0</v>
      </c>
      <c r="O244" s="23">
        <v>12</v>
      </c>
      <c r="P244" s="23" t="s">
        <v>58</v>
      </c>
      <c r="Q244" s="23" t="s">
        <v>34</v>
      </c>
      <c r="R244" s="23">
        <f t="shared" si="15"/>
        <v>1</v>
      </c>
      <c r="S244" s="23" t="str">
        <f t="shared" si="16"/>
        <v>ORD100243_20241014_CUST03345_MED013</v>
      </c>
      <c r="T244" s="23">
        <f t="shared" si="17"/>
        <v>1</v>
      </c>
      <c r="U244" s="6">
        <f t="shared" si="18"/>
        <v>181.07</v>
      </c>
      <c r="V244" s="6">
        <f>tbl_Raw_Data[[#This Row],[Discount_Pct]]*tbl_Raw_Data[[#This Row],[Gross_Amount]]/100</f>
        <v>0</v>
      </c>
      <c r="W244" s="6">
        <f>tbl_Raw_Data[[#This Row],[Gross_Amount]]-tbl_Raw_Data[[#This Row],[Discount_Amount]]</f>
        <v>181.07</v>
      </c>
      <c r="X244" s="6">
        <f>tbl_Raw_Data[[#This Row],[Net_Amount_Before_Tax]]*tbl_Raw_Data[[#This Row],[Tax_Pct]]/100</f>
        <v>21.728400000000001</v>
      </c>
      <c r="Y244" s="6">
        <f>tbl_Raw_Data[[#This Row],[Net_Amount_Before_Tax]]+tbl_Raw_Data[[#This Row],[Tax_Amount]]</f>
        <v>202.79839999999999</v>
      </c>
      <c r="Z244" s="6">
        <f t="shared" si="19"/>
        <v>3</v>
      </c>
    </row>
    <row r="245" spans="1:26" x14ac:dyDescent="0.3">
      <c r="A245" s="23" t="s">
        <v>568</v>
      </c>
      <c r="B245" s="34">
        <v>45764</v>
      </c>
      <c r="C245" s="23" t="s">
        <v>569</v>
      </c>
      <c r="D245" s="23" t="s">
        <v>28</v>
      </c>
      <c r="E245" s="23" t="s">
        <v>29</v>
      </c>
      <c r="F245" s="23">
        <v>500084</v>
      </c>
      <c r="G245" s="23" t="s">
        <v>224</v>
      </c>
      <c r="H245" s="23" t="s">
        <v>225</v>
      </c>
      <c r="I245" s="23" t="s">
        <v>147</v>
      </c>
      <c r="J245" s="23" t="s">
        <v>23</v>
      </c>
      <c r="K245" s="23" t="s">
        <v>24</v>
      </c>
      <c r="L245" s="23">
        <v>3</v>
      </c>
      <c r="M245" s="23">
        <v>53.01</v>
      </c>
      <c r="N245" s="23">
        <v>0</v>
      </c>
      <c r="O245" s="23">
        <v>12</v>
      </c>
      <c r="P245" s="23" t="s">
        <v>43</v>
      </c>
      <c r="Q245" s="23" t="s">
        <v>34</v>
      </c>
      <c r="R245" s="23">
        <f t="shared" si="15"/>
        <v>1</v>
      </c>
      <c r="S245" s="23" t="str">
        <f t="shared" si="16"/>
        <v>ORD100244_20250417_CUST02902_MED015</v>
      </c>
      <c r="T245" s="23">
        <f t="shared" si="17"/>
        <v>1</v>
      </c>
      <c r="U245" s="6">
        <f t="shared" si="18"/>
        <v>159.03</v>
      </c>
      <c r="V245" s="6">
        <f>tbl_Raw_Data[[#This Row],[Discount_Pct]]*tbl_Raw_Data[[#This Row],[Gross_Amount]]/100</f>
        <v>0</v>
      </c>
      <c r="W245" s="6">
        <f>tbl_Raw_Data[[#This Row],[Gross_Amount]]-tbl_Raw_Data[[#This Row],[Discount_Amount]]</f>
        <v>159.03</v>
      </c>
      <c r="X245" s="6">
        <f>tbl_Raw_Data[[#This Row],[Net_Amount_Before_Tax]]*tbl_Raw_Data[[#This Row],[Tax_Pct]]/100</f>
        <v>19.083600000000001</v>
      </c>
      <c r="Y245" s="6">
        <f>tbl_Raw_Data[[#This Row],[Net_Amount_Before_Tax]]+tbl_Raw_Data[[#This Row],[Tax_Amount]]</f>
        <v>178.11359999999999</v>
      </c>
      <c r="Z245" s="6">
        <f t="shared" si="19"/>
        <v>4</v>
      </c>
    </row>
    <row r="246" spans="1:26" x14ac:dyDescent="0.3">
      <c r="A246" s="23" t="s">
        <v>570</v>
      </c>
      <c r="B246" s="34">
        <v>45966</v>
      </c>
      <c r="C246" s="23" t="s">
        <v>437</v>
      </c>
      <c r="D246" s="23" t="s">
        <v>100</v>
      </c>
      <c r="E246" s="23" t="s">
        <v>101</v>
      </c>
      <c r="F246" s="23">
        <v>201307</v>
      </c>
      <c r="G246" s="23" t="s">
        <v>160</v>
      </c>
      <c r="H246" s="23" t="s">
        <v>161</v>
      </c>
      <c r="I246" s="23" t="s">
        <v>50</v>
      </c>
      <c r="J246" s="23" t="s">
        <v>23</v>
      </c>
      <c r="K246" s="23" t="s">
        <v>24</v>
      </c>
      <c r="L246" s="23">
        <v>3</v>
      </c>
      <c r="M246" s="23">
        <v>130.5</v>
      </c>
      <c r="N246" s="23">
        <v>20</v>
      </c>
      <c r="O246" s="23">
        <v>12</v>
      </c>
      <c r="P246" s="23" t="s">
        <v>33</v>
      </c>
      <c r="Q246" s="23" t="s">
        <v>26</v>
      </c>
      <c r="R246" s="23">
        <f t="shared" si="15"/>
        <v>1</v>
      </c>
      <c r="S246" s="23" t="str">
        <f t="shared" si="16"/>
        <v>ORD100245_20251105_CUST00632_MED014</v>
      </c>
      <c r="T246" s="23">
        <f t="shared" si="17"/>
        <v>1</v>
      </c>
      <c r="U246" s="6">
        <f t="shared" si="18"/>
        <v>391.5</v>
      </c>
      <c r="V246" s="6">
        <f>tbl_Raw_Data[[#This Row],[Discount_Pct]]*tbl_Raw_Data[[#This Row],[Gross_Amount]]/100</f>
        <v>78.3</v>
      </c>
      <c r="W246" s="6">
        <f>tbl_Raw_Data[[#This Row],[Gross_Amount]]-tbl_Raw_Data[[#This Row],[Discount_Amount]]</f>
        <v>313.2</v>
      </c>
      <c r="X246" s="6">
        <f>tbl_Raw_Data[[#This Row],[Net_Amount_Before_Tax]]*tbl_Raw_Data[[#This Row],[Tax_Pct]]/100</f>
        <v>37.583999999999996</v>
      </c>
      <c r="Y246" s="6">
        <f>tbl_Raw_Data[[#This Row],[Net_Amount_Before_Tax]]+tbl_Raw_Data[[#This Row],[Tax_Amount]]</f>
        <v>350.78399999999999</v>
      </c>
      <c r="Z246" s="6">
        <f t="shared" si="19"/>
        <v>5</v>
      </c>
    </row>
    <row r="247" spans="1:26" x14ac:dyDescent="0.3">
      <c r="A247" s="23" t="s">
        <v>571</v>
      </c>
      <c r="B247" s="34">
        <v>45660</v>
      </c>
      <c r="C247" s="23" t="s">
        <v>572</v>
      </c>
      <c r="D247" s="23" t="s">
        <v>80</v>
      </c>
      <c r="E247" s="23" t="s">
        <v>81</v>
      </c>
      <c r="F247" s="23">
        <v>395007</v>
      </c>
      <c r="G247" s="23" t="s">
        <v>167</v>
      </c>
      <c r="H247" s="23" t="s">
        <v>168</v>
      </c>
      <c r="I247" s="23" t="s">
        <v>113</v>
      </c>
      <c r="J247" s="23" t="s">
        <v>42</v>
      </c>
      <c r="K247" s="23" t="s">
        <v>24</v>
      </c>
      <c r="L247" s="23">
        <v>2</v>
      </c>
      <c r="M247" s="23">
        <v>199.94</v>
      </c>
      <c r="N247" s="23">
        <v>0</v>
      </c>
      <c r="O247" s="23">
        <v>5</v>
      </c>
      <c r="P247" s="23" t="s">
        <v>43</v>
      </c>
      <c r="Q247" s="23" t="s">
        <v>34</v>
      </c>
      <c r="R247" s="23">
        <f t="shared" si="15"/>
        <v>1</v>
      </c>
      <c r="S247" s="23" t="str">
        <f t="shared" si="16"/>
        <v>ORD100246_20250103_CUST02874_MED026</v>
      </c>
      <c r="T247" s="23">
        <f t="shared" si="17"/>
        <v>1</v>
      </c>
      <c r="U247" s="6">
        <f t="shared" si="18"/>
        <v>399.88</v>
      </c>
      <c r="V247" s="6">
        <f>tbl_Raw_Data[[#This Row],[Discount_Pct]]*tbl_Raw_Data[[#This Row],[Gross_Amount]]/100</f>
        <v>0</v>
      </c>
      <c r="W247" s="6">
        <f>tbl_Raw_Data[[#This Row],[Gross_Amount]]-tbl_Raw_Data[[#This Row],[Discount_Amount]]</f>
        <v>399.88</v>
      </c>
      <c r="X247" s="6">
        <f>tbl_Raw_Data[[#This Row],[Net_Amount_Before_Tax]]*tbl_Raw_Data[[#This Row],[Tax_Pct]]/100</f>
        <v>19.994</v>
      </c>
      <c r="Y247" s="6">
        <f>tbl_Raw_Data[[#This Row],[Net_Amount_Before_Tax]]+tbl_Raw_Data[[#This Row],[Tax_Amount]]</f>
        <v>419.87400000000002</v>
      </c>
      <c r="Z247" s="6">
        <f t="shared" si="19"/>
        <v>2</v>
      </c>
    </row>
    <row r="248" spans="1:26" x14ac:dyDescent="0.3">
      <c r="A248" s="23" t="s">
        <v>573</v>
      </c>
      <c r="B248" s="34">
        <v>45952</v>
      </c>
      <c r="C248" s="23" t="s">
        <v>574</v>
      </c>
      <c r="D248" s="23" t="s">
        <v>52</v>
      </c>
      <c r="E248" s="23" t="s">
        <v>52</v>
      </c>
      <c r="F248" s="23">
        <v>160001</v>
      </c>
      <c r="G248" s="23" t="s">
        <v>138</v>
      </c>
      <c r="H248" s="23" t="s">
        <v>139</v>
      </c>
      <c r="I248" s="23" t="s">
        <v>50</v>
      </c>
      <c r="J248" s="23" t="s">
        <v>140</v>
      </c>
      <c r="K248" s="23" t="s">
        <v>24</v>
      </c>
      <c r="L248" s="23">
        <v>5</v>
      </c>
      <c r="M248" s="23">
        <v>155.12</v>
      </c>
      <c r="N248" s="23">
        <v>10</v>
      </c>
      <c r="O248" s="23">
        <v>5</v>
      </c>
      <c r="P248" s="23" t="s">
        <v>25</v>
      </c>
      <c r="Q248" s="23" t="s">
        <v>34</v>
      </c>
      <c r="R248" s="23">
        <f t="shared" si="15"/>
        <v>1</v>
      </c>
      <c r="S248" s="23" t="str">
        <f t="shared" si="16"/>
        <v>ORD100247_20251022_CUST02775_MED013</v>
      </c>
      <c r="T248" s="23">
        <f t="shared" si="17"/>
        <v>1</v>
      </c>
      <c r="U248" s="6">
        <f t="shared" si="18"/>
        <v>775.6</v>
      </c>
      <c r="V248" s="6">
        <f>tbl_Raw_Data[[#This Row],[Discount_Pct]]*tbl_Raw_Data[[#This Row],[Gross_Amount]]/100</f>
        <v>77.56</v>
      </c>
      <c r="W248" s="6">
        <f>tbl_Raw_Data[[#This Row],[Gross_Amount]]-tbl_Raw_Data[[#This Row],[Discount_Amount]]</f>
        <v>698.04</v>
      </c>
      <c r="X248" s="6">
        <f>tbl_Raw_Data[[#This Row],[Net_Amount_Before_Tax]]*tbl_Raw_Data[[#This Row],[Tax_Pct]]/100</f>
        <v>34.902000000000001</v>
      </c>
      <c r="Y248" s="6">
        <f>tbl_Raw_Data[[#This Row],[Net_Amount_Before_Tax]]+tbl_Raw_Data[[#This Row],[Tax_Amount]]</f>
        <v>732.94200000000001</v>
      </c>
      <c r="Z248" s="6">
        <f t="shared" si="19"/>
        <v>4</v>
      </c>
    </row>
    <row r="249" spans="1:26" x14ac:dyDescent="0.3">
      <c r="A249" s="23" t="s">
        <v>575</v>
      </c>
      <c r="B249" s="34">
        <v>45823</v>
      </c>
      <c r="C249" s="23" t="s">
        <v>576</v>
      </c>
      <c r="D249" s="23" t="s">
        <v>123</v>
      </c>
      <c r="E249" s="23" t="s">
        <v>101</v>
      </c>
      <c r="F249" s="23">
        <v>226024</v>
      </c>
      <c r="G249" s="23" t="s">
        <v>82</v>
      </c>
      <c r="H249" s="23" t="s">
        <v>83</v>
      </c>
      <c r="I249" s="23" t="s">
        <v>84</v>
      </c>
      <c r="J249" s="23" t="s">
        <v>85</v>
      </c>
      <c r="K249" s="23" t="s">
        <v>24</v>
      </c>
      <c r="L249" s="23">
        <v>2</v>
      </c>
      <c r="M249" s="23">
        <v>299.11</v>
      </c>
      <c r="N249" s="23">
        <v>5</v>
      </c>
      <c r="O249" s="23">
        <v>18</v>
      </c>
      <c r="P249" s="23" t="s">
        <v>58</v>
      </c>
      <c r="Q249" s="23" t="s">
        <v>34</v>
      </c>
      <c r="R249" s="23">
        <f t="shared" si="15"/>
        <v>1</v>
      </c>
      <c r="S249" s="23" t="str">
        <f t="shared" si="16"/>
        <v>ORD100248_20250615_CUST02286_MED023</v>
      </c>
      <c r="T249" s="23">
        <f t="shared" si="17"/>
        <v>1</v>
      </c>
      <c r="U249" s="6">
        <f t="shared" si="18"/>
        <v>598.22</v>
      </c>
      <c r="V249" s="6">
        <f>tbl_Raw_Data[[#This Row],[Discount_Pct]]*tbl_Raw_Data[[#This Row],[Gross_Amount]]/100</f>
        <v>29.911000000000005</v>
      </c>
      <c r="W249" s="6">
        <f>tbl_Raw_Data[[#This Row],[Gross_Amount]]-tbl_Raw_Data[[#This Row],[Discount_Amount]]</f>
        <v>568.30899999999997</v>
      </c>
      <c r="X249" s="6">
        <f>tbl_Raw_Data[[#This Row],[Net_Amount_Before_Tax]]*tbl_Raw_Data[[#This Row],[Tax_Pct]]/100</f>
        <v>102.29562</v>
      </c>
      <c r="Y249" s="6">
        <f>tbl_Raw_Data[[#This Row],[Net_Amount_Before_Tax]]+tbl_Raw_Data[[#This Row],[Tax_Amount]]</f>
        <v>670.60461999999995</v>
      </c>
      <c r="Z249" s="6">
        <f t="shared" si="19"/>
        <v>1</v>
      </c>
    </row>
    <row r="250" spans="1:26" x14ac:dyDescent="0.3">
      <c r="A250" s="23" t="s">
        <v>577</v>
      </c>
      <c r="B250" s="34">
        <v>45317</v>
      </c>
      <c r="C250" s="23" t="s">
        <v>578</v>
      </c>
      <c r="D250" s="23" t="s">
        <v>159</v>
      </c>
      <c r="E250" s="23" t="s">
        <v>47</v>
      </c>
      <c r="F250" s="23">
        <v>400050</v>
      </c>
      <c r="G250" s="23" t="s">
        <v>119</v>
      </c>
      <c r="H250" s="23" t="s">
        <v>120</v>
      </c>
      <c r="I250" s="23" t="s">
        <v>32</v>
      </c>
      <c r="J250" s="23" t="s">
        <v>64</v>
      </c>
      <c r="K250" s="23" t="s">
        <v>57</v>
      </c>
      <c r="L250" s="23">
        <v>1</v>
      </c>
      <c r="M250" s="23">
        <v>79.78</v>
      </c>
      <c r="N250" s="23">
        <v>0</v>
      </c>
      <c r="O250" s="23">
        <v>18</v>
      </c>
      <c r="P250" s="23" t="s">
        <v>65</v>
      </c>
      <c r="Q250" s="23" t="s">
        <v>34</v>
      </c>
      <c r="R250" s="23">
        <f t="shared" si="15"/>
        <v>1</v>
      </c>
      <c r="S250" s="23" t="str">
        <f t="shared" si="16"/>
        <v>ORD100249_20240126_CUST01978_MED010</v>
      </c>
      <c r="T250" s="23">
        <f t="shared" si="17"/>
        <v>1</v>
      </c>
      <c r="U250" s="6">
        <f t="shared" si="18"/>
        <v>79.78</v>
      </c>
      <c r="V250" s="6">
        <f>tbl_Raw_Data[[#This Row],[Discount_Pct]]*tbl_Raw_Data[[#This Row],[Gross_Amount]]/100</f>
        <v>0</v>
      </c>
      <c r="W250" s="6">
        <f>tbl_Raw_Data[[#This Row],[Gross_Amount]]-tbl_Raw_Data[[#This Row],[Discount_Amount]]</f>
        <v>79.78</v>
      </c>
      <c r="X250" s="6">
        <f>tbl_Raw_Data[[#This Row],[Net_Amount_Before_Tax]]*tbl_Raw_Data[[#This Row],[Tax_Pct]]/100</f>
        <v>14.3604</v>
      </c>
      <c r="Y250" s="6">
        <f>tbl_Raw_Data[[#This Row],[Net_Amount_Before_Tax]]+tbl_Raw_Data[[#This Row],[Tax_Amount]]</f>
        <v>94.1404</v>
      </c>
      <c r="Z250" s="6">
        <f t="shared" si="19"/>
        <v>5</v>
      </c>
    </row>
    <row r="251" spans="1:26" x14ac:dyDescent="0.3">
      <c r="A251" s="23" t="s">
        <v>579</v>
      </c>
      <c r="B251" s="34">
        <v>45503</v>
      </c>
      <c r="C251" s="23" t="s">
        <v>580</v>
      </c>
      <c r="D251" s="23" t="s">
        <v>142</v>
      </c>
      <c r="E251" s="23" t="s">
        <v>81</v>
      </c>
      <c r="F251" s="23">
        <v>380001</v>
      </c>
      <c r="G251" s="23" t="s">
        <v>315</v>
      </c>
      <c r="H251" s="23" t="s">
        <v>316</v>
      </c>
      <c r="I251" s="23" t="s">
        <v>50</v>
      </c>
      <c r="J251" s="23" t="s">
        <v>114</v>
      </c>
      <c r="K251" s="23" t="s">
        <v>24</v>
      </c>
      <c r="L251" s="23">
        <v>2</v>
      </c>
      <c r="M251" s="23">
        <v>119.8</v>
      </c>
      <c r="N251" s="23">
        <v>10</v>
      </c>
      <c r="O251" s="23">
        <v>5</v>
      </c>
      <c r="P251" s="23" t="s">
        <v>65</v>
      </c>
      <c r="Q251" s="23" t="s">
        <v>34</v>
      </c>
      <c r="R251" s="23">
        <f t="shared" si="15"/>
        <v>1</v>
      </c>
      <c r="S251" s="23" t="str">
        <f t="shared" si="16"/>
        <v>ORD100250_20240730_CUST02135_MED012</v>
      </c>
      <c r="T251" s="23">
        <f t="shared" si="17"/>
        <v>1</v>
      </c>
      <c r="U251" s="6">
        <f t="shared" si="18"/>
        <v>239.6</v>
      </c>
      <c r="V251" s="6">
        <f>tbl_Raw_Data[[#This Row],[Discount_Pct]]*tbl_Raw_Data[[#This Row],[Gross_Amount]]/100</f>
        <v>23.96</v>
      </c>
      <c r="W251" s="6">
        <f>tbl_Raw_Data[[#This Row],[Gross_Amount]]-tbl_Raw_Data[[#This Row],[Discount_Amount]]</f>
        <v>215.64</v>
      </c>
      <c r="X251" s="6">
        <f>tbl_Raw_Data[[#This Row],[Net_Amount_Before_Tax]]*tbl_Raw_Data[[#This Row],[Tax_Pct]]/100</f>
        <v>10.781999999999998</v>
      </c>
      <c r="Y251" s="6">
        <f>tbl_Raw_Data[[#This Row],[Net_Amount_Before_Tax]]+tbl_Raw_Data[[#This Row],[Tax_Amount]]</f>
        <v>226.422</v>
      </c>
      <c r="Z251" s="6">
        <f t="shared" si="19"/>
        <v>2</v>
      </c>
    </row>
    <row r="252" spans="1:26" x14ac:dyDescent="0.3">
      <c r="A252" s="23" t="s">
        <v>581</v>
      </c>
      <c r="B252" s="34">
        <v>45409</v>
      </c>
      <c r="C252" s="23" t="s">
        <v>582</v>
      </c>
      <c r="D252" s="23" t="s">
        <v>37</v>
      </c>
      <c r="E252" s="23" t="s">
        <v>38</v>
      </c>
      <c r="F252" s="23">
        <v>452010</v>
      </c>
      <c r="G252" s="23" t="s">
        <v>196</v>
      </c>
      <c r="H252" s="23" t="s">
        <v>197</v>
      </c>
      <c r="I252" s="23" t="s">
        <v>32</v>
      </c>
      <c r="J252" s="23" t="s">
        <v>42</v>
      </c>
      <c r="K252" s="23" t="s">
        <v>24</v>
      </c>
      <c r="L252" s="23">
        <v>2</v>
      </c>
      <c r="M252" s="23">
        <v>26.57</v>
      </c>
      <c r="N252" s="23">
        <v>0</v>
      </c>
      <c r="O252" s="23">
        <v>18</v>
      </c>
      <c r="P252" s="23" t="s">
        <v>89</v>
      </c>
      <c r="Q252" s="23" t="s">
        <v>34</v>
      </c>
      <c r="R252" s="23">
        <f t="shared" si="15"/>
        <v>1</v>
      </c>
      <c r="S252" s="23" t="str">
        <f t="shared" si="16"/>
        <v>ORD100251_20240427_CUST00093_MED011</v>
      </c>
      <c r="T252" s="23">
        <f t="shared" si="17"/>
        <v>1</v>
      </c>
      <c r="U252" s="6">
        <f t="shared" si="18"/>
        <v>53.14</v>
      </c>
      <c r="V252" s="6">
        <f>tbl_Raw_Data[[#This Row],[Discount_Pct]]*tbl_Raw_Data[[#This Row],[Gross_Amount]]/100</f>
        <v>0</v>
      </c>
      <c r="W252" s="6">
        <f>tbl_Raw_Data[[#This Row],[Gross_Amount]]-tbl_Raw_Data[[#This Row],[Discount_Amount]]</f>
        <v>53.14</v>
      </c>
      <c r="X252" s="6">
        <f>tbl_Raw_Data[[#This Row],[Net_Amount_Before_Tax]]*tbl_Raw_Data[[#This Row],[Tax_Pct]]/100</f>
        <v>9.565199999999999</v>
      </c>
      <c r="Y252" s="6">
        <f>tbl_Raw_Data[[#This Row],[Net_Amount_Before_Tax]]+tbl_Raw_Data[[#This Row],[Tax_Amount]]</f>
        <v>62.705199999999998</v>
      </c>
      <c r="Z252" s="6">
        <f t="shared" si="19"/>
        <v>3</v>
      </c>
    </row>
    <row r="253" spans="1:26" x14ac:dyDescent="0.3">
      <c r="A253" s="23" t="s">
        <v>583</v>
      </c>
      <c r="B253" s="34">
        <v>45630</v>
      </c>
      <c r="C253" s="23" t="s">
        <v>584</v>
      </c>
      <c r="D253" s="23" t="s">
        <v>130</v>
      </c>
      <c r="E253" s="23" t="s">
        <v>131</v>
      </c>
      <c r="F253" s="23">
        <v>700091</v>
      </c>
      <c r="G253" s="23" t="s">
        <v>224</v>
      </c>
      <c r="H253" s="23" t="s">
        <v>225</v>
      </c>
      <c r="I253" s="23" t="s">
        <v>147</v>
      </c>
      <c r="J253" s="23" t="s">
        <v>23</v>
      </c>
      <c r="K253" s="23" t="s">
        <v>24</v>
      </c>
      <c r="L253" s="23">
        <v>1</v>
      </c>
      <c r="M253" s="23">
        <v>47.49</v>
      </c>
      <c r="N253" s="23">
        <v>0</v>
      </c>
      <c r="O253" s="23">
        <v>18</v>
      </c>
      <c r="P253" s="23" t="s">
        <v>33</v>
      </c>
      <c r="Q253" s="23" t="s">
        <v>34</v>
      </c>
      <c r="R253" s="23">
        <f t="shared" si="15"/>
        <v>1</v>
      </c>
      <c r="S253" s="23" t="str">
        <f t="shared" si="16"/>
        <v>ORD100252_20241204_CUST02294_MED015</v>
      </c>
      <c r="T253" s="23">
        <f t="shared" si="17"/>
        <v>1</v>
      </c>
      <c r="U253" s="6">
        <f t="shared" si="18"/>
        <v>47.49</v>
      </c>
      <c r="V253" s="6">
        <f>tbl_Raw_Data[[#This Row],[Discount_Pct]]*tbl_Raw_Data[[#This Row],[Gross_Amount]]/100</f>
        <v>0</v>
      </c>
      <c r="W253" s="6">
        <f>tbl_Raw_Data[[#This Row],[Gross_Amount]]-tbl_Raw_Data[[#This Row],[Discount_Amount]]</f>
        <v>47.49</v>
      </c>
      <c r="X253" s="6">
        <f>tbl_Raw_Data[[#This Row],[Net_Amount_Before_Tax]]*tbl_Raw_Data[[#This Row],[Tax_Pct]]/100</f>
        <v>8.5482000000000014</v>
      </c>
      <c r="Y253" s="6">
        <f>tbl_Raw_Data[[#This Row],[Net_Amount_Before_Tax]]+tbl_Raw_Data[[#This Row],[Tax_Amount]]</f>
        <v>56.038200000000003</v>
      </c>
      <c r="Z253" s="6">
        <f t="shared" si="19"/>
        <v>2</v>
      </c>
    </row>
    <row r="254" spans="1:26" x14ac:dyDescent="0.3">
      <c r="A254" s="23" t="s">
        <v>585</v>
      </c>
      <c r="B254" s="34">
        <v>45494</v>
      </c>
      <c r="C254" s="23" t="s">
        <v>586</v>
      </c>
      <c r="D254" s="23" t="s">
        <v>123</v>
      </c>
      <c r="E254" s="23" t="s">
        <v>101</v>
      </c>
      <c r="F254" s="23">
        <v>226001</v>
      </c>
      <c r="G254" s="23" t="s">
        <v>160</v>
      </c>
      <c r="H254" s="23" t="s">
        <v>161</v>
      </c>
      <c r="I254" s="23" t="s">
        <v>50</v>
      </c>
      <c r="J254" s="23" t="s">
        <v>23</v>
      </c>
      <c r="K254" s="23" t="s">
        <v>24</v>
      </c>
      <c r="L254" s="23">
        <v>1</v>
      </c>
      <c r="M254" s="23">
        <v>155.19</v>
      </c>
      <c r="N254" s="23">
        <v>0</v>
      </c>
      <c r="O254" s="23">
        <v>18</v>
      </c>
      <c r="P254" s="23" t="s">
        <v>89</v>
      </c>
      <c r="Q254" s="23" t="s">
        <v>34</v>
      </c>
      <c r="R254" s="23">
        <f t="shared" si="15"/>
        <v>1</v>
      </c>
      <c r="S254" s="23" t="str">
        <f t="shared" si="16"/>
        <v>ORD100253_20240721_CUST01842_MED014</v>
      </c>
      <c r="T254" s="23">
        <f t="shared" si="17"/>
        <v>1</v>
      </c>
      <c r="U254" s="6">
        <f t="shared" si="18"/>
        <v>155.19</v>
      </c>
      <c r="V254" s="6">
        <f>tbl_Raw_Data[[#This Row],[Discount_Pct]]*tbl_Raw_Data[[#This Row],[Gross_Amount]]/100</f>
        <v>0</v>
      </c>
      <c r="W254" s="6">
        <f>tbl_Raw_Data[[#This Row],[Gross_Amount]]-tbl_Raw_Data[[#This Row],[Discount_Amount]]</f>
        <v>155.19</v>
      </c>
      <c r="X254" s="6">
        <f>tbl_Raw_Data[[#This Row],[Net_Amount_Before_Tax]]*tbl_Raw_Data[[#This Row],[Tax_Pct]]/100</f>
        <v>27.934200000000001</v>
      </c>
      <c r="Y254" s="6">
        <f>tbl_Raw_Data[[#This Row],[Net_Amount_Before_Tax]]+tbl_Raw_Data[[#This Row],[Tax_Amount]]</f>
        <v>183.1242</v>
      </c>
      <c r="Z254" s="6">
        <f t="shared" si="19"/>
        <v>3</v>
      </c>
    </row>
    <row r="255" spans="1:26" x14ac:dyDescent="0.3">
      <c r="A255" s="23" t="s">
        <v>587</v>
      </c>
      <c r="B255" s="34">
        <v>45841</v>
      </c>
      <c r="C255" s="23" t="s">
        <v>588</v>
      </c>
      <c r="D255" s="23" t="s">
        <v>46</v>
      </c>
      <c r="E255" s="23" t="s">
        <v>47</v>
      </c>
      <c r="F255" s="23">
        <v>411057</v>
      </c>
      <c r="G255" s="23" t="s">
        <v>196</v>
      </c>
      <c r="H255" s="23" t="s">
        <v>197</v>
      </c>
      <c r="I255" s="23" t="s">
        <v>32</v>
      </c>
      <c r="J255" s="23" t="s">
        <v>42</v>
      </c>
      <c r="K255" s="23" t="s">
        <v>24</v>
      </c>
      <c r="L255" s="23">
        <v>1</v>
      </c>
      <c r="M255" s="23">
        <v>22.77</v>
      </c>
      <c r="N255" s="23">
        <v>10</v>
      </c>
      <c r="O255" s="23">
        <v>12</v>
      </c>
      <c r="P255" s="23" t="s">
        <v>58</v>
      </c>
      <c r="Q255" s="23" t="s">
        <v>44</v>
      </c>
      <c r="R255" s="23">
        <f t="shared" si="15"/>
        <v>1</v>
      </c>
      <c r="S255" s="23" t="str">
        <f t="shared" si="16"/>
        <v>ORD100254_20250703_CUST00766_MED011</v>
      </c>
      <c r="T255" s="23">
        <f t="shared" si="17"/>
        <v>1</v>
      </c>
      <c r="U255" s="6">
        <f t="shared" si="18"/>
        <v>22.77</v>
      </c>
      <c r="V255" s="6">
        <f>tbl_Raw_Data[[#This Row],[Discount_Pct]]*tbl_Raw_Data[[#This Row],[Gross_Amount]]/100</f>
        <v>2.2769999999999997</v>
      </c>
      <c r="W255" s="6">
        <f>tbl_Raw_Data[[#This Row],[Gross_Amount]]-tbl_Raw_Data[[#This Row],[Discount_Amount]]</f>
        <v>20.492999999999999</v>
      </c>
      <c r="X255" s="6">
        <f>tbl_Raw_Data[[#This Row],[Net_Amount_Before_Tax]]*tbl_Raw_Data[[#This Row],[Tax_Pct]]/100</f>
        <v>2.4591599999999998</v>
      </c>
      <c r="Y255" s="6">
        <f>tbl_Raw_Data[[#This Row],[Net_Amount_Before_Tax]]+tbl_Raw_Data[[#This Row],[Tax_Amount]]</f>
        <v>22.952159999999999</v>
      </c>
      <c r="Z255" s="6">
        <f t="shared" si="19"/>
        <v>0</v>
      </c>
    </row>
    <row r="256" spans="1:26" x14ac:dyDescent="0.3">
      <c r="A256" s="23" t="s">
        <v>589</v>
      </c>
      <c r="B256" s="34">
        <v>45917</v>
      </c>
      <c r="C256" s="23" t="s">
        <v>590</v>
      </c>
      <c r="D256" s="23" t="s">
        <v>123</v>
      </c>
      <c r="E256" s="23" t="s">
        <v>101</v>
      </c>
      <c r="F256" s="23">
        <v>226016</v>
      </c>
      <c r="G256" s="23" t="s">
        <v>61</v>
      </c>
      <c r="H256" s="23" t="s">
        <v>62</v>
      </c>
      <c r="I256" s="23" t="s">
        <v>63</v>
      </c>
      <c r="J256" s="23" t="s">
        <v>64</v>
      </c>
      <c r="K256" s="23" t="s">
        <v>57</v>
      </c>
      <c r="L256" s="23">
        <v>1</v>
      </c>
      <c r="M256" s="23">
        <v>121.91</v>
      </c>
      <c r="N256" s="23">
        <v>10</v>
      </c>
      <c r="O256" s="23">
        <v>18</v>
      </c>
      <c r="P256" s="23" t="s">
        <v>89</v>
      </c>
      <c r="Q256" s="23" t="s">
        <v>34</v>
      </c>
      <c r="R256" s="23">
        <f t="shared" si="15"/>
        <v>1</v>
      </c>
      <c r="S256" s="23" t="str">
        <f t="shared" si="16"/>
        <v>ORD100255_20250917_CUST01608_MED004</v>
      </c>
      <c r="T256" s="23">
        <f t="shared" si="17"/>
        <v>1</v>
      </c>
      <c r="U256" s="6">
        <f t="shared" si="18"/>
        <v>121.91</v>
      </c>
      <c r="V256" s="6">
        <f>tbl_Raw_Data[[#This Row],[Discount_Pct]]*tbl_Raw_Data[[#This Row],[Gross_Amount]]/100</f>
        <v>12.190999999999999</v>
      </c>
      <c r="W256" s="6">
        <f>tbl_Raw_Data[[#This Row],[Gross_Amount]]-tbl_Raw_Data[[#This Row],[Discount_Amount]]</f>
        <v>109.71899999999999</v>
      </c>
      <c r="X256" s="6">
        <f>tbl_Raw_Data[[#This Row],[Net_Amount_Before_Tax]]*tbl_Raw_Data[[#This Row],[Tax_Pct]]/100</f>
        <v>19.749420000000001</v>
      </c>
      <c r="Y256" s="6">
        <f>tbl_Raw_Data[[#This Row],[Net_Amount_Before_Tax]]+tbl_Raw_Data[[#This Row],[Tax_Amount]]</f>
        <v>129.46841999999998</v>
      </c>
      <c r="Z256" s="6">
        <f t="shared" si="19"/>
        <v>2</v>
      </c>
    </row>
    <row r="257" spans="1:26" x14ac:dyDescent="0.3">
      <c r="A257" s="23" t="s">
        <v>591</v>
      </c>
      <c r="B257" s="34">
        <v>45612</v>
      </c>
      <c r="C257" s="23" t="s">
        <v>592</v>
      </c>
      <c r="D257" s="23" t="s">
        <v>28</v>
      </c>
      <c r="E257" s="23" t="s">
        <v>29</v>
      </c>
      <c r="F257" s="23">
        <v>500084</v>
      </c>
      <c r="G257" s="23" t="s">
        <v>119</v>
      </c>
      <c r="H257" s="23" t="s">
        <v>120</v>
      </c>
      <c r="I257" s="23" t="s">
        <v>32</v>
      </c>
      <c r="J257" s="23" t="s">
        <v>64</v>
      </c>
      <c r="K257" s="23" t="s">
        <v>57</v>
      </c>
      <c r="L257" s="23">
        <v>1</v>
      </c>
      <c r="M257" s="23">
        <v>68.66</v>
      </c>
      <c r="N257" s="23">
        <v>0</v>
      </c>
      <c r="O257" s="23">
        <v>12</v>
      </c>
      <c r="P257" s="23" t="s">
        <v>89</v>
      </c>
      <c r="Q257" s="23" t="s">
        <v>34</v>
      </c>
      <c r="R257" s="23">
        <f t="shared" si="15"/>
        <v>1</v>
      </c>
      <c r="S257" s="23" t="str">
        <f t="shared" si="16"/>
        <v>ORD100256_20241116_CUST00483_MED010</v>
      </c>
      <c r="T257" s="23">
        <f t="shared" si="17"/>
        <v>1</v>
      </c>
      <c r="U257" s="6">
        <f t="shared" si="18"/>
        <v>68.66</v>
      </c>
      <c r="V257" s="6">
        <f>tbl_Raw_Data[[#This Row],[Discount_Pct]]*tbl_Raw_Data[[#This Row],[Gross_Amount]]/100</f>
        <v>0</v>
      </c>
      <c r="W257" s="6">
        <f>tbl_Raw_Data[[#This Row],[Gross_Amount]]-tbl_Raw_Data[[#This Row],[Discount_Amount]]</f>
        <v>68.66</v>
      </c>
      <c r="X257" s="6">
        <f>tbl_Raw_Data[[#This Row],[Net_Amount_Before_Tax]]*tbl_Raw_Data[[#This Row],[Tax_Pct]]/100</f>
        <v>8.2392000000000003</v>
      </c>
      <c r="Y257" s="6">
        <f>tbl_Raw_Data[[#This Row],[Net_Amount_Before_Tax]]+tbl_Raw_Data[[#This Row],[Tax_Amount]]</f>
        <v>76.899199999999993</v>
      </c>
      <c r="Z257" s="6">
        <f t="shared" si="19"/>
        <v>2</v>
      </c>
    </row>
    <row r="258" spans="1:26" x14ac:dyDescent="0.3">
      <c r="A258" s="23" t="s">
        <v>593</v>
      </c>
      <c r="B258" s="34">
        <v>45725</v>
      </c>
      <c r="C258" s="23" t="s">
        <v>594</v>
      </c>
      <c r="D258" s="23" t="s">
        <v>142</v>
      </c>
      <c r="E258" s="23" t="s">
        <v>81</v>
      </c>
      <c r="F258" s="23">
        <v>380061</v>
      </c>
      <c r="G258" s="23" t="s">
        <v>94</v>
      </c>
      <c r="H258" s="23" t="s">
        <v>95</v>
      </c>
      <c r="I258" s="23" t="s">
        <v>84</v>
      </c>
      <c r="J258" s="23" t="s">
        <v>42</v>
      </c>
      <c r="K258" s="23" t="s">
        <v>24</v>
      </c>
      <c r="L258" s="23">
        <v>2</v>
      </c>
      <c r="M258" s="23">
        <v>92.51</v>
      </c>
      <c r="N258" s="23">
        <v>15</v>
      </c>
      <c r="O258" s="23">
        <v>5</v>
      </c>
      <c r="P258" s="23" t="s">
        <v>43</v>
      </c>
      <c r="Q258" s="23" t="s">
        <v>90</v>
      </c>
      <c r="R258" s="23">
        <f t="shared" ref="R258:R321" si="20">COUNTIFS($A$2:$A$8001,A258,$B$2:$B$8001,B258,$C$2:$C$8001,C258,$G$2:$G$8001,G258)</f>
        <v>1</v>
      </c>
      <c r="S258" s="23" t="str">
        <f t="shared" ref="S258:S321" si="21">A258&amp;"_"&amp;TEXT(B258,"yyyymmdd")&amp;"_"&amp;C258&amp;"_"&amp;G258</f>
        <v>ORD100257_20250309_CUST00761_MED021</v>
      </c>
      <c r="T258" s="23">
        <f t="shared" ref="T258:T321" si="22">COUNTIF($S$2:$S$8001,S258)</f>
        <v>1</v>
      </c>
      <c r="U258" s="6">
        <f t="shared" ref="U258:U321" si="23">L258*M258</f>
        <v>185.02</v>
      </c>
      <c r="V258" s="6">
        <f>tbl_Raw_Data[[#This Row],[Discount_Pct]]*tbl_Raw_Data[[#This Row],[Gross_Amount]]/100</f>
        <v>27.753</v>
      </c>
      <c r="W258" s="6">
        <f>tbl_Raw_Data[[#This Row],[Gross_Amount]]-tbl_Raw_Data[[#This Row],[Discount_Amount]]</f>
        <v>157.267</v>
      </c>
      <c r="X258" s="6">
        <f>tbl_Raw_Data[[#This Row],[Net_Amount_Before_Tax]]*tbl_Raw_Data[[#This Row],[Tax_Pct]]/100</f>
        <v>7.8633500000000005</v>
      </c>
      <c r="Y258" s="6">
        <f>tbl_Raw_Data[[#This Row],[Net_Amount_Before_Tax]]+tbl_Raw_Data[[#This Row],[Tax_Amount]]</f>
        <v>165.13034999999999</v>
      </c>
      <c r="Z258" s="6">
        <f t="shared" ref="Z258:Z321" si="24">COUNTIFS($C$2:$C$8001,C258,$Q$2:$Q$8001,"Delivered")</f>
        <v>0</v>
      </c>
    </row>
    <row r="259" spans="1:26" x14ac:dyDescent="0.3">
      <c r="A259" s="23" t="s">
        <v>595</v>
      </c>
      <c r="B259" s="34">
        <v>45483</v>
      </c>
      <c r="C259" s="23" t="s">
        <v>596</v>
      </c>
      <c r="D259" s="23" t="s">
        <v>37</v>
      </c>
      <c r="E259" s="23" t="s">
        <v>38</v>
      </c>
      <c r="F259" s="23">
        <v>452010</v>
      </c>
      <c r="G259" s="23" t="s">
        <v>224</v>
      </c>
      <c r="H259" s="23" t="s">
        <v>225</v>
      </c>
      <c r="I259" s="23" t="s">
        <v>147</v>
      </c>
      <c r="J259" s="23" t="s">
        <v>23</v>
      </c>
      <c r="K259" s="23" t="s">
        <v>24</v>
      </c>
      <c r="L259" s="23">
        <v>2</v>
      </c>
      <c r="M259" s="23">
        <v>53.46</v>
      </c>
      <c r="N259" s="23">
        <v>15</v>
      </c>
      <c r="O259" s="23">
        <v>12</v>
      </c>
      <c r="P259" s="23" t="s">
        <v>43</v>
      </c>
      <c r="Q259" s="23" t="s">
        <v>26</v>
      </c>
      <c r="R259" s="23">
        <f t="shared" si="20"/>
        <v>1</v>
      </c>
      <c r="S259" s="23" t="str">
        <f t="shared" si="21"/>
        <v>ORD100258_20240710_CUST01289_MED015</v>
      </c>
      <c r="T259" s="23">
        <f t="shared" si="22"/>
        <v>1</v>
      </c>
      <c r="U259" s="6">
        <f t="shared" si="23"/>
        <v>106.92</v>
      </c>
      <c r="V259" s="6">
        <f>tbl_Raw_Data[[#This Row],[Discount_Pct]]*tbl_Raw_Data[[#This Row],[Gross_Amount]]/100</f>
        <v>16.038</v>
      </c>
      <c r="W259" s="6">
        <f>tbl_Raw_Data[[#This Row],[Gross_Amount]]-tbl_Raw_Data[[#This Row],[Discount_Amount]]</f>
        <v>90.882000000000005</v>
      </c>
      <c r="X259" s="6">
        <f>tbl_Raw_Data[[#This Row],[Net_Amount_Before_Tax]]*tbl_Raw_Data[[#This Row],[Tax_Pct]]/100</f>
        <v>10.905840000000001</v>
      </c>
      <c r="Y259" s="6">
        <f>tbl_Raw_Data[[#This Row],[Net_Amount_Before_Tax]]+tbl_Raw_Data[[#This Row],[Tax_Amount]]</f>
        <v>101.78784</v>
      </c>
      <c r="Z259" s="6">
        <f t="shared" si="24"/>
        <v>1</v>
      </c>
    </row>
    <row r="260" spans="1:26" x14ac:dyDescent="0.3">
      <c r="A260" s="23" t="s">
        <v>597</v>
      </c>
      <c r="B260" s="34">
        <v>45809</v>
      </c>
      <c r="C260" s="23" t="s">
        <v>598</v>
      </c>
      <c r="D260" s="23" t="s">
        <v>142</v>
      </c>
      <c r="E260" s="23" t="s">
        <v>81</v>
      </c>
      <c r="F260" s="23">
        <v>380015</v>
      </c>
      <c r="G260" s="23" t="s">
        <v>160</v>
      </c>
      <c r="H260" s="23" t="s">
        <v>161</v>
      </c>
      <c r="I260" s="23" t="s">
        <v>50</v>
      </c>
      <c r="J260" s="23" t="s">
        <v>23</v>
      </c>
      <c r="K260" s="23" t="s">
        <v>24</v>
      </c>
      <c r="L260" s="23">
        <v>2</v>
      </c>
      <c r="M260" s="23">
        <v>143.87</v>
      </c>
      <c r="N260" s="23">
        <v>10</v>
      </c>
      <c r="O260" s="23">
        <v>12</v>
      </c>
      <c r="P260" s="23" t="s">
        <v>25</v>
      </c>
      <c r="Q260" s="23" t="s">
        <v>34</v>
      </c>
      <c r="R260" s="23">
        <f t="shared" si="20"/>
        <v>1</v>
      </c>
      <c r="S260" s="23" t="str">
        <f t="shared" si="21"/>
        <v>ORD100259_20250601_CUST02675_MED014</v>
      </c>
      <c r="T260" s="23">
        <f t="shared" si="22"/>
        <v>1</v>
      </c>
      <c r="U260" s="6">
        <f t="shared" si="23"/>
        <v>287.74</v>
      </c>
      <c r="V260" s="6">
        <f>tbl_Raw_Data[[#This Row],[Discount_Pct]]*tbl_Raw_Data[[#This Row],[Gross_Amount]]/100</f>
        <v>28.774000000000001</v>
      </c>
      <c r="W260" s="6">
        <f>tbl_Raw_Data[[#This Row],[Gross_Amount]]-tbl_Raw_Data[[#This Row],[Discount_Amount]]</f>
        <v>258.96600000000001</v>
      </c>
      <c r="X260" s="6">
        <f>tbl_Raw_Data[[#This Row],[Net_Amount_Before_Tax]]*tbl_Raw_Data[[#This Row],[Tax_Pct]]/100</f>
        <v>31.07592</v>
      </c>
      <c r="Y260" s="6">
        <f>tbl_Raw_Data[[#This Row],[Net_Amount_Before_Tax]]+tbl_Raw_Data[[#This Row],[Tax_Amount]]</f>
        <v>290.04192</v>
      </c>
      <c r="Z260" s="6">
        <f t="shared" si="24"/>
        <v>1</v>
      </c>
    </row>
    <row r="261" spans="1:26" x14ac:dyDescent="0.3">
      <c r="A261" s="23" t="s">
        <v>599</v>
      </c>
      <c r="B261" s="34">
        <v>45517</v>
      </c>
      <c r="C261" s="23" t="s">
        <v>600</v>
      </c>
      <c r="D261" s="23" t="s">
        <v>19</v>
      </c>
      <c r="E261" s="23" t="s">
        <v>19</v>
      </c>
      <c r="F261" s="23">
        <v>110044</v>
      </c>
      <c r="G261" s="23" t="s">
        <v>185</v>
      </c>
      <c r="H261" s="23" t="s">
        <v>186</v>
      </c>
      <c r="I261" s="23" t="s">
        <v>76</v>
      </c>
      <c r="J261" s="23" t="s">
        <v>187</v>
      </c>
      <c r="K261" s="23" t="s">
        <v>57</v>
      </c>
      <c r="L261" s="23">
        <v>1</v>
      </c>
      <c r="M261" s="23">
        <v>84.3</v>
      </c>
      <c r="N261" s="23">
        <v>10</v>
      </c>
      <c r="O261" s="23">
        <v>12</v>
      </c>
      <c r="P261" s="23" t="s">
        <v>89</v>
      </c>
      <c r="Q261" s="23" t="s">
        <v>34</v>
      </c>
      <c r="R261" s="23">
        <f t="shared" si="20"/>
        <v>1</v>
      </c>
      <c r="S261" s="23" t="str">
        <f t="shared" si="21"/>
        <v>ORD100260_20240813_CUST01197_MED009</v>
      </c>
      <c r="T261" s="23">
        <f t="shared" si="22"/>
        <v>1</v>
      </c>
      <c r="U261" s="6">
        <f t="shared" si="23"/>
        <v>84.3</v>
      </c>
      <c r="V261" s="6">
        <f>tbl_Raw_Data[[#This Row],[Discount_Pct]]*tbl_Raw_Data[[#This Row],[Gross_Amount]]/100</f>
        <v>8.43</v>
      </c>
      <c r="W261" s="6">
        <f>tbl_Raw_Data[[#This Row],[Gross_Amount]]-tbl_Raw_Data[[#This Row],[Discount_Amount]]</f>
        <v>75.87</v>
      </c>
      <c r="X261" s="6">
        <f>tbl_Raw_Data[[#This Row],[Net_Amount_Before_Tax]]*tbl_Raw_Data[[#This Row],[Tax_Pct]]/100</f>
        <v>9.1044</v>
      </c>
      <c r="Y261" s="6">
        <f>tbl_Raw_Data[[#This Row],[Net_Amount_Before_Tax]]+tbl_Raw_Data[[#This Row],[Tax_Amount]]</f>
        <v>84.974400000000003</v>
      </c>
      <c r="Z261" s="6">
        <f t="shared" si="24"/>
        <v>6</v>
      </c>
    </row>
    <row r="262" spans="1:26" x14ac:dyDescent="0.3">
      <c r="A262" s="23" t="s">
        <v>601</v>
      </c>
      <c r="B262" s="34">
        <v>45566</v>
      </c>
      <c r="C262" s="23" t="s">
        <v>602</v>
      </c>
      <c r="D262" s="23" t="s">
        <v>72</v>
      </c>
      <c r="E262" s="23" t="s">
        <v>73</v>
      </c>
      <c r="F262" s="23">
        <v>302021</v>
      </c>
      <c r="G262" s="23" t="s">
        <v>111</v>
      </c>
      <c r="H262" s="23" t="s">
        <v>112</v>
      </c>
      <c r="I262" s="23" t="s">
        <v>113</v>
      </c>
      <c r="J262" s="23" t="s">
        <v>114</v>
      </c>
      <c r="K262" s="23" t="s">
        <v>24</v>
      </c>
      <c r="L262" s="23">
        <v>6</v>
      </c>
      <c r="M262" s="23">
        <v>97.5</v>
      </c>
      <c r="N262" s="23">
        <v>10</v>
      </c>
      <c r="O262" s="23">
        <v>18</v>
      </c>
      <c r="P262" s="23" t="s">
        <v>89</v>
      </c>
      <c r="Q262" s="23" t="s">
        <v>34</v>
      </c>
      <c r="R262" s="23">
        <f t="shared" si="20"/>
        <v>1</v>
      </c>
      <c r="S262" s="23" t="str">
        <f t="shared" si="21"/>
        <v>ORD100261_20241001_CUST03175_MED027</v>
      </c>
      <c r="T262" s="23">
        <f t="shared" si="22"/>
        <v>1</v>
      </c>
      <c r="U262" s="6">
        <f t="shared" si="23"/>
        <v>585</v>
      </c>
      <c r="V262" s="6">
        <f>tbl_Raw_Data[[#This Row],[Discount_Pct]]*tbl_Raw_Data[[#This Row],[Gross_Amount]]/100</f>
        <v>58.5</v>
      </c>
      <c r="W262" s="6">
        <f>tbl_Raw_Data[[#This Row],[Gross_Amount]]-tbl_Raw_Data[[#This Row],[Discount_Amount]]</f>
        <v>526.5</v>
      </c>
      <c r="X262" s="6">
        <f>tbl_Raw_Data[[#This Row],[Net_Amount_Before_Tax]]*tbl_Raw_Data[[#This Row],[Tax_Pct]]/100</f>
        <v>94.77</v>
      </c>
      <c r="Y262" s="6">
        <f>tbl_Raw_Data[[#This Row],[Net_Amount_Before_Tax]]+tbl_Raw_Data[[#This Row],[Tax_Amount]]</f>
        <v>621.27</v>
      </c>
      <c r="Z262" s="6">
        <f t="shared" si="24"/>
        <v>1</v>
      </c>
    </row>
    <row r="263" spans="1:26" x14ac:dyDescent="0.3">
      <c r="A263" s="23" t="s">
        <v>603</v>
      </c>
      <c r="B263" s="34">
        <v>45396</v>
      </c>
      <c r="C263" s="23" t="s">
        <v>604</v>
      </c>
      <c r="D263" s="23" t="s">
        <v>37</v>
      </c>
      <c r="E263" s="23" t="s">
        <v>38</v>
      </c>
      <c r="F263" s="23">
        <v>452016</v>
      </c>
      <c r="G263" s="23" t="s">
        <v>94</v>
      </c>
      <c r="H263" s="23" t="s">
        <v>95</v>
      </c>
      <c r="I263" s="23" t="s">
        <v>84</v>
      </c>
      <c r="J263" s="23" t="s">
        <v>42</v>
      </c>
      <c r="K263" s="23" t="s">
        <v>24</v>
      </c>
      <c r="L263" s="23">
        <v>3</v>
      </c>
      <c r="M263" s="23">
        <v>78.75</v>
      </c>
      <c r="N263" s="23">
        <v>20</v>
      </c>
      <c r="O263" s="23">
        <v>12</v>
      </c>
      <c r="P263" s="23" t="s">
        <v>65</v>
      </c>
      <c r="Q263" s="23" t="s">
        <v>34</v>
      </c>
      <c r="R263" s="23">
        <f t="shared" si="20"/>
        <v>1</v>
      </c>
      <c r="S263" s="23" t="str">
        <f t="shared" si="21"/>
        <v>ORD100262_20240414_CUST03015_MED021</v>
      </c>
      <c r="T263" s="23">
        <f t="shared" si="22"/>
        <v>1</v>
      </c>
      <c r="U263" s="6">
        <f t="shared" si="23"/>
        <v>236.25</v>
      </c>
      <c r="V263" s="6">
        <f>tbl_Raw_Data[[#This Row],[Discount_Pct]]*tbl_Raw_Data[[#This Row],[Gross_Amount]]/100</f>
        <v>47.25</v>
      </c>
      <c r="W263" s="6">
        <f>tbl_Raw_Data[[#This Row],[Gross_Amount]]-tbl_Raw_Data[[#This Row],[Discount_Amount]]</f>
        <v>189</v>
      </c>
      <c r="X263" s="6">
        <f>tbl_Raw_Data[[#This Row],[Net_Amount_Before_Tax]]*tbl_Raw_Data[[#This Row],[Tax_Pct]]/100</f>
        <v>22.68</v>
      </c>
      <c r="Y263" s="6">
        <f>tbl_Raw_Data[[#This Row],[Net_Amount_Before_Tax]]+tbl_Raw_Data[[#This Row],[Tax_Amount]]</f>
        <v>211.68</v>
      </c>
      <c r="Z263" s="6">
        <f t="shared" si="24"/>
        <v>4</v>
      </c>
    </row>
    <row r="264" spans="1:26" x14ac:dyDescent="0.3">
      <c r="A264" s="23" t="s">
        <v>605</v>
      </c>
      <c r="B264" s="34">
        <v>45412</v>
      </c>
      <c r="C264" s="23" t="s">
        <v>606</v>
      </c>
      <c r="D264" s="23" t="s">
        <v>183</v>
      </c>
      <c r="E264" s="23" t="s">
        <v>184</v>
      </c>
      <c r="F264" s="23">
        <v>122018</v>
      </c>
      <c r="G264" s="23" t="s">
        <v>74</v>
      </c>
      <c r="H264" s="23" t="s">
        <v>75</v>
      </c>
      <c r="I264" s="23" t="s">
        <v>76</v>
      </c>
      <c r="J264" s="23" t="s">
        <v>77</v>
      </c>
      <c r="K264" s="23" t="s">
        <v>57</v>
      </c>
      <c r="L264" s="23">
        <v>1</v>
      </c>
      <c r="M264" s="23">
        <v>66.91</v>
      </c>
      <c r="N264" s="23">
        <v>10</v>
      </c>
      <c r="O264" s="23">
        <v>18</v>
      </c>
      <c r="P264" s="23" t="s">
        <v>58</v>
      </c>
      <c r="Q264" s="23" t="s">
        <v>26</v>
      </c>
      <c r="R264" s="23">
        <f t="shared" si="20"/>
        <v>1</v>
      </c>
      <c r="S264" s="23" t="str">
        <f t="shared" si="21"/>
        <v>ORD100263_20240430_CUST03177_MED008</v>
      </c>
      <c r="T264" s="23">
        <f t="shared" si="22"/>
        <v>1</v>
      </c>
      <c r="U264" s="6">
        <f t="shared" si="23"/>
        <v>66.91</v>
      </c>
      <c r="V264" s="6">
        <f>tbl_Raw_Data[[#This Row],[Discount_Pct]]*tbl_Raw_Data[[#This Row],[Gross_Amount]]/100</f>
        <v>6.6909999999999989</v>
      </c>
      <c r="W264" s="6">
        <f>tbl_Raw_Data[[#This Row],[Gross_Amount]]-tbl_Raw_Data[[#This Row],[Discount_Amount]]</f>
        <v>60.218999999999994</v>
      </c>
      <c r="X264" s="6">
        <f>tbl_Raw_Data[[#This Row],[Net_Amount_Before_Tax]]*tbl_Raw_Data[[#This Row],[Tax_Pct]]/100</f>
        <v>10.83942</v>
      </c>
      <c r="Y264" s="6">
        <f>tbl_Raw_Data[[#This Row],[Net_Amount_Before_Tax]]+tbl_Raw_Data[[#This Row],[Tax_Amount]]</f>
        <v>71.058419999999998</v>
      </c>
      <c r="Z264" s="6">
        <f t="shared" si="24"/>
        <v>1</v>
      </c>
    </row>
    <row r="265" spans="1:26" x14ac:dyDescent="0.3">
      <c r="A265" s="23" t="s">
        <v>607</v>
      </c>
      <c r="B265" s="34">
        <v>45434</v>
      </c>
      <c r="C265" s="23" t="s">
        <v>608</v>
      </c>
      <c r="D265" s="23" t="s">
        <v>28</v>
      </c>
      <c r="E265" s="23" t="s">
        <v>29</v>
      </c>
      <c r="F265" s="23">
        <v>500090</v>
      </c>
      <c r="G265" s="23" t="s">
        <v>111</v>
      </c>
      <c r="H265" s="23" t="s">
        <v>112</v>
      </c>
      <c r="I265" s="23" t="s">
        <v>113</v>
      </c>
      <c r="J265" s="23" t="s">
        <v>114</v>
      </c>
      <c r="K265" s="23" t="s">
        <v>24</v>
      </c>
      <c r="L265" s="23">
        <v>1</v>
      </c>
      <c r="M265" s="23">
        <v>85.12</v>
      </c>
      <c r="N265" s="23">
        <v>5</v>
      </c>
      <c r="O265" s="23">
        <v>5</v>
      </c>
      <c r="P265" s="23" t="s">
        <v>89</v>
      </c>
      <c r="Q265" s="23" t="s">
        <v>34</v>
      </c>
      <c r="R265" s="23">
        <f t="shared" si="20"/>
        <v>1</v>
      </c>
      <c r="S265" s="23" t="str">
        <f t="shared" si="21"/>
        <v>ORD100264_20240522_CUST03215_MED027</v>
      </c>
      <c r="T265" s="23">
        <f t="shared" si="22"/>
        <v>1</v>
      </c>
      <c r="U265" s="6">
        <f t="shared" si="23"/>
        <v>85.12</v>
      </c>
      <c r="V265" s="6">
        <f>tbl_Raw_Data[[#This Row],[Discount_Pct]]*tbl_Raw_Data[[#This Row],[Gross_Amount]]/100</f>
        <v>4.2560000000000002</v>
      </c>
      <c r="W265" s="6">
        <f>tbl_Raw_Data[[#This Row],[Gross_Amount]]-tbl_Raw_Data[[#This Row],[Discount_Amount]]</f>
        <v>80.864000000000004</v>
      </c>
      <c r="X265" s="6">
        <f>tbl_Raw_Data[[#This Row],[Net_Amount_Before_Tax]]*tbl_Raw_Data[[#This Row],[Tax_Pct]]/100</f>
        <v>4.0432000000000006</v>
      </c>
      <c r="Y265" s="6">
        <f>tbl_Raw_Data[[#This Row],[Net_Amount_Before_Tax]]+tbl_Raw_Data[[#This Row],[Tax_Amount]]</f>
        <v>84.907200000000003</v>
      </c>
      <c r="Z265" s="6">
        <f t="shared" si="24"/>
        <v>5</v>
      </c>
    </row>
    <row r="266" spans="1:26" x14ac:dyDescent="0.3">
      <c r="A266" s="23" t="s">
        <v>609</v>
      </c>
      <c r="B266" s="34">
        <v>46012</v>
      </c>
      <c r="C266" s="23" t="s">
        <v>610</v>
      </c>
      <c r="D266" s="23" t="s">
        <v>87</v>
      </c>
      <c r="E266" s="23" t="s">
        <v>88</v>
      </c>
      <c r="F266" s="23">
        <v>600001</v>
      </c>
      <c r="G266" s="23" t="s">
        <v>233</v>
      </c>
      <c r="H266" s="23" t="s">
        <v>234</v>
      </c>
      <c r="I266" s="23" t="s">
        <v>104</v>
      </c>
      <c r="J266" s="23" t="s">
        <v>42</v>
      </c>
      <c r="K266" s="23" t="s">
        <v>24</v>
      </c>
      <c r="L266" s="23">
        <v>1</v>
      </c>
      <c r="M266" s="23">
        <v>166.75</v>
      </c>
      <c r="N266" s="23">
        <v>20</v>
      </c>
      <c r="O266" s="23">
        <v>18</v>
      </c>
      <c r="P266" s="23" t="s">
        <v>43</v>
      </c>
      <c r="Q266" s="23" t="s">
        <v>26</v>
      </c>
      <c r="R266" s="23">
        <f t="shared" si="20"/>
        <v>1</v>
      </c>
      <c r="S266" s="23" t="str">
        <f t="shared" si="21"/>
        <v>ORD100265_20251221_CUST01199_MED019</v>
      </c>
      <c r="T266" s="23">
        <f t="shared" si="22"/>
        <v>1</v>
      </c>
      <c r="U266" s="6">
        <f t="shared" si="23"/>
        <v>166.75</v>
      </c>
      <c r="V266" s="6">
        <f>tbl_Raw_Data[[#This Row],[Discount_Pct]]*tbl_Raw_Data[[#This Row],[Gross_Amount]]/100</f>
        <v>33.35</v>
      </c>
      <c r="W266" s="6">
        <f>tbl_Raw_Data[[#This Row],[Gross_Amount]]-tbl_Raw_Data[[#This Row],[Discount_Amount]]</f>
        <v>133.4</v>
      </c>
      <c r="X266" s="6">
        <f>tbl_Raw_Data[[#This Row],[Net_Amount_Before_Tax]]*tbl_Raw_Data[[#This Row],[Tax_Pct]]/100</f>
        <v>24.012000000000004</v>
      </c>
      <c r="Y266" s="6">
        <f>tbl_Raw_Data[[#This Row],[Net_Amount_Before_Tax]]+tbl_Raw_Data[[#This Row],[Tax_Amount]]</f>
        <v>157.41200000000001</v>
      </c>
      <c r="Z266" s="6">
        <f t="shared" si="24"/>
        <v>2</v>
      </c>
    </row>
    <row r="267" spans="1:26" x14ac:dyDescent="0.3">
      <c r="A267" s="23" t="s">
        <v>611</v>
      </c>
      <c r="B267" s="34">
        <v>45575</v>
      </c>
      <c r="C267" s="23" t="s">
        <v>612</v>
      </c>
      <c r="D267" s="23" t="s">
        <v>92</v>
      </c>
      <c r="E267" s="23" t="s">
        <v>93</v>
      </c>
      <c r="F267" s="23">
        <v>560066</v>
      </c>
      <c r="G267" s="23" t="s">
        <v>82</v>
      </c>
      <c r="H267" s="23" t="s">
        <v>83</v>
      </c>
      <c r="I267" s="23" t="s">
        <v>84</v>
      </c>
      <c r="J267" s="23" t="s">
        <v>85</v>
      </c>
      <c r="K267" s="23" t="s">
        <v>24</v>
      </c>
      <c r="L267" s="23">
        <v>3</v>
      </c>
      <c r="M267" s="23">
        <v>283.27999999999997</v>
      </c>
      <c r="N267" s="23">
        <v>10</v>
      </c>
      <c r="O267" s="23">
        <v>5</v>
      </c>
      <c r="P267" s="23" t="s">
        <v>33</v>
      </c>
      <c r="Q267" s="23" t="s">
        <v>34</v>
      </c>
      <c r="R267" s="23">
        <f t="shared" si="20"/>
        <v>1</v>
      </c>
      <c r="S267" s="23" t="str">
        <f t="shared" si="21"/>
        <v>ORD100266_20241010_CUST02687_MED023</v>
      </c>
      <c r="T267" s="23">
        <f t="shared" si="22"/>
        <v>1</v>
      </c>
      <c r="U267" s="6">
        <f t="shared" si="23"/>
        <v>849.83999999999992</v>
      </c>
      <c r="V267" s="6">
        <f>tbl_Raw_Data[[#This Row],[Discount_Pct]]*tbl_Raw_Data[[#This Row],[Gross_Amount]]/100</f>
        <v>84.983999999999995</v>
      </c>
      <c r="W267" s="6">
        <f>tbl_Raw_Data[[#This Row],[Gross_Amount]]-tbl_Raw_Data[[#This Row],[Discount_Amount]]</f>
        <v>764.85599999999988</v>
      </c>
      <c r="X267" s="6">
        <f>tbl_Raw_Data[[#This Row],[Net_Amount_Before_Tax]]*tbl_Raw_Data[[#This Row],[Tax_Pct]]/100</f>
        <v>38.242799999999995</v>
      </c>
      <c r="Y267" s="6">
        <f>tbl_Raw_Data[[#This Row],[Net_Amount_Before_Tax]]+tbl_Raw_Data[[#This Row],[Tax_Amount]]</f>
        <v>803.09879999999987</v>
      </c>
      <c r="Z267" s="6">
        <f t="shared" si="24"/>
        <v>3</v>
      </c>
    </row>
    <row r="268" spans="1:26" x14ac:dyDescent="0.3">
      <c r="A268" s="23" t="s">
        <v>613</v>
      </c>
      <c r="B268" s="34">
        <v>45567</v>
      </c>
      <c r="C268" s="23" t="s">
        <v>614</v>
      </c>
      <c r="D268" s="23" t="s">
        <v>130</v>
      </c>
      <c r="E268" s="23" t="s">
        <v>131</v>
      </c>
      <c r="F268" s="23">
        <v>700091</v>
      </c>
      <c r="G268" s="23" t="s">
        <v>138</v>
      </c>
      <c r="H268" s="23" t="s">
        <v>139</v>
      </c>
      <c r="I268" s="23" t="s">
        <v>50</v>
      </c>
      <c r="J268" s="23" t="s">
        <v>140</v>
      </c>
      <c r="K268" s="23" t="s">
        <v>24</v>
      </c>
      <c r="L268" s="23">
        <v>2</v>
      </c>
      <c r="M268" s="23">
        <v>168.17</v>
      </c>
      <c r="N268" s="23">
        <v>15</v>
      </c>
      <c r="O268" s="23">
        <v>5</v>
      </c>
      <c r="P268" s="23" t="s">
        <v>89</v>
      </c>
      <c r="Q268" s="23" t="s">
        <v>34</v>
      </c>
      <c r="R268" s="23">
        <f t="shared" si="20"/>
        <v>1</v>
      </c>
      <c r="S268" s="23" t="str">
        <f t="shared" si="21"/>
        <v>ORD100267_20241002_CUST02572_MED013</v>
      </c>
      <c r="T268" s="23">
        <f t="shared" si="22"/>
        <v>1</v>
      </c>
      <c r="U268" s="6">
        <f t="shared" si="23"/>
        <v>336.34</v>
      </c>
      <c r="V268" s="6">
        <f>tbl_Raw_Data[[#This Row],[Discount_Pct]]*tbl_Raw_Data[[#This Row],[Gross_Amount]]/100</f>
        <v>50.450999999999993</v>
      </c>
      <c r="W268" s="6">
        <f>tbl_Raw_Data[[#This Row],[Gross_Amount]]-tbl_Raw_Data[[#This Row],[Discount_Amount]]</f>
        <v>285.88900000000001</v>
      </c>
      <c r="X268" s="6">
        <f>tbl_Raw_Data[[#This Row],[Net_Amount_Before_Tax]]*tbl_Raw_Data[[#This Row],[Tax_Pct]]/100</f>
        <v>14.294450000000001</v>
      </c>
      <c r="Y268" s="6">
        <f>tbl_Raw_Data[[#This Row],[Net_Amount_Before_Tax]]+tbl_Raw_Data[[#This Row],[Tax_Amount]]</f>
        <v>300.18344999999999</v>
      </c>
      <c r="Z268" s="6">
        <f t="shared" si="24"/>
        <v>1</v>
      </c>
    </row>
    <row r="269" spans="1:26" x14ac:dyDescent="0.3">
      <c r="A269" s="23" t="s">
        <v>615</v>
      </c>
      <c r="B269" s="34">
        <v>45669</v>
      </c>
      <c r="C269" s="23" t="s">
        <v>616</v>
      </c>
      <c r="D269" s="23" t="s">
        <v>142</v>
      </c>
      <c r="E269" s="23" t="s">
        <v>81</v>
      </c>
      <c r="F269" s="23">
        <v>380058</v>
      </c>
      <c r="G269" s="23" t="s">
        <v>196</v>
      </c>
      <c r="H269" s="23" t="s">
        <v>197</v>
      </c>
      <c r="I269" s="23" t="s">
        <v>32</v>
      </c>
      <c r="J269" s="23" t="s">
        <v>42</v>
      </c>
      <c r="K269" s="23" t="s">
        <v>24</v>
      </c>
      <c r="L269" s="23">
        <v>2</v>
      </c>
      <c r="M269" s="23">
        <v>27.87</v>
      </c>
      <c r="N269" s="23">
        <v>10</v>
      </c>
      <c r="O269" s="23">
        <v>5</v>
      </c>
      <c r="P269" s="23" t="s">
        <v>58</v>
      </c>
      <c r="Q269" s="23" t="s">
        <v>44</v>
      </c>
      <c r="R269" s="23">
        <f t="shared" si="20"/>
        <v>1</v>
      </c>
      <c r="S269" s="23" t="str">
        <f t="shared" si="21"/>
        <v>ORD100268_20250112_CUST01863_MED011</v>
      </c>
      <c r="T269" s="23">
        <f t="shared" si="22"/>
        <v>1</v>
      </c>
      <c r="U269" s="6">
        <f t="shared" si="23"/>
        <v>55.74</v>
      </c>
      <c r="V269" s="6">
        <f>tbl_Raw_Data[[#This Row],[Discount_Pct]]*tbl_Raw_Data[[#This Row],[Gross_Amount]]/100</f>
        <v>5.5739999999999998</v>
      </c>
      <c r="W269" s="6">
        <f>tbl_Raw_Data[[#This Row],[Gross_Amount]]-tbl_Raw_Data[[#This Row],[Discount_Amount]]</f>
        <v>50.166000000000004</v>
      </c>
      <c r="X269" s="6">
        <f>tbl_Raw_Data[[#This Row],[Net_Amount_Before_Tax]]*tbl_Raw_Data[[#This Row],[Tax_Pct]]/100</f>
        <v>2.5083000000000002</v>
      </c>
      <c r="Y269" s="6">
        <f>tbl_Raw_Data[[#This Row],[Net_Amount_Before_Tax]]+tbl_Raw_Data[[#This Row],[Tax_Amount]]</f>
        <v>52.674300000000002</v>
      </c>
      <c r="Z269" s="6">
        <f t="shared" si="24"/>
        <v>0</v>
      </c>
    </row>
    <row r="270" spans="1:26" x14ac:dyDescent="0.3">
      <c r="A270" s="23" t="s">
        <v>617</v>
      </c>
      <c r="B270" s="34">
        <v>45839</v>
      </c>
      <c r="C270" s="23" t="s">
        <v>618</v>
      </c>
      <c r="D270" s="23" t="s">
        <v>28</v>
      </c>
      <c r="E270" s="23" t="s">
        <v>29</v>
      </c>
      <c r="F270" s="23">
        <v>500081</v>
      </c>
      <c r="G270" s="23" t="s">
        <v>160</v>
      </c>
      <c r="H270" s="23" t="s">
        <v>161</v>
      </c>
      <c r="I270" s="23" t="s">
        <v>50</v>
      </c>
      <c r="J270" s="23" t="s">
        <v>23</v>
      </c>
      <c r="K270" s="23" t="s">
        <v>24</v>
      </c>
      <c r="L270" s="23">
        <v>3</v>
      </c>
      <c r="M270" s="23">
        <v>146.97</v>
      </c>
      <c r="N270" s="23">
        <v>5</v>
      </c>
      <c r="O270" s="23">
        <v>5</v>
      </c>
      <c r="P270" s="23" t="s">
        <v>89</v>
      </c>
      <c r="Q270" s="23" t="s">
        <v>34</v>
      </c>
      <c r="R270" s="23">
        <f t="shared" si="20"/>
        <v>1</v>
      </c>
      <c r="S270" s="23" t="str">
        <f t="shared" si="21"/>
        <v>ORD100269_20250701_CUST01630_MED014</v>
      </c>
      <c r="T270" s="23">
        <f t="shared" si="22"/>
        <v>1</v>
      </c>
      <c r="U270" s="6">
        <f t="shared" si="23"/>
        <v>440.90999999999997</v>
      </c>
      <c r="V270" s="6">
        <f>tbl_Raw_Data[[#This Row],[Discount_Pct]]*tbl_Raw_Data[[#This Row],[Gross_Amount]]/100</f>
        <v>22.045499999999997</v>
      </c>
      <c r="W270" s="6">
        <f>tbl_Raw_Data[[#This Row],[Gross_Amount]]-tbl_Raw_Data[[#This Row],[Discount_Amount]]</f>
        <v>418.86449999999996</v>
      </c>
      <c r="X270" s="6">
        <f>tbl_Raw_Data[[#This Row],[Net_Amount_Before_Tax]]*tbl_Raw_Data[[#This Row],[Tax_Pct]]/100</f>
        <v>20.943224999999998</v>
      </c>
      <c r="Y270" s="6">
        <f>tbl_Raw_Data[[#This Row],[Net_Amount_Before_Tax]]+tbl_Raw_Data[[#This Row],[Tax_Amount]]</f>
        <v>439.80772499999995</v>
      </c>
      <c r="Z270" s="6">
        <f t="shared" si="24"/>
        <v>5</v>
      </c>
    </row>
    <row r="271" spans="1:26" x14ac:dyDescent="0.3">
      <c r="A271" s="23" t="s">
        <v>619</v>
      </c>
      <c r="B271" s="34">
        <v>45788</v>
      </c>
      <c r="C271" s="23" t="s">
        <v>620</v>
      </c>
      <c r="D271" s="23" t="s">
        <v>46</v>
      </c>
      <c r="E271" s="23" t="s">
        <v>47</v>
      </c>
      <c r="F271" s="23">
        <v>411001</v>
      </c>
      <c r="G271" s="23" t="s">
        <v>102</v>
      </c>
      <c r="H271" s="23" t="s">
        <v>103</v>
      </c>
      <c r="I271" s="23" t="s">
        <v>104</v>
      </c>
      <c r="J271" s="23" t="s">
        <v>64</v>
      </c>
      <c r="K271" s="23" t="s">
        <v>57</v>
      </c>
      <c r="L271" s="23">
        <v>2</v>
      </c>
      <c r="M271" s="23">
        <v>87.52</v>
      </c>
      <c r="N271" s="23">
        <v>0</v>
      </c>
      <c r="O271" s="23">
        <v>12</v>
      </c>
      <c r="P271" s="23" t="s">
        <v>25</v>
      </c>
      <c r="Q271" s="23" t="s">
        <v>34</v>
      </c>
      <c r="R271" s="23">
        <f t="shared" si="20"/>
        <v>1</v>
      </c>
      <c r="S271" s="23" t="str">
        <f t="shared" si="21"/>
        <v>ORD100270_20250511_CUST03229_MED029</v>
      </c>
      <c r="T271" s="23">
        <f t="shared" si="22"/>
        <v>1</v>
      </c>
      <c r="U271" s="6">
        <f t="shared" si="23"/>
        <v>175.04</v>
      </c>
      <c r="V271" s="6">
        <f>tbl_Raw_Data[[#This Row],[Discount_Pct]]*tbl_Raw_Data[[#This Row],[Gross_Amount]]/100</f>
        <v>0</v>
      </c>
      <c r="W271" s="6">
        <f>tbl_Raw_Data[[#This Row],[Gross_Amount]]-tbl_Raw_Data[[#This Row],[Discount_Amount]]</f>
        <v>175.04</v>
      </c>
      <c r="X271" s="6">
        <f>tbl_Raw_Data[[#This Row],[Net_Amount_Before_Tax]]*tbl_Raw_Data[[#This Row],[Tax_Pct]]/100</f>
        <v>21.004799999999999</v>
      </c>
      <c r="Y271" s="6">
        <f>tbl_Raw_Data[[#This Row],[Net_Amount_Before_Tax]]+tbl_Raw_Data[[#This Row],[Tax_Amount]]</f>
        <v>196.04479999999998</v>
      </c>
      <c r="Z271" s="6">
        <f t="shared" si="24"/>
        <v>5</v>
      </c>
    </row>
    <row r="272" spans="1:26" x14ac:dyDescent="0.3">
      <c r="A272" s="23" t="s">
        <v>621</v>
      </c>
      <c r="B272" s="34">
        <v>45292</v>
      </c>
      <c r="C272" s="23" t="s">
        <v>622</v>
      </c>
      <c r="D272" s="23" t="s">
        <v>28</v>
      </c>
      <c r="E272" s="23" t="s">
        <v>29</v>
      </c>
      <c r="F272" s="23">
        <v>500001</v>
      </c>
      <c r="G272" s="23" t="s">
        <v>82</v>
      </c>
      <c r="H272" s="23" t="s">
        <v>83</v>
      </c>
      <c r="I272" s="23" t="s">
        <v>84</v>
      </c>
      <c r="J272" s="23" t="s">
        <v>85</v>
      </c>
      <c r="K272" s="23" t="s">
        <v>24</v>
      </c>
      <c r="L272" s="23">
        <v>4</v>
      </c>
      <c r="M272" s="23">
        <v>334.34</v>
      </c>
      <c r="N272" s="23">
        <v>5</v>
      </c>
      <c r="O272" s="23">
        <v>5</v>
      </c>
      <c r="P272" s="23" t="s">
        <v>58</v>
      </c>
      <c r="Q272" s="23" t="s">
        <v>44</v>
      </c>
      <c r="R272" s="23">
        <f t="shared" si="20"/>
        <v>1</v>
      </c>
      <c r="S272" s="23" t="str">
        <f t="shared" si="21"/>
        <v>ORD100271_20240101_CUST01753_MED023</v>
      </c>
      <c r="T272" s="23">
        <f t="shared" si="22"/>
        <v>1</v>
      </c>
      <c r="U272" s="6">
        <f t="shared" si="23"/>
        <v>1337.36</v>
      </c>
      <c r="V272" s="6">
        <f>tbl_Raw_Data[[#This Row],[Discount_Pct]]*tbl_Raw_Data[[#This Row],[Gross_Amount]]/100</f>
        <v>66.867999999999995</v>
      </c>
      <c r="W272" s="6">
        <f>tbl_Raw_Data[[#This Row],[Gross_Amount]]-tbl_Raw_Data[[#This Row],[Discount_Amount]]</f>
        <v>1270.492</v>
      </c>
      <c r="X272" s="6">
        <f>tbl_Raw_Data[[#This Row],[Net_Amount_Before_Tax]]*tbl_Raw_Data[[#This Row],[Tax_Pct]]/100</f>
        <v>63.5246</v>
      </c>
      <c r="Y272" s="6">
        <f>tbl_Raw_Data[[#This Row],[Net_Amount_Before_Tax]]+tbl_Raw_Data[[#This Row],[Tax_Amount]]</f>
        <v>1334.0165999999999</v>
      </c>
      <c r="Z272" s="6">
        <f t="shared" si="24"/>
        <v>3</v>
      </c>
    </row>
    <row r="273" spans="1:26" x14ac:dyDescent="0.3">
      <c r="A273" s="23" t="s">
        <v>623</v>
      </c>
      <c r="B273" s="34">
        <v>45672</v>
      </c>
      <c r="C273" s="23" t="s">
        <v>624</v>
      </c>
      <c r="D273" s="23" t="s">
        <v>80</v>
      </c>
      <c r="E273" s="23" t="s">
        <v>81</v>
      </c>
      <c r="F273" s="23">
        <v>395003</v>
      </c>
      <c r="G273" s="23" t="s">
        <v>94</v>
      </c>
      <c r="H273" s="23" t="s">
        <v>95</v>
      </c>
      <c r="I273" s="23" t="s">
        <v>84</v>
      </c>
      <c r="J273" s="23" t="s">
        <v>42</v>
      </c>
      <c r="K273" s="23" t="s">
        <v>24</v>
      </c>
      <c r="L273" s="23">
        <v>1</v>
      </c>
      <c r="M273" s="23">
        <v>80.94</v>
      </c>
      <c r="N273" s="23">
        <v>5</v>
      </c>
      <c r="O273" s="23">
        <v>18</v>
      </c>
      <c r="P273" s="23" t="s">
        <v>33</v>
      </c>
      <c r="Q273" s="23" t="s">
        <v>34</v>
      </c>
      <c r="R273" s="23">
        <f t="shared" si="20"/>
        <v>1</v>
      </c>
      <c r="S273" s="23" t="str">
        <f t="shared" si="21"/>
        <v>ORD100272_20250115_CUST02722_MED021</v>
      </c>
      <c r="T273" s="23">
        <f t="shared" si="22"/>
        <v>1</v>
      </c>
      <c r="U273" s="6">
        <f t="shared" si="23"/>
        <v>80.94</v>
      </c>
      <c r="V273" s="6">
        <f>tbl_Raw_Data[[#This Row],[Discount_Pct]]*tbl_Raw_Data[[#This Row],[Gross_Amount]]/100</f>
        <v>4.0469999999999997</v>
      </c>
      <c r="W273" s="6">
        <f>tbl_Raw_Data[[#This Row],[Gross_Amount]]-tbl_Raw_Data[[#This Row],[Discount_Amount]]</f>
        <v>76.893000000000001</v>
      </c>
      <c r="X273" s="6">
        <f>tbl_Raw_Data[[#This Row],[Net_Amount_Before_Tax]]*tbl_Raw_Data[[#This Row],[Tax_Pct]]/100</f>
        <v>13.84074</v>
      </c>
      <c r="Y273" s="6">
        <f>tbl_Raw_Data[[#This Row],[Net_Amount_Before_Tax]]+tbl_Raw_Data[[#This Row],[Tax_Amount]]</f>
        <v>90.733739999999997</v>
      </c>
      <c r="Z273" s="6">
        <f t="shared" si="24"/>
        <v>1</v>
      </c>
    </row>
    <row r="274" spans="1:26" x14ac:dyDescent="0.3">
      <c r="A274" s="23" t="s">
        <v>625</v>
      </c>
      <c r="B274" s="34">
        <v>45293</v>
      </c>
      <c r="C274" s="23" t="s">
        <v>626</v>
      </c>
      <c r="D274" s="23" t="s">
        <v>142</v>
      </c>
      <c r="E274" s="23" t="s">
        <v>81</v>
      </c>
      <c r="F274" s="23">
        <v>380001</v>
      </c>
      <c r="G274" s="23" t="s">
        <v>68</v>
      </c>
      <c r="H274" s="23" t="s">
        <v>69</v>
      </c>
      <c r="I274" s="23" t="s">
        <v>55</v>
      </c>
      <c r="J274" s="23" t="s">
        <v>56</v>
      </c>
      <c r="K274" s="23" t="s">
        <v>24</v>
      </c>
      <c r="L274" s="23">
        <v>1</v>
      </c>
      <c r="M274" s="23">
        <v>26.35</v>
      </c>
      <c r="N274" s="23">
        <v>10</v>
      </c>
      <c r="O274" s="23">
        <v>5</v>
      </c>
      <c r="P274" s="23" t="s">
        <v>58</v>
      </c>
      <c r="Q274" s="23" t="s">
        <v>44</v>
      </c>
      <c r="R274" s="23">
        <f t="shared" si="20"/>
        <v>1</v>
      </c>
      <c r="S274" s="23" t="str">
        <f t="shared" si="21"/>
        <v>ORD100273_20240102_CUST00875_MED003</v>
      </c>
      <c r="T274" s="23">
        <f t="shared" si="22"/>
        <v>1</v>
      </c>
      <c r="U274" s="6">
        <f t="shared" si="23"/>
        <v>26.35</v>
      </c>
      <c r="V274" s="6">
        <f>tbl_Raw_Data[[#This Row],[Discount_Pct]]*tbl_Raw_Data[[#This Row],[Gross_Amount]]/100</f>
        <v>2.6349999999999998</v>
      </c>
      <c r="W274" s="6">
        <f>tbl_Raw_Data[[#This Row],[Gross_Amount]]-tbl_Raw_Data[[#This Row],[Discount_Amount]]</f>
        <v>23.715000000000003</v>
      </c>
      <c r="X274" s="6">
        <f>tbl_Raw_Data[[#This Row],[Net_Amount_Before_Tax]]*tbl_Raw_Data[[#This Row],[Tax_Pct]]/100</f>
        <v>1.1857500000000001</v>
      </c>
      <c r="Y274" s="6">
        <f>tbl_Raw_Data[[#This Row],[Net_Amount_Before_Tax]]+tbl_Raw_Data[[#This Row],[Tax_Amount]]</f>
        <v>24.900750000000002</v>
      </c>
      <c r="Z274" s="6">
        <f t="shared" si="24"/>
        <v>0</v>
      </c>
    </row>
    <row r="275" spans="1:26" x14ac:dyDescent="0.3">
      <c r="A275" s="23" t="s">
        <v>627</v>
      </c>
      <c r="B275" s="34">
        <v>45724</v>
      </c>
      <c r="C275" s="23" t="s">
        <v>628</v>
      </c>
      <c r="D275" s="23" t="s">
        <v>92</v>
      </c>
      <c r="E275" s="23" t="s">
        <v>93</v>
      </c>
      <c r="F275" s="23">
        <v>560001</v>
      </c>
      <c r="G275" s="23" t="s">
        <v>145</v>
      </c>
      <c r="H275" s="23" t="s">
        <v>146</v>
      </c>
      <c r="I275" s="23" t="s">
        <v>147</v>
      </c>
      <c r="J275" s="23" t="s">
        <v>148</v>
      </c>
      <c r="K275" s="23" t="s">
        <v>24</v>
      </c>
      <c r="L275" s="23">
        <v>1</v>
      </c>
      <c r="M275" s="23">
        <v>103.26</v>
      </c>
      <c r="N275" s="23">
        <v>10</v>
      </c>
      <c r="O275" s="23">
        <v>5</v>
      </c>
      <c r="P275" s="23" t="s">
        <v>65</v>
      </c>
      <c r="Q275" s="23" t="s">
        <v>44</v>
      </c>
      <c r="R275" s="23">
        <f t="shared" si="20"/>
        <v>1</v>
      </c>
      <c r="S275" s="23" t="str">
        <f t="shared" si="21"/>
        <v>ORD100274_20250308_CUST02843_MED016</v>
      </c>
      <c r="T275" s="23">
        <f t="shared" si="22"/>
        <v>1</v>
      </c>
      <c r="U275" s="6">
        <f t="shared" si="23"/>
        <v>103.26</v>
      </c>
      <c r="V275" s="6">
        <f>tbl_Raw_Data[[#This Row],[Discount_Pct]]*tbl_Raw_Data[[#This Row],[Gross_Amount]]/100</f>
        <v>10.326000000000001</v>
      </c>
      <c r="W275" s="6">
        <f>tbl_Raw_Data[[#This Row],[Gross_Amount]]-tbl_Raw_Data[[#This Row],[Discount_Amount]]</f>
        <v>92.933999999999997</v>
      </c>
      <c r="X275" s="6">
        <f>tbl_Raw_Data[[#This Row],[Net_Amount_Before_Tax]]*tbl_Raw_Data[[#This Row],[Tax_Pct]]/100</f>
        <v>4.6466999999999992</v>
      </c>
      <c r="Y275" s="6">
        <f>tbl_Raw_Data[[#This Row],[Net_Amount_Before_Tax]]+tbl_Raw_Data[[#This Row],[Tax_Amount]]</f>
        <v>97.580699999999993</v>
      </c>
      <c r="Z275" s="6">
        <f t="shared" si="24"/>
        <v>1</v>
      </c>
    </row>
    <row r="276" spans="1:26" x14ac:dyDescent="0.3">
      <c r="A276" s="23" t="s">
        <v>629</v>
      </c>
      <c r="B276" s="34">
        <v>45432</v>
      </c>
      <c r="C276" s="23" t="s">
        <v>630</v>
      </c>
      <c r="D276" s="23" t="s">
        <v>183</v>
      </c>
      <c r="E276" s="23" t="s">
        <v>184</v>
      </c>
      <c r="F276" s="23">
        <v>122001</v>
      </c>
      <c r="G276" s="23" t="s">
        <v>111</v>
      </c>
      <c r="H276" s="23" t="s">
        <v>112</v>
      </c>
      <c r="I276" s="23" t="s">
        <v>113</v>
      </c>
      <c r="J276" s="23" t="s">
        <v>114</v>
      </c>
      <c r="K276" s="23" t="s">
        <v>24</v>
      </c>
      <c r="L276" s="23">
        <v>3</v>
      </c>
      <c r="M276" s="23">
        <v>87.02</v>
      </c>
      <c r="N276" s="23">
        <v>20</v>
      </c>
      <c r="O276" s="23">
        <v>5</v>
      </c>
      <c r="P276" s="23" t="s">
        <v>89</v>
      </c>
      <c r="Q276" s="23" t="s">
        <v>34</v>
      </c>
      <c r="R276" s="23">
        <f t="shared" si="20"/>
        <v>1</v>
      </c>
      <c r="S276" s="23" t="str">
        <f t="shared" si="21"/>
        <v>ORD100275_20240520_CUST01568_MED027</v>
      </c>
      <c r="T276" s="23">
        <f t="shared" si="22"/>
        <v>1</v>
      </c>
      <c r="U276" s="6">
        <f t="shared" si="23"/>
        <v>261.06</v>
      </c>
      <c r="V276" s="6">
        <f>tbl_Raw_Data[[#This Row],[Discount_Pct]]*tbl_Raw_Data[[#This Row],[Gross_Amount]]/100</f>
        <v>52.211999999999996</v>
      </c>
      <c r="W276" s="6">
        <f>tbl_Raw_Data[[#This Row],[Gross_Amount]]-tbl_Raw_Data[[#This Row],[Discount_Amount]]</f>
        <v>208.84800000000001</v>
      </c>
      <c r="X276" s="6">
        <f>tbl_Raw_Data[[#This Row],[Net_Amount_Before_Tax]]*tbl_Raw_Data[[#This Row],[Tax_Pct]]/100</f>
        <v>10.442399999999999</v>
      </c>
      <c r="Y276" s="6">
        <f>tbl_Raw_Data[[#This Row],[Net_Amount_Before_Tax]]+tbl_Raw_Data[[#This Row],[Tax_Amount]]</f>
        <v>219.29040000000001</v>
      </c>
      <c r="Z276" s="6">
        <f t="shared" si="24"/>
        <v>2</v>
      </c>
    </row>
    <row r="277" spans="1:26" x14ac:dyDescent="0.3">
      <c r="A277" s="23" t="s">
        <v>631</v>
      </c>
      <c r="B277" s="34">
        <v>45460</v>
      </c>
      <c r="C277" s="23" t="s">
        <v>632</v>
      </c>
      <c r="D277" s="23" t="s">
        <v>46</v>
      </c>
      <c r="E277" s="23" t="s">
        <v>47</v>
      </c>
      <c r="F277" s="23">
        <v>411045</v>
      </c>
      <c r="G277" s="23" t="s">
        <v>20</v>
      </c>
      <c r="H277" s="23" t="s">
        <v>21</v>
      </c>
      <c r="I277" s="23" t="s">
        <v>22</v>
      </c>
      <c r="J277" s="23" t="s">
        <v>23</v>
      </c>
      <c r="K277" s="23" t="s">
        <v>24</v>
      </c>
      <c r="L277" s="23">
        <v>1</v>
      </c>
      <c r="M277" s="23">
        <v>146.07</v>
      </c>
      <c r="N277" s="23">
        <v>15</v>
      </c>
      <c r="O277" s="23">
        <v>12</v>
      </c>
      <c r="P277" s="23" t="s">
        <v>43</v>
      </c>
      <c r="Q277" s="23" t="s">
        <v>34</v>
      </c>
      <c r="R277" s="23">
        <f t="shared" si="20"/>
        <v>1</v>
      </c>
      <c r="S277" s="23" t="str">
        <f t="shared" si="21"/>
        <v>ORD100276_20240617_CUST01803_MED024</v>
      </c>
      <c r="T277" s="23">
        <f t="shared" si="22"/>
        <v>1</v>
      </c>
      <c r="U277" s="6">
        <f t="shared" si="23"/>
        <v>146.07</v>
      </c>
      <c r="V277" s="6">
        <f>tbl_Raw_Data[[#This Row],[Discount_Pct]]*tbl_Raw_Data[[#This Row],[Gross_Amount]]/100</f>
        <v>21.910499999999999</v>
      </c>
      <c r="W277" s="6">
        <f>tbl_Raw_Data[[#This Row],[Gross_Amount]]-tbl_Raw_Data[[#This Row],[Discount_Amount]]</f>
        <v>124.15949999999999</v>
      </c>
      <c r="X277" s="6">
        <f>tbl_Raw_Data[[#This Row],[Net_Amount_Before_Tax]]*tbl_Raw_Data[[#This Row],[Tax_Pct]]/100</f>
        <v>14.899139999999999</v>
      </c>
      <c r="Y277" s="6">
        <f>tbl_Raw_Data[[#This Row],[Net_Amount_Before_Tax]]+tbl_Raw_Data[[#This Row],[Tax_Amount]]</f>
        <v>139.05864</v>
      </c>
      <c r="Z277" s="6">
        <f t="shared" si="24"/>
        <v>2</v>
      </c>
    </row>
    <row r="278" spans="1:26" x14ac:dyDescent="0.3">
      <c r="A278" s="23" t="s">
        <v>633</v>
      </c>
      <c r="B278" s="34">
        <v>45435</v>
      </c>
      <c r="C278" s="23" t="s">
        <v>634</v>
      </c>
      <c r="D278" s="23" t="s">
        <v>159</v>
      </c>
      <c r="E278" s="23" t="s">
        <v>47</v>
      </c>
      <c r="F278" s="23">
        <v>400050</v>
      </c>
      <c r="G278" s="23" t="s">
        <v>233</v>
      </c>
      <c r="H278" s="23" t="s">
        <v>234</v>
      </c>
      <c r="I278" s="23" t="s">
        <v>104</v>
      </c>
      <c r="J278" s="23" t="s">
        <v>42</v>
      </c>
      <c r="K278" s="23" t="s">
        <v>24</v>
      </c>
      <c r="L278" s="23">
        <v>3</v>
      </c>
      <c r="M278" s="23">
        <v>146.24</v>
      </c>
      <c r="N278" s="23">
        <v>5</v>
      </c>
      <c r="O278" s="23">
        <v>5</v>
      </c>
      <c r="P278" s="23" t="s">
        <v>65</v>
      </c>
      <c r="Q278" s="23" t="s">
        <v>34</v>
      </c>
      <c r="R278" s="23">
        <f t="shared" si="20"/>
        <v>1</v>
      </c>
      <c r="S278" s="23" t="str">
        <f t="shared" si="21"/>
        <v>ORD100277_20240523_CUST03083_MED019</v>
      </c>
      <c r="T278" s="23">
        <f t="shared" si="22"/>
        <v>1</v>
      </c>
      <c r="U278" s="6">
        <f t="shared" si="23"/>
        <v>438.72</v>
      </c>
      <c r="V278" s="6">
        <f>tbl_Raw_Data[[#This Row],[Discount_Pct]]*tbl_Raw_Data[[#This Row],[Gross_Amount]]/100</f>
        <v>21.936000000000003</v>
      </c>
      <c r="W278" s="6">
        <f>tbl_Raw_Data[[#This Row],[Gross_Amount]]-tbl_Raw_Data[[#This Row],[Discount_Amount]]</f>
        <v>416.78400000000005</v>
      </c>
      <c r="X278" s="6">
        <f>tbl_Raw_Data[[#This Row],[Net_Amount_Before_Tax]]*tbl_Raw_Data[[#This Row],[Tax_Pct]]/100</f>
        <v>20.839200000000002</v>
      </c>
      <c r="Y278" s="6">
        <f>tbl_Raw_Data[[#This Row],[Net_Amount_Before_Tax]]+tbl_Raw_Data[[#This Row],[Tax_Amount]]</f>
        <v>437.62320000000005</v>
      </c>
      <c r="Z278" s="6">
        <f t="shared" si="24"/>
        <v>5</v>
      </c>
    </row>
    <row r="279" spans="1:26" x14ac:dyDescent="0.3">
      <c r="A279" s="23" t="s">
        <v>635</v>
      </c>
      <c r="B279" s="34">
        <v>45907</v>
      </c>
      <c r="C279" s="23" t="s">
        <v>636</v>
      </c>
      <c r="D279" s="23" t="s">
        <v>100</v>
      </c>
      <c r="E279" s="23" t="s">
        <v>101</v>
      </c>
      <c r="F279" s="23">
        <v>201304</v>
      </c>
      <c r="G279" s="23" t="s">
        <v>53</v>
      </c>
      <c r="H279" s="23" t="s">
        <v>54</v>
      </c>
      <c r="I279" s="23" t="s">
        <v>55</v>
      </c>
      <c r="J279" s="23" t="s">
        <v>56</v>
      </c>
      <c r="K279" s="23" t="s">
        <v>57</v>
      </c>
      <c r="L279" s="23">
        <v>1</v>
      </c>
      <c r="M279" s="23">
        <v>62.38</v>
      </c>
      <c r="N279" s="23">
        <v>0</v>
      </c>
      <c r="O279" s="23">
        <v>18</v>
      </c>
      <c r="P279" s="23" t="s">
        <v>43</v>
      </c>
      <c r="Q279" s="23" t="s">
        <v>34</v>
      </c>
      <c r="R279" s="23">
        <f t="shared" si="20"/>
        <v>1</v>
      </c>
      <c r="S279" s="23" t="str">
        <f t="shared" si="21"/>
        <v>ORD100278_20250907_CUST02458_MED020</v>
      </c>
      <c r="T279" s="23">
        <f t="shared" si="22"/>
        <v>1</v>
      </c>
      <c r="U279" s="6">
        <f t="shared" si="23"/>
        <v>62.38</v>
      </c>
      <c r="V279" s="6">
        <f>tbl_Raw_Data[[#This Row],[Discount_Pct]]*tbl_Raw_Data[[#This Row],[Gross_Amount]]/100</f>
        <v>0</v>
      </c>
      <c r="W279" s="6">
        <f>tbl_Raw_Data[[#This Row],[Gross_Amount]]-tbl_Raw_Data[[#This Row],[Discount_Amount]]</f>
        <v>62.38</v>
      </c>
      <c r="X279" s="6">
        <f>tbl_Raw_Data[[#This Row],[Net_Amount_Before_Tax]]*tbl_Raw_Data[[#This Row],[Tax_Pct]]/100</f>
        <v>11.228400000000001</v>
      </c>
      <c r="Y279" s="6">
        <f>tbl_Raw_Data[[#This Row],[Net_Amount_Before_Tax]]+tbl_Raw_Data[[#This Row],[Tax_Amount]]</f>
        <v>73.608400000000003</v>
      </c>
      <c r="Z279" s="6">
        <f t="shared" si="24"/>
        <v>4</v>
      </c>
    </row>
    <row r="280" spans="1:26" x14ac:dyDescent="0.3">
      <c r="A280" s="23" t="s">
        <v>637</v>
      </c>
      <c r="B280" s="34">
        <v>45594</v>
      </c>
      <c r="C280" s="23" t="s">
        <v>638</v>
      </c>
      <c r="D280" s="23" t="s">
        <v>19</v>
      </c>
      <c r="E280" s="23" t="s">
        <v>19</v>
      </c>
      <c r="F280" s="23">
        <v>110024</v>
      </c>
      <c r="G280" s="23" t="s">
        <v>167</v>
      </c>
      <c r="H280" s="23" t="s">
        <v>168</v>
      </c>
      <c r="I280" s="23" t="s">
        <v>113</v>
      </c>
      <c r="J280" s="23" t="s">
        <v>42</v>
      </c>
      <c r="K280" s="23" t="s">
        <v>24</v>
      </c>
      <c r="L280" s="23">
        <v>4</v>
      </c>
      <c r="M280" s="23">
        <v>216.17</v>
      </c>
      <c r="N280" s="23">
        <v>5</v>
      </c>
      <c r="O280" s="23">
        <v>5</v>
      </c>
      <c r="P280" s="23" t="s">
        <v>33</v>
      </c>
      <c r="Q280" s="23" t="s">
        <v>34</v>
      </c>
      <c r="R280" s="23">
        <f t="shared" si="20"/>
        <v>1</v>
      </c>
      <c r="S280" s="23" t="str">
        <f t="shared" si="21"/>
        <v>ORD100279_20241029_CUST02647_MED026</v>
      </c>
      <c r="T280" s="23">
        <f t="shared" si="22"/>
        <v>1</v>
      </c>
      <c r="U280" s="6">
        <f t="shared" si="23"/>
        <v>864.68</v>
      </c>
      <c r="V280" s="6">
        <f>tbl_Raw_Data[[#This Row],[Discount_Pct]]*tbl_Raw_Data[[#This Row],[Gross_Amount]]/100</f>
        <v>43.233999999999995</v>
      </c>
      <c r="W280" s="6">
        <f>tbl_Raw_Data[[#This Row],[Gross_Amount]]-tbl_Raw_Data[[#This Row],[Discount_Amount]]</f>
        <v>821.44599999999991</v>
      </c>
      <c r="X280" s="6">
        <f>tbl_Raw_Data[[#This Row],[Net_Amount_Before_Tax]]*tbl_Raw_Data[[#This Row],[Tax_Pct]]/100</f>
        <v>41.072299999999998</v>
      </c>
      <c r="Y280" s="6">
        <f>tbl_Raw_Data[[#This Row],[Net_Amount_Before_Tax]]+tbl_Raw_Data[[#This Row],[Tax_Amount]]</f>
        <v>862.51829999999995</v>
      </c>
      <c r="Z280" s="6">
        <f t="shared" si="24"/>
        <v>1</v>
      </c>
    </row>
    <row r="281" spans="1:26" x14ac:dyDescent="0.3">
      <c r="A281" s="23" t="s">
        <v>639</v>
      </c>
      <c r="B281" s="34">
        <v>45304</v>
      </c>
      <c r="C281" s="23" t="s">
        <v>640</v>
      </c>
      <c r="D281" s="23" t="s">
        <v>80</v>
      </c>
      <c r="E281" s="23" t="s">
        <v>81</v>
      </c>
      <c r="F281" s="23">
        <v>395017</v>
      </c>
      <c r="G281" s="23" t="s">
        <v>196</v>
      </c>
      <c r="H281" s="23" t="s">
        <v>197</v>
      </c>
      <c r="I281" s="23" t="s">
        <v>32</v>
      </c>
      <c r="J281" s="23" t="s">
        <v>42</v>
      </c>
      <c r="K281" s="23" t="s">
        <v>24</v>
      </c>
      <c r="L281" s="23">
        <v>1</v>
      </c>
      <c r="M281" s="23">
        <v>27.81</v>
      </c>
      <c r="N281" s="23">
        <v>5</v>
      </c>
      <c r="O281" s="23">
        <v>5</v>
      </c>
      <c r="P281" s="23" t="s">
        <v>58</v>
      </c>
      <c r="Q281" s="23" t="s">
        <v>34</v>
      </c>
      <c r="R281" s="23">
        <f t="shared" si="20"/>
        <v>1</v>
      </c>
      <c r="S281" s="23" t="str">
        <f t="shared" si="21"/>
        <v>ORD100280_20240113_CUST01480_MED011</v>
      </c>
      <c r="T281" s="23">
        <f t="shared" si="22"/>
        <v>1</v>
      </c>
      <c r="U281" s="6">
        <f t="shared" si="23"/>
        <v>27.81</v>
      </c>
      <c r="V281" s="6">
        <f>tbl_Raw_Data[[#This Row],[Discount_Pct]]*tbl_Raw_Data[[#This Row],[Gross_Amount]]/100</f>
        <v>1.3904999999999998</v>
      </c>
      <c r="W281" s="6">
        <f>tbl_Raw_Data[[#This Row],[Gross_Amount]]-tbl_Raw_Data[[#This Row],[Discount_Amount]]</f>
        <v>26.419499999999999</v>
      </c>
      <c r="X281" s="6">
        <f>tbl_Raw_Data[[#This Row],[Net_Amount_Before_Tax]]*tbl_Raw_Data[[#This Row],[Tax_Pct]]/100</f>
        <v>1.320975</v>
      </c>
      <c r="Y281" s="6">
        <f>tbl_Raw_Data[[#This Row],[Net_Amount_Before_Tax]]+tbl_Raw_Data[[#This Row],[Tax_Amount]]</f>
        <v>27.740475</v>
      </c>
      <c r="Z281" s="6">
        <f t="shared" si="24"/>
        <v>3</v>
      </c>
    </row>
    <row r="282" spans="1:26" x14ac:dyDescent="0.3">
      <c r="A282" s="23" t="s">
        <v>641</v>
      </c>
      <c r="B282" s="34">
        <v>45366</v>
      </c>
      <c r="C282" s="23" t="s">
        <v>642</v>
      </c>
      <c r="D282" s="23" t="s">
        <v>123</v>
      </c>
      <c r="E282" s="23" t="s">
        <v>101</v>
      </c>
      <c r="F282" s="23">
        <v>226024</v>
      </c>
      <c r="G282" s="23" t="s">
        <v>68</v>
      </c>
      <c r="H282" s="23" t="s">
        <v>69</v>
      </c>
      <c r="I282" s="23" t="s">
        <v>55</v>
      </c>
      <c r="J282" s="23" t="s">
        <v>56</v>
      </c>
      <c r="K282" s="23" t="s">
        <v>24</v>
      </c>
      <c r="L282" s="23">
        <v>1</v>
      </c>
      <c r="M282" s="23">
        <v>26.27</v>
      </c>
      <c r="N282" s="23">
        <v>15</v>
      </c>
      <c r="O282" s="23">
        <v>12</v>
      </c>
      <c r="P282" s="23" t="s">
        <v>65</v>
      </c>
      <c r="Q282" s="23" t="s">
        <v>26</v>
      </c>
      <c r="R282" s="23">
        <f t="shared" si="20"/>
        <v>1</v>
      </c>
      <c r="S282" s="23" t="str">
        <f t="shared" si="21"/>
        <v>ORD100281_20240315_CUST00069_MED003</v>
      </c>
      <c r="T282" s="23">
        <f t="shared" si="22"/>
        <v>1</v>
      </c>
      <c r="U282" s="6">
        <f t="shared" si="23"/>
        <v>26.27</v>
      </c>
      <c r="V282" s="6">
        <f>tbl_Raw_Data[[#This Row],[Discount_Pct]]*tbl_Raw_Data[[#This Row],[Gross_Amount]]/100</f>
        <v>3.9405000000000001</v>
      </c>
      <c r="W282" s="6">
        <f>tbl_Raw_Data[[#This Row],[Gross_Amount]]-tbl_Raw_Data[[#This Row],[Discount_Amount]]</f>
        <v>22.329499999999999</v>
      </c>
      <c r="X282" s="6">
        <f>tbl_Raw_Data[[#This Row],[Net_Amount_Before_Tax]]*tbl_Raw_Data[[#This Row],[Tax_Pct]]/100</f>
        <v>2.6795400000000003</v>
      </c>
      <c r="Y282" s="6">
        <f>tbl_Raw_Data[[#This Row],[Net_Amount_Before_Tax]]+tbl_Raw_Data[[#This Row],[Tax_Amount]]</f>
        <v>25.009039999999999</v>
      </c>
      <c r="Z282" s="6">
        <f t="shared" si="24"/>
        <v>0</v>
      </c>
    </row>
    <row r="283" spans="1:26" x14ac:dyDescent="0.3">
      <c r="A283" s="23" t="s">
        <v>643</v>
      </c>
      <c r="B283" s="34">
        <v>45703</v>
      </c>
      <c r="C283" s="23" t="s">
        <v>644</v>
      </c>
      <c r="D283" s="23" t="s">
        <v>52</v>
      </c>
      <c r="E283" s="23" t="s">
        <v>52</v>
      </c>
      <c r="F283" s="23">
        <v>160036</v>
      </c>
      <c r="G283" s="23" t="s">
        <v>124</v>
      </c>
      <c r="H283" s="23" t="s">
        <v>125</v>
      </c>
      <c r="I283" s="23" t="s">
        <v>104</v>
      </c>
      <c r="J283" s="23" t="s">
        <v>114</v>
      </c>
      <c r="K283" s="23" t="s">
        <v>24</v>
      </c>
      <c r="L283" s="23">
        <v>2</v>
      </c>
      <c r="M283" s="23">
        <v>105.94</v>
      </c>
      <c r="N283" s="23">
        <v>0</v>
      </c>
      <c r="O283" s="23">
        <v>5</v>
      </c>
      <c r="P283" s="23" t="s">
        <v>43</v>
      </c>
      <c r="Q283" s="23" t="s">
        <v>34</v>
      </c>
      <c r="R283" s="23">
        <f t="shared" si="20"/>
        <v>1</v>
      </c>
      <c r="S283" s="23" t="str">
        <f t="shared" si="21"/>
        <v>ORD100282_20250215_CUST00338_MED018</v>
      </c>
      <c r="T283" s="23">
        <f t="shared" si="22"/>
        <v>1</v>
      </c>
      <c r="U283" s="6">
        <f t="shared" si="23"/>
        <v>211.88</v>
      </c>
      <c r="V283" s="6">
        <f>tbl_Raw_Data[[#This Row],[Discount_Pct]]*tbl_Raw_Data[[#This Row],[Gross_Amount]]/100</f>
        <v>0</v>
      </c>
      <c r="W283" s="6">
        <f>tbl_Raw_Data[[#This Row],[Gross_Amount]]-tbl_Raw_Data[[#This Row],[Discount_Amount]]</f>
        <v>211.88</v>
      </c>
      <c r="X283" s="6">
        <f>tbl_Raw_Data[[#This Row],[Net_Amount_Before_Tax]]*tbl_Raw_Data[[#This Row],[Tax_Pct]]/100</f>
        <v>10.594000000000001</v>
      </c>
      <c r="Y283" s="6">
        <f>tbl_Raw_Data[[#This Row],[Net_Amount_Before_Tax]]+tbl_Raw_Data[[#This Row],[Tax_Amount]]</f>
        <v>222.47399999999999</v>
      </c>
      <c r="Z283" s="6">
        <f t="shared" si="24"/>
        <v>3</v>
      </c>
    </row>
    <row r="284" spans="1:26" x14ac:dyDescent="0.3">
      <c r="A284" s="23" t="s">
        <v>645</v>
      </c>
      <c r="B284" s="34">
        <v>45692</v>
      </c>
      <c r="C284" s="23" t="s">
        <v>646</v>
      </c>
      <c r="D284" s="23" t="s">
        <v>52</v>
      </c>
      <c r="E284" s="23" t="s">
        <v>52</v>
      </c>
      <c r="F284" s="23">
        <v>160022</v>
      </c>
      <c r="G284" s="23" t="s">
        <v>256</v>
      </c>
      <c r="H284" s="23" t="s">
        <v>257</v>
      </c>
      <c r="I284" s="23" t="s">
        <v>22</v>
      </c>
      <c r="J284" s="23" t="s">
        <v>258</v>
      </c>
      <c r="K284" s="23" t="s">
        <v>57</v>
      </c>
      <c r="L284" s="23">
        <v>3</v>
      </c>
      <c r="M284" s="23">
        <v>69.150000000000006</v>
      </c>
      <c r="N284" s="23">
        <v>0</v>
      </c>
      <c r="O284" s="23">
        <v>18</v>
      </c>
      <c r="P284" s="23" t="s">
        <v>58</v>
      </c>
      <c r="Q284" s="23" t="s">
        <v>34</v>
      </c>
      <c r="R284" s="23">
        <f t="shared" si="20"/>
        <v>1</v>
      </c>
      <c r="S284" s="23" t="str">
        <f t="shared" si="21"/>
        <v>ORD100283_20250204_CUST02403_MED025</v>
      </c>
      <c r="T284" s="23">
        <f t="shared" si="22"/>
        <v>1</v>
      </c>
      <c r="U284" s="6">
        <f t="shared" si="23"/>
        <v>207.45000000000002</v>
      </c>
      <c r="V284" s="6">
        <f>tbl_Raw_Data[[#This Row],[Discount_Pct]]*tbl_Raw_Data[[#This Row],[Gross_Amount]]/100</f>
        <v>0</v>
      </c>
      <c r="W284" s="6">
        <f>tbl_Raw_Data[[#This Row],[Gross_Amount]]-tbl_Raw_Data[[#This Row],[Discount_Amount]]</f>
        <v>207.45000000000002</v>
      </c>
      <c r="X284" s="6">
        <f>tbl_Raw_Data[[#This Row],[Net_Amount_Before_Tax]]*tbl_Raw_Data[[#This Row],[Tax_Pct]]/100</f>
        <v>37.341000000000001</v>
      </c>
      <c r="Y284" s="6">
        <f>tbl_Raw_Data[[#This Row],[Net_Amount_Before_Tax]]+tbl_Raw_Data[[#This Row],[Tax_Amount]]</f>
        <v>244.79100000000003</v>
      </c>
      <c r="Z284" s="6">
        <f t="shared" si="24"/>
        <v>2</v>
      </c>
    </row>
    <row r="285" spans="1:26" x14ac:dyDescent="0.3">
      <c r="A285" s="23" t="s">
        <v>645</v>
      </c>
      <c r="B285" s="34">
        <v>45380</v>
      </c>
      <c r="C285" s="23" t="s">
        <v>647</v>
      </c>
      <c r="D285" s="23" t="s">
        <v>159</v>
      </c>
      <c r="E285" s="23" t="s">
        <v>47</v>
      </c>
      <c r="F285" s="23">
        <v>400050</v>
      </c>
      <c r="G285" s="23" t="s">
        <v>224</v>
      </c>
      <c r="H285" s="23" t="s">
        <v>225</v>
      </c>
      <c r="I285" s="23" t="s">
        <v>147</v>
      </c>
      <c r="J285" s="23" t="s">
        <v>23</v>
      </c>
      <c r="K285" s="23" t="s">
        <v>24</v>
      </c>
      <c r="L285" s="23">
        <v>2</v>
      </c>
      <c r="M285" s="23">
        <v>42.95</v>
      </c>
      <c r="N285" s="23">
        <v>10</v>
      </c>
      <c r="O285" s="23">
        <v>18</v>
      </c>
      <c r="P285" s="23" t="s">
        <v>25</v>
      </c>
      <c r="Q285" s="23" t="s">
        <v>34</v>
      </c>
      <c r="R285" s="23">
        <f t="shared" si="20"/>
        <v>1</v>
      </c>
      <c r="S285" s="23" t="str">
        <f t="shared" si="21"/>
        <v>ORD100283_20240329_CUST01780_MED015</v>
      </c>
      <c r="T285" s="23">
        <f t="shared" si="22"/>
        <v>1</v>
      </c>
      <c r="U285" s="6">
        <f t="shared" si="23"/>
        <v>85.9</v>
      </c>
      <c r="V285" s="6">
        <f>tbl_Raw_Data[[#This Row],[Discount_Pct]]*tbl_Raw_Data[[#This Row],[Gross_Amount]]/100</f>
        <v>8.59</v>
      </c>
      <c r="W285" s="6">
        <f>tbl_Raw_Data[[#This Row],[Gross_Amount]]-tbl_Raw_Data[[#This Row],[Discount_Amount]]</f>
        <v>77.31</v>
      </c>
      <c r="X285" s="6">
        <f>tbl_Raw_Data[[#This Row],[Net_Amount_Before_Tax]]*tbl_Raw_Data[[#This Row],[Tax_Pct]]/100</f>
        <v>13.915799999999999</v>
      </c>
      <c r="Y285" s="6">
        <f>tbl_Raw_Data[[#This Row],[Net_Amount_Before_Tax]]+tbl_Raw_Data[[#This Row],[Tax_Amount]]</f>
        <v>91.225800000000007</v>
      </c>
      <c r="Z285" s="6">
        <f t="shared" si="24"/>
        <v>4</v>
      </c>
    </row>
    <row r="286" spans="1:26" x14ac:dyDescent="0.3">
      <c r="A286" s="23" t="s">
        <v>648</v>
      </c>
      <c r="B286" s="34">
        <v>46010</v>
      </c>
      <c r="C286" s="23" t="s">
        <v>649</v>
      </c>
      <c r="D286" s="23" t="s">
        <v>92</v>
      </c>
      <c r="E286" s="23" t="s">
        <v>93</v>
      </c>
      <c r="F286" s="23">
        <v>560038</v>
      </c>
      <c r="G286" s="23" t="s">
        <v>145</v>
      </c>
      <c r="H286" s="23" t="s">
        <v>146</v>
      </c>
      <c r="I286" s="23" t="s">
        <v>147</v>
      </c>
      <c r="J286" s="23" t="s">
        <v>148</v>
      </c>
      <c r="K286" s="23" t="s">
        <v>24</v>
      </c>
      <c r="L286" s="23">
        <v>5</v>
      </c>
      <c r="M286" s="23">
        <v>107.23</v>
      </c>
      <c r="N286" s="23">
        <v>10</v>
      </c>
      <c r="O286" s="23">
        <v>18</v>
      </c>
      <c r="P286" s="23" t="s">
        <v>43</v>
      </c>
      <c r="Q286" s="23" t="s">
        <v>44</v>
      </c>
      <c r="R286" s="23">
        <f t="shared" si="20"/>
        <v>1</v>
      </c>
      <c r="S286" s="23" t="str">
        <f t="shared" si="21"/>
        <v>ORD100285_20251219_CUST00047_MED016</v>
      </c>
      <c r="T286" s="23">
        <f t="shared" si="22"/>
        <v>1</v>
      </c>
      <c r="U286" s="6">
        <f t="shared" si="23"/>
        <v>536.15</v>
      </c>
      <c r="V286" s="6">
        <f>tbl_Raw_Data[[#This Row],[Discount_Pct]]*tbl_Raw_Data[[#This Row],[Gross_Amount]]/100</f>
        <v>53.615000000000002</v>
      </c>
      <c r="W286" s="6">
        <f>tbl_Raw_Data[[#This Row],[Gross_Amount]]-tbl_Raw_Data[[#This Row],[Discount_Amount]]</f>
        <v>482.53499999999997</v>
      </c>
      <c r="X286" s="6">
        <f>tbl_Raw_Data[[#This Row],[Net_Amount_Before_Tax]]*tbl_Raw_Data[[#This Row],[Tax_Pct]]/100</f>
        <v>86.85629999999999</v>
      </c>
      <c r="Y286" s="6">
        <f>tbl_Raw_Data[[#This Row],[Net_Amount_Before_Tax]]+tbl_Raw_Data[[#This Row],[Tax_Amount]]</f>
        <v>569.3913</v>
      </c>
      <c r="Z286" s="6">
        <f t="shared" si="24"/>
        <v>2</v>
      </c>
    </row>
    <row r="287" spans="1:26" x14ac:dyDescent="0.3">
      <c r="A287" s="23" t="s">
        <v>648</v>
      </c>
      <c r="B287" s="34">
        <v>45567</v>
      </c>
      <c r="C287" s="23" t="s">
        <v>650</v>
      </c>
      <c r="D287" s="23" t="s">
        <v>80</v>
      </c>
      <c r="E287" s="23" t="s">
        <v>81</v>
      </c>
      <c r="F287" s="23">
        <v>395017</v>
      </c>
      <c r="G287" s="23" t="s">
        <v>61</v>
      </c>
      <c r="H287" s="23" t="s">
        <v>62</v>
      </c>
      <c r="I287" s="23" t="s">
        <v>63</v>
      </c>
      <c r="J287" s="23" t="s">
        <v>64</v>
      </c>
      <c r="K287" s="23" t="s">
        <v>57</v>
      </c>
      <c r="L287" s="23">
        <v>3</v>
      </c>
      <c r="M287" s="23">
        <v>97.67</v>
      </c>
      <c r="N287" s="23">
        <v>10</v>
      </c>
      <c r="O287" s="23">
        <v>5</v>
      </c>
      <c r="P287" s="23" t="s">
        <v>25</v>
      </c>
      <c r="Q287" s="23" t="s">
        <v>34</v>
      </c>
      <c r="R287" s="23">
        <f t="shared" si="20"/>
        <v>1</v>
      </c>
      <c r="S287" s="23" t="str">
        <f t="shared" si="21"/>
        <v>ORD100285_20241002_CUST03003_MED004</v>
      </c>
      <c r="T287" s="23">
        <f t="shared" si="22"/>
        <v>1</v>
      </c>
      <c r="U287" s="6">
        <f t="shared" si="23"/>
        <v>293.01</v>
      </c>
      <c r="V287" s="6">
        <f>tbl_Raw_Data[[#This Row],[Discount_Pct]]*tbl_Raw_Data[[#This Row],[Gross_Amount]]/100</f>
        <v>29.300999999999998</v>
      </c>
      <c r="W287" s="6">
        <f>tbl_Raw_Data[[#This Row],[Gross_Amount]]-tbl_Raw_Data[[#This Row],[Discount_Amount]]</f>
        <v>263.709</v>
      </c>
      <c r="X287" s="6">
        <f>tbl_Raw_Data[[#This Row],[Net_Amount_Before_Tax]]*tbl_Raw_Data[[#This Row],[Tax_Pct]]/100</f>
        <v>13.185450000000001</v>
      </c>
      <c r="Y287" s="6">
        <f>tbl_Raw_Data[[#This Row],[Net_Amount_Before_Tax]]+tbl_Raw_Data[[#This Row],[Tax_Amount]]</f>
        <v>276.89445000000001</v>
      </c>
      <c r="Z287" s="6">
        <f t="shared" si="24"/>
        <v>1</v>
      </c>
    </row>
    <row r="288" spans="1:26" x14ac:dyDescent="0.3">
      <c r="A288" s="23" t="s">
        <v>651</v>
      </c>
      <c r="B288" s="34">
        <v>45882</v>
      </c>
      <c r="C288" s="23" t="s">
        <v>652</v>
      </c>
      <c r="D288" s="23" t="s">
        <v>159</v>
      </c>
      <c r="E288" s="23" t="s">
        <v>47</v>
      </c>
      <c r="F288" s="23">
        <v>400050</v>
      </c>
      <c r="G288" s="23" t="s">
        <v>145</v>
      </c>
      <c r="H288" s="23" t="s">
        <v>146</v>
      </c>
      <c r="I288" s="23" t="s">
        <v>147</v>
      </c>
      <c r="J288" s="23" t="s">
        <v>148</v>
      </c>
      <c r="K288" s="23" t="s">
        <v>24</v>
      </c>
      <c r="L288" s="23">
        <v>2</v>
      </c>
      <c r="M288" s="23">
        <v>102.61</v>
      </c>
      <c r="N288" s="23">
        <v>5</v>
      </c>
      <c r="O288" s="23">
        <v>12</v>
      </c>
      <c r="P288" s="23" t="s">
        <v>65</v>
      </c>
      <c r="Q288" s="23" t="s">
        <v>34</v>
      </c>
      <c r="R288" s="23">
        <f t="shared" si="20"/>
        <v>1</v>
      </c>
      <c r="S288" s="23" t="str">
        <f t="shared" si="21"/>
        <v>ORD100287_20250813_CUST02571_MED016</v>
      </c>
      <c r="T288" s="23">
        <f t="shared" si="22"/>
        <v>1</v>
      </c>
      <c r="U288" s="6">
        <f t="shared" si="23"/>
        <v>205.22</v>
      </c>
      <c r="V288" s="6">
        <f>tbl_Raw_Data[[#This Row],[Discount_Pct]]*tbl_Raw_Data[[#This Row],[Gross_Amount]]/100</f>
        <v>10.260999999999999</v>
      </c>
      <c r="W288" s="6">
        <f>tbl_Raw_Data[[#This Row],[Gross_Amount]]-tbl_Raw_Data[[#This Row],[Discount_Amount]]</f>
        <v>194.959</v>
      </c>
      <c r="X288" s="6">
        <f>tbl_Raw_Data[[#This Row],[Net_Amount_Before_Tax]]*tbl_Raw_Data[[#This Row],[Tax_Pct]]/100</f>
        <v>23.395079999999997</v>
      </c>
      <c r="Y288" s="6">
        <f>tbl_Raw_Data[[#This Row],[Net_Amount_Before_Tax]]+tbl_Raw_Data[[#This Row],[Tax_Amount]]</f>
        <v>218.35408000000001</v>
      </c>
      <c r="Z288" s="6">
        <f t="shared" si="24"/>
        <v>1</v>
      </c>
    </row>
    <row r="289" spans="1:26" x14ac:dyDescent="0.3">
      <c r="A289" s="23" t="s">
        <v>653</v>
      </c>
      <c r="B289" s="34">
        <v>45397</v>
      </c>
      <c r="C289" s="23" t="s">
        <v>654</v>
      </c>
      <c r="D289" s="23" t="s">
        <v>52</v>
      </c>
      <c r="E289" s="23" t="s">
        <v>52</v>
      </c>
      <c r="F289" s="23">
        <v>160017</v>
      </c>
      <c r="G289" s="23" t="s">
        <v>20</v>
      </c>
      <c r="H289" s="23" t="s">
        <v>21</v>
      </c>
      <c r="I289" s="23" t="s">
        <v>22</v>
      </c>
      <c r="J289" s="23" t="s">
        <v>23</v>
      </c>
      <c r="K289" s="23" t="s">
        <v>24</v>
      </c>
      <c r="L289" s="23">
        <v>1</v>
      </c>
      <c r="M289" s="23">
        <v>145.80000000000001</v>
      </c>
      <c r="N289" s="23">
        <v>0</v>
      </c>
      <c r="O289" s="23">
        <v>5</v>
      </c>
      <c r="P289" s="23" t="s">
        <v>25</v>
      </c>
      <c r="Q289" s="23" t="s">
        <v>90</v>
      </c>
      <c r="R289" s="23">
        <f t="shared" si="20"/>
        <v>1</v>
      </c>
      <c r="S289" s="23" t="str">
        <f t="shared" si="21"/>
        <v>ORD100288_20240415_CUST02351_MED024</v>
      </c>
      <c r="T289" s="23">
        <f t="shared" si="22"/>
        <v>1</v>
      </c>
      <c r="U289" s="6">
        <f t="shared" si="23"/>
        <v>145.80000000000001</v>
      </c>
      <c r="V289" s="6">
        <f>tbl_Raw_Data[[#This Row],[Discount_Pct]]*tbl_Raw_Data[[#This Row],[Gross_Amount]]/100</f>
        <v>0</v>
      </c>
      <c r="W289" s="6">
        <f>tbl_Raw_Data[[#This Row],[Gross_Amount]]-tbl_Raw_Data[[#This Row],[Discount_Amount]]</f>
        <v>145.80000000000001</v>
      </c>
      <c r="X289" s="6">
        <f>tbl_Raw_Data[[#This Row],[Net_Amount_Before_Tax]]*tbl_Raw_Data[[#This Row],[Tax_Pct]]/100</f>
        <v>7.29</v>
      </c>
      <c r="Y289" s="6">
        <f>tbl_Raw_Data[[#This Row],[Net_Amount_Before_Tax]]+tbl_Raw_Data[[#This Row],[Tax_Amount]]</f>
        <v>153.09</v>
      </c>
      <c r="Z289" s="6">
        <f t="shared" si="24"/>
        <v>4</v>
      </c>
    </row>
    <row r="290" spans="1:26" x14ac:dyDescent="0.3">
      <c r="A290" s="23" t="s">
        <v>655</v>
      </c>
      <c r="B290" s="34">
        <v>45445</v>
      </c>
      <c r="C290" s="23" t="s">
        <v>656</v>
      </c>
      <c r="D290" s="23" t="s">
        <v>80</v>
      </c>
      <c r="E290" s="23" t="s">
        <v>81</v>
      </c>
      <c r="F290" s="23">
        <v>395010</v>
      </c>
      <c r="G290" s="23" t="s">
        <v>48</v>
      </c>
      <c r="H290" s="23" t="s">
        <v>49</v>
      </c>
      <c r="I290" s="23" t="s">
        <v>50</v>
      </c>
      <c r="J290" s="23" t="s">
        <v>23</v>
      </c>
      <c r="K290" s="23" t="s">
        <v>24</v>
      </c>
      <c r="L290" s="23">
        <v>1</v>
      </c>
      <c r="M290" s="23">
        <v>120.65</v>
      </c>
      <c r="N290" s="23">
        <v>10</v>
      </c>
      <c r="O290" s="23">
        <v>18</v>
      </c>
      <c r="P290" s="23" t="s">
        <v>43</v>
      </c>
      <c r="Q290" s="23" t="s">
        <v>44</v>
      </c>
      <c r="R290" s="23">
        <f t="shared" si="20"/>
        <v>1</v>
      </c>
      <c r="S290" s="23" t="str">
        <f t="shared" si="21"/>
        <v>ORD100289_20240602_CUST00734_MED028</v>
      </c>
      <c r="T290" s="23">
        <f t="shared" si="22"/>
        <v>1</v>
      </c>
      <c r="U290" s="6">
        <f t="shared" si="23"/>
        <v>120.65</v>
      </c>
      <c r="V290" s="6">
        <f>tbl_Raw_Data[[#This Row],[Discount_Pct]]*tbl_Raw_Data[[#This Row],[Gross_Amount]]/100</f>
        <v>12.065</v>
      </c>
      <c r="W290" s="6">
        <f>tbl_Raw_Data[[#This Row],[Gross_Amount]]-tbl_Raw_Data[[#This Row],[Discount_Amount]]</f>
        <v>108.58500000000001</v>
      </c>
      <c r="X290" s="6">
        <f>tbl_Raw_Data[[#This Row],[Net_Amount_Before_Tax]]*tbl_Raw_Data[[#This Row],[Tax_Pct]]/100</f>
        <v>19.545300000000001</v>
      </c>
      <c r="Y290" s="6">
        <f>tbl_Raw_Data[[#This Row],[Net_Amount_Before_Tax]]+tbl_Raw_Data[[#This Row],[Tax_Amount]]</f>
        <v>128.13030000000001</v>
      </c>
      <c r="Z290" s="6">
        <f t="shared" si="24"/>
        <v>1</v>
      </c>
    </row>
    <row r="291" spans="1:26" x14ac:dyDescent="0.3">
      <c r="A291" s="23" t="s">
        <v>657</v>
      </c>
      <c r="B291" s="34">
        <v>45619</v>
      </c>
      <c r="C291" s="23" t="s">
        <v>658</v>
      </c>
      <c r="D291" s="23" t="s">
        <v>37</v>
      </c>
      <c r="E291" s="23" t="s">
        <v>38</v>
      </c>
      <c r="F291" s="23">
        <v>452010</v>
      </c>
      <c r="G291" s="23" t="s">
        <v>68</v>
      </c>
      <c r="H291" s="23" t="s">
        <v>69</v>
      </c>
      <c r="I291" s="23" t="s">
        <v>55</v>
      </c>
      <c r="J291" s="23" t="s">
        <v>56</v>
      </c>
      <c r="K291" s="23" t="s">
        <v>24</v>
      </c>
      <c r="L291" s="23">
        <v>2</v>
      </c>
      <c r="M291" s="23">
        <v>25.54</v>
      </c>
      <c r="N291" s="23">
        <v>10</v>
      </c>
      <c r="O291" s="23">
        <v>5</v>
      </c>
      <c r="P291" s="23" t="s">
        <v>43</v>
      </c>
      <c r="Q291" s="23" t="s">
        <v>34</v>
      </c>
      <c r="R291" s="23">
        <f t="shared" si="20"/>
        <v>1</v>
      </c>
      <c r="S291" s="23" t="str">
        <f t="shared" si="21"/>
        <v>ORD100290_20241123_CUST01112_MED003</v>
      </c>
      <c r="T291" s="23">
        <f t="shared" si="22"/>
        <v>1</v>
      </c>
      <c r="U291" s="6">
        <f t="shared" si="23"/>
        <v>51.08</v>
      </c>
      <c r="V291" s="6">
        <f>tbl_Raw_Data[[#This Row],[Discount_Pct]]*tbl_Raw_Data[[#This Row],[Gross_Amount]]/100</f>
        <v>5.1079999999999997</v>
      </c>
      <c r="W291" s="6">
        <f>tbl_Raw_Data[[#This Row],[Gross_Amount]]-tbl_Raw_Data[[#This Row],[Discount_Amount]]</f>
        <v>45.972000000000001</v>
      </c>
      <c r="X291" s="6">
        <f>tbl_Raw_Data[[#This Row],[Net_Amount_Before_Tax]]*tbl_Raw_Data[[#This Row],[Tax_Pct]]/100</f>
        <v>2.2986</v>
      </c>
      <c r="Y291" s="6">
        <f>tbl_Raw_Data[[#This Row],[Net_Amount_Before_Tax]]+tbl_Raw_Data[[#This Row],[Tax_Amount]]</f>
        <v>48.270600000000002</v>
      </c>
      <c r="Z291" s="6">
        <f t="shared" si="24"/>
        <v>3</v>
      </c>
    </row>
    <row r="292" spans="1:26" x14ac:dyDescent="0.3">
      <c r="A292" s="23" t="s">
        <v>659</v>
      </c>
      <c r="B292" s="34">
        <v>45362</v>
      </c>
      <c r="C292" s="23" t="s">
        <v>660</v>
      </c>
      <c r="D292" s="23" t="s">
        <v>37</v>
      </c>
      <c r="E292" s="23" t="s">
        <v>38</v>
      </c>
      <c r="F292" s="23">
        <v>452001</v>
      </c>
      <c r="G292" s="23" t="s">
        <v>119</v>
      </c>
      <c r="H292" s="23" t="s">
        <v>120</v>
      </c>
      <c r="I292" s="23" t="s">
        <v>32</v>
      </c>
      <c r="J292" s="23" t="s">
        <v>64</v>
      </c>
      <c r="K292" s="23" t="s">
        <v>57</v>
      </c>
      <c r="L292" s="23">
        <v>3</v>
      </c>
      <c r="M292" s="23">
        <v>67.47</v>
      </c>
      <c r="N292" s="23">
        <v>0</v>
      </c>
      <c r="O292" s="23">
        <v>12</v>
      </c>
      <c r="P292" s="23" t="s">
        <v>65</v>
      </c>
      <c r="Q292" s="23" t="s">
        <v>34</v>
      </c>
      <c r="R292" s="23">
        <f t="shared" si="20"/>
        <v>1</v>
      </c>
      <c r="S292" s="23" t="str">
        <f t="shared" si="21"/>
        <v>ORD100291_20240311_CUST01906_MED010</v>
      </c>
      <c r="T292" s="23">
        <f t="shared" si="22"/>
        <v>1</v>
      </c>
      <c r="U292" s="6">
        <f t="shared" si="23"/>
        <v>202.41</v>
      </c>
      <c r="V292" s="6">
        <f>tbl_Raw_Data[[#This Row],[Discount_Pct]]*tbl_Raw_Data[[#This Row],[Gross_Amount]]/100</f>
        <v>0</v>
      </c>
      <c r="W292" s="6">
        <f>tbl_Raw_Data[[#This Row],[Gross_Amount]]-tbl_Raw_Data[[#This Row],[Discount_Amount]]</f>
        <v>202.41</v>
      </c>
      <c r="X292" s="6">
        <f>tbl_Raw_Data[[#This Row],[Net_Amount_Before_Tax]]*tbl_Raw_Data[[#This Row],[Tax_Pct]]/100</f>
        <v>24.289200000000001</v>
      </c>
      <c r="Y292" s="6">
        <f>tbl_Raw_Data[[#This Row],[Net_Amount_Before_Tax]]+tbl_Raw_Data[[#This Row],[Tax_Amount]]</f>
        <v>226.69919999999999</v>
      </c>
      <c r="Z292" s="6">
        <f t="shared" si="24"/>
        <v>4</v>
      </c>
    </row>
    <row r="293" spans="1:26" x14ac:dyDescent="0.3">
      <c r="A293" s="23" t="s">
        <v>661</v>
      </c>
      <c r="B293" s="34">
        <v>45603</v>
      </c>
      <c r="C293" s="23" t="s">
        <v>662</v>
      </c>
      <c r="D293" s="23" t="s">
        <v>123</v>
      </c>
      <c r="E293" s="23" t="s">
        <v>101</v>
      </c>
      <c r="F293" s="23">
        <v>226024</v>
      </c>
      <c r="G293" s="23" t="s">
        <v>74</v>
      </c>
      <c r="H293" s="23" t="s">
        <v>75</v>
      </c>
      <c r="I293" s="23" t="s">
        <v>76</v>
      </c>
      <c r="J293" s="23" t="s">
        <v>77</v>
      </c>
      <c r="K293" s="23" t="s">
        <v>57</v>
      </c>
      <c r="L293" s="23">
        <v>2</v>
      </c>
      <c r="M293" s="23">
        <v>64.459999999999994</v>
      </c>
      <c r="N293" s="23">
        <v>5</v>
      </c>
      <c r="O293" s="23">
        <v>5</v>
      </c>
      <c r="P293" s="23" t="s">
        <v>43</v>
      </c>
      <c r="Q293" s="23" t="s">
        <v>34</v>
      </c>
      <c r="R293" s="23">
        <f t="shared" si="20"/>
        <v>1</v>
      </c>
      <c r="S293" s="23" t="str">
        <f t="shared" si="21"/>
        <v>ORD100292_20241107_CUST03030_MED008</v>
      </c>
      <c r="T293" s="23">
        <f t="shared" si="22"/>
        <v>1</v>
      </c>
      <c r="U293" s="6">
        <f t="shared" si="23"/>
        <v>128.91999999999999</v>
      </c>
      <c r="V293" s="6">
        <f>tbl_Raw_Data[[#This Row],[Discount_Pct]]*tbl_Raw_Data[[#This Row],[Gross_Amount]]/100</f>
        <v>6.4459999999999988</v>
      </c>
      <c r="W293" s="6">
        <f>tbl_Raw_Data[[#This Row],[Gross_Amount]]-tbl_Raw_Data[[#This Row],[Discount_Amount]]</f>
        <v>122.47399999999999</v>
      </c>
      <c r="X293" s="6">
        <f>tbl_Raw_Data[[#This Row],[Net_Amount_Before_Tax]]*tbl_Raw_Data[[#This Row],[Tax_Pct]]/100</f>
        <v>6.1236999999999986</v>
      </c>
      <c r="Y293" s="6">
        <f>tbl_Raw_Data[[#This Row],[Net_Amount_Before_Tax]]+tbl_Raw_Data[[#This Row],[Tax_Amount]]</f>
        <v>128.59769999999997</v>
      </c>
      <c r="Z293" s="6">
        <f t="shared" si="24"/>
        <v>3</v>
      </c>
    </row>
    <row r="294" spans="1:26" x14ac:dyDescent="0.3">
      <c r="A294" s="23" t="s">
        <v>661</v>
      </c>
      <c r="B294" s="34">
        <v>45711</v>
      </c>
      <c r="C294" s="23" t="s">
        <v>663</v>
      </c>
      <c r="D294" s="23" t="s">
        <v>28</v>
      </c>
      <c r="E294" s="23" t="s">
        <v>29</v>
      </c>
      <c r="F294" s="23">
        <v>500001</v>
      </c>
      <c r="G294" s="23" t="s">
        <v>124</v>
      </c>
      <c r="H294" s="23" t="s">
        <v>125</v>
      </c>
      <c r="I294" s="23" t="s">
        <v>104</v>
      </c>
      <c r="J294" s="23" t="s">
        <v>114</v>
      </c>
      <c r="K294" s="23" t="s">
        <v>24</v>
      </c>
      <c r="L294" s="23">
        <v>1</v>
      </c>
      <c r="M294" s="23">
        <v>127.27</v>
      </c>
      <c r="N294" s="23">
        <v>15</v>
      </c>
      <c r="O294" s="23">
        <v>5</v>
      </c>
      <c r="P294" s="23" t="s">
        <v>58</v>
      </c>
      <c r="Q294" s="23" t="s">
        <v>26</v>
      </c>
      <c r="R294" s="23">
        <f t="shared" si="20"/>
        <v>1</v>
      </c>
      <c r="S294" s="23" t="str">
        <f t="shared" si="21"/>
        <v>ORD100292_20250223_CUST00098_MED018</v>
      </c>
      <c r="T294" s="23">
        <f t="shared" si="22"/>
        <v>1</v>
      </c>
      <c r="U294" s="6">
        <f t="shared" si="23"/>
        <v>127.27</v>
      </c>
      <c r="V294" s="6">
        <f>tbl_Raw_Data[[#This Row],[Discount_Pct]]*tbl_Raw_Data[[#This Row],[Gross_Amount]]/100</f>
        <v>19.090499999999999</v>
      </c>
      <c r="W294" s="6">
        <f>tbl_Raw_Data[[#This Row],[Gross_Amount]]-tbl_Raw_Data[[#This Row],[Discount_Amount]]</f>
        <v>108.17949999999999</v>
      </c>
      <c r="X294" s="6">
        <f>tbl_Raw_Data[[#This Row],[Net_Amount_Before_Tax]]*tbl_Raw_Data[[#This Row],[Tax_Pct]]/100</f>
        <v>5.408974999999999</v>
      </c>
      <c r="Y294" s="6">
        <f>tbl_Raw_Data[[#This Row],[Net_Amount_Before_Tax]]+tbl_Raw_Data[[#This Row],[Tax_Amount]]</f>
        <v>113.58847499999999</v>
      </c>
      <c r="Z294" s="6">
        <f t="shared" si="24"/>
        <v>2</v>
      </c>
    </row>
    <row r="295" spans="1:26" x14ac:dyDescent="0.3">
      <c r="A295" s="23" t="s">
        <v>664</v>
      </c>
      <c r="B295" s="34">
        <v>45606</v>
      </c>
      <c r="C295" s="23" t="s">
        <v>665</v>
      </c>
      <c r="D295" s="23" t="s">
        <v>28</v>
      </c>
      <c r="E295" s="23" t="s">
        <v>29</v>
      </c>
      <c r="F295" s="23">
        <v>500081</v>
      </c>
      <c r="G295" s="23" t="s">
        <v>30</v>
      </c>
      <c r="H295" s="23" t="s">
        <v>31</v>
      </c>
      <c r="I295" s="23" t="s">
        <v>32</v>
      </c>
      <c r="J295" s="23" t="s">
        <v>23</v>
      </c>
      <c r="K295" s="23" t="s">
        <v>24</v>
      </c>
      <c r="L295" s="23">
        <v>6</v>
      </c>
      <c r="M295" s="23">
        <v>134.1</v>
      </c>
      <c r="N295" s="23">
        <v>15</v>
      </c>
      <c r="O295" s="23">
        <v>5</v>
      </c>
      <c r="P295" s="23" t="s">
        <v>25</v>
      </c>
      <c r="Q295" s="23" t="s">
        <v>34</v>
      </c>
      <c r="R295" s="23">
        <f t="shared" si="20"/>
        <v>1</v>
      </c>
      <c r="S295" s="23" t="str">
        <f t="shared" si="21"/>
        <v>ORD100294_20241110_CUST00426_MED017</v>
      </c>
      <c r="T295" s="23">
        <f t="shared" si="22"/>
        <v>1</v>
      </c>
      <c r="U295" s="6">
        <f t="shared" si="23"/>
        <v>804.59999999999991</v>
      </c>
      <c r="V295" s="6">
        <f>tbl_Raw_Data[[#This Row],[Discount_Pct]]*tbl_Raw_Data[[#This Row],[Gross_Amount]]/100</f>
        <v>120.68999999999998</v>
      </c>
      <c r="W295" s="6">
        <f>tbl_Raw_Data[[#This Row],[Gross_Amount]]-tbl_Raw_Data[[#This Row],[Discount_Amount]]</f>
        <v>683.91</v>
      </c>
      <c r="X295" s="6">
        <f>tbl_Raw_Data[[#This Row],[Net_Amount_Before_Tax]]*tbl_Raw_Data[[#This Row],[Tax_Pct]]/100</f>
        <v>34.195499999999996</v>
      </c>
      <c r="Y295" s="6">
        <f>tbl_Raw_Data[[#This Row],[Net_Amount_Before_Tax]]+tbl_Raw_Data[[#This Row],[Tax_Amount]]</f>
        <v>718.10550000000001</v>
      </c>
      <c r="Z295" s="6">
        <f t="shared" si="24"/>
        <v>2</v>
      </c>
    </row>
    <row r="296" spans="1:26" x14ac:dyDescent="0.3">
      <c r="A296" s="23" t="s">
        <v>666</v>
      </c>
      <c r="B296" s="34">
        <v>45824</v>
      </c>
      <c r="C296" s="23" t="s">
        <v>667</v>
      </c>
      <c r="D296" s="23" t="s">
        <v>100</v>
      </c>
      <c r="E296" s="23" t="s">
        <v>101</v>
      </c>
      <c r="F296" s="23">
        <v>201307</v>
      </c>
      <c r="G296" s="23" t="s">
        <v>102</v>
      </c>
      <c r="H296" s="23" t="s">
        <v>103</v>
      </c>
      <c r="I296" s="23" t="s">
        <v>104</v>
      </c>
      <c r="J296" s="23" t="s">
        <v>64</v>
      </c>
      <c r="K296" s="23" t="s">
        <v>57</v>
      </c>
      <c r="L296" s="23">
        <v>1</v>
      </c>
      <c r="M296" s="23">
        <v>112.03</v>
      </c>
      <c r="N296" s="23">
        <v>0</v>
      </c>
      <c r="O296" s="23">
        <v>5</v>
      </c>
      <c r="P296" s="23" t="s">
        <v>43</v>
      </c>
      <c r="Q296" s="23" t="s">
        <v>26</v>
      </c>
      <c r="R296" s="23">
        <f t="shared" si="20"/>
        <v>1</v>
      </c>
      <c r="S296" s="23" t="str">
        <f t="shared" si="21"/>
        <v>ORD100295_20250616_CUST01692_MED029</v>
      </c>
      <c r="T296" s="23">
        <f t="shared" si="22"/>
        <v>1</v>
      </c>
      <c r="U296" s="6">
        <f t="shared" si="23"/>
        <v>112.03</v>
      </c>
      <c r="V296" s="6">
        <f>tbl_Raw_Data[[#This Row],[Discount_Pct]]*tbl_Raw_Data[[#This Row],[Gross_Amount]]/100</f>
        <v>0</v>
      </c>
      <c r="W296" s="6">
        <f>tbl_Raw_Data[[#This Row],[Gross_Amount]]-tbl_Raw_Data[[#This Row],[Discount_Amount]]</f>
        <v>112.03</v>
      </c>
      <c r="X296" s="6">
        <f>tbl_Raw_Data[[#This Row],[Net_Amount_Before_Tax]]*tbl_Raw_Data[[#This Row],[Tax_Pct]]/100</f>
        <v>5.6014999999999997</v>
      </c>
      <c r="Y296" s="6">
        <f>tbl_Raw_Data[[#This Row],[Net_Amount_Before_Tax]]+tbl_Raw_Data[[#This Row],[Tax_Amount]]</f>
        <v>117.6315</v>
      </c>
      <c r="Z296" s="6">
        <f t="shared" si="24"/>
        <v>1</v>
      </c>
    </row>
    <row r="297" spans="1:26" x14ac:dyDescent="0.3">
      <c r="A297" s="23" t="s">
        <v>666</v>
      </c>
      <c r="B297" s="34">
        <v>45873</v>
      </c>
      <c r="C297" s="23" t="s">
        <v>668</v>
      </c>
      <c r="D297" s="23" t="s">
        <v>130</v>
      </c>
      <c r="E297" s="23" t="s">
        <v>131</v>
      </c>
      <c r="F297" s="23">
        <v>700091</v>
      </c>
      <c r="G297" s="23" t="s">
        <v>229</v>
      </c>
      <c r="H297" s="23" t="s">
        <v>230</v>
      </c>
      <c r="I297" s="23" t="s">
        <v>84</v>
      </c>
      <c r="J297" s="23" t="s">
        <v>140</v>
      </c>
      <c r="K297" s="23" t="s">
        <v>24</v>
      </c>
      <c r="L297" s="23">
        <v>5</v>
      </c>
      <c r="M297" s="23">
        <v>165.19</v>
      </c>
      <c r="N297" s="23">
        <v>5</v>
      </c>
      <c r="O297" s="23">
        <v>5</v>
      </c>
      <c r="P297" s="23" t="s">
        <v>58</v>
      </c>
      <c r="Q297" s="23" t="s">
        <v>44</v>
      </c>
      <c r="R297" s="23">
        <f t="shared" si="20"/>
        <v>1</v>
      </c>
      <c r="S297" s="23" t="str">
        <f t="shared" si="21"/>
        <v>ORD100295_20250804_CUST00256_MED022</v>
      </c>
      <c r="T297" s="23">
        <f t="shared" si="22"/>
        <v>1</v>
      </c>
      <c r="U297" s="6">
        <f t="shared" si="23"/>
        <v>825.95</v>
      </c>
      <c r="V297" s="6">
        <f>tbl_Raw_Data[[#This Row],[Discount_Pct]]*tbl_Raw_Data[[#This Row],[Gross_Amount]]/100</f>
        <v>41.297499999999999</v>
      </c>
      <c r="W297" s="6">
        <f>tbl_Raw_Data[[#This Row],[Gross_Amount]]-tbl_Raw_Data[[#This Row],[Discount_Amount]]</f>
        <v>784.65250000000003</v>
      </c>
      <c r="X297" s="6">
        <f>tbl_Raw_Data[[#This Row],[Net_Amount_Before_Tax]]*tbl_Raw_Data[[#This Row],[Tax_Pct]]/100</f>
        <v>39.232625000000006</v>
      </c>
      <c r="Y297" s="6">
        <f>tbl_Raw_Data[[#This Row],[Net_Amount_Before_Tax]]+tbl_Raw_Data[[#This Row],[Tax_Amount]]</f>
        <v>823.88512500000002</v>
      </c>
      <c r="Z297" s="6">
        <f t="shared" si="24"/>
        <v>0</v>
      </c>
    </row>
    <row r="298" spans="1:26" x14ac:dyDescent="0.3">
      <c r="A298" s="23" t="s">
        <v>669</v>
      </c>
      <c r="B298" s="34">
        <v>45570</v>
      </c>
      <c r="C298" s="23" t="s">
        <v>670</v>
      </c>
      <c r="D298" s="23" t="s">
        <v>159</v>
      </c>
      <c r="E298" s="23" t="s">
        <v>47</v>
      </c>
      <c r="F298" s="23">
        <v>400050</v>
      </c>
      <c r="G298" s="23" t="s">
        <v>132</v>
      </c>
      <c r="H298" s="23" t="s">
        <v>133</v>
      </c>
      <c r="I298" s="23" t="s">
        <v>134</v>
      </c>
      <c r="J298" s="23" t="s">
        <v>135</v>
      </c>
      <c r="K298" s="23" t="s">
        <v>57</v>
      </c>
      <c r="L298" s="23">
        <v>1</v>
      </c>
      <c r="M298" s="23">
        <v>81.599999999999994</v>
      </c>
      <c r="N298" s="23">
        <v>0</v>
      </c>
      <c r="O298" s="23">
        <v>5</v>
      </c>
      <c r="P298" s="23" t="s">
        <v>33</v>
      </c>
      <c r="Q298" s="23" t="s">
        <v>90</v>
      </c>
      <c r="R298" s="23">
        <f t="shared" si="20"/>
        <v>1</v>
      </c>
      <c r="S298" s="23" t="str">
        <f t="shared" si="21"/>
        <v>ORD100297_20241005_CUST00957_MED007</v>
      </c>
      <c r="T298" s="23">
        <f t="shared" si="22"/>
        <v>1</v>
      </c>
      <c r="U298" s="6">
        <f t="shared" si="23"/>
        <v>81.599999999999994</v>
      </c>
      <c r="V298" s="6">
        <f>tbl_Raw_Data[[#This Row],[Discount_Pct]]*tbl_Raw_Data[[#This Row],[Gross_Amount]]/100</f>
        <v>0</v>
      </c>
      <c r="W298" s="6">
        <f>tbl_Raw_Data[[#This Row],[Gross_Amount]]-tbl_Raw_Data[[#This Row],[Discount_Amount]]</f>
        <v>81.599999999999994</v>
      </c>
      <c r="X298" s="6">
        <f>tbl_Raw_Data[[#This Row],[Net_Amount_Before_Tax]]*tbl_Raw_Data[[#This Row],[Tax_Pct]]/100</f>
        <v>4.08</v>
      </c>
      <c r="Y298" s="6">
        <f>tbl_Raw_Data[[#This Row],[Net_Amount_Before_Tax]]+tbl_Raw_Data[[#This Row],[Tax_Amount]]</f>
        <v>85.679999999999993</v>
      </c>
      <c r="Z298" s="6">
        <f t="shared" si="24"/>
        <v>2</v>
      </c>
    </row>
    <row r="299" spans="1:26" x14ac:dyDescent="0.3">
      <c r="A299" s="23" t="s">
        <v>671</v>
      </c>
      <c r="B299" s="34">
        <v>45415</v>
      </c>
      <c r="C299" s="23" t="s">
        <v>672</v>
      </c>
      <c r="D299" s="23" t="s">
        <v>46</v>
      </c>
      <c r="E299" s="23" t="s">
        <v>47</v>
      </c>
      <c r="F299" s="23">
        <v>411001</v>
      </c>
      <c r="G299" s="23" t="s">
        <v>256</v>
      </c>
      <c r="H299" s="23" t="s">
        <v>257</v>
      </c>
      <c r="I299" s="23" t="s">
        <v>22</v>
      </c>
      <c r="J299" s="23" t="s">
        <v>258</v>
      </c>
      <c r="K299" s="23" t="s">
        <v>57</v>
      </c>
      <c r="L299" s="23">
        <v>1</v>
      </c>
      <c r="M299" s="23">
        <v>62.61</v>
      </c>
      <c r="N299" s="23">
        <v>5</v>
      </c>
      <c r="O299" s="23">
        <v>5</v>
      </c>
      <c r="P299" s="23" t="s">
        <v>43</v>
      </c>
      <c r="Q299" s="23" t="s">
        <v>34</v>
      </c>
      <c r="R299" s="23">
        <f t="shared" si="20"/>
        <v>1</v>
      </c>
      <c r="S299" s="23" t="str">
        <f t="shared" si="21"/>
        <v>ORD100298_20240503_CUST02196_MED025</v>
      </c>
      <c r="T299" s="23">
        <f t="shared" si="22"/>
        <v>1</v>
      </c>
      <c r="U299" s="6">
        <f t="shared" si="23"/>
        <v>62.61</v>
      </c>
      <c r="V299" s="6">
        <f>tbl_Raw_Data[[#This Row],[Discount_Pct]]*tbl_Raw_Data[[#This Row],[Gross_Amount]]/100</f>
        <v>3.1305000000000001</v>
      </c>
      <c r="W299" s="6">
        <f>tbl_Raw_Data[[#This Row],[Gross_Amount]]-tbl_Raw_Data[[#This Row],[Discount_Amount]]</f>
        <v>59.479500000000002</v>
      </c>
      <c r="X299" s="6">
        <f>tbl_Raw_Data[[#This Row],[Net_Amount_Before_Tax]]*tbl_Raw_Data[[#This Row],[Tax_Pct]]/100</f>
        <v>2.9739750000000003</v>
      </c>
      <c r="Y299" s="6">
        <f>tbl_Raw_Data[[#This Row],[Net_Amount_Before_Tax]]+tbl_Raw_Data[[#This Row],[Tax_Amount]]</f>
        <v>62.453475000000005</v>
      </c>
      <c r="Z299" s="6">
        <f t="shared" si="24"/>
        <v>3</v>
      </c>
    </row>
    <row r="300" spans="1:26" x14ac:dyDescent="0.3">
      <c r="A300" s="23" t="s">
        <v>673</v>
      </c>
      <c r="B300" s="34">
        <v>46005</v>
      </c>
      <c r="C300" s="23" t="s">
        <v>674</v>
      </c>
      <c r="D300" s="23" t="s">
        <v>19</v>
      </c>
      <c r="E300" s="23" t="s">
        <v>19</v>
      </c>
      <c r="F300" s="23">
        <v>110029</v>
      </c>
      <c r="G300" s="23" t="s">
        <v>132</v>
      </c>
      <c r="H300" s="23" t="s">
        <v>133</v>
      </c>
      <c r="I300" s="23" t="s">
        <v>134</v>
      </c>
      <c r="J300" s="23" t="s">
        <v>135</v>
      </c>
      <c r="K300" s="23" t="s">
        <v>57</v>
      </c>
      <c r="L300" s="23">
        <v>3</v>
      </c>
      <c r="M300" s="23">
        <v>72.64</v>
      </c>
      <c r="N300" s="23">
        <v>0</v>
      </c>
      <c r="O300" s="23">
        <v>5</v>
      </c>
      <c r="P300" s="23" t="s">
        <v>33</v>
      </c>
      <c r="Q300" s="23" t="s">
        <v>34</v>
      </c>
      <c r="R300" s="23">
        <f t="shared" si="20"/>
        <v>1</v>
      </c>
      <c r="S300" s="23" t="str">
        <f t="shared" si="21"/>
        <v>ORD100299_20251214_CUST02472_MED007</v>
      </c>
      <c r="T300" s="23">
        <f t="shared" si="22"/>
        <v>1</v>
      </c>
      <c r="U300" s="6">
        <f t="shared" si="23"/>
        <v>217.92000000000002</v>
      </c>
      <c r="V300" s="6">
        <f>tbl_Raw_Data[[#This Row],[Discount_Pct]]*tbl_Raw_Data[[#This Row],[Gross_Amount]]/100</f>
        <v>0</v>
      </c>
      <c r="W300" s="6">
        <f>tbl_Raw_Data[[#This Row],[Gross_Amount]]-tbl_Raw_Data[[#This Row],[Discount_Amount]]</f>
        <v>217.92000000000002</v>
      </c>
      <c r="X300" s="6">
        <f>tbl_Raw_Data[[#This Row],[Net_Amount_Before_Tax]]*tbl_Raw_Data[[#This Row],[Tax_Pct]]/100</f>
        <v>10.896000000000001</v>
      </c>
      <c r="Y300" s="6">
        <f>tbl_Raw_Data[[#This Row],[Net_Amount_Before_Tax]]+tbl_Raw_Data[[#This Row],[Tax_Amount]]</f>
        <v>228.81600000000003</v>
      </c>
      <c r="Z300" s="6">
        <f t="shared" si="24"/>
        <v>2</v>
      </c>
    </row>
    <row r="301" spans="1:26" x14ac:dyDescent="0.3">
      <c r="A301" s="23" t="s">
        <v>675</v>
      </c>
      <c r="B301" s="34">
        <v>45558</v>
      </c>
      <c r="C301" s="23" t="s">
        <v>676</v>
      </c>
      <c r="D301" s="23" t="s">
        <v>92</v>
      </c>
      <c r="E301" s="23" t="s">
        <v>93</v>
      </c>
      <c r="F301" s="23">
        <v>560034</v>
      </c>
      <c r="G301" s="23" t="s">
        <v>39</v>
      </c>
      <c r="H301" s="23" t="s">
        <v>40</v>
      </c>
      <c r="I301" s="23" t="s">
        <v>41</v>
      </c>
      <c r="J301" s="23" t="s">
        <v>42</v>
      </c>
      <c r="K301" s="23" t="s">
        <v>24</v>
      </c>
      <c r="L301" s="23">
        <v>5</v>
      </c>
      <c r="M301" s="23">
        <v>33.32</v>
      </c>
      <c r="N301" s="23">
        <v>5</v>
      </c>
      <c r="O301" s="23">
        <v>12</v>
      </c>
      <c r="P301" s="23" t="s">
        <v>25</v>
      </c>
      <c r="Q301" s="23" t="s">
        <v>90</v>
      </c>
      <c r="R301" s="23">
        <f t="shared" si="20"/>
        <v>1</v>
      </c>
      <c r="S301" s="23" t="str">
        <f t="shared" si="21"/>
        <v>ORD100300_20240923_CUST03360_MED001</v>
      </c>
      <c r="T301" s="23">
        <f t="shared" si="22"/>
        <v>1</v>
      </c>
      <c r="U301" s="6">
        <f t="shared" si="23"/>
        <v>166.6</v>
      </c>
      <c r="V301" s="6">
        <f>tbl_Raw_Data[[#This Row],[Discount_Pct]]*tbl_Raw_Data[[#This Row],[Gross_Amount]]/100</f>
        <v>8.33</v>
      </c>
      <c r="W301" s="6">
        <f>tbl_Raw_Data[[#This Row],[Gross_Amount]]-tbl_Raw_Data[[#This Row],[Discount_Amount]]</f>
        <v>158.26999999999998</v>
      </c>
      <c r="X301" s="6">
        <f>tbl_Raw_Data[[#This Row],[Net_Amount_Before_Tax]]*tbl_Raw_Data[[#This Row],[Tax_Pct]]/100</f>
        <v>18.992399999999996</v>
      </c>
      <c r="Y301" s="6">
        <f>tbl_Raw_Data[[#This Row],[Net_Amount_Before_Tax]]+tbl_Raw_Data[[#This Row],[Tax_Amount]]</f>
        <v>177.26239999999999</v>
      </c>
      <c r="Z301" s="6">
        <f t="shared" si="24"/>
        <v>1</v>
      </c>
    </row>
    <row r="302" spans="1:26" x14ac:dyDescent="0.3">
      <c r="A302" s="23" t="s">
        <v>675</v>
      </c>
      <c r="B302" s="34">
        <v>45435</v>
      </c>
      <c r="C302" s="23" t="s">
        <v>677</v>
      </c>
      <c r="D302" s="23" t="s">
        <v>19</v>
      </c>
      <c r="E302" s="23" t="s">
        <v>19</v>
      </c>
      <c r="F302" s="23">
        <v>110029</v>
      </c>
      <c r="G302" s="23" t="s">
        <v>192</v>
      </c>
      <c r="H302" s="23" t="s">
        <v>193</v>
      </c>
      <c r="I302" s="23" t="s">
        <v>41</v>
      </c>
      <c r="J302" s="23" t="s">
        <v>194</v>
      </c>
      <c r="K302" s="23" t="s">
        <v>24</v>
      </c>
      <c r="L302" s="23">
        <v>3</v>
      </c>
      <c r="M302" s="23">
        <v>36.65</v>
      </c>
      <c r="N302" s="23">
        <v>0</v>
      </c>
      <c r="O302" s="23">
        <v>12</v>
      </c>
      <c r="P302" s="23" t="s">
        <v>58</v>
      </c>
      <c r="Q302" s="23" t="s">
        <v>34</v>
      </c>
      <c r="R302" s="23">
        <f t="shared" si="20"/>
        <v>1</v>
      </c>
      <c r="S302" s="23" t="str">
        <f t="shared" si="21"/>
        <v>ORD100300_20240523_CUST00498_MED002</v>
      </c>
      <c r="T302" s="23">
        <f t="shared" si="22"/>
        <v>1</v>
      </c>
      <c r="U302" s="6">
        <f t="shared" si="23"/>
        <v>109.94999999999999</v>
      </c>
      <c r="V302" s="6">
        <f>tbl_Raw_Data[[#This Row],[Discount_Pct]]*tbl_Raw_Data[[#This Row],[Gross_Amount]]/100</f>
        <v>0</v>
      </c>
      <c r="W302" s="6">
        <f>tbl_Raw_Data[[#This Row],[Gross_Amount]]-tbl_Raw_Data[[#This Row],[Discount_Amount]]</f>
        <v>109.94999999999999</v>
      </c>
      <c r="X302" s="6">
        <f>tbl_Raw_Data[[#This Row],[Net_Amount_Before_Tax]]*tbl_Raw_Data[[#This Row],[Tax_Pct]]/100</f>
        <v>13.193999999999999</v>
      </c>
      <c r="Y302" s="6">
        <f>tbl_Raw_Data[[#This Row],[Net_Amount_Before_Tax]]+tbl_Raw_Data[[#This Row],[Tax_Amount]]</f>
        <v>123.14399999999999</v>
      </c>
      <c r="Z302" s="6">
        <f t="shared" si="24"/>
        <v>1</v>
      </c>
    </row>
    <row r="303" spans="1:26" x14ac:dyDescent="0.3">
      <c r="A303" s="23" t="s">
        <v>678</v>
      </c>
      <c r="B303" s="34">
        <v>45557</v>
      </c>
      <c r="C303" s="23" t="s">
        <v>679</v>
      </c>
      <c r="D303" s="23" t="s">
        <v>159</v>
      </c>
      <c r="E303" s="23" t="s">
        <v>47</v>
      </c>
      <c r="F303" s="23">
        <v>400001</v>
      </c>
      <c r="G303" s="23" t="s">
        <v>39</v>
      </c>
      <c r="H303" s="23" t="s">
        <v>40</v>
      </c>
      <c r="I303" s="23" t="s">
        <v>41</v>
      </c>
      <c r="J303" s="23" t="s">
        <v>42</v>
      </c>
      <c r="K303" s="23" t="s">
        <v>24</v>
      </c>
      <c r="L303" s="23">
        <v>6</v>
      </c>
      <c r="M303" s="23">
        <v>28</v>
      </c>
      <c r="N303" s="23">
        <v>10</v>
      </c>
      <c r="O303" s="23">
        <v>5</v>
      </c>
      <c r="P303" s="23" t="s">
        <v>65</v>
      </c>
      <c r="Q303" s="23" t="s">
        <v>34</v>
      </c>
      <c r="R303" s="23">
        <f t="shared" si="20"/>
        <v>1</v>
      </c>
      <c r="S303" s="23" t="str">
        <f t="shared" si="21"/>
        <v>ORD100302_20240922_CUST03330_MED001</v>
      </c>
      <c r="T303" s="23">
        <f t="shared" si="22"/>
        <v>1</v>
      </c>
      <c r="U303" s="6">
        <f t="shared" si="23"/>
        <v>168</v>
      </c>
      <c r="V303" s="6">
        <f>tbl_Raw_Data[[#This Row],[Discount_Pct]]*tbl_Raw_Data[[#This Row],[Gross_Amount]]/100</f>
        <v>16.8</v>
      </c>
      <c r="W303" s="6">
        <f>tbl_Raw_Data[[#This Row],[Gross_Amount]]-tbl_Raw_Data[[#This Row],[Discount_Amount]]</f>
        <v>151.19999999999999</v>
      </c>
      <c r="X303" s="6">
        <f>tbl_Raw_Data[[#This Row],[Net_Amount_Before_Tax]]*tbl_Raw_Data[[#This Row],[Tax_Pct]]/100</f>
        <v>7.56</v>
      </c>
      <c r="Y303" s="6">
        <f>tbl_Raw_Data[[#This Row],[Net_Amount_Before_Tax]]+tbl_Raw_Data[[#This Row],[Tax_Amount]]</f>
        <v>158.76</v>
      </c>
      <c r="Z303" s="6">
        <f t="shared" si="24"/>
        <v>1</v>
      </c>
    </row>
    <row r="304" spans="1:26" x14ac:dyDescent="0.3">
      <c r="A304" s="23" t="s">
        <v>678</v>
      </c>
      <c r="B304" s="34">
        <v>45764</v>
      </c>
      <c r="C304" s="23" t="s">
        <v>680</v>
      </c>
      <c r="D304" s="23" t="s">
        <v>92</v>
      </c>
      <c r="E304" s="23" t="s">
        <v>93</v>
      </c>
      <c r="F304" s="23">
        <v>560066</v>
      </c>
      <c r="G304" s="23" t="s">
        <v>283</v>
      </c>
      <c r="H304" s="23" t="s">
        <v>284</v>
      </c>
      <c r="I304" s="23" t="s">
        <v>104</v>
      </c>
      <c r="J304" s="23" t="s">
        <v>42</v>
      </c>
      <c r="K304" s="23" t="s">
        <v>57</v>
      </c>
      <c r="L304" s="23">
        <v>2</v>
      </c>
      <c r="M304" s="23">
        <v>314.02999999999997</v>
      </c>
      <c r="N304" s="23">
        <v>5</v>
      </c>
      <c r="O304" s="23">
        <v>5</v>
      </c>
      <c r="P304" s="23" t="s">
        <v>58</v>
      </c>
      <c r="Q304" s="23" t="s">
        <v>26</v>
      </c>
      <c r="R304" s="23">
        <f t="shared" si="20"/>
        <v>1</v>
      </c>
      <c r="S304" s="23" t="str">
        <f t="shared" si="21"/>
        <v>ORD100302_20250417_CUST00208_MED030</v>
      </c>
      <c r="T304" s="23">
        <f t="shared" si="22"/>
        <v>1</v>
      </c>
      <c r="U304" s="6">
        <f t="shared" si="23"/>
        <v>628.05999999999995</v>
      </c>
      <c r="V304" s="6">
        <f>tbl_Raw_Data[[#This Row],[Discount_Pct]]*tbl_Raw_Data[[#This Row],[Gross_Amount]]/100</f>
        <v>31.402999999999999</v>
      </c>
      <c r="W304" s="6">
        <f>tbl_Raw_Data[[#This Row],[Gross_Amount]]-tbl_Raw_Data[[#This Row],[Discount_Amount]]</f>
        <v>596.65699999999993</v>
      </c>
      <c r="X304" s="6">
        <f>tbl_Raw_Data[[#This Row],[Net_Amount_Before_Tax]]*tbl_Raw_Data[[#This Row],[Tax_Pct]]/100</f>
        <v>29.832849999999997</v>
      </c>
      <c r="Y304" s="6">
        <f>tbl_Raw_Data[[#This Row],[Net_Amount_Before_Tax]]+tbl_Raw_Data[[#This Row],[Tax_Amount]]</f>
        <v>626.48984999999993</v>
      </c>
      <c r="Z304" s="6">
        <f t="shared" si="24"/>
        <v>1</v>
      </c>
    </row>
    <row r="305" spans="1:26" x14ac:dyDescent="0.3">
      <c r="A305" s="23" t="s">
        <v>681</v>
      </c>
      <c r="B305" s="34">
        <v>45511</v>
      </c>
      <c r="C305" s="23" t="s">
        <v>682</v>
      </c>
      <c r="D305" s="23" t="s">
        <v>87</v>
      </c>
      <c r="E305" s="23" t="s">
        <v>88</v>
      </c>
      <c r="F305" s="23">
        <v>600018</v>
      </c>
      <c r="G305" s="23" t="s">
        <v>185</v>
      </c>
      <c r="H305" s="23" t="s">
        <v>186</v>
      </c>
      <c r="I305" s="23" t="s">
        <v>76</v>
      </c>
      <c r="J305" s="23" t="s">
        <v>187</v>
      </c>
      <c r="K305" s="23" t="s">
        <v>57</v>
      </c>
      <c r="L305" s="23">
        <v>2</v>
      </c>
      <c r="M305" s="23">
        <v>80.97</v>
      </c>
      <c r="N305" s="23">
        <v>10</v>
      </c>
      <c r="O305" s="23">
        <v>12</v>
      </c>
      <c r="P305" s="23" t="s">
        <v>58</v>
      </c>
      <c r="Q305" s="23" t="s">
        <v>34</v>
      </c>
      <c r="R305" s="23">
        <f t="shared" si="20"/>
        <v>1</v>
      </c>
      <c r="S305" s="23" t="str">
        <f t="shared" si="21"/>
        <v>ORD100304_20240807_CUST00767_MED009</v>
      </c>
      <c r="T305" s="23">
        <f t="shared" si="22"/>
        <v>1</v>
      </c>
      <c r="U305" s="6">
        <f t="shared" si="23"/>
        <v>161.94</v>
      </c>
      <c r="V305" s="6">
        <f>tbl_Raw_Data[[#This Row],[Discount_Pct]]*tbl_Raw_Data[[#This Row],[Gross_Amount]]/100</f>
        <v>16.194000000000003</v>
      </c>
      <c r="W305" s="6">
        <f>tbl_Raw_Data[[#This Row],[Gross_Amount]]-tbl_Raw_Data[[#This Row],[Discount_Amount]]</f>
        <v>145.74599999999998</v>
      </c>
      <c r="X305" s="6">
        <f>tbl_Raw_Data[[#This Row],[Net_Amount_Before_Tax]]*tbl_Raw_Data[[#This Row],[Tax_Pct]]/100</f>
        <v>17.489519999999999</v>
      </c>
      <c r="Y305" s="6">
        <f>tbl_Raw_Data[[#This Row],[Net_Amount_Before_Tax]]+tbl_Raw_Data[[#This Row],[Tax_Amount]]</f>
        <v>163.23551999999998</v>
      </c>
      <c r="Z305" s="6">
        <f t="shared" si="24"/>
        <v>3</v>
      </c>
    </row>
    <row r="306" spans="1:26" x14ac:dyDescent="0.3">
      <c r="A306" s="23" t="s">
        <v>683</v>
      </c>
      <c r="B306" s="34">
        <v>45855</v>
      </c>
      <c r="C306" s="23" t="s">
        <v>684</v>
      </c>
      <c r="D306" s="23" t="s">
        <v>19</v>
      </c>
      <c r="E306" s="23" t="s">
        <v>19</v>
      </c>
      <c r="F306" s="23">
        <v>110024</v>
      </c>
      <c r="G306" s="23" t="s">
        <v>68</v>
      </c>
      <c r="H306" s="23" t="s">
        <v>69</v>
      </c>
      <c r="I306" s="23" t="s">
        <v>55</v>
      </c>
      <c r="J306" s="23" t="s">
        <v>56</v>
      </c>
      <c r="K306" s="23" t="s">
        <v>24</v>
      </c>
      <c r="L306" s="23">
        <v>1</v>
      </c>
      <c r="M306" s="23">
        <v>25.68</v>
      </c>
      <c r="N306" s="23">
        <v>0</v>
      </c>
      <c r="O306" s="23">
        <v>12</v>
      </c>
      <c r="P306" s="23" t="s">
        <v>58</v>
      </c>
      <c r="Q306" s="23" t="s">
        <v>34</v>
      </c>
      <c r="R306" s="23">
        <f t="shared" si="20"/>
        <v>1</v>
      </c>
      <c r="S306" s="23" t="str">
        <f t="shared" si="21"/>
        <v>ORD100305_20250717_CUST01963_MED003</v>
      </c>
      <c r="T306" s="23">
        <f t="shared" si="22"/>
        <v>1</v>
      </c>
      <c r="U306" s="6">
        <f t="shared" si="23"/>
        <v>25.68</v>
      </c>
      <c r="V306" s="6">
        <f>tbl_Raw_Data[[#This Row],[Discount_Pct]]*tbl_Raw_Data[[#This Row],[Gross_Amount]]/100</f>
        <v>0</v>
      </c>
      <c r="W306" s="6">
        <f>tbl_Raw_Data[[#This Row],[Gross_Amount]]-tbl_Raw_Data[[#This Row],[Discount_Amount]]</f>
        <v>25.68</v>
      </c>
      <c r="X306" s="6">
        <f>tbl_Raw_Data[[#This Row],[Net_Amount_Before_Tax]]*tbl_Raw_Data[[#This Row],[Tax_Pct]]/100</f>
        <v>3.0815999999999999</v>
      </c>
      <c r="Y306" s="6">
        <f>tbl_Raw_Data[[#This Row],[Net_Amount_Before_Tax]]+tbl_Raw_Data[[#This Row],[Tax_Amount]]</f>
        <v>28.761600000000001</v>
      </c>
      <c r="Z306" s="6">
        <f t="shared" si="24"/>
        <v>2</v>
      </c>
    </row>
    <row r="307" spans="1:26" x14ac:dyDescent="0.3">
      <c r="A307" s="23" t="s">
        <v>685</v>
      </c>
      <c r="B307" s="34">
        <v>46022</v>
      </c>
      <c r="C307" s="23" t="s">
        <v>686</v>
      </c>
      <c r="D307" s="23" t="s">
        <v>142</v>
      </c>
      <c r="E307" s="23" t="s">
        <v>81</v>
      </c>
      <c r="F307" s="23">
        <v>380058</v>
      </c>
      <c r="G307" s="23" t="s">
        <v>124</v>
      </c>
      <c r="H307" s="23" t="s">
        <v>125</v>
      </c>
      <c r="I307" s="23" t="s">
        <v>104</v>
      </c>
      <c r="J307" s="23" t="s">
        <v>114</v>
      </c>
      <c r="K307" s="23" t="s">
        <v>24</v>
      </c>
      <c r="L307" s="23">
        <v>3</v>
      </c>
      <c r="M307" s="23">
        <v>111.88</v>
      </c>
      <c r="N307" s="23">
        <v>5</v>
      </c>
      <c r="O307" s="23">
        <v>5</v>
      </c>
      <c r="P307" s="23" t="s">
        <v>65</v>
      </c>
      <c r="Q307" s="23" t="s">
        <v>34</v>
      </c>
      <c r="R307" s="23">
        <f t="shared" si="20"/>
        <v>1</v>
      </c>
      <c r="S307" s="23" t="str">
        <f t="shared" si="21"/>
        <v>ORD100306_20251231_CUST01471_MED018</v>
      </c>
      <c r="T307" s="23">
        <f t="shared" si="22"/>
        <v>1</v>
      </c>
      <c r="U307" s="6">
        <f t="shared" si="23"/>
        <v>335.64</v>
      </c>
      <c r="V307" s="6">
        <f>tbl_Raw_Data[[#This Row],[Discount_Pct]]*tbl_Raw_Data[[#This Row],[Gross_Amount]]/100</f>
        <v>16.781999999999996</v>
      </c>
      <c r="W307" s="6">
        <f>tbl_Raw_Data[[#This Row],[Gross_Amount]]-tbl_Raw_Data[[#This Row],[Discount_Amount]]</f>
        <v>318.858</v>
      </c>
      <c r="X307" s="6">
        <f>tbl_Raw_Data[[#This Row],[Net_Amount_Before_Tax]]*tbl_Raw_Data[[#This Row],[Tax_Pct]]/100</f>
        <v>15.9429</v>
      </c>
      <c r="Y307" s="6">
        <f>tbl_Raw_Data[[#This Row],[Net_Amount_Before_Tax]]+tbl_Raw_Data[[#This Row],[Tax_Amount]]</f>
        <v>334.80090000000001</v>
      </c>
      <c r="Z307" s="6">
        <f t="shared" si="24"/>
        <v>1</v>
      </c>
    </row>
    <row r="308" spans="1:26" x14ac:dyDescent="0.3">
      <c r="A308" s="23" t="s">
        <v>685</v>
      </c>
      <c r="B308" s="34">
        <v>45903</v>
      </c>
      <c r="C308" s="23" t="s">
        <v>687</v>
      </c>
      <c r="D308" s="23" t="s">
        <v>19</v>
      </c>
      <c r="E308" s="23" t="s">
        <v>19</v>
      </c>
      <c r="F308" s="23">
        <v>110085</v>
      </c>
      <c r="G308" s="23" t="s">
        <v>102</v>
      </c>
      <c r="H308" s="23" t="s">
        <v>103</v>
      </c>
      <c r="I308" s="23" t="s">
        <v>104</v>
      </c>
      <c r="J308" s="23" t="s">
        <v>64</v>
      </c>
      <c r="K308" s="23" t="s">
        <v>57</v>
      </c>
      <c r="L308" s="23">
        <v>3</v>
      </c>
      <c r="M308" s="23">
        <v>93.67</v>
      </c>
      <c r="N308" s="23">
        <v>10</v>
      </c>
      <c r="O308" s="23">
        <v>12</v>
      </c>
      <c r="P308" s="23" t="s">
        <v>65</v>
      </c>
      <c r="Q308" s="23" t="s">
        <v>34</v>
      </c>
      <c r="R308" s="23">
        <f t="shared" si="20"/>
        <v>1</v>
      </c>
      <c r="S308" s="23" t="str">
        <f t="shared" si="21"/>
        <v>ORD100306_20250903_CUST00898_MED029</v>
      </c>
      <c r="T308" s="23">
        <f t="shared" si="22"/>
        <v>1</v>
      </c>
      <c r="U308" s="6">
        <f t="shared" si="23"/>
        <v>281.01</v>
      </c>
      <c r="V308" s="6">
        <f>tbl_Raw_Data[[#This Row],[Discount_Pct]]*tbl_Raw_Data[[#This Row],[Gross_Amount]]/100</f>
        <v>28.100999999999999</v>
      </c>
      <c r="W308" s="6">
        <f>tbl_Raw_Data[[#This Row],[Gross_Amount]]-tbl_Raw_Data[[#This Row],[Discount_Amount]]</f>
        <v>252.90899999999999</v>
      </c>
      <c r="X308" s="6">
        <f>tbl_Raw_Data[[#This Row],[Net_Amount_Before_Tax]]*tbl_Raw_Data[[#This Row],[Tax_Pct]]/100</f>
        <v>30.349080000000001</v>
      </c>
      <c r="Y308" s="6">
        <f>tbl_Raw_Data[[#This Row],[Net_Amount_Before_Tax]]+tbl_Raw_Data[[#This Row],[Tax_Amount]]</f>
        <v>283.25808000000001</v>
      </c>
      <c r="Z308" s="6">
        <f t="shared" si="24"/>
        <v>3</v>
      </c>
    </row>
    <row r="309" spans="1:26" x14ac:dyDescent="0.3">
      <c r="A309" s="23" t="s">
        <v>688</v>
      </c>
      <c r="B309" s="34">
        <v>45394</v>
      </c>
      <c r="C309" s="23" t="s">
        <v>689</v>
      </c>
      <c r="D309" s="23" t="s">
        <v>52</v>
      </c>
      <c r="E309" s="23" t="s">
        <v>52</v>
      </c>
      <c r="F309" s="23">
        <v>160017</v>
      </c>
      <c r="G309" s="23" t="s">
        <v>74</v>
      </c>
      <c r="H309" s="23" t="s">
        <v>75</v>
      </c>
      <c r="I309" s="23" t="s">
        <v>76</v>
      </c>
      <c r="J309" s="23" t="s">
        <v>77</v>
      </c>
      <c r="K309" s="23" t="s">
        <v>57</v>
      </c>
      <c r="L309" s="23">
        <v>1</v>
      </c>
      <c r="M309" s="23">
        <v>68.22</v>
      </c>
      <c r="N309" s="23">
        <v>15</v>
      </c>
      <c r="O309" s="23">
        <v>5</v>
      </c>
      <c r="P309" s="23" t="s">
        <v>89</v>
      </c>
      <c r="Q309" s="23" t="s">
        <v>26</v>
      </c>
      <c r="R309" s="23">
        <f t="shared" si="20"/>
        <v>1</v>
      </c>
      <c r="S309" s="23" t="str">
        <f t="shared" si="21"/>
        <v>ORD100308_20240412_CUST01016_MED008</v>
      </c>
      <c r="T309" s="23">
        <f t="shared" si="22"/>
        <v>1</v>
      </c>
      <c r="U309" s="6">
        <f t="shared" si="23"/>
        <v>68.22</v>
      </c>
      <c r="V309" s="6">
        <f>tbl_Raw_Data[[#This Row],[Discount_Pct]]*tbl_Raw_Data[[#This Row],[Gross_Amount]]/100</f>
        <v>10.232999999999999</v>
      </c>
      <c r="W309" s="6">
        <f>tbl_Raw_Data[[#This Row],[Gross_Amount]]-tbl_Raw_Data[[#This Row],[Discount_Amount]]</f>
        <v>57.987000000000002</v>
      </c>
      <c r="X309" s="6">
        <f>tbl_Raw_Data[[#This Row],[Net_Amount_Before_Tax]]*tbl_Raw_Data[[#This Row],[Tax_Pct]]/100</f>
        <v>2.8993500000000001</v>
      </c>
      <c r="Y309" s="6">
        <f>tbl_Raw_Data[[#This Row],[Net_Amount_Before_Tax]]+tbl_Raw_Data[[#This Row],[Tax_Amount]]</f>
        <v>60.88635</v>
      </c>
      <c r="Z309" s="6">
        <f t="shared" si="24"/>
        <v>0</v>
      </c>
    </row>
    <row r="310" spans="1:26" x14ac:dyDescent="0.3">
      <c r="A310" s="23" t="s">
        <v>690</v>
      </c>
      <c r="B310" s="34">
        <v>45469</v>
      </c>
      <c r="C310" s="23" t="s">
        <v>691</v>
      </c>
      <c r="D310" s="23" t="s">
        <v>28</v>
      </c>
      <c r="E310" s="23" t="s">
        <v>29</v>
      </c>
      <c r="F310" s="23">
        <v>500001</v>
      </c>
      <c r="G310" s="23" t="s">
        <v>233</v>
      </c>
      <c r="H310" s="23" t="s">
        <v>234</v>
      </c>
      <c r="I310" s="23" t="s">
        <v>104</v>
      </c>
      <c r="J310" s="23" t="s">
        <v>42</v>
      </c>
      <c r="K310" s="23" t="s">
        <v>24</v>
      </c>
      <c r="L310" s="23">
        <v>1</v>
      </c>
      <c r="M310" s="23">
        <v>161.88999999999999</v>
      </c>
      <c r="N310" s="23">
        <v>5</v>
      </c>
      <c r="O310" s="23">
        <v>12</v>
      </c>
      <c r="P310" s="23" t="s">
        <v>58</v>
      </c>
      <c r="Q310" s="23" t="s">
        <v>44</v>
      </c>
      <c r="R310" s="23">
        <f t="shared" si="20"/>
        <v>1</v>
      </c>
      <c r="S310" s="23" t="str">
        <f t="shared" si="21"/>
        <v>ORD100309_20240626_CUST00722_MED019</v>
      </c>
      <c r="T310" s="23">
        <f t="shared" si="22"/>
        <v>1</v>
      </c>
      <c r="U310" s="6">
        <f t="shared" si="23"/>
        <v>161.88999999999999</v>
      </c>
      <c r="V310" s="6">
        <f>tbl_Raw_Data[[#This Row],[Discount_Pct]]*tbl_Raw_Data[[#This Row],[Gross_Amount]]/100</f>
        <v>8.0945</v>
      </c>
      <c r="W310" s="6">
        <f>tbl_Raw_Data[[#This Row],[Gross_Amount]]-tbl_Raw_Data[[#This Row],[Discount_Amount]]</f>
        <v>153.79549999999998</v>
      </c>
      <c r="X310" s="6">
        <f>tbl_Raw_Data[[#This Row],[Net_Amount_Before_Tax]]*tbl_Raw_Data[[#This Row],[Tax_Pct]]/100</f>
        <v>18.455459999999999</v>
      </c>
      <c r="Y310" s="6">
        <f>tbl_Raw_Data[[#This Row],[Net_Amount_Before_Tax]]+tbl_Raw_Data[[#This Row],[Tax_Amount]]</f>
        <v>172.25095999999996</v>
      </c>
      <c r="Z310" s="6">
        <f t="shared" si="24"/>
        <v>0</v>
      </c>
    </row>
    <row r="311" spans="1:26" x14ac:dyDescent="0.3">
      <c r="A311" s="23" t="s">
        <v>692</v>
      </c>
      <c r="B311" s="34">
        <v>45869</v>
      </c>
      <c r="C311" s="23" t="s">
        <v>693</v>
      </c>
      <c r="D311" s="23" t="s">
        <v>123</v>
      </c>
      <c r="E311" s="23" t="s">
        <v>101</v>
      </c>
      <c r="F311" s="23">
        <v>226016</v>
      </c>
      <c r="G311" s="23" t="s">
        <v>132</v>
      </c>
      <c r="H311" s="23" t="s">
        <v>133</v>
      </c>
      <c r="I311" s="23" t="s">
        <v>134</v>
      </c>
      <c r="J311" s="23" t="s">
        <v>135</v>
      </c>
      <c r="K311" s="23" t="s">
        <v>57</v>
      </c>
      <c r="L311" s="23">
        <v>3</v>
      </c>
      <c r="M311" s="23">
        <v>82.41</v>
      </c>
      <c r="N311" s="23">
        <v>20</v>
      </c>
      <c r="O311" s="23">
        <v>12</v>
      </c>
      <c r="P311" s="23" t="s">
        <v>43</v>
      </c>
      <c r="Q311" s="23" t="s">
        <v>90</v>
      </c>
      <c r="R311" s="23">
        <f t="shared" si="20"/>
        <v>1</v>
      </c>
      <c r="S311" s="23" t="str">
        <f t="shared" si="21"/>
        <v>ORD100310_20250731_CUST00583_MED007</v>
      </c>
      <c r="T311" s="23">
        <f t="shared" si="22"/>
        <v>1</v>
      </c>
      <c r="U311" s="6">
        <f t="shared" si="23"/>
        <v>247.23</v>
      </c>
      <c r="V311" s="6">
        <f>tbl_Raw_Data[[#This Row],[Discount_Pct]]*tbl_Raw_Data[[#This Row],[Gross_Amount]]/100</f>
        <v>49.445999999999998</v>
      </c>
      <c r="W311" s="6">
        <f>tbl_Raw_Data[[#This Row],[Gross_Amount]]-tbl_Raw_Data[[#This Row],[Discount_Amount]]</f>
        <v>197.78399999999999</v>
      </c>
      <c r="X311" s="6">
        <f>tbl_Raw_Data[[#This Row],[Net_Amount_Before_Tax]]*tbl_Raw_Data[[#This Row],[Tax_Pct]]/100</f>
        <v>23.734079999999999</v>
      </c>
      <c r="Y311" s="6">
        <f>tbl_Raw_Data[[#This Row],[Net_Amount_Before_Tax]]+tbl_Raw_Data[[#This Row],[Tax_Amount]]</f>
        <v>221.51808</v>
      </c>
      <c r="Z311" s="6">
        <f t="shared" si="24"/>
        <v>1</v>
      </c>
    </row>
    <row r="312" spans="1:26" x14ac:dyDescent="0.3">
      <c r="A312" s="23" t="s">
        <v>692</v>
      </c>
      <c r="B312" s="34">
        <v>45349</v>
      </c>
      <c r="C312" s="23" t="s">
        <v>694</v>
      </c>
      <c r="D312" s="23" t="s">
        <v>123</v>
      </c>
      <c r="E312" s="23" t="s">
        <v>101</v>
      </c>
      <c r="F312" s="23">
        <v>226010</v>
      </c>
      <c r="G312" s="23" t="s">
        <v>74</v>
      </c>
      <c r="H312" s="23" t="s">
        <v>75</v>
      </c>
      <c r="I312" s="23" t="s">
        <v>76</v>
      </c>
      <c r="J312" s="23" t="s">
        <v>77</v>
      </c>
      <c r="K312" s="23" t="s">
        <v>57</v>
      </c>
      <c r="L312" s="23">
        <v>1</v>
      </c>
      <c r="M312" s="23">
        <v>62.56</v>
      </c>
      <c r="N312" s="23">
        <v>5</v>
      </c>
      <c r="O312" s="23">
        <v>12</v>
      </c>
      <c r="P312" s="23" t="s">
        <v>43</v>
      </c>
      <c r="Q312" s="23" t="s">
        <v>44</v>
      </c>
      <c r="R312" s="23">
        <f t="shared" si="20"/>
        <v>1</v>
      </c>
      <c r="S312" s="23" t="str">
        <f t="shared" si="21"/>
        <v>ORD100310_20240227_CUST00953_MED008</v>
      </c>
      <c r="T312" s="23">
        <f t="shared" si="22"/>
        <v>1</v>
      </c>
      <c r="U312" s="6">
        <f t="shared" si="23"/>
        <v>62.56</v>
      </c>
      <c r="V312" s="6">
        <f>tbl_Raw_Data[[#This Row],[Discount_Pct]]*tbl_Raw_Data[[#This Row],[Gross_Amount]]/100</f>
        <v>3.1280000000000001</v>
      </c>
      <c r="W312" s="6">
        <f>tbl_Raw_Data[[#This Row],[Gross_Amount]]-tbl_Raw_Data[[#This Row],[Discount_Amount]]</f>
        <v>59.432000000000002</v>
      </c>
      <c r="X312" s="6">
        <f>tbl_Raw_Data[[#This Row],[Net_Amount_Before_Tax]]*tbl_Raw_Data[[#This Row],[Tax_Pct]]/100</f>
        <v>7.1318399999999995</v>
      </c>
      <c r="Y312" s="6">
        <f>tbl_Raw_Data[[#This Row],[Net_Amount_Before_Tax]]+tbl_Raw_Data[[#This Row],[Tax_Amount]]</f>
        <v>66.563839999999999</v>
      </c>
      <c r="Z312" s="6">
        <f t="shared" si="24"/>
        <v>5</v>
      </c>
    </row>
    <row r="313" spans="1:26" x14ac:dyDescent="0.3">
      <c r="A313" s="23" t="s">
        <v>695</v>
      </c>
      <c r="B313" s="34">
        <v>45623</v>
      </c>
      <c r="C313" s="23" t="s">
        <v>696</v>
      </c>
      <c r="D313" s="23" t="s">
        <v>19</v>
      </c>
      <c r="E313" s="23" t="s">
        <v>19</v>
      </c>
      <c r="F313" s="23">
        <v>110029</v>
      </c>
      <c r="G313" s="23" t="s">
        <v>107</v>
      </c>
      <c r="H313" s="23" t="s">
        <v>108</v>
      </c>
      <c r="I313" s="23" t="s">
        <v>63</v>
      </c>
      <c r="J313" s="23" t="s">
        <v>42</v>
      </c>
      <c r="K313" s="23" t="s">
        <v>57</v>
      </c>
      <c r="L313" s="23">
        <v>2</v>
      </c>
      <c r="M313" s="23">
        <v>107.13</v>
      </c>
      <c r="N313" s="23">
        <v>10</v>
      </c>
      <c r="O313" s="23">
        <v>12</v>
      </c>
      <c r="P313" s="23" t="s">
        <v>25</v>
      </c>
      <c r="Q313" s="23" t="s">
        <v>44</v>
      </c>
      <c r="R313" s="23">
        <f t="shared" si="20"/>
        <v>1</v>
      </c>
      <c r="S313" s="23" t="str">
        <f t="shared" si="21"/>
        <v>ORD100312_20241127_CUST00244_MED005</v>
      </c>
      <c r="T313" s="23">
        <f t="shared" si="22"/>
        <v>1</v>
      </c>
      <c r="U313" s="6">
        <f t="shared" si="23"/>
        <v>214.26</v>
      </c>
      <c r="V313" s="6">
        <f>tbl_Raw_Data[[#This Row],[Discount_Pct]]*tbl_Raw_Data[[#This Row],[Gross_Amount]]/100</f>
        <v>21.425999999999998</v>
      </c>
      <c r="W313" s="6">
        <f>tbl_Raw_Data[[#This Row],[Gross_Amount]]-tbl_Raw_Data[[#This Row],[Discount_Amount]]</f>
        <v>192.834</v>
      </c>
      <c r="X313" s="6">
        <f>tbl_Raw_Data[[#This Row],[Net_Amount_Before_Tax]]*tbl_Raw_Data[[#This Row],[Tax_Pct]]/100</f>
        <v>23.140079999999998</v>
      </c>
      <c r="Y313" s="6">
        <f>tbl_Raw_Data[[#This Row],[Net_Amount_Before_Tax]]+tbl_Raw_Data[[#This Row],[Tax_Amount]]</f>
        <v>215.97408000000001</v>
      </c>
      <c r="Z313" s="6">
        <f t="shared" si="24"/>
        <v>0</v>
      </c>
    </row>
    <row r="314" spans="1:26" x14ac:dyDescent="0.3">
      <c r="A314" s="23" t="s">
        <v>697</v>
      </c>
      <c r="B314" s="34">
        <v>45970</v>
      </c>
      <c r="C314" s="23" t="s">
        <v>698</v>
      </c>
      <c r="D314" s="23" t="s">
        <v>123</v>
      </c>
      <c r="E314" s="23" t="s">
        <v>101</v>
      </c>
      <c r="F314" s="23">
        <v>226021</v>
      </c>
      <c r="G314" s="23" t="s">
        <v>61</v>
      </c>
      <c r="H314" s="23" t="s">
        <v>62</v>
      </c>
      <c r="I314" s="23" t="s">
        <v>63</v>
      </c>
      <c r="J314" s="23" t="s">
        <v>64</v>
      </c>
      <c r="K314" s="23" t="s">
        <v>57</v>
      </c>
      <c r="L314" s="23">
        <v>1</v>
      </c>
      <c r="M314" s="23">
        <v>106.38</v>
      </c>
      <c r="N314" s="23">
        <v>20</v>
      </c>
      <c r="O314" s="23">
        <v>18</v>
      </c>
      <c r="P314" s="23" t="s">
        <v>58</v>
      </c>
      <c r="Q314" s="23" t="s">
        <v>90</v>
      </c>
      <c r="R314" s="23">
        <f t="shared" si="20"/>
        <v>1</v>
      </c>
      <c r="S314" s="23" t="str">
        <f t="shared" si="21"/>
        <v>ORD100313_20251109_CUST01621_MED004</v>
      </c>
      <c r="T314" s="23">
        <f t="shared" si="22"/>
        <v>1</v>
      </c>
      <c r="U314" s="6">
        <f t="shared" si="23"/>
        <v>106.38</v>
      </c>
      <c r="V314" s="6">
        <f>tbl_Raw_Data[[#This Row],[Discount_Pct]]*tbl_Raw_Data[[#This Row],[Gross_Amount]]/100</f>
        <v>21.276</v>
      </c>
      <c r="W314" s="6">
        <f>tbl_Raw_Data[[#This Row],[Gross_Amount]]-tbl_Raw_Data[[#This Row],[Discount_Amount]]</f>
        <v>85.103999999999999</v>
      </c>
      <c r="X314" s="6">
        <f>tbl_Raw_Data[[#This Row],[Net_Amount_Before_Tax]]*tbl_Raw_Data[[#This Row],[Tax_Pct]]/100</f>
        <v>15.318720000000001</v>
      </c>
      <c r="Y314" s="6">
        <f>tbl_Raw_Data[[#This Row],[Net_Amount_Before_Tax]]+tbl_Raw_Data[[#This Row],[Tax_Amount]]</f>
        <v>100.42272</v>
      </c>
      <c r="Z314" s="6">
        <f t="shared" si="24"/>
        <v>1</v>
      </c>
    </row>
    <row r="315" spans="1:26" x14ac:dyDescent="0.3">
      <c r="A315" s="23" t="s">
        <v>699</v>
      </c>
      <c r="B315" s="34">
        <v>45470</v>
      </c>
      <c r="C315" s="23" t="s">
        <v>700</v>
      </c>
      <c r="D315" s="23" t="s">
        <v>72</v>
      </c>
      <c r="E315" s="23" t="s">
        <v>73</v>
      </c>
      <c r="F315" s="23">
        <v>302033</v>
      </c>
      <c r="G315" s="23" t="s">
        <v>82</v>
      </c>
      <c r="H315" s="23" t="s">
        <v>83</v>
      </c>
      <c r="I315" s="23" t="s">
        <v>84</v>
      </c>
      <c r="J315" s="23" t="s">
        <v>85</v>
      </c>
      <c r="K315" s="23" t="s">
        <v>24</v>
      </c>
      <c r="L315" s="23">
        <v>4</v>
      </c>
      <c r="M315" s="23">
        <v>312.66000000000003</v>
      </c>
      <c r="N315" s="23">
        <v>5</v>
      </c>
      <c r="O315" s="23">
        <v>18</v>
      </c>
      <c r="P315" s="23" t="s">
        <v>43</v>
      </c>
      <c r="Q315" s="23" t="s">
        <v>26</v>
      </c>
      <c r="R315" s="23">
        <f t="shared" si="20"/>
        <v>1</v>
      </c>
      <c r="S315" s="23" t="str">
        <f t="shared" si="21"/>
        <v>ORD100314_20240627_CUST02897_MED023</v>
      </c>
      <c r="T315" s="23">
        <f t="shared" si="22"/>
        <v>1</v>
      </c>
      <c r="U315" s="6">
        <f t="shared" si="23"/>
        <v>1250.6400000000001</v>
      </c>
      <c r="V315" s="6">
        <f>tbl_Raw_Data[[#This Row],[Discount_Pct]]*tbl_Raw_Data[[#This Row],[Gross_Amount]]/100</f>
        <v>62.532000000000011</v>
      </c>
      <c r="W315" s="6">
        <f>tbl_Raw_Data[[#This Row],[Gross_Amount]]-tbl_Raw_Data[[#This Row],[Discount_Amount]]</f>
        <v>1188.1080000000002</v>
      </c>
      <c r="X315" s="6">
        <f>tbl_Raw_Data[[#This Row],[Net_Amount_Before_Tax]]*tbl_Raw_Data[[#This Row],[Tax_Pct]]/100</f>
        <v>213.85944000000003</v>
      </c>
      <c r="Y315" s="6">
        <f>tbl_Raw_Data[[#This Row],[Net_Amount_Before_Tax]]+tbl_Raw_Data[[#This Row],[Tax_Amount]]</f>
        <v>1401.9674400000001</v>
      </c>
      <c r="Z315" s="6">
        <f t="shared" si="24"/>
        <v>2</v>
      </c>
    </row>
    <row r="316" spans="1:26" x14ac:dyDescent="0.3">
      <c r="A316" s="23" t="s">
        <v>701</v>
      </c>
      <c r="B316" s="34">
        <v>45997</v>
      </c>
      <c r="C316" s="23" t="s">
        <v>702</v>
      </c>
      <c r="D316" s="23" t="s">
        <v>92</v>
      </c>
      <c r="E316" s="23" t="s">
        <v>93</v>
      </c>
      <c r="F316" s="23">
        <v>560100</v>
      </c>
      <c r="G316" s="23" t="s">
        <v>154</v>
      </c>
      <c r="H316" s="23" t="s">
        <v>155</v>
      </c>
      <c r="I316" s="23" t="s">
        <v>134</v>
      </c>
      <c r="J316" s="23" t="s">
        <v>156</v>
      </c>
      <c r="K316" s="23" t="s">
        <v>57</v>
      </c>
      <c r="L316" s="23">
        <v>3</v>
      </c>
      <c r="M316" s="23">
        <v>51.13</v>
      </c>
      <c r="N316" s="23">
        <v>15</v>
      </c>
      <c r="O316" s="23">
        <v>12</v>
      </c>
      <c r="P316" s="23" t="s">
        <v>25</v>
      </c>
      <c r="Q316" s="23" t="s">
        <v>34</v>
      </c>
      <c r="R316" s="23">
        <f t="shared" si="20"/>
        <v>1</v>
      </c>
      <c r="S316" s="23" t="str">
        <f t="shared" si="21"/>
        <v>ORD100315_20251206_CUST01207_MED006</v>
      </c>
      <c r="T316" s="23">
        <f t="shared" si="22"/>
        <v>1</v>
      </c>
      <c r="U316" s="6">
        <f t="shared" si="23"/>
        <v>153.39000000000001</v>
      </c>
      <c r="V316" s="6">
        <f>tbl_Raw_Data[[#This Row],[Discount_Pct]]*tbl_Raw_Data[[#This Row],[Gross_Amount]]/100</f>
        <v>23.008500000000005</v>
      </c>
      <c r="W316" s="6">
        <f>tbl_Raw_Data[[#This Row],[Gross_Amount]]-tbl_Raw_Data[[#This Row],[Discount_Amount]]</f>
        <v>130.38150000000002</v>
      </c>
      <c r="X316" s="6">
        <f>tbl_Raw_Data[[#This Row],[Net_Amount_Before_Tax]]*tbl_Raw_Data[[#This Row],[Tax_Pct]]/100</f>
        <v>15.645780000000002</v>
      </c>
      <c r="Y316" s="6">
        <f>tbl_Raw_Data[[#This Row],[Net_Amount_Before_Tax]]+tbl_Raw_Data[[#This Row],[Tax_Amount]]</f>
        <v>146.02728000000002</v>
      </c>
      <c r="Z316" s="6">
        <f t="shared" si="24"/>
        <v>3</v>
      </c>
    </row>
    <row r="317" spans="1:26" x14ac:dyDescent="0.3">
      <c r="A317" s="23" t="s">
        <v>703</v>
      </c>
      <c r="B317" s="34">
        <v>45918</v>
      </c>
      <c r="C317" s="23" t="s">
        <v>704</v>
      </c>
      <c r="D317" s="23" t="s">
        <v>52</v>
      </c>
      <c r="E317" s="23" t="s">
        <v>52</v>
      </c>
      <c r="F317" s="23">
        <v>160017</v>
      </c>
      <c r="G317" s="23" t="s">
        <v>233</v>
      </c>
      <c r="H317" s="23" t="s">
        <v>234</v>
      </c>
      <c r="I317" s="23" t="s">
        <v>104</v>
      </c>
      <c r="J317" s="23" t="s">
        <v>42</v>
      </c>
      <c r="K317" s="23" t="s">
        <v>24</v>
      </c>
      <c r="L317" s="23">
        <v>1</v>
      </c>
      <c r="M317" s="23">
        <v>152.1</v>
      </c>
      <c r="N317" s="23">
        <v>5</v>
      </c>
      <c r="O317" s="23">
        <v>5</v>
      </c>
      <c r="P317" s="23" t="s">
        <v>65</v>
      </c>
      <c r="Q317" s="23" t="s">
        <v>44</v>
      </c>
      <c r="R317" s="23">
        <f t="shared" si="20"/>
        <v>1</v>
      </c>
      <c r="S317" s="23" t="str">
        <f t="shared" si="21"/>
        <v>ORD100316_20250918_CUST00905_MED019</v>
      </c>
      <c r="T317" s="23">
        <f t="shared" si="22"/>
        <v>1</v>
      </c>
      <c r="U317" s="6">
        <f t="shared" si="23"/>
        <v>152.1</v>
      </c>
      <c r="V317" s="6">
        <f>tbl_Raw_Data[[#This Row],[Discount_Pct]]*tbl_Raw_Data[[#This Row],[Gross_Amount]]/100</f>
        <v>7.6050000000000004</v>
      </c>
      <c r="W317" s="6">
        <f>tbl_Raw_Data[[#This Row],[Gross_Amount]]-tbl_Raw_Data[[#This Row],[Discount_Amount]]</f>
        <v>144.495</v>
      </c>
      <c r="X317" s="6">
        <f>tbl_Raw_Data[[#This Row],[Net_Amount_Before_Tax]]*tbl_Raw_Data[[#This Row],[Tax_Pct]]/100</f>
        <v>7.2247500000000002</v>
      </c>
      <c r="Y317" s="6">
        <f>tbl_Raw_Data[[#This Row],[Net_Amount_Before_Tax]]+tbl_Raw_Data[[#This Row],[Tax_Amount]]</f>
        <v>151.71975</v>
      </c>
      <c r="Z317" s="6">
        <f t="shared" si="24"/>
        <v>1</v>
      </c>
    </row>
    <row r="318" spans="1:26" x14ac:dyDescent="0.3">
      <c r="A318" s="23" t="s">
        <v>705</v>
      </c>
      <c r="B318" s="34">
        <v>45382</v>
      </c>
      <c r="C318" s="23" t="s">
        <v>706</v>
      </c>
      <c r="D318" s="23" t="s">
        <v>100</v>
      </c>
      <c r="E318" s="23" t="s">
        <v>101</v>
      </c>
      <c r="F318" s="23">
        <v>201303</v>
      </c>
      <c r="G318" s="23" t="s">
        <v>229</v>
      </c>
      <c r="H318" s="23" t="s">
        <v>230</v>
      </c>
      <c r="I318" s="23" t="s">
        <v>84</v>
      </c>
      <c r="J318" s="23" t="s">
        <v>140</v>
      </c>
      <c r="K318" s="23" t="s">
        <v>24</v>
      </c>
      <c r="L318" s="23">
        <v>2</v>
      </c>
      <c r="M318" s="23">
        <v>195.89</v>
      </c>
      <c r="N318" s="23">
        <v>5</v>
      </c>
      <c r="O318" s="23">
        <v>5</v>
      </c>
      <c r="P318" s="23" t="s">
        <v>43</v>
      </c>
      <c r="Q318" s="23" t="s">
        <v>34</v>
      </c>
      <c r="R318" s="23">
        <f t="shared" si="20"/>
        <v>1</v>
      </c>
      <c r="S318" s="23" t="str">
        <f t="shared" si="21"/>
        <v>ORD100317_20240331_CUST03366_MED022</v>
      </c>
      <c r="T318" s="23">
        <f t="shared" si="22"/>
        <v>1</v>
      </c>
      <c r="U318" s="6">
        <f t="shared" si="23"/>
        <v>391.78</v>
      </c>
      <c r="V318" s="6">
        <f>tbl_Raw_Data[[#This Row],[Discount_Pct]]*tbl_Raw_Data[[#This Row],[Gross_Amount]]/100</f>
        <v>19.588999999999999</v>
      </c>
      <c r="W318" s="6">
        <f>tbl_Raw_Data[[#This Row],[Gross_Amount]]-tbl_Raw_Data[[#This Row],[Discount_Amount]]</f>
        <v>372.19099999999997</v>
      </c>
      <c r="X318" s="6">
        <f>tbl_Raw_Data[[#This Row],[Net_Amount_Before_Tax]]*tbl_Raw_Data[[#This Row],[Tax_Pct]]/100</f>
        <v>18.609549999999999</v>
      </c>
      <c r="Y318" s="6">
        <f>tbl_Raw_Data[[#This Row],[Net_Amount_Before_Tax]]+tbl_Raw_Data[[#This Row],[Tax_Amount]]</f>
        <v>390.80054999999999</v>
      </c>
      <c r="Z318" s="6">
        <f t="shared" si="24"/>
        <v>5</v>
      </c>
    </row>
    <row r="319" spans="1:26" x14ac:dyDescent="0.3">
      <c r="A319" s="23" t="s">
        <v>707</v>
      </c>
      <c r="B319" s="34">
        <v>45402</v>
      </c>
      <c r="C319" s="23" t="s">
        <v>708</v>
      </c>
      <c r="D319" s="23" t="s">
        <v>19</v>
      </c>
      <c r="E319" s="23" t="s">
        <v>19</v>
      </c>
      <c r="F319" s="23">
        <v>110044</v>
      </c>
      <c r="G319" s="23" t="s">
        <v>192</v>
      </c>
      <c r="H319" s="23" t="s">
        <v>193</v>
      </c>
      <c r="I319" s="23" t="s">
        <v>41</v>
      </c>
      <c r="J319" s="23" t="s">
        <v>194</v>
      </c>
      <c r="K319" s="23" t="s">
        <v>24</v>
      </c>
      <c r="L319" s="23">
        <v>1</v>
      </c>
      <c r="M319" s="23">
        <v>34.49</v>
      </c>
      <c r="N319" s="23">
        <v>15</v>
      </c>
      <c r="O319" s="23">
        <v>12</v>
      </c>
      <c r="P319" s="23" t="s">
        <v>33</v>
      </c>
      <c r="Q319" s="23" t="s">
        <v>44</v>
      </c>
      <c r="R319" s="23">
        <f t="shared" si="20"/>
        <v>1</v>
      </c>
      <c r="S319" s="23" t="str">
        <f t="shared" si="21"/>
        <v>ORD100318_20240420_CUST02951_MED002</v>
      </c>
      <c r="T319" s="23">
        <f t="shared" si="22"/>
        <v>1</v>
      </c>
      <c r="U319" s="6">
        <f t="shared" si="23"/>
        <v>34.49</v>
      </c>
      <c r="V319" s="6">
        <f>tbl_Raw_Data[[#This Row],[Discount_Pct]]*tbl_Raw_Data[[#This Row],[Gross_Amount]]/100</f>
        <v>5.1735000000000007</v>
      </c>
      <c r="W319" s="6">
        <f>tbl_Raw_Data[[#This Row],[Gross_Amount]]-tbl_Raw_Data[[#This Row],[Discount_Amount]]</f>
        <v>29.316500000000001</v>
      </c>
      <c r="X319" s="6">
        <f>tbl_Raw_Data[[#This Row],[Net_Amount_Before_Tax]]*tbl_Raw_Data[[#This Row],[Tax_Pct]]/100</f>
        <v>3.5179800000000001</v>
      </c>
      <c r="Y319" s="6">
        <f>tbl_Raw_Data[[#This Row],[Net_Amount_Before_Tax]]+tbl_Raw_Data[[#This Row],[Tax_Amount]]</f>
        <v>32.834479999999999</v>
      </c>
      <c r="Z319" s="6">
        <f t="shared" si="24"/>
        <v>1</v>
      </c>
    </row>
    <row r="320" spans="1:26" x14ac:dyDescent="0.3">
      <c r="A320" s="23" t="s">
        <v>709</v>
      </c>
      <c r="B320" s="34">
        <v>45395</v>
      </c>
      <c r="C320" s="23" t="s">
        <v>710</v>
      </c>
      <c r="D320" s="23" t="s">
        <v>142</v>
      </c>
      <c r="E320" s="23" t="s">
        <v>81</v>
      </c>
      <c r="F320" s="23">
        <v>380058</v>
      </c>
      <c r="G320" s="23" t="s">
        <v>167</v>
      </c>
      <c r="H320" s="23" t="s">
        <v>168</v>
      </c>
      <c r="I320" s="23" t="s">
        <v>113</v>
      </c>
      <c r="J320" s="23" t="s">
        <v>42</v>
      </c>
      <c r="K320" s="23" t="s">
        <v>24</v>
      </c>
      <c r="L320" s="23">
        <v>3</v>
      </c>
      <c r="M320" s="23">
        <v>200.59</v>
      </c>
      <c r="N320" s="23">
        <v>10</v>
      </c>
      <c r="O320" s="23">
        <v>5</v>
      </c>
      <c r="P320" s="23" t="s">
        <v>25</v>
      </c>
      <c r="Q320" s="23" t="s">
        <v>34</v>
      </c>
      <c r="R320" s="23">
        <f t="shared" si="20"/>
        <v>1</v>
      </c>
      <c r="S320" s="23" t="str">
        <f t="shared" si="21"/>
        <v>ORD100319_20240413_CUST03395_MED026</v>
      </c>
      <c r="T320" s="23">
        <f t="shared" si="22"/>
        <v>1</v>
      </c>
      <c r="U320" s="6">
        <f t="shared" si="23"/>
        <v>601.77</v>
      </c>
      <c r="V320" s="6">
        <f>tbl_Raw_Data[[#This Row],[Discount_Pct]]*tbl_Raw_Data[[#This Row],[Gross_Amount]]/100</f>
        <v>60.177</v>
      </c>
      <c r="W320" s="6">
        <f>tbl_Raw_Data[[#This Row],[Gross_Amount]]-tbl_Raw_Data[[#This Row],[Discount_Amount]]</f>
        <v>541.59299999999996</v>
      </c>
      <c r="X320" s="6">
        <f>tbl_Raw_Data[[#This Row],[Net_Amount_Before_Tax]]*tbl_Raw_Data[[#This Row],[Tax_Pct]]/100</f>
        <v>27.079649999999997</v>
      </c>
      <c r="Y320" s="6">
        <f>tbl_Raw_Data[[#This Row],[Net_Amount_Before_Tax]]+tbl_Raw_Data[[#This Row],[Tax_Amount]]</f>
        <v>568.67264999999998</v>
      </c>
      <c r="Z320" s="6">
        <f t="shared" si="24"/>
        <v>3</v>
      </c>
    </row>
    <row r="321" spans="1:26" x14ac:dyDescent="0.3">
      <c r="A321" s="23" t="s">
        <v>711</v>
      </c>
      <c r="B321" s="34">
        <v>45618</v>
      </c>
      <c r="C321" s="23" t="s">
        <v>712</v>
      </c>
      <c r="D321" s="23" t="s">
        <v>159</v>
      </c>
      <c r="E321" s="23" t="s">
        <v>47</v>
      </c>
      <c r="F321" s="23">
        <v>400093</v>
      </c>
      <c r="G321" s="23" t="s">
        <v>68</v>
      </c>
      <c r="H321" s="23" t="s">
        <v>69</v>
      </c>
      <c r="I321" s="23" t="s">
        <v>55</v>
      </c>
      <c r="J321" s="23" t="s">
        <v>56</v>
      </c>
      <c r="K321" s="23" t="s">
        <v>24</v>
      </c>
      <c r="L321" s="23">
        <v>1</v>
      </c>
      <c r="M321" s="23">
        <v>31.35</v>
      </c>
      <c r="N321" s="23">
        <v>0</v>
      </c>
      <c r="O321" s="23">
        <v>5</v>
      </c>
      <c r="P321" s="23" t="s">
        <v>25</v>
      </c>
      <c r="Q321" s="23" t="s">
        <v>44</v>
      </c>
      <c r="R321" s="23">
        <f t="shared" si="20"/>
        <v>1</v>
      </c>
      <c r="S321" s="23" t="str">
        <f t="shared" si="21"/>
        <v>ORD100320_20241122_CUST01070_MED003</v>
      </c>
      <c r="T321" s="23">
        <f t="shared" si="22"/>
        <v>1</v>
      </c>
      <c r="U321" s="6">
        <f t="shared" si="23"/>
        <v>31.35</v>
      </c>
      <c r="V321" s="6">
        <f>tbl_Raw_Data[[#This Row],[Discount_Pct]]*tbl_Raw_Data[[#This Row],[Gross_Amount]]/100</f>
        <v>0</v>
      </c>
      <c r="W321" s="6">
        <f>tbl_Raw_Data[[#This Row],[Gross_Amount]]-tbl_Raw_Data[[#This Row],[Discount_Amount]]</f>
        <v>31.35</v>
      </c>
      <c r="X321" s="6">
        <f>tbl_Raw_Data[[#This Row],[Net_Amount_Before_Tax]]*tbl_Raw_Data[[#This Row],[Tax_Pct]]/100</f>
        <v>1.5674999999999999</v>
      </c>
      <c r="Y321" s="6">
        <f>tbl_Raw_Data[[#This Row],[Net_Amount_Before_Tax]]+tbl_Raw_Data[[#This Row],[Tax_Amount]]</f>
        <v>32.917500000000004</v>
      </c>
      <c r="Z321" s="6">
        <f t="shared" si="24"/>
        <v>1</v>
      </c>
    </row>
    <row r="322" spans="1:26" x14ac:dyDescent="0.3">
      <c r="A322" s="23" t="s">
        <v>713</v>
      </c>
      <c r="B322" s="34">
        <v>45920</v>
      </c>
      <c r="C322" s="23" t="s">
        <v>578</v>
      </c>
      <c r="D322" s="23" t="s">
        <v>100</v>
      </c>
      <c r="E322" s="23" t="s">
        <v>101</v>
      </c>
      <c r="F322" s="23">
        <v>201303</v>
      </c>
      <c r="G322" s="23" t="s">
        <v>39</v>
      </c>
      <c r="H322" s="23" t="s">
        <v>40</v>
      </c>
      <c r="I322" s="23" t="s">
        <v>41</v>
      </c>
      <c r="J322" s="23" t="s">
        <v>42</v>
      </c>
      <c r="K322" s="23" t="s">
        <v>24</v>
      </c>
      <c r="L322" s="23">
        <v>2</v>
      </c>
      <c r="M322" s="23">
        <v>31.69</v>
      </c>
      <c r="N322" s="23">
        <v>10</v>
      </c>
      <c r="O322" s="23">
        <v>12</v>
      </c>
      <c r="P322" s="23" t="s">
        <v>25</v>
      </c>
      <c r="Q322" s="23" t="s">
        <v>34</v>
      </c>
      <c r="R322" s="23">
        <f t="shared" ref="R322:R385" si="25">COUNTIFS($A$2:$A$8001,A322,$B$2:$B$8001,B322,$C$2:$C$8001,C322,$G$2:$G$8001,G322)</f>
        <v>1</v>
      </c>
      <c r="S322" s="23" t="str">
        <f t="shared" ref="S322:S385" si="26">A322&amp;"_"&amp;TEXT(B322,"yyyymmdd")&amp;"_"&amp;C322&amp;"_"&amp;G322</f>
        <v>ORD100321_20250920_CUST01978_MED001</v>
      </c>
      <c r="T322" s="23">
        <f t="shared" ref="T322:T385" si="27">COUNTIF($S$2:$S$8001,S322)</f>
        <v>1</v>
      </c>
      <c r="U322" s="6">
        <f t="shared" ref="U322:U385" si="28">L322*M322</f>
        <v>63.38</v>
      </c>
      <c r="V322" s="6">
        <f>tbl_Raw_Data[[#This Row],[Discount_Pct]]*tbl_Raw_Data[[#This Row],[Gross_Amount]]/100</f>
        <v>6.338000000000001</v>
      </c>
      <c r="W322" s="6">
        <f>tbl_Raw_Data[[#This Row],[Gross_Amount]]-tbl_Raw_Data[[#This Row],[Discount_Amount]]</f>
        <v>57.042000000000002</v>
      </c>
      <c r="X322" s="6">
        <f>tbl_Raw_Data[[#This Row],[Net_Amount_Before_Tax]]*tbl_Raw_Data[[#This Row],[Tax_Pct]]/100</f>
        <v>6.84504</v>
      </c>
      <c r="Y322" s="6">
        <f>tbl_Raw_Data[[#This Row],[Net_Amount_Before_Tax]]+tbl_Raw_Data[[#This Row],[Tax_Amount]]</f>
        <v>63.887039999999999</v>
      </c>
      <c r="Z322" s="6">
        <f t="shared" ref="Z322:Z385" si="29">COUNTIFS($C$2:$C$8001,C322,$Q$2:$Q$8001,"Delivered")</f>
        <v>5</v>
      </c>
    </row>
    <row r="323" spans="1:26" x14ac:dyDescent="0.3">
      <c r="A323" s="23" t="s">
        <v>714</v>
      </c>
      <c r="B323" s="34">
        <v>45486</v>
      </c>
      <c r="C323" s="23" t="s">
        <v>715</v>
      </c>
      <c r="D323" s="23" t="s">
        <v>100</v>
      </c>
      <c r="E323" s="23" t="s">
        <v>101</v>
      </c>
      <c r="F323" s="23">
        <v>201304</v>
      </c>
      <c r="G323" s="23" t="s">
        <v>124</v>
      </c>
      <c r="H323" s="23" t="s">
        <v>125</v>
      </c>
      <c r="I323" s="23" t="s">
        <v>104</v>
      </c>
      <c r="J323" s="23" t="s">
        <v>114</v>
      </c>
      <c r="K323" s="23" t="s">
        <v>24</v>
      </c>
      <c r="L323" s="23">
        <v>3</v>
      </c>
      <c r="M323" s="23">
        <v>123.87</v>
      </c>
      <c r="N323" s="23">
        <v>5</v>
      </c>
      <c r="O323" s="23">
        <v>5</v>
      </c>
      <c r="P323" s="23" t="s">
        <v>43</v>
      </c>
      <c r="Q323" s="23" t="s">
        <v>34</v>
      </c>
      <c r="R323" s="23">
        <f t="shared" si="25"/>
        <v>1</v>
      </c>
      <c r="S323" s="23" t="str">
        <f t="shared" si="26"/>
        <v>ORD100322_20240713_CUST01677_MED018</v>
      </c>
      <c r="T323" s="23">
        <f t="shared" si="27"/>
        <v>1</v>
      </c>
      <c r="U323" s="6">
        <f t="shared" si="28"/>
        <v>371.61</v>
      </c>
      <c r="V323" s="6">
        <f>tbl_Raw_Data[[#This Row],[Discount_Pct]]*tbl_Raw_Data[[#This Row],[Gross_Amount]]/100</f>
        <v>18.580500000000001</v>
      </c>
      <c r="W323" s="6">
        <f>tbl_Raw_Data[[#This Row],[Gross_Amount]]-tbl_Raw_Data[[#This Row],[Discount_Amount]]</f>
        <v>353.02949999999998</v>
      </c>
      <c r="X323" s="6">
        <f>tbl_Raw_Data[[#This Row],[Net_Amount_Before_Tax]]*tbl_Raw_Data[[#This Row],[Tax_Pct]]/100</f>
        <v>17.651475000000001</v>
      </c>
      <c r="Y323" s="6">
        <f>tbl_Raw_Data[[#This Row],[Net_Amount_Before_Tax]]+tbl_Raw_Data[[#This Row],[Tax_Amount]]</f>
        <v>370.68097499999999</v>
      </c>
      <c r="Z323" s="6">
        <f t="shared" si="29"/>
        <v>2</v>
      </c>
    </row>
    <row r="324" spans="1:26" x14ac:dyDescent="0.3">
      <c r="A324" s="23" t="s">
        <v>714</v>
      </c>
      <c r="B324" s="34">
        <v>45877</v>
      </c>
      <c r="C324" s="23" t="s">
        <v>716</v>
      </c>
      <c r="D324" s="23" t="s">
        <v>37</v>
      </c>
      <c r="E324" s="23" t="s">
        <v>38</v>
      </c>
      <c r="F324" s="23">
        <v>452020</v>
      </c>
      <c r="G324" s="23" t="s">
        <v>145</v>
      </c>
      <c r="H324" s="23" t="s">
        <v>146</v>
      </c>
      <c r="I324" s="23" t="s">
        <v>147</v>
      </c>
      <c r="J324" s="23" t="s">
        <v>148</v>
      </c>
      <c r="K324" s="23" t="s">
        <v>24</v>
      </c>
      <c r="L324" s="23">
        <v>1</v>
      </c>
      <c r="M324" s="23">
        <v>102.63</v>
      </c>
      <c r="N324" s="23">
        <v>5</v>
      </c>
      <c r="O324" s="23">
        <v>5</v>
      </c>
      <c r="P324" s="23" t="s">
        <v>33</v>
      </c>
      <c r="Q324" s="23" t="s">
        <v>34</v>
      </c>
      <c r="R324" s="23">
        <f t="shared" si="25"/>
        <v>1</v>
      </c>
      <c r="S324" s="23" t="str">
        <f t="shared" si="26"/>
        <v>ORD100322_20250808_CUST02252_MED016</v>
      </c>
      <c r="T324" s="23">
        <f t="shared" si="27"/>
        <v>1</v>
      </c>
      <c r="U324" s="6">
        <f t="shared" si="28"/>
        <v>102.63</v>
      </c>
      <c r="V324" s="6">
        <f>tbl_Raw_Data[[#This Row],[Discount_Pct]]*tbl_Raw_Data[[#This Row],[Gross_Amount]]/100</f>
        <v>5.1315</v>
      </c>
      <c r="W324" s="6">
        <f>tbl_Raw_Data[[#This Row],[Gross_Amount]]-tbl_Raw_Data[[#This Row],[Discount_Amount]]</f>
        <v>97.498499999999993</v>
      </c>
      <c r="X324" s="6">
        <f>tbl_Raw_Data[[#This Row],[Net_Amount_Before_Tax]]*tbl_Raw_Data[[#This Row],[Tax_Pct]]/100</f>
        <v>4.8749249999999993</v>
      </c>
      <c r="Y324" s="6">
        <f>tbl_Raw_Data[[#This Row],[Net_Amount_Before_Tax]]+tbl_Raw_Data[[#This Row],[Tax_Amount]]</f>
        <v>102.373425</v>
      </c>
      <c r="Z324" s="6">
        <f t="shared" si="29"/>
        <v>4</v>
      </c>
    </row>
    <row r="325" spans="1:26" x14ac:dyDescent="0.3">
      <c r="A325" s="23" t="s">
        <v>714</v>
      </c>
      <c r="B325" s="34">
        <v>45503</v>
      </c>
      <c r="C325" s="23" t="s">
        <v>717</v>
      </c>
      <c r="D325" s="23" t="s">
        <v>52</v>
      </c>
      <c r="E325" s="23" t="s">
        <v>52</v>
      </c>
      <c r="F325" s="23">
        <v>160022</v>
      </c>
      <c r="G325" s="23" t="s">
        <v>119</v>
      </c>
      <c r="H325" s="23" t="s">
        <v>120</v>
      </c>
      <c r="I325" s="23" t="s">
        <v>32</v>
      </c>
      <c r="J325" s="23" t="s">
        <v>64</v>
      </c>
      <c r="K325" s="23" t="s">
        <v>57</v>
      </c>
      <c r="L325" s="23">
        <v>5</v>
      </c>
      <c r="M325" s="23">
        <v>70.55</v>
      </c>
      <c r="N325" s="23">
        <v>0</v>
      </c>
      <c r="O325" s="23">
        <v>12</v>
      </c>
      <c r="P325" s="23" t="s">
        <v>33</v>
      </c>
      <c r="Q325" s="23" t="s">
        <v>34</v>
      </c>
      <c r="R325" s="23">
        <f t="shared" si="25"/>
        <v>1</v>
      </c>
      <c r="S325" s="23" t="str">
        <f t="shared" si="26"/>
        <v>ORD100322_20240730_CUST00700_MED010</v>
      </c>
      <c r="T325" s="23">
        <f t="shared" si="27"/>
        <v>1</v>
      </c>
      <c r="U325" s="6">
        <f t="shared" si="28"/>
        <v>352.75</v>
      </c>
      <c r="V325" s="6">
        <f>tbl_Raw_Data[[#This Row],[Discount_Pct]]*tbl_Raw_Data[[#This Row],[Gross_Amount]]/100</f>
        <v>0</v>
      </c>
      <c r="W325" s="6">
        <f>tbl_Raw_Data[[#This Row],[Gross_Amount]]-tbl_Raw_Data[[#This Row],[Discount_Amount]]</f>
        <v>352.75</v>
      </c>
      <c r="X325" s="6">
        <f>tbl_Raw_Data[[#This Row],[Net_Amount_Before_Tax]]*tbl_Raw_Data[[#This Row],[Tax_Pct]]/100</f>
        <v>42.33</v>
      </c>
      <c r="Y325" s="6">
        <f>tbl_Raw_Data[[#This Row],[Net_Amount_Before_Tax]]+tbl_Raw_Data[[#This Row],[Tax_Amount]]</f>
        <v>395.08</v>
      </c>
      <c r="Z325" s="6">
        <f t="shared" si="29"/>
        <v>3</v>
      </c>
    </row>
    <row r="326" spans="1:26" x14ac:dyDescent="0.3">
      <c r="A326" s="23" t="s">
        <v>714</v>
      </c>
      <c r="B326" s="34">
        <v>45849</v>
      </c>
      <c r="C326" s="23" t="s">
        <v>718</v>
      </c>
      <c r="D326" s="23" t="s">
        <v>92</v>
      </c>
      <c r="E326" s="23" t="s">
        <v>93</v>
      </c>
      <c r="F326" s="23">
        <v>560066</v>
      </c>
      <c r="G326" s="23" t="s">
        <v>315</v>
      </c>
      <c r="H326" s="23" t="s">
        <v>316</v>
      </c>
      <c r="I326" s="23" t="s">
        <v>50</v>
      </c>
      <c r="J326" s="23" t="s">
        <v>114</v>
      </c>
      <c r="K326" s="23" t="s">
        <v>24</v>
      </c>
      <c r="L326" s="23">
        <v>4</v>
      </c>
      <c r="M326" s="23">
        <v>117.57</v>
      </c>
      <c r="N326" s="23">
        <v>5</v>
      </c>
      <c r="O326" s="23">
        <v>5</v>
      </c>
      <c r="P326" s="23" t="s">
        <v>33</v>
      </c>
      <c r="Q326" s="23" t="s">
        <v>34</v>
      </c>
      <c r="R326" s="23">
        <f t="shared" si="25"/>
        <v>1</v>
      </c>
      <c r="S326" s="23" t="str">
        <f t="shared" si="26"/>
        <v>ORD100322_20250711_CUST01588_MED012</v>
      </c>
      <c r="T326" s="23">
        <f t="shared" si="27"/>
        <v>1</v>
      </c>
      <c r="U326" s="6">
        <f t="shared" si="28"/>
        <v>470.28</v>
      </c>
      <c r="V326" s="6">
        <f>tbl_Raw_Data[[#This Row],[Discount_Pct]]*tbl_Raw_Data[[#This Row],[Gross_Amount]]/100</f>
        <v>23.513999999999996</v>
      </c>
      <c r="W326" s="6">
        <f>tbl_Raw_Data[[#This Row],[Gross_Amount]]-tbl_Raw_Data[[#This Row],[Discount_Amount]]</f>
        <v>446.76599999999996</v>
      </c>
      <c r="X326" s="6">
        <f>tbl_Raw_Data[[#This Row],[Net_Amount_Before_Tax]]*tbl_Raw_Data[[#This Row],[Tax_Pct]]/100</f>
        <v>22.3383</v>
      </c>
      <c r="Y326" s="6">
        <f>tbl_Raw_Data[[#This Row],[Net_Amount_Before_Tax]]+tbl_Raw_Data[[#This Row],[Tax_Amount]]</f>
        <v>469.10429999999997</v>
      </c>
      <c r="Z326" s="6">
        <f t="shared" si="29"/>
        <v>2</v>
      </c>
    </row>
    <row r="327" spans="1:26" x14ac:dyDescent="0.3">
      <c r="A327" s="23" t="s">
        <v>719</v>
      </c>
      <c r="B327" s="34">
        <v>45567</v>
      </c>
      <c r="C327" s="23" t="s">
        <v>720</v>
      </c>
      <c r="D327" s="23" t="s">
        <v>19</v>
      </c>
      <c r="E327" s="23" t="s">
        <v>19</v>
      </c>
      <c r="F327" s="23">
        <v>110085</v>
      </c>
      <c r="G327" s="23" t="s">
        <v>107</v>
      </c>
      <c r="H327" s="23" t="s">
        <v>108</v>
      </c>
      <c r="I327" s="23" t="s">
        <v>63</v>
      </c>
      <c r="J327" s="23" t="s">
        <v>42</v>
      </c>
      <c r="K327" s="23" t="s">
        <v>57</v>
      </c>
      <c r="L327" s="23">
        <v>3</v>
      </c>
      <c r="M327" s="23">
        <v>100.72</v>
      </c>
      <c r="N327" s="23">
        <v>0</v>
      </c>
      <c r="O327" s="23">
        <v>5</v>
      </c>
      <c r="P327" s="23" t="s">
        <v>33</v>
      </c>
      <c r="Q327" s="23" t="s">
        <v>34</v>
      </c>
      <c r="R327" s="23">
        <f t="shared" si="25"/>
        <v>1</v>
      </c>
      <c r="S327" s="23" t="str">
        <f t="shared" si="26"/>
        <v>ORD100326_20241002_CUST02312_MED005</v>
      </c>
      <c r="T327" s="23">
        <f t="shared" si="27"/>
        <v>1</v>
      </c>
      <c r="U327" s="6">
        <f t="shared" si="28"/>
        <v>302.15999999999997</v>
      </c>
      <c r="V327" s="6">
        <f>tbl_Raw_Data[[#This Row],[Discount_Pct]]*tbl_Raw_Data[[#This Row],[Gross_Amount]]/100</f>
        <v>0</v>
      </c>
      <c r="W327" s="6">
        <f>tbl_Raw_Data[[#This Row],[Gross_Amount]]-tbl_Raw_Data[[#This Row],[Discount_Amount]]</f>
        <v>302.15999999999997</v>
      </c>
      <c r="X327" s="6">
        <f>tbl_Raw_Data[[#This Row],[Net_Amount_Before_Tax]]*tbl_Raw_Data[[#This Row],[Tax_Pct]]/100</f>
        <v>15.107999999999997</v>
      </c>
      <c r="Y327" s="6">
        <f>tbl_Raw_Data[[#This Row],[Net_Amount_Before_Tax]]+tbl_Raw_Data[[#This Row],[Tax_Amount]]</f>
        <v>317.26799999999997</v>
      </c>
      <c r="Z327" s="6">
        <f t="shared" si="29"/>
        <v>1</v>
      </c>
    </row>
    <row r="328" spans="1:26" x14ac:dyDescent="0.3">
      <c r="A328" s="23" t="s">
        <v>721</v>
      </c>
      <c r="B328" s="34">
        <v>45688</v>
      </c>
      <c r="C328" s="23" t="s">
        <v>722</v>
      </c>
      <c r="D328" s="23" t="s">
        <v>72</v>
      </c>
      <c r="E328" s="23" t="s">
        <v>73</v>
      </c>
      <c r="F328" s="23">
        <v>302017</v>
      </c>
      <c r="G328" s="23" t="s">
        <v>160</v>
      </c>
      <c r="H328" s="23" t="s">
        <v>161</v>
      </c>
      <c r="I328" s="23" t="s">
        <v>50</v>
      </c>
      <c r="J328" s="23" t="s">
        <v>23</v>
      </c>
      <c r="K328" s="23" t="s">
        <v>24</v>
      </c>
      <c r="L328" s="23">
        <v>5</v>
      </c>
      <c r="M328" s="23">
        <v>154.5</v>
      </c>
      <c r="N328" s="23">
        <v>15</v>
      </c>
      <c r="O328" s="23">
        <v>12</v>
      </c>
      <c r="P328" s="23" t="s">
        <v>33</v>
      </c>
      <c r="Q328" s="23" t="s">
        <v>34</v>
      </c>
      <c r="R328" s="23">
        <f t="shared" si="25"/>
        <v>1</v>
      </c>
      <c r="S328" s="23" t="str">
        <f t="shared" si="26"/>
        <v>ORD100327_20250131_CUST03353_MED014</v>
      </c>
      <c r="T328" s="23">
        <f t="shared" si="27"/>
        <v>1</v>
      </c>
      <c r="U328" s="6">
        <f t="shared" si="28"/>
        <v>772.5</v>
      </c>
      <c r="V328" s="6">
        <f>tbl_Raw_Data[[#This Row],[Discount_Pct]]*tbl_Raw_Data[[#This Row],[Gross_Amount]]/100</f>
        <v>115.875</v>
      </c>
      <c r="W328" s="6">
        <f>tbl_Raw_Data[[#This Row],[Gross_Amount]]-tbl_Raw_Data[[#This Row],[Discount_Amount]]</f>
        <v>656.625</v>
      </c>
      <c r="X328" s="6">
        <f>tbl_Raw_Data[[#This Row],[Net_Amount_Before_Tax]]*tbl_Raw_Data[[#This Row],[Tax_Pct]]/100</f>
        <v>78.795000000000002</v>
      </c>
      <c r="Y328" s="6">
        <f>tbl_Raw_Data[[#This Row],[Net_Amount_Before_Tax]]+tbl_Raw_Data[[#This Row],[Tax_Amount]]</f>
        <v>735.42</v>
      </c>
      <c r="Z328" s="6">
        <f t="shared" si="29"/>
        <v>3</v>
      </c>
    </row>
    <row r="329" spans="1:26" x14ac:dyDescent="0.3">
      <c r="A329" s="23" t="s">
        <v>721</v>
      </c>
      <c r="B329" s="34">
        <v>45327</v>
      </c>
      <c r="C329" s="23" t="s">
        <v>723</v>
      </c>
      <c r="D329" s="23" t="s">
        <v>123</v>
      </c>
      <c r="E329" s="23" t="s">
        <v>101</v>
      </c>
      <c r="F329" s="23">
        <v>226001</v>
      </c>
      <c r="G329" s="23" t="s">
        <v>102</v>
      </c>
      <c r="H329" s="23" t="s">
        <v>103</v>
      </c>
      <c r="I329" s="23" t="s">
        <v>104</v>
      </c>
      <c r="J329" s="23" t="s">
        <v>64</v>
      </c>
      <c r="K329" s="23" t="s">
        <v>57</v>
      </c>
      <c r="L329" s="23">
        <v>2</v>
      </c>
      <c r="M329" s="23">
        <v>101.36</v>
      </c>
      <c r="N329" s="23">
        <v>20</v>
      </c>
      <c r="O329" s="23">
        <v>5</v>
      </c>
      <c r="P329" s="23" t="s">
        <v>33</v>
      </c>
      <c r="Q329" s="23" t="s">
        <v>34</v>
      </c>
      <c r="R329" s="23">
        <f t="shared" si="25"/>
        <v>1</v>
      </c>
      <c r="S329" s="23" t="str">
        <f t="shared" si="26"/>
        <v>ORD100327_20240205_CUST02057_MED029</v>
      </c>
      <c r="T329" s="23">
        <f t="shared" si="27"/>
        <v>1</v>
      </c>
      <c r="U329" s="6">
        <f t="shared" si="28"/>
        <v>202.72</v>
      </c>
      <c r="V329" s="6">
        <f>tbl_Raw_Data[[#This Row],[Discount_Pct]]*tbl_Raw_Data[[#This Row],[Gross_Amount]]/100</f>
        <v>40.544000000000004</v>
      </c>
      <c r="W329" s="6">
        <f>tbl_Raw_Data[[#This Row],[Gross_Amount]]-tbl_Raw_Data[[#This Row],[Discount_Amount]]</f>
        <v>162.17599999999999</v>
      </c>
      <c r="X329" s="6">
        <f>tbl_Raw_Data[[#This Row],[Net_Amount_Before_Tax]]*tbl_Raw_Data[[#This Row],[Tax_Pct]]/100</f>
        <v>8.1087999999999987</v>
      </c>
      <c r="Y329" s="6">
        <f>tbl_Raw_Data[[#This Row],[Net_Amount_Before_Tax]]+tbl_Raw_Data[[#This Row],[Tax_Amount]]</f>
        <v>170.28479999999999</v>
      </c>
      <c r="Z329" s="6">
        <f t="shared" si="29"/>
        <v>1</v>
      </c>
    </row>
    <row r="330" spans="1:26" x14ac:dyDescent="0.3">
      <c r="A330" s="23" t="s">
        <v>724</v>
      </c>
      <c r="B330" s="34">
        <v>45463</v>
      </c>
      <c r="C330" s="23" t="s">
        <v>725</v>
      </c>
      <c r="D330" s="23" t="s">
        <v>183</v>
      </c>
      <c r="E330" s="23" t="s">
        <v>184</v>
      </c>
      <c r="F330" s="23">
        <v>122002</v>
      </c>
      <c r="G330" s="23" t="s">
        <v>132</v>
      </c>
      <c r="H330" s="23" t="s">
        <v>133</v>
      </c>
      <c r="I330" s="23" t="s">
        <v>134</v>
      </c>
      <c r="J330" s="23" t="s">
        <v>135</v>
      </c>
      <c r="K330" s="23" t="s">
        <v>57</v>
      </c>
      <c r="L330" s="23">
        <v>1</v>
      </c>
      <c r="M330" s="23">
        <v>74.569999999999993</v>
      </c>
      <c r="N330" s="23">
        <v>20</v>
      </c>
      <c r="O330" s="23">
        <v>12</v>
      </c>
      <c r="P330" s="23" t="s">
        <v>58</v>
      </c>
      <c r="Q330" s="23" t="s">
        <v>34</v>
      </c>
      <c r="R330" s="23">
        <f t="shared" si="25"/>
        <v>1</v>
      </c>
      <c r="S330" s="23" t="str">
        <f t="shared" si="26"/>
        <v>ORD100329_20240620_CUST00868_MED007</v>
      </c>
      <c r="T330" s="23">
        <f t="shared" si="27"/>
        <v>1</v>
      </c>
      <c r="U330" s="6">
        <f t="shared" si="28"/>
        <v>74.569999999999993</v>
      </c>
      <c r="V330" s="6">
        <f>tbl_Raw_Data[[#This Row],[Discount_Pct]]*tbl_Raw_Data[[#This Row],[Gross_Amount]]/100</f>
        <v>14.913999999999998</v>
      </c>
      <c r="W330" s="6">
        <f>tbl_Raw_Data[[#This Row],[Gross_Amount]]-tbl_Raw_Data[[#This Row],[Discount_Amount]]</f>
        <v>59.655999999999992</v>
      </c>
      <c r="X330" s="6">
        <f>tbl_Raw_Data[[#This Row],[Net_Amount_Before_Tax]]*tbl_Raw_Data[[#This Row],[Tax_Pct]]/100</f>
        <v>7.1587199999999989</v>
      </c>
      <c r="Y330" s="6">
        <f>tbl_Raw_Data[[#This Row],[Net_Amount_Before_Tax]]+tbl_Raw_Data[[#This Row],[Tax_Amount]]</f>
        <v>66.814719999999994</v>
      </c>
      <c r="Z330" s="6">
        <f t="shared" si="29"/>
        <v>2</v>
      </c>
    </row>
    <row r="331" spans="1:26" x14ac:dyDescent="0.3">
      <c r="A331" s="23" t="s">
        <v>726</v>
      </c>
      <c r="B331" s="34">
        <v>45556</v>
      </c>
      <c r="C331" s="23" t="s">
        <v>214</v>
      </c>
      <c r="D331" s="23" t="s">
        <v>80</v>
      </c>
      <c r="E331" s="23" t="s">
        <v>81</v>
      </c>
      <c r="F331" s="23">
        <v>395017</v>
      </c>
      <c r="G331" s="23" t="s">
        <v>20</v>
      </c>
      <c r="H331" s="23" t="s">
        <v>21</v>
      </c>
      <c r="I331" s="23" t="s">
        <v>22</v>
      </c>
      <c r="J331" s="23" t="s">
        <v>23</v>
      </c>
      <c r="K331" s="23" t="s">
        <v>24</v>
      </c>
      <c r="L331" s="23">
        <v>4</v>
      </c>
      <c r="M331" s="23">
        <v>121.24</v>
      </c>
      <c r="N331" s="23">
        <v>5</v>
      </c>
      <c r="O331" s="23">
        <v>12</v>
      </c>
      <c r="P331" s="23" t="s">
        <v>65</v>
      </c>
      <c r="Q331" s="23" t="s">
        <v>34</v>
      </c>
      <c r="R331" s="23">
        <f t="shared" si="25"/>
        <v>1</v>
      </c>
      <c r="S331" s="23" t="str">
        <f t="shared" si="26"/>
        <v>ORD100330_20240921_CUST01310_MED024</v>
      </c>
      <c r="T331" s="23">
        <f t="shared" si="27"/>
        <v>1</v>
      </c>
      <c r="U331" s="6">
        <f t="shared" si="28"/>
        <v>484.96</v>
      </c>
      <c r="V331" s="6">
        <f>tbl_Raw_Data[[#This Row],[Discount_Pct]]*tbl_Raw_Data[[#This Row],[Gross_Amount]]/100</f>
        <v>24.247999999999998</v>
      </c>
      <c r="W331" s="6">
        <f>tbl_Raw_Data[[#This Row],[Gross_Amount]]-tbl_Raw_Data[[#This Row],[Discount_Amount]]</f>
        <v>460.71199999999999</v>
      </c>
      <c r="X331" s="6">
        <f>tbl_Raw_Data[[#This Row],[Net_Amount_Before_Tax]]*tbl_Raw_Data[[#This Row],[Tax_Pct]]/100</f>
        <v>55.285440000000001</v>
      </c>
      <c r="Y331" s="6">
        <f>tbl_Raw_Data[[#This Row],[Net_Amount_Before_Tax]]+tbl_Raw_Data[[#This Row],[Tax_Amount]]</f>
        <v>515.99743999999998</v>
      </c>
      <c r="Z331" s="6">
        <f t="shared" si="29"/>
        <v>1</v>
      </c>
    </row>
    <row r="332" spans="1:26" x14ac:dyDescent="0.3">
      <c r="A332" s="23" t="s">
        <v>727</v>
      </c>
      <c r="B332" s="34">
        <v>45304</v>
      </c>
      <c r="C332" s="23" t="s">
        <v>728</v>
      </c>
      <c r="D332" s="23" t="s">
        <v>100</v>
      </c>
      <c r="E332" s="23" t="s">
        <v>101</v>
      </c>
      <c r="F332" s="23">
        <v>201303</v>
      </c>
      <c r="G332" s="23" t="s">
        <v>53</v>
      </c>
      <c r="H332" s="23" t="s">
        <v>54</v>
      </c>
      <c r="I332" s="23" t="s">
        <v>55</v>
      </c>
      <c r="J332" s="23" t="s">
        <v>56</v>
      </c>
      <c r="K332" s="23" t="s">
        <v>57</v>
      </c>
      <c r="L332" s="23">
        <v>2</v>
      </c>
      <c r="M332" s="23">
        <v>60.01</v>
      </c>
      <c r="N332" s="23">
        <v>0</v>
      </c>
      <c r="O332" s="23">
        <v>5</v>
      </c>
      <c r="P332" s="23" t="s">
        <v>89</v>
      </c>
      <c r="Q332" s="23" t="s">
        <v>34</v>
      </c>
      <c r="R332" s="23">
        <f t="shared" si="25"/>
        <v>1</v>
      </c>
      <c r="S332" s="23" t="str">
        <f t="shared" si="26"/>
        <v>ORD100331_20240113_CUST03222_MED020</v>
      </c>
      <c r="T332" s="23">
        <f t="shared" si="27"/>
        <v>1</v>
      </c>
      <c r="U332" s="6">
        <f t="shared" si="28"/>
        <v>120.02</v>
      </c>
      <c r="V332" s="6">
        <f>tbl_Raw_Data[[#This Row],[Discount_Pct]]*tbl_Raw_Data[[#This Row],[Gross_Amount]]/100</f>
        <v>0</v>
      </c>
      <c r="W332" s="6">
        <f>tbl_Raw_Data[[#This Row],[Gross_Amount]]-tbl_Raw_Data[[#This Row],[Discount_Amount]]</f>
        <v>120.02</v>
      </c>
      <c r="X332" s="6">
        <f>tbl_Raw_Data[[#This Row],[Net_Amount_Before_Tax]]*tbl_Raw_Data[[#This Row],[Tax_Pct]]/100</f>
        <v>6.0010000000000003</v>
      </c>
      <c r="Y332" s="6">
        <f>tbl_Raw_Data[[#This Row],[Net_Amount_Before_Tax]]+tbl_Raw_Data[[#This Row],[Tax_Amount]]</f>
        <v>126.021</v>
      </c>
      <c r="Z332" s="6">
        <f t="shared" si="29"/>
        <v>2</v>
      </c>
    </row>
    <row r="333" spans="1:26" x14ac:dyDescent="0.3">
      <c r="A333" s="23" t="s">
        <v>729</v>
      </c>
      <c r="B333" s="34">
        <v>45868</v>
      </c>
      <c r="C333" s="23" t="s">
        <v>730</v>
      </c>
      <c r="D333" s="23" t="s">
        <v>159</v>
      </c>
      <c r="E333" s="23" t="s">
        <v>47</v>
      </c>
      <c r="F333" s="23">
        <v>400069</v>
      </c>
      <c r="G333" s="23" t="s">
        <v>167</v>
      </c>
      <c r="H333" s="23" t="s">
        <v>168</v>
      </c>
      <c r="I333" s="23" t="s">
        <v>113</v>
      </c>
      <c r="J333" s="23" t="s">
        <v>42</v>
      </c>
      <c r="K333" s="23" t="s">
        <v>24</v>
      </c>
      <c r="L333" s="23">
        <v>1</v>
      </c>
      <c r="M333" s="23">
        <v>194.68</v>
      </c>
      <c r="N333" s="23">
        <v>5</v>
      </c>
      <c r="O333" s="23">
        <v>12</v>
      </c>
      <c r="P333" s="23" t="s">
        <v>33</v>
      </c>
      <c r="Q333" s="23" t="s">
        <v>90</v>
      </c>
      <c r="R333" s="23">
        <f t="shared" si="25"/>
        <v>1</v>
      </c>
      <c r="S333" s="23" t="str">
        <f t="shared" si="26"/>
        <v>ORD100332_20250730_CUST03194_MED026</v>
      </c>
      <c r="T333" s="23">
        <f t="shared" si="27"/>
        <v>1</v>
      </c>
      <c r="U333" s="6">
        <f t="shared" si="28"/>
        <v>194.68</v>
      </c>
      <c r="V333" s="6">
        <f>tbl_Raw_Data[[#This Row],[Discount_Pct]]*tbl_Raw_Data[[#This Row],[Gross_Amount]]/100</f>
        <v>9.7340000000000018</v>
      </c>
      <c r="W333" s="6">
        <f>tbl_Raw_Data[[#This Row],[Gross_Amount]]-tbl_Raw_Data[[#This Row],[Discount_Amount]]</f>
        <v>184.946</v>
      </c>
      <c r="X333" s="6">
        <f>tbl_Raw_Data[[#This Row],[Net_Amount_Before_Tax]]*tbl_Raw_Data[[#This Row],[Tax_Pct]]/100</f>
        <v>22.193519999999999</v>
      </c>
      <c r="Y333" s="6">
        <f>tbl_Raw_Data[[#This Row],[Net_Amount_Before_Tax]]+tbl_Raw_Data[[#This Row],[Tax_Amount]]</f>
        <v>207.13952</v>
      </c>
      <c r="Z333" s="6">
        <f t="shared" si="29"/>
        <v>0</v>
      </c>
    </row>
    <row r="334" spans="1:26" x14ac:dyDescent="0.3">
      <c r="A334" s="23" t="s">
        <v>731</v>
      </c>
      <c r="B334" s="34">
        <v>45776</v>
      </c>
      <c r="C334" s="23" t="s">
        <v>732</v>
      </c>
      <c r="D334" s="23" t="s">
        <v>92</v>
      </c>
      <c r="E334" s="23" t="s">
        <v>93</v>
      </c>
      <c r="F334" s="23">
        <v>560001</v>
      </c>
      <c r="G334" s="23" t="s">
        <v>185</v>
      </c>
      <c r="H334" s="23" t="s">
        <v>186</v>
      </c>
      <c r="I334" s="23" t="s">
        <v>76</v>
      </c>
      <c r="J334" s="23" t="s">
        <v>187</v>
      </c>
      <c r="K334" s="23" t="s">
        <v>57</v>
      </c>
      <c r="L334" s="23">
        <v>1</v>
      </c>
      <c r="M334" s="23">
        <v>92.13</v>
      </c>
      <c r="N334" s="23">
        <v>10</v>
      </c>
      <c r="O334" s="23">
        <v>12</v>
      </c>
      <c r="P334" s="23" t="s">
        <v>33</v>
      </c>
      <c r="Q334" s="23" t="s">
        <v>44</v>
      </c>
      <c r="R334" s="23">
        <f t="shared" si="25"/>
        <v>1</v>
      </c>
      <c r="S334" s="23" t="str">
        <f t="shared" si="26"/>
        <v>ORD100333_20250429_CUST00154_MED009</v>
      </c>
      <c r="T334" s="23">
        <f t="shared" si="27"/>
        <v>1</v>
      </c>
      <c r="U334" s="6">
        <f t="shared" si="28"/>
        <v>92.13</v>
      </c>
      <c r="V334" s="6">
        <f>tbl_Raw_Data[[#This Row],[Discount_Pct]]*tbl_Raw_Data[[#This Row],[Gross_Amount]]/100</f>
        <v>9.2129999999999992</v>
      </c>
      <c r="W334" s="6">
        <f>tbl_Raw_Data[[#This Row],[Gross_Amount]]-tbl_Raw_Data[[#This Row],[Discount_Amount]]</f>
        <v>82.917000000000002</v>
      </c>
      <c r="X334" s="6">
        <f>tbl_Raw_Data[[#This Row],[Net_Amount_Before_Tax]]*tbl_Raw_Data[[#This Row],[Tax_Pct]]/100</f>
        <v>9.9500399999999996</v>
      </c>
      <c r="Y334" s="6">
        <f>tbl_Raw_Data[[#This Row],[Net_Amount_Before_Tax]]+tbl_Raw_Data[[#This Row],[Tax_Amount]]</f>
        <v>92.867040000000003</v>
      </c>
      <c r="Z334" s="6">
        <f t="shared" si="29"/>
        <v>3</v>
      </c>
    </row>
    <row r="335" spans="1:26" x14ac:dyDescent="0.3">
      <c r="A335" s="23" t="s">
        <v>733</v>
      </c>
      <c r="B335" s="34">
        <v>45342</v>
      </c>
      <c r="C335" s="23" t="s">
        <v>734</v>
      </c>
      <c r="D335" s="23" t="s">
        <v>142</v>
      </c>
      <c r="E335" s="23" t="s">
        <v>81</v>
      </c>
      <c r="F335" s="23">
        <v>380054</v>
      </c>
      <c r="G335" s="23" t="s">
        <v>283</v>
      </c>
      <c r="H335" s="23" t="s">
        <v>284</v>
      </c>
      <c r="I335" s="23" t="s">
        <v>104</v>
      </c>
      <c r="J335" s="23" t="s">
        <v>42</v>
      </c>
      <c r="K335" s="23" t="s">
        <v>57</v>
      </c>
      <c r="L335" s="23">
        <v>1</v>
      </c>
      <c r="M335" s="23">
        <v>279.45999999999998</v>
      </c>
      <c r="N335" s="23">
        <v>5</v>
      </c>
      <c r="O335" s="23">
        <v>5</v>
      </c>
      <c r="P335" s="23" t="s">
        <v>65</v>
      </c>
      <c r="Q335" s="23" t="s">
        <v>90</v>
      </c>
      <c r="R335" s="23">
        <f t="shared" si="25"/>
        <v>1</v>
      </c>
      <c r="S335" s="23" t="str">
        <f t="shared" si="26"/>
        <v>ORD100334_20240220_CUST03055_MED030</v>
      </c>
      <c r="T335" s="23">
        <f t="shared" si="27"/>
        <v>1</v>
      </c>
      <c r="U335" s="6">
        <f t="shared" si="28"/>
        <v>279.45999999999998</v>
      </c>
      <c r="V335" s="6">
        <f>tbl_Raw_Data[[#This Row],[Discount_Pct]]*tbl_Raw_Data[[#This Row],[Gross_Amount]]/100</f>
        <v>13.972999999999999</v>
      </c>
      <c r="W335" s="6">
        <f>tbl_Raw_Data[[#This Row],[Gross_Amount]]-tbl_Raw_Data[[#This Row],[Discount_Amount]]</f>
        <v>265.48699999999997</v>
      </c>
      <c r="X335" s="6">
        <f>tbl_Raw_Data[[#This Row],[Net_Amount_Before_Tax]]*tbl_Raw_Data[[#This Row],[Tax_Pct]]/100</f>
        <v>13.27435</v>
      </c>
      <c r="Y335" s="6">
        <f>tbl_Raw_Data[[#This Row],[Net_Amount_Before_Tax]]+tbl_Raw_Data[[#This Row],[Tax_Amount]]</f>
        <v>278.76134999999999</v>
      </c>
      <c r="Z335" s="6">
        <f t="shared" si="29"/>
        <v>1</v>
      </c>
    </row>
    <row r="336" spans="1:26" x14ac:dyDescent="0.3">
      <c r="A336" s="23" t="s">
        <v>735</v>
      </c>
      <c r="B336" s="34">
        <v>45993</v>
      </c>
      <c r="C336" s="23" t="s">
        <v>736</v>
      </c>
      <c r="D336" s="23" t="s">
        <v>37</v>
      </c>
      <c r="E336" s="23" t="s">
        <v>38</v>
      </c>
      <c r="F336" s="23">
        <v>452016</v>
      </c>
      <c r="G336" s="23" t="s">
        <v>74</v>
      </c>
      <c r="H336" s="23" t="s">
        <v>75</v>
      </c>
      <c r="I336" s="23" t="s">
        <v>76</v>
      </c>
      <c r="J336" s="23" t="s">
        <v>77</v>
      </c>
      <c r="K336" s="23" t="s">
        <v>57</v>
      </c>
      <c r="L336" s="23">
        <v>1</v>
      </c>
      <c r="M336" s="23">
        <v>70.87</v>
      </c>
      <c r="N336" s="23">
        <v>5</v>
      </c>
      <c r="O336" s="23">
        <v>5</v>
      </c>
      <c r="P336" s="23" t="s">
        <v>58</v>
      </c>
      <c r="Q336" s="23" t="s">
        <v>26</v>
      </c>
      <c r="R336" s="23">
        <f t="shared" si="25"/>
        <v>1</v>
      </c>
      <c r="S336" s="23" t="str">
        <f t="shared" si="26"/>
        <v>ORD100335_20251202_CUST00403_MED008</v>
      </c>
      <c r="T336" s="23">
        <f t="shared" si="27"/>
        <v>1</v>
      </c>
      <c r="U336" s="6">
        <f t="shared" si="28"/>
        <v>70.87</v>
      </c>
      <c r="V336" s="6">
        <f>tbl_Raw_Data[[#This Row],[Discount_Pct]]*tbl_Raw_Data[[#This Row],[Gross_Amount]]/100</f>
        <v>3.5435000000000003</v>
      </c>
      <c r="W336" s="6">
        <f>tbl_Raw_Data[[#This Row],[Gross_Amount]]-tbl_Raw_Data[[#This Row],[Discount_Amount]]</f>
        <v>67.32650000000001</v>
      </c>
      <c r="X336" s="6">
        <f>tbl_Raw_Data[[#This Row],[Net_Amount_Before_Tax]]*tbl_Raw_Data[[#This Row],[Tax_Pct]]/100</f>
        <v>3.3663250000000007</v>
      </c>
      <c r="Y336" s="6">
        <f>tbl_Raw_Data[[#This Row],[Net_Amount_Before_Tax]]+tbl_Raw_Data[[#This Row],[Tax_Amount]]</f>
        <v>70.692825000000013</v>
      </c>
      <c r="Z336" s="6">
        <f t="shared" si="29"/>
        <v>0</v>
      </c>
    </row>
    <row r="337" spans="1:26" x14ac:dyDescent="0.3">
      <c r="A337" s="23" t="s">
        <v>737</v>
      </c>
      <c r="B337" s="34">
        <v>45383</v>
      </c>
      <c r="C337" s="23" t="s">
        <v>738</v>
      </c>
      <c r="D337" s="23" t="s">
        <v>142</v>
      </c>
      <c r="E337" s="23" t="s">
        <v>81</v>
      </c>
      <c r="F337" s="23">
        <v>380054</v>
      </c>
      <c r="G337" s="23" t="s">
        <v>132</v>
      </c>
      <c r="H337" s="23" t="s">
        <v>133</v>
      </c>
      <c r="I337" s="23" t="s">
        <v>134</v>
      </c>
      <c r="J337" s="23" t="s">
        <v>135</v>
      </c>
      <c r="K337" s="23" t="s">
        <v>57</v>
      </c>
      <c r="L337" s="23">
        <v>4</v>
      </c>
      <c r="M337" s="23">
        <v>74.25</v>
      </c>
      <c r="N337" s="23">
        <v>5</v>
      </c>
      <c r="O337" s="23">
        <v>12</v>
      </c>
      <c r="P337" s="23" t="s">
        <v>25</v>
      </c>
      <c r="Q337" s="23" t="s">
        <v>34</v>
      </c>
      <c r="R337" s="23">
        <f t="shared" si="25"/>
        <v>1</v>
      </c>
      <c r="S337" s="23" t="str">
        <f t="shared" si="26"/>
        <v>ORD100336_20240401_CUST00770_MED007</v>
      </c>
      <c r="T337" s="23">
        <f t="shared" si="27"/>
        <v>1</v>
      </c>
      <c r="U337" s="6">
        <f t="shared" si="28"/>
        <v>297</v>
      </c>
      <c r="V337" s="6">
        <f>tbl_Raw_Data[[#This Row],[Discount_Pct]]*tbl_Raw_Data[[#This Row],[Gross_Amount]]/100</f>
        <v>14.85</v>
      </c>
      <c r="W337" s="6">
        <f>tbl_Raw_Data[[#This Row],[Gross_Amount]]-tbl_Raw_Data[[#This Row],[Discount_Amount]]</f>
        <v>282.14999999999998</v>
      </c>
      <c r="X337" s="6">
        <f>tbl_Raw_Data[[#This Row],[Net_Amount_Before_Tax]]*tbl_Raw_Data[[#This Row],[Tax_Pct]]/100</f>
        <v>33.857999999999997</v>
      </c>
      <c r="Y337" s="6">
        <f>tbl_Raw_Data[[#This Row],[Net_Amount_Before_Tax]]+tbl_Raw_Data[[#This Row],[Tax_Amount]]</f>
        <v>316.00799999999998</v>
      </c>
      <c r="Z337" s="6">
        <f t="shared" si="29"/>
        <v>3</v>
      </c>
    </row>
    <row r="338" spans="1:26" x14ac:dyDescent="0.3">
      <c r="A338" s="23" t="s">
        <v>737</v>
      </c>
      <c r="B338" s="34">
        <v>46018</v>
      </c>
      <c r="C338" s="23" t="s">
        <v>739</v>
      </c>
      <c r="D338" s="23" t="s">
        <v>130</v>
      </c>
      <c r="E338" s="23" t="s">
        <v>131</v>
      </c>
      <c r="F338" s="23">
        <v>700019</v>
      </c>
      <c r="G338" s="23" t="s">
        <v>107</v>
      </c>
      <c r="H338" s="23" t="s">
        <v>108</v>
      </c>
      <c r="I338" s="23" t="s">
        <v>63</v>
      </c>
      <c r="J338" s="23" t="s">
        <v>42</v>
      </c>
      <c r="K338" s="23" t="s">
        <v>57</v>
      </c>
      <c r="L338" s="23">
        <v>3</v>
      </c>
      <c r="M338" s="23">
        <v>97.05</v>
      </c>
      <c r="N338" s="23">
        <v>5</v>
      </c>
      <c r="O338" s="23">
        <v>5</v>
      </c>
      <c r="P338" s="23" t="s">
        <v>43</v>
      </c>
      <c r="Q338" s="23" t="s">
        <v>34</v>
      </c>
      <c r="R338" s="23">
        <f t="shared" si="25"/>
        <v>1</v>
      </c>
      <c r="S338" s="23" t="str">
        <f t="shared" si="26"/>
        <v>ORD100336_20251227_CUST02076_MED005</v>
      </c>
      <c r="T338" s="23">
        <f t="shared" si="27"/>
        <v>1</v>
      </c>
      <c r="U338" s="6">
        <f t="shared" si="28"/>
        <v>291.14999999999998</v>
      </c>
      <c r="V338" s="6">
        <f>tbl_Raw_Data[[#This Row],[Discount_Pct]]*tbl_Raw_Data[[#This Row],[Gross_Amount]]/100</f>
        <v>14.557499999999999</v>
      </c>
      <c r="W338" s="6">
        <f>tbl_Raw_Data[[#This Row],[Gross_Amount]]-tbl_Raw_Data[[#This Row],[Discount_Amount]]</f>
        <v>276.59249999999997</v>
      </c>
      <c r="X338" s="6">
        <f>tbl_Raw_Data[[#This Row],[Net_Amount_Before_Tax]]*tbl_Raw_Data[[#This Row],[Tax_Pct]]/100</f>
        <v>13.829624999999998</v>
      </c>
      <c r="Y338" s="6">
        <f>tbl_Raw_Data[[#This Row],[Net_Amount_Before_Tax]]+tbl_Raw_Data[[#This Row],[Tax_Amount]]</f>
        <v>290.42212499999999</v>
      </c>
      <c r="Z338" s="6">
        <f t="shared" si="29"/>
        <v>2</v>
      </c>
    </row>
    <row r="339" spans="1:26" x14ac:dyDescent="0.3">
      <c r="A339" s="23" t="s">
        <v>740</v>
      </c>
      <c r="B339" s="34">
        <v>45759</v>
      </c>
      <c r="C339" s="23" t="s">
        <v>680</v>
      </c>
      <c r="D339" s="23" t="s">
        <v>80</v>
      </c>
      <c r="E339" s="23" t="s">
        <v>81</v>
      </c>
      <c r="F339" s="23">
        <v>395010</v>
      </c>
      <c r="G339" s="23" t="s">
        <v>315</v>
      </c>
      <c r="H339" s="23" t="s">
        <v>316</v>
      </c>
      <c r="I339" s="23" t="s">
        <v>50</v>
      </c>
      <c r="J339" s="23" t="s">
        <v>114</v>
      </c>
      <c r="K339" s="23" t="s">
        <v>24</v>
      </c>
      <c r="L339" s="23">
        <v>2</v>
      </c>
      <c r="M339" s="23">
        <v>114.48</v>
      </c>
      <c r="N339" s="23">
        <v>10</v>
      </c>
      <c r="O339" s="23">
        <v>12</v>
      </c>
      <c r="P339" s="23" t="s">
        <v>58</v>
      </c>
      <c r="Q339" s="23" t="s">
        <v>34</v>
      </c>
      <c r="R339" s="23">
        <f t="shared" si="25"/>
        <v>1</v>
      </c>
      <c r="S339" s="23" t="str">
        <f t="shared" si="26"/>
        <v>ORD100338_20250412_CUST00208_MED012</v>
      </c>
      <c r="T339" s="23">
        <f t="shared" si="27"/>
        <v>1</v>
      </c>
      <c r="U339" s="6">
        <f t="shared" si="28"/>
        <v>228.96</v>
      </c>
      <c r="V339" s="6">
        <f>tbl_Raw_Data[[#This Row],[Discount_Pct]]*tbl_Raw_Data[[#This Row],[Gross_Amount]]/100</f>
        <v>22.896000000000001</v>
      </c>
      <c r="W339" s="6">
        <f>tbl_Raw_Data[[#This Row],[Gross_Amount]]-tbl_Raw_Data[[#This Row],[Discount_Amount]]</f>
        <v>206.06400000000002</v>
      </c>
      <c r="X339" s="6">
        <f>tbl_Raw_Data[[#This Row],[Net_Amount_Before_Tax]]*tbl_Raw_Data[[#This Row],[Tax_Pct]]/100</f>
        <v>24.727679999999999</v>
      </c>
      <c r="Y339" s="6">
        <f>tbl_Raw_Data[[#This Row],[Net_Amount_Before_Tax]]+tbl_Raw_Data[[#This Row],[Tax_Amount]]</f>
        <v>230.79168000000001</v>
      </c>
      <c r="Z339" s="6">
        <f t="shared" si="29"/>
        <v>1</v>
      </c>
    </row>
    <row r="340" spans="1:26" x14ac:dyDescent="0.3">
      <c r="A340" s="23" t="s">
        <v>741</v>
      </c>
      <c r="B340" s="34">
        <v>45539</v>
      </c>
      <c r="C340" s="23" t="s">
        <v>742</v>
      </c>
      <c r="D340" s="23" t="s">
        <v>142</v>
      </c>
      <c r="E340" s="23" t="s">
        <v>81</v>
      </c>
      <c r="F340" s="23">
        <v>380054</v>
      </c>
      <c r="G340" s="23" t="s">
        <v>53</v>
      </c>
      <c r="H340" s="23" t="s">
        <v>54</v>
      </c>
      <c r="I340" s="23" t="s">
        <v>55</v>
      </c>
      <c r="J340" s="23" t="s">
        <v>56</v>
      </c>
      <c r="K340" s="23" t="s">
        <v>57</v>
      </c>
      <c r="L340" s="23">
        <v>2</v>
      </c>
      <c r="M340" s="23">
        <v>62.66</v>
      </c>
      <c r="N340" s="23">
        <v>5</v>
      </c>
      <c r="O340" s="23">
        <v>12</v>
      </c>
      <c r="P340" s="23" t="s">
        <v>65</v>
      </c>
      <c r="Q340" s="23" t="s">
        <v>34</v>
      </c>
      <c r="R340" s="23">
        <f t="shared" si="25"/>
        <v>1</v>
      </c>
      <c r="S340" s="23" t="str">
        <f t="shared" si="26"/>
        <v>ORD100339_20240904_CUST01526_MED020</v>
      </c>
      <c r="T340" s="23">
        <f t="shared" si="27"/>
        <v>1</v>
      </c>
      <c r="U340" s="6">
        <f t="shared" si="28"/>
        <v>125.32</v>
      </c>
      <c r="V340" s="6">
        <f>tbl_Raw_Data[[#This Row],[Discount_Pct]]*tbl_Raw_Data[[#This Row],[Gross_Amount]]/100</f>
        <v>6.2659999999999991</v>
      </c>
      <c r="W340" s="6">
        <f>tbl_Raw_Data[[#This Row],[Gross_Amount]]-tbl_Raw_Data[[#This Row],[Discount_Amount]]</f>
        <v>119.05399999999999</v>
      </c>
      <c r="X340" s="6">
        <f>tbl_Raw_Data[[#This Row],[Net_Amount_Before_Tax]]*tbl_Raw_Data[[#This Row],[Tax_Pct]]/100</f>
        <v>14.286479999999999</v>
      </c>
      <c r="Y340" s="6">
        <f>tbl_Raw_Data[[#This Row],[Net_Amount_Before_Tax]]+tbl_Raw_Data[[#This Row],[Tax_Amount]]</f>
        <v>133.34047999999999</v>
      </c>
      <c r="Z340" s="6">
        <f t="shared" si="29"/>
        <v>2</v>
      </c>
    </row>
    <row r="341" spans="1:26" x14ac:dyDescent="0.3">
      <c r="A341" s="23" t="s">
        <v>743</v>
      </c>
      <c r="B341" s="34">
        <v>45556</v>
      </c>
      <c r="C341" s="23" t="s">
        <v>744</v>
      </c>
      <c r="D341" s="23" t="s">
        <v>37</v>
      </c>
      <c r="E341" s="23" t="s">
        <v>38</v>
      </c>
      <c r="F341" s="23">
        <v>452010</v>
      </c>
      <c r="G341" s="23" t="s">
        <v>82</v>
      </c>
      <c r="H341" s="23" t="s">
        <v>83</v>
      </c>
      <c r="I341" s="23" t="s">
        <v>84</v>
      </c>
      <c r="J341" s="23" t="s">
        <v>85</v>
      </c>
      <c r="K341" s="23" t="s">
        <v>24</v>
      </c>
      <c r="L341" s="23">
        <v>1</v>
      </c>
      <c r="M341" s="23">
        <v>265.33999999999997</v>
      </c>
      <c r="N341" s="23">
        <v>0</v>
      </c>
      <c r="O341" s="23">
        <v>12</v>
      </c>
      <c r="P341" s="23" t="s">
        <v>43</v>
      </c>
      <c r="Q341" s="23" t="s">
        <v>34</v>
      </c>
      <c r="R341" s="23">
        <f t="shared" si="25"/>
        <v>1</v>
      </c>
      <c r="S341" s="23" t="str">
        <f t="shared" si="26"/>
        <v>ORD100340_20240921_CUST03068_MED023</v>
      </c>
      <c r="T341" s="23">
        <f t="shared" si="27"/>
        <v>1</v>
      </c>
      <c r="U341" s="6">
        <f t="shared" si="28"/>
        <v>265.33999999999997</v>
      </c>
      <c r="V341" s="6">
        <f>tbl_Raw_Data[[#This Row],[Discount_Pct]]*tbl_Raw_Data[[#This Row],[Gross_Amount]]/100</f>
        <v>0</v>
      </c>
      <c r="W341" s="6">
        <f>tbl_Raw_Data[[#This Row],[Gross_Amount]]-tbl_Raw_Data[[#This Row],[Discount_Amount]]</f>
        <v>265.33999999999997</v>
      </c>
      <c r="X341" s="6">
        <f>tbl_Raw_Data[[#This Row],[Net_Amount_Before_Tax]]*tbl_Raw_Data[[#This Row],[Tax_Pct]]/100</f>
        <v>31.840799999999998</v>
      </c>
      <c r="Y341" s="6">
        <f>tbl_Raw_Data[[#This Row],[Net_Amount_Before_Tax]]+tbl_Raw_Data[[#This Row],[Tax_Amount]]</f>
        <v>297.18079999999998</v>
      </c>
      <c r="Z341" s="6">
        <f t="shared" si="29"/>
        <v>1</v>
      </c>
    </row>
    <row r="342" spans="1:26" x14ac:dyDescent="0.3">
      <c r="A342" s="23" t="s">
        <v>745</v>
      </c>
      <c r="B342" s="34">
        <v>45567</v>
      </c>
      <c r="C342" s="23" t="s">
        <v>746</v>
      </c>
      <c r="D342" s="23" t="s">
        <v>130</v>
      </c>
      <c r="E342" s="23" t="s">
        <v>131</v>
      </c>
      <c r="F342" s="23">
        <v>700091</v>
      </c>
      <c r="G342" s="23" t="s">
        <v>30</v>
      </c>
      <c r="H342" s="23" t="s">
        <v>31</v>
      </c>
      <c r="I342" s="23" t="s">
        <v>32</v>
      </c>
      <c r="J342" s="23" t="s">
        <v>23</v>
      </c>
      <c r="K342" s="23" t="s">
        <v>24</v>
      </c>
      <c r="L342" s="23">
        <v>1</v>
      </c>
      <c r="M342" s="23">
        <v>147.24</v>
      </c>
      <c r="N342" s="23">
        <v>10</v>
      </c>
      <c r="O342" s="23">
        <v>5</v>
      </c>
      <c r="P342" s="23" t="s">
        <v>43</v>
      </c>
      <c r="Q342" s="23" t="s">
        <v>34</v>
      </c>
      <c r="R342" s="23">
        <f t="shared" si="25"/>
        <v>1</v>
      </c>
      <c r="S342" s="23" t="str">
        <f t="shared" si="26"/>
        <v>ORD100341_20241002_CUST02669_MED017</v>
      </c>
      <c r="T342" s="23">
        <f t="shared" si="27"/>
        <v>1</v>
      </c>
      <c r="U342" s="6">
        <f t="shared" si="28"/>
        <v>147.24</v>
      </c>
      <c r="V342" s="6">
        <f>tbl_Raw_Data[[#This Row],[Discount_Pct]]*tbl_Raw_Data[[#This Row],[Gross_Amount]]/100</f>
        <v>14.724</v>
      </c>
      <c r="W342" s="6">
        <f>tbl_Raw_Data[[#This Row],[Gross_Amount]]-tbl_Raw_Data[[#This Row],[Discount_Amount]]</f>
        <v>132.51600000000002</v>
      </c>
      <c r="X342" s="6">
        <f>tbl_Raw_Data[[#This Row],[Net_Amount_Before_Tax]]*tbl_Raw_Data[[#This Row],[Tax_Pct]]/100</f>
        <v>6.6258000000000017</v>
      </c>
      <c r="Y342" s="6">
        <f>tbl_Raw_Data[[#This Row],[Net_Amount_Before_Tax]]+tbl_Raw_Data[[#This Row],[Tax_Amount]]</f>
        <v>139.14180000000002</v>
      </c>
      <c r="Z342" s="6">
        <f t="shared" si="29"/>
        <v>3</v>
      </c>
    </row>
    <row r="343" spans="1:26" x14ac:dyDescent="0.3">
      <c r="A343" s="23" t="s">
        <v>747</v>
      </c>
      <c r="B343" s="34">
        <v>45300</v>
      </c>
      <c r="C343" s="23" t="s">
        <v>748</v>
      </c>
      <c r="D343" s="23" t="s">
        <v>87</v>
      </c>
      <c r="E343" s="23" t="s">
        <v>88</v>
      </c>
      <c r="F343" s="23">
        <v>600040</v>
      </c>
      <c r="G343" s="23" t="s">
        <v>53</v>
      </c>
      <c r="H343" s="23" t="s">
        <v>54</v>
      </c>
      <c r="I343" s="23" t="s">
        <v>55</v>
      </c>
      <c r="J343" s="23" t="s">
        <v>56</v>
      </c>
      <c r="K343" s="23" t="s">
        <v>57</v>
      </c>
      <c r="L343" s="23">
        <v>3</v>
      </c>
      <c r="M343" s="23">
        <v>52.94</v>
      </c>
      <c r="N343" s="23">
        <v>15</v>
      </c>
      <c r="O343" s="23">
        <v>18</v>
      </c>
      <c r="P343" s="23" t="s">
        <v>33</v>
      </c>
      <c r="Q343" s="23" t="s">
        <v>26</v>
      </c>
      <c r="R343" s="23">
        <f t="shared" si="25"/>
        <v>1</v>
      </c>
      <c r="S343" s="23" t="str">
        <f t="shared" si="26"/>
        <v>ORD100342_20240109_CUST00917_MED020</v>
      </c>
      <c r="T343" s="23">
        <f t="shared" si="27"/>
        <v>1</v>
      </c>
      <c r="U343" s="6">
        <f t="shared" si="28"/>
        <v>158.82</v>
      </c>
      <c r="V343" s="6">
        <f>tbl_Raw_Data[[#This Row],[Discount_Pct]]*tbl_Raw_Data[[#This Row],[Gross_Amount]]/100</f>
        <v>23.822999999999997</v>
      </c>
      <c r="W343" s="6">
        <f>tbl_Raw_Data[[#This Row],[Gross_Amount]]-tbl_Raw_Data[[#This Row],[Discount_Amount]]</f>
        <v>134.99699999999999</v>
      </c>
      <c r="X343" s="6">
        <f>tbl_Raw_Data[[#This Row],[Net_Amount_Before_Tax]]*tbl_Raw_Data[[#This Row],[Tax_Pct]]/100</f>
        <v>24.29946</v>
      </c>
      <c r="Y343" s="6">
        <f>tbl_Raw_Data[[#This Row],[Net_Amount_Before_Tax]]+tbl_Raw_Data[[#This Row],[Tax_Amount]]</f>
        <v>159.29646</v>
      </c>
      <c r="Z343" s="6">
        <f t="shared" si="29"/>
        <v>2</v>
      </c>
    </row>
    <row r="344" spans="1:26" x14ac:dyDescent="0.3">
      <c r="A344" s="23" t="s">
        <v>749</v>
      </c>
      <c r="B344" s="34">
        <v>45762</v>
      </c>
      <c r="C344" s="23" t="s">
        <v>750</v>
      </c>
      <c r="D344" s="23" t="s">
        <v>28</v>
      </c>
      <c r="E344" s="23" t="s">
        <v>29</v>
      </c>
      <c r="F344" s="23">
        <v>500001</v>
      </c>
      <c r="G344" s="23" t="s">
        <v>224</v>
      </c>
      <c r="H344" s="23" t="s">
        <v>225</v>
      </c>
      <c r="I344" s="23" t="s">
        <v>147</v>
      </c>
      <c r="J344" s="23" t="s">
        <v>23</v>
      </c>
      <c r="K344" s="23" t="s">
        <v>24</v>
      </c>
      <c r="L344" s="23">
        <v>1</v>
      </c>
      <c r="M344" s="23">
        <v>48.99</v>
      </c>
      <c r="N344" s="23">
        <v>10</v>
      </c>
      <c r="O344" s="23">
        <v>12</v>
      </c>
      <c r="P344" s="23" t="s">
        <v>25</v>
      </c>
      <c r="Q344" s="23" t="s">
        <v>44</v>
      </c>
      <c r="R344" s="23">
        <f t="shared" si="25"/>
        <v>1</v>
      </c>
      <c r="S344" s="23" t="str">
        <f t="shared" si="26"/>
        <v>ORD100343_20250415_CUST01033_MED015</v>
      </c>
      <c r="T344" s="23">
        <f t="shared" si="27"/>
        <v>1</v>
      </c>
      <c r="U344" s="6">
        <f t="shared" si="28"/>
        <v>48.99</v>
      </c>
      <c r="V344" s="6">
        <f>tbl_Raw_Data[[#This Row],[Discount_Pct]]*tbl_Raw_Data[[#This Row],[Gross_Amount]]/100</f>
        <v>4.899</v>
      </c>
      <c r="W344" s="6">
        <f>tbl_Raw_Data[[#This Row],[Gross_Amount]]-tbl_Raw_Data[[#This Row],[Discount_Amount]]</f>
        <v>44.091000000000001</v>
      </c>
      <c r="X344" s="6">
        <f>tbl_Raw_Data[[#This Row],[Net_Amount_Before_Tax]]*tbl_Raw_Data[[#This Row],[Tax_Pct]]/100</f>
        <v>5.2909199999999998</v>
      </c>
      <c r="Y344" s="6">
        <f>tbl_Raw_Data[[#This Row],[Net_Amount_Before_Tax]]+tbl_Raw_Data[[#This Row],[Tax_Amount]]</f>
        <v>49.381920000000001</v>
      </c>
      <c r="Z344" s="6">
        <f t="shared" si="29"/>
        <v>3</v>
      </c>
    </row>
    <row r="345" spans="1:26" x14ac:dyDescent="0.3">
      <c r="A345" s="23" t="s">
        <v>751</v>
      </c>
      <c r="B345" s="34">
        <v>45900</v>
      </c>
      <c r="C345" s="23" t="s">
        <v>106</v>
      </c>
      <c r="D345" s="23" t="s">
        <v>87</v>
      </c>
      <c r="E345" s="23" t="s">
        <v>88</v>
      </c>
      <c r="F345" s="23">
        <v>600040</v>
      </c>
      <c r="G345" s="23" t="s">
        <v>119</v>
      </c>
      <c r="H345" s="23" t="s">
        <v>120</v>
      </c>
      <c r="I345" s="23" t="s">
        <v>32</v>
      </c>
      <c r="J345" s="23" t="s">
        <v>64</v>
      </c>
      <c r="K345" s="23" t="s">
        <v>57</v>
      </c>
      <c r="L345" s="23">
        <v>2</v>
      </c>
      <c r="M345" s="23">
        <v>70.7</v>
      </c>
      <c r="N345" s="23">
        <v>5</v>
      </c>
      <c r="O345" s="23">
        <v>5</v>
      </c>
      <c r="P345" s="23" t="s">
        <v>65</v>
      </c>
      <c r="Q345" s="23" t="s">
        <v>34</v>
      </c>
      <c r="R345" s="23">
        <f t="shared" si="25"/>
        <v>1</v>
      </c>
      <c r="S345" s="23" t="str">
        <f t="shared" si="26"/>
        <v>ORD100344_20250831_CUST02495_MED010</v>
      </c>
      <c r="T345" s="23">
        <f t="shared" si="27"/>
        <v>1</v>
      </c>
      <c r="U345" s="6">
        <f t="shared" si="28"/>
        <v>141.4</v>
      </c>
      <c r="V345" s="6">
        <f>tbl_Raw_Data[[#This Row],[Discount_Pct]]*tbl_Raw_Data[[#This Row],[Gross_Amount]]/100</f>
        <v>7.07</v>
      </c>
      <c r="W345" s="6">
        <f>tbl_Raw_Data[[#This Row],[Gross_Amount]]-tbl_Raw_Data[[#This Row],[Discount_Amount]]</f>
        <v>134.33000000000001</v>
      </c>
      <c r="X345" s="6">
        <f>tbl_Raw_Data[[#This Row],[Net_Amount_Before_Tax]]*tbl_Raw_Data[[#This Row],[Tax_Pct]]/100</f>
        <v>6.7165000000000008</v>
      </c>
      <c r="Y345" s="6">
        <f>tbl_Raw_Data[[#This Row],[Net_Amount_Before_Tax]]+tbl_Raw_Data[[#This Row],[Tax_Amount]]</f>
        <v>141.04650000000001</v>
      </c>
      <c r="Z345" s="6">
        <f t="shared" si="29"/>
        <v>1</v>
      </c>
    </row>
    <row r="346" spans="1:26" x14ac:dyDescent="0.3">
      <c r="A346" s="23" t="s">
        <v>752</v>
      </c>
      <c r="B346" s="34">
        <v>45959</v>
      </c>
      <c r="C346" s="23" t="s">
        <v>218</v>
      </c>
      <c r="D346" s="23" t="s">
        <v>28</v>
      </c>
      <c r="E346" s="23" t="s">
        <v>29</v>
      </c>
      <c r="F346" s="23">
        <v>500084</v>
      </c>
      <c r="G346" s="23" t="s">
        <v>107</v>
      </c>
      <c r="H346" s="23" t="s">
        <v>108</v>
      </c>
      <c r="I346" s="23" t="s">
        <v>63</v>
      </c>
      <c r="J346" s="23" t="s">
        <v>42</v>
      </c>
      <c r="K346" s="23" t="s">
        <v>57</v>
      </c>
      <c r="L346" s="23">
        <v>2</v>
      </c>
      <c r="M346" s="23">
        <v>89.76</v>
      </c>
      <c r="N346" s="23">
        <v>0</v>
      </c>
      <c r="O346" s="23">
        <v>12</v>
      </c>
      <c r="P346" s="23" t="s">
        <v>58</v>
      </c>
      <c r="Q346" s="23" t="s">
        <v>44</v>
      </c>
      <c r="R346" s="23">
        <f t="shared" si="25"/>
        <v>1</v>
      </c>
      <c r="S346" s="23" t="str">
        <f t="shared" si="26"/>
        <v>ORD100345_20251029_CUST01224_MED005</v>
      </c>
      <c r="T346" s="23">
        <f t="shared" si="27"/>
        <v>1</v>
      </c>
      <c r="U346" s="6">
        <f t="shared" si="28"/>
        <v>179.52</v>
      </c>
      <c r="V346" s="6">
        <f>tbl_Raw_Data[[#This Row],[Discount_Pct]]*tbl_Raw_Data[[#This Row],[Gross_Amount]]/100</f>
        <v>0</v>
      </c>
      <c r="W346" s="6">
        <f>tbl_Raw_Data[[#This Row],[Gross_Amount]]-tbl_Raw_Data[[#This Row],[Discount_Amount]]</f>
        <v>179.52</v>
      </c>
      <c r="X346" s="6">
        <f>tbl_Raw_Data[[#This Row],[Net_Amount_Before_Tax]]*tbl_Raw_Data[[#This Row],[Tax_Pct]]/100</f>
        <v>21.542400000000001</v>
      </c>
      <c r="Y346" s="6">
        <f>tbl_Raw_Data[[#This Row],[Net_Amount_Before_Tax]]+tbl_Raw_Data[[#This Row],[Tax_Amount]]</f>
        <v>201.06240000000003</v>
      </c>
      <c r="Z346" s="6">
        <f t="shared" si="29"/>
        <v>2</v>
      </c>
    </row>
    <row r="347" spans="1:26" x14ac:dyDescent="0.3">
      <c r="A347" s="23" t="s">
        <v>753</v>
      </c>
      <c r="B347" s="34">
        <v>45318</v>
      </c>
      <c r="C347" s="23" t="s">
        <v>754</v>
      </c>
      <c r="D347" s="23" t="s">
        <v>142</v>
      </c>
      <c r="E347" s="23" t="s">
        <v>81</v>
      </c>
      <c r="F347" s="23">
        <v>380061</v>
      </c>
      <c r="G347" s="23" t="s">
        <v>119</v>
      </c>
      <c r="H347" s="23" t="s">
        <v>120</v>
      </c>
      <c r="I347" s="23" t="s">
        <v>32</v>
      </c>
      <c r="J347" s="23" t="s">
        <v>64</v>
      </c>
      <c r="K347" s="23" t="s">
        <v>57</v>
      </c>
      <c r="L347" s="23">
        <v>1</v>
      </c>
      <c r="M347" s="23">
        <v>69.510000000000005</v>
      </c>
      <c r="N347" s="23">
        <v>5</v>
      </c>
      <c r="O347" s="23">
        <v>5</v>
      </c>
      <c r="P347" s="23" t="s">
        <v>58</v>
      </c>
      <c r="Q347" s="23" t="s">
        <v>34</v>
      </c>
      <c r="R347" s="23">
        <f t="shared" si="25"/>
        <v>1</v>
      </c>
      <c r="S347" s="23" t="str">
        <f t="shared" si="26"/>
        <v>ORD100346_20240127_CUST02685_MED010</v>
      </c>
      <c r="T347" s="23">
        <f t="shared" si="27"/>
        <v>1</v>
      </c>
      <c r="U347" s="6">
        <f t="shared" si="28"/>
        <v>69.510000000000005</v>
      </c>
      <c r="V347" s="6">
        <f>tbl_Raw_Data[[#This Row],[Discount_Pct]]*tbl_Raw_Data[[#This Row],[Gross_Amount]]/100</f>
        <v>3.4755000000000003</v>
      </c>
      <c r="W347" s="6">
        <f>tbl_Raw_Data[[#This Row],[Gross_Amount]]-tbl_Raw_Data[[#This Row],[Discount_Amount]]</f>
        <v>66.034500000000008</v>
      </c>
      <c r="X347" s="6">
        <f>tbl_Raw_Data[[#This Row],[Net_Amount_Before_Tax]]*tbl_Raw_Data[[#This Row],[Tax_Pct]]/100</f>
        <v>3.3017250000000002</v>
      </c>
      <c r="Y347" s="6">
        <f>tbl_Raw_Data[[#This Row],[Net_Amount_Before_Tax]]+tbl_Raw_Data[[#This Row],[Tax_Amount]]</f>
        <v>69.336225000000013</v>
      </c>
      <c r="Z347" s="6">
        <f t="shared" si="29"/>
        <v>1</v>
      </c>
    </row>
    <row r="348" spans="1:26" x14ac:dyDescent="0.3">
      <c r="A348" s="23" t="s">
        <v>755</v>
      </c>
      <c r="B348" s="34">
        <v>46022</v>
      </c>
      <c r="C348" s="23" t="s">
        <v>756</v>
      </c>
      <c r="D348" s="23" t="s">
        <v>52</v>
      </c>
      <c r="E348" s="23" t="s">
        <v>52</v>
      </c>
      <c r="F348" s="23">
        <v>160036</v>
      </c>
      <c r="G348" s="23" t="s">
        <v>124</v>
      </c>
      <c r="H348" s="23" t="s">
        <v>125</v>
      </c>
      <c r="I348" s="23" t="s">
        <v>104</v>
      </c>
      <c r="J348" s="23" t="s">
        <v>114</v>
      </c>
      <c r="K348" s="23" t="s">
        <v>24</v>
      </c>
      <c r="L348" s="23">
        <v>2</v>
      </c>
      <c r="M348" s="23">
        <v>115.97</v>
      </c>
      <c r="N348" s="23">
        <v>15</v>
      </c>
      <c r="O348" s="23">
        <v>5</v>
      </c>
      <c r="P348" s="23" t="s">
        <v>65</v>
      </c>
      <c r="Q348" s="23" t="s">
        <v>34</v>
      </c>
      <c r="R348" s="23">
        <f t="shared" si="25"/>
        <v>1</v>
      </c>
      <c r="S348" s="23" t="str">
        <f t="shared" si="26"/>
        <v>ORD100347_20251231_CUST00911_MED018</v>
      </c>
      <c r="T348" s="23">
        <f t="shared" si="27"/>
        <v>1</v>
      </c>
      <c r="U348" s="6">
        <f t="shared" si="28"/>
        <v>231.94</v>
      </c>
      <c r="V348" s="6">
        <f>tbl_Raw_Data[[#This Row],[Discount_Pct]]*tbl_Raw_Data[[#This Row],[Gross_Amount]]/100</f>
        <v>34.790999999999997</v>
      </c>
      <c r="W348" s="6">
        <f>tbl_Raw_Data[[#This Row],[Gross_Amount]]-tbl_Raw_Data[[#This Row],[Discount_Amount]]</f>
        <v>197.149</v>
      </c>
      <c r="X348" s="6">
        <f>tbl_Raw_Data[[#This Row],[Net_Amount_Before_Tax]]*tbl_Raw_Data[[#This Row],[Tax_Pct]]/100</f>
        <v>9.85745</v>
      </c>
      <c r="Y348" s="6">
        <f>tbl_Raw_Data[[#This Row],[Net_Amount_Before_Tax]]+tbl_Raw_Data[[#This Row],[Tax_Amount]]</f>
        <v>207.00645</v>
      </c>
      <c r="Z348" s="6">
        <f t="shared" si="29"/>
        <v>3</v>
      </c>
    </row>
    <row r="349" spans="1:26" x14ac:dyDescent="0.3">
      <c r="A349" s="23" t="s">
        <v>757</v>
      </c>
      <c r="B349" s="34">
        <v>45863</v>
      </c>
      <c r="C349" s="23" t="s">
        <v>758</v>
      </c>
      <c r="D349" s="23" t="s">
        <v>87</v>
      </c>
      <c r="E349" s="23" t="s">
        <v>88</v>
      </c>
      <c r="F349" s="23">
        <v>600018</v>
      </c>
      <c r="G349" s="23" t="s">
        <v>61</v>
      </c>
      <c r="H349" s="23" t="s">
        <v>62</v>
      </c>
      <c r="I349" s="23" t="s">
        <v>63</v>
      </c>
      <c r="J349" s="23" t="s">
        <v>64</v>
      </c>
      <c r="K349" s="23" t="s">
        <v>57</v>
      </c>
      <c r="L349" s="23">
        <v>2</v>
      </c>
      <c r="M349" s="23">
        <v>118.81</v>
      </c>
      <c r="N349" s="23">
        <v>10</v>
      </c>
      <c r="O349" s="23">
        <v>12</v>
      </c>
      <c r="P349" s="23" t="s">
        <v>58</v>
      </c>
      <c r="Q349" s="23" t="s">
        <v>44</v>
      </c>
      <c r="R349" s="23">
        <f t="shared" si="25"/>
        <v>1</v>
      </c>
      <c r="S349" s="23" t="str">
        <f t="shared" si="26"/>
        <v>ORD100348_20250725_CUST00742_MED004</v>
      </c>
      <c r="T349" s="23">
        <f t="shared" si="27"/>
        <v>1</v>
      </c>
      <c r="U349" s="6">
        <f t="shared" si="28"/>
        <v>237.62</v>
      </c>
      <c r="V349" s="6">
        <f>tbl_Raw_Data[[#This Row],[Discount_Pct]]*tbl_Raw_Data[[#This Row],[Gross_Amount]]/100</f>
        <v>23.761999999999997</v>
      </c>
      <c r="W349" s="6">
        <f>tbl_Raw_Data[[#This Row],[Gross_Amount]]-tbl_Raw_Data[[#This Row],[Discount_Amount]]</f>
        <v>213.858</v>
      </c>
      <c r="X349" s="6">
        <f>tbl_Raw_Data[[#This Row],[Net_Amount_Before_Tax]]*tbl_Raw_Data[[#This Row],[Tax_Pct]]/100</f>
        <v>25.662960000000002</v>
      </c>
      <c r="Y349" s="6">
        <f>tbl_Raw_Data[[#This Row],[Net_Amount_Before_Tax]]+tbl_Raw_Data[[#This Row],[Tax_Amount]]</f>
        <v>239.52096</v>
      </c>
      <c r="Z349" s="6">
        <f t="shared" si="29"/>
        <v>5</v>
      </c>
    </row>
    <row r="350" spans="1:26" x14ac:dyDescent="0.3">
      <c r="A350" s="23" t="s">
        <v>759</v>
      </c>
      <c r="B350" s="34">
        <v>45519</v>
      </c>
      <c r="C350" s="23" t="s">
        <v>760</v>
      </c>
      <c r="D350" s="23" t="s">
        <v>28</v>
      </c>
      <c r="E350" s="23" t="s">
        <v>29</v>
      </c>
      <c r="F350" s="23">
        <v>500081</v>
      </c>
      <c r="G350" s="23" t="s">
        <v>20</v>
      </c>
      <c r="H350" s="23" t="s">
        <v>21</v>
      </c>
      <c r="I350" s="23" t="s">
        <v>22</v>
      </c>
      <c r="J350" s="23" t="s">
        <v>23</v>
      </c>
      <c r="K350" s="23" t="s">
        <v>24</v>
      </c>
      <c r="L350" s="23">
        <v>4</v>
      </c>
      <c r="M350" s="23">
        <v>134.13</v>
      </c>
      <c r="N350" s="23">
        <v>15</v>
      </c>
      <c r="O350" s="23">
        <v>5</v>
      </c>
      <c r="P350" s="23" t="s">
        <v>89</v>
      </c>
      <c r="Q350" s="23" t="s">
        <v>34</v>
      </c>
      <c r="R350" s="23">
        <f t="shared" si="25"/>
        <v>1</v>
      </c>
      <c r="S350" s="23" t="str">
        <f t="shared" si="26"/>
        <v>ORD100349_20240815_CUST01456_MED024</v>
      </c>
      <c r="T350" s="23">
        <f t="shared" si="27"/>
        <v>1</v>
      </c>
      <c r="U350" s="6">
        <f t="shared" si="28"/>
        <v>536.52</v>
      </c>
      <c r="V350" s="6">
        <f>tbl_Raw_Data[[#This Row],[Discount_Pct]]*tbl_Raw_Data[[#This Row],[Gross_Amount]]/100</f>
        <v>80.477999999999994</v>
      </c>
      <c r="W350" s="6">
        <f>tbl_Raw_Data[[#This Row],[Gross_Amount]]-tbl_Raw_Data[[#This Row],[Discount_Amount]]</f>
        <v>456.04199999999997</v>
      </c>
      <c r="X350" s="6">
        <f>tbl_Raw_Data[[#This Row],[Net_Amount_Before_Tax]]*tbl_Raw_Data[[#This Row],[Tax_Pct]]/100</f>
        <v>22.802099999999999</v>
      </c>
      <c r="Y350" s="6">
        <f>tbl_Raw_Data[[#This Row],[Net_Amount_Before_Tax]]+tbl_Raw_Data[[#This Row],[Tax_Amount]]</f>
        <v>478.84409999999997</v>
      </c>
      <c r="Z350" s="6">
        <f t="shared" si="29"/>
        <v>3</v>
      </c>
    </row>
    <row r="351" spans="1:26" x14ac:dyDescent="0.3">
      <c r="A351" s="23" t="s">
        <v>761</v>
      </c>
      <c r="B351" s="34">
        <v>45412</v>
      </c>
      <c r="C351" s="23" t="s">
        <v>180</v>
      </c>
      <c r="D351" s="23" t="s">
        <v>19</v>
      </c>
      <c r="E351" s="23" t="s">
        <v>19</v>
      </c>
      <c r="F351" s="23">
        <v>110024</v>
      </c>
      <c r="G351" s="23" t="s">
        <v>48</v>
      </c>
      <c r="H351" s="23" t="s">
        <v>49</v>
      </c>
      <c r="I351" s="23" t="s">
        <v>50</v>
      </c>
      <c r="J351" s="23" t="s">
        <v>23</v>
      </c>
      <c r="K351" s="23" t="s">
        <v>24</v>
      </c>
      <c r="L351" s="23">
        <v>2</v>
      </c>
      <c r="M351" s="23">
        <v>114.04</v>
      </c>
      <c r="N351" s="23">
        <v>10</v>
      </c>
      <c r="O351" s="23">
        <v>12</v>
      </c>
      <c r="P351" s="23" t="s">
        <v>89</v>
      </c>
      <c r="Q351" s="23" t="s">
        <v>34</v>
      </c>
      <c r="R351" s="23">
        <f t="shared" si="25"/>
        <v>1</v>
      </c>
      <c r="S351" s="23" t="str">
        <f t="shared" si="26"/>
        <v>ORD100350_20240430_CUST01928_MED028</v>
      </c>
      <c r="T351" s="23">
        <f t="shared" si="27"/>
        <v>1</v>
      </c>
      <c r="U351" s="6">
        <f t="shared" si="28"/>
        <v>228.08</v>
      </c>
      <c r="V351" s="6">
        <f>tbl_Raw_Data[[#This Row],[Discount_Pct]]*tbl_Raw_Data[[#This Row],[Gross_Amount]]/100</f>
        <v>22.808000000000003</v>
      </c>
      <c r="W351" s="6">
        <f>tbl_Raw_Data[[#This Row],[Gross_Amount]]-tbl_Raw_Data[[#This Row],[Discount_Amount]]</f>
        <v>205.27200000000002</v>
      </c>
      <c r="X351" s="6">
        <f>tbl_Raw_Data[[#This Row],[Net_Amount_Before_Tax]]*tbl_Raw_Data[[#This Row],[Tax_Pct]]/100</f>
        <v>24.632640000000002</v>
      </c>
      <c r="Y351" s="6">
        <f>tbl_Raw_Data[[#This Row],[Net_Amount_Before_Tax]]+tbl_Raw_Data[[#This Row],[Tax_Amount]]</f>
        <v>229.90464000000003</v>
      </c>
      <c r="Z351" s="6">
        <f t="shared" si="29"/>
        <v>3</v>
      </c>
    </row>
    <row r="352" spans="1:26" x14ac:dyDescent="0.3">
      <c r="A352" s="23" t="s">
        <v>762</v>
      </c>
      <c r="B352" s="34">
        <v>45682</v>
      </c>
      <c r="C352" s="23" t="s">
        <v>518</v>
      </c>
      <c r="D352" s="23" t="s">
        <v>87</v>
      </c>
      <c r="E352" s="23" t="s">
        <v>88</v>
      </c>
      <c r="F352" s="23">
        <v>600040</v>
      </c>
      <c r="G352" s="23" t="s">
        <v>160</v>
      </c>
      <c r="H352" s="23" t="s">
        <v>161</v>
      </c>
      <c r="I352" s="23" t="s">
        <v>50</v>
      </c>
      <c r="J352" s="23" t="s">
        <v>23</v>
      </c>
      <c r="K352" s="23" t="s">
        <v>24</v>
      </c>
      <c r="L352" s="23">
        <v>1</v>
      </c>
      <c r="M352" s="23">
        <v>161.04</v>
      </c>
      <c r="N352" s="23">
        <v>0</v>
      </c>
      <c r="O352" s="23">
        <v>5</v>
      </c>
      <c r="P352" s="23" t="s">
        <v>33</v>
      </c>
      <c r="Q352" s="23" t="s">
        <v>90</v>
      </c>
      <c r="R352" s="23">
        <f t="shared" si="25"/>
        <v>1</v>
      </c>
      <c r="S352" s="23" t="str">
        <f t="shared" si="26"/>
        <v>ORD100351_20250125_CUST02171_MED014</v>
      </c>
      <c r="T352" s="23">
        <f t="shared" si="27"/>
        <v>1</v>
      </c>
      <c r="U352" s="6">
        <f t="shared" si="28"/>
        <v>161.04</v>
      </c>
      <c r="V352" s="6">
        <f>tbl_Raw_Data[[#This Row],[Discount_Pct]]*tbl_Raw_Data[[#This Row],[Gross_Amount]]/100</f>
        <v>0</v>
      </c>
      <c r="W352" s="6">
        <f>tbl_Raw_Data[[#This Row],[Gross_Amount]]-tbl_Raw_Data[[#This Row],[Discount_Amount]]</f>
        <v>161.04</v>
      </c>
      <c r="X352" s="6">
        <f>tbl_Raw_Data[[#This Row],[Net_Amount_Before_Tax]]*tbl_Raw_Data[[#This Row],[Tax_Pct]]/100</f>
        <v>8.0519999999999996</v>
      </c>
      <c r="Y352" s="6">
        <f>tbl_Raw_Data[[#This Row],[Net_Amount_Before_Tax]]+tbl_Raw_Data[[#This Row],[Tax_Amount]]</f>
        <v>169.09199999999998</v>
      </c>
      <c r="Z352" s="6">
        <f t="shared" si="29"/>
        <v>2</v>
      </c>
    </row>
    <row r="353" spans="1:26" x14ac:dyDescent="0.3">
      <c r="A353" s="23" t="s">
        <v>762</v>
      </c>
      <c r="B353" s="34">
        <v>45476</v>
      </c>
      <c r="C353" s="23" t="s">
        <v>763</v>
      </c>
      <c r="D353" s="23" t="s">
        <v>159</v>
      </c>
      <c r="E353" s="23" t="s">
        <v>47</v>
      </c>
      <c r="F353" s="23">
        <v>400001</v>
      </c>
      <c r="G353" s="23" t="s">
        <v>145</v>
      </c>
      <c r="H353" s="23" t="s">
        <v>146</v>
      </c>
      <c r="I353" s="23" t="s">
        <v>147</v>
      </c>
      <c r="J353" s="23" t="s">
        <v>148</v>
      </c>
      <c r="K353" s="23" t="s">
        <v>24</v>
      </c>
      <c r="L353" s="23">
        <v>1</v>
      </c>
      <c r="M353" s="23">
        <v>120.37</v>
      </c>
      <c r="N353" s="23">
        <v>5</v>
      </c>
      <c r="O353" s="23">
        <v>5</v>
      </c>
      <c r="P353" s="23" t="s">
        <v>33</v>
      </c>
      <c r="Q353" s="23" t="s">
        <v>34</v>
      </c>
      <c r="R353" s="23">
        <f t="shared" si="25"/>
        <v>1</v>
      </c>
      <c r="S353" s="23" t="str">
        <f t="shared" si="26"/>
        <v>ORD100351_20240703_CUST03191_MED016</v>
      </c>
      <c r="T353" s="23">
        <f t="shared" si="27"/>
        <v>1</v>
      </c>
      <c r="U353" s="6">
        <f t="shared" si="28"/>
        <v>120.37</v>
      </c>
      <c r="V353" s="6">
        <f>tbl_Raw_Data[[#This Row],[Discount_Pct]]*tbl_Raw_Data[[#This Row],[Gross_Amount]]/100</f>
        <v>6.0185000000000004</v>
      </c>
      <c r="W353" s="6">
        <f>tbl_Raw_Data[[#This Row],[Gross_Amount]]-tbl_Raw_Data[[#This Row],[Discount_Amount]]</f>
        <v>114.3515</v>
      </c>
      <c r="X353" s="6">
        <f>tbl_Raw_Data[[#This Row],[Net_Amount_Before_Tax]]*tbl_Raw_Data[[#This Row],[Tax_Pct]]/100</f>
        <v>5.7175750000000001</v>
      </c>
      <c r="Y353" s="6">
        <f>tbl_Raw_Data[[#This Row],[Net_Amount_Before_Tax]]+tbl_Raw_Data[[#This Row],[Tax_Amount]]</f>
        <v>120.069075</v>
      </c>
      <c r="Z353" s="6">
        <f t="shared" si="29"/>
        <v>2</v>
      </c>
    </row>
    <row r="354" spans="1:26" x14ac:dyDescent="0.3">
      <c r="A354" s="23" t="s">
        <v>764</v>
      </c>
      <c r="B354" s="34">
        <v>45464</v>
      </c>
      <c r="C354" s="23" t="s">
        <v>765</v>
      </c>
      <c r="D354" s="23" t="s">
        <v>183</v>
      </c>
      <c r="E354" s="23" t="s">
        <v>184</v>
      </c>
      <c r="F354" s="23">
        <v>122016</v>
      </c>
      <c r="G354" s="23" t="s">
        <v>154</v>
      </c>
      <c r="H354" s="23" t="s">
        <v>155</v>
      </c>
      <c r="I354" s="23" t="s">
        <v>134</v>
      </c>
      <c r="J354" s="23" t="s">
        <v>156</v>
      </c>
      <c r="K354" s="23" t="s">
        <v>57</v>
      </c>
      <c r="L354" s="23">
        <v>2</v>
      </c>
      <c r="M354" s="23">
        <v>48.88</v>
      </c>
      <c r="N354" s="23">
        <v>0</v>
      </c>
      <c r="O354" s="23">
        <v>12</v>
      </c>
      <c r="P354" s="23" t="s">
        <v>58</v>
      </c>
      <c r="Q354" s="23" t="s">
        <v>26</v>
      </c>
      <c r="R354" s="23">
        <f t="shared" si="25"/>
        <v>1</v>
      </c>
      <c r="S354" s="23" t="str">
        <f t="shared" si="26"/>
        <v>ORD100353_20240621_CUST02361_MED006</v>
      </c>
      <c r="T354" s="23">
        <f t="shared" si="27"/>
        <v>1</v>
      </c>
      <c r="U354" s="6">
        <f t="shared" si="28"/>
        <v>97.76</v>
      </c>
      <c r="V354" s="6">
        <f>tbl_Raw_Data[[#This Row],[Discount_Pct]]*tbl_Raw_Data[[#This Row],[Gross_Amount]]/100</f>
        <v>0</v>
      </c>
      <c r="W354" s="6">
        <f>tbl_Raw_Data[[#This Row],[Gross_Amount]]-tbl_Raw_Data[[#This Row],[Discount_Amount]]</f>
        <v>97.76</v>
      </c>
      <c r="X354" s="6">
        <f>tbl_Raw_Data[[#This Row],[Net_Amount_Before_Tax]]*tbl_Raw_Data[[#This Row],[Tax_Pct]]/100</f>
        <v>11.731200000000001</v>
      </c>
      <c r="Y354" s="6">
        <f>tbl_Raw_Data[[#This Row],[Net_Amount_Before_Tax]]+tbl_Raw_Data[[#This Row],[Tax_Amount]]</f>
        <v>109.49120000000001</v>
      </c>
      <c r="Z354" s="6">
        <f t="shared" si="29"/>
        <v>2</v>
      </c>
    </row>
    <row r="355" spans="1:26" x14ac:dyDescent="0.3">
      <c r="A355" s="23" t="s">
        <v>766</v>
      </c>
      <c r="B355" s="34">
        <v>45780</v>
      </c>
      <c r="C355" s="23" t="s">
        <v>767</v>
      </c>
      <c r="D355" s="23" t="s">
        <v>19</v>
      </c>
      <c r="E355" s="23" t="s">
        <v>19</v>
      </c>
      <c r="F355" s="23">
        <v>110085</v>
      </c>
      <c r="G355" s="23" t="s">
        <v>192</v>
      </c>
      <c r="H355" s="23" t="s">
        <v>193</v>
      </c>
      <c r="I355" s="23" t="s">
        <v>41</v>
      </c>
      <c r="J355" s="23" t="s">
        <v>194</v>
      </c>
      <c r="K355" s="23" t="s">
        <v>24</v>
      </c>
      <c r="L355" s="23">
        <v>2</v>
      </c>
      <c r="M355" s="23">
        <v>34.47</v>
      </c>
      <c r="N355" s="23">
        <v>15</v>
      </c>
      <c r="O355" s="23">
        <v>5</v>
      </c>
      <c r="P355" s="23" t="s">
        <v>43</v>
      </c>
      <c r="Q355" s="23" t="s">
        <v>34</v>
      </c>
      <c r="R355" s="23">
        <f t="shared" si="25"/>
        <v>1</v>
      </c>
      <c r="S355" s="23" t="str">
        <f t="shared" si="26"/>
        <v>ORD100354_20250503_CUST01571_MED002</v>
      </c>
      <c r="T355" s="23">
        <f t="shared" si="27"/>
        <v>1</v>
      </c>
      <c r="U355" s="6">
        <f t="shared" si="28"/>
        <v>68.94</v>
      </c>
      <c r="V355" s="6">
        <f>tbl_Raw_Data[[#This Row],[Discount_Pct]]*tbl_Raw_Data[[#This Row],[Gross_Amount]]/100</f>
        <v>10.340999999999999</v>
      </c>
      <c r="W355" s="6">
        <f>tbl_Raw_Data[[#This Row],[Gross_Amount]]-tbl_Raw_Data[[#This Row],[Discount_Amount]]</f>
        <v>58.598999999999997</v>
      </c>
      <c r="X355" s="6">
        <f>tbl_Raw_Data[[#This Row],[Net_Amount_Before_Tax]]*tbl_Raw_Data[[#This Row],[Tax_Pct]]/100</f>
        <v>2.9299499999999998</v>
      </c>
      <c r="Y355" s="6">
        <f>tbl_Raw_Data[[#This Row],[Net_Amount_Before_Tax]]+tbl_Raw_Data[[#This Row],[Tax_Amount]]</f>
        <v>61.528949999999995</v>
      </c>
      <c r="Z355" s="6">
        <f t="shared" si="29"/>
        <v>1</v>
      </c>
    </row>
    <row r="356" spans="1:26" x14ac:dyDescent="0.3">
      <c r="A356" s="23" t="s">
        <v>768</v>
      </c>
      <c r="B356" s="34">
        <v>45933</v>
      </c>
      <c r="C356" s="23" t="s">
        <v>769</v>
      </c>
      <c r="D356" s="23" t="s">
        <v>28</v>
      </c>
      <c r="E356" s="23" t="s">
        <v>29</v>
      </c>
      <c r="F356" s="23">
        <v>500090</v>
      </c>
      <c r="G356" s="23" t="s">
        <v>74</v>
      </c>
      <c r="H356" s="23" t="s">
        <v>75</v>
      </c>
      <c r="I356" s="23" t="s">
        <v>76</v>
      </c>
      <c r="J356" s="23" t="s">
        <v>77</v>
      </c>
      <c r="K356" s="23" t="s">
        <v>57</v>
      </c>
      <c r="L356" s="23">
        <v>2</v>
      </c>
      <c r="M356" s="23">
        <v>60.32</v>
      </c>
      <c r="N356" s="23">
        <v>0</v>
      </c>
      <c r="O356" s="23">
        <v>12</v>
      </c>
      <c r="P356" s="23" t="s">
        <v>89</v>
      </c>
      <c r="Q356" s="23" t="s">
        <v>34</v>
      </c>
      <c r="R356" s="23">
        <f t="shared" si="25"/>
        <v>1</v>
      </c>
      <c r="S356" s="23" t="str">
        <f t="shared" si="26"/>
        <v>ORD100355_20251003_CUST03005_MED008</v>
      </c>
      <c r="T356" s="23">
        <f t="shared" si="27"/>
        <v>1</v>
      </c>
      <c r="U356" s="6">
        <f t="shared" si="28"/>
        <v>120.64</v>
      </c>
      <c r="V356" s="6">
        <f>tbl_Raw_Data[[#This Row],[Discount_Pct]]*tbl_Raw_Data[[#This Row],[Gross_Amount]]/100</f>
        <v>0</v>
      </c>
      <c r="W356" s="6">
        <f>tbl_Raw_Data[[#This Row],[Gross_Amount]]-tbl_Raw_Data[[#This Row],[Discount_Amount]]</f>
        <v>120.64</v>
      </c>
      <c r="X356" s="6">
        <f>tbl_Raw_Data[[#This Row],[Net_Amount_Before_Tax]]*tbl_Raw_Data[[#This Row],[Tax_Pct]]/100</f>
        <v>14.476800000000001</v>
      </c>
      <c r="Y356" s="6">
        <f>tbl_Raw_Data[[#This Row],[Net_Amount_Before_Tax]]+tbl_Raw_Data[[#This Row],[Tax_Amount]]</f>
        <v>135.11680000000001</v>
      </c>
      <c r="Z356" s="6">
        <f t="shared" si="29"/>
        <v>1</v>
      </c>
    </row>
    <row r="357" spans="1:26" x14ac:dyDescent="0.3">
      <c r="A357" s="23" t="s">
        <v>770</v>
      </c>
      <c r="B357" s="34">
        <v>45338</v>
      </c>
      <c r="C357" s="23" t="s">
        <v>771</v>
      </c>
      <c r="D357" s="23" t="s">
        <v>87</v>
      </c>
      <c r="E357" s="23" t="s">
        <v>88</v>
      </c>
      <c r="F357" s="23">
        <v>600018</v>
      </c>
      <c r="G357" s="23" t="s">
        <v>224</v>
      </c>
      <c r="H357" s="23" t="s">
        <v>225</v>
      </c>
      <c r="I357" s="23" t="s">
        <v>147</v>
      </c>
      <c r="J357" s="23" t="s">
        <v>23</v>
      </c>
      <c r="K357" s="23" t="s">
        <v>24</v>
      </c>
      <c r="L357" s="23">
        <v>3</v>
      </c>
      <c r="M357" s="23">
        <v>49.97</v>
      </c>
      <c r="N357" s="23">
        <v>5</v>
      </c>
      <c r="O357" s="23">
        <v>18</v>
      </c>
      <c r="P357" s="23" t="s">
        <v>65</v>
      </c>
      <c r="Q357" s="23" t="s">
        <v>90</v>
      </c>
      <c r="R357" s="23">
        <f t="shared" si="25"/>
        <v>1</v>
      </c>
      <c r="S357" s="23" t="str">
        <f t="shared" si="26"/>
        <v>ORD100356_20240216_CUST01222_MED015</v>
      </c>
      <c r="T357" s="23">
        <f t="shared" si="27"/>
        <v>1</v>
      </c>
      <c r="U357" s="6">
        <f t="shared" si="28"/>
        <v>149.91</v>
      </c>
      <c r="V357" s="6">
        <f>tbl_Raw_Data[[#This Row],[Discount_Pct]]*tbl_Raw_Data[[#This Row],[Gross_Amount]]/100</f>
        <v>7.4954999999999998</v>
      </c>
      <c r="W357" s="6">
        <f>tbl_Raw_Data[[#This Row],[Gross_Amount]]-tbl_Raw_Data[[#This Row],[Discount_Amount]]</f>
        <v>142.4145</v>
      </c>
      <c r="X357" s="6">
        <f>tbl_Raw_Data[[#This Row],[Net_Amount_Before_Tax]]*tbl_Raw_Data[[#This Row],[Tax_Pct]]/100</f>
        <v>25.634610000000002</v>
      </c>
      <c r="Y357" s="6">
        <f>tbl_Raw_Data[[#This Row],[Net_Amount_Before_Tax]]+tbl_Raw_Data[[#This Row],[Tax_Amount]]</f>
        <v>168.04911000000001</v>
      </c>
      <c r="Z357" s="6">
        <f t="shared" si="29"/>
        <v>3</v>
      </c>
    </row>
    <row r="358" spans="1:26" x14ac:dyDescent="0.3">
      <c r="A358" s="23" t="s">
        <v>772</v>
      </c>
      <c r="B358" s="34">
        <v>45484</v>
      </c>
      <c r="C358" s="23" t="s">
        <v>773</v>
      </c>
      <c r="D358" s="23" t="s">
        <v>80</v>
      </c>
      <c r="E358" s="23" t="s">
        <v>81</v>
      </c>
      <c r="F358" s="23">
        <v>395003</v>
      </c>
      <c r="G358" s="23" t="s">
        <v>283</v>
      </c>
      <c r="H358" s="23" t="s">
        <v>284</v>
      </c>
      <c r="I358" s="23" t="s">
        <v>104</v>
      </c>
      <c r="J358" s="23" t="s">
        <v>42</v>
      </c>
      <c r="K358" s="23" t="s">
        <v>57</v>
      </c>
      <c r="L358" s="23">
        <v>3</v>
      </c>
      <c r="M358" s="23">
        <v>252.27</v>
      </c>
      <c r="N358" s="23">
        <v>0</v>
      </c>
      <c r="O358" s="23">
        <v>5</v>
      </c>
      <c r="P358" s="23" t="s">
        <v>58</v>
      </c>
      <c r="Q358" s="23" t="s">
        <v>34</v>
      </c>
      <c r="R358" s="23">
        <f t="shared" si="25"/>
        <v>1</v>
      </c>
      <c r="S358" s="23" t="str">
        <f t="shared" si="26"/>
        <v>ORD100357_20240711_CUST00676_MED030</v>
      </c>
      <c r="T358" s="23">
        <f t="shared" si="27"/>
        <v>1</v>
      </c>
      <c r="U358" s="6">
        <f t="shared" si="28"/>
        <v>756.81000000000006</v>
      </c>
      <c r="V358" s="6">
        <f>tbl_Raw_Data[[#This Row],[Discount_Pct]]*tbl_Raw_Data[[#This Row],[Gross_Amount]]/100</f>
        <v>0</v>
      </c>
      <c r="W358" s="6">
        <f>tbl_Raw_Data[[#This Row],[Gross_Amount]]-tbl_Raw_Data[[#This Row],[Discount_Amount]]</f>
        <v>756.81000000000006</v>
      </c>
      <c r="X358" s="6">
        <f>tbl_Raw_Data[[#This Row],[Net_Amount_Before_Tax]]*tbl_Raw_Data[[#This Row],[Tax_Pct]]/100</f>
        <v>37.840499999999999</v>
      </c>
      <c r="Y358" s="6">
        <f>tbl_Raw_Data[[#This Row],[Net_Amount_Before_Tax]]+tbl_Raw_Data[[#This Row],[Tax_Amount]]</f>
        <v>794.65050000000008</v>
      </c>
      <c r="Z358" s="6">
        <f t="shared" si="29"/>
        <v>3</v>
      </c>
    </row>
    <row r="359" spans="1:26" x14ac:dyDescent="0.3">
      <c r="A359" s="23" t="s">
        <v>774</v>
      </c>
      <c r="B359" s="34">
        <v>45465</v>
      </c>
      <c r="C359" s="23" t="s">
        <v>775</v>
      </c>
      <c r="D359" s="23" t="s">
        <v>46</v>
      </c>
      <c r="E359" s="23" t="s">
        <v>47</v>
      </c>
      <c r="F359" s="23">
        <v>411057</v>
      </c>
      <c r="G359" s="23" t="s">
        <v>82</v>
      </c>
      <c r="H359" s="23" t="s">
        <v>83</v>
      </c>
      <c r="I359" s="23" t="s">
        <v>84</v>
      </c>
      <c r="J359" s="23" t="s">
        <v>85</v>
      </c>
      <c r="K359" s="23" t="s">
        <v>24</v>
      </c>
      <c r="L359" s="23">
        <v>2</v>
      </c>
      <c r="M359" s="23">
        <v>266.14</v>
      </c>
      <c r="N359" s="23">
        <v>15</v>
      </c>
      <c r="O359" s="23">
        <v>5</v>
      </c>
      <c r="P359" s="23" t="s">
        <v>89</v>
      </c>
      <c r="Q359" s="23" t="s">
        <v>34</v>
      </c>
      <c r="R359" s="23">
        <f t="shared" si="25"/>
        <v>1</v>
      </c>
      <c r="S359" s="23" t="str">
        <f t="shared" si="26"/>
        <v>ORD100358_20240622_CUST00505_MED023</v>
      </c>
      <c r="T359" s="23">
        <f t="shared" si="27"/>
        <v>1</v>
      </c>
      <c r="U359" s="6">
        <f t="shared" si="28"/>
        <v>532.28</v>
      </c>
      <c r="V359" s="6">
        <f>tbl_Raw_Data[[#This Row],[Discount_Pct]]*tbl_Raw_Data[[#This Row],[Gross_Amount]]/100</f>
        <v>79.841999999999999</v>
      </c>
      <c r="W359" s="6">
        <f>tbl_Raw_Data[[#This Row],[Gross_Amount]]-tbl_Raw_Data[[#This Row],[Discount_Amount]]</f>
        <v>452.43799999999999</v>
      </c>
      <c r="X359" s="6">
        <f>tbl_Raw_Data[[#This Row],[Net_Amount_Before_Tax]]*tbl_Raw_Data[[#This Row],[Tax_Pct]]/100</f>
        <v>22.6219</v>
      </c>
      <c r="Y359" s="6">
        <f>tbl_Raw_Data[[#This Row],[Net_Amount_Before_Tax]]+tbl_Raw_Data[[#This Row],[Tax_Amount]]</f>
        <v>475.05989999999997</v>
      </c>
      <c r="Z359" s="6">
        <f t="shared" si="29"/>
        <v>3</v>
      </c>
    </row>
    <row r="360" spans="1:26" x14ac:dyDescent="0.3">
      <c r="A360" s="23" t="s">
        <v>776</v>
      </c>
      <c r="B360" s="34">
        <v>45341</v>
      </c>
      <c r="C360" s="23" t="s">
        <v>777</v>
      </c>
      <c r="D360" s="23" t="s">
        <v>159</v>
      </c>
      <c r="E360" s="23" t="s">
        <v>47</v>
      </c>
      <c r="F360" s="23">
        <v>400076</v>
      </c>
      <c r="G360" s="23" t="s">
        <v>94</v>
      </c>
      <c r="H360" s="23" t="s">
        <v>95</v>
      </c>
      <c r="I360" s="23" t="s">
        <v>84</v>
      </c>
      <c r="J360" s="23" t="s">
        <v>42</v>
      </c>
      <c r="K360" s="23" t="s">
        <v>24</v>
      </c>
      <c r="L360" s="23">
        <v>3</v>
      </c>
      <c r="M360" s="23">
        <v>73.23</v>
      </c>
      <c r="N360" s="23">
        <v>0</v>
      </c>
      <c r="O360" s="23">
        <v>12</v>
      </c>
      <c r="P360" s="23" t="s">
        <v>25</v>
      </c>
      <c r="Q360" s="23" t="s">
        <v>34</v>
      </c>
      <c r="R360" s="23">
        <f t="shared" si="25"/>
        <v>1</v>
      </c>
      <c r="S360" s="23" t="str">
        <f t="shared" si="26"/>
        <v>ORD100359_20240219_CUST02712_MED021</v>
      </c>
      <c r="T360" s="23">
        <f t="shared" si="27"/>
        <v>1</v>
      </c>
      <c r="U360" s="6">
        <f t="shared" si="28"/>
        <v>219.69</v>
      </c>
      <c r="V360" s="6">
        <f>tbl_Raw_Data[[#This Row],[Discount_Pct]]*tbl_Raw_Data[[#This Row],[Gross_Amount]]/100</f>
        <v>0</v>
      </c>
      <c r="W360" s="6">
        <f>tbl_Raw_Data[[#This Row],[Gross_Amount]]-tbl_Raw_Data[[#This Row],[Discount_Amount]]</f>
        <v>219.69</v>
      </c>
      <c r="X360" s="6">
        <f>tbl_Raw_Data[[#This Row],[Net_Amount_Before_Tax]]*tbl_Raw_Data[[#This Row],[Tax_Pct]]/100</f>
        <v>26.362799999999996</v>
      </c>
      <c r="Y360" s="6">
        <f>tbl_Raw_Data[[#This Row],[Net_Amount_Before_Tax]]+tbl_Raw_Data[[#This Row],[Tax_Amount]]</f>
        <v>246.05279999999999</v>
      </c>
      <c r="Z360" s="6">
        <f t="shared" si="29"/>
        <v>3</v>
      </c>
    </row>
    <row r="361" spans="1:26" x14ac:dyDescent="0.3">
      <c r="A361" s="23" t="s">
        <v>778</v>
      </c>
      <c r="B361" s="34">
        <v>45448</v>
      </c>
      <c r="C361" s="23" t="s">
        <v>779</v>
      </c>
      <c r="D361" s="23" t="s">
        <v>100</v>
      </c>
      <c r="E361" s="23" t="s">
        <v>101</v>
      </c>
      <c r="F361" s="23">
        <v>201307</v>
      </c>
      <c r="G361" s="23" t="s">
        <v>229</v>
      </c>
      <c r="H361" s="23" t="s">
        <v>230</v>
      </c>
      <c r="I361" s="23" t="s">
        <v>84</v>
      </c>
      <c r="J361" s="23" t="s">
        <v>140</v>
      </c>
      <c r="K361" s="23" t="s">
        <v>24</v>
      </c>
      <c r="L361" s="23">
        <v>2</v>
      </c>
      <c r="M361" s="23">
        <v>168.23</v>
      </c>
      <c r="N361" s="23">
        <v>10</v>
      </c>
      <c r="O361" s="23">
        <v>18</v>
      </c>
      <c r="P361" s="23" t="s">
        <v>65</v>
      </c>
      <c r="Q361" s="23" t="s">
        <v>34</v>
      </c>
      <c r="R361" s="23">
        <f t="shared" si="25"/>
        <v>1</v>
      </c>
      <c r="S361" s="23" t="str">
        <f t="shared" si="26"/>
        <v>ORD100360_20240605_CUST00842_MED022</v>
      </c>
      <c r="T361" s="23">
        <f t="shared" si="27"/>
        <v>1</v>
      </c>
      <c r="U361" s="6">
        <f t="shared" si="28"/>
        <v>336.46</v>
      </c>
      <c r="V361" s="6">
        <f>tbl_Raw_Data[[#This Row],[Discount_Pct]]*tbl_Raw_Data[[#This Row],[Gross_Amount]]/100</f>
        <v>33.646000000000001</v>
      </c>
      <c r="W361" s="6">
        <f>tbl_Raw_Data[[#This Row],[Gross_Amount]]-tbl_Raw_Data[[#This Row],[Discount_Amount]]</f>
        <v>302.81399999999996</v>
      </c>
      <c r="X361" s="6">
        <f>tbl_Raw_Data[[#This Row],[Net_Amount_Before_Tax]]*tbl_Raw_Data[[#This Row],[Tax_Pct]]/100</f>
        <v>54.506519999999995</v>
      </c>
      <c r="Y361" s="6">
        <f>tbl_Raw_Data[[#This Row],[Net_Amount_Before_Tax]]+tbl_Raw_Data[[#This Row],[Tax_Amount]]</f>
        <v>357.32051999999999</v>
      </c>
      <c r="Z361" s="6">
        <f t="shared" si="29"/>
        <v>1</v>
      </c>
    </row>
    <row r="362" spans="1:26" x14ac:dyDescent="0.3">
      <c r="A362" s="23" t="s">
        <v>780</v>
      </c>
      <c r="B362" s="34">
        <v>45399</v>
      </c>
      <c r="C362" s="23" t="s">
        <v>781</v>
      </c>
      <c r="D362" s="23" t="s">
        <v>100</v>
      </c>
      <c r="E362" s="23" t="s">
        <v>101</v>
      </c>
      <c r="F362" s="23">
        <v>201307</v>
      </c>
      <c r="G362" s="23" t="s">
        <v>53</v>
      </c>
      <c r="H362" s="23" t="s">
        <v>54</v>
      </c>
      <c r="I362" s="23" t="s">
        <v>55</v>
      </c>
      <c r="J362" s="23" t="s">
        <v>56</v>
      </c>
      <c r="K362" s="23" t="s">
        <v>57</v>
      </c>
      <c r="L362" s="23">
        <v>1</v>
      </c>
      <c r="M362" s="23">
        <v>50.09</v>
      </c>
      <c r="N362" s="23">
        <v>0</v>
      </c>
      <c r="O362" s="23">
        <v>5</v>
      </c>
      <c r="P362" s="23" t="s">
        <v>43</v>
      </c>
      <c r="Q362" s="23" t="s">
        <v>34</v>
      </c>
      <c r="R362" s="23">
        <f t="shared" si="25"/>
        <v>1</v>
      </c>
      <c r="S362" s="23" t="str">
        <f t="shared" si="26"/>
        <v>ORD100361_20240417_CUST02096_MED020</v>
      </c>
      <c r="T362" s="23">
        <f t="shared" si="27"/>
        <v>1</v>
      </c>
      <c r="U362" s="6">
        <f t="shared" si="28"/>
        <v>50.09</v>
      </c>
      <c r="V362" s="6">
        <f>tbl_Raw_Data[[#This Row],[Discount_Pct]]*tbl_Raw_Data[[#This Row],[Gross_Amount]]/100</f>
        <v>0</v>
      </c>
      <c r="W362" s="6">
        <f>tbl_Raw_Data[[#This Row],[Gross_Amount]]-tbl_Raw_Data[[#This Row],[Discount_Amount]]</f>
        <v>50.09</v>
      </c>
      <c r="X362" s="6">
        <f>tbl_Raw_Data[[#This Row],[Net_Amount_Before_Tax]]*tbl_Raw_Data[[#This Row],[Tax_Pct]]/100</f>
        <v>2.5045000000000002</v>
      </c>
      <c r="Y362" s="6">
        <f>tbl_Raw_Data[[#This Row],[Net_Amount_Before_Tax]]+tbl_Raw_Data[[#This Row],[Tax_Amount]]</f>
        <v>52.594500000000004</v>
      </c>
      <c r="Z362" s="6">
        <f t="shared" si="29"/>
        <v>4</v>
      </c>
    </row>
    <row r="363" spans="1:26" x14ac:dyDescent="0.3">
      <c r="A363" s="23" t="s">
        <v>782</v>
      </c>
      <c r="B363" s="34">
        <v>45498</v>
      </c>
      <c r="C363" s="23" t="s">
        <v>783</v>
      </c>
      <c r="D363" s="23" t="s">
        <v>100</v>
      </c>
      <c r="E363" s="23" t="s">
        <v>101</v>
      </c>
      <c r="F363" s="23">
        <v>201305</v>
      </c>
      <c r="G363" s="23" t="s">
        <v>160</v>
      </c>
      <c r="H363" s="23" t="s">
        <v>161</v>
      </c>
      <c r="I363" s="23" t="s">
        <v>50</v>
      </c>
      <c r="J363" s="23" t="s">
        <v>23</v>
      </c>
      <c r="K363" s="23" t="s">
        <v>24</v>
      </c>
      <c r="L363" s="23">
        <v>1</v>
      </c>
      <c r="M363" s="23">
        <v>129.13999999999999</v>
      </c>
      <c r="N363" s="23">
        <v>5</v>
      </c>
      <c r="O363" s="23">
        <v>5</v>
      </c>
      <c r="P363" s="23" t="s">
        <v>65</v>
      </c>
      <c r="Q363" s="23" t="s">
        <v>34</v>
      </c>
      <c r="R363" s="23">
        <f t="shared" si="25"/>
        <v>1</v>
      </c>
      <c r="S363" s="23" t="str">
        <f t="shared" si="26"/>
        <v>ORD100362_20240725_CUST01467_MED014</v>
      </c>
      <c r="T363" s="23">
        <f t="shared" si="27"/>
        <v>1</v>
      </c>
      <c r="U363" s="6">
        <f t="shared" si="28"/>
        <v>129.13999999999999</v>
      </c>
      <c r="V363" s="6">
        <f>tbl_Raw_Data[[#This Row],[Discount_Pct]]*tbl_Raw_Data[[#This Row],[Gross_Amount]]/100</f>
        <v>6.456999999999999</v>
      </c>
      <c r="W363" s="6">
        <f>tbl_Raw_Data[[#This Row],[Gross_Amount]]-tbl_Raw_Data[[#This Row],[Discount_Amount]]</f>
        <v>122.68299999999999</v>
      </c>
      <c r="X363" s="6">
        <f>tbl_Raw_Data[[#This Row],[Net_Amount_Before_Tax]]*tbl_Raw_Data[[#This Row],[Tax_Pct]]/100</f>
        <v>6.13415</v>
      </c>
      <c r="Y363" s="6">
        <f>tbl_Raw_Data[[#This Row],[Net_Amount_Before_Tax]]+tbl_Raw_Data[[#This Row],[Tax_Amount]]</f>
        <v>128.81715</v>
      </c>
      <c r="Z363" s="6">
        <f t="shared" si="29"/>
        <v>2</v>
      </c>
    </row>
    <row r="364" spans="1:26" x14ac:dyDescent="0.3">
      <c r="A364" s="23" t="s">
        <v>782</v>
      </c>
      <c r="B364" s="34">
        <v>45979</v>
      </c>
      <c r="C364" s="23" t="s">
        <v>784</v>
      </c>
      <c r="D364" s="23" t="s">
        <v>80</v>
      </c>
      <c r="E364" s="23" t="s">
        <v>81</v>
      </c>
      <c r="F364" s="23">
        <v>395017</v>
      </c>
      <c r="G364" s="23" t="s">
        <v>61</v>
      </c>
      <c r="H364" s="23" t="s">
        <v>62</v>
      </c>
      <c r="I364" s="23" t="s">
        <v>63</v>
      </c>
      <c r="J364" s="23" t="s">
        <v>64</v>
      </c>
      <c r="K364" s="23" t="s">
        <v>57</v>
      </c>
      <c r="L364" s="23">
        <v>3</v>
      </c>
      <c r="M364" s="23">
        <v>116.67</v>
      </c>
      <c r="N364" s="23">
        <v>0</v>
      </c>
      <c r="O364" s="23">
        <v>5</v>
      </c>
      <c r="P364" s="23" t="s">
        <v>25</v>
      </c>
      <c r="Q364" s="23" t="s">
        <v>34</v>
      </c>
      <c r="R364" s="23">
        <f t="shared" si="25"/>
        <v>1</v>
      </c>
      <c r="S364" s="23" t="str">
        <f t="shared" si="26"/>
        <v>ORD100362_20251118_CUST00365_MED004</v>
      </c>
      <c r="T364" s="23">
        <f t="shared" si="27"/>
        <v>1</v>
      </c>
      <c r="U364" s="6">
        <f t="shared" si="28"/>
        <v>350.01</v>
      </c>
      <c r="V364" s="6">
        <f>tbl_Raw_Data[[#This Row],[Discount_Pct]]*tbl_Raw_Data[[#This Row],[Gross_Amount]]/100</f>
        <v>0</v>
      </c>
      <c r="W364" s="6">
        <f>tbl_Raw_Data[[#This Row],[Gross_Amount]]-tbl_Raw_Data[[#This Row],[Discount_Amount]]</f>
        <v>350.01</v>
      </c>
      <c r="X364" s="6">
        <f>tbl_Raw_Data[[#This Row],[Net_Amount_Before_Tax]]*tbl_Raw_Data[[#This Row],[Tax_Pct]]/100</f>
        <v>17.500499999999999</v>
      </c>
      <c r="Y364" s="6">
        <f>tbl_Raw_Data[[#This Row],[Net_Amount_Before_Tax]]+tbl_Raw_Data[[#This Row],[Tax_Amount]]</f>
        <v>367.51049999999998</v>
      </c>
      <c r="Z364" s="6">
        <f t="shared" si="29"/>
        <v>2</v>
      </c>
    </row>
    <row r="365" spans="1:26" x14ac:dyDescent="0.3">
      <c r="A365" s="23" t="s">
        <v>785</v>
      </c>
      <c r="B365" s="34">
        <v>45951</v>
      </c>
      <c r="C365" s="23" t="s">
        <v>786</v>
      </c>
      <c r="D365" s="23" t="s">
        <v>142</v>
      </c>
      <c r="E365" s="23" t="s">
        <v>81</v>
      </c>
      <c r="F365" s="23">
        <v>380054</v>
      </c>
      <c r="G365" s="23" t="s">
        <v>119</v>
      </c>
      <c r="H365" s="23" t="s">
        <v>120</v>
      </c>
      <c r="I365" s="23" t="s">
        <v>32</v>
      </c>
      <c r="J365" s="23" t="s">
        <v>64</v>
      </c>
      <c r="K365" s="23" t="s">
        <v>57</v>
      </c>
      <c r="L365" s="23">
        <v>1</v>
      </c>
      <c r="M365" s="23">
        <v>62.55</v>
      </c>
      <c r="N365" s="23">
        <v>10</v>
      </c>
      <c r="O365" s="23">
        <v>5</v>
      </c>
      <c r="P365" s="23" t="s">
        <v>65</v>
      </c>
      <c r="Q365" s="23" t="s">
        <v>44</v>
      </c>
      <c r="R365" s="23">
        <f t="shared" si="25"/>
        <v>1</v>
      </c>
      <c r="S365" s="23" t="str">
        <f t="shared" si="26"/>
        <v>ORD100364_20251021_CUST00947_MED010</v>
      </c>
      <c r="T365" s="23">
        <f t="shared" si="27"/>
        <v>1</v>
      </c>
      <c r="U365" s="6">
        <f t="shared" si="28"/>
        <v>62.55</v>
      </c>
      <c r="V365" s="6">
        <f>tbl_Raw_Data[[#This Row],[Discount_Pct]]*tbl_Raw_Data[[#This Row],[Gross_Amount]]/100</f>
        <v>6.2549999999999999</v>
      </c>
      <c r="W365" s="6">
        <f>tbl_Raw_Data[[#This Row],[Gross_Amount]]-tbl_Raw_Data[[#This Row],[Discount_Amount]]</f>
        <v>56.294999999999995</v>
      </c>
      <c r="X365" s="6">
        <f>tbl_Raw_Data[[#This Row],[Net_Amount_Before_Tax]]*tbl_Raw_Data[[#This Row],[Tax_Pct]]/100</f>
        <v>2.8147499999999996</v>
      </c>
      <c r="Y365" s="6">
        <f>tbl_Raw_Data[[#This Row],[Net_Amount_Before_Tax]]+tbl_Raw_Data[[#This Row],[Tax_Amount]]</f>
        <v>59.109749999999991</v>
      </c>
      <c r="Z365" s="6">
        <f t="shared" si="29"/>
        <v>1</v>
      </c>
    </row>
    <row r="366" spans="1:26" x14ac:dyDescent="0.3">
      <c r="A366" s="23" t="s">
        <v>787</v>
      </c>
      <c r="B366" s="34">
        <v>45410</v>
      </c>
      <c r="C366" s="23" t="s">
        <v>788</v>
      </c>
      <c r="D366" s="23" t="s">
        <v>37</v>
      </c>
      <c r="E366" s="23" t="s">
        <v>38</v>
      </c>
      <c r="F366" s="23">
        <v>452010</v>
      </c>
      <c r="G366" s="23" t="s">
        <v>256</v>
      </c>
      <c r="H366" s="23" t="s">
        <v>257</v>
      </c>
      <c r="I366" s="23" t="s">
        <v>22</v>
      </c>
      <c r="J366" s="23" t="s">
        <v>258</v>
      </c>
      <c r="K366" s="23" t="s">
        <v>57</v>
      </c>
      <c r="L366" s="23">
        <v>4</v>
      </c>
      <c r="M366" s="23">
        <v>57.37</v>
      </c>
      <c r="N366" s="23">
        <v>0</v>
      </c>
      <c r="O366" s="23">
        <v>18</v>
      </c>
      <c r="P366" s="23" t="s">
        <v>65</v>
      </c>
      <c r="Q366" s="23" t="s">
        <v>44</v>
      </c>
      <c r="R366" s="23">
        <f t="shared" si="25"/>
        <v>1</v>
      </c>
      <c r="S366" s="23" t="str">
        <f t="shared" si="26"/>
        <v>ORD100365_20240428_CUST00390_MED025</v>
      </c>
      <c r="T366" s="23">
        <f t="shared" si="27"/>
        <v>1</v>
      </c>
      <c r="U366" s="6">
        <f t="shared" si="28"/>
        <v>229.48</v>
      </c>
      <c r="V366" s="6">
        <f>tbl_Raw_Data[[#This Row],[Discount_Pct]]*tbl_Raw_Data[[#This Row],[Gross_Amount]]/100</f>
        <v>0</v>
      </c>
      <c r="W366" s="6">
        <f>tbl_Raw_Data[[#This Row],[Gross_Amount]]-tbl_Raw_Data[[#This Row],[Discount_Amount]]</f>
        <v>229.48</v>
      </c>
      <c r="X366" s="6">
        <f>tbl_Raw_Data[[#This Row],[Net_Amount_Before_Tax]]*tbl_Raw_Data[[#This Row],[Tax_Pct]]/100</f>
        <v>41.306399999999996</v>
      </c>
      <c r="Y366" s="6">
        <f>tbl_Raw_Data[[#This Row],[Net_Amount_Before_Tax]]+tbl_Raw_Data[[#This Row],[Tax_Amount]]</f>
        <v>270.78639999999996</v>
      </c>
      <c r="Z366" s="6">
        <f t="shared" si="29"/>
        <v>0</v>
      </c>
    </row>
    <row r="367" spans="1:26" x14ac:dyDescent="0.3">
      <c r="A367" s="23" t="s">
        <v>789</v>
      </c>
      <c r="B367" s="34">
        <v>45928</v>
      </c>
      <c r="C367" s="23" t="s">
        <v>790</v>
      </c>
      <c r="D367" s="23" t="s">
        <v>80</v>
      </c>
      <c r="E367" s="23" t="s">
        <v>81</v>
      </c>
      <c r="F367" s="23">
        <v>395010</v>
      </c>
      <c r="G367" s="23" t="s">
        <v>20</v>
      </c>
      <c r="H367" s="23" t="s">
        <v>21</v>
      </c>
      <c r="I367" s="23" t="s">
        <v>22</v>
      </c>
      <c r="J367" s="23" t="s">
        <v>23</v>
      </c>
      <c r="K367" s="23" t="s">
        <v>24</v>
      </c>
      <c r="L367" s="23">
        <v>1</v>
      </c>
      <c r="M367" s="23">
        <v>148.51</v>
      </c>
      <c r="N367" s="23">
        <v>0</v>
      </c>
      <c r="O367" s="23">
        <v>12</v>
      </c>
      <c r="P367" s="23" t="s">
        <v>33</v>
      </c>
      <c r="Q367" s="23" t="s">
        <v>34</v>
      </c>
      <c r="R367" s="23">
        <f t="shared" si="25"/>
        <v>1</v>
      </c>
      <c r="S367" s="23" t="str">
        <f t="shared" si="26"/>
        <v>ORD100366_20250928_CUST01099_MED024</v>
      </c>
      <c r="T367" s="23">
        <f t="shared" si="27"/>
        <v>1</v>
      </c>
      <c r="U367" s="6">
        <f t="shared" si="28"/>
        <v>148.51</v>
      </c>
      <c r="V367" s="6">
        <f>tbl_Raw_Data[[#This Row],[Discount_Pct]]*tbl_Raw_Data[[#This Row],[Gross_Amount]]/100</f>
        <v>0</v>
      </c>
      <c r="W367" s="6">
        <f>tbl_Raw_Data[[#This Row],[Gross_Amount]]-tbl_Raw_Data[[#This Row],[Discount_Amount]]</f>
        <v>148.51</v>
      </c>
      <c r="X367" s="6">
        <f>tbl_Raw_Data[[#This Row],[Net_Amount_Before_Tax]]*tbl_Raw_Data[[#This Row],[Tax_Pct]]/100</f>
        <v>17.821199999999997</v>
      </c>
      <c r="Y367" s="6">
        <f>tbl_Raw_Data[[#This Row],[Net_Amount_Before_Tax]]+tbl_Raw_Data[[#This Row],[Tax_Amount]]</f>
        <v>166.3312</v>
      </c>
      <c r="Z367" s="6">
        <f t="shared" si="29"/>
        <v>1</v>
      </c>
    </row>
    <row r="368" spans="1:26" x14ac:dyDescent="0.3">
      <c r="A368" s="23" t="s">
        <v>791</v>
      </c>
      <c r="B368" s="34">
        <v>45998</v>
      </c>
      <c r="C368" s="23" t="s">
        <v>792</v>
      </c>
      <c r="D368" s="23" t="s">
        <v>142</v>
      </c>
      <c r="E368" s="23" t="s">
        <v>81</v>
      </c>
      <c r="F368" s="23">
        <v>380001</v>
      </c>
      <c r="G368" s="23" t="s">
        <v>167</v>
      </c>
      <c r="H368" s="23" t="s">
        <v>168</v>
      </c>
      <c r="I368" s="23" t="s">
        <v>113</v>
      </c>
      <c r="J368" s="23" t="s">
        <v>42</v>
      </c>
      <c r="K368" s="23" t="s">
        <v>24</v>
      </c>
      <c r="L368" s="23">
        <v>2</v>
      </c>
      <c r="M368" s="23">
        <v>212.66</v>
      </c>
      <c r="N368" s="23">
        <v>0</v>
      </c>
      <c r="O368" s="23">
        <v>5</v>
      </c>
      <c r="P368" s="23" t="s">
        <v>43</v>
      </c>
      <c r="Q368" s="23" t="s">
        <v>34</v>
      </c>
      <c r="R368" s="23">
        <f t="shared" si="25"/>
        <v>1</v>
      </c>
      <c r="S368" s="23" t="str">
        <f t="shared" si="26"/>
        <v>ORD100367_20251207_CUST03485_MED026</v>
      </c>
      <c r="T368" s="23">
        <f t="shared" si="27"/>
        <v>1</v>
      </c>
      <c r="U368" s="6">
        <f t="shared" si="28"/>
        <v>425.32</v>
      </c>
      <c r="V368" s="6">
        <f>tbl_Raw_Data[[#This Row],[Discount_Pct]]*tbl_Raw_Data[[#This Row],[Gross_Amount]]/100</f>
        <v>0</v>
      </c>
      <c r="W368" s="6">
        <f>tbl_Raw_Data[[#This Row],[Gross_Amount]]-tbl_Raw_Data[[#This Row],[Discount_Amount]]</f>
        <v>425.32</v>
      </c>
      <c r="X368" s="6">
        <f>tbl_Raw_Data[[#This Row],[Net_Amount_Before_Tax]]*tbl_Raw_Data[[#This Row],[Tax_Pct]]/100</f>
        <v>21.265999999999998</v>
      </c>
      <c r="Y368" s="6">
        <f>tbl_Raw_Data[[#This Row],[Net_Amount_Before_Tax]]+tbl_Raw_Data[[#This Row],[Tax_Amount]]</f>
        <v>446.58600000000001</v>
      </c>
      <c r="Z368" s="6">
        <f t="shared" si="29"/>
        <v>3</v>
      </c>
    </row>
    <row r="369" spans="1:26" x14ac:dyDescent="0.3">
      <c r="A369" s="23" t="s">
        <v>793</v>
      </c>
      <c r="B369" s="34">
        <v>45896</v>
      </c>
      <c r="C369" s="23" t="s">
        <v>578</v>
      </c>
      <c r="D369" s="23" t="s">
        <v>183</v>
      </c>
      <c r="E369" s="23" t="s">
        <v>184</v>
      </c>
      <c r="F369" s="23">
        <v>122018</v>
      </c>
      <c r="G369" s="23" t="s">
        <v>233</v>
      </c>
      <c r="H369" s="23" t="s">
        <v>234</v>
      </c>
      <c r="I369" s="23" t="s">
        <v>104</v>
      </c>
      <c r="J369" s="23" t="s">
        <v>42</v>
      </c>
      <c r="K369" s="23" t="s">
        <v>24</v>
      </c>
      <c r="L369" s="23">
        <v>2</v>
      </c>
      <c r="M369" s="23">
        <v>139.34</v>
      </c>
      <c r="N369" s="23">
        <v>5</v>
      </c>
      <c r="O369" s="23">
        <v>5</v>
      </c>
      <c r="P369" s="23" t="s">
        <v>25</v>
      </c>
      <c r="Q369" s="23" t="s">
        <v>34</v>
      </c>
      <c r="R369" s="23">
        <f t="shared" si="25"/>
        <v>1</v>
      </c>
      <c r="S369" s="23" t="str">
        <f t="shared" si="26"/>
        <v>ORD100368_20250827_CUST01978_MED019</v>
      </c>
      <c r="T369" s="23">
        <f t="shared" si="27"/>
        <v>1</v>
      </c>
      <c r="U369" s="6">
        <f t="shared" si="28"/>
        <v>278.68</v>
      </c>
      <c r="V369" s="6">
        <f>tbl_Raw_Data[[#This Row],[Discount_Pct]]*tbl_Raw_Data[[#This Row],[Gross_Amount]]/100</f>
        <v>13.934000000000001</v>
      </c>
      <c r="W369" s="6">
        <f>tbl_Raw_Data[[#This Row],[Gross_Amount]]-tbl_Raw_Data[[#This Row],[Discount_Amount]]</f>
        <v>264.74599999999998</v>
      </c>
      <c r="X369" s="6">
        <f>tbl_Raw_Data[[#This Row],[Net_Amount_Before_Tax]]*tbl_Raw_Data[[#This Row],[Tax_Pct]]/100</f>
        <v>13.237299999999999</v>
      </c>
      <c r="Y369" s="6">
        <f>tbl_Raw_Data[[#This Row],[Net_Amount_Before_Tax]]+tbl_Raw_Data[[#This Row],[Tax_Amount]]</f>
        <v>277.98329999999999</v>
      </c>
      <c r="Z369" s="6">
        <f t="shared" si="29"/>
        <v>5</v>
      </c>
    </row>
    <row r="370" spans="1:26" x14ac:dyDescent="0.3">
      <c r="A370" s="23" t="s">
        <v>794</v>
      </c>
      <c r="B370" s="34">
        <v>45791</v>
      </c>
      <c r="C370" s="23" t="s">
        <v>795</v>
      </c>
      <c r="D370" s="23" t="s">
        <v>80</v>
      </c>
      <c r="E370" s="23" t="s">
        <v>81</v>
      </c>
      <c r="F370" s="23">
        <v>395017</v>
      </c>
      <c r="G370" s="23" t="s">
        <v>160</v>
      </c>
      <c r="H370" s="23" t="s">
        <v>161</v>
      </c>
      <c r="I370" s="23" t="s">
        <v>50</v>
      </c>
      <c r="J370" s="23" t="s">
        <v>23</v>
      </c>
      <c r="K370" s="23" t="s">
        <v>24</v>
      </c>
      <c r="L370" s="23">
        <v>2</v>
      </c>
      <c r="M370" s="23">
        <v>130.08000000000001</v>
      </c>
      <c r="N370" s="23">
        <v>10</v>
      </c>
      <c r="O370" s="23">
        <v>5</v>
      </c>
      <c r="P370" s="23" t="s">
        <v>58</v>
      </c>
      <c r="Q370" s="23" t="s">
        <v>34</v>
      </c>
      <c r="R370" s="23">
        <f t="shared" si="25"/>
        <v>1</v>
      </c>
      <c r="S370" s="23" t="str">
        <f t="shared" si="26"/>
        <v>ORD100369_20250514_CUST00463_MED014</v>
      </c>
      <c r="T370" s="23">
        <f t="shared" si="27"/>
        <v>1</v>
      </c>
      <c r="U370" s="6">
        <f t="shared" si="28"/>
        <v>260.16000000000003</v>
      </c>
      <c r="V370" s="6">
        <f>tbl_Raw_Data[[#This Row],[Discount_Pct]]*tbl_Raw_Data[[#This Row],[Gross_Amount]]/100</f>
        <v>26.016000000000005</v>
      </c>
      <c r="W370" s="6">
        <f>tbl_Raw_Data[[#This Row],[Gross_Amount]]-tbl_Raw_Data[[#This Row],[Discount_Amount]]</f>
        <v>234.14400000000001</v>
      </c>
      <c r="X370" s="6">
        <f>tbl_Raw_Data[[#This Row],[Net_Amount_Before_Tax]]*tbl_Raw_Data[[#This Row],[Tax_Pct]]/100</f>
        <v>11.7072</v>
      </c>
      <c r="Y370" s="6">
        <f>tbl_Raw_Data[[#This Row],[Net_Amount_Before_Tax]]+tbl_Raw_Data[[#This Row],[Tax_Amount]]</f>
        <v>245.85120000000001</v>
      </c>
      <c r="Z370" s="6">
        <f t="shared" si="29"/>
        <v>2</v>
      </c>
    </row>
    <row r="371" spans="1:26" x14ac:dyDescent="0.3">
      <c r="A371" s="23" t="s">
        <v>796</v>
      </c>
      <c r="B371" s="34">
        <v>45977</v>
      </c>
      <c r="C371" s="23" t="s">
        <v>797</v>
      </c>
      <c r="D371" s="23" t="s">
        <v>72</v>
      </c>
      <c r="E371" s="23" t="s">
        <v>73</v>
      </c>
      <c r="F371" s="23">
        <v>302017</v>
      </c>
      <c r="G371" s="23" t="s">
        <v>30</v>
      </c>
      <c r="H371" s="23" t="s">
        <v>31</v>
      </c>
      <c r="I371" s="23" t="s">
        <v>32</v>
      </c>
      <c r="J371" s="23" t="s">
        <v>23</v>
      </c>
      <c r="K371" s="23" t="s">
        <v>24</v>
      </c>
      <c r="L371" s="23">
        <v>2</v>
      </c>
      <c r="M371" s="23">
        <v>141.33000000000001</v>
      </c>
      <c r="N371" s="23">
        <v>5</v>
      </c>
      <c r="O371" s="23">
        <v>18</v>
      </c>
      <c r="P371" s="23" t="s">
        <v>33</v>
      </c>
      <c r="Q371" s="23" t="s">
        <v>44</v>
      </c>
      <c r="R371" s="23">
        <f t="shared" si="25"/>
        <v>1</v>
      </c>
      <c r="S371" s="23" t="str">
        <f t="shared" si="26"/>
        <v>ORD100370_20251116_CUST01386_MED017</v>
      </c>
      <c r="T371" s="23">
        <f t="shared" si="27"/>
        <v>1</v>
      </c>
      <c r="U371" s="6">
        <f t="shared" si="28"/>
        <v>282.66000000000003</v>
      </c>
      <c r="V371" s="6">
        <f>tbl_Raw_Data[[#This Row],[Discount_Pct]]*tbl_Raw_Data[[#This Row],[Gross_Amount]]/100</f>
        <v>14.133000000000003</v>
      </c>
      <c r="W371" s="6">
        <f>tbl_Raw_Data[[#This Row],[Gross_Amount]]-tbl_Raw_Data[[#This Row],[Discount_Amount]]</f>
        <v>268.52700000000004</v>
      </c>
      <c r="X371" s="6">
        <f>tbl_Raw_Data[[#This Row],[Net_Amount_Before_Tax]]*tbl_Raw_Data[[#This Row],[Tax_Pct]]/100</f>
        <v>48.334860000000006</v>
      </c>
      <c r="Y371" s="6">
        <f>tbl_Raw_Data[[#This Row],[Net_Amount_Before_Tax]]+tbl_Raw_Data[[#This Row],[Tax_Amount]]</f>
        <v>316.86186000000004</v>
      </c>
      <c r="Z371" s="6">
        <f t="shared" si="29"/>
        <v>1</v>
      </c>
    </row>
    <row r="372" spans="1:26" x14ac:dyDescent="0.3">
      <c r="A372" s="23" t="s">
        <v>798</v>
      </c>
      <c r="B372" s="34">
        <v>45948</v>
      </c>
      <c r="C372" s="23" t="s">
        <v>799</v>
      </c>
      <c r="D372" s="23" t="s">
        <v>92</v>
      </c>
      <c r="E372" s="23" t="s">
        <v>93</v>
      </c>
      <c r="F372" s="23">
        <v>560034</v>
      </c>
      <c r="G372" s="23" t="s">
        <v>111</v>
      </c>
      <c r="H372" s="23" t="s">
        <v>112</v>
      </c>
      <c r="I372" s="23" t="s">
        <v>113</v>
      </c>
      <c r="J372" s="23" t="s">
        <v>114</v>
      </c>
      <c r="K372" s="23" t="s">
        <v>24</v>
      </c>
      <c r="L372" s="23">
        <v>3</v>
      </c>
      <c r="M372" s="23">
        <v>106.48</v>
      </c>
      <c r="N372" s="23">
        <v>10</v>
      </c>
      <c r="O372" s="23">
        <v>5</v>
      </c>
      <c r="P372" s="23" t="s">
        <v>89</v>
      </c>
      <c r="Q372" s="23" t="s">
        <v>90</v>
      </c>
      <c r="R372" s="23">
        <f t="shared" si="25"/>
        <v>1</v>
      </c>
      <c r="S372" s="23" t="str">
        <f t="shared" si="26"/>
        <v>ORD100371_20251018_CUST01577_MED027</v>
      </c>
      <c r="T372" s="23">
        <f t="shared" si="27"/>
        <v>1</v>
      </c>
      <c r="U372" s="6">
        <f t="shared" si="28"/>
        <v>319.44</v>
      </c>
      <c r="V372" s="6">
        <f>tbl_Raw_Data[[#This Row],[Discount_Pct]]*tbl_Raw_Data[[#This Row],[Gross_Amount]]/100</f>
        <v>31.944000000000003</v>
      </c>
      <c r="W372" s="6">
        <f>tbl_Raw_Data[[#This Row],[Gross_Amount]]-tbl_Raw_Data[[#This Row],[Discount_Amount]]</f>
        <v>287.49599999999998</v>
      </c>
      <c r="X372" s="6">
        <f>tbl_Raw_Data[[#This Row],[Net_Amount_Before_Tax]]*tbl_Raw_Data[[#This Row],[Tax_Pct]]/100</f>
        <v>14.3748</v>
      </c>
      <c r="Y372" s="6">
        <f>tbl_Raw_Data[[#This Row],[Net_Amount_Before_Tax]]+tbl_Raw_Data[[#This Row],[Tax_Amount]]</f>
        <v>301.87079999999997</v>
      </c>
      <c r="Z372" s="6">
        <f t="shared" si="29"/>
        <v>3</v>
      </c>
    </row>
    <row r="373" spans="1:26" x14ac:dyDescent="0.3">
      <c r="A373" s="23" t="s">
        <v>800</v>
      </c>
      <c r="B373" s="34">
        <v>45461</v>
      </c>
      <c r="C373" s="23" t="s">
        <v>801</v>
      </c>
      <c r="D373" s="23" t="s">
        <v>183</v>
      </c>
      <c r="E373" s="23" t="s">
        <v>184</v>
      </c>
      <c r="F373" s="23">
        <v>122002</v>
      </c>
      <c r="G373" s="23" t="s">
        <v>145</v>
      </c>
      <c r="H373" s="23" t="s">
        <v>146</v>
      </c>
      <c r="I373" s="23" t="s">
        <v>147</v>
      </c>
      <c r="J373" s="23" t="s">
        <v>148</v>
      </c>
      <c r="K373" s="23" t="s">
        <v>24</v>
      </c>
      <c r="L373" s="23">
        <v>1</v>
      </c>
      <c r="M373" s="23">
        <v>101.78</v>
      </c>
      <c r="N373" s="23">
        <v>5</v>
      </c>
      <c r="O373" s="23">
        <v>12</v>
      </c>
      <c r="P373" s="23" t="s">
        <v>89</v>
      </c>
      <c r="Q373" s="23" t="s">
        <v>26</v>
      </c>
      <c r="R373" s="23">
        <f t="shared" si="25"/>
        <v>1</v>
      </c>
      <c r="S373" s="23" t="str">
        <f t="shared" si="26"/>
        <v>ORD100372_20240618_CUST00307_MED016</v>
      </c>
      <c r="T373" s="23">
        <f t="shared" si="27"/>
        <v>1</v>
      </c>
      <c r="U373" s="6">
        <f t="shared" si="28"/>
        <v>101.78</v>
      </c>
      <c r="V373" s="6">
        <f>tbl_Raw_Data[[#This Row],[Discount_Pct]]*tbl_Raw_Data[[#This Row],[Gross_Amount]]/100</f>
        <v>5.0889999999999995</v>
      </c>
      <c r="W373" s="6">
        <f>tbl_Raw_Data[[#This Row],[Gross_Amount]]-tbl_Raw_Data[[#This Row],[Discount_Amount]]</f>
        <v>96.691000000000003</v>
      </c>
      <c r="X373" s="6">
        <f>tbl_Raw_Data[[#This Row],[Net_Amount_Before_Tax]]*tbl_Raw_Data[[#This Row],[Tax_Pct]]/100</f>
        <v>11.602919999999999</v>
      </c>
      <c r="Y373" s="6">
        <f>tbl_Raw_Data[[#This Row],[Net_Amount_Before_Tax]]+tbl_Raw_Data[[#This Row],[Tax_Amount]]</f>
        <v>108.29392</v>
      </c>
      <c r="Z373" s="6">
        <f t="shared" si="29"/>
        <v>1</v>
      </c>
    </row>
    <row r="374" spans="1:26" x14ac:dyDescent="0.3">
      <c r="A374" s="23" t="s">
        <v>802</v>
      </c>
      <c r="B374" s="34">
        <v>45532</v>
      </c>
      <c r="C374" s="23" t="s">
        <v>803</v>
      </c>
      <c r="D374" s="23" t="s">
        <v>142</v>
      </c>
      <c r="E374" s="23" t="s">
        <v>81</v>
      </c>
      <c r="F374" s="23">
        <v>380054</v>
      </c>
      <c r="G374" s="23" t="s">
        <v>224</v>
      </c>
      <c r="H374" s="23" t="s">
        <v>225</v>
      </c>
      <c r="I374" s="23" t="s">
        <v>147</v>
      </c>
      <c r="J374" s="23" t="s">
        <v>23</v>
      </c>
      <c r="K374" s="23" t="s">
        <v>24</v>
      </c>
      <c r="L374" s="23">
        <v>3</v>
      </c>
      <c r="M374" s="23">
        <v>48.05</v>
      </c>
      <c r="N374" s="23">
        <v>15</v>
      </c>
      <c r="O374" s="23">
        <v>12</v>
      </c>
      <c r="P374" s="23" t="s">
        <v>25</v>
      </c>
      <c r="Q374" s="23" t="s">
        <v>90</v>
      </c>
      <c r="R374" s="23">
        <f t="shared" si="25"/>
        <v>1</v>
      </c>
      <c r="S374" s="23" t="str">
        <f t="shared" si="26"/>
        <v>ORD100373_20240828_CUST00323_MED015</v>
      </c>
      <c r="T374" s="23">
        <f t="shared" si="27"/>
        <v>1</v>
      </c>
      <c r="U374" s="6">
        <f t="shared" si="28"/>
        <v>144.14999999999998</v>
      </c>
      <c r="V374" s="6">
        <f>tbl_Raw_Data[[#This Row],[Discount_Pct]]*tbl_Raw_Data[[#This Row],[Gross_Amount]]/100</f>
        <v>21.622499999999995</v>
      </c>
      <c r="W374" s="6">
        <f>tbl_Raw_Data[[#This Row],[Gross_Amount]]-tbl_Raw_Data[[#This Row],[Discount_Amount]]</f>
        <v>122.52749999999997</v>
      </c>
      <c r="X374" s="6">
        <f>tbl_Raw_Data[[#This Row],[Net_Amount_Before_Tax]]*tbl_Raw_Data[[#This Row],[Tax_Pct]]/100</f>
        <v>14.703299999999997</v>
      </c>
      <c r="Y374" s="6">
        <f>tbl_Raw_Data[[#This Row],[Net_Amount_Before_Tax]]+tbl_Raw_Data[[#This Row],[Tax_Amount]]</f>
        <v>137.23079999999996</v>
      </c>
      <c r="Z374" s="6">
        <f t="shared" si="29"/>
        <v>0</v>
      </c>
    </row>
    <row r="375" spans="1:26" x14ac:dyDescent="0.3">
      <c r="A375" s="23" t="s">
        <v>804</v>
      </c>
      <c r="B375" s="34">
        <v>45310</v>
      </c>
      <c r="C375" s="23" t="s">
        <v>805</v>
      </c>
      <c r="D375" s="23" t="s">
        <v>130</v>
      </c>
      <c r="E375" s="23" t="s">
        <v>131</v>
      </c>
      <c r="F375" s="23">
        <v>700102</v>
      </c>
      <c r="G375" s="23" t="s">
        <v>160</v>
      </c>
      <c r="H375" s="23" t="s">
        <v>161</v>
      </c>
      <c r="I375" s="23" t="s">
        <v>50</v>
      </c>
      <c r="J375" s="23" t="s">
        <v>23</v>
      </c>
      <c r="K375" s="23" t="s">
        <v>24</v>
      </c>
      <c r="L375" s="23">
        <v>1</v>
      </c>
      <c r="M375" s="23">
        <v>149.1</v>
      </c>
      <c r="N375" s="23">
        <v>10</v>
      </c>
      <c r="O375" s="23">
        <v>12</v>
      </c>
      <c r="P375" s="23" t="s">
        <v>58</v>
      </c>
      <c r="Q375" s="23" t="s">
        <v>34</v>
      </c>
      <c r="R375" s="23">
        <f t="shared" si="25"/>
        <v>1</v>
      </c>
      <c r="S375" s="23" t="str">
        <f t="shared" si="26"/>
        <v>ORD100374_20240119_CUST00421_MED014</v>
      </c>
      <c r="T375" s="23">
        <f t="shared" si="27"/>
        <v>1</v>
      </c>
      <c r="U375" s="6">
        <f t="shared" si="28"/>
        <v>149.1</v>
      </c>
      <c r="V375" s="6">
        <f>tbl_Raw_Data[[#This Row],[Discount_Pct]]*tbl_Raw_Data[[#This Row],[Gross_Amount]]/100</f>
        <v>14.91</v>
      </c>
      <c r="W375" s="6">
        <f>tbl_Raw_Data[[#This Row],[Gross_Amount]]-tbl_Raw_Data[[#This Row],[Discount_Amount]]</f>
        <v>134.19</v>
      </c>
      <c r="X375" s="6">
        <f>tbl_Raw_Data[[#This Row],[Net_Amount_Before_Tax]]*tbl_Raw_Data[[#This Row],[Tax_Pct]]/100</f>
        <v>16.102799999999998</v>
      </c>
      <c r="Y375" s="6">
        <f>tbl_Raw_Data[[#This Row],[Net_Amount_Before_Tax]]+tbl_Raw_Data[[#This Row],[Tax_Amount]]</f>
        <v>150.2928</v>
      </c>
      <c r="Z375" s="6">
        <f t="shared" si="29"/>
        <v>1</v>
      </c>
    </row>
    <row r="376" spans="1:26" x14ac:dyDescent="0.3">
      <c r="A376" s="23" t="s">
        <v>806</v>
      </c>
      <c r="B376" s="34">
        <v>45867</v>
      </c>
      <c r="C376" s="23" t="s">
        <v>807</v>
      </c>
      <c r="D376" s="23" t="s">
        <v>52</v>
      </c>
      <c r="E376" s="23" t="s">
        <v>52</v>
      </c>
      <c r="F376" s="23">
        <v>160022</v>
      </c>
      <c r="G376" s="23" t="s">
        <v>229</v>
      </c>
      <c r="H376" s="23" t="s">
        <v>230</v>
      </c>
      <c r="I376" s="23" t="s">
        <v>84</v>
      </c>
      <c r="J376" s="23" t="s">
        <v>140</v>
      </c>
      <c r="K376" s="23" t="s">
        <v>24</v>
      </c>
      <c r="L376" s="23">
        <v>2</v>
      </c>
      <c r="M376" s="23">
        <v>170.11</v>
      </c>
      <c r="N376" s="23">
        <v>10</v>
      </c>
      <c r="O376" s="23">
        <v>5</v>
      </c>
      <c r="P376" s="23" t="s">
        <v>65</v>
      </c>
      <c r="Q376" s="23" t="s">
        <v>90</v>
      </c>
      <c r="R376" s="23">
        <f t="shared" si="25"/>
        <v>1</v>
      </c>
      <c r="S376" s="23" t="str">
        <f t="shared" si="26"/>
        <v>ORD100375_20250729_CUST00848_MED022</v>
      </c>
      <c r="T376" s="23">
        <f t="shared" si="27"/>
        <v>1</v>
      </c>
      <c r="U376" s="6">
        <f t="shared" si="28"/>
        <v>340.22</v>
      </c>
      <c r="V376" s="6">
        <f>tbl_Raw_Data[[#This Row],[Discount_Pct]]*tbl_Raw_Data[[#This Row],[Gross_Amount]]/100</f>
        <v>34.022000000000006</v>
      </c>
      <c r="W376" s="6">
        <f>tbl_Raw_Data[[#This Row],[Gross_Amount]]-tbl_Raw_Data[[#This Row],[Discount_Amount]]</f>
        <v>306.19800000000004</v>
      </c>
      <c r="X376" s="6">
        <f>tbl_Raw_Data[[#This Row],[Net_Amount_Before_Tax]]*tbl_Raw_Data[[#This Row],[Tax_Pct]]/100</f>
        <v>15.309900000000003</v>
      </c>
      <c r="Y376" s="6">
        <f>tbl_Raw_Data[[#This Row],[Net_Amount_Before_Tax]]+tbl_Raw_Data[[#This Row],[Tax_Amount]]</f>
        <v>321.50790000000006</v>
      </c>
      <c r="Z376" s="6">
        <f t="shared" si="29"/>
        <v>3</v>
      </c>
    </row>
    <row r="377" spans="1:26" x14ac:dyDescent="0.3">
      <c r="A377" s="23" t="s">
        <v>808</v>
      </c>
      <c r="B377" s="34">
        <v>45664</v>
      </c>
      <c r="C377" s="23" t="s">
        <v>409</v>
      </c>
      <c r="D377" s="23" t="s">
        <v>142</v>
      </c>
      <c r="E377" s="23" t="s">
        <v>81</v>
      </c>
      <c r="F377" s="23">
        <v>380054</v>
      </c>
      <c r="G377" s="23" t="s">
        <v>61</v>
      </c>
      <c r="H377" s="23" t="s">
        <v>62</v>
      </c>
      <c r="I377" s="23" t="s">
        <v>63</v>
      </c>
      <c r="J377" s="23" t="s">
        <v>64</v>
      </c>
      <c r="K377" s="23" t="s">
        <v>57</v>
      </c>
      <c r="L377" s="23">
        <v>1</v>
      </c>
      <c r="M377" s="23">
        <v>116.37</v>
      </c>
      <c r="N377" s="23">
        <v>0</v>
      </c>
      <c r="O377" s="23">
        <v>5</v>
      </c>
      <c r="P377" s="23" t="s">
        <v>89</v>
      </c>
      <c r="Q377" s="23" t="s">
        <v>44</v>
      </c>
      <c r="R377" s="23">
        <f t="shared" si="25"/>
        <v>1</v>
      </c>
      <c r="S377" s="23" t="str">
        <f t="shared" si="26"/>
        <v>ORD100376_20250107_CUST02933_MED004</v>
      </c>
      <c r="T377" s="23">
        <f t="shared" si="27"/>
        <v>1</v>
      </c>
      <c r="U377" s="6">
        <f t="shared" si="28"/>
        <v>116.37</v>
      </c>
      <c r="V377" s="6">
        <f>tbl_Raw_Data[[#This Row],[Discount_Pct]]*tbl_Raw_Data[[#This Row],[Gross_Amount]]/100</f>
        <v>0</v>
      </c>
      <c r="W377" s="6">
        <f>tbl_Raw_Data[[#This Row],[Gross_Amount]]-tbl_Raw_Data[[#This Row],[Discount_Amount]]</f>
        <v>116.37</v>
      </c>
      <c r="X377" s="6">
        <f>tbl_Raw_Data[[#This Row],[Net_Amount_Before_Tax]]*tbl_Raw_Data[[#This Row],[Tax_Pct]]/100</f>
        <v>5.8185000000000002</v>
      </c>
      <c r="Y377" s="6">
        <f>tbl_Raw_Data[[#This Row],[Net_Amount_Before_Tax]]+tbl_Raw_Data[[#This Row],[Tax_Amount]]</f>
        <v>122.1885</v>
      </c>
      <c r="Z377" s="6">
        <f t="shared" si="29"/>
        <v>0</v>
      </c>
    </row>
    <row r="378" spans="1:26" x14ac:dyDescent="0.3">
      <c r="A378" s="23" t="s">
        <v>809</v>
      </c>
      <c r="B378" s="34">
        <v>45338</v>
      </c>
      <c r="C378" s="23" t="s">
        <v>810</v>
      </c>
      <c r="D378" s="23" t="s">
        <v>142</v>
      </c>
      <c r="E378" s="23" t="s">
        <v>81</v>
      </c>
      <c r="F378" s="23">
        <v>380061</v>
      </c>
      <c r="G378" s="23" t="s">
        <v>107</v>
      </c>
      <c r="H378" s="23" t="s">
        <v>108</v>
      </c>
      <c r="I378" s="23" t="s">
        <v>63</v>
      </c>
      <c r="J378" s="23" t="s">
        <v>42</v>
      </c>
      <c r="K378" s="23" t="s">
        <v>57</v>
      </c>
      <c r="L378" s="23">
        <v>3</v>
      </c>
      <c r="M378" s="23">
        <v>102.65</v>
      </c>
      <c r="N378" s="23">
        <v>5</v>
      </c>
      <c r="O378" s="23">
        <v>5</v>
      </c>
      <c r="P378" s="23" t="s">
        <v>43</v>
      </c>
      <c r="Q378" s="23" t="s">
        <v>34</v>
      </c>
      <c r="R378" s="23">
        <f t="shared" si="25"/>
        <v>1</v>
      </c>
      <c r="S378" s="23" t="str">
        <f t="shared" si="26"/>
        <v>ORD100377_20240216_CUST00673_MED005</v>
      </c>
      <c r="T378" s="23">
        <f t="shared" si="27"/>
        <v>1</v>
      </c>
      <c r="U378" s="6">
        <f t="shared" si="28"/>
        <v>307.95000000000005</v>
      </c>
      <c r="V378" s="6">
        <f>tbl_Raw_Data[[#This Row],[Discount_Pct]]*tbl_Raw_Data[[#This Row],[Gross_Amount]]/100</f>
        <v>15.397500000000003</v>
      </c>
      <c r="W378" s="6">
        <f>tbl_Raw_Data[[#This Row],[Gross_Amount]]-tbl_Raw_Data[[#This Row],[Discount_Amount]]</f>
        <v>292.55250000000007</v>
      </c>
      <c r="X378" s="6">
        <f>tbl_Raw_Data[[#This Row],[Net_Amount_Before_Tax]]*tbl_Raw_Data[[#This Row],[Tax_Pct]]/100</f>
        <v>14.627625000000002</v>
      </c>
      <c r="Y378" s="6">
        <f>tbl_Raw_Data[[#This Row],[Net_Amount_Before_Tax]]+tbl_Raw_Data[[#This Row],[Tax_Amount]]</f>
        <v>307.18012500000009</v>
      </c>
      <c r="Z378" s="6">
        <f t="shared" si="29"/>
        <v>3</v>
      </c>
    </row>
    <row r="379" spans="1:26" x14ac:dyDescent="0.3">
      <c r="A379" s="23" t="s">
        <v>809</v>
      </c>
      <c r="B379" s="34">
        <v>45694</v>
      </c>
      <c r="C379" s="23" t="s">
        <v>811</v>
      </c>
      <c r="D379" s="23" t="s">
        <v>142</v>
      </c>
      <c r="E379" s="23" t="s">
        <v>81</v>
      </c>
      <c r="F379" s="23">
        <v>380001</v>
      </c>
      <c r="G379" s="23" t="s">
        <v>111</v>
      </c>
      <c r="H379" s="23" t="s">
        <v>112</v>
      </c>
      <c r="I379" s="23" t="s">
        <v>113</v>
      </c>
      <c r="J379" s="23" t="s">
        <v>114</v>
      </c>
      <c r="K379" s="23" t="s">
        <v>24</v>
      </c>
      <c r="L379" s="23">
        <v>3</v>
      </c>
      <c r="M379" s="23">
        <v>101.99</v>
      </c>
      <c r="N379" s="23">
        <v>0</v>
      </c>
      <c r="O379" s="23">
        <v>12</v>
      </c>
      <c r="P379" s="23" t="s">
        <v>58</v>
      </c>
      <c r="Q379" s="23" t="s">
        <v>34</v>
      </c>
      <c r="R379" s="23">
        <f t="shared" si="25"/>
        <v>1</v>
      </c>
      <c r="S379" s="23" t="str">
        <f t="shared" si="26"/>
        <v>ORD100377_20250206_CUST00884_MED027</v>
      </c>
      <c r="T379" s="23">
        <f t="shared" si="27"/>
        <v>1</v>
      </c>
      <c r="U379" s="6">
        <f t="shared" si="28"/>
        <v>305.96999999999997</v>
      </c>
      <c r="V379" s="6">
        <f>tbl_Raw_Data[[#This Row],[Discount_Pct]]*tbl_Raw_Data[[#This Row],[Gross_Amount]]/100</f>
        <v>0</v>
      </c>
      <c r="W379" s="6">
        <f>tbl_Raw_Data[[#This Row],[Gross_Amount]]-tbl_Raw_Data[[#This Row],[Discount_Amount]]</f>
        <v>305.96999999999997</v>
      </c>
      <c r="X379" s="6">
        <f>tbl_Raw_Data[[#This Row],[Net_Amount_Before_Tax]]*tbl_Raw_Data[[#This Row],[Tax_Pct]]/100</f>
        <v>36.716399999999993</v>
      </c>
      <c r="Y379" s="6">
        <f>tbl_Raw_Data[[#This Row],[Net_Amount_Before_Tax]]+tbl_Raw_Data[[#This Row],[Tax_Amount]]</f>
        <v>342.68639999999994</v>
      </c>
      <c r="Z379" s="6">
        <f t="shared" si="29"/>
        <v>1</v>
      </c>
    </row>
    <row r="380" spans="1:26" x14ac:dyDescent="0.3">
      <c r="A380" s="23" t="s">
        <v>812</v>
      </c>
      <c r="B380" s="34">
        <v>45753</v>
      </c>
      <c r="C380" s="23" t="s">
        <v>813</v>
      </c>
      <c r="D380" s="23" t="s">
        <v>52</v>
      </c>
      <c r="E380" s="23" t="s">
        <v>52</v>
      </c>
      <c r="F380" s="23">
        <v>160001</v>
      </c>
      <c r="G380" s="23" t="s">
        <v>233</v>
      </c>
      <c r="H380" s="23" t="s">
        <v>234</v>
      </c>
      <c r="I380" s="23" t="s">
        <v>104</v>
      </c>
      <c r="J380" s="23" t="s">
        <v>42</v>
      </c>
      <c r="K380" s="23" t="s">
        <v>24</v>
      </c>
      <c r="L380" s="23">
        <v>5</v>
      </c>
      <c r="M380" s="23">
        <v>137.44999999999999</v>
      </c>
      <c r="N380" s="23">
        <v>5</v>
      </c>
      <c r="O380" s="23">
        <v>12</v>
      </c>
      <c r="P380" s="23" t="s">
        <v>89</v>
      </c>
      <c r="Q380" s="23" t="s">
        <v>26</v>
      </c>
      <c r="R380" s="23">
        <f t="shared" si="25"/>
        <v>1</v>
      </c>
      <c r="S380" s="23" t="str">
        <f t="shared" si="26"/>
        <v>ORD100379_20250406_CUST01874_MED019</v>
      </c>
      <c r="T380" s="23">
        <f t="shared" si="27"/>
        <v>1</v>
      </c>
      <c r="U380" s="6">
        <f t="shared" si="28"/>
        <v>687.25</v>
      </c>
      <c r="V380" s="6">
        <f>tbl_Raw_Data[[#This Row],[Discount_Pct]]*tbl_Raw_Data[[#This Row],[Gross_Amount]]/100</f>
        <v>34.362499999999997</v>
      </c>
      <c r="W380" s="6">
        <f>tbl_Raw_Data[[#This Row],[Gross_Amount]]-tbl_Raw_Data[[#This Row],[Discount_Amount]]</f>
        <v>652.88750000000005</v>
      </c>
      <c r="X380" s="6">
        <f>tbl_Raw_Data[[#This Row],[Net_Amount_Before_Tax]]*tbl_Raw_Data[[#This Row],[Tax_Pct]]/100</f>
        <v>78.346500000000006</v>
      </c>
      <c r="Y380" s="6">
        <f>tbl_Raw_Data[[#This Row],[Net_Amount_Before_Tax]]+tbl_Raw_Data[[#This Row],[Tax_Amount]]</f>
        <v>731.23400000000004</v>
      </c>
      <c r="Z380" s="6">
        <f t="shared" si="29"/>
        <v>1</v>
      </c>
    </row>
    <row r="381" spans="1:26" x14ac:dyDescent="0.3">
      <c r="A381" s="23" t="s">
        <v>814</v>
      </c>
      <c r="B381" s="34">
        <v>45786</v>
      </c>
      <c r="C381" s="23" t="s">
        <v>815</v>
      </c>
      <c r="D381" s="23" t="s">
        <v>183</v>
      </c>
      <c r="E381" s="23" t="s">
        <v>184</v>
      </c>
      <c r="F381" s="23">
        <v>122001</v>
      </c>
      <c r="G381" s="23" t="s">
        <v>283</v>
      </c>
      <c r="H381" s="23" t="s">
        <v>284</v>
      </c>
      <c r="I381" s="23" t="s">
        <v>104</v>
      </c>
      <c r="J381" s="23" t="s">
        <v>42</v>
      </c>
      <c r="K381" s="23" t="s">
        <v>57</v>
      </c>
      <c r="L381" s="23">
        <v>4</v>
      </c>
      <c r="M381" s="23">
        <v>304.04000000000002</v>
      </c>
      <c r="N381" s="23">
        <v>0</v>
      </c>
      <c r="O381" s="23">
        <v>5</v>
      </c>
      <c r="P381" s="23" t="s">
        <v>33</v>
      </c>
      <c r="Q381" s="23" t="s">
        <v>44</v>
      </c>
      <c r="R381" s="23">
        <f t="shared" si="25"/>
        <v>1</v>
      </c>
      <c r="S381" s="23" t="str">
        <f t="shared" si="26"/>
        <v>ORD100380_20250509_CUST02083_MED030</v>
      </c>
      <c r="T381" s="23">
        <f t="shared" si="27"/>
        <v>1</v>
      </c>
      <c r="U381" s="6">
        <f t="shared" si="28"/>
        <v>1216.1600000000001</v>
      </c>
      <c r="V381" s="6">
        <f>tbl_Raw_Data[[#This Row],[Discount_Pct]]*tbl_Raw_Data[[#This Row],[Gross_Amount]]/100</f>
        <v>0</v>
      </c>
      <c r="W381" s="6">
        <f>tbl_Raw_Data[[#This Row],[Gross_Amount]]-tbl_Raw_Data[[#This Row],[Discount_Amount]]</f>
        <v>1216.1600000000001</v>
      </c>
      <c r="X381" s="6">
        <f>tbl_Raw_Data[[#This Row],[Net_Amount_Before_Tax]]*tbl_Raw_Data[[#This Row],[Tax_Pct]]/100</f>
        <v>60.808</v>
      </c>
      <c r="Y381" s="6">
        <f>tbl_Raw_Data[[#This Row],[Net_Amount_Before_Tax]]+tbl_Raw_Data[[#This Row],[Tax_Amount]]</f>
        <v>1276.9680000000001</v>
      </c>
      <c r="Z381" s="6">
        <f t="shared" si="29"/>
        <v>1</v>
      </c>
    </row>
    <row r="382" spans="1:26" x14ac:dyDescent="0.3">
      <c r="A382" s="23" t="s">
        <v>816</v>
      </c>
      <c r="B382" s="34">
        <v>45685</v>
      </c>
      <c r="C382" s="23" t="s">
        <v>817</v>
      </c>
      <c r="D382" s="23" t="s">
        <v>123</v>
      </c>
      <c r="E382" s="23" t="s">
        <v>101</v>
      </c>
      <c r="F382" s="23">
        <v>226016</v>
      </c>
      <c r="G382" s="23" t="s">
        <v>283</v>
      </c>
      <c r="H382" s="23" t="s">
        <v>284</v>
      </c>
      <c r="I382" s="23" t="s">
        <v>104</v>
      </c>
      <c r="J382" s="23" t="s">
        <v>42</v>
      </c>
      <c r="K382" s="23" t="s">
        <v>57</v>
      </c>
      <c r="L382" s="23">
        <v>2</v>
      </c>
      <c r="M382" s="23">
        <v>269.89999999999998</v>
      </c>
      <c r="N382" s="23">
        <v>5</v>
      </c>
      <c r="O382" s="23">
        <v>5</v>
      </c>
      <c r="P382" s="23" t="s">
        <v>33</v>
      </c>
      <c r="Q382" s="23" t="s">
        <v>34</v>
      </c>
      <c r="R382" s="23">
        <f t="shared" si="25"/>
        <v>1</v>
      </c>
      <c r="S382" s="23" t="str">
        <f t="shared" si="26"/>
        <v>ORD100381_20250128_CUST01715_MED030</v>
      </c>
      <c r="T382" s="23">
        <f t="shared" si="27"/>
        <v>1</v>
      </c>
      <c r="U382" s="6">
        <f t="shared" si="28"/>
        <v>539.79999999999995</v>
      </c>
      <c r="V382" s="6">
        <f>tbl_Raw_Data[[#This Row],[Discount_Pct]]*tbl_Raw_Data[[#This Row],[Gross_Amount]]/100</f>
        <v>26.99</v>
      </c>
      <c r="W382" s="6">
        <f>tbl_Raw_Data[[#This Row],[Gross_Amount]]-tbl_Raw_Data[[#This Row],[Discount_Amount]]</f>
        <v>512.80999999999995</v>
      </c>
      <c r="X382" s="6">
        <f>tbl_Raw_Data[[#This Row],[Net_Amount_Before_Tax]]*tbl_Raw_Data[[#This Row],[Tax_Pct]]/100</f>
        <v>25.640499999999996</v>
      </c>
      <c r="Y382" s="6">
        <f>tbl_Raw_Data[[#This Row],[Net_Amount_Before_Tax]]+tbl_Raw_Data[[#This Row],[Tax_Amount]]</f>
        <v>538.45049999999992</v>
      </c>
      <c r="Z382" s="6">
        <f t="shared" si="29"/>
        <v>2</v>
      </c>
    </row>
    <row r="383" spans="1:26" x14ac:dyDescent="0.3">
      <c r="A383" s="23" t="s">
        <v>816</v>
      </c>
      <c r="B383" s="34">
        <v>45908</v>
      </c>
      <c r="C383" s="23" t="s">
        <v>818</v>
      </c>
      <c r="D383" s="23" t="s">
        <v>80</v>
      </c>
      <c r="E383" s="23" t="s">
        <v>81</v>
      </c>
      <c r="F383" s="23">
        <v>395017</v>
      </c>
      <c r="G383" s="23" t="s">
        <v>20</v>
      </c>
      <c r="H383" s="23" t="s">
        <v>21</v>
      </c>
      <c r="I383" s="23" t="s">
        <v>22</v>
      </c>
      <c r="J383" s="23" t="s">
        <v>23</v>
      </c>
      <c r="K383" s="23" t="s">
        <v>24</v>
      </c>
      <c r="L383" s="23">
        <v>2</v>
      </c>
      <c r="M383" s="23">
        <v>149.53</v>
      </c>
      <c r="N383" s="23">
        <v>5</v>
      </c>
      <c r="O383" s="23">
        <v>5</v>
      </c>
      <c r="P383" s="23" t="s">
        <v>58</v>
      </c>
      <c r="Q383" s="23" t="s">
        <v>34</v>
      </c>
      <c r="R383" s="23">
        <f t="shared" si="25"/>
        <v>1</v>
      </c>
      <c r="S383" s="23" t="str">
        <f t="shared" si="26"/>
        <v>ORD100381_20250908_CUST02868_MED024</v>
      </c>
      <c r="T383" s="23">
        <f t="shared" si="27"/>
        <v>1</v>
      </c>
      <c r="U383" s="6">
        <f t="shared" si="28"/>
        <v>299.06</v>
      </c>
      <c r="V383" s="6">
        <f>tbl_Raw_Data[[#This Row],[Discount_Pct]]*tbl_Raw_Data[[#This Row],[Gross_Amount]]/100</f>
        <v>14.952999999999999</v>
      </c>
      <c r="W383" s="6">
        <f>tbl_Raw_Data[[#This Row],[Gross_Amount]]-tbl_Raw_Data[[#This Row],[Discount_Amount]]</f>
        <v>284.10700000000003</v>
      </c>
      <c r="X383" s="6">
        <f>tbl_Raw_Data[[#This Row],[Net_Amount_Before_Tax]]*tbl_Raw_Data[[#This Row],[Tax_Pct]]/100</f>
        <v>14.205350000000001</v>
      </c>
      <c r="Y383" s="6">
        <f>tbl_Raw_Data[[#This Row],[Net_Amount_Before_Tax]]+tbl_Raw_Data[[#This Row],[Tax_Amount]]</f>
        <v>298.31235000000004</v>
      </c>
      <c r="Z383" s="6">
        <f t="shared" si="29"/>
        <v>1</v>
      </c>
    </row>
    <row r="384" spans="1:26" x14ac:dyDescent="0.3">
      <c r="A384" s="23" t="s">
        <v>819</v>
      </c>
      <c r="B384" s="34">
        <v>45931</v>
      </c>
      <c r="C384" s="23" t="s">
        <v>820</v>
      </c>
      <c r="D384" s="23" t="s">
        <v>87</v>
      </c>
      <c r="E384" s="23" t="s">
        <v>88</v>
      </c>
      <c r="F384" s="23">
        <v>600018</v>
      </c>
      <c r="G384" s="23" t="s">
        <v>229</v>
      </c>
      <c r="H384" s="23" t="s">
        <v>230</v>
      </c>
      <c r="I384" s="23" t="s">
        <v>84</v>
      </c>
      <c r="J384" s="23" t="s">
        <v>140</v>
      </c>
      <c r="K384" s="23" t="s">
        <v>24</v>
      </c>
      <c r="L384" s="23">
        <v>1</v>
      </c>
      <c r="M384" s="23">
        <v>185.77</v>
      </c>
      <c r="N384" s="23">
        <v>20</v>
      </c>
      <c r="O384" s="23">
        <v>18</v>
      </c>
      <c r="P384" s="23" t="s">
        <v>89</v>
      </c>
      <c r="Q384" s="23" t="s">
        <v>44</v>
      </c>
      <c r="R384" s="23">
        <f t="shared" si="25"/>
        <v>1</v>
      </c>
      <c r="S384" s="23" t="str">
        <f t="shared" si="26"/>
        <v>ORD100383_20251001_CUST02927_MED022</v>
      </c>
      <c r="T384" s="23">
        <f t="shared" si="27"/>
        <v>1</v>
      </c>
      <c r="U384" s="6">
        <f t="shared" si="28"/>
        <v>185.77</v>
      </c>
      <c r="V384" s="6">
        <f>tbl_Raw_Data[[#This Row],[Discount_Pct]]*tbl_Raw_Data[[#This Row],[Gross_Amount]]/100</f>
        <v>37.154000000000003</v>
      </c>
      <c r="W384" s="6">
        <f>tbl_Raw_Data[[#This Row],[Gross_Amount]]-tbl_Raw_Data[[#This Row],[Discount_Amount]]</f>
        <v>148.61600000000001</v>
      </c>
      <c r="X384" s="6">
        <f>tbl_Raw_Data[[#This Row],[Net_Amount_Before_Tax]]*tbl_Raw_Data[[#This Row],[Tax_Pct]]/100</f>
        <v>26.750880000000002</v>
      </c>
      <c r="Y384" s="6">
        <f>tbl_Raw_Data[[#This Row],[Net_Amount_Before_Tax]]+tbl_Raw_Data[[#This Row],[Tax_Amount]]</f>
        <v>175.36688000000001</v>
      </c>
      <c r="Z384" s="6">
        <f t="shared" si="29"/>
        <v>2</v>
      </c>
    </row>
    <row r="385" spans="1:26" x14ac:dyDescent="0.3">
      <c r="A385" s="23" t="s">
        <v>821</v>
      </c>
      <c r="B385" s="34">
        <v>45652</v>
      </c>
      <c r="C385" s="23" t="s">
        <v>822</v>
      </c>
      <c r="D385" s="23" t="s">
        <v>142</v>
      </c>
      <c r="E385" s="23" t="s">
        <v>81</v>
      </c>
      <c r="F385" s="23">
        <v>380061</v>
      </c>
      <c r="G385" s="23" t="s">
        <v>233</v>
      </c>
      <c r="H385" s="23" t="s">
        <v>234</v>
      </c>
      <c r="I385" s="23" t="s">
        <v>104</v>
      </c>
      <c r="J385" s="23" t="s">
        <v>42</v>
      </c>
      <c r="K385" s="23" t="s">
        <v>24</v>
      </c>
      <c r="L385" s="23">
        <v>2</v>
      </c>
      <c r="M385" s="23">
        <v>159.02000000000001</v>
      </c>
      <c r="N385" s="23">
        <v>5</v>
      </c>
      <c r="O385" s="23">
        <v>18</v>
      </c>
      <c r="P385" s="23" t="s">
        <v>65</v>
      </c>
      <c r="Q385" s="23" t="s">
        <v>26</v>
      </c>
      <c r="R385" s="23">
        <f t="shared" si="25"/>
        <v>1</v>
      </c>
      <c r="S385" s="23" t="str">
        <f t="shared" si="26"/>
        <v>ORD100384_20241226_CUST02304_MED019</v>
      </c>
      <c r="T385" s="23">
        <f t="shared" si="27"/>
        <v>1</v>
      </c>
      <c r="U385" s="6">
        <f t="shared" si="28"/>
        <v>318.04000000000002</v>
      </c>
      <c r="V385" s="6">
        <f>tbl_Raw_Data[[#This Row],[Discount_Pct]]*tbl_Raw_Data[[#This Row],[Gross_Amount]]/100</f>
        <v>15.902000000000001</v>
      </c>
      <c r="W385" s="6">
        <f>tbl_Raw_Data[[#This Row],[Gross_Amount]]-tbl_Raw_Data[[#This Row],[Discount_Amount]]</f>
        <v>302.13800000000003</v>
      </c>
      <c r="X385" s="6">
        <f>tbl_Raw_Data[[#This Row],[Net_Amount_Before_Tax]]*tbl_Raw_Data[[#This Row],[Tax_Pct]]/100</f>
        <v>54.384840000000004</v>
      </c>
      <c r="Y385" s="6">
        <f>tbl_Raw_Data[[#This Row],[Net_Amount_Before_Tax]]+tbl_Raw_Data[[#This Row],[Tax_Amount]]</f>
        <v>356.52284000000003</v>
      </c>
      <c r="Z385" s="6">
        <f t="shared" si="29"/>
        <v>2</v>
      </c>
    </row>
    <row r="386" spans="1:26" x14ac:dyDescent="0.3">
      <c r="A386" s="23" t="s">
        <v>823</v>
      </c>
      <c r="B386" s="34">
        <v>45827</v>
      </c>
      <c r="C386" s="23" t="s">
        <v>824</v>
      </c>
      <c r="D386" s="23" t="s">
        <v>19</v>
      </c>
      <c r="E386" s="23" t="s">
        <v>19</v>
      </c>
      <c r="F386" s="23">
        <v>110029</v>
      </c>
      <c r="G386" s="23" t="s">
        <v>138</v>
      </c>
      <c r="H386" s="23" t="s">
        <v>139</v>
      </c>
      <c r="I386" s="23" t="s">
        <v>50</v>
      </c>
      <c r="J386" s="23" t="s">
        <v>140</v>
      </c>
      <c r="K386" s="23" t="s">
        <v>24</v>
      </c>
      <c r="L386" s="23">
        <v>1</v>
      </c>
      <c r="M386" s="23">
        <v>169.75</v>
      </c>
      <c r="N386" s="23">
        <v>0</v>
      </c>
      <c r="O386" s="23">
        <v>5</v>
      </c>
      <c r="P386" s="23" t="s">
        <v>58</v>
      </c>
      <c r="Q386" s="23" t="s">
        <v>34</v>
      </c>
      <c r="R386" s="23">
        <f t="shared" ref="R386:R449" si="30">COUNTIFS($A$2:$A$8001,A386,$B$2:$B$8001,B386,$C$2:$C$8001,C386,$G$2:$G$8001,G386)</f>
        <v>1</v>
      </c>
      <c r="S386" s="23" t="str">
        <f t="shared" ref="S386:S449" si="31">A386&amp;"_"&amp;TEXT(B386,"yyyymmdd")&amp;"_"&amp;C386&amp;"_"&amp;G386</f>
        <v>ORD100385_20250619_CUST00437_MED013</v>
      </c>
      <c r="T386" s="23">
        <f t="shared" ref="T386:T449" si="32">COUNTIF($S$2:$S$8001,S386)</f>
        <v>1</v>
      </c>
      <c r="U386" s="6">
        <f t="shared" ref="U386:U449" si="33">L386*M386</f>
        <v>169.75</v>
      </c>
      <c r="V386" s="6">
        <f>tbl_Raw_Data[[#This Row],[Discount_Pct]]*tbl_Raw_Data[[#This Row],[Gross_Amount]]/100</f>
        <v>0</v>
      </c>
      <c r="W386" s="6">
        <f>tbl_Raw_Data[[#This Row],[Gross_Amount]]-tbl_Raw_Data[[#This Row],[Discount_Amount]]</f>
        <v>169.75</v>
      </c>
      <c r="X386" s="6">
        <f>tbl_Raw_Data[[#This Row],[Net_Amount_Before_Tax]]*tbl_Raw_Data[[#This Row],[Tax_Pct]]/100</f>
        <v>8.4875000000000007</v>
      </c>
      <c r="Y386" s="6">
        <f>tbl_Raw_Data[[#This Row],[Net_Amount_Before_Tax]]+tbl_Raw_Data[[#This Row],[Tax_Amount]]</f>
        <v>178.23750000000001</v>
      </c>
      <c r="Z386" s="6">
        <f t="shared" ref="Z386:Z449" si="34">COUNTIFS($C$2:$C$8001,C386,$Q$2:$Q$8001,"Delivered")</f>
        <v>1</v>
      </c>
    </row>
    <row r="387" spans="1:26" x14ac:dyDescent="0.3">
      <c r="A387" s="23" t="s">
        <v>823</v>
      </c>
      <c r="B387" s="34">
        <v>45355</v>
      </c>
      <c r="C387" s="23" t="s">
        <v>825</v>
      </c>
      <c r="D387" s="23" t="s">
        <v>183</v>
      </c>
      <c r="E387" s="23" t="s">
        <v>184</v>
      </c>
      <c r="F387" s="23">
        <v>122001</v>
      </c>
      <c r="G387" s="23" t="s">
        <v>119</v>
      </c>
      <c r="H387" s="23" t="s">
        <v>120</v>
      </c>
      <c r="I387" s="23" t="s">
        <v>32</v>
      </c>
      <c r="J387" s="23" t="s">
        <v>64</v>
      </c>
      <c r="K387" s="23" t="s">
        <v>57</v>
      </c>
      <c r="L387" s="23">
        <v>1</v>
      </c>
      <c r="M387" s="23">
        <v>71.83</v>
      </c>
      <c r="N387" s="23">
        <v>5</v>
      </c>
      <c r="O387" s="23">
        <v>12</v>
      </c>
      <c r="P387" s="23" t="s">
        <v>89</v>
      </c>
      <c r="Q387" s="23" t="s">
        <v>34</v>
      </c>
      <c r="R387" s="23">
        <f t="shared" si="30"/>
        <v>1</v>
      </c>
      <c r="S387" s="23" t="str">
        <f t="shared" si="31"/>
        <v>ORD100385_20240304_CUST02829_MED010</v>
      </c>
      <c r="T387" s="23">
        <f t="shared" si="32"/>
        <v>1</v>
      </c>
      <c r="U387" s="6">
        <f t="shared" si="33"/>
        <v>71.83</v>
      </c>
      <c r="V387" s="6">
        <f>tbl_Raw_Data[[#This Row],[Discount_Pct]]*tbl_Raw_Data[[#This Row],[Gross_Amount]]/100</f>
        <v>3.5914999999999999</v>
      </c>
      <c r="W387" s="6">
        <f>tbl_Raw_Data[[#This Row],[Gross_Amount]]-tbl_Raw_Data[[#This Row],[Discount_Amount]]</f>
        <v>68.238500000000002</v>
      </c>
      <c r="X387" s="6">
        <f>tbl_Raw_Data[[#This Row],[Net_Amount_Before_Tax]]*tbl_Raw_Data[[#This Row],[Tax_Pct]]/100</f>
        <v>8.1886200000000002</v>
      </c>
      <c r="Y387" s="6">
        <f>tbl_Raw_Data[[#This Row],[Net_Amount_Before_Tax]]+tbl_Raw_Data[[#This Row],[Tax_Amount]]</f>
        <v>76.427120000000002</v>
      </c>
      <c r="Z387" s="6">
        <f t="shared" si="34"/>
        <v>2</v>
      </c>
    </row>
    <row r="388" spans="1:26" x14ac:dyDescent="0.3">
      <c r="A388" s="23" t="s">
        <v>826</v>
      </c>
      <c r="B388" s="34">
        <v>45866</v>
      </c>
      <c r="C388" s="23" t="s">
        <v>827</v>
      </c>
      <c r="D388" s="23" t="s">
        <v>28</v>
      </c>
      <c r="E388" s="23" t="s">
        <v>29</v>
      </c>
      <c r="F388" s="23">
        <v>500001</v>
      </c>
      <c r="G388" s="23" t="s">
        <v>30</v>
      </c>
      <c r="H388" s="23" t="s">
        <v>31</v>
      </c>
      <c r="I388" s="23" t="s">
        <v>32</v>
      </c>
      <c r="J388" s="23" t="s">
        <v>23</v>
      </c>
      <c r="K388" s="23" t="s">
        <v>24</v>
      </c>
      <c r="L388" s="23">
        <v>3</v>
      </c>
      <c r="M388" s="23">
        <v>147.91999999999999</v>
      </c>
      <c r="N388" s="23">
        <v>5</v>
      </c>
      <c r="O388" s="23">
        <v>18</v>
      </c>
      <c r="P388" s="23" t="s">
        <v>33</v>
      </c>
      <c r="Q388" s="23" t="s">
        <v>26</v>
      </c>
      <c r="R388" s="23">
        <f t="shared" si="30"/>
        <v>1</v>
      </c>
      <c r="S388" s="23" t="str">
        <f t="shared" si="31"/>
        <v>ORD100387_20250728_CUST01593_MED017</v>
      </c>
      <c r="T388" s="23">
        <f t="shared" si="32"/>
        <v>1</v>
      </c>
      <c r="U388" s="6">
        <f t="shared" si="33"/>
        <v>443.76</v>
      </c>
      <c r="V388" s="6">
        <f>tbl_Raw_Data[[#This Row],[Discount_Pct]]*tbl_Raw_Data[[#This Row],[Gross_Amount]]/100</f>
        <v>22.188000000000002</v>
      </c>
      <c r="W388" s="6">
        <f>tbl_Raw_Data[[#This Row],[Gross_Amount]]-tbl_Raw_Data[[#This Row],[Discount_Amount]]</f>
        <v>421.572</v>
      </c>
      <c r="X388" s="6">
        <f>tbl_Raw_Data[[#This Row],[Net_Amount_Before_Tax]]*tbl_Raw_Data[[#This Row],[Tax_Pct]]/100</f>
        <v>75.882959999999997</v>
      </c>
      <c r="Y388" s="6">
        <f>tbl_Raw_Data[[#This Row],[Net_Amount_Before_Tax]]+tbl_Raw_Data[[#This Row],[Tax_Amount]]</f>
        <v>497.45496000000003</v>
      </c>
      <c r="Z388" s="6">
        <f t="shared" si="34"/>
        <v>4</v>
      </c>
    </row>
    <row r="389" spans="1:26" x14ac:dyDescent="0.3">
      <c r="A389" s="23" t="s">
        <v>828</v>
      </c>
      <c r="B389" s="34">
        <v>45993</v>
      </c>
      <c r="C389" s="23" t="s">
        <v>829</v>
      </c>
      <c r="D389" s="23" t="s">
        <v>72</v>
      </c>
      <c r="E389" s="23" t="s">
        <v>73</v>
      </c>
      <c r="F389" s="23">
        <v>302017</v>
      </c>
      <c r="G389" s="23" t="s">
        <v>192</v>
      </c>
      <c r="H389" s="23" t="s">
        <v>193</v>
      </c>
      <c r="I389" s="23" t="s">
        <v>41</v>
      </c>
      <c r="J389" s="23" t="s">
        <v>194</v>
      </c>
      <c r="K389" s="23" t="s">
        <v>24</v>
      </c>
      <c r="L389" s="23">
        <v>1</v>
      </c>
      <c r="M389" s="23">
        <v>30.33</v>
      </c>
      <c r="N389" s="23">
        <v>10</v>
      </c>
      <c r="O389" s="23">
        <v>12</v>
      </c>
      <c r="P389" s="23" t="s">
        <v>58</v>
      </c>
      <c r="Q389" s="23" t="s">
        <v>44</v>
      </c>
      <c r="R389" s="23">
        <f t="shared" si="30"/>
        <v>1</v>
      </c>
      <c r="S389" s="23" t="str">
        <f t="shared" si="31"/>
        <v>ORD100388_20251202_CUST01281_MED002</v>
      </c>
      <c r="T389" s="23">
        <f t="shared" si="32"/>
        <v>1</v>
      </c>
      <c r="U389" s="6">
        <f t="shared" si="33"/>
        <v>30.33</v>
      </c>
      <c r="V389" s="6">
        <f>tbl_Raw_Data[[#This Row],[Discount_Pct]]*tbl_Raw_Data[[#This Row],[Gross_Amount]]/100</f>
        <v>3.0329999999999995</v>
      </c>
      <c r="W389" s="6">
        <f>tbl_Raw_Data[[#This Row],[Gross_Amount]]-tbl_Raw_Data[[#This Row],[Discount_Amount]]</f>
        <v>27.296999999999997</v>
      </c>
      <c r="X389" s="6">
        <f>tbl_Raw_Data[[#This Row],[Net_Amount_Before_Tax]]*tbl_Raw_Data[[#This Row],[Tax_Pct]]/100</f>
        <v>3.2756399999999997</v>
      </c>
      <c r="Y389" s="6">
        <f>tbl_Raw_Data[[#This Row],[Net_Amount_Before_Tax]]+tbl_Raw_Data[[#This Row],[Tax_Amount]]</f>
        <v>30.572639999999996</v>
      </c>
      <c r="Z389" s="6">
        <f t="shared" si="34"/>
        <v>0</v>
      </c>
    </row>
    <row r="390" spans="1:26" x14ac:dyDescent="0.3">
      <c r="A390" s="23" t="s">
        <v>830</v>
      </c>
      <c r="B390" s="34">
        <v>45851</v>
      </c>
      <c r="C390" s="23" t="s">
        <v>831</v>
      </c>
      <c r="D390" s="23" t="s">
        <v>123</v>
      </c>
      <c r="E390" s="23" t="s">
        <v>101</v>
      </c>
      <c r="F390" s="23">
        <v>226001</v>
      </c>
      <c r="G390" s="23" t="s">
        <v>132</v>
      </c>
      <c r="H390" s="23" t="s">
        <v>133</v>
      </c>
      <c r="I390" s="23" t="s">
        <v>134</v>
      </c>
      <c r="J390" s="23" t="s">
        <v>135</v>
      </c>
      <c r="K390" s="23" t="s">
        <v>57</v>
      </c>
      <c r="L390" s="23">
        <v>3</v>
      </c>
      <c r="M390" s="23">
        <v>85.53</v>
      </c>
      <c r="N390" s="23">
        <v>5</v>
      </c>
      <c r="O390" s="23">
        <v>5</v>
      </c>
      <c r="P390" s="23" t="s">
        <v>43</v>
      </c>
      <c r="Q390" s="23" t="s">
        <v>34</v>
      </c>
      <c r="R390" s="23">
        <f t="shared" si="30"/>
        <v>1</v>
      </c>
      <c r="S390" s="23" t="str">
        <f t="shared" si="31"/>
        <v>ORD100389_20250713_CUST03025_MED007</v>
      </c>
      <c r="T390" s="23">
        <f t="shared" si="32"/>
        <v>1</v>
      </c>
      <c r="U390" s="6">
        <f t="shared" si="33"/>
        <v>256.59000000000003</v>
      </c>
      <c r="V390" s="6">
        <f>tbl_Raw_Data[[#This Row],[Discount_Pct]]*tbl_Raw_Data[[#This Row],[Gross_Amount]]/100</f>
        <v>12.829500000000003</v>
      </c>
      <c r="W390" s="6">
        <f>tbl_Raw_Data[[#This Row],[Gross_Amount]]-tbl_Raw_Data[[#This Row],[Discount_Amount]]</f>
        <v>243.76050000000004</v>
      </c>
      <c r="X390" s="6">
        <f>tbl_Raw_Data[[#This Row],[Net_Amount_Before_Tax]]*tbl_Raw_Data[[#This Row],[Tax_Pct]]/100</f>
        <v>12.188025000000003</v>
      </c>
      <c r="Y390" s="6">
        <f>tbl_Raw_Data[[#This Row],[Net_Amount_Before_Tax]]+tbl_Raw_Data[[#This Row],[Tax_Amount]]</f>
        <v>255.94852500000005</v>
      </c>
      <c r="Z390" s="6">
        <f t="shared" si="34"/>
        <v>3</v>
      </c>
    </row>
    <row r="391" spans="1:26" x14ac:dyDescent="0.3">
      <c r="A391" s="23" t="s">
        <v>832</v>
      </c>
      <c r="B391" s="34">
        <v>45414</v>
      </c>
      <c r="C391" s="23" t="s">
        <v>833</v>
      </c>
      <c r="D391" s="23" t="s">
        <v>19</v>
      </c>
      <c r="E391" s="23" t="s">
        <v>19</v>
      </c>
      <c r="F391" s="23">
        <v>110001</v>
      </c>
      <c r="G391" s="23" t="s">
        <v>160</v>
      </c>
      <c r="H391" s="23" t="s">
        <v>161</v>
      </c>
      <c r="I391" s="23" t="s">
        <v>50</v>
      </c>
      <c r="J391" s="23" t="s">
        <v>23</v>
      </c>
      <c r="K391" s="23" t="s">
        <v>24</v>
      </c>
      <c r="L391" s="23">
        <v>1</v>
      </c>
      <c r="M391" s="23">
        <v>137.94</v>
      </c>
      <c r="N391" s="23">
        <v>0</v>
      </c>
      <c r="O391" s="23">
        <v>5</v>
      </c>
      <c r="P391" s="23" t="s">
        <v>65</v>
      </c>
      <c r="Q391" s="23" t="s">
        <v>90</v>
      </c>
      <c r="R391" s="23">
        <f t="shared" si="30"/>
        <v>1</v>
      </c>
      <c r="S391" s="23" t="str">
        <f t="shared" si="31"/>
        <v>ORD100390_20240502_CUST01546_MED014</v>
      </c>
      <c r="T391" s="23">
        <f t="shared" si="32"/>
        <v>1</v>
      </c>
      <c r="U391" s="6">
        <f t="shared" si="33"/>
        <v>137.94</v>
      </c>
      <c r="V391" s="6">
        <f>tbl_Raw_Data[[#This Row],[Discount_Pct]]*tbl_Raw_Data[[#This Row],[Gross_Amount]]/100</f>
        <v>0</v>
      </c>
      <c r="W391" s="6">
        <f>tbl_Raw_Data[[#This Row],[Gross_Amount]]-tbl_Raw_Data[[#This Row],[Discount_Amount]]</f>
        <v>137.94</v>
      </c>
      <c r="X391" s="6">
        <f>tbl_Raw_Data[[#This Row],[Net_Amount_Before_Tax]]*tbl_Raw_Data[[#This Row],[Tax_Pct]]/100</f>
        <v>6.8970000000000002</v>
      </c>
      <c r="Y391" s="6">
        <f>tbl_Raw_Data[[#This Row],[Net_Amount_Before_Tax]]+tbl_Raw_Data[[#This Row],[Tax_Amount]]</f>
        <v>144.83699999999999</v>
      </c>
      <c r="Z391" s="6">
        <f t="shared" si="34"/>
        <v>0</v>
      </c>
    </row>
    <row r="392" spans="1:26" x14ac:dyDescent="0.3">
      <c r="A392" s="23" t="s">
        <v>834</v>
      </c>
      <c r="B392" s="34">
        <v>45450</v>
      </c>
      <c r="C392" s="23" t="s">
        <v>835</v>
      </c>
      <c r="D392" s="23" t="s">
        <v>92</v>
      </c>
      <c r="E392" s="23" t="s">
        <v>93</v>
      </c>
      <c r="F392" s="23">
        <v>560038</v>
      </c>
      <c r="G392" s="23" t="s">
        <v>283</v>
      </c>
      <c r="H392" s="23" t="s">
        <v>284</v>
      </c>
      <c r="I392" s="23" t="s">
        <v>104</v>
      </c>
      <c r="J392" s="23" t="s">
        <v>42</v>
      </c>
      <c r="K392" s="23" t="s">
        <v>57</v>
      </c>
      <c r="L392" s="23">
        <v>1</v>
      </c>
      <c r="M392" s="23">
        <v>254.71</v>
      </c>
      <c r="N392" s="23">
        <v>15</v>
      </c>
      <c r="O392" s="23">
        <v>12</v>
      </c>
      <c r="P392" s="23" t="s">
        <v>33</v>
      </c>
      <c r="Q392" s="23" t="s">
        <v>44</v>
      </c>
      <c r="R392" s="23">
        <f t="shared" si="30"/>
        <v>1</v>
      </c>
      <c r="S392" s="23" t="str">
        <f t="shared" si="31"/>
        <v>ORD100391_20240607_CUST00164_MED030</v>
      </c>
      <c r="T392" s="23">
        <f t="shared" si="32"/>
        <v>1</v>
      </c>
      <c r="U392" s="6">
        <f t="shared" si="33"/>
        <v>254.71</v>
      </c>
      <c r="V392" s="6">
        <f>tbl_Raw_Data[[#This Row],[Discount_Pct]]*tbl_Raw_Data[[#This Row],[Gross_Amount]]/100</f>
        <v>38.206499999999998</v>
      </c>
      <c r="W392" s="6">
        <f>tbl_Raw_Data[[#This Row],[Gross_Amount]]-tbl_Raw_Data[[#This Row],[Discount_Amount]]</f>
        <v>216.5035</v>
      </c>
      <c r="X392" s="6">
        <f>tbl_Raw_Data[[#This Row],[Net_Amount_Before_Tax]]*tbl_Raw_Data[[#This Row],[Tax_Pct]]/100</f>
        <v>25.980419999999999</v>
      </c>
      <c r="Y392" s="6">
        <f>tbl_Raw_Data[[#This Row],[Net_Amount_Before_Tax]]+tbl_Raw_Data[[#This Row],[Tax_Amount]]</f>
        <v>242.48392000000001</v>
      </c>
      <c r="Z392" s="6">
        <f t="shared" si="34"/>
        <v>2</v>
      </c>
    </row>
    <row r="393" spans="1:26" x14ac:dyDescent="0.3">
      <c r="A393" s="23" t="s">
        <v>834</v>
      </c>
      <c r="B393" s="34">
        <v>46016</v>
      </c>
      <c r="C393" s="23" t="s">
        <v>836</v>
      </c>
      <c r="D393" s="23" t="s">
        <v>72</v>
      </c>
      <c r="E393" s="23" t="s">
        <v>73</v>
      </c>
      <c r="F393" s="23">
        <v>302021</v>
      </c>
      <c r="G393" s="23" t="s">
        <v>74</v>
      </c>
      <c r="H393" s="23" t="s">
        <v>75</v>
      </c>
      <c r="I393" s="23" t="s">
        <v>76</v>
      </c>
      <c r="J393" s="23" t="s">
        <v>77</v>
      </c>
      <c r="K393" s="23" t="s">
        <v>57</v>
      </c>
      <c r="L393" s="23">
        <v>5</v>
      </c>
      <c r="M393" s="23">
        <v>63.27</v>
      </c>
      <c r="N393" s="23">
        <v>10</v>
      </c>
      <c r="O393" s="23">
        <v>5</v>
      </c>
      <c r="P393" s="23" t="s">
        <v>89</v>
      </c>
      <c r="Q393" s="23" t="s">
        <v>26</v>
      </c>
      <c r="R393" s="23">
        <f t="shared" si="30"/>
        <v>1</v>
      </c>
      <c r="S393" s="23" t="str">
        <f t="shared" si="31"/>
        <v>ORD100391_20251225_CUST01302_MED008</v>
      </c>
      <c r="T393" s="23">
        <f t="shared" si="32"/>
        <v>1</v>
      </c>
      <c r="U393" s="6">
        <f t="shared" si="33"/>
        <v>316.35000000000002</v>
      </c>
      <c r="V393" s="6">
        <f>tbl_Raw_Data[[#This Row],[Discount_Pct]]*tbl_Raw_Data[[#This Row],[Gross_Amount]]/100</f>
        <v>31.635000000000002</v>
      </c>
      <c r="W393" s="6">
        <f>tbl_Raw_Data[[#This Row],[Gross_Amount]]-tbl_Raw_Data[[#This Row],[Discount_Amount]]</f>
        <v>284.71500000000003</v>
      </c>
      <c r="X393" s="6">
        <f>tbl_Raw_Data[[#This Row],[Net_Amount_Before_Tax]]*tbl_Raw_Data[[#This Row],[Tax_Pct]]/100</f>
        <v>14.235750000000003</v>
      </c>
      <c r="Y393" s="6">
        <f>tbl_Raw_Data[[#This Row],[Net_Amount_Before_Tax]]+tbl_Raw_Data[[#This Row],[Tax_Amount]]</f>
        <v>298.95075000000003</v>
      </c>
      <c r="Z393" s="6">
        <f t="shared" si="34"/>
        <v>0</v>
      </c>
    </row>
    <row r="394" spans="1:26" x14ac:dyDescent="0.3">
      <c r="A394" s="23" t="s">
        <v>834</v>
      </c>
      <c r="B394" s="34">
        <v>45518</v>
      </c>
      <c r="C394" s="23" t="s">
        <v>837</v>
      </c>
      <c r="D394" s="23" t="s">
        <v>52</v>
      </c>
      <c r="E394" s="23" t="s">
        <v>52</v>
      </c>
      <c r="F394" s="23">
        <v>160036</v>
      </c>
      <c r="G394" s="23" t="s">
        <v>196</v>
      </c>
      <c r="H394" s="23" t="s">
        <v>197</v>
      </c>
      <c r="I394" s="23" t="s">
        <v>32</v>
      </c>
      <c r="J394" s="23" t="s">
        <v>42</v>
      </c>
      <c r="K394" s="23" t="s">
        <v>24</v>
      </c>
      <c r="L394" s="23">
        <v>1</v>
      </c>
      <c r="M394" s="23">
        <v>23.98</v>
      </c>
      <c r="N394" s="23">
        <v>15</v>
      </c>
      <c r="O394" s="23">
        <v>12</v>
      </c>
      <c r="P394" s="23" t="s">
        <v>33</v>
      </c>
      <c r="Q394" s="23" t="s">
        <v>34</v>
      </c>
      <c r="R394" s="23">
        <f t="shared" si="30"/>
        <v>1</v>
      </c>
      <c r="S394" s="23" t="str">
        <f t="shared" si="31"/>
        <v>ORD100391_20240814_CUST00874_MED011</v>
      </c>
      <c r="T394" s="23">
        <f t="shared" si="32"/>
        <v>1</v>
      </c>
      <c r="U394" s="6">
        <f t="shared" si="33"/>
        <v>23.98</v>
      </c>
      <c r="V394" s="6">
        <f>tbl_Raw_Data[[#This Row],[Discount_Pct]]*tbl_Raw_Data[[#This Row],[Gross_Amount]]/100</f>
        <v>3.597</v>
      </c>
      <c r="W394" s="6">
        <f>tbl_Raw_Data[[#This Row],[Gross_Amount]]-tbl_Raw_Data[[#This Row],[Discount_Amount]]</f>
        <v>20.382999999999999</v>
      </c>
      <c r="X394" s="6">
        <f>tbl_Raw_Data[[#This Row],[Net_Amount_Before_Tax]]*tbl_Raw_Data[[#This Row],[Tax_Pct]]/100</f>
        <v>2.4459599999999999</v>
      </c>
      <c r="Y394" s="6">
        <f>tbl_Raw_Data[[#This Row],[Net_Amount_Before_Tax]]+tbl_Raw_Data[[#This Row],[Tax_Amount]]</f>
        <v>22.828959999999999</v>
      </c>
      <c r="Z394" s="6">
        <f t="shared" si="34"/>
        <v>4</v>
      </c>
    </row>
    <row r="395" spans="1:26" x14ac:dyDescent="0.3">
      <c r="A395" s="23" t="s">
        <v>834</v>
      </c>
      <c r="B395" s="34">
        <v>45646</v>
      </c>
      <c r="C395" s="23" t="s">
        <v>838</v>
      </c>
      <c r="D395" s="23" t="s">
        <v>28</v>
      </c>
      <c r="E395" s="23" t="s">
        <v>29</v>
      </c>
      <c r="F395" s="23">
        <v>500081</v>
      </c>
      <c r="G395" s="23" t="s">
        <v>102</v>
      </c>
      <c r="H395" s="23" t="s">
        <v>103</v>
      </c>
      <c r="I395" s="23" t="s">
        <v>104</v>
      </c>
      <c r="J395" s="23" t="s">
        <v>64</v>
      </c>
      <c r="K395" s="23" t="s">
        <v>57</v>
      </c>
      <c r="L395" s="23">
        <v>2</v>
      </c>
      <c r="M395" s="23">
        <v>110.55</v>
      </c>
      <c r="N395" s="23">
        <v>0</v>
      </c>
      <c r="O395" s="23">
        <v>5</v>
      </c>
      <c r="P395" s="23" t="s">
        <v>33</v>
      </c>
      <c r="Q395" s="23" t="s">
        <v>34</v>
      </c>
      <c r="R395" s="23">
        <f t="shared" si="30"/>
        <v>1</v>
      </c>
      <c r="S395" s="23" t="str">
        <f t="shared" si="31"/>
        <v>ORD100391_20241220_CUST01826_MED029</v>
      </c>
      <c r="T395" s="23">
        <f t="shared" si="32"/>
        <v>1</v>
      </c>
      <c r="U395" s="6">
        <f t="shared" si="33"/>
        <v>221.1</v>
      </c>
      <c r="V395" s="6">
        <f>tbl_Raw_Data[[#This Row],[Discount_Pct]]*tbl_Raw_Data[[#This Row],[Gross_Amount]]/100</f>
        <v>0</v>
      </c>
      <c r="W395" s="6">
        <f>tbl_Raw_Data[[#This Row],[Gross_Amount]]-tbl_Raw_Data[[#This Row],[Discount_Amount]]</f>
        <v>221.1</v>
      </c>
      <c r="X395" s="6">
        <f>tbl_Raw_Data[[#This Row],[Net_Amount_Before_Tax]]*tbl_Raw_Data[[#This Row],[Tax_Pct]]/100</f>
        <v>11.055</v>
      </c>
      <c r="Y395" s="6">
        <f>tbl_Raw_Data[[#This Row],[Net_Amount_Before_Tax]]+tbl_Raw_Data[[#This Row],[Tax_Amount]]</f>
        <v>232.155</v>
      </c>
      <c r="Z395" s="6">
        <f t="shared" si="34"/>
        <v>1</v>
      </c>
    </row>
    <row r="396" spans="1:26" x14ac:dyDescent="0.3">
      <c r="A396" s="23" t="s">
        <v>839</v>
      </c>
      <c r="B396" s="34">
        <v>45845</v>
      </c>
      <c r="C396" s="23" t="s">
        <v>840</v>
      </c>
      <c r="D396" s="23" t="s">
        <v>87</v>
      </c>
      <c r="E396" s="23" t="s">
        <v>88</v>
      </c>
      <c r="F396" s="23">
        <v>600096</v>
      </c>
      <c r="G396" s="23" t="s">
        <v>39</v>
      </c>
      <c r="H396" s="23" t="s">
        <v>40</v>
      </c>
      <c r="I396" s="23" t="s">
        <v>41</v>
      </c>
      <c r="J396" s="23" t="s">
        <v>42</v>
      </c>
      <c r="K396" s="23" t="s">
        <v>24</v>
      </c>
      <c r="L396" s="23">
        <v>4</v>
      </c>
      <c r="M396" s="23">
        <v>33.06</v>
      </c>
      <c r="N396" s="23">
        <v>5</v>
      </c>
      <c r="O396" s="23">
        <v>12</v>
      </c>
      <c r="P396" s="23" t="s">
        <v>33</v>
      </c>
      <c r="Q396" s="23" t="s">
        <v>34</v>
      </c>
      <c r="R396" s="23">
        <f t="shared" si="30"/>
        <v>1</v>
      </c>
      <c r="S396" s="23" t="str">
        <f t="shared" si="31"/>
        <v>ORD100395_20250707_CUST02966_MED001</v>
      </c>
      <c r="T396" s="23">
        <f t="shared" si="32"/>
        <v>1</v>
      </c>
      <c r="U396" s="6">
        <f t="shared" si="33"/>
        <v>132.24</v>
      </c>
      <c r="V396" s="6">
        <f>tbl_Raw_Data[[#This Row],[Discount_Pct]]*tbl_Raw_Data[[#This Row],[Gross_Amount]]/100</f>
        <v>6.6120000000000001</v>
      </c>
      <c r="W396" s="6">
        <f>tbl_Raw_Data[[#This Row],[Gross_Amount]]-tbl_Raw_Data[[#This Row],[Discount_Amount]]</f>
        <v>125.62800000000001</v>
      </c>
      <c r="X396" s="6">
        <f>tbl_Raw_Data[[#This Row],[Net_Amount_Before_Tax]]*tbl_Raw_Data[[#This Row],[Tax_Pct]]/100</f>
        <v>15.07536</v>
      </c>
      <c r="Y396" s="6">
        <f>tbl_Raw_Data[[#This Row],[Net_Amount_Before_Tax]]+tbl_Raw_Data[[#This Row],[Tax_Amount]]</f>
        <v>140.70336</v>
      </c>
      <c r="Z396" s="6">
        <f t="shared" si="34"/>
        <v>1</v>
      </c>
    </row>
    <row r="397" spans="1:26" x14ac:dyDescent="0.3">
      <c r="A397" s="23" t="s">
        <v>841</v>
      </c>
      <c r="B397" s="34">
        <v>45959</v>
      </c>
      <c r="C397" s="23" t="s">
        <v>842</v>
      </c>
      <c r="D397" s="23" t="s">
        <v>46</v>
      </c>
      <c r="E397" s="23" t="s">
        <v>47</v>
      </c>
      <c r="F397" s="23">
        <v>411057</v>
      </c>
      <c r="G397" s="23" t="s">
        <v>30</v>
      </c>
      <c r="H397" s="23" t="s">
        <v>31</v>
      </c>
      <c r="I397" s="23" t="s">
        <v>32</v>
      </c>
      <c r="J397" s="23" t="s">
        <v>23</v>
      </c>
      <c r="K397" s="23" t="s">
        <v>24</v>
      </c>
      <c r="L397" s="23">
        <v>1</v>
      </c>
      <c r="M397" s="23">
        <v>122.3</v>
      </c>
      <c r="N397" s="23">
        <v>20</v>
      </c>
      <c r="O397" s="23">
        <v>12</v>
      </c>
      <c r="P397" s="23" t="s">
        <v>25</v>
      </c>
      <c r="Q397" s="23" t="s">
        <v>34</v>
      </c>
      <c r="R397" s="23">
        <f t="shared" si="30"/>
        <v>1</v>
      </c>
      <c r="S397" s="23" t="str">
        <f t="shared" si="31"/>
        <v>ORD100396_20251029_CUST00789_MED017</v>
      </c>
      <c r="T397" s="23">
        <f t="shared" si="32"/>
        <v>1</v>
      </c>
      <c r="U397" s="6">
        <f t="shared" si="33"/>
        <v>122.3</v>
      </c>
      <c r="V397" s="6">
        <f>tbl_Raw_Data[[#This Row],[Discount_Pct]]*tbl_Raw_Data[[#This Row],[Gross_Amount]]/100</f>
        <v>24.46</v>
      </c>
      <c r="W397" s="6">
        <f>tbl_Raw_Data[[#This Row],[Gross_Amount]]-tbl_Raw_Data[[#This Row],[Discount_Amount]]</f>
        <v>97.84</v>
      </c>
      <c r="X397" s="6">
        <f>tbl_Raw_Data[[#This Row],[Net_Amount_Before_Tax]]*tbl_Raw_Data[[#This Row],[Tax_Pct]]/100</f>
        <v>11.7408</v>
      </c>
      <c r="Y397" s="6">
        <f>tbl_Raw_Data[[#This Row],[Net_Amount_Before_Tax]]+tbl_Raw_Data[[#This Row],[Tax_Amount]]</f>
        <v>109.58080000000001</v>
      </c>
      <c r="Z397" s="6">
        <f t="shared" si="34"/>
        <v>5</v>
      </c>
    </row>
    <row r="398" spans="1:26" x14ac:dyDescent="0.3">
      <c r="A398" s="23" t="s">
        <v>843</v>
      </c>
      <c r="B398" s="34">
        <v>45936</v>
      </c>
      <c r="C398" s="23" t="s">
        <v>844</v>
      </c>
      <c r="D398" s="23" t="s">
        <v>28</v>
      </c>
      <c r="E398" s="23" t="s">
        <v>29</v>
      </c>
      <c r="F398" s="23">
        <v>500084</v>
      </c>
      <c r="G398" s="23" t="s">
        <v>48</v>
      </c>
      <c r="H398" s="23" t="s">
        <v>49</v>
      </c>
      <c r="I398" s="23" t="s">
        <v>50</v>
      </c>
      <c r="J398" s="23" t="s">
        <v>23</v>
      </c>
      <c r="K398" s="23" t="s">
        <v>24</v>
      </c>
      <c r="L398" s="23">
        <v>2</v>
      </c>
      <c r="M398" s="23">
        <v>121.62</v>
      </c>
      <c r="N398" s="23">
        <v>0</v>
      </c>
      <c r="O398" s="23">
        <v>18</v>
      </c>
      <c r="P398" s="23" t="s">
        <v>58</v>
      </c>
      <c r="Q398" s="23" t="s">
        <v>34</v>
      </c>
      <c r="R398" s="23">
        <f t="shared" si="30"/>
        <v>1</v>
      </c>
      <c r="S398" s="23" t="str">
        <f t="shared" si="31"/>
        <v>ORD100397_20251006_CUST03169_MED028</v>
      </c>
      <c r="T398" s="23">
        <f t="shared" si="32"/>
        <v>1</v>
      </c>
      <c r="U398" s="6">
        <f t="shared" si="33"/>
        <v>243.24</v>
      </c>
      <c r="V398" s="6">
        <f>tbl_Raw_Data[[#This Row],[Discount_Pct]]*tbl_Raw_Data[[#This Row],[Gross_Amount]]/100</f>
        <v>0</v>
      </c>
      <c r="W398" s="6">
        <f>tbl_Raw_Data[[#This Row],[Gross_Amount]]-tbl_Raw_Data[[#This Row],[Discount_Amount]]</f>
        <v>243.24</v>
      </c>
      <c r="X398" s="6">
        <f>tbl_Raw_Data[[#This Row],[Net_Amount_Before_Tax]]*tbl_Raw_Data[[#This Row],[Tax_Pct]]/100</f>
        <v>43.783199999999994</v>
      </c>
      <c r="Y398" s="6">
        <f>tbl_Raw_Data[[#This Row],[Net_Amount_Before_Tax]]+tbl_Raw_Data[[#This Row],[Tax_Amount]]</f>
        <v>287.02319999999997</v>
      </c>
      <c r="Z398" s="6">
        <f t="shared" si="34"/>
        <v>1</v>
      </c>
    </row>
    <row r="399" spans="1:26" x14ac:dyDescent="0.3">
      <c r="A399" s="23" t="s">
        <v>845</v>
      </c>
      <c r="B399" s="34">
        <v>45449</v>
      </c>
      <c r="C399" s="23" t="s">
        <v>663</v>
      </c>
      <c r="D399" s="23" t="s">
        <v>142</v>
      </c>
      <c r="E399" s="23" t="s">
        <v>81</v>
      </c>
      <c r="F399" s="23">
        <v>380061</v>
      </c>
      <c r="G399" s="23" t="s">
        <v>82</v>
      </c>
      <c r="H399" s="23" t="s">
        <v>83</v>
      </c>
      <c r="I399" s="23" t="s">
        <v>84</v>
      </c>
      <c r="J399" s="23" t="s">
        <v>85</v>
      </c>
      <c r="K399" s="23" t="s">
        <v>24</v>
      </c>
      <c r="L399" s="23">
        <v>1</v>
      </c>
      <c r="M399" s="23">
        <v>270.19</v>
      </c>
      <c r="N399" s="23">
        <v>0</v>
      </c>
      <c r="O399" s="23">
        <v>5</v>
      </c>
      <c r="P399" s="23" t="s">
        <v>25</v>
      </c>
      <c r="Q399" s="23" t="s">
        <v>34</v>
      </c>
      <c r="R399" s="23">
        <f t="shared" si="30"/>
        <v>1</v>
      </c>
      <c r="S399" s="23" t="str">
        <f t="shared" si="31"/>
        <v>ORD100398_20240606_CUST00098_MED023</v>
      </c>
      <c r="T399" s="23">
        <f t="shared" si="32"/>
        <v>1</v>
      </c>
      <c r="U399" s="6">
        <f t="shared" si="33"/>
        <v>270.19</v>
      </c>
      <c r="V399" s="6">
        <f>tbl_Raw_Data[[#This Row],[Discount_Pct]]*tbl_Raw_Data[[#This Row],[Gross_Amount]]/100</f>
        <v>0</v>
      </c>
      <c r="W399" s="6">
        <f>tbl_Raw_Data[[#This Row],[Gross_Amount]]-tbl_Raw_Data[[#This Row],[Discount_Amount]]</f>
        <v>270.19</v>
      </c>
      <c r="X399" s="6">
        <f>tbl_Raw_Data[[#This Row],[Net_Amount_Before_Tax]]*tbl_Raw_Data[[#This Row],[Tax_Pct]]/100</f>
        <v>13.509500000000001</v>
      </c>
      <c r="Y399" s="6">
        <f>tbl_Raw_Data[[#This Row],[Net_Amount_Before_Tax]]+tbl_Raw_Data[[#This Row],[Tax_Amount]]</f>
        <v>283.6995</v>
      </c>
      <c r="Z399" s="6">
        <f t="shared" si="34"/>
        <v>2</v>
      </c>
    </row>
    <row r="400" spans="1:26" x14ac:dyDescent="0.3">
      <c r="A400" s="23" t="s">
        <v>846</v>
      </c>
      <c r="B400" s="34">
        <v>45709</v>
      </c>
      <c r="C400" s="23" t="s">
        <v>847</v>
      </c>
      <c r="D400" s="23" t="s">
        <v>142</v>
      </c>
      <c r="E400" s="23" t="s">
        <v>81</v>
      </c>
      <c r="F400" s="23">
        <v>380061</v>
      </c>
      <c r="G400" s="23" t="s">
        <v>94</v>
      </c>
      <c r="H400" s="23" t="s">
        <v>95</v>
      </c>
      <c r="I400" s="23" t="s">
        <v>84</v>
      </c>
      <c r="J400" s="23" t="s">
        <v>42</v>
      </c>
      <c r="K400" s="23" t="s">
        <v>24</v>
      </c>
      <c r="L400" s="23">
        <v>1</v>
      </c>
      <c r="M400" s="23">
        <v>79.17</v>
      </c>
      <c r="N400" s="23">
        <v>5</v>
      </c>
      <c r="O400" s="23">
        <v>5</v>
      </c>
      <c r="P400" s="23" t="s">
        <v>25</v>
      </c>
      <c r="Q400" s="23" t="s">
        <v>34</v>
      </c>
      <c r="R400" s="23">
        <f t="shared" si="30"/>
        <v>1</v>
      </c>
      <c r="S400" s="23" t="str">
        <f t="shared" si="31"/>
        <v>ORD100399_20250221_CUST01590_MED021</v>
      </c>
      <c r="T400" s="23">
        <f t="shared" si="32"/>
        <v>1</v>
      </c>
      <c r="U400" s="6">
        <f t="shared" si="33"/>
        <v>79.17</v>
      </c>
      <c r="V400" s="6">
        <f>tbl_Raw_Data[[#This Row],[Discount_Pct]]*tbl_Raw_Data[[#This Row],[Gross_Amount]]/100</f>
        <v>3.9585000000000004</v>
      </c>
      <c r="W400" s="6">
        <f>tbl_Raw_Data[[#This Row],[Gross_Amount]]-tbl_Raw_Data[[#This Row],[Discount_Amount]]</f>
        <v>75.211500000000001</v>
      </c>
      <c r="X400" s="6">
        <f>tbl_Raw_Data[[#This Row],[Net_Amount_Before_Tax]]*tbl_Raw_Data[[#This Row],[Tax_Pct]]/100</f>
        <v>3.7605750000000002</v>
      </c>
      <c r="Y400" s="6">
        <f>tbl_Raw_Data[[#This Row],[Net_Amount_Before_Tax]]+tbl_Raw_Data[[#This Row],[Tax_Amount]]</f>
        <v>78.972075000000004</v>
      </c>
      <c r="Z400" s="6">
        <f t="shared" si="34"/>
        <v>5</v>
      </c>
    </row>
    <row r="401" spans="1:26" x14ac:dyDescent="0.3">
      <c r="A401" s="23" t="s">
        <v>848</v>
      </c>
      <c r="B401" s="34">
        <v>45891</v>
      </c>
      <c r="C401" s="23" t="s">
        <v>358</v>
      </c>
      <c r="D401" s="23" t="s">
        <v>100</v>
      </c>
      <c r="E401" s="23" t="s">
        <v>101</v>
      </c>
      <c r="F401" s="23">
        <v>201304</v>
      </c>
      <c r="G401" s="23" t="s">
        <v>48</v>
      </c>
      <c r="H401" s="23" t="s">
        <v>49</v>
      </c>
      <c r="I401" s="23" t="s">
        <v>50</v>
      </c>
      <c r="J401" s="23" t="s">
        <v>23</v>
      </c>
      <c r="K401" s="23" t="s">
        <v>24</v>
      </c>
      <c r="L401" s="23">
        <v>1</v>
      </c>
      <c r="M401" s="23">
        <v>124.36</v>
      </c>
      <c r="N401" s="23">
        <v>0</v>
      </c>
      <c r="O401" s="23">
        <v>18</v>
      </c>
      <c r="P401" s="23" t="s">
        <v>89</v>
      </c>
      <c r="Q401" s="23" t="s">
        <v>34</v>
      </c>
      <c r="R401" s="23">
        <f t="shared" si="30"/>
        <v>1</v>
      </c>
      <c r="S401" s="23" t="str">
        <f t="shared" si="31"/>
        <v>ORD100400_20250822_CUST00187_MED028</v>
      </c>
      <c r="T401" s="23">
        <f t="shared" si="32"/>
        <v>1</v>
      </c>
      <c r="U401" s="6">
        <f t="shared" si="33"/>
        <v>124.36</v>
      </c>
      <c r="V401" s="6">
        <f>tbl_Raw_Data[[#This Row],[Discount_Pct]]*tbl_Raw_Data[[#This Row],[Gross_Amount]]/100</f>
        <v>0</v>
      </c>
      <c r="W401" s="6">
        <f>tbl_Raw_Data[[#This Row],[Gross_Amount]]-tbl_Raw_Data[[#This Row],[Discount_Amount]]</f>
        <v>124.36</v>
      </c>
      <c r="X401" s="6">
        <f>tbl_Raw_Data[[#This Row],[Net_Amount_Before_Tax]]*tbl_Raw_Data[[#This Row],[Tax_Pct]]/100</f>
        <v>22.384799999999998</v>
      </c>
      <c r="Y401" s="6">
        <f>tbl_Raw_Data[[#This Row],[Net_Amount_Before_Tax]]+tbl_Raw_Data[[#This Row],[Tax_Amount]]</f>
        <v>146.7448</v>
      </c>
      <c r="Z401" s="6">
        <f t="shared" si="34"/>
        <v>2</v>
      </c>
    </row>
    <row r="402" spans="1:26" x14ac:dyDescent="0.3">
      <c r="A402" s="23" t="s">
        <v>849</v>
      </c>
      <c r="B402" s="34">
        <v>45740</v>
      </c>
      <c r="C402" s="23" t="s">
        <v>850</v>
      </c>
      <c r="D402" s="23" t="s">
        <v>130</v>
      </c>
      <c r="E402" s="23" t="s">
        <v>131</v>
      </c>
      <c r="F402" s="23">
        <v>700091</v>
      </c>
      <c r="G402" s="23" t="s">
        <v>111</v>
      </c>
      <c r="H402" s="23" t="s">
        <v>112</v>
      </c>
      <c r="I402" s="23" t="s">
        <v>113</v>
      </c>
      <c r="J402" s="23" t="s">
        <v>114</v>
      </c>
      <c r="K402" s="23" t="s">
        <v>24</v>
      </c>
      <c r="L402" s="23">
        <v>2</v>
      </c>
      <c r="M402" s="23">
        <v>95.76</v>
      </c>
      <c r="N402" s="23">
        <v>5</v>
      </c>
      <c r="O402" s="23">
        <v>5</v>
      </c>
      <c r="P402" s="23" t="s">
        <v>89</v>
      </c>
      <c r="Q402" s="23" t="s">
        <v>34</v>
      </c>
      <c r="R402" s="23">
        <f t="shared" si="30"/>
        <v>1</v>
      </c>
      <c r="S402" s="23" t="str">
        <f t="shared" si="31"/>
        <v>ORD100401_20250324_CUST01563_MED027</v>
      </c>
      <c r="T402" s="23">
        <f t="shared" si="32"/>
        <v>1</v>
      </c>
      <c r="U402" s="6">
        <f t="shared" si="33"/>
        <v>191.52</v>
      </c>
      <c r="V402" s="6">
        <f>tbl_Raw_Data[[#This Row],[Discount_Pct]]*tbl_Raw_Data[[#This Row],[Gross_Amount]]/100</f>
        <v>9.5760000000000005</v>
      </c>
      <c r="W402" s="6">
        <f>tbl_Raw_Data[[#This Row],[Gross_Amount]]-tbl_Raw_Data[[#This Row],[Discount_Amount]]</f>
        <v>181.94400000000002</v>
      </c>
      <c r="X402" s="6">
        <f>tbl_Raw_Data[[#This Row],[Net_Amount_Before_Tax]]*tbl_Raw_Data[[#This Row],[Tax_Pct]]/100</f>
        <v>9.0972000000000008</v>
      </c>
      <c r="Y402" s="6">
        <f>tbl_Raw_Data[[#This Row],[Net_Amount_Before_Tax]]+tbl_Raw_Data[[#This Row],[Tax_Amount]]</f>
        <v>191.0412</v>
      </c>
      <c r="Z402" s="6">
        <f t="shared" si="34"/>
        <v>3</v>
      </c>
    </row>
    <row r="403" spans="1:26" x14ac:dyDescent="0.3">
      <c r="A403" s="23" t="s">
        <v>851</v>
      </c>
      <c r="B403" s="34">
        <v>45439</v>
      </c>
      <c r="C403" s="23" t="s">
        <v>852</v>
      </c>
      <c r="D403" s="23" t="s">
        <v>52</v>
      </c>
      <c r="E403" s="23" t="s">
        <v>52</v>
      </c>
      <c r="F403" s="23">
        <v>160001</v>
      </c>
      <c r="G403" s="23" t="s">
        <v>102</v>
      </c>
      <c r="H403" s="23" t="s">
        <v>103</v>
      </c>
      <c r="I403" s="23" t="s">
        <v>104</v>
      </c>
      <c r="J403" s="23" t="s">
        <v>64</v>
      </c>
      <c r="K403" s="23" t="s">
        <v>57</v>
      </c>
      <c r="L403" s="23">
        <v>4</v>
      </c>
      <c r="M403" s="23">
        <v>107.28</v>
      </c>
      <c r="N403" s="23">
        <v>10</v>
      </c>
      <c r="O403" s="23">
        <v>5</v>
      </c>
      <c r="P403" s="23" t="s">
        <v>89</v>
      </c>
      <c r="Q403" s="23" t="s">
        <v>34</v>
      </c>
      <c r="R403" s="23">
        <f t="shared" si="30"/>
        <v>1</v>
      </c>
      <c r="S403" s="23" t="str">
        <f t="shared" si="31"/>
        <v>ORD100402_20240527_CUST01221_MED029</v>
      </c>
      <c r="T403" s="23">
        <f t="shared" si="32"/>
        <v>1</v>
      </c>
      <c r="U403" s="6">
        <f t="shared" si="33"/>
        <v>429.12</v>
      </c>
      <c r="V403" s="6">
        <f>tbl_Raw_Data[[#This Row],[Discount_Pct]]*tbl_Raw_Data[[#This Row],[Gross_Amount]]/100</f>
        <v>42.911999999999999</v>
      </c>
      <c r="W403" s="6">
        <f>tbl_Raw_Data[[#This Row],[Gross_Amount]]-tbl_Raw_Data[[#This Row],[Discount_Amount]]</f>
        <v>386.20800000000003</v>
      </c>
      <c r="X403" s="6">
        <f>tbl_Raw_Data[[#This Row],[Net_Amount_Before_Tax]]*tbl_Raw_Data[[#This Row],[Tax_Pct]]/100</f>
        <v>19.310400000000001</v>
      </c>
      <c r="Y403" s="6">
        <f>tbl_Raw_Data[[#This Row],[Net_Amount_Before_Tax]]+tbl_Raw_Data[[#This Row],[Tax_Amount]]</f>
        <v>405.51840000000004</v>
      </c>
      <c r="Z403" s="6">
        <f t="shared" si="34"/>
        <v>2</v>
      </c>
    </row>
    <row r="404" spans="1:26" x14ac:dyDescent="0.3">
      <c r="A404" s="23" t="s">
        <v>851</v>
      </c>
      <c r="B404" s="34">
        <v>45297</v>
      </c>
      <c r="C404" s="23" t="s">
        <v>853</v>
      </c>
      <c r="D404" s="23" t="s">
        <v>123</v>
      </c>
      <c r="E404" s="23" t="s">
        <v>101</v>
      </c>
      <c r="F404" s="23">
        <v>226016</v>
      </c>
      <c r="G404" s="23" t="s">
        <v>138</v>
      </c>
      <c r="H404" s="23" t="s">
        <v>139</v>
      </c>
      <c r="I404" s="23" t="s">
        <v>50</v>
      </c>
      <c r="J404" s="23" t="s">
        <v>140</v>
      </c>
      <c r="K404" s="23" t="s">
        <v>24</v>
      </c>
      <c r="L404" s="23">
        <v>2</v>
      </c>
      <c r="M404" s="23">
        <v>181.71</v>
      </c>
      <c r="N404" s="23">
        <v>5</v>
      </c>
      <c r="O404" s="23">
        <v>18</v>
      </c>
      <c r="P404" s="23" t="s">
        <v>43</v>
      </c>
      <c r="Q404" s="23" t="s">
        <v>26</v>
      </c>
      <c r="R404" s="23">
        <f t="shared" si="30"/>
        <v>1</v>
      </c>
      <c r="S404" s="23" t="str">
        <f t="shared" si="31"/>
        <v>ORD100402_20240106_CUST02346_MED013</v>
      </c>
      <c r="T404" s="23">
        <f t="shared" si="32"/>
        <v>1</v>
      </c>
      <c r="U404" s="6">
        <f t="shared" si="33"/>
        <v>363.42</v>
      </c>
      <c r="V404" s="6">
        <f>tbl_Raw_Data[[#This Row],[Discount_Pct]]*tbl_Raw_Data[[#This Row],[Gross_Amount]]/100</f>
        <v>18.171000000000003</v>
      </c>
      <c r="W404" s="6">
        <f>tbl_Raw_Data[[#This Row],[Gross_Amount]]-tbl_Raw_Data[[#This Row],[Discount_Amount]]</f>
        <v>345.24900000000002</v>
      </c>
      <c r="X404" s="6">
        <f>tbl_Raw_Data[[#This Row],[Net_Amount_Before_Tax]]*tbl_Raw_Data[[#This Row],[Tax_Pct]]/100</f>
        <v>62.144820000000003</v>
      </c>
      <c r="Y404" s="6">
        <f>tbl_Raw_Data[[#This Row],[Net_Amount_Before_Tax]]+tbl_Raw_Data[[#This Row],[Tax_Amount]]</f>
        <v>407.39382000000001</v>
      </c>
      <c r="Z404" s="6">
        <f t="shared" si="34"/>
        <v>1</v>
      </c>
    </row>
    <row r="405" spans="1:26" x14ac:dyDescent="0.3">
      <c r="A405" s="23" t="s">
        <v>854</v>
      </c>
      <c r="B405" s="34">
        <v>45816</v>
      </c>
      <c r="C405" s="23" t="s">
        <v>855</v>
      </c>
      <c r="D405" s="23" t="s">
        <v>92</v>
      </c>
      <c r="E405" s="23" t="s">
        <v>93</v>
      </c>
      <c r="F405" s="23">
        <v>560100</v>
      </c>
      <c r="G405" s="23" t="s">
        <v>154</v>
      </c>
      <c r="H405" s="23" t="s">
        <v>155</v>
      </c>
      <c r="I405" s="23" t="s">
        <v>134</v>
      </c>
      <c r="J405" s="23" t="s">
        <v>156</v>
      </c>
      <c r="K405" s="23" t="s">
        <v>57</v>
      </c>
      <c r="L405" s="23">
        <v>1</v>
      </c>
      <c r="M405" s="23">
        <v>49.74</v>
      </c>
      <c r="N405" s="23">
        <v>0</v>
      </c>
      <c r="O405" s="23">
        <v>5</v>
      </c>
      <c r="P405" s="23" t="s">
        <v>25</v>
      </c>
      <c r="Q405" s="23" t="s">
        <v>90</v>
      </c>
      <c r="R405" s="23">
        <f t="shared" si="30"/>
        <v>1</v>
      </c>
      <c r="S405" s="23" t="str">
        <f t="shared" si="31"/>
        <v>ORD100404_20250608_CUST00584_MED006</v>
      </c>
      <c r="T405" s="23">
        <f t="shared" si="32"/>
        <v>1</v>
      </c>
      <c r="U405" s="6">
        <f t="shared" si="33"/>
        <v>49.74</v>
      </c>
      <c r="V405" s="6">
        <f>tbl_Raw_Data[[#This Row],[Discount_Pct]]*tbl_Raw_Data[[#This Row],[Gross_Amount]]/100</f>
        <v>0</v>
      </c>
      <c r="W405" s="6">
        <f>tbl_Raw_Data[[#This Row],[Gross_Amount]]-tbl_Raw_Data[[#This Row],[Discount_Amount]]</f>
        <v>49.74</v>
      </c>
      <c r="X405" s="6">
        <f>tbl_Raw_Data[[#This Row],[Net_Amount_Before_Tax]]*tbl_Raw_Data[[#This Row],[Tax_Pct]]/100</f>
        <v>2.4870000000000001</v>
      </c>
      <c r="Y405" s="6">
        <f>tbl_Raw_Data[[#This Row],[Net_Amount_Before_Tax]]+tbl_Raw_Data[[#This Row],[Tax_Amount]]</f>
        <v>52.227000000000004</v>
      </c>
      <c r="Z405" s="6">
        <f t="shared" si="34"/>
        <v>0</v>
      </c>
    </row>
    <row r="406" spans="1:26" x14ac:dyDescent="0.3">
      <c r="A406" s="23" t="s">
        <v>856</v>
      </c>
      <c r="B406" s="34">
        <v>45366</v>
      </c>
      <c r="C406" s="23" t="s">
        <v>857</v>
      </c>
      <c r="D406" s="23" t="s">
        <v>52</v>
      </c>
      <c r="E406" s="23" t="s">
        <v>52</v>
      </c>
      <c r="F406" s="23">
        <v>160019</v>
      </c>
      <c r="G406" s="23" t="s">
        <v>68</v>
      </c>
      <c r="H406" s="23" t="s">
        <v>69</v>
      </c>
      <c r="I406" s="23" t="s">
        <v>55</v>
      </c>
      <c r="J406" s="23" t="s">
        <v>56</v>
      </c>
      <c r="K406" s="23" t="s">
        <v>24</v>
      </c>
      <c r="L406" s="23">
        <v>1</v>
      </c>
      <c r="M406" s="23">
        <v>26.13</v>
      </c>
      <c r="N406" s="23">
        <v>5</v>
      </c>
      <c r="O406" s="23">
        <v>5</v>
      </c>
      <c r="P406" s="23" t="s">
        <v>43</v>
      </c>
      <c r="Q406" s="23" t="s">
        <v>34</v>
      </c>
      <c r="R406" s="23">
        <f t="shared" si="30"/>
        <v>1</v>
      </c>
      <c r="S406" s="23" t="str">
        <f t="shared" si="31"/>
        <v>ORD100405_20240315_CUST01191_MED003</v>
      </c>
      <c r="T406" s="23">
        <f t="shared" si="32"/>
        <v>1</v>
      </c>
      <c r="U406" s="6">
        <f t="shared" si="33"/>
        <v>26.13</v>
      </c>
      <c r="V406" s="6">
        <f>tbl_Raw_Data[[#This Row],[Discount_Pct]]*tbl_Raw_Data[[#This Row],[Gross_Amount]]/100</f>
        <v>1.3065</v>
      </c>
      <c r="W406" s="6">
        <f>tbl_Raw_Data[[#This Row],[Gross_Amount]]-tbl_Raw_Data[[#This Row],[Discount_Amount]]</f>
        <v>24.823499999999999</v>
      </c>
      <c r="X406" s="6">
        <f>tbl_Raw_Data[[#This Row],[Net_Amount_Before_Tax]]*tbl_Raw_Data[[#This Row],[Tax_Pct]]/100</f>
        <v>1.2411749999999999</v>
      </c>
      <c r="Y406" s="6">
        <f>tbl_Raw_Data[[#This Row],[Net_Amount_Before_Tax]]+tbl_Raw_Data[[#This Row],[Tax_Amount]]</f>
        <v>26.064674999999998</v>
      </c>
      <c r="Z406" s="6">
        <f t="shared" si="34"/>
        <v>2</v>
      </c>
    </row>
    <row r="407" spans="1:26" x14ac:dyDescent="0.3">
      <c r="A407" s="23" t="s">
        <v>856</v>
      </c>
      <c r="B407" s="34">
        <v>45926</v>
      </c>
      <c r="C407" s="23" t="s">
        <v>858</v>
      </c>
      <c r="D407" s="23" t="s">
        <v>80</v>
      </c>
      <c r="E407" s="23" t="s">
        <v>81</v>
      </c>
      <c r="F407" s="23">
        <v>395017</v>
      </c>
      <c r="G407" s="23" t="s">
        <v>132</v>
      </c>
      <c r="H407" s="23" t="s">
        <v>133</v>
      </c>
      <c r="I407" s="23" t="s">
        <v>134</v>
      </c>
      <c r="J407" s="23" t="s">
        <v>135</v>
      </c>
      <c r="K407" s="23" t="s">
        <v>57</v>
      </c>
      <c r="L407" s="23">
        <v>1</v>
      </c>
      <c r="M407" s="23">
        <v>75.13</v>
      </c>
      <c r="N407" s="23">
        <v>10</v>
      </c>
      <c r="O407" s="23">
        <v>5</v>
      </c>
      <c r="P407" s="23" t="s">
        <v>43</v>
      </c>
      <c r="Q407" s="23" t="s">
        <v>44</v>
      </c>
      <c r="R407" s="23">
        <f t="shared" si="30"/>
        <v>1</v>
      </c>
      <c r="S407" s="23" t="str">
        <f t="shared" si="31"/>
        <v>ORD100405_20250926_CUST00286_MED007</v>
      </c>
      <c r="T407" s="23">
        <f t="shared" si="32"/>
        <v>1</v>
      </c>
      <c r="U407" s="6">
        <f t="shared" si="33"/>
        <v>75.13</v>
      </c>
      <c r="V407" s="6">
        <f>tbl_Raw_Data[[#This Row],[Discount_Pct]]*tbl_Raw_Data[[#This Row],[Gross_Amount]]/100</f>
        <v>7.5129999999999999</v>
      </c>
      <c r="W407" s="6">
        <f>tbl_Raw_Data[[#This Row],[Gross_Amount]]-tbl_Raw_Data[[#This Row],[Discount_Amount]]</f>
        <v>67.61699999999999</v>
      </c>
      <c r="X407" s="6">
        <f>tbl_Raw_Data[[#This Row],[Net_Amount_Before_Tax]]*tbl_Raw_Data[[#This Row],[Tax_Pct]]/100</f>
        <v>3.3808499999999992</v>
      </c>
      <c r="Y407" s="6">
        <f>tbl_Raw_Data[[#This Row],[Net_Amount_Before_Tax]]+tbl_Raw_Data[[#This Row],[Tax_Amount]]</f>
        <v>70.997849999999985</v>
      </c>
      <c r="Z407" s="6">
        <f t="shared" si="34"/>
        <v>1</v>
      </c>
    </row>
    <row r="408" spans="1:26" x14ac:dyDescent="0.3">
      <c r="A408" s="23" t="s">
        <v>859</v>
      </c>
      <c r="B408" s="34">
        <v>45730</v>
      </c>
      <c r="C408" s="23" t="s">
        <v>860</v>
      </c>
      <c r="D408" s="23" t="s">
        <v>19</v>
      </c>
      <c r="E408" s="23" t="s">
        <v>19</v>
      </c>
      <c r="F408" s="23">
        <v>110029</v>
      </c>
      <c r="G408" s="23" t="s">
        <v>196</v>
      </c>
      <c r="H408" s="23" t="s">
        <v>197</v>
      </c>
      <c r="I408" s="23" t="s">
        <v>32</v>
      </c>
      <c r="J408" s="23" t="s">
        <v>42</v>
      </c>
      <c r="K408" s="23" t="s">
        <v>24</v>
      </c>
      <c r="L408" s="23">
        <v>1</v>
      </c>
      <c r="M408" s="23">
        <v>23.5</v>
      </c>
      <c r="N408" s="23">
        <v>10</v>
      </c>
      <c r="O408" s="23">
        <v>12</v>
      </c>
      <c r="P408" s="23" t="s">
        <v>65</v>
      </c>
      <c r="Q408" s="23" t="s">
        <v>34</v>
      </c>
      <c r="R408" s="23">
        <f t="shared" si="30"/>
        <v>1</v>
      </c>
      <c r="S408" s="23" t="str">
        <f t="shared" si="31"/>
        <v>ORD100407_20250314_CUST00691_MED011</v>
      </c>
      <c r="T408" s="23">
        <f t="shared" si="32"/>
        <v>1</v>
      </c>
      <c r="U408" s="6">
        <f t="shared" si="33"/>
        <v>23.5</v>
      </c>
      <c r="V408" s="6">
        <f>tbl_Raw_Data[[#This Row],[Discount_Pct]]*tbl_Raw_Data[[#This Row],[Gross_Amount]]/100</f>
        <v>2.35</v>
      </c>
      <c r="W408" s="6">
        <f>tbl_Raw_Data[[#This Row],[Gross_Amount]]-tbl_Raw_Data[[#This Row],[Discount_Amount]]</f>
        <v>21.15</v>
      </c>
      <c r="X408" s="6">
        <f>tbl_Raw_Data[[#This Row],[Net_Amount_Before_Tax]]*tbl_Raw_Data[[#This Row],[Tax_Pct]]/100</f>
        <v>2.5379999999999998</v>
      </c>
      <c r="Y408" s="6">
        <f>tbl_Raw_Data[[#This Row],[Net_Amount_Before_Tax]]+tbl_Raw_Data[[#This Row],[Tax_Amount]]</f>
        <v>23.687999999999999</v>
      </c>
      <c r="Z408" s="6">
        <f t="shared" si="34"/>
        <v>3</v>
      </c>
    </row>
    <row r="409" spans="1:26" x14ac:dyDescent="0.3">
      <c r="A409" s="23" t="s">
        <v>861</v>
      </c>
      <c r="B409" s="34">
        <v>45631</v>
      </c>
      <c r="C409" s="23" t="s">
        <v>862</v>
      </c>
      <c r="D409" s="23" t="s">
        <v>142</v>
      </c>
      <c r="E409" s="23" t="s">
        <v>81</v>
      </c>
      <c r="F409" s="23">
        <v>380061</v>
      </c>
      <c r="G409" s="23" t="s">
        <v>224</v>
      </c>
      <c r="H409" s="23" t="s">
        <v>225</v>
      </c>
      <c r="I409" s="23" t="s">
        <v>147</v>
      </c>
      <c r="J409" s="23" t="s">
        <v>23</v>
      </c>
      <c r="K409" s="23" t="s">
        <v>24</v>
      </c>
      <c r="L409" s="23">
        <v>1</v>
      </c>
      <c r="M409" s="23">
        <v>46.2</v>
      </c>
      <c r="N409" s="23">
        <v>5</v>
      </c>
      <c r="O409" s="23">
        <v>5</v>
      </c>
      <c r="P409" s="23" t="s">
        <v>25</v>
      </c>
      <c r="Q409" s="23" t="s">
        <v>34</v>
      </c>
      <c r="R409" s="23">
        <f t="shared" si="30"/>
        <v>1</v>
      </c>
      <c r="S409" s="23" t="str">
        <f t="shared" si="31"/>
        <v>ORD100408_20241205_CUST01966_MED015</v>
      </c>
      <c r="T409" s="23">
        <f t="shared" si="32"/>
        <v>1</v>
      </c>
      <c r="U409" s="6">
        <f t="shared" si="33"/>
        <v>46.2</v>
      </c>
      <c r="V409" s="6">
        <f>tbl_Raw_Data[[#This Row],[Discount_Pct]]*tbl_Raw_Data[[#This Row],[Gross_Amount]]/100</f>
        <v>2.31</v>
      </c>
      <c r="W409" s="6">
        <f>tbl_Raw_Data[[#This Row],[Gross_Amount]]-tbl_Raw_Data[[#This Row],[Discount_Amount]]</f>
        <v>43.89</v>
      </c>
      <c r="X409" s="6">
        <f>tbl_Raw_Data[[#This Row],[Net_Amount_Before_Tax]]*tbl_Raw_Data[[#This Row],[Tax_Pct]]/100</f>
        <v>2.1944999999999997</v>
      </c>
      <c r="Y409" s="6">
        <f>tbl_Raw_Data[[#This Row],[Net_Amount_Before_Tax]]+tbl_Raw_Data[[#This Row],[Tax_Amount]]</f>
        <v>46.084499999999998</v>
      </c>
      <c r="Z409" s="6">
        <f t="shared" si="34"/>
        <v>3</v>
      </c>
    </row>
    <row r="410" spans="1:26" x14ac:dyDescent="0.3">
      <c r="A410" s="23" t="s">
        <v>863</v>
      </c>
      <c r="B410" s="34">
        <v>45435</v>
      </c>
      <c r="C410" s="23" t="s">
        <v>864</v>
      </c>
      <c r="D410" s="23" t="s">
        <v>28</v>
      </c>
      <c r="E410" s="23" t="s">
        <v>29</v>
      </c>
      <c r="F410" s="23">
        <v>500090</v>
      </c>
      <c r="G410" s="23" t="s">
        <v>185</v>
      </c>
      <c r="H410" s="23" t="s">
        <v>186</v>
      </c>
      <c r="I410" s="23" t="s">
        <v>76</v>
      </c>
      <c r="J410" s="23" t="s">
        <v>187</v>
      </c>
      <c r="K410" s="23" t="s">
        <v>57</v>
      </c>
      <c r="L410" s="23">
        <v>3</v>
      </c>
      <c r="M410" s="23">
        <v>92.33</v>
      </c>
      <c r="N410" s="23">
        <v>10</v>
      </c>
      <c r="O410" s="23">
        <v>5</v>
      </c>
      <c r="P410" s="23" t="s">
        <v>58</v>
      </c>
      <c r="Q410" s="23" t="s">
        <v>34</v>
      </c>
      <c r="R410" s="23">
        <f t="shared" si="30"/>
        <v>1</v>
      </c>
      <c r="S410" s="23" t="str">
        <f t="shared" si="31"/>
        <v>ORD100409_20240523_CUST02207_MED009</v>
      </c>
      <c r="T410" s="23">
        <f t="shared" si="32"/>
        <v>1</v>
      </c>
      <c r="U410" s="6">
        <f t="shared" si="33"/>
        <v>276.99</v>
      </c>
      <c r="V410" s="6">
        <f>tbl_Raw_Data[[#This Row],[Discount_Pct]]*tbl_Raw_Data[[#This Row],[Gross_Amount]]/100</f>
        <v>27.699000000000002</v>
      </c>
      <c r="W410" s="6">
        <f>tbl_Raw_Data[[#This Row],[Gross_Amount]]-tbl_Raw_Data[[#This Row],[Discount_Amount]]</f>
        <v>249.291</v>
      </c>
      <c r="X410" s="6">
        <f>tbl_Raw_Data[[#This Row],[Net_Amount_Before_Tax]]*tbl_Raw_Data[[#This Row],[Tax_Pct]]/100</f>
        <v>12.464549999999999</v>
      </c>
      <c r="Y410" s="6">
        <f>tbl_Raw_Data[[#This Row],[Net_Amount_Before_Tax]]+tbl_Raw_Data[[#This Row],[Tax_Amount]]</f>
        <v>261.75554999999997</v>
      </c>
      <c r="Z410" s="6">
        <f t="shared" si="34"/>
        <v>2</v>
      </c>
    </row>
    <row r="411" spans="1:26" x14ac:dyDescent="0.3">
      <c r="A411" s="23" t="s">
        <v>865</v>
      </c>
      <c r="B411" s="34">
        <v>45884</v>
      </c>
      <c r="C411" s="23" t="s">
        <v>866</v>
      </c>
      <c r="D411" s="23" t="s">
        <v>183</v>
      </c>
      <c r="E411" s="23" t="s">
        <v>184</v>
      </c>
      <c r="F411" s="23">
        <v>122016</v>
      </c>
      <c r="G411" s="23" t="s">
        <v>233</v>
      </c>
      <c r="H411" s="23" t="s">
        <v>234</v>
      </c>
      <c r="I411" s="23" t="s">
        <v>104</v>
      </c>
      <c r="J411" s="23" t="s">
        <v>42</v>
      </c>
      <c r="K411" s="23" t="s">
        <v>24</v>
      </c>
      <c r="L411" s="23">
        <v>1</v>
      </c>
      <c r="M411" s="23">
        <v>133.47999999999999</v>
      </c>
      <c r="N411" s="23">
        <v>5</v>
      </c>
      <c r="O411" s="23">
        <v>12</v>
      </c>
      <c r="P411" s="23" t="s">
        <v>58</v>
      </c>
      <c r="Q411" s="23" t="s">
        <v>34</v>
      </c>
      <c r="R411" s="23">
        <f t="shared" si="30"/>
        <v>1</v>
      </c>
      <c r="S411" s="23" t="str">
        <f t="shared" si="31"/>
        <v>ORD100410_20250815_CUST01660_MED019</v>
      </c>
      <c r="T411" s="23">
        <f t="shared" si="32"/>
        <v>1</v>
      </c>
      <c r="U411" s="6">
        <f t="shared" si="33"/>
        <v>133.47999999999999</v>
      </c>
      <c r="V411" s="6">
        <f>tbl_Raw_Data[[#This Row],[Discount_Pct]]*tbl_Raw_Data[[#This Row],[Gross_Amount]]/100</f>
        <v>6.6739999999999995</v>
      </c>
      <c r="W411" s="6">
        <f>tbl_Raw_Data[[#This Row],[Gross_Amount]]-tbl_Raw_Data[[#This Row],[Discount_Amount]]</f>
        <v>126.80599999999998</v>
      </c>
      <c r="X411" s="6">
        <f>tbl_Raw_Data[[#This Row],[Net_Amount_Before_Tax]]*tbl_Raw_Data[[#This Row],[Tax_Pct]]/100</f>
        <v>15.216719999999999</v>
      </c>
      <c r="Y411" s="6">
        <f>tbl_Raw_Data[[#This Row],[Net_Amount_Before_Tax]]+tbl_Raw_Data[[#This Row],[Tax_Amount]]</f>
        <v>142.02271999999999</v>
      </c>
      <c r="Z411" s="6">
        <f t="shared" si="34"/>
        <v>3</v>
      </c>
    </row>
    <row r="412" spans="1:26" x14ac:dyDescent="0.3">
      <c r="A412" s="23" t="s">
        <v>867</v>
      </c>
      <c r="B412" s="34">
        <v>45520</v>
      </c>
      <c r="C412" s="23" t="s">
        <v>868</v>
      </c>
      <c r="D412" s="23" t="s">
        <v>123</v>
      </c>
      <c r="E412" s="23" t="s">
        <v>101</v>
      </c>
      <c r="F412" s="23">
        <v>226021</v>
      </c>
      <c r="G412" s="23" t="s">
        <v>20</v>
      </c>
      <c r="H412" s="23" t="s">
        <v>21</v>
      </c>
      <c r="I412" s="23" t="s">
        <v>22</v>
      </c>
      <c r="J412" s="23" t="s">
        <v>23</v>
      </c>
      <c r="K412" s="23" t="s">
        <v>24</v>
      </c>
      <c r="L412" s="23">
        <v>3</v>
      </c>
      <c r="M412" s="23">
        <v>123.68</v>
      </c>
      <c r="N412" s="23">
        <v>5</v>
      </c>
      <c r="O412" s="23">
        <v>5</v>
      </c>
      <c r="P412" s="23" t="s">
        <v>65</v>
      </c>
      <c r="Q412" s="23" t="s">
        <v>34</v>
      </c>
      <c r="R412" s="23">
        <f t="shared" si="30"/>
        <v>1</v>
      </c>
      <c r="S412" s="23" t="str">
        <f t="shared" si="31"/>
        <v>ORD100411_20240816_CUST03163_MED024</v>
      </c>
      <c r="T412" s="23">
        <f t="shared" si="32"/>
        <v>1</v>
      </c>
      <c r="U412" s="6">
        <f t="shared" si="33"/>
        <v>371.04</v>
      </c>
      <c r="V412" s="6">
        <f>tbl_Raw_Data[[#This Row],[Discount_Pct]]*tbl_Raw_Data[[#This Row],[Gross_Amount]]/100</f>
        <v>18.552</v>
      </c>
      <c r="W412" s="6">
        <f>tbl_Raw_Data[[#This Row],[Gross_Amount]]-tbl_Raw_Data[[#This Row],[Discount_Amount]]</f>
        <v>352.488</v>
      </c>
      <c r="X412" s="6">
        <f>tbl_Raw_Data[[#This Row],[Net_Amount_Before_Tax]]*tbl_Raw_Data[[#This Row],[Tax_Pct]]/100</f>
        <v>17.624400000000001</v>
      </c>
      <c r="Y412" s="6">
        <f>tbl_Raw_Data[[#This Row],[Net_Amount_Before_Tax]]+tbl_Raw_Data[[#This Row],[Tax_Amount]]</f>
        <v>370.11239999999998</v>
      </c>
      <c r="Z412" s="6">
        <f t="shared" si="34"/>
        <v>4</v>
      </c>
    </row>
    <row r="413" spans="1:26" x14ac:dyDescent="0.3">
      <c r="A413" s="23" t="s">
        <v>869</v>
      </c>
      <c r="B413" s="34">
        <v>45920</v>
      </c>
      <c r="C413" s="23" t="s">
        <v>870</v>
      </c>
      <c r="D413" s="23" t="s">
        <v>92</v>
      </c>
      <c r="E413" s="23" t="s">
        <v>93</v>
      </c>
      <c r="F413" s="23">
        <v>560034</v>
      </c>
      <c r="G413" s="23" t="s">
        <v>256</v>
      </c>
      <c r="H413" s="23" t="s">
        <v>257</v>
      </c>
      <c r="I413" s="23" t="s">
        <v>22</v>
      </c>
      <c r="J413" s="23" t="s">
        <v>258</v>
      </c>
      <c r="K413" s="23" t="s">
        <v>57</v>
      </c>
      <c r="L413" s="23">
        <v>2</v>
      </c>
      <c r="M413" s="23">
        <v>65.03</v>
      </c>
      <c r="N413" s="23">
        <v>0</v>
      </c>
      <c r="O413" s="23">
        <v>12</v>
      </c>
      <c r="P413" s="23" t="s">
        <v>58</v>
      </c>
      <c r="Q413" s="23" t="s">
        <v>90</v>
      </c>
      <c r="R413" s="23">
        <f t="shared" si="30"/>
        <v>1</v>
      </c>
      <c r="S413" s="23" t="str">
        <f t="shared" si="31"/>
        <v>ORD100412_20250920_CUST02803_MED025</v>
      </c>
      <c r="T413" s="23">
        <f t="shared" si="32"/>
        <v>1</v>
      </c>
      <c r="U413" s="6">
        <f t="shared" si="33"/>
        <v>130.06</v>
      </c>
      <c r="V413" s="6">
        <f>tbl_Raw_Data[[#This Row],[Discount_Pct]]*tbl_Raw_Data[[#This Row],[Gross_Amount]]/100</f>
        <v>0</v>
      </c>
      <c r="W413" s="6">
        <f>tbl_Raw_Data[[#This Row],[Gross_Amount]]-tbl_Raw_Data[[#This Row],[Discount_Amount]]</f>
        <v>130.06</v>
      </c>
      <c r="X413" s="6">
        <f>tbl_Raw_Data[[#This Row],[Net_Amount_Before_Tax]]*tbl_Raw_Data[[#This Row],[Tax_Pct]]/100</f>
        <v>15.607200000000001</v>
      </c>
      <c r="Y413" s="6">
        <f>tbl_Raw_Data[[#This Row],[Net_Amount_Before_Tax]]+tbl_Raw_Data[[#This Row],[Tax_Amount]]</f>
        <v>145.66720000000001</v>
      </c>
      <c r="Z413" s="6">
        <f t="shared" si="34"/>
        <v>0</v>
      </c>
    </row>
    <row r="414" spans="1:26" x14ac:dyDescent="0.3">
      <c r="A414" s="23" t="s">
        <v>871</v>
      </c>
      <c r="B414" s="34">
        <v>45333</v>
      </c>
      <c r="C414" s="23" t="s">
        <v>872</v>
      </c>
      <c r="D414" s="23" t="s">
        <v>183</v>
      </c>
      <c r="E414" s="23" t="s">
        <v>184</v>
      </c>
      <c r="F414" s="23">
        <v>122002</v>
      </c>
      <c r="G414" s="23" t="s">
        <v>145</v>
      </c>
      <c r="H414" s="23" t="s">
        <v>146</v>
      </c>
      <c r="I414" s="23" t="s">
        <v>147</v>
      </c>
      <c r="J414" s="23" t="s">
        <v>148</v>
      </c>
      <c r="K414" s="23" t="s">
        <v>24</v>
      </c>
      <c r="L414" s="23">
        <v>1</v>
      </c>
      <c r="M414" s="23">
        <v>99.89</v>
      </c>
      <c r="N414" s="23">
        <v>0</v>
      </c>
      <c r="O414" s="23">
        <v>18</v>
      </c>
      <c r="P414" s="23" t="s">
        <v>89</v>
      </c>
      <c r="Q414" s="23" t="s">
        <v>44</v>
      </c>
      <c r="R414" s="23">
        <f t="shared" si="30"/>
        <v>1</v>
      </c>
      <c r="S414" s="23" t="str">
        <f t="shared" si="31"/>
        <v>ORD100413_20240211_CUST00897_MED016</v>
      </c>
      <c r="T414" s="23">
        <f t="shared" si="32"/>
        <v>1</v>
      </c>
      <c r="U414" s="6">
        <f t="shared" si="33"/>
        <v>99.89</v>
      </c>
      <c r="V414" s="6">
        <f>tbl_Raw_Data[[#This Row],[Discount_Pct]]*tbl_Raw_Data[[#This Row],[Gross_Amount]]/100</f>
        <v>0</v>
      </c>
      <c r="W414" s="6">
        <f>tbl_Raw_Data[[#This Row],[Gross_Amount]]-tbl_Raw_Data[[#This Row],[Discount_Amount]]</f>
        <v>99.89</v>
      </c>
      <c r="X414" s="6">
        <f>tbl_Raw_Data[[#This Row],[Net_Amount_Before_Tax]]*tbl_Raw_Data[[#This Row],[Tax_Pct]]/100</f>
        <v>17.9802</v>
      </c>
      <c r="Y414" s="6">
        <f>tbl_Raw_Data[[#This Row],[Net_Amount_Before_Tax]]+tbl_Raw_Data[[#This Row],[Tax_Amount]]</f>
        <v>117.8702</v>
      </c>
      <c r="Z414" s="6">
        <f t="shared" si="34"/>
        <v>2</v>
      </c>
    </row>
    <row r="415" spans="1:26" x14ac:dyDescent="0.3">
      <c r="A415" s="23" t="s">
        <v>873</v>
      </c>
      <c r="B415" s="34">
        <v>45757</v>
      </c>
      <c r="C415" s="23" t="s">
        <v>874</v>
      </c>
      <c r="D415" s="23" t="s">
        <v>19</v>
      </c>
      <c r="E415" s="23" t="s">
        <v>19</v>
      </c>
      <c r="F415" s="23">
        <v>110029</v>
      </c>
      <c r="G415" s="23" t="s">
        <v>94</v>
      </c>
      <c r="H415" s="23" t="s">
        <v>95</v>
      </c>
      <c r="I415" s="23" t="s">
        <v>84</v>
      </c>
      <c r="J415" s="23" t="s">
        <v>42</v>
      </c>
      <c r="K415" s="23" t="s">
        <v>24</v>
      </c>
      <c r="L415" s="23">
        <v>1</v>
      </c>
      <c r="M415" s="23">
        <v>87.74</v>
      </c>
      <c r="N415" s="23">
        <v>5</v>
      </c>
      <c r="O415" s="23">
        <v>5</v>
      </c>
      <c r="P415" s="23" t="s">
        <v>89</v>
      </c>
      <c r="Q415" s="23" t="s">
        <v>34</v>
      </c>
      <c r="R415" s="23">
        <f t="shared" si="30"/>
        <v>1</v>
      </c>
      <c r="S415" s="23" t="str">
        <f t="shared" si="31"/>
        <v>ORD100414_20250410_CUST00191_MED021</v>
      </c>
      <c r="T415" s="23">
        <f t="shared" si="32"/>
        <v>1</v>
      </c>
      <c r="U415" s="6">
        <f t="shared" si="33"/>
        <v>87.74</v>
      </c>
      <c r="V415" s="6">
        <f>tbl_Raw_Data[[#This Row],[Discount_Pct]]*tbl_Raw_Data[[#This Row],[Gross_Amount]]/100</f>
        <v>4.3869999999999996</v>
      </c>
      <c r="W415" s="6">
        <f>tbl_Raw_Data[[#This Row],[Gross_Amount]]-tbl_Raw_Data[[#This Row],[Discount_Amount]]</f>
        <v>83.352999999999994</v>
      </c>
      <c r="X415" s="6">
        <f>tbl_Raw_Data[[#This Row],[Net_Amount_Before_Tax]]*tbl_Raw_Data[[#This Row],[Tax_Pct]]/100</f>
        <v>4.1676500000000001</v>
      </c>
      <c r="Y415" s="6">
        <f>tbl_Raw_Data[[#This Row],[Net_Amount_Before_Tax]]+tbl_Raw_Data[[#This Row],[Tax_Amount]]</f>
        <v>87.520649999999989</v>
      </c>
      <c r="Z415" s="6">
        <f t="shared" si="34"/>
        <v>2</v>
      </c>
    </row>
    <row r="416" spans="1:26" x14ac:dyDescent="0.3">
      <c r="A416" s="23" t="s">
        <v>875</v>
      </c>
      <c r="B416" s="34">
        <v>45679</v>
      </c>
      <c r="C416" s="23" t="s">
        <v>876</v>
      </c>
      <c r="D416" s="23" t="s">
        <v>123</v>
      </c>
      <c r="E416" s="23" t="s">
        <v>101</v>
      </c>
      <c r="F416" s="23">
        <v>226024</v>
      </c>
      <c r="G416" s="23" t="s">
        <v>94</v>
      </c>
      <c r="H416" s="23" t="s">
        <v>95</v>
      </c>
      <c r="I416" s="23" t="s">
        <v>84</v>
      </c>
      <c r="J416" s="23" t="s">
        <v>42</v>
      </c>
      <c r="K416" s="23" t="s">
        <v>24</v>
      </c>
      <c r="L416" s="23">
        <v>4</v>
      </c>
      <c r="M416" s="23">
        <v>73.88</v>
      </c>
      <c r="N416" s="23">
        <v>5</v>
      </c>
      <c r="O416" s="23">
        <v>5</v>
      </c>
      <c r="P416" s="23" t="s">
        <v>33</v>
      </c>
      <c r="Q416" s="23" t="s">
        <v>44</v>
      </c>
      <c r="R416" s="23">
        <f t="shared" si="30"/>
        <v>1</v>
      </c>
      <c r="S416" s="23" t="str">
        <f t="shared" si="31"/>
        <v>ORD100415_20250122_CUST01497_MED021</v>
      </c>
      <c r="T416" s="23">
        <f t="shared" si="32"/>
        <v>1</v>
      </c>
      <c r="U416" s="6">
        <f t="shared" si="33"/>
        <v>295.52</v>
      </c>
      <c r="V416" s="6">
        <f>tbl_Raw_Data[[#This Row],[Discount_Pct]]*tbl_Raw_Data[[#This Row],[Gross_Amount]]/100</f>
        <v>14.776</v>
      </c>
      <c r="W416" s="6">
        <f>tbl_Raw_Data[[#This Row],[Gross_Amount]]-tbl_Raw_Data[[#This Row],[Discount_Amount]]</f>
        <v>280.74399999999997</v>
      </c>
      <c r="X416" s="6">
        <f>tbl_Raw_Data[[#This Row],[Net_Amount_Before_Tax]]*tbl_Raw_Data[[#This Row],[Tax_Pct]]/100</f>
        <v>14.037199999999999</v>
      </c>
      <c r="Y416" s="6">
        <f>tbl_Raw_Data[[#This Row],[Net_Amount_Before_Tax]]+tbl_Raw_Data[[#This Row],[Tax_Amount]]</f>
        <v>294.78119999999996</v>
      </c>
      <c r="Z416" s="6">
        <f t="shared" si="34"/>
        <v>1</v>
      </c>
    </row>
    <row r="417" spans="1:26" x14ac:dyDescent="0.3">
      <c r="A417" s="23" t="s">
        <v>877</v>
      </c>
      <c r="B417" s="34">
        <v>45645</v>
      </c>
      <c r="C417" s="23" t="s">
        <v>878</v>
      </c>
      <c r="D417" s="23" t="s">
        <v>183</v>
      </c>
      <c r="E417" s="23" t="s">
        <v>184</v>
      </c>
      <c r="F417" s="23">
        <v>122002</v>
      </c>
      <c r="G417" s="23" t="s">
        <v>145</v>
      </c>
      <c r="H417" s="23" t="s">
        <v>146</v>
      </c>
      <c r="I417" s="23" t="s">
        <v>147</v>
      </c>
      <c r="J417" s="23" t="s">
        <v>148</v>
      </c>
      <c r="K417" s="23" t="s">
        <v>24</v>
      </c>
      <c r="L417" s="23">
        <v>4</v>
      </c>
      <c r="M417" s="23">
        <v>92.59</v>
      </c>
      <c r="N417" s="23">
        <v>15</v>
      </c>
      <c r="O417" s="23">
        <v>12</v>
      </c>
      <c r="P417" s="23" t="s">
        <v>43</v>
      </c>
      <c r="Q417" s="23" t="s">
        <v>34</v>
      </c>
      <c r="R417" s="23">
        <f t="shared" si="30"/>
        <v>1</v>
      </c>
      <c r="S417" s="23" t="str">
        <f t="shared" si="31"/>
        <v>ORD100416_20241219_CUST01995_MED016</v>
      </c>
      <c r="T417" s="23">
        <f t="shared" si="32"/>
        <v>1</v>
      </c>
      <c r="U417" s="6">
        <f t="shared" si="33"/>
        <v>370.36</v>
      </c>
      <c r="V417" s="6">
        <f>tbl_Raw_Data[[#This Row],[Discount_Pct]]*tbl_Raw_Data[[#This Row],[Gross_Amount]]/100</f>
        <v>55.554000000000002</v>
      </c>
      <c r="W417" s="6">
        <f>tbl_Raw_Data[[#This Row],[Gross_Amount]]-tbl_Raw_Data[[#This Row],[Discount_Amount]]</f>
        <v>314.80600000000004</v>
      </c>
      <c r="X417" s="6">
        <f>tbl_Raw_Data[[#This Row],[Net_Amount_Before_Tax]]*tbl_Raw_Data[[#This Row],[Tax_Pct]]/100</f>
        <v>37.776720000000005</v>
      </c>
      <c r="Y417" s="6">
        <f>tbl_Raw_Data[[#This Row],[Net_Amount_Before_Tax]]+tbl_Raw_Data[[#This Row],[Tax_Amount]]</f>
        <v>352.58272000000005</v>
      </c>
      <c r="Z417" s="6">
        <f t="shared" si="34"/>
        <v>3</v>
      </c>
    </row>
    <row r="418" spans="1:26" x14ac:dyDescent="0.3">
      <c r="A418" s="23" t="s">
        <v>879</v>
      </c>
      <c r="B418" s="34">
        <v>45579</v>
      </c>
      <c r="C418" s="23" t="s">
        <v>880</v>
      </c>
      <c r="D418" s="23" t="s">
        <v>92</v>
      </c>
      <c r="E418" s="23" t="s">
        <v>93</v>
      </c>
      <c r="F418" s="23">
        <v>560034</v>
      </c>
      <c r="G418" s="23" t="s">
        <v>154</v>
      </c>
      <c r="H418" s="23" t="s">
        <v>155</v>
      </c>
      <c r="I418" s="23" t="s">
        <v>134</v>
      </c>
      <c r="J418" s="23" t="s">
        <v>156</v>
      </c>
      <c r="K418" s="23" t="s">
        <v>57</v>
      </c>
      <c r="L418" s="23">
        <v>1</v>
      </c>
      <c r="M418" s="23">
        <v>46.91</v>
      </c>
      <c r="N418" s="23">
        <v>10</v>
      </c>
      <c r="O418" s="23">
        <v>18</v>
      </c>
      <c r="P418" s="23" t="s">
        <v>33</v>
      </c>
      <c r="Q418" s="23" t="s">
        <v>44</v>
      </c>
      <c r="R418" s="23">
        <f t="shared" si="30"/>
        <v>1</v>
      </c>
      <c r="S418" s="23" t="str">
        <f t="shared" si="31"/>
        <v>ORD100417_20241014_CUST00867_MED006</v>
      </c>
      <c r="T418" s="23">
        <f t="shared" si="32"/>
        <v>1</v>
      </c>
      <c r="U418" s="6">
        <f t="shared" si="33"/>
        <v>46.91</v>
      </c>
      <c r="V418" s="6">
        <f>tbl_Raw_Data[[#This Row],[Discount_Pct]]*tbl_Raw_Data[[#This Row],[Gross_Amount]]/100</f>
        <v>4.6909999999999998</v>
      </c>
      <c r="W418" s="6">
        <f>tbl_Raw_Data[[#This Row],[Gross_Amount]]-tbl_Raw_Data[[#This Row],[Discount_Amount]]</f>
        <v>42.218999999999994</v>
      </c>
      <c r="X418" s="6">
        <f>tbl_Raw_Data[[#This Row],[Net_Amount_Before_Tax]]*tbl_Raw_Data[[#This Row],[Tax_Pct]]/100</f>
        <v>7.5994199999999985</v>
      </c>
      <c r="Y418" s="6">
        <f>tbl_Raw_Data[[#This Row],[Net_Amount_Before_Tax]]+tbl_Raw_Data[[#This Row],[Tax_Amount]]</f>
        <v>49.818419999999989</v>
      </c>
      <c r="Z418" s="6">
        <f t="shared" si="34"/>
        <v>0</v>
      </c>
    </row>
    <row r="419" spans="1:26" x14ac:dyDescent="0.3">
      <c r="A419" s="23" t="s">
        <v>881</v>
      </c>
      <c r="B419" s="34">
        <v>45785</v>
      </c>
      <c r="C419" s="23" t="s">
        <v>882</v>
      </c>
      <c r="D419" s="23" t="s">
        <v>142</v>
      </c>
      <c r="E419" s="23" t="s">
        <v>81</v>
      </c>
      <c r="F419" s="23">
        <v>380015</v>
      </c>
      <c r="G419" s="23" t="s">
        <v>145</v>
      </c>
      <c r="H419" s="23" t="s">
        <v>146</v>
      </c>
      <c r="I419" s="23" t="s">
        <v>147</v>
      </c>
      <c r="J419" s="23" t="s">
        <v>148</v>
      </c>
      <c r="K419" s="23" t="s">
        <v>24</v>
      </c>
      <c r="L419" s="23">
        <v>1</v>
      </c>
      <c r="M419" s="23">
        <v>96.97</v>
      </c>
      <c r="N419" s="23">
        <v>10</v>
      </c>
      <c r="O419" s="23">
        <v>5</v>
      </c>
      <c r="P419" s="23" t="s">
        <v>25</v>
      </c>
      <c r="Q419" s="23" t="s">
        <v>34</v>
      </c>
      <c r="R419" s="23">
        <f t="shared" si="30"/>
        <v>1</v>
      </c>
      <c r="S419" s="23" t="str">
        <f t="shared" si="31"/>
        <v>ORD100418_20250508_CUST02766_MED016</v>
      </c>
      <c r="T419" s="23">
        <f t="shared" si="32"/>
        <v>1</v>
      </c>
      <c r="U419" s="6">
        <f t="shared" si="33"/>
        <v>96.97</v>
      </c>
      <c r="V419" s="6">
        <f>tbl_Raw_Data[[#This Row],[Discount_Pct]]*tbl_Raw_Data[[#This Row],[Gross_Amount]]/100</f>
        <v>9.697000000000001</v>
      </c>
      <c r="W419" s="6">
        <f>tbl_Raw_Data[[#This Row],[Gross_Amount]]-tbl_Raw_Data[[#This Row],[Discount_Amount]]</f>
        <v>87.272999999999996</v>
      </c>
      <c r="X419" s="6">
        <f>tbl_Raw_Data[[#This Row],[Net_Amount_Before_Tax]]*tbl_Raw_Data[[#This Row],[Tax_Pct]]/100</f>
        <v>4.3636499999999998</v>
      </c>
      <c r="Y419" s="6">
        <f>tbl_Raw_Data[[#This Row],[Net_Amount_Before_Tax]]+tbl_Raw_Data[[#This Row],[Tax_Amount]]</f>
        <v>91.636650000000003</v>
      </c>
      <c r="Z419" s="6">
        <f t="shared" si="34"/>
        <v>4</v>
      </c>
    </row>
    <row r="420" spans="1:26" x14ac:dyDescent="0.3">
      <c r="A420" s="23" t="s">
        <v>883</v>
      </c>
      <c r="B420" s="34">
        <v>45456</v>
      </c>
      <c r="C420" s="23" t="s">
        <v>884</v>
      </c>
      <c r="D420" s="23" t="s">
        <v>52</v>
      </c>
      <c r="E420" s="23" t="s">
        <v>52</v>
      </c>
      <c r="F420" s="23">
        <v>160017</v>
      </c>
      <c r="G420" s="23" t="s">
        <v>30</v>
      </c>
      <c r="H420" s="23" t="s">
        <v>31</v>
      </c>
      <c r="I420" s="23" t="s">
        <v>32</v>
      </c>
      <c r="J420" s="23" t="s">
        <v>23</v>
      </c>
      <c r="K420" s="23" t="s">
        <v>24</v>
      </c>
      <c r="L420" s="23">
        <v>1</v>
      </c>
      <c r="M420" s="23">
        <v>139.66</v>
      </c>
      <c r="N420" s="23">
        <v>0</v>
      </c>
      <c r="O420" s="23">
        <v>5</v>
      </c>
      <c r="P420" s="23" t="s">
        <v>89</v>
      </c>
      <c r="Q420" s="23" t="s">
        <v>26</v>
      </c>
      <c r="R420" s="23">
        <f t="shared" si="30"/>
        <v>1</v>
      </c>
      <c r="S420" s="23" t="str">
        <f t="shared" si="31"/>
        <v>ORD100419_20240613_CUST00552_MED017</v>
      </c>
      <c r="T420" s="23">
        <f t="shared" si="32"/>
        <v>1</v>
      </c>
      <c r="U420" s="6">
        <f t="shared" si="33"/>
        <v>139.66</v>
      </c>
      <c r="V420" s="6">
        <f>tbl_Raw_Data[[#This Row],[Discount_Pct]]*tbl_Raw_Data[[#This Row],[Gross_Amount]]/100</f>
        <v>0</v>
      </c>
      <c r="W420" s="6">
        <f>tbl_Raw_Data[[#This Row],[Gross_Amount]]-tbl_Raw_Data[[#This Row],[Discount_Amount]]</f>
        <v>139.66</v>
      </c>
      <c r="X420" s="6">
        <f>tbl_Raw_Data[[#This Row],[Net_Amount_Before_Tax]]*tbl_Raw_Data[[#This Row],[Tax_Pct]]/100</f>
        <v>6.9829999999999997</v>
      </c>
      <c r="Y420" s="6">
        <f>tbl_Raw_Data[[#This Row],[Net_Amount_Before_Tax]]+tbl_Raw_Data[[#This Row],[Tax_Amount]]</f>
        <v>146.643</v>
      </c>
      <c r="Z420" s="6">
        <f t="shared" si="34"/>
        <v>2</v>
      </c>
    </row>
    <row r="421" spans="1:26" x14ac:dyDescent="0.3">
      <c r="A421" s="23" t="s">
        <v>885</v>
      </c>
      <c r="B421" s="34">
        <v>45869</v>
      </c>
      <c r="C421" s="23" t="s">
        <v>886</v>
      </c>
      <c r="D421" s="23" t="s">
        <v>19</v>
      </c>
      <c r="E421" s="23" t="s">
        <v>19</v>
      </c>
      <c r="F421" s="23">
        <v>110024</v>
      </c>
      <c r="G421" s="23" t="s">
        <v>102</v>
      </c>
      <c r="H421" s="23" t="s">
        <v>103</v>
      </c>
      <c r="I421" s="23" t="s">
        <v>104</v>
      </c>
      <c r="J421" s="23" t="s">
        <v>64</v>
      </c>
      <c r="K421" s="23" t="s">
        <v>57</v>
      </c>
      <c r="L421" s="23">
        <v>2</v>
      </c>
      <c r="M421" s="23">
        <v>103.75</v>
      </c>
      <c r="N421" s="23">
        <v>5</v>
      </c>
      <c r="O421" s="23">
        <v>5</v>
      </c>
      <c r="P421" s="23" t="s">
        <v>33</v>
      </c>
      <c r="Q421" s="23" t="s">
        <v>90</v>
      </c>
      <c r="R421" s="23">
        <f t="shared" si="30"/>
        <v>1</v>
      </c>
      <c r="S421" s="23" t="str">
        <f t="shared" si="31"/>
        <v>ORD100420_20250731_CUST02612_MED029</v>
      </c>
      <c r="T421" s="23">
        <f t="shared" si="32"/>
        <v>1</v>
      </c>
      <c r="U421" s="6">
        <f t="shared" si="33"/>
        <v>207.5</v>
      </c>
      <c r="V421" s="6">
        <f>tbl_Raw_Data[[#This Row],[Discount_Pct]]*tbl_Raw_Data[[#This Row],[Gross_Amount]]/100</f>
        <v>10.375</v>
      </c>
      <c r="W421" s="6">
        <f>tbl_Raw_Data[[#This Row],[Gross_Amount]]-tbl_Raw_Data[[#This Row],[Discount_Amount]]</f>
        <v>197.125</v>
      </c>
      <c r="X421" s="6">
        <f>tbl_Raw_Data[[#This Row],[Net_Amount_Before_Tax]]*tbl_Raw_Data[[#This Row],[Tax_Pct]]/100</f>
        <v>9.8562499999999993</v>
      </c>
      <c r="Y421" s="6">
        <f>tbl_Raw_Data[[#This Row],[Net_Amount_Before_Tax]]+tbl_Raw_Data[[#This Row],[Tax_Amount]]</f>
        <v>206.98124999999999</v>
      </c>
      <c r="Z421" s="6">
        <f t="shared" si="34"/>
        <v>0</v>
      </c>
    </row>
    <row r="422" spans="1:26" x14ac:dyDescent="0.3">
      <c r="A422" s="23" t="s">
        <v>887</v>
      </c>
      <c r="B422" s="34">
        <v>45466</v>
      </c>
      <c r="C422" s="23" t="s">
        <v>888</v>
      </c>
      <c r="D422" s="23" t="s">
        <v>37</v>
      </c>
      <c r="E422" s="23" t="s">
        <v>38</v>
      </c>
      <c r="F422" s="23">
        <v>452020</v>
      </c>
      <c r="G422" s="23" t="s">
        <v>160</v>
      </c>
      <c r="H422" s="23" t="s">
        <v>161</v>
      </c>
      <c r="I422" s="23" t="s">
        <v>50</v>
      </c>
      <c r="J422" s="23" t="s">
        <v>23</v>
      </c>
      <c r="K422" s="23" t="s">
        <v>24</v>
      </c>
      <c r="L422" s="23">
        <v>2</v>
      </c>
      <c r="M422" s="23">
        <v>158.71</v>
      </c>
      <c r="N422" s="23">
        <v>10</v>
      </c>
      <c r="O422" s="23">
        <v>5</v>
      </c>
      <c r="P422" s="23" t="s">
        <v>58</v>
      </c>
      <c r="Q422" s="23" t="s">
        <v>34</v>
      </c>
      <c r="R422" s="23">
        <f t="shared" si="30"/>
        <v>1</v>
      </c>
      <c r="S422" s="23" t="str">
        <f t="shared" si="31"/>
        <v>ORD100421_20240623_CUST00899_MED014</v>
      </c>
      <c r="T422" s="23">
        <f t="shared" si="32"/>
        <v>1</v>
      </c>
      <c r="U422" s="6">
        <f t="shared" si="33"/>
        <v>317.42</v>
      </c>
      <c r="V422" s="6">
        <f>tbl_Raw_Data[[#This Row],[Discount_Pct]]*tbl_Raw_Data[[#This Row],[Gross_Amount]]/100</f>
        <v>31.742000000000004</v>
      </c>
      <c r="W422" s="6">
        <f>tbl_Raw_Data[[#This Row],[Gross_Amount]]-tbl_Raw_Data[[#This Row],[Discount_Amount]]</f>
        <v>285.678</v>
      </c>
      <c r="X422" s="6">
        <f>tbl_Raw_Data[[#This Row],[Net_Amount_Before_Tax]]*tbl_Raw_Data[[#This Row],[Tax_Pct]]/100</f>
        <v>14.283899999999999</v>
      </c>
      <c r="Y422" s="6">
        <f>tbl_Raw_Data[[#This Row],[Net_Amount_Before_Tax]]+tbl_Raw_Data[[#This Row],[Tax_Amount]]</f>
        <v>299.96190000000001</v>
      </c>
      <c r="Z422" s="6">
        <f t="shared" si="34"/>
        <v>3</v>
      </c>
    </row>
    <row r="423" spans="1:26" x14ac:dyDescent="0.3">
      <c r="A423" s="23" t="s">
        <v>889</v>
      </c>
      <c r="B423" s="34">
        <v>45994</v>
      </c>
      <c r="C423" s="23" t="s">
        <v>890</v>
      </c>
      <c r="D423" s="23" t="s">
        <v>80</v>
      </c>
      <c r="E423" s="23" t="s">
        <v>81</v>
      </c>
      <c r="F423" s="23">
        <v>395001</v>
      </c>
      <c r="G423" s="23" t="s">
        <v>224</v>
      </c>
      <c r="H423" s="23" t="s">
        <v>225</v>
      </c>
      <c r="I423" s="23" t="s">
        <v>147</v>
      </c>
      <c r="J423" s="23" t="s">
        <v>23</v>
      </c>
      <c r="K423" s="23" t="s">
        <v>24</v>
      </c>
      <c r="L423" s="23">
        <v>2</v>
      </c>
      <c r="M423" s="23">
        <v>43.13</v>
      </c>
      <c r="N423" s="23">
        <v>5</v>
      </c>
      <c r="O423" s="23">
        <v>5</v>
      </c>
      <c r="P423" s="23" t="s">
        <v>25</v>
      </c>
      <c r="Q423" s="23" t="s">
        <v>34</v>
      </c>
      <c r="R423" s="23">
        <f t="shared" si="30"/>
        <v>1</v>
      </c>
      <c r="S423" s="23" t="str">
        <f t="shared" si="31"/>
        <v>ORD100422_20251203_CUST01404_MED015</v>
      </c>
      <c r="T423" s="23">
        <f t="shared" si="32"/>
        <v>1</v>
      </c>
      <c r="U423" s="6">
        <f t="shared" si="33"/>
        <v>86.26</v>
      </c>
      <c r="V423" s="6">
        <f>tbl_Raw_Data[[#This Row],[Discount_Pct]]*tbl_Raw_Data[[#This Row],[Gross_Amount]]/100</f>
        <v>4.3129999999999997</v>
      </c>
      <c r="W423" s="6">
        <f>tbl_Raw_Data[[#This Row],[Gross_Amount]]-tbl_Raw_Data[[#This Row],[Discount_Amount]]</f>
        <v>81.947000000000003</v>
      </c>
      <c r="X423" s="6">
        <f>tbl_Raw_Data[[#This Row],[Net_Amount_Before_Tax]]*tbl_Raw_Data[[#This Row],[Tax_Pct]]/100</f>
        <v>4.0973500000000005</v>
      </c>
      <c r="Y423" s="6">
        <f>tbl_Raw_Data[[#This Row],[Net_Amount_Before_Tax]]+tbl_Raw_Data[[#This Row],[Tax_Amount]]</f>
        <v>86.044350000000009</v>
      </c>
      <c r="Z423" s="6">
        <f t="shared" si="34"/>
        <v>3</v>
      </c>
    </row>
    <row r="424" spans="1:26" x14ac:dyDescent="0.3">
      <c r="A424" s="23" t="s">
        <v>891</v>
      </c>
      <c r="B424" s="34">
        <v>45808</v>
      </c>
      <c r="C424" s="23" t="s">
        <v>892</v>
      </c>
      <c r="D424" s="23" t="s">
        <v>130</v>
      </c>
      <c r="E424" s="23" t="s">
        <v>131</v>
      </c>
      <c r="F424" s="23">
        <v>700102</v>
      </c>
      <c r="G424" s="23" t="s">
        <v>111</v>
      </c>
      <c r="H424" s="23" t="s">
        <v>112</v>
      </c>
      <c r="I424" s="23" t="s">
        <v>113</v>
      </c>
      <c r="J424" s="23" t="s">
        <v>114</v>
      </c>
      <c r="K424" s="23" t="s">
        <v>24</v>
      </c>
      <c r="L424" s="23">
        <v>1</v>
      </c>
      <c r="M424" s="23">
        <v>86.07</v>
      </c>
      <c r="N424" s="23">
        <v>5</v>
      </c>
      <c r="O424" s="23">
        <v>12</v>
      </c>
      <c r="P424" s="23" t="s">
        <v>25</v>
      </c>
      <c r="Q424" s="23" t="s">
        <v>34</v>
      </c>
      <c r="R424" s="23">
        <f t="shared" si="30"/>
        <v>1</v>
      </c>
      <c r="S424" s="23" t="str">
        <f t="shared" si="31"/>
        <v>ORD100423_20250531_CUST02804_MED027</v>
      </c>
      <c r="T424" s="23">
        <f t="shared" si="32"/>
        <v>1</v>
      </c>
      <c r="U424" s="6">
        <f t="shared" si="33"/>
        <v>86.07</v>
      </c>
      <c r="V424" s="6">
        <f>tbl_Raw_Data[[#This Row],[Discount_Pct]]*tbl_Raw_Data[[#This Row],[Gross_Amount]]/100</f>
        <v>4.3034999999999997</v>
      </c>
      <c r="W424" s="6">
        <f>tbl_Raw_Data[[#This Row],[Gross_Amount]]-tbl_Raw_Data[[#This Row],[Discount_Amount]]</f>
        <v>81.766499999999994</v>
      </c>
      <c r="X424" s="6">
        <f>tbl_Raw_Data[[#This Row],[Net_Amount_Before_Tax]]*tbl_Raw_Data[[#This Row],[Tax_Pct]]/100</f>
        <v>9.8119799999999984</v>
      </c>
      <c r="Y424" s="6">
        <f>tbl_Raw_Data[[#This Row],[Net_Amount_Before_Tax]]+tbl_Raw_Data[[#This Row],[Tax_Amount]]</f>
        <v>91.578479999999985</v>
      </c>
      <c r="Z424" s="6">
        <f t="shared" si="34"/>
        <v>4</v>
      </c>
    </row>
    <row r="425" spans="1:26" x14ac:dyDescent="0.3">
      <c r="A425" s="23" t="s">
        <v>891</v>
      </c>
      <c r="B425" s="34">
        <v>45967</v>
      </c>
      <c r="C425" s="23" t="s">
        <v>893</v>
      </c>
      <c r="D425" s="23" t="s">
        <v>80</v>
      </c>
      <c r="E425" s="23" t="s">
        <v>81</v>
      </c>
      <c r="F425" s="23">
        <v>395010</v>
      </c>
      <c r="G425" s="23" t="s">
        <v>53</v>
      </c>
      <c r="H425" s="23" t="s">
        <v>54</v>
      </c>
      <c r="I425" s="23" t="s">
        <v>55</v>
      </c>
      <c r="J425" s="23" t="s">
        <v>56</v>
      </c>
      <c r="K425" s="23" t="s">
        <v>57</v>
      </c>
      <c r="L425" s="23">
        <v>2</v>
      </c>
      <c r="M425" s="23">
        <v>48.42</v>
      </c>
      <c r="N425" s="23">
        <v>15</v>
      </c>
      <c r="O425" s="23">
        <v>18</v>
      </c>
      <c r="P425" s="23" t="s">
        <v>89</v>
      </c>
      <c r="Q425" s="23" t="s">
        <v>26</v>
      </c>
      <c r="R425" s="23">
        <f t="shared" si="30"/>
        <v>1</v>
      </c>
      <c r="S425" s="23" t="str">
        <f t="shared" si="31"/>
        <v>ORD100423_20251106_CUST00534_MED020</v>
      </c>
      <c r="T425" s="23">
        <f t="shared" si="32"/>
        <v>1</v>
      </c>
      <c r="U425" s="6">
        <f t="shared" si="33"/>
        <v>96.84</v>
      </c>
      <c r="V425" s="6">
        <f>tbl_Raw_Data[[#This Row],[Discount_Pct]]*tbl_Raw_Data[[#This Row],[Gross_Amount]]/100</f>
        <v>14.526000000000002</v>
      </c>
      <c r="W425" s="6">
        <f>tbl_Raw_Data[[#This Row],[Gross_Amount]]-tbl_Raw_Data[[#This Row],[Discount_Amount]]</f>
        <v>82.314000000000007</v>
      </c>
      <c r="X425" s="6">
        <f>tbl_Raw_Data[[#This Row],[Net_Amount_Before_Tax]]*tbl_Raw_Data[[#This Row],[Tax_Pct]]/100</f>
        <v>14.816520000000001</v>
      </c>
      <c r="Y425" s="6">
        <f>tbl_Raw_Data[[#This Row],[Net_Amount_Before_Tax]]+tbl_Raw_Data[[#This Row],[Tax_Amount]]</f>
        <v>97.130520000000004</v>
      </c>
      <c r="Z425" s="6">
        <f t="shared" si="34"/>
        <v>0</v>
      </c>
    </row>
    <row r="426" spans="1:26" x14ac:dyDescent="0.3">
      <c r="A426" s="23" t="s">
        <v>894</v>
      </c>
      <c r="B426" s="34">
        <v>45336</v>
      </c>
      <c r="C426" s="23" t="s">
        <v>895</v>
      </c>
      <c r="D426" s="23" t="s">
        <v>72</v>
      </c>
      <c r="E426" s="23" t="s">
        <v>73</v>
      </c>
      <c r="F426" s="23">
        <v>302019</v>
      </c>
      <c r="G426" s="23" t="s">
        <v>160</v>
      </c>
      <c r="H426" s="23" t="s">
        <v>161</v>
      </c>
      <c r="I426" s="23" t="s">
        <v>50</v>
      </c>
      <c r="J426" s="23" t="s">
        <v>23</v>
      </c>
      <c r="K426" s="23" t="s">
        <v>24</v>
      </c>
      <c r="L426" s="23">
        <v>1</v>
      </c>
      <c r="M426" s="23">
        <v>159.01</v>
      </c>
      <c r="N426" s="23">
        <v>10</v>
      </c>
      <c r="O426" s="23">
        <v>12</v>
      </c>
      <c r="P426" s="23" t="s">
        <v>89</v>
      </c>
      <c r="Q426" s="23" t="s">
        <v>34</v>
      </c>
      <c r="R426" s="23">
        <f t="shared" si="30"/>
        <v>1</v>
      </c>
      <c r="S426" s="23" t="str">
        <f t="shared" si="31"/>
        <v>ORD100425_20240214_CUST02858_MED014</v>
      </c>
      <c r="T426" s="23">
        <f t="shared" si="32"/>
        <v>1</v>
      </c>
      <c r="U426" s="6">
        <f t="shared" si="33"/>
        <v>159.01</v>
      </c>
      <c r="V426" s="6">
        <f>tbl_Raw_Data[[#This Row],[Discount_Pct]]*tbl_Raw_Data[[#This Row],[Gross_Amount]]/100</f>
        <v>15.901</v>
      </c>
      <c r="W426" s="6">
        <f>tbl_Raw_Data[[#This Row],[Gross_Amount]]-tbl_Raw_Data[[#This Row],[Discount_Amount]]</f>
        <v>143.10899999999998</v>
      </c>
      <c r="X426" s="6">
        <f>tbl_Raw_Data[[#This Row],[Net_Amount_Before_Tax]]*tbl_Raw_Data[[#This Row],[Tax_Pct]]/100</f>
        <v>17.173079999999999</v>
      </c>
      <c r="Y426" s="6">
        <f>tbl_Raw_Data[[#This Row],[Net_Amount_Before_Tax]]+tbl_Raw_Data[[#This Row],[Tax_Amount]]</f>
        <v>160.28207999999998</v>
      </c>
      <c r="Z426" s="6">
        <f t="shared" si="34"/>
        <v>2</v>
      </c>
    </row>
    <row r="427" spans="1:26" x14ac:dyDescent="0.3">
      <c r="A427" s="23" t="s">
        <v>896</v>
      </c>
      <c r="B427" s="34">
        <v>45552</v>
      </c>
      <c r="C427" s="23" t="s">
        <v>897</v>
      </c>
      <c r="D427" s="23" t="s">
        <v>183</v>
      </c>
      <c r="E427" s="23" t="s">
        <v>184</v>
      </c>
      <c r="F427" s="23">
        <v>122016</v>
      </c>
      <c r="G427" s="23" t="s">
        <v>74</v>
      </c>
      <c r="H427" s="23" t="s">
        <v>75</v>
      </c>
      <c r="I427" s="23" t="s">
        <v>76</v>
      </c>
      <c r="J427" s="23" t="s">
        <v>77</v>
      </c>
      <c r="K427" s="23" t="s">
        <v>57</v>
      </c>
      <c r="L427" s="23">
        <v>4</v>
      </c>
      <c r="M427" s="23">
        <v>55.96</v>
      </c>
      <c r="N427" s="23">
        <v>5</v>
      </c>
      <c r="O427" s="23">
        <v>12</v>
      </c>
      <c r="P427" s="23" t="s">
        <v>65</v>
      </c>
      <c r="Q427" s="23" t="s">
        <v>34</v>
      </c>
      <c r="R427" s="23">
        <f t="shared" si="30"/>
        <v>1</v>
      </c>
      <c r="S427" s="23" t="str">
        <f t="shared" si="31"/>
        <v>ORD100426_20240917_CUST01955_MED008</v>
      </c>
      <c r="T427" s="23">
        <f t="shared" si="32"/>
        <v>1</v>
      </c>
      <c r="U427" s="6">
        <f t="shared" si="33"/>
        <v>223.84</v>
      </c>
      <c r="V427" s="6">
        <f>tbl_Raw_Data[[#This Row],[Discount_Pct]]*tbl_Raw_Data[[#This Row],[Gross_Amount]]/100</f>
        <v>11.192</v>
      </c>
      <c r="W427" s="6">
        <f>tbl_Raw_Data[[#This Row],[Gross_Amount]]-tbl_Raw_Data[[#This Row],[Discount_Amount]]</f>
        <v>212.648</v>
      </c>
      <c r="X427" s="6">
        <f>tbl_Raw_Data[[#This Row],[Net_Amount_Before_Tax]]*tbl_Raw_Data[[#This Row],[Tax_Pct]]/100</f>
        <v>25.517759999999999</v>
      </c>
      <c r="Y427" s="6">
        <f>tbl_Raw_Data[[#This Row],[Net_Amount_Before_Tax]]+tbl_Raw_Data[[#This Row],[Tax_Amount]]</f>
        <v>238.16576000000001</v>
      </c>
      <c r="Z427" s="6">
        <f t="shared" si="34"/>
        <v>2</v>
      </c>
    </row>
    <row r="428" spans="1:26" x14ac:dyDescent="0.3">
      <c r="A428" s="23" t="s">
        <v>896</v>
      </c>
      <c r="B428" s="34">
        <v>45299</v>
      </c>
      <c r="C428" s="23" t="s">
        <v>898</v>
      </c>
      <c r="D428" s="23" t="s">
        <v>72</v>
      </c>
      <c r="E428" s="23" t="s">
        <v>73</v>
      </c>
      <c r="F428" s="23">
        <v>302021</v>
      </c>
      <c r="G428" s="23" t="s">
        <v>61</v>
      </c>
      <c r="H428" s="23" t="s">
        <v>62</v>
      </c>
      <c r="I428" s="23" t="s">
        <v>63</v>
      </c>
      <c r="J428" s="23" t="s">
        <v>64</v>
      </c>
      <c r="K428" s="23" t="s">
        <v>57</v>
      </c>
      <c r="L428" s="23">
        <v>2</v>
      </c>
      <c r="M428" s="23">
        <v>107.94</v>
      </c>
      <c r="N428" s="23">
        <v>0</v>
      </c>
      <c r="O428" s="23">
        <v>5</v>
      </c>
      <c r="P428" s="23" t="s">
        <v>65</v>
      </c>
      <c r="Q428" s="23" t="s">
        <v>34</v>
      </c>
      <c r="R428" s="23">
        <f t="shared" si="30"/>
        <v>1</v>
      </c>
      <c r="S428" s="23" t="str">
        <f t="shared" si="31"/>
        <v>ORD100426_20240108_CUST02368_MED004</v>
      </c>
      <c r="T428" s="23">
        <f t="shared" si="32"/>
        <v>1</v>
      </c>
      <c r="U428" s="6">
        <f t="shared" si="33"/>
        <v>215.88</v>
      </c>
      <c r="V428" s="6">
        <f>tbl_Raw_Data[[#This Row],[Discount_Pct]]*tbl_Raw_Data[[#This Row],[Gross_Amount]]/100</f>
        <v>0</v>
      </c>
      <c r="W428" s="6">
        <f>tbl_Raw_Data[[#This Row],[Gross_Amount]]-tbl_Raw_Data[[#This Row],[Discount_Amount]]</f>
        <v>215.88</v>
      </c>
      <c r="X428" s="6">
        <f>tbl_Raw_Data[[#This Row],[Net_Amount_Before_Tax]]*tbl_Raw_Data[[#This Row],[Tax_Pct]]/100</f>
        <v>10.794</v>
      </c>
      <c r="Y428" s="6">
        <f>tbl_Raw_Data[[#This Row],[Net_Amount_Before_Tax]]+tbl_Raw_Data[[#This Row],[Tax_Amount]]</f>
        <v>226.67400000000001</v>
      </c>
      <c r="Z428" s="6">
        <f t="shared" si="34"/>
        <v>1</v>
      </c>
    </row>
    <row r="429" spans="1:26" x14ac:dyDescent="0.3">
      <c r="A429" s="23" t="s">
        <v>899</v>
      </c>
      <c r="B429" s="34">
        <v>45959</v>
      </c>
      <c r="C429" s="23" t="s">
        <v>900</v>
      </c>
      <c r="D429" s="23" t="s">
        <v>87</v>
      </c>
      <c r="E429" s="23" t="s">
        <v>88</v>
      </c>
      <c r="F429" s="23">
        <v>600096</v>
      </c>
      <c r="G429" s="23" t="s">
        <v>185</v>
      </c>
      <c r="H429" s="23" t="s">
        <v>186</v>
      </c>
      <c r="I429" s="23" t="s">
        <v>76</v>
      </c>
      <c r="J429" s="23" t="s">
        <v>187</v>
      </c>
      <c r="K429" s="23" t="s">
        <v>57</v>
      </c>
      <c r="L429" s="23">
        <v>3</v>
      </c>
      <c r="M429" s="23">
        <v>87.5</v>
      </c>
      <c r="N429" s="23">
        <v>5</v>
      </c>
      <c r="O429" s="23">
        <v>5</v>
      </c>
      <c r="P429" s="23" t="s">
        <v>43</v>
      </c>
      <c r="Q429" s="23" t="s">
        <v>26</v>
      </c>
      <c r="R429" s="23">
        <f t="shared" si="30"/>
        <v>1</v>
      </c>
      <c r="S429" s="23" t="str">
        <f t="shared" si="31"/>
        <v>ORD100428_20251029_CUST02398_MED009</v>
      </c>
      <c r="T429" s="23">
        <f t="shared" si="32"/>
        <v>1</v>
      </c>
      <c r="U429" s="6">
        <f t="shared" si="33"/>
        <v>262.5</v>
      </c>
      <c r="V429" s="6">
        <f>tbl_Raw_Data[[#This Row],[Discount_Pct]]*tbl_Raw_Data[[#This Row],[Gross_Amount]]/100</f>
        <v>13.125</v>
      </c>
      <c r="W429" s="6">
        <f>tbl_Raw_Data[[#This Row],[Gross_Amount]]-tbl_Raw_Data[[#This Row],[Discount_Amount]]</f>
        <v>249.375</v>
      </c>
      <c r="X429" s="6">
        <f>tbl_Raw_Data[[#This Row],[Net_Amount_Before_Tax]]*tbl_Raw_Data[[#This Row],[Tax_Pct]]/100</f>
        <v>12.46875</v>
      </c>
      <c r="Y429" s="6">
        <f>tbl_Raw_Data[[#This Row],[Net_Amount_Before_Tax]]+tbl_Raw_Data[[#This Row],[Tax_Amount]]</f>
        <v>261.84375</v>
      </c>
      <c r="Z429" s="6">
        <f t="shared" si="34"/>
        <v>1</v>
      </c>
    </row>
    <row r="430" spans="1:26" x14ac:dyDescent="0.3">
      <c r="A430" s="23" t="s">
        <v>901</v>
      </c>
      <c r="B430" s="34">
        <v>45862</v>
      </c>
      <c r="C430" s="23" t="s">
        <v>902</v>
      </c>
      <c r="D430" s="23" t="s">
        <v>92</v>
      </c>
      <c r="E430" s="23" t="s">
        <v>93</v>
      </c>
      <c r="F430" s="23">
        <v>560038</v>
      </c>
      <c r="G430" s="23" t="s">
        <v>315</v>
      </c>
      <c r="H430" s="23" t="s">
        <v>316</v>
      </c>
      <c r="I430" s="23" t="s">
        <v>50</v>
      </c>
      <c r="J430" s="23" t="s">
        <v>114</v>
      </c>
      <c r="K430" s="23" t="s">
        <v>24</v>
      </c>
      <c r="L430" s="23">
        <v>2</v>
      </c>
      <c r="M430" s="23">
        <v>121.27</v>
      </c>
      <c r="N430" s="23">
        <v>20</v>
      </c>
      <c r="O430" s="23">
        <v>12</v>
      </c>
      <c r="P430" s="23" t="s">
        <v>58</v>
      </c>
      <c r="Q430" s="23" t="s">
        <v>26</v>
      </c>
      <c r="R430" s="23">
        <f t="shared" si="30"/>
        <v>1</v>
      </c>
      <c r="S430" s="23" t="str">
        <f t="shared" si="31"/>
        <v>ORD100429_20250724_CUST01977_MED012</v>
      </c>
      <c r="T430" s="23">
        <f t="shared" si="32"/>
        <v>1</v>
      </c>
      <c r="U430" s="6">
        <f t="shared" si="33"/>
        <v>242.54</v>
      </c>
      <c r="V430" s="6">
        <f>tbl_Raw_Data[[#This Row],[Discount_Pct]]*tbl_Raw_Data[[#This Row],[Gross_Amount]]/100</f>
        <v>48.508000000000003</v>
      </c>
      <c r="W430" s="6">
        <f>tbl_Raw_Data[[#This Row],[Gross_Amount]]-tbl_Raw_Data[[#This Row],[Discount_Amount]]</f>
        <v>194.03199999999998</v>
      </c>
      <c r="X430" s="6">
        <f>tbl_Raw_Data[[#This Row],[Net_Amount_Before_Tax]]*tbl_Raw_Data[[#This Row],[Tax_Pct]]/100</f>
        <v>23.283840000000001</v>
      </c>
      <c r="Y430" s="6">
        <f>tbl_Raw_Data[[#This Row],[Net_Amount_Before_Tax]]+tbl_Raw_Data[[#This Row],[Tax_Amount]]</f>
        <v>217.31583999999998</v>
      </c>
      <c r="Z430" s="6">
        <f t="shared" si="34"/>
        <v>0</v>
      </c>
    </row>
    <row r="431" spans="1:26" x14ac:dyDescent="0.3">
      <c r="A431" s="23" t="s">
        <v>903</v>
      </c>
      <c r="B431" s="34">
        <v>45967</v>
      </c>
      <c r="C431" s="23" t="s">
        <v>904</v>
      </c>
      <c r="D431" s="23" t="s">
        <v>100</v>
      </c>
      <c r="E431" s="23" t="s">
        <v>101</v>
      </c>
      <c r="F431" s="23">
        <v>201307</v>
      </c>
      <c r="G431" s="23" t="s">
        <v>74</v>
      </c>
      <c r="H431" s="23" t="s">
        <v>75</v>
      </c>
      <c r="I431" s="23" t="s">
        <v>76</v>
      </c>
      <c r="J431" s="23" t="s">
        <v>77</v>
      </c>
      <c r="K431" s="23" t="s">
        <v>57</v>
      </c>
      <c r="L431" s="23">
        <v>2</v>
      </c>
      <c r="M431" s="23">
        <v>66.27</v>
      </c>
      <c r="N431" s="23">
        <v>0</v>
      </c>
      <c r="O431" s="23">
        <v>5</v>
      </c>
      <c r="P431" s="23" t="s">
        <v>33</v>
      </c>
      <c r="Q431" s="23" t="s">
        <v>44</v>
      </c>
      <c r="R431" s="23">
        <f t="shared" si="30"/>
        <v>1</v>
      </c>
      <c r="S431" s="23" t="str">
        <f t="shared" si="31"/>
        <v>ORD100430_20251106_CUST00488_MED008</v>
      </c>
      <c r="T431" s="23">
        <f t="shared" si="32"/>
        <v>1</v>
      </c>
      <c r="U431" s="6">
        <f t="shared" si="33"/>
        <v>132.54</v>
      </c>
      <c r="V431" s="6">
        <f>tbl_Raw_Data[[#This Row],[Discount_Pct]]*tbl_Raw_Data[[#This Row],[Gross_Amount]]/100</f>
        <v>0</v>
      </c>
      <c r="W431" s="6">
        <f>tbl_Raw_Data[[#This Row],[Gross_Amount]]-tbl_Raw_Data[[#This Row],[Discount_Amount]]</f>
        <v>132.54</v>
      </c>
      <c r="X431" s="6">
        <f>tbl_Raw_Data[[#This Row],[Net_Amount_Before_Tax]]*tbl_Raw_Data[[#This Row],[Tax_Pct]]/100</f>
        <v>6.6269999999999989</v>
      </c>
      <c r="Y431" s="6">
        <f>tbl_Raw_Data[[#This Row],[Net_Amount_Before_Tax]]+tbl_Raw_Data[[#This Row],[Tax_Amount]]</f>
        <v>139.167</v>
      </c>
      <c r="Z431" s="6">
        <f t="shared" si="34"/>
        <v>2</v>
      </c>
    </row>
    <row r="432" spans="1:26" x14ac:dyDescent="0.3">
      <c r="A432" s="23" t="s">
        <v>905</v>
      </c>
      <c r="B432" s="34">
        <v>45920</v>
      </c>
      <c r="C432" s="23" t="s">
        <v>906</v>
      </c>
      <c r="D432" s="23" t="s">
        <v>52</v>
      </c>
      <c r="E432" s="23" t="s">
        <v>52</v>
      </c>
      <c r="F432" s="23">
        <v>160017</v>
      </c>
      <c r="G432" s="23" t="s">
        <v>82</v>
      </c>
      <c r="H432" s="23" t="s">
        <v>83</v>
      </c>
      <c r="I432" s="23" t="s">
        <v>84</v>
      </c>
      <c r="J432" s="23" t="s">
        <v>85</v>
      </c>
      <c r="K432" s="23" t="s">
        <v>24</v>
      </c>
      <c r="L432" s="23">
        <v>1</v>
      </c>
      <c r="M432" s="23">
        <v>294.52999999999997</v>
      </c>
      <c r="N432" s="23">
        <v>10</v>
      </c>
      <c r="O432" s="23">
        <v>5</v>
      </c>
      <c r="P432" s="23" t="s">
        <v>33</v>
      </c>
      <c r="Q432" s="23" t="s">
        <v>26</v>
      </c>
      <c r="R432" s="23">
        <f t="shared" si="30"/>
        <v>1</v>
      </c>
      <c r="S432" s="23" t="str">
        <f t="shared" si="31"/>
        <v>ORD100431_20250920_CUST02856_MED023</v>
      </c>
      <c r="T432" s="23">
        <f t="shared" si="32"/>
        <v>1</v>
      </c>
      <c r="U432" s="6">
        <f t="shared" si="33"/>
        <v>294.52999999999997</v>
      </c>
      <c r="V432" s="6">
        <f>tbl_Raw_Data[[#This Row],[Discount_Pct]]*tbl_Raw_Data[[#This Row],[Gross_Amount]]/100</f>
        <v>29.452999999999996</v>
      </c>
      <c r="W432" s="6">
        <f>tbl_Raw_Data[[#This Row],[Gross_Amount]]-tbl_Raw_Data[[#This Row],[Discount_Amount]]</f>
        <v>265.077</v>
      </c>
      <c r="X432" s="6">
        <f>tbl_Raw_Data[[#This Row],[Net_Amount_Before_Tax]]*tbl_Raw_Data[[#This Row],[Tax_Pct]]/100</f>
        <v>13.25385</v>
      </c>
      <c r="Y432" s="6">
        <f>tbl_Raw_Data[[#This Row],[Net_Amount_Before_Tax]]+tbl_Raw_Data[[#This Row],[Tax_Amount]]</f>
        <v>278.33085</v>
      </c>
      <c r="Z432" s="6">
        <f t="shared" si="34"/>
        <v>2</v>
      </c>
    </row>
    <row r="433" spans="1:26" x14ac:dyDescent="0.3">
      <c r="A433" s="23" t="s">
        <v>905</v>
      </c>
      <c r="B433" s="34">
        <v>45561</v>
      </c>
      <c r="C433" s="23" t="s">
        <v>907</v>
      </c>
      <c r="D433" s="23" t="s">
        <v>46</v>
      </c>
      <c r="E433" s="23" t="s">
        <v>47</v>
      </c>
      <c r="F433" s="23">
        <v>411057</v>
      </c>
      <c r="G433" s="23" t="s">
        <v>68</v>
      </c>
      <c r="H433" s="23" t="s">
        <v>69</v>
      </c>
      <c r="I433" s="23" t="s">
        <v>55</v>
      </c>
      <c r="J433" s="23" t="s">
        <v>56</v>
      </c>
      <c r="K433" s="23" t="s">
        <v>24</v>
      </c>
      <c r="L433" s="23">
        <v>2</v>
      </c>
      <c r="M433" s="23">
        <v>30.12</v>
      </c>
      <c r="N433" s="23">
        <v>15</v>
      </c>
      <c r="O433" s="23">
        <v>12</v>
      </c>
      <c r="P433" s="23" t="s">
        <v>58</v>
      </c>
      <c r="Q433" s="23" t="s">
        <v>34</v>
      </c>
      <c r="R433" s="23">
        <f t="shared" si="30"/>
        <v>1</v>
      </c>
      <c r="S433" s="23" t="str">
        <f t="shared" si="31"/>
        <v>ORD100431_20240926_CUST00909_MED003</v>
      </c>
      <c r="T433" s="23">
        <f t="shared" si="32"/>
        <v>1</v>
      </c>
      <c r="U433" s="6">
        <f t="shared" si="33"/>
        <v>60.24</v>
      </c>
      <c r="V433" s="6">
        <f>tbl_Raw_Data[[#This Row],[Discount_Pct]]*tbl_Raw_Data[[#This Row],[Gross_Amount]]/100</f>
        <v>9.0359999999999996</v>
      </c>
      <c r="W433" s="6">
        <f>tbl_Raw_Data[[#This Row],[Gross_Amount]]-tbl_Raw_Data[[#This Row],[Discount_Amount]]</f>
        <v>51.204000000000001</v>
      </c>
      <c r="X433" s="6">
        <f>tbl_Raw_Data[[#This Row],[Net_Amount_Before_Tax]]*tbl_Raw_Data[[#This Row],[Tax_Pct]]/100</f>
        <v>6.1444799999999997</v>
      </c>
      <c r="Y433" s="6">
        <f>tbl_Raw_Data[[#This Row],[Net_Amount_Before_Tax]]+tbl_Raw_Data[[#This Row],[Tax_Amount]]</f>
        <v>57.348480000000002</v>
      </c>
      <c r="Z433" s="6">
        <f t="shared" si="34"/>
        <v>1</v>
      </c>
    </row>
    <row r="434" spans="1:26" x14ac:dyDescent="0.3">
      <c r="A434" s="23" t="s">
        <v>908</v>
      </c>
      <c r="B434" s="34">
        <v>45903</v>
      </c>
      <c r="C434" s="23" t="s">
        <v>909</v>
      </c>
      <c r="D434" s="23" t="s">
        <v>183</v>
      </c>
      <c r="E434" s="23" t="s">
        <v>184</v>
      </c>
      <c r="F434" s="23">
        <v>122018</v>
      </c>
      <c r="G434" s="23" t="s">
        <v>111</v>
      </c>
      <c r="H434" s="23" t="s">
        <v>112</v>
      </c>
      <c r="I434" s="23" t="s">
        <v>113</v>
      </c>
      <c r="J434" s="23" t="s">
        <v>114</v>
      </c>
      <c r="K434" s="23" t="s">
        <v>24</v>
      </c>
      <c r="L434" s="23">
        <v>1</v>
      </c>
      <c r="M434" s="23">
        <v>96.28</v>
      </c>
      <c r="N434" s="23">
        <v>0</v>
      </c>
      <c r="O434" s="23">
        <v>18</v>
      </c>
      <c r="P434" s="23" t="s">
        <v>65</v>
      </c>
      <c r="Q434" s="23" t="s">
        <v>34</v>
      </c>
      <c r="R434" s="23">
        <f t="shared" si="30"/>
        <v>1</v>
      </c>
      <c r="S434" s="23" t="str">
        <f t="shared" si="31"/>
        <v>ORD100433_20250903_CUST00236_MED027</v>
      </c>
      <c r="T434" s="23">
        <f t="shared" si="32"/>
        <v>1</v>
      </c>
      <c r="U434" s="6">
        <f t="shared" si="33"/>
        <v>96.28</v>
      </c>
      <c r="V434" s="6">
        <f>tbl_Raw_Data[[#This Row],[Discount_Pct]]*tbl_Raw_Data[[#This Row],[Gross_Amount]]/100</f>
        <v>0</v>
      </c>
      <c r="W434" s="6">
        <f>tbl_Raw_Data[[#This Row],[Gross_Amount]]-tbl_Raw_Data[[#This Row],[Discount_Amount]]</f>
        <v>96.28</v>
      </c>
      <c r="X434" s="6">
        <f>tbl_Raw_Data[[#This Row],[Net_Amount_Before_Tax]]*tbl_Raw_Data[[#This Row],[Tax_Pct]]/100</f>
        <v>17.330400000000001</v>
      </c>
      <c r="Y434" s="6">
        <f>tbl_Raw_Data[[#This Row],[Net_Amount_Before_Tax]]+tbl_Raw_Data[[#This Row],[Tax_Amount]]</f>
        <v>113.6104</v>
      </c>
      <c r="Z434" s="6">
        <f t="shared" si="34"/>
        <v>3</v>
      </c>
    </row>
    <row r="435" spans="1:26" x14ac:dyDescent="0.3">
      <c r="A435" s="23" t="s">
        <v>908</v>
      </c>
      <c r="B435" s="34">
        <v>45905</v>
      </c>
      <c r="C435" s="23" t="s">
        <v>910</v>
      </c>
      <c r="D435" s="23" t="s">
        <v>72</v>
      </c>
      <c r="E435" s="23" t="s">
        <v>73</v>
      </c>
      <c r="F435" s="23">
        <v>302001</v>
      </c>
      <c r="G435" s="23" t="s">
        <v>82</v>
      </c>
      <c r="H435" s="23" t="s">
        <v>83</v>
      </c>
      <c r="I435" s="23" t="s">
        <v>84</v>
      </c>
      <c r="J435" s="23" t="s">
        <v>85</v>
      </c>
      <c r="K435" s="23" t="s">
        <v>24</v>
      </c>
      <c r="L435" s="23">
        <v>1</v>
      </c>
      <c r="M435" s="23">
        <v>276.8</v>
      </c>
      <c r="N435" s="23">
        <v>0</v>
      </c>
      <c r="O435" s="23">
        <v>5</v>
      </c>
      <c r="P435" s="23" t="s">
        <v>43</v>
      </c>
      <c r="Q435" s="23" t="s">
        <v>34</v>
      </c>
      <c r="R435" s="23">
        <f t="shared" si="30"/>
        <v>1</v>
      </c>
      <c r="S435" s="23" t="str">
        <f t="shared" si="31"/>
        <v>ORD100433_20250905_CUST02092_MED023</v>
      </c>
      <c r="T435" s="23">
        <f t="shared" si="32"/>
        <v>1</v>
      </c>
      <c r="U435" s="6">
        <f t="shared" si="33"/>
        <v>276.8</v>
      </c>
      <c r="V435" s="6">
        <f>tbl_Raw_Data[[#This Row],[Discount_Pct]]*tbl_Raw_Data[[#This Row],[Gross_Amount]]/100</f>
        <v>0</v>
      </c>
      <c r="W435" s="6">
        <f>tbl_Raw_Data[[#This Row],[Gross_Amount]]-tbl_Raw_Data[[#This Row],[Discount_Amount]]</f>
        <v>276.8</v>
      </c>
      <c r="X435" s="6">
        <f>tbl_Raw_Data[[#This Row],[Net_Amount_Before_Tax]]*tbl_Raw_Data[[#This Row],[Tax_Pct]]/100</f>
        <v>13.84</v>
      </c>
      <c r="Y435" s="6">
        <f>tbl_Raw_Data[[#This Row],[Net_Amount_Before_Tax]]+tbl_Raw_Data[[#This Row],[Tax_Amount]]</f>
        <v>290.64</v>
      </c>
      <c r="Z435" s="6">
        <f t="shared" si="34"/>
        <v>2</v>
      </c>
    </row>
    <row r="436" spans="1:26" x14ac:dyDescent="0.3">
      <c r="A436" s="23" t="s">
        <v>911</v>
      </c>
      <c r="B436" s="34">
        <v>45701</v>
      </c>
      <c r="C436" s="23" t="s">
        <v>912</v>
      </c>
      <c r="D436" s="23" t="s">
        <v>52</v>
      </c>
      <c r="E436" s="23" t="s">
        <v>52</v>
      </c>
      <c r="F436" s="23">
        <v>160001</v>
      </c>
      <c r="G436" s="23" t="s">
        <v>138</v>
      </c>
      <c r="H436" s="23" t="s">
        <v>139</v>
      </c>
      <c r="I436" s="23" t="s">
        <v>50</v>
      </c>
      <c r="J436" s="23" t="s">
        <v>140</v>
      </c>
      <c r="K436" s="23" t="s">
        <v>24</v>
      </c>
      <c r="L436" s="23">
        <v>1</v>
      </c>
      <c r="M436" s="23">
        <v>149.44999999999999</v>
      </c>
      <c r="N436" s="23">
        <v>0</v>
      </c>
      <c r="O436" s="23">
        <v>18</v>
      </c>
      <c r="P436" s="23" t="s">
        <v>25</v>
      </c>
      <c r="Q436" s="23" t="s">
        <v>34</v>
      </c>
      <c r="R436" s="23">
        <f t="shared" si="30"/>
        <v>1</v>
      </c>
      <c r="S436" s="23" t="str">
        <f t="shared" si="31"/>
        <v>ORD100435_20250213_CUST01447_MED013</v>
      </c>
      <c r="T436" s="23">
        <f t="shared" si="32"/>
        <v>1</v>
      </c>
      <c r="U436" s="6">
        <f t="shared" si="33"/>
        <v>149.44999999999999</v>
      </c>
      <c r="V436" s="6">
        <f>tbl_Raw_Data[[#This Row],[Discount_Pct]]*tbl_Raw_Data[[#This Row],[Gross_Amount]]/100</f>
        <v>0</v>
      </c>
      <c r="W436" s="6">
        <f>tbl_Raw_Data[[#This Row],[Gross_Amount]]-tbl_Raw_Data[[#This Row],[Discount_Amount]]</f>
        <v>149.44999999999999</v>
      </c>
      <c r="X436" s="6">
        <f>tbl_Raw_Data[[#This Row],[Net_Amount_Before_Tax]]*tbl_Raw_Data[[#This Row],[Tax_Pct]]/100</f>
        <v>26.901</v>
      </c>
      <c r="Y436" s="6">
        <f>tbl_Raw_Data[[#This Row],[Net_Amount_Before_Tax]]+tbl_Raw_Data[[#This Row],[Tax_Amount]]</f>
        <v>176.351</v>
      </c>
      <c r="Z436" s="6">
        <f t="shared" si="34"/>
        <v>4</v>
      </c>
    </row>
    <row r="437" spans="1:26" x14ac:dyDescent="0.3">
      <c r="A437" s="23" t="s">
        <v>913</v>
      </c>
      <c r="B437" s="34">
        <v>45864</v>
      </c>
      <c r="C437" s="23" t="s">
        <v>914</v>
      </c>
      <c r="D437" s="23" t="s">
        <v>46</v>
      </c>
      <c r="E437" s="23" t="s">
        <v>47</v>
      </c>
      <c r="F437" s="23">
        <v>411045</v>
      </c>
      <c r="G437" s="23" t="s">
        <v>315</v>
      </c>
      <c r="H437" s="23" t="s">
        <v>316</v>
      </c>
      <c r="I437" s="23" t="s">
        <v>50</v>
      </c>
      <c r="J437" s="23" t="s">
        <v>114</v>
      </c>
      <c r="K437" s="23" t="s">
        <v>24</v>
      </c>
      <c r="L437" s="23">
        <v>5</v>
      </c>
      <c r="M437" s="23">
        <v>114.56</v>
      </c>
      <c r="N437" s="23">
        <v>10</v>
      </c>
      <c r="O437" s="23">
        <v>5</v>
      </c>
      <c r="P437" s="23" t="s">
        <v>33</v>
      </c>
      <c r="Q437" s="23" t="s">
        <v>34</v>
      </c>
      <c r="R437" s="23">
        <f t="shared" si="30"/>
        <v>1</v>
      </c>
      <c r="S437" s="23" t="str">
        <f t="shared" si="31"/>
        <v>ORD100436_20250726_CUST02388_MED012</v>
      </c>
      <c r="T437" s="23">
        <f t="shared" si="32"/>
        <v>1</v>
      </c>
      <c r="U437" s="6">
        <f t="shared" si="33"/>
        <v>572.79999999999995</v>
      </c>
      <c r="V437" s="6">
        <f>tbl_Raw_Data[[#This Row],[Discount_Pct]]*tbl_Raw_Data[[#This Row],[Gross_Amount]]/100</f>
        <v>57.28</v>
      </c>
      <c r="W437" s="6">
        <f>tbl_Raw_Data[[#This Row],[Gross_Amount]]-tbl_Raw_Data[[#This Row],[Discount_Amount]]</f>
        <v>515.52</v>
      </c>
      <c r="X437" s="6">
        <f>tbl_Raw_Data[[#This Row],[Net_Amount_Before_Tax]]*tbl_Raw_Data[[#This Row],[Tax_Pct]]/100</f>
        <v>25.776</v>
      </c>
      <c r="Y437" s="6">
        <f>tbl_Raw_Data[[#This Row],[Net_Amount_Before_Tax]]+tbl_Raw_Data[[#This Row],[Tax_Amount]]</f>
        <v>541.29599999999994</v>
      </c>
      <c r="Z437" s="6">
        <f t="shared" si="34"/>
        <v>2</v>
      </c>
    </row>
    <row r="438" spans="1:26" x14ac:dyDescent="0.3">
      <c r="A438" s="23" t="s">
        <v>915</v>
      </c>
      <c r="B438" s="34">
        <v>45708</v>
      </c>
      <c r="C438" s="23" t="s">
        <v>916</v>
      </c>
      <c r="D438" s="23" t="s">
        <v>159</v>
      </c>
      <c r="E438" s="23" t="s">
        <v>47</v>
      </c>
      <c r="F438" s="23">
        <v>400069</v>
      </c>
      <c r="G438" s="23" t="s">
        <v>124</v>
      </c>
      <c r="H438" s="23" t="s">
        <v>125</v>
      </c>
      <c r="I438" s="23" t="s">
        <v>104</v>
      </c>
      <c r="J438" s="23" t="s">
        <v>114</v>
      </c>
      <c r="K438" s="23" t="s">
        <v>24</v>
      </c>
      <c r="L438" s="23">
        <v>1</v>
      </c>
      <c r="M438" s="23">
        <v>110.34</v>
      </c>
      <c r="N438" s="23">
        <v>15</v>
      </c>
      <c r="O438" s="23">
        <v>12</v>
      </c>
      <c r="P438" s="23" t="s">
        <v>89</v>
      </c>
      <c r="Q438" s="23" t="s">
        <v>34</v>
      </c>
      <c r="R438" s="23">
        <f t="shared" si="30"/>
        <v>1</v>
      </c>
      <c r="S438" s="23" t="str">
        <f t="shared" si="31"/>
        <v>ORD100437_20250220_CUST02074_MED018</v>
      </c>
      <c r="T438" s="23">
        <f t="shared" si="32"/>
        <v>1</v>
      </c>
      <c r="U438" s="6">
        <f t="shared" si="33"/>
        <v>110.34</v>
      </c>
      <c r="V438" s="6">
        <f>tbl_Raw_Data[[#This Row],[Discount_Pct]]*tbl_Raw_Data[[#This Row],[Gross_Amount]]/100</f>
        <v>16.551000000000002</v>
      </c>
      <c r="W438" s="6">
        <f>tbl_Raw_Data[[#This Row],[Gross_Amount]]-tbl_Raw_Data[[#This Row],[Discount_Amount]]</f>
        <v>93.789000000000001</v>
      </c>
      <c r="X438" s="6">
        <f>tbl_Raw_Data[[#This Row],[Net_Amount_Before_Tax]]*tbl_Raw_Data[[#This Row],[Tax_Pct]]/100</f>
        <v>11.25468</v>
      </c>
      <c r="Y438" s="6">
        <f>tbl_Raw_Data[[#This Row],[Net_Amount_Before_Tax]]+tbl_Raw_Data[[#This Row],[Tax_Amount]]</f>
        <v>105.04367999999999</v>
      </c>
      <c r="Z438" s="6">
        <f t="shared" si="34"/>
        <v>3</v>
      </c>
    </row>
    <row r="439" spans="1:26" x14ac:dyDescent="0.3">
      <c r="A439" s="23" t="s">
        <v>917</v>
      </c>
      <c r="B439" s="34">
        <v>45678</v>
      </c>
      <c r="C439" s="23" t="s">
        <v>918</v>
      </c>
      <c r="D439" s="23" t="s">
        <v>142</v>
      </c>
      <c r="E439" s="23" t="s">
        <v>81</v>
      </c>
      <c r="F439" s="23">
        <v>380058</v>
      </c>
      <c r="G439" s="23" t="s">
        <v>256</v>
      </c>
      <c r="H439" s="23" t="s">
        <v>257</v>
      </c>
      <c r="I439" s="23" t="s">
        <v>22</v>
      </c>
      <c r="J439" s="23" t="s">
        <v>258</v>
      </c>
      <c r="K439" s="23" t="s">
        <v>57</v>
      </c>
      <c r="L439" s="23">
        <v>1</v>
      </c>
      <c r="M439" s="23">
        <v>63.16</v>
      </c>
      <c r="N439" s="23">
        <v>10</v>
      </c>
      <c r="O439" s="23">
        <v>18</v>
      </c>
      <c r="P439" s="23" t="s">
        <v>89</v>
      </c>
      <c r="Q439" s="23" t="s">
        <v>34</v>
      </c>
      <c r="R439" s="23">
        <f t="shared" si="30"/>
        <v>1</v>
      </c>
      <c r="S439" s="23" t="str">
        <f t="shared" si="31"/>
        <v>ORD100438_20250121_CUST02307_MED025</v>
      </c>
      <c r="T439" s="23">
        <f t="shared" si="32"/>
        <v>1</v>
      </c>
      <c r="U439" s="6">
        <f t="shared" si="33"/>
        <v>63.16</v>
      </c>
      <c r="V439" s="6">
        <f>tbl_Raw_Data[[#This Row],[Discount_Pct]]*tbl_Raw_Data[[#This Row],[Gross_Amount]]/100</f>
        <v>6.3159999999999989</v>
      </c>
      <c r="W439" s="6">
        <f>tbl_Raw_Data[[#This Row],[Gross_Amount]]-tbl_Raw_Data[[#This Row],[Discount_Amount]]</f>
        <v>56.843999999999994</v>
      </c>
      <c r="X439" s="6">
        <f>tbl_Raw_Data[[#This Row],[Net_Amount_Before_Tax]]*tbl_Raw_Data[[#This Row],[Tax_Pct]]/100</f>
        <v>10.231919999999999</v>
      </c>
      <c r="Y439" s="6">
        <f>tbl_Raw_Data[[#This Row],[Net_Amount_Before_Tax]]+tbl_Raw_Data[[#This Row],[Tax_Amount]]</f>
        <v>67.075919999999996</v>
      </c>
      <c r="Z439" s="6">
        <f t="shared" si="34"/>
        <v>3</v>
      </c>
    </row>
    <row r="440" spans="1:26" x14ac:dyDescent="0.3">
      <c r="A440" s="23" t="s">
        <v>919</v>
      </c>
      <c r="B440" s="34">
        <v>45556</v>
      </c>
      <c r="C440" s="23" t="s">
        <v>920</v>
      </c>
      <c r="D440" s="23" t="s">
        <v>130</v>
      </c>
      <c r="E440" s="23" t="s">
        <v>131</v>
      </c>
      <c r="F440" s="23">
        <v>700091</v>
      </c>
      <c r="G440" s="23" t="s">
        <v>94</v>
      </c>
      <c r="H440" s="23" t="s">
        <v>95</v>
      </c>
      <c r="I440" s="23" t="s">
        <v>84</v>
      </c>
      <c r="J440" s="23" t="s">
        <v>42</v>
      </c>
      <c r="K440" s="23" t="s">
        <v>24</v>
      </c>
      <c r="L440" s="23">
        <v>3</v>
      </c>
      <c r="M440" s="23">
        <v>77.040000000000006</v>
      </c>
      <c r="N440" s="23">
        <v>10</v>
      </c>
      <c r="O440" s="23">
        <v>5</v>
      </c>
      <c r="P440" s="23" t="s">
        <v>65</v>
      </c>
      <c r="Q440" s="23" t="s">
        <v>34</v>
      </c>
      <c r="R440" s="23">
        <f t="shared" si="30"/>
        <v>1</v>
      </c>
      <c r="S440" s="23" t="str">
        <f t="shared" si="31"/>
        <v>ORD100439_20240921_CUST00277_MED021</v>
      </c>
      <c r="T440" s="23">
        <f t="shared" si="32"/>
        <v>1</v>
      </c>
      <c r="U440" s="6">
        <f t="shared" si="33"/>
        <v>231.12</v>
      </c>
      <c r="V440" s="6">
        <f>tbl_Raw_Data[[#This Row],[Discount_Pct]]*tbl_Raw_Data[[#This Row],[Gross_Amount]]/100</f>
        <v>23.111999999999998</v>
      </c>
      <c r="W440" s="6">
        <f>tbl_Raw_Data[[#This Row],[Gross_Amount]]-tbl_Raw_Data[[#This Row],[Discount_Amount]]</f>
        <v>208.00800000000001</v>
      </c>
      <c r="X440" s="6">
        <f>tbl_Raw_Data[[#This Row],[Net_Amount_Before_Tax]]*tbl_Raw_Data[[#This Row],[Tax_Pct]]/100</f>
        <v>10.400399999999999</v>
      </c>
      <c r="Y440" s="6">
        <f>tbl_Raw_Data[[#This Row],[Net_Amount_Before_Tax]]+tbl_Raw_Data[[#This Row],[Tax_Amount]]</f>
        <v>218.4084</v>
      </c>
      <c r="Z440" s="6">
        <f t="shared" si="34"/>
        <v>2</v>
      </c>
    </row>
    <row r="441" spans="1:26" x14ac:dyDescent="0.3">
      <c r="A441" s="23" t="s">
        <v>921</v>
      </c>
      <c r="B441" s="34">
        <v>45561</v>
      </c>
      <c r="C441" s="23" t="s">
        <v>922</v>
      </c>
      <c r="D441" s="23" t="s">
        <v>87</v>
      </c>
      <c r="E441" s="23" t="s">
        <v>88</v>
      </c>
      <c r="F441" s="23">
        <v>600018</v>
      </c>
      <c r="G441" s="23" t="s">
        <v>68</v>
      </c>
      <c r="H441" s="23" t="s">
        <v>69</v>
      </c>
      <c r="I441" s="23" t="s">
        <v>55</v>
      </c>
      <c r="J441" s="23" t="s">
        <v>56</v>
      </c>
      <c r="K441" s="23" t="s">
        <v>24</v>
      </c>
      <c r="L441" s="23">
        <v>1</v>
      </c>
      <c r="M441" s="23">
        <v>30.3</v>
      </c>
      <c r="N441" s="23">
        <v>5</v>
      </c>
      <c r="O441" s="23">
        <v>12</v>
      </c>
      <c r="P441" s="23" t="s">
        <v>33</v>
      </c>
      <c r="Q441" s="23" t="s">
        <v>44</v>
      </c>
      <c r="R441" s="23">
        <f t="shared" si="30"/>
        <v>1</v>
      </c>
      <c r="S441" s="23" t="str">
        <f t="shared" si="31"/>
        <v>ORD100440_20240926_CUST01017_MED003</v>
      </c>
      <c r="T441" s="23">
        <f t="shared" si="32"/>
        <v>1</v>
      </c>
      <c r="U441" s="6">
        <f t="shared" si="33"/>
        <v>30.3</v>
      </c>
      <c r="V441" s="6">
        <f>tbl_Raw_Data[[#This Row],[Discount_Pct]]*tbl_Raw_Data[[#This Row],[Gross_Amount]]/100</f>
        <v>1.5149999999999999</v>
      </c>
      <c r="W441" s="6">
        <f>tbl_Raw_Data[[#This Row],[Gross_Amount]]-tbl_Raw_Data[[#This Row],[Discount_Amount]]</f>
        <v>28.785</v>
      </c>
      <c r="X441" s="6">
        <f>tbl_Raw_Data[[#This Row],[Net_Amount_Before_Tax]]*tbl_Raw_Data[[#This Row],[Tax_Pct]]/100</f>
        <v>3.4542000000000002</v>
      </c>
      <c r="Y441" s="6">
        <f>tbl_Raw_Data[[#This Row],[Net_Amount_Before_Tax]]+tbl_Raw_Data[[#This Row],[Tax_Amount]]</f>
        <v>32.239199999999997</v>
      </c>
      <c r="Z441" s="6">
        <f t="shared" si="34"/>
        <v>1</v>
      </c>
    </row>
    <row r="442" spans="1:26" x14ac:dyDescent="0.3">
      <c r="A442" s="23" t="s">
        <v>923</v>
      </c>
      <c r="B442" s="34">
        <v>45879</v>
      </c>
      <c r="C442" s="23" t="s">
        <v>924</v>
      </c>
      <c r="D442" s="23" t="s">
        <v>92</v>
      </c>
      <c r="E442" s="23" t="s">
        <v>93</v>
      </c>
      <c r="F442" s="23">
        <v>560034</v>
      </c>
      <c r="G442" s="23" t="s">
        <v>20</v>
      </c>
      <c r="H442" s="23" t="s">
        <v>21</v>
      </c>
      <c r="I442" s="23" t="s">
        <v>22</v>
      </c>
      <c r="J442" s="23" t="s">
        <v>23</v>
      </c>
      <c r="K442" s="23" t="s">
        <v>24</v>
      </c>
      <c r="L442" s="23">
        <v>2</v>
      </c>
      <c r="M442" s="23">
        <v>151.97</v>
      </c>
      <c r="N442" s="23">
        <v>5</v>
      </c>
      <c r="O442" s="23">
        <v>5</v>
      </c>
      <c r="P442" s="23" t="s">
        <v>58</v>
      </c>
      <c r="Q442" s="23" t="s">
        <v>34</v>
      </c>
      <c r="R442" s="23">
        <f t="shared" si="30"/>
        <v>1</v>
      </c>
      <c r="S442" s="23" t="str">
        <f t="shared" si="31"/>
        <v>ORD100441_20250810_CUST01103_MED024</v>
      </c>
      <c r="T442" s="23">
        <f t="shared" si="32"/>
        <v>1</v>
      </c>
      <c r="U442" s="6">
        <f t="shared" si="33"/>
        <v>303.94</v>
      </c>
      <c r="V442" s="6">
        <f>tbl_Raw_Data[[#This Row],[Discount_Pct]]*tbl_Raw_Data[[#This Row],[Gross_Amount]]/100</f>
        <v>15.197000000000001</v>
      </c>
      <c r="W442" s="6">
        <f>tbl_Raw_Data[[#This Row],[Gross_Amount]]-tbl_Raw_Data[[#This Row],[Discount_Amount]]</f>
        <v>288.74299999999999</v>
      </c>
      <c r="X442" s="6">
        <f>tbl_Raw_Data[[#This Row],[Net_Amount_Before_Tax]]*tbl_Raw_Data[[#This Row],[Tax_Pct]]/100</f>
        <v>14.437149999999999</v>
      </c>
      <c r="Y442" s="6">
        <f>tbl_Raw_Data[[#This Row],[Net_Amount_Before_Tax]]+tbl_Raw_Data[[#This Row],[Tax_Amount]]</f>
        <v>303.18014999999997</v>
      </c>
      <c r="Z442" s="6">
        <f t="shared" si="34"/>
        <v>1</v>
      </c>
    </row>
    <row r="443" spans="1:26" x14ac:dyDescent="0.3">
      <c r="A443" s="23" t="s">
        <v>925</v>
      </c>
      <c r="B443" s="34">
        <v>45503</v>
      </c>
      <c r="C443" s="23" t="s">
        <v>926</v>
      </c>
      <c r="D443" s="23" t="s">
        <v>28</v>
      </c>
      <c r="E443" s="23" t="s">
        <v>29</v>
      </c>
      <c r="F443" s="23">
        <v>500001</v>
      </c>
      <c r="G443" s="23" t="s">
        <v>111</v>
      </c>
      <c r="H443" s="23" t="s">
        <v>112</v>
      </c>
      <c r="I443" s="23" t="s">
        <v>113</v>
      </c>
      <c r="J443" s="23" t="s">
        <v>114</v>
      </c>
      <c r="K443" s="23" t="s">
        <v>24</v>
      </c>
      <c r="L443" s="23">
        <v>1</v>
      </c>
      <c r="M443" s="23">
        <v>99.47</v>
      </c>
      <c r="N443" s="23">
        <v>0</v>
      </c>
      <c r="O443" s="23">
        <v>5</v>
      </c>
      <c r="P443" s="23" t="s">
        <v>25</v>
      </c>
      <c r="Q443" s="23" t="s">
        <v>90</v>
      </c>
      <c r="R443" s="23">
        <f t="shared" si="30"/>
        <v>1</v>
      </c>
      <c r="S443" s="23" t="str">
        <f t="shared" si="31"/>
        <v>ORD100442_20240730_CUST00939_MED027</v>
      </c>
      <c r="T443" s="23">
        <f t="shared" si="32"/>
        <v>1</v>
      </c>
      <c r="U443" s="6">
        <f t="shared" si="33"/>
        <v>99.47</v>
      </c>
      <c r="V443" s="6">
        <f>tbl_Raw_Data[[#This Row],[Discount_Pct]]*tbl_Raw_Data[[#This Row],[Gross_Amount]]/100</f>
        <v>0</v>
      </c>
      <c r="W443" s="6">
        <f>tbl_Raw_Data[[#This Row],[Gross_Amount]]-tbl_Raw_Data[[#This Row],[Discount_Amount]]</f>
        <v>99.47</v>
      </c>
      <c r="X443" s="6">
        <f>tbl_Raw_Data[[#This Row],[Net_Amount_Before_Tax]]*tbl_Raw_Data[[#This Row],[Tax_Pct]]/100</f>
        <v>4.9735000000000005</v>
      </c>
      <c r="Y443" s="6">
        <f>tbl_Raw_Data[[#This Row],[Net_Amount_Before_Tax]]+tbl_Raw_Data[[#This Row],[Tax_Amount]]</f>
        <v>104.4435</v>
      </c>
      <c r="Z443" s="6">
        <f t="shared" si="34"/>
        <v>1</v>
      </c>
    </row>
    <row r="444" spans="1:26" x14ac:dyDescent="0.3">
      <c r="A444" s="23" t="s">
        <v>927</v>
      </c>
      <c r="B444" s="34">
        <v>45846</v>
      </c>
      <c r="C444" s="23" t="s">
        <v>928</v>
      </c>
      <c r="D444" s="23" t="s">
        <v>37</v>
      </c>
      <c r="E444" s="23" t="s">
        <v>38</v>
      </c>
      <c r="F444" s="23">
        <v>452016</v>
      </c>
      <c r="G444" s="23" t="s">
        <v>145</v>
      </c>
      <c r="H444" s="23" t="s">
        <v>146</v>
      </c>
      <c r="I444" s="23" t="s">
        <v>147</v>
      </c>
      <c r="J444" s="23" t="s">
        <v>148</v>
      </c>
      <c r="K444" s="23" t="s">
        <v>24</v>
      </c>
      <c r="L444" s="23">
        <v>1</v>
      </c>
      <c r="M444" s="23">
        <v>101.34</v>
      </c>
      <c r="N444" s="23">
        <v>15</v>
      </c>
      <c r="O444" s="23">
        <v>12</v>
      </c>
      <c r="P444" s="23" t="s">
        <v>33</v>
      </c>
      <c r="Q444" s="23" t="s">
        <v>34</v>
      </c>
      <c r="R444" s="23">
        <f t="shared" si="30"/>
        <v>1</v>
      </c>
      <c r="S444" s="23" t="str">
        <f t="shared" si="31"/>
        <v>ORD100443_20250708_CUST00174_MED016</v>
      </c>
      <c r="T444" s="23">
        <f t="shared" si="32"/>
        <v>1</v>
      </c>
      <c r="U444" s="6">
        <f t="shared" si="33"/>
        <v>101.34</v>
      </c>
      <c r="V444" s="6">
        <f>tbl_Raw_Data[[#This Row],[Discount_Pct]]*tbl_Raw_Data[[#This Row],[Gross_Amount]]/100</f>
        <v>15.201000000000001</v>
      </c>
      <c r="W444" s="6">
        <f>tbl_Raw_Data[[#This Row],[Gross_Amount]]-tbl_Raw_Data[[#This Row],[Discount_Amount]]</f>
        <v>86.13900000000001</v>
      </c>
      <c r="X444" s="6">
        <f>tbl_Raw_Data[[#This Row],[Net_Amount_Before_Tax]]*tbl_Raw_Data[[#This Row],[Tax_Pct]]/100</f>
        <v>10.336680000000001</v>
      </c>
      <c r="Y444" s="6">
        <f>tbl_Raw_Data[[#This Row],[Net_Amount_Before_Tax]]+tbl_Raw_Data[[#This Row],[Tax_Amount]]</f>
        <v>96.475680000000011</v>
      </c>
      <c r="Z444" s="6">
        <f t="shared" si="34"/>
        <v>1</v>
      </c>
    </row>
    <row r="445" spans="1:26" x14ac:dyDescent="0.3">
      <c r="A445" s="23" t="s">
        <v>929</v>
      </c>
      <c r="B445" s="34">
        <v>45815</v>
      </c>
      <c r="C445" s="23" t="s">
        <v>930</v>
      </c>
      <c r="D445" s="23" t="s">
        <v>130</v>
      </c>
      <c r="E445" s="23" t="s">
        <v>131</v>
      </c>
      <c r="F445" s="23">
        <v>700091</v>
      </c>
      <c r="G445" s="23" t="s">
        <v>74</v>
      </c>
      <c r="H445" s="23" t="s">
        <v>75</v>
      </c>
      <c r="I445" s="23" t="s">
        <v>76</v>
      </c>
      <c r="J445" s="23" t="s">
        <v>77</v>
      </c>
      <c r="K445" s="23" t="s">
        <v>57</v>
      </c>
      <c r="L445" s="23">
        <v>3</v>
      </c>
      <c r="M445" s="23">
        <v>56.71</v>
      </c>
      <c r="N445" s="23">
        <v>5</v>
      </c>
      <c r="O445" s="23">
        <v>12</v>
      </c>
      <c r="P445" s="23" t="s">
        <v>89</v>
      </c>
      <c r="Q445" s="23" t="s">
        <v>34</v>
      </c>
      <c r="R445" s="23">
        <f t="shared" si="30"/>
        <v>1</v>
      </c>
      <c r="S445" s="23" t="str">
        <f t="shared" si="31"/>
        <v>ORD100444_20250607_CUST01148_MED008</v>
      </c>
      <c r="T445" s="23">
        <f t="shared" si="32"/>
        <v>1</v>
      </c>
      <c r="U445" s="6">
        <f t="shared" si="33"/>
        <v>170.13</v>
      </c>
      <c r="V445" s="6">
        <f>tbl_Raw_Data[[#This Row],[Discount_Pct]]*tbl_Raw_Data[[#This Row],[Gross_Amount]]/100</f>
        <v>8.5064999999999991</v>
      </c>
      <c r="W445" s="6">
        <f>tbl_Raw_Data[[#This Row],[Gross_Amount]]-tbl_Raw_Data[[#This Row],[Discount_Amount]]</f>
        <v>161.62350000000001</v>
      </c>
      <c r="X445" s="6">
        <f>tbl_Raw_Data[[#This Row],[Net_Amount_Before_Tax]]*tbl_Raw_Data[[#This Row],[Tax_Pct]]/100</f>
        <v>19.394819999999999</v>
      </c>
      <c r="Y445" s="6">
        <f>tbl_Raw_Data[[#This Row],[Net_Amount_Before_Tax]]+tbl_Raw_Data[[#This Row],[Tax_Amount]]</f>
        <v>181.01832000000002</v>
      </c>
      <c r="Z445" s="6">
        <f t="shared" si="34"/>
        <v>4</v>
      </c>
    </row>
    <row r="446" spans="1:26" x14ac:dyDescent="0.3">
      <c r="A446" s="23" t="s">
        <v>931</v>
      </c>
      <c r="B446" s="34">
        <v>45695</v>
      </c>
      <c r="C446" s="23" t="s">
        <v>932</v>
      </c>
      <c r="D446" s="23" t="s">
        <v>183</v>
      </c>
      <c r="E446" s="23" t="s">
        <v>184</v>
      </c>
      <c r="F446" s="23">
        <v>122001</v>
      </c>
      <c r="G446" s="23" t="s">
        <v>154</v>
      </c>
      <c r="H446" s="23" t="s">
        <v>155</v>
      </c>
      <c r="I446" s="23" t="s">
        <v>134</v>
      </c>
      <c r="J446" s="23" t="s">
        <v>156</v>
      </c>
      <c r="K446" s="23" t="s">
        <v>57</v>
      </c>
      <c r="L446" s="23">
        <v>2</v>
      </c>
      <c r="M446" s="23">
        <v>41.06</v>
      </c>
      <c r="N446" s="23">
        <v>5</v>
      </c>
      <c r="O446" s="23">
        <v>5</v>
      </c>
      <c r="P446" s="23" t="s">
        <v>25</v>
      </c>
      <c r="Q446" s="23" t="s">
        <v>34</v>
      </c>
      <c r="R446" s="23">
        <f t="shared" si="30"/>
        <v>1</v>
      </c>
      <c r="S446" s="23" t="str">
        <f t="shared" si="31"/>
        <v>ORD100445_20250207_CUST02812_MED006</v>
      </c>
      <c r="T446" s="23">
        <f t="shared" si="32"/>
        <v>1</v>
      </c>
      <c r="U446" s="6">
        <f t="shared" si="33"/>
        <v>82.12</v>
      </c>
      <c r="V446" s="6">
        <f>tbl_Raw_Data[[#This Row],[Discount_Pct]]*tbl_Raw_Data[[#This Row],[Gross_Amount]]/100</f>
        <v>4.1059999999999999</v>
      </c>
      <c r="W446" s="6">
        <f>tbl_Raw_Data[[#This Row],[Gross_Amount]]-tbl_Raw_Data[[#This Row],[Discount_Amount]]</f>
        <v>78.01400000000001</v>
      </c>
      <c r="X446" s="6">
        <f>tbl_Raw_Data[[#This Row],[Net_Amount_Before_Tax]]*tbl_Raw_Data[[#This Row],[Tax_Pct]]/100</f>
        <v>3.9007000000000005</v>
      </c>
      <c r="Y446" s="6">
        <f>tbl_Raw_Data[[#This Row],[Net_Amount_Before_Tax]]+tbl_Raw_Data[[#This Row],[Tax_Amount]]</f>
        <v>81.914700000000011</v>
      </c>
      <c r="Z446" s="6">
        <f t="shared" si="34"/>
        <v>5</v>
      </c>
    </row>
    <row r="447" spans="1:26" x14ac:dyDescent="0.3">
      <c r="A447" s="23" t="s">
        <v>933</v>
      </c>
      <c r="B447" s="34">
        <v>45395</v>
      </c>
      <c r="C447" s="23" t="s">
        <v>934</v>
      </c>
      <c r="D447" s="23" t="s">
        <v>46</v>
      </c>
      <c r="E447" s="23" t="s">
        <v>47</v>
      </c>
      <c r="F447" s="23">
        <v>411045</v>
      </c>
      <c r="G447" s="23" t="s">
        <v>53</v>
      </c>
      <c r="H447" s="23" t="s">
        <v>54</v>
      </c>
      <c r="I447" s="23" t="s">
        <v>55</v>
      </c>
      <c r="J447" s="23" t="s">
        <v>56</v>
      </c>
      <c r="K447" s="23" t="s">
        <v>57</v>
      </c>
      <c r="L447" s="23">
        <v>3</v>
      </c>
      <c r="M447" s="23">
        <v>51.18</v>
      </c>
      <c r="N447" s="23">
        <v>5</v>
      </c>
      <c r="O447" s="23">
        <v>5</v>
      </c>
      <c r="P447" s="23" t="s">
        <v>89</v>
      </c>
      <c r="Q447" s="23" t="s">
        <v>44</v>
      </c>
      <c r="R447" s="23">
        <f t="shared" si="30"/>
        <v>1</v>
      </c>
      <c r="S447" s="23" t="str">
        <f t="shared" si="31"/>
        <v>ORD100446_20240413_CUST01333_MED020</v>
      </c>
      <c r="T447" s="23">
        <f t="shared" si="32"/>
        <v>1</v>
      </c>
      <c r="U447" s="6">
        <f t="shared" si="33"/>
        <v>153.54</v>
      </c>
      <c r="V447" s="6">
        <f>tbl_Raw_Data[[#This Row],[Discount_Pct]]*tbl_Raw_Data[[#This Row],[Gross_Amount]]/100</f>
        <v>7.6769999999999996</v>
      </c>
      <c r="W447" s="6">
        <f>tbl_Raw_Data[[#This Row],[Gross_Amount]]-tbl_Raw_Data[[#This Row],[Discount_Amount]]</f>
        <v>145.863</v>
      </c>
      <c r="X447" s="6">
        <f>tbl_Raw_Data[[#This Row],[Net_Amount_Before_Tax]]*tbl_Raw_Data[[#This Row],[Tax_Pct]]/100</f>
        <v>7.2931500000000007</v>
      </c>
      <c r="Y447" s="6">
        <f>tbl_Raw_Data[[#This Row],[Net_Amount_Before_Tax]]+tbl_Raw_Data[[#This Row],[Tax_Amount]]</f>
        <v>153.15615</v>
      </c>
      <c r="Z447" s="6">
        <f t="shared" si="34"/>
        <v>2</v>
      </c>
    </row>
    <row r="448" spans="1:26" x14ac:dyDescent="0.3">
      <c r="A448" s="23" t="s">
        <v>935</v>
      </c>
      <c r="B448" s="34">
        <v>45802</v>
      </c>
      <c r="C448" s="23" t="s">
        <v>936</v>
      </c>
      <c r="D448" s="23" t="s">
        <v>28</v>
      </c>
      <c r="E448" s="23" t="s">
        <v>29</v>
      </c>
      <c r="F448" s="23">
        <v>500084</v>
      </c>
      <c r="G448" s="23" t="s">
        <v>160</v>
      </c>
      <c r="H448" s="23" t="s">
        <v>161</v>
      </c>
      <c r="I448" s="23" t="s">
        <v>50</v>
      </c>
      <c r="J448" s="23" t="s">
        <v>23</v>
      </c>
      <c r="K448" s="23" t="s">
        <v>24</v>
      </c>
      <c r="L448" s="23">
        <v>2</v>
      </c>
      <c r="M448" s="23">
        <v>142.18</v>
      </c>
      <c r="N448" s="23">
        <v>15</v>
      </c>
      <c r="O448" s="23">
        <v>5</v>
      </c>
      <c r="P448" s="23" t="s">
        <v>43</v>
      </c>
      <c r="Q448" s="23" t="s">
        <v>34</v>
      </c>
      <c r="R448" s="23">
        <f t="shared" si="30"/>
        <v>1</v>
      </c>
      <c r="S448" s="23" t="str">
        <f t="shared" si="31"/>
        <v>ORD100447_20250525_CUST01737_MED014</v>
      </c>
      <c r="T448" s="23">
        <f t="shared" si="32"/>
        <v>1</v>
      </c>
      <c r="U448" s="6">
        <f t="shared" si="33"/>
        <v>284.36</v>
      </c>
      <c r="V448" s="6">
        <f>tbl_Raw_Data[[#This Row],[Discount_Pct]]*tbl_Raw_Data[[#This Row],[Gross_Amount]]/100</f>
        <v>42.654000000000003</v>
      </c>
      <c r="W448" s="6">
        <f>tbl_Raw_Data[[#This Row],[Gross_Amount]]-tbl_Raw_Data[[#This Row],[Discount_Amount]]</f>
        <v>241.70600000000002</v>
      </c>
      <c r="X448" s="6">
        <f>tbl_Raw_Data[[#This Row],[Net_Amount_Before_Tax]]*tbl_Raw_Data[[#This Row],[Tax_Pct]]/100</f>
        <v>12.085300000000002</v>
      </c>
      <c r="Y448" s="6">
        <f>tbl_Raw_Data[[#This Row],[Net_Amount_Before_Tax]]+tbl_Raw_Data[[#This Row],[Tax_Amount]]</f>
        <v>253.79130000000001</v>
      </c>
      <c r="Z448" s="6">
        <f t="shared" si="34"/>
        <v>3</v>
      </c>
    </row>
    <row r="449" spans="1:26" x14ac:dyDescent="0.3">
      <c r="A449" s="23" t="s">
        <v>937</v>
      </c>
      <c r="B449" s="34">
        <v>45994</v>
      </c>
      <c r="C449" s="23" t="s">
        <v>938</v>
      </c>
      <c r="D449" s="23" t="s">
        <v>37</v>
      </c>
      <c r="E449" s="23" t="s">
        <v>38</v>
      </c>
      <c r="F449" s="23">
        <v>452010</v>
      </c>
      <c r="G449" s="23" t="s">
        <v>61</v>
      </c>
      <c r="H449" s="23" t="s">
        <v>62</v>
      </c>
      <c r="I449" s="23" t="s">
        <v>63</v>
      </c>
      <c r="J449" s="23" t="s">
        <v>64</v>
      </c>
      <c r="K449" s="23" t="s">
        <v>57</v>
      </c>
      <c r="L449" s="23">
        <v>3</v>
      </c>
      <c r="M449" s="23">
        <v>120.68</v>
      </c>
      <c r="N449" s="23">
        <v>5</v>
      </c>
      <c r="O449" s="23">
        <v>12</v>
      </c>
      <c r="P449" s="23" t="s">
        <v>43</v>
      </c>
      <c r="Q449" s="23" t="s">
        <v>34</v>
      </c>
      <c r="R449" s="23">
        <f t="shared" si="30"/>
        <v>1</v>
      </c>
      <c r="S449" s="23" t="str">
        <f t="shared" si="31"/>
        <v>ORD100448_20251203_CUST00937_MED004</v>
      </c>
      <c r="T449" s="23">
        <f t="shared" si="32"/>
        <v>1</v>
      </c>
      <c r="U449" s="6">
        <f t="shared" si="33"/>
        <v>362.04</v>
      </c>
      <c r="V449" s="6">
        <f>tbl_Raw_Data[[#This Row],[Discount_Pct]]*tbl_Raw_Data[[#This Row],[Gross_Amount]]/100</f>
        <v>18.102</v>
      </c>
      <c r="W449" s="6">
        <f>tbl_Raw_Data[[#This Row],[Gross_Amount]]-tbl_Raw_Data[[#This Row],[Discount_Amount]]</f>
        <v>343.93800000000005</v>
      </c>
      <c r="X449" s="6">
        <f>tbl_Raw_Data[[#This Row],[Net_Amount_Before_Tax]]*tbl_Raw_Data[[#This Row],[Tax_Pct]]/100</f>
        <v>41.272560000000006</v>
      </c>
      <c r="Y449" s="6">
        <f>tbl_Raw_Data[[#This Row],[Net_Amount_Before_Tax]]+tbl_Raw_Data[[#This Row],[Tax_Amount]]</f>
        <v>385.21056000000004</v>
      </c>
      <c r="Z449" s="6">
        <f t="shared" si="34"/>
        <v>2</v>
      </c>
    </row>
    <row r="450" spans="1:26" x14ac:dyDescent="0.3">
      <c r="A450" s="23" t="s">
        <v>939</v>
      </c>
      <c r="B450" s="34">
        <v>45301</v>
      </c>
      <c r="C450" s="23" t="s">
        <v>940</v>
      </c>
      <c r="D450" s="23" t="s">
        <v>130</v>
      </c>
      <c r="E450" s="23" t="s">
        <v>131</v>
      </c>
      <c r="F450" s="23">
        <v>700029</v>
      </c>
      <c r="G450" s="23" t="s">
        <v>145</v>
      </c>
      <c r="H450" s="23" t="s">
        <v>146</v>
      </c>
      <c r="I450" s="23" t="s">
        <v>147</v>
      </c>
      <c r="J450" s="23" t="s">
        <v>148</v>
      </c>
      <c r="K450" s="23" t="s">
        <v>24</v>
      </c>
      <c r="L450" s="23">
        <v>1</v>
      </c>
      <c r="M450" s="23">
        <v>117.72</v>
      </c>
      <c r="N450" s="23">
        <v>10</v>
      </c>
      <c r="O450" s="23">
        <v>12</v>
      </c>
      <c r="P450" s="23" t="s">
        <v>33</v>
      </c>
      <c r="Q450" s="23" t="s">
        <v>34</v>
      </c>
      <c r="R450" s="23">
        <f t="shared" ref="R450:R513" si="35">COUNTIFS($A$2:$A$8001,A450,$B$2:$B$8001,B450,$C$2:$C$8001,C450,$G$2:$G$8001,G450)</f>
        <v>1</v>
      </c>
      <c r="S450" s="23" t="str">
        <f t="shared" ref="S450:S513" si="36">A450&amp;"_"&amp;TEXT(B450,"yyyymmdd")&amp;"_"&amp;C450&amp;"_"&amp;G450</f>
        <v>ORD100449_20240110_CUST00724_MED016</v>
      </c>
      <c r="T450" s="23">
        <f t="shared" ref="T450:T513" si="37">COUNTIF($S$2:$S$8001,S450)</f>
        <v>1</v>
      </c>
      <c r="U450" s="6">
        <f t="shared" ref="U450:U513" si="38">L450*M450</f>
        <v>117.72</v>
      </c>
      <c r="V450" s="6">
        <f>tbl_Raw_Data[[#This Row],[Discount_Pct]]*tbl_Raw_Data[[#This Row],[Gross_Amount]]/100</f>
        <v>11.772</v>
      </c>
      <c r="W450" s="6">
        <f>tbl_Raw_Data[[#This Row],[Gross_Amount]]-tbl_Raw_Data[[#This Row],[Discount_Amount]]</f>
        <v>105.94799999999999</v>
      </c>
      <c r="X450" s="6">
        <f>tbl_Raw_Data[[#This Row],[Net_Amount_Before_Tax]]*tbl_Raw_Data[[#This Row],[Tax_Pct]]/100</f>
        <v>12.713760000000001</v>
      </c>
      <c r="Y450" s="6">
        <f>tbl_Raw_Data[[#This Row],[Net_Amount_Before_Tax]]+tbl_Raw_Data[[#This Row],[Tax_Amount]]</f>
        <v>118.66175999999999</v>
      </c>
      <c r="Z450" s="6">
        <f t="shared" ref="Z450:Z513" si="39">COUNTIFS($C$2:$C$8001,C450,$Q$2:$Q$8001,"Delivered")</f>
        <v>1</v>
      </c>
    </row>
    <row r="451" spans="1:26" x14ac:dyDescent="0.3">
      <c r="A451" s="23" t="s">
        <v>941</v>
      </c>
      <c r="B451" s="34">
        <v>45873</v>
      </c>
      <c r="C451" s="23" t="s">
        <v>942</v>
      </c>
      <c r="D451" s="23" t="s">
        <v>130</v>
      </c>
      <c r="E451" s="23" t="s">
        <v>131</v>
      </c>
      <c r="F451" s="23">
        <v>700001</v>
      </c>
      <c r="G451" s="23" t="s">
        <v>61</v>
      </c>
      <c r="H451" s="23" t="s">
        <v>62</v>
      </c>
      <c r="I451" s="23" t="s">
        <v>63</v>
      </c>
      <c r="J451" s="23" t="s">
        <v>64</v>
      </c>
      <c r="K451" s="23" t="s">
        <v>57</v>
      </c>
      <c r="L451" s="23">
        <v>2</v>
      </c>
      <c r="M451" s="23">
        <v>98.58</v>
      </c>
      <c r="N451" s="23">
        <v>10</v>
      </c>
      <c r="O451" s="23">
        <v>12</v>
      </c>
      <c r="P451" s="23" t="s">
        <v>33</v>
      </c>
      <c r="Q451" s="23" t="s">
        <v>44</v>
      </c>
      <c r="R451" s="23">
        <f t="shared" si="35"/>
        <v>1</v>
      </c>
      <c r="S451" s="23" t="str">
        <f t="shared" si="36"/>
        <v>ORD100450_20250804_CUST00196_MED004</v>
      </c>
      <c r="T451" s="23">
        <f t="shared" si="37"/>
        <v>1</v>
      </c>
      <c r="U451" s="6">
        <f t="shared" si="38"/>
        <v>197.16</v>
      </c>
      <c r="V451" s="6">
        <f>tbl_Raw_Data[[#This Row],[Discount_Pct]]*tbl_Raw_Data[[#This Row],[Gross_Amount]]/100</f>
        <v>19.715999999999998</v>
      </c>
      <c r="W451" s="6">
        <f>tbl_Raw_Data[[#This Row],[Gross_Amount]]-tbl_Raw_Data[[#This Row],[Discount_Amount]]</f>
        <v>177.44399999999999</v>
      </c>
      <c r="X451" s="6">
        <f>tbl_Raw_Data[[#This Row],[Net_Amount_Before_Tax]]*tbl_Raw_Data[[#This Row],[Tax_Pct]]/100</f>
        <v>21.293279999999999</v>
      </c>
      <c r="Y451" s="6">
        <f>tbl_Raw_Data[[#This Row],[Net_Amount_Before_Tax]]+tbl_Raw_Data[[#This Row],[Tax_Amount]]</f>
        <v>198.73728</v>
      </c>
      <c r="Z451" s="6">
        <f t="shared" si="39"/>
        <v>0</v>
      </c>
    </row>
    <row r="452" spans="1:26" x14ac:dyDescent="0.3">
      <c r="A452" s="23" t="s">
        <v>943</v>
      </c>
      <c r="B452" s="34">
        <v>45660</v>
      </c>
      <c r="C452" s="23" t="s">
        <v>469</v>
      </c>
      <c r="D452" s="23" t="s">
        <v>72</v>
      </c>
      <c r="E452" s="23" t="s">
        <v>73</v>
      </c>
      <c r="F452" s="23">
        <v>302033</v>
      </c>
      <c r="G452" s="23" t="s">
        <v>283</v>
      </c>
      <c r="H452" s="23" t="s">
        <v>284</v>
      </c>
      <c r="I452" s="23" t="s">
        <v>104</v>
      </c>
      <c r="J452" s="23" t="s">
        <v>42</v>
      </c>
      <c r="K452" s="23" t="s">
        <v>57</v>
      </c>
      <c r="L452" s="23">
        <v>3</v>
      </c>
      <c r="M452" s="23">
        <v>277.27999999999997</v>
      </c>
      <c r="N452" s="23">
        <v>5</v>
      </c>
      <c r="O452" s="23">
        <v>5</v>
      </c>
      <c r="P452" s="23" t="s">
        <v>43</v>
      </c>
      <c r="Q452" s="23" t="s">
        <v>34</v>
      </c>
      <c r="R452" s="23">
        <f t="shared" si="35"/>
        <v>1</v>
      </c>
      <c r="S452" s="23" t="str">
        <f t="shared" si="36"/>
        <v>ORD100451_20250103_CUST02296_MED030</v>
      </c>
      <c r="T452" s="23">
        <f t="shared" si="37"/>
        <v>1</v>
      </c>
      <c r="U452" s="6">
        <f t="shared" si="38"/>
        <v>831.83999999999992</v>
      </c>
      <c r="V452" s="6">
        <f>tbl_Raw_Data[[#This Row],[Discount_Pct]]*tbl_Raw_Data[[#This Row],[Gross_Amount]]/100</f>
        <v>41.591999999999999</v>
      </c>
      <c r="W452" s="6">
        <f>tbl_Raw_Data[[#This Row],[Gross_Amount]]-tbl_Raw_Data[[#This Row],[Discount_Amount]]</f>
        <v>790.24799999999993</v>
      </c>
      <c r="X452" s="6">
        <f>tbl_Raw_Data[[#This Row],[Net_Amount_Before_Tax]]*tbl_Raw_Data[[#This Row],[Tax_Pct]]/100</f>
        <v>39.5124</v>
      </c>
      <c r="Y452" s="6">
        <f>tbl_Raw_Data[[#This Row],[Net_Amount_Before_Tax]]+tbl_Raw_Data[[#This Row],[Tax_Amount]]</f>
        <v>829.76039999999989</v>
      </c>
      <c r="Z452" s="6">
        <f t="shared" si="39"/>
        <v>2</v>
      </c>
    </row>
    <row r="453" spans="1:26" x14ac:dyDescent="0.3">
      <c r="A453" s="23" t="s">
        <v>944</v>
      </c>
      <c r="B453" s="34">
        <v>45583</v>
      </c>
      <c r="C453" s="23" t="s">
        <v>945</v>
      </c>
      <c r="D453" s="23" t="s">
        <v>46</v>
      </c>
      <c r="E453" s="23" t="s">
        <v>47</v>
      </c>
      <c r="F453" s="23">
        <v>411045</v>
      </c>
      <c r="G453" s="23" t="s">
        <v>229</v>
      </c>
      <c r="H453" s="23" t="s">
        <v>230</v>
      </c>
      <c r="I453" s="23" t="s">
        <v>84</v>
      </c>
      <c r="J453" s="23" t="s">
        <v>140</v>
      </c>
      <c r="K453" s="23" t="s">
        <v>24</v>
      </c>
      <c r="L453" s="23">
        <v>2</v>
      </c>
      <c r="M453" s="23">
        <v>190.61</v>
      </c>
      <c r="N453" s="23">
        <v>5</v>
      </c>
      <c r="O453" s="23">
        <v>5</v>
      </c>
      <c r="P453" s="23" t="s">
        <v>89</v>
      </c>
      <c r="Q453" s="23" t="s">
        <v>34</v>
      </c>
      <c r="R453" s="23">
        <f t="shared" si="35"/>
        <v>1</v>
      </c>
      <c r="S453" s="23" t="str">
        <f t="shared" si="36"/>
        <v>ORD100452_20241018_CUST01455_MED022</v>
      </c>
      <c r="T453" s="23">
        <f t="shared" si="37"/>
        <v>1</v>
      </c>
      <c r="U453" s="6">
        <f t="shared" si="38"/>
        <v>381.22</v>
      </c>
      <c r="V453" s="6">
        <f>tbl_Raw_Data[[#This Row],[Discount_Pct]]*tbl_Raw_Data[[#This Row],[Gross_Amount]]/100</f>
        <v>19.061</v>
      </c>
      <c r="W453" s="6">
        <f>tbl_Raw_Data[[#This Row],[Gross_Amount]]-tbl_Raw_Data[[#This Row],[Discount_Amount]]</f>
        <v>362.15900000000005</v>
      </c>
      <c r="X453" s="6">
        <f>tbl_Raw_Data[[#This Row],[Net_Amount_Before_Tax]]*tbl_Raw_Data[[#This Row],[Tax_Pct]]/100</f>
        <v>18.107950000000002</v>
      </c>
      <c r="Y453" s="6">
        <f>tbl_Raw_Data[[#This Row],[Net_Amount_Before_Tax]]+tbl_Raw_Data[[#This Row],[Tax_Amount]]</f>
        <v>380.26695000000007</v>
      </c>
      <c r="Z453" s="6">
        <f t="shared" si="39"/>
        <v>2</v>
      </c>
    </row>
    <row r="454" spans="1:26" x14ac:dyDescent="0.3">
      <c r="A454" s="23" t="s">
        <v>946</v>
      </c>
      <c r="B454" s="34">
        <v>45440</v>
      </c>
      <c r="C454" s="23" t="s">
        <v>947</v>
      </c>
      <c r="D454" s="23" t="s">
        <v>52</v>
      </c>
      <c r="E454" s="23" t="s">
        <v>52</v>
      </c>
      <c r="F454" s="23">
        <v>160001</v>
      </c>
      <c r="G454" s="23" t="s">
        <v>167</v>
      </c>
      <c r="H454" s="23" t="s">
        <v>168</v>
      </c>
      <c r="I454" s="23" t="s">
        <v>113</v>
      </c>
      <c r="J454" s="23" t="s">
        <v>42</v>
      </c>
      <c r="K454" s="23" t="s">
        <v>24</v>
      </c>
      <c r="L454" s="23">
        <v>4</v>
      </c>
      <c r="M454" s="23">
        <v>188.84</v>
      </c>
      <c r="N454" s="23">
        <v>10</v>
      </c>
      <c r="O454" s="23">
        <v>12</v>
      </c>
      <c r="P454" s="23" t="s">
        <v>25</v>
      </c>
      <c r="Q454" s="23" t="s">
        <v>34</v>
      </c>
      <c r="R454" s="23">
        <f t="shared" si="35"/>
        <v>1</v>
      </c>
      <c r="S454" s="23" t="str">
        <f t="shared" si="36"/>
        <v>ORD100453_20240528_CUST00687_MED026</v>
      </c>
      <c r="T454" s="23">
        <f t="shared" si="37"/>
        <v>1</v>
      </c>
      <c r="U454" s="6">
        <f t="shared" si="38"/>
        <v>755.36</v>
      </c>
      <c r="V454" s="6">
        <f>tbl_Raw_Data[[#This Row],[Discount_Pct]]*tbl_Raw_Data[[#This Row],[Gross_Amount]]/100</f>
        <v>75.536000000000001</v>
      </c>
      <c r="W454" s="6">
        <f>tbl_Raw_Data[[#This Row],[Gross_Amount]]-tbl_Raw_Data[[#This Row],[Discount_Amount]]</f>
        <v>679.82400000000007</v>
      </c>
      <c r="X454" s="6">
        <f>tbl_Raw_Data[[#This Row],[Net_Amount_Before_Tax]]*tbl_Raw_Data[[#This Row],[Tax_Pct]]/100</f>
        <v>81.578880000000012</v>
      </c>
      <c r="Y454" s="6">
        <f>tbl_Raw_Data[[#This Row],[Net_Amount_Before_Tax]]+tbl_Raw_Data[[#This Row],[Tax_Amount]]</f>
        <v>761.4028800000001</v>
      </c>
      <c r="Z454" s="6">
        <f t="shared" si="39"/>
        <v>2</v>
      </c>
    </row>
    <row r="455" spans="1:26" x14ac:dyDescent="0.3">
      <c r="A455" s="23" t="s">
        <v>948</v>
      </c>
      <c r="B455" s="34">
        <v>45613</v>
      </c>
      <c r="C455" s="23" t="s">
        <v>949</v>
      </c>
      <c r="D455" s="23" t="s">
        <v>52</v>
      </c>
      <c r="E455" s="23" t="s">
        <v>52</v>
      </c>
      <c r="F455" s="23">
        <v>160019</v>
      </c>
      <c r="G455" s="23" t="s">
        <v>119</v>
      </c>
      <c r="H455" s="23" t="s">
        <v>120</v>
      </c>
      <c r="I455" s="23" t="s">
        <v>32</v>
      </c>
      <c r="J455" s="23" t="s">
        <v>64</v>
      </c>
      <c r="K455" s="23" t="s">
        <v>57</v>
      </c>
      <c r="L455" s="23">
        <v>2</v>
      </c>
      <c r="M455" s="23">
        <v>73.040000000000006</v>
      </c>
      <c r="N455" s="23">
        <v>5</v>
      </c>
      <c r="O455" s="23">
        <v>12</v>
      </c>
      <c r="P455" s="23" t="s">
        <v>58</v>
      </c>
      <c r="Q455" s="23" t="s">
        <v>90</v>
      </c>
      <c r="R455" s="23">
        <f t="shared" si="35"/>
        <v>1</v>
      </c>
      <c r="S455" s="23" t="str">
        <f t="shared" si="36"/>
        <v>ORD100454_20241117_CUST01298_MED010</v>
      </c>
      <c r="T455" s="23">
        <f t="shared" si="37"/>
        <v>1</v>
      </c>
      <c r="U455" s="6">
        <f t="shared" si="38"/>
        <v>146.08000000000001</v>
      </c>
      <c r="V455" s="6">
        <f>tbl_Raw_Data[[#This Row],[Discount_Pct]]*tbl_Raw_Data[[#This Row],[Gross_Amount]]/100</f>
        <v>7.3040000000000012</v>
      </c>
      <c r="W455" s="6">
        <f>tbl_Raw_Data[[#This Row],[Gross_Amount]]-tbl_Raw_Data[[#This Row],[Discount_Amount]]</f>
        <v>138.77600000000001</v>
      </c>
      <c r="X455" s="6">
        <f>tbl_Raw_Data[[#This Row],[Net_Amount_Before_Tax]]*tbl_Raw_Data[[#This Row],[Tax_Pct]]/100</f>
        <v>16.653120000000001</v>
      </c>
      <c r="Y455" s="6">
        <f>tbl_Raw_Data[[#This Row],[Net_Amount_Before_Tax]]+tbl_Raw_Data[[#This Row],[Tax_Amount]]</f>
        <v>155.42912000000001</v>
      </c>
      <c r="Z455" s="6">
        <f t="shared" si="39"/>
        <v>0</v>
      </c>
    </row>
    <row r="456" spans="1:26" x14ac:dyDescent="0.3">
      <c r="A456" s="23" t="s">
        <v>950</v>
      </c>
      <c r="B456" s="34">
        <v>45480</v>
      </c>
      <c r="C456" s="23" t="s">
        <v>951</v>
      </c>
      <c r="D456" s="23" t="s">
        <v>19</v>
      </c>
      <c r="E456" s="23" t="s">
        <v>19</v>
      </c>
      <c r="F456" s="23">
        <v>110001</v>
      </c>
      <c r="G456" s="23" t="s">
        <v>107</v>
      </c>
      <c r="H456" s="23" t="s">
        <v>108</v>
      </c>
      <c r="I456" s="23" t="s">
        <v>63</v>
      </c>
      <c r="J456" s="23" t="s">
        <v>42</v>
      </c>
      <c r="K456" s="23" t="s">
        <v>57</v>
      </c>
      <c r="L456" s="23">
        <v>3</v>
      </c>
      <c r="M456" s="23">
        <v>100.58</v>
      </c>
      <c r="N456" s="23">
        <v>15</v>
      </c>
      <c r="O456" s="23">
        <v>18</v>
      </c>
      <c r="P456" s="23" t="s">
        <v>43</v>
      </c>
      <c r="Q456" s="23" t="s">
        <v>34</v>
      </c>
      <c r="R456" s="23">
        <f t="shared" si="35"/>
        <v>1</v>
      </c>
      <c r="S456" s="23" t="str">
        <f t="shared" si="36"/>
        <v>ORD100455_20240707_CUST03499_MED005</v>
      </c>
      <c r="T456" s="23">
        <f t="shared" si="37"/>
        <v>1</v>
      </c>
      <c r="U456" s="6">
        <f t="shared" si="38"/>
        <v>301.74</v>
      </c>
      <c r="V456" s="6">
        <f>tbl_Raw_Data[[#This Row],[Discount_Pct]]*tbl_Raw_Data[[#This Row],[Gross_Amount]]/100</f>
        <v>45.261000000000003</v>
      </c>
      <c r="W456" s="6">
        <f>tbl_Raw_Data[[#This Row],[Gross_Amount]]-tbl_Raw_Data[[#This Row],[Discount_Amount]]</f>
        <v>256.47899999999998</v>
      </c>
      <c r="X456" s="6">
        <f>tbl_Raw_Data[[#This Row],[Net_Amount_Before_Tax]]*tbl_Raw_Data[[#This Row],[Tax_Pct]]/100</f>
        <v>46.166219999999996</v>
      </c>
      <c r="Y456" s="6">
        <f>tbl_Raw_Data[[#This Row],[Net_Amount_Before_Tax]]+tbl_Raw_Data[[#This Row],[Tax_Amount]]</f>
        <v>302.64521999999999</v>
      </c>
      <c r="Z456" s="6">
        <f t="shared" si="39"/>
        <v>3</v>
      </c>
    </row>
    <row r="457" spans="1:26" x14ac:dyDescent="0.3">
      <c r="A457" s="23" t="s">
        <v>952</v>
      </c>
      <c r="B457" s="34">
        <v>45389</v>
      </c>
      <c r="C457" s="23" t="s">
        <v>500</v>
      </c>
      <c r="D457" s="23" t="s">
        <v>80</v>
      </c>
      <c r="E457" s="23" t="s">
        <v>81</v>
      </c>
      <c r="F457" s="23">
        <v>395001</v>
      </c>
      <c r="G457" s="23" t="s">
        <v>102</v>
      </c>
      <c r="H457" s="23" t="s">
        <v>103</v>
      </c>
      <c r="I457" s="23" t="s">
        <v>104</v>
      </c>
      <c r="J457" s="23" t="s">
        <v>64</v>
      </c>
      <c r="K457" s="23" t="s">
        <v>57</v>
      </c>
      <c r="L457" s="23">
        <v>2</v>
      </c>
      <c r="M457" s="23">
        <v>87.66</v>
      </c>
      <c r="N457" s="23">
        <v>10</v>
      </c>
      <c r="O457" s="23">
        <v>12</v>
      </c>
      <c r="P457" s="23" t="s">
        <v>25</v>
      </c>
      <c r="Q457" s="23" t="s">
        <v>34</v>
      </c>
      <c r="R457" s="23">
        <f t="shared" si="35"/>
        <v>1</v>
      </c>
      <c r="S457" s="23" t="str">
        <f t="shared" si="36"/>
        <v>ORD100456_20240407_CUST00262_MED029</v>
      </c>
      <c r="T457" s="23">
        <f t="shared" si="37"/>
        <v>1</v>
      </c>
      <c r="U457" s="6">
        <f t="shared" si="38"/>
        <v>175.32</v>
      </c>
      <c r="V457" s="6">
        <f>tbl_Raw_Data[[#This Row],[Discount_Pct]]*tbl_Raw_Data[[#This Row],[Gross_Amount]]/100</f>
        <v>17.531999999999996</v>
      </c>
      <c r="W457" s="6">
        <f>tbl_Raw_Data[[#This Row],[Gross_Amount]]-tbl_Raw_Data[[#This Row],[Discount_Amount]]</f>
        <v>157.78800000000001</v>
      </c>
      <c r="X457" s="6">
        <f>tbl_Raw_Data[[#This Row],[Net_Amount_Before_Tax]]*tbl_Raw_Data[[#This Row],[Tax_Pct]]/100</f>
        <v>18.934560000000001</v>
      </c>
      <c r="Y457" s="6">
        <f>tbl_Raw_Data[[#This Row],[Net_Amount_Before_Tax]]+tbl_Raw_Data[[#This Row],[Tax_Amount]]</f>
        <v>176.72256000000002</v>
      </c>
      <c r="Z457" s="6">
        <f t="shared" si="39"/>
        <v>5</v>
      </c>
    </row>
    <row r="458" spans="1:26" x14ac:dyDescent="0.3">
      <c r="A458" s="23" t="s">
        <v>953</v>
      </c>
      <c r="B458" s="34">
        <v>45378</v>
      </c>
      <c r="C458" s="23" t="s">
        <v>954</v>
      </c>
      <c r="D458" s="23" t="s">
        <v>80</v>
      </c>
      <c r="E458" s="23" t="s">
        <v>81</v>
      </c>
      <c r="F458" s="23">
        <v>395003</v>
      </c>
      <c r="G458" s="23" t="s">
        <v>102</v>
      </c>
      <c r="H458" s="23" t="s">
        <v>103</v>
      </c>
      <c r="I458" s="23" t="s">
        <v>104</v>
      </c>
      <c r="J458" s="23" t="s">
        <v>64</v>
      </c>
      <c r="K458" s="23" t="s">
        <v>57</v>
      </c>
      <c r="L458" s="23">
        <v>1</v>
      </c>
      <c r="M458" s="23">
        <v>92.31</v>
      </c>
      <c r="N458" s="23">
        <v>10</v>
      </c>
      <c r="O458" s="23">
        <v>12</v>
      </c>
      <c r="P458" s="23" t="s">
        <v>43</v>
      </c>
      <c r="Q458" s="23" t="s">
        <v>34</v>
      </c>
      <c r="R458" s="23">
        <f t="shared" si="35"/>
        <v>1</v>
      </c>
      <c r="S458" s="23" t="str">
        <f t="shared" si="36"/>
        <v>ORD100457_20240327_CUST02683_MED029</v>
      </c>
      <c r="T458" s="23">
        <f t="shared" si="37"/>
        <v>1</v>
      </c>
      <c r="U458" s="6">
        <f t="shared" si="38"/>
        <v>92.31</v>
      </c>
      <c r="V458" s="6">
        <f>tbl_Raw_Data[[#This Row],[Discount_Pct]]*tbl_Raw_Data[[#This Row],[Gross_Amount]]/100</f>
        <v>9.2309999999999999</v>
      </c>
      <c r="W458" s="6">
        <f>tbl_Raw_Data[[#This Row],[Gross_Amount]]-tbl_Raw_Data[[#This Row],[Discount_Amount]]</f>
        <v>83.079000000000008</v>
      </c>
      <c r="X458" s="6">
        <f>tbl_Raw_Data[[#This Row],[Net_Amount_Before_Tax]]*tbl_Raw_Data[[#This Row],[Tax_Pct]]/100</f>
        <v>9.9694800000000008</v>
      </c>
      <c r="Y458" s="6">
        <f>tbl_Raw_Data[[#This Row],[Net_Amount_Before_Tax]]+tbl_Raw_Data[[#This Row],[Tax_Amount]]</f>
        <v>93.048480000000012</v>
      </c>
      <c r="Z458" s="6">
        <f t="shared" si="39"/>
        <v>1</v>
      </c>
    </row>
    <row r="459" spans="1:26" x14ac:dyDescent="0.3">
      <c r="A459" s="23" t="s">
        <v>953</v>
      </c>
      <c r="B459" s="34">
        <v>45971</v>
      </c>
      <c r="C459" s="23" t="s">
        <v>955</v>
      </c>
      <c r="D459" s="23" t="s">
        <v>37</v>
      </c>
      <c r="E459" s="23" t="s">
        <v>38</v>
      </c>
      <c r="F459" s="23">
        <v>452016</v>
      </c>
      <c r="G459" s="23" t="s">
        <v>283</v>
      </c>
      <c r="H459" s="23" t="s">
        <v>284</v>
      </c>
      <c r="I459" s="23" t="s">
        <v>104</v>
      </c>
      <c r="J459" s="23" t="s">
        <v>42</v>
      </c>
      <c r="K459" s="23" t="s">
        <v>57</v>
      </c>
      <c r="L459" s="23">
        <v>1</v>
      </c>
      <c r="M459" s="23">
        <v>287.44</v>
      </c>
      <c r="N459" s="23">
        <v>20</v>
      </c>
      <c r="O459" s="23">
        <v>12</v>
      </c>
      <c r="P459" s="23" t="s">
        <v>89</v>
      </c>
      <c r="Q459" s="23" t="s">
        <v>90</v>
      </c>
      <c r="R459" s="23">
        <f t="shared" si="35"/>
        <v>1</v>
      </c>
      <c r="S459" s="23" t="str">
        <f t="shared" si="36"/>
        <v>ORD100457_20251110_CUST01462_MED030</v>
      </c>
      <c r="T459" s="23">
        <f t="shared" si="37"/>
        <v>1</v>
      </c>
      <c r="U459" s="6">
        <f t="shared" si="38"/>
        <v>287.44</v>
      </c>
      <c r="V459" s="6">
        <f>tbl_Raw_Data[[#This Row],[Discount_Pct]]*tbl_Raw_Data[[#This Row],[Gross_Amount]]/100</f>
        <v>57.488</v>
      </c>
      <c r="W459" s="6">
        <f>tbl_Raw_Data[[#This Row],[Gross_Amount]]-tbl_Raw_Data[[#This Row],[Discount_Amount]]</f>
        <v>229.952</v>
      </c>
      <c r="X459" s="6">
        <f>tbl_Raw_Data[[#This Row],[Net_Amount_Before_Tax]]*tbl_Raw_Data[[#This Row],[Tax_Pct]]/100</f>
        <v>27.594239999999999</v>
      </c>
      <c r="Y459" s="6">
        <f>tbl_Raw_Data[[#This Row],[Net_Amount_Before_Tax]]+tbl_Raw_Data[[#This Row],[Tax_Amount]]</f>
        <v>257.54624000000001</v>
      </c>
      <c r="Z459" s="6">
        <f t="shared" si="39"/>
        <v>1</v>
      </c>
    </row>
    <row r="460" spans="1:26" x14ac:dyDescent="0.3">
      <c r="A460" s="23" t="s">
        <v>953</v>
      </c>
      <c r="B460" s="34">
        <v>46006</v>
      </c>
      <c r="C460" s="23" t="s">
        <v>956</v>
      </c>
      <c r="D460" s="23" t="s">
        <v>92</v>
      </c>
      <c r="E460" s="23" t="s">
        <v>93</v>
      </c>
      <c r="F460" s="23">
        <v>560066</v>
      </c>
      <c r="G460" s="23" t="s">
        <v>233</v>
      </c>
      <c r="H460" s="23" t="s">
        <v>234</v>
      </c>
      <c r="I460" s="23" t="s">
        <v>104</v>
      </c>
      <c r="J460" s="23" t="s">
        <v>42</v>
      </c>
      <c r="K460" s="23" t="s">
        <v>24</v>
      </c>
      <c r="L460" s="23">
        <v>2</v>
      </c>
      <c r="M460" s="23">
        <v>157.56</v>
      </c>
      <c r="N460" s="23">
        <v>10</v>
      </c>
      <c r="O460" s="23">
        <v>12</v>
      </c>
      <c r="P460" s="23" t="s">
        <v>89</v>
      </c>
      <c r="Q460" s="23" t="s">
        <v>34</v>
      </c>
      <c r="R460" s="23">
        <f t="shared" si="35"/>
        <v>1</v>
      </c>
      <c r="S460" s="23" t="str">
        <f t="shared" si="36"/>
        <v>ORD100457_20251215_CUST02209_MED019</v>
      </c>
      <c r="T460" s="23">
        <f t="shared" si="37"/>
        <v>1</v>
      </c>
      <c r="U460" s="6">
        <f t="shared" si="38"/>
        <v>315.12</v>
      </c>
      <c r="V460" s="6">
        <f>tbl_Raw_Data[[#This Row],[Discount_Pct]]*tbl_Raw_Data[[#This Row],[Gross_Amount]]/100</f>
        <v>31.511999999999997</v>
      </c>
      <c r="W460" s="6">
        <f>tbl_Raw_Data[[#This Row],[Gross_Amount]]-tbl_Raw_Data[[#This Row],[Discount_Amount]]</f>
        <v>283.608</v>
      </c>
      <c r="X460" s="6">
        <f>tbl_Raw_Data[[#This Row],[Net_Amount_Before_Tax]]*tbl_Raw_Data[[#This Row],[Tax_Pct]]/100</f>
        <v>34.032960000000003</v>
      </c>
      <c r="Y460" s="6">
        <f>tbl_Raw_Data[[#This Row],[Net_Amount_Before_Tax]]+tbl_Raw_Data[[#This Row],[Tax_Amount]]</f>
        <v>317.64096000000001</v>
      </c>
      <c r="Z460" s="6">
        <f t="shared" si="39"/>
        <v>2</v>
      </c>
    </row>
    <row r="461" spans="1:26" x14ac:dyDescent="0.3">
      <c r="A461" s="23" t="s">
        <v>957</v>
      </c>
      <c r="B461" s="34">
        <v>45785</v>
      </c>
      <c r="C461" s="23" t="s">
        <v>958</v>
      </c>
      <c r="D461" s="23" t="s">
        <v>28</v>
      </c>
      <c r="E461" s="23" t="s">
        <v>29</v>
      </c>
      <c r="F461" s="23">
        <v>500081</v>
      </c>
      <c r="G461" s="23" t="s">
        <v>167</v>
      </c>
      <c r="H461" s="23" t="s">
        <v>168</v>
      </c>
      <c r="I461" s="23" t="s">
        <v>113</v>
      </c>
      <c r="J461" s="23" t="s">
        <v>42</v>
      </c>
      <c r="K461" s="23" t="s">
        <v>24</v>
      </c>
      <c r="L461" s="23">
        <v>1</v>
      </c>
      <c r="M461" s="23">
        <v>182.99</v>
      </c>
      <c r="N461" s="23">
        <v>5</v>
      </c>
      <c r="O461" s="23">
        <v>5</v>
      </c>
      <c r="P461" s="23" t="s">
        <v>25</v>
      </c>
      <c r="Q461" s="23" t="s">
        <v>34</v>
      </c>
      <c r="R461" s="23">
        <f t="shared" si="35"/>
        <v>1</v>
      </c>
      <c r="S461" s="23" t="str">
        <f t="shared" si="36"/>
        <v>ORD100460_20250508_CUST02211_MED026</v>
      </c>
      <c r="T461" s="23">
        <f t="shared" si="37"/>
        <v>1</v>
      </c>
      <c r="U461" s="6">
        <f t="shared" si="38"/>
        <v>182.99</v>
      </c>
      <c r="V461" s="6">
        <f>tbl_Raw_Data[[#This Row],[Discount_Pct]]*tbl_Raw_Data[[#This Row],[Gross_Amount]]/100</f>
        <v>9.1494999999999997</v>
      </c>
      <c r="W461" s="6">
        <f>tbl_Raw_Data[[#This Row],[Gross_Amount]]-tbl_Raw_Data[[#This Row],[Discount_Amount]]</f>
        <v>173.84050000000002</v>
      </c>
      <c r="X461" s="6">
        <f>tbl_Raw_Data[[#This Row],[Net_Amount_Before_Tax]]*tbl_Raw_Data[[#This Row],[Tax_Pct]]/100</f>
        <v>8.692025000000001</v>
      </c>
      <c r="Y461" s="6">
        <f>tbl_Raw_Data[[#This Row],[Net_Amount_Before_Tax]]+tbl_Raw_Data[[#This Row],[Tax_Amount]]</f>
        <v>182.53252500000002</v>
      </c>
      <c r="Z461" s="6">
        <f t="shared" si="39"/>
        <v>2</v>
      </c>
    </row>
    <row r="462" spans="1:26" x14ac:dyDescent="0.3">
      <c r="A462" s="23" t="s">
        <v>959</v>
      </c>
      <c r="B462" s="34">
        <v>45431</v>
      </c>
      <c r="C462" s="23" t="s">
        <v>960</v>
      </c>
      <c r="D462" s="23" t="s">
        <v>87</v>
      </c>
      <c r="E462" s="23" t="s">
        <v>88</v>
      </c>
      <c r="F462" s="23">
        <v>600040</v>
      </c>
      <c r="G462" s="23" t="s">
        <v>145</v>
      </c>
      <c r="H462" s="23" t="s">
        <v>146</v>
      </c>
      <c r="I462" s="23" t="s">
        <v>147</v>
      </c>
      <c r="J462" s="23" t="s">
        <v>148</v>
      </c>
      <c r="K462" s="23" t="s">
        <v>24</v>
      </c>
      <c r="L462" s="23">
        <v>2</v>
      </c>
      <c r="M462" s="23">
        <v>111.9</v>
      </c>
      <c r="N462" s="23">
        <v>5</v>
      </c>
      <c r="O462" s="23">
        <v>12</v>
      </c>
      <c r="P462" s="23" t="s">
        <v>25</v>
      </c>
      <c r="Q462" s="23" t="s">
        <v>26</v>
      </c>
      <c r="R462" s="23">
        <f t="shared" si="35"/>
        <v>1</v>
      </c>
      <c r="S462" s="23" t="str">
        <f t="shared" si="36"/>
        <v>ORD100461_20240519_CUST01409_MED016</v>
      </c>
      <c r="T462" s="23">
        <f t="shared" si="37"/>
        <v>1</v>
      </c>
      <c r="U462" s="6">
        <f t="shared" si="38"/>
        <v>223.8</v>
      </c>
      <c r="V462" s="6">
        <f>tbl_Raw_Data[[#This Row],[Discount_Pct]]*tbl_Raw_Data[[#This Row],[Gross_Amount]]/100</f>
        <v>11.19</v>
      </c>
      <c r="W462" s="6">
        <f>tbl_Raw_Data[[#This Row],[Gross_Amount]]-tbl_Raw_Data[[#This Row],[Discount_Amount]]</f>
        <v>212.61</v>
      </c>
      <c r="X462" s="6">
        <f>tbl_Raw_Data[[#This Row],[Net_Amount_Before_Tax]]*tbl_Raw_Data[[#This Row],[Tax_Pct]]/100</f>
        <v>25.513200000000001</v>
      </c>
      <c r="Y462" s="6">
        <f>tbl_Raw_Data[[#This Row],[Net_Amount_Before_Tax]]+tbl_Raw_Data[[#This Row],[Tax_Amount]]</f>
        <v>238.12320000000003</v>
      </c>
      <c r="Z462" s="6">
        <f t="shared" si="39"/>
        <v>0</v>
      </c>
    </row>
    <row r="463" spans="1:26" x14ac:dyDescent="0.3">
      <c r="A463" s="23" t="s">
        <v>961</v>
      </c>
      <c r="B463" s="34">
        <v>45903</v>
      </c>
      <c r="C463" s="23" t="s">
        <v>962</v>
      </c>
      <c r="D463" s="23" t="s">
        <v>183</v>
      </c>
      <c r="E463" s="23" t="s">
        <v>184</v>
      </c>
      <c r="F463" s="23">
        <v>122016</v>
      </c>
      <c r="G463" s="23" t="s">
        <v>39</v>
      </c>
      <c r="H463" s="23" t="s">
        <v>40</v>
      </c>
      <c r="I463" s="23" t="s">
        <v>41</v>
      </c>
      <c r="J463" s="23" t="s">
        <v>42</v>
      </c>
      <c r="K463" s="23" t="s">
        <v>24</v>
      </c>
      <c r="L463" s="23">
        <v>2</v>
      </c>
      <c r="M463" s="23">
        <v>27.93</v>
      </c>
      <c r="N463" s="23">
        <v>15</v>
      </c>
      <c r="O463" s="23">
        <v>12</v>
      </c>
      <c r="P463" s="23" t="s">
        <v>43</v>
      </c>
      <c r="Q463" s="23" t="s">
        <v>34</v>
      </c>
      <c r="R463" s="23">
        <f t="shared" si="35"/>
        <v>1</v>
      </c>
      <c r="S463" s="23" t="str">
        <f t="shared" si="36"/>
        <v>ORD100462_20250903_CUST00948_MED001</v>
      </c>
      <c r="T463" s="23">
        <f t="shared" si="37"/>
        <v>1</v>
      </c>
      <c r="U463" s="6">
        <f t="shared" si="38"/>
        <v>55.86</v>
      </c>
      <c r="V463" s="6">
        <f>tbl_Raw_Data[[#This Row],[Discount_Pct]]*tbl_Raw_Data[[#This Row],[Gross_Amount]]/100</f>
        <v>8.3789999999999996</v>
      </c>
      <c r="W463" s="6">
        <f>tbl_Raw_Data[[#This Row],[Gross_Amount]]-tbl_Raw_Data[[#This Row],[Discount_Amount]]</f>
        <v>47.481000000000002</v>
      </c>
      <c r="X463" s="6">
        <f>tbl_Raw_Data[[#This Row],[Net_Amount_Before_Tax]]*tbl_Raw_Data[[#This Row],[Tax_Pct]]/100</f>
        <v>5.6977200000000003</v>
      </c>
      <c r="Y463" s="6">
        <f>tbl_Raw_Data[[#This Row],[Net_Amount_Before_Tax]]+tbl_Raw_Data[[#This Row],[Tax_Amount]]</f>
        <v>53.178719999999998</v>
      </c>
      <c r="Z463" s="6">
        <f t="shared" si="39"/>
        <v>2</v>
      </c>
    </row>
    <row r="464" spans="1:26" x14ac:dyDescent="0.3">
      <c r="A464" s="23" t="s">
        <v>963</v>
      </c>
      <c r="B464" s="34">
        <v>45953</v>
      </c>
      <c r="C464" s="23" t="s">
        <v>964</v>
      </c>
      <c r="D464" s="23" t="s">
        <v>37</v>
      </c>
      <c r="E464" s="23" t="s">
        <v>38</v>
      </c>
      <c r="F464" s="23">
        <v>452020</v>
      </c>
      <c r="G464" s="23" t="s">
        <v>138</v>
      </c>
      <c r="H464" s="23" t="s">
        <v>139</v>
      </c>
      <c r="I464" s="23" t="s">
        <v>50</v>
      </c>
      <c r="J464" s="23" t="s">
        <v>140</v>
      </c>
      <c r="K464" s="23" t="s">
        <v>24</v>
      </c>
      <c r="L464" s="23">
        <v>1</v>
      </c>
      <c r="M464" s="23">
        <v>144.22</v>
      </c>
      <c r="N464" s="23">
        <v>10</v>
      </c>
      <c r="O464" s="23">
        <v>12</v>
      </c>
      <c r="P464" s="23" t="s">
        <v>58</v>
      </c>
      <c r="Q464" s="23" t="s">
        <v>34</v>
      </c>
      <c r="R464" s="23">
        <f t="shared" si="35"/>
        <v>1</v>
      </c>
      <c r="S464" s="23" t="str">
        <f t="shared" si="36"/>
        <v>ORD100463_20251023_CUST01597_MED013</v>
      </c>
      <c r="T464" s="23">
        <f t="shared" si="37"/>
        <v>1</v>
      </c>
      <c r="U464" s="6">
        <f t="shared" si="38"/>
        <v>144.22</v>
      </c>
      <c r="V464" s="6">
        <f>tbl_Raw_Data[[#This Row],[Discount_Pct]]*tbl_Raw_Data[[#This Row],[Gross_Amount]]/100</f>
        <v>14.422000000000001</v>
      </c>
      <c r="W464" s="6">
        <f>tbl_Raw_Data[[#This Row],[Gross_Amount]]-tbl_Raw_Data[[#This Row],[Discount_Amount]]</f>
        <v>129.798</v>
      </c>
      <c r="X464" s="6">
        <f>tbl_Raw_Data[[#This Row],[Net_Amount_Before_Tax]]*tbl_Raw_Data[[#This Row],[Tax_Pct]]/100</f>
        <v>15.575760000000001</v>
      </c>
      <c r="Y464" s="6">
        <f>tbl_Raw_Data[[#This Row],[Net_Amount_Before_Tax]]+tbl_Raw_Data[[#This Row],[Tax_Amount]]</f>
        <v>145.37376</v>
      </c>
      <c r="Z464" s="6">
        <f t="shared" si="39"/>
        <v>2</v>
      </c>
    </row>
    <row r="465" spans="1:26" x14ac:dyDescent="0.3">
      <c r="A465" s="23" t="s">
        <v>965</v>
      </c>
      <c r="B465" s="34">
        <v>45836</v>
      </c>
      <c r="C465" s="23" t="s">
        <v>966</v>
      </c>
      <c r="D465" s="23" t="s">
        <v>87</v>
      </c>
      <c r="E465" s="23" t="s">
        <v>88</v>
      </c>
      <c r="F465" s="23">
        <v>600096</v>
      </c>
      <c r="G465" s="23" t="s">
        <v>160</v>
      </c>
      <c r="H465" s="23" t="s">
        <v>161</v>
      </c>
      <c r="I465" s="23" t="s">
        <v>50</v>
      </c>
      <c r="J465" s="23" t="s">
        <v>23</v>
      </c>
      <c r="K465" s="23" t="s">
        <v>24</v>
      </c>
      <c r="L465" s="23">
        <v>1</v>
      </c>
      <c r="M465" s="23">
        <v>130.28</v>
      </c>
      <c r="N465" s="23">
        <v>0</v>
      </c>
      <c r="O465" s="23">
        <v>5</v>
      </c>
      <c r="P465" s="23" t="s">
        <v>89</v>
      </c>
      <c r="Q465" s="23" t="s">
        <v>90</v>
      </c>
      <c r="R465" s="23">
        <f t="shared" si="35"/>
        <v>1</v>
      </c>
      <c r="S465" s="23" t="str">
        <f t="shared" si="36"/>
        <v>ORD100464_20250628_CUST03313_MED014</v>
      </c>
      <c r="T465" s="23">
        <f t="shared" si="37"/>
        <v>1</v>
      </c>
      <c r="U465" s="6">
        <f t="shared" si="38"/>
        <v>130.28</v>
      </c>
      <c r="V465" s="6">
        <f>tbl_Raw_Data[[#This Row],[Discount_Pct]]*tbl_Raw_Data[[#This Row],[Gross_Amount]]/100</f>
        <v>0</v>
      </c>
      <c r="W465" s="6">
        <f>tbl_Raw_Data[[#This Row],[Gross_Amount]]-tbl_Raw_Data[[#This Row],[Discount_Amount]]</f>
        <v>130.28</v>
      </c>
      <c r="X465" s="6">
        <f>tbl_Raw_Data[[#This Row],[Net_Amount_Before_Tax]]*tbl_Raw_Data[[#This Row],[Tax_Pct]]/100</f>
        <v>6.5139999999999993</v>
      </c>
      <c r="Y465" s="6">
        <f>tbl_Raw_Data[[#This Row],[Net_Amount_Before_Tax]]+tbl_Raw_Data[[#This Row],[Tax_Amount]]</f>
        <v>136.79400000000001</v>
      </c>
      <c r="Z465" s="6">
        <f t="shared" si="39"/>
        <v>3</v>
      </c>
    </row>
    <row r="466" spans="1:26" x14ac:dyDescent="0.3">
      <c r="A466" s="23" t="s">
        <v>967</v>
      </c>
      <c r="B466" s="34">
        <v>45929</v>
      </c>
      <c r="C466" s="23" t="s">
        <v>968</v>
      </c>
      <c r="D466" s="23" t="s">
        <v>28</v>
      </c>
      <c r="E466" s="23" t="s">
        <v>29</v>
      </c>
      <c r="F466" s="23">
        <v>500001</v>
      </c>
      <c r="G466" s="23" t="s">
        <v>196</v>
      </c>
      <c r="H466" s="23" t="s">
        <v>197</v>
      </c>
      <c r="I466" s="23" t="s">
        <v>32</v>
      </c>
      <c r="J466" s="23" t="s">
        <v>42</v>
      </c>
      <c r="K466" s="23" t="s">
        <v>24</v>
      </c>
      <c r="L466" s="23">
        <v>1</v>
      </c>
      <c r="M466" s="23">
        <v>22.34</v>
      </c>
      <c r="N466" s="23">
        <v>5</v>
      </c>
      <c r="O466" s="23">
        <v>5</v>
      </c>
      <c r="P466" s="23" t="s">
        <v>65</v>
      </c>
      <c r="Q466" s="23" t="s">
        <v>34</v>
      </c>
      <c r="R466" s="23">
        <f t="shared" si="35"/>
        <v>1</v>
      </c>
      <c r="S466" s="23" t="str">
        <f t="shared" si="36"/>
        <v>ORD100465_20250929_CUST02016_MED011</v>
      </c>
      <c r="T466" s="23">
        <f t="shared" si="37"/>
        <v>1</v>
      </c>
      <c r="U466" s="6">
        <f t="shared" si="38"/>
        <v>22.34</v>
      </c>
      <c r="V466" s="6">
        <f>tbl_Raw_Data[[#This Row],[Discount_Pct]]*tbl_Raw_Data[[#This Row],[Gross_Amount]]/100</f>
        <v>1.117</v>
      </c>
      <c r="W466" s="6">
        <f>tbl_Raw_Data[[#This Row],[Gross_Amount]]-tbl_Raw_Data[[#This Row],[Discount_Amount]]</f>
        <v>21.222999999999999</v>
      </c>
      <c r="X466" s="6">
        <f>tbl_Raw_Data[[#This Row],[Net_Amount_Before_Tax]]*tbl_Raw_Data[[#This Row],[Tax_Pct]]/100</f>
        <v>1.06115</v>
      </c>
      <c r="Y466" s="6">
        <f>tbl_Raw_Data[[#This Row],[Net_Amount_Before_Tax]]+tbl_Raw_Data[[#This Row],[Tax_Amount]]</f>
        <v>22.28415</v>
      </c>
      <c r="Z466" s="6">
        <f t="shared" si="39"/>
        <v>3</v>
      </c>
    </row>
    <row r="467" spans="1:26" x14ac:dyDescent="0.3">
      <c r="A467" s="23" t="s">
        <v>967</v>
      </c>
      <c r="B467" s="34">
        <v>45740</v>
      </c>
      <c r="C467" s="23" t="s">
        <v>399</v>
      </c>
      <c r="D467" s="23" t="s">
        <v>19</v>
      </c>
      <c r="E467" s="23" t="s">
        <v>19</v>
      </c>
      <c r="F467" s="23">
        <v>110029</v>
      </c>
      <c r="G467" s="23" t="s">
        <v>74</v>
      </c>
      <c r="H467" s="23" t="s">
        <v>75</v>
      </c>
      <c r="I467" s="23" t="s">
        <v>76</v>
      </c>
      <c r="J467" s="23" t="s">
        <v>77</v>
      </c>
      <c r="K467" s="23" t="s">
        <v>57</v>
      </c>
      <c r="L467" s="23">
        <v>1</v>
      </c>
      <c r="M467" s="23">
        <v>54.81</v>
      </c>
      <c r="N467" s="23">
        <v>0</v>
      </c>
      <c r="O467" s="23">
        <v>12</v>
      </c>
      <c r="P467" s="23" t="s">
        <v>33</v>
      </c>
      <c r="Q467" s="23" t="s">
        <v>44</v>
      </c>
      <c r="R467" s="23">
        <f t="shared" si="35"/>
        <v>1</v>
      </c>
      <c r="S467" s="23" t="str">
        <f t="shared" si="36"/>
        <v>ORD100465_20250324_CUST02979_MED008</v>
      </c>
      <c r="T467" s="23">
        <f t="shared" si="37"/>
        <v>1</v>
      </c>
      <c r="U467" s="6">
        <f t="shared" si="38"/>
        <v>54.81</v>
      </c>
      <c r="V467" s="6">
        <f>tbl_Raw_Data[[#This Row],[Discount_Pct]]*tbl_Raw_Data[[#This Row],[Gross_Amount]]/100</f>
        <v>0</v>
      </c>
      <c r="W467" s="6">
        <f>tbl_Raw_Data[[#This Row],[Gross_Amount]]-tbl_Raw_Data[[#This Row],[Discount_Amount]]</f>
        <v>54.81</v>
      </c>
      <c r="X467" s="6">
        <f>tbl_Raw_Data[[#This Row],[Net_Amount_Before_Tax]]*tbl_Raw_Data[[#This Row],[Tax_Pct]]/100</f>
        <v>6.5772000000000004</v>
      </c>
      <c r="Y467" s="6">
        <f>tbl_Raw_Data[[#This Row],[Net_Amount_Before_Tax]]+tbl_Raw_Data[[#This Row],[Tax_Amount]]</f>
        <v>61.3872</v>
      </c>
      <c r="Z467" s="6">
        <f t="shared" si="39"/>
        <v>0</v>
      </c>
    </row>
    <row r="468" spans="1:26" x14ac:dyDescent="0.3">
      <c r="A468" s="23" t="s">
        <v>969</v>
      </c>
      <c r="B468" s="34">
        <v>45324</v>
      </c>
      <c r="C468" s="23" t="s">
        <v>195</v>
      </c>
      <c r="D468" s="23" t="s">
        <v>159</v>
      </c>
      <c r="E468" s="23" t="s">
        <v>47</v>
      </c>
      <c r="F468" s="23">
        <v>400001</v>
      </c>
      <c r="G468" s="23" t="s">
        <v>111</v>
      </c>
      <c r="H468" s="23" t="s">
        <v>112</v>
      </c>
      <c r="I468" s="23" t="s">
        <v>113</v>
      </c>
      <c r="J468" s="23" t="s">
        <v>114</v>
      </c>
      <c r="K468" s="23" t="s">
        <v>24</v>
      </c>
      <c r="L468" s="23">
        <v>3</v>
      </c>
      <c r="M468" s="23">
        <v>87.35</v>
      </c>
      <c r="N468" s="23">
        <v>5</v>
      </c>
      <c r="O468" s="23">
        <v>12</v>
      </c>
      <c r="P468" s="23" t="s">
        <v>89</v>
      </c>
      <c r="Q468" s="23" t="s">
        <v>90</v>
      </c>
      <c r="R468" s="23">
        <f t="shared" si="35"/>
        <v>1</v>
      </c>
      <c r="S468" s="23" t="str">
        <f t="shared" si="36"/>
        <v>ORD100467_20240202_CUST01353_MED027</v>
      </c>
      <c r="T468" s="23">
        <f t="shared" si="37"/>
        <v>1</v>
      </c>
      <c r="U468" s="6">
        <f t="shared" si="38"/>
        <v>262.04999999999995</v>
      </c>
      <c r="V468" s="6">
        <f>tbl_Raw_Data[[#This Row],[Discount_Pct]]*tbl_Raw_Data[[#This Row],[Gross_Amount]]/100</f>
        <v>13.102499999999997</v>
      </c>
      <c r="W468" s="6">
        <f>tbl_Raw_Data[[#This Row],[Gross_Amount]]-tbl_Raw_Data[[#This Row],[Discount_Amount]]</f>
        <v>248.94749999999996</v>
      </c>
      <c r="X468" s="6">
        <f>tbl_Raw_Data[[#This Row],[Net_Amount_Before_Tax]]*tbl_Raw_Data[[#This Row],[Tax_Pct]]/100</f>
        <v>29.873699999999996</v>
      </c>
      <c r="Y468" s="6">
        <f>tbl_Raw_Data[[#This Row],[Net_Amount_Before_Tax]]+tbl_Raw_Data[[#This Row],[Tax_Amount]]</f>
        <v>278.82119999999998</v>
      </c>
      <c r="Z468" s="6">
        <f t="shared" si="39"/>
        <v>1</v>
      </c>
    </row>
    <row r="469" spans="1:26" x14ac:dyDescent="0.3">
      <c r="A469" s="23" t="s">
        <v>970</v>
      </c>
      <c r="B469" s="34">
        <v>45548</v>
      </c>
      <c r="C469" s="23" t="s">
        <v>971</v>
      </c>
      <c r="D469" s="23" t="s">
        <v>130</v>
      </c>
      <c r="E469" s="23" t="s">
        <v>131</v>
      </c>
      <c r="F469" s="23">
        <v>700091</v>
      </c>
      <c r="G469" s="23" t="s">
        <v>111</v>
      </c>
      <c r="H469" s="23" t="s">
        <v>112</v>
      </c>
      <c r="I469" s="23" t="s">
        <v>113</v>
      </c>
      <c r="J469" s="23" t="s">
        <v>114</v>
      </c>
      <c r="K469" s="23" t="s">
        <v>24</v>
      </c>
      <c r="L469" s="23">
        <v>1</v>
      </c>
      <c r="M469" s="23">
        <v>108.6</v>
      </c>
      <c r="N469" s="23">
        <v>10</v>
      </c>
      <c r="O469" s="23">
        <v>12</v>
      </c>
      <c r="P469" s="23" t="s">
        <v>43</v>
      </c>
      <c r="Q469" s="23" t="s">
        <v>34</v>
      </c>
      <c r="R469" s="23">
        <f t="shared" si="35"/>
        <v>1</v>
      </c>
      <c r="S469" s="23" t="str">
        <f t="shared" si="36"/>
        <v>ORD100468_20240913_CUST03348_MED027</v>
      </c>
      <c r="T469" s="23">
        <f t="shared" si="37"/>
        <v>1</v>
      </c>
      <c r="U469" s="6">
        <f t="shared" si="38"/>
        <v>108.6</v>
      </c>
      <c r="V469" s="6">
        <f>tbl_Raw_Data[[#This Row],[Discount_Pct]]*tbl_Raw_Data[[#This Row],[Gross_Amount]]/100</f>
        <v>10.86</v>
      </c>
      <c r="W469" s="6">
        <f>tbl_Raw_Data[[#This Row],[Gross_Amount]]-tbl_Raw_Data[[#This Row],[Discount_Amount]]</f>
        <v>97.74</v>
      </c>
      <c r="X469" s="6">
        <f>tbl_Raw_Data[[#This Row],[Net_Amount_Before_Tax]]*tbl_Raw_Data[[#This Row],[Tax_Pct]]/100</f>
        <v>11.7288</v>
      </c>
      <c r="Y469" s="6">
        <f>tbl_Raw_Data[[#This Row],[Net_Amount_Before_Tax]]+tbl_Raw_Data[[#This Row],[Tax_Amount]]</f>
        <v>109.46879999999999</v>
      </c>
      <c r="Z469" s="6">
        <f t="shared" si="39"/>
        <v>1</v>
      </c>
    </row>
    <row r="470" spans="1:26" x14ac:dyDescent="0.3">
      <c r="A470" s="23" t="s">
        <v>972</v>
      </c>
      <c r="B470" s="34">
        <v>45388</v>
      </c>
      <c r="C470" s="23" t="s">
        <v>580</v>
      </c>
      <c r="D470" s="23" t="s">
        <v>52</v>
      </c>
      <c r="E470" s="23" t="s">
        <v>52</v>
      </c>
      <c r="F470" s="23">
        <v>160017</v>
      </c>
      <c r="G470" s="23" t="s">
        <v>132</v>
      </c>
      <c r="H470" s="23" t="s">
        <v>133</v>
      </c>
      <c r="I470" s="23" t="s">
        <v>134</v>
      </c>
      <c r="J470" s="23" t="s">
        <v>135</v>
      </c>
      <c r="K470" s="23" t="s">
        <v>57</v>
      </c>
      <c r="L470" s="23">
        <v>2</v>
      </c>
      <c r="M470" s="23">
        <v>79.8</v>
      </c>
      <c r="N470" s="23">
        <v>5</v>
      </c>
      <c r="O470" s="23">
        <v>5</v>
      </c>
      <c r="P470" s="23" t="s">
        <v>58</v>
      </c>
      <c r="Q470" s="23" t="s">
        <v>34</v>
      </c>
      <c r="R470" s="23">
        <f t="shared" si="35"/>
        <v>1</v>
      </c>
      <c r="S470" s="23" t="str">
        <f t="shared" si="36"/>
        <v>ORD100469_20240406_CUST02135_MED007</v>
      </c>
      <c r="T470" s="23">
        <f t="shared" si="37"/>
        <v>1</v>
      </c>
      <c r="U470" s="6">
        <f t="shared" si="38"/>
        <v>159.6</v>
      </c>
      <c r="V470" s="6">
        <f>tbl_Raw_Data[[#This Row],[Discount_Pct]]*tbl_Raw_Data[[#This Row],[Gross_Amount]]/100</f>
        <v>7.98</v>
      </c>
      <c r="W470" s="6">
        <f>tbl_Raw_Data[[#This Row],[Gross_Amount]]-tbl_Raw_Data[[#This Row],[Discount_Amount]]</f>
        <v>151.62</v>
      </c>
      <c r="X470" s="6">
        <f>tbl_Raw_Data[[#This Row],[Net_Amount_Before_Tax]]*tbl_Raw_Data[[#This Row],[Tax_Pct]]/100</f>
        <v>7.5810000000000004</v>
      </c>
      <c r="Y470" s="6">
        <f>tbl_Raw_Data[[#This Row],[Net_Amount_Before_Tax]]+tbl_Raw_Data[[#This Row],[Tax_Amount]]</f>
        <v>159.20099999999999</v>
      </c>
      <c r="Z470" s="6">
        <f t="shared" si="39"/>
        <v>2</v>
      </c>
    </row>
    <row r="471" spans="1:26" x14ac:dyDescent="0.3">
      <c r="A471" s="23" t="s">
        <v>973</v>
      </c>
      <c r="B471" s="34">
        <v>45854</v>
      </c>
      <c r="C471" s="23" t="s">
        <v>974</v>
      </c>
      <c r="D471" s="23" t="s">
        <v>159</v>
      </c>
      <c r="E471" s="23" t="s">
        <v>47</v>
      </c>
      <c r="F471" s="23">
        <v>400050</v>
      </c>
      <c r="G471" s="23" t="s">
        <v>185</v>
      </c>
      <c r="H471" s="23" t="s">
        <v>186</v>
      </c>
      <c r="I471" s="23" t="s">
        <v>76</v>
      </c>
      <c r="J471" s="23" t="s">
        <v>187</v>
      </c>
      <c r="K471" s="23" t="s">
        <v>57</v>
      </c>
      <c r="L471" s="23">
        <v>2</v>
      </c>
      <c r="M471" s="23">
        <v>84.54</v>
      </c>
      <c r="N471" s="23">
        <v>5</v>
      </c>
      <c r="O471" s="23">
        <v>5</v>
      </c>
      <c r="P471" s="23" t="s">
        <v>25</v>
      </c>
      <c r="Q471" s="23" t="s">
        <v>34</v>
      </c>
      <c r="R471" s="23">
        <f t="shared" si="35"/>
        <v>1</v>
      </c>
      <c r="S471" s="23" t="str">
        <f t="shared" si="36"/>
        <v>ORD100470_20250716_CUST02134_MED009</v>
      </c>
      <c r="T471" s="23">
        <f t="shared" si="37"/>
        <v>1</v>
      </c>
      <c r="U471" s="6">
        <f t="shared" si="38"/>
        <v>169.08</v>
      </c>
      <c r="V471" s="6">
        <f>tbl_Raw_Data[[#This Row],[Discount_Pct]]*tbl_Raw_Data[[#This Row],[Gross_Amount]]/100</f>
        <v>8.4540000000000006</v>
      </c>
      <c r="W471" s="6">
        <f>tbl_Raw_Data[[#This Row],[Gross_Amount]]-tbl_Raw_Data[[#This Row],[Discount_Amount]]</f>
        <v>160.626</v>
      </c>
      <c r="X471" s="6">
        <f>tbl_Raw_Data[[#This Row],[Net_Amount_Before_Tax]]*tbl_Raw_Data[[#This Row],[Tax_Pct]]/100</f>
        <v>8.0312999999999999</v>
      </c>
      <c r="Y471" s="6">
        <f>tbl_Raw_Data[[#This Row],[Net_Amount_Before_Tax]]+tbl_Raw_Data[[#This Row],[Tax_Amount]]</f>
        <v>168.65729999999999</v>
      </c>
      <c r="Z471" s="6">
        <f t="shared" si="39"/>
        <v>2</v>
      </c>
    </row>
    <row r="472" spans="1:26" x14ac:dyDescent="0.3">
      <c r="A472" s="23" t="s">
        <v>975</v>
      </c>
      <c r="B472" s="34">
        <v>45624</v>
      </c>
      <c r="C472" s="23" t="s">
        <v>976</v>
      </c>
      <c r="D472" s="23" t="s">
        <v>92</v>
      </c>
      <c r="E472" s="23" t="s">
        <v>93</v>
      </c>
      <c r="F472" s="23">
        <v>560001</v>
      </c>
      <c r="G472" s="23" t="s">
        <v>167</v>
      </c>
      <c r="H472" s="23" t="s">
        <v>168</v>
      </c>
      <c r="I472" s="23" t="s">
        <v>113</v>
      </c>
      <c r="J472" s="23" t="s">
        <v>42</v>
      </c>
      <c r="K472" s="23" t="s">
        <v>24</v>
      </c>
      <c r="L472" s="23">
        <v>1</v>
      </c>
      <c r="M472" s="23">
        <v>173.34</v>
      </c>
      <c r="N472" s="23">
        <v>10</v>
      </c>
      <c r="O472" s="23">
        <v>5</v>
      </c>
      <c r="P472" s="23" t="s">
        <v>89</v>
      </c>
      <c r="Q472" s="23" t="s">
        <v>90</v>
      </c>
      <c r="R472" s="23">
        <f t="shared" si="35"/>
        <v>1</v>
      </c>
      <c r="S472" s="23" t="str">
        <f t="shared" si="36"/>
        <v>ORD100471_20241128_CUST00062_MED026</v>
      </c>
      <c r="T472" s="23">
        <f t="shared" si="37"/>
        <v>1</v>
      </c>
      <c r="U472" s="6">
        <f t="shared" si="38"/>
        <v>173.34</v>
      </c>
      <c r="V472" s="6">
        <f>tbl_Raw_Data[[#This Row],[Discount_Pct]]*tbl_Raw_Data[[#This Row],[Gross_Amount]]/100</f>
        <v>17.334</v>
      </c>
      <c r="W472" s="6">
        <f>tbl_Raw_Data[[#This Row],[Gross_Amount]]-tbl_Raw_Data[[#This Row],[Discount_Amount]]</f>
        <v>156.006</v>
      </c>
      <c r="X472" s="6">
        <f>tbl_Raw_Data[[#This Row],[Net_Amount_Before_Tax]]*tbl_Raw_Data[[#This Row],[Tax_Pct]]/100</f>
        <v>7.8003</v>
      </c>
      <c r="Y472" s="6">
        <f>tbl_Raw_Data[[#This Row],[Net_Amount_Before_Tax]]+tbl_Raw_Data[[#This Row],[Tax_Amount]]</f>
        <v>163.80629999999999</v>
      </c>
      <c r="Z472" s="6">
        <f t="shared" si="39"/>
        <v>1</v>
      </c>
    </row>
    <row r="473" spans="1:26" x14ac:dyDescent="0.3">
      <c r="A473" s="23" t="s">
        <v>977</v>
      </c>
      <c r="B473" s="34">
        <v>45450</v>
      </c>
      <c r="C473" s="23" t="s">
        <v>978</v>
      </c>
      <c r="D473" s="23" t="s">
        <v>183</v>
      </c>
      <c r="E473" s="23" t="s">
        <v>184</v>
      </c>
      <c r="F473" s="23">
        <v>122001</v>
      </c>
      <c r="G473" s="23" t="s">
        <v>68</v>
      </c>
      <c r="H473" s="23" t="s">
        <v>69</v>
      </c>
      <c r="I473" s="23" t="s">
        <v>55</v>
      </c>
      <c r="J473" s="23" t="s">
        <v>56</v>
      </c>
      <c r="K473" s="23" t="s">
        <v>24</v>
      </c>
      <c r="L473" s="23">
        <v>1</v>
      </c>
      <c r="M473" s="23">
        <v>28.42</v>
      </c>
      <c r="N473" s="23">
        <v>10</v>
      </c>
      <c r="O473" s="23">
        <v>5</v>
      </c>
      <c r="P473" s="23" t="s">
        <v>25</v>
      </c>
      <c r="Q473" s="23" t="s">
        <v>44</v>
      </c>
      <c r="R473" s="23">
        <f t="shared" si="35"/>
        <v>1</v>
      </c>
      <c r="S473" s="23" t="str">
        <f t="shared" si="36"/>
        <v>ORD100472_20240607_CUST01522_MED003</v>
      </c>
      <c r="T473" s="23">
        <f t="shared" si="37"/>
        <v>1</v>
      </c>
      <c r="U473" s="6">
        <f t="shared" si="38"/>
        <v>28.42</v>
      </c>
      <c r="V473" s="6">
        <f>tbl_Raw_Data[[#This Row],[Discount_Pct]]*tbl_Raw_Data[[#This Row],[Gross_Amount]]/100</f>
        <v>2.8420000000000005</v>
      </c>
      <c r="W473" s="6">
        <f>tbl_Raw_Data[[#This Row],[Gross_Amount]]-tbl_Raw_Data[[#This Row],[Discount_Amount]]</f>
        <v>25.578000000000003</v>
      </c>
      <c r="X473" s="6">
        <f>tbl_Raw_Data[[#This Row],[Net_Amount_Before_Tax]]*tbl_Raw_Data[[#This Row],[Tax_Pct]]/100</f>
        <v>1.2789000000000001</v>
      </c>
      <c r="Y473" s="6">
        <f>tbl_Raw_Data[[#This Row],[Net_Amount_Before_Tax]]+tbl_Raw_Data[[#This Row],[Tax_Amount]]</f>
        <v>26.856900000000003</v>
      </c>
      <c r="Z473" s="6">
        <f t="shared" si="39"/>
        <v>2</v>
      </c>
    </row>
    <row r="474" spans="1:26" x14ac:dyDescent="0.3">
      <c r="A474" s="23" t="s">
        <v>979</v>
      </c>
      <c r="B474" s="34">
        <v>46010</v>
      </c>
      <c r="C474" s="23" t="s">
        <v>980</v>
      </c>
      <c r="D474" s="23" t="s">
        <v>183</v>
      </c>
      <c r="E474" s="23" t="s">
        <v>184</v>
      </c>
      <c r="F474" s="23">
        <v>122009</v>
      </c>
      <c r="G474" s="23" t="s">
        <v>61</v>
      </c>
      <c r="H474" s="23" t="s">
        <v>62</v>
      </c>
      <c r="I474" s="23" t="s">
        <v>63</v>
      </c>
      <c r="J474" s="23" t="s">
        <v>64</v>
      </c>
      <c r="K474" s="23" t="s">
        <v>57</v>
      </c>
      <c r="L474" s="23">
        <v>1</v>
      </c>
      <c r="M474" s="23">
        <v>103.71</v>
      </c>
      <c r="N474" s="23">
        <v>20</v>
      </c>
      <c r="O474" s="23">
        <v>18</v>
      </c>
      <c r="P474" s="23" t="s">
        <v>33</v>
      </c>
      <c r="Q474" s="23" t="s">
        <v>34</v>
      </c>
      <c r="R474" s="23">
        <f t="shared" si="35"/>
        <v>1</v>
      </c>
      <c r="S474" s="23" t="str">
        <f t="shared" si="36"/>
        <v>ORD100473_20251219_CUST02197_MED004</v>
      </c>
      <c r="T474" s="23">
        <f t="shared" si="37"/>
        <v>1</v>
      </c>
      <c r="U474" s="6">
        <f t="shared" si="38"/>
        <v>103.71</v>
      </c>
      <c r="V474" s="6">
        <f>tbl_Raw_Data[[#This Row],[Discount_Pct]]*tbl_Raw_Data[[#This Row],[Gross_Amount]]/100</f>
        <v>20.741999999999997</v>
      </c>
      <c r="W474" s="6">
        <f>tbl_Raw_Data[[#This Row],[Gross_Amount]]-tbl_Raw_Data[[#This Row],[Discount_Amount]]</f>
        <v>82.967999999999989</v>
      </c>
      <c r="X474" s="6">
        <f>tbl_Raw_Data[[#This Row],[Net_Amount_Before_Tax]]*tbl_Raw_Data[[#This Row],[Tax_Pct]]/100</f>
        <v>14.934239999999997</v>
      </c>
      <c r="Y474" s="6">
        <f>tbl_Raw_Data[[#This Row],[Net_Amount_Before_Tax]]+tbl_Raw_Data[[#This Row],[Tax_Amount]]</f>
        <v>97.902239999999992</v>
      </c>
      <c r="Z474" s="6">
        <f t="shared" si="39"/>
        <v>2</v>
      </c>
    </row>
    <row r="475" spans="1:26" x14ac:dyDescent="0.3">
      <c r="A475" s="23" t="s">
        <v>979</v>
      </c>
      <c r="B475" s="34">
        <v>45678</v>
      </c>
      <c r="C475" s="23" t="s">
        <v>981</v>
      </c>
      <c r="D475" s="23" t="s">
        <v>100</v>
      </c>
      <c r="E475" s="23" t="s">
        <v>101</v>
      </c>
      <c r="F475" s="23">
        <v>201304</v>
      </c>
      <c r="G475" s="23" t="s">
        <v>107</v>
      </c>
      <c r="H475" s="23" t="s">
        <v>108</v>
      </c>
      <c r="I475" s="23" t="s">
        <v>63</v>
      </c>
      <c r="J475" s="23" t="s">
        <v>42</v>
      </c>
      <c r="K475" s="23" t="s">
        <v>57</v>
      </c>
      <c r="L475" s="23">
        <v>1</v>
      </c>
      <c r="M475" s="23">
        <v>84.61</v>
      </c>
      <c r="N475" s="23">
        <v>10</v>
      </c>
      <c r="O475" s="23">
        <v>12</v>
      </c>
      <c r="P475" s="23" t="s">
        <v>89</v>
      </c>
      <c r="Q475" s="23" t="s">
        <v>90</v>
      </c>
      <c r="R475" s="23">
        <f t="shared" si="35"/>
        <v>1</v>
      </c>
      <c r="S475" s="23" t="str">
        <f t="shared" si="36"/>
        <v>ORD100473_20250121_CUST01468_MED005</v>
      </c>
      <c r="T475" s="23">
        <f t="shared" si="37"/>
        <v>1</v>
      </c>
      <c r="U475" s="6">
        <f t="shared" si="38"/>
        <v>84.61</v>
      </c>
      <c r="V475" s="6">
        <f>tbl_Raw_Data[[#This Row],[Discount_Pct]]*tbl_Raw_Data[[#This Row],[Gross_Amount]]/100</f>
        <v>8.4610000000000003</v>
      </c>
      <c r="W475" s="6">
        <f>tbl_Raw_Data[[#This Row],[Gross_Amount]]-tbl_Raw_Data[[#This Row],[Discount_Amount]]</f>
        <v>76.149000000000001</v>
      </c>
      <c r="X475" s="6">
        <f>tbl_Raw_Data[[#This Row],[Net_Amount_Before_Tax]]*tbl_Raw_Data[[#This Row],[Tax_Pct]]/100</f>
        <v>9.1378800000000009</v>
      </c>
      <c r="Y475" s="6">
        <f>tbl_Raw_Data[[#This Row],[Net_Amount_Before_Tax]]+tbl_Raw_Data[[#This Row],[Tax_Amount]]</f>
        <v>85.286879999999996</v>
      </c>
      <c r="Z475" s="6">
        <f t="shared" si="39"/>
        <v>1</v>
      </c>
    </row>
    <row r="476" spans="1:26" x14ac:dyDescent="0.3">
      <c r="A476" s="23" t="s">
        <v>982</v>
      </c>
      <c r="B476" s="34">
        <v>45483</v>
      </c>
      <c r="C476" s="23" t="s">
        <v>983</v>
      </c>
      <c r="D476" s="23" t="s">
        <v>46</v>
      </c>
      <c r="E476" s="23" t="s">
        <v>47</v>
      </c>
      <c r="F476" s="23">
        <v>411014</v>
      </c>
      <c r="G476" s="23" t="s">
        <v>196</v>
      </c>
      <c r="H476" s="23" t="s">
        <v>197</v>
      </c>
      <c r="I476" s="23" t="s">
        <v>32</v>
      </c>
      <c r="J476" s="23" t="s">
        <v>42</v>
      </c>
      <c r="K476" s="23" t="s">
        <v>24</v>
      </c>
      <c r="L476" s="23">
        <v>3</v>
      </c>
      <c r="M476" s="23">
        <v>23.86</v>
      </c>
      <c r="N476" s="23">
        <v>10</v>
      </c>
      <c r="O476" s="23">
        <v>12</v>
      </c>
      <c r="P476" s="23" t="s">
        <v>25</v>
      </c>
      <c r="Q476" s="23" t="s">
        <v>34</v>
      </c>
      <c r="R476" s="23">
        <f t="shared" si="35"/>
        <v>1</v>
      </c>
      <c r="S476" s="23" t="str">
        <f t="shared" si="36"/>
        <v>ORD100475_20240710_CUST02227_MED011</v>
      </c>
      <c r="T476" s="23">
        <f t="shared" si="37"/>
        <v>1</v>
      </c>
      <c r="U476" s="6">
        <f t="shared" si="38"/>
        <v>71.58</v>
      </c>
      <c r="V476" s="6">
        <f>tbl_Raw_Data[[#This Row],[Discount_Pct]]*tbl_Raw_Data[[#This Row],[Gross_Amount]]/100</f>
        <v>7.1579999999999995</v>
      </c>
      <c r="W476" s="6">
        <f>tbl_Raw_Data[[#This Row],[Gross_Amount]]-tbl_Raw_Data[[#This Row],[Discount_Amount]]</f>
        <v>64.421999999999997</v>
      </c>
      <c r="X476" s="6">
        <f>tbl_Raw_Data[[#This Row],[Net_Amount_Before_Tax]]*tbl_Raw_Data[[#This Row],[Tax_Pct]]/100</f>
        <v>7.7306399999999993</v>
      </c>
      <c r="Y476" s="6">
        <f>tbl_Raw_Data[[#This Row],[Net_Amount_Before_Tax]]+tbl_Raw_Data[[#This Row],[Tax_Amount]]</f>
        <v>72.152639999999991</v>
      </c>
      <c r="Z476" s="6">
        <f t="shared" si="39"/>
        <v>2</v>
      </c>
    </row>
    <row r="477" spans="1:26" x14ac:dyDescent="0.3">
      <c r="A477" s="23" t="s">
        <v>984</v>
      </c>
      <c r="B477" s="34">
        <v>45561</v>
      </c>
      <c r="C477" s="23" t="s">
        <v>985</v>
      </c>
      <c r="D477" s="23" t="s">
        <v>46</v>
      </c>
      <c r="E477" s="23" t="s">
        <v>47</v>
      </c>
      <c r="F477" s="23">
        <v>411001</v>
      </c>
      <c r="G477" s="23" t="s">
        <v>224</v>
      </c>
      <c r="H477" s="23" t="s">
        <v>225</v>
      </c>
      <c r="I477" s="23" t="s">
        <v>147</v>
      </c>
      <c r="J477" s="23" t="s">
        <v>23</v>
      </c>
      <c r="K477" s="23" t="s">
        <v>24</v>
      </c>
      <c r="L477" s="23">
        <v>1</v>
      </c>
      <c r="M477" s="23">
        <v>50.51</v>
      </c>
      <c r="N477" s="23">
        <v>5</v>
      </c>
      <c r="O477" s="23">
        <v>5</v>
      </c>
      <c r="P477" s="23" t="s">
        <v>89</v>
      </c>
      <c r="Q477" s="23" t="s">
        <v>44</v>
      </c>
      <c r="R477" s="23">
        <f t="shared" si="35"/>
        <v>1</v>
      </c>
      <c r="S477" s="23" t="str">
        <f t="shared" si="36"/>
        <v>ORD100476_20240926_CUST02219_MED015</v>
      </c>
      <c r="T477" s="23">
        <f t="shared" si="37"/>
        <v>1</v>
      </c>
      <c r="U477" s="6">
        <f t="shared" si="38"/>
        <v>50.51</v>
      </c>
      <c r="V477" s="6">
        <f>tbl_Raw_Data[[#This Row],[Discount_Pct]]*tbl_Raw_Data[[#This Row],[Gross_Amount]]/100</f>
        <v>2.5254999999999996</v>
      </c>
      <c r="W477" s="6">
        <f>tbl_Raw_Data[[#This Row],[Gross_Amount]]-tbl_Raw_Data[[#This Row],[Discount_Amount]]</f>
        <v>47.984499999999997</v>
      </c>
      <c r="X477" s="6">
        <f>tbl_Raw_Data[[#This Row],[Net_Amount_Before_Tax]]*tbl_Raw_Data[[#This Row],[Tax_Pct]]/100</f>
        <v>2.3992249999999999</v>
      </c>
      <c r="Y477" s="6">
        <f>tbl_Raw_Data[[#This Row],[Net_Amount_Before_Tax]]+tbl_Raw_Data[[#This Row],[Tax_Amount]]</f>
        <v>50.383724999999998</v>
      </c>
      <c r="Z477" s="6">
        <f t="shared" si="39"/>
        <v>1</v>
      </c>
    </row>
    <row r="478" spans="1:26" x14ac:dyDescent="0.3">
      <c r="A478" s="23" t="s">
        <v>986</v>
      </c>
      <c r="B478" s="34">
        <v>45536</v>
      </c>
      <c r="C478" s="23" t="s">
        <v>987</v>
      </c>
      <c r="D478" s="23" t="s">
        <v>100</v>
      </c>
      <c r="E478" s="23" t="s">
        <v>101</v>
      </c>
      <c r="F478" s="23">
        <v>201305</v>
      </c>
      <c r="G478" s="23" t="s">
        <v>68</v>
      </c>
      <c r="H478" s="23" t="s">
        <v>69</v>
      </c>
      <c r="I478" s="23" t="s">
        <v>55</v>
      </c>
      <c r="J478" s="23" t="s">
        <v>56</v>
      </c>
      <c r="K478" s="23" t="s">
        <v>24</v>
      </c>
      <c r="L478" s="23">
        <v>2</v>
      </c>
      <c r="M478" s="23">
        <v>28.71</v>
      </c>
      <c r="N478" s="23">
        <v>5</v>
      </c>
      <c r="O478" s="23">
        <v>12</v>
      </c>
      <c r="P478" s="23" t="s">
        <v>89</v>
      </c>
      <c r="Q478" s="23" t="s">
        <v>34</v>
      </c>
      <c r="R478" s="23">
        <f t="shared" si="35"/>
        <v>1</v>
      </c>
      <c r="S478" s="23" t="str">
        <f t="shared" si="36"/>
        <v>ORD100477_20240901_CUST01314_MED003</v>
      </c>
      <c r="T478" s="23">
        <f t="shared" si="37"/>
        <v>1</v>
      </c>
      <c r="U478" s="6">
        <f t="shared" si="38"/>
        <v>57.42</v>
      </c>
      <c r="V478" s="6">
        <f>tbl_Raw_Data[[#This Row],[Discount_Pct]]*tbl_Raw_Data[[#This Row],[Gross_Amount]]/100</f>
        <v>2.8710000000000004</v>
      </c>
      <c r="W478" s="6">
        <f>tbl_Raw_Data[[#This Row],[Gross_Amount]]-tbl_Raw_Data[[#This Row],[Discount_Amount]]</f>
        <v>54.548999999999999</v>
      </c>
      <c r="X478" s="6">
        <f>tbl_Raw_Data[[#This Row],[Net_Amount_Before_Tax]]*tbl_Raw_Data[[#This Row],[Tax_Pct]]/100</f>
        <v>6.5458799999999995</v>
      </c>
      <c r="Y478" s="6">
        <f>tbl_Raw_Data[[#This Row],[Net_Amount_Before_Tax]]+tbl_Raw_Data[[#This Row],[Tax_Amount]]</f>
        <v>61.094879999999996</v>
      </c>
      <c r="Z478" s="6">
        <f t="shared" si="39"/>
        <v>1</v>
      </c>
    </row>
    <row r="479" spans="1:26" x14ac:dyDescent="0.3">
      <c r="A479" s="23" t="s">
        <v>988</v>
      </c>
      <c r="B479" s="34">
        <v>45622</v>
      </c>
      <c r="C479" s="23" t="s">
        <v>989</v>
      </c>
      <c r="D479" s="23" t="s">
        <v>52</v>
      </c>
      <c r="E479" s="23" t="s">
        <v>52</v>
      </c>
      <c r="F479" s="23">
        <v>160017</v>
      </c>
      <c r="G479" s="23" t="s">
        <v>196</v>
      </c>
      <c r="H479" s="23" t="s">
        <v>197</v>
      </c>
      <c r="I479" s="23" t="s">
        <v>32</v>
      </c>
      <c r="J479" s="23" t="s">
        <v>42</v>
      </c>
      <c r="K479" s="23" t="s">
        <v>24</v>
      </c>
      <c r="L479" s="23">
        <v>1</v>
      </c>
      <c r="M479" s="23">
        <v>25.53</v>
      </c>
      <c r="N479" s="23">
        <v>0</v>
      </c>
      <c r="O479" s="23">
        <v>5</v>
      </c>
      <c r="P479" s="23" t="s">
        <v>25</v>
      </c>
      <c r="Q479" s="23" t="s">
        <v>34</v>
      </c>
      <c r="R479" s="23">
        <f t="shared" si="35"/>
        <v>1</v>
      </c>
      <c r="S479" s="23" t="str">
        <f t="shared" si="36"/>
        <v>ORD100478_20241126_CUST01679_MED011</v>
      </c>
      <c r="T479" s="23">
        <f t="shared" si="37"/>
        <v>1</v>
      </c>
      <c r="U479" s="6">
        <f t="shared" si="38"/>
        <v>25.53</v>
      </c>
      <c r="V479" s="6">
        <f>tbl_Raw_Data[[#This Row],[Discount_Pct]]*tbl_Raw_Data[[#This Row],[Gross_Amount]]/100</f>
        <v>0</v>
      </c>
      <c r="W479" s="6">
        <f>tbl_Raw_Data[[#This Row],[Gross_Amount]]-tbl_Raw_Data[[#This Row],[Discount_Amount]]</f>
        <v>25.53</v>
      </c>
      <c r="X479" s="6">
        <f>tbl_Raw_Data[[#This Row],[Net_Amount_Before_Tax]]*tbl_Raw_Data[[#This Row],[Tax_Pct]]/100</f>
        <v>1.2765</v>
      </c>
      <c r="Y479" s="6">
        <f>tbl_Raw_Data[[#This Row],[Net_Amount_Before_Tax]]+tbl_Raw_Data[[#This Row],[Tax_Amount]]</f>
        <v>26.8065</v>
      </c>
      <c r="Z479" s="6">
        <f t="shared" si="39"/>
        <v>1</v>
      </c>
    </row>
    <row r="480" spans="1:26" x14ac:dyDescent="0.3">
      <c r="A480" s="23" t="s">
        <v>988</v>
      </c>
      <c r="B480" s="34">
        <v>45488</v>
      </c>
      <c r="C480" s="23" t="s">
        <v>990</v>
      </c>
      <c r="D480" s="23" t="s">
        <v>19</v>
      </c>
      <c r="E480" s="23" t="s">
        <v>19</v>
      </c>
      <c r="F480" s="23">
        <v>110085</v>
      </c>
      <c r="G480" s="23" t="s">
        <v>233</v>
      </c>
      <c r="H480" s="23" t="s">
        <v>234</v>
      </c>
      <c r="I480" s="23" t="s">
        <v>104</v>
      </c>
      <c r="J480" s="23" t="s">
        <v>42</v>
      </c>
      <c r="K480" s="23" t="s">
        <v>24</v>
      </c>
      <c r="L480" s="23">
        <v>2</v>
      </c>
      <c r="M480" s="23">
        <v>147.74</v>
      </c>
      <c r="N480" s="23">
        <v>5</v>
      </c>
      <c r="O480" s="23">
        <v>12</v>
      </c>
      <c r="P480" s="23" t="s">
        <v>65</v>
      </c>
      <c r="Q480" s="23" t="s">
        <v>34</v>
      </c>
      <c r="R480" s="23">
        <f t="shared" si="35"/>
        <v>1</v>
      </c>
      <c r="S480" s="23" t="str">
        <f t="shared" si="36"/>
        <v>ORD100478_20240715_CUST00405_MED019</v>
      </c>
      <c r="T480" s="23">
        <f t="shared" si="37"/>
        <v>1</v>
      </c>
      <c r="U480" s="6">
        <f t="shared" si="38"/>
        <v>295.48</v>
      </c>
      <c r="V480" s="6">
        <f>tbl_Raw_Data[[#This Row],[Discount_Pct]]*tbl_Raw_Data[[#This Row],[Gross_Amount]]/100</f>
        <v>14.774000000000001</v>
      </c>
      <c r="W480" s="6">
        <f>tbl_Raw_Data[[#This Row],[Gross_Amount]]-tbl_Raw_Data[[#This Row],[Discount_Amount]]</f>
        <v>280.70600000000002</v>
      </c>
      <c r="X480" s="6">
        <f>tbl_Raw_Data[[#This Row],[Net_Amount_Before_Tax]]*tbl_Raw_Data[[#This Row],[Tax_Pct]]/100</f>
        <v>33.684719999999999</v>
      </c>
      <c r="Y480" s="6">
        <f>tbl_Raw_Data[[#This Row],[Net_Amount_Before_Tax]]+tbl_Raw_Data[[#This Row],[Tax_Amount]]</f>
        <v>314.39071999999999</v>
      </c>
      <c r="Z480" s="6">
        <f t="shared" si="39"/>
        <v>2</v>
      </c>
    </row>
    <row r="481" spans="1:26" x14ac:dyDescent="0.3">
      <c r="A481" s="23" t="s">
        <v>991</v>
      </c>
      <c r="B481" s="34">
        <v>45912</v>
      </c>
      <c r="C481" s="23" t="s">
        <v>992</v>
      </c>
      <c r="D481" s="23" t="s">
        <v>159</v>
      </c>
      <c r="E481" s="23" t="s">
        <v>47</v>
      </c>
      <c r="F481" s="23">
        <v>400076</v>
      </c>
      <c r="G481" s="23" t="s">
        <v>39</v>
      </c>
      <c r="H481" s="23" t="s">
        <v>40</v>
      </c>
      <c r="I481" s="23" t="s">
        <v>41</v>
      </c>
      <c r="J481" s="23" t="s">
        <v>42</v>
      </c>
      <c r="K481" s="23" t="s">
        <v>24</v>
      </c>
      <c r="L481" s="23">
        <v>4</v>
      </c>
      <c r="M481" s="23">
        <v>28.09</v>
      </c>
      <c r="N481" s="23">
        <v>5</v>
      </c>
      <c r="O481" s="23">
        <v>5</v>
      </c>
      <c r="P481" s="23" t="s">
        <v>58</v>
      </c>
      <c r="Q481" s="23" t="s">
        <v>34</v>
      </c>
      <c r="R481" s="23">
        <f t="shared" si="35"/>
        <v>1</v>
      </c>
      <c r="S481" s="23" t="str">
        <f t="shared" si="36"/>
        <v>ORD100480_20250912_CUST02941_MED001</v>
      </c>
      <c r="T481" s="23">
        <f t="shared" si="37"/>
        <v>1</v>
      </c>
      <c r="U481" s="6">
        <f t="shared" si="38"/>
        <v>112.36</v>
      </c>
      <c r="V481" s="6">
        <f>tbl_Raw_Data[[#This Row],[Discount_Pct]]*tbl_Raw_Data[[#This Row],[Gross_Amount]]/100</f>
        <v>5.6179999999999994</v>
      </c>
      <c r="W481" s="6">
        <f>tbl_Raw_Data[[#This Row],[Gross_Amount]]-tbl_Raw_Data[[#This Row],[Discount_Amount]]</f>
        <v>106.742</v>
      </c>
      <c r="X481" s="6">
        <f>tbl_Raw_Data[[#This Row],[Net_Amount_Before_Tax]]*tbl_Raw_Data[[#This Row],[Tax_Pct]]/100</f>
        <v>5.3371000000000004</v>
      </c>
      <c r="Y481" s="6">
        <f>tbl_Raw_Data[[#This Row],[Net_Amount_Before_Tax]]+tbl_Raw_Data[[#This Row],[Tax_Amount]]</f>
        <v>112.07910000000001</v>
      </c>
      <c r="Z481" s="6">
        <f t="shared" si="39"/>
        <v>4</v>
      </c>
    </row>
    <row r="482" spans="1:26" x14ac:dyDescent="0.3">
      <c r="A482" s="23" t="s">
        <v>993</v>
      </c>
      <c r="B482" s="34">
        <v>45717</v>
      </c>
      <c r="C482" s="23" t="s">
        <v>994</v>
      </c>
      <c r="D482" s="23" t="s">
        <v>46</v>
      </c>
      <c r="E482" s="23" t="s">
        <v>47</v>
      </c>
      <c r="F482" s="23">
        <v>411001</v>
      </c>
      <c r="G482" s="23" t="s">
        <v>167</v>
      </c>
      <c r="H482" s="23" t="s">
        <v>168</v>
      </c>
      <c r="I482" s="23" t="s">
        <v>113</v>
      </c>
      <c r="J482" s="23" t="s">
        <v>42</v>
      </c>
      <c r="K482" s="23" t="s">
        <v>24</v>
      </c>
      <c r="L482" s="23">
        <v>2</v>
      </c>
      <c r="M482" s="23">
        <v>209.45</v>
      </c>
      <c r="N482" s="23">
        <v>5</v>
      </c>
      <c r="O482" s="23">
        <v>5</v>
      </c>
      <c r="P482" s="23" t="s">
        <v>65</v>
      </c>
      <c r="Q482" s="23" t="s">
        <v>34</v>
      </c>
      <c r="R482" s="23">
        <f t="shared" si="35"/>
        <v>1</v>
      </c>
      <c r="S482" s="23" t="str">
        <f t="shared" si="36"/>
        <v>ORD100481_20250301_CUST03368_MED026</v>
      </c>
      <c r="T482" s="23">
        <f t="shared" si="37"/>
        <v>1</v>
      </c>
      <c r="U482" s="6">
        <f t="shared" si="38"/>
        <v>418.9</v>
      </c>
      <c r="V482" s="6">
        <f>tbl_Raw_Data[[#This Row],[Discount_Pct]]*tbl_Raw_Data[[#This Row],[Gross_Amount]]/100</f>
        <v>20.945</v>
      </c>
      <c r="W482" s="6">
        <f>tbl_Raw_Data[[#This Row],[Gross_Amount]]-tbl_Raw_Data[[#This Row],[Discount_Amount]]</f>
        <v>397.95499999999998</v>
      </c>
      <c r="X482" s="6">
        <f>tbl_Raw_Data[[#This Row],[Net_Amount_Before_Tax]]*tbl_Raw_Data[[#This Row],[Tax_Pct]]/100</f>
        <v>19.897749999999998</v>
      </c>
      <c r="Y482" s="6">
        <f>tbl_Raw_Data[[#This Row],[Net_Amount_Before_Tax]]+tbl_Raw_Data[[#This Row],[Tax_Amount]]</f>
        <v>417.85274999999996</v>
      </c>
      <c r="Z482" s="6">
        <f t="shared" si="39"/>
        <v>2</v>
      </c>
    </row>
    <row r="483" spans="1:26" x14ac:dyDescent="0.3">
      <c r="A483" s="23" t="s">
        <v>995</v>
      </c>
      <c r="B483" s="34">
        <v>45823</v>
      </c>
      <c r="C483" s="23" t="s">
        <v>996</v>
      </c>
      <c r="D483" s="23" t="s">
        <v>159</v>
      </c>
      <c r="E483" s="23" t="s">
        <v>47</v>
      </c>
      <c r="F483" s="23">
        <v>400050</v>
      </c>
      <c r="G483" s="23" t="s">
        <v>20</v>
      </c>
      <c r="H483" s="23" t="s">
        <v>21</v>
      </c>
      <c r="I483" s="23" t="s">
        <v>22</v>
      </c>
      <c r="J483" s="23" t="s">
        <v>23</v>
      </c>
      <c r="K483" s="23" t="s">
        <v>24</v>
      </c>
      <c r="L483" s="23">
        <v>1</v>
      </c>
      <c r="M483" s="23">
        <v>132.85</v>
      </c>
      <c r="N483" s="23">
        <v>0</v>
      </c>
      <c r="O483" s="23">
        <v>18</v>
      </c>
      <c r="P483" s="23" t="s">
        <v>89</v>
      </c>
      <c r="Q483" s="23" t="s">
        <v>34</v>
      </c>
      <c r="R483" s="23">
        <f t="shared" si="35"/>
        <v>1</v>
      </c>
      <c r="S483" s="23" t="str">
        <f t="shared" si="36"/>
        <v>ORD100482_20250615_CUST00398_MED024</v>
      </c>
      <c r="T483" s="23">
        <f t="shared" si="37"/>
        <v>1</v>
      </c>
      <c r="U483" s="6">
        <f t="shared" si="38"/>
        <v>132.85</v>
      </c>
      <c r="V483" s="6">
        <f>tbl_Raw_Data[[#This Row],[Discount_Pct]]*tbl_Raw_Data[[#This Row],[Gross_Amount]]/100</f>
        <v>0</v>
      </c>
      <c r="W483" s="6">
        <f>tbl_Raw_Data[[#This Row],[Gross_Amount]]-tbl_Raw_Data[[#This Row],[Discount_Amount]]</f>
        <v>132.85</v>
      </c>
      <c r="X483" s="6">
        <f>tbl_Raw_Data[[#This Row],[Net_Amount_Before_Tax]]*tbl_Raw_Data[[#This Row],[Tax_Pct]]/100</f>
        <v>23.912999999999997</v>
      </c>
      <c r="Y483" s="6">
        <f>tbl_Raw_Data[[#This Row],[Net_Amount_Before_Tax]]+tbl_Raw_Data[[#This Row],[Tax_Amount]]</f>
        <v>156.76299999999998</v>
      </c>
      <c r="Z483" s="6">
        <f t="shared" si="39"/>
        <v>1</v>
      </c>
    </row>
    <row r="484" spans="1:26" x14ac:dyDescent="0.3">
      <c r="A484" s="23" t="s">
        <v>997</v>
      </c>
      <c r="B484" s="34">
        <v>45863</v>
      </c>
      <c r="C484" s="23" t="s">
        <v>998</v>
      </c>
      <c r="D484" s="23" t="s">
        <v>100</v>
      </c>
      <c r="E484" s="23" t="s">
        <v>101</v>
      </c>
      <c r="F484" s="23">
        <v>201305</v>
      </c>
      <c r="G484" s="23" t="s">
        <v>61</v>
      </c>
      <c r="H484" s="23" t="s">
        <v>62</v>
      </c>
      <c r="I484" s="23" t="s">
        <v>63</v>
      </c>
      <c r="J484" s="23" t="s">
        <v>64</v>
      </c>
      <c r="K484" s="23" t="s">
        <v>57</v>
      </c>
      <c r="L484" s="23">
        <v>3</v>
      </c>
      <c r="M484" s="23">
        <v>113.92</v>
      </c>
      <c r="N484" s="23">
        <v>10</v>
      </c>
      <c r="O484" s="23">
        <v>18</v>
      </c>
      <c r="P484" s="23" t="s">
        <v>25</v>
      </c>
      <c r="Q484" s="23" t="s">
        <v>34</v>
      </c>
      <c r="R484" s="23">
        <f t="shared" si="35"/>
        <v>1</v>
      </c>
      <c r="S484" s="23" t="str">
        <f t="shared" si="36"/>
        <v>ORD100483_20250725_CUST01701_MED004</v>
      </c>
      <c r="T484" s="23">
        <f t="shared" si="37"/>
        <v>1</v>
      </c>
      <c r="U484" s="6">
        <f t="shared" si="38"/>
        <v>341.76</v>
      </c>
      <c r="V484" s="6">
        <f>tbl_Raw_Data[[#This Row],[Discount_Pct]]*tbl_Raw_Data[[#This Row],[Gross_Amount]]/100</f>
        <v>34.176000000000002</v>
      </c>
      <c r="W484" s="6">
        <f>tbl_Raw_Data[[#This Row],[Gross_Amount]]-tbl_Raw_Data[[#This Row],[Discount_Amount]]</f>
        <v>307.584</v>
      </c>
      <c r="X484" s="6">
        <f>tbl_Raw_Data[[#This Row],[Net_Amount_Before_Tax]]*tbl_Raw_Data[[#This Row],[Tax_Pct]]/100</f>
        <v>55.365119999999997</v>
      </c>
      <c r="Y484" s="6">
        <f>tbl_Raw_Data[[#This Row],[Net_Amount_Before_Tax]]+tbl_Raw_Data[[#This Row],[Tax_Amount]]</f>
        <v>362.94911999999999</v>
      </c>
      <c r="Z484" s="6">
        <f t="shared" si="39"/>
        <v>2</v>
      </c>
    </row>
    <row r="485" spans="1:26" x14ac:dyDescent="0.3">
      <c r="A485" s="23" t="s">
        <v>999</v>
      </c>
      <c r="B485" s="34">
        <v>45855</v>
      </c>
      <c r="C485" s="23" t="s">
        <v>1000</v>
      </c>
      <c r="D485" s="23" t="s">
        <v>72</v>
      </c>
      <c r="E485" s="23" t="s">
        <v>73</v>
      </c>
      <c r="F485" s="23">
        <v>302019</v>
      </c>
      <c r="G485" s="23" t="s">
        <v>196</v>
      </c>
      <c r="H485" s="23" t="s">
        <v>197</v>
      </c>
      <c r="I485" s="23" t="s">
        <v>32</v>
      </c>
      <c r="J485" s="23" t="s">
        <v>42</v>
      </c>
      <c r="K485" s="23" t="s">
        <v>24</v>
      </c>
      <c r="L485" s="23">
        <v>2</v>
      </c>
      <c r="M485" s="23">
        <v>25.6</v>
      </c>
      <c r="N485" s="23">
        <v>5</v>
      </c>
      <c r="O485" s="23">
        <v>5</v>
      </c>
      <c r="P485" s="23" t="s">
        <v>89</v>
      </c>
      <c r="Q485" s="23" t="s">
        <v>44</v>
      </c>
      <c r="R485" s="23">
        <f t="shared" si="35"/>
        <v>1</v>
      </c>
      <c r="S485" s="23" t="str">
        <f t="shared" si="36"/>
        <v>ORD100484_20250717_CUST01645_MED011</v>
      </c>
      <c r="T485" s="23">
        <f t="shared" si="37"/>
        <v>1</v>
      </c>
      <c r="U485" s="6">
        <f t="shared" si="38"/>
        <v>51.2</v>
      </c>
      <c r="V485" s="6">
        <f>tbl_Raw_Data[[#This Row],[Discount_Pct]]*tbl_Raw_Data[[#This Row],[Gross_Amount]]/100</f>
        <v>2.56</v>
      </c>
      <c r="W485" s="6">
        <f>tbl_Raw_Data[[#This Row],[Gross_Amount]]-tbl_Raw_Data[[#This Row],[Discount_Amount]]</f>
        <v>48.64</v>
      </c>
      <c r="X485" s="6">
        <f>tbl_Raw_Data[[#This Row],[Net_Amount_Before_Tax]]*tbl_Raw_Data[[#This Row],[Tax_Pct]]/100</f>
        <v>2.4319999999999999</v>
      </c>
      <c r="Y485" s="6">
        <f>tbl_Raw_Data[[#This Row],[Net_Amount_Before_Tax]]+tbl_Raw_Data[[#This Row],[Tax_Amount]]</f>
        <v>51.072000000000003</v>
      </c>
      <c r="Z485" s="6">
        <f t="shared" si="39"/>
        <v>4</v>
      </c>
    </row>
    <row r="486" spans="1:26" x14ac:dyDescent="0.3">
      <c r="A486" s="23" t="s">
        <v>1001</v>
      </c>
      <c r="B486" s="34">
        <v>45714</v>
      </c>
      <c r="C486" s="23" t="s">
        <v>1002</v>
      </c>
      <c r="D486" s="23" t="s">
        <v>52</v>
      </c>
      <c r="E486" s="23" t="s">
        <v>52</v>
      </c>
      <c r="F486" s="23">
        <v>160017</v>
      </c>
      <c r="G486" s="23" t="s">
        <v>160</v>
      </c>
      <c r="H486" s="23" t="s">
        <v>161</v>
      </c>
      <c r="I486" s="23" t="s">
        <v>50</v>
      </c>
      <c r="J486" s="23" t="s">
        <v>23</v>
      </c>
      <c r="K486" s="23" t="s">
        <v>24</v>
      </c>
      <c r="L486" s="23">
        <v>3</v>
      </c>
      <c r="M486" s="23">
        <v>140.26</v>
      </c>
      <c r="N486" s="23">
        <v>0</v>
      </c>
      <c r="O486" s="23">
        <v>12</v>
      </c>
      <c r="P486" s="23" t="s">
        <v>33</v>
      </c>
      <c r="Q486" s="23" t="s">
        <v>34</v>
      </c>
      <c r="R486" s="23">
        <f t="shared" si="35"/>
        <v>1</v>
      </c>
      <c r="S486" s="23" t="str">
        <f t="shared" si="36"/>
        <v>ORD100485_20250226_CUST03131_MED014</v>
      </c>
      <c r="T486" s="23">
        <f t="shared" si="37"/>
        <v>1</v>
      </c>
      <c r="U486" s="6">
        <f t="shared" si="38"/>
        <v>420.78</v>
      </c>
      <c r="V486" s="6">
        <f>tbl_Raw_Data[[#This Row],[Discount_Pct]]*tbl_Raw_Data[[#This Row],[Gross_Amount]]/100</f>
        <v>0</v>
      </c>
      <c r="W486" s="6">
        <f>tbl_Raw_Data[[#This Row],[Gross_Amount]]-tbl_Raw_Data[[#This Row],[Discount_Amount]]</f>
        <v>420.78</v>
      </c>
      <c r="X486" s="6">
        <f>tbl_Raw_Data[[#This Row],[Net_Amount_Before_Tax]]*tbl_Raw_Data[[#This Row],[Tax_Pct]]/100</f>
        <v>50.493599999999994</v>
      </c>
      <c r="Y486" s="6">
        <f>tbl_Raw_Data[[#This Row],[Net_Amount_Before_Tax]]+tbl_Raw_Data[[#This Row],[Tax_Amount]]</f>
        <v>471.27359999999999</v>
      </c>
      <c r="Z486" s="6">
        <f t="shared" si="39"/>
        <v>1</v>
      </c>
    </row>
    <row r="487" spans="1:26" x14ac:dyDescent="0.3">
      <c r="A487" s="23" t="s">
        <v>1003</v>
      </c>
      <c r="B487" s="34">
        <v>45755</v>
      </c>
      <c r="C487" s="23" t="s">
        <v>1004</v>
      </c>
      <c r="D487" s="23" t="s">
        <v>130</v>
      </c>
      <c r="E487" s="23" t="s">
        <v>131</v>
      </c>
      <c r="F487" s="23">
        <v>700019</v>
      </c>
      <c r="G487" s="23" t="s">
        <v>39</v>
      </c>
      <c r="H487" s="23" t="s">
        <v>40</v>
      </c>
      <c r="I487" s="23" t="s">
        <v>41</v>
      </c>
      <c r="J487" s="23" t="s">
        <v>42</v>
      </c>
      <c r="K487" s="23" t="s">
        <v>24</v>
      </c>
      <c r="L487" s="23">
        <v>3</v>
      </c>
      <c r="M487" s="23">
        <v>34.36</v>
      </c>
      <c r="N487" s="23">
        <v>5</v>
      </c>
      <c r="O487" s="23">
        <v>12</v>
      </c>
      <c r="P487" s="23" t="s">
        <v>65</v>
      </c>
      <c r="Q487" s="23" t="s">
        <v>34</v>
      </c>
      <c r="R487" s="23">
        <f t="shared" si="35"/>
        <v>1</v>
      </c>
      <c r="S487" s="23" t="str">
        <f t="shared" si="36"/>
        <v>ORD100486_20250408_CUST01833_MED001</v>
      </c>
      <c r="T487" s="23">
        <f t="shared" si="37"/>
        <v>1</v>
      </c>
      <c r="U487" s="6">
        <f t="shared" si="38"/>
        <v>103.08</v>
      </c>
      <c r="V487" s="6">
        <f>tbl_Raw_Data[[#This Row],[Discount_Pct]]*tbl_Raw_Data[[#This Row],[Gross_Amount]]/100</f>
        <v>5.1539999999999999</v>
      </c>
      <c r="W487" s="6">
        <f>tbl_Raw_Data[[#This Row],[Gross_Amount]]-tbl_Raw_Data[[#This Row],[Discount_Amount]]</f>
        <v>97.926000000000002</v>
      </c>
      <c r="X487" s="6">
        <f>tbl_Raw_Data[[#This Row],[Net_Amount_Before_Tax]]*tbl_Raw_Data[[#This Row],[Tax_Pct]]/100</f>
        <v>11.75112</v>
      </c>
      <c r="Y487" s="6">
        <f>tbl_Raw_Data[[#This Row],[Net_Amount_Before_Tax]]+tbl_Raw_Data[[#This Row],[Tax_Amount]]</f>
        <v>109.67712</v>
      </c>
      <c r="Z487" s="6">
        <f t="shared" si="39"/>
        <v>3</v>
      </c>
    </row>
    <row r="488" spans="1:26" x14ac:dyDescent="0.3">
      <c r="A488" s="23" t="s">
        <v>1005</v>
      </c>
      <c r="B488" s="34">
        <v>45519</v>
      </c>
      <c r="C488" s="23" t="s">
        <v>1006</v>
      </c>
      <c r="D488" s="23" t="s">
        <v>37</v>
      </c>
      <c r="E488" s="23" t="s">
        <v>38</v>
      </c>
      <c r="F488" s="23">
        <v>452020</v>
      </c>
      <c r="G488" s="23" t="s">
        <v>196</v>
      </c>
      <c r="H488" s="23" t="s">
        <v>197</v>
      </c>
      <c r="I488" s="23" t="s">
        <v>32</v>
      </c>
      <c r="J488" s="23" t="s">
        <v>42</v>
      </c>
      <c r="K488" s="23" t="s">
        <v>24</v>
      </c>
      <c r="L488" s="23">
        <v>1</v>
      </c>
      <c r="M488" s="23">
        <v>27.55</v>
      </c>
      <c r="N488" s="23">
        <v>10</v>
      </c>
      <c r="O488" s="23">
        <v>5</v>
      </c>
      <c r="P488" s="23" t="s">
        <v>89</v>
      </c>
      <c r="Q488" s="23" t="s">
        <v>34</v>
      </c>
      <c r="R488" s="23">
        <f t="shared" si="35"/>
        <v>1</v>
      </c>
      <c r="S488" s="23" t="str">
        <f t="shared" si="36"/>
        <v>ORD100487_20240815_CUST00880_MED011</v>
      </c>
      <c r="T488" s="23">
        <f t="shared" si="37"/>
        <v>1</v>
      </c>
      <c r="U488" s="6">
        <f t="shared" si="38"/>
        <v>27.55</v>
      </c>
      <c r="V488" s="6">
        <f>tbl_Raw_Data[[#This Row],[Discount_Pct]]*tbl_Raw_Data[[#This Row],[Gross_Amount]]/100</f>
        <v>2.7549999999999999</v>
      </c>
      <c r="W488" s="6">
        <f>tbl_Raw_Data[[#This Row],[Gross_Amount]]-tbl_Raw_Data[[#This Row],[Discount_Amount]]</f>
        <v>24.795000000000002</v>
      </c>
      <c r="X488" s="6">
        <f>tbl_Raw_Data[[#This Row],[Net_Amount_Before_Tax]]*tbl_Raw_Data[[#This Row],[Tax_Pct]]/100</f>
        <v>1.2397500000000001</v>
      </c>
      <c r="Y488" s="6">
        <f>tbl_Raw_Data[[#This Row],[Net_Amount_Before_Tax]]+tbl_Raw_Data[[#This Row],[Tax_Amount]]</f>
        <v>26.034750000000003</v>
      </c>
      <c r="Z488" s="6">
        <f t="shared" si="39"/>
        <v>1</v>
      </c>
    </row>
    <row r="489" spans="1:26" x14ac:dyDescent="0.3">
      <c r="A489" s="23" t="s">
        <v>1005</v>
      </c>
      <c r="B489" s="34">
        <v>45763</v>
      </c>
      <c r="C489" s="23" t="s">
        <v>1007</v>
      </c>
      <c r="D489" s="23" t="s">
        <v>92</v>
      </c>
      <c r="E489" s="23" t="s">
        <v>93</v>
      </c>
      <c r="F489" s="23">
        <v>560038</v>
      </c>
      <c r="G489" s="23" t="s">
        <v>107</v>
      </c>
      <c r="H489" s="23" t="s">
        <v>108</v>
      </c>
      <c r="I489" s="23" t="s">
        <v>63</v>
      </c>
      <c r="J489" s="23" t="s">
        <v>42</v>
      </c>
      <c r="K489" s="23" t="s">
        <v>57</v>
      </c>
      <c r="L489" s="23">
        <v>1</v>
      </c>
      <c r="M489" s="23">
        <v>106.42</v>
      </c>
      <c r="N489" s="23">
        <v>0</v>
      </c>
      <c r="O489" s="23">
        <v>5</v>
      </c>
      <c r="P489" s="23" t="s">
        <v>25</v>
      </c>
      <c r="Q489" s="23" t="s">
        <v>26</v>
      </c>
      <c r="R489" s="23">
        <f t="shared" si="35"/>
        <v>1</v>
      </c>
      <c r="S489" s="23" t="str">
        <f t="shared" si="36"/>
        <v>ORD100487_20250416_CUST01457_MED005</v>
      </c>
      <c r="T489" s="23">
        <f t="shared" si="37"/>
        <v>1</v>
      </c>
      <c r="U489" s="6">
        <f t="shared" si="38"/>
        <v>106.42</v>
      </c>
      <c r="V489" s="6">
        <f>tbl_Raw_Data[[#This Row],[Discount_Pct]]*tbl_Raw_Data[[#This Row],[Gross_Amount]]/100</f>
        <v>0</v>
      </c>
      <c r="W489" s="6">
        <f>tbl_Raw_Data[[#This Row],[Gross_Amount]]-tbl_Raw_Data[[#This Row],[Discount_Amount]]</f>
        <v>106.42</v>
      </c>
      <c r="X489" s="6">
        <f>tbl_Raw_Data[[#This Row],[Net_Amount_Before_Tax]]*tbl_Raw_Data[[#This Row],[Tax_Pct]]/100</f>
        <v>5.3210000000000006</v>
      </c>
      <c r="Y489" s="6">
        <f>tbl_Raw_Data[[#This Row],[Net_Amount_Before_Tax]]+tbl_Raw_Data[[#This Row],[Tax_Amount]]</f>
        <v>111.741</v>
      </c>
      <c r="Z489" s="6">
        <f t="shared" si="39"/>
        <v>2</v>
      </c>
    </row>
    <row r="490" spans="1:26" x14ac:dyDescent="0.3">
      <c r="A490" s="23" t="s">
        <v>1008</v>
      </c>
      <c r="B490" s="34">
        <v>45514</v>
      </c>
      <c r="C490" s="23" t="s">
        <v>1009</v>
      </c>
      <c r="D490" s="23" t="s">
        <v>159</v>
      </c>
      <c r="E490" s="23" t="s">
        <v>47</v>
      </c>
      <c r="F490" s="23">
        <v>400093</v>
      </c>
      <c r="G490" s="23" t="s">
        <v>20</v>
      </c>
      <c r="H490" s="23" t="s">
        <v>21</v>
      </c>
      <c r="I490" s="23" t="s">
        <v>22</v>
      </c>
      <c r="J490" s="23" t="s">
        <v>23</v>
      </c>
      <c r="K490" s="23" t="s">
        <v>24</v>
      </c>
      <c r="L490" s="23">
        <v>1</v>
      </c>
      <c r="M490" s="23">
        <v>136.38999999999999</v>
      </c>
      <c r="N490" s="23">
        <v>5</v>
      </c>
      <c r="O490" s="23">
        <v>18</v>
      </c>
      <c r="P490" s="23" t="s">
        <v>25</v>
      </c>
      <c r="Q490" s="23" t="s">
        <v>34</v>
      </c>
      <c r="R490" s="23">
        <f t="shared" si="35"/>
        <v>1</v>
      </c>
      <c r="S490" s="23" t="str">
        <f t="shared" si="36"/>
        <v>ORD100489_20240810_CUST03008_MED024</v>
      </c>
      <c r="T490" s="23">
        <f t="shared" si="37"/>
        <v>1</v>
      </c>
      <c r="U490" s="6">
        <f t="shared" si="38"/>
        <v>136.38999999999999</v>
      </c>
      <c r="V490" s="6">
        <f>tbl_Raw_Data[[#This Row],[Discount_Pct]]*tbl_Raw_Data[[#This Row],[Gross_Amount]]/100</f>
        <v>6.8194999999999997</v>
      </c>
      <c r="W490" s="6">
        <f>tbl_Raw_Data[[#This Row],[Gross_Amount]]-tbl_Raw_Data[[#This Row],[Discount_Amount]]</f>
        <v>129.57049999999998</v>
      </c>
      <c r="X490" s="6">
        <f>tbl_Raw_Data[[#This Row],[Net_Amount_Before_Tax]]*tbl_Raw_Data[[#This Row],[Tax_Pct]]/100</f>
        <v>23.322689999999998</v>
      </c>
      <c r="Y490" s="6">
        <f>tbl_Raw_Data[[#This Row],[Net_Amount_Before_Tax]]+tbl_Raw_Data[[#This Row],[Tax_Amount]]</f>
        <v>152.89318999999998</v>
      </c>
      <c r="Z490" s="6">
        <f t="shared" si="39"/>
        <v>2</v>
      </c>
    </row>
    <row r="491" spans="1:26" x14ac:dyDescent="0.3">
      <c r="A491" s="23" t="s">
        <v>1008</v>
      </c>
      <c r="B491" s="34">
        <v>45882</v>
      </c>
      <c r="C491" s="23" t="s">
        <v>850</v>
      </c>
      <c r="D491" s="23" t="s">
        <v>159</v>
      </c>
      <c r="E491" s="23" t="s">
        <v>47</v>
      </c>
      <c r="F491" s="23">
        <v>400076</v>
      </c>
      <c r="G491" s="23" t="s">
        <v>256</v>
      </c>
      <c r="H491" s="23" t="s">
        <v>257</v>
      </c>
      <c r="I491" s="23" t="s">
        <v>22</v>
      </c>
      <c r="J491" s="23" t="s">
        <v>258</v>
      </c>
      <c r="K491" s="23" t="s">
        <v>57</v>
      </c>
      <c r="L491" s="23">
        <v>1</v>
      </c>
      <c r="M491" s="23">
        <v>70.73</v>
      </c>
      <c r="N491" s="23">
        <v>5</v>
      </c>
      <c r="O491" s="23">
        <v>12</v>
      </c>
      <c r="P491" s="23" t="s">
        <v>25</v>
      </c>
      <c r="Q491" s="23" t="s">
        <v>34</v>
      </c>
      <c r="R491" s="23">
        <f t="shared" si="35"/>
        <v>1</v>
      </c>
      <c r="S491" s="23" t="str">
        <f t="shared" si="36"/>
        <v>ORD100489_20250813_CUST01563_MED025</v>
      </c>
      <c r="T491" s="23">
        <f t="shared" si="37"/>
        <v>1</v>
      </c>
      <c r="U491" s="6">
        <f t="shared" si="38"/>
        <v>70.73</v>
      </c>
      <c r="V491" s="6">
        <f>tbl_Raw_Data[[#This Row],[Discount_Pct]]*tbl_Raw_Data[[#This Row],[Gross_Amount]]/100</f>
        <v>3.5365000000000002</v>
      </c>
      <c r="W491" s="6">
        <f>tbl_Raw_Data[[#This Row],[Gross_Amount]]-tbl_Raw_Data[[#This Row],[Discount_Amount]]</f>
        <v>67.1935</v>
      </c>
      <c r="X491" s="6">
        <f>tbl_Raw_Data[[#This Row],[Net_Amount_Before_Tax]]*tbl_Raw_Data[[#This Row],[Tax_Pct]]/100</f>
        <v>8.0632199999999994</v>
      </c>
      <c r="Y491" s="6">
        <f>tbl_Raw_Data[[#This Row],[Net_Amount_Before_Tax]]+tbl_Raw_Data[[#This Row],[Tax_Amount]]</f>
        <v>75.256720000000001</v>
      </c>
      <c r="Z491" s="6">
        <f t="shared" si="39"/>
        <v>3</v>
      </c>
    </row>
    <row r="492" spans="1:26" x14ac:dyDescent="0.3">
      <c r="A492" s="23" t="s">
        <v>1010</v>
      </c>
      <c r="B492" s="34">
        <v>45908</v>
      </c>
      <c r="C492" s="23" t="s">
        <v>649</v>
      </c>
      <c r="D492" s="23" t="s">
        <v>52</v>
      </c>
      <c r="E492" s="23" t="s">
        <v>52</v>
      </c>
      <c r="F492" s="23">
        <v>160036</v>
      </c>
      <c r="G492" s="23" t="s">
        <v>256</v>
      </c>
      <c r="H492" s="23" t="s">
        <v>257</v>
      </c>
      <c r="I492" s="23" t="s">
        <v>22</v>
      </c>
      <c r="J492" s="23" t="s">
        <v>258</v>
      </c>
      <c r="K492" s="23" t="s">
        <v>57</v>
      </c>
      <c r="L492" s="23">
        <v>2</v>
      </c>
      <c r="M492" s="23">
        <v>58.15</v>
      </c>
      <c r="N492" s="23">
        <v>5</v>
      </c>
      <c r="O492" s="23">
        <v>5</v>
      </c>
      <c r="P492" s="23" t="s">
        <v>89</v>
      </c>
      <c r="Q492" s="23" t="s">
        <v>34</v>
      </c>
      <c r="R492" s="23">
        <f t="shared" si="35"/>
        <v>1</v>
      </c>
      <c r="S492" s="23" t="str">
        <f t="shared" si="36"/>
        <v>ORD100491_20250908_CUST00047_MED025</v>
      </c>
      <c r="T492" s="23">
        <f t="shared" si="37"/>
        <v>1</v>
      </c>
      <c r="U492" s="6">
        <f t="shared" si="38"/>
        <v>116.3</v>
      </c>
      <c r="V492" s="6">
        <f>tbl_Raw_Data[[#This Row],[Discount_Pct]]*tbl_Raw_Data[[#This Row],[Gross_Amount]]/100</f>
        <v>5.8150000000000004</v>
      </c>
      <c r="W492" s="6">
        <f>tbl_Raw_Data[[#This Row],[Gross_Amount]]-tbl_Raw_Data[[#This Row],[Discount_Amount]]</f>
        <v>110.485</v>
      </c>
      <c r="X492" s="6">
        <f>tbl_Raw_Data[[#This Row],[Net_Amount_Before_Tax]]*tbl_Raw_Data[[#This Row],[Tax_Pct]]/100</f>
        <v>5.5242499999999994</v>
      </c>
      <c r="Y492" s="6">
        <f>tbl_Raw_Data[[#This Row],[Net_Amount_Before_Tax]]+tbl_Raw_Data[[#This Row],[Tax_Amount]]</f>
        <v>116.00924999999999</v>
      </c>
      <c r="Z492" s="6">
        <f t="shared" si="39"/>
        <v>2</v>
      </c>
    </row>
    <row r="493" spans="1:26" x14ac:dyDescent="0.3">
      <c r="A493" s="23" t="s">
        <v>1011</v>
      </c>
      <c r="B493" s="34">
        <v>46006</v>
      </c>
      <c r="C493" s="23" t="s">
        <v>704</v>
      </c>
      <c r="D493" s="23" t="s">
        <v>92</v>
      </c>
      <c r="E493" s="23" t="s">
        <v>93</v>
      </c>
      <c r="F493" s="23">
        <v>560100</v>
      </c>
      <c r="G493" s="23" t="s">
        <v>192</v>
      </c>
      <c r="H493" s="23" t="s">
        <v>193</v>
      </c>
      <c r="I493" s="23" t="s">
        <v>41</v>
      </c>
      <c r="J493" s="23" t="s">
        <v>194</v>
      </c>
      <c r="K493" s="23" t="s">
        <v>24</v>
      </c>
      <c r="L493" s="23">
        <v>2</v>
      </c>
      <c r="M493" s="23">
        <v>36.78</v>
      </c>
      <c r="N493" s="23">
        <v>20</v>
      </c>
      <c r="O493" s="23">
        <v>12</v>
      </c>
      <c r="P493" s="23" t="s">
        <v>89</v>
      </c>
      <c r="Q493" s="23" t="s">
        <v>34</v>
      </c>
      <c r="R493" s="23">
        <f t="shared" si="35"/>
        <v>1</v>
      </c>
      <c r="S493" s="23" t="str">
        <f t="shared" si="36"/>
        <v>ORD100492_20251215_CUST00905_MED002</v>
      </c>
      <c r="T493" s="23">
        <f t="shared" si="37"/>
        <v>1</v>
      </c>
      <c r="U493" s="6">
        <f t="shared" si="38"/>
        <v>73.56</v>
      </c>
      <c r="V493" s="6">
        <f>tbl_Raw_Data[[#This Row],[Discount_Pct]]*tbl_Raw_Data[[#This Row],[Gross_Amount]]/100</f>
        <v>14.712</v>
      </c>
      <c r="W493" s="6">
        <f>tbl_Raw_Data[[#This Row],[Gross_Amount]]-tbl_Raw_Data[[#This Row],[Discount_Amount]]</f>
        <v>58.847999999999999</v>
      </c>
      <c r="X493" s="6">
        <f>tbl_Raw_Data[[#This Row],[Net_Amount_Before_Tax]]*tbl_Raw_Data[[#This Row],[Tax_Pct]]/100</f>
        <v>7.0617599999999996</v>
      </c>
      <c r="Y493" s="6">
        <f>tbl_Raw_Data[[#This Row],[Net_Amount_Before_Tax]]+tbl_Raw_Data[[#This Row],[Tax_Amount]]</f>
        <v>65.909760000000006</v>
      </c>
      <c r="Z493" s="6">
        <f t="shared" si="39"/>
        <v>1</v>
      </c>
    </row>
    <row r="494" spans="1:26" x14ac:dyDescent="0.3">
      <c r="A494" s="23" t="s">
        <v>1012</v>
      </c>
      <c r="B494" s="34">
        <v>45588</v>
      </c>
      <c r="C494" s="23" t="s">
        <v>1013</v>
      </c>
      <c r="D494" s="23" t="s">
        <v>130</v>
      </c>
      <c r="E494" s="23" t="s">
        <v>131</v>
      </c>
      <c r="F494" s="23">
        <v>700102</v>
      </c>
      <c r="G494" s="23" t="s">
        <v>107</v>
      </c>
      <c r="H494" s="23" t="s">
        <v>108</v>
      </c>
      <c r="I494" s="23" t="s">
        <v>63</v>
      </c>
      <c r="J494" s="23" t="s">
        <v>42</v>
      </c>
      <c r="K494" s="23" t="s">
        <v>57</v>
      </c>
      <c r="L494" s="23">
        <v>1</v>
      </c>
      <c r="M494" s="23">
        <v>85.72</v>
      </c>
      <c r="N494" s="23">
        <v>5</v>
      </c>
      <c r="O494" s="23">
        <v>5</v>
      </c>
      <c r="P494" s="23" t="s">
        <v>33</v>
      </c>
      <c r="Q494" s="23" t="s">
        <v>34</v>
      </c>
      <c r="R494" s="23">
        <f t="shared" si="35"/>
        <v>1</v>
      </c>
      <c r="S494" s="23" t="str">
        <f t="shared" si="36"/>
        <v>ORD100493_20241023_CUST03221_MED005</v>
      </c>
      <c r="T494" s="23">
        <f t="shared" si="37"/>
        <v>1</v>
      </c>
      <c r="U494" s="6">
        <f t="shared" si="38"/>
        <v>85.72</v>
      </c>
      <c r="V494" s="6">
        <f>tbl_Raw_Data[[#This Row],[Discount_Pct]]*tbl_Raw_Data[[#This Row],[Gross_Amount]]/100</f>
        <v>4.2860000000000005</v>
      </c>
      <c r="W494" s="6">
        <f>tbl_Raw_Data[[#This Row],[Gross_Amount]]-tbl_Raw_Data[[#This Row],[Discount_Amount]]</f>
        <v>81.433999999999997</v>
      </c>
      <c r="X494" s="6">
        <f>tbl_Raw_Data[[#This Row],[Net_Amount_Before_Tax]]*tbl_Raw_Data[[#This Row],[Tax_Pct]]/100</f>
        <v>4.0716999999999999</v>
      </c>
      <c r="Y494" s="6">
        <f>tbl_Raw_Data[[#This Row],[Net_Amount_Before_Tax]]+tbl_Raw_Data[[#This Row],[Tax_Amount]]</f>
        <v>85.50569999999999</v>
      </c>
      <c r="Z494" s="6">
        <f t="shared" si="39"/>
        <v>2</v>
      </c>
    </row>
    <row r="495" spans="1:26" x14ac:dyDescent="0.3">
      <c r="A495" s="23" t="s">
        <v>1012</v>
      </c>
      <c r="B495" s="34">
        <v>45805</v>
      </c>
      <c r="C495" s="23" t="s">
        <v>647</v>
      </c>
      <c r="D495" s="23" t="s">
        <v>183</v>
      </c>
      <c r="E495" s="23" t="s">
        <v>184</v>
      </c>
      <c r="F495" s="23">
        <v>122016</v>
      </c>
      <c r="G495" s="23" t="s">
        <v>82</v>
      </c>
      <c r="H495" s="23" t="s">
        <v>83</v>
      </c>
      <c r="I495" s="23" t="s">
        <v>84</v>
      </c>
      <c r="J495" s="23" t="s">
        <v>85</v>
      </c>
      <c r="K495" s="23" t="s">
        <v>24</v>
      </c>
      <c r="L495" s="23">
        <v>1</v>
      </c>
      <c r="M495" s="23">
        <v>274.01</v>
      </c>
      <c r="N495" s="23">
        <v>5</v>
      </c>
      <c r="O495" s="23">
        <v>12</v>
      </c>
      <c r="P495" s="23" t="s">
        <v>58</v>
      </c>
      <c r="Q495" s="23" t="s">
        <v>34</v>
      </c>
      <c r="R495" s="23">
        <f t="shared" si="35"/>
        <v>1</v>
      </c>
      <c r="S495" s="23" t="str">
        <f t="shared" si="36"/>
        <v>ORD100493_20250528_CUST01780_MED023</v>
      </c>
      <c r="T495" s="23">
        <f t="shared" si="37"/>
        <v>1</v>
      </c>
      <c r="U495" s="6">
        <f t="shared" si="38"/>
        <v>274.01</v>
      </c>
      <c r="V495" s="6">
        <f>tbl_Raw_Data[[#This Row],[Discount_Pct]]*tbl_Raw_Data[[#This Row],[Gross_Amount]]/100</f>
        <v>13.7005</v>
      </c>
      <c r="W495" s="6">
        <f>tbl_Raw_Data[[#This Row],[Gross_Amount]]-tbl_Raw_Data[[#This Row],[Discount_Amount]]</f>
        <v>260.30950000000001</v>
      </c>
      <c r="X495" s="6">
        <f>tbl_Raw_Data[[#This Row],[Net_Amount_Before_Tax]]*tbl_Raw_Data[[#This Row],[Tax_Pct]]/100</f>
        <v>31.23714</v>
      </c>
      <c r="Y495" s="6">
        <f>tbl_Raw_Data[[#This Row],[Net_Amount_Before_Tax]]+tbl_Raw_Data[[#This Row],[Tax_Amount]]</f>
        <v>291.54664000000002</v>
      </c>
      <c r="Z495" s="6">
        <f t="shared" si="39"/>
        <v>4</v>
      </c>
    </row>
    <row r="496" spans="1:26" x14ac:dyDescent="0.3">
      <c r="A496" s="23" t="s">
        <v>1014</v>
      </c>
      <c r="B496" s="34">
        <v>45828</v>
      </c>
      <c r="C496" s="23" t="s">
        <v>1015</v>
      </c>
      <c r="D496" s="23" t="s">
        <v>28</v>
      </c>
      <c r="E496" s="23" t="s">
        <v>29</v>
      </c>
      <c r="F496" s="23">
        <v>500001</v>
      </c>
      <c r="G496" s="23" t="s">
        <v>68</v>
      </c>
      <c r="H496" s="23" t="s">
        <v>69</v>
      </c>
      <c r="I496" s="23" t="s">
        <v>55</v>
      </c>
      <c r="J496" s="23" t="s">
        <v>56</v>
      </c>
      <c r="K496" s="23" t="s">
        <v>24</v>
      </c>
      <c r="L496" s="23">
        <v>1</v>
      </c>
      <c r="M496" s="23">
        <v>27.89</v>
      </c>
      <c r="N496" s="23">
        <v>10</v>
      </c>
      <c r="O496" s="23">
        <v>12</v>
      </c>
      <c r="P496" s="23" t="s">
        <v>25</v>
      </c>
      <c r="Q496" s="23" t="s">
        <v>26</v>
      </c>
      <c r="R496" s="23">
        <f t="shared" si="35"/>
        <v>1</v>
      </c>
      <c r="S496" s="23" t="str">
        <f t="shared" si="36"/>
        <v>ORD100495_20250620_CUST01009_MED003</v>
      </c>
      <c r="T496" s="23">
        <f t="shared" si="37"/>
        <v>1</v>
      </c>
      <c r="U496" s="6">
        <f t="shared" si="38"/>
        <v>27.89</v>
      </c>
      <c r="V496" s="6">
        <f>tbl_Raw_Data[[#This Row],[Discount_Pct]]*tbl_Raw_Data[[#This Row],[Gross_Amount]]/100</f>
        <v>2.7889999999999997</v>
      </c>
      <c r="W496" s="6">
        <f>tbl_Raw_Data[[#This Row],[Gross_Amount]]-tbl_Raw_Data[[#This Row],[Discount_Amount]]</f>
        <v>25.100999999999999</v>
      </c>
      <c r="X496" s="6">
        <f>tbl_Raw_Data[[#This Row],[Net_Amount_Before_Tax]]*tbl_Raw_Data[[#This Row],[Tax_Pct]]/100</f>
        <v>3.0121199999999999</v>
      </c>
      <c r="Y496" s="6">
        <f>tbl_Raw_Data[[#This Row],[Net_Amount_Before_Tax]]+tbl_Raw_Data[[#This Row],[Tax_Amount]]</f>
        <v>28.113119999999999</v>
      </c>
      <c r="Z496" s="6">
        <f t="shared" si="39"/>
        <v>0</v>
      </c>
    </row>
    <row r="497" spans="1:26" x14ac:dyDescent="0.3">
      <c r="A497" s="23" t="s">
        <v>1016</v>
      </c>
      <c r="B497" s="34">
        <v>45648</v>
      </c>
      <c r="C497" s="23" t="s">
        <v>1017</v>
      </c>
      <c r="D497" s="23" t="s">
        <v>46</v>
      </c>
      <c r="E497" s="23" t="s">
        <v>47</v>
      </c>
      <c r="F497" s="23">
        <v>411057</v>
      </c>
      <c r="G497" s="23" t="s">
        <v>315</v>
      </c>
      <c r="H497" s="23" t="s">
        <v>316</v>
      </c>
      <c r="I497" s="23" t="s">
        <v>50</v>
      </c>
      <c r="J497" s="23" t="s">
        <v>114</v>
      </c>
      <c r="K497" s="23" t="s">
        <v>24</v>
      </c>
      <c r="L497" s="23">
        <v>2</v>
      </c>
      <c r="M497" s="23">
        <v>106.38</v>
      </c>
      <c r="N497" s="23">
        <v>5</v>
      </c>
      <c r="O497" s="23">
        <v>5</v>
      </c>
      <c r="P497" s="23" t="s">
        <v>33</v>
      </c>
      <c r="Q497" s="23" t="s">
        <v>34</v>
      </c>
      <c r="R497" s="23">
        <f t="shared" si="35"/>
        <v>1</v>
      </c>
      <c r="S497" s="23" t="str">
        <f t="shared" si="36"/>
        <v>ORD100496_20241222_CUST00781_MED012</v>
      </c>
      <c r="T497" s="23">
        <f t="shared" si="37"/>
        <v>1</v>
      </c>
      <c r="U497" s="6">
        <f t="shared" si="38"/>
        <v>212.76</v>
      </c>
      <c r="V497" s="6">
        <f>tbl_Raw_Data[[#This Row],[Discount_Pct]]*tbl_Raw_Data[[#This Row],[Gross_Amount]]/100</f>
        <v>10.638</v>
      </c>
      <c r="W497" s="6">
        <f>tbl_Raw_Data[[#This Row],[Gross_Amount]]-tbl_Raw_Data[[#This Row],[Discount_Amount]]</f>
        <v>202.12199999999999</v>
      </c>
      <c r="X497" s="6">
        <f>tbl_Raw_Data[[#This Row],[Net_Amount_Before_Tax]]*tbl_Raw_Data[[#This Row],[Tax_Pct]]/100</f>
        <v>10.1061</v>
      </c>
      <c r="Y497" s="6">
        <f>tbl_Raw_Data[[#This Row],[Net_Amount_Before_Tax]]+tbl_Raw_Data[[#This Row],[Tax_Amount]]</f>
        <v>212.22809999999998</v>
      </c>
      <c r="Z497" s="6">
        <f t="shared" si="39"/>
        <v>1</v>
      </c>
    </row>
    <row r="498" spans="1:26" x14ac:dyDescent="0.3">
      <c r="A498" s="23" t="s">
        <v>1018</v>
      </c>
      <c r="B498" s="34">
        <v>45531</v>
      </c>
      <c r="C498" s="23" t="s">
        <v>1019</v>
      </c>
      <c r="D498" s="23" t="s">
        <v>52</v>
      </c>
      <c r="E498" s="23" t="s">
        <v>52</v>
      </c>
      <c r="F498" s="23">
        <v>160001</v>
      </c>
      <c r="G498" s="23" t="s">
        <v>315</v>
      </c>
      <c r="H498" s="23" t="s">
        <v>316</v>
      </c>
      <c r="I498" s="23" t="s">
        <v>50</v>
      </c>
      <c r="J498" s="23" t="s">
        <v>114</v>
      </c>
      <c r="K498" s="23" t="s">
        <v>24</v>
      </c>
      <c r="L498" s="23">
        <v>1</v>
      </c>
      <c r="M498" s="23">
        <v>129.19999999999999</v>
      </c>
      <c r="N498" s="23">
        <v>0</v>
      </c>
      <c r="O498" s="23">
        <v>18</v>
      </c>
      <c r="P498" s="23" t="s">
        <v>43</v>
      </c>
      <c r="Q498" s="23" t="s">
        <v>34</v>
      </c>
      <c r="R498" s="23">
        <f t="shared" si="35"/>
        <v>1</v>
      </c>
      <c r="S498" s="23" t="str">
        <f t="shared" si="36"/>
        <v>ORD100497_20240827_CUST00818_MED012</v>
      </c>
      <c r="T498" s="23">
        <f t="shared" si="37"/>
        <v>1</v>
      </c>
      <c r="U498" s="6">
        <f t="shared" si="38"/>
        <v>129.19999999999999</v>
      </c>
      <c r="V498" s="6">
        <f>tbl_Raw_Data[[#This Row],[Discount_Pct]]*tbl_Raw_Data[[#This Row],[Gross_Amount]]/100</f>
        <v>0</v>
      </c>
      <c r="W498" s="6">
        <f>tbl_Raw_Data[[#This Row],[Gross_Amount]]-tbl_Raw_Data[[#This Row],[Discount_Amount]]</f>
        <v>129.19999999999999</v>
      </c>
      <c r="X498" s="6">
        <f>tbl_Raw_Data[[#This Row],[Net_Amount_Before_Tax]]*tbl_Raw_Data[[#This Row],[Tax_Pct]]/100</f>
        <v>23.256</v>
      </c>
      <c r="Y498" s="6">
        <f>tbl_Raw_Data[[#This Row],[Net_Amount_Before_Tax]]+tbl_Raw_Data[[#This Row],[Tax_Amount]]</f>
        <v>152.45599999999999</v>
      </c>
      <c r="Z498" s="6">
        <f t="shared" si="39"/>
        <v>1</v>
      </c>
    </row>
    <row r="499" spans="1:26" x14ac:dyDescent="0.3">
      <c r="A499" s="23" t="s">
        <v>1020</v>
      </c>
      <c r="B499" s="34">
        <v>45586</v>
      </c>
      <c r="C499" s="23" t="s">
        <v>1021</v>
      </c>
      <c r="D499" s="23" t="s">
        <v>46</v>
      </c>
      <c r="E499" s="23" t="s">
        <v>47</v>
      </c>
      <c r="F499" s="23">
        <v>411014</v>
      </c>
      <c r="G499" s="23" t="s">
        <v>82</v>
      </c>
      <c r="H499" s="23" t="s">
        <v>83</v>
      </c>
      <c r="I499" s="23" t="s">
        <v>84</v>
      </c>
      <c r="J499" s="23" t="s">
        <v>85</v>
      </c>
      <c r="K499" s="23" t="s">
        <v>24</v>
      </c>
      <c r="L499" s="23">
        <v>3</v>
      </c>
      <c r="M499" s="23">
        <v>287.75</v>
      </c>
      <c r="N499" s="23">
        <v>5</v>
      </c>
      <c r="O499" s="23">
        <v>5</v>
      </c>
      <c r="P499" s="23" t="s">
        <v>58</v>
      </c>
      <c r="Q499" s="23" t="s">
        <v>34</v>
      </c>
      <c r="R499" s="23">
        <f t="shared" si="35"/>
        <v>1</v>
      </c>
      <c r="S499" s="23" t="str">
        <f t="shared" si="36"/>
        <v>ORD100498_20241021_CUST00057_MED023</v>
      </c>
      <c r="T499" s="23">
        <f t="shared" si="37"/>
        <v>1</v>
      </c>
      <c r="U499" s="6">
        <f t="shared" si="38"/>
        <v>863.25</v>
      </c>
      <c r="V499" s="6">
        <f>tbl_Raw_Data[[#This Row],[Discount_Pct]]*tbl_Raw_Data[[#This Row],[Gross_Amount]]/100</f>
        <v>43.162500000000001</v>
      </c>
      <c r="W499" s="6">
        <f>tbl_Raw_Data[[#This Row],[Gross_Amount]]-tbl_Raw_Data[[#This Row],[Discount_Amount]]</f>
        <v>820.08749999999998</v>
      </c>
      <c r="X499" s="6">
        <f>tbl_Raw_Data[[#This Row],[Net_Amount_Before_Tax]]*tbl_Raw_Data[[#This Row],[Tax_Pct]]/100</f>
        <v>41.004375000000003</v>
      </c>
      <c r="Y499" s="6">
        <f>tbl_Raw_Data[[#This Row],[Net_Amount_Before_Tax]]+tbl_Raw_Data[[#This Row],[Tax_Amount]]</f>
        <v>861.09187499999996</v>
      </c>
      <c r="Z499" s="6">
        <f t="shared" si="39"/>
        <v>4</v>
      </c>
    </row>
    <row r="500" spans="1:26" x14ac:dyDescent="0.3">
      <c r="A500" s="23" t="s">
        <v>1022</v>
      </c>
      <c r="B500" s="34">
        <v>45827</v>
      </c>
      <c r="C500" s="23" t="s">
        <v>1023</v>
      </c>
      <c r="D500" s="23" t="s">
        <v>87</v>
      </c>
      <c r="E500" s="23" t="s">
        <v>88</v>
      </c>
      <c r="F500" s="23">
        <v>600001</v>
      </c>
      <c r="G500" s="23" t="s">
        <v>124</v>
      </c>
      <c r="H500" s="23" t="s">
        <v>125</v>
      </c>
      <c r="I500" s="23" t="s">
        <v>104</v>
      </c>
      <c r="J500" s="23" t="s">
        <v>114</v>
      </c>
      <c r="K500" s="23" t="s">
        <v>24</v>
      </c>
      <c r="L500" s="23">
        <v>2</v>
      </c>
      <c r="M500" s="23">
        <v>123.86</v>
      </c>
      <c r="N500" s="23">
        <v>0</v>
      </c>
      <c r="O500" s="23">
        <v>18</v>
      </c>
      <c r="P500" s="23" t="s">
        <v>33</v>
      </c>
      <c r="Q500" s="23" t="s">
        <v>34</v>
      </c>
      <c r="R500" s="23">
        <f t="shared" si="35"/>
        <v>1</v>
      </c>
      <c r="S500" s="23" t="str">
        <f t="shared" si="36"/>
        <v>ORD100499_20250619_CUST03074_MED018</v>
      </c>
      <c r="T500" s="23">
        <f t="shared" si="37"/>
        <v>1</v>
      </c>
      <c r="U500" s="6">
        <f t="shared" si="38"/>
        <v>247.72</v>
      </c>
      <c r="V500" s="6">
        <f>tbl_Raw_Data[[#This Row],[Discount_Pct]]*tbl_Raw_Data[[#This Row],[Gross_Amount]]/100</f>
        <v>0</v>
      </c>
      <c r="W500" s="6">
        <f>tbl_Raw_Data[[#This Row],[Gross_Amount]]-tbl_Raw_Data[[#This Row],[Discount_Amount]]</f>
        <v>247.72</v>
      </c>
      <c r="X500" s="6">
        <f>tbl_Raw_Data[[#This Row],[Net_Amount_Before_Tax]]*tbl_Raw_Data[[#This Row],[Tax_Pct]]/100</f>
        <v>44.589599999999997</v>
      </c>
      <c r="Y500" s="6">
        <f>tbl_Raw_Data[[#This Row],[Net_Amount_Before_Tax]]+tbl_Raw_Data[[#This Row],[Tax_Amount]]</f>
        <v>292.30959999999999</v>
      </c>
      <c r="Z500" s="6">
        <f t="shared" si="39"/>
        <v>2</v>
      </c>
    </row>
    <row r="501" spans="1:26" x14ac:dyDescent="0.3">
      <c r="A501" s="23" t="s">
        <v>1024</v>
      </c>
      <c r="B501" s="34">
        <v>45353</v>
      </c>
      <c r="C501" s="23" t="s">
        <v>1025</v>
      </c>
      <c r="D501" s="23" t="s">
        <v>28</v>
      </c>
      <c r="E501" s="23" t="s">
        <v>29</v>
      </c>
      <c r="F501" s="23">
        <v>500001</v>
      </c>
      <c r="G501" s="23" t="s">
        <v>167</v>
      </c>
      <c r="H501" s="23" t="s">
        <v>168</v>
      </c>
      <c r="I501" s="23" t="s">
        <v>113</v>
      </c>
      <c r="J501" s="23" t="s">
        <v>42</v>
      </c>
      <c r="K501" s="23" t="s">
        <v>24</v>
      </c>
      <c r="L501" s="23">
        <v>2</v>
      </c>
      <c r="M501" s="23">
        <v>181.12</v>
      </c>
      <c r="N501" s="23">
        <v>5</v>
      </c>
      <c r="O501" s="23">
        <v>5</v>
      </c>
      <c r="P501" s="23" t="s">
        <v>33</v>
      </c>
      <c r="Q501" s="23" t="s">
        <v>34</v>
      </c>
      <c r="R501" s="23">
        <f t="shared" si="35"/>
        <v>1</v>
      </c>
      <c r="S501" s="23" t="str">
        <f t="shared" si="36"/>
        <v>ORD100500_20240302_CUST01164_MED026</v>
      </c>
      <c r="T501" s="23">
        <f t="shared" si="37"/>
        <v>1</v>
      </c>
      <c r="U501" s="6">
        <f t="shared" si="38"/>
        <v>362.24</v>
      </c>
      <c r="V501" s="6">
        <f>tbl_Raw_Data[[#This Row],[Discount_Pct]]*tbl_Raw_Data[[#This Row],[Gross_Amount]]/100</f>
        <v>18.112000000000002</v>
      </c>
      <c r="W501" s="6">
        <f>tbl_Raw_Data[[#This Row],[Gross_Amount]]-tbl_Raw_Data[[#This Row],[Discount_Amount]]</f>
        <v>344.12799999999999</v>
      </c>
      <c r="X501" s="6">
        <f>tbl_Raw_Data[[#This Row],[Net_Amount_Before_Tax]]*tbl_Raw_Data[[#This Row],[Tax_Pct]]/100</f>
        <v>17.206399999999999</v>
      </c>
      <c r="Y501" s="6">
        <f>tbl_Raw_Data[[#This Row],[Net_Amount_Before_Tax]]+tbl_Raw_Data[[#This Row],[Tax_Amount]]</f>
        <v>361.33439999999996</v>
      </c>
      <c r="Z501" s="6">
        <f t="shared" si="39"/>
        <v>1</v>
      </c>
    </row>
    <row r="502" spans="1:26" x14ac:dyDescent="0.3">
      <c r="A502" s="23" t="s">
        <v>1026</v>
      </c>
      <c r="B502" s="34">
        <v>45967</v>
      </c>
      <c r="C502" s="23" t="s">
        <v>1027</v>
      </c>
      <c r="D502" s="23" t="s">
        <v>37</v>
      </c>
      <c r="E502" s="23" t="s">
        <v>38</v>
      </c>
      <c r="F502" s="23">
        <v>452018</v>
      </c>
      <c r="G502" s="23" t="s">
        <v>61</v>
      </c>
      <c r="H502" s="23" t="s">
        <v>62</v>
      </c>
      <c r="I502" s="23" t="s">
        <v>63</v>
      </c>
      <c r="J502" s="23" t="s">
        <v>64</v>
      </c>
      <c r="K502" s="23" t="s">
        <v>57</v>
      </c>
      <c r="L502" s="23">
        <v>1</v>
      </c>
      <c r="M502" s="23">
        <v>122.56</v>
      </c>
      <c r="N502" s="23">
        <v>10</v>
      </c>
      <c r="O502" s="23">
        <v>5</v>
      </c>
      <c r="P502" s="23" t="s">
        <v>89</v>
      </c>
      <c r="Q502" s="23" t="s">
        <v>34</v>
      </c>
      <c r="R502" s="23">
        <f t="shared" si="35"/>
        <v>1</v>
      </c>
      <c r="S502" s="23" t="str">
        <f t="shared" si="36"/>
        <v>ORD100501_20251106_CUST01476_MED004</v>
      </c>
      <c r="T502" s="23">
        <f t="shared" si="37"/>
        <v>1</v>
      </c>
      <c r="U502" s="6">
        <f t="shared" si="38"/>
        <v>122.56</v>
      </c>
      <c r="V502" s="6">
        <f>tbl_Raw_Data[[#This Row],[Discount_Pct]]*tbl_Raw_Data[[#This Row],[Gross_Amount]]/100</f>
        <v>12.255999999999998</v>
      </c>
      <c r="W502" s="6">
        <f>tbl_Raw_Data[[#This Row],[Gross_Amount]]-tbl_Raw_Data[[#This Row],[Discount_Amount]]</f>
        <v>110.304</v>
      </c>
      <c r="X502" s="6">
        <f>tbl_Raw_Data[[#This Row],[Net_Amount_Before_Tax]]*tbl_Raw_Data[[#This Row],[Tax_Pct]]/100</f>
        <v>5.5152000000000001</v>
      </c>
      <c r="Y502" s="6">
        <f>tbl_Raw_Data[[#This Row],[Net_Amount_Before_Tax]]+tbl_Raw_Data[[#This Row],[Tax_Amount]]</f>
        <v>115.8192</v>
      </c>
      <c r="Z502" s="6">
        <f t="shared" si="39"/>
        <v>2</v>
      </c>
    </row>
    <row r="503" spans="1:26" x14ac:dyDescent="0.3">
      <c r="A503" s="23" t="s">
        <v>1028</v>
      </c>
      <c r="B503" s="34">
        <v>45788</v>
      </c>
      <c r="C503" s="23" t="s">
        <v>1029</v>
      </c>
      <c r="D503" s="23" t="s">
        <v>72</v>
      </c>
      <c r="E503" s="23" t="s">
        <v>73</v>
      </c>
      <c r="F503" s="23">
        <v>302001</v>
      </c>
      <c r="G503" s="23" t="s">
        <v>68</v>
      </c>
      <c r="H503" s="23" t="s">
        <v>69</v>
      </c>
      <c r="I503" s="23" t="s">
        <v>55</v>
      </c>
      <c r="J503" s="23" t="s">
        <v>56</v>
      </c>
      <c r="K503" s="23" t="s">
        <v>24</v>
      </c>
      <c r="L503" s="23">
        <v>1</v>
      </c>
      <c r="M503" s="23">
        <v>28.42</v>
      </c>
      <c r="N503" s="23">
        <v>5</v>
      </c>
      <c r="O503" s="23">
        <v>18</v>
      </c>
      <c r="P503" s="23" t="s">
        <v>25</v>
      </c>
      <c r="Q503" s="23" t="s">
        <v>34</v>
      </c>
      <c r="R503" s="23">
        <f t="shared" si="35"/>
        <v>1</v>
      </c>
      <c r="S503" s="23" t="str">
        <f t="shared" si="36"/>
        <v>ORD100502_20250511_CUST02446_MED003</v>
      </c>
      <c r="T503" s="23">
        <f t="shared" si="37"/>
        <v>1</v>
      </c>
      <c r="U503" s="6">
        <f t="shared" si="38"/>
        <v>28.42</v>
      </c>
      <c r="V503" s="6">
        <f>tbl_Raw_Data[[#This Row],[Discount_Pct]]*tbl_Raw_Data[[#This Row],[Gross_Amount]]/100</f>
        <v>1.4210000000000003</v>
      </c>
      <c r="W503" s="6">
        <f>tbl_Raw_Data[[#This Row],[Gross_Amount]]-tbl_Raw_Data[[#This Row],[Discount_Amount]]</f>
        <v>26.999000000000002</v>
      </c>
      <c r="X503" s="6">
        <f>tbl_Raw_Data[[#This Row],[Net_Amount_Before_Tax]]*tbl_Raw_Data[[#This Row],[Tax_Pct]]/100</f>
        <v>4.85982</v>
      </c>
      <c r="Y503" s="6">
        <f>tbl_Raw_Data[[#This Row],[Net_Amount_Before_Tax]]+tbl_Raw_Data[[#This Row],[Tax_Amount]]</f>
        <v>31.858820000000001</v>
      </c>
      <c r="Z503" s="6">
        <f t="shared" si="39"/>
        <v>4</v>
      </c>
    </row>
    <row r="504" spans="1:26" x14ac:dyDescent="0.3">
      <c r="A504" s="23" t="s">
        <v>1030</v>
      </c>
      <c r="B504" s="34">
        <v>45604</v>
      </c>
      <c r="C504" s="23" t="s">
        <v>1031</v>
      </c>
      <c r="D504" s="23" t="s">
        <v>142</v>
      </c>
      <c r="E504" s="23" t="s">
        <v>81</v>
      </c>
      <c r="F504" s="23">
        <v>380054</v>
      </c>
      <c r="G504" s="23" t="s">
        <v>138</v>
      </c>
      <c r="H504" s="23" t="s">
        <v>139</v>
      </c>
      <c r="I504" s="23" t="s">
        <v>50</v>
      </c>
      <c r="J504" s="23" t="s">
        <v>140</v>
      </c>
      <c r="K504" s="23" t="s">
        <v>24</v>
      </c>
      <c r="L504" s="23">
        <v>3</v>
      </c>
      <c r="M504" s="23">
        <v>141.59</v>
      </c>
      <c r="N504" s="23">
        <v>10</v>
      </c>
      <c r="O504" s="23">
        <v>5</v>
      </c>
      <c r="P504" s="23" t="s">
        <v>43</v>
      </c>
      <c r="Q504" s="23" t="s">
        <v>34</v>
      </c>
      <c r="R504" s="23">
        <f t="shared" si="35"/>
        <v>1</v>
      </c>
      <c r="S504" s="23" t="str">
        <f t="shared" si="36"/>
        <v>ORD100503_20241108_CUST01367_MED013</v>
      </c>
      <c r="T504" s="23">
        <f t="shared" si="37"/>
        <v>1</v>
      </c>
      <c r="U504" s="6">
        <f t="shared" si="38"/>
        <v>424.77</v>
      </c>
      <c r="V504" s="6">
        <f>tbl_Raw_Data[[#This Row],[Discount_Pct]]*tbl_Raw_Data[[#This Row],[Gross_Amount]]/100</f>
        <v>42.476999999999997</v>
      </c>
      <c r="W504" s="6">
        <f>tbl_Raw_Data[[#This Row],[Gross_Amount]]-tbl_Raw_Data[[#This Row],[Discount_Amount]]</f>
        <v>382.29300000000001</v>
      </c>
      <c r="X504" s="6">
        <f>tbl_Raw_Data[[#This Row],[Net_Amount_Before_Tax]]*tbl_Raw_Data[[#This Row],[Tax_Pct]]/100</f>
        <v>19.114650000000001</v>
      </c>
      <c r="Y504" s="6">
        <f>tbl_Raw_Data[[#This Row],[Net_Amount_Before_Tax]]+tbl_Raw_Data[[#This Row],[Tax_Amount]]</f>
        <v>401.40764999999999</v>
      </c>
      <c r="Z504" s="6">
        <f t="shared" si="39"/>
        <v>3</v>
      </c>
    </row>
    <row r="505" spans="1:26" x14ac:dyDescent="0.3">
      <c r="A505" s="23" t="s">
        <v>1032</v>
      </c>
      <c r="B505" s="34">
        <v>45932</v>
      </c>
      <c r="C505" s="23" t="s">
        <v>1033</v>
      </c>
      <c r="D505" s="23" t="s">
        <v>80</v>
      </c>
      <c r="E505" s="23" t="s">
        <v>81</v>
      </c>
      <c r="F505" s="23">
        <v>395007</v>
      </c>
      <c r="G505" s="23" t="s">
        <v>138</v>
      </c>
      <c r="H505" s="23" t="s">
        <v>139</v>
      </c>
      <c r="I505" s="23" t="s">
        <v>50</v>
      </c>
      <c r="J505" s="23" t="s">
        <v>140</v>
      </c>
      <c r="K505" s="23" t="s">
        <v>24</v>
      </c>
      <c r="L505" s="23">
        <v>4</v>
      </c>
      <c r="M505" s="23">
        <v>176</v>
      </c>
      <c r="N505" s="23">
        <v>0</v>
      </c>
      <c r="O505" s="23">
        <v>12</v>
      </c>
      <c r="P505" s="23" t="s">
        <v>43</v>
      </c>
      <c r="Q505" s="23" t="s">
        <v>34</v>
      </c>
      <c r="R505" s="23">
        <f t="shared" si="35"/>
        <v>1</v>
      </c>
      <c r="S505" s="23" t="str">
        <f t="shared" si="36"/>
        <v>ORD100504_20251002_CUST01056_MED013</v>
      </c>
      <c r="T505" s="23">
        <f t="shared" si="37"/>
        <v>1</v>
      </c>
      <c r="U505" s="6">
        <f t="shared" si="38"/>
        <v>704</v>
      </c>
      <c r="V505" s="6">
        <f>tbl_Raw_Data[[#This Row],[Discount_Pct]]*tbl_Raw_Data[[#This Row],[Gross_Amount]]/100</f>
        <v>0</v>
      </c>
      <c r="W505" s="6">
        <f>tbl_Raw_Data[[#This Row],[Gross_Amount]]-tbl_Raw_Data[[#This Row],[Discount_Amount]]</f>
        <v>704</v>
      </c>
      <c r="X505" s="6">
        <f>tbl_Raw_Data[[#This Row],[Net_Amount_Before_Tax]]*tbl_Raw_Data[[#This Row],[Tax_Pct]]/100</f>
        <v>84.48</v>
      </c>
      <c r="Y505" s="6">
        <f>tbl_Raw_Data[[#This Row],[Net_Amount_Before_Tax]]+tbl_Raw_Data[[#This Row],[Tax_Amount]]</f>
        <v>788.48</v>
      </c>
      <c r="Z505" s="6">
        <f t="shared" si="39"/>
        <v>1</v>
      </c>
    </row>
    <row r="506" spans="1:26" x14ac:dyDescent="0.3">
      <c r="A506" s="23" t="s">
        <v>1034</v>
      </c>
      <c r="B506" s="34">
        <v>45694</v>
      </c>
      <c r="C506" s="23" t="s">
        <v>1035</v>
      </c>
      <c r="D506" s="23" t="s">
        <v>92</v>
      </c>
      <c r="E506" s="23" t="s">
        <v>93</v>
      </c>
      <c r="F506" s="23">
        <v>560034</v>
      </c>
      <c r="G506" s="23" t="s">
        <v>68</v>
      </c>
      <c r="H506" s="23" t="s">
        <v>69</v>
      </c>
      <c r="I506" s="23" t="s">
        <v>55</v>
      </c>
      <c r="J506" s="23" t="s">
        <v>56</v>
      </c>
      <c r="K506" s="23" t="s">
        <v>24</v>
      </c>
      <c r="L506" s="23">
        <v>3</v>
      </c>
      <c r="M506" s="23">
        <v>28.58</v>
      </c>
      <c r="N506" s="23">
        <v>10</v>
      </c>
      <c r="O506" s="23">
        <v>18</v>
      </c>
      <c r="P506" s="23" t="s">
        <v>33</v>
      </c>
      <c r="Q506" s="23" t="s">
        <v>34</v>
      </c>
      <c r="R506" s="23">
        <f t="shared" si="35"/>
        <v>1</v>
      </c>
      <c r="S506" s="23" t="str">
        <f t="shared" si="36"/>
        <v>ORD100505_20250206_CUST02691_MED003</v>
      </c>
      <c r="T506" s="23">
        <f t="shared" si="37"/>
        <v>1</v>
      </c>
      <c r="U506" s="6">
        <f t="shared" si="38"/>
        <v>85.74</v>
      </c>
      <c r="V506" s="6">
        <f>tbl_Raw_Data[[#This Row],[Discount_Pct]]*tbl_Raw_Data[[#This Row],[Gross_Amount]]/100</f>
        <v>8.5739999999999998</v>
      </c>
      <c r="W506" s="6">
        <f>tbl_Raw_Data[[#This Row],[Gross_Amount]]-tbl_Raw_Data[[#This Row],[Discount_Amount]]</f>
        <v>77.165999999999997</v>
      </c>
      <c r="X506" s="6">
        <f>tbl_Raw_Data[[#This Row],[Net_Amount_Before_Tax]]*tbl_Raw_Data[[#This Row],[Tax_Pct]]/100</f>
        <v>13.889879999999998</v>
      </c>
      <c r="Y506" s="6">
        <f>tbl_Raw_Data[[#This Row],[Net_Amount_Before_Tax]]+tbl_Raw_Data[[#This Row],[Tax_Amount]]</f>
        <v>91.055880000000002</v>
      </c>
      <c r="Z506" s="6">
        <f t="shared" si="39"/>
        <v>3</v>
      </c>
    </row>
    <row r="507" spans="1:26" x14ac:dyDescent="0.3">
      <c r="A507" s="23" t="s">
        <v>1036</v>
      </c>
      <c r="B507" s="34">
        <v>45728</v>
      </c>
      <c r="C507" s="23" t="s">
        <v>1037</v>
      </c>
      <c r="D507" s="23" t="s">
        <v>80</v>
      </c>
      <c r="E507" s="23" t="s">
        <v>81</v>
      </c>
      <c r="F507" s="23">
        <v>395017</v>
      </c>
      <c r="G507" s="23" t="s">
        <v>53</v>
      </c>
      <c r="H507" s="23" t="s">
        <v>54</v>
      </c>
      <c r="I507" s="23" t="s">
        <v>55</v>
      </c>
      <c r="J507" s="23" t="s">
        <v>56</v>
      </c>
      <c r="K507" s="23" t="s">
        <v>57</v>
      </c>
      <c r="L507" s="23">
        <v>1</v>
      </c>
      <c r="M507" s="23">
        <v>56.45</v>
      </c>
      <c r="N507" s="23">
        <v>0</v>
      </c>
      <c r="O507" s="23">
        <v>5</v>
      </c>
      <c r="P507" s="23" t="s">
        <v>89</v>
      </c>
      <c r="Q507" s="23" t="s">
        <v>34</v>
      </c>
      <c r="R507" s="23">
        <f t="shared" si="35"/>
        <v>1</v>
      </c>
      <c r="S507" s="23" t="str">
        <f t="shared" si="36"/>
        <v>ORD100506_20250312_CUST01280_MED020</v>
      </c>
      <c r="T507" s="23">
        <f t="shared" si="37"/>
        <v>1</v>
      </c>
      <c r="U507" s="6">
        <f t="shared" si="38"/>
        <v>56.45</v>
      </c>
      <c r="V507" s="6">
        <f>tbl_Raw_Data[[#This Row],[Discount_Pct]]*tbl_Raw_Data[[#This Row],[Gross_Amount]]/100</f>
        <v>0</v>
      </c>
      <c r="W507" s="6">
        <f>tbl_Raw_Data[[#This Row],[Gross_Amount]]-tbl_Raw_Data[[#This Row],[Discount_Amount]]</f>
        <v>56.45</v>
      </c>
      <c r="X507" s="6">
        <f>tbl_Raw_Data[[#This Row],[Net_Amount_Before_Tax]]*tbl_Raw_Data[[#This Row],[Tax_Pct]]/100</f>
        <v>2.8224999999999998</v>
      </c>
      <c r="Y507" s="6">
        <f>tbl_Raw_Data[[#This Row],[Net_Amount_Before_Tax]]+tbl_Raw_Data[[#This Row],[Tax_Amount]]</f>
        <v>59.272500000000001</v>
      </c>
      <c r="Z507" s="6">
        <f t="shared" si="39"/>
        <v>2</v>
      </c>
    </row>
    <row r="508" spans="1:26" x14ac:dyDescent="0.3">
      <c r="A508" s="23" t="s">
        <v>1038</v>
      </c>
      <c r="B508" s="34">
        <v>45608</v>
      </c>
      <c r="C508" s="23" t="s">
        <v>271</v>
      </c>
      <c r="D508" s="23" t="s">
        <v>100</v>
      </c>
      <c r="E508" s="23" t="s">
        <v>101</v>
      </c>
      <c r="F508" s="23">
        <v>201307</v>
      </c>
      <c r="G508" s="23" t="s">
        <v>102</v>
      </c>
      <c r="H508" s="23" t="s">
        <v>103</v>
      </c>
      <c r="I508" s="23" t="s">
        <v>104</v>
      </c>
      <c r="J508" s="23" t="s">
        <v>64</v>
      </c>
      <c r="K508" s="23" t="s">
        <v>57</v>
      </c>
      <c r="L508" s="23">
        <v>2</v>
      </c>
      <c r="M508" s="23">
        <v>89.82</v>
      </c>
      <c r="N508" s="23">
        <v>20</v>
      </c>
      <c r="O508" s="23">
        <v>5</v>
      </c>
      <c r="P508" s="23" t="s">
        <v>43</v>
      </c>
      <c r="Q508" s="23" t="s">
        <v>44</v>
      </c>
      <c r="R508" s="23">
        <f t="shared" si="35"/>
        <v>1</v>
      </c>
      <c r="S508" s="23" t="str">
        <f t="shared" si="36"/>
        <v>ORD100507_20241112_CUST02821_MED029</v>
      </c>
      <c r="T508" s="23">
        <f t="shared" si="37"/>
        <v>1</v>
      </c>
      <c r="U508" s="6">
        <f t="shared" si="38"/>
        <v>179.64</v>
      </c>
      <c r="V508" s="6">
        <f>tbl_Raw_Data[[#This Row],[Discount_Pct]]*tbl_Raw_Data[[#This Row],[Gross_Amount]]/100</f>
        <v>35.927999999999997</v>
      </c>
      <c r="W508" s="6">
        <f>tbl_Raw_Data[[#This Row],[Gross_Amount]]-tbl_Raw_Data[[#This Row],[Discount_Amount]]</f>
        <v>143.71199999999999</v>
      </c>
      <c r="X508" s="6">
        <f>tbl_Raw_Data[[#This Row],[Net_Amount_Before_Tax]]*tbl_Raw_Data[[#This Row],[Tax_Pct]]/100</f>
        <v>7.1855999999999991</v>
      </c>
      <c r="Y508" s="6">
        <f>tbl_Raw_Data[[#This Row],[Net_Amount_Before_Tax]]+tbl_Raw_Data[[#This Row],[Tax_Amount]]</f>
        <v>150.89759999999998</v>
      </c>
      <c r="Z508" s="6">
        <f t="shared" si="39"/>
        <v>2</v>
      </c>
    </row>
    <row r="509" spans="1:26" x14ac:dyDescent="0.3">
      <c r="A509" s="23" t="s">
        <v>1038</v>
      </c>
      <c r="B509" s="34">
        <v>45837</v>
      </c>
      <c r="C509" s="23" t="s">
        <v>1039</v>
      </c>
      <c r="D509" s="23" t="s">
        <v>159</v>
      </c>
      <c r="E509" s="23" t="s">
        <v>47</v>
      </c>
      <c r="F509" s="23">
        <v>400076</v>
      </c>
      <c r="G509" s="23" t="s">
        <v>154</v>
      </c>
      <c r="H509" s="23" t="s">
        <v>155</v>
      </c>
      <c r="I509" s="23" t="s">
        <v>134</v>
      </c>
      <c r="J509" s="23" t="s">
        <v>156</v>
      </c>
      <c r="K509" s="23" t="s">
        <v>57</v>
      </c>
      <c r="L509" s="23">
        <v>1</v>
      </c>
      <c r="M509" s="23">
        <v>50.29</v>
      </c>
      <c r="N509" s="23">
        <v>10</v>
      </c>
      <c r="O509" s="23">
        <v>5</v>
      </c>
      <c r="P509" s="23" t="s">
        <v>33</v>
      </c>
      <c r="Q509" s="23" t="s">
        <v>34</v>
      </c>
      <c r="R509" s="23">
        <f t="shared" si="35"/>
        <v>1</v>
      </c>
      <c r="S509" s="23" t="str">
        <f t="shared" si="36"/>
        <v>ORD100507_20250629_CUST02947_MED006</v>
      </c>
      <c r="T509" s="23">
        <f t="shared" si="37"/>
        <v>1</v>
      </c>
      <c r="U509" s="6">
        <f t="shared" si="38"/>
        <v>50.29</v>
      </c>
      <c r="V509" s="6">
        <f>tbl_Raw_Data[[#This Row],[Discount_Pct]]*tbl_Raw_Data[[#This Row],[Gross_Amount]]/100</f>
        <v>5.0289999999999999</v>
      </c>
      <c r="W509" s="6">
        <f>tbl_Raw_Data[[#This Row],[Gross_Amount]]-tbl_Raw_Data[[#This Row],[Discount_Amount]]</f>
        <v>45.260999999999996</v>
      </c>
      <c r="X509" s="6">
        <f>tbl_Raw_Data[[#This Row],[Net_Amount_Before_Tax]]*tbl_Raw_Data[[#This Row],[Tax_Pct]]/100</f>
        <v>2.2630499999999998</v>
      </c>
      <c r="Y509" s="6">
        <f>tbl_Raw_Data[[#This Row],[Net_Amount_Before_Tax]]+tbl_Raw_Data[[#This Row],[Tax_Amount]]</f>
        <v>47.524049999999995</v>
      </c>
      <c r="Z509" s="6">
        <f t="shared" si="39"/>
        <v>4</v>
      </c>
    </row>
    <row r="510" spans="1:26" x14ac:dyDescent="0.3">
      <c r="A510" s="23" t="s">
        <v>1040</v>
      </c>
      <c r="B510" s="34">
        <v>45944</v>
      </c>
      <c r="C510" s="23" t="s">
        <v>831</v>
      </c>
      <c r="D510" s="23" t="s">
        <v>87</v>
      </c>
      <c r="E510" s="23" t="s">
        <v>88</v>
      </c>
      <c r="F510" s="23">
        <v>600100</v>
      </c>
      <c r="G510" s="23" t="s">
        <v>107</v>
      </c>
      <c r="H510" s="23" t="s">
        <v>108</v>
      </c>
      <c r="I510" s="23" t="s">
        <v>63</v>
      </c>
      <c r="J510" s="23" t="s">
        <v>42</v>
      </c>
      <c r="K510" s="23" t="s">
        <v>57</v>
      </c>
      <c r="L510" s="23">
        <v>3</v>
      </c>
      <c r="M510" s="23">
        <v>86.34</v>
      </c>
      <c r="N510" s="23">
        <v>0</v>
      </c>
      <c r="O510" s="23">
        <v>12</v>
      </c>
      <c r="P510" s="23" t="s">
        <v>65</v>
      </c>
      <c r="Q510" s="23" t="s">
        <v>34</v>
      </c>
      <c r="R510" s="23">
        <f t="shared" si="35"/>
        <v>1</v>
      </c>
      <c r="S510" s="23" t="str">
        <f t="shared" si="36"/>
        <v>ORD100509_20251014_CUST03025_MED005</v>
      </c>
      <c r="T510" s="23">
        <f t="shared" si="37"/>
        <v>1</v>
      </c>
      <c r="U510" s="6">
        <f t="shared" si="38"/>
        <v>259.02</v>
      </c>
      <c r="V510" s="6">
        <f>tbl_Raw_Data[[#This Row],[Discount_Pct]]*tbl_Raw_Data[[#This Row],[Gross_Amount]]/100</f>
        <v>0</v>
      </c>
      <c r="W510" s="6">
        <f>tbl_Raw_Data[[#This Row],[Gross_Amount]]-tbl_Raw_Data[[#This Row],[Discount_Amount]]</f>
        <v>259.02</v>
      </c>
      <c r="X510" s="6">
        <f>tbl_Raw_Data[[#This Row],[Net_Amount_Before_Tax]]*tbl_Raw_Data[[#This Row],[Tax_Pct]]/100</f>
        <v>31.082399999999996</v>
      </c>
      <c r="Y510" s="6">
        <f>tbl_Raw_Data[[#This Row],[Net_Amount_Before_Tax]]+tbl_Raw_Data[[#This Row],[Tax_Amount]]</f>
        <v>290.10239999999999</v>
      </c>
      <c r="Z510" s="6">
        <f t="shared" si="39"/>
        <v>3</v>
      </c>
    </row>
    <row r="511" spans="1:26" x14ac:dyDescent="0.3">
      <c r="A511" s="23" t="s">
        <v>1041</v>
      </c>
      <c r="B511" s="34">
        <v>45528</v>
      </c>
      <c r="C511" s="23" t="s">
        <v>1042</v>
      </c>
      <c r="D511" s="23" t="s">
        <v>19</v>
      </c>
      <c r="E511" s="23" t="s">
        <v>19</v>
      </c>
      <c r="F511" s="23">
        <v>110044</v>
      </c>
      <c r="G511" s="23" t="s">
        <v>315</v>
      </c>
      <c r="H511" s="23" t="s">
        <v>316</v>
      </c>
      <c r="I511" s="23" t="s">
        <v>50</v>
      </c>
      <c r="J511" s="23" t="s">
        <v>114</v>
      </c>
      <c r="K511" s="23" t="s">
        <v>24</v>
      </c>
      <c r="L511" s="23">
        <v>1</v>
      </c>
      <c r="M511" s="23">
        <v>130.87</v>
      </c>
      <c r="N511" s="23">
        <v>0</v>
      </c>
      <c r="O511" s="23">
        <v>12</v>
      </c>
      <c r="P511" s="23" t="s">
        <v>58</v>
      </c>
      <c r="Q511" s="23" t="s">
        <v>44</v>
      </c>
      <c r="R511" s="23">
        <f t="shared" si="35"/>
        <v>1</v>
      </c>
      <c r="S511" s="23" t="str">
        <f t="shared" si="36"/>
        <v>ORD100510_20240824_CUST02816_MED012</v>
      </c>
      <c r="T511" s="23">
        <f t="shared" si="37"/>
        <v>1</v>
      </c>
      <c r="U511" s="6">
        <f t="shared" si="38"/>
        <v>130.87</v>
      </c>
      <c r="V511" s="6">
        <f>tbl_Raw_Data[[#This Row],[Discount_Pct]]*tbl_Raw_Data[[#This Row],[Gross_Amount]]/100</f>
        <v>0</v>
      </c>
      <c r="W511" s="6">
        <f>tbl_Raw_Data[[#This Row],[Gross_Amount]]-tbl_Raw_Data[[#This Row],[Discount_Amount]]</f>
        <v>130.87</v>
      </c>
      <c r="X511" s="6">
        <f>tbl_Raw_Data[[#This Row],[Net_Amount_Before_Tax]]*tbl_Raw_Data[[#This Row],[Tax_Pct]]/100</f>
        <v>15.7044</v>
      </c>
      <c r="Y511" s="6">
        <f>tbl_Raw_Data[[#This Row],[Net_Amount_Before_Tax]]+tbl_Raw_Data[[#This Row],[Tax_Amount]]</f>
        <v>146.5744</v>
      </c>
      <c r="Z511" s="6">
        <f t="shared" si="39"/>
        <v>2</v>
      </c>
    </row>
    <row r="512" spans="1:26" x14ac:dyDescent="0.3">
      <c r="A512" s="23" t="s">
        <v>1043</v>
      </c>
      <c r="B512" s="34">
        <v>45688</v>
      </c>
      <c r="C512" s="23" t="s">
        <v>1044</v>
      </c>
      <c r="D512" s="23" t="s">
        <v>142</v>
      </c>
      <c r="E512" s="23" t="s">
        <v>81</v>
      </c>
      <c r="F512" s="23">
        <v>380054</v>
      </c>
      <c r="G512" s="23" t="s">
        <v>107</v>
      </c>
      <c r="H512" s="23" t="s">
        <v>108</v>
      </c>
      <c r="I512" s="23" t="s">
        <v>63</v>
      </c>
      <c r="J512" s="23" t="s">
        <v>42</v>
      </c>
      <c r="K512" s="23" t="s">
        <v>57</v>
      </c>
      <c r="L512" s="23">
        <v>1</v>
      </c>
      <c r="M512" s="23">
        <v>89.4</v>
      </c>
      <c r="N512" s="23">
        <v>5</v>
      </c>
      <c r="O512" s="23">
        <v>5</v>
      </c>
      <c r="P512" s="23" t="s">
        <v>33</v>
      </c>
      <c r="Q512" s="23" t="s">
        <v>34</v>
      </c>
      <c r="R512" s="23">
        <f t="shared" si="35"/>
        <v>1</v>
      </c>
      <c r="S512" s="23" t="str">
        <f t="shared" si="36"/>
        <v>ORD100511_20250131_CUST02013_MED005</v>
      </c>
      <c r="T512" s="23">
        <f t="shared" si="37"/>
        <v>1</v>
      </c>
      <c r="U512" s="6">
        <f t="shared" si="38"/>
        <v>89.4</v>
      </c>
      <c r="V512" s="6">
        <f>tbl_Raw_Data[[#This Row],[Discount_Pct]]*tbl_Raw_Data[[#This Row],[Gross_Amount]]/100</f>
        <v>4.47</v>
      </c>
      <c r="W512" s="6">
        <f>tbl_Raw_Data[[#This Row],[Gross_Amount]]-tbl_Raw_Data[[#This Row],[Discount_Amount]]</f>
        <v>84.93</v>
      </c>
      <c r="X512" s="6">
        <f>tbl_Raw_Data[[#This Row],[Net_Amount_Before_Tax]]*tbl_Raw_Data[[#This Row],[Tax_Pct]]/100</f>
        <v>4.2465000000000002</v>
      </c>
      <c r="Y512" s="6">
        <f>tbl_Raw_Data[[#This Row],[Net_Amount_Before_Tax]]+tbl_Raw_Data[[#This Row],[Tax_Amount]]</f>
        <v>89.176500000000004</v>
      </c>
      <c r="Z512" s="6">
        <f t="shared" si="39"/>
        <v>3</v>
      </c>
    </row>
    <row r="513" spans="1:26" x14ac:dyDescent="0.3">
      <c r="A513" s="23" t="s">
        <v>1045</v>
      </c>
      <c r="B513" s="34">
        <v>45499</v>
      </c>
      <c r="C513" s="23" t="s">
        <v>1046</v>
      </c>
      <c r="D513" s="23" t="s">
        <v>28</v>
      </c>
      <c r="E513" s="23" t="s">
        <v>29</v>
      </c>
      <c r="F513" s="23">
        <v>500084</v>
      </c>
      <c r="G513" s="23" t="s">
        <v>68</v>
      </c>
      <c r="H513" s="23" t="s">
        <v>69</v>
      </c>
      <c r="I513" s="23" t="s">
        <v>55</v>
      </c>
      <c r="J513" s="23" t="s">
        <v>56</v>
      </c>
      <c r="K513" s="23" t="s">
        <v>24</v>
      </c>
      <c r="L513" s="23">
        <v>1</v>
      </c>
      <c r="M513" s="23">
        <v>31.86</v>
      </c>
      <c r="N513" s="23">
        <v>5</v>
      </c>
      <c r="O513" s="23">
        <v>12</v>
      </c>
      <c r="P513" s="23" t="s">
        <v>58</v>
      </c>
      <c r="Q513" s="23" t="s">
        <v>44</v>
      </c>
      <c r="R513" s="23">
        <f t="shared" si="35"/>
        <v>1</v>
      </c>
      <c r="S513" s="23" t="str">
        <f t="shared" si="36"/>
        <v>ORD100512_20240726_CUST03104_MED003</v>
      </c>
      <c r="T513" s="23">
        <f t="shared" si="37"/>
        <v>1</v>
      </c>
      <c r="U513" s="6">
        <f t="shared" si="38"/>
        <v>31.86</v>
      </c>
      <c r="V513" s="6">
        <f>tbl_Raw_Data[[#This Row],[Discount_Pct]]*tbl_Raw_Data[[#This Row],[Gross_Amount]]/100</f>
        <v>1.5930000000000002</v>
      </c>
      <c r="W513" s="6">
        <f>tbl_Raw_Data[[#This Row],[Gross_Amount]]-tbl_Raw_Data[[#This Row],[Discount_Amount]]</f>
        <v>30.266999999999999</v>
      </c>
      <c r="X513" s="6">
        <f>tbl_Raw_Data[[#This Row],[Net_Amount_Before_Tax]]*tbl_Raw_Data[[#This Row],[Tax_Pct]]/100</f>
        <v>3.6320399999999999</v>
      </c>
      <c r="Y513" s="6">
        <f>tbl_Raw_Data[[#This Row],[Net_Amount_Before_Tax]]+tbl_Raw_Data[[#This Row],[Tax_Amount]]</f>
        <v>33.899039999999999</v>
      </c>
      <c r="Z513" s="6">
        <f t="shared" si="39"/>
        <v>3</v>
      </c>
    </row>
    <row r="514" spans="1:26" x14ac:dyDescent="0.3">
      <c r="A514" s="23" t="s">
        <v>1047</v>
      </c>
      <c r="B514" s="34">
        <v>45544</v>
      </c>
      <c r="C514" s="23" t="s">
        <v>1048</v>
      </c>
      <c r="D514" s="23" t="s">
        <v>130</v>
      </c>
      <c r="E514" s="23" t="s">
        <v>131</v>
      </c>
      <c r="F514" s="23">
        <v>700091</v>
      </c>
      <c r="G514" s="23" t="s">
        <v>256</v>
      </c>
      <c r="H514" s="23" t="s">
        <v>257</v>
      </c>
      <c r="I514" s="23" t="s">
        <v>22</v>
      </c>
      <c r="J514" s="23" t="s">
        <v>258</v>
      </c>
      <c r="K514" s="23" t="s">
        <v>57</v>
      </c>
      <c r="L514" s="23">
        <v>1</v>
      </c>
      <c r="M514" s="23">
        <v>70.11</v>
      </c>
      <c r="N514" s="23">
        <v>5</v>
      </c>
      <c r="O514" s="23">
        <v>5</v>
      </c>
      <c r="P514" s="23" t="s">
        <v>89</v>
      </c>
      <c r="Q514" s="23" t="s">
        <v>34</v>
      </c>
      <c r="R514" s="23">
        <f t="shared" ref="R514:R577" si="40">COUNTIFS($A$2:$A$8001,A514,$B$2:$B$8001,B514,$C$2:$C$8001,C514,$G$2:$G$8001,G514)</f>
        <v>1</v>
      </c>
      <c r="S514" s="23" t="str">
        <f t="shared" ref="S514:S577" si="41">A514&amp;"_"&amp;TEXT(B514,"yyyymmdd")&amp;"_"&amp;C514&amp;"_"&amp;G514</f>
        <v>ORD100513_20240909_CUST01752_MED025</v>
      </c>
      <c r="T514" s="23">
        <f t="shared" ref="T514:T577" si="42">COUNTIF($S$2:$S$8001,S514)</f>
        <v>1</v>
      </c>
      <c r="U514" s="6">
        <f t="shared" ref="U514:U577" si="43">L514*M514</f>
        <v>70.11</v>
      </c>
      <c r="V514" s="6">
        <f>tbl_Raw_Data[[#This Row],[Discount_Pct]]*tbl_Raw_Data[[#This Row],[Gross_Amount]]/100</f>
        <v>3.5055000000000001</v>
      </c>
      <c r="W514" s="6">
        <f>tbl_Raw_Data[[#This Row],[Gross_Amount]]-tbl_Raw_Data[[#This Row],[Discount_Amount]]</f>
        <v>66.604500000000002</v>
      </c>
      <c r="X514" s="6">
        <f>tbl_Raw_Data[[#This Row],[Net_Amount_Before_Tax]]*tbl_Raw_Data[[#This Row],[Tax_Pct]]/100</f>
        <v>3.3302250000000004</v>
      </c>
      <c r="Y514" s="6">
        <f>tbl_Raw_Data[[#This Row],[Net_Amount_Before_Tax]]+tbl_Raw_Data[[#This Row],[Tax_Amount]]</f>
        <v>69.934725</v>
      </c>
      <c r="Z514" s="6">
        <f t="shared" ref="Z514:Z577" si="44">COUNTIFS($C$2:$C$8001,C514,$Q$2:$Q$8001,"Delivered")</f>
        <v>2</v>
      </c>
    </row>
    <row r="515" spans="1:26" x14ac:dyDescent="0.3">
      <c r="A515" s="23" t="s">
        <v>1049</v>
      </c>
      <c r="B515" s="34">
        <v>45754</v>
      </c>
      <c r="C515" s="23" t="s">
        <v>1050</v>
      </c>
      <c r="D515" s="23" t="s">
        <v>37</v>
      </c>
      <c r="E515" s="23" t="s">
        <v>38</v>
      </c>
      <c r="F515" s="23">
        <v>452001</v>
      </c>
      <c r="G515" s="23" t="s">
        <v>102</v>
      </c>
      <c r="H515" s="23" t="s">
        <v>103</v>
      </c>
      <c r="I515" s="23" t="s">
        <v>104</v>
      </c>
      <c r="J515" s="23" t="s">
        <v>64</v>
      </c>
      <c r="K515" s="23" t="s">
        <v>57</v>
      </c>
      <c r="L515" s="23">
        <v>1</v>
      </c>
      <c r="M515" s="23">
        <v>112.59</v>
      </c>
      <c r="N515" s="23">
        <v>5</v>
      </c>
      <c r="O515" s="23">
        <v>12</v>
      </c>
      <c r="P515" s="23" t="s">
        <v>89</v>
      </c>
      <c r="Q515" s="23" t="s">
        <v>26</v>
      </c>
      <c r="R515" s="23">
        <f t="shared" si="40"/>
        <v>1</v>
      </c>
      <c r="S515" s="23" t="str">
        <f t="shared" si="41"/>
        <v>ORD100514_20250407_CUST01872_MED029</v>
      </c>
      <c r="T515" s="23">
        <f t="shared" si="42"/>
        <v>1</v>
      </c>
      <c r="U515" s="6">
        <f t="shared" si="43"/>
        <v>112.59</v>
      </c>
      <c r="V515" s="6">
        <f>tbl_Raw_Data[[#This Row],[Discount_Pct]]*tbl_Raw_Data[[#This Row],[Gross_Amount]]/100</f>
        <v>5.6295000000000002</v>
      </c>
      <c r="W515" s="6">
        <f>tbl_Raw_Data[[#This Row],[Gross_Amount]]-tbl_Raw_Data[[#This Row],[Discount_Amount]]</f>
        <v>106.9605</v>
      </c>
      <c r="X515" s="6">
        <f>tbl_Raw_Data[[#This Row],[Net_Amount_Before_Tax]]*tbl_Raw_Data[[#This Row],[Tax_Pct]]/100</f>
        <v>12.835259999999998</v>
      </c>
      <c r="Y515" s="6">
        <f>tbl_Raw_Data[[#This Row],[Net_Amount_Before_Tax]]+tbl_Raw_Data[[#This Row],[Tax_Amount]]</f>
        <v>119.79576</v>
      </c>
      <c r="Z515" s="6">
        <f t="shared" si="44"/>
        <v>1</v>
      </c>
    </row>
    <row r="516" spans="1:26" x14ac:dyDescent="0.3">
      <c r="A516" s="23" t="s">
        <v>1051</v>
      </c>
      <c r="B516" s="34">
        <v>45937</v>
      </c>
      <c r="C516" s="23" t="s">
        <v>1052</v>
      </c>
      <c r="D516" s="23" t="s">
        <v>28</v>
      </c>
      <c r="E516" s="23" t="s">
        <v>29</v>
      </c>
      <c r="F516" s="23">
        <v>500084</v>
      </c>
      <c r="G516" s="23" t="s">
        <v>119</v>
      </c>
      <c r="H516" s="23" t="s">
        <v>120</v>
      </c>
      <c r="I516" s="23" t="s">
        <v>32</v>
      </c>
      <c r="J516" s="23" t="s">
        <v>64</v>
      </c>
      <c r="K516" s="23" t="s">
        <v>57</v>
      </c>
      <c r="L516" s="23">
        <v>2</v>
      </c>
      <c r="M516" s="23">
        <v>78.319999999999993</v>
      </c>
      <c r="N516" s="23">
        <v>10</v>
      </c>
      <c r="O516" s="23">
        <v>5</v>
      </c>
      <c r="P516" s="23" t="s">
        <v>43</v>
      </c>
      <c r="Q516" s="23" t="s">
        <v>26</v>
      </c>
      <c r="R516" s="23">
        <f t="shared" si="40"/>
        <v>1</v>
      </c>
      <c r="S516" s="23" t="str">
        <f t="shared" si="41"/>
        <v>ORD100515_20251007_CUST00202_MED010</v>
      </c>
      <c r="T516" s="23">
        <f t="shared" si="42"/>
        <v>1</v>
      </c>
      <c r="U516" s="6">
        <f t="shared" si="43"/>
        <v>156.63999999999999</v>
      </c>
      <c r="V516" s="6">
        <f>tbl_Raw_Data[[#This Row],[Discount_Pct]]*tbl_Raw_Data[[#This Row],[Gross_Amount]]/100</f>
        <v>15.663999999999998</v>
      </c>
      <c r="W516" s="6">
        <f>tbl_Raw_Data[[#This Row],[Gross_Amount]]-tbl_Raw_Data[[#This Row],[Discount_Amount]]</f>
        <v>140.976</v>
      </c>
      <c r="X516" s="6">
        <f>tbl_Raw_Data[[#This Row],[Net_Amount_Before_Tax]]*tbl_Raw_Data[[#This Row],[Tax_Pct]]/100</f>
        <v>7.0488</v>
      </c>
      <c r="Y516" s="6">
        <f>tbl_Raw_Data[[#This Row],[Net_Amount_Before_Tax]]+tbl_Raw_Data[[#This Row],[Tax_Amount]]</f>
        <v>148.0248</v>
      </c>
      <c r="Z516" s="6">
        <f t="shared" si="44"/>
        <v>3</v>
      </c>
    </row>
    <row r="517" spans="1:26" x14ac:dyDescent="0.3">
      <c r="A517" s="23" t="s">
        <v>1053</v>
      </c>
      <c r="B517" s="34">
        <v>45347</v>
      </c>
      <c r="C517" s="23" t="s">
        <v>1054</v>
      </c>
      <c r="D517" s="23" t="s">
        <v>72</v>
      </c>
      <c r="E517" s="23" t="s">
        <v>73</v>
      </c>
      <c r="F517" s="23">
        <v>302033</v>
      </c>
      <c r="G517" s="23" t="s">
        <v>102</v>
      </c>
      <c r="H517" s="23" t="s">
        <v>103</v>
      </c>
      <c r="I517" s="23" t="s">
        <v>104</v>
      </c>
      <c r="J517" s="23" t="s">
        <v>64</v>
      </c>
      <c r="K517" s="23" t="s">
        <v>57</v>
      </c>
      <c r="L517" s="23">
        <v>1</v>
      </c>
      <c r="M517" s="23">
        <v>108.2</v>
      </c>
      <c r="N517" s="23">
        <v>5</v>
      </c>
      <c r="O517" s="23">
        <v>18</v>
      </c>
      <c r="P517" s="23" t="s">
        <v>25</v>
      </c>
      <c r="Q517" s="23" t="s">
        <v>34</v>
      </c>
      <c r="R517" s="23">
        <f t="shared" si="40"/>
        <v>1</v>
      </c>
      <c r="S517" s="23" t="str">
        <f t="shared" si="41"/>
        <v>ORD100516_20240225_CUST02827_MED029</v>
      </c>
      <c r="T517" s="23">
        <f t="shared" si="42"/>
        <v>1</v>
      </c>
      <c r="U517" s="6">
        <f t="shared" si="43"/>
        <v>108.2</v>
      </c>
      <c r="V517" s="6">
        <f>tbl_Raw_Data[[#This Row],[Discount_Pct]]*tbl_Raw_Data[[#This Row],[Gross_Amount]]/100</f>
        <v>5.41</v>
      </c>
      <c r="W517" s="6">
        <f>tbl_Raw_Data[[#This Row],[Gross_Amount]]-tbl_Raw_Data[[#This Row],[Discount_Amount]]</f>
        <v>102.79</v>
      </c>
      <c r="X517" s="6">
        <f>tbl_Raw_Data[[#This Row],[Net_Amount_Before_Tax]]*tbl_Raw_Data[[#This Row],[Tax_Pct]]/100</f>
        <v>18.502200000000002</v>
      </c>
      <c r="Y517" s="6">
        <f>tbl_Raw_Data[[#This Row],[Net_Amount_Before_Tax]]+tbl_Raw_Data[[#This Row],[Tax_Amount]]</f>
        <v>121.29220000000001</v>
      </c>
      <c r="Z517" s="6">
        <f t="shared" si="44"/>
        <v>4</v>
      </c>
    </row>
    <row r="518" spans="1:26" x14ac:dyDescent="0.3">
      <c r="A518" s="23" t="s">
        <v>1055</v>
      </c>
      <c r="B518" s="34">
        <v>46004</v>
      </c>
      <c r="C518" s="23" t="s">
        <v>1056</v>
      </c>
      <c r="D518" s="23" t="s">
        <v>92</v>
      </c>
      <c r="E518" s="23" t="s">
        <v>93</v>
      </c>
      <c r="F518" s="23">
        <v>560034</v>
      </c>
      <c r="G518" s="23" t="s">
        <v>138</v>
      </c>
      <c r="H518" s="23" t="s">
        <v>139</v>
      </c>
      <c r="I518" s="23" t="s">
        <v>50</v>
      </c>
      <c r="J518" s="23" t="s">
        <v>140</v>
      </c>
      <c r="K518" s="23" t="s">
        <v>24</v>
      </c>
      <c r="L518" s="23">
        <v>1</v>
      </c>
      <c r="M518" s="23">
        <v>160.28</v>
      </c>
      <c r="N518" s="23">
        <v>0</v>
      </c>
      <c r="O518" s="23">
        <v>12</v>
      </c>
      <c r="P518" s="23" t="s">
        <v>33</v>
      </c>
      <c r="Q518" s="23" t="s">
        <v>34</v>
      </c>
      <c r="R518" s="23">
        <f t="shared" si="40"/>
        <v>1</v>
      </c>
      <c r="S518" s="23" t="str">
        <f t="shared" si="41"/>
        <v>ORD100517_20251213_CUST02239_MED013</v>
      </c>
      <c r="T518" s="23">
        <f t="shared" si="42"/>
        <v>1</v>
      </c>
      <c r="U518" s="6">
        <f t="shared" si="43"/>
        <v>160.28</v>
      </c>
      <c r="V518" s="6">
        <f>tbl_Raw_Data[[#This Row],[Discount_Pct]]*tbl_Raw_Data[[#This Row],[Gross_Amount]]/100</f>
        <v>0</v>
      </c>
      <c r="W518" s="6">
        <f>tbl_Raw_Data[[#This Row],[Gross_Amount]]-tbl_Raw_Data[[#This Row],[Discount_Amount]]</f>
        <v>160.28</v>
      </c>
      <c r="X518" s="6">
        <f>tbl_Raw_Data[[#This Row],[Net_Amount_Before_Tax]]*tbl_Raw_Data[[#This Row],[Tax_Pct]]/100</f>
        <v>19.233600000000003</v>
      </c>
      <c r="Y518" s="6">
        <f>tbl_Raw_Data[[#This Row],[Net_Amount_Before_Tax]]+tbl_Raw_Data[[#This Row],[Tax_Amount]]</f>
        <v>179.5136</v>
      </c>
      <c r="Z518" s="6">
        <f t="shared" si="44"/>
        <v>3</v>
      </c>
    </row>
    <row r="519" spans="1:26" x14ac:dyDescent="0.3">
      <c r="A519" s="23" t="s">
        <v>1057</v>
      </c>
      <c r="B519" s="34">
        <v>46000</v>
      </c>
      <c r="C519" s="23" t="s">
        <v>1058</v>
      </c>
      <c r="D519" s="23" t="s">
        <v>80</v>
      </c>
      <c r="E519" s="23" t="s">
        <v>81</v>
      </c>
      <c r="F519" s="23">
        <v>395010</v>
      </c>
      <c r="G519" s="23" t="s">
        <v>82</v>
      </c>
      <c r="H519" s="23" t="s">
        <v>83</v>
      </c>
      <c r="I519" s="23" t="s">
        <v>84</v>
      </c>
      <c r="J519" s="23" t="s">
        <v>85</v>
      </c>
      <c r="K519" s="23" t="s">
        <v>24</v>
      </c>
      <c r="L519" s="23">
        <v>3</v>
      </c>
      <c r="M519" s="23">
        <v>321.11</v>
      </c>
      <c r="N519" s="23">
        <v>0</v>
      </c>
      <c r="O519" s="23">
        <v>5</v>
      </c>
      <c r="P519" s="23" t="s">
        <v>58</v>
      </c>
      <c r="Q519" s="23" t="s">
        <v>44</v>
      </c>
      <c r="R519" s="23">
        <f t="shared" si="40"/>
        <v>1</v>
      </c>
      <c r="S519" s="23" t="str">
        <f t="shared" si="41"/>
        <v>ORD100518_20251209_CUST02657_MED023</v>
      </c>
      <c r="T519" s="23">
        <f t="shared" si="42"/>
        <v>1</v>
      </c>
      <c r="U519" s="6">
        <f t="shared" si="43"/>
        <v>963.33</v>
      </c>
      <c r="V519" s="6">
        <f>tbl_Raw_Data[[#This Row],[Discount_Pct]]*tbl_Raw_Data[[#This Row],[Gross_Amount]]/100</f>
        <v>0</v>
      </c>
      <c r="W519" s="6">
        <f>tbl_Raw_Data[[#This Row],[Gross_Amount]]-tbl_Raw_Data[[#This Row],[Discount_Amount]]</f>
        <v>963.33</v>
      </c>
      <c r="X519" s="6">
        <f>tbl_Raw_Data[[#This Row],[Net_Amount_Before_Tax]]*tbl_Raw_Data[[#This Row],[Tax_Pct]]/100</f>
        <v>48.166500000000006</v>
      </c>
      <c r="Y519" s="6">
        <f>tbl_Raw_Data[[#This Row],[Net_Amount_Before_Tax]]+tbl_Raw_Data[[#This Row],[Tax_Amount]]</f>
        <v>1011.4965000000001</v>
      </c>
      <c r="Z519" s="6">
        <f t="shared" si="44"/>
        <v>1</v>
      </c>
    </row>
    <row r="520" spans="1:26" x14ac:dyDescent="0.3">
      <c r="A520" s="23" t="s">
        <v>1057</v>
      </c>
      <c r="B520" s="34">
        <v>46016</v>
      </c>
      <c r="C520" s="23" t="s">
        <v>1059</v>
      </c>
      <c r="D520" s="23" t="s">
        <v>100</v>
      </c>
      <c r="E520" s="23" t="s">
        <v>101</v>
      </c>
      <c r="F520" s="23">
        <v>201305</v>
      </c>
      <c r="G520" s="23" t="s">
        <v>167</v>
      </c>
      <c r="H520" s="23" t="s">
        <v>168</v>
      </c>
      <c r="I520" s="23" t="s">
        <v>113</v>
      </c>
      <c r="J520" s="23" t="s">
        <v>42</v>
      </c>
      <c r="K520" s="23" t="s">
        <v>24</v>
      </c>
      <c r="L520" s="23">
        <v>5</v>
      </c>
      <c r="M520" s="23">
        <v>198.6</v>
      </c>
      <c r="N520" s="23">
        <v>0</v>
      </c>
      <c r="O520" s="23">
        <v>12</v>
      </c>
      <c r="P520" s="23" t="s">
        <v>25</v>
      </c>
      <c r="Q520" s="23" t="s">
        <v>34</v>
      </c>
      <c r="R520" s="23">
        <f t="shared" si="40"/>
        <v>1</v>
      </c>
      <c r="S520" s="23" t="str">
        <f t="shared" si="41"/>
        <v>ORD100518_20251225_CUST01574_MED026</v>
      </c>
      <c r="T520" s="23">
        <f t="shared" si="42"/>
        <v>1</v>
      </c>
      <c r="U520" s="6">
        <f t="shared" si="43"/>
        <v>993</v>
      </c>
      <c r="V520" s="6">
        <f>tbl_Raw_Data[[#This Row],[Discount_Pct]]*tbl_Raw_Data[[#This Row],[Gross_Amount]]/100</f>
        <v>0</v>
      </c>
      <c r="W520" s="6">
        <f>tbl_Raw_Data[[#This Row],[Gross_Amount]]-tbl_Raw_Data[[#This Row],[Discount_Amount]]</f>
        <v>993</v>
      </c>
      <c r="X520" s="6">
        <f>tbl_Raw_Data[[#This Row],[Net_Amount_Before_Tax]]*tbl_Raw_Data[[#This Row],[Tax_Pct]]/100</f>
        <v>119.16</v>
      </c>
      <c r="Y520" s="6">
        <f>tbl_Raw_Data[[#This Row],[Net_Amount_Before_Tax]]+tbl_Raw_Data[[#This Row],[Tax_Amount]]</f>
        <v>1112.1600000000001</v>
      </c>
      <c r="Z520" s="6">
        <f t="shared" si="44"/>
        <v>4</v>
      </c>
    </row>
    <row r="521" spans="1:26" x14ac:dyDescent="0.3">
      <c r="A521" s="23" t="s">
        <v>1060</v>
      </c>
      <c r="B521" s="34">
        <v>45871</v>
      </c>
      <c r="C521" s="23" t="s">
        <v>1061</v>
      </c>
      <c r="D521" s="23" t="s">
        <v>37</v>
      </c>
      <c r="E521" s="23" t="s">
        <v>38</v>
      </c>
      <c r="F521" s="23">
        <v>452018</v>
      </c>
      <c r="G521" s="23" t="s">
        <v>107</v>
      </c>
      <c r="H521" s="23" t="s">
        <v>108</v>
      </c>
      <c r="I521" s="23" t="s">
        <v>63</v>
      </c>
      <c r="J521" s="23" t="s">
        <v>42</v>
      </c>
      <c r="K521" s="23" t="s">
        <v>57</v>
      </c>
      <c r="L521" s="23">
        <v>1</v>
      </c>
      <c r="M521" s="23">
        <v>87.31</v>
      </c>
      <c r="N521" s="23">
        <v>10</v>
      </c>
      <c r="O521" s="23">
        <v>5</v>
      </c>
      <c r="P521" s="23" t="s">
        <v>65</v>
      </c>
      <c r="Q521" s="23" t="s">
        <v>34</v>
      </c>
      <c r="R521" s="23">
        <f t="shared" si="40"/>
        <v>1</v>
      </c>
      <c r="S521" s="23" t="str">
        <f t="shared" si="41"/>
        <v>ORD100520_20250802_CUST02702_MED005</v>
      </c>
      <c r="T521" s="23">
        <f t="shared" si="42"/>
        <v>1</v>
      </c>
      <c r="U521" s="6">
        <f t="shared" si="43"/>
        <v>87.31</v>
      </c>
      <c r="V521" s="6">
        <f>tbl_Raw_Data[[#This Row],[Discount_Pct]]*tbl_Raw_Data[[#This Row],[Gross_Amount]]/100</f>
        <v>8.7309999999999999</v>
      </c>
      <c r="W521" s="6">
        <f>tbl_Raw_Data[[#This Row],[Gross_Amount]]-tbl_Raw_Data[[#This Row],[Discount_Amount]]</f>
        <v>78.579000000000008</v>
      </c>
      <c r="X521" s="6">
        <f>tbl_Raw_Data[[#This Row],[Net_Amount_Before_Tax]]*tbl_Raw_Data[[#This Row],[Tax_Pct]]/100</f>
        <v>3.9289500000000004</v>
      </c>
      <c r="Y521" s="6">
        <f>tbl_Raw_Data[[#This Row],[Net_Amount_Before_Tax]]+tbl_Raw_Data[[#This Row],[Tax_Amount]]</f>
        <v>82.507950000000008</v>
      </c>
      <c r="Z521" s="6">
        <f t="shared" si="44"/>
        <v>2</v>
      </c>
    </row>
    <row r="522" spans="1:26" x14ac:dyDescent="0.3">
      <c r="A522" s="23" t="s">
        <v>1062</v>
      </c>
      <c r="B522" s="34">
        <v>45748</v>
      </c>
      <c r="C522" s="23" t="s">
        <v>1063</v>
      </c>
      <c r="D522" s="23" t="s">
        <v>52</v>
      </c>
      <c r="E522" s="23" t="s">
        <v>52</v>
      </c>
      <c r="F522" s="23">
        <v>160019</v>
      </c>
      <c r="G522" s="23" t="s">
        <v>154</v>
      </c>
      <c r="H522" s="23" t="s">
        <v>155</v>
      </c>
      <c r="I522" s="23" t="s">
        <v>134</v>
      </c>
      <c r="J522" s="23" t="s">
        <v>156</v>
      </c>
      <c r="K522" s="23" t="s">
        <v>57</v>
      </c>
      <c r="L522" s="23">
        <v>1</v>
      </c>
      <c r="M522" s="23">
        <v>41.2</v>
      </c>
      <c r="N522" s="23">
        <v>0</v>
      </c>
      <c r="O522" s="23">
        <v>12</v>
      </c>
      <c r="P522" s="23" t="s">
        <v>25</v>
      </c>
      <c r="Q522" s="23" t="s">
        <v>90</v>
      </c>
      <c r="R522" s="23">
        <f t="shared" si="40"/>
        <v>1</v>
      </c>
      <c r="S522" s="23" t="str">
        <f t="shared" si="41"/>
        <v>ORD100521_20250401_CUST01183_MED006</v>
      </c>
      <c r="T522" s="23">
        <f t="shared" si="42"/>
        <v>1</v>
      </c>
      <c r="U522" s="6">
        <f t="shared" si="43"/>
        <v>41.2</v>
      </c>
      <c r="V522" s="6">
        <f>tbl_Raw_Data[[#This Row],[Discount_Pct]]*tbl_Raw_Data[[#This Row],[Gross_Amount]]/100</f>
        <v>0</v>
      </c>
      <c r="W522" s="6">
        <f>tbl_Raw_Data[[#This Row],[Gross_Amount]]-tbl_Raw_Data[[#This Row],[Discount_Amount]]</f>
        <v>41.2</v>
      </c>
      <c r="X522" s="6">
        <f>tbl_Raw_Data[[#This Row],[Net_Amount_Before_Tax]]*tbl_Raw_Data[[#This Row],[Tax_Pct]]/100</f>
        <v>4.944</v>
      </c>
      <c r="Y522" s="6">
        <f>tbl_Raw_Data[[#This Row],[Net_Amount_Before_Tax]]+tbl_Raw_Data[[#This Row],[Tax_Amount]]</f>
        <v>46.144000000000005</v>
      </c>
      <c r="Z522" s="6">
        <f t="shared" si="44"/>
        <v>0</v>
      </c>
    </row>
    <row r="523" spans="1:26" x14ac:dyDescent="0.3">
      <c r="A523" s="23" t="s">
        <v>1064</v>
      </c>
      <c r="B523" s="34">
        <v>45802</v>
      </c>
      <c r="C523" s="23" t="s">
        <v>983</v>
      </c>
      <c r="D523" s="23" t="s">
        <v>183</v>
      </c>
      <c r="E523" s="23" t="s">
        <v>184</v>
      </c>
      <c r="F523" s="23">
        <v>122016</v>
      </c>
      <c r="G523" s="23" t="s">
        <v>39</v>
      </c>
      <c r="H523" s="23" t="s">
        <v>40</v>
      </c>
      <c r="I523" s="23" t="s">
        <v>41</v>
      </c>
      <c r="J523" s="23" t="s">
        <v>42</v>
      </c>
      <c r="K523" s="23" t="s">
        <v>24</v>
      </c>
      <c r="L523" s="23">
        <v>2</v>
      </c>
      <c r="M523" s="23">
        <v>30.4</v>
      </c>
      <c r="N523" s="23">
        <v>0</v>
      </c>
      <c r="O523" s="23">
        <v>18</v>
      </c>
      <c r="P523" s="23" t="s">
        <v>33</v>
      </c>
      <c r="Q523" s="23" t="s">
        <v>26</v>
      </c>
      <c r="R523" s="23">
        <f t="shared" si="40"/>
        <v>1</v>
      </c>
      <c r="S523" s="23" t="str">
        <f t="shared" si="41"/>
        <v>ORD100522_20250525_CUST02227_MED001</v>
      </c>
      <c r="T523" s="23">
        <f t="shared" si="42"/>
        <v>1</v>
      </c>
      <c r="U523" s="6">
        <f t="shared" si="43"/>
        <v>60.8</v>
      </c>
      <c r="V523" s="6">
        <f>tbl_Raw_Data[[#This Row],[Discount_Pct]]*tbl_Raw_Data[[#This Row],[Gross_Amount]]/100</f>
        <v>0</v>
      </c>
      <c r="W523" s="6">
        <f>tbl_Raw_Data[[#This Row],[Gross_Amount]]-tbl_Raw_Data[[#This Row],[Discount_Amount]]</f>
        <v>60.8</v>
      </c>
      <c r="X523" s="6">
        <f>tbl_Raw_Data[[#This Row],[Net_Amount_Before_Tax]]*tbl_Raw_Data[[#This Row],[Tax_Pct]]/100</f>
        <v>10.943999999999999</v>
      </c>
      <c r="Y523" s="6">
        <f>tbl_Raw_Data[[#This Row],[Net_Amount_Before_Tax]]+tbl_Raw_Data[[#This Row],[Tax_Amount]]</f>
        <v>71.744</v>
      </c>
      <c r="Z523" s="6">
        <f t="shared" si="44"/>
        <v>2</v>
      </c>
    </row>
    <row r="524" spans="1:26" x14ac:dyDescent="0.3">
      <c r="A524" s="23" t="s">
        <v>1065</v>
      </c>
      <c r="B524" s="34">
        <v>45907</v>
      </c>
      <c r="C524" s="23" t="s">
        <v>1066</v>
      </c>
      <c r="D524" s="23" t="s">
        <v>19</v>
      </c>
      <c r="E524" s="23" t="s">
        <v>19</v>
      </c>
      <c r="F524" s="23">
        <v>110001</v>
      </c>
      <c r="G524" s="23" t="s">
        <v>74</v>
      </c>
      <c r="H524" s="23" t="s">
        <v>75</v>
      </c>
      <c r="I524" s="23" t="s">
        <v>76</v>
      </c>
      <c r="J524" s="23" t="s">
        <v>77</v>
      </c>
      <c r="K524" s="23" t="s">
        <v>57</v>
      </c>
      <c r="L524" s="23">
        <v>4</v>
      </c>
      <c r="M524" s="23">
        <v>59.22</v>
      </c>
      <c r="N524" s="23">
        <v>10</v>
      </c>
      <c r="O524" s="23">
        <v>5</v>
      </c>
      <c r="P524" s="23" t="s">
        <v>43</v>
      </c>
      <c r="Q524" s="23" t="s">
        <v>34</v>
      </c>
      <c r="R524" s="23">
        <f t="shared" si="40"/>
        <v>1</v>
      </c>
      <c r="S524" s="23" t="str">
        <f t="shared" si="41"/>
        <v>ORD100523_20250907_CUST02459_MED008</v>
      </c>
      <c r="T524" s="23">
        <f t="shared" si="42"/>
        <v>1</v>
      </c>
      <c r="U524" s="6">
        <f t="shared" si="43"/>
        <v>236.88</v>
      </c>
      <c r="V524" s="6">
        <f>tbl_Raw_Data[[#This Row],[Discount_Pct]]*tbl_Raw_Data[[#This Row],[Gross_Amount]]/100</f>
        <v>23.688000000000002</v>
      </c>
      <c r="W524" s="6">
        <f>tbl_Raw_Data[[#This Row],[Gross_Amount]]-tbl_Raw_Data[[#This Row],[Discount_Amount]]</f>
        <v>213.19200000000001</v>
      </c>
      <c r="X524" s="6">
        <f>tbl_Raw_Data[[#This Row],[Net_Amount_Before_Tax]]*tbl_Raw_Data[[#This Row],[Tax_Pct]]/100</f>
        <v>10.659600000000001</v>
      </c>
      <c r="Y524" s="6">
        <f>tbl_Raw_Data[[#This Row],[Net_Amount_Before_Tax]]+tbl_Raw_Data[[#This Row],[Tax_Amount]]</f>
        <v>223.85160000000002</v>
      </c>
      <c r="Z524" s="6">
        <f t="shared" si="44"/>
        <v>4</v>
      </c>
    </row>
    <row r="525" spans="1:26" x14ac:dyDescent="0.3">
      <c r="A525" s="23" t="s">
        <v>1065</v>
      </c>
      <c r="B525" s="34">
        <v>45649</v>
      </c>
      <c r="C525" s="23" t="s">
        <v>1067</v>
      </c>
      <c r="D525" s="23" t="s">
        <v>92</v>
      </c>
      <c r="E525" s="23" t="s">
        <v>93</v>
      </c>
      <c r="F525" s="23">
        <v>560001</v>
      </c>
      <c r="G525" s="23" t="s">
        <v>48</v>
      </c>
      <c r="H525" s="23" t="s">
        <v>49</v>
      </c>
      <c r="I525" s="23" t="s">
        <v>50</v>
      </c>
      <c r="J525" s="23" t="s">
        <v>23</v>
      </c>
      <c r="K525" s="23" t="s">
        <v>24</v>
      </c>
      <c r="L525" s="23">
        <v>1</v>
      </c>
      <c r="M525" s="23">
        <v>113.97</v>
      </c>
      <c r="N525" s="23">
        <v>10</v>
      </c>
      <c r="O525" s="23">
        <v>5</v>
      </c>
      <c r="P525" s="23" t="s">
        <v>25</v>
      </c>
      <c r="Q525" s="23" t="s">
        <v>34</v>
      </c>
      <c r="R525" s="23">
        <f t="shared" si="40"/>
        <v>1</v>
      </c>
      <c r="S525" s="23" t="str">
        <f t="shared" si="41"/>
        <v>ORD100523_20241223_CUST00151_MED028</v>
      </c>
      <c r="T525" s="23">
        <f t="shared" si="42"/>
        <v>1</v>
      </c>
      <c r="U525" s="6">
        <f t="shared" si="43"/>
        <v>113.97</v>
      </c>
      <c r="V525" s="6">
        <f>tbl_Raw_Data[[#This Row],[Discount_Pct]]*tbl_Raw_Data[[#This Row],[Gross_Amount]]/100</f>
        <v>11.397</v>
      </c>
      <c r="W525" s="6">
        <f>tbl_Raw_Data[[#This Row],[Gross_Amount]]-tbl_Raw_Data[[#This Row],[Discount_Amount]]</f>
        <v>102.57299999999999</v>
      </c>
      <c r="X525" s="6">
        <f>tbl_Raw_Data[[#This Row],[Net_Amount_Before_Tax]]*tbl_Raw_Data[[#This Row],[Tax_Pct]]/100</f>
        <v>5.1286500000000004</v>
      </c>
      <c r="Y525" s="6">
        <f>tbl_Raw_Data[[#This Row],[Net_Amount_Before_Tax]]+tbl_Raw_Data[[#This Row],[Tax_Amount]]</f>
        <v>107.70165</v>
      </c>
      <c r="Z525" s="6">
        <f t="shared" si="44"/>
        <v>3</v>
      </c>
    </row>
    <row r="526" spans="1:26" x14ac:dyDescent="0.3">
      <c r="A526" s="23" t="s">
        <v>1068</v>
      </c>
      <c r="B526" s="34">
        <v>45474</v>
      </c>
      <c r="C526" s="23" t="s">
        <v>1069</v>
      </c>
      <c r="D526" s="23" t="s">
        <v>52</v>
      </c>
      <c r="E526" s="23" t="s">
        <v>52</v>
      </c>
      <c r="F526" s="23">
        <v>160017</v>
      </c>
      <c r="G526" s="23" t="s">
        <v>119</v>
      </c>
      <c r="H526" s="23" t="s">
        <v>120</v>
      </c>
      <c r="I526" s="23" t="s">
        <v>32</v>
      </c>
      <c r="J526" s="23" t="s">
        <v>64</v>
      </c>
      <c r="K526" s="23" t="s">
        <v>57</v>
      </c>
      <c r="L526" s="23">
        <v>2</v>
      </c>
      <c r="M526" s="23">
        <v>74.67</v>
      </c>
      <c r="N526" s="23">
        <v>5</v>
      </c>
      <c r="O526" s="23">
        <v>12</v>
      </c>
      <c r="P526" s="23" t="s">
        <v>33</v>
      </c>
      <c r="Q526" s="23" t="s">
        <v>44</v>
      </c>
      <c r="R526" s="23">
        <f t="shared" si="40"/>
        <v>1</v>
      </c>
      <c r="S526" s="23" t="str">
        <f t="shared" si="41"/>
        <v>ORD100525_20240701_CUST00661_MED010</v>
      </c>
      <c r="T526" s="23">
        <f t="shared" si="42"/>
        <v>1</v>
      </c>
      <c r="U526" s="6">
        <f t="shared" si="43"/>
        <v>149.34</v>
      </c>
      <c r="V526" s="6">
        <f>tbl_Raw_Data[[#This Row],[Discount_Pct]]*tbl_Raw_Data[[#This Row],[Gross_Amount]]/100</f>
        <v>7.4670000000000005</v>
      </c>
      <c r="W526" s="6">
        <f>tbl_Raw_Data[[#This Row],[Gross_Amount]]-tbl_Raw_Data[[#This Row],[Discount_Amount]]</f>
        <v>141.87299999999999</v>
      </c>
      <c r="X526" s="6">
        <f>tbl_Raw_Data[[#This Row],[Net_Amount_Before_Tax]]*tbl_Raw_Data[[#This Row],[Tax_Pct]]/100</f>
        <v>17.024760000000001</v>
      </c>
      <c r="Y526" s="6">
        <f>tbl_Raw_Data[[#This Row],[Net_Amount_Before_Tax]]+tbl_Raw_Data[[#This Row],[Tax_Amount]]</f>
        <v>158.89776000000001</v>
      </c>
      <c r="Z526" s="6">
        <f t="shared" si="44"/>
        <v>1</v>
      </c>
    </row>
    <row r="527" spans="1:26" x14ac:dyDescent="0.3">
      <c r="A527" s="23" t="s">
        <v>1070</v>
      </c>
      <c r="B527" s="34">
        <v>45387</v>
      </c>
      <c r="C527" s="23" t="s">
        <v>1071</v>
      </c>
      <c r="D527" s="23" t="s">
        <v>87</v>
      </c>
      <c r="E527" s="23" t="s">
        <v>88</v>
      </c>
      <c r="F527" s="23">
        <v>600100</v>
      </c>
      <c r="G527" s="23" t="s">
        <v>196</v>
      </c>
      <c r="H527" s="23" t="s">
        <v>197</v>
      </c>
      <c r="I527" s="23" t="s">
        <v>32</v>
      </c>
      <c r="J527" s="23" t="s">
        <v>42</v>
      </c>
      <c r="K527" s="23" t="s">
        <v>24</v>
      </c>
      <c r="L527" s="23">
        <v>1</v>
      </c>
      <c r="M527" s="23">
        <v>24.56</v>
      </c>
      <c r="N527" s="23">
        <v>0</v>
      </c>
      <c r="O527" s="23">
        <v>12</v>
      </c>
      <c r="P527" s="23" t="s">
        <v>25</v>
      </c>
      <c r="Q527" s="23" t="s">
        <v>34</v>
      </c>
      <c r="R527" s="23">
        <f t="shared" si="40"/>
        <v>1</v>
      </c>
      <c r="S527" s="23" t="str">
        <f t="shared" si="41"/>
        <v>ORD100526_20240405_CUST03148_MED011</v>
      </c>
      <c r="T527" s="23">
        <f t="shared" si="42"/>
        <v>1</v>
      </c>
      <c r="U527" s="6">
        <f t="shared" si="43"/>
        <v>24.56</v>
      </c>
      <c r="V527" s="6">
        <f>tbl_Raw_Data[[#This Row],[Discount_Pct]]*tbl_Raw_Data[[#This Row],[Gross_Amount]]/100</f>
        <v>0</v>
      </c>
      <c r="W527" s="6">
        <f>tbl_Raw_Data[[#This Row],[Gross_Amount]]-tbl_Raw_Data[[#This Row],[Discount_Amount]]</f>
        <v>24.56</v>
      </c>
      <c r="X527" s="6">
        <f>tbl_Raw_Data[[#This Row],[Net_Amount_Before_Tax]]*tbl_Raw_Data[[#This Row],[Tax_Pct]]/100</f>
        <v>2.9471999999999996</v>
      </c>
      <c r="Y527" s="6">
        <f>tbl_Raw_Data[[#This Row],[Net_Amount_Before_Tax]]+tbl_Raw_Data[[#This Row],[Tax_Amount]]</f>
        <v>27.507199999999997</v>
      </c>
      <c r="Z527" s="6">
        <f t="shared" si="44"/>
        <v>1</v>
      </c>
    </row>
    <row r="528" spans="1:26" x14ac:dyDescent="0.3">
      <c r="A528" s="23" t="s">
        <v>1072</v>
      </c>
      <c r="B528" s="34">
        <v>45416</v>
      </c>
      <c r="C528" s="23" t="s">
        <v>1073</v>
      </c>
      <c r="D528" s="23" t="s">
        <v>37</v>
      </c>
      <c r="E528" s="23" t="s">
        <v>38</v>
      </c>
      <c r="F528" s="23">
        <v>452020</v>
      </c>
      <c r="G528" s="23" t="s">
        <v>185</v>
      </c>
      <c r="H528" s="23" t="s">
        <v>186</v>
      </c>
      <c r="I528" s="23" t="s">
        <v>76</v>
      </c>
      <c r="J528" s="23" t="s">
        <v>187</v>
      </c>
      <c r="K528" s="23" t="s">
        <v>57</v>
      </c>
      <c r="L528" s="23">
        <v>1</v>
      </c>
      <c r="M528" s="23">
        <v>87.27</v>
      </c>
      <c r="N528" s="23">
        <v>0</v>
      </c>
      <c r="O528" s="23">
        <v>5</v>
      </c>
      <c r="P528" s="23" t="s">
        <v>25</v>
      </c>
      <c r="Q528" s="23" t="s">
        <v>34</v>
      </c>
      <c r="R528" s="23">
        <f t="shared" si="40"/>
        <v>1</v>
      </c>
      <c r="S528" s="23" t="str">
        <f t="shared" si="41"/>
        <v>ORD100527_20240504_CUST02846_MED009</v>
      </c>
      <c r="T528" s="23">
        <f t="shared" si="42"/>
        <v>1</v>
      </c>
      <c r="U528" s="6">
        <f t="shared" si="43"/>
        <v>87.27</v>
      </c>
      <c r="V528" s="6">
        <f>tbl_Raw_Data[[#This Row],[Discount_Pct]]*tbl_Raw_Data[[#This Row],[Gross_Amount]]/100</f>
        <v>0</v>
      </c>
      <c r="W528" s="6">
        <f>tbl_Raw_Data[[#This Row],[Gross_Amount]]-tbl_Raw_Data[[#This Row],[Discount_Amount]]</f>
        <v>87.27</v>
      </c>
      <c r="X528" s="6">
        <f>tbl_Raw_Data[[#This Row],[Net_Amount_Before_Tax]]*tbl_Raw_Data[[#This Row],[Tax_Pct]]/100</f>
        <v>4.3634999999999993</v>
      </c>
      <c r="Y528" s="6">
        <f>tbl_Raw_Data[[#This Row],[Net_Amount_Before_Tax]]+tbl_Raw_Data[[#This Row],[Tax_Amount]]</f>
        <v>91.633499999999998</v>
      </c>
      <c r="Z528" s="6">
        <f t="shared" si="44"/>
        <v>2</v>
      </c>
    </row>
    <row r="529" spans="1:26" x14ac:dyDescent="0.3">
      <c r="A529" s="23" t="s">
        <v>1074</v>
      </c>
      <c r="B529" s="34">
        <v>45936</v>
      </c>
      <c r="C529" s="23" t="s">
        <v>1075</v>
      </c>
      <c r="D529" s="23" t="s">
        <v>159</v>
      </c>
      <c r="E529" s="23" t="s">
        <v>47</v>
      </c>
      <c r="F529" s="23">
        <v>400069</v>
      </c>
      <c r="G529" s="23" t="s">
        <v>145</v>
      </c>
      <c r="H529" s="23" t="s">
        <v>146</v>
      </c>
      <c r="I529" s="23" t="s">
        <v>147</v>
      </c>
      <c r="J529" s="23" t="s">
        <v>148</v>
      </c>
      <c r="K529" s="23" t="s">
        <v>24</v>
      </c>
      <c r="L529" s="23">
        <v>3</v>
      </c>
      <c r="M529" s="23">
        <v>109.55</v>
      </c>
      <c r="N529" s="23">
        <v>10</v>
      </c>
      <c r="O529" s="23">
        <v>18</v>
      </c>
      <c r="P529" s="23" t="s">
        <v>33</v>
      </c>
      <c r="Q529" s="23" t="s">
        <v>44</v>
      </c>
      <c r="R529" s="23">
        <f t="shared" si="40"/>
        <v>1</v>
      </c>
      <c r="S529" s="23" t="str">
        <f t="shared" si="41"/>
        <v>ORD100528_20251006_CUST02167_MED016</v>
      </c>
      <c r="T529" s="23">
        <f t="shared" si="42"/>
        <v>1</v>
      </c>
      <c r="U529" s="6">
        <f t="shared" si="43"/>
        <v>328.65</v>
      </c>
      <c r="V529" s="6">
        <f>tbl_Raw_Data[[#This Row],[Discount_Pct]]*tbl_Raw_Data[[#This Row],[Gross_Amount]]/100</f>
        <v>32.865000000000002</v>
      </c>
      <c r="W529" s="6">
        <f>tbl_Raw_Data[[#This Row],[Gross_Amount]]-tbl_Raw_Data[[#This Row],[Discount_Amount]]</f>
        <v>295.78499999999997</v>
      </c>
      <c r="X529" s="6">
        <f>tbl_Raw_Data[[#This Row],[Net_Amount_Before_Tax]]*tbl_Raw_Data[[#This Row],[Tax_Pct]]/100</f>
        <v>53.241299999999995</v>
      </c>
      <c r="Y529" s="6">
        <f>tbl_Raw_Data[[#This Row],[Net_Amount_Before_Tax]]+tbl_Raw_Data[[#This Row],[Tax_Amount]]</f>
        <v>349.02629999999999</v>
      </c>
      <c r="Z529" s="6">
        <f t="shared" si="44"/>
        <v>1</v>
      </c>
    </row>
    <row r="530" spans="1:26" x14ac:dyDescent="0.3">
      <c r="A530" s="23" t="s">
        <v>1076</v>
      </c>
      <c r="B530" s="34">
        <v>45880</v>
      </c>
      <c r="C530" s="23" t="s">
        <v>1077</v>
      </c>
      <c r="D530" s="23" t="s">
        <v>46</v>
      </c>
      <c r="E530" s="23" t="s">
        <v>47</v>
      </c>
      <c r="F530" s="23">
        <v>411045</v>
      </c>
      <c r="G530" s="23" t="s">
        <v>283</v>
      </c>
      <c r="H530" s="23" t="s">
        <v>284</v>
      </c>
      <c r="I530" s="23" t="s">
        <v>104</v>
      </c>
      <c r="J530" s="23" t="s">
        <v>42</v>
      </c>
      <c r="K530" s="23" t="s">
        <v>57</v>
      </c>
      <c r="L530" s="23">
        <v>1</v>
      </c>
      <c r="M530" s="23">
        <v>294.08999999999997</v>
      </c>
      <c r="N530" s="23">
        <v>5</v>
      </c>
      <c r="O530" s="23">
        <v>18</v>
      </c>
      <c r="P530" s="23" t="s">
        <v>33</v>
      </c>
      <c r="Q530" s="23" t="s">
        <v>34</v>
      </c>
      <c r="R530" s="23">
        <f t="shared" si="40"/>
        <v>1</v>
      </c>
      <c r="S530" s="23" t="str">
        <f t="shared" si="41"/>
        <v>ORD100529_20250811_CUST02553_MED030</v>
      </c>
      <c r="T530" s="23">
        <f t="shared" si="42"/>
        <v>1</v>
      </c>
      <c r="U530" s="6">
        <f t="shared" si="43"/>
        <v>294.08999999999997</v>
      </c>
      <c r="V530" s="6">
        <f>tbl_Raw_Data[[#This Row],[Discount_Pct]]*tbl_Raw_Data[[#This Row],[Gross_Amount]]/100</f>
        <v>14.704499999999998</v>
      </c>
      <c r="W530" s="6">
        <f>tbl_Raw_Data[[#This Row],[Gross_Amount]]-tbl_Raw_Data[[#This Row],[Discount_Amount]]</f>
        <v>279.38549999999998</v>
      </c>
      <c r="X530" s="6">
        <f>tbl_Raw_Data[[#This Row],[Net_Amount_Before_Tax]]*tbl_Raw_Data[[#This Row],[Tax_Pct]]/100</f>
        <v>50.289389999999997</v>
      </c>
      <c r="Y530" s="6">
        <f>tbl_Raw_Data[[#This Row],[Net_Amount_Before_Tax]]+tbl_Raw_Data[[#This Row],[Tax_Amount]]</f>
        <v>329.67489</v>
      </c>
      <c r="Z530" s="6">
        <f t="shared" si="44"/>
        <v>1</v>
      </c>
    </row>
    <row r="531" spans="1:26" x14ac:dyDescent="0.3">
      <c r="A531" s="23" t="s">
        <v>1078</v>
      </c>
      <c r="B531" s="34">
        <v>45530</v>
      </c>
      <c r="C531" s="23" t="s">
        <v>1079</v>
      </c>
      <c r="D531" s="23" t="s">
        <v>87</v>
      </c>
      <c r="E531" s="23" t="s">
        <v>88</v>
      </c>
      <c r="F531" s="23">
        <v>600018</v>
      </c>
      <c r="G531" s="23" t="s">
        <v>132</v>
      </c>
      <c r="H531" s="23" t="s">
        <v>133</v>
      </c>
      <c r="I531" s="23" t="s">
        <v>134</v>
      </c>
      <c r="J531" s="23" t="s">
        <v>135</v>
      </c>
      <c r="K531" s="23" t="s">
        <v>57</v>
      </c>
      <c r="L531" s="23">
        <v>1</v>
      </c>
      <c r="M531" s="23">
        <v>66.489999999999995</v>
      </c>
      <c r="N531" s="23">
        <v>10</v>
      </c>
      <c r="O531" s="23">
        <v>5</v>
      </c>
      <c r="P531" s="23" t="s">
        <v>89</v>
      </c>
      <c r="Q531" s="23" t="s">
        <v>26</v>
      </c>
      <c r="R531" s="23">
        <f t="shared" si="40"/>
        <v>1</v>
      </c>
      <c r="S531" s="23" t="str">
        <f t="shared" si="41"/>
        <v>ORD100530_20240826_CUST02903_MED007</v>
      </c>
      <c r="T531" s="23">
        <f t="shared" si="42"/>
        <v>1</v>
      </c>
      <c r="U531" s="6">
        <f t="shared" si="43"/>
        <v>66.489999999999995</v>
      </c>
      <c r="V531" s="6">
        <f>tbl_Raw_Data[[#This Row],[Discount_Pct]]*tbl_Raw_Data[[#This Row],[Gross_Amount]]/100</f>
        <v>6.649</v>
      </c>
      <c r="W531" s="6">
        <f>tbl_Raw_Data[[#This Row],[Gross_Amount]]-tbl_Raw_Data[[#This Row],[Discount_Amount]]</f>
        <v>59.840999999999994</v>
      </c>
      <c r="X531" s="6">
        <f>tbl_Raw_Data[[#This Row],[Net_Amount_Before_Tax]]*tbl_Raw_Data[[#This Row],[Tax_Pct]]/100</f>
        <v>2.9920499999999999</v>
      </c>
      <c r="Y531" s="6">
        <f>tbl_Raw_Data[[#This Row],[Net_Amount_Before_Tax]]+tbl_Raw_Data[[#This Row],[Tax_Amount]]</f>
        <v>62.833049999999993</v>
      </c>
      <c r="Z531" s="6">
        <f t="shared" si="44"/>
        <v>1</v>
      </c>
    </row>
    <row r="532" spans="1:26" x14ac:dyDescent="0.3">
      <c r="A532" s="23" t="s">
        <v>1080</v>
      </c>
      <c r="B532" s="34">
        <v>45633</v>
      </c>
      <c r="C532" s="23" t="s">
        <v>1081</v>
      </c>
      <c r="D532" s="23" t="s">
        <v>72</v>
      </c>
      <c r="E532" s="23" t="s">
        <v>73</v>
      </c>
      <c r="F532" s="23">
        <v>302019</v>
      </c>
      <c r="G532" s="23" t="s">
        <v>167</v>
      </c>
      <c r="H532" s="23" t="s">
        <v>168</v>
      </c>
      <c r="I532" s="23" t="s">
        <v>113</v>
      </c>
      <c r="J532" s="23" t="s">
        <v>42</v>
      </c>
      <c r="K532" s="23" t="s">
        <v>24</v>
      </c>
      <c r="L532" s="23">
        <v>2</v>
      </c>
      <c r="M532" s="23">
        <v>167.78</v>
      </c>
      <c r="N532" s="23">
        <v>0</v>
      </c>
      <c r="O532" s="23">
        <v>5</v>
      </c>
      <c r="P532" s="23" t="s">
        <v>25</v>
      </c>
      <c r="Q532" s="23" t="s">
        <v>34</v>
      </c>
      <c r="R532" s="23">
        <f t="shared" si="40"/>
        <v>1</v>
      </c>
      <c r="S532" s="23" t="str">
        <f t="shared" si="41"/>
        <v>ORD100531_20241207_CUST01433_MED026</v>
      </c>
      <c r="T532" s="23">
        <f t="shared" si="42"/>
        <v>1</v>
      </c>
      <c r="U532" s="6">
        <f t="shared" si="43"/>
        <v>335.56</v>
      </c>
      <c r="V532" s="6">
        <f>tbl_Raw_Data[[#This Row],[Discount_Pct]]*tbl_Raw_Data[[#This Row],[Gross_Amount]]/100</f>
        <v>0</v>
      </c>
      <c r="W532" s="6">
        <f>tbl_Raw_Data[[#This Row],[Gross_Amount]]-tbl_Raw_Data[[#This Row],[Discount_Amount]]</f>
        <v>335.56</v>
      </c>
      <c r="X532" s="6">
        <f>tbl_Raw_Data[[#This Row],[Net_Amount_Before_Tax]]*tbl_Raw_Data[[#This Row],[Tax_Pct]]/100</f>
        <v>16.777999999999999</v>
      </c>
      <c r="Y532" s="6">
        <f>tbl_Raw_Data[[#This Row],[Net_Amount_Before_Tax]]+tbl_Raw_Data[[#This Row],[Tax_Amount]]</f>
        <v>352.33800000000002</v>
      </c>
      <c r="Z532" s="6">
        <f t="shared" si="44"/>
        <v>1</v>
      </c>
    </row>
    <row r="533" spans="1:26" x14ac:dyDescent="0.3">
      <c r="A533" s="23" t="s">
        <v>1082</v>
      </c>
      <c r="B533" s="34">
        <v>45855</v>
      </c>
      <c r="C533" s="23" t="s">
        <v>1083</v>
      </c>
      <c r="D533" s="23" t="s">
        <v>183</v>
      </c>
      <c r="E533" s="23" t="s">
        <v>184</v>
      </c>
      <c r="F533" s="23">
        <v>122018</v>
      </c>
      <c r="G533" s="23" t="s">
        <v>39</v>
      </c>
      <c r="H533" s="23" t="s">
        <v>40</v>
      </c>
      <c r="I533" s="23" t="s">
        <v>41</v>
      </c>
      <c r="J533" s="23" t="s">
        <v>42</v>
      </c>
      <c r="K533" s="23" t="s">
        <v>24</v>
      </c>
      <c r="L533" s="23">
        <v>1</v>
      </c>
      <c r="M533" s="23">
        <v>29.1</v>
      </c>
      <c r="N533" s="23">
        <v>5</v>
      </c>
      <c r="O533" s="23">
        <v>12</v>
      </c>
      <c r="P533" s="23" t="s">
        <v>25</v>
      </c>
      <c r="Q533" s="23" t="s">
        <v>34</v>
      </c>
      <c r="R533" s="23">
        <f t="shared" si="40"/>
        <v>1</v>
      </c>
      <c r="S533" s="23" t="str">
        <f t="shared" si="41"/>
        <v>ORD100532_20250717_CUST01327_MED001</v>
      </c>
      <c r="T533" s="23">
        <f t="shared" si="42"/>
        <v>1</v>
      </c>
      <c r="U533" s="6">
        <f t="shared" si="43"/>
        <v>29.1</v>
      </c>
      <c r="V533" s="6">
        <f>tbl_Raw_Data[[#This Row],[Discount_Pct]]*tbl_Raw_Data[[#This Row],[Gross_Amount]]/100</f>
        <v>1.4550000000000001</v>
      </c>
      <c r="W533" s="6">
        <f>tbl_Raw_Data[[#This Row],[Gross_Amount]]-tbl_Raw_Data[[#This Row],[Discount_Amount]]</f>
        <v>27.645000000000003</v>
      </c>
      <c r="X533" s="6">
        <f>tbl_Raw_Data[[#This Row],[Net_Amount_Before_Tax]]*tbl_Raw_Data[[#This Row],[Tax_Pct]]/100</f>
        <v>3.3174000000000001</v>
      </c>
      <c r="Y533" s="6">
        <f>tbl_Raw_Data[[#This Row],[Net_Amount_Before_Tax]]+tbl_Raw_Data[[#This Row],[Tax_Amount]]</f>
        <v>30.962400000000002</v>
      </c>
      <c r="Z533" s="6">
        <f t="shared" si="44"/>
        <v>2</v>
      </c>
    </row>
    <row r="534" spans="1:26" x14ac:dyDescent="0.3">
      <c r="A534" s="23" t="s">
        <v>1084</v>
      </c>
      <c r="B534" s="34">
        <v>45638</v>
      </c>
      <c r="C534" s="23" t="s">
        <v>450</v>
      </c>
      <c r="D534" s="23" t="s">
        <v>142</v>
      </c>
      <c r="E534" s="23" t="s">
        <v>81</v>
      </c>
      <c r="F534" s="23">
        <v>380058</v>
      </c>
      <c r="G534" s="23" t="s">
        <v>283</v>
      </c>
      <c r="H534" s="23" t="s">
        <v>284</v>
      </c>
      <c r="I534" s="23" t="s">
        <v>104</v>
      </c>
      <c r="J534" s="23" t="s">
        <v>42</v>
      </c>
      <c r="K534" s="23" t="s">
        <v>57</v>
      </c>
      <c r="L534" s="23">
        <v>2</v>
      </c>
      <c r="M534" s="23">
        <v>253.54</v>
      </c>
      <c r="N534" s="23">
        <v>0</v>
      </c>
      <c r="O534" s="23">
        <v>5</v>
      </c>
      <c r="P534" s="23" t="s">
        <v>89</v>
      </c>
      <c r="Q534" s="23" t="s">
        <v>44</v>
      </c>
      <c r="R534" s="23">
        <f t="shared" si="40"/>
        <v>1</v>
      </c>
      <c r="S534" s="23" t="str">
        <f t="shared" si="41"/>
        <v>ORD100533_20241212_CUST02755_MED030</v>
      </c>
      <c r="T534" s="23">
        <f t="shared" si="42"/>
        <v>1</v>
      </c>
      <c r="U534" s="6">
        <f t="shared" si="43"/>
        <v>507.08</v>
      </c>
      <c r="V534" s="6">
        <f>tbl_Raw_Data[[#This Row],[Discount_Pct]]*tbl_Raw_Data[[#This Row],[Gross_Amount]]/100</f>
        <v>0</v>
      </c>
      <c r="W534" s="6">
        <f>tbl_Raw_Data[[#This Row],[Gross_Amount]]-tbl_Raw_Data[[#This Row],[Discount_Amount]]</f>
        <v>507.08</v>
      </c>
      <c r="X534" s="6">
        <f>tbl_Raw_Data[[#This Row],[Net_Amount_Before_Tax]]*tbl_Raw_Data[[#This Row],[Tax_Pct]]/100</f>
        <v>25.353999999999999</v>
      </c>
      <c r="Y534" s="6">
        <f>tbl_Raw_Data[[#This Row],[Net_Amount_Before_Tax]]+tbl_Raw_Data[[#This Row],[Tax_Amount]]</f>
        <v>532.43399999999997</v>
      </c>
      <c r="Z534" s="6">
        <f t="shared" si="44"/>
        <v>1</v>
      </c>
    </row>
    <row r="535" spans="1:26" x14ac:dyDescent="0.3">
      <c r="A535" s="23" t="s">
        <v>1085</v>
      </c>
      <c r="B535" s="34">
        <v>45715</v>
      </c>
      <c r="C535" s="23" t="s">
        <v>1086</v>
      </c>
      <c r="D535" s="23" t="s">
        <v>19</v>
      </c>
      <c r="E535" s="23" t="s">
        <v>19</v>
      </c>
      <c r="F535" s="23">
        <v>110085</v>
      </c>
      <c r="G535" s="23" t="s">
        <v>111</v>
      </c>
      <c r="H535" s="23" t="s">
        <v>112</v>
      </c>
      <c r="I535" s="23" t="s">
        <v>113</v>
      </c>
      <c r="J535" s="23" t="s">
        <v>114</v>
      </c>
      <c r="K535" s="23" t="s">
        <v>24</v>
      </c>
      <c r="L535" s="23">
        <v>2</v>
      </c>
      <c r="M535" s="23">
        <v>98.09</v>
      </c>
      <c r="N535" s="23">
        <v>10</v>
      </c>
      <c r="O535" s="23">
        <v>12</v>
      </c>
      <c r="P535" s="23" t="s">
        <v>25</v>
      </c>
      <c r="Q535" s="23" t="s">
        <v>34</v>
      </c>
      <c r="R535" s="23">
        <f t="shared" si="40"/>
        <v>1</v>
      </c>
      <c r="S535" s="23" t="str">
        <f t="shared" si="41"/>
        <v>ORD100534_20250227_CUST03042_MED027</v>
      </c>
      <c r="T535" s="23">
        <f t="shared" si="42"/>
        <v>1</v>
      </c>
      <c r="U535" s="6">
        <f t="shared" si="43"/>
        <v>196.18</v>
      </c>
      <c r="V535" s="6">
        <f>tbl_Raw_Data[[#This Row],[Discount_Pct]]*tbl_Raw_Data[[#This Row],[Gross_Amount]]/100</f>
        <v>19.618000000000002</v>
      </c>
      <c r="W535" s="6">
        <f>tbl_Raw_Data[[#This Row],[Gross_Amount]]-tbl_Raw_Data[[#This Row],[Discount_Amount]]</f>
        <v>176.56200000000001</v>
      </c>
      <c r="X535" s="6">
        <f>tbl_Raw_Data[[#This Row],[Net_Amount_Before_Tax]]*tbl_Raw_Data[[#This Row],[Tax_Pct]]/100</f>
        <v>21.187440000000002</v>
      </c>
      <c r="Y535" s="6">
        <f>tbl_Raw_Data[[#This Row],[Net_Amount_Before_Tax]]+tbl_Raw_Data[[#This Row],[Tax_Amount]]</f>
        <v>197.74944000000002</v>
      </c>
      <c r="Z535" s="6">
        <f t="shared" si="44"/>
        <v>2</v>
      </c>
    </row>
    <row r="536" spans="1:26" x14ac:dyDescent="0.3">
      <c r="A536" s="23" t="s">
        <v>1087</v>
      </c>
      <c r="B536" s="34">
        <v>45631</v>
      </c>
      <c r="C536" s="23" t="s">
        <v>1088</v>
      </c>
      <c r="D536" s="23" t="s">
        <v>80</v>
      </c>
      <c r="E536" s="23" t="s">
        <v>81</v>
      </c>
      <c r="F536" s="23">
        <v>395007</v>
      </c>
      <c r="G536" s="23" t="s">
        <v>102</v>
      </c>
      <c r="H536" s="23" t="s">
        <v>103</v>
      </c>
      <c r="I536" s="23" t="s">
        <v>104</v>
      </c>
      <c r="J536" s="23" t="s">
        <v>64</v>
      </c>
      <c r="K536" s="23" t="s">
        <v>57</v>
      </c>
      <c r="L536" s="23">
        <v>3</v>
      </c>
      <c r="M536" s="23">
        <v>87.99</v>
      </c>
      <c r="N536" s="23">
        <v>0</v>
      </c>
      <c r="O536" s="23">
        <v>5</v>
      </c>
      <c r="P536" s="23" t="s">
        <v>33</v>
      </c>
      <c r="Q536" s="23" t="s">
        <v>34</v>
      </c>
      <c r="R536" s="23">
        <f t="shared" si="40"/>
        <v>1</v>
      </c>
      <c r="S536" s="23" t="str">
        <f t="shared" si="41"/>
        <v>ORD100535_20241205_CUST03275_MED029</v>
      </c>
      <c r="T536" s="23">
        <f t="shared" si="42"/>
        <v>1</v>
      </c>
      <c r="U536" s="6">
        <f t="shared" si="43"/>
        <v>263.96999999999997</v>
      </c>
      <c r="V536" s="6">
        <f>tbl_Raw_Data[[#This Row],[Discount_Pct]]*tbl_Raw_Data[[#This Row],[Gross_Amount]]/100</f>
        <v>0</v>
      </c>
      <c r="W536" s="6">
        <f>tbl_Raw_Data[[#This Row],[Gross_Amount]]-tbl_Raw_Data[[#This Row],[Discount_Amount]]</f>
        <v>263.96999999999997</v>
      </c>
      <c r="X536" s="6">
        <f>tbl_Raw_Data[[#This Row],[Net_Amount_Before_Tax]]*tbl_Raw_Data[[#This Row],[Tax_Pct]]/100</f>
        <v>13.198499999999999</v>
      </c>
      <c r="Y536" s="6">
        <f>tbl_Raw_Data[[#This Row],[Net_Amount_Before_Tax]]+tbl_Raw_Data[[#This Row],[Tax_Amount]]</f>
        <v>277.16849999999999</v>
      </c>
      <c r="Z536" s="6">
        <f t="shared" si="44"/>
        <v>1</v>
      </c>
    </row>
    <row r="537" spans="1:26" x14ac:dyDescent="0.3">
      <c r="A537" s="23" t="s">
        <v>1089</v>
      </c>
      <c r="B537" s="34">
        <v>45690</v>
      </c>
      <c r="C537" s="23" t="s">
        <v>555</v>
      </c>
      <c r="D537" s="23" t="s">
        <v>123</v>
      </c>
      <c r="E537" s="23" t="s">
        <v>101</v>
      </c>
      <c r="F537" s="23">
        <v>226001</v>
      </c>
      <c r="G537" s="23" t="s">
        <v>61</v>
      </c>
      <c r="H537" s="23" t="s">
        <v>62</v>
      </c>
      <c r="I537" s="23" t="s">
        <v>63</v>
      </c>
      <c r="J537" s="23" t="s">
        <v>64</v>
      </c>
      <c r="K537" s="23" t="s">
        <v>57</v>
      </c>
      <c r="L537" s="23">
        <v>3</v>
      </c>
      <c r="M537" s="23">
        <v>119.12</v>
      </c>
      <c r="N537" s="23">
        <v>10</v>
      </c>
      <c r="O537" s="23">
        <v>5</v>
      </c>
      <c r="P537" s="23" t="s">
        <v>65</v>
      </c>
      <c r="Q537" s="23" t="s">
        <v>26</v>
      </c>
      <c r="R537" s="23">
        <f t="shared" si="40"/>
        <v>1</v>
      </c>
      <c r="S537" s="23" t="str">
        <f t="shared" si="41"/>
        <v>ORD100536_20250202_CUST00768_MED004</v>
      </c>
      <c r="T537" s="23">
        <f t="shared" si="42"/>
        <v>1</v>
      </c>
      <c r="U537" s="6">
        <f t="shared" si="43"/>
        <v>357.36</v>
      </c>
      <c r="V537" s="6">
        <f>tbl_Raw_Data[[#This Row],[Discount_Pct]]*tbl_Raw_Data[[#This Row],[Gross_Amount]]/100</f>
        <v>35.736000000000004</v>
      </c>
      <c r="W537" s="6">
        <f>tbl_Raw_Data[[#This Row],[Gross_Amount]]-tbl_Raw_Data[[#This Row],[Discount_Amount]]</f>
        <v>321.62400000000002</v>
      </c>
      <c r="X537" s="6">
        <f>tbl_Raw_Data[[#This Row],[Net_Amount_Before_Tax]]*tbl_Raw_Data[[#This Row],[Tax_Pct]]/100</f>
        <v>16.081200000000003</v>
      </c>
      <c r="Y537" s="6">
        <f>tbl_Raw_Data[[#This Row],[Net_Amount_Before_Tax]]+tbl_Raw_Data[[#This Row],[Tax_Amount]]</f>
        <v>337.70520000000005</v>
      </c>
      <c r="Z537" s="6">
        <f t="shared" si="44"/>
        <v>2</v>
      </c>
    </row>
    <row r="538" spans="1:26" x14ac:dyDescent="0.3">
      <c r="A538" s="23" t="s">
        <v>1089</v>
      </c>
      <c r="B538" s="34">
        <v>45535</v>
      </c>
      <c r="C538" s="23" t="s">
        <v>1090</v>
      </c>
      <c r="D538" s="23" t="s">
        <v>142</v>
      </c>
      <c r="E538" s="23" t="s">
        <v>81</v>
      </c>
      <c r="F538" s="23">
        <v>380054</v>
      </c>
      <c r="G538" s="23" t="s">
        <v>111</v>
      </c>
      <c r="H538" s="23" t="s">
        <v>112</v>
      </c>
      <c r="I538" s="23" t="s">
        <v>113</v>
      </c>
      <c r="J538" s="23" t="s">
        <v>114</v>
      </c>
      <c r="K538" s="23" t="s">
        <v>24</v>
      </c>
      <c r="L538" s="23">
        <v>5</v>
      </c>
      <c r="M538" s="23">
        <v>89.14</v>
      </c>
      <c r="N538" s="23">
        <v>5</v>
      </c>
      <c r="O538" s="23">
        <v>5</v>
      </c>
      <c r="P538" s="23" t="s">
        <v>25</v>
      </c>
      <c r="Q538" s="23" t="s">
        <v>34</v>
      </c>
      <c r="R538" s="23">
        <f t="shared" si="40"/>
        <v>1</v>
      </c>
      <c r="S538" s="23" t="str">
        <f t="shared" si="41"/>
        <v>ORD100536_20240831_CUST01523_MED027</v>
      </c>
      <c r="T538" s="23">
        <f t="shared" si="42"/>
        <v>1</v>
      </c>
      <c r="U538" s="6">
        <f t="shared" si="43"/>
        <v>445.7</v>
      </c>
      <c r="V538" s="6">
        <f>tbl_Raw_Data[[#This Row],[Discount_Pct]]*tbl_Raw_Data[[#This Row],[Gross_Amount]]/100</f>
        <v>22.285</v>
      </c>
      <c r="W538" s="6">
        <f>tbl_Raw_Data[[#This Row],[Gross_Amount]]-tbl_Raw_Data[[#This Row],[Discount_Amount]]</f>
        <v>423.41499999999996</v>
      </c>
      <c r="X538" s="6">
        <f>tbl_Raw_Data[[#This Row],[Net_Amount_Before_Tax]]*tbl_Raw_Data[[#This Row],[Tax_Pct]]/100</f>
        <v>21.170749999999998</v>
      </c>
      <c r="Y538" s="6">
        <f>tbl_Raw_Data[[#This Row],[Net_Amount_Before_Tax]]+tbl_Raw_Data[[#This Row],[Tax_Amount]]</f>
        <v>444.58574999999996</v>
      </c>
      <c r="Z538" s="6">
        <f t="shared" si="44"/>
        <v>3</v>
      </c>
    </row>
    <row r="539" spans="1:26" x14ac:dyDescent="0.3">
      <c r="A539" s="23" t="s">
        <v>1091</v>
      </c>
      <c r="B539" s="34">
        <v>45746</v>
      </c>
      <c r="C539" s="23" t="s">
        <v>164</v>
      </c>
      <c r="D539" s="23" t="s">
        <v>19</v>
      </c>
      <c r="E539" s="23" t="s">
        <v>19</v>
      </c>
      <c r="F539" s="23">
        <v>110085</v>
      </c>
      <c r="G539" s="23" t="s">
        <v>167</v>
      </c>
      <c r="H539" s="23" t="s">
        <v>168</v>
      </c>
      <c r="I539" s="23" t="s">
        <v>113</v>
      </c>
      <c r="J539" s="23" t="s">
        <v>42</v>
      </c>
      <c r="K539" s="23" t="s">
        <v>24</v>
      </c>
      <c r="L539" s="23">
        <v>2</v>
      </c>
      <c r="M539" s="23">
        <v>192.85</v>
      </c>
      <c r="N539" s="23">
        <v>0</v>
      </c>
      <c r="O539" s="23">
        <v>12</v>
      </c>
      <c r="P539" s="23" t="s">
        <v>65</v>
      </c>
      <c r="Q539" s="23" t="s">
        <v>44</v>
      </c>
      <c r="R539" s="23">
        <f t="shared" si="40"/>
        <v>1</v>
      </c>
      <c r="S539" s="23" t="str">
        <f t="shared" si="41"/>
        <v>ORD100538_20250330_CUST02073_MED026</v>
      </c>
      <c r="T539" s="23">
        <f t="shared" si="42"/>
        <v>1</v>
      </c>
      <c r="U539" s="6">
        <f t="shared" si="43"/>
        <v>385.7</v>
      </c>
      <c r="V539" s="6">
        <f>tbl_Raw_Data[[#This Row],[Discount_Pct]]*tbl_Raw_Data[[#This Row],[Gross_Amount]]/100</f>
        <v>0</v>
      </c>
      <c r="W539" s="6">
        <f>tbl_Raw_Data[[#This Row],[Gross_Amount]]-tbl_Raw_Data[[#This Row],[Discount_Amount]]</f>
        <v>385.7</v>
      </c>
      <c r="X539" s="6">
        <f>tbl_Raw_Data[[#This Row],[Net_Amount_Before_Tax]]*tbl_Raw_Data[[#This Row],[Tax_Pct]]/100</f>
        <v>46.283999999999999</v>
      </c>
      <c r="Y539" s="6">
        <f>tbl_Raw_Data[[#This Row],[Net_Amount_Before_Tax]]+tbl_Raw_Data[[#This Row],[Tax_Amount]]</f>
        <v>431.98399999999998</v>
      </c>
      <c r="Z539" s="6">
        <f t="shared" si="44"/>
        <v>4</v>
      </c>
    </row>
    <row r="540" spans="1:26" x14ac:dyDescent="0.3">
      <c r="A540" s="23" t="s">
        <v>1091</v>
      </c>
      <c r="B540" s="34">
        <v>45392</v>
      </c>
      <c r="C540" s="23" t="s">
        <v>994</v>
      </c>
      <c r="D540" s="23" t="s">
        <v>72</v>
      </c>
      <c r="E540" s="23" t="s">
        <v>73</v>
      </c>
      <c r="F540" s="23">
        <v>302033</v>
      </c>
      <c r="G540" s="23" t="s">
        <v>229</v>
      </c>
      <c r="H540" s="23" t="s">
        <v>230</v>
      </c>
      <c r="I540" s="23" t="s">
        <v>84</v>
      </c>
      <c r="J540" s="23" t="s">
        <v>140</v>
      </c>
      <c r="K540" s="23" t="s">
        <v>24</v>
      </c>
      <c r="L540" s="23">
        <v>6</v>
      </c>
      <c r="M540" s="23">
        <v>163.69999999999999</v>
      </c>
      <c r="N540" s="23">
        <v>0</v>
      </c>
      <c r="O540" s="23">
        <v>12</v>
      </c>
      <c r="P540" s="23" t="s">
        <v>25</v>
      </c>
      <c r="Q540" s="23" t="s">
        <v>34</v>
      </c>
      <c r="R540" s="23">
        <f t="shared" si="40"/>
        <v>1</v>
      </c>
      <c r="S540" s="23" t="str">
        <f t="shared" si="41"/>
        <v>ORD100538_20240410_CUST03368_MED022</v>
      </c>
      <c r="T540" s="23">
        <f t="shared" si="42"/>
        <v>1</v>
      </c>
      <c r="U540" s="6">
        <f t="shared" si="43"/>
        <v>982.19999999999993</v>
      </c>
      <c r="V540" s="6">
        <f>tbl_Raw_Data[[#This Row],[Discount_Pct]]*tbl_Raw_Data[[#This Row],[Gross_Amount]]/100</f>
        <v>0</v>
      </c>
      <c r="W540" s="6">
        <f>tbl_Raw_Data[[#This Row],[Gross_Amount]]-tbl_Raw_Data[[#This Row],[Discount_Amount]]</f>
        <v>982.19999999999993</v>
      </c>
      <c r="X540" s="6">
        <f>tbl_Raw_Data[[#This Row],[Net_Amount_Before_Tax]]*tbl_Raw_Data[[#This Row],[Tax_Pct]]/100</f>
        <v>117.86399999999999</v>
      </c>
      <c r="Y540" s="6">
        <f>tbl_Raw_Data[[#This Row],[Net_Amount_Before_Tax]]+tbl_Raw_Data[[#This Row],[Tax_Amount]]</f>
        <v>1100.0639999999999</v>
      </c>
      <c r="Z540" s="6">
        <f t="shared" si="44"/>
        <v>2</v>
      </c>
    </row>
    <row r="541" spans="1:26" x14ac:dyDescent="0.3">
      <c r="A541" s="23" t="s">
        <v>1092</v>
      </c>
      <c r="B541" s="34">
        <v>45337</v>
      </c>
      <c r="C541" s="23" t="s">
        <v>1093</v>
      </c>
      <c r="D541" s="23" t="s">
        <v>37</v>
      </c>
      <c r="E541" s="23" t="s">
        <v>38</v>
      </c>
      <c r="F541" s="23">
        <v>452020</v>
      </c>
      <c r="G541" s="23" t="s">
        <v>53</v>
      </c>
      <c r="H541" s="23" t="s">
        <v>54</v>
      </c>
      <c r="I541" s="23" t="s">
        <v>55</v>
      </c>
      <c r="J541" s="23" t="s">
        <v>56</v>
      </c>
      <c r="K541" s="23" t="s">
        <v>57</v>
      </c>
      <c r="L541" s="23">
        <v>4</v>
      </c>
      <c r="M541" s="23">
        <v>53.35</v>
      </c>
      <c r="N541" s="23">
        <v>15</v>
      </c>
      <c r="O541" s="23">
        <v>5</v>
      </c>
      <c r="P541" s="23" t="s">
        <v>58</v>
      </c>
      <c r="Q541" s="23" t="s">
        <v>34</v>
      </c>
      <c r="R541" s="23">
        <f t="shared" si="40"/>
        <v>1</v>
      </c>
      <c r="S541" s="23" t="str">
        <f t="shared" si="41"/>
        <v>ORD100540_20240215_CUST02815_MED020</v>
      </c>
      <c r="T541" s="23">
        <f t="shared" si="42"/>
        <v>1</v>
      </c>
      <c r="U541" s="6">
        <f t="shared" si="43"/>
        <v>213.4</v>
      </c>
      <c r="V541" s="6">
        <f>tbl_Raw_Data[[#This Row],[Discount_Pct]]*tbl_Raw_Data[[#This Row],[Gross_Amount]]/100</f>
        <v>32.01</v>
      </c>
      <c r="W541" s="6">
        <f>tbl_Raw_Data[[#This Row],[Gross_Amount]]-tbl_Raw_Data[[#This Row],[Discount_Amount]]</f>
        <v>181.39000000000001</v>
      </c>
      <c r="X541" s="6">
        <f>tbl_Raw_Data[[#This Row],[Net_Amount_Before_Tax]]*tbl_Raw_Data[[#This Row],[Tax_Pct]]/100</f>
        <v>9.0694999999999997</v>
      </c>
      <c r="Y541" s="6">
        <f>tbl_Raw_Data[[#This Row],[Net_Amount_Before_Tax]]+tbl_Raw_Data[[#This Row],[Tax_Amount]]</f>
        <v>190.45950000000002</v>
      </c>
      <c r="Z541" s="6">
        <f t="shared" si="44"/>
        <v>2</v>
      </c>
    </row>
    <row r="542" spans="1:26" x14ac:dyDescent="0.3">
      <c r="A542" s="23" t="s">
        <v>1092</v>
      </c>
      <c r="B542" s="34">
        <v>45611</v>
      </c>
      <c r="C542" s="23" t="s">
        <v>1094</v>
      </c>
      <c r="D542" s="23" t="s">
        <v>80</v>
      </c>
      <c r="E542" s="23" t="s">
        <v>81</v>
      </c>
      <c r="F542" s="23">
        <v>395010</v>
      </c>
      <c r="G542" s="23" t="s">
        <v>132</v>
      </c>
      <c r="H542" s="23" t="s">
        <v>133</v>
      </c>
      <c r="I542" s="23" t="s">
        <v>134</v>
      </c>
      <c r="J542" s="23" t="s">
        <v>135</v>
      </c>
      <c r="K542" s="23" t="s">
        <v>57</v>
      </c>
      <c r="L542" s="23">
        <v>1</v>
      </c>
      <c r="M542" s="23">
        <v>69.900000000000006</v>
      </c>
      <c r="N542" s="23">
        <v>5</v>
      </c>
      <c r="O542" s="23">
        <v>5</v>
      </c>
      <c r="P542" s="23" t="s">
        <v>58</v>
      </c>
      <c r="Q542" s="23" t="s">
        <v>34</v>
      </c>
      <c r="R542" s="23">
        <f t="shared" si="40"/>
        <v>1</v>
      </c>
      <c r="S542" s="23" t="str">
        <f t="shared" si="41"/>
        <v>ORD100540_20241115_CUST02617_MED007</v>
      </c>
      <c r="T542" s="23">
        <f t="shared" si="42"/>
        <v>1</v>
      </c>
      <c r="U542" s="6">
        <f t="shared" si="43"/>
        <v>69.900000000000006</v>
      </c>
      <c r="V542" s="6">
        <f>tbl_Raw_Data[[#This Row],[Discount_Pct]]*tbl_Raw_Data[[#This Row],[Gross_Amount]]/100</f>
        <v>3.4950000000000001</v>
      </c>
      <c r="W542" s="6">
        <f>tbl_Raw_Data[[#This Row],[Gross_Amount]]-tbl_Raw_Data[[#This Row],[Discount_Amount]]</f>
        <v>66.405000000000001</v>
      </c>
      <c r="X542" s="6">
        <f>tbl_Raw_Data[[#This Row],[Net_Amount_Before_Tax]]*tbl_Raw_Data[[#This Row],[Tax_Pct]]/100</f>
        <v>3.3202499999999997</v>
      </c>
      <c r="Y542" s="6">
        <f>tbl_Raw_Data[[#This Row],[Net_Amount_Before_Tax]]+tbl_Raw_Data[[#This Row],[Tax_Amount]]</f>
        <v>69.725250000000003</v>
      </c>
      <c r="Z542" s="6">
        <f t="shared" si="44"/>
        <v>1</v>
      </c>
    </row>
    <row r="543" spans="1:26" x14ac:dyDescent="0.3">
      <c r="A543" s="23" t="s">
        <v>1095</v>
      </c>
      <c r="B543" s="34">
        <v>45453</v>
      </c>
      <c r="C543" s="23" t="s">
        <v>1096</v>
      </c>
      <c r="D543" s="23" t="s">
        <v>159</v>
      </c>
      <c r="E543" s="23" t="s">
        <v>47</v>
      </c>
      <c r="F543" s="23">
        <v>400069</v>
      </c>
      <c r="G543" s="23" t="s">
        <v>39</v>
      </c>
      <c r="H543" s="23" t="s">
        <v>40</v>
      </c>
      <c r="I543" s="23" t="s">
        <v>41</v>
      </c>
      <c r="J543" s="23" t="s">
        <v>42</v>
      </c>
      <c r="K543" s="23" t="s">
        <v>24</v>
      </c>
      <c r="L543" s="23">
        <v>5</v>
      </c>
      <c r="M543" s="23">
        <v>30.93</v>
      </c>
      <c r="N543" s="23">
        <v>0</v>
      </c>
      <c r="O543" s="23">
        <v>12</v>
      </c>
      <c r="P543" s="23" t="s">
        <v>89</v>
      </c>
      <c r="Q543" s="23" t="s">
        <v>44</v>
      </c>
      <c r="R543" s="23">
        <f t="shared" si="40"/>
        <v>1</v>
      </c>
      <c r="S543" s="23" t="str">
        <f t="shared" si="41"/>
        <v>ORD100542_20240610_CUST01121_MED001</v>
      </c>
      <c r="T543" s="23">
        <f t="shared" si="42"/>
        <v>1</v>
      </c>
      <c r="U543" s="6">
        <f t="shared" si="43"/>
        <v>154.65</v>
      </c>
      <c r="V543" s="6">
        <f>tbl_Raw_Data[[#This Row],[Discount_Pct]]*tbl_Raw_Data[[#This Row],[Gross_Amount]]/100</f>
        <v>0</v>
      </c>
      <c r="W543" s="6">
        <f>tbl_Raw_Data[[#This Row],[Gross_Amount]]-tbl_Raw_Data[[#This Row],[Discount_Amount]]</f>
        <v>154.65</v>
      </c>
      <c r="X543" s="6">
        <f>tbl_Raw_Data[[#This Row],[Net_Amount_Before_Tax]]*tbl_Raw_Data[[#This Row],[Tax_Pct]]/100</f>
        <v>18.558000000000003</v>
      </c>
      <c r="Y543" s="6">
        <f>tbl_Raw_Data[[#This Row],[Net_Amount_Before_Tax]]+tbl_Raw_Data[[#This Row],[Tax_Amount]]</f>
        <v>173.208</v>
      </c>
      <c r="Z543" s="6">
        <f t="shared" si="44"/>
        <v>1</v>
      </c>
    </row>
    <row r="544" spans="1:26" x14ac:dyDescent="0.3">
      <c r="A544" s="23" t="s">
        <v>1097</v>
      </c>
      <c r="B544" s="34">
        <v>46013</v>
      </c>
      <c r="C544" s="23" t="s">
        <v>1098</v>
      </c>
      <c r="D544" s="23" t="s">
        <v>87</v>
      </c>
      <c r="E544" s="23" t="s">
        <v>88</v>
      </c>
      <c r="F544" s="23">
        <v>600100</v>
      </c>
      <c r="G544" s="23" t="s">
        <v>233</v>
      </c>
      <c r="H544" s="23" t="s">
        <v>234</v>
      </c>
      <c r="I544" s="23" t="s">
        <v>104</v>
      </c>
      <c r="J544" s="23" t="s">
        <v>42</v>
      </c>
      <c r="K544" s="23" t="s">
        <v>24</v>
      </c>
      <c r="L544" s="23">
        <v>1</v>
      </c>
      <c r="M544" s="23">
        <v>134.88999999999999</v>
      </c>
      <c r="N544" s="23">
        <v>10</v>
      </c>
      <c r="O544" s="23">
        <v>5</v>
      </c>
      <c r="P544" s="23" t="s">
        <v>33</v>
      </c>
      <c r="Q544" s="23" t="s">
        <v>34</v>
      </c>
      <c r="R544" s="23">
        <f t="shared" si="40"/>
        <v>1</v>
      </c>
      <c r="S544" s="23" t="str">
        <f t="shared" si="41"/>
        <v>ORD100543_20251222_CUST03294_MED019</v>
      </c>
      <c r="T544" s="23">
        <f t="shared" si="42"/>
        <v>1</v>
      </c>
      <c r="U544" s="6">
        <f t="shared" si="43"/>
        <v>134.88999999999999</v>
      </c>
      <c r="V544" s="6">
        <f>tbl_Raw_Data[[#This Row],[Discount_Pct]]*tbl_Raw_Data[[#This Row],[Gross_Amount]]/100</f>
        <v>13.488999999999999</v>
      </c>
      <c r="W544" s="6">
        <f>tbl_Raw_Data[[#This Row],[Gross_Amount]]-tbl_Raw_Data[[#This Row],[Discount_Amount]]</f>
        <v>121.40099999999998</v>
      </c>
      <c r="X544" s="6">
        <f>tbl_Raw_Data[[#This Row],[Net_Amount_Before_Tax]]*tbl_Raw_Data[[#This Row],[Tax_Pct]]/100</f>
        <v>6.0700499999999984</v>
      </c>
      <c r="Y544" s="6">
        <f>tbl_Raw_Data[[#This Row],[Net_Amount_Before_Tax]]+tbl_Raw_Data[[#This Row],[Tax_Amount]]</f>
        <v>127.47104999999998</v>
      </c>
      <c r="Z544" s="6">
        <f t="shared" si="44"/>
        <v>1</v>
      </c>
    </row>
    <row r="545" spans="1:26" x14ac:dyDescent="0.3">
      <c r="A545" s="23" t="s">
        <v>1097</v>
      </c>
      <c r="B545" s="34">
        <v>45774</v>
      </c>
      <c r="C545" s="23" t="s">
        <v>1099</v>
      </c>
      <c r="D545" s="23" t="s">
        <v>19</v>
      </c>
      <c r="E545" s="23" t="s">
        <v>19</v>
      </c>
      <c r="F545" s="23">
        <v>110085</v>
      </c>
      <c r="G545" s="23" t="s">
        <v>61</v>
      </c>
      <c r="H545" s="23" t="s">
        <v>62</v>
      </c>
      <c r="I545" s="23" t="s">
        <v>63</v>
      </c>
      <c r="J545" s="23" t="s">
        <v>64</v>
      </c>
      <c r="K545" s="23" t="s">
        <v>57</v>
      </c>
      <c r="L545" s="23">
        <v>1</v>
      </c>
      <c r="M545" s="23">
        <v>99.36</v>
      </c>
      <c r="N545" s="23">
        <v>5</v>
      </c>
      <c r="O545" s="23">
        <v>18</v>
      </c>
      <c r="P545" s="23" t="s">
        <v>89</v>
      </c>
      <c r="Q545" s="23" t="s">
        <v>90</v>
      </c>
      <c r="R545" s="23">
        <f t="shared" si="40"/>
        <v>1</v>
      </c>
      <c r="S545" s="23" t="str">
        <f t="shared" si="41"/>
        <v>ORD100543_20250427_CUST02767_MED004</v>
      </c>
      <c r="T545" s="23">
        <f t="shared" si="42"/>
        <v>1</v>
      </c>
      <c r="U545" s="6">
        <f t="shared" si="43"/>
        <v>99.36</v>
      </c>
      <c r="V545" s="6">
        <f>tbl_Raw_Data[[#This Row],[Discount_Pct]]*tbl_Raw_Data[[#This Row],[Gross_Amount]]/100</f>
        <v>4.968</v>
      </c>
      <c r="W545" s="6">
        <f>tbl_Raw_Data[[#This Row],[Gross_Amount]]-tbl_Raw_Data[[#This Row],[Discount_Amount]]</f>
        <v>94.391999999999996</v>
      </c>
      <c r="X545" s="6">
        <f>tbl_Raw_Data[[#This Row],[Net_Amount_Before_Tax]]*tbl_Raw_Data[[#This Row],[Tax_Pct]]/100</f>
        <v>16.990560000000002</v>
      </c>
      <c r="Y545" s="6">
        <f>tbl_Raw_Data[[#This Row],[Net_Amount_Before_Tax]]+tbl_Raw_Data[[#This Row],[Tax_Amount]]</f>
        <v>111.38256</v>
      </c>
      <c r="Z545" s="6">
        <f t="shared" si="44"/>
        <v>0</v>
      </c>
    </row>
    <row r="546" spans="1:26" x14ac:dyDescent="0.3">
      <c r="A546" s="23" t="s">
        <v>1100</v>
      </c>
      <c r="B546" s="34">
        <v>45611</v>
      </c>
      <c r="C546" s="23" t="s">
        <v>1101</v>
      </c>
      <c r="D546" s="23" t="s">
        <v>37</v>
      </c>
      <c r="E546" s="23" t="s">
        <v>38</v>
      </c>
      <c r="F546" s="23">
        <v>452020</v>
      </c>
      <c r="G546" s="23" t="s">
        <v>132</v>
      </c>
      <c r="H546" s="23" t="s">
        <v>133</v>
      </c>
      <c r="I546" s="23" t="s">
        <v>134</v>
      </c>
      <c r="J546" s="23" t="s">
        <v>135</v>
      </c>
      <c r="K546" s="23" t="s">
        <v>57</v>
      </c>
      <c r="L546" s="23">
        <v>2</v>
      </c>
      <c r="M546" s="23">
        <v>79.59</v>
      </c>
      <c r="N546" s="23">
        <v>5</v>
      </c>
      <c r="O546" s="23">
        <v>12</v>
      </c>
      <c r="P546" s="23" t="s">
        <v>43</v>
      </c>
      <c r="Q546" s="23" t="s">
        <v>34</v>
      </c>
      <c r="R546" s="23">
        <f t="shared" si="40"/>
        <v>1</v>
      </c>
      <c r="S546" s="23" t="str">
        <f t="shared" si="41"/>
        <v>ORD100545_20241115_CUST01362_MED007</v>
      </c>
      <c r="T546" s="23">
        <f t="shared" si="42"/>
        <v>1</v>
      </c>
      <c r="U546" s="6">
        <f t="shared" si="43"/>
        <v>159.18</v>
      </c>
      <c r="V546" s="6">
        <f>tbl_Raw_Data[[#This Row],[Discount_Pct]]*tbl_Raw_Data[[#This Row],[Gross_Amount]]/100</f>
        <v>7.9590000000000005</v>
      </c>
      <c r="W546" s="6">
        <f>tbl_Raw_Data[[#This Row],[Gross_Amount]]-tbl_Raw_Data[[#This Row],[Discount_Amount]]</f>
        <v>151.221</v>
      </c>
      <c r="X546" s="6">
        <f>tbl_Raw_Data[[#This Row],[Net_Amount_Before_Tax]]*tbl_Raw_Data[[#This Row],[Tax_Pct]]/100</f>
        <v>18.146519999999999</v>
      </c>
      <c r="Y546" s="6">
        <f>tbl_Raw_Data[[#This Row],[Net_Amount_Before_Tax]]+tbl_Raw_Data[[#This Row],[Tax_Amount]]</f>
        <v>169.36752000000001</v>
      </c>
      <c r="Z546" s="6">
        <f t="shared" si="44"/>
        <v>2</v>
      </c>
    </row>
    <row r="547" spans="1:26" x14ac:dyDescent="0.3">
      <c r="A547" s="23" t="s">
        <v>1102</v>
      </c>
      <c r="B547" s="34">
        <v>46007</v>
      </c>
      <c r="C547" s="23" t="s">
        <v>1103</v>
      </c>
      <c r="D547" s="23" t="s">
        <v>159</v>
      </c>
      <c r="E547" s="23" t="s">
        <v>47</v>
      </c>
      <c r="F547" s="23">
        <v>400050</v>
      </c>
      <c r="G547" s="23" t="s">
        <v>224</v>
      </c>
      <c r="H547" s="23" t="s">
        <v>225</v>
      </c>
      <c r="I547" s="23" t="s">
        <v>147</v>
      </c>
      <c r="J547" s="23" t="s">
        <v>23</v>
      </c>
      <c r="K547" s="23" t="s">
        <v>24</v>
      </c>
      <c r="L547" s="23">
        <v>1</v>
      </c>
      <c r="M547" s="23">
        <v>50.59</v>
      </c>
      <c r="N547" s="23">
        <v>10</v>
      </c>
      <c r="O547" s="23">
        <v>12</v>
      </c>
      <c r="P547" s="23" t="s">
        <v>43</v>
      </c>
      <c r="Q547" s="23" t="s">
        <v>34</v>
      </c>
      <c r="R547" s="23">
        <f t="shared" si="40"/>
        <v>1</v>
      </c>
      <c r="S547" s="23" t="str">
        <f t="shared" si="41"/>
        <v>ORD100546_20251216_CUST01919_MED015</v>
      </c>
      <c r="T547" s="23">
        <f t="shared" si="42"/>
        <v>1</v>
      </c>
      <c r="U547" s="6">
        <f t="shared" si="43"/>
        <v>50.59</v>
      </c>
      <c r="V547" s="6">
        <f>tbl_Raw_Data[[#This Row],[Discount_Pct]]*tbl_Raw_Data[[#This Row],[Gross_Amount]]/100</f>
        <v>5.0590000000000002</v>
      </c>
      <c r="W547" s="6">
        <f>tbl_Raw_Data[[#This Row],[Gross_Amount]]-tbl_Raw_Data[[#This Row],[Discount_Amount]]</f>
        <v>45.531000000000006</v>
      </c>
      <c r="X547" s="6">
        <f>tbl_Raw_Data[[#This Row],[Net_Amount_Before_Tax]]*tbl_Raw_Data[[#This Row],[Tax_Pct]]/100</f>
        <v>5.4637200000000004</v>
      </c>
      <c r="Y547" s="6">
        <f>tbl_Raw_Data[[#This Row],[Net_Amount_Before_Tax]]+tbl_Raw_Data[[#This Row],[Tax_Amount]]</f>
        <v>50.994720000000008</v>
      </c>
      <c r="Z547" s="6">
        <f t="shared" si="44"/>
        <v>3</v>
      </c>
    </row>
    <row r="548" spans="1:26" x14ac:dyDescent="0.3">
      <c r="A548" s="23" t="s">
        <v>1104</v>
      </c>
      <c r="B548" s="34">
        <v>45923</v>
      </c>
      <c r="C548" s="23" t="s">
        <v>1105</v>
      </c>
      <c r="D548" s="23" t="s">
        <v>80</v>
      </c>
      <c r="E548" s="23" t="s">
        <v>81</v>
      </c>
      <c r="F548" s="23">
        <v>395010</v>
      </c>
      <c r="G548" s="23" t="s">
        <v>315</v>
      </c>
      <c r="H548" s="23" t="s">
        <v>316</v>
      </c>
      <c r="I548" s="23" t="s">
        <v>50</v>
      </c>
      <c r="J548" s="23" t="s">
        <v>114</v>
      </c>
      <c r="K548" s="23" t="s">
        <v>24</v>
      </c>
      <c r="L548" s="23">
        <v>1</v>
      </c>
      <c r="M548" s="23">
        <v>128.27000000000001</v>
      </c>
      <c r="N548" s="23">
        <v>10</v>
      </c>
      <c r="O548" s="23">
        <v>5</v>
      </c>
      <c r="P548" s="23" t="s">
        <v>33</v>
      </c>
      <c r="Q548" s="23" t="s">
        <v>34</v>
      </c>
      <c r="R548" s="23">
        <f t="shared" si="40"/>
        <v>1</v>
      </c>
      <c r="S548" s="23" t="str">
        <f t="shared" si="41"/>
        <v>ORD100547_20250923_CUST01057_MED012</v>
      </c>
      <c r="T548" s="23">
        <f t="shared" si="42"/>
        <v>1</v>
      </c>
      <c r="U548" s="6">
        <f t="shared" si="43"/>
        <v>128.27000000000001</v>
      </c>
      <c r="V548" s="6">
        <f>tbl_Raw_Data[[#This Row],[Discount_Pct]]*tbl_Raw_Data[[#This Row],[Gross_Amount]]/100</f>
        <v>12.827</v>
      </c>
      <c r="W548" s="6">
        <f>tbl_Raw_Data[[#This Row],[Gross_Amount]]-tbl_Raw_Data[[#This Row],[Discount_Amount]]</f>
        <v>115.44300000000001</v>
      </c>
      <c r="X548" s="6">
        <f>tbl_Raw_Data[[#This Row],[Net_Amount_Before_Tax]]*tbl_Raw_Data[[#This Row],[Tax_Pct]]/100</f>
        <v>5.7721499999999999</v>
      </c>
      <c r="Y548" s="6">
        <f>tbl_Raw_Data[[#This Row],[Net_Amount_Before_Tax]]+tbl_Raw_Data[[#This Row],[Tax_Amount]]</f>
        <v>121.21515000000001</v>
      </c>
      <c r="Z548" s="6">
        <f t="shared" si="44"/>
        <v>2</v>
      </c>
    </row>
    <row r="549" spans="1:26" x14ac:dyDescent="0.3">
      <c r="A549" s="23" t="s">
        <v>1104</v>
      </c>
      <c r="B549" s="34">
        <v>45407</v>
      </c>
      <c r="C549" s="23" t="s">
        <v>1106</v>
      </c>
      <c r="D549" s="23" t="s">
        <v>142</v>
      </c>
      <c r="E549" s="23" t="s">
        <v>81</v>
      </c>
      <c r="F549" s="23">
        <v>380015</v>
      </c>
      <c r="G549" s="23" t="s">
        <v>224</v>
      </c>
      <c r="H549" s="23" t="s">
        <v>225</v>
      </c>
      <c r="I549" s="23" t="s">
        <v>147</v>
      </c>
      <c r="J549" s="23" t="s">
        <v>23</v>
      </c>
      <c r="K549" s="23" t="s">
        <v>24</v>
      </c>
      <c r="L549" s="23">
        <v>3</v>
      </c>
      <c r="M549" s="23">
        <v>45.9</v>
      </c>
      <c r="N549" s="23">
        <v>5</v>
      </c>
      <c r="O549" s="23">
        <v>12</v>
      </c>
      <c r="P549" s="23" t="s">
        <v>89</v>
      </c>
      <c r="Q549" s="23" t="s">
        <v>34</v>
      </c>
      <c r="R549" s="23">
        <f t="shared" si="40"/>
        <v>1</v>
      </c>
      <c r="S549" s="23" t="str">
        <f t="shared" si="41"/>
        <v>ORD100547_20240425_CUST01440_MED015</v>
      </c>
      <c r="T549" s="23">
        <f t="shared" si="42"/>
        <v>1</v>
      </c>
      <c r="U549" s="6">
        <f t="shared" si="43"/>
        <v>137.69999999999999</v>
      </c>
      <c r="V549" s="6">
        <f>tbl_Raw_Data[[#This Row],[Discount_Pct]]*tbl_Raw_Data[[#This Row],[Gross_Amount]]/100</f>
        <v>6.8849999999999998</v>
      </c>
      <c r="W549" s="6">
        <f>tbl_Raw_Data[[#This Row],[Gross_Amount]]-tbl_Raw_Data[[#This Row],[Discount_Amount]]</f>
        <v>130.815</v>
      </c>
      <c r="X549" s="6">
        <f>tbl_Raw_Data[[#This Row],[Net_Amount_Before_Tax]]*tbl_Raw_Data[[#This Row],[Tax_Pct]]/100</f>
        <v>15.697799999999999</v>
      </c>
      <c r="Y549" s="6">
        <f>tbl_Raw_Data[[#This Row],[Net_Amount_Before_Tax]]+tbl_Raw_Data[[#This Row],[Tax_Amount]]</f>
        <v>146.5128</v>
      </c>
      <c r="Z549" s="6">
        <f t="shared" si="44"/>
        <v>2</v>
      </c>
    </row>
    <row r="550" spans="1:26" x14ac:dyDescent="0.3">
      <c r="A550" s="23" t="s">
        <v>1107</v>
      </c>
      <c r="B550" s="34">
        <v>45401</v>
      </c>
      <c r="C550" s="23" t="s">
        <v>1108</v>
      </c>
      <c r="D550" s="23" t="s">
        <v>72</v>
      </c>
      <c r="E550" s="23" t="s">
        <v>73</v>
      </c>
      <c r="F550" s="23">
        <v>302021</v>
      </c>
      <c r="G550" s="23" t="s">
        <v>94</v>
      </c>
      <c r="H550" s="23" t="s">
        <v>95</v>
      </c>
      <c r="I550" s="23" t="s">
        <v>84</v>
      </c>
      <c r="J550" s="23" t="s">
        <v>42</v>
      </c>
      <c r="K550" s="23" t="s">
        <v>24</v>
      </c>
      <c r="L550" s="23">
        <v>1</v>
      </c>
      <c r="M550" s="23">
        <v>78.849999999999994</v>
      </c>
      <c r="N550" s="23">
        <v>5</v>
      </c>
      <c r="O550" s="23">
        <v>12</v>
      </c>
      <c r="P550" s="23" t="s">
        <v>43</v>
      </c>
      <c r="Q550" s="23" t="s">
        <v>34</v>
      </c>
      <c r="R550" s="23">
        <f t="shared" si="40"/>
        <v>1</v>
      </c>
      <c r="S550" s="23" t="str">
        <f t="shared" si="41"/>
        <v>ORD100549_20240419_CUST01335_MED021</v>
      </c>
      <c r="T550" s="23">
        <f t="shared" si="42"/>
        <v>1</v>
      </c>
      <c r="U550" s="6">
        <f t="shared" si="43"/>
        <v>78.849999999999994</v>
      </c>
      <c r="V550" s="6">
        <f>tbl_Raw_Data[[#This Row],[Discount_Pct]]*tbl_Raw_Data[[#This Row],[Gross_Amount]]/100</f>
        <v>3.9424999999999999</v>
      </c>
      <c r="W550" s="6">
        <f>tbl_Raw_Data[[#This Row],[Gross_Amount]]-tbl_Raw_Data[[#This Row],[Discount_Amount]]</f>
        <v>74.907499999999999</v>
      </c>
      <c r="X550" s="6">
        <f>tbl_Raw_Data[[#This Row],[Net_Amount_Before_Tax]]*tbl_Raw_Data[[#This Row],[Tax_Pct]]/100</f>
        <v>8.9888999999999992</v>
      </c>
      <c r="Y550" s="6">
        <f>tbl_Raw_Data[[#This Row],[Net_Amount_Before_Tax]]+tbl_Raw_Data[[#This Row],[Tax_Amount]]</f>
        <v>83.8964</v>
      </c>
      <c r="Z550" s="6">
        <f t="shared" si="44"/>
        <v>1</v>
      </c>
    </row>
    <row r="551" spans="1:26" x14ac:dyDescent="0.3">
      <c r="A551" s="23" t="s">
        <v>1109</v>
      </c>
      <c r="B551" s="34">
        <v>45785</v>
      </c>
      <c r="C551" s="23" t="s">
        <v>1110</v>
      </c>
      <c r="D551" s="23" t="s">
        <v>159</v>
      </c>
      <c r="E551" s="23" t="s">
        <v>47</v>
      </c>
      <c r="F551" s="23">
        <v>400093</v>
      </c>
      <c r="G551" s="23" t="s">
        <v>196</v>
      </c>
      <c r="H551" s="23" t="s">
        <v>197</v>
      </c>
      <c r="I551" s="23" t="s">
        <v>32</v>
      </c>
      <c r="J551" s="23" t="s">
        <v>42</v>
      </c>
      <c r="K551" s="23" t="s">
        <v>24</v>
      </c>
      <c r="L551" s="23">
        <v>1</v>
      </c>
      <c r="M551" s="23">
        <v>26.68</v>
      </c>
      <c r="N551" s="23">
        <v>5</v>
      </c>
      <c r="O551" s="23">
        <v>12</v>
      </c>
      <c r="P551" s="23" t="s">
        <v>65</v>
      </c>
      <c r="Q551" s="23" t="s">
        <v>34</v>
      </c>
      <c r="R551" s="23">
        <f t="shared" si="40"/>
        <v>1</v>
      </c>
      <c r="S551" s="23" t="str">
        <f t="shared" si="41"/>
        <v>ORD100550_20250508_CUST01573_MED011</v>
      </c>
      <c r="T551" s="23">
        <f t="shared" si="42"/>
        <v>1</v>
      </c>
      <c r="U551" s="6">
        <f t="shared" si="43"/>
        <v>26.68</v>
      </c>
      <c r="V551" s="6">
        <f>tbl_Raw_Data[[#This Row],[Discount_Pct]]*tbl_Raw_Data[[#This Row],[Gross_Amount]]/100</f>
        <v>1.3340000000000001</v>
      </c>
      <c r="W551" s="6">
        <f>tbl_Raw_Data[[#This Row],[Gross_Amount]]-tbl_Raw_Data[[#This Row],[Discount_Amount]]</f>
        <v>25.346</v>
      </c>
      <c r="X551" s="6">
        <f>tbl_Raw_Data[[#This Row],[Net_Amount_Before_Tax]]*tbl_Raw_Data[[#This Row],[Tax_Pct]]/100</f>
        <v>3.0415199999999998</v>
      </c>
      <c r="Y551" s="6">
        <f>tbl_Raw_Data[[#This Row],[Net_Amount_Before_Tax]]+tbl_Raw_Data[[#This Row],[Tax_Amount]]</f>
        <v>28.387519999999999</v>
      </c>
      <c r="Z551" s="6">
        <f t="shared" si="44"/>
        <v>3</v>
      </c>
    </row>
    <row r="552" spans="1:26" x14ac:dyDescent="0.3">
      <c r="A552" s="23" t="s">
        <v>1111</v>
      </c>
      <c r="B552" s="34">
        <v>45977</v>
      </c>
      <c r="C552" s="23" t="s">
        <v>1112</v>
      </c>
      <c r="D552" s="23" t="s">
        <v>100</v>
      </c>
      <c r="E552" s="23" t="s">
        <v>101</v>
      </c>
      <c r="F552" s="23">
        <v>201305</v>
      </c>
      <c r="G552" s="23" t="s">
        <v>283</v>
      </c>
      <c r="H552" s="23" t="s">
        <v>284</v>
      </c>
      <c r="I552" s="23" t="s">
        <v>104</v>
      </c>
      <c r="J552" s="23" t="s">
        <v>42</v>
      </c>
      <c r="K552" s="23" t="s">
        <v>57</v>
      </c>
      <c r="L552" s="23">
        <v>2</v>
      </c>
      <c r="M552" s="23">
        <v>315.19</v>
      </c>
      <c r="N552" s="23">
        <v>0</v>
      </c>
      <c r="O552" s="23">
        <v>12</v>
      </c>
      <c r="P552" s="23" t="s">
        <v>65</v>
      </c>
      <c r="Q552" s="23" t="s">
        <v>34</v>
      </c>
      <c r="R552" s="23">
        <f t="shared" si="40"/>
        <v>1</v>
      </c>
      <c r="S552" s="23" t="str">
        <f t="shared" si="41"/>
        <v>ORD100551_20251116_CUST00320_MED030</v>
      </c>
      <c r="T552" s="23">
        <f t="shared" si="42"/>
        <v>1</v>
      </c>
      <c r="U552" s="6">
        <f t="shared" si="43"/>
        <v>630.38</v>
      </c>
      <c r="V552" s="6">
        <f>tbl_Raw_Data[[#This Row],[Discount_Pct]]*tbl_Raw_Data[[#This Row],[Gross_Amount]]/100</f>
        <v>0</v>
      </c>
      <c r="W552" s="6">
        <f>tbl_Raw_Data[[#This Row],[Gross_Amount]]-tbl_Raw_Data[[#This Row],[Discount_Amount]]</f>
        <v>630.38</v>
      </c>
      <c r="X552" s="6">
        <f>tbl_Raw_Data[[#This Row],[Net_Amount_Before_Tax]]*tbl_Raw_Data[[#This Row],[Tax_Pct]]/100</f>
        <v>75.645600000000002</v>
      </c>
      <c r="Y552" s="6">
        <f>tbl_Raw_Data[[#This Row],[Net_Amount_Before_Tax]]+tbl_Raw_Data[[#This Row],[Tax_Amount]]</f>
        <v>706.02559999999994</v>
      </c>
      <c r="Z552" s="6">
        <f t="shared" si="44"/>
        <v>2</v>
      </c>
    </row>
    <row r="553" spans="1:26" x14ac:dyDescent="0.3">
      <c r="A553" s="23" t="s">
        <v>1113</v>
      </c>
      <c r="B553" s="34">
        <v>45472</v>
      </c>
      <c r="C553" s="23" t="s">
        <v>1114</v>
      </c>
      <c r="D553" s="23" t="s">
        <v>130</v>
      </c>
      <c r="E553" s="23" t="s">
        <v>131</v>
      </c>
      <c r="F553" s="23">
        <v>700029</v>
      </c>
      <c r="G553" s="23" t="s">
        <v>68</v>
      </c>
      <c r="H553" s="23" t="s">
        <v>69</v>
      </c>
      <c r="I553" s="23" t="s">
        <v>55</v>
      </c>
      <c r="J553" s="23" t="s">
        <v>56</v>
      </c>
      <c r="K553" s="23" t="s">
        <v>24</v>
      </c>
      <c r="L553" s="23">
        <v>2</v>
      </c>
      <c r="M553" s="23">
        <v>29.82</v>
      </c>
      <c r="N553" s="23">
        <v>5</v>
      </c>
      <c r="O553" s="23">
        <v>12</v>
      </c>
      <c r="P553" s="23" t="s">
        <v>33</v>
      </c>
      <c r="Q553" s="23" t="s">
        <v>34</v>
      </c>
      <c r="R553" s="23">
        <f t="shared" si="40"/>
        <v>1</v>
      </c>
      <c r="S553" s="23" t="str">
        <f t="shared" si="41"/>
        <v>ORD100552_20240629_CUST01262_MED003</v>
      </c>
      <c r="T553" s="23">
        <f t="shared" si="42"/>
        <v>1</v>
      </c>
      <c r="U553" s="6">
        <f t="shared" si="43"/>
        <v>59.64</v>
      </c>
      <c r="V553" s="6">
        <f>tbl_Raw_Data[[#This Row],[Discount_Pct]]*tbl_Raw_Data[[#This Row],[Gross_Amount]]/100</f>
        <v>2.9819999999999998</v>
      </c>
      <c r="W553" s="6">
        <f>tbl_Raw_Data[[#This Row],[Gross_Amount]]-tbl_Raw_Data[[#This Row],[Discount_Amount]]</f>
        <v>56.658000000000001</v>
      </c>
      <c r="X553" s="6">
        <f>tbl_Raw_Data[[#This Row],[Net_Amount_Before_Tax]]*tbl_Raw_Data[[#This Row],[Tax_Pct]]/100</f>
        <v>6.7989599999999992</v>
      </c>
      <c r="Y553" s="6">
        <f>tbl_Raw_Data[[#This Row],[Net_Amount_Before_Tax]]+tbl_Raw_Data[[#This Row],[Tax_Amount]]</f>
        <v>63.456960000000002</v>
      </c>
      <c r="Z553" s="6">
        <f t="shared" si="44"/>
        <v>4</v>
      </c>
    </row>
    <row r="554" spans="1:26" x14ac:dyDescent="0.3">
      <c r="A554" s="23" t="s">
        <v>1113</v>
      </c>
      <c r="B554" s="34">
        <v>45434</v>
      </c>
      <c r="C554" s="23" t="s">
        <v>1115</v>
      </c>
      <c r="D554" s="23" t="s">
        <v>80</v>
      </c>
      <c r="E554" s="23" t="s">
        <v>81</v>
      </c>
      <c r="F554" s="23">
        <v>395010</v>
      </c>
      <c r="G554" s="23" t="s">
        <v>256</v>
      </c>
      <c r="H554" s="23" t="s">
        <v>257</v>
      </c>
      <c r="I554" s="23" t="s">
        <v>22</v>
      </c>
      <c r="J554" s="23" t="s">
        <v>258</v>
      </c>
      <c r="K554" s="23" t="s">
        <v>57</v>
      </c>
      <c r="L554" s="23">
        <v>2</v>
      </c>
      <c r="M554" s="23">
        <v>57.2</v>
      </c>
      <c r="N554" s="23">
        <v>0</v>
      </c>
      <c r="O554" s="23">
        <v>5</v>
      </c>
      <c r="P554" s="23" t="s">
        <v>89</v>
      </c>
      <c r="Q554" s="23" t="s">
        <v>34</v>
      </c>
      <c r="R554" s="23">
        <f t="shared" si="40"/>
        <v>1</v>
      </c>
      <c r="S554" s="23" t="str">
        <f t="shared" si="41"/>
        <v>ORD100552_20240522_CUST02379_MED025</v>
      </c>
      <c r="T554" s="23">
        <f t="shared" si="42"/>
        <v>1</v>
      </c>
      <c r="U554" s="6">
        <f t="shared" si="43"/>
        <v>114.4</v>
      </c>
      <c r="V554" s="6">
        <f>tbl_Raw_Data[[#This Row],[Discount_Pct]]*tbl_Raw_Data[[#This Row],[Gross_Amount]]/100</f>
        <v>0</v>
      </c>
      <c r="W554" s="6">
        <f>tbl_Raw_Data[[#This Row],[Gross_Amount]]-tbl_Raw_Data[[#This Row],[Discount_Amount]]</f>
        <v>114.4</v>
      </c>
      <c r="X554" s="6">
        <f>tbl_Raw_Data[[#This Row],[Net_Amount_Before_Tax]]*tbl_Raw_Data[[#This Row],[Tax_Pct]]/100</f>
        <v>5.72</v>
      </c>
      <c r="Y554" s="6">
        <f>tbl_Raw_Data[[#This Row],[Net_Amount_Before_Tax]]+tbl_Raw_Data[[#This Row],[Tax_Amount]]</f>
        <v>120.12</v>
      </c>
      <c r="Z554" s="6">
        <f t="shared" si="44"/>
        <v>2</v>
      </c>
    </row>
    <row r="555" spans="1:26" x14ac:dyDescent="0.3">
      <c r="A555" s="23" t="s">
        <v>1116</v>
      </c>
      <c r="B555" s="34">
        <v>45883</v>
      </c>
      <c r="C555" s="23" t="s">
        <v>1117</v>
      </c>
      <c r="D555" s="23" t="s">
        <v>28</v>
      </c>
      <c r="E555" s="23" t="s">
        <v>29</v>
      </c>
      <c r="F555" s="23">
        <v>500081</v>
      </c>
      <c r="G555" s="23" t="s">
        <v>132</v>
      </c>
      <c r="H555" s="23" t="s">
        <v>133</v>
      </c>
      <c r="I555" s="23" t="s">
        <v>134</v>
      </c>
      <c r="J555" s="23" t="s">
        <v>135</v>
      </c>
      <c r="K555" s="23" t="s">
        <v>57</v>
      </c>
      <c r="L555" s="23">
        <v>2</v>
      </c>
      <c r="M555" s="23">
        <v>72.41</v>
      </c>
      <c r="N555" s="23">
        <v>5</v>
      </c>
      <c r="O555" s="23">
        <v>18</v>
      </c>
      <c r="P555" s="23" t="s">
        <v>33</v>
      </c>
      <c r="Q555" s="23" t="s">
        <v>44</v>
      </c>
      <c r="R555" s="23">
        <f t="shared" si="40"/>
        <v>1</v>
      </c>
      <c r="S555" s="23" t="str">
        <f t="shared" si="41"/>
        <v>ORD100554_20250814_CUST01832_MED007</v>
      </c>
      <c r="T555" s="23">
        <f t="shared" si="42"/>
        <v>1</v>
      </c>
      <c r="U555" s="6">
        <f t="shared" si="43"/>
        <v>144.82</v>
      </c>
      <c r="V555" s="6">
        <f>tbl_Raw_Data[[#This Row],[Discount_Pct]]*tbl_Raw_Data[[#This Row],[Gross_Amount]]/100</f>
        <v>7.2409999999999988</v>
      </c>
      <c r="W555" s="6">
        <f>tbl_Raw_Data[[#This Row],[Gross_Amount]]-tbl_Raw_Data[[#This Row],[Discount_Amount]]</f>
        <v>137.57900000000001</v>
      </c>
      <c r="X555" s="6">
        <f>tbl_Raw_Data[[#This Row],[Net_Amount_Before_Tax]]*tbl_Raw_Data[[#This Row],[Tax_Pct]]/100</f>
        <v>24.764220000000002</v>
      </c>
      <c r="Y555" s="6">
        <f>tbl_Raw_Data[[#This Row],[Net_Amount_Before_Tax]]+tbl_Raw_Data[[#This Row],[Tax_Amount]]</f>
        <v>162.34322</v>
      </c>
      <c r="Z555" s="6">
        <f t="shared" si="44"/>
        <v>1</v>
      </c>
    </row>
    <row r="556" spans="1:26" x14ac:dyDescent="0.3">
      <c r="A556" s="23" t="s">
        <v>1118</v>
      </c>
      <c r="B556" s="34">
        <v>45888</v>
      </c>
      <c r="C556" s="23" t="s">
        <v>1119</v>
      </c>
      <c r="D556" s="23" t="s">
        <v>123</v>
      </c>
      <c r="E556" s="23" t="s">
        <v>101</v>
      </c>
      <c r="F556" s="23">
        <v>226024</v>
      </c>
      <c r="G556" s="23" t="s">
        <v>30</v>
      </c>
      <c r="H556" s="23" t="s">
        <v>31</v>
      </c>
      <c r="I556" s="23" t="s">
        <v>32</v>
      </c>
      <c r="J556" s="23" t="s">
        <v>23</v>
      </c>
      <c r="K556" s="23" t="s">
        <v>24</v>
      </c>
      <c r="L556" s="23">
        <v>1</v>
      </c>
      <c r="M556" s="23">
        <v>123.45</v>
      </c>
      <c r="N556" s="23">
        <v>5</v>
      </c>
      <c r="O556" s="23">
        <v>5</v>
      </c>
      <c r="P556" s="23" t="s">
        <v>25</v>
      </c>
      <c r="Q556" s="23" t="s">
        <v>34</v>
      </c>
      <c r="R556" s="23">
        <f t="shared" si="40"/>
        <v>1</v>
      </c>
      <c r="S556" s="23" t="str">
        <f t="shared" si="41"/>
        <v>ORD100555_20250819_CUST00034_MED017</v>
      </c>
      <c r="T556" s="23">
        <f t="shared" si="42"/>
        <v>1</v>
      </c>
      <c r="U556" s="6">
        <f t="shared" si="43"/>
        <v>123.45</v>
      </c>
      <c r="V556" s="6">
        <f>tbl_Raw_Data[[#This Row],[Discount_Pct]]*tbl_Raw_Data[[#This Row],[Gross_Amount]]/100</f>
        <v>6.1725000000000003</v>
      </c>
      <c r="W556" s="6">
        <f>tbl_Raw_Data[[#This Row],[Gross_Amount]]-tbl_Raw_Data[[#This Row],[Discount_Amount]]</f>
        <v>117.2775</v>
      </c>
      <c r="X556" s="6">
        <f>tbl_Raw_Data[[#This Row],[Net_Amount_Before_Tax]]*tbl_Raw_Data[[#This Row],[Tax_Pct]]/100</f>
        <v>5.8638750000000002</v>
      </c>
      <c r="Y556" s="6">
        <f>tbl_Raw_Data[[#This Row],[Net_Amount_Before_Tax]]+tbl_Raw_Data[[#This Row],[Tax_Amount]]</f>
        <v>123.14137500000001</v>
      </c>
      <c r="Z556" s="6">
        <f t="shared" si="44"/>
        <v>1</v>
      </c>
    </row>
    <row r="557" spans="1:26" x14ac:dyDescent="0.3">
      <c r="A557" s="23" t="s">
        <v>1120</v>
      </c>
      <c r="B557" s="34">
        <v>45659</v>
      </c>
      <c r="C557" s="23" t="s">
        <v>91</v>
      </c>
      <c r="D557" s="23" t="s">
        <v>37</v>
      </c>
      <c r="E557" s="23" t="s">
        <v>38</v>
      </c>
      <c r="F557" s="23">
        <v>452016</v>
      </c>
      <c r="G557" s="23" t="s">
        <v>119</v>
      </c>
      <c r="H557" s="23" t="s">
        <v>120</v>
      </c>
      <c r="I557" s="23" t="s">
        <v>32</v>
      </c>
      <c r="J557" s="23" t="s">
        <v>64</v>
      </c>
      <c r="K557" s="23" t="s">
        <v>57</v>
      </c>
      <c r="L557" s="23">
        <v>3</v>
      </c>
      <c r="M557" s="23">
        <v>66.05</v>
      </c>
      <c r="N557" s="23">
        <v>10</v>
      </c>
      <c r="O557" s="23">
        <v>12</v>
      </c>
      <c r="P557" s="23" t="s">
        <v>58</v>
      </c>
      <c r="Q557" s="23" t="s">
        <v>26</v>
      </c>
      <c r="R557" s="23">
        <f t="shared" si="40"/>
        <v>1</v>
      </c>
      <c r="S557" s="23" t="str">
        <f t="shared" si="41"/>
        <v>ORD100556_20250102_CUST00450_MED010</v>
      </c>
      <c r="T557" s="23">
        <f t="shared" si="42"/>
        <v>1</v>
      </c>
      <c r="U557" s="6">
        <f t="shared" si="43"/>
        <v>198.14999999999998</v>
      </c>
      <c r="V557" s="6">
        <f>tbl_Raw_Data[[#This Row],[Discount_Pct]]*tbl_Raw_Data[[#This Row],[Gross_Amount]]/100</f>
        <v>19.814999999999998</v>
      </c>
      <c r="W557" s="6">
        <f>tbl_Raw_Data[[#This Row],[Gross_Amount]]-tbl_Raw_Data[[#This Row],[Discount_Amount]]</f>
        <v>178.33499999999998</v>
      </c>
      <c r="X557" s="6">
        <f>tbl_Raw_Data[[#This Row],[Net_Amount_Before_Tax]]*tbl_Raw_Data[[#This Row],[Tax_Pct]]/100</f>
        <v>21.400199999999995</v>
      </c>
      <c r="Y557" s="6">
        <f>tbl_Raw_Data[[#This Row],[Net_Amount_Before_Tax]]+tbl_Raw_Data[[#This Row],[Tax_Amount]]</f>
        <v>199.73519999999996</v>
      </c>
      <c r="Z557" s="6">
        <f t="shared" si="44"/>
        <v>3</v>
      </c>
    </row>
    <row r="558" spans="1:26" x14ac:dyDescent="0.3">
      <c r="A558" s="23" t="s">
        <v>1121</v>
      </c>
      <c r="B558" s="34">
        <v>45737</v>
      </c>
      <c r="C558" s="23" t="s">
        <v>1122</v>
      </c>
      <c r="D558" s="23" t="s">
        <v>28</v>
      </c>
      <c r="E558" s="23" t="s">
        <v>29</v>
      </c>
      <c r="F558" s="23">
        <v>500084</v>
      </c>
      <c r="G558" s="23" t="s">
        <v>229</v>
      </c>
      <c r="H558" s="23" t="s">
        <v>230</v>
      </c>
      <c r="I558" s="23" t="s">
        <v>84</v>
      </c>
      <c r="J558" s="23" t="s">
        <v>140</v>
      </c>
      <c r="K558" s="23" t="s">
        <v>24</v>
      </c>
      <c r="L558" s="23">
        <v>1</v>
      </c>
      <c r="M558" s="23">
        <v>160.57</v>
      </c>
      <c r="N558" s="23">
        <v>5</v>
      </c>
      <c r="O558" s="23">
        <v>5</v>
      </c>
      <c r="P558" s="23" t="s">
        <v>43</v>
      </c>
      <c r="Q558" s="23" t="s">
        <v>34</v>
      </c>
      <c r="R558" s="23">
        <f t="shared" si="40"/>
        <v>1</v>
      </c>
      <c r="S558" s="23" t="str">
        <f t="shared" si="41"/>
        <v>ORD100557_20250321_CUST02233_MED022</v>
      </c>
      <c r="T558" s="23">
        <f t="shared" si="42"/>
        <v>1</v>
      </c>
      <c r="U558" s="6">
        <f t="shared" si="43"/>
        <v>160.57</v>
      </c>
      <c r="V558" s="6">
        <f>tbl_Raw_Data[[#This Row],[Discount_Pct]]*tbl_Raw_Data[[#This Row],[Gross_Amount]]/100</f>
        <v>8.0284999999999993</v>
      </c>
      <c r="W558" s="6">
        <f>tbl_Raw_Data[[#This Row],[Gross_Amount]]-tbl_Raw_Data[[#This Row],[Discount_Amount]]</f>
        <v>152.54149999999998</v>
      </c>
      <c r="X558" s="6">
        <f>tbl_Raw_Data[[#This Row],[Net_Amount_Before_Tax]]*tbl_Raw_Data[[#This Row],[Tax_Pct]]/100</f>
        <v>7.6270749999999996</v>
      </c>
      <c r="Y558" s="6">
        <f>tbl_Raw_Data[[#This Row],[Net_Amount_Before_Tax]]+tbl_Raw_Data[[#This Row],[Tax_Amount]]</f>
        <v>160.16857499999998</v>
      </c>
      <c r="Z558" s="6">
        <f t="shared" si="44"/>
        <v>1</v>
      </c>
    </row>
    <row r="559" spans="1:26" x14ac:dyDescent="0.3">
      <c r="A559" s="23" t="s">
        <v>1123</v>
      </c>
      <c r="B559" s="34">
        <v>45978</v>
      </c>
      <c r="C559" s="23" t="s">
        <v>1124</v>
      </c>
      <c r="D559" s="23" t="s">
        <v>92</v>
      </c>
      <c r="E559" s="23" t="s">
        <v>93</v>
      </c>
      <c r="F559" s="23">
        <v>560066</v>
      </c>
      <c r="G559" s="23" t="s">
        <v>39</v>
      </c>
      <c r="H559" s="23" t="s">
        <v>40</v>
      </c>
      <c r="I559" s="23" t="s">
        <v>41</v>
      </c>
      <c r="J559" s="23" t="s">
        <v>42</v>
      </c>
      <c r="K559" s="23" t="s">
        <v>24</v>
      </c>
      <c r="L559" s="23">
        <v>1</v>
      </c>
      <c r="M559" s="23">
        <v>26.53</v>
      </c>
      <c r="N559" s="23">
        <v>10</v>
      </c>
      <c r="O559" s="23">
        <v>12</v>
      </c>
      <c r="P559" s="23" t="s">
        <v>43</v>
      </c>
      <c r="Q559" s="23" t="s">
        <v>34</v>
      </c>
      <c r="R559" s="23">
        <f t="shared" si="40"/>
        <v>1</v>
      </c>
      <c r="S559" s="23" t="str">
        <f t="shared" si="41"/>
        <v>ORD100558_20251117_CUST00515_MED001</v>
      </c>
      <c r="T559" s="23">
        <f t="shared" si="42"/>
        <v>1</v>
      </c>
      <c r="U559" s="6">
        <f t="shared" si="43"/>
        <v>26.53</v>
      </c>
      <c r="V559" s="6">
        <f>tbl_Raw_Data[[#This Row],[Discount_Pct]]*tbl_Raw_Data[[#This Row],[Gross_Amount]]/100</f>
        <v>2.653</v>
      </c>
      <c r="W559" s="6">
        <f>tbl_Raw_Data[[#This Row],[Gross_Amount]]-tbl_Raw_Data[[#This Row],[Discount_Amount]]</f>
        <v>23.877000000000002</v>
      </c>
      <c r="X559" s="6">
        <f>tbl_Raw_Data[[#This Row],[Net_Amount_Before_Tax]]*tbl_Raw_Data[[#This Row],[Tax_Pct]]/100</f>
        <v>2.86524</v>
      </c>
      <c r="Y559" s="6">
        <f>tbl_Raw_Data[[#This Row],[Net_Amount_Before_Tax]]+tbl_Raw_Data[[#This Row],[Tax_Amount]]</f>
        <v>26.742240000000002</v>
      </c>
      <c r="Z559" s="6">
        <f t="shared" si="44"/>
        <v>3</v>
      </c>
    </row>
    <row r="560" spans="1:26" x14ac:dyDescent="0.3">
      <c r="A560" s="23" t="s">
        <v>1123</v>
      </c>
      <c r="B560" s="34">
        <v>45717</v>
      </c>
      <c r="C560" s="23" t="s">
        <v>1125</v>
      </c>
      <c r="D560" s="23" t="s">
        <v>80</v>
      </c>
      <c r="E560" s="23" t="s">
        <v>81</v>
      </c>
      <c r="F560" s="23">
        <v>395017</v>
      </c>
      <c r="G560" s="23" t="s">
        <v>167</v>
      </c>
      <c r="H560" s="23" t="s">
        <v>168</v>
      </c>
      <c r="I560" s="23" t="s">
        <v>113</v>
      </c>
      <c r="J560" s="23" t="s">
        <v>42</v>
      </c>
      <c r="K560" s="23" t="s">
        <v>24</v>
      </c>
      <c r="L560" s="23">
        <v>2</v>
      </c>
      <c r="M560" s="23">
        <v>214.92</v>
      </c>
      <c r="N560" s="23">
        <v>10</v>
      </c>
      <c r="O560" s="23">
        <v>12</v>
      </c>
      <c r="P560" s="23" t="s">
        <v>33</v>
      </c>
      <c r="Q560" s="23" t="s">
        <v>90</v>
      </c>
      <c r="R560" s="23">
        <f t="shared" si="40"/>
        <v>1</v>
      </c>
      <c r="S560" s="23" t="str">
        <f t="shared" si="41"/>
        <v>ORD100558_20250301_CUST01868_MED026</v>
      </c>
      <c r="T560" s="23">
        <f t="shared" si="42"/>
        <v>1</v>
      </c>
      <c r="U560" s="6">
        <f t="shared" si="43"/>
        <v>429.84</v>
      </c>
      <c r="V560" s="6">
        <f>tbl_Raw_Data[[#This Row],[Discount_Pct]]*tbl_Raw_Data[[#This Row],[Gross_Amount]]/100</f>
        <v>42.983999999999995</v>
      </c>
      <c r="W560" s="6">
        <f>tbl_Raw_Data[[#This Row],[Gross_Amount]]-tbl_Raw_Data[[#This Row],[Discount_Amount]]</f>
        <v>386.85599999999999</v>
      </c>
      <c r="X560" s="6">
        <f>tbl_Raw_Data[[#This Row],[Net_Amount_Before_Tax]]*tbl_Raw_Data[[#This Row],[Tax_Pct]]/100</f>
        <v>46.422719999999998</v>
      </c>
      <c r="Y560" s="6">
        <f>tbl_Raw_Data[[#This Row],[Net_Amount_Before_Tax]]+tbl_Raw_Data[[#This Row],[Tax_Amount]]</f>
        <v>433.27872000000002</v>
      </c>
      <c r="Z560" s="6">
        <f t="shared" si="44"/>
        <v>1</v>
      </c>
    </row>
    <row r="561" spans="1:26" x14ac:dyDescent="0.3">
      <c r="A561" s="23" t="s">
        <v>1126</v>
      </c>
      <c r="B561" s="34">
        <v>45523</v>
      </c>
      <c r="C561" s="23" t="s">
        <v>1127</v>
      </c>
      <c r="D561" s="23" t="s">
        <v>130</v>
      </c>
      <c r="E561" s="23" t="s">
        <v>131</v>
      </c>
      <c r="F561" s="23">
        <v>700102</v>
      </c>
      <c r="G561" s="23" t="s">
        <v>53</v>
      </c>
      <c r="H561" s="23" t="s">
        <v>54</v>
      </c>
      <c r="I561" s="23" t="s">
        <v>55</v>
      </c>
      <c r="J561" s="23" t="s">
        <v>56</v>
      </c>
      <c r="K561" s="23" t="s">
        <v>57</v>
      </c>
      <c r="L561" s="23">
        <v>1</v>
      </c>
      <c r="M561" s="23">
        <v>55.8</v>
      </c>
      <c r="N561" s="23">
        <v>10</v>
      </c>
      <c r="O561" s="23">
        <v>18</v>
      </c>
      <c r="P561" s="23" t="s">
        <v>65</v>
      </c>
      <c r="Q561" s="23" t="s">
        <v>26</v>
      </c>
      <c r="R561" s="23">
        <f t="shared" si="40"/>
        <v>1</v>
      </c>
      <c r="S561" s="23" t="str">
        <f t="shared" si="41"/>
        <v>ORD100560_20240819_CUST00762_MED020</v>
      </c>
      <c r="T561" s="23">
        <f t="shared" si="42"/>
        <v>1</v>
      </c>
      <c r="U561" s="6">
        <f t="shared" si="43"/>
        <v>55.8</v>
      </c>
      <c r="V561" s="6">
        <f>tbl_Raw_Data[[#This Row],[Discount_Pct]]*tbl_Raw_Data[[#This Row],[Gross_Amount]]/100</f>
        <v>5.58</v>
      </c>
      <c r="W561" s="6">
        <f>tbl_Raw_Data[[#This Row],[Gross_Amount]]-tbl_Raw_Data[[#This Row],[Discount_Amount]]</f>
        <v>50.22</v>
      </c>
      <c r="X561" s="6">
        <f>tbl_Raw_Data[[#This Row],[Net_Amount_Before_Tax]]*tbl_Raw_Data[[#This Row],[Tax_Pct]]/100</f>
        <v>9.0396000000000001</v>
      </c>
      <c r="Y561" s="6">
        <f>tbl_Raw_Data[[#This Row],[Net_Amount_Before_Tax]]+tbl_Raw_Data[[#This Row],[Tax_Amount]]</f>
        <v>59.259599999999999</v>
      </c>
      <c r="Z561" s="6">
        <f t="shared" si="44"/>
        <v>1</v>
      </c>
    </row>
    <row r="562" spans="1:26" x14ac:dyDescent="0.3">
      <c r="A562" s="23" t="s">
        <v>1128</v>
      </c>
      <c r="B562" s="34">
        <v>45882</v>
      </c>
      <c r="C562" s="23" t="s">
        <v>1129</v>
      </c>
      <c r="D562" s="23" t="s">
        <v>19</v>
      </c>
      <c r="E562" s="23" t="s">
        <v>19</v>
      </c>
      <c r="F562" s="23">
        <v>110001</v>
      </c>
      <c r="G562" s="23" t="s">
        <v>192</v>
      </c>
      <c r="H562" s="23" t="s">
        <v>193</v>
      </c>
      <c r="I562" s="23" t="s">
        <v>41</v>
      </c>
      <c r="J562" s="23" t="s">
        <v>194</v>
      </c>
      <c r="K562" s="23" t="s">
        <v>24</v>
      </c>
      <c r="L562" s="23">
        <v>2</v>
      </c>
      <c r="M562" s="23">
        <v>34.25</v>
      </c>
      <c r="N562" s="23">
        <v>0</v>
      </c>
      <c r="O562" s="23">
        <v>12</v>
      </c>
      <c r="P562" s="23" t="s">
        <v>43</v>
      </c>
      <c r="Q562" s="23" t="s">
        <v>34</v>
      </c>
      <c r="R562" s="23">
        <f t="shared" si="40"/>
        <v>1</v>
      </c>
      <c r="S562" s="23" t="str">
        <f t="shared" si="41"/>
        <v>ORD100561_20250813_CUST01504_MED002</v>
      </c>
      <c r="T562" s="23">
        <f t="shared" si="42"/>
        <v>1</v>
      </c>
      <c r="U562" s="6">
        <f t="shared" si="43"/>
        <v>68.5</v>
      </c>
      <c r="V562" s="6">
        <f>tbl_Raw_Data[[#This Row],[Discount_Pct]]*tbl_Raw_Data[[#This Row],[Gross_Amount]]/100</f>
        <v>0</v>
      </c>
      <c r="W562" s="6">
        <f>tbl_Raw_Data[[#This Row],[Gross_Amount]]-tbl_Raw_Data[[#This Row],[Discount_Amount]]</f>
        <v>68.5</v>
      </c>
      <c r="X562" s="6">
        <f>tbl_Raw_Data[[#This Row],[Net_Amount_Before_Tax]]*tbl_Raw_Data[[#This Row],[Tax_Pct]]/100</f>
        <v>8.2200000000000006</v>
      </c>
      <c r="Y562" s="6">
        <f>tbl_Raw_Data[[#This Row],[Net_Amount_Before_Tax]]+tbl_Raw_Data[[#This Row],[Tax_Amount]]</f>
        <v>76.72</v>
      </c>
      <c r="Z562" s="6">
        <f t="shared" si="44"/>
        <v>1</v>
      </c>
    </row>
    <row r="563" spans="1:26" x14ac:dyDescent="0.3">
      <c r="A563" s="23" t="s">
        <v>1130</v>
      </c>
      <c r="B563" s="34">
        <v>45372</v>
      </c>
      <c r="C563" s="23" t="s">
        <v>1131</v>
      </c>
      <c r="D563" s="23" t="s">
        <v>80</v>
      </c>
      <c r="E563" s="23" t="s">
        <v>81</v>
      </c>
      <c r="F563" s="23">
        <v>395001</v>
      </c>
      <c r="G563" s="23" t="s">
        <v>53</v>
      </c>
      <c r="H563" s="23" t="s">
        <v>54</v>
      </c>
      <c r="I563" s="23" t="s">
        <v>55</v>
      </c>
      <c r="J563" s="23" t="s">
        <v>56</v>
      </c>
      <c r="K563" s="23" t="s">
        <v>57</v>
      </c>
      <c r="L563" s="23">
        <v>1</v>
      </c>
      <c r="M563" s="23">
        <v>55.42</v>
      </c>
      <c r="N563" s="23">
        <v>10</v>
      </c>
      <c r="O563" s="23">
        <v>18</v>
      </c>
      <c r="P563" s="23" t="s">
        <v>58</v>
      </c>
      <c r="Q563" s="23" t="s">
        <v>34</v>
      </c>
      <c r="R563" s="23">
        <f t="shared" si="40"/>
        <v>1</v>
      </c>
      <c r="S563" s="23" t="str">
        <f t="shared" si="41"/>
        <v>ORD100562_20240321_CUST02144_MED020</v>
      </c>
      <c r="T563" s="23">
        <f t="shared" si="42"/>
        <v>1</v>
      </c>
      <c r="U563" s="6">
        <f t="shared" si="43"/>
        <v>55.42</v>
      </c>
      <c r="V563" s="6">
        <f>tbl_Raw_Data[[#This Row],[Discount_Pct]]*tbl_Raw_Data[[#This Row],[Gross_Amount]]/100</f>
        <v>5.5420000000000007</v>
      </c>
      <c r="W563" s="6">
        <f>tbl_Raw_Data[[#This Row],[Gross_Amount]]-tbl_Raw_Data[[#This Row],[Discount_Amount]]</f>
        <v>49.878</v>
      </c>
      <c r="X563" s="6">
        <f>tbl_Raw_Data[[#This Row],[Net_Amount_Before_Tax]]*tbl_Raw_Data[[#This Row],[Tax_Pct]]/100</f>
        <v>8.97804</v>
      </c>
      <c r="Y563" s="6">
        <f>tbl_Raw_Data[[#This Row],[Net_Amount_Before_Tax]]+tbl_Raw_Data[[#This Row],[Tax_Amount]]</f>
        <v>58.85604</v>
      </c>
      <c r="Z563" s="6">
        <f t="shared" si="44"/>
        <v>4</v>
      </c>
    </row>
    <row r="564" spans="1:26" x14ac:dyDescent="0.3">
      <c r="A564" s="23" t="s">
        <v>1132</v>
      </c>
      <c r="B564" s="34">
        <v>45643</v>
      </c>
      <c r="C564" s="23" t="s">
        <v>1133</v>
      </c>
      <c r="D564" s="23" t="s">
        <v>183</v>
      </c>
      <c r="E564" s="23" t="s">
        <v>184</v>
      </c>
      <c r="F564" s="23">
        <v>122009</v>
      </c>
      <c r="G564" s="23" t="s">
        <v>39</v>
      </c>
      <c r="H564" s="23" t="s">
        <v>40</v>
      </c>
      <c r="I564" s="23" t="s">
        <v>41</v>
      </c>
      <c r="J564" s="23" t="s">
        <v>42</v>
      </c>
      <c r="K564" s="23" t="s">
        <v>24</v>
      </c>
      <c r="L564" s="23">
        <v>2</v>
      </c>
      <c r="M564" s="23">
        <v>30.55</v>
      </c>
      <c r="N564" s="23">
        <v>5</v>
      </c>
      <c r="O564" s="23">
        <v>18</v>
      </c>
      <c r="P564" s="23" t="s">
        <v>33</v>
      </c>
      <c r="Q564" s="23" t="s">
        <v>44</v>
      </c>
      <c r="R564" s="23">
        <f t="shared" si="40"/>
        <v>1</v>
      </c>
      <c r="S564" s="23" t="str">
        <f t="shared" si="41"/>
        <v>ORD100563_20241217_CUST02192_MED001</v>
      </c>
      <c r="T564" s="23">
        <f t="shared" si="42"/>
        <v>1</v>
      </c>
      <c r="U564" s="6">
        <f t="shared" si="43"/>
        <v>61.1</v>
      </c>
      <c r="V564" s="6">
        <f>tbl_Raw_Data[[#This Row],[Discount_Pct]]*tbl_Raw_Data[[#This Row],[Gross_Amount]]/100</f>
        <v>3.0550000000000002</v>
      </c>
      <c r="W564" s="6">
        <f>tbl_Raw_Data[[#This Row],[Gross_Amount]]-tbl_Raw_Data[[#This Row],[Discount_Amount]]</f>
        <v>58.045000000000002</v>
      </c>
      <c r="X564" s="6">
        <f>tbl_Raw_Data[[#This Row],[Net_Amount_Before_Tax]]*tbl_Raw_Data[[#This Row],[Tax_Pct]]/100</f>
        <v>10.4481</v>
      </c>
      <c r="Y564" s="6">
        <f>tbl_Raw_Data[[#This Row],[Net_Amount_Before_Tax]]+tbl_Raw_Data[[#This Row],[Tax_Amount]]</f>
        <v>68.493099999999998</v>
      </c>
      <c r="Z564" s="6">
        <f t="shared" si="44"/>
        <v>2</v>
      </c>
    </row>
    <row r="565" spans="1:26" x14ac:dyDescent="0.3">
      <c r="A565" s="23" t="s">
        <v>1134</v>
      </c>
      <c r="B565" s="34">
        <v>45593</v>
      </c>
      <c r="C565" s="23" t="s">
        <v>1135</v>
      </c>
      <c r="D565" s="23" t="s">
        <v>92</v>
      </c>
      <c r="E565" s="23" t="s">
        <v>93</v>
      </c>
      <c r="F565" s="23">
        <v>560038</v>
      </c>
      <c r="G565" s="23" t="s">
        <v>192</v>
      </c>
      <c r="H565" s="23" t="s">
        <v>193</v>
      </c>
      <c r="I565" s="23" t="s">
        <v>41</v>
      </c>
      <c r="J565" s="23" t="s">
        <v>194</v>
      </c>
      <c r="K565" s="23" t="s">
        <v>24</v>
      </c>
      <c r="L565" s="23">
        <v>2</v>
      </c>
      <c r="M565" s="23">
        <v>33.32</v>
      </c>
      <c r="N565" s="23">
        <v>5</v>
      </c>
      <c r="O565" s="23">
        <v>12</v>
      </c>
      <c r="P565" s="23" t="s">
        <v>25</v>
      </c>
      <c r="Q565" s="23" t="s">
        <v>90</v>
      </c>
      <c r="R565" s="23">
        <f t="shared" si="40"/>
        <v>1</v>
      </c>
      <c r="S565" s="23" t="str">
        <f t="shared" si="41"/>
        <v>ORD100564_20241028_CUST01185_MED002</v>
      </c>
      <c r="T565" s="23">
        <f t="shared" si="42"/>
        <v>1</v>
      </c>
      <c r="U565" s="6">
        <f t="shared" si="43"/>
        <v>66.64</v>
      </c>
      <c r="V565" s="6">
        <f>tbl_Raw_Data[[#This Row],[Discount_Pct]]*tbl_Raw_Data[[#This Row],[Gross_Amount]]/100</f>
        <v>3.3319999999999999</v>
      </c>
      <c r="W565" s="6">
        <f>tbl_Raw_Data[[#This Row],[Gross_Amount]]-tbl_Raw_Data[[#This Row],[Discount_Amount]]</f>
        <v>63.308</v>
      </c>
      <c r="X565" s="6">
        <f>tbl_Raw_Data[[#This Row],[Net_Amount_Before_Tax]]*tbl_Raw_Data[[#This Row],[Tax_Pct]]/100</f>
        <v>7.5969600000000002</v>
      </c>
      <c r="Y565" s="6">
        <f>tbl_Raw_Data[[#This Row],[Net_Amount_Before_Tax]]+tbl_Raw_Data[[#This Row],[Tax_Amount]]</f>
        <v>70.904960000000003</v>
      </c>
      <c r="Z565" s="6">
        <f t="shared" si="44"/>
        <v>1</v>
      </c>
    </row>
    <row r="566" spans="1:26" x14ac:dyDescent="0.3">
      <c r="A566" s="23" t="s">
        <v>1136</v>
      </c>
      <c r="B566" s="34">
        <v>45878</v>
      </c>
      <c r="C566" s="23" t="s">
        <v>1137</v>
      </c>
      <c r="D566" s="23" t="s">
        <v>52</v>
      </c>
      <c r="E566" s="23" t="s">
        <v>52</v>
      </c>
      <c r="F566" s="23">
        <v>160017</v>
      </c>
      <c r="G566" s="23" t="s">
        <v>119</v>
      </c>
      <c r="H566" s="23" t="s">
        <v>120</v>
      </c>
      <c r="I566" s="23" t="s">
        <v>32</v>
      </c>
      <c r="J566" s="23" t="s">
        <v>64</v>
      </c>
      <c r="K566" s="23" t="s">
        <v>57</v>
      </c>
      <c r="L566" s="23">
        <v>3</v>
      </c>
      <c r="M566" s="23">
        <v>73.400000000000006</v>
      </c>
      <c r="N566" s="23">
        <v>5</v>
      </c>
      <c r="O566" s="23">
        <v>5</v>
      </c>
      <c r="P566" s="23" t="s">
        <v>89</v>
      </c>
      <c r="Q566" s="23" t="s">
        <v>34</v>
      </c>
      <c r="R566" s="23">
        <f t="shared" si="40"/>
        <v>1</v>
      </c>
      <c r="S566" s="23" t="str">
        <f t="shared" si="41"/>
        <v>ORD100565_20250809_CUST00212_MED010</v>
      </c>
      <c r="T566" s="23">
        <f t="shared" si="42"/>
        <v>1</v>
      </c>
      <c r="U566" s="6">
        <f t="shared" si="43"/>
        <v>220.20000000000002</v>
      </c>
      <c r="V566" s="6">
        <f>tbl_Raw_Data[[#This Row],[Discount_Pct]]*tbl_Raw_Data[[#This Row],[Gross_Amount]]/100</f>
        <v>11.01</v>
      </c>
      <c r="W566" s="6">
        <f>tbl_Raw_Data[[#This Row],[Gross_Amount]]-tbl_Raw_Data[[#This Row],[Discount_Amount]]</f>
        <v>209.19000000000003</v>
      </c>
      <c r="X566" s="6">
        <f>tbl_Raw_Data[[#This Row],[Net_Amount_Before_Tax]]*tbl_Raw_Data[[#This Row],[Tax_Pct]]/100</f>
        <v>10.4595</v>
      </c>
      <c r="Y566" s="6">
        <f>tbl_Raw_Data[[#This Row],[Net_Amount_Before_Tax]]+tbl_Raw_Data[[#This Row],[Tax_Amount]]</f>
        <v>219.64950000000002</v>
      </c>
      <c r="Z566" s="6">
        <f t="shared" si="44"/>
        <v>2</v>
      </c>
    </row>
    <row r="567" spans="1:26" x14ac:dyDescent="0.3">
      <c r="A567" s="23" t="s">
        <v>1138</v>
      </c>
      <c r="B567" s="34">
        <v>45576</v>
      </c>
      <c r="C567" s="23" t="s">
        <v>750</v>
      </c>
      <c r="D567" s="23" t="s">
        <v>92</v>
      </c>
      <c r="E567" s="23" t="s">
        <v>93</v>
      </c>
      <c r="F567" s="23">
        <v>560100</v>
      </c>
      <c r="G567" s="23" t="s">
        <v>53</v>
      </c>
      <c r="H567" s="23" t="s">
        <v>54</v>
      </c>
      <c r="I567" s="23" t="s">
        <v>55</v>
      </c>
      <c r="J567" s="23" t="s">
        <v>56</v>
      </c>
      <c r="K567" s="23" t="s">
        <v>57</v>
      </c>
      <c r="L567" s="23">
        <v>1</v>
      </c>
      <c r="M567" s="23">
        <v>61.14</v>
      </c>
      <c r="N567" s="23">
        <v>0</v>
      </c>
      <c r="O567" s="23">
        <v>5</v>
      </c>
      <c r="P567" s="23" t="s">
        <v>43</v>
      </c>
      <c r="Q567" s="23" t="s">
        <v>34</v>
      </c>
      <c r="R567" s="23">
        <f t="shared" si="40"/>
        <v>1</v>
      </c>
      <c r="S567" s="23" t="str">
        <f t="shared" si="41"/>
        <v>ORD100566_20241011_CUST01033_MED020</v>
      </c>
      <c r="T567" s="23">
        <f t="shared" si="42"/>
        <v>1</v>
      </c>
      <c r="U567" s="6">
        <f t="shared" si="43"/>
        <v>61.14</v>
      </c>
      <c r="V567" s="6">
        <f>tbl_Raw_Data[[#This Row],[Discount_Pct]]*tbl_Raw_Data[[#This Row],[Gross_Amount]]/100</f>
        <v>0</v>
      </c>
      <c r="W567" s="6">
        <f>tbl_Raw_Data[[#This Row],[Gross_Amount]]-tbl_Raw_Data[[#This Row],[Discount_Amount]]</f>
        <v>61.14</v>
      </c>
      <c r="X567" s="6">
        <f>tbl_Raw_Data[[#This Row],[Net_Amount_Before_Tax]]*tbl_Raw_Data[[#This Row],[Tax_Pct]]/100</f>
        <v>3.0569999999999999</v>
      </c>
      <c r="Y567" s="6">
        <f>tbl_Raw_Data[[#This Row],[Net_Amount_Before_Tax]]+tbl_Raw_Data[[#This Row],[Tax_Amount]]</f>
        <v>64.197000000000003</v>
      </c>
      <c r="Z567" s="6">
        <f t="shared" si="44"/>
        <v>3</v>
      </c>
    </row>
    <row r="568" spans="1:26" x14ac:dyDescent="0.3">
      <c r="A568" s="23" t="s">
        <v>1139</v>
      </c>
      <c r="B568" s="34">
        <v>45670</v>
      </c>
      <c r="C568" s="23" t="s">
        <v>1140</v>
      </c>
      <c r="D568" s="23" t="s">
        <v>92</v>
      </c>
      <c r="E568" s="23" t="s">
        <v>93</v>
      </c>
      <c r="F568" s="23">
        <v>560001</v>
      </c>
      <c r="G568" s="23" t="s">
        <v>185</v>
      </c>
      <c r="H568" s="23" t="s">
        <v>186</v>
      </c>
      <c r="I568" s="23" t="s">
        <v>76</v>
      </c>
      <c r="J568" s="23" t="s">
        <v>187</v>
      </c>
      <c r="K568" s="23" t="s">
        <v>57</v>
      </c>
      <c r="L568" s="23">
        <v>3</v>
      </c>
      <c r="M568" s="23">
        <v>83.05</v>
      </c>
      <c r="N568" s="23">
        <v>0</v>
      </c>
      <c r="O568" s="23">
        <v>12</v>
      </c>
      <c r="P568" s="23" t="s">
        <v>65</v>
      </c>
      <c r="Q568" s="23" t="s">
        <v>34</v>
      </c>
      <c r="R568" s="23">
        <f t="shared" si="40"/>
        <v>1</v>
      </c>
      <c r="S568" s="23" t="str">
        <f t="shared" si="41"/>
        <v>ORD100567_20250113_CUST03309_MED009</v>
      </c>
      <c r="T568" s="23">
        <f t="shared" si="42"/>
        <v>1</v>
      </c>
      <c r="U568" s="6">
        <f t="shared" si="43"/>
        <v>249.14999999999998</v>
      </c>
      <c r="V568" s="6">
        <f>tbl_Raw_Data[[#This Row],[Discount_Pct]]*tbl_Raw_Data[[#This Row],[Gross_Amount]]/100</f>
        <v>0</v>
      </c>
      <c r="W568" s="6">
        <f>tbl_Raw_Data[[#This Row],[Gross_Amount]]-tbl_Raw_Data[[#This Row],[Discount_Amount]]</f>
        <v>249.14999999999998</v>
      </c>
      <c r="X568" s="6">
        <f>tbl_Raw_Data[[#This Row],[Net_Amount_Before_Tax]]*tbl_Raw_Data[[#This Row],[Tax_Pct]]/100</f>
        <v>29.897999999999996</v>
      </c>
      <c r="Y568" s="6">
        <f>tbl_Raw_Data[[#This Row],[Net_Amount_Before_Tax]]+tbl_Raw_Data[[#This Row],[Tax_Amount]]</f>
        <v>279.048</v>
      </c>
      <c r="Z568" s="6">
        <f t="shared" si="44"/>
        <v>3</v>
      </c>
    </row>
    <row r="569" spans="1:26" x14ac:dyDescent="0.3">
      <c r="A569" s="23" t="s">
        <v>1141</v>
      </c>
      <c r="B569" s="34">
        <v>45901</v>
      </c>
      <c r="C569" s="23" t="s">
        <v>706</v>
      </c>
      <c r="D569" s="23" t="s">
        <v>92</v>
      </c>
      <c r="E569" s="23" t="s">
        <v>93</v>
      </c>
      <c r="F569" s="23">
        <v>560066</v>
      </c>
      <c r="G569" s="23" t="s">
        <v>111</v>
      </c>
      <c r="H569" s="23" t="s">
        <v>112</v>
      </c>
      <c r="I569" s="23" t="s">
        <v>113</v>
      </c>
      <c r="J569" s="23" t="s">
        <v>114</v>
      </c>
      <c r="K569" s="23" t="s">
        <v>24</v>
      </c>
      <c r="L569" s="23">
        <v>2</v>
      </c>
      <c r="M569" s="23">
        <v>109.09</v>
      </c>
      <c r="N569" s="23">
        <v>10</v>
      </c>
      <c r="O569" s="23">
        <v>5</v>
      </c>
      <c r="P569" s="23" t="s">
        <v>58</v>
      </c>
      <c r="Q569" s="23" t="s">
        <v>34</v>
      </c>
      <c r="R569" s="23">
        <f t="shared" si="40"/>
        <v>1</v>
      </c>
      <c r="S569" s="23" t="str">
        <f t="shared" si="41"/>
        <v>ORD100568_20250901_CUST03366_MED027</v>
      </c>
      <c r="T569" s="23">
        <f t="shared" si="42"/>
        <v>1</v>
      </c>
      <c r="U569" s="6">
        <f t="shared" si="43"/>
        <v>218.18</v>
      </c>
      <c r="V569" s="6">
        <f>tbl_Raw_Data[[#This Row],[Discount_Pct]]*tbl_Raw_Data[[#This Row],[Gross_Amount]]/100</f>
        <v>21.818000000000001</v>
      </c>
      <c r="W569" s="6">
        <f>tbl_Raw_Data[[#This Row],[Gross_Amount]]-tbl_Raw_Data[[#This Row],[Discount_Amount]]</f>
        <v>196.36199999999999</v>
      </c>
      <c r="X569" s="6">
        <f>tbl_Raw_Data[[#This Row],[Net_Amount_Before_Tax]]*tbl_Raw_Data[[#This Row],[Tax_Pct]]/100</f>
        <v>9.8180999999999994</v>
      </c>
      <c r="Y569" s="6">
        <f>tbl_Raw_Data[[#This Row],[Net_Amount_Before_Tax]]+tbl_Raw_Data[[#This Row],[Tax_Amount]]</f>
        <v>206.18009999999998</v>
      </c>
      <c r="Z569" s="6">
        <f t="shared" si="44"/>
        <v>5</v>
      </c>
    </row>
    <row r="570" spans="1:26" x14ac:dyDescent="0.3">
      <c r="A570" s="23" t="s">
        <v>1142</v>
      </c>
      <c r="B570" s="34">
        <v>45645</v>
      </c>
      <c r="C570" s="23" t="s">
        <v>1143</v>
      </c>
      <c r="D570" s="23" t="s">
        <v>52</v>
      </c>
      <c r="E570" s="23" t="s">
        <v>52</v>
      </c>
      <c r="F570" s="23">
        <v>160022</v>
      </c>
      <c r="G570" s="23" t="s">
        <v>185</v>
      </c>
      <c r="H570" s="23" t="s">
        <v>186</v>
      </c>
      <c r="I570" s="23" t="s">
        <v>76</v>
      </c>
      <c r="J570" s="23" t="s">
        <v>187</v>
      </c>
      <c r="K570" s="23" t="s">
        <v>57</v>
      </c>
      <c r="L570" s="23">
        <v>3</v>
      </c>
      <c r="M570" s="23">
        <v>80.2</v>
      </c>
      <c r="N570" s="23">
        <v>0</v>
      </c>
      <c r="O570" s="23">
        <v>12</v>
      </c>
      <c r="P570" s="23" t="s">
        <v>65</v>
      </c>
      <c r="Q570" s="23" t="s">
        <v>90</v>
      </c>
      <c r="R570" s="23">
        <f t="shared" si="40"/>
        <v>1</v>
      </c>
      <c r="S570" s="23" t="str">
        <f t="shared" si="41"/>
        <v>ORD100569_20241219_CUST00223_MED009</v>
      </c>
      <c r="T570" s="23">
        <f t="shared" si="42"/>
        <v>1</v>
      </c>
      <c r="U570" s="6">
        <f t="shared" si="43"/>
        <v>240.60000000000002</v>
      </c>
      <c r="V570" s="6">
        <f>tbl_Raw_Data[[#This Row],[Discount_Pct]]*tbl_Raw_Data[[#This Row],[Gross_Amount]]/100</f>
        <v>0</v>
      </c>
      <c r="W570" s="6">
        <f>tbl_Raw_Data[[#This Row],[Gross_Amount]]-tbl_Raw_Data[[#This Row],[Discount_Amount]]</f>
        <v>240.60000000000002</v>
      </c>
      <c r="X570" s="6">
        <f>tbl_Raw_Data[[#This Row],[Net_Amount_Before_Tax]]*tbl_Raw_Data[[#This Row],[Tax_Pct]]/100</f>
        <v>28.872000000000003</v>
      </c>
      <c r="Y570" s="6">
        <f>tbl_Raw_Data[[#This Row],[Net_Amount_Before_Tax]]+tbl_Raw_Data[[#This Row],[Tax_Amount]]</f>
        <v>269.47200000000004</v>
      </c>
      <c r="Z570" s="6">
        <f t="shared" si="44"/>
        <v>2</v>
      </c>
    </row>
    <row r="571" spans="1:26" x14ac:dyDescent="0.3">
      <c r="A571" s="23" t="s">
        <v>1144</v>
      </c>
      <c r="B571" s="34">
        <v>45837</v>
      </c>
      <c r="C571" s="23" t="s">
        <v>1145</v>
      </c>
      <c r="D571" s="23" t="s">
        <v>130</v>
      </c>
      <c r="E571" s="23" t="s">
        <v>131</v>
      </c>
      <c r="F571" s="23">
        <v>700001</v>
      </c>
      <c r="G571" s="23" t="s">
        <v>229</v>
      </c>
      <c r="H571" s="23" t="s">
        <v>230</v>
      </c>
      <c r="I571" s="23" t="s">
        <v>84</v>
      </c>
      <c r="J571" s="23" t="s">
        <v>140</v>
      </c>
      <c r="K571" s="23" t="s">
        <v>24</v>
      </c>
      <c r="L571" s="23">
        <v>2</v>
      </c>
      <c r="M571" s="23">
        <v>176.42</v>
      </c>
      <c r="N571" s="23">
        <v>0</v>
      </c>
      <c r="O571" s="23">
        <v>12</v>
      </c>
      <c r="P571" s="23" t="s">
        <v>65</v>
      </c>
      <c r="Q571" s="23" t="s">
        <v>90</v>
      </c>
      <c r="R571" s="23">
        <f t="shared" si="40"/>
        <v>1</v>
      </c>
      <c r="S571" s="23" t="str">
        <f t="shared" si="41"/>
        <v>ORD100570_20250629_CUST00958_MED022</v>
      </c>
      <c r="T571" s="23">
        <f t="shared" si="42"/>
        <v>1</v>
      </c>
      <c r="U571" s="6">
        <f t="shared" si="43"/>
        <v>352.84</v>
      </c>
      <c r="V571" s="6">
        <f>tbl_Raw_Data[[#This Row],[Discount_Pct]]*tbl_Raw_Data[[#This Row],[Gross_Amount]]/100</f>
        <v>0</v>
      </c>
      <c r="W571" s="6">
        <f>tbl_Raw_Data[[#This Row],[Gross_Amount]]-tbl_Raw_Data[[#This Row],[Discount_Amount]]</f>
        <v>352.84</v>
      </c>
      <c r="X571" s="6">
        <f>tbl_Raw_Data[[#This Row],[Net_Amount_Before_Tax]]*tbl_Raw_Data[[#This Row],[Tax_Pct]]/100</f>
        <v>42.340800000000002</v>
      </c>
      <c r="Y571" s="6">
        <f>tbl_Raw_Data[[#This Row],[Net_Amount_Before_Tax]]+tbl_Raw_Data[[#This Row],[Tax_Amount]]</f>
        <v>395.18079999999998</v>
      </c>
      <c r="Z571" s="6">
        <f t="shared" si="44"/>
        <v>1</v>
      </c>
    </row>
    <row r="572" spans="1:26" x14ac:dyDescent="0.3">
      <c r="A572" s="23" t="s">
        <v>1146</v>
      </c>
      <c r="B572" s="34">
        <v>45615</v>
      </c>
      <c r="C572" s="23" t="s">
        <v>1147</v>
      </c>
      <c r="D572" s="23" t="s">
        <v>52</v>
      </c>
      <c r="E572" s="23" t="s">
        <v>52</v>
      </c>
      <c r="F572" s="23">
        <v>160036</v>
      </c>
      <c r="G572" s="23" t="s">
        <v>192</v>
      </c>
      <c r="H572" s="23" t="s">
        <v>193</v>
      </c>
      <c r="I572" s="23" t="s">
        <v>41</v>
      </c>
      <c r="J572" s="23" t="s">
        <v>194</v>
      </c>
      <c r="K572" s="23" t="s">
        <v>24</v>
      </c>
      <c r="L572" s="23">
        <v>1</v>
      </c>
      <c r="M572" s="23">
        <v>32.75</v>
      </c>
      <c r="N572" s="23">
        <v>5</v>
      </c>
      <c r="O572" s="23">
        <v>12</v>
      </c>
      <c r="P572" s="23" t="s">
        <v>58</v>
      </c>
      <c r="Q572" s="23" t="s">
        <v>34</v>
      </c>
      <c r="R572" s="23">
        <f t="shared" si="40"/>
        <v>1</v>
      </c>
      <c r="S572" s="23" t="str">
        <f t="shared" si="41"/>
        <v>ORD100571_20241119_CUST02172_MED002</v>
      </c>
      <c r="T572" s="23">
        <f t="shared" si="42"/>
        <v>1</v>
      </c>
      <c r="U572" s="6">
        <f t="shared" si="43"/>
        <v>32.75</v>
      </c>
      <c r="V572" s="6">
        <f>tbl_Raw_Data[[#This Row],[Discount_Pct]]*tbl_Raw_Data[[#This Row],[Gross_Amount]]/100</f>
        <v>1.6375</v>
      </c>
      <c r="W572" s="6">
        <f>tbl_Raw_Data[[#This Row],[Gross_Amount]]-tbl_Raw_Data[[#This Row],[Discount_Amount]]</f>
        <v>31.112500000000001</v>
      </c>
      <c r="X572" s="6">
        <f>tbl_Raw_Data[[#This Row],[Net_Amount_Before_Tax]]*tbl_Raw_Data[[#This Row],[Tax_Pct]]/100</f>
        <v>3.7335000000000003</v>
      </c>
      <c r="Y572" s="6">
        <f>tbl_Raw_Data[[#This Row],[Net_Amount_Before_Tax]]+tbl_Raw_Data[[#This Row],[Tax_Amount]]</f>
        <v>34.846000000000004</v>
      </c>
      <c r="Z572" s="6">
        <f t="shared" si="44"/>
        <v>3</v>
      </c>
    </row>
    <row r="573" spans="1:26" x14ac:dyDescent="0.3">
      <c r="A573" s="23" t="s">
        <v>1148</v>
      </c>
      <c r="B573" s="34">
        <v>45565</v>
      </c>
      <c r="C573" s="23" t="s">
        <v>1149</v>
      </c>
      <c r="D573" s="23" t="s">
        <v>159</v>
      </c>
      <c r="E573" s="23" t="s">
        <v>47</v>
      </c>
      <c r="F573" s="23">
        <v>400050</v>
      </c>
      <c r="G573" s="23" t="s">
        <v>185</v>
      </c>
      <c r="H573" s="23" t="s">
        <v>186</v>
      </c>
      <c r="I573" s="23" t="s">
        <v>76</v>
      </c>
      <c r="J573" s="23" t="s">
        <v>187</v>
      </c>
      <c r="K573" s="23" t="s">
        <v>57</v>
      </c>
      <c r="L573" s="23">
        <v>2</v>
      </c>
      <c r="M573" s="23">
        <v>86.73</v>
      </c>
      <c r="N573" s="23">
        <v>10</v>
      </c>
      <c r="O573" s="23">
        <v>18</v>
      </c>
      <c r="P573" s="23" t="s">
        <v>58</v>
      </c>
      <c r="Q573" s="23" t="s">
        <v>34</v>
      </c>
      <c r="R573" s="23">
        <f t="shared" si="40"/>
        <v>1</v>
      </c>
      <c r="S573" s="23" t="str">
        <f t="shared" si="41"/>
        <v>ORD100572_20240930_CUST03287_MED009</v>
      </c>
      <c r="T573" s="23">
        <f t="shared" si="42"/>
        <v>1</v>
      </c>
      <c r="U573" s="6">
        <f t="shared" si="43"/>
        <v>173.46</v>
      </c>
      <c r="V573" s="6">
        <f>tbl_Raw_Data[[#This Row],[Discount_Pct]]*tbl_Raw_Data[[#This Row],[Gross_Amount]]/100</f>
        <v>17.346</v>
      </c>
      <c r="W573" s="6">
        <f>tbl_Raw_Data[[#This Row],[Gross_Amount]]-tbl_Raw_Data[[#This Row],[Discount_Amount]]</f>
        <v>156.114</v>
      </c>
      <c r="X573" s="6">
        <f>tbl_Raw_Data[[#This Row],[Net_Amount_Before_Tax]]*tbl_Raw_Data[[#This Row],[Tax_Pct]]/100</f>
        <v>28.100520000000003</v>
      </c>
      <c r="Y573" s="6">
        <f>tbl_Raw_Data[[#This Row],[Net_Amount_Before_Tax]]+tbl_Raw_Data[[#This Row],[Tax_Amount]]</f>
        <v>184.21451999999999</v>
      </c>
      <c r="Z573" s="6">
        <f t="shared" si="44"/>
        <v>2</v>
      </c>
    </row>
    <row r="574" spans="1:26" x14ac:dyDescent="0.3">
      <c r="A574" s="23" t="s">
        <v>1150</v>
      </c>
      <c r="B574" s="34">
        <v>45985</v>
      </c>
      <c r="C574" s="23" t="s">
        <v>1151</v>
      </c>
      <c r="D574" s="23" t="s">
        <v>92</v>
      </c>
      <c r="E574" s="23" t="s">
        <v>93</v>
      </c>
      <c r="F574" s="23">
        <v>560066</v>
      </c>
      <c r="G574" s="23" t="s">
        <v>196</v>
      </c>
      <c r="H574" s="23" t="s">
        <v>197</v>
      </c>
      <c r="I574" s="23" t="s">
        <v>32</v>
      </c>
      <c r="J574" s="23" t="s">
        <v>42</v>
      </c>
      <c r="K574" s="23" t="s">
        <v>24</v>
      </c>
      <c r="L574" s="23">
        <v>2</v>
      </c>
      <c r="M574" s="23">
        <v>26.54</v>
      </c>
      <c r="N574" s="23">
        <v>10</v>
      </c>
      <c r="O574" s="23">
        <v>5</v>
      </c>
      <c r="P574" s="23" t="s">
        <v>25</v>
      </c>
      <c r="Q574" s="23" t="s">
        <v>34</v>
      </c>
      <c r="R574" s="23">
        <f t="shared" si="40"/>
        <v>1</v>
      </c>
      <c r="S574" s="23" t="str">
        <f t="shared" si="41"/>
        <v>ORD100573_20251124_CUST02828_MED011</v>
      </c>
      <c r="T574" s="23">
        <f t="shared" si="42"/>
        <v>1</v>
      </c>
      <c r="U574" s="6">
        <f t="shared" si="43"/>
        <v>53.08</v>
      </c>
      <c r="V574" s="6">
        <f>tbl_Raw_Data[[#This Row],[Discount_Pct]]*tbl_Raw_Data[[#This Row],[Gross_Amount]]/100</f>
        <v>5.3079999999999998</v>
      </c>
      <c r="W574" s="6">
        <f>tbl_Raw_Data[[#This Row],[Gross_Amount]]-tbl_Raw_Data[[#This Row],[Discount_Amount]]</f>
        <v>47.771999999999998</v>
      </c>
      <c r="X574" s="6">
        <f>tbl_Raw_Data[[#This Row],[Net_Amount_Before_Tax]]*tbl_Raw_Data[[#This Row],[Tax_Pct]]/100</f>
        <v>2.3885999999999998</v>
      </c>
      <c r="Y574" s="6">
        <f>tbl_Raw_Data[[#This Row],[Net_Amount_Before_Tax]]+tbl_Raw_Data[[#This Row],[Tax_Amount]]</f>
        <v>50.160599999999995</v>
      </c>
      <c r="Z574" s="6">
        <f t="shared" si="44"/>
        <v>2</v>
      </c>
    </row>
    <row r="575" spans="1:26" x14ac:dyDescent="0.3">
      <c r="A575" s="23" t="s">
        <v>1152</v>
      </c>
      <c r="B575" s="34">
        <v>45651</v>
      </c>
      <c r="C575" s="23" t="s">
        <v>888</v>
      </c>
      <c r="D575" s="23" t="s">
        <v>100</v>
      </c>
      <c r="E575" s="23" t="s">
        <v>101</v>
      </c>
      <c r="F575" s="23">
        <v>201307</v>
      </c>
      <c r="G575" s="23" t="s">
        <v>119</v>
      </c>
      <c r="H575" s="23" t="s">
        <v>120</v>
      </c>
      <c r="I575" s="23" t="s">
        <v>32</v>
      </c>
      <c r="J575" s="23" t="s">
        <v>64</v>
      </c>
      <c r="K575" s="23" t="s">
        <v>57</v>
      </c>
      <c r="L575" s="23">
        <v>1</v>
      </c>
      <c r="M575" s="23">
        <v>62.24</v>
      </c>
      <c r="N575" s="23">
        <v>10</v>
      </c>
      <c r="O575" s="23">
        <v>5</v>
      </c>
      <c r="P575" s="23" t="s">
        <v>58</v>
      </c>
      <c r="Q575" s="23" t="s">
        <v>34</v>
      </c>
      <c r="R575" s="23">
        <f t="shared" si="40"/>
        <v>1</v>
      </c>
      <c r="S575" s="23" t="str">
        <f t="shared" si="41"/>
        <v>ORD100574_20241225_CUST00899_MED010</v>
      </c>
      <c r="T575" s="23">
        <f t="shared" si="42"/>
        <v>1</v>
      </c>
      <c r="U575" s="6">
        <f t="shared" si="43"/>
        <v>62.24</v>
      </c>
      <c r="V575" s="6">
        <f>tbl_Raw_Data[[#This Row],[Discount_Pct]]*tbl_Raw_Data[[#This Row],[Gross_Amount]]/100</f>
        <v>6.2240000000000002</v>
      </c>
      <c r="W575" s="6">
        <f>tbl_Raw_Data[[#This Row],[Gross_Amount]]-tbl_Raw_Data[[#This Row],[Discount_Amount]]</f>
        <v>56.016000000000005</v>
      </c>
      <c r="X575" s="6">
        <f>tbl_Raw_Data[[#This Row],[Net_Amount_Before_Tax]]*tbl_Raw_Data[[#This Row],[Tax_Pct]]/100</f>
        <v>2.8008000000000006</v>
      </c>
      <c r="Y575" s="6">
        <f>tbl_Raw_Data[[#This Row],[Net_Amount_Before_Tax]]+tbl_Raw_Data[[#This Row],[Tax_Amount]]</f>
        <v>58.816800000000008</v>
      </c>
      <c r="Z575" s="6">
        <f t="shared" si="44"/>
        <v>3</v>
      </c>
    </row>
    <row r="576" spans="1:26" x14ac:dyDescent="0.3">
      <c r="A576" s="23" t="s">
        <v>1153</v>
      </c>
      <c r="B576" s="34">
        <v>45945</v>
      </c>
      <c r="C576" s="23" t="s">
        <v>1154</v>
      </c>
      <c r="D576" s="23" t="s">
        <v>100</v>
      </c>
      <c r="E576" s="23" t="s">
        <v>101</v>
      </c>
      <c r="F576" s="23">
        <v>201307</v>
      </c>
      <c r="G576" s="23" t="s">
        <v>61</v>
      </c>
      <c r="H576" s="23" t="s">
        <v>62</v>
      </c>
      <c r="I576" s="23" t="s">
        <v>63</v>
      </c>
      <c r="J576" s="23" t="s">
        <v>64</v>
      </c>
      <c r="K576" s="23" t="s">
        <v>57</v>
      </c>
      <c r="L576" s="23">
        <v>1</v>
      </c>
      <c r="M576" s="23">
        <v>114.76</v>
      </c>
      <c r="N576" s="23">
        <v>5</v>
      </c>
      <c r="O576" s="23">
        <v>18</v>
      </c>
      <c r="P576" s="23" t="s">
        <v>43</v>
      </c>
      <c r="Q576" s="23" t="s">
        <v>34</v>
      </c>
      <c r="R576" s="23">
        <f t="shared" si="40"/>
        <v>1</v>
      </c>
      <c r="S576" s="23" t="str">
        <f t="shared" si="41"/>
        <v>ORD100575_20251015_CUST00499_MED004</v>
      </c>
      <c r="T576" s="23">
        <f t="shared" si="42"/>
        <v>1</v>
      </c>
      <c r="U576" s="6">
        <f t="shared" si="43"/>
        <v>114.76</v>
      </c>
      <c r="V576" s="6">
        <f>tbl_Raw_Data[[#This Row],[Discount_Pct]]*tbl_Raw_Data[[#This Row],[Gross_Amount]]/100</f>
        <v>5.7380000000000004</v>
      </c>
      <c r="W576" s="6">
        <f>tbl_Raw_Data[[#This Row],[Gross_Amount]]-tbl_Raw_Data[[#This Row],[Discount_Amount]]</f>
        <v>109.02200000000001</v>
      </c>
      <c r="X576" s="6">
        <f>tbl_Raw_Data[[#This Row],[Net_Amount_Before_Tax]]*tbl_Raw_Data[[#This Row],[Tax_Pct]]/100</f>
        <v>19.62396</v>
      </c>
      <c r="Y576" s="6">
        <f>tbl_Raw_Data[[#This Row],[Net_Amount_Before_Tax]]+tbl_Raw_Data[[#This Row],[Tax_Amount]]</f>
        <v>128.64596</v>
      </c>
      <c r="Z576" s="6">
        <f t="shared" si="44"/>
        <v>2</v>
      </c>
    </row>
    <row r="577" spans="1:26" x14ac:dyDescent="0.3">
      <c r="A577" s="23" t="s">
        <v>1155</v>
      </c>
      <c r="B577" s="34">
        <v>45551</v>
      </c>
      <c r="C577" s="23" t="s">
        <v>702</v>
      </c>
      <c r="D577" s="23" t="s">
        <v>142</v>
      </c>
      <c r="E577" s="23" t="s">
        <v>81</v>
      </c>
      <c r="F577" s="23">
        <v>380058</v>
      </c>
      <c r="G577" s="23" t="s">
        <v>229</v>
      </c>
      <c r="H577" s="23" t="s">
        <v>230</v>
      </c>
      <c r="I577" s="23" t="s">
        <v>84</v>
      </c>
      <c r="J577" s="23" t="s">
        <v>140</v>
      </c>
      <c r="K577" s="23" t="s">
        <v>24</v>
      </c>
      <c r="L577" s="23">
        <v>4</v>
      </c>
      <c r="M577" s="23">
        <v>184.18</v>
      </c>
      <c r="N577" s="23">
        <v>15</v>
      </c>
      <c r="O577" s="23">
        <v>5</v>
      </c>
      <c r="P577" s="23" t="s">
        <v>58</v>
      </c>
      <c r="Q577" s="23" t="s">
        <v>44</v>
      </c>
      <c r="R577" s="23">
        <f t="shared" si="40"/>
        <v>1</v>
      </c>
      <c r="S577" s="23" t="str">
        <f t="shared" si="41"/>
        <v>ORD100576_20240916_CUST01207_MED022</v>
      </c>
      <c r="T577" s="23">
        <f t="shared" si="42"/>
        <v>1</v>
      </c>
      <c r="U577" s="6">
        <f t="shared" si="43"/>
        <v>736.72</v>
      </c>
      <c r="V577" s="6">
        <f>tbl_Raw_Data[[#This Row],[Discount_Pct]]*tbl_Raw_Data[[#This Row],[Gross_Amount]]/100</f>
        <v>110.50800000000001</v>
      </c>
      <c r="W577" s="6">
        <f>tbl_Raw_Data[[#This Row],[Gross_Amount]]-tbl_Raw_Data[[#This Row],[Discount_Amount]]</f>
        <v>626.21199999999999</v>
      </c>
      <c r="X577" s="6">
        <f>tbl_Raw_Data[[#This Row],[Net_Amount_Before_Tax]]*tbl_Raw_Data[[#This Row],[Tax_Pct]]/100</f>
        <v>31.310600000000001</v>
      </c>
      <c r="Y577" s="6">
        <f>tbl_Raw_Data[[#This Row],[Net_Amount_Before_Tax]]+tbl_Raw_Data[[#This Row],[Tax_Amount]]</f>
        <v>657.52260000000001</v>
      </c>
      <c r="Z577" s="6">
        <f t="shared" si="44"/>
        <v>3</v>
      </c>
    </row>
    <row r="578" spans="1:26" x14ac:dyDescent="0.3">
      <c r="A578" s="23" t="s">
        <v>1156</v>
      </c>
      <c r="B578" s="34">
        <v>45367</v>
      </c>
      <c r="C578" s="23" t="s">
        <v>1157</v>
      </c>
      <c r="D578" s="23" t="s">
        <v>183</v>
      </c>
      <c r="E578" s="23" t="s">
        <v>184</v>
      </c>
      <c r="F578" s="23">
        <v>122002</v>
      </c>
      <c r="G578" s="23" t="s">
        <v>192</v>
      </c>
      <c r="H578" s="23" t="s">
        <v>193</v>
      </c>
      <c r="I578" s="23" t="s">
        <v>41</v>
      </c>
      <c r="J578" s="23" t="s">
        <v>194</v>
      </c>
      <c r="K578" s="23" t="s">
        <v>24</v>
      </c>
      <c r="L578" s="23">
        <v>1</v>
      </c>
      <c r="M578" s="23">
        <v>31.03</v>
      </c>
      <c r="N578" s="23">
        <v>0</v>
      </c>
      <c r="O578" s="23">
        <v>5</v>
      </c>
      <c r="P578" s="23" t="s">
        <v>33</v>
      </c>
      <c r="Q578" s="23" t="s">
        <v>34</v>
      </c>
      <c r="R578" s="23">
        <f t="shared" ref="R578:R641" si="45">COUNTIFS($A$2:$A$8001,A578,$B$2:$B$8001,B578,$C$2:$C$8001,C578,$G$2:$G$8001,G578)</f>
        <v>1</v>
      </c>
      <c r="S578" s="23" t="str">
        <f t="shared" ref="S578:S641" si="46">A578&amp;"_"&amp;TEXT(B578,"yyyymmdd")&amp;"_"&amp;C578&amp;"_"&amp;G578</f>
        <v>ORD100577_20240316_CUST01136_MED002</v>
      </c>
      <c r="T578" s="23">
        <f t="shared" ref="T578:T641" si="47">COUNTIF($S$2:$S$8001,S578)</f>
        <v>1</v>
      </c>
      <c r="U578" s="6">
        <f t="shared" ref="U578:U641" si="48">L578*M578</f>
        <v>31.03</v>
      </c>
      <c r="V578" s="6">
        <f>tbl_Raw_Data[[#This Row],[Discount_Pct]]*tbl_Raw_Data[[#This Row],[Gross_Amount]]/100</f>
        <v>0</v>
      </c>
      <c r="W578" s="6">
        <f>tbl_Raw_Data[[#This Row],[Gross_Amount]]-tbl_Raw_Data[[#This Row],[Discount_Amount]]</f>
        <v>31.03</v>
      </c>
      <c r="X578" s="6">
        <f>tbl_Raw_Data[[#This Row],[Net_Amount_Before_Tax]]*tbl_Raw_Data[[#This Row],[Tax_Pct]]/100</f>
        <v>1.5515000000000001</v>
      </c>
      <c r="Y578" s="6">
        <f>tbl_Raw_Data[[#This Row],[Net_Amount_Before_Tax]]+tbl_Raw_Data[[#This Row],[Tax_Amount]]</f>
        <v>32.581499999999998</v>
      </c>
      <c r="Z578" s="6">
        <f t="shared" ref="Z578:Z641" si="49">COUNTIFS($C$2:$C$8001,C578,$Q$2:$Q$8001,"Delivered")</f>
        <v>1</v>
      </c>
    </row>
    <row r="579" spans="1:26" x14ac:dyDescent="0.3">
      <c r="A579" s="23" t="s">
        <v>1158</v>
      </c>
      <c r="B579" s="34">
        <v>45497</v>
      </c>
      <c r="C579" s="23" t="s">
        <v>1159</v>
      </c>
      <c r="D579" s="23" t="s">
        <v>130</v>
      </c>
      <c r="E579" s="23" t="s">
        <v>131</v>
      </c>
      <c r="F579" s="23">
        <v>700019</v>
      </c>
      <c r="G579" s="23" t="s">
        <v>154</v>
      </c>
      <c r="H579" s="23" t="s">
        <v>155</v>
      </c>
      <c r="I579" s="23" t="s">
        <v>134</v>
      </c>
      <c r="J579" s="23" t="s">
        <v>156</v>
      </c>
      <c r="K579" s="23" t="s">
        <v>57</v>
      </c>
      <c r="L579" s="23">
        <v>2</v>
      </c>
      <c r="M579" s="23">
        <v>40.92</v>
      </c>
      <c r="N579" s="23">
        <v>5</v>
      </c>
      <c r="O579" s="23">
        <v>12</v>
      </c>
      <c r="P579" s="23" t="s">
        <v>89</v>
      </c>
      <c r="Q579" s="23" t="s">
        <v>34</v>
      </c>
      <c r="R579" s="23">
        <f t="shared" si="45"/>
        <v>1</v>
      </c>
      <c r="S579" s="23" t="str">
        <f t="shared" si="46"/>
        <v>ORD100578_20240724_CUST02500_MED006</v>
      </c>
      <c r="T579" s="23">
        <f t="shared" si="47"/>
        <v>1</v>
      </c>
      <c r="U579" s="6">
        <f t="shared" si="48"/>
        <v>81.84</v>
      </c>
      <c r="V579" s="6">
        <f>tbl_Raw_Data[[#This Row],[Discount_Pct]]*tbl_Raw_Data[[#This Row],[Gross_Amount]]/100</f>
        <v>4.0920000000000005</v>
      </c>
      <c r="W579" s="6">
        <f>tbl_Raw_Data[[#This Row],[Gross_Amount]]-tbl_Raw_Data[[#This Row],[Discount_Amount]]</f>
        <v>77.748000000000005</v>
      </c>
      <c r="X579" s="6">
        <f>tbl_Raw_Data[[#This Row],[Net_Amount_Before_Tax]]*tbl_Raw_Data[[#This Row],[Tax_Pct]]/100</f>
        <v>9.3297600000000003</v>
      </c>
      <c r="Y579" s="6">
        <f>tbl_Raw_Data[[#This Row],[Net_Amount_Before_Tax]]+tbl_Raw_Data[[#This Row],[Tax_Amount]]</f>
        <v>87.077760000000012</v>
      </c>
      <c r="Z579" s="6">
        <f t="shared" si="49"/>
        <v>2</v>
      </c>
    </row>
    <row r="580" spans="1:26" x14ac:dyDescent="0.3">
      <c r="A580" s="23" t="s">
        <v>1160</v>
      </c>
      <c r="B580" s="34">
        <v>45557</v>
      </c>
      <c r="C580" s="23" t="s">
        <v>1161</v>
      </c>
      <c r="D580" s="23" t="s">
        <v>19</v>
      </c>
      <c r="E580" s="23" t="s">
        <v>19</v>
      </c>
      <c r="F580" s="23">
        <v>110044</v>
      </c>
      <c r="G580" s="23" t="s">
        <v>68</v>
      </c>
      <c r="H580" s="23" t="s">
        <v>69</v>
      </c>
      <c r="I580" s="23" t="s">
        <v>55</v>
      </c>
      <c r="J580" s="23" t="s">
        <v>56</v>
      </c>
      <c r="K580" s="23" t="s">
        <v>24</v>
      </c>
      <c r="L580" s="23">
        <v>1</v>
      </c>
      <c r="M580" s="23">
        <v>30.14</v>
      </c>
      <c r="N580" s="23">
        <v>10</v>
      </c>
      <c r="O580" s="23">
        <v>5</v>
      </c>
      <c r="P580" s="23" t="s">
        <v>43</v>
      </c>
      <c r="Q580" s="23" t="s">
        <v>34</v>
      </c>
      <c r="R580" s="23">
        <f t="shared" si="45"/>
        <v>1</v>
      </c>
      <c r="S580" s="23" t="str">
        <f t="shared" si="46"/>
        <v>ORD100579_20240922_CUST00424_MED003</v>
      </c>
      <c r="T580" s="23">
        <f t="shared" si="47"/>
        <v>1</v>
      </c>
      <c r="U580" s="6">
        <f t="shared" si="48"/>
        <v>30.14</v>
      </c>
      <c r="V580" s="6">
        <f>tbl_Raw_Data[[#This Row],[Discount_Pct]]*tbl_Raw_Data[[#This Row],[Gross_Amount]]/100</f>
        <v>3.0139999999999998</v>
      </c>
      <c r="W580" s="6">
        <f>tbl_Raw_Data[[#This Row],[Gross_Amount]]-tbl_Raw_Data[[#This Row],[Discount_Amount]]</f>
        <v>27.126000000000001</v>
      </c>
      <c r="X580" s="6">
        <f>tbl_Raw_Data[[#This Row],[Net_Amount_Before_Tax]]*tbl_Raw_Data[[#This Row],[Tax_Pct]]/100</f>
        <v>1.3563000000000001</v>
      </c>
      <c r="Y580" s="6">
        <f>tbl_Raw_Data[[#This Row],[Net_Amount_Before_Tax]]+tbl_Raw_Data[[#This Row],[Tax_Amount]]</f>
        <v>28.482300000000002</v>
      </c>
      <c r="Z580" s="6">
        <f t="shared" si="49"/>
        <v>3</v>
      </c>
    </row>
    <row r="581" spans="1:26" x14ac:dyDescent="0.3">
      <c r="A581" s="23" t="s">
        <v>1162</v>
      </c>
      <c r="B581" s="34">
        <v>45972</v>
      </c>
      <c r="C581" s="23" t="s">
        <v>1163</v>
      </c>
      <c r="D581" s="23" t="s">
        <v>87</v>
      </c>
      <c r="E581" s="23" t="s">
        <v>88</v>
      </c>
      <c r="F581" s="23">
        <v>600096</v>
      </c>
      <c r="G581" s="23" t="s">
        <v>107</v>
      </c>
      <c r="H581" s="23" t="s">
        <v>108</v>
      </c>
      <c r="I581" s="23" t="s">
        <v>63</v>
      </c>
      <c r="J581" s="23" t="s">
        <v>42</v>
      </c>
      <c r="K581" s="23" t="s">
        <v>57</v>
      </c>
      <c r="L581" s="23">
        <v>2</v>
      </c>
      <c r="M581" s="23">
        <v>106.8</v>
      </c>
      <c r="N581" s="23">
        <v>5</v>
      </c>
      <c r="O581" s="23">
        <v>12</v>
      </c>
      <c r="P581" s="23" t="s">
        <v>33</v>
      </c>
      <c r="Q581" s="23" t="s">
        <v>26</v>
      </c>
      <c r="R581" s="23">
        <f t="shared" si="45"/>
        <v>1</v>
      </c>
      <c r="S581" s="23" t="str">
        <f t="shared" si="46"/>
        <v>ORD100580_20251111_CUST01600_MED005</v>
      </c>
      <c r="T581" s="23">
        <f t="shared" si="47"/>
        <v>1</v>
      </c>
      <c r="U581" s="6">
        <f t="shared" si="48"/>
        <v>213.6</v>
      </c>
      <c r="V581" s="6">
        <f>tbl_Raw_Data[[#This Row],[Discount_Pct]]*tbl_Raw_Data[[#This Row],[Gross_Amount]]/100</f>
        <v>10.68</v>
      </c>
      <c r="W581" s="6">
        <f>tbl_Raw_Data[[#This Row],[Gross_Amount]]-tbl_Raw_Data[[#This Row],[Discount_Amount]]</f>
        <v>202.92</v>
      </c>
      <c r="X581" s="6">
        <f>tbl_Raw_Data[[#This Row],[Net_Amount_Before_Tax]]*tbl_Raw_Data[[#This Row],[Tax_Pct]]/100</f>
        <v>24.3504</v>
      </c>
      <c r="Y581" s="6">
        <f>tbl_Raw_Data[[#This Row],[Net_Amount_Before_Tax]]+tbl_Raw_Data[[#This Row],[Tax_Amount]]</f>
        <v>227.2704</v>
      </c>
      <c r="Z581" s="6">
        <f t="shared" si="49"/>
        <v>2</v>
      </c>
    </row>
    <row r="582" spans="1:26" x14ac:dyDescent="0.3">
      <c r="A582" s="23" t="s">
        <v>1164</v>
      </c>
      <c r="B582" s="34">
        <v>45363</v>
      </c>
      <c r="C582" s="23" t="s">
        <v>1165</v>
      </c>
      <c r="D582" s="23" t="s">
        <v>28</v>
      </c>
      <c r="E582" s="23" t="s">
        <v>29</v>
      </c>
      <c r="F582" s="23">
        <v>500090</v>
      </c>
      <c r="G582" s="23" t="s">
        <v>39</v>
      </c>
      <c r="H582" s="23" t="s">
        <v>40</v>
      </c>
      <c r="I582" s="23" t="s">
        <v>41</v>
      </c>
      <c r="J582" s="23" t="s">
        <v>42</v>
      </c>
      <c r="K582" s="23" t="s">
        <v>24</v>
      </c>
      <c r="L582" s="23">
        <v>1</v>
      </c>
      <c r="M582" s="23">
        <v>31.98</v>
      </c>
      <c r="N582" s="23">
        <v>10</v>
      </c>
      <c r="O582" s="23">
        <v>5</v>
      </c>
      <c r="P582" s="23" t="s">
        <v>89</v>
      </c>
      <c r="Q582" s="23" t="s">
        <v>44</v>
      </c>
      <c r="R582" s="23">
        <f t="shared" si="45"/>
        <v>1</v>
      </c>
      <c r="S582" s="23" t="str">
        <f t="shared" si="46"/>
        <v>ORD100581_20240312_CUST02213_MED001</v>
      </c>
      <c r="T582" s="23">
        <f t="shared" si="47"/>
        <v>1</v>
      </c>
      <c r="U582" s="6">
        <f t="shared" si="48"/>
        <v>31.98</v>
      </c>
      <c r="V582" s="6">
        <f>tbl_Raw_Data[[#This Row],[Discount_Pct]]*tbl_Raw_Data[[#This Row],[Gross_Amount]]/100</f>
        <v>3.198</v>
      </c>
      <c r="W582" s="6">
        <f>tbl_Raw_Data[[#This Row],[Gross_Amount]]-tbl_Raw_Data[[#This Row],[Discount_Amount]]</f>
        <v>28.782</v>
      </c>
      <c r="X582" s="6">
        <f>tbl_Raw_Data[[#This Row],[Net_Amount_Before_Tax]]*tbl_Raw_Data[[#This Row],[Tax_Pct]]/100</f>
        <v>1.4391</v>
      </c>
      <c r="Y582" s="6">
        <f>tbl_Raw_Data[[#This Row],[Net_Amount_Before_Tax]]+tbl_Raw_Data[[#This Row],[Tax_Amount]]</f>
        <v>30.2211</v>
      </c>
      <c r="Z582" s="6">
        <f t="shared" si="49"/>
        <v>0</v>
      </c>
    </row>
    <row r="583" spans="1:26" x14ac:dyDescent="0.3">
      <c r="A583" s="23" t="s">
        <v>1166</v>
      </c>
      <c r="B583" s="34">
        <v>45602</v>
      </c>
      <c r="C583" s="23" t="s">
        <v>365</v>
      </c>
      <c r="D583" s="23" t="s">
        <v>19</v>
      </c>
      <c r="E583" s="23" t="s">
        <v>19</v>
      </c>
      <c r="F583" s="23">
        <v>110001</v>
      </c>
      <c r="G583" s="23" t="s">
        <v>94</v>
      </c>
      <c r="H583" s="23" t="s">
        <v>95</v>
      </c>
      <c r="I583" s="23" t="s">
        <v>84</v>
      </c>
      <c r="J583" s="23" t="s">
        <v>42</v>
      </c>
      <c r="K583" s="23" t="s">
        <v>24</v>
      </c>
      <c r="L583" s="23">
        <v>6</v>
      </c>
      <c r="M583" s="23">
        <v>86.49</v>
      </c>
      <c r="N583" s="23">
        <v>5</v>
      </c>
      <c r="O583" s="23">
        <v>5</v>
      </c>
      <c r="P583" s="23" t="s">
        <v>33</v>
      </c>
      <c r="Q583" s="23" t="s">
        <v>34</v>
      </c>
      <c r="R583" s="23">
        <f t="shared" si="45"/>
        <v>1</v>
      </c>
      <c r="S583" s="23" t="str">
        <f t="shared" si="46"/>
        <v>ORD100582_20241106_CUST01641_MED021</v>
      </c>
      <c r="T583" s="23">
        <f t="shared" si="47"/>
        <v>1</v>
      </c>
      <c r="U583" s="6">
        <f t="shared" si="48"/>
        <v>518.93999999999994</v>
      </c>
      <c r="V583" s="6">
        <f>tbl_Raw_Data[[#This Row],[Discount_Pct]]*tbl_Raw_Data[[#This Row],[Gross_Amount]]/100</f>
        <v>25.946999999999999</v>
      </c>
      <c r="W583" s="6">
        <f>tbl_Raw_Data[[#This Row],[Gross_Amount]]-tbl_Raw_Data[[#This Row],[Discount_Amount]]</f>
        <v>492.99299999999994</v>
      </c>
      <c r="X583" s="6">
        <f>tbl_Raw_Data[[#This Row],[Net_Amount_Before_Tax]]*tbl_Raw_Data[[#This Row],[Tax_Pct]]/100</f>
        <v>24.649649999999998</v>
      </c>
      <c r="Y583" s="6">
        <f>tbl_Raw_Data[[#This Row],[Net_Amount_Before_Tax]]+tbl_Raw_Data[[#This Row],[Tax_Amount]]</f>
        <v>517.64264999999989</v>
      </c>
      <c r="Z583" s="6">
        <f t="shared" si="49"/>
        <v>2</v>
      </c>
    </row>
    <row r="584" spans="1:26" x14ac:dyDescent="0.3">
      <c r="A584" s="23" t="s">
        <v>1167</v>
      </c>
      <c r="B584" s="34">
        <v>45472</v>
      </c>
      <c r="C584" s="23" t="s">
        <v>392</v>
      </c>
      <c r="D584" s="23" t="s">
        <v>19</v>
      </c>
      <c r="E584" s="23" t="s">
        <v>19</v>
      </c>
      <c r="F584" s="23">
        <v>110029</v>
      </c>
      <c r="G584" s="23" t="s">
        <v>138</v>
      </c>
      <c r="H584" s="23" t="s">
        <v>139</v>
      </c>
      <c r="I584" s="23" t="s">
        <v>50</v>
      </c>
      <c r="J584" s="23" t="s">
        <v>140</v>
      </c>
      <c r="K584" s="23" t="s">
        <v>24</v>
      </c>
      <c r="L584" s="23">
        <v>2</v>
      </c>
      <c r="M584" s="23">
        <v>153.71</v>
      </c>
      <c r="N584" s="23">
        <v>5</v>
      </c>
      <c r="O584" s="23">
        <v>5</v>
      </c>
      <c r="P584" s="23" t="s">
        <v>33</v>
      </c>
      <c r="Q584" s="23" t="s">
        <v>34</v>
      </c>
      <c r="R584" s="23">
        <f t="shared" si="45"/>
        <v>1</v>
      </c>
      <c r="S584" s="23" t="str">
        <f t="shared" si="46"/>
        <v>ORD100583_20240629_CUST02272_MED013</v>
      </c>
      <c r="T584" s="23">
        <f t="shared" si="47"/>
        <v>1</v>
      </c>
      <c r="U584" s="6">
        <f t="shared" si="48"/>
        <v>307.42</v>
      </c>
      <c r="V584" s="6">
        <f>tbl_Raw_Data[[#This Row],[Discount_Pct]]*tbl_Raw_Data[[#This Row],[Gross_Amount]]/100</f>
        <v>15.371000000000002</v>
      </c>
      <c r="W584" s="6">
        <f>tbl_Raw_Data[[#This Row],[Gross_Amount]]-tbl_Raw_Data[[#This Row],[Discount_Amount]]</f>
        <v>292.04900000000004</v>
      </c>
      <c r="X584" s="6">
        <f>tbl_Raw_Data[[#This Row],[Net_Amount_Before_Tax]]*tbl_Raw_Data[[#This Row],[Tax_Pct]]/100</f>
        <v>14.602450000000001</v>
      </c>
      <c r="Y584" s="6">
        <f>tbl_Raw_Data[[#This Row],[Net_Amount_Before_Tax]]+tbl_Raw_Data[[#This Row],[Tax_Amount]]</f>
        <v>306.65145000000001</v>
      </c>
      <c r="Z584" s="6">
        <f t="shared" si="49"/>
        <v>3</v>
      </c>
    </row>
    <row r="585" spans="1:26" x14ac:dyDescent="0.3">
      <c r="A585" s="23" t="s">
        <v>1168</v>
      </c>
      <c r="B585" s="34">
        <v>45740</v>
      </c>
      <c r="C585" s="23" t="s">
        <v>1169</v>
      </c>
      <c r="D585" s="23" t="s">
        <v>28</v>
      </c>
      <c r="E585" s="23" t="s">
        <v>29</v>
      </c>
      <c r="F585" s="23">
        <v>500084</v>
      </c>
      <c r="G585" s="23" t="s">
        <v>107</v>
      </c>
      <c r="H585" s="23" t="s">
        <v>108</v>
      </c>
      <c r="I585" s="23" t="s">
        <v>63</v>
      </c>
      <c r="J585" s="23" t="s">
        <v>42</v>
      </c>
      <c r="K585" s="23" t="s">
        <v>57</v>
      </c>
      <c r="L585" s="23">
        <v>1</v>
      </c>
      <c r="M585" s="23">
        <v>84.25</v>
      </c>
      <c r="N585" s="23">
        <v>20</v>
      </c>
      <c r="O585" s="23">
        <v>5</v>
      </c>
      <c r="P585" s="23" t="s">
        <v>33</v>
      </c>
      <c r="Q585" s="23" t="s">
        <v>34</v>
      </c>
      <c r="R585" s="23">
        <f t="shared" si="45"/>
        <v>1</v>
      </c>
      <c r="S585" s="23" t="str">
        <f t="shared" si="46"/>
        <v>ORD100584_20250324_CUST03012_MED005</v>
      </c>
      <c r="T585" s="23">
        <f t="shared" si="47"/>
        <v>1</v>
      </c>
      <c r="U585" s="6">
        <f t="shared" si="48"/>
        <v>84.25</v>
      </c>
      <c r="V585" s="6">
        <f>tbl_Raw_Data[[#This Row],[Discount_Pct]]*tbl_Raw_Data[[#This Row],[Gross_Amount]]/100</f>
        <v>16.850000000000001</v>
      </c>
      <c r="W585" s="6">
        <f>tbl_Raw_Data[[#This Row],[Gross_Amount]]-tbl_Raw_Data[[#This Row],[Discount_Amount]]</f>
        <v>67.400000000000006</v>
      </c>
      <c r="X585" s="6">
        <f>tbl_Raw_Data[[#This Row],[Net_Amount_Before_Tax]]*tbl_Raw_Data[[#This Row],[Tax_Pct]]/100</f>
        <v>3.37</v>
      </c>
      <c r="Y585" s="6">
        <f>tbl_Raw_Data[[#This Row],[Net_Amount_Before_Tax]]+tbl_Raw_Data[[#This Row],[Tax_Amount]]</f>
        <v>70.77000000000001</v>
      </c>
      <c r="Z585" s="6">
        <f t="shared" si="49"/>
        <v>2</v>
      </c>
    </row>
    <row r="586" spans="1:26" x14ac:dyDescent="0.3">
      <c r="A586" s="23" t="s">
        <v>1170</v>
      </c>
      <c r="B586" s="34">
        <v>45950</v>
      </c>
      <c r="C586" s="23" t="s">
        <v>1171</v>
      </c>
      <c r="D586" s="23" t="s">
        <v>142</v>
      </c>
      <c r="E586" s="23" t="s">
        <v>81</v>
      </c>
      <c r="F586" s="23">
        <v>380001</v>
      </c>
      <c r="G586" s="23" t="s">
        <v>124</v>
      </c>
      <c r="H586" s="23" t="s">
        <v>125</v>
      </c>
      <c r="I586" s="23" t="s">
        <v>104</v>
      </c>
      <c r="J586" s="23" t="s">
        <v>114</v>
      </c>
      <c r="K586" s="23" t="s">
        <v>24</v>
      </c>
      <c r="L586" s="23">
        <v>5</v>
      </c>
      <c r="M586" s="23">
        <v>126.41</v>
      </c>
      <c r="N586" s="23">
        <v>15</v>
      </c>
      <c r="O586" s="23">
        <v>5</v>
      </c>
      <c r="P586" s="23" t="s">
        <v>65</v>
      </c>
      <c r="Q586" s="23" t="s">
        <v>34</v>
      </c>
      <c r="R586" s="23">
        <f t="shared" si="45"/>
        <v>1</v>
      </c>
      <c r="S586" s="23" t="str">
        <f t="shared" si="46"/>
        <v>ORD100585_20251020_CUST01261_MED018</v>
      </c>
      <c r="T586" s="23">
        <f t="shared" si="47"/>
        <v>1</v>
      </c>
      <c r="U586" s="6">
        <f t="shared" si="48"/>
        <v>632.04999999999995</v>
      </c>
      <c r="V586" s="6">
        <f>tbl_Raw_Data[[#This Row],[Discount_Pct]]*tbl_Raw_Data[[#This Row],[Gross_Amount]]/100</f>
        <v>94.807500000000005</v>
      </c>
      <c r="W586" s="6">
        <f>tbl_Raw_Data[[#This Row],[Gross_Amount]]-tbl_Raw_Data[[#This Row],[Discount_Amount]]</f>
        <v>537.24249999999995</v>
      </c>
      <c r="X586" s="6">
        <f>tbl_Raw_Data[[#This Row],[Net_Amount_Before_Tax]]*tbl_Raw_Data[[#This Row],[Tax_Pct]]/100</f>
        <v>26.862124999999995</v>
      </c>
      <c r="Y586" s="6">
        <f>tbl_Raw_Data[[#This Row],[Net_Amount_Before_Tax]]+tbl_Raw_Data[[#This Row],[Tax_Amount]]</f>
        <v>564.10462499999994</v>
      </c>
      <c r="Z586" s="6">
        <f t="shared" si="49"/>
        <v>2</v>
      </c>
    </row>
    <row r="587" spans="1:26" x14ac:dyDescent="0.3">
      <c r="A587" s="23" t="s">
        <v>1172</v>
      </c>
      <c r="B587" s="34">
        <v>45335</v>
      </c>
      <c r="C587" s="23" t="s">
        <v>1173</v>
      </c>
      <c r="D587" s="23" t="s">
        <v>159</v>
      </c>
      <c r="E587" s="23" t="s">
        <v>47</v>
      </c>
      <c r="F587" s="23">
        <v>400093</v>
      </c>
      <c r="G587" s="23" t="s">
        <v>132</v>
      </c>
      <c r="H587" s="23" t="s">
        <v>133</v>
      </c>
      <c r="I587" s="23" t="s">
        <v>134</v>
      </c>
      <c r="J587" s="23" t="s">
        <v>135</v>
      </c>
      <c r="K587" s="23" t="s">
        <v>57</v>
      </c>
      <c r="L587" s="23">
        <v>3</v>
      </c>
      <c r="M587" s="23">
        <v>79.510000000000005</v>
      </c>
      <c r="N587" s="23">
        <v>5</v>
      </c>
      <c r="O587" s="23">
        <v>18</v>
      </c>
      <c r="P587" s="23" t="s">
        <v>43</v>
      </c>
      <c r="Q587" s="23" t="s">
        <v>34</v>
      </c>
      <c r="R587" s="23">
        <f t="shared" si="45"/>
        <v>1</v>
      </c>
      <c r="S587" s="23" t="str">
        <f t="shared" si="46"/>
        <v>ORD100586_20240213_CUST01661_MED007</v>
      </c>
      <c r="T587" s="23">
        <f t="shared" si="47"/>
        <v>1</v>
      </c>
      <c r="U587" s="6">
        <f t="shared" si="48"/>
        <v>238.53000000000003</v>
      </c>
      <c r="V587" s="6">
        <f>tbl_Raw_Data[[#This Row],[Discount_Pct]]*tbl_Raw_Data[[#This Row],[Gross_Amount]]/100</f>
        <v>11.926500000000001</v>
      </c>
      <c r="W587" s="6">
        <f>tbl_Raw_Data[[#This Row],[Gross_Amount]]-tbl_Raw_Data[[#This Row],[Discount_Amount]]</f>
        <v>226.60350000000003</v>
      </c>
      <c r="X587" s="6">
        <f>tbl_Raw_Data[[#This Row],[Net_Amount_Before_Tax]]*tbl_Raw_Data[[#This Row],[Tax_Pct]]/100</f>
        <v>40.788630000000005</v>
      </c>
      <c r="Y587" s="6">
        <f>tbl_Raw_Data[[#This Row],[Net_Amount_Before_Tax]]+tbl_Raw_Data[[#This Row],[Tax_Amount]]</f>
        <v>267.39213000000001</v>
      </c>
      <c r="Z587" s="6">
        <f t="shared" si="49"/>
        <v>3</v>
      </c>
    </row>
    <row r="588" spans="1:26" x14ac:dyDescent="0.3">
      <c r="A588" s="23" t="s">
        <v>1174</v>
      </c>
      <c r="B588" s="34">
        <v>45329</v>
      </c>
      <c r="C588" s="23" t="s">
        <v>1175</v>
      </c>
      <c r="D588" s="23" t="s">
        <v>92</v>
      </c>
      <c r="E588" s="23" t="s">
        <v>93</v>
      </c>
      <c r="F588" s="23">
        <v>560034</v>
      </c>
      <c r="G588" s="23" t="s">
        <v>145</v>
      </c>
      <c r="H588" s="23" t="s">
        <v>146</v>
      </c>
      <c r="I588" s="23" t="s">
        <v>147</v>
      </c>
      <c r="J588" s="23" t="s">
        <v>148</v>
      </c>
      <c r="K588" s="23" t="s">
        <v>24</v>
      </c>
      <c r="L588" s="23">
        <v>2</v>
      </c>
      <c r="M588" s="23">
        <v>105.76</v>
      </c>
      <c r="N588" s="23">
        <v>15</v>
      </c>
      <c r="O588" s="23">
        <v>5</v>
      </c>
      <c r="P588" s="23" t="s">
        <v>58</v>
      </c>
      <c r="Q588" s="23" t="s">
        <v>34</v>
      </c>
      <c r="R588" s="23">
        <f t="shared" si="45"/>
        <v>1</v>
      </c>
      <c r="S588" s="23" t="str">
        <f t="shared" si="46"/>
        <v>ORD100587_20240207_CUST03013_MED016</v>
      </c>
      <c r="T588" s="23">
        <f t="shared" si="47"/>
        <v>1</v>
      </c>
      <c r="U588" s="6">
        <f t="shared" si="48"/>
        <v>211.52</v>
      </c>
      <c r="V588" s="6">
        <f>tbl_Raw_Data[[#This Row],[Discount_Pct]]*tbl_Raw_Data[[#This Row],[Gross_Amount]]/100</f>
        <v>31.728000000000002</v>
      </c>
      <c r="W588" s="6">
        <f>tbl_Raw_Data[[#This Row],[Gross_Amount]]-tbl_Raw_Data[[#This Row],[Discount_Amount]]</f>
        <v>179.792</v>
      </c>
      <c r="X588" s="6">
        <f>tbl_Raw_Data[[#This Row],[Net_Amount_Before_Tax]]*tbl_Raw_Data[[#This Row],[Tax_Pct]]/100</f>
        <v>8.9896000000000011</v>
      </c>
      <c r="Y588" s="6">
        <f>tbl_Raw_Data[[#This Row],[Net_Amount_Before_Tax]]+tbl_Raw_Data[[#This Row],[Tax_Amount]]</f>
        <v>188.7816</v>
      </c>
      <c r="Z588" s="6">
        <f t="shared" si="49"/>
        <v>4</v>
      </c>
    </row>
    <row r="589" spans="1:26" x14ac:dyDescent="0.3">
      <c r="A589" s="23" t="s">
        <v>1174</v>
      </c>
      <c r="B589" s="34">
        <v>45939</v>
      </c>
      <c r="C589" s="23" t="s">
        <v>1176</v>
      </c>
      <c r="D589" s="23" t="s">
        <v>80</v>
      </c>
      <c r="E589" s="23" t="s">
        <v>81</v>
      </c>
      <c r="F589" s="23">
        <v>395001</v>
      </c>
      <c r="G589" s="23" t="s">
        <v>119</v>
      </c>
      <c r="H589" s="23" t="s">
        <v>120</v>
      </c>
      <c r="I589" s="23" t="s">
        <v>32</v>
      </c>
      <c r="J589" s="23" t="s">
        <v>64</v>
      </c>
      <c r="K589" s="23" t="s">
        <v>57</v>
      </c>
      <c r="L589" s="23">
        <v>3</v>
      </c>
      <c r="M589" s="23">
        <v>63.44</v>
      </c>
      <c r="N589" s="23">
        <v>10</v>
      </c>
      <c r="O589" s="23">
        <v>12</v>
      </c>
      <c r="P589" s="23" t="s">
        <v>25</v>
      </c>
      <c r="Q589" s="23" t="s">
        <v>34</v>
      </c>
      <c r="R589" s="23">
        <f t="shared" si="45"/>
        <v>1</v>
      </c>
      <c r="S589" s="23" t="str">
        <f t="shared" si="46"/>
        <v>ORD100587_20251009_CUST00205_MED010</v>
      </c>
      <c r="T589" s="23">
        <f t="shared" si="47"/>
        <v>1</v>
      </c>
      <c r="U589" s="6">
        <f t="shared" si="48"/>
        <v>190.32</v>
      </c>
      <c r="V589" s="6">
        <f>tbl_Raw_Data[[#This Row],[Discount_Pct]]*tbl_Raw_Data[[#This Row],[Gross_Amount]]/100</f>
        <v>19.031999999999996</v>
      </c>
      <c r="W589" s="6">
        <f>tbl_Raw_Data[[#This Row],[Gross_Amount]]-tbl_Raw_Data[[#This Row],[Discount_Amount]]</f>
        <v>171.28800000000001</v>
      </c>
      <c r="X589" s="6">
        <f>tbl_Raw_Data[[#This Row],[Net_Amount_Before_Tax]]*tbl_Raw_Data[[#This Row],[Tax_Pct]]/100</f>
        <v>20.554560000000002</v>
      </c>
      <c r="Y589" s="6">
        <f>tbl_Raw_Data[[#This Row],[Net_Amount_Before_Tax]]+tbl_Raw_Data[[#This Row],[Tax_Amount]]</f>
        <v>191.84256000000002</v>
      </c>
      <c r="Z589" s="6">
        <f t="shared" si="49"/>
        <v>5</v>
      </c>
    </row>
    <row r="590" spans="1:26" x14ac:dyDescent="0.3">
      <c r="A590" s="23" t="s">
        <v>1177</v>
      </c>
      <c r="B590" s="34">
        <v>45922</v>
      </c>
      <c r="C590" s="23" t="s">
        <v>1178</v>
      </c>
      <c r="D590" s="23" t="s">
        <v>159</v>
      </c>
      <c r="E590" s="23" t="s">
        <v>47</v>
      </c>
      <c r="F590" s="23">
        <v>400076</v>
      </c>
      <c r="G590" s="23" t="s">
        <v>167</v>
      </c>
      <c r="H590" s="23" t="s">
        <v>168</v>
      </c>
      <c r="I590" s="23" t="s">
        <v>113</v>
      </c>
      <c r="J590" s="23" t="s">
        <v>42</v>
      </c>
      <c r="K590" s="23" t="s">
        <v>24</v>
      </c>
      <c r="L590" s="23">
        <v>1</v>
      </c>
      <c r="M590" s="23">
        <v>184.51</v>
      </c>
      <c r="N590" s="23">
        <v>10</v>
      </c>
      <c r="O590" s="23">
        <v>18</v>
      </c>
      <c r="P590" s="23" t="s">
        <v>65</v>
      </c>
      <c r="Q590" s="23" t="s">
        <v>34</v>
      </c>
      <c r="R590" s="23">
        <f t="shared" si="45"/>
        <v>1</v>
      </c>
      <c r="S590" s="23" t="str">
        <f t="shared" si="46"/>
        <v>ORD100589_20250922_CUST00904_MED026</v>
      </c>
      <c r="T590" s="23">
        <f t="shared" si="47"/>
        <v>1</v>
      </c>
      <c r="U590" s="6">
        <f t="shared" si="48"/>
        <v>184.51</v>
      </c>
      <c r="V590" s="6">
        <f>tbl_Raw_Data[[#This Row],[Discount_Pct]]*tbl_Raw_Data[[#This Row],[Gross_Amount]]/100</f>
        <v>18.451000000000001</v>
      </c>
      <c r="W590" s="6">
        <f>tbl_Raw_Data[[#This Row],[Gross_Amount]]-tbl_Raw_Data[[#This Row],[Discount_Amount]]</f>
        <v>166.059</v>
      </c>
      <c r="X590" s="6">
        <f>tbl_Raw_Data[[#This Row],[Net_Amount_Before_Tax]]*tbl_Raw_Data[[#This Row],[Tax_Pct]]/100</f>
        <v>29.890619999999998</v>
      </c>
      <c r="Y590" s="6">
        <f>tbl_Raw_Data[[#This Row],[Net_Amount_Before_Tax]]+tbl_Raw_Data[[#This Row],[Tax_Amount]]</f>
        <v>195.94961999999998</v>
      </c>
      <c r="Z590" s="6">
        <f t="shared" si="49"/>
        <v>2</v>
      </c>
    </row>
    <row r="591" spans="1:26" x14ac:dyDescent="0.3">
      <c r="A591" s="23" t="s">
        <v>1179</v>
      </c>
      <c r="B591" s="34">
        <v>45881</v>
      </c>
      <c r="C591" s="23" t="s">
        <v>1180</v>
      </c>
      <c r="D591" s="23" t="s">
        <v>92</v>
      </c>
      <c r="E591" s="23" t="s">
        <v>93</v>
      </c>
      <c r="F591" s="23">
        <v>560034</v>
      </c>
      <c r="G591" s="23" t="s">
        <v>196</v>
      </c>
      <c r="H591" s="23" t="s">
        <v>197</v>
      </c>
      <c r="I591" s="23" t="s">
        <v>32</v>
      </c>
      <c r="J591" s="23" t="s">
        <v>42</v>
      </c>
      <c r="K591" s="23" t="s">
        <v>24</v>
      </c>
      <c r="L591" s="23">
        <v>3</v>
      </c>
      <c r="M591" s="23">
        <v>27.35</v>
      </c>
      <c r="N591" s="23">
        <v>10</v>
      </c>
      <c r="O591" s="23">
        <v>12</v>
      </c>
      <c r="P591" s="23" t="s">
        <v>65</v>
      </c>
      <c r="Q591" s="23" t="s">
        <v>34</v>
      </c>
      <c r="R591" s="23">
        <f t="shared" si="45"/>
        <v>1</v>
      </c>
      <c r="S591" s="23" t="str">
        <f t="shared" si="46"/>
        <v>ORD100590_20250812_CUST02236_MED011</v>
      </c>
      <c r="T591" s="23">
        <f t="shared" si="47"/>
        <v>1</v>
      </c>
      <c r="U591" s="6">
        <f t="shared" si="48"/>
        <v>82.050000000000011</v>
      </c>
      <c r="V591" s="6">
        <f>tbl_Raw_Data[[#This Row],[Discount_Pct]]*tbl_Raw_Data[[#This Row],[Gross_Amount]]/100</f>
        <v>8.2050000000000018</v>
      </c>
      <c r="W591" s="6">
        <f>tbl_Raw_Data[[#This Row],[Gross_Amount]]-tbl_Raw_Data[[#This Row],[Discount_Amount]]</f>
        <v>73.845000000000013</v>
      </c>
      <c r="X591" s="6">
        <f>tbl_Raw_Data[[#This Row],[Net_Amount_Before_Tax]]*tbl_Raw_Data[[#This Row],[Tax_Pct]]/100</f>
        <v>8.8614000000000015</v>
      </c>
      <c r="Y591" s="6">
        <f>tbl_Raw_Data[[#This Row],[Net_Amount_Before_Tax]]+tbl_Raw_Data[[#This Row],[Tax_Amount]]</f>
        <v>82.706400000000016</v>
      </c>
      <c r="Z591" s="6">
        <f t="shared" si="49"/>
        <v>3</v>
      </c>
    </row>
    <row r="592" spans="1:26" x14ac:dyDescent="0.3">
      <c r="A592" s="23" t="s">
        <v>1179</v>
      </c>
      <c r="B592" s="34">
        <v>45436</v>
      </c>
      <c r="C592" s="23" t="s">
        <v>1181</v>
      </c>
      <c r="D592" s="23" t="s">
        <v>130</v>
      </c>
      <c r="E592" s="23" t="s">
        <v>131</v>
      </c>
      <c r="F592" s="23">
        <v>700001</v>
      </c>
      <c r="G592" s="23" t="s">
        <v>154</v>
      </c>
      <c r="H592" s="23" t="s">
        <v>155</v>
      </c>
      <c r="I592" s="23" t="s">
        <v>134</v>
      </c>
      <c r="J592" s="23" t="s">
        <v>156</v>
      </c>
      <c r="K592" s="23" t="s">
        <v>57</v>
      </c>
      <c r="L592" s="23">
        <v>2</v>
      </c>
      <c r="M592" s="23">
        <v>46.32</v>
      </c>
      <c r="N592" s="23">
        <v>5</v>
      </c>
      <c r="O592" s="23">
        <v>12</v>
      </c>
      <c r="P592" s="23" t="s">
        <v>43</v>
      </c>
      <c r="Q592" s="23" t="s">
        <v>34</v>
      </c>
      <c r="R592" s="23">
        <f t="shared" si="45"/>
        <v>1</v>
      </c>
      <c r="S592" s="23" t="str">
        <f t="shared" si="46"/>
        <v>ORD100590_20240524_CUST03103_MED006</v>
      </c>
      <c r="T592" s="23">
        <f t="shared" si="47"/>
        <v>1</v>
      </c>
      <c r="U592" s="6">
        <f t="shared" si="48"/>
        <v>92.64</v>
      </c>
      <c r="V592" s="6">
        <f>tbl_Raw_Data[[#This Row],[Discount_Pct]]*tbl_Raw_Data[[#This Row],[Gross_Amount]]/100</f>
        <v>4.6319999999999997</v>
      </c>
      <c r="W592" s="6">
        <f>tbl_Raw_Data[[#This Row],[Gross_Amount]]-tbl_Raw_Data[[#This Row],[Discount_Amount]]</f>
        <v>88.007999999999996</v>
      </c>
      <c r="X592" s="6">
        <f>tbl_Raw_Data[[#This Row],[Net_Amount_Before_Tax]]*tbl_Raw_Data[[#This Row],[Tax_Pct]]/100</f>
        <v>10.56096</v>
      </c>
      <c r="Y592" s="6">
        <f>tbl_Raw_Data[[#This Row],[Net_Amount_Before_Tax]]+tbl_Raw_Data[[#This Row],[Tax_Amount]]</f>
        <v>98.56895999999999</v>
      </c>
      <c r="Z592" s="6">
        <f t="shared" si="49"/>
        <v>2</v>
      </c>
    </row>
    <row r="593" spans="1:26" x14ac:dyDescent="0.3">
      <c r="A593" s="23" t="s">
        <v>1182</v>
      </c>
      <c r="B593" s="34">
        <v>45939</v>
      </c>
      <c r="C593" s="23" t="s">
        <v>1183</v>
      </c>
      <c r="D593" s="23" t="s">
        <v>130</v>
      </c>
      <c r="E593" s="23" t="s">
        <v>131</v>
      </c>
      <c r="F593" s="23">
        <v>700019</v>
      </c>
      <c r="G593" s="23" t="s">
        <v>256</v>
      </c>
      <c r="H593" s="23" t="s">
        <v>257</v>
      </c>
      <c r="I593" s="23" t="s">
        <v>22</v>
      </c>
      <c r="J593" s="23" t="s">
        <v>258</v>
      </c>
      <c r="K593" s="23" t="s">
        <v>57</v>
      </c>
      <c r="L593" s="23">
        <v>1</v>
      </c>
      <c r="M593" s="23">
        <v>72.64</v>
      </c>
      <c r="N593" s="23">
        <v>0</v>
      </c>
      <c r="O593" s="23">
        <v>5</v>
      </c>
      <c r="P593" s="23" t="s">
        <v>25</v>
      </c>
      <c r="Q593" s="23" t="s">
        <v>34</v>
      </c>
      <c r="R593" s="23">
        <f t="shared" si="45"/>
        <v>1</v>
      </c>
      <c r="S593" s="23" t="str">
        <f t="shared" si="46"/>
        <v>ORD100592_20251009_CUST02509_MED025</v>
      </c>
      <c r="T593" s="23">
        <f t="shared" si="47"/>
        <v>1</v>
      </c>
      <c r="U593" s="6">
        <f t="shared" si="48"/>
        <v>72.64</v>
      </c>
      <c r="V593" s="6">
        <f>tbl_Raw_Data[[#This Row],[Discount_Pct]]*tbl_Raw_Data[[#This Row],[Gross_Amount]]/100</f>
        <v>0</v>
      </c>
      <c r="W593" s="6">
        <f>tbl_Raw_Data[[#This Row],[Gross_Amount]]-tbl_Raw_Data[[#This Row],[Discount_Amount]]</f>
        <v>72.64</v>
      </c>
      <c r="X593" s="6">
        <f>tbl_Raw_Data[[#This Row],[Net_Amount_Before_Tax]]*tbl_Raw_Data[[#This Row],[Tax_Pct]]/100</f>
        <v>3.6319999999999997</v>
      </c>
      <c r="Y593" s="6">
        <f>tbl_Raw_Data[[#This Row],[Net_Amount_Before_Tax]]+tbl_Raw_Data[[#This Row],[Tax_Amount]]</f>
        <v>76.272000000000006</v>
      </c>
      <c r="Z593" s="6">
        <f t="shared" si="49"/>
        <v>2</v>
      </c>
    </row>
    <row r="594" spans="1:26" x14ac:dyDescent="0.3">
      <c r="A594" s="23" t="s">
        <v>1184</v>
      </c>
      <c r="B594" s="34">
        <v>45779</v>
      </c>
      <c r="C594" s="23" t="s">
        <v>1185</v>
      </c>
      <c r="D594" s="23" t="s">
        <v>92</v>
      </c>
      <c r="E594" s="23" t="s">
        <v>93</v>
      </c>
      <c r="F594" s="23">
        <v>560034</v>
      </c>
      <c r="G594" s="23" t="s">
        <v>132</v>
      </c>
      <c r="H594" s="23" t="s">
        <v>133</v>
      </c>
      <c r="I594" s="23" t="s">
        <v>134</v>
      </c>
      <c r="J594" s="23" t="s">
        <v>135</v>
      </c>
      <c r="K594" s="23" t="s">
        <v>57</v>
      </c>
      <c r="L594" s="23">
        <v>1</v>
      </c>
      <c r="M594" s="23">
        <v>71.489999999999995</v>
      </c>
      <c r="N594" s="23">
        <v>5</v>
      </c>
      <c r="O594" s="23">
        <v>5</v>
      </c>
      <c r="P594" s="23" t="s">
        <v>89</v>
      </c>
      <c r="Q594" s="23" t="s">
        <v>34</v>
      </c>
      <c r="R594" s="23">
        <f t="shared" si="45"/>
        <v>1</v>
      </c>
      <c r="S594" s="23" t="str">
        <f t="shared" si="46"/>
        <v>ORD100593_20250502_CUST02836_MED007</v>
      </c>
      <c r="T594" s="23">
        <f t="shared" si="47"/>
        <v>1</v>
      </c>
      <c r="U594" s="6">
        <f t="shared" si="48"/>
        <v>71.489999999999995</v>
      </c>
      <c r="V594" s="6">
        <f>tbl_Raw_Data[[#This Row],[Discount_Pct]]*tbl_Raw_Data[[#This Row],[Gross_Amount]]/100</f>
        <v>3.5745</v>
      </c>
      <c r="W594" s="6">
        <f>tbl_Raw_Data[[#This Row],[Gross_Amount]]-tbl_Raw_Data[[#This Row],[Discount_Amount]]</f>
        <v>67.915499999999994</v>
      </c>
      <c r="X594" s="6">
        <f>tbl_Raw_Data[[#This Row],[Net_Amount_Before_Tax]]*tbl_Raw_Data[[#This Row],[Tax_Pct]]/100</f>
        <v>3.395775</v>
      </c>
      <c r="Y594" s="6">
        <f>tbl_Raw_Data[[#This Row],[Net_Amount_Before_Tax]]+tbl_Raw_Data[[#This Row],[Tax_Amount]]</f>
        <v>71.311274999999995</v>
      </c>
      <c r="Z594" s="6">
        <f t="shared" si="49"/>
        <v>2</v>
      </c>
    </row>
    <row r="595" spans="1:26" x14ac:dyDescent="0.3">
      <c r="A595" s="23" t="s">
        <v>1186</v>
      </c>
      <c r="B595" s="34">
        <v>45803</v>
      </c>
      <c r="C595" s="23" t="s">
        <v>1187</v>
      </c>
      <c r="D595" s="23" t="s">
        <v>159</v>
      </c>
      <c r="E595" s="23" t="s">
        <v>47</v>
      </c>
      <c r="F595" s="23">
        <v>400050</v>
      </c>
      <c r="G595" s="23" t="s">
        <v>94</v>
      </c>
      <c r="H595" s="23" t="s">
        <v>95</v>
      </c>
      <c r="I595" s="23" t="s">
        <v>84</v>
      </c>
      <c r="J595" s="23" t="s">
        <v>42</v>
      </c>
      <c r="K595" s="23" t="s">
        <v>24</v>
      </c>
      <c r="L595" s="23">
        <v>3</v>
      </c>
      <c r="M595" s="23">
        <v>78.83</v>
      </c>
      <c r="N595" s="23">
        <v>5</v>
      </c>
      <c r="O595" s="23">
        <v>12</v>
      </c>
      <c r="P595" s="23" t="s">
        <v>43</v>
      </c>
      <c r="Q595" s="23" t="s">
        <v>34</v>
      </c>
      <c r="R595" s="23">
        <f t="shared" si="45"/>
        <v>1</v>
      </c>
      <c r="S595" s="23" t="str">
        <f t="shared" si="46"/>
        <v>ORD100594_20250526_CUST02507_MED021</v>
      </c>
      <c r="T595" s="23">
        <f t="shared" si="47"/>
        <v>1</v>
      </c>
      <c r="U595" s="6">
        <f t="shared" si="48"/>
        <v>236.49</v>
      </c>
      <c r="V595" s="6">
        <f>tbl_Raw_Data[[#This Row],[Discount_Pct]]*tbl_Raw_Data[[#This Row],[Gross_Amount]]/100</f>
        <v>11.8245</v>
      </c>
      <c r="W595" s="6">
        <f>tbl_Raw_Data[[#This Row],[Gross_Amount]]-tbl_Raw_Data[[#This Row],[Discount_Amount]]</f>
        <v>224.66550000000001</v>
      </c>
      <c r="X595" s="6">
        <f>tbl_Raw_Data[[#This Row],[Net_Amount_Before_Tax]]*tbl_Raw_Data[[#This Row],[Tax_Pct]]/100</f>
        <v>26.959859999999999</v>
      </c>
      <c r="Y595" s="6">
        <f>tbl_Raw_Data[[#This Row],[Net_Amount_Before_Tax]]+tbl_Raw_Data[[#This Row],[Tax_Amount]]</f>
        <v>251.62536</v>
      </c>
      <c r="Z595" s="6">
        <f t="shared" si="49"/>
        <v>2</v>
      </c>
    </row>
    <row r="596" spans="1:26" x14ac:dyDescent="0.3">
      <c r="A596" s="23" t="s">
        <v>1188</v>
      </c>
      <c r="B596" s="34">
        <v>45389</v>
      </c>
      <c r="C596" s="23" t="s">
        <v>1189</v>
      </c>
      <c r="D596" s="23" t="s">
        <v>46</v>
      </c>
      <c r="E596" s="23" t="s">
        <v>47</v>
      </c>
      <c r="F596" s="23">
        <v>411014</v>
      </c>
      <c r="G596" s="23" t="s">
        <v>48</v>
      </c>
      <c r="H596" s="23" t="s">
        <v>49</v>
      </c>
      <c r="I596" s="23" t="s">
        <v>50</v>
      </c>
      <c r="J596" s="23" t="s">
        <v>23</v>
      </c>
      <c r="K596" s="23" t="s">
        <v>24</v>
      </c>
      <c r="L596" s="23">
        <v>3</v>
      </c>
      <c r="M596" s="23">
        <v>112.83</v>
      </c>
      <c r="N596" s="23">
        <v>0</v>
      </c>
      <c r="O596" s="23">
        <v>18</v>
      </c>
      <c r="P596" s="23" t="s">
        <v>65</v>
      </c>
      <c r="Q596" s="23" t="s">
        <v>34</v>
      </c>
      <c r="R596" s="23">
        <f t="shared" si="45"/>
        <v>1</v>
      </c>
      <c r="S596" s="23" t="str">
        <f t="shared" si="46"/>
        <v>ORD100595_20240407_CUST02536_MED028</v>
      </c>
      <c r="T596" s="23">
        <f t="shared" si="47"/>
        <v>1</v>
      </c>
      <c r="U596" s="6">
        <f t="shared" si="48"/>
        <v>338.49</v>
      </c>
      <c r="V596" s="6">
        <f>tbl_Raw_Data[[#This Row],[Discount_Pct]]*tbl_Raw_Data[[#This Row],[Gross_Amount]]/100</f>
        <v>0</v>
      </c>
      <c r="W596" s="6">
        <f>tbl_Raw_Data[[#This Row],[Gross_Amount]]-tbl_Raw_Data[[#This Row],[Discount_Amount]]</f>
        <v>338.49</v>
      </c>
      <c r="X596" s="6">
        <f>tbl_Raw_Data[[#This Row],[Net_Amount_Before_Tax]]*tbl_Raw_Data[[#This Row],[Tax_Pct]]/100</f>
        <v>60.928199999999997</v>
      </c>
      <c r="Y596" s="6">
        <f>tbl_Raw_Data[[#This Row],[Net_Amount_Before_Tax]]+tbl_Raw_Data[[#This Row],[Tax_Amount]]</f>
        <v>399.41820000000001</v>
      </c>
      <c r="Z596" s="6">
        <f t="shared" si="49"/>
        <v>1</v>
      </c>
    </row>
    <row r="597" spans="1:26" x14ac:dyDescent="0.3">
      <c r="A597" s="23" t="s">
        <v>1190</v>
      </c>
      <c r="B597" s="34">
        <v>45444</v>
      </c>
      <c r="C597" s="23" t="s">
        <v>1191</v>
      </c>
      <c r="D597" s="23" t="s">
        <v>37</v>
      </c>
      <c r="E597" s="23" t="s">
        <v>38</v>
      </c>
      <c r="F597" s="23">
        <v>452001</v>
      </c>
      <c r="G597" s="23" t="s">
        <v>283</v>
      </c>
      <c r="H597" s="23" t="s">
        <v>284</v>
      </c>
      <c r="I597" s="23" t="s">
        <v>104</v>
      </c>
      <c r="J597" s="23" t="s">
        <v>42</v>
      </c>
      <c r="K597" s="23" t="s">
        <v>57</v>
      </c>
      <c r="L597" s="23">
        <v>2</v>
      </c>
      <c r="M597" s="23">
        <v>264.37</v>
      </c>
      <c r="N597" s="23">
        <v>10</v>
      </c>
      <c r="O597" s="23">
        <v>5</v>
      </c>
      <c r="P597" s="23" t="s">
        <v>58</v>
      </c>
      <c r="Q597" s="23" t="s">
        <v>44</v>
      </c>
      <c r="R597" s="23">
        <f t="shared" si="45"/>
        <v>1</v>
      </c>
      <c r="S597" s="23" t="str">
        <f t="shared" si="46"/>
        <v>ORD100596_20240601_CUST02807_MED030</v>
      </c>
      <c r="T597" s="23">
        <f t="shared" si="47"/>
        <v>1</v>
      </c>
      <c r="U597" s="6">
        <f t="shared" si="48"/>
        <v>528.74</v>
      </c>
      <c r="V597" s="6">
        <f>tbl_Raw_Data[[#This Row],[Discount_Pct]]*tbl_Raw_Data[[#This Row],[Gross_Amount]]/100</f>
        <v>52.873999999999995</v>
      </c>
      <c r="W597" s="6">
        <f>tbl_Raw_Data[[#This Row],[Gross_Amount]]-tbl_Raw_Data[[#This Row],[Discount_Amount]]</f>
        <v>475.86599999999999</v>
      </c>
      <c r="X597" s="6">
        <f>tbl_Raw_Data[[#This Row],[Net_Amount_Before_Tax]]*tbl_Raw_Data[[#This Row],[Tax_Pct]]/100</f>
        <v>23.793299999999999</v>
      </c>
      <c r="Y597" s="6">
        <f>tbl_Raw_Data[[#This Row],[Net_Amount_Before_Tax]]+tbl_Raw_Data[[#This Row],[Tax_Amount]]</f>
        <v>499.65929999999997</v>
      </c>
      <c r="Z597" s="6">
        <f t="shared" si="49"/>
        <v>1</v>
      </c>
    </row>
    <row r="598" spans="1:26" x14ac:dyDescent="0.3">
      <c r="A598" s="23" t="s">
        <v>1192</v>
      </c>
      <c r="B598" s="34">
        <v>45737</v>
      </c>
      <c r="C598" s="23" t="s">
        <v>1193</v>
      </c>
      <c r="D598" s="23" t="s">
        <v>46</v>
      </c>
      <c r="E598" s="23" t="s">
        <v>47</v>
      </c>
      <c r="F598" s="23">
        <v>411001</v>
      </c>
      <c r="G598" s="23" t="s">
        <v>53</v>
      </c>
      <c r="H598" s="23" t="s">
        <v>54</v>
      </c>
      <c r="I598" s="23" t="s">
        <v>55</v>
      </c>
      <c r="J598" s="23" t="s">
        <v>56</v>
      </c>
      <c r="K598" s="23" t="s">
        <v>57</v>
      </c>
      <c r="L598" s="23">
        <v>3</v>
      </c>
      <c r="M598" s="23">
        <v>59.66</v>
      </c>
      <c r="N598" s="23">
        <v>0</v>
      </c>
      <c r="O598" s="23">
        <v>18</v>
      </c>
      <c r="P598" s="23" t="s">
        <v>89</v>
      </c>
      <c r="Q598" s="23" t="s">
        <v>34</v>
      </c>
      <c r="R598" s="23">
        <f t="shared" si="45"/>
        <v>1</v>
      </c>
      <c r="S598" s="23" t="str">
        <f t="shared" si="46"/>
        <v>ORD100597_20250321_CUST01030_MED020</v>
      </c>
      <c r="T598" s="23">
        <f t="shared" si="47"/>
        <v>1</v>
      </c>
      <c r="U598" s="6">
        <f t="shared" si="48"/>
        <v>178.98</v>
      </c>
      <c r="V598" s="6">
        <f>tbl_Raw_Data[[#This Row],[Discount_Pct]]*tbl_Raw_Data[[#This Row],[Gross_Amount]]/100</f>
        <v>0</v>
      </c>
      <c r="W598" s="6">
        <f>tbl_Raw_Data[[#This Row],[Gross_Amount]]-tbl_Raw_Data[[#This Row],[Discount_Amount]]</f>
        <v>178.98</v>
      </c>
      <c r="X598" s="6">
        <f>tbl_Raw_Data[[#This Row],[Net_Amount_Before_Tax]]*tbl_Raw_Data[[#This Row],[Tax_Pct]]/100</f>
        <v>32.2164</v>
      </c>
      <c r="Y598" s="6">
        <f>tbl_Raw_Data[[#This Row],[Net_Amount_Before_Tax]]+tbl_Raw_Data[[#This Row],[Tax_Amount]]</f>
        <v>211.19639999999998</v>
      </c>
      <c r="Z598" s="6">
        <f t="shared" si="49"/>
        <v>2</v>
      </c>
    </row>
    <row r="599" spans="1:26" x14ac:dyDescent="0.3">
      <c r="A599" s="23" t="s">
        <v>1194</v>
      </c>
      <c r="B599" s="34">
        <v>45321</v>
      </c>
      <c r="C599" s="23" t="s">
        <v>1195</v>
      </c>
      <c r="D599" s="23" t="s">
        <v>72</v>
      </c>
      <c r="E599" s="23" t="s">
        <v>73</v>
      </c>
      <c r="F599" s="23">
        <v>302019</v>
      </c>
      <c r="G599" s="23" t="s">
        <v>61</v>
      </c>
      <c r="H599" s="23" t="s">
        <v>62</v>
      </c>
      <c r="I599" s="23" t="s">
        <v>63</v>
      </c>
      <c r="J599" s="23" t="s">
        <v>64</v>
      </c>
      <c r="K599" s="23" t="s">
        <v>57</v>
      </c>
      <c r="L599" s="23">
        <v>1</v>
      </c>
      <c r="M599" s="23">
        <v>103.79</v>
      </c>
      <c r="N599" s="23">
        <v>5</v>
      </c>
      <c r="O599" s="23">
        <v>12</v>
      </c>
      <c r="P599" s="23" t="s">
        <v>33</v>
      </c>
      <c r="Q599" s="23" t="s">
        <v>34</v>
      </c>
      <c r="R599" s="23">
        <f t="shared" si="45"/>
        <v>1</v>
      </c>
      <c r="S599" s="23" t="str">
        <f t="shared" si="46"/>
        <v>ORD100598_20240130_CUST01987_MED004</v>
      </c>
      <c r="T599" s="23">
        <f t="shared" si="47"/>
        <v>1</v>
      </c>
      <c r="U599" s="6">
        <f t="shared" si="48"/>
        <v>103.79</v>
      </c>
      <c r="V599" s="6">
        <f>tbl_Raw_Data[[#This Row],[Discount_Pct]]*tbl_Raw_Data[[#This Row],[Gross_Amount]]/100</f>
        <v>5.1895000000000007</v>
      </c>
      <c r="W599" s="6">
        <f>tbl_Raw_Data[[#This Row],[Gross_Amount]]-tbl_Raw_Data[[#This Row],[Discount_Amount]]</f>
        <v>98.600500000000011</v>
      </c>
      <c r="X599" s="6">
        <f>tbl_Raw_Data[[#This Row],[Net_Amount_Before_Tax]]*tbl_Raw_Data[[#This Row],[Tax_Pct]]/100</f>
        <v>11.832060000000002</v>
      </c>
      <c r="Y599" s="6">
        <f>tbl_Raw_Data[[#This Row],[Net_Amount_Before_Tax]]+tbl_Raw_Data[[#This Row],[Tax_Amount]]</f>
        <v>110.43256000000001</v>
      </c>
      <c r="Z599" s="6">
        <f t="shared" si="49"/>
        <v>4</v>
      </c>
    </row>
    <row r="600" spans="1:26" x14ac:dyDescent="0.3">
      <c r="A600" s="23" t="s">
        <v>1196</v>
      </c>
      <c r="B600" s="34">
        <v>45625</v>
      </c>
      <c r="C600" s="23" t="s">
        <v>1197</v>
      </c>
      <c r="D600" s="23" t="s">
        <v>183</v>
      </c>
      <c r="E600" s="23" t="s">
        <v>184</v>
      </c>
      <c r="F600" s="23">
        <v>122016</v>
      </c>
      <c r="G600" s="23" t="s">
        <v>61</v>
      </c>
      <c r="H600" s="23" t="s">
        <v>62</v>
      </c>
      <c r="I600" s="23" t="s">
        <v>63</v>
      </c>
      <c r="J600" s="23" t="s">
        <v>64</v>
      </c>
      <c r="K600" s="23" t="s">
        <v>57</v>
      </c>
      <c r="L600" s="23">
        <v>1</v>
      </c>
      <c r="M600" s="23">
        <v>99.71</v>
      </c>
      <c r="N600" s="23">
        <v>10</v>
      </c>
      <c r="O600" s="23">
        <v>5</v>
      </c>
      <c r="P600" s="23" t="s">
        <v>43</v>
      </c>
      <c r="Q600" s="23" t="s">
        <v>34</v>
      </c>
      <c r="R600" s="23">
        <f t="shared" si="45"/>
        <v>1</v>
      </c>
      <c r="S600" s="23" t="str">
        <f t="shared" si="46"/>
        <v>ORD100599_20241129_CUST00943_MED004</v>
      </c>
      <c r="T600" s="23">
        <f t="shared" si="47"/>
        <v>1</v>
      </c>
      <c r="U600" s="6">
        <f t="shared" si="48"/>
        <v>99.71</v>
      </c>
      <c r="V600" s="6">
        <f>tbl_Raw_Data[[#This Row],[Discount_Pct]]*tbl_Raw_Data[[#This Row],[Gross_Amount]]/100</f>
        <v>9.9709999999999983</v>
      </c>
      <c r="W600" s="6">
        <f>tbl_Raw_Data[[#This Row],[Gross_Amount]]-tbl_Raw_Data[[#This Row],[Discount_Amount]]</f>
        <v>89.73899999999999</v>
      </c>
      <c r="X600" s="6">
        <f>tbl_Raw_Data[[#This Row],[Net_Amount_Before_Tax]]*tbl_Raw_Data[[#This Row],[Tax_Pct]]/100</f>
        <v>4.4869499999999993</v>
      </c>
      <c r="Y600" s="6">
        <f>tbl_Raw_Data[[#This Row],[Net_Amount_Before_Tax]]+tbl_Raw_Data[[#This Row],[Tax_Amount]]</f>
        <v>94.225949999999983</v>
      </c>
      <c r="Z600" s="6">
        <f t="shared" si="49"/>
        <v>3</v>
      </c>
    </row>
    <row r="601" spans="1:26" x14ac:dyDescent="0.3">
      <c r="A601" s="23" t="s">
        <v>1198</v>
      </c>
      <c r="B601" s="34">
        <v>45788</v>
      </c>
      <c r="C601" s="23" t="s">
        <v>1143</v>
      </c>
      <c r="D601" s="23" t="s">
        <v>80</v>
      </c>
      <c r="E601" s="23" t="s">
        <v>81</v>
      </c>
      <c r="F601" s="23">
        <v>395007</v>
      </c>
      <c r="G601" s="23" t="s">
        <v>160</v>
      </c>
      <c r="H601" s="23" t="s">
        <v>161</v>
      </c>
      <c r="I601" s="23" t="s">
        <v>50</v>
      </c>
      <c r="J601" s="23" t="s">
        <v>23</v>
      </c>
      <c r="K601" s="23" t="s">
        <v>24</v>
      </c>
      <c r="L601" s="23">
        <v>1</v>
      </c>
      <c r="M601" s="23">
        <v>163.93</v>
      </c>
      <c r="N601" s="23">
        <v>5</v>
      </c>
      <c r="O601" s="23">
        <v>12</v>
      </c>
      <c r="P601" s="23" t="s">
        <v>43</v>
      </c>
      <c r="Q601" s="23" t="s">
        <v>90</v>
      </c>
      <c r="R601" s="23">
        <f t="shared" si="45"/>
        <v>1</v>
      </c>
      <c r="S601" s="23" t="str">
        <f t="shared" si="46"/>
        <v>ORD100600_20250511_CUST00223_MED014</v>
      </c>
      <c r="T601" s="23">
        <f t="shared" si="47"/>
        <v>1</v>
      </c>
      <c r="U601" s="6">
        <f t="shared" si="48"/>
        <v>163.93</v>
      </c>
      <c r="V601" s="6">
        <f>tbl_Raw_Data[[#This Row],[Discount_Pct]]*tbl_Raw_Data[[#This Row],[Gross_Amount]]/100</f>
        <v>8.1965000000000003</v>
      </c>
      <c r="W601" s="6">
        <f>tbl_Raw_Data[[#This Row],[Gross_Amount]]-tbl_Raw_Data[[#This Row],[Discount_Amount]]</f>
        <v>155.73349999999999</v>
      </c>
      <c r="X601" s="6">
        <f>tbl_Raw_Data[[#This Row],[Net_Amount_Before_Tax]]*tbl_Raw_Data[[#This Row],[Tax_Pct]]/100</f>
        <v>18.688019999999998</v>
      </c>
      <c r="Y601" s="6">
        <f>tbl_Raw_Data[[#This Row],[Net_Amount_Before_Tax]]+tbl_Raw_Data[[#This Row],[Tax_Amount]]</f>
        <v>174.42151999999999</v>
      </c>
      <c r="Z601" s="6">
        <f t="shared" si="49"/>
        <v>2</v>
      </c>
    </row>
    <row r="602" spans="1:26" x14ac:dyDescent="0.3">
      <c r="A602" s="23" t="s">
        <v>1199</v>
      </c>
      <c r="B602" s="34">
        <v>45939</v>
      </c>
      <c r="C602" s="23" t="s">
        <v>1200</v>
      </c>
      <c r="D602" s="23" t="s">
        <v>87</v>
      </c>
      <c r="E602" s="23" t="s">
        <v>88</v>
      </c>
      <c r="F602" s="23">
        <v>600018</v>
      </c>
      <c r="G602" s="23" t="s">
        <v>132</v>
      </c>
      <c r="H602" s="23" t="s">
        <v>133</v>
      </c>
      <c r="I602" s="23" t="s">
        <v>134</v>
      </c>
      <c r="J602" s="23" t="s">
        <v>135</v>
      </c>
      <c r="K602" s="23" t="s">
        <v>57</v>
      </c>
      <c r="L602" s="23">
        <v>1</v>
      </c>
      <c r="M602" s="23">
        <v>66.650000000000006</v>
      </c>
      <c r="N602" s="23">
        <v>5</v>
      </c>
      <c r="O602" s="23">
        <v>5</v>
      </c>
      <c r="P602" s="23" t="s">
        <v>25</v>
      </c>
      <c r="Q602" s="23" t="s">
        <v>90</v>
      </c>
      <c r="R602" s="23">
        <f t="shared" si="45"/>
        <v>1</v>
      </c>
      <c r="S602" s="23" t="str">
        <f t="shared" si="46"/>
        <v>ORD100601_20251009_CUST01469_MED007</v>
      </c>
      <c r="T602" s="23">
        <f t="shared" si="47"/>
        <v>1</v>
      </c>
      <c r="U602" s="6">
        <f t="shared" si="48"/>
        <v>66.650000000000006</v>
      </c>
      <c r="V602" s="6">
        <f>tbl_Raw_Data[[#This Row],[Discount_Pct]]*tbl_Raw_Data[[#This Row],[Gross_Amount]]/100</f>
        <v>3.3325</v>
      </c>
      <c r="W602" s="6">
        <f>tbl_Raw_Data[[#This Row],[Gross_Amount]]-tbl_Raw_Data[[#This Row],[Discount_Amount]]</f>
        <v>63.317500000000003</v>
      </c>
      <c r="X602" s="6">
        <f>tbl_Raw_Data[[#This Row],[Net_Amount_Before_Tax]]*tbl_Raw_Data[[#This Row],[Tax_Pct]]/100</f>
        <v>3.1658750000000002</v>
      </c>
      <c r="Y602" s="6">
        <f>tbl_Raw_Data[[#This Row],[Net_Amount_Before_Tax]]+tbl_Raw_Data[[#This Row],[Tax_Amount]]</f>
        <v>66.483375000000009</v>
      </c>
      <c r="Z602" s="6">
        <f t="shared" si="49"/>
        <v>1</v>
      </c>
    </row>
    <row r="603" spans="1:26" x14ac:dyDescent="0.3">
      <c r="A603" s="23" t="s">
        <v>1201</v>
      </c>
      <c r="B603" s="34">
        <v>45467</v>
      </c>
      <c r="C603" s="23" t="s">
        <v>1202</v>
      </c>
      <c r="D603" s="23" t="s">
        <v>46</v>
      </c>
      <c r="E603" s="23" t="s">
        <v>47</v>
      </c>
      <c r="F603" s="23">
        <v>411057</v>
      </c>
      <c r="G603" s="23" t="s">
        <v>74</v>
      </c>
      <c r="H603" s="23" t="s">
        <v>75</v>
      </c>
      <c r="I603" s="23" t="s">
        <v>76</v>
      </c>
      <c r="J603" s="23" t="s">
        <v>77</v>
      </c>
      <c r="K603" s="23" t="s">
        <v>57</v>
      </c>
      <c r="L603" s="23">
        <v>4</v>
      </c>
      <c r="M603" s="23">
        <v>64.66</v>
      </c>
      <c r="N603" s="23">
        <v>10</v>
      </c>
      <c r="O603" s="23">
        <v>18</v>
      </c>
      <c r="P603" s="23" t="s">
        <v>43</v>
      </c>
      <c r="Q603" s="23" t="s">
        <v>34</v>
      </c>
      <c r="R603" s="23">
        <f t="shared" si="45"/>
        <v>1</v>
      </c>
      <c r="S603" s="23" t="str">
        <f t="shared" si="46"/>
        <v>ORD100602_20240624_CUST03115_MED008</v>
      </c>
      <c r="T603" s="23">
        <f t="shared" si="47"/>
        <v>1</v>
      </c>
      <c r="U603" s="6">
        <f t="shared" si="48"/>
        <v>258.64</v>
      </c>
      <c r="V603" s="6">
        <f>tbl_Raw_Data[[#This Row],[Discount_Pct]]*tbl_Raw_Data[[#This Row],[Gross_Amount]]/100</f>
        <v>25.863999999999997</v>
      </c>
      <c r="W603" s="6">
        <f>tbl_Raw_Data[[#This Row],[Gross_Amount]]-tbl_Raw_Data[[#This Row],[Discount_Amount]]</f>
        <v>232.77599999999998</v>
      </c>
      <c r="X603" s="6">
        <f>tbl_Raw_Data[[#This Row],[Net_Amount_Before_Tax]]*tbl_Raw_Data[[#This Row],[Tax_Pct]]/100</f>
        <v>41.899679999999996</v>
      </c>
      <c r="Y603" s="6">
        <f>tbl_Raw_Data[[#This Row],[Net_Amount_Before_Tax]]+tbl_Raw_Data[[#This Row],[Tax_Amount]]</f>
        <v>274.67568</v>
      </c>
      <c r="Z603" s="6">
        <f t="shared" si="49"/>
        <v>1</v>
      </c>
    </row>
    <row r="604" spans="1:26" x14ac:dyDescent="0.3">
      <c r="A604" s="23" t="s">
        <v>1201</v>
      </c>
      <c r="B604" s="34">
        <v>45826</v>
      </c>
      <c r="C604" s="23" t="s">
        <v>1203</v>
      </c>
      <c r="D604" s="23" t="s">
        <v>37</v>
      </c>
      <c r="E604" s="23" t="s">
        <v>38</v>
      </c>
      <c r="F604" s="23">
        <v>452018</v>
      </c>
      <c r="G604" s="23" t="s">
        <v>132</v>
      </c>
      <c r="H604" s="23" t="s">
        <v>133</v>
      </c>
      <c r="I604" s="23" t="s">
        <v>134</v>
      </c>
      <c r="J604" s="23" t="s">
        <v>135</v>
      </c>
      <c r="K604" s="23" t="s">
        <v>57</v>
      </c>
      <c r="L604" s="23">
        <v>2</v>
      </c>
      <c r="M604" s="23">
        <v>82.95</v>
      </c>
      <c r="N604" s="23">
        <v>5</v>
      </c>
      <c r="O604" s="23">
        <v>18</v>
      </c>
      <c r="P604" s="23" t="s">
        <v>58</v>
      </c>
      <c r="Q604" s="23" t="s">
        <v>34</v>
      </c>
      <c r="R604" s="23">
        <f t="shared" si="45"/>
        <v>1</v>
      </c>
      <c r="S604" s="23" t="str">
        <f t="shared" si="46"/>
        <v>ORD100602_20250618_CUST02004_MED007</v>
      </c>
      <c r="T604" s="23">
        <f t="shared" si="47"/>
        <v>1</v>
      </c>
      <c r="U604" s="6">
        <f t="shared" si="48"/>
        <v>165.9</v>
      </c>
      <c r="V604" s="6">
        <f>tbl_Raw_Data[[#This Row],[Discount_Pct]]*tbl_Raw_Data[[#This Row],[Gross_Amount]]/100</f>
        <v>8.2949999999999999</v>
      </c>
      <c r="W604" s="6">
        <f>tbl_Raw_Data[[#This Row],[Gross_Amount]]-tbl_Raw_Data[[#This Row],[Discount_Amount]]</f>
        <v>157.60500000000002</v>
      </c>
      <c r="X604" s="6">
        <f>tbl_Raw_Data[[#This Row],[Net_Amount_Before_Tax]]*tbl_Raw_Data[[#This Row],[Tax_Pct]]/100</f>
        <v>28.368900000000004</v>
      </c>
      <c r="Y604" s="6">
        <f>tbl_Raw_Data[[#This Row],[Net_Amount_Before_Tax]]+tbl_Raw_Data[[#This Row],[Tax_Amount]]</f>
        <v>185.97390000000001</v>
      </c>
      <c r="Z604" s="6">
        <f t="shared" si="49"/>
        <v>2</v>
      </c>
    </row>
    <row r="605" spans="1:26" x14ac:dyDescent="0.3">
      <c r="A605" s="23" t="s">
        <v>1204</v>
      </c>
      <c r="B605" s="34">
        <v>45736</v>
      </c>
      <c r="C605" s="23" t="s">
        <v>1205</v>
      </c>
      <c r="D605" s="23" t="s">
        <v>28</v>
      </c>
      <c r="E605" s="23" t="s">
        <v>29</v>
      </c>
      <c r="F605" s="23">
        <v>500084</v>
      </c>
      <c r="G605" s="23" t="s">
        <v>102</v>
      </c>
      <c r="H605" s="23" t="s">
        <v>103</v>
      </c>
      <c r="I605" s="23" t="s">
        <v>104</v>
      </c>
      <c r="J605" s="23" t="s">
        <v>64</v>
      </c>
      <c r="K605" s="23" t="s">
        <v>57</v>
      </c>
      <c r="L605" s="23">
        <v>4</v>
      </c>
      <c r="M605" s="23">
        <v>111.28</v>
      </c>
      <c r="N605" s="23">
        <v>15</v>
      </c>
      <c r="O605" s="23">
        <v>5</v>
      </c>
      <c r="P605" s="23" t="s">
        <v>25</v>
      </c>
      <c r="Q605" s="23" t="s">
        <v>34</v>
      </c>
      <c r="R605" s="23">
        <f t="shared" si="45"/>
        <v>1</v>
      </c>
      <c r="S605" s="23" t="str">
        <f t="shared" si="46"/>
        <v>ORD100604_20250320_CUST02374_MED029</v>
      </c>
      <c r="T605" s="23">
        <f t="shared" si="47"/>
        <v>1</v>
      </c>
      <c r="U605" s="6">
        <f t="shared" si="48"/>
        <v>445.12</v>
      </c>
      <c r="V605" s="6">
        <f>tbl_Raw_Data[[#This Row],[Discount_Pct]]*tbl_Raw_Data[[#This Row],[Gross_Amount]]/100</f>
        <v>66.768000000000001</v>
      </c>
      <c r="W605" s="6">
        <f>tbl_Raw_Data[[#This Row],[Gross_Amount]]-tbl_Raw_Data[[#This Row],[Discount_Amount]]</f>
        <v>378.35199999999998</v>
      </c>
      <c r="X605" s="6">
        <f>tbl_Raw_Data[[#This Row],[Net_Amount_Before_Tax]]*tbl_Raw_Data[[#This Row],[Tax_Pct]]/100</f>
        <v>18.917599999999997</v>
      </c>
      <c r="Y605" s="6">
        <f>tbl_Raw_Data[[#This Row],[Net_Amount_Before_Tax]]+tbl_Raw_Data[[#This Row],[Tax_Amount]]</f>
        <v>397.26959999999997</v>
      </c>
      <c r="Z605" s="6">
        <f t="shared" si="49"/>
        <v>1</v>
      </c>
    </row>
    <row r="606" spans="1:26" x14ac:dyDescent="0.3">
      <c r="A606" s="23" t="s">
        <v>1206</v>
      </c>
      <c r="B606" s="34">
        <v>45808</v>
      </c>
      <c r="C606" s="23" t="s">
        <v>1207</v>
      </c>
      <c r="D606" s="23" t="s">
        <v>130</v>
      </c>
      <c r="E606" s="23" t="s">
        <v>131</v>
      </c>
      <c r="F606" s="23">
        <v>700091</v>
      </c>
      <c r="G606" s="23" t="s">
        <v>30</v>
      </c>
      <c r="H606" s="23" t="s">
        <v>31</v>
      </c>
      <c r="I606" s="23" t="s">
        <v>32</v>
      </c>
      <c r="J606" s="23" t="s">
        <v>23</v>
      </c>
      <c r="K606" s="23" t="s">
        <v>24</v>
      </c>
      <c r="L606" s="23">
        <v>1</v>
      </c>
      <c r="M606" s="23">
        <v>148.31</v>
      </c>
      <c r="N606" s="23">
        <v>10</v>
      </c>
      <c r="O606" s="23">
        <v>5</v>
      </c>
      <c r="P606" s="23" t="s">
        <v>33</v>
      </c>
      <c r="Q606" s="23" t="s">
        <v>34</v>
      </c>
      <c r="R606" s="23">
        <f t="shared" si="45"/>
        <v>1</v>
      </c>
      <c r="S606" s="23" t="str">
        <f t="shared" si="46"/>
        <v>ORD100605_20250531_CUST00138_MED017</v>
      </c>
      <c r="T606" s="23">
        <f t="shared" si="47"/>
        <v>1</v>
      </c>
      <c r="U606" s="6">
        <f t="shared" si="48"/>
        <v>148.31</v>
      </c>
      <c r="V606" s="6">
        <f>tbl_Raw_Data[[#This Row],[Discount_Pct]]*tbl_Raw_Data[[#This Row],[Gross_Amount]]/100</f>
        <v>14.831</v>
      </c>
      <c r="W606" s="6">
        <f>tbl_Raw_Data[[#This Row],[Gross_Amount]]-tbl_Raw_Data[[#This Row],[Discount_Amount]]</f>
        <v>133.47900000000001</v>
      </c>
      <c r="X606" s="6">
        <f>tbl_Raw_Data[[#This Row],[Net_Amount_Before_Tax]]*tbl_Raw_Data[[#This Row],[Tax_Pct]]/100</f>
        <v>6.6739500000000014</v>
      </c>
      <c r="Y606" s="6">
        <f>tbl_Raw_Data[[#This Row],[Net_Amount_Before_Tax]]+tbl_Raw_Data[[#This Row],[Tax_Amount]]</f>
        <v>140.15295</v>
      </c>
      <c r="Z606" s="6">
        <f t="shared" si="49"/>
        <v>2</v>
      </c>
    </row>
    <row r="607" spans="1:26" x14ac:dyDescent="0.3">
      <c r="A607" s="23" t="s">
        <v>1206</v>
      </c>
      <c r="B607" s="34">
        <v>45304</v>
      </c>
      <c r="C607" s="23" t="s">
        <v>1208</v>
      </c>
      <c r="D607" s="23" t="s">
        <v>100</v>
      </c>
      <c r="E607" s="23" t="s">
        <v>101</v>
      </c>
      <c r="F607" s="23">
        <v>201301</v>
      </c>
      <c r="G607" s="23" t="s">
        <v>160</v>
      </c>
      <c r="H607" s="23" t="s">
        <v>161</v>
      </c>
      <c r="I607" s="23" t="s">
        <v>50</v>
      </c>
      <c r="J607" s="23" t="s">
        <v>23</v>
      </c>
      <c r="K607" s="23" t="s">
        <v>24</v>
      </c>
      <c r="L607" s="23">
        <v>5</v>
      </c>
      <c r="M607" s="23">
        <v>132.80000000000001</v>
      </c>
      <c r="N607" s="23">
        <v>5</v>
      </c>
      <c r="O607" s="23">
        <v>18</v>
      </c>
      <c r="P607" s="23" t="s">
        <v>25</v>
      </c>
      <c r="Q607" s="23" t="s">
        <v>90</v>
      </c>
      <c r="R607" s="23">
        <f t="shared" si="45"/>
        <v>1</v>
      </c>
      <c r="S607" s="23" t="str">
        <f t="shared" si="46"/>
        <v>ORD100605_20240113_CUST02840_MED014</v>
      </c>
      <c r="T607" s="23">
        <f t="shared" si="47"/>
        <v>1</v>
      </c>
      <c r="U607" s="6">
        <f t="shared" si="48"/>
        <v>664</v>
      </c>
      <c r="V607" s="6">
        <f>tbl_Raw_Data[[#This Row],[Discount_Pct]]*tbl_Raw_Data[[#This Row],[Gross_Amount]]/100</f>
        <v>33.200000000000003</v>
      </c>
      <c r="W607" s="6">
        <f>tbl_Raw_Data[[#This Row],[Gross_Amount]]-tbl_Raw_Data[[#This Row],[Discount_Amount]]</f>
        <v>630.79999999999995</v>
      </c>
      <c r="X607" s="6">
        <f>tbl_Raw_Data[[#This Row],[Net_Amount_Before_Tax]]*tbl_Raw_Data[[#This Row],[Tax_Pct]]/100</f>
        <v>113.544</v>
      </c>
      <c r="Y607" s="6">
        <f>tbl_Raw_Data[[#This Row],[Net_Amount_Before_Tax]]+tbl_Raw_Data[[#This Row],[Tax_Amount]]</f>
        <v>744.34399999999994</v>
      </c>
      <c r="Z607" s="6">
        <f t="shared" si="49"/>
        <v>1</v>
      </c>
    </row>
    <row r="608" spans="1:26" x14ac:dyDescent="0.3">
      <c r="A608" s="23" t="s">
        <v>1209</v>
      </c>
      <c r="B608" s="34">
        <v>45457</v>
      </c>
      <c r="C608" s="23" t="s">
        <v>509</v>
      </c>
      <c r="D608" s="23" t="s">
        <v>142</v>
      </c>
      <c r="E608" s="23" t="s">
        <v>81</v>
      </c>
      <c r="F608" s="23">
        <v>380015</v>
      </c>
      <c r="G608" s="23" t="s">
        <v>48</v>
      </c>
      <c r="H608" s="23" t="s">
        <v>49</v>
      </c>
      <c r="I608" s="23" t="s">
        <v>50</v>
      </c>
      <c r="J608" s="23" t="s">
        <v>23</v>
      </c>
      <c r="K608" s="23" t="s">
        <v>24</v>
      </c>
      <c r="L608" s="23">
        <v>2</v>
      </c>
      <c r="M608" s="23">
        <v>114.13</v>
      </c>
      <c r="N608" s="23">
        <v>20</v>
      </c>
      <c r="O608" s="23">
        <v>12</v>
      </c>
      <c r="P608" s="23" t="s">
        <v>58</v>
      </c>
      <c r="Q608" s="23" t="s">
        <v>26</v>
      </c>
      <c r="R608" s="23">
        <f t="shared" si="45"/>
        <v>1</v>
      </c>
      <c r="S608" s="23" t="str">
        <f t="shared" si="46"/>
        <v>ORD100607_20240614_CUST02881_MED028</v>
      </c>
      <c r="T608" s="23">
        <f t="shared" si="47"/>
        <v>1</v>
      </c>
      <c r="U608" s="6">
        <f t="shared" si="48"/>
        <v>228.26</v>
      </c>
      <c r="V608" s="6">
        <f>tbl_Raw_Data[[#This Row],[Discount_Pct]]*tbl_Raw_Data[[#This Row],[Gross_Amount]]/100</f>
        <v>45.652000000000001</v>
      </c>
      <c r="W608" s="6">
        <f>tbl_Raw_Data[[#This Row],[Gross_Amount]]-tbl_Raw_Data[[#This Row],[Discount_Amount]]</f>
        <v>182.608</v>
      </c>
      <c r="X608" s="6">
        <f>tbl_Raw_Data[[#This Row],[Net_Amount_Before_Tax]]*tbl_Raw_Data[[#This Row],[Tax_Pct]]/100</f>
        <v>21.912960000000002</v>
      </c>
      <c r="Y608" s="6">
        <f>tbl_Raw_Data[[#This Row],[Net_Amount_Before_Tax]]+tbl_Raw_Data[[#This Row],[Tax_Amount]]</f>
        <v>204.52096</v>
      </c>
      <c r="Z608" s="6">
        <f t="shared" si="49"/>
        <v>1</v>
      </c>
    </row>
    <row r="609" spans="1:26" x14ac:dyDescent="0.3">
      <c r="A609" s="23" t="s">
        <v>1210</v>
      </c>
      <c r="B609" s="34">
        <v>45671</v>
      </c>
      <c r="C609" s="23" t="s">
        <v>1211</v>
      </c>
      <c r="D609" s="23" t="s">
        <v>142</v>
      </c>
      <c r="E609" s="23" t="s">
        <v>81</v>
      </c>
      <c r="F609" s="23">
        <v>380054</v>
      </c>
      <c r="G609" s="23" t="s">
        <v>82</v>
      </c>
      <c r="H609" s="23" t="s">
        <v>83</v>
      </c>
      <c r="I609" s="23" t="s">
        <v>84</v>
      </c>
      <c r="J609" s="23" t="s">
        <v>85</v>
      </c>
      <c r="K609" s="23" t="s">
        <v>24</v>
      </c>
      <c r="L609" s="23">
        <v>2</v>
      </c>
      <c r="M609" s="23">
        <v>332.58</v>
      </c>
      <c r="N609" s="23">
        <v>0</v>
      </c>
      <c r="O609" s="23">
        <v>18</v>
      </c>
      <c r="P609" s="23" t="s">
        <v>89</v>
      </c>
      <c r="Q609" s="23" t="s">
        <v>34</v>
      </c>
      <c r="R609" s="23">
        <f t="shared" si="45"/>
        <v>1</v>
      </c>
      <c r="S609" s="23" t="str">
        <f t="shared" si="46"/>
        <v>ORD100608_20250114_CUST02568_MED023</v>
      </c>
      <c r="T609" s="23">
        <f t="shared" si="47"/>
        <v>1</v>
      </c>
      <c r="U609" s="6">
        <f t="shared" si="48"/>
        <v>665.16</v>
      </c>
      <c r="V609" s="6">
        <f>tbl_Raw_Data[[#This Row],[Discount_Pct]]*tbl_Raw_Data[[#This Row],[Gross_Amount]]/100</f>
        <v>0</v>
      </c>
      <c r="W609" s="6">
        <f>tbl_Raw_Data[[#This Row],[Gross_Amount]]-tbl_Raw_Data[[#This Row],[Discount_Amount]]</f>
        <v>665.16</v>
      </c>
      <c r="X609" s="6">
        <f>tbl_Raw_Data[[#This Row],[Net_Amount_Before_Tax]]*tbl_Raw_Data[[#This Row],[Tax_Pct]]/100</f>
        <v>119.72879999999999</v>
      </c>
      <c r="Y609" s="6">
        <f>tbl_Raw_Data[[#This Row],[Net_Amount_Before_Tax]]+tbl_Raw_Data[[#This Row],[Tax_Amount]]</f>
        <v>784.88879999999995</v>
      </c>
      <c r="Z609" s="6">
        <f t="shared" si="49"/>
        <v>2</v>
      </c>
    </row>
    <row r="610" spans="1:26" x14ac:dyDescent="0.3">
      <c r="A610" s="23" t="s">
        <v>1212</v>
      </c>
      <c r="B610" s="34">
        <v>45568</v>
      </c>
      <c r="C610" s="23" t="s">
        <v>1213</v>
      </c>
      <c r="D610" s="23" t="s">
        <v>123</v>
      </c>
      <c r="E610" s="23" t="s">
        <v>101</v>
      </c>
      <c r="F610" s="23">
        <v>226016</v>
      </c>
      <c r="G610" s="23" t="s">
        <v>124</v>
      </c>
      <c r="H610" s="23" t="s">
        <v>125</v>
      </c>
      <c r="I610" s="23" t="s">
        <v>104</v>
      </c>
      <c r="J610" s="23" t="s">
        <v>114</v>
      </c>
      <c r="K610" s="23" t="s">
        <v>24</v>
      </c>
      <c r="L610" s="23">
        <v>2</v>
      </c>
      <c r="M610" s="23">
        <v>107.63</v>
      </c>
      <c r="N610" s="23">
        <v>10</v>
      </c>
      <c r="O610" s="23">
        <v>12</v>
      </c>
      <c r="P610" s="23" t="s">
        <v>58</v>
      </c>
      <c r="Q610" s="23" t="s">
        <v>34</v>
      </c>
      <c r="R610" s="23">
        <f t="shared" si="45"/>
        <v>1</v>
      </c>
      <c r="S610" s="23" t="str">
        <f t="shared" si="46"/>
        <v>ORD100609_20241003_CUST02860_MED018</v>
      </c>
      <c r="T610" s="23">
        <f t="shared" si="47"/>
        <v>1</v>
      </c>
      <c r="U610" s="6">
        <f t="shared" si="48"/>
        <v>215.26</v>
      </c>
      <c r="V610" s="6">
        <f>tbl_Raw_Data[[#This Row],[Discount_Pct]]*tbl_Raw_Data[[#This Row],[Gross_Amount]]/100</f>
        <v>21.526</v>
      </c>
      <c r="W610" s="6">
        <f>tbl_Raw_Data[[#This Row],[Gross_Amount]]-tbl_Raw_Data[[#This Row],[Discount_Amount]]</f>
        <v>193.73399999999998</v>
      </c>
      <c r="X610" s="6">
        <f>tbl_Raw_Data[[#This Row],[Net_Amount_Before_Tax]]*tbl_Raw_Data[[#This Row],[Tax_Pct]]/100</f>
        <v>23.248080000000002</v>
      </c>
      <c r="Y610" s="6">
        <f>tbl_Raw_Data[[#This Row],[Net_Amount_Before_Tax]]+tbl_Raw_Data[[#This Row],[Tax_Amount]]</f>
        <v>216.98208</v>
      </c>
      <c r="Z610" s="6">
        <f t="shared" si="49"/>
        <v>1</v>
      </c>
    </row>
    <row r="611" spans="1:26" x14ac:dyDescent="0.3">
      <c r="A611" s="23" t="s">
        <v>1214</v>
      </c>
      <c r="B611" s="34">
        <v>45982</v>
      </c>
      <c r="C611" s="23" t="s">
        <v>1215</v>
      </c>
      <c r="D611" s="23" t="s">
        <v>80</v>
      </c>
      <c r="E611" s="23" t="s">
        <v>81</v>
      </c>
      <c r="F611" s="23">
        <v>395007</v>
      </c>
      <c r="G611" s="23" t="s">
        <v>192</v>
      </c>
      <c r="H611" s="23" t="s">
        <v>193</v>
      </c>
      <c r="I611" s="23" t="s">
        <v>41</v>
      </c>
      <c r="J611" s="23" t="s">
        <v>194</v>
      </c>
      <c r="K611" s="23" t="s">
        <v>24</v>
      </c>
      <c r="L611" s="23">
        <v>1</v>
      </c>
      <c r="M611" s="23">
        <v>31.32</v>
      </c>
      <c r="N611" s="23">
        <v>10</v>
      </c>
      <c r="O611" s="23">
        <v>5</v>
      </c>
      <c r="P611" s="23" t="s">
        <v>43</v>
      </c>
      <c r="Q611" s="23" t="s">
        <v>34</v>
      </c>
      <c r="R611" s="23">
        <f t="shared" si="45"/>
        <v>1</v>
      </c>
      <c r="S611" s="23" t="str">
        <f t="shared" si="46"/>
        <v>ORD100610_20251121_CUST01491_MED002</v>
      </c>
      <c r="T611" s="23">
        <f t="shared" si="47"/>
        <v>1</v>
      </c>
      <c r="U611" s="6">
        <f t="shared" si="48"/>
        <v>31.32</v>
      </c>
      <c r="V611" s="6">
        <f>tbl_Raw_Data[[#This Row],[Discount_Pct]]*tbl_Raw_Data[[#This Row],[Gross_Amount]]/100</f>
        <v>3.1319999999999997</v>
      </c>
      <c r="W611" s="6">
        <f>tbl_Raw_Data[[#This Row],[Gross_Amount]]-tbl_Raw_Data[[#This Row],[Discount_Amount]]</f>
        <v>28.188000000000002</v>
      </c>
      <c r="X611" s="6">
        <f>tbl_Raw_Data[[#This Row],[Net_Amount_Before_Tax]]*tbl_Raw_Data[[#This Row],[Tax_Pct]]/100</f>
        <v>1.4094</v>
      </c>
      <c r="Y611" s="6">
        <f>tbl_Raw_Data[[#This Row],[Net_Amount_Before_Tax]]+tbl_Raw_Data[[#This Row],[Tax_Amount]]</f>
        <v>29.597400000000004</v>
      </c>
      <c r="Z611" s="6">
        <f t="shared" si="49"/>
        <v>3</v>
      </c>
    </row>
    <row r="612" spans="1:26" x14ac:dyDescent="0.3">
      <c r="A612" s="23" t="s">
        <v>1216</v>
      </c>
      <c r="B612" s="34">
        <v>45501</v>
      </c>
      <c r="C612" s="23" t="s">
        <v>1217</v>
      </c>
      <c r="D612" s="23" t="s">
        <v>46</v>
      </c>
      <c r="E612" s="23" t="s">
        <v>47</v>
      </c>
      <c r="F612" s="23">
        <v>411014</v>
      </c>
      <c r="G612" s="23" t="s">
        <v>74</v>
      </c>
      <c r="H612" s="23" t="s">
        <v>75</v>
      </c>
      <c r="I612" s="23" t="s">
        <v>76</v>
      </c>
      <c r="J612" s="23" t="s">
        <v>77</v>
      </c>
      <c r="K612" s="23" t="s">
        <v>57</v>
      </c>
      <c r="L612" s="23">
        <v>2</v>
      </c>
      <c r="M612" s="23">
        <v>65.42</v>
      </c>
      <c r="N612" s="23">
        <v>10</v>
      </c>
      <c r="O612" s="23">
        <v>12</v>
      </c>
      <c r="P612" s="23" t="s">
        <v>58</v>
      </c>
      <c r="Q612" s="23" t="s">
        <v>34</v>
      </c>
      <c r="R612" s="23">
        <f t="shared" si="45"/>
        <v>1</v>
      </c>
      <c r="S612" s="23" t="str">
        <f t="shared" si="46"/>
        <v>ORD100611_20240728_CUST00567_MED008</v>
      </c>
      <c r="T612" s="23">
        <f t="shared" si="47"/>
        <v>1</v>
      </c>
      <c r="U612" s="6">
        <f t="shared" si="48"/>
        <v>130.84</v>
      </c>
      <c r="V612" s="6">
        <f>tbl_Raw_Data[[#This Row],[Discount_Pct]]*tbl_Raw_Data[[#This Row],[Gross_Amount]]/100</f>
        <v>13.084000000000001</v>
      </c>
      <c r="W612" s="6">
        <f>tbl_Raw_Data[[#This Row],[Gross_Amount]]-tbl_Raw_Data[[#This Row],[Discount_Amount]]</f>
        <v>117.756</v>
      </c>
      <c r="X612" s="6">
        <f>tbl_Raw_Data[[#This Row],[Net_Amount_Before_Tax]]*tbl_Raw_Data[[#This Row],[Tax_Pct]]/100</f>
        <v>14.130720000000002</v>
      </c>
      <c r="Y612" s="6">
        <f>tbl_Raw_Data[[#This Row],[Net_Amount_Before_Tax]]+tbl_Raw_Data[[#This Row],[Tax_Amount]]</f>
        <v>131.88672</v>
      </c>
      <c r="Z612" s="6">
        <f t="shared" si="49"/>
        <v>2</v>
      </c>
    </row>
    <row r="613" spans="1:26" x14ac:dyDescent="0.3">
      <c r="A613" s="23" t="s">
        <v>1218</v>
      </c>
      <c r="B613" s="34">
        <v>45565</v>
      </c>
      <c r="C613" s="23" t="s">
        <v>1219</v>
      </c>
      <c r="D613" s="23" t="s">
        <v>52</v>
      </c>
      <c r="E613" s="23" t="s">
        <v>52</v>
      </c>
      <c r="F613" s="23">
        <v>160036</v>
      </c>
      <c r="G613" s="23" t="s">
        <v>160</v>
      </c>
      <c r="H613" s="23" t="s">
        <v>161</v>
      </c>
      <c r="I613" s="23" t="s">
        <v>50</v>
      </c>
      <c r="J613" s="23" t="s">
        <v>23</v>
      </c>
      <c r="K613" s="23" t="s">
        <v>24</v>
      </c>
      <c r="L613" s="23">
        <v>1</v>
      </c>
      <c r="M613" s="23">
        <v>130.08000000000001</v>
      </c>
      <c r="N613" s="23">
        <v>5</v>
      </c>
      <c r="O613" s="23">
        <v>12</v>
      </c>
      <c r="P613" s="23" t="s">
        <v>89</v>
      </c>
      <c r="Q613" s="23" t="s">
        <v>34</v>
      </c>
      <c r="R613" s="23">
        <f t="shared" si="45"/>
        <v>1</v>
      </c>
      <c r="S613" s="23" t="str">
        <f t="shared" si="46"/>
        <v>ORD100612_20240930_CUST02063_MED014</v>
      </c>
      <c r="T613" s="23">
        <f t="shared" si="47"/>
        <v>1</v>
      </c>
      <c r="U613" s="6">
        <f t="shared" si="48"/>
        <v>130.08000000000001</v>
      </c>
      <c r="V613" s="6">
        <f>tbl_Raw_Data[[#This Row],[Discount_Pct]]*tbl_Raw_Data[[#This Row],[Gross_Amount]]/100</f>
        <v>6.5040000000000013</v>
      </c>
      <c r="W613" s="6">
        <f>tbl_Raw_Data[[#This Row],[Gross_Amount]]-tbl_Raw_Data[[#This Row],[Discount_Amount]]</f>
        <v>123.57600000000001</v>
      </c>
      <c r="X613" s="6">
        <f>tbl_Raw_Data[[#This Row],[Net_Amount_Before_Tax]]*tbl_Raw_Data[[#This Row],[Tax_Pct]]/100</f>
        <v>14.82912</v>
      </c>
      <c r="Y613" s="6">
        <f>tbl_Raw_Data[[#This Row],[Net_Amount_Before_Tax]]+tbl_Raw_Data[[#This Row],[Tax_Amount]]</f>
        <v>138.40512000000001</v>
      </c>
      <c r="Z613" s="6">
        <f t="shared" si="49"/>
        <v>1</v>
      </c>
    </row>
    <row r="614" spans="1:26" x14ac:dyDescent="0.3">
      <c r="A614" s="23" t="s">
        <v>1220</v>
      </c>
      <c r="B614" s="34">
        <v>45836</v>
      </c>
      <c r="C614" s="23" t="s">
        <v>1221</v>
      </c>
      <c r="D614" s="23" t="s">
        <v>37</v>
      </c>
      <c r="E614" s="23" t="s">
        <v>38</v>
      </c>
      <c r="F614" s="23">
        <v>452001</v>
      </c>
      <c r="G614" s="23" t="s">
        <v>124</v>
      </c>
      <c r="H614" s="23" t="s">
        <v>125</v>
      </c>
      <c r="I614" s="23" t="s">
        <v>104</v>
      </c>
      <c r="J614" s="23" t="s">
        <v>114</v>
      </c>
      <c r="K614" s="23" t="s">
        <v>24</v>
      </c>
      <c r="L614" s="23">
        <v>4</v>
      </c>
      <c r="M614" s="23">
        <v>115.23</v>
      </c>
      <c r="N614" s="23">
        <v>5</v>
      </c>
      <c r="O614" s="23">
        <v>18</v>
      </c>
      <c r="P614" s="23" t="s">
        <v>43</v>
      </c>
      <c r="Q614" s="23" t="s">
        <v>90</v>
      </c>
      <c r="R614" s="23">
        <f t="shared" si="45"/>
        <v>1</v>
      </c>
      <c r="S614" s="23" t="str">
        <f t="shared" si="46"/>
        <v>ORD100613_20250628_CUST02779_MED018</v>
      </c>
      <c r="T614" s="23">
        <f t="shared" si="47"/>
        <v>1</v>
      </c>
      <c r="U614" s="6">
        <f t="shared" si="48"/>
        <v>460.92</v>
      </c>
      <c r="V614" s="6">
        <f>tbl_Raw_Data[[#This Row],[Discount_Pct]]*tbl_Raw_Data[[#This Row],[Gross_Amount]]/100</f>
        <v>23.045999999999999</v>
      </c>
      <c r="W614" s="6">
        <f>tbl_Raw_Data[[#This Row],[Gross_Amount]]-tbl_Raw_Data[[#This Row],[Discount_Amount]]</f>
        <v>437.87400000000002</v>
      </c>
      <c r="X614" s="6">
        <f>tbl_Raw_Data[[#This Row],[Net_Amount_Before_Tax]]*tbl_Raw_Data[[#This Row],[Tax_Pct]]/100</f>
        <v>78.817319999999995</v>
      </c>
      <c r="Y614" s="6">
        <f>tbl_Raw_Data[[#This Row],[Net_Amount_Before_Tax]]+tbl_Raw_Data[[#This Row],[Tax_Amount]]</f>
        <v>516.69132000000002</v>
      </c>
      <c r="Z614" s="6">
        <f t="shared" si="49"/>
        <v>2</v>
      </c>
    </row>
    <row r="615" spans="1:26" x14ac:dyDescent="0.3">
      <c r="A615" s="23" t="s">
        <v>1220</v>
      </c>
      <c r="B615" s="34">
        <v>45692</v>
      </c>
      <c r="C615" s="23" t="s">
        <v>1222</v>
      </c>
      <c r="D615" s="23" t="s">
        <v>87</v>
      </c>
      <c r="E615" s="23" t="s">
        <v>88</v>
      </c>
      <c r="F615" s="23">
        <v>600018</v>
      </c>
      <c r="G615" s="23" t="s">
        <v>68</v>
      </c>
      <c r="H615" s="23" t="s">
        <v>69</v>
      </c>
      <c r="I615" s="23" t="s">
        <v>55</v>
      </c>
      <c r="J615" s="23" t="s">
        <v>56</v>
      </c>
      <c r="K615" s="23" t="s">
        <v>24</v>
      </c>
      <c r="L615" s="23">
        <v>1</v>
      </c>
      <c r="M615" s="23">
        <v>26.73</v>
      </c>
      <c r="N615" s="23">
        <v>10</v>
      </c>
      <c r="O615" s="23">
        <v>12</v>
      </c>
      <c r="P615" s="23" t="s">
        <v>43</v>
      </c>
      <c r="Q615" s="23" t="s">
        <v>34</v>
      </c>
      <c r="R615" s="23">
        <f t="shared" si="45"/>
        <v>1</v>
      </c>
      <c r="S615" s="23" t="str">
        <f t="shared" si="46"/>
        <v>ORD100613_20250204_CUST00733_MED003</v>
      </c>
      <c r="T615" s="23">
        <f t="shared" si="47"/>
        <v>1</v>
      </c>
      <c r="U615" s="6">
        <f t="shared" si="48"/>
        <v>26.73</v>
      </c>
      <c r="V615" s="6">
        <f>tbl_Raw_Data[[#This Row],[Discount_Pct]]*tbl_Raw_Data[[#This Row],[Gross_Amount]]/100</f>
        <v>2.673</v>
      </c>
      <c r="W615" s="6">
        <f>tbl_Raw_Data[[#This Row],[Gross_Amount]]-tbl_Raw_Data[[#This Row],[Discount_Amount]]</f>
        <v>24.057000000000002</v>
      </c>
      <c r="X615" s="6">
        <f>tbl_Raw_Data[[#This Row],[Net_Amount_Before_Tax]]*tbl_Raw_Data[[#This Row],[Tax_Pct]]/100</f>
        <v>2.8868400000000003</v>
      </c>
      <c r="Y615" s="6">
        <f>tbl_Raw_Data[[#This Row],[Net_Amount_Before_Tax]]+tbl_Raw_Data[[#This Row],[Tax_Amount]]</f>
        <v>26.943840000000002</v>
      </c>
      <c r="Z615" s="6">
        <f t="shared" si="49"/>
        <v>2</v>
      </c>
    </row>
    <row r="616" spans="1:26" x14ac:dyDescent="0.3">
      <c r="A616" s="23" t="s">
        <v>1223</v>
      </c>
      <c r="B616" s="34">
        <v>45990</v>
      </c>
      <c r="C616" s="23" t="s">
        <v>1224</v>
      </c>
      <c r="D616" s="23" t="s">
        <v>80</v>
      </c>
      <c r="E616" s="23" t="s">
        <v>81</v>
      </c>
      <c r="F616" s="23">
        <v>395007</v>
      </c>
      <c r="G616" s="23" t="s">
        <v>107</v>
      </c>
      <c r="H616" s="23" t="s">
        <v>108</v>
      </c>
      <c r="I616" s="23" t="s">
        <v>63</v>
      </c>
      <c r="J616" s="23" t="s">
        <v>42</v>
      </c>
      <c r="K616" s="23" t="s">
        <v>57</v>
      </c>
      <c r="L616" s="23">
        <v>2</v>
      </c>
      <c r="M616" s="23">
        <v>94.38</v>
      </c>
      <c r="N616" s="23">
        <v>10</v>
      </c>
      <c r="O616" s="23">
        <v>5</v>
      </c>
      <c r="P616" s="23" t="s">
        <v>43</v>
      </c>
      <c r="Q616" s="23" t="s">
        <v>34</v>
      </c>
      <c r="R616" s="23">
        <f t="shared" si="45"/>
        <v>1</v>
      </c>
      <c r="S616" s="23" t="str">
        <f t="shared" si="46"/>
        <v>ORD100615_20251129_CUST02218_MED005</v>
      </c>
      <c r="T616" s="23">
        <f t="shared" si="47"/>
        <v>1</v>
      </c>
      <c r="U616" s="6">
        <f t="shared" si="48"/>
        <v>188.76</v>
      </c>
      <c r="V616" s="6">
        <f>tbl_Raw_Data[[#This Row],[Discount_Pct]]*tbl_Raw_Data[[#This Row],[Gross_Amount]]/100</f>
        <v>18.875999999999998</v>
      </c>
      <c r="W616" s="6">
        <f>tbl_Raw_Data[[#This Row],[Gross_Amount]]-tbl_Raw_Data[[#This Row],[Discount_Amount]]</f>
        <v>169.88399999999999</v>
      </c>
      <c r="X616" s="6">
        <f>tbl_Raw_Data[[#This Row],[Net_Amount_Before_Tax]]*tbl_Raw_Data[[#This Row],[Tax_Pct]]/100</f>
        <v>8.4941999999999993</v>
      </c>
      <c r="Y616" s="6">
        <f>tbl_Raw_Data[[#This Row],[Net_Amount_Before_Tax]]+tbl_Raw_Data[[#This Row],[Tax_Amount]]</f>
        <v>178.37819999999999</v>
      </c>
      <c r="Z616" s="6">
        <f t="shared" si="49"/>
        <v>4</v>
      </c>
    </row>
    <row r="617" spans="1:26" x14ac:dyDescent="0.3">
      <c r="A617" s="23" t="s">
        <v>1223</v>
      </c>
      <c r="B617" s="34">
        <v>45529</v>
      </c>
      <c r="C617" s="23" t="s">
        <v>1225</v>
      </c>
      <c r="D617" s="23" t="s">
        <v>72</v>
      </c>
      <c r="E617" s="23" t="s">
        <v>73</v>
      </c>
      <c r="F617" s="23">
        <v>302021</v>
      </c>
      <c r="G617" s="23" t="s">
        <v>94</v>
      </c>
      <c r="H617" s="23" t="s">
        <v>95</v>
      </c>
      <c r="I617" s="23" t="s">
        <v>84</v>
      </c>
      <c r="J617" s="23" t="s">
        <v>42</v>
      </c>
      <c r="K617" s="23" t="s">
        <v>24</v>
      </c>
      <c r="L617" s="23">
        <v>1</v>
      </c>
      <c r="M617" s="23">
        <v>84.97</v>
      </c>
      <c r="N617" s="23">
        <v>10</v>
      </c>
      <c r="O617" s="23">
        <v>5</v>
      </c>
      <c r="P617" s="23" t="s">
        <v>89</v>
      </c>
      <c r="Q617" s="23" t="s">
        <v>90</v>
      </c>
      <c r="R617" s="23">
        <f t="shared" si="45"/>
        <v>1</v>
      </c>
      <c r="S617" s="23" t="str">
        <f t="shared" si="46"/>
        <v>ORD100615_20240825_CUST03420_MED021</v>
      </c>
      <c r="T617" s="23">
        <f t="shared" si="47"/>
        <v>1</v>
      </c>
      <c r="U617" s="6">
        <f t="shared" si="48"/>
        <v>84.97</v>
      </c>
      <c r="V617" s="6">
        <f>tbl_Raw_Data[[#This Row],[Discount_Pct]]*tbl_Raw_Data[[#This Row],[Gross_Amount]]/100</f>
        <v>8.4969999999999999</v>
      </c>
      <c r="W617" s="6">
        <f>tbl_Raw_Data[[#This Row],[Gross_Amount]]-tbl_Raw_Data[[#This Row],[Discount_Amount]]</f>
        <v>76.472999999999999</v>
      </c>
      <c r="X617" s="6">
        <f>tbl_Raw_Data[[#This Row],[Net_Amount_Before_Tax]]*tbl_Raw_Data[[#This Row],[Tax_Pct]]/100</f>
        <v>3.8236500000000002</v>
      </c>
      <c r="Y617" s="6">
        <f>tbl_Raw_Data[[#This Row],[Net_Amount_Before_Tax]]+tbl_Raw_Data[[#This Row],[Tax_Amount]]</f>
        <v>80.29665</v>
      </c>
      <c r="Z617" s="6">
        <f t="shared" si="49"/>
        <v>2</v>
      </c>
    </row>
    <row r="618" spans="1:26" x14ac:dyDescent="0.3">
      <c r="A618" s="23" t="s">
        <v>1226</v>
      </c>
      <c r="B618" s="34">
        <v>45872</v>
      </c>
      <c r="C618" s="23" t="s">
        <v>1227</v>
      </c>
      <c r="D618" s="23" t="s">
        <v>80</v>
      </c>
      <c r="E618" s="23" t="s">
        <v>81</v>
      </c>
      <c r="F618" s="23">
        <v>395007</v>
      </c>
      <c r="G618" s="23" t="s">
        <v>167</v>
      </c>
      <c r="H618" s="23" t="s">
        <v>168</v>
      </c>
      <c r="I618" s="23" t="s">
        <v>113</v>
      </c>
      <c r="J618" s="23" t="s">
        <v>42</v>
      </c>
      <c r="K618" s="23" t="s">
        <v>24</v>
      </c>
      <c r="L618" s="23">
        <v>1</v>
      </c>
      <c r="M618" s="23">
        <v>207.69</v>
      </c>
      <c r="N618" s="23">
        <v>0</v>
      </c>
      <c r="O618" s="23">
        <v>5</v>
      </c>
      <c r="P618" s="23" t="s">
        <v>25</v>
      </c>
      <c r="Q618" s="23" t="s">
        <v>34</v>
      </c>
      <c r="R618" s="23">
        <f t="shared" si="45"/>
        <v>1</v>
      </c>
      <c r="S618" s="23" t="str">
        <f t="shared" si="46"/>
        <v>ORD100617_20250803_CUST00541_MED026</v>
      </c>
      <c r="T618" s="23">
        <f t="shared" si="47"/>
        <v>1</v>
      </c>
      <c r="U618" s="6">
        <f t="shared" si="48"/>
        <v>207.69</v>
      </c>
      <c r="V618" s="6">
        <f>tbl_Raw_Data[[#This Row],[Discount_Pct]]*tbl_Raw_Data[[#This Row],[Gross_Amount]]/100</f>
        <v>0</v>
      </c>
      <c r="W618" s="6">
        <f>tbl_Raw_Data[[#This Row],[Gross_Amount]]-tbl_Raw_Data[[#This Row],[Discount_Amount]]</f>
        <v>207.69</v>
      </c>
      <c r="X618" s="6">
        <f>tbl_Raw_Data[[#This Row],[Net_Amount_Before_Tax]]*tbl_Raw_Data[[#This Row],[Tax_Pct]]/100</f>
        <v>10.384500000000001</v>
      </c>
      <c r="Y618" s="6">
        <f>tbl_Raw_Data[[#This Row],[Net_Amount_Before_Tax]]+tbl_Raw_Data[[#This Row],[Tax_Amount]]</f>
        <v>218.0745</v>
      </c>
      <c r="Z618" s="6">
        <f t="shared" si="49"/>
        <v>2</v>
      </c>
    </row>
    <row r="619" spans="1:26" x14ac:dyDescent="0.3">
      <c r="A619" s="23" t="s">
        <v>1228</v>
      </c>
      <c r="B619" s="34">
        <v>45758</v>
      </c>
      <c r="C619" s="23" t="s">
        <v>144</v>
      </c>
      <c r="D619" s="23" t="s">
        <v>123</v>
      </c>
      <c r="E619" s="23" t="s">
        <v>101</v>
      </c>
      <c r="F619" s="23">
        <v>226010</v>
      </c>
      <c r="G619" s="23" t="s">
        <v>283</v>
      </c>
      <c r="H619" s="23" t="s">
        <v>284</v>
      </c>
      <c r="I619" s="23" t="s">
        <v>104</v>
      </c>
      <c r="J619" s="23" t="s">
        <v>42</v>
      </c>
      <c r="K619" s="23" t="s">
        <v>57</v>
      </c>
      <c r="L619" s="23">
        <v>1</v>
      </c>
      <c r="M619" s="23">
        <v>291.99</v>
      </c>
      <c r="N619" s="23">
        <v>0</v>
      </c>
      <c r="O619" s="23">
        <v>5</v>
      </c>
      <c r="P619" s="23" t="s">
        <v>43</v>
      </c>
      <c r="Q619" s="23" t="s">
        <v>34</v>
      </c>
      <c r="R619" s="23">
        <f t="shared" si="45"/>
        <v>1</v>
      </c>
      <c r="S619" s="23" t="str">
        <f t="shared" si="46"/>
        <v>ORD100618_20250411_CUST00682_MED030</v>
      </c>
      <c r="T619" s="23">
        <f t="shared" si="47"/>
        <v>1</v>
      </c>
      <c r="U619" s="6">
        <f t="shared" si="48"/>
        <v>291.99</v>
      </c>
      <c r="V619" s="6">
        <f>tbl_Raw_Data[[#This Row],[Discount_Pct]]*tbl_Raw_Data[[#This Row],[Gross_Amount]]/100</f>
        <v>0</v>
      </c>
      <c r="W619" s="6">
        <f>tbl_Raw_Data[[#This Row],[Gross_Amount]]-tbl_Raw_Data[[#This Row],[Discount_Amount]]</f>
        <v>291.99</v>
      </c>
      <c r="X619" s="6">
        <f>tbl_Raw_Data[[#This Row],[Net_Amount_Before_Tax]]*tbl_Raw_Data[[#This Row],[Tax_Pct]]/100</f>
        <v>14.599500000000001</v>
      </c>
      <c r="Y619" s="6">
        <f>tbl_Raw_Data[[#This Row],[Net_Amount_Before_Tax]]+tbl_Raw_Data[[#This Row],[Tax_Amount]]</f>
        <v>306.58949999999999</v>
      </c>
      <c r="Z619" s="6">
        <f t="shared" si="49"/>
        <v>2</v>
      </c>
    </row>
    <row r="620" spans="1:26" x14ac:dyDescent="0.3">
      <c r="A620" s="23" t="s">
        <v>1228</v>
      </c>
      <c r="B620" s="34">
        <v>45616</v>
      </c>
      <c r="C620" s="23" t="s">
        <v>1229</v>
      </c>
      <c r="D620" s="23" t="s">
        <v>92</v>
      </c>
      <c r="E620" s="23" t="s">
        <v>93</v>
      </c>
      <c r="F620" s="23">
        <v>560038</v>
      </c>
      <c r="G620" s="23" t="s">
        <v>224</v>
      </c>
      <c r="H620" s="23" t="s">
        <v>225</v>
      </c>
      <c r="I620" s="23" t="s">
        <v>147</v>
      </c>
      <c r="J620" s="23" t="s">
        <v>23</v>
      </c>
      <c r="K620" s="23" t="s">
        <v>24</v>
      </c>
      <c r="L620" s="23">
        <v>1</v>
      </c>
      <c r="M620" s="23">
        <v>44.63</v>
      </c>
      <c r="N620" s="23">
        <v>5</v>
      </c>
      <c r="O620" s="23">
        <v>5</v>
      </c>
      <c r="P620" s="23" t="s">
        <v>65</v>
      </c>
      <c r="Q620" s="23" t="s">
        <v>34</v>
      </c>
      <c r="R620" s="23">
        <f t="shared" si="45"/>
        <v>1</v>
      </c>
      <c r="S620" s="23" t="str">
        <f t="shared" si="46"/>
        <v>ORD100618_20241120_CUST02354_MED015</v>
      </c>
      <c r="T620" s="23">
        <f t="shared" si="47"/>
        <v>1</v>
      </c>
      <c r="U620" s="6">
        <f t="shared" si="48"/>
        <v>44.63</v>
      </c>
      <c r="V620" s="6">
        <f>tbl_Raw_Data[[#This Row],[Discount_Pct]]*tbl_Raw_Data[[#This Row],[Gross_Amount]]/100</f>
        <v>2.2315</v>
      </c>
      <c r="W620" s="6">
        <f>tbl_Raw_Data[[#This Row],[Gross_Amount]]-tbl_Raw_Data[[#This Row],[Discount_Amount]]</f>
        <v>42.398500000000006</v>
      </c>
      <c r="X620" s="6">
        <f>tbl_Raw_Data[[#This Row],[Net_Amount_Before_Tax]]*tbl_Raw_Data[[#This Row],[Tax_Pct]]/100</f>
        <v>2.1199250000000003</v>
      </c>
      <c r="Y620" s="6">
        <f>tbl_Raw_Data[[#This Row],[Net_Amount_Before_Tax]]+tbl_Raw_Data[[#This Row],[Tax_Amount]]</f>
        <v>44.518425000000008</v>
      </c>
      <c r="Z620" s="6">
        <f t="shared" si="49"/>
        <v>2</v>
      </c>
    </row>
    <row r="621" spans="1:26" x14ac:dyDescent="0.3">
      <c r="A621" s="23" t="s">
        <v>1230</v>
      </c>
      <c r="B621" s="34">
        <v>45844</v>
      </c>
      <c r="C621" s="23" t="s">
        <v>456</v>
      </c>
      <c r="D621" s="23" t="s">
        <v>72</v>
      </c>
      <c r="E621" s="23" t="s">
        <v>73</v>
      </c>
      <c r="F621" s="23">
        <v>302021</v>
      </c>
      <c r="G621" s="23" t="s">
        <v>119</v>
      </c>
      <c r="H621" s="23" t="s">
        <v>120</v>
      </c>
      <c r="I621" s="23" t="s">
        <v>32</v>
      </c>
      <c r="J621" s="23" t="s">
        <v>64</v>
      </c>
      <c r="K621" s="23" t="s">
        <v>57</v>
      </c>
      <c r="L621" s="23">
        <v>1</v>
      </c>
      <c r="M621" s="23">
        <v>62.07</v>
      </c>
      <c r="N621" s="23">
        <v>15</v>
      </c>
      <c r="O621" s="23">
        <v>5</v>
      </c>
      <c r="P621" s="23" t="s">
        <v>65</v>
      </c>
      <c r="Q621" s="23" t="s">
        <v>34</v>
      </c>
      <c r="R621" s="23">
        <f t="shared" si="45"/>
        <v>1</v>
      </c>
      <c r="S621" s="23" t="str">
        <f t="shared" si="46"/>
        <v>ORD100620_20250706_CUST00666_MED010</v>
      </c>
      <c r="T621" s="23">
        <f t="shared" si="47"/>
        <v>1</v>
      </c>
      <c r="U621" s="6">
        <f t="shared" si="48"/>
        <v>62.07</v>
      </c>
      <c r="V621" s="6">
        <f>tbl_Raw_Data[[#This Row],[Discount_Pct]]*tbl_Raw_Data[[#This Row],[Gross_Amount]]/100</f>
        <v>9.3104999999999993</v>
      </c>
      <c r="W621" s="6">
        <f>tbl_Raw_Data[[#This Row],[Gross_Amount]]-tbl_Raw_Data[[#This Row],[Discount_Amount]]</f>
        <v>52.759500000000003</v>
      </c>
      <c r="X621" s="6">
        <f>tbl_Raw_Data[[#This Row],[Net_Amount_Before_Tax]]*tbl_Raw_Data[[#This Row],[Tax_Pct]]/100</f>
        <v>2.637975</v>
      </c>
      <c r="Y621" s="6">
        <f>tbl_Raw_Data[[#This Row],[Net_Amount_Before_Tax]]+tbl_Raw_Data[[#This Row],[Tax_Amount]]</f>
        <v>55.397475</v>
      </c>
      <c r="Z621" s="6">
        <f t="shared" si="49"/>
        <v>4</v>
      </c>
    </row>
    <row r="622" spans="1:26" x14ac:dyDescent="0.3">
      <c r="A622" s="23" t="s">
        <v>1230</v>
      </c>
      <c r="B622" s="34">
        <v>45851</v>
      </c>
      <c r="C622" s="23" t="s">
        <v>348</v>
      </c>
      <c r="D622" s="23" t="s">
        <v>46</v>
      </c>
      <c r="E622" s="23" t="s">
        <v>47</v>
      </c>
      <c r="F622" s="23">
        <v>411014</v>
      </c>
      <c r="G622" s="23" t="s">
        <v>94</v>
      </c>
      <c r="H622" s="23" t="s">
        <v>95</v>
      </c>
      <c r="I622" s="23" t="s">
        <v>84</v>
      </c>
      <c r="J622" s="23" t="s">
        <v>42</v>
      </c>
      <c r="K622" s="23" t="s">
        <v>24</v>
      </c>
      <c r="L622" s="23">
        <v>2</v>
      </c>
      <c r="M622" s="23">
        <v>82.65</v>
      </c>
      <c r="N622" s="23">
        <v>5</v>
      </c>
      <c r="O622" s="23">
        <v>12</v>
      </c>
      <c r="P622" s="23" t="s">
        <v>89</v>
      </c>
      <c r="Q622" s="23" t="s">
        <v>90</v>
      </c>
      <c r="R622" s="23">
        <f t="shared" si="45"/>
        <v>1</v>
      </c>
      <c r="S622" s="23" t="str">
        <f t="shared" si="46"/>
        <v>ORD100620_20250713_CUST02079_MED021</v>
      </c>
      <c r="T622" s="23">
        <f t="shared" si="47"/>
        <v>1</v>
      </c>
      <c r="U622" s="6">
        <f t="shared" si="48"/>
        <v>165.3</v>
      </c>
      <c r="V622" s="6">
        <f>tbl_Raw_Data[[#This Row],[Discount_Pct]]*tbl_Raw_Data[[#This Row],[Gross_Amount]]/100</f>
        <v>8.2650000000000006</v>
      </c>
      <c r="W622" s="6">
        <f>tbl_Raw_Data[[#This Row],[Gross_Amount]]-tbl_Raw_Data[[#This Row],[Discount_Amount]]</f>
        <v>157.03500000000003</v>
      </c>
      <c r="X622" s="6">
        <f>tbl_Raw_Data[[#This Row],[Net_Amount_Before_Tax]]*tbl_Raw_Data[[#This Row],[Tax_Pct]]/100</f>
        <v>18.844200000000004</v>
      </c>
      <c r="Y622" s="6">
        <f>tbl_Raw_Data[[#This Row],[Net_Amount_Before_Tax]]+tbl_Raw_Data[[#This Row],[Tax_Amount]]</f>
        <v>175.87920000000003</v>
      </c>
      <c r="Z622" s="6">
        <f t="shared" si="49"/>
        <v>1</v>
      </c>
    </row>
    <row r="623" spans="1:26" x14ac:dyDescent="0.3">
      <c r="A623" s="23" t="s">
        <v>1231</v>
      </c>
      <c r="B623" s="34">
        <v>45407</v>
      </c>
      <c r="C623" s="23" t="s">
        <v>1232</v>
      </c>
      <c r="D623" s="23" t="s">
        <v>142</v>
      </c>
      <c r="E623" s="23" t="s">
        <v>81</v>
      </c>
      <c r="F623" s="23">
        <v>380058</v>
      </c>
      <c r="G623" s="23" t="s">
        <v>102</v>
      </c>
      <c r="H623" s="23" t="s">
        <v>103</v>
      </c>
      <c r="I623" s="23" t="s">
        <v>104</v>
      </c>
      <c r="J623" s="23" t="s">
        <v>64</v>
      </c>
      <c r="K623" s="23" t="s">
        <v>57</v>
      </c>
      <c r="L623" s="23">
        <v>1</v>
      </c>
      <c r="M623" s="23">
        <v>104.18</v>
      </c>
      <c r="N623" s="23">
        <v>0</v>
      </c>
      <c r="O623" s="23">
        <v>5</v>
      </c>
      <c r="P623" s="23" t="s">
        <v>89</v>
      </c>
      <c r="Q623" s="23" t="s">
        <v>34</v>
      </c>
      <c r="R623" s="23">
        <f t="shared" si="45"/>
        <v>1</v>
      </c>
      <c r="S623" s="23" t="str">
        <f t="shared" si="46"/>
        <v>ORD100622_20240425_CUST02997_MED029</v>
      </c>
      <c r="T623" s="23">
        <f t="shared" si="47"/>
        <v>1</v>
      </c>
      <c r="U623" s="6">
        <f t="shared" si="48"/>
        <v>104.18</v>
      </c>
      <c r="V623" s="6">
        <f>tbl_Raw_Data[[#This Row],[Discount_Pct]]*tbl_Raw_Data[[#This Row],[Gross_Amount]]/100</f>
        <v>0</v>
      </c>
      <c r="W623" s="6">
        <f>tbl_Raw_Data[[#This Row],[Gross_Amount]]-tbl_Raw_Data[[#This Row],[Discount_Amount]]</f>
        <v>104.18</v>
      </c>
      <c r="X623" s="6">
        <f>tbl_Raw_Data[[#This Row],[Net_Amount_Before_Tax]]*tbl_Raw_Data[[#This Row],[Tax_Pct]]/100</f>
        <v>5.2090000000000005</v>
      </c>
      <c r="Y623" s="6">
        <f>tbl_Raw_Data[[#This Row],[Net_Amount_Before_Tax]]+tbl_Raw_Data[[#This Row],[Tax_Amount]]</f>
        <v>109.38900000000001</v>
      </c>
      <c r="Z623" s="6">
        <f t="shared" si="49"/>
        <v>3</v>
      </c>
    </row>
    <row r="624" spans="1:26" x14ac:dyDescent="0.3">
      <c r="A624" s="23" t="s">
        <v>1233</v>
      </c>
      <c r="B624" s="34">
        <v>45386</v>
      </c>
      <c r="C624" s="23" t="s">
        <v>1234</v>
      </c>
      <c r="D624" s="23" t="s">
        <v>19</v>
      </c>
      <c r="E624" s="23" t="s">
        <v>19</v>
      </c>
      <c r="F624" s="23">
        <v>110024</v>
      </c>
      <c r="G624" s="23" t="s">
        <v>53</v>
      </c>
      <c r="H624" s="23" t="s">
        <v>54</v>
      </c>
      <c r="I624" s="23" t="s">
        <v>55</v>
      </c>
      <c r="J624" s="23" t="s">
        <v>56</v>
      </c>
      <c r="K624" s="23" t="s">
        <v>57</v>
      </c>
      <c r="L624" s="23">
        <v>2</v>
      </c>
      <c r="M624" s="23">
        <v>57.06</v>
      </c>
      <c r="N624" s="23">
        <v>0</v>
      </c>
      <c r="O624" s="23">
        <v>5</v>
      </c>
      <c r="P624" s="23" t="s">
        <v>25</v>
      </c>
      <c r="Q624" s="23" t="s">
        <v>34</v>
      </c>
      <c r="R624" s="23">
        <f t="shared" si="45"/>
        <v>1</v>
      </c>
      <c r="S624" s="23" t="str">
        <f t="shared" si="46"/>
        <v>ORD100623_20240404_CUST01337_MED020</v>
      </c>
      <c r="T624" s="23">
        <f t="shared" si="47"/>
        <v>1</v>
      </c>
      <c r="U624" s="6">
        <f t="shared" si="48"/>
        <v>114.12</v>
      </c>
      <c r="V624" s="6">
        <f>tbl_Raw_Data[[#This Row],[Discount_Pct]]*tbl_Raw_Data[[#This Row],[Gross_Amount]]/100</f>
        <v>0</v>
      </c>
      <c r="W624" s="6">
        <f>tbl_Raw_Data[[#This Row],[Gross_Amount]]-tbl_Raw_Data[[#This Row],[Discount_Amount]]</f>
        <v>114.12</v>
      </c>
      <c r="X624" s="6">
        <f>tbl_Raw_Data[[#This Row],[Net_Amount_Before_Tax]]*tbl_Raw_Data[[#This Row],[Tax_Pct]]/100</f>
        <v>5.7060000000000004</v>
      </c>
      <c r="Y624" s="6">
        <f>tbl_Raw_Data[[#This Row],[Net_Amount_Before_Tax]]+tbl_Raw_Data[[#This Row],[Tax_Amount]]</f>
        <v>119.82600000000001</v>
      </c>
      <c r="Z624" s="6">
        <f t="shared" si="49"/>
        <v>2</v>
      </c>
    </row>
    <row r="625" spans="1:26" x14ac:dyDescent="0.3">
      <c r="A625" s="23" t="s">
        <v>1235</v>
      </c>
      <c r="B625" s="34">
        <v>45748</v>
      </c>
      <c r="C625" s="23" t="s">
        <v>1236</v>
      </c>
      <c r="D625" s="23" t="s">
        <v>52</v>
      </c>
      <c r="E625" s="23" t="s">
        <v>52</v>
      </c>
      <c r="F625" s="23">
        <v>160036</v>
      </c>
      <c r="G625" s="23" t="s">
        <v>68</v>
      </c>
      <c r="H625" s="23" t="s">
        <v>69</v>
      </c>
      <c r="I625" s="23" t="s">
        <v>55</v>
      </c>
      <c r="J625" s="23" t="s">
        <v>56</v>
      </c>
      <c r="K625" s="23" t="s">
        <v>24</v>
      </c>
      <c r="L625" s="23">
        <v>5</v>
      </c>
      <c r="M625" s="23">
        <v>27.62</v>
      </c>
      <c r="N625" s="23">
        <v>5</v>
      </c>
      <c r="O625" s="23">
        <v>12</v>
      </c>
      <c r="P625" s="23" t="s">
        <v>89</v>
      </c>
      <c r="Q625" s="23" t="s">
        <v>34</v>
      </c>
      <c r="R625" s="23">
        <f t="shared" si="45"/>
        <v>1</v>
      </c>
      <c r="S625" s="23" t="str">
        <f t="shared" si="46"/>
        <v>ORD100624_20250401_CUST02774_MED003</v>
      </c>
      <c r="T625" s="23">
        <f t="shared" si="47"/>
        <v>1</v>
      </c>
      <c r="U625" s="6">
        <f t="shared" si="48"/>
        <v>138.1</v>
      </c>
      <c r="V625" s="6">
        <f>tbl_Raw_Data[[#This Row],[Discount_Pct]]*tbl_Raw_Data[[#This Row],[Gross_Amount]]/100</f>
        <v>6.9050000000000002</v>
      </c>
      <c r="W625" s="6">
        <f>tbl_Raw_Data[[#This Row],[Gross_Amount]]-tbl_Raw_Data[[#This Row],[Discount_Amount]]</f>
        <v>131.19499999999999</v>
      </c>
      <c r="X625" s="6">
        <f>tbl_Raw_Data[[#This Row],[Net_Amount_Before_Tax]]*tbl_Raw_Data[[#This Row],[Tax_Pct]]/100</f>
        <v>15.743399999999999</v>
      </c>
      <c r="Y625" s="6">
        <f>tbl_Raw_Data[[#This Row],[Net_Amount_Before_Tax]]+tbl_Raw_Data[[#This Row],[Tax_Amount]]</f>
        <v>146.9384</v>
      </c>
      <c r="Z625" s="6">
        <f t="shared" si="49"/>
        <v>2</v>
      </c>
    </row>
    <row r="626" spans="1:26" x14ac:dyDescent="0.3">
      <c r="A626" s="23" t="s">
        <v>1237</v>
      </c>
      <c r="B626" s="34">
        <v>45661</v>
      </c>
      <c r="C626" s="23" t="s">
        <v>1238</v>
      </c>
      <c r="D626" s="23" t="s">
        <v>92</v>
      </c>
      <c r="E626" s="23" t="s">
        <v>93</v>
      </c>
      <c r="F626" s="23">
        <v>560038</v>
      </c>
      <c r="G626" s="23" t="s">
        <v>82</v>
      </c>
      <c r="H626" s="23" t="s">
        <v>83</v>
      </c>
      <c r="I626" s="23" t="s">
        <v>84</v>
      </c>
      <c r="J626" s="23" t="s">
        <v>85</v>
      </c>
      <c r="K626" s="23" t="s">
        <v>24</v>
      </c>
      <c r="L626" s="23">
        <v>3</v>
      </c>
      <c r="M626" s="23">
        <v>292.95999999999998</v>
      </c>
      <c r="N626" s="23">
        <v>5</v>
      </c>
      <c r="O626" s="23">
        <v>5</v>
      </c>
      <c r="P626" s="23" t="s">
        <v>65</v>
      </c>
      <c r="Q626" s="23" t="s">
        <v>34</v>
      </c>
      <c r="R626" s="23">
        <f t="shared" si="45"/>
        <v>1</v>
      </c>
      <c r="S626" s="23" t="str">
        <f t="shared" si="46"/>
        <v>ORD100625_20250104_CUST01629_MED023</v>
      </c>
      <c r="T626" s="23">
        <f t="shared" si="47"/>
        <v>1</v>
      </c>
      <c r="U626" s="6">
        <f t="shared" si="48"/>
        <v>878.87999999999988</v>
      </c>
      <c r="V626" s="6">
        <f>tbl_Raw_Data[[#This Row],[Discount_Pct]]*tbl_Raw_Data[[#This Row],[Gross_Amount]]/100</f>
        <v>43.943999999999996</v>
      </c>
      <c r="W626" s="6">
        <f>tbl_Raw_Data[[#This Row],[Gross_Amount]]-tbl_Raw_Data[[#This Row],[Discount_Amount]]</f>
        <v>834.93599999999992</v>
      </c>
      <c r="X626" s="6">
        <f>tbl_Raw_Data[[#This Row],[Net_Amount_Before_Tax]]*tbl_Raw_Data[[#This Row],[Tax_Pct]]/100</f>
        <v>41.746799999999993</v>
      </c>
      <c r="Y626" s="6">
        <f>tbl_Raw_Data[[#This Row],[Net_Amount_Before_Tax]]+tbl_Raw_Data[[#This Row],[Tax_Amount]]</f>
        <v>876.68279999999993</v>
      </c>
      <c r="Z626" s="6">
        <f t="shared" si="49"/>
        <v>3</v>
      </c>
    </row>
    <row r="627" spans="1:26" x14ac:dyDescent="0.3">
      <c r="A627" s="23" t="s">
        <v>1239</v>
      </c>
      <c r="B627" s="34">
        <v>45866</v>
      </c>
      <c r="C627" s="23" t="s">
        <v>1240</v>
      </c>
      <c r="D627" s="23" t="s">
        <v>28</v>
      </c>
      <c r="E627" s="23" t="s">
        <v>29</v>
      </c>
      <c r="F627" s="23">
        <v>500081</v>
      </c>
      <c r="G627" s="23" t="s">
        <v>20</v>
      </c>
      <c r="H627" s="23" t="s">
        <v>21</v>
      </c>
      <c r="I627" s="23" t="s">
        <v>22</v>
      </c>
      <c r="J627" s="23" t="s">
        <v>23</v>
      </c>
      <c r="K627" s="23" t="s">
        <v>24</v>
      </c>
      <c r="L627" s="23">
        <v>4</v>
      </c>
      <c r="M627" s="23">
        <v>145.83000000000001</v>
      </c>
      <c r="N627" s="23">
        <v>5</v>
      </c>
      <c r="O627" s="23">
        <v>12</v>
      </c>
      <c r="P627" s="23" t="s">
        <v>43</v>
      </c>
      <c r="Q627" s="23" t="s">
        <v>26</v>
      </c>
      <c r="R627" s="23">
        <f t="shared" si="45"/>
        <v>1</v>
      </c>
      <c r="S627" s="23" t="str">
        <f t="shared" si="46"/>
        <v>ORD100626_20250728_CUST00359_MED024</v>
      </c>
      <c r="T627" s="23">
        <f t="shared" si="47"/>
        <v>1</v>
      </c>
      <c r="U627" s="6">
        <f t="shared" si="48"/>
        <v>583.32000000000005</v>
      </c>
      <c r="V627" s="6">
        <f>tbl_Raw_Data[[#This Row],[Discount_Pct]]*tbl_Raw_Data[[#This Row],[Gross_Amount]]/100</f>
        <v>29.166000000000004</v>
      </c>
      <c r="W627" s="6">
        <f>tbl_Raw_Data[[#This Row],[Gross_Amount]]-tbl_Raw_Data[[#This Row],[Discount_Amount]]</f>
        <v>554.154</v>
      </c>
      <c r="X627" s="6">
        <f>tbl_Raw_Data[[#This Row],[Net_Amount_Before_Tax]]*tbl_Raw_Data[[#This Row],[Tax_Pct]]/100</f>
        <v>66.498480000000001</v>
      </c>
      <c r="Y627" s="6">
        <f>tbl_Raw_Data[[#This Row],[Net_Amount_Before_Tax]]+tbl_Raw_Data[[#This Row],[Tax_Amount]]</f>
        <v>620.65247999999997</v>
      </c>
      <c r="Z627" s="6">
        <f t="shared" si="49"/>
        <v>2</v>
      </c>
    </row>
    <row r="628" spans="1:26" x14ac:dyDescent="0.3">
      <c r="A628" s="23" t="s">
        <v>1241</v>
      </c>
      <c r="B628" s="34">
        <v>45716</v>
      </c>
      <c r="C628" s="23" t="s">
        <v>1242</v>
      </c>
      <c r="D628" s="23" t="s">
        <v>37</v>
      </c>
      <c r="E628" s="23" t="s">
        <v>38</v>
      </c>
      <c r="F628" s="23">
        <v>452016</v>
      </c>
      <c r="G628" s="23" t="s">
        <v>233</v>
      </c>
      <c r="H628" s="23" t="s">
        <v>234</v>
      </c>
      <c r="I628" s="23" t="s">
        <v>104</v>
      </c>
      <c r="J628" s="23" t="s">
        <v>42</v>
      </c>
      <c r="K628" s="23" t="s">
        <v>24</v>
      </c>
      <c r="L628" s="23">
        <v>2</v>
      </c>
      <c r="M628" s="23">
        <v>137.82</v>
      </c>
      <c r="N628" s="23">
        <v>5</v>
      </c>
      <c r="O628" s="23">
        <v>12</v>
      </c>
      <c r="P628" s="23" t="s">
        <v>25</v>
      </c>
      <c r="Q628" s="23" t="s">
        <v>26</v>
      </c>
      <c r="R628" s="23">
        <f t="shared" si="45"/>
        <v>1</v>
      </c>
      <c r="S628" s="23" t="str">
        <f t="shared" si="46"/>
        <v>ORD100627_20250228_CUST00572_MED019</v>
      </c>
      <c r="T628" s="23">
        <f t="shared" si="47"/>
        <v>1</v>
      </c>
      <c r="U628" s="6">
        <f t="shared" si="48"/>
        <v>275.64</v>
      </c>
      <c r="V628" s="6">
        <f>tbl_Raw_Data[[#This Row],[Discount_Pct]]*tbl_Raw_Data[[#This Row],[Gross_Amount]]/100</f>
        <v>13.781999999999998</v>
      </c>
      <c r="W628" s="6">
        <f>tbl_Raw_Data[[#This Row],[Gross_Amount]]-tbl_Raw_Data[[#This Row],[Discount_Amount]]</f>
        <v>261.858</v>
      </c>
      <c r="X628" s="6">
        <f>tbl_Raw_Data[[#This Row],[Net_Amount_Before_Tax]]*tbl_Raw_Data[[#This Row],[Tax_Pct]]/100</f>
        <v>31.422960000000003</v>
      </c>
      <c r="Y628" s="6">
        <f>tbl_Raw_Data[[#This Row],[Net_Amount_Before_Tax]]+tbl_Raw_Data[[#This Row],[Tax_Amount]]</f>
        <v>293.28095999999999</v>
      </c>
      <c r="Z628" s="6">
        <f t="shared" si="49"/>
        <v>1</v>
      </c>
    </row>
    <row r="629" spans="1:26" x14ac:dyDescent="0.3">
      <c r="A629" s="23" t="s">
        <v>1241</v>
      </c>
      <c r="B629" s="34">
        <v>45711</v>
      </c>
      <c r="C629" s="23" t="s">
        <v>1094</v>
      </c>
      <c r="D629" s="23" t="s">
        <v>80</v>
      </c>
      <c r="E629" s="23" t="s">
        <v>81</v>
      </c>
      <c r="F629" s="23">
        <v>395003</v>
      </c>
      <c r="G629" s="23" t="s">
        <v>185</v>
      </c>
      <c r="H629" s="23" t="s">
        <v>186</v>
      </c>
      <c r="I629" s="23" t="s">
        <v>76</v>
      </c>
      <c r="J629" s="23" t="s">
        <v>187</v>
      </c>
      <c r="K629" s="23" t="s">
        <v>57</v>
      </c>
      <c r="L629" s="23">
        <v>1</v>
      </c>
      <c r="M629" s="23">
        <v>90.65</v>
      </c>
      <c r="N629" s="23">
        <v>10</v>
      </c>
      <c r="O629" s="23">
        <v>5</v>
      </c>
      <c r="P629" s="23" t="s">
        <v>43</v>
      </c>
      <c r="Q629" s="23" t="s">
        <v>26</v>
      </c>
      <c r="R629" s="23">
        <f t="shared" si="45"/>
        <v>1</v>
      </c>
      <c r="S629" s="23" t="str">
        <f t="shared" si="46"/>
        <v>ORD100627_20250223_CUST02617_MED009</v>
      </c>
      <c r="T629" s="23">
        <f t="shared" si="47"/>
        <v>1</v>
      </c>
      <c r="U629" s="6">
        <f t="shared" si="48"/>
        <v>90.65</v>
      </c>
      <c r="V629" s="6">
        <f>tbl_Raw_Data[[#This Row],[Discount_Pct]]*tbl_Raw_Data[[#This Row],[Gross_Amount]]/100</f>
        <v>9.0649999999999995</v>
      </c>
      <c r="W629" s="6">
        <f>tbl_Raw_Data[[#This Row],[Gross_Amount]]-tbl_Raw_Data[[#This Row],[Discount_Amount]]</f>
        <v>81.585000000000008</v>
      </c>
      <c r="X629" s="6">
        <f>tbl_Raw_Data[[#This Row],[Net_Amount_Before_Tax]]*tbl_Raw_Data[[#This Row],[Tax_Pct]]/100</f>
        <v>4.0792500000000009</v>
      </c>
      <c r="Y629" s="6">
        <f>tbl_Raw_Data[[#This Row],[Net_Amount_Before_Tax]]+tbl_Raw_Data[[#This Row],[Tax_Amount]]</f>
        <v>85.66425000000001</v>
      </c>
      <c r="Z629" s="6">
        <f t="shared" si="49"/>
        <v>1</v>
      </c>
    </row>
    <row r="630" spans="1:26" x14ac:dyDescent="0.3">
      <c r="A630" s="23" t="s">
        <v>1243</v>
      </c>
      <c r="B630" s="34">
        <v>45794</v>
      </c>
      <c r="C630" s="23" t="s">
        <v>1244</v>
      </c>
      <c r="D630" s="23" t="s">
        <v>37</v>
      </c>
      <c r="E630" s="23" t="s">
        <v>38</v>
      </c>
      <c r="F630" s="23">
        <v>452018</v>
      </c>
      <c r="G630" s="23" t="s">
        <v>111</v>
      </c>
      <c r="H630" s="23" t="s">
        <v>112</v>
      </c>
      <c r="I630" s="23" t="s">
        <v>113</v>
      </c>
      <c r="J630" s="23" t="s">
        <v>114</v>
      </c>
      <c r="K630" s="23" t="s">
        <v>24</v>
      </c>
      <c r="L630" s="23">
        <v>1</v>
      </c>
      <c r="M630" s="23">
        <v>98.61</v>
      </c>
      <c r="N630" s="23">
        <v>5</v>
      </c>
      <c r="O630" s="23">
        <v>18</v>
      </c>
      <c r="P630" s="23" t="s">
        <v>43</v>
      </c>
      <c r="Q630" s="23" t="s">
        <v>34</v>
      </c>
      <c r="R630" s="23">
        <f t="shared" si="45"/>
        <v>1</v>
      </c>
      <c r="S630" s="23" t="str">
        <f t="shared" si="46"/>
        <v>ORD100629_20250517_CUST00173_MED027</v>
      </c>
      <c r="T630" s="23">
        <f t="shared" si="47"/>
        <v>1</v>
      </c>
      <c r="U630" s="6">
        <f t="shared" si="48"/>
        <v>98.61</v>
      </c>
      <c r="V630" s="6">
        <f>tbl_Raw_Data[[#This Row],[Discount_Pct]]*tbl_Raw_Data[[#This Row],[Gross_Amount]]/100</f>
        <v>4.9305000000000003</v>
      </c>
      <c r="W630" s="6">
        <f>tbl_Raw_Data[[#This Row],[Gross_Amount]]-tbl_Raw_Data[[#This Row],[Discount_Amount]]</f>
        <v>93.679500000000004</v>
      </c>
      <c r="X630" s="6">
        <f>tbl_Raw_Data[[#This Row],[Net_Amount_Before_Tax]]*tbl_Raw_Data[[#This Row],[Tax_Pct]]/100</f>
        <v>16.862310000000001</v>
      </c>
      <c r="Y630" s="6">
        <f>tbl_Raw_Data[[#This Row],[Net_Amount_Before_Tax]]+tbl_Raw_Data[[#This Row],[Tax_Amount]]</f>
        <v>110.54181</v>
      </c>
      <c r="Z630" s="6">
        <f t="shared" si="49"/>
        <v>2</v>
      </c>
    </row>
    <row r="631" spans="1:26" x14ac:dyDescent="0.3">
      <c r="A631" s="23" t="s">
        <v>1245</v>
      </c>
      <c r="B631" s="34">
        <v>45449</v>
      </c>
      <c r="C631" s="23" t="s">
        <v>1246</v>
      </c>
      <c r="D631" s="23" t="s">
        <v>87</v>
      </c>
      <c r="E631" s="23" t="s">
        <v>88</v>
      </c>
      <c r="F631" s="23">
        <v>600096</v>
      </c>
      <c r="G631" s="23" t="s">
        <v>94</v>
      </c>
      <c r="H631" s="23" t="s">
        <v>95</v>
      </c>
      <c r="I631" s="23" t="s">
        <v>84</v>
      </c>
      <c r="J631" s="23" t="s">
        <v>42</v>
      </c>
      <c r="K631" s="23" t="s">
        <v>24</v>
      </c>
      <c r="L631" s="23">
        <v>3</v>
      </c>
      <c r="M631" s="23">
        <v>82.62</v>
      </c>
      <c r="N631" s="23">
        <v>10</v>
      </c>
      <c r="O631" s="23">
        <v>5</v>
      </c>
      <c r="P631" s="23" t="s">
        <v>43</v>
      </c>
      <c r="Q631" s="23" t="s">
        <v>90</v>
      </c>
      <c r="R631" s="23">
        <f t="shared" si="45"/>
        <v>1</v>
      </c>
      <c r="S631" s="23" t="str">
        <f t="shared" si="46"/>
        <v>ORD100630_20240606_CUST01076_MED021</v>
      </c>
      <c r="T631" s="23">
        <f t="shared" si="47"/>
        <v>1</v>
      </c>
      <c r="U631" s="6">
        <f t="shared" si="48"/>
        <v>247.86</v>
      </c>
      <c r="V631" s="6">
        <f>tbl_Raw_Data[[#This Row],[Discount_Pct]]*tbl_Raw_Data[[#This Row],[Gross_Amount]]/100</f>
        <v>24.786000000000005</v>
      </c>
      <c r="W631" s="6">
        <f>tbl_Raw_Data[[#This Row],[Gross_Amount]]-tbl_Raw_Data[[#This Row],[Discount_Amount]]</f>
        <v>223.07400000000001</v>
      </c>
      <c r="X631" s="6">
        <f>tbl_Raw_Data[[#This Row],[Net_Amount_Before_Tax]]*tbl_Raw_Data[[#This Row],[Tax_Pct]]/100</f>
        <v>11.153700000000001</v>
      </c>
      <c r="Y631" s="6">
        <f>tbl_Raw_Data[[#This Row],[Net_Amount_Before_Tax]]+tbl_Raw_Data[[#This Row],[Tax_Amount]]</f>
        <v>234.22770000000003</v>
      </c>
      <c r="Z631" s="6">
        <f t="shared" si="49"/>
        <v>1</v>
      </c>
    </row>
    <row r="632" spans="1:26" x14ac:dyDescent="0.3">
      <c r="A632" s="23" t="s">
        <v>1247</v>
      </c>
      <c r="B632" s="34">
        <v>45952</v>
      </c>
      <c r="C632" s="23" t="s">
        <v>204</v>
      </c>
      <c r="D632" s="23" t="s">
        <v>19</v>
      </c>
      <c r="E632" s="23" t="s">
        <v>19</v>
      </c>
      <c r="F632" s="23">
        <v>110029</v>
      </c>
      <c r="G632" s="23" t="s">
        <v>61</v>
      </c>
      <c r="H632" s="23" t="s">
        <v>62</v>
      </c>
      <c r="I632" s="23" t="s">
        <v>63</v>
      </c>
      <c r="J632" s="23" t="s">
        <v>64</v>
      </c>
      <c r="K632" s="23" t="s">
        <v>57</v>
      </c>
      <c r="L632" s="23">
        <v>3</v>
      </c>
      <c r="M632" s="23">
        <v>111.44</v>
      </c>
      <c r="N632" s="23">
        <v>20</v>
      </c>
      <c r="O632" s="23">
        <v>12</v>
      </c>
      <c r="P632" s="23" t="s">
        <v>89</v>
      </c>
      <c r="Q632" s="23" t="s">
        <v>90</v>
      </c>
      <c r="R632" s="23">
        <f t="shared" si="45"/>
        <v>1</v>
      </c>
      <c r="S632" s="23" t="str">
        <f t="shared" si="46"/>
        <v>ORD100631_20251022_CUST01003_MED004</v>
      </c>
      <c r="T632" s="23">
        <f t="shared" si="47"/>
        <v>1</v>
      </c>
      <c r="U632" s="6">
        <f t="shared" si="48"/>
        <v>334.32</v>
      </c>
      <c r="V632" s="6">
        <f>tbl_Raw_Data[[#This Row],[Discount_Pct]]*tbl_Raw_Data[[#This Row],[Gross_Amount]]/100</f>
        <v>66.86399999999999</v>
      </c>
      <c r="W632" s="6">
        <f>tbl_Raw_Data[[#This Row],[Gross_Amount]]-tbl_Raw_Data[[#This Row],[Discount_Amount]]</f>
        <v>267.45600000000002</v>
      </c>
      <c r="X632" s="6">
        <f>tbl_Raw_Data[[#This Row],[Net_Amount_Before_Tax]]*tbl_Raw_Data[[#This Row],[Tax_Pct]]/100</f>
        <v>32.094720000000002</v>
      </c>
      <c r="Y632" s="6">
        <f>tbl_Raw_Data[[#This Row],[Net_Amount_Before_Tax]]+tbl_Raw_Data[[#This Row],[Tax_Amount]]</f>
        <v>299.55072000000001</v>
      </c>
      <c r="Z632" s="6">
        <f t="shared" si="49"/>
        <v>1</v>
      </c>
    </row>
    <row r="633" spans="1:26" x14ac:dyDescent="0.3">
      <c r="A633" s="23" t="s">
        <v>1248</v>
      </c>
      <c r="B633" s="34">
        <v>45556</v>
      </c>
      <c r="C633" s="23" t="s">
        <v>1249</v>
      </c>
      <c r="D633" s="23" t="s">
        <v>52</v>
      </c>
      <c r="E633" s="23" t="s">
        <v>52</v>
      </c>
      <c r="F633" s="23">
        <v>160036</v>
      </c>
      <c r="G633" s="23" t="s">
        <v>145</v>
      </c>
      <c r="H633" s="23" t="s">
        <v>146</v>
      </c>
      <c r="I633" s="23" t="s">
        <v>147</v>
      </c>
      <c r="J633" s="23" t="s">
        <v>148</v>
      </c>
      <c r="K633" s="23" t="s">
        <v>24</v>
      </c>
      <c r="L633" s="23">
        <v>5</v>
      </c>
      <c r="M633" s="23">
        <v>115.6</v>
      </c>
      <c r="N633" s="23">
        <v>5</v>
      </c>
      <c r="O633" s="23">
        <v>18</v>
      </c>
      <c r="P633" s="23" t="s">
        <v>25</v>
      </c>
      <c r="Q633" s="23" t="s">
        <v>34</v>
      </c>
      <c r="R633" s="23">
        <f t="shared" si="45"/>
        <v>1</v>
      </c>
      <c r="S633" s="23" t="str">
        <f t="shared" si="46"/>
        <v>ORD100632_20240921_CUST02573_MED016</v>
      </c>
      <c r="T633" s="23">
        <f t="shared" si="47"/>
        <v>1</v>
      </c>
      <c r="U633" s="6">
        <f t="shared" si="48"/>
        <v>578</v>
      </c>
      <c r="V633" s="6">
        <f>tbl_Raw_Data[[#This Row],[Discount_Pct]]*tbl_Raw_Data[[#This Row],[Gross_Amount]]/100</f>
        <v>28.9</v>
      </c>
      <c r="W633" s="6">
        <f>tbl_Raw_Data[[#This Row],[Gross_Amount]]-tbl_Raw_Data[[#This Row],[Discount_Amount]]</f>
        <v>549.1</v>
      </c>
      <c r="X633" s="6">
        <f>tbl_Raw_Data[[#This Row],[Net_Amount_Before_Tax]]*tbl_Raw_Data[[#This Row],[Tax_Pct]]/100</f>
        <v>98.838000000000008</v>
      </c>
      <c r="Y633" s="6">
        <f>tbl_Raw_Data[[#This Row],[Net_Amount_Before_Tax]]+tbl_Raw_Data[[#This Row],[Tax_Amount]]</f>
        <v>647.93799999999999</v>
      </c>
      <c r="Z633" s="6">
        <f t="shared" si="49"/>
        <v>1</v>
      </c>
    </row>
    <row r="634" spans="1:26" x14ac:dyDescent="0.3">
      <c r="A634" s="23" t="s">
        <v>1250</v>
      </c>
      <c r="B634" s="34">
        <v>45351</v>
      </c>
      <c r="C634" s="23" t="s">
        <v>1251</v>
      </c>
      <c r="D634" s="23" t="s">
        <v>46</v>
      </c>
      <c r="E634" s="23" t="s">
        <v>47</v>
      </c>
      <c r="F634" s="23">
        <v>411038</v>
      </c>
      <c r="G634" s="23" t="s">
        <v>224</v>
      </c>
      <c r="H634" s="23" t="s">
        <v>225</v>
      </c>
      <c r="I634" s="23" t="s">
        <v>147</v>
      </c>
      <c r="J634" s="23" t="s">
        <v>23</v>
      </c>
      <c r="K634" s="23" t="s">
        <v>24</v>
      </c>
      <c r="L634" s="23">
        <v>4</v>
      </c>
      <c r="M634" s="23">
        <v>44</v>
      </c>
      <c r="N634" s="23">
        <v>0</v>
      </c>
      <c r="O634" s="23">
        <v>5</v>
      </c>
      <c r="P634" s="23" t="s">
        <v>33</v>
      </c>
      <c r="Q634" s="23" t="s">
        <v>44</v>
      </c>
      <c r="R634" s="23">
        <f t="shared" si="45"/>
        <v>1</v>
      </c>
      <c r="S634" s="23" t="str">
        <f t="shared" si="46"/>
        <v>ORD100633_20240229_CUST00599_MED015</v>
      </c>
      <c r="T634" s="23">
        <f t="shared" si="47"/>
        <v>1</v>
      </c>
      <c r="U634" s="6">
        <f t="shared" si="48"/>
        <v>176</v>
      </c>
      <c r="V634" s="6">
        <f>tbl_Raw_Data[[#This Row],[Discount_Pct]]*tbl_Raw_Data[[#This Row],[Gross_Amount]]/100</f>
        <v>0</v>
      </c>
      <c r="W634" s="6">
        <f>tbl_Raw_Data[[#This Row],[Gross_Amount]]-tbl_Raw_Data[[#This Row],[Discount_Amount]]</f>
        <v>176</v>
      </c>
      <c r="X634" s="6">
        <f>tbl_Raw_Data[[#This Row],[Net_Amount_Before_Tax]]*tbl_Raw_Data[[#This Row],[Tax_Pct]]/100</f>
        <v>8.8000000000000007</v>
      </c>
      <c r="Y634" s="6">
        <f>tbl_Raw_Data[[#This Row],[Net_Amount_Before_Tax]]+tbl_Raw_Data[[#This Row],[Tax_Amount]]</f>
        <v>184.8</v>
      </c>
      <c r="Z634" s="6">
        <f t="shared" si="49"/>
        <v>0</v>
      </c>
    </row>
    <row r="635" spans="1:26" x14ac:dyDescent="0.3">
      <c r="A635" s="23" t="s">
        <v>1250</v>
      </c>
      <c r="B635" s="34">
        <v>45590</v>
      </c>
      <c r="C635" s="23" t="s">
        <v>1252</v>
      </c>
      <c r="D635" s="23" t="s">
        <v>52</v>
      </c>
      <c r="E635" s="23" t="s">
        <v>52</v>
      </c>
      <c r="F635" s="23">
        <v>160036</v>
      </c>
      <c r="G635" s="23" t="s">
        <v>283</v>
      </c>
      <c r="H635" s="23" t="s">
        <v>284</v>
      </c>
      <c r="I635" s="23" t="s">
        <v>104</v>
      </c>
      <c r="J635" s="23" t="s">
        <v>42</v>
      </c>
      <c r="K635" s="23" t="s">
        <v>57</v>
      </c>
      <c r="L635" s="23">
        <v>1</v>
      </c>
      <c r="M635" s="23">
        <v>265.70999999999998</v>
      </c>
      <c r="N635" s="23">
        <v>10</v>
      </c>
      <c r="O635" s="23">
        <v>5</v>
      </c>
      <c r="P635" s="23" t="s">
        <v>43</v>
      </c>
      <c r="Q635" s="23" t="s">
        <v>44</v>
      </c>
      <c r="R635" s="23">
        <f t="shared" si="45"/>
        <v>1</v>
      </c>
      <c r="S635" s="23" t="str">
        <f t="shared" si="46"/>
        <v>ORD100633_20241025_CUST02170_MED030</v>
      </c>
      <c r="T635" s="23">
        <f t="shared" si="47"/>
        <v>1</v>
      </c>
      <c r="U635" s="6">
        <f t="shared" si="48"/>
        <v>265.70999999999998</v>
      </c>
      <c r="V635" s="6">
        <f>tbl_Raw_Data[[#This Row],[Discount_Pct]]*tbl_Raw_Data[[#This Row],[Gross_Amount]]/100</f>
        <v>26.570999999999998</v>
      </c>
      <c r="W635" s="6">
        <f>tbl_Raw_Data[[#This Row],[Gross_Amount]]-tbl_Raw_Data[[#This Row],[Discount_Amount]]</f>
        <v>239.13899999999998</v>
      </c>
      <c r="X635" s="6">
        <f>tbl_Raw_Data[[#This Row],[Net_Amount_Before_Tax]]*tbl_Raw_Data[[#This Row],[Tax_Pct]]/100</f>
        <v>11.956949999999999</v>
      </c>
      <c r="Y635" s="6">
        <f>tbl_Raw_Data[[#This Row],[Net_Amount_Before_Tax]]+tbl_Raw_Data[[#This Row],[Tax_Amount]]</f>
        <v>251.09594999999999</v>
      </c>
      <c r="Z635" s="6">
        <f t="shared" si="49"/>
        <v>1</v>
      </c>
    </row>
    <row r="636" spans="1:26" x14ac:dyDescent="0.3">
      <c r="A636" s="23" t="s">
        <v>1253</v>
      </c>
      <c r="B636" s="34">
        <v>45993</v>
      </c>
      <c r="C636" s="23" t="s">
        <v>1254</v>
      </c>
      <c r="D636" s="23" t="s">
        <v>87</v>
      </c>
      <c r="E636" s="23" t="s">
        <v>88</v>
      </c>
      <c r="F636" s="23">
        <v>600040</v>
      </c>
      <c r="G636" s="23" t="s">
        <v>185</v>
      </c>
      <c r="H636" s="23" t="s">
        <v>186</v>
      </c>
      <c r="I636" s="23" t="s">
        <v>76</v>
      </c>
      <c r="J636" s="23" t="s">
        <v>187</v>
      </c>
      <c r="K636" s="23" t="s">
        <v>57</v>
      </c>
      <c r="L636" s="23">
        <v>2</v>
      </c>
      <c r="M636" s="23">
        <v>93.8</v>
      </c>
      <c r="N636" s="23">
        <v>0</v>
      </c>
      <c r="O636" s="23">
        <v>12</v>
      </c>
      <c r="P636" s="23" t="s">
        <v>43</v>
      </c>
      <c r="Q636" s="23" t="s">
        <v>34</v>
      </c>
      <c r="R636" s="23">
        <f t="shared" si="45"/>
        <v>1</v>
      </c>
      <c r="S636" s="23" t="str">
        <f t="shared" si="46"/>
        <v>ORD100635_20251202_CUST03277_MED009</v>
      </c>
      <c r="T636" s="23">
        <f t="shared" si="47"/>
        <v>1</v>
      </c>
      <c r="U636" s="6">
        <f t="shared" si="48"/>
        <v>187.6</v>
      </c>
      <c r="V636" s="6">
        <f>tbl_Raw_Data[[#This Row],[Discount_Pct]]*tbl_Raw_Data[[#This Row],[Gross_Amount]]/100</f>
        <v>0</v>
      </c>
      <c r="W636" s="6">
        <f>tbl_Raw_Data[[#This Row],[Gross_Amount]]-tbl_Raw_Data[[#This Row],[Discount_Amount]]</f>
        <v>187.6</v>
      </c>
      <c r="X636" s="6">
        <f>tbl_Raw_Data[[#This Row],[Net_Amount_Before_Tax]]*tbl_Raw_Data[[#This Row],[Tax_Pct]]/100</f>
        <v>22.511999999999997</v>
      </c>
      <c r="Y636" s="6">
        <f>tbl_Raw_Data[[#This Row],[Net_Amount_Before_Tax]]+tbl_Raw_Data[[#This Row],[Tax_Amount]]</f>
        <v>210.11199999999999</v>
      </c>
      <c r="Z636" s="6">
        <f t="shared" si="49"/>
        <v>3</v>
      </c>
    </row>
    <row r="637" spans="1:26" x14ac:dyDescent="0.3">
      <c r="A637" s="23" t="s">
        <v>1253</v>
      </c>
      <c r="B637" s="34">
        <v>45580</v>
      </c>
      <c r="C637" s="23" t="s">
        <v>1255</v>
      </c>
      <c r="D637" s="23" t="s">
        <v>183</v>
      </c>
      <c r="E637" s="23" t="s">
        <v>184</v>
      </c>
      <c r="F637" s="23">
        <v>122002</v>
      </c>
      <c r="G637" s="23" t="s">
        <v>145</v>
      </c>
      <c r="H637" s="23" t="s">
        <v>146</v>
      </c>
      <c r="I637" s="23" t="s">
        <v>147</v>
      </c>
      <c r="J637" s="23" t="s">
        <v>148</v>
      </c>
      <c r="K637" s="23" t="s">
        <v>24</v>
      </c>
      <c r="L637" s="23">
        <v>1</v>
      </c>
      <c r="M637" s="23">
        <v>118.51</v>
      </c>
      <c r="N637" s="23">
        <v>0</v>
      </c>
      <c r="O637" s="23">
        <v>5</v>
      </c>
      <c r="P637" s="23" t="s">
        <v>89</v>
      </c>
      <c r="Q637" s="23" t="s">
        <v>34</v>
      </c>
      <c r="R637" s="23">
        <f t="shared" si="45"/>
        <v>1</v>
      </c>
      <c r="S637" s="23" t="str">
        <f t="shared" si="46"/>
        <v>ORD100635_20241015_CUST01528_MED016</v>
      </c>
      <c r="T637" s="23">
        <f t="shared" si="47"/>
        <v>1</v>
      </c>
      <c r="U637" s="6">
        <f t="shared" si="48"/>
        <v>118.51</v>
      </c>
      <c r="V637" s="6">
        <f>tbl_Raw_Data[[#This Row],[Discount_Pct]]*tbl_Raw_Data[[#This Row],[Gross_Amount]]/100</f>
        <v>0</v>
      </c>
      <c r="W637" s="6">
        <f>tbl_Raw_Data[[#This Row],[Gross_Amount]]-tbl_Raw_Data[[#This Row],[Discount_Amount]]</f>
        <v>118.51</v>
      </c>
      <c r="X637" s="6">
        <f>tbl_Raw_Data[[#This Row],[Net_Amount_Before_Tax]]*tbl_Raw_Data[[#This Row],[Tax_Pct]]/100</f>
        <v>5.9255000000000004</v>
      </c>
      <c r="Y637" s="6">
        <f>tbl_Raw_Data[[#This Row],[Net_Amount_Before_Tax]]+tbl_Raw_Data[[#This Row],[Tax_Amount]]</f>
        <v>124.4355</v>
      </c>
      <c r="Z637" s="6">
        <f t="shared" si="49"/>
        <v>1</v>
      </c>
    </row>
    <row r="638" spans="1:26" x14ac:dyDescent="0.3">
      <c r="A638" s="23" t="s">
        <v>1256</v>
      </c>
      <c r="B638" s="34">
        <v>45864</v>
      </c>
      <c r="C638" s="23" t="s">
        <v>1257</v>
      </c>
      <c r="D638" s="23" t="s">
        <v>100</v>
      </c>
      <c r="E638" s="23" t="s">
        <v>101</v>
      </c>
      <c r="F638" s="23">
        <v>201301</v>
      </c>
      <c r="G638" s="23" t="s">
        <v>111</v>
      </c>
      <c r="H638" s="23" t="s">
        <v>112</v>
      </c>
      <c r="I638" s="23" t="s">
        <v>113</v>
      </c>
      <c r="J638" s="23" t="s">
        <v>114</v>
      </c>
      <c r="K638" s="23" t="s">
        <v>24</v>
      </c>
      <c r="L638" s="23">
        <v>5</v>
      </c>
      <c r="M638" s="23">
        <v>105.3</v>
      </c>
      <c r="N638" s="23">
        <v>10</v>
      </c>
      <c r="O638" s="23">
        <v>18</v>
      </c>
      <c r="P638" s="23" t="s">
        <v>33</v>
      </c>
      <c r="Q638" s="23" t="s">
        <v>90</v>
      </c>
      <c r="R638" s="23">
        <f t="shared" si="45"/>
        <v>1</v>
      </c>
      <c r="S638" s="23" t="str">
        <f t="shared" si="46"/>
        <v>ORD100637_20250726_CUST02513_MED027</v>
      </c>
      <c r="T638" s="23">
        <f t="shared" si="47"/>
        <v>1</v>
      </c>
      <c r="U638" s="6">
        <f t="shared" si="48"/>
        <v>526.5</v>
      </c>
      <c r="V638" s="6">
        <f>tbl_Raw_Data[[#This Row],[Discount_Pct]]*tbl_Raw_Data[[#This Row],[Gross_Amount]]/100</f>
        <v>52.65</v>
      </c>
      <c r="W638" s="6">
        <f>tbl_Raw_Data[[#This Row],[Gross_Amount]]-tbl_Raw_Data[[#This Row],[Discount_Amount]]</f>
        <v>473.85</v>
      </c>
      <c r="X638" s="6">
        <f>tbl_Raw_Data[[#This Row],[Net_Amount_Before_Tax]]*tbl_Raw_Data[[#This Row],[Tax_Pct]]/100</f>
        <v>85.293000000000006</v>
      </c>
      <c r="Y638" s="6">
        <f>tbl_Raw_Data[[#This Row],[Net_Amount_Before_Tax]]+tbl_Raw_Data[[#This Row],[Tax_Amount]]</f>
        <v>559.14300000000003</v>
      </c>
      <c r="Z638" s="6">
        <f t="shared" si="49"/>
        <v>1</v>
      </c>
    </row>
    <row r="639" spans="1:26" x14ac:dyDescent="0.3">
      <c r="A639" s="23" t="s">
        <v>1258</v>
      </c>
      <c r="B639" s="34">
        <v>45411</v>
      </c>
      <c r="C639" s="23" t="s">
        <v>1259</v>
      </c>
      <c r="D639" s="23" t="s">
        <v>92</v>
      </c>
      <c r="E639" s="23" t="s">
        <v>93</v>
      </c>
      <c r="F639" s="23">
        <v>560066</v>
      </c>
      <c r="G639" s="23" t="s">
        <v>283</v>
      </c>
      <c r="H639" s="23" t="s">
        <v>284</v>
      </c>
      <c r="I639" s="23" t="s">
        <v>104</v>
      </c>
      <c r="J639" s="23" t="s">
        <v>42</v>
      </c>
      <c r="K639" s="23" t="s">
        <v>57</v>
      </c>
      <c r="L639" s="23">
        <v>1</v>
      </c>
      <c r="M639" s="23">
        <v>277.58999999999997</v>
      </c>
      <c r="N639" s="23">
        <v>10</v>
      </c>
      <c r="O639" s="23">
        <v>5</v>
      </c>
      <c r="P639" s="23" t="s">
        <v>89</v>
      </c>
      <c r="Q639" s="23" t="s">
        <v>44</v>
      </c>
      <c r="R639" s="23">
        <f t="shared" si="45"/>
        <v>1</v>
      </c>
      <c r="S639" s="23" t="str">
        <f t="shared" si="46"/>
        <v>ORD100638_20240429_CUST03354_MED030</v>
      </c>
      <c r="T639" s="23">
        <f t="shared" si="47"/>
        <v>1</v>
      </c>
      <c r="U639" s="6">
        <f t="shared" si="48"/>
        <v>277.58999999999997</v>
      </c>
      <c r="V639" s="6">
        <f>tbl_Raw_Data[[#This Row],[Discount_Pct]]*tbl_Raw_Data[[#This Row],[Gross_Amount]]/100</f>
        <v>27.758999999999997</v>
      </c>
      <c r="W639" s="6">
        <f>tbl_Raw_Data[[#This Row],[Gross_Amount]]-tbl_Raw_Data[[#This Row],[Discount_Amount]]</f>
        <v>249.83099999999999</v>
      </c>
      <c r="X639" s="6">
        <f>tbl_Raw_Data[[#This Row],[Net_Amount_Before_Tax]]*tbl_Raw_Data[[#This Row],[Tax_Pct]]/100</f>
        <v>12.49155</v>
      </c>
      <c r="Y639" s="6">
        <f>tbl_Raw_Data[[#This Row],[Net_Amount_Before_Tax]]+tbl_Raw_Data[[#This Row],[Tax_Amount]]</f>
        <v>262.32254999999998</v>
      </c>
      <c r="Z639" s="6">
        <f t="shared" si="49"/>
        <v>1</v>
      </c>
    </row>
    <row r="640" spans="1:26" x14ac:dyDescent="0.3">
      <c r="A640" s="23" t="s">
        <v>1260</v>
      </c>
      <c r="B640" s="34">
        <v>45603</v>
      </c>
      <c r="C640" s="23" t="s">
        <v>1261</v>
      </c>
      <c r="D640" s="23" t="s">
        <v>100</v>
      </c>
      <c r="E640" s="23" t="s">
        <v>101</v>
      </c>
      <c r="F640" s="23">
        <v>201303</v>
      </c>
      <c r="G640" s="23" t="s">
        <v>111</v>
      </c>
      <c r="H640" s="23" t="s">
        <v>112</v>
      </c>
      <c r="I640" s="23" t="s">
        <v>113</v>
      </c>
      <c r="J640" s="23" t="s">
        <v>114</v>
      </c>
      <c r="K640" s="23" t="s">
        <v>24</v>
      </c>
      <c r="L640" s="23">
        <v>1</v>
      </c>
      <c r="M640" s="23">
        <v>86.9</v>
      </c>
      <c r="N640" s="23">
        <v>10</v>
      </c>
      <c r="O640" s="23">
        <v>18</v>
      </c>
      <c r="P640" s="23" t="s">
        <v>65</v>
      </c>
      <c r="Q640" s="23" t="s">
        <v>34</v>
      </c>
      <c r="R640" s="23">
        <f t="shared" si="45"/>
        <v>1</v>
      </c>
      <c r="S640" s="23" t="str">
        <f t="shared" si="46"/>
        <v>ORD100639_20241107_CUST00118_MED027</v>
      </c>
      <c r="T640" s="23">
        <f t="shared" si="47"/>
        <v>1</v>
      </c>
      <c r="U640" s="6">
        <f t="shared" si="48"/>
        <v>86.9</v>
      </c>
      <c r="V640" s="6">
        <f>tbl_Raw_Data[[#This Row],[Discount_Pct]]*tbl_Raw_Data[[#This Row],[Gross_Amount]]/100</f>
        <v>8.69</v>
      </c>
      <c r="W640" s="6">
        <f>tbl_Raw_Data[[#This Row],[Gross_Amount]]-tbl_Raw_Data[[#This Row],[Discount_Amount]]</f>
        <v>78.210000000000008</v>
      </c>
      <c r="X640" s="6">
        <f>tbl_Raw_Data[[#This Row],[Net_Amount_Before_Tax]]*tbl_Raw_Data[[#This Row],[Tax_Pct]]/100</f>
        <v>14.077800000000002</v>
      </c>
      <c r="Y640" s="6">
        <f>tbl_Raw_Data[[#This Row],[Net_Amount_Before_Tax]]+tbl_Raw_Data[[#This Row],[Tax_Amount]]</f>
        <v>92.287800000000004</v>
      </c>
      <c r="Z640" s="6">
        <f t="shared" si="49"/>
        <v>1</v>
      </c>
    </row>
    <row r="641" spans="1:26" x14ac:dyDescent="0.3">
      <c r="A641" s="23" t="s">
        <v>1262</v>
      </c>
      <c r="B641" s="34">
        <v>45372</v>
      </c>
      <c r="C641" s="23" t="s">
        <v>1263</v>
      </c>
      <c r="D641" s="23" t="s">
        <v>100</v>
      </c>
      <c r="E641" s="23" t="s">
        <v>101</v>
      </c>
      <c r="F641" s="23">
        <v>201301</v>
      </c>
      <c r="G641" s="23" t="s">
        <v>256</v>
      </c>
      <c r="H641" s="23" t="s">
        <v>257</v>
      </c>
      <c r="I641" s="23" t="s">
        <v>22</v>
      </c>
      <c r="J641" s="23" t="s">
        <v>258</v>
      </c>
      <c r="K641" s="23" t="s">
        <v>57</v>
      </c>
      <c r="L641" s="23">
        <v>3</v>
      </c>
      <c r="M641" s="23">
        <v>58.56</v>
      </c>
      <c r="N641" s="23">
        <v>10</v>
      </c>
      <c r="O641" s="23">
        <v>12</v>
      </c>
      <c r="P641" s="23" t="s">
        <v>43</v>
      </c>
      <c r="Q641" s="23" t="s">
        <v>34</v>
      </c>
      <c r="R641" s="23">
        <f t="shared" si="45"/>
        <v>1</v>
      </c>
      <c r="S641" s="23" t="str">
        <f t="shared" si="46"/>
        <v>ORD100640_20240321_CUST01741_MED025</v>
      </c>
      <c r="T641" s="23">
        <f t="shared" si="47"/>
        <v>1</v>
      </c>
      <c r="U641" s="6">
        <f t="shared" si="48"/>
        <v>175.68</v>
      </c>
      <c r="V641" s="6">
        <f>tbl_Raw_Data[[#This Row],[Discount_Pct]]*tbl_Raw_Data[[#This Row],[Gross_Amount]]/100</f>
        <v>17.568000000000001</v>
      </c>
      <c r="W641" s="6">
        <f>tbl_Raw_Data[[#This Row],[Gross_Amount]]-tbl_Raw_Data[[#This Row],[Discount_Amount]]</f>
        <v>158.11199999999999</v>
      </c>
      <c r="X641" s="6">
        <f>tbl_Raw_Data[[#This Row],[Net_Amount_Before_Tax]]*tbl_Raw_Data[[#This Row],[Tax_Pct]]/100</f>
        <v>18.97344</v>
      </c>
      <c r="Y641" s="6">
        <f>tbl_Raw_Data[[#This Row],[Net_Amount_Before_Tax]]+tbl_Raw_Data[[#This Row],[Tax_Amount]]</f>
        <v>177.08544000000001</v>
      </c>
      <c r="Z641" s="6">
        <f t="shared" si="49"/>
        <v>1</v>
      </c>
    </row>
    <row r="642" spans="1:26" x14ac:dyDescent="0.3">
      <c r="A642" s="23" t="s">
        <v>1262</v>
      </c>
      <c r="B642" s="34">
        <v>45967</v>
      </c>
      <c r="C642" s="23" t="s">
        <v>1264</v>
      </c>
      <c r="D642" s="23" t="s">
        <v>123</v>
      </c>
      <c r="E642" s="23" t="s">
        <v>101</v>
      </c>
      <c r="F642" s="23">
        <v>226001</v>
      </c>
      <c r="G642" s="23" t="s">
        <v>192</v>
      </c>
      <c r="H642" s="23" t="s">
        <v>193</v>
      </c>
      <c r="I642" s="23" t="s">
        <v>41</v>
      </c>
      <c r="J642" s="23" t="s">
        <v>194</v>
      </c>
      <c r="K642" s="23" t="s">
        <v>24</v>
      </c>
      <c r="L642" s="23">
        <v>2</v>
      </c>
      <c r="M642" s="23">
        <v>36.01</v>
      </c>
      <c r="N642" s="23">
        <v>0</v>
      </c>
      <c r="O642" s="23">
        <v>5</v>
      </c>
      <c r="P642" s="23" t="s">
        <v>25</v>
      </c>
      <c r="Q642" s="23" t="s">
        <v>34</v>
      </c>
      <c r="R642" s="23">
        <f t="shared" ref="R642:R705" si="50">COUNTIFS($A$2:$A$8001,A642,$B$2:$B$8001,B642,$C$2:$C$8001,C642,$G$2:$G$8001,G642)</f>
        <v>1</v>
      </c>
      <c r="S642" s="23" t="str">
        <f t="shared" ref="S642:S705" si="51">A642&amp;"_"&amp;TEXT(B642,"yyyymmdd")&amp;"_"&amp;C642&amp;"_"&amp;G642</f>
        <v>ORD100640_20251106_CUST02104_MED002</v>
      </c>
      <c r="T642" s="23">
        <f t="shared" ref="T642:T705" si="52">COUNTIF($S$2:$S$8001,S642)</f>
        <v>1</v>
      </c>
      <c r="U642" s="6">
        <f t="shared" ref="U642:U705" si="53">L642*M642</f>
        <v>72.02</v>
      </c>
      <c r="V642" s="6">
        <f>tbl_Raw_Data[[#This Row],[Discount_Pct]]*tbl_Raw_Data[[#This Row],[Gross_Amount]]/100</f>
        <v>0</v>
      </c>
      <c r="W642" s="6">
        <f>tbl_Raw_Data[[#This Row],[Gross_Amount]]-tbl_Raw_Data[[#This Row],[Discount_Amount]]</f>
        <v>72.02</v>
      </c>
      <c r="X642" s="6">
        <f>tbl_Raw_Data[[#This Row],[Net_Amount_Before_Tax]]*tbl_Raw_Data[[#This Row],[Tax_Pct]]/100</f>
        <v>3.6009999999999995</v>
      </c>
      <c r="Y642" s="6">
        <f>tbl_Raw_Data[[#This Row],[Net_Amount_Before_Tax]]+tbl_Raw_Data[[#This Row],[Tax_Amount]]</f>
        <v>75.620999999999995</v>
      </c>
      <c r="Z642" s="6">
        <f t="shared" ref="Z642:Z705" si="54">COUNTIFS($C$2:$C$8001,C642,$Q$2:$Q$8001,"Delivered")</f>
        <v>1</v>
      </c>
    </row>
    <row r="643" spans="1:26" x14ac:dyDescent="0.3">
      <c r="A643" s="23" t="s">
        <v>1265</v>
      </c>
      <c r="B643" s="34">
        <v>45502</v>
      </c>
      <c r="C643" s="23" t="s">
        <v>307</v>
      </c>
      <c r="D643" s="23" t="s">
        <v>80</v>
      </c>
      <c r="E643" s="23" t="s">
        <v>81</v>
      </c>
      <c r="F643" s="23">
        <v>395007</v>
      </c>
      <c r="G643" s="23" t="s">
        <v>132</v>
      </c>
      <c r="H643" s="23" t="s">
        <v>133</v>
      </c>
      <c r="I643" s="23" t="s">
        <v>134</v>
      </c>
      <c r="J643" s="23" t="s">
        <v>135</v>
      </c>
      <c r="K643" s="23" t="s">
        <v>57</v>
      </c>
      <c r="L643" s="23">
        <v>1</v>
      </c>
      <c r="M643" s="23">
        <v>73.12</v>
      </c>
      <c r="N643" s="23">
        <v>0</v>
      </c>
      <c r="O643" s="23">
        <v>18</v>
      </c>
      <c r="P643" s="23" t="s">
        <v>89</v>
      </c>
      <c r="Q643" s="23" t="s">
        <v>44</v>
      </c>
      <c r="R643" s="23">
        <f t="shared" si="50"/>
        <v>1</v>
      </c>
      <c r="S643" s="23" t="str">
        <f t="shared" si="51"/>
        <v>ORD100642_20240729_CUST02407_MED007</v>
      </c>
      <c r="T643" s="23">
        <f t="shared" si="52"/>
        <v>1</v>
      </c>
      <c r="U643" s="6">
        <f t="shared" si="53"/>
        <v>73.12</v>
      </c>
      <c r="V643" s="6">
        <f>tbl_Raw_Data[[#This Row],[Discount_Pct]]*tbl_Raw_Data[[#This Row],[Gross_Amount]]/100</f>
        <v>0</v>
      </c>
      <c r="W643" s="6">
        <f>tbl_Raw_Data[[#This Row],[Gross_Amount]]-tbl_Raw_Data[[#This Row],[Discount_Amount]]</f>
        <v>73.12</v>
      </c>
      <c r="X643" s="6">
        <f>tbl_Raw_Data[[#This Row],[Net_Amount_Before_Tax]]*tbl_Raw_Data[[#This Row],[Tax_Pct]]/100</f>
        <v>13.1616</v>
      </c>
      <c r="Y643" s="6">
        <f>tbl_Raw_Data[[#This Row],[Net_Amount_Before_Tax]]+tbl_Raw_Data[[#This Row],[Tax_Amount]]</f>
        <v>86.281599999999997</v>
      </c>
      <c r="Z643" s="6">
        <f t="shared" si="54"/>
        <v>2</v>
      </c>
    </row>
    <row r="644" spans="1:26" x14ac:dyDescent="0.3">
      <c r="A644" s="23" t="s">
        <v>1266</v>
      </c>
      <c r="B644" s="34">
        <v>45804</v>
      </c>
      <c r="C644" s="23" t="s">
        <v>1267</v>
      </c>
      <c r="D644" s="23" t="s">
        <v>100</v>
      </c>
      <c r="E644" s="23" t="s">
        <v>101</v>
      </c>
      <c r="F644" s="23">
        <v>201301</v>
      </c>
      <c r="G644" s="23" t="s">
        <v>53</v>
      </c>
      <c r="H644" s="23" t="s">
        <v>54</v>
      </c>
      <c r="I644" s="23" t="s">
        <v>55</v>
      </c>
      <c r="J644" s="23" t="s">
        <v>56</v>
      </c>
      <c r="K644" s="23" t="s">
        <v>57</v>
      </c>
      <c r="L644" s="23">
        <v>1</v>
      </c>
      <c r="M644" s="23">
        <v>56.87</v>
      </c>
      <c r="N644" s="23">
        <v>0</v>
      </c>
      <c r="O644" s="23">
        <v>12</v>
      </c>
      <c r="P644" s="23" t="s">
        <v>89</v>
      </c>
      <c r="Q644" s="23" t="s">
        <v>34</v>
      </c>
      <c r="R644" s="23">
        <f t="shared" si="50"/>
        <v>1</v>
      </c>
      <c r="S644" s="23" t="str">
        <f t="shared" si="51"/>
        <v>ORD100643_20250527_CUST03199_MED020</v>
      </c>
      <c r="T644" s="23">
        <f t="shared" si="52"/>
        <v>1</v>
      </c>
      <c r="U644" s="6">
        <f t="shared" si="53"/>
        <v>56.87</v>
      </c>
      <c r="V644" s="6">
        <f>tbl_Raw_Data[[#This Row],[Discount_Pct]]*tbl_Raw_Data[[#This Row],[Gross_Amount]]/100</f>
        <v>0</v>
      </c>
      <c r="W644" s="6">
        <f>tbl_Raw_Data[[#This Row],[Gross_Amount]]-tbl_Raw_Data[[#This Row],[Discount_Amount]]</f>
        <v>56.87</v>
      </c>
      <c r="X644" s="6">
        <f>tbl_Raw_Data[[#This Row],[Net_Amount_Before_Tax]]*tbl_Raw_Data[[#This Row],[Tax_Pct]]/100</f>
        <v>6.8243999999999998</v>
      </c>
      <c r="Y644" s="6">
        <f>tbl_Raw_Data[[#This Row],[Net_Amount_Before_Tax]]+tbl_Raw_Data[[#This Row],[Tax_Amount]]</f>
        <v>63.694399999999995</v>
      </c>
      <c r="Z644" s="6">
        <f t="shared" si="54"/>
        <v>2</v>
      </c>
    </row>
    <row r="645" spans="1:26" x14ac:dyDescent="0.3">
      <c r="A645" s="23" t="s">
        <v>1268</v>
      </c>
      <c r="B645" s="34">
        <v>45580</v>
      </c>
      <c r="C645" s="23" t="s">
        <v>1269</v>
      </c>
      <c r="D645" s="23" t="s">
        <v>80</v>
      </c>
      <c r="E645" s="23" t="s">
        <v>81</v>
      </c>
      <c r="F645" s="23">
        <v>395017</v>
      </c>
      <c r="G645" s="23" t="s">
        <v>256</v>
      </c>
      <c r="H645" s="23" t="s">
        <v>257</v>
      </c>
      <c r="I645" s="23" t="s">
        <v>22</v>
      </c>
      <c r="J645" s="23" t="s">
        <v>258</v>
      </c>
      <c r="K645" s="23" t="s">
        <v>57</v>
      </c>
      <c r="L645" s="23">
        <v>2</v>
      </c>
      <c r="M645" s="23">
        <v>74.290000000000006</v>
      </c>
      <c r="N645" s="23">
        <v>0</v>
      </c>
      <c r="O645" s="23">
        <v>5</v>
      </c>
      <c r="P645" s="23" t="s">
        <v>58</v>
      </c>
      <c r="Q645" s="23" t="s">
        <v>90</v>
      </c>
      <c r="R645" s="23">
        <f t="shared" si="50"/>
        <v>1</v>
      </c>
      <c r="S645" s="23" t="str">
        <f t="shared" si="51"/>
        <v>ORD100644_20241015_CUST00704_MED025</v>
      </c>
      <c r="T645" s="23">
        <f t="shared" si="52"/>
        <v>1</v>
      </c>
      <c r="U645" s="6">
        <f t="shared" si="53"/>
        <v>148.58000000000001</v>
      </c>
      <c r="V645" s="6">
        <f>tbl_Raw_Data[[#This Row],[Discount_Pct]]*tbl_Raw_Data[[#This Row],[Gross_Amount]]/100</f>
        <v>0</v>
      </c>
      <c r="W645" s="6">
        <f>tbl_Raw_Data[[#This Row],[Gross_Amount]]-tbl_Raw_Data[[#This Row],[Discount_Amount]]</f>
        <v>148.58000000000001</v>
      </c>
      <c r="X645" s="6">
        <f>tbl_Raw_Data[[#This Row],[Net_Amount_Before_Tax]]*tbl_Raw_Data[[#This Row],[Tax_Pct]]/100</f>
        <v>7.4290000000000012</v>
      </c>
      <c r="Y645" s="6">
        <f>tbl_Raw_Data[[#This Row],[Net_Amount_Before_Tax]]+tbl_Raw_Data[[#This Row],[Tax_Amount]]</f>
        <v>156.00900000000001</v>
      </c>
      <c r="Z645" s="6">
        <f t="shared" si="54"/>
        <v>4</v>
      </c>
    </row>
    <row r="646" spans="1:26" x14ac:dyDescent="0.3">
      <c r="A646" s="23" t="s">
        <v>1270</v>
      </c>
      <c r="B646" s="34">
        <v>45895</v>
      </c>
      <c r="C646" s="23" t="s">
        <v>251</v>
      </c>
      <c r="D646" s="23" t="s">
        <v>142</v>
      </c>
      <c r="E646" s="23" t="s">
        <v>81</v>
      </c>
      <c r="F646" s="23">
        <v>380058</v>
      </c>
      <c r="G646" s="23" t="s">
        <v>229</v>
      </c>
      <c r="H646" s="23" t="s">
        <v>230</v>
      </c>
      <c r="I646" s="23" t="s">
        <v>84</v>
      </c>
      <c r="J646" s="23" t="s">
        <v>140</v>
      </c>
      <c r="K646" s="23" t="s">
        <v>24</v>
      </c>
      <c r="L646" s="23">
        <v>5</v>
      </c>
      <c r="M646" s="23">
        <v>162.55000000000001</v>
      </c>
      <c r="N646" s="23">
        <v>5</v>
      </c>
      <c r="O646" s="23">
        <v>12</v>
      </c>
      <c r="P646" s="23" t="s">
        <v>43</v>
      </c>
      <c r="Q646" s="23" t="s">
        <v>34</v>
      </c>
      <c r="R646" s="23">
        <f t="shared" si="50"/>
        <v>1</v>
      </c>
      <c r="S646" s="23" t="str">
        <f t="shared" si="51"/>
        <v>ORD100645_20250826_CUST00759_MED022</v>
      </c>
      <c r="T646" s="23">
        <f t="shared" si="52"/>
        <v>1</v>
      </c>
      <c r="U646" s="6">
        <f t="shared" si="53"/>
        <v>812.75</v>
      </c>
      <c r="V646" s="6">
        <f>tbl_Raw_Data[[#This Row],[Discount_Pct]]*tbl_Raw_Data[[#This Row],[Gross_Amount]]/100</f>
        <v>40.637500000000003</v>
      </c>
      <c r="W646" s="6">
        <f>tbl_Raw_Data[[#This Row],[Gross_Amount]]-tbl_Raw_Data[[#This Row],[Discount_Amount]]</f>
        <v>772.11249999999995</v>
      </c>
      <c r="X646" s="6">
        <f>tbl_Raw_Data[[#This Row],[Net_Amount_Before_Tax]]*tbl_Raw_Data[[#This Row],[Tax_Pct]]/100</f>
        <v>92.65349999999998</v>
      </c>
      <c r="Y646" s="6">
        <f>tbl_Raw_Data[[#This Row],[Net_Amount_Before_Tax]]+tbl_Raw_Data[[#This Row],[Tax_Amount]]</f>
        <v>864.76599999999996</v>
      </c>
      <c r="Z646" s="6">
        <f t="shared" si="54"/>
        <v>2</v>
      </c>
    </row>
    <row r="647" spans="1:26" x14ac:dyDescent="0.3">
      <c r="A647" s="23" t="s">
        <v>1271</v>
      </c>
      <c r="B647" s="34">
        <v>45613</v>
      </c>
      <c r="C647" s="23" t="s">
        <v>1272</v>
      </c>
      <c r="D647" s="23" t="s">
        <v>142</v>
      </c>
      <c r="E647" s="23" t="s">
        <v>81</v>
      </c>
      <c r="F647" s="23">
        <v>380061</v>
      </c>
      <c r="G647" s="23" t="s">
        <v>61</v>
      </c>
      <c r="H647" s="23" t="s">
        <v>62</v>
      </c>
      <c r="I647" s="23" t="s">
        <v>63</v>
      </c>
      <c r="J647" s="23" t="s">
        <v>64</v>
      </c>
      <c r="K647" s="23" t="s">
        <v>57</v>
      </c>
      <c r="L647" s="23">
        <v>2</v>
      </c>
      <c r="M647" s="23">
        <v>111.53</v>
      </c>
      <c r="N647" s="23">
        <v>5</v>
      </c>
      <c r="O647" s="23">
        <v>5</v>
      </c>
      <c r="P647" s="23" t="s">
        <v>58</v>
      </c>
      <c r="Q647" s="23" t="s">
        <v>34</v>
      </c>
      <c r="R647" s="23">
        <f t="shared" si="50"/>
        <v>1</v>
      </c>
      <c r="S647" s="23" t="str">
        <f t="shared" si="51"/>
        <v>ORD100646_20241117_CUST00507_MED004</v>
      </c>
      <c r="T647" s="23">
        <f t="shared" si="52"/>
        <v>1</v>
      </c>
      <c r="U647" s="6">
        <f t="shared" si="53"/>
        <v>223.06</v>
      </c>
      <c r="V647" s="6">
        <f>tbl_Raw_Data[[#This Row],[Discount_Pct]]*tbl_Raw_Data[[#This Row],[Gross_Amount]]/100</f>
        <v>11.152999999999999</v>
      </c>
      <c r="W647" s="6">
        <f>tbl_Raw_Data[[#This Row],[Gross_Amount]]-tbl_Raw_Data[[#This Row],[Discount_Amount]]</f>
        <v>211.90700000000001</v>
      </c>
      <c r="X647" s="6">
        <f>tbl_Raw_Data[[#This Row],[Net_Amount_Before_Tax]]*tbl_Raw_Data[[#This Row],[Tax_Pct]]/100</f>
        <v>10.595350000000002</v>
      </c>
      <c r="Y647" s="6">
        <f>tbl_Raw_Data[[#This Row],[Net_Amount_Before_Tax]]+tbl_Raw_Data[[#This Row],[Tax_Amount]]</f>
        <v>222.50235000000001</v>
      </c>
      <c r="Z647" s="6">
        <f t="shared" si="54"/>
        <v>3</v>
      </c>
    </row>
    <row r="648" spans="1:26" x14ac:dyDescent="0.3">
      <c r="A648" s="23" t="s">
        <v>1271</v>
      </c>
      <c r="B648" s="34">
        <v>45797</v>
      </c>
      <c r="C648" s="23" t="s">
        <v>1273</v>
      </c>
      <c r="D648" s="23" t="s">
        <v>130</v>
      </c>
      <c r="E648" s="23" t="s">
        <v>131</v>
      </c>
      <c r="F648" s="23">
        <v>700019</v>
      </c>
      <c r="G648" s="23" t="s">
        <v>119</v>
      </c>
      <c r="H648" s="23" t="s">
        <v>120</v>
      </c>
      <c r="I648" s="23" t="s">
        <v>32</v>
      </c>
      <c r="J648" s="23" t="s">
        <v>64</v>
      </c>
      <c r="K648" s="23" t="s">
        <v>57</v>
      </c>
      <c r="L648" s="23">
        <v>2</v>
      </c>
      <c r="M648" s="23">
        <v>75.510000000000005</v>
      </c>
      <c r="N648" s="23">
        <v>10</v>
      </c>
      <c r="O648" s="23">
        <v>12</v>
      </c>
      <c r="P648" s="23" t="s">
        <v>89</v>
      </c>
      <c r="Q648" s="23" t="s">
        <v>26</v>
      </c>
      <c r="R648" s="23">
        <f t="shared" si="50"/>
        <v>1</v>
      </c>
      <c r="S648" s="23" t="str">
        <f t="shared" si="51"/>
        <v>ORD100646_20250520_CUST00474_MED010</v>
      </c>
      <c r="T648" s="23">
        <f t="shared" si="52"/>
        <v>1</v>
      </c>
      <c r="U648" s="6">
        <f t="shared" si="53"/>
        <v>151.02000000000001</v>
      </c>
      <c r="V648" s="6">
        <f>tbl_Raw_Data[[#This Row],[Discount_Pct]]*tbl_Raw_Data[[#This Row],[Gross_Amount]]/100</f>
        <v>15.102</v>
      </c>
      <c r="W648" s="6">
        <f>tbl_Raw_Data[[#This Row],[Gross_Amount]]-tbl_Raw_Data[[#This Row],[Discount_Amount]]</f>
        <v>135.91800000000001</v>
      </c>
      <c r="X648" s="6">
        <f>tbl_Raw_Data[[#This Row],[Net_Amount_Before_Tax]]*tbl_Raw_Data[[#This Row],[Tax_Pct]]/100</f>
        <v>16.31016</v>
      </c>
      <c r="Y648" s="6">
        <f>tbl_Raw_Data[[#This Row],[Net_Amount_Before_Tax]]+tbl_Raw_Data[[#This Row],[Tax_Amount]]</f>
        <v>152.22816</v>
      </c>
      <c r="Z648" s="6">
        <f t="shared" si="54"/>
        <v>3</v>
      </c>
    </row>
    <row r="649" spans="1:26" x14ac:dyDescent="0.3">
      <c r="A649" s="23" t="s">
        <v>1274</v>
      </c>
      <c r="B649" s="34">
        <v>45730</v>
      </c>
      <c r="C649" s="23" t="s">
        <v>1275</v>
      </c>
      <c r="D649" s="23" t="s">
        <v>37</v>
      </c>
      <c r="E649" s="23" t="s">
        <v>38</v>
      </c>
      <c r="F649" s="23">
        <v>452010</v>
      </c>
      <c r="G649" s="23" t="s">
        <v>68</v>
      </c>
      <c r="H649" s="23" t="s">
        <v>69</v>
      </c>
      <c r="I649" s="23" t="s">
        <v>55</v>
      </c>
      <c r="J649" s="23" t="s">
        <v>56</v>
      </c>
      <c r="K649" s="23" t="s">
        <v>24</v>
      </c>
      <c r="L649" s="23">
        <v>4</v>
      </c>
      <c r="M649" s="23">
        <v>30.71</v>
      </c>
      <c r="N649" s="23">
        <v>15</v>
      </c>
      <c r="O649" s="23">
        <v>5</v>
      </c>
      <c r="P649" s="23" t="s">
        <v>25</v>
      </c>
      <c r="Q649" s="23" t="s">
        <v>90</v>
      </c>
      <c r="R649" s="23">
        <f t="shared" si="50"/>
        <v>1</v>
      </c>
      <c r="S649" s="23" t="str">
        <f t="shared" si="51"/>
        <v>ORD100648_20250314_CUST00774_MED003</v>
      </c>
      <c r="T649" s="23">
        <f t="shared" si="52"/>
        <v>1</v>
      </c>
      <c r="U649" s="6">
        <f t="shared" si="53"/>
        <v>122.84</v>
      </c>
      <c r="V649" s="6">
        <f>tbl_Raw_Data[[#This Row],[Discount_Pct]]*tbl_Raw_Data[[#This Row],[Gross_Amount]]/100</f>
        <v>18.426000000000002</v>
      </c>
      <c r="W649" s="6">
        <f>tbl_Raw_Data[[#This Row],[Gross_Amount]]-tbl_Raw_Data[[#This Row],[Discount_Amount]]</f>
        <v>104.414</v>
      </c>
      <c r="X649" s="6">
        <f>tbl_Raw_Data[[#This Row],[Net_Amount_Before_Tax]]*tbl_Raw_Data[[#This Row],[Tax_Pct]]/100</f>
        <v>5.2207000000000008</v>
      </c>
      <c r="Y649" s="6">
        <f>tbl_Raw_Data[[#This Row],[Net_Amount_Before_Tax]]+tbl_Raw_Data[[#This Row],[Tax_Amount]]</f>
        <v>109.63470000000001</v>
      </c>
      <c r="Z649" s="6">
        <f t="shared" si="54"/>
        <v>2</v>
      </c>
    </row>
    <row r="650" spans="1:26" x14ac:dyDescent="0.3">
      <c r="A650" s="23" t="s">
        <v>1276</v>
      </c>
      <c r="B650" s="34">
        <v>45697</v>
      </c>
      <c r="C650" s="23" t="s">
        <v>1277</v>
      </c>
      <c r="D650" s="23" t="s">
        <v>72</v>
      </c>
      <c r="E650" s="23" t="s">
        <v>73</v>
      </c>
      <c r="F650" s="23">
        <v>302033</v>
      </c>
      <c r="G650" s="23" t="s">
        <v>229</v>
      </c>
      <c r="H650" s="23" t="s">
        <v>230</v>
      </c>
      <c r="I650" s="23" t="s">
        <v>84</v>
      </c>
      <c r="J650" s="23" t="s">
        <v>140</v>
      </c>
      <c r="K650" s="23" t="s">
        <v>24</v>
      </c>
      <c r="L650" s="23">
        <v>2</v>
      </c>
      <c r="M650" s="23">
        <v>159.63</v>
      </c>
      <c r="N650" s="23">
        <v>5</v>
      </c>
      <c r="O650" s="23">
        <v>18</v>
      </c>
      <c r="P650" s="23" t="s">
        <v>25</v>
      </c>
      <c r="Q650" s="23" t="s">
        <v>34</v>
      </c>
      <c r="R650" s="23">
        <f t="shared" si="50"/>
        <v>1</v>
      </c>
      <c r="S650" s="23" t="str">
        <f t="shared" si="51"/>
        <v>ORD100649_20250209_CUST01795_MED022</v>
      </c>
      <c r="T650" s="23">
        <f t="shared" si="52"/>
        <v>1</v>
      </c>
      <c r="U650" s="6">
        <f t="shared" si="53"/>
        <v>319.26</v>
      </c>
      <c r="V650" s="6">
        <f>tbl_Raw_Data[[#This Row],[Discount_Pct]]*tbl_Raw_Data[[#This Row],[Gross_Amount]]/100</f>
        <v>15.962999999999999</v>
      </c>
      <c r="W650" s="6">
        <f>tbl_Raw_Data[[#This Row],[Gross_Amount]]-tbl_Raw_Data[[#This Row],[Discount_Amount]]</f>
        <v>303.29699999999997</v>
      </c>
      <c r="X650" s="6">
        <f>tbl_Raw_Data[[#This Row],[Net_Amount_Before_Tax]]*tbl_Raw_Data[[#This Row],[Tax_Pct]]/100</f>
        <v>54.593459999999993</v>
      </c>
      <c r="Y650" s="6">
        <f>tbl_Raw_Data[[#This Row],[Net_Amount_Before_Tax]]+tbl_Raw_Data[[#This Row],[Tax_Amount]]</f>
        <v>357.89045999999996</v>
      </c>
      <c r="Z650" s="6">
        <f t="shared" si="54"/>
        <v>3</v>
      </c>
    </row>
    <row r="651" spans="1:26" x14ac:dyDescent="0.3">
      <c r="A651" s="23" t="s">
        <v>1276</v>
      </c>
      <c r="B651" s="34">
        <v>45495</v>
      </c>
      <c r="C651" s="23" t="s">
        <v>1278</v>
      </c>
      <c r="D651" s="23" t="s">
        <v>28</v>
      </c>
      <c r="E651" s="23" t="s">
        <v>29</v>
      </c>
      <c r="F651" s="23">
        <v>500084</v>
      </c>
      <c r="G651" s="23" t="s">
        <v>53</v>
      </c>
      <c r="H651" s="23" t="s">
        <v>54</v>
      </c>
      <c r="I651" s="23" t="s">
        <v>55</v>
      </c>
      <c r="J651" s="23" t="s">
        <v>56</v>
      </c>
      <c r="K651" s="23" t="s">
        <v>57</v>
      </c>
      <c r="L651" s="23">
        <v>3</v>
      </c>
      <c r="M651" s="23">
        <v>54.4</v>
      </c>
      <c r="N651" s="23">
        <v>0</v>
      </c>
      <c r="O651" s="23">
        <v>12</v>
      </c>
      <c r="P651" s="23" t="s">
        <v>65</v>
      </c>
      <c r="Q651" s="23" t="s">
        <v>34</v>
      </c>
      <c r="R651" s="23">
        <f t="shared" si="50"/>
        <v>1</v>
      </c>
      <c r="S651" s="23" t="str">
        <f t="shared" si="51"/>
        <v>ORD100649_20240722_CUST01388_MED020</v>
      </c>
      <c r="T651" s="23">
        <f t="shared" si="52"/>
        <v>1</v>
      </c>
      <c r="U651" s="6">
        <f t="shared" si="53"/>
        <v>163.19999999999999</v>
      </c>
      <c r="V651" s="6">
        <f>tbl_Raw_Data[[#This Row],[Discount_Pct]]*tbl_Raw_Data[[#This Row],[Gross_Amount]]/100</f>
        <v>0</v>
      </c>
      <c r="W651" s="6">
        <f>tbl_Raw_Data[[#This Row],[Gross_Amount]]-tbl_Raw_Data[[#This Row],[Discount_Amount]]</f>
        <v>163.19999999999999</v>
      </c>
      <c r="X651" s="6">
        <f>tbl_Raw_Data[[#This Row],[Net_Amount_Before_Tax]]*tbl_Raw_Data[[#This Row],[Tax_Pct]]/100</f>
        <v>19.584</v>
      </c>
      <c r="Y651" s="6">
        <f>tbl_Raw_Data[[#This Row],[Net_Amount_Before_Tax]]+tbl_Raw_Data[[#This Row],[Tax_Amount]]</f>
        <v>182.78399999999999</v>
      </c>
      <c r="Z651" s="6">
        <f t="shared" si="54"/>
        <v>3</v>
      </c>
    </row>
    <row r="652" spans="1:26" x14ac:dyDescent="0.3">
      <c r="A652" s="23" t="s">
        <v>1279</v>
      </c>
      <c r="B652" s="34">
        <v>45951</v>
      </c>
      <c r="C652" s="23" t="s">
        <v>1280</v>
      </c>
      <c r="D652" s="23" t="s">
        <v>46</v>
      </c>
      <c r="E652" s="23" t="s">
        <v>47</v>
      </c>
      <c r="F652" s="23">
        <v>411038</v>
      </c>
      <c r="G652" s="23" t="s">
        <v>145</v>
      </c>
      <c r="H652" s="23" t="s">
        <v>146</v>
      </c>
      <c r="I652" s="23" t="s">
        <v>147</v>
      </c>
      <c r="J652" s="23" t="s">
        <v>148</v>
      </c>
      <c r="K652" s="23" t="s">
        <v>24</v>
      </c>
      <c r="L652" s="23">
        <v>2</v>
      </c>
      <c r="M652" s="23">
        <v>119.34</v>
      </c>
      <c r="N652" s="23">
        <v>20</v>
      </c>
      <c r="O652" s="23">
        <v>12</v>
      </c>
      <c r="P652" s="23" t="s">
        <v>43</v>
      </c>
      <c r="Q652" s="23" t="s">
        <v>90</v>
      </c>
      <c r="R652" s="23">
        <f t="shared" si="50"/>
        <v>1</v>
      </c>
      <c r="S652" s="23" t="str">
        <f t="shared" si="51"/>
        <v>ORD100651_20251021_CUST01640_MED016</v>
      </c>
      <c r="T652" s="23">
        <f t="shared" si="52"/>
        <v>1</v>
      </c>
      <c r="U652" s="6">
        <f t="shared" si="53"/>
        <v>238.68</v>
      </c>
      <c r="V652" s="6">
        <f>tbl_Raw_Data[[#This Row],[Discount_Pct]]*tbl_Raw_Data[[#This Row],[Gross_Amount]]/100</f>
        <v>47.736000000000004</v>
      </c>
      <c r="W652" s="6">
        <f>tbl_Raw_Data[[#This Row],[Gross_Amount]]-tbl_Raw_Data[[#This Row],[Discount_Amount]]</f>
        <v>190.94400000000002</v>
      </c>
      <c r="X652" s="6">
        <f>tbl_Raw_Data[[#This Row],[Net_Amount_Before_Tax]]*tbl_Raw_Data[[#This Row],[Tax_Pct]]/100</f>
        <v>22.913280000000004</v>
      </c>
      <c r="Y652" s="6">
        <f>tbl_Raw_Data[[#This Row],[Net_Amount_Before_Tax]]+tbl_Raw_Data[[#This Row],[Tax_Amount]]</f>
        <v>213.85728000000003</v>
      </c>
      <c r="Z652" s="6">
        <f t="shared" si="54"/>
        <v>2</v>
      </c>
    </row>
    <row r="653" spans="1:26" x14ac:dyDescent="0.3">
      <c r="A653" s="23" t="s">
        <v>1279</v>
      </c>
      <c r="B653" s="34">
        <v>45548</v>
      </c>
      <c r="C653" s="23" t="s">
        <v>1281</v>
      </c>
      <c r="D653" s="23" t="s">
        <v>142</v>
      </c>
      <c r="E653" s="23" t="s">
        <v>81</v>
      </c>
      <c r="F653" s="23">
        <v>380001</v>
      </c>
      <c r="G653" s="23" t="s">
        <v>74</v>
      </c>
      <c r="H653" s="23" t="s">
        <v>75</v>
      </c>
      <c r="I653" s="23" t="s">
        <v>76</v>
      </c>
      <c r="J653" s="23" t="s">
        <v>77</v>
      </c>
      <c r="K653" s="23" t="s">
        <v>57</v>
      </c>
      <c r="L653" s="23">
        <v>2</v>
      </c>
      <c r="M653" s="23">
        <v>56.81</v>
      </c>
      <c r="N653" s="23">
        <v>0</v>
      </c>
      <c r="O653" s="23">
        <v>5</v>
      </c>
      <c r="P653" s="23" t="s">
        <v>33</v>
      </c>
      <c r="Q653" s="23" t="s">
        <v>34</v>
      </c>
      <c r="R653" s="23">
        <f t="shared" si="50"/>
        <v>1</v>
      </c>
      <c r="S653" s="23" t="str">
        <f t="shared" si="51"/>
        <v>ORD100651_20240913_CUST02005_MED008</v>
      </c>
      <c r="T653" s="23">
        <f t="shared" si="52"/>
        <v>1</v>
      </c>
      <c r="U653" s="6">
        <f t="shared" si="53"/>
        <v>113.62</v>
      </c>
      <c r="V653" s="6">
        <f>tbl_Raw_Data[[#This Row],[Discount_Pct]]*tbl_Raw_Data[[#This Row],[Gross_Amount]]/100</f>
        <v>0</v>
      </c>
      <c r="W653" s="6">
        <f>tbl_Raw_Data[[#This Row],[Gross_Amount]]-tbl_Raw_Data[[#This Row],[Discount_Amount]]</f>
        <v>113.62</v>
      </c>
      <c r="X653" s="6">
        <f>tbl_Raw_Data[[#This Row],[Net_Amount_Before_Tax]]*tbl_Raw_Data[[#This Row],[Tax_Pct]]/100</f>
        <v>5.681</v>
      </c>
      <c r="Y653" s="6">
        <f>tbl_Raw_Data[[#This Row],[Net_Amount_Before_Tax]]+tbl_Raw_Data[[#This Row],[Tax_Amount]]</f>
        <v>119.301</v>
      </c>
      <c r="Z653" s="6">
        <f t="shared" si="54"/>
        <v>4</v>
      </c>
    </row>
    <row r="654" spans="1:26" x14ac:dyDescent="0.3">
      <c r="A654" s="23" t="s">
        <v>1282</v>
      </c>
      <c r="B654" s="34">
        <v>45683</v>
      </c>
      <c r="C654" s="23" t="s">
        <v>1283</v>
      </c>
      <c r="D654" s="23" t="s">
        <v>52</v>
      </c>
      <c r="E654" s="23" t="s">
        <v>52</v>
      </c>
      <c r="F654" s="23">
        <v>160036</v>
      </c>
      <c r="G654" s="23" t="s">
        <v>196</v>
      </c>
      <c r="H654" s="23" t="s">
        <v>197</v>
      </c>
      <c r="I654" s="23" t="s">
        <v>32</v>
      </c>
      <c r="J654" s="23" t="s">
        <v>42</v>
      </c>
      <c r="K654" s="23" t="s">
        <v>24</v>
      </c>
      <c r="L654" s="23">
        <v>1</v>
      </c>
      <c r="M654" s="23">
        <v>26.2</v>
      </c>
      <c r="N654" s="23">
        <v>0</v>
      </c>
      <c r="O654" s="23">
        <v>5</v>
      </c>
      <c r="P654" s="23" t="s">
        <v>33</v>
      </c>
      <c r="Q654" s="23" t="s">
        <v>90</v>
      </c>
      <c r="R654" s="23">
        <f t="shared" si="50"/>
        <v>1</v>
      </c>
      <c r="S654" s="23" t="str">
        <f t="shared" si="51"/>
        <v>ORD100653_20250126_CUST02477_MED011</v>
      </c>
      <c r="T654" s="23">
        <f t="shared" si="52"/>
        <v>1</v>
      </c>
      <c r="U654" s="6">
        <f t="shared" si="53"/>
        <v>26.2</v>
      </c>
      <c r="V654" s="6">
        <f>tbl_Raw_Data[[#This Row],[Discount_Pct]]*tbl_Raw_Data[[#This Row],[Gross_Amount]]/100</f>
        <v>0</v>
      </c>
      <c r="W654" s="6">
        <f>tbl_Raw_Data[[#This Row],[Gross_Amount]]-tbl_Raw_Data[[#This Row],[Discount_Amount]]</f>
        <v>26.2</v>
      </c>
      <c r="X654" s="6">
        <f>tbl_Raw_Data[[#This Row],[Net_Amount_Before_Tax]]*tbl_Raw_Data[[#This Row],[Tax_Pct]]/100</f>
        <v>1.31</v>
      </c>
      <c r="Y654" s="6">
        <f>tbl_Raw_Data[[#This Row],[Net_Amount_Before_Tax]]+tbl_Raw_Data[[#This Row],[Tax_Amount]]</f>
        <v>27.509999999999998</v>
      </c>
      <c r="Z654" s="6">
        <f t="shared" si="54"/>
        <v>1</v>
      </c>
    </row>
    <row r="655" spans="1:26" x14ac:dyDescent="0.3">
      <c r="A655" s="23" t="s">
        <v>1284</v>
      </c>
      <c r="B655" s="34">
        <v>45969</v>
      </c>
      <c r="C655" s="23" t="s">
        <v>1285</v>
      </c>
      <c r="D655" s="23" t="s">
        <v>142</v>
      </c>
      <c r="E655" s="23" t="s">
        <v>81</v>
      </c>
      <c r="F655" s="23">
        <v>380001</v>
      </c>
      <c r="G655" s="23" t="s">
        <v>30</v>
      </c>
      <c r="H655" s="23" t="s">
        <v>31</v>
      </c>
      <c r="I655" s="23" t="s">
        <v>32</v>
      </c>
      <c r="J655" s="23" t="s">
        <v>23</v>
      </c>
      <c r="K655" s="23" t="s">
        <v>24</v>
      </c>
      <c r="L655" s="23">
        <v>1</v>
      </c>
      <c r="M655" s="23">
        <v>131.32</v>
      </c>
      <c r="N655" s="23">
        <v>15</v>
      </c>
      <c r="O655" s="23">
        <v>12</v>
      </c>
      <c r="P655" s="23" t="s">
        <v>25</v>
      </c>
      <c r="Q655" s="23" t="s">
        <v>26</v>
      </c>
      <c r="R655" s="23">
        <f t="shared" si="50"/>
        <v>1</v>
      </c>
      <c r="S655" s="23" t="str">
        <f t="shared" si="51"/>
        <v>ORD100654_20251108_CUST02040_MED017</v>
      </c>
      <c r="T655" s="23">
        <f t="shared" si="52"/>
        <v>1</v>
      </c>
      <c r="U655" s="6">
        <f t="shared" si="53"/>
        <v>131.32</v>
      </c>
      <c r="V655" s="6">
        <f>tbl_Raw_Data[[#This Row],[Discount_Pct]]*tbl_Raw_Data[[#This Row],[Gross_Amount]]/100</f>
        <v>19.698</v>
      </c>
      <c r="W655" s="6">
        <f>tbl_Raw_Data[[#This Row],[Gross_Amount]]-tbl_Raw_Data[[#This Row],[Discount_Amount]]</f>
        <v>111.62199999999999</v>
      </c>
      <c r="X655" s="6">
        <f>tbl_Raw_Data[[#This Row],[Net_Amount_Before_Tax]]*tbl_Raw_Data[[#This Row],[Tax_Pct]]/100</f>
        <v>13.394639999999999</v>
      </c>
      <c r="Y655" s="6">
        <f>tbl_Raw_Data[[#This Row],[Net_Amount_Before_Tax]]+tbl_Raw_Data[[#This Row],[Tax_Amount]]</f>
        <v>125.01663999999998</v>
      </c>
      <c r="Z655" s="6">
        <f t="shared" si="54"/>
        <v>1</v>
      </c>
    </row>
    <row r="656" spans="1:26" x14ac:dyDescent="0.3">
      <c r="A656" s="23" t="s">
        <v>1286</v>
      </c>
      <c r="B656" s="34">
        <v>45413</v>
      </c>
      <c r="C656" s="23" t="s">
        <v>1287</v>
      </c>
      <c r="D656" s="23" t="s">
        <v>142</v>
      </c>
      <c r="E656" s="23" t="s">
        <v>81</v>
      </c>
      <c r="F656" s="23">
        <v>380061</v>
      </c>
      <c r="G656" s="23" t="s">
        <v>196</v>
      </c>
      <c r="H656" s="23" t="s">
        <v>197</v>
      </c>
      <c r="I656" s="23" t="s">
        <v>32</v>
      </c>
      <c r="J656" s="23" t="s">
        <v>42</v>
      </c>
      <c r="K656" s="23" t="s">
        <v>24</v>
      </c>
      <c r="L656" s="23">
        <v>3</v>
      </c>
      <c r="M656" s="23">
        <v>24.99</v>
      </c>
      <c r="N656" s="23">
        <v>0</v>
      </c>
      <c r="O656" s="23">
        <v>5</v>
      </c>
      <c r="P656" s="23" t="s">
        <v>58</v>
      </c>
      <c r="Q656" s="23" t="s">
        <v>34</v>
      </c>
      <c r="R656" s="23">
        <f t="shared" si="50"/>
        <v>1</v>
      </c>
      <c r="S656" s="23" t="str">
        <f t="shared" si="51"/>
        <v>ORD100655_20240501_CUST01572_MED011</v>
      </c>
      <c r="T656" s="23">
        <f t="shared" si="52"/>
        <v>1</v>
      </c>
      <c r="U656" s="6">
        <f t="shared" si="53"/>
        <v>74.97</v>
      </c>
      <c r="V656" s="6">
        <f>tbl_Raw_Data[[#This Row],[Discount_Pct]]*tbl_Raw_Data[[#This Row],[Gross_Amount]]/100</f>
        <v>0</v>
      </c>
      <c r="W656" s="6">
        <f>tbl_Raw_Data[[#This Row],[Gross_Amount]]-tbl_Raw_Data[[#This Row],[Discount_Amount]]</f>
        <v>74.97</v>
      </c>
      <c r="X656" s="6">
        <f>tbl_Raw_Data[[#This Row],[Net_Amount_Before_Tax]]*tbl_Raw_Data[[#This Row],[Tax_Pct]]/100</f>
        <v>3.7485000000000004</v>
      </c>
      <c r="Y656" s="6">
        <f>tbl_Raw_Data[[#This Row],[Net_Amount_Before_Tax]]+tbl_Raw_Data[[#This Row],[Tax_Amount]]</f>
        <v>78.718500000000006</v>
      </c>
      <c r="Z656" s="6">
        <f t="shared" si="54"/>
        <v>3</v>
      </c>
    </row>
    <row r="657" spans="1:26" x14ac:dyDescent="0.3">
      <c r="A657" s="23" t="s">
        <v>1288</v>
      </c>
      <c r="B657" s="34">
        <v>45460</v>
      </c>
      <c r="C657" s="23" t="s">
        <v>1289</v>
      </c>
      <c r="D657" s="23" t="s">
        <v>130</v>
      </c>
      <c r="E657" s="23" t="s">
        <v>131</v>
      </c>
      <c r="F657" s="23">
        <v>700091</v>
      </c>
      <c r="G657" s="23" t="s">
        <v>107</v>
      </c>
      <c r="H657" s="23" t="s">
        <v>108</v>
      </c>
      <c r="I657" s="23" t="s">
        <v>63</v>
      </c>
      <c r="J657" s="23" t="s">
        <v>42</v>
      </c>
      <c r="K657" s="23" t="s">
        <v>57</v>
      </c>
      <c r="L657" s="23">
        <v>1</v>
      </c>
      <c r="M657" s="23">
        <v>93.58</v>
      </c>
      <c r="N657" s="23">
        <v>10</v>
      </c>
      <c r="O657" s="23">
        <v>12</v>
      </c>
      <c r="P657" s="23" t="s">
        <v>58</v>
      </c>
      <c r="Q657" s="23" t="s">
        <v>90</v>
      </c>
      <c r="R657" s="23">
        <f t="shared" si="50"/>
        <v>1</v>
      </c>
      <c r="S657" s="23" t="str">
        <f t="shared" si="51"/>
        <v>ORD100656_20240617_CUST02014_MED005</v>
      </c>
      <c r="T657" s="23">
        <f t="shared" si="52"/>
        <v>1</v>
      </c>
      <c r="U657" s="6">
        <f t="shared" si="53"/>
        <v>93.58</v>
      </c>
      <c r="V657" s="6">
        <f>tbl_Raw_Data[[#This Row],[Discount_Pct]]*tbl_Raw_Data[[#This Row],[Gross_Amount]]/100</f>
        <v>9.3579999999999988</v>
      </c>
      <c r="W657" s="6">
        <f>tbl_Raw_Data[[#This Row],[Gross_Amount]]-tbl_Raw_Data[[#This Row],[Discount_Amount]]</f>
        <v>84.221999999999994</v>
      </c>
      <c r="X657" s="6">
        <f>tbl_Raw_Data[[#This Row],[Net_Amount_Before_Tax]]*tbl_Raw_Data[[#This Row],[Tax_Pct]]/100</f>
        <v>10.106640000000001</v>
      </c>
      <c r="Y657" s="6">
        <f>tbl_Raw_Data[[#This Row],[Net_Amount_Before_Tax]]+tbl_Raw_Data[[#This Row],[Tax_Amount]]</f>
        <v>94.328639999999993</v>
      </c>
      <c r="Z657" s="6">
        <f t="shared" si="54"/>
        <v>1</v>
      </c>
    </row>
    <row r="658" spans="1:26" x14ac:dyDescent="0.3">
      <c r="A658" s="23" t="s">
        <v>1290</v>
      </c>
      <c r="B658" s="34">
        <v>45452</v>
      </c>
      <c r="C658" s="23" t="s">
        <v>739</v>
      </c>
      <c r="D658" s="23" t="s">
        <v>19</v>
      </c>
      <c r="E658" s="23" t="s">
        <v>19</v>
      </c>
      <c r="F658" s="23">
        <v>110029</v>
      </c>
      <c r="G658" s="23" t="s">
        <v>138</v>
      </c>
      <c r="H658" s="23" t="s">
        <v>139</v>
      </c>
      <c r="I658" s="23" t="s">
        <v>50</v>
      </c>
      <c r="J658" s="23" t="s">
        <v>140</v>
      </c>
      <c r="K658" s="23" t="s">
        <v>24</v>
      </c>
      <c r="L658" s="23">
        <v>1</v>
      </c>
      <c r="M658" s="23">
        <v>166.33</v>
      </c>
      <c r="N658" s="23">
        <v>5</v>
      </c>
      <c r="O658" s="23">
        <v>18</v>
      </c>
      <c r="P658" s="23" t="s">
        <v>65</v>
      </c>
      <c r="Q658" s="23" t="s">
        <v>44</v>
      </c>
      <c r="R658" s="23">
        <f t="shared" si="50"/>
        <v>1</v>
      </c>
      <c r="S658" s="23" t="str">
        <f t="shared" si="51"/>
        <v>ORD100657_20240609_CUST02076_MED013</v>
      </c>
      <c r="T658" s="23">
        <f t="shared" si="52"/>
        <v>1</v>
      </c>
      <c r="U658" s="6">
        <f t="shared" si="53"/>
        <v>166.33</v>
      </c>
      <c r="V658" s="6">
        <f>tbl_Raw_Data[[#This Row],[Discount_Pct]]*tbl_Raw_Data[[#This Row],[Gross_Amount]]/100</f>
        <v>8.3165000000000013</v>
      </c>
      <c r="W658" s="6">
        <f>tbl_Raw_Data[[#This Row],[Gross_Amount]]-tbl_Raw_Data[[#This Row],[Discount_Amount]]</f>
        <v>158.01350000000002</v>
      </c>
      <c r="X658" s="6">
        <f>tbl_Raw_Data[[#This Row],[Net_Amount_Before_Tax]]*tbl_Raw_Data[[#This Row],[Tax_Pct]]/100</f>
        <v>28.442430000000005</v>
      </c>
      <c r="Y658" s="6">
        <f>tbl_Raw_Data[[#This Row],[Net_Amount_Before_Tax]]+tbl_Raw_Data[[#This Row],[Tax_Amount]]</f>
        <v>186.45593000000002</v>
      </c>
      <c r="Z658" s="6">
        <f t="shared" si="54"/>
        <v>2</v>
      </c>
    </row>
    <row r="659" spans="1:26" x14ac:dyDescent="0.3">
      <c r="A659" s="23" t="s">
        <v>1290</v>
      </c>
      <c r="B659" s="34">
        <v>45896</v>
      </c>
      <c r="C659" s="23" t="s">
        <v>1291</v>
      </c>
      <c r="D659" s="23" t="s">
        <v>92</v>
      </c>
      <c r="E659" s="23" t="s">
        <v>93</v>
      </c>
      <c r="F659" s="23">
        <v>560038</v>
      </c>
      <c r="G659" s="23" t="s">
        <v>111</v>
      </c>
      <c r="H659" s="23" t="s">
        <v>112</v>
      </c>
      <c r="I659" s="23" t="s">
        <v>113</v>
      </c>
      <c r="J659" s="23" t="s">
        <v>114</v>
      </c>
      <c r="K659" s="23" t="s">
        <v>24</v>
      </c>
      <c r="L659" s="23">
        <v>1</v>
      </c>
      <c r="M659" s="23">
        <v>104.37</v>
      </c>
      <c r="N659" s="23">
        <v>5</v>
      </c>
      <c r="O659" s="23">
        <v>18</v>
      </c>
      <c r="P659" s="23" t="s">
        <v>33</v>
      </c>
      <c r="Q659" s="23" t="s">
        <v>34</v>
      </c>
      <c r="R659" s="23">
        <f t="shared" si="50"/>
        <v>1</v>
      </c>
      <c r="S659" s="23" t="str">
        <f t="shared" si="51"/>
        <v>ORD100657_20250827_CUST00185_MED027</v>
      </c>
      <c r="T659" s="23">
        <f t="shared" si="52"/>
        <v>1</v>
      </c>
      <c r="U659" s="6">
        <f t="shared" si="53"/>
        <v>104.37</v>
      </c>
      <c r="V659" s="6">
        <f>tbl_Raw_Data[[#This Row],[Discount_Pct]]*tbl_Raw_Data[[#This Row],[Gross_Amount]]/100</f>
        <v>5.2185000000000006</v>
      </c>
      <c r="W659" s="6">
        <f>tbl_Raw_Data[[#This Row],[Gross_Amount]]-tbl_Raw_Data[[#This Row],[Discount_Amount]]</f>
        <v>99.151499999999999</v>
      </c>
      <c r="X659" s="6">
        <f>tbl_Raw_Data[[#This Row],[Net_Amount_Before_Tax]]*tbl_Raw_Data[[#This Row],[Tax_Pct]]/100</f>
        <v>17.847269999999998</v>
      </c>
      <c r="Y659" s="6">
        <f>tbl_Raw_Data[[#This Row],[Net_Amount_Before_Tax]]+tbl_Raw_Data[[#This Row],[Tax_Amount]]</f>
        <v>116.99876999999999</v>
      </c>
      <c r="Z659" s="6">
        <f t="shared" si="54"/>
        <v>3</v>
      </c>
    </row>
    <row r="660" spans="1:26" x14ac:dyDescent="0.3">
      <c r="A660" s="23" t="s">
        <v>1292</v>
      </c>
      <c r="B660" s="34">
        <v>45657</v>
      </c>
      <c r="C660" s="23" t="s">
        <v>1293</v>
      </c>
      <c r="D660" s="23" t="s">
        <v>46</v>
      </c>
      <c r="E660" s="23" t="s">
        <v>47</v>
      </c>
      <c r="F660" s="23">
        <v>411001</v>
      </c>
      <c r="G660" s="23" t="s">
        <v>192</v>
      </c>
      <c r="H660" s="23" t="s">
        <v>193</v>
      </c>
      <c r="I660" s="23" t="s">
        <v>41</v>
      </c>
      <c r="J660" s="23" t="s">
        <v>194</v>
      </c>
      <c r="K660" s="23" t="s">
        <v>24</v>
      </c>
      <c r="L660" s="23">
        <v>2</v>
      </c>
      <c r="M660" s="23">
        <v>30.3</v>
      </c>
      <c r="N660" s="23">
        <v>10</v>
      </c>
      <c r="O660" s="23">
        <v>12</v>
      </c>
      <c r="P660" s="23" t="s">
        <v>58</v>
      </c>
      <c r="Q660" s="23" t="s">
        <v>34</v>
      </c>
      <c r="R660" s="23">
        <f t="shared" si="50"/>
        <v>1</v>
      </c>
      <c r="S660" s="23" t="str">
        <f t="shared" si="51"/>
        <v>ORD100659_20241231_CUST01688_MED002</v>
      </c>
      <c r="T660" s="23">
        <f t="shared" si="52"/>
        <v>1</v>
      </c>
      <c r="U660" s="6">
        <f t="shared" si="53"/>
        <v>60.6</v>
      </c>
      <c r="V660" s="6">
        <f>tbl_Raw_Data[[#This Row],[Discount_Pct]]*tbl_Raw_Data[[#This Row],[Gross_Amount]]/100</f>
        <v>6.06</v>
      </c>
      <c r="W660" s="6">
        <f>tbl_Raw_Data[[#This Row],[Gross_Amount]]-tbl_Raw_Data[[#This Row],[Discount_Amount]]</f>
        <v>54.54</v>
      </c>
      <c r="X660" s="6">
        <f>tbl_Raw_Data[[#This Row],[Net_Amount_Before_Tax]]*tbl_Raw_Data[[#This Row],[Tax_Pct]]/100</f>
        <v>6.5448000000000004</v>
      </c>
      <c r="Y660" s="6">
        <f>tbl_Raw_Data[[#This Row],[Net_Amount_Before_Tax]]+tbl_Raw_Data[[#This Row],[Tax_Amount]]</f>
        <v>61.084800000000001</v>
      </c>
      <c r="Z660" s="6">
        <f t="shared" si="54"/>
        <v>1</v>
      </c>
    </row>
    <row r="661" spans="1:26" x14ac:dyDescent="0.3">
      <c r="A661" s="23" t="s">
        <v>1294</v>
      </c>
      <c r="B661" s="34">
        <v>45409</v>
      </c>
      <c r="C661" s="23" t="s">
        <v>528</v>
      </c>
      <c r="D661" s="23" t="s">
        <v>92</v>
      </c>
      <c r="E661" s="23" t="s">
        <v>93</v>
      </c>
      <c r="F661" s="23">
        <v>560100</v>
      </c>
      <c r="G661" s="23" t="s">
        <v>39</v>
      </c>
      <c r="H661" s="23" t="s">
        <v>40</v>
      </c>
      <c r="I661" s="23" t="s">
        <v>41</v>
      </c>
      <c r="J661" s="23" t="s">
        <v>42</v>
      </c>
      <c r="K661" s="23" t="s">
        <v>24</v>
      </c>
      <c r="L661" s="23">
        <v>2</v>
      </c>
      <c r="M661" s="23">
        <v>26.7</v>
      </c>
      <c r="N661" s="23">
        <v>10</v>
      </c>
      <c r="O661" s="23">
        <v>12</v>
      </c>
      <c r="P661" s="23" t="s">
        <v>89</v>
      </c>
      <c r="Q661" s="23" t="s">
        <v>26</v>
      </c>
      <c r="R661" s="23">
        <f t="shared" si="50"/>
        <v>1</v>
      </c>
      <c r="S661" s="23" t="str">
        <f t="shared" si="51"/>
        <v>ORD100660_20240427_CUST01383_MED001</v>
      </c>
      <c r="T661" s="23">
        <f t="shared" si="52"/>
        <v>1</v>
      </c>
      <c r="U661" s="6">
        <f t="shared" si="53"/>
        <v>53.4</v>
      </c>
      <c r="V661" s="6">
        <f>tbl_Raw_Data[[#This Row],[Discount_Pct]]*tbl_Raw_Data[[#This Row],[Gross_Amount]]/100</f>
        <v>5.34</v>
      </c>
      <c r="W661" s="6">
        <f>tbl_Raw_Data[[#This Row],[Gross_Amount]]-tbl_Raw_Data[[#This Row],[Discount_Amount]]</f>
        <v>48.06</v>
      </c>
      <c r="X661" s="6">
        <f>tbl_Raw_Data[[#This Row],[Net_Amount_Before_Tax]]*tbl_Raw_Data[[#This Row],[Tax_Pct]]/100</f>
        <v>5.7671999999999999</v>
      </c>
      <c r="Y661" s="6">
        <f>tbl_Raw_Data[[#This Row],[Net_Amount_Before_Tax]]+tbl_Raw_Data[[#This Row],[Tax_Amount]]</f>
        <v>53.827200000000005</v>
      </c>
      <c r="Z661" s="6">
        <f t="shared" si="54"/>
        <v>3</v>
      </c>
    </row>
    <row r="662" spans="1:26" x14ac:dyDescent="0.3">
      <c r="A662" s="23" t="s">
        <v>1295</v>
      </c>
      <c r="B662" s="34">
        <v>46004</v>
      </c>
      <c r="C662" s="23" t="s">
        <v>1296</v>
      </c>
      <c r="D662" s="23" t="s">
        <v>123</v>
      </c>
      <c r="E662" s="23" t="s">
        <v>101</v>
      </c>
      <c r="F662" s="23">
        <v>226001</v>
      </c>
      <c r="G662" s="23" t="s">
        <v>39</v>
      </c>
      <c r="H662" s="23" t="s">
        <v>40</v>
      </c>
      <c r="I662" s="23" t="s">
        <v>41</v>
      </c>
      <c r="J662" s="23" t="s">
        <v>42</v>
      </c>
      <c r="K662" s="23" t="s">
        <v>24</v>
      </c>
      <c r="L662" s="23">
        <v>6</v>
      </c>
      <c r="M662" s="23">
        <v>29.46</v>
      </c>
      <c r="N662" s="23">
        <v>5</v>
      </c>
      <c r="O662" s="23">
        <v>12</v>
      </c>
      <c r="P662" s="23" t="s">
        <v>33</v>
      </c>
      <c r="Q662" s="23" t="s">
        <v>34</v>
      </c>
      <c r="R662" s="23">
        <f t="shared" si="50"/>
        <v>1</v>
      </c>
      <c r="S662" s="23" t="str">
        <f t="shared" si="51"/>
        <v>ORD100661_20251213_CUST01924_MED001</v>
      </c>
      <c r="T662" s="23">
        <f t="shared" si="52"/>
        <v>1</v>
      </c>
      <c r="U662" s="6">
        <f t="shared" si="53"/>
        <v>176.76</v>
      </c>
      <c r="V662" s="6">
        <f>tbl_Raw_Data[[#This Row],[Discount_Pct]]*tbl_Raw_Data[[#This Row],[Gross_Amount]]/100</f>
        <v>8.8379999999999992</v>
      </c>
      <c r="W662" s="6">
        <f>tbl_Raw_Data[[#This Row],[Gross_Amount]]-tbl_Raw_Data[[#This Row],[Discount_Amount]]</f>
        <v>167.922</v>
      </c>
      <c r="X662" s="6">
        <f>tbl_Raw_Data[[#This Row],[Net_Amount_Before_Tax]]*tbl_Raw_Data[[#This Row],[Tax_Pct]]/100</f>
        <v>20.150639999999999</v>
      </c>
      <c r="Y662" s="6">
        <f>tbl_Raw_Data[[#This Row],[Net_Amount_Before_Tax]]+tbl_Raw_Data[[#This Row],[Tax_Amount]]</f>
        <v>188.07264000000001</v>
      </c>
      <c r="Z662" s="6">
        <f t="shared" si="54"/>
        <v>3</v>
      </c>
    </row>
    <row r="663" spans="1:26" x14ac:dyDescent="0.3">
      <c r="A663" s="23" t="s">
        <v>1297</v>
      </c>
      <c r="B663" s="34">
        <v>45502</v>
      </c>
      <c r="C663" s="23" t="s">
        <v>1298</v>
      </c>
      <c r="D663" s="23" t="s">
        <v>142</v>
      </c>
      <c r="E663" s="23" t="s">
        <v>81</v>
      </c>
      <c r="F663" s="23">
        <v>380054</v>
      </c>
      <c r="G663" s="23" t="s">
        <v>30</v>
      </c>
      <c r="H663" s="23" t="s">
        <v>31</v>
      </c>
      <c r="I663" s="23" t="s">
        <v>32</v>
      </c>
      <c r="J663" s="23" t="s">
        <v>23</v>
      </c>
      <c r="K663" s="23" t="s">
        <v>24</v>
      </c>
      <c r="L663" s="23">
        <v>3</v>
      </c>
      <c r="M663" s="23">
        <v>143.13</v>
      </c>
      <c r="N663" s="23">
        <v>0</v>
      </c>
      <c r="O663" s="23">
        <v>5</v>
      </c>
      <c r="P663" s="23" t="s">
        <v>33</v>
      </c>
      <c r="Q663" s="23" t="s">
        <v>34</v>
      </c>
      <c r="R663" s="23">
        <f t="shared" si="50"/>
        <v>1</v>
      </c>
      <c r="S663" s="23" t="str">
        <f t="shared" si="51"/>
        <v>ORD100662_20240729_CUST01377_MED017</v>
      </c>
      <c r="T663" s="23">
        <f t="shared" si="52"/>
        <v>1</v>
      </c>
      <c r="U663" s="6">
        <f t="shared" si="53"/>
        <v>429.39</v>
      </c>
      <c r="V663" s="6">
        <f>tbl_Raw_Data[[#This Row],[Discount_Pct]]*tbl_Raw_Data[[#This Row],[Gross_Amount]]/100</f>
        <v>0</v>
      </c>
      <c r="W663" s="6">
        <f>tbl_Raw_Data[[#This Row],[Gross_Amount]]-tbl_Raw_Data[[#This Row],[Discount_Amount]]</f>
        <v>429.39</v>
      </c>
      <c r="X663" s="6">
        <f>tbl_Raw_Data[[#This Row],[Net_Amount_Before_Tax]]*tbl_Raw_Data[[#This Row],[Tax_Pct]]/100</f>
        <v>21.469499999999996</v>
      </c>
      <c r="Y663" s="6">
        <f>tbl_Raw_Data[[#This Row],[Net_Amount_Before_Tax]]+tbl_Raw_Data[[#This Row],[Tax_Amount]]</f>
        <v>450.85949999999997</v>
      </c>
      <c r="Z663" s="6">
        <f t="shared" si="54"/>
        <v>1</v>
      </c>
    </row>
    <row r="664" spans="1:26" x14ac:dyDescent="0.3">
      <c r="A664" s="23" t="s">
        <v>1299</v>
      </c>
      <c r="B664" s="34">
        <v>45369</v>
      </c>
      <c r="C664" s="23" t="s">
        <v>1300</v>
      </c>
      <c r="D664" s="23" t="s">
        <v>37</v>
      </c>
      <c r="E664" s="23" t="s">
        <v>38</v>
      </c>
      <c r="F664" s="23">
        <v>452018</v>
      </c>
      <c r="G664" s="23" t="s">
        <v>124</v>
      </c>
      <c r="H664" s="23" t="s">
        <v>125</v>
      </c>
      <c r="I664" s="23" t="s">
        <v>104</v>
      </c>
      <c r="J664" s="23" t="s">
        <v>114</v>
      </c>
      <c r="K664" s="23" t="s">
        <v>24</v>
      </c>
      <c r="L664" s="23">
        <v>1</v>
      </c>
      <c r="M664" s="23">
        <v>109.43</v>
      </c>
      <c r="N664" s="23">
        <v>5</v>
      </c>
      <c r="O664" s="23">
        <v>12</v>
      </c>
      <c r="P664" s="23" t="s">
        <v>43</v>
      </c>
      <c r="Q664" s="23" t="s">
        <v>34</v>
      </c>
      <c r="R664" s="23">
        <f t="shared" si="50"/>
        <v>1</v>
      </c>
      <c r="S664" s="23" t="str">
        <f t="shared" si="51"/>
        <v>ORD100663_20240318_CUST03443_MED018</v>
      </c>
      <c r="T664" s="23">
        <f t="shared" si="52"/>
        <v>1</v>
      </c>
      <c r="U664" s="6">
        <f t="shared" si="53"/>
        <v>109.43</v>
      </c>
      <c r="V664" s="6">
        <f>tbl_Raw_Data[[#This Row],[Discount_Pct]]*tbl_Raw_Data[[#This Row],[Gross_Amount]]/100</f>
        <v>5.4715000000000007</v>
      </c>
      <c r="W664" s="6">
        <f>tbl_Raw_Data[[#This Row],[Gross_Amount]]-tbl_Raw_Data[[#This Row],[Discount_Amount]]</f>
        <v>103.9585</v>
      </c>
      <c r="X664" s="6">
        <f>tbl_Raw_Data[[#This Row],[Net_Amount_Before_Tax]]*tbl_Raw_Data[[#This Row],[Tax_Pct]]/100</f>
        <v>12.475019999999999</v>
      </c>
      <c r="Y664" s="6">
        <f>tbl_Raw_Data[[#This Row],[Net_Amount_Before_Tax]]+tbl_Raw_Data[[#This Row],[Tax_Amount]]</f>
        <v>116.43352</v>
      </c>
      <c r="Z664" s="6">
        <f t="shared" si="54"/>
        <v>2</v>
      </c>
    </row>
    <row r="665" spans="1:26" x14ac:dyDescent="0.3">
      <c r="A665" s="23" t="s">
        <v>1301</v>
      </c>
      <c r="B665" s="34">
        <v>45884</v>
      </c>
      <c r="C665" s="23" t="s">
        <v>1302</v>
      </c>
      <c r="D665" s="23" t="s">
        <v>123</v>
      </c>
      <c r="E665" s="23" t="s">
        <v>101</v>
      </c>
      <c r="F665" s="23">
        <v>226010</v>
      </c>
      <c r="G665" s="23" t="s">
        <v>196</v>
      </c>
      <c r="H665" s="23" t="s">
        <v>197</v>
      </c>
      <c r="I665" s="23" t="s">
        <v>32</v>
      </c>
      <c r="J665" s="23" t="s">
        <v>42</v>
      </c>
      <c r="K665" s="23" t="s">
        <v>24</v>
      </c>
      <c r="L665" s="23">
        <v>1</v>
      </c>
      <c r="M665" s="23">
        <v>25.82</v>
      </c>
      <c r="N665" s="23">
        <v>5</v>
      </c>
      <c r="O665" s="23">
        <v>12</v>
      </c>
      <c r="P665" s="23" t="s">
        <v>65</v>
      </c>
      <c r="Q665" s="23" t="s">
        <v>34</v>
      </c>
      <c r="R665" s="23">
        <f t="shared" si="50"/>
        <v>1</v>
      </c>
      <c r="S665" s="23" t="str">
        <f t="shared" si="51"/>
        <v>ORD100664_20250815_CUST00389_MED011</v>
      </c>
      <c r="T665" s="23">
        <f t="shared" si="52"/>
        <v>1</v>
      </c>
      <c r="U665" s="6">
        <f t="shared" si="53"/>
        <v>25.82</v>
      </c>
      <c r="V665" s="6">
        <f>tbl_Raw_Data[[#This Row],[Discount_Pct]]*tbl_Raw_Data[[#This Row],[Gross_Amount]]/100</f>
        <v>1.2909999999999999</v>
      </c>
      <c r="W665" s="6">
        <f>tbl_Raw_Data[[#This Row],[Gross_Amount]]-tbl_Raw_Data[[#This Row],[Discount_Amount]]</f>
        <v>24.529</v>
      </c>
      <c r="X665" s="6">
        <f>tbl_Raw_Data[[#This Row],[Net_Amount_Before_Tax]]*tbl_Raw_Data[[#This Row],[Tax_Pct]]/100</f>
        <v>2.9434800000000001</v>
      </c>
      <c r="Y665" s="6">
        <f>tbl_Raw_Data[[#This Row],[Net_Amount_Before_Tax]]+tbl_Raw_Data[[#This Row],[Tax_Amount]]</f>
        <v>27.472480000000001</v>
      </c>
      <c r="Z665" s="6">
        <f t="shared" si="54"/>
        <v>1</v>
      </c>
    </row>
    <row r="666" spans="1:26" x14ac:dyDescent="0.3">
      <c r="A666" s="23" t="s">
        <v>1303</v>
      </c>
      <c r="B666" s="34">
        <v>45601</v>
      </c>
      <c r="C666" s="23" t="s">
        <v>1304</v>
      </c>
      <c r="D666" s="23" t="s">
        <v>183</v>
      </c>
      <c r="E666" s="23" t="s">
        <v>184</v>
      </c>
      <c r="F666" s="23">
        <v>122009</v>
      </c>
      <c r="G666" s="23" t="s">
        <v>119</v>
      </c>
      <c r="H666" s="23" t="s">
        <v>120</v>
      </c>
      <c r="I666" s="23" t="s">
        <v>32</v>
      </c>
      <c r="J666" s="23" t="s">
        <v>64</v>
      </c>
      <c r="K666" s="23" t="s">
        <v>57</v>
      </c>
      <c r="L666" s="23">
        <v>2</v>
      </c>
      <c r="M666" s="23">
        <v>71.81</v>
      </c>
      <c r="N666" s="23">
        <v>0</v>
      </c>
      <c r="O666" s="23">
        <v>12</v>
      </c>
      <c r="P666" s="23" t="s">
        <v>89</v>
      </c>
      <c r="Q666" s="23" t="s">
        <v>90</v>
      </c>
      <c r="R666" s="23">
        <f t="shared" si="50"/>
        <v>1</v>
      </c>
      <c r="S666" s="23" t="str">
        <f t="shared" si="51"/>
        <v>ORD100665_20241105_CUST02068_MED010</v>
      </c>
      <c r="T666" s="23">
        <f t="shared" si="52"/>
        <v>1</v>
      </c>
      <c r="U666" s="6">
        <f t="shared" si="53"/>
        <v>143.62</v>
      </c>
      <c r="V666" s="6">
        <f>tbl_Raw_Data[[#This Row],[Discount_Pct]]*tbl_Raw_Data[[#This Row],[Gross_Amount]]/100</f>
        <v>0</v>
      </c>
      <c r="W666" s="6">
        <f>tbl_Raw_Data[[#This Row],[Gross_Amount]]-tbl_Raw_Data[[#This Row],[Discount_Amount]]</f>
        <v>143.62</v>
      </c>
      <c r="X666" s="6">
        <f>tbl_Raw_Data[[#This Row],[Net_Amount_Before_Tax]]*tbl_Raw_Data[[#This Row],[Tax_Pct]]/100</f>
        <v>17.234400000000001</v>
      </c>
      <c r="Y666" s="6">
        <f>tbl_Raw_Data[[#This Row],[Net_Amount_Before_Tax]]+tbl_Raw_Data[[#This Row],[Tax_Amount]]</f>
        <v>160.8544</v>
      </c>
      <c r="Z666" s="6">
        <f t="shared" si="54"/>
        <v>2</v>
      </c>
    </row>
    <row r="667" spans="1:26" x14ac:dyDescent="0.3">
      <c r="A667" s="23" t="s">
        <v>1305</v>
      </c>
      <c r="B667" s="34">
        <v>45852</v>
      </c>
      <c r="C667" s="23" t="s">
        <v>1306</v>
      </c>
      <c r="D667" s="23" t="s">
        <v>80</v>
      </c>
      <c r="E667" s="23" t="s">
        <v>81</v>
      </c>
      <c r="F667" s="23">
        <v>395003</v>
      </c>
      <c r="G667" s="23" t="s">
        <v>39</v>
      </c>
      <c r="H667" s="23" t="s">
        <v>40</v>
      </c>
      <c r="I667" s="23" t="s">
        <v>41</v>
      </c>
      <c r="J667" s="23" t="s">
        <v>42</v>
      </c>
      <c r="K667" s="23" t="s">
        <v>24</v>
      </c>
      <c r="L667" s="23">
        <v>2</v>
      </c>
      <c r="M667" s="23">
        <v>30.58</v>
      </c>
      <c r="N667" s="23">
        <v>0</v>
      </c>
      <c r="O667" s="23">
        <v>12</v>
      </c>
      <c r="P667" s="23" t="s">
        <v>58</v>
      </c>
      <c r="Q667" s="23" t="s">
        <v>90</v>
      </c>
      <c r="R667" s="23">
        <f t="shared" si="50"/>
        <v>1</v>
      </c>
      <c r="S667" s="23" t="str">
        <f t="shared" si="51"/>
        <v>ORD100666_20250714_CUST00740_MED001</v>
      </c>
      <c r="T667" s="23">
        <f t="shared" si="52"/>
        <v>1</v>
      </c>
      <c r="U667" s="6">
        <f t="shared" si="53"/>
        <v>61.16</v>
      </c>
      <c r="V667" s="6">
        <f>tbl_Raw_Data[[#This Row],[Discount_Pct]]*tbl_Raw_Data[[#This Row],[Gross_Amount]]/100</f>
        <v>0</v>
      </c>
      <c r="W667" s="6">
        <f>tbl_Raw_Data[[#This Row],[Gross_Amount]]-tbl_Raw_Data[[#This Row],[Discount_Amount]]</f>
        <v>61.16</v>
      </c>
      <c r="X667" s="6">
        <f>tbl_Raw_Data[[#This Row],[Net_Amount_Before_Tax]]*tbl_Raw_Data[[#This Row],[Tax_Pct]]/100</f>
        <v>7.3391999999999999</v>
      </c>
      <c r="Y667" s="6">
        <f>tbl_Raw_Data[[#This Row],[Net_Amount_Before_Tax]]+tbl_Raw_Data[[#This Row],[Tax_Amount]]</f>
        <v>68.499200000000002</v>
      </c>
      <c r="Z667" s="6">
        <f t="shared" si="54"/>
        <v>0</v>
      </c>
    </row>
    <row r="668" spans="1:26" x14ac:dyDescent="0.3">
      <c r="A668" s="23" t="s">
        <v>1307</v>
      </c>
      <c r="B668" s="34">
        <v>45945</v>
      </c>
      <c r="C668" s="23" t="s">
        <v>1308</v>
      </c>
      <c r="D668" s="23" t="s">
        <v>183</v>
      </c>
      <c r="E668" s="23" t="s">
        <v>184</v>
      </c>
      <c r="F668" s="23">
        <v>122001</v>
      </c>
      <c r="G668" s="23" t="s">
        <v>53</v>
      </c>
      <c r="H668" s="23" t="s">
        <v>54</v>
      </c>
      <c r="I668" s="23" t="s">
        <v>55</v>
      </c>
      <c r="J668" s="23" t="s">
        <v>56</v>
      </c>
      <c r="K668" s="23" t="s">
        <v>57</v>
      </c>
      <c r="L668" s="23">
        <v>3</v>
      </c>
      <c r="M668" s="23">
        <v>61.87</v>
      </c>
      <c r="N668" s="23">
        <v>15</v>
      </c>
      <c r="O668" s="23">
        <v>18</v>
      </c>
      <c r="P668" s="23" t="s">
        <v>89</v>
      </c>
      <c r="Q668" s="23" t="s">
        <v>34</v>
      </c>
      <c r="R668" s="23">
        <f t="shared" si="50"/>
        <v>1</v>
      </c>
      <c r="S668" s="23" t="str">
        <f t="shared" si="51"/>
        <v>ORD100667_20251015_CUST02183_MED020</v>
      </c>
      <c r="T668" s="23">
        <f t="shared" si="52"/>
        <v>1</v>
      </c>
      <c r="U668" s="6">
        <f t="shared" si="53"/>
        <v>185.60999999999999</v>
      </c>
      <c r="V668" s="6">
        <f>tbl_Raw_Data[[#This Row],[Discount_Pct]]*tbl_Raw_Data[[#This Row],[Gross_Amount]]/100</f>
        <v>27.841499999999996</v>
      </c>
      <c r="W668" s="6">
        <f>tbl_Raw_Data[[#This Row],[Gross_Amount]]-tbl_Raw_Data[[#This Row],[Discount_Amount]]</f>
        <v>157.76849999999999</v>
      </c>
      <c r="X668" s="6">
        <f>tbl_Raw_Data[[#This Row],[Net_Amount_Before_Tax]]*tbl_Raw_Data[[#This Row],[Tax_Pct]]/100</f>
        <v>28.398329999999998</v>
      </c>
      <c r="Y668" s="6">
        <f>tbl_Raw_Data[[#This Row],[Net_Amount_Before_Tax]]+tbl_Raw_Data[[#This Row],[Tax_Amount]]</f>
        <v>186.16682999999998</v>
      </c>
      <c r="Z668" s="6">
        <f t="shared" si="54"/>
        <v>3</v>
      </c>
    </row>
    <row r="669" spans="1:26" x14ac:dyDescent="0.3">
      <c r="A669" s="23" t="s">
        <v>1309</v>
      </c>
      <c r="B669" s="34">
        <v>45443</v>
      </c>
      <c r="C669" s="23" t="s">
        <v>1310</v>
      </c>
      <c r="D669" s="23" t="s">
        <v>92</v>
      </c>
      <c r="E669" s="23" t="s">
        <v>93</v>
      </c>
      <c r="F669" s="23">
        <v>560001</v>
      </c>
      <c r="G669" s="23" t="s">
        <v>20</v>
      </c>
      <c r="H669" s="23" t="s">
        <v>21</v>
      </c>
      <c r="I669" s="23" t="s">
        <v>22</v>
      </c>
      <c r="J669" s="23" t="s">
        <v>23</v>
      </c>
      <c r="K669" s="23" t="s">
        <v>24</v>
      </c>
      <c r="L669" s="23">
        <v>2</v>
      </c>
      <c r="M669" s="23">
        <v>129.75</v>
      </c>
      <c r="N669" s="23">
        <v>5</v>
      </c>
      <c r="O669" s="23">
        <v>5</v>
      </c>
      <c r="P669" s="23" t="s">
        <v>58</v>
      </c>
      <c r="Q669" s="23" t="s">
        <v>34</v>
      </c>
      <c r="R669" s="23">
        <f t="shared" si="50"/>
        <v>1</v>
      </c>
      <c r="S669" s="23" t="str">
        <f t="shared" si="51"/>
        <v>ORD100668_20240531_CUST00985_MED024</v>
      </c>
      <c r="T669" s="23">
        <f t="shared" si="52"/>
        <v>1</v>
      </c>
      <c r="U669" s="6">
        <f t="shared" si="53"/>
        <v>259.5</v>
      </c>
      <c r="V669" s="6">
        <f>tbl_Raw_Data[[#This Row],[Discount_Pct]]*tbl_Raw_Data[[#This Row],[Gross_Amount]]/100</f>
        <v>12.975</v>
      </c>
      <c r="W669" s="6">
        <f>tbl_Raw_Data[[#This Row],[Gross_Amount]]-tbl_Raw_Data[[#This Row],[Discount_Amount]]</f>
        <v>246.52500000000001</v>
      </c>
      <c r="X669" s="6">
        <f>tbl_Raw_Data[[#This Row],[Net_Amount_Before_Tax]]*tbl_Raw_Data[[#This Row],[Tax_Pct]]/100</f>
        <v>12.32625</v>
      </c>
      <c r="Y669" s="6">
        <f>tbl_Raw_Data[[#This Row],[Net_Amount_Before_Tax]]+tbl_Raw_Data[[#This Row],[Tax_Amount]]</f>
        <v>258.85124999999999</v>
      </c>
      <c r="Z669" s="6">
        <f t="shared" si="54"/>
        <v>4</v>
      </c>
    </row>
    <row r="670" spans="1:26" x14ac:dyDescent="0.3">
      <c r="A670" s="23" t="s">
        <v>1311</v>
      </c>
      <c r="B670" s="34">
        <v>45565</v>
      </c>
      <c r="C670" s="23" t="s">
        <v>1312</v>
      </c>
      <c r="D670" s="23" t="s">
        <v>87</v>
      </c>
      <c r="E670" s="23" t="s">
        <v>88</v>
      </c>
      <c r="F670" s="23">
        <v>600001</v>
      </c>
      <c r="G670" s="23" t="s">
        <v>94</v>
      </c>
      <c r="H670" s="23" t="s">
        <v>95</v>
      </c>
      <c r="I670" s="23" t="s">
        <v>84</v>
      </c>
      <c r="J670" s="23" t="s">
        <v>42</v>
      </c>
      <c r="K670" s="23" t="s">
        <v>24</v>
      </c>
      <c r="L670" s="23">
        <v>1</v>
      </c>
      <c r="M670" s="23">
        <v>87.37</v>
      </c>
      <c r="N670" s="23">
        <v>0</v>
      </c>
      <c r="O670" s="23">
        <v>5</v>
      </c>
      <c r="P670" s="23" t="s">
        <v>43</v>
      </c>
      <c r="Q670" s="23" t="s">
        <v>34</v>
      </c>
      <c r="R670" s="23">
        <f t="shared" si="50"/>
        <v>1</v>
      </c>
      <c r="S670" s="23" t="str">
        <f t="shared" si="51"/>
        <v>ORD100669_20240930_CUST03374_MED021</v>
      </c>
      <c r="T670" s="23">
        <f t="shared" si="52"/>
        <v>1</v>
      </c>
      <c r="U670" s="6">
        <f t="shared" si="53"/>
        <v>87.37</v>
      </c>
      <c r="V670" s="6">
        <f>tbl_Raw_Data[[#This Row],[Discount_Pct]]*tbl_Raw_Data[[#This Row],[Gross_Amount]]/100</f>
        <v>0</v>
      </c>
      <c r="W670" s="6">
        <f>tbl_Raw_Data[[#This Row],[Gross_Amount]]-tbl_Raw_Data[[#This Row],[Discount_Amount]]</f>
        <v>87.37</v>
      </c>
      <c r="X670" s="6">
        <f>tbl_Raw_Data[[#This Row],[Net_Amount_Before_Tax]]*tbl_Raw_Data[[#This Row],[Tax_Pct]]/100</f>
        <v>4.3685</v>
      </c>
      <c r="Y670" s="6">
        <f>tbl_Raw_Data[[#This Row],[Net_Amount_Before_Tax]]+tbl_Raw_Data[[#This Row],[Tax_Amount]]</f>
        <v>91.738500000000002</v>
      </c>
      <c r="Z670" s="6">
        <f t="shared" si="54"/>
        <v>2</v>
      </c>
    </row>
    <row r="671" spans="1:26" x14ac:dyDescent="0.3">
      <c r="A671" s="23" t="s">
        <v>1311</v>
      </c>
      <c r="B671" s="34">
        <v>45609</v>
      </c>
      <c r="C671" s="23" t="s">
        <v>1313</v>
      </c>
      <c r="D671" s="23" t="s">
        <v>142</v>
      </c>
      <c r="E671" s="23" t="s">
        <v>81</v>
      </c>
      <c r="F671" s="23">
        <v>380015</v>
      </c>
      <c r="G671" s="23" t="s">
        <v>124</v>
      </c>
      <c r="H671" s="23" t="s">
        <v>125</v>
      </c>
      <c r="I671" s="23" t="s">
        <v>104</v>
      </c>
      <c r="J671" s="23" t="s">
        <v>114</v>
      </c>
      <c r="K671" s="23" t="s">
        <v>24</v>
      </c>
      <c r="L671" s="23">
        <v>6</v>
      </c>
      <c r="M671" s="23">
        <v>114.3</v>
      </c>
      <c r="N671" s="23">
        <v>15</v>
      </c>
      <c r="O671" s="23">
        <v>5</v>
      </c>
      <c r="P671" s="23" t="s">
        <v>65</v>
      </c>
      <c r="Q671" s="23" t="s">
        <v>34</v>
      </c>
      <c r="R671" s="23">
        <f t="shared" si="50"/>
        <v>1</v>
      </c>
      <c r="S671" s="23" t="str">
        <f t="shared" si="51"/>
        <v>ORD100669_20241113_CUST01902_MED018</v>
      </c>
      <c r="T671" s="23">
        <f t="shared" si="52"/>
        <v>1</v>
      </c>
      <c r="U671" s="6">
        <f t="shared" si="53"/>
        <v>685.8</v>
      </c>
      <c r="V671" s="6">
        <f>tbl_Raw_Data[[#This Row],[Discount_Pct]]*tbl_Raw_Data[[#This Row],[Gross_Amount]]/100</f>
        <v>102.87</v>
      </c>
      <c r="W671" s="6">
        <f>tbl_Raw_Data[[#This Row],[Gross_Amount]]-tbl_Raw_Data[[#This Row],[Discount_Amount]]</f>
        <v>582.92999999999995</v>
      </c>
      <c r="X671" s="6">
        <f>tbl_Raw_Data[[#This Row],[Net_Amount_Before_Tax]]*tbl_Raw_Data[[#This Row],[Tax_Pct]]/100</f>
        <v>29.146499999999996</v>
      </c>
      <c r="Y671" s="6">
        <f>tbl_Raw_Data[[#This Row],[Net_Amount_Before_Tax]]+tbl_Raw_Data[[#This Row],[Tax_Amount]]</f>
        <v>612.0764999999999</v>
      </c>
      <c r="Z671" s="6">
        <f t="shared" si="54"/>
        <v>1</v>
      </c>
    </row>
    <row r="672" spans="1:26" x14ac:dyDescent="0.3">
      <c r="A672" s="23" t="s">
        <v>1311</v>
      </c>
      <c r="B672" s="34">
        <v>45576</v>
      </c>
      <c r="C672" s="23" t="s">
        <v>1314</v>
      </c>
      <c r="D672" s="23" t="s">
        <v>72</v>
      </c>
      <c r="E672" s="23" t="s">
        <v>73</v>
      </c>
      <c r="F672" s="23">
        <v>302001</v>
      </c>
      <c r="G672" s="23" t="s">
        <v>154</v>
      </c>
      <c r="H672" s="23" t="s">
        <v>155</v>
      </c>
      <c r="I672" s="23" t="s">
        <v>134</v>
      </c>
      <c r="J672" s="23" t="s">
        <v>156</v>
      </c>
      <c r="K672" s="23" t="s">
        <v>57</v>
      </c>
      <c r="L672" s="23">
        <v>2</v>
      </c>
      <c r="M672" s="23">
        <v>40.11</v>
      </c>
      <c r="N672" s="23">
        <v>10</v>
      </c>
      <c r="O672" s="23">
        <v>5</v>
      </c>
      <c r="P672" s="23" t="s">
        <v>25</v>
      </c>
      <c r="Q672" s="23" t="s">
        <v>44</v>
      </c>
      <c r="R672" s="23">
        <f t="shared" si="50"/>
        <v>1</v>
      </c>
      <c r="S672" s="23" t="str">
        <f t="shared" si="51"/>
        <v>ORD100669_20241011_CUST02698_MED006</v>
      </c>
      <c r="T672" s="23">
        <f t="shared" si="52"/>
        <v>1</v>
      </c>
      <c r="U672" s="6">
        <f t="shared" si="53"/>
        <v>80.22</v>
      </c>
      <c r="V672" s="6">
        <f>tbl_Raw_Data[[#This Row],[Discount_Pct]]*tbl_Raw_Data[[#This Row],[Gross_Amount]]/100</f>
        <v>8.0220000000000002</v>
      </c>
      <c r="W672" s="6">
        <f>tbl_Raw_Data[[#This Row],[Gross_Amount]]-tbl_Raw_Data[[#This Row],[Discount_Amount]]</f>
        <v>72.197999999999993</v>
      </c>
      <c r="X672" s="6">
        <f>tbl_Raw_Data[[#This Row],[Net_Amount_Before_Tax]]*tbl_Raw_Data[[#This Row],[Tax_Pct]]/100</f>
        <v>3.6098999999999997</v>
      </c>
      <c r="Y672" s="6">
        <f>tbl_Raw_Data[[#This Row],[Net_Amount_Before_Tax]]+tbl_Raw_Data[[#This Row],[Tax_Amount]]</f>
        <v>75.807899999999989</v>
      </c>
      <c r="Z672" s="6">
        <f t="shared" si="54"/>
        <v>2</v>
      </c>
    </row>
    <row r="673" spans="1:26" x14ac:dyDescent="0.3">
      <c r="A673" s="23" t="s">
        <v>1315</v>
      </c>
      <c r="B673" s="34">
        <v>45357</v>
      </c>
      <c r="C673" s="23" t="s">
        <v>1316</v>
      </c>
      <c r="D673" s="23" t="s">
        <v>80</v>
      </c>
      <c r="E673" s="23" t="s">
        <v>81</v>
      </c>
      <c r="F673" s="23">
        <v>395003</v>
      </c>
      <c r="G673" s="23" t="s">
        <v>315</v>
      </c>
      <c r="H673" s="23" t="s">
        <v>316</v>
      </c>
      <c r="I673" s="23" t="s">
        <v>50</v>
      </c>
      <c r="J673" s="23" t="s">
        <v>114</v>
      </c>
      <c r="K673" s="23" t="s">
        <v>24</v>
      </c>
      <c r="L673" s="23">
        <v>2</v>
      </c>
      <c r="M673" s="23">
        <v>134.30000000000001</v>
      </c>
      <c r="N673" s="23">
        <v>5</v>
      </c>
      <c r="O673" s="23">
        <v>18</v>
      </c>
      <c r="P673" s="23" t="s">
        <v>43</v>
      </c>
      <c r="Q673" s="23" t="s">
        <v>34</v>
      </c>
      <c r="R673" s="23">
        <f t="shared" si="50"/>
        <v>1</v>
      </c>
      <c r="S673" s="23" t="str">
        <f t="shared" si="51"/>
        <v>ORD100672_20240306_CUST01668_MED012</v>
      </c>
      <c r="T673" s="23">
        <f t="shared" si="52"/>
        <v>1</v>
      </c>
      <c r="U673" s="6">
        <f t="shared" si="53"/>
        <v>268.60000000000002</v>
      </c>
      <c r="V673" s="6">
        <f>tbl_Raw_Data[[#This Row],[Discount_Pct]]*tbl_Raw_Data[[#This Row],[Gross_Amount]]/100</f>
        <v>13.43</v>
      </c>
      <c r="W673" s="6">
        <f>tbl_Raw_Data[[#This Row],[Gross_Amount]]-tbl_Raw_Data[[#This Row],[Discount_Amount]]</f>
        <v>255.17000000000002</v>
      </c>
      <c r="X673" s="6">
        <f>tbl_Raw_Data[[#This Row],[Net_Amount_Before_Tax]]*tbl_Raw_Data[[#This Row],[Tax_Pct]]/100</f>
        <v>45.930600000000005</v>
      </c>
      <c r="Y673" s="6">
        <f>tbl_Raw_Data[[#This Row],[Net_Amount_Before_Tax]]+tbl_Raw_Data[[#This Row],[Tax_Amount]]</f>
        <v>301.10060000000004</v>
      </c>
      <c r="Z673" s="6">
        <f t="shared" si="54"/>
        <v>2</v>
      </c>
    </row>
    <row r="674" spans="1:26" x14ac:dyDescent="0.3">
      <c r="A674" s="23" t="s">
        <v>1317</v>
      </c>
      <c r="B674" s="34">
        <v>45804</v>
      </c>
      <c r="C674" s="23" t="s">
        <v>1318</v>
      </c>
      <c r="D674" s="23" t="s">
        <v>72</v>
      </c>
      <c r="E674" s="23" t="s">
        <v>73</v>
      </c>
      <c r="F674" s="23">
        <v>302021</v>
      </c>
      <c r="G674" s="23" t="s">
        <v>229</v>
      </c>
      <c r="H674" s="23" t="s">
        <v>230</v>
      </c>
      <c r="I674" s="23" t="s">
        <v>84</v>
      </c>
      <c r="J674" s="23" t="s">
        <v>140</v>
      </c>
      <c r="K674" s="23" t="s">
        <v>24</v>
      </c>
      <c r="L674" s="23">
        <v>3</v>
      </c>
      <c r="M674" s="23">
        <v>198.87</v>
      </c>
      <c r="N674" s="23">
        <v>15</v>
      </c>
      <c r="O674" s="23">
        <v>5</v>
      </c>
      <c r="P674" s="23" t="s">
        <v>25</v>
      </c>
      <c r="Q674" s="23" t="s">
        <v>34</v>
      </c>
      <c r="R674" s="23">
        <f t="shared" si="50"/>
        <v>1</v>
      </c>
      <c r="S674" s="23" t="str">
        <f t="shared" si="51"/>
        <v>ORD100673_20250527_CUST00495_MED022</v>
      </c>
      <c r="T674" s="23">
        <f t="shared" si="52"/>
        <v>1</v>
      </c>
      <c r="U674" s="6">
        <f t="shared" si="53"/>
        <v>596.61</v>
      </c>
      <c r="V674" s="6">
        <f>tbl_Raw_Data[[#This Row],[Discount_Pct]]*tbl_Raw_Data[[#This Row],[Gross_Amount]]/100</f>
        <v>89.491500000000002</v>
      </c>
      <c r="W674" s="6">
        <f>tbl_Raw_Data[[#This Row],[Gross_Amount]]-tbl_Raw_Data[[#This Row],[Discount_Amount]]</f>
        <v>507.11850000000004</v>
      </c>
      <c r="X674" s="6">
        <f>tbl_Raw_Data[[#This Row],[Net_Amount_Before_Tax]]*tbl_Raw_Data[[#This Row],[Tax_Pct]]/100</f>
        <v>25.355925000000003</v>
      </c>
      <c r="Y674" s="6">
        <f>tbl_Raw_Data[[#This Row],[Net_Amount_Before_Tax]]+tbl_Raw_Data[[#This Row],[Tax_Amount]]</f>
        <v>532.474425</v>
      </c>
      <c r="Z674" s="6">
        <f t="shared" si="54"/>
        <v>3</v>
      </c>
    </row>
    <row r="675" spans="1:26" x14ac:dyDescent="0.3">
      <c r="A675" s="23" t="s">
        <v>1319</v>
      </c>
      <c r="B675" s="34">
        <v>45612</v>
      </c>
      <c r="C675" s="23" t="s">
        <v>1320</v>
      </c>
      <c r="D675" s="23" t="s">
        <v>37</v>
      </c>
      <c r="E675" s="23" t="s">
        <v>38</v>
      </c>
      <c r="F675" s="23">
        <v>452010</v>
      </c>
      <c r="G675" s="23" t="s">
        <v>233</v>
      </c>
      <c r="H675" s="23" t="s">
        <v>234</v>
      </c>
      <c r="I675" s="23" t="s">
        <v>104</v>
      </c>
      <c r="J675" s="23" t="s">
        <v>42</v>
      </c>
      <c r="K675" s="23" t="s">
        <v>24</v>
      </c>
      <c r="L675" s="23">
        <v>3</v>
      </c>
      <c r="M675" s="23">
        <v>164.64</v>
      </c>
      <c r="N675" s="23">
        <v>10</v>
      </c>
      <c r="O675" s="23">
        <v>12</v>
      </c>
      <c r="P675" s="23" t="s">
        <v>43</v>
      </c>
      <c r="Q675" s="23" t="s">
        <v>34</v>
      </c>
      <c r="R675" s="23">
        <f t="shared" si="50"/>
        <v>1</v>
      </c>
      <c r="S675" s="23" t="str">
        <f t="shared" si="51"/>
        <v>ORD100674_20241116_CUST01349_MED019</v>
      </c>
      <c r="T675" s="23">
        <f t="shared" si="52"/>
        <v>1</v>
      </c>
      <c r="U675" s="6">
        <f t="shared" si="53"/>
        <v>493.91999999999996</v>
      </c>
      <c r="V675" s="6">
        <f>tbl_Raw_Data[[#This Row],[Discount_Pct]]*tbl_Raw_Data[[#This Row],[Gross_Amount]]/100</f>
        <v>49.391999999999996</v>
      </c>
      <c r="W675" s="6">
        <f>tbl_Raw_Data[[#This Row],[Gross_Amount]]-tbl_Raw_Data[[#This Row],[Discount_Amount]]</f>
        <v>444.52799999999996</v>
      </c>
      <c r="X675" s="6">
        <f>tbl_Raw_Data[[#This Row],[Net_Amount_Before_Tax]]*tbl_Raw_Data[[#This Row],[Tax_Pct]]/100</f>
        <v>53.34335999999999</v>
      </c>
      <c r="Y675" s="6">
        <f>tbl_Raw_Data[[#This Row],[Net_Amount_Before_Tax]]+tbl_Raw_Data[[#This Row],[Tax_Amount]]</f>
        <v>497.87135999999998</v>
      </c>
      <c r="Z675" s="6">
        <f t="shared" si="54"/>
        <v>2</v>
      </c>
    </row>
    <row r="676" spans="1:26" x14ac:dyDescent="0.3">
      <c r="A676" s="23" t="s">
        <v>1321</v>
      </c>
      <c r="B676" s="34">
        <v>45573</v>
      </c>
      <c r="C676" s="23" t="s">
        <v>1322</v>
      </c>
      <c r="D676" s="23" t="s">
        <v>130</v>
      </c>
      <c r="E676" s="23" t="s">
        <v>131</v>
      </c>
      <c r="F676" s="23">
        <v>700001</v>
      </c>
      <c r="G676" s="23" t="s">
        <v>185</v>
      </c>
      <c r="H676" s="23" t="s">
        <v>186</v>
      </c>
      <c r="I676" s="23" t="s">
        <v>76</v>
      </c>
      <c r="J676" s="23" t="s">
        <v>187</v>
      </c>
      <c r="K676" s="23" t="s">
        <v>57</v>
      </c>
      <c r="L676" s="23">
        <v>3</v>
      </c>
      <c r="M676" s="23">
        <v>78.77</v>
      </c>
      <c r="N676" s="23">
        <v>5</v>
      </c>
      <c r="O676" s="23">
        <v>18</v>
      </c>
      <c r="P676" s="23" t="s">
        <v>65</v>
      </c>
      <c r="Q676" s="23" t="s">
        <v>26</v>
      </c>
      <c r="R676" s="23">
        <f t="shared" si="50"/>
        <v>1</v>
      </c>
      <c r="S676" s="23" t="str">
        <f t="shared" si="51"/>
        <v>ORD100675_20241008_CUST01801_MED009</v>
      </c>
      <c r="T676" s="23">
        <f t="shared" si="52"/>
        <v>1</v>
      </c>
      <c r="U676" s="6">
        <f t="shared" si="53"/>
        <v>236.31</v>
      </c>
      <c r="V676" s="6">
        <f>tbl_Raw_Data[[#This Row],[Discount_Pct]]*tbl_Raw_Data[[#This Row],[Gross_Amount]]/100</f>
        <v>11.8155</v>
      </c>
      <c r="W676" s="6">
        <f>tbl_Raw_Data[[#This Row],[Gross_Amount]]-tbl_Raw_Data[[#This Row],[Discount_Amount]]</f>
        <v>224.49450000000002</v>
      </c>
      <c r="X676" s="6">
        <f>tbl_Raw_Data[[#This Row],[Net_Amount_Before_Tax]]*tbl_Raw_Data[[#This Row],[Tax_Pct]]/100</f>
        <v>40.409010000000002</v>
      </c>
      <c r="Y676" s="6">
        <f>tbl_Raw_Data[[#This Row],[Net_Amount_Before_Tax]]+tbl_Raw_Data[[#This Row],[Tax_Amount]]</f>
        <v>264.90351000000004</v>
      </c>
      <c r="Z676" s="6">
        <f t="shared" si="54"/>
        <v>1</v>
      </c>
    </row>
    <row r="677" spans="1:26" x14ac:dyDescent="0.3">
      <c r="A677" s="23" t="s">
        <v>1323</v>
      </c>
      <c r="B677" s="34">
        <v>45544</v>
      </c>
      <c r="C677" s="23" t="s">
        <v>1324</v>
      </c>
      <c r="D677" s="23" t="s">
        <v>80</v>
      </c>
      <c r="E677" s="23" t="s">
        <v>81</v>
      </c>
      <c r="F677" s="23">
        <v>395001</v>
      </c>
      <c r="G677" s="23" t="s">
        <v>167</v>
      </c>
      <c r="H677" s="23" t="s">
        <v>168</v>
      </c>
      <c r="I677" s="23" t="s">
        <v>113</v>
      </c>
      <c r="J677" s="23" t="s">
        <v>42</v>
      </c>
      <c r="K677" s="23" t="s">
        <v>24</v>
      </c>
      <c r="L677" s="23">
        <v>4</v>
      </c>
      <c r="M677" s="23">
        <v>185.82</v>
      </c>
      <c r="N677" s="23">
        <v>10</v>
      </c>
      <c r="O677" s="23">
        <v>5</v>
      </c>
      <c r="P677" s="23" t="s">
        <v>58</v>
      </c>
      <c r="Q677" s="23" t="s">
        <v>34</v>
      </c>
      <c r="R677" s="23">
        <f t="shared" si="50"/>
        <v>1</v>
      </c>
      <c r="S677" s="23" t="str">
        <f t="shared" si="51"/>
        <v>ORD100676_20240909_CUST01138_MED026</v>
      </c>
      <c r="T677" s="23">
        <f t="shared" si="52"/>
        <v>1</v>
      </c>
      <c r="U677" s="6">
        <f t="shared" si="53"/>
        <v>743.28</v>
      </c>
      <c r="V677" s="6">
        <f>tbl_Raw_Data[[#This Row],[Discount_Pct]]*tbl_Raw_Data[[#This Row],[Gross_Amount]]/100</f>
        <v>74.327999999999989</v>
      </c>
      <c r="W677" s="6">
        <f>tbl_Raw_Data[[#This Row],[Gross_Amount]]-tbl_Raw_Data[[#This Row],[Discount_Amount]]</f>
        <v>668.952</v>
      </c>
      <c r="X677" s="6">
        <f>tbl_Raw_Data[[#This Row],[Net_Amount_Before_Tax]]*tbl_Raw_Data[[#This Row],[Tax_Pct]]/100</f>
        <v>33.447600000000001</v>
      </c>
      <c r="Y677" s="6">
        <f>tbl_Raw_Data[[#This Row],[Net_Amount_Before_Tax]]+tbl_Raw_Data[[#This Row],[Tax_Amount]]</f>
        <v>702.39959999999996</v>
      </c>
      <c r="Z677" s="6">
        <f t="shared" si="54"/>
        <v>2</v>
      </c>
    </row>
    <row r="678" spans="1:26" x14ac:dyDescent="0.3">
      <c r="A678" s="23" t="s">
        <v>1325</v>
      </c>
      <c r="B678" s="34">
        <v>45970</v>
      </c>
      <c r="C678" s="23" t="s">
        <v>1326</v>
      </c>
      <c r="D678" s="23" t="s">
        <v>19</v>
      </c>
      <c r="E678" s="23" t="s">
        <v>19</v>
      </c>
      <c r="F678" s="23">
        <v>110029</v>
      </c>
      <c r="G678" s="23" t="s">
        <v>82</v>
      </c>
      <c r="H678" s="23" t="s">
        <v>83</v>
      </c>
      <c r="I678" s="23" t="s">
        <v>84</v>
      </c>
      <c r="J678" s="23" t="s">
        <v>85</v>
      </c>
      <c r="K678" s="23" t="s">
        <v>24</v>
      </c>
      <c r="L678" s="23">
        <v>4</v>
      </c>
      <c r="M678" s="23">
        <v>317.33999999999997</v>
      </c>
      <c r="N678" s="23">
        <v>5</v>
      </c>
      <c r="O678" s="23">
        <v>12</v>
      </c>
      <c r="P678" s="23" t="s">
        <v>58</v>
      </c>
      <c r="Q678" s="23" t="s">
        <v>44</v>
      </c>
      <c r="R678" s="23">
        <f t="shared" si="50"/>
        <v>1</v>
      </c>
      <c r="S678" s="23" t="str">
        <f t="shared" si="51"/>
        <v>ORD100677_20251109_CUST03273_MED023</v>
      </c>
      <c r="T678" s="23">
        <f t="shared" si="52"/>
        <v>1</v>
      </c>
      <c r="U678" s="6">
        <f t="shared" si="53"/>
        <v>1269.3599999999999</v>
      </c>
      <c r="V678" s="6">
        <f>tbl_Raw_Data[[#This Row],[Discount_Pct]]*tbl_Raw_Data[[#This Row],[Gross_Amount]]/100</f>
        <v>63.467999999999989</v>
      </c>
      <c r="W678" s="6">
        <f>tbl_Raw_Data[[#This Row],[Gross_Amount]]-tbl_Raw_Data[[#This Row],[Discount_Amount]]</f>
        <v>1205.8919999999998</v>
      </c>
      <c r="X678" s="6">
        <f>tbl_Raw_Data[[#This Row],[Net_Amount_Before_Tax]]*tbl_Raw_Data[[#This Row],[Tax_Pct]]/100</f>
        <v>144.70703999999998</v>
      </c>
      <c r="Y678" s="6">
        <f>tbl_Raw_Data[[#This Row],[Net_Amount_Before_Tax]]+tbl_Raw_Data[[#This Row],[Tax_Amount]]</f>
        <v>1350.5990399999998</v>
      </c>
      <c r="Z678" s="6">
        <f t="shared" si="54"/>
        <v>2</v>
      </c>
    </row>
    <row r="679" spans="1:26" x14ac:dyDescent="0.3">
      <c r="A679" s="23" t="s">
        <v>1327</v>
      </c>
      <c r="B679" s="34">
        <v>45993</v>
      </c>
      <c r="C679" s="23" t="s">
        <v>1328</v>
      </c>
      <c r="D679" s="23" t="s">
        <v>72</v>
      </c>
      <c r="E679" s="23" t="s">
        <v>73</v>
      </c>
      <c r="F679" s="23">
        <v>302019</v>
      </c>
      <c r="G679" s="23" t="s">
        <v>48</v>
      </c>
      <c r="H679" s="23" t="s">
        <v>49</v>
      </c>
      <c r="I679" s="23" t="s">
        <v>50</v>
      </c>
      <c r="J679" s="23" t="s">
        <v>23</v>
      </c>
      <c r="K679" s="23" t="s">
        <v>24</v>
      </c>
      <c r="L679" s="23">
        <v>1</v>
      </c>
      <c r="M679" s="23">
        <v>109.94</v>
      </c>
      <c r="N679" s="23">
        <v>0</v>
      </c>
      <c r="O679" s="23">
        <v>12</v>
      </c>
      <c r="P679" s="23" t="s">
        <v>65</v>
      </c>
      <c r="Q679" s="23" t="s">
        <v>34</v>
      </c>
      <c r="R679" s="23">
        <f t="shared" si="50"/>
        <v>1</v>
      </c>
      <c r="S679" s="23" t="str">
        <f t="shared" si="51"/>
        <v>ORD100678_20251202_CUST00500_MED028</v>
      </c>
      <c r="T679" s="23">
        <f t="shared" si="52"/>
        <v>1</v>
      </c>
      <c r="U679" s="6">
        <f t="shared" si="53"/>
        <v>109.94</v>
      </c>
      <c r="V679" s="6">
        <f>tbl_Raw_Data[[#This Row],[Discount_Pct]]*tbl_Raw_Data[[#This Row],[Gross_Amount]]/100</f>
        <v>0</v>
      </c>
      <c r="W679" s="6">
        <f>tbl_Raw_Data[[#This Row],[Gross_Amount]]-tbl_Raw_Data[[#This Row],[Discount_Amount]]</f>
        <v>109.94</v>
      </c>
      <c r="X679" s="6">
        <f>tbl_Raw_Data[[#This Row],[Net_Amount_Before_Tax]]*tbl_Raw_Data[[#This Row],[Tax_Pct]]/100</f>
        <v>13.1928</v>
      </c>
      <c r="Y679" s="6">
        <f>tbl_Raw_Data[[#This Row],[Net_Amount_Before_Tax]]+tbl_Raw_Data[[#This Row],[Tax_Amount]]</f>
        <v>123.1328</v>
      </c>
      <c r="Z679" s="6">
        <f t="shared" si="54"/>
        <v>2</v>
      </c>
    </row>
    <row r="680" spans="1:26" x14ac:dyDescent="0.3">
      <c r="A680" s="23" t="s">
        <v>1329</v>
      </c>
      <c r="B680" s="34">
        <v>45533</v>
      </c>
      <c r="C680" s="23" t="s">
        <v>1330</v>
      </c>
      <c r="D680" s="23" t="s">
        <v>28</v>
      </c>
      <c r="E680" s="23" t="s">
        <v>29</v>
      </c>
      <c r="F680" s="23">
        <v>500084</v>
      </c>
      <c r="G680" s="23" t="s">
        <v>48</v>
      </c>
      <c r="H680" s="23" t="s">
        <v>49</v>
      </c>
      <c r="I680" s="23" t="s">
        <v>50</v>
      </c>
      <c r="J680" s="23" t="s">
        <v>23</v>
      </c>
      <c r="K680" s="23" t="s">
        <v>24</v>
      </c>
      <c r="L680" s="23">
        <v>4</v>
      </c>
      <c r="M680" s="23">
        <v>124</v>
      </c>
      <c r="N680" s="23">
        <v>10</v>
      </c>
      <c r="O680" s="23">
        <v>18</v>
      </c>
      <c r="P680" s="23" t="s">
        <v>25</v>
      </c>
      <c r="Q680" s="23" t="s">
        <v>34</v>
      </c>
      <c r="R680" s="23">
        <f t="shared" si="50"/>
        <v>1</v>
      </c>
      <c r="S680" s="23" t="str">
        <f t="shared" si="51"/>
        <v>ORD100679_20240829_CUST01219_MED028</v>
      </c>
      <c r="T680" s="23">
        <f t="shared" si="52"/>
        <v>1</v>
      </c>
      <c r="U680" s="6">
        <f t="shared" si="53"/>
        <v>496</v>
      </c>
      <c r="V680" s="6">
        <f>tbl_Raw_Data[[#This Row],[Discount_Pct]]*tbl_Raw_Data[[#This Row],[Gross_Amount]]/100</f>
        <v>49.6</v>
      </c>
      <c r="W680" s="6">
        <f>tbl_Raw_Data[[#This Row],[Gross_Amount]]-tbl_Raw_Data[[#This Row],[Discount_Amount]]</f>
        <v>446.4</v>
      </c>
      <c r="X680" s="6">
        <f>tbl_Raw_Data[[#This Row],[Net_Amount_Before_Tax]]*tbl_Raw_Data[[#This Row],[Tax_Pct]]/100</f>
        <v>80.352000000000004</v>
      </c>
      <c r="Y680" s="6">
        <f>tbl_Raw_Data[[#This Row],[Net_Amount_Before_Tax]]+tbl_Raw_Data[[#This Row],[Tax_Amount]]</f>
        <v>526.75199999999995</v>
      </c>
      <c r="Z680" s="6">
        <f t="shared" si="54"/>
        <v>1</v>
      </c>
    </row>
    <row r="681" spans="1:26" x14ac:dyDescent="0.3">
      <c r="A681" s="23" t="s">
        <v>1331</v>
      </c>
      <c r="B681" s="34">
        <v>45795</v>
      </c>
      <c r="C681" s="23" t="s">
        <v>1332</v>
      </c>
      <c r="D681" s="23" t="s">
        <v>100</v>
      </c>
      <c r="E681" s="23" t="s">
        <v>101</v>
      </c>
      <c r="F681" s="23">
        <v>201303</v>
      </c>
      <c r="G681" s="23" t="s">
        <v>160</v>
      </c>
      <c r="H681" s="23" t="s">
        <v>161</v>
      </c>
      <c r="I681" s="23" t="s">
        <v>50</v>
      </c>
      <c r="J681" s="23" t="s">
        <v>23</v>
      </c>
      <c r="K681" s="23" t="s">
        <v>24</v>
      </c>
      <c r="L681" s="23">
        <v>4</v>
      </c>
      <c r="M681" s="23">
        <v>140.63</v>
      </c>
      <c r="N681" s="23">
        <v>5</v>
      </c>
      <c r="O681" s="23">
        <v>5</v>
      </c>
      <c r="P681" s="23" t="s">
        <v>58</v>
      </c>
      <c r="Q681" s="23" t="s">
        <v>34</v>
      </c>
      <c r="R681" s="23">
        <f t="shared" si="50"/>
        <v>1</v>
      </c>
      <c r="S681" s="23" t="str">
        <f t="shared" si="51"/>
        <v>ORD100680_20250518_CUST01930_MED014</v>
      </c>
      <c r="T681" s="23">
        <f t="shared" si="52"/>
        <v>1</v>
      </c>
      <c r="U681" s="6">
        <f t="shared" si="53"/>
        <v>562.52</v>
      </c>
      <c r="V681" s="6">
        <f>tbl_Raw_Data[[#This Row],[Discount_Pct]]*tbl_Raw_Data[[#This Row],[Gross_Amount]]/100</f>
        <v>28.125999999999998</v>
      </c>
      <c r="W681" s="6">
        <f>tbl_Raw_Data[[#This Row],[Gross_Amount]]-tbl_Raw_Data[[#This Row],[Discount_Amount]]</f>
        <v>534.39400000000001</v>
      </c>
      <c r="X681" s="6">
        <f>tbl_Raw_Data[[#This Row],[Net_Amount_Before_Tax]]*tbl_Raw_Data[[#This Row],[Tax_Pct]]/100</f>
        <v>26.719700000000003</v>
      </c>
      <c r="Y681" s="6">
        <f>tbl_Raw_Data[[#This Row],[Net_Amount_Before_Tax]]+tbl_Raw_Data[[#This Row],[Tax_Amount]]</f>
        <v>561.11369999999999</v>
      </c>
      <c r="Z681" s="6">
        <f t="shared" si="54"/>
        <v>2</v>
      </c>
    </row>
    <row r="682" spans="1:26" x14ac:dyDescent="0.3">
      <c r="A682" s="23" t="s">
        <v>1333</v>
      </c>
      <c r="B682" s="34">
        <v>45652</v>
      </c>
      <c r="C682" s="23" t="s">
        <v>1334</v>
      </c>
      <c r="D682" s="23" t="s">
        <v>123</v>
      </c>
      <c r="E682" s="23" t="s">
        <v>101</v>
      </c>
      <c r="F682" s="23">
        <v>226001</v>
      </c>
      <c r="G682" s="23" t="s">
        <v>20</v>
      </c>
      <c r="H682" s="23" t="s">
        <v>21</v>
      </c>
      <c r="I682" s="23" t="s">
        <v>22</v>
      </c>
      <c r="J682" s="23" t="s">
        <v>23</v>
      </c>
      <c r="K682" s="23" t="s">
        <v>24</v>
      </c>
      <c r="L682" s="23">
        <v>3</v>
      </c>
      <c r="M682" s="23">
        <v>145.69</v>
      </c>
      <c r="N682" s="23">
        <v>5</v>
      </c>
      <c r="O682" s="23">
        <v>5</v>
      </c>
      <c r="P682" s="23" t="s">
        <v>58</v>
      </c>
      <c r="Q682" s="23" t="s">
        <v>34</v>
      </c>
      <c r="R682" s="23">
        <f t="shared" si="50"/>
        <v>1</v>
      </c>
      <c r="S682" s="23" t="str">
        <f t="shared" si="51"/>
        <v>ORD100681_20241226_CUST01724_MED024</v>
      </c>
      <c r="T682" s="23">
        <f t="shared" si="52"/>
        <v>1</v>
      </c>
      <c r="U682" s="6">
        <f t="shared" si="53"/>
        <v>437.07</v>
      </c>
      <c r="V682" s="6">
        <f>tbl_Raw_Data[[#This Row],[Discount_Pct]]*tbl_Raw_Data[[#This Row],[Gross_Amount]]/100</f>
        <v>21.8535</v>
      </c>
      <c r="W682" s="6">
        <f>tbl_Raw_Data[[#This Row],[Gross_Amount]]-tbl_Raw_Data[[#This Row],[Discount_Amount]]</f>
        <v>415.2165</v>
      </c>
      <c r="X682" s="6">
        <f>tbl_Raw_Data[[#This Row],[Net_Amount_Before_Tax]]*tbl_Raw_Data[[#This Row],[Tax_Pct]]/100</f>
        <v>20.760825000000001</v>
      </c>
      <c r="Y682" s="6">
        <f>tbl_Raw_Data[[#This Row],[Net_Amount_Before_Tax]]+tbl_Raw_Data[[#This Row],[Tax_Amount]]</f>
        <v>435.97732500000001</v>
      </c>
      <c r="Z682" s="6">
        <f t="shared" si="54"/>
        <v>2</v>
      </c>
    </row>
    <row r="683" spans="1:26" x14ac:dyDescent="0.3">
      <c r="A683" s="23" t="s">
        <v>1335</v>
      </c>
      <c r="B683" s="34">
        <v>45948</v>
      </c>
      <c r="C683" s="23" t="s">
        <v>1336</v>
      </c>
      <c r="D683" s="23" t="s">
        <v>19</v>
      </c>
      <c r="E683" s="23" t="s">
        <v>19</v>
      </c>
      <c r="F683" s="23">
        <v>110024</v>
      </c>
      <c r="G683" s="23" t="s">
        <v>138</v>
      </c>
      <c r="H683" s="23" t="s">
        <v>139</v>
      </c>
      <c r="I683" s="23" t="s">
        <v>50</v>
      </c>
      <c r="J683" s="23" t="s">
        <v>140</v>
      </c>
      <c r="K683" s="23" t="s">
        <v>24</v>
      </c>
      <c r="L683" s="23">
        <v>1</v>
      </c>
      <c r="M683" s="23">
        <v>154</v>
      </c>
      <c r="N683" s="23">
        <v>5</v>
      </c>
      <c r="O683" s="23">
        <v>5</v>
      </c>
      <c r="P683" s="23" t="s">
        <v>43</v>
      </c>
      <c r="Q683" s="23" t="s">
        <v>34</v>
      </c>
      <c r="R683" s="23">
        <f t="shared" si="50"/>
        <v>1</v>
      </c>
      <c r="S683" s="23" t="str">
        <f t="shared" si="51"/>
        <v>ORD100682_20251018_CUST00558_MED013</v>
      </c>
      <c r="T683" s="23">
        <f t="shared" si="52"/>
        <v>1</v>
      </c>
      <c r="U683" s="6">
        <f t="shared" si="53"/>
        <v>154</v>
      </c>
      <c r="V683" s="6">
        <f>tbl_Raw_Data[[#This Row],[Discount_Pct]]*tbl_Raw_Data[[#This Row],[Gross_Amount]]/100</f>
        <v>7.7</v>
      </c>
      <c r="W683" s="6">
        <f>tbl_Raw_Data[[#This Row],[Gross_Amount]]-tbl_Raw_Data[[#This Row],[Discount_Amount]]</f>
        <v>146.30000000000001</v>
      </c>
      <c r="X683" s="6">
        <f>tbl_Raw_Data[[#This Row],[Net_Amount_Before_Tax]]*tbl_Raw_Data[[#This Row],[Tax_Pct]]/100</f>
        <v>7.3150000000000004</v>
      </c>
      <c r="Y683" s="6">
        <f>tbl_Raw_Data[[#This Row],[Net_Amount_Before_Tax]]+tbl_Raw_Data[[#This Row],[Tax_Amount]]</f>
        <v>153.61500000000001</v>
      </c>
      <c r="Z683" s="6">
        <f t="shared" si="54"/>
        <v>2</v>
      </c>
    </row>
    <row r="684" spans="1:26" x14ac:dyDescent="0.3">
      <c r="A684" s="23" t="s">
        <v>1337</v>
      </c>
      <c r="B684" s="34">
        <v>45994</v>
      </c>
      <c r="C684" s="23" t="s">
        <v>1338</v>
      </c>
      <c r="D684" s="23" t="s">
        <v>183</v>
      </c>
      <c r="E684" s="23" t="s">
        <v>184</v>
      </c>
      <c r="F684" s="23">
        <v>122018</v>
      </c>
      <c r="G684" s="23" t="s">
        <v>196</v>
      </c>
      <c r="H684" s="23" t="s">
        <v>197</v>
      </c>
      <c r="I684" s="23" t="s">
        <v>32</v>
      </c>
      <c r="J684" s="23" t="s">
        <v>42</v>
      </c>
      <c r="K684" s="23" t="s">
        <v>24</v>
      </c>
      <c r="L684" s="23">
        <v>2</v>
      </c>
      <c r="M684" s="23">
        <v>27.9</v>
      </c>
      <c r="N684" s="23">
        <v>0</v>
      </c>
      <c r="O684" s="23">
        <v>5</v>
      </c>
      <c r="P684" s="23" t="s">
        <v>65</v>
      </c>
      <c r="Q684" s="23" t="s">
        <v>34</v>
      </c>
      <c r="R684" s="23">
        <f t="shared" si="50"/>
        <v>1</v>
      </c>
      <c r="S684" s="23" t="str">
        <f t="shared" si="51"/>
        <v>ORD100683_20251203_CUST01681_MED011</v>
      </c>
      <c r="T684" s="23">
        <f t="shared" si="52"/>
        <v>1</v>
      </c>
      <c r="U684" s="6">
        <f t="shared" si="53"/>
        <v>55.8</v>
      </c>
      <c r="V684" s="6">
        <f>tbl_Raw_Data[[#This Row],[Discount_Pct]]*tbl_Raw_Data[[#This Row],[Gross_Amount]]/100</f>
        <v>0</v>
      </c>
      <c r="W684" s="6">
        <f>tbl_Raw_Data[[#This Row],[Gross_Amount]]-tbl_Raw_Data[[#This Row],[Discount_Amount]]</f>
        <v>55.8</v>
      </c>
      <c r="X684" s="6">
        <f>tbl_Raw_Data[[#This Row],[Net_Amount_Before_Tax]]*tbl_Raw_Data[[#This Row],[Tax_Pct]]/100</f>
        <v>2.79</v>
      </c>
      <c r="Y684" s="6">
        <f>tbl_Raw_Data[[#This Row],[Net_Amount_Before_Tax]]+tbl_Raw_Data[[#This Row],[Tax_Amount]]</f>
        <v>58.589999999999996</v>
      </c>
      <c r="Z684" s="6">
        <f t="shared" si="54"/>
        <v>4</v>
      </c>
    </row>
    <row r="685" spans="1:26" x14ac:dyDescent="0.3">
      <c r="A685" s="23" t="s">
        <v>1339</v>
      </c>
      <c r="B685" s="34">
        <v>45716</v>
      </c>
      <c r="C685" s="23" t="s">
        <v>1340</v>
      </c>
      <c r="D685" s="23" t="s">
        <v>92</v>
      </c>
      <c r="E685" s="23" t="s">
        <v>93</v>
      </c>
      <c r="F685" s="23">
        <v>560001</v>
      </c>
      <c r="G685" s="23" t="s">
        <v>138</v>
      </c>
      <c r="H685" s="23" t="s">
        <v>139</v>
      </c>
      <c r="I685" s="23" t="s">
        <v>50</v>
      </c>
      <c r="J685" s="23" t="s">
        <v>140</v>
      </c>
      <c r="K685" s="23" t="s">
        <v>24</v>
      </c>
      <c r="L685" s="23">
        <v>4</v>
      </c>
      <c r="M685" s="23">
        <v>181.61</v>
      </c>
      <c r="N685" s="23">
        <v>15</v>
      </c>
      <c r="O685" s="23">
        <v>5</v>
      </c>
      <c r="P685" s="23" t="s">
        <v>25</v>
      </c>
      <c r="Q685" s="23" t="s">
        <v>34</v>
      </c>
      <c r="R685" s="23">
        <f t="shared" si="50"/>
        <v>1</v>
      </c>
      <c r="S685" s="23" t="str">
        <f t="shared" si="51"/>
        <v>ORD100684_20250228_CUST01506_MED013</v>
      </c>
      <c r="T685" s="23">
        <f t="shared" si="52"/>
        <v>1</v>
      </c>
      <c r="U685" s="6">
        <f t="shared" si="53"/>
        <v>726.44</v>
      </c>
      <c r="V685" s="6">
        <f>tbl_Raw_Data[[#This Row],[Discount_Pct]]*tbl_Raw_Data[[#This Row],[Gross_Amount]]/100</f>
        <v>108.96600000000001</v>
      </c>
      <c r="W685" s="6">
        <f>tbl_Raw_Data[[#This Row],[Gross_Amount]]-tbl_Raw_Data[[#This Row],[Discount_Amount]]</f>
        <v>617.47400000000005</v>
      </c>
      <c r="X685" s="6">
        <f>tbl_Raw_Data[[#This Row],[Net_Amount_Before_Tax]]*tbl_Raw_Data[[#This Row],[Tax_Pct]]/100</f>
        <v>30.873700000000003</v>
      </c>
      <c r="Y685" s="6">
        <f>tbl_Raw_Data[[#This Row],[Net_Amount_Before_Tax]]+tbl_Raw_Data[[#This Row],[Tax_Amount]]</f>
        <v>648.34770000000003</v>
      </c>
      <c r="Z685" s="6">
        <f t="shared" si="54"/>
        <v>1</v>
      </c>
    </row>
    <row r="686" spans="1:26" x14ac:dyDescent="0.3">
      <c r="A686" s="23" t="s">
        <v>1341</v>
      </c>
      <c r="B686" s="34">
        <v>45765</v>
      </c>
      <c r="C686" s="23" t="s">
        <v>1342</v>
      </c>
      <c r="D686" s="23" t="s">
        <v>87</v>
      </c>
      <c r="E686" s="23" t="s">
        <v>88</v>
      </c>
      <c r="F686" s="23">
        <v>600040</v>
      </c>
      <c r="G686" s="23" t="s">
        <v>82</v>
      </c>
      <c r="H686" s="23" t="s">
        <v>83</v>
      </c>
      <c r="I686" s="23" t="s">
        <v>84</v>
      </c>
      <c r="J686" s="23" t="s">
        <v>85</v>
      </c>
      <c r="K686" s="23" t="s">
        <v>24</v>
      </c>
      <c r="L686" s="23">
        <v>3</v>
      </c>
      <c r="M686" s="23">
        <v>267.14</v>
      </c>
      <c r="N686" s="23">
        <v>10</v>
      </c>
      <c r="O686" s="23">
        <v>12</v>
      </c>
      <c r="P686" s="23" t="s">
        <v>43</v>
      </c>
      <c r="Q686" s="23" t="s">
        <v>34</v>
      </c>
      <c r="R686" s="23">
        <f t="shared" si="50"/>
        <v>1</v>
      </c>
      <c r="S686" s="23" t="str">
        <f t="shared" si="51"/>
        <v>ORD100685_20250418_CUST00813_MED023</v>
      </c>
      <c r="T686" s="23">
        <f t="shared" si="52"/>
        <v>1</v>
      </c>
      <c r="U686" s="6">
        <f t="shared" si="53"/>
        <v>801.42</v>
      </c>
      <c r="V686" s="6">
        <f>tbl_Raw_Data[[#This Row],[Discount_Pct]]*tbl_Raw_Data[[#This Row],[Gross_Amount]]/100</f>
        <v>80.141999999999996</v>
      </c>
      <c r="W686" s="6">
        <f>tbl_Raw_Data[[#This Row],[Gross_Amount]]-tbl_Raw_Data[[#This Row],[Discount_Amount]]</f>
        <v>721.27800000000002</v>
      </c>
      <c r="X686" s="6">
        <f>tbl_Raw_Data[[#This Row],[Net_Amount_Before_Tax]]*tbl_Raw_Data[[#This Row],[Tax_Pct]]/100</f>
        <v>86.553359999999998</v>
      </c>
      <c r="Y686" s="6">
        <f>tbl_Raw_Data[[#This Row],[Net_Amount_Before_Tax]]+tbl_Raw_Data[[#This Row],[Tax_Amount]]</f>
        <v>807.83136000000002</v>
      </c>
      <c r="Z686" s="6">
        <f t="shared" si="54"/>
        <v>2</v>
      </c>
    </row>
    <row r="687" spans="1:26" x14ac:dyDescent="0.3">
      <c r="A687" s="23" t="s">
        <v>1343</v>
      </c>
      <c r="B687" s="34">
        <v>45466</v>
      </c>
      <c r="C687" s="23" t="s">
        <v>79</v>
      </c>
      <c r="D687" s="23" t="s">
        <v>159</v>
      </c>
      <c r="E687" s="23" t="s">
        <v>47</v>
      </c>
      <c r="F687" s="23">
        <v>400076</v>
      </c>
      <c r="G687" s="23" t="s">
        <v>39</v>
      </c>
      <c r="H687" s="23" t="s">
        <v>40</v>
      </c>
      <c r="I687" s="23" t="s">
        <v>41</v>
      </c>
      <c r="J687" s="23" t="s">
        <v>42</v>
      </c>
      <c r="K687" s="23" t="s">
        <v>24</v>
      </c>
      <c r="L687" s="23">
        <v>2</v>
      </c>
      <c r="M687" s="23">
        <v>29.92</v>
      </c>
      <c r="N687" s="23">
        <v>15</v>
      </c>
      <c r="O687" s="23">
        <v>12</v>
      </c>
      <c r="P687" s="23" t="s">
        <v>25</v>
      </c>
      <c r="Q687" s="23" t="s">
        <v>34</v>
      </c>
      <c r="R687" s="23">
        <f t="shared" si="50"/>
        <v>1</v>
      </c>
      <c r="S687" s="23" t="str">
        <f t="shared" si="51"/>
        <v>ORD100686_20240623_CUST02324_MED001</v>
      </c>
      <c r="T687" s="23">
        <f t="shared" si="52"/>
        <v>1</v>
      </c>
      <c r="U687" s="6">
        <f t="shared" si="53"/>
        <v>59.84</v>
      </c>
      <c r="V687" s="6">
        <f>tbl_Raw_Data[[#This Row],[Discount_Pct]]*tbl_Raw_Data[[#This Row],[Gross_Amount]]/100</f>
        <v>8.9760000000000009</v>
      </c>
      <c r="W687" s="6">
        <f>tbl_Raw_Data[[#This Row],[Gross_Amount]]-tbl_Raw_Data[[#This Row],[Discount_Amount]]</f>
        <v>50.864000000000004</v>
      </c>
      <c r="X687" s="6">
        <f>tbl_Raw_Data[[#This Row],[Net_Amount_Before_Tax]]*tbl_Raw_Data[[#This Row],[Tax_Pct]]/100</f>
        <v>6.1036800000000007</v>
      </c>
      <c r="Y687" s="6">
        <f>tbl_Raw_Data[[#This Row],[Net_Amount_Before_Tax]]+tbl_Raw_Data[[#This Row],[Tax_Amount]]</f>
        <v>56.967680000000001</v>
      </c>
      <c r="Z687" s="6">
        <f t="shared" si="54"/>
        <v>2</v>
      </c>
    </row>
    <row r="688" spans="1:26" x14ac:dyDescent="0.3">
      <c r="A688" s="23" t="s">
        <v>1344</v>
      </c>
      <c r="B688" s="34">
        <v>45487</v>
      </c>
      <c r="C688" s="23" t="s">
        <v>1345</v>
      </c>
      <c r="D688" s="23" t="s">
        <v>183</v>
      </c>
      <c r="E688" s="23" t="s">
        <v>184</v>
      </c>
      <c r="F688" s="23">
        <v>122018</v>
      </c>
      <c r="G688" s="23" t="s">
        <v>185</v>
      </c>
      <c r="H688" s="23" t="s">
        <v>186</v>
      </c>
      <c r="I688" s="23" t="s">
        <v>76</v>
      </c>
      <c r="J688" s="23" t="s">
        <v>187</v>
      </c>
      <c r="K688" s="23" t="s">
        <v>57</v>
      </c>
      <c r="L688" s="23">
        <v>1</v>
      </c>
      <c r="M688" s="23">
        <v>89.18</v>
      </c>
      <c r="N688" s="23">
        <v>0</v>
      </c>
      <c r="O688" s="23">
        <v>5</v>
      </c>
      <c r="P688" s="23" t="s">
        <v>43</v>
      </c>
      <c r="Q688" s="23" t="s">
        <v>34</v>
      </c>
      <c r="R688" s="23">
        <f t="shared" si="50"/>
        <v>1</v>
      </c>
      <c r="S688" s="23" t="str">
        <f t="shared" si="51"/>
        <v>ORD100687_20240714_CUST03332_MED009</v>
      </c>
      <c r="T688" s="23">
        <f t="shared" si="52"/>
        <v>1</v>
      </c>
      <c r="U688" s="6">
        <f t="shared" si="53"/>
        <v>89.18</v>
      </c>
      <c r="V688" s="6">
        <f>tbl_Raw_Data[[#This Row],[Discount_Pct]]*tbl_Raw_Data[[#This Row],[Gross_Amount]]/100</f>
        <v>0</v>
      </c>
      <c r="W688" s="6">
        <f>tbl_Raw_Data[[#This Row],[Gross_Amount]]-tbl_Raw_Data[[#This Row],[Discount_Amount]]</f>
        <v>89.18</v>
      </c>
      <c r="X688" s="6">
        <f>tbl_Raw_Data[[#This Row],[Net_Amount_Before_Tax]]*tbl_Raw_Data[[#This Row],[Tax_Pct]]/100</f>
        <v>4.4590000000000005</v>
      </c>
      <c r="Y688" s="6">
        <f>tbl_Raw_Data[[#This Row],[Net_Amount_Before_Tax]]+tbl_Raw_Data[[#This Row],[Tax_Amount]]</f>
        <v>93.63900000000001</v>
      </c>
      <c r="Z688" s="6">
        <f t="shared" si="54"/>
        <v>1</v>
      </c>
    </row>
    <row r="689" spans="1:26" x14ac:dyDescent="0.3">
      <c r="A689" s="23" t="s">
        <v>1346</v>
      </c>
      <c r="B689" s="34">
        <v>45485</v>
      </c>
      <c r="C689" s="23" t="s">
        <v>1347</v>
      </c>
      <c r="D689" s="23" t="s">
        <v>92</v>
      </c>
      <c r="E689" s="23" t="s">
        <v>93</v>
      </c>
      <c r="F689" s="23">
        <v>560100</v>
      </c>
      <c r="G689" s="23" t="s">
        <v>160</v>
      </c>
      <c r="H689" s="23" t="s">
        <v>161</v>
      </c>
      <c r="I689" s="23" t="s">
        <v>50</v>
      </c>
      <c r="J689" s="23" t="s">
        <v>23</v>
      </c>
      <c r="K689" s="23" t="s">
        <v>24</v>
      </c>
      <c r="L689" s="23">
        <v>3</v>
      </c>
      <c r="M689" s="23">
        <v>128.72999999999999</v>
      </c>
      <c r="N689" s="23">
        <v>20</v>
      </c>
      <c r="O689" s="23">
        <v>5</v>
      </c>
      <c r="P689" s="23" t="s">
        <v>33</v>
      </c>
      <c r="Q689" s="23" t="s">
        <v>34</v>
      </c>
      <c r="R689" s="23">
        <f t="shared" si="50"/>
        <v>1</v>
      </c>
      <c r="S689" s="23" t="str">
        <f t="shared" si="51"/>
        <v>ORD100688_20240712_CUST01714_MED014</v>
      </c>
      <c r="T689" s="23">
        <f t="shared" si="52"/>
        <v>1</v>
      </c>
      <c r="U689" s="6">
        <f t="shared" si="53"/>
        <v>386.18999999999994</v>
      </c>
      <c r="V689" s="6">
        <f>tbl_Raw_Data[[#This Row],[Discount_Pct]]*tbl_Raw_Data[[#This Row],[Gross_Amount]]/100</f>
        <v>77.238</v>
      </c>
      <c r="W689" s="6">
        <f>tbl_Raw_Data[[#This Row],[Gross_Amount]]-tbl_Raw_Data[[#This Row],[Discount_Amount]]</f>
        <v>308.95199999999994</v>
      </c>
      <c r="X689" s="6">
        <f>tbl_Raw_Data[[#This Row],[Net_Amount_Before_Tax]]*tbl_Raw_Data[[#This Row],[Tax_Pct]]/100</f>
        <v>15.447599999999998</v>
      </c>
      <c r="Y689" s="6">
        <f>tbl_Raw_Data[[#This Row],[Net_Amount_Before_Tax]]+tbl_Raw_Data[[#This Row],[Tax_Amount]]</f>
        <v>324.39959999999996</v>
      </c>
      <c r="Z689" s="6">
        <f t="shared" si="54"/>
        <v>1</v>
      </c>
    </row>
    <row r="690" spans="1:26" x14ac:dyDescent="0.3">
      <c r="A690" s="23" t="s">
        <v>1348</v>
      </c>
      <c r="B690" s="34">
        <v>45992</v>
      </c>
      <c r="C690" s="23" t="s">
        <v>1349</v>
      </c>
      <c r="D690" s="23" t="s">
        <v>142</v>
      </c>
      <c r="E690" s="23" t="s">
        <v>81</v>
      </c>
      <c r="F690" s="23">
        <v>380058</v>
      </c>
      <c r="G690" s="23" t="s">
        <v>68</v>
      </c>
      <c r="H690" s="23" t="s">
        <v>69</v>
      </c>
      <c r="I690" s="23" t="s">
        <v>55</v>
      </c>
      <c r="J690" s="23" t="s">
        <v>56</v>
      </c>
      <c r="K690" s="23" t="s">
        <v>24</v>
      </c>
      <c r="L690" s="23">
        <v>1</v>
      </c>
      <c r="M690" s="23">
        <v>25.65</v>
      </c>
      <c r="N690" s="23">
        <v>5</v>
      </c>
      <c r="O690" s="23">
        <v>18</v>
      </c>
      <c r="P690" s="23" t="s">
        <v>58</v>
      </c>
      <c r="Q690" s="23" t="s">
        <v>34</v>
      </c>
      <c r="R690" s="23">
        <f t="shared" si="50"/>
        <v>1</v>
      </c>
      <c r="S690" s="23" t="str">
        <f t="shared" si="51"/>
        <v>ORD100689_20251201_CUST02652_MED003</v>
      </c>
      <c r="T690" s="23">
        <f t="shared" si="52"/>
        <v>1</v>
      </c>
      <c r="U690" s="6">
        <f t="shared" si="53"/>
        <v>25.65</v>
      </c>
      <c r="V690" s="6">
        <f>tbl_Raw_Data[[#This Row],[Discount_Pct]]*tbl_Raw_Data[[#This Row],[Gross_Amount]]/100</f>
        <v>1.2825</v>
      </c>
      <c r="W690" s="6">
        <f>tbl_Raw_Data[[#This Row],[Gross_Amount]]-tbl_Raw_Data[[#This Row],[Discount_Amount]]</f>
        <v>24.3675</v>
      </c>
      <c r="X690" s="6">
        <f>tbl_Raw_Data[[#This Row],[Net_Amount_Before_Tax]]*tbl_Raw_Data[[#This Row],[Tax_Pct]]/100</f>
        <v>4.3861499999999998</v>
      </c>
      <c r="Y690" s="6">
        <f>tbl_Raw_Data[[#This Row],[Net_Amount_Before_Tax]]+tbl_Raw_Data[[#This Row],[Tax_Amount]]</f>
        <v>28.75365</v>
      </c>
      <c r="Z690" s="6">
        <f t="shared" si="54"/>
        <v>3</v>
      </c>
    </row>
    <row r="691" spans="1:26" x14ac:dyDescent="0.3">
      <c r="A691" s="23" t="s">
        <v>1350</v>
      </c>
      <c r="B691" s="34">
        <v>46017</v>
      </c>
      <c r="C691" s="23" t="s">
        <v>1351</v>
      </c>
      <c r="D691" s="23" t="s">
        <v>100</v>
      </c>
      <c r="E691" s="23" t="s">
        <v>101</v>
      </c>
      <c r="F691" s="23">
        <v>201303</v>
      </c>
      <c r="G691" s="23" t="s">
        <v>53</v>
      </c>
      <c r="H691" s="23" t="s">
        <v>54</v>
      </c>
      <c r="I691" s="23" t="s">
        <v>55</v>
      </c>
      <c r="J691" s="23" t="s">
        <v>56</v>
      </c>
      <c r="K691" s="23" t="s">
        <v>57</v>
      </c>
      <c r="L691" s="23">
        <v>1</v>
      </c>
      <c r="M691" s="23">
        <v>49.81</v>
      </c>
      <c r="N691" s="23">
        <v>0</v>
      </c>
      <c r="O691" s="23">
        <v>5</v>
      </c>
      <c r="P691" s="23" t="s">
        <v>33</v>
      </c>
      <c r="Q691" s="23" t="s">
        <v>44</v>
      </c>
      <c r="R691" s="23">
        <f t="shared" si="50"/>
        <v>1</v>
      </c>
      <c r="S691" s="23" t="str">
        <f t="shared" si="51"/>
        <v>ORD100690_20251226_CUST01734_MED020</v>
      </c>
      <c r="T691" s="23">
        <f t="shared" si="52"/>
        <v>1</v>
      </c>
      <c r="U691" s="6">
        <f t="shared" si="53"/>
        <v>49.81</v>
      </c>
      <c r="V691" s="6">
        <f>tbl_Raw_Data[[#This Row],[Discount_Pct]]*tbl_Raw_Data[[#This Row],[Gross_Amount]]/100</f>
        <v>0</v>
      </c>
      <c r="W691" s="6">
        <f>tbl_Raw_Data[[#This Row],[Gross_Amount]]-tbl_Raw_Data[[#This Row],[Discount_Amount]]</f>
        <v>49.81</v>
      </c>
      <c r="X691" s="6">
        <f>tbl_Raw_Data[[#This Row],[Net_Amount_Before_Tax]]*tbl_Raw_Data[[#This Row],[Tax_Pct]]/100</f>
        <v>2.4904999999999999</v>
      </c>
      <c r="Y691" s="6">
        <f>tbl_Raw_Data[[#This Row],[Net_Amount_Before_Tax]]+tbl_Raw_Data[[#This Row],[Tax_Amount]]</f>
        <v>52.3005</v>
      </c>
      <c r="Z691" s="6">
        <f t="shared" si="54"/>
        <v>2</v>
      </c>
    </row>
    <row r="692" spans="1:26" x14ac:dyDescent="0.3">
      <c r="A692" s="23" t="s">
        <v>1352</v>
      </c>
      <c r="B692" s="34">
        <v>45978</v>
      </c>
      <c r="C692" s="23" t="s">
        <v>1149</v>
      </c>
      <c r="D692" s="23" t="s">
        <v>123</v>
      </c>
      <c r="E692" s="23" t="s">
        <v>101</v>
      </c>
      <c r="F692" s="23">
        <v>226021</v>
      </c>
      <c r="G692" s="23" t="s">
        <v>82</v>
      </c>
      <c r="H692" s="23" t="s">
        <v>83</v>
      </c>
      <c r="I692" s="23" t="s">
        <v>84</v>
      </c>
      <c r="J692" s="23" t="s">
        <v>85</v>
      </c>
      <c r="K692" s="23" t="s">
        <v>24</v>
      </c>
      <c r="L692" s="23">
        <v>3</v>
      </c>
      <c r="M692" s="23">
        <v>266.79000000000002</v>
      </c>
      <c r="N692" s="23">
        <v>5</v>
      </c>
      <c r="O692" s="23">
        <v>12</v>
      </c>
      <c r="P692" s="23" t="s">
        <v>65</v>
      </c>
      <c r="Q692" s="23" t="s">
        <v>26</v>
      </c>
      <c r="R692" s="23">
        <f t="shared" si="50"/>
        <v>1</v>
      </c>
      <c r="S692" s="23" t="str">
        <f t="shared" si="51"/>
        <v>ORD100691_20251117_CUST03287_MED023</v>
      </c>
      <c r="T692" s="23">
        <f t="shared" si="52"/>
        <v>1</v>
      </c>
      <c r="U692" s="6">
        <f t="shared" si="53"/>
        <v>800.37000000000012</v>
      </c>
      <c r="V692" s="6">
        <f>tbl_Raw_Data[[#This Row],[Discount_Pct]]*tbl_Raw_Data[[#This Row],[Gross_Amount]]/100</f>
        <v>40.018500000000003</v>
      </c>
      <c r="W692" s="6">
        <f>tbl_Raw_Data[[#This Row],[Gross_Amount]]-tbl_Raw_Data[[#This Row],[Discount_Amount]]</f>
        <v>760.3515000000001</v>
      </c>
      <c r="X692" s="6">
        <f>tbl_Raw_Data[[#This Row],[Net_Amount_Before_Tax]]*tbl_Raw_Data[[#This Row],[Tax_Pct]]/100</f>
        <v>91.242180000000005</v>
      </c>
      <c r="Y692" s="6">
        <f>tbl_Raw_Data[[#This Row],[Net_Amount_Before_Tax]]+tbl_Raw_Data[[#This Row],[Tax_Amount]]</f>
        <v>851.59368000000006</v>
      </c>
      <c r="Z692" s="6">
        <f t="shared" si="54"/>
        <v>2</v>
      </c>
    </row>
    <row r="693" spans="1:26" x14ac:dyDescent="0.3">
      <c r="A693" s="23" t="s">
        <v>1353</v>
      </c>
      <c r="B693" s="34">
        <v>45427</v>
      </c>
      <c r="C693" s="23" t="s">
        <v>1354</v>
      </c>
      <c r="D693" s="23" t="s">
        <v>19</v>
      </c>
      <c r="E693" s="23" t="s">
        <v>19</v>
      </c>
      <c r="F693" s="23">
        <v>110044</v>
      </c>
      <c r="G693" s="23" t="s">
        <v>233</v>
      </c>
      <c r="H693" s="23" t="s">
        <v>234</v>
      </c>
      <c r="I693" s="23" t="s">
        <v>104</v>
      </c>
      <c r="J693" s="23" t="s">
        <v>42</v>
      </c>
      <c r="K693" s="23" t="s">
        <v>24</v>
      </c>
      <c r="L693" s="23">
        <v>1</v>
      </c>
      <c r="M693" s="23">
        <v>138.88</v>
      </c>
      <c r="N693" s="23">
        <v>5</v>
      </c>
      <c r="O693" s="23">
        <v>5</v>
      </c>
      <c r="P693" s="23" t="s">
        <v>43</v>
      </c>
      <c r="Q693" s="23" t="s">
        <v>34</v>
      </c>
      <c r="R693" s="23">
        <f t="shared" si="50"/>
        <v>1</v>
      </c>
      <c r="S693" s="23" t="str">
        <f t="shared" si="51"/>
        <v>ORD100692_20240515_CUST02292_MED019</v>
      </c>
      <c r="T693" s="23">
        <f t="shared" si="52"/>
        <v>1</v>
      </c>
      <c r="U693" s="6">
        <f t="shared" si="53"/>
        <v>138.88</v>
      </c>
      <c r="V693" s="6">
        <f>tbl_Raw_Data[[#This Row],[Discount_Pct]]*tbl_Raw_Data[[#This Row],[Gross_Amount]]/100</f>
        <v>6.944</v>
      </c>
      <c r="W693" s="6">
        <f>tbl_Raw_Data[[#This Row],[Gross_Amount]]-tbl_Raw_Data[[#This Row],[Discount_Amount]]</f>
        <v>131.93600000000001</v>
      </c>
      <c r="X693" s="6">
        <f>tbl_Raw_Data[[#This Row],[Net_Amount_Before_Tax]]*tbl_Raw_Data[[#This Row],[Tax_Pct]]/100</f>
        <v>6.5968000000000009</v>
      </c>
      <c r="Y693" s="6">
        <f>tbl_Raw_Data[[#This Row],[Net_Amount_Before_Tax]]+tbl_Raw_Data[[#This Row],[Tax_Amount]]</f>
        <v>138.53280000000001</v>
      </c>
      <c r="Z693" s="6">
        <f t="shared" si="54"/>
        <v>1</v>
      </c>
    </row>
    <row r="694" spans="1:26" x14ac:dyDescent="0.3">
      <c r="A694" s="23" t="s">
        <v>1355</v>
      </c>
      <c r="B694" s="34">
        <v>45835</v>
      </c>
      <c r="C694" s="23" t="s">
        <v>1356</v>
      </c>
      <c r="D694" s="23" t="s">
        <v>92</v>
      </c>
      <c r="E694" s="23" t="s">
        <v>93</v>
      </c>
      <c r="F694" s="23">
        <v>560038</v>
      </c>
      <c r="G694" s="23" t="s">
        <v>185</v>
      </c>
      <c r="H694" s="23" t="s">
        <v>186</v>
      </c>
      <c r="I694" s="23" t="s">
        <v>76</v>
      </c>
      <c r="J694" s="23" t="s">
        <v>187</v>
      </c>
      <c r="K694" s="23" t="s">
        <v>57</v>
      </c>
      <c r="L694" s="23">
        <v>1</v>
      </c>
      <c r="M694" s="23">
        <v>78.489999999999995</v>
      </c>
      <c r="N694" s="23">
        <v>0</v>
      </c>
      <c r="O694" s="23">
        <v>5</v>
      </c>
      <c r="P694" s="23" t="s">
        <v>33</v>
      </c>
      <c r="Q694" s="23" t="s">
        <v>34</v>
      </c>
      <c r="R694" s="23">
        <f t="shared" si="50"/>
        <v>1</v>
      </c>
      <c r="S694" s="23" t="str">
        <f t="shared" si="51"/>
        <v>ORD100693_20250627_CUST01774_MED009</v>
      </c>
      <c r="T694" s="23">
        <f t="shared" si="52"/>
        <v>1</v>
      </c>
      <c r="U694" s="6">
        <f t="shared" si="53"/>
        <v>78.489999999999995</v>
      </c>
      <c r="V694" s="6">
        <f>tbl_Raw_Data[[#This Row],[Discount_Pct]]*tbl_Raw_Data[[#This Row],[Gross_Amount]]/100</f>
        <v>0</v>
      </c>
      <c r="W694" s="6">
        <f>tbl_Raw_Data[[#This Row],[Gross_Amount]]-tbl_Raw_Data[[#This Row],[Discount_Amount]]</f>
        <v>78.489999999999995</v>
      </c>
      <c r="X694" s="6">
        <f>tbl_Raw_Data[[#This Row],[Net_Amount_Before_Tax]]*tbl_Raw_Data[[#This Row],[Tax_Pct]]/100</f>
        <v>3.9245000000000001</v>
      </c>
      <c r="Y694" s="6">
        <f>tbl_Raw_Data[[#This Row],[Net_Amount_Before_Tax]]+tbl_Raw_Data[[#This Row],[Tax_Amount]]</f>
        <v>82.41449999999999</v>
      </c>
      <c r="Z694" s="6">
        <f t="shared" si="54"/>
        <v>1</v>
      </c>
    </row>
    <row r="695" spans="1:26" x14ac:dyDescent="0.3">
      <c r="A695" s="23" t="s">
        <v>1357</v>
      </c>
      <c r="B695" s="34">
        <v>45561</v>
      </c>
      <c r="C695" s="23" t="s">
        <v>1358</v>
      </c>
      <c r="D695" s="23" t="s">
        <v>37</v>
      </c>
      <c r="E695" s="23" t="s">
        <v>38</v>
      </c>
      <c r="F695" s="23">
        <v>452016</v>
      </c>
      <c r="G695" s="23" t="s">
        <v>256</v>
      </c>
      <c r="H695" s="23" t="s">
        <v>257</v>
      </c>
      <c r="I695" s="23" t="s">
        <v>22</v>
      </c>
      <c r="J695" s="23" t="s">
        <v>258</v>
      </c>
      <c r="K695" s="23" t="s">
        <v>57</v>
      </c>
      <c r="L695" s="23">
        <v>4</v>
      </c>
      <c r="M695" s="23">
        <v>66.27</v>
      </c>
      <c r="N695" s="23">
        <v>5</v>
      </c>
      <c r="O695" s="23">
        <v>5</v>
      </c>
      <c r="P695" s="23" t="s">
        <v>58</v>
      </c>
      <c r="Q695" s="23" t="s">
        <v>90</v>
      </c>
      <c r="R695" s="23">
        <f t="shared" si="50"/>
        <v>1</v>
      </c>
      <c r="S695" s="23" t="str">
        <f t="shared" si="51"/>
        <v>ORD100694_20240926_CUST02511_MED025</v>
      </c>
      <c r="T695" s="23">
        <f t="shared" si="52"/>
        <v>1</v>
      </c>
      <c r="U695" s="6">
        <f t="shared" si="53"/>
        <v>265.08</v>
      </c>
      <c r="V695" s="6">
        <f>tbl_Raw_Data[[#This Row],[Discount_Pct]]*tbl_Raw_Data[[#This Row],[Gross_Amount]]/100</f>
        <v>13.253999999999998</v>
      </c>
      <c r="W695" s="6">
        <f>tbl_Raw_Data[[#This Row],[Gross_Amount]]-tbl_Raw_Data[[#This Row],[Discount_Amount]]</f>
        <v>251.82599999999999</v>
      </c>
      <c r="X695" s="6">
        <f>tbl_Raw_Data[[#This Row],[Net_Amount_Before_Tax]]*tbl_Raw_Data[[#This Row],[Tax_Pct]]/100</f>
        <v>12.591299999999999</v>
      </c>
      <c r="Y695" s="6">
        <f>tbl_Raw_Data[[#This Row],[Net_Amount_Before_Tax]]+tbl_Raw_Data[[#This Row],[Tax_Amount]]</f>
        <v>264.41730000000001</v>
      </c>
      <c r="Z695" s="6">
        <f t="shared" si="54"/>
        <v>0</v>
      </c>
    </row>
    <row r="696" spans="1:26" x14ac:dyDescent="0.3">
      <c r="A696" s="23" t="s">
        <v>1359</v>
      </c>
      <c r="B696" s="34">
        <v>45446</v>
      </c>
      <c r="C696" s="23" t="s">
        <v>1360</v>
      </c>
      <c r="D696" s="23" t="s">
        <v>37</v>
      </c>
      <c r="E696" s="23" t="s">
        <v>38</v>
      </c>
      <c r="F696" s="23">
        <v>452001</v>
      </c>
      <c r="G696" s="23" t="s">
        <v>283</v>
      </c>
      <c r="H696" s="23" t="s">
        <v>284</v>
      </c>
      <c r="I696" s="23" t="s">
        <v>104</v>
      </c>
      <c r="J696" s="23" t="s">
        <v>42</v>
      </c>
      <c r="K696" s="23" t="s">
        <v>57</v>
      </c>
      <c r="L696" s="23">
        <v>2</v>
      </c>
      <c r="M696" s="23">
        <v>312.22000000000003</v>
      </c>
      <c r="N696" s="23">
        <v>0</v>
      </c>
      <c r="O696" s="23">
        <v>5</v>
      </c>
      <c r="P696" s="23" t="s">
        <v>43</v>
      </c>
      <c r="Q696" s="23" t="s">
        <v>34</v>
      </c>
      <c r="R696" s="23">
        <f t="shared" si="50"/>
        <v>1</v>
      </c>
      <c r="S696" s="23" t="str">
        <f t="shared" si="51"/>
        <v>ORD100695_20240603_CUST02277_MED030</v>
      </c>
      <c r="T696" s="23">
        <f t="shared" si="52"/>
        <v>1</v>
      </c>
      <c r="U696" s="6">
        <f t="shared" si="53"/>
        <v>624.44000000000005</v>
      </c>
      <c r="V696" s="6">
        <f>tbl_Raw_Data[[#This Row],[Discount_Pct]]*tbl_Raw_Data[[#This Row],[Gross_Amount]]/100</f>
        <v>0</v>
      </c>
      <c r="W696" s="6">
        <f>tbl_Raw_Data[[#This Row],[Gross_Amount]]-tbl_Raw_Data[[#This Row],[Discount_Amount]]</f>
        <v>624.44000000000005</v>
      </c>
      <c r="X696" s="6">
        <f>tbl_Raw_Data[[#This Row],[Net_Amount_Before_Tax]]*tbl_Raw_Data[[#This Row],[Tax_Pct]]/100</f>
        <v>31.222000000000001</v>
      </c>
      <c r="Y696" s="6">
        <f>tbl_Raw_Data[[#This Row],[Net_Amount_Before_Tax]]+tbl_Raw_Data[[#This Row],[Tax_Amount]]</f>
        <v>655.66200000000003</v>
      </c>
      <c r="Z696" s="6">
        <f t="shared" si="54"/>
        <v>3</v>
      </c>
    </row>
    <row r="697" spans="1:26" x14ac:dyDescent="0.3">
      <c r="A697" s="23" t="s">
        <v>1359</v>
      </c>
      <c r="B697" s="34">
        <v>45558</v>
      </c>
      <c r="C697" s="23" t="s">
        <v>1361</v>
      </c>
      <c r="D697" s="23" t="s">
        <v>100</v>
      </c>
      <c r="E697" s="23" t="s">
        <v>101</v>
      </c>
      <c r="F697" s="23">
        <v>201305</v>
      </c>
      <c r="G697" s="23" t="s">
        <v>224</v>
      </c>
      <c r="H697" s="23" t="s">
        <v>225</v>
      </c>
      <c r="I697" s="23" t="s">
        <v>147</v>
      </c>
      <c r="J697" s="23" t="s">
        <v>23</v>
      </c>
      <c r="K697" s="23" t="s">
        <v>24</v>
      </c>
      <c r="L697" s="23">
        <v>2</v>
      </c>
      <c r="M697" s="23">
        <v>55.14</v>
      </c>
      <c r="N697" s="23">
        <v>15</v>
      </c>
      <c r="O697" s="23">
        <v>5</v>
      </c>
      <c r="P697" s="23" t="s">
        <v>65</v>
      </c>
      <c r="Q697" s="23" t="s">
        <v>90</v>
      </c>
      <c r="R697" s="23">
        <f t="shared" si="50"/>
        <v>1</v>
      </c>
      <c r="S697" s="23" t="str">
        <f t="shared" si="51"/>
        <v>ORD100695_20240923_CUST00670_MED015</v>
      </c>
      <c r="T697" s="23">
        <f t="shared" si="52"/>
        <v>1</v>
      </c>
      <c r="U697" s="6">
        <f t="shared" si="53"/>
        <v>110.28</v>
      </c>
      <c r="V697" s="6">
        <f>tbl_Raw_Data[[#This Row],[Discount_Pct]]*tbl_Raw_Data[[#This Row],[Gross_Amount]]/100</f>
        <v>16.542000000000002</v>
      </c>
      <c r="W697" s="6">
        <f>tbl_Raw_Data[[#This Row],[Gross_Amount]]-tbl_Raw_Data[[#This Row],[Discount_Amount]]</f>
        <v>93.738</v>
      </c>
      <c r="X697" s="6">
        <f>tbl_Raw_Data[[#This Row],[Net_Amount_Before_Tax]]*tbl_Raw_Data[[#This Row],[Tax_Pct]]/100</f>
        <v>4.6868999999999996</v>
      </c>
      <c r="Y697" s="6">
        <f>tbl_Raw_Data[[#This Row],[Net_Amount_Before_Tax]]+tbl_Raw_Data[[#This Row],[Tax_Amount]]</f>
        <v>98.424899999999994</v>
      </c>
      <c r="Z697" s="6">
        <f t="shared" si="54"/>
        <v>2</v>
      </c>
    </row>
    <row r="698" spans="1:26" x14ac:dyDescent="0.3">
      <c r="A698" s="23" t="s">
        <v>1362</v>
      </c>
      <c r="B698" s="34">
        <v>45407</v>
      </c>
      <c r="C698" s="23" t="s">
        <v>1363</v>
      </c>
      <c r="D698" s="23" t="s">
        <v>100</v>
      </c>
      <c r="E698" s="23" t="s">
        <v>101</v>
      </c>
      <c r="F698" s="23">
        <v>201303</v>
      </c>
      <c r="G698" s="23" t="s">
        <v>48</v>
      </c>
      <c r="H698" s="23" t="s">
        <v>49</v>
      </c>
      <c r="I698" s="23" t="s">
        <v>50</v>
      </c>
      <c r="J698" s="23" t="s">
        <v>23</v>
      </c>
      <c r="K698" s="23" t="s">
        <v>24</v>
      </c>
      <c r="L698" s="23">
        <v>1</v>
      </c>
      <c r="M698" s="23">
        <v>107.18</v>
      </c>
      <c r="N698" s="23">
        <v>0</v>
      </c>
      <c r="O698" s="23">
        <v>5</v>
      </c>
      <c r="P698" s="23" t="s">
        <v>43</v>
      </c>
      <c r="Q698" s="23" t="s">
        <v>34</v>
      </c>
      <c r="R698" s="23">
        <f t="shared" si="50"/>
        <v>1</v>
      </c>
      <c r="S698" s="23" t="str">
        <f t="shared" si="51"/>
        <v>ORD100697_20240425_CUST03465_MED028</v>
      </c>
      <c r="T698" s="23">
        <f t="shared" si="52"/>
        <v>1</v>
      </c>
      <c r="U698" s="6">
        <f t="shared" si="53"/>
        <v>107.18</v>
      </c>
      <c r="V698" s="6">
        <f>tbl_Raw_Data[[#This Row],[Discount_Pct]]*tbl_Raw_Data[[#This Row],[Gross_Amount]]/100</f>
        <v>0</v>
      </c>
      <c r="W698" s="6">
        <f>tbl_Raw_Data[[#This Row],[Gross_Amount]]-tbl_Raw_Data[[#This Row],[Discount_Amount]]</f>
        <v>107.18</v>
      </c>
      <c r="X698" s="6">
        <f>tbl_Raw_Data[[#This Row],[Net_Amount_Before_Tax]]*tbl_Raw_Data[[#This Row],[Tax_Pct]]/100</f>
        <v>5.3590000000000009</v>
      </c>
      <c r="Y698" s="6">
        <f>tbl_Raw_Data[[#This Row],[Net_Amount_Before_Tax]]+tbl_Raw_Data[[#This Row],[Tax_Amount]]</f>
        <v>112.539</v>
      </c>
      <c r="Z698" s="6">
        <f t="shared" si="54"/>
        <v>2</v>
      </c>
    </row>
    <row r="699" spans="1:26" x14ac:dyDescent="0.3">
      <c r="A699" s="23" t="s">
        <v>1364</v>
      </c>
      <c r="B699" s="34">
        <v>45971</v>
      </c>
      <c r="C699" s="23" t="s">
        <v>1365</v>
      </c>
      <c r="D699" s="23" t="s">
        <v>28</v>
      </c>
      <c r="E699" s="23" t="s">
        <v>29</v>
      </c>
      <c r="F699" s="23">
        <v>500084</v>
      </c>
      <c r="G699" s="23" t="s">
        <v>233</v>
      </c>
      <c r="H699" s="23" t="s">
        <v>234</v>
      </c>
      <c r="I699" s="23" t="s">
        <v>104</v>
      </c>
      <c r="J699" s="23" t="s">
        <v>42</v>
      </c>
      <c r="K699" s="23" t="s">
        <v>24</v>
      </c>
      <c r="L699" s="23">
        <v>6</v>
      </c>
      <c r="M699" s="23">
        <v>132.16999999999999</v>
      </c>
      <c r="N699" s="23">
        <v>10</v>
      </c>
      <c r="O699" s="23">
        <v>5</v>
      </c>
      <c r="P699" s="23" t="s">
        <v>25</v>
      </c>
      <c r="Q699" s="23" t="s">
        <v>34</v>
      </c>
      <c r="R699" s="23">
        <f t="shared" si="50"/>
        <v>1</v>
      </c>
      <c r="S699" s="23" t="str">
        <f t="shared" si="51"/>
        <v>ORD100698_20251110_CUST02399_MED019</v>
      </c>
      <c r="T699" s="23">
        <f t="shared" si="52"/>
        <v>1</v>
      </c>
      <c r="U699" s="6">
        <f t="shared" si="53"/>
        <v>793.02</v>
      </c>
      <c r="V699" s="6">
        <f>tbl_Raw_Data[[#This Row],[Discount_Pct]]*tbl_Raw_Data[[#This Row],[Gross_Amount]]/100</f>
        <v>79.301999999999992</v>
      </c>
      <c r="W699" s="6">
        <f>tbl_Raw_Data[[#This Row],[Gross_Amount]]-tbl_Raw_Data[[#This Row],[Discount_Amount]]</f>
        <v>713.71799999999996</v>
      </c>
      <c r="X699" s="6">
        <f>tbl_Raw_Data[[#This Row],[Net_Amount_Before_Tax]]*tbl_Raw_Data[[#This Row],[Tax_Pct]]/100</f>
        <v>35.685899999999997</v>
      </c>
      <c r="Y699" s="6">
        <f>tbl_Raw_Data[[#This Row],[Net_Amount_Before_Tax]]+tbl_Raw_Data[[#This Row],[Tax_Amount]]</f>
        <v>749.40389999999991</v>
      </c>
      <c r="Z699" s="6">
        <f t="shared" si="54"/>
        <v>1</v>
      </c>
    </row>
    <row r="700" spans="1:26" x14ac:dyDescent="0.3">
      <c r="A700" s="23" t="s">
        <v>1366</v>
      </c>
      <c r="B700" s="34">
        <v>45985</v>
      </c>
      <c r="C700" s="23" t="s">
        <v>1367</v>
      </c>
      <c r="D700" s="23" t="s">
        <v>80</v>
      </c>
      <c r="E700" s="23" t="s">
        <v>81</v>
      </c>
      <c r="F700" s="23">
        <v>395007</v>
      </c>
      <c r="G700" s="23" t="s">
        <v>196</v>
      </c>
      <c r="H700" s="23" t="s">
        <v>197</v>
      </c>
      <c r="I700" s="23" t="s">
        <v>32</v>
      </c>
      <c r="J700" s="23" t="s">
        <v>42</v>
      </c>
      <c r="K700" s="23" t="s">
        <v>24</v>
      </c>
      <c r="L700" s="23">
        <v>1</v>
      </c>
      <c r="M700" s="23">
        <v>26.6</v>
      </c>
      <c r="N700" s="23">
        <v>10</v>
      </c>
      <c r="O700" s="23">
        <v>12</v>
      </c>
      <c r="P700" s="23" t="s">
        <v>89</v>
      </c>
      <c r="Q700" s="23" t="s">
        <v>34</v>
      </c>
      <c r="R700" s="23">
        <f t="shared" si="50"/>
        <v>1</v>
      </c>
      <c r="S700" s="23" t="str">
        <f t="shared" si="51"/>
        <v>ORD100699_20251124_CUST00387_MED011</v>
      </c>
      <c r="T700" s="23">
        <f t="shared" si="52"/>
        <v>1</v>
      </c>
      <c r="U700" s="6">
        <f t="shared" si="53"/>
        <v>26.6</v>
      </c>
      <c r="V700" s="6">
        <f>tbl_Raw_Data[[#This Row],[Discount_Pct]]*tbl_Raw_Data[[#This Row],[Gross_Amount]]/100</f>
        <v>2.66</v>
      </c>
      <c r="W700" s="6">
        <f>tbl_Raw_Data[[#This Row],[Gross_Amount]]-tbl_Raw_Data[[#This Row],[Discount_Amount]]</f>
        <v>23.94</v>
      </c>
      <c r="X700" s="6">
        <f>tbl_Raw_Data[[#This Row],[Net_Amount_Before_Tax]]*tbl_Raw_Data[[#This Row],[Tax_Pct]]/100</f>
        <v>2.8728000000000002</v>
      </c>
      <c r="Y700" s="6">
        <f>tbl_Raw_Data[[#This Row],[Net_Amount_Before_Tax]]+tbl_Raw_Data[[#This Row],[Tax_Amount]]</f>
        <v>26.812800000000003</v>
      </c>
      <c r="Z700" s="6">
        <f t="shared" si="54"/>
        <v>2</v>
      </c>
    </row>
    <row r="701" spans="1:26" x14ac:dyDescent="0.3">
      <c r="A701" s="23" t="s">
        <v>1368</v>
      </c>
      <c r="B701" s="34">
        <v>45449</v>
      </c>
      <c r="C701" s="23" t="s">
        <v>1369</v>
      </c>
      <c r="D701" s="23" t="s">
        <v>159</v>
      </c>
      <c r="E701" s="23" t="s">
        <v>47</v>
      </c>
      <c r="F701" s="23">
        <v>400093</v>
      </c>
      <c r="G701" s="23" t="s">
        <v>224</v>
      </c>
      <c r="H701" s="23" t="s">
        <v>225</v>
      </c>
      <c r="I701" s="23" t="s">
        <v>147</v>
      </c>
      <c r="J701" s="23" t="s">
        <v>23</v>
      </c>
      <c r="K701" s="23" t="s">
        <v>24</v>
      </c>
      <c r="L701" s="23">
        <v>3</v>
      </c>
      <c r="M701" s="23">
        <v>50.79</v>
      </c>
      <c r="N701" s="23">
        <v>5</v>
      </c>
      <c r="O701" s="23">
        <v>5</v>
      </c>
      <c r="P701" s="23" t="s">
        <v>58</v>
      </c>
      <c r="Q701" s="23" t="s">
        <v>34</v>
      </c>
      <c r="R701" s="23">
        <f t="shared" si="50"/>
        <v>1</v>
      </c>
      <c r="S701" s="23" t="str">
        <f t="shared" si="51"/>
        <v>ORD100700_20240606_CUST00119_MED015</v>
      </c>
      <c r="T701" s="23">
        <f t="shared" si="52"/>
        <v>1</v>
      </c>
      <c r="U701" s="6">
        <f t="shared" si="53"/>
        <v>152.37</v>
      </c>
      <c r="V701" s="6">
        <f>tbl_Raw_Data[[#This Row],[Discount_Pct]]*tbl_Raw_Data[[#This Row],[Gross_Amount]]/100</f>
        <v>7.6185</v>
      </c>
      <c r="W701" s="6">
        <f>tbl_Raw_Data[[#This Row],[Gross_Amount]]-tbl_Raw_Data[[#This Row],[Discount_Amount]]</f>
        <v>144.75149999999999</v>
      </c>
      <c r="X701" s="6">
        <f>tbl_Raw_Data[[#This Row],[Net_Amount_Before_Tax]]*tbl_Raw_Data[[#This Row],[Tax_Pct]]/100</f>
        <v>7.2375749999999996</v>
      </c>
      <c r="Y701" s="6">
        <f>tbl_Raw_Data[[#This Row],[Net_Amount_Before_Tax]]+tbl_Raw_Data[[#This Row],[Tax_Amount]]</f>
        <v>151.98907499999999</v>
      </c>
      <c r="Z701" s="6">
        <f t="shared" si="54"/>
        <v>2</v>
      </c>
    </row>
    <row r="702" spans="1:26" x14ac:dyDescent="0.3">
      <c r="A702" s="23" t="s">
        <v>1370</v>
      </c>
      <c r="B702" s="34">
        <v>45336</v>
      </c>
      <c r="C702" s="23" t="s">
        <v>1371</v>
      </c>
      <c r="D702" s="23" t="s">
        <v>123</v>
      </c>
      <c r="E702" s="23" t="s">
        <v>101</v>
      </c>
      <c r="F702" s="23">
        <v>226010</v>
      </c>
      <c r="G702" s="23" t="s">
        <v>224</v>
      </c>
      <c r="H702" s="23" t="s">
        <v>225</v>
      </c>
      <c r="I702" s="23" t="s">
        <v>147</v>
      </c>
      <c r="J702" s="23" t="s">
        <v>23</v>
      </c>
      <c r="K702" s="23" t="s">
        <v>24</v>
      </c>
      <c r="L702" s="23">
        <v>1</v>
      </c>
      <c r="M702" s="23">
        <v>51.72</v>
      </c>
      <c r="N702" s="23">
        <v>10</v>
      </c>
      <c r="O702" s="23">
        <v>12</v>
      </c>
      <c r="P702" s="23" t="s">
        <v>43</v>
      </c>
      <c r="Q702" s="23" t="s">
        <v>34</v>
      </c>
      <c r="R702" s="23">
        <f t="shared" si="50"/>
        <v>1</v>
      </c>
      <c r="S702" s="23" t="str">
        <f t="shared" si="51"/>
        <v>ORD100701_20240214_CUST02688_MED015</v>
      </c>
      <c r="T702" s="23">
        <f t="shared" si="52"/>
        <v>1</v>
      </c>
      <c r="U702" s="6">
        <f t="shared" si="53"/>
        <v>51.72</v>
      </c>
      <c r="V702" s="6">
        <f>tbl_Raw_Data[[#This Row],[Discount_Pct]]*tbl_Raw_Data[[#This Row],[Gross_Amount]]/100</f>
        <v>5.1720000000000006</v>
      </c>
      <c r="W702" s="6">
        <f>tbl_Raw_Data[[#This Row],[Gross_Amount]]-tbl_Raw_Data[[#This Row],[Discount_Amount]]</f>
        <v>46.548000000000002</v>
      </c>
      <c r="X702" s="6">
        <f>tbl_Raw_Data[[#This Row],[Net_Amount_Before_Tax]]*tbl_Raw_Data[[#This Row],[Tax_Pct]]/100</f>
        <v>5.5857600000000005</v>
      </c>
      <c r="Y702" s="6">
        <f>tbl_Raw_Data[[#This Row],[Net_Amount_Before_Tax]]+tbl_Raw_Data[[#This Row],[Tax_Amount]]</f>
        <v>52.133760000000002</v>
      </c>
      <c r="Z702" s="6">
        <f t="shared" si="54"/>
        <v>2</v>
      </c>
    </row>
    <row r="703" spans="1:26" x14ac:dyDescent="0.3">
      <c r="A703" s="23" t="s">
        <v>1372</v>
      </c>
      <c r="B703" s="34">
        <v>45581</v>
      </c>
      <c r="C703" s="23" t="s">
        <v>1373</v>
      </c>
      <c r="D703" s="23" t="s">
        <v>183</v>
      </c>
      <c r="E703" s="23" t="s">
        <v>184</v>
      </c>
      <c r="F703" s="23">
        <v>122016</v>
      </c>
      <c r="G703" s="23" t="s">
        <v>192</v>
      </c>
      <c r="H703" s="23" t="s">
        <v>193</v>
      </c>
      <c r="I703" s="23" t="s">
        <v>41</v>
      </c>
      <c r="J703" s="23" t="s">
        <v>194</v>
      </c>
      <c r="K703" s="23" t="s">
        <v>24</v>
      </c>
      <c r="L703" s="23">
        <v>3</v>
      </c>
      <c r="M703" s="23">
        <v>32.89</v>
      </c>
      <c r="N703" s="23">
        <v>10</v>
      </c>
      <c r="O703" s="23">
        <v>5</v>
      </c>
      <c r="P703" s="23" t="s">
        <v>65</v>
      </c>
      <c r="Q703" s="23" t="s">
        <v>34</v>
      </c>
      <c r="R703" s="23">
        <f t="shared" si="50"/>
        <v>1</v>
      </c>
      <c r="S703" s="23" t="str">
        <f t="shared" si="51"/>
        <v>ORD100702_20241016_CUST01324_MED002</v>
      </c>
      <c r="T703" s="23">
        <f t="shared" si="52"/>
        <v>1</v>
      </c>
      <c r="U703" s="6">
        <f t="shared" si="53"/>
        <v>98.67</v>
      </c>
      <c r="V703" s="6">
        <f>tbl_Raw_Data[[#This Row],[Discount_Pct]]*tbl_Raw_Data[[#This Row],[Gross_Amount]]/100</f>
        <v>9.8670000000000009</v>
      </c>
      <c r="W703" s="6">
        <f>tbl_Raw_Data[[#This Row],[Gross_Amount]]-tbl_Raw_Data[[#This Row],[Discount_Amount]]</f>
        <v>88.802999999999997</v>
      </c>
      <c r="X703" s="6">
        <f>tbl_Raw_Data[[#This Row],[Net_Amount_Before_Tax]]*tbl_Raw_Data[[#This Row],[Tax_Pct]]/100</f>
        <v>4.44015</v>
      </c>
      <c r="Y703" s="6">
        <f>tbl_Raw_Data[[#This Row],[Net_Amount_Before_Tax]]+tbl_Raw_Data[[#This Row],[Tax_Amount]]</f>
        <v>93.24315</v>
      </c>
      <c r="Z703" s="6">
        <f t="shared" si="54"/>
        <v>2</v>
      </c>
    </row>
    <row r="704" spans="1:26" x14ac:dyDescent="0.3">
      <c r="A704" s="23" t="s">
        <v>1374</v>
      </c>
      <c r="B704" s="34">
        <v>45700</v>
      </c>
      <c r="C704" s="23" t="s">
        <v>1375</v>
      </c>
      <c r="D704" s="23" t="s">
        <v>19</v>
      </c>
      <c r="E704" s="23" t="s">
        <v>19</v>
      </c>
      <c r="F704" s="23">
        <v>110024</v>
      </c>
      <c r="G704" s="23" t="s">
        <v>48</v>
      </c>
      <c r="H704" s="23" t="s">
        <v>49</v>
      </c>
      <c r="I704" s="23" t="s">
        <v>50</v>
      </c>
      <c r="J704" s="23" t="s">
        <v>23</v>
      </c>
      <c r="K704" s="23" t="s">
        <v>24</v>
      </c>
      <c r="L704" s="23">
        <v>1</v>
      </c>
      <c r="M704" s="23">
        <v>108.34</v>
      </c>
      <c r="N704" s="23">
        <v>5</v>
      </c>
      <c r="O704" s="23">
        <v>18</v>
      </c>
      <c r="P704" s="23" t="s">
        <v>25</v>
      </c>
      <c r="Q704" s="23" t="s">
        <v>34</v>
      </c>
      <c r="R704" s="23">
        <f t="shared" si="50"/>
        <v>1</v>
      </c>
      <c r="S704" s="23" t="str">
        <f t="shared" si="51"/>
        <v>ORD100703_20250212_CUST00366_MED028</v>
      </c>
      <c r="T704" s="23">
        <f t="shared" si="52"/>
        <v>1</v>
      </c>
      <c r="U704" s="6">
        <f t="shared" si="53"/>
        <v>108.34</v>
      </c>
      <c r="V704" s="6">
        <f>tbl_Raw_Data[[#This Row],[Discount_Pct]]*tbl_Raw_Data[[#This Row],[Gross_Amount]]/100</f>
        <v>5.4170000000000007</v>
      </c>
      <c r="W704" s="6">
        <f>tbl_Raw_Data[[#This Row],[Gross_Amount]]-tbl_Raw_Data[[#This Row],[Discount_Amount]]</f>
        <v>102.923</v>
      </c>
      <c r="X704" s="6">
        <f>tbl_Raw_Data[[#This Row],[Net_Amount_Before_Tax]]*tbl_Raw_Data[[#This Row],[Tax_Pct]]/100</f>
        <v>18.526140000000002</v>
      </c>
      <c r="Y704" s="6">
        <f>tbl_Raw_Data[[#This Row],[Net_Amount_Before_Tax]]+tbl_Raw_Data[[#This Row],[Tax_Amount]]</f>
        <v>121.44914</v>
      </c>
      <c r="Z704" s="6">
        <f t="shared" si="54"/>
        <v>2</v>
      </c>
    </row>
    <row r="705" spans="1:26" x14ac:dyDescent="0.3">
      <c r="A705" s="23" t="s">
        <v>1376</v>
      </c>
      <c r="B705" s="34">
        <v>45734</v>
      </c>
      <c r="C705" s="23" t="s">
        <v>604</v>
      </c>
      <c r="D705" s="23" t="s">
        <v>183</v>
      </c>
      <c r="E705" s="23" t="s">
        <v>184</v>
      </c>
      <c r="F705" s="23">
        <v>122001</v>
      </c>
      <c r="G705" s="23" t="s">
        <v>283</v>
      </c>
      <c r="H705" s="23" t="s">
        <v>284</v>
      </c>
      <c r="I705" s="23" t="s">
        <v>104</v>
      </c>
      <c r="J705" s="23" t="s">
        <v>42</v>
      </c>
      <c r="K705" s="23" t="s">
        <v>57</v>
      </c>
      <c r="L705" s="23">
        <v>1</v>
      </c>
      <c r="M705" s="23">
        <v>303.51</v>
      </c>
      <c r="N705" s="23">
        <v>0</v>
      </c>
      <c r="O705" s="23">
        <v>18</v>
      </c>
      <c r="P705" s="23" t="s">
        <v>65</v>
      </c>
      <c r="Q705" s="23" t="s">
        <v>34</v>
      </c>
      <c r="R705" s="23">
        <f t="shared" si="50"/>
        <v>1</v>
      </c>
      <c r="S705" s="23" t="str">
        <f t="shared" si="51"/>
        <v>ORD100704_20250318_CUST03015_MED030</v>
      </c>
      <c r="T705" s="23">
        <f t="shared" si="52"/>
        <v>1</v>
      </c>
      <c r="U705" s="6">
        <f t="shared" si="53"/>
        <v>303.51</v>
      </c>
      <c r="V705" s="6">
        <f>tbl_Raw_Data[[#This Row],[Discount_Pct]]*tbl_Raw_Data[[#This Row],[Gross_Amount]]/100</f>
        <v>0</v>
      </c>
      <c r="W705" s="6">
        <f>tbl_Raw_Data[[#This Row],[Gross_Amount]]-tbl_Raw_Data[[#This Row],[Discount_Amount]]</f>
        <v>303.51</v>
      </c>
      <c r="X705" s="6">
        <f>tbl_Raw_Data[[#This Row],[Net_Amount_Before_Tax]]*tbl_Raw_Data[[#This Row],[Tax_Pct]]/100</f>
        <v>54.631800000000005</v>
      </c>
      <c r="Y705" s="6">
        <f>tbl_Raw_Data[[#This Row],[Net_Amount_Before_Tax]]+tbl_Raw_Data[[#This Row],[Tax_Amount]]</f>
        <v>358.14179999999999</v>
      </c>
      <c r="Z705" s="6">
        <f t="shared" si="54"/>
        <v>4</v>
      </c>
    </row>
    <row r="706" spans="1:26" x14ac:dyDescent="0.3">
      <c r="A706" s="23" t="s">
        <v>1377</v>
      </c>
      <c r="B706" s="34">
        <v>45689</v>
      </c>
      <c r="C706" s="23" t="s">
        <v>1378</v>
      </c>
      <c r="D706" s="23" t="s">
        <v>87</v>
      </c>
      <c r="E706" s="23" t="s">
        <v>88</v>
      </c>
      <c r="F706" s="23">
        <v>600100</v>
      </c>
      <c r="G706" s="23" t="s">
        <v>233</v>
      </c>
      <c r="H706" s="23" t="s">
        <v>234</v>
      </c>
      <c r="I706" s="23" t="s">
        <v>104</v>
      </c>
      <c r="J706" s="23" t="s">
        <v>42</v>
      </c>
      <c r="K706" s="23" t="s">
        <v>24</v>
      </c>
      <c r="L706" s="23">
        <v>2</v>
      </c>
      <c r="M706" s="23">
        <v>135.65</v>
      </c>
      <c r="N706" s="23">
        <v>5</v>
      </c>
      <c r="O706" s="23">
        <v>5</v>
      </c>
      <c r="P706" s="23" t="s">
        <v>43</v>
      </c>
      <c r="Q706" s="23" t="s">
        <v>26</v>
      </c>
      <c r="R706" s="23">
        <f t="shared" ref="R706:R769" si="55">COUNTIFS($A$2:$A$8001,A706,$B$2:$B$8001,B706,$C$2:$C$8001,C706,$G$2:$G$8001,G706)</f>
        <v>1</v>
      </c>
      <c r="S706" s="23" t="str">
        <f t="shared" ref="S706:S769" si="56">A706&amp;"_"&amp;TEXT(B706,"yyyymmdd")&amp;"_"&amp;C706&amp;"_"&amp;G706</f>
        <v>ORD100705_20250201_CUST01952_MED019</v>
      </c>
      <c r="T706" s="23">
        <f t="shared" ref="T706:T769" si="57">COUNTIF($S$2:$S$8001,S706)</f>
        <v>1</v>
      </c>
      <c r="U706" s="6">
        <f t="shared" ref="U706:U769" si="58">L706*M706</f>
        <v>271.3</v>
      </c>
      <c r="V706" s="6">
        <f>tbl_Raw_Data[[#This Row],[Discount_Pct]]*tbl_Raw_Data[[#This Row],[Gross_Amount]]/100</f>
        <v>13.565</v>
      </c>
      <c r="W706" s="6">
        <f>tbl_Raw_Data[[#This Row],[Gross_Amount]]-tbl_Raw_Data[[#This Row],[Discount_Amount]]</f>
        <v>257.73500000000001</v>
      </c>
      <c r="X706" s="6">
        <f>tbl_Raw_Data[[#This Row],[Net_Amount_Before_Tax]]*tbl_Raw_Data[[#This Row],[Tax_Pct]]/100</f>
        <v>12.886750000000001</v>
      </c>
      <c r="Y706" s="6">
        <f>tbl_Raw_Data[[#This Row],[Net_Amount_Before_Tax]]+tbl_Raw_Data[[#This Row],[Tax_Amount]]</f>
        <v>270.62175000000002</v>
      </c>
      <c r="Z706" s="6">
        <f t="shared" ref="Z706:Z769" si="59">COUNTIFS($C$2:$C$8001,C706,$Q$2:$Q$8001,"Delivered")</f>
        <v>3</v>
      </c>
    </row>
    <row r="707" spans="1:26" x14ac:dyDescent="0.3">
      <c r="A707" s="23" t="s">
        <v>1379</v>
      </c>
      <c r="B707" s="34">
        <v>45387</v>
      </c>
      <c r="C707" s="23" t="s">
        <v>1380</v>
      </c>
      <c r="D707" s="23" t="s">
        <v>72</v>
      </c>
      <c r="E707" s="23" t="s">
        <v>73</v>
      </c>
      <c r="F707" s="23">
        <v>302017</v>
      </c>
      <c r="G707" s="23" t="s">
        <v>196</v>
      </c>
      <c r="H707" s="23" t="s">
        <v>197</v>
      </c>
      <c r="I707" s="23" t="s">
        <v>32</v>
      </c>
      <c r="J707" s="23" t="s">
        <v>42</v>
      </c>
      <c r="K707" s="23" t="s">
        <v>24</v>
      </c>
      <c r="L707" s="23">
        <v>5</v>
      </c>
      <c r="M707" s="23">
        <v>26.57</v>
      </c>
      <c r="N707" s="23">
        <v>10</v>
      </c>
      <c r="O707" s="23">
        <v>18</v>
      </c>
      <c r="P707" s="23" t="s">
        <v>33</v>
      </c>
      <c r="Q707" s="23" t="s">
        <v>34</v>
      </c>
      <c r="R707" s="23">
        <f t="shared" si="55"/>
        <v>1</v>
      </c>
      <c r="S707" s="23" t="str">
        <f t="shared" si="56"/>
        <v>ORD100706_20240405_CUST00166_MED011</v>
      </c>
      <c r="T707" s="23">
        <f t="shared" si="57"/>
        <v>1</v>
      </c>
      <c r="U707" s="6">
        <f t="shared" si="58"/>
        <v>132.85</v>
      </c>
      <c r="V707" s="6">
        <f>tbl_Raw_Data[[#This Row],[Discount_Pct]]*tbl_Raw_Data[[#This Row],[Gross_Amount]]/100</f>
        <v>13.285</v>
      </c>
      <c r="W707" s="6">
        <f>tbl_Raw_Data[[#This Row],[Gross_Amount]]-tbl_Raw_Data[[#This Row],[Discount_Amount]]</f>
        <v>119.565</v>
      </c>
      <c r="X707" s="6">
        <f>tbl_Raw_Data[[#This Row],[Net_Amount_Before_Tax]]*tbl_Raw_Data[[#This Row],[Tax_Pct]]/100</f>
        <v>21.521699999999999</v>
      </c>
      <c r="Y707" s="6">
        <f>tbl_Raw_Data[[#This Row],[Net_Amount_Before_Tax]]+tbl_Raw_Data[[#This Row],[Tax_Amount]]</f>
        <v>141.08670000000001</v>
      </c>
      <c r="Z707" s="6">
        <f t="shared" si="59"/>
        <v>2</v>
      </c>
    </row>
    <row r="708" spans="1:26" x14ac:dyDescent="0.3">
      <c r="A708" s="23" t="s">
        <v>1381</v>
      </c>
      <c r="B708" s="34">
        <v>45739</v>
      </c>
      <c r="C708" s="23" t="s">
        <v>1382</v>
      </c>
      <c r="D708" s="23" t="s">
        <v>80</v>
      </c>
      <c r="E708" s="23" t="s">
        <v>81</v>
      </c>
      <c r="F708" s="23">
        <v>395003</v>
      </c>
      <c r="G708" s="23" t="s">
        <v>167</v>
      </c>
      <c r="H708" s="23" t="s">
        <v>168</v>
      </c>
      <c r="I708" s="23" t="s">
        <v>113</v>
      </c>
      <c r="J708" s="23" t="s">
        <v>42</v>
      </c>
      <c r="K708" s="23" t="s">
        <v>24</v>
      </c>
      <c r="L708" s="23">
        <v>2</v>
      </c>
      <c r="M708" s="23">
        <v>174.82</v>
      </c>
      <c r="N708" s="23">
        <v>0</v>
      </c>
      <c r="O708" s="23">
        <v>5</v>
      </c>
      <c r="P708" s="23" t="s">
        <v>89</v>
      </c>
      <c r="Q708" s="23" t="s">
        <v>26</v>
      </c>
      <c r="R708" s="23">
        <f t="shared" si="55"/>
        <v>1</v>
      </c>
      <c r="S708" s="23" t="str">
        <f t="shared" si="56"/>
        <v>ORD100707_20250323_CUST00325_MED026</v>
      </c>
      <c r="T708" s="23">
        <f t="shared" si="57"/>
        <v>1</v>
      </c>
      <c r="U708" s="6">
        <f t="shared" si="58"/>
        <v>349.64</v>
      </c>
      <c r="V708" s="6">
        <f>tbl_Raw_Data[[#This Row],[Discount_Pct]]*tbl_Raw_Data[[#This Row],[Gross_Amount]]/100</f>
        <v>0</v>
      </c>
      <c r="W708" s="6">
        <f>tbl_Raw_Data[[#This Row],[Gross_Amount]]-tbl_Raw_Data[[#This Row],[Discount_Amount]]</f>
        <v>349.64</v>
      </c>
      <c r="X708" s="6">
        <f>tbl_Raw_Data[[#This Row],[Net_Amount_Before_Tax]]*tbl_Raw_Data[[#This Row],[Tax_Pct]]/100</f>
        <v>17.481999999999999</v>
      </c>
      <c r="Y708" s="6">
        <f>tbl_Raw_Data[[#This Row],[Net_Amount_Before_Tax]]+tbl_Raw_Data[[#This Row],[Tax_Amount]]</f>
        <v>367.12199999999996</v>
      </c>
      <c r="Z708" s="6">
        <f t="shared" si="59"/>
        <v>0</v>
      </c>
    </row>
    <row r="709" spans="1:26" x14ac:dyDescent="0.3">
      <c r="A709" s="23" t="s">
        <v>1383</v>
      </c>
      <c r="B709" s="34">
        <v>45340</v>
      </c>
      <c r="C709" s="23" t="s">
        <v>1384</v>
      </c>
      <c r="D709" s="23" t="s">
        <v>159</v>
      </c>
      <c r="E709" s="23" t="s">
        <v>47</v>
      </c>
      <c r="F709" s="23">
        <v>400076</v>
      </c>
      <c r="G709" s="23" t="s">
        <v>283</v>
      </c>
      <c r="H709" s="23" t="s">
        <v>284</v>
      </c>
      <c r="I709" s="23" t="s">
        <v>104</v>
      </c>
      <c r="J709" s="23" t="s">
        <v>42</v>
      </c>
      <c r="K709" s="23" t="s">
        <v>57</v>
      </c>
      <c r="L709" s="23">
        <v>1</v>
      </c>
      <c r="M709" s="23">
        <v>259.08</v>
      </c>
      <c r="N709" s="23">
        <v>5</v>
      </c>
      <c r="O709" s="23">
        <v>5</v>
      </c>
      <c r="P709" s="23" t="s">
        <v>58</v>
      </c>
      <c r="Q709" s="23" t="s">
        <v>34</v>
      </c>
      <c r="R709" s="23">
        <f t="shared" si="55"/>
        <v>1</v>
      </c>
      <c r="S709" s="23" t="str">
        <f t="shared" si="56"/>
        <v>ORD100708_20240218_CUST02257_MED030</v>
      </c>
      <c r="T709" s="23">
        <f t="shared" si="57"/>
        <v>1</v>
      </c>
      <c r="U709" s="6">
        <f t="shared" si="58"/>
        <v>259.08</v>
      </c>
      <c r="V709" s="6">
        <f>tbl_Raw_Data[[#This Row],[Discount_Pct]]*tbl_Raw_Data[[#This Row],[Gross_Amount]]/100</f>
        <v>12.953999999999999</v>
      </c>
      <c r="W709" s="6">
        <f>tbl_Raw_Data[[#This Row],[Gross_Amount]]-tbl_Raw_Data[[#This Row],[Discount_Amount]]</f>
        <v>246.12599999999998</v>
      </c>
      <c r="X709" s="6">
        <f>tbl_Raw_Data[[#This Row],[Net_Amount_Before_Tax]]*tbl_Raw_Data[[#This Row],[Tax_Pct]]/100</f>
        <v>12.306299999999998</v>
      </c>
      <c r="Y709" s="6">
        <f>tbl_Raw_Data[[#This Row],[Net_Amount_Before_Tax]]+tbl_Raw_Data[[#This Row],[Tax_Amount]]</f>
        <v>258.4323</v>
      </c>
      <c r="Z709" s="6">
        <f t="shared" si="59"/>
        <v>3</v>
      </c>
    </row>
    <row r="710" spans="1:26" x14ac:dyDescent="0.3">
      <c r="A710" s="23" t="s">
        <v>1385</v>
      </c>
      <c r="B710" s="34">
        <v>45891</v>
      </c>
      <c r="C710" s="23" t="s">
        <v>1386</v>
      </c>
      <c r="D710" s="23" t="s">
        <v>183</v>
      </c>
      <c r="E710" s="23" t="s">
        <v>184</v>
      </c>
      <c r="F710" s="23">
        <v>122016</v>
      </c>
      <c r="G710" s="23" t="s">
        <v>30</v>
      </c>
      <c r="H710" s="23" t="s">
        <v>31</v>
      </c>
      <c r="I710" s="23" t="s">
        <v>32</v>
      </c>
      <c r="J710" s="23" t="s">
        <v>23</v>
      </c>
      <c r="K710" s="23" t="s">
        <v>24</v>
      </c>
      <c r="L710" s="23">
        <v>1</v>
      </c>
      <c r="M710" s="23">
        <v>145.79</v>
      </c>
      <c r="N710" s="23">
        <v>5</v>
      </c>
      <c r="O710" s="23">
        <v>5</v>
      </c>
      <c r="P710" s="23" t="s">
        <v>25</v>
      </c>
      <c r="Q710" s="23" t="s">
        <v>34</v>
      </c>
      <c r="R710" s="23">
        <f t="shared" si="55"/>
        <v>1</v>
      </c>
      <c r="S710" s="23" t="str">
        <f t="shared" si="56"/>
        <v>ORD100709_20250822_CUST00335_MED017</v>
      </c>
      <c r="T710" s="23">
        <f t="shared" si="57"/>
        <v>1</v>
      </c>
      <c r="U710" s="6">
        <f t="shared" si="58"/>
        <v>145.79</v>
      </c>
      <c r="V710" s="6">
        <f>tbl_Raw_Data[[#This Row],[Discount_Pct]]*tbl_Raw_Data[[#This Row],[Gross_Amount]]/100</f>
        <v>7.2894999999999994</v>
      </c>
      <c r="W710" s="6">
        <f>tbl_Raw_Data[[#This Row],[Gross_Amount]]-tbl_Raw_Data[[#This Row],[Discount_Amount]]</f>
        <v>138.50049999999999</v>
      </c>
      <c r="X710" s="6">
        <f>tbl_Raw_Data[[#This Row],[Net_Amount_Before_Tax]]*tbl_Raw_Data[[#This Row],[Tax_Pct]]/100</f>
        <v>6.9250249999999998</v>
      </c>
      <c r="Y710" s="6">
        <f>tbl_Raw_Data[[#This Row],[Net_Amount_Before_Tax]]+tbl_Raw_Data[[#This Row],[Tax_Amount]]</f>
        <v>145.42552499999999</v>
      </c>
      <c r="Z710" s="6">
        <f t="shared" si="59"/>
        <v>2</v>
      </c>
    </row>
    <row r="711" spans="1:26" x14ac:dyDescent="0.3">
      <c r="A711" s="23" t="s">
        <v>1387</v>
      </c>
      <c r="B711" s="34">
        <v>46013</v>
      </c>
      <c r="C711" s="23" t="s">
        <v>1388</v>
      </c>
      <c r="D711" s="23" t="s">
        <v>46</v>
      </c>
      <c r="E711" s="23" t="s">
        <v>47</v>
      </c>
      <c r="F711" s="23">
        <v>411038</v>
      </c>
      <c r="G711" s="23" t="s">
        <v>233</v>
      </c>
      <c r="H711" s="23" t="s">
        <v>234</v>
      </c>
      <c r="I711" s="23" t="s">
        <v>104</v>
      </c>
      <c r="J711" s="23" t="s">
        <v>42</v>
      </c>
      <c r="K711" s="23" t="s">
        <v>24</v>
      </c>
      <c r="L711" s="23">
        <v>3</v>
      </c>
      <c r="M711" s="23">
        <v>162.66999999999999</v>
      </c>
      <c r="N711" s="23">
        <v>5</v>
      </c>
      <c r="O711" s="23">
        <v>5</v>
      </c>
      <c r="P711" s="23" t="s">
        <v>43</v>
      </c>
      <c r="Q711" s="23" t="s">
        <v>34</v>
      </c>
      <c r="R711" s="23">
        <f t="shared" si="55"/>
        <v>1</v>
      </c>
      <c r="S711" s="23" t="str">
        <f t="shared" si="56"/>
        <v>ORD100710_20251222_CUST01220_MED019</v>
      </c>
      <c r="T711" s="23">
        <f t="shared" si="57"/>
        <v>1</v>
      </c>
      <c r="U711" s="6">
        <f t="shared" si="58"/>
        <v>488.01</v>
      </c>
      <c r="V711" s="6">
        <f>tbl_Raw_Data[[#This Row],[Discount_Pct]]*tbl_Raw_Data[[#This Row],[Gross_Amount]]/100</f>
        <v>24.400500000000001</v>
      </c>
      <c r="W711" s="6">
        <f>tbl_Raw_Data[[#This Row],[Gross_Amount]]-tbl_Raw_Data[[#This Row],[Discount_Amount]]</f>
        <v>463.60949999999997</v>
      </c>
      <c r="X711" s="6">
        <f>tbl_Raw_Data[[#This Row],[Net_Amount_Before_Tax]]*tbl_Raw_Data[[#This Row],[Tax_Pct]]/100</f>
        <v>23.180474999999998</v>
      </c>
      <c r="Y711" s="6">
        <f>tbl_Raw_Data[[#This Row],[Net_Amount_Before_Tax]]+tbl_Raw_Data[[#This Row],[Tax_Amount]]</f>
        <v>486.78997499999997</v>
      </c>
      <c r="Z711" s="6">
        <f t="shared" si="59"/>
        <v>2</v>
      </c>
    </row>
    <row r="712" spans="1:26" x14ac:dyDescent="0.3">
      <c r="A712" s="23" t="s">
        <v>1389</v>
      </c>
      <c r="B712" s="34">
        <v>45910</v>
      </c>
      <c r="C712" s="23" t="s">
        <v>1390</v>
      </c>
      <c r="D712" s="23" t="s">
        <v>37</v>
      </c>
      <c r="E712" s="23" t="s">
        <v>38</v>
      </c>
      <c r="F712" s="23">
        <v>452001</v>
      </c>
      <c r="G712" s="23" t="s">
        <v>229</v>
      </c>
      <c r="H712" s="23" t="s">
        <v>230</v>
      </c>
      <c r="I712" s="23" t="s">
        <v>84</v>
      </c>
      <c r="J712" s="23" t="s">
        <v>140</v>
      </c>
      <c r="K712" s="23" t="s">
        <v>24</v>
      </c>
      <c r="L712" s="23">
        <v>1</v>
      </c>
      <c r="M712" s="23">
        <v>179.25</v>
      </c>
      <c r="N712" s="23">
        <v>0</v>
      </c>
      <c r="O712" s="23">
        <v>5</v>
      </c>
      <c r="P712" s="23" t="s">
        <v>43</v>
      </c>
      <c r="Q712" s="23" t="s">
        <v>90</v>
      </c>
      <c r="R712" s="23">
        <f t="shared" si="55"/>
        <v>1</v>
      </c>
      <c r="S712" s="23" t="str">
        <f t="shared" si="56"/>
        <v>ORD100711_20250910_CUST01063_MED022</v>
      </c>
      <c r="T712" s="23">
        <f t="shared" si="57"/>
        <v>1</v>
      </c>
      <c r="U712" s="6">
        <f t="shared" si="58"/>
        <v>179.25</v>
      </c>
      <c r="V712" s="6">
        <f>tbl_Raw_Data[[#This Row],[Discount_Pct]]*tbl_Raw_Data[[#This Row],[Gross_Amount]]/100</f>
        <v>0</v>
      </c>
      <c r="W712" s="6">
        <f>tbl_Raw_Data[[#This Row],[Gross_Amount]]-tbl_Raw_Data[[#This Row],[Discount_Amount]]</f>
        <v>179.25</v>
      </c>
      <c r="X712" s="6">
        <f>tbl_Raw_Data[[#This Row],[Net_Amount_Before_Tax]]*tbl_Raw_Data[[#This Row],[Tax_Pct]]/100</f>
        <v>8.9625000000000004</v>
      </c>
      <c r="Y712" s="6">
        <f>tbl_Raw_Data[[#This Row],[Net_Amount_Before_Tax]]+tbl_Raw_Data[[#This Row],[Tax_Amount]]</f>
        <v>188.21250000000001</v>
      </c>
      <c r="Z712" s="6">
        <f t="shared" si="59"/>
        <v>1</v>
      </c>
    </row>
    <row r="713" spans="1:26" x14ac:dyDescent="0.3">
      <c r="A713" s="23" t="s">
        <v>1391</v>
      </c>
      <c r="B713" s="34">
        <v>45706</v>
      </c>
      <c r="C713" s="23" t="s">
        <v>1392</v>
      </c>
      <c r="D713" s="23" t="s">
        <v>100</v>
      </c>
      <c r="E713" s="23" t="s">
        <v>101</v>
      </c>
      <c r="F713" s="23">
        <v>201304</v>
      </c>
      <c r="G713" s="23" t="s">
        <v>53</v>
      </c>
      <c r="H713" s="23" t="s">
        <v>54</v>
      </c>
      <c r="I713" s="23" t="s">
        <v>55</v>
      </c>
      <c r="J713" s="23" t="s">
        <v>56</v>
      </c>
      <c r="K713" s="23" t="s">
        <v>57</v>
      </c>
      <c r="L713" s="23">
        <v>3</v>
      </c>
      <c r="M713" s="23">
        <v>52.9</v>
      </c>
      <c r="N713" s="23">
        <v>10</v>
      </c>
      <c r="O713" s="23">
        <v>12</v>
      </c>
      <c r="P713" s="23" t="s">
        <v>58</v>
      </c>
      <c r="Q713" s="23" t="s">
        <v>26</v>
      </c>
      <c r="R713" s="23">
        <f t="shared" si="55"/>
        <v>1</v>
      </c>
      <c r="S713" s="23" t="str">
        <f t="shared" si="56"/>
        <v>ORD100712_20250218_CUST02695_MED020</v>
      </c>
      <c r="T713" s="23">
        <f t="shared" si="57"/>
        <v>1</v>
      </c>
      <c r="U713" s="6">
        <f t="shared" si="58"/>
        <v>158.69999999999999</v>
      </c>
      <c r="V713" s="6">
        <f>tbl_Raw_Data[[#This Row],[Discount_Pct]]*tbl_Raw_Data[[#This Row],[Gross_Amount]]/100</f>
        <v>15.87</v>
      </c>
      <c r="W713" s="6">
        <f>tbl_Raw_Data[[#This Row],[Gross_Amount]]-tbl_Raw_Data[[#This Row],[Discount_Amount]]</f>
        <v>142.82999999999998</v>
      </c>
      <c r="X713" s="6">
        <f>tbl_Raw_Data[[#This Row],[Net_Amount_Before_Tax]]*tbl_Raw_Data[[#This Row],[Tax_Pct]]/100</f>
        <v>17.139599999999998</v>
      </c>
      <c r="Y713" s="6">
        <f>tbl_Raw_Data[[#This Row],[Net_Amount_Before_Tax]]+tbl_Raw_Data[[#This Row],[Tax_Amount]]</f>
        <v>159.96959999999999</v>
      </c>
      <c r="Z713" s="6">
        <f t="shared" si="59"/>
        <v>1</v>
      </c>
    </row>
    <row r="714" spans="1:26" x14ac:dyDescent="0.3">
      <c r="A714" s="23" t="s">
        <v>1393</v>
      </c>
      <c r="B714" s="34">
        <v>45381</v>
      </c>
      <c r="C714" s="23" t="s">
        <v>1394</v>
      </c>
      <c r="D714" s="23" t="s">
        <v>92</v>
      </c>
      <c r="E714" s="23" t="s">
        <v>93</v>
      </c>
      <c r="F714" s="23">
        <v>560001</v>
      </c>
      <c r="G714" s="23" t="s">
        <v>39</v>
      </c>
      <c r="H714" s="23" t="s">
        <v>40</v>
      </c>
      <c r="I714" s="23" t="s">
        <v>41</v>
      </c>
      <c r="J714" s="23" t="s">
        <v>42</v>
      </c>
      <c r="K714" s="23" t="s">
        <v>24</v>
      </c>
      <c r="L714" s="23">
        <v>1</v>
      </c>
      <c r="M714" s="23">
        <v>33.01</v>
      </c>
      <c r="N714" s="23">
        <v>10</v>
      </c>
      <c r="O714" s="23">
        <v>5</v>
      </c>
      <c r="P714" s="23" t="s">
        <v>43</v>
      </c>
      <c r="Q714" s="23" t="s">
        <v>90</v>
      </c>
      <c r="R714" s="23">
        <f t="shared" si="55"/>
        <v>1</v>
      </c>
      <c r="S714" s="23" t="str">
        <f t="shared" si="56"/>
        <v>ORD100713_20240330_CUST00513_MED001</v>
      </c>
      <c r="T714" s="23">
        <f t="shared" si="57"/>
        <v>1</v>
      </c>
      <c r="U714" s="6">
        <f t="shared" si="58"/>
        <v>33.01</v>
      </c>
      <c r="V714" s="6">
        <f>tbl_Raw_Data[[#This Row],[Discount_Pct]]*tbl_Raw_Data[[#This Row],[Gross_Amount]]/100</f>
        <v>3.3009999999999997</v>
      </c>
      <c r="W714" s="6">
        <f>tbl_Raw_Data[[#This Row],[Gross_Amount]]-tbl_Raw_Data[[#This Row],[Discount_Amount]]</f>
        <v>29.709</v>
      </c>
      <c r="X714" s="6">
        <f>tbl_Raw_Data[[#This Row],[Net_Amount_Before_Tax]]*tbl_Raw_Data[[#This Row],[Tax_Pct]]/100</f>
        <v>1.4854499999999999</v>
      </c>
      <c r="Y714" s="6">
        <f>tbl_Raw_Data[[#This Row],[Net_Amount_Before_Tax]]+tbl_Raw_Data[[#This Row],[Tax_Amount]]</f>
        <v>31.19445</v>
      </c>
      <c r="Z714" s="6">
        <f t="shared" si="59"/>
        <v>0</v>
      </c>
    </row>
    <row r="715" spans="1:26" x14ac:dyDescent="0.3">
      <c r="A715" s="23" t="s">
        <v>1395</v>
      </c>
      <c r="B715" s="34">
        <v>45957</v>
      </c>
      <c r="C715" s="23" t="s">
        <v>1396</v>
      </c>
      <c r="D715" s="23" t="s">
        <v>130</v>
      </c>
      <c r="E715" s="23" t="s">
        <v>131</v>
      </c>
      <c r="F715" s="23">
        <v>700091</v>
      </c>
      <c r="G715" s="23" t="s">
        <v>111</v>
      </c>
      <c r="H715" s="23" t="s">
        <v>112</v>
      </c>
      <c r="I715" s="23" t="s">
        <v>113</v>
      </c>
      <c r="J715" s="23" t="s">
        <v>114</v>
      </c>
      <c r="K715" s="23" t="s">
        <v>24</v>
      </c>
      <c r="L715" s="23">
        <v>2</v>
      </c>
      <c r="M715" s="23">
        <v>103.86</v>
      </c>
      <c r="N715" s="23">
        <v>0</v>
      </c>
      <c r="O715" s="23">
        <v>5</v>
      </c>
      <c r="P715" s="23" t="s">
        <v>43</v>
      </c>
      <c r="Q715" s="23" t="s">
        <v>90</v>
      </c>
      <c r="R715" s="23">
        <f t="shared" si="55"/>
        <v>1</v>
      </c>
      <c r="S715" s="23" t="str">
        <f t="shared" si="56"/>
        <v>ORD100714_20251027_CUST00991_MED027</v>
      </c>
      <c r="T715" s="23">
        <f t="shared" si="57"/>
        <v>1</v>
      </c>
      <c r="U715" s="6">
        <f t="shared" si="58"/>
        <v>207.72</v>
      </c>
      <c r="V715" s="6">
        <f>tbl_Raw_Data[[#This Row],[Discount_Pct]]*tbl_Raw_Data[[#This Row],[Gross_Amount]]/100</f>
        <v>0</v>
      </c>
      <c r="W715" s="6">
        <f>tbl_Raw_Data[[#This Row],[Gross_Amount]]-tbl_Raw_Data[[#This Row],[Discount_Amount]]</f>
        <v>207.72</v>
      </c>
      <c r="X715" s="6">
        <f>tbl_Raw_Data[[#This Row],[Net_Amount_Before_Tax]]*tbl_Raw_Data[[#This Row],[Tax_Pct]]/100</f>
        <v>10.385999999999999</v>
      </c>
      <c r="Y715" s="6">
        <f>tbl_Raw_Data[[#This Row],[Net_Amount_Before_Tax]]+tbl_Raw_Data[[#This Row],[Tax_Amount]]</f>
        <v>218.10599999999999</v>
      </c>
      <c r="Z715" s="6">
        <f t="shared" si="59"/>
        <v>0</v>
      </c>
    </row>
    <row r="716" spans="1:26" x14ac:dyDescent="0.3">
      <c r="A716" s="23" t="s">
        <v>1397</v>
      </c>
      <c r="B716" s="34">
        <v>45411</v>
      </c>
      <c r="C716" s="23" t="s">
        <v>1398</v>
      </c>
      <c r="D716" s="23" t="s">
        <v>80</v>
      </c>
      <c r="E716" s="23" t="s">
        <v>81</v>
      </c>
      <c r="F716" s="23">
        <v>395010</v>
      </c>
      <c r="G716" s="23" t="s">
        <v>107</v>
      </c>
      <c r="H716" s="23" t="s">
        <v>108</v>
      </c>
      <c r="I716" s="23" t="s">
        <v>63</v>
      </c>
      <c r="J716" s="23" t="s">
        <v>42</v>
      </c>
      <c r="K716" s="23" t="s">
        <v>57</v>
      </c>
      <c r="L716" s="23">
        <v>3</v>
      </c>
      <c r="M716" s="23">
        <v>95.02</v>
      </c>
      <c r="N716" s="23">
        <v>5</v>
      </c>
      <c r="O716" s="23">
        <v>5</v>
      </c>
      <c r="P716" s="23" t="s">
        <v>89</v>
      </c>
      <c r="Q716" s="23" t="s">
        <v>34</v>
      </c>
      <c r="R716" s="23">
        <f t="shared" si="55"/>
        <v>1</v>
      </c>
      <c r="S716" s="23" t="str">
        <f t="shared" si="56"/>
        <v>ORD100715_20240429_CUST00681_MED005</v>
      </c>
      <c r="T716" s="23">
        <f t="shared" si="57"/>
        <v>1</v>
      </c>
      <c r="U716" s="6">
        <f t="shared" si="58"/>
        <v>285.06</v>
      </c>
      <c r="V716" s="6">
        <f>tbl_Raw_Data[[#This Row],[Discount_Pct]]*tbl_Raw_Data[[#This Row],[Gross_Amount]]/100</f>
        <v>14.253</v>
      </c>
      <c r="W716" s="6">
        <f>tbl_Raw_Data[[#This Row],[Gross_Amount]]-tbl_Raw_Data[[#This Row],[Discount_Amount]]</f>
        <v>270.80700000000002</v>
      </c>
      <c r="X716" s="6">
        <f>tbl_Raw_Data[[#This Row],[Net_Amount_Before_Tax]]*tbl_Raw_Data[[#This Row],[Tax_Pct]]/100</f>
        <v>13.54035</v>
      </c>
      <c r="Y716" s="6">
        <f>tbl_Raw_Data[[#This Row],[Net_Amount_Before_Tax]]+tbl_Raw_Data[[#This Row],[Tax_Amount]]</f>
        <v>284.34735000000001</v>
      </c>
      <c r="Z716" s="6">
        <f t="shared" si="59"/>
        <v>2</v>
      </c>
    </row>
    <row r="717" spans="1:26" x14ac:dyDescent="0.3">
      <c r="A717" s="23" t="s">
        <v>1399</v>
      </c>
      <c r="B717" s="34">
        <v>45875</v>
      </c>
      <c r="C717" s="23" t="s">
        <v>51</v>
      </c>
      <c r="D717" s="23" t="s">
        <v>37</v>
      </c>
      <c r="E717" s="23" t="s">
        <v>38</v>
      </c>
      <c r="F717" s="23">
        <v>452018</v>
      </c>
      <c r="G717" s="23" t="s">
        <v>138</v>
      </c>
      <c r="H717" s="23" t="s">
        <v>139</v>
      </c>
      <c r="I717" s="23" t="s">
        <v>50</v>
      </c>
      <c r="J717" s="23" t="s">
        <v>140</v>
      </c>
      <c r="K717" s="23" t="s">
        <v>24</v>
      </c>
      <c r="L717" s="23">
        <v>1</v>
      </c>
      <c r="M717" s="23">
        <v>141.13999999999999</v>
      </c>
      <c r="N717" s="23">
        <v>10</v>
      </c>
      <c r="O717" s="23">
        <v>18</v>
      </c>
      <c r="P717" s="23" t="s">
        <v>33</v>
      </c>
      <c r="Q717" s="23" t="s">
        <v>90</v>
      </c>
      <c r="R717" s="23">
        <f t="shared" si="55"/>
        <v>1</v>
      </c>
      <c r="S717" s="23" t="str">
        <f t="shared" si="56"/>
        <v>ORD100716_20250806_CUST03398_MED013</v>
      </c>
      <c r="T717" s="23">
        <f t="shared" si="57"/>
        <v>1</v>
      </c>
      <c r="U717" s="6">
        <f t="shared" si="58"/>
        <v>141.13999999999999</v>
      </c>
      <c r="V717" s="6">
        <f>tbl_Raw_Data[[#This Row],[Discount_Pct]]*tbl_Raw_Data[[#This Row],[Gross_Amount]]/100</f>
        <v>14.113999999999999</v>
      </c>
      <c r="W717" s="6">
        <f>tbl_Raw_Data[[#This Row],[Gross_Amount]]-tbl_Raw_Data[[#This Row],[Discount_Amount]]</f>
        <v>127.02599999999998</v>
      </c>
      <c r="X717" s="6">
        <f>tbl_Raw_Data[[#This Row],[Net_Amount_Before_Tax]]*tbl_Raw_Data[[#This Row],[Tax_Pct]]/100</f>
        <v>22.86468</v>
      </c>
      <c r="Y717" s="6">
        <f>tbl_Raw_Data[[#This Row],[Net_Amount_Before_Tax]]+tbl_Raw_Data[[#This Row],[Tax_Amount]]</f>
        <v>149.89067999999997</v>
      </c>
      <c r="Z717" s="6">
        <f t="shared" si="59"/>
        <v>1</v>
      </c>
    </row>
    <row r="718" spans="1:26" x14ac:dyDescent="0.3">
      <c r="A718" s="23" t="s">
        <v>1400</v>
      </c>
      <c r="B718" s="34">
        <v>45902</v>
      </c>
      <c r="C718" s="23" t="s">
        <v>1401</v>
      </c>
      <c r="D718" s="23" t="s">
        <v>72</v>
      </c>
      <c r="E718" s="23" t="s">
        <v>73</v>
      </c>
      <c r="F718" s="23">
        <v>302033</v>
      </c>
      <c r="G718" s="23" t="s">
        <v>119</v>
      </c>
      <c r="H718" s="23" t="s">
        <v>120</v>
      </c>
      <c r="I718" s="23" t="s">
        <v>32</v>
      </c>
      <c r="J718" s="23" t="s">
        <v>64</v>
      </c>
      <c r="K718" s="23" t="s">
        <v>57</v>
      </c>
      <c r="L718" s="23">
        <v>1</v>
      </c>
      <c r="M718" s="23">
        <v>69.150000000000006</v>
      </c>
      <c r="N718" s="23">
        <v>5</v>
      </c>
      <c r="O718" s="23">
        <v>18</v>
      </c>
      <c r="P718" s="23" t="s">
        <v>58</v>
      </c>
      <c r="Q718" s="23" t="s">
        <v>90</v>
      </c>
      <c r="R718" s="23">
        <f t="shared" si="55"/>
        <v>1</v>
      </c>
      <c r="S718" s="23" t="str">
        <f t="shared" si="56"/>
        <v>ORD100717_20250902_CUST02995_MED010</v>
      </c>
      <c r="T718" s="23">
        <f t="shared" si="57"/>
        <v>1</v>
      </c>
      <c r="U718" s="6">
        <f t="shared" si="58"/>
        <v>69.150000000000006</v>
      </c>
      <c r="V718" s="6">
        <f>tbl_Raw_Data[[#This Row],[Discount_Pct]]*tbl_Raw_Data[[#This Row],[Gross_Amount]]/100</f>
        <v>3.4575</v>
      </c>
      <c r="W718" s="6">
        <f>tbl_Raw_Data[[#This Row],[Gross_Amount]]-tbl_Raw_Data[[#This Row],[Discount_Amount]]</f>
        <v>65.69250000000001</v>
      </c>
      <c r="X718" s="6">
        <f>tbl_Raw_Data[[#This Row],[Net_Amount_Before_Tax]]*tbl_Raw_Data[[#This Row],[Tax_Pct]]/100</f>
        <v>11.824650000000002</v>
      </c>
      <c r="Y718" s="6">
        <f>tbl_Raw_Data[[#This Row],[Net_Amount_Before_Tax]]+tbl_Raw_Data[[#This Row],[Tax_Amount]]</f>
        <v>77.517150000000015</v>
      </c>
      <c r="Z718" s="6">
        <f t="shared" si="59"/>
        <v>1</v>
      </c>
    </row>
    <row r="719" spans="1:26" x14ac:dyDescent="0.3">
      <c r="A719" s="23" t="s">
        <v>1402</v>
      </c>
      <c r="B719" s="34">
        <v>45354</v>
      </c>
      <c r="C719" s="23" t="s">
        <v>1403</v>
      </c>
      <c r="D719" s="23" t="s">
        <v>19</v>
      </c>
      <c r="E719" s="23" t="s">
        <v>19</v>
      </c>
      <c r="F719" s="23">
        <v>110044</v>
      </c>
      <c r="G719" s="23" t="s">
        <v>160</v>
      </c>
      <c r="H719" s="23" t="s">
        <v>161</v>
      </c>
      <c r="I719" s="23" t="s">
        <v>50</v>
      </c>
      <c r="J719" s="23" t="s">
        <v>23</v>
      </c>
      <c r="K719" s="23" t="s">
        <v>24</v>
      </c>
      <c r="L719" s="23">
        <v>2</v>
      </c>
      <c r="M719" s="23">
        <v>149.26</v>
      </c>
      <c r="N719" s="23">
        <v>5</v>
      </c>
      <c r="O719" s="23">
        <v>18</v>
      </c>
      <c r="P719" s="23" t="s">
        <v>33</v>
      </c>
      <c r="Q719" s="23" t="s">
        <v>34</v>
      </c>
      <c r="R719" s="23">
        <f t="shared" si="55"/>
        <v>1</v>
      </c>
      <c r="S719" s="23" t="str">
        <f t="shared" si="56"/>
        <v>ORD100718_20240303_CUST02164_MED014</v>
      </c>
      <c r="T719" s="23">
        <f t="shared" si="57"/>
        <v>1</v>
      </c>
      <c r="U719" s="6">
        <f t="shared" si="58"/>
        <v>298.52</v>
      </c>
      <c r="V719" s="6">
        <f>tbl_Raw_Data[[#This Row],[Discount_Pct]]*tbl_Raw_Data[[#This Row],[Gross_Amount]]/100</f>
        <v>14.925999999999998</v>
      </c>
      <c r="W719" s="6">
        <f>tbl_Raw_Data[[#This Row],[Gross_Amount]]-tbl_Raw_Data[[#This Row],[Discount_Amount]]</f>
        <v>283.59399999999999</v>
      </c>
      <c r="X719" s="6">
        <f>tbl_Raw_Data[[#This Row],[Net_Amount_Before_Tax]]*tbl_Raw_Data[[#This Row],[Tax_Pct]]/100</f>
        <v>51.04692</v>
      </c>
      <c r="Y719" s="6">
        <f>tbl_Raw_Data[[#This Row],[Net_Amount_Before_Tax]]+tbl_Raw_Data[[#This Row],[Tax_Amount]]</f>
        <v>334.64091999999999</v>
      </c>
      <c r="Z719" s="6">
        <f t="shared" si="59"/>
        <v>3</v>
      </c>
    </row>
    <row r="720" spans="1:26" x14ac:dyDescent="0.3">
      <c r="A720" s="23" t="s">
        <v>1404</v>
      </c>
      <c r="B720" s="34">
        <v>45953</v>
      </c>
      <c r="C720" s="23" t="s">
        <v>1405</v>
      </c>
      <c r="D720" s="23" t="s">
        <v>142</v>
      </c>
      <c r="E720" s="23" t="s">
        <v>81</v>
      </c>
      <c r="F720" s="23">
        <v>380054</v>
      </c>
      <c r="G720" s="23" t="s">
        <v>82</v>
      </c>
      <c r="H720" s="23" t="s">
        <v>83</v>
      </c>
      <c r="I720" s="23" t="s">
        <v>84</v>
      </c>
      <c r="J720" s="23" t="s">
        <v>85</v>
      </c>
      <c r="K720" s="23" t="s">
        <v>24</v>
      </c>
      <c r="L720" s="23">
        <v>2</v>
      </c>
      <c r="M720" s="23">
        <v>276.14</v>
      </c>
      <c r="N720" s="23">
        <v>10</v>
      </c>
      <c r="O720" s="23">
        <v>12</v>
      </c>
      <c r="P720" s="23" t="s">
        <v>33</v>
      </c>
      <c r="Q720" s="23" t="s">
        <v>34</v>
      </c>
      <c r="R720" s="23">
        <f t="shared" si="55"/>
        <v>1</v>
      </c>
      <c r="S720" s="23" t="str">
        <f t="shared" si="56"/>
        <v>ORD100719_20251023_CUST01421_MED023</v>
      </c>
      <c r="T720" s="23">
        <f t="shared" si="57"/>
        <v>1</v>
      </c>
      <c r="U720" s="6">
        <f t="shared" si="58"/>
        <v>552.28</v>
      </c>
      <c r="V720" s="6">
        <f>tbl_Raw_Data[[#This Row],[Discount_Pct]]*tbl_Raw_Data[[#This Row],[Gross_Amount]]/100</f>
        <v>55.227999999999994</v>
      </c>
      <c r="W720" s="6">
        <f>tbl_Raw_Data[[#This Row],[Gross_Amount]]-tbl_Raw_Data[[#This Row],[Discount_Amount]]</f>
        <v>497.05199999999996</v>
      </c>
      <c r="X720" s="6">
        <f>tbl_Raw_Data[[#This Row],[Net_Amount_Before_Tax]]*tbl_Raw_Data[[#This Row],[Tax_Pct]]/100</f>
        <v>59.646239999999999</v>
      </c>
      <c r="Y720" s="6">
        <f>tbl_Raw_Data[[#This Row],[Net_Amount_Before_Tax]]+tbl_Raw_Data[[#This Row],[Tax_Amount]]</f>
        <v>556.69823999999994</v>
      </c>
      <c r="Z720" s="6">
        <f t="shared" si="59"/>
        <v>6</v>
      </c>
    </row>
    <row r="721" spans="1:26" x14ac:dyDescent="0.3">
      <c r="A721" s="23" t="s">
        <v>1406</v>
      </c>
      <c r="B721" s="34">
        <v>45893</v>
      </c>
      <c r="C721" s="23" t="s">
        <v>1407</v>
      </c>
      <c r="D721" s="23" t="s">
        <v>46</v>
      </c>
      <c r="E721" s="23" t="s">
        <v>47</v>
      </c>
      <c r="F721" s="23">
        <v>411038</v>
      </c>
      <c r="G721" s="23" t="s">
        <v>283</v>
      </c>
      <c r="H721" s="23" t="s">
        <v>284</v>
      </c>
      <c r="I721" s="23" t="s">
        <v>104</v>
      </c>
      <c r="J721" s="23" t="s">
        <v>42</v>
      </c>
      <c r="K721" s="23" t="s">
        <v>57</v>
      </c>
      <c r="L721" s="23">
        <v>2</v>
      </c>
      <c r="M721" s="23">
        <v>315.63</v>
      </c>
      <c r="N721" s="23">
        <v>10</v>
      </c>
      <c r="O721" s="23">
        <v>5</v>
      </c>
      <c r="P721" s="23" t="s">
        <v>58</v>
      </c>
      <c r="Q721" s="23" t="s">
        <v>26</v>
      </c>
      <c r="R721" s="23">
        <f t="shared" si="55"/>
        <v>1</v>
      </c>
      <c r="S721" s="23" t="str">
        <f t="shared" si="56"/>
        <v>ORD100720_20250824_CUST02806_MED030</v>
      </c>
      <c r="T721" s="23">
        <f t="shared" si="57"/>
        <v>1</v>
      </c>
      <c r="U721" s="6">
        <f t="shared" si="58"/>
        <v>631.26</v>
      </c>
      <c r="V721" s="6">
        <f>tbl_Raw_Data[[#This Row],[Discount_Pct]]*tbl_Raw_Data[[#This Row],[Gross_Amount]]/100</f>
        <v>63.126000000000005</v>
      </c>
      <c r="W721" s="6">
        <f>tbl_Raw_Data[[#This Row],[Gross_Amount]]-tbl_Raw_Data[[#This Row],[Discount_Amount]]</f>
        <v>568.13400000000001</v>
      </c>
      <c r="X721" s="6">
        <f>tbl_Raw_Data[[#This Row],[Net_Amount_Before_Tax]]*tbl_Raw_Data[[#This Row],[Tax_Pct]]/100</f>
        <v>28.406700000000001</v>
      </c>
      <c r="Y721" s="6">
        <f>tbl_Raw_Data[[#This Row],[Net_Amount_Before_Tax]]+tbl_Raw_Data[[#This Row],[Tax_Amount]]</f>
        <v>596.54070000000002</v>
      </c>
      <c r="Z721" s="6">
        <f t="shared" si="59"/>
        <v>0</v>
      </c>
    </row>
    <row r="722" spans="1:26" x14ac:dyDescent="0.3">
      <c r="A722" s="23" t="s">
        <v>1408</v>
      </c>
      <c r="B722" s="34">
        <v>45981</v>
      </c>
      <c r="C722" s="23" t="s">
        <v>1409</v>
      </c>
      <c r="D722" s="23" t="s">
        <v>100</v>
      </c>
      <c r="E722" s="23" t="s">
        <v>101</v>
      </c>
      <c r="F722" s="23">
        <v>201303</v>
      </c>
      <c r="G722" s="23" t="s">
        <v>315</v>
      </c>
      <c r="H722" s="23" t="s">
        <v>316</v>
      </c>
      <c r="I722" s="23" t="s">
        <v>50</v>
      </c>
      <c r="J722" s="23" t="s">
        <v>114</v>
      </c>
      <c r="K722" s="23" t="s">
        <v>24</v>
      </c>
      <c r="L722" s="23">
        <v>3</v>
      </c>
      <c r="M722" s="23">
        <v>131.51</v>
      </c>
      <c r="N722" s="23">
        <v>10</v>
      </c>
      <c r="O722" s="23">
        <v>12</v>
      </c>
      <c r="P722" s="23" t="s">
        <v>65</v>
      </c>
      <c r="Q722" s="23" t="s">
        <v>34</v>
      </c>
      <c r="R722" s="23">
        <f t="shared" si="55"/>
        <v>1</v>
      </c>
      <c r="S722" s="23" t="str">
        <f t="shared" si="56"/>
        <v>ORD100721_20251120_CUST02673_MED012</v>
      </c>
      <c r="T722" s="23">
        <f t="shared" si="57"/>
        <v>1</v>
      </c>
      <c r="U722" s="6">
        <f t="shared" si="58"/>
        <v>394.53</v>
      </c>
      <c r="V722" s="6">
        <f>tbl_Raw_Data[[#This Row],[Discount_Pct]]*tbl_Raw_Data[[#This Row],[Gross_Amount]]/100</f>
        <v>39.452999999999996</v>
      </c>
      <c r="W722" s="6">
        <f>tbl_Raw_Data[[#This Row],[Gross_Amount]]-tbl_Raw_Data[[#This Row],[Discount_Amount]]</f>
        <v>355.077</v>
      </c>
      <c r="X722" s="6">
        <f>tbl_Raw_Data[[#This Row],[Net_Amount_Before_Tax]]*tbl_Raw_Data[[#This Row],[Tax_Pct]]/100</f>
        <v>42.60924</v>
      </c>
      <c r="Y722" s="6">
        <f>tbl_Raw_Data[[#This Row],[Net_Amount_Before_Tax]]+tbl_Raw_Data[[#This Row],[Tax_Amount]]</f>
        <v>397.68624</v>
      </c>
      <c r="Z722" s="6">
        <f t="shared" si="59"/>
        <v>3</v>
      </c>
    </row>
    <row r="723" spans="1:26" x14ac:dyDescent="0.3">
      <c r="A723" s="23" t="s">
        <v>1410</v>
      </c>
      <c r="B723" s="34">
        <v>45424</v>
      </c>
      <c r="C723" s="23" t="s">
        <v>1411</v>
      </c>
      <c r="D723" s="23" t="s">
        <v>28</v>
      </c>
      <c r="E723" s="23" t="s">
        <v>29</v>
      </c>
      <c r="F723" s="23">
        <v>500081</v>
      </c>
      <c r="G723" s="23" t="s">
        <v>154</v>
      </c>
      <c r="H723" s="23" t="s">
        <v>155</v>
      </c>
      <c r="I723" s="23" t="s">
        <v>134</v>
      </c>
      <c r="J723" s="23" t="s">
        <v>156</v>
      </c>
      <c r="K723" s="23" t="s">
        <v>57</v>
      </c>
      <c r="L723" s="23">
        <v>2</v>
      </c>
      <c r="M723" s="23">
        <v>40.83</v>
      </c>
      <c r="N723" s="23">
        <v>5</v>
      </c>
      <c r="O723" s="23">
        <v>12</v>
      </c>
      <c r="P723" s="23" t="s">
        <v>43</v>
      </c>
      <c r="Q723" s="23" t="s">
        <v>34</v>
      </c>
      <c r="R723" s="23">
        <f t="shared" si="55"/>
        <v>1</v>
      </c>
      <c r="S723" s="23" t="str">
        <f t="shared" si="56"/>
        <v>ORD100722_20240512_CUST00710_MED006</v>
      </c>
      <c r="T723" s="23">
        <f t="shared" si="57"/>
        <v>1</v>
      </c>
      <c r="U723" s="6">
        <f t="shared" si="58"/>
        <v>81.66</v>
      </c>
      <c r="V723" s="6">
        <f>tbl_Raw_Data[[#This Row],[Discount_Pct]]*tbl_Raw_Data[[#This Row],[Gross_Amount]]/100</f>
        <v>4.0829999999999993</v>
      </c>
      <c r="W723" s="6">
        <f>tbl_Raw_Data[[#This Row],[Gross_Amount]]-tbl_Raw_Data[[#This Row],[Discount_Amount]]</f>
        <v>77.576999999999998</v>
      </c>
      <c r="X723" s="6">
        <f>tbl_Raw_Data[[#This Row],[Net_Amount_Before_Tax]]*tbl_Raw_Data[[#This Row],[Tax_Pct]]/100</f>
        <v>9.3092399999999991</v>
      </c>
      <c r="Y723" s="6">
        <f>tbl_Raw_Data[[#This Row],[Net_Amount_Before_Tax]]+tbl_Raw_Data[[#This Row],[Tax_Amount]]</f>
        <v>86.886240000000001</v>
      </c>
      <c r="Z723" s="6">
        <f t="shared" si="59"/>
        <v>1</v>
      </c>
    </row>
    <row r="724" spans="1:26" x14ac:dyDescent="0.3">
      <c r="A724" s="23" t="s">
        <v>1412</v>
      </c>
      <c r="B724" s="34">
        <v>45310</v>
      </c>
      <c r="C724" s="23" t="s">
        <v>1413</v>
      </c>
      <c r="D724" s="23" t="s">
        <v>80</v>
      </c>
      <c r="E724" s="23" t="s">
        <v>81</v>
      </c>
      <c r="F724" s="23">
        <v>395001</v>
      </c>
      <c r="G724" s="23" t="s">
        <v>185</v>
      </c>
      <c r="H724" s="23" t="s">
        <v>186</v>
      </c>
      <c r="I724" s="23" t="s">
        <v>76</v>
      </c>
      <c r="J724" s="23" t="s">
        <v>187</v>
      </c>
      <c r="K724" s="23" t="s">
        <v>57</v>
      </c>
      <c r="L724" s="23">
        <v>1</v>
      </c>
      <c r="M724" s="23">
        <v>81.209999999999994</v>
      </c>
      <c r="N724" s="23">
        <v>10</v>
      </c>
      <c r="O724" s="23">
        <v>12</v>
      </c>
      <c r="P724" s="23" t="s">
        <v>25</v>
      </c>
      <c r="Q724" s="23" t="s">
        <v>44</v>
      </c>
      <c r="R724" s="23">
        <f t="shared" si="55"/>
        <v>1</v>
      </c>
      <c r="S724" s="23" t="str">
        <f t="shared" si="56"/>
        <v>ORD100723_20240119_CUST01470_MED009</v>
      </c>
      <c r="T724" s="23">
        <f t="shared" si="57"/>
        <v>1</v>
      </c>
      <c r="U724" s="6">
        <f t="shared" si="58"/>
        <v>81.209999999999994</v>
      </c>
      <c r="V724" s="6">
        <f>tbl_Raw_Data[[#This Row],[Discount_Pct]]*tbl_Raw_Data[[#This Row],[Gross_Amount]]/100</f>
        <v>8.1209999999999987</v>
      </c>
      <c r="W724" s="6">
        <f>tbl_Raw_Data[[#This Row],[Gross_Amount]]-tbl_Raw_Data[[#This Row],[Discount_Amount]]</f>
        <v>73.088999999999999</v>
      </c>
      <c r="X724" s="6">
        <f>tbl_Raw_Data[[#This Row],[Net_Amount_Before_Tax]]*tbl_Raw_Data[[#This Row],[Tax_Pct]]/100</f>
        <v>8.7706800000000005</v>
      </c>
      <c r="Y724" s="6">
        <f>tbl_Raw_Data[[#This Row],[Net_Amount_Before_Tax]]+tbl_Raw_Data[[#This Row],[Tax_Amount]]</f>
        <v>81.859679999999997</v>
      </c>
      <c r="Z724" s="6">
        <f t="shared" si="59"/>
        <v>1</v>
      </c>
    </row>
    <row r="725" spans="1:26" x14ac:dyDescent="0.3">
      <c r="A725" s="23" t="s">
        <v>1414</v>
      </c>
      <c r="B725" s="34">
        <v>45924</v>
      </c>
      <c r="C725" s="23" t="s">
        <v>1415</v>
      </c>
      <c r="D725" s="23" t="s">
        <v>159</v>
      </c>
      <c r="E725" s="23" t="s">
        <v>47</v>
      </c>
      <c r="F725" s="23">
        <v>400001</v>
      </c>
      <c r="G725" s="23" t="s">
        <v>124</v>
      </c>
      <c r="H725" s="23" t="s">
        <v>125</v>
      </c>
      <c r="I725" s="23" t="s">
        <v>104</v>
      </c>
      <c r="J725" s="23" t="s">
        <v>114</v>
      </c>
      <c r="K725" s="23" t="s">
        <v>24</v>
      </c>
      <c r="L725" s="23">
        <v>1</v>
      </c>
      <c r="M725" s="23">
        <v>109.21</v>
      </c>
      <c r="N725" s="23">
        <v>5</v>
      </c>
      <c r="O725" s="23">
        <v>5</v>
      </c>
      <c r="P725" s="23" t="s">
        <v>89</v>
      </c>
      <c r="Q725" s="23" t="s">
        <v>34</v>
      </c>
      <c r="R725" s="23">
        <f t="shared" si="55"/>
        <v>1</v>
      </c>
      <c r="S725" s="23" t="str">
        <f t="shared" si="56"/>
        <v>ORD100724_20250924_CUST00929_MED018</v>
      </c>
      <c r="T725" s="23">
        <f t="shared" si="57"/>
        <v>1</v>
      </c>
      <c r="U725" s="6">
        <f t="shared" si="58"/>
        <v>109.21</v>
      </c>
      <c r="V725" s="6">
        <f>tbl_Raw_Data[[#This Row],[Discount_Pct]]*tbl_Raw_Data[[#This Row],[Gross_Amount]]/100</f>
        <v>5.4604999999999997</v>
      </c>
      <c r="W725" s="6">
        <f>tbl_Raw_Data[[#This Row],[Gross_Amount]]-tbl_Raw_Data[[#This Row],[Discount_Amount]]</f>
        <v>103.7495</v>
      </c>
      <c r="X725" s="6">
        <f>tbl_Raw_Data[[#This Row],[Net_Amount_Before_Tax]]*tbl_Raw_Data[[#This Row],[Tax_Pct]]/100</f>
        <v>5.1874749999999992</v>
      </c>
      <c r="Y725" s="6">
        <f>tbl_Raw_Data[[#This Row],[Net_Amount_Before_Tax]]+tbl_Raw_Data[[#This Row],[Tax_Amount]]</f>
        <v>108.93697499999999</v>
      </c>
      <c r="Z725" s="6">
        <f t="shared" si="59"/>
        <v>1</v>
      </c>
    </row>
    <row r="726" spans="1:26" x14ac:dyDescent="0.3">
      <c r="A726" s="23" t="s">
        <v>1416</v>
      </c>
      <c r="B726" s="34">
        <v>45998</v>
      </c>
      <c r="C726" s="23" t="s">
        <v>1417</v>
      </c>
      <c r="D726" s="23" t="s">
        <v>123</v>
      </c>
      <c r="E726" s="23" t="s">
        <v>101</v>
      </c>
      <c r="F726" s="23">
        <v>226001</v>
      </c>
      <c r="G726" s="23" t="s">
        <v>229</v>
      </c>
      <c r="H726" s="23" t="s">
        <v>230</v>
      </c>
      <c r="I726" s="23" t="s">
        <v>84</v>
      </c>
      <c r="J726" s="23" t="s">
        <v>140</v>
      </c>
      <c r="K726" s="23" t="s">
        <v>24</v>
      </c>
      <c r="L726" s="23">
        <v>1</v>
      </c>
      <c r="M726" s="23">
        <v>156.38</v>
      </c>
      <c r="N726" s="23">
        <v>15</v>
      </c>
      <c r="O726" s="23">
        <v>12</v>
      </c>
      <c r="P726" s="23" t="s">
        <v>25</v>
      </c>
      <c r="Q726" s="23" t="s">
        <v>34</v>
      </c>
      <c r="R726" s="23">
        <f t="shared" si="55"/>
        <v>1</v>
      </c>
      <c r="S726" s="23" t="str">
        <f t="shared" si="56"/>
        <v>ORD100725_20251207_CUST02112_MED022</v>
      </c>
      <c r="T726" s="23">
        <f t="shared" si="57"/>
        <v>1</v>
      </c>
      <c r="U726" s="6">
        <f t="shared" si="58"/>
        <v>156.38</v>
      </c>
      <c r="V726" s="6">
        <f>tbl_Raw_Data[[#This Row],[Discount_Pct]]*tbl_Raw_Data[[#This Row],[Gross_Amount]]/100</f>
        <v>23.456999999999997</v>
      </c>
      <c r="W726" s="6">
        <f>tbl_Raw_Data[[#This Row],[Gross_Amount]]-tbl_Raw_Data[[#This Row],[Discount_Amount]]</f>
        <v>132.923</v>
      </c>
      <c r="X726" s="6">
        <f>tbl_Raw_Data[[#This Row],[Net_Amount_Before_Tax]]*tbl_Raw_Data[[#This Row],[Tax_Pct]]/100</f>
        <v>15.950760000000001</v>
      </c>
      <c r="Y726" s="6">
        <f>tbl_Raw_Data[[#This Row],[Net_Amount_Before_Tax]]+tbl_Raw_Data[[#This Row],[Tax_Amount]]</f>
        <v>148.87376</v>
      </c>
      <c r="Z726" s="6">
        <f t="shared" si="59"/>
        <v>1</v>
      </c>
    </row>
    <row r="727" spans="1:26" x14ac:dyDescent="0.3">
      <c r="A727" s="23" t="s">
        <v>1418</v>
      </c>
      <c r="B727" s="34">
        <v>45334</v>
      </c>
      <c r="C727" s="23" t="s">
        <v>1419</v>
      </c>
      <c r="D727" s="23" t="s">
        <v>159</v>
      </c>
      <c r="E727" s="23" t="s">
        <v>47</v>
      </c>
      <c r="F727" s="23">
        <v>400069</v>
      </c>
      <c r="G727" s="23" t="s">
        <v>154</v>
      </c>
      <c r="H727" s="23" t="s">
        <v>155</v>
      </c>
      <c r="I727" s="23" t="s">
        <v>134</v>
      </c>
      <c r="J727" s="23" t="s">
        <v>156</v>
      </c>
      <c r="K727" s="23" t="s">
        <v>57</v>
      </c>
      <c r="L727" s="23">
        <v>2</v>
      </c>
      <c r="M727" s="23">
        <v>50.18</v>
      </c>
      <c r="N727" s="23">
        <v>15</v>
      </c>
      <c r="O727" s="23">
        <v>5</v>
      </c>
      <c r="P727" s="23" t="s">
        <v>58</v>
      </c>
      <c r="Q727" s="23" t="s">
        <v>90</v>
      </c>
      <c r="R727" s="23">
        <f t="shared" si="55"/>
        <v>1</v>
      </c>
      <c r="S727" s="23" t="str">
        <f t="shared" si="56"/>
        <v>ORD100726_20240212_CUST02078_MED006</v>
      </c>
      <c r="T727" s="23">
        <f t="shared" si="57"/>
        <v>1</v>
      </c>
      <c r="U727" s="6">
        <f t="shared" si="58"/>
        <v>100.36</v>
      </c>
      <c r="V727" s="6">
        <f>tbl_Raw_Data[[#This Row],[Discount_Pct]]*tbl_Raw_Data[[#This Row],[Gross_Amount]]/100</f>
        <v>15.054</v>
      </c>
      <c r="W727" s="6">
        <f>tbl_Raw_Data[[#This Row],[Gross_Amount]]-tbl_Raw_Data[[#This Row],[Discount_Amount]]</f>
        <v>85.305999999999997</v>
      </c>
      <c r="X727" s="6">
        <f>tbl_Raw_Data[[#This Row],[Net_Amount_Before_Tax]]*tbl_Raw_Data[[#This Row],[Tax_Pct]]/100</f>
        <v>4.2652999999999999</v>
      </c>
      <c r="Y727" s="6">
        <f>tbl_Raw_Data[[#This Row],[Net_Amount_Before_Tax]]+tbl_Raw_Data[[#This Row],[Tax_Amount]]</f>
        <v>89.571299999999994</v>
      </c>
      <c r="Z727" s="6">
        <f t="shared" si="59"/>
        <v>3</v>
      </c>
    </row>
    <row r="728" spans="1:26" x14ac:dyDescent="0.3">
      <c r="A728" s="23" t="s">
        <v>1420</v>
      </c>
      <c r="B728" s="34">
        <v>45802</v>
      </c>
      <c r="C728" s="23" t="s">
        <v>1421</v>
      </c>
      <c r="D728" s="23" t="s">
        <v>37</v>
      </c>
      <c r="E728" s="23" t="s">
        <v>38</v>
      </c>
      <c r="F728" s="23">
        <v>452010</v>
      </c>
      <c r="G728" s="23" t="s">
        <v>61</v>
      </c>
      <c r="H728" s="23" t="s">
        <v>62</v>
      </c>
      <c r="I728" s="23" t="s">
        <v>63</v>
      </c>
      <c r="J728" s="23" t="s">
        <v>64</v>
      </c>
      <c r="K728" s="23" t="s">
        <v>57</v>
      </c>
      <c r="L728" s="23">
        <v>1</v>
      </c>
      <c r="M728" s="23">
        <v>107.6</v>
      </c>
      <c r="N728" s="23">
        <v>10</v>
      </c>
      <c r="O728" s="23">
        <v>5</v>
      </c>
      <c r="P728" s="23" t="s">
        <v>33</v>
      </c>
      <c r="Q728" s="23" t="s">
        <v>26</v>
      </c>
      <c r="R728" s="23">
        <f t="shared" si="55"/>
        <v>1</v>
      </c>
      <c r="S728" s="23" t="str">
        <f t="shared" si="56"/>
        <v>ORD100727_20250525_CUST03001_MED004</v>
      </c>
      <c r="T728" s="23">
        <f t="shared" si="57"/>
        <v>1</v>
      </c>
      <c r="U728" s="6">
        <f t="shared" si="58"/>
        <v>107.6</v>
      </c>
      <c r="V728" s="6">
        <f>tbl_Raw_Data[[#This Row],[Discount_Pct]]*tbl_Raw_Data[[#This Row],[Gross_Amount]]/100</f>
        <v>10.76</v>
      </c>
      <c r="W728" s="6">
        <f>tbl_Raw_Data[[#This Row],[Gross_Amount]]-tbl_Raw_Data[[#This Row],[Discount_Amount]]</f>
        <v>96.839999999999989</v>
      </c>
      <c r="X728" s="6">
        <f>tbl_Raw_Data[[#This Row],[Net_Amount_Before_Tax]]*tbl_Raw_Data[[#This Row],[Tax_Pct]]/100</f>
        <v>4.8419999999999996</v>
      </c>
      <c r="Y728" s="6">
        <f>tbl_Raw_Data[[#This Row],[Net_Amount_Before_Tax]]+tbl_Raw_Data[[#This Row],[Tax_Amount]]</f>
        <v>101.68199999999999</v>
      </c>
      <c r="Z728" s="6">
        <f t="shared" si="59"/>
        <v>2</v>
      </c>
    </row>
    <row r="729" spans="1:26" x14ac:dyDescent="0.3">
      <c r="A729" s="23" t="s">
        <v>1422</v>
      </c>
      <c r="B729" s="34">
        <v>45298</v>
      </c>
      <c r="C729" s="23" t="s">
        <v>1423</v>
      </c>
      <c r="D729" s="23" t="s">
        <v>37</v>
      </c>
      <c r="E729" s="23" t="s">
        <v>38</v>
      </c>
      <c r="F729" s="23">
        <v>452016</v>
      </c>
      <c r="G729" s="23" t="s">
        <v>167</v>
      </c>
      <c r="H729" s="23" t="s">
        <v>168</v>
      </c>
      <c r="I729" s="23" t="s">
        <v>113</v>
      </c>
      <c r="J729" s="23" t="s">
        <v>42</v>
      </c>
      <c r="K729" s="23" t="s">
        <v>24</v>
      </c>
      <c r="L729" s="23">
        <v>2</v>
      </c>
      <c r="M729" s="23">
        <v>181.91</v>
      </c>
      <c r="N729" s="23">
        <v>0</v>
      </c>
      <c r="O729" s="23">
        <v>5</v>
      </c>
      <c r="P729" s="23" t="s">
        <v>58</v>
      </c>
      <c r="Q729" s="23" t="s">
        <v>26</v>
      </c>
      <c r="R729" s="23">
        <f t="shared" si="55"/>
        <v>1</v>
      </c>
      <c r="S729" s="23" t="str">
        <f t="shared" si="56"/>
        <v>ORD100728_20240107_CUST01005_MED026</v>
      </c>
      <c r="T729" s="23">
        <f t="shared" si="57"/>
        <v>1</v>
      </c>
      <c r="U729" s="6">
        <f t="shared" si="58"/>
        <v>363.82</v>
      </c>
      <c r="V729" s="6">
        <f>tbl_Raw_Data[[#This Row],[Discount_Pct]]*tbl_Raw_Data[[#This Row],[Gross_Amount]]/100</f>
        <v>0</v>
      </c>
      <c r="W729" s="6">
        <f>tbl_Raw_Data[[#This Row],[Gross_Amount]]-tbl_Raw_Data[[#This Row],[Discount_Amount]]</f>
        <v>363.82</v>
      </c>
      <c r="X729" s="6">
        <f>tbl_Raw_Data[[#This Row],[Net_Amount_Before_Tax]]*tbl_Raw_Data[[#This Row],[Tax_Pct]]/100</f>
        <v>18.190999999999999</v>
      </c>
      <c r="Y729" s="6">
        <f>tbl_Raw_Data[[#This Row],[Net_Amount_Before_Tax]]+tbl_Raw_Data[[#This Row],[Tax_Amount]]</f>
        <v>382.01099999999997</v>
      </c>
      <c r="Z729" s="6">
        <f t="shared" si="59"/>
        <v>3</v>
      </c>
    </row>
    <row r="730" spans="1:26" x14ac:dyDescent="0.3">
      <c r="A730" s="23" t="s">
        <v>1424</v>
      </c>
      <c r="B730" s="34">
        <v>45972</v>
      </c>
      <c r="C730" s="23" t="s">
        <v>1425</v>
      </c>
      <c r="D730" s="23" t="s">
        <v>92</v>
      </c>
      <c r="E730" s="23" t="s">
        <v>93</v>
      </c>
      <c r="F730" s="23">
        <v>560066</v>
      </c>
      <c r="G730" s="23" t="s">
        <v>256</v>
      </c>
      <c r="H730" s="23" t="s">
        <v>257</v>
      </c>
      <c r="I730" s="23" t="s">
        <v>22</v>
      </c>
      <c r="J730" s="23" t="s">
        <v>258</v>
      </c>
      <c r="K730" s="23" t="s">
        <v>57</v>
      </c>
      <c r="L730" s="23">
        <v>3</v>
      </c>
      <c r="M730" s="23">
        <v>64.599999999999994</v>
      </c>
      <c r="N730" s="23">
        <v>0</v>
      </c>
      <c r="O730" s="23">
        <v>12</v>
      </c>
      <c r="P730" s="23" t="s">
        <v>33</v>
      </c>
      <c r="Q730" s="23" t="s">
        <v>90</v>
      </c>
      <c r="R730" s="23">
        <f t="shared" si="55"/>
        <v>1</v>
      </c>
      <c r="S730" s="23" t="str">
        <f t="shared" si="56"/>
        <v>ORD100729_20251111_CUST01006_MED025</v>
      </c>
      <c r="T730" s="23">
        <f t="shared" si="57"/>
        <v>1</v>
      </c>
      <c r="U730" s="6">
        <f t="shared" si="58"/>
        <v>193.79999999999998</v>
      </c>
      <c r="V730" s="6">
        <f>tbl_Raw_Data[[#This Row],[Discount_Pct]]*tbl_Raw_Data[[#This Row],[Gross_Amount]]/100</f>
        <v>0</v>
      </c>
      <c r="W730" s="6">
        <f>tbl_Raw_Data[[#This Row],[Gross_Amount]]-tbl_Raw_Data[[#This Row],[Discount_Amount]]</f>
        <v>193.79999999999998</v>
      </c>
      <c r="X730" s="6">
        <f>tbl_Raw_Data[[#This Row],[Net_Amount_Before_Tax]]*tbl_Raw_Data[[#This Row],[Tax_Pct]]/100</f>
        <v>23.256</v>
      </c>
      <c r="Y730" s="6">
        <f>tbl_Raw_Data[[#This Row],[Net_Amount_Before_Tax]]+tbl_Raw_Data[[#This Row],[Tax_Amount]]</f>
        <v>217.05599999999998</v>
      </c>
      <c r="Z730" s="6">
        <f t="shared" si="59"/>
        <v>2</v>
      </c>
    </row>
    <row r="731" spans="1:26" x14ac:dyDescent="0.3">
      <c r="A731" s="23" t="s">
        <v>1426</v>
      </c>
      <c r="B731" s="34">
        <v>45820</v>
      </c>
      <c r="C731" s="23" t="s">
        <v>1427</v>
      </c>
      <c r="D731" s="23" t="s">
        <v>52</v>
      </c>
      <c r="E731" s="23" t="s">
        <v>52</v>
      </c>
      <c r="F731" s="23">
        <v>160036</v>
      </c>
      <c r="G731" s="23" t="s">
        <v>315</v>
      </c>
      <c r="H731" s="23" t="s">
        <v>316</v>
      </c>
      <c r="I731" s="23" t="s">
        <v>50</v>
      </c>
      <c r="J731" s="23" t="s">
        <v>114</v>
      </c>
      <c r="K731" s="23" t="s">
        <v>24</v>
      </c>
      <c r="L731" s="23">
        <v>5</v>
      </c>
      <c r="M731" s="23">
        <v>119.94</v>
      </c>
      <c r="N731" s="23">
        <v>10</v>
      </c>
      <c r="O731" s="23">
        <v>18</v>
      </c>
      <c r="P731" s="23" t="s">
        <v>25</v>
      </c>
      <c r="Q731" s="23" t="s">
        <v>34</v>
      </c>
      <c r="R731" s="23">
        <f t="shared" si="55"/>
        <v>1</v>
      </c>
      <c r="S731" s="23" t="str">
        <f t="shared" si="56"/>
        <v>ORD100730_20250612_CUST03255_MED012</v>
      </c>
      <c r="T731" s="23">
        <f t="shared" si="57"/>
        <v>1</v>
      </c>
      <c r="U731" s="6">
        <f t="shared" si="58"/>
        <v>599.70000000000005</v>
      </c>
      <c r="V731" s="6">
        <f>tbl_Raw_Data[[#This Row],[Discount_Pct]]*tbl_Raw_Data[[#This Row],[Gross_Amount]]/100</f>
        <v>59.97</v>
      </c>
      <c r="W731" s="6">
        <f>tbl_Raw_Data[[#This Row],[Gross_Amount]]-tbl_Raw_Data[[#This Row],[Discount_Amount]]</f>
        <v>539.73</v>
      </c>
      <c r="X731" s="6">
        <f>tbl_Raw_Data[[#This Row],[Net_Amount_Before_Tax]]*tbl_Raw_Data[[#This Row],[Tax_Pct]]/100</f>
        <v>97.151399999999995</v>
      </c>
      <c r="Y731" s="6">
        <f>tbl_Raw_Data[[#This Row],[Net_Amount_Before_Tax]]+tbl_Raw_Data[[#This Row],[Tax_Amount]]</f>
        <v>636.88139999999999</v>
      </c>
      <c r="Z731" s="6">
        <f t="shared" si="59"/>
        <v>3</v>
      </c>
    </row>
    <row r="732" spans="1:26" x14ac:dyDescent="0.3">
      <c r="A732" s="23" t="s">
        <v>1428</v>
      </c>
      <c r="B732" s="34">
        <v>45703</v>
      </c>
      <c r="C732" s="23" t="s">
        <v>1429</v>
      </c>
      <c r="D732" s="23" t="s">
        <v>92</v>
      </c>
      <c r="E732" s="23" t="s">
        <v>93</v>
      </c>
      <c r="F732" s="23">
        <v>560034</v>
      </c>
      <c r="G732" s="23" t="s">
        <v>160</v>
      </c>
      <c r="H732" s="23" t="s">
        <v>161</v>
      </c>
      <c r="I732" s="23" t="s">
        <v>50</v>
      </c>
      <c r="J732" s="23" t="s">
        <v>23</v>
      </c>
      <c r="K732" s="23" t="s">
        <v>24</v>
      </c>
      <c r="L732" s="23">
        <v>1</v>
      </c>
      <c r="M732" s="23">
        <v>157.32</v>
      </c>
      <c r="N732" s="23">
        <v>10</v>
      </c>
      <c r="O732" s="23">
        <v>18</v>
      </c>
      <c r="P732" s="23" t="s">
        <v>89</v>
      </c>
      <c r="Q732" s="23" t="s">
        <v>34</v>
      </c>
      <c r="R732" s="23">
        <f t="shared" si="55"/>
        <v>1</v>
      </c>
      <c r="S732" s="23" t="str">
        <f t="shared" si="56"/>
        <v>ORD100731_20250215_CUST03164_MED014</v>
      </c>
      <c r="T732" s="23">
        <f t="shared" si="57"/>
        <v>1</v>
      </c>
      <c r="U732" s="6">
        <f t="shared" si="58"/>
        <v>157.32</v>
      </c>
      <c r="V732" s="6">
        <f>tbl_Raw_Data[[#This Row],[Discount_Pct]]*tbl_Raw_Data[[#This Row],[Gross_Amount]]/100</f>
        <v>15.731999999999998</v>
      </c>
      <c r="W732" s="6">
        <f>tbl_Raw_Data[[#This Row],[Gross_Amount]]-tbl_Raw_Data[[#This Row],[Discount_Amount]]</f>
        <v>141.58799999999999</v>
      </c>
      <c r="X732" s="6">
        <f>tbl_Raw_Data[[#This Row],[Net_Amount_Before_Tax]]*tbl_Raw_Data[[#This Row],[Tax_Pct]]/100</f>
        <v>25.48584</v>
      </c>
      <c r="Y732" s="6">
        <f>tbl_Raw_Data[[#This Row],[Net_Amount_Before_Tax]]+tbl_Raw_Data[[#This Row],[Tax_Amount]]</f>
        <v>167.07383999999999</v>
      </c>
      <c r="Z732" s="6">
        <f t="shared" si="59"/>
        <v>3</v>
      </c>
    </row>
    <row r="733" spans="1:26" x14ac:dyDescent="0.3">
      <c r="A733" s="23" t="s">
        <v>1430</v>
      </c>
      <c r="B733" s="34">
        <v>46022</v>
      </c>
      <c r="C733" s="23" t="s">
        <v>1326</v>
      </c>
      <c r="D733" s="23" t="s">
        <v>52</v>
      </c>
      <c r="E733" s="23" t="s">
        <v>52</v>
      </c>
      <c r="F733" s="23">
        <v>160036</v>
      </c>
      <c r="G733" s="23" t="s">
        <v>102</v>
      </c>
      <c r="H733" s="23" t="s">
        <v>103</v>
      </c>
      <c r="I733" s="23" t="s">
        <v>104</v>
      </c>
      <c r="J733" s="23" t="s">
        <v>64</v>
      </c>
      <c r="K733" s="23" t="s">
        <v>57</v>
      </c>
      <c r="L733" s="23">
        <v>2</v>
      </c>
      <c r="M733" s="23">
        <v>94.06</v>
      </c>
      <c r="N733" s="23">
        <v>5</v>
      </c>
      <c r="O733" s="23">
        <v>18</v>
      </c>
      <c r="P733" s="23" t="s">
        <v>65</v>
      </c>
      <c r="Q733" s="23" t="s">
        <v>44</v>
      </c>
      <c r="R733" s="23">
        <f t="shared" si="55"/>
        <v>1</v>
      </c>
      <c r="S733" s="23" t="str">
        <f t="shared" si="56"/>
        <v>ORD100732_20251231_CUST03273_MED029</v>
      </c>
      <c r="T733" s="23">
        <f t="shared" si="57"/>
        <v>1</v>
      </c>
      <c r="U733" s="6">
        <f t="shared" si="58"/>
        <v>188.12</v>
      </c>
      <c r="V733" s="6">
        <f>tbl_Raw_Data[[#This Row],[Discount_Pct]]*tbl_Raw_Data[[#This Row],[Gross_Amount]]/100</f>
        <v>9.4060000000000006</v>
      </c>
      <c r="W733" s="6">
        <f>tbl_Raw_Data[[#This Row],[Gross_Amount]]-tbl_Raw_Data[[#This Row],[Discount_Amount]]</f>
        <v>178.714</v>
      </c>
      <c r="X733" s="6">
        <f>tbl_Raw_Data[[#This Row],[Net_Amount_Before_Tax]]*tbl_Raw_Data[[#This Row],[Tax_Pct]]/100</f>
        <v>32.168520000000001</v>
      </c>
      <c r="Y733" s="6">
        <f>tbl_Raw_Data[[#This Row],[Net_Amount_Before_Tax]]+tbl_Raw_Data[[#This Row],[Tax_Amount]]</f>
        <v>210.88252</v>
      </c>
      <c r="Z733" s="6">
        <f t="shared" si="59"/>
        <v>2</v>
      </c>
    </row>
    <row r="734" spans="1:26" x14ac:dyDescent="0.3">
      <c r="A734" s="23" t="s">
        <v>1431</v>
      </c>
      <c r="B734" s="34">
        <v>45300</v>
      </c>
      <c r="C734" s="23" t="s">
        <v>1432</v>
      </c>
      <c r="D734" s="23" t="s">
        <v>87</v>
      </c>
      <c r="E734" s="23" t="s">
        <v>88</v>
      </c>
      <c r="F734" s="23">
        <v>600018</v>
      </c>
      <c r="G734" s="23" t="s">
        <v>102</v>
      </c>
      <c r="H734" s="23" t="s">
        <v>103</v>
      </c>
      <c r="I734" s="23" t="s">
        <v>104</v>
      </c>
      <c r="J734" s="23" t="s">
        <v>64</v>
      </c>
      <c r="K734" s="23" t="s">
        <v>57</v>
      </c>
      <c r="L734" s="23">
        <v>2</v>
      </c>
      <c r="M734" s="23">
        <v>110.6</v>
      </c>
      <c r="N734" s="23">
        <v>10</v>
      </c>
      <c r="O734" s="23">
        <v>12</v>
      </c>
      <c r="P734" s="23" t="s">
        <v>89</v>
      </c>
      <c r="Q734" s="23" t="s">
        <v>90</v>
      </c>
      <c r="R734" s="23">
        <f t="shared" si="55"/>
        <v>1</v>
      </c>
      <c r="S734" s="23" t="str">
        <f t="shared" si="56"/>
        <v>ORD100733_20240109_CUST03388_MED029</v>
      </c>
      <c r="T734" s="23">
        <f t="shared" si="57"/>
        <v>1</v>
      </c>
      <c r="U734" s="6">
        <f t="shared" si="58"/>
        <v>221.2</v>
      </c>
      <c r="V734" s="6">
        <f>tbl_Raw_Data[[#This Row],[Discount_Pct]]*tbl_Raw_Data[[#This Row],[Gross_Amount]]/100</f>
        <v>22.12</v>
      </c>
      <c r="W734" s="6">
        <f>tbl_Raw_Data[[#This Row],[Gross_Amount]]-tbl_Raw_Data[[#This Row],[Discount_Amount]]</f>
        <v>199.07999999999998</v>
      </c>
      <c r="X734" s="6">
        <f>tbl_Raw_Data[[#This Row],[Net_Amount_Before_Tax]]*tbl_Raw_Data[[#This Row],[Tax_Pct]]/100</f>
        <v>23.889600000000002</v>
      </c>
      <c r="Y734" s="6">
        <f>tbl_Raw_Data[[#This Row],[Net_Amount_Before_Tax]]+tbl_Raw_Data[[#This Row],[Tax_Amount]]</f>
        <v>222.96959999999999</v>
      </c>
      <c r="Z734" s="6">
        <f t="shared" si="59"/>
        <v>1</v>
      </c>
    </row>
    <row r="735" spans="1:26" x14ac:dyDescent="0.3">
      <c r="A735" s="23" t="s">
        <v>1433</v>
      </c>
      <c r="B735" s="34">
        <v>45956</v>
      </c>
      <c r="C735" s="23" t="s">
        <v>1434</v>
      </c>
      <c r="D735" s="23" t="s">
        <v>183</v>
      </c>
      <c r="E735" s="23" t="s">
        <v>184</v>
      </c>
      <c r="F735" s="23">
        <v>122002</v>
      </c>
      <c r="G735" s="23" t="s">
        <v>132</v>
      </c>
      <c r="H735" s="23" t="s">
        <v>133</v>
      </c>
      <c r="I735" s="23" t="s">
        <v>134</v>
      </c>
      <c r="J735" s="23" t="s">
        <v>135</v>
      </c>
      <c r="K735" s="23" t="s">
        <v>57</v>
      </c>
      <c r="L735" s="23">
        <v>4</v>
      </c>
      <c r="M735" s="23">
        <v>67.709999999999994</v>
      </c>
      <c r="N735" s="23">
        <v>5</v>
      </c>
      <c r="O735" s="23">
        <v>12</v>
      </c>
      <c r="P735" s="23" t="s">
        <v>89</v>
      </c>
      <c r="Q735" s="23" t="s">
        <v>34</v>
      </c>
      <c r="R735" s="23">
        <f t="shared" si="55"/>
        <v>1</v>
      </c>
      <c r="S735" s="23" t="str">
        <f t="shared" si="56"/>
        <v>ORD100734_20251026_CUST01657_MED007</v>
      </c>
      <c r="T735" s="23">
        <f t="shared" si="57"/>
        <v>1</v>
      </c>
      <c r="U735" s="6">
        <f t="shared" si="58"/>
        <v>270.83999999999997</v>
      </c>
      <c r="V735" s="6">
        <f>tbl_Raw_Data[[#This Row],[Discount_Pct]]*tbl_Raw_Data[[#This Row],[Gross_Amount]]/100</f>
        <v>13.541999999999998</v>
      </c>
      <c r="W735" s="6">
        <f>tbl_Raw_Data[[#This Row],[Gross_Amount]]-tbl_Raw_Data[[#This Row],[Discount_Amount]]</f>
        <v>257.298</v>
      </c>
      <c r="X735" s="6">
        <f>tbl_Raw_Data[[#This Row],[Net_Amount_Before_Tax]]*tbl_Raw_Data[[#This Row],[Tax_Pct]]/100</f>
        <v>30.87576</v>
      </c>
      <c r="Y735" s="6">
        <f>tbl_Raw_Data[[#This Row],[Net_Amount_Before_Tax]]+tbl_Raw_Data[[#This Row],[Tax_Amount]]</f>
        <v>288.17376000000002</v>
      </c>
      <c r="Z735" s="6">
        <f t="shared" si="59"/>
        <v>1</v>
      </c>
    </row>
    <row r="736" spans="1:26" x14ac:dyDescent="0.3">
      <c r="A736" s="23" t="s">
        <v>1435</v>
      </c>
      <c r="B736" s="34">
        <v>45815</v>
      </c>
      <c r="C736" s="23" t="s">
        <v>1436</v>
      </c>
      <c r="D736" s="23" t="s">
        <v>87</v>
      </c>
      <c r="E736" s="23" t="s">
        <v>88</v>
      </c>
      <c r="F736" s="23">
        <v>600100</v>
      </c>
      <c r="G736" s="23" t="s">
        <v>30</v>
      </c>
      <c r="H736" s="23" t="s">
        <v>31</v>
      </c>
      <c r="I736" s="23" t="s">
        <v>32</v>
      </c>
      <c r="J736" s="23" t="s">
        <v>23</v>
      </c>
      <c r="K736" s="23" t="s">
        <v>24</v>
      </c>
      <c r="L736" s="23">
        <v>1</v>
      </c>
      <c r="M736" s="23">
        <v>141.97</v>
      </c>
      <c r="N736" s="23">
        <v>0</v>
      </c>
      <c r="O736" s="23">
        <v>12</v>
      </c>
      <c r="P736" s="23" t="s">
        <v>65</v>
      </c>
      <c r="Q736" s="23" t="s">
        <v>34</v>
      </c>
      <c r="R736" s="23">
        <f t="shared" si="55"/>
        <v>1</v>
      </c>
      <c r="S736" s="23" t="str">
        <f t="shared" si="56"/>
        <v>ORD100735_20250607_CUST02261_MED017</v>
      </c>
      <c r="T736" s="23">
        <f t="shared" si="57"/>
        <v>1</v>
      </c>
      <c r="U736" s="6">
        <f t="shared" si="58"/>
        <v>141.97</v>
      </c>
      <c r="V736" s="6">
        <f>tbl_Raw_Data[[#This Row],[Discount_Pct]]*tbl_Raw_Data[[#This Row],[Gross_Amount]]/100</f>
        <v>0</v>
      </c>
      <c r="W736" s="6">
        <f>tbl_Raw_Data[[#This Row],[Gross_Amount]]-tbl_Raw_Data[[#This Row],[Discount_Amount]]</f>
        <v>141.97</v>
      </c>
      <c r="X736" s="6">
        <f>tbl_Raw_Data[[#This Row],[Net_Amount_Before_Tax]]*tbl_Raw_Data[[#This Row],[Tax_Pct]]/100</f>
        <v>17.0364</v>
      </c>
      <c r="Y736" s="6">
        <f>tbl_Raw_Data[[#This Row],[Net_Amount_Before_Tax]]+tbl_Raw_Data[[#This Row],[Tax_Amount]]</f>
        <v>159.00639999999999</v>
      </c>
      <c r="Z736" s="6">
        <f t="shared" si="59"/>
        <v>1</v>
      </c>
    </row>
    <row r="737" spans="1:26" x14ac:dyDescent="0.3">
      <c r="A737" s="23" t="s">
        <v>1437</v>
      </c>
      <c r="B737" s="34">
        <v>45603</v>
      </c>
      <c r="C737" s="23" t="s">
        <v>1438</v>
      </c>
      <c r="D737" s="23" t="s">
        <v>130</v>
      </c>
      <c r="E737" s="23" t="s">
        <v>131</v>
      </c>
      <c r="F737" s="23">
        <v>700102</v>
      </c>
      <c r="G737" s="23" t="s">
        <v>30</v>
      </c>
      <c r="H737" s="23" t="s">
        <v>31</v>
      </c>
      <c r="I737" s="23" t="s">
        <v>32</v>
      </c>
      <c r="J737" s="23" t="s">
        <v>23</v>
      </c>
      <c r="K737" s="23" t="s">
        <v>24</v>
      </c>
      <c r="L737" s="23">
        <v>1</v>
      </c>
      <c r="M737" s="23">
        <v>120.99</v>
      </c>
      <c r="N737" s="23">
        <v>5</v>
      </c>
      <c r="O737" s="23">
        <v>18</v>
      </c>
      <c r="P737" s="23" t="s">
        <v>65</v>
      </c>
      <c r="Q737" s="23" t="s">
        <v>34</v>
      </c>
      <c r="R737" s="23">
        <f t="shared" si="55"/>
        <v>1</v>
      </c>
      <c r="S737" s="23" t="str">
        <f t="shared" si="56"/>
        <v>ORD100736_20241107_CUST02976_MED017</v>
      </c>
      <c r="T737" s="23">
        <f t="shared" si="57"/>
        <v>1</v>
      </c>
      <c r="U737" s="6">
        <f t="shared" si="58"/>
        <v>120.99</v>
      </c>
      <c r="V737" s="6">
        <f>tbl_Raw_Data[[#This Row],[Discount_Pct]]*tbl_Raw_Data[[#This Row],[Gross_Amount]]/100</f>
        <v>6.0494999999999992</v>
      </c>
      <c r="W737" s="6">
        <f>tbl_Raw_Data[[#This Row],[Gross_Amount]]-tbl_Raw_Data[[#This Row],[Discount_Amount]]</f>
        <v>114.9405</v>
      </c>
      <c r="X737" s="6">
        <f>tbl_Raw_Data[[#This Row],[Net_Amount_Before_Tax]]*tbl_Raw_Data[[#This Row],[Tax_Pct]]/100</f>
        <v>20.68929</v>
      </c>
      <c r="Y737" s="6">
        <f>tbl_Raw_Data[[#This Row],[Net_Amount_Before_Tax]]+tbl_Raw_Data[[#This Row],[Tax_Amount]]</f>
        <v>135.62979000000001</v>
      </c>
      <c r="Z737" s="6">
        <f t="shared" si="59"/>
        <v>2</v>
      </c>
    </row>
    <row r="738" spans="1:26" x14ac:dyDescent="0.3">
      <c r="A738" s="23" t="s">
        <v>1437</v>
      </c>
      <c r="B738" s="34">
        <v>45958</v>
      </c>
      <c r="C738" s="23" t="s">
        <v>1439</v>
      </c>
      <c r="D738" s="23" t="s">
        <v>142</v>
      </c>
      <c r="E738" s="23" t="s">
        <v>81</v>
      </c>
      <c r="F738" s="23">
        <v>380061</v>
      </c>
      <c r="G738" s="23" t="s">
        <v>119</v>
      </c>
      <c r="H738" s="23" t="s">
        <v>120</v>
      </c>
      <c r="I738" s="23" t="s">
        <v>32</v>
      </c>
      <c r="J738" s="23" t="s">
        <v>64</v>
      </c>
      <c r="K738" s="23" t="s">
        <v>57</v>
      </c>
      <c r="L738" s="23">
        <v>2</v>
      </c>
      <c r="M738" s="23">
        <v>61.7</v>
      </c>
      <c r="N738" s="23">
        <v>5</v>
      </c>
      <c r="O738" s="23">
        <v>5</v>
      </c>
      <c r="P738" s="23" t="s">
        <v>89</v>
      </c>
      <c r="Q738" s="23" t="s">
        <v>34</v>
      </c>
      <c r="R738" s="23">
        <f t="shared" si="55"/>
        <v>1</v>
      </c>
      <c r="S738" s="23" t="str">
        <f t="shared" si="56"/>
        <v>ORD100736_20251028_CUST00511_MED010</v>
      </c>
      <c r="T738" s="23">
        <f t="shared" si="57"/>
        <v>1</v>
      </c>
      <c r="U738" s="6">
        <f t="shared" si="58"/>
        <v>123.4</v>
      </c>
      <c r="V738" s="6">
        <f>tbl_Raw_Data[[#This Row],[Discount_Pct]]*tbl_Raw_Data[[#This Row],[Gross_Amount]]/100</f>
        <v>6.17</v>
      </c>
      <c r="W738" s="6">
        <f>tbl_Raw_Data[[#This Row],[Gross_Amount]]-tbl_Raw_Data[[#This Row],[Discount_Amount]]</f>
        <v>117.23</v>
      </c>
      <c r="X738" s="6">
        <f>tbl_Raw_Data[[#This Row],[Net_Amount_Before_Tax]]*tbl_Raw_Data[[#This Row],[Tax_Pct]]/100</f>
        <v>5.8614999999999995</v>
      </c>
      <c r="Y738" s="6">
        <f>tbl_Raw_Data[[#This Row],[Net_Amount_Before_Tax]]+tbl_Raw_Data[[#This Row],[Tax_Amount]]</f>
        <v>123.0915</v>
      </c>
      <c r="Z738" s="6">
        <f t="shared" si="59"/>
        <v>3</v>
      </c>
    </row>
    <row r="739" spans="1:26" x14ac:dyDescent="0.3">
      <c r="A739" s="23" t="s">
        <v>1440</v>
      </c>
      <c r="B739" s="34">
        <v>45583</v>
      </c>
      <c r="C739" s="23" t="s">
        <v>1441</v>
      </c>
      <c r="D739" s="23" t="s">
        <v>183</v>
      </c>
      <c r="E739" s="23" t="s">
        <v>184</v>
      </c>
      <c r="F739" s="23">
        <v>122002</v>
      </c>
      <c r="G739" s="23" t="s">
        <v>111</v>
      </c>
      <c r="H739" s="23" t="s">
        <v>112</v>
      </c>
      <c r="I739" s="23" t="s">
        <v>113</v>
      </c>
      <c r="J739" s="23" t="s">
        <v>114</v>
      </c>
      <c r="K739" s="23" t="s">
        <v>24</v>
      </c>
      <c r="L739" s="23">
        <v>2</v>
      </c>
      <c r="M739" s="23">
        <v>100.85</v>
      </c>
      <c r="N739" s="23">
        <v>10</v>
      </c>
      <c r="O739" s="23">
        <v>12</v>
      </c>
      <c r="P739" s="23" t="s">
        <v>25</v>
      </c>
      <c r="Q739" s="23" t="s">
        <v>44</v>
      </c>
      <c r="R739" s="23">
        <f t="shared" si="55"/>
        <v>1</v>
      </c>
      <c r="S739" s="23" t="str">
        <f t="shared" si="56"/>
        <v>ORD100738_20241018_CUST02732_MED027</v>
      </c>
      <c r="T739" s="23">
        <f t="shared" si="57"/>
        <v>1</v>
      </c>
      <c r="U739" s="6">
        <f t="shared" si="58"/>
        <v>201.7</v>
      </c>
      <c r="V739" s="6">
        <f>tbl_Raw_Data[[#This Row],[Discount_Pct]]*tbl_Raw_Data[[#This Row],[Gross_Amount]]/100</f>
        <v>20.170000000000002</v>
      </c>
      <c r="W739" s="6">
        <f>tbl_Raw_Data[[#This Row],[Gross_Amount]]-tbl_Raw_Data[[#This Row],[Discount_Amount]]</f>
        <v>181.52999999999997</v>
      </c>
      <c r="X739" s="6">
        <f>tbl_Raw_Data[[#This Row],[Net_Amount_Before_Tax]]*tbl_Raw_Data[[#This Row],[Tax_Pct]]/100</f>
        <v>21.783599999999996</v>
      </c>
      <c r="Y739" s="6">
        <f>tbl_Raw_Data[[#This Row],[Net_Amount_Before_Tax]]+tbl_Raw_Data[[#This Row],[Tax_Amount]]</f>
        <v>203.31359999999998</v>
      </c>
      <c r="Z739" s="6">
        <f t="shared" si="59"/>
        <v>1</v>
      </c>
    </row>
    <row r="740" spans="1:26" x14ac:dyDescent="0.3">
      <c r="A740" s="23" t="s">
        <v>1442</v>
      </c>
      <c r="B740" s="34">
        <v>45489</v>
      </c>
      <c r="C740" s="23" t="s">
        <v>1443</v>
      </c>
      <c r="D740" s="23" t="s">
        <v>183</v>
      </c>
      <c r="E740" s="23" t="s">
        <v>184</v>
      </c>
      <c r="F740" s="23">
        <v>122001</v>
      </c>
      <c r="G740" s="23" t="s">
        <v>315</v>
      </c>
      <c r="H740" s="23" t="s">
        <v>316</v>
      </c>
      <c r="I740" s="23" t="s">
        <v>50</v>
      </c>
      <c r="J740" s="23" t="s">
        <v>114</v>
      </c>
      <c r="K740" s="23" t="s">
        <v>24</v>
      </c>
      <c r="L740" s="23">
        <v>2</v>
      </c>
      <c r="M740" s="23">
        <v>110.35</v>
      </c>
      <c r="N740" s="23">
        <v>5</v>
      </c>
      <c r="O740" s="23">
        <v>12</v>
      </c>
      <c r="P740" s="23" t="s">
        <v>25</v>
      </c>
      <c r="Q740" s="23" t="s">
        <v>34</v>
      </c>
      <c r="R740" s="23">
        <f t="shared" si="55"/>
        <v>1</v>
      </c>
      <c r="S740" s="23" t="str">
        <f t="shared" si="56"/>
        <v>ORD100739_20240716_CUST03371_MED012</v>
      </c>
      <c r="T740" s="23">
        <f t="shared" si="57"/>
        <v>1</v>
      </c>
      <c r="U740" s="6">
        <f t="shared" si="58"/>
        <v>220.7</v>
      </c>
      <c r="V740" s="6">
        <f>tbl_Raw_Data[[#This Row],[Discount_Pct]]*tbl_Raw_Data[[#This Row],[Gross_Amount]]/100</f>
        <v>11.035</v>
      </c>
      <c r="W740" s="6">
        <f>tbl_Raw_Data[[#This Row],[Gross_Amount]]-tbl_Raw_Data[[#This Row],[Discount_Amount]]</f>
        <v>209.66499999999999</v>
      </c>
      <c r="X740" s="6">
        <f>tbl_Raw_Data[[#This Row],[Net_Amount_Before_Tax]]*tbl_Raw_Data[[#This Row],[Tax_Pct]]/100</f>
        <v>25.159800000000001</v>
      </c>
      <c r="Y740" s="6">
        <f>tbl_Raw_Data[[#This Row],[Net_Amount_Before_Tax]]+tbl_Raw_Data[[#This Row],[Tax_Amount]]</f>
        <v>234.82479999999998</v>
      </c>
      <c r="Z740" s="6">
        <f t="shared" si="59"/>
        <v>1</v>
      </c>
    </row>
    <row r="741" spans="1:26" x14ac:dyDescent="0.3">
      <c r="A741" s="23" t="s">
        <v>1444</v>
      </c>
      <c r="B741" s="34">
        <v>45425</v>
      </c>
      <c r="C741" s="23" t="s">
        <v>1445</v>
      </c>
      <c r="D741" s="23" t="s">
        <v>28</v>
      </c>
      <c r="E741" s="23" t="s">
        <v>29</v>
      </c>
      <c r="F741" s="23">
        <v>500090</v>
      </c>
      <c r="G741" s="23" t="s">
        <v>224</v>
      </c>
      <c r="H741" s="23" t="s">
        <v>225</v>
      </c>
      <c r="I741" s="23" t="s">
        <v>147</v>
      </c>
      <c r="J741" s="23" t="s">
        <v>23</v>
      </c>
      <c r="K741" s="23" t="s">
        <v>24</v>
      </c>
      <c r="L741" s="23">
        <v>1</v>
      </c>
      <c r="M741" s="23">
        <v>51.01</v>
      </c>
      <c r="N741" s="23">
        <v>5</v>
      </c>
      <c r="O741" s="23">
        <v>12</v>
      </c>
      <c r="P741" s="23" t="s">
        <v>33</v>
      </c>
      <c r="Q741" s="23" t="s">
        <v>34</v>
      </c>
      <c r="R741" s="23">
        <f t="shared" si="55"/>
        <v>1</v>
      </c>
      <c r="S741" s="23" t="str">
        <f t="shared" si="56"/>
        <v>ORD100740_20240513_CUST01951_MED015</v>
      </c>
      <c r="T741" s="23">
        <f t="shared" si="57"/>
        <v>1</v>
      </c>
      <c r="U741" s="6">
        <f t="shared" si="58"/>
        <v>51.01</v>
      </c>
      <c r="V741" s="6">
        <f>tbl_Raw_Data[[#This Row],[Discount_Pct]]*tbl_Raw_Data[[#This Row],[Gross_Amount]]/100</f>
        <v>2.5505</v>
      </c>
      <c r="W741" s="6">
        <f>tbl_Raw_Data[[#This Row],[Gross_Amount]]-tbl_Raw_Data[[#This Row],[Discount_Amount]]</f>
        <v>48.459499999999998</v>
      </c>
      <c r="X741" s="6">
        <f>tbl_Raw_Data[[#This Row],[Net_Amount_Before_Tax]]*tbl_Raw_Data[[#This Row],[Tax_Pct]]/100</f>
        <v>5.8151400000000004</v>
      </c>
      <c r="Y741" s="6">
        <f>tbl_Raw_Data[[#This Row],[Net_Amount_Before_Tax]]+tbl_Raw_Data[[#This Row],[Tax_Amount]]</f>
        <v>54.274639999999998</v>
      </c>
      <c r="Z741" s="6">
        <f t="shared" si="59"/>
        <v>3</v>
      </c>
    </row>
    <row r="742" spans="1:26" x14ac:dyDescent="0.3">
      <c r="A742" s="23" t="s">
        <v>1446</v>
      </c>
      <c r="B742" s="34">
        <v>45943</v>
      </c>
      <c r="C742" s="23" t="s">
        <v>1447</v>
      </c>
      <c r="D742" s="23" t="s">
        <v>142</v>
      </c>
      <c r="E742" s="23" t="s">
        <v>81</v>
      </c>
      <c r="F742" s="23">
        <v>380015</v>
      </c>
      <c r="G742" s="23" t="s">
        <v>82</v>
      </c>
      <c r="H742" s="23" t="s">
        <v>83</v>
      </c>
      <c r="I742" s="23" t="s">
        <v>84</v>
      </c>
      <c r="J742" s="23" t="s">
        <v>85</v>
      </c>
      <c r="K742" s="23" t="s">
        <v>24</v>
      </c>
      <c r="L742" s="23">
        <v>4</v>
      </c>
      <c r="M742" s="23">
        <v>302.64</v>
      </c>
      <c r="N742" s="23">
        <v>20</v>
      </c>
      <c r="O742" s="23">
        <v>5</v>
      </c>
      <c r="P742" s="23" t="s">
        <v>89</v>
      </c>
      <c r="Q742" s="23" t="s">
        <v>34</v>
      </c>
      <c r="R742" s="23">
        <f t="shared" si="55"/>
        <v>1</v>
      </c>
      <c r="S742" s="23" t="str">
        <f t="shared" si="56"/>
        <v>ORD100741_20251013_CUST01735_MED023</v>
      </c>
      <c r="T742" s="23">
        <f t="shared" si="57"/>
        <v>1</v>
      </c>
      <c r="U742" s="6">
        <f t="shared" si="58"/>
        <v>1210.56</v>
      </c>
      <c r="V742" s="6">
        <f>tbl_Raw_Data[[#This Row],[Discount_Pct]]*tbl_Raw_Data[[#This Row],[Gross_Amount]]/100</f>
        <v>242.11199999999997</v>
      </c>
      <c r="W742" s="6">
        <f>tbl_Raw_Data[[#This Row],[Gross_Amount]]-tbl_Raw_Data[[#This Row],[Discount_Amount]]</f>
        <v>968.44799999999998</v>
      </c>
      <c r="X742" s="6">
        <f>tbl_Raw_Data[[#This Row],[Net_Amount_Before_Tax]]*tbl_Raw_Data[[#This Row],[Tax_Pct]]/100</f>
        <v>48.422399999999996</v>
      </c>
      <c r="Y742" s="6">
        <f>tbl_Raw_Data[[#This Row],[Net_Amount_Before_Tax]]+tbl_Raw_Data[[#This Row],[Tax_Amount]]</f>
        <v>1016.8704</v>
      </c>
      <c r="Z742" s="6">
        <f t="shared" si="59"/>
        <v>2</v>
      </c>
    </row>
    <row r="743" spans="1:26" x14ac:dyDescent="0.3">
      <c r="A743" s="23" t="s">
        <v>1448</v>
      </c>
      <c r="B743" s="34">
        <v>45760</v>
      </c>
      <c r="C743" s="23" t="s">
        <v>1449</v>
      </c>
      <c r="D743" s="23" t="s">
        <v>100</v>
      </c>
      <c r="E743" s="23" t="s">
        <v>101</v>
      </c>
      <c r="F743" s="23">
        <v>201301</v>
      </c>
      <c r="G743" s="23" t="s">
        <v>30</v>
      </c>
      <c r="H743" s="23" t="s">
        <v>31</v>
      </c>
      <c r="I743" s="23" t="s">
        <v>32</v>
      </c>
      <c r="J743" s="23" t="s">
        <v>23</v>
      </c>
      <c r="K743" s="23" t="s">
        <v>24</v>
      </c>
      <c r="L743" s="23">
        <v>3</v>
      </c>
      <c r="M743" s="23">
        <v>123.1</v>
      </c>
      <c r="N743" s="23">
        <v>0</v>
      </c>
      <c r="O743" s="23">
        <v>12</v>
      </c>
      <c r="P743" s="23" t="s">
        <v>58</v>
      </c>
      <c r="Q743" s="23" t="s">
        <v>34</v>
      </c>
      <c r="R743" s="23">
        <f t="shared" si="55"/>
        <v>1</v>
      </c>
      <c r="S743" s="23" t="str">
        <f t="shared" si="56"/>
        <v>ORD100742_20250413_CUST00530_MED017</v>
      </c>
      <c r="T743" s="23">
        <f t="shared" si="57"/>
        <v>1</v>
      </c>
      <c r="U743" s="6">
        <f t="shared" si="58"/>
        <v>369.29999999999995</v>
      </c>
      <c r="V743" s="6">
        <f>tbl_Raw_Data[[#This Row],[Discount_Pct]]*tbl_Raw_Data[[#This Row],[Gross_Amount]]/100</f>
        <v>0</v>
      </c>
      <c r="W743" s="6">
        <f>tbl_Raw_Data[[#This Row],[Gross_Amount]]-tbl_Raw_Data[[#This Row],[Discount_Amount]]</f>
        <v>369.29999999999995</v>
      </c>
      <c r="X743" s="6">
        <f>tbl_Raw_Data[[#This Row],[Net_Amount_Before_Tax]]*tbl_Raw_Data[[#This Row],[Tax_Pct]]/100</f>
        <v>44.315999999999995</v>
      </c>
      <c r="Y743" s="6">
        <f>tbl_Raw_Data[[#This Row],[Net_Amount_Before_Tax]]+tbl_Raw_Data[[#This Row],[Tax_Amount]]</f>
        <v>413.61599999999993</v>
      </c>
      <c r="Z743" s="6">
        <f t="shared" si="59"/>
        <v>2</v>
      </c>
    </row>
    <row r="744" spans="1:26" x14ac:dyDescent="0.3">
      <c r="A744" s="23" t="s">
        <v>1450</v>
      </c>
      <c r="B744" s="34">
        <v>45670</v>
      </c>
      <c r="C744" s="23" t="s">
        <v>1451</v>
      </c>
      <c r="D744" s="23" t="s">
        <v>123</v>
      </c>
      <c r="E744" s="23" t="s">
        <v>101</v>
      </c>
      <c r="F744" s="23">
        <v>226024</v>
      </c>
      <c r="G744" s="23" t="s">
        <v>48</v>
      </c>
      <c r="H744" s="23" t="s">
        <v>49</v>
      </c>
      <c r="I744" s="23" t="s">
        <v>50</v>
      </c>
      <c r="J744" s="23" t="s">
        <v>23</v>
      </c>
      <c r="K744" s="23" t="s">
        <v>24</v>
      </c>
      <c r="L744" s="23">
        <v>1</v>
      </c>
      <c r="M744" s="23">
        <v>100.39</v>
      </c>
      <c r="N744" s="23">
        <v>5</v>
      </c>
      <c r="O744" s="23">
        <v>5</v>
      </c>
      <c r="P744" s="23" t="s">
        <v>43</v>
      </c>
      <c r="Q744" s="23" t="s">
        <v>34</v>
      </c>
      <c r="R744" s="23">
        <f t="shared" si="55"/>
        <v>1</v>
      </c>
      <c r="S744" s="23" t="str">
        <f t="shared" si="56"/>
        <v>ORD100743_20250113_CUST00487_MED028</v>
      </c>
      <c r="T744" s="23">
        <f t="shared" si="57"/>
        <v>1</v>
      </c>
      <c r="U744" s="6">
        <f t="shared" si="58"/>
        <v>100.39</v>
      </c>
      <c r="V744" s="6">
        <f>tbl_Raw_Data[[#This Row],[Discount_Pct]]*tbl_Raw_Data[[#This Row],[Gross_Amount]]/100</f>
        <v>5.0194999999999999</v>
      </c>
      <c r="W744" s="6">
        <f>tbl_Raw_Data[[#This Row],[Gross_Amount]]-tbl_Raw_Data[[#This Row],[Discount_Amount]]</f>
        <v>95.370500000000007</v>
      </c>
      <c r="X744" s="6">
        <f>tbl_Raw_Data[[#This Row],[Net_Amount_Before_Tax]]*tbl_Raw_Data[[#This Row],[Tax_Pct]]/100</f>
        <v>4.7685250000000003</v>
      </c>
      <c r="Y744" s="6">
        <f>tbl_Raw_Data[[#This Row],[Net_Amount_Before_Tax]]+tbl_Raw_Data[[#This Row],[Tax_Amount]]</f>
        <v>100.139025</v>
      </c>
      <c r="Z744" s="6">
        <f t="shared" si="59"/>
        <v>3</v>
      </c>
    </row>
    <row r="745" spans="1:26" x14ac:dyDescent="0.3">
      <c r="A745" s="23" t="s">
        <v>1452</v>
      </c>
      <c r="B745" s="34">
        <v>45675</v>
      </c>
      <c r="C745" s="23" t="s">
        <v>1453</v>
      </c>
      <c r="D745" s="23" t="s">
        <v>87</v>
      </c>
      <c r="E745" s="23" t="s">
        <v>88</v>
      </c>
      <c r="F745" s="23">
        <v>600001</v>
      </c>
      <c r="G745" s="23" t="s">
        <v>145</v>
      </c>
      <c r="H745" s="23" t="s">
        <v>146</v>
      </c>
      <c r="I745" s="23" t="s">
        <v>147</v>
      </c>
      <c r="J745" s="23" t="s">
        <v>148</v>
      </c>
      <c r="K745" s="23" t="s">
        <v>24</v>
      </c>
      <c r="L745" s="23">
        <v>1</v>
      </c>
      <c r="M745" s="23">
        <v>96.45</v>
      </c>
      <c r="N745" s="23">
        <v>10</v>
      </c>
      <c r="O745" s="23">
        <v>12</v>
      </c>
      <c r="P745" s="23" t="s">
        <v>65</v>
      </c>
      <c r="Q745" s="23" t="s">
        <v>34</v>
      </c>
      <c r="R745" s="23">
        <f t="shared" si="55"/>
        <v>1</v>
      </c>
      <c r="S745" s="23" t="str">
        <f t="shared" si="56"/>
        <v>ORD100744_20250118_CUST01243_MED016</v>
      </c>
      <c r="T745" s="23">
        <f t="shared" si="57"/>
        <v>1</v>
      </c>
      <c r="U745" s="6">
        <f t="shared" si="58"/>
        <v>96.45</v>
      </c>
      <c r="V745" s="6">
        <f>tbl_Raw_Data[[#This Row],[Discount_Pct]]*tbl_Raw_Data[[#This Row],[Gross_Amount]]/100</f>
        <v>9.6449999999999996</v>
      </c>
      <c r="W745" s="6">
        <f>tbl_Raw_Data[[#This Row],[Gross_Amount]]-tbl_Raw_Data[[#This Row],[Discount_Amount]]</f>
        <v>86.805000000000007</v>
      </c>
      <c r="X745" s="6">
        <f>tbl_Raw_Data[[#This Row],[Net_Amount_Before_Tax]]*tbl_Raw_Data[[#This Row],[Tax_Pct]]/100</f>
        <v>10.416600000000001</v>
      </c>
      <c r="Y745" s="6">
        <f>tbl_Raw_Data[[#This Row],[Net_Amount_Before_Tax]]+tbl_Raw_Data[[#This Row],[Tax_Amount]]</f>
        <v>97.221600000000009</v>
      </c>
      <c r="Z745" s="6">
        <f t="shared" si="59"/>
        <v>4</v>
      </c>
    </row>
    <row r="746" spans="1:26" x14ac:dyDescent="0.3">
      <c r="A746" s="23" t="s">
        <v>1454</v>
      </c>
      <c r="B746" s="34">
        <v>45792</v>
      </c>
      <c r="C746" s="23" t="s">
        <v>1455</v>
      </c>
      <c r="D746" s="23" t="s">
        <v>159</v>
      </c>
      <c r="E746" s="23" t="s">
        <v>47</v>
      </c>
      <c r="F746" s="23">
        <v>400069</v>
      </c>
      <c r="G746" s="23" t="s">
        <v>124</v>
      </c>
      <c r="H746" s="23" t="s">
        <v>125</v>
      </c>
      <c r="I746" s="23" t="s">
        <v>104</v>
      </c>
      <c r="J746" s="23" t="s">
        <v>114</v>
      </c>
      <c r="K746" s="23" t="s">
        <v>24</v>
      </c>
      <c r="L746" s="23">
        <v>1</v>
      </c>
      <c r="M746" s="23">
        <v>128.22999999999999</v>
      </c>
      <c r="N746" s="23">
        <v>5</v>
      </c>
      <c r="O746" s="23">
        <v>12</v>
      </c>
      <c r="P746" s="23" t="s">
        <v>89</v>
      </c>
      <c r="Q746" s="23" t="s">
        <v>90</v>
      </c>
      <c r="R746" s="23">
        <f t="shared" si="55"/>
        <v>1</v>
      </c>
      <c r="S746" s="23" t="str">
        <f t="shared" si="56"/>
        <v>ORD100745_20250515_CUST00009_MED018</v>
      </c>
      <c r="T746" s="23">
        <f t="shared" si="57"/>
        <v>1</v>
      </c>
      <c r="U746" s="6">
        <f t="shared" si="58"/>
        <v>128.22999999999999</v>
      </c>
      <c r="V746" s="6">
        <f>tbl_Raw_Data[[#This Row],[Discount_Pct]]*tbl_Raw_Data[[#This Row],[Gross_Amount]]/100</f>
        <v>6.4115000000000002</v>
      </c>
      <c r="W746" s="6">
        <f>tbl_Raw_Data[[#This Row],[Gross_Amount]]-tbl_Raw_Data[[#This Row],[Discount_Amount]]</f>
        <v>121.81849999999999</v>
      </c>
      <c r="X746" s="6">
        <f>tbl_Raw_Data[[#This Row],[Net_Amount_Before_Tax]]*tbl_Raw_Data[[#This Row],[Tax_Pct]]/100</f>
        <v>14.618219999999999</v>
      </c>
      <c r="Y746" s="6">
        <f>tbl_Raw_Data[[#This Row],[Net_Amount_Before_Tax]]+tbl_Raw_Data[[#This Row],[Tax_Amount]]</f>
        <v>136.43671999999998</v>
      </c>
      <c r="Z746" s="6">
        <f t="shared" si="59"/>
        <v>2</v>
      </c>
    </row>
    <row r="747" spans="1:26" x14ac:dyDescent="0.3">
      <c r="A747" s="23" t="s">
        <v>1456</v>
      </c>
      <c r="B747" s="34">
        <v>45678</v>
      </c>
      <c r="C747" s="23" t="s">
        <v>1457</v>
      </c>
      <c r="D747" s="23" t="s">
        <v>37</v>
      </c>
      <c r="E747" s="23" t="s">
        <v>38</v>
      </c>
      <c r="F747" s="23">
        <v>452018</v>
      </c>
      <c r="G747" s="23" t="s">
        <v>20</v>
      </c>
      <c r="H747" s="23" t="s">
        <v>21</v>
      </c>
      <c r="I747" s="23" t="s">
        <v>22</v>
      </c>
      <c r="J747" s="23" t="s">
        <v>23</v>
      </c>
      <c r="K747" s="23" t="s">
        <v>24</v>
      </c>
      <c r="L747" s="23">
        <v>3</v>
      </c>
      <c r="M747" s="23">
        <v>123.64</v>
      </c>
      <c r="N747" s="23">
        <v>0</v>
      </c>
      <c r="O747" s="23">
        <v>18</v>
      </c>
      <c r="P747" s="23" t="s">
        <v>33</v>
      </c>
      <c r="Q747" s="23" t="s">
        <v>90</v>
      </c>
      <c r="R747" s="23">
        <f t="shared" si="55"/>
        <v>1</v>
      </c>
      <c r="S747" s="23" t="str">
        <f t="shared" si="56"/>
        <v>ORD100746_20250121_CUST01947_MED024</v>
      </c>
      <c r="T747" s="23">
        <f t="shared" si="57"/>
        <v>1</v>
      </c>
      <c r="U747" s="6">
        <f t="shared" si="58"/>
        <v>370.92</v>
      </c>
      <c r="V747" s="6">
        <f>tbl_Raw_Data[[#This Row],[Discount_Pct]]*tbl_Raw_Data[[#This Row],[Gross_Amount]]/100</f>
        <v>0</v>
      </c>
      <c r="W747" s="6">
        <f>tbl_Raw_Data[[#This Row],[Gross_Amount]]-tbl_Raw_Data[[#This Row],[Discount_Amount]]</f>
        <v>370.92</v>
      </c>
      <c r="X747" s="6">
        <f>tbl_Raw_Data[[#This Row],[Net_Amount_Before_Tax]]*tbl_Raw_Data[[#This Row],[Tax_Pct]]/100</f>
        <v>66.765600000000006</v>
      </c>
      <c r="Y747" s="6">
        <f>tbl_Raw_Data[[#This Row],[Net_Amount_Before_Tax]]+tbl_Raw_Data[[#This Row],[Tax_Amount]]</f>
        <v>437.68560000000002</v>
      </c>
      <c r="Z747" s="6">
        <f t="shared" si="59"/>
        <v>3</v>
      </c>
    </row>
    <row r="748" spans="1:26" x14ac:dyDescent="0.3">
      <c r="A748" s="23" t="s">
        <v>1456</v>
      </c>
      <c r="B748" s="34">
        <v>45625</v>
      </c>
      <c r="C748" s="23" t="s">
        <v>1375</v>
      </c>
      <c r="D748" s="23" t="s">
        <v>183</v>
      </c>
      <c r="E748" s="23" t="s">
        <v>184</v>
      </c>
      <c r="F748" s="23">
        <v>122009</v>
      </c>
      <c r="G748" s="23" t="s">
        <v>53</v>
      </c>
      <c r="H748" s="23" t="s">
        <v>54</v>
      </c>
      <c r="I748" s="23" t="s">
        <v>55</v>
      </c>
      <c r="J748" s="23" t="s">
        <v>56</v>
      </c>
      <c r="K748" s="23" t="s">
        <v>57</v>
      </c>
      <c r="L748" s="23">
        <v>2</v>
      </c>
      <c r="M748" s="23">
        <v>54.48</v>
      </c>
      <c r="N748" s="23">
        <v>0</v>
      </c>
      <c r="O748" s="23">
        <v>12</v>
      </c>
      <c r="P748" s="23" t="s">
        <v>89</v>
      </c>
      <c r="Q748" s="23" t="s">
        <v>34</v>
      </c>
      <c r="R748" s="23">
        <f t="shared" si="55"/>
        <v>1</v>
      </c>
      <c r="S748" s="23" t="str">
        <f t="shared" si="56"/>
        <v>ORD100746_20241129_CUST00366_MED020</v>
      </c>
      <c r="T748" s="23">
        <f t="shared" si="57"/>
        <v>1</v>
      </c>
      <c r="U748" s="6">
        <f t="shared" si="58"/>
        <v>108.96</v>
      </c>
      <c r="V748" s="6">
        <f>tbl_Raw_Data[[#This Row],[Discount_Pct]]*tbl_Raw_Data[[#This Row],[Gross_Amount]]/100</f>
        <v>0</v>
      </c>
      <c r="W748" s="6">
        <f>tbl_Raw_Data[[#This Row],[Gross_Amount]]-tbl_Raw_Data[[#This Row],[Discount_Amount]]</f>
        <v>108.96</v>
      </c>
      <c r="X748" s="6">
        <f>tbl_Raw_Data[[#This Row],[Net_Amount_Before_Tax]]*tbl_Raw_Data[[#This Row],[Tax_Pct]]/100</f>
        <v>13.075200000000001</v>
      </c>
      <c r="Y748" s="6">
        <f>tbl_Raw_Data[[#This Row],[Net_Amount_Before_Tax]]+tbl_Raw_Data[[#This Row],[Tax_Amount]]</f>
        <v>122.03519999999999</v>
      </c>
      <c r="Z748" s="6">
        <f t="shared" si="59"/>
        <v>2</v>
      </c>
    </row>
    <row r="749" spans="1:26" x14ac:dyDescent="0.3">
      <c r="A749" s="23" t="s">
        <v>1458</v>
      </c>
      <c r="B749" s="34">
        <v>45745</v>
      </c>
      <c r="C749" s="23" t="s">
        <v>604</v>
      </c>
      <c r="D749" s="23" t="s">
        <v>87</v>
      </c>
      <c r="E749" s="23" t="s">
        <v>88</v>
      </c>
      <c r="F749" s="23">
        <v>600040</v>
      </c>
      <c r="G749" s="23" t="s">
        <v>94</v>
      </c>
      <c r="H749" s="23" t="s">
        <v>95</v>
      </c>
      <c r="I749" s="23" t="s">
        <v>84</v>
      </c>
      <c r="J749" s="23" t="s">
        <v>42</v>
      </c>
      <c r="K749" s="23" t="s">
        <v>24</v>
      </c>
      <c r="L749" s="23">
        <v>1</v>
      </c>
      <c r="M749" s="23">
        <v>75.83</v>
      </c>
      <c r="N749" s="23">
        <v>0</v>
      </c>
      <c r="O749" s="23">
        <v>18</v>
      </c>
      <c r="P749" s="23" t="s">
        <v>89</v>
      </c>
      <c r="Q749" s="23" t="s">
        <v>34</v>
      </c>
      <c r="R749" s="23">
        <f t="shared" si="55"/>
        <v>1</v>
      </c>
      <c r="S749" s="23" t="str">
        <f t="shared" si="56"/>
        <v>ORD100748_20250329_CUST03015_MED021</v>
      </c>
      <c r="T749" s="23">
        <f t="shared" si="57"/>
        <v>1</v>
      </c>
      <c r="U749" s="6">
        <f t="shared" si="58"/>
        <v>75.83</v>
      </c>
      <c r="V749" s="6">
        <f>tbl_Raw_Data[[#This Row],[Discount_Pct]]*tbl_Raw_Data[[#This Row],[Gross_Amount]]/100</f>
        <v>0</v>
      </c>
      <c r="W749" s="6">
        <f>tbl_Raw_Data[[#This Row],[Gross_Amount]]-tbl_Raw_Data[[#This Row],[Discount_Amount]]</f>
        <v>75.83</v>
      </c>
      <c r="X749" s="6">
        <f>tbl_Raw_Data[[#This Row],[Net_Amount_Before_Tax]]*tbl_Raw_Data[[#This Row],[Tax_Pct]]/100</f>
        <v>13.6494</v>
      </c>
      <c r="Y749" s="6">
        <f>tbl_Raw_Data[[#This Row],[Net_Amount_Before_Tax]]+tbl_Raw_Data[[#This Row],[Tax_Amount]]</f>
        <v>89.479399999999998</v>
      </c>
      <c r="Z749" s="6">
        <f t="shared" si="59"/>
        <v>4</v>
      </c>
    </row>
    <row r="750" spans="1:26" x14ac:dyDescent="0.3">
      <c r="A750" s="23" t="s">
        <v>1459</v>
      </c>
      <c r="B750" s="34">
        <v>45379</v>
      </c>
      <c r="C750" s="23" t="s">
        <v>842</v>
      </c>
      <c r="D750" s="23" t="s">
        <v>123</v>
      </c>
      <c r="E750" s="23" t="s">
        <v>101</v>
      </c>
      <c r="F750" s="23">
        <v>226021</v>
      </c>
      <c r="G750" s="23" t="s">
        <v>124</v>
      </c>
      <c r="H750" s="23" t="s">
        <v>125</v>
      </c>
      <c r="I750" s="23" t="s">
        <v>104</v>
      </c>
      <c r="J750" s="23" t="s">
        <v>114</v>
      </c>
      <c r="K750" s="23" t="s">
        <v>24</v>
      </c>
      <c r="L750" s="23">
        <v>2</v>
      </c>
      <c r="M750" s="23">
        <v>102.84</v>
      </c>
      <c r="N750" s="23">
        <v>5</v>
      </c>
      <c r="O750" s="23">
        <v>5</v>
      </c>
      <c r="P750" s="23" t="s">
        <v>89</v>
      </c>
      <c r="Q750" s="23" t="s">
        <v>34</v>
      </c>
      <c r="R750" s="23">
        <f t="shared" si="55"/>
        <v>1</v>
      </c>
      <c r="S750" s="23" t="str">
        <f t="shared" si="56"/>
        <v>ORD100749_20240328_CUST00789_MED018</v>
      </c>
      <c r="T750" s="23">
        <f t="shared" si="57"/>
        <v>1</v>
      </c>
      <c r="U750" s="6">
        <f t="shared" si="58"/>
        <v>205.68</v>
      </c>
      <c r="V750" s="6">
        <f>tbl_Raw_Data[[#This Row],[Discount_Pct]]*tbl_Raw_Data[[#This Row],[Gross_Amount]]/100</f>
        <v>10.284000000000001</v>
      </c>
      <c r="W750" s="6">
        <f>tbl_Raw_Data[[#This Row],[Gross_Amount]]-tbl_Raw_Data[[#This Row],[Discount_Amount]]</f>
        <v>195.39600000000002</v>
      </c>
      <c r="X750" s="6">
        <f>tbl_Raw_Data[[#This Row],[Net_Amount_Before_Tax]]*tbl_Raw_Data[[#This Row],[Tax_Pct]]/100</f>
        <v>9.7698</v>
      </c>
      <c r="Y750" s="6">
        <f>tbl_Raw_Data[[#This Row],[Net_Amount_Before_Tax]]+tbl_Raw_Data[[#This Row],[Tax_Amount]]</f>
        <v>205.16580000000002</v>
      </c>
      <c r="Z750" s="6">
        <f t="shared" si="59"/>
        <v>5</v>
      </c>
    </row>
    <row r="751" spans="1:26" x14ac:dyDescent="0.3">
      <c r="A751" s="23" t="s">
        <v>1459</v>
      </c>
      <c r="B751" s="34">
        <v>45836</v>
      </c>
      <c r="C751" s="23" t="s">
        <v>1460</v>
      </c>
      <c r="D751" s="23" t="s">
        <v>19</v>
      </c>
      <c r="E751" s="23" t="s">
        <v>19</v>
      </c>
      <c r="F751" s="23">
        <v>110044</v>
      </c>
      <c r="G751" s="23" t="s">
        <v>185</v>
      </c>
      <c r="H751" s="23" t="s">
        <v>186</v>
      </c>
      <c r="I751" s="23" t="s">
        <v>76</v>
      </c>
      <c r="J751" s="23" t="s">
        <v>187</v>
      </c>
      <c r="K751" s="23" t="s">
        <v>57</v>
      </c>
      <c r="L751" s="23">
        <v>3</v>
      </c>
      <c r="M751" s="23">
        <v>83.27</v>
      </c>
      <c r="N751" s="23">
        <v>10</v>
      </c>
      <c r="O751" s="23">
        <v>12</v>
      </c>
      <c r="P751" s="23" t="s">
        <v>25</v>
      </c>
      <c r="Q751" s="23" t="s">
        <v>44</v>
      </c>
      <c r="R751" s="23">
        <f t="shared" si="55"/>
        <v>1</v>
      </c>
      <c r="S751" s="23" t="str">
        <f t="shared" si="56"/>
        <v>ORD100749_20250628_CUST00737_MED009</v>
      </c>
      <c r="T751" s="23">
        <f t="shared" si="57"/>
        <v>1</v>
      </c>
      <c r="U751" s="6">
        <f t="shared" si="58"/>
        <v>249.81</v>
      </c>
      <c r="V751" s="6">
        <f>tbl_Raw_Data[[#This Row],[Discount_Pct]]*tbl_Raw_Data[[#This Row],[Gross_Amount]]/100</f>
        <v>24.980999999999998</v>
      </c>
      <c r="W751" s="6">
        <f>tbl_Raw_Data[[#This Row],[Gross_Amount]]-tbl_Raw_Data[[#This Row],[Discount_Amount]]</f>
        <v>224.82900000000001</v>
      </c>
      <c r="X751" s="6">
        <f>tbl_Raw_Data[[#This Row],[Net_Amount_Before_Tax]]*tbl_Raw_Data[[#This Row],[Tax_Pct]]/100</f>
        <v>26.979480000000002</v>
      </c>
      <c r="Y751" s="6">
        <f>tbl_Raw_Data[[#This Row],[Net_Amount_Before_Tax]]+tbl_Raw_Data[[#This Row],[Tax_Amount]]</f>
        <v>251.80848</v>
      </c>
      <c r="Z751" s="6">
        <f t="shared" si="59"/>
        <v>0</v>
      </c>
    </row>
    <row r="752" spans="1:26" x14ac:dyDescent="0.3">
      <c r="A752" s="23" t="s">
        <v>1461</v>
      </c>
      <c r="B752" s="34">
        <v>45338</v>
      </c>
      <c r="C752" s="23" t="s">
        <v>1289</v>
      </c>
      <c r="D752" s="23" t="s">
        <v>37</v>
      </c>
      <c r="E752" s="23" t="s">
        <v>38</v>
      </c>
      <c r="F752" s="23">
        <v>452016</v>
      </c>
      <c r="G752" s="23" t="s">
        <v>283</v>
      </c>
      <c r="H752" s="23" t="s">
        <v>284</v>
      </c>
      <c r="I752" s="23" t="s">
        <v>104</v>
      </c>
      <c r="J752" s="23" t="s">
        <v>42</v>
      </c>
      <c r="K752" s="23" t="s">
        <v>57</v>
      </c>
      <c r="L752" s="23">
        <v>1</v>
      </c>
      <c r="M752" s="23">
        <v>284.43</v>
      </c>
      <c r="N752" s="23">
        <v>5</v>
      </c>
      <c r="O752" s="23">
        <v>12</v>
      </c>
      <c r="P752" s="23" t="s">
        <v>33</v>
      </c>
      <c r="Q752" s="23" t="s">
        <v>34</v>
      </c>
      <c r="R752" s="23">
        <f t="shared" si="55"/>
        <v>1</v>
      </c>
      <c r="S752" s="23" t="str">
        <f t="shared" si="56"/>
        <v>ORD100751_20240216_CUST02014_MED030</v>
      </c>
      <c r="T752" s="23">
        <f t="shared" si="57"/>
        <v>1</v>
      </c>
      <c r="U752" s="6">
        <f t="shared" si="58"/>
        <v>284.43</v>
      </c>
      <c r="V752" s="6">
        <f>tbl_Raw_Data[[#This Row],[Discount_Pct]]*tbl_Raw_Data[[#This Row],[Gross_Amount]]/100</f>
        <v>14.221500000000001</v>
      </c>
      <c r="W752" s="6">
        <f>tbl_Raw_Data[[#This Row],[Gross_Amount]]-tbl_Raw_Data[[#This Row],[Discount_Amount]]</f>
        <v>270.20850000000002</v>
      </c>
      <c r="X752" s="6">
        <f>tbl_Raw_Data[[#This Row],[Net_Amount_Before_Tax]]*tbl_Raw_Data[[#This Row],[Tax_Pct]]/100</f>
        <v>32.425020000000004</v>
      </c>
      <c r="Y752" s="6">
        <f>tbl_Raw_Data[[#This Row],[Net_Amount_Before_Tax]]+tbl_Raw_Data[[#This Row],[Tax_Amount]]</f>
        <v>302.63352000000003</v>
      </c>
      <c r="Z752" s="6">
        <f t="shared" si="59"/>
        <v>1</v>
      </c>
    </row>
    <row r="753" spans="1:26" x14ac:dyDescent="0.3">
      <c r="A753" s="23" t="s">
        <v>1461</v>
      </c>
      <c r="B753" s="34">
        <v>45393</v>
      </c>
      <c r="C753" s="23" t="s">
        <v>1462</v>
      </c>
      <c r="D753" s="23" t="s">
        <v>92</v>
      </c>
      <c r="E753" s="23" t="s">
        <v>93</v>
      </c>
      <c r="F753" s="23">
        <v>560066</v>
      </c>
      <c r="G753" s="23" t="s">
        <v>119</v>
      </c>
      <c r="H753" s="23" t="s">
        <v>120</v>
      </c>
      <c r="I753" s="23" t="s">
        <v>32</v>
      </c>
      <c r="J753" s="23" t="s">
        <v>64</v>
      </c>
      <c r="K753" s="23" t="s">
        <v>57</v>
      </c>
      <c r="L753" s="23">
        <v>1</v>
      </c>
      <c r="M753" s="23">
        <v>66.430000000000007</v>
      </c>
      <c r="N753" s="23">
        <v>0</v>
      </c>
      <c r="O753" s="23">
        <v>5</v>
      </c>
      <c r="P753" s="23" t="s">
        <v>58</v>
      </c>
      <c r="Q753" s="23" t="s">
        <v>34</v>
      </c>
      <c r="R753" s="23">
        <f t="shared" si="55"/>
        <v>1</v>
      </c>
      <c r="S753" s="23" t="str">
        <f t="shared" si="56"/>
        <v>ORD100751_20240411_CUST02220_MED010</v>
      </c>
      <c r="T753" s="23">
        <f t="shared" si="57"/>
        <v>1</v>
      </c>
      <c r="U753" s="6">
        <f t="shared" si="58"/>
        <v>66.430000000000007</v>
      </c>
      <c r="V753" s="6">
        <f>tbl_Raw_Data[[#This Row],[Discount_Pct]]*tbl_Raw_Data[[#This Row],[Gross_Amount]]/100</f>
        <v>0</v>
      </c>
      <c r="W753" s="6">
        <f>tbl_Raw_Data[[#This Row],[Gross_Amount]]-tbl_Raw_Data[[#This Row],[Discount_Amount]]</f>
        <v>66.430000000000007</v>
      </c>
      <c r="X753" s="6">
        <f>tbl_Raw_Data[[#This Row],[Net_Amount_Before_Tax]]*tbl_Raw_Data[[#This Row],[Tax_Pct]]/100</f>
        <v>3.3215000000000003</v>
      </c>
      <c r="Y753" s="6">
        <f>tbl_Raw_Data[[#This Row],[Net_Amount_Before_Tax]]+tbl_Raw_Data[[#This Row],[Tax_Amount]]</f>
        <v>69.751500000000007</v>
      </c>
      <c r="Z753" s="6">
        <f t="shared" si="59"/>
        <v>6</v>
      </c>
    </row>
    <row r="754" spans="1:26" x14ac:dyDescent="0.3">
      <c r="A754" s="23" t="s">
        <v>1461</v>
      </c>
      <c r="B754" s="34">
        <v>45625</v>
      </c>
      <c r="C754" s="23" t="s">
        <v>1463</v>
      </c>
      <c r="D754" s="23" t="s">
        <v>19</v>
      </c>
      <c r="E754" s="23" t="s">
        <v>19</v>
      </c>
      <c r="F754" s="23">
        <v>110029</v>
      </c>
      <c r="G754" s="23" t="s">
        <v>82</v>
      </c>
      <c r="H754" s="23" t="s">
        <v>83</v>
      </c>
      <c r="I754" s="23" t="s">
        <v>84</v>
      </c>
      <c r="J754" s="23" t="s">
        <v>85</v>
      </c>
      <c r="K754" s="23" t="s">
        <v>24</v>
      </c>
      <c r="L754" s="23">
        <v>1</v>
      </c>
      <c r="M754" s="23">
        <v>294.60000000000002</v>
      </c>
      <c r="N754" s="23">
        <v>5</v>
      </c>
      <c r="O754" s="23">
        <v>12</v>
      </c>
      <c r="P754" s="23" t="s">
        <v>65</v>
      </c>
      <c r="Q754" s="23" t="s">
        <v>26</v>
      </c>
      <c r="R754" s="23">
        <f t="shared" si="55"/>
        <v>1</v>
      </c>
      <c r="S754" s="23" t="str">
        <f t="shared" si="56"/>
        <v>ORD100751_20241129_CUST00744_MED023</v>
      </c>
      <c r="T754" s="23">
        <f t="shared" si="57"/>
        <v>1</v>
      </c>
      <c r="U754" s="6">
        <f t="shared" si="58"/>
        <v>294.60000000000002</v>
      </c>
      <c r="V754" s="6">
        <f>tbl_Raw_Data[[#This Row],[Discount_Pct]]*tbl_Raw_Data[[#This Row],[Gross_Amount]]/100</f>
        <v>14.73</v>
      </c>
      <c r="W754" s="6">
        <f>tbl_Raw_Data[[#This Row],[Gross_Amount]]-tbl_Raw_Data[[#This Row],[Discount_Amount]]</f>
        <v>279.87</v>
      </c>
      <c r="X754" s="6">
        <f>tbl_Raw_Data[[#This Row],[Net_Amount_Before_Tax]]*tbl_Raw_Data[[#This Row],[Tax_Pct]]/100</f>
        <v>33.584400000000002</v>
      </c>
      <c r="Y754" s="6">
        <f>tbl_Raw_Data[[#This Row],[Net_Amount_Before_Tax]]+tbl_Raw_Data[[#This Row],[Tax_Amount]]</f>
        <v>313.45440000000002</v>
      </c>
      <c r="Z754" s="6">
        <f t="shared" si="59"/>
        <v>2</v>
      </c>
    </row>
    <row r="755" spans="1:26" x14ac:dyDescent="0.3">
      <c r="A755" s="23" t="s">
        <v>1464</v>
      </c>
      <c r="B755" s="34">
        <v>45415</v>
      </c>
      <c r="C755" s="23" t="s">
        <v>1465</v>
      </c>
      <c r="D755" s="23" t="s">
        <v>28</v>
      </c>
      <c r="E755" s="23" t="s">
        <v>29</v>
      </c>
      <c r="F755" s="23">
        <v>500084</v>
      </c>
      <c r="G755" s="23" t="s">
        <v>74</v>
      </c>
      <c r="H755" s="23" t="s">
        <v>75</v>
      </c>
      <c r="I755" s="23" t="s">
        <v>76</v>
      </c>
      <c r="J755" s="23" t="s">
        <v>77</v>
      </c>
      <c r="K755" s="23" t="s">
        <v>57</v>
      </c>
      <c r="L755" s="23">
        <v>3</v>
      </c>
      <c r="M755" s="23">
        <v>64.37</v>
      </c>
      <c r="N755" s="23">
        <v>5</v>
      </c>
      <c r="O755" s="23">
        <v>12</v>
      </c>
      <c r="P755" s="23" t="s">
        <v>25</v>
      </c>
      <c r="Q755" s="23" t="s">
        <v>34</v>
      </c>
      <c r="R755" s="23">
        <f t="shared" si="55"/>
        <v>1</v>
      </c>
      <c r="S755" s="23" t="str">
        <f t="shared" si="56"/>
        <v>ORD100754_20240503_CUST00213_MED008</v>
      </c>
      <c r="T755" s="23">
        <f t="shared" si="57"/>
        <v>1</v>
      </c>
      <c r="U755" s="6">
        <f t="shared" si="58"/>
        <v>193.11</v>
      </c>
      <c r="V755" s="6">
        <f>tbl_Raw_Data[[#This Row],[Discount_Pct]]*tbl_Raw_Data[[#This Row],[Gross_Amount]]/100</f>
        <v>9.6555</v>
      </c>
      <c r="W755" s="6">
        <f>tbl_Raw_Data[[#This Row],[Gross_Amount]]-tbl_Raw_Data[[#This Row],[Discount_Amount]]</f>
        <v>183.45450000000002</v>
      </c>
      <c r="X755" s="6">
        <f>tbl_Raw_Data[[#This Row],[Net_Amount_Before_Tax]]*tbl_Raw_Data[[#This Row],[Tax_Pct]]/100</f>
        <v>22.01454</v>
      </c>
      <c r="Y755" s="6">
        <f>tbl_Raw_Data[[#This Row],[Net_Amount_Before_Tax]]+tbl_Raw_Data[[#This Row],[Tax_Amount]]</f>
        <v>205.46904000000004</v>
      </c>
      <c r="Z755" s="6">
        <f t="shared" si="59"/>
        <v>4</v>
      </c>
    </row>
    <row r="756" spans="1:26" x14ac:dyDescent="0.3">
      <c r="A756" s="23" t="s">
        <v>1464</v>
      </c>
      <c r="B756" s="34">
        <v>45767</v>
      </c>
      <c r="C756" s="23" t="s">
        <v>1466</v>
      </c>
      <c r="D756" s="23" t="s">
        <v>130</v>
      </c>
      <c r="E756" s="23" t="s">
        <v>131</v>
      </c>
      <c r="F756" s="23">
        <v>700029</v>
      </c>
      <c r="G756" s="23" t="s">
        <v>68</v>
      </c>
      <c r="H756" s="23" t="s">
        <v>69</v>
      </c>
      <c r="I756" s="23" t="s">
        <v>55</v>
      </c>
      <c r="J756" s="23" t="s">
        <v>56</v>
      </c>
      <c r="K756" s="23" t="s">
        <v>24</v>
      </c>
      <c r="L756" s="23">
        <v>2</v>
      </c>
      <c r="M756" s="23">
        <v>27.72</v>
      </c>
      <c r="N756" s="23">
        <v>0</v>
      </c>
      <c r="O756" s="23">
        <v>5</v>
      </c>
      <c r="P756" s="23" t="s">
        <v>89</v>
      </c>
      <c r="Q756" s="23" t="s">
        <v>34</v>
      </c>
      <c r="R756" s="23">
        <f t="shared" si="55"/>
        <v>1</v>
      </c>
      <c r="S756" s="23" t="str">
        <f t="shared" si="56"/>
        <v>ORD100754_20250420_CUST02266_MED003</v>
      </c>
      <c r="T756" s="23">
        <f t="shared" si="57"/>
        <v>1</v>
      </c>
      <c r="U756" s="6">
        <f t="shared" si="58"/>
        <v>55.44</v>
      </c>
      <c r="V756" s="6">
        <f>tbl_Raw_Data[[#This Row],[Discount_Pct]]*tbl_Raw_Data[[#This Row],[Gross_Amount]]/100</f>
        <v>0</v>
      </c>
      <c r="W756" s="6">
        <f>tbl_Raw_Data[[#This Row],[Gross_Amount]]-tbl_Raw_Data[[#This Row],[Discount_Amount]]</f>
        <v>55.44</v>
      </c>
      <c r="X756" s="6">
        <f>tbl_Raw_Data[[#This Row],[Net_Amount_Before_Tax]]*tbl_Raw_Data[[#This Row],[Tax_Pct]]/100</f>
        <v>2.7719999999999998</v>
      </c>
      <c r="Y756" s="6">
        <f>tbl_Raw_Data[[#This Row],[Net_Amount_Before_Tax]]+tbl_Raw_Data[[#This Row],[Tax_Amount]]</f>
        <v>58.211999999999996</v>
      </c>
      <c r="Z756" s="6">
        <f t="shared" si="59"/>
        <v>3</v>
      </c>
    </row>
    <row r="757" spans="1:26" x14ac:dyDescent="0.3">
      <c r="A757" s="23" t="s">
        <v>1467</v>
      </c>
      <c r="B757" s="34">
        <v>45860</v>
      </c>
      <c r="C757" s="23" t="s">
        <v>746</v>
      </c>
      <c r="D757" s="23" t="s">
        <v>183</v>
      </c>
      <c r="E757" s="23" t="s">
        <v>184</v>
      </c>
      <c r="F757" s="23">
        <v>122018</v>
      </c>
      <c r="G757" s="23" t="s">
        <v>107</v>
      </c>
      <c r="H757" s="23" t="s">
        <v>108</v>
      </c>
      <c r="I757" s="23" t="s">
        <v>63</v>
      </c>
      <c r="J757" s="23" t="s">
        <v>42</v>
      </c>
      <c r="K757" s="23" t="s">
        <v>57</v>
      </c>
      <c r="L757" s="23">
        <v>1</v>
      </c>
      <c r="M757" s="23">
        <v>94.03</v>
      </c>
      <c r="N757" s="23">
        <v>0</v>
      </c>
      <c r="O757" s="23">
        <v>18</v>
      </c>
      <c r="P757" s="23" t="s">
        <v>43</v>
      </c>
      <c r="Q757" s="23" t="s">
        <v>34</v>
      </c>
      <c r="R757" s="23">
        <f t="shared" si="55"/>
        <v>1</v>
      </c>
      <c r="S757" s="23" t="str">
        <f t="shared" si="56"/>
        <v>ORD100756_20250722_CUST02669_MED005</v>
      </c>
      <c r="T757" s="23">
        <f t="shared" si="57"/>
        <v>1</v>
      </c>
      <c r="U757" s="6">
        <f t="shared" si="58"/>
        <v>94.03</v>
      </c>
      <c r="V757" s="6">
        <f>tbl_Raw_Data[[#This Row],[Discount_Pct]]*tbl_Raw_Data[[#This Row],[Gross_Amount]]/100</f>
        <v>0</v>
      </c>
      <c r="W757" s="6">
        <f>tbl_Raw_Data[[#This Row],[Gross_Amount]]-tbl_Raw_Data[[#This Row],[Discount_Amount]]</f>
        <v>94.03</v>
      </c>
      <c r="X757" s="6">
        <f>tbl_Raw_Data[[#This Row],[Net_Amount_Before_Tax]]*tbl_Raw_Data[[#This Row],[Tax_Pct]]/100</f>
        <v>16.9254</v>
      </c>
      <c r="Y757" s="6">
        <f>tbl_Raw_Data[[#This Row],[Net_Amount_Before_Tax]]+tbl_Raw_Data[[#This Row],[Tax_Amount]]</f>
        <v>110.9554</v>
      </c>
      <c r="Z757" s="6">
        <f t="shared" si="59"/>
        <v>3</v>
      </c>
    </row>
    <row r="758" spans="1:26" x14ac:dyDescent="0.3">
      <c r="A758" s="23" t="s">
        <v>1468</v>
      </c>
      <c r="B758" s="34">
        <v>45464</v>
      </c>
      <c r="C758" s="23" t="s">
        <v>1469</v>
      </c>
      <c r="D758" s="23" t="s">
        <v>28</v>
      </c>
      <c r="E758" s="23" t="s">
        <v>29</v>
      </c>
      <c r="F758" s="23">
        <v>500001</v>
      </c>
      <c r="G758" s="23" t="s">
        <v>124</v>
      </c>
      <c r="H758" s="23" t="s">
        <v>125</v>
      </c>
      <c r="I758" s="23" t="s">
        <v>104</v>
      </c>
      <c r="J758" s="23" t="s">
        <v>114</v>
      </c>
      <c r="K758" s="23" t="s">
        <v>24</v>
      </c>
      <c r="L758" s="23">
        <v>5</v>
      </c>
      <c r="M758" s="23">
        <v>131.05000000000001</v>
      </c>
      <c r="N758" s="23">
        <v>5</v>
      </c>
      <c r="O758" s="23">
        <v>5</v>
      </c>
      <c r="P758" s="23" t="s">
        <v>33</v>
      </c>
      <c r="Q758" s="23" t="s">
        <v>34</v>
      </c>
      <c r="R758" s="23">
        <f t="shared" si="55"/>
        <v>1</v>
      </c>
      <c r="S758" s="23" t="str">
        <f t="shared" si="56"/>
        <v>ORD100757_20240621_CUST03204_MED018</v>
      </c>
      <c r="T758" s="23">
        <f t="shared" si="57"/>
        <v>1</v>
      </c>
      <c r="U758" s="6">
        <f t="shared" si="58"/>
        <v>655.25</v>
      </c>
      <c r="V758" s="6">
        <f>tbl_Raw_Data[[#This Row],[Discount_Pct]]*tbl_Raw_Data[[#This Row],[Gross_Amount]]/100</f>
        <v>32.762500000000003</v>
      </c>
      <c r="W758" s="6">
        <f>tbl_Raw_Data[[#This Row],[Gross_Amount]]-tbl_Raw_Data[[#This Row],[Discount_Amount]]</f>
        <v>622.48749999999995</v>
      </c>
      <c r="X758" s="6">
        <f>tbl_Raw_Data[[#This Row],[Net_Amount_Before_Tax]]*tbl_Raw_Data[[#This Row],[Tax_Pct]]/100</f>
        <v>31.124375000000001</v>
      </c>
      <c r="Y758" s="6">
        <f>tbl_Raw_Data[[#This Row],[Net_Amount_Before_Tax]]+tbl_Raw_Data[[#This Row],[Tax_Amount]]</f>
        <v>653.61187499999994</v>
      </c>
      <c r="Z758" s="6">
        <f t="shared" si="59"/>
        <v>2</v>
      </c>
    </row>
    <row r="759" spans="1:26" x14ac:dyDescent="0.3">
      <c r="A759" s="23" t="s">
        <v>1470</v>
      </c>
      <c r="B759" s="34">
        <v>45463</v>
      </c>
      <c r="C759" s="23" t="s">
        <v>1471</v>
      </c>
      <c r="D759" s="23" t="s">
        <v>19</v>
      </c>
      <c r="E759" s="23" t="s">
        <v>19</v>
      </c>
      <c r="F759" s="23">
        <v>110044</v>
      </c>
      <c r="G759" s="23" t="s">
        <v>283</v>
      </c>
      <c r="H759" s="23" t="s">
        <v>284</v>
      </c>
      <c r="I759" s="23" t="s">
        <v>104</v>
      </c>
      <c r="J759" s="23" t="s">
        <v>42</v>
      </c>
      <c r="K759" s="23" t="s">
        <v>57</v>
      </c>
      <c r="L759" s="23">
        <v>4</v>
      </c>
      <c r="M759" s="23">
        <v>271.83</v>
      </c>
      <c r="N759" s="23">
        <v>5</v>
      </c>
      <c r="O759" s="23">
        <v>18</v>
      </c>
      <c r="P759" s="23" t="s">
        <v>65</v>
      </c>
      <c r="Q759" s="23" t="s">
        <v>34</v>
      </c>
      <c r="R759" s="23">
        <f t="shared" si="55"/>
        <v>1</v>
      </c>
      <c r="S759" s="23" t="str">
        <f t="shared" si="56"/>
        <v>ORD100758_20240620_CUST00003_MED030</v>
      </c>
      <c r="T759" s="23">
        <f t="shared" si="57"/>
        <v>1</v>
      </c>
      <c r="U759" s="6">
        <f t="shared" si="58"/>
        <v>1087.32</v>
      </c>
      <c r="V759" s="6">
        <f>tbl_Raw_Data[[#This Row],[Discount_Pct]]*tbl_Raw_Data[[#This Row],[Gross_Amount]]/100</f>
        <v>54.365999999999993</v>
      </c>
      <c r="W759" s="6">
        <f>tbl_Raw_Data[[#This Row],[Gross_Amount]]-tbl_Raw_Data[[#This Row],[Discount_Amount]]</f>
        <v>1032.954</v>
      </c>
      <c r="X759" s="6">
        <f>tbl_Raw_Data[[#This Row],[Net_Amount_Before_Tax]]*tbl_Raw_Data[[#This Row],[Tax_Pct]]/100</f>
        <v>185.93171999999998</v>
      </c>
      <c r="Y759" s="6">
        <f>tbl_Raw_Data[[#This Row],[Net_Amount_Before_Tax]]+tbl_Raw_Data[[#This Row],[Tax_Amount]]</f>
        <v>1218.88572</v>
      </c>
      <c r="Z759" s="6">
        <f t="shared" si="59"/>
        <v>2</v>
      </c>
    </row>
    <row r="760" spans="1:26" x14ac:dyDescent="0.3">
      <c r="A760" s="23" t="s">
        <v>1472</v>
      </c>
      <c r="B760" s="34">
        <v>45814</v>
      </c>
      <c r="C760" s="23" t="s">
        <v>1473</v>
      </c>
      <c r="D760" s="23" t="s">
        <v>19</v>
      </c>
      <c r="E760" s="23" t="s">
        <v>19</v>
      </c>
      <c r="F760" s="23">
        <v>110001</v>
      </c>
      <c r="G760" s="23" t="s">
        <v>154</v>
      </c>
      <c r="H760" s="23" t="s">
        <v>155</v>
      </c>
      <c r="I760" s="23" t="s">
        <v>134</v>
      </c>
      <c r="J760" s="23" t="s">
        <v>156</v>
      </c>
      <c r="K760" s="23" t="s">
        <v>57</v>
      </c>
      <c r="L760" s="23">
        <v>3</v>
      </c>
      <c r="M760" s="23">
        <v>46.44</v>
      </c>
      <c r="N760" s="23">
        <v>5</v>
      </c>
      <c r="O760" s="23">
        <v>12</v>
      </c>
      <c r="P760" s="23" t="s">
        <v>43</v>
      </c>
      <c r="Q760" s="23" t="s">
        <v>34</v>
      </c>
      <c r="R760" s="23">
        <f t="shared" si="55"/>
        <v>1</v>
      </c>
      <c r="S760" s="23" t="str">
        <f t="shared" si="56"/>
        <v>ORD100759_20250606_CUST01153_MED006</v>
      </c>
      <c r="T760" s="23">
        <f t="shared" si="57"/>
        <v>1</v>
      </c>
      <c r="U760" s="6">
        <f t="shared" si="58"/>
        <v>139.32</v>
      </c>
      <c r="V760" s="6">
        <f>tbl_Raw_Data[[#This Row],[Discount_Pct]]*tbl_Raw_Data[[#This Row],[Gross_Amount]]/100</f>
        <v>6.9659999999999993</v>
      </c>
      <c r="W760" s="6">
        <f>tbl_Raw_Data[[#This Row],[Gross_Amount]]-tbl_Raw_Data[[#This Row],[Discount_Amount]]</f>
        <v>132.35399999999998</v>
      </c>
      <c r="X760" s="6">
        <f>tbl_Raw_Data[[#This Row],[Net_Amount_Before_Tax]]*tbl_Raw_Data[[#This Row],[Tax_Pct]]/100</f>
        <v>15.882479999999997</v>
      </c>
      <c r="Y760" s="6">
        <f>tbl_Raw_Data[[#This Row],[Net_Amount_Before_Tax]]+tbl_Raw_Data[[#This Row],[Tax_Amount]]</f>
        <v>148.23647999999997</v>
      </c>
      <c r="Z760" s="6">
        <f t="shared" si="59"/>
        <v>2</v>
      </c>
    </row>
    <row r="761" spans="1:26" x14ac:dyDescent="0.3">
      <c r="A761" s="23" t="s">
        <v>1474</v>
      </c>
      <c r="B761" s="34">
        <v>45507</v>
      </c>
      <c r="C761" s="23" t="s">
        <v>1475</v>
      </c>
      <c r="D761" s="23" t="s">
        <v>72</v>
      </c>
      <c r="E761" s="23" t="s">
        <v>73</v>
      </c>
      <c r="F761" s="23">
        <v>302021</v>
      </c>
      <c r="G761" s="23" t="s">
        <v>167</v>
      </c>
      <c r="H761" s="23" t="s">
        <v>168</v>
      </c>
      <c r="I761" s="23" t="s">
        <v>113</v>
      </c>
      <c r="J761" s="23" t="s">
        <v>42</v>
      </c>
      <c r="K761" s="23" t="s">
        <v>24</v>
      </c>
      <c r="L761" s="23">
        <v>1</v>
      </c>
      <c r="M761" s="23">
        <v>202.19</v>
      </c>
      <c r="N761" s="23">
        <v>5</v>
      </c>
      <c r="O761" s="23">
        <v>5</v>
      </c>
      <c r="P761" s="23" t="s">
        <v>65</v>
      </c>
      <c r="Q761" s="23" t="s">
        <v>34</v>
      </c>
      <c r="R761" s="23">
        <f t="shared" si="55"/>
        <v>1</v>
      </c>
      <c r="S761" s="23" t="str">
        <f t="shared" si="56"/>
        <v>ORD100760_20240803_CUST02501_MED026</v>
      </c>
      <c r="T761" s="23">
        <f t="shared" si="57"/>
        <v>1</v>
      </c>
      <c r="U761" s="6">
        <f t="shared" si="58"/>
        <v>202.19</v>
      </c>
      <c r="V761" s="6">
        <f>tbl_Raw_Data[[#This Row],[Discount_Pct]]*tbl_Raw_Data[[#This Row],[Gross_Amount]]/100</f>
        <v>10.109500000000001</v>
      </c>
      <c r="W761" s="6">
        <f>tbl_Raw_Data[[#This Row],[Gross_Amount]]-tbl_Raw_Data[[#This Row],[Discount_Amount]]</f>
        <v>192.0805</v>
      </c>
      <c r="X761" s="6">
        <f>tbl_Raw_Data[[#This Row],[Net_Amount_Before_Tax]]*tbl_Raw_Data[[#This Row],[Tax_Pct]]/100</f>
        <v>9.604025</v>
      </c>
      <c r="Y761" s="6">
        <f>tbl_Raw_Data[[#This Row],[Net_Amount_Before_Tax]]+tbl_Raw_Data[[#This Row],[Tax_Amount]]</f>
        <v>201.68452500000001</v>
      </c>
      <c r="Z761" s="6">
        <f t="shared" si="59"/>
        <v>2</v>
      </c>
    </row>
    <row r="762" spans="1:26" x14ac:dyDescent="0.3">
      <c r="A762" s="23" t="s">
        <v>1476</v>
      </c>
      <c r="B762" s="34">
        <v>45621</v>
      </c>
      <c r="C762" s="23" t="s">
        <v>1477</v>
      </c>
      <c r="D762" s="23" t="s">
        <v>28</v>
      </c>
      <c r="E762" s="23" t="s">
        <v>29</v>
      </c>
      <c r="F762" s="23">
        <v>500001</v>
      </c>
      <c r="G762" s="23" t="s">
        <v>224</v>
      </c>
      <c r="H762" s="23" t="s">
        <v>225</v>
      </c>
      <c r="I762" s="23" t="s">
        <v>147</v>
      </c>
      <c r="J762" s="23" t="s">
        <v>23</v>
      </c>
      <c r="K762" s="23" t="s">
        <v>24</v>
      </c>
      <c r="L762" s="23">
        <v>5</v>
      </c>
      <c r="M762" s="23">
        <v>46.5</v>
      </c>
      <c r="N762" s="23">
        <v>15</v>
      </c>
      <c r="O762" s="23">
        <v>5</v>
      </c>
      <c r="P762" s="23" t="s">
        <v>89</v>
      </c>
      <c r="Q762" s="23" t="s">
        <v>90</v>
      </c>
      <c r="R762" s="23">
        <f t="shared" si="55"/>
        <v>1</v>
      </c>
      <c r="S762" s="23" t="str">
        <f t="shared" si="56"/>
        <v>ORD100761_20241125_CUST01400_MED015</v>
      </c>
      <c r="T762" s="23">
        <f t="shared" si="57"/>
        <v>1</v>
      </c>
      <c r="U762" s="6">
        <f t="shared" si="58"/>
        <v>232.5</v>
      </c>
      <c r="V762" s="6">
        <f>tbl_Raw_Data[[#This Row],[Discount_Pct]]*tbl_Raw_Data[[#This Row],[Gross_Amount]]/100</f>
        <v>34.875</v>
      </c>
      <c r="W762" s="6">
        <f>tbl_Raw_Data[[#This Row],[Gross_Amount]]-tbl_Raw_Data[[#This Row],[Discount_Amount]]</f>
        <v>197.625</v>
      </c>
      <c r="X762" s="6">
        <f>tbl_Raw_Data[[#This Row],[Net_Amount_Before_Tax]]*tbl_Raw_Data[[#This Row],[Tax_Pct]]/100</f>
        <v>9.8812499999999996</v>
      </c>
      <c r="Y762" s="6">
        <f>tbl_Raw_Data[[#This Row],[Net_Amount_Before_Tax]]+tbl_Raw_Data[[#This Row],[Tax_Amount]]</f>
        <v>207.50624999999999</v>
      </c>
      <c r="Z762" s="6">
        <f t="shared" si="59"/>
        <v>0</v>
      </c>
    </row>
    <row r="763" spans="1:26" x14ac:dyDescent="0.3">
      <c r="A763" s="23" t="s">
        <v>1476</v>
      </c>
      <c r="B763" s="34">
        <v>45301</v>
      </c>
      <c r="C763" s="23" t="s">
        <v>1478</v>
      </c>
      <c r="D763" s="23" t="s">
        <v>92</v>
      </c>
      <c r="E763" s="23" t="s">
        <v>93</v>
      </c>
      <c r="F763" s="23">
        <v>560100</v>
      </c>
      <c r="G763" s="23" t="s">
        <v>160</v>
      </c>
      <c r="H763" s="23" t="s">
        <v>161</v>
      </c>
      <c r="I763" s="23" t="s">
        <v>50</v>
      </c>
      <c r="J763" s="23" t="s">
        <v>23</v>
      </c>
      <c r="K763" s="23" t="s">
        <v>24</v>
      </c>
      <c r="L763" s="23">
        <v>2</v>
      </c>
      <c r="M763" s="23">
        <v>154.87</v>
      </c>
      <c r="N763" s="23">
        <v>5</v>
      </c>
      <c r="O763" s="23">
        <v>12</v>
      </c>
      <c r="P763" s="23" t="s">
        <v>25</v>
      </c>
      <c r="Q763" s="23" t="s">
        <v>34</v>
      </c>
      <c r="R763" s="23">
        <f t="shared" si="55"/>
        <v>1</v>
      </c>
      <c r="S763" s="23" t="str">
        <f t="shared" si="56"/>
        <v>ORD100761_20240110_CUST02756_MED014</v>
      </c>
      <c r="T763" s="23">
        <f t="shared" si="57"/>
        <v>1</v>
      </c>
      <c r="U763" s="6">
        <f t="shared" si="58"/>
        <v>309.74</v>
      </c>
      <c r="V763" s="6">
        <f>tbl_Raw_Data[[#This Row],[Discount_Pct]]*tbl_Raw_Data[[#This Row],[Gross_Amount]]/100</f>
        <v>15.487</v>
      </c>
      <c r="W763" s="6">
        <f>tbl_Raw_Data[[#This Row],[Gross_Amount]]-tbl_Raw_Data[[#This Row],[Discount_Amount]]</f>
        <v>294.25299999999999</v>
      </c>
      <c r="X763" s="6">
        <f>tbl_Raw_Data[[#This Row],[Net_Amount_Before_Tax]]*tbl_Raw_Data[[#This Row],[Tax_Pct]]/100</f>
        <v>35.310360000000003</v>
      </c>
      <c r="Y763" s="6">
        <f>tbl_Raw_Data[[#This Row],[Net_Amount_Before_Tax]]+tbl_Raw_Data[[#This Row],[Tax_Amount]]</f>
        <v>329.56335999999999</v>
      </c>
      <c r="Z763" s="6">
        <f t="shared" si="59"/>
        <v>1</v>
      </c>
    </row>
    <row r="764" spans="1:26" x14ac:dyDescent="0.3">
      <c r="A764" s="23" t="s">
        <v>1479</v>
      </c>
      <c r="B764" s="34">
        <v>45979</v>
      </c>
      <c r="C764" s="23" t="s">
        <v>1480</v>
      </c>
      <c r="D764" s="23" t="s">
        <v>52</v>
      </c>
      <c r="E764" s="23" t="s">
        <v>52</v>
      </c>
      <c r="F764" s="23">
        <v>160022</v>
      </c>
      <c r="G764" s="23" t="s">
        <v>61</v>
      </c>
      <c r="H764" s="23" t="s">
        <v>62</v>
      </c>
      <c r="I764" s="23" t="s">
        <v>63</v>
      </c>
      <c r="J764" s="23" t="s">
        <v>64</v>
      </c>
      <c r="K764" s="23" t="s">
        <v>57</v>
      </c>
      <c r="L764" s="23">
        <v>1</v>
      </c>
      <c r="M764" s="23">
        <v>120.94</v>
      </c>
      <c r="N764" s="23">
        <v>10</v>
      </c>
      <c r="O764" s="23">
        <v>5</v>
      </c>
      <c r="P764" s="23" t="s">
        <v>43</v>
      </c>
      <c r="Q764" s="23" t="s">
        <v>34</v>
      </c>
      <c r="R764" s="23">
        <f t="shared" si="55"/>
        <v>1</v>
      </c>
      <c r="S764" s="23" t="str">
        <f t="shared" si="56"/>
        <v>ORD100763_20251118_CUST01824_MED004</v>
      </c>
      <c r="T764" s="23">
        <f t="shared" si="57"/>
        <v>1</v>
      </c>
      <c r="U764" s="6">
        <f t="shared" si="58"/>
        <v>120.94</v>
      </c>
      <c r="V764" s="6">
        <f>tbl_Raw_Data[[#This Row],[Discount_Pct]]*tbl_Raw_Data[[#This Row],[Gross_Amount]]/100</f>
        <v>12.094000000000001</v>
      </c>
      <c r="W764" s="6">
        <f>tbl_Raw_Data[[#This Row],[Gross_Amount]]-tbl_Raw_Data[[#This Row],[Discount_Amount]]</f>
        <v>108.846</v>
      </c>
      <c r="X764" s="6">
        <f>tbl_Raw_Data[[#This Row],[Net_Amount_Before_Tax]]*tbl_Raw_Data[[#This Row],[Tax_Pct]]/100</f>
        <v>5.4423000000000004</v>
      </c>
      <c r="Y764" s="6">
        <f>tbl_Raw_Data[[#This Row],[Net_Amount_Before_Tax]]+tbl_Raw_Data[[#This Row],[Tax_Amount]]</f>
        <v>114.28830000000001</v>
      </c>
      <c r="Z764" s="6">
        <f t="shared" si="59"/>
        <v>4</v>
      </c>
    </row>
    <row r="765" spans="1:26" x14ac:dyDescent="0.3">
      <c r="A765" s="23" t="s">
        <v>1479</v>
      </c>
      <c r="B765" s="34">
        <v>45671</v>
      </c>
      <c r="C765" s="23" t="s">
        <v>1481</v>
      </c>
      <c r="D765" s="23" t="s">
        <v>142</v>
      </c>
      <c r="E765" s="23" t="s">
        <v>81</v>
      </c>
      <c r="F765" s="23">
        <v>380054</v>
      </c>
      <c r="G765" s="23" t="s">
        <v>39</v>
      </c>
      <c r="H765" s="23" t="s">
        <v>40</v>
      </c>
      <c r="I765" s="23" t="s">
        <v>41</v>
      </c>
      <c r="J765" s="23" t="s">
        <v>42</v>
      </c>
      <c r="K765" s="23" t="s">
        <v>24</v>
      </c>
      <c r="L765" s="23">
        <v>1</v>
      </c>
      <c r="M765" s="23">
        <v>26.56</v>
      </c>
      <c r="N765" s="23">
        <v>5</v>
      </c>
      <c r="O765" s="23">
        <v>18</v>
      </c>
      <c r="P765" s="23" t="s">
        <v>43</v>
      </c>
      <c r="Q765" s="23" t="s">
        <v>34</v>
      </c>
      <c r="R765" s="23">
        <f t="shared" si="55"/>
        <v>1</v>
      </c>
      <c r="S765" s="23" t="str">
        <f t="shared" si="56"/>
        <v>ORD100763_20250114_CUST00791_MED001</v>
      </c>
      <c r="T765" s="23">
        <f t="shared" si="57"/>
        <v>1</v>
      </c>
      <c r="U765" s="6">
        <f t="shared" si="58"/>
        <v>26.56</v>
      </c>
      <c r="V765" s="6">
        <f>tbl_Raw_Data[[#This Row],[Discount_Pct]]*tbl_Raw_Data[[#This Row],[Gross_Amount]]/100</f>
        <v>1.3279999999999998</v>
      </c>
      <c r="W765" s="6">
        <f>tbl_Raw_Data[[#This Row],[Gross_Amount]]-tbl_Raw_Data[[#This Row],[Discount_Amount]]</f>
        <v>25.231999999999999</v>
      </c>
      <c r="X765" s="6">
        <f>tbl_Raw_Data[[#This Row],[Net_Amount_Before_Tax]]*tbl_Raw_Data[[#This Row],[Tax_Pct]]/100</f>
        <v>4.54176</v>
      </c>
      <c r="Y765" s="6">
        <f>tbl_Raw_Data[[#This Row],[Net_Amount_Before_Tax]]+tbl_Raw_Data[[#This Row],[Tax_Amount]]</f>
        <v>29.773759999999999</v>
      </c>
      <c r="Z765" s="6">
        <f t="shared" si="59"/>
        <v>2</v>
      </c>
    </row>
    <row r="766" spans="1:26" x14ac:dyDescent="0.3">
      <c r="A766" s="23" t="s">
        <v>1482</v>
      </c>
      <c r="B766" s="34">
        <v>45932</v>
      </c>
      <c r="C766" s="23" t="s">
        <v>521</v>
      </c>
      <c r="D766" s="23" t="s">
        <v>183</v>
      </c>
      <c r="E766" s="23" t="s">
        <v>184</v>
      </c>
      <c r="F766" s="23">
        <v>122009</v>
      </c>
      <c r="G766" s="23" t="s">
        <v>82</v>
      </c>
      <c r="H766" s="23" t="s">
        <v>83</v>
      </c>
      <c r="I766" s="23" t="s">
        <v>84</v>
      </c>
      <c r="J766" s="23" t="s">
        <v>85</v>
      </c>
      <c r="K766" s="23" t="s">
        <v>24</v>
      </c>
      <c r="L766" s="23">
        <v>1</v>
      </c>
      <c r="M766" s="23">
        <v>342.25</v>
      </c>
      <c r="N766" s="23">
        <v>15</v>
      </c>
      <c r="O766" s="23">
        <v>5</v>
      </c>
      <c r="P766" s="23" t="s">
        <v>33</v>
      </c>
      <c r="Q766" s="23" t="s">
        <v>34</v>
      </c>
      <c r="R766" s="23">
        <f t="shared" si="55"/>
        <v>1</v>
      </c>
      <c r="S766" s="23" t="str">
        <f t="shared" si="56"/>
        <v>ORD100765_20251002_CUST01242_MED023</v>
      </c>
      <c r="T766" s="23">
        <f t="shared" si="57"/>
        <v>1</v>
      </c>
      <c r="U766" s="6">
        <f t="shared" si="58"/>
        <v>342.25</v>
      </c>
      <c r="V766" s="6">
        <f>tbl_Raw_Data[[#This Row],[Discount_Pct]]*tbl_Raw_Data[[#This Row],[Gross_Amount]]/100</f>
        <v>51.337499999999999</v>
      </c>
      <c r="W766" s="6">
        <f>tbl_Raw_Data[[#This Row],[Gross_Amount]]-tbl_Raw_Data[[#This Row],[Discount_Amount]]</f>
        <v>290.91250000000002</v>
      </c>
      <c r="X766" s="6">
        <f>tbl_Raw_Data[[#This Row],[Net_Amount_Before_Tax]]*tbl_Raw_Data[[#This Row],[Tax_Pct]]/100</f>
        <v>14.545624999999999</v>
      </c>
      <c r="Y766" s="6">
        <f>tbl_Raw_Data[[#This Row],[Net_Amount_Before_Tax]]+tbl_Raw_Data[[#This Row],[Tax_Amount]]</f>
        <v>305.458125</v>
      </c>
      <c r="Z766" s="6">
        <f t="shared" si="59"/>
        <v>3</v>
      </c>
    </row>
    <row r="767" spans="1:26" x14ac:dyDescent="0.3">
      <c r="A767" s="23" t="s">
        <v>1482</v>
      </c>
      <c r="B767" s="34">
        <v>45945</v>
      </c>
      <c r="C767" s="23" t="s">
        <v>1483</v>
      </c>
      <c r="D767" s="23" t="s">
        <v>159</v>
      </c>
      <c r="E767" s="23" t="s">
        <v>47</v>
      </c>
      <c r="F767" s="23">
        <v>400093</v>
      </c>
      <c r="G767" s="23" t="s">
        <v>48</v>
      </c>
      <c r="H767" s="23" t="s">
        <v>49</v>
      </c>
      <c r="I767" s="23" t="s">
        <v>50</v>
      </c>
      <c r="J767" s="23" t="s">
        <v>23</v>
      </c>
      <c r="K767" s="23" t="s">
        <v>24</v>
      </c>
      <c r="L767" s="23">
        <v>1</v>
      </c>
      <c r="M767" s="23">
        <v>111.66</v>
      </c>
      <c r="N767" s="23">
        <v>0</v>
      </c>
      <c r="O767" s="23">
        <v>5</v>
      </c>
      <c r="P767" s="23" t="s">
        <v>58</v>
      </c>
      <c r="Q767" s="23" t="s">
        <v>34</v>
      </c>
      <c r="R767" s="23">
        <f t="shared" si="55"/>
        <v>1</v>
      </c>
      <c r="S767" s="23" t="str">
        <f t="shared" si="56"/>
        <v>ORD100765_20251015_CUST01623_MED028</v>
      </c>
      <c r="T767" s="23">
        <f t="shared" si="57"/>
        <v>1</v>
      </c>
      <c r="U767" s="6">
        <f t="shared" si="58"/>
        <v>111.66</v>
      </c>
      <c r="V767" s="6">
        <f>tbl_Raw_Data[[#This Row],[Discount_Pct]]*tbl_Raw_Data[[#This Row],[Gross_Amount]]/100</f>
        <v>0</v>
      </c>
      <c r="W767" s="6">
        <f>tbl_Raw_Data[[#This Row],[Gross_Amount]]-tbl_Raw_Data[[#This Row],[Discount_Amount]]</f>
        <v>111.66</v>
      </c>
      <c r="X767" s="6">
        <f>tbl_Raw_Data[[#This Row],[Net_Amount_Before_Tax]]*tbl_Raw_Data[[#This Row],[Tax_Pct]]/100</f>
        <v>5.5829999999999993</v>
      </c>
      <c r="Y767" s="6">
        <f>tbl_Raw_Data[[#This Row],[Net_Amount_Before_Tax]]+tbl_Raw_Data[[#This Row],[Tax_Amount]]</f>
        <v>117.24299999999999</v>
      </c>
      <c r="Z767" s="6">
        <f t="shared" si="59"/>
        <v>3</v>
      </c>
    </row>
    <row r="768" spans="1:26" x14ac:dyDescent="0.3">
      <c r="A768" s="23" t="s">
        <v>1482</v>
      </c>
      <c r="B768" s="34">
        <v>45423</v>
      </c>
      <c r="C768" s="23" t="s">
        <v>1484</v>
      </c>
      <c r="D768" s="23" t="s">
        <v>159</v>
      </c>
      <c r="E768" s="23" t="s">
        <v>47</v>
      </c>
      <c r="F768" s="23">
        <v>400069</v>
      </c>
      <c r="G768" s="23" t="s">
        <v>107</v>
      </c>
      <c r="H768" s="23" t="s">
        <v>108</v>
      </c>
      <c r="I768" s="23" t="s">
        <v>63</v>
      </c>
      <c r="J768" s="23" t="s">
        <v>42</v>
      </c>
      <c r="K768" s="23" t="s">
        <v>57</v>
      </c>
      <c r="L768" s="23">
        <v>1</v>
      </c>
      <c r="M768" s="23">
        <v>98.22</v>
      </c>
      <c r="N768" s="23">
        <v>0</v>
      </c>
      <c r="O768" s="23">
        <v>12</v>
      </c>
      <c r="P768" s="23" t="s">
        <v>43</v>
      </c>
      <c r="Q768" s="23" t="s">
        <v>34</v>
      </c>
      <c r="R768" s="23">
        <f t="shared" si="55"/>
        <v>1</v>
      </c>
      <c r="S768" s="23" t="str">
        <f t="shared" si="56"/>
        <v>ORD100765_20240511_CUST03056_MED005</v>
      </c>
      <c r="T768" s="23">
        <f t="shared" si="57"/>
        <v>1</v>
      </c>
      <c r="U768" s="6">
        <f t="shared" si="58"/>
        <v>98.22</v>
      </c>
      <c r="V768" s="6">
        <f>tbl_Raw_Data[[#This Row],[Discount_Pct]]*tbl_Raw_Data[[#This Row],[Gross_Amount]]/100</f>
        <v>0</v>
      </c>
      <c r="W768" s="6">
        <f>tbl_Raw_Data[[#This Row],[Gross_Amount]]-tbl_Raw_Data[[#This Row],[Discount_Amount]]</f>
        <v>98.22</v>
      </c>
      <c r="X768" s="6">
        <f>tbl_Raw_Data[[#This Row],[Net_Amount_Before_Tax]]*tbl_Raw_Data[[#This Row],[Tax_Pct]]/100</f>
        <v>11.786399999999999</v>
      </c>
      <c r="Y768" s="6">
        <f>tbl_Raw_Data[[#This Row],[Net_Amount_Before_Tax]]+tbl_Raw_Data[[#This Row],[Tax_Amount]]</f>
        <v>110.0064</v>
      </c>
      <c r="Z768" s="6">
        <f t="shared" si="59"/>
        <v>4</v>
      </c>
    </row>
    <row r="769" spans="1:26" x14ac:dyDescent="0.3">
      <c r="A769" s="23" t="s">
        <v>1485</v>
      </c>
      <c r="B769" s="34">
        <v>46001</v>
      </c>
      <c r="C769" s="23" t="s">
        <v>1486</v>
      </c>
      <c r="D769" s="23" t="s">
        <v>72</v>
      </c>
      <c r="E769" s="23" t="s">
        <v>73</v>
      </c>
      <c r="F769" s="23">
        <v>302001</v>
      </c>
      <c r="G769" s="23" t="s">
        <v>53</v>
      </c>
      <c r="H769" s="23" t="s">
        <v>54</v>
      </c>
      <c r="I769" s="23" t="s">
        <v>55</v>
      </c>
      <c r="J769" s="23" t="s">
        <v>56</v>
      </c>
      <c r="K769" s="23" t="s">
        <v>57</v>
      </c>
      <c r="L769" s="23">
        <v>1</v>
      </c>
      <c r="M769" s="23">
        <v>56.72</v>
      </c>
      <c r="N769" s="23">
        <v>5</v>
      </c>
      <c r="O769" s="23">
        <v>12</v>
      </c>
      <c r="P769" s="23" t="s">
        <v>65</v>
      </c>
      <c r="Q769" s="23" t="s">
        <v>26</v>
      </c>
      <c r="R769" s="23">
        <f t="shared" si="55"/>
        <v>1</v>
      </c>
      <c r="S769" s="23" t="str">
        <f t="shared" si="56"/>
        <v>ORD100768_20251210_CUST02777_MED020</v>
      </c>
      <c r="T769" s="23">
        <f t="shared" si="57"/>
        <v>1</v>
      </c>
      <c r="U769" s="6">
        <f t="shared" si="58"/>
        <v>56.72</v>
      </c>
      <c r="V769" s="6">
        <f>tbl_Raw_Data[[#This Row],[Discount_Pct]]*tbl_Raw_Data[[#This Row],[Gross_Amount]]/100</f>
        <v>2.8360000000000003</v>
      </c>
      <c r="W769" s="6">
        <f>tbl_Raw_Data[[#This Row],[Gross_Amount]]-tbl_Raw_Data[[#This Row],[Discount_Amount]]</f>
        <v>53.884</v>
      </c>
      <c r="X769" s="6">
        <f>tbl_Raw_Data[[#This Row],[Net_Amount_Before_Tax]]*tbl_Raw_Data[[#This Row],[Tax_Pct]]/100</f>
        <v>6.4660799999999998</v>
      </c>
      <c r="Y769" s="6">
        <f>tbl_Raw_Data[[#This Row],[Net_Amount_Before_Tax]]+tbl_Raw_Data[[#This Row],[Tax_Amount]]</f>
        <v>60.350079999999998</v>
      </c>
      <c r="Z769" s="6">
        <f t="shared" si="59"/>
        <v>0</v>
      </c>
    </row>
    <row r="770" spans="1:26" x14ac:dyDescent="0.3">
      <c r="A770" s="23" t="s">
        <v>1487</v>
      </c>
      <c r="B770" s="34">
        <v>45708</v>
      </c>
      <c r="C770" s="23" t="s">
        <v>1488</v>
      </c>
      <c r="D770" s="23" t="s">
        <v>159</v>
      </c>
      <c r="E770" s="23" t="s">
        <v>47</v>
      </c>
      <c r="F770" s="23">
        <v>400050</v>
      </c>
      <c r="G770" s="23" t="s">
        <v>229</v>
      </c>
      <c r="H770" s="23" t="s">
        <v>230</v>
      </c>
      <c r="I770" s="23" t="s">
        <v>84</v>
      </c>
      <c r="J770" s="23" t="s">
        <v>140</v>
      </c>
      <c r="K770" s="23" t="s">
        <v>24</v>
      </c>
      <c r="L770" s="23">
        <v>2</v>
      </c>
      <c r="M770" s="23">
        <v>177.42</v>
      </c>
      <c r="N770" s="23">
        <v>5</v>
      </c>
      <c r="O770" s="23">
        <v>5</v>
      </c>
      <c r="P770" s="23" t="s">
        <v>25</v>
      </c>
      <c r="Q770" s="23" t="s">
        <v>34</v>
      </c>
      <c r="R770" s="23">
        <f t="shared" ref="R770:R833" si="60">COUNTIFS($A$2:$A$8001,A770,$B$2:$B$8001,B770,$C$2:$C$8001,C770,$G$2:$G$8001,G770)</f>
        <v>1</v>
      </c>
      <c r="S770" s="23" t="str">
        <f t="shared" ref="S770:S833" si="61">A770&amp;"_"&amp;TEXT(B770,"yyyymmdd")&amp;"_"&amp;C770&amp;"_"&amp;G770</f>
        <v>ORD100769_20250220_CUST01123_MED022</v>
      </c>
      <c r="T770" s="23">
        <f t="shared" ref="T770:T833" si="62">COUNTIF($S$2:$S$8001,S770)</f>
        <v>1</v>
      </c>
      <c r="U770" s="6">
        <f t="shared" ref="U770:U833" si="63">L770*M770</f>
        <v>354.84</v>
      </c>
      <c r="V770" s="6">
        <f>tbl_Raw_Data[[#This Row],[Discount_Pct]]*tbl_Raw_Data[[#This Row],[Gross_Amount]]/100</f>
        <v>17.741999999999997</v>
      </c>
      <c r="W770" s="6">
        <f>tbl_Raw_Data[[#This Row],[Gross_Amount]]-tbl_Raw_Data[[#This Row],[Discount_Amount]]</f>
        <v>337.09799999999996</v>
      </c>
      <c r="X770" s="6">
        <f>tbl_Raw_Data[[#This Row],[Net_Amount_Before_Tax]]*tbl_Raw_Data[[#This Row],[Tax_Pct]]/100</f>
        <v>16.854899999999997</v>
      </c>
      <c r="Y770" s="6">
        <f>tbl_Raw_Data[[#This Row],[Net_Amount_Before_Tax]]+tbl_Raw_Data[[#This Row],[Tax_Amount]]</f>
        <v>353.95289999999994</v>
      </c>
      <c r="Z770" s="6">
        <f t="shared" ref="Z770:Z833" si="64">COUNTIFS($C$2:$C$8001,C770,$Q$2:$Q$8001,"Delivered")</f>
        <v>2</v>
      </c>
    </row>
    <row r="771" spans="1:26" x14ac:dyDescent="0.3">
      <c r="A771" s="23" t="s">
        <v>1489</v>
      </c>
      <c r="B771" s="34">
        <v>45837</v>
      </c>
      <c r="C771" s="23" t="s">
        <v>1490</v>
      </c>
      <c r="D771" s="23" t="s">
        <v>46</v>
      </c>
      <c r="E771" s="23" t="s">
        <v>47</v>
      </c>
      <c r="F771" s="23">
        <v>411014</v>
      </c>
      <c r="G771" s="23" t="s">
        <v>39</v>
      </c>
      <c r="H771" s="23" t="s">
        <v>40</v>
      </c>
      <c r="I771" s="23" t="s">
        <v>41</v>
      </c>
      <c r="J771" s="23" t="s">
        <v>42</v>
      </c>
      <c r="K771" s="23" t="s">
        <v>24</v>
      </c>
      <c r="L771" s="23">
        <v>1</v>
      </c>
      <c r="M771" s="23">
        <v>29.11</v>
      </c>
      <c r="N771" s="23">
        <v>15</v>
      </c>
      <c r="O771" s="23">
        <v>5</v>
      </c>
      <c r="P771" s="23" t="s">
        <v>58</v>
      </c>
      <c r="Q771" s="23" t="s">
        <v>26</v>
      </c>
      <c r="R771" s="23">
        <f t="shared" si="60"/>
        <v>1</v>
      </c>
      <c r="S771" s="23" t="str">
        <f t="shared" si="61"/>
        <v>ORD100770_20250629_CUST01839_MED001</v>
      </c>
      <c r="T771" s="23">
        <f t="shared" si="62"/>
        <v>1</v>
      </c>
      <c r="U771" s="6">
        <f t="shared" si="63"/>
        <v>29.11</v>
      </c>
      <c r="V771" s="6">
        <f>tbl_Raw_Data[[#This Row],[Discount_Pct]]*tbl_Raw_Data[[#This Row],[Gross_Amount]]/100</f>
        <v>4.3664999999999994</v>
      </c>
      <c r="W771" s="6">
        <f>tbl_Raw_Data[[#This Row],[Gross_Amount]]-tbl_Raw_Data[[#This Row],[Discount_Amount]]</f>
        <v>24.743500000000001</v>
      </c>
      <c r="X771" s="6">
        <f>tbl_Raw_Data[[#This Row],[Net_Amount_Before_Tax]]*tbl_Raw_Data[[#This Row],[Tax_Pct]]/100</f>
        <v>1.2371749999999999</v>
      </c>
      <c r="Y771" s="6">
        <f>tbl_Raw_Data[[#This Row],[Net_Amount_Before_Tax]]+tbl_Raw_Data[[#This Row],[Tax_Amount]]</f>
        <v>25.980675000000002</v>
      </c>
      <c r="Z771" s="6">
        <f t="shared" si="64"/>
        <v>1</v>
      </c>
    </row>
    <row r="772" spans="1:26" x14ac:dyDescent="0.3">
      <c r="A772" s="23" t="s">
        <v>1491</v>
      </c>
      <c r="B772" s="34">
        <v>45547</v>
      </c>
      <c r="C772" s="23" t="s">
        <v>1492</v>
      </c>
      <c r="D772" s="23" t="s">
        <v>92</v>
      </c>
      <c r="E772" s="23" t="s">
        <v>93</v>
      </c>
      <c r="F772" s="23">
        <v>560066</v>
      </c>
      <c r="G772" s="23" t="s">
        <v>196</v>
      </c>
      <c r="H772" s="23" t="s">
        <v>197</v>
      </c>
      <c r="I772" s="23" t="s">
        <v>32</v>
      </c>
      <c r="J772" s="23" t="s">
        <v>42</v>
      </c>
      <c r="K772" s="23" t="s">
        <v>24</v>
      </c>
      <c r="L772" s="23">
        <v>1</v>
      </c>
      <c r="M772" s="23">
        <v>26.23</v>
      </c>
      <c r="N772" s="23">
        <v>0</v>
      </c>
      <c r="O772" s="23">
        <v>12</v>
      </c>
      <c r="P772" s="23" t="s">
        <v>25</v>
      </c>
      <c r="Q772" s="23" t="s">
        <v>44</v>
      </c>
      <c r="R772" s="23">
        <f t="shared" si="60"/>
        <v>1</v>
      </c>
      <c r="S772" s="23" t="str">
        <f t="shared" si="61"/>
        <v>ORD100771_20240912_CUST00807_MED011</v>
      </c>
      <c r="T772" s="23">
        <f t="shared" si="62"/>
        <v>1</v>
      </c>
      <c r="U772" s="6">
        <f t="shared" si="63"/>
        <v>26.23</v>
      </c>
      <c r="V772" s="6">
        <f>tbl_Raw_Data[[#This Row],[Discount_Pct]]*tbl_Raw_Data[[#This Row],[Gross_Amount]]/100</f>
        <v>0</v>
      </c>
      <c r="W772" s="6">
        <f>tbl_Raw_Data[[#This Row],[Gross_Amount]]-tbl_Raw_Data[[#This Row],[Discount_Amount]]</f>
        <v>26.23</v>
      </c>
      <c r="X772" s="6">
        <f>tbl_Raw_Data[[#This Row],[Net_Amount_Before_Tax]]*tbl_Raw_Data[[#This Row],[Tax_Pct]]/100</f>
        <v>3.1475999999999997</v>
      </c>
      <c r="Y772" s="6">
        <f>tbl_Raw_Data[[#This Row],[Net_Amount_Before_Tax]]+tbl_Raw_Data[[#This Row],[Tax_Amount]]</f>
        <v>29.377600000000001</v>
      </c>
      <c r="Z772" s="6">
        <f t="shared" si="64"/>
        <v>1</v>
      </c>
    </row>
    <row r="773" spans="1:26" x14ac:dyDescent="0.3">
      <c r="A773" s="23" t="s">
        <v>1493</v>
      </c>
      <c r="B773" s="34">
        <v>45545</v>
      </c>
      <c r="C773" s="23" t="s">
        <v>1494</v>
      </c>
      <c r="D773" s="23" t="s">
        <v>142</v>
      </c>
      <c r="E773" s="23" t="s">
        <v>81</v>
      </c>
      <c r="F773" s="23">
        <v>380015</v>
      </c>
      <c r="G773" s="23" t="s">
        <v>74</v>
      </c>
      <c r="H773" s="23" t="s">
        <v>75</v>
      </c>
      <c r="I773" s="23" t="s">
        <v>76</v>
      </c>
      <c r="J773" s="23" t="s">
        <v>77</v>
      </c>
      <c r="K773" s="23" t="s">
        <v>57</v>
      </c>
      <c r="L773" s="23">
        <v>5</v>
      </c>
      <c r="M773" s="23">
        <v>68.5</v>
      </c>
      <c r="N773" s="23">
        <v>10</v>
      </c>
      <c r="O773" s="23">
        <v>12</v>
      </c>
      <c r="P773" s="23" t="s">
        <v>25</v>
      </c>
      <c r="Q773" s="23" t="s">
        <v>90</v>
      </c>
      <c r="R773" s="23">
        <f t="shared" si="60"/>
        <v>1</v>
      </c>
      <c r="S773" s="23" t="str">
        <f t="shared" si="61"/>
        <v>ORD100772_20240910_CUST00442_MED008</v>
      </c>
      <c r="T773" s="23">
        <f t="shared" si="62"/>
        <v>1</v>
      </c>
      <c r="U773" s="6">
        <f t="shared" si="63"/>
        <v>342.5</v>
      </c>
      <c r="V773" s="6">
        <f>tbl_Raw_Data[[#This Row],[Discount_Pct]]*tbl_Raw_Data[[#This Row],[Gross_Amount]]/100</f>
        <v>34.25</v>
      </c>
      <c r="W773" s="6">
        <f>tbl_Raw_Data[[#This Row],[Gross_Amount]]-tbl_Raw_Data[[#This Row],[Discount_Amount]]</f>
        <v>308.25</v>
      </c>
      <c r="X773" s="6">
        <f>tbl_Raw_Data[[#This Row],[Net_Amount_Before_Tax]]*tbl_Raw_Data[[#This Row],[Tax_Pct]]/100</f>
        <v>36.99</v>
      </c>
      <c r="Y773" s="6">
        <f>tbl_Raw_Data[[#This Row],[Net_Amount_Before_Tax]]+tbl_Raw_Data[[#This Row],[Tax_Amount]]</f>
        <v>345.24</v>
      </c>
      <c r="Z773" s="6">
        <f t="shared" si="64"/>
        <v>2</v>
      </c>
    </row>
    <row r="774" spans="1:26" x14ac:dyDescent="0.3">
      <c r="A774" s="23" t="s">
        <v>1495</v>
      </c>
      <c r="B774" s="34">
        <v>45932</v>
      </c>
      <c r="C774" s="23" t="s">
        <v>1496</v>
      </c>
      <c r="D774" s="23" t="s">
        <v>123</v>
      </c>
      <c r="E774" s="23" t="s">
        <v>101</v>
      </c>
      <c r="F774" s="23">
        <v>226001</v>
      </c>
      <c r="G774" s="23" t="s">
        <v>61</v>
      </c>
      <c r="H774" s="23" t="s">
        <v>62</v>
      </c>
      <c r="I774" s="23" t="s">
        <v>63</v>
      </c>
      <c r="J774" s="23" t="s">
        <v>64</v>
      </c>
      <c r="K774" s="23" t="s">
        <v>57</v>
      </c>
      <c r="L774" s="23">
        <v>1</v>
      </c>
      <c r="M774" s="23">
        <v>98.6</v>
      </c>
      <c r="N774" s="23">
        <v>0</v>
      </c>
      <c r="O774" s="23">
        <v>5</v>
      </c>
      <c r="P774" s="23" t="s">
        <v>43</v>
      </c>
      <c r="Q774" s="23" t="s">
        <v>34</v>
      </c>
      <c r="R774" s="23">
        <f t="shared" si="60"/>
        <v>1</v>
      </c>
      <c r="S774" s="23" t="str">
        <f t="shared" si="61"/>
        <v>ORD100773_20251002_CUST01829_MED004</v>
      </c>
      <c r="T774" s="23">
        <f t="shared" si="62"/>
        <v>1</v>
      </c>
      <c r="U774" s="6">
        <f t="shared" si="63"/>
        <v>98.6</v>
      </c>
      <c r="V774" s="6">
        <f>tbl_Raw_Data[[#This Row],[Discount_Pct]]*tbl_Raw_Data[[#This Row],[Gross_Amount]]/100</f>
        <v>0</v>
      </c>
      <c r="W774" s="6">
        <f>tbl_Raw_Data[[#This Row],[Gross_Amount]]-tbl_Raw_Data[[#This Row],[Discount_Amount]]</f>
        <v>98.6</v>
      </c>
      <c r="X774" s="6">
        <f>tbl_Raw_Data[[#This Row],[Net_Amount_Before_Tax]]*tbl_Raw_Data[[#This Row],[Tax_Pct]]/100</f>
        <v>4.93</v>
      </c>
      <c r="Y774" s="6">
        <f>tbl_Raw_Data[[#This Row],[Net_Amount_Before_Tax]]+tbl_Raw_Data[[#This Row],[Tax_Amount]]</f>
        <v>103.53</v>
      </c>
      <c r="Z774" s="6">
        <f t="shared" si="64"/>
        <v>4</v>
      </c>
    </row>
    <row r="775" spans="1:26" x14ac:dyDescent="0.3">
      <c r="A775" s="23" t="s">
        <v>1497</v>
      </c>
      <c r="B775" s="34">
        <v>45744</v>
      </c>
      <c r="C775" s="23" t="s">
        <v>1498</v>
      </c>
      <c r="D775" s="23" t="s">
        <v>87</v>
      </c>
      <c r="E775" s="23" t="s">
        <v>88</v>
      </c>
      <c r="F775" s="23">
        <v>600001</v>
      </c>
      <c r="G775" s="23" t="s">
        <v>53</v>
      </c>
      <c r="H775" s="23" t="s">
        <v>54</v>
      </c>
      <c r="I775" s="23" t="s">
        <v>55</v>
      </c>
      <c r="J775" s="23" t="s">
        <v>56</v>
      </c>
      <c r="K775" s="23" t="s">
        <v>57</v>
      </c>
      <c r="L775" s="23">
        <v>2</v>
      </c>
      <c r="M775" s="23">
        <v>49.38</v>
      </c>
      <c r="N775" s="23">
        <v>10</v>
      </c>
      <c r="O775" s="23">
        <v>12</v>
      </c>
      <c r="P775" s="23" t="s">
        <v>65</v>
      </c>
      <c r="Q775" s="23" t="s">
        <v>26</v>
      </c>
      <c r="R775" s="23">
        <f t="shared" si="60"/>
        <v>1</v>
      </c>
      <c r="S775" s="23" t="str">
        <f t="shared" si="61"/>
        <v>ORD100774_20250328_CUST00225_MED020</v>
      </c>
      <c r="T775" s="23">
        <f t="shared" si="62"/>
        <v>1</v>
      </c>
      <c r="U775" s="6">
        <f t="shared" si="63"/>
        <v>98.76</v>
      </c>
      <c r="V775" s="6">
        <f>tbl_Raw_Data[[#This Row],[Discount_Pct]]*tbl_Raw_Data[[#This Row],[Gross_Amount]]/100</f>
        <v>9.8759999999999994</v>
      </c>
      <c r="W775" s="6">
        <f>tbl_Raw_Data[[#This Row],[Gross_Amount]]-tbl_Raw_Data[[#This Row],[Discount_Amount]]</f>
        <v>88.884</v>
      </c>
      <c r="X775" s="6">
        <f>tbl_Raw_Data[[#This Row],[Net_Amount_Before_Tax]]*tbl_Raw_Data[[#This Row],[Tax_Pct]]/100</f>
        <v>10.666079999999999</v>
      </c>
      <c r="Y775" s="6">
        <f>tbl_Raw_Data[[#This Row],[Net_Amount_Before_Tax]]+tbl_Raw_Data[[#This Row],[Tax_Amount]]</f>
        <v>99.550079999999994</v>
      </c>
      <c r="Z775" s="6">
        <f t="shared" si="64"/>
        <v>1</v>
      </c>
    </row>
    <row r="776" spans="1:26" x14ac:dyDescent="0.3">
      <c r="A776" s="23" t="s">
        <v>1499</v>
      </c>
      <c r="B776" s="34">
        <v>45924</v>
      </c>
      <c r="C776" s="23" t="s">
        <v>1500</v>
      </c>
      <c r="D776" s="23" t="s">
        <v>130</v>
      </c>
      <c r="E776" s="23" t="s">
        <v>131</v>
      </c>
      <c r="F776" s="23">
        <v>700091</v>
      </c>
      <c r="G776" s="23" t="s">
        <v>74</v>
      </c>
      <c r="H776" s="23" t="s">
        <v>75</v>
      </c>
      <c r="I776" s="23" t="s">
        <v>76</v>
      </c>
      <c r="J776" s="23" t="s">
        <v>77</v>
      </c>
      <c r="K776" s="23" t="s">
        <v>57</v>
      </c>
      <c r="L776" s="23">
        <v>3</v>
      </c>
      <c r="M776" s="23">
        <v>67.739999999999995</v>
      </c>
      <c r="N776" s="23">
        <v>10</v>
      </c>
      <c r="O776" s="23">
        <v>12</v>
      </c>
      <c r="P776" s="23" t="s">
        <v>33</v>
      </c>
      <c r="Q776" s="23" t="s">
        <v>26</v>
      </c>
      <c r="R776" s="23">
        <f t="shared" si="60"/>
        <v>1</v>
      </c>
      <c r="S776" s="23" t="str">
        <f t="shared" si="61"/>
        <v>ORD100775_20250924_CUST03081_MED008</v>
      </c>
      <c r="T776" s="23">
        <f t="shared" si="62"/>
        <v>1</v>
      </c>
      <c r="U776" s="6">
        <f t="shared" si="63"/>
        <v>203.21999999999997</v>
      </c>
      <c r="V776" s="6">
        <f>tbl_Raw_Data[[#This Row],[Discount_Pct]]*tbl_Raw_Data[[#This Row],[Gross_Amount]]/100</f>
        <v>20.321999999999999</v>
      </c>
      <c r="W776" s="6">
        <f>tbl_Raw_Data[[#This Row],[Gross_Amount]]-tbl_Raw_Data[[#This Row],[Discount_Amount]]</f>
        <v>182.89799999999997</v>
      </c>
      <c r="X776" s="6">
        <f>tbl_Raw_Data[[#This Row],[Net_Amount_Before_Tax]]*tbl_Raw_Data[[#This Row],[Tax_Pct]]/100</f>
        <v>21.947759999999999</v>
      </c>
      <c r="Y776" s="6">
        <f>tbl_Raw_Data[[#This Row],[Net_Amount_Before_Tax]]+tbl_Raw_Data[[#This Row],[Tax_Amount]]</f>
        <v>204.84575999999996</v>
      </c>
      <c r="Z776" s="6">
        <f t="shared" si="64"/>
        <v>0</v>
      </c>
    </row>
    <row r="777" spans="1:26" x14ac:dyDescent="0.3">
      <c r="A777" s="23" t="s">
        <v>1501</v>
      </c>
      <c r="B777" s="34">
        <v>45926</v>
      </c>
      <c r="C777" s="23" t="s">
        <v>1502</v>
      </c>
      <c r="D777" s="23" t="s">
        <v>46</v>
      </c>
      <c r="E777" s="23" t="s">
        <v>47</v>
      </c>
      <c r="F777" s="23">
        <v>411057</v>
      </c>
      <c r="G777" s="23" t="s">
        <v>94</v>
      </c>
      <c r="H777" s="23" t="s">
        <v>95</v>
      </c>
      <c r="I777" s="23" t="s">
        <v>84</v>
      </c>
      <c r="J777" s="23" t="s">
        <v>42</v>
      </c>
      <c r="K777" s="23" t="s">
        <v>24</v>
      </c>
      <c r="L777" s="23">
        <v>4</v>
      </c>
      <c r="M777" s="23">
        <v>89.49</v>
      </c>
      <c r="N777" s="23">
        <v>5</v>
      </c>
      <c r="O777" s="23">
        <v>5</v>
      </c>
      <c r="P777" s="23" t="s">
        <v>43</v>
      </c>
      <c r="Q777" s="23" t="s">
        <v>34</v>
      </c>
      <c r="R777" s="23">
        <f t="shared" si="60"/>
        <v>1</v>
      </c>
      <c r="S777" s="23" t="str">
        <f t="shared" si="61"/>
        <v>ORD100776_20250926_CUST00415_MED021</v>
      </c>
      <c r="T777" s="23">
        <f t="shared" si="62"/>
        <v>1</v>
      </c>
      <c r="U777" s="6">
        <f t="shared" si="63"/>
        <v>357.96</v>
      </c>
      <c r="V777" s="6">
        <f>tbl_Raw_Data[[#This Row],[Discount_Pct]]*tbl_Raw_Data[[#This Row],[Gross_Amount]]/100</f>
        <v>17.898</v>
      </c>
      <c r="W777" s="6">
        <f>tbl_Raw_Data[[#This Row],[Gross_Amount]]-tbl_Raw_Data[[#This Row],[Discount_Amount]]</f>
        <v>340.06199999999995</v>
      </c>
      <c r="X777" s="6">
        <f>tbl_Raw_Data[[#This Row],[Net_Amount_Before_Tax]]*tbl_Raw_Data[[#This Row],[Tax_Pct]]/100</f>
        <v>17.003099999999996</v>
      </c>
      <c r="Y777" s="6">
        <f>tbl_Raw_Data[[#This Row],[Net_Amount_Before_Tax]]+tbl_Raw_Data[[#This Row],[Tax_Amount]]</f>
        <v>357.06509999999997</v>
      </c>
      <c r="Z777" s="6">
        <f t="shared" si="64"/>
        <v>4</v>
      </c>
    </row>
    <row r="778" spans="1:26" x14ac:dyDescent="0.3">
      <c r="A778" s="23" t="s">
        <v>1501</v>
      </c>
      <c r="B778" s="34">
        <v>45901</v>
      </c>
      <c r="C778" s="23" t="s">
        <v>1503</v>
      </c>
      <c r="D778" s="23" t="s">
        <v>159</v>
      </c>
      <c r="E778" s="23" t="s">
        <v>47</v>
      </c>
      <c r="F778" s="23">
        <v>400093</v>
      </c>
      <c r="G778" s="23" t="s">
        <v>233</v>
      </c>
      <c r="H778" s="23" t="s">
        <v>234</v>
      </c>
      <c r="I778" s="23" t="s">
        <v>104</v>
      </c>
      <c r="J778" s="23" t="s">
        <v>42</v>
      </c>
      <c r="K778" s="23" t="s">
        <v>24</v>
      </c>
      <c r="L778" s="23">
        <v>3</v>
      </c>
      <c r="M778" s="23">
        <v>139.84</v>
      </c>
      <c r="N778" s="23">
        <v>5</v>
      </c>
      <c r="O778" s="23">
        <v>18</v>
      </c>
      <c r="P778" s="23" t="s">
        <v>65</v>
      </c>
      <c r="Q778" s="23" t="s">
        <v>44</v>
      </c>
      <c r="R778" s="23">
        <f t="shared" si="60"/>
        <v>1</v>
      </c>
      <c r="S778" s="23" t="str">
        <f t="shared" si="61"/>
        <v>ORD100776_20250901_CUST02922_MED019</v>
      </c>
      <c r="T778" s="23">
        <f t="shared" si="62"/>
        <v>1</v>
      </c>
      <c r="U778" s="6">
        <f t="shared" si="63"/>
        <v>419.52</v>
      </c>
      <c r="V778" s="6">
        <f>tbl_Raw_Data[[#This Row],[Discount_Pct]]*tbl_Raw_Data[[#This Row],[Gross_Amount]]/100</f>
        <v>20.975999999999999</v>
      </c>
      <c r="W778" s="6">
        <f>tbl_Raw_Data[[#This Row],[Gross_Amount]]-tbl_Raw_Data[[#This Row],[Discount_Amount]]</f>
        <v>398.54399999999998</v>
      </c>
      <c r="X778" s="6">
        <f>tbl_Raw_Data[[#This Row],[Net_Amount_Before_Tax]]*tbl_Raw_Data[[#This Row],[Tax_Pct]]/100</f>
        <v>71.737919999999988</v>
      </c>
      <c r="Y778" s="6">
        <f>tbl_Raw_Data[[#This Row],[Net_Amount_Before_Tax]]+tbl_Raw_Data[[#This Row],[Tax_Amount]]</f>
        <v>470.28191999999996</v>
      </c>
      <c r="Z778" s="6">
        <f t="shared" si="64"/>
        <v>1</v>
      </c>
    </row>
    <row r="779" spans="1:26" x14ac:dyDescent="0.3">
      <c r="A779" s="23" t="s">
        <v>1504</v>
      </c>
      <c r="B779" s="34">
        <v>45927</v>
      </c>
      <c r="C779" s="23" t="s">
        <v>1505</v>
      </c>
      <c r="D779" s="23" t="s">
        <v>92</v>
      </c>
      <c r="E779" s="23" t="s">
        <v>93</v>
      </c>
      <c r="F779" s="23">
        <v>560066</v>
      </c>
      <c r="G779" s="23" t="s">
        <v>74</v>
      </c>
      <c r="H779" s="23" t="s">
        <v>75</v>
      </c>
      <c r="I779" s="23" t="s">
        <v>76</v>
      </c>
      <c r="J779" s="23" t="s">
        <v>77</v>
      </c>
      <c r="K779" s="23" t="s">
        <v>57</v>
      </c>
      <c r="L779" s="23">
        <v>1</v>
      </c>
      <c r="M779" s="23">
        <v>55.3</v>
      </c>
      <c r="N779" s="23">
        <v>0</v>
      </c>
      <c r="O779" s="23">
        <v>12</v>
      </c>
      <c r="P779" s="23" t="s">
        <v>89</v>
      </c>
      <c r="Q779" s="23" t="s">
        <v>44</v>
      </c>
      <c r="R779" s="23">
        <f t="shared" si="60"/>
        <v>1</v>
      </c>
      <c r="S779" s="23" t="str">
        <f t="shared" si="61"/>
        <v>ORD100778_20250927_CUST01822_MED008</v>
      </c>
      <c r="T779" s="23">
        <f t="shared" si="62"/>
        <v>1</v>
      </c>
      <c r="U779" s="6">
        <f t="shared" si="63"/>
        <v>55.3</v>
      </c>
      <c r="V779" s="6">
        <f>tbl_Raw_Data[[#This Row],[Discount_Pct]]*tbl_Raw_Data[[#This Row],[Gross_Amount]]/100</f>
        <v>0</v>
      </c>
      <c r="W779" s="6">
        <f>tbl_Raw_Data[[#This Row],[Gross_Amount]]-tbl_Raw_Data[[#This Row],[Discount_Amount]]</f>
        <v>55.3</v>
      </c>
      <c r="X779" s="6">
        <f>tbl_Raw_Data[[#This Row],[Net_Amount_Before_Tax]]*tbl_Raw_Data[[#This Row],[Tax_Pct]]/100</f>
        <v>6.6359999999999992</v>
      </c>
      <c r="Y779" s="6">
        <f>tbl_Raw_Data[[#This Row],[Net_Amount_Before_Tax]]+tbl_Raw_Data[[#This Row],[Tax_Amount]]</f>
        <v>61.935999999999993</v>
      </c>
      <c r="Z779" s="6">
        <f t="shared" si="64"/>
        <v>1</v>
      </c>
    </row>
    <row r="780" spans="1:26" x14ac:dyDescent="0.3">
      <c r="A780" s="23" t="s">
        <v>1506</v>
      </c>
      <c r="B780" s="34">
        <v>45846</v>
      </c>
      <c r="C780" s="23" t="s">
        <v>606</v>
      </c>
      <c r="D780" s="23" t="s">
        <v>92</v>
      </c>
      <c r="E780" s="23" t="s">
        <v>93</v>
      </c>
      <c r="F780" s="23">
        <v>560100</v>
      </c>
      <c r="G780" s="23" t="s">
        <v>107</v>
      </c>
      <c r="H780" s="23" t="s">
        <v>108</v>
      </c>
      <c r="I780" s="23" t="s">
        <v>63</v>
      </c>
      <c r="J780" s="23" t="s">
        <v>42</v>
      </c>
      <c r="K780" s="23" t="s">
        <v>57</v>
      </c>
      <c r="L780" s="23">
        <v>2</v>
      </c>
      <c r="M780" s="23">
        <v>99.08</v>
      </c>
      <c r="N780" s="23">
        <v>5</v>
      </c>
      <c r="O780" s="23">
        <v>5</v>
      </c>
      <c r="P780" s="23" t="s">
        <v>89</v>
      </c>
      <c r="Q780" s="23" t="s">
        <v>34</v>
      </c>
      <c r="R780" s="23">
        <f t="shared" si="60"/>
        <v>1</v>
      </c>
      <c r="S780" s="23" t="str">
        <f t="shared" si="61"/>
        <v>ORD100779_20250708_CUST03177_MED005</v>
      </c>
      <c r="T780" s="23">
        <f t="shared" si="62"/>
        <v>1</v>
      </c>
      <c r="U780" s="6">
        <f t="shared" si="63"/>
        <v>198.16</v>
      </c>
      <c r="V780" s="6">
        <f>tbl_Raw_Data[[#This Row],[Discount_Pct]]*tbl_Raw_Data[[#This Row],[Gross_Amount]]/100</f>
        <v>9.9079999999999995</v>
      </c>
      <c r="W780" s="6">
        <f>tbl_Raw_Data[[#This Row],[Gross_Amount]]-tbl_Raw_Data[[#This Row],[Discount_Amount]]</f>
        <v>188.25200000000001</v>
      </c>
      <c r="X780" s="6">
        <f>tbl_Raw_Data[[#This Row],[Net_Amount_Before_Tax]]*tbl_Raw_Data[[#This Row],[Tax_Pct]]/100</f>
        <v>9.4125999999999994</v>
      </c>
      <c r="Y780" s="6">
        <f>tbl_Raw_Data[[#This Row],[Net_Amount_Before_Tax]]+tbl_Raw_Data[[#This Row],[Tax_Amount]]</f>
        <v>197.66460000000001</v>
      </c>
      <c r="Z780" s="6">
        <f t="shared" si="64"/>
        <v>1</v>
      </c>
    </row>
    <row r="781" spans="1:26" x14ac:dyDescent="0.3">
      <c r="A781" s="23" t="s">
        <v>1506</v>
      </c>
      <c r="B781" s="34">
        <v>45811</v>
      </c>
      <c r="C781" s="23" t="s">
        <v>1507</v>
      </c>
      <c r="D781" s="23" t="s">
        <v>37</v>
      </c>
      <c r="E781" s="23" t="s">
        <v>38</v>
      </c>
      <c r="F781" s="23">
        <v>452010</v>
      </c>
      <c r="G781" s="23" t="s">
        <v>124</v>
      </c>
      <c r="H781" s="23" t="s">
        <v>125</v>
      </c>
      <c r="I781" s="23" t="s">
        <v>104</v>
      </c>
      <c r="J781" s="23" t="s">
        <v>114</v>
      </c>
      <c r="K781" s="23" t="s">
        <v>24</v>
      </c>
      <c r="L781" s="23">
        <v>3</v>
      </c>
      <c r="M781" s="23">
        <v>114.3</v>
      </c>
      <c r="N781" s="23">
        <v>0</v>
      </c>
      <c r="O781" s="23">
        <v>5</v>
      </c>
      <c r="P781" s="23" t="s">
        <v>25</v>
      </c>
      <c r="Q781" s="23" t="s">
        <v>44</v>
      </c>
      <c r="R781" s="23">
        <f t="shared" si="60"/>
        <v>1</v>
      </c>
      <c r="S781" s="23" t="str">
        <f t="shared" si="61"/>
        <v>ORD100779_20250603_CUST03356_MED018</v>
      </c>
      <c r="T781" s="23">
        <f t="shared" si="62"/>
        <v>1</v>
      </c>
      <c r="U781" s="6">
        <f t="shared" si="63"/>
        <v>342.9</v>
      </c>
      <c r="V781" s="6">
        <f>tbl_Raw_Data[[#This Row],[Discount_Pct]]*tbl_Raw_Data[[#This Row],[Gross_Amount]]/100</f>
        <v>0</v>
      </c>
      <c r="W781" s="6">
        <f>tbl_Raw_Data[[#This Row],[Gross_Amount]]-tbl_Raw_Data[[#This Row],[Discount_Amount]]</f>
        <v>342.9</v>
      </c>
      <c r="X781" s="6">
        <f>tbl_Raw_Data[[#This Row],[Net_Amount_Before_Tax]]*tbl_Raw_Data[[#This Row],[Tax_Pct]]/100</f>
        <v>17.145</v>
      </c>
      <c r="Y781" s="6">
        <f>tbl_Raw_Data[[#This Row],[Net_Amount_Before_Tax]]+tbl_Raw_Data[[#This Row],[Tax_Amount]]</f>
        <v>360.04499999999996</v>
      </c>
      <c r="Z781" s="6">
        <f t="shared" si="64"/>
        <v>3</v>
      </c>
    </row>
    <row r="782" spans="1:26" x14ac:dyDescent="0.3">
      <c r="A782" s="23" t="s">
        <v>1508</v>
      </c>
      <c r="B782" s="34">
        <v>45779</v>
      </c>
      <c r="C782" s="23" t="s">
        <v>1073</v>
      </c>
      <c r="D782" s="23" t="s">
        <v>100</v>
      </c>
      <c r="E782" s="23" t="s">
        <v>101</v>
      </c>
      <c r="F782" s="23">
        <v>201307</v>
      </c>
      <c r="G782" s="23" t="s">
        <v>224</v>
      </c>
      <c r="H782" s="23" t="s">
        <v>225</v>
      </c>
      <c r="I782" s="23" t="s">
        <v>147</v>
      </c>
      <c r="J782" s="23" t="s">
        <v>23</v>
      </c>
      <c r="K782" s="23" t="s">
        <v>24</v>
      </c>
      <c r="L782" s="23">
        <v>2</v>
      </c>
      <c r="M782" s="23">
        <v>46.53</v>
      </c>
      <c r="N782" s="23">
        <v>5</v>
      </c>
      <c r="O782" s="23">
        <v>5</v>
      </c>
      <c r="P782" s="23" t="s">
        <v>65</v>
      </c>
      <c r="Q782" s="23" t="s">
        <v>26</v>
      </c>
      <c r="R782" s="23">
        <f t="shared" si="60"/>
        <v>1</v>
      </c>
      <c r="S782" s="23" t="str">
        <f t="shared" si="61"/>
        <v>ORD100781_20250502_CUST02846_MED015</v>
      </c>
      <c r="T782" s="23">
        <f t="shared" si="62"/>
        <v>1</v>
      </c>
      <c r="U782" s="6">
        <f t="shared" si="63"/>
        <v>93.06</v>
      </c>
      <c r="V782" s="6">
        <f>tbl_Raw_Data[[#This Row],[Discount_Pct]]*tbl_Raw_Data[[#This Row],[Gross_Amount]]/100</f>
        <v>4.6530000000000005</v>
      </c>
      <c r="W782" s="6">
        <f>tbl_Raw_Data[[#This Row],[Gross_Amount]]-tbl_Raw_Data[[#This Row],[Discount_Amount]]</f>
        <v>88.406999999999996</v>
      </c>
      <c r="X782" s="6">
        <f>tbl_Raw_Data[[#This Row],[Net_Amount_Before_Tax]]*tbl_Raw_Data[[#This Row],[Tax_Pct]]/100</f>
        <v>4.42035</v>
      </c>
      <c r="Y782" s="6">
        <f>tbl_Raw_Data[[#This Row],[Net_Amount_Before_Tax]]+tbl_Raw_Data[[#This Row],[Tax_Amount]]</f>
        <v>92.827349999999996</v>
      </c>
      <c r="Z782" s="6">
        <f t="shared" si="64"/>
        <v>2</v>
      </c>
    </row>
    <row r="783" spans="1:26" x14ac:dyDescent="0.3">
      <c r="A783" s="23" t="s">
        <v>1509</v>
      </c>
      <c r="B783" s="34">
        <v>45399</v>
      </c>
      <c r="C783" s="23" t="s">
        <v>1510</v>
      </c>
      <c r="D783" s="23" t="s">
        <v>80</v>
      </c>
      <c r="E783" s="23" t="s">
        <v>81</v>
      </c>
      <c r="F783" s="23">
        <v>395003</v>
      </c>
      <c r="G783" s="23" t="s">
        <v>167</v>
      </c>
      <c r="H783" s="23" t="s">
        <v>168</v>
      </c>
      <c r="I783" s="23" t="s">
        <v>113</v>
      </c>
      <c r="J783" s="23" t="s">
        <v>42</v>
      </c>
      <c r="K783" s="23" t="s">
        <v>24</v>
      </c>
      <c r="L783" s="23">
        <v>4</v>
      </c>
      <c r="M783" s="23">
        <v>192.64</v>
      </c>
      <c r="N783" s="23">
        <v>15</v>
      </c>
      <c r="O783" s="23">
        <v>18</v>
      </c>
      <c r="P783" s="23" t="s">
        <v>58</v>
      </c>
      <c r="Q783" s="23" t="s">
        <v>34</v>
      </c>
      <c r="R783" s="23">
        <f t="shared" si="60"/>
        <v>1</v>
      </c>
      <c r="S783" s="23" t="str">
        <f t="shared" si="61"/>
        <v>ORD100782_20240417_CUST01861_MED026</v>
      </c>
      <c r="T783" s="23">
        <f t="shared" si="62"/>
        <v>1</v>
      </c>
      <c r="U783" s="6">
        <f t="shared" si="63"/>
        <v>770.56</v>
      </c>
      <c r="V783" s="6">
        <f>tbl_Raw_Data[[#This Row],[Discount_Pct]]*tbl_Raw_Data[[#This Row],[Gross_Amount]]/100</f>
        <v>115.584</v>
      </c>
      <c r="W783" s="6">
        <f>tbl_Raw_Data[[#This Row],[Gross_Amount]]-tbl_Raw_Data[[#This Row],[Discount_Amount]]</f>
        <v>654.97599999999989</v>
      </c>
      <c r="X783" s="6">
        <f>tbl_Raw_Data[[#This Row],[Net_Amount_Before_Tax]]*tbl_Raw_Data[[#This Row],[Tax_Pct]]/100</f>
        <v>117.89567999999997</v>
      </c>
      <c r="Y783" s="6">
        <f>tbl_Raw_Data[[#This Row],[Net_Amount_Before_Tax]]+tbl_Raw_Data[[#This Row],[Tax_Amount]]</f>
        <v>772.87167999999986</v>
      </c>
      <c r="Z783" s="6">
        <f t="shared" si="64"/>
        <v>2</v>
      </c>
    </row>
    <row r="784" spans="1:26" x14ac:dyDescent="0.3">
      <c r="A784" s="23" t="s">
        <v>1511</v>
      </c>
      <c r="B784" s="34">
        <v>45510</v>
      </c>
      <c r="C784" s="23" t="s">
        <v>1512</v>
      </c>
      <c r="D784" s="23" t="s">
        <v>142</v>
      </c>
      <c r="E784" s="23" t="s">
        <v>81</v>
      </c>
      <c r="F784" s="23">
        <v>380015</v>
      </c>
      <c r="G784" s="23" t="s">
        <v>20</v>
      </c>
      <c r="H784" s="23" t="s">
        <v>21</v>
      </c>
      <c r="I784" s="23" t="s">
        <v>22</v>
      </c>
      <c r="J784" s="23" t="s">
        <v>23</v>
      </c>
      <c r="K784" s="23" t="s">
        <v>24</v>
      </c>
      <c r="L784" s="23">
        <v>3</v>
      </c>
      <c r="M784" s="23">
        <v>148.49</v>
      </c>
      <c r="N784" s="23">
        <v>10</v>
      </c>
      <c r="O784" s="23">
        <v>12</v>
      </c>
      <c r="P784" s="23" t="s">
        <v>33</v>
      </c>
      <c r="Q784" s="23" t="s">
        <v>34</v>
      </c>
      <c r="R784" s="23">
        <f t="shared" si="60"/>
        <v>1</v>
      </c>
      <c r="S784" s="23" t="str">
        <f t="shared" si="61"/>
        <v>ORD100783_20240806_CUST00980_MED024</v>
      </c>
      <c r="T784" s="23">
        <f t="shared" si="62"/>
        <v>1</v>
      </c>
      <c r="U784" s="6">
        <f t="shared" si="63"/>
        <v>445.47</v>
      </c>
      <c r="V784" s="6">
        <f>tbl_Raw_Data[[#This Row],[Discount_Pct]]*tbl_Raw_Data[[#This Row],[Gross_Amount]]/100</f>
        <v>44.547000000000004</v>
      </c>
      <c r="W784" s="6">
        <f>tbl_Raw_Data[[#This Row],[Gross_Amount]]-tbl_Raw_Data[[#This Row],[Discount_Amount]]</f>
        <v>400.923</v>
      </c>
      <c r="X784" s="6">
        <f>tbl_Raw_Data[[#This Row],[Net_Amount_Before_Tax]]*tbl_Raw_Data[[#This Row],[Tax_Pct]]/100</f>
        <v>48.110759999999999</v>
      </c>
      <c r="Y784" s="6">
        <f>tbl_Raw_Data[[#This Row],[Net_Amount_Before_Tax]]+tbl_Raw_Data[[#This Row],[Tax_Amount]]</f>
        <v>449.03376000000003</v>
      </c>
      <c r="Z784" s="6">
        <f t="shared" si="64"/>
        <v>5</v>
      </c>
    </row>
    <row r="785" spans="1:26" x14ac:dyDescent="0.3">
      <c r="A785" s="23" t="s">
        <v>1513</v>
      </c>
      <c r="B785" s="34">
        <v>45298</v>
      </c>
      <c r="C785" s="23" t="s">
        <v>110</v>
      </c>
      <c r="D785" s="23" t="s">
        <v>19</v>
      </c>
      <c r="E785" s="23" t="s">
        <v>19</v>
      </c>
      <c r="F785" s="23">
        <v>110024</v>
      </c>
      <c r="G785" s="23" t="s">
        <v>68</v>
      </c>
      <c r="H785" s="23" t="s">
        <v>69</v>
      </c>
      <c r="I785" s="23" t="s">
        <v>55</v>
      </c>
      <c r="J785" s="23" t="s">
        <v>56</v>
      </c>
      <c r="K785" s="23" t="s">
        <v>24</v>
      </c>
      <c r="L785" s="23">
        <v>1</v>
      </c>
      <c r="M785" s="23">
        <v>28.83</v>
      </c>
      <c r="N785" s="23">
        <v>0</v>
      </c>
      <c r="O785" s="23">
        <v>12</v>
      </c>
      <c r="P785" s="23" t="s">
        <v>58</v>
      </c>
      <c r="Q785" s="23" t="s">
        <v>44</v>
      </c>
      <c r="R785" s="23">
        <f t="shared" si="60"/>
        <v>1</v>
      </c>
      <c r="S785" s="23" t="str">
        <f t="shared" si="61"/>
        <v>ORD100784_20240107_CUST01487_MED003</v>
      </c>
      <c r="T785" s="23">
        <f t="shared" si="62"/>
        <v>1</v>
      </c>
      <c r="U785" s="6">
        <f t="shared" si="63"/>
        <v>28.83</v>
      </c>
      <c r="V785" s="6">
        <f>tbl_Raw_Data[[#This Row],[Discount_Pct]]*tbl_Raw_Data[[#This Row],[Gross_Amount]]/100</f>
        <v>0</v>
      </c>
      <c r="W785" s="6">
        <f>tbl_Raw_Data[[#This Row],[Gross_Amount]]-tbl_Raw_Data[[#This Row],[Discount_Amount]]</f>
        <v>28.83</v>
      </c>
      <c r="X785" s="6">
        <f>tbl_Raw_Data[[#This Row],[Net_Amount_Before_Tax]]*tbl_Raw_Data[[#This Row],[Tax_Pct]]/100</f>
        <v>3.4596</v>
      </c>
      <c r="Y785" s="6">
        <f>tbl_Raw_Data[[#This Row],[Net_Amount_Before_Tax]]+tbl_Raw_Data[[#This Row],[Tax_Amount]]</f>
        <v>32.2896</v>
      </c>
      <c r="Z785" s="6">
        <f t="shared" si="64"/>
        <v>0</v>
      </c>
    </row>
    <row r="786" spans="1:26" x14ac:dyDescent="0.3">
      <c r="A786" s="23" t="s">
        <v>1513</v>
      </c>
      <c r="B786" s="34">
        <v>45322</v>
      </c>
      <c r="C786" s="23" t="s">
        <v>1514</v>
      </c>
      <c r="D786" s="23" t="s">
        <v>28</v>
      </c>
      <c r="E786" s="23" t="s">
        <v>29</v>
      </c>
      <c r="F786" s="23">
        <v>500090</v>
      </c>
      <c r="G786" s="23" t="s">
        <v>119</v>
      </c>
      <c r="H786" s="23" t="s">
        <v>120</v>
      </c>
      <c r="I786" s="23" t="s">
        <v>32</v>
      </c>
      <c r="J786" s="23" t="s">
        <v>64</v>
      </c>
      <c r="K786" s="23" t="s">
        <v>57</v>
      </c>
      <c r="L786" s="23">
        <v>1</v>
      </c>
      <c r="M786" s="23">
        <v>78.33</v>
      </c>
      <c r="N786" s="23">
        <v>10</v>
      </c>
      <c r="O786" s="23">
        <v>5</v>
      </c>
      <c r="P786" s="23" t="s">
        <v>43</v>
      </c>
      <c r="Q786" s="23" t="s">
        <v>34</v>
      </c>
      <c r="R786" s="23">
        <f t="shared" si="60"/>
        <v>1</v>
      </c>
      <c r="S786" s="23" t="str">
        <f t="shared" si="61"/>
        <v>ORD100784_20240131_CUST00816_MED010</v>
      </c>
      <c r="T786" s="23">
        <f t="shared" si="62"/>
        <v>1</v>
      </c>
      <c r="U786" s="6">
        <f t="shared" si="63"/>
        <v>78.33</v>
      </c>
      <c r="V786" s="6">
        <f>tbl_Raw_Data[[#This Row],[Discount_Pct]]*tbl_Raw_Data[[#This Row],[Gross_Amount]]/100</f>
        <v>7.8329999999999993</v>
      </c>
      <c r="W786" s="6">
        <f>tbl_Raw_Data[[#This Row],[Gross_Amount]]-tbl_Raw_Data[[#This Row],[Discount_Amount]]</f>
        <v>70.497</v>
      </c>
      <c r="X786" s="6">
        <f>tbl_Raw_Data[[#This Row],[Net_Amount_Before_Tax]]*tbl_Raw_Data[[#This Row],[Tax_Pct]]/100</f>
        <v>3.5248500000000003</v>
      </c>
      <c r="Y786" s="6">
        <f>tbl_Raw_Data[[#This Row],[Net_Amount_Before_Tax]]+tbl_Raw_Data[[#This Row],[Tax_Amount]]</f>
        <v>74.021850000000001</v>
      </c>
      <c r="Z786" s="6">
        <f t="shared" si="64"/>
        <v>3</v>
      </c>
    </row>
    <row r="787" spans="1:26" x14ac:dyDescent="0.3">
      <c r="A787" s="23" t="s">
        <v>1515</v>
      </c>
      <c r="B787" s="34">
        <v>45472</v>
      </c>
      <c r="C787" s="23" t="s">
        <v>1516</v>
      </c>
      <c r="D787" s="23" t="s">
        <v>87</v>
      </c>
      <c r="E787" s="23" t="s">
        <v>88</v>
      </c>
      <c r="F787" s="23">
        <v>600001</v>
      </c>
      <c r="G787" s="23" t="s">
        <v>283</v>
      </c>
      <c r="H787" s="23" t="s">
        <v>284</v>
      </c>
      <c r="I787" s="23" t="s">
        <v>104</v>
      </c>
      <c r="J787" s="23" t="s">
        <v>42</v>
      </c>
      <c r="K787" s="23" t="s">
        <v>57</v>
      </c>
      <c r="L787" s="23">
        <v>1</v>
      </c>
      <c r="M787" s="23">
        <v>314.77999999999997</v>
      </c>
      <c r="N787" s="23">
        <v>0</v>
      </c>
      <c r="O787" s="23">
        <v>18</v>
      </c>
      <c r="P787" s="23" t="s">
        <v>65</v>
      </c>
      <c r="Q787" s="23" t="s">
        <v>34</v>
      </c>
      <c r="R787" s="23">
        <f t="shared" si="60"/>
        <v>1</v>
      </c>
      <c r="S787" s="23" t="str">
        <f t="shared" si="61"/>
        <v>ORD100786_20240629_CUST03453_MED030</v>
      </c>
      <c r="T787" s="23">
        <f t="shared" si="62"/>
        <v>1</v>
      </c>
      <c r="U787" s="6">
        <f t="shared" si="63"/>
        <v>314.77999999999997</v>
      </c>
      <c r="V787" s="6">
        <f>tbl_Raw_Data[[#This Row],[Discount_Pct]]*tbl_Raw_Data[[#This Row],[Gross_Amount]]/100</f>
        <v>0</v>
      </c>
      <c r="W787" s="6">
        <f>tbl_Raw_Data[[#This Row],[Gross_Amount]]-tbl_Raw_Data[[#This Row],[Discount_Amount]]</f>
        <v>314.77999999999997</v>
      </c>
      <c r="X787" s="6">
        <f>tbl_Raw_Data[[#This Row],[Net_Amount_Before_Tax]]*tbl_Raw_Data[[#This Row],[Tax_Pct]]/100</f>
        <v>56.660399999999989</v>
      </c>
      <c r="Y787" s="6">
        <f>tbl_Raw_Data[[#This Row],[Net_Amount_Before_Tax]]+tbl_Raw_Data[[#This Row],[Tax_Amount]]</f>
        <v>371.44039999999995</v>
      </c>
      <c r="Z787" s="6">
        <f t="shared" si="64"/>
        <v>3</v>
      </c>
    </row>
    <row r="788" spans="1:26" x14ac:dyDescent="0.3">
      <c r="A788" s="23" t="s">
        <v>1517</v>
      </c>
      <c r="B788" s="34">
        <v>45537</v>
      </c>
      <c r="C788" s="23" t="s">
        <v>1518</v>
      </c>
      <c r="D788" s="23" t="s">
        <v>183</v>
      </c>
      <c r="E788" s="23" t="s">
        <v>184</v>
      </c>
      <c r="F788" s="23">
        <v>122016</v>
      </c>
      <c r="G788" s="23" t="s">
        <v>315</v>
      </c>
      <c r="H788" s="23" t="s">
        <v>316</v>
      </c>
      <c r="I788" s="23" t="s">
        <v>50</v>
      </c>
      <c r="J788" s="23" t="s">
        <v>114</v>
      </c>
      <c r="K788" s="23" t="s">
        <v>24</v>
      </c>
      <c r="L788" s="23">
        <v>2</v>
      </c>
      <c r="M788" s="23">
        <v>136.09</v>
      </c>
      <c r="N788" s="23">
        <v>20</v>
      </c>
      <c r="O788" s="23">
        <v>12</v>
      </c>
      <c r="P788" s="23" t="s">
        <v>58</v>
      </c>
      <c r="Q788" s="23" t="s">
        <v>34</v>
      </c>
      <c r="R788" s="23">
        <f t="shared" si="60"/>
        <v>1</v>
      </c>
      <c r="S788" s="23" t="str">
        <f t="shared" si="61"/>
        <v>ORD100787_20240902_CUST01515_MED012</v>
      </c>
      <c r="T788" s="23">
        <f t="shared" si="62"/>
        <v>1</v>
      </c>
      <c r="U788" s="6">
        <f t="shared" si="63"/>
        <v>272.18</v>
      </c>
      <c r="V788" s="6">
        <f>tbl_Raw_Data[[#This Row],[Discount_Pct]]*tbl_Raw_Data[[#This Row],[Gross_Amount]]/100</f>
        <v>54.436000000000007</v>
      </c>
      <c r="W788" s="6">
        <f>tbl_Raw_Data[[#This Row],[Gross_Amount]]-tbl_Raw_Data[[#This Row],[Discount_Amount]]</f>
        <v>217.744</v>
      </c>
      <c r="X788" s="6">
        <f>tbl_Raw_Data[[#This Row],[Net_Amount_Before_Tax]]*tbl_Raw_Data[[#This Row],[Tax_Pct]]/100</f>
        <v>26.129279999999998</v>
      </c>
      <c r="Y788" s="6">
        <f>tbl_Raw_Data[[#This Row],[Net_Amount_Before_Tax]]+tbl_Raw_Data[[#This Row],[Tax_Amount]]</f>
        <v>243.87327999999999</v>
      </c>
      <c r="Z788" s="6">
        <f t="shared" si="64"/>
        <v>1</v>
      </c>
    </row>
    <row r="789" spans="1:26" x14ac:dyDescent="0.3">
      <c r="A789" s="23" t="s">
        <v>1517</v>
      </c>
      <c r="B789" s="34">
        <v>45425</v>
      </c>
      <c r="C789" s="23" t="s">
        <v>1519</v>
      </c>
      <c r="D789" s="23" t="s">
        <v>28</v>
      </c>
      <c r="E789" s="23" t="s">
        <v>29</v>
      </c>
      <c r="F789" s="23">
        <v>500032</v>
      </c>
      <c r="G789" s="23" t="s">
        <v>132</v>
      </c>
      <c r="H789" s="23" t="s">
        <v>133</v>
      </c>
      <c r="I789" s="23" t="s">
        <v>134</v>
      </c>
      <c r="J789" s="23" t="s">
        <v>135</v>
      </c>
      <c r="K789" s="23" t="s">
        <v>57</v>
      </c>
      <c r="L789" s="23">
        <v>2</v>
      </c>
      <c r="M789" s="23">
        <v>80.06</v>
      </c>
      <c r="N789" s="23">
        <v>5</v>
      </c>
      <c r="O789" s="23">
        <v>12</v>
      </c>
      <c r="P789" s="23" t="s">
        <v>25</v>
      </c>
      <c r="Q789" s="23" t="s">
        <v>34</v>
      </c>
      <c r="R789" s="23">
        <f t="shared" si="60"/>
        <v>1</v>
      </c>
      <c r="S789" s="23" t="str">
        <f t="shared" si="61"/>
        <v>ORD100787_20240513_CUST03256_MED007</v>
      </c>
      <c r="T789" s="23">
        <f t="shared" si="62"/>
        <v>1</v>
      </c>
      <c r="U789" s="6">
        <f t="shared" si="63"/>
        <v>160.12</v>
      </c>
      <c r="V789" s="6">
        <f>tbl_Raw_Data[[#This Row],[Discount_Pct]]*tbl_Raw_Data[[#This Row],[Gross_Amount]]/100</f>
        <v>8.0060000000000002</v>
      </c>
      <c r="W789" s="6">
        <f>tbl_Raw_Data[[#This Row],[Gross_Amount]]-tbl_Raw_Data[[#This Row],[Discount_Amount]]</f>
        <v>152.114</v>
      </c>
      <c r="X789" s="6">
        <f>tbl_Raw_Data[[#This Row],[Net_Amount_Before_Tax]]*tbl_Raw_Data[[#This Row],[Tax_Pct]]/100</f>
        <v>18.253679999999999</v>
      </c>
      <c r="Y789" s="6">
        <f>tbl_Raw_Data[[#This Row],[Net_Amount_Before_Tax]]+tbl_Raw_Data[[#This Row],[Tax_Amount]]</f>
        <v>170.36768000000001</v>
      </c>
      <c r="Z789" s="6">
        <f t="shared" si="64"/>
        <v>2</v>
      </c>
    </row>
    <row r="790" spans="1:26" x14ac:dyDescent="0.3">
      <c r="A790" s="23" t="s">
        <v>1520</v>
      </c>
      <c r="B790" s="34">
        <v>45593</v>
      </c>
      <c r="C790" s="23" t="s">
        <v>1521</v>
      </c>
      <c r="D790" s="23" t="s">
        <v>92</v>
      </c>
      <c r="E790" s="23" t="s">
        <v>93</v>
      </c>
      <c r="F790" s="23">
        <v>560100</v>
      </c>
      <c r="G790" s="23" t="s">
        <v>196</v>
      </c>
      <c r="H790" s="23" t="s">
        <v>197</v>
      </c>
      <c r="I790" s="23" t="s">
        <v>32</v>
      </c>
      <c r="J790" s="23" t="s">
        <v>42</v>
      </c>
      <c r="K790" s="23" t="s">
        <v>24</v>
      </c>
      <c r="L790" s="23">
        <v>1</v>
      </c>
      <c r="M790" s="23">
        <v>26.25</v>
      </c>
      <c r="N790" s="23">
        <v>5</v>
      </c>
      <c r="O790" s="23">
        <v>5</v>
      </c>
      <c r="P790" s="23" t="s">
        <v>89</v>
      </c>
      <c r="Q790" s="23" t="s">
        <v>90</v>
      </c>
      <c r="R790" s="23">
        <f t="shared" si="60"/>
        <v>1</v>
      </c>
      <c r="S790" s="23" t="str">
        <f t="shared" si="61"/>
        <v>ORD100789_20241028_CUST03235_MED011</v>
      </c>
      <c r="T790" s="23">
        <f t="shared" si="62"/>
        <v>1</v>
      </c>
      <c r="U790" s="6">
        <f t="shared" si="63"/>
        <v>26.25</v>
      </c>
      <c r="V790" s="6">
        <f>tbl_Raw_Data[[#This Row],[Discount_Pct]]*tbl_Raw_Data[[#This Row],[Gross_Amount]]/100</f>
        <v>1.3125</v>
      </c>
      <c r="W790" s="6">
        <f>tbl_Raw_Data[[#This Row],[Gross_Amount]]-tbl_Raw_Data[[#This Row],[Discount_Amount]]</f>
        <v>24.9375</v>
      </c>
      <c r="X790" s="6">
        <f>tbl_Raw_Data[[#This Row],[Net_Amount_Before_Tax]]*tbl_Raw_Data[[#This Row],[Tax_Pct]]/100</f>
        <v>1.246875</v>
      </c>
      <c r="Y790" s="6">
        <f>tbl_Raw_Data[[#This Row],[Net_Amount_Before_Tax]]+tbl_Raw_Data[[#This Row],[Tax_Amount]]</f>
        <v>26.184374999999999</v>
      </c>
      <c r="Z790" s="6">
        <f t="shared" si="64"/>
        <v>1</v>
      </c>
    </row>
    <row r="791" spans="1:26" x14ac:dyDescent="0.3">
      <c r="A791" s="23" t="s">
        <v>1522</v>
      </c>
      <c r="B791" s="34">
        <v>45375</v>
      </c>
      <c r="C791" s="23" t="s">
        <v>1523</v>
      </c>
      <c r="D791" s="23" t="s">
        <v>142</v>
      </c>
      <c r="E791" s="23" t="s">
        <v>81</v>
      </c>
      <c r="F791" s="23">
        <v>380061</v>
      </c>
      <c r="G791" s="23" t="s">
        <v>167</v>
      </c>
      <c r="H791" s="23" t="s">
        <v>168</v>
      </c>
      <c r="I791" s="23" t="s">
        <v>113</v>
      </c>
      <c r="J791" s="23" t="s">
        <v>42</v>
      </c>
      <c r="K791" s="23" t="s">
        <v>24</v>
      </c>
      <c r="L791" s="23">
        <v>2</v>
      </c>
      <c r="M791" s="23">
        <v>170.53</v>
      </c>
      <c r="N791" s="23">
        <v>5</v>
      </c>
      <c r="O791" s="23">
        <v>18</v>
      </c>
      <c r="P791" s="23" t="s">
        <v>65</v>
      </c>
      <c r="Q791" s="23" t="s">
        <v>90</v>
      </c>
      <c r="R791" s="23">
        <f t="shared" si="60"/>
        <v>1</v>
      </c>
      <c r="S791" s="23" t="str">
        <f t="shared" si="61"/>
        <v>ORD100790_20240324_CUST03214_MED026</v>
      </c>
      <c r="T791" s="23">
        <f t="shared" si="62"/>
        <v>1</v>
      </c>
      <c r="U791" s="6">
        <f t="shared" si="63"/>
        <v>341.06</v>
      </c>
      <c r="V791" s="6">
        <f>tbl_Raw_Data[[#This Row],[Discount_Pct]]*tbl_Raw_Data[[#This Row],[Gross_Amount]]/100</f>
        <v>17.053000000000001</v>
      </c>
      <c r="W791" s="6">
        <f>tbl_Raw_Data[[#This Row],[Gross_Amount]]-tbl_Raw_Data[[#This Row],[Discount_Amount]]</f>
        <v>324.00700000000001</v>
      </c>
      <c r="X791" s="6">
        <f>tbl_Raw_Data[[#This Row],[Net_Amount_Before_Tax]]*tbl_Raw_Data[[#This Row],[Tax_Pct]]/100</f>
        <v>58.321260000000002</v>
      </c>
      <c r="Y791" s="6">
        <f>tbl_Raw_Data[[#This Row],[Net_Amount_Before_Tax]]+tbl_Raw_Data[[#This Row],[Tax_Amount]]</f>
        <v>382.32826</v>
      </c>
      <c r="Z791" s="6">
        <f t="shared" si="64"/>
        <v>0</v>
      </c>
    </row>
    <row r="792" spans="1:26" x14ac:dyDescent="0.3">
      <c r="A792" s="23" t="s">
        <v>1524</v>
      </c>
      <c r="B792" s="34">
        <v>45475</v>
      </c>
      <c r="C792" s="23" t="s">
        <v>1525</v>
      </c>
      <c r="D792" s="23" t="s">
        <v>100</v>
      </c>
      <c r="E792" s="23" t="s">
        <v>101</v>
      </c>
      <c r="F792" s="23">
        <v>201304</v>
      </c>
      <c r="G792" s="23" t="s">
        <v>315</v>
      </c>
      <c r="H792" s="23" t="s">
        <v>316</v>
      </c>
      <c r="I792" s="23" t="s">
        <v>50</v>
      </c>
      <c r="J792" s="23" t="s">
        <v>114</v>
      </c>
      <c r="K792" s="23" t="s">
        <v>24</v>
      </c>
      <c r="L792" s="23">
        <v>2</v>
      </c>
      <c r="M792" s="23">
        <v>121.26</v>
      </c>
      <c r="N792" s="23">
        <v>15</v>
      </c>
      <c r="O792" s="23">
        <v>12</v>
      </c>
      <c r="P792" s="23" t="s">
        <v>89</v>
      </c>
      <c r="Q792" s="23" t="s">
        <v>26</v>
      </c>
      <c r="R792" s="23">
        <f t="shared" si="60"/>
        <v>1</v>
      </c>
      <c r="S792" s="23" t="str">
        <f t="shared" si="61"/>
        <v>ORD100791_20240702_CUST01319_MED012</v>
      </c>
      <c r="T792" s="23">
        <f t="shared" si="62"/>
        <v>1</v>
      </c>
      <c r="U792" s="6">
        <f t="shared" si="63"/>
        <v>242.52</v>
      </c>
      <c r="V792" s="6">
        <f>tbl_Raw_Data[[#This Row],[Discount_Pct]]*tbl_Raw_Data[[#This Row],[Gross_Amount]]/100</f>
        <v>36.378</v>
      </c>
      <c r="W792" s="6">
        <f>tbl_Raw_Data[[#This Row],[Gross_Amount]]-tbl_Raw_Data[[#This Row],[Discount_Amount]]</f>
        <v>206.142</v>
      </c>
      <c r="X792" s="6">
        <f>tbl_Raw_Data[[#This Row],[Net_Amount_Before_Tax]]*tbl_Raw_Data[[#This Row],[Tax_Pct]]/100</f>
        <v>24.737039999999997</v>
      </c>
      <c r="Y792" s="6">
        <f>tbl_Raw_Data[[#This Row],[Net_Amount_Before_Tax]]+tbl_Raw_Data[[#This Row],[Tax_Amount]]</f>
        <v>230.87904</v>
      </c>
      <c r="Z792" s="6">
        <f t="shared" si="64"/>
        <v>2</v>
      </c>
    </row>
    <row r="793" spans="1:26" x14ac:dyDescent="0.3">
      <c r="A793" s="23" t="s">
        <v>1526</v>
      </c>
      <c r="B793" s="34">
        <v>45889</v>
      </c>
      <c r="C793" s="23" t="s">
        <v>1527</v>
      </c>
      <c r="D793" s="23" t="s">
        <v>19</v>
      </c>
      <c r="E793" s="23" t="s">
        <v>19</v>
      </c>
      <c r="F793" s="23">
        <v>110024</v>
      </c>
      <c r="G793" s="23" t="s">
        <v>132</v>
      </c>
      <c r="H793" s="23" t="s">
        <v>133</v>
      </c>
      <c r="I793" s="23" t="s">
        <v>134</v>
      </c>
      <c r="J793" s="23" t="s">
        <v>135</v>
      </c>
      <c r="K793" s="23" t="s">
        <v>57</v>
      </c>
      <c r="L793" s="23">
        <v>1</v>
      </c>
      <c r="M793" s="23">
        <v>70.11</v>
      </c>
      <c r="N793" s="23">
        <v>15</v>
      </c>
      <c r="O793" s="23">
        <v>12</v>
      </c>
      <c r="P793" s="23" t="s">
        <v>65</v>
      </c>
      <c r="Q793" s="23" t="s">
        <v>26</v>
      </c>
      <c r="R793" s="23">
        <f t="shared" si="60"/>
        <v>1</v>
      </c>
      <c r="S793" s="23" t="str">
        <f t="shared" si="61"/>
        <v>ORD100792_20250820_CUST02662_MED007</v>
      </c>
      <c r="T793" s="23">
        <f t="shared" si="62"/>
        <v>1</v>
      </c>
      <c r="U793" s="6">
        <f t="shared" si="63"/>
        <v>70.11</v>
      </c>
      <c r="V793" s="6">
        <f>tbl_Raw_Data[[#This Row],[Discount_Pct]]*tbl_Raw_Data[[#This Row],[Gross_Amount]]/100</f>
        <v>10.516500000000001</v>
      </c>
      <c r="W793" s="6">
        <f>tbl_Raw_Data[[#This Row],[Gross_Amount]]-tbl_Raw_Data[[#This Row],[Discount_Amount]]</f>
        <v>59.593499999999999</v>
      </c>
      <c r="X793" s="6">
        <f>tbl_Raw_Data[[#This Row],[Net_Amount_Before_Tax]]*tbl_Raw_Data[[#This Row],[Tax_Pct]]/100</f>
        <v>7.1512199999999995</v>
      </c>
      <c r="Y793" s="6">
        <f>tbl_Raw_Data[[#This Row],[Net_Amount_Before_Tax]]+tbl_Raw_Data[[#This Row],[Tax_Amount]]</f>
        <v>66.744720000000001</v>
      </c>
      <c r="Z793" s="6">
        <f t="shared" si="64"/>
        <v>1</v>
      </c>
    </row>
    <row r="794" spans="1:26" x14ac:dyDescent="0.3">
      <c r="A794" s="23" t="s">
        <v>1528</v>
      </c>
      <c r="B794" s="34">
        <v>45877</v>
      </c>
      <c r="C794" s="23" t="s">
        <v>266</v>
      </c>
      <c r="D794" s="23" t="s">
        <v>80</v>
      </c>
      <c r="E794" s="23" t="s">
        <v>81</v>
      </c>
      <c r="F794" s="23">
        <v>395007</v>
      </c>
      <c r="G794" s="23" t="s">
        <v>111</v>
      </c>
      <c r="H794" s="23" t="s">
        <v>112</v>
      </c>
      <c r="I794" s="23" t="s">
        <v>113</v>
      </c>
      <c r="J794" s="23" t="s">
        <v>114</v>
      </c>
      <c r="K794" s="23" t="s">
        <v>24</v>
      </c>
      <c r="L794" s="23">
        <v>1</v>
      </c>
      <c r="M794" s="23">
        <v>97.72</v>
      </c>
      <c r="N794" s="23">
        <v>0</v>
      </c>
      <c r="O794" s="23">
        <v>5</v>
      </c>
      <c r="P794" s="23" t="s">
        <v>33</v>
      </c>
      <c r="Q794" s="23" t="s">
        <v>44</v>
      </c>
      <c r="R794" s="23">
        <f t="shared" si="60"/>
        <v>1</v>
      </c>
      <c r="S794" s="23" t="str">
        <f t="shared" si="61"/>
        <v>ORD100793_20250808_CUST00644_MED027</v>
      </c>
      <c r="T794" s="23">
        <f t="shared" si="62"/>
        <v>1</v>
      </c>
      <c r="U794" s="6">
        <f t="shared" si="63"/>
        <v>97.72</v>
      </c>
      <c r="V794" s="6">
        <f>tbl_Raw_Data[[#This Row],[Discount_Pct]]*tbl_Raw_Data[[#This Row],[Gross_Amount]]/100</f>
        <v>0</v>
      </c>
      <c r="W794" s="6">
        <f>tbl_Raw_Data[[#This Row],[Gross_Amount]]-tbl_Raw_Data[[#This Row],[Discount_Amount]]</f>
        <v>97.72</v>
      </c>
      <c r="X794" s="6">
        <f>tbl_Raw_Data[[#This Row],[Net_Amount_Before_Tax]]*tbl_Raw_Data[[#This Row],[Tax_Pct]]/100</f>
        <v>4.8860000000000001</v>
      </c>
      <c r="Y794" s="6">
        <f>tbl_Raw_Data[[#This Row],[Net_Amount_Before_Tax]]+tbl_Raw_Data[[#This Row],[Tax_Amount]]</f>
        <v>102.60599999999999</v>
      </c>
      <c r="Z794" s="6">
        <f t="shared" si="64"/>
        <v>3</v>
      </c>
    </row>
    <row r="795" spans="1:26" x14ac:dyDescent="0.3">
      <c r="A795" s="23" t="s">
        <v>1529</v>
      </c>
      <c r="B795" s="34">
        <v>45334</v>
      </c>
      <c r="C795" s="23" t="s">
        <v>660</v>
      </c>
      <c r="D795" s="23" t="s">
        <v>72</v>
      </c>
      <c r="E795" s="23" t="s">
        <v>73</v>
      </c>
      <c r="F795" s="23">
        <v>302021</v>
      </c>
      <c r="G795" s="23" t="s">
        <v>53</v>
      </c>
      <c r="H795" s="23" t="s">
        <v>54</v>
      </c>
      <c r="I795" s="23" t="s">
        <v>55</v>
      </c>
      <c r="J795" s="23" t="s">
        <v>56</v>
      </c>
      <c r="K795" s="23" t="s">
        <v>57</v>
      </c>
      <c r="L795" s="23">
        <v>1</v>
      </c>
      <c r="M795" s="23">
        <v>55.1</v>
      </c>
      <c r="N795" s="23">
        <v>5</v>
      </c>
      <c r="O795" s="23">
        <v>5</v>
      </c>
      <c r="P795" s="23" t="s">
        <v>65</v>
      </c>
      <c r="Q795" s="23" t="s">
        <v>34</v>
      </c>
      <c r="R795" s="23">
        <f t="shared" si="60"/>
        <v>1</v>
      </c>
      <c r="S795" s="23" t="str">
        <f t="shared" si="61"/>
        <v>ORD100794_20240212_CUST01906_MED020</v>
      </c>
      <c r="T795" s="23">
        <f t="shared" si="62"/>
        <v>1</v>
      </c>
      <c r="U795" s="6">
        <f t="shared" si="63"/>
        <v>55.1</v>
      </c>
      <c r="V795" s="6">
        <f>tbl_Raw_Data[[#This Row],[Discount_Pct]]*tbl_Raw_Data[[#This Row],[Gross_Amount]]/100</f>
        <v>2.7549999999999999</v>
      </c>
      <c r="W795" s="6">
        <f>tbl_Raw_Data[[#This Row],[Gross_Amount]]-tbl_Raw_Data[[#This Row],[Discount_Amount]]</f>
        <v>52.344999999999999</v>
      </c>
      <c r="X795" s="6">
        <f>tbl_Raw_Data[[#This Row],[Net_Amount_Before_Tax]]*tbl_Raw_Data[[#This Row],[Tax_Pct]]/100</f>
        <v>2.6172500000000003</v>
      </c>
      <c r="Y795" s="6">
        <f>tbl_Raw_Data[[#This Row],[Net_Amount_Before_Tax]]+tbl_Raw_Data[[#This Row],[Tax_Amount]]</f>
        <v>54.962249999999997</v>
      </c>
      <c r="Z795" s="6">
        <f t="shared" si="64"/>
        <v>4</v>
      </c>
    </row>
    <row r="796" spans="1:26" x14ac:dyDescent="0.3">
      <c r="A796" s="23" t="s">
        <v>1530</v>
      </c>
      <c r="B796" s="34">
        <v>45475</v>
      </c>
      <c r="C796" s="23" t="s">
        <v>1531</v>
      </c>
      <c r="D796" s="23" t="s">
        <v>28</v>
      </c>
      <c r="E796" s="23" t="s">
        <v>29</v>
      </c>
      <c r="F796" s="23">
        <v>500090</v>
      </c>
      <c r="G796" s="23" t="s">
        <v>185</v>
      </c>
      <c r="H796" s="23" t="s">
        <v>186</v>
      </c>
      <c r="I796" s="23" t="s">
        <v>76</v>
      </c>
      <c r="J796" s="23" t="s">
        <v>187</v>
      </c>
      <c r="K796" s="23" t="s">
        <v>57</v>
      </c>
      <c r="L796" s="23">
        <v>2</v>
      </c>
      <c r="M796" s="23">
        <v>85.97</v>
      </c>
      <c r="N796" s="23">
        <v>0</v>
      </c>
      <c r="O796" s="23">
        <v>12</v>
      </c>
      <c r="P796" s="23" t="s">
        <v>89</v>
      </c>
      <c r="Q796" s="23" t="s">
        <v>34</v>
      </c>
      <c r="R796" s="23">
        <f t="shared" si="60"/>
        <v>1</v>
      </c>
      <c r="S796" s="23" t="str">
        <f t="shared" si="61"/>
        <v>ORD100795_20240702_CUST01810_MED009</v>
      </c>
      <c r="T796" s="23">
        <f t="shared" si="62"/>
        <v>1</v>
      </c>
      <c r="U796" s="6">
        <f t="shared" si="63"/>
        <v>171.94</v>
      </c>
      <c r="V796" s="6">
        <f>tbl_Raw_Data[[#This Row],[Discount_Pct]]*tbl_Raw_Data[[#This Row],[Gross_Amount]]/100</f>
        <v>0</v>
      </c>
      <c r="W796" s="6">
        <f>tbl_Raw_Data[[#This Row],[Gross_Amount]]-tbl_Raw_Data[[#This Row],[Discount_Amount]]</f>
        <v>171.94</v>
      </c>
      <c r="X796" s="6">
        <f>tbl_Raw_Data[[#This Row],[Net_Amount_Before_Tax]]*tbl_Raw_Data[[#This Row],[Tax_Pct]]/100</f>
        <v>20.632799999999996</v>
      </c>
      <c r="Y796" s="6">
        <f>tbl_Raw_Data[[#This Row],[Net_Amount_Before_Tax]]+tbl_Raw_Data[[#This Row],[Tax_Amount]]</f>
        <v>192.5728</v>
      </c>
      <c r="Z796" s="6">
        <f t="shared" si="64"/>
        <v>1</v>
      </c>
    </row>
    <row r="797" spans="1:26" x14ac:dyDescent="0.3">
      <c r="A797" s="23" t="s">
        <v>1532</v>
      </c>
      <c r="B797" s="34">
        <v>45525</v>
      </c>
      <c r="C797" s="23" t="s">
        <v>137</v>
      </c>
      <c r="D797" s="23" t="s">
        <v>159</v>
      </c>
      <c r="E797" s="23" t="s">
        <v>47</v>
      </c>
      <c r="F797" s="23">
        <v>400069</v>
      </c>
      <c r="G797" s="23" t="s">
        <v>68</v>
      </c>
      <c r="H797" s="23" t="s">
        <v>69</v>
      </c>
      <c r="I797" s="23" t="s">
        <v>55</v>
      </c>
      <c r="J797" s="23" t="s">
        <v>56</v>
      </c>
      <c r="K797" s="23" t="s">
        <v>24</v>
      </c>
      <c r="L797" s="23">
        <v>1</v>
      </c>
      <c r="M797" s="23">
        <v>28.77</v>
      </c>
      <c r="N797" s="23">
        <v>5</v>
      </c>
      <c r="O797" s="23">
        <v>18</v>
      </c>
      <c r="P797" s="23" t="s">
        <v>65</v>
      </c>
      <c r="Q797" s="23" t="s">
        <v>34</v>
      </c>
      <c r="R797" s="23">
        <f t="shared" si="60"/>
        <v>1</v>
      </c>
      <c r="S797" s="23" t="str">
        <f t="shared" si="61"/>
        <v>ORD100796_20240821_CUST00404_MED003</v>
      </c>
      <c r="T797" s="23">
        <f t="shared" si="62"/>
        <v>1</v>
      </c>
      <c r="U797" s="6">
        <f t="shared" si="63"/>
        <v>28.77</v>
      </c>
      <c r="V797" s="6">
        <f>tbl_Raw_Data[[#This Row],[Discount_Pct]]*tbl_Raw_Data[[#This Row],[Gross_Amount]]/100</f>
        <v>1.4384999999999999</v>
      </c>
      <c r="W797" s="6">
        <f>tbl_Raw_Data[[#This Row],[Gross_Amount]]-tbl_Raw_Data[[#This Row],[Discount_Amount]]</f>
        <v>27.331499999999998</v>
      </c>
      <c r="X797" s="6">
        <f>tbl_Raw_Data[[#This Row],[Net_Amount_Before_Tax]]*tbl_Raw_Data[[#This Row],[Tax_Pct]]/100</f>
        <v>4.91967</v>
      </c>
      <c r="Y797" s="6">
        <f>tbl_Raw_Data[[#This Row],[Net_Amount_Before_Tax]]+tbl_Raw_Data[[#This Row],[Tax_Amount]]</f>
        <v>32.251170000000002</v>
      </c>
      <c r="Z797" s="6">
        <f t="shared" si="64"/>
        <v>2</v>
      </c>
    </row>
    <row r="798" spans="1:26" x14ac:dyDescent="0.3">
      <c r="A798" s="23" t="s">
        <v>1533</v>
      </c>
      <c r="B798" s="34">
        <v>45991</v>
      </c>
      <c r="C798" s="23" t="s">
        <v>1534</v>
      </c>
      <c r="D798" s="23" t="s">
        <v>87</v>
      </c>
      <c r="E798" s="23" t="s">
        <v>88</v>
      </c>
      <c r="F798" s="23">
        <v>600100</v>
      </c>
      <c r="G798" s="23" t="s">
        <v>132</v>
      </c>
      <c r="H798" s="23" t="s">
        <v>133</v>
      </c>
      <c r="I798" s="23" t="s">
        <v>134</v>
      </c>
      <c r="J798" s="23" t="s">
        <v>135</v>
      </c>
      <c r="K798" s="23" t="s">
        <v>57</v>
      </c>
      <c r="L798" s="23">
        <v>2</v>
      </c>
      <c r="M798" s="23">
        <v>86.21</v>
      </c>
      <c r="N798" s="23">
        <v>20</v>
      </c>
      <c r="O798" s="23">
        <v>18</v>
      </c>
      <c r="P798" s="23" t="s">
        <v>65</v>
      </c>
      <c r="Q798" s="23" t="s">
        <v>34</v>
      </c>
      <c r="R798" s="23">
        <f t="shared" si="60"/>
        <v>1</v>
      </c>
      <c r="S798" s="23" t="str">
        <f t="shared" si="61"/>
        <v>ORD100797_20251130_CUST03463_MED007</v>
      </c>
      <c r="T798" s="23">
        <f t="shared" si="62"/>
        <v>1</v>
      </c>
      <c r="U798" s="6">
        <f t="shared" si="63"/>
        <v>172.42</v>
      </c>
      <c r="V798" s="6">
        <f>tbl_Raw_Data[[#This Row],[Discount_Pct]]*tbl_Raw_Data[[#This Row],[Gross_Amount]]/100</f>
        <v>34.483999999999995</v>
      </c>
      <c r="W798" s="6">
        <f>tbl_Raw_Data[[#This Row],[Gross_Amount]]-tbl_Raw_Data[[#This Row],[Discount_Amount]]</f>
        <v>137.93599999999998</v>
      </c>
      <c r="X798" s="6">
        <f>tbl_Raw_Data[[#This Row],[Net_Amount_Before_Tax]]*tbl_Raw_Data[[#This Row],[Tax_Pct]]/100</f>
        <v>24.828479999999995</v>
      </c>
      <c r="Y798" s="6">
        <f>tbl_Raw_Data[[#This Row],[Net_Amount_Before_Tax]]+tbl_Raw_Data[[#This Row],[Tax_Amount]]</f>
        <v>162.76447999999996</v>
      </c>
      <c r="Z798" s="6">
        <f t="shared" si="64"/>
        <v>3</v>
      </c>
    </row>
    <row r="799" spans="1:26" x14ac:dyDescent="0.3">
      <c r="A799" s="23" t="s">
        <v>1535</v>
      </c>
      <c r="B799" s="34">
        <v>45580</v>
      </c>
      <c r="C799" s="23" t="s">
        <v>1536</v>
      </c>
      <c r="D799" s="23" t="s">
        <v>46</v>
      </c>
      <c r="E799" s="23" t="s">
        <v>47</v>
      </c>
      <c r="F799" s="23">
        <v>411001</v>
      </c>
      <c r="G799" s="23" t="s">
        <v>167</v>
      </c>
      <c r="H799" s="23" t="s">
        <v>168</v>
      </c>
      <c r="I799" s="23" t="s">
        <v>113</v>
      </c>
      <c r="J799" s="23" t="s">
        <v>42</v>
      </c>
      <c r="K799" s="23" t="s">
        <v>24</v>
      </c>
      <c r="L799" s="23">
        <v>6</v>
      </c>
      <c r="M799" s="23">
        <v>215.72</v>
      </c>
      <c r="N799" s="23">
        <v>10</v>
      </c>
      <c r="O799" s="23">
        <v>18</v>
      </c>
      <c r="P799" s="23" t="s">
        <v>33</v>
      </c>
      <c r="Q799" s="23" t="s">
        <v>34</v>
      </c>
      <c r="R799" s="23">
        <f t="shared" si="60"/>
        <v>1</v>
      </c>
      <c r="S799" s="23" t="str">
        <f t="shared" si="61"/>
        <v>ORD100798_20241015_CUST03369_MED026</v>
      </c>
      <c r="T799" s="23">
        <f t="shared" si="62"/>
        <v>1</v>
      </c>
      <c r="U799" s="6">
        <f t="shared" si="63"/>
        <v>1294.32</v>
      </c>
      <c r="V799" s="6">
        <f>tbl_Raw_Data[[#This Row],[Discount_Pct]]*tbl_Raw_Data[[#This Row],[Gross_Amount]]/100</f>
        <v>129.43199999999999</v>
      </c>
      <c r="W799" s="6">
        <f>tbl_Raw_Data[[#This Row],[Gross_Amount]]-tbl_Raw_Data[[#This Row],[Discount_Amount]]</f>
        <v>1164.8879999999999</v>
      </c>
      <c r="X799" s="6">
        <f>tbl_Raw_Data[[#This Row],[Net_Amount_Before_Tax]]*tbl_Raw_Data[[#This Row],[Tax_Pct]]/100</f>
        <v>209.67983999999996</v>
      </c>
      <c r="Y799" s="6">
        <f>tbl_Raw_Data[[#This Row],[Net_Amount_Before_Tax]]+tbl_Raw_Data[[#This Row],[Tax_Amount]]</f>
        <v>1374.5678399999999</v>
      </c>
      <c r="Z799" s="6">
        <f t="shared" si="64"/>
        <v>2</v>
      </c>
    </row>
    <row r="800" spans="1:26" x14ac:dyDescent="0.3">
      <c r="A800" s="23" t="s">
        <v>1537</v>
      </c>
      <c r="B800" s="34">
        <v>45525</v>
      </c>
      <c r="C800" s="23" t="s">
        <v>1538</v>
      </c>
      <c r="D800" s="23" t="s">
        <v>100</v>
      </c>
      <c r="E800" s="23" t="s">
        <v>101</v>
      </c>
      <c r="F800" s="23">
        <v>201305</v>
      </c>
      <c r="G800" s="23" t="s">
        <v>20</v>
      </c>
      <c r="H800" s="23" t="s">
        <v>21</v>
      </c>
      <c r="I800" s="23" t="s">
        <v>22</v>
      </c>
      <c r="J800" s="23" t="s">
        <v>23</v>
      </c>
      <c r="K800" s="23" t="s">
        <v>24</v>
      </c>
      <c r="L800" s="23">
        <v>1</v>
      </c>
      <c r="M800" s="23">
        <v>127.32</v>
      </c>
      <c r="N800" s="23">
        <v>5</v>
      </c>
      <c r="O800" s="23">
        <v>12</v>
      </c>
      <c r="P800" s="23" t="s">
        <v>58</v>
      </c>
      <c r="Q800" s="23" t="s">
        <v>90</v>
      </c>
      <c r="R800" s="23">
        <f t="shared" si="60"/>
        <v>1</v>
      </c>
      <c r="S800" s="23" t="str">
        <f t="shared" si="61"/>
        <v>ORD100799_20240821_CUST00930_MED024</v>
      </c>
      <c r="T800" s="23">
        <f t="shared" si="62"/>
        <v>1</v>
      </c>
      <c r="U800" s="6">
        <f t="shared" si="63"/>
        <v>127.32</v>
      </c>
      <c r="V800" s="6">
        <f>tbl_Raw_Data[[#This Row],[Discount_Pct]]*tbl_Raw_Data[[#This Row],[Gross_Amount]]/100</f>
        <v>6.3659999999999988</v>
      </c>
      <c r="W800" s="6">
        <f>tbl_Raw_Data[[#This Row],[Gross_Amount]]-tbl_Raw_Data[[#This Row],[Discount_Amount]]</f>
        <v>120.95399999999999</v>
      </c>
      <c r="X800" s="6">
        <f>tbl_Raw_Data[[#This Row],[Net_Amount_Before_Tax]]*tbl_Raw_Data[[#This Row],[Tax_Pct]]/100</f>
        <v>14.514479999999999</v>
      </c>
      <c r="Y800" s="6">
        <f>tbl_Raw_Data[[#This Row],[Net_Amount_Before_Tax]]+tbl_Raw_Data[[#This Row],[Tax_Amount]]</f>
        <v>135.46848</v>
      </c>
      <c r="Z800" s="6">
        <f t="shared" si="64"/>
        <v>3</v>
      </c>
    </row>
    <row r="801" spans="1:26" x14ac:dyDescent="0.3">
      <c r="A801" s="23" t="s">
        <v>1539</v>
      </c>
      <c r="B801" s="34">
        <v>45379</v>
      </c>
      <c r="C801" s="23" t="s">
        <v>1540</v>
      </c>
      <c r="D801" s="23" t="s">
        <v>37</v>
      </c>
      <c r="E801" s="23" t="s">
        <v>38</v>
      </c>
      <c r="F801" s="23">
        <v>452018</v>
      </c>
      <c r="G801" s="23" t="s">
        <v>132</v>
      </c>
      <c r="H801" s="23" t="s">
        <v>133</v>
      </c>
      <c r="I801" s="23" t="s">
        <v>134</v>
      </c>
      <c r="J801" s="23" t="s">
        <v>135</v>
      </c>
      <c r="K801" s="23" t="s">
        <v>57</v>
      </c>
      <c r="L801" s="23">
        <v>2</v>
      </c>
      <c r="M801" s="23">
        <v>85.07</v>
      </c>
      <c r="N801" s="23">
        <v>5</v>
      </c>
      <c r="O801" s="23">
        <v>12</v>
      </c>
      <c r="P801" s="23" t="s">
        <v>89</v>
      </c>
      <c r="Q801" s="23" t="s">
        <v>34</v>
      </c>
      <c r="R801" s="23">
        <f t="shared" si="60"/>
        <v>1</v>
      </c>
      <c r="S801" s="23" t="str">
        <f t="shared" si="61"/>
        <v>ORD100800_20240328_CUST01283_MED007</v>
      </c>
      <c r="T801" s="23">
        <f t="shared" si="62"/>
        <v>1</v>
      </c>
      <c r="U801" s="6">
        <f t="shared" si="63"/>
        <v>170.14</v>
      </c>
      <c r="V801" s="6">
        <f>tbl_Raw_Data[[#This Row],[Discount_Pct]]*tbl_Raw_Data[[#This Row],[Gross_Amount]]/100</f>
        <v>8.5069999999999997</v>
      </c>
      <c r="W801" s="6">
        <f>tbl_Raw_Data[[#This Row],[Gross_Amount]]-tbl_Raw_Data[[#This Row],[Discount_Amount]]</f>
        <v>161.63299999999998</v>
      </c>
      <c r="X801" s="6">
        <f>tbl_Raw_Data[[#This Row],[Net_Amount_Before_Tax]]*tbl_Raw_Data[[#This Row],[Tax_Pct]]/100</f>
        <v>19.395959999999999</v>
      </c>
      <c r="Y801" s="6">
        <f>tbl_Raw_Data[[#This Row],[Net_Amount_Before_Tax]]+tbl_Raw_Data[[#This Row],[Tax_Amount]]</f>
        <v>181.02895999999998</v>
      </c>
      <c r="Z801" s="6">
        <f t="shared" si="64"/>
        <v>2</v>
      </c>
    </row>
    <row r="802" spans="1:26" x14ac:dyDescent="0.3">
      <c r="A802" s="23" t="s">
        <v>1541</v>
      </c>
      <c r="B802" s="34">
        <v>45883</v>
      </c>
      <c r="C802" s="23" t="s">
        <v>1542</v>
      </c>
      <c r="D802" s="23" t="s">
        <v>87</v>
      </c>
      <c r="E802" s="23" t="s">
        <v>88</v>
      </c>
      <c r="F802" s="23">
        <v>600018</v>
      </c>
      <c r="G802" s="23" t="s">
        <v>20</v>
      </c>
      <c r="H802" s="23" t="s">
        <v>21</v>
      </c>
      <c r="I802" s="23" t="s">
        <v>22</v>
      </c>
      <c r="J802" s="23" t="s">
        <v>23</v>
      </c>
      <c r="K802" s="23" t="s">
        <v>24</v>
      </c>
      <c r="L802" s="23">
        <v>1</v>
      </c>
      <c r="M802" s="23">
        <v>148.34</v>
      </c>
      <c r="N802" s="23">
        <v>10</v>
      </c>
      <c r="O802" s="23">
        <v>5</v>
      </c>
      <c r="P802" s="23" t="s">
        <v>33</v>
      </c>
      <c r="Q802" s="23" t="s">
        <v>26</v>
      </c>
      <c r="R802" s="23">
        <f t="shared" si="60"/>
        <v>1</v>
      </c>
      <c r="S802" s="23" t="str">
        <f t="shared" si="61"/>
        <v>ORD100801_20250814_CUST00526_MED024</v>
      </c>
      <c r="T802" s="23">
        <f t="shared" si="62"/>
        <v>1</v>
      </c>
      <c r="U802" s="6">
        <f t="shared" si="63"/>
        <v>148.34</v>
      </c>
      <c r="V802" s="6">
        <f>tbl_Raw_Data[[#This Row],[Discount_Pct]]*tbl_Raw_Data[[#This Row],[Gross_Amount]]/100</f>
        <v>14.834000000000001</v>
      </c>
      <c r="W802" s="6">
        <f>tbl_Raw_Data[[#This Row],[Gross_Amount]]-tbl_Raw_Data[[#This Row],[Discount_Amount]]</f>
        <v>133.506</v>
      </c>
      <c r="X802" s="6">
        <f>tbl_Raw_Data[[#This Row],[Net_Amount_Before_Tax]]*tbl_Raw_Data[[#This Row],[Tax_Pct]]/100</f>
        <v>6.6753</v>
      </c>
      <c r="Y802" s="6">
        <f>tbl_Raw_Data[[#This Row],[Net_Amount_Before_Tax]]+tbl_Raw_Data[[#This Row],[Tax_Amount]]</f>
        <v>140.18129999999999</v>
      </c>
      <c r="Z802" s="6">
        <f t="shared" si="64"/>
        <v>0</v>
      </c>
    </row>
    <row r="803" spans="1:26" x14ac:dyDescent="0.3">
      <c r="A803" s="23" t="s">
        <v>1543</v>
      </c>
      <c r="B803" s="34">
        <v>45705</v>
      </c>
      <c r="C803" s="23" t="s">
        <v>1544</v>
      </c>
      <c r="D803" s="23" t="s">
        <v>183</v>
      </c>
      <c r="E803" s="23" t="s">
        <v>184</v>
      </c>
      <c r="F803" s="23">
        <v>122002</v>
      </c>
      <c r="G803" s="23" t="s">
        <v>82</v>
      </c>
      <c r="H803" s="23" t="s">
        <v>83</v>
      </c>
      <c r="I803" s="23" t="s">
        <v>84</v>
      </c>
      <c r="J803" s="23" t="s">
        <v>85</v>
      </c>
      <c r="K803" s="23" t="s">
        <v>24</v>
      </c>
      <c r="L803" s="23">
        <v>2</v>
      </c>
      <c r="M803" s="23">
        <v>289.44</v>
      </c>
      <c r="N803" s="23">
        <v>0</v>
      </c>
      <c r="O803" s="23">
        <v>5</v>
      </c>
      <c r="P803" s="23" t="s">
        <v>43</v>
      </c>
      <c r="Q803" s="23" t="s">
        <v>44</v>
      </c>
      <c r="R803" s="23">
        <f t="shared" si="60"/>
        <v>1</v>
      </c>
      <c r="S803" s="23" t="str">
        <f t="shared" si="61"/>
        <v>ORD100802_20250217_CUST03125_MED023</v>
      </c>
      <c r="T803" s="23">
        <f t="shared" si="62"/>
        <v>1</v>
      </c>
      <c r="U803" s="6">
        <f t="shared" si="63"/>
        <v>578.88</v>
      </c>
      <c r="V803" s="6">
        <f>tbl_Raw_Data[[#This Row],[Discount_Pct]]*tbl_Raw_Data[[#This Row],[Gross_Amount]]/100</f>
        <v>0</v>
      </c>
      <c r="W803" s="6">
        <f>tbl_Raw_Data[[#This Row],[Gross_Amount]]-tbl_Raw_Data[[#This Row],[Discount_Amount]]</f>
        <v>578.88</v>
      </c>
      <c r="X803" s="6">
        <f>tbl_Raw_Data[[#This Row],[Net_Amount_Before_Tax]]*tbl_Raw_Data[[#This Row],[Tax_Pct]]/100</f>
        <v>28.944000000000003</v>
      </c>
      <c r="Y803" s="6">
        <f>tbl_Raw_Data[[#This Row],[Net_Amount_Before_Tax]]+tbl_Raw_Data[[#This Row],[Tax_Amount]]</f>
        <v>607.82399999999996</v>
      </c>
      <c r="Z803" s="6">
        <f t="shared" si="64"/>
        <v>3</v>
      </c>
    </row>
    <row r="804" spans="1:26" x14ac:dyDescent="0.3">
      <c r="A804" s="23" t="s">
        <v>1545</v>
      </c>
      <c r="B804" s="34">
        <v>45909</v>
      </c>
      <c r="C804" s="23" t="s">
        <v>1546</v>
      </c>
      <c r="D804" s="23" t="s">
        <v>123</v>
      </c>
      <c r="E804" s="23" t="s">
        <v>101</v>
      </c>
      <c r="F804" s="23">
        <v>226024</v>
      </c>
      <c r="G804" s="23" t="s">
        <v>48</v>
      </c>
      <c r="H804" s="23" t="s">
        <v>49</v>
      </c>
      <c r="I804" s="23" t="s">
        <v>50</v>
      </c>
      <c r="J804" s="23" t="s">
        <v>23</v>
      </c>
      <c r="K804" s="23" t="s">
        <v>24</v>
      </c>
      <c r="L804" s="23">
        <v>1</v>
      </c>
      <c r="M804" s="23">
        <v>108.13</v>
      </c>
      <c r="N804" s="23">
        <v>15</v>
      </c>
      <c r="O804" s="23">
        <v>5</v>
      </c>
      <c r="P804" s="23" t="s">
        <v>33</v>
      </c>
      <c r="Q804" s="23" t="s">
        <v>34</v>
      </c>
      <c r="R804" s="23">
        <f t="shared" si="60"/>
        <v>1</v>
      </c>
      <c r="S804" s="23" t="str">
        <f t="shared" si="61"/>
        <v>ORD100803_20250909_CUST02490_MED028</v>
      </c>
      <c r="T804" s="23">
        <f t="shared" si="62"/>
        <v>1</v>
      </c>
      <c r="U804" s="6">
        <f t="shared" si="63"/>
        <v>108.13</v>
      </c>
      <c r="V804" s="6">
        <f>tbl_Raw_Data[[#This Row],[Discount_Pct]]*tbl_Raw_Data[[#This Row],[Gross_Amount]]/100</f>
        <v>16.219499999999996</v>
      </c>
      <c r="W804" s="6">
        <f>tbl_Raw_Data[[#This Row],[Gross_Amount]]-tbl_Raw_Data[[#This Row],[Discount_Amount]]</f>
        <v>91.910499999999999</v>
      </c>
      <c r="X804" s="6">
        <f>tbl_Raw_Data[[#This Row],[Net_Amount_Before_Tax]]*tbl_Raw_Data[[#This Row],[Tax_Pct]]/100</f>
        <v>4.5955250000000003</v>
      </c>
      <c r="Y804" s="6">
        <f>tbl_Raw_Data[[#This Row],[Net_Amount_Before_Tax]]+tbl_Raw_Data[[#This Row],[Tax_Amount]]</f>
        <v>96.506024999999994</v>
      </c>
      <c r="Z804" s="6">
        <f t="shared" si="64"/>
        <v>2</v>
      </c>
    </row>
    <row r="805" spans="1:26" x14ac:dyDescent="0.3">
      <c r="A805" s="23" t="s">
        <v>1547</v>
      </c>
      <c r="B805" s="34">
        <v>45628</v>
      </c>
      <c r="C805" s="23" t="s">
        <v>1548</v>
      </c>
      <c r="D805" s="23" t="s">
        <v>142</v>
      </c>
      <c r="E805" s="23" t="s">
        <v>81</v>
      </c>
      <c r="F805" s="23">
        <v>380015</v>
      </c>
      <c r="G805" s="23" t="s">
        <v>94</v>
      </c>
      <c r="H805" s="23" t="s">
        <v>95</v>
      </c>
      <c r="I805" s="23" t="s">
        <v>84</v>
      </c>
      <c r="J805" s="23" t="s">
        <v>42</v>
      </c>
      <c r="K805" s="23" t="s">
        <v>24</v>
      </c>
      <c r="L805" s="23">
        <v>4</v>
      </c>
      <c r="M805" s="23">
        <v>74.22</v>
      </c>
      <c r="N805" s="23">
        <v>0</v>
      </c>
      <c r="O805" s="23">
        <v>12</v>
      </c>
      <c r="P805" s="23" t="s">
        <v>25</v>
      </c>
      <c r="Q805" s="23" t="s">
        <v>90</v>
      </c>
      <c r="R805" s="23">
        <f t="shared" si="60"/>
        <v>1</v>
      </c>
      <c r="S805" s="23" t="str">
        <f t="shared" si="61"/>
        <v>ORD100804_20241202_CUST02333_MED021</v>
      </c>
      <c r="T805" s="23">
        <f t="shared" si="62"/>
        <v>1</v>
      </c>
      <c r="U805" s="6">
        <f t="shared" si="63"/>
        <v>296.88</v>
      </c>
      <c r="V805" s="6">
        <f>tbl_Raw_Data[[#This Row],[Discount_Pct]]*tbl_Raw_Data[[#This Row],[Gross_Amount]]/100</f>
        <v>0</v>
      </c>
      <c r="W805" s="6">
        <f>tbl_Raw_Data[[#This Row],[Gross_Amount]]-tbl_Raw_Data[[#This Row],[Discount_Amount]]</f>
        <v>296.88</v>
      </c>
      <c r="X805" s="6">
        <f>tbl_Raw_Data[[#This Row],[Net_Amount_Before_Tax]]*tbl_Raw_Data[[#This Row],[Tax_Pct]]/100</f>
        <v>35.625599999999999</v>
      </c>
      <c r="Y805" s="6">
        <f>tbl_Raw_Data[[#This Row],[Net_Amount_Before_Tax]]+tbl_Raw_Data[[#This Row],[Tax_Amount]]</f>
        <v>332.50560000000002</v>
      </c>
      <c r="Z805" s="6">
        <f t="shared" si="64"/>
        <v>1</v>
      </c>
    </row>
    <row r="806" spans="1:26" x14ac:dyDescent="0.3">
      <c r="A806" s="23" t="s">
        <v>1547</v>
      </c>
      <c r="B806" s="34">
        <v>45495</v>
      </c>
      <c r="C806" s="23" t="s">
        <v>182</v>
      </c>
      <c r="D806" s="23" t="s">
        <v>80</v>
      </c>
      <c r="E806" s="23" t="s">
        <v>81</v>
      </c>
      <c r="F806" s="23">
        <v>395010</v>
      </c>
      <c r="G806" s="23" t="s">
        <v>138</v>
      </c>
      <c r="H806" s="23" t="s">
        <v>139</v>
      </c>
      <c r="I806" s="23" t="s">
        <v>50</v>
      </c>
      <c r="J806" s="23" t="s">
        <v>140</v>
      </c>
      <c r="K806" s="23" t="s">
        <v>24</v>
      </c>
      <c r="L806" s="23">
        <v>1</v>
      </c>
      <c r="M806" s="23">
        <v>150.87</v>
      </c>
      <c r="N806" s="23">
        <v>10</v>
      </c>
      <c r="O806" s="23">
        <v>5</v>
      </c>
      <c r="P806" s="23" t="s">
        <v>25</v>
      </c>
      <c r="Q806" s="23" t="s">
        <v>44</v>
      </c>
      <c r="R806" s="23">
        <f t="shared" si="60"/>
        <v>1</v>
      </c>
      <c r="S806" s="23" t="str">
        <f t="shared" si="61"/>
        <v>ORD100804_20240722_CUST00285_MED013</v>
      </c>
      <c r="T806" s="23">
        <f t="shared" si="62"/>
        <v>1</v>
      </c>
      <c r="U806" s="6">
        <f t="shared" si="63"/>
        <v>150.87</v>
      </c>
      <c r="V806" s="6">
        <f>tbl_Raw_Data[[#This Row],[Discount_Pct]]*tbl_Raw_Data[[#This Row],[Gross_Amount]]/100</f>
        <v>15.087</v>
      </c>
      <c r="W806" s="6">
        <f>tbl_Raw_Data[[#This Row],[Gross_Amount]]-tbl_Raw_Data[[#This Row],[Discount_Amount]]</f>
        <v>135.78300000000002</v>
      </c>
      <c r="X806" s="6">
        <f>tbl_Raw_Data[[#This Row],[Net_Amount_Before_Tax]]*tbl_Raw_Data[[#This Row],[Tax_Pct]]/100</f>
        <v>6.7891500000000011</v>
      </c>
      <c r="Y806" s="6">
        <f>tbl_Raw_Data[[#This Row],[Net_Amount_Before_Tax]]+tbl_Raw_Data[[#This Row],[Tax_Amount]]</f>
        <v>142.57215000000002</v>
      </c>
      <c r="Z806" s="6">
        <f t="shared" si="64"/>
        <v>2</v>
      </c>
    </row>
    <row r="807" spans="1:26" x14ac:dyDescent="0.3">
      <c r="A807" s="23" t="s">
        <v>1549</v>
      </c>
      <c r="B807" s="34">
        <v>45467</v>
      </c>
      <c r="C807" s="23" t="s">
        <v>1550</v>
      </c>
      <c r="D807" s="23" t="s">
        <v>37</v>
      </c>
      <c r="E807" s="23" t="s">
        <v>38</v>
      </c>
      <c r="F807" s="23">
        <v>452018</v>
      </c>
      <c r="G807" s="23" t="s">
        <v>283</v>
      </c>
      <c r="H807" s="23" t="s">
        <v>284</v>
      </c>
      <c r="I807" s="23" t="s">
        <v>104</v>
      </c>
      <c r="J807" s="23" t="s">
        <v>42</v>
      </c>
      <c r="K807" s="23" t="s">
        <v>57</v>
      </c>
      <c r="L807" s="23">
        <v>1</v>
      </c>
      <c r="M807" s="23">
        <v>262.88</v>
      </c>
      <c r="N807" s="23">
        <v>0</v>
      </c>
      <c r="O807" s="23">
        <v>12</v>
      </c>
      <c r="P807" s="23" t="s">
        <v>33</v>
      </c>
      <c r="Q807" s="23" t="s">
        <v>34</v>
      </c>
      <c r="R807" s="23">
        <f t="shared" si="60"/>
        <v>1</v>
      </c>
      <c r="S807" s="23" t="str">
        <f t="shared" si="61"/>
        <v>ORD100806_20240624_CUST01339_MED030</v>
      </c>
      <c r="T807" s="23">
        <f t="shared" si="62"/>
        <v>1</v>
      </c>
      <c r="U807" s="6">
        <f t="shared" si="63"/>
        <v>262.88</v>
      </c>
      <c r="V807" s="6">
        <f>tbl_Raw_Data[[#This Row],[Discount_Pct]]*tbl_Raw_Data[[#This Row],[Gross_Amount]]/100</f>
        <v>0</v>
      </c>
      <c r="W807" s="6">
        <f>tbl_Raw_Data[[#This Row],[Gross_Amount]]-tbl_Raw_Data[[#This Row],[Discount_Amount]]</f>
        <v>262.88</v>
      </c>
      <c r="X807" s="6">
        <f>tbl_Raw_Data[[#This Row],[Net_Amount_Before_Tax]]*tbl_Raw_Data[[#This Row],[Tax_Pct]]/100</f>
        <v>31.5456</v>
      </c>
      <c r="Y807" s="6">
        <f>tbl_Raw_Data[[#This Row],[Net_Amount_Before_Tax]]+tbl_Raw_Data[[#This Row],[Tax_Amount]]</f>
        <v>294.42559999999997</v>
      </c>
      <c r="Z807" s="6">
        <f t="shared" si="64"/>
        <v>2</v>
      </c>
    </row>
    <row r="808" spans="1:26" x14ac:dyDescent="0.3">
      <c r="A808" s="23" t="s">
        <v>1551</v>
      </c>
      <c r="B808" s="34">
        <v>45503</v>
      </c>
      <c r="C808" s="23" t="s">
        <v>1552</v>
      </c>
      <c r="D808" s="23" t="s">
        <v>37</v>
      </c>
      <c r="E808" s="23" t="s">
        <v>38</v>
      </c>
      <c r="F808" s="23">
        <v>452020</v>
      </c>
      <c r="G808" s="23" t="s">
        <v>132</v>
      </c>
      <c r="H808" s="23" t="s">
        <v>133</v>
      </c>
      <c r="I808" s="23" t="s">
        <v>134</v>
      </c>
      <c r="J808" s="23" t="s">
        <v>135</v>
      </c>
      <c r="K808" s="23" t="s">
        <v>57</v>
      </c>
      <c r="L808" s="23">
        <v>1</v>
      </c>
      <c r="M808" s="23">
        <v>82.56</v>
      </c>
      <c r="N808" s="23">
        <v>10</v>
      </c>
      <c r="O808" s="23">
        <v>5</v>
      </c>
      <c r="P808" s="23" t="s">
        <v>89</v>
      </c>
      <c r="Q808" s="23" t="s">
        <v>34</v>
      </c>
      <c r="R808" s="23">
        <f t="shared" si="60"/>
        <v>1</v>
      </c>
      <c r="S808" s="23" t="str">
        <f t="shared" si="61"/>
        <v>ORD100807_20240730_CUST00533_MED007</v>
      </c>
      <c r="T808" s="23">
        <f t="shared" si="62"/>
        <v>1</v>
      </c>
      <c r="U808" s="6">
        <f t="shared" si="63"/>
        <v>82.56</v>
      </c>
      <c r="V808" s="6">
        <f>tbl_Raw_Data[[#This Row],[Discount_Pct]]*tbl_Raw_Data[[#This Row],[Gross_Amount]]/100</f>
        <v>8.2560000000000002</v>
      </c>
      <c r="W808" s="6">
        <f>tbl_Raw_Data[[#This Row],[Gross_Amount]]-tbl_Raw_Data[[#This Row],[Discount_Amount]]</f>
        <v>74.304000000000002</v>
      </c>
      <c r="X808" s="6">
        <f>tbl_Raw_Data[[#This Row],[Net_Amount_Before_Tax]]*tbl_Raw_Data[[#This Row],[Tax_Pct]]/100</f>
        <v>3.7151999999999998</v>
      </c>
      <c r="Y808" s="6">
        <f>tbl_Raw_Data[[#This Row],[Net_Amount_Before_Tax]]+tbl_Raw_Data[[#This Row],[Tax_Amount]]</f>
        <v>78.019199999999998</v>
      </c>
      <c r="Z808" s="6">
        <f t="shared" si="64"/>
        <v>4</v>
      </c>
    </row>
    <row r="809" spans="1:26" x14ac:dyDescent="0.3">
      <c r="A809" s="23" t="s">
        <v>1553</v>
      </c>
      <c r="B809" s="34">
        <v>45806</v>
      </c>
      <c r="C809" s="23" t="s">
        <v>1554</v>
      </c>
      <c r="D809" s="23" t="s">
        <v>52</v>
      </c>
      <c r="E809" s="23" t="s">
        <v>52</v>
      </c>
      <c r="F809" s="23">
        <v>160022</v>
      </c>
      <c r="G809" s="23" t="s">
        <v>224</v>
      </c>
      <c r="H809" s="23" t="s">
        <v>225</v>
      </c>
      <c r="I809" s="23" t="s">
        <v>147</v>
      </c>
      <c r="J809" s="23" t="s">
        <v>23</v>
      </c>
      <c r="K809" s="23" t="s">
        <v>24</v>
      </c>
      <c r="L809" s="23">
        <v>1</v>
      </c>
      <c r="M809" s="23">
        <v>42.34</v>
      </c>
      <c r="N809" s="23">
        <v>0</v>
      </c>
      <c r="O809" s="23">
        <v>5</v>
      </c>
      <c r="P809" s="23" t="s">
        <v>89</v>
      </c>
      <c r="Q809" s="23" t="s">
        <v>34</v>
      </c>
      <c r="R809" s="23">
        <f t="shared" si="60"/>
        <v>1</v>
      </c>
      <c r="S809" s="23" t="str">
        <f t="shared" si="61"/>
        <v>ORD100808_20250529_CUST02936_MED015</v>
      </c>
      <c r="T809" s="23">
        <f t="shared" si="62"/>
        <v>1</v>
      </c>
      <c r="U809" s="6">
        <f t="shared" si="63"/>
        <v>42.34</v>
      </c>
      <c r="V809" s="6">
        <f>tbl_Raw_Data[[#This Row],[Discount_Pct]]*tbl_Raw_Data[[#This Row],[Gross_Amount]]/100</f>
        <v>0</v>
      </c>
      <c r="W809" s="6">
        <f>tbl_Raw_Data[[#This Row],[Gross_Amount]]-tbl_Raw_Data[[#This Row],[Discount_Amount]]</f>
        <v>42.34</v>
      </c>
      <c r="X809" s="6">
        <f>tbl_Raw_Data[[#This Row],[Net_Amount_Before_Tax]]*tbl_Raw_Data[[#This Row],[Tax_Pct]]/100</f>
        <v>2.117</v>
      </c>
      <c r="Y809" s="6">
        <f>tbl_Raw_Data[[#This Row],[Net_Amount_Before_Tax]]+tbl_Raw_Data[[#This Row],[Tax_Amount]]</f>
        <v>44.457000000000001</v>
      </c>
      <c r="Z809" s="6">
        <f t="shared" si="64"/>
        <v>3</v>
      </c>
    </row>
    <row r="810" spans="1:26" x14ac:dyDescent="0.3">
      <c r="A810" s="23" t="s">
        <v>1555</v>
      </c>
      <c r="B810" s="34">
        <v>45874</v>
      </c>
      <c r="C810" s="23" t="s">
        <v>1556</v>
      </c>
      <c r="D810" s="23" t="s">
        <v>142</v>
      </c>
      <c r="E810" s="23" t="s">
        <v>81</v>
      </c>
      <c r="F810" s="23">
        <v>380054</v>
      </c>
      <c r="G810" s="23" t="s">
        <v>224</v>
      </c>
      <c r="H810" s="23" t="s">
        <v>225</v>
      </c>
      <c r="I810" s="23" t="s">
        <v>147</v>
      </c>
      <c r="J810" s="23" t="s">
        <v>23</v>
      </c>
      <c r="K810" s="23" t="s">
        <v>24</v>
      </c>
      <c r="L810" s="23">
        <v>2</v>
      </c>
      <c r="M810" s="23">
        <v>51.8</v>
      </c>
      <c r="N810" s="23">
        <v>5</v>
      </c>
      <c r="O810" s="23">
        <v>12</v>
      </c>
      <c r="P810" s="23" t="s">
        <v>58</v>
      </c>
      <c r="Q810" s="23" t="s">
        <v>34</v>
      </c>
      <c r="R810" s="23">
        <f t="shared" si="60"/>
        <v>1</v>
      </c>
      <c r="S810" s="23" t="str">
        <f t="shared" si="61"/>
        <v>ORD100809_20250805_CUST02011_MED015</v>
      </c>
      <c r="T810" s="23">
        <f t="shared" si="62"/>
        <v>1</v>
      </c>
      <c r="U810" s="6">
        <f t="shared" si="63"/>
        <v>103.6</v>
      </c>
      <c r="V810" s="6">
        <f>tbl_Raw_Data[[#This Row],[Discount_Pct]]*tbl_Raw_Data[[#This Row],[Gross_Amount]]/100</f>
        <v>5.18</v>
      </c>
      <c r="W810" s="6">
        <f>tbl_Raw_Data[[#This Row],[Gross_Amount]]-tbl_Raw_Data[[#This Row],[Discount_Amount]]</f>
        <v>98.419999999999987</v>
      </c>
      <c r="X810" s="6">
        <f>tbl_Raw_Data[[#This Row],[Net_Amount_Before_Tax]]*tbl_Raw_Data[[#This Row],[Tax_Pct]]/100</f>
        <v>11.8104</v>
      </c>
      <c r="Y810" s="6">
        <f>tbl_Raw_Data[[#This Row],[Net_Amount_Before_Tax]]+tbl_Raw_Data[[#This Row],[Tax_Amount]]</f>
        <v>110.23039999999999</v>
      </c>
      <c r="Z810" s="6">
        <f t="shared" si="64"/>
        <v>1</v>
      </c>
    </row>
    <row r="811" spans="1:26" x14ac:dyDescent="0.3">
      <c r="A811" s="23" t="s">
        <v>1557</v>
      </c>
      <c r="B811" s="34">
        <v>45471</v>
      </c>
      <c r="C811" s="23" t="s">
        <v>998</v>
      </c>
      <c r="D811" s="23" t="s">
        <v>28</v>
      </c>
      <c r="E811" s="23" t="s">
        <v>29</v>
      </c>
      <c r="F811" s="23">
        <v>500032</v>
      </c>
      <c r="G811" s="23" t="s">
        <v>154</v>
      </c>
      <c r="H811" s="23" t="s">
        <v>155</v>
      </c>
      <c r="I811" s="23" t="s">
        <v>134</v>
      </c>
      <c r="J811" s="23" t="s">
        <v>156</v>
      </c>
      <c r="K811" s="23" t="s">
        <v>57</v>
      </c>
      <c r="L811" s="23">
        <v>4</v>
      </c>
      <c r="M811" s="23">
        <v>48.51</v>
      </c>
      <c r="N811" s="23">
        <v>5</v>
      </c>
      <c r="O811" s="23">
        <v>18</v>
      </c>
      <c r="P811" s="23" t="s">
        <v>58</v>
      </c>
      <c r="Q811" s="23" t="s">
        <v>34</v>
      </c>
      <c r="R811" s="23">
        <f t="shared" si="60"/>
        <v>1</v>
      </c>
      <c r="S811" s="23" t="str">
        <f t="shared" si="61"/>
        <v>ORD100810_20240628_CUST01701_MED006</v>
      </c>
      <c r="T811" s="23">
        <f t="shared" si="62"/>
        <v>1</v>
      </c>
      <c r="U811" s="6">
        <f t="shared" si="63"/>
        <v>194.04</v>
      </c>
      <c r="V811" s="6">
        <f>tbl_Raw_Data[[#This Row],[Discount_Pct]]*tbl_Raw_Data[[#This Row],[Gross_Amount]]/100</f>
        <v>9.702</v>
      </c>
      <c r="W811" s="6">
        <f>tbl_Raw_Data[[#This Row],[Gross_Amount]]-tbl_Raw_Data[[#This Row],[Discount_Amount]]</f>
        <v>184.33799999999999</v>
      </c>
      <c r="X811" s="6">
        <f>tbl_Raw_Data[[#This Row],[Net_Amount_Before_Tax]]*tbl_Raw_Data[[#This Row],[Tax_Pct]]/100</f>
        <v>33.180839999999996</v>
      </c>
      <c r="Y811" s="6">
        <f>tbl_Raw_Data[[#This Row],[Net_Amount_Before_Tax]]+tbl_Raw_Data[[#This Row],[Tax_Amount]]</f>
        <v>217.51883999999998</v>
      </c>
      <c r="Z811" s="6">
        <f t="shared" si="64"/>
        <v>2</v>
      </c>
    </row>
    <row r="812" spans="1:26" x14ac:dyDescent="0.3">
      <c r="A812" s="23" t="s">
        <v>1558</v>
      </c>
      <c r="B812" s="34">
        <v>45336</v>
      </c>
      <c r="C812" s="23" t="s">
        <v>1559</v>
      </c>
      <c r="D812" s="23" t="s">
        <v>80</v>
      </c>
      <c r="E812" s="23" t="s">
        <v>81</v>
      </c>
      <c r="F812" s="23">
        <v>395001</v>
      </c>
      <c r="G812" s="23" t="s">
        <v>48</v>
      </c>
      <c r="H812" s="23" t="s">
        <v>49</v>
      </c>
      <c r="I812" s="23" t="s">
        <v>50</v>
      </c>
      <c r="J812" s="23" t="s">
        <v>23</v>
      </c>
      <c r="K812" s="23" t="s">
        <v>24</v>
      </c>
      <c r="L812" s="23">
        <v>1</v>
      </c>
      <c r="M812" s="23">
        <v>123.01</v>
      </c>
      <c r="N812" s="23">
        <v>5</v>
      </c>
      <c r="O812" s="23">
        <v>18</v>
      </c>
      <c r="P812" s="23" t="s">
        <v>58</v>
      </c>
      <c r="Q812" s="23" t="s">
        <v>34</v>
      </c>
      <c r="R812" s="23">
        <f t="shared" si="60"/>
        <v>1</v>
      </c>
      <c r="S812" s="23" t="str">
        <f t="shared" si="61"/>
        <v>ORD100811_20240214_CUST00982_MED028</v>
      </c>
      <c r="T812" s="23">
        <f t="shared" si="62"/>
        <v>1</v>
      </c>
      <c r="U812" s="6">
        <f t="shared" si="63"/>
        <v>123.01</v>
      </c>
      <c r="V812" s="6">
        <f>tbl_Raw_Data[[#This Row],[Discount_Pct]]*tbl_Raw_Data[[#This Row],[Gross_Amount]]/100</f>
        <v>6.150500000000001</v>
      </c>
      <c r="W812" s="6">
        <f>tbl_Raw_Data[[#This Row],[Gross_Amount]]-tbl_Raw_Data[[#This Row],[Discount_Amount]]</f>
        <v>116.8595</v>
      </c>
      <c r="X812" s="6">
        <f>tbl_Raw_Data[[#This Row],[Net_Amount_Before_Tax]]*tbl_Raw_Data[[#This Row],[Tax_Pct]]/100</f>
        <v>21.03471</v>
      </c>
      <c r="Y812" s="6">
        <f>tbl_Raw_Data[[#This Row],[Net_Amount_Before_Tax]]+tbl_Raw_Data[[#This Row],[Tax_Amount]]</f>
        <v>137.89420999999999</v>
      </c>
      <c r="Z812" s="6">
        <f t="shared" si="64"/>
        <v>3</v>
      </c>
    </row>
    <row r="813" spans="1:26" x14ac:dyDescent="0.3">
      <c r="A813" s="23" t="s">
        <v>1560</v>
      </c>
      <c r="B813" s="34">
        <v>45713</v>
      </c>
      <c r="C813" s="23" t="s">
        <v>1561</v>
      </c>
      <c r="D813" s="23" t="s">
        <v>72</v>
      </c>
      <c r="E813" s="23" t="s">
        <v>73</v>
      </c>
      <c r="F813" s="23">
        <v>302021</v>
      </c>
      <c r="G813" s="23" t="s">
        <v>61</v>
      </c>
      <c r="H813" s="23" t="s">
        <v>62</v>
      </c>
      <c r="I813" s="23" t="s">
        <v>63</v>
      </c>
      <c r="J813" s="23" t="s">
        <v>64</v>
      </c>
      <c r="K813" s="23" t="s">
        <v>57</v>
      </c>
      <c r="L813" s="23">
        <v>6</v>
      </c>
      <c r="M813" s="23">
        <v>99.07</v>
      </c>
      <c r="N813" s="23">
        <v>0</v>
      </c>
      <c r="O813" s="23">
        <v>5</v>
      </c>
      <c r="P813" s="23" t="s">
        <v>33</v>
      </c>
      <c r="Q813" s="23" t="s">
        <v>34</v>
      </c>
      <c r="R813" s="23">
        <f t="shared" si="60"/>
        <v>1</v>
      </c>
      <c r="S813" s="23" t="str">
        <f t="shared" si="61"/>
        <v>ORD100812_20250225_CUST03121_MED004</v>
      </c>
      <c r="T813" s="23">
        <f t="shared" si="62"/>
        <v>1</v>
      </c>
      <c r="U813" s="6">
        <f t="shared" si="63"/>
        <v>594.41999999999996</v>
      </c>
      <c r="V813" s="6">
        <f>tbl_Raw_Data[[#This Row],[Discount_Pct]]*tbl_Raw_Data[[#This Row],[Gross_Amount]]/100</f>
        <v>0</v>
      </c>
      <c r="W813" s="6">
        <f>tbl_Raw_Data[[#This Row],[Gross_Amount]]-tbl_Raw_Data[[#This Row],[Discount_Amount]]</f>
        <v>594.41999999999996</v>
      </c>
      <c r="X813" s="6">
        <f>tbl_Raw_Data[[#This Row],[Net_Amount_Before_Tax]]*tbl_Raw_Data[[#This Row],[Tax_Pct]]/100</f>
        <v>29.721</v>
      </c>
      <c r="Y813" s="6">
        <f>tbl_Raw_Data[[#This Row],[Net_Amount_Before_Tax]]+tbl_Raw_Data[[#This Row],[Tax_Amount]]</f>
        <v>624.14099999999996</v>
      </c>
      <c r="Z813" s="6">
        <f t="shared" si="64"/>
        <v>3</v>
      </c>
    </row>
    <row r="814" spans="1:26" x14ac:dyDescent="0.3">
      <c r="A814" s="23" t="s">
        <v>1562</v>
      </c>
      <c r="B814" s="34">
        <v>45810</v>
      </c>
      <c r="C814" s="23" t="s">
        <v>1563</v>
      </c>
      <c r="D814" s="23" t="s">
        <v>142</v>
      </c>
      <c r="E814" s="23" t="s">
        <v>81</v>
      </c>
      <c r="F814" s="23">
        <v>380054</v>
      </c>
      <c r="G814" s="23" t="s">
        <v>39</v>
      </c>
      <c r="H814" s="23" t="s">
        <v>40</v>
      </c>
      <c r="I814" s="23" t="s">
        <v>41</v>
      </c>
      <c r="J814" s="23" t="s">
        <v>42</v>
      </c>
      <c r="K814" s="23" t="s">
        <v>24</v>
      </c>
      <c r="L814" s="23">
        <v>1</v>
      </c>
      <c r="M814" s="23">
        <v>32.03</v>
      </c>
      <c r="N814" s="23">
        <v>10</v>
      </c>
      <c r="O814" s="23">
        <v>12</v>
      </c>
      <c r="P814" s="23" t="s">
        <v>58</v>
      </c>
      <c r="Q814" s="23" t="s">
        <v>26</v>
      </c>
      <c r="R814" s="23">
        <f t="shared" si="60"/>
        <v>1</v>
      </c>
      <c r="S814" s="23" t="str">
        <f t="shared" si="61"/>
        <v>ORD100813_20250602_CUST00183_MED001</v>
      </c>
      <c r="T814" s="23">
        <f t="shared" si="62"/>
        <v>1</v>
      </c>
      <c r="U814" s="6">
        <f t="shared" si="63"/>
        <v>32.03</v>
      </c>
      <c r="V814" s="6">
        <f>tbl_Raw_Data[[#This Row],[Discount_Pct]]*tbl_Raw_Data[[#This Row],[Gross_Amount]]/100</f>
        <v>3.2030000000000003</v>
      </c>
      <c r="W814" s="6">
        <f>tbl_Raw_Data[[#This Row],[Gross_Amount]]-tbl_Raw_Data[[#This Row],[Discount_Amount]]</f>
        <v>28.827000000000002</v>
      </c>
      <c r="X814" s="6">
        <f>tbl_Raw_Data[[#This Row],[Net_Amount_Before_Tax]]*tbl_Raw_Data[[#This Row],[Tax_Pct]]/100</f>
        <v>3.4592400000000003</v>
      </c>
      <c r="Y814" s="6">
        <f>tbl_Raw_Data[[#This Row],[Net_Amount_Before_Tax]]+tbl_Raw_Data[[#This Row],[Tax_Amount]]</f>
        <v>32.286239999999999</v>
      </c>
      <c r="Z814" s="6">
        <f t="shared" si="64"/>
        <v>2</v>
      </c>
    </row>
    <row r="815" spans="1:26" x14ac:dyDescent="0.3">
      <c r="A815" s="23" t="s">
        <v>1564</v>
      </c>
      <c r="B815" s="34">
        <v>45698</v>
      </c>
      <c r="C815" s="23" t="s">
        <v>1565</v>
      </c>
      <c r="D815" s="23" t="s">
        <v>19</v>
      </c>
      <c r="E815" s="23" t="s">
        <v>19</v>
      </c>
      <c r="F815" s="23">
        <v>110044</v>
      </c>
      <c r="G815" s="23" t="s">
        <v>185</v>
      </c>
      <c r="H815" s="23" t="s">
        <v>186</v>
      </c>
      <c r="I815" s="23" t="s">
        <v>76</v>
      </c>
      <c r="J815" s="23" t="s">
        <v>187</v>
      </c>
      <c r="K815" s="23" t="s">
        <v>57</v>
      </c>
      <c r="L815" s="23">
        <v>1</v>
      </c>
      <c r="M815" s="23">
        <v>99.23</v>
      </c>
      <c r="N815" s="23">
        <v>5</v>
      </c>
      <c r="O815" s="23">
        <v>18</v>
      </c>
      <c r="P815" s="23" t="s">
        <v>33</v>
      </c>
      <c r="Q815" s="23" t="s">
        <v>90</v>
      </c>
      <c r="R815" s="23">
        <f t="shared" si="60"/>
        <v>1</v>
      </c>
      <c r="S815" s="23" t="str">
        <f t="shared" si="61"/>
        <v>ORD100814_20250210_CUST00155_MED009</v>
      </c>
      <c r="T815" s="23">
        <f t="shared" si="62"/>
        <v>1</v>
      </c>
      <c r="U815" s="6">
        <f t="shared" si="63"/>
        <v>99.23</v>
      </c>
      <c r="V815" s="6">
        <f>tbl_Raw_Data[[#This Row],[Discount_Pct]]*tbl_Raw_Data[[#This Row],[Gross_Amount]]/100</f>
        <v>4.9615</v>
      </c>
      <c r="W815" s="6">
        <f>tbl_Raw_Data[[#This Row],[Gross_Amount]]-tbl_Raw_Data[[#This Row],[Discount_Amount]]</f>
        <v>94.268500000000003</v>
      </c>
      <c r="X815" s="6">
        <f>tbl_Raw_Data[[#This Row],[Net_Amount_Before_Tax]]*tbl_Raw_Data[[#This Row],[Tax_Pct]]/100</f>
        <v>16.968330000000002</v>
      </c>
      <c r="Y815" s="6">
        <f>tbl_Raw_Data[[#This Row],[Net_Amount_Before_Tax]]+tbl_Raw_Data[[#This Row],[Tax_Amount]]</f>
        <v>111.23683</v>
      </c>
      <c r="Z815" s="6">
        <f t="shared" si="64"/>
        <v>0</v>
      </c>
    </row>
    <row r="816" spans="1:26" x14ac:dyDescent="0.3">
      <c r="A816" s="23" t="s">
        <v>1564</v>
      </c>
      <c r="B816" s="34">
        <v>45853</v>
      </c>
      <c r="C816" s="23" t="s">
        <v>1566</v>
      </c>
      <c r="D816" s="23" t="s">
        <v>28</v>
      </c>
      <c r="E816" s="23" t="s">
        <v>29</v>
      </c>
      <c r="F816" s="23">
        <v>500032</v>
      </c>
      <c r="G816" s="23" t="s">
        <v>82</v>
      </c>
      <c r="H816" s="23" t="s">
        <v>83</v>
      </c>
      <c r="I816" s="23" t="s">
        <v>84</v>
      </c>
      <c r="J816" s="23" t="s">
        <v>85</v>
      </c>
      <c r="K816" s="23" t="s">
        <v>24</v>
      </c>
      <c r="L816" s="23">
        <v>5</v>
      </c>
      <c r="M816" s="23">
        <v>274.44</v>
      </c>
      <c r="N816" s="23">
        <v>10</v>
      </c>
      <c r="O816" s="23">
        <v>5</v>
      </c>
      <c r="P816" s="23" t="s">
        <v>25</v>
      </c>
      <c r="Q816" s="23" t="s">
        <v>34</v>
      </c>
      <c r="R816" s="23">
        <f t="shared" si="60"/>
        <v>1</v>
      </c>
      <c r="S816" s="23" t="str">
        <f t="shared" si="61"/>
        <v>ORD100814_20250715_CUST02692_MED023</v>
      </c>
      <c r="T816" s="23">
        <f t="shared" si="62"/>
        <v>1</v>
      </c>
      <c r="U816" s="6">
        <f t="shared" si="63"/>
        <v>1372.2</v>
      </c>
      <c r="V816" s="6">
        <f>tbl_Raw_Data[[#This Row],[Discount_Pct]]*tbl_Raw_Data[[#This Row],[Gross_Amount]]/100</f>
        <v>137.22</v>
      </c>
      <c r="W816" s="6">
        <f>tbl_Raw_Data[[#This Row],[Gross_Amount]]-tbl_Raw_Data[[#This Row],[Discount_Amount]]</f>
        <v>1234.98</v>
      </c>
      <c r="X816" s="6">
        <f>tbl_Raw_Data[[#This Row],[Net_Amount_Before_Tax]]*tbl_Raw_Data[[#This Row],[Tax_Pct]]/100</f>
        <v>61.748999999999995</v>
      </c>
      <c r="Y816" s="6">
        <f>tbl_Raw_Data[[#This Row],[Net_Amount_Before_Tax]]+tbl_Raw_Data[[#This Row],[Tax_Amount]]</f>
        <v>1296.729</v>
      </c>
      <c r="Z816" s="6">
        <f t="shared" si="64"/>
        <v>1</v>
      </c>
    </row>
    <row r="817" spans="1:26" x14ac:dyDescent="0.3">
      <c r="A817" s="23" t="s">
        <v>1567</v>
      </c>
      <c r="B817" s="34">
        <v>45419</v>
      </c>
      <c r="C817" s="23" t="s">
        <v>1568</v>
      </c>
      <c r="D817" s="23" t="s">
        <v>100</v>
      </c>
      <c r="E817" s="23" t="s">
        <v>101</v>
      </c>
      <c r="F817" s="23">
        <v>201303</v>
      </c>
      <c r="G817" s="23" t="s">
        <v>138</v>
      </c>
      <c r="H817" s="23" t="s">
        <v>139</v>
      </c>
      <c r="I817" s="23" t="s">
        <v>50</v>
      </c>
      <c r="J817" s="23" t="s">
        <v>140</v>
      </c>
      <c r="K817" s="23" t="s">
        <v>24</v>
      </c>
      <c r="L817" s="23">
        <v>1</v>
      </c>
      <c r="M817" s="23">
        <v>169.8</v>
      </c>
      <c r="N817" s="23">
        <v>0</v>
      </c>
      <c r="O817" s="23">
        <v>5</v>
      </c>
      <c r="P817" s="23" t="s">
        <v>33</v>
      </c>
      <c r="Q817" s="23" t="s">
        <v>44</v>
      </c>
      <c r="R817" s="23">
        <f t="shared" si="60"/>
        <v>1</v>
      </c>
      <c r="S817" s="23" t="str">
        <f t="shared" si="61"/>
        <v>ORD100816_20240507_CUST02190_MED013</v>
      </c>
      <c r="T817" s="23">
        <f t="shared" si="62"/>
        <v>1</v>
      </c>
      <c r="U817" s="6">
        <f t="shared" si="63"/>
        <v>169.8</v>
      </c>
      <c r="V817" s="6">
        <f>tbl_Raw_Data[[#This Row],[Discount_Pct]]*tbl_Raw_Data[[#This Row],[Gross_Amount]]/100</f>
        <v>0</v>
      </c>
      <c r="W817" s="6">
        <f>tbl_Raw_Data[[#This Row],[Gross_Amount]]-tbl_Raw_Data[[#This Row],[Discount_Amount]]</f>
        <v>169.8</v>
      </c>
      <c r="X817" s="6">
        <f>tbl_Raw_Data[[#This Row],[Net_Amount_Before_Tax]]*tbl_Raw_Data[[#This Row],[Tax_Pct]]/100</f>
        <v>8.49</v>
      </c>
      <c r="Y817" s="6">
        <f>tbl_Raw_Data[[#This Row],[Net_Amount_Before_Tax]]+tbl_Raw_Data[[#This Row],[Tax_Amount]]</f>
        <v>178.29000000000002</v>
      </c>
      <c r="Z817" s="6">
        <f t="shared" si="64"/>
        <v>0</v>
      </c>
    </row>
    <row r="818" spans="1:26" x14ac:dyDescent="0.3">
      <c r="A818" s="23" t="s">
        <v>1569</v>
      </c>
      <c r="B818" s="34">
        <v>45327</v>
      </c>
      <c r="C818" s="23" t="s">
        <v>1570</v>
      </c>
      <c r="D818" s="23" t="s">
        <v>72</v>
      </c>
      <c r="E818" s="23" t="s">
        <v>73</v>
      </c>
      <c r="F818" s="23">
        <v>302001</v>
      </c>
      <c r="G818" s="23" t="s">
        <v>132</v>
      </c>
      <c r="H818" s="23" t="s">
        <v>133</v>
      </c>
      <c r="I818" s="23" t="s">
        <v>134</v>
      </c>
      <c r="J818" s="23" t="s">
        <v>135</v>
      </c>
      <c r="K818" s="23" t="s">
        <v>57</v>
      </c>
      <c r="L818" s="23">
        <v>2</v>
      </c>
      <c r="M818" s="23">
        <v>66.97</v>
      </c>
      <c r="N818" s="23">
        <v>10</v>
      </c>
      <c r="O818" s="23">
        <v>12</v>
      </c>
      <c r="P818" s="23" t="s">
        <v>33</v>
      </c>
      <c r="Q818" s="23" t="s">
        <v>34</v>
      </c>
      <c r="R818" s="23">
        <f t="shared" si="60"/>
        <v>1</v>
      </c>
      <c r="S818" s="23" t="str">
        <f t="shared" si="61"/>
        <v>ORD100817_20240205_CUST02765_MED007</v>
      </c>
      <c r="T818" s="23">
        <f t="shared" si="62"/>
        <v>1</v>
      </c>
      <c r="U818" s="6">
        <f t="shared" si="63"/>
        <v>133.94</v>
      </c>
      <c r="V818" s="6">
        <f>tbl_Raw_Data[[#This Row],[Discount_Pct]]*tbl_Raw_Data[[#This Row],[Gross_Amount]]/100</f>
        <v>13.394</v>
      </c>
      <c r="W818" s="6">
        <f>tbl_Raw_Data[[#This Row],[Gross_Amount]]-tbl_Raw_Data[[#This Row],[Discount_Amount]]</f>
        <v>120.54599999999999</v>
      </c>
      <c r="X818" s="6">
        <f>tbl_Raw_Data[[#This Row],[Net_Amount_Before_Tax]]*tbl_Raw_Data[[#This Row],[Tax_Pct]]/100</f>
        <v>14.46552</v>
      </c>
      <c r="Y818" s="6">
        <f>tbl_Raw_Data[[#This Row],[Net_Amount_Before_Tax]]+tbl_Raw_Data[[#This Row],[Tax_Amount]]</f>
        <v>135.01151999999999</v>
      </c>
      <c r="Z818" s="6">
        <f t="shared" si="64"/>
        <v>3</v>
      </c>
    </row>
    <row r="819" spans="1:26" x14ac:dyDescent="0.3">
      <c r="A819" s="23" t="s">
        <v>1571</v>
      </c>
      <c r="B819" s="34">
        <v>45904</v>
      </c>
      <c r="C819" s="23" t="s">
        <v>1572</v>
      </c>
      <c r="D819" s="23" t="s">
        <v>19</v>
      </c>
      <c r="E819" s="23" t="s">
        <v>19</v>
      </c>
      <c r="F819" s="23">
        <v>110024</v>
      </c>
      <c r="G819" s="23" t="s">
        <v>256</v>
      </c>
      <c r="H819" s="23" t="s">
        <v>257</v>
      </c>
      <c r="I819" s="23" t="s">
        <v>22</v>
      </c>
      <c r="J819" s="23" t="s">
        <v>258</v>
      </c>
      <c r="K819" s="23" t="s">
        <v>57</v>
      </c>
      <c r="L819" s="23">
        <v>1</v>
      </c>
      <c r="M819" s="23">
        <v>60.74</v>
      </c>
      <c r="N819" s="23">
        <v>0</v>
      </c>
      <c r="O819" s="23">
        <v>5</v>
      </c>
      <c r="P819" s="23" t="s">
        <v>25</v>
      </c>
      <c r="Q819" s="23" t="s">
        <v>34</v>
      </c>
      <c r="R819" s="23">
        <f t="shared" si="60"/>
        <v>1</v>
      </c>
      <c r="S819" s="23" t="str">
        <f t="shared" si="61"/>
        <v>ORD100818_20250904_CUST00020_MED025</v>
      </c>
      <c r="T819" s="23">
        <f t="shared" si="62"/>
        <v>1</v>
      </c>
      <c r="U819" s="6">
        <f t="shared" si="63"/>
        <v>60.74</v>
      </c>
      <c r="V819" s="6">
        <f>tbl_Raw_Data[[#This Row],[Discount_Pct]]*tbl_Raw_Data[[#This Row],[Gross_Amount]]/100</f>
        <v>0</v>
      </c>
      <c r="W819" s="6">
        <f>tbl_Raw_Data[[#This Row],[Gross_Amount]]-tbl_Raw_Data[[#This Row],[Discount_Amount]]</f>
        <v>60.74</v>
      </c>
      <c r="X819" s="6">
        <f>tbl_Raw_Data[[#This Row],[Net_Amount_Before_Tax]]*tbl_Raw_Data[[#This Row],[Tax_Pct]]/100</f>
        <v>3.0369999999999999</v>
      </c>
      <c r="Y819" s="6">
        <f>tbl_Raw_Data[[#This Row],[Net_Amount_Before_Tax]]+tbl_Raw_Data[[#This Row],[Tax_Amount]]</f>
        <v>63.777000000000001</v>
      </c>
      <c r="Z819" s="6">
        <f t="shared" si="64"/>
        <v>1</v>
      </c>
    </row>
    <row r="820" spans="1:26" x14ac:dyDescent="0.3">
      <c r="A820" s="23" t="s">
        <v>1573</v>
      </c>
      <c r="B820" s="34">
        <v>45306</v>
      </c>
      <c r="C820" s="23" t="s">
        <v>1574</v>
      </c>
      <c r="D820" s="23" t="s">
        <v>37</v>
      </c>
      <c r="E820" s="23" t="s">
        <v>38</v>
      </c>
      <c r="F820" s="23">
        <v>452010</v>
      </c>
      <c r="G820" s="23" t="s">
        <v>132</v>
      </c>
      <c r="H820" s="23" t="s">
        <v>133</v>
      </c>
      <c r="I820" s="23" t="s">
        <v>134</v>
      </c>
      <c r="J820" s="23" t="s">
        <v>135</v>
      </c>
      <c r="K820" s="23" t="s">
        <v>57</v>
      </c>
      <c r="L820" s="23">
        <v>2</v>
      </c>
      <c r="M820" s="23">
        <v>67.28</v>
      </c>
      <c r="N820" s="23">
        <v>15</v>
      </c>
      <c r="O820" s="23">
        <v>5</v>
      </c>
      <c r="P820" s="23" t="s">
        <v>58</v>
      </c>
      <c r="Q820" s="23" t="s">
        <v>34</v>
      </c>
      <c r="R820" s="23">
        <f t="shared" si="60"/>
        <v>1</v>
      </c>
      <c r="S820" s="23" t="str">
        <f t="shared" si="61"/>
        <v>ORD100819_20240115_CUST01381_MED007</v>
      </c>
      <c r="T820" s="23">
        <f t="shared" si="62"/>
        <v>1</v>
      </c>
      <c r="U820" s="6">
        <f t="shared" si="63"/>
        <v>134.56</v>
      </c>
      <c r="V820" s="6">
        <f>tbl_Raw_Data[[#This Row],[Discount_Pct]]*tbl_Raw_Data[[#This Row],[Gross_Amount]]/100</f>
        <v>20.184000000000001</v>
      </c>
      <c r="W820" s="6">
        <f>tbl_Raw_Data[[#This Row],[Gross_Amount]]-tbl_Raw_Data[[#This Row],[Discount_Amount]]</f>
        <v>114.376</v>
      </c>
      <c r="X820" s="6">
        <f>tbl_Raw_Data[[#This Row],[Net_Amount_Before_Tax]]*tbl_Raw_Data[[#This Row],[Tax_Pct]]/100</f>
        <v>5.7187999999999999</v>
      </c>
      <c r="Y820" s="6">
        <f>tbl_Raw_Data[[#This Row],[Net_Amount_Before_Tax]]+tbl_Raw_Data[[#This Row],[Tax_Amount]]</f>
        <v>120.09480000000001</v>
      </c>
      <c r="Z820" s="6">
        <f t="shared" si="64"/>
        <v>1</v>
      </c>
    </row>
    <row r="821" spans="1:26" x14ac:dyDescent="0.3">
      <c r="A821" s="23" t="s">
        <v>1573</v>
      </c>
      <c r="B821" s="34">
        <v>45816</v>
      </c>
      <c r="C821" s="23" t="s">
        <v>1494</v>
      </c>
      <c r="D821" s="23" t="s">
        <v>37</v>
      </c>
      <c r="E821" s="23" t="s">
        <v>38</v>
      </c>
      <c r="F821" s="23">
        <v>452018</v>
      </c>
      <c r="G821" s="23" t="s">
        <v>196</v>
      </c>
      <c r="H821" s="23" t="s">
        <v>197</v>
      </c>
      <c r="I821" s="23" t="s">
        <v>32</v>
      </c>
      <c r="J821" s="23" t="s">
        <v>42</v>
      </c>
      <c r="K821" s="23" t="s">
        <v>24</v>
      </c>
      <c r="L821" s="23">
        <v>1</v>
      </c>
      <c r="M821" s="23">
        <v>26.23</v>
      </c>
      <c r="N821" s="23">
        <v>10</v>
      </c>
      <c r="O821" s="23">
        <v>12</v>
      </c>
      <c r="P821" s="23" t="s">
        <v>33</v>
      </c>
      <c r="Q821" s="23" t="s">
        <v>34</v>
      </c>
      <c r="R821" s="23">
        <f t="shared" si="60"/>
        <v>1</v>
      </c>
      <c r="S821" s="23" t="str">
        <f t="shared" si="61"/>
        <v>ORD100819_20250608_CUST00442_MED011</v>
      </c>
      <c r="T821" s="23">
        <f t="shared" si="62"/>
        <v>1</v>
      </c>
      <c r="U821" s="6">
        <f t="shared" si="63"/>
        <v>26.23</v>
      </c>
      <c r="V821" s="6">
        <f>tbl_Raw_Data[[#This Row],[Discount_Pct]]*tbl_Raw_Data[[#This Row],[Gross_Amount]]/100</f>
        <v>2.6230000000000002</v>
      </c>
      <c r="W821" s="6">
        <f>tbl_Raw_Data[[#This Row],[Gross_Amount]]-tbl_Raw_Data[[#This Row],[Discount_Amount]]</f>
        <v>23.606999999999999</v>
      </c>
      <c r="X821" s="6">
        <f>tbl_Raw_Data[[#This Row],[Net_Amount_Before_Tax]]*tbl_Raw_Data[[#This Row],[Tax_Pct]]/100</f>
        <v>2.83284</v>
      </c>
      <c r="Y821" s="6">
        <f>tbl_Raw_Data[[#This Row],[Net_Amount_Before_Tax]]+tbl_Raw_Data[[#This Row],[Tax_Amount]]</f>
        <v>26.43984</v>
      </c>
      <c r="Z821" s="6">
        <f t="shared" si="64"/>
        <v>2</v>
      </c>
    </row>
    <row r="822" spans="1:26" x14ac:dyDescent="0.3">
      <c r="A822" s="23" t="s">
        <v>1575</v>
      </c>
      <c r="B822" s="34">
        <v>45400</v>
      </c>
      <c r="C822" s="23" t="s">
        <v>1576</v>
      </c>
      <c r="D822" s="23" t="s">
        <v>46</v>
      </c>
      <c r="E822" s="23" t="s">
        <v>47</v>
      </c>
      <c r="F822" s="23">
        <v>411045</v>
      </c>
      <c r="G822" s="23" t="s">
        <v>154</v>
      </c>
      <c r="H822" s="23" t="s">
        <v>155</v>
      </c>
      <c r="I822" s="23" t="s">
        <v>134</v>
      </c>
      <c r="J822" s="23" t="s">
        <v>156</v>
      </c>
      <c r="K822" s="23" t="s">
        <v>57</v>
      </c>
      <c r="L822" s="23">
        <v>1</v>
      </c>
      <c r="M822" s="23">
        <v>47.55</v>
      </c>
      <c r="N822" s="23">
        <v>0</v>
      </c>
      <c r="O822" s="23">
        <v>5</v>
      </c>
      <c r="P822" s="23" t="s">
        <v>43</v>
      </c>
      <c r="Q822" s="23" t="s">
        <v>34</v>
      </c>
      <c r="R822" s="23">
        <f t="shared" si="60"/>
        <v>1</v>
      </c>
      <c r="S822" s="23" t="str">
        <f t="shared" si="61"/>
        <v>ORD100821_20240418_CUST01461_MED006</v>
      </c>
      <c r="T822" s="23">
        <f t="shared" si="62"/>
        <v>1</v>
      </c>
      <c r="U822" s="6">
        <f t="shared" si="63"/>
        <v>47.55</v>
      </c>
      <c r="V822" s="6">
        <f>tbl_Raw_Data[[#This Row],[Discount_Pct]]*tbl_Raw_Data[[#This Row],[Gross_Amount]]/100</f>
        <v>0</v>
      </c>
      <c r="W822" s="6">
        <f>tbl_Raw_Data[[#This Row],[Gross_Amount]]-tbl_Raw_Data[[#This Row],[Discount_Amount]]</f>
        <v>47.55</v>
      </c>
      <c r="X822" s="6">
        <f>tbl_Raw_Data[[#This Row],[Net_Amount_Before_Tax]]*tbl_Raw_Data[[#This Row],[Tax_Pct]]/100</f>
        <v>2.3774999999999999</v>
      </c>
      <c r="Y822" s="6">
        <f>tbl_Raw_Data[[#This Row],[Net_Amount_Before_Tax]]+tbl_Raw_Data[[#This Row],[Tax_Amount]]</f>
        <v>49.927499999999995</v>
      </c>
      <c r="Z822" s="6">
        <f t="shared" si="64"/>
        <v>1</v>
      </c>
    </row>
    <row r="823" spans="1:26" x14ac:dyDescent="0.3">
      <c r="A823" s="23" t="s">
        <v>1577</v>
      </c>
      <c r="B823" s="34">
        <v>45577</v>
      </c>
      <c r="C823" s="23" t="s">
        <v>1578</v>
      </c>
      <c r="D823" s="23" t="s">
        <v>123</v>
      </c>
      <c r="E823" s="23" t="s">
        <v>101</v>
      </c>
      <c r="F823" s="23">
        <v>226021</v>
      </c>
      <c r="G823" s="23" t="s">
        <v>315</v>
      </c>
      <c r="H823" s="23" t="s">
        <v>316</v>
      </c>
      <c r="I823" s="23" t="s">
        <v>50</v>
      </c>
      <c r="J823" s="23" t="s">
        <v>114</v>
      </c>
      <c r="K823" s="23" t="s">
        <v>24</v>
      </c>
      <c r="L823" s="23">
        <v>1</v>
      </c>
      <c r="M823" s="23">
        <v>134.29</v>
      </c>
      <c r="N823" s="23">
        <v>5</v>
      </c>
      <c r="O823" s="23">
        <v>12</v>
      </c>
      <c r="P823" s="23" t="s">
        <v>25</v>
      </c>
      <c r="Q823" s="23" t="s">
        <v>34</v>
      </c>
      <c r="R823" s="23">
        <f t="shared" si="60"/>
        <v>1</v>
      </c>
      <c r="S823" s="23" t="str">
        <f t="shared" si="61"/>
        <v>ORD100822_20241012_CUST02663_MED012</v>
      </c>
      <c r="T823" s="23">
        <f t="shared" si="62"/>
        <v>1</v>
      </c>
      <c r="U823" s="6">
        <f t="shared" si="63"/>
        <v>134.29</v>
      </c>
      <c r="V823" s="6">
        <f>tbl_Raw_Data[[#This Row],[Discount_Pct]]*tbl_Raw_Data[[#This Row],[Gross_Amount]]/100</f>
        <v>6.7144999999999992</v>
      </c>
      <c r="W823" s="6">
        <f>tbl_Raw_Data[[#This Row],[Gross_Amount]]-tbl_Raw_Data[[#This Row],[Discount_Amount]]</f>
        <v>127.57549999999999</v>
      </c>
      <c r="X823" s="6">
        <f>tbl_Raw_Data[[#This Row],[Net_Amount_Before_Tax]]*tbl_Raw_Data[[#This Row],[Tax_Pct]]/100</f>
        <v>15.309059999999999</v>
      </c>
      <c r="Y823" s="6">
        <f>tbl_Raw_Data[[#This Row],[Net_Amount_Before_Tax]]+tbl_Raw_Data[[#This Row],[Tax_Amount]]</f>
        <v>142.88455999999999</v>
      </c>
      <c r="Z823" s="6">
        <f t="shared" si="64"/>
        <v>2</v>
      </c>
    </row>
    <row r="824" spans="1:26" x14ac:dyDescent="0.3">
      <c r="A824" s="23" t="s">
        <v>1579</v>
      </c>
      <c r="B824" s="34">
        <v>45389</v>
      </c>
      <c r="C824" s="23" t="s">
        <v>636</v>
      </c>
      <c r="D824" s="23" t="s">
        <v>46</v>
      </c>
      <c r="E824" s="23" t="s">
        <v>47</v>
      </c>
      <c r="F824" s="23">
        <v>411014</v>
      </c>
      <c r="G824" s="23" t="s">
        <v>94</v>
      </c>
      <c r="H824" s="23" t="s">
        <v>95</v>
      </c>
      <c r="I824" s="23" t="s">
        <v>84</v>
      </c>
      <c r="J824" s="23" t="s">
        <v>42</v>
      </c>
      <c r="K824" s="23" t="s">
        <v>24</v>
      </c>
      <c r="L824" s="23">
        <v>2</v>
      </c>
      <c r="M824" s="23">
        <v>87.17</v>
      </c>
      <c r="N824" s="23">
        <v>20</v>
      </c>
      <c r="O824" s="23">
        <v>18</v>
      </c>
      <c r="P824" s="23" t="s">
        <v>65</v>
      </c>
      <c r="Q824" s="23" t="s">
        <v>34</v>
      </c>
      <c r="R824" s="23">
        <f t="shared" si="60"/>
        <v>1</v>
      </c>
      <c r="S824" s="23" t="str">
        <f t="shared" si="61"/>
        <v>ORD100823_20240407_CUST02458_MED021</v>
      </c>
      <c r="T824" s="23">
        <f t="shared" si="62"/>
        <v>1</v>
      </c>
      <c r="U824" s="6">
        <f t="shared" si="63"/>
        <v>174.34</v>
      </c>
      <c r="V824" s="6">
        <f>tbl_Raw_Data[[#This Row],[Discount_Pct]]*tbl_Raw_Data[[#This Row],[Gross_Amount]]/100</f>
        <v>34.868000000000002</v>
      </c>
      <c r="W824" s="6">
        <f>tbl_Raw_Data[[#This Row],[Gross_Amount]]-tbl_Raw_Data[[#This Row],[Discount_Amount]]</f>
        <v>139.47200000000001</v>
      </c>
      <c r="X824" s="6">
        <f>tbl_Raw_Data[[#This Row],[Net_Amount_Before_Tax]]*tbl_Raw_Data[[#This Row],[Tax_Pct]]/100</f>
        <v>25.104960000000002</v>
      </c>
      <c r="Y824" s="6">
        <f>tbl_Raw_Data[[#This Row],[Net_Amount_Before_Tax]]+tbl_Raw_Data[[#This Row],[Tax_Amount]]</f>
        <v>164.57696000000001</v>
      </c>
      <c r="Z824" s="6">
        <f t="shared" si="64"/>
        <v>4</v>
      </c>
    </row>
    <row r="825" spans="1:26" x14ac:dyDescent="0.3">
      <c r="A825" s="23" t="s">
        <v>1580</v>
      </c>
      <c r="B825" s="34">
        <v>45996</v>
      </c>
      <c r="C825" s="23" t="s">
        <v>1581</v>
      </c>
      <c r="D825" s="23" t="s">
        <v>37</v>
      </c>
      <c r="E825" s="23" t="s">
        <v>38</v>
      </c>
      <c r="F825" s="23">
        <v>452018</v>
      </c>
      <c r="G825" s="23" t="s">
        <v>229</v>
      </c>
      <c r="H825" s="23" t="s">
        <v>230</v>
      </c>
      <c r="I825" s="23" t="s">
        <v>84</v>
      </c>
      <c r="J825" s="23" t="s">
        <v>140</v>
      </c>
      <c r="K825" s="23" t="s">
        <v>24</v>
      </c>
      <c r="L825" s="23">
        <v>2</v>
      </c>
      <c r="M825" s="23">
        <v>169.83</v>
      </c>
      <c r="N825" s="23">
        <v>10</v>
      </c>
      <c r="O825" s="23">
        <v>12</v>
      </c>
      <c r="P825" s="23" t="s">
        <v>33</v>
      </c>
      <c r="Q825" s="23" t="s">
        <v>34</v>
      </c>
      <c r="R825" s="23">
        <f t="shared" si="60"/>
        <v>1</v>
      </c>
      <c r="S825" s="23" t="str">
        <f t="shared" si="61"/>
        <v>ORD100824_20251205_CUST01303_MED022</v>
      </c>
      <c r="T825" s="23">
        <f t="shared" si="62"/>
        <v>1</v>
      </c>
      <c r="U825" s="6">
        <f t="shared" si="63"/>
        <v>339.66</v>
      </c>
      <c r="V825" s="6">
        <f>tbl_Raw_Data[[#This Row],[Discount_Pct]]*tbl_Raw_Data[[#This Row],[Gross_Amount]]/100</f>
        <v>33.966000000000001</v>
      </c>
      <c r="W825" s="6">
        <f>tbl_Raw_Data[[#This Row],[Gross_Amount]]-tbl_Raw_Data[[#This Row],[Discount_Amount]]</f>
        <v>305.69400000000002</v>
      </c>
      <c r="X825" s="6">
        <f>tbl_Raw_Data[[#This Row],[Net_Amount_Before_Tax]]*tbl_Raw_Data[[#This Row],[Tax_Pct]]/100</f>
        <v>36.683280000000003</v>
      </c>
      <c r="Y825" s="6">
        <f>tbl_Raw_Data[[#This Row],[Net_Amount_Before_Tax]]+tbl_Raw_Data[[#This Row],[Tax_Amount]]</f>
        <v>342.37728000000004</v>
      </c>
      <c r="Z825" s="6">
        <f t="shared" si="64"/>
        <v>3</v>
      </c>
    </row>
    <row r="826" spans="1:26" x14ac:dyDescent="0.3">
      <c r="A826" s="23" t="s">
        <v>1582</v>
      </c>
      <c r="B826" s="34">
        <v>46013</v>
      </c>
      <c r="C826" s="23" t="s">
        <v>1583</v>
      </c>
      <c r="D826" s="23" t="s">
        <v>28</v>
      </c>
      <c r="E826" s="23" t="s">
        <v>29</v>
      </c>
      <c r="F826" s="23">
        <v>500084</v>
      </c>
      <c r="G826" s="23" t="s">
        <v>39</v>
      </c>
      <c r="H826" s="23" t="s">
        <v>40</v>
      </c>
      <c r="I826" s="23" t="s">
        <v>41</v>
      </c>
      <c r="J826" s="23" t="s">
        <v>42</v>
      </c>
      <c r="K826" s="23" t="s">
        <v>24</v>
      </c>
      <c r="L826" s="23">
        <v>2</v>
      </c>
      <c r="M826" s="23">
        <v>33.659999999999997</v>
      </c>
      <c r="N826" s="23">
        <v>5</v>
      </c>
      <c r="O826" s="23">
        <v>18</v>
      </c>
      <c r="P826" s="23" t="s">
        <v>43</v>
      </c>
      <c r="Q826" s="23" t="s">
        <v>34</v>
      </c>
      <c r="R826" s="23">
        <f t="shared" si="60"/>
        <v>1</v>
      </c>
      <c r="S826" s="23" t="str">
        <f t="shared" si="61"/>
        <v>ORD100825_20251222_CUST00055_MED001</v>
      </c>
      <c r="T826" s="23">
        <f t="shared" si="62"/>
        <v>1</v>
      </c>
      <c r="U826" s="6">
        <f t="shared" si="63"/>
        <v>67.319999999999993</v>
      </c>
      <c r="V826" s="6">
        <f>tbl_Raw_Data[[#This Row],[Discount_Pct]]*tbl_Raw_Data[[#This Row],[Gross_Amount]]/100</f>
        <v>3.3659999999999997</v>
      </c>
      <c r="W826" s="6">
        <f>tbl_Raw_Data[[#This Row],[Gross_Amount]]-tbl_Raw_Data[[#This Row],[Discount_Amount]]</f>
        <v>63.953999999999994</v>
      </c>
      <c r="X826" s="6">
        <f>tbl_Raw_Data[[#This Row],[Net_Amount_Before_Tax]]*tbl_Raw_Data[[#This Row],[Tax_Pct]]/100</f>
        <v>11.511719999999999</v>
      </c>
      <c r="Y826" s="6">
        <f>tbl_Raw_Data[[#This Row],[Net_Amount_Before_Tax]]+tbl_Raw_Data[[#This Row],[Tax_Amount]]</f>
        <v>75.46571999999999</v>
      </c>
      <c r="Z826" s="6">
        <f t="shared" si="64"/>
        <v>1</v>
      </c>
    </row>
    <row r="827" spans="1:26" x14ac:dyDescent="0.3">
      <c r="A827" s="23" t="s">
        <v>1582</v>
      </c>
      <c r="B827" s="34">
        <v>45675</v>
      </c>
      <c r="C827" s="23" t="s">
        <v>1584</v>
      </c>
      <c r="D827" s="23" t="s">
        <v>87</v>
      </c>
      <c r="E827" s="23" t="s">
        <v>88</v>
      </c>
      <c r="F827" s="23">
        <v>600100</v>
      </c>
      <c r="G827" s="23" t="s">
        <v>132</v>
      </c>
      <c r="H827" s="23" t="s">
        <v>133</v>
      </c>
      <c r="I827" s="23" t="s">
        <v>134</v>
      </c>
      <c r="J827" s="23" t="s">
        <v>135</v>
      </c>
      <c r="K827" s="23" t="s">
        <v>57</v>
      </c>
      <c r="L827" s="23">
        <v>1</v>
      </c>
      <c r="M827" s="23">
        <v>70.14</v>
      </c>
      <c r="N827" s="23">
        <v>0</v>
      </c>
      <c r="O827" s="23">
        <v>18</v>
      </c>
      <c r="P827" s="23" t="s">
        <v>33</v>
      </c>
      <c r="Q827" s="23" t="s">
        <v>44</v>
      </c>
      <c r="R827" s="23">
        <f t="shared" si="60"/>
        <v>1</v>
      </c>
      <c r="S827" s="23" t="str">
        <f t="shared" si="61"/>
        <v>ORD100825_20250118_CUST02043_MED007</v>
      </c>
      <c r="T827" s="23">
        <f t="shared" si="62"/>
        <v>1</v>
      </c>
      <c r="U827" s="6">
        <f t="shared" si="63"/>
        <v>70.14</v>
      </c>
      <c r="V827" s="6">
        <f>tbl_Raw_Data[[#This Row],[Discount_Pct]]*tbl_Raw_Data[[#This Row],[Gross_Amount]]/100</f>
        <v>0</v>
      </c>
      <c r="W827" s="6">
        <f>tbl_Raw_Data[[#This Row],[Gross_Amount]]-tbl_Raw_Data[[#This Row],[Discount_Amount]]</f>
        <v>70.14</v>
      </c>
      <c r="X827" s="6">
        <f>tbl_Raw_Data[[#This Row],[Net_Amount_Before_Tax]]*tbl_Raw_Data[[#This Row],[Tax_Pct]]/100</f>
        <v>12.6252</v>
      </c>
      <c r="Y827" s="6">
        <f>tbl_Raw_Data[[#This Row],[Net_Amount_Before_Tax]]+tbl_Raw_Data[[#This Row],[Tax_Amount]]</f>
        <v>82.765199999999993</v>
      </c>
      <c r="Z827" s="6">
        <f t="shared" si="64"/>
        <v>1</v>
      </c>
    </row>
    <row r="828" spans="1:26" x14ac:dyDescent="0.3">
      <c r="A828" s="23" t="s">
        <v>1582</v>
      </c>
      <c r="B828" s="34">
        <v>45617</v>
      </c>
      <c r="C828" s="23" t="s">
        <v>1585</v>
      </c>
      <c r="D828" s="23" t="s">
        <v>183</v>
      </c>
      <c r="E828" s="23" t="s">
        <v>184</v>
      </c>
      <c r="F828" s="23">
        <v>122001</v>
      </c>
      <c r="G828" s="23" t="s">
        <v>256</v>
      </c>
      <c r="H828" s="23" t="s">
        <v>257</v>
      </c>
      <c r="I828" s="23" t="s">
        <v>22</v>
      </c>
      <c r="J828" s="23" t="s">
        <v>258</v>
      </c>
      <c r="K828" s="23" t="s">
        <v>57</v>
      </c>
      <c r="L828" s="23">
        <v>1</v>
      </c>
      <c r="M828" s="23">
        <v>71.099999999999994</v>
      </c>
      <c r="N828" s="23">
        <v>5</v>
      </c>
      <c r="O828" s="23">
        <v>5</v>
      </c>
      <c r="P828" s="23" t="s">
        <v>43</v>
      </c>
      <c r="Q828" s="23" t="s">
        <v>44</v>
      </c>
      <c r="R828" s="23">
        <f t="shared" si="60"/>
        <v>1</v>
      </c>
      <c r="S828" s="23" t="str">
        <f t="shared" si="61"/>
        <v>ORD100825_20241121_CUST02637_MED025</v>
      </c>
      <c r="T828" s="23">
        <f t="shared" si="62"/>
        <v>1</v>
      </c>
      <c r="U828" s="6">
        <f t="shared" si="63"/>
        <v>71.099999999999994</v>
      </c>
      <c r="V828" s="6">
        <f>tbl_Raw_Data[[#This Row],[Discount_Pct]]*tbl_Raw_Data[[#This Row],[Gross_Amount]]/100</f>
        <v>3.5550000000000002</v>
      </c>
      <c r="W828" s="6">
        <f>tbl_Raw_Data[[#This Row],[Gross_Amount]]-tbl_Raw_Data[[#This Row],[Discount_Amount]]</f>
        <v>67.544999999999987</v>
      </c>
      <c r="X828" s="6">
        <f>tbl_Raw_Data[[#This Row],[Net_Amount_Before_Tax]]*tbl_Raw_Data[[#This Row],[Tax_Pct]]/100</f>
        <v>3.3772499999999992</v>
      </c>
      <c r="Y828" s="6">
        <f>tbl_Raw_Data[[#This Row],[Net_Amount_Before_Tax]]+tbl_Raw_Data[[#This Row],[Tax_Amount]]</f>
        <v>70.922249999999991</v>
      </c>
      <c r="Z828" s="6">
        <f t="shared" si="64"/>
        <v>2</v>
      </c>
    </row>
    <row r="829" spans="1:26" x14ac:dyDescent="0.3">
      <c r="A829" s="23" t="s">
        <v>1586</v>
      </c>
      <c r="B829" s="34">
        <v>45502</v>
      </c>
      <c r="C829" s="23" t="s">
        <v>1587</v>
      </c>
      <c r="D829" s="23" t="s">
        <v>19</v>
      </c>
      <c r="E829" s="23" t="s">
        <v>19</v>
      </c>
      <c r="F829" s="23">
        <v>110024</v>
      </c>
      <c r="G829" s="23" t="s">
        <v>283</v>
      </c>
      <c r="H829" s="23" t="s">
        <v>284</v>
      </c>
      <c r="I829" s="23" t="s">
        <v>104</v>
      </c>
      <c r="J829" s="23" t="s">
        <v>42</v>
      </c>
      <c r="K829" s="23" t="s">
        <v>57</v>
      </c>
      <c r="L829" s="23">
        <v>4</v>
      </c>
      <c r="M829" s="23">
        <v>326.86</v>
      </c>
      <c r="N829" s="23">
        <v>10</v>
      </c>
      <c r="O829" s="23">
        <v>18</v>
      </c>
      <c r="P829" s="23" t="s">
        <v>89</v>
      </c>
      <c r="Q829" s="23" t="s">
        <v>26</v>
      </c>
      <c r="R829" s="23">
        <f t="shared" si="60"/>
        <v>1</v>
      </c>
      <c r="S829" s="23" t="str">
        <f t="shared" si="61"/>
        <v>ORD100828_20240729_CUST02210_MED030</v>
      </c>
      <c r="T829" s="23">
        <f t="shared" si="62"/>
        <v>1</v>
      </c>
      <c r="U829" s="6">
        <f t="shared" si="63"/>
        <v>1307.44</v>
      </c>
      <c r="V829" s="6">
        <f>tbl_Raw_Data[[#This Row],[Discount_Pct]]*tbl_Raw_Data[[#This Row],[Gross_Amount]]/100</f>
        <v>130.74400000000003</v>
      </c>
      <c r="W829" s="6">
        <f>tbl_Raw_Data[[#This Row],[Gross_Amount]]-tbl_Raw_Data[[#This Row],[Discount_Amount]]</f>
        <v>1176.6959999999999</v>
      </c>
      <c r="X829" s="6">
        <f>tbl_Raw_Data[[#This Row],[Net_Amount_Before_Tax]]*tbl_Raw_Data[[#This Row],[Tax_Pct]]/100</f>
        <v>211.80527999999998</v>
      </c>
      <c r="Y829" s="6">
        <f>tbl_Raw_Data[[#This Row],[Net_Amount_Before_Tax]]+tbl_Raw_Data[[#This Row],[Tax_Amount]]</f>
        <v>1388.50128</v>
      </c>
      <c r="Z829" s="6">
        <f t="shared" si="64"/>
        <v>0</v>
      </c>
    </row>
    <row r="830" spans="1:26" x14ac:dyDescent="0.3">
      <c r="A830" s="23" t="s">
        <v>1588</v>
      </c>
      <c r="B830" s="34">
        <v>45479</v>
      </c>
      <c r="C830" s="23" t="s">
        <v>1589</v>
      </c>
      <c r="D830" s="23" t="s">
        <v>52</v>
      </c>
      <c r="E830" s="23" t="s">
        <v>52</v>
      </c>
      <c r="F830" s="23">
        <v>160017</v>
      </c>
      <c r="G830" s="23" t="s">
        <v>39</v>
      </c>
      <c r="H830" s="23" t="s">
        <v>40</v>
      </c>
      <c r="I830" s="23" t="s">
        <v>41</v>
      </c>
      <c r="J830" s="23" t="s">
        <v>42</v>
      </c>
      <c r="K830" s="23" t="s">
        <v>24</v>
      </c>
      <c r="L830" s="23">
        <v>1</v>
      </c>
      <c r="M830" s="23">
        <v>30.38</v>
      </c>
      <c r="N830" s="23">
        <v>15</v>
      </c>
      <c r="O830" s="23">
        <v>5</v>
      </c>
      <c r="P830" s="23" t="s">
        <v>43</v>
      </c>
      <c r="Q830" s="23" t="s">
        <v>34</v>
      </c>
      <c r="R830" s="23">
        <f t="shared" si="60"/>
        <v>1</v>
      </c>
      <c r="S830" s="23" t="str">
        <f t="shared" si="61"/>
        <v>ORD100829_20240706_CUST01812_MED001</v>
      </c>
      <c r="T830" s="23">
        <f t="shared" si="62"/>
        <v>1</v>
      </c>
      <c r="U830" s="6">
        <f t="shared" si="63"/>
        <v>30.38</v>
      </c>
      <c r="V830" s="6">
        <f>tbl_Raw_Data[[#This Row],[Discount_Pct]]*tbl_Raw_Data[[#This Row],[Gross_Amount]]/100</f>
        <v>4.5569999999999995</v>
      </c>
      <c r="W830" s="6">
        <f>tbl_Raw_Data[[#This Row],[Gross_Amount]]-tbl_Raw_Data[[#This Row],[Discount_Amount]]</f>
        <v>25.823</v>
      </c>
      <c r="X830" s="6">
        <f>tbl_Raw_Data[[#This Row],[Net_Amount_Before_Tax]]*tbl_Raw_Data[[#This Row],[Tax_Pct]]/100</f>
        <v>1.29115</v>
      </c>
      <c r="Y830" s="6">
        <f>tbl_Raw_Data[[#This Row],[Net_Amount_Before_Tax]]+tbl_Raw_Data[[#This Row],[Tax_Amount]]</f>
        <v>27.114150000000002</v>
      </c>
      <c r="Z830" s="6">
        <f t="shared" si="64"/>
        <v>2</v>
      </c>
    </row>
    <row r="831" spans="1:26" x14ac:dyDescent="0.3">
      <c r="A831" s="23" t="s">
        <v>1588</v>
      </c>
      <c r="B831" s="34">
        <v>45898</v>
      </c>
      <c r="C831" s="23" t="s">
        <v>1590</v>
      </c>
      <c r="D831" s="23" t="s">
        <v>37</v>
      </c>
      <c r="E831" s="23" t="s">
        <v>38</v>
      </c>
      <c r="F831" s="23">
        <v>452018</v>
      </c>
      <c r="G831" s="23" t="s">
        <v>167</v>
      </c>
      <c r="H831" s="23" t="s">
        <v>168</v>
      </c>
      <c r="I831" s="23" t="s">
        <v>113</v>
      </c>
      <c r="J831" s="23" t="s">
        <v>42</v>
      </c>
      <c r="K831" s="23" t="s">
        <v>24</v>
      </c>
      <c r="L831" s="23">
        <v>4</v>
      </c>
      <c r="M831" s="23">
        <v>179.32</v>
      </c>
      <c r="N831" s="23">
        <v>0</v>
      </c>
      <c r="O831" s="23">
        <v>18</v>
      </c>
      <c r="P831" s="23" t="s">
        <v>65</v>
      </c>
      <c r="Q831" s="23" t="s">
        <v>34</v>
      </c>
      <c r="R831" s="23">
        <f t="shared" si="60"/>
        <v>1</v>
      </c>
      <c r="S831" s="23" t="str">
        <f t="shared" si="61"/>
        <v>ORD100829_20250829_CUST02249_MED026</v>
      </c>
      <c r="T831" s="23">
        <f t="shared" si="62"/>
        <v>1</v>
      </c>
      <c r="U831" s="6">
        <f t="shared" si="63"/>
        <v>717.28</v>
      </c>
      <c r="V831" s="6">
        <f>tbl_Raw_Data[[#This Row],[Discount_Pct]]*tbl_Raw_Data[[#This Row],[Gross_Amount]]/100</f>
        <v>0</v>
      </c>
      <c r="W831" s="6">
        <f>tbl_Raw_Data[[#This Row],[Gross_Amount]]-tbl_Raw_Data[[#This Row],[Discount_Amount]]</f>
        <v>717.28</v>
      </c>
      <c r="X831" s="6">
        <f>tbl_Raw_Data[[#This Row],[Net_Amount_Before_Tax]]*tbl_Raw_Data[[#This Row],[Tax_Pct]]/100</f>
        <v>129.1104</v>
      </c>
      <c r="Y831" s="6">
        <f>tbl_Raw_Data[[#This Row],[Net_Amount_Before_Tax]]+tbl_Raw_Data[[#This Row],[Tax_Amount]]</f>
        <v>846.3904</v>
      </c>
      <c r="Z831" s="6">
        <f t="shared" si="64"/>
        <v>2</v>
      </c>
    </row>
    <row r="832" spans="1:26" x14ac:dyDescent="0.3">
      <c r="A832" s="23" t="s">
        <v>1591</v>
      </c>
      <c r="B832" s="34">
        <v>45542</v>
      </c>
      <c r="C832" s="23" t="s">
        <v>936</v>
      </c>
      <c r="D832" s="23" t="s">
        <v>92</v>
      </c>
      <c r="E832" s="23" t="s">
        <v>93</v>
      </c>
      <c r="F832" s="23">
        <v>560034</v>
      </c>
      <c r="G832" s="23" t="s">
        <v>53</v>
      </c>
      <c r="H832" s="23" t="s">
        <v>54</v>
      </c>
      <c r="I832" s="23" t="s">
        <v>55</v>
      </c>
      <c r="J832" s="23" t="s">
        <v>56</v>
      </c>
      <c r="K832" s="23" t="s">
        <v>57</v>
      </c>
      <c r="L832" s="23">
        <v>1</v>
      </c>
      <c r="M832" s="23">
        <v>52.64</v>
      </c>
      <c r="N832" s="23">
        <v>5</v>
      </c>
      <c r="O832" s="23">
        <v>18</v>
      </c>
      <c r="P832" s="23" t="s">
        <v>65</v>
      </c>
      <c r="Q832" s="23" t="s">
        <v>90</v>
      </c>
      <c r="R832" s="23">
        <f t="shared" si="60"/>
        <v>1</v>
      </c>
      <c r="S832" s="23" t="str">
        <f t="shared" si="61"/>
        <v>ORD100831_20240907_CUST01737_MED020</v>
      </c>
      <c r="T832" s="23">
        <f t="shared" si="62"/>
        <v>1</v>
      </c>
      <c r="U832" s="6">
        <f t="shared" si="63"/>
        <v>52.64</v>
      </c>
      <c r="V832" s="6">
        <f>tbl_Raw_Data[[#This Row],[Discount_Pct]]*tbl_Raw_Data[[#This Row],[Gross_Amount]]/100</f>
        <v>2.6319999999999997</v>
      </c>
      <c r="W832" s="6">
        <f>tbl_Raw_Data[[#This Row],[Gross_Amount]]-tbl_Raw_Data[[#This Row],[Discount_Amount]]</f>
        <v>50.008000000000003</v>
      </c>
      <c r="X832" s="6">
        <f>tbl_Raw_Data[[#This Row],[Net_Amount_Before_Tax]]*tbl_Raw_Data[[#This Row],[Tax_Pct]]/100</f>
        <v>9.0014400000000006</v>
      </c>
      <c r="Y832" s="6">
        <f>tbl_Raw_Data[[#This Row],[Net_Amount_Before_Tax]]+tbl_Raw_Data[[#This Row],[Tax_Amount]]</f>
        <v>59.009440000000005</v>
      </c>
      <c r="Z832" s="6">
        <f t="shared" si="64"/>
        <v>3</v>
      </c>
    </row>
    <row r="833" spans="1:26" x14ac:dyDescent="0.3">
      <c r="A833" s="23" t="s">
        <v>1591</v>
      </c>
      <c r="B833" s="34">
        <v>45660</v>
      </c>
      <c r="C833" s="23" t="s">
        <v>1592</v>
      </c>
      <c r="D833" s="23" t="s">
        <v>130</v>
      </c>
      <c r="E833" s="23" t="s">
        <v>131</v>
      </c>
      <c r="F833" s="23">
        <v>700019</v>
      </c>
      <c r="G833" s="23" t="s">
        <v>154</v>
      </c>
      <c r="H833" s="23" t="s">
        <v>155</v>
      </c>
      <c r="I833" s="23" t="s">
        <v>134</v>
      </c>
      <c r="J833" s="23" t="s">
        <v>156</v>
      </c>
      <c r="K833" s="23" t="s">
        <v>57</v>
      </c>
      <c r="L833" s="23">
        <v>2</v>
      </c>
      <c r="M833" s="23">
        <v>44.74</v>
      </c>
      <c r="N833" s="23">
        <v>10</v>
      </c>
      <c r="O833" s="23">
        <v>12</v>
      </c>
      <c r="P833" s="23" t="s">
        <v>33</v>
      </c>
      <c r="Q833" s="23" t="s">
        <v>34</v>
      </c>
      <c r="R833" s="23">
        <f t="shared" si="60"/>
        <v>1</v>
      </c>
      <c r="S833" s="23" t="str">
        <f t="shared" si="61"/>
        <v>ORD100831_20250103_CUST01632_MED006</v>
      </c>
      <c r="T833" s="23">
        <f t="shared" si="62"/>
        <v>1</v>
      </c>
      <c r="U833" s="6">
        <f t="shared" si="63"/>
        <v>89.48</v>
      </c>
      <c r="V833" s="6">
        <f>tbl_Raw_Data[[#This Row],[Discount_Pct]]*tbl_Raw_Data[[#This Row],[Gross_Amount]]/100</f>
        <v>8.9480000000000004</v>
      </c>
      <c r="W833" s="6">
        <f>tbl_Raw_Data[[#This Row],[Gross_Amount]]-tbl_Raw_Data[[#This Row],[Discount_Amount]]</f>
        <v>80.532000000000011</v>
      </c>
      <c r="X833" s="6">
        <f>tbl_Raw_Data[[#This Row],[Net_Amount_Before_Tax]]*tbl_Raw_Data[[#This Row],[Tax_Pct]]/100</f>
        <v>9.6638400000000004</v>
      </c>
      <c r="Y833" s="6">
        <f>tbl_Raw_Data[[#This Row],[Net_Amount_Before_Tax]]+tbl_Raw_Data[[#This Row],[Tax_Amount]]</f>
        <v>90.195840000000004</v>
      </c>
      <c r="Z833" s="6">
        <f t="shared" si="64"/>
        <v>6</v>
      </c>
    </row>
    <row r="834" spans="1:26" x14ac:dyDescent="0.3">
      <c r="A834" s="23" t="s">
        <v>1593</v>
      </c>
      <c r="B834" s="34">
        <v>45729</v>
      </c>
      <c r="C834" s="23" t="s">
        <v>951</v>
      </c>
      <c r="D834" s="23" t="s">
        <v>159</v>
      </c>
      <c r="E834" s="23" t="s">
        <v>47</v>
      </c>
      <c r="F834" s="23">
        <v>400050</v>
      </c>
      <c r="G834" s="23" t="s">
        <v>256</v>
      </c>
      <c r="H834" s="23" t="s">
        <v>257</v>
      </c>
      <c r="I834" s="23" t="s">
        <v>22</v>
      </c>
      <c r="J834" s="23" t="s">
        <v>258</v>
      </c>
      <c r="K834" s="23" t="s">
        <v>57</v>
      </c>
      <c r="L834" s="23">
        <v>4</v>
      </c>
      <c r="M834" s="23">
        <v>62.47</v>
      </c>
      <c r="N834" s="23">
        <v>5</v>
      </c>
      <c r="O834" s="23">
        <v>12</v>
      </c>
      <c r="P834" s="23" t="s">
        <v>65</v>
      </c>
      <c r="Q834" s="23" t="s">
        <v>26</v>
      </c>
      <c r="R834" s="23">
        <f t="shared" ref="R834:R897" si="65">COUNTIFS($A$2:$A$8001,A834,$B$2:$B$8001,B834,$C$2:$C$8001,C834,$G$2:$G$8001,G834)</f>
        <v>1</v>
      </c>
      <c r="S834" s="23" t="str">
        <f t="shared" ref="S834:S897" si="66">A834&amp;"_"&amp;TEXT(B834,"yyyymmdd")&amp;"_"&amp;C834&amp;"_"&amp;G834</f>
        <v>ORD100833_20250313_CUST03499_MED025</v>
      </c>
      <c r="T834" s="23">
        <f t="shared" ref="T834:T897" si="67">COUNTIF($S$2:$S$8001,S834)</f>
        <v>1</v>
      </c>
      <c r="U834" s="6">
        <f t="shared" ref="U834:U897" si="68">L834*M834</f>
        <v>249.88</v>
      </c>
      <c r="V834" s="6">
        <f>tbl_Raw_Data[[#This Row],[Discount_Pct]]*tbl_Raw_Data[[#This Row],[Gross_Amount]]/100</f>
        <v>12.494000000000002</v>
      </c>
      <c r="W834" s="6">
        <f>tbl_Raw_Data[[#This Row],[Gross_Amount]]-tbl_Raw_Data[[#This Row],[Discount_Amount]]</f>
        <v>237.386</v>
      </c>
      <c r="X834" s="6">
        <f>tbl_Raw_Data[[#This Row],[Net_Amount_Before_Tax]]*tbl_Raw_Data[[#This Row],[Tax_Pct]]/100</f>
        <v>28.486319999999999</v>
      </c>
      <c r="Y834" s="6">
        <f>tbl_Raw_Data[[#This Row],[Net_Amount_Before_Tax]]+tbl_Raw_Data[[#This Row],[Tax_Amount]]</f>
        <v>265.87232</v>
      </c>
      <c r="Z834" s="6">
        <f t="shared" ref="Z834:Z897" si="69">COUNTIFS($C$2:$C$8001,C834,$Q$2:$Q$8001,"Delivered")</f>
        <v>3</v>
      </c>
    </row>
    <row r="835" spans="1:26" x14ac:dyDescent="0.3">
      <c r="A835" s="23" t="s">
        <v>1594</v>
      </c>
      <c r="B835" s="34">
        <v>45756</v>
      </c>
      <c r="C835" s="23" t="s">
        <v>1595</v>
      </c>
      <c r="D835" s="23" t="s">
        <v>130</v>
      </c>
      <c r="E835" s="23" t="s">
        <v>131</v>
      </c>
      <c r="F835" s="23">
        <v>700019</v>
      </c>
      <c r="G835" s="23" t="s">
        <v>124</v>
      </c>
      <c r="H835" s="23" t="s">
        <v>125</v>
      </c>
      <c r="I835" s="23" t="s">
        <v>104</v>
      </c>
      <c r="J835" s="23" t="s">
        <v>114</v>
      </c>
      <c r="K835" s="23" t="s">
        <v>24</v>
      </c>
      <c r="L835" s="23">
        <v>2</v>
      </c>
      <c r="M835" s="23">
        <v>103.43</v>
      </c>
      <c r="N835" s="23">
        <v>0</v>
      </c>
      <c r="O835" s="23">
        <v>12</v>
      </c>
      <c r="P835" s="23" t="s">
        <v>43</v>
      </c>
      <c r="Q835" s="23" t="s">
        <v>34</v>
      </c>
      <c r="R835" s="23">
        <f t="shared" si="65"/>
        <v>1</v>
      </c>
      <c r="S835" s="23" t="str">
        <f t="shared" si="66"/>
        <v>ORD100834_20250409_CUST01161_MED018</v>
      </c>
      <c r="T835" s="23">
        <f t="shared" si="67"/>
        <v>1</v>
      </c>
      <c r="U835" s="6">
        <f t="shared" si="68"/>
        <v>206.86</v>
      </c>
      <c r="V835" s="6">
        <f>tbl_Raw_Data[[#This Row],[Discount_Pct]]*tbl_Raw_Data[[#This Row],[Gross_Amount]]/100</f>
        <v>0</v>
      </c>
      <c r="W835" s="6">
        <f>tbl_Raw_Data[[#This Row],[Gross_Amount]]-tbl_Raw_Data[[#This Row],[Discount_Amount]]</f>
        <v>206.86</v>
      </c>
      <c r="X835" s="6">
        <f>tbl_Raw_Data[[#This Row],[Net_Amount_Before_Tax]]*tbl_Raw_Data[[#This Row],[Tax_Pct]]/100</f>
        <v>24.8232</v>
      </c>
      <c r="Y835" s="6">
        <f>tbl_Raw_Data[[#This Row],[Net_Amount_Before_Tax]]+tbl_Raw_Data[[#This Row],[Tax_Amount]]</f>
        <v>231.6832</v>
      </c>
      <c r="Z835" s="6">
        <f t="shared" si="69"/>
        <v>1</v>
      </c>
    </row>
    <row r="836" spans="1:26" x14ac:dyDescent="0.3">
      <c r="A836" s="23" t="s">
        <v>1594</v>
      </c>
      <c r="B836" s="34">
        <v>45804</v>
      </c>
      <c r="C836" s="23" t="s">
        <v>1596</v>
      </c>
      <c r="D836" s="23" t="s">
        <v>100</v>
      </c>
      <c r="E836" s="23" t="s">
        <v>101</v>
      </c>
      <c r="F836" s="23">
        <v>201304</v>
      </c>
      <c r="G836" s="23" t="s">
        <v>315</v>
      </c>
      <c r="H836" s="23" t="s">
        <v>316</v>
      </c>
      <c r="I836" s="23" t="s">
        <v>50</v>
      </c>
      <c r="J836" s="23" t="s">
        <v>114</v>
      </c>
      <c r="K836" s="23" t="s">
        <v>24</v>
      </c>
      <c r="L836" s="23">
        <v>2</v>
      </c>
      <c r="M836" s="23">
        <v>135.59</v>
      </c>
      <c r="N836" s="23">
        <v>15</v>
      </c>
      <c r="O836" s="23">
        <v>18</v>
      </c>
      <c r="P836" s="23" t="s">
        <v>33</v>
      </c>
      <c r="Q836" s="23" t="s">
        <v>90</v>
      </c>
      <c r="R836" s="23">
        <f t="shared" si="65"/>
        <v>1</v>
      </c>
      <c r="S836" s="23" t="str">
        <f t="shared" si="66"/>
        <v>ORD100834_20250527_CUST02992_MED012</v>
      </c>
      <c r="T836" s="23">
        <f t="shared" si="67"/>
        <v>1</v>
      </c>
      <c r="U836" s="6">
        <f t="shared" si="68"/>
        <v>271.18</v>
      </c>
      <c r="V836" s="6">
        <f>tbl_Raw_Data[[#This Row],[Discount_Pct]]*tbl_Raw_Data[[#This Row],[Gross_Amount]]/100</f>
        <v>40.677</v>
      </c>
      <c r="W836" s="6">
        <f>tbl_Raw_Data[[#This Row],[Gross_Amount]]-tbl_Raw_Data[[#This Row],[Discount_Amount]]</f>
        <v>230.50300000000001</v>
      </c>
      <c r="X836" s="6">
        <f>tbl_Raw_Data[[#This Row],[Net_Amount_Before_Tax]]*tbl_Raw_Data[[#This Row],[Tax_Pct]]/100</f>
        <v>41.490540000000003</v>
      </c>
      <c r="Y836" s="6">
        <f>tbl_Raw_Data[[#This Row],[Net_Amount_Before_Tax]]+tbl_Raw_Data[[#This Row],[Tax_Amount]]</f>
        <v>271.99354</v>
      </c>
      <c r="Z836" s="6">
        <f t="shared" si="69"/>
        <v>0</v>
      </c>
    </row>
    <row r="837" spans="1:26" x14ac:dyDescent="0.3">
      <c r="A837" s="23" t="s">
        <v>1597</v>
      </c>
      <c r="B837" s="34">
        <v>45894</v>
      </c>
      <c r="C837" s="23" t="s">
        <v>1598</v>
      </c>
      <c r="D837" s="23" t="s">
        <v>130</v>
      </c>
      <c r="E837" s="23" t="s">
        <v>131</v>
      </c>
      <c r="F837" s="23">
        <v>700019</v>
      </c>
      <c r="G837" s="23" t="s">
        <v>102</v>
      </c>
      <c r="H837" s="23" t="s">
        <v>103</v>
      </c>
      <c r="I837" s="23" t="s">
        <v>104</v>
      </c>
      <c r="J837" s="23" t="s">
        <v>64</v>
      </c>
      <c r="K837" s="23" t="s">
        <v>57</v>
      </c>
      <c r="L837" s="23">
        <v>1</v>
      </c>
      <c r="M837" s="23">
        <v>110.63</v>
      </c>
      <c r="N837" s="23">
        <v>5</v>
      </c>
      <c r="O837" s="23">
        <v>12</v>
      </c>
      <c r="P837" s="23" t="s">
        <v>43</v>
      </c>
      <c r="Q837" s="23" t="s">
        <v>26</v>
      </c>
      <c r="R837" s="23">
        <f t="shared" si="65"/>
        <v>1</v>
      </c>
      <c r="S837" s="23" t="str">
        <f t="shared" si="66"/>
        <v>ORD100836_20250825_CUST00292_MED029</v>
      </c>
      <c r="T837" s="23">
        <f t="shared" si="67"/>
        <v>1</v>
      </c>
      <c r="U837" s="6">
        <f t="shared" si="68"/>
        <v>110.63</v>
      </c>
      <c r="V837" s="6">
        <f>tbl_Raw_Data[[#This Row],[Discount_Pct]]*tbl_Raw_Data[[#This Row],[Gross_Amount]]/100</f>
        <v>5.5314999999999994</v>
      </c>
      <c r="W837" s="6">
        <f>tbl_Raw_Data[[#This Row],[Gross_Amount]]-tbl_Raw_Data[[#This Row],[Discount_Amount]]</f>
        <v>105.0985</v>
      </c>
      <c r="X837" s="6">
        <f>tbl_Raw_Data[[#This Row],[Net_Amount_Before_Tax]]*tbl_Raw_Data[[#This Row],[Tax_Pct]]/100</f>
        <v>12.61182</v>
      </c>
      <c r="Y837" s="6">
        <f>tbl_Raw_Data[[#This Row],[Net_Amount_Before_Tax]]+tbl_Raw_Data[[#This Row],[Tax_Amount]]</f>
        <v>117.71032</v>
      </c>
      <c r="Z837" s="6">
        <f t="shared" si="69"/>
        <v>3</v>
      </c>
    </row>
    <row r="838" spans="1:26" x14ac:dyDescent="0.3">
      <c r="A838" s="23" t="s">
        <v>1599</v>
      </c>
      <c r="B838" s="34">
        <v>45648</v>
      </c>
      <c r="C838" s="23" t="s">
        <v>1600</v>
      </c>
      <c r="D838" s="23" t="s">
        <v>100</v>
      </c>
      <c r="E838" s="23" t="s">
        <v>101</v>
      </c>
      <c r="F838" s="23">
        <v>201305</v>
      </c>
      <c r="G838" s="23" t="s">
        <v>145</v>
      </c>
      <c r="H838" s="23" t="s">
        <v>146</v>
      </c>
      <c r="I838" s="23" t="s">
        <v>147</v>
      </c>
      <c r="J838" s="23" t="s">
        <v>148</v>
      </c>
      <c r="K838" s="23" t="s">
        <v>24</v>
      </c>
      <c r="L838" s="23">
        <v>2</v>
      </c>
      <c r="M838" s="23">
        <v>102.84</v>
      </c>
      <c r="N838" s="23">
        <v>0</v>
      </c>
      <c r="O838" s="23">
        <v>12</v>
      </c>
      <c r="P838" s="23" t="s">
        <v>58</v>
      </c>
      <c r="Q838" s="23" t="s">
        <v>34</v>
      </c>
      <c r="R838" s="23">
        <f t="shared" si="65"/>
        <v>1</v>
      </c>
      <c r="S838" s="23" t="str">
        <f t="shared" si="66"/>
        <v>ORD100837_20241222_CUST02088_MED016</v>
      </c>
      <c r="T838" s="23">
        <f t="shared" si="67"/>
        <v>1</v>
      </c>
      <c r="U838" s="6">
        <f t="shared" si="68"/>
        <v>205.68</v>
      </c>
      <c r="V838" s="6">
        <f>tbl_Raw_Data[[#This Row],[Discount_Pct]]*tbl_Raw_Data[[#This Row],[Gross_Amount]]/100</f>
        <v>0</v>
      </c>
      <c r="W838" s="6">
        <f>tbl_Raw_Data[[#This Row],[Gross_Amount]]-tbl_Raw_Data[[#This Row],[Discount_Amount]]</f>
        <v>205.68</v>
      </c>
      <c r="X838" s="6">
        <f>tbl_Raw_Data[[#This Row],[Net_Amount_Before_Tax]]*tbl_Raw_Data[[#This Row],[Tax_Pct]]/100</f>
        <v>24.6816</v>
      </c>
      <c r="Y838" s="6">
        <f>tbl_Raw_Data[[#This Row],[Net_Amount_Before_Tax]]+tbl_Raw_Data[[#This Row],[Tax_Amount]]</f>
        <v>230.36160000000001</v>
      </c>
      <c r="Z838" s="6">
        <f t="shared" si="69"/>
        <v>3</v>
      </c>
    </row>
    <row r="839" spans="1:26" x14ac:dyDescent="0.3">
      <c r="A839" s="23" t="s">
        <v>1601</v>
      </c>
      <c r="B839" s="34">
        <v>45327</v>
      </c>
      <c r="C839" s="23" t="s">
        <v>1602</v>
      </c>
      <c r="D839" s="23" t="s">
        <v>46</v>
      </c>
      <c r="E839" s="23" t="s">
        <v>47</v>
      </c>
      <c r="F839" s="23">
        <v>411038</v>
      </c>
      <c r="G839" s="23" t="s">
        <v>94</v>
      </c>
      <c r="H839" s="23" t="s">
        <v>95</v>
      </c>
      <c r="I839" s="23" t="s">
        <v>84</v>
      </c>
      <c r="J839" s="23" t="s">
        <v>42</v>
      </c>
      <c r="K839" s="23" t="s">
        <v>24</v>
      </c>
      <c r="L839" s="23">
        <v>2</v>
      </c>
      <c r="M839" s="23">
        <v>72.790000000000006</v>
      </c>
      <c r="N839" s="23">
        <v>10</v>
      </c>
      <c r="O839" s="23">
        <v>5</v>
      </c>
      <c r="P839" s="23" t="s">
        <v>89</v>
      </c>
      <c r="Q839" s="23" t="s">
        <v>90</v>
      </c>
      <c r="R839" s="23">
        <f t="shared" si="65"/>
        <v>1</v>
      </c>
      <c r="S839" s="23" t="str">
        <f t="shared" si="66"/>
        <v>ORD100838_20240205_CUST03331_MED021</v>
      </c>
      <c r="T839" s="23">
        <f t="shared" si="67"/>
        <v>1</v>
      </c>
      <c r="U839" s="6">
        <f t="shared" si="68"/>
        <v>145.58000000000001</v>
      </c>
      <c r="V839" s="6">
        <f>tbl_Raw_Data[[#This Row],[Discount_Pct]]*tbl_Raw_Data[[#This Row],[Gross_Amount]]/100</f>
        <v>14.558000000000002</v>
      </c>
      <c r="W839" s="6">
        <f>tbl_Raw_Data[[#This Row],[Gross_Amount]]-tbl_Raw_Data[[#This Row],[Discount_Amount]]</f>
        <v>131.02200000000002</v>
      </c>
      <c r="X839" s="6">
        <f>tbl_Raw_Data[[#This Row],[Net_Amount_Before_Tax]]*tbl_Raw_Data[[#This Row],[Tax_Pct]]/100</f>
        <v>6.5511000000000017</v>
      </c>
      <c r="Y839" s="6">
        <f>tbl_Raw_Data[[#This Row],[Net_Amount_Before_Tax]]+tbl_Raw_Data[[#This Row],[Tax_Amount]]</f>
        <v>137.57310000000001</v>
      </c>
      <c r="Z839" s="6">
        <f t="shared" si="69"/>
        <v>0</v>
      </c>
    </row>
    <row r="840" spans="1:26" x14ac:dyDescent="0.3">
      <c r="A840" s="23" t="s">
        <v>1603</v>
      </c>
      <c r="B840" s="34">
        <v>45442</v>
      </c>
      <c r="C840" s="23" t="s">
        <v>1604</v>
      </c>
      <c r="D840" s="23" t="s">
        <v>28</v>
      </c>
      <c r="E840" s="23" t="s">
        <v>29</v>
      </c>
      <c r="F840" s="23">
        <v>500001</v>
      </c>
      <c r="G840" s="23" t="s">
        <v>53</v>
      </c>
      <c r="H840" s="23" t="s">
        <v>54</v>
      </c>
      <c r="I840" s="23" t="s">
        <v>55</v>
      </c>
      <c r="J840" s="23" t="s">
        <v>56</v>
      </c>
      <c r="K840" s="23" t="s">
        <v>57</v>
      </c>
      <c r="L840" s="23">
        <v>2</v>
      </c>
      <c r="M840" s="23">
        <v>58.24</v>
      </c>
      <c r="N840" s="23">
        <v>0</v>
      </c>
      <c r="O840" s="23">
        <v>5</v>
      </c>
      <c r="P840" s="23" t="s">
        <v>58</v>
      </c>
      <c r="Q840" s="23" t="s">
        <v>26</v>
      </c>
      <c r="R840" s="23">
        <f t="shared" si="65"/>
        <v>1</v>
      </c>
      <c r="S840" s="23" t="str">
        <f t="shared" si="66"/>
        <v>ORD100839_20240530_CUST01042_MED020</v>
      </c>
      <c r="T840" s="23">
        <f t="shared" si="67"/>
        <v>1</v>
      </c>
      <c r="U840" s="6">
        <f t="shared" si="68"/>
        <v>116.48</v>
      </c>
      <c r="V840" s="6">
        <f>tbl_Raw_Data[[#This Row],[Discount_Pct]]*tbl_Raw_Data[[#This Row],[Gross_Amount]]/100</f>
        <v>0</v>
      </c>
      <c r="W840" s="6">
        <f>tbl_Raw_Data[[#This Row],[Gross_Amount]]-tbl_Raw_Data[[#This Row],[Discount_Amount]]</f>
        <v>116.48</v>
      </c>
      <c r="X840" s="6">
        <f>tbl_Raw_Data[[#This Row],[Net_Amount_Before_Tax]]*tbl_Raw_Data[[#This Row],[Tax_Pct]]/100</f>
        <v>5.8239999999999998</v>
      </c>
      <c r="Y840" s="6">
        <f>tbl_Raw_Data[[#This Row],[Net_Amount_Before_Tax]]+tbl_Raw_Data[[#This Row],[Tax_Amount]]</f>
        <v>122.304</v>
      </c>
      <c r="Z840" s="6">
        <f t="shared" si="69"/>
        <v>2</v>
      </c>
    </row>
    <row r="841" spans="1:26" x14ac:dyDescent="0.3">
      <c r="A841" s="23" t="s">
        <v>1605</v>
      </c>
      <c r="B841" s="34">
        <v>45892</v>
      </c>
      <c r="C841" s="23" t="s">
        <v>1606</v>
      </c>
      <c r="D841" s="23" t="s">
        <v>72</v>
      </c>
      <c r="E841" s="23" t="s">
        <v>73</v>
      </c>
      <c r="F841" s="23">
        <v>302019</v>
      </c>
      <c r="G841" s="23" t="s">
        <v>283</v>
      </c>
      <c r="H841" s="23" t="s">
        <v>284</v>
      </c>
      <c r="I841" s="23" t="s">
        <v>104</v>
      </c>
      <c r="J841" s="23" t="s">
        <v>42</v>
      </c>
      <c r="K841" s="23" t="s">
        <v>57</v>
      </c>
      <c r="L841" s="23">
        <v>1</v>
      </c>
      <c r="M841" s="23">
        <v>283.35000000000002</v>
      </c>
      <c r="N841" s="23">
        <v>10</v>
      </c>
      <c r="O841" s="23">
        <v>5</v>
      </c>
      <c r="P841" s="23" t="s">
        <v>89</v>
      </c>
      <c r="Q841" s="23" t="s">
        <v>26</v>
      </c>
      <c r="R841" s="23">
        <f t="shared" si="65"/>
        <v>1</v>
      </c>
      <c r="S841" s="23" t="str">
        <f t="shared" si="66"/>
        <v>ORD100840_20250823_CUST00330_MED030</v>
      </c>
      <c r="T841" s="23">
        <f t="shared" si="67"/>
        <v>1</v>
      </c>
      <c r="U841" s="6">
        <f t="shared" si="68"/>
        <v>283.35000000000002</v>
      </c>
      <c r="V841" s="6">
        <f>tbl_Raw_Data[[#This Row],[Discount_Pct]]*tbl_Raw_Data[[#This Row],[Gross_Amount]]/100</f>
        <v>28.335000000000001</v>
      </c>
      <c r="W841" s="6">
        <f>tbl_Raw_Data[[#This Row],[Gross_Amount]]-tbl_Raw_Data[[#This Row],[Discount_Amount]]</f>
        <v>255.01500000000001</v>
      </c>
      <c r="X841" s="6">
        <f>tbl_Raw_Data[[#This Row],[Net_Amount_Before_Tax]]*tbl_Raw_Data[[#This Row],[Tax_Pct]]/100</f>
        <v>12.75075</v>
      </c>
      <c r="Y841" s="6">
        <f>tbl_Raw_Data[[#This Row],[Net_Amount_Before_Tax]]+tbl_Raw_Data[[#This Row],[Tax_Amount]]</f>
        <v>267.76575000000003</v>
      </c>
      <c r="Z841" s="6">
        <f t="shared" si="69"/>
        <v>0</v>
      </c>
    </row>
    <row r="842" spans="1:26" x14ac:dyDescent="0.3">
      <c r="A842" s="23" t="s">
        <v>1607</v>
      </c>
      <c r="B842" s="34">
        <v>45713</v>
      </c>
      <c r="C842" s="23" t="s">
        <v>634</v>
      </c>
      <c r="D842" s="23" t="s">
        <v>80</v>
      </c>
      <c r="E842" s="23" t="s">
        <v>81</v>
      </c>
      <c r="F842" s="23">
        <v>395003</v>
      </c>
      <c r="G842" s="23" t="s">
        <v>283</v>
      </c>
      <c r="H842" s="23" t="s">
        <v>284</v>
      </c>
      <c r="I842" s="23" t="s">
        <v>104</v>
      </c>
      <c r="J842" s="23" t="s">
        <v>42</v>
      </c>
      <c r="K842" s="23" t="s">
        <v>57</v>
      </c>
      <c r="L842" s="23">
        <v>3</v>
      </c>
      <c r="M842" s="23">
        <v>257.64</v>
      </c>
      <c r="N842" s="23">
        <v>10</v>
      </c>
      <c r="O842" s="23">
        <v>5</v>
      </c>
      <c r="P842" s="23" t="s">
        <v>65</v>
      </c>
      <c r="Q842" s="23" t="s">
        <v>34</v>
      </c>
      <c r="R842" s="23">
        <f t="shared" si="65"/>
        <v>1</v>
      </c>
      <c r="S842" s="23" t="str">
        <f t="shared" si="66"/>
        <v>ORD100841_20250225_CUST03083_MED030</v>
      </c>
      <c r="T842" s="23">
        <f t="shared" si="67"/>
        <v>1</v>
      </c>
      <c r="U842" s="6">
        <f t="shared" si="68"/>
        <v>772.92</v>
      </c>
      <c r="V842" s="6">
        <f>tbl_Raw_Data[[#This Row],[Discount_Pct]]*tbl_Raw_Data[[#This Row],[Gross_Amount]]/100</f>
        <v>77.292000000000002</v>
      </c>
      <c r="W842" s="6">
        <f>tbl_Raw_Data[[#This Row],[Gross_Amount]]-tbl_Raw_Data[[#This Row],[Discount_Amount]]</f>
        <v>695.62799999999993</v>
      </c>
      <c r="X842" s="6">
        <f>tbl_Raw_Data[[#This Row],[Net_Amount_Before_Tax]]*tbl_Raw_Data[[#This Row],[Tax_Pct]]/100</f>
        <v>34.781399999999991</v>
      </c>
      <c r="Y842" s="6">
        <f>tbl_Raw_Data[[#This Row],[Net_Amount_Before_Tax]]+tbl_Raw_Data[[#This Row],[Tax_Amount]]</f>
        <v>730.40939999999989</v>
      </c>
      <c r="Z842" s="6">
        <f t="shared" si="69"/>
        <v>5</v>
      </c>
    </row>
    <row r="843" spans="1:26" x14ac:dyDescent="0.3">
      <c r="A843" s="23" t="s">
        <v>1608</v>
      </c>
      <c r="B843" s="34">
        <v>45699</v>
      </c>
      <c r="C843" s="23" t="s">
        <v>1609</v>
      </c>
      <c r="D843" s="23" t="s">
        <v>87</v>
      </c>
      <c r="E843" s="23" t="s">
        <v>88</v>
      </c>
      <c r="F843" s="23">
        <v>600096</v>
      </c>
      <c r="G843" s="23" t="s">
        <v>39</v>
      </c>
      <c r="H843" s="23" t="s">
        <v>40</v>
      </c>
      <c r="I843" s="23" t="s">
        <v>41</v>
      </c>
      <c r="J843" s="23" t="s">
        <v>42</v>
      </c>
      <c r="K843" s="23" t="s">
        <v>24</v>
      </c>
      <c r="L843" s="23">
        <v>6</v>
      </c>
      <c r="M843" s="23">
        <v>33.01</v>
      </c>
      <c r="N843" s="23">
        <v>0</v>
      </c>
      <c r="O843" s="23">
        <v>5</v>
      </c>
      <c r="P843" s="23" t="s">
        <v>89</v>
      </c>
      <c r="Q843" s="23" t="s">
        <v>26</v>
      </c>
      <c r="R843" s="23">
        <f t="shared" si="65"/>
        <v>1</v>
      </c>
      <c r="S843" s="23" t="str">
        <f t="shared" si="66"/>
        <v>ORD100842_20250211_CUST02864_MED001</v>
      </c>
      <c r="T843" s="23">
        <f t="shared" si="67"/>
        <v>1</v>
      </c>
      <c r="U843" s="6">
        <f t="shared" si="68"/>
        <v>198.06</v>
      </c>
      <c r="V843" s="6">
        <f>tbl_Raw_Data[[#This Row],[Discount_Pct]]*tbl_Raw_Data[[#This Row],[Gross_Amount]]/100</f>
        <v>0</v>
      </c>
      <c r="W843" s="6">
        <f>tbl_Raw_Data[[#This Row],[Gross_Amount]]-tbl_Raw_Data[[#This Row],[Discount_Amount]]</f>
        <v>198.06</v>
      </c>
      <c r="X843" s="6">
        <f>tbl_Raw_Data[[#This Row],[Net_Amount_Before_Tax]]*tbl_Raw_Data[[#This Row],[Tax_Pct]]/100</f>
        <v>9.9029999999999987</v>
      </c>
      <c r="Y843" s="6">
        <f>tbl_Raw_Data[[#This Row],[Net_Amount_Before_Tax]]+tbl_Raw_Data[[#This Row],[Tax_Amount]]</f>
        <v>207.96299999999999</v>
      </c>
      <c r="Z843" s="6">
        <f t="shared" si="69"/>
        <v>2</v>
      </c>
    </row>
    <row r="844" spans="1:26" x14ac:dyDescent="0.3">
      <c r="A844" s="23" t="s">
        <v>1610</v>
      </c>
      <c r="B844" s="34">
        <v>45733</v>
      </c>
      <c r="C844" s="23" t="s">
        <v>1611</v>
      </c>
      <c r="D844" s="23" t="s">
        <v>92</v>
      </c>
      <c r="E844" s="23" t="s">
        <v>93</v>
      </c>
      <c r="F844" s="23">
        <v>560001</v>
      </c>
      <c r="G844" s="23" t="s">
        <v>315</v>
      </c>
      <c r="H844" s="23" t="s">
        <v>316</v>
      </c>
      <c r="I844" s="23" t="s">
        <v>50</v>
      </c>
      <c r="J844" s="23" t="s">
        <v>114</v>
      </c>
      <c r="K844" s="23" t="s">
        <v>24</v>
      </c>
      <c r="L844" s="23">
        <v>1</v>
      </c>
      <c r="M844" s="23">
        <v>109.95</v>
      </c>
      <c r="N844" s="23">
        <v>5</v>
      </c>
      <c r="O844" s="23">
        <v>12</v>
      </c>
      <c r="P844" s="23" t="s">
        <v>33</v>
      </c>
      <c r="Q844" s="23" t="s">
        <v>34</v>
      </c>
      <c r="R844" s="23">
        <f t="shared" si="65"/>
        <v>1</v>
      </c>
      <c r="S844" s="23" t="str">
        <f t="shared" si="66"/>
        <v>ORD100843_20250317_CUST00699_MED012</v>
      </c>
      <c r="T844" s="23">
        <f t="shared" si="67"/>
        <v>1</v>
      </c>
      <c r="U844" s="6">
        <f t="shared" si="68"/>
        <v>109.95</v>
      </c>
      <c r="V844" s="6">
        <f>tbl_Raw_Data[[#This Row],[Discount_Pct]]*tbl_Raw_Data[[#This Row],[Gross_Amount]]/100</f>
        <v>5.4974999999999996</v>
      </c>
      <c r="W844" s="6">
        <f>tbl_Raw_Data[[#This Row],[Gross_Amount]]-tbl_Raw_Data[[#This Row],[Discount_Amount]]</f>
        <v>104.4525</v>
      </c>
      <c r="X844" s="6">
        <f>tbl_Raw_Data[[#This Row],[Net_Amount_Before_Tax]]*tbl_Raw_Data[[#This Row],[Tax_Pct]]/100</f>
        <v>12.5343</v>
      </c>
      <c r="Y844" s="6">
        <f>tbl_Raw_Data[[#This Row],[Net_Amount_Before_Tax]]+tbl_Raw_Data[[#This Row],[Tax_Amount]]</f>
        <v>116.9868</v>
      </c>
      <c r="Z844" s="6">
        <f t="shared" si="69"/>
        <v>3</v>
      </c>
    </row>
    <row r="845" spans="1:26" x14ac:dyDescent="0.3">
      <c r="A845" s="23" t="s">
        <v>1612</v>
      </c>
      <c r="B845" s="34">
        <v>45352</v>
      </c>
      <c r="C845" s="23" t="s">
        <v>1613</v>
      </c>
      <c r="D845" s="23" t="s">
        <v>92</v>
      </c>
      <c r="E845" s="23" t="s">
        <v>93</v>
      </c>
      <c r="F845" s="23">
        <v>560066</v>
      </c>
      <c r="G845" s="23" t="s">
        <v>167</v>
      </c>
      <c r="H845" s="23" t="s">
        <v>168</v>
      </c>
      <c r="I845" s="23" t="s">
        <v>113</v>
      </c>
      <c r="J845" s="23" t="s">
        <v>42</v>
      </c>
      <c r="K845" s="23" t="s">
        <v>24</v>
      </c>
      <c r="L845" s="23">
        <v>3</v>
      </c>
      <c r="M845" s="23">
        <v>180.5</v>
      </c>
      <c r="N845" s="23">
        <v>15</v>
      </c>
      <c r="O845" s="23">
        <v>12</v>
      </c>
      <c r="P845" s="23" t="s">
        <v>58</v>
      </c>
      <c r="Q845" s="23" t="s">
        <v>34</v>
      </c>
      <c r="R845" s="23">
        <f t="shared" si="65"/>
        <v>1</v>
      </c>
      <c r="S845" s="23" t="str">
        <f t="shared" si="66"/>
        <v>ORD100844_20240301_CUST03072_MED026</v>
      </c>
      <c r="T845" s="23">
        <f t="shared" si="67"/>
        <v>1</v>
      </c>
      <c r="U845" s="6">
        <f t="shared" si="68"/>
        <v>541.5</v>
      </c>
      <c r="V845" s="6">
        <f>tbl_Raw_Data[[#This Row],[Discount_Pct]]*tbl_Raw_Data[[#This Row],[Gross_Amount]]/100</f>
        <v>81.224999999999994</v>
      </c>
      <c r="W845" s="6">
        <f>tbl_Raw_Data[[#This Row],[Gross_Amount]]-tbl_Raw_Data[[#This Row],[Discount_Amount]]</f>
        <v>460.27499999999998</v>
      </c>
      <c r="X845" s="6">
        <f>tbl_Raw_Data[[#This Row],[Net_Amount_Before_Tax]]*tbl_Raw_Data[[#This Row],[Tax_Pct]]/100</f>
        <v>55.23299999999999</v>
      </c>
      <c r="Y845" s="6">
        <f>tbl_Raw_Data[[#This Row],[Net_Amount_Before_Tax]]+tbl_Raw_Data[[#This Row],[Tax_Amount]]</f>
        <v>515.50799999999992</v>
      </c>
      <c r="Z845" s="6">
        <f t="shared" si="69"/>
        <v>4</v>
      </c>
    </row>
    <row r="846" spans="1:26" x14ac:dyDescent="0.3">
      <c r="A846" s="23" t="s">
        <v>1614</v>
      </c>
      <c r="B846" s="34">
        <v>45462</v>
      </c>
      <c r="C846" s="23" t="s">
        <v>1615</v>
      </c>
      <c r="D846" s="23" t="s">
        <v>87</v>
      </c>
      <c r="E846" s="23" t="s">
        <v>88</v>
      </c>
      <c r="F846" s="23">
        <v>600018</v>
      </c>
      <c r="G846" s="23" t="s">
        <v>68</v>
      </c>
      <c r="H846" s="23" t="s">
        <v>69</v>
      </c>
      <c r="I846" s="23" t="s">
        <v>55</v>
      </c>
      <c r="J846" s="23" t="s">
        <v>56</v>
      </c>
      <c r="K846" s="23" t="s">
        <v>24</v>
      </c>
      <c r="L846" s="23">
        <v>1</v>
      </c>
      <c r="M846" s="23">
        <v>26.73</v>
      </c>
      <c r="N846" s="23">
        <v>5</v>
      </c>
      <c r="O846" s="23">
        <v>12</v>
      </c>
      <c r="P846" s="23" t="s">
        <v>33</v>
      </c>
      <c r="Q846" s="23" t="s">
        <v>90</v>
      </c>
      <c r="R846" s="23">
        <f t="shared" si="65"/>
        <v>1</v>
      </c>
      <c r="S846" s="23" t="str">
        <f t="shared" si="66"/>
        <v>ORD100845_20240619_CUST00327_MED003</v>
      </c>
      <c r="T846" s="23">
        <f t="shared" si="67"/>
        <v>1</v>
      </c>
      <c r="U846" s="6">
        <f t="shared" si="68"/>
        <v>26.73</v>
      </c>
      <c r="V846" s="6">
        <f>tbl_Raw_Data[[#This Row],[Discount_Pct]]*tbl_Raw_Data[[#This Row],[Gross_Amount]]/100</f>
        <v>1.3365</v>
      </c>
      <c r="W846" s="6">
        <f>tbl_Raw_Data[[#This Row],[Gross_Amount]]-tbl_Raw_Data[[#This Row],[Discount_Amount]]</f>
        <v>25.3935</v>
      </c>
      <c r="X846" s="6">
        <f>tbl_Raw_Data[[#This Row],[Net_Amount_Before_Tax]]*tbl_Raw_Data[[#This Row],[Tax_Pct]]/100</f>
        <v>3.0472199999999998</v>
      </c>
      <c r="Y846" s="6">
        <f>tbl_Raw_Data[[#This Row],[Net_Amount_Before_Tax]]+tbl_Raw_Data[[#This Row],[Tax_Amount]]</f>
        <v>28.440719999999999</v>
      </c>
      <c r="Z846" s="6">
        <f t="shared" si="69"/>
        <v>1</v>
      </c>
    </row>
    <row r="847" spans="1:26" x14ac:dyDescent="0.3">
      <c r="A847" s="23" t="s">
        <v>1616</v>
      </c>
      <c r="B847" s="34">
        <v>45395</v>
      </c>
      <c r="C847" s="23" t="s">
        <v>1617</v>
      </c>
      <c r="D847" s="23" t="s">
        <v>19</v>
      </c>
      <c r="E847" s="23" t="s">
        <v>19</v>
      </c>
      <c r="F847" s="23">
        <v>110001</v>
      </c>
      <c r="G847" s="23" t="s">
        <v>185</v>
      </c>
      <c r="H847" s="23" t="s">
        <v>186</v>
      </c>
      <c r="I847" s="23" t="s">
        <v>76</v>
      </c>
      <c r="J847" s="23" t="s">
        <v>187</v>
      </c>
      <c r="K847" s="23" t="s">
        <v>57</v>
      </c>
      <c r="L847" s="23">
        <v>3</v>
      </c>
      <c r="M847" s="23">
        <v>77.61</v>
      </c>
      <c r="N847" s="23">
        <v>5</v>
      </c>
      <c r="O847" s="23">
        <v>5</v>
      </c>
      <c r="P847" s="23" t="s">
        <v>43</v>
      </c>
      <c r="Q847" s="23" t="s">
        <v>34</v>
      </c>
      <c r="R847" s="23">
        <f t="shared" si="65"/>
        <v>1</v>
      </c>
      <c r="S847" s="23" t="str">
        <f t="shared" si="66"/>
        <v>ORD100846_20240413_CUST00039_MED009</v>
      </c>
      <c r="T847" s="23">
        <f t="shared" si="67"/>
        <v>1</v>
      </c>
      <c r="U847" s="6">
        <f t="shared" si="68"/>
        <v>232.82999999999998</v>
      </c>
      <c r="V847" s="6">
        <f>tbl_Raw_Data[[#This Row],[Discount_Pct]]*tbl_Raw_Data[[#This Row],[Gross_Amount]]/100</f>
        <v>11.641499999999999</v>
      </c>
      <c r="W847" s="6">
        <f>tbl_Raw_Data[[#This Row],[Gross_Amount]]-tbl_Raw_Data[[#This Row],[Discount_Amount]]</f>
        <v>221.18849999999998</v>
      </c>
      <c r="X847" s="6">
        <f>tbl_Raw_Data[[#This Row],[Net_Amount_Before_Tax]]*tbl_Raw_Data[[#This Row],[Tax_Pct]]/100</f>
        <v>11.059424999999999</v>
      </c>
      <c r="Y847" s="6">
        <f>tbl_Raw_Data[[#This Row],[Net_Amount_Before_Tax]]+tbl_Raw_Data[[#This Row],[Tax_Amount]]</f>
        <v>232.24792499999998</v>
      </c>
      <c r="Z847" s="6">
        <f t="shared" si="69"/>
        <v>1</v>
      </c>
    </row>
    <row r="848" spans="1:26" x14ac:dyDescent="0.3">
      <c r="A848" s="23" t="s">
        <v>1618</v>
      </c>
      <c r="B848" s="34">
        <v>45824</v>
      </c>
      <c r="C848" s="23" t="s">
        <v>1619</v>
      </c>
      <c r="D848" s="23" t="s">
        <v>87</v>
      </c>
      <c r="E848" s="23" t="s">
        <v>88</v>
      </c>
      <c r="F848" s="23">
        <v>600040</v>
      </c>
      <c r="G848" s="23" t="s">
        <v>283</v>
      </c>
      <c r="H848" s="23" t="s">
        <v>284</v>
      </c>
      <c r="I848" s="23" t="s">
        <v>104</v>
      </c>
      <c r="J848" s="23" t="s">
        <v>42</v>
      </c>
      <c r="K848" s="23" t="s">
        <v>57</v>
      </c>
      <c r="L848" s="23">
        <v>2</v>
      </c>
      <c r="M848" s="23">
        <v>309.04000000000002</v>
      </c>
      <c r="N848" s="23">
        <v>10</v>
      </c>
      <c r="O848" s="23">
        <v>5</v>
      </c>
      <c r="P848" s="23" t="s">
        <v>58</v>
      </c>
      <c r="Q848" s="23" t="s">
        <v>44</v>
      </c>
      <c r="R848" s="23">
        <f t="shared" si="65"/>
        <v>1</v>
      </c>
      <c r="S848" s="23" t="str">
        <f t="shared" si="66"/>
        <v>ORD100847_20250616_CUST03119_MED030</v>
      </c>
      <c r="T848" s="23">
        <f t="shared" si="67"/>
        <v>1</v>
      </c>
      <c r="U848" s="6">
        <f t="shared" si="68"/>
        <v>618.08000000000004</v>
      </c>
      <c r="V848" s="6">
        <f>tbl_Raw_Data[[#This Row],[Discount_Pct]]*tbl_Raw_Data[[#This Row],[Gross_Amount]]/100</f>
        <v>61.808</v>
      </c>
      <c r="W848" s="6">
        <f>tbl_Raw_Data[[#This Row],[Gross_Amount]]-tbl_Raw_Data[[#This Row],[Discount_Amount]]</f>
        <v>556.27200000000005</v>
      </c>
      <c r="X848" s="6">
        <f>tbl_Raw_Data[[#This Row],[Net_Amount_Before_Tax]]*tbl_Raw_Data[[#This Row],[Tax_Pct]]/100</f>
        <v>27.813600000000001</v>
      </c>
      <c r="Y848" s="6">
        <f>tbl_Raw_Data[[#This Row],[Net_Amount_Before_Tax]]+tbl_Raw_Data[[#This Row],[Tax_Amount]]</f>
        <v>584.0856</v>
      </c>
      <c r="Z848" s="6">
        <f t="shared" si="69"/>
        <v>0</v>
      </c>
    </row>
    <row r="849" spans="1:26" x14ac:dyDescent="0.3">
      <c r="A849" s="23" t="s">
        <v>1620</v>
      </c>
      <c r="B849" s="34">
        <v>45537</v>
      </c>
      <c r="C849" s="23" t="s">
        <v>640</v>
      </c>
      <c r="D849" s="23" t="s">
        <v>52</v>
      </c>
      <c r="E849" s="23" t="s">
        <v>52</v>
      </c>
      <c r="F849" s="23">
        <v>160001</v>
      </c>
      <c r="G849" s="23" t="s">
        <v>138</v>
      </c>
      <c r="H849" s="23" t="s">
        <v>139</v>
      </c>
      <c r="I849" s="23" t="s">
        <v>50</v>
      </c>
      <c r="J849" s="23" t="s">
        <v>140</v>
      </c>
      <c r="K849" s="23" t="s">
        <v>24</v>
      </c>
      <c r="L849" s="23">
        <v>1</v>
      </c>
      <c r="M849" s="23">
        <v>143.27000000000001</v>
      </c>
      <c r="N849" s="23">
        <v>5</v>
      </c>
      <c r="O849" s="23">
        <v>5</v>
      </c>
      <c r="P849" s="23" t="s">
        <v>25</v>
      </c>
      <c r="Q849" s="23" t="s">
        <v>90</v>
      </c>
      <c r="R849" s="23">
        <f t="shared" si="65"/>
        <v>1</v>
      </c>
      <c r="S849" s="23" t="str">
        <f t="shared" si="66"/>
        <v>ORD100848_20240902_CUST01480_MED013</v>
      </c>
      <c r="T849" s="23">
        <f t="shared" si="67"/>
        <v>1</v>
      </c>
      <c r="U849" s="6">
        <f t="shared" si="68"/>
        <v>143.27000000000001</v>
      </c>
      <c r="V849" s="6">
        <f>tbl_Raw_Data[[#This Row],[Discount_Pct]]*tbl_Raw_Data[[#This Row],[Gross_Amount]]/100</f>
        <v>7.1635</v>
      </c>
      <c r="W849" s="6">
        <f>tbl_Raw_Data[[#This Row],[Gross_Amount]]-tbl_Raw_Data[[#This Row],[Discount_Amount]]</f>
        <v>136.10650000000001</v>
      </c>
      <c r="X849" s="6">
        <f>tbl_Raw_Data[[#This Row],[Net_Amount_Before_Tax]]*tbl_Raw_Data[[#This Row],[Tax_Pct]]/100</f>
        <v>6.8053249999999998</v>
      </c>
      <c r="Y849" s="6">
        <f>tbl_Raw_Data[[#This Row],[Net_Amount_Before_Tax]]+tbl_Raw_Data[[#This Row],[Tax_Amount]]</f>
        <v>142.91182500000002</v>
      </c>
      <c r="Z849" s="6">
        <f t="shared" si="69"/>
        <v>3</v>
      </c>
    </row>
    <row r="850" spans="1:26" x14ac:dyDescent="0.3">
      <c r="A850" s="23" t="s">
        <v>1621</v>
      </c>
      <c r="B850" s="34">
        <v>45703</v>
      </c>
      <c r="C850" s="23" t="s">
        <v>1622</v>
      </c>
      <c r="D850" s="23" t="s">
        <v>37</v>
      </c>
      <c r="E850" s="23" t="s">
        <v>38</v>
      </c>
      <c r="F850" s="23">
        <v>452016</v>
      </c>
      <c r="G850" s="23" t="s">
        <v>102</v>
      </c>
      <c r="H850" s="23" t="s">
        <v>103</v>
      </c>
      <c r="I850" s="23" t="s">
        <v>104</v>
      </c>
      <c r="J850" s="23" t="s">
        <v>64</v>
      </c>
      <c r="K850" s="23" t="s">
        <v>57</v>
      </c>
      <c r="L850" s="23">
        <v>4</v>
      </c>
      <c r="M850" s="23">
        <v>86.92</v>
      </c>
      <c r="N850" s="23">
        <v>0</v>
      </c>
      <c r="O850" s="23">
        <v>12</v>
      </c>
      <c r="P850" s="23" t="s">
        <v>58</v>
      </c>
      <c r="Q850" s="23" t="s">
        <v>34</v>
      </c>
      <c r="R850" s="23">
        <f t="shared" si="65"/>
        <v>1</v>
      </c>
      <c r="S850" s="23" t="str">
        <f t="shared" si="66"/>
        <v>ORD100849_20250215_CUST02971_MED029</v>
      </c>
      <c r="T850" s="23">
        <f t="shared" si="67"/>
        <v>1</v>
      </c>
      <c r="U850" s="6">
        <f t="shared" si="68"/>
        <v>347.68</v>
      </c>
      <c r="V850" s="6">
        <f>tbl_Raw_Data[[#This Row],[Discount_Pct]]*tbl_Raw_Data[[#This Row],[Gross_Amount]]/100</f>
        <v>0</v>
      </c>
      <c r="W850" s="6">
        <f>tbl_Raw_Data[[#This Row],[Gross_Amount]]-tbl_Raw_Data[[#This Row],[Discount_Amount]]</f>
        <v>347.68</v>
      </c>
      <c r="X850" s="6">
        <f>tbl_Raw_Data[[#This Row],[Net_Amount_Before_Tax]]*tbl_Raw_Data[[#This Row],[Tax_Pct]]/100</f>
        <v>41.721599999999995</v>
      </c>
      <c r="Y850" s="6">
        <f>tbl_Raw_Data[[#This Row],[Net_Amount_Before_Tax]]+tbl_Raw_Data[[#This Row],[Tax_Amount]]</f>
        <v>389.40160000000003</v>
      </c>
      <c r="Z850" s="6">
        <f t="shared" si="69"/>
        <v>3</v>
      </c>
    </row>
    <row r="851" spans="1:26" x14ac:dyDescent="0.3">
      <c r="A851" s="23" t="s">
        <v>1623</v>
      </c>
      <c r="B851" s="34">
        <v>45925</v>
      </c>
      <c r="C851" s="23" t="s">
        <v>340</v>
      </c>
      <c r="D851" s="23" t="s">
        <v>52</v>
      </c>
      <c r="E851" s="23" t="s">
        <v>52</v>
      </c>
      <c r="F851" s="23">
        <v>160019</v>
      </c>
      <c r="G851" s="23" t="s">
        <v>48</v>
      </c>
      <c r="H851" s="23" t="s">
        <v>49</v>
      </c>
      <c r="I851" s="23" t="s">
        <v>50</v>
      </c>
      <c r="J851" s="23" t="s">
        <v>23</v>
      </c>
      <c r="K851" s="23" t="s">
        <v>24</v>
      </c>
      <c r="L851" s="23">
        <v>2</v>
      </c>
      <c r="M851" s="23">
        <v>109.07</v>
      </c>
      <c r="N851" s="23">
        <v>0</v>
      </c>
      <c r="O851" s="23">
        <v>18</v>
      </c>
      <c r="P851" s="23" t="s">
        <v>25</v>
      </c>
      <c r="Q851" s="23" t="s">
        <v>44</v>
      </c>
      <c r="R851" s="23">
        <f t="shared" si="65"/>
        <v>1</v>
      </c>
      <c r="S851" s="23" t="str">
        <f t="shared" si="66"/>
        <v>ORD100850_20250925_CUST02811_MED028</v>
      </c>
      <c r="T851" s="23">
        <f t="shared" si="67"/>
        <v>1</v>
      </c>
      <c r="U851" s="6">
        <f t="shared" si="68"/>
        <v>218.14</v>
      </c>
      <c r="V851" s="6">
        <f>tbl_Raw_Data[[#This Row],[Discount_Pct]]*tbl_Raw_Data[[#This Row],[Gross_Amount]]/100</f>
        <v>0</v>
      </c>
      <c r="W851" s="6">
        <f>tbl_Raw_Data[[#This Row],[Gross_Amount]]-tbl_Raw_Data[[#This Row],[Discount_Amount]]</f>
        <v>218.14</v>
      </c>
      <c r="X851" s="6">
        <f>tbl_Raw_Data[[#This Row],[Net_Amount_Before_Tax]]*tbl_Raw_Data[[#This Row],[Tax_Pct]]/100</f>
        <v>39.265199999999993</v>
      </c>
      <c r="Y851" s="6">
        <f>tbl_Raw_Data[[#This Row],[Net_Amount_Before_Tax]]+tbl_Raw_Data[[#This Row],[Tax_Amount]]</f>
        <v>257.40519999999998</v>
      </c>
      <c r="Z851" s="6">
        <f t="shared" si="69"/>
        <v>2</v>
      </c>
    </row>
    <row r="852" spans="1:26" x14ac:dyDescent="0.3">
      <c r="A852" s="23" t="s">
        <v>1624</v>
      </c>
      <c r="B852" s="34">
        <v>45625</v>
      </c>
      <c r="C852" s="23" t="s">
        <v>1486</v>
      </c>
      <c r="D852" s="23" t="s">
        <v>142</v>
      </c>
      <c r="E852" s="23" t="s">
        <v>81</v>
      </c>
      <c r="F852" s="23">
        <v>380054</v>
      </c>
      <c r="G852" s="23" t="s">
        <v>74</v>
      </c>
      <c r="H852" s="23" t="s">
        <v>75</v>
      </c>
      <c r="I852" s="23" t="s">
        <v>76</v>
      </c>
      <c r="J852" s="23" t="s">
        <v>77</v>
      </c>
      <c r="K852" s="23" t="s">
        <v>57</v>
      </c>
      <c r="L852" s="23">
        <v>2</v>
      </c>
      <c r="M852" s="23">
        <v>61.26</v>
      </c>
      <c r="N852" s="23">
        <v>10</v>
      </c>
      <c r="O852" s="23">
        <v>5</v>
      </c>
      <c r="P852" s="23" t="s">
        <v>33</v>
      </c>
      <c r="Q852" s="23" t="s">
        <v>90</v>
      </c>
      <c r="R852" s="23">
        <f t="shared" si="65"/>
        <v>1</v>
      </c>
      <c r="S852" s="23" t="str">
        <f t="shared" si="66"/>
        <v>ORD100851_20241129_CUST02777_MED008</v>
      </c>
      <c r="T852" s="23">
        <f t="shared" si="67"/>
        <v>1</v>
      </c>
      <c r="U852" s="6">
        <f t="shared" si="68"/>
        <v>122.52</v>
      </c>
      <c r="V852" s="6">
        <f>tbl_Raw_Data[[#This Row],[Discount_Pct]]*tbl_Raw_Data[[#This Row],[Gross_Amount]]/100</f>
        <v>12.252000000000001</v>
      </c>
      <c r="W852" s="6">
        <f>tbl_Raw_Data[[#This Row],[Gross_Amount]]-tbl_Raw_Data[[#This Row],[Discount_Amount]]</f>
        <v>110.268</v>
      </c>
      <c r="X852" s="6">
        <f>tbl_Raw_Data[[#This Row],[Net_Amount_Before_Tax]]*tbl_Raw_Data[[#This Row],[Tax_Pct]]/100</f>
        <v>5.5134000000000007</v>
      </c>
      <c r="Y852" s="6">
        <f>tbl_Raw_Data[[#This Row],[Net_Amount_Before_Tax]]+tbl_Raw_Data[[#This Row],[Tax_Amount]]</f>
        <v>115.7814</v>
      </c>
      <c r="Z852" s="6">
        <f t="shared" si="69"/>
        <v>0</v>
      </c>
    </row>
    <row r="853" spans="1:26" x14ac:dyDescent="0.3">
      <c r="A853" s="23" t="s">
        <v>1625</v>
      </c>
      <c r="B853" s="34">
        <v>46008</v>
      </c>
      <c r="C853" s="23" t="s">
        <v>302</v>
      </c>
      <c r="D853" s="23" t="s">
        <v>100</v>
      </c>
      <c r="E853" s="23" t="s">
        <v>101</v>
      </c>
      <c r="F853" s="23">
        <v>201307</v>
      </c>
      <c r="G853" s="23" t="s">
        <v>138</v>
      </c>
      <c r="H853" s="23" t="s">
        <v>139</v>
      </c>
      <c r="I853" s="23" t="s">
        <v>50</v>
      </c>
      <c r="J853" s="23" t="s">
        <v>140</v>
      </c>
      <c r="K853" s="23" t="s">
        <v>24</v>
      </c>
      <c r="L853" s="23">
        <v>1</v>
      </c>
      <c r="M853" s="23">
        <v>149.22999999999999</v>
      </c>
      <c r="N853" s="23">
        <v>0</v>
      </c>
      <c r="O853" s="23">
        <v>12</v>
      </c>
      <c r="P853" s="23" t="s">
        <v>58</v>
      </c>
      <c r="Q853" s="23" t="s">
        <v>34</v>
      </c>
      <c r="R853" s="23">
        <f t="shared" si="65"/>
        <v>1</v>
      </c>
      <c r="S853" s="23" t="str">
        <f t="shared" si="66"/>
        <v>ORD100852_20251217_CUST00412_MED013</v>
      </c>
      <c r="T853" s="23">
        <f t="shared" si="67"/>
        <v>1</v>
      </c>
      <c r="U853" s="6">
        <f t="shared" si="68"/>
        <v>149.22999999999999</v>
      </c>
      <c r="V853" s="6">
        <f>tbl_Raw_Data[[#This Row],[Discount_Pct]]*tbl_Raw_Data[[#This Row],[Gross_Amount]]/100</f>
        <v>0</v>
      </c>
      <c r="W853" s="6">
        <f>tbl_Raw_Data[[#This Row],[Gross_Amount]]-tbl_Raw_Data[[#This Row],[Discount_Amount]]</f>
        <v>149.22999999999999</v>
      </c>
      <c r="X853" s="6">
        <f>tbl_Raw_Data[[#This Row],[Net_Amount_Before_Tax]]*tbl_Raw_Data[[#This Row],[Tax_Pct]]/100</f>
        <v>17.907599999999999</v>
      </c>
      <c r="Y853" s="6">
        <f>tbl_Raw_Data[[#This Row],[Net_Amount_Before_Tax]]+tbl_Raw_Data[[#This Row],[Tax_Amount]]</f>
        <v>167.13759999999999</v>
      </c>
      <c r="Z853" s="6">
        <f t="shared" si="69"/>
        <v>4</v>
      </c>
    </row>
    <row r="854" spans="1:26" x14ac:dyDescent="0.3">
      <c r="A854" s="23" t="s">
        <v>1625</v>
      </c>
      <c r="B854" s="34">
        <v>45381</v>
      </c>
      <c r="C854" s="23" t="s">
        <v>1626</v>
      </c>
      <c r="D854" s="23" t="s">
        <v>37</v>
      </c>
      <c r="E854" s="23" t="s">
        <v>38</v>
      </c>
      <c r="F854" s="23">
        <v>452001</v>
      </c>
      <c r="G854" s="23" t="s">
        <v>229</v>
      </c>
      <c r="H854" s="23" t="s">
        <v>230</v>
      </c>
      <c r="I854" s="23" t="s">
        <v>84</v>
      </c>
      <c r="J854" s="23" t="s">
        <v>140</v>
      </c>
      <c r="K854" s="23" t="s">
        <v>24</v>
      </c>
      <c r="L854" s="23">
        <v>6</v>
      </c>
      <c r="M854" s="23">
        <v>200.65</v>
      </c>
      <c r="N854" s="23">
        <v>5</v>
      </c>
      <c r="O854" s="23">
        <v>12</v>
      </c>
      <c r="P854" s="23" t="s">
        <v>33</v>
      </c>
      <c r="Q854" s="23" t="s">
        <v>34</v>
      </c>
      <c r="R854" s="23">
        <f t="shared" si="65"/>
        <v>1</v>
      </c>
      <c r="S854" s="23" t="str">
        <f t="shared" si="66"/>
        <v>ORD100852_20240330_CUST01235_MED022</v>
      </c>
      <c r="T854" s="23">
        <f t="shared" si="67"/>
        <v>1</v>
      </c>
      <c r="U854" s="6">
        <f t="shared" si="68"/>
        <v>1203.9000000000001</v>
      </c>
      <c r="V854" s="6">
        <f>tbl_Raw_Data[[#This Row],[Discount_Pct]]*tbl_Raw_Data[[#This Row],[Gross_Amount]]/100</f>
        <v>60.195</v>
      </c>
      <c r="W854" s="6">
        <f>tbl_Raw_Data[[#This Row],[Gross_Amount]]-tbl_Raw_Data[[#This Row],[Discount_Amount]]</f>
        <v>1143.7050000000002</v>
      </c>
      <c r="X854" s="6">
        <f>tbl_Raw_Data[[#This Row],[Net_Amount_Before_Tax]]*tbl_Raw_Data[[#This Row],[Tax_Pct]]/100</f>
        <v>137.24460000000002</v>
      </c>
      <c r="Y854" s="6">
        <f>tbl_Raw_Data[[#This Row],[Net_Amount_Before_Tax]]+tbl_Raw_Data[[#This Row],[Tax_Amount]]</f>
        <v>1280.9496000000001</v>
      </c>
      <c r="Z854" s="6">
        <f t="shared" si="69"/>
        <v>2</v>
      </c>
    </row>
    <row r="855" spans="1:26" x14ac:dyDescent="0.3">
      <c r="A855" s="23" t="s">
        <v>1627</v>
      </c>
      <c r="B855" s="34">
        <v>45466</v>
      </c>
      <c r="C855" s="23" t="s">
        <v>1628</v>
      </c>
      <c r="D855" s="23" t="s">
        <v>52</v>
      </c>
      <c r="E855" s="23" t="s">
        <v>52</v>
      </c>
      <c r="F855" s="23">
        <v>160019</v>
      </c>
      <c r="G855" s="23" t="s">
        <v>82</v>
      </c>
      <c r="H855" s="23" t="s">
        <v>83</v>
      </c>
      <c r="I855" s="23" t="s">
        <v>84</v>
      </c>
      <c r="J855" s="23" t="s">
        <v>85</v>
      </c>
      <c r="K855" s="23" t="s">
        <v>24</v>
      </c>
      <c r="L855" s="23">
        <v>1</v>
      </c>
      <c r="M855" s="23">
        <v>298.23</v>
      </c>
      <c r="N855" s="23">
        <v>10</v>
      </c>
      <c r="O855" s="23">
        <v>5</v>
      </c>
      <c r="P855" s="23" t="s">
        <v>33</v>
      </c>
      <c r="Q855" s="23" t="s">
        <v>34</v>
      </c>
      <c r="R855" s="23">
        <f t="shared" si="65"/>
        <v>1</v>
      </c>
      <c r="S855" s="23" t="str">
        <f t="shared" si="66"/>
        <v>ORD100854_20240623_CUST03086_MED023</v>
      </c>
      <c r="T855" s="23">
        <f t="shared" si="67"/>
        <v>1</v>
      </c>
      <c r="U855" s="6">
        <f t="shared" si="68"/>
        <v>298.23</v>
      </c>
      <c r="V855" s="6">
        <f>tbl_Raw_Data[[#This Row],[Discount_Pct]]*tbl_Raw_Data[[#This Row],[Gross_Amount]]/100</f>
        <v>29.823</v>
      </c>
      <c r="W855" s="6">
        <f>tbl_Raw_Data[[#This Row],[Gross_Amount]]-tbl_Raw_Data[[#This Row],[Discount_Amount]]</f>
        <v>268.40700000000004</v>
      </c>
      <c r="X855" s="6">
        <f>tbl_Raw_Data[[#This Row],[Net_Amount_Before_Tax]]*tbl_Raw_Data[[#This Row],[Tax_Pct]]/100</f>
        <v>13.420350000000003</v>
      </c>
      <c r="Y855" s="6">
        <f>tbl_Raw_Data[[#This Row],[Net_Amount_Before_Tax]]+tbl_Raw_Data[[#This Row],[Tax_Amount]]</f>
        <v>281.82735000000002</v>
      </c>
      <c r="Z855" s="6">
        <f t="shared" si="69"/>
        <v>1</v>
      </c>
    </row>
    <row r="856" spans="1:26" x14ac:dyDescent="0.3">
      <c r="A856" s="23" t="s">
        <v>1629</v>
      </c>
      <c r="B856" s="34">
        <v>45555</v>
      </c>
      <c r="C856" s="23" t="s">
        <v>1630</v>
      </c>
      <c r="D856" s="23" t="s">
        <v>142</v>
      </c>
      <c r="E856" s="23" t="s">
        <v>81</v>
      </c>
      <c r="F856" s="23">
        <v>380058</v>
      </c>
      <c r="G856" s="23" t="s">
        <v>102</v>
      </c>
      <c r="H856" s="23" t="s">
        <v>103</v>
      </c>
      <c r="I856" s="23" t="s">
        <v>104</v>
      </c>
      <c r="J856" s="23" t="s">
        <v>64</v>
      </c>
      <c r="K856" s="23" t="s">
        <v>57</v>
      </c>
      <c r="L856" s="23">
        <v>2</v>
      </c>
      <c r="M856" s="23">
        <v>103.85</v>
      </c>
      <c r="N856" s="23">
        <v>15</v>
      </c>
      <c r="O856" s="23">
        <v>18</v>
      </c>
      <c r="P856" s="23" t="s">
        <v>25</v>
      </c>
      <c r="Q856" s="23" t="s">
        <v>44</v>
      </c>
      <c r="R856" s="23">
        <f t="shared" si="65"/>
        <v>1</v>
      </c>
      <c r="S856" s="23" t="str">
        <f t="shared" si="66"/>
        <v>ORD100855_20240920_CUST02728_MED029</v>
      </c>
      <c r="T856" s="23">
        <f t="shared" si="67"/>
        <v>1</v>
      </c>
      <c r="U856" s="6">
        <f t="shared" si="68"/>
        <v>207.7</v>
      </c>
      <c r="V856" s="6">
        <f>tbl_Raw_Data[[#This Row],[Discount_Pct]]*tbl_Raw_Data[[#This Row],[Gross_Amount]]/100</f>
        <v>31.155000000000001</v>
      </c>
      <c r="W856" s="6">
        <f>tbl_Raw_Data[[#This Row],[Gross_Amount]]-tbl_Raw_Data[[#This Row],[Discount_Amount]]</f>
        <v>176.54499999999999</v>
      </c>
      <c r="X856" s="6">
        <f>tbl_Raw_Data[[#This Row],[Net_Amount_Before_Tax]]*tbl_Raw_Data[[#This Row],[Tax_Pct]]/100</f>
        <v>31.778099999999998</v>
      </c>
      <c r="Y856" s="6">
        <f>tbl_Raw_Data[[#This Row],[Net_Amount_Before_Tax]]+tbl_Raw_Data[[#This Row],[Tax_Amount]]</f>
        <v>208.32309999999998</v>
      </c>
      <c r="Z856" s="6">
        <f t="shared" si="69"/>
        <v>0</v>
      </c>
    </row>
    <row r="857" spans="1:26" x14ac:dyDescent="0.3">
      <c r="A857" s="23" t="s">
        <v>1631</v>
      </c>
      <c r="B857" s="34">
        <v>45881</v>
      </c>
      <c r="C857" s="23" t="s">
        <v>1632</v>
      </c>
      <c r="D857" s="23" t="s">
        <v>80</v>
      </c>
      <c r="E857" s="23" t="s">
        <v>81</v>
      </c>
      <c r="F857" s="23">
        <v>395010</v>
      </c>
      <c r="G857" s="23" t="s">
        <v>53</v>
      </c>
      <c r="H857" s="23" t="s">
        <v>54</v>
      </c>
      <c r="I857" s="23" t="s">
        <v>55</v>
      </c>
      <c r="J857" s="23" t="s">
        <v>56</v>
      </c>
      <c r="K857" s="23" t="s">
        <v>57</v>
      </c>
      <c r="L857" s="23">
        <v>1</v>
      </c>
      <c r="M857" s="23">
        <v>53.5</v>
      </c>
      <c r="N857" s="23">
        <v>15</v>
      </c>
      <c r="O857" s="23">
        <v>18</v>
      </c>
      <c r="P857" s="23" t="s">
        <v>58</v>
      </c>
      <c r="Q857" s="23" t="s">
        <v>26</v>
      </c>
      <c r="R857" s="23">
        <f t="shared" si="65"/>
        <v>1</v>
      </c>
      <c r="S857" s="23" t="str">
        <f t="shared" si="66"/>
        <v>ORD100856_20250812_CUST03139_MED020</v>
      </c>
      <c r="T857" s="23">
        <f t="shared" si="67"/>
        <v>1</v>
      </c>
      <c r="U857" s="6">
        <f t="shared" si="68"/>
        <v>53.5</v>
      </c>
      <c r="V857" s="6">
        <f>tbl_Raw_Data[[#This Row],[Discount_Pct]]*tbl_Raw_Data[[#This Row],[Gross_Amount]]/100</f>
        <v>8.0250000000000004</v>
      </c>
      <c r="W857" s="6">
        <f>tbl_Raw_Data[[#This Row],[Gross_Amount]]-tbl_Raw_Data[[#This Row],[Discount_Amount]]</f>
        <v>45.475000000000001</v>
      </c>
      <c r="X857" s="6">
        <f>tbl_Raw_Data[[#This Row],[Net_Amount_Before_Tax]]*tbl_Raw_Data[[#This Row],[Tax_Pct]]/100</f>
        <v>8.1855000000000011</v>
      </c>
      <c r="Y857" s="6">
        <f>tbl_Raw_Data[[#This Row],[Net_Amount_Before_Tax]]+tbl_Raw_Data[[#This Row],[Tax_Amount]]</f>
        <v>53.660499999999999</v>
      </c>
      <c r="Z857" s="6">
        <f t="shared" si="69"/>
        <v>0</v>
      </c>
    </row>
    <row r="858" spans="1:26" x14ac:dyDescent="0.3">
      <c r="A858" s="23" t="s">
        <v>1633</v>
      </c>
      <c r="B858" s="34">
        <v>45520</v>
      </c>
      <c r="C858" s="23" t="s">
        <v>1634</v>
      </c>
      <c r="D858" s="23" t="s">
        <v>159</v>
      </c>
      <c r="E858" s="23" t="s">
        <v>47</v>
      </c>
      <c r="F858" s="23">
        <v>400001</v>
      </c>
      <c r="G858" s="23" t="s">
        <v>119</v>
      </c>
      <c r="H858" s="23" t="s">
        <v>120</v>
      </c>
      <c r="I858" s="23" t="s">
        <v>32</v>
      </c>
      <c r="J858" s="23" t="s">
        <v>64</v>
      </c>
      <c r="K858" s="23" t="s">
        <v>57</v>
      </c>
      <c r="L858" s="23">
        <v>1</v>
      </c>
      <c r="M858" s="23">
        <v>63.28</v>
      </c>
      <c r="N858" s="23">
        <v>10</v>
      </c>
      <c r="O858" s="23">
        <v>5</v>
      </c>
      <c r="P858" s="23" t="s">
        <v>89</v>
      </c>
      <c r="Q858" s="23" t="s">
        <v>44</v>
      </c>
      <c r="R858" s="23">
        <f t="shared" si="65"/>
        <v>1</v>
      </c>
      <c r="S858" s="23" t="str">
        <f t="shared" si="66"/>
        <v>ORD100857_20240816_CUST01062_MED010</v>
      </c>
      <c r="T858" s="23">
        <f t="shared" si="67"/>
        <v>1</v>
      </c>
      <c r="U858" s="6">
        <f t="shared" si="68"/>
        <v>63.28</v>
      </c>
      <c r="V858" s="6">
        <f>tbl_Raw_Data[[#This Row],[Discount_Pct]]*tbl_Raw_Data[[#This Row],[Gross_Amount]]/100</f>
        <v>6.3279999999999994</v>
      </c>
      <c r="W858" s="6">
        <f>tbl_Raw_Data[[#This Row],[Gross_Amount]]-tbl_Raw_Data[[#This Row],[Discount_Amount]]</f>
        <v>56.951999999999998</v>
      </c>
      <c r="X858" s="6">
        <f>tbl_Raw_Data[[#This Row],[Net_Amount_Before_Tax]]*tbl_Raw_Data[[#This Row],[Tax_Pct]]/100</f>
        <v>2.8475999999999999</v>
      </c>
      <c r="Y858" s="6">
        <f>tbl_Raw_Data[[#This Row],[Net_Amount_Before_Tax]]+tbl_Raw_Data[[#This Row],[Tax_Amount]]</f>
        <v>59.799599999999998</v>
      </c>
      <c r="Z858" s="6">
        <f t="shared" si="69"/>
        <v>0</v>
      </c>
    </row>
    <row r="859" spans="1:26" x14ac:dyDescent="0.3">
      <c r="A859" s="23" t="s">
        <v>1633</v>
      </c>
      <c r="B859" s="34">
        <v>45612</v>
      </c>
      <c r="C859" s="23" t="s">
        <v>1635</v>
      </c>
      <c r="D859" s="23" t="s">
        <v>123</v>
      </c>
      <c r="E859" s="23" t="s">
        <v>101</v>
      </c>
      <c r="F859" s="23">
        <v>226021</v>
      </c>
      <c r="G859" s="23" t="s">
        <v>20</v>
      </c>
      <c r="H859" s="23" t="s">
        <v>21</v>
      </c>
      <c r="I859" s="23" t="s">
        <v>22</v>
      </c>
      <c r="J859" s="23" t="s">
        <v>23</v>
      </c>
      <c r="K859" s="23" t="s">
        <v>24</v>
      </c>
      <c r="L859" s="23">
        <v>1</v>
      </c>
      <c r="M859" s="23">
        <v>121.06</v>
      </c>
      <c r="N859" s="23">
        <v>5</v>
      </c>
      <c r="O859" s="23">
        <v>12</v>
      </c>
      <c r="P859" s="23" t="s">
        <v>65</v>
      </c>
      <c r="Q859" s="23" t="s">
        <v>44</v>
      </c>
      <c r="R859" s="23">
        <f t="shared" si="65"/>
        <v>1</v>
      </c>
      <c r="S859" s="23" t="str">
        <f t="shared" si="66"/>
        <v>ORD100857_20241116_CUST01558_MED024</v>
      </c>
      <c r="T859" s="23">
        <f t="shared" si="67"/>
        <v>1</v>
      </c>
      <c r="U859" s="6">
        <f t="shared" si="68"/>
        <v>121.06</v>
      </c>
      <c r="V859" s="6">
        <f>tbl_Raw_Data[[#This Row],[Discount_Pct]]*tbl_Raw_Data[[#This Row],[Gross_Amount]]/100</f>
        <v>6.0529999999999999</v>
      </c>
      <c r="W859" s="6">
        <f>tbl_Raw_Data[[#This Row],[Gross_Amount]]-tbl_Raw_Data[[#This Row],[Discount_Amount]]</f>
        <v>115.00700000000001</v>
      </c>
      <c r="X859" s="6">
        <f>tbl_Raw_Data[[#This Row],[Net_Amount_Before_Tax]]*tbl_Raw_Data[[#This Row],[Tax_Pct]]/100</f>
        <v>13.800840000000001</v>
      </c>
      <c r="Y859" s="6">
        <f>tbl_Raw_Data[[#This Row],[Net_Amount_Before_Tax]]+tbl_Raw_Data[[#This Row],[Tax_Amount]]</f>
        <v>128.80784</v>
      </c>
      <c r="Z859" s="6">
        <f t="shared" si="69"/>
        <v>1</v>
      </c>
    </row>
    <row r="860" spans="1:26" x14ac:dyDescent="0.3">
      <c r="A860" s="23" t="s">
        <v>1636</v>
      </c>
      <c r="B860" s="34">
        <v>45421</v>
      </c>
      <c r="C860" s="23" t="s">
        <v>1637</v>
      </c>
      <c r="D860" s="23" t="s">
        <v>52</v>
      </c>
      <c r="E860" s="23" t="s">
        <v>52</v>
      </c>
      <c r="F860" s="23">
        <v>160019</v>
      </c>
      <c r="G860" s="23" t="s">
        <v>53</v>
      </c>
      <c r="H860" s="23" t="s">
        <v>54</v>
      </c>
      <c r="I860" s="23" t="s">
        <v>55</v>
      </c>
      <c r="J860" s="23" t="s">
        <v>56</v>
      </c>
      <c r="K860" s="23" t="s">
        <v>57</v>
      </c>
      <c r="L860" s="23">
        <v>2</v>
      </c>
      <c r="M860" s="23">
        <v>49.98</v>
      </c>
      <c r="N860" s="23">
        <v>0</v>
      </c>
      <c r="O860" s="23">
        <v>12</v>
      </c>
      <c r="P860" s="23" t="s">
        <v>43</v>
      </c>
      <c r="Q860" s="23" t="s">
        <v>34</v>
      </c>
      <c r="R860" s="23">
        <f t="shared" si="65"/>
        <v>1</v>
      </c>
      <c r="S860" s="23" t="str">
        <f t="shared" si="66"/>
        <v>ORD100859_20240509_CUST02129_MED020</v>
      </c>
      <c r="T860" s="23">
        <f t="shared" si="67"/>
        <v>1</v>
      </c>
      <c r="U860" s="6">
        <f t="shared" si="68"/>
        <v>99.96</v>
      </c>
      <c r="V860" s="6">
        <f>tbl_Raw_Data[[#This Row],[Discount_Pct]]*tbl_Raw_Data[[#This Row],[Gross_Amount]]/100</f>
        <v>0</v>
      </c>
      <c r="W860" s="6">
        <f>tbl_Raw_Data[[#This Row],[Gross_Amount]]-tbl_Raw_Data[[#This Row],[Discount_Amount]]</f>
        <v>99.96</v>
      </c>
      <c r="X860" s="6">
        <f>tbl_Raw_Data[[#This Row],[Net_Amount_Before_Tax]]*tbl_Raw_Data[[#This Row],[Tax_Pct]]/100</f>
        <v>11.995200000000001</v>
      </c>
      <c r="Y860" s="6">
        <f>tbl_Raw_Data[[#This Row],[Net_Amount_Before_Tax]]+tbl_Raw_Data[[#This Row],[Tax_Amount]]</f>
        <v>111.95519999999999</v>
      </c>
      <c r="Z860" s="6">
        <f t="shared" si="69"/>
        <v>2</v>
      </c>
    </row>
    <row r="861" spans="1:26" x14ac:dyDescent="0.3">
      <c r="A861" s="23" t="s">
        <v>1638</v>
      </c>
      <c r="B861" s="34">
        <v>45803</v>
      </c>
      <c r="C861" s="23" t="s">
        <v>1639</v>
      </c>
      <c r="D861" s="23" t="s">
        <v>142</v>
      </c>
      <c r="E861" s="23" t="s">
        <v>81</v>
      </c>
      <c r="F861" s="23">
        <v>380001</v>
      </c>
      <c r="G861" s="23" t="s">
        <v>107</v>
      </c>
      <c r="H861" s="23" t="s">
        <v>108</v>
      </c>
      <c r="I861" s="23" t="s">
        <v>63</v>
      </c>
      <c r="J861" s="23" t="s">
        <v>42</v>
      </c>
      <c r="K861" s="23" t="s">
        <v>57</v>
      </c>
      <c r="L861" s="23">
        <v>2</v>
      </c>
      <c r="M861" s="23">
        <v>87.34</v>
      </c>
      <c r="N861" s="23">
        <v>10</v>
      </c>
      <c r="O861" s="23">
        <v>18</v>
      </c>
      <c r="P861" s="23" t="s">
        <v>89</v>
      </c>
      <c r="Q861" s="23" t="s">
        <v>44</v>
      </c>
      <c r="R861" s="23">
        <f t="shared" si="65"/>
        <v>1</v>
      </c>
      <c r="S861" s="23" t="str">
        <f t="shared" si="66"/>
        <v>ORD100860_20250526_CUST02786_MED005</v>
      </c>
      <c r="T861" s="23">
        <f t="shared" si="67"/>
        <v>1</v>
      </c>
      <c r="U861" s="6">
        <f t="shared" si="68"/>
        <v>174.68</v>
      </c>
      <c r="V861" s="6">
        <f>tbl_Raw_Data[[#This Row],[Discount_Pct]]*tbl_Raw_Data[[#This Row],[Gross_Amount]]/100</f>
        <v>17.468000000000004</v>
      </c>
      <c r="W861" s="6">
        <f>tbl_Raw_Data[[#This Row],[Gross_Amount]]-tbl_Raw_Data[[#This Row],[Discount_Amount]]</f>
        <v>157.21199999999999</v>
      </c>
      <c r="X861" s="6">
        <f>tbl_Raw_Data[[#This Row],[Net_Amount_Before_Tax]]*tbl_Raw_Data[[#This Row],[Tax_Pct]]/100</f>
        <v>28.298159999999999</v>
      </c>
      <c r="Y861" s="6">
        <f>tbl_Raw_Data[[#This Row],[Net_Amount_Before_Tax]]+tbl_Raw_Data[[#This Row],[Tax_Amount]]</f>
        <v>185.51015999999998</v>
      </c>
      <c r="Z861" s="6">
        <f t="shared" si="69"/>
        <v>3</v>
      </c>
    </row>
    <row r="862" spans="1:26" x14ac:dyDescent="0.3">
      <c r="A862" s="23" t="s">
        <v>1640</v>
      </c>
      <c r="B862" s="34">
        <v>45997</v>
      </c>
      <c r="C862" s="23" t="s">
        <v>1641</v>
      </c>
      <c r="D862" s="23" t="s">
        <v>87</v>
      </c>
      <c r="E862" s="23" t="s">
        <v>88</v>
      </c>
      <c r="F862" s="23">
        <v>600040</v>
      </c>
      <c r="G862" s="23" t="s">
        <v>48</v>
      </c>
      <c r="H862" s="23" t="s">
        <v>49</v>
      </c>
      <c r="I862" s="23" t="s">
        <v>50</v>
      </c>
      <c r="J862" s="23" t="s">
        <v>23</v>
      </c>
      <c r="K862" s="23" t="s">
        <v>24</v>
      </c>
      <c r="L862" s="23">
        <v>2</v>
      </c>
      <c r="M862" s="23">
        <v>111</v>
      </c>
      <c r="N862" s="23">
        <v>10</v>
      </c>
      <c r="O862" s="23">
        <v>12</v>
      </c>
      <c r="P862" s="23" t="s">
        <v>58</v>
      </c>
      <c r="Q862" s="23" t="s">
        <v>26</v>
      </c>
      <c r="R862" s="23">
        <f t="shared" si="65"/>
        <v>1</v>
      </c>
      <c r="S862" s="23" t="str">
        <f t="shared" si="66"/>
        <v>ORD100861_20251206_CUST00506_MED028</v>
      </c>
      <c r="T862" s="23">
        <f t="shared" si="67"/>
        <v>1</v>
      </c>
      <c r="U862" s="6">
        <f t="shared" si="68"/>
        <v>222</v>
      </c>
      <c r="V862" s="6">
        <f>tbl_Raw_Data[[#This Row],[Discount_Pct]]*tbl_Raw_Data[[#This Row],[Gross_Amount]]/100</f>
        <v>22.2</v>
      </c>
      <c r="W862" s="6">
        <f>tbl_Raw_Data[[#This Row],[Gross_Amount]]-tbl_Raw_Data[[#This Row],[Discount_Amount]]</f>
        <v>199.8</v>
      </c>
      <c r="X862" s="6">
        <f>tbl_Raw_Data[[#This Row],[Net_Amount_Before_Tax]]*tbl_Raw_Data[[#This Row],[Tax_Pct]]/100</f>
        <v>23.976000000000003</v>
      </c>
      <c r="Y862" s="6">
        <f>tbl_Raw_Data[[#This Row],[Net_Amount_Before_Tax]]+tbl_Raw_Data[[#This Row],[Tax_Amount]]</f>
        <v>223.77600000000001</v>
      </c>
      <c r="Z862" s="6">
        <f t="shared" si="69"/>
        <v>2</v>
      </c>
    </row>
    <row r="863" spans="1:26" x14ac:dyDescent="0.3">
      <c r="A863" s="23" t="s">
        <v>1640</v>
      </c>
      <c r="B863" s="34">
        <v>45633</v>
      </c>
      <c r="C863" s="23" t="s">
        <v>1642</v>
      </c>
      <c r="D863" s="23" t="s">
        <v>37</v>
      </c>
      <c r="E863" s="23" t="s">
        <v>38</v>
      </c>
      <c r="F863" s="23">
        <v>452001</v>
      </c>
      <c r="G863" s="23" t="s">
        <v>82</v>
      </c>
      <c r="H863" s="23" t="s">
        <v>83</v>
      </c>
      <c r="I863" s="23" t="s">
        <v>84</v>
      </c>
      <c r="J863" s="23" t="s">
        <v>85</v>
      </c>
      <c r="K863" s="23" t="s">
        <v>24</v>
      </c>
      <c r="L863" s="23">
        <v>1</v>
      </c>
      <c r="M863" s="23">
        <v>322.27</v>
      </c>
      <c r="N863" s="23">
        <v>10</v>
      </c>
      <c r="O863" s="23">
        <v>18</v>
      </c>
      <c r="P863" s="23" t="s">
        <v>43</v>
      </c>
      <c r="Q863" s="23" t="s">
        <v>90</v>
      </c>
      <c r="R863" s="23">
        <f t="shared" si="65"/>
        <v>1</v>
      </c>
      <c r="S863" s="23" t="str">
        <f t="shared" si="66"/>
        <v>ORD100861_20241207_CUST00626_MED023</v>
      </c>
      <c r="T863" s="23">
        <f t="shared" si="67"/>
        <v>1</v>
      </c>
      <c r="U863" s="6">
        <f t="shared" si="68"/>
        <v>322.27</v>
      </c>
      <c r="V863" s="6">
        <f>tbl_Raw_Data[[#This Row],[Discount_Pct]]*tbl_Raw_Data[[#This Row],[Gross_Amount]]/100</f>
        <v>32.226999999999997</v>
      </c>
      <c r="W863" s="6">
        <f>tbl_Raw_Data[[#This Row],[Gross_Amount]]-tbl_Raw_Data[[#This Row],[Discount_Amount]]</f>
        <v>290.04300000000001</v>
      </c>
      <c r="X863" s="6">
        <f>tbl_Raw_Data[[#This Row],[Net_Amount_Before_Tax]]*tbl_Raw_Data[[#This Row],[Tax_Pct]]/100</f>
        <v>52.207740000000001</v>
      </c>
      <c r="Y863" s="6">
        <f>tbl_Raw_Data[[#This Row],[Net_Amount_Before_Tax]]+tbl_Raw_Data[[#This Row],[Tax_Amount]]</f>
        <v>342.25074000000001</v>
      </c>
      <c r="Z863" s="6">
        <f t="shared" si="69"/>
        <v>0</v>
      </c>
    </row>
    <row r="864" spans="1:26" x14ac:dyDescent="0.3">
      <c r="A864" s="23" t="s">
        <v>1643</v>
      </c>
      <c r="B864" s="34">
        <v>45598</v>
      </c>
      <c r="C864" s="23" t="s">
        <v>1644</v>
      </c>
      <c r="D864" s="23" t="s">
        <v>52</v>
      </c>
      <c r="E864" s="23" t="s">
        <v>52</v>
      </c>
      <c r="F864" s="23">
        <v>160022</v>
      </c>
      <c r="G864" s="23" t="s">
        <v>283</v>
      </c>
      <c r="H864" s="23" t="s">
        <v>284</v>
      </c>
      <c r="I864" s="23" t="s">
        <v>104</v>
      </c>
      <c r="J864" s="23" t="s">
        <v>42</v>
      </c>
      <c r="K864" s="23" t="s">
        <v>57</v>
      </c>
      <c r="L864" s="23">
        <v>3</v>
      </c>
      <c r="M864" s="23">
        <v>327.06</v>
      </c>
      <c r="N864" s="23">
        <v>5</v>
      </c>
      <c r="O864" s="23">
        <v>5</v>
      </c>
      <c r="P864" s="23" t="s">
        <v>58</v>
      </c>
      <c r="Q864" s="23" t="s">
        <v>90</v>
      </c>
      <c r="R864" s="23">
        <f t="shared" si="65"/>
        <v>1</v>
      </c>
      <c r="S864" s="23" t="str">
        <f t="shared" si="66"/>
        <v>ORD100863_20241102_CUST03339_MED030</v>
      </c>
      <c r="T864" s="23">
        <f t="shared" si="67"/>
        <v>1</v>
      </c>
      <c r="U864" s="6">
        <f t="shared" si="68"/>
        <v>981.18000000000006</v>
      </c>
      <c r="V864" s="6">
        <f>tbl_Raw_Data[[#This Row],[Discount_Pct]]*tbl_Raw_Data[[#This Row],[Gross_Amount]]/100</f>
        <v>49.059000000000005</v>
      </c>
      <c r="W864" s="6">
        <f>tbl_Raw_Data[[#This Row],[Gross_Amount]]-tbl_Raw_Data[[#This Row],[Discount_Amount]]</f>
        <v>932.12100000000009</v>
      </c>
      <c r="X864" s="6">
        <f>tbl_Raw_Data[[#This Row],[Net_Amount_Before_Tax]]*tbl_Raw_Data[[#This Row],[Tax_Pct]]/100</f>
        <v>46.606050000000003</v>
      </c>
      <c r="Y864" s="6">
        <f>tbl_Raw_Data[[#This Row],[Net_Amount_Before_Tax]]+tbl_Raw_Data[[#This Row],[Tax_Amount]]</f>
        <v>978.72705000000008</v>
      </c>
      <c r="Z864" s="6">
        <f t="shared" si="69"/>
        <v>0</v>
      </c>
    </row>
    <row r="865" spans="1:26" x14ac:dyDescent="0.3">
      <c r="A865" s="23" t="s">
        <v>1645</v>
      </c>
      <c r="B865" s="34">
        <v>45692</v>
      </c>
      <c r="C865" s="23" t="s">
        <v>1646</v>
      </c>
      <c r="D865" s="23" t="s">
        <v>159</v>
      </c>
      <c r="E865" s="23" t="s">
        <v>47</v>
      </c>
      <c r="F865" s="23">
        <v>400093</v>
      </c>
      <c r="G865" s="23" t="s">
        <v>30</v>
      </c>
      <c r="H865" s="23" t="s">
        <v>31</v>
      </c>
      <c r="I865" s="23" t="s">
        <v>32</v>
      </c>
      <c r="J865" s="23" t="s">
        <v>23</v>
      </c>
      <c r="K865" s="23" t="s">
        <v>24</v>
      </c>
      <c r="L865" s="23">
        <v>3</v>
      </c>
      <c r="M865" s="23">
        <v>129.09</v>
      </c>
      <c r="N865" s="23">
        <v>15</v>
      </c>
      <c r="O865" s="23">
        <v>18</v>
      </c>
      <c r="P865" s="23" t="s">
        <v>33</v>
      </c>
      <c r="Q865" s="23" t="s">
        <v>34</v>
      </c>
      <c r="R865" s="23">
        <f t="shared" si="65"/>
        <v>1</v>
      </c>
      <c r="S865" s="23" t="str">
        <f t="shared" si="66"/>
        <v>ORD100864_20250204_CUST01602_MED017</v>
      </c>
      <c r="T865" s="23">
        <f t="shared" si="67"/>
        <v>1</v>
      </c>
      <c r="U865" s="6">
        <f t="shared" si="68"/>
        <v>387.27</v>
      </c>
      <c r="V865" s="6">
        <f>tbl_Raw_Data[[#This Row],[Discount_Pct]]*tbl_Raw_Data[[#This Row],[Gross_Amount]]/100</f>
        <v>58.090499999999992</v>
      </c>
      <c r="W865" s="6">
        <f>tbl_Raw_Data[[#This Row],[Gross_Amount]]-tbl_Raw_Data[[#This Row],[Discount_Amount]]</f>
        <v>329.17949999999996</v>
      </c>
      <c r="X865" s="6">
        <f>tbl_Raw_Data[[#This Row],[Net_Amount_Before_Tax]]*tbl_Raw_Data[[#This Row],[Tax_Pct]]/100</f>
        <v>59.252309999999994</v>
      </c>
      <c r="Y865" s="6">
        <f>tbl_Raw_Data[[#This Row],[Net_Amount_Before_Tax]]+tbl_Raw_Data[[#This Row],[Tax_Amount]]</f>
        <v>388.43180999999993</v>
      </c>
      <c r="Z865" s="6">
        <f t="shared" si="69"/>
        <v>2</v>
      </c>
    </row>
    <row r="866" spans="1:26" x14ac:dyDescent="0.3">
      <c r="A866" s="23" t="s">
        <v>1645</v>
      </c>
      <c r="B866" s="34">
        <v>45886</v>
      </c>
      <c r="C866" s="23" t="s">
        <v>1647</v>
      </c>
      <c r="D866" s="23" t="s">
        <v>19</v>
      </c>
      <c r="E866" s="23" t="s">
        <v>19</v>
      </c>
      <c r="F866" s="23">
        <v>110024</v>
      </c>
      <c r="G866" s="23" t="s">
        <v>48</v>
      </c>
      <c r="H866" s="23" t="s">
        <v>49</v>
      </c>
      <c r="I866" s="23" t="s">
        <v>50</v>
      </c>
      <c r="J866" s="23" t="s">
        <v>23</v>
      </c>
      <c r="K866" s="23" t="s">
        <v>24</v>
      </c>
      <c r="L866" s="23">
        <v>4</v>
      </c>
      <c r="M866" s="23">
        <v>105.83</v>
      </c>
      <c r="N866" s="23">
        <v>10</v>
      </c>
      <c r="O866" s="23">
        <v>12</v>
      </c>
      <c r="P866" s="23" t="s">
        <v>33</v>
      </c>
      <c r="Q866" s="23" t="s">
        <v>90</v>
      </c>
      <c r="R866" s="23">
        <f t="shared" si="65"/>
        <v>1</v>
      </c>
      <c r="S866" s="23" t="str">
        <f t="shared" si="66"/>
        <v>ORD100864_20250817_CUST03298_MED028</v>
      </c>
      <c r="T866" s="23">
        <f t="shared" si="67"/>
        <v>1</v>
      </c>
      <c r="U866" s="6">
        <f t="shared" si="68"/>
        <v>423.32</v>
      </c>
      <c r="V866" s="6">
        <f>tbl_Raw_Data[[#This Row],[Discount_Pct]]*tbl_Raw_Data[[#This Row],[Gross_Amount]]/100</f>
        <v>42.332000000000001</v>
      </c>
      <c r="W866" s="6">
        <f>tbl_Raw_Data[[#This Row],[Gross_Amount]]-tbl_Raw_Data[[#This Row],[Discount_Amount]]</f>
        <v>380.988</v>
      </c>
      <c r="X866" s="6">
        <f>tbl_Raw_Data[[#This Row],[Net_Amount_Before_Tax]]*tbl_Raw_Data[[#This Row],[Tax_Pct]]/100</f>
        <v>45.718559999999997</v>
      </c>
      <c r="Y866" s="6">
        <f>tbl_Raw_Data[[#This Row],[Net_Amount_Before_Tax]]+tbl_Raw_Data[[#This Row],[Tax_Amount]]</f>
        <v>426.70655999999997</v>
      </c>
      <c r="Z866" s="6">
        <f t="shared" si="69"/>
        <v>2</v>
      </c>
    </row>
    <row r="867" spans="1:26" x14ac:dyDescent="0.3">
      <c r="A867" s="23" t="s">
        <v>1648</v>
      </c>
      <c r="B867" s="34">
        <v>45440</v>
      </c>
      <c r="C867" s="23" t="s">
        <v>1649</v>
      </c>
      <c r="D867" s="23" t="s">
        <v>28</v>
      </c>
      <c r="E867" s="23" t="s">
        <v>29</v>
      </c>
      <c r="F867" s="23">
        <v>500090</v>
      </c>
      <c r="G867" s="23" t="s">
        <v>167</v>
      </c>
      <c r="H867" s="23" t="s">
        <v>168</v>
      </c>
      <c r="I867" s="23" t="s">
        <v>113</v>
      </c>
      <c r="J867" s="23" t="s">
        <v>42</v>
      </c>
      <c r="K867" s="23" t="s">
        <v>24</v>
      </c>
      <c r="L867" s="23">
        <v>3</v>
      </c>
      <c r="M867" s="23">
        <v>204.92</v>
      </c>
      <c r="N867" s="23">
        <v>0</v>
      </c>
      <c r="O867" s="23">
        <v>18</v>
      </c>
      <c r="P867" s="23" t="s">
        <v>25</v>
      </c>
      <c r="Q867" s="23" t="s">
        <v>34</v>
      </c>
      <c r="R867" s="23">
        <f t="shared" si="65"/>
        <v>1</v>
      </c>
      <c r="S867" s="23" t="str">
        <f t="shared" si="66"/>
        <v>ORD100866_20240528_CUST00860_MED026</v>
      </c>
      <c r="T867" s="23">
        <f t="shared" si="67"/>
        <v>1</v>
      </c>
      <c r="U867" s="6">
        <f t="shared" si="68"/>
        <v>614.76</v>
      </c>
      <c r="V867" s="6">
        <f>tbl_Raw_Data[[#This Row],[Discount_Pct]]*tbl_Raw_Data[[#This Row],[Gross_Amount]]/100</f>
        <v>0</v>
      </c>
      <c r="W867" s="6">
        <f>tbl_Raw_Data[[#This Row],[Gross_Amount]]-tbl_Raw_Data[[#This Row],[Discount_Amount]]</f>
        <v>614.76</v>
      </c>
      <c r="X867" s="6">
        <f>tbl_Raw_Data[[#This Row],[Net_Amount_Before_Tax]]*tbl_Raw_Data[[#This Row],[Tax_Pct]]/100</f>
        <v>110.6568</v>
      </c>
      <c r="Y867" s="6">
        <f>tbl_Raw_Data[[#This Row],[Net_Amount_Before_Tax]]+tbl_Raw_Data[[#This Row],[Tax_Amount]]</f>
        <v>725.41679999999997</v>
      </c>
      <c r="Z867" s="6">
        <f t="shared" si="69"/>
        <v>2</v>
      </c>
    </row>
    <row r="868" spans="1:26" x14ac:dyDescent="0.3">
      <c r="A868" s="23" t="s">
        <v>1650</v>
      </c>
      <c r="B868" s="34">
        <v>45729</v>
      </c>
      <c r="C868" s="23" t="s">
        <v>1651</v>
      </c>
      <c r="D868" s="23" t="s">
        <v>37</v>
      </c>
      <c r="E868" s="23" t="s">
        <v>38</v>
      </c>
      <c r="F868" s="23">
        <v>452001</v>
      </c>
      <c r="G868" s="23" t="s">
        <v>154</v>
      </c>
      <c r="H868" s="23" t="s">
        <v>155</v>
      </c>
      <c r="I868" s="23" t="s">
        <v>134</v>
      </c>
      <c r="J868" s="23" t="s">
        <v>156</v>
      </c>
      <c r="K868" s="23" t="s">
        <v>57</v>
      </c>
      <c r="L868" s="23">
        <v>4</v>
      </c>
      <c r="M868" s="23">
        <v>40.770000000000003</v>
      </c>
      <c r="N868" s="23">
        <v>20</v>
      </c>
      <c r="O868" s="23">
        <v>5</v>
      </c>
      <c r="P868" s="23" t="s">
        <v>25</v>
      </c>
      <c r="Q868" s="23" t="s">
        <v>44</v>
      </c>
      <c r="R868" s="23">
        <f t="shared" si="65"/>
        <v>1</v>
      </c>
      <c r="S868" s="23" t="str">
        <f t="shared" si="66"/>
        <v>ORD100867_20250313_CUST02784_MED006</v>
      </c>
      <c r="T868" s="23">
        <f t="shared" si="67"/>
        <v>1</v>
      </c>
      <c r="U868" s="6">
        <f t="shared" si="68"/>
        <v>163.08000000000001</v>
      </c>
      <c r="V868" s="6">
        <f>tbl_Raw_Data[[#This Row],[Discount_Pct]]*tbl_Raw_Data[[#This Row],[Gross_Amount]]/100</f>
        <v>32.616000000000007</v>
      </c>
      <c r="W868" s="6">
        <f>tbl_Raw_Data[[#This Row],[Gross_Amount]]-tbl_Raw_Data[[#This Row],[Discount_Amount]]</f>
        <v>130.464</v>
      </c>
      <c r="X868" s="6">
        <f>tbl_Raw_Data[[#This Row],[Net_Amount_Before_Tax]]*tbl_Raw_Data[[#This Row],[Tax_Pct]]/100</f>
        <v>6.5231999999999992</v>
      </c>
      <c r="Y868" s="6">
        <f>tbl_Raw_Data[[#This Row],[Net_Amount_Before_Tax]]+tbl_Raw_Data[[#This Row],[Tax_Amount]]</f>
        <v>136.9872</v>
      </c>
      <c r="Z868" s="6">
        <f t="shared" si="69"/>
        <v>3</v>
      </c>
    </row>
    <row r="869" spans="1:26" x14ac:dyDescent="0.3">
      <c r="A869" s="23" t="s">
        <v>1652</v>
      </c>
      <c r="B869" s="34">
        <v>45444</v>
      </c>
      <c r="C869" s="23" t="s">
        <v>1653</v>
      </c>
      <c r="D869" s="23" t="s">
        <v>100</v>
      </c>
      <c r="E869" s="23" t="s">
        <v>101</v>
      </c>
      <c r="F869" s="23">
        <v>201307</v>
      </c>
      <c r="G869" s="23" t="s">
        <v>138</v>
      </c>
      <c r="H869" s="23" t="s">
        <v>139</v>
      </c>
      <c r="I869" s="23" t="s">
        <v>50</v>
      </c>
      <c r="J869" s="23" t="s">
        <v>140</v>
      </c>
      <c r="K869" s="23" t="s">
        <v>24</v>
      </c>
      <c r="L869" s="23">
        <v>1</v>
      </c>
      <c r="M869" s="23">
        <v>145.93</v>
      </c>
      <c r="N869" s="23">
        <v>5</v>
      </c>
      <c r="O869" s="23">
        <v>5</v>
      </c>
      <c r="P869" s="23" t="s">
        <v>43</v>
      </c>
      <c r="Q869" s="23" t="s">
        <v>26</v>
      </c>
      <c r="R869" s="23">
        <f t="shared" si="65"/>
        <v>1</v>
      </c>
      <c r="S869" s="23" t="str">
        <f t="shared" si="66"/>
        <v>ORD100868_20240601_CUST02569_MED013</v>
      </c>
      <c r="T869" s="23">
        <f t="shared" si="67"/>
        <v>1</v>
      </c>
      <c r="U869" s="6">
        <f t="shared" si="68"/>
        <v>145.93</v>
      </c>
      <c r="V869" s="6">
        <f>tbl_Raw_Data[[#This Row],[Discount_Pct]]*tbl_Raw_Data[[#This Row],[Gross_Amount]]/100</f>
        <v>7.2965000000000009</v>
      </c>
      <c r="W869" s="6">
        <f>tbl_Raw_Data[[#This Row],[Gross_Amount]]-tbl_Raw_Data[[#This Row],[Discount_Amount]]</f>
        <v>138.6335</v>
      </c>
      <c r="X869" s="6">
        <f>tbl_Raw_Data[[#This Row],[Net_Amount_Before_Tax]]*tbl_Raw_Data[[#This Row],[Tax_Pct]]/100</f>
        <v>6.9316750000000003</v>
      </c>
      <c r="Y869" s="6">
        <f>tbl_Raw_Data[[#This Row],[Net_Amount_Before_Tax]]+tbl_Raw_Data[[#This Row],[Tax_Amount]]</f>
        <v>145.56517500000001</v>
      </c>
      <c r="Z869" s="6">
        <f t="shared" si="69"/>
        <v>1</v>
      </c>
    </row>
    <row r="870" spans="1:26" x14ac:dyDescent="0.3">
      <c r="A870" s="23" t="s">
        <v>1654</v>
      </c>
      <c r="B870" s="34">
        <v>45978</v>
      </c>
      <c r="C870" s="23" t="s">
        <v>1314</v>
      </c>
      <c r="D870" s="23" t="s">
        <v>159</v>
      </c>
      <c r="E870" s="23" t="s">
        <v>47</v>
      </c>
      <c r="F870" s="23">
        <v>400076</v>
      </c>
      <c r="G870" s="23" t="s">
        <v>256</v>
      </c>
      <c r="H870" s="23" t="s">
        <v>257</v>
      </c>
      <c r="I870" s="23" t="s">
        <v>22</v>
      </c>
      <c r="J870" s="23" t="s">
        <v>258</v>
      </c>
      <c r="K870" s="23" t="s">
        <v>57</v>
      </c>
      <c r="L870" s="23">
        <v>2</v>
      </c>
      <c r="M870" s="23">
        <v>71.56</v>
      </c>
      <c r="N870" s="23">
        <v>5</v>
      </c>
      <c r="O870" s="23">
        <v>18</v>
      </c>
      <c r="P870" s="23" t="s">
        <v>65</v>
      </c>
      <c r="Q870" s="23" t="s">
        <v>34</v>
      </c>
      <c r="R870" s="23">
        <f t="shared" si="65"/>
        <v>1</v>
      </c>
      <c r="S870" s="23" t="str">
        <f t="shared" si="66"/>
        <v>ORD100869_20251117_CUST02698_MED025</v>
      </c>
      <c r="T870" s="23">
        <f t="shared" si="67"/>
        <v>1</v>
      </c>
      <c r="U870" s="6">
        <f t="shared" si="68"/>
        <v>143.12</v>
      </c>
      <c r="V870" s="6">
        <f>tbl_Raw_Data[[#This Row],[Discount_Pct]]*tbl_Raw_Data[[#This Row],[Gross_Amount]]/100</f>
        <v>7.1560000000000006</v>
      </c>
      <c r="W870" s="6">
        <f>tbl_Raw_Data[[#This Row],[Gross_Amount]]-tbl_Raw_Data[[#This Row],[Discount_Amount]]</f>
        <v>135.964</v>
      </c>
      <c r="X870" s="6">
        <f>tbl_Raw_Data[[#This Row],[Net_Amount_Before_Tax]]*tbl_Raw_Data[[#This Row],[Tax_Pct]]/100</f>
        <v>24.473519999999997</v>
      </c>
      <c r="Y870" s="6">
        <f>tbl_Raw_Data[[#This Row],[Net_Amount_Before_Tax]]+tbl_Raw_Data[[#This Row],[Tax_Amount]]</f>
        <v>160.43752000000001</v>
      </c>
      <c r="Z870" s="6">
        <f t="shared" si="69"/>
        <v>2</v>
      </c>
    </row>
    <row r="871" spans="1:26" x14ac:dyDescent="0.3">
      <c r="A871" s="23" t="s">
        <v>1654</v>
      </c>
      <c r="B871" s="34">
        <v>45376</v>
      </c>
      <c r="C871" s="23" t="s">
        <v>1328</v>
      </c>
      <c r="D871" s="23" t="s">
        <v>142</v>
      </c>
      <c r="E871" s="23" t="s">
        <v>81</v>
      </c>
      <c r="F871" s="23">
        <v>380061</v>
      </c>
      <c r="G871" s="23" t="s">
        <v>94</v>
      </c>
      <c r="H871" s="23" t="s">
        <v>95</v>
      </c>
      <c r="I871" s="23" t="s">
        <v>84</v>
      </c>
      <c r="J871" s="23" t="s">
        <v>42</v>
      </c>
      <c r="K871" s="23" t="s">
        <v>24</v>
      </c>
      <c r="L871" s="23">
        <v>2</v>
      </c>
      <c r="M871" s="23">
        <v>83.45</v>
      </c>
      <c r="N871" s="23">
        <v>0</v>
      </c>
      <c r="O871" s="23">
        <v>12</v>
      </c>
      <c r="P871" s="23" t="s">
        <v>33</v>
      </c>
      <c r="Q871" s="23" t="s">
        <v>34</v>
      </c>
      <c r="R871" s="23">
        <f t="shared" si="65"/>
        <v>1</v>
      </c>
      <c r="S871" s="23" t="str">
        <f t="shared" si="66"/>
        <v>ORD100869_20240325_CUST00500_MED021</v>
      </c>
      <c r="T871" s="23">
        <f t="shared" si="67"/>
        <v>1</v>
      </c>
      <c r="U871" s="6">
        <f t="shared" si="68"/>
        <v>166.9</v>
      </c>
      <c r="V871" s="6">
        <f>tbl_Raw_Data[[#This Row],[Discount_Pct]]*tbl_Raw_Data[[#This Row],[Gross_Amount]]/100</f>
        <v>0</v>
      </c>
      <c r="W871" s="6">
        <f>tbl_Raw_Data[[#This Row],[Gross_Amount]]-tbl_Raw_Data[[#This Row],[Discount_Amount]]</f>
        <v>166.9</v>
      </c>
      <c r="X871" s="6">
        <f>tbl_Raw_Data[[#This Row],[Net_Amount_Before_Tax]]*tbl_Raw_Data[[#This Row],[Tax_Pct]]/100</f>
        <v>20.028000000000002</v>
      </c>
      <c r="Y871" s="6">
        <f>tbl_Raw_Data[[#This Row],[Net_Amount_Before_Tax]]+tbl_Raw_Data[[#This Row],[Tax_Amount]]</f>
        <v>186.928</v>
      </c>
      <c r="Z871" s="6">
        <f t="shared" si="69"/>
        <v>2</v>
      </c>
    </row>
    <row r="872" spans="1:26" x14ac:dyDescent="0.3">
      <c r="A872" s="23" t="s">
        <v>1655</v>
      </c>
      <c r="B872" s="34">
        <v>45388</v>
      </c>
      <c r="C872" s="23" t="s">
        <v>1656</v>
      </c>
      <c r="D872" s="23" t="s">
        <v>123</v>
      </c>
      <c r="E872" s="23" t="s">
        <v>101</v>
      </c>
      <c r="F872" s="23">
        <v>226024</v>
      </c>
      <c r="G872" s="23" t="s">
        <v>154</v>
      </c>
      <c r="H872" s="23" t="s">
        <v>155</v>
      </c>
      <c r="I872" s="23" t="s">
        <v>134</v>
      </c>
      <c r="J872" s="23" t="s">
        <v>156</v>
      </c>
      <c r="K872" s="23" t="s">
        <v>57</v>
      </c>
      <c r="L872" s="23">
        <v>1</v>
      </c>
      <c r="M872" s="23">
        <v>51.75</v>
      </c>
      <c r="N872" s="23">
        <v>10</v>
      </c>
      <c r="O872" s="23">
        <v>5</v>
      </c>
      <c r="P872" s="23" t="s">
        <v>43</v>
      </c>
      <c r="Q872" s="23" t="s">
        <v>34</v>
      </c>
      <c r="R872" s="23">
        <f t="shared" si="65"/>
        <v>1</v>
      </c>
      <c r="S872" s="23" t="str">
        <f t="shared" si="66"/>
        <v>ORD100871_20240406_CUST03254_MED006</v>
      </c>
      <c r="T872" s="23">
        <f t="shared" si="67"/>
        <v>1</v>
      </c>
      <c r="U872" s="6">
        <f t="shared" si="68"/>
        <v>51.75</v>
      </c>
      <c r="V872" s="6">
        <f>tbl_Raw_Data[[#This Row],[Discount_Pct]]*tbl_Raw_Data[[#This Row],[Gross_Amount]]/100</f>
        <v>5.1749999999999998</v>
      </c>
      <c r="W872" s="6">
        <f>tbl_Raw_Data[[#This Row],[Gross_Amount]]-tbl_Raw_Data[[#This Row],[Discount_Amount]]</f>
        <v>46.575000000000003</v>
      </c>
      <c r="X872" s="6">
        <f>tbl_Raw_Data[[#This Row],[Net_Amount_Before_Tax]]*tbl_Raw_Data[[#This Row],[Tax_Pct]]/100</f>
        <v>2.3287499999999999</v>
      </c>
      <c r="Y872" s="6">
        <f>tbl_Raw_Data[[#This Row],[Net_Amount_Before_Tax]]+tbl_Raw_Data[[#This Row],[Tax_Amount]]</f>
        <v>48.903750000000002</v>
      </c>
      <c r="Z872" s="6">
        <f t="shared" si="69"/>
        <v>2</v>
      </c>
    </row>
    <row r="873" spans="1:26" x14ac:dyDescent="0.3">
      <c r="A873" s="23" t="s">
        <v>1657</v>
      </c>
      <c r="B873" s="34">
        <v>46022</v>
      </c>
      <c r="C873" s="23" t="s">
        <v>1658</v>
      </c>
      <c r="D873" s="23" t="s">
        <v>72</v>
      </c>
      <c r="E873" s="23" t="s">
        <v>73</v>
      </c>
      <c r="F873" s="23">
        <v>302033</v>
      </c>
      <c r="G873" s="23" t="s">
        <v>154</v>
      </c>
      <c r="H873" s="23" t="s">
        <v>155</v>
      </c>
      <c r="I873" s="23" t="s">
        <v>134</v>
      </c>
      <c r="J873" s="23" t="s">
        <v>156</v>
      </c>
      <c r="K873" s="23" t="s">
        <v>57</v>
      </c>
      <c r="L873" s="23">
        <v>1</v>
      </c>
      <c r="M873" s="23">
        <v>48.11</v>
      </c>
      <c r="N873" s="23">
        <v>5</v>
      </c>
      <c r="O873" s="23">
        <v>12</v>
      </c>
      <c r="P873" s="23" t="s">
        <v>33</v>
      </c>
      <c r="Q873" s="23" t="s">
        <v>34</v>
      </c>
      <c r="R873" s="23">
        <f t="shared" si="65"/>
        <v>1</v>
      </c>
      <c r="S873" s="23" t="str">
        <f t="shared" si="66"/>
        <v>ORD100872_20251231_CUST03258_MED006</v>
      </c>
      <c r="T873" s="23">
        <f t="shared" si="67"/>
        <v>1</v>
      </c>
      <c r="U873" s="6">
        <f t="shared" si="68"/>
        <v>48.11</v>
      </c>
      <c r="V873" s="6">
        <f>tbl_Raw_Data[[#This Row],[Discount_Pct]]*tbl_Raw_Data[[#This Row],[Gross_Amount]]/100</f>
        <v>2.4055</v>
      </c>
      <c r="W873" s="6">
        <f>tbl_Raw_Data[[#This Row],[Gross_Amount]]-tbl_Raw_Data[[#This Row],[Discount_Amount]]</f>
        <v>45.704499999999996</v>
      </c>
      <c r="X873" s="6">
        <f>tbl_Raw_Data[[#This Row],[Net_Amount_Before_Tax]]*tbl_Raw_Data[[#This Row],[Tax_Pct]]/100</f>
        <v>5.4845399999999991</v>
      </c>
      <c r="Y873" s="6">
        <f>tbl_Raw_Data[[#This Row],[Net_Amount_Before_Tax]]+tbl_Raw_Data[[#This Row],[Tax_Amount]]</f>
        <v>51.189039999999991</v>
      </c>
      <c r="Z873" s="6">
        <f t="shared" si="69"/>
        <v>1</v>
      </c>
    </row>
    <row r="874" spans="1:26" x14ac:dyDescent="0.3">
      <c r="A874" s="23" t="s">
        <v>1659</v>
      </c>
      <c r="B874" s="34">
        <v>45890</v>
      </c>
      <c r="C874" s="23" t="s">
        <v>86</v>
      </c>
      <c r="D874" s="23" t="s">
        <v>100</v>
      </c>
      <c r="E874" s="23" t="s">
        <v>101</v>
      </c>
      <c r="F874" s="23">
        <v>201301</v>
      </c>
      <c r="G874" s="23" t="s">
        <v>111</v>
      </c>
      <c r="H874" s="23" t="s">
        <v>112</v>
      </c>
      <c r="I874" s="23" t="s">
        <v>113</v>
      </c>
      <c r="J874" s="23" t="s">
        <v>114</v>
      </c>
      <c r="K874" s="23" t="s">
        <v>24</v>
      </c>
      <c r="L874" s="23">
        <v>3</v>
      </c>
      <c r="M874" s="23">
        <v>86.78</v>
      </c>
      <c r="N874" s="23">
        <v>10</v>
      </c>
      <c r="O874" s="23">
        <v>18</v>
      </c>
      <c r="P874" s="23" t="s">
        <v>43</v>
      </c>
      <c r="Q874" s="23" t="s">
        <v>34</v>
      </c>
      <c r="R874" s="23">
        <f t="shared" si="65"/>
        <v>1</v>
      </c>
      <c r="S874" s="23" t="str">
        <f t="shared" si="66"/>
        <v>ORD100873_20250821_CUST02208_MED027</v>
      </c>
      <c r="T874" s="23">
        <f t="shared" si="67"/>
        <v>1</v>
      </c>
      <c r="U874" s="6">
        <f t="shared" si="68"/>
        <v>260.34000000000003</v>
      </c>
      <c r="V874" s="6">
        <f>tbl_Raw_Data[[#This Row],[Discount_Pct]]*tbl_Raw_Data[[#This Row],[Gross_Amount]]/100</f>
        <v>26.034000000000006</v>
      </c>
      <c r="W874" s="6">
        <f>tbl_Raw_Data[[#This Row],[Gross_Amount]]-tbl_Raw_Data[[#This Row],[Discount_Amount]]</f>
        <v>234.30600000000004</v>
      </c>
      <c r="X874" s="6">
        <f>tbl_Raw_Data[[#This Row],[Net_Amount_Before_Tax]]*tbl_Raw_Data[[#This Row],[Tax_Pct]]/100</f>
        <v>42.175080000000008</v>
      </c>
      <c r="Y874" s="6">
        <f>tbl_Raw_Data[[#This Row],[Net_Amount_Before_Tax]]+tbl_Raw_Data[[#This Row],[Tax_Amount]]</f>
        <v>276.48108000000002</v>
      </c>
      <c r="Z874" s="6">
        <f t="shared" si="69"/>
        <v>4</v>
      </c>
    </row>
    <row r="875" spans="1:26" x14ac:dyDescent="0.3">
      <c r="A875" s="23" t="s">
        <v>1659</v>
      </c>
      <c r="B875" s="34">
        <v>45749</v>
      </c>
      <c r="C875" s="23" t="s">
        <v>1660</v>
      </c>
      <c r="D875" s="23" t="s">
        <v>46</v>
      </c>
      <c r="E875" s="23" t="s">
        <v>47</v>
      </c>
      <c r="F875" s="23">
        <v>411057</v>
      </c>
      <c r="G875" s="23" t="s">
        <v>61</v>
      </c>
      <c r="H875" s="23" t="s">
        <v>62</v>
      </c>
      <c r="I875" s="23" t="s">
        <v>63</v>
      </c>
      <c r="J875" s="23" t="s">
        <v>64</v>
      </c>
      <c r="K875" s="23" t="s">
        <v>57</v>
      </c>
      <c r="L875" s="23">
        <v>1</v>
      </c>
      <c r="M875" s="23">
        <v>113.88</v>
      </c>
      <c r="N875" s="23">
        <v>10</v>
      </c>
      <c r="O875" s="23">
        <v>5</v>
      </c>
      <c r="P875" s="23" t="s">
        <v>65</v>
      </c>
      <c r="Q875" s="23" t="s">
        <v>34</v>
      </c>
      <c r="R875" s="23">
        <f t="shared" si="65"/>
        <v>1</v>
      </c>
      <c r="S875" s="23" t="str">
        <f t="shared" si="66"/>
        <v>ORD100873_20250402_CUST03279_MED004</v>
      </c>
      <c r="T875" s="23">
        <f t="shared" si="67"/>
        <v>1</v>
      </c>
      <c r="U875" s="6">
        <f t="shared" si="68"/>
        <v>113.88</v>
      </c>
      <c r="V875" s="6">
        <f>tbl_Raw_Data[[#This Row],[Discount_Pct]]*tbl_Raw_Data[[#This Row],[Gross_Amount]]/100</f>
        <v>11.388</v>
      </c>
      <c r="W875" s="6">
        <f>tbl_Raw_Data[[#This Row],[Gross_Amount]]-tbl_Raw_Data[[#This Row],[Discount_Amount]]</f>
        <v>102.49199999999999</v>
      </c>
      <c r="X875" s="6">
        <f>tbl_Raw_Data[[#This Row],[Net_Amount_Before_Tax]]*tbl_Raw_Data[[#This Row],[Tax_Pct]]/100</f>
        <v>5.1245999999999992</v>
      </c>
      <c r="Y875" s="6">
        <f>tbl_Raw_Data[[#This Row],[Net_Amount_Before_Tax]]+tbl_Raw_Data[[#This Row],[Tax_Amount]]</f>
        <v>107.61659999999999</v>
      </c>
      <c r="Z875" s="6">
        <f t="shared" si="69"/>
        <v>2</v>
      </c>
    </row>
    <row r="876" spans="1:26" x14ac:dyDescent="0.3">
      <c r="A876" s="23" t="s">
        <v>1659</v>
      </c>
      <c r="B876" s="34">
        <v>45419</v>
      </c>
      <c r="C876" s="23" t="s">
        <v>916</v>
      </c>
      <c r="D876" s="23" t="s">
        <v>87</v>
      </c>
      <c r="E876" s="23" t="s">
        <v>88</v>
      </c>
      <c r="F876" s="23">
        <v>600001</v>
      </c>
      <c r="G876" s="23" t="s">
        <v>315</v>
      </c>
      <c r="H876" s="23" t="s">
        <v>316</v>
      </c>
      <c r="I876" s="23" t="s">
        <v>50</v>
      </c>
      <c r="J876" s="23" t="s">
        <v>114</v>
      </c>
      <c r="K876" s="23" t="s">
        <v>24</v>
      </c>
      <c r="L876" s="23">
        <v>5</v>
      </c>
      <c r="M876" s="23">
        <v>111.16</v>
      </c>
      <c r="N876" s="23">
        <v>20</v>
      </c>
      <c r="O876" s="23">
        <v>18</v>
      </c>
      <c r="P876" s="23" t="s">
        <v>43</v>
      </c>
      <c r="Q876" s="23" t="s">
        <v>34</v>
      </c>
      <c r="R876" s="23">
        <f t="shared" si="65"/>
        <v>1</v>
      </c>
      <c r="S876" s="23" t="str">
        <f t="shared" si="66"/>
        <v>ORD100873_20240507_CUST02074_MED012</v>
      </c>
      <c r="T876" s="23">
        <f t="shared" si="67"/>
        <v>1</v>
      </c>
      <c r="U876" s="6">
        <f t="shared" si="68"/>
        <v>555.79999999999995</v>
      </c>
      <c r="V876" s="6">
        <f>tbl_Raw_Data[[#This Row],[Discount_Pct]]*tbl_Raw_Data[[#This Row],[Gross_Amount]]/100</f>
        <v>111.16</v>
      </c>
      <c r="W876" s="6">
        <f>tbl_Raw_Data[[#This Row],[Gross_Amount]]-tbl_Raw_Data[[#This Row],[Discount_Amount]]</f>
        <v>444.64</v>
      </c>
      <c r="X876" s="6">
        <f>tbl_Raw_Data[[#This Row],[Net_Amount_Before_Tax]]*tbl_Raw_Data[[#This Row],[Tax_Pct]]/100</f>
        <v>80.035199999999989</v>
      </c>
      <c r="Y876" s="6">
        <f>tbl_Raw_Data[[#This Row],[Net_Amount_Before_Tax]]+tbl_Raw_Data[[#This Row],[Tax_Amount]]</f>
        <v>524.67520000000002</v>
      </c>
      <c r="Z876" s="6">
        <f t="shared" si="69"/>
        <v>3</v>
      </c>
    </row>
    <row r="877" spans="1:26" x14ac:dyDescent="0.3">
      <c r="A877" s="23" t="s">
        <v>1659</v>
      </c>
      <c r="B877" s="34">
        <v>45823</v>
      </c>
      <c r="C877" s="23" t="s">
        <v>460</v>
      </c>
      <c r="D877" s="23" t="s">
        <v>87</v>
      </c>
      <c r="E877" s="23" t="s">
        <v>88</v>
      </c>
      <c r="F877" s="23">
        <v>600100</v>
      </c>
      <c r="G877" s="23" t="s">
        <v>229</v>
      </c>
      <c r="H877" s="23" t="s">
        <v>230</v>
      </c>
      <c r="I877" s="23" t="s">
        <v>84</v>
      </c>
      <c r="J877" s="23" t="s">
        <v>140</v>
      </c>
      <c r="K877" s="23" t="s">
        <v>24</v>
      </c>
      <c r="L877" s="23">
        <v>2</v>
      </c>
      <c r="M877" s="23">
        <v>160.61000000000001</v>
      </c>
      <c r="N877" s="23">
        <v>5</v>
      </c>
      <c r="O877" s="23">
        <v>5</v>
      </c>
      <c r="P877" s="23" t="s">
        <v>65</v>
      </c>
      <c r="Q877" s="23" t="s">
        <v>34</v>
      </c>
      <c r="R877" s="23">
        <f t="shared" si="65"/>
        <v>1</v>
      </c>
      <c r="S877" s="23" t="str">
        <f t="shared" si="66"/>
        <v>ORD100873_20250615_CUST03207_MED022</v>
      </c>
      <c r="T877" s="23">
        <f t="shared" si="67"/>
        <v>1</v>
      </c>
      <c r="U877" s="6">
        <f t="shared" si="68"/>
        <v>321.22000000000003</v>
      </c>
      <c r="V877" s="6">
        <f>tbl_Raw_Data[[#This Row],[Discount_Pct]]*tbl_Raw_Data[[#This Row],[Gross_Amount]]/100</f>
        <v>16.061</v>
      </c>
      <c r="W877" s="6">
        <f>tbl_Raw_Data[[#This Row],[Gross_Amount]]-tbl_Raw_Data[[#This Row],[Discount_Amount]]</f>
        <v>305.15900000000005</v>
      </c>
      <c r="X877" s="6">
        <f>tbl_Raw_Data[[#This Row],[Net_Amount_Before_Tax]]*tbl_Raw_Data[[#This Row],[Tax_Pct]]/100</f>
        <v>15.257950000000003</v>
      </c>
      <c r="Y877" s="6">
        <f>tbl_Raw_Data[[#This Row],[Net_Amount_Before_Tax]]+tbl_Raw_Data[[#This Row],[Tax_Amount]]</f>
        <v>320.41695000000004</v>
      </c>
      <c r="Z877" s="6">
        <f t="shared" si="69"/>
        <v>2</v>
      </c>
    </row>
    <row r="878" spans="1:26" x14ac:dyDescent="0.3">
      <c r="A878" s="23" t="s">
        <v>1661</v>
      </c>
      <c r="B878" s="34">
        <v>45970</v>
      </c>
      <c r="C878" s="23" t="s">
        <v>1662</v>
      </c>
      <c r="D878" s="23" t="s">
        <v>19</v>
      </c>
      <c r="E878" s="23" t="s">
        <v>19</v>
      </c>
      <c r="F878" s="23">
        <v>110024</v>
      </c>
      <c r="G878" s="23" t="s">
        <v>74</v>
      </c>
      <c r="H878" s="23" t="s">
        <v>75</v>
      </c>
      <c r="I878" s="23" t="s">
        <v>76</v>
      </c>
      <c r="J878" s="23" t="s">
        <v>77</v>
      </c>
      <c r="K878" s="23" t="s">
        <v>57</v>
      </c>
      <c r="L878" s="23">
        <v>1</v>
      </c>
      <c r="M878" s="23">
        <v>56.93</v>
      </c>
      <c r="N878" s="23">
        <v>15</v>
      </c>
      <c r="O878" s="23">
        <v>5</v>
      </c>
      <c r="P878" s="23" t="s">
        <v>89</v>
      </c>
      <c r="Q878" s="23" t="s">
        <v>34</v>
      </c>
      <c r="R878" s="23">
        <f t="shared" si="65"/>
        <v>1</v>
      </c>
      <c r="S878" s="23" t="str">
        <f t="shared" si="66"/>
        <v>ORD100877_20251109_CUST03358_MED008</v>
      </c>
      <c r="T878" s="23">
        <f t="shared" si="67"/>
        <v>1</v>
      </c>
      <c r="U878" s="6">
        <f t="shared" si="68"/>
        <v>56.93</v>
      </c>
      <c r="V878" s="6">
        <f>tbl_Raw_Data[[#This Row],[Discount_Pct]]*tbl_Raw_Data[[#This Row],[Gross_Amount]]/100</f>
        <v>8.5395000000000003</v>
      </c>
      <c r="W878" s="6">
        <f>tbl_Raw_Data[[#This Row],[Gross_Amount]]-tbl_Raw_Data[[#This Row],[Discount_Amount]]</f>
        <v>48.390500000000003</v>
      </c>
      <c r="X878" s="6">
        <f>tbl_Raw_Data[[#This Row],[Net_Amount_Before_Tax]]*tbl_Raw_Data[[#This Row],[Tax_Pct]]/100</f>
        <v>2.4195250000000001</v>
      </c>
      <c r="Y878" s="6">
        <f>tbl_Raw_Data[[#This Row],[Net_Amount_Before_Tax]]+tbl_Raw_Data[[#This Row],[Tax_Amount]]</f>
        <v>50.810025000000003</v>
      </c>
      <c r="Z878" s="6">
        <f t="shared" si="69"/>
        <v>3</v>
      </c>
    </row>
    <row r="879" spans="1:26" x14ac:dyDescent="0.3">
      <c r="A879" s="23" t="s">
        <v>1663</v>
      </c>
      <c r="B879" s="34">
        <v>45576</v>
      </c>
      <c r="C879" s="23" t="s">
        <v>1664</v>
      </c>
      <c r="D879" s="23" t="s">
        <v>100</v>
      </c>
      <c r="E879" s="23" t="s">
        <v>101</v>
      </c>
      <c r="F879" s="23">
        <v>201303</v>
      </c>
      <c r="G879" s="23" t="s">
        <v>53</v>
      </c>
      <c r="H879" s="23" t="s">
        <v>54</v>
      </c>
      <c r="I879" s="23" t="s">
        <v>55</v>
      </c>
      <c r="J879" s="23" t="s">
        <v>56</v>
      </c>
      <c r="K879" s="23" t="s">
        <v>57</v>
      </c>
      <c r="L879" s="23">
        <v>2</v>
      </c>
      <c r="M879" s="23">
        <v>56.57</v>
      </c>
      <c r="N879" s="23">
        <v>5</v>
      </c>
      <c r="O879" s="23">
        <v>18</v>
      </c>
      <c r="P879" s="23" t="s">
        <v>33</v>
      </c>
      <c r="Q879" s="23" t="s">
        <v>90</v>
      </c>
      <c r="R879" s="23">
        <f t="shared" si="65"/>
        <v>1</v>
      </c>
      <c r="S879" s="23" t="str">
        <f t="shared" si="66"/>
        <v>ORD100878_20241011_CUST00527_MED020</v>
      </c>
      <c r="T879" s="23">
        <f t="shared" si="67"/>
        <v>1</v>
      </c>
      <c r="U879" s="6">
        <f t="shared" si="68"/>
        <v>113.14</v>
      </c>
      <c r="V879" s="6">
        <f>tbl_Raw_Data[[#This Row],[Discount_Pct]]*tbl_Raw_Data[[#This Row],[Gross_Amount]]/100</f>
        <v>5.657</v>
      </c>
      <c r="W879" s="6">
        <f>tbl_Raw_Data[[#This Row],[Gross_Amount]]-tbl_Raw_Data[[#This Row],[Discount_Amount]]</f>
        <v>107.483</v>
      </c>
      <c r="X879" s="6">
        <f>tbl_Raw_Data[[#This Row],[Net_Amount_Before_Tax]]*tbl_Raw_Data[[#This Row],[Tax_Pct]]/100</f>
        <v>19.34694</v>
      </c>
      <c r="Y879" s="6">
        <f>tbl_Raw_Data[[#This Row],[Net_Amount_Before_Tax]]+tbl_Raw_Data[[#This Row],[Tax_Amount]]</f>
        <v>126.82994000000001</v>
      </c>
      <c r="Z879" s="6">
        <f t="shared" si="69"/>
        <v>1</v>
      </c>
    </row>
    <row r="880" spans="1:26" x14ac:dyDescent="0.3">
      <c r="A880" s="23" t="s">
        <v>1663</v>
      </c>
      <c r="B880" s="34">
        <v>45552</v>
      </c>
      <c r="C880" s="23" t="s">
        <v>1665</v>
      </c>
      <c r="D880" s="23" t="s">
        <v>130</v>
      </c>
      <c r="E880" s="23" t="s">
        <v>131</v>
      </c>
      <c r="F880" s="23">
        <v>700019</v>
      </c>
      <c r="G880" s="23" t="s">
        <v>82</v>
      </c>
      <c r="H880" s="23" t="s">
        <v>83</v>
      </c>
      <c r="I880" s="23" t="s">
        <v>84</v>
      </c>
      <c r="J880" s="23" t="s">
        <v>85</v>
      </c>
      <c r="K880" s="23" t="s">
        <v>24</v>
      </c>
      <c r="L880" s="23">
        <v>1</v>
      </c>
      <c r="M880" s="23">
        <v>279.57</v>
      </c>
      <c r="N880" s="23">
        <v>10</v>
      </c>
      <c r="O880" s="23">
        <v>5</v>
      </c>
      <c r="P880" s="23" t="s">
        <v>58</v>
      </c>
      <c r="Q880" s="23" t="s">
        <v>44</v>
      </c>
      <c r="R880" s="23">
        <f t="shared" si="65"/>
        <v>1</v>
      </c>
      <c r="S880" s="23" t="str">
        <f t="shared" si="66"/>
        <v>ORD100878_20240917_CUST02772_MED023</v>
      </c>
      <c r="T880" s="23">
        <f t="shared" si="67"/>
        <v>1</v>
      </c>
      <c r="U880" s="6">
        <f t="shared" si="68"/>
        <v>279.57</v>
      </c>
      <c r="V880" s="6">
        <f>tbl_Raw_Data[[#This Row],[Discount_Pct]]*tbl_Raw_Data[[#This Row],[Gross_Amount]]/100</f>
        <v>27.956999999999997</v>
      </c>
      <c r="W880" s="6">
        <f>tbl_Raw_Data[[#This Row],[Gross_Amount]]-tbl_Raw_Data[[#This Row],[Discount_Amount]]</f>
        <v>251.613</v>
      </c>
      <c r="X880" s="6">
        <f>tbl_Raw_Data[[#This Row],[Net_Amount_Before_Tax]]*tbl_Raw_Data[[#This Row],[Tax_Pct]]/100</f>
        <v>12.58065</v>
      </c>
      <c r="Y880" s="6">
        <f>tbl_Raw_Data[[#This Row],[Net_Amount_Before_Tax]]+tbl_Raw_Data[[#This Row],[Tax_Amount]]</f>
        <v>264.19364999999999</v>
      </c>
      <c r="Z880" s="6">
        <f t="shared" si="69"/>
        <v>1</v>
      </c>
    </row>
    <row r="881" spans="1:26" x14ac:dyDescent="0.3">
      <c r="A881" s="23" t="s">
        <v>1666</v>
      </c>
      <c r="B881" s="34">
        <v>45955</v>
      </c>
      <c r="C881" s="23" t="s">
        <v>1667</v>
      </c>
      <c r="D881" s="23" t="s">
        <v>72</v>
      </c>
      <c r="E881" s="23" t="s">
        <v>73</v>
      </c>
      <c r="F881" s="23">
        <v>302021</v>
      </c>
      <c r="G881" s="23" t="s">
        <v>53</v>
      </c>
      <c r="H881" s="23" t="s">
        <v>54</v>
      </c>
      <c r="I881" s="23" t="s">
        <v>55</v>
      </c>
      <c r="J881" s="23" t="s">
        <v>56</v>
      </c>
      <c r="K881" s="23" t="s">
        <v>57</v>
      </c>
      <c r="L881" s="23">
        <v>1</v>
      </c>
      <c r="M881" s="23">
        <v>60.6</v>
      </c>
      <c r="N881" s="23">
        <v>5</v>
      </c>
      <c r="O881" s="23">
        <v>12</v>
      </c>
      <c r="P881" s="23" t="s">
        <v>25</v>
      </c>
      <c r="Q881" s="23" t="s">
        <v>34</v>
      </c>
      <c r="R881" s="23">
        <f t="shared" si="65"/>
        <v>1</v>
      </c>
      <c r="S881" s="23" t="str">
        <f t="shared" si="66"/>
        <v>ORD100880_20251025_CUST03361_MED020</v>
      </c>
      <c r="T881" s="23">
        <f t="shared" si="67"/>
        <v>1</v>
      </c>
      <c r="U881" s="6">
        <f t="shared" si="68"/>
        <v>60.6</v>
      </c>
      <c r="V881" s="6">
        <f>tbl_Raw_Data[[#This Row],[Discount_Pct]]*tbl_Raw_Data[[#This Row],[Gross_Amount]]/100</f>
        <v>3.03</v>
      </c>
      <c r="W881" s="6">
        <f>tbl_Raw_Data[[#This Row],[Gross_Amount]]-tbl_Raw_Data[[#This Row],[Discount_Amount]]</f>
        <v>57.57</v>
      </c>
      <c r="X881" s="6">
        <f>tbl_Raw_Data[[#This Row],[Net_Amount_Before_Tax]]*tbl_Raw_Data[[#This Row],[Tax_Pct]]/100</f>
        <v>6.9084000000000003</v>
      </c>
      <c r="Y881" s="6">
        <f>tbl_Raw_Data[[#This Row],[Net_Amount_Before_Tax]]+tbl_Raw_Data[[#This Row],[Tax_Amount]]</f>
        <v>64.478399999999993</v>
      </c>
      <c r="Z881" s="6">
        <f t="shared" si="69"/>
        <v>2</v>
      </c>
    </row>
    <row r="882" spans="1:26" x14ac:dyDescent="0.3">
      <c r="A882" s="23" t="s">
        <v>1666</v>
      </c>
      <c r="B882" s="34">
        <v>45419</v>
      </c>
      <c r="C882" s="23" t="s">
        <v>1668</v>
      </c>
      <c r="D882" s="23" t="s">
        <v>159</v>
      </c>
      <c r="E882" s="23" t="s">
        <v>47</v>
      </c>
      <c r="F882" s="23">
        <v>400069</v>
      </c>
      <c r="G882" s="23" t="s">
        <v>229</v>
      </c>
      <c r="H882" s="23" t="s">
        <v>230</v>
      </c>
      <c r="I882" s="23" t="s">
        <v>84</v>
      </c>
      <c r="J882" s="23" t="s">
        <v>140</v>
      </c>
      <c r="K882" s="23" t="s">
        <v>24</v>
      </c>
      <c r="L882" s="23">
        <v>2</v>
      </c>
      <c r="M882" s="23">
        <v>157.12</v>
      </c>
      <c r="N882" s="23">
        <v>10</v>
      </c>
      <c r="O882" s="23">
        <v>5</v>
      </c>
      <c r="P882" s="23" t="s">
        <v>65</v>
      </c>
      <c r="Q882" s="23" t="s">
        <v>34</v>
      </c>
      <c r="R882" s="23">
        <f t="shared" si="65"/>
        <v>1</v>
      </c>
      <c r="S882" s="23" t="str">
        <f t="shared" si="66"/>
        <v>ORD100880_20240507_CUST02177_MED022</v>
      </c>
      <c r="T882" s="23">
        <f t="shared" si="67"/>
        <v>1</v>
      </c>
      <c r="U882" s="6">
        <f t="shared" si="68"/>
        <v>314.24</v>
      </c>
      <c r="V882" s="6">
        <f>tbl_Raw_Data[[#This Row],[Discount_Pct]]*tbl_Raw_Data[[#This Row],[Gross_Amount]]/100</f>
        <v>31.423999999999999</v>
      </c>
      <c r="W882" s="6">
        <f>tbl_Raw_Data[[#This Row],[Gross_Amount]]-tbl_Raw_Data[[#This Row],[Discount_Amount]]</f>
        <v>282.81600000000003</v>
      </c>
      <c r="X882" s="6">
        <f>tbl_Raw_Data[[#This Row],[Net_Amount_Before_Tax]]*tbl_Raw_Data[[#This Row],[Tax_Pct]]/100</f>
        <v>14.140800000000002</v>
      </c>
      <c r="Y882" s="6">
        <f>tbl_Raw_Data[[#This Row],[Net_Amount_Before_Tax]]+tbl_Raw_Data[[#This Row],[Tax_Amount]]</f>
        <v>296.95680000000004</v>
      </c>
      <c r="Z882" s="6">
        <f t="shared" si="69"/>
        <v>1</v>
      </c>
    </row>
    <row r="883" spans="1:26" x14ac:dyDescent="0.3">
      <c r="A883" s="23" t="s">
        <v>1669</v>
      </c>
      <c r="B883" s="34">
        <v>45523</v>
      </c>
      <c r="C883" s="23" t="s">
        <v>1096</v>
      </c>
      <c r="D883" s="23" t="s">
        <v>19</v>
      </c>
      <c r="E883" s="23" t="s">
        <v>19</v>
      </c>
      <c r="F883" s="23">
        <v>110001</v>
      </c>
      <c r="G883" s="23" t="s">
        <v>61</v>
      </c>
      <c r="H883" s="23" t="s">
        <v>62</v>
      </c>
      <c r="I883" s="23" t="s">
        <v>63</v>
      </c>
      <c r="J883" s="23" t="s">
        <v>64</v>
      </c>
      <c r="K883" s="23" t="s">
        <v>57</v>
      </c>
      <c r="L883" s="23">
        <v>1</v>
      </c>
      <c r="M883" s="23">
        <v>125.57</v>
      </c>
      <c r="N883" s="23">
        <v>5</v>
      </c>
      <c r="O883" s="23">
        <v>5</v>
      </c>
      <c r="P883" s="23" t="s">
        <v>43</v>
      </c>
      <c r="Q883" s="23" t="s">
        <v>34</v>
      </c>
      <c r="R883" s="23">
        <f t="shared" si="65"/>
        <v>1</v>
      </c>
      <c r="S883" s="23" t="str">
        <f t="shared" si="66"/>
        <v>ORD100882_20240819_CUST01121_MED004</v>
      </c>
      <c r="T883" s="23">
        <f t="shared" si="67"/>
        <v>1</v>
      </c>
      <c r="U883" s="6">
        <f t="shared" si="68"/>
        <v>125.57</v>
      </c>
      <c r="V883" s="6">
        <f>tbl_Raw_Data[[#This Row],[Discount_Pct]]*tbl_Raw_Data[[#This Row],[Gross_Amount]]/100</f>
        <v>6.2784999999999993</v>
      </c>
      <c r="W883" s="6">
        <f>tbl_Raw_Data[[#This Row],[Gross_Amount]]-tbl_Raw_Data[[#This Row],[Discount_Amount]]</f>
        <v>119.2915</v>
      </c>
      <c r="X883" s="6">
        <f>tbl_Raw_Data[[#This Row],[Net_Amount_Before_Tax]]*tbl_Raw_Data[[#This Row],[Tax_Pct]]/100</f>
        <v>5.964575</v>
      </c>
      <c r="Y883" s="6">
        <f>tbl_Raw_Data[[#This Row],[Net_Amount_Before_Tax]]+tbl_Raw_Data[[#This Row],[Tax_Amount]]</f>
        <v>125.256075</v>
      </c>
      <c r="Z883" s="6">
        <f t="shared" si="69"/>
        <v>1</v>
      </c>
    </row>
    <row r="884" spans="1:26" x14ac:dyDescent="0.3">
      <c r="A884" s="23" t="s">
        <v>1670</v>
      </c>
      <c r="B884" s="34">
        <v>45793</v>
      </c>
      <c r="C884" s="23" t="s">
        <v>1671</v>
      </c>
      <c r="D884" s="23" t="s">
        <v>72</v>
      </c>
      <c r="E884" s="23" t="s">
        <v>73</v>
      </c>
      <c r="F884" s="23">
        <v>302001</v>
      </c>
      <c r="G884" s="23" t="s">
        <v>315</v>
      </c>
      <c r="H884" s="23" t="s">
        <v>316</v>
      </c>
      <c r="I884" s="23" t="s">
        <v>50</v>
      </c>
      <c r="J884" s="23" t="s">
        <v>114</v>
      </c>
      <c r="K884" s="23" t="s">
        <v>24</v>
      </c>
      <c r="L884" s="23">
        <v>2</v>
      </c>
      <c r="M884" s="23">
        <v>133.63999999999999</v>
      </c>
      <c r="N884" s="23">
        <v>5</v>
      </c>
      <c r="O884" s="23">
        <v>12</v>
      </c>
      <c r="P884" s="23" t="s">
        <v>25</v>
      </c>
      <c r="Q884" s="23" t="s">
        <v>34</v>
      </c>
      <c r="R884" s="23">
        <f t="shared" si="65"/>
        <v>1</v>
      </c>
      <c r="S884" s="23" t="str">
        <f t="shared" si="66"/>
        <v>ORD100883_20250516_CUST00392_MED012</v>
      </c>
      <c r="T884" s="23">
        <f t="shared" si="67"/>
        <v>1</v>
      </c>
      <c r="U884" s="6">
        <f t="shared" si="68"/>
        <v>267.27999999999997</v>
      </c>
      <c r="V884" s="6">
        <f>tbl_Raw_Data[[#This Row],[Discount_Pct]]*tbl_Raw_Data[[#This Row],[Gross_Amount]]/100</f>
        <v>13.363999999999999</v>
      </c>
      <c r="W884" s="6">
        <f>tbl_Raw_Data[[#This Row],[Gross_Amount]]-tbl_Raw_Data[[#This Row],[Discount_Amount]]</f>
        <v>253.91599999999997</v>
      </c>
      <c r="X884" s="6">
        <f>tbl_Raw_Data[[#This Row],[Net_Amount_Before_Tax]]*tbl_Raw_Data[[#This Row],[Tax_Pct]]/100</f>
        <v>30.469919999999998</v>
      </c>
      <c r="Y884" s="6">
        <f>tbl_Raw_Data[[#This Row],[Net_Amount_Before_Tax]]+tbl_Raw_Data[[#This Row],[Tax_Amount]]</f>
        <v>284.38591999999994</v>
      </c>
      <c r="Z884" s="6">
        <f t="shared" si="69"/>
        <v>2</v>
      </c>
    </row>
    <row r="885" spans="1:26" x14ac:dyDescent="0.3">
      <c r="A885" s="23" t="s">
        <v>1672</v>
      </c>
      <c r="B885" s="34">
        <v>45690</v>
      </c>
      <c r="C885" s="23" t="s">
        <v>1673</v>
      </c>
      <c r="D885" s="23" t="s">
        <v>46</v>
      </c>
      <c r="E885" s="23" t="s">
        <v>47</v>
      </c>
      <c r="F885" s="23">
        <v>411045</v>
      </c>
      <c r="G885" s="23" t="s">
        <v>167</v>
      </c>
      <c r="H885" s="23" t="s">
        <v>168</v>
      </c>
      <c r="I885" s="23" t="s">
        <v>113</v>
      </c>
      <c r="J885" s="23" t="s">
        <v>42</v>
      </c>
      <c r="K885" s="23" t="s">
        <v>24</v>
      </c>
      <c r="L885" s="23">
        <v>3</v>
      </c>
      <c r="M885" s="23">
        <v>216.86</v>
      </c>
      <c r="N885" s="23">
        <v>5</v>
      </c>
      <c r="O885" s="23">
        <v>12</v>
      </c>
      <c r="P885" s="23" t="s">
        <v>33</v>
      </c>
      <c r="Q885" s="23" t="s">
        <v>34</v>
      </c>
      <c r="R885" s="23">
        <f t="shared" si="65"/>
        <v>1</v>
      </c>
      <c r="S885" s="23" t="str">
        <f t="shared" si="66"/>
        <v>ORD100884_20250202_CUST00741_MED026</v>
      </c>
      <c r="T885" s="23">
        <f t="shared" si="67"/>
        <v>1</v>
      </c>
      <c r="U885" s="6">
        <f t="shared" si="68"/>
        <v>650.58000000000004</v>
      </c>
      <c r="V885" s="6">
        <f>tbl_Raw_Data[[#This Row],[Discount_Pct]]*tbl_Raw_Data[[#This Row],[Gross_Amount]]/100</f>
        <v>32.529000000000003</v>
      </c>
      <c r="W885" s="6">
        <f>tbl_Raw_Data[[#This Row],[Gross_Amount]]-tbl_Raw_Data[[#This Row],[Discount_Amount]]</f>
        <v>618.05100000000004</v>
      </c>
      <c r="X885" s="6">
        <f>tbl_Raw_Data[[#This Row],[Net_Amount_Before_Tax]]*tbl_Raw_Data[[#This Row],[Tax_Pct]]/100</f>
        <v>74.166120000000006</v>
      </c>
      <c r="Y885" s="6">
        <f>tbl_Raw_Data[[#This Row],[Net_Amount_Before_Tax]]+tbl_Raw_Data[[#This Row],[Tax_Amount]]</f>
        <v>692.21712000000002</v>
      </c>
      <c r="Z885" s="6">
        <f t="shared" si="69"/>
        <v>2</v>
      </c>
    </row>
    <row r="886" spans="1:26" x14ac:dyDescent="0.3">
      <c r="A886" s="23" t="s">
        <v>1674</v>
      </c>
      <c r="B886" s="34">
        <v>45995</v>
      </c>
      <c r="C886" s="23" t="s">
        <v>1264</v>
      </c>
      <c r="D886" s="23" t="s">
        <v>100</v>
      </c>
      <c r="E886" s="23" t="s">
        <v>101</v>
      </c>
      <c r="F886" s="23">
        <v>201301</v>
      </c>
      <c r="G886" s="23" t="s">
        <v>107</v>
      </c>
      <c r="H886" s="23" t="s">
        <v>108</v>
      </c>
      <c r="I886" s="23" t="s">
        <v>63</v>
      </c>
      <c r="J886" s="23" t="s">
        <v>42</v>
      </c>
      <c r="K886" s="23" t="s">
        <v>57</v>
      </c>
      <c r="L886" s="23">
        <v>2</v>
      </c>
      <c r="M886" s="23">
        <v>87.26</v>
      </c>
      <c r="N886" s="23">
        <v>5</v>
      </c>
      <c r="O886" s="23">
        <v>5</v>
      </c>
      <c r="P886" s="23" t="s">
        <v>58</v>
      </c>
      <c r="Q886" s="23" t="s">
        <v>44</v>
      </c>
      <c r="R886" s="23">
        <f t="shared" si="65"/>
        <v>1</v>
      </c>
      <c r="S886" s="23" t="str">
        <f t="shared" si="66"/>
        <v>ORD100885_20251204_CUST02104_MED005</v>
      </c>
      <c r="T886" s="23">
        <f t="shared" si="67"/>
        <v>1</v>
      </c>
      <c r="U886" s="6">
        <f t="shared" si="68"/>
        <v>174.52</v>
      </c>
      <c r="V886" s="6">
        <f>tbl_Raw_Data[[#This Row],[Discount_Pct]]*tbl_Raw_Data[[#This Row],[Gross_Amount]]/100</f>
        <v>8.7260000000000009</v>
      </c>
      <c r="W886" s="6">
        <f>tbl_Raw_Data[[#This Row],[Gross_Amount]]-tbl_Raw_Data[[#This Row],[Discount_Amount]]</f>
        <v>165.79400000000001</v>
      </c>
      <c r="X886" s="6">
        <f>tbl_Raw_Data[[#This Row],[Net_Amount_Before_Tax]]*tbl_Raw_Data[[#This Row],[Tax_Pct]]/100</f>
        <v>8.2896999999999998</v>
      </c>
      <c r="Y886" s="6">
        <f>tbl_Raw_Data[[#This Row],[Net_Amount_Before_Tax]]+tbl_Raw_Data[[#This Row],[Tax_Amount]]</f>
        <v>174.08370000000002</v>
      </c>
      <c r="Z886" s="6">
        <f t="shared" si="69"/>
        <v>1</v>
      </c>
    </row>
    <row r="887" spans="1:26" x14ac:dyDescent="0.3">
      <c r="A887" s="23" t="s">
        <v>1675</v>
      </c>
      <c r="B887" s="34">
        <v>45547</v>
      </c>
      <c r="C887" s="23" t="s">
        <v>1676</v>
      </c>
      <c r="D887" s="23" t="s">
        <v>123</v>
      </c>
      <c r="E887" s="23" t="s">
        <v>101</v>
      </c>
      <c r="F887" s="23">
        <v>226024</v>
      </c>
      <c r="G887" s="23" t="s">
        <v>160</v>
      </c>
      <c r="H887" s="23" t="s">
        <v>161</v>
      </c>
      <c r="I887" s="23" t="s">
        <v>50</v>
      </c>
      <c r="J887" s="23" t="s">
        <v>23</v>
      </c>
      <c r="K887" s="23" t="s">
        <v>24</v>
      </c>
      <c r="L887" s="23">
        <v>2</v>
      </c>
      <c r="M887" s="23">
        <v>134.77000000000001</v>
      </c>
      <c r="N887" s="23">
        <v>20</v>
      </c>
      <c r="O887" s="23">
        <v>12</v>
      </c>
      <c r="P887" s="23" t="s">
        <v>65</v>
      </c>
      <c r="Q887" s="23" t="s">
        <v>34</v>
      </c>
      <c r="R887" s="23">
        <f t="shared" si="65"/>
        <v>1</v>
      </c>
      <c r="S887" s="23" t="str">
        <f t="shared" si="66"/>
        <v>ORD100886_20240912_CUST02778_MED014</v>
      </c>
      <c r="T887" s="23">
        <f t="shared" si="67"/>
        <v>1</v>
      </c>
      <c r="U887" s="6">
        <f t="shared" si="68"/>
        <v>269.54000000000002</v>
      </c>
      <c r="V887" s="6">
        <f>tbl_Raw_Data[[#This Row],[Discount_Pct]]*tbl_Raw_Data[[#This Row],[Gross_Amount]]/100</f>
        <v>53.908000000000001</v>
      </c>
      <c r="W887" s="6">
        <f>tbl_Raw_Data[[#This Row],[Gross_Amount]]-tbl_Raw_Data[[#This Row],[Discount_Amount]]</f>
        <v>215.63200000000001</v>
      </c>
      <c r="X887" s="6">
        <f>tbl_Raw_Data[[#This Row],[Net_Amount_Before_Tax]]*tbl_Raw_Data[[#This Row],[Tax_Pct]]/100</f>
        <v>25.875839999999997</v>
      </c>
      <c r="Y887" s="6">
        <f>tbl_Raw_Data[[#This Row],[Net_Amount_Before_Tax]]+tbl_Raw_Data[[#This Row],[Tax_Amount]]</f>
        <v>241.50783999999999</v>
      </c>
      <c r="Z887" s="6">
        <f t="shared" si="69"/>
        <v>1</v>
      </c>
    </row>
    <row r="888" spans="1:26" x14ac:dyDescent="0.3">
      <c r="A888" s="23" t="s">
        <v>1677</v>
      </c>
      <c r="B888" s="34">
        <v>45825</v>
      </c>
      <c r="C888" s="23" t="s">
        <v>1678</v>
      </c>
      <c r="D888" s="23" t="s">
        <v>80</v>
      </c>
      <c r="E888" s="23" t="s">
        <v>81</v>
      </c>
      <c r="F888" s="23">
        <v>395010</v>
      </c>
      <c r="G888" s="23" t="s">
        <v>283</v>
      </c>
      <c r="H888" s="23" t="s">
        <v>284</v>
      </c>
      <c r="I888" s="23" t="s">
        <v>104</v>
      </c>
      <c r="J888" s="23" t="s">
        <v>42</v>
      </c>
      <c r="K888" s="23" t="s">
        <v>57</v>
      </c>
      <c r="L888" s="23">
        <v>3</v>
      </c>
      <c r="M888" s="23">
        <v>274.27999999999997</v>
      </c>
      <c r="N888" s="23">
        <v>15</v>
      </c>
      <c r="O888" s="23">
        <v>5</v>
      </c>
      <c r="P888" s="23" t="s">
        <v>65</v>
      </c>
      <c r="Q888" s="23" t="s">
        <v>34</v>
      </c>
      <c r="R888" s="23">
        <f t="shared" si="65"/>
        <v>1</v>
      </c>
      <c r="S888" s="23" t="str">
        <f t="shared" si="66"/>
        <v>ORD100887_20250617_CUST02943_MED030</v>
      </c>
      <c r="T888" s="23">
        <f t="shared" si="67"/>
        <v>1</v>
      </c>
      <c r="U888" s="6">
        <f t="shared" si="68"/>
        <v>822.83999999999992</v>
      </c>
      <c r="V888" s="6">
        <f>tbl_Raw_Data[[#This Row],[Discount_Pct]]*tbl_Raw_Data[[#This Row],[Gross_Amount]]/100</f>
        <v>123.42599999999999</v>
      </c>
      <c r="W888" s="6">
        <f>tbl_Raw_Data[[#This Row],[Gross_Amount]]-tbl_Raw_Data[[#This Row],[Discount_Amount]]</f>
        <v>699.41399999999999</v>
      </c>
      <c r="X888" s="6">
        <f>tbl_Raw_Data[[#This Row],[Net_Amount_Before_Tax]]*tbl_Raw_Data[[#This Row],[Tax_Pct]]/100</f>
        <v>34.970699999999994</v>
      </c>
      <c r="Y888" s="6">
        <f>tbl_Raw_Data[[#This Row],[Net_Amount_Before_Tax]]+tbl_Raw_Data[[#This Row],[Tax_Amount]]</f>
        <v>734.38469999999995</v>
      </c>
      <c r="Z888" s="6">
        <f t="shared" si="69"/>
        <v>2</v>
      </c>
    </row>
    <row r="889" spans="1:26" x14ac:dyDescent="0.3">
      <c r="A889" s="23" t="s">
        <v>1679</v>
      </c>
      <c r="B889" s="34">
        <v>45370</v>
      </c>
      <c r="C889" s="23" t="s">
        <v>1680</v>
      </c>
      <c r="D889" s="23" t="s">
        <v>28</v>
      </c>
      <c r="E889" s="23" t="s">
        <v>29</v>
      </c>
      <c r="F889" s="23">
        <v>500084</v>
      </c>
      <c r="G889" s="23" t="s">
        <v>68</v>
      </c>
      <c r="H889" s="23" t="s">
        <v>69</v>
      </c>
      <c r="I889" s="23" t="s">
        <v>55</v>
      </c>
      <c r="J889" s="23" t="s">
        <v>56</v>
      </c>
      <c r="K889" s="23" t="s">
        <v>24</v>
      </c>
      <c r="L889" s="23">
        <v>1</v>
      </c>
      <c r="M889" s="23">
        <v>25.07</v>
      </c>
      <c r="N889" s="23">
        <v>10</v>
      </c>
      <c r="O889" s="23">
        <v>12</v>
      </c>
      <c r="P889" s="23" t="s">
        <v>25</v>
      </c>
      <c r="Q889" s="23" t="s">
        <v>26</v>
      </c>
      <c r="R889" s="23">
        <f t="shared" si="65"/>
        <v>1</v>
      </c>
      <c r="S889" s="23" t="str">
        <f t="shared" si="66"/>
        <v>ORD100888_20240319_CUST02990_MED003</v>
      </c>
      <c r="T889" s="23">
        <f t="shared" si="67"/>
        <v>1</v>
      </c>
      <c r="U889" s="6">
        <f t="shared" si="68"/>
        <v>25.07</v>
      </c>
      <c r="V889" s="6">
        <f>tbl_Raw_Data[[#This Row],[Discount_Pct]]*tbl_Raw_Data[[#This Row],[Gross_Amount]]/100</f>
        <v>2.5069999999999997</v>
      </c>
      <c r="W889" s="6">
        <f>tbl_Raw_Data[[#This Row],[Gross_Amount]]-tbl_Raw_Data[[#This Row],[Discount_Amount]]</f>
        <v>22.563000000000002</v>
      </c>
      <c r="X889" s="6">
        <f>tbl_Raw_Data[[#This Row],[Net_Amount_Before_Tax]]*tbl_Raw_Data[[#This Row],[Tax_Pct]]/100</f>
        <v>2.7075600000000004</v>
      </c>
      <c r="Y889" s="6">
        <f>tbl_Raw_Data[[#This Row],[Net_Amount_Before_Tax]]+tbl_Raw_Data[[#This Row],[Tax_Amount]]</f>
        <v>25.270560000000003</v>
      </c>
      <c r="Z889" s="6">
        <f t="shared" si="69"/>
        <v>0</v>
      </c>
    </row>
    <row r="890" spans="1:26" x14ac:dyDescent="0.3">
      <c r="A890" s="23" t="s">
        <v>1681</v>
      </c>
      <c r="B890" s="34">
        <v>45431</v>
      </c>
      <c r="C890" s="23" t="s">
        <v>1682</v>
      </c>
      <c r="D890" s="23" t="s">
        <v>142</v>
      </c>
      <c r="E890" s="23" t="s">
        <v>81</v>
      </c>
      <c r="F890" s="23">
        <v>380058</v>
      </c>
      <c r="G890" s="23" t="s">
        <v>30</v>
      </c>
      <c r="H890" s="23" t="s">
        <v>31</v>
      </c>
      <c r="I890" s="23" t="s">
        <v>32</v>
      </c>
      <c r="J890" s="23" t="s">
        <v>23</v>
      </c>
      <c r="K890" s="23" t="s">
        <v>24</v>
      </c>
      <c r="L890" s="23">
        <v>2</v>
      </c>
      <c r="M890" s="23">
        <v>143.47</v>
      </c>
      <c r="N890" s="23">
        <v>5</v>
      </c>
      <c r="O890" s="23">
        <v>5</v>
      </c>
      <c r="P890" s="23" t="s">
        <v>25</v>
      </c>
      <c r="Q890" s="23" t="s">
        <v>34</v>
      </c>
      <c r="R890" s="23">
        <f t="shared" si="65"/>
        <v>1</v>
      </c>
      <c r="S890" s="23" t="str">
        <f t="shared" si="66"/>
        <v>ORD100889_20240519_CUST01965_MED017</v>
      </c>
      <c r="T890" s="23">
        <f t="shared" si="67"/>
        <v>1</v>
      </c>
      <c r="U890" s="6">
        <f t="shared" si="68"/>
        <v>286.94</v>
      </c>
      <c r="V890" s="6">
        <f>tbl_Raw_Data[[#This Row],[Discount_Pct]]*tbl_Raw_Data[[#This Row],[Gross_Amount]]/100</f>
        <v>14.347000000000001</v>
      </c>
      <c r="W890" s="6">
        <f>tbl_Raw_Data[[#This Row],[Gross_Amount]]-tbl_Raw_Data[[#This Row],[Discount_Amount]]</f>
        <v>272.59300000000002</v>
      </c>
      <c r="X890" s="6">
        <f>tbl_Raw_Data[[#This Row],[Net_Amount_Before_Tax]]*tbl_Raw_Data[[#This Row],[Tax_Pct]]/100</f>
        <v>13.629650000000002</v>
      </c>
      <c r="Y890" s="6">
        <f>tbl_Raw_Data[[#This Row],[Net_Amount_Before_Tax]]+tbl_Raw_Data[[#This Row],[Tax_Amount]]</f>
        <v>286.22265000000004</v>
      </c>
      <c r="Z890" s="6">
        <f t="shared" si="69"/>
        <v>3</v>
      </c>
    </row>
    <row r="891" spans="1:26" x14ac:dyDescent="0.3">
      <c r="A891" s="23" t="s">
        <v>1683</v>
      </c>
      <c r="B891" s="34">
        <v>45299</v>
      </c>
      <c r="C891" s="23" t="s">
        <v>1684</v>
      </c>
      <c r="D891" s="23" t="s">
        <v>130</v>
      </c>
      <c r="E891" s="23" t="s">
        <v>131</v>
      </c>
      <c r="F891" s="23">
        <v>700102</v>
      </c>
      <c r="G891" s="23" t="s">
        <v>82</v>
      </c>
      <c r="H891" s="23" t="s">
        <v>83</v>
      </c>
      <c r="I891" s="23" t="s">
        <v>84</v>
      </c>
      <c r="J891" s="23" t="s">
        <v>85</v>
      </c>
      <c r="K891" s="23" t="s">
        <v>24</v>
      </c>
      <c r="L891" s="23">
        <v>2</v>
      </c>
      <c r="M891" s="23">
        <v>290.98</v>
      </c>
      <c r="N891" s="23">
        <v>20</v>
      </c>
      <c r="O891" s="23">
        <v>18</v>
      </c>
      <c r="P891" s="23" t="s">
        <v>58</v>
      </c>
      <c r="Q891" s="23" t="s">
        <v>34</v>
      </c>
      <c r="R891" s="23">
        <f t="shared" si="65"/>
        <v>1</v>
      </c>
      <c r="S891" s="23" t="str">
        <f t="shared" si="66"/>
        <v>ORD100890_20240108_CUST02926_MED023</v>
      </c>
      <c r="T891" s="23">
        <f t="shared" si="67"/>
        <v>1</v>
      </c>
      <c r="U891" s="6">
        <f t="shared" si="68"/>
        <v>581.96</v>
      </c>
      <c r="V891" s="6">
        <f>tbl_Raw_Data[[#This Row],[Discount_Pct]]*tbl_Raw_Data[[#This Row],[Gross_Amount]]/100</f>
        <v>116.39200000000001</v>
      </c>
      <c r="W891" s="6">
        <f>tbl_Raw_Data[[#This Row],[Gross_Amount]]-tbl_Raw_Data[[#This Row],[Discount_Amount]]</f>
        <v>465.56800000000004</v>
      </c>
      <c r="X891" s="6">
        <f>tbl_Raw_Data[[#This Row],[Net_Amount_Before_Tax]]*tbl_Raw_Data[[#This Row],[Tax_Pct]]/100</f>
        <v>83.802239999999998</v>
      </c>
      <c r="Y891" s="6">
        <f>tbl_Raw_Data[[#This Row],[Net_Amount_Before_Tax]]+tbl_Raw_Data[[#This Row],[Tax_Amount]]</f>
        <v>549.37024000000008</v>
      </c>
      <c r="Z891" s="6">
        <f t="shared" si="69"/>
        <v>3</v>
      </c>
    </row>
    <row r="892" spans="1:26" x14ac:dyDescent="0.3">
      <c r="A892" s="23" t="s">
        <v>1685</v>
      </c>
      <c r="B892" s="34">
        <v>45464</v>
      </c>
      <c r="C892" s="23" t="s">
        <v>1686</v>
      </c>
      <c r="D892" s="23" t="s">
        <v>80</v>
      </c>
      <c r="E892" s="23" t="s">
        <v>81</v>
      </c>
      <c r="F892" s="23">
        <v>395003</v>
      </c>
      <c r="G892" s="23" t="s">
        <v>102</v>
      </c>
      <c r="H892" s="23" t="s">
        <v>103</v>
      </c>
      <c r="I892" s="23" t="s">
        <v>104</v>
      </c>
      <c r="J892" s="23" t="s">
        <v>64</v>
      </c>
      <c r="K892" s="23" t="s">
        <v>57</v>
      </c>
      <c r="L892" s="23">
        <v>3</v>
      </c>
      <c r="M892" s="23">
        <v>110.15</v>
      </c>
      <c r="N892" s="23">
        <v>0</v>
      </c>
      <c r="O892" s="23">
        <v>5</v>
      </c>
      <c r="P892" s="23" t="s">
        <v>89</v>
      </c>
      <c r="Q892" s="23" t="s">
        <v>44</v>
      </c>
      <c r="R892" s="23">
        <f t="shared" si="65"/>
        <v>1</v>
      </c>
      <c r="S892" s="23" t="str">
        <f t="shared" si="66"/>
        <v>ORD100891_20240621_CUST02763_MED029</v>
      </c>
      <c r="T892" s="23">
        <f t="shared" si="67"/>
        <v>1</v>
      </c>
      <c r="U892" s="6">
        <f t="shared" si="68"/>
        <v>330.45000000000005</v>
      </c>
      <c r="V892" s="6">
        <f>tbl_Raw_Data[[#This Row],[Discount_Pct]]*tbl_Raw_Data[[#This Row],[Gross_Amount]]/100</f>
        <v>0</v>
      </c>
      <c r="W892" s="6">
        <f>tbl_Raw_Data[[#This Row],[Gross_Amount]]-tbl_Raw_Data[[#This Row],[Discount_Amount]]</f>
        <v>330.45000000000005</v>
      </c>
      <c r="X892" s="6">
        <f>tbl_Raw_Data[[#This Row],[Net_Amount_Before_Tax]]*tbl_Raw_Data[[#This Row],[Tax_Pct]]/100</f>
        <v>16.522500000000001</v>
      </c>
      <c r="Y892" s="6">
        <f>tbl_Raw_Data[[#This Row],[Net_Amount_Before_Tax]]+tbl_Raw_Data[[#This Row],[Tax_Amount]]</f>
        <v>346.97250000000003</v>
      </c>
      <c r="Z892" s="6">
        <f t="shared" si="69"/>
        <v>1</v>
      </c>
    </row>
    <row r="893" spans="1:26" x14ac:dyDescent="0.3">
      <c r="A893" s="23" t="s">
        <v>1687</v>
      </c>
      <c r="B893" s="34">
        <v>45724</v>
      </c>
      <c r="C893" s="23" t="s">
        <v>1688</v>
      </c>
      <c r="D893" s="23" t="s">
        <v>130</v>
      </c>
      <c r="E893" s="23" t="s">
        <v>131</v>
      </c>
      <c r="F893" s="23">
        <v>700102</v>
      </c>
      <c r="G893" s="23" t="s">
        <v>154</v>
      </c>
      <c r="H893" s="23" t="s">
        <v>155</v>
      </c>
      <c r="I893" s="23" t="s">
        <v>134</v>
      </c>
      <c r="J893" s="23" t="s">
        <v>156</v>
      </c>
      <c r="K893" s="23" t="s">
        <v>57</v>
      </c>
      <c r="L893" s="23">
        <v>1</v>
      </c>
      <c r="M893" s="23">
        <v>40.98</v>
      </c>
      <c r="N893" s="23">
        <v>15</v>
      </c>
      <c r="O893" s="23">
        <v>5</v>
      </c>
      <c r="P893" s="23" t="s">
        <v>25</v>
      </c>
      <c r="Q893" s="23" t="s">
        <v>34</v>
      </c>
      <c r="R893" s="23">
        <f t="shared" si="65"/>
        <v>1</v>
      </c>
      <c r="S893" s="23" t="str">
        <f t="shared" si="66"/>
        <v>ORD100892_20250308_CUST02030_MED006</v>
      </c>
      <c r="T893" s="23">
        <f t="shared" si="67"/>
        <v>1</v>
      </c>
      <c r="U893" s="6">
        <f t="shared" si="68"/>
        <v>40.98</v>
      </c>
      <c r="V893" s="6">
        <f>tbl_Raw_Data[[#This Row],[Discount_Pct]]*tbl_Raw_Data[[#This Row],[Gross_Amount]]/100</f>
        <v>6.1469999999999994</v>
      </c>
      <c r="W893" s="6">
        <f>tbl_Raw_Data[[#This Row],[Gross_Amount]]-tbl_Raw_Data[[#This Row],[Discount_Amount]]</f>
        <v>34.832999999999998</v>
      </c>
      <c r="X893" s="6">
        <f>tbl_Raw_Data[[#This Row],[Net_Amount_Before_Tax]]*tbl_Raw_Data[[#This Row],[Tax_Pct]]/100</f>
        <v>1.7416499999999999</v>
      </c>
      <c r="Y893" s="6">
        <f>tbl_Raw_Data[[#This Row],[Net_Amount_Before_Tax]]+tbl_Raw_Data[[#This Row],[Tax_Amount]]</f>
        <v>36.574649999999998</v>
      </c>
      <c r="Z893" s="6">
        <f t="shared" si="69"/>
        <v>4</v>
      </c>
    </row>
    <row r="894" spans="1:26" x14ac:dyDescent="0.3">
      <c r="A894" s="23" t="s">
        <v>1689</v>
      </c>
      <c r="B894" s="34">
        <v>45592</v>
      </c>
      <c r="C894" s="23" t="s">
        <v>1690</v>
      </c>
      <c r="D894" s="23" t="s">
        <v>28</v>
      </c>
      <c r="E894" s="23" t="s">
        <v>29</v>
      </c>
      <c r="F894" s="23">
        <v>500090</v>
      </c>
      <c r="G894" s="23" t="s">
        <v>39</v>
      </c>
      <c r="H894" s="23" t="s">
        <v>40</v>
      </c>
      <c r="I894" s="23" t="s">
        <v>41</v>
      </c>
      <c r="J894" s="23" t="s">
        <v>42</v>
      </c>
      <c r="K894" s="23" t="s">
        <v>24</v>
      </c>
      <c r="L894" s="23">
        <v>3</v>
      </c>
      <c r="M894" s="23">
        <v>31.01</v>
      </c>
      <c r="N894" s="23">
        <v>0</v>
      </c>
      <c r="O894" s="23">
        <v>5</v>
      </c>
      <c r="P894" s="23" t="s">
        <v>25</v>
      </c>
      <c r="Q894" s="23" t="s">
        <v>90</v>
      </c>
      <c r="R894" s="23">
        <f t="shared" si="65"/>
        <v>1</v>
      </c>
      <c r="S894" s="23" t="str">
        <f t="shared" si="66"/>
        <v>ORD100893_20241027_CUST01085_MED001</v>
      </c>
      <c r="T894" s="23">
        <f t="shared" si="67"/>
        <v>1</v>
      </c>
      <c r="U894" s="6">
        <f t="shared" si="68"/>
        <v>93.03</v>
      </c>
      <c r="V894" s="6">
        <f>tbl_Raw_Data[[#This Row],[Discount_Pct]]*tbl_Raw_Data[[#This Row],[Gross_Amount]]/100</f>
        <v>0</v>
      </c>
      <c r="W894" s="6">
        <f>tbl_Raw_Data[[#This Row],[Gross_Amount]]-tbl_Raw_Data[[#This Row],[Discount_Amount]]</f>
        <v>93.03</v>
      </c>
      <c r="X894" s="6">
        <f>tbl_Raw_Data[[#This Row],[Net_Amount_Before_Tax]]*tbl_Raw_Data[[#This Row],[Tax_Pct]]/100</f>
        <v>4.6514999999999995</v>
      </c>
      <c r="Y894" s="6">
        <f>tbl_Raw_Data[[#This Row],[Net_Amount_Before_Tax]]+tbl_Raw_Data[[#This Row],[Tax_Amount]]</f>
        <v>97.6815</v>
      </c>
      <c r="Z894" s="6">
        <f t="shared" si="69"/>
        <v>2</v>
      </c>
    </row>
    <row r="895" spans="1:26" x14ac:dyDescent="0.3">
      <c r="A895" s="23" t="s">
        <v>1691</v>
      </c>
      <c r="B895" s="34">
        <v>45791</v>
      </c>
      <c r="C895" s="23" t="s">
        <v>909</v>
      </c>
      <c r="D895" s="23" t="s">
        <v>46</v>
      </c>
      <c r="E895" s="23" t="s">
        <v>47</v>
      </c>
      <c r="F895" s="23">
        <v>411038</v>
      </c>
      <c r="G895" s="23" t="s">
        <v>39</v>
      </c>
      <c r="H895" s="23" t="s">
        <v>40</v>
      </c>
      <c r="I895" s="23" t="s">
        <v>41</v>
      </c>
      <c r="J895" s="23" t="s">
        <v>42</v>
      </c>
      <c r="K895" s="23" t="s">
        <v>24</v>
      </c>
      <c r="L895" s="23">
        <v>2</v>
      </c>
      <c r="M895" s="23">
        <v>29.06</v>
      </c>
      <c r="N895" s="23">
        <v>5</v>
      </c>
      <c r="O895" s="23">
        <v>5</v>
      </c>
      <c r="P895" s="23" t="s">
        <v>58</v>
      </c>
      <c r="Q895" s="23" t="s">
        <v>34</v>
      </c>
      <c r="R895" s="23">
        <f t="shared" si="65"/>
        <v>1</v>
      </c>
      <c r="S895" s="23" t="str">
        <f t="shared" si="66"/>
        <v>ORD100894_20250514_CUST00236_MED001</v>
      </c>
      <c r="T895" s="23">
        <f t="shared" si="67"/>
        <v>1</v>
      </c>
      <c r="U895" s="6">
        <f t="shared" si="68"/>
        <v>58.12</v>
      </c>
      <c r="V895" s="6">
        <f>tbl_Raw_Data[[#This Row],[Discount_Pct]]*tbl_Raw_Data[[#This Row],[Gross_Amount]]/100</f>
        <v>2.9059999999999997</v>
      </c>
      <c r="W895" s="6">
        <f>tbl_Raw_Data[[#This Row],[Gross_Amount]]-tbl_Raw_Data[[#This Row],[Discount_Amount]]</f>
        <v>55.213999999999999</v>
      </c>
      <c r="X895" s="6">
        <f>tbl_Raw_Data[[#This Row],[Net_Amount_Before_Tax]]*tbl_Raw_Data[[#This Row],[Tax_Pct]]/100</f>
        <v>2.7606999999999999</v>
      </c>
      <c r="Y895" s="6">
        <f>tbl_Raw_Data[[#This Row],[Net_Amount_Before_Tax]]+tbl_Raw_Data[[#This Row],[Tax_Amount]]</f>
        <v>57.974699999999999</v>
      </c>
      <c r="Z895" s="6">
        <f t="shared" si="69"/>
        <v>3</v>
      </c>
    </row>
    <row r="896" spans="1:26" x14ac:dyDescent="0.3">
      <c r="A896" s="23" t="s">
        <v>1692</v>
      </c>
      <c r="B896" s="34">
        <v>45301</v>
      </c>
      <c r="C896" s="23" t="s">
        <v>1693</v>
      </c>
      <c r="D896" s="23" t="s">
        <v>130</v>
      </c>
      <c r="E896" s="23" t="s">
        <v>131</v>
      </c>
      <c r="F896" s="23">
        <v>700001</v>
      </c>
      <c r="G896" s="23" t="s">
        <v>145</v>
      </c>
      <c r="H896" s="23" t="s">
        <v>146</v>
      </c>
      <c r="I896" s="23" t="s">
        <v>147</v>
      </c>
      <c r="J896" s="23" t="s">
        <v>148</v>
      </c>
      <c r="K896" s="23" t="s">
        <v>24</v>
      </c>
      <c r="L896" s="23">
        <v>1</v>
      </c>
      <c r="M896" s="23">
        <v>107.4</v>
      </c>
      <c r="N896" s="23">
        <v>15</v>
      </c>
      <c r="O896" s="23">
        <v>12</v>
      </c>
      <c r="P896" s="23" t="s">
        <v>33</v>
      </c>
      <c r="Q896" s="23" t="s">
        <v>34</v>
      </c>
      <c r="R896" s="23">
        <f t="shared" si="65"/>
        <v>1</v>
      </c>
      <c r="S896" s="23" t="str">
        <f t="shared" si="66"/>
        <v>ORD100895_20240110_CUST00416_MED016</v>
      </c>
      <c r="T896" s="23">
        <f t="shared" si="67"/>
        <v>1</v>
      </c>
      <c r="U896" s="6">
        <f t="shared" si="68"/>
        <v>107.4</v>
      </c>
      <c r="V896" s="6">
        <f>tbl_Raw_Data[[#This Row],[Discount_Pct]]*tbl_Raw_Data[[#This Row],[Gross_Amount]]/100</f>
        <v>16.11</v>
      </c>
      <c r="W896" s="6">
        <f>tbl_Raw_Data[[#This Row],[Gross_Amount]]-tbl_Raw_Data[[#This Row],[Discount_Amount]]</f>
        <v>91.29</v>
      </c>
      <c r="X896" s="6">
        <f>tbl_Raw_Data[[#This Row],[Net_Amount_Before_Tax]]*tbl_Raw_Data[[#This Row],[Tax_Pct]]/100</f>
        <v>10.954800000000001</v>
      </c>
      <c r="Y896" s="6">
        <f>tbl_Raw_Data[[#This Row],[Net_Amount_Before_Tax]]+tbl_Raw_Data[[#This Row],[Tax_Amount]]</f>
        <v>102.24480000000001</v>
      </c>
      <c r="Z896" s="6">
        <f t="shared" si="69"/>
        <v>4</v>
      </c>
    </row>
    <row r="897" spans="1:26" x14ac:dyDescent="0.3">
      <c r="A897" s="23" t="s">
        <v>1694</v>
      </c>
      <c r="B897" s="34">
        <v>45964</v>
      </c>
      <c r="C897" s="23" t="s">
        <v>1695</v>
      </c>
      <c r="D897" s="23" t="s">
        <v>28</v>
      </c>
      <c r="E897" s="23" t="s">
        <v>29</v>
      </c>
      <c r="F897" s="23">
        <v>500090</v>
      </c>
      <c r="G897" s="23" t="s">
        <v>145</v>
      </c>
      <c r="H897" s="23" t="s">
        <v>146</v>
      </c>
      <c r="I897" s="23" t="s">
        <v>147</v>
      </c>
      <c r="J897" s="23" t="s">
        <v>148</v>
      </c>
      <c r="K897" s="23" t="s">
        <v>24</v>
      </c>
      <c r="L897" s="23">
        <v>1</v>
      </c>
      <c r="M897" s="23">
        <v>100.88</v>
      </c>
      <c r="N897" s="23">
        <v>5</v>
      </c>
      <c r="O897" s="23">
        <v>5</v>
      </c>
      <c r="P897" s="23" t="s">
        <v>65</v>
      </c>
      <c r="Q897" s="23" t="s">
        <v>34</v>
      </c>
      <c r="R897" s="23">
        <f t="shared" si="65"/>
        <v>1</v>
      </c>
      <c r="S897" s="23" t="str">
        <f t="shared" si="66"/>
        <v>ORD100896_20251103_CUST01025_MED016</v>
      </c>
      <c r="T897" s="23">
        <f t="shared" si="67"/>
        <v>1</v>
      </c>
      <c r="U897" s="6">
        <f t="shared" si="68"/>
        <v>100.88</v>
      </c>
      <c r="V897" s="6">
        <f>tbl_Raw_Data[[#This Row],[Discount_Pct]]*tbl_Raw_Data[[#This Row],[Gross_Amount]]/100</f>
        <v>5.0439999999999996</v>
      </c>
      <c r="W897" s="6">
        <f>tbl_Raw_Data[[#This Row],[Gross_Amount]]-tbl_Raw_Data[[#This Row],[Discount_Amount]]</f>
        <v>95.835999999999999</v>
      </c>
      <c r="X897" s="6">
        <f>tbl_Raw_Data[[#This Row],[Net_Amount_Before_Tax]]*tbl_Raw_Data[[#This Row],[Tax_Pct]]/100</f>
        <v>4.7918000000000003</v>
      </c>
      <c r="Y897" s="6">
        <f>tbl_Raw_Data[[#This Row],[Net_Amount_Before_Tax]]+tbl_Raw_Data[[#This Row],[Tax_Amount]]</f>
        <v>100.62779999999999</v>
      </c>
      <c r="Z897" s="6">
        <f t="shared" si="69"/>
        <v>2</v>
      </c>
    </row>
    <row r="898" spans="1:26" x14ac:dyDescent="0.3">
      <c r="A898" s="23" t="s">
        <v>1696</v>
      </c>
      <c r="B898" s="34">
        <v>45964</v>
      </c>
      <c r="C898" s="23" t="s">
        <v>1697</v>
      </c>
      <c r="D898" s="23" t="s">
        <v>142</v>
      </c>
      <c r="E898" s="23" t="s">
        <v>81</v>
      </c>
      <c r="F898" s="23">
        <v>380015</v>
      </c>
      <c r="G898" s="23" t="s">
        <v>154</v>
      </c>
      <c r="H898" s="23" t="s">
        <v>155</v>
      </c>
      <c r="I898" s="23" t="s">
        <v>134</v>
      </c>
      <c r="J898" s="23" t="s">
        <v>156</v>
      </c>
      <c r="K898" s="23" t="s">
        <v>57</v>
      </c>
      <c r="L898" s="23">
        <v>1</v>
      </c>
      <c r="M898" s="23">
        <v>48.68</v>
      </c>
      <c r="N898" s="23">
        <v>0</v>
      </c>
      <c r="O898" s="23">
        <v>18</v>
      </c>
      <c r="P898" s="23" t="s">
        <v>25</v>
      </c>
      <c r="Q898" s="23" t="s">
        <v>34</v>
      </c>
      <c r="R898" s="23">
        <f t="shared" ref="R898:R961" si="70">COUNTIFS($A$2:$A$8001,A898,$B$2:$B$8001,B898,$C$2:$C$8001,C898,$G$2:$G$8001,G898)</f>
        <v>1</v>
      </c>
      <c r="S898" s="23" t="str">
        <f t="shared" ref="S898:S961" si="71">A898&amp;"_"&amp;TEXT(B898,"yyyymmdd")&amp;"_"&amp;C898&amp;"_"&amp;G898</f>
        <v>ORD100897_20251103_CUST03439_MED006</v>
      </c>
      <c r="T898" s="23">
        <f t="shared" ref="T898:T961" si="72">COUNTIF($S$2:$S$8001,S898)</f>
        <v>1</v>
      </c>
      <c r="U898" s="6">
        <f t="shared" ref="U898:U961" si="73">L898*M898</f>
        <v>48.68</v>
      </c>
      <c r="V898" s="6">
        <f>tbl_Raw_Data[[#This Row],[Discount_Pct]]*tbl_Raw_Data[[#This Row],[Gross_Amount]]/100</f>
        <v>0</v>
      </c>
      <c r="W898" s="6">
        <f>tbl_Raw_Data[[#This Row],[Gross_Amount]]-tbl_Raw_Data[[#This Row],[Discount_Amount]]</f>
        <v>48.68</v>
      </c>
      <c r="X898" s="6">
        <f>tbl_Raw_Data[[#This Row],[Net_Amount_Before_Tax]]*tbl_Raw_Data[[#This Row],[Tax_Pct]]/100</f>
        <v>8.7623999999999995</v>
      </c>
      <c r="Y898" s="6">
        <f>tbl_Raw_Data[[#This Row],[Net_Amount_Before_Tax]]+tbl_Raw_Data[[#This Row],[Tax_Amount]]</f>
        <v>57.442399999999999</v>
      </c>
      <c r="Z898" s="6">
        <f t="shared" ref="Z898:Z961" si="74">COUNTIFS($C$2:$C$8001,C898,$Q$2:$Q$8001,"Delivered")</f>
        <v>2</v>
      </c>
    </row>
    <row r="899" spans="1:26" x14ac:dyDescent="0.3">
      <c r="A899" s="23" t="s">
        <v>1698</v>
      </c>
      <c r="B899" s="34">
        <v>45428</v>
      </c>
      <c r="C899" s="23" t="s">
        <v>1699</v>
      </c>
      <c r="D899" s="23" t="s">
        <v>130</v>
      </c>
      <c r="E899" s="23" t="s">
        <v>131</v>
      </c>
      <c r="F899" s="23">
        <v>700029</v>
      </c>
      <c r="G899" s="23" t="s">
        <v>20</v>
      </c>
      <c r="H899" s="23" t="s">
        <v>21</v>
      </c>
      <c r="I899" s="23" t="s">
        <v>22</v>
      </c>
      <c r="J899" s="23" t="s">
        <v>23</v>
      </c>
      <c r="K899" s="23" t="s">
        <v>24</v>
      </c>
      <c r="L899" s="23">
        <v>1</v>
      </c>
      <c r="M899" s="23">
        <v>119.95</v>
      </c>
      <c r="N899" s="23">
        <v>10</v>
      </c>
      <c r="O899" s="23">
        <v>12</v>
      </c>
      <c r="P899" s="23" t="s">
        <v>25</v>
      </c>
      <c r="Q899" s="23" t="s">
        <v>26</v>
      </c>
      <c r="R899" s="23">
        <f t="shared" si="70"/>
        <v>1</v>
      </c>
      <c r="S899" s="23" t="str">
        <f t="shared" si="71"/>
        <v>ORD100898_20240516_CUST01617_MED024</v>
      </c>
      <c r="T899" s="23">
        <f t="shared" si="72"/>
        <v>1</v>
      </c>
      <c r="U899" s="6">
        <f t="shared" si="73"/>
        <v>119.95</v>
      </c>
      <c r="V899" s="6">
        <f>tbl_Raw_Data[[#This Row],[Discount_Pct]]*tbl_Raw_Data[[#This Row],[Gross_Amount]]/100</f>
        <v>11.994999999999999</v>
      </c>
      <c r="W899" s="6">
        <f>tbl_Raw_Data[[#This Row],[Gross_Amount]]-tbl_Raw_Data[[#This Row],[Discount_Amount]]</f>
        <v>107.955</v>
      </c>
      <c r="X899" s="6">
        <f>tbl_Raw_Data[[#This Row],[Net_Amount_Before_Tax]]*tbl_Raw_Data[[#This Row],[Tax_Pct]]/100</f>
        <v>12.954600000000001</v>
      </c>
      <c r="Y899" s="6">
        <f>tbl_Raw_Data[[#This Row],[Net_Amount_Before_Tax]]+tbl_Raw_Data[[#This Row],[Tax_Amount]]</f>
        <v>120.9096</v>
      </c>
      <c r="Z899" s="6">
        <f t="shared" si="74"/>
        <v>2</v>
      </c>
    </row>
    <row r="900" spans="1:26" x14ac:dyDescent="0.3">
      <c r="A900" s="23" t="s">
        <v>1700</v>
      </c>
      <c r="B900" s="34">
        <v>45799</v>
      </c>
      <c r="C900" s="23" t="s">
        <v>1254</v>
      </c>
      <c r="D900" s="23" t="s">
        <v>52</v>
      </c>
      <c r="E900" s="23" t="s">
        <v>52</v>
      </c>
      <c r="F900" s="23">
        <v>160036</v>
      </c>
      <c r="G900" s="23" t="s">
        <v>82</v>
      </c>
      <c r="H900" s="23" t="s">
        <v>83</v>
      </c>
      <c r="I900" s="23" t="s">
        <v>84</v>
      </c>
      <c r="J900" s="23" t="s">
        <v>85</v>
      </c>
      <c r="K900" s="23" t="s">
        <v>24</v>
      </c>
      <c r="L900" s="23">
        <v>1</v>
      </c>
      <c r="M900" s="23">
        <v>323.76</v>
      </c>
      <c r="N900" s="23">
        <v>10</v>
      </c>
      <c r="O900" s="23">
        <v>12</v>
      </c>
      <c r="P900" s="23" t="s">
        <v>58</v>
      </c>
      <c r="Q900" s="23" t="s">
        <v>26</v>
      </c>
      <c r="R900" s="23">
        <f t="shared" si="70"/>
        <v>1</v>
      </c>
      <c r="S900" s="23" t="str">
        <f t="shared" si="71"/>
        <v>ORD100899_20250522_CUST03277_MED023</v>
      </c>
      <c r="T900" s="23">
        <f t="shared" si="72"/>
        <v>1</v>
      </c>
      <c r="U900" s="6">
        <f t="shared" si="73"/>
        <v>323.76</v>
      </c>
      <c r="V900" s="6">
        <f>tbl_Raw_Data[[#This Row],[Discount_Pct]]*tbl_Raw_Data[[#This Row],[Gross_Amount]]/100</f>
        <v>32.375999999999998</v>
      </c>
      <c r="W900" s="6">
        <f>tbl_Raw_Data[[#This Row],[Gross_Amount]]-tbl_Raw_Data[[#This Row],[Discount_Amount]]</f>
        <v>291.38400000000001</v>
      </c>
      <c r="X900" s="6">
        <f>tbl_Raw_Data[[#This Row],[Net_Amount_Before_Tax]]*tbl_Raw_Data[[#This Row],[Tax_Pct]]/100</f>
        <v>34.966080000000005</v>
      </c>
      <c r="Y900" s="6">
        <f>tbl_Raw_Data[[#This Row],[Net_Amount_Before_Tax]]+tbl_Raw_Data[[#This Row],[Tax_Amount]]</f>
        <v>326.35008000000005</v>
      </c>
      <c r="Z900" s="6">
        <f t="shared" si="74"/>
        <v>3</v>
      </c>
    </row>
    <row r="901" spans="1:26" x14ac:dyDescent="0.3">
      <c r="A901" s="23" t="s">
        <v>1700</v>
      </c>
      <c r="B901" s="34">
        <v>45402</v>
      </c>
      <c r="C901" s="23" t="s">
        <v>1701</v>
      </c>
      <c r="D901" s="23" t="s">
        <v>19</v>
      </c>
      <c r="E901" s="23" t="s">
        <v>19</v>
      </c>
      <c r="F901" s="23">
        <v>110001</v>
      </c>
      <c r="G901" s="23" t="s">
        <v>107</v>
      </c>
      <c r="H901" s="23" t="s">
        <v>108</v>
      </c>
      <c r="I901" s="23" t="s">
        <v>63</v>
      </c>
      <c r="J901" s="23" t="s">
        <v>42</v>
      </c>
      <c r="K901" s="23" t="s">
        <v>57</v>
      </c>
      <c r="L901" s="23">
        <v>1</v>
      </c>
      <c r="M901" s="23">
        <v>96.43</v>
      </c>
      <c r="N901" s="23">
        <v>10</v>
      </c>
      <c r="O901" s="23">
        <v>5</v>
      </c>
      <c r="P901" s="23" t="s">
        <v>58</v>
      </c>
      <c r="Q901" s="23" t="s">
        <v>44</v>
      </c>
      <c r="R901" s="23">
        <f t="shared" si="70"/>
        <v>1</v>
      </c>
      <c r="S901" s="23" t="str">
        <f t="shared" si="71"/>
        <v>ORD100899_20240420_CUST03247_MED005</v>
      </c>
      <c r="T901" s="23">
        <f t="shared" si="72"/>
        <v>1</v>
      </c>
      <c r="U901" s="6">
        <f t="shared" si="73"/>
        <v>96.43</v>
      </c>
      <c r="V901" s="6">
        <f>tbl_Raw_Data[[#This Row],[Discount_Pct]]*tbl_Raw_Data[[#This Row],[Gross_Amount]]/100</f>
        <v>9.6430000000000007</v>
      </c>
      <c r="W901" s="6">
        <f>tbl_Raw_Data[[#This Row],[Gross_Amount]]-tbl_Raw_Data[[#This Row],[Discount_Amount]]</f>
        <v>86.787000000000006</v>
      </c>
      <c r="X901" s="6">
        <f>tbl_Raw_Data[[#This Row],[Net_Amount_Before_Tax]]*tbl_Raw_Data[[#This Row],[Tax_Pct]]/100</f>
        <v>4.3393500000000005</v>
      </c>
      <c r="Y901" s="6">
        <f>tbl_Raw_Data[[#This Row],[Net_Amount_Before_Tax]]+tbl_Raw_Data[[#This Row],[Tax_Amount]]</f>
        <v>91.126350000000002</v>
      </c>
      <c r="Z901" s="6">
        <f t="shared" si="74"/>
        <v>1</v>
      </c>
    </row>
    <row r="902" spans="1:26" x14ac:dyDescent="0.3">
      <c r="A902" s="23" t="s">
        <v>1702</v>
      </c>
      <c r="B902" s="34">
        <v>45903</v>
      </c>
      <c r="C902" s="23" t="s">
        <v>1703</v>
      </c>
      <c r="D902" s="23" t="s">
        <v>19</v>
      </c>
      <c r="E902" s="23" t="s">
        <v>19</v>
      </c>
      <c r="F902" s="23">
        <v>110024</v>
      </c>
      <c r="G902" s="23" t="s">
        <v>160</v>
      </c>
      <c r="H902" s="23" t="s">
        <v>161</v>
      </c>
      <c r="I902" s="23" t="s">
        <v>50</v>
      </c>
      <c r="J902" s="23" t="s">
        <v>23</v>
      </c>
      <c r="K902" s="23" t="s">
        <v>24</v>
      </c>
      <c r="L902" s="23">
        <v>2</v>
      </c>
      <c r="M902" s="23">
        <v>138.65</v>
      </c>
      <c r="N902" s="23">
        <v>0</v>
      </c>
      <c r="O902" s="23">
        <v>12</v>
      </c>
      <c r="P902" s="23" t="s">
        <v>89</v>
      </c>
      <c r="Q902" s="23" t="s">
        <v>34</v>
      </c>
      <c r="R902" s="23">
        <f t="shared" si="70"/>
        <v>1</v>
      </c>
      <c r="S902" s="23" t="str">
        <f t="shared" si="71"/>
        <v>ORD100901_20250903_CUST03021_MED014</v>
      </c>
      <c r="T902" s="23">
        <f t="shared" si="72"/>
        <v>1</v>
      </c>
      <c r="U902" s="6">
        <f t="shared" si="73"/>
        <v>277.3</v>
      </c>
      <c r="V902" s="6">
        <f>tbl_Raw_Data[[#This Row],[Discount_Pct]]*tbl_Raw_Data[[#This Row],[Gross_Amount]]/100</f>
        <v>0</v>
      </c>
      <c r="W902" s="6">
        <f>tbl_Raw_Data[[#This Row],[Gross_Amount]]-tbl_Raw_Data[[#This Row],[Discount_Amount]]</f>
        <v>277.3</v>
      </c>
      <c r="X902" s="6">
        <f>tbl_Raw_Data[[#This Row],[Net_Amount_Before_Tax]]*tbl_Raw_Data[[#This Row],[Tax_Pct]]/100</f>
        <v>33.276000000000003</v>
      </c>
      <c r="Y902" s="6">
        <f>tbl_Raw_Data[[#This Row],[Net_Amount_Before_Tax]]+tbl_Raw_Data[[#This Row],[Tax_Amount]]</f>
        <v>310.57600000000002</v>
      </c>
      <c r="Z902" s="6">
        <f t="shared" si="74"/>
        <v>2</v>
      </c>
    </row>
    <row r="903" spans="1:26" x14ac:dyDescent="0.3">
      <c r="A903" s="23" t="s">
        <v>1704</v>
      </c>
      <c r="B903" s="34">
        <v>45483</v>
      </c>
      <c r="C903" s="23" t="s">
        <v>1705</v>
      </c>
      <c r="D903" s="23" t="s">
        <v>87</v>
      </c>
      <c r="E903" s="23" t="s">
        <v>88</v>
      </c>
      <c r="F903" s="23">
        <v>600096</v>
      </c>
      <c r="G903" s="23" t="s">
        <v>256</v>
      </c>
      <c r="H903" s="23" t="s">
        <v>257</v>
      </c>
      <c r="I903" s="23" t="s">
        <v>22</v>
      </c>
      <c r="J903" s="23" t="s">
        <v>258</v>
      </c>
      <c r="K903" s="23" t="s">
        <v>57</v>
      </c>
      <c r="L903" s="23">
        <v>1</v>
      </c>
      <c r="M903" s="23">
        <v>61.82</v>
      </c>
      <c r="N903" s="23">
        <v>10</v>
      </c>
      <c r="O903" s="23">
        <v>18</v>
      </c>
      <c r="P903" s="23" t="s">
        <v>43</v>
      </c>
      <c r="Q903" s="23" t="s">
        <v>90</v>
      </c>
      <c r="R903" s="23">
        <f t="shared" si="70"/>
        <v>1</v>
      </c>
      <c r="S903" s="23" t="str">
        <f t="shared" si="71"/>
        <v>ORD100902_20240710_CUST01022_MED025</v>
      </c>
      <c r="T903" s="23">
        <f t="shared" si="72"/>
        <v>1</v>
      </c>
      <c r="U903" s="6">
        <f t="shared" si="73"/>
        <v>61.82</v>
      </c>
      <c r="V903" s="6">
        <f>tbl_Raw_Data[[#This Row],[Discount_Pct]]*tbl_Raw_Data[[#This Row],[Gross_Amount]]/100</f>
        <v>6.1820000000000004</v>
      </c>
      <c r="W903" s="6">
        <f>tbl_Raw_Data[[#This Row],[Gross_Amount]]-tbl_Raw_Data[[#This Row],[Discount_Amount]]</f>
        <v>55.637999999999998</v>
      </c>
      <c r="X903" s="6">
        <f>tbl_Raw_Data[[#This Row],[Net_Amount_Before_Tax]]*tbl_Raw_Data[[#This Row],[Tax_Pct]]/100</f>
        <v>10.01484</v>
      </c>
      <c r="Y903" s="6">
        <f>tbl_Raw_Data[[#This Row],[Net_Amount_Before_Tax]]+tbl_Raw_Data[[#This Row],[Tax_Amount]]</f>
        <v>65.652839999999998</v>
      </c>
      <c r="Z903" s="6">
        <f t="shared" si="74"/>
        <v>2</v>
      </c>
    </row>
    <row r="904" spans="1:26" x14ac:dyDescent="0.3">
      <c r="A904" s="23" t="s">
        <v>1706</v>
      </c>
      <c r="B904" s="34">
        <v>45397</v>
      </c>
      <c r="C904" s="23" t="s">
        <v>1707</v>
      </c>
      <c r="D904" s="23" t="s">
        <v>100</v>
      </c>
      <c r="E904" s="23" t="s">
        <v>101</v>
      </c>
      <c r="F904" s="23">
        <v>201303</v>
      </c>
      <c r="G904" s="23" t="s">
        <v>30</v>
      </c>
      <c r="H904" s="23" t="s">
        <v>31</v>
      </c>
      <c r="I904" s="23" t="s">
        <v>32</v>
      </c>
      <c r="J904" s="23" t="s">
        <v>23</v>
      </c>
      <c r="K904" s="23" t="s">
        <v>24</v>
      </c>
      <c r="L904" s="23">
        <v>2</v>
      </c>
      <c r="M904" s="23">
        <v>125.68</v>
      </c>
      <c r="N904" s="23">
        <v>15</v>
      </c>
      <c r="O904" s="23">
        <v>18</v>
      </c>
      <c r="P904" s="23" t="s">
        <v>43</v>
      </c>
      <c r="Q904" s="23" t="s">
        <v>34</v>
      </c>
      <c r="R904" s="23">
        <f t="shared" si="70"/>
        <v>1</v>
      </c>
      <c r="S904" s="23" t="str">
        <f t="shared" si="71"/>
        <v>ORD100903_20240415_CUST02872_MED017</v>
      </c>
      <c r="T904" s="23">
        <f t="shared" si="72"/>
        <v>1</v>
      </c>
      <c r="U904" s="6">
        <f t="shared" si="73"/>
        <v>251.36</v>
      </c>
      <c r="V904" s="6">
        <f>tbl_Raw_Data[[#This Row],[Discount_Pct]]*tbl_Raw_Data[[#This Row],[Gross_Amount]]/100</f>
        <v>37.704000000000001</v>
      </c>
      <c r="W904" s="6">
        <f>tbl_Raw_Data[[#This Row],[Gross_Amount]]-tbl_Raw_Data[[#This Row],[Discount_Amount]]</f>
        <v>213.65600000000001</v>
      </c>
      <c r="X904" s="6">
        <f>tbl_Raw_Data[[#This Row],[Net_Amount_Before_Tax]]*tbl_Raw_Data[[#This Row],[Tax_Pct]]/100</f>
        <v>38.458080000000002</v>
      </c>
      <c r="Y904" s="6">
        <f>tbl_Raw_Data[[#This Row],[Net_Amount_Before_Tax]]+tbl_Raw_Data[[#This Row],[Tax_Amount]]</f>
        <v>252.11408</v>
      </c>
      <c r="Z904" s="6">
        <f t="shared" si="74"/>
        <v>2</v>
      </c>
    </row>
    <row r="905" spans="1:26" x14ac:dyDescent="0.3">
      <c r="A905" s="23" t="s">
        <v>1706</v>
      </c>
      <c r="B905" s="34">
        <v>45331</v>
      </c>
      <c r="C905" s="23" t="s">
        <v>1708</v>
      </c>
      <c r="D905" s="23" t="s">
        <v>28</v>
      </c>
      <c r="E905" s="23" t="s">
        <v>29</v>
      </c>
      <c r="F905" s="23">
        <v>500084</v>
      </c>
      <c r="G905" s="23" t="s">
        <v>283</v>
      </c>
      <c r="H905" s="23" t="s">
        <v>284</v>
      </c>
      <c r="I905" s="23" t="s">
        <v>104</v>
      </c>
      <c r="J905" s="23" t="s">
        <v>42</v>
      </c>
      <c r="K905" s="23" t="s">
        <v>57</v>
      </c>
      <c r="L905" s="23">
        <v>1</v>
      </c>
      <c r="M905" s="23">
        <v>252.16</v>
      </c>
      <c r="N905" s="23">
        <v>0</v>
      </c>
      <c r="O905" s="23">
        <v>5</v>
      </c>
      <c r="P905" s="23" t="s">
        <v>33</v>
      </c>
      <c r="Q905" s="23" t="s">
        <v>34</v>
      </c>
      <c r="R905" s="23">
        <f t="shared" si="70"/>
        <v>1</v>
      </c>
      <c r="S905" s="23" t="str">
        <f t="shared" si="71"/>
        <v>ORD100903_20240209_CUST01122_MED030</v>
      </c>
      <c r="T905" s="23">
        <f t="shared" si="72"/>
        <v>1</v>
      </c>
      <c r="U905" s="6">
        <f t="shared" si="73"/>
        <v>252.16</v>
      </c>
      <c r="V905" s="6">
        <f>tbl_Raw_Data[[#This Row],[Discount_Pct]]*tbl_Raw_Data[[#This Row],[Gross_Amount]]/100</f>
        <v>0</v>
      </c>
      <c r="W905" s="6">
        <f>tbl_Raw_Data[[#This Row],[Gross_Amount]]-tbl_Raw_Data[[#This Row],[Discount_Amount]]</f>
        <v>252.16</v>
      </c>
      <c r="X905" s="6">
        <f>tbl_Raw_Data[[#This Row],[Net_Amount_Before_Tax]]*tbl_Raw_Data[[#This Row],[Tax_Pct]]/100</f>
        <v>12.607999999999999</v>
      </c>
      <c r="Y905" s="6">
        <f>tbl_Raw_Data[[#This Row],[Net_Amount_Before_Tax]]+tbl_Raw_Data[[#This Row],[Tax_Amount]]</f>
        <v>264.76799999999997</v>
      </c>
      <c r="Z905" s="6">
        <f t="shared" si="74"/>
        <v>2</v>
      </c>
    </row>
    <row r="906" spans="1:26" x14ac:dyDescent="0.3">
      <c r="A906" s="23" t="s">
        <v>1709</v>
      </c>
      <c r="B906" s="34">
        <v>45528</v>
      </c>
      <c r="C906" s="23" t="s">
        <v>907</v>
      </c>
      <c r="D906" s="23" t="s">
        <v>46</v>
      </c>
      <c r="E906" s="23" t="s">
        <v>47</v>
      </c>
      <c r="F906" s="23">
        <v>411001</v>
      </c>
      <c r="G906" s="23" t="s">
        <v>160</v>
      </c>
      <c r="H906" s="23" t="s">
        <v>161</v>
      </c>
      <c r="I906" s="23" t="s">
        <v>50</v>
      </c>
      <c r="J906" s="23" t="s">
        <v>23</v>
      </c>
      <c r="K906" s="23" t="s">
        <v>24</v>
      </c>
      <c r="L906" s="23">
        <v>2</v>
      </c>
      <c r="M906" s="23">
        <v>147.56</v>
      </c>
      <c r="N906" s="23">
        <v>10</v>
      </c>
      <c r="O906" s="23">
        <v>5</v>
      </c>
      <c r="P906" s="23" t="s">
        <v>65</v>
      </c>
      <c r="Q906" s="23" t="s">
        <v>44</v>
      </c>
      <c r="R906" s="23">
        <f t="shared" si="70"/>
        <v>1</v>
      </c>
      <c r="S906" s="23" t="str">
        <f t="shared" si="71"/>
        <v>ORD100905_20240824_CUST00909_MED014</v>
      </c>
      <c r="T906" s="23">
        <f t="shared" si="72"/>
        <v>1</v>
      </c>
      <c r="U906" s="6">
        <f t="shared" si="73"/>
        <v>295.12</v>
      </c>
      <c r="V906" s="6">
        <f>tbl_Raw_Data[[#This Row],[Discount_Pct]]*tbl_Raw_Data[[#This Row],[Gross_Amount]]/100</f>
        <v>29.511999999999997</v>
      </c>
      <c r="W906" s="6">
        <f>tbl_Raw_Data[[#This Row],[Gross_Amount]]-tbl_Raw_Data[[#This Row],[Discount_Amount]]</f>
        <v>265.608</v>
      </c>
      <c r="X906" s="6">
        <f>tbl_Raw_Data[[#This Row],[Net_Amount_Before_Tax]]*tbl_Raw_Data[[#This Row],[Tax_Pct]]/100</f>
        <v>13.2804</v>
      </c>
      <c r="Y906" s="6">
        <f>tbl_Raw_Data[[#This Row],[Net_Amount_Before_Tax]]+tbl_Raw_Data[[#This Row],[Tax_Amount]]</f>
        <v>278.88839999999999</v>
      </c>
      <c r="Z906" s="6">
        <f t="shared" si="74"/>
        <v>1</v>
      </c>
    </row>
    <row r="907" spans="1:26" x14ac:dyDescent="0.3">
      <c r="A907" s="23" t="s">
        <v>1710</v>
      </c>
      <c r="B907" s="34">
        <v>45651</v>
      </c>
      <c r="C907" s="23" t="s">
        <v>1711</v>
      </c>
      <c r="D907" s="23" t="s">
        <v>130</v>
      </c>
      <c r="E907" s="23" t="s">
        <v>131</v>
      </c>
      <c r="F907" s="23">
        <v>700029</v>
      </c>
      <c r="G907" s="23" t="s">
        <v>74</v>
      </c>
      <c r="H907" s="23" t="s">
        <v>75</v>
      </c>
      <c r="I907" s="23" t="s">
        <v>76</v>
      </c>
      <c r="J907" s="23" t="s">
        <v>77</v>
      </c>
      <c r="K907" s="23" t="s">
        <v>57</v>
      </c>
      <c r="L907" s="23">
        <v>1</v>
      </c>
      <c r="M907" s="23">
        <v>55.36</v>
      </c>
      <c r="N907" s="23">
        <v>0</v>
      </c>
      <c r="O907" s="23">
        <v>5</v>
      </c>
      <c r="P907" s="23" t="s">
        <v>43</v>
      </c>
      <c r="Q907" s="23" t="s">
        <v>34</v>
      </c>
      <c r="R907" s="23">
        <f t="shared" si="70"/>
        <v>1</v>
      </c>
      <c r="S907" s="23" t="str">
        <f t="shared" si="71"/>
        <v>ORD100906_20241225_CUST02915_MED008</v>
      </c>
      <c r="T907" s="23">
        <f t="shared" si="72"/>
        <v>1</v>
      </c>
      <c r="U907" s="6">
        <f t="shared" si="73"/>
        <v>55.36</v>
      </c>
      <c r="V907" s="6">
        <f>tbl_Raw_Data[[#This Row],[Discount_Pct]]*tbl_Raw_Data[[#This Row],[Gross_Amount]]/100</f>
        <v>0</v>
      </c>
      <c r="W907" s="6">
        <f>tbl_Raw_Data[[#This Row],[Gross_Amount]]-tbl_Raw_Data[[#This Row],[Discount_Amount]]</f>
        <v>55.36</v>
      </c>
      <c r="X907" s="6">
        <f>tbl_Raw_Data[[#This Row],[Net_Amount_Before_Tax]]*tbl_Raw_Data[[#This Row],[Tax_Pct]]/100</f>
        <v>2.7680000000000002</v>
      </c>
      <c r="Y907" s="6">
        <f>tbl_Raw_Data[[#This Row],[Net_Amount_Before_Tax]]+tbl_Raw_Data[[#This Row],[Tax_Amount]]</f>
        <v>58.128</v>
      </c>
      <c r="Z907" s="6">
        <f t="shared" si="74"/>
        <v>4</v>
      </c>
    </row>
    <row r="908" spans="1:26" x14ac:dyDescent="0.3">
      <c r="A908" s="23" t="s">
        <v>1712</v>
      </c>
      <c r="B908" s="34">
        <v>45913</v>
      </c>
      <c r="C908" s="23" t="s">
        <v>1713</v>
      </c>
      <c r="D908" s="23" t="s">
        <v>130</v>
      </c>
      <c r="E908" s="23" t="s">
        <v>131</v>
      </c>
      <c r="F908" s="23">
        <v>700001</v>
      </c>
      <c r="G908" s="23" t="s">
        <v>154</v>
      </c>
      <c r="H908" s="23" t="s">
        <v>155</v>
      </c>
      <c r="I908" s="23" t="s">
        <v>134</v>
      </c>
      <c r="J908" s="23" t="s">
        <v>156</v>
      </c>
      <c r="K908" s="23" t="s">
        <v>57</v>
      </c>
      <c r="L908" s="23">
        <v>1</v>
      </c>
      <c r="M908" s="23">
        <v>45.57</v>
      </c>
      <c r="N908" s="23">
        <v>5</v>
      </c>
      <c r="O908" s="23">
        <v>5</v>
      </c>
      <c r="P908" s="23" t="s">
        <v>58</v>
      </c>
      <c r="Q908" s="23" t="s">
        <v>34</v>
      </c>
      <c r="R908" s="23">
        <f t="shared" si="70"/>
        <v>1</v>
      </c>
      <c r="S908" s="23" t="str">
        <f t="shared" si="71"/>
        <v>ORD100907_20250913_CUST00413_MED006</v>
      </c>
      <c r="T908" s="23">
        <f t="shared" si="72"/>
        <v>1</v>
      </c>
      <c r="U908" s="6">
        <f t="shared" si="73"/>
        <v>45.57</v>
      </c>
      <c r="V908" s="6">
        <f>tbl_Raw_Data[[#This Row],[Discount_Pct]]*tbl_Raw_Data[[#This Row],[Gross_Amount]]/100</f>
        <v>2.2784999999999997</v>
      </c>
      <c r="W908" s="6">
        <f>tbl_Raw_Data[[#This Row],[Gross_Amount]]-tbl_Raw_Data[[#This Row],[Discount_Amount]]</f>
        <v>43.291499999999999</v>
      </c>
      <c r="X908" s="6">
        <f>tbl_Raw_Data[[#This Row],[Net_Amount_Before_Tax]]*tbl_Raw_Data[[#This Row],[Tax_Pct]]/100</f>
        <v>2.1645749999999997</v>
      </c>
      <c r="Y908" s="6">
        <f>tbl_Raw_Data[[#This Row],[Net_Amount_Before_Tax]]+tbl_Raw_Data[[#This Row],[Tax_Amount]]</f>
        <v>45.456074999999998</v>
      </c>
      <c r="Z908" s="6">
        <f t="shared" si="74"/>
        <v>2</v>
      </c>
    </row>
    <row r="909" spans="1:26" x14ac:dyDescent="0.3">
      <c r="A909" s="23" t="s">
        <v>1714</v>
      </c>
      <c r="B909" s="34">
        <v>45425</v>
      </c>
      <c r="C909" s="23" t="s">
        <v>1715</v>
      </c>
      <c r="D909" s="23" t="s">
        <v>46</v>
      </c>
      <c r="E909" s="23" t="s">
        <v>47</v>
      </c>
      <c r="F909" s="23">
        <v>411038</v>
      </c>
      <c r="G909" s="23" t="s">
        <v>20</v>
      </c>
      <c r="H909" s="23" t="s">
        <v>21</v>
      </c>
      <c r="I909" s="23" t="s">
        <v>22</v>
      </c>
      <c r="J909" s="23" t="s">
        <v>23</v>
      </c>
      <c r="K909" s="23" t="s">
        <v>24</v>
      </c>
      <c r="L909" s="23">
        <v>3</v>
      </c>
      <c r="M909" s="23">
        <v>145.88</v>
      </c>
      <c r="N909" s="23">
        <v>5</v>
      </c>
      <c r="O909" s="23">
        <v>12</v>
      </c>
      <c r="P909" s="23" t="s">
        <v>43</v>
      </c>
      <c r="Q909" s="23" t="s">
        <v>34</v>
      </c>
      <c r="R909" s="23">
        <f t="shared" si="70"/>
        <v>1</v>
      </c>
      <c r="S909" s="23" t="str">
        <f t="shared" si="71"/>
        <v>ORD100908_20240513_CUST01357_MED024</v>
      </c>
      <c r="T909" s="23">
        <f t="shared" si="72"/>
        <v>1</v>
      </c>
      <c r="U909" s="6">
        <f t="shared" si="73"/>
        <v>437.64</v>
      </c>
      <c r="V909" s="6">
        <f>tbl_Raw_Data[[#This Row],[Discount_Pct]]*tbl_Raw_Data[[#This Row],[Gross_Amount]]/100</f>
        <v>21.881999999999998</v>
      </c>
      <c r="W909" s="6">
        <f>tbl_Raw_Data[[#This Row],[Gross_Amount]]-tbl_Raw_Data[[#This Row],[Discount_Amount]]</f>
        <v>415.75799999999998</v>
      </c>
      <c r="X909" s="6">
        <f>tbl_Raw_Data[[#This Row],[Net_Amount_Before_Tax]]*tbl_Raw_Data[[#This Row],[Tax_Pct]]/100</f>
        <v>49.890959999999993</v>
      </c>
      <c r="Y909" s="6">
        <f>tbl_Raw_Data[[#This Row],[Net_Amount_Before_Tax]]+tbl_Raw_Data[[#This Row],[Tax_Amount]]</f>
        <v>465.64895999999999</v>
      </c>
      <c r="Z909" s="6">
        <f t="shared" si="74"/>
        <v>2</v>
      </c>
    </row>
    <row r="910" spans="1:26" x14ac:dyDescent="0.3">
      <c r="A910" s="23" t="s">
        <v>1716</v>
      </c>
      <c r="B910" s="34">
        <v>45685</v>
      </c>
      <c r="C910" s="23" t="s">
        <v>1717</v>
      </c>
      <c r="D910" s="23" t="s">
        <v>80</v>
      </c>
      <c r="E910" s="23" t="s">
        <v>81</v>
      </c>
      <c r="F910" s="23">
        <v>395003</v>
      </c>
      <c r="G910" s="23" t="s">
        <v>61</v>
      </c>
      <c r="H910" s="23" t="s">
        <v>62</v>
      </c>
      <c r="I910" s="23" t="s">
        <v>63</v>
      </c>
      <c r="J910" s="23" t="s">
        <v>64</v>
      </c>
      <c r="K910" s="23" t="s">
        <v>57</v>
      </c>
      <c r="L910" s="23">
        <v>1</v>
      </c>
      <c r="M910" s="23">
        <v>118.85</v>
      </c>
      <c r="N910" s="23">
        <v>0</v>
      </c>
      <c r="O910" s="23">
        <v>12</v>
      </c>
      <c r="P910" s="23" t="s">
        <v>43</v>
      </c>
      <c r="Q910" s="23" t="s">
        <v>90</v>
      </c>
      <c r="R910" s="23">
        <f t="shared" si="70"/>
        <v>1</v>
      </c>
      <c r="S910" s="23" t="str">
        <f t="shared" si="71"/>
        <v>ORD100909_20250128_CUST00358_MED004</v>
      </c>
      <c r="T910" s="23">
        <f t="shared" si="72"/>
        <v>1</v>
      </c>
      <c r="U910" s="6">
        <f t="shared" si="73"/>
        <v>118.85</v>
      </c>
      <c r="V910" s="6">
        <f>tbl_Raw_Data[[#This Row],[Discount_Pct]]*tbl_Raw_Data[[#This Row],[Gross_Amount]]/100</f>
        <v>0</v>
      </c>
      <c r="W910" s="6">
        <f>tbl_Raw_Data[[#This Row],[Gross_Amount]]-tbl_Raw_Data[[#This Row],[Discount_Amount]]</f>
        <v>118.85</v>
      </c>
      <c r="X910" s="6">
        <f>tbl_Raw_Data[[#This Row],[Net_Amount_Before_Tax]]*tbl_Raw_Data[[#This Row],[Tax_Pct]]/100</f>
        <v>14.261999999999999</v>
      </c>
      <c r="Y910" s="6">
        <f>tbl_Raw_Data[[#This Row],[Net_Amount_Before_Tax]]+tbl_Raw_Data[[#This Row],[Tax_Amount]]</f>
        <v>133.11199999999999</v>
      </c>
      <c r="Z910" s="6">
        <f t="shared" si="74"/>
        <v>0</v>
      </c>
    </row>
    <row r="911" spans="1:26" x14ac:dyDescent="0.3">
      <c r="A911" s="23" t="s">
        <v>1718</v>
      </c>
      <c r="B911" s="34">
        <v>45368</v>
      </c>
      <c r="C911" s="23" t="s">
        <v>1056</v>
      </c>
      <c r="D911" s="23" t="s">
        <v>123</v>
      </c>
      <c r="E911" s="23" t="s">
        <v>101</v>
      </c>
      <c r="F911" s="23">
        <v>226010</v>
      </c>
      <c r="G911" s="23" t="s">
        <v>196</v>
      </c>
      <c r="H911" s="23" t="s">
        <v>197</v>
      </c>
      <c r="I911" s="23" t="s">
        <v>32</v>
      </c>
      <c r="J911" s="23" t="s">
        <v>42</v>
      </c>
      <c r="K911" s="23" t="s">
        <v>24</v>
      </c>
      <c r="L911" s="23">
        <v>1</v>
      </c>
      <c r="M911" s="23">
        <v>25.2</v>
      </c>
      <c r="N911" s="23">
        <v>10</v>
      </c>
      <c r="O911" s="23">
        <v>12</v>
      </c>
      <c r="P911" s="23" t="s">
        <v>25</v>
      </c>
      <c r="Q911" s="23" t="s">
        <v>34</v>
      </c>
      <c r="R911" s="23">
        <f t="shared" si="70"/>
        <v>1</v>
      </c>
      <c r="S911" s="23" t="str">
        <f t="shared" si="71"/>
        <v>ORD100910_20240317_CUST02239_MED011</v>
      </c>
      <c r="T911" s="23">
        <f t="shared" si="72"/>
        <v>1</v>
      </c>
      <c r="U911" s="6">
        <f t="shared" si="73"/>
        <v>25.2</v>
      </c>
      <c r="V911" s="6">
        <f>tbl_Raw_Data[[#This Row],[Discount_Pct]]*tbl_Raw_Data[[#This Row],[Gross_Amount]]/100</f>
        <v>2.52</v>
      </c>
      <c r="W911" s="6">
        <f>tbl_Raw_Data[[#This Row],[Gross_Amount]]-tbl_Raw_Data[[#This Row],[Discount_Amount]]</f>
        <v>22.68</v>
      </c>
      <c r="X911" s="6">
        <f>tbl_Raw_Data[[#This Row],[Net_Amount_Before_Tax]]*tbl_Raw_Data[[#This Row],[Tax_Pct]]/100</f>
        <v>2.7215999999999996</v>
      </c>
      <c r="Y911" s="6">
        <f>tbl_Raw_Data[[#This Row],[Net_Amount_Before_Tax]]+tbl_Raw_Data[[#This Row],[Tax_Amount]]</f>
        <v>25.401599999999998</v>
      </c>
      <c r="Z911" s="6">
        <f t="shared" si="74"/>
        <v>3</v>
      </c>
    </row>
    <row r="912" spans="1:26" x14ac:dyDescent="0.3">
      <c r="A912" s="23" t="s">
        <v>1719</v>
      </c>
      <c r="B912" s="34">
        <v>45855</v>
      </c>
      <c r="C912" s="23" t="s">
        <v>1711</v>
      </c>
      <c r="D912" s="23" t="s">
        <v>87</v>
      </c>
      <c r="E912" s="23" t="s">
        <v>88</v>
      </c>
      <c r="F912" s="23">
        <v>600040</v>
      </c>
      <c r="G912" s="23" t="s">
        <v>102</v>
      </c>
      <c r="H912" s="23" t="s">
        <v>103</v>
      </c>
      <c r="I912" s="23" t="s">
        <v>104</v>
      </c>
      <c r="J912" s="23" t="s">
        <v>64</v>
      </c>
      <c r="K912" s="23" t="s">
        <v>57</v>
      </c>
      <c r="L912" s="23">
        <v>4</v>
      </c>
      <c r="M912" s="23">
        <v>108.82</v>
      </c>
      <c r="N912" s="23">
        <v>15</v>
      </c>
      <c r="O912" s="23">
        <v>5</v>
      </c>
      <c r="P912" s="23" t="s">
        <v>33</v>
      </c>
      <c r="Q912" s="23" t="s">
        <v>34</v>
      </c>
      <c r="R912" s="23">
        <f t="shared" si="70"/>
        <v>1</v>
      </c>
      <c r="S912" s="23" t="str">
        <f t="shared" si="71"/>
        <v>ORD100911_20250717_CUST02915_MED029</v>
      </c>
      <c r="T912" s="23">
        <f t="shared" si="72"/>
        <v>1</v>
      </c>
      <c r="U912" s="6">
        <f t="shared" si="73"/>
        <v>435.28</v>
      </c>
      <c r="V912" s="6">
        <f>tbl_Raw_Data[[#This Row],[Discount_Pct]]*tbl_Raw_Data[[#This Row],[Gross_Amount]]/100</f>
        <v>65.292000000000002</v>
      </c>
      <c r="W912" s="6">
        <f>tbl_Raw_Data[[#This Row],[Gross_Amount]]-tbl_Raw_Data[[#This Row],[Discount_Amount]]</f>
        <v>369.98799999999994</v>
      </c>
      <c r="X912" s="6">
        <f>tbl_Raw_Data[[#This Row],[Net_Amount_Before_Tax]]*tbl_Raw_Data[[#This Row],[Tax_Pct]]/100</f>
        <v>18.499399999999994</v>
      </c>
      <c r="Y912" s="6">
        <f>tbl_Raw_Data[[#This Row],[Net_Amount_Before_Tax]]+tbl_Raw_Data[[#This Row],[Tax_Amount]]</f>
        <v>388.48739999999992</v>
      </c>
      <c r="Z912" s="6">
        <f t="shared" si="74"/>
        <v>4</v>
      </c>
    </row>
    <row r="913" spans="1:26" x14ac:dyDescent="0.3">
      <c r="A913" s="23" t="s">
        <v>1720</v>
      </c>
      <c r="B913" s="34">
        <v>45361</v>
      </c>
      <c r="C913" s="23" t="s">
        <v>578</v>
      </c>
      <c r="D913" s="23" t="s">
        <v>130</v>
      </c>
      <c r="E913" s="23" t="s">
        <v>131</v>
      </c>
      <c r="F913" s="23">
        <v>700029</v>
      </c>
      <c r="G913" s="23" t="s">
        <v>30</v>
      </c>
      <c r="H913" s="23" t="s">
        <v>31</v>
      </c>
      <c r="I913" s="23" t="s">
        <v>32</v>
      </c>
      <c r="J913" s="23" t="s">
        <v>23</v>
      </c>
      <c r="K913" s="23" t="s">
        <v>24</v>
      </c>
      <c r="L913" s="23">
        <v>4</v>
      </c>
      <c r="M913" s="23">
        <v>137.16999999999999</v>
      </c>
      <c r="N913" s="23">
        <v>0</v>
      </c>
      <c r="O913" s="23">
        <v>12</v>
      </c>
      <c r="P913" s="23" t="s">
        <v>58</v>
      </c>
      <c r="Q913" s="23" t="s">
        <v>34</v>
      </c>
      <c r="R913" s="23">
        <f t="shared" si="70"/>
        <v>1</v>
      </c>
      <c r="S913" s="23" t="str">
        <f t="shared" si="71"/>
        <v>ORD100912_20240310_CUST01978_MED017</v>
      </c>
      <c r="T913" s="23">
        <f t="shared" si="72"/>
        <v>1</v>
      </c>
      <c r="U913" s="6">
        <f t="shared" si="73"/>
        <v>548.67999999999995</v>
      </c>
      <c r="V913" s="6">
        <f>tbl_Raw_Data[[#This Row],[Discount_Pct]]*tbl_Raw_Data[[#This Row],[Gross_Amount]]/100</f>
        <v>0</v>
      </c>
      <c r="W913" s="6">
        <f>tbl_Raw_Data[[#This Row],[Gross_Amount]]-tbl_Raw_Data[[#This Row],[Discount_Amount]]</f>
        <v>548.67999999999995</v>
      </c>
      <c r="X913" s="6">
        <f>tbl_Raw_Data[[#This Row],[Net_Amount_Before_Tax]]*tbl_Raw_Data[[#This Row],[Tax_Pct]]/100</f>
        <v>65.8416</v>
      </c>
      <c r="Y913" s="6">
        <f>tbl_Raw_Data[[#This Row],[Net_Amount_Before_Tax]]+tbl_Raw_Data[[#This Row],[Tax_Amount]]</f>
        <v>614.52159999999992</v>
      </c>
      <c r="Z913" s="6">
        <f t="shared" si="74"/>
        <v>5</v>
      </c>
    </row>
    <row r="914" spans="1:26" x14ac:dyDescent="0.3">
      <c r="A914" s="23" t="s">
        <v>1721</v>
      </c>
      <c r="B914" s="34">
        <v>45871</v>
      </c>
      <c r="C914" s="23" t="s">
        <v>1722</v>
      </c>
      <c r="D914" s="23" t="s">
        <v>183</v>
      </c>
      <c r="E914" s="23" t="s">
        <v>184</v>
      </c>
      <c r="F914" s="23">
        <v>122018</v>
      </c>
      <c r="G914" s="23" t="s">
        <v>82</v>
      </c>
      <c r="H914" s="23" t="s">
        <v>83</v>
      </c>
      <c r="I914" s="23" t="s">
        <v>84</v>
      </c>
      <c r="J914" s="23" t="s">
        <v>85</v>
      </c>
      <c r="K914" s="23" t="s">
        <v>24</v>
      </c>
      <c r="L914" s="23">
        <v>1</v>
      </c>
      <c r="M914" s="23">
        <v>328.88</v>
      </c>
      <c r="N914" s="23">
        <v>5</v>
      </c>
      <c r="O914" s="23">
        <v>12</v>
      </c>
      <c r="P914" s="23" t="s">
        <v>25</v>
      </c>
      <c r="Q914" s="23" t="s">
        <v>34</v>
      </c>
      <c r="R914" s="23">
        <f t="shared" si="70"/>
        <v>1</v>
      </c>
      <c r="S914" s="23" t="str">
        <f t="shared" si="71"/>
        <v>ORD100913_20250802_CUST00250_MED023</v>
      </c>
      <c r="T914" s="23">
        <f t="shared" si="72"/>
        <v>1</v>
      </c>
      <c r="U914" s="6">
        <f t="shared" si="73"/>
        <v>328.88</v>
      </c>
      <c r="V914" s="6">
        <f>tbl_Raw_Data[[#This Row],[Discount_Pct]]*tbl_Raw_Data[[#This Row],[Gross_Amount]]/100</f>
        <v>16.444000000000003</v>
      </c>
      <c r="W914" s="6">
        <f>tbl_Raw_Data[[#This Row],[Gross_Amount]]-tbl_Raw_Data[[#This Row],[Discount_Amount]]</f>
        <v>312.43599999999998</v>
      </c>
      <c r="X914" s="6">
        <f>tbl_Raw_Data[[#This Row],[Net_Amount_Before_Tax]]*tbl_Raw_Data[[#This Row],[Tax_Pct]]/100</f>
        <v>37.492319999999999</v>
      </c>
      <c r="Y914" s="6">
        <f>tbl_Raw_Data[[#This Row],[Net_Amount_Before_Tax]]+tbl_Raw_Data[[#This Row],[Tax_Amount]]</f>
        <v>349.92831999999999</v>
      </c>
      <c r="Z914" s="6">
        <f t="shared" si="74"/>
        <v>2</v>
      </c>
    </row>
    <row r="915" spans="1:26" x14ac:dyDescent="0.3">
      <c r="A915" s="23" t="s">
        <v>1723</v>
      </c>
      <c r="B915" s="34">
        <v>45813</v>
      </c>
      <c r="C915" s="23" t="s">
        <v>1059</v>
      </c>
      <c r="D915" s="23" t="s">
        <v>72</v>
      </c>
      <c r="E915" s="23" t="s">
        <v>73</v>
      </c>
      <c r="F915" s="23">
        <v>302017</v>
      </c>
      <c r="G915" s="23" t="s">
        <v>256</v>
      </c>
      <c r="H915" s="23" t="s">
        <v>257</v>
      </c>
      <c r="I915" s="23" t="s">
        <v>22</v>
      </c>
      <c r="J915" s="23" t="s">
        <v>258</v>
      </c>
      <c r="K915" s="23" t="s">
        <v>57</v>
      </c>
      <c r="L915" s="23">
        <v>1</v>
      </c>
      <c r="M915" s="23">
        <v>67.86</v>
      </c>
      <c r="N915" s="23">
        <v>0</v>
      </c>
      <c r="O915" s="23">
        <v>5</v>
      </c>
      <c r="P915" s="23" t="s">
        <v>89</v>
      </c>
      <c r="Q915" s="23" t="s">
        <v>34</v>
      </c>
      <c r="R915" s="23">
        <f t="shared" si="70"/>
        <v>1</v>
      </c>
      <c r="S915" s="23" t="str">
        <f t="shared" si="71"/>
        <v>ORD100914_20250605_CUST01574_MED025</v>
      </c>
      <c r="T915" s="23">
        <f t="shared" si="72"/>
        <v>1</v>
      </c>
      <c r="U915" s="6">
        <f t="shared" si="73"/>
        <v>67.86</v>
      </c>
      <c r="V915" s="6">
        <f>tbl_Raw_Data[[#This Row],[Discount_Pct]]*tbl_Raw_Data[[#This Row],[Gross_Amount]]/100</f>
        <v>0</v>
      </c>
      <c r="W915" s="6">
        <f>tbl_Raw_Data[[#This Row],[Gross_Amount]]-tbl_Raw_Data[[#This Row],[Discount_Amount]]</f>
        <v>67.86</v>
      </c>
      <c r="X915" s="6">
        <f>tbl_Raw_Data[[#This Row],[Net_Amount_Before_Tax]]*tbl_Raw_Data[[#This Row],[Tax_Pct]]/100</f>
        <v>3.3930000000000002</v>
      </c>
      <c r="Y915" s="6">
        <f>tbl_Raw_Data[[#This Row],[Net_Amount_Before_Tax]]+tbl_Raw_Data[[#This Row],[Tax_Amount]]</f>
        <v>71.253</v>
      </c>
      <c r="Z915" s="6">
        <f t="shared" si="74"/>
        <v>4</v>
      </c>
    </row>
    <row r="916" spans="1:26" x14ac:dyDescent="0.3">
      <c r="A916" s="23" t="s">
        <v>1724</v>
      </c>
      <c r="B916" s="34">
        <v>45301</v>
      </c>
      <c r="C916" s="23" t="s">
        <v>1725</v>
      </c>
      <c r="D916" s="23" t="s">
        <v>72</v>
      </c>
      <c r="E916" s="23" t="s">
        <v>73</v>
      </c>
      <c r="F916" s="23">
        <v>302019</v>
      </c>
      <c r="G916" s="23" t="s">
        <v>224</v>
      </c>
      <c r="H916" s="23" t="s">
        <v>225</v>
      </c>
      <c r="I916" s="23" t="s">
        <v>147</v>
      </c>
      <c r="J916" s="23" t="s">
        <v>23</v>
      </c>
      <c r="K916" s="23" t="s">
        <v>24</v>
      </c>
      <c r="L916" s="23">
        <v>2</v>
      </c>
      <c r="M916" s="23">
        <v>51.58</v>
      </c>
      <c r="N916" s="23">
        <v>5</v>
      </c>
      <c r="O916" s="23">
        <v>5</v>
      </c>
      <c r="P916" s="23" t="s">
        <v>58</v>
      </c>
      <c r="Q916" s="23" t="s">
        <v>34</v>
      </c>
      <c r="R916" s="23">
        <f t="shared" si="70"/>
        <v>1</v>
      </c>
      <c r="S916" s="23" t="str">
        <f t="shared" si="71"/>
        <v>ORD100915_20240110_CUST03239_MED015</v>
      </c>
      <c r="T916" s="23">
        <f t="shared" si="72"/>
        <v>1</v>
      </c>
      <c r="U916" s="6">
        <f t="shared" si="73"/>
        <v>103.16</v>
      </c>
      <c r="V916" s="6">
        <f>tbl_Raw_Data[[#This Row],[Discount_Pct]]*tbl_Raw_Data[[#This Row],[Gross_Amount]]/100</f>
        <v>5.1579999999999995</v>
      </c>
      <c r="W916" s="6">
        <f>tbl_Raw_Data[[#This Row],[Gross_Amount]]-tbl_Raw_Data[[#This Row],[Discount_Amount]]</f>
        <v>98.001999999999995</v>
      </c>
      <c r="X916" s="6">
        <f>tbl_Raw_Data[[#This Row],[Net_Amount_Before_Tax]]*tbl_Raw_Data[[#This Row],[Tax_Pct]]/100</f>
        <v>4.9001000000000001</v>
      </c>
      <c r="Y916" s="6">
        <f>tbl_Raw_Data[[#This Row],[Net_Amount_Before_Tax]]+tbl_Raw_Data[[#This Row],[Tax_Amount]]</f>
        <v>102.90209999999999</v>
      </c>
      <c r="Z916" s="6">
        <f t="shared" si="74"/>
        <v>3</v>
      </c>
    </row>
    <row r="917" spans="1:26" x14ac:dyDescent="0.3">
      <c r="A917" s="23" t="s">
        <v>1726</v>
      </c>
      <c r="B917" s="34">
        <v>45467</v>
      </c>
      <c r="C917" s="23" t="s">
        <v>1727</v>
      </c>
      <c r="D917" s="23" t="s">
        <v>19</v>
      </c>
      <c r="E917" s="23" t="s">
        <v>19</v>
      </c>
      <c r="F917" s="23">
        <v>110024</v>
      </c>
      <c r="G917" s="23" t="s">
        <v>124</v>
      </c>
      <c r="H917" s="23" t="s">
        <v>125</v>
      </c>
      <c r="I917" s="23" t="s">
        <v>104</v>
      </c>
      <c r="J917" s="23" t="s">
        <v>114</v>
      </c>
      <c r="K917" s="23" t="s">
        <v>24</v>
      </c>
      <c r="L917" s="23">
        <v>1</v>
      </c>
      <c r="M917" s="23">
        <v>102.41</v>
      </c>
      <c r="N917" s="23">
        <v>0</v>
      </c>
      <c r="O917" s="23">
        <v>5</v>
      </c>
      <c r="P917" s="23" t="s">
        <v>65</v>
      </c>
      <c r="Q917" s="23" t="s">
        <v>34</v>
      </c>
      <c r="R917" s="23">
        <f t="shared" si="70"/>
        <v>1</v>
      </c>
      <c r="S917" s="23" t="str">
        <f t="shared" si="71"/>
        <v>ORD100916_20240624_CUST00918_MED018</v>
      </c>
      <c r="T917" s="23">
        <f t="shared" si="72"/>
        <v>1</v>
      </c>
      <c r="U917" s="6">
        <f t="shared" si="73"/>
        <v>102.41</v>
      </c>
      <c r="V917" s="6">
        <f>tbl_Raw_Data[[#This Row],[Discount_Pct]]*tbl_Raw_Data[[#This Row],[Gross_Amount]]/100</f>
        <v>0</v>
      </c>
      <c r="W917" s="6">
        <f>tbl_Raw_Data[[#This Row],[Gross_Amount]]-tbl_Raw_Data[[#This Row],[Discount_Amount]]</f>
        <v>102.41</v>
      </c>
      <c r="X917" s="6">
        <f>tbl_Raw_Data[[#This Row],[Net_Amount_Before_Tax]]*tbl_Raw_Data[[#This Row],[Tax_Pct]]/100</f>
        <v>5.1204999999999998</v>
      </c>
      <c r="Y917" s="6">
        <f>tbl_Raw_Data[[#This Row],[Net_Amount_Before_Tax]]+tbl_Raw_Data[[#This Row],[Tax_Amount]]</f>
        <v>107.53049999999999</v>
      </c>
      <c r="Z917" s="6">
        <f t="shared" si="74"/>
        <v>3</v>
      </c>
    </row>
    <row r="918" spans="1:26" x14ac:dyDescent="0.3">
      <c r="A918" s="23" t="s">
        <v>1728</v>
      </c>
      <c r="B918" s="34">
        <v>45546</v>
      </c>
      <c r="C918" s="23" t="s">
        <v>1729</v>
      </c>
      <c r="D918" s="23" t="s">
        <v>28</v>
      </c>
      <c r="E918" s="23" t="s">
        <v>29</v>
      </c>
      <c r="F918" s="23">
        <v>500081</v>
      </c>
      <c r="G918" s="23" t="s">
        <v>124</v>
      </c>
      <c r="H918" s="23" t="s">
        <v>125</v>
      </c>
      <c r="I918" s="23" t="s">
        <v>104</v>
      </c>
      <c r="J918" s="23" t="s">
        <v>114</v>
      </c>
      <c r="K918" s="23" t="s">
        <v>24</v>
      </c>
      <c r="L918" s="23">
        <v>1</v>
      </c>
      <c r="M918" s="23">
        <v>121.34</v>
      </c>
      <c r="N918" s="23">
        <v>10</v>
      </c>
      <c r="O918" s="23">
        <v>5</v>
      </c>
      <c r="P918" s="23" t="s">
        <v>25</v>
      </c>
      <c r="Q918" s="23" t="s">
        <v>34</v>
      </c>
      <c r="R918" s="23">
        <f t="shared" si="70"/>
        <v>1</v>
      </c>
      <c r="S918" s="23" t="str">
        <f t="shared" si="71"/>
        <v>ORD100917_20240911_CUST03373_MED018</v>
      </c>
      <c r="T918" s="23">
        <f t="shared" si="72"/>
        <v>1</v>
      </c>
      <c r="U918" s="6">
        <f t="shared" si="73"/>
        <v>121.34</v>
      </c>
      <c r="V918" s="6">
        <f>tbl_Raw_Data[[#This Row],[Discount_Pct]]*tbl_Raw_Data[[#This Row],[Gross_Amount]]/100</f>
        <v>12.134</v>
      </c>
      <c r="W918" s="6">
        <f>tbl_Raw_Data[[#This Row],[Gross_Amount]]-tbl_Raw_Data[[#This Row],[Discount_Amount]]</f>
        <v>109.206</v>
      </c>
      <c r="X918" s="6">
        <f>tbl_Raw_Data[[#This Row],[Net_Amount_Before_Tax]]*tbl_Raw_Data[[#This Row],[Tax_Pct]]/100</f>
        <v>5.4603000000000002</v>
      </c>
      <c r="Y918" s="6">
        <f>tbl_Raw_Data[[#This Row],[Net_Amount_Before_Tax]]+tbl_Raw_Data[[#This Row],[Tax_Amount]]</f>
        <v>114.66630000000001</v>
      </c>
      <c r="Z918" s="6">
        <f t="shared" si="74"/>
        <v>3</v>
      </c>
    </row>
    <row r="919" spans="1:26" x14ac:dyDescent="0.3">
      <c r="A919" s="23" t="s">
        <v>1730</v>
      </c>
      <c r="B919" s="34">
        <v>45710</v>
      </c>
      <c r="C919" s="23" t="s">
        <v>1731</v>
      </c>
      <c r="D919" s="23" t="s">
        <v>87</v>
      </c>
      <c r="E919" s="23" t="s">
        <v>88</v>
      </c>
      <c r="F919" s="23">
        <v>600018</v>
      </c>
      <c r="G919" s="23" t="s">
        <v>196</v>
      </c>
      <c r="H919" s="23" t="s">
        <v>197</v>
      </c>
      <c r="I919" s="23" t="s">
        <v>32</v>
      </c>
      <c r="J919" s="23" t="s">
        <v>42</v>
      </c>
      <c r="K919" s="23" t="s">
        <v>24</v>
      </c>
      <c r="L919" s="23">
        <v>6</v>
      </c>
      <c r="M919" s="23">
        <v>26.23</v>
      </c>
      <c r="N919" s="23">
        <v>0</v>
      </c>
      <c r="O919" s="23">
        <v>5</v>
      </c>
      <c r="P919" s="23" t="s">
        <v>58</v>
      </c>
      <c r="Q919" s="23" t="s">
        <v>34</v>
      </c>
      <c r="R919" s="23">
        <f t="shared" si="70"/>
        <v>1</v>
      </c>
      <c r="S919" s="23" t="str">
        <f t="shared" si="71"/>
        <v>ORD100918_20250222_CUST02505_MED011</v>
      </c>
      <c r="T919" s="23">
        <f t="shared" si="72"/>
        <v>1</v>
      </c>
      <c r="U919" s="6">
        <f t="shared" si="73"/>
        <v>157.38</v>
      </c>
      <c r="V919" s="6">
        <f>tbl_Raw_Data[[#This Row],[Discount_Pct]]*tbl_Raw_Data[[#This Row],[Gross_Amount]]/100</f>
        <v>0</v>
      </c>
      <c r="W919" s="6">
        <f>tbl_Raw_Data[[#This Row],[Gross_Amount]]-tbl_Raw_Data[[#This Row],[Discount_Amount]]</f>
        <v>157.38</v>
      </c>
      <c r="X919" s="6">
        <f>tbl_Raw_Data[[#This Row],[Net_Amount_Before_Tax]]*tbl_Raw_Data[[#This Row],[Tax_Pct]]/100</f>
        <v>7.8689999999999998</v>
      </c>
      <c r="Y919" s="6">
        <f>tbl_Raw_Data[[#This Row],[Net_Amount_Before_Tax]]+tbl_Raw_Data[[#This Row],[Tax_Amount]]</f>
        <v>165.249</v>
      </c>
      <c r="Z919" s="6">
        <f t="shared" si="74"/>
        <v>4</v>
      </c>
    </row>
    <row r="920" spans="1:26" x14ac:dyDescent="0.3">
      <c r="A920" s="23" t="s">
        <v>1732</v>
      </c>
      <c r="B920" s="34">
        <v>45308</v>
      </c>
      <c r="C920" s="23" t="s">
        <v>1733</v>
      </c>
      <c r="D920" s="23" t="s">
        <v>52</v>
      </c>
      <c r="E920" s="23" t="s">
        <v>52</v>
      </c>
      <c r="F920" s="23">
        <v>160022</v>
      </c>
      <c r="G920" s="23" t="s">
        <v>48</v>
      </c>
      <c r="H920" s="23" t="s">
        <v>49</v>
      </c>
      <c r="I920" s="23" t="s">
        <v>50</v>
      </c>
      <c r="J920" s="23" t="s">
        <v>23</v>
      </c>
      <c r="K920" s="23" t="s">
        <v>24</v>
      </c>
      <c r="L920" s="23">
        <v>3</v>
      </c>
      <c r="M920" s="23">
        <v>119.98</v>
      </c>
      <c r="N920" s="23">
        <v>0</v>
      </c>
      <c r="O920" s="23">
        <v>18</v>
      </c>
      <c r="P920" s="23" t="s">
        <v>58</v>
      </c>
      <c r="Q920" s="23" t="s">
        <v>34</v>
      </c>
      <c r="R920" s="23">
        <f t="shared" si="70"/>
        <v>1</v>
      </c>
      <c r="S920" s="23" t="str">
        <f t="shared" si="71"/>
        <v>ORD100919_20240117_CUST02202_MED028</v>
      </c>
      <c r="T920" s="23">
        <f t="shared" si="72"/>
        <v>1</v>
      </c>
      <c r="U920" s="6">
        <f t="shared" si="73"/>
        <v>359.94</v>
      </c>
      <c r="V920" s="6">
        <f>tbl_Raw_Data[[#This Row],[Discount_Pct]]*tbl_Raw_Data[[#This Row],[Gross_Amount]]/100</f>
        <v>0</v>
      </c>
      <c r="W920" s="6">
        <f>tbl_Raw_Data[[#This Row],[Gross_Amount]]-tbl_Raw_Data[[#This Row],[Discount_Amount]]</f>
        <v>359.94</v>
      </c>
      <c r="X920" s="6">
        <f>tbl_Raw_Data[[#This Row],[Net_Amount_Before_Tax]]*tbl_Raw_Data[[#This Row],[Tax_Pct]]/100</f>
        <v>64.789199999999994</v>
      </c>
      <c r="Y920" s="6">
        <f>tbl_Raw_Data[[#This Row],[Net_Amount_Before_Tax]]+tbl_Raw_Data[[#This Row],[Tax_Amount]]</f>
        <v>424.72919999999999</v>
      </c>
      <c r="Z920" s="6">
        <f t="shared" si="74"/>
        <v>7</v>
      </c>
    </row>
    <row r="921" spans="1:26" x14ac:dyDescent="0.3">
      <c r="A921" s="23" t="s">
        <v>1734</v>
      </c>
      <c r="B921" s="34">
        <v>45941</v>
      </c>
      <c r="C921" s="23" t="s">
        <v>1735</v>
      </c>
      <c r="D921" s="23" t="s">
        <v>72</v>
      </c>
      <c r="E921" s="23" t="s">
        <v>73</v>
      </c>
      <c r="F921" s="23">
        <v>302021</v>
      </c>
      <c r="G921" s="23" t="s">
        <v>132</v>
      </c>
      <c r="H921" s="23" t="s">
        <v>133</v>
      </c>
      <c r="I921" s="23" t="s">
        <v>134</v>
      </c>
      <c r="J921" s="23" t="s">
        <v>135</v>
      </c>
      <c r="K921" s="23" t="s">
        <v>57</v>
      </c>
      <c r="L921" s="23">
        <v>3</v>
      </c>
      <c r="M921" s="23">
        <v>70.47</v>
      </c>
      <c r="N921" s="23">
        <v>5</v>
      </c>
      <c r="O921" s="23">
        <v>12</v>
      </c>
      <c r="P921" s="23" t="s">
        <v>43</v>
      </c>
      <c r="Q921" s="23" t="s">
        <v>90</v>
      </c>
      <c r="R921" s="23">
        <f t="shared" si="70"/>
        <v>1</v>
      </c>
      <c r="S921" s="23" t="str">
        <f t="shared" si="71"/>
        <v>ORD100920_20251011_CUST02476_MED007</v>
      </c>
      <c r="T921" s="23">
        <f t="shared" si="72"/>
        <v>1</v>
      </c>
      <c r="U921" s="6">
        <f t="shared" si="73"/>
        <v>211.41</v>
      </c>
      <c r="V921" s="6">
        <f>tbl_Raw_Data[[#This Row],[Discount_Pct]]*tbl_Raw_Data[[#This Row],[Gross_Amount]]/100</f>
        <v>10.570499999999999</v>
      </c>
      <c r="W921" s="6">
        <f>tbl_Raw_Data[[#This Row],[Gross_Amount]]-tbl_Raw_Data[[#This Row],[Discount_Amount]]</f>
        <v>200.83949999999999</v>
      </c>
      <c r="X921" s="6">
        <f>tbl_Raw_Data[[#This Row],[Net_Amount_Before_Tax]]*tbl_Raw_Data[[#This Row],[Tax_Pct]]/100</f>
        <v>24.100739999999995</v>
      </c>
      <c r="Y921" s="6">
        <f>tbl_Raw_Data[[#This Row],[Net_Amount_Before_Tax]]+tbl_Raw_Data[[#This Row],[Tax_Amount]]</f>
        <v>224.94023999999999</v>
      </c>
      <c r="Z921" s="6">
        <f t="shared" si="74"/>
        <v>2</v>
      </c>
    </row>
    <row r="922" spans="1:26" x14ac:dyDescent="0.3">
      <c r="A922" s="23" t="s">
        <v>1736</v>
      </c>
      <c r="B922" s="34">
        <v>45736</v>
      </c>
      <c r="C922" s="23" t="s">
        <v>1737</v>
      </c>
      <c r="D922" s="23" t="s">
        <v>92</v>
      </c>
      <c r="E922" s="23" t="s">
        <v>93</v>
      </c>
      <c r="F922" s="23">
        <v>560034</v>
      </c>
      <c r="G922" s="23" t="s">
        <v>102</v>
      </c>
      <c r="H922" s="23" t="s">
        <v>103</v>
      </c>
      <c r="I922" s="23" t="s">
        <v>104</v>
      </c>
      <c r="J922" s="23" t="s">
        <v>64</v>
      </c>
      <c r="K922" s="23" t="s">
        <v>57</v>
      </c>
      <c r="L922" s="23">
        <v>2</v>
      </c>
      <c r="M922" s="23">
        <v>99.36</v>
      </c>
      <c r="N922" s="23">
        <v>5</v>
      </c>
      <c r="O922" s="23">
        <v>5</v>
      </c>
      <c r="P922" s="23" t="s">
        <v>89</v>
      </c>
      <c r="Q922" s="23" t="s">
        <v>90</v>
      </c>
      <c r="R922" s="23">
        <f t="shared" si="70"/>
        <v>1</v>
      </c>
      <c r="S922" s="23" t="str">
        <f t="shared" si="71"/>
        <v>ORD100921_20250320_CUST01510_MED029</v>
      </c>
      <c r="T922" s="23">
        <f t="shared" si="72"/>
        <v>1</v>
      </c>
      <c r="U922" s="6">
        <f t="shared" si="73"/>
        <v>198.72</v>
      </c>
      <c r="V922" s="6">
        <f>tbl_Raw_Data[[#This Row],[Discount_Pct]]*tbl_Raw_Data[[#This Row],[Gross_Amount]]/100</f>
        <v>9.9359999999999999</v>
      </c>
      <c r="W922" s="6">
        <f>tbl_Raw_Data[[#This Row],[Gross_Amount]]-tbl_Raw_Data[[#This Row],[Discount_Amount]]</f>
        <v>188.78399999999999</v>
      </c>
      <c r="X922" s="6">
        <f>tbl_Raw_Data[[#This Row],[Net_Amount_Before_Tax]]*tbl_Raw_Data[[#This Row],[Tax_Pct]]/100</f>
        <v>9.4391999999999996</v>
      </c>
      <c r="Y922" s="6">
        <f>tbl_Raw_Data[[#This Row],[Net_Amount_Before_Tax]]+tbl_Raw_Data[[#This Row],[Tax_Amount]]</f>
        <v>198.22319999999999</v>
      </c>
      <c r="Z922" s="6">
        <f t="shared" si="74"/>
        <v>1</v>
      </c>
    </row>
    <row r="923" spans="1:26" x14ac:dyDescent="0.3">
      <c r="A923" s="23" t="s">
        <v>1738</v>
      </c>
      <c r="B923" s="34">
        <v>45476</v>
      </c>
      <c r="C923" s="23" t="s">
        <v>1739</v>
      </c>
      <c r="D923" s="23" t="s">
        <v>87</v>
      </c>
      <c r="E923" s="23" t="s">
        <v>88</v>
      </c>
      <c r="F923" s="23">
        <v>600100</v>
      </c>
      <c r="G923" s="23" t="s">
        <v>39</v>
      </c>
      <c r="H923" s="23" t="s">
        <v>40</v>
      </c>
      <c r="I923" s="23" t="s">
        <v>41</v>
      </c>
      <c r="J923" s="23" t="s">
        <v>42</v>
      </c>
      <c r="K923" s="23" t="s">
        <v>24</v>
      </c>
      <c r="L923" s="23">
        <v>1</v>
      </c>
      <c r="M923" s="23">
        <v>33.57</v>
      </c>
      <c r="N923" s="23">
        <v>10</v>
      </c>
      <c r="O923" s="23">
        <v>18</v>
      </c>
      <c r="P923" s="23" t="s">
        <v>43</v>
      </c>
      <c r="Q923" s="23" t="s">
        <v>34</v>
      </c>
      <c r="R923" s="23">
        <f t="shared" si="70"/>
        <v>1</v>
      </c>
      <c r="S923" s="23" t="str">
        <f t="shared" si="71"/>
        <v>ORD100922_20240703_CUST02653_MED001</v>
      </c>
      <c r="T923" s="23">
        <f t="shared" si="72"/>
        <v>1</v>
      </c>
      <c r="U923" s="6">
        <f t="shared" si="73"/>
        <v>33.57</v>
      </c>
      <c r="V923" s="6">
        <f>tbl_Raw_Data[[#This Row],[Discount_Pct]]*tbl_Raw_Data[[#This Row],[Gross_Amount]]/100</f>
        <v>3.3569999999999998</v>
      </c>
      <c r="W923" s="6">
        <f>tbl_Raw_Data[[#This Row],[Gross_Amount]]-tbl_Raw_Data[[#This Row],[Discount_Amount]]</f>
        <v>30.213000000000001</v>
      </c>
      <c r="X923" s="6">
        <f>tbl_Raw_Data[[#This Row],[Net_Amount_Before_Tax]]*tbl_Raw_Data[[#This Row],[Tax_Pct]]/100</f>
        <v>5.4383400000000002</v>
      </c>
      <c r="Y923" s="6">
        <f>tbl_Raw_Data[[#This Row],[Net_Amount_Before_Tax]]+tbl_Raw_Data[[#This Row],[Tax_Amount]]</f>
        <v>35.651340000000005</v>
      </c>
      <c r="Z923" s="6">
        <f t="shared" si="74"/>
        <v>4</v>
      </c>
    </row>
    <row r="924" spans="1:26" x14ac:dyDescent="0.3">
      <c r="A924" s="23" t="s">
        <v>1738</v>
      </c>
      <c r="B924" s="34">
        <v>45728</v>
      </c>
      <c r="C924" s="23" t="s">
        <v>1423</v>
      </c>
      <c r="D924" s="23" t="s">
        <v>142</v>
      </c>
      <c r="E924" s="23" t="s">
        <v>81</v>
      </c>
      <c r="F924" s="23">
        <v>380001</v>
      </c>
      <c r="G924" s="23" t="s">
        <v>283</v>
      </c>
      <c r="H924" s="23" t="s">
        <v>284</v>
      </c>
      <c r="I924" s="23" t="s">
        <v>104</v>
      </c>
      <c r="J924" s="23" t="s">
        <v>42</v>
      </c>
      <c r="K924" s="23" t="s">
        <v>57</v>
      </c>
      <c r="L924" s="23">
        <v>2</v>
      </c>
      <c r="M924" s="23">
        <v>281.77</v>
      </c>
      <c r="N924" s="23">
        <v>10</v>
      </c>
      <c r="O924" s="23">
        <v>5</v>
      </c>
      <c r="P924" s="23" t="s">
        <v>89</v>
      </c>
      <c r="Q924" s="23" t="s">
        <v>34</v>
      </c>
      <c r="R924" s="23">
        <f t="shared" si="70"/>
        <v>1</v>
      </c>
      <c r="S924" s="23" t="str">
        <f t="shared" si="71"/>
        <v>ORD100922_20250312_CUST01005_MED030</v>
      </c>
      <c r="T924" s="23">
        <f t="shared" si="72"/>
        <v>1</v>
      </c>
      <c r="U924" s="6">
        <f t="shared" si="73"/>
        <v>563.54</v>
      </c>
      <c r="V924" s="6">
        <f>tbl_Raw_Data[[#This Row],[Discount_Pct]]*tbl_Raw_Data[[#This Row],[Gross_Amount]]/100</f>
        <v>56.353999999999999</v>
      </c>
      <c r="W924" s="6">
        <f>tbl_Raw_Data[[#This Row],[Gross_Amount]]-tbl_Raw_Data[[#This Row],[Discount_Amount]]</f>
        <v>507.18599999999998</v>
      </c>
      <c r="X924" s="6">
        <f>tbl_Raw_Data[[#This Row],[Net_Amount_Before_Tax]]*tbl_Raw_Data[[#This Row],[Tax_Pct]]/100</f>
        <v>25.359299999999998</v>
      </c>
      <c r="Y924" s="6">
        <f>tbl_Raw_Data[[#This Row],[Net_Amount_Before_Tax]]+tbl_Raw_Data[[#This Row],[Tax_Amount]]</f>
        <v>532.5453</v>
      </c>
      <c r="Z924" s="6">
        <f t="shared" si="74"/>
        <v>3</v>
      </c>
    </row>
    <row r="925" spans="1:26" x14ac:dyDescent="0.3">
      <c r="A925" s="23" t="s">
        <v>1740</v>
      </c>
      <c r="B925" s="34">
        <v>45313</v>
      </c>
      <c r="C925" s="23" t="s">
        <v>1741</v>
      </c>
      <c r="D925" s="23" t="s">
        <v>37</v>
      </c>
      <c r="E925" s="23" t="s">
        <v>38</v>
      </c>
      <c r="F925" s="23">
        <v>452001</v>
      </c>
      <c r="G925" s="23" t="s">
        <v>39</v>
      </c>
      <c r="H925" s="23" t="s">
        <v>40</v>
      </c>
      <c r="I925" s="23" t="s">
        <v>41</v>
      </c>
      <c r="J925" s="23" t="s">
        <v>42</v>
      </c>
      <c r="K925" s="23" t="s">
        <v>24</v>
      </c>
      <c r="L925" s="23">
        <v>3</v>
      </c>
      <c r="M925" s="23">
        <v>31.62</v>
      </c>
      <c r="N925" s="23">
        <v>0</v>
      </c>
      <c r="O925" s="23">
        <v>5</v>
      </c>
      <c r="P925" s="23" t="s">
        <v>65</v>
      </c>
      <c r="Q925" s="23" t="s">
        <v>34</v>
      </c>
      <c r="R925" s="23">
        <f t="shared" si="70"/>
        <v>1</v>
      </c>
      <c r="S925" s="23" t="str">
        <f t="shared" si="71"/>
        <v>ORD100924_20240122_CUST00451_MED001</v>
      </c>
      <c r="T925" s="23">
        <f t="shared" si="72"/>
        <v>1</v>
      </c>
      <c r="U925" s="6">
        <f t="shared" si="73"/>
        <v>94.86</v>
      </c>
      <c r="V925" s="6">
        <f>tbl_Raw_Data[[#This Row],[Discount_Pct]]*tbl_Raw_Data[[#This Row],[Gross_Amount]]/100</f>
        <v>0</v>
      </c>
      <c r="W925" s="6">
        <f>tbl_Raw_Data[[#This Row],[Gross_Amount]]-tbl_Raw_Data[[#This Row],[Discount_Amount]]</f>
        <v>94.86</v>
      </c>
      <c r="X925" s="6">
        <f>tbl_Raw_Data[[#This Row],[Net_Amount_Before_Tax]]*tbl_Raw_Data[[#This Row],[Tax_Pct]]/100</f>
        <v>4.7430000000000003</v>
      </c>
      <c r="Y925" s="6">
        <f>tbl_Raw_Data[[#This Row],[Net_Amount_Before_Tax]]+tbl_Raw_Data[[#This Row],[Tax_Amount]]</f>
        <v>99.602999999999994</v>
      </c>
      <c r="Z925" s="6">
        <f t="shared" si="74"/>
        <v>2</v>
      </c>
    </row>
    <row r="926" spans="1:26" x14ac:dyDescent="0.3">
      <c r="A926" s="23" t="s">
        <v>1742</v>
      </c>
      <c r="B926" s="34">
        <v>45906</v>
      </c>
      <c r="C926" s="23" t="s">
        <v>1743</v>
      </c>
      <c r="D926" s="23" t="s">
        <v>183</v>
      </c>
      <c r="E926" s="23" t="s">
        <v>184</v>
      </c>
      <c r="F926" s="23">
        <v>122001</v>
      </c>
      <c r="G926" s="23" t="s">
        <v>39</v>
      </c>
      <c r="H926" s="23" t="s">
        <v>40</v>
      </c>
      <c r="I926" s="23" t="s">
        <v>41</v>
      </c>
      <c r="J926" s="23" t="s">
        <v>42</v>
      </c>
      <c r="K926" s="23" t="s">
        <v>24</v>
      </c>
      <c r="L926" s="23">
        <v>5</v>
      </c>
      <c r="M926" s="23">
        <v>27.26</v>
      </c>
      <c r="N926" s="23">
        <v>10</v>
      </c>
      <c r="O926" s="23">
        <v>5</v>
      </c>
      <c r="P926" s="23" t="s">
        <v>43</v>
      </c>
      <c r="Q926" s="23" t="s">
        <v>34</v>
      </c>
      <c r="R926" s="23">
        <f t="shared" si="70"/>
        <v>1</v>
      </c>
      <c r="S926" s="23" t="str">
        <f t="shared" si="71"/>
        <v>ORD100925_20250906_CUST00056_MED001</v>
      </c>
      <c r="T926" s="23">
        <f t="shared" si="72"/>
        <v>1</v>
      </c>
      <c r="U926" s="6">
        <f t="shared" si="73"/>
        <v>136.30000000000001</v>
      </c>
      <c r="V926" s="6">
        <f>tbl_Raw_Data[[#This Row],[Discount_Pct]]*tbl_Raw_Data[[#This Row],[Gross_Amount]]/100</f>
        <v>13.63</v>
      </c>
      <c r="W926" s="6">
        <f>tbl_Raw_Data[[#This Row],[Gross_Amount]]-tbl_Raw_Data[[#This Row],[Discount_Amount]]</f>
        <v>122.67000000000002</v>
      </c>
      <c r="X926" s="6">
        <f>tbl_Raw_Data[[#This Row],[Net_Amount_Before_Tax]]*tbl_Raw_Data[[#This Row],[Tax_Pct]]/100</f>
        <v>6.1335000000000015</v>
      </c>
      <c r="Y926" s="6">
        <f>tbl_Raw_Data[[#This Row],[Net_Amount_Before_Tax]]+tbl_Raw_Data[[#This Row],[Tax_Amount]]</f>
        <v>128.80350000000001</v>
      </c>
      <c r="Z926" s="6">
        <f t="shared" si="74"/>
        <v>3</v>
      </c>
    </row>
    <row r="927" spans="1:26" x14ac:dyDescent="0.3">
      <c r="A927" s="23" t="s">
        <v>1744</v>
      </c>
      <c r="B927" s="34">
        <v>45868</v>
      </c>
      <c r="C927" s="23" t="s">
        <v>1745</v>
      </c>
      <c r="D927" s="23" t="s">
        <v>37</v>
      </c>
      <c r="E927" s="23" t="s">
        <v>38</v>
      </c>
      <c r="F927" s="23">
        <v>452016</v>
      </c>
      <c r="G927" s="23" t="s">
        <v>154</v>
      </c>
      <c r="H927" s="23" t="s">
        <v>155</v>
      </c>
      <c r="I927" s="23" t="s">
        <v>134</v>
      </c>
      <c r="J927" s="23" t="s">
        <v>156</v>
      </c>
      <c r="K927" s="23" t="s">
        <v>57</v>
      </c>
      <c r="L927" s="23">
        <v>1</v>
      </c>
      <c r="M927" s="23">
        <v>45.42</v>
      </c>
      <c r="N927" s="23">
        <v>0</v>
      </c>
      <c r="O927" s="23">
        <v>12</v>
      </c>
      <c r="P927" s="23" t="s">
        <v>58</v>
      </c>
      <c r="Q927" s="23" t="s">
        <v>34</v>
      </c>
      <c r="R927" s="23">
        <f t="shared" si="70"/>
        <v>1</v>
      </c>
      <c r="S927" s="23" t="str">
        <f t="shared" si="71"/>
        <v>ORD100926_20250730_CUST01820_MED006</v>
      </c>
      <c r="T927" s="23">
        <f t="shared" si="72"/>
        <v>1</v>
      </c>
      <c r="U927" s="6">
        <f t="shared" si="73"/>
        <v>45.42</v>
      </c>
      <c r="V927" s="6">
        <f>tbl_Raw_Data[[#This Row],[Discount_Pct]]*tbl_Raw_Data[[#This Row],[Gross_Amount]]/100</f>
        <v>0</v>
      </c>
      <c r="W927" s="6">
        <f>tbl_Raw_Data[[#This Row],[Gross_Amount]]-tbl_Raw_Data[[#This Row],[Discount_Amount]]</f>
        <v>45.42</v>
      </c>
      <c r="X927" s="6">
        <f>tbl_Raw_Data[[#This Row],[Net_Amount_Before_Tax]]*tbl_Raw_Data[[#This Row],[Tax_Pct]]/100</f>
        <v>5.4503999999999992</v>
      </c>
      <c r="Y927" s="6">
        <f>tbl_Raw_Data[[#This Row],[Net_Amount_Before_Tax]]+tbl_Raw_Data[[#This Row],[Tax_Amount]]</f>
        <v>50.870400000000004</v>
      </c>
      <c r="Z927" s="6">
        <f t="shared" si="74"/>
        <v>3</v>
      </c>
    </row>
    <row r="928" spans="1:26" x14ac:dyDescent="0.3">
      <c r="A928" s="23" t="s">
        <v>1744</v>
      </c>
      <c r="B928" s="34">
        <v>45337</v>
      </c>
      <c r="C928" s="23" t="s">
        <v>1746</v>
      </c>
      <c r="D928" s="23" t="s">
        <v>72</v>
      </c>
      <c r="E928" s="23" t="s">
        <v>73</v>
      </c>
      <c r="F928" s="23">
        <v>302017</v>
      </c>
      <c r="G928" s="23" t="s">
        <v>119</v>
      </c>
      <c r="H928" s="23" t="s">
        <v>120</v>
      </c>
      <c r="I928" s="23" t="s">
        <v>32</v>
      </c>
      <c r="J928" s="23" t="s">
        <v>64</v>
      </c>
      <c r="K928" s="23" t="s">
        <v>57</v>
      </c>
      <c r="L928" s="23">
        <v>1</v>
      </c>
      <c r="M928" s="23">
        <v>78.349999999999994</v>
      </c>
      <c r="N928" s="23">
        <v>5</v>
      </c>
      <c r="O928" s="23">
        <v>5</v>
      </c>
      <c r="P928" s="23" t="s">
        <v>25</v>
      </c>
      <c r="Q928" s="23" t="s">
        <v>34</v>
      </c>
      <c r="R928" s="23">
        <f t="shared" si="70"/>
        <v>1</v>
      </c>
      <c r="S928" s="23" t="str">
        <f t="shared" si="71"/>
        <v>ORD100926_20240215_CUST00422_MED010</v>
      </c>
      <c r="T928" s="23">
        <f t="shared" si="72"/>
        <v>1</v>
      </c>
      <c r="U928" s="6">
        <f t="shared" si="73"/>
        <v>78.349999999999994</v>
      </c>
      <c r="V928" s="6">
        <f>tbl_Raw_Data[[#This Row],[Discount_Pct]]*tbl_Raw_Data[[#This Row],[Gross_Amount]]/100</f>
        <v>3.9175</v>
      </c>
      <c r="W928" s="6">
        <f>tbl_Raw_Data[[#This Row],[Gross_Amount]]-tbl_Raw_Data[[#This Row],[Discount_Amount]]</f>
        <v>74.43249999999999</v>
      </c>
      <c r="X928" s="6">
        <f>tbl_Raw_Data[[#This Row],[Net_Amount_Before_Tax]]*tbl_Raw_Data[[#This Row],[Tax_Pct]]/100</f>
        <v>3.7216249999999995</v>
      </c>
      <c r="Y928" s="6">
        <f>tbl_Raw_Data[[#This Row],[Net_Amount_Before_Tax]]+tbl_Raw_Data[[#This Row],[Tax_Amount]]</f>
        <v>78.154124999999993</v>
      </c>
      <c r="Z928" s="6">
        <f t="shared" si="74"/>
        <v>2</v>
      </c>
    </row>
    <row r="929" spans="1:26" x14ac:dyDescent="0.3">
      <c r="A929" s="23" t="s">
        <v>1747</v>
      </c>
      <c r="B929" s="34">
        <v>45442</v>
      </c>
      <c r="C929" s="23" t="s">
        <v>1748</v>
      </c>
      <c r="D929" s="23" t="s">
        <v>52</v>
      </c>
      <c r="E929" s="23" t="s">
        <v>52</v>
      </c>
      <c r="F929" s="23">
        <v>160001</v>
      </c>
      <c r="G929" s="23" t="s">
        <v>119</v>
      </c>
      <c r="H929" s="23" t="s">
        <v>120</v>
      </c>
      <c r="I929" s="23" t="s">
        <v>32</v>
      </c>
      <c r="J929" s="23" t="s">
        <v>64</v>
      </c>
      <c r="K929" s="23" t="s">
        <v>57</v>
      </c>
      <c r="L929" s="23">
        <v>1</v>
      </c>
      <c r="M929" s="23">
        <v>78.209999999999994</v>
      </c>
      <c r="N929" s="23">
        <v>5</v>
      </c>
      <c r="O929" s="23">
        <v>18</v>
      </c>
      <c r="P929" s="23" t="s">
        <v>33</v>
      </c>
      <c r="Q929" s="23" t="s">
        <v>34</v>
      </c>
      <c r="R929" s="23">
        <f t="shared" si="70"/>
        <v>1</v>
      </c>
      <c r="S929" s="23" t="str">
        <f t="shared" si="71"/>
        <v>ORD100928_20240530_CUST01448_MED010</v>
      </c>
      <c r="T929" s="23">
        <f t="shared" si="72"/>
        <v>1</v>
      </c>
      <c r="U929" s="6">
        <f t="shared" si="73"/>
        <v>78.209999999999994</v>
      </c>
      <c r="V929" s="6">
        <f>tbl_Raw_Data[[#This Row],[Discount_Pct]]*tbl_Raw_Data[[#This Row],[Gross_Amount]]/100</f>
        <v>3.9104999999999994</v>
      </c>
      <c r="W929" s="6">
        <f>tbl_Raw_Data[[#This Row],[Gross_Amount]]-tbl_Raw_Data[[#This Row],[Discount_Amount]]</f>
        <v>74.299499999999995</v>
      </c>
      <c r="X929" s="6">
        <f>tbl_Raw_Data[[#This Row],[Net_Amount_Before_Tax]]*tbl_Raw_Data[[#This Row],[Tax_Pct]]/100</f>
        <v>13.373909999999999</v>
      </c>
      <c r="Y929" s="6">
        <f>tbl_Raw_Data[[#This Row],[Net_Amount_Before_Tax]]+tbl_Raw_Data[[#This Row],[Tax_Amount]]</f>
        <v>87.67340999999999</v>
      </c>
      <c r="Z929" s="6">
        <f t="shared" si="74"/>
        <v>1</v>
      </c>
    </row>
    <row r="930" spans="1:26" x14ac:dyDescent="0.3">
      <c r="A930" s="23" t="s">
        <v>1749</v>
      </c>
      <c r="B930" s="34">
        <v>45521</v>
      </c>
      <c r="C930" s="23" t="s">
        <v>1750</v>
      </c>
      <c r="D930" s="23" t="s">
        <v>87</v>
      </c>
      <c r="E930" s="23" t="s">
        <v>88</v>
      </c>
      <c r="F930" s="23">
        <v>600001</v>
      </c>
      <c r="G930" s="23" t="s">
        <v>315</v>
      </c>
      <c r="H930" s="23" t="s">
        <v>316</v>
      </c>
      <c r="I930" s="23" t="s">
        <v>50</v>
      </c>
      <c r="J930" s="23" t="s">
        <v>114</v>
      </c>
      <c r="K930" s="23" t="s">
        <v>24</v>
      </c>
      <c r="L930" s="23">
        <v>1</v>
      </c>
      <c r="M930" s="23">
        <v>116.41</v>
      </c>
      <c r="N930" s="23">
        <v>5</v>
      </c>
      <c r="O930" s="23">
        <v>5</v>
      </c>
      <c r="P930" s="23" t="s">
        <v>89</v>
      </c>
      <c r="Q930" s="23" t="s">
        <v>34</v>
      </c>
      <c r="R930" s="23">
        <f t="shared" si="70"/>
        <v>1</v>
      </c>
      <c r="S930" s="23" t="str">
        <f t="shared" si="71"/>
        <v>ORD100929_20240817_CUST00417_MED012</v>
      </c>
      <c r="T930" s="23">
        <f t="shared" si="72"/>
        <v>1</v>
      </c>
      <c r="U930" s="6">
        <f t="shared" si="73"/>
        <v>116.41</v>
      </c>
      <c r="V930" s="6">
        <f>tbl_Raw_Data[[#This Row],[Discount_Pct]]*tbl_Raw_Data[[#This Row],[Gross_Amount]]/100</f>
        <v>5.8204999999999991</v>
      </c>
      <c r="W930" s="6">
        <f>tbl_Raw_Data[[#This Row],[Gross_Amount]]-tbl_Raw_Data[[#This Row],[Discount_Amount]]</f>
        <v>110.5895</v>
      </c>
      <c r="X930" s="6">
        <f>tbl_Raw_Data[[#This Row],[Net_Amount_Before_Tax]]*tbl_Raw_Data[[#This Row],[Tax_Pct]]/100</f>
        <v>5.5294749999999997</v>
      </c>
      <c r="Y930" s="6">
        <f>tbl_Raw_Data[[#This Row],[Net_Amount_Before_Tax]]+tbl_Raw_Data[[#This Row],[Tax_Amount]]</f>
        <v>116.11897500000001</v>
      </c>
      <c r="Z930" s="6">
        <f t="shared" si="74"/>
        <v>2</v>
      </c>
    </row>
    <row r="931" spans="1:26" x14ac:dyDescent="0.3">
      <c r="A931" s="23" t="s">
        <v>1751</v>
      </c>
      <c r="B931" s="34">
        <v>45835</v>
      </c>
      <c r="C931" s="23" t="s">
        <v>1752</v>
      </c>
      <c r="D931" s="23" t="s">
        <v>123</v>
      </c>
      <c r="E931" s="23" t="s">
        <v>101</v>
      </c>
      <c r="F931" s="23">
        <v>226024</v>
      </c>
      <c r="G931" s="23" t="s">
        <v>154</v>
      </c>
      <c r="H931" s="23" t="s">
        <v>155</v>
      </c>
      <c r="I931" s="23" t="s">
        <v>134</v>
      </c>
      <c r="J931" s="23" t="s">
        <v>156</v>
      </c>
      <c r="K931" s="23" t="s">
        <v>57</v>
      </c>
      <c r="L931" s="23">
        <v>2</v>
      </c>
      <c r="M931" s="23">
        <v>41.43</v>
      </c>
      <c r="N931" s="23">
        <v>10</v>
      </c>
      <c r="O931" s="23">
        <v>5</v>
      </c>
      <c r="P931" s="23" t="s">
        <v>65</v>
      </c>
      <c r="Q931" s="23" t="s">
        <v>44</v>
      </c>
      <c r="R931" s="23">
        <f t="shared" si="70"/>
        <v>1</v>
      </c>
      <c r="S931" s="23" t="str">
        <f t="shared" si="71"/>
        <v>ORD100930_20250627_CUST01372_MED006</v>
      </c>
      <c r="T931" s="23">
        <f t="shared" si="72"/>
        <v>1</v>
      </c>
      <c r="U931" s="6">
        <f t="shared" si="73"/>
        <v>82.86</v>
      </c>
      <c r="V931" s="6">
        <f>tbl_Raw_Data[[#This Row],[Discount_Pct]]*tbl_Raw_Data[[#This Row],[Gross_Amount]]/100</f>
        <v>8.2859999999999996</v>
      </c>
      <c r="W931" s="6">
        <f>tbl_Raw_Data[[#This Row],[Gross_Amount]]-tbl_Raw_Data[[#This Row],[Discount_Amount]]</f>
        <v>74.573999999999998</v>
      </c>
      <c r="X931" s="6">
        <f>tbl_Raw_Data[[#This Row],[Net_Amount_Before_Tax]]*tbl_Raw_Data[[#This Row],[Tax_Pct]]/100</f>
        <v>3.7286999999999999</v>
      </c>
      <c r="Y931" s="6">
        <f>tbl_Raw_Data[[#This Row],[Net_Amount_Before_Tax]]+tbl_Raw_Data[[#This Row],[Tax_Amount]]</f>
        <v>78.302700000000002</v>
      </c>
      <c r="Z931" s="6">
        <f t="shared" si="74"/>
        <v>2</v>
      </c>
    </row>
    <row r="932" spans="1:26" x14ac:dyDescent="0.3">
      <c r="A932" s="23" t="s">
        <v>1753</v>
      </c>
      <c r="B932" s="34">
        <v>45569</v>
      </c>
      <c r="C932" s="23" t="s">
        <v>423</v>
      </c>
      <c r="D932" s="23" t="s">
        <v>52</v>
      </c>
      <c r="E932" s="23" t="s">
        <v>52</v>
      </c>
      <c r="F932" s="23">
        <v>160001</v>
      </c>
      <c r="G932" s="23" t="s">
        <v>315</v>
      </c>
      <c r="H932" s="23" t="s">
        <v>316</v>
      </c>
      <c r="I932" s="23" t="s">
        <v>50</v>
      </c>
      <c r="J932" s="23" t="s">
        <v>114</v>
      </c>
      <c r="K932" s="23" t="s">
        <v>24</v>
      </c>
      <c r="L932" s="23">
        <v>4</v>
      </c>
      <c r="M932" s="23">
        <v>131.87</v>
      </c>
      <c r="N932" s="23">
        <v>10</v>
      </c>
      <c r="O932" s="23">
        <v>5</v>
      </c>
      <c r="P932" s="23" t="s">
        <v>43</v>
      </c>
      <c r="Q932" s="23" t="s">
        <v>34</v>
      </c>
      <c r="R932" s="23">
        <f t="shared" si="70"/>
        <v>1</v>
      </c>
      <c r="S932" s="23" t="str">
        <f t="shared" si="71"/>
        <v>ORD100931_20241004_CUST02045_MED012</v>
      </c>
      <c r="T932" s="23">
        <f t="shared" si="72"/>
        <v>1</v>
      </c>
      <c r="U932" s="6">
        <f t="shared" si="73"/>
        <v>527.48</v>
      </c>
      <c r="V932" s="6">
        <f>tbl_Raw_Data[[#This Row],[Discount_Pct]]*tbl_Raw_Data[[#This Row],[Gross_Amount]]/100</f>
        <v>52.748000000000005</v>
      </c>
      <c r="W932" s="6">
        <f>tbl_Raw_Data[[#This Row],[Gross_Amount]]-tbl_Raw_Data[[#This Row],[Discount_Amount]]</f>
        <v>474.73200000000003</v>
      </c>
      <c r="X932" s="6">
        <f>tbl_Raw_Data[[#This Row],[Net_Amount_Before_Tax]]*tbl_Raw_Data[[#This Row],[Tax_Pct]]/100</f>
        <v>23.736600000000003</v>
      </c>
      <c r="Y932" s="6">
        <f>tbl_Raw_Data[[#This Row],[Net_Amount_Before_Tax]]+tbl_Raw_Data[[#This Row],[Tax_Amount]]</f>
        <v>498.46860000000004</v>
      </c>
      <c r="Z932" s="6">
        <f t="shared" si="74"/>
        <v>3</v>
      </c>
    </row>
    <row r="933" spans="1:26" x14ac:dyDescent="0.3">
      <c r="A933" s="23" t="s">
        <v>1754</v>
      </c>
      <c r="B933" s="34">
        <v>45691</v>
      </c>
      <c r="C933" s="23" t="s">
        <v>1755</v>
      </c>
      <c r="D933" s="23" t="s">
        <v>100</v>
      </c>
      <c r="E933" s="23" t="s">
        <v>101</v>
      </c>
      <c r="F933" s="23">
        <v>201305</v>
      </c>
      <c r="G933" s="23" t="s">
        <v>167</v>
      </c>
      <c r="H933" s="23" t="s">
        <v>168</v>
      </c>
      <c r="I933" s="23" t="s">
        <v>113</v>
      </c>
      <c r="J933" s="23" t="s">
        <v>42</v>
      </c>
      <c r="K933" s="23" t="s">
        <v>24</v>
      </c>
      <c r="L933" s="23">
        <v>3</v>
      </c>
      <c r="M933" s="23">
        <v>191.74</v>
      </c>
      <c r="N933" s="23">
        <v>0</v>
      </c>
      <c r="O933" s="23">
        <v>12</v>
      </c>
      <c r="P933" s="23" t="s">
        <v>58</v>
      </c>
      <c r="Q933" s="23" t="s">
        <v>34</v>
      </c>
      <c r="R933" s="23">
        <f t="shared" si="70"/>
        <v>1</v>
      </c>
      <c r="S933" s="23" t="str">
        <f t="shared" si="71"/>
        <v>ORD100932_20250203_CUST01830_MED026</v>
      </c>
      <c r="T933" s="23">
        <f t="shared" si="72"/>
        <v>1</v>
      </c>
      <c r="U933" s="6">
        <f t="shared" si="73"/>
        <v>575.22</v>
      </c>
      <c r="V933" s="6">
        <f>tbl_Raw_Data[[#This Row],[Discount_Pct]]*tbl_Raw_Data[[#This Row],[Gross_Amount]]/100</f>
        <v>0</v>
      </c>
      <c r="W933" s="6">
        <f>tbl_Raw_Data[[#This Row],[Gross_Amount]]-tbl_Raw_Data[[#This Row],[Discount_Amount]]</f>
        <v>575.22</v>
      </c>
      <c r="X933" s="6">
        <f>tbl_Raw_Data[[#This Row],[Net_Amount_Before_Tax]]*tbl_Raw_Data[[#This Row],[Tax_Pct]]/100</f>
        <v>69.02640000000001</v>
      </c>
      <c r="Y933" s="6">
        <f>tbl_Raw_Data[[#This Row],[Net_Amount_Before_Tax]]+tbl_Raw_Data[[#This Row],[Tax_Amount]]</f>
        <v>644.24639999999999</v>
      </c>
      <c r="Z933" s="6">
        <f t="shared" si="74"/>
        <v>2</v>
      </c>
    </row>
    <row r="934" spans="1:26" x14ac:dyDescent="0.3">
      <c r="A934" s="23" t="s">
        <v>1754</v>
      </c>
      <c r="B934" s="34">
        <v>45622</v>
      </c>
      <c r="C934" s="23" t="s">
        <v>1756</v>
      </c>
      <c r="D934" s="23" t="s">
        <v>92</v>
      </c>
      <c r="E934" s="23" t="s">
        <v>93</v>
      </c>
      <c r="F934" s="23">
        <v>560066</v>
      </c>
      <c r="G934" s="23" t="s">
        <v>256</v>
      </c>
      <c r="H934" s="23" t="s">
        <v>257</v>
      </c>
      <c r="I934" s="23" t="s">
        <v>22</v>
      </c>
      <c r="J934" s="23" t="s">
        <v>258</v>
      </c>
      <c r="K934" s="23" t="s">
        <v>57</v>
      </c>
      <c r="L934" s="23">
        <v>1</v>
      </c>
      <c r="M934" s="23">
        <v>62.8</v>
      </c>
      <c r="N934" s="23">
        <v>5</v>
      </c>
      <c r="O934" s="23">
        <v>18</v>
      </c>
      <c r="P934" s="23" t="s">
        <v>89</v>
      </c>
      <c r="Q934" s="23" t="s">
        <v>44</v>
      </c>
      <c r="R934" s="23">
        <f t="shared" si="70"/>
        <v>1</v>
      </c>
      <c r="S934" s="23" t="str">
        <f t="shared" si="71"/>
        <v>ORD100932_20241126_CUST00523_MED025</v>
      </c>
      <c r="T934" s="23">
        <f t="shared" si="72"/>
        <v>1</v>
      </c>
      <c r="U934" s="6">
        <f t="shared" si="73"/>
        <v>62.8</v>
      </c>
      <c r="V934" s="6">
        <f>tbl_Raw_Data[[#This Row],[Discount_Pct]]*tbl_Raw_Data[[#This Row],[Gross_Amount]]/100</f>
        <v>3.14</v>
      </c>
      <c r="W934" s="6">
        <f>tbl_Raw_Data[[#This Row],[Gross_Amount]]-tbl_Raw_Data[[#This Row],[Discount_Amount]]</f>
        <v>59.66</v>
      </c>
      <c r="X934" s="6">
        <f>tbl_Raw_Data[[#This Row],[Net_Amount_Before_Tax]]*tbl_Raw_Data[[#This Row],[Tax_Pct]]/100</f>
        <v>10.738799999999999</v>
      </c>
      <c r="Y934" s="6">
        <f>tbl_Raw_Data[[#This Row],[Net_Amount_Before_Tax]]+tbl_Raw_Data[[#This Row],[Tax_Amount]]</f>
        <v>70.398799999999994</v>
      </c>
      <c r="Z934" s="6">
        <f t="shared" si="74"/>
        <v>0</v>
      </c>
    </row>
    <row r="935" spans="1:26" x14ac:dyDescent="0.3">
      <c r="A935" s="23" t="s">
        <v>1754</v>
      </c>
      <c r="B935" s="34">
        <v>45961</v>
      </c>
      <c r="C935" s="23" t="s">
        <v>1757</v>
      </c>
      <c r="D935" s="23" t="s">
        <v>130</v>
      </c>
      <c r="E935" s="23" t="s">
        <v>131</v>
      </c>
      <c r="F935" s="23">
        <v>700019</v>
      </c>
      <c r="G935" s="23" t="s">
        <v>160</v>
      </c>
      <c r="H935" s="23" t="s">
        <v>161</v>
      </c>
      <c r="I935" s="23" t="s">
        <v>50</v>
      </c>
      <c r="J935" s="23" t="s">
        <v>23</v>
      </c>
      <c r="K935" s="23" t="s">
        <v>24</v>
      </c>
      <c r="L935" s="23">
        <v>2</v>
      </c>
      <c r="M935" s="23">
        <v>148.69</v>
      </c>
      <c r="N935" s="23">
        <v>5</v>
      </c>
      <c r="O935" s="23">
        <v>12</v>
      </c>
      <c r="P935" s="23" t="s">
        <v>33</v>
      </c>
      <c r="Q935" s="23" t="s">
        <v>34</v>
      </c>
      <c r="R935" s="23">
        <f t="shared" si="70"/>
        <v>1</v>
      </c>
      <c r="S935" s="23" t="str">
        <f t="shared" si="71"/>
        <v>ORD100932_20251031_CUST01008_MED014</v>
      </c>
      <c r="T935" s="23">
        <f t="shared" si="72"/>
        <v>1</v>
      </c>
      <c r="U935" s="6">
        <f t="shared" si="73"/>
        <v>297.38</v>
      </c>
      <c r="V935" s="6">
        <f>tbl_Raw_Data[[#This Row],[Discount_Pct]]*tbl_Raw_Data[[#This Row],[Gross_Amount]]/100</f>
        <v>14.869000000000002</v>
      </c>
      <c r="W935" s="6">
        <f>tbl_Raw_Data[[#This Row],[Gross_Amount]]-tbl_Raw_Data[[#This Row],[Discount_Amount]]</f>
        <v>282.51099999999997</v>
      </c>
      <c r="X935" s="6">
        <f>tbl_Raw_Data[[#This Row],[Net_Amount_Before_Tax]]*tbl_Raw_Data[[#This Row],[Tax_Pct]]/100</f>
        <v>33.901319999999998</v>
      </c>
      <c r="Y935" s="6">
        <f>tbl_Raw_Data[[#This Row],[Net_Amount_Before_Tax]]+tbl_Raw_Data[[#This Row],[Tax_Amount]]</f>
        <v>316.41231999999997</v>
      </c>
      <c r="Z935" s="6">
        <f t="shared" si="74"/>
        <v>2</v>
      </c>
    </row>
    <row r="936" spans="1:26" x14ac:dyDescent="0.3">
      <c r="A936" s="23" t="s">
        <v>1758</v>
      </c>
      <c r="B936" s="34">
        <v>45723</v>
      </c>
      <c r="C936" s="23" t="s">
        <v>1759</v>
      </c>
      <c r="D936" s="23" t="s">
        <v>123</v>
      </c>
      <c r="E936" s="23" t="s">
        <v>101</v>
      </c>
      <c r="F936" s="23">
        <v>226016</v>
      </c>
      <c r="G936" s="23" t="s">
        <v>256</v>
      </c>
      <c r="H936" s="23" t="s">
        <v>257</v>
      </c>
      <c r="I936" s="23" t="s">
        <v>22</v>
      </c>
      <c r="J936" s="23" t="s">
        <v>258</v>
      </c>
      <c r="K936" s="23" t="s">
        <v>57</v>
      </c>
      <c r="L936" s="23">
        <v>2</v>
      </c>
      <c r="M936" s="23">
        <v>70.33</v>
      </c>
      <c r="N936" s="23">
        <v>10</v>
      </c>
      <c r="O936" s="23">
        <v>5</v>
      </c>
      <c r="P936" s="23" t="s">
        <v>25</v>
      </c>
      <c r="Q936" s="23" t="s">
        <v>34</v>
      </c>
      <c r="R936" s="23">
        <f t="shared" si="70"/>
        <v>1</v>
      </c>
      <c r="S936" s="23" t="str">
        <f t="shared" si="71"/>
        <v>ORD100935_20250307_CUST02159_MED025</v>
      </c>
      <c r="T936" s="23">
        <f t="shared" si="72"/>
        <v>1</v>
      </c>
      <c r="U936" s="6">
        <f t="shared" si="73"/>
        <v>140.66</v>
      </c>
      <c r="V936" s="6">
        <f>tbl_Raw_Data[[#This Row],[Discount_Pct]]*tbl_Raw_Data[[#This Row],[Gross_Amount]]/100</f>
        <v>14.065999999999999</v>
      </c>
      <c r="W936" s="6">
        <f>tbl_Raw_Data[[#This Row],[Gross_Amount]]-tbl_Raw_Data[[#This Row],[Discount_Amount]]</f>
        <v>126.59399999999999</v>
      </c>
      <c r="X936" s="6">
        <f>tbl_Raw_Data[[#This Row],[Net_Amount_Before_Tax]]*tbl_Raw_Data[[#This Row],[Tax_Pct]]/100</f>
        <v>6.3296999999999999</v>
      </c>
      <c r="Y936" s="6">
        <f>tbl_Raw_Data[[#This Row],[Net_Amount_Before_Tax]]+tbl_Raw_Data[[#This Row],[Tax_Amount]]</f>
        <v>132.9237</v>
      </c>
      <c r="Z936" s="6">
        <f t="shared" si="74"/>
        <v>2</v>
      </c>
    </row>
    <row r="937" spans="1:26" x14ac:dyDescent="0.3">
      <c r="A937" s="23" t="s">
        <v>1760</v>
      </c>
      <c r="B937" s="34">
        <v>45309</v>
      </c>
      <c r="C937" s="23" t="s">
        <v>1761</v>
      </c>
      <c r="D937" s="23" t="s">
        <v>72</v>
      </c>
      <c r="E937" s="23" t="s">
        <v>73</v>
      </c>
      <c r="F937" s="23">
        <v>302019</v>
      </c>
      <c r="G937" s="23" t="s">
        <v>145</v>
      </c>
      <c r="H937" s="23" t="s">
        <v>146</v>
      </c>
      <c r="I937" s="23" t="s">
        <v>147</v>
      </c>
      <c r="J937" s="23" t="s">
        <v>148</v>
      </c>
      <c r="K937" s="23" t="s">
        <v>24</v>
      </c>
      <c r="L937" s="23">
        <v>5</v>
      </c>
      <c r="M937" s="23">
        <v>118.51</v>
      </c>
      <c r="N937" s="23">
        <v>0</v>
      </c>
      <c r="O937" s="23">
        <v>5</v>
      </c>
      <c r="P937" s="23" t="s">
        <v>43</v>
      </c>
      <c r="Q937" s="23" t="s">
        <v>34</v>
      </c>
      <c r="R937" s="23">
        <f t="shared" si="70"/>
        <v>1</v>
      </c>
      <c r="S937" s="23" t="str">
        <f t="shared" si="71"/>
        <v>ORD100936_20240118_CUST01485_MED016</v>
      </c>
      <c r="T937" s="23">
        <f t="shared" si="72"/>
        <v>1</v>
      </c>
      <c r="U937" s="6">
        <f t="shared" si="73"/>
        <v>592.55000000000007</v>
      </c>
      <c r="V937" s="6">
        <f>tbl_Raw_Data[[#This Row],[Discount_Pct]]*tbl_Raw_Data[[#This Row],[Gross_Amount]]/100</f>
        <v>0</v>
      </c>
      <c r="W937" s="6">
        <f>tbl_Raw_Data[[#This Row],[Gross_Amount]]-tbl_Raw_Data[[#This Row],[Discount_Amount]]</f>
        <v>592.55000000000007</v>
      </c>
      <c r="X937" s="6">
        <f>tbl_Raw_Data[[#This Row],[Net_Amount_Before_Tax]]*tbl_Raw_Data[[#This Row],[Tax_Pct]]/100</f>
        <v>29.627500000000005</v>
      </c>
      <c r="Y937" s="6">
        <f>tbl_Raw_Data[[#This Row],[Net_Amount_Before_Tax]]+tbl_Raw_Data[[#This Row],[Tax_Amount]]</f>
        <v>622.17750000000012</v>
      </c>
      <c r="Z937" s="6">
        <f t="shared" si="74"/>
        <v>2</v>
      </c>
    </row>
    <row r="938" spans="1:26" x14ac:dyDescent="0.3">
      <c r="A938" s="23" t="s">
        <v>1762</v>
      </c>
      <c r="B938" s="34">
        <v>45856</v>
      </c>
      <c r="C938" s="23" t="s">
        <v>1763</v>
      </c>
      <c r="D938" s="23" t="s">
        <v>28</v>
      </c>
      <c r="E938" s="23" t="s">
        <v>29</v>
      </c>
      <c r="F938" s="23">
        <v>500032</v>
      </c>
      <c r="G938" s="23" t="s">
        <v>132</v>
      </c>
      <c r="H938" s="23" t="s">
        <v>133</v>
      </c>
      <c r="I938" s="23" t="s">
        <v>134</v>
      </c>
      <c r="J938" s="23" t="s">
        <v>135</v>
      </c>
      <c r="K938" s="23" t="s">
        <v>57</v>
      </c>
      <c r="L938" s="23">
        <v>3</v>
      </c>
      <c r="M938" s="23">
        <v>67.13</v>
      </c>
      <c r="N938" s="23">
        <v>0</v>
      </c>
      <c r="O938" s="23">
        <v>18</v>
      </c>
      <c r="P938" s="23" t="s">
        <v>33</v>
      </c>
      <c r="Q938" s="23" t="s">
        <v>34</v>
      </c>
      <c r="R938" s="23">
        <f t="shared" si="70"/>
        <v>1</v>
      </c>
      <c r="S938" s="23" t="str">
        <f t="shared" si="71"/>
        <v>ORD100937_20250718_CUST01725_MED007</v>
      </c>
      <c r="T938" s="23">
        <f t="shared" si="72"/>
        <v>1</v>
      </c>
      <c r="U938" s="6">
        <f t="shared" si="73"/>
        <v>201.39</v>
      </c>
      <c r="V938" s="6">
        <f>tbl_Raw_Data[[#This Row],[Discount_Pct]]*tbl_Raw_Data[[#This Row],[Gross_Amount]]/100</f>
        <v>0</v>
      </c>
      <c r="W938" s="6">
        <f>tbl_Raw_Data[[#This Row],[Gross_Amount]]-tbl_Raw_Data[[#This Row],[Discount_Amount]]</f>
        <v>201.39</v>
      </c>
      <c r="X938" s="6">
        <f>tbl_Raw_Data[[#This Row],[Net_Amount_Before_Tax]]*tbl_Raw_Data[[#This Row],[Tax_Pct]]/100</f>
        <v>36.250199999999992</v>
      </c>
      <c r="Y938" s="6">
        <f>tbl_Raw_Data[[#This Row],[Net_Amount_Before_Tax]]+tbl_Raw_Data[[#This Row],[Tax_Amount]]</f>
        <v>237.64019999999999</v>
      </c>
      <c r="Z938" s="6">
        <f t="shared" si="74"/>
        <v>2</v>
      </c>
    </row>
    <row r="939" spans="1:26" x14ac:dyDescent="0.3">
      <c r="A939" s="23" t="s">
        <v>1764</v>
      </c>
      <c r="B939" s="34">
        <v>45726</v>
      </c>
      <c r="C939" s="23" t="s">
        <v>1090</v>
      </c>
      <c r="D939" s="23" t="s">
        <v>19</v>
      </c>
      <c r="E939" s="23" t="s">
        <v>19</v>
      </c>
      <c r="F939" s="23">
        <v>110024</v>
      </c>
      <c r="G939" s="23" t="s">
        <v>82</v>
      </c>
      <c r="H939" s="23" t="s">
        <v>83</v>
      </c>
      <c r="I939" s="23" t="s">
        <v>84</v>
      </c>
      <c r="J939" s="23" t="s">
        <v>85</v>
      </c>
      <c r="K939" s="23" t="s">
        <v>24</v>
      </c>
      <c r="L939" s="23">
        <v>1</v>
      </c>
      <c r="M939" s="23">
        <v>310.07</v>
      </c>
      <c r="N939" s="23">
        <v>5</v>
      </c>
      <c r="O939" s="23">
        <v>12</v>
      </c>
      <c r="P939" s="23" t="s">
        <v>25</v>
      </c>
      <c r="Q939" s="23" t="s">
        <v>34</v>
      </c>
      <c r="R939" s="23">
        <f t="shared" si="70"/>
        <v>1</v>
      </c>
      <c r="S939" s="23" t="str">
        <f t="shared" si="71"/>
        <v>ORD100938_20250310_CUST01523_MED023</v>
      </c>
      <c r="T939" s="23">
        <f t="shared" si="72"/>
        <v>1</v>
      </c>
      <c r="U939" s="6">
        <f t="shared" si="73"/>
        <v>310.07</v>
      </c>
      <c r="V939" s="6">
        <f>tbl_Raw_Data[[#This Row],[Discount_Pct]]*tbl_Raw_Data[[#This Row],[Gross_Amount]]/100</f>
        <v>15.503499999999999</v>
      </c>
      <c r="W939" s="6">
        <f>tbl_Raw_Data[[#This Row],[Gross_Amount]]-tbl_Raw_Data[[#This Row],[Discount_Amount]]</f>
        <v>294.56650000000002</v>
      </c>
      <c r="X939" s="6">
        <f>tbl_Raw_Data[[#This Row],[Net_Amount_Before_Tax]]*tbl_Raw_Data[[#This Row],[Tax_Pct]]/100</f>
        <v>35.34798</v>
      </c>
      <c r="Y939" s="6">
        <f>tbl_Raw_Data[[#This Row],[Net_Amount_Before_Tax]]+tbl_Raw_Data[[#This Row],[Tax_Amount]]</f>
        <v>329.91448000000003</v>
      </c>
      <c r="Z939" s="6">
        <f t="shared" si="74"/>
        <v>3</v>
      </c>
    </row>
    <row r="940" spans="1:26" x14ac:dyDescent="0.3">
      <c r="A940" s="23" t="s">
        <v>1765</v>
      </c>
      <c r="B940" s="34">
        <v>45372</v>
      </c>
      <c r="C940" s="23" t="s">
        <v>1766</v>
      </c>
      <c r="D940" s="23" t="s">
        <v>159</v>
      </c>
      <c r="E940" s="23" t="s">
        <v>47</v>
      </c>
      <c r="F940" s="23">
        <v>400076</v>
      </c>
      <c r="G940" s="23" t="s">
        <v>39</v>
      </c>
      <c r="H940" s="23" t="s">
        <v>40</v>
      </c>
      <c r="I940" s="23" t="s">
        <v>41</v>
      </c>
      <c r="J940" s="23" t="s">
        <v>42</v>
      </c>
      <c r="K940" s="23" t="s">
        <v>24</v>
      </c>
      <c r="L940" s="23">
        <v>2</v>
      </c>
      <c r="M940" s="23">
        <v>32.99</v>
      </c>
      <c r="N940" s="23">
        <v>0</v>
      </c>
      <c r="O940" s="23">
        <v>5</v>
      </c>
      <c r="P940" s="23" t="s">
        <v>58</v>
      </c>
      <c r="Q940" s="23" t="s">
        <v>34</v>
      </c>
      <c r="R940" s="23">
        <f t="shared" si="70"/>
        <v>1</v>
      </c>
      <c r="S940" s="23" t="str">
        <f t="shared" si="71"/>
        <v>ORD100939_20240321_CUST01004_MED001</v>
      </c>
      <c r="T940" s="23">
        <f t="shared" si="72"/>
        <v>1</v>
      </c>
      <c r="U940" s="6">
        <f t="shared" si="73"/>
        <v>65.98</v>
      </c>
      <c r="V940" s="6">
        <f>tbl_Raw_Data[[#This Row],[Discount_Pct]]*tbl_Raw_Data[[#This Row],[Gross_Amount]]/100</f>
        <v>0</v>
      </c>
      <c r="W940" s="6">
        <f>tbl_Raw_Data[[#This Row],[Gross_Amount]]-tbl_Raw_Data[[#This Row],[Discount_Amount]]</f>
        <v>65.98</v>
      </c>
      <c r="X940" s="6">
        <f>tbl_Raw_Data[[#This Row],[Net_Amount_Before_Tax]]*tbl_Raw_Data[[#This Row],[Tax_Pct]]/100</f>
        <v>3.2990000000000004</v>
      </c>
      <c r="Y940" s="6">
        <f>tbl_Raw_Data[[#This Row],[Net_Amount_Before_Tax]]+tbl_Raw_Data[[#This Row],[Tax_Amount]]</f>
        <v>69.279000000000011</v>
      </c>
      <c r="Z940" s="6">
        <f t="shared" si="74"/>
        <v>2</v>
      </c>
    </row>
    <row r="941" spans="1:26" x14ac:dyDescent="0.3">
      <c r="A941" s="23" t="s">
        <v>1767</v>
      </c>
      <c r="B941" s="34">
        <v>46007</v>
      </c>
      <c r="C941" s="23" t="s">
        <v>1768</v>
      </c>
      <c r="D941" s="23" t="s">
        <v>142</v>
      </c>
      <c r="E941" s="23" t="s">
        <v>81</v>
      </c>
      <c r="F941" s="23">
        <v>380054</v>
      </c>
      <c r="G941" s="23" t="s">
        <v>160</v>
      </c>
      <c r="H941" s="23" t="s">
        <v>161</v>
      </c>
      <c r="I941" s="23" t="s">
        <v>50</v>
      </c>
      <c r="J941" s="23" t="s">
        <v>23</v>
      </c>
      <c r="K941" s="23" t="s">
        <v>24</v>
      </c>
      <c r="L941" s="23">
        <v>3</v>
      </c>
      <c r="M941" s="23">
        <v>144.97999999999999</v>
      </c>
      <c r="N941" s="23">
        <v>10</v>
      </c>
      <c r="O941" s="23">
        <v>5</v>
      </c>
      <c r="P941" s="23" t="s">
        <v>25</v>
      </c>
      <c r="Q941" s="23" t="s">
        <v>34</v>
      </c>
      <c r="R941" s="23">
        <f t="shared" si="70"/>
        <v>1</v>
      </c>
      <c r="S941" s="23" t="str">
        <f t="shared" si="71"/>
        <v>ORD100940_20251216_CUST01227_MED014</v>
      </c>
      <c r="T941" s="23">
        <f t="shared" si="72"/>
        <v>1</v>
      </c>
      <c r="U941" s="6">
        <f t="shared" si="73"/>
        <v>434.93999999999994</v>
      </c>
      <c r="V941" s="6">
        <f>tbl_Raw_Data[[#This Row],[Discount_Pct]]*tbl_Raw_Data[[#This Row],[Gross_Amount]]/100</f>
        <v>43.494</v>
      </c>
      <c r="W941" s="6">
        <f>tbl_Raw_Data[[#This Row],[Gross_Amount]]-tbl_Raw_Data[[#This Row],[Discount_Amount]]</f>
        <v>391.44599999999991</v>
      </c>
      <c r="X941" s="6">
        <f>tbl_Raw_Data[[#This Row],[Net_Amount_Before_Tax]]*tbl_Raw_Data[[#This Row],[Tax_Pct]]/100</f>
        <v>19.572299999999995</v>
      </c>
      <c r="Y941" s="6">
        <f>tbl_Raw_Data[[#This Row],[Net_Amount_Before_Tax]]+tbl_Raw_Data[[#This Row],[Tax_Amount]]</f>
        <v>411.0182999999999</v>
      </c>
      <c r="Z941" s="6">
        <f t="shared" si="74"/>
        <v>3</v>
      </c>
    </row>
    <row r="942" spans="1:26" x14ac:dyDescent="0.3">
      <c r="A942" s="23" t="s">
        <v>1767</v>
      </c>
      <c r="B942" s="34">
        <v>45949</v>
      </c>
      <c r="C942" s="23" t="s">
        <v>1769</v>
      </c>
      <c r="D942" s="23" t="s">
        <v>123</v>
      </c>
      <c r="E942" s="23" t="s">
        <v>101</v>
      </c>
      <c r="F942" s="23">
        <v>226021</v>
      </c>
      <c r="G942" s="23" t="s">
        <v>256</v>
      </c>
      <c r="H942" s="23" t="s">
        <v>257</v>
      </c>
      <c r="I942" s="23" t="s">
        <v>22</v>
      </c>
      <c r="J942" s="23" t="s">
        <v>258</v>
      </c>
      <c r="K942" s="23" t="s">
        <v>57</v>
      </c>
      <c r="L942" s="23">
        <v>1</v>
      </c>
      <c r="M942" s="23">
        <v>60.01</v>
      </c>
      <c r="N942" s="23">
        <v>5</v>
      </c>
      <c r="O942" s="23">
        <v>12</v>
      </c>
      <c r="P942" s="23" t="s">
        <v>89</v>
      </c>
      <c r="Q942" s="23" t="s">
        <v>34</v>
      </c>
      <c r="R942" s="23">
        <f t="shared" si="70"/>
        <v>1</v>
      </c>
      <c r="S942" s="23" t="str">
        <f t="shared" si="71"/>
        <v>ORD100940_20251019_CUST00132_MED025</v>
      </c>
      <c r="T942" s="23">
        <f t="shared" si="72"/>
        <v>1</v>
      </c>
      <c r="U942" s="6">
        <f t="shared" si="73"/>
        <v>60.01</v>
      </c>
      <c r="V942" s="6">
        <f>tbl_Raw_Data[[#This Row],[Discount_Pct]]*tbl_Raw_Data[[#This Row],[Gross_Amount]]/100</f>
        <v>3.0005000000000002</v>
      </c>
      <c r="W942" s="6">
        <f>tbl_Raw_Data[[#This Row],[Gross_Amount]]-tbl_Raw_Data[[#This Row],[Discount_Amount]]</f>
        <v>57.009499999999996</v>
      </c>
      <c r="X942" s="6">
        <f>tbl_Raw_Data[[#This Row],[Net_Amount_Before_Tax]]*tbl_Raw_Data[[#This Row],[Tax_Pct]]/100</f>
        <v>6.8411399999999993</v>
      </c>
      <c r="Y942" s="6">
        <f>tbl_Raw_Data[[#This Row],[Net_Amount_Before_Tax]]+tbl_Raw_Data[[#This Row],[Tax_Amount]]</f>
        <v>63.850639999999999</v>
      </c>
      <c r="Z942" s="6">
        <f t="shared" si="74"/>
        <v>3</v>
      </c>
    </row>
    <row r="943" spans="1:26" x14ac:dyDescent="0.3">
      <c r="A943" s="23" t="s">
        <v>1770</v>
      </c>
      <c r="B943" s="34">
        <v>45805</v>
      </c>
      <c r="C943" s="23" t="s">
        <v>1771</v>
      </c>
      <c r="D943" s="23" t="s">
        <v>100</v>
      </c>
      <c r="E943" s="23" t="s">
        <v>101</v>
      </c>
      <c r="F943" s="23">
        <v>201305</v>
      </c>
      <c r="G943" s="23" t="s">
        <v>74</v>
      </c>
      <c r="H943" s="23" t="s">
        <v>75</v>
      </c>
      <c r="I943" s="23" t="s">
        <v>76</v>
      </c>
      <c r="J943" s="23" t="s">
        <v>77</v>
      </c>
      <c r="K943" s="23" t="s">
        <v>57</v>
      </c>
      <c r="L943" s="23">
        <v>2</v>
      </c>
      <c r="M943" s="23">
        <v>57.18</v>
      </c>
      <c r="N943" s="23">
        <v>20</v>
      </c>
      <c r="O943" s="23">
        <v>12</v>
      </c>
      <c r="P943" s="23" t="s">
        <v>43</v>
      </c>
      <c r="Q943" s="23" t="s">
        <v>34</v>
      </c>
      <c r="R943" s="23">
        <f t="shared" si="70"/>
        <v>1</v>
      </c>
      <c r="S943" s="23" t="str">
        <f t="shared" si="71"/>
        <v>ORD100942_20250528_CUST01254_MED008</v>
      </c>
      <c r="T943" s="23">
        <f t="shared" si="72"/>
        <v>1</v>
      </c>
      <c r="U943" s="6">
        <f t="shared" si="73"/>
        <v>114.36</v>
      </c>
      <c r="V943" s="6">
        <f>tbl_Raw_Data[[#This Row],[Discount_Pct]]*tbl_Raw_Data[[#This Row],[Gross_Amount]]/100</f>
        <v>22.872</v>
      </c>
      <c r="W943" s="6">
        <f>tbl_Raw_Data[[#This Row],[Gross_Amount]]-tbl_Raw_Data[[#This Row],[Discount_Amount]]</f>
        <v>91.488</v>
      </c>
      <c r="X943" s="6">
        <f>tbl_Raw_Data[[#This Row],[Net_Amount_Before_Tax]]*tbl_Raw_Data[[#This Row],[Tax_Pct]]/100</f>
        <v>10.97856</v>
      </c>
      <c r="Y943" s="6">
        <f>tbl_Raw_Data[[#This Row],[Net_Amount_Before_Tax]]+tbl_Raw_Data[[#This Row],[Tax_Amount]]</f>
        <v>102.46656</v>
      </c>
      <c r="Z943" s="6">
        <f t="shared" si="74"/>
        <v>2</v>
      </c>
    </row>
    <row r="944" spans="1:26" x14ac:dyDescent="0.3">
      <c r="A944" s="23" t="s">
        <v>1772</v>
      </c>
      <c r="B944" s="34">
        <v>45349</v>
      </c>
      <c r="C944" s="23" t="s">
        <v>872</v>
      </c>
      <c r="D944" s="23" t="s">
        <v>130</v>
      </c>
      <c r="E944" s="23" t="s">
        <v>131</v>
      </c>
      <c r="F944" s="23">
        <v>700091</v>
      </c>
      <c r="G944" s="23" t="s">
        <v>154</v>
      </c>
      <c r="H944" s="23" t="s">
        <v>155</v>
      </c>
      <c r="I944" s="23" t="s">
        <v>134</v>
      </c>
      <c r="J944" s="23" t="s">
        <v>156</v>
      </c>
      <c r="K944" s="23" t="s">
        <v>57</v>
      </c>
      <c r="L944" s="23">
        <v>3</v>
      </c>
      <c r="M944" s="23">
        <v>51.46</v>
      </c>
      <c r="N944" s="23">
        <v>10</v>
      </c>
      <c r="O944" s="23">
        <v>5</v>
      </c>
      <c r="P944" s="23" t="s">
        <v>33</v>
      </c>
      <c r="Q944" s="23" t="s">
        <v>44</v>
      </c>
      <c r="R944" s="23">
        <f t="shared" si="70"/>
        <v>1</v>
      </c>
      <c r="S944" s="23" t="str">
        <f t="shared" si="71"/>
        <v>ORD100943_20240227_CUST00897_MED006</v>
      </c>
      <c r="T944" s="23">
        <f t="shared" si="72"/>
        <v>1</v>
      </c>
      <c r="U944" s="6">
        <f t="shared" si="73"/>
        <v>154.38</v>
      </c>
      <c r="V944" s="6">
        <f>tbl_Raw_Data[[#This Row],[Discount_Pct]]*tbl_Raw_Data[[#This Row],[Gross_Amount]]/100</f>
        <v>15.437999999999999</v>
      </c>
      <c r="W944" s="6">
        <f>tbl_Raw_Data[[#This Row],[Gross_Amount]]-tbl_Raw_Data[[#This Row],[Discount_Amount]]</f>
        <v>138.94200000000001</v>
      </c>
      <c r="X944" s="6">
        <f>tbl_Raw_Data[[#This Row],[Net_Amount_Before_Tax]]*tbl_Raw_Data[[#This Row],[Tax_Pct]]/100</f>
        <v>6.9471000000000007</v>
      </c>
      <c r="Y944" s="6">
        <f>tbl_Raw_Data[[#This Row],[Net_Amount_Before_Tax]]+tbl_Raw_Data[[#This Row],[Tax_Amount]]</f>
        <v>145.88910000000001</v>
      </c>
      <c r="Z944" s="6">
        <f t="shared" si="74"/>
        <v>2</v>
      </c>
    </row>
    <row r="945" spans="1:26" x14ac:dyDescent="0.3">
      <c r="A945" s="23" t="s">
        <v>1773</v>
      </c>
      <c r="B945" s="34">
        <v>45706</v>
      </c>
      <c r="C945" s="23" t="s">
        <v>1774</v>
      </c>
      <c r="D945" s="23" t="s">
        <v>130</v>
      </c>
      <c r="E945" s="23" t="s">
        <v>131</v>
      </c>
      <c r="F945" s="23">
        <v>700001</v>
      </c>
      <c r="G945" s="23" t="s">
        <v>154</v>
      </c>
      <c r="H945" s="23" t="s">
        <v>155</v>
      </c>
      <c r="I945" s="23" t="s">
        <v>134</v>
      </c>
      <c r="J945" s="23" t="s">
        <v>156</v>
      </c>
      <c r="K945" s="23" t="s">
        <v>57</v>
      </c>
      <c r="L945" s="23">
        <v>1</v>
      </c>
      <c r="M945" s="23">
        <v>44.11</v>
      </c>
      <c r="N945" s="23">
        <v>5</v>
      </c>
      <c r="O945" s="23">
        <v>5</v>
      </c>
      <c r="P945" s="23" t="s">
        <v>25</v>
      </c>
      <c r="Q945" s="23" t="s">
        <v>34</v>
      </c>
      <c r="R945" s="23">
        <f t="shared" si="70"/>
        <v>1</v>
      </c>
      <c r="S945" s="23" t="str">
        <f t="shared" si="71"/>
        <v>ORD100944_20250218_CUST03389_MED006</v>
      </c>
      <c r="T945" s="23">
        <f t="shared" si="72"/>
        <v>1</v>
      </c>
      <c r="U945" s="6">
        <f t="shared" si="73"/>
        <v>44.11</v>
      </c>
      <c r="V945" s="6">
        <f>tbl_Raw_Data[[#This Row],[Discount_Pct]]*tbl_Raw_Data[[#This Row],[Gross_Amount]]/100</f>
        <v>2.2055000000000002</v>
      </c>
      <c r="W945" s="6">
        <f>tbl_Raw_Data[[#This Row],[Gross_Amount]]-tbl_Raw_Data[[#This Row],[Discount_Amount]]</f>
        <v>41.904499999999999</v>
      </c>
      <c r="X945" s="6">
        <f>tbl_Raw_Data[[#This Row],[Net_Amount_Before_Tax]]*tbl_Raw_Data[[#This Row],[Tax_Pct]]/100</f>
        <v>2.0952249999999997</v>
      </c>
      <c r="Y945" s="6">
        <f>tbl_Raw_Data[[#This Row],[Net_Amount_Before_Tax]]+tbl_Raw_Data[[#This Row],[Tax_Amount]]</f>
        <v>43.999724999999998</v>
      </c>
      <c r="Z945" s="6">
        <f t="shared" si="74"/>
        <v>1</v>
      </c>
    </row>
    <row r="946" spans="1:26" x14ac:dyDescent="0.3">
      <c r="A946" s="23" t="s">
        <v>1775</v>
      </c>
      <c r="B946" s="34">
        <v>45635</v>
      </c>
      <c r="C946" s="23" t="s">
        <v>1776</v>
      </c>
      <c r="D946" s="23" t="s">
        <v>28</v>
      </c>
      <c r="E946" s="23" t="s">
        <v>29</v>
      </c>
      <c r="F946" s="23">
        <v>500081</v>
      </c>
      <c r="G946" s="23" t="s">
        <v>119</v>
      </c>
      <c r="H946" s="23" t="s">
        <v>120</v>
      </c>
      <c r="I946" s="23" t="s">
        <v>32</v>
      </c>
      <c r="J946" s="23" t="s">
        <v>64</v>
      </c>
      <c r="K946" s="23" t="s">
        <v>57</v>
      </c>
      <c r="L946" s="23">
        <v>1</v>
      </c>
      <c r="M946" s="23">
        <v>63.61</v>
      </c>
      <c r="N946" s="23">
        <v>0</v>
      </c>
      <c r="O946" s="23">
        <v>5</v>
      </c>
      <c r="P946" s="23" t="s">
        <v>43</v>
      </c>
      <c r="Q946" s="23" t="s">
        <v>34</v>
      </c>
      <c r="R946" s="23">
        <f t="shared" si="70"/>
        <v>1</v>
      </c>
      <c r="S946" s="23" t="str">
        <f t="shared" si="71"/>
        <v>ORD100945_20241209_CUST00115_MED010</v>
      </c>
      <c r="T946" s="23">
        <f t="shared" si="72"/>
        <v>1</v>
      </c>
      <c r="U946" s="6">
        <f t="shared" si="73"/>
        <v>63.61</v>
      </c>
      <c r="V946" s="6">
        <f>tbl_Raw_Data[[#This Row],[Discount_Pct]]*tbl_Raw_Data[[#This Row],[Gross_Amount]]/100</f>
        <v>0</v>
      </c>
      <c r="W946" s="6">
        <f>tbl_Raw_Data[[#This Row],[Gross_Amount]]-tbl_Raw_Data[[#This Row],[Discount_Amount]]</f>
        <v>63.61</v>
      </c>
      <c r="X946" s="6">
        <f>tbl_Raw_Data[[#This Row],[Net_Amount_Before_Tax]]*tbl_Raw_Data[[#This Row],[Tax_Pct]]/100</f>
        <v>3.1805000000000003</v>
      </c>
      <c r="Y946" s="6">
        <f>tbl_Raw_Data[[#This Row],[Net_Amount_Before_Tax]]+tbl_Raw_Data[[#This Row],[Tax_Amount]]</f>
        <v>66.790499999999994</v>
      </c>
      <c r="Z946" s="6">
        <f t="shared" si="74"/>
        <v>4</v>
      </c>
    </row>
    <row r="947" spans="1:26" x14ac:dyDescent="0.3">
      <c r="A947" s="23" t="s">
        <v>1777</v>
      </c>
      <c r="B947" s="34">
        <v>45325</v>
      </c>
      <c r="C947" s="23" t="s">
        <v>1310</v>
      </c>
      <c r="D947" s="23" t="s">
        <v>87</v>
      </c>
      <c r="E947" s="23" t="s">
        <v>88</v>
      </c>
      <c r="F947" s="23">
        <v>600001</v>
      </c>
      <c r="G947" s="23" t="s">
        <v>68</v>
      </c>
      <c r="H947" s="23" t="s">
        <v>69</v>
      </c>
      <c r="I947" s="23" t="s">
        <v>55</v>
      </c>
      <c r="J947" s="23" t="s">
        <v>56</v>
      </c>
      <c r="K947" s="23" t="s">
        <v>24</v>
      </c>
      <c r="L947" s="23">
        <v>5</v>
      </c>
      <c r="M947" s="23">
        <v>28.91</v>
      </c>
      <c r="N947" s="23">
        <v>5</v>
      </c>
      <c r="O947" s="23">
        <v>12</v>
      </c>
      <c r="P947" s="23" t="s">
        <v>25</v>
      </c>
      <c r="Q947" s="23" t="s">
        <v>44</v>
      </c>
      <c r="R947" s="23">
        <f t="shared" si="70"/>
        <v>1</v>
      </c>
      <c r="S947" s="23" t="str">
        <f t="shared" si="71"/>
        <v>ORD100946_20240203_CUST00985_MED003</v>
      </c>
      <c r="T947" s="23">
        <f t="shared" si="72"/>
        <v>1</v>
      </c>
      <c r="U947" s="6">
        <f t="shared" si="73"/>
        <v>144.55000000000001</v>
      </c>
      <c r="V947" s="6">
        <f>tbl_Raw_Data[[#This Row],[Discount_Pct]]*tbl_Raw_Data[[#This Row],[Gross_Amount]]/100</f>
        <v>7.2275</v>
      </c>
      <c r="W947" s="6">
        <f>tbl_Raw_Data[[#This Row],[Gross_Amount]]-tbl_Raw_Data[[#This Row],[Discount_Amount]]</f>
        <v>137.32250000000002</v>
      </c>
      <c r="X947" s="6">
        <f>tbl_Raw_Data[[#This Row],[Net_Amount_Before_Tax]]*tbl_Raw_Data[[#This Row],[Tax_Pct]]/100</f>
        <v>16.478700000000003</v>
      </c>
      <c r="Y947" s="6">
        <f>tbl_Raw_Data[[#This Row],[Net_Amount_Before_Tax]]+tbl_Raw_Data[[#This Row],[Tax_Amount]]</f>
        <v>153.80120000000002</v>
      </c>
      <c r="Z947" s="6">
        <f t="shared" si="74"/>
        <v>4</v>
      </c>
    </row>
    <row r="948" spans="1:26" x14ac:dyDescent="0.3">
      <c r="A948" s="23" t="s">
        <v>1777</v>
      </c>
      <c r="B948" s="34">
        <v>45608</v>
      </c>
      <c r="C948" s="23" t="s">
        <v>1778</v>
      </c>
      <c r="D948" s="23" t="s">
        <v>46</v>
      </c>
      <c r="E948" s="23" t="s">
        <v>47</v>
      </c>
      <c r="F948" s="23">
        <v>411038</v>
      </c>
      <c r="G948" s="23" t="s">
        <v>256</v>
      </c>
      <c r="H948" s="23" t="s">
        <v>257</v>
      </c>
      <c r="I948" s="23" t="s">
        <v>22</v>
      </c>
      <c r="J948" s="23" t="s">
        <v>258</v>
      </c>
      <c r="K948" s="23" t="s">
        <v>57</v>
      </c>
      <c r="L948" s="23">
        <v>1</v>
      </c>
      <c r="M948" s="23">
        <v>64.19</v>
      </c>
      <c r="N948" s="23">
        <v>0</v>
      </c>
      <c r="O948" s="23">
        <v>12</v>
      </c>
      <c r="P948" s="23" t="s">
        <v>43</v>
      </c>
      <c r="Q948" s="23" t="s">
        <v>34</v>
      </c>
      <c r="R948" s="23">
        <f t="shared" si="70"/>
        <v>1</v>
      </c>
      <c r="S948" s="23" t="str">
        <f t="shared" si="71"/>
        <v>ORD100946_20241112_CUST00035_MED025</v>
      </c>
      <c r="T948" s="23">
        <f t="shared" si="72"/>
        <v>1</v>
      </c>
      <c r="U948" s="6">
        <f t="shared" si="73"/>
        <v>64.19</v>
      </c>
      <c r="V948" s="6">
        <f>tbl_Raw_Data[[#This Row],[Discount_Pct]]*tbl_Raw_Data[[#This Row],[Gross_Amount]]/100</f>
        <v>0</v>
      </c>
      <c r="W948" s="6">
        <f>tbl_Raw_Data[[#This Row],[Gross_Amount]]-tbl_Raw_Data[[#This Row],[Discount_Amount]]</f>
        <v>64.19</v>
      </c>
      <c r="X948" s="6">
        <f>tbl_Raw_Data[[#This Row],[Net_Amount_Before_Tax]]*tbl_Raw_Data[[#This Row],[Tax_Pct]]/100</f>
        <v>7.7027999999999999</v>
      </c>
      <c r="Y948" s="6">
        <f>tbl_Raw_Data[[#This Row],[Net_Amount_Before_Tax]]+tbl_Raw_Data[[#This Row],[Tax_Amount]]</f>
        <v>71.892799999999994</v>
      </c>
      <c r="Z948" s="6">
        <f t="shared" si="74"/>
        <v>5</v>
      </c>
    </row>
    <row r="949" spans="1:26" x14ac:dyDescent="0.3">
      <c r="A949" s="23" t="s">
        <v>1779</v>
      </c>
      <c r="B949" s="34">
        <v>45807</v>
      </c>
      <c r="C949" s="23" t="s">
        <v>1780</v>
      </c>
      <c r="D949" s="23" t="s">
        <v>72</v>
      </c>
      <c r="E949" s="23" t="s">
        <v>73</v>
      </c>
      <c r="F949" s="23">
        <v>302033</v>
      </c>
      <c r="G949" s="23" t="s">
        <v>167</v>
      </c>
      <c r="H949" s="23" t="s">
        <v>168</v>
      </c>
      <c r="I949" s="23" t="s">
        <v>113</v>
      </c>
      <c r="J949" s="23" t="s">
        <v>42</v>
      </c>
      <c r="K949" s="23" t="s">
        <v>24</v>
      </c>
      <c r="L949" s="23">
        <v>3</v>
      </c>
      <c r="M949" s="23">
        <v>168.42</v>
      </c>
      <c r="N949" s="23">
        <v>10</v>
      </c>
      <c r="O949" s="23">
        <v>12</v>
      </c>
      <c r="P949" s="23" t="s">
        <v>25</v>
      </c>
      <c r="Q949" s="23" t="s">
        <v>34</v>
      </c>
      <c r="R949" s="23">
        <f t="shared" si="70"/>
        <v>1</v>
      </c>
      <c r="S949" s="23" t="str">
        <f t="shared" si="71"/>
        <v>ORD100948_20250530_CUST00414_MED026</v>
      </c>
      <c r="T949" s="23">
        <f t="shared" si="72"/>
        <v>1</v>
      </c>
      <c r="U949" s="6">
        <f t="shared" si="73"/>
        <v>505.26</v>
      </c>
      <c r="V949" s="6">
        <f>tbl_Raw_Data[[#This Row],[Discount_Pct]]*tbl_Raw_Data[[#This Row],[Gross_Amount]]/100</f>
        <v>50.526000000000003</v>
      </c>
      <c r="W949" s="6">
        <f>tbl_Raw_Data[[#This Row],[Gross_Amount]]-tbl_Raw_Data[[#This Row],[Discount_Amount]]</f>
        <v>454.73399999999998</v>
      </c>
      <c r="X949" s="6">
        <f>tbl_Raw_Data[[#This Row],[Net_Amount_Before_Tax]]*tbl_Raw_Data[[#This Row],[Tax_Pct]]/100</f>
        <v>54.568080000000002</v>
      </c>
      <c r="Y949" s="6">
        <f>tbl_Raw_Data[[#This Row],[Net_Amount_Before_Tax]]+tbl_Raw_Data[[#This Row],[Tax_Amount]]</f>
        <v>509.30207999999999</v>
      </c>
      <c r="Z949" s="6">
        <f t="shared" si="74"/>
        <v>3</v>
      </c>
    </row>
    <row r="950" spans="1:26" x14ac:dyDescent="0.3">
      <c r="A950" s="23" t="s">
        <v>1781</v>
      </c>
      <c r="B950" s="34">
        <v>45990</v>
      </c>
      <c r="C950" s="23" t="s">
        <v>1782</v>
      </c>
      <c r="D950" s="23" t="s">
        <v>159</v>
      </c>
      <c r="E950" s="23" t="s">
        <v>47</v>
      </c>
      <c r="F950" s="23">
        <v>400050</v>
      </c>
      <c r="G950" s="23" t="s">
        <v>102</v>
      </c>
      <c r="H950" s="23" t="s">
        <v>103</v>
      </c>
      <c r="I950" s="23" t="s">
        <v>104</v>
      </c>
      <c r="J950" s="23" t="s">
        <v>64</v>
      </c>
      <c r="K950" s="23" t="s">
        <v>57</v>
      </c>
      <c r="L950" s="23">
        <v>2</v>
      </c>
      <c r="M950" s="23">
        <v>111.45</v>
      </c>
      <c r="N950" s="23">
        <v>0</v>
      </c>
      <c r="O950" s="23">
        <v>5</v>
      </c>
      <c r="P950" s="23" t="s">
        <v>58</v>
      </c>
      <c r="Q950" s="23" t="s">
        <v>34</v>
      </c>
      <c r="R950" s="23">
        <f t="shared" si="70"/>
        <v>1</v>
      </c>
      <c r="S950" s="23" t="str">
        <f t="shared" si="71"/>
        <v>ORD100949_20251129_CUST01897_MED029</v>
      </c>
      <c r="T950" s="23">
        <f t="shared" si="72"/>
        <v>1</v>
      </c>
      <c r="U950" s="6">
        <f t="shared" si="73"/>
        <v>222.9</v>
      </c>
      <c r="V950" s="6">
        <f>tbl_Raw_Data[[#This Row],[Discount_Pct]]*tbl_Raw_Data[[#This Row],[Gross_Amount]]/100</f>
        <v>0</v>
      </c>
      <c r="W950" s="6">
        <f>tbl_Raw_Data[[#This Row],[Gross_Amount]]-tbl_Raw_Data[[#This Row],[Discount_Amount]]</f>
        <v>222.9</v>
      </c>
      <c r="X950" s="6">
        <f>tbl_Raw_Data[[#This Row],[Net_Amount_Before_Tax]]*tbl_Raw_Data[[#This Row],[Tax_Pct]]/100</f>
        <v>11.145</v>
      </c>
      <c r="Y950" s="6">
        <f>tbl_Raw_Data[[#This Row],[Net_Amount_Before_Tax]]+tbl_Raw_Data[[#This Row],[Tax_Amount]]</f>
        <v>234.04500000000002</v>
      </c>
      <c r="Z950" s="6">
        <f t="shared" si="74"/>
        <v>3</v>
      </c>
    </row>
    <row r="951" spans="1:26" x14ac:dyDescent="0.3">
      <c r="A951" s="23" t="s">
        <v>1783</v>
      </c>
      <c r="B951" s="34">
        <v>45805</v>
      </c>
      <c r="C951" s="23" t="s">
        <v>1784</v>
      </c>
      <c r="D951" s="23" t="s">
        <v>100</v>
      </c>
      <c r="E951" s="23" t="s">
        <v>101</v>
      </c>
      <c r="F951" s="23">
        <v>201304</v>
      </c>
      <c r="G951" s="23" t="s">
        <v>53</v>
      </c>
      <c r="H951" s="23" t="s">
        <v>54</v>
      </c>
      <c r="I951" s="23" t="s">
        <v>55</v>
      </c>
      <c r="J951" s="23" t="s">
        <v>56</v>
      </c>
      <c r="K951" s="23" t="s">
        <v>57</v>
      </c>
      <c r="L951" s="23">
        <v>2</v>
      </c>
      <c r="M951" s="23">
        <v>62.21</v>
      </c>
      <c r="N951" s="23">
        <v>5</v>
      </c>
      <c r="O951" s="23">
        <v>5</v>
      </c>
      <c r="P951" s="23" t="s">
        <v>65</v>
      </c>
      <c r="Q951" s="23" t="s">
        <v>44</v>
      </c>
      <c r="R951" s="23">
        <f t="shared" si="70"/>
        <v>1</v>
      </c>
      <c r="S951" s="23" t="str">
        <f t="shared" si="71"/>
        <v>ORD100950_20250528_CUST02115_MED020</v>
      </c>
      <c r="T951" s="23">
        <f t="shared" si="72"/>
        <v>1</v>
      </c>
      <c r="U951" s="6">
        <f t="shared" si="73"/>
        <v>124.42</v>
      </c>
      <c r="V951" s="6">
        <f>tbl_Raw_Data[[#This Row],[Discount_Pct]]*tbl_Raw_Data[[#This Row],[Gross_Amount]]/100</f>
        <v>6.2210000000000001</v>
      </c>
      <c r="W951" s="6">
        <f>tbl_Raw_Data[[#This Row],[Gross_Amount]]-tbl_Raw_Data[[#This Row],[Discount_Amount]]</f>
        <v>118.199</v>
      </c>
      <c r="X951" s="6">
        <f>tbl_Raw_Data[[#This Row],[Net_Amount_Before_Tax]]*tbl_Raw_Data[[#This Row],[Tax_Pct]]/100</f>
        <v>5.9099500000000003</v>
      </c>
      <c r="Y951" s="6">
        <f>tbl_Raw_Data[[#This Row],[Net_Amount_Before_Tax]]+tbl_Raw_Data[[#This Row],[Tax_Amount]]</f>
        <v>124.10894999999999</v>
      </c>
      <c r="Z951" s="6">
        <f t="shared" si="74"/>
        <v>4</v>
      </c>
    </row>
    <row r="952" spans="1:26" x14ac:dyDescent="0.3">
      <c r="A952" s="23" t="s">
        <v>1785</v>
      </c>
      <c r="B952" s="34">
        <v>45733</v>
      </c>
      <c r="C952" s="23" t="s">
        <v>835</v>
      </c>
      <c r="D952" s="23" t="s">
        <v>80</v>
      </c>
      <c r="E952" s="23" t="s">
        <v>81</v>
      </c>
      <c r="F952" s="23">
        <v>395017</v>
      </c>
      <c r="G952" s="23" t="s">
        <v>82</v>
      </c>
      <c r="H952" s="23" t="s">
        <v>83</v>
      </c>
      <c r="I952" s="23" t="s">
        <v>84</v>
      </c>
      <c r="J952" s="23" t="s">
        <v>85</v>
      </c>
      <c r="K952" s="23" t="s">
        <v>24</v>
      </c>
      <c r="L952" s="23">
        <v>3</v>
      </c>
      <c r="M952" s="23">
        <v>294.41000000000003</v>
      </c>
      <c r="N952" s="23">
        <v>0</v>
      </c>
      <c r="O952" s="23">
        <v>12</v>
      </c>
      <c r="P952" s="23" t="s">
        <v>25</v>
      </c>
      <c r="Q952" s="23" t="s">
        <v>34</v>
      </c>
      <c r="R952" s="23">
        <f t="shared" si="70"/>
        <v>1</v>
      </c>
      <c r="S952" s="23" t="str">
        <f t="shared" si="71"/>
        <v>ORD100951_20250317_CUST00164_MED023</v>
      </c>
      <c r="T952" s="23">
        <f t="shared" si="72"/>
        <v>1</v>
      </c>
      <c r="U952" s="6">
        <f t="shared" si="73"/>
        <v>883.23</v>
      </c>
      <c r="V952" s="6">
        <f>tbl_Raw_Data[[#This Row],[Discount_Pct]]*tbl_Raw_Data[[#This Row],[Gross_Amount]]/100</f>
        <v>0</v>
      </c>
      <c r="W952" s="6">
        <f>tbl_Raw_Data[[#This Row],[Gross_Amount]]-tbl_Raw_Data[[#This Row],[Discount_Amount]]</f>
        <v>883.23</v>
      </c>
      <c r="X952" s="6">
        <f>tbl_Raw_Data[[#This Row],[Net_Amount_Before_Tax]]*tbl_Raw_Data[[#This Row],[Tax_Pct]]/100</f>
        <v>105.9876</v>
      </c>
      <c r="Y952" s="6">
        <f>tbl_Raw_Data[[#This Row],[Net_Amount_Before_Tax]]+tbl_Raw_Data[[#This Row],[Tax_Amount]]</f>
        <v>989.21760000000006</v>
      </c>
      <c r="Z952" s="6">
        <f t="shared" si="74"/>
        <v>2</v>
      </c>
    </row>
    <row r="953" spans="1:26" x14ac:dyDescent="0.3">
      <c r="A953" s="23" t="s">
        <v>1786</v>
      </c>
      <c r="B953" s="34">
        <v>45801</v>
      </c>
      <c r="C953" s="23" t="s">
        <v>1787</v>
      </c>
      <c r="D953" s="23" t="s">
        <v>183</v>
      </c>
      <c r="E953" s="23" t="s">
        <v>184</v>
      </c>
      <c r="F953" s="23">
        <v>122016</v>
      </c>
      <c r="G953" s="23" t="s">
        <v>39</v>
      </c>
      <c r="H953" s="23" t="s">
        <v>40</v>
      </c>
      <c r="I953" s="23" t="s">
        <v>41</v>
      </c>
      <c r="J953" s="23" t="s">
        <v>42</v>
      </c>
      <c r="K953" s="23" t="s">
        <v>24</v>
      </c>
      <c r="L953" s="23">
        <v>1</v>
      </c>
      <c r="M953" s="23">
        <v>33.450000000000003</v>
      </c>
      <c r="N953" s="23">
        <v>5</v>
      </c>
      <c r="O953" s="23">
        <v>5</v>
      </c>
      <c r="P953" s="23" t="s">
        <v>25</v>
      </c>
      <c r="Q953" s="23" t="s">
        <v>90</v>
      </c>
      <c r="R953" s="23">
        <f t="shared" si="70"/>
        <v>1</v>
      </c>
      <c r="S953" s="23" t="str">
        <f t="shared" si="71"/>
        <v>ORD100952_20250524_CUST00399_MED001</v>
      </c>
      <c r="T953" s="23">
        <f t="shared" si="72"/>
        <v>1</v>
      </c>
      <c r="U953" s="6">
        <f t="shared" si="73"/>
        <v>33.450000000000003</v>
      </c>
      <c r="V953" s="6">
        <f>tbl_Raw_Data[[#This Row],[Discount_Pct]]*tbl_Raw_Data[[#This Row],[Gross_Amount]]/100</f>
        <v>1.6725000000000001</v>
      </c>
      <c r="W953" s="6">
        <f>tbl_Raw_Data[[#This Row],[Gross_Amount]]-tbl_Raw_Data[[#This Row],[Discount_Amount]]</f>
        <v>31.777500000000003</v>
      </c>
      <c r="X953" s="6">
        <f>tbl_Raw_Data[[#This Row],[Net_Amount_Before_Tax]]*tbl_Raw_Data[[#This Row],[Tax_Pct]]/100</f>
        <v>1.5888750000000003</v>
      </c>
      <c r="Y953" s="6">
        <f>tbl_Raw_Data[[#This Row],[Net_Amount_Before_Tax]]+tbl_Raw_Data[[#This Row],[Tax_Amount]]</f>
        <v>33.366375000000005</v>
      </c>
      <c r="Z953" s="6">
        <f t="shared" si="74"/>
        <v>0</v>
      </c>
    </row>
    <row r="954" spans="1:26" x14ac:dyDescent="0.3">
      <c r="A954" s="23" t="s">
        <v>1788</v>
      </c>
      <c r="B954" s="34">
        <v>45594</v>
      </c>
      <c r="C954" s="23" t="s">
        <v>1789</v>
      </c>
      <c r="D954" s="23" t="s">
        <v>159</v>
      </c>
      <c r="E954" s="23" t="s">
        <v>47</v>
      </c>
      <c r="F954" s="23">
        <v>400076</v>
      </c>
      <c r="G954" s="23" t="s">
        <v>185</v>
      </c>
      <c r="H954" s="23" t="s">
        <v>186</v>
      </c>
      <c r="I954" s="23" t="s">
        <v>76</v>
      </c>
      <c r="J954" s="23" t="s">
        <v>187</v>
      </c>
      <c r="K954" s="23" t="s">
        <v>57</v>
      </c>
      <c r="L954" s="23">
        <v>2</v>
      </c>
      <c r="M954" s="23">
        <v>85.84</v>
      </c>
      <c r="N954" s="23">
        <v>0</v>
      </c>
      <c r="O954" s="23">
        <v>18</v>
      </c>
      <c r="P954" s="23" t="s">
        <v>65</v>
      </c>
      <c r="Q954" s="23" t="s">
        <v>90</v>
      </c>
      <c r="R954" s="23">
        <f t="shared" si="70"/>
        <v>1</v>
      </c>
      <c r="S954" s="23" t="str">
        <f t="shared" si="71"/>
        <v>ORD100953_20241029_CUST00662_MED009</v>
      </c>
      <c r="T954" s="23">
        <f t="shared" si="72"/>
        <v>1</v>
      </c>
      <c r="U954" s="6">
        <f t="shared" si="73"/>
        <v>171.68</v>
      </c>
      <c r="V954" s="6">
        <f>tbl_Raw_Data[[#This Row],[Discount_Pct]]*tbl_Raw_Data[[#This Row],[Gross_Amount]]/100</f>
        <v>0</v>
      </c>
      <c r="W954" s="6">
        <f>tbl_Raw_Data[[#This Row],[Gross_Amount]]-tbl_Raw_Data[[#This Row],[Discount_Amount]]</f>
        <v>171.68</v>
      </c>
      <c r="X954" s="6">
        <f>tbl_Raw_Data[[#This Row],[Net_Amount_Before_Tax]]*tbl_Raw_Data[[#This Row],[Tax_Pct]]/100</f>
        <v>30.902400000000004</v>
      </c>
      <c r="Y954" s="6">
        <f>tbl_Raw_Data[[#This Row],[Net_Amount_Before_Tax]]+tbl_Raw_Data[[#This Row],[Tax_Amount]]</f>
        <v>202.58240000000001</v>
      </c>
      <c r="Z954" s="6">
        <f t="shared" si="74"/>
        <v>2</v>
      </c>
    </row>
    <row r="955" spans="1:26" x14ac:dyDescent="0.3">
      <c r="A955" s="23" t="s">
        <v>1790</v>
      </c>
      <c r="B955" s="34">
        <v>45744</v>
      </c>
      <c r="C955" s="23" t="s">
        <v>1791</v>
      </c>
      <c r="D955" s="23" t="s">
        <v>80</v>
      </c>
      <c r="E955" s="23" t="s">
        <v>81</v>
      </c>
      <c r="F955" s="23">
        <v>395007</v>
      </c>
      <c r="G955" s="23" t="s">
        <v>107</v>
      </c>
      <c r="H955" s="23" t="s">
        <v>108</v>
      </c>
      <c r="I955" s="23" t="s">
        <v>63</v>
      </c>
      <c r="J955" s="23" t="s">
        <v>42</v>
      </c>
      <c r="K955" s="23" t="s">
        <v>57</v>
      </c>
      <c r="L955" s="23">
        <v>4</v>
      </c>
      <c r="M955" s="23">
        <v>108.52</v>
      </c>
      <c r="N955" s="23">
        <v>5</v>
      </c>
      <c r="O955" s="23">
        <v>5</v>
      </c>
      <c r="P955" s="23" t="s">
        <v>33</v>
      </c>
      <c r="Q955" s="23" t="s">
        <v>26</v>
      </c>
      <c r="R955" s="23">
        <f t="shared" si="70"/>
        <v>1</v>
      </c>
      <c r="S955" s="23" t="str">
        <f t="shared" si="71"/>
        <v>ORD100954_20250328_CUST02664_MED005</v>
      </c>
      <c r="T955" s="23">
        <f t="shared" si="72"/>
        <v>1</v>
      </c>
      <c r="U955" s="6">
        <f t="shared" si="73"/>
        <v>434.08</v>
      </c>
      <c r="V955" s="6">
        <f>tbl_Raw_Data[[#This Row],[Discount_Pct]]*tbl_Raw_Data[[#This Row],[Gross_Amount]]/100</f>
        <v>21.704000000000001</v>
      </c>
      <c r="W955" s="6">
        <f>tbl_Raw_Data[[#This Row],[Gross_Amount]]-tbl_Raw_Data[[#This Row],[Discount_Amount]]</f>
        <v>412.37599999999998</v>
      </c>
      <c r="X955" s="6">
        <f>tbl_Raw_Data[[#This Row],[Net_Amount_Before_Tax]]*tbl_Raw_Data[[#This Row],[Tax_Pct]]/100</f>
        <v>20.6188</v>
      </c>
      <c r="Y955" s="6">
        <f>tbl_Raw_Data[[#This Row],[Net_Amount_Before_Tax]]+tbl_Raw_Data[[#This Row],[Tax_Amount]]</f>
        <v>432.9948</v>
      </c>
      <c r="Z955" s="6">
        <f t="shared" si="74"/>
        <v>1</v>
      </c>
    </row>
    <row r="956" spans="1:26" x14ac:dyDescent="0.3">
      <c r="A956" s="23" t="s">
        <v>1792</v>
      </c>
      <c r="B956" s="34">
        <v>45988</v>
      </c>
      <c r="C956" s="23" t="s">
        <v>1793</v>
      </c>
      <c r="D956" s="23" t="s">
        <v>142</v>
      </c>
      <c r="E956" s="23" t="s">
        <v>81</v>
      </c>
      <c r="F956" s="23">
        <v>380058</v>
      </c>
      <c r="G956" s="23" t="s">
        <v>315</v>
      </c>
      <c r="H956" s="23" t="s">
        <v>316</v>
      </c>
      <c r="I956" s="23" t="s">
        <v>50</v>
      </c>
      <c r="J956" s="23" t="s">
        <v>114</v>
      </c>
      <c r="K956" s="23" t="s">
        <v>24</v>
      </c>
      <c r="L956" s="23">
        <v>2</v>
      </c>
      <c r="M956" s="23">
        <v>125.84</v>
      </c>
      <c r="N956" s="23">
        <v>5</v>
      </c>
      <c r="O956" s="23">
        <v>5</v>
      </c>
      <c r="P956" s="23" t="s">
        <v>89</v>
      </c>
      <c r="Q956" s="23" t="s">
        <v>90</v>
      </c>
      <c r="R956" s="23">
        <f t="shared" si="70"/>
        <v>1</v>
      </c>
      <c r="S956" s="23" t="str">
        <f t="shared" si="71"/>
        <v>ORD100955_20251127_CUST00529_MED012</v>
      </c>
      <c r="T956" s="23">
        <f t="shared" si="72"/>
        <v>1</v>
      </c>
      <c r="U956" s="6">
        <f t="shared" si="73"/>
        <v>251.68</v>
      </c>
      <c r="V956" s="6">
        <f>tbl_Raw_Data[[#This Row],[Discount_Pct]]*tbl_Raw_Data[[#This Row],[Gross_Amount]]/100</f>
        <v>12.584000000000001</v>
      </c>
      <c r="W956" s="6">
        <f>tbl_Raw_Data[[#This Row],[Gross_Amount]]-tbl_Raw_Data[[#This Row],[Discount_Amount]]</f>
        <v>239.096</v>
      </c>
      <c r="X956" s="6">
        <f>tbl_Raw_Data[[#This Row],[Net_Amount_Before_Tax]]*tbl_Raw_Data[[#This Row],[Tax_Pct]]/100</f>
        <v>11.954800000000001</v>
      </c>
      <c r="Y956" s="6">
        <f>tbl_Raw_Data[[#This Row],[Net_Amount_Before_Tax]]+tbl_Raw_Data[[#This Row],[Tax_Amount]]</f>
        <v>251.05080000000001</v>
      </c>
      <c r="Z956" s="6">
        <f t="shared" si="74"/>
        <v>1</v>
      </c>
    </row>
    <row r="957" spans="1:26" x14ac:dyDescent="0.3">
      <c r="A957" s="23" t="s">
        <v>1794</v>
      </c>
      <c r="B957" s="34">
        <v>45990</v>
      </c>
      <c r="C957" s="23" t="s">
        <v>1795</v>
      </c>
      <c r="D957" s="23" t="s">
        <v>123</v>
      </c>
      <c r="E957" s="23" t="s">
        <v>101</v>
      </c>
      <c r="F957" s="23">
        <v>226001</v>
      </c>
      <c r="G957" s="23" t="s">
        <v>94</v>
      </c>
      <c r="H957" s="23" t="s">
        <v>95</v>
      </c>
      <c r="I957" s="23" t="s">
        <v>84</v>
      </c>
      <c r="J957" s="23" t="s">
        <v>42</v>
      </c>
      <c r="K957" s="23" t="s">
        <v>24</v>
      </c>
      <c r="L957" s="23">
        <v>1</v>
      </c>
      <c r="M957" s="23">
        <v>89.66</v>
      </c>
      <c r="N957" s="23">
        <v>10</v>
      </c>
      <c r="O957" s="23">
        <v>12</v>
      </c>
      <c r="P957" s="23" t="s">
        <v>43</v>
      </c>
      <c r="Q957" s="23" t="s">
        <v>34</v>
      </c>
      <c r="R957" s="23">
        <f t="shared" si="70"/>
        <v>1</v>
      </c>
      <c r="S957" s="23" t="str">
        <f t="shared" si="71"/>
        <v>ORD100956_20251129_CUST00175_MED021</v>
      </c>
      <c r="T957" s="23">
        <f t="shared" si="72"/>
        <v>1</v>
      </c>
      <c r="U957" s="6">
        <f t="shared" si="73"/>
        <v>89.66</v>
      </c>
      <c r="V957" s="6">
        <f>tbl_Raw_Data[[#This Row],[Discount_Pct]]*tbl_Raw_Data[[#This Row],[Gross_Amount]]/100</f>
        <v>8.9659999999999993</v>
      </c>
      <c r="W957" s="6">
        <f>tbl_Raw_Data[[#This Row],[Gross_Amount]]-tbl_Raw_Data[[#This Row],[Discount_Amount]]</f>
        <v>80.694000000000003</v>
      </c>
      <c r="X957" s="6">
        <f>tbl_Raw_Data[[#This Row],[Net_Amount_Before_Tax]]*tbl_Raw_Data[[#This Row],[Tax_Pct]]/100</f>
        <v>9.6832799999999999</v>
      </c>
      <c r="Y957" s="6">
        <f>tbl_Raw_Data[[#This Row],[Net_Amount_Before_Tax]]+tbl_Raw_Data[[#This Row],[Tax_Amount]]</f>
        <v>90.377279999999999</v>
      </c>
      <c r="Z957" s="6">
        <f t="shared" si="74"/>
        <v>2</v>
      </c>
    </row>
    <row r="958" spans="1:26" x14ac:dyDescent="0.3">
      <c r="A958" s="23" t="s">
        <v>1796</v>
      </c>
      <c r="B958" s="34">
        <v>45454</v>
      </c>
      <c r="C958" s="23" t="s">
        <v>451</v>
      </c>
      <c r="D958" s="23" t="s">
        <v>130</v>
      </c>
      <c r="E958" s="23" t="s">
        <v>131</v>
      </c>
      <c r="F958" s="23">
        <v>700029</v>
      </c>
      <c r="G958" s="23" t="s">
        <v>48</v>
      </c>
      <c r="H958" s="23" t="s">
        <v>49</v>
      </c>
      <c r="I958" s="23" t="s">
        <v>50</v>
      </c>
      <c r="J958" s="23" t="s">
        <v>23</v>
      </c>
      <c r="K958" s="23" t="s">
        <v>24</v>
      </c>
      <c r="L958" s="23">
        <v>1</v>
      </c>
      <c r="M958" s="23">
        <v>108.33</v>
      </c>
      <c r="N958" s="23">
        <v>5</v>
      </c>
      <c r="O958" s="23">
        <v>5</v>
      </c>
      <c r="P958" s="23" t="s">
        <v>33</v>
      </c>
      <c r="Q958" s="23" t="s">
        <v>90</v>
      </c>
      <c r="R958" s="23">
        <f t="shared" si="70"/>
        <v>1</v>
      </c>
      <c r="S958" s="23" t="str">
        <f t="shared" si="71"/>
        <v>ORD100957_20240611_CUST02336_MED028</v>
      </c>
      <c r="T958" s="23">
        <f t="shared" si="72"/>
        <v>1</v>
      </c>
      <c r="U958" s="6">
        <f t="shared" si="73"/>
        <v>108.33</v>
      </c>
      <c r="V958" s="6">
        <f>tbl_Raw_Data[[#This Row],[Discount_Pct]]*tbl_Raw_Data[[#This Row],[Gross_Amount]]/100</f>
        <v>5.4165000000000001</v>
      </c>
      <c r="W958" s="6">
        <f>tbl_Raw_Data[[#This Row],[Gross_Amount]]-tbl_Raw_Data[[#This Row],[Discount_Amount]]</f>
        <v>102.9135</v>
      </c>
      <c r="X958" s="6">
        <f>tbl_Raw_Data[[#This Row],[Net_Amount_Before_Tax]]*tbl_Raw_Data[[#This Row],[Tax_Pct]]/100</f>
        <v>5.1456749999999998</v>
      </c>
      <c r="Y958" s="6">
        <f>tbl_Raw_Data[[#This Row],[Net_Amount_Before_Tax]]+tbl_Raw_Data[[#This Row],[Tax_Amount]]</f>
        <v>108.059175</v>
      </c>
      <c r="Z958" s="6">
        <f t="shared" si="74"/>
        <v>2</v>
      </c>
    </row>
    <row r="959" spans="1:26" x14ac:dyDescent="0.3">
      <c r="A959" s="23" t="s">
        <v>1797</v>
      </c>
      <c r="B959" s="34">
        <v>45768</v>
      </c>
      <c r="C959" s="23" t="s">
        <v>1798</v>
      </c>
      <c r="D959" s="23" t="s">
        <v>159</v>
      </c>
      <c r="E959" s="23" t="s">
        <v>47</v>
      </c>
      <c r="F959" s="23">
        <v>400050</v>
      </c>
      <c r="G959" s="23" t="s">
        <v>154</v>
      </c>
      <c r="H959" s="23" t="s">
        <v>155</v>
      </c>
      <c r="I959" s="23" t="s">
        <v>134</v>
      </c>
      <c r="J959" s="23" t="s">
        <v>156</v>
      </c>
      <c r="K959" s="23" t="s">
        <v>57</v>
      </c>
      <c r="L959" s="23">
        <v>3</v>
      </c>
      <c r="M959" s="23">
        <v>50.75</v>
      </c>
      <c r="N959" s="23">
        <v>15</v>
      </c>
      <c r="O959" s="23">
        <v>12</v>
      </c>
      <c r="P959" s="23" t="s">
        <v>33</v>
      </c>
      <c r="Q959" s="23" t="s">
        <v>44</v>
      </c>
      <c r="R959" s="23">
        <f t="shared" si="70"/>
        <v>1</v>
      </c>
      <c r="S959" s="23" t="str">
        <f t="shared" si="71"/>
        <v>ORD100958_20250421_CUST00447_MED006</v>
      </c>
      <c r="T959" s="23">
        <f t="shared" si="72"/>
        <v>1</v>
      </c>
      <c r="U959" s="6">
        <f t="shared" si="73"/>
        <v>152.25</v>
      </c>
      <c r="V959" s="6">
        <f>tbl_Raw_Data[[#This Row],[Discount_Pct]]*tbl_Raw_Data[[#This Row],[Gross_Amount]]/100</f>
        <v>22.837499999999999</v>
      </c>
      <c r="W959" s="6">
        <f>tbl_Raw_Data[[#This Row],[Gross_Amount]]-tbl_Raw_Data[[#This Row],[Discount_Amount]]</f>
        <v>129.41249999999999</v>
      </c>
      <c r="X959" s="6">
        <f>tbl_Raw_Data[[#This Row],[Net_Amount_Before_Tax]]*tbl_Raw_Data[[#This Row],[Tax_Pct]]/100</f>
        <v>15.529499999999999</v>
      </c>
      <c r="Y959" s="6">
        <f>tbl_Raw_Data[[#This Row],[Net_Amount_Before_Tax]]+tbl_Raw_Data[[#This Row],[Tax_Amount]]</f>
        <v>144.94200000000001</v>
      </c>
      <c r="Z959" s="6">
        <f t="shared" si="74"/>
        <v>1</v>
      </c>
    </row>
    <row r="960" spans="1:26" x14ac:dyDescent="0.3">
      <c r="A960" s="23" t="s">
        <v>1797</v>
      </c>
      <c r="B960" s="34">
        <v>45642</v>
      </c>
      <c r="C960" s="23" t="s">
        <v>1735</v>
      </c>
      <c r="D960" s="23" t="s">
        <v>142</v>
      </c>
      <c r="E960" s="23" t="s">
        <v>81</v>
      </c>
      <c r="F960" s="23">
        <v>380061</v>
      </c>
      <c r="G960" s="23" t="s">
        <v>132</v>
      </c>
      <c r="H960" s="23" t="s">
        <v>133</v>
      </c>
      <c r="I960" s="23" t="s">
        <v>134</v>
      </c>
      <c r="J960" s="23" t="s">
        <v>135</v>
      </c>
      <c r="K960" s="23" t="s">
        <v>57</v>
      </c>
      <c r="L960" s="23">
        <v>2</v>
      </c>
      <c r="M960" s="23">
        <v>75.64</v>
      </c>
      <c r="N960" s="23">
        <v>5</v>
      </c>
      <c r="O960" s="23">
        <v>5</v>
      </c>
      <c r="P960" s="23" t="s">
        <v>43</v>
      </c>
      <c r="Q960" s="23" t="s">
        <v>90</v>
      </c>
      <c r="R960" s="23">
        <f t="shared" si="70"/>
        <v>1</v>
      </c>
      <c r="S960" s="23" t="str">
        <f t="shared" si="71"/>
        <v>ORD100958_20241216_CUST02476_MED007</v>
      </c>
      <c r="T960" s="23">
        <f t="shared" si="72"/>
        <v>1</v>
      </c>
      <c r="U960" s="6">
        <f t="shared" si="73"/>
        <v>151.28</v>
      </c>
      <c r="V960" s="6">
        <f>tbl_Raw_Data[[#This Row],[Discount_Pct]]*tbl_Raw_Data[[#This Row],[Gross_Amount]]/100</f>
        <v>7.5640000000000001</v>
      </c>
      <c r="W960" s="6">
        <f>tbl_Raw_Data[[#This Row],[Gross_Amount]]-tbl_Raw_Data[[#This Row],[Discount_Amount]]</f>
        <v>143.71600000000001</v>
      </c>
      <c r="X960" s="6">
        <f>tbl_Raw_Data[[#This Row],[Net_Amount_Before_Tax]]*tbl_Raw_Data[[#This Row],[Tax_Pct]]/100</f>
        <v>7.1858000000000004</v>
      </c>
      <c r="Y960" s="6">
        <f>tbl_Raw_Data[[#This Row],[Net_Amount_Before_Tax]]+tbl_Raw_Data[[#This Row],[Tax_Amount]]</f>
        <v>150.90180000000001</v>
      </c>
      <c r="Z960" s="6">
        <f t="shared" si="74"/>
        <v>2</v>
      </c>
    </row>
    <row r="961" spans="1:26" x14ac:dyDescent="0.3">
      <c r="A961" s="23" t="s">
        <v>1797</v>
      </c>
      <c r="B961" s="34">
        <v>45510</v>
      </c>
      <c r="C961" s="23" t="s">
        <v>1799</v>
      </c>
      <c r="D961" s="23" t="s">
        <v>123</v>
      </c>
      <c r="E961" s="23" t="s">
        <v>101</v>
      </c>
      <c r="F961" s="23">
        <v>226021</v>
      </c>
      <c r="G961" s="23" t="s">
        <v>192</v>
      </c>
      <c r="H961" s="23" t="s">
        <v>193</v>
      </c>
      <c r="I961" s="23" t="s">
        <v>41</v>
      </c>
      <c r="J961" s="23" t="s">
        <v>194</v>
      </c>
      <c r="K961" s="23" t="s">
        <v>24</v>
      </c>
      <c r="L961" s="23">
        <v>6</v>
      </c>
      <c r="M961" s="23">
        <v>34.85</v>
      </c>
      <c r="N961" s="23">
        <v>0</v>
      </c>
      <c r="O961" s="23">
        <v>5</v>
      </c>
      <c r="P961" s="23" t="s">
        <v>33</v>
      </c>
      <c r="Q961" s="23" t="s">
        <v>34</v>
      </c>
      <c r="R961" s="23">
        <f t="shared" si="70"/>
        <v>1</v>
      </c>
      <c r="S961" s="23" t="str">
        <f t="shared" si="71"/>
        <v>ORD100958_20240806_CUST01312_MED002</v>
      </c>
      <c r="T961" s="23">
        <f t="shared" si="72"/>
        <v>1</v>
      </c>
      <c r="U961" s="6">
        <f t="shared" si="73"/>
        <v>209.10000000000002</v>
      </c>
      <c r="V961" s="6">
        <f>tbl_Raw_Data[[#This Row],[Discount_Pct]]*tbl_Raw_Data[[#This Row],[Gross_Amount]]/100</f>
        <v>0</v>
      </c>
      <c r="W961" s="6">
        <f>tbl_Raw_Data[[#This Row],[Gross_Amount]]-tbl_Raw_Data[[#This Row],[Discount_Amount]]</f>
        <v>209.10000000000002</v>
      </c>
      <c r="X961" s="6">
        <f>tbl_Raw_Data[[#This Row],[Net_Amount_Before_Tax]]*tbl_Raw_Data[[#This Row],[Tax_Pct]]/100</f>
        <v>10.455</v>
      </c>
      <c r="Y961" s="6">
        <f>tbl_Raw_Data[[#This Row],[Net_Amount_Before_Tax]]+tbl_Raw_Data[[#This Row],[Tax_Amount]]</f>
        <v>219.55500000000004</v>
      </c>
      <c r="Z961" s="6">
        <f t="shared" si="74"/>
        <v>6</v>
      </c>
    </row>
    <row r="962" spans="1:26" x14ac:dyDescent="0.3">
      <c r="A962" s="23" t="s">
        <v>1797</v>
      </c>
      <c r="B962" s="34">
        <v>45315</v>
      </c>
      <c r="C962" s="23" t="s">
        <v>1800</v>
      </c>
      <c r="D962" s="23" t="s">
        <v>52</v>
      </c>
      <c r="E962" s="23" t="s">
        <v>52</v>
      </c>
      <c r="F962" s="23">
        <v>160019</v>
      </c>
      <c r="G962" s="23" t="s">
        <v>160</v>
      </c>
      <c r="H962" s="23" t="s">
        <v>161</v>
      </c>
      <c r="I962" s="23" t="s">
        <v>50</v>
      </c>
      <c r="J962" s="23" t="s">
        <v>23</v>
      </c>
      <c r="K962" s="23" t="s">
        <v>24</v>
      </c>
      <c r="L962" s="23">
        <v>1</v>
      </c>
      <c r="M962" s="23">
        <v>152.49</v>
      </c>
      <c r="N962" s="23">
        <v>0</v>
      </c>
      <c r="O962" s="23">
        <v>5</v>
      </c>
      <c r="P962" s="23" t="s">
        <v>33</v>
      </c>
      <c r="Q962" s="23" t="s">
        <v>34</v>
      </c>
      <c r="R962" s="23">
        <f t="shared" ref="R962:R1025" si="75">COUNTIFS($A$2:$A$8001,A962,$B$2:$B$8001,B962,$C$2:$C$8001,C962,$G$2:$G$8001,G962)</f>
        <v>1</v>
      </c>
      <c r="S962" s="23" t="str">
        <f t="shared" ref="S962:S1025" si="76">A962&amp;"_"&amp;TEXT(B962,"yyyymmdd")&amp;"_"&amp;C962&amp;"_"&amp;G962</f>
        <v>ORD100958_20240124_CUST03108_MED014</v>
      </c>
      <c r="T962" s="23">
        <f t="shared" ref="T962:T1025" si="77">COUNTIF($S$2:$S$8001,S962)</f>
        <v>1</v>
      </c>
      <c r="U962" s="6">
        <f t="shared" ref="U962:U1025" si="78">L962*M962</f>
        <v>152.49</v>
      </c>
      <c r="V962" s="6">
        <f>tbl_Raw_Data[[#This Row],[Discount_Pct]]*tbl_Raw_Data[[#This Row],[Gross_Amount]]/100</f>
        <v>0</v>
      </c>
      <c r="W962" s="6">
        <f>tbl_Raw_Data[[#This Row],[Gross_Amount]]-tbl_Raw_Data[[#This Row],[Discount_Amount]]</f>
        <v>152.49</v>
      </c>
      <c r="X962" s="6">
        <f>tbl_Raw_Data[[#This Row],[Net_Amount_Before_Tax]]*tbl_Raw_Data[[#This Row],[Tax_Pct]]/100</f>
        <v>7.6245000000000003</v>
      </c>
      <c r="Y962" s="6">
        <f>tbl_Raw_Data[[#This Row],[Net_Amount_Before_Tax]]+tbl_Raw_Data[[#This Row],[Tax_Amount]]</f>
        <v>160.11450000000002</v>
      </c>
      <c r="Z962" s="6">
        <f t="shared" ref="Z962:Z1025" si="79">COUNTIFS($C$2:$C$8001,C962,$Q$2:$Q$8001,"Delivered")</f>
        <v>2</v>
      </c>
    </row>
    <row r="963" spans="1:26" x14ac:dyDescent="0.3">
      <c r="A963" s="23" t="s">
        <v>1801</v>
      </c>
      <c r="B963" s="34">
        <v>46021</v>
      </c>
      <c r="C963" s="23" t="s">
        <v>1802</v>
      </c>
      <c r="D963" s="23" t="s">
        <v>37</v>
      </c>
      <c r="E963" s="23" t="s">
        <v>38</v>
      </c>
      <c r="F963" s="23">
        <v>452001</v>
      </c>
      <c r="G963" s="23" t="s">
        <v>160</v>
      </c>
      <c r="H963" s="23" t="s">
        <v>161</v>
      </c>
      <c r="I963" s="23" t="s">
        <v>50</v>
      </c>
      <c r="J963" s="23" t="s">
        <v>23</v>
      </c>
      <c r="K963" s="23" t="s">
        <v>24</v>
      </c>
      <c r="L963" s="23">
        <v>2</v>
      </c>
      <c r="M963" s="23">
        <v>153.82</v>
      </c>
      <c r="N963" s="23">
        <v>5</v>
      </c>
      <c r="O963" s="23">
        <v>5</v>
      </c>
      <c r="P963" s="23" t="s">
        <v>33</v>
      </c>
      <c r="Q963" s="23" t="s">
        <v>44</v>
      </c>
      <c r="R963" s="23">
        <f t="shared" si="75"/>
        <v>1</v>
      </c>
      <c r="S963" s="23" t="str">
        <f t="shared" si="76"/>
        <v>ORD100962_20251230_CUST01850_MED014</v>
      </c>
      <c r="T963" s="23">
        <f t="shared" si="77"/>
        <v>1</v>
      </c>
      <c r="U963" s="6">
        <f t="shared" si="78"/>
        <v>307.64</v>
      </c>
      <c r="V963" s="6">
        <f>tbl_Raw_Data[[#This Row],[Discount_Pct]]*tbl_Raw_Data[[#This Row],[Gross_Amount]]/100</f>
        <v>15.381999999999998</v>
      </c>
      <c r="W963" s="6">
        <f>tbl_Raw_Data[[#This Row],[Gross_Amount]]-tbl_Raw_Data[[#This Row],[Discount_Amount]]</f>
        <v>292.25799999999998</v>
      </c>
      <c r="X963" s="6">
        <f>tbl_Raw_Data[[#This Row],[Net_Amount_Before_Tax]]*tbl_Raw_Data[[#This Row],[Tax_Pct]]/100</f>
        <v>14.6129</v>
      </c>
      <c r="Y963" s="6">
        <f>tbl_Raw_Data[[#This Row],[Net_Amount_Before_Tax]]+tbl_Raw_Data[[#This Row],[Tax_Amount]]</f>
        <v>306.87090000000001</v>
      </c>
      <c r="Z963" s="6">
        <f t="shared" si="79"/>
        <v>0</v>
      </c>
    </row>
    <row r="964" spans="1:26" x14ac:dyDescent="0.3">
      <c r="A964" s="23" t="s">
        <v>1803</v>
      </c>
      <c r="B964" s="34">
        <v>45596</v>
      </c>
      <c r="C964" s="23" t="s">
        <v>1804</v>
      </c>
      <c r="D964" s="23" t="s">
        <v>28</v>
      </c>
      <c r="E964" s="23" t="s">
        <v>29</v>
      </c>
      <c r="F964" s="23">
        <v>500084</v>
      </c>
      <c r="G964" s="23" t="s">
        <v>315</v>
      </c>
      <c r="H964" s="23" t="s">
        <v>316</v>
      </c>
      <c r="I964" s="23" t="s">
        <v>50</v>
      </c>
      <c r="J964" s="23" t="s">
        <v>114</v>
      </c>
      <c r="K964" s="23" t="s">
        <v>24</v>
      </c>
      <c r="L964" s="23">
        <v>5</v>
      </c>
      <c r="M964" s="23">
        <v>121.2</v>
      </c>
      <c r="N964" s="23">
        <v>5</v>
      </c>
      <c r="O964" s="23">
        <v>5</v>
      </c>
      <c r="P964" s="23" t="s">
        <v>65</v>
      </c>
      <c r="Q964" s="23" t="s">
        <v>26</v>
      </c>
      <c r="R964" s="23">
        <f t="shared" si="75"/>
        <v>1</v>
      </c>
      <c r="S964" s="23" t="str">
        <f t="shared" si="76"/>
        <v>ORD100963_20241031_CUST00674_MED012</v>
      </c>
      <c r="T964" s="23">
        <f t="shared" si="77"/>
        <v>1</v>
      </c>
      <c r="U964" s="6">
        <f t="shared" si="78"/>
        <v>606</v>
      </c>
      <c r="V964" s="6">
        <f>tbl_Raw_Data[[#This Row],[Discount_Pct]]*tbl_Raw_Data[[#This Row],[Gross_Amount]]/100</f>
        <v>30.3</v>
      </c>
      <c r="W964" s="6">
        <f>tbl_Raw_Data[[#This Row],[Gross_Amount]]-tbl_Raw_Data[[#This Row],[Discount_Amount]]</f>
        <v>575.70000000000005</v>
      </c>
      <c r="X964" s="6">
        <f>tbl_Raw_Data[[#This Row],[Net_Amount_Before_Tax]]*tbl_Raw_Data[[#This Row],[Tax_Pct]]/100</f>
        <v>28.785</v>
      </c>
      <c r="Y964" s="6">
        <f>tbl_Raw_Data[[#This Row],[Net_Amount_Before_Tax]]+tbl_Raw_Data[[#This Row],[Tax_Amount]]</f>
        <v>604.48500000000001</v>
      </c>
      <c r="Z964" s="6">
        <f t="shared" si="79"/>
        <v>0</v>
      </c>
    </row>
    <row r="965" spans="1:26" x14ac:dyDescent="0.3">
      <c r="A965" s="23" t="s">
        <v>1805</v>
      </c>
      <c r="B965" s="34">
        <v>45866</v>
      </c>
      <c r="C965" s="23" t="s">
        <v>1806</v>
      </c>
      <c r="D965" s="23" t="s">
        <v>80</v>
      </c>
      <c r="E965" s="23" t="s">
        <v>81</v>
      </c>
      <c r="F965" s="23">
        <v>395007</v>
      </c>
      <c r="G965" s="23" t="s">
        <v>53</v>
      </c>
      <c r="H965" s="23" t="s">
        <v>54</v>
      </c>
      <c r="I965" s="23" t="s">
        <v>55</v>
      </c>
      <c r="J965" s="23" t="s">
        <v>56</v>
      </c>
      <c r="K965" s="23" t="s">
        <v>57</v>
      </c>
      <c r="L965" s="23">
        <v>1</v>
      </c>
      <c r="M965" s="23">
        <v>59.13</v>
      </c>
      <c r="N965" s="23">
        <v>5</v>
      </c>
      <c r="O965" s="23">
        <v>5</v>
      </c>
      <c r="P965" s="23" t="s">
        <v>58</v>
      </c>
      <c r="Q965" s="23" t="s">
        <v>44</v>
      </c>
      <c r="R965" s="23">
        <f t="shared" si="75"/>
        <v>1</v>
      </c>
      <c r="S965" s="23" t="str">
        <f t="shared" si="76"/>
        <v>ORD100964_20250728_CUST03208_MED020</v>
      </c>
      <c r="T965" s="23">
        <f t="shared" si="77"/>
        <v>1</v>
      </c>
      <c r="U965" s="6">
        <f t="shared" si="78"/>
        <v>59.13</v>
      </c>
      <c r="V965" s="6">
        <f>tbl_Raw_Data[[#This Row],[Discount_Pct]]*tbl_Raw_Data[[#This Row],[Gross_Amount]]/100</f>
        <v>2.9565000000000001</v>
      </c>
      <c r="W965" s="6">
        <f>tbl_Raw_Data[[#This Row],[Gross_Amount]]-tbl_Raw_Data[[#This Row],[Discount_Amount]]</f>
        <v>56.173500000000004</v>
      </c>
      <c r="X965" s="6">
        <f>tbl_Raw_Data[[#This Row],[Net_Amount_Before_Tax]]*tbl_Raw_Data[[#This Row],[Tax_Pct]]/100</f>
        <v>2.808675</v>
      </c>
      <c r="Y965" s="6">
        <f>tbl_Raw_Data[[#This Row],[Net_Amount_Before_Tax]]+tbl_Raw_Data[[#This Row],[Tax_Amount]]</f>
        <v>58.982175000000005</v>
      </c>
      <c r="Z965" s="6">
        <f t="shared" si="79"/>
        <v>1</v>
      </c>
    </row>
    <row r="966" spans="1:26" x14ac:dyDescent="0.3">
      <c r="A966" s="23" t="s">
        <v>1805</v>
      </c>
      <c r="B966" s="34">
        <v>45761</v>
      </c>
      <c r="C966" s="23" t="s">
        <v>206</v>
      </c>
      <c r="D966" s="23" t="s">
        <v>142</v>
      </c>
      <c r="E966" s="23" t="s">
        <v>81</v>
      </c>
      <c r="F966" s="23">
        <v>380061</v>
      </c>
      <c r="G966" s="23" t="s">
        <v>48</v>
      </c>
      <c r="H966" s="23" t="s">
        <v>49</v>
      </c>
      <c r="I966" s="23" t="s">
        <v>50</v>
      </c>
      <c r="J966" s="23" t="s">
        <v>23</v>
      </c>
      <c r="K966" s="23" t="s">
        <v>24</v>
      </c>
      <c r="L966" s="23">
        <v>1</v>
      </c>
      <c r="M966" s="23">
        <v>120.32</v>
      </c>
      <c r="N966" s="23">
        <v>10</v>
      </c>
      <c r="O966" s="23">
        <v>5</v>
      </c>
      <c r="P966" s="23" t="s">
        <v>58</v>
      </c>
      <c r="Q966" s="23" t="s">
        <v>34</v>
      </c>
      <c r="R966" s="23">
        <f t="shared" si="75"/>
        <v>1</v>
      </c>
      <c r="S966" s="23" t="str">
        <f t="shared" si="76"/>
        <v>ORD100964_20250414_CUST00605_MED028</v>
      </c>
      <c r="T966" s="23">
        <f t="shared" si="77"/>
        <v>1</v>
      </c>
      <c r="U966" s="6">
        <f t="shared" si="78"/>
        <v>120.32</v>
      </c>
      <c r="V966" s="6">
        <f>tbl_Raw_Data[[#This Row],[Discount_Pct]]*tbl_Raw_Data[[#This Row],[Gross_Amount]]/100</f>
        <v>12.031999999999998</v>
      </c>
      <c r="W966" s="6">
        <f>tbl_Raw_Data[[#This Row],[Gross_Amount]]-tbl_Raw_Data[[#This Row],[Discount_Amount]]</f>
        <v>108.288</v>
      </c>
      <c r="X966" s="6">
        <f>tbl_Raw_Data[[#This Row],[Net_Amount_Before_Tax]]*tbl_Raw_Data[[#This Row],[Tax_Pct]]/100</f>
        <v>5.4143999999999997</v>
      </c>
      <c r="Y966" s="6">
        <f>tbl_Raw_Data[[#This Row],[Net_Amount_Before_Tax]]+tbl_Raw_Data[[#This Row],[Tax_Amount]]</f>
        <v>113.7024</v>
      </c>
      <c r="Z966" s="6">
        <f t="shared" si="79"/>
        <v>3</v>
      </c>
    </row>
    <row r="967" spans="1:26" x14ac:dyDescent="0.3">
      <c r="A967" s="23" t="s">
        <v>1807</v>
      </c>
      <c r="B967" s="34">
        <v>45420</v>
      </c>
      <c r="C967" s="23" t="s">
        <v>1808</v>
      </c>
      <c r="D967" s="23" t="s">
        <v>142</v>
      </c>
      <c r="E967" s="23" t="s">
        <v>81</v>
      </c>
      <c r="F967" s="23">
        <v>380058</v>
      </c>
      <c r="G967" s="23" t="s">
        <v>94</v>
      </c>
      <c r="H967" s="23" t="s">
        <v>95</v>
      </c>
      <c r="I967" s="23" t="s">
        <v>84</v>
      </c>
      <c r="J967" s="23" t="s">
        <v>42</v>
      </c>
      <c r="K967" s="23" t="s">
        <v>24</v>
      </c>
      <c r="L967" s="23">
        <v>5</v>
      </c>
      <c r="M967" s="23">
        <v>74.319999999999993</v>
      </c>
      <c r="N967" s="23">
        <v>0</v>
      </c>
      <c r="O967" s="23">
        <v>5</v>
      </c>
      <c r="P967" s="23" t="s">
        <v>58</v>
      </c>
      <c r="Q967" s="23" t="s">
        <v>34</v>
      </c>
      <c r="R967" s="23">
        <f t="shared" si="75"/>
        <v>1</v>
      </c>
      <c r="S967" s="23" t="str">
        <f t="shared" si="76"/>
        <v>ORD100966_20240508_CUST02599_MED021</v>
      </c>
      <c r="T967" s="23">
        <f t="shared" si="77"/>
        <v>1</v>
      </c>
      <c r="U967" s="6">
        <f t="shared" si="78"/>
        <v>371.59999999999997</v>
      </c>
      <c r="V967" s="6">
        <f>tbl_Raw_Data[[#This Row],[Discount_Pct]]*tbl_Raw_Data[[#This Row],[Gross_Amount]]/100</f>
        <v>0</v>
      </c>
      <c r="W967" s="6">
        <f>tbl_Raw_Data[[#This Row],[Gross_Amount]]-tbl_Raw_Data[[#This Row],[Discount_Amount]]</f>
        <v>371.59999999999997</v>
      </c>
      <c r="X967" s="6">
        <f>tbl_Raw_Data[[#This Row],[Net_Amount_Before_Tax]]*tbl_Raw_Data[[#This Row],[Tax_Pct]]/100</f>
        <v>18.579999999999998</v>
      </c>
      <c r="Y967" s="6">
        <f>tbl_Raw_Data[[#This Row],[Net_Amount_Before_Tax]]+tbl_Raw_Data[[#This Row],[Tax_Amount]]</f>
        <v>390.17999999999995</v>
      </c>
      <c r="Z967" s="6">
        <f t="shared" si="79"/>
        <v>3</v>
      </c>
    </row>
    <row r="968" spans="1:26" x14ac:dyDescent="0.3">
      <c r="A968" s="23" t="s">
        <v>1809</v>
      </c>
      <c r="B968" s="34">
        <v>45513</v>
      </c>
      <c r="C968" s="23" t="s">
        <v>1810</v>
      </c>
      <c r="D968" s="23" t="s">
        <v>28</v>
      </c>
      <c r="E968" s="23" t="s">
        <v>29</v>
      </c>
      <c r="F968" s="23">
        <v>500001</v>
      </c>
      <c r="G968" s="23" t="s">
        <v>132</v>
      </c>
      <c r="H968" s="23" t="s">
        <v>133</v>
      </c>
      <c r="I968" s="23" t="s">
        <v>134</v>
      </c>
      <c r="J968" s="23" t="s">
        <v>135</v>
      </c>
      <c r="K968" s="23" t="s">
        <v>57</v>
      </c>
      <c r="L968" s="23">
        <v>5</v>
      </c>
      <c r="M968" s="23">
        <v>77.680000000000007</v>
      </c>
      <c r="N968" s="23">
        <v>0</v>
      </c>
      <c r="O968" s="23">
        <v>5</v>
      </c>
      <c r="P968" s="23" t="s">
        <v>65</v>
      </c>
      <c r="Q968" s="23" t="s">
        <v>34</v>
      </c>
      <c r="R968" s="23">
        <f t="shared" si="75"/>
        <v>1</v>
      </c>
      <c r="S968" s="23" t="str">
        <f t="shared" si="76"/>
        <v>ORD100967_20240809_CUST01426_MED007</v>
      </c>
      <c r="T968" s="23">
        <f t="shared" si="77"/>
        <v>1</v>
      </c>
      <c r="U968" s="6">
        <f t="shared" si="78"/>
        <v>388.40000000000003</v>
      </c>
      <c r="V968" s="6">
        <f>tbl_Raw_Data[[#This Row],[Discount_Pct]]*tbl_Raw_Data[[#This Row],[Gross_Amount]]/100</f>
        <v>0</v>
      </c>
      <c r="W968" s="6">
        <f>tbl_Raw_Data[[#This Row],[Gross_Amount]]-tbl_Raw_Data[[#This Row],[Discount_Amount]]</f>
        <v>388.40000000000003</v>
      </c>
      <c r="X968" s="6">
        <f>tbl_Raw_Data[[#This Row],[Net_Amount_Before_Tax]]*tbl_Raw_Data[[#This Row],[Tax_Pct]]/100</f>
        <v>19.420000000000002</v>
      </c>
      <c r="Y968" s="6">
        <f>tbl_Raw_Data[[#This Row],[Net_Amount_Before_Tax]]+tbl_Raw_Data[[#This Row],[Tax_Amount]]</f>
        <v>407.82000000000005</v>
      </c>
      <c r="Z968" s="6">
        <f t="shared" si="79"/>
        <v>2</v>
      </c>
    </row>
    <row r="969" spans="1:26" x14ac:dyDescent="0.3">
      <c r="A969" s="23" t="s">
        <v>1811</v>
      </c>
      <c r="B969" s="34">
        <v>45419</v>
      </c>
      <c r="C969" s="23" t="s">
        <v>1812</v>
      </c>
      <c r="D969" s="23" t="s">
        <v>142</v>
      </c>
      <c r="E969" s="23" t="s">
        <v>81</v>
      </c>
      <c r="F969" s="23">
        <v>380058</v>
      </c>
      <c r="G969" s="23" t="s">
        <v>94</v>
      </c>
      <c r="H969" s="23" t="s">
        <v>95</v>
      </c>
      <c r="I969" s="23" t="s">
        <v>84</v>
      </c>
      <c r="J969" s="23" t="s">
        <v>42</v>
      </c>
      <c r="K969" s="23" t="s">
        <v>24</v>
      </c>
      <c r="L969" s="23">
        <v>6</v>
      </c>
      <c r="M969" s="23">
        <v>81.33</v>
      </c>
      <c r="N969" s="23">
        <v>5</v>
      </c>
      <c r="O969" s="23">
        <v>12</v>
      </c>
      <c r="P969" s="23" t="s">
        <v>89</v>
      </c>
      <c r="Q969" s="23" t="s">
        <v>44</v>
      </c>
      <c r="R969" s="23">
        <f t="shared" si="75"/>
        <v>1</v>
      </c>
      <c r="S969" s="23" t="str">
        <f t="shared" si="76"/>
        <v>ORD100968_20240507_CUST02865_MED021</v>
      </c>
      <c r="T969" s="23">
        <f t="shared" si="77"/>
        <v>1</v>
      </c>
      <c r="U969" s="6">
        <f t="shared" si="78"/>
        <v>487.98</v>
      </c>
      <c r="V969" s="6">
        <f>tbl_Raw_Data[[#This Row],[Discount_Pct]]*tbl_Raw_Data[[#This Row],[Gross_Amount]]/100</f>
        <v>24.399000000000001</v>
      </c>
      <c r="W969" s="6">
        <f>tbl_Raw_Data[[#This Row],[Gross_Amount]]-tbl_Raw_Data[[#This Row],[Discount_Amount]]</f>
        <v>463.58100000000002</v>
      </c>
      <c r="X969" s="6">
        <f>tbl_Raw_Data[[#This Row],[Net_Amount_Before_Tax]]*tbl_Raw_Data[[#This Row],[Tax_Pct]]/100</f>
        <v>55.629719999999999</v>
      </c>
      <c r="Y969" s="6">
        <f>tbl_Raw_Data[[#This Row],[Net_Amount_Before_Tax]]+tbl_Raw_Data[[#This Row],[Tax_Amount]]</f>
        <v>519.21072000000004</v>
      </c>
      <c r="Z969" s="6">
        <f t="shared" si="79"/>
        <v>1</v>
      </c>
    </row>
    <row r="970" spans="1:26" x14ac:dyDescent="0.3">
      <c r="A970" s="23" t="s">
        <v>1811</v>
      </c>
      <c r="B970" s="34">
        <v>45472</v>
      </c>
      <c r="C970" s="23" t="s">
        <v>1813</v>
      </c>
      <c r="D970" s="23" t="s">
        <v>130</v>
      </c>
      <c r="E970" s="23" t="s">
        <v>131</v>
      </c>
      <c r="F970" s="23">
        <v>700029</v>
      </c>
      <c r="G970" s="23" t="s">
        <v>315</v>
      </c>
      <c r="H970" s="23" t="s">
        <v>316</v>
      </c>
      <c r="I970" s="23" t="s">
        <v>50</v>
      </c>
      <c r="J970" s="23" t="s">
        <v>114</v>
      </c>
      <c r="K970" s="23" t="s">
        <v>24</v>
      </c>
      <c r="L970" s="23">
        <v>1</v>
      </c>
      <c r="M970" s="23">
        <v>124.87</v>
      </c>
      <c r="N970" s="23">
        <v>5</v>
      </c>
      <c r="O970" s="23">
        <v>12</v>
      </c>
      <c r="P970" s="23" t="s">
        <v>58</v>
      </c>
      <c r="Q970" s="23" t="s">
        <v>26</v>
      </c>
      <c r="R970" s="23">
        <f t="shared" si="75"/>
        <v>1</v>
      </c>
      <c r="S970" s="23" t="str">
        <f t="shared" si="76"/>
        <v>ORD100968_20240629_CUST01880_MED012</v>
      </c>
      <c r="T970" s="23">
        <f t="shared" si="77"/>
        <v>1</v>
      </c>
      <c r="U970" s="6">
        <f t="shared" si="78"/>
        <v>124.87</v>
      </c>
      <c r="V970" s="6">
        <f>tbl_Raw_Data[[#This Row],[Discount_Pct]]*tbl_Raw_Data[[#This Row],[Gross_Amount]]/100</f>
        <v>6.2435</v>
      </c>
      <c r="W970" s="6">
        <f>tbl_Raw_Data[[#This Row],[Gross_Amount]]-tbl_Raw_Data[[#This Row],[Discount_Amount]]</f>
        <v>118.62650000000001</v>
      </c>
      <c r="X970" s="6">
        <f>tbl_Raw_Data[[#This Row],[Net_Amount_Before_Tax]]*tbl_Raw_Data[[#This Row],[Tax_Pct]]/100</f>
        <v>14.23518</v>
      </c>
      <c r="Y970" s="6">
        <f>tbl_Raw_Data[[#This Row],[Net_Amount_Before_Tax]]+tbl_Raw_Data[[#This Row],[Tax_Amount]]</f>
        <v>132.86168000000001</v>
      </c>
      <c r="Z970" s="6">
        <f t="shared" si="79"/>
        <v>0</v>
      </c>
    </row>
    <row r="971" spans="1:26" x14ac:dyDescent="0.3">
      <c r="A971" s="23" t="s">
        <v>1814</v>
      </c>
      <c r="B971" s="34">
        <v>46010</v>
      </c>
      <c r="C971" s="23" t="s">
        <v>1815</v>
      </c>
      <c r="D971" s="23" t="s">
        <v>80</v>
      </c>
      <c r="E971" s="23" t="s">
        <v>81</v>
      </c>
      <c r="F971" s="23">
        <v>395001</v>
      </c>
      <c r="G971" s="23" t="s">
        <v>102</v>
      </c>
      <c r="H971" s="23" t="s">
        <v>103</v>
      </c>
      <c r="I971" s="23" t="s">
        <v>104</v>
      </c>
      <c r="J971" s="23" t="s">
        <v>64</v>
      </c>
      <c r="K971" s="23" t="s">
        <v>57</v>
      </c>
      <c r="L971" s="23">
        <v>3</v>
      </c>
      <c r="M971" s="23">
        <v>112.58</v>
      </c>
      <c r="N971" s="23">
        <v>10</v>
      </c>
      <c r="O971" s="23">
        <v>5</v>
      </c>
      <c r="P971" s="23" t="s">
        <v>58</v>
      </c>
      <c r="Q971" s="23" t="s">
        <v>34</v>
      </c>
      <c r="R971" s="23">
        <f t="shared" si="75"/>
        <v>1</v>
      </c>
      <c r="S971" s="23" t="str">
        <f t="shared" si="76"/>
        <v>ORD100970_20251219_CUST02542_MED029</v>
      </c>
      <c r="T971" s="23">
        <f t="shared" si="77"/>
        <v>1</v>
      </c>
      <c r="U971" s="6">
        <f t="shared" si="78"/>
        <v>337.74</v>
      </c>
      <c r="V971" s="6">
        <f>tbl_Raw_Data[[#This Row],[Discount_Pct]]*tbl_Raw_Data[[#This Row],[Gross_Amount]]/100</f>
        <v>33.774000000000001</v>
      </c>
      <c r="W971" s="6">
        <f>tbl_Raw_Data[[#This Row],[Gross_Amount]]-tbl_Raw_Data[[#This Row],[Discount_Amount]]</f>
        <v>303.96600000000001</v>
      </c>
      <c r="X971" s="6">
        <f>tbl_Raw_Data[[#This Row],[Net_Amount_Before_Tax]]*tbl_Raw_Data[[#This Row],[Tax_Pct]]/100</f>
        <v>15.1983</v>
      </c>
      <c r="Y971" s="6">
        <f>tbl_Raw_Data[[#This Row],[Net_Amount_Before_Tax]]+tbl_Raw_Data[[#This Row],[Tax_Amount]]</f>
        <v>319.16430000000003</v>
      </c>
      <c r="Z971" s="6">
        <f t="shared" si="79"/>
        <v>3</v>
      </c>
    </row>
    <row r="972" spans="1:26" x14ac:dyDescent="0.3">
      <c r="A972" s="23" t="s">
        <v>1816</v>
      </c>
      <c r="B972" s="34">
        <v>45713</v>
      </c>
      <c r="C972" s="23" t="s">
        <v>1817</v>
      </c>
      <c r="D972" s="23" t="s">
        <v>142</v>
      </c>
      <c r="E972" s="23" t="s">
        <v>81</v>
      </c>
      <c r="F972" s="23">
        <v>380061</v>
      </c>
      <c r="G972" s="23" t="s">
        <v>20</v>
      </c>
      <c r="H972" s="23" t="s">
        <v>21</v>
      </c>
      <c r="I972" s="23" t="s">
        <v>22</v>
      </c>
      <c r="J972" s="23" t="s">
        <v>23</v>
      </c>
      <c r="K972" s="23" t="s">
        <v>24</v>
      </c>
      <c r="L972" s="23">
        <v>3</v>
      </c>
      <c r="M972" s="23">
        <v>152.6</v>
      </c>
      <c r="N972" s="23">
        <v>0</v>
      </c>
      <c r="O972" s="23">
        <v>12</v>
      </c>
      <c r="P972" s="23" t="s">
        <v>89</v>
      </c>
      <c r="Q972" s="23" t="s">
        <v>34</v>
      </c>
      <c r="R972" s="23">
        <f t="shared" si="75"/>
        <v>1</v>
      </c>
      <c r="S972" s="23" t="str">
        <f t="shared" si="76"/>
        <v>ORD100971_20250225_CUST00425_MED024</v>
      </c>
      <c r="T972" s="23">
        <f t="shared" si="77"/>
        <v>1</v>
      </c>
      <c r="U972" s="6">
        <f t="shared" si="78"/>
        <v>457.79999999999995</v>
      </c>
      <c r="V972" s="6">
        <f>tbl_Raw_Data[[#This Row],[Discount_Pct]]*tbl_Raw_Data[[#This Row],[Gross_Amount]]/100</f>
        <v>0</v>
      </c>
      <c r="W972" s="6">
        <f>tbl_Raw_Data[[#This Row],[Gross_Amount]]-tbl_Raw_Data[[#This Row],[Discount_Amount]]</f>
        <v>457.79999999999995</v>
      </c>
      <c r="X972" s="6">
        <f>tbl_Raw_Data[[#This Row],[Net_Amount_Before_Tax]]*tbl_Raw_Data[[#This Row],[Tax_Pct]]/100</f>
        <v>54.935999999999993</v>
      </c>
      <c r="Y972" s="6">
        <f>tbl_Raw_Data[[#This Row],[Net_Amount_Before_Tax]]+tbl_Raw_Data[[#This Row],[Tax_Amount]]</f>
        <v>512.73599999999999</v>
      </c>
      <c r="Z972" s="6">
        <f t="shared" si="79"/>
        <v>4</v>
      </c>
    </row>
    <row r="973" spans="1:26" x14ac:dyDescent="0.3">
      <c r="A973" s="23" t="s">
        <v>1818</v>
      </c>
      <c r="B973" s="34">
        <v>45722</v>
      </c>
      <c r="C973" s="23" t="s">
        <v>725</v>
      </c>
      <c r="D973" s="23" t="s">
        <v>28</v>
      </c>
      <c r="E973" s="23" t="s">
        <v>29</v>
      </c>
      <c r="F973" s="23">
        <v>500001</v>
      </c>
      <c r="G973" s="23" t="s">
        <v>256</v>
      </c>
      <c r="H973" s="23" t="s">
        <v>257</v>
      </c>
      <c r="I973" s="23" t="s">
        <v>22</v>
      </c>
      <c r="J973" s="23" t="s">
        <v>258</v>
      </c>
      <c r="K973" s="23" t="s">
        <v>57</v>
      </c>
      <c r="L973" s="23">
        <v>2</v>
      </c>
      <c r="M973" s="23">
        <v>63.89</v>
      </c>
      <c r="N973" s="23">
        <v>0</v>
      </c>
      <c r="O973" s="23">
        <v>12</v>
      </c>
      <c r="P973" s="23" t="s">
        <v>65</v>
      </c>
      <c r="Q973" s="23" t="s">
        <v>90</v>
      </c>
      <c r="R973" s="23">
        <f t="shared" si="75"/>
        <v>1</v>
      </c>
      <c r="S973" s="23" t="str">
        <f t="shared" si="76"/>
        <v>ORD100972_20250306_CUST00868_MED025</v>
      </c>
      <c r="T973" s="23">
        <f t="shared" si="77"/>
        <v>1</v>
      </c>
      <c r="U973" s="6">
        <f t="shared" si="78"/>
        <v>127.78</v>
      </c>
      <c r="V973" s="6">
        <f>tbl_Raw_Data[[#This Row],[Discount_Pct]]*tbl_Raw_Data[[#This Row],[Gross_Amount]]/100</f>
        <v>0</v>
      </c>
      <c r="W973" s="6">
        <f>tbl_Raw_Data[[#This Row],[Gross_Amount]]-tbl_Raw_Data[[#This Row],[Discount_Amount]]</f>
        <v>127.78</v>
      </c>
      <c r="X973" s="6">
        <f>tbl_Raw_Data[[#This Row],[Net_Amount_Before_Tax]]*tbl_Raw_Data[[#This Row],[Tax_Pct]]/100</f>
        <v>15.333600000000001</v>
      </c>
      <c r="Y973" s="6">
        <f>tbl_Raw_Data[[#This Row],[Net_Amount_Before_Tax]]+tbl_Raw_Data[[#This Row],[Tax_Amount]]</f>
        <v>143.11359999999999</v>
      </c>
      <c r="Z973" s="6">
        <f t="shared" si="79"/>
        <v>2</v>
      </c>
    </row>
    <row r="974" spans="1:26" x14ac:dyDescent="0.3">
      <c r="A974" s="23" t="s">
        <v>1819</v>
      </c>
      <c r="B974" s="34">
        <v>45952</v>
      </c>
      <c r="C974" s="23" t="s">
        <v>1820</v>
      </c>
      <c r="D974" s="23" t="s">
        <v>183</v>
      </c>
      <c r="E974" s="23" t="s">
        <v>184</v>
      </c>
      <c r="F974" s="23">
        <v>122009</v>
      </c>
      <c r="G974" s="23" t="s">
        <v>20</v>
      </c>
      <c r="H974" s="23" t="s">
        <v>21</v>
      </c>
      <c r="I974" s="23" t="s">
        <v>22</v>
      </c>
      <c r="J974" s="23" t="s">
        <v>23</v>
      </c>
      <c r="K974" s="23" t="s">
        <v>24</v>
      </c>
      <c r="L974" s="23">
        <v>1</v>
      </c>
      <c r="M974" s="23">
        <v>153.05000000000001</v>
      </c>
      <c r="N974" s="23">
        <v>10</v>
      </c>
      <c r="O974" s="23">
        <v>12</v>
      </c>
      <c r="P974" s="23" t="s">
        <v>65</v>
      </c>
      <c r="Q974" s="23" t="s">
        <v>34</v>
      </c>
      <c r="R974" s="23">
        <f t="shared" si="75"/>
        <v>1</v>
      </c>
      <c r="S974" s="23" t="str">
        <f t="shared" si="76"/>
        <v>ORD100973_20251022_CUST02883_MED024</v>
      </c>
      <c r="T974" s="23">
        <f t="shared" si="77"/>
        <v>1</v>
      </c>
      <c r="U974" s="6">
        <f t="shared" si="78"/>
        <v>153.05000000000001</v>
      </c>
      <c r="V974" s="6">
        <f>tbl_Raw_Data[[#This Row],[Discount_Pct]]*tbl_Raw_Data[[#This Row],[Gross_Amount]]/100</f>
        <v>15.305</v>
      </c>
      <c r="W974" s="6">
        <f>tbl_Raw_Data[[#This Row],[Gross_Amount]]-tbl_Raw_Data[[#This Row],[Discount_Amount]]</f>
        <v>137.745</v>
      </c>
      <c r="X974" s="6">
        <f>tbl_Raw_Data[[#This Row],[Net_Amount_Before_Tax]]*tbl_Raw_Data[[#This Row],[Tax_Pct]]/100</f>
        <v>16.529399999999999</v>
      </c>
      <c r="Y974" s="6">
        <f>tbl_Raw_Data[[#This Row],[Net_Amount_Before_Tax]]+tbl_Raw_Data[[#This Row],[Tax_Amount]]</f>
        <v>154.27440000000001</v>
      </c>
      <c r="Z974" s="6">
        <f t="shared" si="79"/>
        <v>1</v>
      </c>
    </row>
    <row r="975" spans="1:26" x14ac:dyDescent="0.3">
      <c r="A975" s="23" t="s">
        <v>1821</v>
      </c>
      <c r="B975" s="34">
        <v>45716</v>
      </c>
      <c r="C975" s="23" t="s">
        <v>1822</v>
      </c>
      <c r="D975" s="23" t="s">
        <v>28</v>
      </c>
      <c r="E975" s="23" t="s">
        <v>29</v>
      </c>
      <c r="F975" s="23">
        <v>500081</v>
      </c>
      <c r="G975" s="23" t="s">
        <v>39</v>
      </c>
      <c r="H975" s="23" t="s">
        <v>40</v>
      </c>
      <c r="I975" s="23" t="s">
        <v>41</v>
      </c>
      <c r="J975" s="23" t="s">
        <v>42</v>
      </c>
      <c r="K975" s="23" t="s">
        <v>24</v>
      </c>
      <c r="L975" s="23">
        <v>4</v>
      </c>
      <c r="M975" s="23">
        <v>29.76</v>
      </c>
      <c r="N975" s="23">
        <v>0</v>
      </c>
      <c r="O975" s="23">
        <v>5</v>
      </c>
      <c r="P975" s="23" t="s">
        <v>89</v>
      </c>
      <c r="Q975" s="23" t="s">
        <v>44</v>
      </c>
      <c r="R975" s="23">
        <f t="shared" si="75"/>
        <v>1</v>
      </c>
      <c r="S975" s="23" t="str">
        <f t="shared" si="76"/>
        <v>ORD100974_20250228_CUST02758_MED001</v>
      </c>
      <c r="T975" s="23">
        <f t="shared" si="77"/>
        <v>1</v>
      </c>
      <c r="U975" s="6">
        <f t="shared" si="78"/>
        <v>119.04</v>
      </c>
      <c r="V975" s="6">
        <f>tbl_Raw_Data[[#This Row],[Discount_Pct]]*tbl_Raw_Data[[#This Row],[Gross_Amount]]/100</f>
        <v>0</v>
      </c>
      <c r="W975" s="6">
        <f>tbl_Raw_Data[[#This Row],[Gross_Amount]]-tbl_Raw_Data[[#This Row],[Discount_Amount]]</f>
        <v>119.04</v>
      </c>
      <c r="X975" s="6">
        <f>tbl_Raw_Data[[#This Row],[Net_Amount_Before_Tax]]*tbl_Raw_Data[[#This Row],[Tax_Pct]]/100</f>
        <v>5.9520000000000008</v>
      </c>
      <c r="Y975" s="6">
        <f>tbl_Raw_Data[[#This Row],[Net_Amount_Before_Tax]]+tbl_Raw_Data[[#This Row],[Tax_Amount]]</f>
        <v>124.992</v>
      </c>
      <c r="Z975" s="6">
        <f t="shared" si="79"/>
        <v>0</v>
      </c>
    </row>
    <row r="976" spans="1:26" x14ac:dyDescent="0.3">
      <c r="A976" s="23" t="s">
        <v>1823</v>
      </c>
      <c r="B976" s="34">
        <v>45877</v>
      </c>
      <c r="C976" s="23" t="s">
        <v>1824</v>
      </c>
      <c r="D976" s="23" t="s">
        <v>28</v>
      </c>
      <c r="E976" s="23" t="s">
        <v>29</v>
      </c>
      <c r="F976" s="23">
        <v>500090</v>
      </c>
      <c r="G976" s="23" t="s">
        <v>124</v>
      </c>
      <c r="H976" s="23" t="s">
        <v>125</v>
      </c>
      <c r="I976" s="23" t="s">
        <v>104</v>
      </c>
      <c r="J976" s="23" t="s">
        <v>114</v>
      </c>
      <c r="K976" s="23" t="s">
        <v>24</v>
      </c>
      <c r="L976" s="23">
        <v>5</v>
      </c>
      <c r="M976" s="23">
        <v>107.18</v>
      </c>
      <c r="N976" s="23">
        <v>10</v>
      </c>
      <c r="O976" s="23">
        <v>5</v>
      </c>
      <c r="P976" s="23" t="s">
        <v>33</v>
      </c>
      <c r="Q976" s="23" t="s">
        <v>34</v>
      </c>
      <c r="R976" s="23">
        <f t="shared" si="75"/>
        <v>1</v>
      </c>
      <c r="S976" s="23" t="str">
        <f t="shared" si="76"/>
        <v>ORD100975_20250808_CUST01762_MED018</v>
      </c>
      <c r="T976" s="23">
        <f t="shared" si="77"/>
        <v>1</v>
      </c>
      <c r="U976" s="6">
        <f t="shared" si="78"/>
        <v>535.90000000000009</v>
      </c>
      <c r="V976" s="6">
        <f>tbl_Raw_Data[[#This Row],[Discount_Pct]]*tbl_Raw_Data[[#This Row],[Gross_Amount]]/100</f>
        <v>53.590000000000011</v>
      </c>
      <c r="W976" s="6">
        <f>tbl_Raw_Data[[#This Row],[Gross_Amount]]-tbl_Raw_Data[[#This Row],[Discount_Amount]]</f>
        <v>482.31000000000006</v>
      </c>
      <c r="X976" s="6">
        <f>tbl_Raw_Data[[#This Row],[Net_Amount_Before_Tax]]*tbl_Raw_Data[[#This Row],[Tax_Pct]]/100</f>
        <v>24.115500000000001</v>
      </c>
      <c r="Y976" s="6">
        <f>tbl_Raw_Data[[#This Row],[Net_Amount_Before_Tax]]+tbl_Raw_Data[[#This Row],[Tax_Amount]]</f>
        <v>506.42550000000006</v>
      </c>
      <c r="Z976" s="6">
        <f t="shared" si="79"/>
        <v>2</v>
      </c>
    </row>
    <row r="977" spans="1:26" x14ac:dyDescent="0.3">
      <c r="A977" s="23" t="s">
        <v>1825</v>
      </c>
      <c r="B977" s="34">
        <v>45691</v>
      </c>
      <c r="C977" s="23" t="s">
        <v>1826</v>
      </c>
      <c r="D977" s="23" t="s">
        <v>92</v>
      </c>
      <c r="E977" s="23" t="s">
        <v>93</v>
      </c>
      <c r="F977" s="23">
        <v>560034</v>
      </c>
      <c r="G977" s="23" t="s">
        <v>138</v>
      </c>
      <c r="H977" s="23" t="s">
        <v>139</v>
      </c>
      <c r="I977" s="23" t="s">
        <v>50</v>
      </c>
      <c r="J977" s="23" t="s">
        <v>140</v>
      </c>
      <c r="K977" s="23" t="s">
        <v>24</v>
      </c>
      <c r="L977" s="23">
        <v>4</v>
      </c>
      <c r="M977" s="23">
        <v>163.15</v>
      </c>
      <c r="N977" s="23">
        <v>5</v>
      </c>
      <c r="O977" s="23">
        <v>5</v>
      </c>
      <c r="P977" s="23" t="s">
        <v>89</v>
      </c>
      <c r="Q977" s="23" t="s">
        <v>34</v>
      </c>
      <c r="R977" s="23">
        <f t="shared" si="75"/>
        <v>1</v>
      </c>
      <c r="S977" s="23" t="str">
        <f t="shared" si="76"/>
        <v>ORD100976_20250203_CUST02983_MED013</v>
      </c>
      <c r="T977" s="23">
        <f t="shared" si="77"/>
        <v>1</v>
      </c>
      <c r="U977" s="6">
        <f t="shared" si="78"/>
        <v>652.6</v>
      </c>
      <c r="V977" s="6">
        <f>tbl_Raw_Data[[#This Row],[Discount_Pct]]*tbl_Raw_Data[[#This Row],[Gross_Amount]]/100</f>
        <v>32.630000000000003</v>
      </c>
      <c r="W977" s="6">
        <f>tbl_Raw_Data[[#This Row],[Gross_Amount]]-tbl_Raw_Data[[#This Row],[Discount_Amount]]</f>
        <v>619.97</v>
      </c>
      <c r="X977" s="6">
        <f>tbl_Raw_Data[[#This Row],[Net_Amount_Before_Tax]]*tbl_Raw_Data[[#This Row],[Tax_Pct]]/100</f>
        <v>30.998500000000003</v>
      </c>
      <c r="Y977" s="6">
        <f>tbl_Raw_Data[[#This Row],[Net_Amount_Before_Tax]]+tbl_Raw_Data[[#This Row],[Tax_Amount]]</f>
        <v>650.96850000000006</v>
      </c>
      <c r="Z977" s="6">
        <f t="shared" si="79"/>
        <v>3</v>
      </c>
    </row>
    <row r="978" spans="1:26" x14ac:dyDescent="0.3">
      <c r="A978" s="23" t="s">
        <v>1827</v>
      </c>
      <c r="B978" s="34">
        <v>45693</v>
      </c>
      <c r="C978" s="23" t="s">
        <v>1828</v>
      </c>
      <c r="D978" s="23" t="s">
        <v>183</v>
      </c>
      <c r="E978" s="23" t="s">
        <v>184</v>
      </c>
      <c r="F978" s="23">
        <v>122002</v>
      </c>
      <c r="G978" s="23" t="s">
        <v>94</v>
      </c>
      <c r="H978" s="23" t="s">
        <v>95</v>
      </c>
      <c r="I978" s="23" t="s">
        <v>84</v>
      </c>
      <c r="J978" s="23" t="s">
        <v>42</v>
      </c>
      <c r="K978" s="23" t="s">
        <v>24</v>
      </c>
      <c r="L978" s="23">
        <v>4</v>
      </c>
      <c r="M978" s="23">
        <v>90.7</v>
      </c>
      <c r="N978" s="23">
        <v>0</v>
      </c>
      <c r="O978" s="23">
        <v>5</v>
      </c>
      <c r="P978" s="23" t="s">
        <v>25</v>
      </c>
      <c r="Q978" s="23" t="s">
        <v>34</v>
      </c>
      <c r="R978" s="23">
        <f t="shared" si="75"/>
        <v>1</v>
      </c>
      <c r="S978" s="23" t="str">
        <f t="shared" si="76"/>
        <v>ORD100977_20250205_CUST03454_MED021</v>
      </c>
      <c r="T978" s="23">
        <f t="shared" si="77"/>
        <v>1</v>
      </c>
      <c r="U978" s="6">
        <f t="shared" si="78"/>
        <v>362.8</v>
      </c>
      <c r="V978" s="6">
        <f>tbl_Raw_Data[[#This Row],[Discount_Pct]]*tbl_Raw_Data[[#This Row],[Gross_Amount]]/100</f>
        <v>0</v>
      </c>
      <c r="W978" s="6">
        <f>tbl_Raw_Data[[#This Row],[Gross_Amount]]-tbl_Raw_Data[[#This Row],[Discount_Amount]]</f>
        <v>362.8</v>
      </c>
      <c r="X978" s="6">
        <f>tbl_Raw_Data[[#This Row],[Net_Amount_Before_Tax]]*tbl_Raw_Data[[#This Row],[Tax_Pct]]/100</f>
        <v>18.14</v>
      </c>
      <c r="Y978" s="6">
        <f>tbl_Raw_Data[[#This Row],[Net_Amount_Before_Tax]]+tbl_Raw_Data[[#This Row],[Tax_Amount]]</f>
        <v>380.94</v>
      </c>
      <c r="Z978" s="6">
        <f t="shared" si="79"/>
        <v>2</v>
      </c>
    </row>
    <row r="979" spans="1:26" x14ac:dyDescent="0.3">
      <c r="A979" s="23" t="s">
        <v>1827</v>
      </c>
      <c r="B979" s="34">
        <v>45303</v>
      </c>
      <c r="C979" s="23" t="s">
        <v>1829</v>
      </c>
      <c r="D979" s="23" t="s">
        <v>183</v>
      </c>
      <c r="E979" s="23" t="s">
        <v>184</v>
      </c>
      <c r="F979" s="23">
        <v>122018</v>
      </c>
      <c r="G979" s="23" t="s">
        <v>233</v>
      </c>
      <c r="H979" s="23" t="s">
        <v>234</v>
      </c>
      <c r="I979" s="23" t="s">
        <v>104</v>
      </c>
      <c r="J979" s="23" t="s">
        <v>42</v>
      </c>
      <c r="K979" s="23" t="s">
        <v>24</v>
      </c>
      <c r="L979" s="23">
        <v>1</v>
      </c>
      <c r="M979" s="23">
        <v>157.03</v>
      </c>
      <c r="N979" s="23">
        <v>5</v>
      </c>
      <c r="O979" s="23">
        <v>5</v>
      </c>
      <c r="P979" s="23" t="s">
        <v>33</v>
      </c>
      <c r="Q979" s="23" t="s">
        <v>34</v>
      </c>
      <c r="R979" s="23">
        <f t="shared" si="75"/>
        <v>1</v>
      </c>
      <c r="S979" s="23" t="str">
        <f t="shared" si="76"/>
        <v>ORD100977_20240112_CUST02576_MED019</v>
      </c>
      <c r="T979" s="23">
        <f t="shared" si="77"/>
        <v>1</v>
      </c>
      <c r="U979" s="6">
        <f t="shared" si="78"/>
        <v>157.03</v>
      </c>
      <c r="V979" s="6">
        <f>tbl_Raw_Data[[#This Row],[Discount_Pct]]*tbl_Raw_Data[[#This Row],[Gross_Amount]]/100</f>
        <v>7.8514999999999997</v>
      </c>
      <c r="W979" s="6">
        <f>tbl_Raw_Data[[#This Row],[Gross_Amount]]-tbl_Raw_Data[[#This Row],[Discount_Amount]]</f>
        <v>149.17850000000001</v>
      </c>
      <c r="X979" s="6">
        <f>tbl_Raw_Data[[#This Row],[Net_Amount_Before_Tax]]*tbl_Raw_Data[[#This Row],[Tax_Pct]]/100</f>
        <v>7.4589250000000007</v>
      </c>
      <c r="Y979" s="6">
        <f>tbl_Raw_Data[[#This Row],[Net_Amount_Before_Tax]]+tbl_Raw_Data[[#This Row],[Tax_Amount]]</f>
        <v>156.63742500000001</v>
      </c>
      <c r="Z979" s="6">
        <f t="shared" si="79"/>
        <v>2</v>
      </c>
    </row>
    <row r="980" spans="1:26" x14ac:dyDescent="0.3">
      <c r="A980" s="23" t="s">
        <v>1830</v>
      </c>
      <c r="B980" s="34">
        <v>45425</v>
      </c>
      <c r="C980" s="23" t="s">
        <v>1831</v>
      </c>
      <c r="D980" s="23" t="s">
        <v>52</v>
      </c>
      <c r="E980" s="23" t="s">
        <v>52</v>
      </c>
      <c r="F980" s="23">
        <v>160019</v>
      </c>
      <c r="G980" s="23" t="s">
        <v>94</v>
      </c>
      <c r="H980" s="23" t="s">
        <v>95</v>
      </c>
      <c r="I980" s="23" t="s">
        <v>84</v>
      </c>
      <c r="J980" s="23" t="s">
        <v>42</v>
      </c>
      <c r="K980" s="23" t="s">
        <v>24</v>
      </c>
      <c r="L980" s="23">
        <v>3</v>
      </c>
      <c r="M980" s="23">
        <v>76.290000000000006</v>
      </c>
      <c r="N980" s="23">
        <v>10</v>
      </c>
      <c r="O980" s="23">
        <v>5</v>
      </c>
      <c r="P980" s="23" t="s">
        <v>43</v>
      </c>
      <c r="Q980" s="23" t="s">
        <v>34</v>
      </c>
      <c r="R980" s="23">
        <f t="shared" si="75"/>
        <v>1</v>
      </c>
      <c r="S980" s="23" t="str">
        <f t="shared" si="76"/>
        <v>ORD100979_20240513_CUST01859_MED021</v>
      </c>
      <c r="T980" s="23">
        <f t="shared" si="77"/>
        <v>1</v>
      </c>
      <c r="U980" s="6">
        <f t="shared" si="78"/>
        <v>228.87</v>
      </c>
      <c r="V980" s="6">
        <f>tbl_Raw_Data[[#This Row],[Discount_Pct]]*tbl_Raw_Data[[#This Row],[Gross_Amount]]/100</f>
        <v>22.886999999999997</v>
      </c>
      <c r="W980" s="6">
        <f>tbl_Raw_Data[[#This Row],[Gross_Amount]]-tbl_Raw_Data[[#This Row],[Discount_Amount]]</f>
        <v>205.983</v>
      </c>
      <c r="X980" s="6">
        <f>tbl_Raw_Data[[#This Row],[Net_Amount_Before_Tax]]*tbl_Raw_Data[[#This Row],[Tax_Pct]]/100</f>
        <v>10.299149999999999</v>
      </c>
      <c r="Y980" s="6">
        <f>tbl_Raw_Data[[#This Row],[Net_Amount_Before_Tax]]+tbl_Raw_Data[[#This Row],[Tax_Amount]]</f>
        <v>216.28215</v>
      </c>
      <c r="Z980" s="6">
        <f t="shared" si="79"/>
        <v>2</v>
      </c>
    </row>
    <row r="981" spans="1:26" x14ac:dyDescent="0.3">
      <c r="A981" s="23" t="s">
        <v>1832</v>
      </c>
      <c r="B981" s="34">
        <v>45679</v>
      </c>
      <c r="C981" s="23" t="s">
        <v>1833</v>
      </c>
      <c r="D981" s="23" t="s">
        <v>87</v>
      </c>
      <c r="E981" s="23" t="s">
        <v>88</v>
      </c>
      <c r="F981" s="23">
        <v>600100</v>
      </c>
      <c r="G981" s="23" t="s">
        <v>229</v>
      </c>
      <c r="H981" s="23" t="s">
        <v>230</v>
      </c>
      <c r="I981" s="23" t="s">
        <v>84</v>
      </c>
      <c r="J981" s="23" t="s">
        <v>140</v>
      </c>
      <c r="K981" s="23" t="s">
        <v>24</v>
      </c>
      <c r="L981" s="23">
        <v>1</v>
      </c>
      <c r="M981" s="23">
        <v>157.91999999999999</v>
      </c>
      <c r="N981" s="23">
        <v>0</v>
      </c>
      <c r="O981" s="23">
        <v>5</v>
      </c>
      <c r="P981" s="23" t="s">
        <v>25</v>
      </c>
      <c r="Q981" s="23" t="s">
        <v>34</v>
      </c>
      <c r="R981" s="23">
        <f t="shared" si="75"/>
        <v>1</v>
      </c>
      <c r="S981" s="23" t="str">
        <f t="shared" si="76"/>
        <v>ORD100980_20250122_CUST03156_MED022</v>
      </c>
      <c r="T981" s="23">
        <f t="shared" si="77"/>
        <v>1</v>
      </c>
      <c r="U981" s="6">
        <f t="shared" si="78"/>
        <v>157.91999999999999</v>
      </c>
      <c r="V981" s="6">
        <f>tbl_Raw_Data[[#This Row],[Discount_Pct]]*tbl_Raw_Data[[#This Row],[Gross_Amount]]/100</f>
        <v>0</v>
      </c>
      <c r="W981" s="6">
        <f>tbl_Raw_Data[[#This Row],[Gross_Amount]]-tbl_Raw_Data[[#This Row],[Discount_Amount]]</f>
        <v>157.91999999999999</v>
      </c>
      <c r="X981" s="6">
        <f>tbl_Raw_Data[[#This Row],[Net_Amount_Before_Tax]]*tbl_Raw_Data[[#This Row],[Tax_Pct]]/100</f>
        <v>7.895999999999999</v>
      </c>
      <c r="Y981" s="6">
        <f>tbl_Raw_Data[[#This Row],[Net_Amount_Before_Tax]]+tbl_Raw_Data[[#This Row],[Tax_Amount]]</f>
        <v>165.81599999999997</v>
      </c>
      <c r="Z981" s="6">
        <f t="shared" si="79"/>
        <v>3</v>
      </c>
    </row>
    <row r="982" spans="1:26" x14ac:dyDescent="0.3">
      <c r="A982" s="23" t="s">
        <v>1834</v>
      </c>
      <c r="B982" s="34">
        <v>45902</v>
      </c>
      <c r="C982" s="23" t="s">
        <v>1835</v>
      </c>
      <c r="D982" s="23" t="s">
        <v>159</v>
      </c>
      <c r="E982" s="23" t="s">
        <v>47</v>
      </c>
      <c r="F982" s="23">
        <v>400069</v>
      </c>
      <c r="G982" s="23" t="s">
        <v>107</v>
      </c>
      <c r="H982" s="23" t="s">
        <v>108</v>
      </c>
      <c r="I982" s="23" t="s">
        <v>63</v>
      </c>
      <c r="J982" s="23" t="s">
        <v>42</v>
      </c>
      <c r="K982" s="23" t="s">
        <v>57</v>
      </c>
      <c r="L982" s="23">
        <v>1</v>
      </c>
      <c r="M982" s="23">
        <v>106.55</v>
      </c>
      <c r="N982" s="23">
        <v>0</v>
      </c>
      <c r="O982" s="23">
        <v>12</v>
      </c>
      <c r="P982" s="23" t="s">
        <v>43</v>
      </c>
      <c r="Q982" s="23" t="s">
        <v>26</v>
      </c>
      <c r="R982" s="23">
        <f t="shared" si="75"/>
        <v>1</v>
      </c>
      <c r="S982" s="23" t="str">
        <f t="shared" si="76"/>
        <v>ORD100981_20250902_CUST00503_MED005</v>
      </c>
      <c r="T982" s="23">
        <f t="shared" si="77"/>
        <v>1</v>
      </c>
      <c r="U982" s="6">
        <f t="shared" si="78"/>
        <v>106.55</v>
      </c>
      <c r="V982" s="6">
        <f>tbl_Raw_Data[[#This Row],[Discount_Pct]]*tbl_Raw_Data[[#This Row],[Gross_Amount]]/100</f>
        <v>0</v>
      </c>
      <c r="W982" s="6">
        <f>tbl_Raw_Data[[#This Row],[Gross_Amount]]-tbl_Raw_Data[[#This Row],[Discount_Amount]]</f>
        <v>106.55</v>
      </c>
      <c r="X982" s="6">
        <f>tbl_Raw_Data[[#This Row],[Net_Amount_Before_Tax]]*tbl_Raw_Data[[#This Row],[Tax_Pct]]/100</f>
        <v>12.786</v>
      </c>
      <c r="Y982" s="6">
        <f>tbl_Raw_Data[[#This Row],[Net_Amount_Before_Tax]]+tbl_Raw_Data[[#This Row],[Tax_Amount]]</f>
        <v>119.336</v>
      </c>
      <c r="Z982" s="6">
        <f t="shared" si="79"/>
        <v>1</v>
      </c>
    </row>
    <row r="983" spans="1:26" x14ac:dyDescent="0.3">
      <c r="A983" s="23" t="s">
        <v>1834</v>
      </c>
      <c r="B983" s="34">
        <v>45314</v>
      </c>
      <c r="C983" s="23" t="s">
        <v>1836</v>
      </c>
      <c r="D983" s="23" t="s">
        <v>159</v>
      </c>
      <c r="E983" s="23" t="s">
        <v>47</v>
      </c>
      <c r="F983" s="23">
        <v>400069</v>
      </c>
      <c r="G983" s="23" t="s">
        <v>145</v>
      </c>
      <c r="H983" s="23" t="s">
        <v>146</v>
      </c>
      <c r="I983" s="23" t="s">
        <v>147</v>
      </c>
      <c r="J983" s="23" t="s">
        <v>148</v>
      </c>
      <c r="K983" s="23" t="s">
        <v>24</v>
      </c>
      <c r="L983" s="23">
        <v>5</v>
      </c>
      <c r="M983" s="23">
        <v>94.56</v>
      </c>
      <c r="N983" s="23">
        <v>10</v>
      </c>
      <c r="O983" s="23">
        <v>12</v>
      </c>
      <c r="P983" s="23" t="s">
        <v>58</v>
      </c>
      <c r="Q983" s="23" t="s">
        <v>90</v>
      </c>
      <c r="R983" s="23">
        <f t="shared" si="75"/>
        <v>1</v>
      </c>
      <c r="S983" s="23" t="str">
        <f t="shared" si="76"/>
        <v>ORD100981_20240123_CUST01695_MED016</v>
      </c>
      <c r="T983" s="23">
        <f t="shared" si="77"/>
        <v>1</v>
      </c>
      <c r="U983" s="6">
        <f t="shared" si="78"/>
        <v>472.8</v>
      </c>
      <c r="V983" s="6">
        <f>tbl_Raw_Data[[#This Row],[Discount_Pct]]*tbl_Raw_Data[[#This Row],[Gross_Amount]]/100</f>
        <v>47.28</v>
      </c>
      <c r="W983" s="6">
        <f>tbl_Raw_Data[[#This Row],[Gross_Amount]]-tbl_Raw_Data[[#This Row],[Discount_Amount]]</f>
        <v>425.52</v>
      </c>
      <c r="X983" s="6">
        <f>tbl_Raw_Data[[#This Row],[Net_Amount_Before_Tax]]*tbl_Raw_Data[[#This Row],[Tax_Pct]]/100</f>
        <v>51.062399999999997</v>
      </c>
      <c r="Y983" s="6">
        <f>tbl_Raw_Data[[#This Row],[Net_Amount_Before_Tax]]+tbl_Raw_Data[[#This Row],[Tax_Amount]]</f>
        <v>476.58240000000001</v>
      </c>
      <c r="Z983" s="6">
        <f t="shared" si="79"/>
        <v>2</v>
      </c>
    </row>
    <row r="984" spans="1:26" x14ac:dyDescent="0.3">
      <c r="A984" s="23" t="s">
        <v>1837</v>
      </c>
      <c r="B984" s="34">
        <v>45476</v>
      </c>
      <c r="C984" s="23" t="s">
        <v>218</v>
      </c>
      <c r="D984" s="23" t="s">
        <v>19</v>
      </c>
      <c r="E984" s="23" t="s">
        <v>19</v>
      </c>
      <c r="F984" s="23">
        <v>110001</v>
      </c>
      <c r="G984" s="23" t="s">
        <v>102</v>
      </c>
      <c r="H984" s="23" t="s">
        <v>103</v>
      </c>
      <c r="I984" s="23" t="s">
        <v>104</v>
      </c>
      <c r="J984" s="23" t="s">
        <v>64</v>
      </c>
      <c r="K984" s="23" t="s">
        <v>57</v>
      </c>
      <c r="L984" s="23">
        <v>1</v>
      </c>
      <c r="M984" s="23">
        <v>101.25</v>
      </c>
      <c r="N984" s="23">
        <v>10</v>
      </c>
      <c r="O984" s="23">
        <v>5</v>
      </c>
      <c r="P984" s="23" t="s">
        <v>65</v>
      </c>
      <c r="Q984" s="23" t="s">
        <v>44</v>
      </c>
      <c r="R984" s="23">
        <f t="shared" si="75"/>
        <v>1</v>
      </c>
      <c r="S984" s="23" t="str">
        <f t="shared" si="76"/>
        <v>ORD100983_20240703_CUST01224_MED029</v>
      </c>
      <c r="T984" s="23">
        <f t="shared" si="77"/>
        <v>1</v>
      </c>
      <c r="U984" s="6">
        <f t="shared" si="78"/>
        <v>101.25</v>
      </c>
      <c r="V984" s="6">
        <f>tbl_Raw_Data[[#This Row],[Discount_Pct]]*tbl_Raw_Data[[#This Row],[Gross_Amount]]/100</f>
        <v>10.125</v>
      </c>
      <c r="W984" s="6">
        <f>tbl_Raw_Data[[#This Row],[Gross_Amount]]-tbl_Raw_Data[[#This Row],[Discount_Amount]]</f>
        <v>91.125</v>
      </c>
      <c r="X984" s="6">
        <f>tbl_Raw_Data[[#This Row],[Net_Amount_Before_Tax]]*tbl_Raw_Data[[#This Row],[Tax_Pct]]/100</f>
        <v>4.5562500000000004</v>
      </c>
      <c r="Y984" s="6">
        <f>tbl_Raw_Data[[#This Row],[Net_Amount_Before_Tax]]+tbl_Raw_Data[[#This Row],[Tax_Amount]]</f>
        <v>95.681250000000006</v>
      </c>
      <c r="Z984" s="6">
        <f t="shared" si="79"/>
        <v>2</v>
      </c>
    </row>
    <row r="985" spans="1:26" x14ac:dyDescent="0.3">
      <c r="A985" s="23" t="s">
        <v>1838</v>
      </c>
      <c r="B985" s="34">
        <v>45920</v>
      </c>
      <c r="C985" s="23" t="s">
        <v>636</v>
      </c>
      <c r="D985" s="23" t="s">
        <v>72</v>
      </c>
      <c r="E985" s="23" t="s">
        <v>73</v>
      </c>
      <c r="F985" s="23">
        <v>302033</v>
      </c>
      <c r="G985" s="23" t="s">
        <v>39</v>
      </c>
      <c r="H985" s="23" t="s">
        <v>40</v>
      </c>
      <c r="I985" s="23" t="s">
        <v>41</v>
      </c>
      <c r="J985" s="23" t="s">
        <v>42</v>
      </c>
      <c r="K985" s="23" t="s">
        <v>24</v>
      </c>
      <c r="L985" s="23">
        <v>1</v>
      </c>
      <c r="M985" s="23">
        <v>32.409999999999997</v>
      </c>
      <c r="N985" s="23">
        <v>15</v>
      </c>
      <c r="O985" s="23">
        <v>5</v>
      </c>
      <c r="P985" s="23" t="s">
        <v>25</v>
      </c>
      <c r="Q985" s="23" t="s">
        <v>34</v>
      </c>
      <c r="R985" s="23">
        <f t="shared" si="75"/>
        <v>1</v>
      </c>
      <c r="S985" s="23" t="str">
        <f t="shared" si="76"/>
        <v>ORD100984_20250920_CUST02458_MED001</v>
      </c>
      <c r="T985" s="23">
        <f t="shared" si="77"/>
        <v>1</v>
      </c>
      <c r="U985" s="6">
        <f t="shared" si="78"/>
        <v>32.409999999999997</v>
      </c>
      <c r="V985" s="6">
        <f>tbl_Raw_Data[[#This Row],[Discount_Pct]]*tbl_Raw_Data[[#This Row],[Gross_Amount]]/100</f>
        <v>4.8614999999999995</v>
      </c>
      <c r="W985" s="6">
        <f>tbl_Raw_Data[[#This Row],[Gross_Amount]]-tbl_Raw_Data[[#This Row],[Discount_Amount]]</f>
        <v>27.548499999999997</v>
      </c>
      <c r="X985" s="6">
        <f>tbl_Raw_Data[[#This Row],[Net_Amount_Before_Tax]]*tbl_Raw_Data[[#This Row],[Tax_Pct]]/100</f>
        <v>1.3774249999999997</v>
      </c>
      <c r="Y985" s="6">
        <f>tbl_Raw_Data[[#This Row],[Net_Amount_Before_Tax]]+tbl_Raw_Data[[#This Row],[Tax_Amount]]</f>
        <v>28.925924999999996</v>
      </c>
      <c r="Z985" s="6">
        <f t="shared" si="79"/>
        <v>4</v>
      </c>
    </row>
    <row r="986" spans="1:26" x14ac:dyDescent="0.3">
      <c r="A986" s="23" t="s">
        <v>1839</v>
      </c>
      <c r="B986" s="34">
        <v>45448</v>
      </c>
      <c r="C986" s="23" t="s">
        <v>1840</v>
      </c>
      <c r="D986" s="23" t="s">
        <v>37</v>
      </c>
      <c r="E986" s="23" t="s">
        <v>38</v>
      </c>
      <c r="F986" s="23">
        <v>452001</v>
      </c>
      <c r="G986" s="23" t="s">
        <v>315</v>
      </c>
      <c r="H986" s="23" t="s">
        <v>316</v>
      </c>
      <c r="I986" s="23" t="s">
        <v>50</v>
      </c>
      <c r="J986" s="23" t="s">
        <v>114</v>
      </c>
      <c r="K986" s="23" t="s">
        <v>24</v>
      </c>
      <c r="L986" s="23">
        <v>1</v>
      </c>
      <c r="M986" s="23">
        <v>112.63</v>
      </c>
      <c r="N986" s="23">
        <v>5</v>
      </c>
      <c r="O986" s="23">
        <v>5</v>
      </c>
      <c r="P986" s="23" t="s">
        <v>58</v>
      </c>
      <c r="Q986" s="23" t="s">
        <v>34</v>
      </c>
      <c r="R986" s="23">
        <f t="shared" si="75"/>
        <v>1</v>
      </c>
      <c r="S986" s="23" t="str">
        <f t="shared" si="76"/>
        <v>ORD100985_20240605_CUST00886_MED012</v>
      </c>
      <c r="T986" s="23">
        <f t="shared" si="77"/>
        <v>1</v>
      </c>
      <c r="U986" s="6">
        <f t="shared" si="78"/>
        <v>112.63</v>
      </c>
      <c r="V986" s="6">
        <f>tbl_Raw_Data[[#This Row],[Discount_Pct]]*tbl_Raw_Data[[#This Row],[Gross_Amount]]/100</f>
        <v>5.6315</v>
      </c>
      <c r="W986" s="6">
        <f>tbl_Raw_Data[[#This Row],[Gross_Amount]]-tbl_Raw_Data[[#This Row],[Discount_Amount]]</f>
        <v>106.99849999999999</v>
      </c>
      <c r="X986" s="6">
        <f>tbl_Raw_Data[[#This Row],[Net_Amount_Before_Tax]]*tbl_Raw_Data[[#This Row],[Tax_Pct]]/100</f>
        <v>5.3499249999999998</v>
      </c>
      <c r="Y986" s="6">
        <f>tbl_Raw_Data[[#This Row],[Net_Amount_Before_Tax]]+tbl_Raw_Data[[#This Row],[Tax_Amount]]</f>
        <v>112.34842499999999</v>
      </c>
      <c r="Z986" s="6">
        <f t="shared" si="79"/>
        <v>1</v>
      </c>
    </row>
    <row r="987" spans="1:26" x14ac:dyDescent="0.3">
      <c r="A987" s="23" t="s">
        <v>1841</v>
      </c>
      <c r="B987" s="34">
        <v>45785</v>
      </c>
      <c r="C987" s="23" t="s">
        <v>1842</v>
      </c>
      <c r="D987" s="23" t="s">
        <v>159</v>
      </c>
      <c r="E987" s="23" t="s">
        <v>47</v>
      </c>
      <c r="F987" s="23">
        <v>400076</v>
      </c>
      <c r="G987" s="23" t="s">
        <v>315</v>
      </c>
      <c r="H987" s="23" t="s">
        <v>316</v>
      </c>
      <c r="I987" s="23" t="s">
        <v>50</v>
      </c>
      <c r="J987" s="23" t="s">
        <v>114</v>
      </c>
      <c r="K987" s="23" t="s">
        <v>24</v>
      </c>
      <c r="L987" s="23">
        <v>2</v>
      </c>
      <c r="M987" s="23">
        <v>126.72</v>
      </c>
      <c r="N987" s="23">
        <v>5</v>
      </c>
      <c r="O987" s="23">
        <v>12</v>
      </c>
      <c r="P987" s="23" t="s">
        <v>89</v>
      </c>
      <c r="Q987" s="23" t="s">
        <v>26</v>
      </c>
      <c r="R987" s="23">
        <f t="shared" si="75"/>
        <v>1</v>
      </c>
      <c r="S987" s="23" t="str">
        <f t="shared" si="76"/>
        <v>ORD100986_20250508_CUST00817_MED012</v>
      </c>
      <c r="T987" s="23">
        <f t="shared" si="77"/>
        <v>1</v>
      </c>
      <c r="U987" s="6">
        <f t="shared" si="78"/>
        <v>253.44</v>
      </c>
      <c r="V987" s="6">
        <f>tbl_Raw_Data[[#This Row],[Discount_Pct]]*tbl_Raw_Data[[#This Row],[Gross_Amount]]/100</f>
        <v>12.672000000000001</v>
      </c>
      <c r="W987" s="6">
        <f>tbl_Raw_Data[[#This Row],[Gross_Amount]]-tbl_Raw_Data[[#This Row],[Discount_Amount]]</f>
        <v>240.768</v>
      </c>
      <c r="X987" s="6">
        <f>tbl_Raw_Data[[#This Row],[Net_Amount_Before_Tax]]*tbl_Raw_Data[[#This Row],[Tax_Pct]]/100</f>
        <v>28.892160000000001</v>
      </c>
      <c r="Y987" s="6">
        <f>tbl_Raw_Data[[#This Row],[Net_Amount_Before_Tax]]+tbl_Raw_Data[[#This Row],[Tax_Amount]]</f>
        <v>269.66016000000002</v>
      </c>
      <c r="Z987" s="6">
        <f t="shared" si="79"/>
        <v>1</v>
      </c>
    </row>
    <row r="988" spans="1:26" x14ac:dyDescent="0.3">
      <c r="A988" s="23" t="s">
        <v>1843</v>
      </c>
      <c r="B988" s="34">
        <v>45548</v>
      </c>
      <c r="C988" s="23" t="s">
        <v>1844</v>
      </c>
      <c r="D988" s="23" t="s">
        <v>28</v>
      </c>
      <c r="E988" s="23" t="s">
        <v>29</v>
      </c>
      <c r="F988" s="23">
        <v>500090</v>
      </c>
      <c r="G988" s="23" t="s">
        <v>229</v>
      </c>
      <c r="H988" s="23" t="s">
        <v>230</v>
      </c>
      <c r="I988" s="23" t="s">
        <v>84</v>
      </c>
      <c r="J988" s="23" t="s">
        <v>140</v>
      </c>
      <c r="K988" s="23" t="s">
        <v>24</v>
      </c>
      <c r="L988" s="23">
        <v>3</v>
      </c>
      <c r="M988" s="23">
        <v>187.9</v>
      </c>
      <c r="N988" s="23">
        <v>15</v>
      </c>
      <c r="O988" s="23">
        <v>5</v>
      </c>
      <c r="P988" s="23" t="s">
        <v>89</v>
      </c>
      <c r="Q988" s="23" t="s">
        <v>34</v>
      </c>
      <c r="R988" s="23">
        <f t="shared" si="75"/>
        <v>1</v>
      </c>
      <c r="S988" s="23" t="str">
        <f t="shared" si="76"/>
        <v>ORD100987_20240913_CUST00709_MED022</v>
      </c>
      <c r="T988" s="23">
        <f t="shared" si="77"/>
        <v>1</v>
      </c>
      <c r="U988" s="6">
        <f t="shared" si="78"/>
        <v>563.70000000000005</v>
      </c>
      <c r="V988" s="6">
        <f>tbl_Raw_Data[[#This Row],[Discount_Pct]]*tbl_Raw_Data[[#This Row],[Gross_Amount]]/100</f>
        <v>84.555000000000007</v>
      </c>
      <c r="W988" s="6">
        <f>tbl_Raw_Data[[#This Row],[Gross_Amount]]-tbl_Raw_Data[[#This Row],[Discount_Amount]]</f>
        <v>479.14500000000004</v>
      </c>
      <c r="X988" s="6">
        <f>tbl_Raw_Data[[#This Row],[Net_Amount_Before_Tax]]*tbl_Raw_Data[[#This Row],[Tax_Pct]]/100</f>
        <v>23.957250000000002</v>
      </c>
      <c r="Y988" s="6">
        <f>tbl_Raw_Data[[#This Row],[Net_Amount_Before_Tax]]+tbl_Raw_Data[[#This Row],[Tax_Amount]]</f>
        <v>503.10225000000003</v>
      </c>
      <c r="Z988" s="6">
        <f t="shared" si="79"/>
        <v>3</v>
      </c>
    </row>
    <row r="989" spans="1:26" x14ac:dyDescent="0.3">
      <c r="A989" s="23" t="s">
        <v>1845</v>
      </c>
      <c r="B989" s="34">
        <v>45502</v>
      </c>
      <c r="C989" s="23" t="s">
        <v>1846</v>
      </c>
      <c r="D989" s="23" t="s">
        <v>142</v>
      </c>
      <c r="E989" s="23" t="s">
        <v>81</v>
      </c>
      <c r="F989" s="23">
        <v>380061</v>
      </c>
      <c r="G989" s="23" t="s">
        <v>160</v>
      </c>
      <c r="H989" s="23" t="s">
        <v>161</v>
      </c>
      <c r="I989" s="23" t="s">
        <v>50</v>
      </c>
      <c r="J989" s="23" t="s">
        <v>23</v>
      </c>
      <c r="K989" s="23" t="s">
        <v>24</v>
      </c>
      <c r="L989" s="23">
        <v>4</v>
      </c>
      <c r="M989" s="23">
        <v>144.19</v>
      </c>
      <c r="N989" s="23">
        <v>10</v>
      </c>
      <c r="O989" s="23">
        <v>5</v>
      </c>
      <c r="P989" s="23" t="s">
        <v>25</v>
      </c>
      <c r="Q989" s="23" t="s">
        <v>26</v>
      </c>
      <c r="R989" s="23">
        <f t="shared" si="75"/>
        <v>1</v>
      </c>
      <c r="S989" s="23" t="str">
        <f t="shared" si="76"/>
        <v>ORD100988_20240729_CUST02958_MED014</v>
      </c>
      <c r="T989" s="23">
        <f t="shared" si="77"/>
        <v>1</v>
      </c>
      <c r="U989" s="6">
        <f t="shared" si="78"/>
        <v>576.76</v>
      </c>
      <c r="V989" s="6">
        <f>tbl_Raw_Data[[#This Row],[Discount_Pct]]*tbl_Raw_Data[[#This Row],[Gross_Amount]]/100</f>
        <v>57.676000000000002</v>
      </c>
      <c r="W989" s="6">
        <f>tbl_Raw_Data[[#This Row],[Gross_Amount]]-tbl_Raw_Data[[#This Row],[Discount_Amount]]</f>
        <v>519.08399999999995</v>
      </c>
      <c r="X989" s="6">
        <f>tbl_Raw_Data[[#This Row],[Net_Amount_Before_Tax]]*tbl_Raw_Data[[#This Row],[Tax_Pct]]/100</f>
        <v>25.954199999999997</v>
      </c>
      <c r="Y989" s="6">
        <f>tbl_Raw_Data[[#This Row],[Net_Amount_Before_Tax]]+tbl_Raw_Data[[#This Row],[Tax_Amount]]</f>
        <v>545.03819999999996</v>
      </c>
      <c r="Z989" s="6">
        <f t="shared" si="79"/>
        <v>0</v>
      </c>
    </row>
    <row r="990" spans="1:26" x14ac:dyDescent="0.3">
      <c r="A990" s="23" t="s">
        <v>1847</v>
      </c>
      <c r="B990" s="34">
        <v>45872</v>
      </c>
      <c r="C990" s="23" t="s">
        <v>1848</v>
      </c>
      <c r="D990" s="23" t="s">
        <v>46</v>
      </c>
      <c r="E990" s="23" t="s">
        <v>47</v>
      </c>
      <c r="F990" s="23">
        <v>411057</v>
      </c>
      <c r="G990" s="23" t="s">
        <v>102</v>
      </c>
      <c r="H990" s="23" t="s">
        <v>103</v>
      </c>
      <c r="I990" s="23" t="s">
        <v>104</v>
      </c>
      <c r="J990" s="23" t="s">
        <v>64</v>
      </c>
      <c r="K990" s="23" t="s">
        <v>57</v>
      </c>
      <c r="L990" s="23">
        <v>2</v>
      </c>
      <c r="M990" s="23">
        <v>87.94</v>
      </c>
      <c r="N990" s="23">
        <v>0</v>
      </c>
      <c r="O990" s="23">
        <v>5</v>
      </c>
      <c r="P990" s="23" t="s">
        <v>65</v>
      </c>
      <c r="Q990" s="23" t="s">
        <v>26</v>
      </c>
      <c r="R990" s="23">
        <f t="shared" si="75"/>
        <v>1</v>
      </c>
      <c r="S990" s="23" t="str">
        <f t="shared" si="76"/>
        <v>ORD100989_20250803_CUST01446_MED029</v>
      </c>
      <c r="T990" s="23">
        <f t="shared" si="77"/>
        <v>1</v>
      </c>
      <c r="U990" s="6">
        <f t="shared" si="78"/>
        <v>175.88</v>
      </c>
      <c r="V990" s="6">
        <f>tbl_Raw_Data[[#This Row],[Discount_Pct]]*tbl_Raw_Data[[#This Row],[Gross_Amount]]/100</f>
        <v>0</v>
      </c>
      <c r="W990" s="6">
        <f>tbl_Raw_Data[[#This Row],[Gross_Amount]]-tbl_Raw_Data[[#This Row],[Discount_Amount]]</f>
        <v>175.88</v>
      </c>
      <c r="X990" s="6">
        <f>tbl_Raw_Data[[#This Row],[Net_Amount_Before_Tax]]*tbl_Raw_Data[[#This Row],[Tax_Pct]]/100</f>
        <v>8.7940000000000005</v>
      </c>
      <c r="Y990" s="6">
        <f>tbl_Raw_Data[[#This Row],[Net_Amount_Before_Tax]]+tbl_Raw_Data[[#This Row],[Tax_Amount]]</f>
        <v>184.67400000000001</v>
      </c>
      <c r="Z990" s="6">
        <f t="shared" si="79"/>
        <v>0</v>
      </c>
    </row>
    <row r="991" spans="1:26" x14ac:dyDescent="0.3">
      <c r="A991" s="23" t="s">
        <v>1849</v>
      </c>
      <c r="B991" s="34">
        <v>45952</v>
      </c>
      <c r="C991" s="23" t="s">
        <v>1850</v>
      </c>
      <c r="D991" s="23" t="s">
        <v>46</v>
      </c>
      <c r="E991" s="23" t="s">
        <v>47</v>
      </c>
      <c r="F991" s="23">
        <v>411038</v>
      </c>
      <c r="G991" s="23" t="s">
        <v>138</v>
      </c>
      <c r="H991" s="23" t="s">
        <v>139</v>
      </c>
      <c r="I991" s="23" t="s">
        <v>50</v>
      </c>
      <c r="J991" s="23" t="s">
        <v>140</v>
      </c>
      <c r="K991" s="23" t="s">
        <v>24</v>
      </c>
      <c r="L991" s="23">
        <v>1</v>
      </c>
      <c r="M991" s="23">
        <v>148.57</v>
      </c>
      <c r="N991" s="23">
        <v>5</v>
      </c>
      <c r="O991" s="23">
        <v>5</v>
      </c>
      <c r="P991" s="23" t="s">
        <v>43</v>
      </c>
      <c r="Q991" s="23" t="s">
        <v>34</v>
      </c>
      <c r="R991" s="23">
        <f t="shared" si="75"/>
        <v>1</v>
      </c>
      <c r="S991" s="23" t="str">
        <f t="shared" si="76"/>
        <v>ORD100990_20251022_CUST02173_MED013</v>
      </c>
      <c r="T991" s="23">
        <f t="shared" si="77"/>
        <v>1</v>
      </c>
      <c r="U991" s="6">
        <f t="shared" si="78"/>
        <v>148.57</v>
      </c>
      <c r="V991" s="6">
        <f>tbl_Raw_Data[[#This Row],[Discount_Pct]]*tbl_Raw_Data[[#This Row],[Gross_Amount]]/100</f>
        <v>7.4284999999999988</v>
      </c>
      <c r="W991" s="6">
        <f>tbl_Raw_Data[[#This Row],[Gross_Amount]]-tbl_Raw_Data[[#This Row],[Discount_Amount]]</f>
        <v>141.14150000000001</v>
      </c>
      <c r="X991" s="6">
        <f>tbl_Raw_Data[[#This Row],[Net_Amount_Before_Tax]]*tbl_Raw_Data[[#This Row],[Tax_Pct]]/100</f>
        <v>7.0570750000000002</v>
      </c>
      <c r="Y991" s="6">
        <f>tbl_Raw_Data[[#This Row],[Net_Amount_Before_Tax]]+tbl_Raw_Data[[#This Row],[Tax_Amount]]</f>
        <v>148.19857500000001</v>
      </c>
      <c r="Z991" s="6">
        <f t="shared" si="79"/>
        <v>1</v>
      </c>
    </row>
    <row r="992" spans="1:26" x14ac:dyDescent="0.3">
      <c r="A992" s="23" t="s">
        <v>1851</v>
      </c>
      <c r="B992" s="34">
        <v>45672</v>
      </c>
      <c r="C992" s="23" t="s">
        <v>1852</v>
      </c>
      <c r="D992" s="23" t="s">
        <v>92</v>
      </c>
      <c r="E992" s="23" t="s">
        <v>93</v>
      </c>
      <c r="F992" s="23">
        <v>560038</v>
      </c>
      <c r="G992" s="23" t="s">
        <v>256</v>
      </c>
      <c r="H992" s="23" t="s">
        <v>257</v>
      </c>
      <c r="I992" s="23" t="s">
        <v>22</v>
      </c>
      <c r="J992" s="23" t="s">
        <v>258</v>
      </c>
      <c r="K992" s="23" t="s">
        <v>57</v>
      </c>
      <c r="L992" s="23">
        <v>1</v>
      </c>
      <c r="M992" s="23">
        <v>57.37</v>
      </c>
      <c r="N992" s="23">
        <v>10</v>
      </c>
      <c r="O992" s="23">
        <v>18</v>
      </c>
      <c r="P992" s="23" t="s">
        <v>43</v>
      </c>
      <c r="Q992" s="23" t="s">
        <v>90</v>
      </c>
      <c r="R992" s="23">
        <f t="shared" si="75"/>
        <v>1</v>
      </c>
      <c r="S992" s="23" t="str">
        <f t="shared" si="76"/>
        <v>ORD100991_20250115_CUST01524_MED025</v>
      </c>
      <c r="T992" s="23">
        <f t="shared" si="77"/>
        <v>1</v>
      </c>
      <c r="U992" s="6">
        <f t="shared" si="78"/>
        <v>57.37</v>
      </c>
      <c r="V992" s="6">
        <f>tbl_Raw_Data[[#This Row],[Discount_Pct]]*tbl_Raw_Data[[#This Row],[Gross_Amount]]/100</f>
        <v>5.7369999999999992</v>
      </c>
      <c r="W992" s="6">
        <f>tbl_Raw_Data[[#This Row],[Gross_Amount]]-tbl_Raw_Data[[#This Row],[Discount_Amount]]</f>
        <v>51.632999999999996</v>
      </c>
      <c r="X992" s="6">
        <f>tbl_Raw_Data[[#This Row],[Net_Amount_Before_Tax]]*tbl_Raw_Data[[#This Row],[Tax_Pct]]/100</f>
        <v>9.2939399999999992</v>
      </c>
      <c r="Y992" s="6">
        <f>tbl_Raw_Data[[#This Row],[Net_Amount_Before_Tax]]+tbl_Raw_Data[[#This Row],[Tax_Amount]]</f>
        <v>60.926939999999995</v>
      </c>
      <c r="Z992" s="6">
        <f t="shared" si="79"/>
        <v>1</v>
      </c>
    </row>
    <row r="993" spans="1:26" x14ac:dyDescent="0.3">
      <c r="A993" s="23" t="s">
        <v>1853</v>
      </c>
      <c r="B993" s="34">
        <v>45621</v>
      </c>
      <c r="C993" s="23" t="s">
        <v>694</v>
      </c>
      <c r="D993" s="23" t="s">
        <v>72</v>
      </c>
      <c r="E993" s="23" t="s">
        <v>73</v>
      </c>
      <c r="F993" s="23">
        <v>302033</v>
      </c>
      <c r="G993" s="23" t="s">
        <v>68</v>
      </c>
      <c r="H993" s="23" t="s">
        <v>69</v>
      </c>
      <c r="I993" s="23" t="s">
        <v>55</v>
      </c>
      <c r="J993" s="23" t="s">
        <v>56</v>
      </c>
      <c r="K993" s="23" t="s">
        <v>24</v>
      </c>
      <c r="L993" s="23">
        <v>1</v>
      </c>
      <c r="M993" s="23">
        <v>29.19</v>
      </c>
      <c r="N993" s="23">
        <v>5</v>
      </c>
      <c r="O993" s="23">
        <v>5</v>
      </c>
      <c r="P993" s="23" t="s">
        <v>65</v>
      </c>
      <c r="Q993" s="23" t="s">
        <v>34</v>
      </c>
      <c r="R993" s="23">
        <f t="shared" si="75"/>
        <v>1</v>
      </c>
      <c r="S993" s="23" t="str">
        <f t="shared" si="76"/>
        <v>ORD100992_20241125_CUST00953_MED003</v>
      </c>
      <c r="T993" s="23">
        <f t="shared" si="77"/>
        <v>1</v>
      </c>
      <c r="U993" s="6">
        <f t="shared" si="78"/>
        <v>29.19</v>
      </c>
      <c r="V993" s="6">
        <f>tbl_Raw_Data[[#This Row],[Discount_Pct]]*tbl_Raw_Data[[#This Row],[Gross_Amount]]/100</f>
        <v>1.4595000000000002</v>
      </c>
      <c r="W993" s="6">
        <f>tbl_Raw_Data[[#This Row],[Gross_Amount]]-tbl_Raw_Data[[#This Row],[Discount_Amount]]</f>
        <v>27.730499999999999</v>
      </c>
      <c r="X993" s="6">
        <f>tbl_Raw_Data[[#This Row],[Net_Amount_Before_Tax]]*tbl_Raw_Data[[#This Row],[Tax_Pct]]/100</f>
        <v>1.386525</v>
      </c>
      <c r="Y993" s="6">
        <f>tbl_Raw_Data[[#This Row],[Net_Amount_Before_Tax]]+tbl_Raw_Data[[#This Row],[Tax_Amount]]</f>
        <v>29.117024999999998</v>
      </c>
      <c r="Z993" s="6">
        <f t="shared" si="79"/>
        <v>5</v>
      </c>
    </row>
    <row r="994" spans="1:26" x14ac:dyDescent="0.3">
      <c r="A994" s="23" t="s">
        <v>1854</v>
      </c>
      <c r="B994" s="34">
        <v>45953</v>
      </c>
      <c r="C994" s="23" t="s">
        <v>1855</v>
      </c>
      <c r="D994" s="23" t="s">
        <v>52</v>
      </c>
      <c r="E994" s="23" t="s">
        <v>52</v>
      </c>
      <c r="F994" s="23">
        <v>160022</v>
      </c>
      <c r="G994" s="23" t="s">
        <v>256</v>
      </c>
      <c r="H994" s="23" t="s">
        <v>257</v>
      </c>
      <c r="I994" s="23" t="s">
        <v>22</v>
      </c>
      <c r="J994" s="23" t="s">
        <v>258</v>
      </c>
      <c r="K994" s="23" t="s">
        <v>57</v>
      </c>
      <c r="L994" s="23">
        <v>2</v>
      </c>
      <c r="M994" s="23">
        <v>71.48</v>
      </c>
      <c r="N994" s="23">
        <v>0</v>
      </c>
      <c r="O994" s="23">
        <v>5</v>
      </c>
      <c r="P994" s="23" t="s">
        <v>33</v>
      </c>
      <c r="Q994" s="23" t="s">
        <v>34</v>
      </c>
      <c r="R994" s="23">
        <f t="shared" si="75"/>
        <v>1</v>
      </c>
      <c r="S994" s="23" t="str">
        <f t="shared" si="76"/>
        <v>ORD100993_20251023_CUST01728_MED025</v>
      </c>
      <c r="T994" s="23">
        <f t="shared" si="77"/>
        <v>1</v>
      </c>
      <c r="U994" s="6">
        <f t="shared" si="78"/>
        <v>142.96</v>
      </c>
      <c r="V994" s="6">
        <f>tbl_Raw_Data[[#This Row],[Discount_Pct]]*tbl_Raw_Data[[#This Row],[Gross_Amount]]/100</f>
        <v>0</v>
      </c>
      <c r="W994" s="6">
        <f>tbl_Raw_Data[[#This Row],[Gross_Amount]]-tbl_Raw_Data[[#This Row],[Discount_Amount]]</f>
        <v>142.96</v>
      </c>
      <c r="X994" s="6">
        <f>tbl_Raw_Data[[#This Row],[Net_Amount_Before_Tax]]*tbl_Raw_Data[[#This Row],[Tax_Pct]]/100</f>
        <v>7.1480000000000006</v>
      </c>
      <c r="Y994" s="6">
        <f>tbl_Raw_Data[[#This Row],[Net_Amount_Before_Tax]]+tbl_Raw_Data[[#This Row],[Tax_Amount]]</f>
        <v>150.108</v>
      </c>
      <c r="Z994" s="6">
        <f t="shared" si="79"/>
        <v>1</v>
      </c>
    </row>
    <row r="995" spans="1:26" x14ac:dyDescent="0.3">
      <c r="A995" s="23" t="s">
        <v>1856</v>
      </c>
      <c r="B995" s="34">
        <v>45723</v>
      </c>
      <c r="C995" s="23" t="s">
        <v>1857</v>
      </c>
      <c r="D995" s="23" t="s">
        <v>159</v>
      </c>
      <c r="E995" s="23" t="s">
        <v>47</v>
      </c>
      <c r="F995" s="23">
        <v>400001</v>
      </c>
      <c r="G995" s="23" t="s">
        <v>224</v>
      </c>
      <c r="H995" s="23" t="s">
        <v>225</v>
      </c>
      <c r="I995" s="23" t="s">
        <v>147</v>
      </c>
      <c r="J995" s="23" t="s">
        <v>23</v>
      </c>
      <c r="K995" s="23" t="s">
        <v>24</v>
      </c>
      <c r="L995" s="23">
        <v>1</v>
      </c>
      <c r="M995" s="23">
        <v>46.48</v>
      </c>
      <c r="N995" s="23">
        <v>5</v>
      </c>
      <c r="O995" s="23">
        <v>12</v>
      </c>
      <c r="P995" s="23" t="s">
        <v>65</v>
      </c>
      <c r="Q995" s="23" t="s">
        <v>34</v>
      </c>
      <c r="R995" s="23">
        <f t="shared" si="75"/>
        <v>1</v>
      </c>
      <c r="S995" s="23" t="str">
        <f t="shared" si="76"/>
        <v>ORD100994_20250307_CUST00489_MED015</v>
      </c>
      <c r="T995" s="23">
        <f t="shared" si="77"/>
        <v>1</v>
      </c>
      <c r="U995" s="6">
        <f t="shared" si="78"/>
        <v>46.48</v>
      </c>
      <c r="V995" s="6">
        <f>tbl_Raw_Data[[#This Row],[Discount_Pct]]*tbl_Raw_Data[[#This Row],[Gross_Amount]]/100</f>
        <v>2.3239999999999998</v>
      </c>
      <c r="W995" s="6">
        <f>tbl_Raw_Data[[#This Row],[Gross_Amount]]-tbl_Raw_Data[[#This Row],[Discount_Amount]]</f>
        <v>44.155999999999999</v>
      </c>
      <c r="X995" s="6">
        <f>tbl_Raw_Data[[#This Row],[Net_Amount_Before_Tax]]*tbl_Raw_Data[[#This Row],[Tax_Pct]]/100</f>
        <v>5.2987199999999994</v>
      </c>
      <c r="Y995" s="6">
        <f>tbl_Raw_Data[[#This Row],[Net_Amount_Before_Tax]]+tbl_Raw_Data[[#This Row],[Tax_Amount]]</f>
        <v>49.454719999999995</v>
      </c>
      <c r="Z995" s="6">
        <f t="shared" si="79"/>
        <v>3</v>
      </c>
    </row>
    <row r="996" spans="1:26" x14ac:dyDescent="0.3">
      <c r="A996" s="23" t="s">
        <v>1858</v>
      </c>
      <c r="B996" s="34">
        <v>45881</v>
      </c>
      <c r="C996" s="23" t="s">
        <v>1572</v>
      </c>
      <c r="D996" s="23" t="s">
        <v>80</v>
      </c>
      <c r="E996" s="23" t="s">
        <v>81</v>
      </c>
      <c r="F996" s="23">
        <v>395017</v>
      </c>
      <c r="G996" s="23" t="s">
        <v>224</v>
      </c>
      <c r="H996" s="23" t="s">
        <v>225</v>
      </c>
      <c r="I996" s="23" t="s">
        <v>147</v>
      </c>
      <c r="J996" s="23" t="s">
        <v>23</v>
      </c>
      <c r="K996" s="23" t="s">
        <v>24</v>
      </c>
      <c r="L996" s="23">
        <v>1</v>
      </c>
      <c r="M996" s="23">
        <v>53.15</v>
      </c>
      <c r="N996" s="23">
        <v>5</v>
      </c>
      <c r="O996" s="23">
        <v>12</v>
      </c>
      <c r="P996" s="23" t="s">
        <v>25</v>
      </c>
      <c r="Q996" s="23" t="s">
        <v>44</v>
      </c>
      <c r="R996" s="23">
        <f t="shared" si="75"/>
        <v>1</v>
      </c>
      <c r="S996" s="23" t="str">
        <f t="shared" si="76"/>
        <v>ORD100995_20250812_CUST00020_MED015</v>
      </c>
      <c r="T996" s="23">
        <f t="shared" si="77"/>
        <v>1</v>
      </c>
      <c r="U996" s="6">
        <f t="shared" si="78"/>
        <v>53.15</v>
      </c>
      <c r="V996" s="6">
        <f>tbl_Raw_Data[[#This Row],[Discount_Pct]]*tbl_Raw_Data[[#This Row],[Gross_Amount]]/100</f>
        <v>2.6575000000000002</v>
      </c>
      <c r="W996" s="6">
        <f>tbl_Raw_Data[[#This Row],[Gross_Amount]]-tbl_Raw_Data[[#This Row],[Discount_Amount]]</f>
        <v>50.4925</v>
      </c>
      <c r="X996" s="6">
        <f>tbl_Raw_Data[[#This Row],[Net_Amount_Before_Tax]]*tbl_Raw_Data[[#This Row],[Tax_Pct]]/100</f>
        <v>6.0590999999999999</v>
      </c>
      <c r="Y996" s="6">
        <f>tbl_Raw_Data[[#This Row],[Net_Amount_Before_Tax]]+tbl_Raw_Data[[#This Row],[Tax_Amount]]</f>
        <v>56.551600000000001</v>
      </c>
      <c r="Z996" s="6">
        <f t="shared" si="79"/>
        <v>1</v>
      </c>
    </row>
    <row r="997" spans="1:26" x14ac:dyDescent="0.3">
      <c r="A997" s="23" t="s">
        <v>1859</v>
      </c>
      <c r="B997" s="34">
        <v>45363</v>
      </c>
      <c r="C997" s="23" t="s">
        <v>1860</v>
      </c>
      <c r="D997" s="23" t="s">
        <v>159</v>
      </c>
      <c r="E997" s="23" t="s">
        <v>47</v>
      </c>
      <c r="F997" s="23">
        <v>400076</v>
      </c>
      <c r="G997" s="23" t="s">
        <v>111</v>
      </c>
      <c r="H997" s="23" t="s">
        <v>112</v>
      </c>
      <c r="I997" s="23" t="s">
        <v>113</v>
      </c>
      <c r="J997" s="23" t="s">
        <v>114</v>
      </c>
      <c r="K997" s="23" t="s">
        <v>24</v>
      </c>
      <c r="L997" s="23">
        <v>3</v>
      </c>
      <c r="M997" s="23">
        <v>102.15</v>
      </c>
      <c r="N997" s="23">
        <v>5</v>
      </c>
      <c r="O997" s="23">
        <v>5</v>
      </c>
      <c r="P997" s="23" t="s">
        <v>25</v>
      </c>
      <c r="Q997" s="23" t="s">
        <v>44</v>
      </c>
      <c r="R997" s="23">
        <f t="shared" si="75"/>
        <v>1</v>
      </c>
      <c r="S997" s="23" t="str">
        <f t="shared" si="76"/>
        <v>ORD100996_20240312_CUST01925_MED027</v>
      </c>
      <c r="T997" s="23">
        <f t="shared" si="77"/>
        <v>1</v>
      </c>
      <c r="U997" s="6">
        <f t="shared" si="78"/>
        <v>306.45000000000005</v>
      </c>
      <c r="V997" s="6">
        <f>tbl_Raw_Data[[#This Row],[Discount_Pct]]*tbl_Raw_Data[[#This Row],[Gross_Amount]]/100</f>
        <v>15.322500000000002</v>
      </c>
      <c r="W997" s="6">
        <f>tbl_Raw_Data[[#This Row],[Gross_Amount]]-tbl_Raw_Data[[#This Row],[Discount_Amount]]</f>
        <v>291.12750000000005</v>
      </c>
      <c r="X997" s="6">
        <f>tbl_Raw_Data[[#This Row],[Net_Amount_Before_Tax]]*tbl_Raw_Data[[#This Row],[Tax_Pct]]/100</f>
        <v>14.556375000000003</v>
      </c>
      <c r="Y997" s="6">
        <f>tbl_Raw_Data[[#This Row],[Net_Amount_Before_Tax]]+tbl_Raw_Data[[#This Row],[Tax_Amount]]</f>
        <v>305.68387500000006</v>
      </c>
      <c r="Z997" s="6">
        <f t="shared" si="79"/>
        <v>0</v>
      </c>
    </row>
    <row r="998" spans="1:26" x14ac:dyDescent="0.3">
      <c r="A998" s="23" t="s">
        <v>1861</v>
      </c>
      <c r="B998" s="34">
        <v>45340</v>
      </c>
      <c r="C998" s="23" t="s">
        <v>1862</v>
      </c>
      <c r="D998" s="23" t="s">
        <v>87</v>
      </c>
      <c r="E998" s="23" t="s">
        <v>88</v>
      </c>
      <c r="F998" s="23">
        <v>600040</v>
      </c>
      <c r="G998" s="23" t="s">
        <v>82</v>
      </c>
      <c r="H998" s="23" t="s">
        <v>83</v>
      </c>
      <c r="I998" s="23" t="s">
        <v>84</v>
      </c>
      <c r="J998" s="23" t="s">
        <v>85</v>
      </c>
      <c r="K998" s="23" t="s">
        <v>24</v>
      </c>
      <c r="L998" s="23">
        <v>6</v>
      </c>
      <c r="M998" s="23">
        <v>302.95</v>
      </c>
      <c r="N998" s="23">
        <v>10</v>
      </c>
      <c r="O998" s="23">
        <v>5</v>
      </c>
      <c r="P998" s="23" t="s">
        <v>89</v>
      </c>
      <c r="Q998" s="23" t="s">
        <v>34</v>
      </c>
      <c r="R998" s="23">
        <f t="shared" si="75"/>
        <v>1</v>
      </c>
      <c r="S998" s="23" t="str">
        <f t="shared" si="76"/>
        <v>ORD100997_20240218_CUST01612_MED023</v>
      </c>
      <c r="T998" s="23">
        <f t="shared" si="77"/>
        <v>1</v>
      </c>
      <c r="U998" s="6">
        <f t="shared" si="78"/>
        <v>1817.6999999999998</v>
      </c>
      <c r="V998" s="6">
        <f>tbl_Raw_Data[[#This Row],[Discount_Pct]]*tbl_Raw_Data[[#This Row],[Gross_Amount]]/100</f>
        <v>181.77</v>
      </c>
      <c r="W998" s="6">
        <f>tbl_Raw_Data[[#This Row],[Gross_Amount]]-tbl_Raw_Data[[#This Row],[Discount_Amount]]</f>
        <v>1635.9299999999998</v>
      </c>
      <c r="X998" s="6">
        <f>tbl_Raw_Data[[#This Row],[Net_Amount_Before_Tax]]*tbl_Raw_Data[[#This Row],[Tax_Pct]]/100</f>
        <v>81.796499999999995</v>
      </c>
      <c r="Y998" s="6">
        <f>tbl_Raw_Data[[#This Row],[Net_Amount_Before_Tax]]+tbl_Raw_Data[[#This Row],[Tax_Amount]]</f>
        <v>1717.7264999999998</v>
      </c>
      <c r="Z998" s="6">
        <f t="shared" si="79"/>
        <v>1</v>
      </c>
    </row>
    <row r="999" spans="1:26" x14ac:dyDescent="0.3">
      <c r="A999" s="23" t="s">
        <v>1861</v>
      </c>
      <c r="B999" s="34">
        <v>45340</v>
      </c>
      <c r="C999" s="23" t="s">
        <v>1863</v>
      </c>
      <c r="D999" s="23" t="s">
        <v>19</v>
      </c>
      <c r="E999" s="23" t="s">
        <v>19</v>
      </c>
      <c r="F999" s="23">
        <v>110024</v>
      </c>
      <c r="G999" s="23" t="s">
        <v>107</v>
      </c>
      <c r="H999" s="23" t="s">
        <v>108</v>
      </c>
      <c r="I999" s="23" t="s">
        <v>63</v>
      </c>
      <c r="J999" s="23" t="s">
        <v>42</v>
      </c>
      <c r="K999" s="23" t="s">
        <v>57</v>
      </c>
      <c r="L999" s="23">
        <v>1</v>
      </c>
      <c r="M999" s="23">
        <v>91.88</v>
      </c>
      <c r="N999" s="23">
        <v>10</v>
      </c>
      <c r="O999" s="23">
        <v>12</v>
      </c>
      <c r="P999" s="23" t="s">
        <v>43</v>
      </c>
      <c r="Q999" s="23" t="s">
        <v>34</v>
      </c>
      <c r="R999" s="23">
        <f t="shared" si="75"/>
        <v>1</v>
      </c>
      <c r="S999" s="23" t="str">
        <f t="shared" si="76"/>
        <v>ORD100997_20240218_CUST03382_MED005</v>
      </c>
      <c r="T999" s="23">
        <f t="shared" si="77"/>
        <v>1</v>
      </c>
      <c r="U999" s="6">
        <f t="shared" si="78"/>
        <v>91.88</v>
      </c>
      <c r="V999" s="6">
        <f>tbl_Raw_Data[[#This Row],[Discount_Pct]]*tbl_Raw_Data[[#This Row],[Gross_Amount]]/100</f>
        <v>9.1879999999999988</v>
      </c>
      <c r="W999" s="6">
        <f>tbl_Raw_Data[[#This Row],[Gross_Amount]]-tbl_Raw_Data[[#This Row],[Discount_Amount]]</f>
        <v>82.691999999999993</v>
      </c>
      <c r="X999" s="6">
        <f>tbl_Raw_Data[[#This Row],[Net_Amount_Before_Tax]]*tbl_Raw_Data[[#This Row],[Tax_Pct]]/100</f>
        <v>9.9230399999999985</v>
      </c>
      <c r="Y999" s="6">
        <f>tbl_Raw_Data[[#This Row],[Net_Amount_Before_Tax]]+tbl_Raw_Data[[#This Row],[Tax_Amount]]</f>
        <v>92.615039999999993</v>
      </c>
      <c r="Z999" s="6">
        <f t="shared" si="79"/>
        <v>2</v>
      </c>
    </row>
    <row r="1000" spans="1:26" x14ac:dyDescent="0.3">
      <c r="A1000" s="23" t="s">
        <v>1864</v>
      </c>
      <c r="B1000" s="34">
        <v>45669</v>
      </c>
      <c r="C1000" s="23" t="s">
        <v>1865</v>
      </c>
      <c r="D1000" s="23" t="s">
        <v>80</v>
      </c>
      <c r="E1000" s="23" t="s">
        <v>81</v>
      </c>
      <c r="F1000" s="23">
        <v>395001</v>
      </c>
      <c r="G1000" s="23" t="s">
        <v>124</v>
      </c>
      <c r="H1000" s="23" t="s">
        <v>125</v>
      </c>
      <c r="I1000" s="23" t="s">
        <v>104</v>
      </c>
      <c r="J1000" s="23" t="s">
        <v>114</v>
      </c>
      <c r="K1000" s="23" t="s">
        <v>24</v>
      </c>
      <c r="L1000" s="23">
        <v>6</v>
      </c>
      <c r="M1000" s="23">
        <v>130.19999999999999</v>
      </c>
      <c r="N1000" s="23">
        <v>15</v>
      </c>
      <c r="O1000" s="23">
        <v>5</v>
      </c>
      <c r="P1000" s="23" t="s">
        <v>25</v>
      </c>
      <c r="Q1000" s="23" t="s">
        <v>34</v>
      </c>
      <c r="R1000" s="23">
        <f t="shared" si="75"/>
        <v>1</v>
      </c>
      <c r="S1000" s="23" t="str">
        <f t="shared" si="76"/>
        <v>ORD100999_20250112_CUST03343_MED018</v>
      </c>
      <c r="T1000" s="23">
        <f t="shared" si="77"/>
        <v>1</v>
      </c>
      <c r="U1000" s="6">
        <f t="shared" si="78"/>
        <v>781.19999999999993</v>
      </c>
      <c r="V1000" s="6">
        <f>tbl_Raw_Data[[#This Row],[Discount_Pct]]*tbl_Raw_Data[[#This Row],[Gross_Amount]]/100</f>
        <v>117.17999999999998</v>
      </c>
      <c r="W1000" s="6">
        <f>tbl_Raw_Data[[#This Row],[Gross_Amount]]-tbl_Raw_Data[[#This Row],[Discount_Amount]]</f>
        <v>664.02</v>
      </c>
      <c r="X1000" s="6">
        <f>tbl_Raw_Data[[#This Row],[Net_Amount_Before_Tax]]*tbl_Raw_Data[[#This Row],[Tax_Pct]]/100</f>
        <v>33.201000000000001</v>
      </c>
      <c r="Y1000" s="6">
        <f>tbl_Raw_Data[[#This Row],[Net_Amount_Before_Tax]]+tbl_Raw_Data[[#This Row],[Tax_Amount]]</f>
        <v>697.221</v>
      </c>
      <c r="Z1000" s="6">
        <f t="shared" si="79"/>
        <v>2</v>
      </c>
    </row>
    <row r="1001" spans="1:26" x14ac:dyDescent="0.3">
      <c r="A1001" s="23" t="s">
        <v>1866</v>
      </c>
      <c r="B1001" s="34">
        <v>45368</v>
      </c>
      <c r="C1001" s="23" t="s">
        <v>1867</v>
      </c>
      <c r="D1001" s="23" t="s">
        <v>46</v>
      </c>
      <c r="E1001" s="23" t="s">
        <v>47</v>
      </c>
      <c r="F1001" s="23">
        <v>411014</v>
      </c>
      <c r="G1001" s="23" t="s">
        <v>82</v>
      </c>
      <c r="H1001" s="23" t="s">
        <v>83</v>
      </c>
      <c r="I1001" s="23" t="s">
        <v>84</v>
      </c>
      <c r="J1001" s="23" t="s">
        <v>85</v>
      </c>
      <c r="K1001" s="23" t="s">
        <v>24</v>
      </c>
      <c r="L1001" s="23">
        <v>2</v>
      </c>
      <c r="M1001" s="23">
        <v>328.71</v>
      </c>
      <c r="N1001" s="23">
        <v>5</v>
      </c>
      <c r="O1001" s="23">
        <v>5</v>
      </c>
      <c r="P1001" s="23" t="s">
        <v>89</v>
      </c>
      <c r="Q1001" s="23" t="s">
        <v>90</v>
      </c>
      <c r="R1001" s="23">
        <f t="shared" si="75"/>
        <v>1</v>
      </c>
      <c r="S1001" s="23" t="str">
        <f t="shared" si="76"/>
        <v>ORD101000_20240317_CUST01081_MED023</v>
      </c>
      <c r="T1001" s="23">
        <f t="shared" si="77"/>
        <v>1</v>
      </c>
      <c r="U1001" s="6">
        <f t="shared" si="78"/>
        <v>657.42</v>
      </c>
      <c r="V1001" s="6">
        <f>tbl_Raw_Data[[#This Row],[Discount_Pct]]*tbl_Raw_Data[[#This Row],[Gross_Amount]]/100</f>
        <v>32.871000000000002</v>
      </c>
      <c r="W1001" s="6">
        <f>tbl_Raw_Data[[#This Row],[Gross_Amount]]-tbl_Raw_Data[[#This Row],[Discount_Amount]]</f>
        <v>624.54899999999998</v>
      </c>
      <c r="X1001" s="6">
        <f>tbl_Raw_Data[[#This Row],[Net_Amount_Before_Tax]]*tbl_Raw_Data[[#This Row],[Tax_Pct]]/100</f>
        <v>31.227449999999997</v>
      </c>
      <c r="Y1001" s="6">
        <f>tbl_Raw_Data[[#This Row],[Net_Amount_Before_Tax]]+tbl_Raw_Data[[#This Row],[Tax_Amount]]</f>
        <v>655.77644999999995</v>
      </c>
      <c r="Z1001" s="6">
        <f t="shared" si="79"/>
        <v>2</v>
      </c>
    </row>
    <row r="1002" spans="1:26" x14ac:dyDescent="0.3">
      <c r="A1002" s="23" t="s">
        <v>1866</v>
      </c>
      <c r="B1002" s="34">
        <v>45618</v>
      </c>
      <c r="C1002" s="23" t="s">
        <v>1868</v>
      </c>
      <c r="D1002" s="23" t="s">
        <v>183</v>
      </c>
      <c r="E1002" s="23" t="s">
        <v>184</v>
      </c>
      <c r="F1002" s="23">
        <v>122001</v>
      </c>
      <c r="G1002" s="23" t="s">
        <v>233</v>
      </c>
      <c r="H1002" s="23" t="s">
        <v>234</v>
      </c>
      <c r="I1002" s="23" t="s">
        <v>104</v>
      </c>
      <c r="J1002" s="23" t="s">
        <v>42</v>
      </c>
      <c r="K1002" s="23" t="s">
        <v>24</v>
      </c>
      <c r="L1002" s="23">
        <v>4</v>
      </c>
      <c r="M1002" s="23">
        <v>171.12</v>
      </c>
      <c r="N1002" s="23">
        <v>5</v>
      </c>
      <c r="O1002" s="23">
        <v>12</v>
      </c>
      <c r="P1002" s="23" t="s">
        <v>89</v>
      </c>
      <c r="Q1002" s="23" t="s">
        <v>34</v>
      </c>
      <c r="R1002" s="23">
        <f t="shared" si="75"/>
        <v>1</v>
      </c>
      <c r="S1002" s="23" t="str">
        <f t="shared" si="76"/>
        <v>ORD101000_20241122_CUST00607_MED019</v>
      </c>
      <c r="T1002" s="23">
        <f t="shared" si="77"/>
        <v>1</v>
      </c>
      <c r="U1002" s="6">
        <f t="shared" si="78"/>
        <v>684.48</v>
      </c>
      <c r="V1002" s="6">
        <f>tbl_Raw_Data[[#This Row],[Discount_Pct]]*tbl_Raw_Data[[#This Row],[Gross_Amount]]/100</f>
        <v>34.224000000000004</v>
      </c>
      <c r="W1002" s="6">
        <f>tbl_Raw_Data[[#This Row],[Gross_Amount]]-tbl_Raw_Data[[#This Row],[Discount_Amount]]</f>
        <v>650.25599999999997</v>
      </c>
      <c r="X1002" s="6">
        <f>tbl_Raw_Data[[#This Row],[Net_Amount_Before_Tax]]*tbl_Raw_Data[[#This Row],[Tax_Pct]]/100</f>
        <v>78.030720000000002</v>
      </c>
      <c r="Y1002" s="6">
        <f>tbl_Raw_Data[[#This Row],[Net_Amount_Before_Tax]]+tbl_Raw_Data[[#This Row],[Tax_Amount]]</f>
        <v>728.28671999999995</v>
      </c>
      <c r="Z1002" s="6">
        <f t="shared" si="79"/>
        <v>1</v>
      </c>
    </row>
    <row r="1003" spans="1:26" x14ac:dyDescent="0.3">
      <c r="A1003" s="23" t="s">
        <v>1869</v>
      </c>
      <c r="B1003" s="34">
        <v>45969</v>
      </c>
      <c r="C1003" s="23" t="s">
        <v>1870</v>
      </c>
      <c r="D1003" s="23" t="s">
        <v>87</v>
      </c>
      <c r="E1003" s="23" t="s">
        <v>88</v>
      </c>
      <c r="F1003" s="23">
        <v>600001</v>
      </c>
      <c r="G1003" s="23" t="s">
        <v>196</v>
      </c>
      <c r="H1003" s="23" t="s">
        <v>197</v>
      </c>
      <c r="I1003" s="23" t="s">
        <v>32</v>
      </c>
      <c r="J1003" s="23" t="s">
        <v>42</v>
      </c>
      <c r="K1003" s="23" t="s">
        <v>24</v>
      </c>
      <c r="L1003" s="23">
        <v>3</v>
      </c>
      <c r="M1003" s="23">
        <v>25.26</v>
      </c>
      <c r="N1003" s="23">
        <v>0</v>
      </c>
      <c r="O1003" s="23">
        <v>5</v>
      </c>
      <c r="P1003" s="23" t="s">
        <v>65</v>
      </c>
      <c r="Q1003" s="23" t="s">
        <v>34</v>
      </c>
      <c r="R1003" s="23">
        <f t="shared" si="75"/>
        <v>1</v>
      </c>
      <c r="S1003" s="23" t="str">
        <f t="shared" si="76"/>
        <v>ORD101002_20251108_CUST02008_MED011</v>
      </c>
      <c r="T1003" s="23">
        <f t="shared" si="77"/>
        <v>1</v>
      </c>
      <c r="U1003" s="6">
        <f t="shared" si="78"/>
        <v>75.78</v>
      </c>
      <c r="V1003" s="6">
        <f>tbl_Raw_Data[[#This Row],[Discount_Pct]]*tbl_Raw_Data[[#This Row],[Gross_Amount]]/100</f>
        <v>0</v>
      </c>
      <c r="W1003" s="6">
        <f>tbl_Raw_Data[[#This Row],[Gross_Amount]]-tbl_Raw_Data[[#This Row],[Discount_Amount]]</f>
        <v>75.78</v>
      </c>
      <c r="X1003" s="6">
        <f>tbl_Raw_Data[[#This Row],[Net_Amount_Before_Tax]]*tbl_Raw_Data[[#This Row],[Tax_Pct]]/100</f>
        <v>3.7889999999999997</v>
      </c>
      <c r="Y1003" s="6">
        <f>tbl_Raw_Data[[#This Row],[Net_Amount_Before_Tax]]+tbl_Raw_Data[[#This Row],[Tax_Amount]]</f>
        <v>79.569000000000003</v>
      </c>
      <c r="Z1003" s="6">
        <f t="shared" si="79"/>
        <v>3</v>
      </c>
    </row>
    <row r="1004" spans="1:26" x14ac:dyDescent="0.3">
      <c r="A1004" s="23" t="s">
        <v>1871</v>
      </c>
      <c r="B1004" s="34">
        <v>45502</v>
      </c>
      <c r="C1004" s="23" t="s">
        <v>1872</v>
      </c>
      <c r="D1004" s="23" t="s">
        <v>159</v>
      </c>
      <c r="E1004" s="23" t="s">
        <v>47</v>
      </c>
      <c r="F1004" s="23">
        <v>400076</v>
      </c>
      <c r="G1004" s="23" t="s">
        <v>68</v>
      </c>
      <c r="H1004" s="23" t="s">
        <v>69</v>
      </c>
      <c r="I1004" s="23" t="s">
        <v>55</v>
      </c>
      <c r="J1004" s="23" t="s">
        <v>56</v>
      </c>
      <c r="K1004" s="23" t="s">
        <v>24</v>
      </c>
      <c r="L1004" s="23">
        <v>5</v>
      </c>
      <c r="M1004" s="23">
        <v>25.1</v>
      </c>
      <c r="N1004" s="23">
        <v>0</v>
      </c>
      <c r="O1004" s="23">
        <v>5</v>
      </c>
      <c r="P1004" s="23" t="s">
        <v>33</v>
      </c>
      <c r="Q1004" s="23" t="s">
        <v>34</v>
      </c>
      <c r="R1004" s="23">
        <f t="shared" si="75"/>
        <v>1</v>
      </c>
      <c r="S1004" s="23" t="str">
        <f t="shared" si="76"/>
        <v>ORD101003_20240729_CUST02847_MED003</v>
      </c>
      <c r="T1004" s="23">
        <f t="shared" si="77"/>
        <v>1</v>
      </c>
      <c r="U1004" s="6">
        <f t="shared" si="78"/>
        <v>125.5</v>
      </c>
      <c r="V1004" s="6">
        <f>tbl_Raw_Data[[#This Row],[Discount_Pct]]*tbl_Raw_Data[[#This Row],[Gross_Amount]]/100</f>
        <v>0</v>
      </c>
      <c r="W1004" s="6">
        <f>tbl_Raw_Data[[#This Row],[Gross_Amount]]-tbl_Raw_Data[[#This Row],[Discount_Amount]]</f>
        <v>125.5</v>
      </c>
      <c r="X1004" s="6">
        <f>tbl_Raw_Data[[#This Row],[Net_Amount_Before_Tax]]*tbl_Raw_Data[[#This Row],[Tax_Pct]]/100</f>
        <v>6.2750000000000004</v>
      </c>
      <c r="Y1004" s="6">
        <f>tbl_Raw_Data[[#This Row],[Net_Amount_Before_Tax]]+tbl_Raw_Data[[#This Row],[Tax_Amount]]</f>
        <v>131.77500000000001</v>
      </c>
      <c r="Z1004" s="6">
        <f t="shared" si="79"/>
        <v>1</v>
      </c>
    </row>
    <row r="1005" spans="1:26" x14ac:dyDescent="0.3">
      <c r="A1005" s="23" t="s">
        <v>1873</v>
      </c>
      <c r="B1005" s="34">
        <v>45640</v>
      </c>
      <c r="C1005" s="23" t="s">
        <v>1874</v>
      </c>
      <c r="D1005" s="23" t="s">
        <v>37</v>
      </c>
      <c r="E1005" s="23" t="s">
        <v>38</v>
      </c>
      <c r="F1005" s="23">
        <v>452018</v>
      </c>
      <c r="G1005" s="23" t="s">
        <v>233</v>
      </c>
      <c r="H1005" s="23" t="s">
        <v>234</v>
      </c>
      <c r="I1005" s="23" t="s">
        <v>104</v>
      </c>
      <c r="J1005" s="23" t="s">
        <v>42</v>
      </c>
      <c r="K1005" s="23" t="s">
        <v>24</v>
      </c>
      <c r="L1005" s="23">
        <v>3</v>
      </c>
      <c r="M1005" s="23">
        <v>152.81</v>
      </c>
      <c r="N1005" s="23">
        <v>5</v>
      </c>
      <c r="O1005" s="23">
        <v>5</v>
      </c>
      <c r="P1005" s="23" t="s">
        <v>58</v>
      </c>
      <c r="Q1005" s="23" t="s">
        <v>34</v>
      </c>
      <c r="R1005" s="23">
        <f t="shared" si="75"/>
        <v>1</v>
      </c>
      <c r="S1005" s="23" t="str">
        <f t="shared" si="76"/>
        <v>ORD101004_20241214_CUST00855_MED019</v>
      </c>
      <c r="T1005" s="23">
        <f t="shared" si="77"/>
        <v>1</v>
      </c>
      <c r="U1005" s="6">
        <f t="shared" si="78"/>
        <v>458.43</v>
      </c>
      <c r="V1005" s="6">
        <f>tbl_Raw_Data[[#This Row],[Discount_Pct]]*tbl_Raw_Data[[#This Row],[Gross_Amount]]/100</f>
        <v>22.921500000000002</v>
      </c>
      <c r="W1005" s="6">
        <f>tbl_Raw_Data[[#This Row],[Gross_Amount]]-tbl_Raw_Data[[#This Row],[Discount_Amount]]</f>
        <v>435.50850000000003</v>
      </c>
      <c r="X1005" s="6">
        <f>tbl_Raw_Data[[#This Row],[Net_Amount_Before_Tax]]*tbl_Raw_Data[[#This Row],[Tax_Pct]]/100</f>
        <v>21.775424999999998</v>
      </c>
      <c r="Y1005" s="6">
        <f>tbl_Raw_Data[[#This Row],[Net_Amount_Before_Tax]]+tbl_Raw_Data[[#This Row],[Tax_Amount]]</f>
        <v>457.28392500000001</v>
      </c>
      <c r="Z1005" s="6">
        <f t="shared" si="79"/>
        <v>2</v>
      </c>
    </row>
    <row r="1006" spans="1:26" x14ac:dyDescent="0.3">
      <c r="A1006" s="23" t="s">
        <v>1875</v>
      </c>
      <c r="B1006" s="34">
        <v>45400</v>
      </c>
      <c r="C1006" s="23" t="s">
        <v>1552</v>
      </c>
      <c r="D1006" s="23" t="s">
        <v>28</v>
      </c>
      <c r="E1006" s="23" t="s">
        <v>29</v>
      </c>
      <c r="F1006" s="23">
        <v>500032</v>
      </c>
      <c r="G1006" s="23" t="s">
        <v>283</v>
      </c>
      <c r="H1006" s="23" t="s">
        <v>284</v>
      </c>
      <c r="I1006" s="23" t="s">
        <v>104</v>
      </c>
      <c r="J1006" s="23" t="s">
        <v>42</v>
      </c>
      <c r="K1006" s="23" t="s">
        <v>57</v>
      </c>
      <c r="L1006" s="23">
        <v>1</v>
      </c>
      <c r="M1006" s="23">
        <v>325.83</v>
      </c>
      <c r="N1006" s="23">
        <v>15</v>
      </c>
      <c r="O1006" s="23">
        <v>12</v>
      </c>
      <c r="P1006" s="23" t="s">
        <v>33</v>
      </c>
      <c r="Q1006" s="23" t="s">
        <v>34</v>
      </c>
      <c r="R1006" s="23">
        <f t="shared" si="75"/>
        <v>1</v>
      </c>
      <c r="S1006" s="23" t="str">
        <f t="shared" si="76"/>
        <v>ORD101005_20240418_CUST00533_MED030</v>
      </c>
      <c r="T1006" s="23">
        <f t="shared" si="77"/>
        <v>1</v>
      </c>
      <c r="U1006" s="6">
        <f t="shared" si="78"/>
        <v>325.83</v>
      </c>
      <c r="V1006" s="6">
        <f>tbl_Raw_Data[[#This Row],[Discount_Pct]]*tbl_Raw_Data[[#This Row],[Gross_Amount]]/100</f>
        <v>48.874499999999998</v>
      </c>
      <c r="W1006" s="6">
        <f>tbl_Raw_Data[[#This Row],[Gross_Amount]]-tbl_Raw_Data[[#This Row],[Discount_Amount]]</f>
        <v>276.95549999999997</v>
      </c>
      <c r="X1006" s="6">
        <f>tbl_Raw_Data[[#This Row],[Net_Amount_Before_Tax]]*tbl_Raw_Data[[#This Row],[Tax_Pct]]/100</f>
        <v>33.234659999999991</v>
      </c>
      <c r="Y1006" s="6">
        <f>tbl_Raw_Data[[#This Row],[Net_Amount_Before_Tax]]+tbl_Raw_Data[[#This Row],[Tax_Amount]]</f>
        <v>310.19015999999999</v>
      </c>
      <c r="Z1006" s="6">
        <f t="shared" si="79"/>
        <v>4</v>
      </c>
    </row>
    <row r="1007" spans="1:26" x14ac:dyDescent="0.3">
      <c r="A1007" s="23" t="s">
        <v>1875</v>
      </c>
      <c r="B1007" s="34">
        <v>45725</v>
      </c>
      <c r="C1007" s="23" t="s">
        <v>810</v>
      </c>
      <c r="D1007" s="23" t="s">
        <v>52</v>
      </c>
      <c r="E1007" s="23" t="s">
        <v>52</v>
      </c>
      <c r="F1007" s="23">
        <v>160001</v>
      </c>
      <c r="G1007" s="23" t="s">
        <v>119</v>
      </c>
      <c r="H1007" s="23" t="s">
        <v>120</v>
      </c>
      <c r="I1007" s="23" t="s">
        <v>32</v>
      </c>
      <c r="J1007" s="23" t="s">
        <v>64</v>
      </c>
      <c r="K1007" s="23" t="s">
        <v>57</v>
      </c>
      <c r="L1007" s="23">
        <v>5</v>
      </c>
      <c r="M1007" s="23">
        <v>72.510000000000005</v>
      </c>
      <c r="N1007" s="23">
        <v>0</v>
      </c>
      <c r="O1007" s="23">
        <v>12</v>
      </c>
      <c r="P1007" s="23" t="s">
        <v>58</v>
      </c>
      <c r="Q1007" s="23" t="s">
        <v>34</v>
      </c>
      <c r="R1007" s="23">
        <f t="shared" si="75"/>
        <v>1</v>
      </c>
      <c r="S1007" s="23" t="str">
        <f t="shared" si="76"/>
        <v>ORD101005_20250309_CUST00673_MED010</v>
      </c>
      <c r="T1007" s="23">
        <f t="shared" si="77"/>
        <v>1</v>
      </c>
      <c r="U1007" s="6">
        <f t="shared" si="78"/>
        <v>362.55</v>
      </c>
      <c r="V1007" s="6">
        <f>tbl_Raw_Data[[#This Row],[Discount_Pct]]*tbl_Raw_Data[[#This Row],[Gross_Amount]]/100</f>
        <v>0</v>
      </c>
      <c r="W1007" s="6">
        <f>tbl_Raw_Data[[#This Row],[Gross_Amount]]-tbl_Raw_Data[[#This Row],[Discount_Amount]]</f>
        <v>362.55</v>
      </c>
      <c r="X1007" s="6">
        <f>tbl_Raw_Data[[#This Row],[Net_Amount_Before_Tax]]*tbl_Raw_Data[[#This Row],[Tax_Pct]]/100</f>
        <v>43.506</v>
      </c>
      <c r="Y1007" s="6">
        <f>tbl_Raw_Data[[#This Row],[Net_Amount_Before_Tax]]+tbl_Raw_Data[[#This Row],[Tax_Amount]]</f>
        <v>406.05600000000004</v>
      </c>
      <c r="Z1007" s="6">
        <f t="shared" si="79"/>
        <v>3</v>
      </c>
    </row>
    <row r="1008" spans="1:26" x14ac:dyDescent="0.3">
      <c r="A1008" s="23" t="s">
        <v>1876</v>
      </c>
      <c r="B1008" s="34">
        <v>45763</v>
      </c>
      <c r="C1008" s="23" t="s">
        <v>682</v>
      </c>
      <c r="D1008" s="23" t="s">
        <v>87</v>
      </c>
      <c r="E1008" s="23" t="s">
        <v>88</v>
      </c>
      <c r="F1008" s="23">
        <v>600100</v>
      </c>
      <c r="G1008" s="23" t="s">
        <v>39</v>
      </c>
      <c r="H1008" s="23" t="s">
        <v>40</v>
      </c>
      <c r="I1008" s="23" t="s">
        <v>41</v>
      </c>
      <c r="J1008" s="23" t="s">
        <v>42</v>
      </c>
      <c r="K1008" s="23" t="s">
        <v>24</v>
      </c>
      <c r="L1008" s="23">
        <v>2</v>
      </c>
      <c r="M1008" s="23">
        <v>30.7</v>
      </c>
      <c r="N1008" s="23">
        <v>5</v>
      </c>
      <c r="O1008" s="23">
        <v>5</v>
      </c>
      <c r="P1008" s="23" t="s">
        <v>25</v>
      </c>
      <c r="Q1008" s="23" t="s">
        <v>44</v>
      </c>
      <c r="R1008" s="23">
        <f t="shared" si="75"/>
        <v>1</v>
      </c>
      <c r="S1008" s="23" t="str">
        <f t="shared" si="76"/>
        <v>ORD101007_20250416_CUST00767_MED001</v>
      </c>
      <c r="T1008" s="23">
        <f t="shared" si="77"/>
        <v>1</v>
      </c>
      <c r="U1008" s="6">
        <f t="shared" si="78"/>
        <v>61.4</v>
      </c>
      <c r="V1008" s="6">
        <f>tbl_Raw_Data[[#This Row],[Discount_Pct]]*tbl_Raw_Data[[#This Row],[Gross_Amount]]/100</f>
        <v>3.07</v>
      </c>
      <c r="W1008" s="6">
        <f>tbl_Raw_Data[[#This Row],[Gross_Amount]]-tbl_Raw_Data[[#This Row],[Discount_Amount]]</f>
        <v>58.33</v>
      </c>
      <c r="X1008" s="6">
        <f>tbl_Raw_Data[[#This Row],[Net_Amount_Before_Tax]]*tbl_Raw_Data[[#This Row],[Tax_Pct]]/100</f>
        <v>2.9164999999999996</v>
      </c>
      <c r="Y1008" s="6">
        <f>tbl_Raw_Data[[#This Row],[Net_Amount_Before_Tax]]+tbl_Raw_Data[[#This Row],[Tax_Amount]]</f>
        <v>61.246499999999997</v>
      </c>
      <c r="Z1008" s="6">
        <f t="shared" si="79"/>
        <v>3</v>
      </c>
    </row>
    <row r="1009" spans="1:26" x14ac:dyDescent="0.3">
      <c r="A1009" s="23" t="s">
        <v>1877</v>
      </c>
      <c r="B1009" s="34">
        <v>45446</v>
      </c>
      <c r="C1009" s="23" t="s">
        <v>1878</v>
      </c>
      <c r="D1009" s="23" t="s">
        <v>72</v>
      </c>
      <c r="E1009" s="23" t="s">
        <v>73</v>
      </c>
      <c r="F1009" s="23">
        <v>302001</v>
      </c>
      <c r="G1009" s="23" t="s">
        <v>160</v>
      </c>
      <c r="H1009" s="23" t="s">
        <v>161</v>
      </c>
      <c r="I1009" s="23" t="s">
        <v>50</v>
      </c>
      <c r="J1009" s="23" t="s">
        <v>23</v>
      </c>
      <c r="K1009" s="23" t="s">
        <v>24</v>
      </c>
      <c r="L1009" s="23">
        <v>2</v>
      </c>
      <c r="M1009" s="23">
        <v>129.68</v>
      </c>
      <c r="N1009" s="23">
        <v>5</v>
      </c>
      <c r="O1009" s="23">
        <v>5</v>
      </c>
      <c r="P1009" s="23" t="s">
        <v>58</v>
      </c>
      <c r="Q1009" s="23" t="s">
        <v>26</v>
      </c>
      <c r="R1009" s="23">
        <f t="shared" si="75"/>
        <v>1</v>
      </c>
      <c r="S1009" s="23" t="str">
        <f t="shared" si="76"/>
        <v>ORD101008_20240603_CUST01626_MED014</v>
      </c>
      <c r="T1009" s="23">
        <f t="shared" si="77"/>
        <v>1</v>
      </c>
      <c r="U1009" s="6">
        <f t="shared" si="78"/>
        <v>259.36</v>
      </c>
      <c r="V1009" s="6">
        <f>tbl_Raw_Data[[#This Row],[Discount_Pct]]*tbl_Raw_Data[[#This Row],[Gross_Amount]]/100</f>
        <v>12.968000000000002</v>
      </c>
      <c r="W1009" s="6">
        <f>tbl_Raw_Data[[#This Row],[Gross_Amount]]-tbl_Raw_Data[[#This Row],[Discount_Amount]]</f>
        <v>246.39200000000002</v>
      </c>
      <c r="X1009" s="6">
        <f>tbl_Raw_Data[[#This Row],[Net_Amount_Before_Tax]]*tbl_Raw_Data[[#This Row],[Tax_Pct]]/100</f>
        <v>12.319600000000001</v>
      </c>
      <c r="Y1009" s="6">
        <f>tbl_Raw_Data[[#This Row],[Net_Amount_Before_Tax]]+tbl_Raw_Data[[#This Row],[Tax_Amount]]</f>
        <v>258.71160000000003</v>
      </c>
      <c r="Z1009" s="6">
        <f t="shared" si="79"/>
        <v>3</v>
      </c>
    </row>
    <row r="1010" spans="1:26" x14ac:dyDescent="0.3">
      <c r="A1010" s="23" t="s">
        <v>1879</v>
      </c>
      <c r="B1010" s="34">
        <v>45724</v>
      </c>
      <c r="C1010" s="23" t="s">
        <v>1880</v>
      </c>
      <c r="D1010" s="23" t="s">
        <v>87</v>
      </c>
      <c r="E1010" s="23" t="s">
        <v>88</v>
      </c>
      <c r="F1010" s="23">
        <v>600100</v>
      </c>
      <c r="G1010" s="23" t="s">
        <v>132</v>
      </c>
      <c r="H1010" s="23" t="s">
        <v>133</v>
      </c>
      <c r="I1010" s="23" t="s">
        <v>134</v>
      </c>
      <c r="J1010" s="23" t="s">
        <v>135</v>
      </c>
      <c r="K1010" s="23" t="s">
        <v>57</v>
      </c>
      <c r="L1010" s="23">
        <v>1</v>
      </c>
      <c r="M1010" s="23">
        <v>78.03</v>
      </c>
      <c r="N1010" s="23">
        <v>5</v>
      </c>
      <c r="O1010" s="23">
        <v>12</v>
      </c>
      <c r="P1010" s="23" t="s">
        <v>33</v>
      </c>
      <c r="Q1010" s="23" t="s">
        <v>34</v>
      </c>
      <c r="R1010" s="23">
        <f t="shared" si="75"/>
        <v>1</v>
      </c>
      <c r="S1010" s="23" t="str">
        <f t="shared" si="76"/>
        <v>ORD101009_20250308_CUST00795_MED007</v>
      </c>
      <c r="T1010" s="23">
        <f t="shared" si="77"/>
        <v>1</v>
      </c>
      <c r="U1010" s="6">
        <f t="shared" si="78"/>
        <v>78.03</v>
      </c>
      <c r="V1010" s="6">
        <f>tbl_Raw_Data[[#This Row],[Discount_Pct]]*tbl_Raw_Data[[#This Row],[Gross_Amount]]/100</f>
        <v>3.9015</v>
      </c>
      <c r="W1010" s="6">
        <f>tbl_Raw_Data[[#This Row],[Gross_Amount]]-tbl_Raw_Data[[#This Row],[Discount_Amount]]</f>
        <v>74.128500000000003</v>
      </c>
      <c r="X1010" s="6">
        <f>tbl_Raw_Data[[#This Row],[Net_Amount_Before_Tax]]*tbl_Raw_Data[[#This Row],[Tax_Pct]]/100</f>
        <v>8.8954199999999997</v>
      </c>
      <c r="Y1010" s="6">
        <f>tbl_Raw_Data[[#This Row],[Net_Amount_Before_Tax]]+tbl_Raw_Data[[#This Row],[Tax_Amount]]</f>
        <v>83.023920000000004</v>
      </c>
      <c r="Z1010" s="6">
        <f t="shared" si="79"/>
        <v>4</v>
      </c>
    </row>
    <row r="1011" spans="1:26" x14ac:dyDescent="0.3">
      <c r="A1011" s="23" t="s">
        <v>1881</v>
      </c>
      <c r="B1011" s="34">
        <v>45953</v>
      </c>
      <c r="C1011" s="23" t="s">
        <v>1882</v>
      </c>
      <c r="D1011" s="23" t="s">
        <v>159</v>
      </c>
      <c r="E1011" s="23" t="s">
        <v>47</v>
      </c>
      <c r="F1011" s="23">
        <v>400001</v>
      </c>
      <c r="G1011" s="23" t="s">
        <v>74</v>
      </c>
      <c r="H1011" s="23" t="s">
        <v>75</v>
      </c>
      <c r="I1011" s="23" t="s">
        <v>76</v>
      </c>
      <c r="J1011" s="23" t="s">
        <v>77</v>
      </c>
      <c r="K1011" s="23" t="s">
        <v>57</v>
      </c>
      <c r="L1011" s="23">
        <v>1</v>
      </c>
      <c r="M1011" s="23">
        <v>69.540000000000006</v>
      </c>
      <c r="N1011" s="23">
        <v>5</v>
      </c>
      <c r="O1011" s="23">
        <v>5</v>
      </c>
      <c r="P1011" s="23" t="s">
        <v>89</v>
      </c>
      <c r="Q1011" s="23" t="s">
        <v>34</v>
      </c>
      <c r="R1011" s="23">
        <f t="shared" si="75"/>
        <v>1</v>
      </c>
      <c r="S1011" s="23" t="str">
        <f t="shared" si="76"/>
        <v>ORD101010_20251023_CUST01020_MED008</v>
      </c>
      <c r="T1011" s="23">
        <f t="shared" si="77"/>
        <v>1</v>
      </c>
      <c r="U1011" s="6">
        <f t="shared" si="78"/>
        <v>69.540000000000006</v>
      </c>
      <c r="V1011" s="6">
        <f>tbl_Raw_Data[[#This Row],[Discount_Pct]]*tbl_Raw_Data[[#This Row],[Gross_Amount]]/100</f>
        <v>3.4770000000000003</v>
      </c>
      <c r="W1011" s="6">
        <f>tbl_Raw_Data[[#This Row],[Gross_Amount]]-tbl_Raw_Data[[#This Row],[Discount_Amount]]</f>
        <v>66.063000000000002</v>
      </c>
      <c r="X1011" s="6">
        <f>tbl_Raw_Data[[#This Row],[Net_Amount_Before_Tax]]*tbl_Raw_Data[[#This Row],[Tax_Pct]]/100</f>
        <v>3.30315</v>
      </c>
      <c r="Y1011" s="6">
        <f>tbl_Raw_Data[[#This Row],[Net_Amount_Before_Tax]]+tbl_Raw_Data[[#This Row],[Tax_Amount]]</f>
        <v>69.366150000000005</v>
      </c>
      <c r="Z1011" s="6">
        <f t="shared" si="79"/>
        <v>2</v>
      </c>
    </row>
    <row r="1012" spans="1:26" x14ac:dyDescent="0.3">
      <c r="A1012" s="23" t="s">
        <v>1883</v>
      </c>
      <c r="B1012" s="34">
        <v>45927</v>
      </c>
      <c r="C1012" s="23" t="s">
        <v>1884</v>
      </c>
      <c r="D1012" s="23" t="s">
        <v>100</v>
      </c>
      <c r="E1012" s="23" t="s">
        <v>101</v>
      </c>
      <c r="F1012" s="23">
        <v>201304</v>
      </c>
      <c r="G1012" s="23" t="s">
        <v>138</v>
      </c>
      <c r="H1012" s="23" t="s">
        <v>139</v>
      </c>
      <c r="I1012" s="23" t="s">
        <v>50</v>
      </c>
      <c r="J1012" s="23" t="s">
        <v>140</v>
      </c>
      <c r="K1012" s="23" t="s">
        <v>24</v>
      </c>
      <c r="L1012" s="23">
        <v>1</v>
      </c>
      <c r="M1012" s="23">
        <v>145.18</v>
      </c>
      <c r="N1012" s="23">
        <v>10</v>
      </c>
      <c r="O1012" s="23">
        <v>18</v>
      </c>
      <c r="P1012" s="23" t="s">
        <v>33</v>
      </c>
      <c r="Q1012" s="23" t="s">
        <v>34</v>
      </c>
      <c r="R1012" s="23">
        <f t="shared" si="75"/>
        <v>1</v>
      </c>
      <c r="S1012" s="23" t="str">
        <f t="shared" si="76"/>
        <v>ORD101011_20250927_CUST02866_MED013</v>
      </c>
      <c r="T1012" s="23">
        <f t="shared" si="77"/>
        <v>1</v>
      </c>
      <c r="U1012" s="6">
        <f t="shared" si="78"/>
        <v>145.18</v>
      </c>
      <c r="V1012" s="6">
        <f>tbl_Raw_Data[[#This Row],[Discount_Pct]]*tbl_Raw_Data[[#This Row],[Gross_Amount]]/100</f>
        <v>14.518000000000002</v>
      </c>
      <c r="W1012" s="6">
        <f>tbl_Raw_Data[[#This Row],[Gross_Amount]]-tbl_Raw_Data[[#This Row],[Discount_Amount]]</f>
        <v>130.66200000000001</v>
      </c>
      <c r="X1012" s="6">
        <f>tbl_Raw_Data[[#This Row],[Net_Amount_Before_Tax]]*tbl_Raw_Data[[#This Row],[Tax_Pct]]/100</f>
        <v>23.519160000000003</v>
      </c>
      <c r="Y1012" s="6">
        <f>tbl_Raw_Data[[#This Row],[Net_Amount_Before_Tax]]+tbl_Raw_Data[[#This Row],[Tax_Amount]]</f>
        <v>154.18116000000001</v>
      </c>
      <c r="Z1012" s="6">
        <f t="shared" si="79"/>
        <v>4</v>
      </c>
    </row>
    <row r="1013" spans="1:26" x14ac:dyDescent="0.3">
      <c r="A1013" s="23" t="s">
        <v>1885</v>
      </c>
      <c r="B1013" s="34">
        <v>45500</v>
      </c>
      <c r="C1013" s="23" t="s">
        <v>1886</v>
      </c>
      <c r="D1013" s="23" t="s">
        <v>52</v>
      </c>
      <c r="E1013" s="23" t="s">
        <v>52</v>
      </c>
      <c r="F1013" s="23">
        <v>160036</v>
      </c>
      <c r="G1013" s="23" t="s">
        <v>119</v>
      </c>
      <c r="H1013" s="23" t="s">
        <v>120</v>
      </c>
      <c r="I1013" s="23" t="s">
        <v>32</v>
      </c>
      <c r="J1013" s="23" t="s">
        <v>64</v>
      </c>
      <c r="K1013" s="23" t="s">
        <v>57</v>
      </c>
      <c r="L1013" s="23">
        <v>2</v>
      </c>
      <c r="M1013" s="23">
        <v>67.040000000000006</v>
      </c>
      <c r="N1013" s="23">
        <v>0</v>
      </c>
      <c r="O1013" s="23">
        <v>5</v>
      </c>
      <c r="P1013" s="23" t="s">
        <v>58</v>
      </c>
      <c r="Q1013" s="23" t="s">
        <v>90</v>
      </c>
      <c r="R1013" s="23">
        <f t="shared" si="75"/>
        <v>1</v>
      </c>
      <c r="S1013" s="23" t="str">
        <f t="shared" si="76"/>
        <v>ORD101012_20240727_CUST01424_MED010</v>
      </c>
      <c r="T1013" s="23">
        <f t="shared" si="77"/>
        <v>1</v>
      </c>
      <c r="U1013" s="6">
        <f t="shared" si="78"/>
        <v>134.08000000000001</v>
      </c>
      <c r="V1013" s="6">
        <f>tbl_Raw_Data[[#This Row],[Discount_Pct]]*tbl_Raw_Data[[#This Row],[Gross_Amount]]/100</f>
        <v>0</v>
      </c>
      <c r="W1013" s="6">
        <f>tbl_Raw_Data[[#This Row],[Gross_Amount]]-tbl_Raw_Data[[#This Row],[Discount_Amount]]</f>
        <v>134.08000000000001</v>
      </c>
      <c r="X1013" s="6">
        <f>tbl_Raw_Data[[#This Row],[Net_Amount_Before_Tax]]*tbl_Raw_Data[[#This Row],[Tax_Pct]]/100</f>
        <v>6.7040000000000006</v>
      </c>
      <c r="Y1013" s="6">
        <f>tbl_Raw_Data[[#This Row],[Net_Amount_Before_Tax]]+tbl_Raw_Data[[#This Row],[Tax_Amount]]</f>
        <v>140.78400000000002</v>
      </c>
      <c r="Z1013" s="6">
        <f t="shared" si="79"/>
        <v>2</v>
      </c>
    </row>
    <row r="1014" spans="1:26" x14ac:dyDescent="0.3">
      <c r="A1014" s="23" t="s">
        <v>1887</v>
      </c>
      <c r="B1014" s="34">
        <v>45996</v>
      </c>
      <c r="C1014" s="23" t="s">
        <v>1888</v>
      </c>
      <c r="D1014" s="23" t="s">
        <v>92</v>
      </c>
      <c r="E1014" s="23" t="s">
        <v>93</v>
      </c>
      <c r="F1014" s="23">
        <v>560034</v>
      </c>
      <c r="G1014" s="23" t="s">
        <v>196</v>
      </c>
      <c r="H1014" s="23" t="s">
        <v>197</v>
      </c>
      <c r="I1014" s="23" t="s">
        <v>32</v>
      </c>
      <c r="J1014" s="23" t="s">
        <v>42</v>
      </c>
      <c r="K1014" s="23" t="s">
        <v>24</v>
      </c>
      <c r="L1014" s="23">
        <v>2</v>
      </c>
      <c r="M1014" s="23">
        <v>23.12</v>
      </c>
      <c r="N1014" s="23">
        <v>5</v>
      </c>
      <c r="O1014" s="23">
        <v>12</v>
      </c>
      <c r="P1014" s="23" t="s">
        <v>25</v>
      </c>
      <c r="Q1014" s="23" t="s">
        <v>90</v>
      </c>
      <c r="R1014" s="23">
        <f t="shared" si="75"/>
        <v>1</v>
      </c>
      <c r="S1014" s="23" t="str">
        <f t="shared" si="76"/>
        <v>ORD101013_20251205_CUST00978_MED011</v>
      </c>
      <c r="T1014" s="23">
        <f t="shared" si="77"/>
        <v>1</v>
      </c>
      <c r="U1014" s="6">
        <f t="shared" si="78"/>
        <v>46.24</v>
      </c>
      <c r="V1014" s="6">
        <f>tbl_Raw_Data[[#This Row],[Discount_Pct]]*tbl_Raw_Data[[#This Row],[Gross_Amount]]/100</f>
        <v>2.3120000000000003</v>
      </c>
      <c r="W1014" s="6">
        <f>tbl_Raw_Data[[#This Row],[Gross_Amount]]-tbl_Raw_Data[[#This Row],[Discount_Amount]]</f>
        <v>43.928000000000004</v>
      </c>
      <c r="X1014" s="6">
        <f>tbl_Raw_Data[[#This Row],[Net_Amount_Before_Tax]]*tbl_Raw_Data[[#This Row],[Tax_Pct]]/100</f>
        <v>5.2713600000000005</v>
      </c>
      <c r="Y1014" s="6">
        <f>tbl_Raw_Data[[#This Row],[Net_Amount_Before_Tax]]+tbl_Raw_Data[[#This Row],[Tax_Amount]]</f>
        <v>49.199360000000006</v>
      </c>
      <c r="Z1014" s="6">
        <f t="shared" si="79"/>
        <v>3</v>
      </c>
    </row>
    <row r="1015" spans="1:26" x14ac:dyDescent="0.3">
      <c r="A1015" s="23" t="s">
        <v>1889</v>
      </c>
      <c r="B1015" s="34">
        <v>45313</v>
      </c>
      <c r="C1015" s="23" t="s">
        <v>1890</v>
      </c>
      <c r="D1015" s="23" t="s">
        <v>87</v>
      </c>
      <c r="E1015" s="23" t="s">
        <v>88</v>
      </c>
      <c r="F1015" s="23">
        <v>600040</v>
      </c>
      <c r="G1015" s="23" t="s">
        <v>102</v>
      </c>
      <c r="H1015" s="23" t="s">
        <v>103</v>
      </c>
      <c r="I1015" s="23" t="s">
        <v>104</v>
      </c>
      <c r="J1015" s="23" t="s">
        <v>64</v>
      </c>
      <c r="K1015" s="23" t="s">
        <v>57</v>
      </c>
      <c r="L1015" s="23">
        <v>1</v>
      </c>
      <c r="M1015" s="23">
        <v>104.21</v>
      </c>
      <c r="N1015" s="23">
        <v>15</v>
      </c>
      <c r="O1015" s="23">
        <v>12</v>
      </c>
      <c r="P1015" s="23" t="s">
        <v>33</v>
      </c>
      <c r="Q1015" s="23" t="s">
        <v>34</v>
      </c>
      <c r="R1015" s="23">
        <f t="shared" si="75"/>
        <v>1</v>
      </c>
      <c r="S1015" s="23" t="str">
        <f t="shared" si="76"/>
        <v>ORD101014_20240122_CUST00728_MED029</v>
      </c>
      <c r="T1015" s="23">
        <f t="shared" si="77"/>
        <v>1</v>
      </c>
      <c r="U1015" s="6">
        <f t="shared" si="78"/>
        <v>104.21</v>
      </c>
      <c r="V1015" s="6">
        <f>tbl_Raw_Data[[#This Row],[Discount_Pct]]*tbl_Raw_Data[[#This Row],[Gross_Amount]]/100</f>
        <v>15.631499999999999</v>
      </c>
      <c r="W1015" s="6">
        <f>tbl_Raw_Data[[#This Row],[Gross_Amount]]-tbl_Raw_Data[[#This Row],[Discount_Amount]]</f>
        <v>88.578499999999991</v>
      </c>
      <c r="X1015" s="6">
        <f>tbl_Raw_Data[[#This Row],[Net_Amount_Before_Tax]]*tbl_Raw_Data[[#This Row],[Tax_Pct]]/100</f>
        <v>10.62942</v>
      </c>
      <c r="Y1015" s="6">
        <f>tbl_Raw_Data[[#This Row],[Net_Amount_Before_Tax]]+tbl_Raw_Data[[#This Row],[Tax_Amount]]</f>
        <v>99.207919999999987</v>
      </c>
      <c r="Z1015" s="6">
        <f t="shared" si="79"/>
        <v>4</v>
      </c>
    </row>
    <row r="1016" spans="1:26" x14ac:dyDescent="0.3">
      <c r="A1016" s="23" t="s">
        <v>1891</v>
      </c>
      <c r="B1016" s="34">
        <v>45545</v>
      </c>
      <c r="C1016" s="23" t="s">
        <v>1892</v>
      </c>
      <c r="D1016" s="23" t="s">
        <v>159</v>
      </c>
      <c r="E1016" s="23" t="s">
        <v>47</v>
      </c>
      <c r="F1016" s="23">
        <v>400093</v>
      </c>
      <c r="G1016" s="23" t="s">
        <v>192</v>
      </c>
      <c r="H1016" s="23" t="s">
        <v>193</v>
      </c>
      <c r="I1016" s="23" t="s">
        <v>41</v>
      </c>
      <c r="J1016" s="23" t="s">
        <v>194</v>
      </c>
      <c r="K1016" s="23" t="s">
        <v>24</v>
      </c>
      <c r="L1016" s="23">
        <v>3</v>
      </c>
      <c r="M1016" s="23">
        <v>33.06</v>
      </c>
      <c r="N1016" s="23">
        <v>20</v>
      </c>
      <c r="O1016" s="23">
        <v>5</v>
      </c>
      <c r="P1016" s="23" t="s">
        <v>89</v>
      </c>
      <c r="Q1016" s="23" t="s">
        <v>34</v>
      </c>
      <c r="R1016" s="23">
        <f t="shared" si="75"/>
        <v>1</v>
      </c>
      <c r="S1016" s="23" t="str">
        <f t="shared" si="76"/>
        <v>ORD101015_20240910_CUST01936_MED002</v>
      </c>
      <c r="T1016" s="23">
        <f t="shared" si="77"/>
        <v>1</v>
      </c>
      <c r="U1016" s="6">
        <f t="shared" si="78"/>
        <v>99.18</v>
      </c>
      <c r="V1016" s="6">
        <f>tbl_Raw_Data[[#This Row],[Discount_Pct]]*tbl_Raw_Data[[#This Row],[Gross_Amount]]/100</f>
        <v>19.836000000000002</v>
      </c>
      <c r="W1016" s="6">
        <f>tbl_Raw_Data[[#This Row],[Gross_Amount]]-tbl_Raw_Data[[#This Row],[Discount_Amount]]</f>
        <v>79.344000000000008</v>
      </c>
      <c r="X1016" s="6">
        <f>tbl_Raw_Data[[#This Row],[Net_Amount_Before_Tax]]*tbl_Raw_Data[[#This Row],[Tax_Pct]]/100</f>
        <v>3.9672000000000001</v>
      </c>
      <c r="Y1016" s="6">
        <f>tbl_Raw_Data[[#This Row],[Net_Amount_Before_Tax]]+tbl_Raw_Data[[#This Row],[Tax_Amount]]</f>
        <v>83.311200000000014</v>
      </c>
      <c r="Z1016" s="6">
        <f t="shared" si="79"/>
        <v>2</v>
      </c>
    </row>
    <row r="1017" spans="1:26" x14ac:dyDescent="0.3">
      <c r="A1017" s="23" t="s">
        <v>1893</v>
      </c>
      <c r="B1017" s="34">
        <v>45388</v>
      </c>
      <c r="C1017" s="23" t="s">
        <v>1894</v>
      </c>
      <c r="D1017" s="23" t="s">
        <v>87</v>
      </c>
      <c r="E1017" s="23" t="s">
        <v>88</v>
      </c>
      <c r="F1017" s="23">
        <v>600040</v>
      </c>
      <c r="G1017" s="23" t="s">
        <v>167</v>
      </c>
      <c r="H1017" s="23" t="s">
        <v>168</v>
      </c>
      <c r="I1017" s="23" t="s">
        <v>113</v>
      </c>
      <c r="J1017" s="23" t="s">
        <v>42</v>
      </c>
      <c r="K1017" s="23" t="s">
        <v>24</v>
      </c>
      <c r="L1017" s="23">
        <v>3</v>
      </c>
      <c r="M1017" s="23">
        <v>190.42</v>
      </c>
      <c r="N1017" s="23">
        <v>10</v>
      </c>
      <c r="O1017" s="23">
        <v>12</v>
      </c>
      <c r="P1017" s="23" t="s">
        <v>58</v>
      </c>
      <c r="Q1017" s="23" t="s">
        <v>90</v>
      </c>
      <c r="R1017" s="23">
        <f t="shared" si="75"/>
        <v>1</v>
      </c>
      <c r="S1017" s="23" t="str">
        <f t="shared" si="76"/>
        <v>ORD101016_20240406_CUST00410_MED026</v>
      </c>
      <c r="T1017" s="23">
        <f t="shared" si="77"/>
        <v>1</v>
      </c>
      <c r="U1017" s="6">
        <f t="shared" si="78"/>
        <v>571.26</v>
      </c>
      <c r="V1017" s="6">
        <f>tbl_Raw_Data[[#This Row],[Discount_Pct]]*tbl_Raw_Data[[#This Row],[Gross_Amount]]/100</f>
        <v>57.126000000000005</v>
      </c>
      <c r="W1017" s="6">
        <f>tbl_Raw_Data[[#This Row],[Gross_Amount]]-tbl_Raw_Data[[#This Row],[Discount_Amount]]</f>
        <v>514.13400000000001</v>
      </c>
      <c r="X1017" s="6">
        <f>tbl_Raw_Data[[#This Row],[Net_Amount_Before_Tax]]*tbl_Raw_Data[[#This Row],[Tax_Pct]]/100</f>
        <v>61.696080000000002</v>
      </c>
      <c r="Y1017" s="6">
        <f>tbl_Raw_Data[[#This Row],[Net_Amount_Before_Tax]]+tbl_Raw_Data[[#This Row],[Tax_Amount]]</f>
        <v>575.83008000000007</v>
      </c>
      <c r="Z1017" s="6">
        <f t="shared" si="79"/>
        <v>1</v>
      </c>
    </row>
    <row r="1018" spans="1:26" x14ac:dyDescent="0.3">
      <c r="A1018" s="23" t="s">
        <v>1895</v>
      </c>
      <c r="B1018" s="34">
        <v>45761</v>
      </c>
      <c r="C1018" s="23" t="s">
        <v>1743</v>
      </c>
      <c r="D1018" s="23" t="s">
        <v>37</v>
      </c>
      <c r="E1018" s="23" t="s">
        <v>38</v>
      </c>
      <c r="F1018" s="23">
        <v>452020</v>
      </c>
      <c r="G1018" s="23" t="s">
        <v>315</v>
      </c>
      <c r="H1018" s="23" t="s">
        <v>316</v>
      </c>
      <c r="I1018" s="23" t="s">
        <v>50</v>
      </c>
      <c r="J1018" s="23" t="s">
        <v>114</v>
      </c>
      <c r="K1018" s="23" t="s">
        <v>24</v>
      </c>
      <c r="L1018" s="23">
        <v>1</v>
      </c>
      <c r="M1018" s="23">
        <v>116.41</v>
      </c>
      <c r="N1018" s="23">
        <v>5</v>
      </c>
      <c r="O1018" s="23">
        <v>18</v>
      </c>
      <c r="P1018" s="23" t="s">
        <v>33</v>
      </c>
      <c r="Q1018" s="23" t="s">
        <v>34</v>
      </c>
      <c r="R1018" s="23">
        <f t="shared" si="75"/>
        <v>1</v>
      </c>
      <c r="S1018" s="23" t="str">
        <f t="shared" si="76"/>
        <v>ORD101017_20250414_CUST00056_MED012</v>
      </c>
      <c r="T1018" s="23">
        <f t="shared" si="77"/>
        <v>1</v>
      </c>
      <c r="U1018" s="6">
        <f t="shared" si="78"/>
        <v>116.41</v>
      </c>
      <c r="V1018" s="6">
        <f>tbl_Raw_Data[[#This Row],[Discount_Pct]]*tbl_Raw_Data[[#This Row],[Gross_Amount]]/100</f>
        <v>5.8204999999999991</v>
      </c>
      <c r="W1018" s="6">
        <f>tbl_Raw_Data[[#This Row],[Gross_Amount]]-tbl_Raw_Data[[#This Row],[Discount_Amount]]</f>
        <v>110.5895</v>
      </c>
      <c r="X1018" s="6">
        <f>tbl_Raw_Data[[#This Row],[Net_Amount_Before_Tax]]*tbl_Raw_Data[[#This Row],[Tax_Pct]]/100</f>
        <v>19.906110000000002</v>
      </c>
      <c r="Y1018" s="6">
        <f>tbl_Raw_Data[[#This Row],[Net_Amount_Before_Tax]]+tbl_Raw_Data[[#This Row],[Tax_Amount]]</f>
        <v>130.49561</v>
      </c>
      <c r="Z1018" s="6">
        <f t="shared" si="79"/>
        <v>3</v>
      </c>
    </row>
    <row r="1019" spans="1:26" x14ac:dyDescent="0.3">
      <c r="A1019" s="23" t="s">
        <v>1896</v>
      </c>
      <c r="B1019" s="34">
        <v>45823</v>
      </c>
      <c r="C1019" s="23" t="s">
        <v>1826</v>
      </c>
      <c r="D1019" s="23" t="s">
        <v>52</v>
      </c>
      <c r="E1019" s="23" t="s">
        <v>52</v>
      </c>
      <c r="F1019" s="23">
        <v>160019</v>
      </c>
      <c r="G1019" s="23" t="s">
        <v>39</v>
      </c>
      <c r="H1019" s="23" t="s">
        <v>40</v>
      </c>
      <c r="I1019" s="23" t="s">
        <v>41</v>
      </c>
      <c r="J1019" s="23" t="s">
        <v>42</v>
      </c>
      <c r="K1019" s="23" t="s">
        <v>24</v>
      </c>
      <c r="L1019" s="23">
        <v>1</v>
      </c>
      <c r="M1019" s="23">
        <v>29.72</v>
      </c>
      <c r="N1019" s="23">
        <v>0</v>
      </c>
      <c r="O1019" s="23">
        <v>5</v>
      </c>
      <c r="P1019" s="23" t="s">
        <v>33</v>
      </c>
      <c r="Q1019" s="23" t="s">
        <v>34</v>
      </c>
      <c r="R1019" s="23">
        <f t="shared" si="75"/>
        <v>1</v>
      </c>
      <c r="S1019" s="23" t="str">
        <f t="shared" si="76"/>
        <v>ORD101018_20250615_CUST02983_MED001</v>
      </c>
      <c r="T1019" s="23">
        <f t="shared" si="77"/>
        <v>1</v>
      </c>
      <c r="U1019" s="6">
        <f t="shared" si="78"/>
        <v>29.72</v>
      </c>
      <c r="V1019" s="6">
        <f>tbl_Raw_Data[[#This Row],[Discount_Pct]]*tbl_Raw_Data[[#This Row],[Gross_Amount]]/100</f>
        <v>0</v>
      </c>
      <c r="W1019" s="6">
        <f>tbl_Raw_Data[[#This Row],[Gross_Amount]]-tbl_Raw_Data[[#This Row],[Discount_Amount]]</f>
        <v>29.72</v>
      </c>
      <c r="X1019" s="6">
        <f>tbl_Raw_Data[[#This Row],[Net_Amount_Before_Tax]]*tbl_Raw_Data[[#This Row],[Tax_Pct]]/100</f>
        <v>1.486</v>
      </c>
      <c r="Y1019" s="6">
        <f>tbl_Raw_Data[[#This Row],[Net_Amount_Before_Tax]]+tbl_Raw_Data[[#This Row],[Tax_Amount]]</f>
        <v>31.206</v>
      </c>
      <c r="Z1019" s="6">
        <f t="shared" si="79"/>
        <v>3</v>
      </c>
    </row>
    <row r="1020" spans="1:26" x14ac:dyDescent="0.3">
      <c r="A1020" s="23" t="s">
        <v>1897</v>
      </c>
      <c r="B1020" s="34">
        <v>46004</v>
      </c>
      <c r="C1020" s="23" t="s">
        <v>1898</v>
      </c>
      <c r="D1020" s="23" t="s">
        <v>46</v>
      </c>
      <c r="E1020" s="23" t="s">
        <v>47</v>
      </c>
      <c r="F1020" s="23">
        <v>411001</v>
      </c>
      <c r="G1020" s="23" t="s">
        <v>132</v>
      </c>
      <c r="H1020" s="23" t="s">
        <v>133</v>
      </c>
      <c r="I1020" s="23" t="s">
        <v>134</v>
      </c>
      <c r="J1020" s="23" t="s">
        <v>135</v>
      </c>
      <c r="K1020" s="23" t="s">
        <v>57</v>
      </c>
      <c r="L1020" s="23">
        <v>3</v>
      </c>
      <c r="M1020" s="23">
        <v>69.930000000000007</v>
      </c>
      <c r="N1020" s="23">
        <v>15</v>
      </c>
      <c r="O1020" s="23">
        <v>18</v>
      </c>
      <c r="P1020" s="23" t="s">
        <v>65</v>
      </c>
      <c r="Q1020" s="23" t="s">
        <v>90</v>
      </c>
      <c r="R1020" s="23">
        <f t="shared" si="75"/>
        <v>1</v>
      </c>
      <c r="S1020" s="23" t="str">
        <f t="shared" si="76"/>
        <v>ORD101019_20251213_CUST01765_MED007</v>
      </c>
      <c r="T1020" s="23">
        <f t="shared" si="77"/>
        <v>1</v>
      </c>
      <c r="U1020" s="6">
        <f t="shared" si="78"/>
        <v>209.79000000000002</v>
      </c>
      <c r="V1020" s="6">
        <f>tbl_Raw_Data[[#This Row],[Discount_Pct]]*tbl_Raw_Data[[#This Row],[Gross_Amount]]/100</f>
        <v>31.468500000000002</v>
      </c>
      <c r="W1020" s="6">
        <f>tbl_Raw_Data[[#This Row],[Gross_Amount]]-tbl_Raw_Data[[#This Row],[Discount_Amount]]</f>
        <v>178.32150000000001</v>
      </c>
      <c r="X1020" s="6">
        <f>tbl_Raw_Data[[#This Row],[Net_Amount_Before_Tax]]*tbl_Raw_Data[[#This Row],[Tax_Pct]]/100</f>
        <v>32.09787</v>
      </c>
      <c r="Y1020" s="6">
        <f>tbl_Raw_Data[[#This Row],[Net_Amount_Before_Tax]]+tbl_Raw_Data[[#This Row],[Tax_Amount]]</f>
        <v>210.41937000000001</v>
      </c>
      <c r="Z1020" s="6">
        <f t="shared" si="79"/>
        <v>1</v>
      </c>
    </row>
    <row r="1021" spans="1:26" x14ac:dyDescent="0.3">
      <c r="A1021" s="23" t="s">
        <v>1899</v>
      </c>
      <c r="B1021" s="34">
        <v>45831</v>
      </c>
      <c r="C1021" s="23" t="s">
        <v>1900</v>
      </c>
      <c r="D1021" s="23" t="s">
        <v>87</v>
      </c>
      <c r="E1021" s="23" t="s">
        <v>88</v>
      </c>
      <c r="F1021" s="23">
        <v>600040</v>
      </c>
      <c r="G1021" s="23" t="s">
        <v>283</v>
      </c>
      <c r="H1021" s="23" t="s">
        <v>284</v>
      </c>
      <c r="I1021" s="23" t="s">
        <v>104</v>
      </c>
      <c r="J1021" s="23" t="s">
        <v>42</v>
      </c>
      <c r="K1021" s="23" t="s">
        <v>57</v>
      </c>
      <c r="L1021" s="23">
        <v>2</v>
      </c>
      <c r="M1021" s="23">
        <v>319.13</v>
      </c>
      <c r="N1021" s="23">
        <v>5</v>
      </c>
      <c r="O1021" s="23">
        <v>12</v>
      </c>
      <c r="P1021" s="23" t="s">
        <v>65</v>
      </c>
      <c r="Q1021" s="23" t="s">
        <v>34</v>
      </c>
      <c r="R1021" s="23">
        <f t="shared" si="75"/>
        <v>1</v>
      </c>
      <c r="S1021" s="23" t="str">
        <f t="shared" si="76"/>
        <v>ORD101020_20250623_CUST00717_MED030</v>
      </c>
      <c r="T1021" s="23">
        <f t="shared" si="77"/>
        <v>1</v>
      </c>
      <c r="U1021" s="6">
        <f t="shared" si="78"/>
        <v>638.26</v>
      </c>
      <c r="V1021" s="6">
        <f>tbl_Raw_Data[[#This Row],[Discount_Pct]]*tbl_Raw_Data[[#This Row],[Gross_Amount]]/100</f>
        <v>31.913</v>
      </c>
      <c r="W1021" s="6">
        <f>tbl_Raw_Data[[#This Row],[Gross_Amount]]-tbl_Raw_Data[[#This Row],[Discount_Amount]]</f>
        <v>606.34699999999998</v>
      </c>
      <c r="X1021" s="6">
        <f>tbl_Raw_Data[[#This Row],[Net_Amount_Before_Tax]]*tbl_Raw_Data[[#This Row],[Tax_Pct]]/100</f>
        <v>72.76164</v>
      </c>
      <c r="Y1021" s="6">
        <f>tbl_Raw_Data[[#This Row],[Net_Amount_Before_Tax]]+tbl_Raw_Data[[#This Row],[Tax_Amount]]</f>
        <v>679.10863999999992</v>
      </c>
      <c r="Z1021" s="6">
        <f t="shared" si="79"/>
        <v>1</v>
      </c>
    </row>
    <row r="1022" spans="1:26" x14ac:dyDescent="0.3">
      <c r="A1022" s="23" t="s">
        <v>1899</v>
      </c>
      <c r="B1022" s="34">
        <v>45824</v>
      </c>
      <c r="C1022" s="23" t="s">
        <v>1901</v>
      </c>
      <c r="D1022" s="23" t="s">
        <v>46</v>
      </c>
      <c r="E1022" s="23" t="s">
        <v>47</v>
      </c>
      <c r="F1022" s="23">
        <v>411038</v>
      </c>
      <c r="G1022" s="23" t="s">
        <v>111</v>
      </c>
      <c r="H1022" s="23" t="s">
        <v>112</v>
      </c>
      <c r="I1022" s="23" t="s">
        <v>113</v>
      </c>
      <c r="J1022" s="23" t="s">
        <v>114</v>
      </c>
      <c r="K1022" s="23" t="s">
        <v>24</v>
      </c>
      <c r="L1022" s="23">
        <v>2</v>
      </c>
      <c r="M1022" s="23">
        <v>94.72</v>
      </c>
      <c r="N1022" s="23">
        <v>5</v>
      </c>
      <c r="O1022" s="23">
        <v>5</v>
      </c>
      <c r="P1022" s="23" t="s">
        <v>25</v>
      </c>
      <c r="Q1022" s="23" t="s">
        <v>34</v>
      </c>
      <c r="R1022" s="23">
        <f t="shared" si="75"/>
        <v>1</v>
      </c>
      <c r="S1022" s="23" t="str">
        <f t="shared" si="76"/>
        <v>ORD101020_20250616_CUST02875_MED027</v>
      </c>
      <c r="T1022" s="23">
        <f t="shared" si="77"/>
        <v>1</v>
      </c>
      <c r="U1022" s="6">
        <f t="shared" si="78"/>
        <v>189.44</v>
      </c>
      <c r="V1022" s="6">
        <f>tbl_Raw_Data[[#This Row],[Discount_Pct]]*tbl_Raw_Data[[#This Row],[Gross_Amount]]/100</f>
        <v>9.4720000000000013</v>
      </c>
      <c r="W1022" s="6">
        <f>tbl_Raw_Data[[#This Row],[Gross_Amount]]-tbl_Raw_Data[[#This Row],[Discount_Amount]]</f>
        <v>179.96799999999999</v>
      </c>
      <c r="X1022" s="6">
        <f>tbl_Raw_Data[[#This Row],[Net_Amount_Before_Tax]]*tbl_Raw_Data[[#This Row],[Tax_Pct]]/100</f>
        <v>8.9983999999999984</v>
      </c>
      <c r="Y1022" s="6">
        <f>tbl_Raw_Data[[#This Row],[Net_Amount_Before_Tax]]+tbl_Raw_Data[[#This Row],[Tax_Amount]]</f>
        <v>188.96639999999999</v>
      </c>
      <c r="Z1022" s="6">
        <f t="shared" si="79"/>
        <v>1</v>
      </c>
    </row>
    <row r="1023" spans="1:26" x14ac:dyDescent="0.3">
      <c r="A1023" s="23" t="s">
        <v>1902</v>
      </c>
      <c r="B1023" s="34">
        <v>45993</v>
      </c>
      <c r="C1023" s="23" t="s">
        <v>1903</v>
      </c>
      <c r="D1023" s="23" t="s">
        <v>142</v>
      </c>
      <c r="E1023" s="23" t="s">
        <v>81</v>
      </c>
      <c r="F1023" s="23">
        <v>380015</v>
      </c>
      <c r="G1023" s="23" t="s">
        <v>229</v>
      </c>
      <c r="H1023" s="23" t="s">
        <v>230</v>
      </c>
      <c r="I1023" s="23" t="s">
        <v>84</v>
      </c>
      <c r="J1023" s="23" t="s">
        <v>140</v>
      </c>
      <c r="K1023" s="23" t="s">
        <v>24</v>
      </c>
      <c r="L1023" s="23">
        <v>1</v>
      </c>
      <c r="M1023" s="23">
        <v>199.68</v>
      </c>
      <c r="N1023" s="23">
        <v>10</v>
      </c>
      <c r="O1023" s="23">
        <v>18</v>
      </c>
      <c r="P1023" s="23" t="s">
        <v>65</v>
      </c>
      <c r="Q1023" s="23" t="s">
        <v>90</v>
      </c>
      <c r="R1023" s="23">
        <f t="shared" si="75"/>
        <v>1</v>
      </c>
      <c r="S1023" s="23" t="str">
        <f t="shared" si="76"/>
        <v>ORD101022_20251202_CUST00603_MED022</v>
      </c>
      <c r="T1023" s="23">
        <f t="shared" si="77"/>
        <v>1</v>
      </c>
      <c r="U1023" s="6">
        <f t="shared" si="78"/>
        <v>199.68</v>
      </c>
      <c r="V1023" s="6">
        <f>tbl_Raw_Data[[#This Row],[Discount_Pct]]*tbl_Raw_Data[[#This Row],[Gross_Amount]]/100</f>
        <v>19.968000000000004</v>
      </c>
      <c r="W1023" s="6">
        <f>tbl_Raw_Data[[#This Row],[Gross_Amount]]-tbl_Raw_Data[[#This Row],[Discount_Amount]]</f>
        <v>179.71199999999999</v>
      </c>
      <c r="X1023" s="6">
        <f>tbl_Raw_Data[[#This Row],[Net_Amount_Before_Tax]]*tbl_Raw_Data[[#This Row],[Tax_Pct]]/100</f>
        <v>32.34816</v>
      </c>
      <c r="Y1023" s="6">
        <f>tbl_Raw_Data[[#This Row],[Net_Amount_Before_Tax]]+tbl_Raw_Data[[#This Row],[Tax_Amount]]</f>
        <v>212.06016</v>
      </c>
      <c r="Z1023" s="6">
        <f t="shared" si="79"/>
        <v>1</v>
      </c>
    </row>
    <row r="1024" spans="1:26" x14ac:dyDescent="0.3">
      <c r="A1024" s="23" t="s">
        <v>1904</v>
      </c>
      <c r="B1024" s="34">
        <v>45593</v>
      </c>
      <c r="C1024" s="23" t="s">
        <v>1905</v>
      </c>
      <c r="D1024" s="23" t="s">
        <v>142</v>
      </c>
      <c r="E1024" s="23" t="s">
        <v>81</v>
      </c>
      <c r="F1024" s="23">
        <v>380054</v>
      </c>
      <c r="G1024" s="23" t="s">
        <v>192</v>
      </c>
      <c r="H1024" s="23" t="s">
        <v>193</v>
      </c>
      <c r="I1024" s="23" t="s">
        <v>41</v>
      </c>
      <c r="J1024" s="23" t="s">
        <v>194</v>
      </c>
      <c r="K1024" s="23" t="s">
        <v>24</v>
      </c>
      <c r="L1024" s="23">
        <v>1</v>
      </c>
      <c r="M1024" s="23">
        <v>35.29</v>
      </c>
      <c r="N1024" s="23">
        <v>0</v>
      </c>
      <c r="O1024" s="23">
        <v>12</v>
      </c>
      <c r="P1024" s="23" t="s">
        <v>25</v>
      </c>
      <c r="Q1024" s="23" t="s">
        <v>26</v>
      </c>
      <c r="R1024" s="23">
        <f t="shared" si="75"/>
        <v>1</v>
      </c>
      <c r="S1024" s="23" t="str">
        <f t="shared" si="76"/>
        <v>ORD101023_20241028_CUST00064_MED002</v>
      </c>
      <c r="T1024" s="23">
        <f t="shared" si="77"/>
        <v>1</v>
      </c>
      <c r="U1024" s="6">
        <f t="shared" si="78"/>
        <v>35.29</v>
      </c>
      <c r="V1024" s="6">
        <f>tbl_Raw_Data[[#This Row],[Discount_Pct]]*tbl_Raw_Data[[#This Row],[Gross_Amount]]/100</f>
        <v>0</v>
      </c>
      <c r="W1024" s="6">
        <f>tbl_Raw_Data[[#This Row],[Gross_Amount]]-tbl_Raw_Data[[#This Row],[Discount_Amount]]</f>
        <v>35.29</v>
      </c>
      <c r="X1024" s="6">
        <f>tbl_Raw_Data[[#This Row],[Net_Amount_Before_Tax]]*tbl_Raw_Data[[#This Row],[Tax_Pct]]/100</f>
        <v>4.2347999999999999</v>
      </c>
      <c r="Y1024" s="6">
        <f>tbl_Raw_Data[[#This Row],[Net_Amount_Before_Tax]]+tbl_Raw_Data[[#This Row],[Tax_Amount]]</f>
        <v>39.524799999999999</v>
      </c>
      <c r="Z1024" s="6">
        <f t="shared" si="79"/>
        <v>2</v>
      </c>
    </row>
    <row r="1025" spans="1:26" x14ac:dyDescent="0.3">
      <c r="A1025" s="23" t="s">
        <v>1906</v>
      </c>
      <c r="B1025" s="34">
        <v>45292</v>
      </c>
      <c r="C1025" s="23" t="s">
        <v>1176</v>
      </c>
      <c r="D1025" s="23" t="s">
        <v>87</v>
      </c>
      <c r="E1025" s="23" t="s">
        <v>88</v>
      </c>
      <c r="F1025" s="23">
        <v>600100</v>
      </c>
      <c r="G1025" s="23" t="s">
        <v>107</v>
      </c>
      <c r="H1025" s="23" t="s">
        <v>108</v>
      </c>
      <c r="I1025" s="23" t="s">
        <v>63</v>
      </c>
      <c r="J1025" s="23" t="s">
        <v>42</v>
      </c>
      <c r="K1025" s="23" t="s">
        <v>57</v>
      </c>
      <c r="L1025" s="23">
        <v>1</v>
      </c>
      <c r="M1025" s="23">
        <v>90.87</v>
      </c>
      <c r="N1025" s="23">
        <v>15</v>
      </c>
      <c r="O1025" s="23">
        <v>18</v>
      </c>
      <c r="P1025" s="23" t="s">
        <v>43</v>
      </c>
      <c r="Q1025" s="23" t="s">
        <v>34</v>
      </c>
      <c r="R1025" s="23">
        <f t="shared" si="75"/>
        <v>1</v>
      </c>
      <c r="S1025" s="23" t="str">
        <f t="shared" si="76"/>
        <v>ORD101024_20240101_CUST00205_MED005</v>
      </c>
      <c r="T1025" s="23">
        <f t="shared" si="77"/>
        <v>1</v>
      </c>
      <c r="U1025" s="6">
        <f t="shared" si="78"/>
        <v>90.87</v>
      </c>
      <c r="V1025" s="6">
        <f>tbl_Raw_Data[[#This Row],[Discount_Pct]]*tbl_Raw_Data[[#This Row],[Gross_Amount]]/100</f>
        <v>13.630500000000001</v>
      </c>
      <c r="W1025" s="6">
        <f>tbl_Raw_Data[[#This Row],[Gross_Amount]]-tbl_Raw_Data[[#This Row],[Discount_Amount]]</f>
        <v>77.239500000000007</v>
      </c>
      <c r="X1025" s="6">
        <f>tbl_Raw_Data[[#This Row],[Net_Amount_Before_Tax]]*tbl_Raw_Data[[#This Row],[Tax_Pct]]/100</f>
        <v>13.903110000000002</v>
      </c>
      <c r="Y1025" s="6">
        <f>tbl_Raw_Data[[#This Row],[Net_Amount_Before_Tax]]+tbl_Raw_Data[[#This Row],[Tax_Amount]]</f>
        <v>91.142610000000005</v>
      </c>
      <c r="Z1025" s="6">
        <f t="shared" si="79"/>
        <v>5</v>
      </c>
    </row>
    <row r="1026" spans="1:26" x14ac:dyDescent="0.3">
      <c r="A1026" s="23" t="s">
        <v>1907</v>
      </c>
      <c r="B1026" s="34">
        <v>45438</v>
      </c>
      <c r="C1026" s="23" t="s">
        <v>650</v>
      </c>
      <c r="D1026" s="23" t="s">
        <v>28</v>
      </c>
      <c r="E1026" s="23" t="s">
        <v>29</v>
      </c>
      <c r="F1026" s="23">
        <v>500081</v>
      </c>
      <c r="G1026" s="23" t="s">
        <v>160</v>
      </c>
      <c r="H1026" s="23" t="s">
        <v>161</v>
      </c>
      <c r="I1026" s="23" t="s">
        <v>50</v>
      </c>
      <c r="J1026" s="23" t="s">
        <v>23</v>
      </c>
      <c r="K1026" s="23" t="s">
        <v>24</v>
      </c>
      <c r="L1026" s="23">
        <v>2</v>
      </c>
      <c r="M1026" s="23">
        <v>130.76</v>
      </c>
      <c r="N1026" s="23">
        <v>0</v>
      </c>
      <c r="O1026" s="23">
        <v>12</v>
      </c>
      <c r="P1026" s="23" t="s">
        <v>43</v>
      </c>
      <c r="Q1026" s="23" t="s">
        <v>26</v>
      </c>
      <c r="R1026" s="23">
        <f t="shared" ref="R1026:R1089" si="80">COUNTIFS($A$2:$A$8001,A1026,$B$2:$B$8001,B1026,$C$2:$C$8001,C1026,$G$2:$G$8001,G1026)</f>
        <v>1</v>
      </c>
      <c r="S1026" s="23" t="str">
        <f t="shared" ref="S1026:S1089" si="81">A1026&amp;"_"&amp;TEXT(B1026,"yyyymmdd")&amp;"_"&amp;C1026&amp;"_"&amp;G1026</f>
        <v>ORD101025_20240526_CUST03003_MED014</v>
      </c>
      <c r="T1026" s="23">
        <f t="shared" ref="T1026:T1089" si="82">COUNTIF($S$2:$S$8001,S1026)</f>
        <v>1</v>
      </c>
      <c r="U1026" s="6">
        <f t="shared" ref="U1026:U1089" si="83">L1026*M1026</f>
        <v>261.52</v>
      </c>
      <c r="V1026" s="6">
        <f>tbl_Raw_Data[[#This Row],[Discount_Pct]]*tbl_Raw_Data[[#This Row],[Gross_Amount]]/100</f>
        <v>0</v>
      </c>
      <c r="W1026" s="6">
        <f>tbl_Raw_Data[[#This Row],[Gross_Amount]]-tbl_Raw_Data[[#This Row],[Discount_Amount]]</f>
        <v>261.52</v>
      </c>
      <c r="X1026" s="6">
        <f>tbl_Raw_Data[[#This Row],[Net_Amount_Before_Tax]]*tbl_Raw_Data[[#This Row],[Tax_Pct]]/100</f>
        <v>31.382399999999997</v>
      </c>
      <c r="Y1026" s="6">
        <f>tbl_Raw_Data[[#This Row],[Net_Amount_Before_Tax]]+tbl_Raw_Data[[#This Row],[Tax_Amount]]</f>
        <v>292.9024</v>
      </c>
      <c r="Z1026" s="6">
        <f t="shared" ref="Z1026:Z1089" si="84">COUNTIFS($C$2:$C$8001,C1026,$Q$2:$Q$8001,"Delivered")</f>
        <v>1</v>
      </c>
    </row>
    <row r="1027" spans="1:26" x14ac:dyDescent="0.3">
      <c r="A1027" s="23" t="s">
        <v>1908</v>
      </c>
      <c r="B1027" s="34">
        <v>45392</v>
      </c>
      <c r="C1027" s="23" t="s">
        <v>1909</v>
      </c>
      <c r="D1027" s="23" t="s">
        <v>80</v>
      </c>
      <c r="E1027" s="23" t="s">
        <v>81</v>
      </c>
      <c r="F1027" s="23">
        <v>395017</v>
      </c>
      <c r="G1027" s="23" t="s">
        <v>119</v>
      </c>
      <c r="H1027" s="23" t="s">
        <v>120</v>
      </c>
      <c r="I1027" s="23" t="s">
        <v>32</v>
      </c>
      <c r="J1027" s="23" t="s">
        <v>64</v>
      </c>
      <c r="K1027" s="23" t="s">
        <v>57</v>
      </c>
      <c r="L1027" s="23">
        <v>2</v>
      </c>
      <c r="M1027" s="23">
        <v>64.88</v>
      </c>
      <c r="N1027" s="23">
        <v>5</v>
      </c>
      <c r="O1027" s="23">
        <v>5</v>
      </c>
      <c r="P1027" s="23" t="s">
        <v>43</v>
      </c>
      <c r="Q1027" s="23" t="s">
        <v>34</v>
      </c>
      <c r="R1027" s="23">
        <f t="shared" si="80"/>
        <v>1</v>
      </c>
      <c r="S1027" s="23" t="str">
        <f t="shared" si="81"/>
        <v>ORD101026_20240410_CUST01071_MED010</v>
      </c>
      <c r="T1027" s="23">
        <f t="shared" si="82"/>
        <v>1</v>
      </c>
      <c r="U1027" s="6">
        <f t="shared" si="83"/>
        <v>129.76</v>
      </c>
      <c r="V1027" s="6">
        <f>tbl_Raw_Data[[#This Row],[Discount_Pct]]*tbl_Raw_Data[[#This Row],[Gross_Amount]]/100</f>
        <v>6.4879999999999995</v>
      </c>
      <c r="W1027" s="6">
        <f>tbl_Raw_Data[[#This Row],[Gross_Amount]]-tbl_Raw_Data[[#This Row],[Discount_Amount]]</f>
        <v>123.27199999999999</v>
      </c>
      <c r="X1027" s="6">
        <f>tbl_Raw_Data[[#This Row],[Net_Amount_Before_Tax]]*tbl_Raw_Data[[#This Row],[Tax_Pct]]/100</f>
        <v>6.1635999999999989</v>
      </c>
      <c r="Y1027" s="6">
        <f>tbl_Raw_Data[[#This Row],[Net_Amount_Before_Tax]]+tbl_Raw_Data[[#This Row],[Tax_Amount]]</f>
        <v>129.43559999999999</v>
      </c>
      <c r="Z1027" s="6">
        <f t="shared" si="84"/>
        <v>1</v>
      </c>
    </row>
    <row r="1028" spans="1:26" x14ac:dyDescent="0.3">
      <c r="A1028" s="23" t="s">
        <v>1910</v>
      </c>
      <c r="B1028" s="34">
        <v>45718</v>
      </c>
      <c r="C1028" s="23" t="s">
        <v>1911</v>
      </c>
      <c r="D1028" s="23" t="s">
        <v>28</v>
      </c>
      <c r="E1028" s="23" t="s">
        <v>29</v>
      </c>
      <c r="F1028" s="23">
        <v>500090</v>
      </c>
      <c r="G1028" s="23" t="s">
        <v>119</v>
      </c>
      <c r="H1028" s="23" t="s">
        <v>120</v>
      </c>
      <c r="I1028" s="23" t="s">
        <v>32</v>
      </c>
      <c r="J1028" s="23" t="s">
        <v>64</v>
      </c>
      <c r="K1028" s="23" t="s">
        <v>57</v>
      </c>
      <c r="L1028" s="23">
        <v>1</v>
      </c>
      <c r="M1028" s="23">
        <v>67.22</v>
      </c>
      <c r="N1028" s="23">
        <v>15</v>
      </c>
      <c r="O1028" s="23">
        <v>12</v>
      </c>
      <c r="P1028" s="23" t="s">
        <v>43</v>
      </c>
      <c r="Q1028" s="23" t="s">
        <v>26</v>
      </c>
      <c r="R1028" s="23">
        <f t="shared" si="80"/>
        <v>1</v>
      </c>
      <c r="S1028" s="23" t="str">
        <f t="shared" si="81"/>
        <v>ORD101027_20250302_CUST02271_MED010</v>
      </c>
      <c r="T1028" s="23">
        <f t="shared" si="82"/>
        <v>1</v>
      </c>
      <c r="U1028" s="6">
        <f t="shared" si="83"/>
        <v>67.22</v>
      </c>
      <c r="V1028" s="6">
        <f>tbl_Raw_Data[[#This Row],[Discount_Pct]]*tbl_Raw_Data[[#This Row],[Gross_Amount]]/100</f>
        <v>10.083</v>
      </c>
      <c r="W1028" s="6">
        <f>tbl_Raw_Data[[#This Row],[Gross_Amount]]-tbl_Raw_Data[[#This Row],[Discount_Amount]]</f>
        <v>57.137</v>
      </c>
      <c r="X1028" s="6">
        <f>tbl_Raw_Data[[#This Row],[Net_Amount_Before_Tax]]*tbl_Raw_Data[[#This Row],[Tax_Pct]]/100</f>
        <v>6.8564400000000001</v>
      </c>
      <c r="Y1028" s="6">
        <f>tbl_Raw_Data[[#This Row],[Net_Amount_Before_Tax]]+tbl_Raw_Data[[#This Row],[Tax_Amount]]</f>
        <v>63.99344</v>
      </c>
      <c r="Z1028" s="6">
        <f t="shared" si="84"/>
        <v>0</v>
      </c>
    </row>
    <row r="1029" spans="1:26" x14ac:dyDescent="0.3">
      <c r="A1029" s="23" t="s">
        <v>1912</v>
      </c>
      <c r="B1029" s="34">
        <v>45739</v>
      </c>
      <c r="C1029" s="23" t="s">
        <v>1913</v>
      </c>
      <c r="D1029" s="23" t="s">
        <v>92</v>
      </c>
      <c r="E1029" s="23" t="s">
        <v>93</v>
      </c>
      <c r="F1029" s="23">
        <v>560038</v>
      </c>
      <c r="G1029" s="23" t="s">
        <v>30</v>
      </c>
      <c r="H1029" s="23" t="s">
        <v>31</v>
      </c>
      <c r="I1029" s="23" t="s">
        <v>32</v>
      </c>
      <c r="J1029" s="23" t="s">
        <v>23</v>
      </c>
      <c r="K1029" s="23" t="s">
        <v>24</v>
      </c>
      <c r="L1029" s="23">
        <v>2</v>
      </c>
      <c r="M1029" s="23">
        <v>130.22</v>
      </c>
      <c r="N1029" s="23">
        <v>15</v>
      </c>
      <c r="O1029" s="23">
        <v>18</v>
      </c>
      <c r="P1029" s="23" t="s">
        <v>33</v>
      </c>
      <c r="Q1029" s="23" t="s">
        <v>44</v>
      </c>
      <c r="R1029" s="23">
        <f t="shared" si="80"/>
        <v>1</v>
      </c>
      <c r="S1029" s="23" t="str">
        <f t="shared" si="81"/>
        <v>ORD101028_20250323_CUST00394_MED017</v>
      </c>
      <c r="T1029" s="23">
        <f t="shared" si="82"/>
        <v>1</v>
      </c>
      <c r="U1029" s="6">
        <f t="shared" si="83"/>
        <v>260.44</v>
      </c>
      <c r="V1029" s="6">
        <f>tbl_Raw_Data[[#This Row],[Discount_Pct]]*tbl_Raw_Data[[#This Row],[Gross_Amount]]/100</f>
        <v>39.066000000000003</v>
      </c>
      <c r="W1029" s="6">
        <f>tbl_Raw_Data[[#This Row],[Gross_Amount]]-tbl_Raw_Data[[#This Row],[Discount_Amount]]</f>
        <v>221.374</v>
      </c>
      <c r="X1029" s="6">
        <f>tbl_Raw_Data[[#This Row],[Net_Amount_Before_Tax]]*tbl_Raw_Data[[#This Row],[Tax_Pct]]/100</f>
        <v>39.847319999999996</v>
      </c>
      <c r="Y1029" s="6">
        <f>tbl_Raw_Data[[#This Row],[Net_Amount_Before_Tax]]+tbl_Raw_Data[[#This Row],[Tax_Amount]]</f>
        <v>261.22131999999999</v>
      </c>
      <c r="Z1029" s="6">
        <f t="shared" si="84"/>
        <v>2</v>
      </c>
    </row>
    <row r="1030" spans="1:26" x14ac:dyDescent="0.3">
      <c r="A1030" s="23" t="s">
        <v>1914</v>
      </c>
      <c r="B1030" s="34">
        <v>45722</v>
      </c>
      <c r="C1030" s="23" t="s">
        <v>1338</v>
      </c>
      <c r="D1030" s="23" t="s">
        <v>142</v>
      </c>
      <c r="E1030" s="23" t="s">
        <v>81</v>
      </c>
      <c r="F1030" s="23">
        <v>380015</v>
      </c>
      <c r="G1030" s="23" t="s">
        <v>39</v>
      </c>
      <c r="H1030" s="23" t="s">
        <v>40</v>
      </c>
      <c r="I1030" s="23" t="s">
        <v>41</v>
      </c>
      <c r="J1030" s="23" t="s">
        <v>42</v>
      </c>
      <c r="K1030" s="23" t="s">
        <v>24</v>
      </c>
      <c r="L1030" s="23">
        <v>4</v>
      </c>
      <c r="M1030" s="23">
        <v>26.61</v>
      </c>
      <c r="N1030" s="23">
        <v>10</v>
      </c>
      <c r="O1030" s="23">
        <v>5</v>
      </c>
      <c r="P1030" s="23" t="s">
        <v>89</v>
      </c>
      <c r="Q1030" s="23" t="s">
        <v>34</v>
      </c>
      <c r="R1030" s="23">
        <f t="shared" si="80"/>
        <v>1</v>
      </c>
      <c r="S1030" s="23" t="str">
        <f t="shared" si="81"/>
        <v>ORD101029_20250306_CUST01681_MED001</v>
      </c>
      <c r="T1030" s="23">
        <f t="shared" si="82"/>
        <v>1</v>
      </c>
      <c r="U1030" s="6">
        <f t="shared" si="83"/>
        <v>106.44</v>
      </c>
      <c r="V1030" s="6">
        <f>tbl_Raw_Data[[#This Row],[Discount_Pct]]*tbl_Raw_Data[[#This Row],[Gross_Amount]]/100</f>
        <v>10.644</v>
      </c>
      <c r="W1030" s="6">
        <f>tbl_Raw_Data[[#This Row],[Gross_Amount]]-tbl_Raw_Data[[#This Row],[Discount_Amount]]</f>
        <v>95.795999999999992</v>
      </c>
      <c r="X1030" s="6">
        <f>tbl_Raw_Data[[#This Row],[Net_Amount_Before_Tax]]*tbl_Raw_Data[[#This Row],[Tax_Pct]]/100</f>
        <v>4.7897999999999996</v>
      </c>
      <c r="Y1030" s="6">
        <f>tbl_Raw_Data[[#This Row],[Net_Amount_Before_Tax]]+tbl_Raw_Data[[#This Row],[Tax_Amount]]</f>
        <v>100.58579999999999</v>
      </c>
      <c r="Z1030" s="6">
        <f t="shared" si="84"/>
        <v>4</v>
      </c>
    </row>
    <row r="1031" spans="1:26" x14ac:dyDescent="0.3">
      <c r="A1031" s="23" t="s">
        <v>1915</v>
      </c>
      <c r="B1031" s="34">
        <v>45886</v>
      </c>
      <c r="C1031" s="23" t="s">
        <v>1916</v>
      </c>
      <c r="D1031" s="23" t="s">
        <v>46</v>
      </c>
      <c r="E1031" s="23" t="s">
        <v>47</v>
      </c>
      <c r="F1031" s="23">
        <v>411045</v>
      </c>
      <c r="G1031" s="23" t="s">
        <v>107</v>
      </c>
      <c r="H1031" s="23" t="s">
        <v>108</v>
      </c>
      <c r="I1031" s="23" t="s">
        <v>63</v>
      </c>
      <c r="J1031" s="23" t="s">
        <v>42</v>
      </c>
      <c r="K1031" s="23" t="s">
        <v>57</v>
      </c>
      <c r="L1031" s="23">
        <v>2</v>
      </c>
      <c r="M1031" s="23">
        <v>106.68</v>
      </c>
      <c r="N1031" s="23">
        <v>15</v>
      </c>
      <c r="O1031" s="23">
        <v>5</v>
      </c>
      <c r="P1031" s="23" t="s">
        <v>43</v>
      </c>
      <c r="Q1031" s="23" t="s">
        <v>26</v>
      </c>
      <c r="R1031" s="23">
        <f t="shared" si="80"/>
        <v>1</v>
      </c>
      <c r="S1031" s="23" t="str">
        <f t="shared" si="81"/>
        <v>ORD101030_20250817_CUST02098_MED005</v>
      </c>
      <c r="T1031" s="23">
        <f t="shared" si="82"/>
        <v>1</v>
      </c>
      <c r="U1031" s="6">
        <f t="shared" si="83"/>
        <v>213.36</v>
      </c>
      <c r="V1031" s="6">
        <f>tbl_Raw_Data[[#This Row],[Discount_Pct]]*tbl_Raw_Data[[#This Row],[Gross_Amount]]/100</f>
        <v>32.003999999999998</v>
      </c>
      <c r="W1031" s="6">
        <f>tbl_Raw_Data[[#This Row],[Gross_Amount]]-tbl_Raw_Data[[#This Row],[Discount_Amount]]</f>
        <v>181.35600000000002</v>
      </c>
      <c r="X1031" s="6">
        <f>tbl_Raw_Data[[#This Row],[Net_Amount_Before_Tax]]*tbl_Raw_Data[[#This Row],[Tax_Pct]]/100</f>
        <v>9.0678000000000001</v>
      </c>
      <c r="Y1031" s="6">
        <f>tbl_Raw_Data[[#This Row],[Net_Amount_Before_Tax]]+tbl_Raw_Data[[#This Row],[Tax_Amount]]</f>
        <v>190.42380000000003</v>
      </c>
      <c r="Z1031" s="6">
        <f t="shared" si="84"/>
        <v>1</v>
      </c>
    </row>
    <row r="1032" spans="1:26" x14ac:dyDescent="0.3">
      <c r="A1032" s="23" t="s">
        <v>1917</v>
      </c>
      <c r="B1032" s="34">
        <v>45765</v>
      </c>
      <c r="C1032" s="23" t="s">
        <v>129</v>
      </c>
      <c r="D1032" s="23" t="s">
        <v>183</v>
      </c>
      <c r="E1032" s="23" t="s">
        <v>184</v>
      </c>
      <c r="F1032" s="23">
        <v>122001</v>
      </c>
      <c r="G1032" s="23" t="s">
        <v>48</v>
      </c>
      <c r="H1032" s="23" t="s">
        <v>49</v>
      </c>
      <c r="I1032" s="23" t="s">
        <v>50</v>
      </c>
      <c r="J1032" s="23" t="s">
        <v>23</v>
      </c>
      <c r="K1032" s="23" t="s">
        <v>24</v>
      </c>
      <c r="L1032" s="23">
        <v>2</v>
      </c>
      <c r="M1032" s="23">
        <v>121.72</v>
      </c>
      <c r="N1032" s="23">
        <v>0</v>
      </c>
      <c r="O1032" s="23">
        <v>5</v>
      </c>
      <c r="P1032" s="23" t="s">
        <v>65</v>
      </c>
      <c r="Q1032" s="23" t="s">
        <v>34</v>
      </c>
      <c r="R1032" s="23">
        <f t="shared" si="80"/>
        <v>1</v>
      </c>
      <c r="S1032" s="23" t="str">
        <f t="shared" si="81"/>
        <v>ORD101031_20250418_CUST03308_MED028</v>
      </c>
      <c r="T1032" s="23">
        <f t="shared" si="82"/>
        <v>1</v>
      </c>
      <c r="U1032" s="6">
        <f t="shared" si="83"/>
        <v>243.44</v>
      </c>
      <c r="V1032" s="6">
        <f>tbl_Raw_Data[[#This Row],[Discount_Pct]]*tbl_Raw_Data[[#This Row],[Gross_Amount]]/100</f>
        <v>0</v>
      </c>
      <c r="W1032" s="6">
        <f>tbl_Raw_Data[[#This Row],[Gross_Amount]]-tbl_Raw_Data[[#This Row],[Discount_Amount]]</f>
        <v>243.44</v>
      </c>
      <c r="X1032" s="6">
        <f>tbl_Raw_Data[[#This Row],[Net_Amount_Before_Tax]]*tbl_Raw_Data[[#This Row],[Tax_Pct]]/100</f>
        <v>12.172000000000001</v>
      </c>
      <c r="Y1032" s="6">
        <f>tbl_Raw_Data[[#This Row],[Net_Amount_Before_Tax]]+tbl_Raw_Data[[#This Row],[Tax_Amount]]</f>
        <v>255.61199999999999</v>
      </c>
      <c r="Z1032" s="6">
        <f t="shared" si="84"/>
        <v>2</v>
      </c>
    </row>
    <row r="1033" spans="1:26" x14ac:dyDescent="0.3">
      <c r="A1033" s="23" t="s">
        <v>1918</v>
      </c>
      <c r="B1033" s="34">
        <v>45871</v>
      </c>
      <c r="C1033" s="23" t="s">
        <v>1919</v>
      </c>
      <c r="D1033" s="23" t="s">
        <v>100</v>
      </c>
      <c r="E1033" s="23" t="s">
        <v>101</v>
      </c>
      <c r="F1033" s="23">
        <v>201301</v>
      </c>
      <c r="G1033" s="23" t="s">
        <v>196</v>
      </c>
      <c r="H1033" s="23" t="s">
        <v>197</v>
      </c>
      <c r="I1033" s="23" t="s">
        <v>32</v>
      </c>
      <c r="J1033" s="23" t="s">
        <v>42</v>
      </c>
      <c r="K1033" s="23" t="s">
        <v>24</v>
      </c>
      <c r="L1033" s="23">
        <v>3</v>
      </c>
      <c r="M1033" s="23">
        <v>22.82</v>
      </c>
      <c r="N1033" s="23">
        <v>5</v>
      </c>
      <c r="O1033" s="23">
        <v>12</v>
      </c>
      <c r="P1033" s="23" t="s">
        <v>58</v>
      </c>
      <c r="Q1033" s="23" t="s">
        <v>34</v>
      </c>
      <c r="R1033" s="23">
        <f t="shared" si="80"/>
        <v>1</v>
      </c>
      <c r="S1033" s="23" t="str">
        <f t="shared" si="81"/>
        <v>ORD101032_20250802_CUST01973_MED011</v>
      </c>
      <c r="T1033" s="23">
        <f t="shared" si="82"/>
        <v>1</v>
      </c>
      <c r="U1033" s="6">
        <f t="shared" si="83"/>
        <v>68.460000000000008</v>
      </c>
      <c r="V1033" s="6">
        <f>tbl_Raw_Data[[#This Row],[Discount_Pct]]*tbl_Raw_Data[[#This Row],[Gross_Amount]]/100</f>
        <v>3.4230000000000005</v>
      </c>
      <c r="W1033" s="6">
        <f>tbl_Raw_Data[[#This Row],[Gross_Amount]]-tbl_Raw_Data[[#This Row],[Discount_Amount]]</f>
        <v>65.037000000000006</v>
      </c>
      <c r="X1033" s="6">
        <f>tbl_Raw_Data[[#This Row],[Net_Amount_Before_Tax]]*tbl_Raw_Data[[#This Row],[Tax_Pct]]/100</f>
        <v>7.8044400000000005</v>
      </c>
      <c r="Y1033" s="6">
        <f>tbl_Raw_Data[[#This Row],[Net_Amount_Before_Tax]]+tbl_Raw_Data[[#This Row],[Tax_Amount]]</f>
        <v>72.841440000000006</v>
      </c>
      <c r="Z1033" s="6">
        <f t="shared" si="84"/>
        <v>2</v>
      </c>
    </row>
    <row r="1034" spans="1:26" x14ac:dyDescent="0.3">
      <c r="A1034" s="23" t="s">
        <v>1920</v>
      </c>
      <c r="B1034" s="34">
        <v>45867</v>
      </c>
      <c r="C1034" s="23" t="s">
        <v>1921</v>
      </c>
      <c r="D1034" s="23" t="s">
        <v>142</v>
      </c>
      <c r="E1034" s="23" t="s">
        <v>81</v>
      </c>
      <c r="F1034" s="23">
        <v>380054</v>
      </c>
      <c r="G1034" s="23" t="s">
        <v>107</v>
      </c>
      <c r="H1034" s="23" t="s">
        <v>108</v>
      </c>
      <c r="I1034" s="23" t="s">
        <v>63</v>
      </c>
      <c r="J1034" s="23" t="s">
        <v>42</v>
      </c>
      <c r="K1034" s="23" t="s">
        <v>57</v>
      </c>
      <c r="L1034" s="23">
        <v>1</v>
      </c>
      <c r="M1034" s="23">
        <v>100.93</v>
      </c>
      <c r="N1034" s="23">
        <v>15</v>
      </c>
      <c r="O1034" s="23">
        <v>5</v>
      </c>
      <c r="P1034" s="23" t="s">
        <v>58</v>
      </c>
      <c r="Q1034" s="23" t="s">
        <v>34</v>
      </c>
      <c r="R1034" s="23">
        <f t="shared" si="80"/>
        <v>1</v>
      </c>
      <c r="S1034" s="23" t="str">
        <f t="shared" si="81"/>
        <v>ORD101033_20250729_CUST03033_MED005</v>
      </c>
      <c r="T1034" s="23">
        <f t="shared" si="82"/>
        <v>1</v>
      </c>
      <c r="U1034" s="6">
        <f t="shared" si="83"/>
        <v>100.93</v>
      </c>
      <c r="V1034" s="6">
        <f>tbl_Raw_Data[[#This Row],[Discount_Pct]]*tbl_Raw_Data[[#This Row],[Gross_Amount]]/100</f>
        <v>15.1395</v>
      </c>
      <c r="W1034" s="6">
        <f>tbl_Raw_Data[[#This Row],[Gross_Amount]]-tbl_Raw_Data[[#This Row],[Discount_Amount]]</f>
        <v>85.790500000000009</v>
      </c>
      <c r="X1034" s="6">
        <f>tbl_Raw_Data[[#This Row],[Net_Amount_Before_Tax]]*tbl_Raw_Data[[#This Row],[Tax_Pct]]/100</f>
        <v>4.2895250000000003</v>
      </c>
      <c r="Y1034" s="6">
        <f>tbl_Raw_Data[[#This Row],[Net_Amount_Before_Tax]]+tbl_Raw_Data[[#This Row],[Tax_Amount]]</f>
        <v>90.080025000000006</v>
      </c>
      <c r="Z1034" s="6">
        <f t="shared" si="84"/>
        <v>2</v>
      </c>
    </row>
    <row r="1035" spans="1:26" x14ac:dyDescent="0.3">
      <c r="A1035" s="23" t="s">
        <v>1922</v>
      </c>
      <c r="B1035" s="34">
        <v>45930</v>
      </c>
      <c r="C1035" s="23" t="s">
        <v>1923</v>
      </c>
      <c r="D1035" s="23" t="s">
        <v>28</v>
      </c>
      <c r="E1035" s="23" t="s">
        <v>29</v>
      </c>
      <c r="F1035" s="23">
        <v>500001</v>
      </c>
      <c r="G1035" s="23" t="s">
        <v>61</v>
      </c>
      <c r="H1035" s="23" t="s">
        <v>62</v>
      </c>
      <c r="I1035" s="23" t="s">
        <v>63</v>
      </c>
      <c r="J1035" s="23" t="s">
        <v>64</v>
      </c>
      <c r="K1035" s="23" t="s">
        <v>57</v>
      </c>
      <c r="L1035" s="23">
        <v>1</v>
      </c>
      <c r="M1035" s="23">
        <v>101.34</v>
      </c>
      <c r="N1035" s="23">
        <v>15</v>
      </c>
      <c r="O1035" s="23">
        <v>12</v>
      </c>
      <c r="P1035" s="23" t="s">
        <v>43</v>
      </c>
      <c r="Q1035" s="23" t="s">
        <v>34</v>
      </c>
      <c r="R1035" s="23">
        <f t="shared" si="80"/>
        <v>1</v>
      </c>
      <c r="S1035" s="23" t="str">
        <f t="shared" si="81"/>
        <v>ORD101034_20250930_CUST02818_MED004</v>
      </c>
      <c r="T1035" s="23">
        <f t="shared" si="82"/>
        <v>1</v>
      </c>
      <c r="U1035" s="6">
        <f t="shared" si="83"/>
        <v>101.34</v>
      </c>
      <c r="V1035" s="6">
        <f>tbl_Raw_Data[[#This Row],[Discount_Pct]]*tbl_Raw_Data[[#This Row],[Gross_Amount]]/100</f>
        <v>15.201000000000001</v>
      </c>
      <c r="W1035" s="6">
        <f>tbl_Raw_Data[[#This Row],[Gross_Amount]]-tbl_Raw_Data[[#This Row],[Discount_Amount]]</f>
        <v>86.13900000000001</v>
      </c>
      <c r="X1035" s="6">
        <f>tbl_Raw_Data[[#This Row],[Net_Amount_Before_Tax]]*tbl_Raw_Data[[#This Row],[Tax_Pct]]/100</f>
        <v>10.336680000000001</v>
      </c>
      <c r="Y1035" s="6">
        <f>tbl_Raw_Data[[#This Row],[Net_Amount_Before_Tax]]+tbl_Raw_Data[[#This Row],[Tax_Amount]]</f>
        <v>96.475680000000011</v>
      </c>
      <c r="Z1035" s="6">
        <f t="shared" si="84"/>
        <v>1</v>
      </c>
    </row>
    <row r="1036" spans="1:26" x14ac:dyDescent="0.3">
      <c r="A1036" s="23" t="s">
        <v>1922</v>
      </c>
      <c r="B1036" s="34">
        <v>45317</v>
      </c>
      <c r="C1036" s="23" t="s">
        <v>1924</v>
      </c>
      <c r="D1036" s="23" t="s">
        <v>72</v>
      </c>
      <c r="E1036" s="23" t="s">
        <v>73</v>
      </c>
      <c r="F1036" s="23">
        <v>302017</v>
      </c>
      <c r="G1036" s="23" t="s">
        <v>224</v>
      </c>
      <c r="H1036" s="23" t="s">
        <v>225</v>
      </c>
      <c r="I1036" s="23" t="s">
        <v>147</v>
      </c>
      <c r="J1036" s="23" t="s">
        <v>23</v>
      </c>
      <c r="K1036" s="23" t="s">
        <v>24</v>
      </c>
      <c r="L1036" s="23">
        <v>1</v>
      </c>
      <c r="M1036" s="23">
        <v>54.24</v>
      </c>
      <c r="N1036" s="23">
        <v>5</v>
      </c>
      <c r="O1036" s="23">
        <v>12</v>
      </c>
      <c r="P1036" s="23" t="s">
        <v>43</v>
      </c>
      <c r="Q1036" s="23" t="s">
        <v>34</v>
      </c>
      <c r="R1036" s="23">
        <f t="shared" si="80"/>
        <v>1</v>
      </c>
      <c r="S1036" s="23" t="str">
        <f t="shared" si="81"/>
        <v>ORD101034_20240126_CUST03411_MED015</v>
      </c>
      <c r="T1036" s="23">
        <f t="shared" si="82"/>
        <v>1</v>
      </c>
      <c r="U1036" s="6">
        <f t="shared" si="83"/>
        <v>54.24</v>
      </c>
      <c r="V1036" s="6">
        <f>tbl_Raw_Data[[#This Row],[Discount_Pct]]*tbl_Raw_Data[[#This Row],[Gross_Amount]]/100</f>
        <v>2.7119999999999997</v>
      </c>
      <c r="W1036" s="6">
        <f>tbl_Raw_Data[[#This Row],[Gross_Amount]]-tbl_Raw_Data[[#This Row],[Discount_Amount]]</f>
        <v>51.528000000000006</v>
      </c>
      <c r="X1036" s="6">
        <f>tbl_Raw_Data[[#This Row],[Net_Amount_Before_Tax]]*tbl_Raw_Data[[#This Row],[Tax_Pct]]/100</f>
        <v>6.1833600000000004</v>
      </c>
      <c r="Y1036" s="6">
        <f>tbl_Raw_Data[[#This Row],[Net_Amount_Before_Tax]]+tbl_Raw_Data[[#This Row],[Tax_Amount]]</f>
        <v>57.711360000000006</v>
      </c>
      <c r="Z1036" s="6">
        <f t="shared" si="84"/>
        <v>2</v>
      </c>
    </row>
    <row r="1037" spans="1:26" x14ac:dyDescent="0.3">
      <c r="A1037" s="23" t="s">
        <v>1925</v>
      </c>
      <c r="B1037" s="34">
        <v>45989</v>
      </c>
      <c r="C1037" s="23" t="s">
        <v>1926</v>
      </c>
      <c r="D1037" s="23" t="s">
        <v>37</v>
      </c>
      <c r="E1037" s="23" t="s">
        <v>38</v>
      </c>
      <c r="F1037" s="23">
        <v>452010</v>
      </c>
      <c r="G1037" s="23" t="s">
        <v>229</v>
      </c>
      <c r="H1037" s="23" t="s">
        <v>230</v>
      </c>
      <c r="I1037" s="23" t="s">
        <v>84</v>
      </c>
      <c r="J1037" s="23" t="s">
        <v>140</v>
      </c>
      <c r="K1037" s="23" t="s">
        <v>24</v>
      </c>
      <c r="L1037" s="23">
        <v>2</v>
      </c>
      <c r="M1037" s="23">
        <v>174.43</v>
      </c>
      <c r="N1037" s="23">
        <v>10</v>
      </c>
      <c r="O1037" s="23">
        <v>5</v>
      </c>
      <c r="P1037" s="23" t="s">
        <v>58</v>
      </c>
      <c r="Q1037" s="23" t="s">
        <v>34</v>
      </c>
      <c r="R1037" s="23">
        <f t="shared" si="80"/>
        <v>1</v>
      </c>
      <c r="S1037" s="23" t="str">
        <f t="shared" si="81"/>
        <v>ORD101036_20251128_CUST01799_MED022</v>
      </c>
      <c r="T1037" s="23">
        <f t="shared" si="82"/>
        <v>1</v>
      </c>
      <c r="U1037" s="6">
        <f t="shared" si="83"/>
        <v>348.86</v>
      </c>
      <c r="V1037" s="6">
        <f>tbl_Raw_Data[[#This Row],[Discount_Pct]]*tbl_Raw_Data[[#This Row],[Gross_Amount]]/100</f>
        <v>34.886000000000003</v>
      </c>
      <c r="W1037" s="6">
        <f>tbl_Raw_Data[[#This Row],[Gross_Amount]]-tbl_Raw_Data[[#This Row],[Discount_Amount]]</f>
        <v>313.97399999999999</v>
      </c>
      <c r="X1037" s="6">
        <f>tbl_Raw_Data[[#This Row],[Net_Amount_Before_Tax]]*tbl_Raw_Data[[#This Row],[Tax_Pct]]/100</f>
        <v>15.698699999999999</v>
      </c>
      <c r="Y1037" s="6">
        <f>tbl_Raw_Data[[#This Row],[Net_Amount_Before_Tax]]+tbl_Raw_Data[[#This Row],[Tax_Amount]]</f>
        <v>329.67269999999996</v>
      </c>
      <c r="Z1037" s="6">
        <f t="shared" si="84"/>
        <v>2</v>
      </c>
    </row>
    <row r="1038" spans="1:26" x14ac:dyDescent="0.3">
      <c r="A1038" s="23" t="s">
        <v>1927</v>
      </c>
      <c r="B1038" s="34">
        <v>46008</v>
      </c>
      <c r="C1038" s="23" t="s">
        <v>1928</v>
      </c>
      <c r="D1038" s="23" t="s">
        <v>28</v>
      </c>
      <c r="E1038" s="23" t="s">
        <v>29</v>
      </c>
      <c r="F1038" s="23">
        <v>500084</v>
      </c>
      <c r="G1038" s="23" t="s">
        <v>145</v>
      </c>
      <c r="H1038" s="23" t="s">
        <v>146</v>
      </c>
      <c r="I1038" s="23" t="s">
        <v>147</v>
      </c>
      <c r="J1038" s="23" t="s">
        <v>148</v>
      </c>
      <c r="K1038" s="23" t="s">
        <v>24</v>
      </c>
      <c r="L1038" s="23">
        <v>2</v>
      </c>
      <c r="M1038" s="23">
        <v>100.61</v>
      </c>
      <c r="N1038" s="23">
        <v>0</v>
      </c>
      <c r="O1038" s="23">
        <v>12</v>
      </c>
      <c r="P1038" s="23" t="s">
        <v>65</v>
      </c>
      <c r="Q1038" s="23" t="s">
        <v>34</v>
      </c>
      <c r="R1038" s="23">
        <f t="shared" si="80"/>
        <v>1</v>
      </c>
      <c r="S1038" s="23" t="str">
        <f t="shared" si="81"/>
        <v>ORD101037_20251217_CUST02240_MED016</v>
      </c>
      <c r="T1038" s="23">
        <f t="shared" si="82"/>
        <v>1</v>
      </c>
      <c r="U1038" s="6">
        <f t="shared" si="83"/>
        <v>201.22</v>
      </c>
      <c r="V1038" s="6">
        <f>tbl_Raw_Data[[#This Row],[Discount_Pct]]*tbl_Raw_Data[[#This Row],[Gross_Amount]]/100</f>
        <v>0</v>
      </c>
      <c r="W1038" s="6">
        <f>tbl_Raw_Data[[#This Row],[Gross_Amount]]-tbl_Raw_Data[[#This Row],[Discount_Amount]]</f>
        <v>201.22</v>
      </c>
      <c r="X1038" s="6">
        <f>tbl_Raw_Data[[#This Row],[Net_Amount_Before_Tax]]*tbl_Raw_Data[[#This Row],[Tax_Pct]]/100</f>
        <v>24.1464</v>
      </c>
      <c r="Y1038" s="6">
        <f>tbl_Raw_Data[[#This Row],[Net_Amount_Before_Tax]]+tbl_Raw_Data[[#This Row],[Tax_Amount]]</f>
        <v>225.3664</v>
      </c>
      <c r="Z1038" s="6">
        <f t="shared" si="84"/>
        <v>2</v>
      </c>
    </row>
    <row r="1039" spans="1:26" x14ac:dyDescent="0.3">
      <c r="A1039" s="23" t="s">
        <v>1929</v>
      </c>
      <c r="B1039" s="34">
        <v>46006</v>
      </c>
      <c r="C1039" s="23" t="s">
        <v>1254</v>
      </c>
      <c r="D1039" s="23" t="s">
        <v>159</v>
      </c>
      <c r="E1039" s="23" t="s">
        <v>47</v>
      </c>
      <c r="F1039" s="23">
        <v>400001</v>
      </c>
      <c r="G1039" s="23" t="s">
        <v>224</v>
      </c>
      <c r="H1039" s="23" t="s">
        <v>225</v>
      </c>
      <c r="I1039" s="23" t="s">
        <v>147</v>
      </c>
      <c r="J1039" s="23" t="s">
        <v>23</v>
      </c>
      <c r="K1039" s="23" t="s">
        <v>24</v>
      </c>
      <c r="L1039" s="23">
        <v>1</v>
      </c>
      <c r="M1039" s="23">
        <v>47.75</v>
      </c>
      <c r="N1039" s="23">
        <v>0</v>
      </c>
      <c r="O1039" s="23">
        <v>12</v>
      </c>
      <c r="P1039" s="23" t="s">
        <v>89</v>
      </c>
      <c r="Q1039" s="23" t="s">
        <v>26</v>
      </c>
      <c r="R1039" s="23">
        <f t="shared" si="80"/>
        <v>1</v>
      </c>
      <c r="S1039" s="23" t="str">
        <f t="shared" si="81"/>
        <v>ORD101038_20251215_CUST03277_MED015</v>
      </c>
      <c r="T1039" s="23">
        <f t="shared" si="82"/>
        <v>1</v>
      </c>
      <c r="U1039" s="6">
        <f t="shared" si="83"/>
        <v>47.75</v>
      </c>
      <c r="V1039" s="6">
        <f>tbl_Raw_Data[[#This Row],[Discount_Pct]]*tbl_Raw_Data[[#This Row],[Gross_Amount]]/100</f>
        <v>0</v>
      </c>
      <c r="W1039" s="6">
        <f>tbl_Raw_Data[[#This Row],[Gross_Amount]]-tbl_Raw_Data[[#This Row],[Discount_Amount]]</f>
        <v>47.75</v>
      </c>
      <c r="X1039" s="6">
        <f>tbl_Raw_Data[[#This Row],[Net_Amount_Before_Tax]]*tbl_Raw_Data[[#This Row],[Tax_Pct]]/100</f>
        <v>5.73</v>
      </c>
      <c r="Y1039" s="6">
        <f>tbl_Raw_Data[[#This Row],[Net_Amount_Before_Tax]]+tbl_Raw_Data[[#This Row],[Tax_Amount]]</f>
        <v>53.480000000000004</v>
      </c>
      <c r="Z1039" s="6">
        <f t="shared" si="84"/>
        <v>3</v>
      </c>
    </row>
    <row r="1040" spans="1:26" x14ac:dyDescent="0.3">
      <c r="A1040" s="23" t="s">
        <v>1929</v>
      </c>
      <c r="B1040" s="34">
        <v>45602</v>
      </c>
      <c r="C1040" s="23" t="s">
        <v>1930</v>
      </c>
      <c r="D1040" s="23" t="s">
        <v>52</v>
      </c>
      <c r="E1040" s="23" t="s">
        <v>52</v>
      </c>
      <c r="F1040" s="23">
        <v>160017</v>
      </c>
      <c r="G1040" s="23" t="s">
        <v>94</v>
      </c>
      <c r="H1040" s="23" t="s">
        <v>95</v>
      </c>
      <c r="I1040" s="23" t="s">
        <v>84</v>
      </c>
      <c r="J1040" s="23" t="s">
        <v>42</v>
      </c>
      <c r="K1040" s="23" t="s">
        <v>24</v>
      </c>
      <c r="L1040" s="23">
        <v>4</v>
      </c>
      <c r="M1040" s="23">
        <v>85.88</v>
      </c>
      <c r="N1040" s="23">
        <v>0</v>
      </c>
      <c r="O1040" s="23">
        <v>5</v>
      </c>
      <c r="P1040" s="23" t="s">
        <v>33</v>
      </c>
      <c r="Q1040" s="23" t="s">
        <v>90</v>
      </c>
      <c r="R1040" s="23">
        <f t="shared" si="80"/>
        <v>1</v>
      </c>
      <c r="S1040" s="23" t="str">
        <f t="shared" si="81"/>
        <v>ORD101038_20241106_CUST00140_MED021</v>
      </c>
      <c r="T1040" s="23">
        <f t="shared" si="82"/>
        <v>1</v>
      </c>
      <c r="U1040" s="6">
        <f t="shared" si="83"/>
        <v>343.52</v>
      </c>
      <c r="V1040" s="6">
        <f>tbl_Raw_Data[[#This Row],[Discount_Pct]]*tbl_Raw_Data[[#This Row],[Gross_Amount]]/100</f>
        <v>0</v>
      </c>
      <c r="W1040" s="6">
        <f>tbl_Raw_Data[[#This Row],[Gross_Amount]]-tbl_Raw_Data[[#This Row],[Discount_Amount]]</f>
        <v>343.52</v>
      </c>
      <c r="X1040" s="6">
        <f>tbl_Raw_Data[[#This Row],[Net_Amount_Before_Tax]]*tbl_Raw_Data[[#This Row],[Tax_Pct]]/100</f>
        <v>17.175999999999998</v>
      </c>
      <c r="Y1040" s="6">
        <f>tbl_Raw_Data[[#This Row],[Net_Amount_Before_Tax]]+tbl_Raw_Data[[#This Row],[Tax_Amount]]</f>
        <v>360.69599999999997</v>
      </c>
      <c r="Z1040" s="6">
        <f t="shared" si="84"/>
        <v>0</v>
      </c>
    </row>
    <row r="1041" spans="1:26" x14ac:dyDescent="0.3">
      <c r="A1041" s="23" t="s">
        <v>1931</v>
      </c>
      <c r="B1041" s="34">
        <v>45454</v>
      </c>
      <c r="C1041" s="23" t="s">
        <v>1932</v>
      </c>
      <c r="D1041" s="23" t="s">
        <v>72</v>
      </c>
      <c r="E1041" s="23" t="s">
        <v>73</v>
      </c>
      <c r="F1041" s="23">
        <v>302021</v>
      </c>
      <c r="G1041" s="23" t="s">
        <v>48</v>
      </c>
      <c r="H1041" s="23" t="s">
        <v>49</v>
      </c>
      <c r="I1041" s="23" t="s">
        <v>50</v>
      </c>
      <c r="J1041" s="23" t="s">
        <v>23</v>
      </c>
      <c r="K1041" s="23" t="s">
        <v>24</v>
      </c>
      <c r="L1041" s="23">
        <v>3</v>
      </c>
      <c r="M1041" s="23">
        <v>103.06</v>
      </c>
      <c r="N1041" s="23">
        <v>15</v>
      </c>
      <c r="O1041" s="23">
        <v>12</v>
      </c>
      <c r="P1041" s="23" t="s">
        <v>89</v>
      </c>
      <c r="Q1041" s="23" t="s">
        <v>34</v>
      </c>
      <c r="R1041" s="23">
        <f t="shared" si="80"/>
        <v>1</v>
      </c>
      <c r="S1041" s="23" t="str">
        <f t="shared" si="81"/>
        <v>ORD101040_20240611_CUST01466_MED028</v>
      </c>
      <c r="T1041" s="23">
        <f t="shared" si="82"/>
        <v>1</v>
      </c>
      <c r="U1041" s="6">
        <f t="shared" si="83"/>
        <v>309.18</v>
      </c>
      <c r="V1041" s="6">
        <f>tbl_Raw_Data[[#This Row],[Discount_Pct]]*tbl_Raw_Data[[#This Row],[Gross_Amount]]/100</f>
        <v>46.376999999999995</v>
      </c>
      <c r="W1041" s="6">
        <f>tbl_Raw_Data[[#This Row],[Gross_Amount]]-tbl_Raw_Data[[#This Row],[Discount_Amount]]</f>
        <v>262.803</v>
      </c>
      <c r="X1041" s="6">
        <f>tbl_Raw_Data[[#This Row],[Net_Amount_Before_Tax]]*tbl_Raw_Data[[#This Row],[Tax_Pct]]/100</f>
        <v>31.536359999999998</v>
      </c>
      <c r="Y1041" s="6">
        <f>tbl_Raw_Data[[#This Row],[Net_Amount_Before_Tax]]+tbl_Raw_Data[[#This Row],[Tax_Amount]]</f>
        <v>294.33936</v>
      </c>
      <c r="Z1041" s="6">
        <f t="shared" si="84"/>
        <v>2</v>
      </c>
    </row>
    <row r="1042" spans="1:26" x14ac:dyDescent="0.3">
      <c r="A1042" s="23" t="s">
        <v>1933</v>
      </c>
      <c r="B1042" s="34">
        <v>45447</v>
      </c>
      <c r="C1042" s="23" t="s">
        <v>1934</v>
      </c>
      <c r="D1042" s="23" t="s">
        <v>52</v>
      </c>
      <c r="E1042" s="23" t="s">
        <v>52</v>
      </c>
      <c r="F1042" s="23">
        <v>160019</v>
      </c>
      <c r="G1042" s="23" t="s">
        <v>20</v>
      </c>
      <c r="H1042" s="23" t="s">
        <v>21</v>
      </c>
      <c r="I1042" s="23" t="s">
        <v>22</v>
      </c>
      <c r="J1042" s="23" t="s">
        <v>23</v>
      </c>
      <c r="K1042" s="23" t="s">
        <v>24</v>
      </c>
      <c r="L1042" s="23">
        <v>2</v>
      </c>
      <c r="M1042" s="23">
        <v>135.55000000000001</v>
      </c>
      <c r="N1042" s="23">
        <v>15</v>
      </c>
      <c r="O1042" s="23">
        <v>5</v>
      </c>
      <c r="P1042" s="23" t="s">
        <v>58</v>
      </c>
      <c r="Q1042" s="23" t="s">
        <v>34</v>
      </c>
      <c r="R1042" s="23">
        <f t="shared" si="80"/>
        <v>1</v>
      </c>
      <c r="S1042" s="23" t="str">
        <f t="shared" si="81"/>
        <v>ORD101041_20240604_CUST01442_MED024</v>
      </c>
      <c r="T1042" s="23">
        <f t="shared" si="82"/>
        <v>1</v>
      </c>
      <c r="U1042" s="6">
        <f t="shared" si="83"/>
        <v>271.10000000000002</v>
      </c>
      <c r="V1042" s="6">
        <f>tbl_Raw_Data[[#This Row],[Discount_Pct]]*tbl_Raw_Data[[#This Row],[Gross_Amount]]/100</f>
        <v>40.665000000000006</v>
      </c>
      <c r="W1042" s="6">
        <f>tbl_Raw_Data[[#This Row],[Gross_Amount]]-tbl_Raw_Data[[#This Row],[Discount_Amount]]</f>
        <v>230.435</v>
      </c>
      <c r="X1042" s="6">
        <f>tbl_Raw_Data[[#This Row],[Net_Amount_Before_Tax]]*tbl_Raw_Data[[#This Row],[Tax_Pct]]/100</f>
        <v>11.521749999999999</v>
      </c>
      <c r="Y1042" s="6">
        <f>tbl_Raw_Data[[#This Row],[Net_Amount_Before_Tax]]+tbl_Raw_Data[[#This Row],[Tax_Amount]]</f>
        <v>241.95675</v>
      </c>
      <c r="Z1042" s="6">
        <f t="shared" si="84"/>
        <v>2</v>
      </c>
    </row>
    <row r="1043" spans="1:26" x14ac:dyDescent="0.3">
      <c r="A1043" s="23" t="s">
        <v>1935</v>
      </c>
      <c r="B1043" s="34">
        <v>45361</v>
      </c>
      <c r="C1043" s="23" t="s">
        <v>1936</v>
      </c>
      <c r="D1043" s="23" t="s">
        <v>52</v>
      </c>
      <c r="E1043" s="23" t="s">
        <v>52</v>
      </c>
      <c r="F1043" s="23">
        <v>160036</v>
      </c>
      <c r="G1043" s="23" t="s">
        <v>145</v>
      </c>
      <c r="H1043" s="23" t="s">
        <v>146</v>
      </c>
      <c r="I1043" s="23" t="s">
        <v>147</v>
      </c>
      <c r="J1043" s="23" t="s">
        <v>148</v>
      </c>
      <c r="K1043" s="23" t="s">
        <v>24</v>
      </c>
      <c r="L1043" s="23">
        <v>1</v>
      </c>
      <c r="M1043" s="23">
        <v>105.77</v>
      </c>
      <c r="N1043" s="23">
        <v>10</v>
      </c>
      <c r="O1043" s="23">
        <v>12</v>
      </c>
      <c r="P1043" s="23" t="s">
        <v>58</v>
      </c>
      <c r="Q1043" s="23" t="s">
        <v>34</v>
      </c>
      <c r="R1043" s="23">
        <f t="shared" si="80"/>
        <v>1</v>
      </c>
      <c r="S1043" s="23" t="str">
        <f t="shared" si="81"/>
        <v>ORD101042_20240310_CUST03438_MED016</v>
      </c>
      <c r="T1043" s="23">
        <f t="shared" si="82"/>
        <v>1</v>
      </c>
      <c r="U1043" s="6">
        <f t="shared" si="83"/>
        <v>105.77</v>
      </c>
      <c r="V1043" s="6">
        <f>tbl_Raw_Data[[#This Row],[Discount_Pct]]*tbl_Raw_Data[[#This Row],[Gross_Amount]]/100</f>
        <v>10.577</v>
      </c>
      <c r="W1043" s="6">
        <f>tbl_Raw_Data[[#This Row],[Gross_Amount]]-tbl_Raw_Data[[#This Row],[Discount_Amount]]</f>
        <v>95.192999999999998</v>
      </c>
      <c r="X1043" s="6">
        <f>tbl_Raw_Data[[#This Row],[Net_Amount_Before_Tax]]*tbl_Raw_Data[[#This Row],[Tax_Pct]]/100</f>
        <v>11.423160000000001</v>
      </c>
      <c r="Y1043" s="6">
        <f>tbl_Raw_Data[[#This Row],[Net_Amount_Before_Tax]]+tbl_Raw_Data[[#This Row],[Tax_Amount]]</f>
        <v>106.61615999999999</v>
      </c>
      <c r="Z1043" s="6">
        <f t="shared" si="84"/>
        <v>5</v>
      </c>
    </row>
    <row r="1044" spans="1:26" x14ac:dyDescent="0.3">
      <c r="A1044" s="23" t="s">
        <v>1935</v>
      </c>
      <c r="B1044" s="34">
        <v>45623</v>
      </c>
      <c r="C1044" s="23" t="s">
        <v>1937</v>
      </c>
      <c r="D1044" s="23" t="s">
        <v>123</v>
      </c>
      <c r="E1044" s="23" t="s">
        <v>101</v>
      </c>
      <c r="F1044" s="23">
        <v>226010</v>
      </c>
      <c r="G1044" s="23" t="s">
        <v>315</v>
      </c>
      <c r="H1044" s="23" t="s">
        <v>316</v>
      </c>
      <c r="I1044" s="23" t="s">
        <v>50</v>
      </c>
      <c r="J1044" s="23" t="s">
        <v>114</v>
      </c>
      <c r="K1044" s="23" t="s">
        <v>24</v>
      </c>
      <c r="L1044" s="23">
        <v>2</v>
      </c>
      <c r="M1044" s="23">
        <v>132.49</v>
      </c>
      <c r="N1044" s="23">
        <v>0</v>
      </c>
      <c r="O1044" s="23">
        <v>5</v>
      </c>
      <c r="P1044" s="23" t="s">
        <v>43</v>
      </c>
      <c r="Q1044" s="23" t="s">
        <v>34</v>
      </c>
      <c r="R1044" s="23">
        <f t="shared" si="80"/>
        <v>1</v>
      </c>
      <c r="S1044" s="23" t="str">
        <f t="shared" si="81"/>
        <v>ORD101042_20241127_CUST02412_MED012</v>
      </c>
      <c r="T1044" s="23">
        <f t="shared" si="82"/>
        <v>1</v>
      </c>
      <c r="U1044" s="6">
        <f t="shared" si="83"/>
        <v>264.98</v>
      </c>
      <c r="V1044" s="6">
        <f>tbl_Raw_Data[[#This Row],[Discount_Pct]]*tbl_Raw_Data[[#This Row],[Gross_Amount]]/100</f>
        <v>0</v>
      </c>
      <c r="W1044" s="6">
        <f>tbl_Raw_Data[[#This Row],[Gross_Amount]]-tbl_Raw_Data[[#This Row],[Discount_Amount]]</f>
        <v>264.98</v>
      </c>
      <c r="X1044" s="6">
        <f>tbl_Raw_Data[[#This Row],[Net_Amount_Before_Tax]]*tbl_Raw_Data[[#This Row],[Tax_Pct]]/100</f>
        <v>13.249000000000001</v>
      </c>
      <c r="Y1044" s="6">
        <f>tbl_Raw_Data[[#This Row],[Net_Amount_Before_Tax]]+tbl_Raw_Data[[#This Row],[Tax_Amount]]</f>
        <v>278.22900000000004</v>
      </c>
      <c r="Z1044" s="6">
        <f t="shared" si="84"/>
        <v>2</v>
      </c>
    </row>
    <row r="1045" spans="1:26" x14ac:dyDescent="0.3">
      <c r="A1045" s="23" t="s">
        <v>1938</v>
      </c>
      <c r="B1045" s="34">
        <v>45803</v>
      </c>
      <c r="C1045" s="23" t="s">
        <v>1939</v>
      </c>
      <c r="D1045" s="23" t="s">
        <v>142</v>
      </c>
      <c r="E1045" s="23" t="s">
        <v>81</v>
      </c>
      <c r="F1045" s="23">
        <v>380015</v>
      </c>
      <c r="G1045" s="23" t="s">
        <v>196</v>
      </c>
      <c r="H1045" s="23" t="s">
        <v>197</v>
      </c>
      <c r="I1045" s="23" t="s">
        <v>32</v>
      </c>
      <c r="J1045" s="23" t="s">
        <v>42</v>
      </c>
      <c r="K1045" s="23" t="s">
        <v>24</v>
      </c>
      <c r="L1045" s="23">
        <v>3</v>
      </c>
      <c r="M1045" s="23">
        <v>28.62</v>
      </c>
      <c r="N1045" s="23">
        <v>10</v>
      </c>
      <c r="O1045" s="23">
        <v>18</v>
      </c>
      <c r="P1045" s="23" t="s">
        <v>25</v>
      </c>
      <c r="Q1045" s="23" t="s">
        <v>34</v>
      </c>
      <c r="R1045" s="23">
        <f t="shared" si="80"/>
        <v>1</v>
      </c>
      <c r="S1045" s="23" t="str">
        <f t="shared" si="81"/>
        <v>ORD101044_20250526_CUST02783_MED011</v>
      </c>
      <c r="T1045" s="23">
        <f t="shared" si="82"/>
        <v>1</v>
      </c>
      <c r="U1045" s="6">
        <f t="shared" si="83"/>
        <v>85.86</v>
      </c>
      <c r="V1045" s="6">
        <f>tbl_Raw_Data[[#This Row],[Discount_Pct]]*tbl_Raw_Data[[#This Row],[Gross_Amount]]/100</f>
        <v>8.5860000000000003</v>
      </c>
      <c r="W1045" s="6">
        <f>tbl_Raw_Data[[#This Row],[Gross_Amount]]-tbl_Raw_Data[[#This Row],[Discount_Amount]]</f>
        <v>77.274000000000001</v>
      </c>
      <c r="X1045" s="6">
        <f>tbl_Raw_Data[[#This Row],[Net_Amount_Before_Tax]]*tbl_Raw_Data[[#This Row],[Tax_Pct]]/100</f>
        <v>13.909320000000001</v>
      </c>
      <c r="Y1045" s="6">
        <f>tbl_Raw_Data[[#This Row],[Net_Amount_Before_Tax]]+tbl_Raw_Data[[#This Row],[Tax_Amount]]</f>
        <v>91.183320000000009</v>
      </c>
      <c r="Z1045" s="6">
        <f t="shared" si="84"/>
        <v>2</v>
      </c>
    </row>
    <row r="1046" spans="1:26" x14ac:dyDescent="0.3">
      <c r="A1046" s="23" t="s">
        <v>1940</v>
      </c>
      <c r="B1046" s="34">
        <v>45685</v>
      </c>
      <c r="C1046" s="23" t="s">
        <v>1941</v>
      </c>
      <c r="D1046" s="23" t="s">
        <v>130</v>
      </c>
      <c r="E1046" s="23" t="s">
        <v>131</v>
      </c>
      <c r="F1046" s="23">
        <v>700001</v>
      </c>
      <c r="G1046" s="23" t="s">
        <v>283</v>
      </c>
      <c r="H1046" s="23" t="s">
        <v>284</v>
      </c>
      <c r="I1046" s="23" t="s">
        <v>104</v>
      </c>
      <c r="J1046" s="23" t="s">
        <v>42</v>
      </c>
      <c r="K1046" s="23" t="s">
        <v>57</v>
      </c>
      <c r="L1046" s="23">
        <v>1</v>
      </c>
      <c r="M1046" s="23">
        <v>297.89</v>
      </c>
      <c r="N1046" s="23">
        <v>0</v>
      </c>
      <c r="O1046" s="23">
        <v>18</v>
      </c>
      <c r="P1046" s="23" t="s">
        <v>33</v>
      </c>
      <c r="Q1046" s="23" t="s">
        <v>44</v>
      </c>
      <c r="R1046" s="23">
        <f t="shared" si="80"/>
        <v>1</v>
      </c>
      <c r="S1046" s="23" t="str">
        <f t="shared" si="81"/>
        <v>ORD101045_20250128_CUST03096_MED030</v>
      </c>
      <c r="T1046" s="23">
        <f t="shared" si="82"/>
        <v>1</v>
      </c>
      <c r="U1046" s="6">
        <f t="shared" si="83"/>
        <v>297.89</v>
      </c>
      <c r="V1046" s="6">
        <f>tbl_Raw_Data[[#This Row],[Discount_Pct]]*tbl_Raw_Data[[#This Row],[Gross_Amount]]/100</f>
        <v>0</v>
      </c>
      <c r="W1046" s="6">
        <f>tbl_Raw_Data[[#This Row],[Gross_Amount]]-tbl_Raw_Data[[#This Row],[Discount_Amount]]</f>
        <v>297.89</v>
      </c>
      <c r="X1046" s="6">
        <f>tbl_Raw_Data[[#This Row],[Net_Amount_Before_Tax]]*tbl_Raw_Data[[#This Row],[Tax_Pct]]/100</f>
        <v>53.620199999999997</v>
      </c>
      <c r="Y1046" s="6">
        <f>tbl_Raw_Data[[#This Row],[Net_Amount_Before_Tax]]+tbl_Raw_Data[[#This Row],[Tax_Amount]]</f>
        <v>351.5102</v>
      </c>
      <c r="Z1046" s="6">
        <f t="shared" si="84"/>
        <v>0</v>
      </c>
    </row>
    <row r="1047" spans="1:26" x14ac:dyDescent="0.3">
      <c r="A1047" s="23" t="s">
        <v>1942</v>
      </c>
      <c r="B1047" s="34">
        <v>45322</v>
      </c>
      <c r="C1047" s="23" t="s">
        <v>1943</v>
      </c>
      <c r="D1047" s="23" t="s">
        <v>46</v>
      </c>
      <c r="E1047" s="23" t="s">
        <v>47</v>
      </c>
      <c r="F1047" s="23">
        <v>411057</v>
      </c>
      <c r="G1047" s="23" t="s">
        <v>61</v>
      </c>
      <c r="H1047" s="23" t="s">
        <v>62</v>
      </c>
      <c r="I1047" s="23" t="s">
        <v>63</v>
      </c>
      <c r="J1047" s="23" t="s">
        <v>64</v>
      </c>
      <c r="K1047" s="23" t="s">
        <v>57</v>
      </c>
      <c r="L1047" s="23">
        <v>2</v>
      </c>
      <c r="M1047" s="23">
        <v>108.02</v>
      </c>
      <c r="N1047" s="23">
        <v>20</v>
      </c>
      <c r="O1047" s="23">
        <v>12</v>
      </c>
      <c r="P1047" s="23" t="s">
        <v>43</v>
      </c>
      <c r="Q1047" s="23" t="s">
        <v>34</v>
      </c>
      <c r="R1047" s="23">
        <f t="shared" si="80"/>
        <v>1</v>
      </c>
      <c r="S1047" s="23" t="str">
        <f t="shared" si="81"/>
        <v>ORD101046_20240131_CUST00713_MED004</v>
      </c>
      <c r="T1047" s="23">
        <f t="shared" si="82"/>
        <v>1</v>
      </c>
      <c r="U1047" s="6">
        <f t="shared" si="83"/>
        <v>216.04</v>
      </c>
      <c r="V1047" s="6">
        <f>tbl_Raw_Data[[#This Row],[Discount_Pct]]*tbl_Raw_Data[[#This Row],[Gross_Amount]]/100</f>
        <v>43.207999999999998</v>
      </c>
      <c r="W1047" s="6">
        <f>tbl_Raw_Data[[#This Row],[Gross_Amount]]-tbl_Raw_Data[[#This Row],[Discount_Amount]]</f>
        <v>172.83199999999999</v>
      </c>
      <c r="X1047" s="6">
        <f>tbl_Raw_Data[[#This Row],[Net_Amount_Before_Tax]]*tbl_Raw_Data[[#This Row],[Tax_Pct]]/100</f>
        <v>20.739840000000001</v>
      </c>
      <c r="Y1047" s="6">
        <f>tbl_Raw_Data[[#This Row],[Net_Amount_Before_Tax]]+tbl_Raw_Data[[#This Row],[Tax_Amount]]</f>
        <v>193.57184000000001</v>
      </c>
      <c r="Z1047" s="6">
        <f t="shared" si="84"/>
        <v>3</v>
      </c>
    </row>
    <row r="1048" spans="1:26" x14ac:dyDescent="0.3">
      <c r="A1048" s="23" t="s">
        <v>1944</v>
      </c>
      <c r="B1048" s="34">
        <v>45740</v>
      </c>
      <c r="C1048" s="23" t="s">
        <v>1945</v>
      </c>
      <c r="D1048" s="23" t="s">
        <v>87</v>
      </c>
      <c r="E1048" s="23" t="s">
        <v>88</v>
      </c>
      <c r="F1048" s="23">
        <v>600001</v>
      </c>
      <c r="G1048" s="23" t="s">
        <v>74</v>
      </c>
      <c r="H1048" s="23" t="s">
        <v>75</v>
      </c>
      <c r="I1048" s="23" t="s">
        <v>76</v>
      </c>
      <c r="J1048" s="23" t="s">
        <v>77</v>
      </c>
      <c r="K1048" s="23" t="s">
        <v>57</v>
      </c>
      <c r="L1048" s="23">
        <v>1</v>
      </c>
      <c r="M1048" s="23">
        <v>57.27</v>
      </c>
      <c r="N1048" s="23">
        <v>10</v>
      </c>
      <c r="O1048" s="23">
        <v>5</v>
      </c>
      <c r="P1048" s="23" t="s">
        <v>89</v>
      </c>
      <c r="Q1048" s="23" t="s">
        <v>34</v>
      </c>
      <c r="R1048" s="23">
        <f t="shared" si="80"/>
        <v>1</v>
      </c>
      <c r="S1048" s="23" t="str">
        <f t="shared" si="81"/>
        <v>ORD101047_20250324_CUST02781_MED008</v>
      </c>
      <c r="T1048" s="23">
        <f t="shared" si="82"/>
        <v>1</v>
      </c>
      <c r="U1048" s="6">
        <f t="shared" si="83"/>
        <v>57.27</v>
      </c>
      <c r="V1048" s="6">
        <f>tbl_Raw_Data[[#This Row],[Discount_Pct]]*tbl_Raw_Data[[#This Row],[Gross_Amount]]/100</f>
        <v>5.7270000000000003</v>
      </c>
      <c r="W1048" s="6">
        <f>tbl_Raw_Data[[#This Row],[Gross_Amount]]-tbl_Raw_Data[[#This Row],[Discount_Amount]]</f>
        <v>51.543000000000006</v>
      </c>
      <c r="X1048" s="6">
        <f>tbl_Raw_Data[[#This Row],[Net_Amount_Before_Tax]]*tbl_Raw_Data[[#This Row],[Tax_Pct]]/100</f>
        <v>2.5771500000000005</v>
      </c>
      <c r="Y1048" s="6">
        <f>tbl_Raw_Data[[#This Row],[Net_Amount_Before_Tax]]+tbl_Raw_Data[[#This Row],[Tax_Amount]]</f>
        <v>54.12015000000001</v>
      </c>
      <c r="Z1048" s="6">
        <f t="shared" si="84"/>
        <v>4</v>
      </c>
    </row>
    <row r="1049" spans="1:26" x14ac:dyDescent="0.3">
      <c r="A1049" s="23" t="s">
        <v>1946</v>
      </c>
      <c r="B1049" s="34">
        <v>45976</v>
      </c>
      <c r="C1049" s="23" t="s">
        <v>1947</v>
      </c>
      <c r="D1049" s="23" t="s">
        <v>28</v>
      </c>
      <c r="E1049" s="23" t="s">
        <v>29</v>
      </c>
      <c r="F1049" s="23">
        <v>500090</v>
      </c>
      <c r="G1049" s="23" t="s">
        <v>192</v>
      </c>
      <c r="H1049" s="23" t="s">
        <v>193</v>
      </c>
      <c r="I1049" s="23" t="s">
        <v>41</v>
      </c>
      <c r="J1049" s="23" t="s">
        <v>194</v>
      </c>
      <c r="K1049" s="23" t="s">
        <v>24</v>
      </c>
      <c r="L1049" s="23">
        <v>3</v>
      </c>
      <c r="M1049" s="23">
        <v>35.880000000000003</v>
      </c>
      <c r="N1049" s="23">
        <v>5</v>
      </c>
      <c r="O1049" s="23">
        <v>12</v>
      </c>
      <c r="P1049" s="23" t="s">
        <v>89</v>
      </c>
      <c r="Q1049" s="23" t="s">
        <v>34</v>
      </c>
      <c r="R1049" s="23">
        <f t="shared" si="80"/>
        <v>1</v>
      </c>
      <c r="S1049" s="23" t="str">
        <f t="shared" si="81"/>
        <v>ORD101048_20251115_CUST00395_MED002</v>
      </c>
      <c r="T1049" s="23">
        <f t="shared" si="82"/>
        <v>1</v>
      </c>
      <c r="U1049" s="6">
        <f t="shared" si="83"/>
        <v>107.64000000000001</v>
      </c>
      <c r="V1049" s="6">
        <f>tbl_Raw_Data[[#This Row],[Discount_Pct]]*tbl_Raw_Data[[#This Row],[Gross_Amount]]/100</f>
        <v>5.3820000000000006</v>
      </c>
      <c r="W1049" s="6">
        <f>tbl_Raw_Data[[#This Row],[Gross_Amount]]-tbl_Raw_Data[[#This Row],[Discount_Amount]]</f>
        <v>102.25800000000001</v>
      </c>
      <c r="X1049" s="6">
        <f>tbl_Raw_Data[[#This Row],[Net_Amount_Before_Tax]]*tbl_Raw_Data[[#This Row],[Tax_Pct]]/100</f>
        <v>12.270960000000001</v>
      </c>
      <c r="Y1049" s="6">
        <f>tbl_Raw_Data[[#This Row],[Net_Amount_Before_Tax]]+tbl_Raw_Data[[#This Row],[Tax_Amount]]</f>
        <v>114.52896000000001</v>
      </c>
      <c r="Z1049" s="6">
        <f t="shared" si="84"/>
        <v>2</v>
      </c>
    </row>
    <row r="1050" spans="1:26" x14ac:dyDescent="0.3">
      <c r="A1050" s="23" t="s">
        <v>1948</v>
      </c>
      <c r="B1050" s="34">
        <v>45990</v>
      </c>
      <c r="C1050" s="23" t="s">
        <v>1680</v>
      </c>
      <c r="D1050" s="23" t="s">
        <v>80</v>
      </c>
      <c r="E1050" s="23" t="s">
        <v>81</v>
      </c>
      <c r="F1050" s="23">
        <v>395010</v>
      </c>
      <c r="G1050" s="23" t="s">
        <v>20</v>
      </c>
      <c r="H1050" s="23" t="s">
        <v>21</v>
      </c>
      <c r="I1050" s="23" t="s">
        <v>22</v>
      </c>
      <c r="J1050" s="23" t="s">
        <v>23</v>
      </c>
      <c r="K1050" s="23" t="s">
        <v>24</v>
      </c>
      <c r="L1050" s="23">
        <v>2</v>
      </c>
      <c r="M1050" s="23">
        <v>136.88999999999999</v>
      </c>
      <c r="N1050" s="23">
        <v>10</v>
      </c>
      <c r="O1050" s="23">
        <v>12</v>
      </c>
      <c r="P1050" s="23" t="s">
        <v>89</v>
      </c>
      <c r="Q1050" s="23" t="s">
        <v>44</v>
      </c>
      <c r="R1050" s="23">
        <f t="shared" si="80"/>
        <v>1</v>
      </c>
      <c r="S1050" s="23" t="str">
        <f t="shared" si="81"/>
        <v>ORD101049_20251129_CUST02990_MED024</v>
      </c>
      <c r="T1050" s="23">
        <f t="shared" si="82"/>
        <v>1</v>
      </c>
      <c r="U1050" s="6">
        <f t="shared" si="83"/>
        <v>273.77999999999997</v>
      </c>
      <c r="V1050" s="6">
        <f>tbl_Raw_Data[[#This Row],[Discount_Pct]]*tbl_Raw_Data[[#This Row],[Gross_Amount]]/100</f>
        <v>27.377999999999997</v>
      </c>
      <c r="W1050" s="6">
        <f>tbl_Raw_Data[[#This Row],[Gross_Amount]]-tbl_Raw_Data[[#This Row],[Discount_Amount]]</f>
        <v>246.40199999999999</v>
      </c>
      <c r="X1050" s="6">
        <f>tbl_Raw_Data[[#This Row],[Net_Amount_Before_Tax]]*tbl_Raw_Data[[#This Row],[Tax_Pct]]/100</f>
        <v>29.568239999999996</v>
      </c>
      <c r="Y1050" s="6">
        <f>tbl_Raw_Data[[#This Row],[Net_Amount_Before_Tax]]+tbl_Raw_Data[[#This Row],[Tax_Amount]]</f>
        <v>275.97023999999999</v>
      </c>
      <c r="Z1050" s="6">
        <f t="shared" si="84"/>
        <v>0</v>
      </c>
    </row>
    <row r="1051" spans="1:26" x14ac:dyDescent="0.3">
      <c r="A1051" s="23" t="s">
        <v>1949</v>
      </c>
      <c r="B1051" s="34">
        <v>45864</v>
      </c>
      <c r="C1051" s="23" t="s">
        <v>1950</v>
      </c>
      <c r="D1051" s="23" t="s">
        <v>92</v>
      </c>
      <c r="E1051" s="23" t="s">
        <v>93</v>
      </c>
      <c r="F1051" s="23">
        <v>560100</v>
      </c>
      <c r="G1051" s="23" t="s">
        <v>167</v>
      </c>
      <c r="H1051" s="23" t="s">
        <v>168</v>
      </c>
      <c r="I1051" s="23" t="s">
        <v>113</v>
      </c>
      <c r="J1051" s="23" t="s">
        <v>42</v>
      </c>
      <c r="K1051" s="23" t="s">
        <v>24</v>
      </c>
      <c r="L1051" s="23">
        <v>1</v>
      </c>
      <c r="M1051" s="23">
        <v>189.13</v>
      </c>
      <c r="N1051" s="23">
        <v>5</v>
      </c>
      <c r="O1051" s="23">
        <v>5</v>
      </c>
      <c r="P1051" s="23" t="s">
        <v>25</v>
      </c>
      <c r="Q1051" s="23" t="s">
        <v>34</v>
      </c>
      <c r="R1051" s="23">
        <f t="shared" si="80"/>
        <v>1</v>
      </c>
      <c r="S1051" s="23" t="str">
        <f t="shared" si="81"/>
        <v>ORD101050_20250726_CUST03496_MED026</v>
      </c>
      <c r="T1051" s="23">
        <f t="shared" si="82"/>
        <v>1</v>
      </c>
      <c r="U1051" s="6">
        <f t="shared" si="83"/>
        <v>189.13</v>
      </c>
      <c r="V1051" s="6">
        <f>tbl_Raw_Data[[#This Row],[Discount_Pct]]*tbl_Raw_Data[[#This Row],[Gross_Amount]]/100</f>
        <v>9.4565000000000001</v>
      </c>
      <c r="W1051" s="6">
        <f>tbl_Raw_Data[[#This Row],[Gross_Amount]]-tbl_Raw_Data[[#This Row],[Discount_Amount]]</f>
        <v>179.67349999999999</v>
      </c>
      <c r="X1051" s="6">
        <f>tbl_Raw_Data[[#This Row],[Net_Amount_Before_Tax]]*tbl_Raw_Data[[#This Row],[Tax_Pct]]/100</f>
        <v>8.9836749999999999</v>
      </c>
      <c r="Y1051" s="6">
        <f>tbl_Raw_Data[[#This Row],[Net_Amount_Before_Tax]]+tbl_Raw_Data[[#This Row],[Tax_Amount]]</f>
        <v>188.657175</v>
      </c>
      <c r="Z1051" s="6">
        <f t="shared" si="84"/>
        <v>1</v>
      </c>
    </row>
    <row r="1052" spans="1:26" x14ac:dyDescent="0.3">
      <c r="A1052" s="23" t="s">
        <v>1951</v>
      </c>
      <c r="B1052" s="34">
        <v>45597</v>
      </c>
      <c r="C1052" s="23" t="s">
        <v>1780</v>
      </c>
      <c r="D1052" s="23" t="s">
        <v>159</v>
      </c>
      <c r="E1052" s="23" t="s">
        <v>47</v>
      </c>
      <c r="F1052" s="23">
        <v>400069</v>
      </c>
      <c r="G1052" s="23" t="s">
        <v>145</v>
      </c>
      <c r="H1052" s="23" t="s">
        <v>146</v>
      </c>
      <c r="I1052" s="23" t="s">
        <v>147</v>
      </c>
      <c r="J1052" s="23" t="s">
        <v>148</v>
      </c>
      <c r="K1052" s="23" t="s">
        <v>24</v>
      </c>
      <c r="L1052" s="23">
        <v>1</v>
      </c>
      <c r="M1052" s="23">
        <v>109.45</v>
      </c>
      <c r="N1052" s="23">
        <v>5</v>
      </c>
      <c r="O1052" s="23">
        <v>5</v>
      </c>
      <c r="P1052" s="23" t="s">
        <v>65</v>
      </c>
      <c r="Q1052" s="23" t="s">
        <v>26</v>
      </c>
      <c r="R1052" s="23">
        <f t="shared" si="80"/>
        <v>1</v>
      </c>
      <c r="S1052" s="23" t="str">
        <f t="shared" si="81"/>
        <v>ORD101051_20241101_CUST00414_MED016</v>
      </c>
      <c r="T1052" s="23">
        <f t="shared" si="82"/>
        <v>1</v>
      </c>
      <c r="U1052" s="6">
        <f t="shared" si="83"/>
        <v>109.45</v>
      </c>
      <c r="V1052" s="6">
        <f>tbl_Raw_Data[[#This Row],[Discount_Pct]]*tbl_Raw_Data[[#This Row],[Gross_Amount]]/100</f>
        <v>5.4725000000000001</v>
      </c>
      <c r="W1052" s="6">
        <f>tbl_Raw_Data[[#This Row],[Gross_Amount]]-tbl_Raw_Data[[#This Row],[Discount_Amount]]</f>
        <v>103.97750000000001</v>
      </c>
      <c r="X1052" s="6">
        <f>tbl_Raw_Data[[#This Row],[Net_Amount_Before_Tax]]*tbl_Raw_Data[[#This Row],[Tax_Pct]]/100</f>
        <v>5.1988750000000001</v>
      </c>
      <c r="Y1052" s="6">
        <f>tbl_Raw_Data[[#This Row],[Net_Amount_Before_Tax]]+tbl_Raw_Data[[#This Row],[Tax_Amount]]</f>
        <v>109.17637500000001</v>
      </c>
      <c r="Z1052" s="6">
        <f t="shared" si="84"/>
        <v>3</v>
      </c>
    </row>
    <row r="1053" spans="1:26" x14ac:dyDescent="0.3">
      <c r="A1053" s="23" t="s">
        <v>1952</v>
      </c>
      <c r="B1053" s="34">
        <v>45361</v>
      </c>
      <c r="C1053" s="23" t="s">
        <v>1953</v>
      </c>
      <c r="D1053" s="23" t="s">
        <v>87</v>
      </c>
      <c r="E1053" s="23" t="s">
        <v>88</v>
      </c>
      <c r="F1053" s="23">
        <v>600100</v>
      </c>
      <c r="G1053" s="23" t="s">
        <v>68</v>
      </c>
      <c r="H1053" s="23" t="s">
        <v>69</v>
      </c>
      <c r="I1053" s="23" t="s">
        <v>55</v>
      </c>
      <c r="J1053" s="23" t="s">
        <v>56</v>
      </c>
      <c r="K1053" s="23" t="s">
        <v>24</v>
      </c>
      <c r="L1053" s="23">
        <v>2</v>
      </c>
      <c r="M1053" s="23">
        <v>26.46</v>
      </c>
      <c r="N1053" s="23">
        <v>5</v>
      </c>
      <c r="O1053" s="23">
        <v>12</v>
      </c>
      <c r="P1053" s="23" t="s">
        <v>65</v>
      </c>
      <c r="Q1053" s="23" t="s">
        <v>26</v>
      </c>
      <c r="R1053" s="23">
        <f t="shared" si="80"/>
        <v>1</v>
      </c>
      <c r="S1053" s="23" t="str">
        <f t="shared" si="81"/>
        <v>ORD101052_20240310_CUST00647_MED003</v>
      </c>
      <c r="T1053" s="23">
        <f t="shared" si="82"/>
        <v>1</v>
      </c>
      <c r="U1053" s="6">
        <f t="shared" si="83"/>
        <v>52.92</v>
      </c>
      <c r="V1053" s="6">
        <f>tbl_Raw_Data[[#This Row],[Discount_Pct]]*tbl_Raw_Data[[#This Row],[Gross_Amount]]/100</f>
        <v>2.6460000000000004</v>
      </c>
      <c r="W1053" s="6">
        <f>tbl_Raw_Data[[#This Row],[Gross_Amount]]-tbl_Raw_Data[[#This Row],[Discount_Amount]]</f>
        <v>50.274000000000001</v>
      </c>
      <c r="X1053" s="6">
        <f>tbl_Raw_Data[[#This Row],[Net_Amount_Before_Tax]]*tbl_Raw_Data[[#This Row],[Tax_Pct]]/100</f>
        <v>6.0328800000000005</v>
      </c>
      <c r="Y1053" s="6">
        <f>tbl_Raw_Data[[#This Row],[Net_Amount_Before_Tax]]+tbl_Raw_Data[[#This Row],[Tax_Amount]]</f>
        <v>56.30688</v>
      </c>
      <c r="Z1053" s="6">
        <f t="shared" si="84"/>
        <v>2</v>
      </c>
    </row>
    <row r="1054" spans="1:26" x14ac:dyDescent="0.3">
      <c r="A1054" s="23" t="s">
        <v>1954</v>
      </c>
      <c r="B1054" s="34">
        <v>45851</v>
      </c>
      <c r="C1054" s="23" t="s">
        <v>895</v>
      </c>
      <c r="D1054" s="23" t="s">
        <v>80</v>
      </c>
      <c r="E1054" s="23" t="s">
        <v>81</v>
      </c>
      <c r="F1054" s="23">
        <v>395001</v>
      </c>
      <c r="G1054" s="23" t="s">
        <v>61</v>
      </c>
      <c r="H1054" s="23" t="s">
        <v>62</v>
      </c>
      <c r="I1054" s="23" t="s">
        <v>63</v>
      </c>
      <c r="J1054" s="23" t="s">
        <v>64</v>
      </c>
      <c r="K1054" s="23" t="s">
        <v>57</v>
      </c>
      <c r="L1054" s="23">
        <v>2</v>
      </c>
      <c r="M1054" s="23">
        <v>124.63</v>
      </c>
      <c r="N1054" s="23">
        <v>20</v>
      </c>
      <c r="O1054" s="23">
        <v>18</v>
      </c>
      <c r="P1054" s="23" t="s">
        <v>25</v>
      </c>
      <c r="Q1054" s="23" t="s">
        <v>44</v>
      </c>
      <c r="R1054" s="23">
        <f t="shared" si="80"/>
        <v>1</v>
      </c>
      <c r="S1054" s="23" t="str">
        <f t="shared" si="81"/>
        <v>ORD101053_20250713_CUST02858_MED004</v>
      </c>
      <c r="T1054" s="23">
        <f t="shared" si="82"/>
        <v>1</v>
      </c>
      <c r="U1054" s="6">
        <f t="shared" si="83"/>
        <v>249.26</v>
      </c>
      <c r="V1054" s="6">
        <f>tbl_Raw_Data[[#This Row],[Discount_Pct]]*tbl_Raw_Data[[#This Row],[Gross_Amount]]/100</f>
        <v>49.851999999999997</v>
      </c>
      <c r="W1054" s="6">
        <f>tbl_Raw_Data[[#This Row],[Gross_Amount]]-tbl_Raw_Data[[#This Row],[Discount_Amount]]</f>
        <v>199.40799999999999</v>
      </c>
      <c r="X1054" s="6">
        <f>tbl_Raw_Data[[#This Row],[Net_Amount_Before_Tax]]*tbl_Raw_Data[[#This Row],[Tax_Pct]]/100</f>
        <v>35.893439999999998</v>
      </c>
      <c r="Y1054" s="6">
        <f>tbl_Raw_Data[[#This Row],[Net_Amount_Before_Tax]]+tbl_Raw_Data[[#This Row],[Tax_Amount]]</f>
        <v>235.30143999999999</v>
      </c>
      <c r="Z1054" s="6">
        <f t="shared" si="84"/>
        <v>2</v>
      </c>
    </row>
    <row r="1055" spans="1:26" x14ac:dyDescent="0.3">
      <c r="A1055" s="23" t="s">
        <v>1955</v>
      </c>
      <c r="B1055" s="34">
        <v>45497</v>
      </c>
      <c r="C1055" s="23" t="s">
        <v>1956</v>
      </c>
      <c r="D1055" s="23" t="s">
        <v>80</v>
      </c>
      <c r="E1055" s="23" t="s">
        <v>81</v>
      </c>
      <c r="F1055" s="23">
        <v>395001</v>
      </c>
      <c r="G1055" s="23" t="s">
        <v>256</v>
      </c>
      <c r="H1055" s="23" t="s">
        <v>257</v>
      </c>
      <c r="I1055" s="23" t="s">
        <v>22</v>
      </c>
      <c r="J1055" s="23" t="s">
        <v>258</v>
      </c>
      <c r="K1055" s="23" t="s">
        <v>57</v>
      </c>
      <c r="L1055" s="23">
        <v>1</v>
      </c>
      <c r="M1055" s="23">
        <v>60.78</v>
      </c>
      <c r="N1055" s="23">
        <v>10</v>
      </c>
      <c r="O1055" s="23">
        <v>5</v>
      </c>
      <c r="P1055" s="23" t="s">
        <v>43</v>
      </c>
      <c r="Q1055" s="23" t="s">
        <v>90</v>
      </c>
      <c r="R1055" s="23">
        <f t="shared" si="80"/>
        <v>1</v>
      </c>
      <c r="S1055" s="23" t="str">
        <f t="shared" si="81"/>
        <v>ORD101054_20240724_CUST01371_MED025</v>
      </c>
      <c r="T1055" s="23">
        <f t="shared" si="82"/>
        <v>1</v>
      </c>
      <c r="U1055" s="6">
        <f t="shared" si="83"/>
        <v>60.78</v>
      </c>
      <c r="V1055" s="6">
        <f>tbl_Raw_Data[[#This Row],[Discount_Pct]]*tbl_Raw_Data[[#This Row],[Gross_Amount]]/100</f>
        <v>6.0779999999999994</v>
      </c>
      <c r="W1055" s="6">
        <f>tbl_Raw_Data[[#This Row],[Gross_Amount]]-tbl_Raw_Data[[#This Row],[Discount_Amount]]</f>
        <v>54.701999999999998</v>
      </c>
      <c r="X1055" s="6">
        <f>tbl_Raw_Data[[#This Row],[Net_Amount_Before_Tax]]*tbl_Raw_Data[[#This Row],[Tax_Pct]]/100</f>
        <v>2.7351000000000001</v>
      </c>
      <c r="Y1055" s="6">
        <f>tbl_Raw_Data[[#This Row],[Net_Amount_Before_Tax]]+tbl_Raw_Data[[#This Row],[Tax_Amount]]</f>
        <v>57.437100000000001</v>
      </c>
      <c r="Z1055" s="6">
        <f t="shared" si="84"/>
        <v>2</v>
      </c>
    </row>
    <row r="1056" spans="1:26" x14ac:dyDescent="0.3">
      <c r="A1056" s="23" t="s">
        <v>1955</v>
      </c>
      <c r="B1056" s="34">
        <v>45869</v>
      </c>
      <c r="C1056" s="23" t="s">
        <v>1957</v>
      </c>
      <c r="D1056" s="23" t="s">
        <v>100</v>
      </c>
      <c r="E1056" s="23" t="s">
        <v>101</v>
      </c>
      <c r="F1056" s="23">
        <v>201307</v>
      </c>
      <c r="G1056" s="23" t="s">
        <v>111</v>
      </c>
      <c r="H1056" s="23" t="s">
        <v>112</v>
      </c>
      <c r="I1056" s="23" t="s">
        <v>113</v>
      </c>
      <c r="J1056" s="23" t="s">
        <v>114</v>
      </c>
      <c r="K1056" s="23" t="s">
        <v>24</v>
      </c>
      <c r="L1056" s="23">
        <v>3</v>
      </c>
      <c r="M1056" s="23">
        <v>84.51</v>
      </c>
      <c r="N1056" s="23">
        <v>20</v>
      </c>
      <c r="O1056" s="23">
        <v>12</v>
      </c>
      <c r="P1056" s="23" t="s">
        <v>58</v>
      </c>
      <c r="Q1056" s="23" t="s">
        <v>34</v>
      </c>
      <c r="R1056" s="23">
        <f t="shared" si="80"/>
        <v>1</v>
      </c>
      <c r="S1056" s="23" t="str">
        <f t="shared" si="81"/>
        <v>ORD101054_20250731_CUST02499_MED027</v>
      </c>
      <c r="T1056" s="23">
        <f t="shared" si="82"/>
        <v>1</v>
      </c>
      <c r="U1056" s="6">
        <f t="shared" si="83"/>
        <v>253.53000000000003</v>
      </c>
      <c r="V1056" s="6">
        <f>tbl_Raw_Data[[#This Row],[Discount_Pct]]*tbl_Raw_Data[[#This Row],[Gross_Amount]]/100</f>
        <v>50.706000000000003</v>
      </c>
      <c r="W1056" s="6">
        <f>tbl_Raw_Data[[#This Row],[Gross_Amount]]-tbl_Raw_Data[[#This Row],[Discount_Amount]]</f>
        <v>202.82400000000001</v>
      </c>
      <c r="X1056" s="6">
        <f>tbl_Raw_Data[[#This Row],[Net_Amount_Before_Tax]]*tbl_Raw_Data[[#This Row],[Tax_Pct]]/100</f>
        <v>24.33888</v>
      </c>
      <c r="Y1056" s="6">
        <f>tbl_Raw_Data[[#This Row],[Net_Amount_Before_Tax]]+tbl_Raw_Data[[#This Row],[Tax_Amount]]</f>
        <v>227.16288</v>
      </c>
      <c r="Z1056" s="6">
        <f t="shared" si="84"/>
        <v>2</v>
      </c>
    </row>
    <row r="1057" spans="1:26" x14ac:dyDescent="0.3">
      <c r="A1057" s="23" t="s">
        <v>1958</v>
      </c>
      <c r="B1057" s="34">
        <v>45782</v>
      </c>
      <c r="C1057" s="23" t="s">
        <v>1959</v>
      </c>
      <c r="D1057" s="23" t="s">
        <v>87</v>
      </c>
      <c r="E1057" s="23" t="s">
        <v>88</v>
      </c>
      <c r="F1057" s="23">
        <v>600040</v>
      </c>
      <c r="G1057" s="23" t="s">
        <v>20</v>
      </c>
      <c r="H1057" s="23" t="s">
        <v>21</v>
      </c>
      <c r="I1057" s="23" t="s">
        <v>22</v>
      </c>
      <c r="J1057" s="23" t="s">
        <v>23</v>
      </c>
      <c r="K1057" s="23" t="s">
        <v>24</v>
      </c>
      <c r="L1057" s="23">
        <v>1</v>
      </c>
      <c r="M1057" s="23">
        <v>120.1</v>
      </c>
      <c r="N1057" s="23">
        <v>5</v>
      </c>
      <c r="O1057" s="23">
        <v>18</v>
      </c>
      <c r="P1057" s="23" t="s">
        <v>33</v>
      </c>
      <c r="Q1057" s="23" t="s">
        <v>90</v>
      </c>
      <c r="R1057" s="23">
        <f t="shared" si="80"/>
        <v>1</v>
      </c>
      <c r="S1057" s="23" t="str">
        <f t="shared" si="81"/>
        <v>ORD101056_20250505_CUST00531_MED024</v>
      </c>
      <c r="T1057" s="23">
        <f t="shared" si="82"/>
        <v>1</v>
      </c>
      <c r="U1057" s="6">
        <f t="shared" si="83"/>
        <v>120.1</v>
      </c>
      <c r="V1057" s="6">
        <f>tbl_Raw_Data[[#This Row],[Discount_Pct]]*tbl_Raw_Data[[#This Row],[Gross_Amount]]/100</f>
        <v>6.0049999999999999</v>
      </c>
      <c r="W1057" s="6">
        <f>tbl_Raw_Data[[#This Row],[Gross_Amount]]-tbl_Raw_Data[[#This Row],[Discount_Amount]]</f>
        <v>114.095</v>
      </c>
      <c r="X1057" s="6">
        <f>tbl_Raw_Data[[#This Row],[Net_Amount_Before_Tax]]*tbl_Raw_Data[[#This Row],[Tax_Pct]]/100</f>
        <v>20.537099999999999</v>
      </c>
      <c r="Y1057" s="6">
        <f>tbl_Raw_Data[[#This Row],[Net_Amount_Before_Tax]]+tbl_Raw_Data[[#This Row],[Tax_Amount]]</f>
        <v>134.63210000000001</v>
      </c>
      <c r="Z1057" s="6">
        <f t="shared" si="84"/>
        <v>1</v>
      </c>
    </row>
    <row r="1058" spans="1:26" x14ac:dyDescent="0.3">
      <c r="A1058" s="23" t="s">
        <v>1960</v>
      </c>
      <c r="B1058" s="34">
        <v>45525</v>
      </c>
      <c r="C1058" s="23" t="s">
        <v>1961</v>
      </c>
      <c r="D1058" s="23" t="s">
        <v>80</v>
      </c>
      <c r="E1058" s="23" t="s">
        <v>81</v>
      </c>
      <c r="F1058" s="23">
        <v>395010</v>
      </c>
      <c r="G1058" s="23" t="s">
        <v>192</v>
      </c>
      <c r="H1058" s="23" t="s">
        <v>193</v>
      </c>
      <c r="I1058" s="23" t="s">
        <v>41</v>
      </c>
      <c r="J1058" s="23" t="s">
        <v>194</v>
      </c>
      <c r="K1058" s="23" t="s">
        <v>24</v>
      </c>
      <c r="L1058" s="23">
        <v>1</v>
      </c>
      <c r="M1058" s="23">
        <v>34.909999999999997</v>
      </c>
      <c r="N1058" s="23">
        <v>0</v>
      </c>
      <c r="O1058" s="23">
        <v>12</v>
      </c>
      <c r="P1058" s="23" t="s">
        <v>58</v>
      </c>
      <c r="Q1058" s="23" t="s">
        <v>34</v>
      </c>
      <c r="R1058" s="23">
        <f t="shared" si="80"/>
        <v>1</v>
      </c>
      <c r="S1058" s="23" t="str">
        <f t="shared" si="81"/>
        <v>ORD101057_20240821_CUST00088_MED002</v>
      </c>
      <c r="T1058" s="23">
        <f t="shared" si="82"/>
        <v>1</v>
      </c>
      <c r="U1058" s="6">
        <f t="shared" si="83"/>
        <v>34.909999999999997</v>
      </c>
      <c r="V1058" s="6">
        <f>tbl_Raw_Data[[#This Row],[Discount_Pct]]*tbl_Raw_Data[[#This Row],[Gross_Amount]]/100</f>
        <v>0</v>
      </c>
      <c r="W1058" s="6">
        <f>tbl_Raw_Data[[#This Row],[Gross_Amount]]-tbl_Raw_Data[[#This Row],[Discount_Amount]]</f>
        <v>34.909999999999997</v>
      </c>
      <c r="X1058" s="6">
        <f>tbl_Raw_Data[[#This Row],[Net_Amount_Before_Tax]]*tbl_Raw_Data[[#This Row],[Tax_Pct]]/100</f>
        <v>4.1891999999999996</v>
      </c>
      <c r="Y1058" s="6">
        <f>tbl_Raw_Data[[#This Row],[Net_Amount_Before_Tax]]+tbl_Raw_Data[[#This Row],[Tax_Amount]]</f>
        <v>39.099199999999996</v>
      </c>
      <c r="Z1058" s="6">
        <f t="shared" si="84"/>
        <v>3</v>
      </c>
    </row>
    <row r="1059" spans="1:26" x14ac:dyDescent="0.3">
      <c r="A1059" s="23" t="s">
        <v>1962</v>
      </c>
      <c r="B1059" s="34">
        <v>45345</v>
      </c>
      <c r="C1059" s="23" t="s">
        <v>1963</v>
      </c>
      <c r="D1059" s="23" t="s">
        <v>183</v>
      </c>
      <c r="E1059" s="23" t="s">
        <v>184</v>
      </c>
      <c r="F1059" s="23">
        <v>122001</v>
      </c>
      <c r="G1059" s="23" t="s">
        <v>138</v>
      </c>
      <c r="H1059" s="23" t="s">
        <v>139</v>
      </c>
      <c r="I1059" s="23" t="s">
        <v>50</v>
      </c>
      <c r="J1059" s="23" t="s">
        <v>140</v>
      </c>
      <c r="K1059" s="23" t="s">
        <v>24</v>
      </c>
      <c r="L1059" s="23">
        <v>2</v>
      </c>
      <c r="M1059" s="23">
        <v>159.36000000000001</v>
      </c>
      <c r="N1059" s="23">
        <v>5</v>
      </c>
      <c r="O1059" s="23">
        <v>5</v>
      </c>
      <c r="P1059" s="23" t="s">
        <v>33</v>
      </c>
      <c r="Q1059" s="23" t="s">
        <v>34</v>
      </c>
      <c r="R1059" s="23">
        <f t="shared" si="80"/>
        <v>1</v>
      </c>
      <c r="S1059" s="23" t="str">
        <f t="shared" si="81"/>
        <v>ORD101058_20240223_CUST01586_MED013</v>
      </c>
      <c r="T1059" s="23">
        <f t="shared" si="82"/>
        <v>1</v>
      </c>
      <c r="U1059" s="6">
        <f t="shared" si="83"/>
        <v>318.72000000000003</v>
      </c>
      <c r="V1059" s="6">
        <f>tbl_Raw_Data[[#This Row],[Discount_Pct]]*tbl_Raw_Data[[#This Row],[Gross_Amount]]/100</f>
        <v>15.936000000000002</v>
      </c>
      <c r="W1059" s="6">
        <f>tbl_Raw_Data[[#This Row],[Gross_Amount]]-tbl_Raw_Data[[#This Row],[Discount_Amount]]</f>
        <v>302.78400000000005</v>
      </c>
      <c r="X1059" s="6">
        <f>tbl_Raw_Data[[#This Row],[Net_Amount_Before_Tax]]*tbl_Raw_Data[[#This Row],[Tax_Pct]]/100</f>
        <v>15.139200000000002</v>
      </c>
      <c r="Y1059" s="6">
        <f>tbl_Raw_Data[[#This Row],[Net_Amount_Before_Tax]]+tbl_Raw_Data[[#This Row],[Tax_Amount]]</f>
        <v>317.92320000000007</v>
      </c>
      <c r="Z1059" s="6">
        <f t="shared" si="84"/>
        <v>1</v>
      </c>
    </row>
    <row r="1060" spans="1:26" x14ac:dyDescent="0.3">
      <c r="A1060" s="23" t="s">
        <v>1964</v>
      </c>
      <c r="B1060" s="34">
        <v>45668</v>
      </c>
      <c r="C1060" s="23" t="s">
        <v>1965</v>
      </c>
      <c r="D1060" s="23" t="s">
        <v>28</v>
      </c>
      <c r="E1060" s="23" t="s">
        <v>29</v>
      </c>
      <c r="F1060" s="23">
        <v>500001</v>
      </c>
      <c r="G1060" s="23" t="s">
        <v>196</v>
      </c>
      <c r="H1060" s="23" t="s">
        <v>197</v>
      </c>
      <c r="I1060" s="23" t="s">
        <v>32</v>
      </c>
      <c r="J1060" s="23" t="s">
        <v>42</v>
      </c>
      <c r="K1060" s="23" t="s">
        <v>24</v>
      </c>
      <c r="L1060" s="23">
        <v>2</v>
      </c>
      <c r="M1060" s="23">
        <v>22.39</v>
      </c>
      <c r="N1060" s="23">
        <v>0</v>
      </c>
      <c r="O1060" s="23">
        <v>12</v>
      </c>
      <c r="P1060" s="23" t="s">
        <v>43</v>
      </c>
      <c r="Q1060" s="23" t="s">
        <v>26</v>
      </c>
      <c r="R1060" s="23">
        <f t="shared" si="80"/>
        <v>1</v>
      </c>
      <c r="S1060" s="23" t="str">
        <f t="shared" si="81"/>
        <v>ORD101059_20250111_CUST01441_MED011</v>
      </c>
      <c r="T1060" s="23">
        <f t="shared" si="82"/>
        <v>1</v>
      </c>
      <c r="U1060" s="6">
        <f t="shared" si="83"/>
        <v>44.78</v>
      </c>
      <c r="V1060" s="6">
        <f>tbl_Raw_Data[[#This Row],[Discount_Pct]]*tbl_Raw_Data[[#This Row],[Gross_Amount]]/100</f>
        <v>0</v>
      </c>
      <c r="W1060" s="6">
        <f>tbl_Raw_Data[[#This Row],[Gross_Amount]]-tbl_Raw_Data[[#This Row],[Discount_Amount]]</f>
        <v>44.78</v>
      </c>
      <c r="X1060" s="6">
        <f>tbl_Raw_Data[[#This Row],[Net_Amount_Before_Tax]]*tbl_Raw_Data[[#This Row],[Tax_Pct]]/100</f>
        <v>5.3735999999999997</v>
      </c>
      <c r="Y1060" s="6">
        <f>tbl_Raw_Data[[#This Row],[Net_Amount_Before_Tax]]+tbl_Raw_Data[[#This Row],[Tax_Amount]]</f>
        <v>50.153599999999997</v>
      </c>
      <c r="Z1060" s="6">
        <f t="shared" si="84"/>
        <v>0</v>
      </c>
    </row>
    <row r="1061" spans="1:26" x14ac:dyDescent="0.3">
      <c r="A1061" s="23" t="s">
        <v>1966</v>
      </c>
      <c r="B1061" s="34">
        <v>45841</v>
      </c>
      <c r="C1061" s="23" t="s">
        <v>1967</v>
      </c>
      <c r="D1061" s="23" t="s">
        <v>19</v>
      </c>
      <c r="E1061" s="23" t="s">
        <v>19</v>
      </c>
      <c r="F1061" s="23">
        <v>110001</v>
      </c>
      <c r="G1061" s="23" t="s">
        <v>167</v>
      </c>
      <c r="H1061" s="23" t="s">
        <v>168</v>
      </c>
      <c r="I1061" s="23" t="s">
        <v>113</v>
      </c>
      <c r="J1061" s="23" t="s">
        <v>42</v>
      </c>
      <c r="K1061" s="23" t="s">
        <v>24</v>
      </c>
      <c r="L1061" s="23">
        <v>1</v>
      </c>
      <c r="M1061" s="23">
        <v>204.13</v>
      </c>
      <c r="N1061" s="23">
        <v>10</v>
      </c>
      <c r="O1061" s="23">
        <v>5</v>
      </c>
      <c r="P1061" s="23" t="s">
        <v>43</v>
      </c>
      <c r="Q1061" s="23" t="s">
        <v>90</v>
      </c>
      <c r="R1061" s="23">
        <f t="shared" si="80"/>
        <v>1</v>
      </c>
      <c r="S1061" s="23" t="str">
        <f t="shared" si="81"/>
        <v>ORD101060_20250703_CUST02327_MED026</v>
      </c>
      <c r="T1061" s="23">
        <f t="shared" si="82"/>
        <v>1</v>
      </c>
      <c r="U1061" s="6">
        <f t="shared" si="83"/>
        <v>204.13</v>
      </c>
      <c r="V1061" s="6">
        <f>tbl_Raw_Data[[#This Row],[Discount_Pct]]*tbl_Raw_Data[[#This Row],[Gross_Amount]]/100</f>
        <v>20.413</v>
      </c>
      <c r="W1061" s="6">
        <f>tbl_Raw_Data[[#This Row],[Gross_Amount]]-tbl_Raw_Data[[#This Row],[Discount_Amount]]</f>
        <v>183.71699999999998</v>
      </c>
      <c r="X1061" s="6">
        <f>tbl_Raw_Data[[#This Row],[Net_Amount_Before_Tax]]*tbl_Raw_Data[[#This Row],[Tax_Pct]]/100</f>
        <v>9.1858499999999985</v>
      </c>
      <c r="Y1061" s="6">
        <f>tbl_Raw_Data[[#This Row],[Net_Amount_Before_Tax]]+tbl_Raw_Data[[#This Row],[Tax_Amount]]</f>
        <v>192.90284999999997</v>
      </c>
      <c r="Z1061" s="6">
        <f t="shared" si="84"/>
        <v>0</v>
      </c>
    </row>
    <row r="1062" spans="1:26" x14ac:dyDescent="0.3">
      <c r="A1062" s="23" t="s">
        <v>1968</v>
      </c>
      <c r="B1062" s="34">
        <v>45336</v>
      </c>
      <c r="C1062" s="23" t="s">
        <v>1969</v>
      </c>
      <c r="D1062" s="23" t="s">
        <v>46</v>
      </c>
      <c r="E1062" s="23" t="s">
        <v>47</v>
      </c>
      <c r="F1062" s="23">
        <v>411045</v>
      </c>
      <c r="G1062" s="23" t="s">
        <v>53</v>
      </c>
      <c r="H1062" s="23" t="s">
        <v>54</v>
      </c>
      <c r="I1062" s="23" t="s">
        <v>55</v>
      </c>
      <c r="J1062" s="23" t="s">
        <v>56</v>
      </c>
      <c r="K1062" s="23" t="s">
        <v>57</v>
      </c>
      <c r="L1062" s="23">
        <v>2</v>
      </c>
      <c r="M1062" s="23">
        <v>52.03</v>
      </c>
      <c r="N1062" s="23">
        <v>5</v>
      </c>
      <c r="O1062" s="23">
        <v>12</v>
      </c>
      <c r="P1062" s="23" t="s">
        <v>33</v>
      </c>
      <c r="Q1062" s="23" t="s">
        <v>34</v>
      </c>
      <c r="R1062" s="23">
        <f t="shared" si="80"/>
        <v>1</v>
      </c>
      <c r="S1062" s="23" t="str">
        <f t="shared" si="81"/>
        <v>ORD101061_20240214_CUST01287_MED020</v>
      </c>
      <c r="T1062" s="23">
        <f t="shared" si="82"/>
        <v>1</v>
      </c>
      <c r="U1062" s="6">
        <f t="shared" si="83"/>
        <v>104.06</v>
      </c>
      <c r="V1062" s="6">
        <f>tbl_Raw_Data[[#This Row],[Discount_Pct]]*tbl_Raw_Data[[#This Row],[Gross_Amount]]/100</f>
        <v>5.2029999999999994</v>
      </c>
      <c r="W1062" s="6">
        <f>tbl_Raw_Data[[#This Row],[Gross_Amount]]-tbl_Raw_Data[[#This Row],[Discount_Amount]]</f>
        <v>98.856999999999999</v>
      </c>
      <c r="X1062" s="6">
        <f>tbl_Raw_Data[[#This Row],[Net_Amount_Before_Tax]]*tbl_Raw_Data[[#This Row],[Tax_Pct]]/100</f>
        <v>11.86284</v>
      </c>
      <c r="Y1062" s="6">
        <f>tbl_Raw_Data[[#This Row],[Net_Amount_Before_Tax]]+tbl_Raw_Data[[#This Row],[Tax_Amount]]</f>
        <v>110.71984</v>
      </c>
      <c r="Z1062" s="6">
        <f t="shared" si="84"/>
        <v>2</v>
      </c>
    </row>
    <row r="1063" spans="1:26" x14ac:dyDescent="0.3">
      <c r="A1063" s="23" t="s">
        <v>1970</v>
      </c>
      <c r="B1063" s="34">
        <v>45370</v>
      </c>
      <c r="C1063" s="23" t="s">
        <v>1695</v>
      </c>
      <c r="D1063" s="23" t="s">
        <v>72</v>
      </c>
      <c r="E1063" s="23" t="s">
        <v>73</v>
      </c>
      <c r="F1063" s="23">
        <v>302021</v>
      </c>
      <c r="G1063" s="23" t="s">
        <v>132</v>
      </c>
      <c r="H1063" s="23" t="s">
        <v>133</v>
      </c>
      <c r="I1063" s="23" t="s">
        <v>134</v>
      </c>
      <c r="J1063" s="23" t="s">
        <v>135</v>
      </c>
      <c r="K1063" s="23" t="s">
        <v>57</v>
      </c>
      <c r="L1063" s="23">
        <v>2</v>
      </c>
      <c r="M1063" s="23">
        <v>80.89</v>
      </c>
      <c r="N1063" s="23">
        <v>5</v>
      </c>
      <c r="O1063" s="23">
        <v>5</v>
      </c>
      <c r="P1063" s="23" t="s">
        <v>58</v>
      </c>
      <c r="Q1063" s="23" t="s">
        <v>34</v>
      </c>
      <c r="R1063" s="23">
        <f t="shared" si="80"/>
        <v>1</v>
      </c>
      <c r="S1063" s="23" t="str">
        <f t="shared" si="81"/>
        <v>ORD101062_20240319_CUST01025_MED007</v>
      </c>
      <c r="T1063" s="23">
        <f t="shared" si="82"/>
        <v>1</v>
      </c>
      <c r="U1063" s="6">
        <f t="shared" si="83"/>
        <v>161.78</v>
      </c>
      <c r="V1063" s="6">
        <f>tbl_Raw_Data[[#This Row],[Discount_Pct]]*tbl_Raw_Data[[#This Row],[Gross_Amount]]/100</f>
        <v>8.0890000000000004</v>
      </c>
      <c r="W1063" s="6">
        <f>tbl_Raw_Data[[#This Row],[Gross_Amount]]-tbl_Raw_Data[[#This Row],[Discount_Amount]]</f>
        <v>153.691</v>
      </c>
      <c r="X1063" s="6">
        <f>tbl_Raw_Data[[#This Row],[Net_Amount_Before_Tax]]*tbl_Raw_Data[[#This Row],[Tax_Pct]]/100</f>
        <v>7.6845500000000007</v>
      </c>
      <c r="Y1063" s="6">
        <f>tbl_Raw_Data[[#This Row],[Net_Amount_Before_Tax]]+tbl_Raw_Data[[#This Row],[Tax_Amount]]</f>
        <v>161.37555</v>
      </c>
      <c r="Z1063" s="6">
        <f t="shared" si="84"/>
        <v>2</v>
      </c>
    </row>
    <row r="1064" spans="1:26" x14ac:dyDescent="0.3">
      <c r="A1064" s="23" t="s">
        <v>1971</v>
      </c>
      <c r="B1064" s="34">
        <v>45856</v>
      </c>
      <c r="C1064" s="23" t="s">
        <v>610</v>
      </c>
      <c r="D1064" s="23" t="s">
        <v>37</v>
      </c>
      <c r="E1064" s="23" t="s">
        <v>38</v>
      </c>
      <c r="F1064" s="23">
        <v>452020</v>
      </c>
      <c r="G1064" s="23" t="s">
        <v>94</v>
      </c>
      <c r="H1064" s="23" t="s">
        <v>95</v>
      </c>
      <c r="I1064" s="23" t="s">
        <v>84</v>
      </c>
      <c r="J1064" s="23" t="s">
        <v>42</v>
      </c>
      <c r="K1064" s="23" t="s">
        <v>24</v>
      </c>
      <c r="L1064" s="23">
        <v>1</v>
      </c>
      <c r="M1064" s="23">
        <v>91.93</v>
      </c>
      <c r="N1064" s="23">
        <v>5</v>
      </c>
      <c r="O1064" s="23">
        <v>12</v>
      </c>
      <c r="P1064" s="23" t="s">
        <v>25</v>
      </c>
      <c r="Q1064" s="23" t="s">
        <v>34</v>
      </c>
      <c r="R1064" s="23">
        <f t="shared" si="80"/>
        <v>1</v>
      </c>
      <c r="S1064" s="23" t="str">
        <f t="shared" si="81"/>
        <v>ORD101063_20250718_CUST01199_MED021</v>
      </c>
      <c r="T1064" s="23">
        <f t="shared" si="82"/>
        <v>1</v>
      </c>
      <c r="U1064" s="6">
        <f t="shared" si="83"/>
        <v>91.93</v>
      </c>
      <c r="V1064" s="6">
        <f>tbl_Raw_Data[[#This Row],[Discount_Pct]]*tbl_Raw_Data[[#This Row],[Gross_Amount]]/100</f>
        <v>4.5965000000000007</v>
      </c>
      <c r="W1064" s="6">
        <f>tbl_Raw_Data[[#This Row],[Gross_Amount]]-tbl_Raw_Data[[#This Row],[Discount_Amount]]</f>
        <v>87.333500000000001</v>
      </c>
      <c r="X1064" s="6">
        <f>tbl_Raw_Data[[#This Row],[Net_Amount_Before_Tax]]*tbl_Raw_Data[[#This Row],[Tax_Pct]]/100</f>
        <v>10.48002</v>
      </c>
      <c r="Y1064" s="6">
        <f>tbl_Raw_Data[[#This Row],[Net_Amount_Before_Tax]]+tbl_Raw_Data[[#This Row],[Tax_Amount]]</f>
        <v>97.813519999999997</v>
      </c>
      <c r="Z1064" s="6">
        <f t="shared" si="84"/>
        <v>2</v>
      </c>
    </row>
    <row r="1065" spans="1:26" x14ac:dyDescent="0.3">
      <c r="A1065" s="23" t="s">
        <v>1972</v>
      </c>
      <c r="B1065" s="34">
        <v>45712</v>
      </c>
      <c r="C1065" s="23" t="s">
        <v>1973</v>
      </c>
      <c r="D1065" s="23" t="s">
        <v>123</v>
      </c>
      <c r="E1065" s="23" t="s">
        <v>101</v>
      </c>
      <c r="F1065" s="23">
        <v>226010</v>
      </c>
      <c r="G1065" s="23" t="s">
        <v>145</v>
      </c>
      <c r="H1065" s="23" t="s">
        <v>146</v>
      </c>
      <c r="I1065" s="23" t="s">
        <v>147</v>
      </c>
      <c r="J1065" s="23" t="s">
        <v>148</v>
      </c>
      <c r="K1065" s="23" t="s">
        <v>24</v>
      </c>
      <c r="L1065" s="23">
        <v>1</v>
      </c>
      <c r="M1065" s="23">
        <v>98.17</v>
      </c>
      <c r="N1065" s="23">
        <v>0</v>
      </c>
      <c r="O1065" s="23">
        <v>12</v>
      </c>
      <c r="P1065" s="23" t="s">
        <v>65</v>
      </c>
      <c r="Q1065" s="23" t="s">
        <v>34</v>
      </c>
      <c r="R1065" s="23">
        <f t="shared" si="80"/>
        <v>1</v>
      </c>
      <c r="S1065" s="23" t="str">
        <f t="shared" si="81"/>
        <v>ORD101064_20250224_CUST02890_MED016</v>
      </c>
      <c r="T1065" s="23">
        <f t="shared" si="82"/>
        <v>1</v>
      </c>
      <c r="U1065" s="6">
        <f t="shared" si="83"/>
        <v>98.17</v>
      </c>
      <c r="V1065" s="6">
        <f>tbl_Raw_Data[[#This Row],[Discount_Pct]]*tbl_Raw_Data[[#This Row],[Gross_Amount]]/100</f>
        <v>0</v>
      </c>
      <c r="W1065" s="6">
        <f>tbl_Raw_Data[[#This Row],[Gross_Amount]]-tbl_Raw_Data[[#This Row],[Discount_Amount]]</f>
        <v>98.17</v>
      </c>
      <c r="X1065" s="6">
        <f>tbl_Raw_Data[[#This Row],[Net_Amount_Before_Tax]]*tbl_Raw_Data[[#This Row],[Tax_Pct]]/100</f>
        <v>11.7804</v>
      </c>
      <c r="Y1065" s="6">
        <f>tbl_Raw_Data[[#This Row],[Net_Amount_Before_Tax]]+tbl_Raw_Data[[#This Row],[Tax_Amount]]</f>
        <v>109.9504</v>
      </c>
      <c r="Z1065" s="6">
        <f t="shared" si="84"/>
        <v>2</v>
      </c>
    </row>
    <row r="1066" spans="1:26" x14ac:dyDescent="0.3">
      <c r="A1066" s="23" t="s">
        <v>1972</v>
      </c>
      <c r="B1066" s="34">
        <v>45437</v>
      </c>
      <c r="C1066" s="23" t="s">
        <v>1974</v>
      </c>
      <c r="D1066" s="23" t="s">
        <v>28</v>
      </c>
      <c r="E1066" s="23" t="s">
        <v>29</v>
      </c>
      <c r="F1066" s="23">
        <v>500084</v>
      </c>
      <c r="G1066" s="23" t="s">
        <v>82</v>
      </c>
      <c r="H1066" s="23" t="s">
        <v>83</v>
      </c>
      <c r="I1066" s="23" t="s">
        <v>84</v>
      </c>
      <c r="J1066" s="23" t="s">
        <v>85</v>
      </c>
      <c r="K1066" s="23" t="s">
        <v>24</v>
      </c>
      <c r="L1066" s="23">
        <v>2</v>
      </c>
      <c r="M1066" s="23">
        <v>324.81</v>
      </c>
      <c r="N1066" s="23">
        <v>15</v>
      </c>
      <c r="O1066" s="23">
        <v>5</v>
      </c>
      <c r="P1066" s="23" t="s">
        <v>25</v>
      </c>
      <c r="Q1066" s="23" t="s">
        <v>34</v>
      </c>
      <c r="R1066" s="23">
        <f t="shared" si="80"/>
        <v>1</v>
      </c>
      <c r="S1066" s="23" t="str">
        <f t="shared" si="81"/>
        <v>ORD101064_20240525_CUST00147_MED023</v>
      </c>
      <c r="T1066" s="23">
        <f t="shared" si="82"/>
        <v>1</v>
      </c>
      <c r="U1066" s="6">
        <f t="shared" si="83"/>
        <v>649.62</v>
      </c>
      <c r="V1066" s="6">
        <f>tbl_Raw_Data[[#This Row],[Discount_Pct]]*tbl_Raw_Data[[#This Row],[Gross_Amount]]/100</f>
        <v>97.442999999999998</v>
      </c>
      <c r="W1066" s="6">
        <f>tbl_Raw_Data[[#This Row],[Gross_Amount]]-tbl_Raw_Data[[#This Row],[Discount_Amount]]</f>
        <v>552.17700000000002</v>
      </c>
      <c r="X1066" s="6">
        <f>tbl_Raw_Data[[#This Row],[Net_Amount_Before_Tax]]*tbl_Raw_Data[[#This Row],[Tax_Pct]]/100</f>
        <v>27.608850000000004</v>
      </c>
      <c r="Y1066" s="6">
        <f>tbl_Raw_Data[[#This Row],[Net_Amount_Before_Tax]]+tbl_Raw_Data[[#This Row],[Tax_Amount]]</f>
        <v>579.78584999999998</v>
      </c>
      <c r="Z1066" s="6">
        <f t="shared" si="84"/>
        <v>1</v>
      </c>
    </row>
    <row r="1067" spans="1:26" x14ac:dyDescent="0.3">
      <c r="A1067" s="23" t="s">
        <v>1975</v>
      </c>
      <c r="B1067" s="34">
        <v>45685</v>
      </c>
      <c r="C1067" s="23" t="s">
        <v>1976</v>
      </c>
      <c r="D1067" s="23" t="s">
        <v>37</v>
      </c>
      <c r="E1067" s="23" t="s">
        <v>38</v>
      </c>
      <c r="F1067" s="23">
        <v>452018</v>
      </c>
      <c r="G1067" s="23" t="s">
        <v>68</v>
      </c>
      <c r="H1067" s="23" t="s">
        <v>69</v>
      </c>
      <c r="I1067" s="23" t="s">
        <v>55</v>
      </c>
      <c r="J1067" s="23" t="s">
        <v>56</v>
      </c>
      <c r="K1067" s="23" t="s">
        <v>24</v>
      </c>
      <c r="L1067" s="23">
        <v>1</v>
      </c>
      <c r="M1067" s="23">
        <v>31.1</v>
      </c>
      <c r="N1067" s="23">
        <v>5</v>
      </c>
      <c r="O1067" s="23">
        <v>5</v>
      </c>
      <c r="P1067" s="23" t="s">
        <v>33</v>
      </c>
      <c r="Q1067" s="23" t="s">
        <v>90</v>
      </c>
      <c r="R1067" s="23">
        <f t="shared" si="80"/>
        <v>1</v>
      </c>
      <c r="S1067" s="23" t="str">
        <f t="shared" si="81"/>
        <v>ORD101066_20250128_CUST01231_MED003</v>
      </c>
      <c r="T1067" s="23">
        <f t="shared" si="82"/>
        <v>1</v>
      </c>
      <c r="U1067" s="6">
        <f t="shared" si="83"/>
        <v>31.1</v>
      </c>
      <c r="V1067" s="6">
        <f>tbl_Raw_Data[[#This Row],[Discount_Pct]]*tbl_Raw_Data[[#This Row],[Gross_Amount]]/100</f>
        <v>1.5549999999999999</v>
      </c>
      <c r="W1067" s="6">
        <f>tbl_Raw_Data[[#This Row],[Gross_Amount]]-tbl_Raw_Data[[#This Row],[Discount_Amount]]</f>
        <v>29.545000000000002</v>
      </c>
      <c r="X1067" s="6">
        <f>tbl_Raw_Data[[#This Row],[Net_Amount_Before_Tax]]*tbl_Raw_Data[[#This Row],[Tax_Pct]]/100</f>
        <v>1.4772500000000002</v>
      </c>
      <c r="Y1067" s="6">
        <f>tbl_Raw_Data[[#This Row],[Net_Amount_Before_Tax]]+tbl_Raw_Data[[#This Row],[Tax_Amount]]</f>
        <v>31.022250000000003</v>
      </c>
      <c r="Z1067" s="6">
        <f t="shared" si="84"/>
        <v>2</v>
      </c>
    </row>
    <row r="1068" spans="1:26" x14ac:dyDescent="0.3">
      <c r="A1068" s="23" t="s">
        <v>1975</v>
      </c>
      <c r="B1068" s="34">
        <v>45502</v>
      </c>
      <c r="C1068" s="23" t="s">
        <v>1977</v>
      </c>
      <c r="D1068" s="23" t="s">
        <v>92</v>
      </c>
      <c r="E1068" s="23" t="s">
        <v>93</v>
      </c>
      <c r="F1068" s="23">
        <v>560038</v>
      </c>
      <c r="G1068" s="23" t="s">
        <v>229</v>
      </c>
      <c r="H1068" s="23" t="s">
        <v>230</v>
      </c>
      <c r="I1068" s="23" t="s">
        <v>84</v>
      </c>
      <c r="J1068" s="23" t="s">
        <v>140</v>
      </c>
      <c r="K1068" s="23" t="s">
        <v>24</v>
      </c>
      <c r="L1068" s="23">
        <v>2</v>
      </c>
      <c r="M1068" s="23">
        <v>156.47</v>
      </c>
      <c r="N1068" s="23">
        <v>5</v>
      </c>
      <c r="O1068" s="23">
        <v>12</v>
      </c>
      <c r="P1068" s="23" t="s">
        <v>25</v>
      </c>
      <c r="Q1068" s="23" t="s">
        <v>44</v>
      </c>
      <c r="R1068" s="23">
        <f t="shared" si="80"/>
        <v>1</v>
      </c>
      <c r="S1068" s="23" t="str">
        <f t="shared" si="81"/>
        <v>ORD101066_20240729_CUST01554_MED022</v>
      </c>
      <c r="T1068" s="23">
        <f t="shared" si="82"/>
        <v>1</v>
      </c>
      <c r="U1068" s="6">
        <f t="shared" si="83"/>
        <v>312.94</v>
      </c>
      <c r="V1068" s="6">
        <f>tbl_Raw_Data[[#This Row],[Discount_Pct]]*tbl_Raw_Data[[#This Row],[Gross_Amount]]/100</f>
        <v>15.647</v>
      </c>
      <c r="W1068" s="6">
        <f>tbl_Raw_Data[[#This Row],[Gross_Amount]]-tbl_Raw_Data[[#This Row],[Discount_Amount]]</f>
        <v>297.29300000000001</v>
      </c>
      <c r="X1068" s="6">
        <f>tbl_Raw_Data[[#This Row],[Net_Amount_Before_Tax]]*tbl_Raw_Data[[#This Row],[Tax_Pct]]/100</f>
        <v>35.675159999999998</v>
      </c>
      <c r="Y1068" s="6">
        <f>tbl_Raw_Data[[#This Row],[Net_Amount_Before_Tax]]+tbl_Raw_Data[[#This Row],[Tax_Amount]]</f>
        <v>332.96816000000001</v>
      </c>
      <c r="Z1068" s="6">
        <f t="shared" si="84"/>
        <v>3</v>
      </c>
    </row>
    <row r="1069" spans="1:26" x14ac:dyDescent="0.3">
      <c r="A1069" s="23" t="s">
        <v>1978</v>
      </c>
      <c r="B1069" s="34">
        <v>45560</v>
      </c>
      <c r="C1069" s="23" t="s">
        <v>1979</v>
      </c>
      <c r="D1069" s="23" t="s">
        <v>183</v>
      </c>
      <c r="E1069" s="23" t="s">
        <v>184</v>
      </c>
      <c r="F1069" s="23">
        <v>122016</v>
      </c>
      <c r="G1069" s="23" t="s">
        <v>233</v>
      </c>
      <c r="H1069" s="23" t="s">
        <v>234</v>
      </c>
      <c r="I1069" s="23" t="s">
        <v>104</v>
      </c>
      <c r="J1069" s="23" t="s">
        <v>42</v>
      </c>
      <c r="K1069" s="23" t="s">
        <v>24</v>
      </c>
      <c r="L1069" s="23">
        <v>1</v>
      </c>
      <c r="M1069" s="23">
        <v>133.11000000000001</v>
      </c>
      <c r="N1069" s="23">
        <v>10</v>
      </c>
      <c r="O1069" s="23">
        <v>12</v>
      </c>
      <c r="P1069" s="23" t="s">
        <v>33</v>
      </c>
      <c r="Q1069" s="23" t="s">
        <v>34</v>
      </c>
      <c r="R1069" s="23">
        <f t="shared" si="80"/>
        <v>1</v>
      </c>
      <c r="S1069" s="23" t="str">
        <f t="shared" si="81"/>
        <v>ORD101068_20240925_CUST03319_MED019</v>
      </c>
      <c r="T1069" s="23">
        <f t="shared" si="82"/>
        <v>1</v>
      </c>
      <c r="U1069" s="6">
        <f t="shared" si="83"/>
        <v>133.11000000000001</v>
      </c>
      <c r="V1069" s="6">
        <f>tbl_Raw_Data[[#This Row],[Discount_Pct]]*tbl_Raw_Data[[#This Row],[Gross_Amount]]/100</f>
        <v>13.311000000000002</v>
      </c>
      <c r="W1069" s="6">
        <f>tbl_Raw_Data[[#This Row],[Gross_Amount]]-tbl_Raw_Data[[#This Row],[Discount_Amount]]</f>
        <v>119.79900000000001</v>
      </c>
      <c r="X1069" s="6">
        <f>tbl_Raw_Data[[#This Row],[Net_Amount_Before_Tax]]*tbl_Raw_Data[[#This Row],[Tax_Pct]]/100</f>
        <v>14.375880000000002</v>
      </c>
      <c r="Y1069" s="6">
        <f>tbl_Raw_Data[[#This Row],[Net_Amount_Before_Tax]]+tbl_Raw_Data[[#This Row],[Tax_Amount]]</f>
        <v>134.17488</v>
      </c>
      <c r="Z1069" s="6">
        <f t="shared" si="84"/>
        <v>2</v>
      </c>
    </row>
    <row r="1070" spans="1:26" x14ac:dyDescent="0.3">
      <c r="A1070" s="23" t="s">
        <v>1980</v>
      </c>
      <c r="B1070" s="34">
        <v>45858</v>
      </c>
      <c r="C1070" s="23" t="s">
        <v>847</v>
      </c>
      <c r="D1070" s="23" t="s">
        <v>100</v>
      </c>
      <c r="E1070" s="23" t="s">
        <v>101</v>
      </c>
      <c r="F1070" s="23">
        <v>201305</v>
      </c>
      <c r="G1070" s="23" t="s">
        <v>283</v>
      </c>
      <c r="H1070" s="23" t="s">
        <v>284</v>
      </c>
      <c r="I1070" s="23" t="s">
        <v>104</v>
      </c>
      <c r="J1070" s="23" t="s">
        <v>42</v>
      </c>
      <c r="K1070" s="23" t="s">
        <v>57</v>
      </c>
      <c r="L1070" s="23">
        <v>2</v>
      </c>
      <c r="M1070" s="23">
        <v>316.86</v>
      </c>
      <c r="N1070" s="23">
        <v>15</v>
      </c>
      <c r="O1070" s="23">
        <v>12</v>
      </c>
      <c r="P1070" s="23" t="s">
        <v>89</v>
      </c>
      <c r="Q1070" s="23" t="s">
        <v>34</v>
      </c>
      <c r="R1070" s="23">
        <f t="shared" si="80"/>
        <v>1</v>
      </c>
      <c r="S1070" s="23" t="str">
        <f t="shared" si="81"/>
        <v>ORD101069_20250720_CUST01590_MED030</v>
      </c>
      <c r="T1070" s="23">
        <f t="shared" si="82"/>
        <v>1</v>
      </c>
      <c r="U1070" s="6">
        <f t="shared" si="83"/>
        <v>633.72</v>
      </c>
      <c r="V1070" s="6">
        <f>tbl_Raw_Data[[#This Row],[Discount_Pct]]*tbl_Raw_Data[[#This Row],[Gross_Amount]]/100</f>
        <v>95.058000000000007</v>
      </c>
      <c r="W1070" s="6">
        <f>tbl_Raw_Data[[#This Row],[Gross_Amount]]-tbl_Raw_Data[[#This Row],[Discount_Amount]]</f>
        <v>538.66200000000003</v>
      </c>
      <c r="X1070" s="6">
        <f>tbl_Raw_Data[[#This Row],[Net_Amount_Before_Tax]]*tbl_Raw_Data[[#This Row],[Tax_Pct]]/100</f>
        <v>64.639440000000008</v>
      </c>
      <c r="Y1070" s="6">
        <f>tbl_Raw_Data[[#This Row],[Net_Amount_Before_Tax]]+tbl_Raw_Data[[#This Row],[Tax_Amount]]</f>
        <v>603.30144000000007</v>
      </c>
      <c r="Z1070" s="6">
        <f t="shared" si="84"/>
        <v>5</v>
      </c>
    </row>
    <row r="1071" spans="1:26" x14ac:dyDescent="0.3">
      <c r="A1071" s="23" t="s">
        <v>1981</v>
      </c>
      <c r="B1071" s="34">
        <v>45682</v>
      </c>
      <c r="C1071" s="23" t="s">
        <v>1982</v>
      </c>
      <c r="D1071" s="23" t="s">
        <v>100</v>
      </c>
      <c r="E1071" s="23" t="s">
        <v>101</v>
      </c>
      <c r="F1071" s="23">
        <v>201304</v>
      </c>
      <c r="G1071" s="23" t="s">
        <v>283</v>
      </c>
      <c r="H1071" s="23" t="s">
        <v>284</v>
      </c>
      <c r="I1071" s="23" t="s">
        <v>104</v>
      </c>
      <c r="J1071" s="23" t="s">
        <v>42</v>
      </c>
      <c r="K1071" s="23" t="s">
        <v>57</v>
      </c>
      <c r="L1071" s="23">
        <v>1</v>
      </c>
      <c r="M1071" s="23">
        <v>320.64999999999998</v>
      </c>
      <c r="N1071" s="23">
        <v>5</v>
      </c>
      <c r="O1071" s="23">
        <v>18</v>
      </c>
      <c r="P1071" s="23" t="s">
        <v>25</v>
      </c>
      <c r="Q1071" s="23" t="s">
        <v>34</v>
      </c>
      <c r="R1071" s="23">
        <f t="shared" si="80"/>
        <v>1</v>
      </c>
      <c r="S1071" s="23" t="str">
        <f t="shared" si="81"/>
        <v>ORD101070_20250125_CUST01915_MED030</v>
      </c>
      <c r="T1071" s="23">
        <f t="shared" si="82"/>
        <v>1</v>
      </c>
      <c r="U1071" s="6">
        <f t="shared" si="83"/>
        <v>320.64999999999998</v>
      </c>
      <c r="V1071" s="6">
        <f>tbl_Raw_Data[[#This Row],[Discount_Pct]]*tbl_Raw_Data[[#This Row],[Gross_Amount]]/100</f>
        <v>16.032499999999999</v>
      </c>
      <c r="W1071" s="6">
        <f>tbl_Raw_Data[[#This Row],[Gross_Amount]]-tbl_Raw_Data[[#This Row],[Discount_Amount]]</f>
        <v>304.61749999999995</v>
      </c>
      <c r="X1071" s="6">
        <f>tbl_Raw_Data[[#This Row],[Net_Amount_Before_Tax]]*tbl_Raw_Data[[#This Row],[Tax_Pct]]/100</f>
        <v>54.831149999999987</v>
      </c>
      <c r="Y1071" s="6">
        <f>tbl_Raw_Data[[#This Row],[Net_Amount_Before_Tax]]+tbl_Raw_Data[[#This Row],[Tax_Amount]]</f>
        <v>359.44864999999993</v>
      </c>
      <c r="Z1071" s="6">
        <f t="shared" si="84"/>
        <v>1</v>
      </c>
    </row>
    <row r="1072" spans="1:26" x14ac:dyDescent="0.3">
      <c r="A1072" s="23" t="s">
        <v>1983</v>
      </c>
      <c r="B1072" s="34">
        <v>45594</v>
      </c>
      <c r="C1072" s="23" t="s">
        <v>528</v>
      </c>
      <c r="D1072" s="23" t="s">
        <v>123</v>
      </c>
      <c r="E1072" s="23" t="s">
        <v>101</v>
      </c>
      <c r="F1072" s="23">
        <v>226024</v>
      </c>
      <c r="G1072" s="23" t="s">
        <v>138</v>
      </c>
      <c r="H1072" s="23" t="s">
        <v>139</v>
      </c>
      <c r="I1072" s="23" t="s">
        <v>50</v>
      </c>
      <c r="J1072" s="23" t="s">
        <v>140</v>
      </c>
      <c r="K1072" s="23" t="s">
        <v>24</v>
      </c>
      <c r="L1072" s="23">
        <v>1</v>
      </c>
      <c r="M1072" s="23">
        <v>152.65</v>
      </c>
      <c r="N1072" s="23">
        <v>5</v>
      </c>
      <c r="O1072" s="23">
        <v>5</v>
      </c>
      <c r="P1072" s="23" t="s">
        <v>25</v>
      </c>
      <c r="Q1072" s="23" t="s">
        <v>34</v>
      </c>
      <c r="R1072" s="23">
        <f t="shared" si="80"/>
        <v>1</v>
      </c>
      <c r="S1072" s="23" t="str">
        <f t="shared" si="81"/>
        <v>ORD101071_20241029_CUST01383_MED013</v>
      </c>
      <c r="T1072" s="23">
        <f t="shared" si="82"/>
        <v>1</v>
      </c>
      <c r="U1072" s="6">
        <f t="shared" si="83"/>
        <v>152.65</v>
      </c>
      <c r="V1072" s="6">
        <f>tbl_Raw_Data[[#This Row],[Discount_Pct]]*tbl_Raw_Data[[#This Row],[Gross_Amount]]/100</f>
        <v>7.6325000000000003</v>
      </c>
      <c r="W1072" s="6">
        <f>tbl_Raw_Data[[#This Row],[Gross_Amount]]-tbl_Raw_Data[[#This Row],[Discount_Amount]]</f>
        <v>145.01750000000001</v>
      </c>
      <c r="X1072" s="6">
        <f>tbl_Raw_Data[[#This Row],[Net_Amount_Before_Tax]]*tbl_Raw_Data[[#This Row],[Tax_Pct]]/100</f>
        <v>7.2508750000000006</v>
      </c>
      <c r="Y1072" s="6">
        <f>tbl_Raw_Data[[#This Row],[Net_Amount_Before_Tax]]+tbl_Raw_Data[[#This Row],[Tax_Amount]]</f>
        <v>152.26837500000002</v>
      </c>
      <c r="Z1072" s="6">
        <f t="shared" si="84"/>
        <v>3</v>
      </c>
    </row>
    <row r="1073" spans="1:26" x14ac:dyDescent="0.3">
      <c r="A1073" s="23" t="s">
        <v>1984</v>
      </c>
      <c r="B1073" s="34">
        <v>45968</v>
      </c>
      <c r="C1073" s="23" t="s">
        <v>1985</v>
      </c>
      <c r="D1073" s="23" t="s">
        <v>37</v>
      </c>
      <c r="E1073" s="23" t="s">
        <v>38</v>
      </c>
      <c r="F1073" s="23">
        <v>452018</v>
      </c>
      <c r="G1073" s="23" t="s">
        <v>185</v>
      </c>
      <c r="H1073" s="23" t="s">
        <v>186</v>
      </c>
      <c r="I1073" s="23" t="s">
        <v>76</v>
      </c>
      <c r="J1073" s="23" t="s">
        <v>187</v>
      </c>
      <c r="K1073" s="23" t="s">
        <v>57</v>
      </c>
      <c r="L1073" s="23">
        <v>3</v>
      </c>
      <c r="M1073" s="23">
        <v>87.98</v>
      </c>
      <c r="N1073" s="23">
        <v>0</v>
      </c>
      <c r="O1073" s="23">
        <v>5</v>
      </c>
      <c r="P1073" s="23" t="s">
        <v>25</v>
      </c>
      <c r="Q1073" s="23" t="s">
        <v>44</v>
      </c>
      <c r="R1073" s="23">
        <f t="shared" si="80"/>
        <v>1</v>
      </c>
      <c r="S1073" s="23" t="str">
        <f t="shared" si="81"/>
        <v>ORD101072_20251107_CUST01315_MED009</v>
      </c>
      <c r="T1073" s="23">
        <f t="shared" si="82"/>
        <v>1</v>
      </c>
      <c r="U1073" s="6">
        <f t="shared" si="83"/>
        <v>263.94</v>
      </c>
      <c r="V1073" s="6">
        <f>tbl_Raw_Data[[#This Row],[Discount_Pct]]*tbl_Raw_Data[[#This Row],[Gross_Amount]]/100</f>
        <v>0</v>
      </c>
      <c r="W1073" s="6">
        <f>tbl_Raw_Data[[#This Row],[Gross_Amount]]-tbl_Raw_Data[[#This Row],[Discount_Amount]]</f>
        <v>263.94</v>
      </c>
      <c r="X1073" s="6">
        <f>tbl_Raw_Data[[#This Row],[Net_Amount_Before_Tax]]*tbl_Raw_Data[[#This Row],[Tax_Pct]]/100</f>
        <v>13.197000000000001</v>
      </c>
      <c r="Y1073" s="6">
        <f>tbl_Raw_Data[[#This Row],[Net_Amount_Before_Tax]]+tbl_Raw_Data[[#This Row],[Tax_Amount]]</f>
        <v>277.137</v>
      </c>
      <c r="Z1073" s="6">
        <f t="shared" si="84"/>
        <v>1</v>
      </c>
    </row>
    <row r="1074" spans="1:26" x14ac:dyDescent="0.3">
      <c r="A1074" s="23" t="s">
        <v>1986</v>
      </c>
      <c r="B1074" s="34">
        <v>45861</v>
      </c>
      <c r="C1074" s="23" t="s">
        <v>1987</v>
      </c>
      <c r="D1074" s="23" t="s">
        <v>130</v>
      </c>
      <c r="E1074" s="23" t="s">
        <v>131</v>
      </c>
      <c r="F1074" s="23">
        <v>700029</v>
      </c>
      <c r="G1074" s="23" t="s">
        <v>192</v>
      </c>
      <c r="H1074" s="23" t="s">
        <v>193</v>
      </c>
      <c r="I1074" s="23" t="s">
        <v>41</v>
      </c>
      <c r="J1074" s="23" t="s">
        <v>194</v>
      </c>
      <c r="K1074" s="23" t="s">
        <v>24</v>
      </c>
      <c r="L1074" s="23">
        <v>2</v>
      </c>
      <c r="M1074" s="23">
        <v>28.85</v>
      </c>
      <c r="N1074" s="23">
        <v>15</v>
      </c>
      <c r="O1074" s="23">
        <v>12</v>
      </c>
      <c r="P1074" s="23" t="s">
        <v>25</v>
      </c>
      <c r="Q1074" s="23" t="s">
        <v>90</v>
      </c>
      <c r="R1074" s="23">
        <f t="shared" si="80"/>
        <v>1</v>
      </c>
      <c r="S1074" s="23" t="str">
        <f t="shared" si="81"/>
        <v>ORD101073_20250723_CUST00893_MED002</v>
      </c>
      <c r="T1074" s="23">
        <f t="shared" si="82"/>
        <v>1</v>
      </c>
      <c r="U1074" s="6">
        <f t="shared" si="83"/>
        <v>57.7</v>
      </c>
      <c r="V1074" s="6">
        <f>tbl_Raw_Data[[#This Row],[Discount_Pct]]*tbl_Raw_Data[[#This Row],[Gross_Amount]]/100</f>
        <v>8.6549999999999994</v>
      </c>
      <c r="W1074" s="6">
        <f>tbl_Raw_Data[[#This Row],[Gross_Amount]]-tbl_Raw_Data[[#This Row],[Discount_Amount]]</f>
        <v>49.045000000000002</v>
      </c>
      <c r="X1074" s="6">
        <f>tbl_Raw_Data[[#This Row],[Net_Amount_Before_Tax]]*tbl_Raw_Data[[#This Row],[Tax_Pct]]/100</f>
        <v>5.8853999999999997</v>
      </c>
      <c r="Y1074" s="6">
        <f>tbl_Raw_Data[[#This Row],[Net_Amount_Before_Tax]]+tbl_Raw_Data[[#This Row],[Tax_Amount]]</f>
        <v>54.930399999999999</v>
      </c>
      <c r="Z1074" s="6">
        <f t="shared" si="84"/>
        <v>1</v>
      </c>
    </row>
    <row r="1075" spans="1:26" x14ac:dyDescent="0.3">
      <c r="A1075" s="23" t="s">
        <v>1988</v>
      </c>
      <c r="B1075" s="34">
        <v>45574</v>
      </c>
      <c r="C1075" s="23" t="s">
        <v>1989</v>
      </c>
      <c r="D1075" s="23" t="s">
        <v>37</v>
      </c>
      <c r="E1075" s="23" t="s">
        <v>38</v>
      </c>
      <c r="F1075" s="23">
        <v>452001</v>
      </c>
      <c r="G1075" s="23" t="s">
        <v>145</v>
      </c>
      <c r="H1075" s="23" t="s">
        <v>146</v>
      </c>
      <c r="I1075" s="23" t="s">
        <v>147</v>
      </c>
      <c r="J1075" s="23" t="s">
        <v>148</v>
      </c>
      <c r="K1075" s="23" t="s">
        <v>24</v>
      </c>
      <c r="L1075" s="23">
        <v>1</v>
      </c>
      <c r="M1075" s="23">
        <v>110.27</v>
      </c>
      <c r="N1075" s="23">
        <v>0</v>
      </c>
      <c r="O1075" s="23">
        <v>12</v>
      </c>
      <c r="P1075" s="23" t="s">
        <v>43</v>
      </c>
      <c r="Q1075" s="23" t="s">
        <v>34</v>
      </c>
      <c r="R1075" s="23">
        <f t="shared" si="80"/>
        <v>1</v>
      </c>
      <c r="S1075" s="23" t="str">
        <f t="shared" si="81"/>
        <v>ORD101074_20241009_CUST01064_MED016</v>
      </c>
      <c r="T1075" s="23">
        <f t="shared" si="82"/>
        <v>1</v>
      </c>
      <c r="U1075" s="6">
        <f t="shared" si="83"/>
        <v>110.27</v>
      </c>
      <c r="V1075" s="6">
        <f>tbl_Raw_Data[[#This Row],[Discount_Pct]]*tbl_Raw_Data[[#This Row],[Gross_Amount]]/100</f>
        <v>0</v>
      </c>
      <c r="W1075" s="6">
        <f>tbl_Raw_Data[[#This Row],[Gross_Amount]]-tbl_Raw_Data[[#This Row],[Discount_Amount]]</f>
        <v>110.27</v>
      </c>
      <c r="X1075" s="6">
        <f>tbl_Raw_Data[[#This Row],[Net_Amount_Before_Tax]]*tbl_Raw_Data[[#This Row],[Tax_Pct]]/100</f>
        <v>13.2324</v>
      </c>
      <c r="Y1075" s="6">
        <f>tbl_Raw_Data[[#This Row],[Net_Amount_Before_Tax]]+tbl_Raw_Data[[#This Row],[Tax_Amount]]</f>
        <v>123.50239999999999</v>
      </c>
      <c r="Z1075" s="6">
        <f t="shared" si="84"/>
        <v>3</v>
      </c>
    </row>
    <row r="1076" spans="1:26" x14ac:dyDescent="0.3">
      <c r="A1076" s="23" t="s">
        <v>1990</v>
      </c>
      <c r="B1076" s="34">
        <v>45480</v>
      </c>
      <c r="C1076" s="23" t="s">
        <v>892</v>
      </c>
      <c r="D1076" s="23" t="s">
        <v>72</v>
      </c>
      <c r="E1076" s="23" t="s">
        <v>73</v>
      </c>
      <c r="F1076" s="23">
        <v>302001</v>
      </c>
      <c r="G1076" s="23" t="s">
        <v>48</v>
      </c>
      <c r="H1076" s="23" t="s">
        <v>49</v>
      </c>
      <c r="I1076" s="23" t="s">
        <v>50</v>
      </c>
      <c r="J1076" s="23" t="s">
        <v>23</v>
      </c>
      <c r="K1076" s="23" t="s">
        <v>24</v>
      </c>
      <c r="L1076" s="23">
        <v>2</v>
      </c>
      <c r="M1076" s="23">
        <v>106.22</v>
      </c>
      <c r="N1076" s="23">
        <v>5</v>
      </c>
      <c r="O1076" s="23">
        <v>5</v>
      </c>
      <c r="P1076" s="23" t="s">
        <v>58</v>
      </c>
      <c r="Q1076" s="23" t="s">
        <v>34</v>
      </c>
      <c r="R1076" s="23">
        <f t="shared" si="80"/>
        <v>1</v>
      </c>
      <c r="S1076" s="23" t="str">
        <f t="shared" si="81"/>
        <v>ORD101075_20240707_CUST02804_MED028</v>
      </c>
      <c r="T1076" s="23">
        <f t="shared" si="82"/>
        <v>1</v>
      </c>
      <c r="U1076" s="6">
        <f t="shared" si="83"/>
        <v>212.44</v>
      </c>
      <c r="V1076" s="6">
        <f>tbl_Raw_Data[[#This Row],[Discount_Pct]]*tbl_Raw_Data[[#This Row],[Gross_Amount]]/100</f>
        <v>10.622</v>
      </c>
      <c r="W1076" s="6">
        <f>tbl_Raw_Data[[#This Row],[Gross_Amount]]-tbl_Raw_Data[[#This Row],[Discount_Amount]]</f>
        <v>201.81799999999998</v>
      </c>
      <c r="X1076" s="6">
        <f>tbl_Raw_Data[[#This Row],[Net_Amount_Before_Tax]]*tbl_Raw_Data[[#This Row],[Tax_Pct]]/100</f>
        <v>10.0909</v>
      </c>
      <c r="Y1076" s="6">
        <f>tbl_Raw_Data[[#This Row],[Net_Amount_Before_Tax]]+tbl_Raw_Data[[#This Row],[Tax_Amount]]</f>
        <v>211.90889999999999</v>
      </c>
      <c r="Z1076" s="6">
        <f t="shared" si="84"/>
        <v>4</v>
      </c>
    </row>
    <row r="1077" spans="1:26" x14ac:dyDescent="0.3">
      <c r="A1077" s="23" t="s">
        <v>1991</v>
      </c>
      <c r="B1077" s="34">
        <v>45308</v>
      </c>
      <c r="C1077" s="23" t="s">
        <v>1221</v>
      </c>
      <c r="D1077" s="23" t="s">
        <v>37</v>
      </c>
      <c r="E1077" s="23" t="s">
        <v>38</v>
      </c>
      <c r="F1077" s="23">
        <v>452016</v>
      </c>
      <c r="G1077" s="23" t="s">
        <v>48</v>
      </c>
      <c r="H1077" s="23" t="s">
        <v>49</v>
      </c>
      <c r="I1077" s="23" t="s">
        <v>50</v>
      </c>
      <c r="J1077" s="23" t="s">
        <v>23</v>
      </c>
      <c r="K1077" s="23" t="s">
        <v>24</v>
      </c>
      <c r="L1077" s="23">
        <v>3</v>
      </c>
      <c r="M1077" s="23">
        <v>112.85</v>
      </c>
      <c r="N1077" s="23">
        <v>0</v>
      </c>
      <c r="O1077" s="23">
        <v>5</v>
      </c>
      <c r="P1077" s="23" t="s">
        <v>25</v>
      </c>
      <c r="Q1077" s="23" t="s">
        <v>34</v>
      </c>
      <c r="R1077" s="23">
        <f t="shared" si="80"/>
        <v>1</v>
      </c>
      <c r="S1077" s="23" t="str">
        <f t="shared" si="81"/>
        <v>ORD101076_20240117_CUST02779_MED028</v>
      </c>
      <c r="T1077" s="23">
        <f t="shared" si="82"/>
        <v>1</v>
      </c>
      <c r="U1077" s="6">
        <f t="shared" si="83"/>
        <v>338.54999999999995</v>
      </c>
      <c r="V1077" s="6">
        <f>tbl_Raw_Data[[#This Row],[Discount_Pct]]*tbl_Raw_Data[[#This Row],[Gross_Amount]]/100</f>
        <v>0</v>
      </c>
      <c r="W1077" s="6">
        <f>tbl_Raw_Data[[#This Row],[Gross_Amount]]-tbl_Raw_Data[[#This Row],[Discount_Amount]]</f>
        <v>338.54999999999995</v>
      </c>
      <c r="X1077" s="6">
        <f>tbl_Raw_Data[[#This Row],[Net_Amount_Before_Tax]]*tbl_Raw_Data[[#This Row],[Tax_Pct]]/100</f>
        <v>16.927499999999998</v>
      </c>
      <c r="Y1077" s="6">
        <f>tbl_Raw_Data[[#This Row],[Net_Amount_Before_Tax]]+tbl_Raw_Data[[#This Row],[Tax_Amount]]</f>
        <v>355.47749999999996</v>
      </c>
      <c r="Z1077" s="6">
        <f t="shared" si="84"/>
        <v>2</v>
      </c>
    </row>
    <row r="1078" spans="1:26" x14ac:dyDescent="0.3">
      <c r="A1078" s="23" t="s">
        <v>1992</v>
      </c>
      <c r="B1078" s="34">
        <v>45407</v>
      </c>
      <c r="C1078" s="23" t="s">
        <v>1993</v>
      </c>
      <c r="D1078" s="23" t="s">
        <v>159</v>
      </c>
      <c r="E1078" s="23" t="s">
        <v>47</v>
      </c>
      <c r="F1078" s="23">
        <v>400076</v>
      </c>
      <c r="G1078" s="23" t="s">
        <v>74</v>
      </c>
      <c r="H1078" s="23" t="s">
        <v>75</v>
      </c>
      <c r="I1078" s="23" t="s">
        <v>76</v>
      </c>
      <c r="J1078" s="23" t="s">
        <v>77</v>
      </c>
      <c r="K1078" s="23" t="s">
        <v>57</v>
      </c>
      <c r="L1078" s="23">
        <v>1</v>
      </c>
      <c r="M1078" s="23">
        <v>64.11</v>
      </c>
      <c r="N1078" s="23">
        <v>10</v>
      </c>
      <c r="O1078" s="23">
        <v>18</v>
      </c>
      <c r="P1078" s="23" t="s">
        <v>25</v>
      </c>
      <c r="Q1078" s="23" t="s">
        <v>26</v>
      </c>
      <c r="R1078" s="23">
        <f t="shared" si="80"/>
        <v>1</v>
      </c>
      <c r="S1078" s="23" t="str">
        <f t="shared" si="81"/>
        <v>ORD101077_20240425_CUST02094_MED008</v>
      </c>
      <c r="T1078" s="23">
        <f t="shared" si="82"/>
        <v>1</v>
      </c>
      <c r="U1078" s="6">
        <f t="shared" si="83"/>
        <v>64.11</v>
      </c>
      <c r="V1078" s="6">
        <f>tbl_Raw_Data[[#This Row],[Discount_Pct]]*tbl_Raw_Data[[#This Row],[Gross_Amount]]/100</f>
        <v>6.4110000000000005</v>
      </c>
      <c r="W1078" s="6">
        <f>tbl_Raw_Data[[#This Row],[Gross_Amount]]-tbl_Raw_Data[[#This Row],[Discount_Amount]]</f>
        <v>57.698999999999998</v>
      </c>
      <c r="X1078" s="6">
        <f>tbl_Raw_Data[[#This Row],[Net_Amount_Before_Tax]]*tbl_Raw_Data[[#This Row],[Tax_Pct]]/100</f>
        <v>10.385819999999999</v>
      </c>
      <c r="Y1078" s="6">
        <f>tbl_Raw_Data[[#This Row],[Net_Amount_Before_Tax]]+tbl_Raw_Data[[#This Row],[Tax_Amount]]</f>
        <v>68.084819999999993</v>
      </c>
      <c r="Z1078" s="6">
        <f t="shared" si="84"/>
        <v>0</v>
      </c>
    </row>
    <row r="1079" spans="1:26" x14ac:dyDescent="0.3">
      <c r="A1079" s="23" t="s">
        <v>1994</v>
      </c>
      <c r="B1079" s="34">
        <v>45438</v>
      </c>
      <c r="C1079" s="23" t="s">
        <v>1995</v>
      </c>
      <c r="D1079" s="23" t="s">
        <v>46</v>
      </c>
      <c r="E1079" s="23" t="s">
        <v>47</v>
      </c>
      <c r="F1079" s="23">
        <v>411038</v>
      </c>
      <c r="G1079" s="23" t="s">
        <v>53</v>
      </c>
      <c r="H1079" s="23" t="s">
        <v>54</v>
      </c>
      <c r="I1079" s="23" t="s">
        <v>55</v>
      </c>
      <c r="J1079" s="23" t="s">
        <v>56</v>
      </c>
      <c r="K1079" s="23" t="s">
        <v>57</v>
      </c>
      <c r="L1079" s="23">
        <v>3</v>
      </c>
      <c r="M1079" s="23">
        <v>53.37</v>
      </c>
      <c r="N1079" s="23">
        <v>5</v>
      </c>
      <c r="O1079" s="23">
        <v>18</v>
      </c>
      <c r="P1079" s="23" t="s">
        <v>33</v>
      </c>
      <c r="Q1079" s="23" t="s">
        <v>34</v>
      </c>
      <c r="R1079" s="23">
        <f t="shared" si="80"/>
        <v>1</v>
      </c>
      <c r="S1079" s="23" t="str">
        <f t="shared" si="81"/>
        <v>ORD101078_20240526_CUST00102_MED020</v>
      </c>
      <c r="T1079" s="23">
        <f t="shared" si="82"/>
        <v>1</v>
      </c>
      <c r="U1079" s="6">
        <f t="shared" si="83"/>
        <v>160.10999999999999</v>
      </c>
      <c r="V1079" s="6">
        <f>tbl_Raw_Data[[#This Row],[Discount_Pct]]*tbl_Raw_Data[[#This Row],[Gross_Amount]]/100</f>
        <v>8.0054999999999996</v>
      </c>
      <c r="W1079" s="6">
        <f>tbl_Raw_Data[[#This Row],[Gross_Amount]]-tbl_Raw_Data[[#This Row],[Discount_Amount]]</f>
        <v>152.10449999999997</v>
      </c>
      <c r="X1079" s="6">
        <f>tbl_Raw_Data[[#This Row],[Net_Amount_Before_Tax]]*tbl_Raw_Data[[#This Row],[Tax_Pct]]/100</f>
        <v>27.378809999999994</v>
      </c>
      <c r="Y1079" s="6">
        <f>tbl_Raw_Data[[#This Row],[Net_Amount_Before_Tax]]+tbl_Raw_Data[[#This Row],[Tax_Amount]]</f>
        <v>179.48330999999996</v>
      </c>
      <c r="Z1079" s="6">
        <f t="shared" si="84"/>
        <v>4</v>
      </c>
    </row>
    <row r="1080" spans="1:26" x14ac:dyDescent="0.3">
      <c r="A1080" s="23" t="s">
        <v>1996</v>
      </c>
      <c r="B1080" s="34">
        <v>45456</v>
      </c>
      <c r="C1080" s="23" t="s">
        <v>458</v>
      </c>
      <c r="D1080" s="23" t="s">
        <v>19</v>
      </c>
      <c r="E1080" s="23" t="s">
        <v>19</v>
      </c>
      <c r="F1080" s="23">
        <v>110024</v>
      </c>
      <c r="G1080" s="23" t="s">
        <v>119</v>
      </c>
      <c r="H1080" s="23" t="s">
        <v>120</v>
      </c>
      <c r="I1080" s="23" t="s">
        <v>32</v>
      </c>
      <c r="J1080" s="23" t="s">
        <v>64</v>
      </c>
      <c r="K1080" s="23" t="s">
        <v>57</v>
      </c>
      <c r="L1080" s="23">
        <v>4</v>
      </c>
      <c r="M1080" s="23">
        <v>78.83</v>
      </c>
      <c r="N1080" s="23">
        <v>0</v>
      </c>
      <c r="O1080" s="23">
        <v>12</v>
      </c>
      <c r="P1080" s="23" t="s">
        <v>65</v>
      </c>
      <c r="Q1080" s="23" t="s">
        <v>44</v>
      </c>
      <c r="R1080" s="23">
        <f t="shared" si="80"/>
        <v>1</v>
      </c>
      <c r="S1080" s="23" t="str">
        <f t="shared" si="81"/>
        <v>ORD101079_20240613_CUST01509_MED010</v>
      </c>
      <c r="T1080" s="23">
        <f t="shared" si="82"/>
        <v>1</v>
      </c>
      <c r="U1080" s="6">
        <f t="shared" si="83"/>
        <v>315.32</v>
      </c>
      <c r="V1080" s="6">
        <f>tbl_Raw_Data[[#This Row],[Discount_Pct]]*tbl_Raw_Data[[#This Row],[Gross_Amount]]/100</f>
        <v>0</v>
      </c>
      <c r="W1080" s="6">
        <f>tbl_Raw_Data[[#This Row],[Gross_Amount]]-tbl_Raw_Data[[#This Row],[Discount_Amount]]</f>
        <v>315.32</v>
      </c>
      <c r="X1080" s="6">
        <f>tbl_Raw_Data[[#This Row],[Net_Amount_Before_Tax]]*tbl_Raw_Data[[#This Row],[Tax_Pct]]/100</f>
        <v>37.8384</v>
      </c>
      <c r="Y1080" s="6">
        <f>tbl_Raw_Data[[#This Row],[Net_Amount_Before_Tax]]+tbl_Raw_Data[[#This Row],[Tax_Amount]]</f>
        <v>353.15839999999997</v>
      </c>
      <c r="Z1080" s="6">
        <f t="shared" si="84"/>
        <v>2</v>
      </c>
    </row>
    <row r="1081" spans="1:26" x14ac:dyDescent="0.3">
      <c r="A1081" s="23" t="s">
        <v>1997</v>
      </c>
      <c r="B1081" s="34">
        <v>45679</v>
      </c>
      <c r="C1081" s="23" t="s">
        <v>235</v>
      </c>
      <c r="D1081" s="23" t="s">
        <v>123</v>
      </c>
      <c r="E1081" s="23" t="s">
        <v>101</v>
      </c>
      <c r="F1081" s="23">
        <v>226001</v>
      </c>
      <c r="G1081" s="23" t="s">
        <v>192</v>
      </c>
      <c r="H1081" s="23" t="s">
        <v>193</v>
      </c>
      <c r="I1081" s="23" t="s">
        <v>41</v>
      </c>
      <c r="J1081" s="23" t="s">
        <v>194</v>
      </c>
      <c r="K1081" s="23" t="s">
        <v>24</v>
      </c>
      <c r="L1081" s="23">
        <v>2</v>
      </c>
      <c r="M1081" s="23">
        <v>29.46</v>
      </c>
      <c r="N1081" s="23">
        <v>10</v>
      </c>
      <c r="O1081" s="23">
        <v>18</v>
      </c>
      <c r="P1081" s="23" t="s">
        <v>25</v>
      </c>
      <c r="Q1081" s="23" t="s">
        <v>34</v>
      </c>
      <c r="R1081" s="23">
        <f t="shared" si="80"/>
        <v>1</v>
      </c>
      <c r="S1081" s="23" t="str">
        <f t="shared" si="81"/>
        <v>ORD101080_20250122_CUST03403_MED002</v>
      </c>
      <c r="T1081" s="23">
        <f t="shared" si="82"/>
        <v>1</v>
      </c>
      <c r="U1081" s="6">
        <f t="shared" si="83"/>
        <v>58.92</v>
      </c>
      <c r="V1081" s="6">
        <f>tbl_Raw_Data[[#This Row],[Discount_Pct]]*tbl_Raw_Data[[#This Row],[Gross_Amount]]/100</f>
        <v>5.8920000000000003</v>
      </c>
      <c r="W1081" s="6">
        <f>tbl_Raw_Data[[#This Row],[Gross_Amount]]-tbl_Raw_Data[[#This Row],[Discount_Amount]]</f>
        <v>53.027999999999999</v>
      </c>
      <c r="X1081" s="6">
        <f>tbl_Raw_Data[[#This Row],[Net_Amount_Before_Tax]]*tbl_Raw_Data[[#This Row],[Tax_Pct]]/100</f>
        <v>9.5450400000000002</v>
      </c>
      <c r="Y1081" s="6">
        <f>tbl_Raw_Data[[#This Row],[Net_Amount_Before_Tax]]+tbl_Raw_Data[[#This Row],[Tax_Amount]]</f>
        <v>62.573039999999999</v>
      </c>
      <c r="Z1081" s="6">
        <f t="shared" si="84"/>
        <v>2</v>
      </c>
    </row>
    <row r="1082" spans="1:26" x14ac:dyDescent="0.3">
      <c r="A1082" s="23" t="s">
        <v>1998</v>
      </c>
      <c r="B1082" s="34">
        <v>45880</v>
      </c>
      <c r="C1082" s="23" t="s">
        <v>1999</v>
      </c>
      <c r="D1082" s="23" t="s">
        <v>72</v>
      </c>
      <c r="E1082" s="23" t="s">
        <v>73</v>
      </c>
      <c r="F1082" s="23">
        <v>302001</v>
      </c>
      <c r="G1082" s="23" t="s">
        <v>20</v>
      </c>
      <c r="H1082" s="23" t="s">
        <v>21</v>
      </c>
      <c r="I1082" s="23" t="s">
        <v>22</v>
      </c>
      <c r="J1082" s="23" t="s">
        <v>23</v>
      </c>
      <c r="K1082" s="23" t="s">
        <v>24</v>
      </c>
      <c r="L1082" s="23">
        <v>1</v>
      </c>
      <c r="M1082" s="23">
        <v>145.52000000000001</v>
      </c>
      <c r="N1082" s="23">
        <v>10</v>
      </c>
      <c r="O1082" s="23">
        <v>12</v>
      </c>
      <c r="P1082" s="23" t="s">
        <v>89</v>
      </c>
      <c r="Q1082" s="23" t="s">
        <v>90</v>
      </c>
      <c r="R1082" s="23">
        <f t="shared" si="80"/>
        <v>1</v>
      </c>
      <c r="S1082" s="23" t="str">
        <f t="shared" si="81"/>
        <v>ORD101081_20250811_CUST02582_MED024</v>
      </c>
      <c r="T1082" s="23">
        <f t="shared" si="82"/>
        <v>1</v>
      </c>
      <c r="U1082" s="6">
        <f t="shared" si="83"/>
        <v>145.52000000000001</v>
      </c>
      <c r="V1082" s="6">
        <f>tbl_Raw_Data[[#This Row],[Discount_Pct]]*tbl_Raw_Data[[#This Row],[Gross_Amount]]/100</f>
        <v>14.552</v>
      </c>
      <c r="W1082" s="6">
        <f>tbl_Raw_Data[[#This Row],[Gross_Amount]]-tbl_Raw_Data[[#This Row],[Discount_Amount]]</f>
        <v>130.96800000000002</v>
      </c>
      <c r="X1082" s="6">
        <f>tbl_Raw_Data[[#This Row],[Net_Amount_Before_Tax]]*tbl_Raw_Data[[#This Row],[Tax_Pct]]/100</f>
        <v>15.716160000000002</v>
      </c>
      <c r="Y1082" s="6">
        <f>tbl_Raw_Data[[#This Row],[Net_Amount_Before_Tax]]+tbl_Raw_Data[[#This Row],[Tax_Amount]]</f>
        <v>146.68416000000002</v>
      </c>
      <c r="Z1082" s="6">
        <f t="shared" si="84"/>
        <v>0</v>
      </c>
    </row>
    <row r="1083" spans="1:26" x14ac:dyDescent="0.3">
      <c r="A1083" s="23" t="s">
        <v>2000</v>
      </c>
      <c r="B1083" s="34">
        <v>45824</v>
      </c>
      <c r="C1083" s="23" t="s">
        <v>2001</v>
      </c>
      <c r="D1083" s="23" t="s">
        <v>46</v>
      </c>
      <c r="E1083" s="23" t="s">
        <v>47</v>
      </c>
      <c r="F1083" s="23">
        <v>411014</v>
      </c>
      <c r="G1083" s="23" t="s">
        <v>185</v>
      </c>
      <c r="H1083" s="23" t="s">
        <v>186</v>
      </c>
      <c r="I1083" s="23" t="s">
        <v>76</v>
      </c>
      <c r="J1083" s="23" t="s">
        <v>187</v>
      </c>
      <c r="K1083" s="23" t="s">
        <v>57</v>
      </c>
      <c r="L1083" s="23">
        <v>1</v>
      </c>
      <c r="M1083" s="23">
        <v>91.11</v>
      </c>
      <c r="N1083" s="23">
        <v>15</v>
      </c>
      <c r="O1083" s="23">
        <v>5</v>
      </c>
      <c r="P1083" s="23" t="s">
        <v>65</v>
      </c>
      <c r="Q1083" s="23" t="s">
        <v>34</v>
      </c>
      <c r="R1083" s="23">
        <f t="shared" si="80"/>
        <v>1</v>
      </c>
      <c r="S1083" s="23" t="str">
        <f t="shared" si="81"/>
        <v>ORD101082_20250616_CUST01807_MED009</v>
      </c>
      <c r="T1083" s="23">
        <f t="shared" si="82"/>
        <v>1</v>
      </c>
      <c r="U1083" s="6">
        <f t="shared" si="83"/>
        <v>91.11</v>
      </c>
      <c r="V1083" s="6">
        <f>tbl_Raw_Data[[#This Row],[Discount_Pct]]*tbl_Raw_Data[[#This Row],[Gross_Amount]]/100</f>
        <v>13.666500000000001</v>
      </c>
      <c r="W1083" s="6">
        <f>tbl_Raw_Data[[#This Row],[Gross_Amount]]-tbl_Raw_Data[[#This Row],[Discount_Amount]]</f>
        <v>77.4435</v>
      </c>
      <c r="X1083" s="6">
        <f>tbl_Raw_Data[[#This Row],[Net_Amount_Before_Tax]]*tbl_Raw_Data[[#This Row],[Tax_Pct]]/100</f>
        <v>3.8721749999999999</v>
      </c>
      <c r="Y1083" s="6">
        <f>tbl_Raw_Data[[#This Row],[Net_Amount_Before_Tax]]+tbl_Raw_Data[[#This Row],[Tax_Amount]]</f>
        <v>81.315674999999999</v>
      </c>
      <c r="Z1083" s="6">
        <f t="shared" si="84"/>
        <v>2</v>
      </c>
    </row>
    <row r="1084" spans="1:26" x14ac:dyDescent="0.3">
      <c r="A1084" s="23" t="s">
        <v>2002</v>
      </c>
      <c r="B1084" s="34">
        <v>45410</v>
      </c>
      <c r="C1084" s="23" t="s">
        <v>2003</v>
      </c>
      <c r="D1084" s="23" t="s">
        <v>28</v>
      </c>
      <c r="E1084" s="23" t="s">
        <v>29</v>
      </c>
      <c r="F1084" s="23">
        <v>500090</v>
      </c>
      <c r="G1084" s="23" t="s">
        <v>224</v>
      </c>
      <c r="H1084" s="23" t="s">
        <v>225</v>
      </c>
      <c r="I1084" s="23" t="s">
        <v>147</v>
      </c>
      <c r="J1084" s="23" t="s">
        <v>23</v>
      </c>
      <c r="K1084" s="23" t="s">
        <v>24</v>
      </c>
      <c r="L1084" s="23">
        <v>3</v>
      </c>
      <c r="M1084" s="23">
        <v>53.65</v>
      </c>
      <c r="N1084" s="23">
        <v>5</v>
      </c>
      <c r="O1084" s="23">
        <v>5</v>
      </c>
      <c r="P1084" s="23" t="s">
        <v>89</v>
      </c>
      <c r="Q1084" s="23" t="s">
        <v>34</v>
      </c>
      <c r="R1084" s="23">
        <f t="shared" si="80"/>
        <v>1</v>
      </c>
      <c r="S1084" s="23" t="str">
        <f t="shared" si="81"/>
        <v>ORD101083_20240428_CUST02839_MED015</v>
      </c>
      <c r="T1084" s="23">
        <f t="shared" si="82"/>
        <v>1</v>
      </c>
      <c r="U1084" s="6">
        <f t="shared" si="83"/>
        <v>160.94999999999999</v>
      </c>
      <c r="V1084" s="6">
        <f>tbl_Raw_Data[[#This Row],[Discount_Pct]]*tbl_Raw_Data[[#This Row],[Gross_Amount]]/100</f>
        <v>8.0474999999999994</v>
      </c>
      <c r="W1084" s="6">
        <f>tbl_Raw_Data[[#This Row],[Gross_Amount]]-tbl_Raw_Data[[#This Row],[Discount_Amount]]</f>
        <v>152.90249999999997</v>
      </c>
      <c r="X1084" s="6">
        <f>tbl_Raw_Data[[#This Row],[Net_Amount_Before_Tax]]*tbl_Raw_Data[[#This Row],[Tax_Pct]]/100</f>
        <v>7.6451249999999984</v>
      </c>
      <c r="Y1084" s="6">
        <f>tbl_Raw_Data[[#This Row],[Net_Amount_Before_Tax]]+tbl_Raw_Data[[#This Row],[Tax_Amount]]</f>
        <v>160.54762499999998</v>
      </c>
      <c r="Z1084" s="6">
        <f t="shared" si="84"/>
        <v>2</v>
      </c>
    </row>
    <row r="1085" spans="1:26" x14ac:dyDescent="0.3">
      <c r="A1085" s="23" t="s">
        <v>2004</v>
      </c>
      <c r="B1085" s="34">
        <v>45961</v>
      </c>
      <c r="C1085" s="23" t="s">
        <v>2005</v>
      </c>
      <c r="D1085" s="23" t="s">
        <v>123</v>
      </c>
      <c r="E1085" s="23" t="s">
        <v>101</v>
      </c>
      <c r="F1085" s="23">
        <v>226024</v>
      </c>
      <c r="G1085" s="23" t="s">
        <v>74</v>
      </c>
      <c r="H1085" s="23" t="s">
        <v>75</v>
      </c>
      <c r="I1085" s="23" t="s">
        <v>76</v>
      </c>
      <c r="J1085" s="23" t="s">
        <v>77</v>
      </c>
      <c r="K1085" s="23" t="s">
        <v>57</v>
      </c>
      <c r="L1085" s="23">
        <v>2</v>
      </c>
      <c r="M1085" s="23">
        <v>61.57</v>
      </c>
      <c r="N1085" s="23">
        <v>5</v>
      </c>
      <c r="O1085" s="23">
        <v>5</v>
      </c>
      <c r="P1085" s="23" t="s">
        <v>43</v>
      </c>
      <c r="Q1085" s="23" t="s">
        <v>26</v>
      </c>
      <c r="R1085" s="23">
        <f t="shared" si="80"/>
        <v>1</v>
      </c>
      <c r="S1085" s="23" t="str">
        <f t="shared" si="81"/>
        <v>ORD101084_20251031_CUST01984_MED008</v>
      </c>
      <c r="T1085" s="23">
        <f t="shared" si="82"/>
        <v>1</v>
      </c>
      <c r="U1085" s="6">
        <f t="shared" si="83"/>
        <v>123.14</v>
      </c>
      <c r="V1085" s="6">
        <f>tbl_Raw_Data[[#This Row],[Discount_Pct]]*tbl_Raw_Data[[#This Row],[Gross_Amount]]/100</f>
        <v>6.157</v>
      </c>
      <c r="W1085" s="6">
        <f>tbl_Raw_Data[[#This Row],[Gross_Amount]]-tbl_Raw_Data[[#This Row],[Discount_Amount]]</f>
        <v>116.983</v>
      </c>
      <c r="X1085" s="6">
        <f>tbl_Raw_Data[[#This Row],[Net_Amount_Before_Tax]]*tbl_Raw_Data[[#This Row],[Tax_Pct]]/100</f>
        <v>5.8491499999999998</v>
      </c>
      <c r="Y1085" s="6">
        <f>tbl_Raw_Data[[#This Row],[Net_Amount_Before_Tax]]+tbl_Raw_Data[[#This Row],[Tax_Amount]]</f>
        <v>122.83215</v>
      </c>
      <c r="Z1085" s="6">
        <f t="shared" si="84"/>
        <v>1</v>
      </c>
    </row>
    <row r="1086" spans="1:26" x14ac:dyDescent="0.3">
      <c r="A1086" s="23" t="s">
        <v>2006</v>
      </c>
      <c r="B1086" s="34">
        <v>45973</v>
      </c>
      <c r="C1086" s="23" t="s">
        <v>2007</v>
      </c>
      <c r="D1086" s="23" t="s">
        <v>123</v>
      </c>
      <c r="E1086" s="23" t="s">
        <v>101</v>
      </c>
      <c r="F1086" s="23">
        <v>226021</v>
      </c>
      <c r="G1086" s="23" t="s">
        <v>185</v>
      </c>
      <c r="H1086" s="23" t="s">
        <v>186</v>
      </c>
      <c r="I1086" s="23" t="s">
        <v>76</v>
      </c>
      <c r="J1086" s="23" t="s">
        <v>187</v>
      </c>
      <c r="K1086" s="23" t="s">
        <v>57</v>
      </c>
      <c r="L1086" s="23">
        <v>3</v>
      </c>
      <c r="M1086" s="23">
        <v>85.56</v>
      </c>
      <c r="N1086" s="23">
        <v>0</v>
      </c>
      <c r="O1086" s="23">
        <v>12</v>
      </c>
      <c r="P1086" s="23" t="s">
        <v>89</v>
      </c>
      <c r="Q1086" s="23" t="s">
        <v>34</v>
      </c>
      <c r="R1086" s="23">
        <f t="shared" si="80"/>
        <v>1</v>
      </c>
      <c r="S1086" s="23" t="str">
        <f t="shared" si="81"/>
        <v>ORD101085_20251112_CUST00566_MED009</v>
      </c>
      <c r="T1086" s="23">
        <f t="shared" si="82"/>
        <v>1</v>
      </c>
      <c r="U1086" s="6">
        <f t="shared" si="83"/>
        <v>256.68</v>
      </c>
      <c r="V1086" s="6">
        <f>tbl_Raw_Data[[#This Row],[Discount_Pct]]*tbl_Raw_Data[[#This Row],[Gross_Amount]]/100</f>
        <v>0</v>
      </c>
      <c r="W1086" s="6">
        <f>tbl_Raw_Data[[#This Row],[Gross_Amount]]-tbl_Raw_Data[[#This Row],[Discount_Amount]]</f>
        <v>256.68</v>
      </c>
      <c r="X1086" s="6">
        <f>tbl_Raw_Data[[#This Row],[Net_Amount_Before_Tax]]*tbl_Raw_Data[[#This Row],[Tax_Pct]]/100</f>
        <v>30.801599999999997</v>
      </c>
      <c r="Y1086" s="6">
        <f>tbl_Raw_Data[[#This Row],[Net_Amount_Before_Tax]]+tbl_Raw_Data[[#This Row],[Tax_Amount]]</f>
        <v>287.48160000000001</v>
      </c>
      <c r="Z1086" s="6">
        <f t="shared" si="84"/>
        <v>2</v>
      </c>
    </row>
    <row r="1087" spans="1:26" x14ac:dyDescent="0.3">
      <c r="A1087" s="23" t="s">
        <v>2008</v>
      </c>
      <c r="B1087" s="34">
        <v>45939</v>
      </c>
      <c r="C1087" s="23" t="s">
        <v>288</v>
      </c>
      <c r="D1087" s="23" t="s">
        <v>28</v>
      </c>
      <c r="E1087" s="23" t="s">
        <v>29</v>
      </c>
      <c r="F1087" s="23">
        <v>500081</v>
      </c>
      <c r="G1087" s="23" t="s">
        <v>102</v>
      </c>
      <c r="H1087" s="23" t="s">
        <v>103</v>
      </c>
      <c r="I1087" s="23" t="s">
        <v>104</v>
      </c>
      <c r="J1087" s="23" t="s">
        <v>64</v>
      </c>
      <c r="K1087" s="23" t="s">
        <v>57</v>
      </c>
      <c r="L1087" s="23">
        <v>1</v>
      </c>
      <c r="M1087" s="23">
        <v>98.25</v>
      </c>
      <c r="N1087" s="23">
        <v>0</v>
      </c>
      <c r="O1087" s="23">
        <v>12</v>
      </c>
      <c r="P1087" s="23" t="s">
        <v>89</v>
      </c>
      <c r="Q1087" s="23" t="s">
        <v>90</v>
      </c>
      <c r="R1087" s="23">
        <f t="shared" si="80"/>
        <v>1</v>
      </c>
      <c r="S1087" s="23" t="str">
        <f t="shared" si="81"/>
        <v>ORD101086_20251009_CUST03165_MED029</v>
      </c>
      <c r="T1087" s="23">
        <f t="shared" si="82"/>
        <v>1</v>
      </c>
      <c r="U1087" s="6">
        <f t="shared" si="83"/>
        <v>98.25</v>
      </c>
      <c r="V1087" s="6">
        <f>tbl_Raw_Data[[#This Row],[Discount_Pct]]*tbl_Raw_Data[[#This Row],[Gross_Amount]]/100</f>
        <v>0</v>
      </c>
      <c r="W1087" s="6">
        <f>tbl_Raw_Data[[#This Row],[Gross_Amount]]-tbl_Raw_Data[[#This Row],[Discount_Amount]]</f>
        <v>98.25</v>
      </c>
      <c r="X1087" s="6">
        <f>tbl_Raw_Data[[#This Row],[Net_Amount_Before_Tax]]*tbl_Raw_Data[[#This Row],[Tax_Pct]]/100</f>
        <v>11.79</v>
      </c>
      <c r="Y1087" s="6">
        <f>tbl_Raw_Data[[#This Row],[Net_Amount_Before_Tax]]+tbl_Raw_Data[[#This Row],[Tax_Amount]]</f>
        <v>110.03999999999999</v>
      </c>
      <c r="Z1087" s="6">
        <f t="shared" si="84"/>
        <v>4</v>
      </c>
    </row>
    <row r="1088" spans="1:26" x14ac:dyDescent="0.3">
      <c r="A1088" s="23" t="s">
        <v>2009</v>
      </c>
      <c r="B1088" s="34">
        <v>45421</v>
      </c>
      <c r="C1088" s="23" t="s">
        <v>1930</v>
      </c>
      <c r="D1088" s="23" t="s">
        <v>37</v>
      </c>
      <c r="E1088" s="23" t="s">
        <v>38</v>
      </c>
      <c r="F1088" s="23">
        <v>452020</v>
      </c>
      <c r="G1088" s="23" t="s">
        <v>160</v>
      </c>
      <c r="H1088" s="23" t="s">
        <v>161</v>
      </c>
      <c r="I1088" s="23" t="s">
        <v>50</v>
      </c>
      <c r="J1088" s="23" t="s">
        <v>23</v>
      </c>
      <c r="K1088" s="23" t="s">
        <v>24</v>
      </c>
      <c r="L1088" s="23">
        <v>1</v>
      </c>
      <c r="M1088" s="23">
        <v>134.13999999999999</v>
      </c>
      <c r="N1088" s="23">
        <v>0</v>
      </c>
      <c r="O1088" s="23">
        <v>12</v>
      </c>
      <c r="P1088" s="23" t="s">
        <v>33</v>
      </c>
      <c r="Q1088" s="23" t="s">
        <v>26</v>
      </c>
      <c r="R1088" s="23">
        <f t="shared" si="80"/>
        <v>1</v>
      </c>
      <c r="S1088" s="23" t="str">
        <f t="shared" si="81"/>
        <v>ORD101087_20240509_CUST00140_MED014</v>
      </c>
      <c r="T1088" s="23">
        <f t="shared" si="82"/>
        <v>1</v>
      </c>
      <c r="U1088" s="6">
        <f t="shared" si="83"/>
        <v>134.13999999999999</v>
      </c>
      <c r="V1088" s="6">
        <f>tbl_Raw_Data[[#This Row],[Discount_Pct]]*tbl_Raw_Data[[#This Row],[Gross_Amount]]/100</f>
        <v>0</v>
      </c>
      <c r="W1088" s="6">
        <f>tbl_Raw_Data[[#This Row],[Gross_Amount]]-tbl_Raw_Data[[#This Row],[Discount_Amount]]</f>
        <v>134.13999999999999</v>
      </c>
      <c r="X1088" s="6">
        <f>tbl_Raw_Data[[#This Row],[Net_Amount_Before_Tax]]*tbl_Raw_Data[[#This Row],[Tax_Pct]]/100</f>
        <v>16.096799999999998</v>
      </c>
      <c r="Y1088" s="6">
        <f>tbl_Raw_Data[[#This Row],[Net_Amount_Before_Tax]]+tbl_Raw_Data[[#This Row],[Tax_Amount]]</f>
        <v>150.23679999999999</v>
      </c>
      <c r="Z1088" s="6">
        <f t="shared" si="84"/>
        <v>0</v>
      </c>
    </row>
    <row r="1089" spans="1:26" x14ac:dyDescent="0.3">
      <c r="A1089" s="23" t="s">
        <v>2010</v>
      </c>
      <c r="B1089" s="34">
        <v>45703</v>
      </c>
      <c r="C1089" s="23" t="s">
        <v>2011</v>
      </c>
      <c r="D1089" s="23" t="s">
        <v>72</v>
      </c>
      <c r="E1089" s="23" t="s">
        <v>73</v>
      </c>
      <c r="F1089" s="23">
        <v>302033</v>
      </c>
      <c r="G1089" s="23" t="s">
        <v>74</v>
      </c>
      <c r="H1089" s="23" t="s">
        <v>75</v>
      </c>
      <c r="I1089" s="23" t="s">
        <v>76</v>
      </c>
      <c r="J1089" s="23" t="s">
        <v>77</v>
      </c>
      <c r="K1089" s="23" t="s">
        <v>57</v>
      </c>
      <c r="L1089" s="23">
        <v>2</v>
      </c>
      <c r="M1089" s="23">
        <v>56.55</v>
      </c>
      <c r="N1089" s="23">
        <v>15</v>
      </c>
      <c r="O1089" s="23">
        <v>5</v>
      </c>
      <c r="P1089" s="23" t="s">
        <v>89</v>
      </c>
      <c r="Q1089" s="23" t="s">
        <v>34</v>
      </c>
      <c r="R1089" s="23">
        <f t="shared" si="80"/>
        <v>1</v>
      </c>
      <c r="S1089" s="23" t="str">
        <f t="shared" si="81"/>
        <v>ORD101088_20250215_CUST02855_MED008</v>
      </c>
      <c r="T1089" s="23">
        <f t="shared" si="82"/>
        <v>1</v>
      </c>
      <c r="U1089" s="6">
        <f t="shared" si="83"/>
        <v>113.1</v>
      </c>
      <c r="V1089" s="6">
        <f>tbl_Raw_Data[[#This Row],[Discount_Pct]]*tbl_Raw_Data[[#This Row],[Gross_Amount]]/100</f>
        <v>16.965</v>
      </c>
      <c r="W1089" s="6">
        <f>tbl_Raw_Data[[#This Row],[Gross_Amount]]-tbl_Raw_Data[[#This Row],[Discount_Amount]]</f>
        <v>96.134999999999991</v>
      </c>
      <c r="X1089" s="6">
        <f>tbl_Raw_Data[[#This Row],[Net_Amount_Before_Tax]]*tbl_Raw_Data[[#This Row],[Tax_Pct]]/100</f>
        <v>4.8067499999999992</v>
      </c>
      <c r="Y1089" s="6">
        <f>tbl_Raw_Data[[#This Row],[Net_Amount_Before_Tax]]+tbl_Raw_Data[[#This Row],[Tax_Amount]]</f>
        <v>100.94174999999998</v>
      </c>
      <c r="Z1089" s="6">
        <f t="shared" si="84"/>
        <v>3</v>
      </c>
    </row>
    <row r="1090" spans="1:26" x14ac:dyDescent="0.3">
      <c r="A1090" s="23" t="s">
        <v>2012</v>
      </c>
      <c r="B1090" s="34">
        <v>45338</v>
      </c>
      <c r="C1090" s="23" t="s">
        <v>2013</v>
      </c>
      <c r="D1090" s="23" t="s">
        <v>100</v>
      </c>
      <c r="E1090" s="23" t="s">
        <v>101</v>
      </c>
      <c r="F1090" s="23">
        <v>201305</v>
      </c>
      <c r="G1090" s="23" t="s">
        <v>283</v>
      </c>
      <c r="H1090" s="23" t="s">
        <v>284</v>
      </c>
      <c r="I1090" s="23" t="s">
        <v>104</v>
      </c>
      <c r="J1090" s="23" t="s">
        <v>42</v>
      </c>
      <c r="K1090" s="23" t="s">
        <v>57</v>
      </c>
      <c r="L1090" s="23">
        <v>1</v>
      </c>
      <c r="M1090" s="23">
        <v>285.33999999999997</v>
      </c>
      <c r="N1090" s="23">
        <v>5</v>
      </c>
      <c r="O1090" s="23">
        <v>12</v>
      </c>
      <c r="P1090" s="23" t="s">
        <v>65</v>
      </c>
      <c r="Q1090" s="23" t="s">
        <v>90</v>
      </c>
      <c r="R1090" s="23">
        <f t="shared" ref="R1090:R1153" si="85">COUNTIFS($A$2:$A$8001,A1090,$B$2:$B$8001,B1090,$C$2:$C$8001,C1090,$G$2:$G$8001,G1090)</f>
        <v>1</v>
      </c>
      <c r="S1090" s="23" t="str">
        <f t="shared" ref="S1090:S1153" si="86">A1090&amp;"_"&amp;TEXT(B1090,"yyyymmdd")&amp;"_"&amp;C1090&amp;"_"&amp;G1090</f>
        <v>ORD101089_20240216_CUST00303_MED030</v>
      </c>
      <c r="T1090" s="23">
        <f t="shared" ref="T1090:T1153" si="87">COUNTIF($S$2:$S$8001,S1090)</f>
        <v>1</v>
      </c>
      <c r="U1090" s="6">
        <f t="shared" ref="U1090:U1153" si="88">L1090*M1090</f>
        <v>285.33999999999997</v>
      </c>
      <c r="V1090" s="6">
        <f>tbl_Raw_Data[[#This Row],[Discount_Pct]]*tbl_Raw_Data[[#This Row],[Gross_Amount]]/100</f>
        <v>14.266999999999998</v>
      </c>
      <c r="W1090" s="6">
        <f>tbl_Raw_Data[[#This Row],[Gross_Amount]]-tbl_Raw_Data[[#This Row],[Discount_Amount]]</f>
        <v>271.07299999999998</v>
      </c>
      <c r="X1090" s="6">
        <f>tbl_Raw_Data[[#This Row],[Net_Amount_Before_Tax]]*tbl_Raw_Data[[#This Row],[Tax_Pct]]/100</f>
        <v>32.528759999999998</v>
      </c>
      <c r="Y1090" s="6">
        <f>tbl_Raw_Data[[#This Row],[Net_Amount_Before_Tax]]+tbl_Raw_Data[[#This Row],[Tax_Amount]]</f>
        <v>303.60175999999996</v>
      </c>
      <c r="Z1090" s="6">
        <f t="shared" ref="Z1090:Z1153" si="89">COUNTIFS($C$2:$C$8001,C1090,$Q$2:$Q$8001,"Delivered")</f>
        <v>2</v>
      </c>
    </row>
    <row r="1091" spans="1:26" x14ac:dyDescent="0.3">
      <c r="A1091" s="23" t="s">
        <v>2014</v>
      </c>
      <c r="B1091" s="34">
        <v>45479</v>
      </c>
      <c r="C1091" s="23" t="s">
        <v>2015</v>
      </c>
      <c r="D1091" s="23" t="s">
        <v>183</v>
      </c>
      <c r="E1091" s="23" t="s">
        <v>184</v>
      </c>
      <c r="F1091" s="23">
        <v>122018</v>
      </c>
      <c r="G1091" s="23" t="s">
        <v>233</v>
      </c>
      <c r="H1091" s="23" t="s">
        <v>234</v>
      </c>
      <c r="I1091" s="23" t="s">
        <v>104</v>
      </c>
      <c r="J1091" s="23" t="s">
        <v>42</v>
      </c>
      <c r="K1091" s="23" t="s">
        <v>24</v>
      </c>
      <c r="L1091" s="23">
        <v>4</v>
      </c>
      <c r="M1091" s="23">
        <v>169.93</v>
      </c>
      <c r="N1091" s="23">
        <v>0</v>
      </c>
      <c r="O1091" s="23">
        <v>5</v>
      </c>
      <c r="P1091" s="23" t="s">
        <v>89</v>
      </c>
      <c r="Q1091" s="23" t="s">
        <v>44</v>
      </c>
      <c r="R1091" s="23">
        <f t="shared" si="85"/>
        <v>1</v>
      </c>
      <c r="S1091" s="23" t="str">
        <f t="shared" si="86"/>
        <v>ORD101090_20240706_CUST02965_MED019</v>
      </c>
      <c r="T1091" s="23">
        <f t="shared" si="87"/>
        <v>1</v>
      </c>
      <c r="U1091" s="6">
        <f t="shared" si="88"/>
        <v>679.72</v>
      </c>
      <c r="V1091" s="6">
        <f>tbl_Raw_Data[[#This Row],[Discount_Pct]]*tbl_Raw_Data[[#This Row],[Gross_Amount]]/100</f>
        <v>0</v>
      </c>
      <c r="W1091" s="6">
        <f>tbl_Raw_Data[[#This Row],[Gross_Amount]]-tbl_Raw_Data[[#This Row],[Discount_Amount]]</f>
        <v>679.72</v>
      </c>
      <c r="X1091" s="6">
        <f>tbl_Raw_Data[[#This Row],[Net_Amount_Before_Tax]]*tbl_Raw_Data[[#This Row],[Tax_Pct]]/100</f>
        <v>33.986000000000004</v>
      </c>
      <c r="Y1091" s="6">
        <f>tbl_Raw_Data[[#This Row],[Net_Amount_Before_Tax]]+tbl_Raw_Data[[#This Row],[Tax_Amount]]</f>
        <v>713.70600000000002</v>
      </c>
      <c r="Z1091" s="6">
        <f t="shared" si="89"/>
        <v>1</v>
      </c>
    </row>
    <row r="1092" spans="1:26" x14ac:dyDescent="0.3">
      <c r="A1092" s="23" t="s">
        <v>2016</v>
      </c>
      <c r="B1092" s="34">
        <v>45756</v>
      </c>
      <c r="C1092" s="23" t="s">
        <v>1977</v>
      </c>
      <c r="D1092" s="23" t="s">
        <v>46</v>
      </c>
      <c r="E1092" s="23" t="s">
        <v>47</v>
      </c>
      <c r="F1092" s="23">
        <v>411014</v>
      </c>
      <c r="G1092" s="23" t="s">
        <v>224</v>
      </c>
      <c r="H1092" s="23" t="s">
        <v>225</v>
      </c>
      <c r="I1092" s="23" t="s">
        <v>147</v>
      </c>
      <c r="J1092" s="23" t="s">
        <v>23</v>
      </c>
      <c r="K1092" s="23" t="s">
        <v>24</v>
      </c>
      <c r="L1092" s="23">
        <v>1</v>
      </c>
      <c r="M1092" s="23">
        <v>51.6</v>
      </c>
      <c r="N1092" s="23">
        <v>5</v>
      </c>
      <c r="O1092" s="23">
        <v>5</v>
      </c>
      <c r="P1092" s="23" t="s">
        <v>65</v>
      </c>
      <c r="Q1092" s="23" t="s">
        <v>90</v>
      </c>
      <c r="R1092" s="23">
        <f t="shared" si="85"/>
        <v>1</v>
      </c>
      <c r="S1092" s="23" t="str">
        <f t="shared" si="86"/>
        <v>ORD101091_20250409_CUST01554_MED015</v>
      </c>
      <c r="T1092" s="23">
        <f t="shared" si="87"/>
        <v>1</v>
      </c>
      <c r="U1092" s="6">
        <f t="shared" si="88"/>
        <v>51.6</v>
      </c>
      <c r="V1092" s="6">
        <f>tbl_Raw_Data[[#This Row],[Discount_Pct]]*tbl_Raw_Data[[#This Row],[Gross_Amount]]/100</f>
        <v>2.58</v>
      </c>
      <c r="W1092" s="6">
        <f>tbl_Raw_Data[[#This Row],[Gross_Amount]]-tbl_Raw_Data[[#This Row],[Discount_Amount]]</f>
        <v>49.02</v>
      </c>
      <c r="X1092" s="6">
        <f>tbl_Raw_Data[[#This Row],[Net_Amount_Before_Tax]]*tbl_Raw_Data[[#This Row],[Tax_Pct]]/100</f>
        <v>2.4510000000000001</v>
      </c>
      <c r="Y1092" s="6">
        <f>tbl_Raw_Data[[#This Row],[Net_Amount_Before_Tax]]+tbl_Raw_Data[[#This Row],[Tax_Amount]]</f>
        <v>51.471000000000004</v>
      </c>
      <c r="Z1092" s="6">
        <f t="shared" si="89"/>
        <v>3</v>
      </c>
    </row>
    <row r="1093" spans="1:26" x14ac:dyDescent="0.3">
      <c r="A1093" s="23" t="s">
        <v>2017</v>
      </c>
      <c r="B1093" s="34">
        <v>45869</v>
      </c>
      <c r="C1093" s="23" t="s">
        <v>2018</v>
      </c>
      <c r="D1093" s="23" t="s">
        <v>80</v>
      </c>
      <c r="E1093" s="23" t="s">
        <v>81</v>
      </c>
      <c r="F1093" s="23">
        <v>395010</v>
      </c>
      <c r="G1093" s="23" t="s">
        <v>30</v>
      </c>
      <c r="H1093" s="23" t="s">
        <v>31</v>
      </c>
      <c r="I1093" s="23" t="s">
        <v>32</v>
      </c>
      <c r="J1093" s="23" t="s">
        <v>23</v>
      </c>
      <c r="K1093" s="23" t="s">
        <v>24</v>
      </c>
      <c r="L1093" s="23">
        <v>2</v>
      </c>
      <c r="M1093" s="23">
        <v>149.57</v>
      </c>
      <c r="N1093" s="23">
        <v>5</v>
      </c>
      <c r="O1093" s="23">
        <v>5</v>
      </c>
      <c r="P1093" s="23" t="s">
        <v>65</v>
      </c>
      <c r="Q1093" s="23" t="s">
        <v>34</v>
      </c>
      <c r="R1093" s="23">
        <f t="shared" si="85"/>
        <v>1</v>
      </c>
      <c r="S1093" s="23" t="str">
        <f t="shared" si="86"/>
        <v>ORD101092_20250731_CUST02121_MED017</v>
      </c>
      <c r="T1093" s="23">
        <f t="shared" si="87"/>
        <v>1</v>
      </c>
      <c r="U1093" s="6">
        <f t="shared" si="88"/>
        <v>299.14</v>
      </c>
      <c r="V1093" s="6">
        <f>tbl_Raw_Data[[#This Row],[Discount_Pct]]*tbl_Raw_Data[[#This Row],[Gross_Amount]]/100</f>
        <v>14.956999999999999</v>
      </c>
      <c r="W1093" s="6">
        <f>tbl_Raw_Data[[#This Row],[Gross_Amount]]-tbl_Raw_Data[[#This Row],[Discount_Amount]]</f>
        <v>284.18299999999999</v>
      </c>
      <c r="X1093" s="6">
        <f>tbl_Raw_Data[[#This Row],[Net_Amount_Before_Tax]]*tbl_Raw_Data[[#This Row],[Tax_Pct]]/100</f>
        <v>14.209149999999999</v>
      </c>
      <c r="Y1093" s="6">
        <f>tbl_Raw_Data[[#This Row],[Net_Amount_Before_Tax]]+tbl_Raw_Data[[#This Row],[Tax_Amount]]</f>
        <v>298.39215000000002</v>
      </c>
      <c r="Z1093" s="6">
        <f t="shared" si="89"/>
        <v>2</v>
      </c>
    </row>
    <row r="1094" spans="1:26" x14ac:dyDescent="0.3">
      <c r="A1094" s="23" t="s">
        <v>2019</v>
      </c>
      <c r="B1094" s="34">
        <v>45334</v>
      </c>
      <c r="C1094" s="23" t="s">
        <v>2020</v>
      </c>
      <c r="D1094" s="23" t="s">
        <v>100</v>
      </c>
      <c r="E1094" s="23" t="s">
        <v>101</v>
      </c>
      <c r="F1094" s="23">
        <v>201307</v>
      </c>
      <c r="G1094" s="23" t="s">
        <v>102</v>
      </c>
      <c r="H1094" s="23" t="s">
        <v>103</v>
      </c>
      <c r="I1094" s="23" t="s">
        <v>104</v>
      </c>
      <c r="J1094" s="23" t="s">
        <v>64</v>
      </c>
      <c r="K1094" s="23" t="s">
        <v>57</v>
      </c>
      <c r="L1094" s="23">
        <v>6</v>
      </c>
      <c r="M1094" s="23">
        <v>91.81</v>
      </c>
      <c r="N1094" s="23">
        <v>5</v>
      </c>
      <c r="O1094" s="23">
        <v>12</v>
      </c>
      <c r="P1094" s="23" t="s">
        <v>65</v>
      </c>
      <c r="Q1094" s="23" t="s">
        <v>34</v>
      </c>
      <c r="R1094" s="23">
        <f t="shared" si="85"/>
        <v>1</v>
      </c>
      <c r="S1094" s="23" t="str">
        <f t="shared" si="86"/>
        <v>ORD101093_20240212_CUST03335_MED029</v>
      </c>
      <c r="T1094" s="23">
        <f t="shared" si="87"/>
        <v>1</v>
      </c>
      <c r="U1094" s="6">
        <f t="shared" si="88"/>
        <v>550.86</v>
      </c>
      <c r="V1094" s="6">
        <f>tbl_Raw_Data[[#This Row],[Discount_Pct]]*tbl_Raw_Data[[#This Row],[Gross_Amount]]/100</f>
        <v>27.543000000000003</v>
      </c>
      <c r="W1094" s="6">
        <f>tbl_Raw_Data[[#This Row],[Gross_Amount]]-tbl_Raw_Data[[#This Row],[Discount_Amount]]</f>
        <v>523.31700000000001</v>
      </c>
      <c r="X1094" s="6">
        <f>tbl_Raw_Data[[#This Row],[Net_Amount_Before_Tax]]*tbl_Raw_Data[[#This Row],[Tax_Pct]]/100</f>
        <v>62.79804</v>
      </c>
      <c r="Y1094" s="6">
        <f>tbl_Raw_Data[[#This Row],[Net_Amount_Before_Tax]]+tbl_Raw_Data[[#This Row],[Tax_Amount]]</f>
        <v>586.11504000000002</v>
      </c>
      <c r="Z1094" s="6">
        <f t="shared" si="89"/>
        <v>1</v>
      </c>
    </row>
    <row r="1095" spans="1:26" x14ac:dyDescent="0.3">
      <c r="A1095" s="23" t="s">
        <v>2021</v>
      </c>
      <c r="B1095" s="34">
        <v>45461</v>
      </c>
      <c r="C1095" s="23" t="s">
        <v>504</v>
      </c>
      <c r="D1095" s="23" t="s">
        <v>87</v>
      </c>
      <c r="E1095" s="23" t="s">
        <v>88</v>
      </c>
      <c r="F1095" s="23">
        <v>600100</v>
      </c>
      <c r="G1095" s="23" t="s">
        <v>185</v>
      </c>
      <c r="H1095" s="23" t="s">
        <v>186</v>
      </c>
      <c r="I1095" s="23" t="s">
        <v>76</v>
      </c>
      <c r="J1095" s="23" t="s">
        <v>187</v>
      </c>
      <c r="K1095" s="23" t="s">
        <v>57</v>
      </c>
      <c r="L1095" s="23">
        <v>2</v>
      </c>
      <c r="M1095" s="23">
        <v>82.75</v>
      </c>
      <c r="N1095" s="23">
        <v>0</v>
      </c>
      <c r="O1095" s="23">
        <v>5</v>
      </c>
      <c r="P1095" s="23" t="s">
        <v>25</v>
      </c>
      <c r="Q1095" s="23" t="s">
        <v>34</v>
      </c>
      <c r="R1095" s="23">
        <f t="shared" si="85"/>
        <v>1</v>
      </c>
      <c r="S1095" s="23" t="str">
        <f t="shared" si="86"/>
        <v>ORD101094_20240618_CUST00486_MED009</v>
      </c>
      <c r="T1095" s="23">
        <f t="shared" si="87"/>
        <v>1</v>
      </c>
      <c r="U1095" s="6">
        <f t="shared" si="88"/>
        <v>165.5</v>
      </c>
      <c r="V1095" s="6">
        <f>tbl_Raw_Data[[#This Row],[Discount_Pct]]*tbl_Raw_Data[[#This Row],[Gross_Amount]]/100</f>
        <v>0</v>
      </c>
      <c r="W1095" s="6">
        <f>tbl_Raw_Data[[#This Row],[Gross_Amount]]-tbl_Raw_Data[[#This Row],[Discount_Amount]]</f>
        <v>165.5</v>
      </c>
      <c r="X1095" s="6">
        <f>tbl_Raw_Data[[#This Row],[Net_Amount_Before_Tax]]*tbl_Raw_Data[[#This Row],[Tax_Pct]]/100</f>
        <v>8.2750000000000004</v>
      </c>
      <c r="Y1095" s="6">
        <f>tbl_Raw_Data[[#This Row],[Net_Amount_Before_Tax]]+tbl_Raw_Data[[#This Row],[Tax_Amount]]</f>
        <v>173.77500000000001</v>
      </c>
      <c r="Z1095" s="6">
        <f t="shared" si="89"/>
        <v>1</v>
      </c>
    </row>
    <row r="1096" spans="1:26" x14ac:dyDescent="0.3">
      <c r="A1096" s="23" t="s">
        <v>2022</v>
      </c>
      <c r="B1096" s="34">
        <v>45436</v>
      </c>
      <c r="C1096" s="23" t="s">
        <v>1913</v>
      </c>
      <c r="D1096" s="23" t="s">
        <v>28</v>
      </c>
      <c r="E1096" s="23" t="s">
        <v>29</v>
      </c>
      <c r="F1096" s="23">
        <v>500090</v>
      </c>
      <c r="G1096" s="23" t="s">
        <v>124</v>
      </c>
      <c r="H1096" s="23" t="s">
        <v>125</v>
      </c>
      <c r="I1096" s="23" t="s">
        <v>104</v>
      </c>
      <c r="J1096" s="23" t="s">
        <v>114</v>
      </c>
      <c r="K1096" s="23" t="s">
        <v>24</v>
      </c>
      <c r="L1096" s="23">
        <v>3</v>
      </c>
      <c r="M1096" s="23">
        <v>124.64</v>
      </c>
      <c r="N1096" s="23">
        <v>0</v>
      </c>
      <c r="O1096" s="23">
        <v>5</v>
      </c>
      <c r="P1096" s="23" t="s">
        <v>89</v>
      </c>
      <c r="Q1096" s="23" t="s">
        <v>34</v>
      </c>
      <c r="R1096" s="23">
        <f t="shared" si="85"/>
        <v>1</v>
      </c>
      <c r="S1096" s="23" t="str">
        <f t="shared" si="86"/>
        <v>ORD101095_20240524_CUST00394_MED018</v>
      </c>
      <c r="T1096" s="23">
        <f t="shared" si="87"/>
        <v>1</v>
      </c>
      <c r="U1096" s="6">
        <f t="shared" si="88"/>
        <v>373.92</v>
      </c>
      <c r="V1096" s="6">
        <f>tbl_Raw_Data[[#This Row],[Discount_Pct]]*tbl_Raw_Data[[#This Row],[Gross_Amount]]/100</f>
        <v>0</v>
      </c>
      <c r="W1096" s="6">
        <f>tbl_Raw_Data[[#This Row],[Gross_Amount]]-tbl_Raw_Data[[#This Row],[Discount_Amount]]</f>
        <v>373.92</v>
      </c>
      <c r="X1096" s="6">
        <f>tbl_Raw_Data[[#This Row],[Net_Amount_Before_Tax]]*tbl_Raw_Data[[#This Row],[Tax_Pct]]/100</f>
        <v>18.696000000000002</v>
      </c>
      <c r="Y1096" s="6">
        <f>tbl_Raw_Data[[#This Row],[Net_Amount_Before_Tax]]+tbl_Raw_Data[[#This Row],[Tax_Amount]]</f>
        <v>392.61600000000004</v>
      </c>
      <c r="Z1096" s="6">
        <f t="shared" si="89"/>
        <v>2</v>
      </c>
    </row>
    <row r="1097" spans="1:26" x14ac:dyDescent="0.3">
      <c r="A1097" s="23" t="s">
        <v>2022</v>
      </c>
      <c r="B1097" s="34">
        <v>45318</v>
      </c>
      <c r="C1097" s="23" t="s">
        <v>2023</v>
      </c>
      <c r="D1097" s="23" t="s">
        <v>28</v>
      </c>
      <c r="E1097" s="23" t="s">
        <v>29</v>
      </c>
      <c r="F1097" s="23">
        <v>500032</v>
      </c>
      <c r="G1097" s="23" t="s">
        <v>119</v>
      </c>
      <c r="H1097" s="23" t="s">
        <v>120</v>
      </c>
      <c r="I1097" s="23" t="s">
        <v>32</v>
      </c>
      <c r="J1097" s="23" t="s">
        <v>64</v>
      </c>
      <c r="K1097" s="23" t="s">
        <v>57</v>
      </c>
      <c r="L1097" s="23">
        <v>5</v>
      </c>
      <c r="M1097" s="23">
        <v>72.400000000000006</v>
      </c>
      <c r="N1097" s="23">
        <v>10</v>
      </c>
      <c r="O1097" s="23">
        <v>12</v>
      </c>
      <c r="P1097" s="23" t="s">
        <v>33</v>
      </c>
      <c r="Q1097" s="23" t="s">
        <v>34</v>
      </c>
      <c r="R1097" s="23">
        <f t="shared" si="85"/>
        <v>1</v>
      </c>
      <c r="S1097" s="23" t="str">
        <f t="shared" si="86"/>
        <v>ORD101095_20240127_CUST01514_MED010</v>
      </c>
      <c r="T1097" s="23">
        <f t="shared" si="87"/>
        <v>1</v>
      </c>
      <c r="U1097" s="6">
        <f t="shared" si="88"/>
        <v>362</v>
      </c>
      <c r="V1097" s="6">
        <f>tbl_Raw_Data[[#This Row],[Discount_Pct]]*tbl_Raw_Data[[#This Row],[Gross_Amount]]/100</f>
        <v>36.200000000000003</v>
      </c>
      <c r="W1097" s="6">
        <f>tbl_Raw_Data[[#This Row],[Gross_Amount]]-tbl_Raw_Data[[#This Row],[Discount_Amount]]</f>
        <v>325.8</v>
      </c>
      <c r="X1097" s="6">
        <f>tbl_Raw_Data[[#This Row],[Net_Amount_Before_Tax]]*tbl_Raw_Data[[#This Row],[Tax_Pct]]/100</f>
        <v>39.096000000000004</v>
      </c>
      <c r="Y1097" s="6">
        <f>tbl_Raw_Data[[#This Row],[Net_Amount_Before_Tax]]+tbl_Raw_Data[[#This Row],[Tax_Amount]]</f>
        <v>364.89600000000002</v>
      </c>
      <c r="Z1097" s="6">
        <f t="shared" si="89"/>
        <v>1</v>
      </c>
    </row>
    <row r="1098" spans="1:26" x14ac:dyDescent="0.3">
      <c r="A1098" s="23" t="s">
        <v>2024</v>
      </c>
      <c r="B1098" s="34">
        <v>46015</v>
      </c>
      <c r="C1098" s="23" t="s">
        <v>2025</v>
      </c>
      <c r="D1098" s="23" t="s">
        <v>159</v>
      </c>
      <c r="E1098" s="23" t="s">
        <v>47</v>
      </c>
      <c r="F1098" s="23">
        <v>400069</v>
      </c>
      <c r="G1098" s="23" t="s">
        <v>224</v>
      </c>
      <c r="H1098" s="23" t="s">
        <v>225</v>
      </c>
      <c r="I1098" s="23" t="s">
        <v>147</v>
      </c>
      <c r="J1098" s="23" t="s">
        <v>23</v>
      </c>
      <c r="K1098" s="23" t="s">
        <v>24</v>
      </c>
      <c r="L1098" s="23">
        <v>4</v>
      </c>
      <c r="M1098" s="23">
        <v>48.63</v>
      </c>
      <c r="N1098" s="23">
        <v>0</v>
      </c>
      <c r="O1098" s="23">
        <v>5</v>
      </c>
      <c r="P1098" s="23" t="s">
        <v>58</v>
      </c>
      <c r="Q1098" s="23" t="s">
        <v>34</v>
      </c>
      <c r="R1098" s="23">
        <f t="shared" si="85"/>
        <v>1</v>
      </c>
      <c r="S1098" s="23" t="str">
        <f t="shared" si="86"/>
        <v>ORD101097_20251224_CUST03461_MED015</v>
      </c>
      <c r="T1098" s="23">
        <f t="shared" si="87"/>
        <v>1</v>
      </c>
      <c r="U1098" s="6">
        <f t="shared" si="88"/>
        <v>194.52</v>
      </c>
      <c r="V1098" s="6">
        <f>tbl_Raw_Data[[#This Row],[Discount_Pct]]*tbl_Raw_Data[[#This Row],[Gross_Amount]]/100</f>
        <v>0</v>
      </c>
      <c r="W1098" s="6">
        <f>tbl_Raw_Data[[#This Row],[Gross_Amount]]-tbl_Raw_Data[[#This Row],[Discount_Amount]]</f>
        <v>194.52</v>
      </c>
      <c r="X1098" s="6">
        <f>tbl_Raw_Data[[#This Row],[Net_Amount_Before_Tax]]*tbl_Raw_Data[[#This Row],[Tax_Pct]]/100</f>
        <v>9.7260000000000009</v>
      </c>
      <c r="Y1098" s="6">
        <f>tbl_Raw_Data[[#This Row],[Net_Amount_Before_Tax]]+tbl_Raw_Data[[#This Row],[Tax_Amount]]</f>
        <v>204.24600000000001</v>
      </c>
      <c r="Z1098" s="6">
        <f t="shared" si="89"/>
        <v>2</v>
      </c>
    </row>
    <row r="1099" spans="1:26" x14ac:dyDescent="0.3">
      <c r="A1099" s="23" t="s">
        <v>2026</v>
      </c>
      <c r="B1099" s="34">
        <v>45372</v>
      </c>
      <c r="C1099" s="23" t="s">
        <v>2027</v>
      </c>
      <c r="D1099" s="23" t="s">
        <v>183</v>
      </c>
      <c r="E1099" s="23" t="s">
        <v>184</v>
      </c>
      <c r="F1099" s="23">
        <v>122016</v>
      </c>
      <c r="G1099" s="23" t="s">
        <v>74</v>
      </c>
      <c r="H1099" s="23" t="s">
        <v>75</v>
      </c>
      <c r="I1099" s="23" t="s">
        <v>76</v>
      </c>
      <c r="J1099" s="23" t="s">
        <v>77</v>
      </c>
      <c r="K1099" s="23" t="s">
        <v>57</v>
      </c>
      <c r="L1099" s="23">
        <v>3</v>
      </c>
      <c r="M1099" s="23">
        <v>60.04</v>
      </c>
      <c r="N1099" s="23">
        <v>5</v>
      </c>
      <c r="O1099" s="23">
        <v>5</v>
      </c>
      <c r="P1099" s="23" t="s">
        <v>58</v>
      </c>
      <c r="Q1099" s="23" t="s">
        <v>34</v>
      </c>
      <c r="R1099" s="23">
        <f t="shared" si="85"/>
        <v>1</v>
      </c>
      <c r="S1099" s="23" t="str">
        <f t="shared" si="86"/>
        <v>ORD101098_20240321_CUST03049_MED008</v>
      </c>
      <c r="T1099" s="23">
        <f t="shared" si="87"/>
        <v>1</v>
      </c>
      <c r="U1099" s="6">
        <f t="shared" si="88"/>
        <v>180.12</v>
      </c>
      <c r="V1099" s="6">
        <f>tbl_Raw_Data[[#This Row],[Discount_Pct]]*tbl_Raw_Data[[#This Row],[Gross_Amount]]/100</f>
        <v>9.0060000000000002</v>
      </c>
      <c r="W1099" s="6">
        <f>tbl_Raw_Data[[#This Row],[Gross_Amount]]-tbl_Raw_Data[[#This Row],[Discount_Amount]]</f>
        <v>171.114</v>
      </c>
      <c r="X1099" s="6">
        <f>tbl_Raw_Data[[#This Row],[Net_Amount_Before_Tax]]*tbl_Raw_Data[[#This Row],[Tax_Pct]]/100</f>
        <v>8.5556999999999999</v>
      </c>
      <c r="Y1099" s="6">
        <f>tbl_Raw_Data[[#This Row],[Net_Amount_Before_Tax]]+tbl_Raw_Data[[#This Row],[Tax_Amount]]</f>
        <v>179.66970000000001</v>
      </c>
      <c r="Z1099" s="6">
        <f t="shared" si="89"/>
        <v>2</v>
      </c>
    </row>
    <row r="1100" spans="1:26" x14ac:dyDescent="0.3">
      <c r="A1100" s="23" t="s">
        <v>2028</v>
      </c>
      <c r="B1100" s="34">
        <v>45614</v>
      </c>
      <c r="C1100" s="23" t="s">
        <v>2029</v>
      </c>
      <c r="D1100" s="23" t="s">
        <v>130</v>
      </c>
      <c r="E1100" s="23" t="s">
        <v>131</v>
      </c>
      <c r="F1100" s="23">
        <v>700001</v>
      </c>
      <c r="G1100" s="23" t="s">
        <v>61</v>
      </c>
      <c r="H1100" s="23" t="s">
        <v>62</v>
      </c>
      <c r="I1100" s="23" t="s">
        <v>63</v>
      </c>
      <c r="J1100" s="23" t="s">
        <v>64</v>
      </c>
      <c r="K1100" s="23" t="s">
        <v>57</v>
      </c>
      <c r="L1100" s="23">
        <v>4</v>
      </c>
      <c r="M1100" s="23">
        <v>120.39</v>
      </c>
      <c r="N1100" s="23">
        <v>5</v>
      </c>
      <c r="O1100" s="23">
        <v>12</v>
      </c>
      <c r="P1100" s="23" t="s">
        <v>58</v>
      </c>
      <c r="Q1100" s="23" t="s">
        <v>34</v>
      </c>
      <c r="R1100" s="23">
        <f t="shared" si="85"/>
        <v>1</v>
      </c>
      <c r="S1100" s="23" t="str">
        <f t="shared" si="86"/>
        <v>ORD101099_20241118_CUST00158_MED004</v>
      </c>
      <c r="T1100" s="23">
        <f t="shared" si="87"/>
        <v>1</v>
      </c>
      <c r="U1100" s="6">
        <f t="shared" si="88"/>
        <v>481.56</v>
      </c>
      <c r="V1100" s="6">
        <f>tbl_Raw_Data[[#This Row],[Discount_Pct]]*tbl_Raw_Data[[#This Row],[Gross_Amount]]/100</f>
        <v>24.078000000000003</v>
      </c>
      <c r="W1100" s="6">
        <f>tbl_Raw_Data[[#This Row],[Gross_Amount]]-tbl_Raw_Data[[#This Row],[Discount_Amount]]</f>
        <v>457.48199999999997</v>
      </c>
      <c r="X1100" s="6">
        <f>tbl_Raw_Data[[#This Row],[Net_Amount_Before_Tax]]*tbl_Raw_Data[[#This Row],[Tax_Pct]]/100</f>
        <v>54.897839999999995</v>
      </c>
      <c r="Y1100" s="6">
        <f>tbl_Raw_Data[[#This Row],[Net_Amount_Before_Tax]]+tbl_Raw_Data[[#This Row],[Tax_Amount]]</f>
        <v>512.37983999999994</v>
      </c>
      <c r="Z1100" s="6">
        <f t="shared" si="89"/>
        <v>1</v>
      </c>
    </row>
    <row r="1101" spans="1:26" x14ac:dyDescent="0.3">
      <c r="A1101" s="23" t="s">
        <v>2030</v>
      </c>
      <c r="B1101" s="34">
        <v>45892</v>
      </c>
      <c r="C1101" s="23" t="s">
        <v>2031</v>
      </c>
      <c r="D1101" s="23" t="s">
        <v>37</v>
      </c>
      <c r="E1101" s="23" t="s">
        <v>38</v>
      </c>
      <c r="F1101" s="23">
        <v>452018</v>
      </c>
      <c r="G1101" s="23" t="s">
        <v>74</v>
      </c>
      <c r="H1101" s="23" t="s">
        <v>75</v>
      </c>
      <c r="I1101" s="23" t="s">
        <v>76</v>
      </c>
      <c r="J1101" s="23" t="s">
        <v>77</v>
      </c>
      <c r="K1101" s="23" t="s">
        <v>57</v>
      </c>
      <c r="L1101" s="23">
        <v>2</v>
      </c>
      <c r="M1101" s="23">
        <v>59</v>
      </c>
      <c r="N1101" s="23">
        <v>0</v>
      </c>
      <c r="O1101" s="23">
        <v>5</v>
      </c>
      <c r="P1101" s="23" t="s">
        <v>65</v>
      </c>
      <c r="Q1101" s="23" t="s">
        <v>34</v>
      </c>
      <c r="R1101" s="23">
        <f t="shared" si="85"/>
        <v>1</v>
      </c>
      <c r="S1101" s="23" t="str">
        <f t="shared" si="86"/>
        <v>ORD101100_20250823_CUST01541_MED008</v>
      </c>
      <c r="T1101" s="23">
        <f t="shared" si="87"/>
        <v>1</v>
      </c>
      <c r="U1101" s="6">
        <f t="shared" si="88"/>
        <v>118</v>
      </c>
      <c r="V1101" s="6">
        <f>tbl_Raw_Data[[#This Row],[Discount_Pct]]*tbl_Raw_Data[[#This Row],[Gross_Amount]]/100</f>
        <v>0</v>
      </c>
      <c r="W1101" s="6">
        <f>tbl_Raw_Data[[#This Row],[Gross_Amount]]-tbl_Raw_Data[[#This Row],[Discount_Amount]]</f>
        <v>118</v>
      </c>
      <c r="X1101" s="6">
        <f>tbl_Raw_Data[[#This Row],[Net_Amount_Before_Tax]]*tbl_Raw_Data[[#This Row],[Tax_Pct]]/100</f>
        <v>5.9</v>
      </c>
      <c r="Y1101" s="6">
        <f>tbl_Raw_Data[[#This Row],[Net_Amount_Before_Tax]]+tbl_Raw_Data[[#This Row],[Tax_Amount]]</f>
        <v>123.9</v>
      </c>
      <c r="Z1101" s="6">
        <f t="shared" si="89"/>
        <v>2</v>
      </c>
    </row>
    <row r="1102" spans="1:26" x14ac:dyDescent="0.3">
      <c r="A1102" s="23" t="s">
        <v>2032</v>
      </c>
      <c r="B1102" s="34">
        <v>45382</v>
      </c>
      <c r="C1102" s="23" t="s">
        <v>1784</v>
      </c>
      <c r="D1102" s="23" t="s">
        <v>37</v>
      </c>
      <c r="E1102" s="23" t="s">
        <v>38</v>
      </c>
      <c r="F1102" s="23">
        <v>452020</v>
      </c>
      <c r="G1102" s="23" t="s">
        <v>20</v>
      </c>
      <c r="H1102" s="23" t="s">
        <v>21</v>
      </c>
      <c r="I1102" s="23" t="s">
        <v>22</v>
      </c>
      <c r="J1102" s="23" t="s">
        <v>23</v>
      </c>
      <c r="K1102" s="23" t="s">
        <v>24</v>
      </c>
      <c r="L1102" s="23">
        <v>3</v>
      </c>
      <c r="M1102" s="23">
        <v>118.92</v>
      </c>
      <c r="N1102" s="23">
        <v>0</v>
      </c>
      <c r="O1102" s="23">
        <v>12</v>
      </c>
      <c r="P1102" s="23" t="s">
        <v>43</v>
      </c>
      <c r="Q1102" s="23" t="s">
        <v>34</v>
      </c>
      <c r="R1102" s="23">
        <f t="shared" si="85"/>
        <v>1</v>
      </c>
      <c r="S1102" s="23" t="str">
        <f t="shared" si="86"/>
        <v>ORD101101_20240331_CUST02115_MED024</v>
      </c>
      <c r="T1102" s="23">
        <f t="shared" si="87"/>
        <v>1</v>
      </c>
      <c r="U1102" s="6">
        <f t="shared" si="88"/>
        <v>356.76</v>
      </c>
      <c r="V1102" s="6">
        <f>tbl_Raw_Data[[#This Row],[Discount_Pct]]*tbl_Raw_Data[[#This Row],[Gross_Amount]]/100</f>
        <v>0</v>
      </c>
      <c r="W1102" s="6">
        <f>tbl_Raw_Data[[#This Row],[Gross_Amount]]-tbl_Raw_Data[[#This Row],[Discount_Amount]]</f>
        <v>356.76</v>
      </c>
      <c r="X1102" s="6">
        <f>tbl_Raw_Data[[#This Row],[Net_Amount_Before_Tax]]*tbl_Raw_Data[[#This Row],[Tax_Pct]]/100</f>
        <v>42.811199999999999</v>
      </c>
      <c r="Y1102" s="6">
        <f>tbl_Raw_Data[[#This Row],[Net_Amount_Before_Tax]]+tbl_Raw_Data[[#This Row],[Tax_Amount]]</f>
        <v>399.57119999999998</v>
      </c>
      <c r="Z1102" s="6">
        <f t="shared" si="89"/>
        <v>4</v>
      </c>
    </row>
    <row r="1103" spans="1:26" x14ac:dyDescent="0.3">
      <c r="A1103" s="23" t="s">
        <v>2032</v>
      </c>
      <c r="B1103" s="34">
        <v>45996</v>
      </c>
      <c r="C1103" s="23" t="s">
        <v>2033</v>
      </c>
      <c r="D1103" s="23" t="s">
        <v>123</v>
      </c>
      <c r="E1103" s="23" t="s">
        <v>101</v>
      </c>
      <c r="F1103" s="23">
        <v>226010</v>
      </c>
      <c r="G1103" s="23" t="s">
        <v>138</v>
      </c>
      <c r="H1103" s="23" t="s">
        <v>139</v>
      </c>
      <c r="I1103" s="23" t="s">
        <v>50</v>
      </c>
      <c r="J1103" s="23" t="s">
        <v>140</v>
      </c>
      <c r="K1103" s="23" t="s">
        <v>24</v>
      </c>
      <c r="L1103" s="23">
        <v>2</v>
      </c>
      <c r="M1103" s="23">
        <v>150.94</v>
      </c>
      <c r="N1103" s="23">
        <v>5</v>
      </c>
      <c r="O1103" s="23">
        <v>12</v>
      </c>
      <c r="P1103" s="23" t="s">
        <v>65</v>
      </c>
      <c r="Q1103" s="23" t="s">
        <v>34</v>
      </c>
      <c r="R1103" s="23">
        <f t="shared" si="85"/>
        <v>1</v>
      </c>
      <c r="S1103" s="23" t="str">
        <f t="shared" si="86"/>
        <v>ORD101101_20251205_CUST01078_MED013</v>
      </c>
      <c r="T1103" s="23">
        <f t="shared" si="87"/>
        <v>1</v>
      </c>
      <c r="U1103" s="6">
        <f t="shared" si="88"/>
        <v>301.88</v>
      </c>
      <c r="V1103" s="6">
        <f>tbl_Raw_Data[[#This Row],[Discount_Pct]]*tbl_Raw_Data[[#This Row],[Gross_Amount]]/100</f>
        <v>15.094000000000001</v>
      </c>
      <c r="W1103" s="6">
        <f>tbl_Raw_Data[[#This Row],[Gross_Amount]]-tbl_Raw_Data[[#This Row],[Discount_Amount]]</f>
        <v>286.786</v>
      </c>
      <c r="X1103" s="6">
        <f>tbl_Raw_Data[[#This Row],[Net_Amount_Before_Tax]]*tbl_Raw_Data[[#This Row],[Tax_Pct]]/100</f>
        <v>34.414319999999996</v>
      </c>
      <c r="Y1103" s="6">
        <f>tbl_Raw_Data[[#This Row],[Net_Amount_Before_Tax]]+tbl_Raw_Data[[#This Row],[Tax_Amount]]</f>
        <v>321.20031999999998</v>
      </c>
      <c r="Z1103" s="6">
        <f t="shared" si="89"/>
        <v>3</v>
      </c>
    </row>
    <row r="1104" spans="1:26" x14ac:dyDescent="0.3">
      <c r="A1104" s="23" t="s">
        <v>2034</v>
      </c>
      <c r="B1104" s="34">
        <v>45976</v>
      </c>
      <c r="C1104" s="23" t="s">
        <v>1195</v>
      </c>
      <c r="D1104" s="23" t="s">
        <v>142</v>
      </c>
      <c r="E1104" s="23" t="s">
        <v>81</v>
      </c>
      <c r="F1104" s="23">
        <v>380001</v>
      </c>
      <c r="G1104" s="23" t="s">
        <v>167</v>
      </c>
      <c r="H1104" s="23" t="s">
        <v>168</v>
      </c>
      <c r="I1104" s="23" t="s">
        <v>113</v>
      </c>
      <c r="J1104" s="23" t="s">
        <v>42</v>
      </c>
      <c r="K1104" s="23" t="s">
        <v>24</v>
      </c>
      <c r="L1104" s="23">
        <v>2</v>
      </c>
      <c r="M1104" s="23">
        <v>197.87</v>
      </c>
      <c r="N1104" s="23">
        <v>5</v>
      </c>
      <c r="O1104" s="23">
        <v>5</v>
      </c>
      <c r="P1104" s="23" t="s">
        <v>43</v>
      </c>
      <c r="Q1104" s="23" t="s">
        <v>34</v>
      </c>
      <c r="R1104" s="23">
        <f t="shared" si="85"/>
        <v>1</v>
      </c>
      <c r="S1104" s="23" t="str">
        <f t="shared" si="86"/>
        <v>ORD101103_20251115_CUST01987_MED026</v>
      </c>
      <c r="T1104" s="23">
        <f t="shared" si="87"/>
        <v>1</v>
      </c>
      <c r="U1104" s="6">
        <f t="shared" si="88"/>
        <v>395.74</v>
      </c>
      <c r="V1104" s="6">
        <f>tbl_Raw_Data[[#This Row],[Discount_Pct]]*tbl_Raw_Data[[#This Row],[Gross_Amount]]/100</f>
        <v>19.786999999999999</v>
      </c>
      <c r="W1104" s="6">
        <f>tbl_Raw_Data[[#This Row],[Gross_Amount]]-tbl_Raw_Data[[#This Row],[Discount_Amount]]</f>
        <v>375.95300000000003</v>
      </c>
      <c r="X1104" s="6">
        <f>tbl_Raw_Data[[#This Row],[Net_Amount_Before_Tax]]*tbl_Raw_Data[[#This Row],[Tax_Pct]]/100</f>
        <v>18.797650000000001</v>
      </c>
      <c r="Y1104" s="6">
        <f>tbl_Raw_Data[[#This Row],[Net_Amount_Before_Tax]]+tbl_Raw_Data[[#This Row],[Tax_Amount]]</f>
        <v>394.75065000000001</v>
      </c>
      <c r="Z1104" s="6">
        <f t="shared" si="89"/>
        <v>4</v>
      </c>
    </row>
    <row r="1105" spans="1:26" x14ac:dyDescent="0.3">
      <c r="A1105" s="23" t="s">
        <v>2035</v>
      </c>
      <c r="B1105" s="34">
        <v>45586</v>
      </c>
      <c r="C1105" s="23" t="s">
        <v>2036</v>
      </c>
      <c r="D1105" s="23" t="s">
        <v>142</v>
      </c>
      <c r="E1105" s="23" t="s">
        <v>81</v>
      </c>
      <c r="F1105" s="23">
        <v>380001</v>
      </c>
      <c r="G1105" s="23" t="s">
        <v>196</v>
      </c>
      <c r="H1105" s="23" t="s">
        <v>197</v>
      </c>
      <c r="I1105" s="23" t="s">
        <v>32</v>
      </c>
      <c r="J1105" s="23" t="s">
        <v>42</v>
      </c>
      <c r="K1105" s="23" t="s">
        <v>24</v>
      </c>
      <c r="L1105" s="23">
        <v>1</v>
      </c>
      <c r="M1105" s="23">
        <v>24.87</v>
      </c>
      <c r="N1105" s="23">
        <v>0</v>
      </c>
      <c r="O1105" s="23">
        <v>5</v>
      </c>
      <c r="P1105" s="23" t="s">
        <v>65</v>
      </c>
      <c r="Q1105" s="23" t="s">
        <v>26</v>
      </c>
      <c r="R1105" s="23">
        <f t="shared" si="85"/>
        <v>1</v>
      </c>
      <c r="S1105" s="23" t="str">
        <f t="shared" si="86"/>
        <v>ORD101104_20241021_CUST01719_MED011</v>
      </c>
      <c r="T1105" s="23">
        <f t="shared" si="87"/>
        <v>1</v>
      </c>
      <c r="U1105" s="6">
        <f t="shared" si="88"/>
        <v>24.87</v>
      </c>
      <c r="V1105" s="6">
        <f>tbl_Raw_Data[[#This Row],[Discount_Pct]]*tbl_Raw_Data[[#This Row],[Gross_Amount]]/100</f>
        <v>0</v>
      </c>
      <c r="W1105" s="6">
        <f>tbl_Raw_Data[[#This Row],[Gross_Amount]]-tbl_Raw_Data[[#This Row],[Discount_Amount]]</f>
        <v>24.87</v>
      </c>
      <c r="X1105" s="6">
        <f>tbl_Raw_Data[[#This Row],[Net_Amount_Before_Tax]]*tbl_Raw_Data[[#This Row],[Tax_Pct]]/100</f>
        <v>1.2435</v>
      </c>
      <c r="Y1105" s="6">
        <f>tbl_Raw_Data[[#This Row],[Net_Amount_Before_Tax]]+tbl_Raw_Data[[#This Row],[Tax_Amount]]</f>
        <v>26.113500000000002</v>
      </c>
      <c r="Z1105" s="6">
        <f t="shared" si="89"/>
        <v>0</v>
      </c>
    </row>
    <row r="1106" spans="1:26" x14ac:dyDescent="0.3">
      <c r="A1106" s="23" t="s">
        <v>2037</v>
      </c>
      <c r="B1106" s="34">
        <v>45787</v>
      </c>
      <c r="C1106" s="23" t="s">
        <v>2038</v>
      </c>
      <c r="D1106" s="23" t="s">
        <v>183</v>
      </c>
      <c r="E1106" s="23" t="s">
        <v>184</v>
      </c>
      <c r="F1106" s="23">
        <v>122009</v>
      </c>
      <c r="G1106" s="23" t="s">
        <v>48</v>
      </c>
      <c r="H1106" s="23" t="s">
        <v>49</v>
      </c>
      <c r="I1106" s="23" t="s">
        <v>50</v>
      </c>
      <c r="J1106" s="23" t="s">
        <v>23</v>
      </c>
      <c r="K1106" s="23" t="s">
        <v>24</v>
      </c>
      <c r="L1106" s="23">
        <v>2</v>
      </c>
      <c r="M1106" s="23">
        <v>109.04</v>
      </c>
      <c r="N1106" s="23">
        <v>0</v>
      </c>
      <c r="O1106" s="23">
        <v>5</v>
      </c>
      <c r="P1106" s="23" t="s">
        <v>89</v>
      </c>
      <c r="Q1106" s="23" t="s">
        <v>34</v>
      </c>
      <c r="R1106" s="23">
        <f t="shared" si="85"/>
        <v>1</v>
      </c>
      <c r="S1106" s="23" t="str">
        <f t="shared" si="86"/>
        <v>ORD101105_20250510_CUST03442_MED028</v>
      </c>
      <c r="T1106" s="23">
        <f t="shared" si="87"/>
        <v>1</v>
      </c>
      <c r="U1106" s="6">
        <f t="shared" si="88"/>
        <v>218.08</v>
      </c>
      <c r="V1106" s="6">
        <f>tbl_Raw_Data[[#This Row],[Discount_Pct]]*tbl_Raw_Data[[#This Row],[Gross_Amount]]/100</f>
        <v>0</v>
      </c>
      <c r="W1106" s="6">
        <f>tbl_Raw_Data[[#This Row],[Gross_Amount]]-tbl_Raw_Data[[#This Row],[Discount_Amount]]</f>
        <v>218.08</v>
      </c>
      <c r="X1106" s="6">
        <f>tbl_Raw_Data[[#This Row],[Net_Amount_Before_Tax]]*tbl_Raw_Data[[#This Row],[Tax_Pct]]/100</f>
        <v>10.904000000000002</v>
      </c>
      <c r="Y1106" s="6">
        <f>tbl_Raw_Data[[#This Row],[Net_Amount_Before_Tax]]+tbl_Raw_Data[[#This Row],[Tax_Amount]]</f>
        <v>228.98400000000001</v>
      </c>
      <c r="Z1106" s="6">
        <f t="shared" si="89"/>
        <v>2</v>
      </c>
    </row>
    <row r="1107" spans="1:26" x14ac:dyDescent="0.3">
      <c r="A1107" s="23" t="s">
        <v>2039</v>
      </c>
      <c r="B1107" s="34">
        <v>45710</v>
      </c>
      <c r="C1107" s="23" t="s">
        <v>1722</v>
      </c>
      <c r="D1107" s="23" t="s">
        <v>72</v>
      </c>
      <c r="E1107" s="23" t="s">
        <v>73</v>
      </c>
      <c r="F1107" s="23">
        <v>302021</v>
      </c>
      <c r="G1107" s="23" t="s">
        <v>256</v>
      </c>
      <c r="H1107" s="23" t="s">
        <v>257</v>
      </c>
      <c r="I1107" s="23" t="s">
        <v>22</v>
      </c>
      <c r="J1107" s="23" t="s">
        <v>258</v>
      </c>
      <c r="K1107" s="23" t="s">
        <v>57</v>
      </c>
      <c r="L1107" s="23">
        <v>1</v>
      </c>
      <c r="M1107" s="23">
        <v>69.05</v>
      </c>
      <c r="N1107" s="23">
        <v>5</v>
      </c>
      <c r="O1107" s="23">
        <v>12</v>
      </c>
      <c r="P1107" s="23" t="s">
        <v>33</v>
      </c>
      <c r="Q1107" s="23" t="s">
        <v>34</v>
      </c>
      <c r="R1107" s="23">
        <f t="shared" si="85"/>
        <v>1</v>
      </c>
      <c r="S1107" s="23" t="str">
        <f t="shared" si="86"/>
        <v>ORD101106_20250222_CUST00250_MED025</v>
      </c>
      <c r="T1107" s="23">
        <f t="shared" si="87"/>
        <v>1</v>
      </c>
      <c r="U1107" s="6">
        <f t="shared" si="88"/>
        <v>69.05</v>
      </c>
      <c r="V1107" s="6">
        <f>tbl_Raw_Data[[#This Row],[Discount_Pct]]*tbl_Raw_Data[[#This Row],[Gross_Amount]]/100</f>
        <v>3.4525000000000001</v>
      </c>
      <c r="W1107" s="6">
        <f>tbl_Raw_Data[[#This Row],[Gross_Amount]]-tbl_Raw_Data[[#This Row],[Discount_Amount]]</f>
        <v>65.597499999999997</v>
      </c>
      <c r="X1107" s="6">
        <f>tbl_Raw_Data[[#This Row],[Net_Amount_Before_Tax]]*tbl_Raw_Data[[#This Row],[Tax_Pct]]/100</f>
        <v>7.8716999999999997</v>
      </c>
      <c r="Y1107" s="6">
        <f>tbl_Raw_Data[[#This Row],[Net_Amount_Before_Tax]]+tbl_Raw_Data[[#This Row],[Tax_Amount]]</f>
        <v>73.469200000000001</v>
      </c>
      <c r="Z1107" s="6">
        <f t="shared" si="89"/>
        <v>2</v>
      </c>
    </row>
    <row r="1108" spans="1:26" x14ac:dyDescent="0.3">
      <c r="A1108" s="23" t="s">
        <v>2040</v>
      </c>
      <c r="B1108" s="34">
        <v>45566</v>
      </c>
      <c r="C1108" s="23" t="s">
        <v>2041</v>
      </c>
      <c r="D1108" s="23" t="s">
        <v>100</v>
      </c>
      <c r="E1108" s="23" t="s">
        <v>101</v>
      </c>
      <c r="F1108" s="23">
        <v>201303</v>
      </c>
      <c r="G1108" s="23" t="s">
        <v>74</v>
      </c>
      <c r="H1108" s="23" t="s">
        <v>75</v>
      </c>
      <c r="I1108" s="23" t="s">
        <v>76</v>
      </c>
      <c r="J1108" s="23" t="s">
        <v>77</v>
      </c>
      <c r="K1108" s="23" t="s">
        <v>57</v>
      </c>
      <c r="L1108" s="23">
        <v>1</v>
      </c>
      <c r="M1108" s="23">
        <v>68.260000000000005</v>
      </c>
      <c r="N1108" s="23">
        <v>5</v>
      </c>
      <c r="O1108" s="23">
        <v>12</v>
      </c>
      <c r="P1108" s="23" t="s">
        <v>89</v>
      </c>
      <c r="Q1108" s="23" t="s">
        <v>34</v>
      </c>
      <c r="R1108" s="23">
        <f t="shared" si="85"/>
        <v>1</v>
      </c>
      <c r="S1108" s="23" t="str">
        <f t="shared" si="86"/>
        <v>ORD101107_20241001_CUST01989_MED008</v>
      </c>
      <c r="T1108" s="23">
        <f t="shared" si="87"/>
        <v>1</v>
      </c>
      <c r="U1108" s="6">
        <f t="shared" si="88"/>
        <v>68.260000000000005</v>
      </c>
      <c r="V1108" s="6">
        <f>tbl_Raw_Data[[#This Row],[Discount_Pct]]*tbl_Raw_Data[[#This Row],[Gross_Amount]]/100</f>
        <v>3.4130000000000003</v>
      </c>
      <c r="W1108" s="6">
        <f>tbl_Raw_Data[[#This Row],[Gross_Amount]]-tbl_Raw_Data[[#This Row],[Discount_Amount]]</f>
        <v>64.847000000000008</v>
      </c>
      <c r="X1108" s="6">
        <f>tbl_Raw_Data[[#This Row],[Net_Amount_Before_Tax]]*tbl_Raw_Data[[#This Row],[Tax_Pct]]/100</f>
        <v>7.7816400000000012</v>
      </c>
      <c r="Y1108" s="6">
        <f>tbl_Raw_Data[[#This Row],[Net_Amount_Before_Tax]]+tbl_Raw_Data[[#This Row],[Tax_Amount]]</f>
        <v>72.628640000000004</v>
      </c>
      <c r="Z1108" s="6">
        <f t="shared" si="89"/>
        <v>4</v>
      </c>
    </row>
    <row r="1109" spans="1:26" x14ac:dyDescent="0.3">
      <c r="A1109" s="23" t="s">
        <v>2042</v>
      </c>
      <c r="B1109" s="34">
        <v>45932</v>
      </c>
      <c r="C1109" s="23" t="s">
        <v>2043</v>
      </c>
      <c r="D1109" s="23" t="s">
        <v>123</v>
      </c>
      <c r="E1109" s="23" t="s">
        <v>101</v>
      </c>
      <c r="F1109" s="23">
        <v>226001</v>
      </c>
      <c r="G1109" s="23" t="s">
        <v>53</v>
      </c>
      <c r="H1109" s="23" t="s">
        <v>54</v>
      </c>
      <c r="I1109" s="23" t="s">
        <v>55</v>
      </c>
      <c r="J1109" s="23" t="s">
        <v>56</v>
      </c>
      <c r="K1109" s="23" t="s">
        <v>57</v>
      </c>
      <c r="L1109" s="23">
        <v>1</v>
      </c>
      <c r="M1109" s="23">
        <v>57.38</v>
      </c>
      <c r="N1109" s="23">
        <v>0</v>
      </c>
      <c r="O1109" s="23">
        <v>18</v>
      </c>
      <c r="P1109" s="23" t="s">
        <v>33</v>
      </c>
      <c r="Q1109" s="23" t="s">
        <v>34</v>
      </c>
      <c r="R1109" s="23">
        <f t="shared" si="85"/>
        <v>1</v>
      </c>
      <c r="S1109" s="23" t="str">
        <f t="shared" si="86"/>
        <v>ORD101108_20251002_CUST00452_MED020</v>
      </c>
      <c r="T1109" s="23">
        <f t="shared" si="87"/>
        <v>1</v>
      </c>
      <c r="U1109" s="6">
        <f t="shared" si="88"/>
        <v>57.38</v>
      </c>
      <c r="V1109" s="6">
        <f>tbl_Raw_Data[[#This Row],[Discount_Pct]]*tbl_Raw_Data[[#This Row],[Gross_Amount]]/100</f>
        <v>0</v>
      </c>
      <c r="W1109" s="6">
        <f>tbl_Raw_Data[[#This Row],[Gross_Amount]]-tbl_Raw_Data[[#This Row],[Discount_Amount]]</f>
        <v>57.38</v>
      </c>
      <c r="X1109" s="6">
        <f>tbl_Raw_Data[[#This Row],[Net_Amount_Before_Tax]]*tbl_Raw_Data[[#This Row],[Tax_Pct]]/100</f>
        <v>10.328400000000002</v>
      </c>
      <c r="Y1109" s="6">
        <f>tbl_Raw_Data[[#This Row],[Net_Amount_Before_Tax]]+tbl_Raw_Data[[#This Row],[Tax_Amount]]</f>
        <v>67.708400000000012</v>
      </c>
      <c r="Z1109" s="6">
        <f t="shared" si="89"/>
        <v>3</v>
      </c>
    </row>
    <row r="1110" spans="1:26" x14ac:dyDescent="0.3">
      <c r="A1110" s="23" t="s">
        <v>2044</v>
      </c>
      <c r="B1110" s="34">
        <v>45633</v>
      </c>
      <c r="C1110" s="23" t="s">
        <v>2045</v>
      </c>
      <c r="D1110" s="23" t="s">
        <v>183</v>
      </c>
      <c r="E1110" s="23" t="s">
        <v>184</v>
      </c>
      <c r="F1110" s="23">
        <v>122018</v>
      </c>
      <c r="G1110" s="23" t="s">
        <v>256</v>
      </c>
      <c r="H1110" s="23" t="s">
        <v>257</v>
      </c>
      <c r="I1110" s="23" t="s">
        <v>22</v>
      </c>
      <c r="J1110" s="23" t="s">
        <v>258</v>
      </c>
      <c r="K1110" s="23" t="s">
        <v>57</v>
      </c>
      <c r="L1110" s="23">
        <v>2</v>
      </c>
      <c r="M1110" s="23">
        <v>68.69</v>
      </c>
      <c r="N1110" s="23">
        <v>5</v>
      </c>
      <c r="O1110" s="23">
        <v>5</v>
      </c>
      <c r="P1110" s="23" t="s">
        <v>43</v>
      </c>
      <c r="Q1110" s="23" t="s">
        <v>34</v>
      </c>
      <c r="R1110" s="23">
        <f t="shared" si="85"/>
        <v>1</v>
      </c>
      <c r="S1110" s="23" t="str">
        <f t="shared" si="86"/>
        <v>ORD101109_20241207_CUST01445_MED025</v>
      </c>
      <c r="T1110" s="23">
        <f t="shared" si="87"/>
        <v>1</v>
      </c>
      <c r="U1110" s="6">
        <f t="shared" si="88"/>
        <v>137.38</v>
      </c>
      <c r="V1110" s="6">
        <f>tbl_Raw_Data[[#This Row],[Discount_Pct]]*tbl_Raw_Data[[#This Row],[Gross_Amount]]/100</f>
        <v>6.8689999999999998</v>
      </c>
      <c r="W1110" s="6">
        <f>tbl_Raw_Data[[#This Row],[Gross_Amount]]-tbl_Raw_Data[[#This Row],[Discount_Amount]]</f>
        <v>130.511</v>
      </c>
      <c r="X1110" s="6">
        <f>tbl_Raw_Data[[#This Row],[Net_Amount_Before_Tax]]*tbl_Raw_Data[[#This Row],[Tax_Pct]]/100</f>
        <v>6.5255499999999991</v>
      </c>
      <c r="Y1110" s="6">
        <f>tbl_Raw_Data[[#This Row],[Net_Amount_Before_Tax]]+tbl_Raw_Data[[#This Row],[Tax_Amount]]</f>
        <v>137.03655000000001</v>
      </c>
      <c r="Z1110" s="6">
        <f t="shared" si="89"/>
        <v>4</v>
      </c>
    </row>
    <row r="1111" spans="1:26" x14ac:dyDescent="0.3">
      <c r="A1111" s="23" t="s">
        <v>2046</v>
      </c>
      <c r="B1111" s="34">
        <v>45697</v>
      </c>
      <c r="C1111" s="23" t="s">
        <v>992</v>
      </c>
      <c r="D1111" s="23" t="s">
        <v>28</v>
      </c>
      <c r="E1111" s="23" t="s">
        <v>29</v>
      </c>
      <c r="F1111" s="23">
        <v>500090</v>
      </c>
      <c r="G1111" s="23" t="s">
        <v>119</v>
      </c>
      <c r="H1111" s="23" t="s">
        <v>120</v>
      </c>
      <c r="I1111" s="23" t="s">
        <v>32</v>
      </c>
      <c r="J1111" s="23" t="s">
        <v>64</v>
      </c>
      <c r="K1111" s="23" t="s">
        <v>57</v>
      </c>
      <c r="L1111" s="23">
        <v>3</v>
      </c>
      <c r="M1111" s="23">
        <v>78.81</v>
      </c>
      <c r="N1111" s="23">
        <v>5</v>
      </c>
      <c r="O1111" s="23">
        <v>5</v>
      </c>
      <c r="P1111" s="23" t="s">
        <v>58</v>
      </c>
      <c r="Q1111" s="23" t="s">
        <v>34</v>
      </c>
      <c r="R1111" s="23">
        <f t="shared" si="85"/>
        <v>1</v>
      </c>
      <c r="S1111" s="23" t="str">
        <f t="shared" si="86"/>
        <v>ORD101110_20250209_CUST02941_MED010</v>
      </c>
      <c r="T1111" s="23">
        <f t="shared" si="87"/>
        <v>1</v>
      </c>
      <c r="U1111" s="6">
        <f t="shared" si="88"/>
        <v>236.43</v>
      </c>
      <c r="V1111" s="6">
        <f>tbl_Raw_Data[[#This Row],[Discount_Pct]]*tbl_Raw_Data[[#This Row],[Gross_Amount]]/100</f>
        <v>11.8215</v>
      </c>
      <c r="W1111" s="6">
        <f>tbl_Raw_Data[[#This Row],[Gross_Amount]]-tbl_Raw_Data[[#This Row],[Discount_Amount]]</f>
        <v>224.60849999999999</v>
      </c>
      <c r="X1111" s="6">
        <f>tbl_Raw_Data[[#This Row],[Net_Amount_Before_Tax]]*tbl_Raw_Data[[#This Row],[Tax_Pct]]/100</f>
        <v>11.230425</v>
      </c>
      <c r="Y1111" s="6">
        <f>tbl_Raw_Data[[#This Row],[Net_Amount_Before_Tax]]+tbl_Raw_Data[[#This Row],[Tax_Amount]]</f>
        <v>235.83892499999999</v>
      </c>
      <c r="Z1111" s="6">
        <f t="shared" si="89"/>
        <v>4</v>
      </c>
    </row>
    <row r="1112" spans="1:26" x14ac:dyDescent="0.3">
      <c r="A1112" s="23" t="s">
        <v>2047</v>
      </c>
      <c r="B1112" s="34">
        <v>45328</v>
      </c>
      <c r="C1112" s="23" t="s">
        <v>2048</v>
      </c>
      <c r="D1112" s="23" t="s">
        <v>19</v>
      </c>
      <c r="E1112" s="23" t="s">
        <v>19</v>
      </c>
      <c r="F1112" s="23">
        <v>110001</v>
      </c>
      <c r="G1112" s="23" t="s">
        <v>256</v>
      </c>
      <c r="H1112" s="23" t="s">
        <v>257</v>
      </c>
      <c r="I1112" s="23" t="s">
        <v>22</v>
      </c>
      <c r="J1112" s="23" t="s">
        <v>258</v>
      </c>
      <c r="K1112" s="23" t="s">
        <v>57</v>
      </c>
      <c r="L1112" s="23">
        <v>5</v>
      </c>
      <c r="M1112" s="23">
        <v>59</v>
      </c>
      <c r="N1112" s="23">
        <v>5</v>
      </c>
      <c r="O1112" s="23">
        <v>12</v>
      </c>
      <c r="P1112" s="23" t="s">
        <v>43</v>
      </c>
      <c r="Q1112" s="23" t="s">
        <v>34</v>
      </c>
      <c r="R1112" s="23">
        <f t="shared" si="85"/>
        <v>1</v>
      </c>
      <c r="S1112" s="23" t="str">
        <f t="shared" si="86"/>
        <v>ORD101111_20240206_CUST03464_MED025</v>
      </c>
      <c r="T1112" s="23">
        <f t="shared" si="87"/>
        <v>1</v>
      </c>
      <c r="U1112" s="6">
        <f t="shared" si="88"/>
        <v>295</v>
      </c>
      <c r="V1112" s="6">
        <f>tbl_Raw_Data[[#This Row],[Discount_Pct]]*tbl_Raw_Data[[#This Row],[Gross_Amount]]/100</f>
        <v>14.75</v>
      </c>
      <c r="W1112" s="6">
        <f>tbl_Raw_Data[[#This Row],[Gross_Amount]]-tbl_Raw_Data[[#This Row],[Discount_Amount]]</f>
        <v>280.25</v>
      </c>
      <c r="X1112" s="6">
        <f>tbl_Raw_Data[[#This Row],[Net_Amount_Before_Tax]]*tbl_Raw_Data[[#This Row],[Tax_Pct]]/100</f>
        <v>33.630000000000003</v>
      </c>
      <c r="Y1112" s="6">
        <f>tbl_Raw_Data[[#This Row],[Net_Amount_Before_Tax]]+tbl_Raw_Data[[#This Row],[Tax_Amount]]</f>
        <v>313.88</v>
      </c>
      <c r="Z1112" s="6">
        <f t="shared" si="89"/>
        <v>3</v>
      </c>
    </row>
    <row r="1113" spans="1:26" x14ac:dyDescent="0.3">
      <c r="A1113" s="23" t="s">
        <v>2049</v>
      </c>
      <c r="B1113" s="34">
        <v>45527</v>
      </c>
      <c r="C1113" s="23" t="s">
        <v>2050</v>
      </c>
      <c r="D1113" s="23" t="s">
        <v>183</v>
      </c>
      <c r="E1113" s="23" t="s">
        <v>184</v>
      </c>
      <c r="F1113" s="23">
        <v>122016</v>
      </c>
      <c r="G1113" s="23" t="s">
        <v>82</v>
      </c>
      <c r="H1113" s="23" t="s">
        <v>83</v>
      </c>
      <c r="I1113" s="23" t="s">
        <v>84</v>
      </c>
      <c r="J1113" s="23" t="s">
        <v>85</v>
      </c>
      <c r="K1113" s="23" t="s">
        <v>24</v>
      </c>
      <c r="L1113" s="23">
        <v>1</v>
      </c>
      <c r="M1113" s="23">
        <v>285.12</v>
      </c>
      <c r="N1113" s="23">
        <v>0</v>
      </c>
      <c r="O1113" s="23">
        <v>12</v>
      </c>
      <c r="P1113" s="23" t="s">
        <v>43</v>
      </c>
      <c r="Q1113" s="23" t="s">
        <v>34</v>
      </c>
      <c r="R1113" s="23">
        <f t="shared" si="85"/>
        <v>1</v>
      </c>
      <c r="S1113" s="23" t="str">
        <f t="shared" si="86"/>
        <v>ORD101112_20240823_CUST02587_MED023</v>
      </c>
      <c r="T1113" s="23">
        <f t="shared" si="87"/>
        <v>1</v>
      </c>
      <c r="U1113" s="6">
        <f t="shared" si="88"/>
        <v>285.12</v>
      </c>
      <c r="V1113" s="6">
        <f>tbl_Raw_Data[[#This Row],[Discount_Pct]]*tbl_Raw_Data[[#This Row],[Gross_Amount]]/100</f>
        <v>0</v>
      </c>
      <c r="W1113" s="6">
        <f>tbl_Raw_Data[[#This Row],[Gross_Amount]]-tbl_Raw_Data[[#This Row],[Discount_Amount]]</f>
        <v>285.12</v>
      </c>
      <c r="X1113" s="6">
        <f>tbl_Raw_Data[[#This Row],[Net_Amount_Before_Tax]]*tbl_Raw_Data[[#This Row],[Tax_Pct]]/100</f>
        <v>34.214399999999998</v>
      </c>
      <c r="Y1113" s="6">
        <f>tbl_Raw_Data[[#This Row],[Net_Amount_Before_Tax]]+tbl_Raw_Data[[#This Row],[Tax_Amount]]</f>
        <v>319.33440000000002</v>
      </c>
      <c r="Z1113" s="6">
        <f t="shared" si="89"/>
        <v>3</v>
      </c>
    </row>
    <row r="1114" spans="1:26" x14ac:dyDescent="0.3">
      <c r="A1114" s="23" t="s">
        <v>2051</v>
      </c>
      <c r="B1114" s="34">
        <v>45370</v>
      </c>
      <c r="C1114" s="23" t="s">
        <v>2013</v>
      </c>
      <c r="D1114" s="23" t="s">
        <v>72</v>
      </c>
      <c r="E1114" s="23" t="s">
        <v>73</v>
      </c>
      <c r="F1114" s="23">
        <v>302033</v>
      </c>
      <c r="G1114" s="23" t="s">
        <v>20</v>
      </c>
      <c r="H1114" s="23" t="s">
        <v>21</v>
      </c>
      <c r="I1114" s="23" t="s">
        <v>22</v>
      </c>
      <c r="J1114" s="23" t="s">
        <v>23</v>
      </c>
      <c r="K1114" s="23" t="s">
        <v>24</v>
      </c>
      <c r="L1114" s="23">
        <v>2</v>
      </c>
      <c r="M1114" s="23">
        <v>145.5</v>
      </c>
      <c r="N1114" s="23">
        <v>0</v>
      </c>
      <c r="O1114" s="23">
        <v>18</v>
      </c>
      <c r="P1114" s="23" t="s">
        <v>89</v>
      </c>
      <c r="Q1114" s="23" t="s">
        <v>34</v>
      </c>
      <c r="R1114" s="23">
        <f t="shared" si="85"/>
        <v>1</v>
      </c>
      <c r="S1114" s="23" t="str">
        <f t="shared" si="86"/>
        <v>ORD101113_20240319_CUST00303_MED024</v>
      </c>
      <c r="T1114" s="23">
        <f t="shared" si="87"/>
        <v>1</v>
      </c>
      <c r="U1114" s="6">
        <f t="shared" si="88"/>
        <v>291</v>
      </c>
      <c r="V1114" s="6">
        <f>tbl_Raw_Data[[#This Row],[Discount_Pct]]*tbl_Raw_Data[[#This Row],[Gross_Amount]]/100</f>
        <v>0</v>
      </c>
      <c r="W1114" s="6">
        <f>tbl_Raw_Data[[#This Row],[Gross_Amount]]-tbl_Raw_Data[[#This Row],[Discount_Amount]]</f>
        <v>291</v>
      </c>
      <c r="X1114" s="6">
        <f>tbl_Raw_Data[[#This Row],[Net_Amount_Before_Tax]]*tbl_Raw_Data[[#This Row],[Tax_Pct]]/100</f>
        <v>52.38</v>
      </c>
      <c r="Y1114" s="6">
        <f>tbl_Raw_Data[[#This Row],[Net_Amount_Before_Tax]]+tbl_Raw_Data[[#This Row],[Tax_Amount]]</f>
        <v>343.38</v>
      </c>
      <c r="Z1114" s="6">
        <f t="shared" si="89"/>
        <v>2</v>
      </c>
    </row>
    <row r="1115" spans="1:26" x14ac:dyDescent="0.3">
      <c r="A1115" s="23" t="s">
        <v>2051</v>
      </c>
      <c r="B1115" s="34">
        <v>45894</v>
      </c>
      <c r="C1115" s="23" t="s">
        <v>1701</v>
      </c>
      <c r="D1115" s="23" t="s">
        <v>130</v>
      </c>
      <c r="E1115" s="23" t="s">
        <v>131</v>
      </c>
      <c r="F1115" s="23">
        <v>700102</v>
      </c>
      <c r="G1115" s="23" t="s">
        <v>132</v>
      </c>
      <c r="H1115" s="23" t="s">
        <v>133</v>
      </c>
      <c r="I1115" s="23" t="s">
        <v>134</v>
      </c>
      <c r="J1115" s="23" t="s">
        <v>135</v>
      </c>
      <c r="K1115" s="23" t="s">
        <v>57</v>
      </c>
      <c r="L1115" s="23">
        <v>3</v>
      </c>
      <c r="M1115" s="23">
        <v>83.4</v>
      </c>
      <c r="N1115" s="23">
        <v>10</v>
      </c>
      <c r="O1115" s="23">
        <v>12</v>
      </c>
      <c r="P1115" s="23" t="s">
        <v>58</v>
      </c>
      <c r="Q1115" s="23" t="s">
        <v>34</v>
      </c>
      <c r="R1115" s="23">
        <f t="shared" si="85"/>
        <v>1</v>
      </c>
      <c r="S1115" s="23" t="str">
        <f t="shared" si="86"/>
        <v>ORD101113_20250825_CUST03247_MED007</v>
      </c>
      <c r="T1115" s="23">
        <f t="shared" si="87"/>
        <v>1</v>
      </c>
      <c r="U1115" s="6">
        <f t="shared" si="88"/>
        <v>250.20000000000002</v>
      </c>
      <c r="V1115" s="6">
        <f>tbl_Raw_Data[[#This Row],[Discount_Pct]]*tbl_Raw_Data[[#This Row],[Gross_Amount]]/100</f>
        <v>25.02</v>
      </c>
      <c r="W1115" s="6">
        <f>tbl_Raw_Data[[#This Row],[Gross_Amount]]-tbl_Raw_Data[[#This Row],[Discount_Amount]]</f>
        <v>225.18</v>
      </c>
      <c r="X1115" s="6">
        <f>tbl_Raw_Data[[#This Row],[Net_Amount_Before_Tax]]*tbl_Raw_Data[[#This Row],[Tax_Pct]]/100</f>
        <v>27.021599999999999</v>
      </c>
      <c r="Y1115" s="6">
        <f>tbl_Raw_Data[[#This Row],[Net_Amount_Before_Tax]]+tbl_Raw_Data[[#This Row],[Tax_Amount]]</f>
        <v>252.20160000000001</v>
      </c>
      <c r="Z1115" s="6">
        <f t="shared" si="89"/>
        <v>1</v>
      </c>
    </row>
    <row r="1116" spans="1:26" x14ac:dyDescent="0.3">
      <c r="A1116" s="23" t="s">
        <v>2052</v>
      </c>
      <c r="B1116" s="34">
        <v>45761</v>
      </c>
      <c r="C1116" s="23" t="s">
        <v>2053</v>
      </c>
      <c r="D1116" s="23" t="s">
        <v>159</v>
      </c>
      <c r="E1116" s="23" t="s">
        <v>47</v>
      </c>
      <c r="F1116" s="23">
        <v>400001</v>
      </c>
      <c r="G1116" s="23" t="s">
        <v>185</v>
      </c>
      <c r="H1116" s="23" t="s">
        <v>186</v>
      </c>
      <c r="I1116" s="23" t="s">
        <v>76</v>
      </c>
      <c r="J1116" s="23" t="s">
        <v>187</v>
      </c>
      <c r="K1116" s="23" t="s">
        <v>57</v>
      </c>
      <c r="L1116" s="23">
        <v>5</v>
      </c>
      <c r="M1116" s="23">
        <v>91.13</v>
      </c>
      <c r="N1116" s="23">
        <v>5</v>
      </c>
      <c r="O1116" s="23">
        <v>12</v>
      </c>
      <c r="P1116" s="23" t="s">
        <v>43</v>
      </c>
      <c r="Q1116" s="23" t="s">
        <v>26</v>
      </c>
      <c r="R1116" s="23">
        <f t="shared" si="85"/>
        <v>1</v>
      </c>
      <c r="S1116" s="23" t="str">
        <f t="shared" si="86"/>
        <v>ORD101115_20250414_CUST00831_MED009</v>
      </c>
      <c r="T1116" s="23">
        <f t="shared" si="87"/>
        <v>1</v>
      </c>
      <c r="U1116" s="6">
        <f t="shared" si="88"/>
        <v>455.65</v>
      </c>
      <c r="V1116" s="6">
        <f>tbl_Raw_Data[[#This Row],[Discount_Pct]]*tbl_Raw_Data[[#This Row],[Gross_Amount]]/100</f>
        <v>22.782499999999999</v>
      </c>
      <c r="W1116" s="6">
        <f>tbl_Raw_Data[[#This Row],[Gross_Amount]]-tbl_Raw_Data[[#This Row],[Discount_Amount]]</f>
        <v>432.86749999999995</v>
      </c>
      <c r="X1116" s="6">
        <f>tbl_Raw_Data[[#This Row],[Net_Amount_Before_Tax]]*tbl_Raw_Data[[#This Row],[Tax_Pct]]/100</f>
        <v>51.944099999999999</v>
      </c>
      <c r="Y1116" s="6">
        <f>tbl_Raw_Data[[#This Row],[Net_Amount_Before_Tax]]+tbl_Raw_Data[[#This Row],[Tax_Amount]]</f>
        <v>484.81159999999994</v>
      </c>
      <c r="Z1116" s="6">
        <f t="shared" si="89"/>
        <v>1</v>
      </c>
    </row>
    <row r="1117" spans="1:26" x14ac:dyDescent="0.3">
      <c r="A1117" s="23" t="s">
        <v>2054</v>
      </c>
      <c r="B1117" s="34">
        <v>45786</v>
      </c>
      <c r="C1117" s="23" t="s">
        <v>2055</v>
      </c>
      <c r="D1117" s="23" t="s">
        <v>80</v>
      </c>
      <c r="E1117" s="23" t="s">
        <v>81</v>
      </c>
      <c r="F1117" s="23">
        <v>395010</v>
      </c>
      <c r="G1117" s="23" t="s">
        <v>82</v>
      </c>
      <c r="H1117" s="23" t="s">
        <v>83</v>
      </c>
      <c r="I1117" s="23" t="s">
        <v>84</v>
      </c>
      <c r="J1117" s="23" t="s">
        <v>85</v>
      </c>
      <c r="K1117" s="23" t="s">
        <v>24</v>
      </c>
      <c r="L1117" s="23">
        <v>2</v>
      </c>
      <c r="M1117" s="23">
        <v>282.87</v>
      </c>
      <c r="N1117" s="23">
        <v>0</v>
      </c>
      <c r="O1117" s="23">
        <v>12</v>
      </c>
      <c r="P1117" s="23" t="s">
        <v>65</v>
      </c>
      <c r="Q1117" s="23" t="s">
        <v>34</v>
      </c>
      <c r="R1117" s="23">
        <f t="shared" si="85"/>
        <v>1</v>
      </c>
      <c r="S1117" s="23" t="str">
        <f t="shared" si="86"/>
        <v>ORD101116_20250509_CUST01165_MED023</v>
      </c>
      <c r="T1117" s="23">
        <f t="shared" si="87"/>
        <v>1</v>
      </c>
      <c r="U1117" s="6">
        <f t="shared" si="88"/>
        <v>565.74</v>
      </c>
      <c r="V1117" s="6">
        <f>tbl_Raw_Data[[#This Row],[Discount_Pct]]*tbl_Raw_Data[[#This Row],[Gross_Amount]]/100</f>
        <v>0</v>
      </c>
      <c r="W1117" s="6">
        <f>tbl_Raw_Data[[#This Row],[Gross_Amount]]-tbl_Raw_Data[[#This Row],[Discount_Amount]]</f>
        <v>565.74</v>
      </c>
      <c r="X1117" s="6">
        <f>tbl_Raw_Data[[#This Row],[Net_Amount_Before_Tax]]*tbl_Raw_Data[[#This Row],[Tax_Pct]]/100</f>
        <v>67.888800000000003</v>
      </c>
      <c r="Y1117" s="6">
        <f>tbl_Raw_Data[[#This Row],[Net_Amount_Before_Tax]]+tbl_Raw_Data[[#This Row],[Tax_Amount]]</f>
        <v>633.62879999999996</v>
      </c>
      <c r="Z1117" s="6">
        <f t="shared" si="89"/>
        <v>5</v>
      </c>
    </row>
    <row r="1118" spans="1:26" x14ac:dyDescent="0.3">
      <c r="A1118" s="23" t="s">
        <v>2056</v>
      </c>
      <c r="B1118" s="34">
        <v>45883</v>
      </c>
      <c r="C1118" s="23" t="s">
        <v>1995</v>
      </c>
      <c r="D1118" s="23" t="s">
        <v>130</v>
      </c>
      <c r="E1118" s="23" t="s">
        <v>131</v>
      </c>
      <c r="F1118" s="23">
        <v>700029</v>
      </c>
      <c r="G1118" s="23" t="s">
        <v>256</v>
      </c>
      <c r="H1118" s="23" t="s">
        <v>257</v>
      </c>
      <c r="I1118" s="23" t="s">
        <v>22</v>
      </c>
      <c r="J1118" s="23" t="s">
        <v>258</v>
      </c>
      <c r="K1118" s="23" t="s">
        <v>57</v>
      </c>
      <c r="L1118" s="23">
        <v>1</v>
      </c>
      <c r="M1118" s="23">
        <v>63.69</v>
      </c>
      <c r="N1118" s="23">
        <v>5</v>
      </c>
      <c r="O1118" s="23">
        <v>18</v>
      </c>
      <c r="P1118" s="23" t="s">
        <v>65</v>
      </c>
      <c r="Q1118" s="23" t="s">
        <v>34</v>
      </c>
      <c r="R1118" s="23">
        <f t="shared" si="85"/>
        <v>1</v>
      </c>
      <c r="S1118" s="23" t="str">
        <f t="shared" si="86"/>
        <v>ORD101117_20250814_CUST00102_MED025</v>
      </c>
      <c r="T1118" s="23">
        <f t="shared" si="87"/>
        <v>1</v>
      </c>
      <c r="U1118" s="6">
        <f t="shared" si="88"/>
        <v>63.69</v>
      </c>
      <c r="V1118" s="6">
        <f>tbl_Raw_Data[[#This Row],[Discount_Pct]]*tbl_Raw_Data[[#This Row],[Gross_Amount]]/100</f>
        <v>3.1844999999999999</v>
      </c>
      <c r="W1118" s="6">
        <f>tbl_Raw_Data[[#This Row],[Gross_Amount]]-tbl_Raw_Data[[#This Row],[Discount_Amount]]</f>
        <v>60.505499999999998</v>
      </c>
      <c r="X1118" s="6">
        <f>tbl_Raw_Data[[#This Row],[Net_Amount_Before_Tax]]*tbl_Raw_Data[[#This Row],[Tax_Pct]]/100</f>
        <v>10.890989999999999</v>
      </c>
      <c r="Y1118" s="6">
        <f>tbl_Raw_Data[[#This Row],[Net_Amount_Before_Tax]]+tbl_Raw_Data[[#This Row],[Tax_Amount]]</f>
        <v>71.39649</v>
      </c>
      <c r="Z1118" s="6">
        <f t="shared" si="89"/>
        <v>4</v>
      </c>
    </row>
    <row r="1119" spans="1:26" x14ac:dyDescent="0.3">
      <c r="A1119" s="23" t="s">
        <v>2057</v>
      </c>
      <c r="B1119" s="34">
        <v>45377</v>
      </c>
      <c r="C1119" s="23" t="s">
        <v>485</v>
      </c>
      <c r="D1119" s="23" t="s">
        <v>72</v>
      </c>
      <c r="E1119" s="23" t="s">
        <v>73</v>
      </c>
      <c r="F1119" s="23">
        <v>302017</v>
      </c>
      <c r="G1119" s="23" t="s">
        <v>154</v>
      </c>
      <c r="H1119" s="23" t="s">
        <v>155</v>
      </c>
      <c r="I1119" s="23" t="s">
        <v>134</v>
      </c>
      <c r="J1119" s="23" t="s">
        <v>156</v>
      </c>
      <c r="K1119" s="23" t="s">
        <v>57</v>
      </c>
      <c r="L1119" s="23">
        <v>1</v>
      </c>
      <c r="M1119" s="23">
        <v>51.05</v>
      </c>
      <c r="N1119" s="23">
        <v>5</v>
      </c>
      <c r="O1119" s="23">
        <v>5</v>
      </c>
      <c r="P1119" s="23" t="s">
        <v>33</v>
      </c>
      <c r="Q1119" s="23" t="s">
        <v>90</v>
      </c>
      <c r="R1119" s="23">
        <f t="shared" si="85"/>
        <v>1</v>
      </c>
      <c r="S1119" s="23" t="str">
        <f t="shared" si="86"/>
        <v>ORD101118_20240326_CUST00391_MED006</v>
      </c>
      <c r="T1119" s="23">
        <f t="shared" si="87"/>
        <v>1</v>
      </c>
      <c r="U1119" s="6">
        <f t="shared" si="88"/>
        <v>51.05</v>
      </c>
      <c r="V1119" s="6">
        <f>tbl_Raw_Data[[#This Row],[Discount_Pct]]*tbl_Raw_Data[[#This Row],[Gross_Amount]]/100</f>
        <v>2.5525000000000002</v>
      </c>
      <c r="W1119" s="6">
        <f>tbl_Raw_Data[[#This Row],[Gross_Amount]]-tbl_Raw_Data[[#This Row],[Discount_Amount]]</f>
        <v>48.497499999999995</v>
      </c>
      <c r="X1119" s="6">
        <f>tbl_Raw_Data[[#This Row],[Net_Amount_Before_Tax]]*tbl_Raw_Data[[#This Row],[Tax_Pct]]/100</f>
        <v>2.4248749999999997</v>
      </c>
      <c r="Y1119" s="6">
        <f>tbl_Raw_Data[[#This Row],[Net_Amount_Before_Tax]]+tbl_Raw_Data[[#This Row],[Tax_Amount]]</f>
        <v>50.922374999999995</v>
      </c>
      <c r="Z1119" s="6">
        <f t="shared" si="89"/>
        <v>1</v>
      </c>
    </row>
    <row r="1120" spans="1:26" x14ac:dyDescent="0.3">
      <c r="A1120" s="23" t="s">
        <v>2058</v>
      </c>
      <c r="B1120" s="34">
        <v>45872</v>
      </c>
      <c r="C1120" s="23" t="s">
        <v>2059</v>
      </c>
      <c r="D1120" s="23" t="s">
        <v>28</v>
      </c>
      <c r="E1120" s="23" t="s">
        <v>29</v>
      </c>
      <c r="F1120" s="23">
        <v>500032</v>
      </c>
      <c r="G1120" s="23" t="s">
        <v>192</v>
      </c>
      <c r="H1120" s="23" t="s">
        <v>193</v>
      </c>
      <c r="I1120" s="23" t="s">
        <v>41</v>
      </c>
      <c r="J1120" s="23" t="s">
        <v>194</v>
      </c>
      <c r="K1120" s="23" t="s">
        <v>24</v>
      </c>
      <c r="L1120" s="23">
        <v>3</v>
      </c>
      <c r="M1120" s="23">
        <v>30.34</v>
      </c>
      <c r="N1120" s="23">
        <v>5</v>
      </c>
      <c r="O1120" s="23">
        <v>5</v>
      </c>
      <c r="P1120" s="23" t="s">
        <v>25</v>
      </c>
      <c r="Q1120" s="23" t="s">
        <v>44</v>
      </c>
      <c r="R1120" s="23">
        <f t="shared" si="85"/>
        <v>1</v>
      </c>
      <c r="S1120" s="23" t="str">
        <f t="shared" si="86"/>
        <v>ORD101119_20250803_CUST03116_MED002</v>
      </c>
      <c r="T1120" s="23">
        <f t="shared" si="87"/>
        <v>1</v>
      </c>
      <c r="U1120" s="6">
        <f t="shared" si="88"/>
        <v>91.02</v>
      </c>
      <c r="V1120" s="6">
        <f>tbl_Raw_Data[[#This Row],[Discount_Pct]]*tbl_Raw_Data[[#This Row],[Gross_Amount]]/100</f>
        <v>4.5509999999999993</v>
      </c>
      <c r="W1120" s="6">
        <f>tbl_Raw_Data[[#This Row],[Gross_Amount]]-tbl_Raw_Data[[#This Row],[Discount_Amount]]</f>
        <v>86.468999999999994</v>
      </c>
      <c r="X1120" s="6">
        <f>tbl_Raw_Data[[#This Row],[Net_Amount_Before_Tax]]*tbl_Raw_Data[[#This Row],[Tax_Pct]]/100</f>
        <v>4.3234499999999993</v>
      </c>
      <c r="Y1120" s="6">
        <f>tbl_Raw_Data[[#This Row],[Net_Amount_Before_Tax]]+tbl_Raw_Data[[#This Row],[Tax_Amount]]</f>
        <v>90.792449999999988</v>
      </c>
      <c r="Z1120" s="6">
        <f t="shared" si="89"/>
        <v>0</v>
      </c>
    </row>
    <row r="1121" spans="1:26" x14ac:dyDescent="0.3">
      <c r="A1121" s="23" t="s">
        <v>2060</v>
      </c>
      <c r="B1121" s="34">
        <v>45905</v>
      </c>
      <c r="C1121" s="23" t="s">
        <v>2061</v>
      </c>
      <c r="D1121" s="23" t="s">
        <v>37</v>
      </c>
      <c r="E1121" s="23" t="s">
        <v>38</v>
      </c>
      <c r="F1121" s="23">
        <v>452020</v>
      </c>
      <c r="G1121" s="23" t="s">
        <v>39</v>
      </c>
      <c r="H1121" s="23" t="s">
        <v>40</v>
      </c>
      <c r="I1121" s="23" t="s">
        <v>41</v>
      </c>
      <c r="J1121" s="23" t="s">
        <v>42</v>
      </c>
      <c r="K1121" s="23" t="s">
        <v>24</v>
      </c>
      <c r="L1121" s="23">
        <v>1</v>
      </c>
      <c r="M1121" s="23">
        <v>28.09</v>
      </c>
      <c r="N1121" s="23">
        <v>5</v>
      </c>
      <c r="O1121" s="23">
        <v>12</v>
      </c>
      <c r="P1121" s="23" t="s">
        <v>33</v>
      </c>
      <c r="Q1121" s="23" t="s">
        <v>44</v>
      </c>
      <c r="R1121" s="23">
        <f t="shared" si="85"/>
        <v>1</v>
      </c>
      <c r="S1121" s="23" t="str">
        <f t="shared" si="86"/>
        <v>ORD101120_20250905_CUST01666_MED001</v>
      </c>
      <c r="T1121" s="23">
        <f t="shared" si="87"/>
        <v>1</v>
      </c>
      <c r="U1121" s="6">
        <f t="shared" si="88"/>
        <v>28.09</v>
      </c>
      <c r="V1121" s="6">
        <f>tbl_Raw_Data[[#This Row],[Discount_Pct]]*tbl_Raw_Data[[#This Row],[Gross_Amount]]/100</f>
        <v>1.4044999999999999</v>
      </c>
      <c r="W1121" s="6">
        <f>tbl_Raw_Data[[#This Row],[Gross_Amount]]-tbl_Raw_Data[[#This Row],[Discount_Amount]]</f>
        <v>26.685500000000001</v>
      </c>
      <c r="X1121" s="6">
        <f>tbl_Raw_Data[[#This Row],[Net_Amount_Before_Tax]]*tbl_Raw_Data[[#This Row],[Tax_Pct]]/100</f>
        <v>3.2022599999999999</v>
      </c>
      <c r="Y1121" s="6">
        <f>tbl_Raw_Data[[#This Row],[Net_Amount_Before_Tax]]+tbl_Raw_Data[[#This Row],[Tax_Amount]]</f>
        <v>29.88776</v>
      </c>
      <c r="Z1121" s="6">
        <f t="shared" si="89"/>
        <v>1</v>
      </c>
    </row>
    <row r="1122" spans="1:26" x14ac:dyDescent="0.3">
      <c r="A1122" s="23" t="s">
        <v>2062</v>
      </c>
      <c r="B1122" s="34">
        <v>45533</v>
      </c>
      <c r="C1122" s="23" t="s">
        <v>1525</v>
      </c>
      <c r="D1122" s="23" t="s">
        <v>142</v>
      </c>
      <c r="E1122" s="23" t="s">
        <v>81</v>
      </c>
      <c r="F1122" s="23">
        <v>380001</v>
      </c>
      <c r="G1122" s="23" t="s">
        <v>82</v>
      </c>
      <c r="H1122" s="23" t="s">
        <v>83</v>
      </c>
      <c r="I1122" s="23" t="s">
        <v>84</v>
      </c>
      <c r="J1122" s="23" t="s">
        <v>85</v>
      </c>
      <c r="K1122" s="23" t="s">
        <v>24</v>
      </c>
      <c r="L1122" s="23">
        <v>2</v>
      </c>
      <c r="M1122" s="23">
        <v>307.91000000000003</v>
      </c>
      <c r="N1122" s="23">
        <v>10</v>
      </c>
      <c r="O1122" s="23">
        <v>18</v>
      </c>
      <c r="P1122" s="23" t="s">
        <v>25</v>
      </c>
      <c r="Q1122" s="23" t="s">
        <v>26</v>
      </c>
      <c r="R1122" s="23">
        <f t="shared" si="85"/>
        <v>1</v>
      </c>
      <c r="S1122" s="23" t="str">
        <f t="shared" si="86"/>
        <v>ORD101121_20240829_CUST01319_MED023</v>
      </c>
      <c r="T1122" s="23">
        <f t="shared" si="87"/>
        <v>1</v>
      </c>
      <c r="U1122" s="6">
        <f t="shared" si="88"/>
        <v>615.82000000000005</v>
      </c>
      <c r="V1122" s="6">
        <f>tbl_Raw_Data[[#This Row],[Discount_Pct]]*tbl_Raw_Data[[#This Row],[Gross_Amount]]/100</f>
        <v>61.582000000000008</v>
      </c>
      <c r="W1122" s="6">
        <f>tbl_Raw_Data[[#This Row],[Gross_Amount]]-tbl_Raw_Data[[#This Row],[Discount_Amount]]</f>
        <v>554.23800000000006</v>
      </c>
      <c r="X1122" s="6">
        <f>tbl_Raw_Data[[#This Row],[Net_Amount_Before_Tax]]*tbl_Raw_Data[[#This Row],[Tax_Pct]]/100</f>
        <v>99.762840000000011</v>
      </c>
      <c r="Y1122" s="6">
        <f>tbl_Raw_Data[[#This Row],[Net_Amount_Before_Tax]]+tbl_Raw_Data[[#This Row],[Tax_Amount]]</f>
        <v>654.00084000000004</v>
      </c>
      <c r="Z1122" s="6">
        <f t="shared" si="89"/>
        <v>2</v>
      </c>
    </row>
    <row r="1123" spans="1:26" x14ac:dyDescent="0.3">
      <c r="A1123" s="23" t="s">
        <v>2063</v>
      </c>
      <c r="B1123" s="34">
        <v>45676</v>
      </c>
      <c r="C1123" s="23" t="s">
        <v>2064</v>
      </c>
      <c r="D1123" s="23" t="s">
        <v>183</v>
      </c>
      <c r="E1123" s="23" t="s">
        <v>184</v>
      </c>
      <c r="F1123" s="23">
        <v>122001</v>
      </c>
      <c r="G1123" s="23" t="s">
        <v>39</v>
      </c>
      <c r="H1123" s="23" t="s">
        <v>40</v>
      </c>
      <c r="I1123" s="23" t="s">
        <v>41</v>
      </c>
      <c r="J1123" s="23" t="s">
        <v>42</v>
      </c>
      <c r="K1123" s="23" t="s">
        <v>24</v>
      </c>
      <c r="L1123" s="23">
        <v>1</v>
      </c>
      <c r="M1123" s="23">
        <v>32.46</v>
      </c>
      <c r="N1123" s="23">
        <v>0</v>
      </c>
      <c r="O1123" s="23">
        <v>12</v>
      </c>
      <c r="P1123" s="23" t="s">
        <v>25</v>
      </c>
      <c r="Q1123" s="23" t="s">
        <v>26</v>
      </c>
      <c r="R1123" s="23">
        <f t="shared" si="85"/>
        <v>1</v>
      </c>
      <c r="S1123" s="23" t="str">
        <f t="shared" si="86"/>
        <v>ORD101122_20250119_CUST00522_MED001</v>
      </c>
      <c r="T1123" s="23">
        <f t="shared" si="87"/>
        <v>1</v>
      </c>
      <c r="U1123" s="6">
        <f t="shared" si="88"/>
        <v>32.46</v>
      </c>
      <c r="V1123" s="6">
        <f>tbl_Raw_Data[[#This Row],[Discount_Pct]]*tbl_Raw_Data[[#This Row],[Gross_Amount]]/100</f>
        <v>0</v>
      </c>
      <c r="W1123" s="6">
        <f>tbl_Raw_Data[[#This Row],[Gross_Amount]]-tbl_Raw_Data[[#This Row],[Discount_Amount]]</f>
        <v>32.46</v>
      </c>
      <c r="X1123" s="6">
        <f>tbl_Raw_Data[[#This Row],[Net_Amount_Before_Tax]]*tbl_Raw_Data[[#This Row],[Tax_Pct]]/100</f>
        <v>3.8952</v>
      </c>
      <c r="Y1123" s="6">
        <f>tbl_Raw_Data[[#This Row],[Net_Amount_Before_Tax]]+tbl_Raw_Data[[#This Row],[Tax_Amount]]</f>
        <v>36.355200000000004</v>
      </c>
      <c r="Z1123" s="6">
        <f t="shared" si="89"/>
        <v>0</v>
      </c>
    </row>
    <row r="1124" spans="1:26" x14ac:dyDescent="0.3">
      <c r="A1124" s="23" t="s">
        <v>2065</v>
      </c>
      <c r="B1124" s="34">
        <v>45933</v>
      </c>
      <c r="C1124" s="23" t="s">
        <v>2066</v>
      </c>
      <c r="D1124" s="23" t="s">
        <v>72</v>
      </c>
      <c r="E1124" s="23" t="s">
        <v>73</v>
      </c>
      <c r="F1124" s="23">
        <v>302019</v>
      </c>
      <c r="G1124" s="23" t="s">
        <v>145</v>
      </c>
      <c r="H1124" s="23" t="s">
        <v>146</v>
      </c>
      <c r="I1124" s="23" t="s">
        <v>147</v>
      </c>
      <c r="J1124" s="23" t="s">
        <v>148</v>
      </c>
      <c r="K1124" s="23" t="s">
        <v>24</v>
      </c>
      <c r="L1124" s="23">
        <v>1</v>
      </c>
      <c r="M1124" s="23">
        <v>117.18</v>
      </c>
      <c r="N1124" s="23">
        <v>5</v>
      </c>
      <c r="O1124" s="23">
        <v>5</v>
      </c>
      <c r="P1124" s="23" t="s">
        <v>25</v>
      </c>
      <c r="Q1124" s="23" t="s">
        <v>26</v>
      </c>
      <c r="R1124" s="23">
        <f t="shared" si="85"/>
        <v>1</v>
      </c>
      <c r="S1124" s="23" t="str">
        <f t="shared" si="86"/>
        <v>ORD101123_20251003_CUST03290_MED016</v>
      </c>
      <c r="T1124" s="23">
        <f t="shared" si="87"/>
        <v>1</v>
      </c>
      <c r="U1124" s="6">
        <f t="shared" si="88"/>
        <v>117.18</v>
      </c>
      <c r="V1124" s="6">
        <f>tbl_Raw_Data[[#This Row],[Discount_Pct]]*tbl_Raw_Data[[#This Row],[Gross_Amount]]/100</f>
        <v>5.8590000000000009</v>
      </c>
      <c r="W1124" s="6">
        <f>tbl_Raw_Data[[#This Row],[Gross_Amount]]-tbl_Raw_Data[[#This Row],[Discount_Amount]]</f>
        <v>111.32100000000001</v>
      </c>
      <c r="X1124" s="6">
        <f>tbl_Raw_Data[[#This Row],[Net_Amount_Before_Tax]]*tbl_Raw_Data[[#This Row],[Tax_Pct]]/100</f>
        <v>5.5660500000000006</v>
      </c>
      <c r="Y1124" s="6">
        <f>tbl_Raw_Data[[#This Row],[Net_Amount_Before_Tax]]+tbl_Raw_Data[[#This Row],[Tax_Amount]]</f>
        <v>116.88705000000002</v>
      </c>
      <c r="Z1124" s="6">
        <f t="shared" si="89"/>
        <v>0</v>
      </c>
    </row>
    <row r="1125" spans="1:26" x14ac:dyDescent="0.3">
      <c r="A1125" s="23" t="s">
        <v>2067</v>
      </c>
      <c r="B1125" s="34">
        <v>45984</v>
      </c>
      <c r="C1125" s="23" t="s">
        <v>473</v>
      </c>
      <c r="D1125" s="23" t="s">
        <v>72</v>
      </c>
      <c r="E1125" s="23" t="s">
        <v>73</v>
      </c>
      <c r="F1125" s="23">
        <v>302019</v>
      </c>
      <c r="G1125" s="23" t="s">
        <v>196</v>
      </c>
      <c r="H1125" s="23" t="s">
        <v>197</v>
      </c>
      <c r="I1125" s="23" t="s">
        <v>32</v>
      </c>
      <c r="J1125" s="23" t="s">
        <v>42</v>
      </c>
      <c r="K1125" s="23" t="s">
        <v>24</v>
      </c>
      <c r="L1125" s="23">
        <v>2</v>
      </c>
      <c r="M1125" s="23">
        <v>24.51</v>
      </c>
      <c r="N1125" s="23">
        <v>10</v>
      </c>
      <c r="O1125" s="23">
        <v>5</v>
      </c>
      <c r="P1125" s="23" t="s">
        <v>89</v>
      </c>
      <c r="Q1125" s="23" t="s">
        <v>34</v>
      </c>
      <c r="R1125" s="23">
        <f t="shared" si="85"/>
        <v>1</v>
      </c>
      <c r="S1125" s="23" t="str">
        <f t="shared" si="86"/>
        <v>ORD101124_20251123_CUST01111_MED011</v>
      </c>
      <c r="T1125" s="23">
        <f t="shared" si="87"/>
        <v>1</v>
      </c>
      <c r="U1125" s="6">
        <f t="shared" si="88"/>
        <v>49.02</v>
      </c>
      <c r="V1125" s="6">
        <f>tbl_Raw_Data[[#This Row],[Discount_Pct]]*tbl_Raw_Data[[#This Row],[Gross_Amount]]/100</f>
        <v>4.9020000000000001</v>
      </c>
      <c r="W1125" s="6">
        <f>tbl_Raw_Data[[#This Row],[Gross_Amount]]-tbl_Raw_Data[[#This Row],[Discount_Amount]]</f>
        <v>44.118000000000002</v>
      </c>
      <c r="X1125" s="6">
        <f>tbl_Raw_Data[[#This Row],[Net_Amount_Before_Tax]]*tbl_Raw_Data[[#This Row],[Tax_Pct]]/100</f>
        <v>2.2059000000000002</v>
      </c>
      <c r="Y1125" s="6">
        <f>tbl_Raw_Data[[#This Row],[Net_Amount_Before_Tax]]+tbl_Raw_Data[[#This Row],[Tax_Amount]]</f>
        <v>46.323900000000002</v>
      </c>
      <c r="Z1125" s="6">
        <f t="shared" si="89"/>
        <v>2</v>
      </c>
    </row>
    <row r="1126" spans="1:26" x14ac:dyDescent="0.3">
      <c r="A1126" s="23" t="s">
        <v>2068</v>
      </c>
      <c r="B1126" s="34">
        <v>45672</v>
      </c>
      <c r="C1126" s="23" t="s">
        <v>2069</v>
      </c>
      <c r="D1126" s="23" t="s">
        <v>123</v>
      </c>
      <c r="E1126" s="23" t="s">
        <v>101</v>
      </c>
      <c r="F1126" s="23">
        <v>226010</v>
      </c>
      <c r="G1126" s="23" t="s">
        <v>185</v>
      </c>
      <c r="H1126" s="23" t="s">
        <v>186</v>
      </c>
      <c r="I1126" s="23" t="s">
        <v>76</v>
      </c>
      <c r="J1126" s="23" t="s">
        <v>187</v>
      </c>
      <c r="K1126" s="23" t="s">
        <v>57</v>
      </c>
      <c r="L1126" s="23">
        <v>2</v>
      </c>
      <c r="M1126" s="23">
        <v>82.44</v>
      </c>
      <c r="N1126" s="23">
        <v>5</v>
      </c>
      <c r="O1126" s="23">
        <v>18</v>
      </c>
      <c r="P1126" s="23" t="s">
        <v>43</v>
      </c>
      <c r="Q1126" s="23" t="s">
        <v>90</v>
      </c>
      <c r="R1126" s="23">
        <f t="shared" si="85"/>
        <v>1</v>
      </c>
      <c r="S1126" s="23" t="str">
        <f t="shared" si="86"/>
        <v>ORD101125_20250115_CUST02128_MED009</v>
      </c>
      <c r="T1126" s="23">
        <f t="shared" si="87"/>
        <v>1</v>
      </c>
      <c r="U1126" s="6">
        <f t="shared" si="88"/>
        <v>164.88</v>
      </c>
      <c r="V1126" s="6">
        <f>tbl_Raw_Data[[#This Row],[Discount_Pct]]*tbl_Raw_Data[[#This Row],[Gross_Amount]]/100</f>
        <v>8.2439999999999998</v>
      </c>
      <c r="W1126" s="6">
        <f>tbl_Raw_Data[[#This Row],[Gross_Amount]]-tbl_Raw_Data[[#This Row],[Discount_Amount]]</f>
        <v>156.636</v>
      </c>
      <c r="X1126" s="6">
        <f>tbl_Raw_Data[[#This Row],[Net_Amount_Before_Tax]]*tbl_Raw_Data[[#This Row],[Tax_Pct]]/100</f>
        <v>28.194479999999999</v>
      </c>
      <c r="Y1126" s="6">
        <f>tbl_Raw_Data[[#This Row],[Net_Amount_Before_Tax]]+tbl_Raw_Data[[#This Row],[Tax_Amount]]</f>
        <v>184.83047999999999</v>
      </c>
      <c r="Z1126" s="6">
        <f t="shared" si="89"/>
        <v>1</v>
      </c>
    </row>
    <row r="1127" spans="1:26" x14ac:dyDescent="0.3">
      <c r="A1127" s="23" t="s">
        <v>2068</v>
      </c>
      <c r="B1127" s="34">
        <v>45718</v>
      </c>
      <c r="C1127" s="23" t="s">
        <v>2070</v>
      </c>
      <c r="D1127" s="23" t="s">
        <v>92</v>
      </c>
      <c r="E1127" s="23" t="s">
        <v>93</v>
      </c>
      <c r="F1127" s="23">
        <v>560034</v>
      </c>
      <c r="G1127" s="23" t="s">
        <v>145</v>
      </c>
      <c r="H1127" s="23" t="s">
        <v>146</v>
      </c>
      <c r="I1127" s="23" t="s">
        <v>147</v>
      </c>
      <c r="J1127" s="23" t="s">
        <v>148</v>
      </c>
      <c r="K1127" s="23" t="s">
        <v>24</v>
      </c>
      <c r="L1127" s="23">
        <v>1</v>
      </c>
      <c r="M1127" s="23">
        <v>120.1</v>
      </c>
      <c r="N1127" s="23">
        <v>5</v>
      </c>
      <c r="O1127" s="23">
        <v>5</v>
      </c>
      <c r="P1127" s="23" t="s">
        <v>58</v>
      </c>
      <c r="Q1127" s="23" t="s">
        <v>34</v>
      </c>
      <c r="R1127" s="23">
        <f t="shared" si="85"/>
        <v>1</v>
      </c>
      <c r="S1127" s="23" t="str">
        <f t="shared" si="86"/>
        <v>ORD101125_20250302_CUST00735_MED016</v>
      </c>
      <c r="T1127" s="23">
        <f t="shared" si="87"/>
        <v>1</v>
      </c>
      <c r="U1127" s="6">
        <f t="shared" si="88"/>
        <v>120.1</v>
      </c>
      <c r="V1127" s="6">
        <f>tbl_Raw_Data[[#This Row],[Discount_Pct]]*tbl_Raw_Data[[#This Row],[Gross_Amount]]/100</f>
        <v>6.0049999999999999</v>
      </c>
      <c r="W1127" s="6">
        <f>tbl_Raw_Data[[#This Row],[Gross_Amount]]-tbl_Raw_Data[[#This Row],[Discount_Amount]]</f>
        <v>114.095</v>
      </c>
      <c r="X1127" s="6">
        <f>tbl_Raw_Data[[#This Row],[Net_Amount_Before_Tax]]*tbl_Raw_Data[[#This Row],[Tax_Pct]]/100</f>
        <v>5.7047500000000007</v>
      </c>
      <c r="Y1127" s="6">
        <f>tbl_Raw_Data[[#This Row],[Net_Amount_Before_Tax]]+tbl_Raw_Data[[#This Row],[Tax_Amount]]</f>
        <v>119.79975</v>
      </c>
      <c r="Z1127" s="6">
        <f t="shared" si="89"/>
        <v>2</v>
      </c>
    </row>
    <row r="1128" spans="1:26" x14ac:dyDescent="0.3">
      <c r="A1128" s="23" t="s">
        <v>2071</v>
      </c>
      <c r="B1128" s="34">
        <v>45630</v>
      </c>
      <c r="C1128" s="23" t="s">
        <v>2072</v>
      </c>
      <c r="D1128" s="23" t="s">
        <v>19</v>
      </c>
      <c r="E1128" s="23" t="s">
        <v>19</v>
      </c>
      <c r="F1128" s="23">
        <v>110024</v>
      </c>
      <c r="G1128" s="23" t="s">
        <v>53</v>
      </c>
      <c r="H1128" s="23" t="s">
        <v>54</v>
      </c>
      <c r="I1128" s="23" t="s">
        <v>55</v>
      </c>
      <c r="J1128" s="23" t="s">
        <v>56</v>
      </c>
      <c r="K1128" s="23" t="s">
        <v>57</v>
      </c>
      <c r="L1128" s="23">
        <v>2</v>
      </c>
      <c r="M1128" s="23">
        <v>50.72</v>
      </c>
      <c r="N1128" s="23">
        <v>5</v>
      </c>
      <c r="O1128" s="23">
        <v>12</v>
      </c>
      <c r="P1128" s="23" t="s">
        <v>65</v>
      </c>
      <c r="Q1128" s="23" t="s">
        <v>34</v>
      </c>
      <c r="R1128" s="23">
        <f t="shared" si="85"/>
        <v>1</v>
      </c>
      <c r="S1128" s="23" t="str">
        <f t="shared" si="86"/>
        <v>ORD101127_20241204_CUST00388_MED020</v>
      </c>
      <c r="T1128" s="23">
        <f t="shared" si="87"/>
        <v>1</v>
      </c>
      <c r="U1128" s="6">
        <f t="shared" si="88"/>
        <v>101.44</v>
      </c>
      <c r="V1128" s="6">
        <f>tbl_Raw_Data[[#This Row],[Discount_Pct]]*tbl_Raw_Data[[#This Row],[Gross_Amount]]/100</f>
        <v>5.0720000000000001</v>
      </c>
      <c r="W1128" s="6">
        <f>tbl_Raw_Data[[#This Row],[Gross_Amount]]-tbl_Raw_Data[[#This Row],[Discount_Amount]]</f>
        <v>96.367999999999995</v>
      </c>
      <c r="X1128" s="6">
        <f>tbl_Raw_Data[[#This Row],[Net_Amount_Before_Tax]]*tbl_Raw_Data[[#This Row],[Tax_Pct]]/100</f>
        <v>11.564159999999999</v>
      </c>
      <c r="Y1128" s="6">
        <f>tbl_Raw_Data[[#This Row],[Net_Amount_Before_Tax]]+tbl_Raw_Data[[#This Row],[Tax_Amount]]</f>
        <v>107.93216</v>
      </c>
      <c r="Z1128" s="6">
        <f t="shared" si="89"/>
        <v>5</v>
      </c>
    </row>
    <row r="1129" spans="1:26" x14ac:dyDescent="0.3">
      <c r="A1129" s="23" t="s">
        <v>2073</v>
      </c>
      <c r="B1129" s="34">
        <v>45573</v>
      </c>
      <c r="C1129" s="23" t="s">
        <v>2055</v>
      </c>
      <c r="D1129" s="23" t="s">
        <v>37</v>
      </c>
      <c r="E1129" s="23" t="s">
        <v>38</v>
      </c>
      <c r="F1129" s="23">
        <v>452018</v>
      </c>
      <c r="G1129" s="23" t="s">
        <v>283</v>
      </c>
      <c r="H1129" s="23" t="s">
        <v>284</v>
      </c>
      <c r="I1129" s="23" t="s">
        <v>104</v>
      </c>
      <c r="J1129" s="23" t="s">
        <v>42</v>
      </c>
      <c r="K1129" s="23" t="s">
        <v>57</v>
      </c>
      <c r="L1129" s="23">
        <v>3</v>
      </c>
      <c r="M1129" s="23">
        <v>295.77</v>
      </c>
      <c r="N1129" s="23">
        <v>5</v>
      </c>
      <c r="O1129" s="23">
        <v>12</v>
      </c>
      <c r="P1129" s="23" t="s">
        <v>65</v>
      </c>
      <c r="Q1129" s="23" t="s">
        <v>34</v>
      </c>
      <c r="R1129" s="23">
        <f t="shared" si="85"/>
        <v>1</v>
      </c>
      <c r="S1129" s="23" t="str">
        <f t="shared" si="86"/>
        <v>ORD101128_20241008_CUST01165_MED030</v>
      </c>
      <c r="T1129" s="23">
        <f t="shared" si="87"/>
        <v>1</v>
      </c>
      <c r="U1129" s="6">
        <f t="shared" si="88"/>
        <v>887.31</v>
      </c>
      <c r="V1129" s="6">
        <f>tbl_Raw_Data[[#This Row],[Discount_Pct]]*tbl_Raw_Data[[#This Row],[Gross_Amount]]/100</f>
        <v>44.36549999999999</v>
      </c>
      <c r="W1129" s="6">
        <f>tbl_Raw_Data[[#This Row],[Gross_Amount]]-tbl_Raw_Data[[#This Row],[Discount_Amount]]</f>
        <v>842.94449999999995</v>
      </c>
      <c r="X1129" s="6">
        <f>tbl_Raw_Data[[#This Row],[Net_Amount_Before_Tax]]*tbl_Raw_Data[[#This Row],[Tax_Pct]]/100</f>
        <v>101.15333999999999</v>
      </c>
      <c r="Y1129" s="6">
        <f>tbl_Raw_Data[[#This Row],[Net_Amount_Before_Tax]]+tbl_Raw_Data[[#This Row],[Tax_Amount]]</f>
        <v>944.09783999999991</v>
      </c>
      <c r="Z1129" s="6">
        <f t="shared" si="89"/>
        <v>5</v>
      </c>
    </row>
    <row r="1130" spans="1:26" x14ac:dyDescent="0.3">
      <c r="A1130" s="23" t="s">
        <v>2073</v>
      </c>
      <c r="B1130" s="34">
        <v>45448</v>
      </c>
      <c r="C1130" s="23" t="s">
        <v>1746</v>
      </c>
      <c r="D1130" s="23" t="s">
        <v>100</v>
      </c>
      <c r="E1130" s="23" t="s">
        <v>101</v>
      </c>
      <c r="F1130" s="23">
        <v>201307</v>
      </c>
      <c r="G1130" s="23" t="s">
        <v>132</v>
      </c>
      <c r="H1130" s="23" t="s">
        <v>133</v>
      </c>
      <c r="I1130" s="23" t="s">
        <v>134</v>
      </c>
      <c r="J1130" s="23" t="s">
        <v>135</v>
      </c>
      <c r="K1130" s="23" t="s">
        <v>57</v>
      </c>
      <c r="L1130" s="23">
        <v>1</v>
      </c>
      <c r="M1130" s="23">
        <v>71.319999999999993</v>
      </c>
      <c r="N1130" s="23">
        <v>0</v>
      </c>
      <c r="O1130" s="23">
        <v>12</v>
      </c>
      <c r="P1130" s="23" t="s">
        <v>58</v>
      </c>
      <c r="Q1130" s="23" t="s">
        <v>26</v>
      </c>
      <c r="R1130" s="23">
        <f t="shared" si="85"/>
        <v>1</v>
      </c>
      <c r="S1130" s="23" t="str">
        <f t="shared" si="86"/>
        <v>ORD101128_20240605_CUST00422_MED007</v>
      </c>
      <c r="T1130" s="23">
        <f t="shared" si="87"/>
        <v>1</v>
      </c>
      <c r="U1130" s="6">
        <f t="shared" si="88"/>
        <v>71.319999999999993</v>
      </c>
      <c r="V1130" s="6">
        <f>tbl_Raw_Data[[#This Row],[Discount_Pct]]*tbl_Raw_Data[[#This Row],[Gross_Amount]]/100</f>
        <v>0</v>
      </c>
      <c r="W1130" s="6">
        <f>tbl_Raw_Data[[#This Row],[Gross_Amount]]-tbl_Raw_Data[[#This Row],[Discount_Amount]]</f>
        <v>71.319999999999993</v>
      </c>
      <c r="X1130" s="6">
        <f>tbl_Raw_Data[[#This Row],[Net_Amount_Before_Tax]]*tbl_Raw_Data[[#This Row],[Tax_Pct]]/100</f>
        <v>8.5583999999999989</v>
      </c>
      <c r="Y1130" s="6">
        <f>tbl_Raw_Data[[#This Row],[Net_Amount_Before_Tax]]+tbl_Raw_Data[[#This Row],[Tax_Amount]]</f>
        <v>79.878399999999999</v>
      </c>
      <c r="Z1130" s="6">
        <f t="shared" si="89"/>
        <v>2</v>
      </c>
    </row>
    <row r="1131" spans="1:26" x14ac:dyDescent="0.3">
      <c r="A1131" s="23" t="s">
        <v>2074</v>
      </c>
      <c r="B1131" s="34">
        <v>45898</v>
      </c>
      <c r="C1131" s="23" t="s">
        <v>2075</v>
      </c>
      <c r="D1131" s="23" t="s">
        <v>87</v>
      </c>
      <c r="E1131" s="23" t="s">
        <v>88</v>
      </c>
      <c r="F1131" s="23">
        <v>600018</v>
      </c>
      <c r="G1131" s="23" t="s">
        <v>167</v>
      </c>
      <c r="H1131" s="23" t="s">
        <v>168</v>
      </c>
      <c r="I1131" s="23" t="s">
        <v>113</v>
      </c>
      <c r="J1131" s="23" t="s">
        <v>42</v>
      </c>
      <c r="K1131" s="23" t="s">
        <v>24</v>
      </c>
      <c r="L1131" s="23">
        <v>3</v>
      </c>
      <c r="M1131" s="23">
        <v>198.8</v>
      </c>
      <c r="N1131" s="23">
        <v>15</v>
      </c>
      <c r="O1131" s="23">
        <v>5</v>
      </c>
      <c r="P1131" s="23" t="s">
        <v>25</v>
      </c>
      <c r="Q1131" s="23" t="s">
        <v>34</v>
      </c>
      <c r="R1131" s="23">
        <f t="shared" si="85"/>
        <v>1</v>
      </c>
      <c r="S1131" s="23" t="str">
        <f t="shared" si="86"/>
        <v>ORD101130_20250829_CUST02478_MED026</v>
      </c>
      <c r="T1131" s="23">
        <f t="shared" si="87"/>
        <v>1</v>
      </c>
      <c r="U1131" s="6">
        <f t="shared" si="88"/>
        <v>596.40000000000009</v>
      </c>
      <c r="V1131" s="6">
        <f>tbl_Raw_Data[[#This Row],[Discount_Pct]]*tbl_Raw_Data[[#This Row],[Gross_Amount]]/100</f>
        <v>89.460000000000022</v>
      </c>
      <c r="W1131" s="6">
        <f>tbl_Raw_Data[[#This Row],[Gross_Amount]]-tbl_Raw_Data[[#This Row],[Discount_Amount]]</f>
        <v>506.94000000000005</v>
      </c>
      <c r="X1131" s="6">
        <f>tbl_Raw_Data[[#This Row],[Net_Amount_Before_Tax]]*tbl_Raw_Data[[#This Row],[Tax_Pct]]/100</f>
        <v>25.347000000000001</v>
      </c>
      <c r="Y1131" s="6">
        <f>tbl_Raw_Data[[#This Row],[Net_Amount_Before_Tax]]+tbl_Raw_Data[[#This Row],[Tax_Amount]]</f>
        <v>532.28700000000003</v>
      </c>
      <c r="Z1131" s="6">
        <f t="shared" si="89"/>
        <v>3</v>
      </c>
    </row>
    <row r="1132" spans="1:26" x14ac:dyDescent="0.3">
      <c r="A1132" s="23" t="s">
        <v>2076</v>
      </c>
      <c r="B1132" s="34">
        <v>45385</v>
      </c>
      <c r="C1132" s="23" t="s">
        <v>2077</v>
      </c>
      <c r="D1132" s="23" t="s">
        <v>123</v>
      </c>
      <c r="E1132" s="23" t="s">
        <v>101</v>
      </c>
      <c r="F1132" s="23">
        <v>226001</v>
      </c>
      <c r="G1132" s="23" t="s">
        <v>107</v>
      </c>
      <c r="H1132" s="23" t="s">
        <v>108</v>
      </c>
      <c r="I1132" s="23" t="s">
        <v>63</v>
      </c>
      <c r="J1132" s="23" t="s">
        <v>42</v>
      </c>
      <c r="K1132" s="23" t="s">
        <v>57</v>
      </c>
      <c r="L1132" s="23">
        <v>1</v>
      </c>
      <c r="M1132" s="23">
        <v>95.8</v>
      </c>
      <c r="N1132" s="23">
        <v>0</v>
      </c>
      <c r="O1132" s="23">
        <v>5</v>
      </c>
      <c r="P1132" s="23" t="s">
        <v>43</v>
      </c>
      <c r="Q1132" s="23" t="s">
        <v>90</v>
      </c>
      <c r="R1132" s="23">
        <f t="shared" si="85"/>
        <v>1</v>
      </c>
      <c r="S1132" s="23" t="str">
        <f t="shared" si="86"/>
        <v>ORD101131_20240403_CUST03291_MED005</v>
      </c>
      <c r="T1132" s="23">
        <f t="shared" si="87"/>
        <v>1</v>
      </c>
      <c r="U1132" s="6">
        <f t="shared" si="88"/>
        <v>95.8</v>
      </c>
      <c r="V1132" s="6">
        <f>tbl_Raw_Data[[#This Row],[Discount_Pct]]*tbl_Raw_Data[[#This Row],[Gross_Amount]]/100</f>
        <v>0</v>
      </c>
      <c r="W1132" s="6">
        <f>tbl_Raw_Data[[#This Row],[Gross_Amount]]-tbl_Raw_Data[[#This Row],[Discount_Amount]]</f>
        <v>95.8</v>
      </c>
      <c r="X1132" s="6">
        <f>tbl_Raw_Data[[#This Row],[Net_Amount_Before_Tax]]*tbl_Raw_Data[[#This Row],[Tax_Pct]]/100</f>
        <v>4.79</v>
      </c>
      <c r="Y1132" s="6">
        <f>tbl_Raw_Data[[#This Row],[Net_Amount_Before_Tax]]+tbl_Raw_Data[[#This Row],[Tax_Amount]]</f>
        <v>100.59</v>
      </c>
      <c r="Z1132" s="6">
        <f t="shared" si="89"/>
        <v>1</v>
      </c>
    </row>
    <row r="1133" spans="1:26" x14ac:dyDescent="0.3">
      <c r="A1133" s="23" t="s">
        <v>2078</v>
      </c>
      <c r="B1133" s="34">
        <v>45775</v>
      </c>
      <c r="C1133" s="23" t="s">
        <v>2079</v>
      </c>
      <c r="D1133" s="23" t="s">
        <v>87</v>
      </c>
      <c r="E1133" s="23" t="s">
        <v>88</v>
      </c>
      <c r="F1133" s="23">
        <v>600096</v>
      </c>
      <c r="G1133" s="23" t="s">
        <v>30</v>
      </c>
      <c r="H1133" s="23" t="s">
        <v>31</v>
      </c>
      <c r="I1133" s="23" t="s">
        <v>32</v>
      </c>
      <c r="J1133" s="23" t="s">
        <v>23</v>
      </c>
      <c r="K1133" s="23" t="s">
        <v>24</v>
      </c>
      <c r="L1133" s="23">
        <v>3</v>
      </c>
      <c r="M1133" s="23">
        <v>127.58</v>
      </c>
      <c r="N1133" s="23">
        <v>5</v>
      </c>
      <c r="O1133" s="23">
        <v>12</v>
      </c>
      <c r="P1133" s="23" t="s">
        <v>65</v>
      </c>
      <c r="Q1133" s="23" t="s">
        <v>34</v>
      </c>
      <c r="R1133" s="23">
        <f t="shared" si="85"/>
        <v>1</v>
      </c>
      <c r="S1133" s="23" t="str">
        <f t="shared" si="86"/>
        <v>ORD101132_20250428_CUST01340_MED017</v>
      </c>
      <c r="T1133" s="23">
        <f t="shared" si="87"/>
        <v>1</v>
      </c>
      <c r="U1133" s="6">
        <f t="shared" si="88"/>
        <v>382.74</v>
      </c>
      <c r="V1133" s="6">
        <f>tbl_Raw_Data[[#This Row],[Discount_Pct]]*tbl_Raw_Data[[#This Row],[Gross_Amount]]/100</f>
        <v>19.137</v>
      </c>
      <c r="W1133" s="6">
        <f>tbl_Raw_Data[[#This Row],[Gross_Amount]]-tbl_Raw_Data[[#This Row],[Discount_Amount]]</f>
        <v>363.60300000000001</v>
      </c>
      <c r="X1133" s="6">
        <f>tbl_Raw_Data[[#This Row],[Net_Amount_Before_Tax]]*tbl_Raw_Data[[#This Row],[Tax_Pct]]/100</f>
        <v>43.632359999999998</v>
      </c>
      <c r="Y1133" s="6">
        <f>tbl_Raw_Data[[#This Row],[Net_Amount_Before_Tax]]+tbl_Raw_Data[[#This Row],[Tax_Amount]]</f>
        <v>407.23536000000001</v>
      </c>
      <c r="Z1133" s="6">
        <f t="shared" si="89"/>
        <v>1</v>
      </c>
    </row>
    <row r="1134" spans="1:26" x14ac:dyDescent="0.3">
      <c r="A1134" s="23" t="s">
        <v>2080</v>
      </c>
      <c r="B1134" s="34">
        <v>45616</v>
      </c>
      <c r="C1134" s="23" t="s">
        <v>2081</v>
      </c>
      <c r="D1134" s="23" t="s">
        <v>159</v>
      </c>
      <c r="E1134" s="23" t="s">
        <v>47</v>
      </c>
      <c r="F1134" s="23">
        <v>400069</v>
      </c>
      <c r="G1134" s="23" t="s">
        <v>102</v>
      </c>
      <c r="H1134" s="23" t="s">
        <v>103</v>
      </c>
      <c r="I1134" s="23" t="s">
        <v>104</v>
      </c>
      <c r="J1134" s="23" t="s">
        <v>64</v>
      </c>
      <c r="K1134" s="23" t="s">
        <v>57</v>
      </c>
      <c r="L1134" s="23">
        <v>2</v>
      </c>
      <c r="M1134" s="23">
        <v>91.9</v>
      </c>
      <c r="N1134" s="23">
        <v>0</v>
      </c>
      <c r="O1134" s="23">
        <v>18</v>
      </c>
      <c r="P1134" s="23" t="s">
        <v>58</v>
      </c>
      <c r="Q1134" s="23" t="s">
        <v>34</v>
      </c>
      <c r="R1134" s="23">
        <f t="shared" si="85"/>
        <v>1</v>
      </c>
      <c r="S1134" s="23" t="str">
        <f t="shared" si="86"/>
        <v>ORD101133_20241120_CUST02174_MED029</v>
      </c>
      <c r="T1134" s="23">
        <f t="shared" si="87"/>
        <v>1</v>
      </c>
      <c r="U1134" s="6">
        <f t="shared" si="88"/>
        <v>183.8</v>
      </c>
      <c r="V1134" s="6">
        <f>tbl_Raw_Data[[#This Row],[Discount_Pct]]*tbl_Raw_Data[[#This Row],[Gross_Amount]]/100</f>
        <v>0</v>
      </c>
      <c r="W1134" s="6">
        <f>tbl_Raw_Data[[#This Row],[Gross_Amount]]-tbl_Raw_Data[[#This Row],[Discount_Amount]]</f>
        <v>183.8</v>
      </c>
      <c r="X1134" s="6">
        <f>tbl_Raw_Data[[#This Row],[Net_Amount_Before_Tax]]*tbl_Raw_Data[[#This Row],[Tax_Pct]]/100</f>
        <v>33.084000000000003</v>
      </c>
      <c r="Y1134" s="6">
        <f>tbl_Raw_Data[[#This Row],[Net_Amount_Before_Tax]]+tbl_Raw_Data[[#This Row],[Tax_Amount]]</f>
        <v>216.88400000000001</v>
      </c>
      <c r="Z1134" s="6">
        <f t="shared" si="89"/>
        <v>3</v>
      </c>
    </row>
    <row r="1135" spans="1:26" x14ac:dyDescent="0.3">
      <c r="A1135" s="23" t="s">
        <v>2082</v>
      </c>
      <c r="B1135" s="34">
        <v>45865</v>
      </c>
      <c r="C1135" s="23" t="s">
        <v>2083</v>
      </c>
      <c r="D1135" s="23" t="s">
        <v>142</v>
      </c>
      <c r="E1135" s="23" t="s">
        <v>81</v>
      </c>
      <c r="F1135" s="23">
        <v>380054</v>
      </c>
      <c r="G1135" s="23" t="s">
        <v>82</v>
      </c>
      <c r="H1135" s="23" t="s">
        <v>83</v>
      </c>
      <c r="I1135" s="23" t="s">
        <v>84</v>
      </c>
      <c r="J1135" s="23" t="s">
        <v>85</v>
      </c>
      <c r="K1135" s="23" t="s">
        <v>24</v>
      </c>
      <c r="L1135" s="23">
        <v>3</v>
      </c>
      <c r="M1135" s="23">
        <v>318.45</v>
      </c>
      <c r="N1135" s="23">
        <v>5</v>
      </c>
      <c r="O1135" s="23">
        <v>12</v>
      </c>
      <c r="P1135" s="23" t="s">
        <v>43</v>
      </c>
      <c r="Q1135" s="23" t="s">
        <v>34</v>
      </c>
      <c r="R1135" s="23">
        <f t="shared" si="85"/>
        <v>1</v>
      </c>
      <c r="S1135" s="23" t="str">
        <f t="shared" si="86"/>
        <v>ORD101134_20250727_CUST01809_MED023</v>
      </c>
      <c r="T1135" s="23">
        <f t="shared" si="87"/>
        <v>1</v>
      </c>
      <c r="U1135" s="6">
        <f t="shared" si="88"/>
        <v>955.34999999999991</v>
      </c>
      <c r="V1135" s="6">
        <f>tbl_Raw_Data[[#This Row],[Discount_Pct]]*tbl_Raw_Data[[#This Row],[Gross_Amount]]/100</f>
        <v>47.767499999999998</v>
      </c>
      <c r="W1135" s="6">
        <f>tbl_Raw_Data[[#This Row],[Gross_Amount]]-tbl_Raw_Data[[#This Row],[Discount_Amount]]</f>
        <v>907.58249999999987</v>
      </c>
      <c r="X1135" s="6">
        <f>tbl_Raw_Data[[#This Row],[Net_Amount_Before_Tax]]*tbl_Raw_Data[[#This Row],[Tax_Pct]]/100</f>
        <v>108.90989999999998</v>
      </c>
      <c r="Y1135" s="6">
        <f>tbl_Raw_Data[[#This Row],[Net_Amount_Before_Tax]]+tbl_Raw_Data[[#This Row],[Tax_Amount]]</f>
        <v>1016.4923999999999</v>
      </c>
      <c r="Z1135" s="6">
        <f t="shared" si="89"/>
        <v>2</v>
      </c>
    </row>
    <row r="1136" spans="1:26" x14ac:dyDescent="0.3">
      <c r="A1136" s="23" t="s">
        <v>2084</v>
      </c>
      <c r="B1136" s="34">
        <v>45769</v>
      </c>
      <c r="C1136" s="23" t="s">
        <v>2085</v>
      </c>
      <c r="D1136" s="23" t="s">
        <v>52</v>
      </c>
      <c r="E1136" s="23" t="s">
        <v>52</v>
      </c>
      <c r="F1136" s="23">
        <v>160022</v>
      </c>
      <c r="G1136" s="23" t="s">
        <v>315</v>
      </c>
      <c r="H1136" s="23" t="s">
        <v>316</v>
      </c>
      <c r="I1136" s="23" t="s">
        <v>50</v>
      </c>
      <c r="J1136" s="23" t="s">
        <v>114</v>
      </c>
      <c r="K1136" s="23" t="s">
        <v>24</v>
      </c>
      <c r="L1136" s="23">
        <v>3</v>
      </c>
      <c r="M1136" s="23">
        <v>112.53</v>
      </c>
      <c r="N1136" s="23">
        <v>5</v>
      </c>
      <c r="O1136" s="23">
        <v>5</v>
      </c>
      <c r="P1136" s="23" t="s">
        <v>65</v>
      </c>
      <c r="Q1136" s="23" t="s">
        <v>34</v>
      </c>
      <c r="R1136" s="23">
        <f t="shared" si="85"/>
        <v>1</v>
      </c>
      <c r="S1136" s="23" t="str">
        <f t="shared" si="86"/>
        <v>ORD101135_20250422_CUST03157_MED012</v>
      </c>
      <c r="T1136" s="23">
        <f t="shared" si="87"/>
        <v>1</v>
      </c>
      <c r="U1136" s="6">
        <f t="shared" si="88"/>
        <v>337.59000000000003</v>
      </c>
      <c r="V1136" s="6">
        <f>tbl_Raw_Data[[#This Row],[Discount_Pct]]*tbl_Raw_Data[[#This Row],[Gross_Amount]]/100</f>
        <v>16.879500000000004</v>
      </c>
      <c r="W1136" s="6">
        <f>tbl_Raw_Data[[#This Row],[Gross_Amount]]-tbl_Raw_Data[[#This Row],[Discount_Amount]]</f>
        <v>320.71050000000002</v>
      </c>
      <c r="X1136" s="6">
        <f>tbl_Raw_Data[[#This Row],[Net_Amount_Before_Tax]]*tbl_Raw_Data[[#This Row],[Tax_Pct]]/100</f>
        <v>16.035525000000003</v>
      </c>
      <c r="Y1136" s="6">
        <f>tbl_Raw_Data[[#This Row],[Net_Amount_Before_Tax]]+tbl_Raw_Data[[#This Row],[Tax_Amount]]</f>
        <v>336.74602500000003</v>
      </c>
      <c r="Z1136" s="6">
        <f t="shared" si="89"/>
        <v>2</v>
      </c>
    </row>
    <row r="1137" spans="1:26" x14ac:dyDescent="0.3">
      <c r="A1137" s="23" t="s">
        <v>2086</v>
      </c>
      <c r="B1137" s="34">
        <v>45302</v>
      </c>
      <c r="C1137" s="23" t="s">
        <v>2087</v>
      </c>
      <c r="D1137" s="23" t="s">
        <v>142</v>
      </c>
      <c r="E1137" s="23" t="s">
        <v>81</v>
      </c>
      <c r="F1137" s="23">
        <v>380054</v>
      </c>
      <c r="G1137" s="23" t="s">
        <v>315</v>
      </c>
      <c r="H1137" s="23" t="s">
        <v>316</v>
      </c>
      <c r="I1137" s="23" t="s">
        <v>50</v>
      </c>
      <c r="J1137" s="23" t="s">
        <v>114</v>
      </c>
      <c r="K1137" s="23" t="s">
        <v>24</v>
      </c>
      <c r="L1137" s="23">
        <v>2</v>
      </c>
      <c r="M1137" s="23">
        <v>105.78</v>
      </c>
      <c r="N1137" s="23">
        <v>5</v>
      </c>
      <c r="O1137" s="23">
        <v>5</v>
      </c>
      <c r="P1137" s="23" t="s">
        <v>65</v>
      </c>
      <c r="Q1137" s="23" t="s">
        <v>34</v>
      </c>
      <c r="R1137" s="23">
        <f t="shared" si="85"/>
        <v>1</v>
      </c>
      <c r="S1137" s="23" t="str">
        <f t="shared" si="86"/>
        <v>ORD101136_20240111_CUST00803_MED012</v>
      </c>
      <c r="T1137" s="23">
        <f t="shared" si="87"/>
        <v>1</v>
      </c>
      <c r="U1137" s="6">
        <f t="shared" si="88"/>
        <v>211.56</v>
      </c>
      <c r="V1137" s="6">
        <f>tbl_Raw_Data[[#This Row],[Discount_Pct]]*tbl_Raw_Data[[#This Row],[Gross_Amount]]/100</f>
        <v>10.577999999999999</v>
      </c>
      <c r="W1137" s="6">
        <f>tbl_Raw_Data[[#This Row],[Gross_Amount]]-tbl_Raw_Data[[#This Row],[Discount_Amount]]</f>
        <v>200.982</v>
      </c>
      <c r="X1137" s="6">
        <f>tbl_Raw_Data[[#This Row],[Net_Amount_Before_Tax]]*tbl_Raw_Data[[#This Row],[Tax_Pct]]/100</f>
        <v>10.049099999999999</v>
      </c>
      <c r="Y1137" s="6">
        <f>tbl_Raw_Data[[#This Row],[Net_Amount_Before_Tax]]+tbl_Raw_Data[[#This Row],[Tax_Amount]]</f>
        <v>211.03110000000001</v>
      </c>
      <c r="Z1137" s="6">
        <f t="shared" si="89"/>
        <v>2</v>
      </c>
    </row>
    <row r="1138" spans="1:26" x14ac:dyDescent="0.3">
      <c r="A1138" s="23" t="s">
        <v>2088</v>
      </c>
      <c r="B1138" s="34">
        <v>45326</v>
      </c>
      <c r="C1138" s="23" t="s">
        <v>1349</v>
      </c>
      <c r="D1138" s="23" t="s">
        <v>87</v>
      </c>
      <c r="E1138" s="23" t="s">
        <v>88</v>
      </c>
      <c r="F1138" s="23">
        <v>600040</v>
      </c>
      <c r="G1138" s="23" t="s">
        <v>94</v>
      </c>
      <c r="H1138" s="23" t="s">
        <v>95</v>
      </c>
      <c r="I1138" s="23" t="s">
        <v>84</v>
      </c>
      <c r="J1138" s="23" t="s">
        <v>42</v>
      </c>
      <c r="K1138" s="23" t="s">
        <v>24</v>
      </c>
      <c r="L1138" s="23">
        <v>2</v>
      </c>
      <c r="M1138" s="23">
        <v>73.13</v>
      </c>
      <c r="N1138" s="23">
        <v>10</v>
      </c>
      <c r="O1138" s="23">
        <v>5</v>
      </c>
      <c r="P1138" s="23" t="s">
        <v>58</v>
      </c>
      <c r="Q1138" s="23" t="s">
        <v>34</v>
      </c>
      <c r="R1138" s="23">
        <f t="shared" si="85"/>
        <v>1</v>
      </c>
      <c r="S1138" s="23" t="str">
        <f t="shared" si="86"/>
        <v>ORD101137_20240204_CUST02652_MED021</v>
      </c>
      <c r="T1138" s="23">
        <f t="shared" si="87"/>
        <v>1</v>
      </c>
      <c r="U1138" s="6">
        <f t="shared" si="88"/>
        <v>146.26</v>
      </c>
      <c r="V1138" s="6">
        <f>tbl_Raw_Data[[#This Row],[Discount_Pct]]*tbl_Raw_Data[[#This Row],[Gross_Amount]]/100</f>
        <v>14.625999999999999</v>
      </c>
      <c r="W1138" s="6">
        <f>tbl_Raw_Data[[#This Row],[Gross_Amount]]-tbl_Raw_Data[[#This Row],[Discount_Amount]]</f>
        <v>131.63399999999999</v>
      </c>
      <c r="X1138" s="6">
        <f>tbl_Raw_Data[[#This Row],[Net_Amount_Before_Tax]]*tbl_Raw_Data[[#This Row],[Tax_Pct]]/100</f>
        <v>6.5816999999999997</v>
      </c>
      <c r="Y1138" s="6">
        <f>tbl_Raw_Data[[#This Row],[Net_Amount_Before_Tax]]+tbl_Raw_Data[[#This Row],[Tax_Amount]]</f>
        <v>138.2157</v>
      </c>
      <c r="Z1138" s="6">
        <f t="shared" si="89"/>
        <v>3</v>
      </c>
    </row>
    <row r="1139" spans="1:26" x14ac:dyDescent="0.3">
      <c r="A1139" s="23" t="s">
        <v>2089</v>
      </c>
      <c r="B1139" s="34">
        <v>45323</v>
      </c>
      <c r="C1139" s="23" t="s">
        <v>2090</v>
      </c>
      <c r="D1139" s="23" t="s">
        <v>80</v>
      </c>
      <c r="E1139" s="23" t="s">
        <v>81</v>
      </c>
      <c r="F1139" s="23">
        <v>395017</v>
      </c>
      <c r="G1139" s="23" t="s">
        <v>145</v>
      </c>
      <c r="H1139" s="23" t="s">
        <v>146</v>
      </c>
      <c r="I1139" s="23" t="s">
        <v>147</v>
      </c>
      <c r="J1139" s="23" t="s">
        <v>148</v>
      </c>
      <c r="K1139" s="23" t="s">
        <v>24</v>
      </c>
      <c r="L1139" s="23">
        <v>6</v>
      </c>
      <c r="M1139" s="23">
        <v>110.32</v>
      </c>
      <c r="N1139" s="23">
        <v>5</v>
      </c>
      <c r="O1139" s="23">
        <v>12</v>
      </c>
      <c r="P1139" s="23" t="s">
        <v>25</v>
      </c>
      <c r="Q1139" s="23" t="s">
        <v>34</v>
      </c>
      <c r="R1139" s="23">
        <f t="shared" si="85"/>
        <v>1</v>
      </c>
      <c r="S1139" s="23" t="str">
        <f t="shared" si="86"/>
        <v>ORD101138_20240201_CUST02942_MED016</v>
      </c>
      <c r="T1139" s="23">
        <f t="shared" si="87"/>
        <v>1</v>
      </c>
      <c r="U1139" s="6">
        <f t="shared" si="88"/>
        <v>661.92</v>
      </c>
      <c r="V1139" s="6">
        <f>tbl_Raw_Data[[#This Row],[Discount_Pct]]*tbl_Raw_Data[[#This Row],[Gross_Amount]]/100</f>
        <v>33.095999999999997</v>
      </c>
      <c r="W1139" s="6">
        <f>tbl_Raw_Data[[#This Row],[Gross_Amount]]-tbl_Raw_Data[[#This Row],[Discount_Amount]]</f>
        <v>628.82399999999996</v>
      </c>
      <c r="X1139" s="6">
        <f>tbl_Raw_Data[[#This Row],[Net_Amount_Before_Tax]]*tbl_Raw_Data[[#This Row],[Tax_Pct]]/100</f>
        <v>75.458879999999994</v>
      </c>
      <c r="Y1139" s="6">
        <f>tbl_Raw_Data[[#This Row],[Net_Amount_Before_Tax]]+tbl_Raw_Data[[#This Row],[Tax_Amount]]</f>
        <v>704.28287999999998</v>
      </c>
      <c r="Z1139" s="6">
        <f t="shared" si="89"/>
        <v>1</v>
      </c>
    </row>
    <row r="1140" spans="1:26" x14ac:dyDescent="0.3">
      <c r="A1140" s="23" t="s">
        <v>2091</v>
      </c>
      <c r="B1140" s="34">
        <v>45919</v>
      </c>
      <c r="C1140" s="23" t="s">
        <v>1503</v>
      </c>
      <c r="D1140" s="23" t="s">
        <v>92</v>
      </c>
      <c r="E1140" s="23" t="s">
        <v>93</v>
      </c>
      <c r="F1140" s="23">
        <v>560001</v>
      </c>
      <c r="G1140" s="23" t="s">
        <v>82</v>
      </c>
      <c r="H1140" s="23" t="s">
        <v>83</v>
      </c>
      <c r="I1140" s="23" t="s">
        <v>84</v>
      </c>
      <c r="J1140" s="23" t="s">
        <v>85</v>
      </c>
      <c r="K1140" s="23" t="s">
        <v>24</v>
      </c>
      <c r="L1140" s="23">
        <v>3</v>
      </c>
      <c r="M1140" s="23">
        <v>333.43</v>
      </c>
      <c r="N1140" s="23">
        <v>0</v>
      </c>
      <c r="O1140" s="23">
        <v>12</v>
      </c>
      <c r="P1140" s="23" t="s">
        <v>25</v>
      </c>
      <c r="Q1140" s="23" t="s">
        <v>90</v>
      </c>
      <c r="R1140" s="23">
        <f t="shared" si="85"/>
        <v>1</v>
      </c>
      <c r="S1140" s="23" t="str">
        <f t="shared" si="86"/>
        <v>ORD101139_20250919_CUST02922_MED023</v>
      </c>
      <c r="T1140" s="23">
        <f t="shared" si="87"/>
        <v>1</v>
      </c>
      <c r="U1140" s="6">
        <f t="shared" si="88"/>
        <v>1000.29</v>
      </c>
      <c r="V1140" s="6">
        <f>tbl_Raw_Data[[#This Row],[Discount_Pct]]*tbl_Raw_Data[[#This Row],[Gross_Amount]]/100</f>
        <v>0</v>
      </c>
      <c r="W1140" s="6">
        <f>tbl_Raw_Data[[#This Row],[Gross_Amount]]-tbl_Raw_Data[[#This Row],[Discount_Amount]]</f>
        <v>1000.29</v>
      </c>
      <c r="X1140" s="6">
        <f>tbl_Raw_Data[[#This Row],[Net_Amount_Before_Tax]]*tbl_Raw_Data[[#This Row],[Tax_Pct]]/100</f>
        <v>120.03479999999999</v>
      </c>
      <c r="Y1140" s="6">
        <f>tbl_Raw_Data[[#This Row],[Net_Amount_Before_Tax]]+tbl_Raw_Data[[#This Row],[Tax_Amount]]</f>
        <v>1120.3247999999999</v>
      </c>
      <c r="Z1140" s="6">
        <f t="shared" si="89"/>
        <v>1</v>
      </c>
    </row>
    <row r="1141" spans="1:26" x14ac:dyDescent="0.3">
      <c r="A1141" s="23" t="s">
        <v>2092</v>
      </c>
      <c r="B1141" s="34">
        <v>45355</v>
      </c>
      <c r="C1141" s="23" t="s">
        <v>2093</v>
      </c>
      <c r="D1141" s="23" t="s">
        <v>159</v>
      </c>
      <c r="E1141" s="23" t="s">
        <v>47</v>
      </c>
      <c r="F1141" s="23">
        <v>400001</v>
      </c>
      <c r="G1141" s="23" t="s">
        <v>48</v>
      </c>
      <c r="H1141" s="23" t="s">
        <v>49</v>
      </c>
      <c r="I1141" s="23" t="s">
        <v>50</v>
      </c>
      <c r="J1141" s="23" t="s">
        <v>23</v>
      </c>
      <c r="K1141" s="23" t="s">
        <v>24</v>
      </c>
      <c r="L1141" s="23">
        <v>2</v>
      </c>
      <c r="M1141" s="23">
        <v>126.01</v>
      </c>
      <c r="N1141" s="23">
        <v>0</v>
      </c>
      <c r="O1141" s="23">
        <v>12</v>
      </c>
      <c r="P1141" s="23" t="s">
        <v>65</v>
      </c>
      <c r="Q1141" s="23" t="s">
        <v>44</v>
      </c>
      <c r="R1141" s="23">
        <f t="shared" si="85"/>
        <v>1</v>
      </c>
      <c r="S1141" s="23" t="str">
        <f t="shared" si="86"/>
        <v>ORD101140_20240304_CUST01288_MED028</v>
      </c>
      <c r="T1141" s="23">
        <f t="shared" si="87"/>
        <v>1</v>
      </c>
      <c r="U1141" s="6">
        <f t="shared" si="88"/>
        <v>252.02</v>
      </c>
      <c r="V1141" s="6">
        <f>tbl_Raw_Data[[#This Row],[Discount_Pct]]*tbl_Raw_Data[[#This Row],[Gross_Amount]]/100</f>
        <v>0</v>
      </c>
      <c r="W1141" s="6">
        <f>tbl_Raw_Data[[#This Row],[Gross_Amount]]-tbl_Raw_Data[[#This Row],[Discount_Amount]]</f>
        <v>252.02</v>
      </c>
      <c r="X1141" s="6">
        <f>tbl_Raw_Data[[#This Row],[Net_Amount_Before_Tax]]*tbl_Raw_Data[[#This Row],[Tax_Pct]]/100</f>
        <v>30.242400000000004</v>
      </c>
      <c r="Y1141" s="6">
        <f>tbl_Raw_Data[[#This Row],[Net_Amount_Before_Tax]]+tbl_Raw_Data[[#This Row],[Tax_Amount]]</f>
        <v>282.26240000000001</v>
      </c>
      <c r="Z1141" s="6">
        <f t="shared" si="89"/>
        <v>3</v>
      </c>
    </row>
    <row r="1142" spans="1:26" x14ac:dyDescent="0.3">
      <c r="A1142" s="23" t="s">
        <v>2094</v>
      </c>
      <c r="B1142" s="34">
        <v>45465</v>
      </c>
      <c r="C1142" s="23" t="s">
        <v>2095</v>
      </c>
      <c r="D1142" s="23" t="s">
        <v>100</v>
      </c>
      <c r="E1142" s="23" t="s">
        <v>101</v>
      </c>
      <c r="F1142" s="23">
        <v>201301</v>
      </c>
      <c r="G1142" s="23" t="s">
        <v>315</v>
      </c>
      <c r="H1142" s="23" t="s">
        <v>316</v>
      </c>
      <c r="I1142" s="23" t="s">
        <v>50</v>
      </c>
      <c r="J1142" s="23" t="s">
        <v>114</v>
      </c>
      <c r="K1142" s="23" t="s">
        <v>24</v>
      </c>
      <c r="L1142" s="23">
        <v>2</v>
      </c>
      <c r="M1142" s="23">
        <v>136.07</v>
      </c>
      <c r="N1142" s="23">
        <v>5</v>
      </c>
      <c r="O1142" s="23">
        <v>18</v>
      </c>
      <c r="P1142" s="23" t="s">
        <v>25</v>
      </c>
      <c r="Q1142" s="23" t="s">
        <v>34</v>
      </c>
      <c r="R1142" s="23">
        <f t="shared" si="85"/>
        <v>1</v>
      </c>
      <c r="S1142" s="23" t="str">
        <f t="shared" si="86"/>
        <v>ORD101141_20240622_CUST02404_MED012</v>
      </c>
      <c r="T1142" s="23">
        <f t="shared" si="87"/>
        <v>1</v>
      </c>
      <c r="U1142" s="6">
        <f t="shared" si="88"/>
        <v>272.14</v>
      </c>
      <c r="V1142" s="6">
        <f>tbl_Raw_Data[[#This Row],[Discount_Pct]]*tbl_Raw_Data[[#This Row],[Gross_Amount]]/100</f>
        <v>13.606999999999998</v>
      </c>
      <c r="W1142" s="6">
        <f>tbl_Raw_Data[[#This Row],[Gross_Amount]]-tbl_Raw_Data[[#This Row],[Discount_Amount]]</f>
        <v>258.53300000000002</v>
      </c>
      <c r="X1142" s="6">
        <f>tbl_Raw_Data[[#This Row],[Net_Amount_Before_Tax]]*tbl_Raw_Data[[#This Row],[Tax_Pct]]/100</f>
        <v>46.535940000000004</v>
      </c>
      <c r="Y1142" s="6">
        <f>tbl_Raw_Data[[#This Row],[Net_Amount_Before_Tax]]+tbl_Raw_Data[[#This Row],[Tax_Amount]]</f>
        <v>305.06894</v>
      </c>
      <c r="Z1142" s="6">
        <f t="shared" si="89"/>
        <v>2</v>
      </c>
    </row>
    <row r="1143" spans="1:26" x14ac:dyDescent="0.3">
      <c r="A1143" s="23" t="s">
        <v>2096</v>
      </c>
      <c r="B1143" s="34">
        <v>45805</v>
      </c>
      <c r="C1143" s="23" t="s">
        <v>206</v>
      </c>
      <c r="D1143" s="23" t="s">
        <v>100</v>
      </c>
      <c r="E1143" s="23" t="s">
        <v>101</v>
      </c>
      <c r="F1143" s="23">
        <v>201307</v>
      </c>
      <c r="G1143" s="23" t="s">
        <v>185</v>
      </c>
      <c r="H1143" s="23" t="s">
        <v>186</v>
      </c>
      <c r="I1143" s="23" t="s">
        <v>76</v>
      </c>
      <c r="J1143" s="23" t="s">
        <v>187</v>
      </c>
      <c r="K1143" s="23" t="s">
        <v>57</v>
      </c>
      <c r="L1143" s="23">
        <v>1</v>
      </c>
      <c r="M1143" s="23">
        <v>87.98</v>
      </c>
      <c r="N1143" s="23">
        <v>5</v>
      </c>
      <c r="O1143" s="23">
        <v>5</v>
      </c>
      <c r="P1143" s="23" t="s">
        <v>33</v>
      </c>
      <c r="Q1143" s="23" t="s">
        <v>34</v>
      </c>
      <c r="R1143" s="23">
        <f t="shared" si="85"/>
        <v>1</v>
      </c>
      <c r="S1143" s="23" t="str">
        <f t="shared" si="86"/>
        <v>ORD101142_20250528_CUST00605_MED009</v>
      </c>
      <c r="T1143" s="23">
        <f t="shared" si="87"/>
        <v>1</v>
      </c>
      <c r="U1143" s="6">
        <f t="shared" si="88"/>
        <v>87.98</v>
      </c>
      <c r="V1143" s="6">
        <f>tbl_Raw_Data[[#This Row],[Discount_Pct]]*tbl_Raw_Data[[#This Row],[Gross_Amount]]/100</f>
        <v>4.399</v>
      </c>
      <c r="W1143" s="6">
        <f>tbl_Raw_Data[[#This Row],[Gross_Amount]]-tbl_Raw_Data[[#This Row],[Discount_Amount]]</f>
        <v>83.581000000000003</v>
      </c>
      <c r="X1143" s="6">
        <f>tbl_Raw_Data[[#This Row],[Net_Amount_Before_Tax]]*tbl_Raw_Data[[#This Row],[Tax_Pct]]/100</f>
        <v>4.1790500000000002</v>
      </c>
      <c r="Y1143" s="6">
        <f>tbl_Raw_Data[[#This Row],[Net_Amount_Before_Tax]]+tbl_Raw_Data[[#This Row],[Tax_Amount]]</f>
        <v>87.760050000000007</v>
      </c>
      <c r="Z1143" s="6">
        <f t="shared" si="89"/>
        <v>3</v>
      </c>
    </row>
    <row r="1144" spans="1:26" x14ac:dyDescent="0.3">
      <c r="A1144" s="23" t="s">
        <v>2097</v>
      </c>
      <c r="B1144" s="34">
        <v>45295</v>
      </c>
      <c r="C1144" s="23" t="s">
        <v>232</v>
      </c>
      <c r="D1144" s="23" t="s">
        <v>87</v>
      </c>
      <c r="E1144" s="23" t="s">
        <v>88</v>
      </c>
      <c r="F1144" s="23">
        <v>600001</v>
      </c>
      <c r="G1144" s="23" t="s">
        <v>124</v>
      </c>
      <c r="H1144" s="23" t="s">
        <v>125</v>
      </c>
      <c r="I1144" s="23" t="s">
        <v>104</v>
      </c>
      <c r="J1144" s="23" t="s">
        <v>114</v>
      </c>
      <c r="K1144" s="23" t="s">
        <v>24</v>
      </c>
      <c r="L1144" s="23">
        <v>1</v>
      </c>
      <c r="M1144" s="23">
        <v>111.8</v>
      </c>
      <c r="N1144" s="23">
        <v>5</v>
      </c>
      <c r="O1144" s="23">
        <v>18</v>
      </c>
      <c r="P1144" s="23" t="s">
        <v>89</v>
      </c>
      <c r="Q1144" s="23" t="s">
        <v>90</v>
      </c>
      <c r="R1144" s="23">
        <f t="shared" si="85"/>
        <v>1</v>
      </c>
      <c r="S1144" s="23" t="str">
        <f t="shared" si="86"/>
        <v>ORD101143_20240104_CUST01275_MED018</v>
      </c>
      <c r="T1144" s="23">
        <f t="shared" si="87"/>
        <v>1</v>
      </c>
      <c r="U1144" s="6">
        <f t="shared" si="88"/>
        <v>111.8</v>
      </c>
      <c r="V1144" s="6">
        <f>tbl_Raw_Data[[#This Row],[Discount_Pct]]*tbl_Raw_Data[[#This Row],[Gross_Amount]]/100</f>
        <v>5.59</v>
      </c>
      <c r="W1144" s="6">
        <f>tbl_Raw_Data[[#This Row],[Gross_Amount]]-tbl_Raw_Data[[#This Row],[Discount_Amount]]</f>
        <v>106.21</v>
      </c>
      <c r="X1144" s="6">
        <f>tbl_Raw_Data[[#This Row],[Net_Amount_Before_Tax]]*tbl_Raw_Data[[#This Row],[Tax_Pct]]/100</f>
        <v>19.117799999999999</v>
      </c>
      <c r="Y1144" s="6">
        <f>tbl_Raw_Data[[#This Row],[Net_Amount_Before_Tax]]+tbl_Raw_Data[[#This Row],[Tax_Amount]]</f>
        <v>125.3278</v>
      </c>
      <c r="Z1144" s="6">
        <f t="shared" si="89"/>
        <v>2</v>
      </c>
    </row>
    <row r="1145" spans="1:26" x14ac:dyDescent="0.3">
      <c r="A1145" s="23" t="s">
        <v>2097</v>
      </c>
      <c r="B1145" s="34">
        <v>45384</v>
      </c>
      <c r="C1145" s="23" t="s">
        <v>2098</v>
      </c>
      <c r="D1145" s="23" t="s">
        <v>100</v>
      </c>
      <c r="E1145" s="23" t="s">
        <v>101</v>
      </c>
      <c r="F1145" s="23">
        <v>201301</v>
      </c>
      <c r="G1145" s="23" t="s">
        <v>68</v>
      </c>
      <c r="H1145" s="23" t="s">
        <v>69</v>
      </c>
      <c r="I1145" s="23" t="s">
        <v>55</v>
      </c>
      <c r="J1145" s="23" t="s">
        <v>56</v>
      </c>
      <c r="K1145" s="23" t="s">
        <v>24</v>
      </c>
      <c r="L1145" s="23">
        <v>1</v>
      </c>
      <c r="M1145" s="23">
        <v>29.11</v>
      </c>
      <c r="N1145" s="23">
        <v>15</v>
      </c>
      <c r="O1145" s="23">
        <v>5</v>
      </c>
      <c r="P1145" s="23" t="s">
        <v>43</v>
      </c>
      <c r="Q1145" s="23" t="s">
        <v>44</v>
      </c>
      <c r="R1145" s="23">
        <f t="shared" si="85"/>
        <v>1</v>
      </c>
      <c r="S1145" s="23" t="str">
        <f t="shared" si="86"/>
        <v>ORD101143_20240402_CUST00748_MED003</v>
      </c>
      <c r="T1145" s="23">
        <f t="shared" si="87"/>
        <v>1</v>
      </c>
      <c r="U1145" s="6">
        <f t="shared" si="88"/>
        <v>29.11</v>
      </c>
      <c r="V1145" s="6">
        <f>tbl_Raw_Data[[#This Row],[Discount_Pct]]*tbl_Raw_Data[[#This Row],[Gross_Amount]]/100</f>
        <v>4.3664999999999994</v>
      </c>
      <c r="W1145" s="6">
        <f>tbl_Raw_Data[[#This Row],[Gross_Amount]]-tbl_Raw_Data[[#This Row],[Discount_Amount]]</f>
        <v>24.743500000000001</v>
      </c>
      <c r="X1145" s="6">
        <f>tbl_Raw_Data[[#This Row],[Net_Amount_Before_Tax]]*tbl_Raw_Data[[#This Row],[Tax_Pct]]/100</f>
        <v>1.2371749999999999</v>
      </c>
      <c r="Y1145" s="6">
        <f>tbl_Raw_Data[[#This Row],[Net_Amount_Before_Tax]]+tbl_Raw_Data[[#This Row],[Tax_Amount]]</f>
        <v>25.980675000000002</v>
      </c>
      <c r="Z1145" s="6">
        <f t="shared" si="89"/>
        <v>0</v>
      </c>
    </row>
    <row r="1146" spans="1:26" x14ac:dyDescent="0.3">
      <c r="A1146" s="23" t="s">
        <v>2099</v>
      </c>
      <c r="B1146" s="34">
        <v>45544</v>
      </c>
      <c r="C1146" s="23" t="s">
        <v>1171</v>
      </c>
      <c r="D1146" s="23" t="s">
        <v>37</v>
      </c>
      <c r="E1146" s="23" t="s">
        <v>38</v>
      </c>
      <c r="F1146" s="23">
        <v>452010</v>
      </c>
      <c r="G1146" s="23" t="s">
        <v>229</v>
      </c>
      <c r="H1146" s="23" t="s">
        <v>230</v>
      </c>
      <c r="I1146" s="23" t="s">
        <v>84</v>
      </c>
      <c r="J1146" s="23" t="s">
        <v>140</v>
      </c>
      <c r="K1146" s="23" t="s">
        <v>24</v>
      </c>
      <c r="L1146" s="23">
        <v>2</v>
      </c>
      <c r="M1146" s="23">
        <v>196.59</v>
      </c>
      <c r="N1146" s="23">
        <v>0</v>
      </c>
      <c r="O1146" s="23">
        <v>18</v>
      </c>
      <c r="P1146" s="23" t="s">
        <v>65</v>
      </c>
      <c r="Q1146" s="23" t="s">
        <v>34</v>
      </c>
      <c r="R1146" s="23">
        <f t="shared" si="85"/>
        <v>1</v>
      </c>
      <c r="S1146" s="23" t="str">
        <f t="shared" si="86"/>
        <v>ORD101145_20240909_CUST01261_MED022</v>
      </c>
      <c r="T1146" s="23">
        <f t="shared" si="87"/>
        <v>1</v>
      </c>
      <c r="U1146" s="6">
        <f t="shared" si="88"/>
        <v>393.18</v>
      </c>
      <c r="V1146" s="6">
        <f>tbl_Raw_Data[[#This Row],[Discount_Pct]]*tbl_Raw_Data[[#This Row],[Gross_Amount]]/100</f>
        <v>0</v>
      </c>
      <c r="W1146" s="6">
        <f>tbl_Raw_Data[[#This Row],[Gross_Amount]]-tbl_Raw_Data[[#This Row],[Discount_Amount]]</f>
        <v>393.18</v>
      </c>
      <c r="X1146" s="6">
        <f>tbl_Raw_Data[[#This Row],[Net_Amount_Before_Tax]]*tbl_Raw_Data[[#This Row],[Tax_Pct]]/100</f>
        <v>70.772400000000005</v>
      </c>
      <c r="Y1146" s="6">
        <f>tbl_Raw_Data[[#This Row],[Net_Amount_Before_Tax]]+tbl_Raw_Data[[#This Row],[Tax_Amount]]</f>
        <v>463.95240000000001</v>
      </c>
      <c r="Z1146" s="6">
        <f t="shared" si="89"/>
        <v>2</v>
      </c>
    </row>
    <row r="1147" spans="1:26" x14ac:dyDescent="0.3">
      <c r="A1147" s="23" t="s">
        <v>2100</v>
      </c>
      <c r="B1147" s="34">
        <v>45585</v>
      </c>
      <c r="C1147" s="23" t="s">
        <v>2101</v>
      </c>
      <c r="D1147" s="23" t="s">
        <v>87</v>
      </c>
      <c r="E1147" s="23" t="s">
        <v>88</v>
      </c>
      <c r="F1147" s="23">
        <v>600018</v>
      </c>
      <c r="G1147" s="23" t="s">
        <v>107</v>
      </c>
      <c r="H1147" s="23" t="s">
        <v>108</v>
      </c>
      <c r="I1147" s="23" t="s">
        <v>63</v>
      </c>
      <c r="J1147" s="23" t="s">
        <v>42</v>
      </c>
      <c r="K1147" s="23" t="s">
        <v>57</v>
      </c>
      <c r="L1147" s="23">
        <v>2</v>
      </c>
      <c r="M1147" s="23">
        <v>94.22</v>
      </c>
      <c r="N1147" s="23">
        <v>10</v>
      </c>
      <c r="O1147" s="23">
        <v>5</v>
      </c>
      <c r="P1147" s="23" t="s">
        <v>43</v>
      </c>
      <c r="Q1147" s="23" t="s">
        <v>34</v>
      </c>
      <c r="R1147" s="23">
        <f t="shared" si="85"/>
        <v>1</v>
      </c>
      <c r="S1147" s="23" t="str">
        <f t="shared" si="86"/>
        <v>ORD101146_20241020_CUST00730_MED005</v>
      </c>
      <c r="T1147" s="23">
        <f t="shared" si="87"/>
        <v>1</v>
      </c>
      <c r="U1147" s="6">
        <f t="shared" si="88"/>
        <v>188.44</v>
      </c>
      <c r="V1147" s="6">
        <f>tbl_Raw_Data[[#This Row],[Discount_Pct]]*tbl_Raw_Data[[#This Row],[Gross_Amount]]/100</f>
        <v>18.844000000000001</v>
      </c>
      <c r="W1147" s="6">
        <f>tbl_Raw_Data[[#This Row],[Gross_Amount]]-tbl_Raw_Data[[#This Row],[Discount_Amount]]</f>
        <v>169.596</v>
      </c>
      <c r="X1147" s="6">
        <f>tbl_Raw_Data[[#This Row],[Net_Amount_Before_Tax]]*tbl_Raw_Data[[#This Row],[Tax_Pct]]/100</f>
        <v>8.4798000000000009</v>
      </c>
      <c r="Y1147" s="6">
        <f>tbl_Raw_Data[[#This Row],[Net_Amount_Before_Tax]]+tbl_Raw_Data[[#This Row],[Tax_Amount]]</f>
        <v>178.07580000000002</v>
      </c>
      <c r="Z1147" s="6">
        <f t="shared" si="89"/>
        <v>3</v>
      </c>
    </row>
    <row r="1148" spans="1:26" x14ac:dyDescent="0.3">
      <c r="A1148" s="23" t="s">
        <v>2102</v>
      </c>
      <c r="B1148" s="34">
        <v>45742</v>
      </c>
      <c r="C1148" s="23" t="s">
        <v>321</v>
      </c>
      <c r="D1148" s="23" t="s">
        <v>159</v>
      </c>
      <c r="E1148" s="23" t="s">
        <v>47</v>
      </c>
      <c r="F1148" s="23">
        <v>400076</v>
      </c>
      <c r="G1148" s="23" t="s">
        <v>145</v>
      </c>
      <c r="H1148" s="23" t="s">
        <v>146</v>
      </c>
      <c r="I1148" s="23" t="s">
        <v>147</v>
      </c>
      <c r="J1148" s="23" t="s">
        <v>148</v>
      </c>
      <c r="K1148" s="23" t="s">
        <v>24</v>
      </c>
      <c r="L1148" s="23">
        <v>1</v>
      </c>
      <c r="M1148" s="23">
        <v>102.71</v>
      </c>
      <c r="N1148" s="23">
        <v>10</v>
      </c>
      <c r="O1148" s="23">
        <v>12</v>
      </c>
      <c r="P1148" s="23" t="s">
        <v>58</v>
      </c>
      <c r="Q1148" s="23" t="s">
        <v>34</v>
      </c>
      <c r="R1148" s="23">
        <f t="shared" si="85"/>
        <v>1</v>
      </c>
      <c r="S1148" s="23" t="str">
        <f t="shared" si="86"/>
        <v>ORD101147_20250326_CUST01084_MED016</v>
      </c>
      <c r="T1148" s="23">
        <f t="shared" si="87"/>
        <v>1</v>
      </c>
      <c r="U1148" s="6">
        <f t="shared" si="88"/>
        <v>102.71</v>
      </c>
      <c r="V1148" s="6">
        <f>tbl_Raw_Data[[#This Row],[Discount_Pct]]*tbl_Raw_Data[[#This Row],[Gross_Amount]]/100</f>
        <v>10.270999999999999</v>
      </c>
      <c r="W1148" s="6">
        <f>tbl_Raw_Data[[#This Row],[Gross_Amount]]-tbl_Raw_Data[[#This Row],[Discount_Amount]]</f>
        <v>92.438999999999993</v>
      </c>
      <c r="X1148" s="6">
        <f>tbl_Raw_Data[[#This Row],[Net_Amount_Before_Tax]]*tbl_Raw_Data[[#This Row],[Tax_Pct]]/100</f>
        <v>11.09268</v>
      </c>
      <c r="Y1148" s="6">
        <f>tbl_Raw_Data[[#This Row],[Net_Amount_Before_Tax]]+tbl_Raw_Data[[#This Row],[Tax_Amount]]</f>
        <v>103.53167999999999</v>
      </c>
      <c r="Z1148" s="6">
        <f t="shared" si="89"/>
        <v>3</v>
      </c>
    </row>
    <row r="1149" spans="1:26" x14ac:dyDescent="0.3">
      <c r="A1149" s="23" t="s">
        <v>2102</v>
      </c>
      <c r="B1149" s="34">
        <v>45891</v>
      </c>
      <c r="C1149" s="23" t="s">
        <v>2103</v>
      </c>
      <c r="D1149" s="23" t="s">
        <v>92</v>
      </c>
      <c r="E1149" s="23" t="s">
        <v>93</v>
      </c>
      <c r="F1149" s="23">
        <v>560038</v>
      </c>
      <c r="G1149" s="23" t="s">
        <v>124</v>
      </c>
      <c r="H1149" s="23" t="s">
        <v>125</v>
      </c>
      <c r="I1149" s="23" t="s">
        <v>104</v>
      </c>
      <c r="J1149" s="23" t="s">
        <v>114</v>
      </c>
      <c r="K1149" s="23" t="s">
        <v>24</v>
      </c>
      <c r="L1149" s="23">
        <v>2</v>
      </c>
      <c r="M1149" s="23">
        <v>132.06</v>
      </c>
      <c r="N1149" s="23">
        <v>5</v>
      </c>
      <c r="O1149" s="23">
        <v>18</v>
      </c>
      <c r="P1149" s="23" t="s">
        <v>43</v>
      </c>
      <c r="Q1149" s="23" t="s">
        <v>44</v>
      </c>
      <c r="R1149" s="23">
        <f t="shared" si="85"/>
        <v>1</v>
      </c>
      <c r="S1149" s="23" t="str">
        <f t="shared" si="86"/>
        <v>ORD101147_20250822_CUST01580_MED018</v>
      </c>
      <c r="T1149" s="23">
        <f t="shared" si="87"/>
        <v>1</v>
      </c>
      <c r="U1149" s="6">
        <f t="shared" si="88"/>
        <v>264.12</v>
      </c>
      <c r="V1149" s="6">
        <f>tbl_Raw_Data[[#This Row],[Discount_Pct]]*tbl_Raw_Data[[#This Row],[Gross_Amount]]/100</f>
        <v>13.206</v>
      </c>
      <c r="W1149" s="6">
        <f>tbl_Raw_Data[[#This Row],[Gross_Amount]]-tbl_Raw_Data[[#This Row],[Discount_Amount]]</f>
        <v>250.91400000000002</v>
      </c>
      <c r="X1149" s="6">
        <f>tbl_Raw_Data[[#This Row],[Net_Amount_Before_Tax]]*tbl_Raw_Data[[#This Row],[Tax_Pct]]/100</f>
        <v>45.164520000000003</v>
      </c>
      <c r="Y1149" s="6">
        <f>tbl_Raw_Data[[#This Row],[Net_Amount_Before_Tax]]+tbl_Raw_Data[[#This Row],[Tax_Amount]]</f>
        <v>296.07852000000003</v>
      </c>
      <c r="Z1149" s="6">
        <f t="shared" si="89"/>
        <v>1</v>
      </c>
    </row>
    <row r="1150" spans="1:26" x14ac:dyDescent="0.3">
      <c r="A1150" s="23" t="s">
        <v>2104</v>
      </c>
      <c r="B1150" s="34">
        <v>45807</v>
      </c>
      <c r="C1150" s="23" t="s">
        <v>2105</v>
      </c>
      <c r="D1150" s="23" t="s">
        <v>37</v>
      </c>
      <c r="E1150" s="23" t="s">
        <v>38</v>
      </c>
      <c r="F1150" s="23">
        <v>452010</v>
      </c>
      <c r="G1150" s="23" t="s">
        <v>20</v>
      </c>
      <c r="H1150" s="23" t="s">
        <v>21</v>
      </c>
      <c r="I1150" s="23" t="s">
        <v>22</v>
      </c>
      <c r="J1150" s="23" t="s">
        <v>23</v>
      </c>
      <c r="K1150" s="23" t="s">
        <v>24</v>
      </c>
      <c r="L1150" s="23">
        <v>3</v>
      </c>
      <c r="M1150" s="23">
        <v>122.11</v>
      </c>
      <c r="N1150" s="23">
        <v>10</v>
      </c>
      <c r="O1150" s="23">
        <v>5</v>
      </c>
      <c r="P1150" s="23" t="s">
        <v>33</v>
      </c>
      <c r="Q1150" s="23" t="s">
        <v>34</v>
      </c>
      <c r="R1150" s="23">
        <f t="shared" si="85"/>
        <v>1</v>
      </c>
      <c r="S1150" s="23" t="str">
        <f t="shared" si="86"/>
        <v>ORD101149_20250530_CUST02260_MED024</v>
      </c>
      <c r="T1150" s="23">
        <f t="shared" si="87"/>
        <v>1</v>
      </c>
      <c r="U1150" s="6">
        <f t="shared" si="88"/>
        <v>366.33</v>
      </c>
      <c r="V1150" s="6">
        <f>tbl_Raw_Data[[#This Row],[Discount_Pct]]*tbl_Raw_Data[[#This Row],[Gross_Amount]]/100</f>
        <v>36.632999999999996</v>
      </c>
      <c r="W1150" s="6">
        <f>tbl_Raw_Data[[#This Row],[Gross_Amount]]-tbl_Raw_Data[[#This Row],[Discount_Amount]]</f>
        <v>329.697</v>
      </c>
      <c r="X1150" s="6">
        <f>tbl_Raw_Data[[#This Row],[Net_Amount_Before_Tax]]*tbl_Raw_Data[[#This Row],[Tax_Pct]]/100</f>
        <v>16.484850000000002</v>
      </c>
      <c r="Y1150" s="6">
        <f>tbl_Raw_Data[[#This Row],[Net_Amount_Before_Tax]]+tbl_Raw_Data[[#This Row],[Tax_Amount]]</f>
        <v>346.18185</v>
      </c>
      <c r="Z1150" s="6">
        <f t="shared" si="89"/>
        <v>1</v>
      </c>
    </row>
    <row r="1151" spans="1:26" x14ac:dyDescent="0.3">
      <c r="A1151" s="23" t="s">
        <v>2104</v>
      </c>
      <c r="B1151" s="34">
        <v>45410</v>
      </c>
      <c r="C1151" s="23" t="s">
        <v>2106</v>
      </c>
      <c r="D1151" s="23" t="s">
        <v>52</v>
      </c>
      <c r="E1151" s="23" t="s">
        <v>52</v>
      </c>
      <c r="F1151" s="23">
        <v>160036</v>
      </c>
      <c r="G1151" s="23" t="s">
        <v>94</v>
      </c>
      <c r="H1151" s="23" t="s">
        <v>95</v>
      </c>
      <c r="I1151" s="23" t="s">
        <v>84</v>
      </c>
      <c r="J1151" s="23" t="s">
        <v>42</v>
      </c>
      <c r="K1151" s="23" t="s">
        <v>24</v>
      </c>
      <c r="L1151" s="23">
        <v>1</v>
      </c>
      <c r="M1151" s="23">
        <v>75.260000000000005</v>
      </c>
      <c r="N1151" s="23">
        <v>5</v>
      </c>
      <c r="O1151" s="23">
        <v>5</v>
      </c>
      <c r="P1151" s="23" t="s">
        <v>33</v>
      </c>
      <c r="Q1151" s="23" t="s">
        <v>34</v>
      </c>
      <c r="R1151" s="23">
        <f t="shared" si="85"/>
        <v>1</v>
      </c>
      <c r="S1151" s="23" t="str">
        <f t="shared" si="86"/>
        <v>ORD101149_20240428_CUST02118_MED021</v>
      </c>
      <c r="T1151" s="23">
        <f t="shared" si="87"/>
        <v>1</v>
      </c>
      <c r="U1151" s="6">
        <f t="shared" si="88"/>
        <v>75.260000000000005</v>
      </c>
      <c r="V1151" s="6">
        <f>tbl_Raw_Data[[#This Row],[Discount_Pct]]*tbl_Raw_Data[[#This Row],[Gross_Amount]]/100</f>
        <v>3.7629999999999999</v>
      </c>
      <c r="W1151" s="6">
        <f>tbl_Raw_Data[[#This Row],[Gross_Amount]]-tbl_Raw_Data[[#This Row],[Discount_Amount]]</f>
        <v>71.497</v>
      </c>
      <c r="X1151" s="6">
        <f>tbl_Raw_Data[[#This Row],[Net_Amount_Before_Tax]]*tbl_Raw_Data[[#This Row],[Tax_Pct]]/100</f>
        <v>3.5748500000000001</v>
      </c>
      <c r="Y1151" s="6">
        <f>tbl_Raw_Data[[#This Row],[Net_Amount_Before_Tax]]+tbl_Raw_Data[[#This Row],[Tax_Amount]]</f>
        <v>75.071849999999998</v>
      </c>
      <c r="Z1151" s="6">
        <f t="shared" si="89"/>
        <v>3</v>
      </c>
    </row>
    <row r="1152" spans="1:26" x14ac:dyDescent="0.3">
      <c r="A1152" s="23" t="s">
        <v>2107</v>
      </c>
      <c r="B1152" s="34">
        <v>45399</v>
      </c>
      <c r="C1152" s="23" t="s">
        <v>2108</v>
      </c>
      <c r="D1152" s="23" t="s">
        <v>46</v>
      </c>
      <c r="E1152" s="23" t="s">
        <v>47</v>
      </c>
      <c r="F1152" s="23">
        <v>411001</v>
      </c>
      <c r="G1152" s="23" t="s">
        <v>48</v>
      </c>
      <c r="H1152" s="23" t="s">
        <v>49</v>
      </c>
      <c r="I1152" s="23" t="s">
        <v>50</v>
      </c>
      <c r="J1152" s="23" t="s">
        <v>23</v>
      </c>
      <c r="K1152" s="23" t="s">
        <v>24</v>
      </c>
      <c r="L1152" s="23">
        <v>4</v>
      </c>
      <c r="M1152" s="23">
        <v>101.51</v>
      </c>
      <c r="N1152" s="23">
        <v>5</v>
      </c>
      <c r="O1152" s="23">
        <v>5</v>
      </c>
      <c r="P1152" s="23" t="s">
        <v>43</v>
      </c>
      <c r="Q1152" s="23" t="s">
        <v>44</v>
      </c>
      <c r="R1152" s="23">
        <f t="shared" si="85"/>
        <v>1</v>
      </c>
      <c r="S1152" s="23" t="str">
        <f t="shared" si="86"/>
        <v>ORD101151_20240417_CUST02579_MED028</v>
      </c>
      <c r="T1152" s="23">
        <f t="shared" si="87"/>
        <v>1</v>
      </c>
      <c r="U1152" s="6">
        <f t="shared" si="88"/>
        <v>406.04</v>
      </c>
      <c r="V1152" s="6">
        <f>tbl_Raw_Data[[#This Row],[Discount_Pct]]*tbl_Raw_Data[[#This Row],[Gross_Amount]]/100</f>
        <v>20.302</v>
      </c>
      <c r="W1152" s="6">
        <f>tbl_Raw_Data[[#This Row],[Gross_Amount]]-tbl_Raw_Data[[#This Row],[Discount_Amount]]</f>
        <v>385.738</v>
      </c>
      <c r="X1152" s="6">
        <f>tbl_Raw_Data[[#This Row],[Net_Amount_Before_Tax]]*tbl_Raw_Data[[#This Row],[Tax_Pct]]/100</f>
        <v>19.286899999999999</v>
      </c>
      <c r="Y1152" s="6">
        <f>tbl_Raw_Data[[#This Row],[Net_Amount_Before_Tax]]+tbl_Raw_Data[[#This Row],[Tax_Amount]]</f>
        <v>405.0249</v>
      </c>
      <c r="Z1152" s="6">
        <f t="shared" si="89"/>
        <v>1</v>
      </c>
    </row>
    <row r="1153" spans="1:26" x14ac:dyDescent="0.3">
      <c r="A1153" s="23" t="s">
        <v>2109</v>
      </c>
      <c r="B1153" s="34">
        <v>45770</v>
      </c>
      <c r="C1153" s="23" t="s">
        <v>1928</v>
      </c>
      <c r="D1153" s="23" t="s">
        <v>92</v>
      </c>
      <c r="E1153" s="23" t="s">
        <v>93</v>
      </c>
      <c r="F1153" s="23">
        <v>560066</v>
      </c>
      <c r="G1153" s="23" t="s">
        <v>256</v>
      </c>
      <c r="H1153" s="23" t="s">
        <v>257</v>
      </c>
      <c r="I1153" s="23" t="s">
        <v>22</v>
      </c>
      <c r="J1153" s="23" t="s">
        <v>258</v>
      </c>
      <c r="K1153" s="23" t="s">
        <v>57</v>
      </c>
      <c r="L1153" s="23">
        <v>1</v>
      </c>
      <c r="M1153" s="23">
        <v>71.400000000000006</v>
      </c>
      <c r="N1153" s="23">
        <v>5</v>
      </c>
      <c r="O1153" s="23">
        <v>12</v>
      </c>
      <c r="P1153" s="23" t="s">
        <v>58</v>
      </c>
      <c r="Q1153" s="23" t="s">
        <v>26</v>
      </c>
      <c r="R1153" s="23">
        <f t="shared" si="85"/>
        <v>1</v>
      </c>
      <c r="S1153" s="23" t="str">
        <f t="shared" si="86"/>
        <v>ORD101152_20250423_CUST02240_MED025</v>
      </c>
      <c r="T1153" s="23">
        <f t="shared" si="87"/>
        <v>1</v>
      </c>
      <c r="U1153" s="6">
        <f t="shared" si="88"/>
        <v>71.400000000000006</v>
      </c>
      <c r="V1153" s="6">
        <f>tbl_Raw_Data[[#This Row],[Discount_Pct]]*tbl_Raw_Data[[#This Row],[Gross_Amount]]/100</f>
        <v>3.57</v>
      </c>
      <c r="W1153" s="6">
        <f>tbl_Raw_Data[[#This Row],[Gross_Amount]]-tbl_Raw_Data[[#This Row],[Discount_Amount]]</f>
        <v>67.830000000000013</v>
      </c>
      <c r="X1153" s="6">
        <f>tbl_Raw_Data[[#This Row],[Net_Amount_Before_Tax]]*tbl_Raw_Data[[#This Row],[Tax_Pct]]/100</f>
        <v>8.1396000000000015</v>
      </c>
      <c r="Y1153" s="6">
        <f>tbl_Raw_Data[[#This Row],[Net_Amount_Before_Tax]]+tbl_Raw_Data[[#This Row],[Tax_Amount]]</f>
        <v>75.969600000000014</v>
      </c>
      <c r="Z1153" s="6">
        <f t="shared" si="89"/>
        <v>2</v>
      </c>
    </row>
    <row r="1154" spans="1:26" x14ac:dyDescent="0.3">
      <c r="A1154" s="23" t="s">
        <v>2110</v>
      </c>
      <c r="B1154" s="34">
        <v>45541</v>
      </c>
      <c r="C1154" s="23" t="s">
        <v>260</v>
      </c>
      <c r="D1154" s="23" t="s">
        <v>100</v>
      </c>
      <c r="E1154" s="23" t="s">
        <v>101</v>
      </c>
      <c r="F1154" s="23">
        <v>201303</v>
      </c>
      <c r="G1154" s="23" t="s">
        <v>315</v>
      </c>
      <c r="H1154" s="23" t="s">
        <v>316</v>
      </c>
      <c r="I1154" s="23" t="s">
        <v>50</v>
      </c>
      <c r="J1154" s="23" t="s">
        <v>114</v>
      </c>
      <c r="K1154" s="23" t="s">
        <v>24</v>
      </c>
      <c r="L1154" s="23">
        <v>2</v>
      </c>
      <c r="M1154" s="23">
        <v>121.23</v>
      </c>
      <c r="N1154" s="23">
        <v>5</v>
      </c>
      <c r="O1154" s="23">
        <v>5</v>
      </c>
      <c r="P1154" s="23" t="s">
        <v>89</v>
      </c>
      <c r="Q1154" s="23" t="s">
        <v>34</v>
      </c>
      <c r="R1154" s="23">
        <f t="shared" ref="R1154:R1217" si="90">COUNTIFS($A$2:$A$8001,A1154,$B$2:$B$8001,B1154,$C$2:$C$8001,C1154,$G$2:$G$8001,G1154)</f>
        <v>1</v>
      </c>
      <c r="S1154" s="23" t="str">
        <f t="shared" ref="S1154:S1217" si="91">A1154&amp;"_"&amp;TEXT(B1154,"yyyymmdd")&amp;"_"&amp;C1154&amp;"_"&amp;G1154</f>
        <v>ORD101153_20240906_CUST01035_MED012</v>
      </c>
      <c r="T1154" s="23">
        <f t="shared" ref="T1154:T1217" si="92">COUNTIF($S$2:$S$8001,S1154)</f>
        <v>1</v>
      </c>
      <c r="U1154" s="6">
        <f t="shared" ref="U1154:U1217" si="93">L1154*M1154</f>
        <v>242.46</v>
      </c>
      <c r="V1154" s="6">
        <f>tbl_Raw_Data[[#This Row],[Discount_Pct]]*tbl_Raw_Data[[#This Row],[Gross_Amount]]/100</f>
        <v>12.122999999999999</v>
      </c>
      <c r="W1154" s="6">
        <f>tbl_Raw_Data[[#This Row],[Gross_Amount]]-tbl_Raw_Data[[#This Row],[Discount_Amount]]</f>
        <v>230.33700000000002</v>
      </c>
      <c r="X1154" s="6">
        <f>tbl_Raw_Data[[#This Row],[Net_Amount_Before_Tax]]*tbl_Raw_Data[[#This Row],[Tax_Pct]]/100</f>
        <v>11.516850000000002</v>
      </c>
      <c r="Y1154" s="6">
        <f>tbl_Raw_Data[[#This Row],[Net_Amount_Before_Tax]]+tbl_Raw_Data[[#This Row],[Tax_Amount]]</f>
        <v>241.85385000000002</v>
      </c>
      <c r="Z1154" s="6">
        <f t="shared" ref="Z1154:Z1217" si="94">COUNTIFS($C$2:$C$8001,C1154,$Q$2:$Q$8001,"Delivered")</f>
        <v>2</v>
      </c>
    </row>
    <row r="1155" spans="1:26" x14ac:dyDescent="0.3">
      <c r="A1155" s="23" t="s">
        <v>2111</v>
      </c>
      <c r="B1155" s="34">
        <v>45567</v>
      </c>
      <c r="C1155" s="23" t="s">
        <v>2112</v>
      </c>
      <c r="D1155" s="23" t="s">
        <v>130</v>
      </c>
      <c r="E1155" s="23" t="s">
        <v>131</v>
      </c>
      <c r="F1155" s="23">
        <v>700102</v>
      </c>
      <c r="G1155" s="23" t="s">
        <v>233</v>
      </c>
      <c r="H1155" s="23" t="s">
        <v>234</v>
      </c>
      <c r="I1155" s="23" t="s">
        <v>104</v>
      </c>
      <c r="J1155" s="23" t="s">
        <v>42</v>
      </c>
      <c r="K1155" s="23" t="s">
        <v>24</v>
      </c>
      <c r="L1155" s="23">
        <v>1</v>
      </c>
      <c r="M1155" s="23">
        <v>152.74</v>
      </c>
      <c r="N1155" s="23">
        <v>15</v>
      </c>
      <c r="O1155" s="23">
        <v>12</v>
      </c>
      <c r="P1155" s="23" t="s">
        <v>43</v>
      </c>
      <c r="Q1155" s="23" t="s">
        <v>34</v>
      </c>
      <c r="R1155" s="23">
        <f t="shared" si="90"/>
        <v>1</v>
      </c>
      <c r="S1155" s="23" t="str">
        <f t="shared" si="91"/>
        <v>ORD101154_20241002_CUST02366_MED019</v>
      </c>
      <c r="T1155" s="23">
        <f t="shared" si="92"/>
        <v>1</v>
      </c>
      <c r="U1155" s="6">
        <f t="shared" si="93"/>
        <v>152.74</v>
      </c>
      <c r="V1155" s="6">
        <f>tbl_Raw_Data[[#This Row],[Discount_Pct]]*tbl_Raw_Data[[#This Row],[Gross_Amount]]/100</f>
        <v>22.911000000000005</v>
      </c>
      <c r="W1155" s="6">
        <f>tbl_Raw_Data[[#This Row],[Gross_Amount]]-tbl_Raw_Data[[#This Row],[Discount_Amount]]</f>
        <v>129.82900000000001</v>
      </c>
      <c r="X1155" s="6">
        <f>tbl_Raw_Data[[#This Row],[Net_Amount_Before_Tax]]*tbl_Raw_Data[[#This Row],[Tax_Pct]]/100</f>
        <v>15.57948</v>
      </c>
      <c r="Y1155" s="6">
        <f>tbl_Raw_Data[[#This Row],[Net_Amount_Before_Tax]]+tbl_Raw_Data[[#This Row],[Tax_Amount]]</f>
        <v>145.40848</v>
      </c>
      <c r="Z1155" s="6">
        <f t="shared" si="94"/>
        <v>2</v>
      </c>
    </row>
    <row r="1156" spans="1:26" x14ac:dyDescent="0.3">
      <c r="A1156" s="23" t="s">
        <v>2111</v>
      </c>
      <c r="B1156" s="34">
        <v>45633</v>
      </c>
      <c r="C1156" s="23" t="s">
        <v>2113</v>
      </c>
      <c r="D1156" s="23" t="s">
        <v>19</v>
      </c>
      <c r="E1156" s="23" t="s">
        <v>19</v>
      </c>
      <c r="F1156" s="23">
        <v>110044</v>
      </c>
      <c r="G1156" s="23" t="s">
        <v>68</v>
      </c>
      <c r="H1156" s="23" t="s">
        <v>69</v>
      </c>
      <c r="I1156" s="23" t="s">
        <v>55</v>
      </c>
      <c r="J1156" s="23" t="s">
        <v>56</v>
      </c>
      <c r="K1156" s="23" t="s">
        <v>24</v>
      </c>
      <c r="L1156" s="23">
        <v>1</v>
      </c>
      <c r="M1156" s="23">
        <v>30.43</v>
      </c>
      <c r="N1156" s="23">
        <v>10</v>
      </c>
      <c r="O1156" s="23">
        <v>12</v>
      </c>
      <c r="P1156" s="23" t="s">
        <v>43</v>
      </c>
      <c r="Q1156" s="23" t="s">
        <v>90</v>
      </c>
      <c r="R1156" s="23">
        <f t="shared" si="90"/>
        <v>1</v>
      </c>
      <c r="S1156" s="23" t="str">
        <f t="shared" si="91"/>
        <v>ORD101154_20241207_CUST03230_MED003</v>
      </c>
      <c r="T1156" s="23">
        <f t="shared" si="92"/>
        <v>1</v>
      </c>
      <c r="U1156" s="6">
        <f t="shared" si="93"/>
        <v>30.43</v>
      </c>
      <c r="V1156" s="6">
        <f>tbl_Raw_Data[[#This Row],[Discount_Pct]]*tbl_Raw_Data[[#This Row],[Gross_Amount]]/100</f>
        <v>3.0430000000000001</v>
      </c>
      <c r="W1156" s="6">
        <f>tbl_Raw_Data[[#This Row],[Gross_Amount]]-tbl_Raw_Data[[#This Row],[Discount_Amount]]</f>
        <v>27.387</v>
      </c>
      <c r="X1156" s="6">
        <f>tbl_Raw_Data[[#This Row],[Net_Amount_Before_Tax]]*tbl_Raw_Data[[#This Row],[Tax_Pct]]/100</f>
        <v>3.2864400000000002</v>
      </c>
      <c r="Y1156" s="6">
        <f>tbl_Raw_Data[[#This Row],[Net_Amount_Before_Tax]]+tbl_Raw_Data[[#This Row],[Tax_Amount]]</f>
        <v>30.673439999999999</v>
      </c>
      <c r="Z1156" s="6">
        <f t="shared" si="94"/>
        <v>0</v>
      </c>
    </row>
    <row r="1157" spans="1:26" x14ac:dyDescent="0.3">
      <c r="A1157" s="23" t="s">
        <v>2111</v>
      </c>
      <c r="B1157" s="34">
        <v>45443</v>
      </c>
      <c r="C1157" s="23" t="s">
        <v>2114</v>
      </c>
      <c r="D1157" s="23" t="s">
        <v>80</v>
      </c>
      <c r="E1157" s="23" t="s">
        <v>81</v>
      </c>
      <c r="F1157" s="23">
        <v>395010</v>
      </c>
      <c r="G1157" s="23" t="s">
        <v>154</v>
      </c>
      <c r="H1157" s="23" t="s">
        <v>155</v>
      </c>
      <c r="I1157" s="23" t="s">
        <v>134</v>
      </c>
      <c r="J1157" s="23" t="s">
        <v>156</v>
      </c>
      <c r="K1157" s="23" t="s">
        <v>57</v>
      </c>
      <c r="L1157" s="23">
        <v>1</v>
      </c>
      <c r="M1157" s="23">
        <v>40.58</v>
      </c>
      <c r="N1157" s="23">
        <v>0</v>
      </c>
      <c r="O1157" s="23">
        <v>5</v>
      </c>
      <c r="P1157" s="23" t="s">
        <v>25</v>
      </c>
      <c r="Q1157" s="23" t="s">
        <v>34</v>
      </c>
      <c r="R1157" s="23">
        <f t="shared" si="90"/>
        <v>1</v>
      </c>
      <c r="S1157" s="23" t="str">
        <f t="shared" si="91"/>
        <v>ORD101154_20240531_CUST00821_MED006</v>
      </c>
      <c r="T1157" s="23">
        <f t="shared" si="92"/>
        <v>1</v>
      </c>
      <c r="U1157" s="6">
        <f t="shared" si="93"/>
        <v>40.58</v>
      </c>
      <c r="V1157" s="6">
        <f>tbl_Raw_Data[[#This Row],[Discount_Pct]]*tbl_Raw_Data[[#This Row],[Gross_Amount]]/100</f>
        <v>0</v>
      </c>
      <c r="W1157" s="6">
        <f>tbl_Raw_Data[[#This Row],[Gross_Amount]]-tbl_Raw_Data[[#This Row],[Discount_Amount]]</f>
        <v>40.58</v>
      </c>
      <c r="X1157" s="6">
        <f>tbl_Raw_Data[[#This Row],[Net_Amount_Before_Tax]]*tbl_Raw_Data[[#This Row],[Tax_Pct]]/100</f>
        <v>2.0289999999999999</v>
      </c>
      <c r="Y1157" s="6">
        <f>tbl_Raw_Data[[#This Row],[Net_Amount_Before_Tax]]+tbl_Raw_Data[[#This Row],[Tax_Amount]]</f>
        <v>42.608999999999995</v>
      </c>
      <c r="Z1157" s="6">
        <f t="shared" si="94"/>
        <v>4</v>
      </c>
    </row>
    <row r="1158" spans="1:26" x14ac:dyDescent="0.3">
      <c r="A1158" s="23" t="s">
        <v>2115</v>
      </c>
      <c r="B1158" s="34">
        <v>45860</v>
      </c>
      <c r="C1158" s="23" t="s">
        <v>2048</v>
      </c>
      <c r="D1158" s="23" t="s">
        <v>183</v>
      </c>
      <c r="E1158" s="23" t="s">
        <v>184</v>
      </c>
      <c r="F1158" s="23">
        <v>122016</v>
      </c>
      <c r="G1158" s="23" t="s">
        <v>315</v>
      </c>
      <c r="H1158" s="23" t="s">
        <v>316</v>
      </c>
      <c r="I1158" s="23" t="s">
        <v>50</v>
      </c>
      <c r="J1158" s="23" t="s">
        <v>114</v>
      </c>
      <c r="K1158" s="23" t="s">
        <v>24</v>
      </c>
      <c r="L1158" s="23">
        <v>1</v>
      </c>
      <c r="M1158" s="23">
        <v>110.76</v>
      </c>
      <c r="N1158" s="23">
        <v>0</v>
      </c>
      <c r="O1158" s="23">
        <v>12</v>
      </c>
      <c r="P1158" s="23" t="s">
        <v>58</v>
      </c>
      <c r="Q1158" s="23" t="s">
        <v>34</v>
      </c>
      <c r="R1158" s="23">
        <f t="shared" si="90"/>
        <v>1</v>
      </c>
      <c r="S1158" s="23" t="str">
        <f t="shared" si="91"/>
        <v>ORD101157_20250722_CUST03464_MED012</v>
      </c>
      <c r="T1158" s="23">
        <f t="shared" si="92"/>
        <v>1</v>
      </c>
      <c r="U1158" s="6">
        <f t="shared" si="93"/>
        <v>110.76</v>
      </c>
      <c r="V1158" s="6">
        <f>tbl_Raw_Data[[#This Row],[Discount_Pct]]*tbl_Raw_Data[[#This Row],[Gross_Amount]]/100</f>
        <v>0</v>
      </c>
      <c r="W1158" s="6">
        <f>tbl_Raw_Data[[#This Row],[Gross_Amount]]-tbl_Raw_Data[[#This Row],[Discount_Amount]]</f>
        <v>110.76</v>
      </c>
      <c r="X1158" s="6">
        <f>tbl_Raw_Data[[#This Row],[Net_Amount_Before_Tax]]*tbl_Raw_Data[[#This Row],[Tax_Pct]]/100</f>
        <v>13.291200000000002</v>
      </c>
      <c r="Y1158" s="6">
        <f>tbl_Raw_Data[[#This Row],[Net_Amount_Before_Tax]]+tbl_Raw_Data[[#This Row],[Tax_Amount]]</f>
        <v>124.05120000000001</v>
      </c>
      <c r="Z1158" s="6">
        <f t="shared" si="94"/>
        <v>3</v>
      </c>
    </row>
    <row r="1159" spans="1:26" x14ac:dyDescent="0.3">
      <c r="A1159" s="23" t="s">
        <v>2116</v>
      </c>
      <c r="B1159" s="34">
        <v>45976</v>
      </c>
      <c r="C1159" s="23" t="s">
        <v>2117</v>
      </c>
      <c r="D1159" s="23" t="s">
        <v>37</v>
      </c>
      <c r="E1159" s="23" t="s">
        <v>38</v>
      </c>
      <c r="F1159" s="23">
        <v>452016</v>
      </c>
      <c r="G1159" s="23" t="s">
        <v>224</v>
      </c>
      <c r="H1159" s="23" t="s">
        <v>225</v>
      </c>
      <c r="I1159" s="23" t="s">
        <v>147</v>
      </c>
      <c r="J1159" s="23" t="s">
        <v>23</v>
      </c>
      <c r="K1159" s="23" t="s">
        <v>24</v>
      </c>
      <c r="L1159" s="23">
        <v>2</v>
      </c>
      <c r="M1159" s="23">
        <v>52.13</v>
      </c>
      <c r="N1159" s="23">
        <v>0</v>
      </c>
      <c r="O1159" s="23">
        <v>5</v>
      </c>
      <c r="P1159" s="23" t="s">
        <v>43</v>
      </c>
      <c r="Q1159" s="23" t="s">
        <v>26</v>
      </c>
      <c r="R1159" s="23">
        <f t="shared" si="90"/>
        <v>1</v>
      </c>
      <c r="S1159" s="23" t="str">
        <f t="shared" si="91"/>
        <v>ORD101158_20251115_CUST01542_MED015</v>
      </c>
      <c r="T1159" s="23">
        <f t="shared" si="92"/>
        <v>1</v>
      </c>
      <c r="U1159" s="6">
        <f t="shared" si="93"/>
        <v>104.26</v>
      </c>
      <c r="V1159" s="6">
        <f>tbl_Raw_Data[[#This Row],[Discount_Pct]]*tbl_Raw_Data[[#This Row],[Gross_Amount]]/100</f>
        <v>0</v>
      </c>
      <c r="W1159" s="6">
        <f>tbl_Raw_Data[[#This Row],[Gross_Amount]]-tbl_Raw_Data[[#This Row],[Discount_Amount]]</f>
        <v>104.26</v>
      </c>
      <c r="X1159" s="6">
        <f>tbl_Raw_Data[[#This Row],[Net_Amount_Before_Tax]]*tbl_Raw_Data[[#This Row],[Tax_Pct]]/100</f>
        <v>5.213000000000001</v>
      </c>
      <c r="Y1159" s="6">
        <f>tbl_Raw_Data[[#This Row],[Net_Amount_Before_Tax]]+tbl_Raw_Data[[#This Row],[Tax_Amount]]</f>
        <v>109.47300000000001</v>
      </c>
      <c r="Z1159" s="6">
        <f t="shared" si="94"/>
        <v>0</v>
      </c>
    </row>
    <row r="1160" spans="1:26" x14ac:dyDescent="0.3">
      <c r="A1160" s="23" t="s">
        <v>2118</v>
      </c>
      <c r="B1160" s="34">
        <v>45581</v>
      </c>
      <c r="C1160" s="23" t="s">
        <v>1662</v>
      </c>
      <c r="D1160" s="23" t="s">
        <v>52</v>
      </c>
      <c r="E1160" s="23" t="s">
        <v>52</v>
      </c>
      <c r="F1160" s="23">
        <v>160022</v>
      </c>
      <c r="G1160" s="23" t="s">
        <v>20</v>
      </c>
      <c r="H1160" s="23" t="s">
        <v>21</v>
      </c>
      <c r="I1160" s="23" t="s">
        <v>22</v>
      </c>
      <c r="J1160" s="23" t="s">
        <v>23</v>
      </c>
      <c r="K1160" s="23" t="s">
        <v>24</v>
      </c>
      <c r="L1160" s="23">
        <v>4</v>
      </c>
      <c r="M1160" s="23">
        <v>140.56</v>
      </c>
      <c r="N1160" s="23">
        <v>5</v>
      </c>
      <c r="O1160" s="23">
        <v>5</v>
      </c>
      <c r="P1160" s="23" t="s">
        <v>58</v>
      </c>
      <c r="Q1160" s="23" t="s">
        <v>34</v>
      </c>
      <c r="R1160" s="23">
        <f t="shared" si="90"/>
        <v>1</v>
      </c>
      <c r="S1160" s="23" t="str">
        <f t="shared" si="91"/>
        <v>ORD101159_20241016_CUST03358_MED024</v>
      </c>
      <c r="T1160" s="23">
        <f t="shared" si="92"/>
        <v>1</v>
      </c>
      <c r="U1160" s="6">
        <f t="shared" si="93"/>
        <v>562.24</v>
      </c>
      <c r="V1160" s="6">
        <f>tbl_Raw_Data[[#This Row],[Discount_Pct]]*tbl_Raw_Data[[#This Row],[Gross_Amount]]/100</f>
        <v>28.111999999999998</v>
      </c>
      <c r="W1160" s="6">
        <f>tbl_Raw_Data[[#This Row],[Gross_Amount]]-tbl_Raw_Data[[#This Row],[Discount_Amount]]</f>
        <v>534.12800000000004</v>
      </c>
      <c r="X1160" s="6">
        <f>tbl_Raw_Data[[#This Row],[Net_Amount_Before_Tax]]*tbl_Raw_Data[[#This Row],[Tax_Pct]]/100</f>
        <v>26.706400000000002</v>
      </c>
      <c r="Y1160" s="6">
        <f>tbl_Raw_Data[[#This Row],[Net_Amount_Before_Tax]]+tbl_Raw_Data[[#This Row],[Tax_Amount]]</f>
        <v>560.83440000000007</v>
      </c>
      <c r="Z1160" s="6">
        <f t="shared" si="94"/>
        <v>3</v>
      </c>
    </row>
    <row r="1161" spans="1:26" x14ac:dyDescent="0.3">
      <c r="A1161" s="23" t="s">
        <v>2119</v>
      </c>
      <c r="B1161" s="34">
        <v>45915</v>
      </c>
      <c r="C1161" s="23" t="s">
        <v>2101</v>
      </c>
      <c r="D1161" s="23" t="s">
        <v>183</v>
      </c>
      <c r="E1161" s="23" t="s">
        <v>184</v>
      </c>
      <c r="F1161" s="23">
        <v>122018</v>
      </c>
      <c r="G1161" s="23" t="s">
        <v>74</v>
      </c>
      <c r="H1161" s="23" t="s">
        <v>75</v>
      </c>
      <c r="I1161" s="23" t="s">
        <v>76</v>
      </c>
      <c r="J1161" s="23" t="s">
        <v>77</v>
      </c>
      <c r="K1161" s="23" t="s">
        <v>57</v>
      </c>
      <c r="L1161" s="23">
        <v>1</v>
      </c>
      <c r="M1161" s="23">
        <v>60.25</v>
      </c>
      <c r="N1161" s="23">
        <v>10</v>
      </c>
      <c r="O1161" s="23">
        <v>12</v>
      </c>
      <c r="P1161" s="23" t="s">
        <v>33</v>
      </c>
      <c r="Q1161" s="23" t="s">
        <v>34</v>
      </c>
      <c r="R1161" s="23">
        <f t="shared" si="90"/>
        <v>1</v>
      </c>
      <c r="S1161" s="23" t="str">
        <f t="shared" si="91"/>
        <v>ORD101160_20250915_CUST00730_MED008</v>
      </c>
      <c r="T1161" s="23">
        <f t="shared" si="92"/>
        <v>1</v>
      </c>
      <c r="U1161" s="6">
        <f t="shared" si="93"/>
        <v>60.25</v>
      </c>
      <c r="V1161" s="6">
        <f>tbl_Raw_Data[[#This Row],[Discount_Pct]]*tbl_Raw_Data[[#This Row],[Gross_Amount]]/100</f>
        <v>6.0250000000000004</v>
      </c>
      <c r="W1161" s="6">
        <f>tbl_Raw_Data[[#This Row],[Gross_Amount]]-tbl_Raw_Data[[#This Row],[Discount_Amount]]</f>
        <v>54.225000000000001</v>
      </c>
      <c r="X1161" s="6">
        <f>tbl_Raw_Data[[#This Row],[Net_Amount_Before_Tax]]*tbl_Raw_Data[[#This Row],[Tax_Pct]]/100</f>
        <v>6.5070000000000006</v>
      </c>
      <c r="Y1161" s="6">
        <f>tbl_Raw_Data[[#This Row],[Net_Amount_Before_Tax]]+tbl_Raw_Data[[#This Row],[Tax_Amount]]</f>
        <v>60.731999999999999</v>
      </c>
      <c r="Z1161" s="6">
        <f t="shared" si="94"/>
        <v>3</v>
      </c>
    </row>
    <row r="1162" spans="1:26" x14ac:dyDescent="0.3">
      <c r="A1162" s="23" t="s">
        <v>2120</v>
      </c>
      <c r="B1162" s="34">
        <v>45433</v>
      </c>
      <c r="C1162" s="23" t="s">
        <v>2121</v>
      </c>
      <c r="D1162" s="23" t="s">
        <v>28</v>
      </c>
      <c r="E1162" s="23" t="s">
        <v>29</v>
      </c>
      <c r="F1162" s="23">
        <v>500032</v>
      </c>
      <c r="G1162" s="23" t="s">
        <v>192</v>
      </c>
      <c r="H1162" s="23" t="s">
        <v>193</v>
      </c>
      <c r="I1162" s="23" t="s">
        <v>41</v>
      </c>
      <c r="J1162" s="23" t="s">
        <v>194</v>
      </c>
      <c r="K1162" s="23" t="s">
        <v>24</v>
      </c>
      <c r="L1162" s="23">
        <v>1</v>
      </c>
      <c r="M1162" s="23">
        <v>31.92</v>
      </c>
      <c r="N1162" s="23">
        <v>5</v>
      </c>
      <c r="O1162" s="23">
        <v>18</v>
      </c>
      <c r="P1162" s="23" t="s">
        <v>33</v>
      </c>
      <c r="Q1162" s="23" t="s">
        <v>34</v>
      </c>
      <c r="R1162" s="23">
        <f t="shared" si="90"/>
        <v>1</v>
      </c>
      <c r="S1162" s="23" t="str">
        <f t="shared" si="91"/>
        <v>ORD101161_20240521_CUST02048_MED002</v>
      </c>
      <c r="T1162" s="23">
        <f t="shared" si="92"/>
        <v>1</v>
      </c>
      <c r="U1162" s="6">
        <f t="shared" si="93"/>
        <v>31.92</v>
      </c>
      <c r="V1162" s="6">
        <f>tbl_Raw_Data[[#This Row],[Discount_Pct]]*tbl_Raw_Data[[#This Row],[Gross_Amount]]/100</f>
        <v>1.5960000000000003</v>
      </c>
      <c r="W1162" s="6">
        <f>tbl_Raw_Data[[#This Row],[Gross_Amount]]-tbl_Raw_Data[[#This Row],[Discount_Amount]]</f>
        <v>30.324000000000002</v>
      </c>
      <c r="X1162" s="6">
        <f>tbl_Raw_Data[[#This Row],[Net_Amount_Before_Tax]]*tbl_Raw_Data[[#This Row],[Tax_Pct]]/100</f>
        <v>5.4583199999999996</v>
      </c>
      <c r="Y1162" s="6">
        <f>tbl_Raw_Data[[#This Row],[Net_Amount_Before_Tax]]+tbl_Raw_Data[[#This Row],[Tax_Amount]]</f>
        <v>35.782319999999999</v>
      </c>
      <c r="Z1162" s="6">
        <f t="shared" si="94"/>
        <v>1</v>
      </c>
    </row>
    <row r="1163" spans="1:26" x14ac:dyDescent="0.3">
      <c r="A1163" s="23" t="s">
        <v>2122</v>
      </c>
      <c r="B1163" s="34">
        <v>45688</v>
      </c>
      <c r="C1163" s="23" t="s">
        <v>882</v>
      </c>
      <c r="D1163" s="23" t="s">
        <v>37</v>
      </c>
      <c r="E1163" s="23" t="s">
        <v>38</v>
      </c>
      <c r="F1163" s="23">
        <v>452018</v>
      </c>
      <c r="G1163" s="23" t="s">
        <v>145</v>
      </c>
      <c r="H1163" s="23" t="s">
        <v>146</v>
      </c>
      <c r="I1163" s="23" t="s">
        <v>147</v>
      </c>
      <c r="J1163" s="23" t="s">
        <v>148</v>
      </c>
      <c r="K1163" s="23" t="s">
        <v>24</v>
      </c>
      <c r="L1163" s="23">
        <v>1</v>
      </c>
      <c r="M1163" s="23">
        <v>119.57</v>
      </c>
      <c r="N1163" s="23">
        <v>5</v>
      </c>
      <c r="O1163" s="23">
        <v>5</v>
      </c>
      <c r="P1163" s="23" t="s">
        <v>58</v>
      </c>
      <c r="Q1163" s="23" t="s">
        <v>34</v>
      </c>
      <c r="R1163" s="23">
        <f t="shared" si="90"/>
        <v>1</v>
      </c>
      <c r="S1163" s="23" t="str">
        <f t="shared" si="91"/>
        <v>ORD101162_20250131_CUST02766_MED016</v>
      </c>
      <c r="T1163" s="23">
        <f t="shared" si="92"/>
        <v>1</v>
      </c>
      <c r="U1163" s="6">
        <f t="shared" si="93"/>
        <v>119.57</v>
      </c>
      <c r="V1163" s="6">
        <f>tbl_Raw_Data[[#This Row],[Discount_Pct]]*tbl_Raw_Data[[#This Row],[Gross_Amount]]/100</f>
        <v>5.9784999999999995</v>
      </c>
      <c r="W1163" s="6">
        <f>tbl_Raw_Data[[#This Row],[Gross_Amount]]-tbl_Raw_Data[[#This Row],[Discount_Amount]]</f>
        <v>113.5915</v>
      </c>
      <c r="X1163" s="6">
        <f>tbl_Raw_Data[[#This Row],[Net_Amount_Before_Tax]]*tbl_Raw_Data[[#This Row],[Tax_Pct]]/100</f>
        <v>5.6795749999999998</v>
      </c>
      <c r="Y1163" s="6">
        <f>tbl_Raw_Data[[#This Row],[Net_Amount_Before_Tax]]+tbl_Raw_Data[[#This Row],[Tax_Amount]]</f>
        <v>119.271075</v>
      </c>
      <c r="Z1163" s="6">
        <f t="shared" si="94"/>
        <v>4</v>
      </c>
    </row>
    <row r="1164" spans="1:26" x14ac:dyDescent="0.3">
      <c r="A1164" s="23" t="s">
        <v>2123</v>
      </c>
      <c r="B1164" s="34">
        <v>45376</v>
      </c>
      <c r="C1164" s="23" t="s">
        <v>2124</v>
      </c>
      <c r="D1164" s="23" t="s">
        <v>52</v>
      </c>
      <c r="E1164" s="23" t="s">
        <v>52</v>
      </c>
      <c r="F1164" s="23">
        <v>160017</v>
      </c>
      <c r="G1164" s="23" t="s">
        <v>20</v>
      </c>
      <c r="H1164" s="23" t="s">
        <v>21</v>
      </c>
      <c r="I1164" s="23" t="s">
        <v>22</v>
      </c>
      <c r="J1164" s="23" t="s">
        <v>23</v>
      </c>
      <c r="K1164" s="23" t="s">
        <v>24</v>
      </c>
      <c r="L1164" s="23">
        <v>1</v>
      </c>
      <c r="M1164" s="23">
        <v>150.24</v>
      </c>
      <c r="N1164" s="23">
        <v>10</v>
      </c>
      <c r="O1164" s="23">
        <v>5</v>
      </c>
      <c r="P1164" s="23" t="s">
        <v>65</v>
      </c>
      <c r="Q1164" s="23" t="s">
        <v>34</v>
      </c>
      <c r="R1164" s="23">
        <f t="shared" si="90"/>
        <v>1</v>
      </c>
      <c r="S1164" s="23" t="str">
        <f t="shared" si="91"/>
        <v>ORD101163_20240325_CUST01419_MED024</v>
      </c>
      <c r="T1164" s="23">
        <f t="shared" si="92"/>
        <v>1</v>
      </c>
      <c r="U1164" s="6">
        <f t="shared" si="93"/>
        <v>150.24</v>
      </c>
      <c r="V1164" s="6">
        <f>tbl_Raw_Data[[#This Row],[Discount_Pct]]*tbl_Raw_Data[[#This Row],[Gross_Amount]]/100</f>
        <v>15.024000000000001</v>
      </c>
      <c r="W1164" s="6">
        <f>tbl_Raw_Data[[#This Row],[Gross_Amount]]-tbl_Raw_Data[[#This Row],[Discount_Amount]]</f>
        <v>135.21600000000001</v>
      </c>
      <c r="X1164" s="6">
        <f>tbl_Raw_Data[[#This Row],[Net_Amount_Before_Tax]]*tbl_Raw_Data[[#This Row],[Tax_Pct]]/100</f>
        <v>6.7608000000000006</v>
      </c>
      <c r="Y1164" s="6">
        <f>tbl_Raw_Data[[#This Row],[Net_Amount_Before_Tax]]+tbl_Raw_Data[[#This Row],[Tax_Amount]]</f>
        <v>141.9768</v>
      </c>
      <c r="Z1164" s="6">
        <f t="shared" si="94"/>
        <v>4</v>
      </c>
    </row>
    <row r="1165" spans="1:26" x14ac:dyDescent="0.3">
      <c r="A1165" s="23" t="s">
        <v>2125</v>
      </c>
      <c r="B1165" s="34">
        <v>45685</v>
      </c>
      <c r="C1165" s="23" t="s">
        <v>932</v>
      </c>
      <c r="D1165" s="23" t="s">
        <v>142</v>
      </c>
      <c r="E1165" s="23" t="s">
        <v>81</v>
      </c>
      <c r="F1165" s="23">
        <v>380054</v>
      </c>
      <c r="G1165" s="23" t="s">
        <v>39</v>
      </c>
      <c r="H1165" s="23" t="s">
        <v>40</v>
      </c>
      <c r="I1165" s="23" t="s">
        <v>41</v>
      </c>
      <c r="J1165" s="23" t="s">
        <v>42</v>
      </c>
      <c r="K1165" s="23" t="s">
        <v>24</v>
      </c>
      <c r="L1165" s="23">
        <v>2</v>
      </c>
      <c r="M1165" s="23">
        <v>34.18</v>
      </c>
      <c r="N1165" s="23">
        <v>5</v>
      </c>
      <c r="O1165" s="23">
        <v>5</v>
      </c>
      <c r="P1165" s="23" t="s">
        <v>33</v>
      </c>
      <c r="Q1165" s="23" t="s">
        <v>34</v>
      </c>
      <c r="R1165" s="23">
        <f t="shared" si="90"/>
        <v>1</v>
      </c>
      <c r="S1165" s="23" t="str">
        <f t="shared" si="91"/>
        <v>ORD101164_20250128_CUST02812_MED001</v>
      </c>
      <c r="T1165" s="23">
        <f t="shared" si="92"/>
        <v>1</v>
      </c>
      <c r="U1165" s="6">
        <f t="shared" si="93"/>
        <v>68.36</v>
      </c>
      <c r="V1165" s="6">
        <f>tbl_Raw_Data[[#This Row],[Discount_Pct]]*tbl_Raw_Data[[#This Row],[Gross_Amount]]/100</f>
        <v>3.4180000000000001</v>
      </c>
      <c r="W1165" s="6">
        <f>tbl_Raw_Data[[#This Row],[Gross_Amount]]-tbl_Raw_Data[[#This Row],[Discount_Amount]]</f>
        <v>64.941999999999993</v>
      </c>
      <c r="X1165" s="6">
        <f>tbl_Raw_Data[[#This Row],[Net_Amount_Before_Tax]]*tbl_Raw_Data[[#This Row],[Tax_Pct]]/100</f>
        <v>3.2470999999999997</v>
      </c>
      <c r="Y1165" s="6">
        <f>tbl_Raw_Data[[#This Row],[Net_Amount_Before_Tax]]+tbl_Raw_Data[[#This Row],[Tax_Amount]]</f>
        <v>68.189099999999996</v>
      </c>
      <c r="Z1165" s="6">
        <f t="shared" si="94"/>
        <v>5</v>
      </c>
    </row>
    <row r="1166" spans="1:26" x14ac:dyDescent="0.3">
      <c r="A1166" s="23" t="s">
        <v>2126</v>
      </c>
      <c r="B1166" s="34">
        <v>45410</v>
      </c>
      <c r="C1166" s="23" t="s">
        <v>273</v>
      </c>
      <c r="D1166" s="23" t="s">
        <v>183</v>
      </c>
      <c r="E1166" s="23" t="s">
        <v>184</v>
      </c>
      <c r="F1166" s="23">
        <v>122009</v>
      </c>
      <c r="G1166" s="23" t="s">
        <v>167</v>
      </c>
      <c r="H1166" s="23" t="s">
        <v>168</v>
      </c>
      <c r="I1166" s="23" t="s">
        <v>113</v>
      </c>
      <c r="J1166" s="23" t="s">
        <v>42</v>
      </c>
      <c r="K1166" s="23" t="s">
        <v>24</v>
      </c>
      <c r="L1166" s="23">
        <v>4</v>
      </c>
      <c r="M1166" s="23">
        <v>192.96</v>
      </c>
      <c r="N1166" s="23">
        <v>10</v>
      </c>
      <c r="O1166" s="23">
        <v>18</v>
      </c>
      <c r="P1166" s="23" t="s">
        <v>89</v>
      </c>
      <c r="Q1166" s="23" t="s">
        <v>44</v>
      </c>
      <c r="R1166" s="23">
        <f t="shared" si="90"/>
        <v>1</v>
      </c>
      <c r="S1166" s="23" t="str">
        <f t="shared" si="91"/>
        <v>ORD101165_20240428_CUST02473_MED026</v>
      </c>
      <c r="T1166" s="23">
        <f t="shared" si="92"/>
        <v>1</v>
      </c>
      <c r="U1166" s="6">
        <f t="shared" si="93"/>
        <v>771.84</v>
      </c>
      <c r="V1166" s="6">
        <f>tbl_Raw_Data[[#This Row],[Discount_Pct]]*tbl_Raw_Data[[#This Row],[Gross_Amount]]/100</f>
        <v>77.184000000000012</v>
      </c>
      <c r="W1166" s="6">
        <f>tbl_Raw_Data[[#This Row],[Gross_Amount]]-tbl_Raw_Data[[#This Row],[Discount_Amount]]</f>
        <v>694.65600000000006</v>
      </c>
      <c r="X1166" s="6">
        <f>tbl_Raw_Data[[#This Row],[Net_Amount_Before_Tax]]*tbl_Raw_Data[[#This Row],[Tax_Pct]]/100</f>
        <v>125.03808000000001</v>
      </c>
      <c r="Y1166" s="6">
        <f>tbl_Raw_Data[[#This Row],[Net_Amount_Before_Tax]]+tbl_Raw_Data[[#This Row],[Tax_Amount]]</f>
        <v>819.6940800000001</v>
      </c>
      <c r="Z1166" s="6">
        <f t="shared" si="94"/>
        <v>3</v>
      </c>
    </row>
    <row r="1167" spans="1:26" x14ac:dyDescent="0.3">
      <c r="A1167" s="23" t="s">
        <v>2126</v>
      </c>
      <c r="B1167" s="34">
        <v>45475</v>
      </c>
      <c r="C1167" s="23" t="s">
        <v>936</v>
      </c>
      <c r="D1167" s="23" t="s">
        <v>72</v>
      </c>
      <c r="E1167" s="23" t="s">
        <v>73</v>
      </c>
      <c r="F1167" s="23">
        <v>302033</v>
      </c>
      <c r="G1167" s="23" t="s">
        <v>256</v>
      </c>
      <c r="H1167" s="23" t="s">
        <v>257</v>
      </c>
      <c r="I1167" s="23" t="s">
        <v>22</v>
      </c>
      <c r="J1167" s="23" t="s">
        <v>258</v>
      </c>
      <c r="K1167" s="23" t="s">
        <v>57</v>
      </c>
      <c r="L1167" s="23">
        <v>1</v>
      </c>
      <c r="M1167" s="23">
        <v>69.040000000000006</v>
      </c>
      <c r="N1167" s="23">
        <v>0</v>
      </c>
      <c r="O1167" s="23">
        <v>5</v>
      </c>
      <c r="P1167" s="23" t="s">
        <v>65</v>
      </c>
      <c r="Q1167" s="23" t="s">
        <v>34</v>
      </c>
      <c r="R1167" s="23">
        <f t="shared" si="90"/>
        <v>1</v>
      </c>
      <c r="S1167" s="23" t="str">
        <f t="shared" si="91"/>
        <v>ORD101165_20240702_CUST01737_MED025</v>
      </c>
      <c r="T1167" s="23">
        <f t="shared" si="92"/>
        <v>1</v>
      </c>
      <c r="U1167" s="6">
        <f t="shared" si="93"/>
        <v>69.040000000000006</v>
      </c>
      <c r="V1167" s="6">
        <f>tbl_Raw_Data[[#This Row],[Discount_Pct]]*tbl_Raw_Data[[#This Row],[Gross_Amount]]/100</f>
        <v>0</v>
      </c>
      <c r="W1167" s="6">
        <f>tbl_Raw_Data[[#This Row],[Gross_Amount]]-tbl_Raw_Data[[#This Row],[Discount_Amount]]</f>
        <v>69.040000000000006</v>
      </c>
      <c r="X1167" s="6">
        <f>tbl_Raw_Data[[#This Row],[Net_Amount_Before_Tax]]*tbl_Raw_Data[[#This Row],[Tax_Pct]]/100</f>
        <v>3.4520000000000004</v>
      </c>
      <c r="Y1167" s="6">
        <f>tbl_Raw_Data[[#This Row],[Net_Amount_Before_Tax]]+tbl_Raw_Data[[#This Row],[Tax_Amount]]</f>
        <v>72.492000000000004</v>
      </c>
      <c r="Z1167" s="6">
        <f t="shared" si="94"/>
        <v>3</v>
      </c>
    </row>
    <row r="1168" spans="1:26" x14ac:dyDescent="0.3">
      <c r="A1168" s="23" t="s">
        <v>2127</v>
      </c>
      <c r="B1168" s="34">
        <v>45921</v>
      </c>
      <c r="C1168" s="23" t="s">
        <v>2128</v>
      </c>
      <c r="D1168" s="23" t="s">
        <v>37</v>
      </c>
      <c r="E1168" s="23" t="s">
        <v>38</v>
      </c>
      <c r="F1168" s="23">
        <v>452018</v>
      </c>
      <c r="G1168" s="23" t="s">
        <v>224</v>
      </c>
      <c r="H1168" s="23" t="s">
        <v>225</v>
      </c>
      <c r="I1168" s="23" t="s">
        <v>147</v>
      </c>
      <c r="J1168" s="23" t="s">
        <v>23</v>
      </c>
      <c r="K1168" s="23" t="s">
        <v>24</v>
      </c>
      <c r="L1168" s="23">
        <v>2</v>
      </c>
      <c r="M1168" s="23">
        <v>48.26</v>
      </c>
      <c r="N1168" s="23">
        <v>0</v>
      </c>
      <c r="O1168" s="23">
        <v>12</v>
      </c>
      <c r="P1168" s="23" t="s">
        <v>65</v>
      </c>
      <c r="Q1168" s="23" t="s">
        <v>34</v>
      </c>
      <c r="R1168" s="23">
        <f t="shared" si="90"/>
        <v>1</v>
      </c>
      <c r="S1168" s="23" t="str">
        <f t="shared" si="91"/>
        <v>ORD101167_20250921_CUST02981_MED015</v>
      </c>
      <c r="T1168" s="23">
        <f t="shared" si="92"/>
        <v>1</v>
      </c>
      <c r="U1168" s="6">
        <f t="shared" si="93"/>
        <v>96.52</v>
      </c>
      <c r="V1168" s="6">
        <f>tbl_Raw_Data[[#This Row],[Discount_Pct]]*tbl_Raw_Data[[#This Row],[Gross_Amount]]/100</f>
        <v>0</v>
      </c>
      <c r="W1168" s="6">
        <f>tbl_Raw_Data[[#This Row],[Gross_Amount]]-tbl_Raw_Data[[#This Row],[Discount_Amount]]</f>
        <v>96.52</v>
      </c>
      <c r="X1168" s="6">
        <f>tbl_Raw_Data[[#This Row],[Net_Amount_Before_Tax]]*tbl_Raw_Data[[#This Row],[Tax_Pct]]/100</f>
        <v>11.5824</v>
      </c>
      <c r="Y1168" s="6">
        <f>tbl_Raw_Data[[#This Row],[Net_Amount_Before_Tax]]+tbl_Raw_Data[[#This Row],[Tax_Amount]]</f>
        <v>108.10239999999999</v>
      </c>
      <c r="Z1168" s="6">
        <f t="shared" si="94"/>
        <v>2</v>
      </c>
    </row>
    <row r="1169" spans="1:26" x14ac:dyDescent="0.3">
      <c r="A1169" s="23" t="s">
        <v>2129</v>
      </c>
      <c r="B1169" s="34">
        <v>45994</v>
      </c>
      <c r="C1169" s="23" t="s">
        <v>2130</v>
      </c>
      <c r="D1169" s="23" t="s">
        <v>87</v>
      </c>
      <c r="E1169" s="23" t="s">
        <v>88</v>
      </c>
      <c r="F1169" s="23">
        <v>600040</v>
      </c>
      <c r="G1169" s="23" t="s">
        <v>160</v>
      </c>
      <c r="H1169" s="23" t="s">
        <v>161</v>
      </c>
      <c r="I1169" s="23" t="s">
        <v>50</v>
      </c>
      <c r="J1169" s="23" t="s">
        <v>23</v>
      </c>
      <c r="K1169" s="23" t="s">
        <v>24</v>
      </c>
      <c r="L1169" s="23">
        <v>1</v>
      </c>
      <c r="M1169" s="23">
        <v>139.19</v>
      </c>
      <c r="N1169" s="23">
        <v>10</v>
      </c>
      <c r="O1169" s="23">
        <v>12</v>
      </c>
      <c r="P1169" s="23" t="s">
        <v>43</v>
      </c>
      <c r="Q1169" s="23" t="s">
        <v>34</v>
      </c>
      <c r="R1169" s="23">
        <f t="shared" si="90"/>
        <v>1</v>
      </c>
      <c r="S1169" s="23" t="str">
        <f t="shared" si="91"/>
        <v>ORD101168_20251203_CUST01513_MED014</v>
      </c>
      <c r="T1169" s="23">
        <f t="shared" si="92"/>
        <v>1</v>
      </c>
      <c r="U1169" s="6">
        <f t="shared" si="93"/>
        <v>139.19</v>
      </c>
      <c r="V1169" s="6">
        <f>tbl_Raw_Data[[#This Row],[Discount_Pct]]*tbl_Raw_Data[[#This Row],[Gross_Amount]]/100</f>
        <v>13.919</v>
      </c>
      <c r="W1169" s="6">
        <f>tbl_Raw_Data[[#This Row],[Gross_Amount]]-tbl_Raw_Data[[#This Row],[Discount_Amount]]</f>
        <v>125.271</v>
      </c>
      <c r="X1169" s="6">
        <f>tbl_Raw_Data[[#This Row],[Net_Amount_Before_Tax]]*tbl_Raw_Data[[#This Row],[Tax_Pct]]/100</f>
        <v>15.03252</v>
      </c>
      <c r="Y1169" s="6">
        <f>tbl_Raw_Data[[#This Row],[Net_Amount_Before_Tax]]+tbl_Raw_Data[[#This Row],[Tax_Amount]]</f>
        <v>140.30351999999999</v>
      </c>
      <c r="Z1169" s="6">
        <f t="shared" si="94"/>
        <v>2</v>
      </c>
    </row>
    <row r="1170" spans="1:26" x14ac:dyDescent="0.3">
      <c r="A1170" s="23" t="s">
        <v>2131</v>
      </c>
      <c r="B1170" s="34">
        <v>45309</v>
      </c>
      <c r="C1170" s="23" t="s">
        <v>1755</v>
      </c>
      <c r="D1170" s="23" t="s">
        <v>46</v>
      </c>
      <c r="E1170" s="23" t="s">
        <v>47</v>
      </c>
      <c r="F1170" s="23">
        <v>411057</v>
      </c>
      <c r="G1170" s="23" t="s">
        <v>119</v>
      </c>
      <c r="H1170" s="23" t="s">
        <v>120</v>
      </c>
      <c r="I1170" s="23" t="s">
        <v>32</v>
      </c>
      <c r="J1170" s="23" t="s">
        <v>64</v>
      </c>
      <c r="K1170" s="23" t="s">
        <v>57</v>
      </c>
      <c r="L1170" s="23">
        <v>2</v>
      </c>
      <c r="M1170" s="23">
        <v>72.86</v>
      </c>
      <c r="N1170" s="23">
        <v>5</v>
      </c>
      <c r="O1170" s="23">
        <v>5</v>
      </c>
      <c r="P1170" s="23" t="s">
        <v>58</v>
      </c>
      <c r="Q1170" s="23" t="s">
        <v>26</v>
      </c>
      <c r="R1170" s="23">
        <f t="shared" si="90"/>
        <v>1</v>
      </c>
      <c r="S1170" s="23" t="str">
        <f t="shared" si="91"/>
        <v>ORD101169_20240118_CUST01830_MED010</v>
      </c>
      <c r="T1170" s="23">
        <f t="shared" si="92"/>
        <v>1</v>
      </c>
      <c r="U1170" s="6">
        <f t="shared" si="93"/>
        <v>145.72</v>
      </c>
      <c r="V1170" s="6">
        <f>tbl_Raw_Data[[#This Row],[Discount_Pct]]*tbl_Raw_Data[[#This Row],[Gross_Amount]]/100</f>
        <v>7.2860000000000005</v>
      </c>
      <c r="W1170" s="6">
        <f>tbl_Raw_Data[[#This Row],[Gross_Amount]]-tbl_Raw_Data[[#This Row],[Discount_Amount]]</f>
        <v>138.434</v>
      </c>
      <c r="X1170" s="6">
        <f>tbl_Raw_Data[[#This Row],[Net_Amount_Before_Tax]]*tbl_Raw_Data[[#This Row],[Tax_Pct]]/100</f>
        <v>6.9216999999999995</v>
      </c>
      <c r="Y1170" s="6">
        <f>tbl_Raw_Data[[#This Row],[Net_Amount_Before_Tax]]+tbl_Raw_Data[[#This Row],[Tax_Amount]]</f>
        <v>145.35569999999998</v>
      </c>
      <c r="Z1170" s="6">
        <f t="shared" si="94"/>
        <v>2</v>
      </c>
    </row>
    <row r="1171" spans="1:26" x14ac:dyDescent="0.3">
      <c r="A1171" s="23" t="s">
        <v>2132</v>
      </c>
      <c r="B1171" s="34">
        <v>45378</v>
      </c>
      <c r="C1171" s="23" t="s">
        <v>1133</v>
      </c>
      <c r="D1171" s="23" t="s">
        <v>159</v>
      </c>
      <c r="E1171" s="23" t="s">
        <v>47</v>
      </c>
      <c r="F1171" s="23">
        <v>400069</v>
      </c>
      <c r="G1171" s="23" t="s">
        <v>107</v>
      </c>
      <c r="H1171" s="23" t="s">
        <v>108</v>
      </c>
      <c r="I1171" s="23" t="s">
        <v>63</v>
      </c>
      <c r="J1171" s="23" t="s">
        <v>42</v>
      </c>
      <c r="K1171" s="23" t="s">
        <v>57</v>
      </c>
      <c r="L1171" s="23">
        <v>3</v>
      </c>
      <c r="M1171" s="23">
        <v>99.83</v>
      </c>
      <c r="N1171" s="23">
        <v>5</v>
      </c>
      <c r="O1171" s="23">
        <v>5</v>
      </c>
      <c r="P1171" s="23" t="s">
        <v>33</v>
      </c>
      <c r="Q1171" s="23" t="s">
        <v>34</v>
      </c>
      <c r="R1171" s="23">
        <f t="shared" si="90"/>
        <v>1</v>
      </c>
      <c r="S1171" s="23" t="str">
        <f t="shared" si="91"/>
        <v>ORD101170_20240327_CUST02192_MED005</v>
      </c>
      <c r="T1171" s="23">
        <f t="shared" si="92"/>
        <v>1</v>
      </c>
      <c r="U1171" s="6">
        <f t="shared" si="93"/>
        <v>299.49</v>
      </c>
      <c r="V1171" s="6">
        <f>tbl_Raw_Data[[#This Row],[Discount_Pct]]*tbl_Raw_Data[[#This Row],[Gross_Amount]]/100</f>
        <v>14.974500000000001</v>
      </c>
      <c r="W1171" s="6">
        <f>tbl_Raw_Data[[#This Row],[Gross_Amount]]-tbl_Raw_Data[[#This Row],[Discount_Amount]]</f>
        <v>284.51550000000003</v>
      </c>
      <c r="X1171" s="6">
        <f>tbl_Raw_Data[[#This Row],[Net_Amount_Before_Tax]]*tbl_Raw_Data[[#This Row],[Tax_Pct]]/100</f>
        <v>14.225775000000001</v>
      </c>
      <c r="Y1171" s="6">
        <f>tbl_Raw_Data[[#This Row],[Net_Amount_Before_Tax]]+tbl_Raw_Data[[#This Row],[Tax_Amount]]</f>
        <v>298.74127500000003</v>
      </c>
      <c r="Z1171" s="6">
        <f t="shared" si="94"/>
        <v>2</v>
      </c>
    </row>
    <row r="1172" spans="1:26" x14ac:dyDescent="0.3">
      <c r="A1172" s="23" t="s">
        <v>2133</v>
      </c>
      <c r="B1172" s="34">
        <v>45828</v>
      </c>
      <c r="C1172" s="23" t="s">
        <v>2134</v>
      </c>
      <c r="D1172" s="23" t="s">
        <v>142</v>
      </c>
      <c r="E1172" s="23" t="s">
        <v>81</v>
      </c>
      <c r="F1172" s="23">
        <v>380001</v>
      </c>
      <c r="G1172" s="23" t="s">
        <v>192</v>
      </c>
      <c r="H1172" s="23" t="s">
        <v>193</v>
      </c>
      <c r="I1172" s="23" t="s">
        <v>41</v>
      </c>
      <c r="J1172" s="23" t="s">
        <v>194</v>
      </c>
      <c r="K1172" s="23" t="s">
        <v>24</v>
      </c>
      <c r="L1172" s="23">
        <v>1</v>
      </c>
      <c r="M1172" s="23">
        <v>31.38</v>
      </c>
      <c r="N1172" s="23">
        <v>0</v>
      </c>
      <c r="O1172" s="23">
        <v>18</v>
      </c>
      <c r="P1172" s="23" t="s">
        <v>33</v>
      </c>
      <c r="Q1172" s="23" t="s">
        <v>34</v>
      </c>
      <c r="R1172" s="23">
        <f t="shared" si="90"/>
        <v>1</v>
      </c>
      <c r="S1172" s="23" t="str">
        <f t="shared" si="91"/>
        <v>ORD101171_20250620_CUST02331_MED002</v>
      </c>
      <c r="T1172" s="23">
        <f t="shared" si="92"/>
        <v>1</v>
      </c>
      <c r="U1172" s="6">
        <f t="shared" si="93"/>
        <v>31.38</v>
      </c>
      <c r="V1172" s="6">
        <f>tbl_Raw_Data[[#This Row],[Discount_Pct]]*tbl_Raw_Data[[#This Row],[Gross_Amount]]/100</f>
        <v>0</v>
      </c>
      <c r="W1172" s="6">
        <f>tbl_Raw_Data[[#This Row],[Gross_Amount]]-tbl_Raw_Data[[#This Row],[Discount_Amount]]</f>
        <v>31.38</v>
      </c>
      <c r="X1172" s="6">
        <f>tbl_Raw_Data[[#This Row],[Net_Amount_Before_Tax]]*tbl_Raw_Data[[#This Row],[Tax_Pct]]/100</f>
        <v>5.6484000000000005</v>
      </c>
      <c r="Y1172" s="6">
        <f>tbl_Raw_Data[[#This Row],[Net_Amount_Before_Tax]]+tbl_Raw_Data[[#This Row],[Tax_Amount]]</f>
        <v>37.028399999999998</v>
      </c>
      <c r="Z1172" s="6">
        <f t="shared" si="94"/>
        <v>4</v>
      </c>
    </row>
    <row r="1173" spans="1:26" x14ac:dyDescent="0.3">
      <c r="A1173" s="23" t="s">
        <v>2135</v>
      </c>
      <c r="B1173" s="34">
        <v>45944</v>
      </c>
      <c r="C1173" s="23" t="s">
        <v>2136</v>
      </c>
      <c r="D1173" s="23" t="s">
        <v>87</v>
      </c>
      <c r="E1173" s="23" t="s">
        <v>88</v>
      </c>
      <c r="F1173" s="23">
        <v>600001</v>
      </c>
      <c r="G1173" s="23" t="s">
        <v>160</v>
      </c>
      <c r="H1173" s="23" t="s">
        <v>161</v>
      </c>
      <c r="I1173" s="23" t="s">
        <v>50</v>
      </c>
      <c r="J1173" s="23" t="s">
        <v>23</v>
      </c>
      <c r="K1173" s="23" t="s">
        <v>24</v>
      </c>
      <c r="L1173" s="23">
        <v>1</v>
      </c>
      <c r="M1173" s="23">
        <v>134.80000000000001</v>
      </c>
      <c r="N1173" s="23">
        <v>10</v>
      </c>
      <c r="O1173" s="23">
        <v>18</v>
      </c>
      <c r="P1173" s="23" t="s">
        <v>33</v>
      </c>
      <c r="Q1173" s="23" t="s">
        <v>34</v>
      </c>
      <c r="R1173" s="23">
        <f t="shared" si="90"/>
        <v>1</v>
      </c>
      <c r="S1173" s="23" t="str">
        <f t="shared" si="91"/>
        <v>ORD101172_20251014_CUST03069_MED014</v>
      </c>
      <c r="T1173" s="23">
        <f t="shared" si="92"/>
        <v>1</v>
      </c>
      <c r="U1173" s="6">
        <f t="shared" si="93"/>
        <v>134.80000000000001</v>
      </c>
      <c r="V1173" s="6">
        <f>tbl_Raw_Data[[#This Row],[Discount_Pct]]*tbl_Raw_Data[[#This Row],[Gross_Amount]]/100</f>
        <v>13.48</v>
      </c>
      <c r="W1173" s="6">
        <f>tbl_Raw_Data[[#This Row],[Gross_Amount]]-tbl_Raw_Data[[#This Row],[Discount_Amount]]</f>
        <v>121.32000000000001</v>
      </c>
      <c r="X1173" s="6">
        <f>tbl_Raw_Data[[#This Row],[Net_Amount_Before_Tax]]*tbl_Raw_Data[[#This Row],[Tax_Pct]]/100</f>
        <v>21.837600000000002</v>
      </c>
      <c r="Y1173" s="6">
        <f>tbl_Raw_Data[[#This Row],[Net_Amount_Before_Tax]]+tbl_Raw_Data[[#This Row],[Tax_Amount]]</f>
        <v>143.1576</v>
      </c>
      <c r="Z1173" s="6">
        <f t="shared" si="94"/>
        <v>2</v>
      </c>
    </row>
    <row r="1174" spans="1:26" x14ac:dyDescent="0.3">
      <c r="A1174" s="23" t="s">
        <v>2137</v>
      </c>
      <c r="B1174" s="34">
        <v>45876</v>
      </c>
      <c r="C1174" s="23" t="s">
        <v>2138</v>
      </c>
      <c r="D1174" s="23" t="s">
        <v>87</v>
      </c>
      <c r="E1174" s="23" t="s">
        <v>88</v>
      </c>
      <c r="F1174" s="23">
        <v>600040</v>
      </c>
      <c r="G1174" s="23" t="s">
        <v>53</v>
      </c>
      <c r="H1174" s="23" t="s">
        <v>54</v>
      </c>
      <c r="I1174" s="23" t="s">
        <v>55</v>
      </c>
      <c r="J1174" s="23" t="s">
        <v>56</v>
      </c>
      <c r="K1174" s="23" t="s">
        <v>57</v>
      </c>
      <c r="L1174" s="23">
        <v>2</v>
      </c>
      <c r="M1174" s="23">
        <v>61.09</v>
      </c>
      <c r="N1174" s="23">
        <v>0</v>
      </c>
      <c r="O1174" s="23">
        <v>5</v>
      </c>
      <c r="P1174" s="23" t="s">
        <v>89</v>
      </c>
      <c r="Q1174" s="23" t="s">
        <v>90</v>
      </c>
      <c r="R1174" s="23">
        <f t="shared" si="90"/>
        <v>1</v>
      </c>
      <c r="S1174" s="23" t="str">
        <f t="shared" si="91"/>
        <v>ORD101173_20250807_CUST01069_MED020</v>
      </c>
      <c r="T1174" s="23">
        <f t="shared" si="92"/>
        <v>1</v>
      </c>
      <c r="U1174" s="6">
        <f t="shared" si="93"/>
        <v>122.18</v>
      </c>
      <c r="V1174" s="6">
        <f>tbl_Raw_Data[[#This Row],[Discount_Pct]]*tbl_Raw_Data[[#This Row],[Gross_Amount]]/100</f>
        <v>0</v>
      </c>
      <c r="W1174" s="6">
        <f>tbl_Raw_Data[[#This Row],[Gross_Amount]]-tbl_Raw_Data[[#This Row],[Discount_Amount]]</f>
        <v>122.18</v>
      </c>
      <c r="X1174" s="6">
        <f>tbl_Raw_Data[[#This Row],[Net_Amount_Before_Tax]]*tbl_Raw_Data[[#This Row],[Tax_Pct]]/100</f>
        <v>6.1090000000000009</v>
      </c>
      <c r="Y1174" s="6">
        <f>tbl_Raw_Data[[#This Row],[Net_Amount_Before_Tax]]+tbl_Raw_Data[[#This Row],[Tax_Amount]]</f>
        <v>128.28900000000002</v>
      </c>
      <c r="Z1174" s="6">
        <f t="shared" si="94"/>
        <v>0</v>
      </c>
    </row>
    <row r="1175" spans="1:26" x14ac:dyDescent="0.3">
      <c r="A1175" s="23" t="s">
        <v>2139</v>
      </c>
      <c r="B1175" s="34">
        <v>45739</v>
      </c>
      <c r="C1175" s="23" t="s">
        <v>2140</v>
      </c>
      <c r="D1175" s="23" t="s">
        <v>100</v>
      </c>
      <c r="E1175" s="23" t="s">
        <v>101</v>
      </c>
      <c r="F1175" s="23">
        <v>201305</v>
      </c>
      <c r="G1175" s="23" t="s">
        <v>82</v>
      </c>
      <c r="H1175" s="23" t="s">
        <v>83</v>
      </c>
      <c r="I1175" s="23" t="s">
        <v>84</v>
      </c>
      <c r="J1175" s="23" t="s">
        <v>85</v>
      </c>
      <c r="K1175" s="23" t="s">
        <v>24</v>
      </c>
      <c r="L1175" s="23">
        <v>3</v>
      </c>
      <c r="M1175" s="23">
        <v>285.47000000000003</v>
      </c>
      <c r="N1175" s="23">
        <v>10</v>
      </c>
      <c r="O1175" s="23">
        <v>12</v>
      </c>
      <c r="P1175" s="23" t="s">
        <v>43</v>
      </c>
      <c r="Q1175" s="23" t="s">
        <v>34</v>
      </c>
      <c r="R1175" s="23">
        <f t="shared" si="90"/>
        <v>1</v>
      </c>
      <c r="S1175" s="23" t="str">
        <f t="shared" si="91"/>
        <v>ORD101174_20250323_CUST01126_MED023</v>
      </c>
      <c r="T1175" s="23">
        <f t="shared" si="92"/>
        <v>1</v>
      </c>
      <c r="U1175" s="6">
        <f t="shared" si="93"/>
        <v>856.41000000000008</v>
      </c>
      <c r="V1175" s="6">
        <f>tbl_Raw_Data[[#This Row],[Discount_Pct]]*tbl_Raw_Data[[#This Row],[Gross_Amount]]/100</f>
        <v>85.641000000000005</v>
      </c>
      <c r="W1175" s="6">
        <f>tbl_Raw_Data[[#This Row],[Gross_Amount]]-tbl_Raw_Data[[#This Row],[Discount_Amount]]</f>
        <v>770.76900000000012</v>
      </c>
      <c r="X1175" s="6">
        <f>tbl_Raw_Data[[#This Row],[Net_Amount_Before_Tax]]*tbl_Raw_Data[[#This Row],[Tax_Pct]]/100</f>
        <v>92.492280000000008</v>
      </c>
      <c r="Y1175" s="6">
        <f>tbl_Raw_Data[[#This Row],[Net_Amount_Before_Tax]]+tbl_Raw_Data[[#This Row],[Tax_Amount]]</f>
        <v>863.26128000000017</v>
      </c>
      <c r="Z1175" s="6">
        <f t="shared" si="94"/>
        <v>2</v>
      </c>
    </row>
    <row r="1176" spans="1:26" x14ac:dyDescent="0.3">
      <c r="A1176" s="23" t="s">
        <v>2141</v>
      </c>
      <c r="B1176" s="34">
        <v>45708</v>
      </c>
      <c r="C1176" s="23" t="s">
        <v>333</v>
      </c>
      <c r="D1176" s="23" t="s">
        <v>19</v>
      </c>
      <c r="E1176" s="23" t="s">
        <v>19</v>
      </c>
      <c r="F1176" s="23">
        <v>110029</v>
      </c>
      <c r="G1176" s="23" t="s">
        <v>167</v>
      </c>
      <c r="H1176" s="23" t="s">
        <v>168</v>
      </c>
      <c r="I1176" s="23" t="s">
        <v>113</v>
      </c>
      <c r="J1176" s="23" t="s">
        <v>42</v>
      </c>
      <c r="K1176" s="23" t="s">
        <v>24</v>
      </c>
      <c r="L1176" s="23">
        <v>1</v>
      </c>
      <c r="M1176" s="23">
        <v>173.86</v>
      </c>
      <c r="N1176" s="23">
        <v>5</v>
      </c>
      <c r="O1176" s="23">
        <v>12</v>
      </c>
      <c r="P1176" s="23" t="s">
        <v>25</v>
      </c>
      <c r="Q1176" s="23" t="s">
        <v>34</v>
      </c>
      <c r="R1176" s="23">
        <f t="shared" si="90"/>
        <v>1</v>
      </c>
      <c r="S1176" s="23" t="str">
        <f t="shared" si="91"/>
        <v>ORD101175_20250220_CUST00849_MED026</v>
      </c>
      <c r="T1176" s="23">
        <f t="shared" si="92"/>
        <v>1</v>
      </c>
      <c r="U1176" s="6">
        <f t="shared" si="93"/>
        <v>173.86</v>
      </c>
      <c r="V1176" s="6">
        <f>tbl_Raw_Data[[#This Row],[Discount_Pct]]*tbl_Raw_Data[[#This Row],[Gross_Amount]]/100</f>
        <v>8.6930000000000014</v>
      </c>
      <c r="W1176" s="6">
        <f>tbl_Raw_Data[[#This Row],[Gross_Amount]]-tbl_Raw_Data[[#This Row],[Discount_Amount]]</f>
        <v>165.167</v>
      </c>
      <c r="X1176" s="6">
        <f>tbl_Raw_Data[[#This Row],[Net_Amount_Before_Tax]]*tbl_Raw_Data[[#This Row],[Tax_Pct]]/100</f>
        <v>19.820039999999999</v>
      </c>
      <c r="Y1176" s="6">
        <f>tbl_Raw_Data[[#This Row],[Net_Amount_Before_Tax]]+tbl_Raw_Data[[#This Row],[Tax_Amount]]</f>
        <v>184.98704000000001</v>
      </c>
      <c r="Z1176" s="6">
        <f t="shared" si="94"/>
        <v>5</v>
      </c>
    </row>
    <row r="1177" spans="1:26" x14ac:dyDescent="0.3">
      <c r="A1177" s="23" t="s">
        <v>2142</v>
      </c>
      <c r="B1177" s="34">
        <v>46018</v>
      </c>
      <c r="C1177" s="23" t="s">
        <v>2143</v>
      </c>
      <c r="D1177" s="23" t="s">
        <v>28</v>
      </c>
      <c r="E1177" s="23" t="s">
        <v>29</v>
      </c>
      <c r="F1177" s="23">
        <v>500090</v>
      </c>
      <c r="G1177" s="23" t="s">
        <v>68</v>
      </c>
      <c r="H1177" s="23" t="s">
        <v>69</v>
      </c>
      <c r="I1177" s="23" t="s">
        <v>55</v>
      </c>
      <c r="J1177" s="23" t="s">
        <v>56</v>
      </c>
      <c r="K1177" s="23" t="s">
        <v>24</v>
      </c>
      <c r="L1177" s="23">
        <v>2</v>
      </c>
      <c r="M1177" s="23">
        <v>30.14</v>
      </c>
      <c r="N1177" s="23">
        <v>10</v>
      </c>
      <c r="O1177" s="23">
        <v>12</v>
      </c>
      <c r="P1177" s="23" t="s">
        <v>33</v>
      </c>
      <c r="Q1177" s="23" t="s">
        <v>44</v>
      </c>
      <c r="R1177" s="23">
        <f t="shared" si="90"/>
        <v>1</v>
      </c>
      <c r="S1177" s="23" t="str">
        <f t="shared" si="91"/>
        <v>ORD101176_20251227_CUST01330_MED003</v>
      </c>
      <c r="T1177" s="23">
        <f t="shared" si="92"/>
        <v>1</v>
      </c>
      <c r="U1177" s="6">
        <f t="shared" si="93"/>
        <v>60.28</v>
      </c>
      <c r="V1177" s="6">
        <f>tbl_Raw_Data[[#This Row],[Discount_Pct]]*tbl_Raw_Data[[#This Row],[Gross_Amount]]/100</f>
        <v>6.0279999999999996</v>
      </c>
      <c r="W1177" s="6">
        <f>tbl_Raw_Data[[#This Row],[Gross_Amount]]-tbl_Raw_Data[[#This Row],[Discount_Amount]]</f>
        <v>54.252000000000002</v>
      </c>
      <c r="X1177" s="6">
        <f>tbl_Raw_Data[[#This Row],[Net_Amount_Before_Tax]]*tbl_Raw_Data[[#This Row],[Tax_Pct]]/100</f>
        <v>6.5102399999999996</v>
      </c>
      <c r="Y1177" s="6">
        <f>tbl_Raw_Data[[#This Row],[Net_Amount_Before_Tax]]+tbl_Raw_Data[[#This Row],[Tax_Amount]]</f>
        <v>60.762240000000006</v>
      </c>
      <c r="Z1177" s="6">
        <f t="shared" si="94"/>
        <v>0</v>
      </c>
    </row>
    <row r="1178" spans="1:26" x14ac:dyDescent="0.3">
      <c r="A1178" s="23" t="s">
        <v>2144</v>
      </c>
      <c r="B1178" s="34">
        <v>45779</v>
      </c>
      <c r="C1178" s="23" t="s">
        <v>2145</v>
      </c>
      <c r="D1178" s="23" t="s">
        <v>19</v>
      </c>
      <c r="E1178" s="23" t="s">
        <v>19</v>
      </c>
      <c r="F1178" s="23">
        <v>110044</v>
      </c>
      <c r="G1178" s="23" t="s">
        <v>196</v>
      </c>
      <c r="H1178" s="23" t="s">
        <v>197</v>
      </c>
      <c r="I1178" s="23" t="s">
        <v>32</v>
      </c>
      <c r="J1178" s="23" t="s">
        <v>42</v>
      </c>
      <c r="K1178" s="23" t="s">
        <v>24</v>
      </c>
      <c r="L1178" s="23">
        <v>1</v>
      </c>
      <c r="M1178" s="23">
        <v>24.34</v>
      </c>
      <c r="N1178" s="23">
        <v>5</v>
      </c>
      <c r="O1178" s="23">
        <v>12</v>
      </c>
      <c r="P1178" s="23" t="s">
        <v>43</v>
      </c>
      <c r="Q1178" s="23" t="s">
        <v>34</v>
      </c>
      <c r="R1178" s="23">
        <f t="shared" si="90"/>
        <v>1</v>
      </c>
      <c r="S1178" s="23" t="str">
        <f t="shared" si="91"/>
        <v>ORD101177_20250502_CUST02285_MED011</v>
      </c>
      <c r="T1178" s="23">
        <f t="shared" si="92"/>
        <v>1</v>
      </c>
      <c r="U1178" s="6">
        <f t="shared" si="93"/>
        <v>24.34</v>
      </c>
      <c r="V1178" s="6">
        <f>tbl_Raw_Data[[#This Row],[Discount_Pct]]*tbl_Raw_Data[[#This Row],[Gross_Amount]]/100</f>
        <v>1.2170000000000001</v>
      </c>
      <c r="W1178" s="6">
        <f>tbl_Raw_Data[[#This Row],[Gross_Amount]]-tbl_Raw_Data[[#This Row],[Discount_Amount]]</f>
        <v>23.123000000000001</v>
      </c>
      <c r="X1178" s="6">
        <f>tbl_Raw_Data[[#This Row],[Net_Amount_Before_Tax]]*tbl_Raw_Data[[#This Row],[Tax_Pct]]/100</f>
        <v>2.7747600000000001</v>
      </c>
      <c r="Y1178" s="6">
        <f>tbl_Raw_Data[[#This Row],[Net_Amount_Before_Tax]]+tbl_Raw_Data[[#This Row],[Tax_Amount]]</f>
        <v>25.897760000000002</v>
      </c>
      <c r="Z1178" s="6">
        <f t="shared" si="94"/>
        <v>2</v>
      </c>
    </row>
    <row r="1179" spans="1:26" x14ac:dyDescent="0.3">
      <c r="A1179" s="23" t="s">
        <v>2146</v>
      </c>
      <c r="B1179" s="34">
        <v>45553</v>
      </c>
      <c r="C1179" s="23" t="s">
        <v>2147</v>
      </c>
      <c r="D1179" s="23" t="s">
        <v>19</v>
      </c>
      <c r="E1179" s="23" t="s">
        <v>19</v>
      </c>
      <c r="F1179" s="23">
        <v>110029</v>
      </c>
      <c r="G1179" s="23" t="s">
        <v>229</v>
      </c>
      <c r="H1179" s="23" t="s">
        <v>230</v>
      </c>
      <c r="I1179" s="23" t="s">
        <v>84</v>
      </c>
      <c r="J1179" s="23" t="s">
        <v>140</v>
      </c>
      <c r="K1179" s="23" t="s">
        <v>24</v>
      </c>
      <c r="L1179" s="23">
        <v>3</v>
      </c>
      <c r="M1179" s="23">
        <v>199.72</v>
      </c>
      <c r="N1179" s="23">
        <v>10</v>
      </c>
      <c r="O1179" s="23">
        <v>12</v>
      </c>
      <c r="P1179" s="23" t="s">
        <v>25</v>
      </c>
      <c r="Q1179" s="23" t="s">
        <v>34</v>
      </c>
      <c r="R1179" s="23">
        <f t="shared" si="90"/>
        <v>1</v>
      </c>
      <c r="S1179" s="23" t="str">
        <f t="shared" si="91"/>
        <v>ORD101178_20240918_CUST01651_MED022</v>
      </c>
      <c r="T1179" s="23">
        <f t="shared" si="92"/>
        <v>1</v>
      </c>
      <c r="U1179" s="6">
        <f t="shared" si="93"/>
        <v>599.16</v>
      </c>
      <c r="V1179" s="6">
        <f>tbl_Raw_Data[[#This Row],[Discount_Pct]]*tbl_Raw_Data[[#This Row],[Gross_Amount]]/100</f>
        <v>59.915999999999997</v>
      </c>
      <c r="W1179" s="6">
        <f>tbl_Raw_Data[[#This Row],[Gross_Amount]]-tbl_Raw_Data[[#This Row],[Discount_Amount]]</f>
        <v>539.24399999999991</v>
      </c>
      <c r="X1179" s="6">
        <f>tbl_Raw_Data[[#This Row],[Net_Amount_Before_Tax]]*tbl_Raw_Data[[#This Row],[Tax_Pct]]/100</f>
        <v>64.709279999999993</v>
      </c>
      <c r="Y1179" s="6">
        <f>tbl_Raw_Data[[#This Row],[Net_Amount_Before_Tax]]+tbl_Raw_Data[[#This Row],[Tax_Amount]]</f>
        <v>603.95327999999995</v>
      </c>
      <c r="Z1179" s="6">
        <f t="shared" si="94"/>
        <v>2</v>
      </c>
    </row>
    <row r="1180" spans="1:26" x14ac:dyDescent="0.3">
      <c r="A1180" s="23" t="s">
        <v>2148</v>
      </c>
      <c r="B1180" s="34">
        <v>45834</v>
      </c>
      <c r="C1180" s="23" t="s">
        <v>2130</v>
      </c>
      <c r="D1180" s="23" t="s">
        <v>87</v>
      </c>
      <c r="E1180" s="23" t="s">
        <v>88</v>
      </c>
      <c r="F1180" s="23">
        <v>600100</v>
      </c>
      <c r="G1180" s="23" t="s">
        <v>119</v>
      </c>
      <c r="H1180" s="23" t="s">
        <v>120</v>
      </c>
      <c r="I1180" s="23" t="s">
        <v>32</v>
      </c>
      <c r="J1180" s="23" t="s">
        <v>64</v>
      </c>
      <c r="K1180" s="23" t="s">
        <v>57</v>
      </c>
      <c r="L1180" s="23">
        <v>3</v>
      </c>
      <c r="M1180" s="23">
        <v>70.13</v>
      </c>
      <c r="N1180" s="23">
        <v>5</v>
      </c>
      <c r="O1180" s="23">
        <v>5</v>
      </c>
      <c r="P1180" s="23" t="s">
        <v>89</v>
      </c>
      <c r="Q1180" s="23" t="s">
        <v>34</v>
      </c>
      <c r="R1180" s="23">
        <f t="shared" si="90"/>
        <v>1</v>
      </c>
      <c r="S1180" s="23" t="str">
        <f t="shared" si="91"/>
        <v>ORD101179_20250626_CUST01513_MED010</v>
      </c>
      <c r="T1180" s="23">
        <f t="shared" si="92"/>
        <v>1</v>
      </c>
      <c r="U1180" s="6">
        <f t="shared" si="93"/>
        <v>210.39</v>
      </c>
      <c r="V1180" s="6">
        <f>tbl_Raw_Data[[#This Row],[Discount_Pct]]*tbl_Raw_Data[[#This Row],[Gross_Amount]]/100</f>
        <v>10.519499999999999</v>
      </c>
      <c r="W1180" s="6">
        <f>tbl_Raw_Data[[#This Row],[Gross_Amount]]-tbl_Raw_Data[[#This Row],[Discount_Amount]]</f>
        <v>199.87049999999999</v>
      </c>
      <c r="X1180" s="6">
        <f>tbl_Raw_Data[[#This Row],[Net_Amount_Before_Tax]]*tbl_Raw_Data[[#This Row],[Tax_Pct]]/100</f>
        <v>9.993525</v>
      </c>
      <c r="Y1180" s="6">
        <f>tbl_Raw_Data[[#This Row],[Net_Amount_Before_Tax]]+tbl_Raw_Data[[#This Row],[Tax_Amount]]</f>
        <v>209.864025</v>
      </c>
      <c r="Z1180" s="6">
        <f t="shared" si="94"/>
        <v>2</v>
      </c>
    </row>
    <row r="1181" spans="1:26" x14ac:dyDescent="0.3">
      <c r="A1181" s="23" t="s">
        <v>2149</v>
      </c>
      <c r="B1181" s="34">
        <v>45870</v>
      </c>
      <c r="C1181" s="23" t="s">
        <v>2150</v>
      </c>
      <c r="D1181" s="23" t="s">
        <v>130</v>
      </c>
      <c r="E1181" s="23" t="s">
        <v>131</v>
      </c>
      <c r="F1181" s="23">
        <v>700019</v>
      </c>
      <c r="G1181" s="23" t="s">
        <v>256</v>
      </c>
      <c r="H1181" s="23" t="s">
        <v>257</v>
      </c>
      <c r="I1181" s="23" t="s">
        <v>22</v>
      </c>
      <c r="J1181" s="23" t="s">
        <v>258</v>
      </c>
      <c r="K1181" s="23" t="s">
        <v>57</v>
      </c>
      <c r="L1181" s="23">
        <v>1</v>
      </c>
      <c r="M1181" s="23">
        <v>74.28</v>
      </c>
      <c r="N1181" s="23">
        <v>5</v>
      </c>
      <c r="O1181" s="23">
        <v>12</v>
      </c>
      <c r="P1181" s="23" t="s">
        <v>33</v>
      </c>
      <c r="Q1181" s="23" t="s">
        <v>34</v>
      </c>
      <c r="R1181" s="23">
        <f t="shared" si="90"/>
        <v>1</v>
      </c>
      <c r="S1181" s="23" t="str">
        <f t="shared" si="91"/>
        <v>ORD101180_20250801_CUST01768_MED025</v>
      </c>
      <c r="T1181" s="23">
        <f t="shared" si="92"/>
        <v>1</v>
      </c>
      <c r="U1181" s="6">
        <f t="shared" si="93"/>
        <v>74.28</v>
      </c>
      <c r="V1181" s="6">
        <f>tbl_Raw_Data[[#This Row],[Discount_Pct]]*tbl_Raw_Data[[#This Row],[Gross_Amount]]/100</f>
        <v>3.714</v>
      </c>
      <c r="W1181" s="6">
        <f>tbl_Raw_Data[[#This Row],[Gross_Amount]]-tbl_Raw_Data[[#This Row],[Discount_Amount]]</f>
        <v>70.566000000000003</v>
      </c>
      <c r="X1181" s="6">
        <f>tbl_Raw_Data[[#This Row],[Net_Amount_Before_Tax]]*tbl_Raw_Data[[#This Row],[Tax_Pct]]/100</f>
        <v>8.4679199999999994</v>
      </c>
      <c r="Y1181" s="6">
        <f>tbl_Raw_Data[[#This Row],[Net_Amount_Before_Tax]]+tbl_Raw_Data[[#This Row],[Tax_Amount]]</f>
        <v>79.033919999999995</v>
      </c>
      <c r="Z1181" s="6">
        <f t="shared" si="94"/>
        <v>2</v>
      </c>
    </row>
    <row r="1182" spans="1:26" x14ac:dyDescent="0.3">
      <c r="A1182" s="23" t="s">
        <v>2151</v>
      </c>
      <c r="B1182" s="34">
        <v>45418</v>
      </c>
      <c r="C1182" s="23" t="s">
        <v>996</v>
      </c>
      <c r="D1182" s="23" t="s">
        <v>130</v>
      </c>
      <c r="E1182" s="23" t="s">
        <v>131</v>
      </c>
      <c r="F1182" s="23">
        <v>700091</v>
      </c>
      <c r="G1182" s="23" t="s">
        <v>132</v>
      </c>
      <c r="H1182" s="23" t="s">
        <v>133</v>
      </c>
      <c r="I1182" s="23" t="s">
        <v>134</v>
      </c>
      <c r="J1182" s="23" t="s">
        <v>135</v>
      </c>
      <c r="K1182" s="23" t="s">
        <v>57</v>
      </c>
      <c r="L1182" s="23">
        <v>1</v>
      </c>
      <c r="M1182" s="23">
        <v>68.239999999999995</v>
      </c>
      <c r="N1182" s="23">
        <v>5</v>
      </c>
      <c r="O1182" s="23">
        <v>5</v>
      </c>
      <c r="P1182" s="23" t="s">
        <v>89</v>
      </c>
      <c r="Q1182" s="23" t="s">
        <v>26</v>
      </c>
      <c r="R1182" s="23">
        <f t="shared" si="90"/>
        <v>1</v>
      </c>
      <c r="S1182" s="23" t="str">
        <f t="shared" si="91"/>
        <v>ORD101181_20240506_CUST00398_MED007</v>
      </c>
      <c r="T1182" s="23">
        <f t="shared" si="92"/>
        <v>1</v>
      </c>
      <c r="U1182" s="6">
        <f t="shared" si="93"/>
        <v>68.239999999999995</v>
      </c>
      <c r="V1182" s="6">
        <f>tbl_Raw_Data[[#This Row],[Discount_Pct]]*tbl_Raw_Data[[#This Row],[Gross_Amount]]/100</f>
        <v>3.4119999999999999</v>
      </c>
      <c r="W1182" s="6">
        <f>tbl_Raw_Data[[#This Row],[Gross_Amount]]-tbl_Raw_Data[[#This Row],[Discount_Amount]]</f>
        <v>64.827999999999989</v>
      </c>
      <c r="X1182" s="6">
        <f>tbl_Raw_Data[[#This Row],[Net_Amount_Before_Tax]]*tbl_Raw_Data[[#This Row],[Tax_Pct]]/100</f>
        <v>3.2413999999999992</v>
      </c>
      <c r="Y1182" s="6">
        <f>tbl_Raw_Data[[#This Row],[Net_Amount_Before_Tax]]+tbl_Raw_Data[[#This Row],[Tax_Amount]]</f>
        <v>68.069399999999987</v>
      </c>
      <c r="Z1182" s="6">
        <f t="shared" si="94"/>
        <v>1</v>
      </c>
    </row>
    <row r="1183" spans="1:26" x14ac:dyDescent="0.3">
      <c r="A1183" s="23" t="s">
        <v>2152</v>
      </c>
      <c r="B1183" s="34">
        <v>45514</v>
      </c>
      <c r="C1183" s="23" t="s">
        <v>2153</v>
      </c>
      <c r="D1183" s="23" t="s">
        <v>80</v>
      </c>
      <c r="E1183" s="23" t="s">
        <v>81</v>
      </c>
      <c r="F1183" s="23">
        <v>395007</v>
      </c>
      <c r="G1183" s="23" t="s">
        <v>53</v>
      </c>
      <c r="H1183" s="23" t="s">
        <v>54</v>
      </c>
      <c r="I1183" s="23" t="s">
        <v>55</v>
      </c>
      <c r="J1183" s="23" t="s">
        <v>56</v>
      </c>
      <c r="K1183" s="23" t="s">
        <v>57</v>
      </c>
      <c r="L1183" s="23">
        <v>1</v>
      </c>
      <c r="M1183" s="23">
        <v>59.84</v>
      </c>
      <c r="N1183" s="23">
        <v>10</v>
      </c>
      <c r="O1183" s="23">
        <v>18</v>
      </c>
      <c r="P1183" s="23" t="s">
        <v>89</v>
      </c>
      <c r="Q1183" s="23" t="s">
        <v>26</v>
      </c>
      <c r="R1183" s="23">
        <f t="shared" si="90"/>
        <v>1</v>
      </c>
      <c r="S1183" s="23" t="str">
        <f t="shared" si="91"/>
        <v>ORD101182_20240810_CUST01713_MED020</v>
      </c>
      <c r="T1183" s="23">
        <f t="shared" si="92"/>
        <v>1</v>
      </c>
      <c r="U1183" s="6">
        <f t="shared" si="93"/>
        <v>59.84</v>
      </c>
      <c r="V1183" s="6">
        <f>tbl_Raw_Data[[#This Row],[Discount_Pct]]*tbl_Raw_Data[[#This Row],[Gross_Amount]]/100</f>
        <v>5.9840000000000009</v>
      </c>
      <c r="W1183" s="6">
        <f>tbl_Raw_Data[[#This Row],[Gross_Amount]]-tbl_Raw_Data[[#This Row],[Discount_Amount]]</f>
        <v>53.856000000000002</v>
      </c>
      <c r="X1183" s="6">
        <f>tbl_Raw_Data[[#This Row],[Net_Amount_Before_Tax]]*tbl_Raw_Data[[#This Row],[Tax_Pct]]/100</f>
        <v>9.6940799999999996</v>
      </c>
      <c r="Y1183" s="6">
        <f>tbl_Raw_Data[[#This Row],[Net_Amount_Before_Tax]]+tbl_Raw_Data[[#This Row],[Tax_Amount]]</f>
        <v>63.550080000000001</v>
      </c>
      <c r="Z1183" s="6">
        <f t="shared" si="94"/>
        <v>1</v>
      </c>
    </row>
    <row r="1184" spans="1:26" x14ac:dyDescent="0.3">
      <c r="A1184" s="23" t="s">
        <v>2154</v>
      </c>
      <c r="B1184" s="34">
        <v>45705</v>
      </c>
      <c r="C1184" s="23" t="s">
        <v>2155</v>
      </c>
      <c r="D1184" s="23" t="s">
        <v>183</v>
      </c>
      <c r="E1184" s="23" t="s">
        <v>184</v>
      </c>
      <c r="F1184" s="23">
        <v>122016</v>
      </c>
      <c r="G1184" s="23" t="s">
        <v>224</v>
      </c>
      <c r="H1184" s="23" t="s">
        <v>225</v>
      </c>
      <c r="I1184" s="23" t="s">
        <v>147</v>
      </c>
      <c r="J1184" s="23" t="s">
        <v>23</v>
      </c>
      <c r="K1184" s="23" t="s">
        <v>24</v>
      </c>
      <c r="L1184" s="23">
        <v>1</v>
      </c>
      <c r="M1184" s="23">
        <v>54.22</v>
      </c>
      <c r="N1184" s="23">
        <v>0</v>
      </c>
      <c r="O1184" s="23">
        <v>5</v>
      </c>
      <c r="P1184" s="23" t="s">
        <v>65</v>
      </c>
      <c r="Q1184" s="23" t="s">
        <v>34</v>
      </c>
      <c r="R1184" s="23">
        <f t="shared" si="90"/>
        <v>1</v>
      </c>
      <c r="S1184" s="23" t="str">
        <f t="shared" si="91"/>
        <v>ORD101183_20250217_CUST02027_MED015</v>
      </c>
      <c r="T1184" s="23">
        <f t="shared" si="92"/>
        <v>1</v>
      </c>
      <c r="U1184" s="6">
        <f t="shared" si="93"/>
        <v>54.22</v>
      </c>
      <c r="V1184" s="6">
        <f>tbl_Raw_Data[[#This Row],[Discount_Pct]]*tbl_Raw_Data[[#This Row],[Gross_Amount]]/100</f>
        <v>0</v>
      </c>
      <c r="W1184" s="6">
        <f>tbl_Raw_Data[[#This Row],[Gross_Amount]]-tbl_Raw_Data[[#This Row],[Discount_Amount]]</f>
        <v>54.22</v>
      </c>
      <c r="X1184" s="6">
        <f>tbl_Raw_Data[[#This Row],[Net_Amount_Before_Tax]]*tbl_Raw_Data[[#This Row],[Tax_Pct]]/100</f>
        <v>2.7110000000000003</v>
      </c>
      <c r="Y1184" s="6">
        <f>tbl_Raw_Data[[#This Row],[Net_Amount_Before_Tax]]+tbl_Raw_Data[[#This Row],[Tax_Amount]]</f>
        <v>56.930999999999997</v>
      </c>
      <c r="Z1184" s="6">
        <f t="shared" si="94"/>
        <v>3</v>
      </c>
    </row>
    <row r="1185" spans="1:26" x14ac:dyDescent="0.3">
      <c r="A1185" s="23" t="s">
        <v>2156</v>
      </c>
      <c r="B1185" s="34">
        <v>45634</v>
      </c>
      <c r="C1185" s="23" t="s">
        <v>1544</v>
      </c>
      <c r="D1185" s="23" t="s">
        <v>142</v>
      </c>
      <c r="E1185" s="23" t="s">
        <v>81</v>
      </c>
      <c r="F1185" s="23">
        <v>380058</v>
      </c>
      <c r="G1185" s="23" t="s">
        <v>94</v>
      </c>
      <c r="H1185" s="23" t="s">
        <v>95</v>
      </c>
      <c r="I1185" s="23" t="s">
        <v>84</v>
      </c>
      <c r="J1185" s="23" t="s">
        <v>42</v>
      </c>
      <c r="K1185" s="23" t="s">
        <v>24</v>
      </c>
      <c r="L1185" s="23">
        <v>1</v>
      </c>
      <c r="M1185" s="23">
        <v>92.25</v>
      </c>
      <c r="N1185" s="23">
        <v>5</v>
      </c>
      <c r="O1185" s="23">
        <v>18</v>
      </c>
      <c r="P1185" s="23" t="s">
        <v>33</v>
      </c>
      <c r="Q1185" s="23" t="s">
        <v>26</v>
      </c>
      <c r="R1185" s="23">
        <f t="shared" si="90"/>
        <v>1</v>
      </c>
      <c r="S1185" s="23" t="str">
        <f t="shared" si="91"/>
        <v>ORD101184_20241208_CUST03125_MED021</v>
      </c>
      <c r="T1185" s="23">
        <f t="shared" si="92"/>
        <v>1</v>
      </c>
      <c r="U1185" s="6">
        <f t="shared" si="93"/>
        <v>92.25</v>
      </c>
      <c r="V1185" s="6">
        <f>tbl_Raw_Data[[#This Row],[Discount_Pct]]*tbl_Raw_Data[[#This Row],[Gross_Amount]]/100</f>
        <v>4.6124999999999998</v>
      </c>
      <c r="W1185" s="6">
        <f>tbl_Raw_Data[[#This Row],[Gross_Amount]]-tbl_Raw_Data[[#This Row],[Discount_Amount]]</f>
        <v>87.637500000000003</v>
      </c>
      <c r="X1185" s="6">
        <f>tbl_Raw_Data[[#This Row],[Net_Amount_Before_Tax]]*tbl_Raw_Data[[#This Row],[Tax_Pct]]/100</f>
        <v>15.774750000000001</v>
      </c>
      <c r="Y1185" s="6">
        <f>tbl_Raw_Data[[#This Row],[Net_Amount_Before_Tax]]+tbl_Raw_Data[[#This Row],[Tax_Amount]]</f>
        <v>103.41225</v>
      </c>
      <c r="Z1185" s="6">
        <f t="shared" si="94"/>
        <v>3</v>
      </c>
    </row>
    <row r="1186" spans="1:26" x14ac:dyDescent="0.3">
      <c r="A1186" s="23" t="s">
        <v>2157</v>
      </c>
      <c r="B1186" s="34">
        <v>45321</v>
      </c>
      <c r="C1186" s="23" t="s">
        <v>2158</v>
      </c>
      <c r="D1186" s="23" t="s">
        <v>28</v>
      </c>
      <c r="E1186" s="23" t="s">
        <v>29</v>
      </c>
      <c r="F1186" s="23">
        <v>500084</v>
      </c>
      <c r="G1186" s="23" t="s">
        <v>107</v>
      </c>
      <c r="H1186" s="23" t="s">
        <v>108</v>
      </c>
      <c r="I1186" s="23" t="s">
        <v>63</v>
      </c>
      <c r="J1186" s="23" t="s">
        <v>42</v>
      </c>
      <c r="K1186" s="23" t="s">
        <v>57</v>
      </c>
      <c r="L1186" s="23">
        <v>2</v>
      </c>
      <c r="M1186" s="23">
        <v>96.51</v>
      </c>
      <c r="N1186" s="23">
        <v>0</v>
      </c>
      <c r="O1186" s="23">
        <v>12</v>
      </c>
      <c r="P1186" s="23" t="s">
        <v>25</v>
      </c>
      <c r="Q1186" s="23" t="s">
        <v>44</v>
      </c>
      <c r="R1186" s="23">
        <f t="shared" si="90"/>
        <v>1</v>
      </c>
      <c r="S1186" s="23" t="str">
        <f t="shared" si="91"/>
        <v>ORD101185_20240130_CUST02535_MED005</v>
      </c>
      <c r="T1186" s="23">
        <f t="shared" si="92"/>
        <v>1</v>
      </c>
      <c r="U1186" s="6">
        <f t="shared" si="93"/>
        <v>193.02</v>
      </c>
      <c r="V1186" s="6">
        <f>tbl_Raw_Data[[#This Row],[Discount_Pct]]*tbl_Raw_Data[[#This Row],[Gross_Amount]]/100</f>
        <v>0</v>
      </c>
      <c r="W1186" s="6">
        <f>tbl_Raw_Data[[#This Row],[Gross_Amount]]-tbl_Raw_Data[[#This Row],[Discount_Amount]]</f>
        <v>193.02</v>
      </c>
      <c r="X1186" s="6">
        <f>tbl_Raw_Data[[#This Row],[Net_Amount_Before_Tax]]*tbl_Raw_Data[[#This Row],[Tax_Pct]]/100</f>
        <v>23.162400000000002</v>
      </c>
      <c r="Y1186" s="6">
        <f>tbl_Raw_Data[[#This Row],[Net_Amount_Before_Tax]]+tbl_Raw_Data[[#This Row],[Tax_Amount]]</f>
        <v>216.1824</v>
      </c>
      <c r="Z1186" s="6">
        <f t="shared" si="94"/>
        <v>2</v>
      </c>
    </row>
    <row r="1187" spans="1:26" x14ac:dyDescent="0.3">
      <c r="A1187" s="23" t="s">
        <v>2159</v>
      </c>
      <c r="B1187" s="34">
        <v>45462</v>
      </c>
      <c r="C1187" s="23" t="s">
        <v>2160</v>
      </c>
      <c r="D1187" s="23" t="s">
        <v>52</v>
      </c>
      <c r="E1187" s="23" t="s">
        <v>52</v>
      </c>
      <c r="F1187" s="23">
        <v>160022</v>
      </c>
      <c r="G1187" s="23" t="s">
        <v>145</v>
      </c>
      <c r="H1187" s="23" t="s">
        <v>146</v>
      </c>
      <c r="I1187" s="23" t="s">
        <v>147</v>
      </c>
      <c r="J1187" s="23" t="s">
        <v>148</v>
      </c>
      <c r="K1187" s="23" t="s">
        <v>24</v>
      </c>
      <c r="L1187" s="23">
        <v>2</v>
      </c>
      <c r="M1187" s="23">
        <v>119.38</v>
      </c>
      <c r="N1187" s="23">
        <v>0</v>
      </c>
      <c r="O1187" s="23">
        <v>12</v>
      </c>
      <c r="P1187" s="23" t="s">
        <v>89</v>
      </c>
      <c r="Q1187" s="23" t="s">
        <v>34</v>
      </c>
      <c r="R1187" s="23">
        <f t="shared" si="90"/>
        <v>1</v>
      </c>
      <c r="S1187" s="23" t="str">
        <f t="shared" si="91"/>
        <v>ORD101186_20240619_CUST02332_MED016</v>
      </c>
      <c r="T1187" s="23">
        <f t="shared" si="92"/>
        <v>1</v>
      </c>
      <c r="U1187" s="6">
        <f t="shared" si="93"/>
        <v>238.76</v>
      </c>
      <c r="V1187" s="6">
        <f>tbl_Raw_Data[[#This Row],[Discount_Pct]]*tbl_Raw_Data[[#This Row],[Gross_Amount]]/100</f>
        <v>0</v>
      </c>
      <c r="W1187" s="6">
        <f>tbl_Raw_Data[[#This Row],[Gross_Amount]]-tbl_Raw_Data[[#This Row],[Discount_Amount]]</f>
        <v>238.76</v>
      </c>
      <c r="X1187" s="6">
        <f>tbl_Raw_Data[[#This Row],[Net_Amount_Before_Tax]]*tbl_Raw_Data[[#This Row],[Tax_Pct]]/100</f>
        <v>28.651199999999999</v>
      </c>
      <c r="Y1187" s="6">
        <f>tbl_Raw_Data[[#This Row],[Net_Amount_Before_Tax]]+tbl_Raw_Data[[#This Row],[Tax_Amount]]</f>
        <v>267.41120000000001</v>
      </c>
      <c r="Z1187" s="6">
        <f t="shared" si="94"/>
        <v>2</v>
      </c>
    </row>
    <row r="1188" spans="1:26" x14ac:dyDescent="0.3">
      <c r="A1188" s="23" t="s">
        <v>2161</v>
      </c>
      <c r="B1188" s="34">
        <v>45457</v>
      </c>
      <c r="C1188" s="23" t="s">
        <v>2162</v>
      </c>
      <c r="D1188" s="23" t="s">
        <v>46</v>
      </c>
      <c r="E1188" s="23" t="s">
        <v>47</v>
      </c>
      <c r="F1188" s="23">
        <v>411038</v>
      </c>
      <c r="G1188" s="23" t="s">
        <v>20</v>
      </c>
      <c r="H1188" s="23" t="s">
        <v>21</v>
      </c>
      <c r="I1188" s="23" t="s">
        <v>22</v>
      </c>
      <c r="J1188" s="23" t="s">
        <v>23</v>
      </c>
      <c r="K1188" s="23" t="s">
        <v>24</v>
      </c>
      <c r="L1188" s="23">
        <v>4</v>
      </c>
      <c r="M1188" s="23">
        <v>125.19</v>
      </c>
      <c r="N1188" s="23">
        <v>15</v>
      </c>
      <c r="O1188" s="23">
        <v>5</v>
      </c>
      <c r="P1188" s="23" t="s">
        <v>43</v>
      </c>
      <c r="Q1188" s="23" t="s">
        <v>34</v>
      </c>
      <c r="R1188" s="23">
        <f t="shared" si="90"/>
        <v>1</v>
      </c>
      <c r="S1188" s="23" t="str">
        <f t="shared" si="91"/>
        <v>ORD101187_20240614_CUST01876_MED024</v>
      </c>
      <c r="T1188" s="23">
        <f t="shared" si="92"/>
        <v>1</v>
      </c>
      <c r="U1188" s="6">
        <f t="shared" si="93"/>
        <v>500.76</v>
      </c>
      <c r="V1188" s="6">
        <f>tbl_Raw_Data[[#This Row],[Discount_Pct]]*tbl_Raw_Data[[#This Row],[Gross_Amount]]/100</f>
        <v>75.11399999999999</v>
      </c>
      <c r="W1188" s="6">
        <f>tbl_Raw_Data[[#This Row],[Gross_Amount]]-tbl_Raw_Data[[#This Row],[Discount_Amount]]</f>
        <v>425.64600000000002</v>
      </c>
      <c r="X1188" s="6">
        <f>tbl_Raw_Data[[#This Row],[Net_Amount_Before_Tax]]*tbl_Raw_Data[[#This Row],[Tax_Pct]]/100</f>
        <v>21.282299999999999</v>
      </c>
      <c r="Y1188" s="6">
        <f>tbl_Raw_Data[[#This Row],[Net_Amount_Before_Tax]]+tbl_Raw_Data[[#This Row],[Tax_Amount]]</f>
        <v>446.92830000000004</v>
      </c>
      <c r="Z1188" s="6">
        <f t="shared" si="94"/>
        <v>2</v>
      </c>
    </row>
    <row r="1189" spans="1:26" x14ac:dyDescent="0.3">
      <c r="A1189" s="23" t="s">
        <v>2161</v>
      </c>
      <c r="B1189" s="34">
        <v>45323</v>
      </c>
      <c r="C1189" s="23" t="s">
        <v>807</v>
      </c>
      <c r="D1189" s="23" t="s">
        <v>123</v>
      </c>
      <c r="E1189" s="23" t="s">
        <v>101</v>
      </c>
      <c r="F1189" s="23">
        <v>226010</v>
      </c>
      <c r="G1189" s="23" t="s">
        <v>224</v>
      </c>
      <c r="H1189" s="23" t="s">
        <v>225</v>
      </c>
      <c r="I1189" s="23" t="s">
        <v>147</v>
      </c>
      <c r="J1189" s="23" t="s">
        <v>23</v>
      </c>
      <c r="K1189" s="23" t="s">
        <v>24</v>
      </c>
      <c r="L1189" s="23">
        <v>2</v>
      </c>
      <c r="M1189" s="23">
        <v>51.1</v>
      </c>
      <c r="N1189" s="23">
        <v>5</v>
      </c>
      <c r="O1189" s="23">
        <v>5</v>
      </c>
      <c r="P1189" s="23" t="s">
        <v>33</v>
      </c>
      <c r="Q1189" s="23" t="s">
        <v>34</v>
      </c>
      <c r="R1189" s="23">
        <f t="shared" si="90"/>
        <v>1</v>
      </c>
      <c r="S1189" s="23" t="str">
        <f t="shared" si="91"/>
        <v>ORD101187_20240201_CUST00848_MED015</v>
      </c>
      <c r="T1189" s="23">
        <f t="shared" si="92"/>
        <v>1</v>
      </c>
      <c r="U1189" s="6">
        <f t="shared" si="93"/>
        <v>102.2</v>
      </c>
      <c r="V1189" s="6">
        <f>tbl_Raw_Data[[#This Row],[Discount_Pct]]*tbl_Raw_Data[[#This Row],[Gross_Amount]]/100</f>
        <v>5.1100000000000003</v>
      </c>
      <c r="W1189" s="6">
        <f>tbl_Raw_Data[[#This Row],[Gross_Amount]]-tbl_Raw_Data[[#This Row],[Discount_Amount]]</f>
        <v>97.09</v>
      </c>
      <c r="X1189" s="6">
        <f>tbl_Raw_Data[[#This Row],[Net_Amount_Before_Tax]]*tbl_Raw_Data[[#This Row],[Tax_Pct]]/100</f>
        <v>4.8545000000000007</v>
      </c>
      <c r="Y1189" s="6">
        <f>tbl_Raw_Data[[#This Row],[Net_Amount_Before_Tax]]+tbl_Raw_Data[[#This Row],[Tax_Amount]]</f>
        <v>101.94450000000001</v>
      </c>
      <c r="Z1189" s="6">
        <f t="shared" si="94"/>
        <v>3</v>
      </c>
    </row>
    <row r="1190" spans="1:26" x14ac:dyDescent="0.3">
      <c r="A1190" s="23" t="s">
        <v>2163</v>
      </c>
      <c r="B1190" s="34">
        <v>45631</v>
      </c>
      <c r="C1190" s="23" t="s">
        <v>2164</v>
      </c>
      <c r="D1190" s="23" t="s">
        <v>28</v>
      </c>
      <c r="E1190" s="23" t="s">
        <v>29</v>
      </c>
      <c r="F1190" s="23">
        <v>500084</v>
      </c>
      <c r="G1190" s="23" t="s">
        <v>224</v>
      </c>
      <c r="H1190" s="23" t="s">
        <v>225</v>
      </c>
      <c r="I1190" s="23" t="s">
        <v>147</v>
      </c>
      <c r="J1190" s="23" t="s">
        <v>23</v>
      </c>
      <c r="K1190" s="23" t="s">
        <v>24</v>
      </c>
      <c r="L1190" s="23">
        <v>3</v>
      </c>
      <c r="M1190" s="23">
        <v>43.15</v>
      </c>
      <c r="N1190" s="23">
        <v>10</v>
      </c>
      <c r="O1190" s="23">
        <v>18</v>
      </c>
      <c r="P1190" s="23" t="s">
        <v>89</v>
      </c>
      <c r="Q1190" s="23" t="s">
        <v>90</v>
      </c>
      <c r="R1190" s="23">
        <f t="shared" si="90"/>
        <v>1</v>
      </c>
      <c r="S1190" s="23" t="str">
        <f t="shared" si="91"/>
        <v>ORD101189_20241205_CUST00653_MED015</v>
      </c>
      <c r="T1190" s="23">
        <f t="shared" si="92"/>
        <v>1</v>
      </c>
      <c r="U1190" s="6">
        <f t="shared" si="93"/>
        <v>129.44999999999999</v>
      </c>
      <c r="V1190" s="6">
        <f>tbl_Raw_Data[[#This Row],[Discount_Pct]]*tbl_Raw_Data[[#This Row],[Gross_Amount]]/100</f>
        <v>12.945</v>
      </c>
      <c r="W1190" s="6">
        <f>tbl_Raw_Data[[#This Row],[Gross_Amount]]-tbl_Raw_Data[[#This Row],[Discount_Amount]]</f>
        <v>116.505</v>
      </c>
      <c r="X1190" s="6">
        <f>tbl_Raw_Data[[#This Row],[Net_Amount_Before_Tax]]*tbl_Raw_Data[[#This Row],[Tax_Pct]]/100</f>
        <v>20.9709</v>
      </c>
      <c r="Y1190" s="6">
        <f>tbl_Raw_Data[[#This Row],[Net_Amount_Before_Tax]]+tbl_Raw_Data[[#This Row],[Tax_Amount]]</f>
        <v>137.4759</v>
      </c>
      <c r="Z1190" s="6">
        <f t="shared" si="94"/>
        <v>1</v>
      </c>
    </row>
    <row r="1191" spans="1:26" x14ac:dyDescent="0.3">
      <c r="A1191" s="23" t="s">
        <v>2165</v>
      </c>
      <c r="B1191" s="34">
        <v>45364</v>
      </c>
      <c r="C1191" s="23" t="s">
        <v>1806</v>
      </c>
      <c r="D1191" s="23" t="s">
        <v>130</v>
      </c>
      <c r="E1191" s="23" t="s">
        <v>131</v>
      </c>
      <c r="F1191" s="23">
        <v>700102</v>
      </c>
      <c r="G1191" s="23" t="s">
        <v>185</v>
      </c>
      <c r="H1191" s="23" t="s">
        <v>186</v>
      </c>
      <c r="I1191" s="23" t="s">
        <v>76</v>
      </c>
      <c r="J1191" s="23" t="s">
        <v>187</v>
      </c>
      <c r="K1191" s="23" t="s">
        <v>57</v>
      </c>
      <c r="L1191" s="23">
        <v>4</v>
      </c>
      <c r="M1191" s="23">
        <v>90.21</v>
      </c>
      <c r="N1191" s="23">
        <v>10</v>
      </c>
      <c r="O1191" s="23">
        <v>12</v>
      </c>
      <c r="P1191" s="23" t="s">
        <v>58</v>
      </c>
      <c r="Q1191" s="23" t="s">
        <v>34</v>
      </c>
      <c r="R1191" s="23">
        <f t="shared" si="90"/>
        <v>1</v>
      </c>
      <c r="S1191" s="23" t="str">
        <f t="shared" si="91"/>
        <v>ORD101190_20240313_CUST03208_MED009</v>
      </c>
      <c r="T1191" s="23">
        <f t="shared" si="92"/>
        <v>1</v>
      </c>
      <c r="U1191" s="6">
        <f t="shared" si="93"/>
        <v>360.84</v>
      </c>
      <c r="V1191" s="6">
        <f>tbl_Raw_Data[[#This Row],[Discount_Pct]]*tbl_Raw_Data[[#This Row],[Gross_Amount]]/100</f>
        <v>36.083999999999996</v>
      </c>
      <c r="W1191" s="6">
        <f>tbl_Raw_Data[[#This Row],[Gross_Amount]]-tbl_Raw_Data[[#This Row],[Discount_Amount]]</f>
        <v>324.75599999999997</v>
      </c>
      <c r="X1191" s="6">
        <f>tbl_Raw_Data[[#This Row],[Net_Amount_Before_Tax]]*tbl_Raw_Data[[#This Row],[Tax_Pct]]/100</f>
        <v>38.97072</v>
      </c>
      <c r="Y1191" s="6">
        <f>tbl_Raw_Data[[#This Row],[Net_Amount_Before_Tax]]+tbl_Raw_Data[[#This Row],[Tax_Amount]]</f>
        <v>363.72672</v>
      </c>
      <c r="Z1191" s="6">
        <f t="shared" si="94"/>
        <v>1</v>
      </c>
    </row>
    <row r="1192" spans="1:26" x14ac:dyDescent="0.3">
      <c r="A1192" s="23" t="s">
        <v>2166</v>
      </c>
      <c r="B1192" s="34">
        <v>45353</v>
      </c>
      <c r="C1192" s="23" t="s">
        <v>2167</v>
      </c>
      <c r="D1192" s="23" t="s">
        <v>183</v>
      </c>
      <c r="E1192" s="23" t="s">
        <v>184</v>
      </c>
      <c r="F1192" s="23">
        <v>122018</v>
      </c>
      <c r="G1192" s="23" t="s">
        <v>138</v>
      </c>
      <c r="H1192" s="23" t="s">
        <v>139</v>
      </c>
      <c r="I1192" s="23" t="s">
        <v>50</v>
      </c>
      <c r="J1192" s="23" t="s">
        <v>140</v>
      </c>
      <c r="K1192" s="23" t="s">
        <v>24</v>
      </c>
      <c r="L1192" s="23">
        <v>3</v>
      </c>
      <c r="M1192" s="23">
        <v>172.13</v>
      </c>
      <c r="N1192" s="23">
        <v>0</v>
      </c>
      <c r="O1192" s="23">
        <v>12</v>
      </c>
      <c r="P1192" s="23" t="s">
        <v>58</v>
      </c>
      <c r="Q1192" s="23" t="s">
        <v>90</v>
      </c>
      <c r="R1192" s="23">
        <f t="shared" si="90"/>
        <v>1</v>
      </c>
      <c r="S1192" s="23" t="str">
        <f t="shared" si="91"/>
        <v>ORD101191_20240302_CUST01200_MED013</v>
      </c>
      <c r="T1192" s="23">
        <f t="shared" si="92"/>
        <v>1</v>
      </c>
      <c r="U1192" s="6">
        <f t="shared" si="93"/>
        <v>516.39</v>
      </c>
      <c r="V1192" s="6">
        <f>tbl_Raw_Data[[#This Row],[Discount_Pct]]*tbl_Raw_Data[[#This Row],[Gross_Amount]]/100</f>
        <v>0</v>
      </c>
      <c r="W1192" s="6">
        <f>tbl_Raw_Data[[#This Row],[Gross_Amount]]-tbl_Raw_Data[[#This Row],[Discount_Amount]]</f>
        <v>516.39</v>
      </c>
      <c r="X1192" s="6">
        <f>tbl_Raw_Data[[#This Row],[Net_Amount_Before_Tax]]*tbl_Raw_Data[[#This Row],[Tax_Pct]]/100</f>
        <v>61.966800000000006</v>
      </c>
      <c r="Y1192" s="6">
        <f>tbl_Raw_Data[[#This Row],[Net_Amount_Before_Tax]]+tbl_Raw_Data[[#This Row],[Tax_Amount]]</f>
        <v>578.35680000000002</v>
      </c>
      <c r="Z1192" s="6">
        <f t="shared" si="94"/>
        <v>0</v>
      </c>
    </row>
    <row r="1193" spans="1:26" x14ac:dyDescent="0.3">
      <c r="A1193" s="23" t="s">
        <v>2168</v>
      </c>
      <c r="B1193" s="34">
        <v>45419</v>
      </c>
      <c r="C1193" s="23" t="s">
        <v>1817</v>
      </c>
      <c r="D1193" s="23" t="s">
        <v>92</v>
      </c>
      <c r="E1193" s="23" t="s">
        <v>93</v>
      </c>
      <c r="F1193" s="23">
        <v>560034</v>
      </c>
      <c r="G1193" s="23" t="s">
        <v>48</v>
      </c>
      <c r="H1193" s="23" t="s">
        <v>49</v>
      </c>
      <c r="I1193" s="23" t="s">
        <v>50</v>
      </c>
      <c r="J1193" s="23" t="s">
        <v>23</v>
      </c>
      <c r="K1193" s="23" t="s">
        <v>24</v>
      </c>
      <c r="L1193" s="23">
        <v>1</v>
      </c>
      <c r="M1193" s="23">
        <v>121.31</v>
      </c>
      <c r="N1193" s="23">
        <v>10</v>
      </c>
      <c r="O1193" s="23">
        <v>5</v>
      </c>
      <c r="P1193" s="23" t="s">
        <v>65</v>
      </c>
      <c r="Q1193" s="23" t="s">
        <v>26</v>
      </c>
      <c r="R1193" s="23">
        <f t="shared" si="90"/>
        <v>1</v>
      </c>
      <c r="S1193" s="23" t="str">
        <f t="shared" si="91"/>
        <v>ORD101192_20240507_CUST00425_MED028</v>
      </c>
      <c r="T1193" s="23">
        <f t="shared" si="92"/>
        <v>1</v>
      </c>
      <c r="U1193" s="6">
        <f t="shared" si="93"/>
        <v>121.31</v>
      </c>
      <c r="V1193" s="6">
        <f>tbl_Raw_Data[[#This Row],[Discount_Pct]]*tbl_Raw_Data[[#This Row],[Gross_Amount]]/100</f>
        <v>12.130999999999998</v>
      </c>
      <c r="W1193" s="6">
        <f>tbl_Raw_Data[[#This Row],[Gross_Amount]]-tbl_Raw_Data[[#This Row],[Discount_Amount]]</f>
        <v>109.179</v>
      </c>
      <c r="X1193" s="6">
        <f>tbl_Raw_Data[[#This Row],[Net_Amount_Before_Tax]]*tbl_Raw_Data[[#This Row],[Tax_Pct]]/100</f>
        <v>5.4589499999999997</v>
      </c>
      <c r="Y1193" s="6">
        <f>tbl_Raw_Data[[#This Row],[Net_Amount_Before_Tax]]+tbl_Raw_Data[[#This Row],[Tax_Amount]]</f>
        <v>114.63795</v>
      </c>
      <c r="Z1193" s="6">
        <f t="shared" si="94"/>
        <v>4</v>
      </c>
    </row>
    <row r="1194" spans="1:26" x14ac:dyDescent="0.3">
      <c r="A1194" s="23" t="s">
        <v>2169</v>
      </c>
      <c r="B1194" s="34">
        <v>45437</v>
      </c>
      <c r="C1194" s="23" t="s">
        <v>2170</v>
      </c>
      <c r="D1194" s="23" t="s">
        <v>183</v>
      </c>
      <c r="E1194" s="23" t="s">
        <v>184</v>
      </c>
      <c r="F1194" s="23">
        <v>122016</v>
      </c>
      <c r="G1194" s="23" t="s">
        <v>145</v>
      </c>
      <c r="H1194" s="23" t="s">
        <v>146</v>
      </c>
      <c r="I1194" s="23" t="s">
        <v>147</v>
      </c>
      <c r="J1194" s="23" t="s">
        <v>148</v>
      </c>
      <c r="K1194" s="23" t="s">
        <v>24</v>
      </c>
      <c r="L1194" s="23">
        <v>1</v>
      </c>
      <c r="M1194" s="23">
        <v>95.15</v>
      </c>
      <c r="N1194" s="23">
        <v>10</v>
      </c>
      <c r="O1194" s="23">
        <v>5</v>
      </c>
      <c r="P1194" s="23" t="s">
        <v>58</v>
      </c>
      <c r="Q1194" s="23" t="s">
        <v>90</v>
      </c>
      <c r="R1194" s="23">
        <f t="shared" si="90"/>
        <v>1</v>
      </c>
      <c r="S1194" s="23" t="str">
        <f t="shared" si="91"/>
        <v>ORD101193_20240525_CUST00996_MED016</v>
      </c>
      <c r="T1194" s="23">
        <f t="shared" si="92"/>
        <v>1</v>
      </c>
      <c r="U1194" s="6">
        <f t="shared" si="93"/>
        <v>95.15</v>
      </c>
      <c r="V1194" s="6">
        <f>tbl_Raw_Data[[#This Row],[Discount_Pct]]*tbl_Raw_Data[[#This Row],[Gross_Amount]]/100</f>
        <v>9.5150000000000006</v>
      </c>
      <c r="W1194" s="6">
        <f>tbl_Raw_Data[[#This Row],[Gross_Amount]]-tbl_Raw_Data[[#This Row],[Discount_Amount]]</f>
        <v>85.635000000000005</v>
      </c>
      <c r="X1194" s="6">
        <f>tbl_Raw_Data[[#This Row],[Net_Amount_Before_Tax]]*tbl_Raw_Data[[#This Row],[Tax_Pct]]/100</f>
        <v>4.2817499999999997</v>
      </c>
      <c r="Y1194" s="6">
        <f>tbl_Raw_Data[[#This Row],[Net_Amount_Before_Tax]]+tbl_Raw_Data[[#This Row],[Tax_Amount]]</f>
        <v>89.916750000000008</v>
      </c>
      <c r="Z1194" s="6">
        <f t="shared" si="94"/>
        <v>1</v>
      </c>
    </row>
    <row r="1195" spans="1:26" x14ac:dyDescent="0.3">
      <c r="A1195" s="23" t="s">
        <v>2171</v>
      </c>
      <c r="B1195" s="34">
        <v>45558</v>
      </c>
      <c r="C1195" s="23" t="s">
        <v>2172</v>
      </c>
      <c r="D1195" s="23" t="s">
        <v>87</v>
      </c>
      <c r="E1195" s="23" t="s">
        <v>88</v>
      </c>
      <c r="F1195" s="23">
        <v>600040</v>
      </c>
      <c r="G1195" s="23" t="s">
        <v>82</v>
      </c>
      <c r="H1195" s="23" t="s">
        <v>83</v>
      </c>
      <c r="I1195" s="23" t="s">
        <v>84</v>
      </c>
      <c r="J1195" s="23" t="s">
        <v>85</v>
      </c>
      <c r="K1195" s="23" t="s">
        <v>24</v>
      </c>
      <c r="L1195" s="23">
        <v>2</v>
      </c>
      <c r="M1195" s="23">
        <v>326.68</v>
      </c>
      <c r="N1195" s="23">
        <v>10</v>
      </c>
      <c r="O1195" s="23">
        <v>12</v>
      </c>
      <c r="P1195" s="23" t="s">
        <v>89</v>
      </c>
      <c r="Q1195" s="23" t="s">
        <v>34</v>
      </c>
      <c r="R1195" s="23">
        <f t="shared" si="90"/>
        <v>1</v>
      </c>
      <c r="S1195" s="23" t="str">
        <f t="shared" si="91"/>
        <v>ORD101194_20240923_CUST01403_MED023</v>
      </c>
      <c r="T1195" s="23">
        <f t="shared" si="92"/>
        <v>1</v>
      </c>
      <c r="U1195" s="6">
        <f t="shared" si="93"/>
        <v>653.36</v>
      </c>
      <c r="V1195" s="6">
        <f>tbl_Raw_Data[[#This Row],[Discount_Pct]]*tbl_Raw_Data[[#This Row],[Gross_Amount]]/100</f>
        <v>65.335999999999999</v>
      </c>
      <c r="W1195" s="6">
        <f>tbl_Raw_Data[[#This Row],[Gross_Amount]]-tbl_Raw_Data[[#This Row],[Discount_Amount]]</f>
        <v>588.024</v>
      </c>
      <c r="X1195" s="6">
        <f>tbl_Raw_Data[[#This Row],[Net_Amount_Before_Tax]]*tbl_Raw_Data[[#This Row],[Tax_Pct]]/100</f>
        <v>70.562880000000007</v>
      </c>
      <c r="Y1195" s="6">
        <f>tbl_Raw_Data[[#This Row],[Net_Amount_Before_Tax]]+tbl_Raw_Data[[#This Row],[Tax_Amount]]</f>
        <v>658.58688000000006</v>
      </c>
      <c r="Z1195" s="6">
        <f t="shared" si="94"/>
        <v>1</v>
      </c>
    </row>
    <row r="1196" spans="1:26" x14ac:dyDescent="0.3">
      <c r="A1196" s="23" t="s">
        <v>2173</v>
      </c>
      <c r="B1196" s="34">
        <v>45443</v>
      </c>
      <c r="C1196" s="23" t="s">
        <v>2174</v>
      </c>
      <c r="D1196" s="23" t="s">
        <v>87</v>
      </c>
      <c r="E1196" s="23" t="s">
        <v>88</v>
      </c>
      <c r="F1196" s="23">
        <v>600040</v>
      </c>
      <c r="G1196" s="23" t="s">
        <v>39</v>
      </c>
      <c r="H1196" s="23" t="s">
        <v>40</v>
      </c>
      <c r="I1196" s="23" t="s">
        <v>41</v>
      </c>
      <c r="J1196" s="23" t="s">
        <v>42</v>
      </c>
      <c r="K1196" s="23" t="s">
        <v>24</v>
      </c>
      <c r="L1196" s="23">
        <v>1</v>
      </c>
      <c r="M1196" s="23">
        <v>29.4</v>
      </c>
      <c r="N1196" s="23">
        <v>5</v>
      </c>
      <c r="O1196" s="23">
        <v>5</v>
      </c>
      <c r="P1196" s="23" t="s">
        <v>58</v>
      </c>
      <c r="Q1196" s="23" t="s">
        <v>34</v>
      </c>
      <c r="R1196" s="23">
        <f t="shared" si="90"/>
        <v>1</v>
      </c>
      <c r="S1196" s="23" t="str">
        <f t="shared" si="91"/>
        <v>ORD101195_20240531_CUST02138_MED001</v>
      </c>
      <c r="T1196" s="23">
        <f t="shared" si="92"/>
        <v>1</v>
      </c>
      <c r="U1196" s="6">
        <f t="shared" si="93"/>
        <v>29.4</v>
      </c>
      <c r="V1196" s="6">
        <f>tbl_Raw_Data[[#This Row],[Discount_Pct]]*tbl_Raw_Data[[#This Row],[Gross_Amount]]/100</f>
        <v>1.47</v>
      </c>
      <c r="W1196" s="6">
        <f>tbl_Raw_Data[[#This Row],[Gross_Amount]]-tbl_Raw_Data[[#This Row],[Discount_Amount]]</f>
        <v>27.93</v>
      </c>
      <c r="X1196" s="6">
        <f>tbl_Raw_Data[[#This Row],[Net_Amount_Before_Tax]]*tbl_Raw_Data[[#This Row],[Tax_Pct]]/100</f>
        <v>1.3965000000000001</v>
      </c>
      <c r="Y1196" s="6">
        <f>tbl_Raw_Data[[#This Row],[Net_Amount_Before_Tax]]+tbl_Raw_Data[[#This Row],[Tax_Amount]]</f>
        <v>29.326499999999999</v>
      </c>
      <c r="Z1196" s="6">
        <f t="shared" si="94"/>
        <v>3</v>
      </c>
    </row>
    <row r="1197" spans="1:26" x14ac:dyDescent="0.3">
      <c r="A1197" s="23" t="s">
        <v>2175</v>
      </c>
      <c r="B1197" s="34">
        <v>45604</v>
      </c>
      <c r="C1197" s="23" t="s">
        <v>1457</v>
      </c>
      <c r="D1197" s="23" t="s">
        <v>100</v>
      </c>
      <c r="E1197" s="23" t="s">
        <v>101</v>
      </c>
      <c r="F1197" s="23">
        <v>201303</v>
      </c>
      <c r="G1197" s="23" t="s">
        <v>224</v>
      </c>
      <c r="H1197" s="23" t="s">
        <v>225</v>
      </c>
      <c r="I1197" s="23" t="s">
        <v>147</v>
      </c>
      <c r="J1197" s="23" t="s">
        <v>23</v>
      </c>
      <c r="K1197" s="23" t="s">
        <v>24</v>
      </c>
      <c r="L1197" s="23">
        <v>2</v>
      </c>
      <c r="M1197" s="23">
        <v>44.24</v>
      </c>
      <c r="N1197" s="23">
        <v>10</v>
      </c>
      <c r="O1197" s="23">
        <v>5</v>
      </c>
      <c r="P1197" s="23" t="s">
        <v>89</v>
      </c>
      <c r="Q1197" s="23" t="s">
        <v>34</v>
      </c>
      <c r="R1197" s="23">
        <f t="shared" si="90"/>
        <v>1</v>
      </c>
      <c r="S1197" s="23" t="str">
        <f t="shared" si="91"/>
        <v>ORD101196_20241108_CUST01947_MED015</v>
      </c>
      <c r="T1197" s="23">
        <f t="shared" si="92"/>
        <v>1</v>
      </c>
      <c r="U1197" s="6">
        <f t="shared" si="93"/>
        <v>88.48</v>
      </c>
      <c r="V1197" s="6">
        <f>tbl_Raw_Data[[#This Row],[Discount_Pct]]*tbl_Raw_Data[[#This Row],[Gross_Amount]]/100</f>
        <v>8.8480000000000008</v>
      </c>
      <c r="W1197" s="6">
        <f>tbl_Raw_Data[[#This Row],[Gross_Amount]]-tbl_Raw_Data[[#This Row],[Discount_Amount]]</f>
        <v>79.632000000000005</v>
      </c>
      <c r="X1197" s="6">
        <f>tbl_Raw_Data[[#This Row],[Net_Amount_Before_Tax]]*tbl_Raw_Data[[#This Row],[Tax_Pct]]/100</f>
        <v>3.9816000000000003</v>
      </c>
      <c r="Y1197" s="6">
        <f>tbl_Raw_Data[[#This Row],[Net_Amount_Before_Tax]]+tbl_Raw_Data[[#This Row],[Tax_Amount]]</f>
        <v>83.613600000000005</v>
      </c>
      <c r="Z1197" s="6">
        <f t="shared" si="94"/>
        <v>3</v>
      </c>
    </row>
    <row r="1198" spans="1:26" x14ac:dyDescent="0.3">
      <c r="A1198" s="23" t="s">
        <v>2176</v>
      </c>
      <c r="B1198" s="34">
        <v>45555</v>
      </c>
      <c r="C1198" s="23" t="s">
        <v>2177</v>
      </c>
      <c r="D1198" s="23" t="s">
        <v>28</v>
      </c>
      <c r="E1198" s="23" t="s">
        <v>29</v>
      </c>
      <c r="F1198" s="23">
        <v>500081</v>
      </c>
      <c r="G1198" s="23" t="s">
        <v>39</v>
      </c>
      <c r="H1198" s="23" t="s">
        <v>40</v>
      </c>
      <c r="I1198" s="23" t="s">
        <v>41</v>
      </c>
      <c r="J1198" s="23" t="s">
        <v>42</v>
      </c>
      <c r="K1198" s="23" t="s">
        <v>24</v>
      </c>
      <c r="L1198" s="23">
        <v>3</v>
      </c>
      <c r="M1198" s="23">
        <v>31.12</v>
      </c>
      <c r="N1198" s="23">
        <v>0</v>
      </c>
      <c r="O1198" s="23">
        <v>5</v>
      </c>
      <c r="P1198" s="23" t="s">
        <v>65</v>
      </c>
      <c r="Q1198" s="23" t="s">
        <v>26</v>
      </c>
      <c r="R1198" s="23">
        <f t="shared" si="90"/>
        <v>1</v>
      </c>
      <c r="S1198" s="23" t="str">
        <f t="shared" si="91"/>
        <v>ORD101197_20240920_CUST02609_MED001</v>
      </c>
      <c r="T1198" s="23">
        <f t="shared" si="92"/>
        <v>1</v>
      </c>
      <c r="U1198" s="6">
        <f t="shared" si="93"/>
        <v>93.36</v>
      </c>
      <c r="V1198" s="6">
        <f>tbl_Raw_Data[[#This Row],[Discount_Pct]]*tbl_Raw_Data[[#This Row],[Gross_Amount]]/100</f>
        <v>0</v>
      </c>
      <c r="W1198" s="6">
        <f>tbl_Raw_Data[[#This Row],[Gross_Amount]]-tbl_Raw_Data[[#This Row],[Discount_Amount]]</f>
        <v>93.36</v>
      </c>
      <c r="X1198" s="6">
        <f>tbl_Raw_Data[[#This Row],[Net_Amount_Before_Tax]]*tbl_Raw_Data[[#This Row],[Tax_Pct]]/100</f>
        <v>4.6680000000000001</v>
      </c>
      <c r="Y1198" s="6">
        <f>tbl_Raw_Data[[#This Row],[Net_Amount_Before_Tax]]+tbl_Raw_Data[[#This Row],[Tax_Amount]]</f>
        <v>98.028000000000006</v>
      </c>
      <c r="Z1198" s="6">
        <f t="shared" si="94"/>
        <v>0</v>
      </c>
    </row>
    <row r="1199" spans="1:26" x14ac:dyDescent="0.3">
      <c r="A1199" s="23" t="s">
        <v>2178</v>
      </c>
      <c r="B1199" s="34">
        <v>45466</v>
      </c>
      <c r="C1199" s="23" t="s">
        <v>2179</v>
      </c>
      <c r="D1199" s="23" t="s">
        <v>52</v>
      </c>
      <c r="E1199" s="23" t="s">
        <v>52</v>
      </c>
      <c r="F1199" s="23">
        <v>160022</v>
      </c>
      <c r="G1199" s="23" t="s">
        <v>107</v>
      </c>
      <c r="H1199" s="23" t="s">
        <v>108</v>
      </c>
      <c r="I1199" s="23" t="s">
        <v>63</v>
      </c>
      <c r="J1199" s="23" t="s">
        <v>42</v>
      </c>
      <c r="K1199" s="23" t="s">
        <v>57</v>
      </c>
      <c r="L1199" s="23">
        <v>2</v>
      </c>
      <c r="M1199" s="23">
        <v>96.45</v>
      </c>
      <c r="N1199" s="23">
        <v>5</v>
      </c>
      <c r="O1199" s="23">
        <v>12</v>
      </c>
      <c r="P1199" s="23" t="s">
        <v>58</v>
      </c>
      <c r="Q1199" s="23" t="s">
        <v>34</v>
      </c>
      <c r="R1199" s="23">
        <f t="shared" si="90"/>
        <v>1</v>
      </c>
      <c r="S1199" s="23" t="str">
        <f t="shared" si="91"/>
        <v>ORD101198_20240623_CUST01410_MED005</v>
      </c>
      <c r="T1199" s="23">
        <f t="shared" si="92"/>
        <v>1</v>
      </c>
      <c r="U1199" s="6">
        <f t="shared" si="93"/>
        <v>192.9</v>
      </c>
      <c r="V1199" s="6">
        <f>tbl_Raw_Data[[#This Row],[Discount_Pct]]*tbl_Raw_Data[[#This Row],[Gross_Amount]]/100</f>
        <v>9.6449999999999996</v>
      </c>
      <c r="W1199" s="6">
        <f>tbl_Raw_Data[[#This Row],[Gross_Amount]]-tbl_Raw_Data[[#This Row],[Discount_Amount]]</f>
        <v>183.255</v>
      </c>
      <c r="X1199" s="6">
        <f>tbl_Raw_Data[[#This Row],[Net_Amount_Before_Tax]]*tbl_Raw_Data[[#This Row],[Tax_Pct]]/100</f>
        <v>21.990600000000001</v>
      </c>
      <c r="Y1199" s="6">
        <f>tbl_Raw_Data[[#This Row],[Net_Amount_Before_Tax]]+tbl_Raw_Data[[#This Row],[Tax_Amount]]</f>
        <v>205.2456</v>
      </c>
      <c r="Z1199" s="6">
        <f t="shared" si="94"/>
        <v>2</v>
      </c>
    </row>
    <row r="1200" spans="1:26" x14ac:dyDescent="0.3">
      <c r="A1200" s="23" t="s">
        <v>2180</v>
      </c>
      <c r="B1200" s="34">
        <v>45785</v>
      </c>
      <c r="C1200" s="23" t="s">
        <v>2181</v>
      </c>
      <c r="D1200" s="23" t="s">
        <v>142</v>
      </c>
      <c r="E1200" s="23" t="s">
        <v>81</v>
      </c>
      <c r="F1200" s="23">
        <v>380054</v>
      </c>
      <c r="G1200" s="23" t="s">
        <v>102</v>
      </c>
      <c r="H1200" s="23" t="s">
        <v>103</v>
      </c>
      <c r="I1200" s="23" t="s">
        <v>104</v>
      </c>
      <c r="J1200" s="23" t="s">
        <v>64</v>
      </c>
      <c r="K1200" s="23" t="s">
        <v>57</v>
      </c>
      <c r="L1200" s="23">
        <v>1</v>
      </c>
      <c r="M1200" s="23">
        <v>103.93</v>
      </c>
      <c r="N1200" s="23">
        <v>0</v>
      </c>
      <c r="O1200" s="23">
        <v>5</v>
      </c>
      <c r="P1200" s="23" t="s">
        <v>43</v>
      </c>
      <c r="Q1200" s="23" t="s">
        <v>34</v>
      </c>
      <c r="R1200" s="23">
        <f t="shared" si="90"/>
        <v>1</v>
      </c>
      <c r="S1200" s="23" t="str">
        <f t="shared" si="91"/>
        <v>ORD101199_20250508_CUST00719_MED029</v>
      </c>
      <c r="T1200" s="23">
        <f t="shared" si="92"/>
        <v>1</v>
      </c>
      <c r="U1200" s="6">
        <f t="shared" si="93"/>
        <v>103.93</v>
      </c>
      <c r="V1200" s="6">
        <f>tbl_Raw_Data[[#This Row],[Discount_Pct]]*tbl_Raw_Data[[#This Row],[Gross_Amount]]/100</f>
        <v>0</v>
      </c>
      <c r="W1200" s="6">
        <f>tbl_Raw_Data[[#This Row],[Gross_Amount]]-tbl_Raw_Data[[#This Row],[Discount_Amount]]</f>
        <v>103.93</v>
      </c>
      <c r="X1200" s="6">
        <f>tbl_Raw_Data[[#This Row],[Net_Amount_Before_Tax]]*tbl_Raw_Data[[#This Row],[Tax_Pct]]/100</f>
        <v>5.1965000000000012</v>
      </c>
      <c r="Y1200" s="6">
        <f>tbl_Raw_Data[[#This Row],[Net_Amount_Before_Tax]]+tbl_Raw_Data[[#This Row],[Tax_Amount]]</f>
        <v>109.12650000000001</v>
      </c>
      <c r="Z1200" s="6">
        <f t="shared" si="94"/>
        <v>1</v>
      </c>
    </row>
    <row r="1201" spans="1:26" x14ac:dyDescent="0.3">
      <c r="A1201" s="23" t="s">
        <v>2182</v>
      </c>
      <c r="B1201" s="34">
        <v>45915</v>
      </c>
      <c r="C1201" s="23" t="s">
        <v>2183</v>
      </c>
      <c r="D1201" s="23" t="s">
        <v>100</v>
      </c>
      <c r="E1201" s="23" t="s">
        <v>101</v>
      </c>
      <c r="F1201" s="23">
        <v>201301</v>
      </c>
      <c r="G1201" s="23" t="s">
        <v>167</v>
      </c>
      <c r="H1201" s="23" t="s">
        <v>168</v>
      </c>
      <c r="I1201" s="23" t="s">
        <v>113</v>
      </c>
      <c r="J1201" s="23" t="s">
        <v>42</v>
      </c>
      <c r="K1201" s="23" t="s">
        <v>24</v>
      </c>
      <c r="L1201" s="23">
        <v>1</v>
      </c>
      <c r="M1201" s="23">
        <v>177.3</v>
      </c>
      <c r="N1201" s="23">
        <v>5</v>
      </c>
      <c r="O1201" s="23">
        <v>12</v>
      </c>
      <c r="P1201" s="23" t="s">
        <v>58</v>
      </c>
      <c r="Q1201" s="23" t="s">
        <v>34</v>
      </c>
      <c r="R1201" s="23">
        <f t="shared" si="90"/>
        <v>1</v>
      </c>
      <c r="S1201" s="23" t="str">
        <f t="shared" si="91"/>
        <v>ORD101200_20250915_CUST03187_MED026</v>
      </c>
      <c r="T1201" s="23">
        <f t="shared" si="92"/>
        <v>1</v>
      </c>
      <c r="U1201" s="6">
        <f t="shared" si="93"/>
        <v>177.3</v>
      </c>
      <c r="V1201" s="6">
        <f>tbl_Raw_Data[[#This Row],[Discount_Pct]]*tbl_Raw_Data[[#This Row],[Gross_Amount]]/100</f>
        <v>8.8650000000000002</v>
      </c>
      <c r="W1201" s="6">
        <f>tbl_Raw_Data[[#This Row],[Gross_Amount]]-tbl_Raw_Data[[#This Row],[Discount_Amount]]</f>
        <v>168.435</v>
      </c>
      <c r="X1201" s="6">
        <f>tbl_Raw_Data[[#This Row],[Net_Amount_Before_Tax]]*tbl_Raw_Data[[#This Row],[Tax_Pct]]/100</f>
        <v>20.212199999999999</v>
      </c>
      <c r="Y1201" s="6">
        <f>tbl_Raw_Data[[#This Row],[Net_Amount_Before_Tax]]+tbl_Raw_Data[[#This Row],[Tax_Amount]]</f>
        <v>188.6472</v>
      </c>
      <c r="Z1201" s="6">
        <f t="shared" si="94"/>
        <v>3</v>
      </c>
    </row>
    <row r="1202" spans="1:26" x14ac:dyDescent="0.3">
      <c r="A1202" s="23" t="s">
        <v>2184</v>
      </c>
      <c r="B1202" s="34">
        <v>45664</v>
      </c>
      <c r="C1202" s="23" t="s">
        <v>2185</v>
      </c>
      <c r="D1202" s="23" t="s">
        <v>19</v>
      </c>
      <c r="E1202" s="23" t="s">
        <v>19</v>
      </c>
      <c r="F1202" s="23">
        <v>110085</v>
      </c>
      <c r="G1202" s="23" t="s">
        <v>138</v>
      </c>
      <c r="H1202" s="23" t="s">
        <v>139</v>
      </c>
      <c r="I1202" s="23" t="s">
        <v>50</v>
      </c>
      <c r="J1202" s="23" t="s">
        <v>140</v>
      </c>
      <c r="K1202" s="23" t="s">
        <v>24</v>
      </c>
      <c r="L1202" s="23">
        <v>2</v>
      </c>
      <c r="M1202" s="23">
        <v>181.93</v>
      </c>
      <c r="N1202" s="23">
        <v>5</v>
      </c>
      <c r="O1202" s="23">
        <v>5</v>
      </c>
      <c r="P1202" s="23" t="s">
        <v>89</v>
      </c>
      <c r="Q1202" s="23" t="s">
        <v>34</v>
      </c>
      <c r="R1202" s="23">
        <f t="shared" si="90"/>
        <v>1</v>
      </c>
      <c r="S1202" s="23" t="str">
        <f t="shared" si="91"/>
        <v>ORD101201_20250107_CUST02721_MED013</v>
      </c>
      <c r="T1202" s="23">
        <f t="shared" si="92"/>
        <v>1</v>
      </c>
      <c r="U1202" s="6">
        <f t="shared" si="93"/>
        <v>363.86</v>
      </c>
      <c r="V1202" s="6">
        <f>tbl_Raw_Data[[#This Row],[Discount_Pct]]*tbl_Raw_Data[[#This Row],[Gross_Amount]]/100</f>
        <v>18.193000000000001</v>
      </c>
      <c r="W1202" s="6">
        <f>tbl_Raw_Data[[#This Row],[Gross_Amount]]-tbl_Raw_Data[[#This Row],[Discount_Amount]]</f>
        <v>345.66700000000003</v>
      </c>
      <c r="X1202" s="6">
        <f>tbl_Raw_Data[[#This Row],[Net_Amount_Before_Tax]]*tbl_Raw_Data[[#This Row],[Tax_Pct]]/100</f>
        <v>17.283349999999999</v>
      </c>
      <c r="Y1202" s="6">
        <f>tbl_Raw_Data[[#This Row],[Net_Amount_Before_Tax]]+tbl_Raw_Data[[#This Row],[Tax_Amount]]</f>
        <v>362.95035000000001</v>
      </c>
      <c r="Z1202" s="6">
        <f t="shared" si="94"/>
        <v>1</v>
      </c>
    </row>
    <row r="1203" spans="1:26" x14ac:dyDescent="0.3">
      <c r="A1203" s="23" t="s">
        <v>2186</v>
      </c>
      <c r="B1203" s="34">
        <v>45349</v>
      </c>
      <c r="C1203" s="23" t="s">
        <v>1755</v>
      </c>
      <c r="D1203" s="23" t="s">
        <v>123</v>
      </c>
      <c r="E1203" s="23" t="s">
        <v>101</v>
      </c>
      <c r="F1203" s="23">
        <v>226010</v>
      </c>
      <c r="G1203" s="23" t="s">
        <v>30</v>
      </c>
      <c r="H1203" s="23" t="s">
        <v>31</v>
      </c>
      <c r="I1203" s="23" t="s">
        <v>32</v>
      </c>
      <c r="J1203" s="23" t="s">
        <v>23</v>
      </c>
      <c r="K1203" s="23" t="s">
        <v>24</v>
      </c>
      <c r="L1203" s="23">
        <v>1</v>
      </c>
      <c r="M1203" s="23">
        <v>128.13</v>
      </c>
      <c r="N1203" s="23">
        <v>10</v>
      </c>
      <c r="O1203" s="23">
        <v>18</v>
      </c>
      <c r="P1203" s="23" t="s">
        <v>43</v>
      </c>
      <c r="Q1203" s="23" t="s">
        <v>90</v>
      </c>
      <c r="R1203" s="23">
        <f t="shared" si="90"/>
        <v>1</v>
      </c>
      <c r="S1203" s="23" t="str">
        <f t="shared" si="91"/>
        <v>ORD101202_20240227_CUST01830_MED017</v>
      </c>
      <c r="T1203" s="23">
        <f t="shared" si="92"/>
        <v>1</v>
      </c>
      <c r="U1203" s="6">
        <f t="shared" si="93"/>
        <v>128.13</v>
      </c>
      <c r="V1203" s="6">
        <f>tbl_Raw_Data[[#This Row],[Discount_Pct]]*tbl_Raw_Data[[#This Row],[Gross_Amount]]/100</f>
        <v>12.812999999999999</v>
      </c>
      <c r="W1203" s="6">
        <f>tbl_Raw_Data[[#This Row],[Gross_Amount]]-tbl_Raw_Data[[#This Row],[Discount_Amount]]</f>
        <v>115.31699999999999</v>
      </c>
      <c r="X1203" s="6">
        <f>tbl_Raw_Data[[#This Row],[Net_Amount_Before_Tax]]*tbl_Raw_Data[[#This Row],[Tax_Pct]]/100</f>
        <v>20.757059999999996</v>
      </c>
      <c r="Y1203" s="6">
        <f>tbl_Raw_Data[[#This Row],[Net_Amount_Before_Tax]]+tbl_Raw_Data[[#This Row],[Tax_Amount]]</f>
        <v>136.07405999999997</v>
      </c>
      <c r="Z1203" s="6">
        <f t="shared" si="94"/>
        <v>2</v>
      </c>
    </row>
    <row r="1204" spans="1:26" x14ac:dyDescent="0.3">
      <c r="A1204" s="23" t="s">
        <v>2187</v>
      </c>
      <c r="B1204" s="34">
        <v>45915</v>
      </c>
      <c r="C1204" s="23" t="s">
        <v>2188</v>
      </c>
      <c r="D1204" s="23" t="s">
        <v>72</v>
      </c>
      <c r="E1204" s="23" t="s">
        <v>73</v>
      </c>
      <c r="F1204" s="23">
        <v>302017</v>
      </c>
      <c r="G1204" s="23" t="s">
        <v>185</v>
      </c>
      <c r="H1204" s="23" t="s">
        <v>186</v>
      </c>
      <c r="I1204" s="23" t="s">
        <v>76</v>
      </c>
      <c r="J1204" s="23" t="s">
        <v>187</v>
      </c>
      <c r="K1204" s="23" t="s">
        <v>57</v>
      </c>
      <c r="L1204" s="23">
        <v>1</v>
      </c>
      <c r="M1204" s="23">
        <v>81.95</v>
      </c>
      <c r="N1204" s="23">
        <v>10</v>
      </c>
      <c r="O1204" s="23">
        <v>5</v>
      </c>
      <c r="P1204" s="23" t="s">
        <v>89</v>
      </c>
      <c r="Q1204" s="23" t="s">
        <v>34</v>
      </c>
      <c r="R1204" s="23">
        <f t="shared" si="90"/>
        <v>1</v>
      </c>
      <c r="S1204" s="23" t="str">
        <f t="shared" si="91"/>
        <v>ORD101203_20250915_CUST01089_MED009</v>
      </c>
      <c r="T1204" s="23">
        <f t="shared" si="92"/>
        <v>1</v>
      </c>
      <c r="U1204" s="6">
        <f t="shared" si="93"/>
        <v>81.95</v>
      </c>
      <c r="V1204" s="6">
        <f>tbl_Raw_Data[[#This Row],[Discount_Pct]]*tbl_Raw_Data[[#This Row],[Gross_Amount]]/100</f>
        <v>8.1950000000000003</v>
      </c>
      <c r="W1204" s="6">
        <f>tbl_Raw_Data[[#This Row],[Gross_Amount]]-tbl_Raw_Data[[#This Row],[Discount_Amount]]</f>
        <v>73.754999999999995</v>
      </c>
      <c r="X1204" s="6">
        <f>tbl_Raw_Data[[#This Row],[Net_Amount_Before_Tax]]*tbl_Raw_Data[[#This Row],[Tax_Pct]]/100</f>
        <v>3.6877499999999999</v>
      </c>
      <c r="Y1204" s="6">
        <f>tbl_Raw_Data[[#This Row],[Net_Amount_Before_Tax]]+tbl_Raw_Data[[#This Row],[Tax_Amount]]</f>
        <v>77.44274999999999</v>
      </c>
      <c r="Z1204" s="6">
        <f t="shared" si="94"/>
        <v>2</v>
      </c>
    </row>
    <row r="1205" spans="1:26" x14ac:dyDescent="0.3">
      <c r="A1205" s="23" t="s">
        <v>2187</v>
      </c>
      <c r="B1205" s="34">
        <v>45525</v>
      </c>
      <c r="C1205" s="23" t="s">
        <v>2189</v>
      </c>
      <c r="D1205" s="23" t="s">
        <v>123</v>
      </c>
      <c r="E1205" s="23" t="s">
        <v>101</v>
      </c>
      <c r="F1205" s="23">
        <v>226016</v>
      </c>
      <c r="G1205" s="23" t="s">
        <v>256</v>
      </c>
      <c r="H1205" s="23" t="s">
        <v>257</v>
      </c>
      <c r="I1205" s="23" t="s">
        <v>22</v>
      </c>
      <c r="J1205" s="23" t="s">
        <v>258</v>
      </c>
      <c r="K1205" s="23" t="s">
        <v>57</v>
      </c>
      <c r="L1205" s="23">
        <v>2</v>
      </c>
      <c r="M1205" s="23">
        <v>65.349999999999994</v>
      </c>
      <c r="N1205" s="23">
        <v>5</v>
      </c>
      <c r="O1205" s="23">
        <v>5</v>
      </c>
      <c r="P1205" s="23" t="s">
        <v>58</v>
      </c>
      <c r="Q1205" s="23" t="s">
        <v>34</v>
      </c>
      <c r="R1205" s="23">
        <f t="shared" si="90"/>
        <v>1</v>
      </c>
      <c r="S1205" s="23" t="str">
        <f t="shared" si="91"/>
        <v>ORD101203_20240821_CUST01000_MED025</v>
      </c>
      <c r="T1205" s="23">
        <f t="shared" si="92"/>
        <v>1</v>
      </c>
      <c r="U1205" s="6">
        <f t="shared" si="93"/>
        <v>130.69999999999999</v>
      </c>
      <c r="V1205" s="6">
        <f>tbl_Raw_Data[[#This Row],[Discount_Pct]]*tbl_Raw_Data[[#This Row],[Gross_Amount]]/100</f>
        <v>6.5350000000000001</v>
      </c>
      <c r="W1205" s="6">
        <f>tbl_Raw_Data[[#This Row],[Gross_Amount]]-tbl_Raw_Data[[#This Row],[Discount_Amount]]</f>
        <v>124.16499999999999</v>
      </c>
      <c r="X1205" s="6">
        <f>tbl_Raw_Data[[#This Row],[Net_Amount_Before_Tax]]*tbl_Raw_Data[[#This Row],[Tax_Pct]]/100</f>
        <v>6.2082499999999996</v>
      </c>
      <c r="Y1205" s="6">
        <f>tbl_Raw_Data[[#This Row],[Net_Amount_Before_Tax]]+tbl_Raw_Data[[#This Row],[Tax_Amount]]</f>
        <v>130.37324999999998</v>
      </c>
      <c r="Z1205" s="6">
        <f t="shared" si="94"/>
        <v>2</v>
      </c>
    </row>
    <row r="1206" spans="1:26" x14ac:dyDescent="0.3">
      <c r="A1206" s="23" t="s">
        <v>2190</v>
      </c>
      <c r="B1206" s="34">
        <v>45411</v>
      </c>
      <c r="C1206" s="23" t="s">
        <v>2191</v>
      </c>
      <c r="D1206" s="23" t="s">
        <v>159</v>
      </c>
      <c r="E1206" s="23" t="s">
        <v>47</v>
      </c>
      <c r="F1206" s="23">
        <v>400069</v>
      </c>
      <c r="G1206" s="23" t="s">
        <v>145</v>
      </c>
      <c r="H1206" s="23" t="s">
        <v>146</v>
      </c>
      <c r="I1206" s="23" t="s">
        <v>147</v>
      </c>
      <c r="J1206" s="23" t="s">
        <v>148</v>
      </c>
      <c r="K1206" s="23" t="s">
        <v>24</v>
      </c>
      <c r="L1206" s="23">
        <v>1</v>
      </c>
      <c r="M1206" s="23">
        <v>107.78</v>
      </c>
      <c r="N1206" s="23">
        <v>0</v>
      </c>
      <c r="O1206" s="23">
        <v>12</v>
      </c>
      <c r="P1206" s="23" t="s">
        <v>89</v>
      </c>
      <c r="Q1206" s="23" t="s">
        <v>34</v>
      </c>
      <c r="R1206" s="23">
        <f t="shared" si="90"/>
        <v>1</v>
      </c>
      <c r="S1206" s="23" t="str">
        <f t="shared" si="91"/>
        <v>ORD101205_20240429_CUST01811_MED016</v>
      </c>
      <c r="T1206" s="23">
        <f t="shared" si="92"/>
        <v>1</v>
      </c>
      <c r="U1206" s="6">
        <f t="shared" si="93"/>
        <v>107.78</v>
      </c>
      <c r="V1206" s="6">
        <f>tbl_Raw_Data[[#This Row],[Discount_Pct]]*tbl_Raw_Data[[#This Row],[Gross_Amount]]/100</f>
        <v>0</v>
      </c>
      <c r="W1206" s="6">
        <f>tbl_Raw_Data[[#This Row],[Gross_Amount]]-tbl_Raw_Data[[#This Row],[Discount_Amount]]</f>
        <v>107.78</v>
      </c>
      <c r="X1206" s="6">
        <f>tbl_Raw_Data[[#This Row],[Net_Amount_Before_Tax]]*tbl_Raw_Data[[#This Row],[Tax_Pct]]/100</f>
        <v>12.933600000000002</v>
      </c>
      <c r="Y1206" s="6">
        <f>tbl_Raw_Data[[#This Row],[Net_Amount_Before_Tax]]+tbl_Raw_Data[[#This Row],[Tax_Amount]]</f>
        <v>120.7136</v>
      </c>
      <c r="Z1206" s="6">
        <f t="shared" si="94"/>
        <v>1</v>
      </c>
    </row>
    <row r="1207" spans="1:26" x14ac:dyDescent="0.3">
      <c r="A1207" s="23" t="s">
        <v>2192</v>
      </c>
      <c r="B1207" s="34">
        <v>45406</v>
      </c>
      <c r="C1207" s="23" t="s">
        <v>2193</v>
      </c>
      <c r="D1207" s="23" t="s">
        <v>80</v>
      </c>
      <c r="E1207" s="23" t="s">
        <v>81</v>
      </c>
      <c r="F1207" s="23">
        <v>395010</v>
      </c>
      <c r="G1207" s="23" t="s">
        <v>224</v>
      </c>
      <c r="H1207" s="23" t="s">
        <v>225</v>
      </c>
      <c r="I1207" s="23" t="s">
        <v>147</v>
      </c>
      <c r="J1207" s="23" t="s">
        <v>23</v>
      </c>
      <c r="K1207" s="23" t="s">
        <v>24</v>
      </c>
      <c r="L1207" s="23">
        <v>3</v>
      </c>
      <c r="M1207" s="23">
        <v>44.76</v>
      </c>
      <c r="N1207" s="23">
        <v>10</v>
      </c>
      <c r="O1207" s="23">
        <v>12</v>
      </c>
      <c r="P1207" s="23" t="s">
        <v>25</v>
      </c>
      <c r="Q1207" s="23" t="s">
        <v>34</v>
      </c>
      <c r="R1207" s="23">
        <f t="shared" si="90"/>
        <v>1</v>
      </c>
      <c r="S1207" s="23" t="str">
        <f t="shared" si="91"/>
        <v>ORD101206_20240424_CUST02950_MED015</v>
      </c>
      <c r="T1207" s="23">
        <f t="shared" si="92"/>
        <v>1</v>
      </c>
      <c r="U1207" s="6">
        <f t="shared" si="93"/>
        <v>134.28</v>
      </c>
      <c r="V1207" s="6">
        <f>tbl_Raw_Data[[#This Row],[Discount_Pct]]*tbl_Raw_Data[[#This Row],[Gross_Amount]]/100</f>
        <v>13.427999999999999</v>
      </c>
      <c r="W1207" s="6">
        <f>tbl_Raw_Data[[#This Row],[Gross_Amount]]-tbl_Raw_Data[[#This Row],[Discount_Amount]]</f>
        <v>120.852</v>
      </c>
      <c r="X1207" s="6">
        <f>tbl_Raw_Data[[#This Row],[Net_Amount_Before_Tax]]*tbl_Raw_Data[[#This Row],[Tax_Pct]]/100</f>
        <v>14.502240000000002</v>
      </c>
      <c r="Y1207" s="6">
        <f>tbl_Raw_Data[[#This Row],[Net_Amount_Before_Tax]]+tbl_Raw_Data[[#This Row],[Tax_Amount]]</f>
        <v>135.35424</v>
      </c>
      <c r="Z1207" s="6">
        <f t="shared" si="94"/>
        <v>2</v>
      </c>
    </row>
    <row r="1208" spans="1:26" x14ac:dyDescent="0.3">
      <c r="A1208" s="23" t="s">
        <v>2194</v>
      </c>
      <c r="B1208" s="34">
        <v>45907</v>
      </c>
      <c r="C1208" s="23" t="s">
        <v>2195</v>
      </c>
      <c r="D1208" s="23" t="s">
        <v>142</v>
      </c>
      <c r="E1208" s="23" t="s">
        <v>81</v>
      </c>
      <c r="F1208" s="23">
        <v>380054</v>
      </c>
      <c r="G1208" s="23" t="s">
        <v>94</v>
      </c>
      <c r="H1208" s="23" t="s">
        <v>95</v>
      </c>
      <c r="I1208" s="23" t="s">
        <v>84</v>
      </c>
      <c r="J1208" s="23" t="s">
        <v>42</v>
      </c>
      <c r="K1208" s="23" t="s">
        <v>24</v>
      </c>
      <c r="L1208" s="23">
        <v>1</v>
      </c>
      <c r="M1208" s="23">
        <v>83.39</v>
      </c>
      <c r="N1208" s="23">
        <v>5</v>
      </c>
      <c r="O1208" s="23">
        <v>18</v>
      </c>
      <c r="P1208" s="23" t="s">
        <v>65</v>
      </c>
      <c r="Q1208" s="23" t="s">
        <v>34</v>
      </c>
      <c r="R1208" s="23">
        <f t="shared" si="90"/>
        <v>1</v>
      </c>
      <c r="S1208" s="23" t="str">
        <f t="shared" si="91"/>
        <v>ORD101207_20250907_CUST01109_MED021</v>
      </c>
      <c r="T1208" s="23">
        <f t="shared" si="92"/>
        <v>1</v>
      </c>
      <c r="U1208" s="6">
        <f t="shared" si="93"/>
        <v>83.39</v>
      </c>
      <c r="V1208" s="6">
        <f>tbl_Raw_Data[[#This Row],[Discount_Pct]]*tbl_Raw_Data[[#This Row],[Gross_Amount]]/100</f>
        <v>4.1695000000000002</v>
      </c>
      <c r="W1208" s="6">
        <f>tbl_Raw_Data[[#This Row],[Gross_Amount]]-tbl_Raw_Data[[#This Row],[Discount_Amount]]</f>
        <v>79.220500000000001</v>
      </c>
      <c r="X1208" s="6">
        <f>tbl_Raw_Data[[#This Row],[Net_Amount_Before_Tax]]*tbl_Raw_Data[[#This Row],[Tax_Pct]]/100</f>
        <v>14.259690000000001</v>
      </c>
      <c r="Y1208" s="6">
        <f>tbl_Raw_Data[[#This Row],[Net_Amount_Before_Tax]]+tbl_Raw_Data[[#This Row],[Tax_Amount]]</f>
        <v>93.480190000000007</v>
      </c>
      <c r="Z1208" s="6">
        <f t="shared" si="94"/>
        <v>4</v>
      </c>
    </row>
    <row r="1209" spans="1:26" x14ac:dyDescent="0.3">
      <c r="A1209" s="23" t="s">
        <v>2196</v>
      </c>
      <c r="B1209" s="34">
        <v>45986</v>
      </c>
      <c r="C1209" s="23" t="s">
        <v>2197</v>
      </c>
      <c r="D1209" s="23" t="s">
        <v>72</v>
      </c>
      <c r="E1209" s="23" t="s">
        <v>73</v>
      </c>
      <c r="F1209" s="23">
        <v>302021</v>
      </c>
      <c r="G1209" s="23" t="s">
        <v>119</v>
      </c>
      <c r="H1209" s="23" t="s">
        <v>120</v>
      </c>
      <c r="I1209" s="23" t="s">
        <v>32</v>
      </c>
      <c r="J1209" s="23" t="s">
        <v>64</v>
      </c>
      <c r="K1209" s="23" t="s">
        <v>57</v>
      </c>
      <c r="L1209" s="23">
        <v>2</v>
      </c>
      <c r="M1209" s="23">
        <v>63.71</v>
      </c>
      <c r="N1209" s="23">
        <v>10</v>
      </c>
      <c r="O1209" s="23">
        <v>5</v>
      </c>
      <c r="P1209" s="23" t="s">
        <v>25</v>
      </c>
      <c r="Q1209" s="23" t="s">
        <v>44</v>
      </c>
      <c r="R1209" s="23">
        <f t="shared" si="90"/>
        <v>1</v>
      </c>
      <c r="S1209" s="23" t="str">
        <f t="shared" si="91"/>
        <v>ORD101208_20251125_CUST02299_MED010</v>
      </c>
      <c r="T1209" s="23">
        <f t="shared" si="92"/>
        <v>1</v>
      </c>
      <c r="U1209" s="6">
        <f t="shared" si="93"/>
        <v>127.42</v>
      </c>
      <c r="V1209" s="6">
        <f>tbl_Raw_Data[[#This Row],[Discount_Pct]]*tbl_Raw_Data[[#This Row],[Gross_Amount]]/100</f>
        <v>12.742000000000001</v>
      </c>
      <c r="W1209" s="6">
        <f>tbl_Raw_Data[[#This Row],[Gross_Amount]]-tbl_Raw_Data[[#This Row],[Discount_Amount]]</f>
        <v>114.678</v>
      </c>
      <c r="X1209" s="6">
        <f>tbl_Raw_Data[[#This Row],[Net_Amount_Before_Tax]]*tbl_Raw_Data[[#This Row],[Tax_Pct]]/100</f>
        <v>5.7339000000000002</v>
      </c>
      <c r="Y1209" s="6">
        <f>tbl_Raw_Data[[#This Row],[Net_Amount_Before_Tax]]+tbl_Raw_Data[[#This Row],[Tax_Amount]]</f>
        <v>120.4119</v>
      </c>
      <c r="Z1209" s="6">
        <f t="shared" si="94"/>
        <v>1</v>
      </c>
    </row>
    <row r="1210" spans="1:26" x14ac:dyDescent="0.3">
      <c r="A1210" s="23" t="s">
        <v>2198</v>
      </c>
      <c r="B1210" s="34">
        <v>45813</v>
      </c>
      <c r="C1210" s="23" t="s">
        <v>180</v>
      </c>
      <c r="D1210" s="23" t="s">
        <v>142</v>
      </c>
      <c r="E1210" s="23" t="s">
        <v>81</v>
      </c>
      <c r="F1210" s="23">
        <v>380058</v>
      </c>
      <c r="G1210" s="23" t="s">
        <v>154</v>
      </c>
      <c r="H1210" s="23" t="s">
        <v>155</v>
      </c>
      <c r="I1210" s="23" t="s">
        <v>134</v>
      </c>
      <c r="J1210" s="23" t="s">
        <v>156</v>
      </c>
      <c r="K1210" s="23" t="s">
        <v>57</v>
      </c>
      <c r="L1210" s="23">
        <v>1</v>
      </c>
      <c r="M1210" s="23">
        <v>48.84</v>
      </c>
      <c r="N1210" s="23">
        <v>10</v>
      </c>
      <c r="O1210" s="23">
        <v>5</v>
      </c>
      <c r="P1210" s="23" t="s">
        <v>65</v>
      </c>
      <c r="Q1210" s="23" t="s">
        <v>34</v>
      </c>
      <c r="R1210" s="23">
        <f t="shared" si="90"/>
        <v>1</v>
      </c>
      <c r="S1210" s="23" t="str">
        <f t="shared" si="91"/>
        <v>ORD101209_20250605_CUST01928_MED006</v>
      </c>
      <c r="T1210" s="23">
        <f t="shared" si="92"/>
        <v>1</v>
      </c>
      <c r="U1210" s="6">
        <f t="shared" si="93"/>
        <v>48.84</v>
      </c>
      <c r="V1210" s="6">
        <f>tbl_Raw_Data[[#This Row],[Discount_Pct]]*tbl_Raw_Data[[#This Row],[Gross_Amount]]/100</f>
        <v>4.8840000000000003</v>
      </c>
      <c r="W1210" s="6">
        <f>tbl_Raw_Data[[#This Row],[Gross_Amount]]-tbl_Raw_Data[[#This Row],[Discount_Amount]]</f>
        <v>43.956000000000003</v>
      </c>
      <c r="X1210" s="6">
        <f>tbl_Raw_Data[[#This Row],[Net_Amount_Before_Tax]]*tbl_Raw_Data[[#This Row],[Tax_Pct]]/100</f>
        <v>2.1978000000000004</v>
      </c>
      <c r="Y1210" s="6">
        <f>tbl_Raw_Data[[#This Row],[Net_Amount_Before_Tax]]+tbl_Raw_Data[[#This Row],[Tax_Amount]]</f>
        <v>46.153800000000004</v>
      </c>
      <c r="Z1210" s="6">
        <f t="shared" si="94"/>
        <v>3</v>
      </c>
    </row>
    <row r="1211" spans="1:26" x14ac:dyDescent="0.3">
      <c r="A1211" s="23" t="s">
        <v>2199</v>
      </c>
      <c r="B1211" s="34">
        <v>45403</v>
      </c>
      <c r="C1211" s="23" t="s">
        <v>1544</v>
      </c>
      <c r="D1211" s="23" t="s">
        <v>28</v>
      </c>
      <c r="E1211" s="23" t="s">
        <v>29</v>
      </c>
      <c r="F1211" s="23">
        <v>500001</v>
      </c>
      <c r="G1211" s="23" t="s">
        <v>132</v>
      </c>
      <c r="H1211" s="23" t="s">
        <v>133</v>
      </c>
      <c r="I1211" s="23" t="s">
        <v>134</v>
      </c>
      <c r="J1211" s="23" t="s">
        <v>135</v>
      </c>
      <c r="K1211" s="23" t="s">
        <v>57</v>
      </c>
      <c r="L1211" s="23">
        <v>1</v>
      </c>
      <c r="M1211" s="23">
        <v>72.180000000000007</v>
      </c>
      <c r="N1211" s="23">
        <v>10</v>
      </c>
      <c r="O1211" s="23">
        <v>12</v>
      </c>
      <c r="P1211" s="23" t="s">
        <v>58</v>
      </c>
      <c r="Q1211" s="23" t="s">
        <v>34</v>
      </c>
      <c r="R1211" s="23">
        <f t="shared" si="90"/>
        <v>1</v>
      </c>
      <c r="S1211" s="23" t="str">
        <f t="shared" si="91"/>
        <v>ORD101210_20240421_CUST03125_MED007</v>
      </c>
      <c r="T1211" s="23">
        <f t="shared" si="92"/>
        <v>1</v>
      </c>
      <c r="U1211" s="6">
        <f t="shared" si="93"/>
        <v>72.180000000000007</v>
      </c>
      <c r="V1211" s="6">
        <f>tbl_Raw_Data[[#This Row],[Discount_Pct]]*tbl_Raw_Data[[#This Row],[Gross_Amount]]/100</f>
        <v>7.2180000000000009</v>
      </c>
      <c r="W1211" s="6">
        <f>tbl_Raw_Data[[#This Row],[Gross_Amount]]-tbl_Raw_Data[[#This Row],[Discount_Amount]]</f>
        <v>64.962000000000003</v>
      </c>
      <c r="X1211" s="6">
        <f>tbl_Raw_Data[[#This Row],[Net_Amount_Before_Tax]]*tbl_Raw_Data[[#This Row],[Tax_Pct]]/100</f>
        <v>7.795440000000001</v>
      </c>
      <c r="Y1211" s="6">
        <f>tbl_Raw_Data[[#This Row],[Net_Amount_Before_Tax]]+tbl_Raw_Data[[#This Row],[Tax_Amount]]</f>
        <v>72.757440000000003</v>
      </c>
      <c r="Z1211" s="6">
        <f t="shared" si="94"/>
        <v>3</v>
      </c>
    </row>
    <row r="1212" spans="1:26" x14ac:dyDescent="0.3">
      <c r="A1212" s="23" t="s">
        <v>2200</v>
      </c>
      <c r="B1212" s="34">
        <v>45507</v>
      </c>
      <c r="C1212" s="23" t="s">
        <v>2201</v>
      </c>
      <c r="D1212" s="23" t="s">
        <v>52</v>
      </c>
      <c r="E1212" s="23" t="s">
        <v>52</v>
      </c>
      <c r="F1212" s="23">
        <v>160017</v>
      </c>
      <c r="G1212" s="23" t="s">
        <v>107</v>
      </c>
      <c r="H1212" s="23" t="s">
        <v>108</v>
      </c>
      <c r="I1212" s="23" t="s">
        <v>63</v>
      </c>
      <c r="J1212" s="23" t="s">
        <v>42</v>
      </c>
      <c r="K1212" s="23" t="s">
        <v>57</v>
      </c>
      <c r="L1212" s="23">
        <v>1</v>
      </c>
      <c r="M1212" s="23">
        <v>88.52</v>
      </c>
      <c r="N1212" s="23">
        <v>5</v>
      </c>
      <c r="O1212" s="23">
        <v>5</v>
      </c>
      <c r="P1212" s="23" t="s">
        <v>89</v>
      </c>
      <c r="Q1212" s="23" t="s">
        <v>34</v>
      </c>
      <c r="R1212" s="23">
        <f t="shared" si="90"/>
        <v>1</v>
      </c>
      <c r="S1212" s="23" t="str">
        <f t="shared" si="91"/>
        <v>ORD101211_20240803_CUST02339_MED005</v>
      </c>
      <c r="T1212" s="23">
        <f t="shared" si="92"/>
        <v>1</v>
      </c>
      <c r="U1212" s="6">
        <f t="shared" si="93"/>
        <v>88.52</v>
      </c>
      <c r="V1212" s="6">
        <f>tbl_Raw_Data[[#This Row],[Discount_Pct]]*tbl_Raw_Data[[#This Row],[Gross_Amount]]/100</f>
        <v>4.4259999999999993</v>
      </c>
      <c r="W1212" s="6">
        <f>tbl_Raw_Data[[#This Row],[Gross_Amount]]-tbl_Raw_Data[[#This Row],[Discount_Amount]]</f>
        <v>84.093999999999994</v>
      </c>
      <c r="X1212" s="6">
        <f>tbl_Raw_Data[[#This Row],[Net_Amount_Before_Tax]]*tbl_Raw_Data[[#This Row],[Tax_Pct]]/100</f>
        <v>4.2046999999999999</v>
      </c>
      <c r="Y1212" s="6">
        <f>tbl_Raw_Data[[#This Row],[Net_Amount_Before_Tax]]+tbl_Raw_Data[[#This Row],[Tax_Amount]]</f>
        <v>88.298699999999997</v>
      </c>
      <c r="Z1212" s="6">
        <f t="shared" si="94"/>
        <v>3</v>
      </c>
    </row>
    <row r="1213" spans="1:26" x14ac:dyDescent="0.3">
      <c r="A1213" s="23" t="s">
        <v>2202</v>
      </c>
      <c r="B1213" s="34">
        <v>45820</v>
      </c>
      <c r="C1213" s="23" t="s">
        <v>2203</v>
      </c>
      <c r="D1213" s="23" t="s">
        <v>52</v>
      </c>
      <c r="E1213" s="23" t="s">
        <v>52</v>
      </c>
      <c r="F1213" s="23">
        <v>160022</v>
      </c>
      <c r="G1213" s="23" t="s">
        <v>53</v>
      </c>
      <c r="H1213" s="23" t="s">
        <v>54</v>
      </c>
      <c r="I1213" s="23" t="s">
        <v>55</v>
      </c>
      <c r="J1213" s="23" t="s">
        <v>56</v>
      </c>
      <c r="K1213" s="23" t="s">
        <v>57</v>
      </c>
      <c r="L1213" s="23">
        <v>3</v>
      </c>
      <c r="M1213" s="23">
        <v>59.98</v>
      </c>
      <c r="N1213" s="23">
        <v>5</v>
      </c>
      <c r="O1213" s="23">
        <v>5</v>
      </c>
      <c r="P1213" s="23" t="s">
        <v>65</v>
      </c>
      <c r="Q1213" s="23" t="s">
        <v>44</v>
      </c>
      <c r="R1213" s="23">
        <f t="shared" si="90"/>
        <v>1</v>
      </c>
      <c r="S1213" s="23" t="str">
        <f t="shared" si="91"/>
        <v>ORD101212_20250612_CUST01941_MED020</v>
      </c>
      <c r="T1213" s="23">
        <f t="shared" si="92"/>
        <v>1</v>
      </c>
      <c r="U1213" s="6">
        <f t="shared" si="93"/>
        <v>179.94</v>
      </c>
      <c r="V1213" s="6">
        <f>tbl_Raw_Data[[#This Row],[Discount_Pct]]*tbl_Raw_Data[[#This Row],[Gross_Amount]]/100</f>
        <v>8.9969999999999999</v>
      </c>
      <c r="W1213" s="6">
        <f>tbl_Raw_Data[[#This Row],[Gross_Amount]]-tbl_Raw_Data[[#This Row],[Discount_Amount]]</f>
        <v>170.94299999999998</v>
      </c>
      <c r="X1213" s="6">
        <f>tbl_Raw_Data[[#This Row],[Net_Amount_Before_Tax]]*tbl_Raw_Data[[#This Row],[Tax_Pct]]/100</f>
        <v>8.5471499999999985</v>
      </c>
      <c r="Y1213" s="6">
        <f>tbl_Raw_Data[[#This Row],[Net_Amount_Before_Tax]]+tbl_Raw_Data[[#This Row],[Tax_Amount]]</f>
        <v>179.49014999999997</v>
      </c>
      <c r="Z1213" s="6">
        <f t="shared" si="94"/>
        <v>4</v>
      </c>
    </row>
    <row r="1214" spans="1:26" x14ac:dyDescent="0.3">
      <c r="A1214" s="23" t="s">
        <v>2202</v>
      </c>
      <c r="B1214" s="34">
        <v>45633</v>
      </c>
      <c r="C1214" s="23" t="s">
        <v>2204</v>
      </c>
      <c r="D1214" s="23" t="s">
        <v>46</v>
      </c>
      <c r="E1214" s="23" t="s">
        <v>47</v>
      </c>
      <c r="F1214" s="23">
        <v>411045</v>
      </c>
      <c r="G1214" s="23" t="s">
        <v>111</v>
      </c>
      <c r="H1214" s="23" t="s">
        <v>112</v>
      </c>
      <c r="I1214" s="23" t="s">
        <v>113</v>
      </c>
      <c r="J1214" s="23" t="s">
        <v>114</v>
      </c>
      <c r="K1214" s="23" t="s">
        <v>24</v>
      </c>
      <c r="L1214" s="23">
        <v>3</v>
      </c>
      <c r="M1214" s="23">
        <v>95.14</v>
      </c>
      <c r="N1214" s="23">
        <v>5</v>
      </c>
      <c r="O1214" s="23">
        <v>12</v>
      </c>
      <c r="P1214" s="23" t="s">
        <v>25</v>
      </c>
      <c r="Q1214" s="23" t="s">
        <v>26</v>
      </c>
      <c r="R1214" s="23">
        <f t="shared" si="90"/>
        <v>1</v>
      </c>
      <c r="S1214" s="23" t="str">
        <f t="shared" si="91"/>
        <v>ORD101212_20241207_CUST02977_MED027</v>
      </c>
      <c r="T1214" s="23">
        <f t="shared" si="92"/>
        <v>1</v>
      </c>
      <c r="U1214" s="6">
        <f t="shared" si="93"/>
        <v>285.42</v>
      </c>
      <c r="V1214" s="6">
        <f>tbl_Raw_Data[[#This Row],[Discount_Pct]]*tbl_Raw_Data[[#This Row],[Gross_Amount]]/100</f>
        <v>14.271000000000001</v>
      </c>
      <c r="W1214" s="6">
        <f>tbl_Raw_Data[[#This Row],[Gross_Amount]]-tbl_Raw_Data[[#This Row],[Discount_Amount]]</f>
        <v>271.149</v>
      </c>
      <c r="X1214" s="6">
        <f>tbl_Raw_Data[[#This Row],[Net_Amount_Before_Tax]]*tbl_Raw_Data[[#This Row],[Tax_Pct]]/100</f>
        <v>32.537880000000001</v>
      </c>
      <c r="Y1214" s="6">
        <f>tbl_Raw_Data[[#This Row],[Net_Amount_Before_Tax]]+tbl_Raw_Data[[#This Row],[Tax_Amount]]</f>
        <v>303.68687999999997</v>
      </c>
      <c r="Z1214" s="6">
        <f t="shared" si="94"/>
        <v>0</v>
      </c>
    </row>
    <row r="1215" spans="1:26" x14ac:dyDescent="0.3">
      <c r="A1215" s="23" t="s">
        <v>2202</v>
      </c>
      <c r="B1215" s="34">
        <v>45710</v>
      </c>
      <c r="C1215" s="23" t="s">
        <v>346</v>
      </c>
      <c r="D1215" s="23" t="s">
        <v>52</v>
      </c>
      <c r="E1215" s="23" t="s">
        <v>52</v>
      </c>
      <c r="F1215" s="23">
        <v>160017</v>
      </c>
      <c r="G1215" s="23" t="s">
        <v>167</v>
      </c>
      <c r="H1215" s="23" t="s">
        <v>168</v>
      </c>
      <c r="I1215" s="23" t="s">
        <v>113</v>
      </c>
      <c r="J1215" s="23" t="s">
        <v>42</v>
      </c>
      <c r="K1215" s="23" t="s">
        <v>24</v>
      </c>
      <c r="L1215" s="23">
        <v>1</v>
      </c>
      <c r="M1215" s="23">
        <v>190.64</v>
      </c>
      <c r="N1215" s="23">
        <v>5</v>
      </c>
      <c r="O1215" s="23">
        <v>18</v>
      </c>
      <c r="P1215" s="23" t="s">
        <v>43</v>
      </c>
      <c r="Q1215" s="23" t="s">
        <v>34</v>
      </c>
      <c r="R1215" s="23">
        <f t="shared" si="90"/>
        <v>1</v>
      </c>
      <c r="S1215" s="23" t="str">
        <f t="shared" si="91"/>
        <v>ORD101212_20250222_CUST01449_MED026</v>
      </c>
      <c r="T1215" s="23">
        <f t="shared" si="92"/>
        <v>1</v>
      </c>
      <c r="U1215" s="6">
        <f t="shared" si="93"/>
        <v>190.64</v>
      </c>
      <c r="V1215" s="6">
        <f>tbl_Raw_Data[[#This Row],[Discount_Pct]]*tbl_Raw_Data[[#This Row],[Gross_Amount]]/100</f>
        <v>9.532</v>
      </c>
      <c r="W1215" s="6">
        <f>tbl_Raw_Data[[#This Row],[Gross_Amount]]-tbl_Raw_Data[[#This Row],[Discount_Amount]]</f>
        <v>181.10799999999998</v>
      </c>
      <c r="X1215" s="6">
        <f>tbl_Raw_Data[[#This Row],[Net_Amount_Before_Tax]]*tbl_Raw_Data[[#This Row],[Tax_Pct]]/100</f>
        <v>32.599439999999994</v>
      </c>
      <c r="Y1215" s="6">
        <f>tbl_Raw_Data[[#This Row],[Net_Amount_Before_Tax]]+tbl_Raw_Data[[#This Row],[Tax_Amount]]</f>
        <v>213.70743999999996</v>
      </c>
      <c r="Z1215" s="6">
        <f t="shared" si="94"/>
        <v>3</v>
      </c>
    </row>
    <row r="1216" spans="1:26" x14ac:dyDescent="0.3">
      <c r="A1216" s="23" t="s">
        <v>2205</v>
      </c>
      <c r="B1216" s="34">
        <v>45674</v>
      </c>
      <c r="C1216" s="23" t="s">
        <v>2206</v>
      </c>
      <c r="D1216" s="23" t="s">
        <v>46</v>
      </c>
      <c r="E1216" s="23" t="s">
        <v>47</v>
      </c>
      <c r="F1216" s="23">
        <v>411014</v>
      </c>
      <c r="G1216" s="23" t="s">
        <v>160</v>
      </c>
      <c r="H1216" s="23" t="s">
        <v>161</v>
      </c>
      <c r="I1216" s="23" t="s">
        <v>50</v>
      </c>
      <c r="J1216" s="23" t="s">
        <v>23</v>
      </c>
      <c r="K1216" s="23" t="s">
        <v>24</v>
      </c>
      <c r="L1216" s="23">
        <v>3</v>
      </c>
      <c r="M1216" s="23">
        <v>140.35</v>
      </c>
      <c r="N1216" s="23">
        <v>5</v>
      </c>
      <c r="O1216" s="23">
        <v>5</v>
      </c>
      <c r="P1216" s="23" t="s">
        <v>89</v>
      </c>
      <c r="Q1216" s="23" t="s">
        <v>90</v>
      </c>
      <c r="R1216" s="23">
        <f t="shared" si="90"/>
        <v>1</v>
      </c>
      <c r="S1216" s="23" t="str">
        <f t="shared" si="91"/>
        <v>ORD101215_20250117_CUST00097_MED014</v>
      </c>
      <c r="T1216" s="23">
        <f t="shared" si="92"/>
        <v>1</v>
      </c>
      <c r="U1216" s="6">
        <f t="shared" si="93"/>
        <v>421.04999999999995</v>
      </c>
      <c r="V1216" s="6">
        <f>tbl_Raw_Data[[#This Row],[Discount_Pct]]*tbl_Raw_Data[[#This Row],[Gross_Amount]]/100</f>
        <v>21.052499999999998</v>
      </c>
      <c r="W1216" s="6">
        <f>tbl_Raw_Data[[#This Row],[Gross_Amount]]-tbl_Raw_Data[[#This Row],[Discount_Amount]]</f>
        <v>399.99749999999995</v>
      </c>
      <c r="X1216" s="6">
        <f>tbl_Raw_Data[[#This Row],[Net_Amount_Before_Tax]]*tbl_Raw_Data[[#This Row],[Tax_Pct]]/100</f>
        <v>19.999874999999996</v>
      </c>
      <c r="Y1216" s="6">
        <f>tbl_Raw_Data[[#This Row],[Net_Amount_Before_Tax]]+tbl_Raw_Data[[#This Row],[Tax_Amount]]</f>
        <v>419.99737499999992</v>
      </c>
      <c r="Z1216" s="6">
        <f t="shared" si="94"/>
        <v>3</v>
      </c>
    </row>
    <row r="1217" spans="1:26" x14ac:dyDescent="0.3">
      <c r="A1217" s="23" t="s">
        <v>2207</v>
      </c>
      <c r="B1217" s="34">
        <v>45401</v>
      </c>
      <c r="C1217" s="23" t="s">
        <v>2208</v>
      </c>
      <c r="D1217" s="23" t="s">
        <v>28</v>
      </c>
      <c r="E1217" s="23" t="s">
        <v>29</v>
      </c>
      <c r="F1217" s="23">
        <v>500001</v>
      </c>
      <c r="G1217" s="23" t="s">
        <v>154</v>
      </c>
      <c r="H1217" s="23" t="s">
        <v>155</v>
      </c>
      <c r="I1217" s="23" t="s">
        <v>134</v>
      </c>
      <c r="J1217" s="23" t="s">
        <v>156</v>
      </c>
      <c r="K1217" s="23" t="s">
        <v>57</v>
      </c>
      <c r="L1217" s="23">
        <v>1</v>
      </c>
      <c r="M1217" s="23">
        <v>45.43</v>
      </c>
      <c r="N1217" s="23">
        <v>10</v>
      </c>
      <c r="O1217" s="23">
        <v>12</v>
      </c>
      <c r="P1217" s="23" t="s">
        <v>58</v>
      </c>
      <c r="Q1217" s="23" t="s">
        <v>26</v>
      </c>
      <c r="R1217" s="23">
        <f t="shared" si="90"/>
        <v>1</v>
      </c>
      <c r="S1217" s="23" t="str">
        <f t="shared" si="91"/>
        <v>ORD101216_20240419_CUST00305_MED006</v>
      </c>
      <c r="T1217" s="23">
        <f t="shared" si="92"/>
        <v>1</v>
      </c>
      <c r="U1217" s="6">
        <f t="shared" si="93"/>
        <v>45.43</v>
      </c>
      <c r="V1217" s="6">
        <f>tbl_Raw_Data[[#This Row],[Discount_Pct]]*tbl_Raw_Data[[#This Row],[Gross_Amount]]/100</f>
        <v>4.5430000000000001</v>
      </c>
      <c r="W1217" s="6">
        <f>tbl_Raw_Data[[#This Row],[Gross_Amount]]-tbl_Raw_Data[[#This Row],[Discount_Amount]]</f>
        <v>40.887</v>
      </c>
      <c r="X1217" s="6">
        <f>tbl_Raw_Data[[#This Row],[Net_Amount_Before_Tax]]*tbl_Raw_Data[[#This Row],[Tax_Pct]]/100</f>
        <v>4.9064399999999999</v>
      </c>
      <c r="Y1217" s="6">
        <f>tbl_Raw_Data[[#This Row],[Net_Amount_Before_Tax]]+tbl_Raw_Data[[#This Row],[Tax_Amount]]</f>
        <v>45.793440000000004</v>
      </c>
      <c r="Z1217" s="6">
        <f t="shared" si="94"/>
        <v>2</v>
      </c>
    </row>
    <row r="1218" spans="1:26" x14ac:dyDescent="0.3">
      <c r="A1218" s="23" t="s">
        <v>2209</v>
      </c>
      <c r="B1218" s="34">
        <v>46015</v>
      </c>
      <c r="C1218" s="23" t="s">
        <v>878</v>
      </c>
      <c r="D1218" s="23" t="s">
        <v>28</v>
      </c>
      <c r="E1218" s="23" t="s">
        <v>29</v>
      </c>
      <c r="F1218" s="23">
        <v>500081</v>
      </c>
      <c r="G1218" s="23" t="s">
        <v>185</v>
      </c>
      <c r="H1218" s="23" t="s">
        <v>186</v>
      </c>
      <c r="I1218" s="23" t="s">
        <v>76</v>
      </c>
      <c r="J1218" s="23" t="s">
        <v>187</v>
      </c>
      <c r="K1218" s="23" t="s">
        <v>57</v>
      </c>
      <c r="L1218" s="23">
        <v>6</v>
      </c>
      <c r="M1218" s="23">
        <v>91.37</v>
      </c>
      <c r="N1218" s="23">
        <v>0</v>
      </c>
      <c r="O1218" s="23">
        <v>5</v>
      </c>
      <c r="P1218" s="23" t="s">
        <v>65</v>
      </c>
      <c r="Q1218" s="23" t="s">
        <v>44</v>
      </c>
      <c r="R1218" s="23">
        <f t="shared" ref="R1218:R1281" si="95">COUNTIFS($A$2:$A$8001,A1218,$B$2:$B$8001,B1218,$C$2:$C$8001,C1218,$G$2:$G$8001,G1218)</f>
        <v>1</v>
      </c>
      <c r="S1218" s="23" t="str">
        <f t="shared" ref="S1218:S1281" si="96">A1218&amp;"_"&amp;TEXT(B1218,"yyyymmdd")&amp;"_"&amp;C1218&amp;"_"&amp;G1218</f>
        <v>ORD101217_20251224_CUST01995_MED009</v>
      </c>
      <c r="T1218" s="23">
        <f t="shared" ref="T1218:T1281" si="97">COUNTIF($S$2:$S$8001,S1218)</f>
        <v>1</v>
      </c>
      <c r="U1218" s="6">
        <f t="shared" ref="U1218:U1281" si="98">L1218*M1218</f>
        <v>548.22</v>
      </c>
      <c r="V1218" s="6">
        <f>tbl_Raw_Data[[#This Row],[Discount_Pct]]*tbl_Raw_Data[[#This Row],[Gross_Amount]]/100</f>
        <v>0</v>
      </c>
      <c r="W1218" s="6">
        <f>tbl_Raw_Data[[#This Row],[Gross_Amount]]-tbl_Raw_Data[[#This Row],[Discount_Amount]]</f>
        <v>548.22</v>
      </c>
      <c r="X1218" s="6">
        <f>tbl_Raw_Data[[#This Row],[Net_Amount_Before_Tax]]*tbl_Raw_Data[[#This Row],[Tax_Pct]]/100</f>
        <v>27.411000000000005</v>
      </c>
      <c r="Y1218" s="6">
        <f>tbl_Raw_Data[[#This Row],[Net_Amount_Before_Tax]]+tbl_Raw_Data[[#This Row],[Tax_Amount]]</f>
        <v>575.63100000000009</v>
      </c>
      <c r="Z1218" s="6">
        <f t="shared" ref="Z1218:Z1281" si="99">COUNTIFS($C$2:$C$8001,C1218,$Q$2:$Q$8001,"Delivered")</f>
        <v>3</v>
      </c>
    </row>
    <row r="1219" spans="1:26" x14ac:dyDescent="0.3">
      <c r="A1219" s="23" t="s">
        <v>2210</v>
      </c>
      <c r="B1219" s="34">
        <v>45583</v>
      </c>
      <c r="C1219" s="23" t="s">
        <v>2211</v>
      </c>
      <c r="D1219" s="23" t="s">
        <v>142</v>
      </c>
      <c r="E1219" s="23" t="s">
        <v>81</v>
      </c>
      <c r="F1219" s="23">
        <v>380058</v>
      </c>
      <c r="G1219" s="23" t="s">
        <v>107</v>
      </c>
      <c r="H1219" s="23" t="s">
        <v>108</v>
      </c>
      <c r="I1219" s="23" t="s">
        <v>63</v>
      </c>
      <c r="J1219" s="23" t="s">
        <v>42</v>
      </c>
      <c r="K1219" s="23" t="s">
        <v>57</v>
      </c>
      <c r="L1219" s="23">
        <v>4</v>
      </c>
      <c r="M1219" s="23">
        <v>85.5</v>
      </c>
      <c r="N1219" s="23">
        <v>20</v>
      </c>
      <c r="O1219" s="23">
        <v>18</v>
      </c>
      <c r="P1219" s="23" t="s">
        <v>43</v>
      </c>
      <c r="Q1219" s="23" t="s">
        <v>34</v>
      </c>
      <c r="R1219" s="23">
        <f t="shared" si="95"/>
        <v>1</v>
      </c>
      <c r="S1219" s="23" t="str">
        <f t="shared" si="96"/>
        <v>ORD101218_20241018_CUST00455_MED005</v>
      </c>
      <c r="T1219" s="23">
        <f t="shared" si="97"/>
        <v>1</v>
      </c>
      <c r="U1219" s="6">
        <f t="shared" si="98"/>
        <v>342</v>
      </c>
      <c r="V1219" s="6">
        <f>tbl_Raw_Data[[#This Row],[Discount_Pct]]*tbl_Raw_Data[[#This Row],[Gross_Amount]]/100</f>
        <v>68.400000000000006</v>
      </c>
      <c r="W1219" s="6">
        <f>tbl_Raw_Data[[#This Row],[Gross_Amount]]-tbl_Raw_Data[[#This Row],[Discount_Amount]]</f>
        <v>273.60000000000002</v>
      </c>
      <c r="X1219" s="6">
        <f>tbl_Raw_Data[[#This Row],[Net_Amount_Before_Tax]]*tbl_Raw_Data[[#This Row],[Tax_Pct]]/100</f>
        <v>49.248000000000005</v>
      </c>
      <c r="Y1219" s="6">
        <f>tbl_Raw_Data[[#This Row],[Net_Amount_Before_Tax]]+tbl_Raw_Data[[#This Row],[Tax_Amount]]</f>
        <v>322.84800000000001</v>
      </c>
      <c r="Z1219" s="6">
        <f t="shared" si="99"/>
        <v>3</v>
      </c>
    </row>
    <row r="1220" spans="1:26" x14ac:dyDescent="0.3">
      <c r="A1220" s="23" t="s">
        <v>2212</v>
      </c>
      <c r="B1220" s="34">
        <v>45879</v>
      </c>
      <c r="C1220" s="23" t="s">
        <v>425</v>
      </c>
      <c r="D1220" s="23" t="s">
        <v>72</v>
      </c>
      <c r="E1220" s="23" t="s">
        <v>73</v>
      </c>
      <c r="F1220" s="23">
        <v>302019</v>
      </c>
      <c r="G1220" s="23" t="s">
        <v>68</v>
      </c>
      <c r="H1220" s="23" t="s">
        <v>69</v>
      </c>
      <c r="I1220" s="23" t="s">
        <v>55</v>
      </c>
      <c r="J1220" s="23" t="s">
        <v>56</v>
      </c>
      <c r="K1220" s="23" t="s">
        <v>24</v>
      </c>
      <c r="L1220" s="23">
        <v>2</v>
      </c>
      <c r="M1220" s="23">
        <v>27.12</v>
      </c>
      <c r="N1220" s="23">
        <v>5</v>
      </c>
      <c r="O1220" s="23">
        <v>18</v>
      </c>
      <c r="P1220" s="23" t="s">
        <v>89</v>
      </c>
      <c r="Q1220" s="23" t="s">
        <v>34</v>
      </c>
      <c r="R1220" s="23">
        <f t="shared" si="95"/>
        <v>1</v>
      </c>
      <c r="S1220" s="23" t="str">
        <f t="shared" si="96"/>
        <v>ORD101219_20250810_CUST00820_MED003</v>
      </c>
      <c r="T1220" s="23">
        <f t="shared" si="97"/>
        <v>1</v>
      </c>
      <c r="U1220" s="6">
        <f t="shared" si="98"/>
        <v>54.24</v>
      </c>
      <c r="V1220" s="6">
        <f>tbl_Raw_Data[[#This Row],[Discount_Pct]]*tbl_Raw_Data[[#This Row],[Gross_Amount]]/100</f>
        <v>2.7119999999999997</v>
      </c>
      <c r="W1220" s="6">
        <f>tbl_Raw_Data[[#This Row],[Gross_Amount]]-tbl_Raw_Data[[#This Row],[Discount_Amount]]</f>
        <v>51.528000000000006</v>
      </c>
      <c r="X1220" s="6">
        <f>tbl_Raw_Data[[#This Row],[Net_Amount_Before_Tax]]*tbl_Raw_Data[[#This Row],[Tax_Pct]]/100</f>
        <v>9.2750400000000006</v>
      </c>
      <c r="Y1220" s="6">
        <f>tbl_Raw_Data[[#This Row],[Net_Amount_Before_Tax]]+tbl_Raw_Data[[#This Row],[Tax_Amount]]</f>
        <v>60.80304000000001</v>
      </c>
      <c r="Z1220" s="6">
        <f t="shared" si="99"/>
        <v>1</v>
      </c>
    </row>
    <row r="1221" spans="1:26" x14ac:dyDescent="0.3">
      <c r="A1221" s="23" t="s">
        <v>2213</v>
      </c>
      <c r="B1221" s="34">
        <v>45435</v>
      </c>
      <c r="C1221" s="23" t="s">
        <v>868</v>
      </c>
      <c r="D1221" s="23" t="s">
        <v>183</v>
      </c>
      <c r="E1221" s="23" t="s">
        <v>184</v>
      </c>
      <c r="F1221" s="23">
        <v>122016</v>
      </c>
      <c r="G1221" s="23" t="s">
        <v>68</v>
      </c>
      <c r="H1221" s="23" t="s">
        <v>69</v>
      </c>
      <c r="I1221" s="23" t="s">
        <v>55</v>
      </c>
      <c r="J1221" s="23" t="s">
        <v>56</v>
      </c>
      <c r="K1221" s="23" t="s">
        <v>24</v>
      </c>
      <c r="L1221" s="23">
        <v>4</v>
      </c>
      <c r="M1221" s="23">
        <v>29.93</v>
      </c>
      <c r="N1221" s="23">
        <v>10</v>
      </c>
      <c r="O1221" s="23">
        <v>5</v>
      </c>
      <c r="P1221" s="23" t="s">
        <v>58</v>
      </c>
      <c r="Q1221" s="23" t="s">
        <v>34</v>
      </c>
      <c r="R1221" s="23">
        <f t="shared" si="95"/>
        <v>1</v>
      </c>
      <c r="S1221" s="23" t="str">
        <f t="shared" si="96"/>
        <v>ORD101220_20240523_CUST03163_MED003</v>
      </c>
      <c r="T1221" s="23">
        <f t="shared" si="97"/>
        <v>1</v>
      </c>
      <c r="U1221" s="6">
        <f t="shared" si="98"/>
        <v>119.72</v>
      </c>
      <c r="V1221" s="6">
        <f>tbl_Raw_Data[[#This Row],[Discount_Pct]]*tbl_Raw_Data[[#This Row],[Gross_Amount]]/100</f>
        <v>11.972000000000001</v>
      </c>
      <c r="W1221" s="6">
        <f>tbl_Raw_Data[[#This Row],[Gross_Amount]]-tbl_Raw_Data[[#This Row],[Discount_Amount]]</f>
        <v>107.74799999999999</v>
      </c>
      <c r="X1221" s="6">
        <f>tbl_Raw_Data[[#This Row],[Net_Amount_Before_Tax]]*tbl_Raw_Data[[#This Row],[Tax_Pct]]/100</f>
        <v>5.3874000000000004</v>
      </c>
      <c r="Y1221" s="6">
        <f>tbl_Raw_Data[[#This Row],[Net_Amount_Before_Tax]]+tbl_Raw_Data[[#This Row],[Tax_Amount]]</f>
        <v>113.13539999999999</v>
      </c>
      <c r="Z1221" s="6">
        <f t="shared" si="99"/>
        <v>4</v>
      </c>
    </row>
    <row r="1222" spans="1:26" x14ac:dyDescent="0.3">
      <c r="A1222" s="23" t="s">
        <v>2214</v>
      </c>
      <c r="B1222" s="34">
        <v>45771</v>
      </c>
      <c r="C1222" s="23" t="s">
        <v>2215</v>
      </c>
      <c r="D1222" s="23" t="s">
        <v>142</v>
      </c>
      <c r="E1222" s="23" t="s">
        <v>81</v>
      </c>
      <c r="F1222" s="23">
        <v>380061</v>
      </c>
      <c r="G1222" s="23" t="s">
        <v>315</v>
      </c>
      <c r="H1222" s="23" t="s">
        <v>316</v>
      </c>
      <c r="I1222" s="23" t="s">
        <v>50</v>
      </c>
      <c r="J1222" s="23" t="s">
        <v>114</v>
      </c>
      <c r="K1222" s="23" t="s">
        <v>24</v>
      </c>
      <c r="L1222" s="23">
        <v>1</v>
      </c>
      <c r="M1222" s="23">
        <v>127.56</v>
      </c>
      <c r="N1222" s="23">
        <v>10</v>
      </c>
      <c r="O1222" s="23">
        <v>5</v>
      </c>
      <c r="P1222" s="23" t="s">
        <v>58</v>
      </c>
      <c r="Q1222" s="23" t="s">
        <v>34</v>
      </c>
      <c r="R1222" s="23">
        <f t="shared" si="95"/>
        <v>1</v>
      </c>
      <c r="S1222" s="23" t="str">
        <f t="shared" si="96"/>
        <v>ORD101221_20250424_CUST00933_MED012</v>
      </c>
      <c r="T1222" s="23">
        <f t="shared" si="97"/>
        <v>1</v>
      </c>
      <c r="U1222" s="6">
        <f t="shared" si="98"/>
        <v>127.56</v>
      </c>
      <c r="V1222" s="6">
        <f>tbl_Raw_Data[[#This Row],[Discount_Pct]]*tbl_Raw_Data[[#This Row],[Gross_Amount]]/100</f>
        <v>12.755999999999998</v>
      </c>
      <c r="W1222" s="6">
        <f>tbl_Raw_Data[[#This Row],[Gross_Amount]]-tbl_Raw_Data[[#This Row],[Discount_Amount]]</f>
        <v>114.804</v>
      </c>
      <c r="X1222" s="6">
        <f>tbl_Raw_Data[[#This Row],[Net_Amount_Before_Tax]]*tbl_Raw_Data[[#This Row],[Tax_Pct]]/100</f>
        <v>5.7401999999999997</v>
      </c>
      <c r="Y1222" s="6">
        <f>tbl_Raw_Data[[#This Row],[Net_Amount_Before_Tax]]+tbl_Raw_Data[[#This Row],[Tax_Amount]]</f>
        <v>120.5442</v>
      </c>
      <c r="Z1222" s="6">
        <f t="shared" si="99"/>
        <v>3</v>
      </c>
    </row>
    <row r="1223" spans="1:26" x14ac:dyDescent="0.3">
      <c r="A1223" s="23" t="s">
        <v>2214</v>
      </c>
      <c r="B1223" s="34">
        <v>45949</v>
      </c>
      <c r="C1223" s="23" t="s">
        <v>2216</v>
      </c>
      <c r="D1223" s="23" t="s">
        <v>130</v>
      </c>
      <c r="E1223" s="23" t="s">
        <v>131</v>
      </c>
      <c r="F1223" s="23">
        <v>700102</v>
      </c>
      <c r="G1223" s="23" t="s">
        <v>138</v>
      </c>
      <c r="H1223" s="23" t="s">
        <v>139</v>
      </c>
      <c r="I1223" s="23" t="s">
        <v>50</v>
      </c>
      <c r="J1223" s="23" t="s">
        <v>140</v>
      </c>
      <c r="K1223" s="23" t="s">
        <v>24</v>
      </c>
      <c r="L1223" s="23">
        <v>3</v>
      </c>
      <c r="M1223" s="23">
        <v>175.28</v>
      </c>
      <c r="N1223" s="23">
        <v>10</v>
      </c>
      <c r="O1223" s="23">
        <v>5</v>
      </c>
      <c r="P1223" s="23" t="s">
        <v>65</v>
      </c>
      <c r="Q1223" s="23" t="s">
        <v>34</v>
      </c>
      <c r="R1223" s="23">
        <f t="shared" si="95"/>
        <v>1</v>
      </c>
      <c r="S1223" s="23" t="str">
        <f t="shared" si="96"/>
        <v>ORD101221_20251019_CUST01683_MED013</v>
      </c>
      <c r="T1223" s="23">
        <f t="shared" si="97"/>
        <v>1</v>
      </c>
      <c r="U1223" s="6">
        <f t="shared" si="98"/>
        <v>525.84</v>
      </c>
      <c r="V1223" s="6">
        <f>tbl_Raw_Data[[#This Row],[Discount_Pct]]*tbl_Raw_Data[[#This Row],[Gross_Amount]]/100</f>
        <v>52.584000000000003</v>
      </c>
      <c r="W1223" s="6">
        <f>tbl_Raw_Data[[#This Row],[Gross_Amount]]-tbl_Raw_Data[[#This Row],[Discount_Amount]]</f>
        <v>473.25600000000003</v>
      </c>
      <c r="X1223" s="6">
        <f>tbl_Raw_Data[[#This Row],[Net_Amount_Before_Tax]]*tbl_Raw_Data[[#This Row],[Tax_Pct]]/100</f>
        <v>23.662800000000001</v>
      </c>
      <c r="Y1223" s="6">
        <f>tbl_Raw_Data[[#This Row],[Net_Amount_Before_Tax]]+tbl_Raw_Data[[#This Row],[Tax_Amount]]</f>
        <v>496.91880000000003</v>
      </c>
      <c r="Z1223" s="6">
        <f t="shared" si="99"/>
        <v>2</v>
      </c>
    </row>
    <row r="1224" spans="1:26" x14ac:dyDescent="0.3">
      <c r="A1224" s="23" t="s">
        <v>2217</v>
      </c>
      <c r="B1224" s="34">
        <v>45324</v>
      </c>
      <c r="C1224" s="23" t="s">
        <v>2218</v>
      </c>
      <c r="D1224" s="23" t="s">
        <v>37</v>
      </c>
      <c r="E1224" s="23" t="s">
        <v>38</v>
      </c>
      <c r="F1224" s="23">
        <v>452001</v>
      </c>
      <c r="G1224" s="23" t="s">
        <v>167</v>
      </c>
      <c r="H1224" s="23" t="s">
        <v>168</v>
      </c>
      <c r="I1224" s="23" t="s">
        <v>113</v>
      </c>
      <c r="J1224" s="23" t="s">
        <v>42</v>
      </c>
      <c r="K1224" s="23" t="s">
        <v>24</v>
      </c>
      <c r="L1224" s="23">
        <v>1</v>
      </c>
      <c r="M1224" s="23">
        <v>194.84</v>
      </c>
      <c r="N1224" s="23">
        <v>5</v>
      </c>
      <c r="O1224" s="23">
        <v>5</v>
      </c>
      <c r="P1224" s="23" t="s">
        <v>58</v>
      </c>
      <c r="Q1224" s="23" t="s">
        <v>34</v>
      </c>
      <c r="R1224" s="23">
        <f t="shared" si="95"/>
        <v>1</v>
      </c>
      <c r="S1224" s="23" t="str">
        <f t="shared" si="96"/>
        <v>ORD101223_20240202_CUST02066_MED026</v>
      </c>
      <c r="T1224" s="23">
        <f t="shared" si="97"/>
        <v>1</v>
      </c>
      <c r="U1224" s="6">
        <f t="shared" si="98"/>
        <v>194.84</v>
      </c>
      <c r="V1224" s="6">
        <f>tbl_Raw_Data[[#This Row],[Discount_Pct]]*tbl_Raw_Data[[#This Row],[Gross_Amount]]/100</f>
        <v>9.7420000000000009</v>
      </c>
      <c r="W1224" s="6">
        <f>tbl_Raw_Data[[#This Row],[Gross_Amount]]-tbl_Raw_Data[[#This Row],[Discount_Amount]]</f>
        <v>185.09800000000001</v>
      </c>
      <c r="X1224" s="6">
        <f>tbl_Raw_Data[[#This Row],[Net_Amount_Before_Tax]]*tbl_Raw_Data[[#This Row],[Tax_Pct]]/100</f>
        <v>9.2548999999999992</v>
      </c>
      <c r="Y1224" s="6">
        <f>tbl_Raw_Data[[#This Row],[Net_Amount_Before_Tax]]+tbl_Raw_Data[[#This Row],[Tax_Amount]]</f>
        <v>194.35290000000001</v>
      </c>
      <c r="Z1224" s="6">
        <f t="shared" si="99"/>
        <v>3</v>
      </c>
    </row>
    <row r="1225" spans="1:26" x14ac:dyDescent="0.3">
      <c r="A1225" s="23" t="s">
        <v>2219</v>
      </c>
      <c r="B1225" s="34">
        <v>45863</v>
      </c>
      <c r="C1225" s="23" t="s">
        <v>2220</v>
      </c>
      <c r="D1225" s="23" t="s">
        <v>159</v>
      </c>
      <c r="E1225" s="23" t="s">
        <v>47</v>
      </c>
      <c r="F1225" s="23">
        <v>400076</v>
      </c>
      <c r="G1225" s="23" t="s">
        <v>124</v>
      </c>
      <c r="H1225" s="23" t="s">
        <v>125</v>
      </c>
      <c r="I1225" s="23" t="s">
        <v>104</v>
      </c>
      <c r="J1225" s="23" t="s">
        <v>114</v>
      </c>
      <c r="K1225" s="23" t="s">
        <v>24</v>
      </c>
      <c r="L1225" s="23">
        <v>1</v>
      </c>
      <c r="M1225" s="23">
        <v>117.14</v>
      </c>
      <c r="N1225" s="23">
        <v>15</v>
      </c>
      <c r="O1225" s="23">
        <v>12</v>
      </c>
      <c r="P1225" s="23" t="s">
        <v>89</v>
      </c>
      <c r="Q1225" s="23" t="s">
        <v>34</v>
      </c>
      <c r="R1225" s="23">
        <f t="shared" si="95"/>
        <v>1</v>
      </c>
      <c r="S1225" s="23" t="str">
        <f t="shared" si="96"/>
        <v>ORD101224_20250725_CUST03198_MED018</v>
      </c>
      <c r="T1225" s="23">
        <f t="shared" si="97"/>
        <v>1</v>
      </c>
      <c r="U1225" s="6">
        <f t="shared" si="98"/>
        <v>117.14</v>
      </c>
      <c r="V1225" s="6">
        <f>tbl_Raw_Data[[#This Row],[Discount_Pct]]*tbl_Raw_Data[[#This Row],[Gross_Amount]]/100</f>
        <v>17.570999999999998</v>
      </c>
      <c r="W1225" s="6">
        <f>tbl_Raw_Data[[#This Row],[Gross_Amount]]-tbl_Raw_Data[[#This Row],[Discount_Amount]]</f>
        <v>99.569000000000003</v>
      </c>
      <c r="X1225" s="6">
        <f>tbl_Raw_Data[[#This Row],[Net_Amount_Before_Tax]]*tbl_Raw_Data[[#This Row],[Tax_Pct]]/100</f>
        <v>11.94828</v>
      </c>
      <c r="Y1225" s="6">
        <f>tbl_Raw_Data[[#This Row],[Net_Amount_Before_Tax]]+tbl_Raw_Data[[#This Row],[Tax_Amount]]</f>
        <v>111.51728</v>
      </c>
      <c r="Z1225" s="6">
        <f t="shared" si="99"/>
        <v>2</v>
      </c>
    </row>
    <row r="1226" spans="1:26" x14ac:dyDescent="0.3">
      <c r="A1226" s="23" t="s">
        <v>2221</v>
      </c>
      <c r="B1226" s="34">
        <v>45992</v>
      </c>
      <c r="C1226" s="23" t="s">
        <v>2222</v>
      </c>
      <c r="D1226" s="23" t="s">
        <v>37</v>
      </c>
      <c r="E1226" s="23" t="s">
        <v>38</v>
      </c>
      <c r="F1226" s="23">
        <v>452016</v>
      </c>
      <c r="G1226" s="23" t="s">
        <v>185</v>
      </c>
      <c r="H1226" s="23" t="s">
        <v>186</v>
      </c>
      <c r="I1226" s="23" t="s">
        <v>76</v>
      </c>
      <c r="J1226" s="23" t="s">
        <v>187</v>
      </c>
      <c r="K1226" s="23" t="s">
        <v>57</v>
      </c>
      <c r="L1226" s="23">
        <v>2</v>
      </c>
      <c r="M1226" s="23">
        <v>98.57</v>
      </c>
      <c r="N1226" s="23">
        <v>20</v>
      </c>
      <c r="O1226" s="23">
        <v>5</v>
      </c>
      <c r="P1226" s="23" t="s">
        <v>25</v>
      </c>
      <c r="Q1226" s="23" t="s">
        <v>34</v>
      </c>
      <c r="R1226" s="23">
        <f t="shared" si="95"/>
        <v>1</v>
      </c>
      <c r="S1226" s="23" t="str">
        <f t="shared" si="96"/>
        <v>ORD101225_20251201_CUST01766_MED009</v>
      </c>
      <c r="T1226" s="23">
        <f t="shared" si="97"/>
        <v>1</v>
      </c>
      <c r="U1226" s="6">
        <f t="shared" si="98"/>
        <v>197.14</v>
      </c>
      <c r="V1226" s="6">
        <f>tbl_Raw_Data[[#This Row],[Discount_Pct]]*tbl_Raw_Data[[#This Row],[Gross_Amount]]/100</f>
        <v>39.427999999999997</v>
      </c>
      <c r="W1226" s="6">
        <f>tbl_Raw_Data[[#This Row],[Gross_Amount]]-tbl_Raw_Data[[#This Row],[Discount_Amount]]</f>
        <v>157.71199999999999</v>
      </c>
      <c r="X1226" s="6">
        <f>tbl_Raw_Data[[#This Row],[Net_Amount_Before_Tax]]*tbl_Raw_Data[[#This Row],[Tax_Pct]]/100</f>
        <v>7.8855999999999993</v>
      </c>
      <c r="Y1226" s="6">
        <f>tbl_Raw_Data[[#This Row],[Net_Amount_Before_Tax]]+tbl_Raw_Data[[#This Row],[Tax_Amount]]</f>
        <v>165.5976</v>
      </c>
      <c r="Z1226" s="6">
        <f t="shared" si="99"/>
        <v>2</v>
      </c>
    </row>
    <row r="1227" spans="1:26" x14ac:dyDescent="0.3">
      <c r="A1227" s="23" t="s">
        <v>2223</v>
      </c>
      <c r="B1227" s="34">
        <v>45639</v>
      </c>
      <c r="C1227" s="23" t="s">
        <v>2224</v>
      </c>
      <c r="D1227" s="23" t="s">
        <v>72</v>
      </c>
      <c r="E1227" s="23" t="s">
        <v>73</v>
      </c>
      <c r="F1227" s="23">
        <v>302021</v>
      </c>
      <c r="G1227" s="23" t="s">
        <v>256</v>
      </c>
      <c r="H1227" s="23" t="s">
        <v>257</v>
      </c>
      <c r="I1227" s="23" t="s">
        <v>22</v>
      </c>
      <c r="J1227" s="23" t="s">
        <v>258</v>
      </c>
      <c r="K1227" s="23" t="s">
        <v>57</v>
      </c>
      <c r="L1227" s="23">
        <v>2</v>
      </c>
      <c r="M1227" s="23">
        <v>71.59</v>
      </c>
      <c r="N1227" s="23">
        <v>5</v>
      </c>
      <c r="O1227" s="23">
        <v>5</v>
      </c>
      <c r="P1227" s="23" t="s">
        <v>89</v>
      </c>
      <c r="Q1227" s="23" t="s">
        <v>34</v>
      </c>
      <c r="R1227" s="23">
        <f t="shared" si="95"/>
        <v>1</v>
      </c>
      <c r="S1227" s="23" t="str">
        <f t="shared" si="96"/>
        <v>ORD101226_20241213_CUST01860_MED025</v>
      </c>
      <c r="T1227" s="23">
        <f t="shared" si="97"/>
        <v>1</v>
      </c>
      <c r="U1227" s="6">
        <f t="shared" si="98"/>
        <v>143.18</v>
      </c>
      <c r="V1227" s="6">
        <f>tbl_Raw_Data[[#This Row],[Discount_Pct]]*tbl_Raw_Data[[#This Row],[Gross_Amount]]/100</f>
        <v>7.1590000000000007</v>
      </c>
      <c r="W1227" s="6">
        <f>tbl_Raw_Data[[#This Row],[Gross_Amount]]-tbl_Raw_Data[[#This Row],[Discount_Amount]]</f>
        <v>136.02100000000002</v>
      </c>
      <c r="X1227" s="6">
        <f>tbl_Raw_Data[[#This Row],[Net_Amount_Before_Tax]]*tbl_Raw_Data[[#This Row],[Tax_Pct]]/100</f>
        <v>6.80105</v>
      </c>
      <c r="Y1227" s="6">
        <f>tbl_Raw_Data[[#This Row],[Net_Amount_Before_Tax]]+tbl_Raw_Data[[#This Row],[Tax_Amount]]</f>
        <v>142.82205000000002</v>
      </c>
      <c r="Z1227" s="6">
        <f t="shared" si="99"/>
        <v>2</v>
      </c>
    </row>
    <row r="1228" spans="1:26" x14ac:dyDescent="0.3">
      <c r="A1228" s="23" t="s">
        <v>2223</v>
      </c>
      <c r="B1228" s="34">
        <v>45691</v>
      </c>
      <c r="C1228" s="23" t="s">
        <v>2225</v>
      </c>
      <c r="D1228" s="23" t="s">
        <v>19</v>
      </c>
      <c r="E1228" s="23" t="s">
        <v>19</v>
      </c>
      <c r="F1228" s="23">
        <v>110029</v>
      </c>
      <c r="G1228" s="23" t="s">
        <v>74</v>
      </c>
      <c r="H1228" s="23" t="s">
        <v>75</v>
      </c>
      <c r="I1228" s="23" t="s">
        <v>76</v>
      </c>
      <c r="J1228" s="23" t="s">
        <v>77</v>
      </c>
      <c r="K1228" s="23" t="s">
        <v>57</v>
      </c>
      <c r="L1228" s="23">
        <v>1</v>
      </c>
      <c r="M1228" s="23">
        <v>57.08</v>
      </c>
      <c r="N1228" s="23">
        <v>15</v>
      </c>
      <c r="O1228" s="23">
        <v>12</v>
      </c>
      <c r="P1228" s="23" t="s">
        <v>89</v>
      </c>
      <c r="Q1228" s="23" t="s">
        <v>90</v>
      </c>
      <c r="R1228" s="23">
        <f t="shared" si="95"/>
        <v>1</v>
      </c>
      <c r="S1228" s="23" t="str">
        <f t="shared" si="96"/>
        <v>ORD101226_20250203_CUST00078_MED008</v>
      </c>
      <c r="T1228" s="23">
        <f t="shared" si="97"/>
        <v>1</v>
      </c>
      <c r="U1228" s="6">
        <f t="shared" si="98"/>
        <v>57.08</v>
      </c>
      <c r="V1228" s="6">
        <f>tbl_Raw_Data[[#This Row],[Discount_Pct]]*tbl_Raw_Data[[#This Row],[Gross_Amount]]/100</f>
        <v>8.5619999999999994</v>
      </c>
      <c r="W1228" s="6">
        <f>tbl_Raw_Data[[#This Row],[Gross_Amount]]-tbl_Raw_Data[[#This Row],[Discount_Amount]]</f>
        <v>48.518000000000001</v>
      </c>
      <c r="X1228" s="6">
        <f>tbl_Raw_Data[[#This Row],[Net_Amount_Before_Tax]]*tbl_Raw_Data[[#This Row],[Tax_Pct]]/100</f>
        <v>5.8221600000000002</v>
      </c>
      <c r="Y1228" s="6">
        <f>tbl_Raw_Data[[#This Row],[Net_Amount_Before_Tax]]+tbl_Raw_Data[[#This Row],[Tax_Amount]]</f>
        <v>54.340159999999997</v>
      </c>
      <c r="Z1228" s="6">
        <f t="shared" si="99"/>
        <v>0</v>
      </c>
    </row>
    <row r="1229" spans="1:26" x14ac:dyDescent="0.3">
      <c r="A1229" s="23" t="s">
        <v>2226</v>
      </c>
      <c r="B1229" s="34">
        <v>45497</v>
      </c>
      <c r="C1229" s="23" t="s">
        <v>2227</v>
      </c>
      <c r="D1229" s="23" t="s">
        <v>37</v>
      </c>
      <c r="E1229" s="23" t="s">
        <v>38</v>
      </c>
      <c r="F1229" s="23">
        <v>452010</v>
      </c>
      <c r="G1229" s="23" t="s">
        <v>233</v>
      </c>
      <c r="H1229" s="23" t="s">
        <v>234</v>
      </c>
      <c r="I1229" s="23" t="s">
        <v>104</v>
      </c>
      <c r="J1229" s="23" t="s">
        <v>42</v>
      </c>
      <c r="K1229" s="23" t="s">
        <v>24</v>
      </c>
      <c r="L1229" s="23">
        <v>4</v>
      </c>
      <c r="M1229" s="23">
        <v>168.18</v>
      </c>
      <c r="N1229" s="23">
        <v>10</v>
      </c>
      <c r="O1229" s="23">
        <v>12</v>
      </c>
      <c r="P1229" s="23" t="s">
        <v>43</v>
      </c>
      <c r="Q1229" s="23" t="s">
        <v>34</v>
      </c>
      <c r="R1229" s="23">
        <f t="shared" si="95"/>
        <v>1</v>
      </c>
      <c r="S1229" s="23" t="str">
        <f t="shared" si="96"/>
        <v>ORD101228_20240724_CUST03154_MED019</v>
      </c>
      <c r="T1229" s="23">
        <f t="shared" si="97"/>
        <v>1</v>
      </c>
      <c r="U1229" s="6">
        <f t="shared" si="98"/>
        <v>672.72</v>
      </c>
      <c r="V1229" s="6">
        <f>tbl_Raw_Data[[#This Row],[Discount_Pct]]*tbl_Raw_Data[[#This Row],[Gross_Amount]]/100</f>
        <v>67.272000000000006</v>
      </c>
      <c r="W1229" s="6">
        <f>tbl_Raw_Data[[#This Row],[Gross_Amount]]-tbl_Raw_Data[[#This Row],[Discount_Amount]]</f>
        <v>605.44799999999998</v>
      </c>
      <c r="X1229" s="6">
        <f>tbl_Raw_Data[[#This Row],[Net_Amount_Before_Tax]]*tbl_Raw_Data[[#This Row],[Tax_Pct]]/100</f>
        <v>72.653760000000005</v>
      </c>
      <c r="Y1229" s="6">
        <f>tbl_Raw_Data[[#This Row],[Net_Amount_Before_Tax]]+tbl_Raw_Data[[#This Row],[Tax_Amount]]</f>
        <v>678.10176000000001</v>
      </c>
      <c r="Z1229" s="6">
        <f t="shared" si="99"/>
        <v>1</v>
      </c>
    </row>
    <row r="1230" spans="1:26" x14ac:dyDescent="0.3">
      <c r="A1230" s="23" t="s">
        <v>2228</v>
      </c>
      <c r="B1230" s="34">
        <v>45477</v>
      </c>
      <c r="C1230" s="23" t="s">
        <v>1780</v>
      </c>
      <c r="D1230" s="23" t="s">
        <v>19</v>
      </c>
      <c r="E1230" s="23" t="s">
        <v>19</v>
      </c>
      <c r="F1230" s="23">
        <v>110029</v>
      </c>
      <c r="G1230" s="23" t="s">
        <v>124</v>
      </c>
      <c r="H1230" s="23" t="s">
        <v>125</v>
      </c>
      <c r="I1230" s="23" t="s">
        <v>104</v>
      </c>
      <c r="J1230" s="23" t="s">
        <v>114</v>
      </c>
      <c r="K1230" s="23" t="s">
        <v>24</v>
      </c>
      <c r="L1230" s="23">
        <v>2</v>
      </c>
      <c r="M1230" s="23">
        <v>127.43</v>
      </c>
      <c r="N1230" s="23">
        <v>10</v>
      </c>
      <c r="O1230" s="23">
        <v>12</v>
      </c>
      <c r="P1230" s="23" t="s">
        <v>25</v>
      </c>
      <c r="Q1230" s="23" t="s">
        <v>44</v>
      </c>
      <c r="R1230" s="23">
        <f t="shared" si="95"/>
        <v>1</v>
      </c>
      <c r="S1230" s="23" t="str">
        <f t="shared" si="96"/>
        <v>ORD101229_20240704_CUST00414_MED018</v>
      </c>
      <c r="T1230" s="23">
        <f t="shared" si="97"/>
        <v>1</v>
      </c>
      <c r="U1230" s="6">
        <f t="shared" si="98"/>
        <v>254.86</v>
      </c>
      <c r="V1230" s="6">
        <f>tbl_Raw_Data[[#This Row],[Discount_Pct]]*tbl_Raw_Data[[#This Row],[Gross_Amount]]/100</f>
        <v>25.486000000000004</v>
      </c>
      <c r="W1230" s="6">
        <f>tbl_Raw_Data[[#This Row],[Gross_Amount]]-tbl_Raw_Data[[#This Row],[Discount_Amount]]</f>
        <v>229.37400000000002</v>
      </c>
      <c r="X1230" s="6">
        <f>tbl_Raw_Data[[#This Row],[Net_Amount_Before_Tax]]*tbl_Raw_Data[[#This Row],[Tax_Pct]]/100</f>
        <v>27.524880000000003</v>
      </c>
      <c r="Y1230" s="6">
        <f>tbl_Raw_Data[[#This Row],[Net_Amount_Before_Tax]]+tbl_Raw_Data[[#This Row],[Tax_Amount]]</f>
        <v>256.89888000000002</v>
      </c>
      <c r="Z1230" s="6">
        <f t="shared" si="99"/>
        <v>3</v>
      </c>
    </row>
    <row r="1231" spans="1:26" x14ac:dyDescent="0.3">
      <c r="A1231" s="23" t="s">
        <v>2229</v>
      </c>
      <c r="B1231" s="34">
        <v>45527</v>
      </c>
      <c r="C1231" s="23" t="s">
        <v>546</v>
      </c>
      <c r="D1231" s="23" t="s">
        <v>28</v>
      </c>
      <c r="E1231" s="23" t="s">
        <v>29</v>
      </c>
      <c r="F1231" s="23">
        <v>500081</v>
      </c>
      <c r="G1231" s="23" t="s">
        <v>132</v>
      </c>
      <c r="H1231" s="23" t="s">
        <v>133</v>
      </c>
      <c r="I1231" s="23" t="s">
        <v>134</v>
      </c>
      <c r="J1231" s="23" t="s">
        <v>135</v>
      </c>
      <c r="K1231" s="23" t="s">
        <v>57</v>
      </c>
      <c r="L1231" s="23">
        <v>1</v>
      </c>
      <c r="M1231" s="23">
        <v>74.59</v>
      </c>
      <c r="N1231" s="23">
        <v>5</v>
      </c>
      <c r="O1231" s="23">
        <v>5</v>
      </c>
      <c r="P1231" s="23" t="s">
        <v>25</v>
      </c>
      <c r="Q1231" s="23" t="s">
        <v>34</v>
      </c>
      <c r="R1231" s="23">
        <f t="shared" si="95"/>
        <v>1</v>
      </c>
      <c r="S1231" s="23" t="str">
        <f t="shared" si="96"/>
        <v>ORD101230_20240823_CUST02696_MED007</v>
      </c>
      <c r="T1231" s="23">
        <f t="shared" si="97"/>
        <v>1</v>
      </c>
      <c r="U1231" s="6">
        <f t="shared" si="98"/>
        <v>74.59</v>
      </c>
      <c r="V1231" s="6">
        <f>tbl_Raw_Data[[#This Row],[Discount_Pct]]*tbl_Raw_Data[[#This Row],[Gross_Amount]]/100</f>
        <v>3.7295000000000003</v>
      </c>
      <c r="W1231" s="6">
        <f>tbl_Raw_Data[[#This Row],[Gross_Amount]]-tbl_Raw_Data[[#This Row],[Discount_Amount]]</f>
        <v>70.860500000000002</v>
      </c>
      <c r="X1231" s="6">
        <f>tbl_Raw_Data[[#This Row],[Net_Amount_Before_Tax]]*tbl_Raw_Data[[#This Row],[Tax_Pct]]/100</f>
        <v>3.5430250000000001</v>
      </c>
      <c r="Y1231" s="6">
        <f>tbl_Raw_Data[[#This Row],[Net_Amount_Before_Tax]]+tbl_Raw_Data[[#This Row],[Tax_Amount]]</f>
        <v>74.403525000000002</v>
      </c>
      <c r="Z1231" s="6">
        <f t="shared" si="99"/>
        <v>1</v>
      </c>
    </row>
    <row r="1232" spans="1:26" x14ac:dyDescent="0.3">
      <c r="A1232" s="23" t="s">
        <v>2230</v>
      </c>
      <c r="B1232" s="34">
        <v>45742</v>
      </c>
      <c r="C1232" s="23" t="s">
        <v>775</v>
      </c>
      <c r="D1232" s="23" t="s">
        <v>37</v>
      </c>
      <c r="E1232" s="23" t="s">
        <v>38</v>
      </c>
      <c r="F1232" s="23">
        <v>452018</v>
      </c>
      <c r="G1232" s="23" t="s">
        <v>138</v>
      </c>
      <c r="H1232" s="23" t="s">
        <v>139</v>
      </c>
      <c r="I1232" s="23" t="s">
        <v>50</v>
      </c>
      <c r="J1232" s="23" t="s">
        <v>140</v>
      </c>
      <c r="K1232" s="23" t="s">
        <v>24</v>
      </c>
      <c r="L1232" s="23">
        <v>1</v>
      </c>
      <c r="M1232" s="23">
        <v>178.28</v>
      </c>
      <c r="N1232" s="23">
        <v>15</v>
      </c>
      <c r="O1232" s="23">
        <v>5</v>
      </c>
      <c r="P1232" s="23" t="s">
        <v>25</v>
      </c>
      <c r="Q1232" s="23" t="s">
        <v>90</v>
      </c>
      <c r="R1232" s="23">
        <f t="shared" si="95"/>
        <v>1</v>
      </c>
      <c r="S1232" s="23" t="str">
        <f t="shared" si="96"/>
        <v>ORD101231_20250326_CUST00505_MED013</v>
      </c>
      <c r="T1232" s="23">
        <f t="shared" si="97"/>
        <v>1</v>
      </c>
      <c r="U1232" s="6">
        <f t="shared" si="98"/>
        <v>178.28</v>
      </c>
      <c r="V1232" s="6">
        <f>tbl_Raw_Data[[#This Row],[Discount_Pct]]*tbl_Raw_Data[[#This Row],[Gross_Amount]]/100</f>
        <v>26.741999999999997</v>
      </c>
      <c r="W1232" s="6">
        <f>tbl_Raw_Data[[#This Row],[Gross_Amount]]-tbl_Raw_Data[[#This Row],[Discount_Amount]]</f>
        <v>151.53800000000001</v>
      </c>
      <c r="X1232" s="6">
        <f>tbl_Raw_Data[[#This Row],[Net_Amount_Before_Tax]]*tbl_Raw_Data[[#This Row],[Tax_Pct]]/100</f>
        <v>7.5769000000000002</v>
      </c>
      <c r="Y1232" s="6">
        <f>tbl_Raw_Data[[#This Row],[Net_Amount_Before_Tax]]+tbl_Raw_Data[[#This Row],[Tax_Amount]]</f>
        <v>159.11490000000001</v>
      </c>
      <c r="Z1232" s="6">
        <f t="shared" si="99"/>
        <v>3</v>
      </c>
    </row>
    <row r="1233" spans="1:26" x14ac:dyDescent="0.3">
      <c r="A1233" s="23" t="s">
        <v>2231</v>
      </c>
      <c r="B1233" s="34">
        <v>45495</v>
      </c>
      <c r="C1233" s="23" t="s">
        <v>2232</v>
      </c>
      <c r="D1233" s="23" t="s">
        <v>183</v>
      </c>
      <c r="E1233" s="23" t="s">
        <v>184</v>
      </c>
      <c r="F1233" s="23">
        <v>122018</v>
      </c>
      <c r="G1233" s="23" t="s">
        <v>138</v>
      </c>
      <c r="H1233" s="23" t="s">
        <v>139</v>
      </c>
      <c r="I1233" s="23" t="s">
        <v>50</v>
      </c>
      <c r="J1233" s="23" t="s">
        <v>140</v>
      </c>
      <c r="K1233" s="23" t="s">
        <v>24</v>
      </c>
      <c r="L1233" s="23">
        <v>2</v>
      </c>
      <c r="M1233" s="23">
        <v>146.18</v>
      </c>
      <c r="N1233" s="23">
        <v>15</v>
      </c>
      <c r="O1233" s="23">
        <v>12</v>
      </c>
      <c r="P1233" s="23" t="s">
        <v>58</v>
      </c>
      <c r="Q1233" s="23" t="s">
        <v>34</v>
      </c>
      <c r="R1233" s="23">
        <f t="shared" si="95"/>
        <v>1</v>
      </c>
      <c r="S1233" s="23" t="str">
        <f t="shared" si="96"/>
        <v>ORD101232_20240722_CUST00843_MED013</v>
      </c>
      <c r="T1233" s="23">
        <f t="shared" si="97"/>
        <v>1</v>
      </c>
      <c r="U1233" s="6">
        <f t="shared" si="98"/>
        <v>292.36</v>
      </c>
      <c r="V1233" s="6">
        <f>tbl_Raw_Data[[#This Row],[Discount_Pct]]*tbl_Raw_Data[[#This Row],[Gross_Amount]]/100</f>
        <v>43.854000000000006</v>
      </c>
      <c r="W1233" s="6">
        <f>tbl_Raw_Data[[#This Row],[Gross_Amount]]-tbl_Raw_Data[[#This Row],[Discount_Amount]]</f>
        <v>248.506</v>
      </c>
      <c r="X1233" s="6">
        <f>tbl_Raw_Data[[#This Row],[Net_Amount_Before_Tax]]*tbl_Raw_Data[[#This Row],[Tax_Pct]]/100</f>
        <v>29.820720000000001</v>
      </c>
      <c r="Y1233" s="6">
        <f>tbl_Raw_Data[[#This Row],[Net_Amount_Before_Tax]]+tbl_Raw_Data[[#This Row],[Tax_Amount]]</f>
        <v>278.32672000000002</v>
      </c>
      <c r="Z1233" s="6">
        <f t="shared" si="99"/>
        <v>4</v>
      </c>
    </row>
    <row r="1234" spans="1:26" x14ac:dyDescent="0.3">
      <c r="A1234" s="23" t="s">
        <v>2233</v>
      </c>
      <c r="B1234" s="34">
        <v>45506</v>
      </c>
      <c r="C1234" s="23" t="s">
        <v>2234</v>
      </c>
      <c r="D1234" s="23" t="s">
        <v>142</v>
      </c>
      <c r="E1234" s="23" t="s">
        <v>81</v>
      </c>
      <c r="F1234" s="23">
        <v>380015</v>
      </c>
      <c r="G1234" s="23" t="s">
        <v>20</v>
      </c>
      <c r="H1234" s="23" t="s">
        <v>21</v>
      </c>
      <c r="I1234" s="23" t="s">
        <v>22</v>
      </c>
      <c r="J1234" s="23" t="s">
        <v>23</v>
      </c>
      <c r="K1234" s="23" t="s">
        <v>24</v>
      </c>
      <c r="L1234" s="23">
        <v>2</v>
      </c>
      <c r="M1234" s="23">
        <v>146.13</v>
      </c>
      <c r="N1234" s="23">
        <v>5</v>
      </c>
      <c r="O1234" s="23">
        <v>5</v>
      </c>
      <c r="P1234" s="23" t="s">
        <v>25</v>
      </c>
      <c r="Q1234" s="23" t="s">
        <v>44</v>
      </c>
      <c r="R1234" s="23">
        <f t="shared" si="95"/>
        <v>1</v>
      </c>
      <c r="S1234" s="23" t="str">
        <f t="shared" si="96"/>
        <v>ORD101233_20240802_CUST00493_MED024</v>
      </c>
      <c r="T1234" s="23">
        <f t="shared" si="97"/>
        <v>1</v>
      </c>
      <c r="U1234" s="6">
        <f t="shared" si="98"/>
        <v>292.26</v>
      </c>
      <c r="V1234" s="6">
        <f>tbl_Raw_Data[[#This Row],[Discount_Pct]]*tbl_Raw_Data[[#This Row],[Gross_Amount]]/100</f>
        <v>14.613</v>
      </c>
      <c r="W1234" s="6">
        <f>tbl_Raw_Data[[#This Row],[Gross_Amount]]-tbl_Raw_Data[[#This Row],[Discount_Amount]]</f>
        <v>277.64699999999999</v>
      </c>
      <c r="X1234" s="6">
        <f>tbl_Raw_Data[[#This Row],[Net_Amount_Before_Tax]]*tbl_Raw_Data[[#This Row],[Tax_Pct]]/100</f>
        <v>13.882349999999999</v>
      </c>
      <c r="Y1234" s="6">
        <f>tbl_Raw_Data[[#This Row],[Net_Amount_Before_Tax]]+tbl_Raw_Data[[#This Row],[Tax_Amount]]</f>
        <v>291.52934999999997</v>
      </c>
      <c r="Z1234" s="6">
        <f t="shared" si="99"/>
        <v>3</v>
      </c>
    </row>
    <row r="1235" spans="1:26" x14ac:dyDescent="0.3">
      <c r="A1235" s="23" t="s">
        <v>2235</v>
      </c>
      <c r="B1235" s="34">
        <v>45812</v>
      </c>
      <c r="C1235" s="23" t="s">
        <v>2236</v>
      </c>
      <c r="D1235" s="23" t="s">
        <v>142</v>
      </c>
      <c r="E1235" s="23" t="s">
        <v>81</v>
      </c>
      <c r="F1235" s="23">
        <v>380054</v>
      </c>
      <c r="G1235" s="23" t="s">
        <v>39</v>
      </c>
      <c r="H1235" s="23" t="s">
        <v>40</v>
      </c>
      <c r="I1235" s="23" t="s">
        <v>41</v>
      </c>
      <c r="J1235" s="23" t="s">
        <v>42</v>
      </c>
      <c r="K1235" s="23" t="s">
        <v>24</v>
      </c>
      <c r="L1235" s="23">
        <v>1</v>
      </c>
      <c r="M1235" s="23">
        <v>32.909999999999997</v>
      </c>
      <c r="N1235" s="23">
        <v>5</v>
      </c>
      <c r="O1235" s="23">
        <v>5</v>
      </c>
      <c r="P1235" s="23" t="s">
        <v>65</v>
      </c>
      <c r="Q1235" s="23" t="s">
        <v>34</v>
      </c>
      <c r="R1235" s="23">
        <f t="shared" si="95"/>
        <v>1</v>
      </c>
      <c r="S1235" s="23" t="str">
        <f t="shared" si="96"/>
        <v>ORD101234_20250604_CUST00459_MED001</v>
      </c>
      <c r="T1235" s="23">
        <f t="shared" si="97"/>
        <v>1</v>
      </c>
      <c r="U1235" s="6">
        <f t="shared" si="98"/>
        <v>32.909999999999997</v>
      </c>
      <c r="V1235" s="6">
        <f>tbl_Raw_Data[[#This Row],[Discount_Pct]]*tbl_Raw_Data[[#This Row],[Gross_Amount]]/100</f>
        <v>1.6454999999999997</v>
      </c>
      <c r="W1235" s="6">
        <f>tbl_Raw_Data[[#This Row],[Gross_Amount]]-tbl_Raw_Data[[#This Row],[Discount_Amount]]</f>
        <v>31.264499999999998</v>
      </c>
      <c r="X1235" s="6">
        <f>tbl_Raw_Data[[#This Row],[Net_Amount_Before_Tax]]*tbl_Raw_Data[[#This Row],[Tax_Pct]]/100</f>
        <v>1.5632249999999999</v>
      </c>
      <c r="Y1235" s="6">
        <f>tbl_Raw_Data[[#This Row],[Net_Amount_Before_Tax]]+tbl_Raw_Data[[#This Row],[Tax_Amount]]</f>
        <v>32.827725000000001</v>
      </c>
      <c r="Z1235" s="6">
        <f t="shared" si="99"/>
        <v>5</v>
      </c>
    </row>
    <row r="1236" spans="1:26" x14ac:dyDescent="0.3">
      <c r="A1236" s="23" t="s">
        <v>2237</v>
      </c>
      <c r="B1236" s="34">
        <v>45736</v>
      </c>
      <c r="C1236" s="23" t="s">
        <v>2238</v>
      </c>
      <c r="D1236" s="23" t="s">
        <v>52</v>
      </c>
      <c r="E1236" s="23" t="s">
        <v>52</v>
      </c>
      <c r="F1236" s="23">
        <v>160022</v>
      </c>
      <c r="G1236" s="23" t="s">
        <v>119</v>
      </c>
      <c r="H1236" s="23" t="s">
        <v>120</v>
      </c>
      <c r="I1236" s="23" t="s">
        <v>32</v>
      </c>
      <c r="J1236" s="23" t="s">
        <v>64</v>
      </c>
      <c r="K1236" s="23" t="s">
        <v>57</v>
      </c>
      <c r="L1236" s="23">
        <v>1</v>
      </c>
      <c r="M1236" s="23">
        <v>74.849999999999994</v>
      </c>
      <c r="N1236" s="23">
        <v>10</v>
      </c>
      <c r="O1236" s="23">
        <v>12</v>
      </c>
      <c r="P1236" s="23" t="s">
        <v>25</v>
      </c>
      <c r="Q1236" s="23" t="s">
        <v>34</v>
      </c>
      <c r="R1236" s="23">
        <f t="shared" si="95"/>
        <v>1</v>
      </c>
      <c r="S1236" s="23" t="str">
        <f t="shared" si="96"/>
        <v>ORD101235_20250320_CUST03473_MED010</v>
      </c>
      <c r="T1236" s="23">
        <f t="shared" si="97"/>
        <v>1</v>
      </c>
      <c r="U1236" s="6">
        <f t="shared" si="98"/>
        <v>74.849999999999994</v>
      </c>
      <c r="V1236" s="6">
        <f>tbl_Raw_Data[[#This Row],[Discount_Pct]]*tbl_Raw_Data[[#This Row],[Gross_Amount]]/100</f>
        <v>7.4850000000000003</v>
      </c>
      <c r="W1236" s="6">
        <f>tbl_Raw_Data[[#This Row],[Gross_Amount]]-tbl_Raw_Data[[#This Row],[Discount_Amount]]</f>
        <v>67.364999999999995</v>
      </c>
      <c r="X1236" s="6">
        <f>tbl_Raw_Data[[#This Row],[Net_Amount_Before_Tax]]*tbl_Raw_Data[[#This Row],[Tax_Pct]]/100</f>
        <v>8.0837999999999983</v>
      </c>
      <c r="Y1236" s="6">
        <f>tbl_Raw_Data[[#This Row],[Net_Amount_Before_Tax]]+tbl_Raw_Data[[#This Row],[Tax_Amount]]</f>
        <v>75.448799999999991</v>
      </c>
      <c r="Z1236" s="6">
        <f t="shared" si="99"/>
        <v>4</v>
      </c>
    </row>
    <row r="1237" spans="1:26" x14ac:dyDescent="0.3">
      <c r="A1237" s="23" t="s">
        <v>2239</v>
      </c>
      <c r="B1237" s="34">
        <v>45623</v>
      </c>
      <c r="C1237" s="23" t="s">
        <v>2240</v>
      </c>
      <c r="D1237" s="23" t="s">
        <v>92</v>
      </c>
      <c r="E1237" s="23" t="s">
        <v>93</v>
      </c>
      <c r="F1237" s="23">
        <v>560034</v>
      </c>
      <c r="G1237" s="23" t="s">
        <v>48</v>
      </c>
      <c r="H1237" s="23" t="s">
        <v>49</v>
      </c>
      <c r="I1237" s="23" t="s">
        <v>50</v>
      </c>
      <c r="J1237" s="23" t="s">
        <v>23</v>
      </c>
      <c r="K1237" s="23" t="s">
        <v>24</v>
      </c>
      <c r="L1237" s="23">
        <v>1</v>
      </c>
      <c r="M1237" s="23">
        <v>113.57</v>
      </c>
      <c r="N1237" s="23">
        <v>0</v>
      </c>
      <c r="O1237" s="23">
        <v>5</v>
      </c>
      <c r="P1237" s="23" t="s">
        <v>58</v>
      </c>
      <c r="Q1237" s="23" t="s">
        <v>90</v>
      </c>
      <c r="R1237" s="23">
        <f t="shared" si="95"/>
        <v>1</v>
      </c>
      <c r="S1237" s="23" t="str">
        <f t="shared" si="96"/>
        <v>ORD101236_20241127_CUST00186_MED028</v>
      </c>
      <c r="T1237" s="23">
        <f t="shared" si="97"/>
        <v>1</v>
      </c>
      <c r="U1237" s="6">
        <f t="shared" si="98"/>
        <v>113.57</v>
      </c>
      <c r="V1237" s="6">
        <f>tbl_Raw_Data[[#This Row],[Discount_Pct]]*tbl_Raw_Data[[#This Row],[Gross_Amount]]/100</f>
        <v>0</v>
      </c>
      <c r="W1237" s="6">
        <f>tbl_Raw_Data[[#This Row],[Gross_Amount]]-tbl_Raw_Data[[#This Row],[Discount_Amount]]</f>
        <v>113.57</v>
      </c>
      <c r="X1237" s="6">
        <f>tbl_Raw_Data[[#This Row],[Net_Amount_Before_Tax]]*tbl_Raw_Data[[#This Row],[Tax_Pct]]/100</f>
        <v>5.6784999999999988</v>
      </c>
      <c r="Y1237" s="6">
        <f>tbl_Raw_Data[[#This Row],[Net_Amount_Before_Tax]]+tbl_Raw_Data[[#This Row],[Tax_Amount]]</f>
        <v>119.24849999999999</v>
      </c>
      <c r="Z1237" s="6">
        <f t="shared" si="99"/>
        <v>0</v>
      </c>
    </row>
    <row r="1238" spans="1:26" x14ac:dyDescent="0.3">
      <c r="A1238" s="23" t="s">
        <v>2241</v>
      </c>
      <c r="B1238" s="34">
        <v>45354</v>
      </c>
      <c r="C1238" s="23" t="s">
        <v>354</v>
      </c>
      <c r="D1238" s="23" t="s">
        <v>183</v>
      </c>
      <c r="E1238" s="23" t="s">
        <v>184</v>
      </c>
      <c r="F1238" s="23">
        <v>122002</v>
      </c>
      <c r="G1238" s="23" t="s">
        <v>132</v>
      </c>
      <c r="H1238" s="23" t="s">
        <v>133</v>
      </c>
      <c r="I1238" s="23" t="s">
        <v>134</v>
      </c>
      <c r="J1238" s="23" t="s">
        <v>135</v>
      </c>
      <c r="K1238" s="23" t="s">
        <v>57</v>
      </c>
      <c r="L1238" s="23">
        <v>3</v>
      </c>
      <c r="M1238" s="23">
        <v>79.38</v>
      </c>
      <c r="N1238" s="23">
        <v>5</v>
      </c>
      <c r="O1238" s="23">
        <v>12</v>
      </c>
      <c r="P1238" s="23" t="s">
        <v>33</v>
      </c>
      <c r="Q1238" s="23" t="s">
        <v>34</v>
      </c>
      <c r="R1238" s="23">
        <f t="shared" si="95"/>
        <v>1</v>
      </c>
      <c r="S1238" s="23" t="str">
        <f t="shared" si="96"/>
        <v>ORD101237_20240303_CUST02443_MED007</v>
      </c>
      <c r="T1238" s="23">
        <f t="shared" si="97"/>
        <v>1</v>
      </c>
      <c r="U1238" s="6">
        <f t="shared" si="98"/>
        <v>238.14</v>
      </c>
      <c r="V1238" s="6">
        <f>tbl_Raw_Data[[#This Row],[Discount_Pct]]*tbl_Raw_Data[[#This Row],[Gross_Amount]]/100</f>
        <v>11.906999999999998</v>
      </c>
      <c r="W1238" s="6">
        <f>tbl_Raw_Data[[#This Row],[Gross_Amount]]-tbl_Raw_Data[[#This Row],[Discount_Amount]]</f>
        <v>226.23299999999998</v>
      </c>
      <c r="X1238" s="6">
        <f>tbl_Raw_Data[[#This Row],[Net_Amount_Before_Tax]]*tbl_Raw_Data[[#This Row],[Tax_Pct]]/100</f>
        <v>27.147959999999998</v>
      </c>
      <c r="Y1238" s="6">
        <f>tbl_Raw_Data[[#This Row],[Net_Amount_Before_Tax]]+tbl_Raw_Data[[#This Row],[Tax_Amount]]</f>
        <v>253.38095999999996</v>
      </c>
      <c r="Z1238" s="6">
        <f t="shared" si="99"/>
        <v>2</v>
      </c>
    </row>
    <row r="1239" spans="1:26" x14ac:dyDescent="0.3">
      <c r="A1239" s="23" t="s">
        <v>2242</v>
      </c>
      <c r="B1239" s="34">
        <v>45823</v>
      </c>
      <c r="C1239" s="23" t="s">
        <v>2243</v>
      </c>
      <c r="D1239" s="23" t="s">
        <v>100</v>
      </c>
      <c r="E1239" s="23" t="s">
        <v>101</v>
      </c>
      <c r="F1239" s="23">
        <v>201303</v>
      </c>
      <c r="G1239" s="23" t="s">
        <v>167</v>
      </c>
      <c r="H1239" s="23" t="s">
        <v>168</v>
      </c>
      <c r="I1239" s="23" t="s">
        <v>113</v>
      </c>
      <c r="J1239" s="23" t="s">
        <v>42</v>
      </c>
      <c r="K1239" s="23" t="s">
        <v>24</v>
      </c>
      <c r="L1239" s="23">
        <v>3</v>
      </c>
      <c r="M1239" s="23">
        <v>176.52</v>
      </c>
      <c r="N1239" s="23">
        <v>15</v>
      </c>
      <c r="O1239" s="23">
        <v>5</v>
      </c>
      <c r="P1239" s="23" t="s">
        <v>25</v>
      </c>
      <c r="Q1239" s="23" t="s">
        <v>90</v>
      </c>
      <c r="R1239" s="23">
        <f t="shared" si="95"/>
        <v>1</v>
      </c>
      <c r="S1239" s="23" t="str">
        <f t="shared" si="96"/>
        <v>ORD101238_20250615_CUST00621_MED026</v>
      </c>
      <c r="T1239" s="23">
        <f t="shared" si="97"/>
        <v>1</v>
      </c>
      <c r="U1239" s="6">
        <f t="shared" si="98"/>
        <v>529.56000000000006</v>
      </c>
      <c r="V1239" s="6">
        <f>tbl_Raw_Data[[#This Row],[Discount_Pct]]*tbl_Raw_Data[[#This Row],[Gross_Amount]]/100</f>
        <v>79.434000000000012</v>
      </c>
      <c r="W1239" s="6">
        <f>tbl_Raw_Data[[#This Row],[Gross_Amount]]-tbl_Raw_Data[[#This Row],[Discount_Amount]]</f>
        <v>450.12600000000003</v>
      </c>
      <c r="X1239" s="6">
        <f>tbl_Raw_Data[[#This Row],[Net_Amount_Before_Tax]]*tbl_Raw_Data[[#This Row],[Tax_Pct]]/100</f>
        <v>22.5063</v>
      </c>
      <c r="Y1239" s="6">
        <f>tbl_Raw_Data[[#This Row],[Net_Amount_Before_Tax]]+tbl_Raw_Data[[#This Row],[Tax_Amount]]</f>
        <v>472.63230000000004</v>
      </c>
      <c r="Z1239" s="6">
        <f t="shared" si="99"/>
        <v>0</v>
      </c>
    </row>
    <row r="1240" spans="1:26" x14ac:dyDescent="0.3">
      <c r="A1240" s="23" t="s">
        <v>2244</v>
      </c>
      <c r="B1240" s="34">
        <v>45705</v>
      </c>
      <c r="C1240" s="23" t="s">
        <v>2245</v>
      </c>
      <c r="D1240" s="23" t="s">
        <v>46</v>
      </c>
      <c r="E1240" s="23" t="s">
        <v>47</v>
      </c>
      <c r="F1240" s="23">
        <v>411038</v>
      </c>
      <c r="G1240" s="23" t="s">
        <v>283</v>
      </c>
      <c r="H1240" s="23" t="s">
        <v>284</v>
      </c>
      <c r="I1240" s="23" t="s">
        <v>104</v>
      </c>
      <c r="J1240" s="23" t="s">
        <v>42</v>
      </c>
      <c r="K1240" s="23" t="s">
        <v>57</v>
      </c>
      <c r="L1240" s="23">
        <v>3</v>
      </c>
      <c r="M1240" s="23">
        <v>298.66000000000003</v>
      </c>
      <c r="N1240" s="23">
        <v>0</v>
      </c>
      <c r="O1240" s="23">
        <v>5</v>
      </c>
      <c r="P1240" s="23" t="s">
        <v>25</v>
      </c>
      <c r="Q1240" s="23" t="s">
        <v>90</v>
      </c>
      <c r="R1240" s="23">
        <f t="shared" si="95"/>
        <v>1</v>
      </c>
      <c r="S1240" s="23" t="str">
        <f t="shared" si="96"/>
        <v>ORD101239_20250217_CUST02562_MED030</v>
      </c>
      <c r="T1240" s="23">
        <f t="shared" si="97"/>
        <v>1</v>
      </c>
      <c r="U1240" s="6">
        <f t="shared" si="98"/>
        <v>895.98</v>
      </c>
      <c r="V1240" s="6">
        <f>tbl_Raw_Data[[#This Row],[Discount_Pct]]*tbl_Raw_Data[[#This Row],[Gross_Amount]]/100</f>
        <v>0</v>
      </c>
      <c r="W1240" s="6">
        <f>tbl_Raw_Data[[#This Row],[Gross_Amount]]-tbl_Raw_Data[[#This Row],[Discount_Amount]]</f>
        <v>895.98</v>
      </c>
      <c r="X1240" s="6">
        <f>tbl_Raw_Data[[#This Row],[Net_Amount_Before_Tax]]*tbl_Raw_Data[[#This Row],[Tax_Pct]]/100</f>
        <v>44.798999999999999</v>
      </c>
      <c r="Y1240" s="6">
        <f>tbl_Raw_Data[[#This Row],[Net_Amount_Before_Tax]]+tbl_Raw_Data[[#This Row],[Tax_Amount]]</f>
        <v>940.779</v>
      </c>
      <c r="Z1240" s="6">
        <f t="shared" si="99"/>
        <v>1</v>
      </c>
    </row>
    <row r="1241" spans="1:26" x14ac:dyDescent="0.3">
      <c r="A1241" s="23" t="s">
        <v>2244</v>
      </c>
      <c r="B1241" s="34">
        <v>45439</v>
      </c>
      <c r="C1241" s="23" t="s">
        <v>2246</v>
      </c>
      <c r="D1241" s="23" t="s">
        <v>19</v>
      </c>
      <c r="E1241" s="23" t="s">
        <v>19</v>
      </c>
      <c r="F1241" s="23">
        <v>110001</v>
      </c>
      <c r="G1241" s="23" t="s">
        <v>124</v>
      </c>
      <c r="H1241" s="23" t="s">
        <v>125</v>
      </c>
      <c r="I1241" s="23" t="s">
        <v>104</v>
      </c>
      <c r="J1241" s="23" t="s">
        <v>114</v>
      </c>
      <c r="K1241" s="23" t="s">
        <v>24</v>
      </c>
      <c r="L1241" s="23">
        <v>1</v>
      </c>
      <c r="M1241" s="23">
        <v>119.78</v>
      </c>
      <c r="N1241" s="23">
        <v>5</v>
      </c>
      <c r="O1241" s="23">
        <v>5</v>
      </c>
      <c r="P1241" s="23" t="s">
        <v>25</v>
      </c>
      <c r="Q1241" s="23" t="s">
        <v>44</v>
      </c>
      <c r="R1241" s="23">
        <f t="shared" si="95"/>
        <v>1</v>
      </c>
      <c r="S1241" s="23" t="str">
        <f t="shared" si="96"/>
        <v>ORD101239_20240527_CUST01670_MED018</v>
      </c>
      <c r="T1241" s="23">
        <f t="shared" si="97"/>
        <v>1</v>
      </c>
      <c r="U1241" s="6">
        <f t="shared" si="98"/>
        <v>119.78</v>
      </c>
      <c r="V1241" s="6">
        <f>tbl_Raw_Data[[#This Row],[Discount_Pct]]*tbl_Raw_Data[[#This Row],[Gross_Amount]]/100</f>
        <v>5.9889999999999999</v>
      </c>
      <c r="W1241" s="6">
        <f>tbl_Raw_Data[[#This Row],[Gross_Amount]]-tbl_Raw_Data[[#This Row],[Discount_Amount]]</f>
        <v>113.791</v>
      </c>
      <c r="X1241" s="6">
        <f>tbl_Raw_Data[[#This Row],[Net_Amount_Before_Tax]]*tbl_Raw_Data[[#This Row],[Tax_Pct]]/100</f>
        <v>5.6895499999999997</v>
      </c>
      <c r="Y1241" s="6">
        <f>tbl_Raw_Data[[#This Row],[Net_Amount_Before_Tax]]+tbl_Raw_Data[[#This Row],[Tax_Amount]]</f>
        <v>119.48054999999999</v>
      </c>
      <c r="Z1241" s="6">
        <f t="shared" si="99"/>
        <v>2</v>
      </c>
    </row>
    <row r="1242" spans="1:26" x14ac:dyDescent="0.3">
      <c r="A1242" s="23" t="s">
        <v>2247</v>
      </c>
      <c r="B1242" s="34">
        <v>45386</v>
      </c>
      <c r="C1242" s="23" t="s">
        <v>2248</v>
      </c>
      <c r="D1242" s="23" t="s">
        <v>159</v>
      </c>
      <c r="E1242" s="23" t="s">
        <v>47</v>
      </c>
      <c r="F1242" s="23">
        <v>400076</v>
      </c>
      <c r="G1242" s="23" t="s">
        <v>61</v>
      </c>
      <c r="H1242" s="23" t="s">
        <v>62</v>
      </c>
      <c r="I1242" s="23" t="s">
        <v>63</v>
      </c>
      <c r="J1242" s="23" t="s">
        <v>64</v>
      </c>
      <c r="K1242" s="23" t="s">
        <v>57</v>
      </c>
      <c r="L1242" s="23">
        <v>5</v>
      </c>
      <c r="M1242" s="23">
        <v>110.59</v>
      </c>
      <c r="N1242" s="23">
        <v>5</v>
      </c>
      <c r="O1242" s="23">
        <v>12</v>
      </c>
      <c r="P1242" s="23" t="s">
        <v>43</v>
      </c>
      <c r="Q1242" s="23" t="s">
        <v>34</v>
      </c>
      <c r="R1242" s="23">
        <f t="shared" si="95"/>
        <v>1</v>
      </c>
      <c r="S1242" s="23" t="str">
        <f t="shared" si="96"/>
        <v>ORD101241_20240404_CUST01720_MED004</v>
      </c>
      <c r="T1242" s="23">
        <f t="shared" si="97"/>
        <v>1</v>
      </c>
      <c r="U1242" s="6">
        <f t="shared" si="98"/>
        <v>552.95000000000005</v>
      </c>
      <c r="V1242" s="6">
        <f>tbl_Raw_Data[[#This Row],[Discount_Pct]]*tbl_Raw_Data[[#This Row],[Gross_Amount]]/100</f>
        <v>27.647500000000001</v>
      </c>
      <c r="W1242" s="6">
        <f>tbl_Raw_Data[[#This Row],[Gross_Amount]]-tbl_Raw_Data[[#This Row],[Discount_Amount]]</f>
        <v>525.30250000000001</v>
      </c>
      <c r="X1242" s="6">
        <f>tbl_Raw_Data[[#This Row],[Net_Amount_Before_Tax]]*tbl_Raw_Data[[#This Row],[Tax_Pct]]/100</f>
        <v>63.036300000000004</v>
      </c>
      <c r="Y1242" s="6">
        <f>tbl_Raw_Data[[#This Row],[Net_Amount_Before_Tax]]+tbl_Raw_Data[[#This Row],[Tax_Amount]]</f>
        <v>588.33879999999999</v>
      </c>
      <c r="Z1242" s="6">
        <f t="shared" si="99"/>
        <v>2</v>
      </c>
    </row>
    <row r="1243" spans="1:26" x14ac:dyDescent="0.3">
      <c r="A1243" s="23" t="s">
        <v>2249</v>
      </c>
      <c r="B1243" s="34">
        <v>45772</v>
      </c>
      <c r="C1243" s="23" t="s">
        <v>2250</v>
      </c>
      <c r="D1243" s="23" t="s">
        <v>92</v>
      </c>
      <c r="E1243" s="23" t="s">
        <v>93</v>
      </c>
      <c r="F1243" s="23">
        <v>560001</v>
      </c>
      <c r="G1243" s="23" t="s">
        <v>196</v>
      </c>
      <c r="H1243" s="23" t="s">
        <v>197</v>
      </c>
      <c r="I1243" s="23" t="s">
        <v>32</v>
      </c>
      <c r="J1243" s="23" t="s">
        <v>42</v>
      </c>
      <c r="K1243" s="23" t="s">
        <v>24</v>
      </c>
      <c r="L1243" s="23">
        <v>2</v>
      </c>
      <c r="M1243" s="23">
        <v>24.47</v>
      </c>
      <c r="N1243" s="23">
        <v>10</v>
      </c>
      <c r="O1243" s="23">
        <v>18</v>
      </c>
      <c r="P1243" s="23" t="s">
        <v>33</v>
      </c>
      <c r="Q1243" s="23" t="s">
        <v>90</v>
      </c>
      <c r="R1243" s="23">
        <f t="shared" si="95"/>
        <v>1</v>
      </c>
      <c r="S1243" s="23" t="str">
        <f t="shared" si="96"/>
        <v>ORD101242_20250425_CUST01053_MED011</v>
      </c>
      <c r="T1243" s="23">
        <f t="shared" si="97"/>
        <v>1</v>
      </c>
      <c r="U1243" s="6">
        <f t="shared" si="98"/>
        <v>48.94</v>
      </c>
      <c r="V1243" s="6">
        <f>tbl_Raw_Data[[#This Row],[Discount_Pct]]*tbl_Raw_Data[[#This Row],[Gross_Amount]]/100</f>
        <v>4.8940000000000001</v>
      </c>
      <c r="W1243" s="6">
        <f>tbl_Raw_Data[[#This Row],[Gross_Amount]]-tbl_Raw_Data[[#This Row],[Discount_Amount]]</f>
        <v>44.045999999999999</v>
      </c>
      <c r="X1243" s="6">
        <f>tbl_Raw_Data[[#This Row],[Net_Amount_Before_Tax]]*tbl_Raw_Data[[#This Row],[Tax_Pct]]/100</f>
        <v>7.92828</v>
      </c>
      <c r="Y1243" s="6">
        <f>tbl_Raw_Data[[#This Row],[Net_Amount_Before_Tax]]+tbl_Raw_Data[[#This Row],[Tax_Amount]]</f>
        <v>51.97428</v>
      </c>
      <c r="Z1243" s="6">
        <f t="shared" si="99"/>
        <v>2</v>
      </c>
    </row>
    <row r="1244" spans="1:26" x14ac:dyDescent="0.3">
      <c r="A1244" s="23" t="s">
        <v>2251</v>
      </c>
      <c r="B1244" s="34">
        <v>45876</v>
      </c>
      <c r="C1244" s="23" t="s">
        <v>2252</v>
      </c>
      <c r="D1244" s="23" t="s">
        <v>92</v>
      </c>
      <c r="E1244" s="23" t="s">
        <v>93</v>
      </c>
      <c r="F1244" s="23">
        <v>560001</v>
      </c>
      <c r="G1244" s="23" t="s">
        <v>74</v>
      </c>
      <c r="H1244" s="23" t="s">
        <v>75</v>
      </c>
      <c r="I1244" s="23" t="s">
        <v>76</v>
      </c>
      <c r="J1244" s="23" t="s">
        <v>77</v>
      </c>
      <c r="K1244" s="23" t="s">
        <v>57</v>
      </c>
      <c r="L1244" s="23">
        <v>2</v>
      </c>
      <c r="M1244" s="23">
        <v>68.040000000000006</v>
      </c>
      <c r="N1244" s="23">
        <v>0</v>
      </c>
      <c r="O1244" s="23">
        <v>18</v>
      </c>
      <c r="P1244" s="23" t="s">
        <v>58</v>
      </c>
      <c r="Q1244" s="23" t="s">
        <v>34</v>
      </c>
      <c r="R1244" s="23">
        <f t="shared" si="95"/>
        <v>1</v>
      </c>
      <c r="S1244" s="23" t="str">
        <f t="shared" si="96"/>
        <v>ORD101243_20250807_CUST00804_MED008</v>
      </c>
      <c r="T1244" s="23">
        <f t="shared" si="97"/>
        <v>1</v>
      </c>
      <c r="U1244" s="6">
        <f t="shared" si="98"/>
        <v>136.08000000000001</v>
      </c>
      <c r="V1244" s="6">
        <f>tbl_Raw_Data[[#This Row],[Discount_Pct]]*tbl_Raw_Data[[#This Row],[Gross_Amount]]/100</f>
        <v>0</v>
      </c>
      <c r="W1244" s="6">
        <f>tbl_Raw_Data[[#This Row],[Gross_Amount]]-tbl_Raw_Data[[#This Row],[Discount_Amount]]</f>
        <v>136.08000000000001</v>
      </c>
      <c r="X1244" s="6">
        <f>tbl_Raw_Data[[#This Row],[Net_Amount_Before_Tax]]*tbl_Raw_Data[[#This Row],[Tax_Pct]]/100</f>
        <v>24.494399999999999</v>
      </c>
      <c r="Y1244" s="6">
        <f>tbl_Raw_Data[[#This Row],[Net_Amount_Before_Tax]]+tbl_Raw_Data[[#This Row],[Tax_Amount]]</f>
        <v>160.57440000000003</v>
      </c>
      <c r="Z1244" s="6">
        <f t="shared" si="99"/>
        <v>5</v>
      </c>
    </row>
    <row r="1245" spans="1:26" x14ac:dyDescent="0.3">
      <c r="A1245" s="23" t="s">
        <v>2253</v>
      </c>
      <c r="B1245" s="34">
        <v>45581</v>
      </c>
      <c r="C1245" s="23" t="s">
        <v>338</v>
      </c>
      <c r="D1245" s="23" t="s">
        <v>159</v>
      </c>
      <c r="E1245" s="23" t="s">
        <v>47</v>
      </c>
      <c r="F1245" s="23">
        <v>400076</v>
      </c>
      <c r="G1245" s="23" t="s">
        <v>74</v>
      </c>
      <c r="H1245" s="23" t="s">
        <v>75</v>
      </c>
      <c r="I1245" s="23" t="s">
        <v>76</v>
      </c>
      <c r="J1245" s="23" t="s">
        <v>77</v>
      </c>
      <c r="K1245" s="23" t="s">
        <v>57</v>
      </c>
      <c r="L1245" s="23">
        <v>1</v>
      </c>
      <c r="M1245" s="23">
        <v>57.65</v>
      </c>
      <c r="N1245" s="23">
        <v>10</v>
      </c>
      <c r="O1245" s="23">
        <v>5</v>
      </c>
      <c r="P1245" s="23" t="s">
        <v>58</v>
      </c>
      <c r="Q1245" s="23" t="s">
        <v>34</v>
      </c>
      <c r="R1245" s="23">
        <f t="shared" si="95"/>
        <v>1</v>
      </c>
      <c r="S1245" s="23" t="str">
        <f t="shared" si="96"/>
        <v>ORD101244_20241016_CUST02520_MED008</v>
      </c>
      <c r="T1245" s="23">
        <f t="shared" si="97"/>
        <v>1</v>
      </c>
      <c r="U1245" s="6">
        <f t="shared" si="98"/>
        <v>57.65</v>
      </c>
      <c r="V1245" s="6">
        <f>tbl_Raw_Data[[#This Row],[Discount_Pct]]*tbl_Raw_Data[[#This Row],[Gross_Amount]]/100</f>
        <v>5.7649999999999997</v>
      </c>
      <c r="W1245" s="6">
        <f>tbl_Raw_Data[[#This Row],[Gross_Amount]]-tbl_Raw_Data[[#This Row],[Discount_Amount]]</f>
        <v>51.884999999999998</v>
      </c>
      <c r="X1245" s="6">
        <f>tbl_Raw_Data[[#This Row],[Net_Amount_Before_Tax]]*tbl_Raw_Data[[#This Row],[Tax_Pct]]/100</f>
        <v>2.5942500000000002</v>
      </c>
      <c r="Y1245" s="6">
        <f>tbl_Raw_Data[[#This Row],[Net_Amount_Before_Tax]]+tbl_Raw_Data[[#This Row],[Tax_Amount]]</f>
        <v>54.47925</v>
      </c>
      <c r="Z1245" s="6">
        <f t="shared" si="99"/>
        <v>2</v>
      </c>
    </row>
    <row r="1246" spans="1:26" x14ac:dyDescent="0.3">
      <c r="A1246" s="23" t="s">
        <v>2254</v>
      </c>
      <c r="B1246" s="34">
        <v>45426</v>
      </c>
      <c r="C1246" s="23" t="s">
        <v>2255</v>
      </c>
      <c r="D1246" s="23" t="s">
        <v>130</v>
      </c>
      <c r="E1246" s="23" t="s">
        <v>131</v>
      </c>
      <c r="F1246" s="23">
        <v>700091</v>
      </c>
      <c r="G1246" s="23" t="s">
        <v>315</v>
      </c>
      <c r="H1246" s="23" t="s">
        <v>316</v>
      </c>
      <c r="I1246" s="23" t="s">
        <v>50</v>
      </c>
      <c r="J1246" s="23" t="s">
        <v>114</v>
      </c>
      <c r="K1246" s="23" t="s">
        <v>24</v>
      </c>
      <c r="L1246" s="23">
        <v>2</v>
      </c>
      <c r="M1246" s="23">
        <v>124.37</v>
      </c>
      <c r="N1246" s="23">
        <v>15</v>
      </c>
      <c r="O1246" s="23">
        <v>5</v>
      </c>
      <c r="P1246" s="23" t="s">
        <v>58</v>
      </c>
      <c r="Q1246" s="23" t="s">
        <v>34</v>
      </c>
      <c r="R1246" s="23">
        <f t="shared" si="95"/>
        <v>1</v>
      </c>
      <c r="S1246" s="23" t="str">
        <f t="shared" si="96"/>
        <v>ORD101245_20240514_CUST01344_MED012</v>
      </c>
      <c r="T1246" s="23">
        <f t="shared" si="97"/>
        <v>1</v>
      </c>
      <c r="U1246" s="6">
        <f t="shared" si="98"/>
        <v>248.74</v>
      </c>
      <c r="V1246" s="6">
        <f>tbl_Raw_Data[[#This Row],[Discount_Pct]]*tbl_Raw_Data[[#This Row],[Gross_Amount]]/100</f>
        <v>37.311000000000007</v>
      </c>
      <c r="W1246" s="6">
        <f>tbl_Raw_Data[[#This Row],[Gross_Amount]]-tbl_Raw_Data[[#This Row],[Discount_Amount]]</f>
        <v>211.429</v>
      </c>
      <c r="X1246" s="6">
        <f>tbl_Raw_Data[[#This Row],[Net_Amount_Before_Tax]]*tbl_Raw_Data[[#This Row],[Tax_Pct]]/100</f>
        <v>10.57145</v>
      </c>
      <c r="Y1246" s="6">
        <f>tbl_Raw_Data[[#This Row],[Net_Amount_Before_Tax]]+tbl_Raw_Data[[#This Row],[Tax_Amount]]</f>
        <v>222.00045</v>
      </c>
      <c r="Z1246" s="6">
        <f t="shared" si="99"/>
        <v>2</v>
      </c>
    </row>
    <row r="1247" spans="1:26" x14ac:dyDescent="0.3">
      <c r="A1247" s="23" t="s">
        <v>2256</v>
      </c>
      <c r="B1247" s="34">
        <v>45478</v>
      </c>
      <c r="C1247" s="23" t="s">
        <v>2257</v>
      </c>
      <c r="D1247" s="23" t="s">
        <v>92</v>
      </c>
      <c r="E1247" s="23" t="s">
        <v>93</v>
      </c>
      <c r="F1247" s="23">
        <v>560001</v>
      </c>
      <c r="G1247" s="23" t="s">
        <v>94</v>
      </c>
      <c r="H1247" s="23" t="s">
        <v>95</v>
      </c>
      <c r="I1247" s="23" t="s">
        <v>84</v>
      </c>
      <c r="J1247" s="23" t="s">
        <v>42</v>
      </c>
      <c r="K1247" s="23" t="s">
        <v>24</v>
      </c>
      <c r="L1247" s="23">
        <v>1</v>
      </c>
      <c r="M1247" s="23">
        <v>89.76</v>
      </c>
      <c r="N1247" s="23">
        <v>0</v>
      </c>
      <c r="O1247" s="23">
        <v>5</v>
      </c>
      <c r="P1247" s="23" t="s">
        <v>89</v>
      </c>
      <c r="Q1247" s="23" t="s">
        <v>90</v>
      </c>
      <c r="R1247" s="23">
        <f t="shared" si="95"/>
        <v>1</v>
      </c>
      <c r="S1247" s="23" t="str">
        <f t="shared" si="96"/>
        <v>ORD101246_20240705_CUST00059_MED021</v>
      </c>
      <c r="T1247" s="23">
        <f t="shared" si="97"/>
        <v>1</v>
      </c>
      <c r="U1247" s="6">
        <f t="shared" si="98"/>
        <v>89.76</v>
      </c>
      <c r="V1247" s="6">
        <f>tbl_Raw_Data[[#This Row],[Discount_Pct]]*tbl_Raw_Data[[#This Row],[Gross_Amount]]/100</f>
        <v>0</v>
      </c>
      <c r="W1247" s="6">
        <f>tbl_Raw_Data[[#This Row],[Gross_Amount]]-tbl_Raw_Data[[#This Row],[Discount_Amount]]</f>
        <v>89.76</v>
      </c>
      <c r="X1247" s="6">
        <f>tbl_Raw_Data[[#This Row],[Net_Amount_Before_Tax]]*tbl_Raw_Data[[#This Row],[Tax_Pct]]/100</f>
        <v>4.4880000000000004</v>
      </c>
      <c r="Y1247" s="6">
        <f>tbl_Raw_Data[[#This Row],[Net_Amount_Before_Tax]]+tbl_Raw_Data[[#This Row],[Tax_Amount]]</f>
        <v>94.248000000000005</v>
      </c>
      <c r="Z1247" s="6">
        <f t="shared" si="99"/>
        <v>2</v>
      </c>
    </row>
    <row r="1248" spans="1:26" x14ac:dyDescent="0.3">
      <c r="A1248" s="23" t="s">
        <v>2258</v>
      </c>
      <c r="B1248" s="34">
        <v>45644</v>
      </c>
      <c r="C1248" s="23" t="s">
        <v>738</v>
      </c>
      <c r="D1248" s="23" t="s">
        <v>52</v>
      </c>
      <c r="E1248" s="23" t="s">
        <v>52</v>
      </c>
      <c r="F1248" s="23">
        <v>160022</v>
      </c>
      <c r="G1248" s="23" t="s">
        <v>48</v>
      </c>
      <c r="H1248" s="23" t="s">
        <v>49</v>
      </c>
      <c r="I1248" s="23" t="s">
        <v>50</v>
      </c>
      <c r="J1248" s="23" t="s">
        <v>23</v>
      </c>
      <c r="K1248" s="23" t="s">
        <v>24</v>
      </c>
      <c r="L1248" s="23">
        <v>3</v>
      </c>
      <c r="M1248" s="23">
        <v>113.94</v>
      </c>
      <c r="N1248" s="23">
        <v>5</v>
      </c>
      <c r="O1248" s="23">
        <v>5</v>
      </c>
      <c r="P1248" s="23" t="s">
        <v>89</v>
      </c>
      <c r="Q1248" s="23" t="s">
        <v>34</v>
      </c>
      <c r="R1248" s="23">
        <f t="shared" si="95"/>
        <v>1</v>
      </c>
      <c r="S1248" s="23" t="str">
        <f t="shared" si="96"/>
        <v>ORD101247_20241218_CUST00770_MED028</v>
      </c>
      <c r="T1248" s="23">
        <f t="shared" si="97"/>
        <v>1</v>
      </c>
      <c r="U1248" s="6">
        <f t="shared" si="98"/>
        <v>341.82</v>
      </c>
      <c r="V1248" s="6">
        <f>tbl_Raw_Data[[#This Row],[Discount_Pct]]*tbl_Raw_Data[[#This Row],[Gross_Amount]]/100</f>
        <v>17.090999999999998</v>
      </c>
      <c r="W1248" s="6">
        <f>tbl_Raw_Data[[#This Row],[Gross_Amount]]-tbl_Raw_Data[[#This Row],[Discount_Amount]]</f>
        <v>324.72899999999998</v>
      </c>
      <c r="X1248" s="6">
        <f>tbl_Raw_Data[[#This Row],[Net_Amount_Before_Tax]]*tbl_Raw_Data[[#This Row],[Tax_Pct]]/100</f>
        <v>16.236450000000001</v>
      </c>
      <c r="Y1248" s="6">
        <f>tbl_Raw_Data[[#This Row],[Net_Amount_Before_Tax]]+tbl_Raw_Data[[#This Row],[Tax_Amount]]</f>
        <v>340.96544999999998</v>
      </c>
      <c r="Z1248" s="6">
        <f t="shared" si="99"/>
        <v>3</v>
      </c>
    </row>
    <row r="1249" spans="1:26" x14ac:dyDescent="0.3">
      <c r="A1249" s="23" t="s">
        <v>2259</v>
      </c>
      <c r="B1249" s="34">
        <v>45412</v>
      </c>
      <c r="C1249" s="23" t="s">
        <v>2260</v>
      </c>
      <c r="D1249" s="23" t="s">
        <v>87</v>
      </c>
      <c r="E1249" s="23" t="s">
        <v>88</v>
      </c>
      <c r="F1249" s="23">
        <v>600040</v>
      </c>
      <c r="G1249" s="23" t="s">
        <v>94</v>
      </c>
      <c r="H1249" s="23" t="s">
        <v>95</v>
      </c>
      <c r="I1249" s="23" t="s">
        <v>84</v>
      </c>
      <c r="J1249" s="23" t="s">
        <v>42</v>
      </c>
      <c r="K1249" s="23" t="s">
        <v>24</v>
      </c>
      <c r="L1249" s="23">
        <v>3</v>
      </c>
      <c r="M1249" s="23">
        <v>92.61</v>
      </c>
      <c r="N1249" s="23">
        <v>5</v>
      </c>
      <c r="O1249" s="23">
        <v>5</v>
      </c>
      <c r="P1249" s="23" t="s">
        <v>65</v>
      </c>
      <c r="Q1249" s="23" t="s">
        <v>90</v>
      </c>
      <c r="R1249" s="23">
        <f t="shared" si="95"/>
        <v>1</v>
      </c>
      <c r="S1249" s="23" t="str">
        <f t="shared" si="96"/>
        <v>ORD101248_20240430_CUST03052_MED021</v>
      </c>
      <c r="T1249" s="23">
        <f t="shared" si="97"/>
        <v>1</v>
      </c>
      <c r="U1249" s="6">
        <f t="shared" si="98"/>
        <v>277.83</v>
      </c>
      <c r="V1249" s="6">
        <f>tbl_Raw_Data[[#This Row],[Discount_Pct]]*tbl_Raw_Data[[#This Row],[Gross_Amount]]/100</f>
        <v>13.891499999999999</v>
      </c>
      <c r="W1249" s="6">
        <f>tbl_Raw_Data[[#This Row],[Gross_Amount]]-tbl_Raw_Data[[#This Row],[Discount_Amount]]</f>
        <v>263.93849999999998</v>
      </c>
      <c r="X1249" s="6">
        <f>tbl_Raw_Data[[#This Row],[Net_Amount_Before_Tax]]*tbl_Raw_Data[[#This Row],[Tax_Pct]]/100</f>
        <v>13.196924999999998</v>
      </c>
      <c r="Y1249" s="6">
        <f>tbl_Raw_Data[[#This Row],[Net_Amount_Before_Tax]]+tbl_Raw_Data[[#This Row],[Tax_Amount]]</f>
        <v>277.135425</v>
      </c>
      <c r="Z1249" s="6">
        <f t="shared" si="99"/>
        <v>0</v>
      </c>
    </row>
    <row r="1250" spans="1:26" x14ac:dyDescent="0.3">
      <c r="A1250" s="23" t="s">
        <v>2261</v>
      </c>
      <c r="B1250" s="34">
        <v>45759</v>
      </c>
      <c r="C1250" s="23" t="s">
        <v>2262</v>
      </c>
      <c r="D1250" s="23" t="s">
        <v>159</v>
      </c>
      <c r="E1250" s="23" t="s">
        <v>47</v>
      </c>
      <c r="F1250" s="23">
        <v>400076</v>
      </c>
      <c r="G1250" s="23" t="s">
        <v>229</v>
      </c>
      <c r="H1250" s="23" t="s">
        <v>230</v>
      </c>
      <c r="I1250" s="23" t="s">
        <v>84</v>
      </c>
      <c r="J1250" s="23" t="s">
        <v>140</v>
      </c>
      <c r="K1250" s="23" t="s">
        <v>24</v>
      </c>
      <c r="L1250" s="23">
        <v>3</v>
      </c>
      <c r="M1250" s="23">
        <v>190.06</v>
      </c>
      <c r="N1250" s="23">
        <v>5</v>
      </c>
      <c r="O1250" s="23">
        <v>5</v>
      </c>
      <c r="P1250" s="23" t="s">
        <v>58</v>
      </c>
      <c r="Q1250" s="23" t="s">
        <v>34</v>
      </c>
      <c r="R1250" s="23">
        <f t="shared" si="95"/>
        <v>1</v>
      </c>
      <c r="S1250" s="23" t="str">
        <f t="shared" si="96"/>
        <v>ORD101249_20250412_CUST02717_MED022</v>
      </c>
      <c r="T1250" s="23">
        <f t="shared" si="97"/>
        <v>1</v>
      </c>
      <c r="U1250" s="6">
        <f t="shared" si="98"/>
        <v>570.18000000000006</v>
      </c>
      <c r="V1250" s="6">
        <f>tbl_Raw_Data[[#This Row],[Discount_Pct]]*tbl_Raw_Data[[#This Row],[Gross_Amount]]/100</f>
        <v>28.509000000000004</v>
      </c>
      <c r="W1250" s="6">
        <f>tbl_Raw_Data[[#This Row],[Gross_Amount]]-tbl_Raw_Data[[#This Row],[Discount_Amount]]</f>
        <v>541.67100000000005</v>
      </c>
      <c r="X1250" s="6">
        <f>tbl_Raw_Data[[#This Row],[Net_Amount_Before_Tax]]*tbl_Raw_Data[[#This Row],[Tax_Pct]]/100</f>
        <v>27.083550000000006</v>
      </c>
      <c r="Y1250" s="6">
        <f>tbl_Raw_Data[[#This Row],[Net_Amount_Before_Tax]]+tbl_Raw_Data[[#This Row],[Tax_Amount]]</f>
        <v>568.75455000000011</v>
      </c>
      <c r="Z1250" s="6">
        <f t="shared" si="99"/>
        <v>1</v>
      </c>
    </row>
    <row r="1251" spans="1:26" x14ac:dyDescent="0.3">
      <c r="A1251" s="23" t="s">
        <v>2263</v>
      </c>
      <c r="B1251" s="34">
        <v>45421</v>
      </c>
      <c r="C1251" s="23" t="s">
        <v>2072</v>
      </c>
      <c r="D1251" s="23" t="s">
        <v>28</v>
      </c>
      <c r="E1251" s="23" t="s">
        <v>29</v>
      </c>
      <c r="F1251" s="23">
        <v>500081</v>
      </c>
      <c r="G1251" s="23" t="s">
        <v>224</v>
      </c>
      <c r="H1251" s="23" t="s">
        <v>225</v>
      </c>
      <c r="I1251" s="23" t="s">
        <v>147</v>
      </c>
      <c r="J1251" s="23" t="s">
        <v>23</v>
      </c>
      <c r="K1251" s="23" t="s">
        <v>24</v>
      </c>
      <c r="L1251" s="23">
        <v>3</v>
      </c>
      <c r="M1251" s="23">
        <v>43.8</v>
      </c>
      <c r="N1251" s="23">
        <v>10</v>
      </c>
      <c r="O1251" s="23">
        <v>5</v>
      </c>
      <c r="P1251" s="23" t="s">
        <v>65</v>
      </c>
      <c r="Q1251" s="23" t="s">
        <v>90</v>
      </c>
      <c r="R1251" s="23">
        <f t="shared" si="95"/>
        <v>1</v>
      </c>
      <c r="S1251" s="23" t="str">
        <f t="shared" si="96"/>
        <v>ORD101250_20240509_CUST00388_MED015</v>
      </c>
      <c r="T1251" s="23">
        <f t="shared" si="97"/>
        <v>1</v>
      </c>
      <c r="U1251" s="6">
        <f t="shared" si="98"/>
        <v>131.39999999999998</v>
      </c>
      <c r="V1251" s="6">
        <f>tbl_Raw_Data[[#This Row],[Discount_Pct]]*tbl_Raw_Data[[#This Row],[Gross_Amount]]/100</f>
        <v>13.139999999999997</v>
      </c>
      <c r="W1251" s="6">
        <f>tbl_Raw_Data[[#This Row],[Gross_Amount]]-tbl_Raw_Data[[#This Row],[Discount_Amount]]</f>
        <v>118.25999999999998</v>
      </c>
      <c r="X1251" s="6">
        <f>tbl_Raw_Data[[#This Row],[Net_Amount_Before_Tax]]*tbl_Raw_Data[[#This Row],[Tax_Pct]]/100</f>
        <v>5.9129999999999985</v>
      </c>
      <c r="Y1251" s="6">
        <f>tbl_Raw_Data[[#This Row],[Net_Amount_Before_Tax]]+tbl_Raw_Data[[#This Row],[Tax_Amount]]</f>
        <v>124.17299999999997</v>
      </c>
      <c r="Z1251" s="6">
        <f t="shared" si="99"/>
        <v>5</v>
      </c>
    </row>
    <row r="1252" spans="1:26" x14ac:dyDescent="0.3">
      <c r="A1252" s="23" t="s">
        <v>2264</v>
      </c>
      <c r="B1252" s="34">
        <v>45376</v>
      </c>
      <c r="C1252" s="23" t="s">
        <v>1304</v>
      </c>
      <c r="D1252" s="23" t="s">
        <v>92</v>
      </c>
      <c r="E1252" s="23" t="s">
        <v>93</v>
      </c>
      <c r="F1252" s="23">
        <v>560034</v>
      </c>
      <c r="G1252" s="23" t="s">
        <v>138</v>
      </c>
      <c r="H1252" s="23" t="s">
        <v>139</v>
      </c>
      <c r="I1252" s="23" t="s">
        <v>50</v>
      </c>
      <c r="J1252" s="23" t="s">
        <v>140</v>
      </c>
      <c r="K1252" s="23" t="s">
        <v>24</v>
      </c>
      <c r="L1252" s="23">
        <v>3</v>
      </c>
      <c r="M1252" s="23">
        <v>179.06</v>
      </c>
      <c r="N1252" s="23">
        <v>5</v>
      </c>
      <c r="O1252" s="23">
        <v>5</v>
      </c>
      <c r="P1252" s="23" t="s">
        <v>25</v>
      </c>
      <c r="Q1252" s="23" t="s">
        <v>34</v>
      </c>
      <c r="R1252" s="23">
        <f t="shared" si="95"/>
        <v>1</v>
      </c>
      <c r="S1252" s="23" t="str">
        <f t="shared" si="96"/>
        <v>ORD101251_20240325_CUST02068_MED013</v>
      </c>
      <c r="T1252" s="23">
        <f t="shared" si="97"/>
        <v>1</v>
      </c>
      <c r="U1252" s="6">
        <f t="shared" si="98"/>
        <v>537.18000000000006</v>
      </c>
      <c r="V1252" s="6">
        <f>tbl_Raw_Data[[#This Row],[Discount_Pct]]*tbl_Raw_Data[[#This Row],[Gross_Amount]]/100</f>
        <v>26.859000000000005</v>
      </c>
      <c r="W1252" s="6">
        <f>tbl_Raw_Data[[#This Row],[Gross_Amount]]-tbl_Raw_Data[[#This Row],[Discount_Amount]]</f>
        <v>510.32100000000008</v>
      </c>
      <c r="X1252" s="6">
        <f>tbl_Raw_Data[[#This Row],[Net_Amount_Before_Tax]]*tbl_Raw_Data[[#This Row],[Tax_Pct]]/100</f>
        <v>25.516050000000003</v>
      </c>
      <c r="Y1252" s="6">
        <f>tbl_Raw_Data[[#This Row],[Net_Amount_Before_Tax]]+tbl_Raw_Data[[#This Row],[Tax_Amount]]</f>
        <v>535.83705000000009</v>
      </c>
      <c r="Z1252" s="6">
        <f t="shared" si="99"/>
        <v>2</v>
      </c>
    </row>
    <row r="1253" spans="1:26" x14ac:dyDescent="0.3">
      <c r="A1253" s="23" t="s">
        <v>2265</v>
      </c>
      <c r="B1253" s="34">
        <v>45654</v>
      </c>
      <c r="C1253" s="23" t="s">
        <v>2266</v>
      </c>
      <c r="D1253" s="23" t="s">
        <v>123</v>
      </c>
      <c r="E1253" s="23" t="s">
        <v>101</v>
      </c>
      <c r="F1253" s="23">
        <v>226016</v>
      </c>
      <c r="G1253" s="23" t="s">
        <v>256</v>
      </c>
      <c r="H1253" s="23" t="s">
        <v>257</v>
      </c>
      <c r="I1253" s="23" t="s">
        <v>22</v>
      </c>
      <c r="J1253" s="23" t="s">
        <v>258</v>
      </c>
      <c r="K1253" s="23" t="s">
        <v>57</v>
      </c>
      <c r="L1253" s="23">
        <v>1</v>
      </c>
      <c r="M1253" s="23">
        <v>72.290000000000006</v>
      </c>
      <c r="N1253" s="23">
        <v>5</v>
      </c>
      <c r="O1253" s="23">
        <v>12</v>
      </c>
      <c r="P1253" s="23" t="s">
        <v>89</v>
      </c>
      <c r="Q1253" s="23" t="s">
        <v>34</v>
      </c>
      <c r="R1253" s="23">
        <f t="shared" si="95"/>
        <v>1</v>
      </c>
      <c r="S1253" s="23" t="str">
        <f t="shared" si="96"/>
        <v>ORD101252_20241228_CUST02153_MED025</v>
      </c>
      <c r="T1253" s="23">
        <f t="shared" si="97"/>
        <v>1</v>
      </c>
      <c r="U1253" s="6">
        <f t="shared" si="98"/>
        <v>72.290000000000006</v>
      </c>
      <c r="V1253" s="6">
        <f>tbl_Raw_Data[[#This Row],[Discount_Pct]]*tbl_Raw_Data[[#This Row],[Gross_Amount]]/100</f>
        <v>3.6145000000000005</v>
      </c>
      <c r="W1253" s="6">
        <f>tbl_Raw_Data[[#This Row],[Gross_Amount]]-tbl_Raw_Data[[#This Row],[Discount_Amount]]</f>
        <v>68.6755</v>
      </c>
      <c r="X1253" s="6">
        <f>tbl_Raw_Data[[#This Row],[Net_Amount_Before_Tax]]*tbl_Raw_Data[[#This Row],[Tax_Pct]]/100</f>
        <v>8.2410599999999992</v>
      </c>
      <c r="Y1253" s="6">
        <f>tbl_Raw_Data[[#This Row],[Net_Amount_Before_Tax]]+tbl_Raw_Data[[#This Row],[Tax_Amount]]</f>
        <v>76.916560000000004</v>
      </c>
      <c r="Z1253" s="6">
        <f t="shared" si="99"/>
        <v>3</v>
      </c>
    </row>
    <row r="1254" spans="1:26" x14ac:dyDescent="0.3">
      <c r="A1254" s="23" t="s">
        <v>2267</v>
      </c>
      <c r="B1254" s="34">
        <v>45835</v>
      </c>
      <c r="C1254" s="23" t="s">
        <v>2268</v>
      </c>
      <c r="D1254" s="23" t="s">
        <v>46</v>
      </c>
      <c r="E1254" s="23" t="s">
        <v>47</v>
      </c>
      <c r="F1254" s="23">
        <v>411014</v>
      </c>
      <c r="G1254" s="23" t="s">
        <v>154</v>
      </c>
      <c r="H1254" s="23" t="s">
        <v>155</v>
      </c>
      <c r="I1254" s="23" t="s">
        <v>134</v>
      </c>
      <c r="J1254" s="23" t="s">
        <v>156</v>
      </c>
      <c r="K1254" s="23" t="s">
        <v>57</v>
      </c>
      <c r="L1254" s="23">
        <v>1</v>
      </c>
      <c r="M1254" s="23">
        <v>41.61</v>
      </c>
      <c r="N1254" s="23">
        <v>10</v>
      </c>
      <c r="O1254" s="23">
        <v>12</v>
      </c>
      <c r="P1254" s="23" t="s">
        <v>58</v>
      </c>
      <c r="Q1254" s="23" t="s">
        <v>34</v>
      </c>
      <c r="R1254" s="23">
        <f t="shared" si="95"/>
        <v>1</v>
      </c>
      <c r="S1254" s="23" t="str">
        <f t="shared" si="96"/>
        <v>ORD101253_20250627_CUST00684_MED006</v>
      </c>
      <c r="T1254" s="23">
        <f t="shared" si="97"/>
        <v>1</v>
      </c>
      <c r="U1254" s="6">
        <f t="shared" si="98"/>
        <v>41.61</v>
      </c>
      <c r="V1254" s="6">
        <f>tbl_Raw_Data[[#This Row],[Discount_Pct]]*tbl_Raw_Data[[#This Row],[Gross_Amount]]/100</f>
        <v>4.1610000000000005</v>
      </c>
      <c r="W1254" s="6">
        <f>tbl_Raw_Data[[#This Row],[Gross_Amount]]-tbl_Raw_Data[[#This Row],[Discount_Amount]]</f>
        <v>37.448999999999998</v>
      </c>
      <c r="X1254" s="6">
        <f>tbl_Raw_Data[[#This Row],[Net_Amount_Before_Tax]]*tbl_Raw_Data[[#This Row],[Tax_Pct]]/100</f>
        <v>4.4938799999999999</v>
      </c>
      <c r="Y1254" s="6">
        <f>tbl_Raw_Data[[#This Row],[Net_Amount_Before_Tax]]+tbl_Raw_Data[[#This Row],[Tax_Amount]]</f>
        <v>41.942879999999995</v>
      </c>
      <c r="Z1254" s="6">
        <f t="shared" si="99"/>
        <v>2</v>
      </c>
    </row>
    <row r="1255" spans="1:26" x14ac:dyDescent="0.3">
      <c r="A1255" s="23" t="s">
        <v>2269</v>
      </c>
      <c r="B1255" s="34">
        <v>45916</v>
      </c>
      <c r="C1255" s="23" t="s">
        <v>936</v>
      </c>
      <c r="D1255" s="23" t="s">
        <v>37</v>
      </c>
      <c r="E1255" s="23" t="s">
        <v>38</v>
      </c>
      <c r="F1255" s="23">
        <v>452018</v>
      </c>
      <c r="G1255" s="23" t="s">
        <v>132</v>
      </c>
      <c r="H1255" s="23" t="s">
        <v>133</v>
      </c>
      <c r="I1255" s="23" t="s">
        <v>134</v>
      </c>
      <c r="J1255" s="23" t="s">
        <v>135</v>
      </c>
      <c r="K1255" s="23" t="s">
        <v>57</v>
      </c>
      <c r="L1255" s="23">
        <v>1</v>
      </c>
      <c r="M1255" s="23">
        <v>85.42</v>
      </c>
      <c r="N1255" s="23">
        <v>15</v>
      </c>
      <c r="O1255" s="23">
        <v>5</v>
      </c>
      <c r="P1255" s="23" t="s">
        <v>89</v>
      </c>
      <c r="Q1255" s="23" t="s">
        <v>26</v>
      </c>
      <c r="R1255" s="23">
        <f t="shared" si="95"/>
        <v>1</v>
      </c>
      <c r="S1255" s="23" t="str">
        <f t="shared" si="96"/>
        <v>ORD101254_20250916_CUST01737_MED007</v>
      </c>
      <c r="T1255" s="23">
        <f t="shared" si="97"/>
        <v>1</v>
      </c>
      <c r="U1255" s="6">
        <f t="shared" si="98"/>
        <v>85.42</v>
      </c>
      <c r="V1255" s="6">
        <f>tbl_Raw_Data[[#This Row],[Discount_Pct]]*tbl_Raw_Data[[#This Row],[Gross_Amount]]/100</f>
        <v>12.812999999999999</v>
      </c>
      <c r="W1255" s="6">
        <f>tbl_Raw_Data[[#This Row],[Gross_Amount]]-tbl_Raw_Data[[#This Row],[Discount_Amount]]</f>
        <v>72.606999999999999</v>
      </c>
      <c r="X1255" s="6">
        <f>tbl_Raw_Data[[#This Row],[Net_Amount_Before_Tax]]*tbl_Raw_Data[[#This Row],[Tax_Pct]]/100</f>
        <v>3.6303499999999995</v>
      </c>
      <c r="Y1255" s="6">
        <f>tbl_Raw_Data[[#This Row],[Net_Amount_Before_Tax]]+tbl_Raw_Data[[#This Row],[Tax_Amount]]</f>
        <v>76.237349999999992</v>
      </c>
      <c r="Z1255" s="6">
        <f t="shared" si="99"/>
        <v>3</v>
      </c>
    </row>
    <row r="1256" spans="1:26" x14ac:dyDescent="0.3">
      <c r="A1256" s="23" t="s">
        <v>2270</v>
      </c>
      <c r="B1256" s="34">
        <v>45771</v>
      </c>
      <c r="C1256" s="23" t="s">
        <v>1525</v>
      </c>
      <c r="D1256" s="23" t="s">
        <v>92</v>
      </c>
      <c r="E1256" s="23" t="s">
        <v>93</v>
      </c>
      <c r="F1256" s="23">
        <v>560038</v>
      </c>
      <c r="G1256" s="23" t="s">
        <v>20</v>
      </c>
      <c r="H1256" s="23" t="s">
        <v>21</v>
      </c>
      <c r="I1256" s="23" t="s">
        <v>22</v>
      </c>
      <c r="J1256" s="23" t="s">
        <v>23</v>
      </c>
      <c r="K1256" s="23" t="s">
        <v>24</v>
      </c>
      <c r="L1256" s="23">
        <v>4</v>
      </c>
      <c r="M1256" s="23">
        <v>118.81</v>
      </c>
      <c r="N1256" s="23">
        <v>5</v>
      </c>
      <c r="O1256" s="23">
        <v>12</v>
      </c>
      <c r="P1256" s="23" t="s">
        <v>43</v>
      </c>
      <c r="Q1256" s="23" t="s">
        <v>34</v>
      </c>
      <c r="R1256" s="23">
        <f t="shared" si="95"/>
        <v>1</v>
      </c>
      <c r="S1256" s="23" t="str">
        <f t="shared" si="96"/>
        <v>ORD101255_20250424_CUST01319_MED024</v>
      </c>
      <c r="T1256" s="23">
        <f t="shared" si="97"/>
        <v>1</v>
      </c>
      <c r="U1256" s="6">
        <f t="shared" si="98"/>
        <v>475.24</v>
      </c>
      <c r="V1256" s="6">
        <f>tbl_Raw_Data[[#This Row],[Discount_Pct]]*tbl_Raw_Data[[#This Row],[Gross_Amount]]/100</f>
        <v>23.761999999999997</v>
      </c>
      <c r="W1256" s="6">
        <f>tbl_Raw_Data[[#This Row],[Gross_Amount]]-tbl_Raw_Data[[#This Row],[Discount_Amount]]</f>
        <v>451.47800000000001</v>
      </c>
      <c r="X1256" s="6">
        <f>tbl_Raw_Data[[#This Row],[Net_Amount_Before_Tax]]*tbl_Raw_Data[[#This Row],[Tax_Pct]]/100</f>
        <v>54.17736</v>
      </c>
      <c r="Y1256" s="6">
        <f>tbl_Raw_Data[[#This Row],[Net_Amount_Before_Tax]]+tbl_Raw_Data[[#This Row],[Tax_Amount]]</f>
        <v>505.65536000000003</v>
      </c>
      <c r="Z1256" s="6">
        <f t="shared" si="99"/>
        <v>2</v>
      </c>
    </row>
    <row r="1257" spans="1:26" x14ac:dyDescent="0.3">
      <c r="A1257" s="23" t="s">
        <v>2270</v>
      </c>
      <c r="B1257" s="34">
        <v>45712</v>
      </c>
      <c r="C1257" s="23" t="s">
        <v>2271</v>
      </c>
      <c r="D1257" s="23" t="s">
        <v>92</v>
      </c>
      <c r="E1257" s="23" t="s">
        <v>93</v>
      </c>
      <c r="F1257" s="23">
        <v>560066</v>
      </c>
      <c r="G1257" s="23" t="s">
        <v>145</v>
      </c>
      <c r="H1257" s="23" t="s">
        <v>146</v>
      </c>
      <c r="I1257" s="23" t="s">
        <v>147</v>
      </c>
      <c r="J1257" s="23" t="s">
        <v>148</v>
      </c>
      <c r="K1257" s="23" t="s">
        <v>24</v>
      </c>
      <c r="L1257" s="23">
        <v>3</v>
      </c>
      <c r="M1257" s="23">
        <v>114.08</v>
      </c>
      <c r="N1257" s="23">
        <v>10</v>
      </c>
      <c r="O1257" s="23">
        <v>5</v>
      </c>
      <c r="P1257" s="23" t="s">
        <v>43</v>
      </c>
      <c r="Q1257" s="23" t="s">
        <v>26</v>
      </c>
      <c r="R1257" s="23">
        <f t="shared" si="95"/>
        <v>1</v>
      </c>
      <c r="S1257" s="23" t="str">
        <f t="shared" si="96"/>
        <v>ORD101255_20250224_CUST00575_MED016</v>
      </c>
      <c r="T1257" s="23">
        <f t="shared" si="97"/>
        <v>1</v>
      </c>
      <c r="U1257" s="6">
        <f t="shared" si="98"/>
        <v>342.24</v>
      </c>
      <c r="V1257" s="6">
        <f>tbl_Raw_Data[[#This Row],[Discount_Pct]]*tbl_Raw_Data[[#This Row],[Gross_Amount]]/100</f>
        <v>34.224000000000004</v>
      </c>
      <c r="W1257" s="6">
        <f>tbl_Raw_Data[[#This Row],[Gross_Amount]]-tbl_Raw_Data[[#This Row],[Discount_Amount]]</f>
        <v>308.01600000000002</v>
      </c>
      <c r="X1257" s="6">
        <f>tbl_Raw_Data[[#This Row],[Net_Amount_Before_Tax]]*tbl_Raw_Data[[#This Row],[Tax_Pct]]/100</f>
        <v>15.400800000000002</v>
      </c>
      <c r="Y1257" s="6">
        <f>tbl_Raw_Data[[#This Row],[Net_Amount_Before_Tax]]+tbl_Raw_Data[[#This Row],[Tax_Amount]]</f>
        <v>323.41680000000002</v>
      </c>
      <c r="Z1257" s="6">
        <f t="shared" si="99"/>
        <v>1</v>
      </c>
    </row>
    <row r="1258" spans="1:26" x14ac:dyDescent="0.3">
      <c r="A1258" s="23" t="s">
        <v>2272</v>
      </c>
      <c r="B1258" s="34">
        <v>45490</v>
      </c>
      <c r="C1258" s="23" t="s">
        <v>2273</v>
      </c>
      <c r="D1258" s="23" t="s">
        <v>37</v>
      </c>
      <c r="E1258" s="23" t="s">
        <v>38</v>
      </c>
      <c r="F1258" s="23">
        <v>452001</v>
      </c>
      <c r="G1258" s="23" t="s">
        <v>315</v>
      </c>
      <c r="H1258" s="23" t="s">
        <v>316</v>
      </c>
      <c r="I1258" s="23" t="s">
        <v>50</v>
      </c>
      <c r="J1258" s="23" t="s">
        <v>114</v>
      </c>
      <c r="K1258" s="23" t="s">
        <v>24</v>
      </c>
      <c r="L1258" s="23">
        <v>1</v>
      </c>
      <c r="M1258" s="23">
        <v>136.81</v>
      </c>
      <c r="N1258" s="23">
        <v>5</v>
      </c>
      <c r="O1258" s="23">
        <v>12</v>
      </c>
      <c r="P1258" s="23" t="s">
        <v>58</v>
      </c>
      <c r="Q1258" s="23" t="s">
        <v>34</v>
      </c>
      <c r="R1258" s="23">
        <f t="shared" si="95"/>
        <v>1</v>
      </c>
      <c r="S1258" s="23" t="str">
        <f t="shared" si="96"/>
        <v>ORD101257_20240717_CUST01019_MED012</v>
      </c>
      <c r="T1258" s="23">
        <f t="shared" si="97"/>
        <v>1</v>
      </c>
      <c r="U1258" s="6">
        <f t="shared" si="98"/>
        <v>136.81</v>
      </c>
      <c r="V1258" s="6">
        <f>tbl_Raw_Data[[#This Row],[Discount_Pct]]*tbl_Raw_Data[[#This Row],[Gross_Amount]]/100</f>
        <v>6.8404999999999996</v>
      </c>
      <c r="W1258" s="6">
        <f>tbl_Raw_Data[[#This Row],[Gross_Amount]]-tbl_Raw_Data[[#This Row],[Discount_Amount]]</f>
        <v>129.96950000000001</v>
      </c>
      <c r="X1258" s="6">
        <f>tbl_Raw_Data[[#This Row],[Net_Amount_Before_Tax]]*tbl_Raw_Data[[#This Row],[Tax_Pct]]/100</f>
        <v>15.59634</v>
      </c>
      <c r="Y1258" s="6">
        <f>tbl_Raw_Data[[#This Row],[Net_Amount_Before_Tax]]+tbl_Raw_Data[[#This Row],[Tax_Amount]]</f>
        <v>145.56584000000001</v>
      </c>
      <c r="Z1258" s="6">
        <f t="shared" si="99"/>
        <v>2</v>
      </c>
    </row>
    <row r="1259" spans="1:26" x14ac:dyDescent="0.3">
      <c r="A1259" s="23" t="s">
        <v>2274</v>
      </c>
      <c r="B1259" s="34">
        <v>45437</v>
      </c>
      <c r="C1259" s="23" t="s">
        <v>2275</v>
      </c>
      <c r="D1259" s="23" t="s">
        <v>87</v>
      </c>
      <c r="E1259" s="23" t="s">
        <v>88</v>
      </c>
      <c r="F1259" s="23">
        <v>600001</v>
      </c>
      <c r="G1259" s="23" t="s">
        <v>256</v>
      </c>
      <c r="H1259" s="23" t="s">
        <v>257</v>
      </c>
      <c r="I1259" s="23" t="s">
        <v>22</v>
      </c>
      <c r="J1259" s="23" t="s">
        <v>258</v>
      </c>
      <c r="K1259" s="23" t="s">
        <v>57</v>
      </c>
      <c r="L1259" s="23">
        <v>1</v>
      </c>
      <c r="M1259" s="23">
        <v>68.38</v>
      </c>
      <c r="N1259" s="23">
        <v>5</v>
      </c>
      <c r="O1259" s="23">
        <v>12</v>
      </c>
      <c r="P1259" s="23" t="s">
        <v>58</v>
      </c>
      <c r="Q1259" s="23" t="s">
        <v>90</v>
      </c>
      <c r="R1259" s="23">
        <f t="shared" si="95"/>
        <v>1</v>
      </c>
      <c r="S1259" s="23" t="str">
        <f t="shared" si="96"/>
        <v>ORD101258_20240525_CUST02754_MED025</v>
      </c>
      <c r="T1259" s="23">
        <f t="shared" si="97"/>
        <v>1</v>
      </c>
      <c r="U1259" s="6">
        <f t="shared" si="98"/>
        <v>68.38</v>
      </c>
      <c r="V1259" s="6">
        <f>tbl_Raw_Data[[#This Row],[Discount_Pct]]*tbl_Raw_Data[[#This Row],[Gross_Amount]]/100</f>
        <v>3.4189999999999996</v>
      </c>
      <c r="W1259" s="6">
        <f>tbl_Raw_Data[[#This Row],[Gross_Amount]]-tbl_Raw_Data[[#This Row],[Discount_Amount]]</f>
        <v>64.960999999999999</v>
      </c>
      <c r="X1259" s="6">
        <f>tbl_Raw_Data[[#This Row],[Net_Amount_Before_Tax]]*tbl_Raw_Data[[#This Row],[Tax_Pct]]/100</f>
        <v>7.7953199999999994</v>
      </c>
      <c r="Y1259" s="6">
        <f>tbl_Raw_Data[[#This Row],[Net_Amount_Before_Tax]]+tbl_Raw_Data[[#This Row],[Tax_Amount]]</f>
        <v>72.756320000000002</v>
      </c>
      <c r="Z1259" s="6">
        <f t="shared" si="99"/>
        <v>1</v>
      </c>
    </row>
    <row r="1260" spans="1:26" x14ac:dyDescent="0.3">
      <c r="A1260" s="23" t="s">
        <v>2276</v>
      </c>
      <c r="B1260" s="34">
        <v>45740</v>
      </c>
      <c r="C1260" s="23" t="s">
        <v>218</v>
      </c>
      <c r="D1260" s="23" t="s">
        <v>37</v>
      </c>
      <c r="E1260" s="23" t="s">
        <v>38</v>
      </c>
      <c r="F1260" s="23">
        <v>452016</v>
      </c>
      <c r="G1260" s="23" t="s">
        <v>61</v>
      </c>
      <c r="H1260" s="23" t="s">
        <v>62</v>
      </c>
      <c r="I1260" s="23" t="s">
        <v>63</v>
      </c>
      <c r="J1260" s="23" t="s">
        <v>64</v>
      </c>
      <c r="K1260" s="23" t="s">
        <v>57</v>
      </c>
      <c r="L1260" s="23">
        <v>2</v>
      </c>
      <c r="M1260" s="23">
        <v>114.92</v>
      </c>
      <c r="N1260" s="23">
        <v>0</v>
      </c>
      <c r="O1260" s="23">
        <v>18</v>
      </c>
      <c r="P1260" s="23" t="s">
        <v>65</v>
      </c>
      <c r="Q1260" s="23" t="s">
        <v>34</v>
      </c>
      <c r="R1260" s="23">
        <f t="shared" si="95"/>
        <v>1</v>
      </c>
      <c r="S1260" s="23" t="str">
        <f t="shared" si="96"/>
        <v>ORD101259_20250324_CUST01224_MED004</v>
      </c>
      <c r="T1260" s="23">
        <f t="shared" si="97"/>
        <v>1</v>
      </c>
      <c r="U1260" s="6">
        <f t="shared" si="98"/>
        <v>229.84</v>
      </c>
      <c r="V1260" s="6">
        <f>tbl_Raw_Data[[#This Row],[Discount_Pct]]*tbl_Raw_Data[[#This Row],[Gross_Amount]]/100</f>
        <v>0</v>
      </c>
      <c r="W1260" s="6">
        <f>tbl_Raw_Data[[#This Row],[Gross_Amount]]-tbl_Raw_Data[[#This Row],[Discount_Amount]]</f>
        <v>229.84</v>
      </c>
      <c r="X1260" s="6">
        <f>tbl_Raw_Data[[#This Row],[Net_Amount_Before_Tax]]*tbl_Raw_Data[[#This Row],[Tax_Pct]]/100</f>
        <v>41.371200000000002</v>
      </c>
      <c r="Y1260" s="6">
        <f>tbl_Raw_Data[[#This Row],[Net_Amount_Before_Tax]]+tbl_Raw_Data[[#This Row],[Tax_Amount]]</f>
        <v>271.21120000000002</v>
      </c>
      <c r="Z1260" s="6">
        <f t="shared" si="99"/>
        <v>2</v>
      </c>
    </row>
    <row r="1261" spans="1:26" x14ac:dyDescent="0.3">
      <c r="A1261" s="23" t="s">
        <v>2277</v>
      </c>
      <c r="B1261" s="34">
        <v>45553</v>
      </c>
      <c r="C1261" s="23" t="s">
        <v>795</v>
      </c>
      <c r="D1261" s="23" t="s">
        <v>52</v>
      </c>
      <c r="E1261" s="23" t="s">
        <v>52</v>
      </c>
      <c r="F1261" s="23">
        <v>160019</v>
      </c>
      <c r="G1261" s="23" t="s">
        <v>224</v>
      </c>
      <c r="H1261" s="23" t="s">
        <v>225</v>
      </c>
      <c r="I1261" s="23" t="s">
        <v>147</v>
      </c>
      <c r="J1261" s="23" t="s">
        <v>23</v>
      </c>
      <c r="K1261" s="23" t="s">
        <v>24</v>
      </c>
      <c r="L1261" s="23">
        <v>2</v>
      </c>
      <c r="M1261" s="23">
        <v>44.42</v>
      </c>
      <c r="N1261" s="23">
        <v>10</v>
      </c>
      <c r="O1261" s="23">
        <v>12</v>
      </c>
      <c r="P1261" s="23" t="s">
        <v>43</v>
      </c>
      <c r="Q1261" s="23" t="s">
        <v>34</v>
      </c>
      <c r="R1261" s="23">
        <f t="shared" si="95"/>
        <v>1</v>
      </c>
      <c r="S1261" s="23" t="str">
        <f t="shared" si="96"/>
        <v>ORD101260_20240918_CUST00463_MED015</v>
      </c>
      <c r="T1261" s="23">
        <f t="shared" si="97"/>
        <v>1</v>
      </c>
      <c r="U1261" s="6">
        <f t="shared" si="98"/>
        <v>88.84</v>
      </c>
      <c r="V1261" s="6">
        <f>tbl_Raw_Data[[#This Row],[Discount_Pct]]*tbl_Raw_Data[[#This Row],[Gross_Amount]]/100</f>
        <v>8.8840000000000003</v>
      </c>
      <c r="W1261" s="6">
        <f>tbl_Raw_Data[[#This Row],[Gross_Amount]]-tbl_Raw_Data[[#This Row],[Discount_Amount]]</f>
        <v>79.956000000000003</v>
      </c>
      <c r="X1261" s="6">
        <f>tbl_Raw_Data[[#This Row],[Net_Amount_Before_Tax]]*tbl_Raw_Data[[#This Row],[Tax_Pct]]/100</f>
        <v>9.5947200000000006</v>
      </c>
      <c r="Y1261" s="6">
        <f>tbl_Raw_Data[[#This Row],[Net_Amount_Before_Tax]]+tbl_Raw_Data[[#This Row],[Tax_Amount]]</f>
        <v>89.550719999999998</v>
      </c>
      <c r="Z1261" s="6">
        <f t="shared" si="99"/>
        <v>2</v>
      </c>
    </row>
    <row r="1262" spans="1:26" x14ac:dyDescent="0.3">
      <c r="A1262" s="23" t="s">
        <v>2277</v>
      </c>
      <c r="B1262" s="34">
        <v>45909</v>
      </c>
      <c r="C1262" s="23" t="s">
        <v>2278</v>
      </c>
      <c r="D1262" s="23" t="s">
        <v>37</v>
      </c>
      <c r="E1262" s="23" t="s">
        <v>38</v>
      </c>
      <c r="F1262" s="23">
        <v>452018</v>
      </c>
      <c r="G1262" s="23" t="s">
        <v>315</v>
      </c>
      <c r="H1262" s="23" t="s">
        <v>316</v>
      </c>
      <c r="I1262" s="23" t="s">
        <v>50</v>
      </c>
      <c r="J1262" s="23" t="s">
        <v>114</v>
      </c>
      <c r="K1262" s="23" t="s">
        <v>24</v>
      </c>
      <c r="L1262" s="23">
        <v>1</v>
      </c>
      <c r="M1262" s="23">
        <v>133.13999999999999</v>
      </c>
      <c r="N1262" s="23">
        <v>5</v>
      </c>
      <c r="O1262" s="23">
        <v>18</v>
      </c>
      <c r="P1262" s="23" t="s">
        <v>33</v>
      </c>
      <c r="Q1262" s="23" t="s">
        <v>34</v>
      </c>
      <c r="R1262" s="23">
        <f t="shared" si="95"/>
        <v>1</v>
      </c>
      <c r="S1262" s="23" t="str">
        <f t="shared" si="96"/>
        <v>ORD101260_20250909_CUST02454_MED012</v>
      </c>
      <c r="T1262" s="23">
        <f t="shared" si="97"/>
        <v>1</v>
      </c>
      <c r="U1262" s="6">
        <f t="shared" si="98"/>
        <v>133.13999999999999</v>
      </c>
      <c r="V1262" s="6">
        <f>tbl_Raw_Data[[#This Row],[Discount_Pct]]*tbl_Raw_Data[[#This Row],[Gross_Amount]]/100</f>
        <v>6.6569999999999991</v>
      </c>
      <c r="W1262" s="6">
        <f>tbl_Raw_Data[[#This Row],[Gross_Amount]]-tbl_Raw_Data[[#This Row],[Discount_Amount]]</f>
        <v>126.48299999999999</v>
      </c>
      <c r="X1262" s="6">
        <f>tbl_Raw_Data[[#This Row],[Net_Amount_Before_Tax]]*tbl_Raw_Data[[#This Row],[Tax_Pct]]/100</f>
        <v>22.766939999999998</v>
      </c>
      <c r="Y1262" s="6">
        <f>tbl_Raw_Data[[#This Row],[Net_Amount_Before_Tax]]+tbl_Raw_Data[[#This Row],[Tax_Amount]]</f>
        <v>149.24993999999998</v>
      </c>
      <c r="Z1262" s="6">
        <f t="shared" si="99"/>
        <v>1</v>
      </c>
    </row>
    <row r="1263" spans="1:26" x14ac:dyDescent="0.3">
      <c r="A1263" s="23" t="s">
        <v>2279</v>
      </c>
      <c r="B1263" s="34">
        <v>45578</v>
      </c>
      <c r="C1263" s="23" t="s">
        <v>2280</v>
      </c>
      <c r="D1263" s="23" t="s">
        <v>100</v>
      </c>
      <c r="E1263" s="23" t="s">
        <v>101</v>
      </c>
      <c r="F1263" s="23">
        <v>201304</v>
      </c>
      <c r="G1263" s="23" t="s">
        <v>20</v>
      </c>
      <c r="H1263" s="23" t="s">
        <v>21</v>
      </c>
      <c r="I1263" s="23" t="s">
        <v>22</v>
      </c>
      <c r="J1263" s="23" t="s">
        <v>23</v>
      </c>
      <c r="K1263" s="23" t="s">
        <v>24</v>
      </c>
      <c r="L1263" s="23">
        <v>1</v>
      </c>
      <c r="M1263" s="23">
        <v>127.97</v>
      </c>
      <c r="N1263" s="23">
        <v>5</v>
      </c>
      <c r="O1263" s="23">
        <v>12</v>
      </c>
      <c r="P1263" s="23" t="s">
        <v>65</v>
      </c>
      <c r="Q1263" s="23" t="s">
        <v>34</v>
      </c>
      <c r="R1263" s="23">
        <f t="shared" si="95"/>
        <v>1</v>
      </c>
      <c r="S1263" s="23" t="str">
        <f t="shared" si="96"/>
        <v>ORD101262_20241013_CUST03451_MED024</v>
      </c>
      <c r="T1263" s="23">
        <f t="shared" si="97"/>
        <v>1</v>
      </c>
      <c r="U1263" s="6">
        <f t="shared" si="98"/>
        <v>127.97</v>
      </c>
      <c r="V1263" s="6">
        <f>tbl_Raw_Data[[#This Row],[Discount_Pct]]*tbl_Raw_Data[[#This Row],[Gross_Amount]]/100</f>
        <v>6.3985000000000003</v>
      </c>
      <c r="W1263" s="6">
        <f>tbl_Raw_Data[[#This Row],[Gross_Amount]]-tbl_Raw_Data[[#This Row],[Discount_Amount]]</f>
        <v>121.5715</v>
      </c>
      <c r="X1263" s="6">
        <f>tbl_Raw_Data[[#This Row],[Net_Amount_Before_Tax]]*tbl_Raw_Data[[#This Row],[Tax_Pct]]/100</f>
        <v>14.58858</v>
      </c>
      <c r="Y1263" s="6">
        <f>tbl_Raw_Data[[#This Row],[Net_Amount_Before_Tax]]+tbl_Raw_Data[[#This Row],[Tax_Amount]]</f>
        <v>136.16007999999999</v>
      </c>
      <c r="Z1263" s="6">
        <f t="shared" si="99"/>
        <v>2</v>
      </c>
    </row>
    <row r="1264" spans="1:26" x14ac:dyDescent="0.3">
      <c r="A1264" s="23" t="s">
        <v>2279</v>
      </c>
      <c r="B1264" s="34">
        <v>46022</v>
      </c>
      <c r="C1264" s="23" t="s">
        <v>2281</v>
      </c>
      <c r="D1264" s="23" t="s">
        <v>142</v>
      </c>
      <c r="E1264" s="23" t="s">
        <v>81</v>
      </c>
      <c r="F1264" s="23">
        <v>380001</v>
      </c>
      <c r="G1264" s="23" t="s">
        <v>74</v>
      </c>
      <c r="H1264" s="23" t="s">
        <v>75</v>
      </c>
      <c r="I1264" s="23" t="s">
        <v>76</v>
      </c>
      <c r="J1264" s="23" t="s">
        <v>77</v>
      </c>
      <c r="K1264" s="23" t="s">
        <v>57</v>
      </c>
      <c r="L1264" s="23">
        <v>2</v>
      </c>
      <c r="M1264" s="23">
        <v>58.27</v>
      </c>
      <c r="N1264" s="23">
        <v>5</v>
      </c>
      <c r="O1264" s="23">
        <v>5</v>
      </c>
      <c r="P1264" s="23" t="s">
        <v>58</v>
      </c>
      <c r="Q1264" s="23" t="s">
        <v>90</v>
      </c>
      <c r="R1264" s="23">
        <f t="shared" si="95"/>
        <v>1</v>
      </c>
      <c r="S1264" s="23" t="str">
        <f t="shared" si="96"/>
        <v>ORD101262_20251231_CUST03302_MED008</v>
      </c>
      <c r="T1264" s="23">
        <f t="shared" si="97"/>
        <v>1</v>
      </c>
      <c r="U1264" s="6">
        <f t="shared" si="98"/>
        <v>116.54</v>
      </c>
      <c r="V1264" s="6">
        <f>tbl_Raw_Data[[#This Row],[Discount_Pct]]*tbl_Raw_Data[[#This Row],[Gross_Amount]]/100</f>
        <v>5.8270000000000008</v>
      </c>
      <c r="W1264" s="6">
        <f>tbl_Raw_Data[[#This Row],[Gross_Amount]]-tbl_Raw_Data[[#This Row],[Discount_Amount]]</f>
        <v>110.71300000000001</v>
      </c>
      <c r="X1264" s="6">
        <f>tbl_Raw_Data[[#This Row],[Net_Amount_Before_Tax]]*tbl_Raw_Data[[#This Row],[Tax_Pct]]/100</f>
        <v>5.5356500000000004</v>
      </c>
      <c r="Y1264" s="6">
        <f>tbl_Raw_Data[[#This Row],[Net_Amount_Before_Tax]]+tbl_Raw_Data[[#This Row],[Tax_Amount]]</f>
        <v>116.24865000000001</v>
      </c>
      <c r="Z1264" s="6">
        <f t="shared" si="99"/>
        <v>0</v>
      </c>
    </row>
    <row r="1265" spans="1:26" x14ac:dyDescent="0.3">
      <c r="A1265" s="23" t="s">
        <v>2282</v>
      </c>
      <c r="B1265" s="34">
        <v>45871</v>
      </c>
      <c r="C1265" s="23" t="s">
        <v>2283</v>
      </c>
      <c r="D1265" s="23" t="s">
        <v>123</v>
      </c>
      <c r="E1265" s="23" t="s">
        <v>101</v>
      </c>
      <c r="F1265" s="23">
        <v>226024</v>
      </c>
      <c r="G1265" s="23" t="s">
        <v>30</v>
      </c>
      <c r="H1265" s="23" t="s">
        <v>31</v>
      </c>
      <c r="I1265" s="23" t="s">
        <v>32</v>
      </c>
      <c r="J1265" s="23" t="s">
        <v>23</v>
      </c>
      <c r="K1265" s="23" t="s">
        <v>24</v>
      </c>
      <c r="L1265" s="23">
        <v>4</v>
      </c>
      <c r="M1265" s="23">
        <v>143.13</v>
      </c>
      <c r="N1265" s="23">
        <v>0</v>
      </c>
      <c r="O1265" s="23">
        <v>5</v>
      </c>
      <c r="P1265" s="23" t="s">
        <v>58</v>
      </c>
      <c r="Q1265" s="23" t="s">
        <v>34</v>
      </c>
      <c r="R1265" s="23">
        <f t="shared" si="95"/>
        <v>1</v>
      </c>
      <c r="S1265" s="23" t="str">
        <f t="shared" si="96"/>
        <v>ORD101264_20250802_CUST01540_MED017</v>
      </c>
      <c r="T1265" s="23">
        <f t="shared" si="97"/>
        <v>1</v>
      </c>
      <c r="U1265" s="6">
        <f t="shared" si="98"/>
        <v>572.52</v>
      </c>
      <c r="V1265" s="6">
        <f>tbl_Raw_Data[[#This Row],[Discount_Pct]]*tbl_Raw_Data[[#This Row],[Gross_Amount]]/100</f>
        <v>0</v>
      </c>
      <c r="W1265" s="6">
        <f>tbl_Raw_Data[[#This Row],[Gross_Amount]]-tbl_Raw_Data[[#This Row],[Discount_Amount]]</f>
        <v>572.52</v>
      </c>
      <c r="X1265" s="6">
        <f>tbl_Raw_Data[[#This Row],[Net_Amount_Before_Tax]]*tbl_Raw_Data[[#This Row],[Tax_Pct]]/100</f>
        <v>28.625999999999998</v>
      </c>
      <c r="Y1265" s="6">
        <f>tbl_Raw_Data[[#This Row],[Net_Amount_Before_Tax]]+tbl_Raw_Data[[#This Row],[Tax_Amount]]</f>
        <v>601.14599999999996</v>
      </c>
      <c r="Z1265" s="6">
        <f t="shared" si="99"/>
        <v>1</v>
      </c>
    </row>
    <row r="1266" spans="1:26" x14ac:dyDescent="0.3">
      <c r="A1266" s="23" t="s">
        <v>2284</v>
      </c>
      <c r="B1266" s="34">
        <v>45412</v>
      </c>
      <c r="C1266" s="23" t="s">
        <v>2285</v>
      </c>
      <c r="D1266" s="23" t="s">
        <v>28</v>
      </c>
      <c r="E1266" s="23" t="s">
        <v>29</v>
      </c>
      <c r="F1266" s="23">
        <v>500001</v>
      </c>
      <c r="G1266" s="23" t="s">
        <v>315</v>
      </c>
      <c r="H1266" s="23" t="s">
        <v>316</v>
      </c>
      <c r="I1266" s="23" t="s">
        <v>50</v>
      </c>
      <c r="J1266" s="23" t="s">
        <v>114</v>
      </c>
      <c r="K1266" s="23" t="s">
        <v>24</v>
      </c>
      <c r="L1266" s="23">
        <v>2</v>
      </c>
      <c r="M1266" s="23">
        <v>128.58000000000001</v>
      </c>
      <c r="N1266" s="23">
        <v>10</v>
      </c>
      <c r="O1266" s="23">
        <v>12</v>
      </c>
      <c r="P1266" s="23" t="s">
        <v>65</v>
      </c>
      <c r="Q1266" s="23" t="s">
        <v>90</v>
      </c>
      <c r="R1266" s="23">
        <f t="shared" si="95"/>
        <v>1</v>
      </c>
      <c r="S1266" s="23" t="str">
        <f t="shared" si="96"/>
        <v>ORD101265_20240430_CUST03130_MED012</v>
      </c>
      <c r="T1266" s="23">
        <f t="shared" si="97"/>
        <v>1</v>
      </c>
      <c r="U1266" s="6">
        <f t="shared" si="98"/>
        <v>257.16000000000003</v>
      </c>
      <c r="V1266" s="6">
        <f>tbl_Raw_Data[[#This Row],[Discount_Pct]]*tbl_Raw_Data[[#This Row],[Gross_Amount]]/100</f>
        <v>25.716000000000005</v>
      </c>
      <c r="W1266" s="6">
        <f>tbl_Raw_Data[[#This Row],[Gross_Amount]]-tbl_Raw_Data[[#This Row],[Discount_Amount]]</f>
        <v>231.44400000000002</v>
      </c>
      <c r="X1266" s="6">
        <f>tbl_Raw_Data[[#This Row],[Net_Amount_Before_Tax]]*tbl_Raw_Data[[#This Row],[Tax_Pct]]/100</f>
        <v>27.773280000000003</v>
      </c>
      <c r="Y1266" s="6">
        <f>tbl_Raw_Data[[#This Row],[Net_Amount_Before_Tax]]+tbl_Raw_Data[[#This Row],[Tax_Amount]]</f>
        <v>259.21728000000002</v>
      </c>
      <c r="Z1266" s="6">
        <f t="shared" si="99"/>
        <v>3</v>
      </c>
    </row>
    <row r="1267" spans="1:26" x14ac:dyDescent="0.3">
      <c r="A1267" s="23" t="s">
        <v>2286</v>
      </c>
      <c r="B1267" s="34">
        <v>45879</v>
      </c>
      <c r="C1267" s="23" t="s">
        <v>2287</v>
      </c>
      <c r="D1267" s="23" t="s">
        <v>19</v>
      </c>
      <c r="E1267" s="23" t="s">
        <v>19</v>
      </c>
      <c r="F1267" s="23">
        <v>110001</v>
      </c>
      <c r="G1267" s="23" t="s">
        <v>138</v>
      </c>
      <c r="H1267" s="23" t="s">
        <v>139</v>
      </c>
      <c r="I1267" s="23" t="s">
        <v>50</v>
      </c>
      <c r="J1267" s="23" t="s">
        <v>140</v>
      </c>
      <c r="K1267" s="23" t="s">
        <v>24</v>
      </c>
      <c r="L1267" s="23">
        <v>3</v>
      </c>
      <c r="M1267" s="23">
        <v>167.93</v>
      </c>
      <c r="N1267" s="23">
        <v>10</v>
      </c>
      <c r="O1267" s="23">
        <v>18</v>
      </c>
      <c r="P1267" s="23" t="s">
        <v>43</v>
      </c>
      <c r="Q1267" s="23" t="s">
        <v>34</v>
      </c>
      <c r="R1267" s="23">
        <f t="shared" si="95"/>
        <v>1</v>
      </c>
      <c r="S1267" s="23" t="str">
        <f t="shared" si="96"/>
        <v>ORD101266_20250810_CUST02142_MED013</v>
      </c>
      <c r="T1267" s="23">
        <f t="shared" si="97"/>
        <v>1</v>
      </c>
      <c r="U1267" s="6">
        <f t="shared" si="98"/>
        <v>503.79</v>
      </c>
      <c r="V1267" s="6">
        <f>tbl_Raw_Data[[#This Row],[Discount_Pct]]*tbl_Raw_Data[[#This Row],[Gross_Amount]]/100</f>
        <v>50.379000000000005</v>
      </c>
      <c r="W1267" s="6">
        <f>tbl_Raw_Data[[#This Row],[Gross_Amount]]-tbl_Raw_Data[[#This Row],[Discount_Amount]]</f>
        <v>453.411</v>
      </c>
      <c r="X1267" s="6">
        <f>tbl_Raw_Data[[#This Row],[Net_Amount_Before_Tax]]*tbl_Raw_Data[[#This Row],[Tax_Pct]]/100</f>
        <v>81.613979999999998</v>
      </c>
      <c r="Y1267" s="6">
        <f>tbl_Raw_Data[[#This Row],[Net_Amount_Before_Tax]]+tbl_Raw_Data[[#This Row],[Tax_Amount]]</f>
        <v>535.02498000000003</v>
      </c>
      <c r="Z1267" s="6">
        <f t="shared" si="99"/>
        <v>3</v>
      </c>
    </row>
    <row r="1268" spans="1:26" x14ac:dyDescent="0.3">
      <c r="A1268" s="23" t="s">
        <v>2286</v>
      </c>
      <c r="B1268" s="34">
        <v>45628</v>
      </c>
      <c r="C1268" s="23" t="s">
        <v>990</v>
      </c>
      <c r="D1268" s="23" t="s">
        <v>87</v>
      </c>
      <c r="E1268" s="23" t="s">
        <v>88</v>
      </c>
      <c r="F1268" s="23">
        <v>600040</v>
      </c>
      <c r="G1268" s="23" t="s">
        <v>283</v>
      </c>
      <c r="H1268" s="23" t="s">
        <v>284</v>
      </c>
      <c r="I1268" s="23" t="s">
        <v>104</v>
      </c>
      <c r="J1268" s="23" t="s">
        <v>42</v>
      </c>
      <c r="K1268" s="23" t="s">
        <v>57</v>
      </c>
      <c r="L1268" s="23">
        <v>1</v>
      </c>
      <c r="M1268" s="23">
        <v>252.98</v>
      </c>
      <c r="N1268" s="23">
        <v>5</v>
      </c>
      <c r="O1268" s="23">
        <v>5</v>
      </c>
      <c r="P1268" s="23" t="s">
        <v>58</v>
      </c>
      <c r="Q1268" s="23" t="s">
        <v>44</v>
      </c>
      <c r="R1268" s="23">
        <f t="shared" si="95"/>
        <v>1</v>
      </c>
      <c r="S1268" s="23" t="str">
        <f t="shared" si="96"/>
        <v>ORD101266_20241202_CUST00405_MED030</v>
      </c>
      <c r="T1268" s="23">
        <f t="shared" si="97"/>
        <v>1</v>
      </c>
      <c r="U1268" s="6">
        <f t="shared" si="98"/>
        <v>252.98</v>
      </c>
      <c r="V1268" s="6">
        <f>tbl_Raw_Data[[#This Row],[Discount_Pct]]*tbl_Raw_Data[[#This Row],[Gross_Amount]]/100</f>
        <v>12.648999999999999</v>
      </c>
      <c r="W1268" s="6">
        <f>tbl_Raw_Data[[#This Row],[Gross_Amount]]-tbl_Raw_Data[[#This Row],[Discount_Amount]]</f>
        <v>240.33099999999999</v>
      </c>
      <c r="X1268" s="6">
        <f>tbl_Raw_Data[[#This Row],[Net_Amount_Before_Tax]]*tbl_Raw_Data[[#This Row],[Tax_Pct]]/100</f>
        <v>12.016550000000001</v>
      </c>
      <c r="Y1268" s="6">
        <f>tbl_Raw_Data[[#This Row],[Net_Amount_Before_Tax]]+tbl_Raw_Data[[#This Row],[Tax_Amount]]</f>
        <v>252.34754999999998</v>
      </c>
      <c r="Z1268" s="6">
        <f t="shared" si="99"/>
        <v>2</v>
      </c>
    </row>
    <row r="1269" spans="1:26" x14ac:dyDescent="0.3">
      <c r="A1269" s="23" t="s">
        <v>2288</v>
      </c>
      <c r="B1269" s="34">
        <v>45546</v>
      </c>
      <c r="C1269" s="23" t="s">
        <v>2289</v>
      </c>
      <c r="D1269" s="23" t="s">
        <v>142</v>
      </c>
      <c r="E1269" s="23" t="s">
        <v>81</v>
      </c>
      <c r="F1269" s="23">
        <v>380015</v>
      </c>
      <c r="G1269" s="23" t="s">
        <v>167</v>
      </c>
      <c r="H1269" s="23" t="s">
        <v>168</v>
      </c>
      <c r="I1269" s="23" t="s">
        <v>113</v>
      </c>
      <c r="J1269" s="23" t="s">
        <v>42</v>
      </c>
      <c r="K1269" s="23" t="s">
        <v>24</v>
      </c>
      <c r="L1269" s="23">
        <v>1</v>
      </c>
      <c r="M1269" s="23">
        <v>190.71</v>
      </c>
      <c r="N1269" s="23">
        <v>20</v>
      </c>
      <c r="O1269" s="23">
        <v>5</v>
      </c>
      <c r="P1269" s="23" t="s">
        <v>43</v>
      </c>
      <c r="Q1269" s="23" t="s">
        <v>44</v>
      </c>
      <c r="R1269" s="23">
        <f t="shared" si="95"/>
        <v>1</v>
      </c>
      <c r="S1269" s="23" t="str">
        <f t="shared" si="96"/>
        <v>ORD101268_20240911_CUST01134_MED026</v>
      </c>
      <c r="T1269" s="23">
        <f t="shared" si="97"/>
        <v>1</v>
      </c>
      <c r="U1269" s="6">
        <f t="shared" si="98"/>
        <v>190.71</v>
      </c>
      <c r="V1269" s="6">
        <f>tbl_Raw_Data[[#This Row],[Discount_Pct]]*tbl_Raw_Data[[#This Row],[Gross_Amount]]/100</f>
        <v>38.142000000000003</v>
      </c>
      <c r="W1269" s="6">
        <f>tbl_Raw_Data[[#This Row],[Gross_Amount]]-tbl_Raw_Data[[#This Row],[Discount_Amount]]</f>
        <v>152.56800000000001</v>
      </c>
      <c r="X1269" s="6">
        <f>tbl_Raw_Data[[#This Row],[Net_Amount_Before_Tax]]*tbl_Raw_Data[[#This Row],[Tax_Pct]]/100</f>
        <v>7.6284000000000001</v>
      </c>
      <c r="Y1269" s="6">
        <f>tbl_Raw_Data[[#This Row],[Net_Amount_Before_Tax]]+tbl_Raw_Data[[#This Row],[Tax_Amount]]</f>
        <v>160.19640000000001</v>
      </c>
      <c r="Z1269" s="6">
        <f t="shared" si="99"/>
        <v>1</v>
      </c>
    </row>
    <row r="1270" spans="1:26" x14ac:dyDescent="0.3">
      <c r="A1270" s="23" t="s">
        <v>2290</v>
      </c>
      <c r="B1270" s="34">
        <v>45648</v>
      </c>
      <c r="C1270" s="23" t="s">
        <v>1267</v>
      </c>
      <c r="D1270" s="23" t="s">
        <v>37</v>
      </c>
      <c r="E1270" s="23" t="s">
        <v>38</v>
      </c>
      <c r="F1270" s="23">
        <v>452020</v>
      </c>
      <c r="G1270" s="23" t="s">
        <v>154</v>
      </c>
      <c r="H1270" s="23" t="s">
        <v>155</v>
      </c>
      <c r="I1270" s="23" t="s">
        <v>134</v>
      </c>
      <c r="J1270" s="23" t="s">
        <v>156</v>
      </c>
      <c r="K1270" s="23" t="s">
        <v>57</v>
      </c>
      <c r="L1270" s="23">
        <v>3</v>
      </c>
      <c r="M1270" s="23">
        <v>50.01</v>
      </c>
      <c r="N1270" s="23">
        <v>5</v>
      </c>
      <c r="O1270" s="23">
        <v>12</v>
      </c>
      <c r="P1270" s="23" t="s">
        <v>58</v>
      </c>
      <c r="Q1270" s="23" t="s">
        <v>34</v>
      </c>
      <c r="R1270" s="23">
        <f t="shared" si="95"/>
        <v>1</v>
      </c>
      <c r="S1270" s="23" t="str">
        <f t="shared" si="96"/>
        <v>ORD101269_20241222_CUST03199_MED006</v>
      </c>
      <c r="T1270" s="23">
        <f t="shared" si="97"/>
        <v>1</v>
      </c>
      <c r="U1270" s="6">
        <f t="shared" si="98"/>
        <v>150.03</v>
      </c>
      <c r="V1270" s="6">
        <f>tbl_Raw_Data[[#This Row],[Discount_Pct]]*tbl_Raw_Data[[#This Row],[Gross_Amount]]/100</f>
        <v>7.5015000000000001</v>
      </c>
      <c r="W1270" s="6">
        <f>tbl_Raw_Data[[#This Row],[Gross_Amount]]-tbl_Raw_Data[[#This Row],[Discount_Amount]]</f>
        <v>142.52850000000001</v>
      </c>
      <c r="X1270" s="6">
        <f>tbl_Raw_Data[[#This Row],[Net_Amount_Before_Tax]]*tbl_Raw_Data[[#This Row],[Tax_Pct]]/100</f>
        <v>17.10342</v>
      </c>
      <c r="Y1270" s="6">
        <f>tbl_Raw_Data[[#This Row],[Net_Amount_Before_Tax]]+tbl_Raw_Data[[#This Row],[Tax_Amount]]</f>
        <v>159.63192000000001</v>
      </c>
      <c r="Z1270" s="6">
        <f t="shared" si="99"/>
        <v>2</v>
      </c>
    </row>
    <row r="1271" spans="1:26" x14ac:dyDescent="0.3">
      <c r="A1271" s="23" t="s">
        <v>2291</v>
      </c>
      <c r="B1271" s="34">
        <v>45605</v>
      </c>
      <c r="C1271" s="23" t="s">
        <v>1502</v>
      </c>
      <c r="D1271" s="23" t="s">
        <v>80</v>
      </c>
      <c r="E1271" s="23" t="s">
        <v>81</v>
      </c>
      <c r="F1271" s="23">
        <v>395003</v>
      </c>
      <c r="G1271" s="23" t="s">
        <v>20</v>
      </c>
      <c r="H1271" s="23" t="s">
        <v>21</v>
      </c>
      <c r="I1271" s="23" t="s">
        <v>22</v>
      </c>
      <c r="J1271" s="23" t="s">
        <v>23</v>
      </c>
      <c r="K1271" s="23" t="s">
        <v>24</v>
      </c>
      <c r="L1271" s="23">
        <v>1</v>
      </c>
      <c r="M1271" s="23">
        <v>133.6</v>
      </c>
      <c r="N1271" s="23">
        <v>10</v>
      </c>
      <c r="O1271" s="23">
        <v>18</v>
      </c>
      <c r="P1271" s="23" t="s">
        <v>33</v>
      </c>
      <c r="Q1271" s="23" t="s">
        <v>34</v>
      </c>
      <c r="R1271" s="23">
        <f t="shared" si="95"/>
        <v>1</v>
      </c>
      <c r="S1271" s="23" t="str">
        <f t="shared" si="96"/>
        <v>ORD101270_20241109_CUST00415_MED024</v>
      </c>
      <c r="T1271" s="23">
        <f t="shared" si="97"/>
        <v>1</v>
      </c>
      <c r="U1271" s="6">
        <f t="shared" si="98"/>
        <v>133.6</v>
      </c>
      <c r="V1271" s="6">
        <f>tbl_Raw_Data[[#This Row],[Discount_Pct]]*tbl_Raw_Data[[#This Row],[Gross_Amount]]/100</f>
        <v>13.36</v>
      </c>
      <c r="W1271" s="6">
        <f>tbl_Raw_Data[[#This Row],[Gross_Amount]]-tbl_Raw_Data[[#This Row],[Discount_Amount]]</f>
        <v>120.24</v>
      </c>
      <c r="X1271" s="6">
        <f>tbl_Raw_Data[[#This Row],[Net_Amount_Before_Tax]]*tbl_Raw_Data[[#This Row],[Tax_Pct]]/100</f>
        <v>21.643199999999997</v>
      </c>
      <c r="Y1271" s="6">
        <f>tbl_Raw_Data[[#This Row],[Net_Amount_Before_Tax]]+tbl_Raw_Data[[#This Row],[Tax_Amount]]</f>
        <v>141.88319999999999</v>
      </c>
      <c r="Z1271" s="6">
        <f t="shared" si="99"/>
        <v>4</v>
      </c>
    </row>
    <row r="1272" spans="1:26" x14ac:dyDescent="0.3">
      <c r="A1272" s="23" t="s">
        <v>2292</v>
      </c>
      <c r="B1272" s="34">
        <v>46016</v>
      </c>
      <c r="C1272" s="23" t="s">
        <v>2041</v>
      </c>
      <c r="D1272" s="23" t="s">
        <v>46</v>
      </c>
      <c r="E1272" s="23" t="s">
        <v>47</v>
      </c>
      <c r="F1272" s="23">
        <v>411038</v>
      </c>
      <c r="G1272" s="23" t="s">
        <v>196</v>
      </c>
      <c r="H1272" s="23" t="s">
        <v>197</v>
      </c>
      <c r="I1272" s="23" t="s">
        <v>32</v>
      </c>
      <c r="J1272" s="23" t="s">
        <v>42</v>
      </c>
      <c r="K1272" s="23" t="s">
        <v>24</v>
      </c>
      <c r="L1272" s="23">
        <v>3</v>
      </c>
      <c r="M1272" s="23">
        <v>28.05</v>
      </c>
      <c r="N1272" s="23">
        <v>10</v>
      </c>
      <c r="O1272" s="23">
        <v>5</v>
      </c>
      <c r="P1272" s="23" t="s">
        <v>25</v>
      </c>
      <c r="Q1272" s="23" t="s">
        <v>34</v>
      </c>
      <c r="R1272" s="23">
        <f t="shared" si="95"/>
        <v>1</v>
      </c>
      <c r="S1272" s="23" t="str">
        <f t="shared" si="96"/>
        <v>ORD101271_20251225_CUST01989_MED011</v>
      </c>
      <c r="T1272" s="23">
        <f t="shared" si="97"/>
        <v>1</v>
      </c>
      <c r="U1272" s="6">
        <f t="shared" si="98"/>
        <v>84.15</v>
      </c>
      <c r="V1272" s="6">
        <f>tbl_Raw_Data[[#This Row],[Discount_Pct]]*tbl_Raw_Data[[#This Row],[Gross_Amount]]/100</f>
        <v>8.4149999999999991</v>
      </c>
      <c r="W1272" s="6">
        <f>tbl_Raw_Data[[#This Row],[Gross_Amount]]-tbl_Raw_Data[[#This Row],[Discount_Amount]]</f>
        <v>75.735000000000014</v>
      </c>
      <c r="X1272" s="6">
        <f>tbl_Raw_Data[[#This Row],[Net_Amount_Before_Tax]]*tbl_Raw_Data[[#This Row],[Tax_Pct]]/100</f>
        <v>3.7867500000000005</v>
      </c>
      <c r="Y1272" s="6">
        <f>tbl_Raw_Data[[#This Row],[Net_Amount_Before_Tax]]+tbl_Raw_Data[[#This Row],[Tax_Amount]]</f>
        <v>79.521750000000011</v>
      </c>
      <c r="Z1272" s="6">
        <f t="shared" si="99"/>
        <v>4</v>
      </c>
    </row>
    <row r="1273" spans="1:26" x14ac:dyDescent="0.3">
      <c r="A1273" s="23" t="s">
        <v>2293</v>
      </c>
      <c r="B1273" s="34">
        <v>45609</v>
      </c>
      <c r="C1273" s="23" t="s">
        <v>916</v>
      </c>
      <c r="D1273" s="23" t="s">
        <v>100</v>
      </c>
      <c r="E1273" s="23" t="s">
        <v>101</v>
      </c>
      <c r="F1273" s="23">
        <v>201307</v>
      </c>
      <c r="G1273" s="23" t="s">
        <v>94</v>
      </c>
      <c r="H1273" s="23" t="s">
        <v>95</v>
      </c>
      <c r="I1273" s="23" t="s">
        <v>84</v>
      </c>
      <c r="J1273" s="23" t="s">
        <v>42</v>
      </c>
      <c r="K1273" s="23" t="s">
        <v>24</v>
      </c>
      <c r="L1273" s="23">
        <v>2</v>
      </c>
      <c r="M1273" s="23">
        <v>88.91</v>
      </c>
      <c r="N1273" s="23">
        <v>5</v>
      </c>
      <c r="O1273" s="23">
        <v>12</v>
      </c>
      <c r="P1273" s="23" t="s">
        <v>58</v>
      </c>
      <c r="Q1273" s="23" t="s">
        <v>34</v>
      </c>
      <c r="R1273" s="23">
        <f t="shared" si="95"/>
        <v>1</v>
      </c>
      <c r="S1273" s="23" t="str">
        <f t="shared" si="96"/>
        <v>ORD101272_20241113_CUST02074_MED021</v>
      </c>
      <c r="T1273" s="23">
        <f t="shared" si="97"/>
        <v>1</v>
      </c>
      <c r="U1273" s="6">
        <f t="shared" si="98"/>
        <v>177.82</v>
      </c>
      <c r="V1273" s="6">
        <f>tbl_Raw_Data[[#This Row],[Discount_Pct]]*tbl_Raw_Data[[#This Row],[Gross_Amount]]/100</f>
        <v>8.8909999999999982</v>
      </c>
      <c r="W1273" s="6">
        <f>tbl_Raw_Data[[#This Row],[Gross_Amount]]-tbl_Raw_Data[[#This Row],[Discount_Amount]]</f>
        <v>168.929</v>
      </c>
      <c r="X1273" s="6">
        <f>tbl_Raw_Data[[#This Row],[Net_Amount_Before_Tax]]*tbl_Raw_Data[[#This Row],[Tax_Pct]]/100</f>
        <v>20.27148</v>
      </c>
      <c r="Y1273" s="6">
        <f>tbl_Raw_Data[[#This Row],[Net_Amount_Before_Tax]]+tbl_Raw_Data[[#This Row],[Tax_Amount]]</f>
        <v>189.20048</v>
      </c>
      <c r="Z1273" s="6">
        <f t="shared" si="99"/>
        <v>3</v>
      </c>
    </row>
    <row r="1274" spans="1:26" x14ac:dyDescent="0.3">
      <c r="A1274" s="23" t="s">
        <v>2294</v>
      </c>
      <c r="B1274" s="34">
        <v>45384</v>
      </c>
      <c r="C1274" s="23" t="s">
        <v>1711</v>
      </c>
      <c r="D1274" s="23" t="s">
        <v>123</v>
      </c>
      <c r="E1274" s="23" t="s">
        <v>101</v>
      </c>
      <c r="F1274" s="23">
        <v>226016</v>
      </c>
      <c r="G1274" s="23" t="s">
        <v>283</v>
      </c>
      <c r="H1274" s="23" t="s">
        <v>284</v>
      </c>
      <c r="I1274" s="23" t="s">
        <v>104</v>
      </c>
      <c r="J1274" s="23" t="s">
        <v>42</v>
      </c>
      <c r="K1274" s="23" t="s">
        <v>57</v>
      </c>
      <c r="L1274" s="23">
        <v>4</v>
      </c>
      <c r="M1274" s="23">
        <v>281.94</v>
      </c>
      <c r="N1274" s="23">
        <v>5</v>
      </c>
      <c r="O1274" s="23">
        <v>18</v>
      </c>
      <c r="P1274" s="23" t="s">
        <v>89</v>
      </c>
      <c r="Q1274" s="23" t="s">
        <v>44</v>
      </c>
      <c r="R1274" s="23">
        <f t="shared" si="95"/>
        <v>1</v>
      </c>
      <c r="S1274" s="23" t="str">
        <f t="shared" si="96"/>
        <v>ORD101273_20240402_CUST02915_MED030</v>
      </c>
      <c r="T1274" s="23">
        <f t="shared" si="97"/>
        <v>1</v>
      </c>
      <c r="U1274" s="6">
        <f t="shared" si="98"/>
        <v>1127.76</v>
      </c>
      <c r="V1274" s="6">
        <f>tbl_Raw_Data[[#This Row],[Discount_Pct]]*tbl_Raw_Data[[#This Row],[Gross_Amount]]/100</f>
        <v>56.388000000000005</v>
      </c>
      <c r="W1274" s="6">
        <f>tbl_Raw_Data[[#This Row],[Gross_Amount]]-tbl_Raw_Data[[#This Row],[Discount_Amount]]</f>
        <v>1071.3720000000001</v>
      </c>
      <c r="X1274" s="6">
        <f>tbl_Raw_Data[[#This Row],[Net_Amount_Before_Tax]]*tbl_Raw_Data[[#This Row],[Tax_Pct]]/100</f>
        <v>192.84696</v>
      </c>
      <c r="Y1274" s="6">
        <f>tbl_Raw_Data[[#This Row],[Net_Amount_Before_Tax]]+tbl_Raw_Data[[#This Row],[Tax_Amount]]</f>
        <v>1264.2189600000002</v>
      </c>
      <c r="Z1274" s="6">
        <f t="shared" si="99"/>
        <v>4</v>
      </c>
    </row>
    <row r="1275" spans="1:26" x14ac:dyDescent="0.3">
      <c r="A1275" s="23" t="s">
        <v>2295</v>
      </c>
      <c r="B1275" s="34">
        <v>45686</v>
      </c>
      <c r="C1275" s="23" t="s">
        <v>1817</v>
      </c>
      <c r="D1275" s="23" t="s">
        <v>37</v>
      </c>
      <c r="E1275" s="23" t="s">
        <v>38</v>
      </c>
      <c r="F1275" s="23">
        <v>452001</v>
      </c>
      <c r="G1275" s="23" t="s">
        <v>20</v>
      </c>
      <c r="H1275" s="23" t="s">
        <v>21</v>
      </c>
      <c r="I1275" s="23" t="s">
        <v>22</v>
      </c>
      <c r="J1275" s="23" t="s">
        <v>23</v>
      </c>
      <c r="K1275" s="23" t="s">
        <v>24</v>
      </c>
      <c r="L1275" s="23">
        <v>3</v>
      </c>
      <c r="M1275" s="23">
        <v>151.15</v>
      </c>
      <c r="N1275" s="23">
        <v>5</v>
      </c>
      <c r="O1275" s="23">
        <v>12</v>
      </c>
      <c r="P1275" s="23" t="s">
        <v>65</v>
      </c>
      <c r="Q1275" s="23" t="s">
        <v>34</v>
      </c>
      <c r="R1275" s="23">
        <f t="shared" si="95"/>
        <v>1</v>
      </c>
      <c r="S1275" s="23" t="str">
        <f t="shared" si="96"/>
        <v>ORD101274_20250129_CUST00425_MED024</v>
      </c>
      <c r="T1275" s="23">
        <f t="shared" si="97"/>
        <v>1</v>
      </c>
      <c r="U1275" s="6">
        <f t="shared" si="98"/>
        <v>453.45000000000005</v>
      </c>
      <c r="V1275" s="6">
        <f>tbl_Raw_Data[[#This Row],[Discount_Pct]]*tbl_Raw_Data[[#This Row],[Gross_Amount]]/100</f>
        <v>22.672499999999999</v>
      </c>
      <c r="W1275" s="6">
        <f>tbl_Raw_Data[[#This Row],[Gross_Amount]]-tbl_Raw_Data[[#This Row],[Discount_Amount]]</f>
        <v>430.77750000000003</v>
      </c>
      <c r="X1275" s="6">
        <f>tbl_Raw_Data[[#This Row],[Net_Amount_Before_Tax]]*tbl_Raw_Data[[#This Row],[Tax_Pct]]/100</f>
        <v>51.693300000000001</v>
      </c>
      <c r="Y1275" s="6">
        <f>tbl_Raw_Data[[#This Row],[Net_Amount_Before_Tax]]+tbl_Raw_Data[[#This Row],[Tax_Amount]]</f>
        <v>482.47080000000005</v>
      </c>
      <c r="Z1275" s="6">
        <f t="shared" si="99"/>
        <v>4</v>
      </c>
    </row>
    <row r="1276" spans="1:26" x14ac:dyDescent="0.3">
      <c r="A1276" s="23" t="s">
        <v>2296</v>
      </c>
      <c r="B1276" s="34">
        <v>45333</v>
      </c>
      <c r="C1276" s="23" t="s">
        <v>1757</v>
      </c>
      <c r="D1276" s="23" t="s">
        <v>72</v>
      </c>
      <c r="E1276" s="23" t="s">
        <v>73</v>
      </c>
      <c r="F1276" s="23">
        <v>302017</v>
      </c>
      <c r="G1276" s="23" t="s">
        <v>107</v>
      </c>
      <c r="H1276" s="23" t="s">
        <v>108</v>
      </c>
      <c r="I1276" s="23" t="s">
        <v>63</v>
      </c>
      <c r="J1276" s="23" t="s">
        <v>42</v>
      </c>
      <c r="K1276" s="23" t="s">
        <v>57</v>
      </c>
      <c r="L1276" s="23">
        <v>2</v>
      </c>
      <c r="M1276" s="23">
        <v>90.62</v>
      </c>
      <c r="N1276" s="23">
        <v>5</v>
      </c>
      <c r="O1276" s="23">
        <v>18</v>
      </c>
      <c r="P1276" s="23" t="s">
        <v>43</v>
      </c>
      <c r="Q1276" s="23" t="s">
        <v>34</v>
      </c>
      <c r="R1276" s="23">
        <f t="shared" si="95"/>
        <v>1</v>
      </c>
      <c r="S1276" s="23" t="str">
        <f t="shared" si="96"/>
        <v>ORD101275_20240211_CUST01008_MED005</v>
      </c>
      <c r="T1276" s="23">
        <f t="shared" si="97"/>
        <v>1</v>
      </c>
      <c r="U1276" s="6">
        <f t="shared" si="98"/>
        <v>181.24</v>
      </c>
      <c r="V1276" s="6">
        <f>tbl_Raw_Data[[#This Row],[Discount_Pct]]*tbl_Raw_Data[[#This Row],[Gross_Amount]]/100</f>
        <v>9.0620000000000012</v>
      </c>
      <c r="W1276" s="6">
        <f>tbl_Raw_Data[[#This Row],[Gross_Amount]]-tbl_Raw_Data[[#This Row],[Discount_Amount]]</f>
        <v>172.178</v>
      </c>
      <c r="X1276" s="6">
        <f>tbl_Raw_Data[[#This Row],[Net_Amount_Before_Tax]]*tbl_Raw_Data[[#This Row],[Tax_Pct]]/100</f>
        <v>30.992039999999996</v>
      </c>
      <c r="Y1276" s="6">
        <f>tbl_Raw_Data[[#This Row],[Net_Amount_Before_Tax]]+tbl_Raw_Data[[#This Row],[Tax_Amount]]</f>
        <v>203.17004</v>
      </c>
      <c r="Z1276" s="6">
        <f t="shared" si="99"/>
        <v>2</v>
      </c>
    </row>
    <row r="1277" spans="1:26" x14ac:dyDescent="0.3">
      <c r="A1277" s="23" t="s">
        <v>2297</v>
      </c>
      <c r="B1277" s="34">
        <v>45513</v>
      </c>
      <c r="C1277" s="23" t="s">
        <v>2298</v>
      </c>
      <c r="D1277" s="23" t="s">
        <v>19</v>
      </c>
      <c r="E1277" s="23" t="s">
        <v>19</v>
      </c>
      <c r="F1277" s="23">
        <v>110044</v>
      </c>
      <c r="G1277" s="23" t="s">
        <v>119</v>
      </c>
      <c r="H1277" s="23" t="s">
        <v>120</v>
      </c>
      <c r="I1277" s="23" t="s">
        <v>32</v>
      </c>
      <c r="J1277" s="23" t="s">
        <v>64</v>
      </c>
      <c r="K1277" s="23" t="s">
        <v>57</v>
      </c>
      <c r="L1277" s="23">
        <v>1</v>
      </c>
      <c r="M1277" s="23">
        <v>61.99</v>
      </c>
      <c r="N1277" s="23">
        <v>10</v>
      </c>
      <c r="O1277" s="23">
        <v>12</v>
      </c>
      <c r="P1277" s="23" t="s">
        <v>89</v>
      </c>
      <c r="Q1277" s="23" t="s">
        <v>34</v>
      </c>
      <c r="R1277" s="23">
        <f t="shared" si="95"/>
        <v>1</v>
      </c>
      <c r="S1277" s="23" t="str">
        <f t="shared" si="96"/>
        <v>ORD101276_20240809_CUST00596_MED010</v>
      </c>
      <c r="T1277" s="23">
        <f t="shared" si="97"/>
        <v>1</v>
      </c>
      <c r="U1277" s="6">
        <f t="shared" si="98"/>
        <v>61.99</v>
      </c>
      <c r="V1277" s="6">
        <f>tbl_Raw_Data[[#This Row],[Discount_Pct]]*tbl_Raw_Data[[#This Row],[Gross_Amount]]/100</f>
        <v>6.1989999999999998</v>
      </c>
      <c r="W1277" s="6">
        <f>tbl_Raw_Data[[#This Row],[Gross_Amount]]-tbl_Raw_Data[[#This Row],[Discount_Amount]]</f>
        <v>55.791000000000004</v>
      </c>
      <c r="X1277" s="6">
        <f>tbl_Raw_Data[[#This Row],[Net_Amount_Before_Tax]]*tbl_Raw_Data[[#This Row],[Tax_Pct]]/100</f>
        <v>6.6949200000000006</v>
      </c>
      <c r="Y1277" s="6">
        <f>tbl_Raw_Data[[#This Row],[Net_Amount_Before_Tax]]+tbl_Raw_Data[[#This Row],[Tax_Amount]]</f>
        <v>62.485920000000007</v>
      </c>
      <c r="Z1277" s="6">
        <f t="shared" si="99"/>
        <v>2</v>
      </c>
    </row>
    <row r="1278" spans="1:26" x14ac:dyDescent="0.3">
      <c r="A1278" s="23" t="s">
        <v>2299</v>
      </c>
      <c r="B1278" s="34">
        <v>45823</v>
      </c>
      <c r="C1278" s="23" t="s">
        <v>2300</v>
      </c>
      <c r="D1278" s="23" t="s">
        <v>130</v>
      </c>
      <c r="E1278" s="23" t="s">
        <v>131</v>
      </c>
      <c r="F1278" s="23">
        <v>700029</v>
      </c>
      <c r="G1278" s="23" t="s">
        <v>94</v>
      </c>
      <c r="H1278" s="23" t="s">
        <v>95</v>
      </c>
      <c r="I1278" s="23" t="s">
        <v>84</v>
      </c>
      <c r="J1278" s="23" t="s">
        <v>42</v>
      </c>
      <c r="K1278" s="23" t="s">
        <v>24</v>
      </c>
      <c r="L1278" s="23">
        <v>2</v>
      </c>
      <c r="M1278" s="23">
        <v>92.14</v>
      </c>
      <c r="N1278" s="23">
        <v>5</v>
      </c>
      <c r="O1278" s="23">
        <v>5</v>
      </c>
      <c r="P1278" s="23" t="s">
        <v>65</v>
      </c>
      <c r="Q1278" s="23" t="s">
        <v>26</v>
      </c>
      <c r="R1278" s="23">
        <f t="shared" si="95"/>
        <v>1</v>
      </c>
      <c r="S1278" s="23" t="str">
        <f t="shared" si="96"/>
        <v>ORD101277_20250615_CUST02380_MED021</v>
      </c>
      <c r="T1278" s="23">
        <f t="shared" si="97"/>
        <v>1</v>
      </c>
      <c r="U1278" s="6">
        <f t="shared" si="98"/>
        <v>184.28</v>
      </c>
      <c r="V1278" s="6">
        <f>tbl_Raw_Data[[#This Row],[Discount_Pct]]*tbl_Raw_Data[[#This Row],[Gross_Amount]]/100</f>
        <v>9.2140000000000004</v>
      </c>
      <c r="W1278" s="6">
        <f>tbl_Raw_Data[[#This Row],[Gross_Amount]]-tbl_Raw_Data[[#This Row],[Discount_Amount]]</f>
        <v>175.066</v>
      </c>
      <c r="X1278" s="6">
        <f>tbl_Raw_Data[[#This Row],[Net_Amount_Before_Tax]]*tbl_Raw_Data[[#This Row],[Tax_Pct]]/100</f>
        <v>8.7533000000000012</v>
      </c>
      <c r="Y1278" s="6">
        <f>tbl_Raw_Data[[#This Row],[Net_Amount_Before_Tax]]+tbl_Raw_Data[[#This Row],[Tax_Amount]]</f>
        <v>183.8193</v>
      </c>
      <c r="Z1278" s="6">
        <f t="shared" si="99"/>
        <v>1</v>
      </c>
    </row>
    <row r="1279" spans="1:26" x14ac:dyDescent="0.3">
      <c r="A1279" s="23" t="s">
        <v>2301</v>
      </c>
      <c r="B1279" s="34">
        <v>45532</v>
      </c>
      <c r="C1279" s="23" t="s">
        <v>1799</v>
      </c>
      <c r="D1279" s="23" t="s">
        <v>72</v>
      </c>
      <c r="E1279" s="23" t="s">
        <v>73</v>
      </c>
      <c r="F1279" s="23">
        <v>302017</v>
      </c>
      <c r="G1279" s="23" t="s">
        <v>315</v>
      </c>
      <c r="H1279" s="23" t="s">
        <v>316</v>
      </c>
      <c r="I1279" s="23" t="s">
        <v>50</v>
      </c>
      <c r="J1279" s="23" t="s">
        <v>114</v>
      </c>
      <c r="K1279" s="23" t="s">
        <v>24</v>
      </c>
      <c r="L1279" s="23">
        <v>1</v>
      </c>
      <c r="M1279" s="23">
        <v>128.06</v>
      </c>
      <c r="N1279" s="23">
        <v>5</v>
      </c>
      <c r="O1279" s="23">
        <v>18</v>
      </c>
      <c r="P1279" s="23" t="s">
        <v>89</v>
      </c>
      <c r="Q1279" s="23" t="s">
        <v>34</v>
      </c>
      <c r="R1279" s="23">
        <f t="shared" si="95"/>
        <v>1</v>
      </c>
      <c r="S1279" s="23" t="str">
        <f t="shared" si="96"/>
        <v>ORD101278_20240828_CUST01312_MED012</v>
      </c>
      <c r="T1279" s="23">
        <f t="shared" si="97"/>
        <v>1</v>
      </c>
      <c r="U1279" s="6">
        <f t="shared" si="98"/>
        <v>128.06</v>
      </c>
      <c r="V1279" s="6">
        <f>tbl_Raw_Data[[#This Row],[Discount_Pct]]*tbl_Raw_Data[[#This Row],[Gross_Amount]]/100</f>
        <v>6.4029999999999996</v>
      </c>
      <c r="W1279" s="6">
        <f>tbl_Raw_Data[[#This Row],[Gross_Amount]]-tbl_Raw_Data[[#This Row],[Discount_Amount]]</f>
        <v>121.657</v>
      </c>
      <c r="X1279" s="6">
        <f>tbl_Raw_Data[[#This Row],[Net_Amount_Before_Tax]]*tbl_Raw_Data[[#This Row],[Tax_Pct]]/100</f>
        <v>21.898260000000001</v>
      </c>
      <c r="Y1279" s="6">
        <f>tbl_Raw_Data[[#This Row],[Net_Amount_Before_Tax]]+tbl_Raw_Data[[#This Row],[Tax_Amount]]</f>
        <v>143.55526</v>
      </c>
      <c r="Z1279" s="6">
        <f t="shared" si="99"/>
        <v>6</v>
      </c>
    </row>
    <row r="1280" spans="1:26" x14ac:dyDescent="0.3">
      <c r="A1280" s="23" t="s">
        <v>2301</v>
      </c>
      <c r="B1280" s="34">
        <v>45811</v>
      </c>
      <c r="C1280" s="23" t="s">
        <v>569</v>
      </c>
      <c r="D1280" s="23" t="s">
        <v>142</v>
      </c>
      <c r="E1280" s="23" t="s">
        <v>81</v>
      </c>
      <c r="F1280" s="23">
        <v>380054</v>
      </c>
      <c r="G1280" s="23" t="s">
        <v>124</v>
      </c>
      <c r="H1280" s="23" t="s">
        <v>125</v>
      </c>
      <c r="I1280" s="23" t="s">
        <v>104</v>
      </c>
      <c r="J1280" s="23" t="s">
        <v>114</v>
      </c>
      <c r="K1280" s="23" t="s">
        <v>24</v>
      </c>
      <c r="L1280" s="23">
        <v>1</v>
      </c>
      <c r="M1280" s="23">
        <v>126.27</v>
      </c>
      <c r="N1280" s="23">
        <v>10</v>
      </c>
      <c r="O1280" s="23">
        <v>18</v>
      </c>
      <c r="P1280" s="23" t="s">
        <v>58</v>
      </c>
      <c r="Q1280" s="23" t="s">
        <v>34</v>
      </c>
      <c r="R1280" s="23">
        <f t="shared" si="95"/>
        <v>1</v>
      </c>
      <c r="S1280" s="23" t="str">
        <f t="shared" si="96"/>
        <v>ORD101278_20250603_CUST02902_MED018</v>
      </c>
      <c r="T1280" s="23">
        <f t="shared" si="97"/>
        <v>1</v>
      </c>
      <c r="U1280" s="6">
        <f t="shared" si="98"/>
        <v>126.27</v>
      </c>
      <c r="V1280" s="6">
        <f>tbl_Raw_Data[[#This Row],[Discount_Pct]]*tbl_Raw_Data[[#This Row],[Gross_Amount]]/100</f>
        <v>12.627000000000001</v>
      </c>
      <c r="W1280" s="6">
        <f>tbl_Raw_Data[[#This Row],[Gross_Amount]]-tbl_Raw_Data[[#This Row],[Discount_Amount]]</f>
        <v>113.643</v>
      </c>
      <c r="X1280" s="6">
        <f>tbl_Raw_Data[[#This Row],[Net_Amount_Before_Tax]]*tbl_Raw_Data[[#This Row],[Tax_Pct]]/100</f>
        <v>20.455740000000002</v>
      </c>
      <c r="Y1280" s="6">
        <f>tbl_Raw_Data[[#This Row],[Net_Amount_Before_Tax]]+tbl_Raw_Data[[#This Row],[Tax_Amount]]</f>
        <v>134.09873999999999</v>
      </c>
      <c r="Z1280" s="6">
        <f t="shared" si="99"/>
        <v>4</v>
      </c>
    </row>
    <row r="1281" spans="1:26" x14ac:dyDescent="0.3">
      <c r="A1281" s="23" t="s">
        <v>2302</v>
      </c>
      <c r="B1281" s="34">
        <v>45880</v>
      </c>
      <c r="C1281" s="23" t="s">
        <v>2303</v>
      </c>
      <c r="D1281" s="23" t="s">
        <v>19</v>
      </c>
      <c r="E1281" s="23" t="s">
        <v>19</v>
      </c>
      <c r="F1281" s="23">
        <v>110001</v>
      </c>
      <c r="G1281" s="23" t="s">
        <v>224</v>
      </c>
      <c r="H1281" s="23" t="s">
        <v>225</v>
      </c>
      <c r="I1281" s="23" t="s">
        <v>147</v>
      </c>
      <c r="J1281" s="23" t="s">
        <v>23</v>
      </c>
      <c r="K1281" s="23" t="s">
        <v>24</v>
      </c>
      <c r="L1281" s="23">
        <v>2</v>
      </c>
      <c r="M1281" s="23">
        <v>48.68</v>
      </c>
      <c r="N1281" s="23">
        <v>5</v>
      </c>
      <c r="O1281" s="23">
        <v>5</v>
      </c>
      <c r="P1281" s="23" t="s">
        <v>89</v>
      </c>
      <c r="Q1281" s="23" t="s">
        <v>90</v>
      </c>
      <c r="R1281" s="23">
        <f t="shared" si="95"/>
        <v>1</v>
      </c>
      <c r="S1281" s="23" t="str">
        <f t="shared" si="96"/>
        <v>ORD101280_20250811_CUST03427_MED015</v>
      </c>
      <c r="T1281" s="23">
        <f t="shared" si="97"/>
        <v>1</v>
      </c>
      <c r="U1281" s="6">
        <f t="shared" si="98"/>
        <v>97.36</v>
      </c>
      <c r="V1281" s="6">
        <f>tbl_Raw_Data[[#This Row],[Discount_Pct]]*tbl_Raw_Data[[#This Row],[Gross_Amount]]/100</f>
        <v>4.8680000000000003</v>
      </c>
      <c r="W1281" s="6">
        <f>tbl_Raw_Data[[#This Row],[Gross_Amount]]-tbl_Raw_Data[[#This Row],[Discount_Amount]]</f>
        <v>92.492000000000004</v>
      </c>
      <c r="X1281" s="6">
        <f>tbl_Raw_Data[[#This Row],[Net_Amount_Before_Tax]]*tbl_Raw_Data[[#This Row],[Tax_Pct]]/100</f>
        <v>4.6246</v>
      </c>
      <c r="Y1281" s="6">
        <f>tbl_Raw_Data[[#This Row],[Net_Amount_Before_Tax]]+tbl_Raw_Data[[#This Row],[Tax_Amount]]</f>
        <v>97.116600000000005</v>
      </c>
      <c r="Z1281" s="6">
        <f t="shared" si="99"/>
        <v>1</v>
      </c>
    </row>
    <row r="1282" spans="1:26" x14ac:dyDescent="0.3">
      <c r="A1282" s="23" t="s">
        <v>2304</v>
      </c>
      <c r="B1282" s="34">
        <v>45350</v>
      </c>
      <c r="C1282" s="23" t="s">
        <v>1886</v>
      </c>
      <c r="D1282" s="23" t="s">
        <v>142</v>
      </c>
      <c r="E1282" s="23" t="s">
        <v>81</v>
      </c>
      <c r="F1282" s="23">
        <v>380054</v>
      </c>
      <c r="G1282" s="23" t="s">
        <v>48</v>
      </c>
      <c r="H1282" s="23" t="s">
        <v>49</v>
      </c>
      <c r="I1282" s="23" t="s">
        <v>50</v>
      </c>
      <c r="J1282" s="23" t="s">
        <v>23</v>
      </c>
      <c r="K1282" s="23" t="s">
        <v>24</v>
      </c>
      <c r="L1282" s="23">
        <v>2</v>
      </c>
      <c r="M1282" s="23">
        <v>98.69</v>
      </c>
      <c r="N1282" s="23">
        <v>5</v>
      </c>
      <c r="O1282" s="23">
        <v>18</v>
      </c>
      <c r="P1282" s="23" t="s">
        <v>89</v>
      </c>
      <c r="Q1282" s="23" t="s">
        <v>34</v>
      </c>
      <c r="R1282" s="23">
        <f t="shared" ref="R1282:R1345" si="100">COUNTIFS($A$2:$A$8001,A1282,$B$2:$B$8001,B1282,$C$2:$C$8001,C1282,$G$2:$G$8001,G1282)</f>
        <v>1</v>
      </c>
      <c r="S1282" s="23" t="str">
        <f t="shared" ref="S1282:S1345" si="101">A1282&amp;"_"&amp;TEXT(B1282,"yyyymmdd")&amp;"_"&amp;C1282&amp;"_"&amp;G1282</f>
        <v>ORD101281_20240228_CUST01424_MED028</v>
      </c>
      <c r="T1282" s="23">
        <f t="shared" ref="T1282:T1345" si="102">COUNTIF($S$2:$S$8001,S1282)</f>
        <v>1</v>
      </c>
      <c r="U1282" s="6">
        <f t="shared" ref="U1282:U1345" si="103">L1282*M1282</f>
        <v>197.38</v>
      </c>
      <c r="V1282" s="6">
        <f>tbl_Raw_Data[[#This Row],[Discount_Pct]]*tbl_Raw_Data[[#This Row],[Gross_Amount]]/100</f>
        <v>9.8689999999999998</v>
      </c>
      <c r="W1282" s="6">
        <f>tbl_Raw_Data[[#This Row],[Gross_Amount]]-tbl_Raw_Data[[#This Row],[Discount_Amount]]</f>
        <v>187.511</v>
      </c>
      <c r="X1282" s="6">
        <f>tbl_Raw_Data[[#This Row],[Net_Amount_Before_Tax]]*tbl_Raw_Data[[#This Row],[Tax_Pct]]/100</f>
        <v>33.751979999999996</v>
      </c>
      <c r="Y1282" s="6">
        <f>tbl_Raw_Data[[#This Row],[Net_Amount_Before_Tax]]+tbl_Raw_Data[[#This Row],[Tax_Amount]]</f>
        <v>221.26298</v>
      </c>
      <c r="Z1282" s="6">
        <f t="shared" ref="Z1282:Z1345" si="104">COUNTIFS($C$2:$C$8001,C1282,$Q$2:$Q$8001,"Delivered")</f>
        <v>2</v>
      </c>
    </row>
    <row r="1283" spans="1:26" x14ac:dyDescent="0.3">
      <c r="A1283" s="23" t="s">
        <v>2305</v>
      </c>
      <c r="B1283" s="34">
        <v>45320</v>
      </c>
      <c r="C1283" s="23" t="s">
        <v>2306</v>
      </c>
      <c r="D1283" s="23" t="s">
        <v>123</v>
      </c>
      <c r="E1283" s="23" t="s">
        <v>101</v>
      </c>
      <c r="F1283" s="23">
        <v>226010</v>
      </c>
      <c r="G1283" s="23" t="s">
        <v>145</v>
      </c>
      <c r="H1283" s="23" t="s">
        <v>146</v>
      </c>
      <c r="I1283" s="23" t="s">
        <v>147</v>
      </c>
      <c r="J1283" s="23" t="s">
        <v>148</v>
      </c>
      <c r="K1283" s="23" t="s">
        <v>24</v>
      </c>
      <c r="L1283" s="23">
        <v>2</v>
      </c>
      <c r="M1283" s="23">
        <v>114.07</v>
      </c>
      <c r="N1283" s="23">
        <v>0</v>
      </c>
      <c r="O1283" s="23">
        <v>12</v>
      </c>
      <c r="P1283" s="23" t="s">
        <v>58</v>
      </c>
      <c r="Q1283" s="23" t="s">
        <v>90</v>
      </c>
      <c r="R1283" s="23">
        <f t="shared" si="100"/>
        <v>1</v>
      </c>
      <c r="S1283" s="23" t="str">
        <f t="shared" si="101"/>
        <v>ORD101282_20240129_CUST02923_MED016</v>
      </c>
      <c r="T1283" s="23">
        <f t="shared" si="102"/>
        <v>1</v>
      </c>
      <c r="U1283" s="6">
        <f t="shared" si="103"/>
        <v>228.14</v>
      </c>
      <c r="V1283" s="6">
        <f>tbl_Raw_Data[[#This Row],[Discount_Pct]]*tbl_Raw_Data[[#This Row],[Gross_Amount]]/100</f>
        <v>0</v>
      </c>
      <c r="W1283" s="6">
        <f>tbl_Raw_Data[[#This Row],[Gross_Amount]]-tbl_Raw_Data[[#This Row],[Discount_Amount]]</f>
        <v>228.14</v>
      </c>
      <c r="X1283" s="6">
        <f>tbl_Raw_Data[[#This Row],[Net_Amount_Before_Tax]]*tbl_Raw_Data[[#This Row],[Tax_Pct]]/100</f>
        <v>27.376799999999999</v>
      </c>
      <c r="Y1283" s="6">
        <f>tbl_Raw_Data[[#This Row],[Net_Amount_Before_Tax]]+tbl_Raw_Data[[#This Row],[Tax_Amount]]</f>
        <v>255.51679999999999</v>
      </c>
      <c r="Z1283" s="6">
        <f t="shared" si="104"/>
        <v>1</v>
      </c>
    </row>
    <row r="1284" spans="1:26" x14ac:dyDescent="0.3">
      <c r="A1284" s="23" t="s">
        <v>2307</v>
      </c>
      <c r="B1284" s="34">
        <v>46005</v>
      </c>
      <c r="C1284" s="23" t="s">
        <v>2308</v>
      </c>
      <c r="D1284" s="23" t="s">
        <v>87</v>
      </c>
      <c r="E1284" s="23" t="s">
        <v>88</v>
      </c>
      <c r="F1284" s="23">
        <v>600018</v>
      </c>
      <c r="G1284" s="23" t="s">
        <v>196</v>
      </c>
      <c r="H1284" s="23" t="s">
        <v>197</v>
      </c>
      <c r="I1284" s="23" t="s">
        <v>32</v>
      </c>
      <c r="J1284" s="23" t="s">
        <v>42</v>
      </c>
      <c r="K1284" s="23" t="s">
        <v>24</v>
      </c>
      <c r="L1284" s="23">
        <v>1</v>
      </c>
      <c r="M1284" s="23">
        <v>27.39</v>
      </c>
      <c r="N1284" s="23">
        <v>5</v>
      </c>
      <c r="O1284" s="23">
        <v>12</v>
      </c>
      <c r="P1284" s="23" t="s">
        <v>89</v>
      </c>
      <c r="Q1284" s="23" t="s">
        <v>44</v>
      </c>
      <c r="R1284" s="23">
        <f t="shared" si="100"/>
        <v>1</v>
      </c>
      <c r="S1284" s="23" t="str">
        <f t="shared" si="101"/>
        <v>ORD101283_20251214_CUST02764_MED011</v>
      </c>
      <c r="T1284" s="23">
        <f t="shared" si="102"/>
        <v>1</v>
      </c>
      <c r="U1284" s="6">
        <f t="shared" si="103"/>
        <v>27.39</v>
      </c>
      <c r="V1284" s="6">
        <f>tbl_Raw_Data[[#This Row],[Discount_Pct]]*tbl_Raw_Data[[#This Row],[Gross_Amount]]/100</f>
        <v>1.3694999999999999</v>
      </c>
      <c r="W1284" s="6">
        <f>tbl_Raw_Data[[#This Row],[Gross_Amount]]-tbl_Raw_Data[[#This Row],[Discount_Amount]]</f>
        <v>26.020500000000002</v>
      </c>
      <c r="X1284" s="6">
        <f>tbl_Raw_Data[[#This Row],[Net_Amount_Before_Tax]]*tbl_Raw_Data[[#This Row],[Tax_Pct]]/100</f>
        <v>3.1224600000000002</v>
      </c>
      <c r="Y1284" s="6">
        <f>tbl_Raw_Data[[#This Row],[Net_Amount_Before_Tax]]+tbl_Raw_Data[[#This Row],[Tax_Amount]]</f>
        <v>29.142960000000002</v>
      </c>
      <c r="Z1284" s="6">
        <f t="shared" si="104"/>
        <v>0</v>
      </c>
    </row>
    <row r="1285" spans="1:26" x14ac:dyDescent="0.3">
      <c r="A1285" s="23" t="s">
        <v>2309</v>
      </c>
      <c r="B1285" s="34">
        <v>45916</v>
      </c>
      <c r="C1285" s="23" t="s">
        <v>2310</v>
      </c>
      <c r="D1285" s="23" t="s">
        <v>100</v>
      </c>
      <c r="E1285" s="23" t="s">
        <v>101</v>
      </c>
      <c r="F1285" s="23">
        <v>201301</v>
      </c>
      <c r="G1285" s="23" t="s">
        <v>256</v>
      </c>
      <c r="H1285" s="23" t="s">
        <v>257</v>
      </c>
      <c r="I1285" s="23" t="s">
        <v>22</v>
      </c>
      <c r="J1285" s="23" t="s">
        <v>258</v>
      </c>
      <c r="K1285" s="23" t="s">
        <v>57</v>
      </c>
      <c r="L1285" s="23">
        <v>1</v>
      </c>
      <c r="M1285" s="23">
        <v>59.3</v>
      </c>
      <c r="N1285" s="23">
        <v>20</v>
      </c>
      <c r="O1285" s="23">
        <v>12</v>
      </c>
      <c r="P1285" s="23" t="s">
        <v>89</v>
      </c>
      <c r="Q1285" s="23" t="s">
        <v>26</v>
      </c>
      <c r="R1285" s="23">
        <f t="shared" si="100"/>
        <v>1</v>
      </c>
      <c r="S1285" s="23" t="str">
        <f t="shared" si="101"/>
        <v>ORD101284_20250916_CUST00217_MED025</v>
      </c>
      <c r="T1285" s="23">
        <f t="shared" si="102"/>
        <v>1</v>
      </c>
      <c r="U1285" s="6">
        <f t="shared" si="103"/>
        <v>59.3</v>
      </c>
      <c r="V1285" s="6">
        <f>tbl_Raw_Data[[#This Row],[Discount_Pct]]*tbl_Raw_Data[[#This Row],[Gross_Amount]]/100</f>
        <v>11.86</v>
      </c>
      <c r="W1285" s="6">
        <f>tbl_Raw_Data[[#This Row],[Gross_Amount]]-tbl_Raw_Data[[#This Row],[Discount_Amount]]</f>
        <v>47.44</v>
      </c>
      <c r="X1285" s="6">
        <f>tbl_Raw_Data[[#This Row],[Net_Amount_Before_Tax]]*tbl_Raw_Data[[#This Row],[Tax_Pct]]/100</f>
        <v>5.6928000000000001</v>
      </c>
      <c r="Y1285" s="6">
        <f>tbl_Raw_Data[[#This Row],[Net_Amount_Before_Tax]]+tbl_Raw_Data[[#This Row],[Tax_Amount]]</f>
        <v>53.132799999999996</v>
      </c>
      <c r="Z1285" s="6">
        <f t="shared" si="104"/>
        <v>1</v>
      </c>
    </row>
    <row r="1286" spans="1:26" x14ac:dyDescent="0.3">
      <c r="A1286" s="23" t="s">
        <v>2311</v>
      </c>
      <c r="B1286" s="34">
        <v>45491</v>
      </c>
      <c r="C1286" s="23" t="s">
        <v>1882</v>
      </c>
      <c r="D1286" s="23" t="s">
        <v>123</v>
      </c>
      <c r="E1286" s="23" t="s">
        <v>101</v>
      </c>
      <c r="F1286" s="23">
        <v>226021</v>
      </c>
      <c r="G1286" s="23" t="s">
        <v>256</v>
      </c>
      <c r="H1286" s="23" t="s">
        <v>257</v>
      </c>
      <c r="I1286" s="23" t="s">
        <v>22</v>
      </c>
      <c r="J1286" s="23" t="s">
        <v>258</v>
      </c>
      <c r="K1286" s="23" t="s">
        <v>57</v>
      </c>
      <c r="L1286" s="23">
        <v>3</v>
      </c>
      <c r="M1286" s="23">
        <v>60.35</v>
      </c>
      <c r="N1286" s="23">
        <v>0</v>
      </c>
      <c r="O1286" s="23">
        <v>18</v>
      </c>
      <c r="P1286" s="23" t="s">
        <v>58</v>
      </c>
      <c r="Q1286" s="23" t="s">
        <v>34</v>
      </c>
      <c r="R1286" s="23">
        <f t="shared" si="100"/>
        <v>1</v>
      </c>
      <c r="S1286" s="23" t="str">
        <f t="shared" si="101"/>
        <v>ORD101285_20240718_CUST01020_MED025</v>
      </c>
      <c r="T1286" s="23">
        <f t="shared" si="102"/>
        <v>1</v>
      </c>
      <c r="U1286" s="6">
        <f t="shared" si="103"/>
        <v>181.05</v>
      </c>
      <c r="V1286" s="6">
        <f>tbl_Raw_Data[[#This Row],[Discount_Pct]]*tbl_Raw_Data[[#This Row],[Gross_Amount]]/100</f>
        <v>0</v>
      </c>
      <c r="W1286" s="6">
        <f>tbl_Raw_Data[[#This Row],[Gross_Amount]]-tbl_Raw_Data[[#This Row],[Discount_Amount]]</f>
        <v>181.05</v>
      </c>
      <c r="X1286" s="6">
        <f>tbl_Raw_Data[[#This Row],[Net_Amount_Before_Tax]]*tbl_Raw_Data[[#This Row],[Tax_Pct]]/100</f>
        <v>32.588999999999999</v>
      </c>
      <c r="Y1286" s="6">
        <f>tbl_Raw_Data[[#This Row],[Net_Amount_Before_Tax]]+tbl_Raw_Data[[#This Row],[Tax_Amount]]</f>
        <v>213.63900000000001</v>
      </c>
      <c r="Z1286" s="6">
        <f t="shared" si="104"/>
        <v>2</v>
      </c>
    </row>
    <row r="1287" spans="1:26" x14ac:dyDescent="0.3">
      <c r="A1287" s="23" t="s">
        <v>2312</v>
      </c>
      <c r="B1287" s="34">
        <v>45388</v>
      </c>
      <c r="C1287" s="23" t="s">
        <v>2313</v>
      </c>
      <c r="D1287" s="23" t="s">
        <v>123</v>
      </c>
      <c r="E1287" s="23" t="s">
        <v>101</v>
      </c>
      <c r="F1287" s="23">
        <v>226021</v>
      </c>
      <c r="G1287" s="23" t="s">
        <v>82</v>
      </c>
      <c r="H1287" s="23" t="s">
        <v>83</v>
      </c>
      <c r="I1287" s="23" t="s">
        <v>84</v>
      </c>
      <c r="J1287" s="23" t="s">
        <v>85</v>
      </c>
      <c r="K1287" s="23" t="s">
        <v>24</v>
      </c>
      <c r="L1287" s="23">
        <v>5</v>
      </c>
      <c r="M1287" s="23">
        <v>294.39999999999998</v>
      </c>
      <c r="N1287" s="23">
        <v>5</v>
      </c>
      <c r="O1287" s="23">
        <v>18</v>
      </c>
      <c r="P1287" s="23" t="s">
        <v>43</v>
      </c>
      <c r="Q1287" s="23" t="s">
        <v>44</v>
      </c>
      <c r="R1287" s="23">
        <f t="shared" si="100"/>
        <v>1</v>
      </c>
      <c r="S1287" s="23" t="str">
        <f t="shared" si="101"/>
        <v>ORD101286_20240406_CUST01653_MED023</v>
      </c>
      <c r="T1287" s="23">
        <f t="shared" si="102"/>
        <v>1</v>
      </c>
      <c r="U1287" s="6">
        <f t="shared" si="103"/>
        <v>1472</v>
      </c>
      <c r="V1287" s="6">
        <f>tbl_Raw_Data[[#This Row],[Discount_Pct]]*tbl_Raw_Data[[#This Row],[Gross_Amount]]/100</f>
        <v>73.599999999999994</v>
      </c>
      <c r="W1287" s="6">
        <f>tbl_Raw_Data[[#This Row],[Gross_Amount]]-tbl_Raw_Data[[#This Row],[Discount_Amount]]</f>
        <v>1398.4</v>
      </c>
      <c r="X1287" s="6">
        <f>tbl_Raw_Data[[#This Row],[Net_Amount_Before_Tax]]*tbl_Raw_Data[[#This Row],[Tax_Pct]]/100</f>
        <v>251.71200000000002</v>
      </c>
      <c r="Y1287" s="6">
        <f>tbl_Raw_Data[[#This Row],[Net_Amount_Before_Tax]]+tbl_Raw_Data[[#This Row],[Tax_Amount]]</f>
        <v>1650.1120000000001</v>
      </c>
      <c r="Z1287" s="6">
        <f t="shared" si="104"/>
        <v>1</v>
      </c>
    </row>
    <row r="1288" spans="1:26" x14ac:dyDescent="0.3">
      <c r="A1288" s="23" t="s">
        <v>2314</v>
      </c>
      <c r="B1288" s="34">
        <v>45610</v>
      </c>
      <c r="C1288" s="23" t="s">
        <v>945</v>
      </c>
      <c r="D1288" s="23" t="s">
        <v>92</v>
      </c>
      <c r="E1288" s="23" t="s">
        <v>93</v>
      </c>
      <c r="F1288" s="23">
        <v>560066</v>
      </c>
      <c r="G1288" s="23" t="s">
        <v>82</v>
      </c>
      <c r="H1288" s="23" t="s">
        <v>83</v>
      </c>
      <c r="I1288" s="23" t="s">
        <v>84</v>
      </c>
      <c r="J1288" s="23" t="s">
        <v>85</v>
      </c>
      <c r="K1288" s="23" t="s">
        <v>24</v>
      </c>
      <c r="L1288" s="23">
        <v>2</v>
      </c>
      <c r="M1288" s="23">
        <v>283.47000000000003</v>
      </c>
      <c r="N1288" s="23">
        <v>0</v>
      </c>
      <c r="O1288" s="23">
        <v>5</v>
      </c>
      <c r="P1288" s="23" t="s">
        <v>43</v>
      </c>
      <c r="Q1288" s="23" t="s">
        <v>34</v>
      </c>
      <c r="R1288" s="23">
        <f t="shared" si="100"/>
        <v>1</v>
      </c>
      <c r="S1288" s="23" t="str">
        <f t="shared" si="101"/>
        <v>ORD101287_20241114_CUST01455_MED023</v>
      </c>
      <c r="T1288" s="23">
        <f t="shared" si="102"/>
        <v>1</v>
      </c>
      <c r="U1288" s="6">
        <f t="shared" si="103"/>
        <v>566.94000000000005</v>
      </c>
      <c r="V1288" s="6">
        <f>tbl_Raw_Data[[#This Row],[Discount_Pct]]*tbl_Raw_Data[[#This Row],[Gross_Amount]]/100</f>
        <v>0</v>
      </c>
      <c r="W1288" s="6">
        <f>tbl_Raw_Data[[#This Row],[Gross_Amount]]-tbl_Raw_Data[[#This Row],[Discount_Amount]]</f>
        <v>566.94000000000005</v>
      </c>
      <c r="X1288" s="6">
        <f>tbl_Raw_Data[[#This Row],[Net_Amount_Before_Tax]]*tbl_Raw_Data[[#This Row],[Tax_Pct]]/100</f>
        <v>28.347000000000001</v>
      </c>
      <c r="Y1288" s="6">
        <f>tbl_Raw_Data[[#This Row],[Net_Amount_Before_Tax]]+tbl_Raw_Data[[#This Row],[Tax_Amount]]</f>
        <v>595.28700000000003</v>
      </c>
      <c r="Z1288" s="6">
        <f t="shared" si="104"/>
        <v>2</v>
      </c>
    </row>
    <row r="1289" spans="1:26" x14ac:dyDescent="0.3">
      <c r="A1289" s="23" t="s">
        <v>2315</v>
      </c>
      <c r="B1289" s="34">
        <v>45954</v>
      </c>
      <c r="C1289" s="23" t="s">
        <v>2316</v>
      </c>
      <c r="D1289" s="23" t="s">
        <v>159</v>
      </c>
      <c r="E1289" s="23" t="s">
        <v>47</v>
      </c>
      <c r="F1289" s="23">
        <v>400001</v>
      </c>
      <c r="G1289" s="23" t="s">
        <v>196</v>
      </c>
      <c r="H1289" s="23" t="s">
        <v>197</v>
      </c>
      <c r="I1289" s="23" t="s">
        <v>32</v>
      </c>
      <c r="J1289" s="23" t="s">
        <v>42</v>
      </c>
      <c r="K1289" s="23" t="s">
        <v>24</v>
      </c>
      <c r="L1289" s="23">
        <v>2</v>
      </c>
      <c r="M1289" s="23">
        <v>22.63</v>
      </c>
      <c r="N1289" s="23">
        <v>5</v>
      </c>
      <c r="O1289" s="23">
        <v>12</v>
      </c>
      <c r="P1289" s="23" t="s">
        <v>89</v>
      </c>
      <c r="Q1289" s="23" t="s">
        <v>34</v>
      </c>
      <c r="R1289" s="23">
        <f t="shared" si="100"/>
        <v>1</v>
      </c>
      <c r="S1289" s="23" t="str">
        <f t="shared" si="101"/>
        <v>ORD101288_20251024_CUST02593_MED011</v>
      </c>
      <c r="T1289" s="23">
        <f t="shared" si="102"/>
        <v>1</v>
      </c>
      <c r="U1289" s="6">
        <f t="shared" si="103"/>
        <v>45.26</v>
      </c>
      <c r="V1289" s="6">
        <f>tbl_Raw_Data[[#This Row],[Discount_Pct]]*tbl_Raw_Data[[#This Row],[Gross_Amount]]/100</f>
        <v>2.2629999999999999</v>
      </c>
      <c r="W1289" s="6">
        <f>tbl_Raw_Data[[#This Row],[Gross_Amount]]-tbl_Raw_Data[[#This Row],[Discount_Amount]]</f>
        <v>42.997</v>
      </c>
      <c r="X1289" s="6">
        <f>tbl_Raw_Data[[#This Row],[Net_Amount_Before_Tax]]*tbl_Raw_Data[[#This Row],[Tax_Pct]]/100</f>
        <v>5.1596399999999996</v>
      </c>
      <c r="Y1289" s="6">
        <f>tbl_Raw_Data[[#This Row],[Net_Amount_Before_Tax]]+tbl_Raw_Data[[#This Row],[Tax_Amount]]</f>
        <v>48.156639999999996</v>
      </c>
      <c r="Z1289" s="6">
        <f t="shared" si="104"/>
        <v>1</v>
      </c>
    </row>
    <row r="1290" spans="1:26" x14ac:dyDescent="0.3">
      <c r="A1290" s="23" t="s">
        <v>2317</v>
      </c>
      <c r="B1290" s="34">
        <v>45389</v>
      </c>
      <c r="C1290" s="23" t="s">
        <v>860</v>
      </c>
      <c r="D1290" s="23" t="s">
        <v>19</v>
      </c>
      <c r="E1290" s="23" t="s">
        <v>19</v>
      </c>
      <c r="F1290" s="23">
        <v>110085</v>
      </c>
      <c r="G1290" s="23" t="s">
        <v>30</v>
      </c>
      <c r="H1290" s="23" t="s">
        <v>31</v>
      </c>
      <c r="I1290" s="23" t="s">
        <v>32</v>
      </c>
      <c r="J1290" s="23" t="s">
        <v>23</v>
      </c>
      <c r="K1290" s="23" t="s">
        <v>24</v>
      </c>
      <c r="L1290" s="23">
        <v>1</v>
      </c>
      <c r="M1290" s="23">
        <v>130.71</v>
      </c>
      <c r="N1290" s="23">
        <v>5</v>
      </c>
      <c r="O1290" s="23">
        <v>12</v>
      </c>
      <c r="P1290" s="23" t="s">
        <v>65</v>
      </c>
      <c r="Q1290" s="23" t="s">
        <v>34</v>
      </c>
      <c r="R1290" s="23">
        <f t="shared" si="100"/>
        <v>1</v>
      </c>
      <c r="S1290" s="23" t="str">
        <f t="shared" si="101"/>
        <v>ORD101289_20240407_CUST00691_MED017</v>
      </c>
      <c r="T1290" s="23">
        <f t="shared" si="102"/>
        <v>1</v>
      </c>
      <c r="U1290" s="6">
        <f t="shared" si="103"/>
        <v>130.71</v>
      </c>
      <c r="V1290" s="6">
        <f>tbl_Raw_Data[[#This Row],[Discount_Pct]]*tbl_Raw_Data[[#This Row],[Gross_Amount]]/100</f>
        <v>6.5355000000000008</v>
      </c>
      <c r="W1290" s="6">
        <f>tbl_Raw_Data[[#This Row],[Gross_Amount]]-tbl_Raw_Data[[#This Row],[Discount_Amount]]</f>
        <v>124.17450000000001</v>
      </c>
      <c r="X1290" s="6">
        <f>tbl_Raw_Data[[#This Row],[Net_Amount_Before_Tax]]*tbl_Raw_Data[[#This Row],[Tax_Pct]]/100</f>
        <v>14.90094</v>
      </c>
      <c r="Y1290" s="6">
        <f>tbl_Raw_Data[[#This Row],[Net_Amount_Before_Tax]]+tbl_Raw_Data[[#This Row],[Tax_Amount]]</f>
        <v>139.07544000000001</v>
      </c>
      <c r="Z1290" s="6">
        <f t="shared" si="104"/>
        <v>3</v>
      </c>
    </row>
    <row r="1291" spans="1:26" x14ac:dyDescent="0.3">
      <c r="A1291" s="23" t="s">
        <v>2318</v>
      </c>
      <c r="B1291" s="34">
        <v>45485</v>
      </c>
      <c r="C1291" s="23" t="s">
        <v>2319</v>
      </c>
      <c r="D1291" s="23" t="s">
        <v>123</v>
      </c>
      <c r="E1291" s="23" t="s">
        <v>101</v>
      </c>
      <c r="F1291" s="23">
        <v>226010</v>
      </c>
      <c r="G1291" s="23" t="s">
        <v>145</v>
      </c>
      <c r="H1291" s="23" t="s">
        <v>146</v>
      </c>
      <c r="I1291" s="23" t="s">
        <v>147</v>
      </c>
      <c r="J1291" s="23" t="s">
        <v>148</v>
      </c>
      <c r="K1291" s="23" t="s">
        <v>24</v>
      </c>
      <c r="L1291" s="23">
        <v>1</v>
      </c>
      <c r="M1291" s="23">
        <v>98.59</v>
      </c>
      <c r="N1291" s="23">
        <v>5</v>
      </c>
      <c r="O1291" s="23">
        <v>18</v>
      </c>
      <c r="P1291" s="23" t="s">
        <v>89</v>
      </c>
      <c r="Q1291" s="23" t="s">
        <v>44</v>
      </c>
      <c r="R1291" s="23">
        <f t="shared" si="100"/>
        <v>1</v>
      </c>
      <c r="S1291" s="23" t="str">
        <f t="shared" si="101"/>
        <v>ORD101290_20240712_CUST02608_MED016</v>
      </c>
      <c r="T1291" s="23">
        <f t="shared" si="102"/>
        <v>1</v>
      </c>
      <c r="U1291" s="6">
        <f t="shared" si="103"/>
        <v>98.59</v>
      </c>
      <c r="V1291" s="6">
        <f>tbl_Raw_Data[[#This Row],[Discount_Pct]]*tbl_Raw_Data[[#This Row],[Gross_Amount]]/100</f>
        <v>4.9295000000000009</v>
      </c>
      <c r="W1291" s="6">
        <f>tbl_Raw_Data[[#This Row],[Gross_Amount]]-tbl_Raw_Data[[#This Row],[Discount_Amount]]</f>
        <v>93.660499999999999</v>
      </c>
      <c r="X1291" s="6">
        <f>tbl_Raw_Data[[#This Row],[Net_Amount_Before_Tax]]*tbl_Raw_Data[[#This Row],[Tax_Pct]]/100</f>
        <v>16.858889999999999</v>
      </c>
      <c r="Y1291" s="6">
        <f>tbl_Raw_Data[[#This Row],[Net_Amount_Before_Tax]]+tbl_Raw_Data[[#This Row],[Tax_Amount]]</f>
        <v>110.51939</v>
      </c>
      <c r="Z1291" s="6">
        <f t="shared" si="104"/>
        <v>0</v>
      </c>
    </row>
    <row r="1292" spans="1:26" x14ac:dyDescent="0.3">
      <c r="A1292" s="23" t="s">
        <v>2320</v>
      </c>
      <c r="B1292" s="34">
        <v>45743</v>
      </c>
      <c r="C1292" s="23" t="s">
        <v>2321</v>
      </c>
      <c r="D1292" s="23" t="s">
        <v>37</v>
      </c>
      <c r="E1292" s="23" t="s">
        <v>38</v>
      </c>
      <c r="F1292" s="23">
        <v>452001</v>
      </c>
      <c r="G1292" s="23" t="s">
        <v>102</v>
      </c>
      <c r="H1292" s="23" t="s">
        <v>103</v>
      </c>
      <c r="I1292" s="23" t="s">
        <v>104</v>
      </c>
      <c r="J1292" s="23" t="s">
        <v>64</v>
      </c>
      <c r="K1292" s="23" t="s">
        <v>57</v>
      </c>
      <c r="L1292" s="23">
        <v>3</v>
      </c>
      <c r="M1292" s="23">
        <v>99.66</v>
      </c>
      <c r="N1292" s="23">
        <v>10</v>
      </c>
      <c r="O1292" s="23">
        <v>12</v>
      </c>
      <c r="P1292" s="23" t="s">
        <v>89</v>
      </c>
      <c r="Q1292" s="23" t="s">
        <v>34</v>
      </c>
      <c r="R1292" s="23">
        <f t="shared" si="100"/>
        <v>1</v>
      </c>
      <c r="S1292" s="23" t="str">
        <f t="shared" si="101"/>
        <v>ORD101291_20250327_CUST02894_MED029</v>
      </c>
      <c r="T1292" s="23">
        <f t="shared" si="102"/>
        <v>1</v>
      </c>
      <c r="U1292" s="6">
        <f t="shared" si="103"/>
        <v>298.98</v>
      </c>
      <c r="V1292" s="6">
        <f>tbl_Raw_Data[[#This Row],[Discount_Pct]]*tbl_Raw_Data[[#This Row],[Gross_Amount]]/100</f>
        <v>29.898000000000003</v>
      </c>
      <c r="W1292" s="6">
        <f>tbl_Raw_Data[[#This Row],[Gross_Amount]]-tbl_Raw_Data[[#This Row],[Discount_Amount]]</f>
        <v>269.08199999999999</v>
      </c>
      <c r="X1292" s="6">
        <f>tbl_Raw_Data[[#This Row],[Net_Amount_Before_Tax]]*tbl_Raw_Data[[#This Row],[Tax_Pct]]/100</f>
        <v>32.289839999999998</v>
      </c>
      <c r="Y1292" s="6">
        <f>tbl_Raw_Data[[#This Row],[Net_Amount_Before_Tax]]+tbl_Raw_Data[[#This Row],[Tax_Amount]]</f>
        <v>301.37184000000002</v>
      </c>
      <c r="Z1292" s="6">
        <f t="shared" si="104"/>
        <v>2</v>
      </c>
    </row>
    <row r="1293" spans="1:26" x14ac:dyDescent="0.3">
      <c r="A1293" s="23" t="s">
        <v>2322</v>
      </c>
      <c r="B1293" s="34">
        <v>45415</v>
      </c>
      <c r="C1293" s="23" t="s">
        <v>2323</v>
      </c>
      <c r="D1293" s="23" t="s">
        <v>80</v>
      </c>
      <c r="E1293" s="23" t="s">
        <v>81</v>
      </c>
      <c r="F1293" s="23">
        <v>395017</v>
      </c>
      <c r="G1293" s="23" t="s">
        <v>119</v>
      </c>
      <c r="H1293" s="23" t="s">
        <v>120</v>
      </c>
      <c r="I1293" s="23" t="s">
        <v>32</v>
      </c>
      <c r="J1293" s="23" t="s">
        <v>64</v>
      </c>
      <c r="K1293" s="23" t="s">
        <v>57</v>
      </c>
      <c r="L1293" s="23">
        <v>4</v>
      </c>
      <c r="M1293" s="23">
        <v>63.64</v>
      </c>
      <c r="N1293" s="23">
        <v>10</v>
      </c>
      <c r="O1293" s="23">
        <v>12</v>
      </c>
      <c r="P1293" s="23" t="s">
        <v>43</v>
      </c>
      <c r="Q1293" s="23" t="s">
        <v>34</v>
      </c>
      <c r="R1293" s="23">
        <f t="shared" si="100"/>
        <v>1</v>
      </c>
      <c r="S1293" s="23" t="str">
        <f t="shared" si="101"/>
        <v>ORD101292_20240503_CUST03307_MED010</v>
      </c>
      <c r="T1293" s="23">
        <f t="shared" si="102"/>
        <v>1</v>
      </c>
      <c r="U1293" s="6">
        <f t="shared" si="103"/>
        <v>254.56</v>
      </c>
      <c r="V1293" s="6">
        <f>tbl_Raw_Data[[#This Row],[Discount_Pct]]*tbl_Raw_Data[[#This Row],[Gross_Amount]]/100</f>
        <v>25.456</v>
      </c>
      <c r="W1293" s="6">
        <f>tbl_Raw_Data[[#This Row],[Gross_Amount]]-tbl_Raw_Data[[#This Row],[Discount_Amount]]</f>
        <v>229.10400000000001</v>
      </c>
      <c r="X1293" s="6">
        <f>tbl_Raw_Data[[#This Row],[Net_Amount_Before_Tax]]*tbl_Raw_Data[[#This Row],[Tax_Pct]]/100</f>
        <v>27.49248</v>
      </c>
      <c r="Y1293" s="6">
        <f>tbl_Raw_Data[[#This Row],[Net_Amount_Before_Tax]]+tbl_Raw_Data[[#This Row],[Tax_Amount]]</f>
        <v>256.59648000000004</v>
      </c>
      <c r="Z1293" s="6">
        <f t="shared" si="104"/>
        <v>3</v>
      </c>
    </row>
    <row r="1294" spans="1:26" x14ac:dyDescent="0.3">
      <c r="A1294" s="23" t="s">
        <v>2324</v>
      </c>
      <c r="B1294" s="34">
        <v>45909</v>
      </c>
      <c r="C1294" s="23" t="s">
        <v>2325</v>
      </c>
      <c r="D1294" s="23" t="s">
        <v>123</v>
      </c>
      <c r="E1294" s="23" t="s">
        <v>101</v>
      </c>
      <c r="F1294" s="23">
        <v>226021</v>
      </c>
      <c r="G1294" s="23" t="s">
        <v>283</v>
      </c>
      <c r="H1294" s="23" t="s">
        <v>284</v>
      </c>
      <c r="I1294" s="23" t="s">
        <v>104</v>
      </c>
      <c r="J1294" s="23" t="s">
        <v>42</v>
      </c>
      <c r="K1294" s="23" t="s">
        <v>57</v>
      </c>
      <c r="L1294" s="23">
        <v>1</v>
      </c>
      <c r="M1294" s="23">
        <v>285.79000000000002</v>
      </c>
      <c r="N1294" s="23">
        <v>10</v>
      </c>
      <c r="O1294" s="23">
        <v>12</v>
      </c>
      <c r="P1294" s="23" t="s">
        <v>25</v>
      </c>
      <c r="Q1294" s="23" t="s">
        <v>34</v>
      </c>
      <c r="R1294" s="23">
        <f t="shared" si="100"/>
        <v>1</v>
      </c>
      <c r="S1294" s="23" t="str">
        <f t="shared" si="101"/>
        <v>ORD101293_20250909_CUST00636_MED030</v>
      </c>
      <c r="T1294" s="23">
        <f t="shared" si="102"/>
        <v>1</v>
      </c>
      <c r="U1294" s="6">
        <f t="shared" si="103"/>
        <v>285.79000000000002</v>
      </c>
      <c r="V1294" s="6">
        <f>tbl_Raw_Data[[#This Row],[Discount_Pct]]*tbl_Raw_Data[[#This Row],[Gross_Amount]]/100</f>
        <v>28.579000000000001</v>
      </c>
      <c r="W1294" s="6">
        <f>tbl_Raw_Data[[#This Row],[Gross_Amount]]-tbl_Raw_Data[[#This Row],[Discount_Amount]]</f>
        <v>257.21100000000001</v>
      </c>
      <c r="X1294" s="6">
        <f>tbl_Raw_Data[[#This Row],[Net_Amount_Before_Tax]]*tbl_Raw_Data[[#This Row],[Tax_Pct]]/100</f>
        <v>30.865320000000001</v>
      </c>
      <c r="Y1294" s="6">
        <f>tbl_Raw_Data[[#This Row],[Net_Amount_Before_Tax]]+tbl_Raw_Data[[#This Row],[Tax_Amount]]</f>
        <v>288.07632000000001</v>
      </c>
      <c r="Z1294" s="6">
        <f t="shared" si="104"/>
        <v>2</v>
      </c>
    </row>
    <row r="1295" spans="1:26" x14ac:dyDescent="0.3">
      <c r="A1295" s="23" t="s">
        <v>2326</v>
      </c>
      <c r="B1295" s="34">
        <v>45666</v>
      </c>
      <c r="C1295" s="23" t="s">
        <v>2327</v>
      </c>
      <c r="D1295" s="23" t="s">
        <v>28</v>
      </c>
      <c r="E1295" s="23" t="s">
        <v>29</v>
      </c>
      <c r="F1295" s="23">
        <v>500084</v>
      </c>
      <c r="G1295" s="23" t="s">
        <v>111</v>
      </c>
      <c r="H1295" s="23" t="s">
        <v>112</v>
      </c>
      <c r="I1295" s="23" t="s">
        <v>113</v>
      </c>
      <c r="J1295" s="23" t="s">
        <v>114</v>
      </c>
      <c r="K1295" s="23" t="s">
        <v>24</v>
      </c>
      <c r="L1295" s="23">
        <v>2</v>
      </c>
      <c r="M1295" s="23">
        <v>103.97</v>
      </c>
      <c r="N1295" s="23">
        <v>0</v>
      </c>
      <c r="O1295" s="23">
        <v>5</v>
      </c>
      <c r="P1295" s="23" t="s">
        <v>58</v>
      </c>
      <c r="Q1295" s="23" t="s">
        <v>34</v>
      </c>
      <c r="R1295" s="23">
        <f t="shared" si="100"/>
        <v>1</v>
      </c>
      <c r="S1295" s="23" t="str">
        <f t="shared" si="101"/>
        <v>ORD101294_20250109_CUST00580_MED027</v>
      </c>
      <c r="T1295" s="23">
        <f t="shared" si="102"/>
        <v>1</v>
      </c>
      <c r="U1295" s="6">
        <f t="shared" si="103"/>
        <v>207.94</v>
      </c>
      <c r="V1295" s="6">
        <f>tbl_Raw_Data[[#This Row],[Discount_Pct]]*tbl_Raw_Data[[#This Row],[Gross_Amount]]/100</f>
        <v>0</v>
      </c>
      <c r="W1295" s="6">
        <f>tbl_Raw_Data[[#This Row],[Gross_Amount]]-tbl_Raw_Data[[#This Row],[Discount_Amount]]</f>
        <v>207.94</v>
      </c>
      <c r="X1295" s="6">
        <f>tbl_Raw_Data[[#This Row],[Net_Amount_Before_Tax]]*tbl_Raw_Data[[#This Row],[Tax_Pct]]/100</f>
        <v>10.397</v>
      </c>
      <c r="Y1295" s="6">
        <f>tbl_Raw_Data[[#This Row],[Net_Amount_Before_Tax]]+tbl_Raw_Data[[#This Row],[Tax_Amount]]</f>
        <v>218.33699999999999</v>
      </c>
      <c r="Z1295" s="6">
        <f t="shared" si="104"/>
        <v>1</v>
      </c>
    </row>
    <row r="1296" spans="1:26" x14ac:dyDescent="0.3">
      <c r="A1296" s="23" t="s">
        <v>2328</v>
      </c>
      <c r="B1296" s="34">
        <v>45385</v>
      </c>
      <c r="C1296" s="23" t="s">
        <v>2329</v>
      </c>
      <c r="D1296" s="23" t="s">
        <v>52</v>
      </c>
      <c r="E1296" s="23" t="s">
        <v>52</v>
      </c>
      <c r="F1296" s="23">
        <v>160022</v>
      </c>
      <c r="G1296" s="23" t="s">
        <v>196</v>
      </c>
      <c r="H1296" s="23" t="s">
        <v>197</v>
      </c>
      <c r="I1296" s="23" t="s">
        <v>32</v>
      </c>
      <c r="J1296" s="23" t="s">
        <v>42</v>
      </c>
      <c r="K1296" s="23" t="s">
        <v>24</v>
      </c>
      <c r="L1296" s="23">
        <v>4</v>
      </c>
      <c r="M1296" s="23">
        <v>25.8</v>
      </c>
      <c r="N1296" s="23">
        <v>10</v>
      </c>
      <c r="O1296" s="23">
        <v>12</v>
      </c>
      <c r="P1296" s="23" t="s">
        <v>89</v>
      </c>
      <c r="Q1296" s="23" t="s">
        <v>34</v>
      </c>
      <c r="R1296" s="23">
        <f t="shared" si="100"/>
        <v>1</v>
      </c>
      <c r="S1296" s="23" t="str">
        <f t="shared" si="101"/>
        <v>ORD101295_20240403_CUST02718_MED011</v>
      </c>
      <c r="T1296" s="23">
        <f t="shared" si="102"/>
        <v>1</v>
      </c>
      <c r="U1296" s="6">
        <f t="shared" si="103"/>
        <v>103.2</v>
      </c>
      <c r="V1296" s="6">
        <f>tbl_Raw_Data[[#This Row],[Discount_Pct]]*tbl_Raw_Data[[#This Row],[Gross_Amount]]/100</f>
        <v>10.32</v>
      </c>
      <c r="W1296" s="6">
        <f>tbl_Raw_Data[[#This Row],[Gross_Amount]]-tbl_Raw_Data[[#This Row],[Discount_Amount]]</f>
        <v>92.88</v>
      </c>
      <c r="X1296" s="6">
        <f>tbl_Raw_Data[[#This Row],[Net_Amount_Before_Tax]]*tbl_Raw_Data[[#This Row],[Tax_Pct]]/100</f>
        <v>11.1456</v>
      </c>
      <c r="Y1296" s="6">
        <f>tbl_Raw_Data[[#This Row],[Net_Amount_Before_Tax]]+tbl_Raw_Data[[#This Row],[Tax_Amount]]</f>
        <v>104.0256</v>
      </c>
      <c r="Z1296" s="6">
        <f t="shared" si="104"/>
        <v>2</v>
      </c>
    </row>
    <row r="1297" spans="1:26" x14ac:dyDescent="0.3">
      <c r="A1297" s="23" t="s">
        <v>2330</v>
      </c>
      <c r="B1297" s="34">
        <v>45430</v>
      </c>
      <c r="C1297" s="23" t="s">
        <v>2331</v>
      </c>
      <c r="D1297" s="23" t="s">
        <v>183</v>
      </c>
      <c r="E1297" s="23" t="s">
        <v>184</v>
      </c>
      <c r="F1297" s="23">
        <v>122001</v>
      </c>
      <c r="G1297" s="23" t="s">
        <v>132</v>
      </c>
      <c r="H1297" s="23" t="s">
        <v>133</v>
      </c>
      <c r="I1297" s="23" t="s">
        <v>134</v>
      </c>
      <c r="J1297" s="23" t="s">
        <v>135</v>
      </c>
      <c r="K1297" s="23" t="s">
        <v>57</v>
      </c>
      <c r="L1297" s="23">
        <v>1</v>
      </c>
      <c r="M1297" s="23">
        <v>78.680000000000007</v>
      </c>
      <c r="N1297" s="23">
        <v>5</v>
      </c>
      <c r="O1297" s="23">
        <v>12</v>
      </c>
      <c r="P1297" s="23" t="s">
        <v>33</v>
      </c>
      <c r="Q1297" s="23" t="s">
        <v>34</v>
      </c>
      <c r="R1297" s="23">
        <f t="shared" si="100"/>
        <v>1</v>
      </c>
      <c r="S1297" s="23" t="str">
        <f t="shared" si="101"/>
        <v>ORD101296_20240518_CUST01835_MED007</v>
      </c>
      <c r="T1297" s="23">
        <f t="shared" si="102"/>
        <v>1</v>
      </c>
      <c r="U1297" s="6">
        <f t="shared" si="103"/>
        <v>78.680000000000007</v>
      </c>
      <c r="V1297" s="6">
        <f>tbl_Raw_Data[[#This Row],[Discount_Pct]]*tbl_Raw_Data[[#This Row],[Gross_Amount]]/100</f>
        <v>3.9340000000000002</v>
      </c>
      <c r="W1297" s="6">
        <f>tbl_Raw_Data[[#This Row],[Gross_Amount]]-tbl_Raw_Data[[#This Row],[Discount_Amount]]</f>
        <v>74.746000000000009</v>
      </c>
      <c r="X1297" s="6">
        <f>tbl_Raw_Data[[#This Row],[Net_Amount_Before_Tax]]*tbl_Raw_Data[[#This Row],[Tax_Pct]]/100</f>
        <v>8.969520000000001</v>
      </c>
      <c r="Y1297" s="6">
        <f>tbl_Raw_Data[[#This Row],[Net_Amount_Before_Tax]]+tbl_Raw_Data[[#This Row],[Tax_Amount]]</f>
        <v>83.715520000000012</v>
      </c>
      <c r="Z1297" s="6">
        <f t="shared" si="104"/>
        <v>2</v>
      </c>
    </row>
    <row r="1298" spans="1:26" x14ac:dyDescent="0.3">
      <c r="A1298" s="23" t="s">
        <v>2332</v>
      </c>
      <c r="B1298" s="34">
        <v>45621</v>
      </c>
      <c r="C1298" s="23" t="s">
        <v>2197</v>
      </c>
      <c r="D1298" s="23" t="s">
        <v>142</v>
      </c>
      <c r="E1298" s="23" t="s">
        <v>81</v>
      </c>
      <c r="F1298" s="23">
        <v>380001</v>
      </c>
      <c r="G1298" s="23" t="s">
        <v>53</v>
      </c>
      <c r="H1298" s="23" t="s">
        <v>54</v>
      </c>
      <c r="I1298" s="23" t="s">
        <v>55</v>
      </c>
      <c r="J1298" s="23" t="s">
        <v>56</v>
      </c>
      <c r="K1298" s="23" t="s">
        <v>57</v>
      </c>
      <c r="L1298" s="23">
        <v>1</v>
      </c>
      <c r="M1298" s="23">
        <v>55.79</v>
      </c>
      <c r="N1298" s="23">
        <v>10</v>
      </c>
      <c r="O1298" s="23">
        <v>5</v>
      </c>
      <c r="P1298" s="23" t="s">
        <v>89</v>
      </c>
      <c r="Q1298" s="23" t="s">
        <v>34</v>
      </c>
      <c r="R1298" s="23">
        <f t="shared" si="100"/>
        <v>1</v>
      </c>
      <c r="S1298" s="23" t="str">
        <f t="shared" si="101"/>
        <v>ORD101297_20241125_CUST02299_MED020</v>
      </c>
      <c r="T1298" s="23">
        <f t="shared" si="102"/>
        <v>1</v>
      </c>
      <c r="U1298" s="6">
        <f t="shared" si="103"/>
        <v>55.79</v>
      </c>
      <c r="V1298" s="6">
        <f>tbl_Raw_Data[[#This Row],[Discount_Pct]]*tbl_Raw_Data[[#This Row],[Gross_Amount]]/100</f>
        <v>5.5789999999999997</v>
      </c>
      <c r="W1298" s="6">
        <f>tbl_Raw_Data[[#This Row],[Gross_Amount]]-tbl_Raw_Data[[#This Row],[Discount_Amount]]</f>
        <v>50.210999999999999</v>
      </c>
      <c r="X1298" s="6">
        <f>tbl_Raw_Data[[#This Row],[Net_Amount_Before_Tax]]*tbl_Raw_Data[[#This Row],[Tax_Pct]]/100</f>
        <v>2.5105500000000003</v>
      </c>
      <c r="Y1298" s="6">
        <f>tbl_Raw_Data[[#This Row],[Net_Amount_Before_Tax]]+tbl_Raw_Data[[#This Row],[Tax_Amount]]</f>
        <v>52.721550000000001</v>
      </c>
      <c r="Z1298" s="6">
        <f t="shared" si="104"/>
        <v>1</v>
      </c>
    </row>
    <row r="1299" spans="1:26" x14ac:dyDescent="0.3">
      <c r="A1299" s="23" t="s">
        <v>2333</v>
      </c>
      <c r="B1299" s="34">
        <v>45383</v>
      </c>
      <c r="C1299" s="23" t="s">
        <v>2334</v>
      </c>
      <c r="D1299" s="23" t="s">
        <v>80</v>
      </c>
      <c r="E1299" s="23" t="s">
        <v>81</v>
      </c>
      <c r="F1299" s="23">
        <v>395001</v>
      </c>
      <c r="G1299" s="23" t="s">
        <v>233</v>
      </c>
      <c r="H1299" s="23" t="s">
        <v>234</v>
      </c>
      <c r="I1299" s="23" t="s">
        <v>104</v>
      </c>
      <c r="J1299" s="23" t="s">
        <v>42</v>
      </c>
      <c r="K1299" s="23" t="s">
        <v>24</v>
      </c>
      <c r="L1299" s="23">
        <v>3</v>
      </c>
      <c r="M1299" s="23">
        <v>155.13999999999999</v>
      </c>
      <c r="N1299" s="23">
        <v>0</v>
      </c>
      <c r="O1299" s="23">
        <v>5</v>
      </c>
      <c r="P1299" s="23" t="s">
        <v>89</v>
      </c>
      <c r="Q1299" s="23" t="s">
        <v>34</v>
      </c>
      <c r="R1299" s="23">
        <f t="shared" si="100"/>
        <v>1</v>
      </c>
      <c r="S1299" s="23" t="str">
        <f t="shared" si="101"/>
        <v>ORD101298_20240401_CUST01258_MED019</v>
      </c>
      <c r="T1299" s="23">
        <f t="shared" si="102"/>
        <v>1</v>
      </c>
      <c r="U1299" s="6">
        <f t="shared" si="103"/>
        <v>465.41999999999996</v>
      </c>
      <c r="V1299" s="6">
        <f>tbl_Raw_Data[[#This Row],[Discount_Pct]]*tbl_Raw_Data[[#This Row],[Gross_Amount]]/100</f>
        <v>0</v>
      </c>
      <c r="W1299" s="6">
        <f>tbl_Raw_Data[[#This Row],[Gross_Amount]]-tbl_Raw_Data[[#This Row],[Discount_Amount]]</f>
        <v>465.41999999999996</v>
      </c>
      <c r="X1299" s="6">
        <f>tbl_Raw_Data[[#This Row],[Net_Amount_Before_Tax]]*tbl_Raw_Data[[#This Row],[Tax_Pct]]/100</f>
        <v>23.271000000000001</v>
      </c>
      <c r="Y1299" s="6">
        <f>tbl_Raw_Data[[#This Row],[Net_Amount_Before_Tax]]+tbl_Raw_Data[[#This Row],[Tax_Amount]]</f>
        <v>488.69099999999997</v>
      </c>
      <c r="Z1299" s="6">
        <f t="shared" si="104"/>
        <v>1</v>
      </c>
    </row>
    <row r="1300" spans="1:26" x14ac:dyDescent="0.3">
      <c r="A1300" s="23" t="s">
        <v>2333</v>
      </c>
      <c r="B1300" s="34">
        <v>45602</v>
      </c>
      <c r="C1300" s="23" t="s">
        <v>799</v>
      </c>
      <c r="D1300" s="23" t="s">
        <v>28</v>
      </c>
      <c r="E1300" s="23" t="s">
        <v>29</v>
      </c>
      <c r="F1300" s="23">
        <v>500090</v>
      </c>
      <c r="G1300" s="23" t="s">
        <v>315</v>
      </c>
      <c r="H1300" s="23" t="s">
        <v>316</v>
      </c>
      <c r="I1300" s="23" t="s">
        <v>50</v>
      </c>
      <c r="J1300" s="23" t="s">
        <v>114</v>
      </c>
      <c r="K1300" s="23" t="s">
        <v>24</v>
      </c>
      <c r="L1300" s="23">
        <v>5</v>
      </c>
      <c r="M1300" s="23">
        <v>107.3</v>
      </c>
      <c r="N1300" s="23">
        <v>10</v>
      </c>
      <c r="O1300" s="23">
        <v>12</v>
      </c>
      <c r="P1300" s="23" t="s">
        <v>89</v>
      </c>
      <c r="Q1300" s="23" t="s">
        <v>34</v>
      </c>
      <c r="R1300" s="23">
        <f t="shared" si="100"/>
        <v>1</v>
      </c>
      <c r="S1300" s="23" t="str">
        <f t="shared" si="101"/>
        <v>ORD101298_20241106_CUST01577_MED012</v>
      </c>
      <c r="T1300" s="23">
        <f t="shared" si="102"/>
        <v>1</v>
      </c>
      <c r="U1300" s="6">
        <f t="shared" si="103"/>
        <v>536.5</v>
      </c>
      <c r="V1300" s="6">
        <f>tbl_Raw_Data[[#This Row],[Discount_Pct]]*tbl_Raw_Data[[#This Row],[Gross_Amount]]/100</f>
        <v>53.65</v>
      </c>
      <c r="W1300" s="6">
        <f>tbl_Raw_Data[[#This Row],[Gross_Amount]]-tbl_Raw_Data[[#This Row],[Discount_Amount]]</f>
        <v>482.85</v>
      </c>
      <c r="X1300" s="6">
        <f>tbl_Raw_Data[[#This Row],[Net_Amount_Before_Tax]]*tbl_Raw_Data[[#This Row],[Tax_Pct]]/100</f>
        <v>57.942000000000007</v>
      </c>
      <c r="Y1300" s="6">
        <f>tbl_Raw_Data[[#This Row],[Net_Amount_Before_Tax]]+tbl_Raw_Data[[#This Row],[Tax_Amount]]</f>
        <v>540.79200000000003</v>
      </c>
      <c r="Z1300" s="6">
        <f t="shared" si="104"/>
        <v>3</v>
      </c>
    </row>
    <row r="1301" spans="1:26" x14ac:dyDescent="0.3">
      <c r="A1301" s="23" t="s">
        <v>2335</v>
      </c>
      <c r="B1301" s="34">
        <v>45989</v>
      </c>
      <c r="C1301" s="23" t="s">
        <v>1609</v>
      </c>
      <c r="D1301" s="23" t="s">
        <v>19</v>
      </c>
      <c r="E1301" s="23" t="s">
        <v>19</v>
      </c>
      <c r="F1301" s="23">
        <v>110029</v>
      </c>
      <c r="G1301" s="23" t="s">
        <v>283</v>
      </c>
      <c r="H1301" s="23" t="s">
        <v>284</v>
      </c>
      <c r="I1301" s="23" t="s">
        <v>104</v>
      </c>
      <c r="J1301" s="23" t="s">
        <v>42</v>
      </c>
      <c r="K1301" s="23" t="s">
        <v>57</v>
      </c>
      <c r="L1301" s="23">
        <v>1</v>
      </c>
      <c r="M1301" s="23">
        <v>285.98</v>
      </c>
      <c r="N1301" s="23">
        <v>0</v>
      </c>
      <c r="O1301" s="23">
        <v>5</v>
      </c>
      <c r="P1301" s="23" t="s">
        <v>25</v>
      </c>
      <c r="Q1301" s="23" t="s">
        <v>34</v>
      </c>
      <c r="R1301" s="23">
        <f t="shared" si="100"/>
        <v>1</v>
      </c>
      <c r="S1301" s="23" t="str">
        <f t="shared" si="101"/>
        <v>ORD101300_20251128_CUST02864_MED030</v>
      </c>
      <c r="T1301" s="23">
        <f t="shared" si="102"/>
        <v>1</v>
      </c>
      <c r="U1301" s="6">
        <f t="shared" si="103"/>
        <v>285.98</v>
      </c>
      <c r="V1301" s="6">
        <f>tbl_Raw_Data[[#This Row],[Discount_Pct]]*tbl_Raw_Data[[#This Row],[Gross_Amount]]/100</f>
        <v>0</v>
      </c>
      <c r="W1301" s="6">
        <f>tbl_Raw_Data[[#This Row],[Gross_Amount]]-tbl_Raw_Data[[#This Row],[Discount_Amount]]</f>
        <v>285.98</v>
      </c>
      <c r="X1301" s="6">
        <f>tbl_Raw_Data[[#This Row],[Net_Amount_Before_Tax]]*tbl_Raw_Data[[#This Row],[Tax_Pct]]/100</f>
        <v>14.299000000000001</v>
      </c>
      <c r="Y1301" s="6">
        <f>tbl_Raw_Data[[#This Row],[Net_Amount_Before_Tax]]+tbl_Raw_Data[[#This Row],[Tax_Amount]]</f>
        <v>300.279</v>
      </c>
      <c r="Z1301" s="6">
        <f t="shared" si="104"/>
        <v>2</v>
      </c>
    </row>
    <row r="1302" spans="1:26" x14ac:dyDescent="0.3">
      <c r="A1302" s="23" t="s">
        <v>2336</v>
      </c>
      <c r="B1302" s="34">
        <v>45876</v>
      </c>
      <c r="C1302" s="23" t="s">
        <v>2337</v>
      </c>
      <c r="D1302" s="23" t="s">
        <v>123</v>
      </c>
      <c r="E1302" s="23" t="s">
        <v>101</v>
      </c>
      <c r="F1302" s="23">
        <v>226016</v>
      </c>
      <c r="G1302" s="23" t="s">
        <v>39</v>
      </c>
      <c r="H1302" s="23" t="s">
        <v>40</v>
      </c>
      <c r="I1302" s="23" t="s">
        <v>41</v>
      </c>
      <c r="J1302" s="23" t="s">
        <v>42</v>
      </c>
      <c r="K1302" s="23" t="s">
        <v>24</v>
      </c>
      <c r="L1302" s="23">
        <v>1</v>
      </c>
      <c r="M1302" s="23">
        <v>29.49</v>
      </c>
      <c r="N1302" s="23">
        <v>15</v>
      </c>
      <c r="O1302" s="23">
        <v>5</v>
      </c>
      <c r="P1302" s="23" t="s">
        <v>25</v>
      </c>
      <c r="Q1302" s="23" t="s">
        <v>34</v>
      </c>
      <c r="R1302" s="23">
        <f t="shared" si="100"/>
        <v>1</v>
      </c>
      <c r="S1302" s="23" t="str">
        <f t="shared" si="101"/>
        <v>ORD101301_20250807_CUST02624_MED001</v>
      </c>
      <c r="T1302" s="23">
        <f t="shared" si="102"/>
        <v>1</v>
      </c>
      <c r="U1302" s="6">
        <f t="shared" si="103"/>
        <v>29.49</v>
      </c>
      <c r="V1302" s="6">
        <f>tbl_Raw_Data[[#This Row],[Discount_Pct]]*tbl_Raw_Data[[#This Row],[Gross_Amount]]/100</f>
        <v>4.4234999999999998</v>
      </c>
      <c r="W1302" s="6">
        <f>tbl_Raw_Data[[#This Row],[Gross_Amount]]-tbl_Raw_Data[[#This Row],[Discount_Amount]]</f>
        <v>25.066499999999998</v>
      </c>
      <c r="X1302" s="6">
        <f>tbl_Raw_Data[[#This Row],[Net_Amount_Before_Tax]]*tbl_Raw_Data[[#This Row],[Tax_Pct]]/100</f>
        <v>1.2533249999999998</v>
      </c>
      <c r="Y1302" s="6">
        <f>tbl_Raw_Data[[#This Row],[Net_Amount_Before_Tax]]+tbl_Raw_Data[[#This Row],[Tax_Amount]]</f>
        <v>26.319824999999998</v>
      </c>
      <c r="Z1302" s="6">
        <f t="shared" si="104"/>
        <v>2</v>
      </c>
    </row>
    <row r="1303" spans="1:26" x14ac:dyDescent="0.3">
      <c r="A1303" s="23" t="s">
        <v>2338</v>
      </c>
      <c r="B1303" s="34">
        <v>45630</v>
      </c>
      <c r="C1303" s="23" t="s">
        <v>2339</v>
      </c>
      <c r="D1303" s="23" t="s">
        <v>130</v>
      </c>
      <c r="E1303" s="23" t="s">
        <v>131</v>
      </c>
      <c r="F1303" s="23">
        <v>700019</v>
      </c>
      <c r="G1303" s="23" t="s">
        <v>111</v>
      </c>
      <c r="H1303" s="23" t="s">
        <v>112</v>
      </c>
      <c r="I1303" s="23" t="s">
        <v>113</v>
      </c>
      <c r="J1303" s="23" t="s">
        <v>114</v>
      </c>
      <c r="K1303" s="23" t="s">
        <v>24</v>
      </c>
      <c r="L1303" s="23">
        <v>1</v>
      </c>
      <c r="M1303" s="23">
        <v>107.14</v>
      </c>
      <c r="N1303" s="23">
        <v>5</v>
      </c>
      <c r="O1303" s="23">
        <v>5</v>
      </c>
      <c r="P1303" s="23" t="s">
        <v>89</v>
      </c>
      <c r="Q1303" s="23" t="s">
        <v>34</v>
      </c>
      <c r="R1303" s="23">
        <f t="shared" si="100"/>
        <v>1</v>
      </c>
      <c r="S1303" s="23" t="str">
        <f t="shared" si="101"/>
        <v>ORD101302_20241204_CUST00726_MED027</v>
      </c>
      <c r="T1303" s="23">
        <f t="shared" si="102"/>
        <v>1</v>
      </c>
      <c r="U1303" s="6">
        <f t="shared" si="103"/>
        <v>107.14</v>
      </c>
      <c r="V1303" s="6">
        <f>tbl_Raw_Data[[#This Row],[Discount_Pct]]*tbl_Raw_Data[[#This Row],[Gross_Amount]]/100</f>
        <v>5.3570000000000002</v>
      </c>
      <c r="W1303" s="6">
        <f>tbl_Raw_Data[[#This Row],[Gross_Amount]]-tbl_Raw_Data[[#This Row],[Discount_Amount]]</f>
        <v>101.783</v>
      </c>
      <c r="X1303" s="6">
        <f>tbl_Raw_Data[[#This Row],[Net_Amount_Before_Tax]]*tbl_Raw_Data[[#This Row],[Tax_Pct]]/100</f>
        <v>5.0891500000000001</v>
      </c>
      <c r="Y1303" s="6">
        <f>tbl_Raw_Data[[#This Row],[Net_Amount_Before_Tax]]+tbl_Raw_Data[[#This Row],[Tax_Amount]]</f>
        <v>106.87215</v>
      </c>
      <c r="Z1303" s="6">
        <f t="shared" si="104"/>
        <v>2</v>
      </c>
    </row>
    <row r="1304" spans="1:26" x14ac:dyDescent="0.3">
      <c r="A1304" s="23" t="s">
        <v>2340</v>
      </c>
      <c r="B1304" s="34">
        <v>45556</v>
      </c>
      <c r="C1304" s="23" t="s">
        <v>2341</v>
      </c>
      <c r="D1304" s="23" t="s">
        <v>52</v>
      </c>
      <c r="E1304" s="23" t="s">
        <v>52</v>
      </c>
      <c r="F1304" s="23">
        <v>160019</v>
      </c>
      <c r="G1304" s="23" t="s">
        <v>233</v>
      </c>
      <c r="H1304" s="23" t="s">
        <v>234</v>
      </c>
      <c r="I1304" s="23" t="s">
        <v>104</v>
      </c>
      <c r="J1304" s="23" t="s">
        <v>42</v>
      </c>
      <c r="K1304" s="23" t="s">
        <v>24</v>
      </c>
      <c r="L1304" s="23">
        <v>2</v>
      </c>
      <c r="M1304" s="23">
        <v>168.53</v>
      </c>
      <c r="N1304" s="23">
        <v>5</v>
      </c>
      <c r="O1304" s="23">
        <v>18</v>
      </c>
      <c r="P1304" s="23" t="s">
        <v>33</v>
      </c>
      <c r="Q1304" s="23" t="s">
        <v>34</v>
      </c>
      <c r="R1304" s="23">
        <f t="shared" si="100"/>
        <v>1</v>
      </c>
      <c r="S1304" s="23" t="str">
        <f t="shared" si="101"/>
        <v>ORD101303_20240921_CUST01732_MED019</v>
      </c>
      <c r="T1304" s="23">
        <f t="shared" si="102"/>
        <v>1</v>
      </c>
      <c r="U1304" s="6">
        <f t="shared" si="103"/>
        <v>337.06</v>
      </c>
      <c r="V1304" s="6">
        <f>tbl_Raw_Data[[#This Row],[Discount_Pct]]*tbl_Raw_Data[[#This Row],[Gross_Amount]]/100</f>
        <v>16.852999999999998</v>
      </c>
      <c r="W1304" s="6">
        <f>tbl_Raw_Data[[#This Row],[Gross_Amount]]-tbl_Raw_Data[[#This Row],[Discount_Amount]]</f>
        <v>320.20699999999999</v>
      </c>
      <c r="X1304" s="6">
        <f>tbl_Raw_Data[[#This Row],[Net_Amount_Before_Tax]]*tbl_Raw_Data[[#This Row],[Tax_Pct]]/100</f>
        <v>57.637259999999998</v>
      </c>
      <c r="Y1304" s="6">
        <f>tbl_Raw_Data[[#This Row],[Net_Amount_Before_Tax]]+tbl_Raw_Data[[#This Row],[Tax_Amount]]</f>
        <v>377.84425999999996</v>
      </c>
      <c r="Z1304" s="6">
        <f t="shared" si="104"/>
        <v>2</v>
      </c>
    </row>
    <row r="1305" spans="1:26" x14ac:dyDescent="0.3">
      <c r="A1305" s="23" t="s">
        <v>2342</v>
      </c>
      <c r="B1305" s="34">
        <v>45715</v>
      </c>
      <c r="C1305" s="23" t="s">
        <v>2343</v>
      </c>
      <c r="D1305" s="23" t="s">
        <v>87</v>
      </c>
      <c r="E1305" s="23" t="s">
        <v>88</v>
      </c>
      <c r="F1305" s="23">
        <v>600001</v>
      </c>
      <c r="G1305" s="23" t="s">
        <v>111</v>
      </c>
      <c r="H1305" s="23" t="s">
        <v>112</v>
      </c>
      <c r="I1305" s="23" t="s">
        <v>113</v>
      </c>
      <c r="J1305" s="23" t="s">
        <v>114</v>
      </c>
      <c r="K1305" s="23" t="s">
        <v>24</v>
      </c>
      <c r="L1305" s="23">
        <v>4</v>
      </c>
      <c r="M1305" s="23">
        <v>104.55</v>
      </c>
      <c r="N1305" s="23">
        <v>5</v>
      </c>
      <c r="O1305" s="23">
        <v>12</v>
      </c>
      <c r="P1305" s="23" t="s">
        <v>58</v>
      </c>
      <c r="Q1305" s="23" t="s">
        <v>26</v>
      </c>
      <c r="R1305" s="23">
        <f t="shared" si="100"/>
        <v>1</v>
      </c>
      <c r="S1305" s="23" t="str">
        <f t="shared" si="101"/>
        <v>ORD101304_20250227_CUST01545_MED027</v>
      </c>
      <c r="T1305" s="23">
        <f t="shared" si="102"/>
        <v>1</v>
      </c>
      <c r="U1305" s="6">
        <f t="shared" si="103"/>
        <v>418.2</v>
      </c>
      <c r="V1305" s="6">
        <f>tbl_Raw_Data[[#This Row],[Discount_Pct]]*tbl_Raw_Data[[#This Row],[Gross_Amount]]/100</f>
        <v>20.91</v>
      </c>
      <c r="W1305" s="6">
        <f>tbl_Raw_Data[[#This Row],[Gross_Amount]]-tbl_Raw_Data[[#This Row],[Discount_Amount]]</f>
        <v>397.28999999999996</v>
      </c>
      <c r="X1305" s="6">
        <f>tbl_Raw_Data[[#This Row],[Net_Amount_Before_Tax]]*tbl_Raw_Data[[#This Row],[Tax_Pct]]/100</f>
        <v>47.674799999999998</v>
      </c>
      <c r="Y1305" s="6">
        <f>tbl_Raw_Data[[#This Row],[Net_Amount_Before_Tax]]+tbl_Raw_Data[[#This Row],[Tax_Amount]]</f>
        <v>444.96479999999997</v>
      </c>
      <c r="Z1305" s="6">
        <f t="shared" si="104"/>
        <v>2</v>
      </c>
    </row>
    <row r="1306" spans="1:26" x14ac:dyDescent="0.3">
      <c r="A1306" s="23" t="s">
        <v>2342</v>
      </c>
      <c r="B1306" s="34">
        <v>45751</v>
      </c>
      <c r="C1306" s="23" t="s">
        <v>2344</v>
      </c>
      <c r="D1306" s="23" t="s">
        <v>52</v>
      </c>
      <c r="E1306" s="23" t="s">
        <v>52</v>
      </c>
      <c r="F1306" s="23">
        <v>160001</v>
      </c>
      <c r="G1306" s="23" t="s">
        <v>82</v>
      </c>
      <c r="H1306" s="23" t="s">
        <v>83</v>
      </c>
      <c r="I1306" s="23" t="s">
        <v>84</v>
      </c>
      <c r="J1306" s="23" t="s">
        <v>85</v>
      </c>
      <c r="K1306" s="23" t="s">
        <v>24</v>
      </c>
      <c r="L1306" s="23">
        <v>1</v>
      </c>
      <c r="M1306" s="23">
        <v>314.58999999999997</v>
      </c>
      <c r="N1306" s="23">
        <v>0</v>
      </c>
      <c r="O1306" s="23">
        <v>12</v>
      </c>
      <c r="P1306" s="23" t="s">
        <v>43</v>
      </c>
      <c r="Q1306" s="23" t="s">
        <v>44</v>
      </c>
      <c r="R1306" s="23">
        <f t="shared" si="100"/>
        <v>1</v>
      </c>
      <c r="S1306" s="23" t="str">
        <f t="shared" si="101"/>
        <v>ORD101304_20250404_CUST00528_MED023</v>
      </c>
      <c r="T1306" s="23">
        <f t="shared" si="102"/>
        <v>1</v>
      </c>
      <c r="U1306" s="6">
        <f t="shared" si="103"/>
        <v>314.58999999999997</v>
      </c>
      <c r="V1306" s="6">
        <f>tbl_Raw_Data[[#This Row],[Discount_Pct]]*tbl_Raw_Data[[#This Row],[Gross_Amount]]/100</f>
        <v>0</v>
      </c>
      <c r="W1306" s="6">
        <f>tbl_Raw_Data[[#This Row],[Gross_Amount]]-tbl_Raw_Data[[#This Row],[Discount_Amount]]</f>
        <v>314.58999999999997</v>
      </c>
      <c r="X1306" s="6">
        <f>tbl_Raw_Data[[#This Row],[Net_Amount_Before_Tax]]*tbl_Raw_Data[[#This Row],[Tax_Pct]]/100</f>
        <v>37.750799999999998</v>
      </c>
      <c r="Y1306" s="6">
        <f>tbl_Raw_Data[[#This Row],[Net_Amount_Before_Tax]]+tbl_Raw_Data[[#This Row],[Tax_Amount]]</f>
        <v>352.34079999999994</v>
      </c>
      <c r="Z1306" s="6">
        <f t="shared" si="104"/>
        <v>1</v>
      </c>
    </row>
    <row r="1307" spans="1:26" x14ac:dyDescent="0.3">
      <c r="A1307" s="23" t="s">
        <v>2345</v>
      </c>
      <c r="B1307" s="34">
        <v>45554</v>
      </c>
      <c r="C1307" s="23" t="s">
        <v>2346</v>
      </c>
      <c r="D1307" s="23" t="s">
        <v>100</v>
      </c>
      <c r="E1307" s="23" t="s">
        <v>101</v>
      </c>
      <c r="F1307" s="23">
        <v>201304</v>
      </c>
      <c r="G1307" s="23" t="s">
        <v>283</v>
      </c>
      <c r="H1307" s="23" t="s">
        <v>284</v>
      </c>
      <c r="I1307" s="23" t="s">
        <v>104</v>
      </c>
      <c r="J1307" s="23" t="s">
        <v>42</v>
      </c>
      <c r="K1307" s="23" t="s">
        <v>57</v>
      </c>
      <c r="L1307" s="23">
        <v>2</v>
      </c>
      <c r="M1307" s="23">
        <v>272.72000000000003</v>
      </c>
      <c r="N1307" s="23">
        <v>5</v>
      </c>
      <c r="O1307" s="23">
        <v>12</v>
      </c>
      <c r="P1307" s="23" t="s">
        <v>25</v>
      </c>
      <c r="Q1307" s="23" t="s">
        <v>34</v>
      </c>
      <c r="R1307" s="23">
        <f t="shared" si="100"/>
        <v>1</v>
      </c>
      <c r="S1307" s="23" t="str">
        <f t="shared" si="101"/>
        <v>ORD101306_20240919_CUST02789_MED030</v>
      </c>
      <c r="T1307" s="23">
        <f t="shared" si="102"/>
        <v>1</v>
      </c>
      <c r="U1307" s="6">
        <f t="shared" si="103"/>
        <v>545.44000000000005</v>
      </c>
      <c r="V1307" s="6">
        <f>tbl_Raw_Data[[#This Row],[Discount_Pct]]*tbl_Raw_Data[[#This Row],[Gross_Amount]]/100</f>
        <v>27.272000000000002</v>
      </c>
      <c r="W1307" s="6">
        <f>tbl_Raw_Data[[#This Row],[Gross_Amount]]-tbl_Raw_Data[[#This Row],[Discount_Amount]]</f>
        <v>518.16800000000001</v>
      </c>
      <c r="X1307" s="6">
        <f>tbl_Raw_Data[[#This Row],[Net_Amount_Before_Tax]]*tbl_Raw_Data[[#This Row],[Tax_Pct]]/100</f>
        <v>62.180159999999994</v>
      </c>
      <c r="Y1307" s="6">
        <f>tbl_Raw_Data[[#This Row],[Net_Amount_Before_Tax]]+tbl_Raw_Data[[#This Row],[Tax_Amount]]</f>
        <v>580.34816000000001</v>
      </c>
      <c r="Z1307" s="6">
        <f t="shared" si="104"/>
        <v>3</v>
      </c>
    </row>
    <row r="1308" spans="1:26" x14ac:dyDescent="0.3">
      <c r="A1308" s="23" t="s">
        <v>2347</v>
      </c>
      <c r="B1308" s="34">
        <v>45498</v>
      </c>
      <c r="C1308" s="23" t="s">
        <v>2348</v>
      </c>
      <c r="D1308" s="23" t="s">
        <v>72</v>
      </c>
      <c r="E1308" s="23" t="s">
        <v>73</v>
      </c>
      <c r="F1308" s="23">
        <v>302021</v>
      </c>
      <c r="G1308" s="23" t="s">
        <v>48</v>
      </c>
      <c r="H1308" s="23" t="s">
        <v>49</v>
      </c>
      <c r="I1308" s="23" t="s">
        <v>50</v>
      </c>
      <c r="J1308" s="23" t="s">
        <v>23</v>
      </c>
      <c r="K1308" s="23" t="s">
        <v>24</v>
      </c>
      <c r="L1308" s="23">
        <v>2</v>
      </c>
      <c r="M1308" s="23">
        <v>100.58</v>
      </c>
      <c r="N1308" s="23">
        <v>20</v>
      </c>
      <c r="O1308" s="23">
        <v>12</v>
      </c>
      <c r="P1308" s="23" t="s">
        <v>25</v>
      </c>
      <c r="Q1308" s="23" t="s">
        <v>34</v>
      </c>
      <c r="R1308" s="23">
        <f t="shared" si="100"/>
        <v>1</v>
      </c>
      <c r="S1308" s="23" t="str">
        <f t="shared" si="101"/>
        <v>ORD101307_20240725_CUST00355_MED028</v>
      </c>
      <c r="T1308" s="23">
        <f t="shared" si="102"/>
        <v>1</v>
      </c>
      <c r="U1308" s="6">
        <f t="shared" si="103"/>
        <v>201.16</v>
      </c>
      <c r="V1308" s="6">
        <f>tbl_Raw_Data[[#This Row],[Discount_Pct]]*tbl_Raw_Data[[#This Row],[Gross_Amount]]/100</f>
        <v>40.231999999999999</v>
      </c>
      <c r="W1308" s="6">
        <f>tbl_Raw_Data[[#This Row],[Gross_Amount]]-tbl_Raw_Data[[#This Row],[Discount_Amount]]</f>
        <v>160.928</v>
      </c>
      <c r="X1308" s="6">
        <f>tbl_Raw_Data[[#This Row],[Net_Amount_Before_Tax]]*tbl_Raw_Data[[#This Row],[Tax_Pct]]/100</f>
        <v>19.311360000000001</v>
      </c>
      <c r="Y1308" s="6">
        <f>tbl_Raw_Data[[#This Row],[Net_Amount_Before_Tax]]+tbl_Raw_Data[[#This Row],[Tax_Amount]]</f>
        <v>180.23936</v>
      </c>
      <c r="Z1308" s="6">
        <f t="shared" si="104"/>
        <v>1</v>
      </c>
    </row>
    <row r="1309" spans="1:26" x14ac:dyDescent="0.3">
      <c r="A1309" s="23" t="s">
        <v>2349</v>
      </c>
      <c r="B1309" s="34">
        <v>45689</v>
      </c>
      <c r="C1309" s="23" t="s">
        <v>2350</v>
      </c>
      <c r="D1309" s="23" t="s">
        <v>159</v>
      </c>
      <c r="E1309" s="23" t="s">
        <v>47</v>
      </c>
      <c r="F1309" s="23">
        <v>400076</v>
      </c>
      <c r="G1309" s="23" t="s">
        <v>256</v>
      </c>
      <c r="H1309" s="23" t="s">
        <v>257</v>
      </c>
      <c r="I1309" s="23" t="s">
        <v>22</v>
      </c>
      <c r="J1309" s="23" t="s">
        <v>258</v>
      </c>
      <c r="K1309" s="23" t="s">
        <v>57</v>
      </c>
      <c r="L1309" s="23">
        <v>2</v>
      </c>
      <c r="M1309" s="23">
        <v>58.38</v>
      </c>
      <c r="N1309" s="23">
        <v>5</v>
      </c>
      <c r="O1309" s="23">
        <v>5</v>
      </c>
      <c r="P1309" s="23" t="s">
        <v>58</v>
      </c>
      <c r="Q1309" s="23" t="s">
        <v>34</v>
      </c>
      <c r="R1309" s="23">
        <f t="shared" si="100"/>
        <v>1</v>
      </c>
      <c r="S1309" s="23" t="str">
        <f t="shared" si="101"/>
        <v>ORD101308_20250201_CUST00756_MED025</v>
      </c>
      <c r="T1309" s="23">
        <f t="shared" si="102"/>
        <v>1</v>
      </c>
      <c r="U1309" s="6">
        <f t="shared" si="103"/>
        <v>116.76</v>
      </c>
      <c r="V1309" s="6">
        <f>tbl_Raw_Data[[#This Row],[Discount_Pct]]*tbl_Raw_Data[[#This Row],[Gross_Amount]]/100</f>
        <v>5.838000000000001</v>
      </c>
      <c r="W1309" s="6">
        <f>tbl_Raw_Data[[#This Row],[Gross_Amount]]-tbl_Raw_Data[[#This Row],[Discount_Amount]]</f>
        <v>110.922</v>
      </c>
      <c r="X1309" s="6">
        <f>tbl_Raw_Data[[#This Row],[Net_Amount_Before_Tax]]*tbl_Raw_Data[[#This Row],[Tax_Pct]]/100</f>
        <v>5.5461</v>
      </c>
      <c r="Y1309" s="6">
        <f>tbl_Raw_Data[[#This Row],[Net_Amount_Before_Tax]]+tbl_Raw_Data[[#This Row],[Tax_Amount]]</f>
        <v>116.46809999999999</v>
      </c>
      <c r="Z1309" s="6">
        <f t="shared" si="104"/>
        <v>2</v>
      </c>
    </row>
    <row r="1310" spans="1:26" x14ac:dyDescent="0.3">
      <c r="A1310" s="23" t="s">
        <v>2351</v>
      </c>
      <c r="B1310" s="34">
        <v>45334</v>
      </c>
      <c r="C1310" s="23" t="s">
        <v>2352</v>
      </c>
      <c r="D1310" s="23" t="s">
        <v>80</v>
      </c>
      <c r="E1310" s="23" t="s">
        <v>81</v>
      </c>
      <c r="F1310" s="23">
        <v>395001</v>
      </c>
      <c r="G1310" s="23" t="s">
        <v>30</v>
      </c>
      <c r="H1310" s="23" t="s">
        <v>31</v>
      </c>
      <c r="I1310" s="23" t="s">
        <v>32</v>
      </c>
      <c r="J1310" s="23" t="s">
        <v>23</v>
      </c>
      <c r="K1310" s="23" t="s">
        <v>24</v>
      </c>
      <c r="L1310" s="23">
        <v>3</v>
      </c>
      <c r="M1310" s="23">
        <v>125.69</v>
      </c>
      <c r="N1310" s="23">
        <v>0</v>
      </c>
      <c r="O1310" s="23">
        <v>5</v>
      </c>
      <c r="P1310" s="23" t="s">
        <v>89</v>
      </c>
      <c r="Q1310" s="23" t="s">
        <v>34</v>
      </c>
      <c r="R1310" s="23">
        <f t="shared" si="100"/>
        <v>1</v>
      </c>
      <c r="S1310" s="23" t="str">
        <f t="shared" si="101"/>
        <v>ORD101309_20240212_CUST02716_MED017</v>
      </c>
      <c r="T1310" s="23">
        <f t="shared" si="102"/>
        <v>1</v>
      </c>
      <c r="U1310" s="6">
        <f t="shared" si="103"/>
        <v>377.07</v>
      </c>
      <c r="V1310" s="6">
        <f>tbl_Raw_Data[[#This Row],[Discount_Pct]]*tbl_Raw_Data[[#This Row],[Gross_Amount]]/100</f>
        <v>0</v>
      </c>
      <c r="W1310" s="6">
        <f>tbl_Raw_Data[[#This Row],[Gross_Amount]]-tbl_Raw_Data[[#This Row],[Discount_Amount]]</f>
        <v>377.07</v>
      </c>
      <c r="X1310" s="6">
        <f>tbl_Raw_Data[[#This Row],[Net_Amount_Before_Tax]]*tbl_Raw_Data[[#This Row],[Tax_Pct]]/100</f>
        <v>18.8535</v>
      </c>
      <c r="Y1310" s="6">
        <f>tbl_Raw_Data[[#This Row],[Net_Amount_Before_Tax]]+tbl_Raw_Data[[#This Row],[Tax_Amount]]</f>
        <v>395.92349999999999</v>
      </c>
      <c r="Z1310" s="6">
        <f t="shared" si="104"/>
        <v>1</v>
      </c>
    </row>
    <row r="1311" spans="1:26" x14ac:dyDescent="0.3">
      <c r="A1311" s="23" t="s">
        <v>2353</v>
      </c>
      <c r="B1311" s="34">
        <v>45641</v>
      </c>
      <c r="C1311" s="23" t="s">
        <v>2354</v>
      </c>
      <c r="D1311" s="23" t="s">
        <v>80</v>
      </c>
      <c r="E1311" s="23" t="s">
        <v>81</v>
      </c>
      <c r="F1311" s="23">
        <v>395010</v>
      </c>
      <c r="G1311" s="23" t="s">
        <v>154</v>
      </c>
      <c r="H1311" s="23" t="s">
        <v>155</v>
      </c>
      <c r="I1311" s="23" t="s">
        <v>134</v>
      </c>
      <c r="J1311" s="23" t="s">
        <v>156</v>
      </c>
      <c r="K1311" s="23" t="s">
        <v>57</v>
      </c>
      <c r="L1311" s="23">
        <v>1</v>
      </c>
      <c r="M1311" s="23">
        <v>42.04</v>
      </c>
      <c r="N1311" s="23">
        <v>10</v>
      </c>
      <c r="O1311" s="23">
        <v>12</v>
      </c>
      <c r="P1311" s="23" t="s">
        <v>43</v>
      </c>
      <c r="Q1311" s="23" t="s">
        <v>34</v>
      </c>
      <c r="R1311" s="23">
        <f t="shared" si="100"/>
        <v>1</v>
      </c>
      <c r="S1311" s="23" t="str">
        <f t="shared" si="101"/>
        <v>ORD101310_20241215_CUST01028_MED006</v>
      </c>
      <c r="T1311" s="23">
        <f t="shared" si="102"/>
        <v>1</v>
      </c>
      <c r="U1311" s="6">
        <f t="shared" si="103"/>
        <v>42.04</v>
      </c>
      <c r="V1311" s="6">
        <f>tbl_Raw_Data[[#This Row],[Discount_Pct]]*tbl_Raw_Data[[#This Row],[Gross_Amount]]/100</f>
        <v>4.2039999999999997</v>
      </c>
      <c r="W1311" s="6">
        <f>tbl_Raw_Data[[#This Row],[Gross_Amount]]-tbl_Raw_Data[[#This Row],[Discount_Amount]]</f>
        <v>37.835999999999999</v>
      </c>
      <c r="X1311" s="6">
        <f>tbl_Raw_Data[[#This Row],[Net_Amount_Before_Tax]]*tbl_Raw_Data[[#This Row],[Tax_Pct]]/100</f>
        <v>4.5403199999999995</v>
      </c>
      <c r="Y1311" s="6">
        <f>tbl_Raw_Data[[#This Row],[Net_Amount_Before_Tax]]+tbl_Raw_Data[[#This Row],[Tax_Amount]]</f>
        <v>42.37632</v>
      </c>
      <c r="Z1311" s="6">
        <f t="shared" si="104"/>
        <v>2</v>
      </c>
    </row>
    <row r="1312" spans="1:26" x14ac:dyDescent="0.3">
      <c r="A1312" s="23" t="s">
        <v>2355</v>
      </c>
      <c r="B1312" s="34">
        <v>45522</v>
      </c>
      <c r="C1312" s="23" t="s">
        <v>2356</v>
      </c>
      <c r="D1312" s="23" t="s">
        <v>52</v>
      </c>
      <c r="E1312" s="23" t="s">
        <v>52</v>
      </c>
      <c r="F1312" s="23">
        <v>160001</v>
      </c>
      <c r="G1312" s="23" t="s">
        <v>132</v>
      </c>
      <c r="H1312" s="23" t="s">
        <v>133</v>
      </c>
      <c r="I1312" s="23" t="s">
        <v>134</v>
      </c>
      <c r="J1312" s="23" t="s">
        <v>135</v>
      </c>
      <c r="K1312" s="23" t="s">
        <v>57</v>
      </c>
      <c r="L1312" s="23">
        <v>1</v>
      </c>
      <c r="M1312" s="23">
        <v>80.599999999999994</v>
      </c>
      <c r="N1312" s="23">
        <v>0</v>
      </c>
      <c r="O1312" s="23">
        <v>12</v>
      </c>
      <c r="P1312" s="23" t="s">
        <v>43</v>
      </c>
      <c r="Q1312" s="23" t="s">
        <v>34</v>
      </c>
      <c r="R1312" s="23">
        <f t="shared" si="100"/>
        <v>1</v>
      </c>
      <c r="S1312" s="23" t="str">
        <f t="shared" si="101"/>
        <v>ORD101311_20240818_CUST00754_MED007</v>
      </c>
      <c r="T1312" s="23">
        <f t="shared" si="102"/>
        <v>1</v>
      </c>
      <c r="U1312" s="6">
        <f t="shared" si="103"/>
        <v>80.599999999999994</v>
      </c>
      <c r="V1312" s="6">
        <f>tbl_Raw_Data[[#This Row],[Discount_Pct]]*tbl_Raw_Data[[#This Row],[Gross_Amount]]/100</f>
        <v>0</v>
      </c>
      <c r="W1312" s="6">
        <f>tbl_Raw_Data[[#This Row],[Gross_Amount]]-tbl_Raw_Data[[#This Row],[Discount_Amount]]</f>
        <v>80.599999999999994</v>
      </c>
      <c r="X1312" s="6">
        <f>tbl_Raw_Data[[#This Row],[Net_Amount_Before_Tax]]*tbl_Raw_Data[[#This Row],[Tax_Pct]]/100</f>
        <v>9.6719999999999988</v>
      </c>
      <c r="Y1312" s="6">
        <f>tbl_Raw_Data[[#This Row],[Net_Amount_Before_Tax]]+tbl_Raw_Data[[#This Row],[Tax_Amount]]</f>
        <v>90.271999999999991</v>
      </c>
      <c r="Z1312" s="6">
        <f t="shared" si="104"/>
        <v>1</v>
      </c>
    </row>
    <row r="1313" spans="1:26" x14ac:dyDescent="0.3">
      <c r="A1313" s="23" t="s">
        <v>2357</v>
      </c>
      <c r="B1313" s="34">
        <v>45438</v>
      </c>
      <c r="C1313" s="23" t="s">
        <v>2358</v>
      </c>
      <c r="D1313" s="23" t="s">
        <v>46</v>
      </c>
      <c r="E1313" s="23" t="s">
        <v>47</v>
      </c>
      <c r="F1313" s="23">
        <v>411057</v>
      </c>
      <c r="G1313" s="23" t="s">
        <v>192</v>
      </c>
      <c r="H1313" s="23" t="s">
        <v>193</v>
      </c>
      <c r="I1313" s="23" t="s">
        <v>41</v>
      </c>
      <c r="J1313" s="23" t="s">
        <v>194</v>
      </c>
      <c r="K1313" s="23" t="s">
        <v>24</v>
      </c>
      <c r="L1313" s="23">
        <v>1</v>
      </c>
      <c r="M1313" s="23">
        <v>28.72</v>
      </c>
      <c r="N1313" s="23">
        <v>5</v>
      </c>
      <c r="O1313" s="23">
        <v>5</v>
      </c>
      <c r="P1313" s="23" t="s">
        <v>58</v>
      </c>
      <c r="Q1313" s="23" t="s">
        <v>34</v>
      </c>
      <c r="R1313" s="23">
        <f t="shared" si="100"/>
        <v>1</v>
      </c>
      <c r="S1313" s="23" t="str">
        <f t="shared" si="101"/>
        <v>ORD101312_20240526_CUST02242_MED002</v>
      </c>
      <c r="T1313" s="23">
        <f t="shared" si="102"/>
        <v>1</v>
      </c>
      <c r="U1313" s="6">
        <f t="shared" si="103"/>
        <v>28.72</v>
      </c>
      <c r="V1313" s="6">
        <f>tbl_Raw_Data[[#This Row],[Discount_Pct]]*tbl_Raw_Data[[#This Row],[Gross_Amount]]/100</f>
        <v>1.4359999999999999</v>
      </c>
      <c r="W1313" s="6">
        <f>tbl_Raw_Data[[#This Row],[Gross_Amount]]-tbl_Raw_Data[[#This Row],[Discount_Amount]]</f>
        <v>27.283999999999999</v>
      </c>
      <c r="X1313" s="6">
        <f>tbl_Raw_Data[[#This Row],[Net_Amount_Before_Tax]]*tbl_Raw_Data[[#This Row],[Tax_Pct]]/100</f>
        <v>1.3641999999999999</v>
      </c>
      <c r="Y1313" s="6">
        <f>tbl_Raw_Data[[#This Row],[Net_Amount_Before_Tax]]+tbl_Raw_Data[[#This Row],[Tax_Amount]]</f>
        <v>28.648199999999999</v>
      </c>
      <c r="Z1313" s="6">
        <f t="shared" si="104"/>
        <v>2</v>
      </c>
    </row>
    <row r="1314" spans="1:26" x14ac:dyDescent="0.3">
      <c r="A1314" s="23" t="s">
        <v>2359</v>
      </c>
      <c r="B1314" s="34">
        <v>45621</v>
      </c>
      <c r="C1314" s="23" t="s">
        <v>2360</v>
      </c>
      <c r="D1314" s="23" t="s">
        <v>19</v>
      </c>
      <c r="E1314" s="23" t="s">
        <v>19</v>
      </c>
      <c r="F1314" s="23">
        <v>110085</v>
      </c>
      <c r="G1314" s="23" t="s">
        <v>107</v>
      </c>
      <c r="H1314" s="23" t="s">
        <v>108</v>
      </c>
      <c r="I1314" s="23" t="s">
        <v>63</v>
      </c>
      <c r="J1314" s="23" t="s">
        <v>42</v>
      </c>
      <c r="K1314" s="23" t="s">
        <v>57</v>
      </c>
      <c r="L1314" s="23">
        <v>4</v>
      </c>
      <c r="M1314" s="23">
        <v>101.15</v>
      </c>
      <c r="N1314" s="23">
        <v>0</v>
      </c>
      <c r="O1314" s="23">
        <v>5</v>
      </c>
      <c r="P1314" s="23" t="s">
        <v>25</v>
      </c>
      <c r="Q1314" s="23" t="s">
        <v>26</v>
      </c>
      <c r="R1314" s="23">
        <f t="shared" si="100"/>
        <v>1</v>
      </c>
      <c r="S1314" s="23" t="str">
        <f t="shared" si="101"/>
        <v>ORD101313_20241125_CUST01518_MED005</v>
      </c>
      <c r="T1314" s="23">
        <f t="shared" si="102"/>
        <v>1</v>
      </c>
      <c r="U1314" s="6">
        <f t="shared" si="103"/>
        <v>404.6</v>
      </c>
      <c r="V1314" s="6">
        <f>tbl_Raw_Data[[#This Row],[Discount_Pct]]*tbl_Raw_Data[[#This Row],[Gross_Amount]]/100</f>
        <v>0</v>
      </c>
      <c r="W1314" s="6">
        <f>tbl_Raw_Data[[#This Row],[Gross_Amount]]-tbl_Raw_Data[[#This Row],[Discount_Amount]]</f>
        <v>404.6</v>
      </c>
      <c r="X1314" s="6">
        <f>tbl_Raw_Data[[#This Row],[Net_Amount_Before_Tax]]*tbl_Raw_Data[[#This Row],[Tax_Pct]]/100</f>
        <v>20.23</v>
      </c>
      <c r="Y1314" s="6">
        <f>tbl_Raw_Data[[#This Row],[Net_Amount_Before_Tax]]+tbl_Raw_Data[[#This Row],[Tax_Amount]]</f>
        <v>424.83000000000004</v>
      </c>
      <c r="Z1314" s="6">
        <f t="shared" si="104"/>
        <v>3</v>
      </c>
    </row>
    <row r="1315" spans="1:26" x14ac:dyDescent="0.3">
      <c r="A1315" s="23" t="s">
        <v>2361</v>
      </c>
      <c r="B1315" s="34">
        <v>45414</v>
      </c>
      <c r="C1315" s="23" t="s">
        <v>2362</v>
      </c>
      <c r="D1315" s="23" t="s">
        <v>183</v>
      </c>
      <c r="E1315" s="23" t="s">
        <v>184</v>
      </c>
      <c r="F1315" s="23">
        <v>122018</v>
      </c>
      <c r="G1315" s="23" t="s">
        <v>94</v>
      </c>
      <c r="H1315" s="23" t="s">
        <v>95</v>
      </c>
      <c r="I1315" s="23" t="s">
        <v>84</v>
      </c>
      <c r="J1315" s="23" t="s">
        <v>42</v>
      </c>
      <c r="K1315" s="23" t="s">
        <v>24</v>
      </c>
      <c r="L1315" s="23">
        <v>1</v>
      </c>
      <c r="M1315" s="23">
        <v>84.24</v>
      </c>
      <c r="N1315" s="23">
        <v>0</v>
      </c>
      <c r="O1315" s="23">
        <v>12</v>
      </c>
      <c r="P1315" s="23" t="s">
        <v>58</v>
      </c>
      <c r="Q1315" s="23" t="s">
        <v>26</v>
      </c>
      <c r="R1315" s="23">
        <f t="shared" si="100"/>
        <v>1</v>
      </c>
      <c r="S1315" s="23" t="str">
        <f t="shared" si="101"/>
        <v>ORD101314_20240502_CUST00920_MED021</v>
      </c>
      <c r="T1315" s="23">
        <f t="shared" si="102"/>
        <v>1</v>
      </c>
      <c r="U1315" s="6">
        <f t="shared" si="103"/>
        <v>84.24</v>
      </c>
      <c r="V1315" s="6">
        <f>tbl_Raw_Data[[#This Row],[Discount_Pct]]*tbl_Raw_Data[[#This Row],[Gross_Amount]]/100</f>
        <v>0</v>
      </c>
      <c r="W1315" s="6">
        <f>tbl_Raw_Data[[#This Row],[Gross_Amount]]-tbl_Raw_Data[[#This Row],[Discount_Amount]]</f>
        <v>84.24</v>
      </c>
      <c r="X1315" s="6">
        <f>tbl_Raw_Data[[#This Row],[Net_Amount_Before_Tax]]*tbl_Raw_Data[[#This Row],[Tax_Pct]]/100</f>
        <v>10.108799999999999</v>
      </c>
      <c r="Y1315" s="6">
        <f>tbl_Raw_Data[[#This Row],[Net_Amount_Before_Tax]]+tbl_Raw_Data[[#This Row],[Tax_Amount]]</f>
        <v>94.348799999999997</v>
      </c>
      <c r="Z1315" s="6">
        <f t="shared" si="104"/>
        <v>0</v>
      </c>
    </row>
    <row r="1316" spans="1:26" x14ac:dyDescent="0.3">
      <c r="A1316" s="23" t="s">
        <v>2363</v>
      </c>
      <c r="B1316" s="34">
        <v>45922</v>
      </c>
      <c r="C1316" s="23" t="s">
        <v>2364</v>
      </c>
      <c r="D1316" s="23" t="s">
        <v>142</v>
      </c>
      <c r="E1316" s="23" t="s">
        <v>81</v>
      </c>
      <c r="F1316" s="23">
        <v>380058</v>
      </c>
      <c r="G1316" s="23" t="s">
        <v>283</v>
      </c>
      <c r="H1316" s="23" t="s">
        <v>284</v>
      </c>
      <c r="I1316" s="23" t="s">
        <v>104</v>
      </c>
      <c r="J1316" s="23" t="s">
        <v>42</v>
      </c>
      <c r="K1316" s="23" t="s">
        <v>57</v>
      </c>
      <c r="L1316" s="23">
        <v>3</v>
      </c>
      <c r="M1316" s="23">
        <v>303.35000000000002</v>
      </c>
      <c r="N1316" s="23">
        <v>10</v>
      </c>
      <c r="O1316" s="23">
        <v>5</v>
      </c>
      <c r="P1316" s="23" t="s">
        <v>33</v>
      </c>
      <c r="Q1316" s="23" t="s">
        <v>34</v>
      </c>
      <c r="R1316" s="23">
        <f t="shared" si="100"/>
        <v>1</v>
      </c>
      <c r="S1316" s="23" t="str">
        <f t="shared" si="101"/>
        <v>ORD101315_20250922_CUST01585_MED030</v>
      </c>
      <c r="T1316" s="23">
        <f t="shared" si="102"/>
        <v>1</v>
      </c>
      <c r="U1316" s="6">
        <f t="shared" si="103"/>
        <v>910.05000000000007</v>
      </c>
      <c r="V1316" s="6">
        <f>tbl_Raw_Data[[#This Row],[Discount_Pct]]*tbl_Raw_Data[[#This Row],[Gross_Amount]]/100</f>
        <v>91.004999999999995</v>
      </c>
      <c r="W1316" s="6">
        <f>tbl_Raw_Data[[#This Row],[Gross_Amount]]-tbl_Raw_Data[[#This Row],[Discount_Amount]]</f>
        <v>819.04500000000007</v>
      </c>
      <c r="X1316" s="6">
        <f>tbl_Raw_Data[[#This Row],[Net_Amount_Before_Tax]]*tbl_Raw_Data[[#This Row],[Tax_Pct]]/100</f>
        <v>40.952250000000006</v>
      </c>
      <c r="Y1316" s="6">
        <f>tbl_Raw_Data[[#This Row],[Net_Amount_Before_Tax]]+tbl_Raw_Data[[#This Row],[Tax_Amount]]</f>
        <v>859.99725000000012</v>
      </c>
      <c r="Z1316" s="6">
        <f t="shared" si="104"/>
        <v>5</v>
      </c>
    </row>
    <row r="1317" spans="1:26" x14ac:dyDescent="0.3">
      <c r="A1317" s="23" t="s">
        <v>2365</v>
      </c>
      <c r="B1317" s="34">
        <v>45660</v>
      </c>
      <c r="C1317" s="23" t="s">
        <v>748</v>
      </c>
      <c r="D1317" s="23" t="s">
        <v>92</v>
      </c>
      <c r="E1317" s="23" t="s">
        <v>93</v>
      </c>
      <c r="F1317" s="23">
        <v>560034</v>
      </c>
      <c r="G1317" s="23" t="s">
        <v>119</v>
      </c>
      <c r="H1317" s="23" t="s">
        <v>120</v>
      </c>
      <c r="I1317" s="23" t="s">
        <v>32</v>
      </c>
      <c r="J1317" s="23" t="s">
        <v>64</v>
      </c>
      <c r="K1317" s="23" t="s">
        <v>57</v>
      </c>
      <c r="L1317" s="23">
        <v>2</v>
      </c>
      <c r="M1317" s="23">
        <v>64.900000000000006</v>
      </c>
      <c r="N1317" s="23">
        <v>15</v>
      </c>
      <c r="O1317" s="23">
        <v>5</v>
      </c>
      <c r="P1317" s="23" t="s">
        <v>65</v>
      </c>
      <c r="Q1317" s="23" t="s">
        <v>34</v>
      </c>
      <c r="R1317" s="23">
        <f t="shared" si="100"/>
        <v>1</v>
      </c>
      <c r="S1317" s="23" t="str">
        <f t="shared" si="101"/>
        <v>ORD101316_20250103_CUST00917_MED010</v>
      </c>
      <c r="T1317" s="23">
        <f t="shared" si="102"/>
        <v>1</v>
      </c>
      <c r="U1317" s="6">
        <f t="shared" si="103"/>
        <v>129.80000000000001</v>
      </c>
      <c r="V1317" s="6">
        <f>tbl_Raw_Data[[#This Row],[Discount_Pct]]*tbl_Raw_Data[[#This Row],[Gross_Amount]]/100</f>
        <v>19.470000000000002</v>
      </c>
      <c r="W1317" s="6">
        <f>tbl_Raw_Data[[#This Row],[Gross_Amount]]-tbl_Raw_Data[[#This Row],[Discount_Amount]]</f>
        <v>110.33000000000001</v>
      </c>
      <c r="X1317" s="6">
        <f>tbl_Raw_Data[[#This Row],[Net_Amount_Before_Tax]]*tbl_Raw_Data[[#This Row],[Tax_Pct]]/100</f>
        <v>5.5165000000000006</v>
      </c>
      <c r="Y1317" s="6">
        <f>tbl_Raw_Data[[#This Row],[Net_Amount_Before_Tax]]+tbl_Raw_Data[[#This Row],[Tax_Amount]]</f>
        <v>115.84650000000002</v>
      </c>
      <c r="Z1317" s="6">
        <f t="shared" si="104"/>
        <v>2</v>
      </c>
    </row>
    <row r="1318" spans="1:26" x14ac:dyDescent="0.3">
      <c r="A1318" s="23" t="s">
        <v>2366</v>
      </c>
      <c r="B1318" s="34">
        <v>45599</v>
      </c>
      <c r="C1318" s="23" t="s">
        <v>2367</v>
      </c>
      <c r="D1318" s="23" t="s">
        <v>19</v>
      </c>
      <c r="E1318" s="23" t="s">
        <v>19</v>
      </c>
      <c r="F1318" s="23">
        <v>110024</v>
      </c>
      <c r="G1318" s="23" t="s">
        <v>224</v>
      </c>
      <c r="H1318" s="23" t="s">
        <v>225</v>
      </c>
      <c r="I1318" s="23" t="s">
        <v>147</v>
      </c>
      <c r="J1318" s="23" t="s">
        <v>23</v>
      </c>
      <c r="K1318" s="23" t="s">
        <v>24</v>
      </c>
      <c r="L1318" s="23">
        <v>1</v>
      </c>
      <c r="M1318" s="23">
        <v>53.64</v>
      </c>
      <c r="N1318" s="23">
        <v>15</v>
      </c>
      <c r="O1318" s="23">
        <v>12</v>
      </c>
      <c r="P1318" s="23" t="s">
        <v>58</v>
      </c>
      <c r="Q1318" s="23" t="s">
        <v>44</v>
      </c>
      <c r="R1318" s="23">
        <f t="shared" si="100"/>
        <v>1</v>
      </c>
      <c r="S1318" s="23" t="str">
        <f t="shared" si="101"/>
        <v>ORD101317_20241103_CUST00590_MED015</v>
      </c>
      <c r="T1318" s="23">
        <f t="shared" si="102"/>
        <v>1</v>
      </c>
      <c r="U1318" s="6">
        <f t="shared" si="103"/>
        <v>53.64</v>
      </c>
      <c r="V1318" s="6">
        <f>tbl_Raw_Data[[#This Row],[Discount_Pct]]*tbl_Raw_Data[[#This Row],[Gross_Amount]]/100</f>
        <v>8.0459999999999994</v>
      </c>
      <c r="W1318" s="6">
        <f>tbl_Raw_Data[[#This Row],[Gross_Amount]]-tbl_Raw_Data[[#This Row],[Discount_Amount]]</f>
        <v>45.594000000000001</v>
      </c>
      <c r="X1318" s="6">
        <f>tbl_Raw_Data[[#This Row],[Net_Amount_Before_Tax]]*tbl_Raw_Data[[#This Row],[Tax_Pct]]/100</f>
        <v>5.4712800000000001</v>
      </c>
      <c r="Y1318" s="6">
        <f>tbl_Raw_Data[[#This Row],[Net_Amount_Before_Tax]]+tbl_Raw_Data[[#This Row],[Tax_Amount]]</f>
        <v>51.065280000000001</v>
      </c>
      <c r="Z1318" s="6">
        <f t="shared" si="104"/>
        <v>1</v>
      </c>
    </row>
    <row r="1319" spans="1:26" x14ac:dyDescent="0.3">
      <c r="A1319" s="23" t="s">
        <v>2368</v>
      </c>
      <c r="B1319" s="34">
        <v>45707</v>
      </c>
      <c r="C1319" s="23" t="s">
        <v>1763</v>
      </c>
      <c r="D1319" s="23" t="s">
        <v>80</v>
      </c>
      <c r="E1319" s="23" t="s">
        <v>81</v>
      </c>
      <c r="F1319" s="23">
        <v>395007</v>
      </c>
      <c r="G1319" s="23" t="s">
        <v>160</v>
      </c>
      <c r="H1319" s="23" t="s">
        <v>161</v>
      </c>
      <c r="I1319" s="23" t="s">
        <v>50</v>
      </c>
      <c r="J1319" s="23" t="s">
        <v>23</v>
      </c>
      <c r="K1319" s="23" t="s">
        <v>24</v>
      </c>
      <c r="L1319" s="23">
        <v>2</v>
      </c>
      <c r="M1319" s="23">
        <v>145.31</v>
      </c>
      <c r="N1319" s="23">
        <v>15</v>
      </c>
      <c r="O1319" s="23">
        <v>12</v>
      </c>
      <c r="P1319" s="23" t="s">
        <v>65</v>
      </c>
      <c r="Q1319" s="23" t="s">
        <v>44</v>
      </c>
      <c r="R1319" s="23">
        <f t="shared" si="100"/>
        <v>1</v>
      </c>
      <c r="S1319" s="23" t="str">
        <f t="shared" si="101"/>
        <v>ORD101318_20250219_CUST01725_MED014</v>
      </c>
      <c r="T1319" s="23">
        <f t="shared" si="102"/>
        <v>1</v>
      </c>
      <c r="U1319" s="6">
        <f t="shared" si="103"/>
        <v>290.62</v>
      </c>
      <c r="V1319" s="6">
        <f>tbl_Raw_Data[[#This Row],[Discount_Pct]]*tbl_Raw_Data[[#This Row],[Gross_Amount]]/100</f>
        <v>43.593000000000004</v>
      </c>
      <c r="W1319" s="6">
        <f>tbl_Raw_Data[[#This Row],[Gross_Amount]]-tbl_Raw_Data[[#This Row],[Discount_Amount]]</f>
        <v>247.02699999999999</v>
      </c>
      <c r="X1319" s="6">
        <f>tbl_Raw_Data[[#This Row],[Net_Amount_Before_Tax]]*tbl_Raw_Data[[#This Row],[Tax_Pct]]/100</f>
        <v>29.643239999999995</v>
      </c>
      <c r="Y1319" s="6">
        <f>tbl_Raw_Data[[#This Row],[Net_Amount_Before_Tax]]+tbl_Raw_Data[[#This Row],[Tax_Amount]]</f>
        <v>276.67023999999998</v>
      </c>
      <c r="Z1319" s="6">
        <f t="shared" si="104"/>
        <v>2</v>
      </c>
    </row>
    <row r="1320" spans="1:26" x14ac:dyDescent="0.3">
      <c r="A1320" s="23" t="s">
        <v>2369</v>
      </c>
      <c r="B1320" s="34">
        <v>45428</v>
      </c>
      <c r="C1320" s="23" t="s">
        <v>2370</v>
      </c>
      <c r="D1320" s="23" t="s">
        <v>72</v>
      </c>
      <c r="E1320" s="23" t="s">
        <v>73</v>
      </c>
      <c r="F1320" s="23">
        <v>302033</v>
      </c>
      <c r="G1320" s="23" t="s">
        <v>132</v>
      </c>
      <c r="H1320" s="23" t="s">
        <v>133</v>
      </c>
      <c r="I1320" s="23" t="s">
        <v>134</v>
      </c>
      <c r="J1320" s="23" t="s">
        <v>135</v>
      </c>
      <c r="K1320" s="23" t="s">
        <v>57</v>
      </c>
      <c r="L1320" s="23">
        <v>1</v>
      </c>
      <c r="M1320" s="23">
        <v>80.430000000000007</v>
      </c>
      <c r="N1320" s="23">
        <v>5</v>
      </c>
      <c r="O1320" s="23">
        <v>18</v>
      </c>
      <c r="P1320" s="23" t="s">
        <v>65</v>
      </c>
      <c r="Q1320" s="23" t="s">
        <v>90</v>
      </c>
      <c r="R1320" s="23">
        <f t="shared" si="100"/>
        <v>1</v>
      </c>
      <c r="S1320" s="23" t="str">
        <f t="shared" si="101"/>
        <v>ORD101319_20240516_CUST02963_MED007</v>
      </c>
      <c r="T1320" s="23">
        <f t="shared" si="102"/>
        <v>1</v>
      </c>
      <c r="U1320" s="6">
        <f t="shared" si="103"/>
        <v>80.430000000000007</v>
      </c>
      <c r="V1320" s="6">
        <f>tbl_Raw_Data[[#This Row],[Discount_Pct]]*tbl_Raw_Data[[#This Row],[Gross_Amount]]/100</f>
        <v>4.0215000000000005</v>
      </c>
      <c r="W1320" s="6">
        <f>tbl_Raw_Data[[#This Row],[Gross_Amount]]-tbl_Raw_Data[[#This Row],[Discount_Amount]]</f>
        <v>76.408500000000004</v>
      </c>
      <c r="X1320" s="6">
        <f>tbl_Raw_Data[[#This Row],[Net_Amount_Before_Tax]]*tbl_Raw_Data[[#This Row],[Tax_Pct]]/100</f>
        <v>13.753530000000001</v>
      </c>
      <c r="Y1320" s="6">
        <f>tbl_Raw_Data[[#This Row],[Net_Amount_Before_Tax]]+tbl_Raw_Data[[#This Row],[Tax_Amount]]</f>
        <v>90.162030000000001</v>
      </c>
      <c r="Z1320" s="6">
        <f t="shared" si="104"/>
        <v>1</v>
      </c>
    </row>
    <row r="1321" spans="1:26" x14ac:dyDescent="0.3">
      <c r="A1321" s="23" t="s">
        <v>2371</v>
      </c>
      <c r="B1321" s="34">
        <v>45710</v>
      </c>
      <c r="C1321" s="23" t="s">
        <v>2372</v>
      </c>
      <c r="D1321" s="23" t="s">
        <v>52</v>
      </c>
      <c r="E1321" s="23" t="s">
        <v>52</v>
      </c>
      <c r="F1321" s="23">
        <v>160022</v>
      </c>
      <c r="G1321" s="23" t="s">
        <v>119</v>
      </c>
      <c r="H1321" s="23" t="s">
        <v>120</v>
      </c>
      <c r="I1321" s="23" t="s">
        <v>32</v>
      </c>
      <c r="J1321" s="23" t="s">
        <v>64</v>
      </c>
      <c r="K1321" s="23" t="s">
        <v>57</v>
      </c>
      <c r="L1321" s="23">
        <v>1</v>
      </c>
      <c r="M1321" s="23">
        <v>64.27</v>
      </c>
      <c r="N1321" s="23">
        <v>0</v>
      </c>
      <c r="O1321" s="23">
        <v>18</v>
      </c>
      <c r="P1321" s="23" t="s">
        <v>65</v>
      </c>
      <c r="Q1321" s="23" t="s">
        <v>26</v>
      </c>
      <c r="R1321" s="23">
        <f t="shared" si="100"/>
        <v>1</v>
      </c>
      <c r="S1321" s="23" t="str">
        <f t="shared" si="101"/>
        <v>ORD101320_20250222_CUST01536_MED010</v>
      </c>
      <c r="T1321" s="23">
        <f t="shared" si="102"/>
        <v>1</v>
      </c>
      <c r="U1321" s="6">
        <f t="shared" si="103"/>
        <v>64.27</v>
      </c>
      <c r="V1321" s="6">
        <f>tbl_Raw_Data[[#This Row],[Discount_Pct]]*tbl_Raw_Data[[#This Row],[Gross_Amount]]/100</f>
        <v>0</v>
      </c>
      <c r="W1321" s="6">
        <f>tbl_Raw_Data[[#This Row],[Gross_Amount]]-tbl_Raw_Data[[#This Row],[Discount_Amount]]</f>
        <v>64.27</v>
      </c>
      <c r="X1321" s="6">
        <f>tbl_Raw_Data[[#This Row],[Net_Amount_Before_Tax]]*tbl_Raw_Data[[#This Row],[Tax_Pct]]/100</f>
        <v>11.568599999999998</v>
      </c>
      <c r="Y1321" s="6">
        <f>tbl_Raw_Data[[#This Row],[Net_Amount_Before_Tax]]+tbl_Raw_Data[[#This Row],[Tax_Amount]]</f>
        <v>75.8386</v>
      </c>
      <c r="Z1321" s="6">
        <f t="shared" si="104"/>
        <v>3</v>
      </c>
    </row>
    <row r="1322" spans="1:26" x14ac:dyDescent="0.3">
      <c r="A1322" s="23" t="s">
        <v>2371</v>
      </c>
      <c r="B1322" s="34">
        <v>45514</v>
      </c>
      <c r="C1322" s="23" t="s">
        <v>2373</v>
      </c>
      <c r="D1322" s="23" t="s">
        <v>72</v>
      </c>
      <c r="E1322" s="23" t="s">
        <v>73</v>
      </c>
      <c r="F1322" s="23">
        <v>302021</v>
      </c>
      <c r="G1322" s="23" t="s">
        <v>102</v>
      </c>
      <c r="H1322" s="23" t="s">
        <v>103</v>
      </c>
      <c r="I1322" s="23" t="s">
        <v>104</v>
      </c>
      <c r="J1322" s="23" t="s">
        <v>64</v>
      </c>
      <c r="K1322" s="23" t="s">
        <v>57</v>
      </c>
      <c r="L1322" s="23">
        <v>1</v>
      </c>
      <c r="M1322" s="23">
        <v>96.41</v>
      </c>
      <c r="N1322" s="23">
        <v>5</v>
      </c>
      <c r="O1322" s="23">
        <v>5</v>
      </c>
      <c r="P1322" s="23" t="s">
        <v>25</v>
      </c>
      <c r="Q1322" s="23" t="s">
        <v>34</v>
      </c>
      <c r="R1322" s="23">
        <f t="shared" si="100"/>
        <v>1</v>
      </c>
      <c r="S1322" s="23" t="str">
        <f t="shared" si="101"/>
        <v>ORD101320_20240810_CUST01384_MED029</v>
      </c>
      <c r="T1322" s="23">
        <f t="shared" si="102"/>
        <v>1</v>
      </c>
      <c r="U1322" s="6">
        <f t="shared" si="103"/>
        <v>96.41</v>
      </c>
      <c r="V1322" s="6">
        <f>tbl_Raw_Data[[#This Row],[Discount_Pct]]*tbl_Raw_Data[[#This Row],[Gross_Amount]]/100</f>
        <v>4.8204999999999991</v>
      </c>
      <c r="W1322" s="6">
        <f>tbl_Raw_Data[[#This Row],[Gross_Amount]]-tbl_Raw_Data[[#This Row],[Discount_Amount]]</f>
        <v>91.589500000000001</v>
      </c>
      <c r="X1322" s="6">
        <f>tbl_Raw_Data[[#This Row],[Net_Amount_Before_Tax]]*tbl_Raw_Data[[#This Row],[Tax_Pct]]/100</f>
        <v>4.5794749999999995</v>
      </c>
      <c r="Y1322" s="6">
        <f>tbl_Raw_Data[[#This Row],[Net_Amount_Before_Tax]]+tbl_Raw_Data[[#This Row],[Tax_Amount]]</f>
        <v>96.168975000000003</v>
      </c>
      <c r="Z1322" s="6">
        <f t="shared" si="104"/>
        <v>1</v>
      </c>
    </row>
    <row r="1323" spans="1:26" x14ac:dyDescent="0.3">
      <c r="A1323" s="23" t="s">
        <v>2374</v>
      </c>
      <c r="B1323" s="34">
        <v>45975</v>
      </c>
      <c r="C1323" s="23" t="s">
        <v>2375</v>
      </c>
      <c r="D1323" s="23" t="s">
        <v>87</v>
      </c>
      <c r="E1323" s="23" t="s">
        <v>88</v>
      </c>
      <c r="F1323" s="23">
        <v>600018</v>
      </c>
      <c r="G1323" s="23" t="s">
        <v>20</v>
      </c>
      <c r="H1323" s="23" t="s">
        <v>21</v>
      </c>
      <c r="I1323" s="23" t="s">
        <v>22</v>
      </c>
      <c r="J1323" s="23" t="s">
        <v>23</v>
      </c>
      <c r="K1323" s="23" t="s">
        <v>24</v>
      </c>
      <c r="L1323" s="23">
        <v>2</v>
      </c>
      <c r="M1323" s="23">
        <v>146.84</v>
      </c>
      <c r="N1323" s="23">
        <v>10</v>
      </c>
      <c r="O1323" s="23">
        <v>12</v>
      </c>
      <c r="P1323" s="23" t="s">
        <v>43</v>
      </c>
      <c r="Q1323" s="23" t="s">
        <v>26</v>
      </c>
      <c r="R1323" s="23">
        <f t="shared" si="100"/>
        <v>1</v>
      </c>
      <c r="S1323" s="23" t="str">
        <f t="shared" si="101"/>
        <v>ORD101322_20251114_CUST00706_MED024</v>
      </c>
      <c r="T1323" s="23">
        <f t="shared" si="102"/>
        <v>1</v>
      </c>
      <c r="U1323" s="6">
        <f t="shared" si="103"/>
        <v>293.68</v>
      </c>
      <c r="V1323" s="6">
        <f>tbl_Raw_Data[[#This Row],[Discount_Pct]]*tbl_Raw_Data[[#This Row],[Gross_Amount]]/100</f>
        <v>29.368000000000002</v>
      </c>
      <c r="W1323" s="6">
        <f>tbl_Raw_Data[[#This Row],[Gross_Amount]]-tbl_Raw_Data[[#This Row],[Discount_Amount]]</f>
        <v>264.31200000000001</v>
      </c>
      <c r="X1323" s="6">
        <f>tbl_Raw_Data[[#This Row],[Net_Amount_Before_Tax]]*tbl_Raw_Data[[#This Row],[Tax_Pct]]/100</f>
        <v>31.71744</v>
      </c>
      <c r="Y1323" s="6">
        <f>tbl_Raw_Data[[#This Row],[Net_Amount_Before_Tax]]+tbl_Raw_Data[[#This Row],[Tax_Amount]]</f>
        <v>296.02944000000002</v>
      </c>
      <c r="Z1323" s="6">
        <f t="shared" si="104"/>
        <v>2</v>
      </c>
    </row>
    <row r="1324" spans="1:26" x14ac:dyDescent="0.3">
      <c r="A1324" s="23" t="s">
        <v>2376</v>
      </c>
      <c r="B1324" s="34">
        <v>45543</v>
      </c>
      <c r="C1324" s="23" t="s">
        <v>831</v>
      </c>
      <c r="D1324" s="23" t="s">
        <v>92</v>
      </c>
      <c r="E1324" s="23" t="s">
        <v>93</v>
      </c>
      <c r="F1324" s="23">
        <v>560100</v>
      </c>
      <c r="G1324" s="23" t="s">
        <v>256</v>
      </c>
      <c r="H1324" s="23" t="s">
        <v>257</v>
      </c>
      <c r="I1324" s="23" t="s">
        <v>22</v>
      </c>
      <c r="J1324" s="23" t="s">
        <v>258</v>
      </c>
      <c r="K1324" s="23" t="s">
        <v>57</v>
      </c>
      <c r="L1324" s="23">
        <v>4</v>
      </c>
      <c r="M1324" s="23">
        <v>62.75</v>
      </c>
      <c r="N1324" s="23">
        <v>15</v>
      </c>
      <c r="O1324" s="23">
        <v>12</v>
      </c>
      <c r="P1324" s="23" t="s">
        <v>58</v>
      </c>
      <c r="Q1324" s="23" t="s">
        <v>34</v>
      </c>
      <c r="R1324" s="23">
        <f t="shared" si="100"/>
        <v>1</v>
      </c>
      <c r="S1324" s="23" t="str">
        <f t="shared" si="101"/>
        <v>ORD101323_20240908_CUST03025_MED025</v>
      </c>
      <c r="T1324" s="23">
        <f t="shared" si="102"/>
        <v>1</v>
      </c>
      <c r="U1324" s="6">
        <f t="shared" si="103"/>
        <v>251</v>
      </c>
      <c r="V1324" s="6">
        <f>tbl_Raw_Data[[#This Row],[Discount_Pct]]*tbl_Raw_Data[[#This Row],[Gross_Amount]]/100</f>
        <v>37.65</v>
      </c>
      <c r="W1324" s="6">
        <f>tbl_Raw_Data[[#This Row],[Gross_Amount]]-tbl_Raw_Data[[#This Row],[Discount_Amount]]</f>
        <v>213.35</v>
      </c>
      <c r="X1324" s="6">
        <f>tbl_Raw_Data[[#This Row],[Net_Amount_Before_Tax]]*tbl_Raw_Data[[#This Row],[Tax_Pct]]/100</f>
        <v>25.601999999999997</v>
      </c>
      <c r="Y1324" s="6">
        <f>tbl_Raw_Data[[#This Row],[Net_Amount_Before_Tax]]+tbl_Raw_Data[[#This Row],[Tax_Amount]]</f>
        <v>238.952</v>
      </c>
      <c r="Z1324" s="6">
        <f t="shared" si="104"/>
        <v>3</v>
      </c>
    </row>
    <row r="1325" spans="1:26" x14ac:dyDescent="0.3">
      <c r="A1325" s="23" t="s">
        <v>2377</v>
      </c>
      <c r="B1325" s="34">
        <v>45358</v>
      </c>
      <c r="C1325" s="23" t="s">
        <v>2378</v>
      </c>
      <c r="D1325" s="23" t="s">
        <v>19</v>
      </c>
      <c r="E1325" s="23" t="s">
        <v>19</v>
      </c>
      <c r="F1325" s="23">
        <v>110029</v>
      </c>
      <c r="G1325" s="23" t="s">
        <v>39</v>
      </c>
      <c r="H1325" s="23" t="s">
        <v>40</v>
      </c>
      <c r="I1325" s="23" t="s">
        <v>41</v>
      </c>
      <c r="J1325" s="23" t="s">
        <v>42</v>
      </c>
      <c r="K1325" s="23" t="s">
        <v>24</v>
      </c>
      <c r="L1325" s="23">
        <v>4</v>
      </c>
      <c r="M1325" s="23">
        <v>33.44</v>
      </c>
      <c r="N1325" s="23">
        <v>5</v>
      </c>
      <c r="O1325" s="23">
        <v>5</v>
      </c>
      <c r="P1325" s="23" t="s">
        <v>65</v>
      </c>
      <c r="Q1325" s="23" t="s">
        <v>34</v>
      </c>
      <c r="R1325" s="23">
        <f t="shared" si="100"/>
        <v>1</v>
      </c>
      <c r="S1325" s="23" t="str">
        <f t="shared" si="101"/>
        <v>ORD101324_20240307_CUST00352_MED001</v>
      </c>
      <c r="T1325" s="23">
        <f t="shared" si="102"/>
        <v>1</v>
      </c>
      <c r="U1325" s="6">
        <f t="shared" si="103"/>
        <v>133.76</v>
      </c>
      <c r="V1325" s="6">
        <f>tbl_Raw_Data[[#This Row],[Discount_Pct]]*tbl_Raw_Data[[#This Row],[Gross_Amount]]/100</f>
        <v>6.6879999999999997</v>
      </c>
      <c r="W1325" s="6">
        <f>tbl_Raw_Data[[#This Row],[Gross_Amount]]-tbl_Raw_Data[[#This Row],[Discount_Amount]]</f>
        <v>127.07199999999999</v>
      </c>
      <c r="X1325" s="6">
        <f>tbl_Raw_Data[[#This Row],[Net_Amount_Before_Tax]]*tbl_Raw_Data[[#This Row],[Tax_Pct]]/100</f>
        <v>6.3535999999999992</v>
      </c>
      <c r="Y1325" s="6">
        <f>tbl_Raw_Data[[#This Row],[Net_Amount_Before_Tax]]+tbl_Raw_Data[[#This Row],[Tax_Amount]]</f>
        <v>133.42559999999997</v>
      </c>
      <c r="Z1325" s="6">
        <f t="shared" si="104"/>
        <v>3</v>
      </c>
    </row>
    <row r="1326" spans="1:26" x14ac:dyDescent="0.3">
      <c r="A1326" s="23" t="s">
        <v>2379</v>
      </c>
      <c r="B1326" s="34">
        <v>45510</v>
      </c>
      <c r="C1326" s="23" t="s">
        <v>2380</v>
      </c>
      <c r="D1326" s="23" t="s">
        <v>37</v>
      </c>
      <c r="E1326" s="23" t="s">
        <v>38</v>
      </c>
      <c r="F1326" s="23">
        <v>452018</v>
      </c>
      <c r="G1326" s="23" t="s">
        <v>68</v>
      </c>
      <c r="H1326" s="23" t="s">
        <v>69</v>
      </c>
      <c r="I1326" s="23" t="s">
        <v>55</v>
      </c>
      <c r="J1326" s="23" t="s">
        <v>56</v>
      </c>
      <c r="K1326" s="23" t="s">
        <v>24</v>
      </c>
      <c r="L1326" s="23">
        <v>1</v>
      </c>
      <c r="M1326" s="23">
        <v>31.51</v>
      </c>
      <c r="N1326" s="23">
        <v>5</v>
      </c>
      <c r="O1326" s="23">
        <v>12</v>
      </c>
      <c r="P1326" s="23" t="s">
        <v>65</v>
      </c>
      <c r="Q1326" s="23" t="s">
        <v>34</v>
      </c>
      <c r="R1326" s="23">
        <f t="shared" si="100"/>
        <v>1</v>
      </c>
      <c r="S1326" s="23" t="str">
        <f t="shared" si="101"/>
        <v>ORD101325_20240806_CUST01260_MED003</v>
      </c>
      <c r="T1326" s="23">
        <f t="shared" si="102"/>
        <v>1</v>
      </c>
      <c r="U1326" s="6">
        <f t="shared" si="103"/>
        <v>31.51</v>
      </c>
      <c r="V1326" s="6">
        <f>tbl_Raw_Data[[#This Row],[Discount_Pct]]*tbl_Raw_Data[[#This Row],[Gross_Amount]]/100</f>
        <v>1.5755000000000001</v>
      </c>
      <c r="W1326" s="6">
        <f>tbl_Raw_Data[[#This Row],[Gross_Amount]]-tbl_Raw_Data[[#This Row],[Discount_Amount]]</f>
        <v>29.9345</v>
      </c>
      <c r="X1326" s="6">
        <f>tbl_Raw_Data[[#This Row],[Net_Amount_Before_Tax]]*tbl_Raw_Data[[#This Row],[Tax_Pct]]/100</f>
        <v>3.5921400000000001</v>
      </c>
      <c r="Y1326" s="6">
        <f>tbl_Raw_Data[[#This Row],[Net_Amount_Before_Tax]]+tbl_Raw_Data[[#This Row],[Tax_Amount]]</f>
        <v>33.52664</v>
      </c>
      <c r="Z1326" s="6">
        <f t="shared" si="104"/>
        <v>3</v>
      </c>
    </row>
    <row r="1327" spans="1:26" x14ac:dyDescent="0.3">
      <c r="A1327" s="23" t="s">
        <v>2381</v>
      </c>
      <c r="B1327" s="34">
        <v>45395</v>
      </c>
      <c r="C1327" s="23" t="s">
        <v>1149</v>
      </c>
      <c r="D1327" s="23" t="s">
        <v>72</v>
      </c>
      <c r="E1327" s="23" t="s">
        <v>73</v>
      </c>
      <c r="F1327" s="23">
        <v>302033</v>
      </c>
      <c r="G1327" s="23" t="s">
        <v>154</v>
      </c>
      <c r="H1327" s="23" t="s">
        <v>155</v>
      </c>
      <c r="I1327" s="23" t="s">
        <v>134</v>
      </c>
      <c r="J1327" s="23" t="s">
        <v>156</v>
      </c>
      <c r="K1327" s="23" t="s">
        <v>57</v>
      </c>
      <c r="L1327" s="23">
        <v>4</v>
      </c>
      <c r="M1327" s="23">
        <v>41.45</v>
      </c>
      <c r="N1327" s="23">
        <v>5</v>
      </c>
      <c r="O1327" s="23">
        <v>12</v>
      </c>
      <c r="P1327" s="23" t="s">
        <v>33</v>
      </c>
      <c r="Q1327" s="23" t="s">
        <v>34</v>
      </c>
      <c r="R1327" s="23">
        <f t="shared" si="100"/>
        <v>1</v>
      </c>
      <c r="S1327" s="23" t="str">
        <f t="shared" si="101"/>
        <v>ORD101326_20240413_CUST03287_MED006</v>
      </c>
      <c r="T1327" s="23">
        <f t="shared" si="102"/>
        <v>1</v>
      </c>
      <c r="U1327" s="6">
        <f t="shared" si="103"/>
        <v>165.8</v>
      </c>
      <c r="V1327" s="6">
        <f>tbl_Raw_Data[[#This Row],[Discount_Pct]]*tbl_Raw_Data[[#This Row],[Gross_Amount]]/100</f>
        <v>8.2899999999999991</v>
      </c>
      <c r="W1327" s="6">
        <f>tbl_Raw_Data[[#This Row],[Gross_Amount]]-tbl_Raw_Data[[#This Row],[Discount_Amount]]</f>
        <v>157.51000000000002</v>
      </c>
      <c r="X1327" s="6">
        <f>tbl_Raw_Data[[#This Row],[Net_Amount_Before_Tax]]*tbl_Raw_Data[[#This Row],[Tax_Pct]]/100</f>
        <v>18.901200000000003</v>
      </c>
      <c r="Y1327" s="6">
        <f>tbl_Raw_Data[[#This Row],[Net_Amount_Before_Tax]]+tbl_Raw_Data[[#This Row],[Tax_Amount]]</f>
        <v>176.41120000000001</v>
      </c>
      <c r="Z1327" s="6">
        <f t="shared" si="104"/>
        <v>2</v>
      </c>
    </row>
    <row r="1328" spans="1:26" x14ac:dyDescent="0.3">
      <c r="A1328" s="23" t="s">
        <v>2382</v>
      </c>
      <c r="B1328" s="34">
        <v>45935</v>
      </c>
      <c r="C1328" s="23" t="s">
        <v>1296</v>
      </c>
      <c r="D1328" s="23" t="s">
        <v>100</v>
      </c>
      <c r="E1328" s="23" t="s">
        <v>101</v>
      </c>
      <c r="F1328" s="23">
        <v>201303</v>
      </c>
      <c r="G1328" s="23" t="s">
        <v>185</v>
      </c>
      <c r="H1328" s="23" t="s">
        <v>186</v>
      </c>
      <c r="I1328" s="23" t="s">
        <v>76</v>
      </c>
      <c r="J1328" s="23" t="s">
        <v>187</v>
      </c>
      <c r="K1328" s="23" t="s">
        <v>57</v>
      </c>
      <c r="L1328" s="23">
        <v>2</v>
      </c>
      <c r="M1328" s="23">
        <v>98.91</v>
      </c>
      <c r="N1328" s="23">
        <v>20</v>
      </c>
      <c r="O1328" s="23">
        <v>18</v>
      </c>
      <c r="P1328" s="23" t="s">
        <v>33</v>
      </c>
      <c r="Q1328" s="23" t="s">
        <v>34</v>
      </c>
      <c r="R1328" s="23">
        <f t="shared" si="100"/>
        <v>1</v>
      </c>
      <c r="S1328" s="23" t="str">
        <f t="shared" si="101"/>
        <v>ORD101327_20251005_CUST01924_MED009</v>
      </c>
      <c r="T1328" s="23">
        <f t="shared" si="102"/>
        <v>1</v>
      </c>
      <c r="U1328" s="6">
        <f t="shared" si="103"/>
        <v>197.82</v>
      </c>
      <c r="V1328" s="6">
        <f>tbl_Raw_Data[[#This Row],[Discount_Pct]]*tbl_Raw_Data[[#This Row],[Gross_Amount]]/100</f>
        <v>39.563999999999993</v>
      </c>
      <c r="W1328" s="6">
        <f>tbl_Raw_Data[[#This Row],[Gross_Amount]]-tbl_Raw_Data[[#This Row],[Discount_Amount]]</f>
        <v>158.256</v>
      </c>
      <c r="X1328" s="6">
        <f>tbl_Raw_Data[[#This Row],[Net_Amount_Before_Tax]]*tbl_Raw_Data[[#This Row],[Tax_Pct]]/100</f>
        <v>28.486080000000001</v>
      </c>
      <c r="Y1328" s="6">
        <f>tbl_Raw_Data[[#This Row],[Net_Amount_Before_Tax]]+tbl_Raw_Data[[#This Row],[Tax_Amount]]</f>
        <v>186.74207999999999</v>
      </c>
      <c r="Z1328" s="6">
        <f t="shared" si="104"/>
        <v>3</v>
      </c>
    </row>
    <row r="1329" spans="1:26" x14ac:dyDescent="0.3">
      <c r="A1329" s="23" t="s">
        <v>2383</v>
      </c>
      <c r="B1329" s="34">
        <v>45430</v>
      </c>
      <c r="C1329" s="23" t="s">
        <v>2384</v>
      </c>
      <c r="D1329" s="23" t="s">
        <v>142</v>
      </c>
      <c r="E1329" s="23" t="s">
        <v>81</v>
      </c>
      <c r="F1329" s="23">
        <v>380058</v>
      </c>
      <c r="G1329" s="23" t="s">
        <v>138</v>
      </c>
      <c r="H1329" s="23" t="s">
        <v>139</v>
      </c>
      <c r="I1329" s="23" t="s">
        <v>50</v>
      </c>
      <c r="J1329" s="23" t="s">
        <v>140</v>
      </c>
      <c r="K1329" s="23" t="s">
        <v>24</v>
      </c>
      <c r="L1329" s="23">
        <v>2</v>
      </c>
      <c r="M1329" s="23">
        <v>173.94</v>
      </c>
      <c r="N1329" s="23">
        <v>5</v>
      </c>
      <c r="O1329" s="23">
        <v>5</v>
      </c>
      <c r="P1329" s="23" t="s">
        <v>89</v>
      </c>
      <c r="Q1329" s="23" t="s">
        <v>34</v>
      </c>
      <c r="R1329" s="23">
        <f t="shared" si="100"/>
        <v>1</v>
      </c>
      <c r="S1329" s="23" t="str">
        <f t="shared" si="101"/>
        <v>ORD101328_20240518_CUST01561_MED013</v>
      </c>
      <c r="T1329" s="23">
        <f t="shared" si="102"/>
        <v>1</v>
      </c>
      <c r="U1329" s="6">
        <f t="shared" si="103"/>
        <v>347.88</v>
      </c>
      <c r="V1329" s="6">
        <f>tbl_Raw_Data[[#This Row],[Discount_Pct]]*tbl_Raw_Data[[#This Row],[Gross_Amount]]/100</f>
        <v>17.394000000000002</v>
      </c>
      <c r="W1329" s="6">
        <f>tbl_Raw_Data[[#This Row],[Gross_Amount]]-tbl_Raw_Data[[#This Row],[Discount_Amount]]</f>
        <v>330.48599999999999</v>
      </c>
      <c r="X1329" s="6">
        <f>tbl_Raw_Data[[#This Row],[Net_Amount_Before_Tax]]*tbl_Raw_Data[[#This Row],[Tax_Pct]]/100</f>
        <v>16.524299999999997</v>
      </c>
      <c r="Y1329" s="6">
        <f>tbl_Raw_Data[[#This Row],[Net_Amount_Before_Tax]]+tbl_Raw_Data[[#This Row],[Tax_Amount]]</f>
        <v>347.01029999999997</v>
      </c>
      <c r="Z1329" s="6">
        <f t="shared" si="104"/>
        <v>2</v>
      </c>
    </row>
    <row r="1330" spans="1:26" x14ac:dyDescent="0.3">
      <c r="A1330" s="23" t="s">
        <v>2385</v>
      </c>
      <c r="B1330" s="34">
        <v>45312</v>
      </c>
      <c r="C1330" s="23" t="s">
        <v>2386</v>
      </c>
      <c r="D1330" s="23" t="s">
        <v>52</v>
      </c>
      <c r="E1330" s="23" t="s">
        <v>52</v>
      </c>
      <c r="F1330" s="23">
        <v>160001</v>
      </c>
      <c r="G1330" s="23" t="s">
        <v>233</v>
      </c>
      <c r="H1330" s="23" t="s">
        <v>234</v>
      </c>
      <c r="I1330" s="23" t="s">
        <v>104</v>
      </c>
      <c r="J1330" s="23" t="s">
        <v>42</v>
      </c>
      <c r="K1330" s="23" t="s">
        <v>24</v>
      </c>
      <c r="L1330" s="23">
        <v>1</v>
      </c>
      <c r="M1330" s="23">
        <v>145.76</v>
      </c>
      <c r="N1330" s="23">
        <v>0</v>
      </c>
      <c r="O1330" s="23">
        <v>5</v>
      </c>
      <c r="P1330" s="23" t="s">
        <v>43</v>
      </c>
      <c r="Q1330" s="23" t="s">
        <v>34</v>
      </c>
      <c r="R1330" s="23">
        <f t="shared" si="100"/>
        <v>1</v>
      </c>
      <c r="S1330" s="23" t="str">
        <f t="shared" si="101"/>
        <v>ORD101329_20240121_CUST02015_MED019</v>
      </c>
      <c r="T1330" s="23">
        <f t="shared" si="102"/>
        <v>1</v>
      </c>
      <c r="U1330" s="6">
        <f t="shared" si="103"/>
        <v>145.76</v>
      </c>
      <c r="V1330" s="6">
        <f>tbl_Raw_Data[[#This Row],[Discount_Pct]]*tbl_Raw_Data[[#This Row],[Gross_Amount]]/100</f>
        <v>0</v>
      </c>
      <c r="W1330" s="6">
        <f>tbl_Raw_Data[[#This Row],[Gross_Amount]]-tbl_Raw_Data[[#This Row],[Discount_Amount]]</f>
        <v>145.76</v>
      </c>
      <c r="X1330" s="6">
        <f>tbl_Raw_Data[[#This Row],[Net_Amount_Before_Tax]]*tbl_Raw_Data[[#This Row],[Tax_Pct]]/100</f>
        <v>7.2879999999999994</v>
      </c>
      <c r="Y1330" s="6">
        <f>tbl_Raw_Data[[#This Row],[Net_Amount_Before_Tax]]+tbl_Raw_Data[[#This Row],[Tax_Amount]]</f>
        <v>153.048</v>
      </c>
      <c r="Z1330" s="6">
        <f t="shared" si="104"/>
        <v>1</v>
      </c>
    </row>
    <row r="1331" spans="1:26" x14ac:dyDescent="0.3">
      <c r="A1331" s="23" t="s">
        <v>2387</v>
      </c>
      <c r="B1331" s="34">
        <v>45985</v>
      </c>
      <c r="C1331" s="23" t="s">
        <v>2388</v>
      </c>
      <c r="D1331" s="23" t="s">
        <v>80</v>
      </c>
      <c r="E1331" s="23" t="s">
        <v>81</v>
      </c>
      <c r="F1331" s="23">
        <v>395007</v>
      </c>
      <c r="G1331" s="23" t="s">
        <v>107</v>
      </c>
      <c r="H1331" s="23" t="s">
        <v>108</v>
      </c>
      <c r="I1331" s="23" t="s">
        <v>63</v>
      </c>
      <c r="J1331" s="23" t="s">
        <v>42</v>
      </c>
      <c r="K1331" s="23" t="s">
        <v>57</v>
      </c>
      <c r="L1331" s="23">
        <v>1</v>
      </c>
      <c r="M1331" s="23">
        <v>107.58</v>
      </c>
      <c r="N1331" s="23">
        <v>15</v>
      </c>
      <c r="O1331" s="23">
        <v>5</v>
      </c>
      <c r="P1331" s="23" t="s">
        <v>65</v>
      </c>
      <c r="Q1331" s="23" t="s">
        <v>34</v>
      </c>
      <c r="R1331" s="23">
        <f t="shared" si="100"/>
        <v>1</v>
      </c>
      <c r="S1331" s="23" t="str">
        <f t="shared" si="101"/>
        <v>ORD101330_20251124_CUST01613_MED005</v>
      </c>
      <c r="T1331" s="23">
        <f t="shared" si="102"/>
        <v>1</v>
      </c>
      <c r="U1331" s="6">
        <f t="shared" si="103"/>
        <v>107.58</v>
      </c>
      <c r="V1331" s="6">
        <f>tbl_Raw_Data[[#This Row],[Discount_Pct]]*tbl_Raw_Data[[#This Row],[Gross_Amount]]/100</f>
        <v>16.137</v>
      </c>
      <c r="W1331" s="6">
        <f>tbl_Raw_Data[[#This Row],[Gross_Amount]]-tbl_Raw_Data[[#This Row],[Discount_Amount]]</f>
        <v>91.442999999999998</v>
      </c>
      <c r="X1331" s="6">
        <f>tbl_Raw_Data[[#This Row],[Net_Amount_Before_Tax]]*tbl_Raw_Data[[#This Row],[Tax_Pct]]/100</f>
        <v>4.5721499999999997</v>
      </c>
      <c r="Y1331" s="6">
        <f>tbl_Raw_Data[[#This Row],[Net_Amount_Before_Tax]]+tbl_Raw_Data[[#This Row],[Tax_Amount]]</f>
        <v>96.015149999999991</v>
      </c>
      <c r="Z1331" s="6">
        <f t="shared" si="104"/>
        <v>1</v>
      </c>
    </row>
    <row r="1332" spans="1:26" x14ac:dyDescent="0.3">
      <c r="A1332" s="23" t="s">
        <v>2389</v>
      </c>
      <c r="B1332" s="34">
        <v>45798</v>
      </c>
      <c r="C1332" s="23" t="s">
        <v>2390</v>
      </c>
      <c r="D1332" s="23" t="s">
        <v>123</v>
      </c>
      <c r="E1332" s="23" t="s">
        <v>101</v>
      </c>
      <c r="F1332" s="23">
        <v>226010</v>
      </c>
      <c r="G1332" s="23" t="s">
        <v>102</v>
      </c>
      <c r="H1332" s="23" t="s">
        <v>103</v>
      </c>
      <c r="I1332" s="23" t="s">
        <v>104</v>
      </c>
      <c r="J1332" s="23" t="s">
        <v>64</v>
      </c>
      <c r="K1332" s="23" t="s">
        <v>57</v>
      </c>
      <c r="L1332" s="23">
        <v>2</v>
      </c>
      <c r="M1332" s="23">
        <v>112.48</v>
      </c>
      <c r="N1332" s="23">
        <v>5</v>
      </c>
      <c r="O1332" s="23">
        <v>5</v>
      </c>
      <c r="P1332" s="23" t="s">
        <v>89</v>
      </c>
      <c r="Q1332" s="23" t="s">
        <v>34</v>
      </c>
      <c r="R1332" s="23">
        <f t="shared" si="100"/>
        <v>1</v>
      </c>
      <c r="S1332" s="23" t="str">
        <f t="shared" si="101"/>
        <v>ORD101331_20250521_CUST00066_MED029</v>
      </c>
      <c r="T1332" s="23">
        <f t="shared" si="102"/>
        <v>1</v>
      </c>
      <c r="U1332" s="6">
        <f t="shared" si="103"/>
        <v>224.96</v>
      </c>
      <c r="V1332" s="6">
        <f>tbl_Raw_Data[[#This Row],[Discount_Pct]]*tbl_Raw_Data[[#This Row],[Gross_Amount]]/100</f>
        <v>11.247999999999999</v>
      </c>
      <c r="W1332" s="6">
        <f>tbl_Raw_Data[[#This Row],[Gross_Amount]]-tbl_Raw_Data[[#This Row],[Discount_Amount]]</f>
        <v>213.71200000000002</v>
      </c>
      <c r="X1332" s="6">
        <f>tbl_Raw_Data[[#This Row],[Net_Amount_Before_Tax]]*tbl_Raw_Data[[#This Row],[Tax_Pct]]/100</f>
        <v>10.685600000000001</v>
      </c>
      <c r="Y1332" s="6">
        <f>tbl_Raw_Data[[#This Row],[Net_Amount_Before_Tax]]+tbl_Raw_Data[[#This Row],[Tax_Amount]]</f>
        <v>224.39760000000001</v>
      </c>
      <c r="Z1332" s="6">
        <f t="shared" si="104"/>
        <v>1</v>
      </c>
    </row>
    <row r="1333" spans="1:26" x14ac:dyDescent="0.3">
      <c r="A1333" s="23" t="s">
        <v>2391</v>
      </c>
      <c r="B1333" s="34">
        <v>45316</v>
      </c>
      <c r="C1333" s="23" t="s">
        <v>2392</v>
      </c>
      <c r="D1333" s="23" t="s">
        <v>46</v>
      </c>
      <c r="E1333" s="23" t="s">
        <v>47</v>
      </c>
      <c r="F1333" s="23">
        <v>411045</v>
      </c>
      <c r="G1333" s="23" t="s">
        <v>102</v>
      </c>
      <c r="H1333" s="23" t="s">
        <v>103</v>
      </c>
      <c r="I1333" s="23" t="s">
        <v>104</v>
      </c>
      <c r="J1333" s="23" t="s">
        <v>64</v>
      </c>
      <c r="K1333" s="23" t="s">
        <v>57</v>
      </c>
      <c r="L1333" s="23">
        <v>1</v>
      </c>
      <c r="M1333" s="23">
        <v>103.42</v>
      </c>
      <c r="N1333" s="23">
        <v>10</v>
      </c>
      <c r="O1333" s="23">
        <v>5</v>
      </c>
      <c r="P1333" s="23" t="s">
        <v>33</v>
      </c>
      <c r="Q1333" s="23" t="s">
        <v>44</v>
      </c>
      <c r="R1333" s="23">
        <f t="shared" si="100"/>
        <v>1</v>
      </c>
      <c r="S1333" s="23" t="str">
        <f t="shared" si="101"/>
        <v>ORD101332_20240125_CUST02006_MED029</v>
      </c>
      <c r="T1333" s="23">
        <f t="shared" si="102"/>
        <v>1</v>
      </c>
      <c r="U1333" s="6">
        <f t="shared" si="103"/>
        <v>103.42</v>
      </c>
      <c r="V1333" s="6">
        <f>tbl_Raw_Data[[#This Row],[Discount_Pct]]*tbl_Raw_Data[[#This Row],[Gross_Amount]]/100</f>
        <v>10.342000000000001</v>
      </c>
      <c r="W1333" s="6">
        <f>tbl_Raw_Data[[#This Row],[Gross_Amount]]-tbl_Raw_Data[[#This Row],[Discount_Amount]]</f>
        <v>93.078000000000003</v>
      </c>
      <c r="X1333" s="6">
        <f>tbl_Raw_Data[[#This Row],[Net_Amount_Before_Tax]]*tbl_Raw_Data[[#This Row],[Tax_Pct]]/100</f>
        <v>4.6539000000000001</v>
      </c>
      <c r="Y1333" s="6">
        <f>tbl_Raw_Data[[#This Row],[Net_Amount_Before_Tax]]+tbl_Raw_Data[[#This Row],[Tax_Amount]]</f>
        <v>97.731899999999996</v>
      </c>
      <c r="Z1333" s="6">
        <f t="shared" si="104"/>
        <v>0</v>
      </c>
    </row>
    <row r="1334" spans="1:26" x14ac:dyDescent="0.3">
      <c r="A1334" s="23" t="s">
        <v>2391</v>
      </c>
      <c r="B1334" s="34">
        <v>45964</v>
      </c>
      <c r="C1334" s="23" t="s">
        <v>2393</v>
      </c>
      <c r="D1334" s="23" t="s">
        <v>52</v>
      </c>
      <c r="E1334" s="23" t="s">
        <v>52</v>
      </c>
      <c r="F1334" s="23">
        <v>160001</v>
      </c>
      <c r="G1334" s="23" t="s">
        <v>68</v>
      </c>
      <c r="H1334" s="23" t="s">
        <v>69</v>
      </c>
      <c r="I1334" s="23" t="s">
        <v>55</v>
      </c>
      <c r="J1334" s="23" t="s">
        <v>56</v>
      </c>
      <c r="K1334" s="23" t="s">
        <v>24</v>
      </c>
      <c r="L1334" s="23">
        <v>1</v>
      </c>
      <c r="M1334" s="23">
        <v>24.88</v>
      </c>
      <c r="N1334" s="23">
        <v>15</v>
      </c>
      <c r="O1334" s="23">
        <v>12</v>
      </c>
      <c r="P1334" s="23" t="s">
        <v>58</v>
      </c>
      <c r="Q1334" s="23" t="s">
        <v>34</v>
      </c>
      <c r="R1334" s="23">
        <f t="shared" si="100"/>
        <v>1</v>
      </c>
      <c r="S1334" s="23" t="str">
        <f t="shared" si="101"/>
        <v>ORD101332_20251103_CUST01877_MED003</v>
      </c>
      <c r="T1334" s="23">
        <f t="shared" si="102"/>
        <v>1</v>
      </c>
      <c r="U1334" s="6">
        <f t="shared" si="103"/>
        <v>24.88</v>
      </c>
      <c r="V1334" s="6">
        <f>tbl_Raw_Data[[#This Row],[Discount_Pct]]*tbl_Raw_Data[[#This Row],[Gross_Amount]]/100</f>
        <v>3.7319999999999998</v>
      </c>
      <c r="W1334" s="6">
        <f>tbl_Raw_Data[[#This Row],[Gross_Amount]]-tbl_Raw_Data[[#This Row],[Discount_Amount]]</f>
        <v>21.148</v>
      </c>
      <c r="X1334" s="6">
        <f>tbl_Raw_Data[[#This Row],[Net_Amount_Before_Tax]]*tbl_Raw_Data[[#This Row],[Tax_Pct]]/100</f>
        <v>2.53776</v>
      </c>
      <c r="Y1334" s="6">
        <f>tbl_Raw_Data[[#This Row],[Net_Amount_Before_Tax]]+tbl_Raw_Data[[#This Row],[Tax_Amount]]</f>
        <v>23.685759999999998</v>
      </c>
      <c r="Z1334" s="6">
        <f t="shared" si="104"/>
        <v>3</v>
      </c>
    </row>
    <row r="1335" spans="1:26" x14ac:dyDescent="0.3">
      <c r="A1335" s="23" t="s">
        <v>2394</v>
      </c>
      <c r="B1335" s="34">
        <v>45496</v>
      </c>
      <c r="C1335" s="23" t="s">
        <v>2395</v>
      </c>
      <c r="D1335" s="23" t="s">
        <v>130</v>
      </c>
      <c r="E1335" s="23" t="s">
        <v>131</v>
      </c>
      <c r="F1335" s="23">
        <v>700029</v>
      </c>
      <c r="G1335" s="23" t="s">
        <v>138</v>
      </c>
      <c r="H1335" s="23" t="s">
        <v>139</v>
      </c>
      <c r="I1335" s="23" t="s">
        <v>50</v>
      </c>
      <c r="J1335" s="23" t="s">
        <v>140</v>
      </c>
      <c r="K1335" s="23" t="s">
        <v>24</v>
      </c>
      <c r="L1335" s="23">
        <v>1</v>
      </c>
      <c r="M1335" s="23">
        <v>169.83</v>
      </c>
      <c r="N1335" s="23">
        <v>10</v>
      </c>
      <c r="O1335" s="23">
        <v>5</v>
      </c>
      <c r="P1335" s="23" t="s">
        <v>89</v>
      </c>
      <c r="Q1335" s="23" t="s">
        <v>26</v>
      </c>
      <c r="R1335" s="23">
        <f t="shared" si="100"/>
        <v>1</v>
      </c>
      <c r="S1335" s="23" t="str">
        <f t="shared" si="101"/>
        <v>ORD101334_20240723_CUST01926_MED013</v>
      </c>
      <c r="T1335" s="23">
        <f t="shared" si="102"/>
        <v>1</v>
      </c>
      <c r="U1335" s="6">
        <f t="shared" si="103"/>
        <v>169.83</v>
      </c>
      <c r="V1335" s="6">
        <f>tbl_Raw_Data[[#This Row],[Discount_Pct]]*tbl_Raw_Data[[#This Row],[Gross_Amount]]/100</f>
        <v>16.983000000000001</v>
      </c>
      <c r="W1335" s="6">
        <f>tbl_Raw_Data[[#This Row],[Gross_Amount]]-tbl_Raw_Data[[#This Row],[Discount_Amount]]</f>
        <v>152.84700000000001</v>
      </c>
      <c r="X1335" s="6">
        <f>tbl_Raw_Data[[#This Row],[Net_Amount_Before_Tax]]*tbl_Raw_Data[[#This Row],[Tax_Pct]]/100</f>
        <v>7.6423500000000004</v>
      </c>
      <c r="Y1335" s="6">
        <f>tbl_Raw_Data[[#This Row],[Net_Amount_Before_Tax]]+tbl_Raw_Data[[#This Row],[Tax_Amount]]</f>
        <v>160.48935</v>
      </c>
      <c r="Z1335" s="6">
        <f t="shared" si="104"/>
        <v>0</v>
      </c>
    </row>
    <row r="1336" spans="1:26" x14ac:dyDescent="0.3">
      <c r="A1336" s="23" t="s">
        <v>2396</v>
      </c>
      <c r="B1336" s="34">
        <v>45642</v>
      </c>
      <c r="C1336" s="23" t="s">
        <v>2397</v>
      </c>
      <c r="D1336" s="23" t="s">
        <v>46</v>
      </c>
      <c r="E1336" s="23" t="s">
        <v>47</v>
      </c>
      <c r="F1336" s="23">
        <v>411045</v>
      </c>
      <c r="G1336" s="23" t="s">
        <v>20</v>
      </c>
      <c r="H1336" s="23" t="s">
        <v>21</v>
      </c>
      <c r="I1336" s="23" t="s">
        <v>22</v>
      </c>
      <c r="J1336" s="23" t="s">
        <v>23</v>
      </c>
      <c r="K1336" s="23" t="s">
        <v>24</v>
      </c>
      <c r="L1336" s="23">
        <v>1</v>
      </c>
      <c r="M1336" s="23">
        <v>125.83</v>
      </c>
      <c r="N1336" s="23">
        <v>5</v>
      </c>
      <c r="O1336" s="23">
        <v>5</v>
      </c>
      <c r="P1336" s="23" t="s">
        <v>58</v>
      </c>
      <c r="Q1336" s="23" t="s">
        <v>34</v>
      </c>
      <c r="R1336" s="23">
        <f t="shared" si="100"/>
        <v>1</v>
      </c>
      <c r="S1336" s="23" t="str">
        <f t="shared" si="101"/>
        <v>ORD101335_20241216_CUST00543_MED024</v>
      </c>
      <c r="T1336" s="23">
        <f t="shared" si="102"/>
        <v>1</v>
      </c>
      <c r="U1336" s="6">
        <f t="shared" si="103"/>
        <v>125.83</v>
      </c>
      <c r="V1336" s="6">
        <f>tbl_Raw_Data[[#This Row],[Discount_Pct]]*tbl_Raw_Data[[#This Row],[Gross_Amount]]/100</f>
        <v>6.2915000000000001</v>
      </c>
      <c r="W1336" s="6">
        <f>tbl_Raw_Data[[#This Row],[Gross_Amount]]-tbl_Raw_Data[[#This Row],[Discount_Amount]]</f>
        <v>119.5385</v>
      </c>
      <c r="X1336" s="6">
        <f>tbl_Raw_Data[[#This Row],[Net_Amount_Before_Tax]]*tbl_Raw_Data[[#This Row],[Tax_Pct]]/100</f>
        <v>5.9769249999999996</v>
      </c>
      <c r="Y1336" s="6">
        <f>tbl_Raw_Data[[#This Row],[Net_Amount_Before_Tax]]+tbl_Raw_Data[[#This Row],[Tax_Amount]]</f>
        <v>125.51542499999999</v>
      </c>
      <c r="Z1336" s="6">
        <f t="shared" si="104"/>
        <v>3</v>
      </c>
    </row>
    <row r="1337" spans="1:26" x14ac:dyDescent="0.3">
      <c r="A1337" s="23" t="s">
        <v>2398</v>
      </c>
      <c r="B1337" s="34">
        <v>45618</v>
      </c>
      <c r="C1337" s="23" t="s">
        <v>2399</v>
      </c>
      <c r="D1337" s="23" t="s">
        <v>80</v>
      </c>
      <c r="E1337" s="23" t="s">
        <v>81</v>
      </c>
      <c r="F1337" s="23">
        <v>395001</v>
      </c>
      <c r="G1337" s="23" t="s">
        <v>61</v>
      </c>
      <c r="H1337" s="23" t="s">
        <v>62</v>
      </c>
      <c r="I1337" s="23" t="s">
        <v>63</v>
      </c>
      <c r="J1337" s="23" t="s">
        <v>64</v>
      </c>
      <c r="K1337" s="23" t="s">
        <v>57</v>
      </c>
      <c r="L1337" s="23">
        <v>1</v>
      </c>
      <c r="M1337" s="23">
        <v>100.62</v>
      </c>
      <c r="N1337" s="23">
        <v>10</v>
      </c>
      <c r="O1337" s="23">
        <v>5</v>
      </c>
      <c r="P1337" s="23" t="s">
        <v>43</v>
      </c>
      <c r="Q1337" s="23" t="s">
        <v>44</v>
      </c>
      <c r="R1337" s="23">
        <f t="shared" si="100"/>
        <v>1</v>
      </c>
      <c r="S1337" s="23" t="str">
        <f t="shared" si="101"/>
        <v>ORD101336_20241122_CUST02085_MED004</v>
      </c>
      <c r="T1337" s="23">
        <f t="shared" si="102"/>
        <v>1</v>
      </c>
      <c r="U1337" s="6">
        <f t="shared" si="103"/>
        <v>100.62</v>
      </c>
      <c r="V1337" s="6">
        <f>tbl_Raw_Data[[#This Row],[Discount_Pct]]*tbl_Raw_Data[[#This Row],[Gross_Amount]]/100</f>
        <v>10.062000000000001</v>
      </c>
      <c r="W1337" s="6">
        <f>tbl_Raw_Data[[#This Row],[Gross_Amount]]-tbl_Raw_Data[[#This Row],[Discount_Amount]]</f>
        <v>90.558000000000007</v>
      </c>
      <c r="X1337" s="6">
        <f>tbl_Raw_Data[[#This Row],[Net_Amount_Before_Tax]]*tbl_Raw_Data[[#This Row],[Tax_Pct]]/100</f>
        <v>4.5278999999999998</v>
      </c>
      <c r="Y1337" s="6">
        <f>tbl_Raw_Data[[#This Row],[Net_Amount_Before_Tax]]+tbl_Raw_Data[[#This Row],[Tax_Amount]]</f>
        <v>95.085900000000009</v>
      </c>
      <c r="Z1337" s="6">
        <f t="shared" si="104"/>
        <v>0</v>
      </c>
    </row>
    <row r="1338" spans="1:26" x14ac:dyDescent="0.3">
      <c r="A1338" s="23" t="s">
        <v>2398</v>
      </c>
      <c r="B1338" s="34">
        <v>45877</v>
      </c>
      <c r="C1338" s="23" t="s">
        <v>2400</v>
      </c>
      <c r="D1338" s="23" t="s">
        <v>28</v>
      </c>
      <c r="E1338" s="23" t="s">
        <v>29</v>
      </c>
      <c r="F1338" s="23">
        <v>500081</v>
      </c>
      <c r="G1338" s="23" t="s">
        <v>256</v>
      </c>
      <c r="H1338" s="23" t="s">
        <v>257</v>
      </c>
      <c r="I1338" s="23" t="s">
        <v>22</v>
      </c>
      <c r="J1338" s="23" t="s">
        <v>258</v>
      </c>
      <c r="K1338" s="23" t="s">
        <v>57</v>
      </c>
      <c r="L1338" s="23">
        <v>1</v>
      </c>
      <c r="M1338" s="23">
        <v>58.52</v>
      </c>
      <c r="N1338" s="23">
        <v>10</v>
      </c>
      <c r="O1338" s="23">
        <v>18</v>
      </c>
      <c r="P1338" s="23" t="s">
        <v>89</v>
      </c>
      <c r="Q1338" s="23" t="s">
        <v>34</v>
      </c>
      <c r="R1338" s="23">
        <f t="shared" si="100"/>
        <v>1</v>
      </c>
      <c r="S1338" s="23" t="str">
        <f t="shared" si="101"/>
        <v>ORD101336_20250808_CUST03283_MED025</v>
      </c>
      <c r="T1338" s="23">
        <f t="shared" si="102"/>
        <v>1</v>
      </c>
      <c r="U1338" s="6">
        <f t="shared" si="103"/>
        <v>58.52</v>
      </c>
      <c r="V1338" s="6">
        <f>tbl_Raw_Data[[#This Row],[Discount_Pct]]*tbl_Raw_Data[[#This Row],[Gross_Amount]]/100</f>
        <v>5.8520000000000003</v>
      </c>
      <c r="W1338" s="6">
        <f>tbl_Raw_Data[[#This Row],[Gross_Amount]]-tbl_Raw_Data[[#This Row],[Discount_Amount]]</f>
        <v>52.668000000000006</v>
      </c>
      <c r="X1338" s="6">
        <f>tbl_Raw_Data[[#This Row],[Net_Amount_Before_Tax]]*tbl_Raw_Data[[#This Row],[Tax_Pct]]/100</f>
        <v>9.480240000000002</v>
      </c>
      <c r="Y1338" s="6">
        <f>tbl_Raw_Data[[#This Row],[Net_Amount_Before_Tax]]+tbl_Raw_Data[[#This Row],[Tax_Amount]]</f>
        <v>62.148240000000008</v>
      </c>
      <c r="Z1338" s="6">
        <f t="shared" si="104"/>
        <v>1</v>
      </c>
    </row>
    <row r="1339" spans="1:26" x14ac:dyDescent="0.3">
      <c r="A1339" s="23" t="s">
        <v>2401</v>
      </c>
      <c r="B1339" s="34">
        <v>45933</v>
      </c>
      <c r="C1339" s="23" t="s">
        <v>2402</v>
      </c>
      <c r="D1339" s="23" t="s">
        <v>52</v>
      </c>
      <c r="E1339" s="23" t="s">
        <v>52</v>
      </c>
      <c r="F1339" s="23">
        <v>160017</v>
      </c>
      <c r="G1339" s="23" t="s">
        <v>48</v>
      </c>
      <c r="H1339" s="23" t="s">
        <v>49</v>
      </c>
      <c r="I1339" s="23" t="s">
        <v>50</v>
      </c>
      <c r="J1339" s="23" t="s">
        <v>23</v>
      </c>
      <c r="K1339" s="23" t="s">
        <v>24</v>
      </c>
      <c r="L1339" s="23">
        <v>1</v>
      </c>
      <c r="M1339" s="23">
        <v>116.55</v>
      </c>
      <c r="N1339" s="23">
        <v>10</v>
      </c>
      <c r="O1339" s="23">
        <v>5</v>
      </c>
      <c r="P1339" s="23" t="s">
        <v>43</v>
      </c>
      <c r="Q1339" s="23" t="s">
        <v>34</v>
      </c>
      <c r="R1339" s="23">
        <f t="shared" si="100"/>
        <v>1</v>
      </c>
      <c r="S1339" s="23" t="str">
        <f t="shared" si="101"/>
        <v>ORD101338_20251003_CUST01888_MED028</v>
      </c>
      <c r="T1339" s="23">
        <f t="shared" si="102"/>
        <v>1</v>
      </c>
      <c r="U1339" s="6">
        <f t="shared" si="103"/>
        <v>116.55</v>
      </c>
      <c r="V1339" s="6">
        <f>tbl_Raw_Data[[#This Row],[Discount_Pct]]*tbl_Raw_Data[[#This Row],[Gross_Amount]]/100</f>
        <v>11.654999999999999</v>
      </c>
      <c r="W1339" s="6">
        <f>tbl_Raw_Data[[#This Row],[Gross_Amount]]-tbl_Raw_Data[[#This Row],[Discount_Amount]]</f>
        <v>104.895</v>
      </c>
      <c r="X1339" s="6">
        <f>tbl_Raw_Data[[#This Row],[Net_Amount_Before_Tax]]*tbl_Raw_Data[[#This Row],[Tax_Pct]]/100</f>
        <v>5.2447499999999998</v>
      </c>
      <c r="Y1339" s="6">
        <f>tbl_Raw_Data[[#This Row],[Net_Amount_Before_Tax]]+tbl_Raw_Data[[#This Row],[Tax_Amount]]</f>
        <v>110.13974999999999</v>
      </c>
      <c r="Z1339" s="6">
        <f t="shared" si="104"/>
        <v>3</v>
      </c>
    </row>
    <row r="1340" spans="1:26" x14ac:dyDescent="0.3">
      <c r="A1340" s="23" t="s">
        <v>2403</v>
      </c>
      <c r="B1340" s="34">
        <v>45385</v>
      </c>
      <c r="C1340" s="23" t="s">
        <v>2404</v>
      </c>
      <c r="D1340" s="23" t="s">
        <v>130</v>
      </c>
      <c r="E1340" s="23" t="s">
        <v>131</v>
      </c>
      <c r="F1340" s="23">
        <v>700029</v>
      </c>
      <c r="G1340" s="23" t="s">
        <v>167</v>
      </c>
      <c r="H1340" s="23" t="s">
        <v>168</v>
      </c>
      <c r="I1340" s="23" t="s">
        <v>113</v>
      </c>
      <c r="J1340" s="23" t="s">
        <v>42</v>
      </c>
      <c r="K1340" s="23" t="s">
        <v>24</v>
      </c>
      <c r="L1340" s="23">
        <v>2</v>
      </c>
      <c r="M1340" s="23">
        <v>177.98</v>
      </c>
      <c r="N1340" s="23">
        <v>10</v>
      </c>
      <c r="O1340" s="23">
        <v>12</v>
      </c>
      <c r="P1340" s="23" t="s">
        <v>58</v>
      </c>
      <c r="Q1340" s="23" t="s">
        <v>34</v>
      </c>
      <c r="R1340" s="23">
        <f t="shared" si="100"/>
        <v>1</v>
      </c>
      <c r="S1340" s="23" t="str">
        <f t="shared" si="101"/>
        <v>ORD101339_20240403_CUST00016_MED026</v>
      </c>
      <c r="T1340" s="23">
        <f t="shared" si="102"/>
        <v>1</v>
      </c>
      <c r="U1340" s="6">
        <f t="shared" si="103"/>
        <v>355.96</v>
      </c>
      <c r="V1340" s="6">
        <f>tbl_Raw_Data[[#This Row],[Discount_Pct]]*tbl_Raw_Data[[#This Row],[Gross_Amount]]/100</f>
        <v>35.595999999999997</v>
      </c>
      <c r="W1340" s="6">
        <f>tbl_Raw_Data[[#This Row],[Gross_Amount]]-tbl_Raw_Data[[#This Row],[Discount_Amount]]</f>
        <v>320.36399999999998</v>
      </c>
      <c r="X1340" s="6">
        <f>tbl_Raw_Data[[#This Row],[Net_Amount_Before_Tax]]*tbl_Raw_Data[[#This Row],[Tax_Pct]]/100</f>
        <v>38.443679999999993</v>
      </c>
      <c r="Y1340" s="6">
        <f>tbl_Raw_Data[[#This Row],[Net_Amount_Before_Tax]]+tbl_Raw_Data[[#This Row],[Tax_Amount]]</f>
        <v>358.80767999999995</v>
      </c>
      <c r="Z1340" s="6">
        <f t="shared" si="104"/>
        <v>2</v>
      </c>
    </row>
    <row r="1341" spans="1:26" x14ac:dyDescent="0.3">
      <c r="A1341" s="23" t="s">
        <v>2405</v>
      </c>
      <c r="B1341" s="34">
        <v>45494</v>
      </c>
      <c r="C1341" s="23" t="s">
        <v>2406</v>
      </c>
      <c r="D1341" s="23" t="s">
        <v>142</v>
      </c>
      <c r="E1341" s="23" t="s">
        <v>81</v>
      </c>
      <c r="F1341" s="23">
        <v>380001</v>
      </c>
      <c r="G1341" s="23" t="s">
        <v>53</v>
      </c>
      <c r="H1341" s="23" t="s">
        <v>54</v>
      </c>
      <c r="I1341" s="23" t="s">
        <v>55</v>
      </c>
      <c r="J1341" s="23" t="s">
        <v>56</v>
      </c>
      <c r="K1341" s="23" t="s">
        <v>57</v>
      </c>
      <c r="L1341" s="23">
        <v>2</v>
      </c>
      <c r="M1341" s="23">
        <v>55.37</v>
      </c>
      <c r="N1341" s="23">
        <v>10</v>
      </c>
      <c r="O1341" s="23">
        <v>12</v>
      </c>
      <c r="P1341" s="23" t="s">
        <v>33</v>
      </c>
      <c r="Q1341" s="23" t="s">
        <v>34</v>
      </c>
      <c r="R1341" s="23">
        <f t="shared" si="100"/>
        <v>1</v>
      </c>
      <c r="S1341" s="23" t="str">
        <f t="shared" si="101"/>
        <v>ORD101340_20240721_CUST02901_MED020</v>
      </c>
      <c r="T1341" s="23">
        <f t="shared" si="102"/>
        <v>1</v>
      </c>
      <c r="U1341" s="6">
        <f t="shared" si="103"/>
        <v>110.74</v>
      </c>
      <c r="V1341" s="6">
        <f>tbl_Raw_Data[[#This Row],[Discount_Pct]]*tbl_Raw_Data[[#This Row],[Gross_Amount]]/100</f>
        <v>11.073999999999998</v>
      </c>
      <c r="W1341" s="6">
        <f>tbl_Raw_Data[[#This Row],[Gross_Amount]]-tbl_Raw_Data[[#This Row],[Discount_Amount]]</f>
        <v>99.665999999999997</v>
      </c>
      <c r="X1341" s="6">
        <f>tbl_Raw_Data[[#This Row],[Net_Amount_Before_Tax]]*tbl_Raw_Data[[#This Row],[Tax_Pct]]/100</f>
        <v>11.95992</v>
      </c>
      <c r="Y1341" s="6">
        <f>tbl_Raw_Data[[#This Row],[Net_Amount_Before_Tax]]+tbl_Raw_Data[[#This Row],[Tax_Amount]]</f>
        <v>111.62591999999999</v>
      </c>
      <c r="Z1341" s="6">
        <f t="shared" si="104"/>
        <v>4</v>
      </c>
    </row>
    <row r="1342" spans="1:26" x14ac:dyDescent="0.3">
      <c r="A1342" s="23" t="s">
        <v>2407</v>
      </c>
      <c r="B1342" s="34">
        <v>45373</v>
      </c>
      <c r="C1342" s="23" t="s">
        <v>2408</v>
      </c>
      <c r="D1342" s="23" t="s">
        <v>28</v>
      </c>
      <c r="E1342" s="23" t="s">
        <v>29</v>
      </c>
      <c r="F1342" s="23">
        <v>500001</v>
      </c>
      <c r="G1342" s="23" t="s">
        <v>185</v>
      </c>
      <c r="H1342" s="23" t="s">
        <v>186</v>
      </c>
      <c r="I1342" s="23" t="s">
        <v>76</v>
      </c>
      <c r="J1342" s="23" t="s">
        <v>187</v>
      </c>
      <c r="K1342" s="23" t="s">
        <v>57</v>
      </c>
      <c r="L1342" s="23">
        <v>1</v>
      </c>
      <c r="M1342" s="23">
        <v>90.32</v>
      </c>
      <c r="N1342" s="23">
        <v>20</v>
      </c>
      <c r="O1342" s="23">
        <v>18</v>
      </c>
      <c r="P1342" s="23" t="s">
        <v>58</v>
      </c>
      <c r="Q1342" s="23" t="s">
        <v>34</v>
      </c>
      <c r="R1342" s="23">
        <f t="shared" si="100"/>
        <v>1</v>
      </c>
      <c r="S1342" s="23" t="str">
        <f t="shared" si="101"/>
        <v>ORD101341_20240322_CUST00721_MED009</v>
      </c>
      <c r="T1342" s="23">
        <f t="shared" si="102"/>
        <v>1</v>
      </c>
      <c r="U1342" s="6">
        <f t="shared" si="103"/>
        <v>90.32</v>
      </c>
      <c r="V1342" s="6">
        <f>tbl_Raw_Data[[#This Row],[Discount_Pct]]*tbl_Raw_Data[[#This Row],[Gross_Amount]]/100</f>
        <v>18.064</v>
      </c>
      <c r="W1342" s="6">
        <f>tbl_Raw_Data[[#This Row],[Gross_Amount]]-tbl_Raw_Data[[#This Row],[Discount_Amount]]</f>
        <v>72.256</v>
      </c>
      <c r="X1342" s="6">
        <f>tbl_Raw_Data[[#This Row],[Net_Amount_Before_Tax]]*tbl_Raw_Data[[#This Row],[Tax_Pct]]/100</f>
        <v>13.006079999999999</v>
      </c>
      <c r="Y1342" s="6">
        <f>tbl_Raw_Data[[#This Row],[Net_Amount_Before_Tax]]+tbl_Raw_Data[[#This Row],[Tax_Amount]]</f>
        <v>85.262079999999997</v>
      </c>
      <c r="Z1342" s="6">
        <f t="shared" si="104"/>
        <v>1</v>
      </c>
    </row>
    <row r="1343" spans="1:26" x14ac:dyDescent="0.3">
      <c r="A1343" s="23" t="s">
        <v>2409</v>
      </c>
      <c r="B1343" s="34">
        <v>45621</v>
      </c>
      <c r="C1343" s="23" t="s">
        <v>2410</v>
      </c>
      <c r="D1343" s="23" t="s">
        <v>28</v>
      </c>
      <c r="E1343" s="23" t="s">
        <v>29</v>
      </c>
      <c r="F1343" s="23">
        <v>500090</v>
      </c>
      <c r="G1343" s="23" t="s">
        <v>154</v>
      </c>
      <c r="H1343" s="23" t="s">
        <v>155</v>
      </c>
      <c r="I1343" s="23" t="s">
        <v>134</v>
      </c>
      <c r="J1343" s="23" t="s">
        <v>156</v>
      </c>
      <c r="K1343" s="23" t="s">
        <v>57</v>
      </c>
      <c r="L1343" s="23">
        <v>1</v>
      </c>
      <c r="M1343" s="23">
        <v>49.76</v>
      </c>
      <c r="N1343" s="23">
        <v>5</v>
      </c>
      <c r="O1343" s="23">
        <v>12</v>
      </c>
      <c r="P1343" s="23" t="s">
        <v>58</v>
      </c>
      <c r="Q1343" s="23" t="s">
        <v>34</v>
      </c>
      <c r="R1343" s="23">
        <f t="shared" si="100"/>
        <v>1</v>
      </c>
      <c r="S1343" s="23" t="str">
        <f t="shared" si="101"/>
        <v>ORD101342_20241125_CUST03098_MED006</v>
      </c>
      <c r="T1343" s="23">
        <f t="shared" si="102"/>
        <v>1</v>
      </c>
      <c r="U1343" s="6">
        <f t="shared" si="103"/>
        <v>49.76</v>
      </c>
      <c r="V1343" s="6">
        <f>tbl_Raw_Data[[#This Row],[Discount_Pct]]*tbl_Raw_Data[[#This Row],[Gross_Amount]]/100</f>
        <v>2.488</v>
      </c>
      <c r="W1343" s="6">
        <f>tbl_Raw_Data[[#This Row],[Gross_Amount]]-tbl_Raw_Data[[#This Row],[Discount_Amount]]</f>
        <v>47.271999999999998</v>
      </c>
      <c r="X1343" s="6">
        <f>tbl_Raw_Data[[#This Row],[Net_Amount_Before_Tax]]*tbl_Raw_Data[[#This Row],[Tax_Pct]]/100</f>
        <v>5.6726400000000003</v>
      </c>
      <c r="Y1343" s="6">
        <f>tbl_Raw_Data[[#This Row],[Net_Amount_Before_Tax]]+tbl_Raw_Data[[#This Row],[Tax_Amount]]</f>
        <v>52.94464</v>
      </c>
      <c r="Z1343" s="6">
        <f t="shared" si="104"/>
        <v>2</v>
      </c>
    </row>
    <row r="1344" spans="1:26" x14ac:dyDescent="0.3">
      <c r="A1344" s="23" t="s">
        <v>2411</v>
      </c>
      <c r="B1344" s="34">
        <v>45548</v>
      </c>
      <c r="C1344" s="23" t="s">
        <v>2412</v>
      </c>
      <c r="D1344" s="23" t="s">
        <v>46</v>
      </c>
      <c r="E1344" s="23" t="s">
        <v>47</v>
      </c>
      <c r="F1344" s="23">
        <v>411038</v>
      </c>
      <c r="G1344" s="23" t="s">
        <v>20</v>
      </c>
      <c r="H1344" s="23" t="s">
        <v>21</v>
      </c>
      <c r="I1344" s="23" t="s">
        <v>22</v>
      </c>
      <c r="J1344" s="23" t="s">
        <v>23</v>
      </c>
      <c r="K1344" s="23" t="s">
        <v>24</v>
      </c>
      <c r="L1344" s="23">
        <v>1</v>
      </c>
      <c r="M1344" s="23">
        <v>119.05</v>
      </c>
      <c r="N1344" s="23">
        <v>15</v>
      </c>
      <c r="O1344" s="23">
        <v>18</v>
      </c>
      <c r="P1344" s="23" t="s">
        <v>65</v>
      </c>
      <c r="Q1344" s="23" t="s">
        <v>34</v>
      </c>
      <c r="R1344" s="23">
        <f t="shared" si="100"/>
        <v>1</v>
      </c>
      <c r="S1344" s="23" t="str">
        <f t="shared" si="101"/>
        <v>ORD101343_20240913_CUST03378_MED024</v>
      </c>
      <c r="T1344" s="23">
        <f t="shared" si="102"/>
        <v>1</v>
      </c>
      <c r="U1344" s="6">
        <f t="shared" si="103"/>
        <v>119.05</v>
      </c>
      <c r="V1344" s="6">
        <f>tbl_Raw_Data[[#This Row],[Discount_Pct]]*tbl_Raw_Data[[#This Row],[Gross_Amount]]/100</f>
        <v>17.857500000000002</v>
      </c>
      <c r="W1344" s="6">
        <f>tbl_Raw_Data[[#This Row],[Gross_Amount]]-tbl_Raw_Data[[#This Row],[Discount_Amount]]</f>
        <v>101.1925</v>
      </c>
      <c r="X1344" s="6">
        <f>tbl_Raw_Data[[#This Row],[Net_Amount_Before_Tax]]*tbl_Raw_Data[[#This Row],[Tax_Pct]]/100</f>
        <v>18.214649999999999</v>
      </c>
      <c r="Y1344" s="6">
        <f>tbl_Raw_Data[[#This Row],[Net_Amount_Before_Tax]]+tbl_Raw_Data[[#This Row],[Tax_Amount]]</f>
        <v>119.40715</v>
      </c>
      <c r="Z1344" s="6">
        <f t="shared" si="104"/>
        <v>2</v>
      </c>
    </row>
    <row r="1345" spans="1:26" x14ac:dyDescent="0.3">
      <c r="A1345" s="23" t="s">
        <v>2411</v>
      </c>
      <c r="B1345" s="34">
        <v>45356</v>
      </c>
      <c r="C1345" s="23" t="s">
        <v>2413</v>
      </c>
      <c r="D1345" s="23" t="s">
        <v>46</v>
      </c>
      <c r="E1345" s="23" t="s">
        <v>47</v>
      </c>
      <c r="F1345" s="23">
        <v>411045</v>
      </c>
      <c r="G1345" s="23" t="s">
        <v>102</v>
      </c>
      <c r="H1345" s="23" t="s">
        <v>103</v>
      </c>
      <c r="I1345" s="23" t="s">
        <v>104</v>
      </c>
      <c r="J1345" s="23" t="s">
        <v>64</v>
      </c>
      <c r="K1345" s="23" t="s">
        <v>57</v>
      </c>
      <c r="L1345" s="23">
        <v>3</v>
      </c>
      <c r="M1345" s="23">
        <v>102.64</v>
      </c>
      <c r="N1345" s="23">
        <v>10</v>
      </c>
      <c r="O1345" s="23">
        <v>5</v>
      </c>
      <c r="P1345" s="23" t="s">
        <v>25</v>
      </c>
      <c r="Q1345" s="23" t="s">
        <v>34</v>
      </c>
      <c r="R1345" s="23">
        <f t="shared" si="100"/>
        <v>1</v>
      </c>
      <c r="S1345" s="23" t="str">
        <f t="shared" si="101"/>
        <v>ORD101343_20240305_CUST02024_MED029</v>
      </c>
      <c r="T1345" s="23">
        <f t="shared" si="102"/>
        <v>1</v>
      </c>
      <c r="U1345" s="6">
        <f t="shared" si="103"/>
        <v>307.92</v>
      </c>
      <c r="V1345" s="6">
        <f>tbl_Raw_Data[[#This Row],[Discount_Pct]]*tbl_Raw_Data[[#This Row],[Gross_Amount]]/100</f>
        <v>30.792000000000002</v>
      </c>
      <c r="W1345" s="6">
        <f>tbl_Raw_Data[[#This Row],[Gross_Amount]]-tbl_Raw_Data[[#This Row],[Discount_Amount]]</f>
        <v>277.12800000000004</v>
      </c>
      <c r="X1345" s="6">
        <f>tbl_Raw_Data[[#This Row],[Net_Amount_Before_Tax]]*tbl_Raw_Data[[#This Row],[Tax_Pct]]/100</f>
        <v>13.856400000000002</v>
      </c>
      <c r="Y1345" s="6">
        <f>tbl_Raw_Data[[#This Row],[Net_Amount_Before_Tax]]+tbl_Raw_Data[[#This Row],[Tax_Amount]]</f>
        <v>290.98440000000005</v>
      </c>
      <c r="Z1345" s="6">
        <f t="shared" si="104"/>
        <v>1</v>
      </c>
    </row>
    <row r="1346" spans="1:26" x14ac:dyDescent="0.3">
      <c r="A1346" s="23" t="s">
        <v>2414</v>
      </c>
      <c r="B1346" s="34">
        <v>45662</v>
      </c>
      <c r="C1346" s="23" t="s">
        <v>1213</v>
      </c>
      <c r="D1346" s="23" t="s">
        <v>52</v>
      </c>
      <c r="E1346" s="23" t="s">
        <v>52</v>
      </c>
      <c r="F1346" s="23">
        <v>160022</v>
      </c>
      <c r="G1346" s="23" t="s">
        <v>53</v>
      </c>
      <c r="H1346" s="23" t="s">
        <v>54</v>
      </c>
      <c r="I1346" s="23" t="s">
        <v>55</v>
      </c>
      <c r="J1346" s="23" t="s">
        <v>56</v>
      </c>
      <c r="K1346" s="23" t="s">
        <v>57</v>
      </c>
      <c r="L1346" s="23">
        <v>2</v>
      </c>
      <c r="M1346" s="23">
        <v>49.38</v>
      </c>
      <c r="N1346" s="23">
        <v>5</v>
      </c>
      <c r="O1346" s="23">
        <v>5</v>
      </c>
      <c r="P1346" s="23" t="s">
        <v>65</v>
      </c>
      <c r="Q1346" s="23" t="s">
        <v>90</v>
      </c>
      <c r="R1346" s="23">
        <f t="shared" ref="R1346:R1409" si="105">COUNTIFS($A$2:$A$8001,A1346,$B$2:$B$8001,B1346,$C$2:$C$8001,C1346,$G$2:$G$8001,G1346)</f>
        <v>1</v>
      </c>
      <c r="S1346" s="23" t="str">
        <f t="shared" ref="S1346:S1409" si="106">A1346&amp;"_"&amp;TEXT(B1346,"yyyymmdd")&amp;"_"&amp;C1346&amp;"_"&amp;G1346</f>
        <v>ORD101345_20250105_CUST02860_MED020</v>
      </c>
      <c r="T1346" s="23">
        <f t="shared" ref="T1346:T1409" si="107">COUNTIF($S$2:$S$8001,S1346)</f>
        <v>1</v>
      </c>
      <c r="U1346" s="6">
        <f t="shared" ref="U1346:U1409" si="108">L1346*M1346</f>
        <v>98.76</v>
      </c>
      <c r="V1346" s="6">
        <f>tbl_Raw_Data[[#This Row],[Discount_Pct]]*tbl_Raw_Data[[#This Row],[Gross_Amount]]/100</f>
        <v>4.9379999999999997</v>
      </c>
      <c r="W1346" s="6">
        <f>tbl_Raw_Data[[#This Row],[Gross_Amount]]-tbl_Raw_Data[[#This Row],[Discount_Amount]]</f>
        <v>93.822000000000003</v>
      </c>
      <c r="X1346" s="6">
        <f>tbl_Raw_Data[[#This Row],[Net_Amount_Before_Tax]]*tbl_Raw_Data[[#This Row],[Tax_Pct]]/100</f>
        <v>4.6911000000000005</v>
      </c>
      <c r="Y1346" s="6">
        <f>tbl_Raw_Data[[#This Row],[Net_Amount_Before_Tax]]+tbl_Raw_Data[[#This Row],[Tax_Amount]]</f>
        <v>98.513100000000009</v>
      </c>
      <c r="Z1346" s="6">
        <f t="shared" ref="Z1346:Z1409" si="109">COUNTIFS($C$2:$C$8001,C1346,$Q$2:$Q$8001,"Delivered")</f>
        <v>1</v>
      </c>
    </row>
    <row r="1347" spans="1:26" x14ac:dyDescent="0.3">
      <c r="A1347" s="23" t="s">
        <v>2415</v>
      </c>
      <c r="B1347" s="34">
        <v>45599</v>
      </c>
      <c r="C1347" s="23" t="s">
        <v>2416</v>
      </c>
      <c r="D1347" s="23" t="s">
        <v>142</v>
      </c>
      <c r="E1347" s="23" t="s">
        <v>81</v>
      </c>
      <c r="F1347" s="23">
        <v>380001</v>
      </c>
      <c r="G1347" s="23" t="s">
        <v>196</v>
      </c>
      <c r="H1347" s="23" t="s">
        <v>197</v>
      </c>
      <c r="I1347" s="23" t="s">
        <v>32</v>
      </c>
      <c r="J1347" s="23" t="s">
        <v>42</v>
      </c>
      <c r="K1347" s="23" t="s">
        <v>24</v>
      </c>
      <c r="L1347" s="23">
        <v>2</v>
      </c>
      <c r="M1347" s="23">
        <v>27.03</v>
      </c>
      <c r="N1347" s="23">
        <v>0</v>
      </c>
      <c r="O1347" s="23">
        <v>5</v>
      </c>
      <c r="P1347" s="23" t="s">
        <v>58</v>
      </c>
      <c r="Q1347" s="23" t="s">
        <v>44</v>
      </c>
      <c r="R1347" s="23">
        <f t="shared" si="105"/>
        <v>1</v>
      </c>
      <c r="S1347" s="23" t="str">
        <f t="shared" si="106"/>
        <v>ORD101346_20241103_CUST03127_MED011</v>
      </c>
      <c r="T1347" s="23">
        <f t="shared" si="107"/>
        <v>1</v>
      </c>
      <c r="U1347" s="6">
        <f t="shared" si="108"/>
        <v>54.06</v>
      </c>
      <c r="V1347" s="6">
        <f>tbl_Raw_Data[[#This Row],[Discount_Pct]]*tbl_Raw_Data[[#This Row],[Gross_Amount]]/100</f>
        <v>0</v>
      </c>
      <c r="W1347" s="6">
        <f>tbl_Raw_Data[[#This Row],[Gross_Amount]]-tbl_Raw_Data[[#This Row],[Discount_Amount]]</f>
        <v>54.06</v>
      </c>
      <c r="X1347" s="6">
        <f>tbl_Raw_Data[[#This Row],[Net_Amount_Before_Tax]]*tbl_Raw_Data[[#This Row],[Tax_Pct]]/100</f>
        <v>2.7030000000000003</v>
      </c>
      <c r="Y1347" s="6">
        <f>tbl_Raw_Data[[#This Row],[Net_Amount_Before_Tax]]+tbl_Raw_Data[[#This Row],[Tax_Amount]]</f>
        <v>56.763000000000005</v>
      </c>
      <c r="Z1347" s="6">
        <f t="shared" si="109"/>
        <v>1</v>
      </c>
    </row>
    <row r="1348" spans="1:26" x14ac:dyDescent="0.3">
      <c r="A1348" s="23" t="s">
        <v>2417</v>
      </c>
      <c r="B1348" s="34">
        <v>45764</v>
      </c>
      <c r="C1348" s="23" t="s">
        <v>2418</v>
      </c>
      <c r="D1348" s="23" t="s">
        <v>80</v>
      </c>
      <c r="E1348" s="23" t="s">
        <v>81</v>
      </c>
      <c r="F1348" s="23">
        <v>395010</v>
      </c>
      <c r="G1348" s="23" t="s">
        <v>167</v>
      </c>
      <c r="H1348" s="23" t="s">
        <v>168</v>
      </c>
      <c r="I1348" s="23" t="s">
        <v>113</v>
      </c>
      <c r="J1348" s="23" t="s">
        <v>42</v>
      </c>
      <c r="K1348" s="23" t="s">
        <v>24</v>
      </c>
      <c r="L1348" s="23">
        <v>3</v>
      </c>
      <c r="M1348" s="23">
        <v>217.08</v>
      </c>
      <c r="N1348" s="23">
        <v>5</v>
      </c>
      <c r="O1348" s="23">
        <v>12</v>
      </c>
      <c r="P1348" s="23" t="s">
        <v>43</v>
      </c>
      <c r="Q1348" s="23" t="s">
        <v>34</v>
      </c>
      <c r="R1348" s="23">
        <f t="shared" si="105"/>
        <v>1</v>
      </c>
      <c r="S1348" s="23" t="str">
        <f t="shared" si="106"/>
        <v>ORD101347_20250417_CUST01329_MED026</v>
      </c>
      <c r="T1348" s="23">
        <f t="shared" si="107"/>
        <v>1</v>
      </c>
      <c r="U1348" s="6">
        <f t="shared" si="108"/>
        <v>651.24</v>
      </c>
      <c r="V1348" s="6">
        <f>tbl_Raw_Data[[#This Row],[Discount_Pct]]*tbl_Raw_Data[[#This Row],[Gross_Amount]]/100</f>
        <v>32.561999999999998</v>
      </c>
      <c r="W1348" s="6">
        <f>tbl_Raw_Data[[#This Row],[Gross_Amount]]-tbl_Raw_Data[[#This Row],[Discount_Amount]]</f>
        <v>618.678</v>
      </c>
      <c r="X1348" s="6">
        <f>tbl_Raw_Data[[#This Row],[Net_Amount_Before_Tax]]*tbl_Raw_Data[[#This Row],[Tax_Pct]]/100</f>
        <v>74.24136</v>
      </c>
      <c r="Y1348" s="6">
        <f>tbl_Raw_Data[[#This Row],[Net_Amount_Before_Tax]]+tbl_Raw_Data[[#This Row],[Tax_Amount]]</f>
        <v>692.91935999999998</v>
      </c>
      <c r="Z1348" s="6">
        <f t="shared" si="109"/>
        <v>2</v>
      </c>
    </row>
    <row r="1349" spans="1:26" x14ac:dyDescent="0.3">
      <c r="A1349" s="23" t="s">
        <v>2419</v>
      </c>
      <c r="B1349" s="34">
        <v>45686</v>
      </c>
      <c r="C1349" s="23" t="s">
        <v>2036</v>
      </c>
      <c r="D1349" s="23" t="s">
        <v>19</v>
      </c>
      <c r="E1349" s="23" t="s">
        <v>19</v>
      </c>
      <c r="F1349" s="23">
        <v>110024</v>
      </c>
      <c r="G1349" s="23" t="s">
        <v>48</v>
      </c>
      <c r="H1349" s="23" t="s">
        <v>49</v>
      </c>
      <c r="I1349" s="23" t="s">
        <v>50</v>
      </c>
      <c r="J1349" s="23" t="s">
        <v>23</v>
      </c>
      <c r="K1349" s="23" t="s">
        <v>24</v>
      </c>
      <c r="L1349" s="23">
        <v>1</v>
      </c>
      <c r="M1349" s="23">
        <v>106.21</v>
      </c>
      <c r="N1349" s="23">
        <v>20</v>
      </c>
      <c r="O1349" s="23">
        <v>18</v>
      </c>
      <c r="P1349" s="23" t="s">
        <v>33</v>
      </c>
      <c r="Q1349" s="23" t="s">
        <v>44</v>
      </c>
      <c r="R1349" s="23">
        <f t="shared" si="105"/>
        <v>1</v>
      </c>
      <c r="S1349" s="23" t="str">
        <f t="shared" si="106"/>
        <v>ORD101348_20250129_CUST01719_MED028</v>
      </c>
      <c r="T1349" s="23">
        <f t="shared" si="107"/>
        <v>1</v>
      </c>
      <c r="U1349" s="6">
        <f t="shared" si="108"/>
        <v>106.21</v>
      </c>
      <c r="V1349" s="6">
        <f>tbl_Raw_Data[[#This Row],[Discount_Pct]]*tbl_Raw_Data[[#This Row],[Gross_Amount]]/100</f>
        <v>21.241999999999997</v>
      </c>
      <c r="W1349" s="6">
        <f>tbl_Raw_Data[[#This Row],[Gross_Amount]]-tbl_Raw_Data[[#This Row],[Discount_Amount]]</f>
        <v>84.967999999999989</v>
      </c>
      <c r="X1349" s="6">
        <f>tbl_Raw_Data[[#This Row],[Net_Amount_Before_Tax]]*tbl_Raw_Data[[#This Row],[Tax_Pct]]/100</f>
        <v>15.294239999999997</v>
      </c>
      <c r="Y1349" s="6">
        <f>tbl_Raw_Data[[#This Row],[Net_Amount_Before_Tax]]+tbl_Raw_Data[[#This Row],[Tax_Amount]]</f>
        <v>100.26223999999999</v>
      </c>
      <c r="Z1349" s="6">
        <f t="shared" si="109"/>
        <v>0</v>
      </c>
    </row>
    <row r="1350" spans="1:26" x14ac:dyDescent="0.3">
      <c r="A1350" s="23" t="s">
        <v>2419</v>
      </c>
      <c r="B1350" s="34">
        <v>45969</v>
      </c>
      <c r="C1350" s="23" t="s">
        <v>2420</v>
      </c>
      <c r="D1350" s="23" t="s">
        <v>92</v>
      </c>
      <c r="E1350" s="23" t="s">
        <v>93</v>
      </c>
      <c r="F1350" s="23">
        <v>560034</v>
      </c>
      <c r="G1350" s="23" t="s">
        <v>233</v>
      </c>
      <c r="H1350" s="23" t="s">
        <v>234</v>
      </c>
      <c r="I1350" s="23" t="s">
        <v>104</v>
      </c>
      <c r="J1350" s="23" t="s">
        <v>42</v>
      </c>
      <c r="K1350" s="23" t="s">
        <v>24</v>
      </c>
      <c r="L1350" s="23">
        <v>5</v>
      </c>
      <c r="M1350" s="23">
        <v>140.79</v>
      </c>
      <c r="N1350" s="23">
        <v>0</v>
      </c>
      <c r="O1350" s="23">
        <v>12</v>
      </c>
      <c r="P1350" s="23" t="s">
        <v>65</v>
      </c>
      <c r="Q1350" s="23" t="s">
        <v>44</v>
      </c>
      <c r="R1350" s="23">
        <f t="shared" si="105"/>
        <v>1</v>
      </c>
      <c r="S1350" s="23" t="str">
        <f t="shared" si="106"/>
        <v>ORD101348_20251108_CUST00708_MED019</v>
      </c>
      <c r="T1350" s="23">
        <f t="shared" si="107"/>
        <v>1</v>
      </c>
      <c r="U1350" s="6">
        <f t="shared" si="108"/>
        <v>703.94999999999993</v>
      </c>
      <c r="V1350" s="6">
        <f>tbl_Raw_Data[[#This Row],[Discount_Pct]]*tbl_Raw_Data[[#This Row],[Gross_Amount]]/100</f>
        <v>0</v>
      </c>
      <c r="W1350" s="6">
        <f>tbl_Raw_Data[[#This Row],[Gross_Amount]]-tbl_Raw_Data[[#This Row],[Discount_Amount]]</f>
        <v>703.94999999999993</v>
      </c>
      <c r="X1350" s="6">
        <f>tbl_Raw_Data[[#This Row],[Net_Amount_Before_Tax]]*tbl_Raw_Data[[#This Row],[Tax_Pct]]/100</f>
        <v>84.47399999999999</v>
      </c>
      <c r="Y1350" s="6">
        <f>tbl_Raw_Data[[#This Row],[Net_Amount_Before_Tax]]+tbl_Raw_Data[[#This Row],[Tax_Amount]]</f>
        <v>788.42399999999998</v>
      </c>
      <c r="Z1350" s="6">
        <f t="shared" si="109"/>
        <v>1</v>
      </c>
    </row>
    <row r="1351" spans="1:26" x14ac:dyDescent="0.3">
      <c r="A1351" s="23" t="s">
        <v>2421</v>
      </c>
      <c r="B1351" s="34">
        <v>45801</v>
      </c>
      <c r="C1351" s="23" t="s">
        <v>2422</v>
      </c>
      <c r="D1351" s="23" t="s">
        <v>92</v>
      </c>
      <c r="E1351" s="23" t="s">
        <v>93</v>
      </c>
      <c r="F1351" s="23">
        <v>560066</v>
      </c>
      <c r="G1351" s="23" t="s">
        <v>119</v>
      </c>
      <c r="H1351" s="23" t="s">
        <v>120</v>
      </c>
      <c r="I1351" s="23" t="s">
        <v>32</v>
      </c>
      <c r="J1351" s="23" t="s">
        <v>64</v>
      </c>
      <c r="K1351" s="23" t="s">
        <v>57</v>
      </c>
      <c r="L1351" s="23">
        <v>3</v>
      </c>
      <c r="M1351" s="23">
        <v>77.739999999999995</v>
      </c>
      <c r="N1351" s="23">
        <v>5</v>
      </c>
      <c r="O1351" s="23">
        <v>5</v>
      </c>
      <c r="P1351" s="23" t="s">
        <v>89</v>
      </c>
      <c r="Q1351" s="23" t="s">
        <v>90</v>
      </c>
      <c r="R1351" s="23">
        <f t="shared" si="105"/>
        <v>1</v>
      </c>
      <c r="S1351" s="23" t="str">
        <f t="shared" si="106"/>
        <v>ORD101350_20250524_CUST01607_MED010</v>
      </c>
      <c r="T1351" s="23">
        <f t="shared" si="107"/>
        <v>1</v>
      </c>
      <c r="U1351" s="6">
        <f t="shared" si="108"/>
        <v>233.21999999999997</v>
      </c>
      <c r="V1351" s="6">
        <f>tbl_Raw_Data[[#This Row],[Discount_Pct]]*tbl_Raw_Data[[#This Row],[Gross_Amount]]/100</f>
        <v>11.661</v>
      </c>
      <c r="W1351" s="6">
        <f>tbl_Raw_Data[[#This Row],[Gross_Amount]]-tbl_Raw_Data[[#This Row],[Discount_Amount]]</f>
        <v>221.55899999999997</v>
      </c>
      <c r="X1351" s="6">
        <f>tbl_Raw_Data[[#This Row],[Net_Amount_Before_Tax]]*tbl_Raw_Data[[#This Row],[Tax_Pct]]/100</f>
        <v>11.077949999999998</v>
      </c>
      <c r="Y1351" s="6">
        <f>tbl_Raw_Data[[#This Row],[Net_Amount_Before_Tax]]+tbl_Raw_Data[[#This Row],[Tax_Amount]]</f>
        <v>232.63694999999996</v>
      </c>
      <c r="Z1351" s="6">
        <f t="shared" si="109"/>
        <v>2</v>
      </c>
    </row>
    <row r="1352" spans="1:26" x14ac:dyDescent="0.3">
      <c r="A1352" s="23" t="s">
        <v>2423</v>
      </c>
      <c r="B1352" s="34">
        <v>45455</v>
      </c>
      <c r="C1352" s="23" t="s">
        <v>2424</v>
      </c>
      <c r="D1352" s="23" t="s">
        <v>52</v>
      </c>
      <c r="E1352" s="23" t="s">
        <v>52</v>
      </c>
      <c r="F1352" s="23">
        <v>160022</v>
      </c>
      <c r="G1352" s="23" t="s">
        <v>192</v>
      </c>
      <c r="H1352" s="23" t="s">
        <v>193</v>
      </c>
      <c r="I1352" s="23" t="s">
        <v>41</v>
      </c>
      <c r="J1352" s="23" t="s">
        <v>194</v>
      </c>
      <c r="K1352" s="23" t="s">
        <v>24</v>
      </c>
      <c r="L1352" s="23">
        <v>1</v>
      </c>
      <c r="M1352" s="23">
        <v>29.08</v>
      </c>
      <c r="N1352" s="23">
        <v>15</v>
      </c>
      <c r="O1352" s="23">
        <v>18</v>
      </c>
      <c r="P1352" s="23" t="s">
        <v>89</v>
      </c>
      <c r="Q1352" s="23" t="s">
        <v>34</v>
      </c>
      <c r="R1352" s="23">
        <f t="shared" si="105"/>
        <v>1</v>
      </c>
      <c r="S1352" s="23" t="str">
        <f t="shared" si="106"/>
        <v>ORD101351_20240612_CUST01997_MED002</v>
      </c>
      <c r="T1352" s="23">
        <f t="shared" si="107"/>
        <v>1</v>
      </c>
      <c r="U1352" s="6">
        <f t="shared" si="108"/>
        <v>29.08</v>
      </c>
      <c r="V1352" s="6">
        <f>tbl_Raw_Data[[#This Row],[Discount_Pct]]*tbl_Raw_Data[[#This Row],[Gross_Amount]]/100</f>
        <v>4.3620000000000001</v>
      </c>
      <c r="W1352" s="6">
        <f>tbl_Raw_Data[[#This Row],[Gross_Amount]]-tbl_Raw_Data[[#This Row],[Discount_Amount]]</f>
        <v>24.717999999999996</v>
      </c>
      <c r="X1352" s="6">
        <f>tbl_Raw_Data[[#This Row],[Net_Amount_Before_Tax]]*tbl_Raw_Data[[#This Row],[Tax_Pct]]/100</f>
        <v>4.4492399999999996</v>
      </c>
      <c r="Y1352" s="6">
        <f>tbl_Raw_Data[[#This Row],[Net_Amount_Before_Tax]]+tbl_Raw_Data[[#This Row],[Tax_Amount]]</f>
        <v>29.167239999999996</v>
      </c>
      <c r="Z1352" s="6">
        <f t="shared" si="109"/>
        <v>6</v>
      </c>
    </row>
    <row r="1353" spans="1:26" x14ac:dyDescent="0.3">
      <c r="A1353" s="23" t="s">
        <v>2423</v>
      </c>
      <c r="B1353" s="34">
        <v>45823</v>
      </c>
      <c r="C1353" s="23" t="s">
        <v>2425</v>
      </c>
      <c r="D1353" s="23" t="s">
        <v>183</v>
      </c>
      <c r="E1353" s="23" t="s">
        <v>184</v>
      </c>
      <c r="F1353" s="23">
        <v>122009</v>
      </c>
      <c r="G1353" s="23" t="s">
        <v>132</v>
      </c>
      <c r="H1353" s="23" t="s">
        <v>133</v>
      </c>
      <c r="I1353" s="23" t="s">
        <v>134</v>
      </c>
      <c r="J1353" s="23" t="s">
        <v>135</v>
      </c>
      <c r="K1353" s="23" t="s">
        <v>57</v>
      </c>
      <c r="L1353" s="23">
        <v>1</v>
      </c>
      <c r="M1353" s="23">
        <v>66.260000000000005</v>
      </c>
      <c r="N1353" s="23">
        <v>5</v>
      </c>
      <c r="O1353" s="23">
        <v>5</v>
      </c>
      <c r="P1353" s="23" t="s">
        <v>58</v>
      </c>
      <c r="Q1353" s="23" t="s">
        <v>34</v>
      </c>
      <c r="R1353" s="23">
        <f t="shared" si="105"/>
        <v>1</v>
      </c>
      <c r="S1353" s="23" t="str">
        <f t="shared" si="106"/>
        <v>ORD101351_20250615_CUST02025_MED007</v>
      </c>
      <c r="T1353" s="23">
        <f t="shared" si="107"/>
        <v>1</v>
      </c>
      <c r="U1353" s="6">
        <f t="shared" si="108"/>
        <v>66.260000000000005</v>
      </c>
      <c r="V1353" s="6">
        <f>tbl_Raw_Data[[#This Row],[Discount_Pct]]*tbl_Raw_Data[[#This Row],[Gross_Amount]]/100</f>
        <v>3.3130000000000002</v>
      </c>
      <c r="W1353" s="6">
        <f>tbl_Raw_Data[[#This Row],[Gross_Amount]]-tbl_Raw_Data[[#This Row],[Discount_Amount]]</f>
        <v>62.947000000000003</v>
      </c>
      <c r="X1353" s="6">
        <f>tbl_Raw_Data[[#This Row],[Net_Amount_Before_Tax]]*tbl_Raw_Data[[#This Row],[Tax_Pct]]/100</f>
        <v>3.1473500000000003</v>
      </c>
      <c r="Y1353" s="6">
        <f>tbl_Raw_Data[[#This Row],[Net_Amount_Before_Tax]]+tbl_Raw_Data[[#This Row],[Tax_Amount]]</f>
        <v>66.094350000000006</v>
      </c>
      <c r="Z1353" s="6">
        <f t="shared" si="109"/>
        <v>8</v>
      </c>
    </row>
    <row r="1354" spans="1:26" x14ac:dyDescent="0.3">
      <c r="A1354" s="23" t="s">
        <v>2426</v>
      </c>
      <c r="B1354" s="34">
        <v>45731</v>
      </c>
      <c r="C1354" s="23" t="s">
        <v>2427</v>
      </c>
      <c r="D1354" s="23" t="s">
        <v>159</v>
      </c>
      <c r="E1354" s="23" t="s">
        <v>47</v>
      </c>
      <c r="F1354" s="23">
        <v>400050</v>
      </c>
      <c r="G1354" s="23" t="s">
        <v>53</v>
      </c>
      <c r="H1354" s="23" t="s">
        <v>54</v>
      </c>
      <c r="I1354" s="23" t="s">
        <v>55</v>
      </c>
      <c r="J1354" s="23" t="s">
        <v>56</v>
      </c>
      <c r="K1354" s="23" t="s">
        <v>57</v>
      </c>
      <c r="L1354" s="23">
        <v>1</v>
      </c>
      <c r="M1354" s="23">
        <v>52.59</v>
      </c>
      <c r="N1354" s="23">
        <v>10</v>
      </c>
      <c r="O1354" s="23">
        <v>18</v>
      </c>
      <c r="P1354" s="23" t="s">
        <v>65</v>
      </c>
      <c r="Q1354" s="23" t="s">
        <v>90</v>
      </c>
      <c r="R1354" s="23">
        <f t="shared" si="105"/>
        <v>1</v>
      </c>
      <c r="S1354" s="23" t="str">
        <f t="shared" si="106"/>
        <v>ORD101353_20250315_CUST02506_MED020</v>
      </c>
      <c r="T1354" s="23">
        <f t="shared" si="107"/>
        <v>1</v>
      </c>
      <c r="U1354" s="6">
        <f t="shared" si="108"/>
        <v>52.59</v>
      </c>
      <c r="V1354" s="6">
        <f>tbl_Raw_Data[[#This Row],[Discount_Pct]]*tbl_Raw_Data[[#This Row],[Gross_Amount]]/100</f>
        <v>5.2590000000000012</v>
      </c>
      <c r="W1354" s="6">
        <f>tbl_Raw_Data[[#This Row],[Gross_Amount]]-tbl_Raw_Data[[#This Row],[Discount_Amount]]</f>
        <v>47.331000000000003</v>
      </c>
      <c r="X1354" s="6">
        <f>tbl_Raw_Data[[#This Row],[Net_Amount_Before_Tax]]*tbl_Raw_Data[[#This Row],[Tax_Pct]]/100</f>
        <v>8.5195800000000013</v>
      </c>
      <c r="Y1354" s="6">
        <f>tbl_Raw_Data[[#This Row],[Net_Amount_Before_Tax]]+tbl_Raw_Data[[#This Row],[Tax_Amount]]</f>
        <v>55.850580000000008</v>
      </c>
      <c r="Z1354" s="6">
        <f t="shared" si="109"/>
        <v>0</v>
      </c>
    </row>
    <row r="1355" spans="1:26" x14ac:dyDescent="0.3">
      <c r="A1355" s="23" t="s">
        <v>2426</v>
      </c>
      <c r="B1355" s="34">
        <v>45749</v>
      </c>
      <c r="C1355" s="23" t="s">
        <v>2428</v>
      </c>
      <c r="D1355" s="23" t="s">
        <v>130</v>
      </c>
      <c r="E1355" s="23" t="s">
        <v>131</v>
      </c>
      <c r="F1355" s="23">
        <v>700091</v>
      </c>
      <c r="G1355" s="23" t="s">
        <v>74</v>
      </c>
      <c r="H1355" s="23" t="s">
        <v>75</v>
      </c>
      <c r="I1355" s="23" t="s">
        <v>76</v>
      </c>
      <c r="J1355" s="23" t="s">
        <v>77</v>
      </c>
      <c r="K1355" s="23" t="s">
        <v>57</v>
      </c>
      <c r="L1355" s="23">
        <v>1</v>
      </c>
      <c r="M1355" s="23">
        <v>60.02</v>
      </c>
      <c r="N1355" s="23">
        <v>0</v>
      </c>
      <c r="O1355" s="23">
        <v>5</v>
      </c>
      <c r="P1355" s="23" t="s">
        <v>65</v>
      </c>
      <c r="Q1355" s="23" t="s">
        <v>44</v>
      </c>
      <c r="R1355" s="23">
        <f t="shared" si="105"/>
        <v>1</v>
      </c>
      <c r="S1355" s="23" t="str">
        <f t="shared" si="106"/>
        <v>ORD101353_20250402_CUST01516_MED008</v>
      </c>
      <c r="T1355" s="23">
        <f t="shared" si="107"/>
        <v>1</v>
      </c>
      <c r="U1355" s="6">
        <f t="shared" si="108"/>
        <v>60.02</v>
      </c>
      <c r="V1355" s="6">
        <f>tbl_Raw_Data[[#This Row],[Discount_Pct]]*tbl_Raw_Data[[#This Row],[Gross_Amount]]/100</f>
        <v>0</v>
      </c>
      <c r="W1355" s="6">
        <f>tbl_Raw_Data[[#This Row],[Gross_Amount]]-tbl_Raw_Data[[#This Row],[Discount_Amount]]</f>
        <v>60.02</v>
      </c>
      <c r="X1355" s="6">
        <f>tbl_Raw_Data[[#This Row],[Net_Amount_Before_Tax]]*tbl_Raw_Data[[#This Row],[Tax_Pct]]/100</f>
        <v>3.0010000000000003</v>
      </c>
      <c r="Y1355" s="6">
        <f>tbl_Raw_Data[[#This Row],[Net_Amount_Before_Tax]]+tbl_Raw_Data[[#This Row],[Tax_Amount]]</f>
        <v>63.021000000000001</v>
      </c>
      <c r="Z1355" s="6">
        <f t="shared" si="109"/>
        <v>2</v>
      </c>
    </row>
    <row r="1356" spans="1:26" x14ac:dyDescent="0.3">
      <c r="A1356" s="23" t="s">
        <v>2429</v>
      </c>
      <c r="B1356" s="34">
        <v>45631</v>
      </c>
      <c r="C1356" s="23" t="s">
        <v>2430</v>
      </c>
      <c r="D1356" s="23" t="s">
        <v>28</v>
      </c>
      <c r="E1356" s="23" t="s">
        <v>29</v>
      </c>
      <c r="F1356" s="23">
        <v>500090</v>
      </c>
      <c r="G1356" s="23" t="s">
        <v>102</v>
      </c>
      <c r="H1356" s="23" t="s">
        <v>103</v>
      </c>
      <c r="I1356" s="23" t="s">
        <v>104</v>
      </c>
      <c r="J1356" s="23" t="s">
        <v>64</v>
      </c>
      <c r="K1356" s="23" t="s">
        <v>57</v>
      </c>
      <c r="L1356" s="23">
        <v>1</v>
      </c>
      <c r="M1356" s="23">
        <v>94.76</v>
      </c>
      <c r="N1356" s="23">
        <v>10</v>
      </c>
      <c r="O1356" s="23">
        <v>5</v>
      </c>
      <c r="P1356" s="23" t="s">
        <v>89</v>
      </c>
      <c r="Q1356" s="23" t="s">
        <v>34</v>
      </c>
      <c r="R1356" s="23">
        <f t="shared" si="105"/>
        <v>1</v>
      </c>
      <c r="S1356" s="23" t="str">
        <f t="shared" si="106"/>
        <v>ORD101355_20241205_CUST02861_MED029</v>
      </c>
      <c r="T1356" s="23">
        <f t="shared" si="107"/>
        <v>1</v>
      </c>
      <c r="U1356" s="6">
        <f t="shared" si="108"/>
        <v>94.76</v>
      </c>
      <c r="V1356" s="6">
        <f>tbl_Raw_Data[[#This Row],[Discount_Pct]]*tbl_Raw_Data[[#This Row],[Gross_Amount]]/100</f>
        <v>9.4760000000000009</v>
      </c>
      <c r="W1356" s="6">
        <f>tbl_Raw_Data[[#This Row],[Gross_Amount]]-tbl_Raw_Data[[#This Row],[Discount_Amount]]</f>
        <v>85.284000000000006</v>
      </c>
      <c r="X1356" s="6">
        <f>tbl_Raw_Data[[#This Row],[Net_Amount_Before_Tax]]*tbl_Raw_Data[[#This Row],[Tax_Pct]]/100</f>
        <v>4.2641999999999998</v>
      </c>
      <c r="Y1356" s="6">
        <f>tbl_Raw_Data[[#This Row],[Net_Amount_Before_Tax]]+tbl_Raw_Data[[#This Row],[Tax_Amount]]</f>
        <v>89.548200000000008</v>
      </c>
      <c r="Z1356" s="6">
        <f t="shared" si="109"/>
        <v>4</v>
      </c>
    </row>
    <row r="1357" spans="1:26" x14ac:dyDescent="0.3">
      <c r="A1357" s="23" t="s">
        <v>2431</v>
      </c>
      <c r="B1357" s="34">
        <v>45547</v>
      </c>
      <c r="C1357" s="23" t="s">
        <v>2432</v>
      </c>
      <c r="D1357" s="23" t="s">
        <v>123</v>
      </c>
      <c r="E1357" s="23" t="s">
        <v>101</v>
      </c>
      <c r="F1357" s="23">
        <v>226010</v>
      </c>
      <c r="G1357" s="23" t="s">
        <v>145</v>
      </c>
      <c r="H1357" s="23" t="s">
        <v>146</v>
      </c>
      <c r="I1357" s="23" t="s">
        <v>147</v>
      </c>
      <c r="J1357" s="23" t="s">
        <v>148</v>
      </c>
      <c r="K1357" s="23" t="s">
        <v>24</v>
      </c>
      <c r="L1357" s="23">
        <v>4</v>
      </c>
      <c r="M1357" s="23">
        <v>101.29</v>
      </c>
      <c r="N1357" s="23">
        <v>15</v>
      </c>
      <c r="O1357" s="23">
        <v>12</v>
      </c>
      <c r="P1357" s="23" t="s">
        <v>89</v>
      </c>
      <c r="Q1357" s="23" t="s">
        <v>44</v>
      </c>
      <c r="R1357" s="23">
        <f t="shared" si="105"/>
        <v>1</v>
      </c>
      <c r="S1357" s="23" t="str">
        <f t="shared" si="106"/>
        <v>ORD101356_20240912_CUST02002_MED016</v>
      </c>
      <c r="T1357" s="23">
        <f t="shared" si="107"/>
        <v>1</v>
      </c>
      <c r="U1357" s="6">
        <f t="shared" si="108"/>
        <v>405.16</v>
      </c>
      <c r="V1357" s="6">
        <f>tbl_Raw_Data[[#This Row],[Discount_Pct]]*tbl_Raw_Data[[#This Row],[Gross_Amount]]/100</f>
        <v>60.774000000000008</v>
      </c>
      <c r="W1357" s="6">
        <f>tbl_Raw_Data[[#This Row],[Gross_Amount]]-tbl_Raw_Data[[#This Row],[Discount_Amount]]</f>
        <v>344.38600000000002</v>
      </c>
      <c r="X1357" s="6">
        <f>tbl_Raw_Data[[#This Row],[Net_Amount_Before_Tax]]*tbl_Raw_Data[[#This Row],[Tax_Pct]]/100</f>
        <v>41.326320000000003</v>
      </c>
      <c r="Y1357" s="6">
        <f>tbl_Raw_Data[[#This Row],[Net_Amount_Before_Tax]]+tbl_Raw_Data[[#This Row],[Tax_Amount]]</f>
        <v>385.71232000000003</v>
      </c>
      <c r="Z1357" s="6">
        <f t="shared" si="109"/>
        <v>0</v>
      </c>
    </row>
    <row r="1358" spans="1:26" x14ac:dyDescent="0.3">
      <c r="A1358" s="23" t="s">
        <v>2431</v>
      </c>
      <c r="B1358" s="34">
        <v>45794</v>
      </c>
      <c r="C1358" s="23" t="s">
        <v>2433</v>
      </c>
      <c r="D1358" s="23" t="s">
        <v>123</v>
      </c>
      <c r="E1358" s="23" t="s">
        <v>101</v>
      </c>
      <c r="F1358" s="23">
        <v>226021</v>
      </c>
      <c r="G1358" s="23" t="s">
        <v>102</v>
      </c>
      <c r="H1358" s="23" t="s">
        <v>103</v>
      </c>
      <c r="I1358" s="23" t="s">
        <v>104</v>
      </c>
      <c r="J1358" s="23" t="s">
        <v>64</v>
      </c>
      <c r="K1358" s="23" t="s">
        <v>57</v>
      </c>
      <c r="L1358" s="23">
        <v>4</v>
      </c>
      <c r="M1358" s="23">
        <v>111.6</v>
      </c>
      <c r="N1358" s="23">
        <v>5</v>
      </c>
      <c r="O1358" s="23">
        <v>12</v>
      </c>
      <c r="P1358" s="23" t="s">
        <v>43</v>
      </c>
      <c r="Q1358" s="23" t="s">
        <v>34</v>
      </c>
      <c r="R1358" s="23">
        <f t="shared" si="105"/>
        <v>1</v>
      </c>
      <c r="S1358" s="23" t="str">
        <f t="shared" si="106"/>
        <v>ORD101356_20250517_CUST01896_MED029</v>
      </c>
      <c r="T1358" s="23">
        <f t="shared" si="107"/>
        <v>1</v>
      </c>
      <c r="U1358" s="6">
        <f t="shared" si="108"/>
        <v>446.4</v>
      </c>
      <c r="V1358" s="6">
        <f>tbl_Raw_Data[[#This Row],[Discount_Pct]]*tbl_Raw_Data[[#This Row],[Gross_Amount]]/100</f>
        <v>22.32</v>
      </c>
      <c r="W1358" s="6">
        <f>tbl_Raw_Data[[#This Row],[Gross_Amount]]-tbl_Raw_Data[[#This Row],[Discount_Amount]]</f>
        <v>424.08</v>
      </c>
      <c r="X1358" s="6">
        <f>tbl_Raw_Data[[#This Row],[Net_Amount_Before_Tax]]*tbl_Raw_Data[[#This Row],[Tax_Pct]]/100</f>
        <v>50.889600000000002</v>
      </c>
      <c r="Y1358" s="6">
        <f>tbl_Raw_Data[[#This Row],[Net_Amount_Before_Tax]]+tbl_Raw_Data[[#This Row],[Tax_Amount]]</f>
        <v>474.96960000000001</v>
      </c>
      <c r="Z1358" s="6">
        <f t="shared" si="109"/>
        <v>1</v>
      </c>
    </row>
    <row r="1359" spans="1:26" x14ac:dyDescent="0.3">
      <c r="A1359" s="23" t="s">
        <v>2434</v>
      </c>
      <c r="B1359" s="34">
        <v>45664</v>
      </c>
      <c r="C1359" s="23" t="s">
        <v>2238</v>
      </c>
      <c r="D1359" s="23" t="s">
        <v>183</v>
      </c>
      <c r="E1359" s="23" t="s">
        <v>184</v>
      </c>
      <c r="F1359" s="23">
        <v>122018</v>
      </c>
      <c r="G1359" s="23" t="s">
        <v>192</v>
      </c>
      <c r="H1359" s="23" t="s">
        <v>193</v>
      </c>
      <c r="I1359" s="23" t="s">
        <v>41</v>
      </c>
      <c r="J1359" s="23" t="s">
        <v>194</v>
      </c>
      <c r="K1359" s="23" t="s">
        <v>24</v>
      </c>
      <c r="L1359" s="23">
        <v>2</v>
      </c>
      <c r="M1359" s="23">
        <v>30.09</v>
      </c>
      <c r="N1359" s="23">
        <v>0</v>
      </c>
      <c r="O1359" s="23">
        <v>5</v>
      </c>
      <c r="P1359" s="23" t="s">
        <v>33</v>
      </c>
      <c r="Q1359" s="23" t="s">
        <v>34</v>
      </c>
      <c r="R1359" s="23">
        <f t="shared" si="105"/>
        <v>1</v>
      </c>
      <c r="S1359" s="23" t="str">
        <f t="shared" si="106"/>
        <v>ORD101358_20250107_CUST03473_MED002</v>
      </c>
      <c r="T1359" s="23">
        <f t="shared" si="107"/>
        <v>1</v>
      </c>
      <c r="U1359" s="6">
        <f t="shared" si="108"/>
        <v>60.18</v>
      </c>
      <c r="V1359" s="6">
        <f>tbl_Raw_Data[[#This Row],[Discount_Pct]]*tbl_Raw_Data[[#This Row],[Gross_Amount]]/100</f>
        <v>0</v>
      </c>
      <c r="W1359" s="6">
        <f>tbl_Raw_Data[[#This Row],[Gross_Amount]]-tbl_Raw_Data[[#This Row],[Discount_Amount]]</f>
        <v>60.18</v>
      </c>
      <c r="X1359" s="6">
        <f>tbl_Raw_Data[[#This Row],[Net_Amount_Before_Tax]]*tbl_Raw_Data[[#This Row],[Tax_Pct]]/100</f>
        <v>3.0089999999999999</v>
      </c>
      <c r="Y1359" s="6">
        <f>tbl_Raw_Data[[#This Row],[Net_Amount_Before_Tax]]+tbl_Raw_Data[[#This Row],[Tax_Amount]]</f>
        <v>63.189</v>
      </c>
      <c r="Z1359" s="6">
        <f t="shared" si="109"/>
        <v>4</v>
      </c>
    </row>
    <row r="1360" spans="1:26" x14ac:dyDescent="0.3">
      <c r="A1360" s="23" t="s">
        <v>2435</v>
      </c>
      <c r="B1360" s="34">
        <v>45619</v>
      </c>
      <c r="C1360" s="23" t="s">
        <v>281</v>
      </c>
      <c r="D1360" s="23" t="s">
        <v>46</v>
      </c>
      <c r="E1360" s="23" t="s">
        <v>47</v>
      </c>
      <c r="F1360" s="23">
        <v>411057</v>
      </c>
      <c r="G1360" s="23" t="s">
        <v>53</v>
      </c>
      <c r="H1360" s="23" t="s">
        <v>54</v>
      </c>
      <c r="I1360" s="23" t="s">
        <v>55</v>
      </c>
      <c r="J1360" s="23" t="s">
        <v>56</v>
      </c>
      <c r="K1360" s="23" t="s">
        <v>57</v>
      </c>
      <c r="L1360" s="23">
        <v>4</v>
      </c>
      <c r="M1360" s="23">
        <v>51.37</v>
      </c>
      <c r="N1360" s="23">
        <v>10</v>
      </c>
      <c r="O1360" s="23">
        <v>5</v>
      </c>
      <c r="P1360" s="23" t="s">
        <v>89</v>
      </c>
      <c r="Q1360" s="23" t="s">
        <v>34</v>
      </c>
      <c r="R1360" s="23">
        <f t="shared" si="105"/>
        <v>1</v>
      </c>
      <c r="S1360" s="23" t="str">
        <f t="shared" si="106"/>
        <v>ORD101359_20241123_CUST01986_MED020</v>
      </c>
      <c r="T1360" s="23">
        <f t="shared" si="107"/>
        <v>1</v>
      </c>
      <c r="U1360" s="6">
        <f t="shared" si="108"/>
        <v>205.48</v>
      </c>
      <c r="V1360" s="6">
        <f>tbl_Raw_Data[[#This Row],[Discount_Pct]]*tbl_Raw_Data[[#This Row],[Gross_Amount]]/100</f>
        <v>20.547999999999998</v>
      </c>
      <c r="W1360" s="6">
        <f>tbl_Raw_Data[[#This Row],[Gross_Amount]]-tbl_Raw_Data[[#This Row],[Discount_Amount]]</f>
        <v>184.93199999999999</v>
      </c>
      <c r="X1360" s="6">
        <f>tbl_Raw_Data[[#This Row],[Net_Amount_Before_Tax]]*tbl_Raw_Data[[#This Row],[Tax_Pct]]/100</f>
        <v>9.246599999999999</v>
      </c>
      <c r="Y1360" s="6">
        <f>tbl_Raw_Data[[#This Row],[Net_Amount_Before_Tax]]+tbl_Raw_Data[[#This Row],[Tax_Amount]]</f>
        <v>194.17859999999999</v>
      </c>
      <c r="Z1360" s="6">
        <f t="shared" si="109"/>
        <v>3</v>
      </c>
    </row>
    <row r="1361" spans="1:26" x14ac:dyDescent="0.3">
      <c r="A1361" s="23" t="s">
        <v>2436</v>
      </c>
      <c r="B1361" s="34">
        <v>45354</v>
      </c>
      <c r="C1361" s="23" t="s">
        <v>1175</v>
      </c>
      <c r="D1361" s="23" t="s">
        <v>80</v>
      </c>
      <c r="E1361" s="23" t="s">
        <v>81</v>
      </c>
      <c r="F1361" s="23">
        <v>395010</v>
      </c>
      <c r="G1361" s="23" t="s">
        <v>132</v>
      </c>
      <c r="H1361" s="23" t="s">
        <v>133</v>
      </c>
      <c r="I1361" s="23" t="s">
        <v>134</v>
      </c>
      <c r="J1361" s="23" t="s">
        <v>135</v>
      </c>
      <c r="K1361" s="23" t="s">
        <v>57</v>
      </c>
      <c r="L1361" s="23">
        <v>2</v>
      </c>
      <c r="M1361" s="23">
        <v>76.209999999999994</v>
      </c>
      <c r="N1361" s="23">
        <v>0</v>
      </c>
      <c r="O1361" s="23">
        <v>12</v>
      </c>
      <c r="P1361" s="23" t="s">
        <v>58</v>
      </c>
      <c r="Q1361" s="23" t="s">
        <v>34</v>
      </c>
      <c r="R1361" s="23">
        <f t="shared" si="105"/>
        <v>1</v>
      </c>
      <c r="S1361" s="23" t="str">
        <f t="shared" si="106"/>
        <v>ORD101360_20240303_CUST03013_MED007</v>
      </c>
      <c r="T1361" s="23">
        <f t="shared" si="107"/>
        <v>1</v>
      </c>
      <c r="U1361" s="6">
        <f t="shared" si="108"/>
        <v>152.41999999999999</v>
      </c>
      <c r="V1361" s="6">
        <f>tbl_Raw_Data[[#This Row],[Discount_Pct]]*tbl_Raw_Data[[#This Row],[Gross_Amount]]/100</f>
        <v>0</v>
      </c>
      <c r="W1361" s="6">
        <f>tbl_Raw_Data[[#This Row],[Gross_Amount]]-tbl_Raw_Data[[#This Row],[Discount_Amount]]</f>
        <v>152.41999999999999</v>
      </c>
      <c r="X1361" s="6">
        <f>tbl_Raw_Data[[#This Row],[Net_Amount_Before_Tax]]*tbl_Raw_Data[[#This Row],[Tax_Pct]]/100</f>
        <v>18.290399999999998</v>
      </c>
      <c r="Y1361" s="6">
        <f>tbl_Raw_Data[[#This Row],[Net_Amount_Before_Tax]]+tbl_Raw_Data[[#This Row],[Tax_Amount]]</f>
        <v>170.71039999999999</v>
      </c>
      <c r="Z1361" s="6">
        <f t="shared" si="109"/>
        <v>4</v>
      </c>
    </row>
    <row r="1362" spans="1:26" x14ac:dyDescent="0.3">
      <c r="A1362" s="23" t="s">
        <v>2437</v>
      </c>
      <c r="B1362" s="34">
        <v>45501</v>
      </c>
      <c r="C1362" s="23" t="s">
        <v>2438</v>
      </c>
      <c r="D1362" s="23" t="s">
        <v>87</v>
      </c>
      <c r="E1362" s="23" t="s">
        <v>88</v>
      </c>
      <c r="F1362" s="23">
        <v>600096</v>
      </c>
      <c r="G1362" s="23" t="s">
        <v>39</v>
      </c>
      <c r="H1362" s="23" t="s">
        <v>40</v>
      </c>
      <c r="I1362" s="23" t="s">
        <v>41</v>
      </c>
      <c r="J1362" s="23" t="s">
        <v>42</v>
      </c>
      <c r="K1362" s="23" t="s">
        <v>24</v>
      </c>
      <c r="L1362" s="23">
        <v>1</v>
      </c>
      <c r="M1362" s="23">
        <v>31.62</v>
      </c>
      <c r="N1362" s="23">
        <v>5</v>
      </c>
      <c r="O1362" s="23">
        <v>5</v>
      </c>
      <c r="P1362" s="23" t="s">
        <v>43</v>
      </c>
      <c r="Q1362" s="23" t="s">
        <v>90</v>
      </c>
      <c r="R1362" s="23">
        <f t="shared" si="105"/>
        <v>1</v>
      </c>
      <c r="S1362" s="23" t="str">
        <f t="shared" si="106"/>
        <v>ORD101361_20240728_CUST00591_MED001</v>
      </c>
      <c r="T1362" s="23">
        <f t="shared" si="107"/>
        <v>1</v>
      </c>
      <c r="U1362" s="6">
        <f t="shared" si="108"/>
        <v>31.62</v>
      </c>
      <c r="V1362" s="6">
        <f>tbl_Raw_Data[[#This Row],[Discount_Pct]]*tbl_Raw_Data[[#This Row],[Gross_Amount]]/100</f>
        <v>1.581</v>
      </c>
      <c r="W1362" s="6">
        <f>tbl_Raw_Data[[#This Row],[Gross_Amount]]-tbl_Raw_Data[[#This Row],[Discount_Amount]]</f>
        <v>30.039000000000001</v>
      </c>
      <c r="X1362" s="6">
        <f>tbl_Raw_Data[[#This Row],[Net_Amount_Before_Tax]]*tbl_Raw_Data[[#This Row],[Tax_Pct]]/100</f>
        <v>1.5019499999999999</v>
      </c>
      <c r="Y1362" s="6">
        <f>tbl_Raw_Data[[#This Row],[Net_Amount_Before_Tax]]+tbl_Raw_Data[[#This Row],[Tax_Amount]]</f>
        <v>31.540950000000002</v>
      </c>
      <c r="Z1362" s="6">
        <f t="shared" si="109"/>
        <v>1</v>
      </c>
    </row>
    <row r="1363" spans="1:26" x14ac:dyDescent="0.3">
      <c r="A1363" s="23" t="s">
        <v>2439</v>
      </c>
      <c r="B1363" s="34">
        <v>45860</v>
      </c>
      <c r="C1363" s="23" t="s">
        <v>2440</v>
      </c>
      <c r="D1363" s="23" t="s">
        <v>123</v>
      </c>
      <c r="E1363" s="23" t="s">
        <v>101</v>
      </c>
      <c r="F1363" s="23">
        <v>226010</v>
      </c>
      <c r="G1363" s="23" t="s">
        <v>224</v>
      </c>
      <c r="H1363" s="23" t="s">
        <v>225</v>
      </c>
      <c r="I1363" s="23" t="s">
        <v>147</v>
      </c>
      <c r="J1363" s="23" t="s">
        <v>23</v>
      </c>
      <c r="K1363" s="23" t="s">
        <v>24</v>
      </c>
      <c r="L1363" s="23">
        <v>3</v>
      </c>
      <c r="M1363" s="23">
        <v>43.64</v>
      </c>
      <c r="N1363" s="23">
        <v>5</v>
      </c>
      <c r="O1363" s="23">
        <v>5</v>
      </c>
      <c r="P1363" s="23" t="s">
        <v>58</v>
      </c>
      <c r="Q1363" s="23" t="s">
        <v>90</v>
      </c>
      <c r="R1363" s="23">
        <f t="shared" si="105"/>
        <v>1</v>
      </c>
      <c r="S1363" s="23" t="str">
        <f t="shared" si="106"/>
        <v>ORD101362_20250722_CUST00643_MED015</v>
      </c>
      <c r="T1363" s="23">
        <f t="shared" si="107"/>
        <v>1</v>
      </c>
      <c r="U1363" s="6">
        <f t="shared" si="108"/>
        <v>130.92000000000002</v>
      </c>
      <c r="V1363" s="6">
        <f>tbl_Raw_Data[[#This Row],[Discount_Pct]]*tbl_Raw_Data[[#This Row],[Gross_Amount]]/100</f>
        <v>6.5460000000000012</v>
      </c>
      <c r="W1363" s="6">
        <f>tbl_Raw_Data[[#This Row],[Gross_Amount]]-tbl_Raw_Data[[#This Row],[Discount_Amount]]</f>
        <v>124.37400000000001</v>
      </c>
      <c r="X1363" s="6">
        <f>tbl_Raw_Data[[#This Row],[Net_Amount_Before_Tax]]*tbl_Raw_Data[[#This Row],[Tax_Pct]]/100</f>
        <v>6.2187000000000001</v>
      </c>
      <c r="Y1363" s="6">
        <f>tbl_Raw_Data[[#This Row],[Net_Amount_Before_Tax]]+tbl_Raw_Data[[#This Row],[Tax_Amount]]</f>
        <v>130.59270000000001</v>
      </c>
      <c r="Z1363" s="6">
        <f t="shared" si="109"/>
        <v>1</v>
      </c>
    </row>
    <row r="1364" spans="1:26" x14ac:dyDescent="0.3">
      <c r="A1364" s="23" t="s">
        <v>2441</v>
      </c>
      <c r="B1364" s="34">
        <v>45892</v>
      </c>
      <c r="C1364" s="23" t="s">
        <v>1664</v>
      </c>
      <c r="D1364" s="23" t="s">
        <v>46</v>
      </c>
      <c r="E1364" s="23" t="s">
        <v>47</v>
      </c>
      <c r="F1364" s="23">
        <v>411014</v>
      </c>
      <c r="G1364" s="23" t="s">
        <v>39</v>
      </c>
      <c r="H1364" s="23" t="s">
        <v>40</v>
      </c>
      <c r="I1364" s="23" t="s">
        <v>41</v>
      </c>
      <c r="J1364" s="23" t="s">
        <v>42</v>
      </c>
      <c r="K1364" s="23" t="s">
        <v>24</v>
      </c>
      <c r="L1364" s="23">
        <v>1</v>
      </c>
      <c r="M1364" s="23">
        <v>33.43</v>
      </c>
      <c r="N1364" s="23">
        <v>5</v>
      </c>
      <c r="O1364" s="23">
        <v>5</v>
      </c>
      <c r="P1364" s="23" t="s">
        <v>65</v>
      </c>
      <c r="Q1364" s="23" t="s">
        <v>26</v>
      </c>
      <c r="R1364" s="23">
        <f t="shared" si="105"/>
        <v>1</v>
      </c>
      <c r="S1364" s="23" t="str">
        <f t="shared" si="106"/>
        <v>ORD101363_20250823_CUST00527_MED001</v>
      </c>
      <c r="T1364" s="23">
        <f t="shared" si="107"/>
        <v>1</v>
      </c>
      <c r="U1364" s="6">
        <f t="shared" si="108"/>
        <v>33.43</v>
      </c>
      <c r="V1364" s="6">
        <f>tbl_Raw_Data[[#This Row],[Discount_Pct]]*tbl_Raw_Data[[#This Row],[Gross_Amount]]/100</f>
        <v>1.6715</v>
      </c>
      <c r="W1364" s="6">
        <f>tbl_Raw_Data[[#This Row],[Gross_Amount]]-tbl_Raw_Data[[#This Row],[Discount_Amount]]</f>
        <v>31.758499999999998</v>
      </c>
      <c r="X1364" s="6">
        <f>tbl_Raw_Data[[#This Row],[Net_Amount_Before_Tax]]*tbl_Raw_Data[[#This Row],[Tax_Pct]]/100</f>
        <v>1.5879249999999998</v>
      </c>
      <c r="Y1364" s="6">
        <f>tbl_Raw_Data[[#This Row],[Net_Amount_Before_Tax]]+tbl_Raw_Data[[#This Row],[Tax_Amount]]</f>
        <v>33.346424999999996</v>
      </c>
      <c r="Z1364" s="6">
        <f t="shared" si="109"/>
        <v>1</v>
      </c>
    </row>
    <row r="1365" spans="1:26" x14ac:dyDescent="0.3">
      <c r="A1365" s="23" t="s">
        <v>2442</v>
      </c>
      <c r="B1365" s="34">
        <v>45935</v>
      </c>
      <c r="C1365" s="23" t="s">
        <v>2443</v>
      </c>
      <c r="D1365" s="23" t="s">
        <v>52</v>
      </c>
      <c r="E1365" s="23" t="s">
        <v>52</v>
      </c>
      <c r="F1365" s="23">
        <v>160019</v>
      </c>
      <c r="G1365" s="23" t="s">
        <v>196</v>
      </c>
      <c r="H1365" s="23" t="s">
        <v>197</v>
      </c>
      <c r="I1365" s="23" t="s">
        <v>32</v>
      </c>
      <c r="J1365" s="23" t="s">
        <v>42</v>
      </c>
      <c r="K1365" s="23" t="s">
        <v>24</v>
      </c>
      <c r="L1365" s="23">
        <v>1</v>
      </c>
      <c r="M1365" s="23">
        <v>24.2</v>
      </c>
      <c r="N1365" s="23">
        <v>10</v>
      </c>
      <c r="O1365" s="23">
        <v>5</v>
      </c>
      <c r="P1365" s="23" t="s">
        <v>65</v>
      </c>
      <c r="Q1365" s="23" t="s">
        <v>34</v>
      </c>
      <c r="R1365" s="23">
        <f t="shared" si="105"/>
        <v>1</v>
      </c>
      <c r="S1365" s="23" t="str">
        <f t="shared" si="106"/>
        <v>ORD101364_20251005_CUST01779_MED011</v>
      </c>
      <c r="T1365" s="23">
        <f t="shared" si="107"/>
        <v>1</v>
      </c>
      <c r="U1365" s="6">
        <f t="shared" si="108"/>
        <v>24.2</v>
      </c>
      <c r="V1365" s="6">
        <f>tbl_Raw_Data[[#This Row],[Discount_Pct]]*tbl_Raw_Data[[#This Row],[Gross_Amount]]/100</f>
        <v>2.42</v>
      </c>
      <c r="W1365" s="6">
        <f>tbl_Raw_Data[[#This Row],[Gross_Amount]]-tbl_Raw_Data[[#This Row],[Discount_Amount]]</f>
        <v>21.78</v>
      </c>
      <c r="X1365" s="6">
        <f>tbl_Raw_Data[[#This Row],[Net_Amount_Before_Tax]]*tbl_Raw_Data[[#This Row],[Tax_Pct]]/100</f>
        <v>1.089</v>
      </c>
      <c r="Y1365" s="6">
        <f>tbl_Raw_Data[[#This Row],[Net_Amount_Before_Tax]]+tbl_Raw_Data[[#This Row],[Tax_Amount]]</f>
        <v>22.869</v>
      </c>
      <c r="Z1365" s="6">
        <f t="shared" si="109"/>
        <v>4</v>
      </c>
    </row>
    <row r="1366" spans="1:26" x14ac:dyDescent="0.3">
      <c r="A1366" s="23" t="s">
        <v>2444</v>
      </c>
      <c r="B1366" s="34">
        <v>45349</v>
      </c>
      <c r="C1366" s="23" t="s">
        <v>2445</v>
      </c>
      <c r="D1366" s="23" t="s">
        <v>100</v>
      </c>
      <c r="E1366" s="23" t="s">
        <v>101</v>
      </c>
      <c r="F1366" s="23">
        <v>201301</v>
      </c>
      <c r="G1366" s="23" t="s">
        <v>82</v>
      </c>
      <c r="H1366" s="23" t="s">
        <v>83</v>
      </c>
      <c r="I1366" s="23" t="s">
        <v>84</v>
      </c>
      <c r="J1366" s="23" t="s">
        <v>85</v>
      </c>
      <c r="K1366" s="23" t="s">
        <v>24</v>
      </c>
      <c r="L1366" s="23">
        <v>1</v>
      </c>
      <c r="M1366" s="23">
        <v>268.27999999999997</v>
      </c>
      <c r="N1366" s="23">
        <v>0</v>
      </c>
      <c r="O1366" s="23">
        <v>5</v>
      </c>
      <c r="P1366" s="23" t="s">
        <v>89</v>
      </c>
      <c r="Q1366" s="23" t="s">
        <v>34</v>
      </c>
      <c r="R1366" s="23">
        <f t="shared" si="105"/>
        <v>1</v>
      </c>
      <c r="S1366" s="23" t="str">
        <f t="shared" si="106"/>
        <v>ORD101365_20240227_CUST02961_MED023</v>
      </c>
      <c r="T1366" s="23">
        <f t="shared" si="107"/>
        <v>1</v>
      </c>
      <c r="U1366" s="6">
        <f t="shared" si="108"/>
        <v>268.27999999999997</v>
      </c>
      <c r="V1366" s="6">
        <f>tbl_Raw_Data[[#This Row],[Discount_Pct]]*tbl_Raw_Data[[#This Row],[Gross_Amount]]/100</f>
        <v>0</v>
      </c>
      <c r="W1366" s="6">
        <f>tbl_Raw_Data[[#This Row],[Gross_Amount]]-tbl_Raw_Data[[#This Row],[Discount_Amount]]</f>
        <v>268.27999999999997</v>
      </c>
      <c r="X1366" s="6">
        <f>tbl_Raw_Data[[#This Row],[Net_Amount_Before_Tax]]*tbl_Raw_Data[[#This Row],[Tax_Pct]]/100</f>
        <v>13.413999999999998</v>
      </c>
      <c r="Y1366" s="6">
        <f>tbl_Raw_Data[[#This Row],[Net_Amount_Before_Tax]]+tbl_Raw_Data[[#This Row],[Tax_Amount]]</f>
        <v>281.69399999999996</v>
      </c>
      <c r="Z1366" s="6">
        <f t="shared" si="109"/>
        <v>3</v>
      </c>
    </row>
    <row r="1367" spans="1:26" x14ac:dyDescent="0.3">
      <c r="A1367" s="23" t="s">
        <v>2446</v>
      </c>
      <c r="B1367" s="34">
        <v>45532</v>
      </c>
      <c r="C1367" s="23" t="s">
        <v>2447</v>
      </c>
      <c r="D1367" s="23" t="s">
        <v>183</v>
      </c>
      <c r="E1367" s="23" t="s">
        <v>184</v>
      </c>
      <c r="F1367" s="23">
        <v>122016</v>
      </c>
      <c r="G1367" s="23" t="s">
        <v>315</v>
      </c>
      <c r="H1367" s="23" t="s">
        <v>316</v>
      </c>
      <c r="I1367" s="23" t="s">
        <v>50</v>
      </c>
      <c r="J1367" s="23" t="s">
        <v>114</v>
      </c>
      <c r="K1367" s="23" t="s">
        <v>24</v>
      </c>
      <c r="L1367" s="23">
        <v>5</v>
      </c>
      <c r="M1367" s="23">
        <v>116.56</v>
      </c>
      <c r="N1367" s="23">
        <v>5</v>
      </c>
      <c r="O1367" s="23">
        <v>5</v>
      </c>
      <c r="P1367" s="23" t="s">
        <v>33</v>
      </c>
      <c r="Q1367" s="23" t="s">
        <v>34</v>
      </c>
      <c r="R1367" s="23">
        <f t="shared" si="105"/>
        <v>1</v>
      </c>
      <c r="S1367" s="23" t="str">
        <f t="shared" si="106"/>
        <v>ORD101366_20240828_CUST00377_MED012</v>
      </c>
      <c r="T1367" s="23">
        <f t="shared" si="107"/>
        <v>1</v>
      </c>
      <c r="U1367" s="6">
        <f t="shared" si="108"/>
        <v>582.79999999999995</v>
      </c>
      <c r="V1367" s="6">
        <f>tbl_Raw_Data[[#This Row],[Discount_Pct]]*tbl_Raw_Data[[#This Row],[Gross_Amount]]/100</f>
        <v>29.14</v>
      </c>
      <c r="W1367" s="6">
        <f>tbl_Raw_Data[[#This Row],[Gross_Amount]]-tbl_Raw_Data[[#This Row],[Discount_Amount]]</f>
        <v>553.66</v>
      </c>
      <c r="X1367" s="6">
        <f>tbl_Raw_Data[[#This Row],[Net_Amount_Before_Tax]]*tbl_Raw_Data[[#This Row],[Tax_Pct]]/100</f>
        <v>27.682999999999996</v>
      </c>
      <c r="Y1367" s="6">
        <f>tbl_Raw_Data[[#This Row],[Net_Amount_Before_Tax]]+tbl_Raw_Data[[#This Row],[Tax_Amount]]</f>
        <v>581.34299999999996</v>
      </c>
      <c r="Z1367" s="6">
        <f t="shared" si="109"/>
        <v>2</v>
      </c>
    </row>
    <row r="1368" spans="1:26" x14ac:dyDescent="0.3">
      <c r="A1368" s="23" t="s">
        <v>2448</v>
      </c>
      <c r="B1368" s="34">
        <v>45949</v>
      </c>
      <c r="C1368" s="23" t="s">
        <v>1521</v>
      </c>
      <c r="D1368" s="23" t="s">
        <v>130</v>
      </c>
      <c r="E1368" s="23" t="s">
        <v>131</v>
      </c>
      <c r="F1368" s="23">
        <v>700019</v>
      </c>
      <c r="G1368" s="23" t="s">
        <v>82</v>
      </c>
      <c r="H1368" s="23" t="s">
        <v>83</v>
      </c>
      <c r="I1368" s="23" t="s">
        <v>84</v>
      </c>
      <c r="J1368" s="23" t="s">
        <v>85</v>
      </c>
      <c r="K1368" s="23" t="s">
        <v>24</v>
      </c>
      <c r="L1368" s="23">
        <v>1</v>
      </c>
      <c r="M1368" s="23">
        <v>329.55</v>
      </c>
      <c r="N1368" s="23">
        <v>10</v>
      </c>
      <c r="O1368" s="23">
        <v>12</v>
      </c>
      <c r="P1368" s="23" t="s">
        <v>25</v>
      </c>
      <c r="Q1368" s="23" t="s">
        <v>34</v>
      </c>
      <c r="R1368" s="23">
        <f t="shared" si="105"/>
        <v>1</v>
      </c>
      <c r="S1368" s="23" t="str">
        <f t="shared" si="106"/>
        <v>ORD101367_20251019_CUST03235_MED023</v>
      </c>
      <c r="T1368" s="23">
        <f t="shared" si="107"/>
        <v>1</v>
      </c>
      <c r="U1368" s="6">
        <f t="shared" si="108"/>
        <v>329.55</v>
      </c>
      <c r="V1368" s="6">
        <f>tbl_Raw_Data[[#This Row],[Discount_Pct]]*tbl_Raw_Data[[#This Row],[Gross_Amount]]/100</f>
        <v>32.954999999999998</v>
      </c>
      <c r="W1368" s="6">
        <f>tbl_Raw_Data[[#This Row],[Gross_Amount]]-tbl_Raw_Data[[#This Row],[Discount_Amount]]</f>
        <v>296.59500000000003</v>
      </c>
      <c r="X1368" s="6">
        <f>tbl_Raw_Data[[#This Row],[Net_Amount_Before_Tax]]*tbl_Raw_Data[[#This Row],[Tax_Pct]]/100</f>
        <v>35.5914</v>
      </c>
      <c r="Y1368" s="6">
        <f>tbl_Raw_Data[[#This Row],[Net_Amount_Before_Tax]]+tbl_Raw_Data[[#This Row],[Tax_Amount]]</f>
        <v>332.18640000000005</v>
      </c>
      <c r="Z1368" s="6">
        <f t="shared" si="109"/>
        <v>1</v>
      </c>
    </row>
    <row r="1369" spans="1:26" x14ac:dyDescent="0.3">
      <c r="A1369" s="23" t="s">
        <v>2449</v>
      </c>
      <c r="B1369" s="34">
        <v>45349</v>
      </c>
      <c r="C1369" s="23" t="s">
        <v>2450</v>
      </c>
      <c r="D1369" s="23" t="s">
        <v>52</v>
      </c>
      <c r="E1369" s="23" t="s">
        <v>52</v>
      </c>
      <c r="F1369" s="23">
        <v>160001</v>
      </c>
      <c r="G1369" s="23" t="s">
        <v>124</v>
      </c>
      <c r="H1369" s="23" t="s">
        <v>125</v>
      </c>
      <c r="I1369" s="23" t="s">
        <v>104</v>
      </c>
      <c r="J1369" s="23" t="s">
        <v>114</v>
      </c>
      <c r="K1369" s="23" t="s">
        <v>24</v>
      </c>
      <c r="L1369" s="23">
        <v>1</v>
      </c>
      <c r="M1369" s="23">
        <v>121.16</v>
      </c>
      <c r="N1369" s="23">
        <v>10</v>
      </c>
      <c r="O1369" s="23">
        <v>12</v>
      </c>
      <c r="P1369" s="23" t="s">
        <v>25</v>
      </c>
      <c r="Q1369" s="23" t="s">
        <v>34</v>
      </c>
      <c r="R1369" s="23">
        <f t="shared" si="105"/>
        <v>1</v>
      </c>
      <c r="S1369" s="23" t="str">
        <f t="shared" si="106"/>
        <v>ORD101368_20240227_CUST02641_MED018</v>
      </c>
      <c r="T1369" s="23">
        <f t="shared" si="107"/>
        <v>1</v>
      </c>
      <c r="U1369" s="6">
        <f t="shared" si="108"/>
        <v>121.16</v>
      </c>
      <c r="V1369" s="6">
        <f>tbl_Raw_Data[[#This Row],[Discount_Pct]]*tbl_Raw_Data[[#This Row],[Gross_Amount]]/100</f>
        <v>12.116</v>
      </c>
      <c r="W1369" s="6">
        <f>tbl_Raw_Data[[#This Row],[Gross_Amount]]-tbl_Raw_Data[[#This Row],[Discount_Amount]]</f>
        <v>109.044</v>
      </c>
      <c r="X1369" s="6">
        <f>tbl_Raw_Data[[#This Row],[Net_Amount_Before_Tax]]*tbl_Raw_Data[[#This Row],[Tax_Pct]]/100</f>
        <v>13.085280000000001</v>
      </c>
      <c r="Y1369" s="6">
        <f>tbl_Raw_Data[[#This Row],[Net_Amount_Before_Tax]]+tbl_Raw_Data[[#This Row],[Tax_Amount]]</f>
        <v>122.12927999999999</v>
      </c>
      <c r="Z1369" s="6">
        <f t="shared" si="109"/>
        <v>2</v>
      </c>
    </row>
    <row r="1370" spans="1:26" x14ac:dyDescent="0.3">
      <c r="A1370" s="23" t="s">
        <v>2451</v>
      </c>
      <c r="B1370" s="34">
        <v>45448</v>
      </c>
      <c r="C1370" s="23" t="s">
        <v>532</v>
      </c>
      <c r="D1370" s="23" t="s">
        <v>72</v>
      </c>
      <c r="E1370" s="23" t="s">
        <v>73</v>
      </c>
      <c r="F1370" s="23">
        <v>302033</v>
      </c>
      <c r="G1370" s="23" t="s">
        <v>196</v>
      </c>
      <c r="H1370" s="23" t="s">
        <v>197</v>
      </c>
      <c r="I1370" s="23" t="s">
        <v>32</v>
      </c>
      <c r="J1370" s="23" t="s">
        <v>42</v>
      </c>
      <c r="K1370" s="23" t="s">
        <v>24</v>
      </c>
      <c r="L1370" s="23">
        <v>1</v>
      </c>
      <c r="M1370" s="23">
        <v>27.1</v>
      </c>
      <c r="N1370" s="23">
        <v>10</v>
      </c>
      <c r="O1370" s="23">
        <v>5</v>
      </c>
      <c r="P1370" s="23" t="s">
        <v>65</v>
      </c>
      <c r="Q1370" s="23" t="s">
        <v>90</v>
      </c>
      <c r="R1370" s="23">
        <f t="shared" si="105"/>
        <v>1</v>
      </c>
      <c r="S1370" s="23" t="str">
        <f t="shared" si="106"/>
        <v>ORD101369_20240605_CUST00564_MED011</v>
      </c>
      <c r="T1370" s="23">
        <f t="shared" si="107"/>
        <v>1</v>
      </c>
      <c r="U1370" s="6">
        <f t="shared" si="108"/>
        <v>27.1</v>
      </c>
      <c r="V1370" s="6">
        <f>tbl_Raw_Data[[#This Row],[Discount_Pct]]*tbl_Raw_Data[[#This Row],[Gross_Amount]]/100</f>
        <v>2.71</v>
      </c>
      <c r="W1370" s="6">
        <f>tbl_Raw_Data[[#This Row],[Gross_Amount]]-tbl_Raw_Data[[#This Row],[Discount_Amount]]</f>
        <v>24.39</v>
      </c>
      <c r="X1370" s="6">
        <f>tbl_Raw_Data[[#This Row],[Net_Amount_Before_Tax]]*tbl_Raw_Data[[#This Row],[Tax_Pct]]/100</f>
        <v>1.2195</v>
      </c>
      <c r="Y1370" s="6">
        <f>tbl_Raw_Data[[#This Row],[Net_Amount_Before_Tax]]+tbl_Raw_Data[[#This Row],[Tax_Amount]]</f>
        <v>25.609500000000001</v>
      </c>
      <c r="Z1370" s="6">
        <f t="shared" si="109"/>
        <v>2</v>
      </c>
    </row>
    <row r="1371" spans="1:26" x14ac:dyDescent="0.3">
      <c r="A1371" s="23" t="s">
        <v>2451</v>
      </c>
      <c r="B1371" s="34">
        <v>46005</v>
      </c>
      <c r="C1371" s="23" t="s">
        <v>2452</v>
      </c>
      <c r="D1371" s="23" t="s">
        <v>72</v>
      </c>
      <c r="E1371" s="23" t="s">
        <v>73</v>
      </c>
      <c r="F1371" s="23">
        <v>302021</v>
      </c>
      <c r="G1371" s="23" t="s">
        <v>68</v>
      </c>
      <c r="H1371" s="23" t="s">
        <v>69</v>
      </c>
      <c r="I1371" s="23" t="s">
        <v>55</v>
      </c>
      <c r="J1371" s="23" t="s">
        <v>56</v>
      </c>
      <c r="K1371" s="23" t="s">
        <v>24</v>
      </c>
      <c r="L1371" s="23">
        <v>1</v>
      </c>
      <c r="M1371" s="23">
        <v>29.1</v>
      </c>
      <c r="N1371" s="23">
        <v>0</v>
      </c>
      <c r="O1371" s="23">
        <v>12</v>
      </c>
      <c r="P1371" s="23" t="s">
        <v>25</v>
      </c>
      <c r="Q1371" s="23" t="s">
        <v>44</v>
      </c>
      <c r="R1371" s="23">
        <f t="shared" si="105"/>
        <v>1</v>
      </c>
      <c r="S1371" s="23" t="str">
        <f t="shared" si="106"/>
        <v>ORD101369_20251214_CUST01700_MED003</v>
      </c>
      <c r="T1371" s="23">
        <f t="shared" si="107"/>
        <v>1</v>
      </c>
      <c r="U1371" s="6">
        <f t="shared" si="108"/>
        <v>29.1</v>
      </c>
      <c r="V1371" s="6">
        <f>tbl_Raw_Data[[#This Row],[Discount_Pct]]*tbl_Raw_Data[[#This Row],[Gross_Amount]]/100</f>
        <v>0</v>
      </c>
      <c r="W1371" s="6">
        <f>tbl_Raw_Data[[#This Row],[Gross_Amount]]-tbl_Raw_Data[[#This Row],[Discount_Amount]]</f>
        <v>29.1</v>
      </c>
      <c r="X1371" s="6">
        <f>tbl_Raw_Data[[#This Row],[Net_Amount_Before_Tax]]*tbl_Raw_Data[[#This Row],[Tax_Pct]]/100</f>
        <v>3.4920000000000004</v>
      </c>
      <c r="Y1371" s="6">
        <f>tbl_Raw_Data[[#This Row],[Net_Amount_Before_Tax]]+tbl_Raw_Data[[#This Row],[Tax_Amount]]</f>
        <v>32.591999999999999</v>
      </c>
      <c r="Z1371" s="6">
        <f t="shared" si="109"/>
        <v>0</v>
      </c>
    </row>
    <row r="1372" spans="1:26" x14ac:dyDescent="0.3">
      <c r="A1372" s="23" t="s">
        <v>2453</v>
      </c>
      <c r="B1372" s="34">
        <v>45887</v>
      </c>
      <c r="C1372" s="23" t="s">
        <v>2454</v>
      </c>
      <c r="D1372" s="23" t="s">
        <v>72</v>
      </c>
      <c r="E1372" s="23" t="s">
        <v>73</v>
      </c>
      <c r="F1372" s="23">
        <v>302033</v>
      </c>
      <c r="G1372" s="23" t="s">
        <v>102</v>
      </c>
      <c r="H1372" s="23" t="s">
        <v>103</v>
      </c>
      <c r="I1372" s="23" t="s">
        <v>104</v>
      </c>
      <c r="J1372" s="23" t="s">
        <v>64</v>
      </c>
      <c r="K1372" s="23" t="s">
        <v>57</v>
      </c>
      <c r="L1372" s="23">
        <v>3</v>
      </c>
      <c r="M1372" s="23">
        <v>96.75</v>
      </c>
      <c r="N1372" s="23">
        <v>0</v>
      </c>
      <c r="O1372" s="23">
        <v>5</v>
      </c>
      <c r="P1372" s="23" t="s">
        <v>65</v>
      </c>
      <c r="Q1372" s="23" t="s">
        <v>34</v>
      </c>
      <c r="R1372" s="23">
        <f t="shared" si="105"/>
        <v>1</v>
      </c>
      <c r="S1372" s="23" t="str">
        <f t="shared" si="106"/>
        <v>ORD101371_20250818_CUST01508_MED029</v>
      </c>
      <c r="T1372" s="23">
        <f t="shared" si="107"/>
        <v>1</v>
      </c>
      <c r="U1372" s="6">
        <f t="shared" si="108"/>
        <v>290.25</v>
      </c>
      <c r="V1372" s="6">
        <f>tbl_Raw_Data[[#This Row],[Discount_Pct]]*tbl_Raw_Data[[#This Row],[Gross_Amount]]/100</f>
        <v>0</v>
      </c>
      <c r="W1372" s="6">
        <f>tbl_Raw_Data[[#This Row],[Gross_Amount]]-tbl_Raw_Data[[#This Row],[Discount_Amount]]</f>
        <v>290.25</v>
      </c>
      <c r="X1372" s="6">
        <f>tbl_Raw_Data[[#This Row],[Net_Amount_Before_Tax]]*tbl_Raw_Data[[#This Row],[Tax_Pct]]/100</f>
        <v>14.512499999999999</v>
      </c>
      <c r="Y1372" s="6">
        <f>tbl_Raw_Data[[#This Row],[Net_Amount_Before_Tax]]+tbl_Raw_Data[[#This Row],[Tax_Amount]]</f>
        <v>304.76249999999999</v>
      </c>
      <c r="Z1372" s="6">
        <f t="shared" si="109"/>
        <v>2</v>
      </c>
    </row>
    <row r="1373" spans="1:26" x14ac:dyDescent="0.3">
      <c r="A1373" s="23" t="s">
        <v>2455</v>
      </c>
      <c r="B1373" s="34">
        <v>45815</v>
      </c>
      <c r="C1373" s="23" t="s">
        <v>2456</v>
      </c>
      <c r="D1373" s="23" t="s">
        <v>92</v>
      </c>
      <c r="E1373" s="23" t="s">
        <v>93</v>
      </c>
      <c r="F1373" s="23">
        <v>560038</v>
      </c>
      <c r="G1373" s="23" t="s">
        <v>111</v>
      </c>
      <c r="H1373" s="23" t="s">
        <v>112</v>
      </c>
      <c r="I1373" s="23" t="s">
        <v>113</v>
      </c>
      <c r="J1373" s="23" t="s">
        <v>114</v>
      </c>
      <c r="K1373" s="23" t="s">
        <v>24</v>
      </c>
      <c r="L1373" s="23">
        <v>1</v>
      </c>
      <c r="M1373" s="23">
        <v>99.19</v>
      </c>
      <c r="N1373" s="23">
        <v>5</v>
      </c>
      <c r="O1373" s="23">
        <v>5</v>
      </c>
      <c r="P1373" s="23" t="s">
        <v>33</v>
      </c>
      <c r="Q1373" s="23" t="s">
        <v>34</v>
      </c>
      <c r="R1373" s="23">
        <f t="shared" si="105"/>
        <v>1</v>
      </c>
      <c r="S1373" s="23" t="str">
        <f t="shared" si="106"/>
        <v>ORD101372_20250607_CUST01591_MED027</v>
      </c>
      <c r="T1373" s="23">
        <f t="shared" si="107"/>
        <v>1</v>
      </c>
      <c r="U1373" s="6">
        <f t="shared" si="108"/>
        <v>99.19</v>
      </c>
      <c r="V1373" s="6">
        <f>tbl_Raw_Data[[#This Row],[Discount_Pct]]*tbl_Raw_Data[[#This Row],[Gross_Amount]]/100</f>
        <v>4.9595000000000002</v>
      </c>
      <c r="W1373" s="6">
        <f>tbl_Raw_Data[[#This Row],[Gross_Amount]]-tbl_Raw_Data[[#This Row],[Discount_Amount]]</f>
        <v>94.230499999999992</v>
      </c>
      <c r="X1373" s="6">
        <f>tbl_Raw_Data[[#This Row],[Net_Amount_Before_Tax]]*tbl_Raw_Data[[#This Row],[Tax_Pct]]/100</f>
        <v>4.711525</v>
      </c>
      <c r="Y1373" s="6">
        <f>tbl_Raw_Data[[#This Row],[Net_Amount_Before_Tax]]+tbl_Raw_Data[[#This Row],[Tax_Amount]]</f>
        <v>98.942024999999987</v>
      </c>
      <c r="Z1373" s="6">
        <f t="shared" si="109"/>
        <v>1</v>
      </c>
    </row>
    <row r="1374" spans="1:26" x14ac:dyDescent="0.3">
      <c r="A1374" s="23" t="s">
        <v>2457</v>
      </c>
      <c r="B1374" s="34">
        <v>45754</v>
      </c>
      <c r="C1374" s="23" t="s">
        <v>1369</v>
      </c>
      <c r="D1374" s="23" t="s">
        <v>142</v>
      </c>
      <c r="E1374" s="23" t="s">
        <v>81</v>
      </c>
      <c r="F1374" s="23">
        <v>380015</v>
      </c>
      <c r="G1374" s="23" t="s">
        <v>53</v>
      </c>
      <c r="H1374" s="23" t="s">
        <v>54</v>
      </c>
      <c r="I1374" s="23" t="s">
        <v>55</v>
      </c>
      <c r="J1374" s="23" t="s">
        <v>56</v>
      </c>
      <c r="K1374" s="23" t="s">
        <v>57</v>
      </c>
      <c r="L1374" s="23">
        <v>5</v>
      </c>
      <c r="M1374" s="23">
        <v>58.38</v>
      </c>
      <c r="N1374" s="23">
        <v>10</v>
      </c>
      <c r="O1374" s="23">
        <v>5</v>
      </c>
      <c r="P1374" s="23" t="s">
        <v>25</v>
      </c>
      <c r="Q1374" s="23" t="s">
        <v>34</v>
      </c>
      <c r="R1374" s="23">
        <f t="shared" si="105"/>
        <v>1</v>
      </c>
      <c r="S1374" s="23" t="str">
        <f t="shared" si="106"/>
        <v>ORD101373_20250407_CUST00119_MED020</v>
      </c>
      <c r="T1374" s="23">
        <f t="shared" si="107"/>
        <v>1</v>
      </c>
      <c r="U1374" s="6">
        <f t="shared" si="108"/>
        <v>291.90000000000003</v>
      </c>
      <c r="V1374" s="6">
        <f>tbl_Raw_Data[[#This Row],[Discount_Pct]]*tbl_Raw_Data[[#This Row],[Gross_Amount]]/100</f>
        <v>29.190000000000005</v>
      </c>
      <c r="W1374" s="6">
        <f>tbl_Raw_Data[[#This Row],[Gross_Amount]]-tbl_Raw_Data[[#This Row],[Discount_Amount]]</f>
        <v>262.71000000000004</v>
      </c>
      <c r="X1374" s="6">
        <f>tbl_Raw_Data[[#This Row],[Net_Amount_Before_Tax]]*tbl_Raw_Data[[#This Row],[Tax_Pct]]/100</f>
        <v>13.135500000000002</v>
      </c>
      <c r="Y1374" s="6">
        <f>tbl_Raw_Data[[#This Row],[Net_Amount_Before_Tax]]+tbl_Raw_Data[[#This Row],[Tax_Amount]]</f>
        <v>275.84550000000002</v>
      </c>
      <c r="Z1374" s="6">
        <f t="shared" si="109"/>
        <v>2</v>
      </c>
    </row>
    <row r="1375" spans="1:26" x14ac:dyDescent="0.3">
      <c r="A1375" s="23" t="s">
        <v>2458</v>
      </c>
      <c r="B1375" s="34">
        <v>45401</v>
      </c>
      <c r="C1375" s="23" t="s">
        <v>2459</v>
      </c>
      <c r="D1375" s="23" t="s">
        <v>80</v>
      </c>
      <c r="E1375" s="23" t="s">
        <v>81</v>
      </c>
      <c r="F1375" s="23">
        <v>395003</v>
      </c>
      <c r="G1375" s="23" t="s">
        <v>48</v>
      </c>
      <c r="H1375" s="23" t="s">
        <v>49</v>
      </c>
      <c r="I1375" s="23" t="s">
        <v>50</v>
      </c>
      <c r="J1375" s="23" t="s">
        <v>23</v>
      </c>
      <c r="K1375" s="23" t="s">
        <v>24</v>
      </c>
      <c r="L1375" s="23">
        <v>1</v>
      </c>
      <c r="M1375" s="23">
        <v>119.36</v>
      </c>
      <c r="N1375" s="23">
        <v>10</v>
      </c>
      <c r="O1375" s="23">
        <v>5</v>
      </c>
      <c r="P1375" s="23" t="s">
        <v>89</v>
      </c>
      <c r="Q1375" s="23" t="s">
        <v>34</v>
      </c>
      <c r="R1375" s="23">
        <f t="shared" si="105"/>
        <v>1</v>
      </c>
      <c r="S1375" s="23" t="str">
        <f t="shared" si="106"/>
        <v>ORD101374_20240419_CUST03043_MED028</v>
      </c>
      <c r="T1375" s="23">
        <f t="shared" si="107"/>
        <v>1</v>
      </c>
      <c r="U1375" s="6">
        <f t="shared" si="108"/>
        <v>119.36</v>
      </c>
      <c r="V1375" s="6">
        <f>tbl_Raw_Data[[#This Row],[Discount_Pct]]*tbl_Raw_Data[[#This Row],[Gross_Amount]]/100</f>
        <v>11.936</v>
      </c>
      <c r="W1375" s="6">
        <f>tbl_Raw_Data[[#This Row],[Gross_Amount]]-tbl_Raw_Data[[#This Row],[Discount_Amount]]</f>
        <v>107.42400000000001</v>
      </c>
      <c r="X1375" s="6">
        <f>tbl_Raw_Data[[#This Row],[Net_Amount_Before_Tax]]*tbl_Raw_Data[[#This Row],[Tax_Pct]]/100</f>
        <v>5.3712</v>
      </c>
      <c r="Y1375" s="6">
        <f>tbl_Raw_Data[[#This Row],[Net_Amount_Before_Tax]]+tbl_Raw_Data[[#This Row],[Tax_Amount]]</f>
        <v>112.79520000000001</v>
      </c>
      <c r="Z1375" s="6">
        <f t="shared" si="109"/>
        <v>2</v>
      </c>
    </row>
    <row r="1376" spans="1:26" x14ac:dyDescent="0.3">
      <c r="A1376" s="23" t="s">
        <v>2460</v>
      </c>
      <c r="B1376" s="34">
        <v>45347</v>
      </c>
      <c r="C1376" s="23" t="s">
        <v>2461</v>
      </c>
      <c r="D1376" s="23" t="s">
        <v>52</v>
      </c>
      <c r="E1376" s="23" t="s">
        <v>52</v>
      </c>
      <c r="F1376" s="23">
        <v>160001</v>
      </c>
      <c r="G1376" s="23" t="s">
        <v>74</v>
      </c>
      <c r="H1376" s="23" t="s">
        <v>75</v>
      </c>
      <c r="I1376" s="23" t="s">
        <v>76</v>
      </c>
      <c r="J1376" s="23" t="s">
        <v>77</v>
      </c>
      <c r="K1376" s="23" t="s">
        <v>57</v>
      </c>
      <c r="L1376" s="23">
        <v>2</v>
      </c>
      <c r="M1376" s="23">
        <v>69.36</v>
      </c>
      <c r="N1376" s="23">
        <v>5</v>
      </c>
      <c r="O1376" s="23">
        <v>12</v>
      </c>
      <c r="P1376" s="23" t="s">
        <v>65</v>
      </c>
      <c r="Q1376" s="23" t="s">
        <v>34</v>
      </c>
      <c r="R1376" s="23">
        <f t="shared" si="105"/>
        <v>1</v>
      </c>
      <c r="S1376" s="23" t="str">
        <f t="shared" si="106"/>
        <v>ORD101375_20240225_CUST02654_MED008</v>
      </c>
      <c r="T1376" s="23">
        <f t="shared" si="107"/>
        <v>1</v>
      </c>
      <c r="U1376" s="6">
        <f t="shared" si="108"/>
        <v>138.72</v>
      </c>
      <c r="V1376" s="6">
        <f>tbl_Raw_Data[[#This Row],[Discount_Pct]]*tbl_Raw_Data[[#This Row],[Gross_Amount]]/100</f>
        <v>6.9359999999999999</v>
      </c>
      <c r="W1376" s="6">
        <f>tbl_Raw_Data[[#This Row],[Gross_Amount]]-tbl_Raw_Data[[#This Row],[Discount_Amount]]</f>
        <v>131.78399999999999</v>
      </c>
      <c r="X1376" s="6">
        <f>tbl_Raw_Data[[#This Row],[Net_Amount_Before_Tax]]*tbl_Raw_Data[[#This Row],[Tax_Pct]]/100</f>
        <v>15.814079999999999</v>
      </c>
      <c r="Y1376" s="6">
        <f>tbl_Raw_Data[[#This Row],[Net_Amount_Before_Tax]]+tbl_Raw_Data[[#This Row],[Tax_Amount]]</f>
        <v>147.59807999999998</v>
      </c>
      <c r="Z1376" s="6">
        <f t="shared" si="109"/>
        <v>4</v>
      </c>
    </row>
    <row r="1377" spans="1:26" x14ac:dyDescent="0.3">
      <c r="A1377" s="23" t="s">
        <v>2462</v>
      </c>
      <c r="B1377" s="34">
        <v>45477</v>
      </c>
      <c r="C1377" s="23" t="s">
        <v>2463</v>
      </c>
      <c r="D1377" s="23" t="s">
        <v>28</v>
      </c>
      <c r="E1377" s="23" t="s">
        <v>29</v>
      </c>
      <c r="F1377" s="23">
        <v>500090</v>
      </c>
      <c r="G1377" s="23" t="s">
        <v>145</v>
      </c>
      <c r="H1377" s="23" t="s">
        <v>146</v>
      </c>
      <c r="I1377" s="23" t="s">
        <v>147</v>
      </c>
      <c r="J1377" s="23" t="s">
        <v>148</v>
      </c>
      <c r="K1377" s="23" t="s">
        <v>24</v>
      </c>
      <c r="L1377" s="23">
        <v>5</v>
      </c>
      <c r="M1377" s="23">
        <v>103.42</v>
      </c>
      <c r="N1377" s="23">
        <v>5</v>
      </c>
      <c r="O1377" s="23">
        <v>12</v>
      </c>
      <c r="P1377" s="23" t="s">
        <v>43</v>
      </c>
      <c r="Q1377" s="23" t="s">
        <v>90</v>
      </c>
      <c r="R1377" s="23">
        <f t="shared" si="105"/>
        <v>1</v>
      </c>
      <c r="S1377" s="23" t="str">
        <f t="shared" si="106"/>
        <v>ORD101376_20240704_CUST01368_MED016</v>
      </c>
      <c r="T1377" s="23">
        <f t="shared" si="107"/>
        <v>1</v>
      </c>
      <c r="U1377" s="6">
        <f t="shared" si="108"/>
        <v>517.1</v>
      </c>
      <c r="V1377" s="6">
        <f>tbl_Raw_Data[[#This Row],[Discount_Pct]]*tbl_Raw_Data[[#This Row],[Gross_Amount]]/100</f>
        <v>25.855</v>
      </c>
      <c r="W1377" s="6">
        <f>tbl_Raw_Data[[#This Row],[Gross_Amount]]-tbl_Raw_Data[[#This Row],[Discount_Amount]]</f>
        <v>491.245</v>
      </c>
      <c r="X1377" s="6">
        <f>tbl_Raw_Data[[#This Row],[Net_Amount_Before_Tax]]*tbl_Raw_Data[[#This Row],[Tax_Pct]]/100</f>
        <v>58.949400000000004</v>
      </c>
      <c r="Y1377" s="6">
        <f>tbl_Raw_Data[[#This Row],[Net_Amount_Before_Tax]]+tbl_Raw_Data[[#This Row],[Tax_Amount]]</f>
        <v>550.19439999999997</v>
      </c>
      <c r="Z1377" s="6">
        <f t="shared" si="109"/>
        <v>0</v>
      </c>
    </row>
    <row r="1378" spans="1:26" x14ac:dyDescent="0.3">
      <c r="A1378" s="23" t="s">
        <v>2464</v>
      </c>
      <c r="B1378" s="34">
        <v>45903</v>
      </c>
      <c r="C1378" s="23" t="s">
        <v>150</v>
      </c>
      <c r="D1378" s="23" t="s">
        <v>183</v>
      </c>
      <c r="E1378" s="23" t="s">
        <v>184</v>
      </c>
      <c r="F1378" s="23">
        <v>122001</v>
      </c>
      <c r="G1378" s="23" t="s">
        <v>229</v>
      </c>
      <c r="H1378" s="23" t="s">
        <v>230</v>
      </c>
      <c r="I1378" s="23" t="s">
        <v>84</v>
      </c>
      <c r="J1378" s="23" t="s">
        <v>140</v>
      </c>
      <c r="K1378" s="23" t="s">
        <v>24</v>
      </c>
      <c r="L1378" s="23">
        <v>3</v>
      </c>
      <c r="M1378" s="23">
        <v>165.74</v>
      </c>
      <c r="N1378" s="23">
        <v>10</v>
      </c>
      <c r="O1378" s="23">
        <v>5</v>
      </c>
      <c r="P1378" s="23" t="s">
        <v>89</v>
      </c>
      <c r="Q1378" s="23" t="s">
        <v>34</v>
      </c>
      <c r="R1378" s="23">
        <f t="shared" si="105"/>
        <v>1</v>
      </c>
      <c r="S1378" s="23" t="str">
        <f t="shared" si="106"/>
        <v>ORD101377_20250903_CUST01169_MED022</v>
      </c>
      <c r="T1378" s="23">
        <f t="shared" si="107"/>
        <v>1</v>
      </c>
      <c r="U1378" s="6">
        <f t="shared" si="108"/>
        <v>497.22</v>
      </c>
      <c r="V1378" s="6">
        <f>tbl_Raw_Data[[#This Row],[Discount_Pct]]*tbl_Raw_Data[[#This Row],[Gross_Amount]]/100</f>
        <v>49.722000000000008</v>
      </c>
      <c r="W1378" s="6">
        <f>tbl_Raw_Data[[#This Row],[Gross_Amount]]-tbl_Raw_Data[[#This Row],[Discount_Amount]]</f>
        <v>447.49800000000005</v>
      </c>
      <c r="X1378" s="6">
        <f>tbl_Raw_Data[[#This Row],[Net_Amount_Before_Tax]]*tbl_Raw_Data[[#This Row],[Tax_Pct]]/100</f>
        <v>22.374900000000004</v>
      </c>
      <c r="Y1378" s="6">
        <f>tbl_Raw_Data[[#This Row],[Net_Amount_Before_Tax]]+tbl_Raw_Data[[#This Row],[Tax_Amount]]</f>
        <v>469.87290000000007</v>
      </c>
      <c r="Z1378" s="6">
        <f t="shared" si="109"/>
        <v>2</v>
      </c>
    </row>
    <row r="1379" spans="1:26" x14ac:dyDescent="0.3">
      <c r="A1379" s="23" t="s">
        <v>2465</v>
      </c>
      <c r="B1379" s="34">
        <v>45572</v>
      </c>
      <c r="C1379" s="23" t="s">
        <v>2466</v>
      </c>
      <c r="D1379" s="23" t="s">
        <v>87</v>
      </c>
      <c r="E1379" s="23" t="s">
        <v>88</v>
      </c>
      <c r="F1379" s="23">
        <v>600040</v>
      </c>
      <c r="G1379" s="23" t="s">
        <v>224</v>
      </c>
      <c r="H1379" s="23" t="s">
        <v>225</v>
      </c>
      <c r="I1379" s="23" t="s">
        <v>147</v>
      </c>
      <c r="J1379" s="23" t="s">
        <v>23</v>
      </c>
      <c r="K1379" s="23" t="s">
        <v>24</v>
      </c>
      <c r="L1379" s="23">
        <v>1</v>
      </c>
      <c r="M1379" s="23">
        <v>49.6</v>
      </c>
      <c r="N1379" s="23">
        <v>0</v>
      </c>
      <c r="O1379" s="23">
        <v>5</v>
      </c>
      <c r="P1379" s="23" t="s">
        <v>43</v>
      </c>
      <c r="Q1379" s="23" t="s">
        <v>34</v>
      </c>
      <c r="R1379" s="23">
        <f t="shared" si="105"/>
        <v>1</v>
      </c>
      <c r="S1379" s="23" t="str">
        <f t="shared" si="106"/>
        <v>ORD101378_20241007_CUST00001_MED015</v>
      </c>
      <c r="T1379" s="23">
        <f t="shared" si="107"/>
        <v>1</v>
      </c>
      <c r="U1379" s="6">
        <f t="shared" si="108"/>
        <v>49.6</v>
      </c>
      <c r="V1379" s="6">
        <f>tbl_Raw_Data[[#This Row],[Discount_Pct]]*tbl_Raw_Data[[#This Row],[Gross_Amount]]/100</f>
        <v>0</v>
      </c>
      <c r="W1379" s="6">
        <f>tbl_Raw_Data[[#This Row],[Gross_Amount]]-tbl_Raw_Data[[#This Row],[Discount_Amount]]</f>
        <v>49.6</v>
      </c>
      <c r="X1379" s="6">
        <f>tbl_Raw_Data[[#This Row],[Net_Amount_Before_Tax]]*tbl_Raw_Data[[#This Row],[Tax_Pct]]/100</f>
        <v>2.48</v>
      </c>
      <c r="Y1379" s="6">
        <f>tbl_Raw_Data[[#This Row],[Net_Amount_Before_Tax]]+tbl_Raw_Data[[#This Row],[Tax_Amount]]</f>
        <v>52.08</v>
      </c>
      <c r="Z1379" s="6">
        <f t="shared" si="109"/>
        <v>3</v>
      </c>
    </row>
    <row r="1380" spans="1:26" x14ac:dyDescent="0.3">
      <c r="A1380" s="23" t="s">
        <v>2467</v>
      </c>
      <c r="B1380" s="34">
        <v>45673</v>
      </c>
      <c r="C1380" s="23" t="s">
        <v>2468</v>
      </c>
      <c r="D1380" s="23" t="s">
        <v>87</v>
      </c>
      <c r="E1380" s="23" t="s">
        <v>88</v>
      </c>
      <c r="F1380" s="23">
        <v>600040</v>
      </c>
      <c r="G1380" s="23" t="s">
        <v>160</v>
      </c>
      <c r="H1380" s="23" t="s">
        <v>161</v>
      </c>
      <c r="I1380" s="23" t="s">
        <v>50</v>
      </c>
      <c r="J1380" s="23" t="s">
        <v>23</v>
      </c>
      <c r="K1380" s="23" t="s">
        <v>24</v>
      </c>
      <c r="L1380" s="23">
        <v>2</v>
      </c>
      <c r="M1380" s="23">
        <v>139.25</v>
      </c>
      <c r="N1380" s="23">
        <v>0</v>
      </c>
      <c r="O1380" s="23">
        <v>5</v>
      </c>
      <c r="P1380" s="23" t="s">
        <v>43</v>
      </c>
      <c r="Q1380" s="23" t="s">
        <v>34</v>
      </c>
      <c r="R1380" s="23">
        <f t="shared" si="105"/>
        <v>1</v>
      </c>
      <c r="S1380" s="23" t="str">
        <f t="shared" si="106"/>
        <v>ORD101379_20250116_CUST00312_MED014</v>
      </c>
      <c r="T1380" s="23">
        <f t="shared" si="107"/>
        <v>1</v>
      </c>
      <c r="U1380" s="6">
        <f t="shared" si="108"/>
        <v>278.5</v>
      </c>
      <c r="V1380" s="6">
        <f>tbl_Raw_Data[[#This Row],[Discount_Pct]]*tbl_Raw_Data[[#This Row],[Gross_Amount]]/100</f>
        <v>0</v>
      </c>
      <c r="W1380" s="6">
        <f>tbl_Raw_Data[[#This Row],[Gross_Amount]]-tbl_Raw_Data[[#This Row],[Discount_Amount]]</f>
        <v>278.5</v>
      </c>
      <c r="X1380" s="6">
        <f>tbl_Raw_Data[[#This Row],[Net_Amount_Before_Tax]]*tbl_Raw_Data[[#This Row],[Tax_Pct]]/100</f>
        <v>13.925000000000001</v>
      </c>
      <c r="Y1380" s="6">
        <f>tbl_Raw_Data[[#This Row],[Net_Amount_Before_Tax]]+tbl_Raw_Data[[#This Row],[Tax_Amount]]</f>
        <v>292.42500000000001</v>
      </c>
      <c r="Z1380" s="6">
        <f t="shared" si="109"/>
        <v>3</v>
      </c>
    </row>
    <row r="1381" spans="1:26" x14ac:dyDescent="0.3">
      <c r="A1381" s="23" t="s">
        <v>2469</v>
      </c>
      <c r="B1381" s="34">
        <v>45501</v>
      </c>
      <c r="C1381" s="23" t="s">
        <v>2234</v>
      </c>
      <c r="D1381" s="23" t="s">
        <v>80</v>
      </c>
      <c r="E1381" s="23" t="s">
        <v>81</v>
      </c>
      <c r="F1381" s="23">
        <v>395003</v>
      </c>
      <c r="G1381" s="23" t="s">
        <v>94</v>
      </c>
      <c r="H1381" s="23" t="s">
        <v>95</v>
      </c>
      <c r="I1381" s="23" t="s">
        <v>84</v>
      </c>
      <c r="J1381" s="23" t="s">
        <v>42</v>
      </c>
      <c r="K1381" s="23" t="s">
        <v>24</v>
      </c>
      <c r="L1381" s="23">
        <v>3</v>
      </c>
      <c r="M1381" s="23">
        <v>87.26</v>
      </c>
      <c r="N1381" s="23">
        <v>0</v>
      </c>
      <c r="O1381" s="23">
        <v>12</v>
      </c>
      <c r="P1381" s="23" t="s">
        <v>25</v>
      </c>
      <c r="Q1381" s="23" t="s">
        <v>34</v>
      </c>
      <c r="R1381" s="23">
        <f t="shared" si="105"/>
        <v>1</v>
      </c>
      <c r="S1381" s="23" t="str">
        <f t="shared" si="106"/>
        <v>ORD101380_20240728_CUST00493_MED021</v>
      </c>
      <c r="T1381" s="23">
        <f t="shared" si="107"/>
        <v>1</v>
      </c>
      <c r="U1381" s="6">
        <f t="shared" si="108"/>
        <v>261.78000000000003</v>
      </c>
      <c r="V1381" s="6">
        <f>tbl_Raw_Data[[#This Row],[Discount_Pct]]*tbl_Raw_Data[[#This Row],[Gross_Amount]]/100</f>
        <v>0</v>
      </c>
      <c r="W1381" s="6">
        <f>tbl_Raw_Data[[#This Row],[Gross_Amount]]-tbl_Raw_Data[[#This Row],[Discount_Amount]]</f>
        <v>261.78000000000003</v>
      </c>
      <c r="X1381" s="6">
        <f>tbl_Raw_Data[[#This Row],[Net_Amount_Before_Tax]]*tbl_Raw_Data[[#This Row],[Tax_Pct]]/100</f>
        <v>31.413600000000006</v>
      </c>
      <c r="Y1381" s="6">
        <f>tbl_Raw_Data[[#This Row],[Net_Amount_Before_Tax]]+tbl_Raw_Data[[#This Row],[Tax_Amount]]</f>
        <v>293.19360000000006</v>
      </c>
      <c r="Z1381" s="6">
        <f t="shared" si="109"/>
        <v>3</v>
      </c>
    </row>
    <row r="1382" spans="1:26" x14ac:dyDescent="0.3">
      <c r="A1382" s="23" t="s">
        <v>2469</v>
      </c>
      <c r="B1382" s="34">
        <v>45532</v>
      </c>
      <c r="C1382" s="23" t="s">
        <v>2470</v>
      </c>
      <c r="D1382" s="23" t="s">
        <v>37</v>
      </c>
      <c r="E1382" s="23" t="s">
        <v>38</v>
      </c>
      <c r="F1382" s="23">
        <v>452020</v>
      </c>
      <c r="G1382" s="23" t="s">
        <v>102</v>
      </c>
      <c r="H1382" s="23" t="s">
        <v>103</v>
      </c>
      <c r="I1382" s="23" t="s">
        <v>104</v>
      </c>
      <c r="J1382" s="23" t="s">
        <v>64</v>
      </c>
      <c r="K1382" s="23" t="s">
        <v>57</v>
      </c>
      <c r="L1382" s="23">
        <v>2</v>
      </c>
      <c r="M1382" s="23">
        <v>100.99</v>
      </c>
      <c r="N1382" s="23">
        <v>5</v>
      </c>
      <c r="O1382" s="23">
        <v>18</v>
      </c>
      <c r="P1382" s="23" t="s">
        <v>33</v>
      </c>
      <c r="Q1382" s="23" t="s">
        <v>34</v>
      </c>
      <c r="R1382" s="23">
        <f t="shared" si="105"/>
        <v>1</v>
      </c>
      <c r="S1382" s="23" t="str">
        <f t="shared" si="106"/>
        <v>ORD101380_20240828_CUST01865_MED029</v>
      </c>
      <c r="T1382" s="23">
        <f t="shared" si="107"/>
        <v>1</v>
      </c>
      <c r="U1382" s="6">
        <f t="shared" si="108"/>
        <v>201.98</v>
      </c>
      <c r="V1382" s="6">
        <f>tbl_Raw_Data[[#This Row],[Discount_Pct]]*tbl_Raw_Data[[#This Row],[Gross_Amount]]/100</f>
        <v>10.099</v>
      </c>
      <c r="W1382" s="6">
        <f>tbl_Raw_Data[[#This Row],[Gross_Amount]]-tbl_Raw_Data[[#This Row],[Discount_Amount]]</f>
        <v>191.881</v>
      </c>
      <c r="X1382" s="6">
        <f>tbl_Raw_Data[[#This Row],[Net_Amount_Before_Tax]]*tbl_Raw_Data[[#This Row],[Tax_Pct]]/100</f>
        <v>34.538580000000003</v>
      </c>
      <c r="Y1382" s="6">
        <f>tbl_Raw_Data[[#This Row],[Net_Amount_Before_Tax]]+tbl_Raw_Data[[#This Row],[Tax_Amount]]</f>
        <v>226.41958</v>
      </c>
      <c r="Z1382" s="6">
        <f t="shared" si="109"/>
        <v>2</v>
      </c>
    </row>
    <row r="1383" spans="1:26" x14ac:dyDescent="0.3">
      <c r="A1383" s="23" t="s">
        <v>2471</v>
      </c>
      <c r="B1383" s="34">
        <v>45448</v>
      </c>
      <c r="C1383" s="23" t="s">
        <v>2472</v>
      </c>
      <c r="D1383" s="23" t="s">
        <v>159</v>
      </c>
      <c r="E1383" s="23" t="s">
        <v>47</v>
      </c>
      <c r="F1383" s="23">
        <v>400076</v>
      </c>
      <c r="G1383" s="23" t="s">
        <v>138</v>
      </c>
      <c r="H1383" s="23" t="s">
        <v>139</v>
      </c>
      <c r="I1383" s="23" t="s">
        <v>50</v>
      </c>
      <c r="J1383" s="23" t="s">
        <v>140</v>
      </c>
      <c r="K1383" s="23" t="s">
        <v>24</v>
      </c>
      <c r="L1383" s="23">
        <v>2</v>
      </c>
      <c r="M1383" s="23">
        <v>142.09</v>
      </c>
      <c r="N1383" s="23">
        <v>5</v>
      </c>
      <c r="O1383" s="23">
        <v>12</v>
      </c>
      <c r="P1383" s="23" t="s">
        <v>43</v>
      </c>
      <c r="Q1383" s="23" t="s">
        <v>34</v>
      </c>
      <c r="R1383" s="23">
        <f t="shared" si="105"/>
        <v>1</v>
      </c>
      <c r="S1383" s="23" t="str">
        <f t="shared" si="106"/>
        <v>ORD101382_20240605_CUST00883_MED013</v>
      </c>
      <c r="T1383" s="23">
        <f t="shared" si="107"/>
        <v>1</v>
      </c>
      <c r="U1383" s="6">
        <f t="shared" si="108"/>
        <v>284.18</v>
      </c>
      <c r="V1383" s="6">
        <f>tbl_Raw_Data[[#This Row],[Discount_Pct]]*tbl_Raw_Data[[#This Row],[Gross_Amount]]/100</f>
        <v>14.209000000000001</v>
      </c>
      <c r="W1383" s="6">
        <f>tbl_Raw_Data[[#This Row],[Gross_Amount]]-tbl_Raw_Data[[#This Row],[Discount_Amount]]</f>
        <v>269.971</v>
      </c>
      <c r="X1383" s="6">
        <f>tbl_Raw_Data[[#This Row],[Net_Amount_Before_Tax]]*tbl_Raw_Data[[#This Row],[Tax_Pct]]/100</f>
        <v>32.396520000000002</v>
      </c>
      <c r="Y1383" s="6">
        <f>tbl_Raw_Data[[#This Row],[Net_Amount_Before_Tax]]+tbl_Raw_Data[[#This Row],[Tax_Amount]]</f>
        <v>302.36752000000001</v>
      </c>
      <c r="Z1383" s="6">
        <f t="shared" si="109"/>
        <v>2</v>
      </c>
    </row>
    <row r="1384" spans="1:26" x14ac:dyDescent="0.3">
      <c r="A1384" s="23" t="s">
        <v>2473</v>
      </c>
      <c r="B1384" s="34">
        <v>45337</v>
      </c>
      <c r="C1384" s="23" t="s">
        <v>2474</v>
      </c>
      <c r="D1384" s="23" t="s">
        <v>159</v>
      </c>
      <c r="E1384" s="23" t="s">
        <v>47</v>
      </c>
      <c r="F1384" s="23">
        <v>400069</v>
      </c>
      <c r="G1384" s="23" t="s">
        <v>256</v>
      </c>
      <c r="H1384" s="23" t="s">
        <v>257</v>
      </c>
      <c r="I1384" s="23" t="s">
        <v>22</v>
      </c>
      <c r="J1384" s="23" t="s">
        <v>258</v>
      </c>
      <c r="K1384" s="23" t="s">
        <v>57</v>
      </c>
      <c r="L1384" s="23">
        <v>4</v>
      </c>
      <c r="M1384" s="23">
        <v>69.66</v>
      </c>
      <c r="N1384" s="23">
        <v>10</v>
      </c>
      <c r="O1384" s="23">
        <v>5</v>
      </c>
      <c r="P1384" s="23" t="s">
        <v>25</v>
      </c>
      <c r="Q1384" s="23" t="s">
        <v>34</v>
      </c>
      <c r="R1384" s="23">
        <f t="shared" si="105"/>
        <v>1</v>
      </c>
      <c r="S1384" s="23" t="str">
        <f t="shared" si="106"/>
        <v>ORD101383_20240215_CUST02690_MED025</v>
      </c>
      <c r="T1384" s="23">
        <f t="shared" si="107"/>
        <v>1</v>
      </c>
      <c r="U1384" s="6">
        <f t="shared" si="108"/>
        <v>278.64</v>
      </c>
      <c r="V1384" s="6">
        <f>tbl_Raw_Data[[#This Row],[Discount_Pct]]*tbl_Raw_Data[[#This Row],[Gross_Amount]]/100</f>
        <v>27.863999999999997</v>
      </c>
      <c r="W1384" s="6">
        <f>tbl_Raw_Data[[#This Row],[Gross_Amount]]-tbl_Raw_Data[[#This Row],[Discount_Amount]]</f>
        <v>250.77599999999998</v>
      </c>
      <c r="X1384" s="6">
        <f>tbl_Raw_Data[[#This Row],[Net_Amount_Before_Tax]]*tbl_Raw_Data[[#This Row],[Tax_Pct]]/100</f>
        <v>12.538799999999998</v>
      </c>
      <c r="Y1384" s="6">
        <f>tbl_Raw_Data[[#This Row],[Net_Amount_Before_Tax]]+tbl_Raw_Data[[#This Row],[Tax_Amount]]</f>
        <v>263.31479999999999</v>
      </c>
      <c r="Z1384" s="6">
        <f t="shared" si="109"/>
        <v>2</v>
      </c>
    </row>
    <row r="1385" spans="1:26" x14ac:dyDescent="0.3">
      <c r="A1385" s="23" t="s">
        <v>2475</v>
      </c>
      <c r="B1385" s="34">
        <v>45484</v>
      </c>
      <c r="C1385" s="23" t="s">
        <v>2476</v>
      </c>
      <c r="D1385" s="23" t="s">
        <v>100</v>
      </c>
      <c r="E1385" s="23" t="s">
        <v>101</v>
      </c>
      <c r="F1385" s="23">
        <v>201305</v>
      </c>
      <c r="G1385" s="23" t="s">
        <v>224</v>
      </c>
      <c r="H1385" s="23" t="s">
        <v>225</v>
      </c>
      <c r="I1385" s="23" t="s">
        <v>147</v>
      </c>
      <c r="J1385" s="23" t="s">
        <v>23</v>
      </c>
      <c r="K1385" s="23" t="s">
        <v>24</v>
      </c>
      <c r="L1385" s="23">
        <v>3</v>
      </c>
      <c r="M1385" s="23">
        <v>55.15</v>
      </c>
      <c r="N1385" s="23">
        <v>0</v>
      </c>
      <c r="O1385" s="23">
        <v>12</v>
      </c>
      <c r="P1385" s="23" t="s">
        <v>89</v>
      </c>
      <c r="Q1385" s="23" t="s">
        <v>90</v>
      </c>
      <c r="R1385" s="23">
        <f t="shared" si="105"/>
        <v>1</v>
      </c>
      <c r="S1385" s="23" t="str">
        <f t="shared" si="106"/>
        <v>ORD101384_20240711_CUST00962_MED015</v>
      </c>
      <c r="T1385" s="23">
        <f t="shared" si="107"/>
        <v>1</v>
      </c>
      <c r="U1385" s="6">
        <f t="shared" si="108"/>
        <v>165.45</v>
      </c>
      <c r="V1385" s="6">
        <f>tbl_Raw_Data[[#This Row],[Discount_Pct]]*tbl_Raw_Data[[#This Row],[Gross_Amount]]/100</f>
        <v>0</v>
      </c>
      <c r="W1385" s="6">
        <f>tbl_Raw_Data[[#This Row],[Gross_Amount]]-tbl_Raw_Data[[#This Row],[Discount_Amount]]</f>
        <v>165.45</v>
      </c>
      <c r="X1385" s="6">
        <f>tbl_Raw_Data[[#This Row],[Net_Amount_Before_Tax]]*tbl_Raw_Data[[#This Row],[Tax_Pct]]/100</f>
        <v>19.853999999999999</v>
      </c>
      <c r="Y1385" s="6">
        <f>tbl_Raw_Data[[#This Row],[Net_Amount_Before_Tax]]+tbl_Raw_Data[[#This Row],[Tax_Amount]]</f>
        <v>185.30399999999997</v>
      </c>
      <c r="Z1385" s="6">
        <f t="shared" si="109"/>
        <v>1</v>
      </c>
    </row>
    <row r="1386" spans="1:26" x14ac:dyDescent="0.3">
      <c r="A1386" s="23" t="s">
        <v>2477</v>
      </c>
      <c r="B1386" s="34">
        <v>45340</v>
      </c>
      <c r="C1386" s="23" t="s">
        <v>2478</v>
      </c>
      <c r="D1386" s="23" t="s">
        <v>46</v>
      </c>
      <c r="E1386" s="23" t="s">
        <v>47</v>
      </c>
      <c r="F1386" s="23">
        <v>411038</v>
      </c>
      <c r="G1386" s="23" t="s">
        <v>68</v>
      </c>
      <c r="H1386" s="23" t="s">
        <v>69</v>
      </c>
      <c r="I1386" s="23" t="s">
        <v>55</v>
      </c>
      <c r="J1386" s="23" t="s">
        <v>56</v>
      </c>
      <c r="K1386" s="23" t="s">
        <v>24</v>
      </c>
      <c r="L1386" s="23">
        <v>2</v>
      </c>
      <c r="M1386" s="23">
        <v>28.09</v>
      </c>
      <c r="N1386" s="23">
        <v>5</v>
      </c>
      <c r="O1386" s="23">
        <v>5</v>
      </c>
      <c r="P1386" s="23" t="s">
        <v>58</v>
      </c>
      <c r="Q1386" s="23" t="s">
        <v>44</v>
      </c>
      <c r="R1386" s="23">
        <f t="shared" si="105"/>
        <v>1</v>
      </c>
      <c r="S1386" s="23" t="str">
        <f t="shared" si="106"/>
        <v>ORD101385_20240218_CUST01174_MED003</v>
      </c>
      <c r="T1386" s="23">
        <f t="shared" si="107"/>
        <v>1</v>
      </c>
      <c r="U1386" s="6">
        <f t="shared" si="108"/>
        <v>56.18</v>
      </c>
      <c r="V1386" s="6">
        <f>tbl_Raw_Data[[#This Row],[Discount_Pct]]*tbl_Raw_Data[[#This Row],[Gross_Amount]]/100</f>
        <v>2.8089999999999997</v>
      </c>
      <c r="W1386" s="6">
        <f>tbl_Raw_Data[[#This Row],[Gross_Amount]]-tbl_Raw_Data[[#This Row],[Discount_Amount]]</f>
        <v>53.371000000000002</v>
      </c>
      <c r="X1386" s="6">
        <f>tbl_Raw_Data[[#This Row],[Net_Amount_Before_Tax]]*tbl_Raw_Data[[#This Row],[Tax_Pct]]/100</f>
        <v>2.6685500000000002</v>
      </c>
      <c r="Y1386" s="6">
        <f>tbl_Raw_Data[[#This Row],[Net_Amount_Before_Tax]]+tbl_Raw_Data[[#This Row],[Tax_Amount]]</f>
        <v>56.039550000000006</v>
      </c>
      <c r="Z1386" s="6">
        <f t="shared" si="109"/>
        <v>2</v>
      </c>
    </row>
    <row r="1387" spans="1:26" x14ac:dyDescent="0.3">
      <c r="A1387" s="23" t="s">
        <v>2479</v>
      </c>
      <c r="B1387" s="34">
        <v>45845</v>
      </c>
      <c r="C1387" s="23" t="s">
        <v>2480</v>
      </c>
      <c r="D1387" s="23" t="s">
        <v>46</v>
      </c>
      <c r="E1387" s="23" t="s">
        <v>47</v>
      </c>
      <c r="F1387" s="23">
        <v>411045</v>
      </c>
      <c r="G1387" s="23" t="s">
        <v>20</v>
      </c>
      <c r="H1387" s="23" t="s">
        <v>21</v>
      </c>
      <c r="I1387" s="23" t="s">
        <v>22</v>
      </c>
      <c r="J1387" s="23" t="s">
        <v>23</v>
      </c>
      <c r="K1387" s="23" t="s">
        <v>24</v>
      </c>
      <c r="L1387" s="23">
        <v>2</v>
      </c>
      <c r="M1387" s="23">
        <v>133.63999999999999</v>
      </c>
      <c r="N1387" s="23">
        <v>5</v>
      </c>
      <c r="O1387" s="23">
        <v>5</v>
      </c>
      <c r="P1387" s="23" t="s">
        <v>65</v>
      </c>
      <c r="Q1387" s="23" t="s">
        <v>34</v>
      </c>
      <c r="R1387" s="23">
        <f t="shared" si="105"/>
        <v>1</v>
      </c>
      <c r="S1387" s="23" t="str">
        <f t="shared" si="106"/>
        <v>ORD101386_20250707_CUST00597_MED024</v>
      </c>
      <c r="T1387" s="23">
        <f t="shared" si="107"/>
        <v>1</v>
      </c>
      <c r="U1387" s="6">
        <f t="shared" si="108"/>
        <v>267.27999999999997</v>
      </c>
      <c r="V1387" s="6">
        <f>tbl_Raw_Data[[#This Row],[Discount_Pct]]*tbl_Raw_Data[[#This Row],[Gross_Amount]]/100</f>
        <v>13.363999999999999</v>
      </c>
      <c r="W1387" s="6">
        <f>tbl_Raw_Data[[#This Row],[Gross_Amount]]-tbl_Raw_Data[[#This Row],[Discount_Amount]]</f>
        <v>253.91599999999997</v>
      </c>
      <c r="X1387" s="6">
        <f>tbl_Raw_Data[[#This Row],[Net_Amount_Before_Tax]]*tbl_Raw_Data[[#This Row],[Tax_Pct]]/100</f>
        <v>12.695799999999998</v>
      </c>
      <c r="Y1387" s="6">
        <f>tbl_Raw_Data[[#This Row],[Net_Amount_Before_Tax]]+tbl_Raw_Data[[#This Row],[Tax_Amount]]</f>
        <v>266.61179999999996</v>
      </c>
      <c r="Z1387" s="6">
        <f t="shared" si="109"/>
        <v>1</v>
      </c>
    </row>
    <row r="1388" spans="1:26" x14ac:dyDescent="0.3">
      <c r="A1388" s="23" t="s">
        <v>2479</v>
      </c>
      <c r="B1388" s="34">
        <v>45980</v>
      </c>
      <c r="C1388" s="23" t="s">
        <v>2481</v>
      </c>
      <c r="D1388" s="23" t="s">
        <v>80</v>
      </c>
      <c r="E1388" s="23" t="s">
        <v>81</v>
      </c>
      <c r="F1388" s="23">
        <v>395017</v>
      </c>
      <c r="G1388" s="23" t="s">
        <v>145</v>
      </c>
      <c r="H1388" s="23" t="s">
        <v>146</v>
      </c>
      <c r="I1388" s="23" t="s">
        <v>147</v>
      </c>
      <c r="J1388" s="23" t="s">
        <v>148</v>
      </c>
      <c r="K1388" s="23" t="s">
        <v>24</v>
      </c>
      <c r="L1388" s="23">
        <v>2</v>
      </c>
      <c r="M1388" s="23">
        <v>103.96</v>
      </c>
      <c r="N1388" s="23">
        <v>15</v>
      </c>
      <c r="O1388" s="23">
        <v>5</v>
      </c>
      <c r="P1388" s="23" t="s">
        <v>65</v>
      </c>
      <c r="Q1388" s="23" t="s">
        <v>34</v>
      </c>
      <c r="R1388" s="23">
        <f t="shared" si="105"/>
        <v>1</v>
      </c>
      <c r="S1388" s="23" t="str">
        <f t="shared" si="106"/>
        <v>ORD101386_20251119_CUST03079_MED016</v>
      </c>
      <c r="T1388" s="23">
        <f t="shared" si="107"/>
        <v>1</v>
      </c>
      <c r="U1388" s="6">
        <f t="shared" si="108"/>
        <v>207.92</v>
      </c>
      <c r="V1388" s="6">
        <f>tbl_Raw_Data[[#This Row],[Discount_Pct]]*tbl_Raw_Data[[#This Row],[Gross_Amount]]/100</f>
        <v>31.187999999999999</v>
      </c>
      <c r="W1388" s="6">
        <f>tbl_Raw_Data[[#This Row],[Gross_Amount]]-tbl_Raw_Data[[#This Row],[Discount_Amount]]</f>
        <v>176.732</v>
      </c>
      <c r="X1388" s="6">
        <f>tbl_Raw_Data[[#This Row],[Net_Amount_Before_Tax]]*tbl_Raw_Data[[#This Row],[Tax_Pct]]/100</f>
        <v>8.8365999999999989</v>
      </c>
      <c r="Y1388" s="6">
        <f>tbl_Raw_Data[[#This Row],[Net_Amount_Before_Tax]]+tbl_Raw_Data[[#This Row],[Tax_Amount]]</f>
        <v>185.5686</v>
      </c>
      <c r="Z1388" s="6">
        <f t="shared" si="109"/>
        <v>1</v>
      </c>
    </row>
    <row r="1389" spans="1:26" x14ac:dyDescent="0.3">
      <c r="A1389" s="23" t="s">
        <v>2482</v>
      </c>
      <c r="B1389" s="34">
        <v>45659</v>
      </c>
      <c r="C1389" s="23" t="s">
        <v>2483</v>
      </c>
      <c r="D1389" s="23" t="s">
        <v>142</v>
      </c>
      <c r="E1389" s="23" t="s">
        <v>81</v>
      </c>
      <c r="F1389" s="23">
        <v>380054</v>
      </c>
      <c r="G1389" s="23" t="s">
        <v>224</v>
      </c>
      <c r="H1389" s="23" t="s">
        <v>225</v>
      </c>
      <c r="I1389" s="23" t="s">
        <v>147</v>
      </c>
      <c r="J1389" s="23" t="s">
        <v>23</v>
      </c>
      <c r="K1389" s="23" t="s">
        <v>24</v>
      </c>
      <c r="L1389" s="23">
        <v>3</v>
      </c>
      <c r="M1389" s="23">
        <v>53.41</v>
      </c>
      <c r="N1389" s="23">
        <v>0</v>
      </c>
      <c r="O1389" s="23">
        <v>5</v>
      </c>
      <c r="P1389" s="23" t="s">
        <v>89</v>
      </c>
      <c r="Q1389" s="23" t="s">
        <v>34</v>
      </c>
      <c r="R1389" s="23">
        <f t="shared" si="105"/>
        <v>1</v>
      </c>
      <c r="S1389" s="23" t="str">
        <f t="shared" si="106"/>
        <v>ORD101388_20250102_CUST02644_MED015</v>
      </c>
      <c r="T1389" s="23">
        <f t="shared" si="107"/>
        <v>1</v>
      </c>
      <c r="U1389" s="6">
        <f t="shared" si="108"/>
        <v>160.22999999999999</v>
      </c>
      <c r="V1389" s="6">
        <f>tbl_Raw_Data[[#This Row],[Discount_Pct]]*tbl_Raw_Data[[#This Row],[Gross_Amount]]/100</f>
        <v>0</v>
      </c>
      <c r="W1389" s="6">
        <f>tbl_Raw_Data[[#This Row],[Gross_Amount]]-tbl_Raw_Data[[#This Row],[Discount_Amount]]</f>
        <v>160.22999999999999</v>
      </c>
      <c r="X1389" s="6">
        <f>tbl_Raw_Data[[#This Row],[Net_Amount_Before_Tax]]*tbl_Raw_Data[[#This Row],[Tax_Pct]]/100</f>
        <v>8.0114999999999998</v>
      </c>
      <c r="Y1389" s="6">
        <f>tbl_Raw_Data[[#This Row],[Net_Amount_Before_Tax]]+tbl_Raw_Data[[#This Row],[Tax_Amount]]</f>
        <v>168.2415</v>
      </c>
      <c r="Z1389" s="6">
        <f t="shared" si="109"/>
        <v>1</v>
      </c>
    </row>
    <row r="1390" spans="1:26" x14ac:dyDescent="0.3">
      <c r="A1390" s="23" t="s">
        <v>2484</v>
      </c>
      <c r="B1390" s="34">
        <v>45845</v>
      </c>
      <c r="C1390" s="23" t="s">
        <v>2485</v>
      </c>
      <c r="D1390" s="23" t="s">
        <v>37</v>
      </c>
      <c r="E1390" s="23" t="s">
        <v>38</v>
      </c>
      <c r="F1390" s="23">
        <v>452018</v>
      </c>
      <c r="G1390" s="23" t="s">
        <v>20</v>
      </c>
      <c r="H1390" s="23" t="s">
        <v>21</v>
      </c>
      <c r="I1390" s="23" t="s">
        <v>22</v>
      </c>
      <c r="J1390" s="23" t="s">
        <v>23</v>
      </c>
      <c r="K1390" s="23" t="s">
        <v>24</v>
      </c>
      <c r="L1390" s="23">
        <v>1</v>
      </c>
      <c r="M1390" s="23">
        <v>147.91</v>
      </c>
      <c r="N1390" s="23">
        <v>0</v>
      </c>
      <c r="O1390" s="23">
        <v>5</v>
      </c>
      <c r="P1390" s="23" t="s">
        <v>25</v>
      </c>
      <c r="Q1390" s="23" t="s">
        <v>26</v>
      </c>
      <c r="R1390" s="23">
        <f t="shared" si="105"/>
        <v>1</v>
      </c>
      <c r="S1390" s="23" t="str">
        <f t="shared" si="106"/>
        <v>ORD101389_20250707_CUST02592_MED024</v>
      </c>
      <c r="T1390" s="23">
        <f t="shared" si="107"/>
        <v>1</v>
      </c>
      <c r="U1390" s="6">
        <f t="shared" si="108"/>
        <v>147.91</v>
      </c>
      <c r="V1390" s="6">
        <f>tbl_Raw_Data[[#This Row],[Discount_Pct]]*tbl_Raw_Data[[#This Row],[Gross_Amount]]/100</f>
        <v>0</v>
      </c>
      <c r="W1390" s="6">
        <f>tbl_Raw_Data[[#This Row],[Gross_Amount]]-tbl_Raw_Data[[#This Row],[Discount_Amount]]</f>
        <v>147.91</v>
      </c>
      <c r="X1390" s="6">
        <f>tbl_Raw_Data[[#This Row],[Net_Amount_Before_Tax]]*tbl_Raw_Data[[#This Row],[Tax_Pct]]/100</f>
        <v>7.3954999999999993</v>
      </c>
      <c r="Y1390" s="6">
        <f>tbl_Raw_Data[[#This Row],[Net_Amount_Before_Tax]]+tbl_Raw_Data[[#This Row],[Tax_Amount]]</f>
        <v>155.30549999999999</v>
      </c>
      <c r="Z1390" s="6">
        <f t="shared" si="109"/>
        <v>2</v>
      </c>
    </row>
    <row r="1391" spans="1:26" x14ac:dyDescent="0.3">
      <c r="A1391" s="23" t="s">
        <v>2486</v>
      </c>
      <c r="B1391" s="34">
        <v>45805</v>
      </c>
      <c r="C1391" s="23" t="s">
        <v>404</v>
      </c>
      <c r="D1391" s="23" t="s">
        <v>19</v>
      </c>
      <c r="E1391" s="23" t="s">
        <v>19</v>
      </c>
      <c r="F1391" s="23">
        <v>110024</v>
      </c>
      <c r="G1391" s="23" t="s">
        <v>30</v>
      </c>
      <c r="H1391" s="23" t="s">
        <v>31</v>
      </c>
      <c r="I1391" s="23" t="s">
        <v>32</v>
      </c>
      <c r="J1391" s="23" t="s">
        <v>23</v>
      </c>
      <c r="K1391" s="23" t="s">
        <v>24</v>
      </c>
      <c r="L1391" s="23">
        <v>1</v>
      </c>
      <c r="M1391" s="23">
        <v>118.95</v>
      </c>
      <c r="N1391" s="23">
        <v>15</v>
      </c>
      <c r="O1391" s="23">
        <v>18</v>
      </c>
      <c r="P1391" s="23" t="s">
        <v>58</v>
      </c>
      <c r="Q1391" s="23" t="s">
        <v>34</v>
      </c>
      <c r="R1391" s="23">
        <f t="shared" si="105"/>
        <v>1</v>
      </c>
      <c r="S1391" s="23" t="str">
        <f t="shared" si="106"/>
        <v>ORD101390_20250528_CUST02229_MED017</v>
      </c>
      <c r="T1391" s="23">
        <f t="shared" si="107"/>
        <v>1</v>
      </c>
      <c r="U1391" s="6">
        <f t="shared" si="108"/>
        <v>118.95</v>
      </c>
      <c r="V1391" s="6">
        <f>tbl_Raw_Data[[#This Row],[Discount_Pct]]*tbl_Raw_Data[[#This Row],[Gross_Amount]]/100</f>
        <v>17.842500000000001</v>
      </c>
      <c r="W1391" s="6">
        <f>tbl_Raw_Data[[#This Row],[Gross_Amount]]-tbl_Raw_Data[[#This Row],[Discount_Amount]]</f>
        <v>101.1075</v>
      </c>
      <c r="X1391" s="6">
        <f>tbl_Raw_Data[[#This Row],[Net_Amount_Before_Tax]]*tbl_Raw_Data[[#This Row],[Tax_Pct]]/100</f>
        <v>18.199349999999999</v>
      </c>
      <c r="Y1391" s="6">
        <f>tbl_Raw_Data[[#This Row],[Net_Amount_Before_Tax]]+tbl_Raw_Data[[#This Row],[Tax_Amount]]</f>
        <v>119.30685</v>
      </c>
      <c r="Z1391" s="6">
        <f t="shared" si="109"/>
        <v>5</v>
      </c>
    </row>
    <row r="1392" spans="1:26" x14ac:dyDescent="0.3">
      <c r="A1392" s="23" t="s">
        <v>2487</v>
      </c>
      <c r="B1392" s="34">
        <v>45634</v>
      </c>
      <c r="C1392" s="23" t="s">
        <v>1203</v>
      </c>
      <c r="D1392" s="23" t="s">
        <v>159</v>
      </c>
      <c r="E1392" s="23" t="s">
        <v>47</v>
      </c>
      <c r="F1392" s="23">
        <v>400093</v>
      </c>
      <c r="G1392" s="23" t="s">
        <v>196</v>
      </c>
      <c r="H1392" s="23" t="s">
        <v>197</v>
      </c>
      <c r="I1392" s="23" t="s">
        <v>32</v>
      </c>
      <c r="J1392" s="23" t="s">
        <v>42</v>
      </c>
      <c r="K1392" s="23" t="s">
        <v>24</v>
      </c>
      <c r="L1392" s="23">
        <v>3</v>
      </c>
      <c r="M1392" s="23">
        <v>27.38</v>
      </c>
      <c r="N1392" s="23">
        <v>5</v>
      </c>
      <c r="O1392" s="23">
        <v>12</v>
      </c>
      <c r="P1392" s="23" t="s">
        <v>58</v>
      </c>
      <c r="Q1392" s="23" t="s">
        <v>26</v>
      </c>
      <c r="R1392" s="23">
        <f t="shared" si="105"/>
        <v>1</v>
      </c>
      <c r="S1392" s="23" t="str">
        <f t="shared" si="106"/>
        <v>ORD101391_20241208_CUST02004_MED011</v>
      </c>
      <c r="T1392" s="23">
        <f t="shared" si="107"/>
        <v>1</v>
      </c>
      <c r="U1392" s="6">
        <f t="shared" si="108"/>
        <v>82.14</v>
      </c>
      <c r="V1392" s="6">
        <f>tbl_Raw_Data[[#This Row],[Discount_Pct]]*tbl_Raw_Data[[#This Row],[Gross_Amount]]/100</f>
        <v>4.1070000000000002</v>
      </c>
      <c r="W1392" s="6">
        <f>tbl_Raw_Data[[#This Row],[Gross_Amount]]-tbl_Raw_Data[[#This Row],[Discount_Amount]]</f>
        <v>78.033000000000001</v>
      </c>
      <c r="X1392" s="6">
        <f>tbl_Raw_Data[[#This Row],[Net_Amount_Before_Tax]]*tbl_Raw_Data[[#This Row],[Tax_Pct]]/100</f>
        <v>9.3639599999999987</v>
      </c>
      <c r="Y1392" s="6">
        <f>tbl_Raw_Data[[#This Row],[Net_Amount_Before_Tax]]+tbl_Raw_Data[[#This Row],[Tax_Amount]]</f>
        <v>87.396960000000007</v>
      </c>
      <c r="Z1392" s="6">
        <f t="shared" si="109"/>
        <v>2</v>
      </c>
    </row>
    <row r="1393" spans="1:26" x14ac:dyDescent="0.3">
      <c r="A1393" s="23" t="s">
        <v>2488</v>
      </c>
      <c r="B1393" s="34">
        <v>45651</v>
      </c>
      <c r="C1393" s="23" t="s">
        <v>1613</v>
      </c>
      <c r="D1393" s="23" t="s">
        <v>130</v>
      </c>
      <c r="E1393" s="23" t="s">
        <v>131</v>
      </c>
      <c r="F1393" s="23">
        <v>700019</v>
      </c>
      <c r="G1393" s="23" t="s">
        <v>82</v>
      </c>
      <c r="H1393" s="23" t="s">
        <v>83</v>
      </c>
      <c r="I1393" s="23" t="s">
        <v>84</v>
      </c>
      <c r="J1393" s="23" t="s">
        <v>85</v>
      </c>
      <c r="K1393" s="23" t="s">
        <v>24</v>
      </c>
      <c r="L1393" s="23">
        <v>3</v>
      </c>
      <c r="M1393" s="23">
        <v>271.70999999999998</v>
      </c>
      <c r="N1393" s="23">
        <v>10</v>
      </c>
      <c r="O1393" s="23">
        <v>12</v>
      </c>
      <c r="P1393" s="23" t="s">
        <v>58</v>
      </c>
      <c r="Q1393" s="23" t="s">
        <v>34</v>
      </c>
      <c r="R1393" s="23">
        <f t="shared" si="105"/>
        <v>1</v>
      </c>
      <c r="S1393" s="23" t="str">
        <f t="shared" si="106"/>
        <v>ORD101392_20241225_CUST03072_MED023</v>
      </c>
      <c r="T1393" s="23">
        <f t="shared" si="107"/>
        <v>1</v>
      </c>
      <c r="U1393" s="6">
        <f t="shared" si="108"/>
        <v>815.12999999999988</v>
      </c>
      <c r="V1393" s="6">
        <f>tbl_Raw_Data[[#This Row],[Discount_Pct]]*tbl_Raw_Data[[#This Row],[Gross_Amount]]/100</f>
        <v>81.512999999999991</v>
      </c>
      <c r="W1393" s="6">
        <f>tbl_Raw_Data[[#This Row],[Gross_Amount]]-tbl_Raw_Data[[#This Row],[Discount_Amount]]</f>
        <v>733.61699999999985</v>
      </c>
      <c r="X1393" s="6">
        <f>tbl_Raw_Data[[#This Row],[Net_Amount_Before_Tax]]*tbl_Raw_Data[[#This Row],[Tax_Pct]]/100</f>
        <v>88.03403999999999</v>
      </c>
      <c r="Y1393" s="6">
        <f>tbl_Raw_Data[[#This Row],[Net_Amount_Before_Tax]]+tbl_Raw_Data[[#This Row],[Tax_Amount]]</f>
        <v>821.65103999999985</v>
      </c>
      <c r="Z1393" s="6">
        <f t="shared" si="109"/>
        <v>4</v>
      </c>
    </row>
    <row r="1394" spans="1:26" x14ac:dyDescent="0.3">
      <c r="A1394" s="23" t="s">
        <v>2489</v>
      </c>
      <c r="B1394" s="34">
        <v>45808</v>
      </c>
      <c r="C1394" s="23" t="s">
        <v>1254</v>
      </c>
      <c r="D1394" s="23" t="s">
        <v>159</v>
      </c>
      <c r="E1394" s="23" t="s">
        <v>47</v>
      </c>
      <c r="F1394" s="23">
        <v>400076</v>
      </c>
      <c r="G1394" s="23" t="s">
        <v>145</v>
      </c>
      <c r="H1394" s="23" t="s">
        <v>146</v>
      </c>
      <c r="I1394" s="23" t="s">
        <v>147</v>
      </c>
      <c r="J1394" s="23" t="s">
        <v>148</v>
      </c>
      <c r="K1394" s="23" t="s">
        <v>24</v>
      </c>
      <c r="L1394" s="23">
        <v>1</v>
      </c>
      <c r="M1394" s="23">
        <v>94.45</v>
      </c>
      <c r="N1394" s="23">
        <v>15</v>
      </c>
      <c r="O1394" s="23">
        <v>5</v>
      </c>
      <c r="P1394" s="23" t="s">
        <v>65</v>
      </c>
      <c r="Q1394" s="23" t="s">
        <v>34</v>
      </c>
      <c r="R1394" s="23">
        <f t="shared" si="105"/>
        <v>1</v>
      </c>
      <c r="S1394" s="23" t="str">
        <f t="shared" si="106"/>
        <v>ORD101393_20250531_CUST03277_MED016</v>
      </c>
      <c r="T1394" s="23">
        <f t="shared" si="107"/>
        <v>1</v>
      </c>
      <c r="U1394" s="6">
        <f t="shared" si="108"/>
        <v>94.45</v>
      </c>
      <c r="V1394" s="6">
        <f>tbl_Raw_Data[[#This Row],[Discount_Pct]]*tbl_Raw_Data[[#This Row],[Gross_Amount]]/100</f>
        <v>14.1675</v>
      </c>
      <c r="W1394" s="6">
        <f>tbl_Raw_Data[[#This Row],[Gross_Amount]]-tbl_Raw_Data[[#This Row],[Discount_Amount]]</f>
        <v>80.282499999999999</v>
      </c>
      <c r="X1394" s="6">
        <f>tbl_Raw_Data[[#This Row],[Net_Amount_Before_Tax]]*tbl_Raw_Data[[#This Row],[Tax_Pct]]/100</f>
        <v>4.0141249999999999</v>
      </c>
      <c r="Y1394" s="6">
        <f>tbl_Raw_Data[[#This Row],[Net_Amount_Before_Tax]]+tbl_Raw_Data[[#This Row],[Tax_Amount]]</f>
        <v>84.296625000000006</v>
      </c>
      <c r="Z1394" s="6">
        <f t="shared" si="109"/>
        <v>3</v>
      </c>
    </row>
    <row r="1395" spans="1:26" x14ac:dyDescent="0.3">
      <c r="A1395" s="23" t="s">
        <v>2490</v>
      </c>
      <c r="B1395" s="34">
        <v>45390</v>
      </c>
      <c r="C1395" s="23" t="s">
        <v>2491</v>
      </c>
      <c r="D1395" s="23" t="s">
        <v>28</v>
      </c>
      <c r="E1395" s="23" t="s">
        <v>29</v>
      </c>
      <c r="F1395" s="23">
        <v>500001</v>
      </c>
      <c r="G1395" s="23" t="s">
        <v>39</v>
      </c>
      <c r="H1395" s="23" t="s">
        <v>40</v>
      </c>
      <c r="I1395" s="23" t="s">
        <v>41</v>
      </c>
      <c r="J1395" s="23" t="s">
        <v>42</v>
      </c>
      <c r="K1395" s="23" t="s">
        <v>24</v>
      </c>
      <c r="L1395" s="23">
        <v>1</v>
      </c>
      <c r="M1395" s="23">
        <v>28.8</v>
      </c>
      <c r="N1395" s="23">
        <v>0</v>
      </c>
      <c r="O1395" s="23">
        <v>18</v>
      </c>
      <c r="P1395" s="23" t="s">
        <v>25</v>
      </c>
      <c r="Q1395" s="23" t="s">
        <v>34</v>
      </c>
      <c r="R1395" s="23">
        <f t="shared" si="105"/>
        <v>1</v>
      </c>
      <c r="S1395" s="23" t="str">
        <f t="shared" si="106"/>
        <v>ORD101394_20240408_CUST03337_MED001</v>
      </c>
      <c r="T1395" s="23">
        <f t="shared" si="107"/>
        <v>1</v>
      </c>
      <c r="U1395" s="6">
        <f t="shared" si="108"/>
        <v>28.8</v>
      </c>
      <c r="V1395" s="6">
        <f>tbl_Raw_Data[[#This Row],[Discount_Pct]]*tbl_Raw_Data[[#This Row],[Gross_Amount]]/100</f>
        <v>0</v>
      </c>
      <c r="W1395" s="6">
        <f>tbl_Raw_Data[[#This Row],[Gross_Amount]]-tbl_Raw_Data[[#This Row],[Discount_Amount]]</f>
        <v>28.8</v>
      </c>
      <c r="X1395" s="6">
        <f>tbl_Raw_Data[[#This Row],[Net_Amount_Before_Tax]]*tbl_Raw_Data[[#This Row],[Tax_Pct]]/100</f>
        <v>5.1840000000000002</v>
      </c>
      <c r="Y1395" s="6">
        <f>tbl_Raw_Data[[#This Row],[Net_Amount_Before_Tax]]+tbl_Raw_Data[[#This Row],[Tax_Amount]]</f>
        <v>33.984000000000002</v>
      </c>
      <c r="Z1395" s="6">
        <f t="shared" si="109"/>
        <v>2</v>
      </c>
    </row>
    <row r="1396" spans="1:26" x14ac:dyDescent="0.3">
      <c r="A1396" s="23" t="s">
        <v>2492</v>
      </c>
      <c r="B1396" s="34">
        <v>45413</v>
      </c>
      <c r="C1396" s="23" t="s">
        <v>2493</v>
      </c>
      <c r="D1396" s="23" t="s">
        <v>46</v>
      </c>
      <c r="E1396" s="23" t="s">
        <v>47</v>
      </c>
      <c r="F1396" s="23">
        <v>411038</v>
      </c>
      <c r="G1396" s="23" t="s">
        <v>229</v>
      </c>
      <c r="H1396" s="23" t="s">
        <v>230</v>
      </c>
      <c r="I1396" s="23" t="s">
        <v>84</v>
      </c>
      <c r="J1396" s="23" t="s">
        <v>140</v>
      </c>
      <c r="K1396" s="23" t="s">
        <v>24</v>
      </c>
      <c r="L1396" s="23">
        <v>1</v>
      </c>
      <c r="M1396" s="23">
        <v>186.97</v>
      </c>
      <c r="N1396" s="23">
        <v>5</v>
      </c>
      <c r="O1396" s="23">
        <v>12</v>
      </c>
      <c r="P1396" s="23" t="s">
        <v>43</v>
      </c>
      <c r="Q1396" s="23" t="s">
        <v>34</v>
      </c>
      <c r="R1396" s="23">
        <f t="shared" si="105"/>
        <v>1</v>
      </c>
      <c r="S1396" s="23" t="str">
        <f t="shared" si="106"/>
        <v>ORD101395_20240501_CUST01729_MED022</v>
      </c>
      <c r="T1396" s="23">
        <f t="shared" si="107"/>
        <v>1</v>
      </c>
      <c r="U1396" s="6">
        <f t="shared" si="108"/>
        <v>186.97</v>
      </c>
      <c r="V1396" s="6">
        <f>tbl_Raw_Data[[#This Row],[Discount_Pct]]*tbl_Raw_Data[[#This Row],[Gross_Amount]]/100</f>
        <v>9.3484999999999996</v>
      </c>
      <c r="W1396" s="6">
        <f>tbl_Raw_Data[[#This Row],[Gross_Amount]]-tbl_Raw_Data[[#This Row],[Discount_Amount]]</f>
        <v>177.6215</v>
      </c>
      <c r="X1396" s="6">
        <f>tbl_Raw_Data[[#This Row],[Net_Amount_Before_Tax]]*tbl_Raw_Data[[#This Row],[Tax_Pct]]/100</f>
        <v>21.314579999999999</v>
      </c>
      <c r="Y1396" s="6">
        <f>tbl_Raw_Data[[#This Row],[Net_Amount_Before_Tax]]+tbl_Raw_Data[[#This Row],[Tax_Amount]]</f>
        <v>198.93608</v>
      </c>
      <c r="Z1396" s="6">
        <f t="shared" si="109"/>
        <v>2</v>
      </c>
    </row>
    <row r="1397" spans="1:26" x14ac:dyDescent="0.3">
      <c r="A1397" s="23" t="s">
        <v>2494</v>
      </c>
      <c r="B1397" s="34">
        <v>45895</v>
      </c>
      <c r="C1397" s="23" t="s">
        <v>465</v>
      </c>
      <c r="D1397" s="23" t="s">
        <v>52</v>
      </c>
      <c r="E1397" s="23" t="s">
        <v>52</v>
      </c>
      <c r="F1397" s="23">
        <v>160019</v>
      </c>
      <c r="G1397" s="23" t="s">
        <v>53</v>
      </c>
      <c r="H1397" s="23" t="s">
        <v>54</v>
      </c>
      <c r="I1397" s="23" t="s">
        <v>55</v>
      </c>
      <c r="J1397" s="23" t="s">
        <v>56</v>
      </c>
      <c r="K1397" s="23" t="s">
        <v>57</v>
      </c>
      <c r="L1397" s="23">
        <v>2</v>
      </c>
      <c r="M1397" s="23">
        <v>58.48</v>
      </c>
      <c r="N1397" s="23">
        <v>20</v>
      </c>
      <c r="O1397" s="23">
        <v>12</v>
      </c>
      <c r="P1397" s="23" t="s">
        <v>65</v>
      </c>
      <c r="Q1397" s="23" t="s">
        <v>34</v>
      </c>
      <c r="R1397" s="23">
        <f t="shared" si="105"/>
        <v>1</v>
      </c>
      <c r="S1397" s="23" t="str">
        <f t="shared" si="106"/>
        <v>ORD101396_20250826_CUST01960_MED020</v>
      </c>
      <c r="T1397" s="23">
        <f t="shared" si="107"/>
        <v>1</v>
      </c>
      <c r="U1397" s="6">
        <f t="shared" si="108"/>
        <v>116.96</v>
      </c>
      <c r="V1397" s="6">
        <f>tbl_Raw_Data[[#This Row],[Discount_Pct]]*tbl_Raw_Data[[#This Row],[Gross_Amount]]/100</f>
        <v>23.391999999999999</v>
      </c>
      <c r="W1397" s="6">
        <f>tbl_Raw_Data[[#This Row],[Gross_Amount]]-tbl_Raw_Data[[#This Row],[Discount_Amount]]</f>
        <v>93.567999999999998</v>
      </c>
      <c r="X1397" s="6">
        <f>tbl_Raw_Data[[#This Row],[Net_Amount_Before_Tax]]*tbl_Raw_Data[[#This Row],[Tax_Pct]]/100</f>
        <v>11.228160000000001</v>
      </c>
      <c r="Y1397" s="6">
        <f>tbl_Raw_Data[[#This Row],[Net_Amount_Before_Tax]]+tbl_Raw_Data[[#This Row],[Tax_Amount]]</f>
        <v>104.79616</v>
      </c>
      <c r="Z1397" s="6">
        <f t="shared" si="109"/>
        <v>4</v>
      </c>
    </row>
    <row r="1398" spans="1:26" x14ac:dyDescent="0.3">
      <c r="A1398" s="23" t="s">
        <v>2495</v>
      </c>
      <c r="B1398" s="34">
        <v>45776</v>
      </c>
      <c r="C1398" s="23" t="s">
        <v>2496</v>
      </c>
      <c r="D1398" s="23" t="s">
        <v>130</v>
      </c>
      <c r="E1398" s="23" t="s">
        <v>131</v>
      </c>
      <c r="F1398" s="23">
        <v>700029</v>
      </c>
      <c r="G1398" s="23" t="s">
        <v>256</v>
      </c>
      <c r="H1398" s="23" t="s">
        <v>257</v>
      </c>
      <c r="I1398" s="23" t="s">
        <v>22</v>
      </c>
      <c r="J1398" s="23" t="s">
        <v>258</v>
      </c>
      <c r="K1398" s="23" t="s">
        <v>57</v>
      </c>
      <c r="L1398" s="23">
        <v>2</v>
      </c>
      <c r="M1398" s="23">
        <v>58.92</v>
      </c>
      <c r="N1398" s="23">
        <v>10</v>
      </c>
      <c r="O1398" s="23">
        <v>12</v>
      </c>
      <c r="P1398" s="23" t="s">
        <v>58</v>
      </c>
      <c r="Q1398" s="23" t="s">
        <v>90</v>
      </c>
      <c r="R1398" s="23">
        <f t="shared" si="105"/>
        <v>1</v>
      </c>
      <c r="S1398" s="23" t="str">
        <f t="shared" si="106"/>
        <v>ORD101397_20250429_CUST03268_MED025</v>
      </c>
      <c r="T1398" s="23">
        <f t="shared" si="107"/>
        <v>1</v>
      </c>
      <c r="U1398" s="6">
        <f t="shared" si="108"/>
        <v>117.84</v>
      </c>
      <c r="V1398" s="6">
        <f>tbl_Raw_Data[[#This Row],[Discount_Pct]]*tbl_Raw_Data[[#This Row],[Gross_Amount]]/100</f>
        <v>11.784000000000001</v>
      </c>
      <c r="W1398" s="6">
        <f>tbl_Raw_Data[[#This Row],[Gross_Amount]]-tbl_Raw_Data[[#This Row],[Discount_Amount]]</f>
        <v>106.056</v>
      </c>
      <c r="X1398" s="6">
        <f>tbl_Raw_Data[[#This Row],[Net_Amount_Before_Tax]]*tbl_Raw_Data[[#This Row],[Tax_Pct]]/100</f>
        <v>12.72672</v>
      </c>
      <c r="Y1398" s="6">
        <f>tbl_Raw_Data[[#This Row],[Net_Amount_Before_Tax]]+tbl_Raw_Data[[#This Row],[Tax_Amount]]</f>
        <v>118.78272</v>
      </c>
      <c r="Z1398" s="6">
        <f t="shared" si="109"/>
        <v>1</v>
      </c>
    </row>
    <row r="1399" spans="1:26" x14ac:dyDescent="0.3">
      <c r="A1399" s="23" t="s">
        <v>2497</v>
      </c>
      <c r="B1399" s="34">
        <v>45681</v>
      </c>
      <c r="C1399" s="23" t="s">
        <v>2498</v>
      </c>
      <c r="D1399" s="23" t="s">
        <v>142</v>
      </c>
      <c r="E1399" s="23" t="s">
        <v>81</v>
      </c>
      <c r="F1399" s="23">
        <v>380015</v>
      </c>
      <c r="G1399" s="23" t="s">
        <v>256</v>
      </c>
      <c r="H1399" s="23" t="s">
        <v>257</v>
      </c>
      <c r="I1399" s="23" t="s">
        <v>22</v>
      </c>
      <c r="J1399" s="23" t="s">
        <v>258</v>
      </c>
      <c r="K1399" s="23" t="s">
        <v>57</v>
      </c>
      <c r="L1399" s="23">
        <v>4</v>
      </c>
      <c r="M1399" s="23">
        <v>65.53</v>
      </c>
      <c r="N1399" s="23">
        <v>5</v>
      </c>
      <c r="O1399" s="23">
        <v>5</v>
      </c>
      <c r="P1399" s="23" t="s">
        <v>58</v>
      </c>
      <c r="Q1399" s="23" t="s">
        <v>34</v>
      </c>
      <c r="R1399" s="23">
        <f t="shared" si="105"/>
        <v>1</v>
      </c>
      <c r="S1399" s="23" t="str">
        <f t="shared" si="106"/>
        <v>ORD101398_20250124_CUST00159_MED025</v>
      </c>
      <c r="T1399" s="23">
        <f t="shared" si="107"/>
        <v>1</v>
      </c>
      <c r="U1399" s="6">
        <f t="shared" si="108"/>
        <v>262.12</v>
      </c>
      <c r="V1399" s="6">
        <f>tbl_Raw_Data[[#This Row],[Discount_Pct]]*tbl_Raw_Data[[#This Row],[Gross_Amount]]/100</f>
        <v>13.106</v>
      </c>
      <c r="W1399" s="6">
        <f>tbl_Raw_Data[[#This Row],[Gross_Amount]]-tbl_Raw_Data[[#This Row],[Discount_Amount]]</f>
        <v>249.01400000000001</v>
      </c>
      <c r="X1399" s="6">
        <f>tbl_Raw_Data[[#This Row],[Net_Amount_Before_Tax]]*tbl_Raw_Data[[#This Row],[Tax_Pct]]/100</f>
        <v>12.450700000000001</v>
      </c>
      <c r="Y1399" s="6">
        <f>tbl_Raw_Data[[#This Row],[Net_Amount_Before_Tax]]+tbl_Raw_Data[[#This Row],[Tax_Amount]]</f>
        <v>261.46469999999999</v>
      </c>
      <c r="Z1399" s="6">
        <f t="shared" si="109"/>
        <v>3</v>
      </c>
    </row>
    <row r="1400" spans="1:26" x14ac:dyDescent="0.3">
      <c r="A1400" s="23" t="s">
        <v>2499</v>
      </c>
      <c r="B1400" s="34">
        <v>45637</v>
      </c>
      <c r="C1400" s="23" t="s">
        <v>2500</v>
      </c>
      <c r="D1400" s="23" t="s">
        <v>123</v>
      </c>
      <c r="E1400" s="23" t="s">
        <v>101</v>
      </c>
      <c r="F1400" s="23">
        <v>226010</v>
      </c>
      <c r="G1400" s="23" t="s">
        <v>145</v>
      </c>
      <c r="H1400" s="23" t="s">
        <v>146</v>
      </c>
      <c r="I1400" s="23" t="s">
        <v>147</v>
      </c>
      <c r="J1400" s="23" t="s">
        <v>148</v>
      </c>
      <c r="K1400" s="23" t="s">
        <v>24</v>
      </c>
      <c r="L1400" s="23">
        <v>1</v>
      </c>
      <c r="M1400" s="23">
        <v>101.18</v>
      </c>
      <c r="N1400" s="23">
        <v>10</v>
      </c>
      <c r="O1400" s="23">
        <v>12</v>
      </c>
      <c r="P1400" s="23" t="s">
        <v>89</v>
      </c>
      <c r="Q1400" s="23" t="s">
        <v>26</v>
      </c>
      <c r="R1400" s="23">
        <f t="shared" si="105"/>
        <v>1</v>
      </c>
      <c r="S1400" s="23" t="str">
        <f t="shared" si="106"/>
        <v>ORD101399_20241211_CUST00989_MED016</v>
      </c>
      <c r="T1400" s="23">
        <f t="shared" si="107"/>
        <v>1</v>
      </c>
      <c r="U1400" s="6">
        <f t="shared" si="108"/>
        <v>101.18</v>
      </c>
      <c r="V1400" s="6">
        <f>tbl_Raw_Data[[#This Row],[Discount_Pct]]*tbl_Raw_Data[[#This Row],[Gross_Amount]]/100</f>
        <v>10.118</v>
      </c>
      <c r="W1400" s="6">
        <f>tbl_Raw_Data[[#This Row],[Gross_Amount]]-tbl_Raw_Data[[#This Row],[Discount_Amount]]</f>
        <v>91.062000000000012</v>
      </c>
      <c r="X1400" s="6">
        <f>tbl_Raw_Data[[#This Row],[Net_Amount_Before_Tax]]*tbl_Raw_Data[[#This Row],[Tax_Pct]]/100</f>
        <v>10.927440000000001</v>
      </c>
      <c r="Y1400" s="6">
        <f>tbl_Raw_Data[[#This Row],[Net_Amount_Before_Tax]]+tbl_Raw_Data[[#This Row],[Tax_Amount]]</f>
        <v>101.98944000000002</v>
      </c>
      <c r="Z1400" s="6">
        <f t="shared" si="109"/>
        <v>3</v>
      </c>
    </row>
    <row r="1401" spans="1:26" x14ac:dyDescent="0.3">
      <c r="A1401" s="23" t="s">
        <v>2499</v>
      </c>
      <c r="B1401" s="34">
        <v>45992</v>
      </c>
      <c r="C1401" s="23" t="s">
        <v>1542</v>
      </c>
      <c r="D1401" s="23" t="s">
        <v>123</v>
      </c>
      <c r="E1401" s="23" t="s">
        <v>101</v>
      </c>
      <c r="F1401" s="23">
        <v>226024</v>
      </c>
      <c r="G1401" s="23" t="s">
        <v>48</v>
      </c>
      <c r="H1401" s="23" t="s">
        <v>49</v>
      </c>
      <c r="I1401" s="23" t="s">
        <v>50</v>
      </c>
      <c r="J1401" s="23" t="s">
        <v>23</v>
      </c>
      <c r="K1401" s="23" t="s">
        <v>24</v>
      </c>
      <c r="L1401" s="23">
        <v>2</v>
      </c>
      <c r="M1401" s="23">
        <v>97.64</v>
      </c>
      <c r="N1401" s="23">
        <v>5</v>
      </c>
      <c r="O1401" s="23">
        <v>5</v>
      </c>
      <c r="P1401" s="23" t="s">
        <v>43</v>
      </c>
      <c r="Q1401" s="23" t="s">
        <v>90</v>
      </c>
      <c r="R1401" s="23">
        <f t="shared" si="105"/>
        <v>1</v>
      </c>
      <c r="S1401" s="23" t="str">
        <f t="shared" si="106"/>
        <v>ORD101399_20251201_CUST00526_MED028</v>
      </c>
      <c r="T1401" s="23">
        <f t="shared" si="107"/>
        <v>1</v>
      </c>
      <c r="U1401" s="6">
        <f t="shared" si="108"/>
        <v>195.28</v>
      </c>
      <c r="V1401" s="6">
        <f>tbl_Raw_Data[[#This Row],[Discount_Pct]]*tbl_Raw_Data[[#This Row],[Gross_Amount]]/100</f>
        <v>9.7639999999999993</v>
      </c>
      <c r="W1401" s="6">
        <f>tbl_Raw_Data[[#This Row],[Gross_Amount]]-tbl_Raw_Data[[#This Row],[Discount_Amount]]</f>
        <v>185.51599999999999</v>
      </c>
      <c r="X1401" s="6">
        <f>tbl_Raw_Data[[#This Row],[Net_Amount_Before_Tax]]*tbl_Raw_Data[[#This Row],[Tax_Pct]]/100</f>
        <v>9.2757999999999985</v>
      </c>
      <c r="Y1401" s="6">
        <f>tbl_Raw_Data[[#This Row],[Net_Amount_Before_Tax]]+tbl_Raw_Data[[#This Row],[Tax_Amount]]</f>
        <v>194.79179999999999</v>
      </c>
      <c r="Z1401" s="6">
        <f t="shared" si="109"/>
        <v>0</v>
      </c>
    </row>
    <row r="1402" spans="1:26" x14ac:dyDescent="0.3">
      <c r="A1402" s="23" t="s">
        <v>2501</v>
      </c>
      <c r="B1402" s="34">
        <v>45870</v>
      </c>
      <c r="C1402" s="23" t="s">
        <v>847</v>
      </c>
      <c r="D1402" s="23" t="s">
        <v>183</v>
      </c>
      <c r="E1402" s="23" t="s">
        <v>184</v>
      </c>
      <c r="F1402" s="23">
        <v>122018</v>
      </c>
      <c r="G1402" s="23" t="s">
        <v>283</v>
      </c>
      <c r="H1402" s="23" t="s">
        <v>284</v>
      </c>
      <c r="I1402" s="23" t="s">
        <v>104</v>
      </c>
      <c r="J1402" s="23" t="s">
        <v>42</v>
      </c>
      <c r="K1402" s="23" t="s">
        <v>57</v>
      </c>
      <c r="L1402" s="23">
        <v>2</v>
      </c>
      <c r="M1402" s="23">
        <v>306.54000000000002</v>
      </c>
      <c r="N1402" s="23">
        <v>5</v>
      </c>
      <c r="O1402" s="23">
        <v>5</v>
      </c>
      <c r="P1402" s="23" t="s">
        <v>33</v>
      </c>
      <c r="Q1402" s="23" t="s">
        <v>34</v>
      </c>
      <c r="R1402" s="23">
        <f t="shared" si="105"/>
        <v>1</v>
      </c>
      <c r="S1402" s="23" t="str">
        <f t="shared" si="106"/>
        <v>ORD101401_20250801_CUST01590_MED030</v>
      </c>
      <c r="T1402" s="23">
        <f t="shared" si="107"/>
        <v>1</v>
      </c>
      <c r="U1402" s="6">
        <f t="shared" si="108"/>
        <v>613.08000000000004</v>
      </c>
      <c r="V1402" s="6">
        <f>tbl_Raw_Data[[#This Row],[Discount_Pct]]*tbl_Raw_Data[[#This Row],[Gross_Amount]]/100</f>
        <v>30.654</v>
      </c>
      <c r="W1402" s="6">
        <f>tbl_Raw_Data[[#This Row],[Gross_Amount]]-tbl_Raw_Data[[#This Row],[Discount_Amount]]</f>
        <v>582.42600000000004</v>
      </c>
      <c r="X1402" s="6">
        <f>tbl_Raw_Data[[#This Row],[Net_Amount_Before_Tax]]*tbl_Raw_Data[[#This Row],[Tax_Pct]]/100</f>
        <v>29.121300000000002</v>
      </c>
      <c r="Y1402" s="6">
        <f>tbl_Raw_Data[[#This Row],[Net_Amount_Before_Tax]]+tbl_Raw_Data[[#This Row],[Tax_Amount]]</f>
        <v>611.54730000000006</v>
      </c>
      <c r="Z1402" s="6">
        <f t="shared" si="109"/>
        <v>5</v>
      </c>
    </row>
    <row r="1403" spans="1:26" x14ac:dyDescent="0.3">
      <c r="A1403" s="23" t="s">
        <v>2502</v>
      </c>
      <c r="B1403" s="34">
        <v>45592</v>
      </c>
      <c r="C1403" s="23" t="s">
        <v>2503</v>
      </c>
      <c r="D1403" s="23" t="s">
        <v>92</v>
      </c>
      <c r="E1403" s="23" t="s">
        <v>93</v>
      </c>
      <c r="F1403" s="23">
        <v>560001</v>
      </c>
      <c r="G1403" s="23" t="s">
        <v>192</v>
      </c>
      <c r="H1403" s="23" t="s">
        <v>193</v>
      </c>
      <c r="I1403" s="23" t="s">
        <v>41</v>
      </c>
      <c r="J1403" s="23" t="s">
        <v>194</v>
      </c>
      <c r="K1403" s="23" t="s">
        <v>24</v>
      </c>
      <c r="L1403" s="23">
        <v>1</v>
      </c>
      <c r="M1403" s="23">
        <v>31.02</v>
      </c>
      <c r="N1403" s="23">
        <v>0</v>
      </c>
      <c r="O1403" s="23">
        <v>5</v>
      </c>
      <c r="P1403" s="23" t="s">
        <v>43</v>
      </c>
      <c r="Q1403" s="23" t="s">
        <v>90</v>
      </c>
      <c r="R1403" s="23">
        <f t="shared" si="105"/>
        <v>1</v>
      </c>
      <c r="S1403" s="23" t="str">
        <f t="shared" si="106"/>
        <v>ORD101402_20241027_CUST03497_MED002</v>
      </c>
      <c r="T1403" s="23">
        <f t="shared" si="107"/>
        <v>1</v>
      </c>
      <c r="U1403" s="6">
        <f t="shared" si="108"/>
        <v>31.02</v>
      </c>
      <c r="V1403" s="6">
        <f>tbl_Raw_Data[[#This Row],[Discount_Pct]]*tbl_Raw_Data[[#This Row],[Gross_Amount]]/100</f>
        <v>0</v>
      </c>
      <c r="W1403" s="6">
        <f>tbl_Raw_Data[[#This Row],[Gross_Amount]]-tbl_Raw_Data[[#This Row],[Discount_Amount]]</f>
        <v>31.02</v>
      </c>
      <c r="X1403" s="6">
        <f>tbl_Raw_Data[[#This Row],[Net_Amount_Before_Tax]]*tbl_Raw_Data[[#This Row],[Tax_Pct]]/100</f>
        <v>1.5509999999999999</v>
      </c>
      <c r="Y1403" s="6">
        <f>tbl_Raw_Data[[#This Row],[Net_Amount_Before_Tax]]+tbl_Raw_Data[[#This Row],[Tax_Amount]]</f>
        <v>32.570999999999998</v>
      </c>
      <c r="Z1403" s="6">
        <f t="shared" si="109"/>
        <v>2</v>
      </c>
    </row>
    <row r="1404" spans="1:26" x14ac:dyDescent="0.3">
      <c r="A1404" s="23" t="s">
        <v>2504</v>
      </c>
      <c r="B1404" s="34">
        <v>45297</v>
      </c>
      <c r="C1404" s="23" t="s">
        <v>2505</v>
      </c>
      <c r="D1404" s="23" t="s">
        <v>183</v>
      </c>
      <c r="E1404" s="23" t="s">
        <v>184</v>
      </c>
      <c r="F1404" s="23">
        <v>122009</v>
      </c>
      <c r="G1404" s="23" t="s">
        <v>20</v>
      </c>
      <c r="H1404" s="23" t="s">
        <v>21</v>
      </c>
      <c r="I1404" s="23" t="s">
        <v>22</v>
      </c>
      <c r="J1404" s="23" t="s">
        <v>23</v>
      </c>
      <c r="K1404" s="23" t="s">
        <v>24</v>
      </c>
      <c r="L1404" s="23">
        <v>3</v>
      </c>
      <c r="M1404" s="23">
        <v>151.80000000000001</v>
      </c>
      <c r="N1404" s="23">
        <v>10</v>
      </c>
      <c r="O1404" s="23">
        <v>5</v>
      </c>
      <c r="P1404" s="23" t="s">
        <v>43</v>
      </c>
      <c r="Q1404" s="23" t="s">
        <v>34</v>
      </c>
      <c r="R1404" s="23">
        <f t="shared" si="105"/>
        <v>1</v>
      </c>
      <c r="S1404" s="23" t="str">
        <f t="shared" si="106"/>
        <v>ORD101403_20240106_CUST01587_MED024</v>
      </c>
      <c r="T1404" s="23">
        <f t="shared" si="107"/>
        <v>1</v>
      </c>
      <c r="U1404" s="6">
        <f t="shared" si="108"/>
        <v>455.40000000000003</v>
      </c>
      <c r="V1404" s="6">
        <f>tbl_Raw_Data[[#This Row],[Discount_Pct]]*tbl_Raw_Data[[#This Row],[Gross_Amount]]/100</f>
        <v>45.54</v>
      </c>
      <c r="W1404" s="6">
        <f>tbl_Raw_Data[[#This Row],[Gross_Amount]]-tbl_Raw_Data[[#This Row],[Discount_Amount]]</f>
        <v>409.86</v>
      </c>
      <c r="X1404" s="6">
        <f>tbl_Raw_Data[[#This Row],[Net_Amount_Before_Tax]]*tbl_Raw_Data[[#This Row],[Tax_Pct]]/100</f>
        <v>20.493000000000002</v>
      </c>
      <c r="Y1404" s="6">
        <f>tbl_Raw_Data[[#This Row],[Net_Amount_Before_Tax]]+tbl_Raw_Data[[#This Row],[Tax_Amount]]</f>
        <v>430.35300000000001</v>
      </c>
      <c r="Z1404" s="6">
        <f t="shared" si="109"/>
        <v>2</v>
      </c>
    </row>
    <row r="1405" spans="1:26" x14ac:dyDescent="0.3">
      <c r="A1405" s="23" t="s">
        <v>2506</v>
      </c>
      <c r="B1405" s="34">
        <v>45991</v>
      </c>
      <c r="C1405" s="23" t="s">
        <v>2507</v>
      </c>
      <c r="D1405" s="23" t="s">
        <v>37</v>
      </c>
      <c r="E1405" s="23" t="s">
        <v>38</v>
      </c>
      <c r="F1405" s="23">
        <v>452001</v>
      </c>
      <c r="G1405" s="23" t="s">
        <v>145</v>
      </c>
      <c r="H1405" s="23" t="s">
        <v>146</v>
      </c>
      <c r="I1405" s="23" t="s">
        <v>147</v>
      </c>
      <c r="J1405" s="23" t="s">
        <v>148</v>
      </c>
      <c r="K1405" s="23" t="s">
        <v>24</v>
      </c>
      <c r="L1405" s="23">
        <v>1</v>
      </c>
      <c r="M1405" s="23">
        <v>105.01</v>
      </c>
      <c r="N1405" s="23">
        <v>10</v>
      </c>
      <c r="O1405" s="23">
        <v>5</v>
      </c>
      <c r="P1405" s="23" t="s">
        <v>43</v>
      </c>
      <c r="Q1405" s="23" t="s">
        <v>34</v>
      </c>
      <c r="R1405" s="23">
        <f t="shared" si="105"/>
        <v>1</v>
      </c>
      <c r="S1405" s="23" t="str">
        <f t="shared" si="106"/>
        <v>ORD101404_20251130_CUST02391_MED016</v>
      </c>
      <c r="T1405" s="23">
        <f t="shared" si="107"/>
        <v>1</v>
      </c>
      <c r="U1405" s="6">
        <f t="shared" si="108"/>
        <v>105.01</v>
      </c>
      <c r="V1405" s="6">
        <f>tbl_Raw_Data[[#This Row],[Discount_Pct]]*tbl_Raw_Data[[#This Row],[Gross_Amount]]/100</f>
        <v>10.501000000000001</v>
      </c>
      <c r="W1405" s="6">
        <f>tbl_Raw_Data[[#This Row],[Gross_Amount]]-tbl_Raw_Data[[#This Row],[Discount_Amount]]</f>
        <v>94.509</v>
      </c>
      <c r="X1405" s="6">
        <f>tbl_Raw_Data[[#This Row],[Net_Amount_Before_Tax]]*tbl_Raw_Data[[#This Row],[Tax_Pct]]/100</f>
        <v>4.7254500000000004</v>
      </c>
      <c r="Y1405" s="6">
        <f>tbl_Raw_Data[[#This Row],[Net_Amount_Before_Tax]]+tbl_Raw_Data[[#This Row],[Tax_Amount]]</f>
        <v>99.234449999999995</v>
      </c>
      <c r="Z1405" s="6">
        <f t="shared" si="109"/>
        <v>3</v>
      </c>
    </row>
    <row r="1406" spans="1:26" x14ac:dyDescent="0.3">
      <c r="A1406" s="23" t="s">
        <v>2506</v>
      </c>
      <c r="B1406" s="34">
        <v>45911</v>
      </c>
      <c r="C1406" s="23" t="s">
        <v>2508</v>
      </c>
      <c r="D1406" s="23" t="s">
        <v>19</v>
      </c>
      <c r="E1406" s="23" t="s">
        <v>19</v>
      </c>
      <c r="F1406" s="23">
        <v>110085</v>
      </c>
      <c r="G1406" s="23" t="s">
        <v>224</v>
      </c>
      <c r="H1406" s="23" t="s">
        <v>225</v>
      </c>
      <c r="I1406" s="23" t="s">
        <v>147</v>
      </c>
      <c r="J1406" s="23" t="s">
        <v>23</v>
      </c>
      <c r="K1406" s="23" t="s">
        <v>24</v>
      </c>
      <c r="L1406" s="23">
        <v>2</v>
      </c>
      <c r="M1406" s="23">
        <v>52.53</v>
      </c>
      <c r="N1406" s="23">
        <v>5</v>
      </c>
      <c r="O1406" s="23">
        <v>18</v>
      </c>
      <c r="P1406" s="23" t="s">
        <v>58</v>
      </c>
      <c r="Q1406" s="23" t="s">
        <v>44</v>
      </c>
      <c r="R1406" s="23">
        <f t="shared" si="105"/>
        <v>1</v>
      </c>
      <c r="S1406" s="23" t="str">
        <f t="shared" si="106"/>
        <v>ORD101404_20250911_CUST02306_MED015</v>
      </c>
      <c r="T1406" s="23">
        <f t="shared" si="107"/>
        <v>1</v>
      </c>
      <c r="U1406" s="6">
        <f t="shared" si="108"/>
        <v>105.06</v>
      </c>
      <c r="V1406" s="6">
        <f>tbl_Raw_Data[[#This Row],[Discount_Pct]]*tbl_Raw_Data[[#This Row],[Gross_Amount]]/100</f>
        <v>5.2529999999999992</v>
      </c>
      <c r="W1406" s="6">
        <f>tbl_Raw_Data[[#This Row],[Gross_Amount]]-tbl_Raw_Data[[#This Row],[Discount_Amount]]</f>
        <v>99.807000000000002</v>
      </c>
      <c r="X1406" s="6">
        <f>tbl_Raw_Data[[#This Row],[Net_Amount_Before_Tax]]*tbl_Raw_Data[[#This Row],[Tax_Pct]]/100</f>
        <v>17.965260000000001</v>
      </c>
      <c r="Y1406" s="6">
        <f>tbl_Raw_Data[[#This Row],[Net_Amount_Before_Tax]]+tbl_Raw_Data[[#This Row],[Tax_Amount]]</f>
        <v>117.77226</v>
      </c>
      <c r="Z1406" s="6">
        <f t="shared" si="109"/>
        <v>1</v>
      </c>
    </row>
    <row r="1407" spans="1:26" x14ac:dyDescent="0.3">
      <c r="A1407" s="23" t="s">
        <v>2509</v>
      </c>
      <c r="B1407" s="34">
        <v>45400</v>
      </c>
      <c r="C1407" s="23" t="s">
        <v>817</v>
      </c>
      <c r="D1407" s="23" t="s">
        <v>142</v>
      </c>
      <c r="E1407" s="23" t="s">
        <v>81</v>
      </c>
      <c r="F1407" s="23">
        <v>380001</v>
      </c>
      <c r="G1407" s="23" t="s">
        <v>192</v>
      </c>
      <c r="H1407" s="23" t="s">
        <v>193</v>
      </c>
      <c r="I1407" s="23" t="s">
        <v>41</v>
      </c>
      <c r="J1407" s="23" t="s">
        <v>194</v>
      </c>
      <c r="K1407" s="23" t="s">
        <v>24</v>
      </c>
      <c r="L1407" s="23">
        <v>1</v>
      </c>
      <c r="M1407" s="23">
        <v>32.97</v>
      </c>
      <c r="N1407" s="23">
        <v>5</v>
      </c>
      <c r="O1407" s="23">
        <v>5</v>
      </c>
      <c r="P1407" s="23" t="s">
        <v>65</v>
      </c>
      <c r="Q1407" s="23" t="s">
        <v>44</v>
      </c>
      <c r="R1407" s="23">
        <f t="shared" si="105"/>
        <v>1</v>
      </c>
      <c r="S1407" s="23" t="str">
        <f t="shared" si="106"/>
        <v>ORD101406_20240418_CUST01715_MED002</v>
      </c>
      <c r="T1407" s="23">
        <f t="shared" si="107"/>
        <v>1</v>
      </c>
      <c r="U1407" s="6">
        <f t="shared" si="108"/>
        <v>32.97</v>
      </c>
      <c r="V1407" s="6">
        <f>tbl_Raw_Data[[#This Row],[Discount_Pct]]*tbl_Raw_Data[[#This Row],[Gross_Amount]]/100</f>
        <v>1.6484999999999999</v>
      </c>
      <c r="W1407" s="6">
        <f>tbl_Raw_Data[[#This Row],[Gross_Amount]]-tbl_Raw_Data[[#This Row],[Discount_Amount]]</f>
        <v>31.3215</v>
      </c>
      <c r="X1407" s="6">
        <f>tbl_Raw_Data[[#This Row],[Net_Amount_Before_Tax]]*tbl_Raw_Data[[#This Row],[Tax_Pct]]/100</f>
        <v>1.5660750000000001</v>
      </c>
      <c r="Y1407" s="6">
        <f>tbl_Raw_Data[[#This Row],[Net_Amount_Before_Tax]]+tbl_Raw_Data[[#This Row],[Tax_Amount]]</f>
        <v>32.887574999999998</v>
      </c>
      <c r="Z1407" s="6">
        <f t="shared" si="109"/>
        <v>2</v>
      </c>
    </row>
    <row r="1408" spans="1:26" x14ac:dyDescent="0.3">
      <c r="A1408" s="23" t="s">
        <v>2510</v>
      </c>
      <c r="B1408" s="34">
        <v>45811</v>
      </c>
      <c r="C1408" s="23" t="s">
        <v>2511</v>
      </c>
      <c r="D1408" s="23" t="s">
        <v>80</v>
      </c>
      <c r="E1408" s="23" t="s">
        <v>81</v>
      </c>
      <c r="F1408" s="23">
        <v>395003</v>
      </c>
      <c r="G1408" s="23" t="s">
        <v>283</v>
      </c>
      <c r="H1408" s="23" t="s">
        <v>284</v>
      </c>
      <c r="I1408" s="23" t="s">
        <v>104</v>
      </c>
      <c r="J1408" s="23" t="s">
        <v>42</v>
      </c>
      <c r="K1408" s="23" t="s">
        <v>57</v>
      </c>
      <c r="L1408" s="23">
        <v>4</v>
      </c>
      <c r="M1408" s="23">
        <v>260.11</v>
      </c>
      <c r="N1408" s="23">
        <v>0</v>
      </c>
      <c r="O1408" s="23">
        <v>12</v>
      </c>
      <c r="P1408" s="23" t="s">
        <v>58</v>
      </c>
      <c r="Q1408" s="23" t="s">
        <v>34</v>
      </c>
      <c r="R1408" s="23">
        <f t="shared" si="105"/>
        <v>1</v>
      </c>
      <c r="S1408" s="23" t="str">
        <f t="shared" si="106"/>
        <v>ORD101407_20250603_CUST00997_MED030</v>
      </c>
      <c r="T1408" s="23">
        <f t="shared" si="107"/>
        <v>1</v>
      </c>
      <c r="U1408" s="6">
        <f t="shared" si="108"/>
        <v>1040.44</v>
      </c>
      <c r="V1408" s="6">
        <f>tbl_Raw_Data[[#This Row],[Discount_Pct]]*tbl_Raw_Data[[#This Row],[Gross_Amount]]/100</f>
        <v>0</v>
      </c>
      <c r="W1408" s="6">
        <f>tbl_Raw_Data[[#This Row],[Gross_Amount]]-tbl_Raw_Data[[#This Row],[Discount_Amount]]</f>
        <v>1040.44</v>
      </c>
      <c r="X1408" s="6">
        <f>tbl_Raw_Data[[#This Row],[Net_Amount_Before_Tax]]*tbl_Raw_Data[[#This Row],[Tax_Pct]]/100</f>
        <v>124.8528</v>
      </c>
      <c r="Y1408" s="6">
        <f>tbl_Raw_Data[[#This Row],[Net_Amount_Before_Tax]]+tbl_Raw_Data[[#This Row],[Tax_Amount]]</f>
        <v>1165.2928000000002</v>
      </c>
      <c r="Z1408" s="6">
        <f t="shared" si="109"/>
        <v>1</v>
      </c>
    </row>
    <row r="1409" spans="1:26" x14ac:dyDescent="0.3">
      <c r="A1409" s="23" t="s">
        <v>2512</v>
      </c>
      <c r="B1409" s="34">
        <v>45851</v>
      </c>
      <c r="C1409" s="23" t="s">
        <v>2513</v>
      </c>
      <c r="D1409" s="23" t="s">
        <v>72</v>
      </c>
      <c r="E1409" s="23" t="s">
        <v>73</v>
      </c>
      <c r="F1409" s="23">
        <v>302021</v>
      </c>
      <c r="G1409" s="23" t="s">
        <v>185</v>
      </c>
      <c r="H1409" s="23" t="s">
        <v>186</v>
      </c>
      <c r="I1409" s="23" t="s">
        <v>76</v>
      </c>
      <c r="J1409" s="23" t="s">
        <v>187</v>
      </c>
      <c r="K1409" s="23" t="s">
        <v>57</v>
      </c>
      <c r="L1409" s="23">
        <v>2</v>
      </c>
      <c r="M1409" s="23">
        <v>100.51</v>
      </c>
      <c r="N1409" s="23">
        <v>10</v>
      </c>
      <c r="O1409" s="23">
        <v>12</v>
      </c>
      <c r="P1409" s="23" t="s">
        <v>25</v>
      </c>
      <c r="Q1409" s="23" t="s">
        <v>34</v>
      </c>
      <c r="R1409" s="23">
        <f t="shared" si="105"/>
        <v>1</v>
      </c>
      <c r="S1409" s="23" t="str">
        <f t="shared" si="106"/>
        <v>ORD101408_20250713_CUST01530_MED009</v>
      </c>
      <c r="T1409" s="23">
        <f t="shared" si="107"/>
        <v>1</v>
      </c>
      <c r="U1409" s="6">
        <f t="shared" si="108"/>
        <v>201.02</v>
      </c>
      <c r="V1409" s="6">
        <f>tbl_Raw_Data[[#This Row],[Discount_Pct]]*tbl_Raw_Data[[#This Row],[Gross_Amount]]/100</f>
        <v>20.102</v>
      </c>
      <c r="W1409" s="6">
        <f>tbl_Raw_Data[[#This Row],[Gross_Amount]]-tbl_Raw_Data[[#This Row],[Discount_Amount]]</f>
        <v>180.91800000000001</v>
      </c>
      <c r="X1409" s="6">
        <f>tbl_Raw_Data[[#This Row],[Net_Amount_Before_Tax]]*tbl_Raw_Data[[#This Row],[Tax_Pct]]/100</f>
        <v>21.710160000000002</v>
      </c>
      <c r="Y1409" s="6">
        <f>tbl_Raw_Data[[#This Row],[Net_Amount_Before_Tax]]+tbl_Raw_Data[[#This Row],[Tax_Amount]]</f>
        <v>202.62816000000001</v>
      </c>
      <c r="Z1409" s="6">
        <f t="shared" si="109"/>
        <v>2</v>
      </c>
    </row>
    <row r="1410" spans="1:26" x14ac:dyDescent="0.3">
      <c r="A1410" s="23" t="s">
        <v>2514</v>
      </c>
      <c r="B1410" s="34">
        <v>45442</v>
      </c>
      <c r="C1410" s="23" t="s">
        <v>1976</v>
      </c>
      <c r="D1410" s="23" t="s">
        <v>92</v>
      </c>
      <c r="E1410" s="23" t="s">
        <v>93</v>
      </c>
      <c r="F1410" s="23">
        <v>560001</v>
      </c>
      <c r="G1410" s="23" t="s">
        <v>20</v>
      </c>
      <c r="H1410" s="23" t="s">
        <v>21</v>
      </c>
      <c r="I1410" s="23" t="s">
        <v>22</v>
      </c>
      <c r="J1410" s="23" t="s">
        <v>23</v>
      </c>
      <c r="K1410" s="23" t="s">
        <v>24</v>
      </c>
      <c r="L1410" s="23">
        <v>2</v>
      </c>
      <c r="M1410" s="23">
        <v>119.21</v>
      </c>
      <c r="N1410" s="23">
        <v>0</v>
      </c>
      <c r="O1410" s="23">
        <v>5</v>
      </c>
      <c r="P1410" s="23" t="s">
        <v>89</v>
      </c>
      <c r="Q1410" s="23" t="s">
        <v>34</v>
      </c>
      <c r="R1410" s="23">
        <f t="shared" ref="R1410:R1473" si="110">COUNTIFS($A$2:$A$8001,A1410,$B$2:$B$8001,B1410,$C$2:$C$8001,C1410,$G$2:$G$8001,G1410)</f>
        <v>1</v>
      </c>
      <c r="S1410" s="23" t="str">
        <f t="shared" ref="S1410:S1473" si="111">A1410&amp;"_"&amp;TEXT(B1410,"yyyymmdd")&amp;"_"&amp;C1410&amp;"_"&amp;G1410</f>
        <v>ORD101409_20240530_CUST01231_MED024</v>
      </c>
      <c r="T1410" s="23">
        <f t="shared" ref="T1410:T1473" si="112">COUNTIF($S$2:$S$8001,S1410)</f>
        <v>1</v>
      </c>
      <c r="U1410" s="6">
        <f t="shared" ref="U1410:U1473" si="113">L1410*M1410</f>
        <v>238.42</v>
      </c>
      <c r="V1410" s="6">
        <f>tbl_Raw_Data[[#This Row],[Discount_Pct]]*tbl_Raw_Data[[#This Row],[Gross_Amount]]/100</f>
        <v>0</v>
      </c>
      <c r="W1410" s="6">
        <f>tbl_Raw_Data[[#This Row],[Gross_Amount]]-tbl_Raw_Data[[#This Row],[Discount_Amount]]</f>
        <v>238.42</v>
      </c>
      <c r="X1410" s="6">
        <f>tbl_Raw_Data[[#This Row],[Net_Amount_Before_Tax]]*tbl_Raw_Data[[#This Row],[Tax_Pct]]/100</f>
        <v>11.920999999999999</v>
      </c>
      <c r="Y1410" s="6">
        <f>tbl_Raw_Data[[#This Row],[Net_Amount_Before_Tax]]+tbl_Raw_Data[[#This Row],[Tax_Amount]]</f>
        <v>250.34099999999998</v>
      </c>
      <c r="Z1410" s="6">
        <f t="shared" ref="Z1410:Z1473" si="114">COUNTIFS($C$2:$C$8001,C1410,$Q$2:$Q$8001,"Delivered")</f>
        <v>2</v>
      </c>
    </row>
    <row r="1411" spans="1:26" x14ac:dyDescent="0.3">
      <c r="A1411" s="23" t="s">
        <v>2515</v>
      </c>
      <c r="B1411" s="34">
        <v>45301</v>
      </c>
      <c r="C1411" s="23" t="s">
        <v>1453</v>
      </c>
      <c r="D1411" s="23" t="s">
        <v>80</v>
      </c>
      <c r="E1411" s="23" t="s">
        <v>81</v>
      </c>
      <c r="F1411" s="23">
        <v>395003</v>
      </c>
      <c r="G1411" s="23" t="s">
        <v>167</v>
      </c>
      <c r="H1411" s="23" t="s">
        <v>168</v>
      </c>
      <c r="I1411" s="23" t="s">
        <v>113</v>
      </c>
      <c r="J1411" s="23" t="s">
        <v>42</v>
      </c>
      <c r="K1411" s="23" t="s">
        <v>24</v>
      </c>
      <c r="L1411" s="23">
        <v>1</v>
      </c>
      <c r="M1411" s="23">
        <v>214.43</v>
      </c>
      <c r="N1411" s="23">
        <v>15</v>
      </c>
      <c r="O1411" s="23">
        <v>5</v>
      </c>
      <c r="P1411" s="23" t="s">
        <v>58</v>
      </c>
      <c r="Q1411" s="23" t="s">
        <v>90</v>
      </c>
      <c r="R1411" s="23">
        <f t="shared" si="110"/>
        <v>1</v>
      </c>
      <c r="S1411" s="23" t="str">
        <f t="shared" si="111"/>
        <v>ORD101410_20240110_CUST01243_MED026</v>
      </c>
      <c r="T1411" s="23">
        <f t="shared" si="112"/>
        <v>1</v>
      </c>
      <c r="U1411" s="6">
        <f t="shared" si="113"/>
        <v>214.43</v>
      </c>
      <c r="V1411" s="6">
        <f>tbl_Raw_Data[[#This Row],[Discount_Pct]]*tbl_Raw_Data[[#This Row],[Gross_Amount]]/100</f>
        <v>32.164500000000004</v>
      </c>
      <c r="W1411" s="6">
        <f>tbl_Raw_Data[[#This Row],[Gross_Amount]]-tbl_Raw_Data[[#This Row],[Discount_Amount]]</f>
        <v>182.2655</v>
      </c>
      <c r="X1411" s="6">
        <f>tbl_Raw_Data[[#This Row],[Net_Amount_Before_Tax]]*tbl_Raw_Data[[#This Row],[Tax_Pct]]/100</f>
        <v>9.1132749999999998</v>
      </c>
      <c r="Y1411" s="6">
        <f>tbl_Raw_Data[[#This Row],[Net_Amount_Before_Tax]]+tbl_Raw_Data[[#This Row],[Tax_Amount]]</f>
        <v>191.37877499999999</v>
      </c>
      <c r="Z1411" s="6">
        <f t="shared" si="114"/>
        <v>4</v>
      </c>
    </row>
    <row r="1412" spans="1:26" x14ac:dyDescent="0.3">
      <c r="A1412" s="23" t="s">
        <v>2516</v>
      </c>
      <c r="B1412" s="34">
        <v>45511</v>
      </c>
      <c r="C1412" s="23" t="s">
        <v>328</v>
      </c>
      <c r="D1412" s="23" t="s">
        <v>92</v>
      </c>
      <c r="E1412" s="23" t="s">
        <v>93</v>
      </c>
      <c r="F1412" s="23">
        <v>560034</v>
      </c>
      <c r="G1412" s="23" t="s">
        <v>138</v>
      </c>
      <c r="H1412" s="23" t="s">
        <v>139</v>
      </c>
      <c r="I1412" s="23" t="s">
        <v>50</v>
      </c>
      <c r="J1412" s="23" t="s">
        <v>140</v>
      </c>
      <c r="K1412" s="23" t="s">
        <v>24</v>
      </c>
      <c r="L1412" s="23">
        <v>2</v>
      </c>
      <c r="M1412" s="23">
        <v>167.89</v>
      </c>
      <c r="N1412" s="23">
        <v>15</v>
      </c>
      <c r="O1412" s="23">
        <v>5</v>
      </c>
      <c r="P1412" s="23" t="s">
        <v>58</v>
      </c>
      <c r="Q1412" s="23" t="s">
        <v>34</v>
      </c>
      <c r="R1412" s="23">
        <f t="shared" si="110"/>
        <v>1</v>
      </c>
      <c r="S1412" s="23" t="str">
        <f t="shared" si="111"/>
        <v>ORD101411_20240807_CUST00406_MED013</v>
      </c>
      <c r="T1412" s="23">
        <f t="shared" si="112"/>
        <v>1</v>
      </c>
      <c r="U1412" s="6">
        <f t="shared" si="113"/>
        <v>335.78</v>
      </c>
      <c r="V1412" s="6">
        <f>tbl_Raw_Data[[#This Row],[Discount_Pct]]*tbl_Raw_Data[[#This Row],[Gross_Amount]]/100</f>
        <v>50.366999999999997</v>
      </c>
      <c r="W1412" s="6">
        <f>tbl_Raw_Data[[#This Row],[Gross_Amount]]-tbl_Raw_Data[[#This Row],[Discount_Amount]]</f>
        <v>285.41299999999995</v>
      </c>
      <c r="X1412" s="6">
        <f>tbl_Raw_Data[[#This Row],[Net_Amount_Before_Tax]]*tbl_Raw_Data[[#This Row],[Tax_Pct]]/100</f>
        <v>14.270649999999998</v>
      </c>
      <c r="Y1412" s="6">
        <f>tbl_Raw_Data[[#This Row],[Net_Amount_Before_Tax]]+tbl_Raw_Data[[#This Row],[Tax_Amount]]</f>
        <v>299.68364999999994</v>
      </c>
      <c r="Z1412" s="6">
        <f t="shared" si="114"/>
        <v>2</v>
      </c>
    </row>
    <row r="1413" spans="1:26" x14ac:dyDescent="0.3">
      <c r="A1413" s="23" t="s">
        <v>2517</v>
      </c>
      <c r="B1413" s="34">
        <v>45440</v>
      </c>
      <c r="C1413" s="23" t="s">
        <v>2059</v>
      </c>
      <c r="D1413" s="23" t="s">
        <v>159</v>
      </c>
      <c r="E1413" s="23" t="s">
        <v>47</v>
      </c>
      <c r="F1413" s="23">
        <v>400076</v>
      </c>
      <c r="G1413" s="23" t="s">
        <v>145</v>
      </c>
      <c r="H1413" s="23" t="s">
        <v>146</v>
      </c>
      <c r="I1413" s="23" t="s">
        <v>147</v>
      </c>
      <c r="J1413" s="23" t="s">
        <v>148</v>
      </c>
      <c r="K1413" s="23" t="s">
        <v>24</v>
      </c>
      <c r="L1413" s="23">
        <v>2</v>
      </c>
      <c r="M1413" s="23">
        <v>120.39</v>
      </c>
      <c r="N1413" s="23">
        <v>5</v>
      </c>
      <c r="O1413" s="23">
        <v>5</v>
      </c>
      <c r="P1413" s="23" t="s">
        <v>58</v>
      </c>
      <c r="Q1413" s="23" t="s">
        <v>44</v>
      </c>
      <c r="R1413" s="23">
        <f t="shared" si="110"/>
        <v>1</v>
      </c>
      <c r="S1413" s="23" t="str">
        <f t="shared" si="111"/>
        <v>ORD101412_20240528_CUST03116_MED016</v>
      </c>
      <c r="T1413" s="23">
        <f t="shared" si="112"/>
        <v>1</v>
      </c>
      <c r="U1413" s="6">
        <f t="shared" si="113"/>
        <v>240.78</v>
      </c>
      <c r="V1413" s="6">
        <f>tbl_Raw_Data[[#This Row],[Discount_Pct]]*tbl_Raw_Data[[#This Row],[Gross_Amount]]/100</f>
        <v>12.039000000000001</v>
      </c>
      <c r="W1413" s="6">
        <f>tbl_Raw_Data[[#This Row],[Gross_Amount]]-tbl_Raw_Data[[#This Row],[Discount_Amount]]</f>
        <v>228.74099999999999</v>
      </c>
      <c r="X1413" s="6">
        <f>tbl_Raw_Data[[#This Row],[Net_Amount_Before_Tax]]*tbl_Raw_Data[[#This Row],[Tax_Pct]]/100</f>
        <v>11.437049999999999</v>
      </c>
      <c r="Y1413" s="6">
        <f>tbl_Raw_Data[[#This Row],[Net_Amount_Before_Tax]]+tbl_Raw_Data[[#This Row],[Tax_Amount]]</f>
        <v>240.17804999999998</v>
      </c>
      <c r="Z1413" s="6">
        <f t="shared" si="114"/>
        <v>0</v>
      </c>
    </row>
    <row r="1414" spans="1:26" x14ac:dyDescent="0.3">
      <c r="A1414" s="23" t="s">
        <v>2518</v>
      </c>
      <c r="B1414" s="34">
        <v>45560</v>
      </c>
      <c r="C1414" s="23" t="s">
        <v>2519</v>
      </c>
      <c r="D1414" s="23" t="s">
        <v>19</v>
      </c>
      <c r="E1414" s="23" t="s">
        <v>19</v>
      </c>
      <c r="F1414" s="23">
        <v>110024</v>
      </c>
      <c r="G1414" s="23" t="s">
        <v>256</v>
      </c>
      <c r="H1414" s="23" t="s">
        <v>257</v>
      </c>
      <c r="I1414" s="23" t="s">
        <v>22</v>
      </c>
      <c r="J1414" s="23" t="s">
        <v>258</v>
      </c>
      <c r="K1414" s="23" t="s">
        <v>57</v>
      </c>
      <c r="L1414" s="23">
        <v>2</v>
      </c>
      <c r="M1414" s="23">
        <v>72.48</v>
      </c>
      <c r="N1414" s="23">
        <v>10</v>
      </c>
      <c r="O1414" s="23">
        <v>5</v>
      </c>
      <c r="P1414" s="23" t="s">
        <v>58</v>
      </c>
      <c r="Q1414" s="23" t="s">
        <v>44</v>
      </c>
      <c r="R1414" s="23">
        <f t="shared" si="110"/>
        <v>1</v>
      </c>
      <c r="S1414" s="23" t="str">
        <f t="shared" si="111"/>
        <v>ORD101413_20240925_CUST01665_MED025</v>
      </c>
      <c r="T1414" s="23">
        <f t="shared" si="112"/>
        <v>1</v>
      </c>
      <c r="U1414" s="6">
        <f t="shared" si="113"/>
        <v>144.96</v>
      </c>
      <c r="V1414" s="6">
        <f>tbl_Raw_Data[[#This Row],[Discount_Pct]]*tbl_Raw_Data[[#This Row],[Gross_Amount]]/100</f>
        <v>14.496000000000002</v>
      </c>
      <c r="W1414" s="6">
        <f>tbl_Raw_Data[[#This Row],[Gross_Amount]]-tbl_Raw_Data[[#This Row],[Discount_Amount]]</f>
        <v>130.464</v>
      </c>
      <c r="X1414" s="6">
        <f>tbl_Raw_Data[[#This Row],[Net_Amount_Before_Tax]]*tbl_Raw_Data[[#This Row],[Tax_Pct]]/100</f>
        <v>6.5231999999999992</v>
      </c>
      <c r="Y1414" s="6">
        <f>tbl_Raw_Data[[#This Row],[Net_Amount_Before_Tax]]+tbl_Raw_Data[[#This Row],[Tax_Amount]]</f>
        <v>136.9872</v>
      </c>
      <c r="Z1414" s="6">
        <f t="shared" si="114"/>
        <v>0</v>
      </c>
    </row>
    <row r="1415" spans="1:26" x14ac:dyDescent="0.3">
      <c r="A1415" s="23" t="s">
        <v>2520</v>
      </c>
      <c r="B1415" s="34">
        <v>45912</v>
      </c>
      <c r="C1415" s="23" t="s">
        <v>2521</v>
      </c>
      <c r="D1415" s="23" t="s">
        <v>37</v>
      </c>
      <c r="E1415" s="23" t="s">
        <v>38</v>
      </c>
      <c r="F1415" s="23">
        <v>452018</v>
      </c>
      <c r="G1415" s="23" t="s">
        <v>74</v>
      </c>
      <c r="H1415" s="23" t="s">
        <v>75</v>
      </c>
      <c r="I1415" s="23" t="s">
        <v>76</v>
      </c>
      <c r="J1415" s="23" t="s">
        <v>77</v>
      </c>
      <c r="K1415" s="23" t="s">
        <v>57</v>
      </c>
      <c r="L1415" s="23">
        <v>3</v>
      </c>
      <c r="M1415" s="23">
        <v>56.69</v>
      </c>
      <c r="N1415" s="23">
        <v>10</v>
      </c>
      <c r="O1415" s="23">
        <v>12</v>
      </c>
      <c r="P1415" s="23" t="s">
        <v>58</v>
      </c>
      <c r="Q1415" s="23" t="s">
        <v>34</v>
      </c>
      <c r="R1415" s="23">
        <f t="shared" si="110"/>
        <v>1</v>
      </c>
      <c r="S1415" s="23" t="str">
        <f t="shared" si="111"/>
        <v>ORD101414_20250912_CUST03426_MED008</v>
      </c>
      <c r="T1415" s="23">
        <f t="shared" si="112"/>
        <v>1</v>
      </c>
      <c r="U1415" s="6">
        <f t="shared" si="113"/>
        <v>170.07</v>
      </c>
      <c r="V1415" s="6">
        <f>tbl_Raw_Data[[#This Row],[Discount_Pct]]*tbl_Raw_Data[[#This Row],[Gross_Amount]]/100</f>
        <v>17.006999999999998</v>
      </c>
      <c r="W1415" s="6">
        <f>tbl_Raw_Data[[#This Row],[Gross_Amount]]-tbl_Raw_Data[[#This Row],[Discount_Amount]]</f>
        <v>153.06299999999999</v>
      </c>
      <c r="X1415" s="6">
        <f>tbl_Raw_Data[[#This Row],[Net_Amount_Before_Tax]]*tbl_Raw_Data[[#This Row],[Tax_Pct]]/100</f>
        <v>18.367559999999997</v>
      </c>
      <c r="Y1415" s="6">
        <f>tbl_Raw_Data[[#This Row],[Net_Amount_Before_Tax]]+tbl_Raw_Data[[#This Row],[Tax_Amount]]</f>
        <v>171.43055999999999</v>
      </c>
      <c r="Z1415" s="6">
        <f t="shared" si="114"/>
        <v>4</v>
      </c>
    </row>
    <row r="1416" spans="1:26" x14ac:dyDescent="0.3">
      <c r="A1416" s="23" t="s">
        <v>2522</v>
      </c>
      <c r="B1416" s="34">
        <v>45825</v>
      </c>
      <c r="C1416" s="23" t="s">
        <v>2523</v>
      </c>
      <c r="D1416" s="23" t="s">
        <v>142</v>
      </c>
      <c r="E1416" s="23" t="s">
        <v>81</v>
      </c>
      <c r="F1416" s="23">
        <v>380001</v>
      </c>
      <c r="G1416" s="23" t="s">
        <v>256</v>
      </c>
      <c r="H1416" s="23" t="s">
        <v>257</v>
      </c>
      <c r="I1416" s="23" t="s">
        <v>22</v>
      </c>
      <c r="J1416" s="23" t="s">
        <v>258</v>
      </c>
      <c r="K1416" s="23" t="s">
        <v>57</v>
      </c>
      <c r="L1416" s="23">
        <v>1</v>
      </c>
      <c r="M1416" s="23">
        <v>67.73</v>
      </c>
      <c r="N1416" s="23">
        <v>5</v>
      </c>
      <c r="O1416" s="23">
        <v>12</v>
      </c>
      <c r="P1416" s="23" t="s">
        <v>58</v>
      </c>
      <c r="Q1416" s="23" t="s">
        <v>34</v>
      </c>
      <c r="R1416" s="23">
        <f t="shared" si="110"/>
        <v>1</v>
      </c>
      <c r="S1416" s="23" t="str">
        <f t="shared" si="111"/>
        <v>ORD101415_20250617_CUST01179_MED025</v>
      </c>
      <c r="T1416" s="23">
        <f t="shared" si="112"/>
        <v>1</v>
      </c>
      <c r="U1416" s="6">
        <f t="shared" si="113"/>
        <v>67.73</v>
      </c>
      <c r="V1416" s="6">
        <f>tbl_Raw_Data[[#This Row],[Discount_Pct]]*tbl_Raw_Data[[#This Row],[Gross_Amount]]/100</f>
        <v>3.3865000000000003</v>
      </c>
      <c r="W1416" s="6">
        <f>tbl_Raw_Data[[#This Row],[Gross_Amount]]-tbl_Raw_Data[[#This Row],[Discount_Amount]]</f>
        <v>64.343500000000006</v>
      </c>
      <c r="X1416" s="6">
        <f>tbl_Raw_Data[[#This Row],[Net_Amount_Before_Tax]]*tbl_Raw_Data[[#This Row],[Tax_Pct]]/100</f>
        <v>7.7212200000000006</v>
      </c>
      <c r="Y1416" s="6">
        <f>tbl_Raw_Data[[#This Row],[Net_Amount_Before_Tax]]+tbl_Raw_Data[[#This Row],[Tax_Amount]]</f>
        <v>72.064720000000008</v>
      </c>
      <c r="Z1416" s="6">
        <f t="shared" si="114"/>
        <v>2</v>
      </c>
    </row>
    <row r="1417" spans="1:26" x14ac:dyDescent="0.3">
      <c r="A1417" s="23" t="s">
        <v>2524</v>
      </c>
      <c r="B1417" s="34">
        <v>45332</v>
      </c>
      <c r="C1417" s="23" t="s">
        <v>2023</v>
      </c>
      <c r="D1417" s="23" t="s">
        <v>87</v>
      </c>
      <c r="E1417" s="23" t="s">
        <v>88</v>
      </c>
      <c r="F1417" s="23">
        <v>600040</v>
      </c>
      <c r="G1417" s="23" t="s">
        <v>138</v>
      </c>
      <c r="H1417" s="23" t="s">
        <v>139</v>
      </c>
      <c r="I1417" s="23" t="s">
        <v>50</v>
      </c>
      <c r="J1417" s="23" t="s">
        <v>140</v>
      </c>
      <c r="K1417" s="23" t="s">
        <v>24</v>
      </c>
      <c r="L1417" s="23">
        <v>1</v>
      </c>
      <c r="M1417" s="23">
        <v>168.89</v>
      </c>
      <c r="N1417" s="23">
        <v>20</v>
      </c>
      <c r="O1417" s="23">
        <v>5</v>
      </c>
      <c r="P1417" s="23" t="s">
        <v>89</v>
      </c>
      <c r="Q1417" s="23" t="s">
        <v>44</v>
      </c>
      <c r="R1417" s="23">
        <f t="shared" si="110"/>
        <v>1</v>
      </c>
      <c r="S1417" s="23" t="str">
        <f t="shared" si="111"/>
        <v>ORD101416_20240210_CUST01514_MED013</v>
      </c>
      <c r="T1417" s="23">
        <f t="shared" si="112"/>
        <v>1</v>
      </c>
      <c r="U1417" s="6">
        <f t="shared" si="113"/>
        <v>168.89</v>
      </c>
      <c r="V1417" s="6">
        <f>tbl_Raw_Data[[#This Row],[Discount_Pct]]*tbl_Raw_Data[[#This Row],[Gross_Amount]]/100</f>
        <v>33.777999999999999</v>
      </c>
      <c r="W1417" s="6">
        <f>tbl_Raw_Data[[#This Row],[Gross_Amount]]-tbl_Raw_Data[[#This Row],[Discount_Amount]]</f>
        <v>135.11199999999999</v>
      </c>
      <c r="X1417" s="6">
        <f>tbl_Raw_Data[[#This Row],[Net_Amount_Before_Tax]]*tbl_Raw_Data[[#This Row],[Tax_Pct]]/100</f>
        <v>6.7555999999999994</v>
      </c>
      <c r="Y1417" s="6">
        <f>tbl_Raw_Data[[#This Row],[Net_Amount_Before_Tax]]+tbl_Raw_Data[[#This Row],[Tax_Amount]]</f>
        <v>141.86759999999998</v>
      </c>
      <c r="Z1417" s="6">
        <f t="shared" si="114"/>
        <v>1</v>
      </c>
    </row>
    <row r="1418" spans="1:26" x14ac:dyDescent="0.3">
      <c r="A1418" s="23" t="s">
        <v>2525</v>
      </c>
      <c r="B1418" s="34">
        <v>45773</v>
      </c>
      <c r="C1418" s="23" t="s">
        <v>2526</v>
      </c>
      <c r="D1418" s="23" t="s">
        <v>142</v>
      </c>
      <c r="E1418" s="23" t="s">
        <v>81</v>
      </c>
      <c r="F1418" s="23">
        <v>380061</v>
      </c>
      <c r="G1418" s="23" t="s">
        <v>138</v>
      </c>
      <c r="H1418" s="23" t="s">
        <v>139</v>
      </c>
      <c r="I1418" s="23" t="s">
        <v>50</v>
      </c>
      <c r="J1418" s="23" t="s">
        <v>140</v>
      </c>
      <c r="K1418" s="23" t="s">
        <v>24</v>
      </c>
      <c r="L1418" s="23">
        <v>3</v>
      </c>
      <c r="M1418" s="23">
        <v>177.07</v>
      </c>
      <c r="N1418" s="23">
        <v>5</v>
      </c>
      <c r="O1418" s="23">
        <v>12</v>
      </c>
      <c r="P1418" s="23" t="s">
        <v>89</v>
      </c>
      <c r="Q1418" s="23" t="s">
        <v>34</v>
      </c>
      <c r="R1418" s="23">
        <f t="shared" si="110"/>
        <v>1</v>
      </c>
      <c r="S1418" s="23" t="str">
        <f t="shared" si="111"/>
        <v>ORD101417_20250426_CUST02095_MED013</v>
      </c>
      <c r="T1418" s="23">
        <f t="shared" si="112"/>
        <v>1</v>
      </c>
      <c r="U1418" s="6">
        <f t="shared" si="113"/>
        <v>531.21</v>
      </c>
      <c r="V1418" s="6">
        <f>tbl_Raw_Data[[#This Row],[Discount_Pct]]*tbl_Raw_Data[[#This Row],[Gross_Amount]]/100</f>
        <v>26.560500000000001</v>
      </c>
      <c r="W1418" s="6">
        <f>tbl_Raw_Data[[#This Row],[Gross_Amount]]-tbl_Raw_Data[[#This Row],[Discount_Amount]]</f>
        <v>504.64950000000005</v>
      </c>
      <c r="X1418" s="6">
        <f>tbl_Raw_Data[[#This Row],[Net_Amount_Before_Tax]]*tbl_Raw_Data[[#This Row],[Tax_Pct]]/100</f>
        <v>60.557940000000009</v>
      </c>
      <c r="Y1418" s="6">
        <f>tbl_Raw_Data[[#This Row],[Net_Amount_Before_Tax]]+tbl_Raw_Data[[#This Row],[Tax_Amount]]</f>
        <v>565.20744000000002</v>
      </c>
      <c r="Z1418" s="6">
        <f t="shared" si="114"/>
        <v>2</v>
      </c>
    </row>
    <row r="1419" spans="1:26" x14ac:dyDescent="0.3">
      <c r="A1419" s="23" t="s">
        <v>2527</v>
      </c>
      <c r="B1419" s="34">
        <v>45385</v>
      </c>
      <c r="C1419" s="23" t="s">
        <v>2528</v>
      </c>
      <c r="D1419" s="23" t="s">
        <v>142</v>
      </c>
      <c r="E1419" s="23" t="s">
        <v>81</v>
      </c>
      <c r="F1419" s="23">
        <v>380054</v>
      </c>
      <c r="G1419" s="23" t="s">
        <v>196</v>
      </c>
      <c r="H1419" s="23" t="s">
        <v>197</v>
      </c>
      <c r="I1419" s="23" t="s">
        <v>32</v>
      </c>
      <c r="J1419" s="23" t="s">
        <v>42</v>
      </c>
      <c r="K1419" s="23" t="s">
        <v>24</v>
      </c>
      <c r="L1419" s="23">
        <v>2</v>
      </c>
      <c r="M1419" s="23">
        <v>26.16</v>
      </c>
      <c r="N1419" s="23">
        <v>0</v>
      </c>
      <c r="O1419" s="23">
        <v>18</v>
      </c>
      <c r="P1419" s="23" t="s">
        <v>65</v>
      </c>
      <c r="Q1419" s="23" t="s">
        <v>34</v>
      </c>
      <c r="R1419" s="23">
        <f t="shared" si="110"/>
        <v>1</v>
      </c>
      <c r="S1419" s="23" t="str">
        <f t="shared" si="111"/>
        <v>ORD101418_20240403_CUST02833_MED011</v>
      </c>
      <c r="T1419" s="23">
        <f t="shared" si="112"/>
        <v>1</v>
      </c>
      <c r="U1419" s="6">
        <f t="shared" si="113"/>
        <v>52.32</v>
      </c>
      <c r="V1419" s="6">
        <f>tbl_Raw_Data[[#This Row],[Discount_Pct]]*tbl_Raw_Data[[#This Row],[Gross_Amount]]/100</f>
        <v>0</v>
      </c>
      <c r="W1419" s="6">
        <f>tbl_Raw_Data[[#This Row],[Gross_Amount]]-tbl_Raw_Data[[#This Row],[Discount_Amount]]</f>
        <v>52.32</v>
      </c>
      <c r="X1419" s="6">
        <f>tbl_Raw_Data[[#This Row],[Net_Amount_Before_Tax]]*tbl_Raw_Data[[#This Row],[Tax_Pct]]/100</f>
        <v>9.4176000000000002</v>
      </c>
      <c r="Y1419" s="6">
        <f>tbl_Raw_Data[[#This Row],[Net_Amount_Before_Tax]]+tbl_Raw_Data[[#This Row],[Tax_Amount]]</f>
        <v>61.7376</v>
      </c>
      <c r="Z1419" s="6">
        <f t="shared" si="114"/>
        <v>1</v>
      </c>
    </row>
    <row r="1420" spans="1:26" x14ac:dyDescent="0.3">
      <c r="A1420" s="23" t="s">
        <v>2529</v>
      </c>
      <c r="B1420" s="34">
        <v>45525</v>
      </c>
      <c r="C1420" s="23" t="s">
        <v>1540</v>
      </c>
      <c r="D1420" s="23" t="s">
        <v>80</v>
      </c>
      <c r="E1420" s="23" t="s">
        <v>81</v>
      </c>
      <c r="F1420" s="23">
        <v>395003</v>
      </c>
      <c r="G1420" s="23" t="s">
        <v>102</v>
      </c>
      <c r="H1420" s="23" t="s">
        <v>103</v>
      </c>
      <c r="I1420" s="23" t="s">
        <v>104</v>
      </c>
      <c r="J1420" s="23" t="s">
        <v>64</v>
      </c>
      <c r="K1420" s="23" t="s">
        <v>57</v>
      </c>
      <c r="L1420" s="23">
        <v>1</v>
      </c>
      <c r="M1420" s="23">
        <v>92.57</v>
      </c>
      <c r="N1420" s="23">
        <v>0</v>
      </c>
      <c r="O1420" s="23">
        <v>5</v>
      </c>
      <c r="P1420" s="23" t="s">
        <v>65</v>
      </c>
      <c r="Q1420" s="23" t="s">
        <v>26</v>
      </c>
      <c r="R1420" s="23">
        <f t="shared" si="110"/>
        <v>1</v>
      </c>
      <c r="S1420" s="23" t="str">
        <f t="shared" si="111"/>
        <v>ORD101419_20240821_CUST01283_MED029</v>
      </c>
      <c r="T1420" s="23">
        <f t="shared" si="112"/>
        <v>1</v>
      </c>
      <c r="U1420" s="6">
        <f t="shared" si="113"/>
        <v>92.57</v>
      </c>
      <c r="V1420" s="6">
        <f>tbl_Raw_Data[[#This Row],[Discount_Pct]]*tbl_Raw_Data[[#This Row],[Gross_Amount]]/100</f>
        <v>0</v>
      </c>
      <c r="W1420" s="6">
        <f>tbl_Raw_Data[[#This Row],[Gross_Amount]]-tbl_Raw_Data[[#This Row],[Discount_Amount]]</f>
        <v>92.57</v>
      </c>
      <c r="X1420" s="6">
        <f>tbl_Raw_Data[[#This Row],[Net_Amount_Before_Tax]]*tbl_Raw_Data[[#This Row],[Tax_Pct]]/100</f>
        <v>4.6284999999999998</v>
      </c>
      <c r="Y1420" s="6">
        <f>tbl_Raw_Data[[#This Row],[Net_Amount_Before_Tax]]+tbl_Raw_Data[[#This Row],[Tax_Amount]]</f>
        <v>97.198499999999996</v>
      </c>
      <c r="Z1420" s="6">
        <f t="shared" si="114"/>
        <v>2</v>
      </c>
    </row>
    <row r="1421" spans="1:26" x14ac:dyDescent="0.3">
      <c r="A1421" s="23" t="s">
        <v>2530</v>
      </c>
      <c r="B1421" s="34">
        <v>45904</v>
      </c>
      <c r="C1421" s="23" t="s">
        <v>936</v>
      </c>
      <c r="D1421" s="23" t="s">
        <v>52</v>
      </c>
      <c r="E1421" s="23" t="s">
        <v>52</v>
      </c>
      <c r="F1421" s="23">
        <v>160019</v>
      </c>
      <c r="G1421" s="23" t="s">
        <v>229</v>
      </c>
      <c r="H1421" s="23" t="s">
        <v>230</v>
      </c>
      <c r="I1421" s="23" t="s">
        <v>84</v>
      </c>
      <c r="J1421" s="23" t="s">
        <v>140</v>
      </c>
      <c r="K1421" s="23" t="s">
        <v>24</v>
      </c>
      <c r="L1421" s="23">
        <v>1</v>
      </c>
      <c r="M1421" s="23">
        <v>182.97</v>
      </c>
      <c r="N1421" s="23">
        <v>10</v>
      </c>
      <c r="O1421" s="23">
        <v>18</v>
      </c>
      <c r="P1421" s="23" t="s">
        <v>43</v>
      </c>
      <c r="Q1421" s="23" t="s">
        <v>44</v>
      </c>
      <c r="R1421" s="23">
        <f t="shared" si="110"/>
        <v>1</v>
      </c>
      <c r="S1421" s="23" t="str">
        <f t="shared" si="111"/>
        <v>ORD101420_20250904_CUST01737_MED022</v>
      </c>
      <c r="T1421" s="23">
        <f t="shared" si="112"/>
        <v>1</v>
      </c>
      <c r="U1421" s="6">
        <f t="shared" si="113"/>
        <v>182.97</v>
      </c>
      <c r="V1421" s="6">
        <f>tbl_Raw_Data[[#This Row],[Discount_Pct]]*tbl_Raw_Data[[#This Row],[Gross_Amount]]/100</f>
        <v>18.297000000000001</v>
      </c>
      <c r="W1421" s="6">
        <f>tbl_Raw_Data[[#This Row],[Gross_Amount]]-tbl_Raw_Data[[#This Row],[Discount_Amount]]</f>
        <v>164.673</v>
      </c>
      <c r="X1421" s="6">
        <f>tbl_Raw_Data[[#This Row],[Net_Amount_Before_Tax]]*tbl_Raw_Data[[#This Row],[Tax_Pct]]/100</f>
        <v>29.64114</v>
      </c>
      <c r="Y1421" s="6">
        <f>tbl_Raw_Data[[#This Row],[Net_Amount_Before_Tax]]+tbl_Raw_Data[[#This Row],[Tax_Amount]]</f>
        <v>194.31414000000001</v>
      </c>
      <c r="Z1421" s="6">
        <f t="shared" si="114"/>
        <v>3</v>
      </c>
    </row>
    <row r="1422" spans="1:26" x14ac:dyDescent="0.3">
      <c r="A1422" s="23" t="s">
        <v>2531</v>
      </c>
      <c r="B1422" s="34">
        <v>45858</v>
      </c>
      <c r="C1422" s="23" t="s">
        <v>276</v>
      </c>
      <c r="D1422" s="23" t="s">
        <v>28</v>
      </c>
      <c r="E1422" s="23" t="s">
        <v>29</v>
      </c>
      <c r="F1422" s="23">
        <v>500081</v>
      </c>
      <c r="G1422" s="23" t="s">
        <v>167</v>
      </c>
      <c r="H1422" s="23" t="s">
        <v>168</v>
      </c>
      <c r="I1422" s="23" t="s">
        <v>113</v>
      </c>
      <c r="J1422" s="23" t="s">
        <v>42</v>
      </c>
      <c r="K1422" s="23" t="s">
        <v>24</v>
      </c>
      <c r="L1422" s="23">
        <v>2</v>
      </c>
      <c r="M1422" s="23">
        <v>193.88</v>
      </c>
      <c r="N1422" s="23">
        <v>0</v>
      </c>
      <c r="O1422" s="23">
        <v>18</v>
      </c>
      <c r="P1422" s="23" t="s">
        <v>58</v>
      </c>
      <c r="Q1422" s="23" t="s">
        <v>34</v>
      </c>
      <c r="R1422" s="23">
        <f t="shared" si="110"/>
        <v>1</v>
      </c>
      <c r="S1422" s="23" t="str">
        <f t="shared" si="111"/>
        <v>ORD101421_20250720_CUST01316_MED026</v>
      </c>
      <c r="T1422" s="23">
        <f t="shared" si="112"/>
        <v>1</v>
      </c>
      <c r="U1422" s="6">
        <f t="shared" si="113"/>
        <v>387.76</v>
      </c>
      <c r="V1422" s="6">
        <f>tbl_Raw_Data[[#This Row],[Discount_Pct]]*tbl_Raw_Data[[#This Row],[Gross_Amount]]/100</f>
        <v>0</v>
      </c>
      <c r="W1422" s="6">
        <f>tbl_Raw_Data[[#This Row],[Gross_Amount]]-tbl_Raw_Data[[#This Row],[Discount_Amount]]</f>
        <v>387.76</v>
      </c>
      <c r="X1422" s="6">
        <f>tbl_Raw_Data[[#This Row],[Net_Amount_Before_Tax]]*tbl_Raw_Data[[#This Row],[Tax_Pct]]/100</f>
        <v>69.796800000000005</v>
      </c>
      <c r="Y1422" s="6">
        <f>tbl_Raw_Data[[#This Row],[Net_Amount_Before_Tax]]+tbl_Raw_Data[[#This Row],[Tax_Amount]]</f>
        <v>457.55680000000001</v>
      </c>
      <c r="Z1422" s="6">
        <f t="shared" si="114"/>
        <v>3</v>
      </c>
    </row>
    <row r="1423" spans="1:26" x14ac:dyDescent="0.3">
      <c r="A1423" s="23" t="s">
        <v>2532</v>
      </c>
      <c r="B1423" s="34">
        <v>45940</v>
      </c>
      <c r="C1423" s="23" t="s">
        <v>2533</v>
      </c>
      <c r="D1423" s="23" t="s">
        <v>46</v>
      </c>
      <c r="E1423" s="23" t="s">
        <v>47</v>
      </c>
      <c r="F1423" s="23">
        <v>411045</v>
      </c>
      <c r="G1423" s="23" t="s">
        <v>154</v>
      </c>
      <c r="H1423" s="23" t="s">
        <v>155</v>
      </c>
      <c r="I1423" s="23" t="s">
        <v>134</v>
      </c>
      <c r="J1423" s="23" t="s">
        <v>156</v>
      </c>
      <c r="K1423" s="23" t="s">
        <v>57</v>
      </c>
      <c r="L1423" s="23">
        <v>4</v>
      </c>
      <c r="M1423" s="23">
        <v>49.44</v>
      </c>
      <c r="N1423" s="23">
        <v>5</v>
      </c>
      <c r="O1423" s="23">
        <v>12</v>
      </c>
      <c r="P1423" s="23" t="s">
        <v>58</v>
      </c>
      <c r="Q1423" s="23" t="s">
        <v>34</v>
      </c>
      <c r="R1423" s="23">
        <f t="shared" si="110"/>
        <v>1</v>
      </c>
      <c r="S1423" s="23" t="str">
        <f t="shared" si="111"/>
        <v>ORD101422_20251010_CUST03402_MED006</v>
      </c>
      <c r="T1423" s="23">
        <f t="shared" si="112"/>
        <v>1</v>
      </c>
      <c r="U1423" s="6">
        <f t="shared" si="113"/>
        <v>197.76</v>
      </c>
      <c r="V1423" s="6">
        <f>tbl_Raw_Data[[#This Row],[Discount_Pct]]*tbl_Raw_Data[[#This Row],[Gross_Amount]]/100</f>
        <v>9.8879999999999999</v>
      </c>
      <c r="W1423" s="6">
        <f>tbl_Raw_Data[[#This Row],[Gross_Amount]]-tbl_Raw_Data[[#This Row],[Discount_Amount]]</f>
        <v>187.87199999999999</v>
      </c>
      <c r="X1423" s="6">
        <f>tbl_Raw_Data[[#This Row],[Net_Amount_Before_Tax]]*tbl_Raw_Data[[#This Row],[Tax_Pct]]/100</f>
        <v>22.544640000000001</v>
      </c>
      <c r="Y1423" s="6">
        <f>tbl_Raw_Data[[#This Row],[Net_Amount_Before_Tax]]+tbl_Raw_Data[[#This Row],[Tax_Amount]]</f>
        <v>210.41663999999997</v>
      </c>
      <c r="Z1423" s="6">
        <f t="shared" si="114"/>
        <v>2</v>
      </c>
    </row>
    <row r="1424" spans="1:26" x14ac:dyDescent="0.3">
      <c r="A1424" s="23" t="s">
        <v>2534</v>
      </c>
      <c r="B1424" s="34">
        <v>45762</v>
      </c>
      <c r="C1424" s="23" t="s">
        <v>1733</v>
      </c>
      <c r="D1424" s="23" t="s">
        <v>46</v>
      </c>
      <c r="E1424" s="23" t="s">
        <v>47</v>
      </c>
      <c r="F1424" s="23">
        <v>411057</v>
      </c>
      <c r="G1424" s="23" t="s">
        <v>107</v>
      </c>
      <c r="H1424" s="23" t="s">
        <v>108</v>
      </c>
      <c r="I1424" s="23" t="s">
        <v>63</v>
      </c>
      <c r="J1424" s="23" t="s">
        <v>42</v>
      </c>
      <c r="K1424" s="23" t="s">
        <v>57</v>
      </c>
      <c r="L1424" s="23">
        <v>1</v>
      </c>
      <c r="M1424" s="23">
        <v>85.45</v>
      </c>
      <c r="N1424" s="23">
        <v>0</v>
      </c>
      <c r="O1424" s="23">
        <v>12</v>
      </c>
      <c r="P1424" s="23" t="s">
        <v>33</v>
      </c>
      <c r="Q1424" s="23" t="s">
        <v>34</v>
      </c>
      <c r="R1424" s="23">
        <f t="shared" si="110"/>
        <v>1</v>
      </c>
      <c r="S1424" s="23" t="str">
        <f t="shared" si="111"/>
        <v>ORD101423_20250415_CUST02202_MED005</v>
      </c>
      <c r="T1424" s="23">
        <f t="shared" si="112"/>
        <v>1</v>
      </c>
      <c r="U1424" s="6">
        <f t="shared" si="113"/>
        <v>85.45</v>
      </c>
      <c r="V1424" s="6">
        <f>tbl_Raw_Data[[#This Row],[Discount_Pct]]*tbl_Raw_Data[[#This Row],[Gross_Amount]]/100</f>
        <v>0</v>
      </c>
      <c r="W1424" s="6">
        <f>tbl_Raw_Data[[#This Row],[Gross_Amount]]-tbl_Raw_Data[[#This Row],[Discount_Amount]]</f>
        <v>85.45</v>
      </c>
      <c r="X1424" s="6">
        <f>tbl_Raw_Data[[#This Row],[Net_Amount_Before_Tax]]*tbl_Raw_Data[[#This Row],[Tax_Pct]]/100</f>
        <v>10.254000000000001</v>
      </c>
      <c r="Y1424" s="6">
        <f>tbl_Raw_Data[[#This Row],[Net_Amount_Before_Tax]]+tbl_Raw_Data[[#This Row],[Tax_Amount]]</f>
        <v>95.704000000000008</v>
      </c>
      <c r="Z1424" s="6">
        <f t="shared" si="114"/>
        <v>7</v>
      </c>
    </row>
    <row r="1425" spans="1:26" x14ac:dyDescent="0.3">
      <c r="A1425" s="23" t="s">
        <v>2534</v>
      </c>
      <c r="B1425" s="34">
        <v>45552</v>
      </c>
      <c r="C1425" s="23" t="s">
        <v>2535</v>
      </c>
      <c r="D1425" s="23" t="s">
        <v>142</v>
      </c>
      <c r="E1425" s="23" t="s">
        <v>81</v>
      </c>
      <c r="F1425" s="23">
        <v>380058</v>
      </c>
      <c r="G1425" s="23" t="s">
        <v>283</v>
      </c>
      <c r="H1425" s="23" t="s">
        <v>284</v>
      </c>
      <c r="I1425" s="23" t="s">
        <v>104</v>
      </c>
      <c r="J1425" s="23" t="s">
        <v>42</v>
      </c>
      <c r="K1425" s="23" t="s">
        <v>57</v>
      </c>
      <c r="L1425" s="23">
        <v>6</v>
      </c>
      <c r="M1425" s="23">
        <v>295.70999999999998</v>
      </c>
      <c r="N1425" s="23">
        <v>5</v>
      </c>
      <c r="O1425" s="23">
        <v>12</v>
      </c>
      <c r="P1425" s="23" t="s">
        <v>43</v>
      </c>
      <c r="Q1425" s="23" t="s">
        <v>34</v>
      </c>
      <c r="R1425" s="23">
        <f t="shared" si="110"/>
        <v>1</v>
      </c>
      <c r="S1425" s="23" t="str">
        <f t="shared" si="111"/>
        <v>ORD101423_20240917_CUST02028_MED030</v>
      </c>
      <c r="T1425" s="23">
        <f t="shared" si="112"/>
        <v>1</v>
      </c>
      <c r="U1425" s="6">
        <f t="shared" si="113"/>
        <v>1774.2599999999998</v>
      </c>
      <c r="V1425" s="6">
        <f>tbl_Raw_Data[[#This Row],[Discount_Pct]]*tbl_Raw_Data[[#This Row],[Gross_Amount]]/100</f>
        <v>88.712999999999994</v>
      </c>
      <c r="W1425" s="6">
        <f>tbl_Raw_Data[[#This Row],[Gross_Amount]]-tbl_Raw_Data[[#This Row],[Discount_Amount]]</f>
        <v>1685.5469999999998</v>
      </c>
      <c r="X1425" s="6">
        <f>tbl_Raw_Data[[#This Row],[Net_Amount_Before_Tax]]*tbl_Raw_Data[[#This Row],[Tax_Pct]]/100</f>
        <v>202.26563999999999</v>
      </c>
      <c r="Y1425" s="6">
        <f>tbl_Raw_Data[[#This Row],[Net_Amount_Before_Tax]]+tbl_Raw_Data[[#This Row],[Tax_Amount]]</f>
        <v>1887.8126399999999</v>
      </c>
      <c r="Z1425" s="6">
        <f t="shared" si="114"/>
        <v>3</v>
      </c>
    </row>
    <row r="1426" spans="1:26" x14ac:dyDescent="0.3">
      <c r="A1426" s="23" t="s">
        <v>2534</v>
      </c>
      <c r="B1426" s="34">
        <v>45729</v>
      </c>
      <c r="C1426" s="23" t="s">
        <v>1249</v>
      </c>
      <c r="D1426" s="23" t="s">
        <v>142</v>
      </c>
      <c r="E1426" s="23" t="s">
        <v>81</v>
      </c>
      <c r="F1426" s="23">
        <v>380015</v>
      </c>
      <c r="G1426" s="23" t="s">
        <v>53</v>
      </c>
      <c r="H1426" s="23" t="s">
        <v>54</v>
      </c>
      <c r="I1426" s="23" t="s">
        <v>55</v>
      </c>
      <c r="J1426" s="23" t="s">
        <v>56</v>
      </c>
      <c r="K1426" s="23" t="s">
        <v>57</v>
      </c>
      <c r="L1426" s="23">
        <v>1</v>
      </c>
      <c r="M1426" s="23">
        <v>54.89</v>
      </c>
      <c r="N1426" s="23">
        <v>5</v>
      </c>
      <c r="O1426" s="23">
        <v>5</v>
      </c>
      <c r="P1426" s="23" t="s">
        <v>25</v>
      </c>
      <c r="Q1426" s="23" t="s">
        <v>44</v>
      </c>
      <c r="R1426" s="23">
        <f t="shared" si="110"/>
        <v>1</v>
      </c>
      <c r="S1426" s="23" t="str">
        <f t="shared" si="111"/>
        <v>ORD101423_20250313_CUST02573_MED020</v>
      </c>
      <c r="T1426" s="23">
        <f t="shared" si="112"/>
        <v>1</v>
      </c>
      <c r="U1426" s="6">
        <f t="shared" si="113"/>
        <v>54.89</v>
      </c>
      <c r="V1426" s="6">
        <f>tbl_Raw_Data[[#This Row],[Discount_Pct]]*tbl_Raw_Data[[#This Row],[Gross_Amount]]/100</f>
        <v>2.7444999999999999</v>
      </c>
      <c r="W1426" s="6">
        <f>tbl_Raw_Data[[#This Row],[Gross_Amount]]-tbl_Raw_Data[[#This Row],[Discount_Amount]]</f>
        <v>52.145499999999998</v>
      </c>
      <c r="X1426" s="6">
        <f>tbl_Raw_Data[[#This Row],[Net_Amount_Before_Tax]]*tbl_Raw_Data[[#This Row],[Tax_Pct]]/100</f>
        <v>2.6072749999999996</v>
      </c>
      <c r="Y1426" s="6">
        <f>tbl_Raw_Data[[#This Row],[Net_Amount_Before_Tax]]+tbl_Raw_Data[[#This Row],[Tax_Amount]]</f>
        <v>54.752775</v>
      </c>
      <c r="Z1426" s="6">
        <f t="shared" si="114"/>
        <v>1</v>
      </c>
    </row>
    <row r="1427" spans="1:26" x14ac:dyDescent="0.3">
      <c r="A1427" s="23" t="s">
        <v>2536</v>
      </c>
      <c r="B1427" s="34">
        <v>45347</v>
      </c>
      <c r="C1427" s="23" t="s">
        <v>2537</v>
      </c>
      <c r="D1427" s="23" t="s">
        <v>37</v>
      </c>
      <c r="E1427" s="23" t="s">
        <v>38</v>
      </c>
      <c r="F1427" s="23">
        <v>452018</v>
      </c>
      <c r="G1427" s="23" t="s">
        <v>68</v>
      </c>
      <c r="H1427" s="23" t="s">
        <v>69</v>
      </c>
      <c r="I1427" s="23" t="s">
        <v>55</v>
      </c>
      <c r="J1427" s="23" t="s">
        <v>56</v>
      </c>
      <c r="K1427" s="23" t="s">
        <v>24</v>
      </c>
      <c r="L1427" s="23">
        <v>1</v>
      </c>
      <c r="M1427" s="23">
        <v>28.79</v>
      </c>
      <c r="N1427" s="23">
        <v>5</v>
      </c>
      <c r="O1427" s="23">
        <v>5</v>
      </c>
      <c r="P1427" s="23" t="s">
        <v>43</v>
      </c>
      <c r="Q1427" s="23" t="s">
        <v>34</v>
      </c>
      <c r="R1427" s="23">
        <f t="shared" si="110"/>
        <v>1</v>
      </c>
      <c r="S1427" s="23" t="str">
        <f t="shared" si="111"/>
        <v>ORD101426_20240225_CUST00169_MED003</v>
      </c>
      <c r="T1427" s="23">
        <f t="shared" si="112"/>
        <v>1</v>
      </c>
      <c r="U1427" s="6">
        <f t="shared" si="113"/>
        <v>28.79</v>
      </c>
      <c r="V1427" s="6">
        <f>tbl_Raw_Data[[#This Row],[Discount_Pct]]*tbl_Raw_Data[[#This Row],[Gross_Amount]]/100</f>
        <v>1.4394999999999998</v>
      </c>
      <c r="W1427" s="6">
        <f>tbl_Raw_Data[[#This Row],[Gross_Amount]]-tbl_Raw_Data[[#This Row],[Discount_Amount]]</f>
        <v>27.3505</v>
      </c>
      <c r="X1427" s="6">
        <f>tbl_Raw_Data[[#This Row],[Net_Amount_Before_Tax]]*tbl_Raw_Data[[#This Row],[Tax_Pct]]/100</f>
        <v>1.3675249999999999</v>
      </c>
      <c r="Y1427" s="6">
        <f>tbl_Raw_Data[[#This Row],[Net_Amount_Before_Tax]]+tbl_Raw_Data[[#This Row],[Tax_Amount]]</f>
        <v>28.718025000000001</v>
      </c>
      <c r="Z1427" s="6">
        <f t="shared" si="114"/>
        <v>2</v>
      </c>
    </row>
    <row r="1428" spans="1:26" x14ac:dyDescent="0.3">
      <c r="A1428" s="23" t="s">
        <v>2538</v>
      </c>
      <c r="B1428" s="34">
        <v>45872</v>
      </c>
      <c r="C1428" s="23" t="s">
        <v>2539</v>
      </c>
      <c r="D1428" s="23" t="s">
        <v>19</v>
      </c>
      <c r="E1428" s="23" t="s">
        <v>19</v>
      </c>
      <c r="F1428" s="23">
        <v>110024</v>
      </c>
      <c r="G1428" s="23" t="s">
        <v>61</v>
      </c>
      <c r="H1428" s="23" t="s">
        <v>62</v>
      </c>
      <c r="I1428" s="23" t="s">
        <v>63</v>
      </c>
      <c r="J1428" s="23" t="s">
        <v>64</v>
      </c>
      <c r="K1428" s="23" t="s">
        <v>57</v>
      </c>
      <c r="L1428" s="23">
        <v>1</v>
      </c>
      <c r="M1428" s="23">
        <v>115.34</v>
      </c>
      <c r="N1428" s="23">
        <v>5</v>
      </c>
      <c r="O1428" s="23">
        <v>12</v>
      </c>
      <c r="P1428" s="23" t="s">
        <v>43</v>
      </c>
      <c r="Q1428" s="23" t="s">
        <v>34</v>
      </c>
      <c r="R1428" s="23">
        <f t="shared" si="110"/>
        <v>1</v>
      </c>
      <c r="S1428" s="23" t="str">
        <f t="shared" si="111"/>
        <v>ORD101427_20250803_CUST00246_MED004</v>
      </c>
      <c r="T1428" s="23">
        <f t="shared" si="112"/>
        <v>1</v>
      </c>
      <c r="U1428" s="6">
        <f t="shared" si="113"/>
        <v>115.34</v>
      </c>
      <c r="V1428" s="6">
        <f>tbl_Raw_Data[[#This Row],[Discount_Pct]]*tbl_Raw_Data[[#This Row],[Gross_Amount]]/100</f>
        <v>5.7670000000000003</v>
      </c>
      <c r="W1428" s="6">
        <f>tbl_Raw_Data[[#This Row],[Gross_Amount]]-tbl_Raw_Data[[#This Row],[Discount_Amount]]</f>
        <v>109.57300000000001</v>
      </c>
      <c r="X1428" s="6">
        <f>tbl_Raw_Data[[#This Row],[Net_Amount_Before_Tax]]*tbl_Raw_Data[[#This Row],[Tax_Pct]]/100</f>
        <v>13.148760000000003</v>
      </c>
      <c r="Y1428" s="6">
        <f>tbl_Raw_Data[[#This Row],[Net_Amount_Before_Tax]]+tbl_Raw_Data[[#This Row],[Tax_Amount]]</f>
        <v>122.72176000000002</v>
      </c>
      <c r="Z1428" s="6">
        <f t="shared" si="114"/>
        <v>2</v>
      </c>
    </row>
    <row r="1429" spans="1:26" x14ac:dyDescent="0.3">
      <c r="A1429" s="23" t="s">
        <v>2540</v>
      </c>
      <c r="B1429" s="34">
        <v>45876</v>
      </c>
      <c r="C1429" s="23" t="s">
        <v>2541</v>
      </c>
      <c r="D1429" s="23" t="s">
        <v>87</v>
      </c>
      <c r="E1429" s="23" t="s">
        <v>88</v>
      </c>
      <c r="F1429" s="23">
        <v>600100</v>
      </c>
      <c r="G1429" s="23" t="s">
        <v>283</v>
      </c>
      <c r="H1429" s="23" t="s">
        <v>284</v>
      </c>
      <c r="I1429" s="23" t="s">
        <v>104</v>
      </c>
      <c r="J1429" s="23" t="s">
        <v>42</v>
      </c>
      <c r="K1429" s="23" t="s">
        <v>57</v>
      </c>
      <c r="L1429" s="23">
        <v>2</v>
      </c>
      <c r="M1429" s="23">
        <v>315.5</v>
      </c>
      <c r="N1429" s="23">
        <v>0</v>
      </c>
      <c r="O1429" s="23">
        <v>12</v>
      </c>
      <c r="P1429" s="23" t="s">
        <v>65</v>
      </c>
      <c r="Q1429" s="23" t="s">
        <v>34</v>
      </c>
      <c r="R1429" s="23">
        <f t="shared" si="110"/>
        <v>1</v>
      </c>
      <c r="S1429" s="23" t="str">
        <f t="shared" si="111"/>
        <v>ORD101428_20250807_CUST03080_MED030</v>
      </c>
      <c r="T1429" s="23">
        <f t="shared" si="112"/>
        <v>1</v>
      </c>
      <c r="U1429" s="6">
        <f t="shared" si="113"/>
        <v>631</v>
      </c>
      <c r="V1429" s="6">
        <f>tbl_Raw_Data[[#This Row],[Discount_Pct]]*tbl_Raw_Data[[#This Row],[Gross_Amount]]/100</f>
        <v>0</v>
      </c>
      <c r="W1429" s="6">
        <f>tbl_Raw_Data[[#This Row],[Gross_Amount]]-tbl_Raw_Data[[#This Row],[Discount_Amount]]</f>
        <v>631</v>
      </c>
      <c r="X1429" s="6">
        <f>tbl_Raw_Data[[#This Row],[Net_Amount_Before_Tax]]*tbl_Raw_Data[[#This Row],[Tax_Pct]]/100</f>
        <v>75.72</v>
      </c>
      <c r="Y1429" s="6">
        <f>tbl_Raw_Data[[#This Row],[Net_Amount_Before_Tax]]+tbl_Raw_Data[[#This Row],[Tax_Amount]]</f>
        <v>706.72</v>
      </c>
      <c r="Z1429" s="6">
        <f t="shared" si="114"/>
        <v>2</v>
      </c>
    </row>
    <row r="1430" spans="1:26" x14ac:dyDescent="0.3">
      <c r="A1430" s="23" t="s">
        <v>2542</v>
      </c>
      <c r="B1430" s="34">
        <v>45684</v>
      </c>
      <c r="C1430" s="23" t="s">
        <v>2543</v>
      </c>
      <c r="D1430" s="23" t="s">
        <v>72</v>
      </c>
      <c r="E1430" s="23" t="s">
        <v>73</v>
      </c>
      <c r="F1430" s="23">
        <v>302019</v>
      </c>
      <c r="G1430" s="23" t="s">
        <v>53</v>
      </c>
      <c r="H1430" s="23" t="s">
        <v>54</v>
      </c>
      <c r="I1430" s="23" t="s">
        <v>55</v>
      </c>
      <c r="J1430" s="23" t="s">
        <v>56</v>
      </c>
      <c r="K1430" s="23" t="s">
        <v>57</v>
      </c>
      <c r="L1430" s="23">
        <v>1</v>
      </c>
      <c r="M1430" s="23">
        <v>50.78</v>
      </c>
      <c r="N1430" s="23">
        <v>5</v>
      </c>
      <c r="O1430" s="23">
        <v>12</v>
      </c>
      <c r="P1430" s="23" t="s">
        <v>33</v>
      </c>
      <c r="Q1430" s="23" t="s">
        <v>34</v>
      </c>
      <c r="R1430" s="23">
        <f t="shared" si="110"/>
        <v>1</v>
      </c>
      <c r="S1430" s="23" t="str">
        <f t="shared" si="111"/>
        <v>ORD101429_20250127_CUST00833_MED020</v>
      </c>
      <c r="T1430" s="23">
        <f t="shared" si="112"/>
        <v>1</v>
      </c>
      <c r="U1430" s="6">
        <f t="shared" si="113"/>
        <v>50.78</v>
      </c>
      <c r="V1430" s="6">
        <f>tbl_Raw_Data[[#This Row],[Discount_Pct]]*tbl_Raw_Data[[#This Row],[Gross_Amount]]/100</f>
        <v>2.5390000000000001</v>
      </c>
      <c r="W1430" s="6">
        <f>tbl_Raw_Data[[#This Row],[Gross_Amount]]-tbl_Raw_Data[[#This Row],[Discount_Amount]]</f>
        <v>48.241</v>
      </c>
      <c r="X1430" s="6">
        <f>tbl_Raw_Data[[#This Row],[Net_Amount_Before_Tax]]*tbl_Raw_Data[[#This Row],[Tax_Pct]]/100</f>
        <v>5.788920000000001</v>
      </c>
      <c r="Y1430" s="6">
        <f>tbl_Raw_Data[[#This Row],[Net_Amount_Before_Tax]]+tbl_Raw_Data[[#This Row],[Tax_Amount]]</f>
        <v>54.029920000000004</v>
      </c>
      <c r="Z1430" s="6">
        <f t="shared" si="114"/>
        <v>1</v>
      </c>
    </row>
    <row r="1431" spans="1:26" x14ac:dyDescent="0.3">
      <c r="A1431" s="23" t="s">
        <v>2542</v>
      </c>
      <c r="B1431" s="34">
        <v>45708</v>
      </c>
      <c r="C1431" s="23" t="s">
        <v>2544</v>
      </c>
      <c r="D1431" s="23" t="s">
        <v>28</v>
      </c>
      <c r="E1431" s="23" t="s">
        <v>29</v>
      </c>
      <c r="F1431" s="23">
        <v>500001</v>
      </c>
      <c r="G1431" s="23" t="s">
        <v>224</v>
      </c>
      <c r="H1431" s="23" t="s">
        <v>225</v>
      </c>
      <c r="I1431" s="23" t="s">
        <v>147</v>
      </c>
      <c r="J1431" s="23" t="s">
        <v>23</v>
      </c>
      <c r="K1431" s="23" t="s">
        <v>24</v>
      </c>
      <c r="L1431" s="23">
        <v>2</v>
      </c>
      <c r="M1431" s="23">
        <v>53.8</v>
      </c>
      <c r="N1431" s="23">
        <v>15</v>
      </c>
      <c r="O1431" s="23">
        <v>5</v>
      </c>
      <c r="P1431" s="23" t="s">
        <v>25</v>
      </c>
      <c r="Q1431" s="23" t="s">
        <v>34</v>
      </c>
      <c r="R1431" s="23">
        <f t="shared" si="110"/>
        <v>1</v>
      </c>
      <c r="S1431" s="23" t="str">
        <f t="shared" si="111"/>
        <v>ORD101429_20250220_CUST00906_MED015</v>
      </c>
      <c r="T1431" s="23">
        <f t="shared" si="112"/>
        <v>1</v>
      </c>
      <c r="U1431" s="6">
        <f t="shared" si="113"/>
        <v>107.6</v>
      </c>
      <c r="V1431" s="6">
        <f>tbl_Raw_Data[[#This Row],[Discount_Pct]]*tbl_Raw_Data[[#This Row],[Gross_Amount]]/100</f>
        <v>16.14</v>
      </c>
      <c r="W1431" s="6">
        <f>tbl_Raw_Data[[#This Row],[Gross_Amount]]-tbl_Raw_Data[[#This Row],[Discount_Amount]]</f>
        <v>91.46</v>
      </c>
      <c r="X1431" s="6">
        <f>tbl_Raw_Data[[#This Row],[Net_Amount_Before_Tax]]*tbl_Raw_Data[[#This Row],[Tax_Pct]]/100</f>
        <v>4.5729999999999995</v>
      </c>
      <c r="Y1431" s="6">
        <f>tbl_Raw_Data[[#This Row],[Net_Amount_Before_Tax]]+tbl_Raw_Data[[#This Row],[Tax_Amount]]</f>
        <v>96.032999999999987</v>
      </c>
      <c r="Z1431" s="6">
        <f t="shared" si="114"/>
        <v>4</v>
      </c>
    </row>
    <row r="1432" spans="1:26" x14ac:dyDescent="0.3">
      <c r="A1432" s="23" t="s">
        <v>2545</v>
      </c>
      <c r="B1432" s="34">
        <v>45737</v>
      </c>
      <c r="C1432" s="23" t="s">
        <v>2546</v>
      </c>
      <c r="D1432" s="23" t="s">
        <v>37</v>
      </c>
      <c r="E1432" s="23" t="s">
        <v>38</v>
      </c>
      <c r="F1432" s="23">
        <v>452018</v>
      </c>
      <c r="G1432" s="23" t="s">
        <v>53</v>
      </c>
      <c r="H1432" s="23" t="s">
        <v>54</v>
      </c>
      <c r="I1432" s="23" t="s">
        <v>55</v>
      </c>
      <c r="J1432" s="23" t="s">
        <v>56</v>
      </c>
      <c r="K1432" s="23" t="s">
        <v>57</v>
      </c>
      <c r="L1432" s="23">
        <v>3</v>
      </c>
      <c r="M1432" s="23">
        <v>55.03</v>
      </c>
      <c r="N1432" s="23">
        <v>0</v>
      </c>
      <c r="O1432" s="23">
        <v>5</v>
      </c>
      <c r="P1432" s="23" t="s">
        <v>58</v>
      </c>
      <c r="Q1432" s="23" t="s">
        <v>90</v>
      </c>
      <c r="R1432" s="23">
        <f t="shared" si="110"/>
        <v>1</v>
      </c>
      <c r="S1432" s="23" t="str">
        <f t="shared" si="111"/>
        <v>ORD101431_20250321_CUST02375_MED020</v>
      </c>
      <c r="T1432" s="23">
        <f t="shared" si="112"/>
        <v>1</v>
      </c>
      <c r="U1432" s="6">
        <f t="shared" si="113"/>
        <v>165.09</v>
      </c>
      <c r="V1432" s="6">
        <f>tbl_Raw_Data[[#This Row],[Discount_Pct]]*tbl_Raw_Data[[#This Row],[Gross_Amount]]/100</f>
        <v>0</v>
      </c>
      <c r="W1432" s="6">
        <f>tbl_Raw_Data[[#This Row],[Gross_Amount]]-tbl_Raw_Data[[#This Row],[Discount_Amount]]</f>
        <v>165.09</v>
      </c>
      <c r="X1432" s="6">
        <f>tbl_Raw_Data[[#This Row],[Net_Amount_Before_Tax]]*tbl_Raw_Data[[#This Row],[Tax_Pct]]/100</f>
        <v>8.2545000000000002</v>
      </c>
      <c r="Y1432" s="6">
        <f>tbl_Raw_Data[[#This Row],[Net_Amount_Before_Tax]]+tbl_Raw_Data[[#This Row],[Tax_Amount]]</f>
        <v>173.34450000000001</v>
      </c>
      <c r="Z1432" s="6">
        <f t="shared" si="114"/>
        <v>1</v>
      </c>
    </row>
    <row r="1433" spans="1:26" x14ac:dyDescent="0.3">
      <c r="A1433" s="23" t="s">
        <v>2547</v>
      </c>
      <c r="B1433" s="34">
        <v>45685</v>
      </c>
      <c r="C1433" s="23" t="s">
        <v>792</v>
      </c>
      <c r="D1433" s="23" t="s">
        <v>123</v>
      </c>
      <c r="E1433" s="23" t="s">
        <v>101</v>
      </c>
      <c r="F1433" s="23">
        <v>226021</v>
      </c>
      <c r="G1433" s="23" t="s">
        <v>256</v>
      </c>
      <c r="H1433" s="23" t="s">
        <v>257</v>
      </c>
      <c r="I1433" s="23" t="s">
        <v>22</v>
      </c>
      <c r="J1433" s="23" t="s">
        <v>258</v>
      </c>
      <c r="K1433" s="23" t="s">
        <v>57</v>
      </c>
      <c r="L1433" s="23">
        <v>1</v>
      </c>
      <c r="M1433" s="23">
        <v>66.7</v>
      </c>
      <c r="N1433" s="23">
        <v>5</v>
      </c>
      <c r="O1433" s="23">
        <v>18</v>
      </c>
      <c r="P1433" s="23" t="s">
        <v>33</v>
      </c>
      <c r="Q1433" s="23" t="s">
        <v>44</v>
      </c>
      <c r="R1433" s="23">
        <f t="shared" si="110"/>
        <v>1</v>
      </c>
      <c r="S1433" s="23" t="str">
        <f t="shared" si="111"/>
        <v>ORD101432_20250128_CUST03485_MED025</v>
      </c>
      <c r="T1433" s="23">
        <f t="shared" si="112"/>
        <v>1</v>
      </c>
      <c r="U1433" s="6">
        <f t="shared" si="113"/>
        <v>66.7</v>
      </c>
      <c r="V1433" s="6">
        <f>tbl_Raw_Data[[#This Row],[Discount_Pct]]*tbl_Raw_Data[[#This Row],[Gross_Amount]]/100</f>
        <v>3.335</v>
      </c>
      <c r="W1433" s="6">
        <f>tbl_Raw_Data[[#This Row],[Gross_Amount]]-tbl_Raw_Data[[#This Row],[Discount_Amount]]</f>
        <v>63.365000000000002</v>
      </c>
      <c r="X1433" s="6">
        <f>tbl_Raw_Data[[#This Row],[Net_Amount_Before_Tax]]*tbl_Raw_Data[[#This Row],[Tax_Pct]]/100</f>
        <v>11.4057</v>
      </c>
      <c r="Y1433" s="6">
        <f>tbl_Raw_Data[[#This Row],[Net_Amount_Before_Tax]]+tbl_Raw_Data[[#This Row],[Tax_Amount]]</f>
        <v>74.770700000000005</v>
      </c>
      <c r="Z1433" s="6">
        <f t="shared" si="114"/>
        <v>3</v>
      </c>
    </row>
    <row r="1434" spans="1:26" x14ac:dyDescent="0.3">
      <c r="A1434" s="23" t="s">
        <v>2548</v>
      </c>
      <c r="B1434" s="34">
        <v>45803</v>
      </c>
      <c r="C1434" s="23" t="s">
        <v>348</v>
      </c>
      <c r="D1434" s="23" t="s">
        <v>123</v>
      </c>
      <c r="E1434" s="23" t="s">
        <v>101</v>
      </c>
      <c r="F1434" s="23">
        <v>226001</v>
      </c>
      <c r="G1434" s="23" t="s">
        <v>138</v>
      </c>
      <c r="H1434" s="23" t="s">
        <v>139</v>
      </c>
      <c r="I1434" s="23" t="s">
        <v>50</v>
      </c>
      <c r="J1434" s="23" t="s">
        <v>140</v>
      </c>
      <c r="K1434" s="23" t="s">
        <v>24</v>
      </c>
      <c r="L1434" s="23">
        <v>3</v>
      </c>
      <c r="M1434" s="23">
        <v>167</v>
      </c>
      <c r="N1434" s="23">
        <v>5</v>
      </c>
      <c r="O1434" s="23">
        <v>18</v>
      </c>
      <c r="P1434" s="23" t="s">
        <v>89</v>
      </c>
      <c r="Q1434" s="23" t="s">
        <v>26</v>
      </c>
      <c r="R1434" s="23">
        <f t="shared" si="110"/>
        <v>1</v>
      </c>
      <c r="S1434" s="23" t="str">
        <f t="shared" si="111"/>
        <v>ORD101433_20250526_CUST02079_MED013</v>
      </c>
      <c r="T1434" s="23">
        <f t="shared" si="112"/>
        <v>1</v>
      </c>
      <c r="U1434" s="6">
        <f t="shared" si="113"/>
        <v>501</v>
      </c>
      <c r="V1434" s="6">
        <f>tbl_Raw_Data[[#This Row],[Discount_Pct]]*tbl_Raw_Data[[#This Row],[Gross_Amount]]/100</f>
        <v>25.05</v>
      </c>
      <c r="W1434" s="6">
        <f>tbl_Raw_Data[[#This Row],[Gross_Amount]]-tbl_Raw_Data[[#This Row],[Discount_Amount]]</f>
        <v>475.95</v>
      </c>
      <c r="X1434" s="6">
        <f>tbl_Raw_Data[[#This Row],[Net_Amount_Before_Tax]]*tbl_Raw_Data[[#This Row],[Tax_Pct]]/100</f>
        <v>85.671000000000006</v>
      </c>
      <c r="Y1434" s="6">
        <f>tbl_Raw_Data[[#This Row],[Net_Amount_Before_Tax]]+tbl_Raw_Data[[#This Row],[Tax_Amount]]</f>
        <v>561.62099999999998</v>
      </c>
      <c r="Z1434" s="6">
        <f t="shared" si="114"/>
        <v>1</v>
      </c>
    </row>
    <row r="1435" spans="1:26" x14ac:dyDescent="0.3">
      <c r="A1435" s="23" t="s">
        <v>2549</v>
      </c>
      <c r="B1435" s="34">
        <v>45705</v>
      </c>
      <c r="C1435" s="23" t="s">
        <v>333</v>
      </c>
      <c r="D1435" s="23" t="s">
        <v>28</v>
      </c>
      <c r="E1435" s="23" t="s">
        <v>29</v>
      </c>
      <c r="F1435" s="23">
        <v>500084</v>
      </c>
      <c r="G1435" s="23" t="s">
        <v>196</v>
      </c>
      <c r="H1435" s="23" t="s">
        <v>197</v>
      </c>
      <c r="I1435" s="23" t="s">
        <v>32</v>
      </c>
      <c r="J1435" s="23" t="s">
        <v>42</v>
      </c>
      <c r="K1435" s="23" t="s">
        <v>24</v>
      </c>
      <c r="L1435" s="23">
        <v>1</v>
      </c>
      <c r="M1435" s="23">
        <v>23.85</v>
      </c>
      <c r="N1435" s="23">
        <v>10</v>
      </c>
      <c r="O1435" s="23">
        <v>5</v>
      </c>
      <c r="P1435" s="23" t="s">
        <v>89</v>
      </c>
      <c r="Q1435" s="23" t="s">
        <v>90</v>
      </c>
      <c r="R1435" s="23">
        <f t="shared" si="110"/>
        <v>1</v>
      </c>
      <c r="S1435" s="23" t="str">
        <f t="shared" si="111"/>
        <v>ORD101434_20250217_CUST00849_MED011</v>
      </c>
      <c r="T1435" s="23">
        <f t="shared" si="112"/>
        <v>1</v>
      </c>
      <c r="U1435" s="6">
        <f t="shared" si="113"/>
        <v>23.85</v>
      </c>
      <c r="V1435" s="6">
        <f>tbl_Raw_Data[[#This Row],[Discount_Pct]]*tbl_Raw_Data[[#This Row],[Gross_Amount]]/100</f>
        <v>2.3849999999999998</v>
      </c>
      <c r="W1435" s="6">
        <f>tbl_Raw_Data[[#This Row],[Gross_Amount]]-tbl_Raw_Data[[#This Row],[Discount_Amount]]</f>
        <v>21.465000000000003</v>
      </c>
      <c r="X1435" s="6">
        <f>tbl_Raw_Data[[#This Row],[Net_Amount_Before_Tax]]*tbl_Raw_Data[[#This Row],[Tax_Pct]]/100</f>
        <v>1.0732500000000003</v>
      </c>
      <c r="Y1435" s="6">
        <f>tbl_Raw_Data[[#This Row],[Net_Amount_Before_Tax]]+tbl_Raw_Data[[#This Row],[Tax_Amount]]</f>
        <v>22.538250000000005</v>
      </c>
      <c r="Z1435" s="6">
        <f t="shared" si="114"/>
        <v>5</v>
      </c>
    </row>
    <row r="1436" spans="1:26" x14ac:dyDescent="0.3">
      <c r="A1436" s="23" t="s">
        <v>2550</v>
      </c>
      <c r="B1436" s="34">
        <v>45994</v>
      </c>
      <c r="C1436" s="23" t="s">
        <v>2551</v>
      </c>
      <c r="D1436" s="23" t="s">
        <v>28</v>
      </c>
      <c r="E1436" s="23" t="s">
        <v>29</v>
      </c>
      <c r="F1436" s="23">
        <v>500090</v>
      </c>
      <c r="G1436" s="23" t="s">
        <v>94</v>
      </c>
      <c r="H1436" s="23" t="s">
        <v>95</v>
      </c>
      <c r="I1436" s="23" t="s">
        <v>84</v>
      </c>
      <c r="J1436" s="23" t="s">
        <v>42</v>
      </c>
      <c r="K1436" s="23" t="s">
        <v>24</v>
      </c>
      <c r="L1436" s="23">
        <v>2</v>
      </c>
      <c r="M1436" s="23">
        <v>82.17</v>
      </c>
      <c r="N1436" s="23">
        <v>10</v>
      </c>
      <c r="O1436" s="23">
        <v>12</v>
      </c>
      <c r="P1436" s="23" t="s">
        <v>65</v>
      </c>
      <c r="Q1436" s="23" t="s">
        <v>44</v>
      </c>
      <c r="R1436" s="23">
        <f t="shared" si="110"/>
        <v>1</v>
      </c>
      <c r="S1436" s="23" t="str">
        <f t="shared" si="111"/>
        <v>ORD101435_20251203_CUST02308_MED021</v>
      </c>
      <c r="T1436" s="23">
        <f t="shared" si="112"/>
        <v>1</v>
      </c>
      <c r="U1436" s="6">
        <f t="shared" si="113"/>
        <v>164.34</v>
      </c>
      <c r="V1436" s="6">
        <f>tbl_Raw_Data[[#This Row],[Discount_Pct]]*tbl_Raw_Data[[#This Row],[Gross_Amount]]/100</f>
        <v>16.434000000000001</v>
      </c>
      <c r="W1436" s="6">
        <f>tbl_Raw_Data[[#This Row],[Gross_Amount]]-tbl_Raw_Data[[#This Row],[Discount_Amount]]</f>
        <v>147.90600000000001</v>
      </c>
      <c r="X1436" s="6">
        <f>tbl_Raw_Data[[#This Row],[Net_Amount_Before_Tax]]*tbl_Raw_Data[[#This Row],[Tax_Pct]]/100</f>
        <v>17.748720000000002</v>
      </c>
      <c r="Y1436" s="6">
        <f>tbl_Raw_Data[[#This Row],[Net_Amount_Before_Tax]]+tbl_Raw_Data[[#This Row],[Tax_Amount]]</f>
        <v>165.65472</v>
      </c>
      <c r="Z1436" s="6">
        <f t="shared" si="114"/>
        <v>0</v>
      </c>
    </row>
    <row r="1437" spans="1:26" x14ac:dyDescent="0.3">
      <c r="A1437" s="23" t="s">
        <v>2552</v>
      </c>
      <c r="B1437" s="34">
        <v>45794</v>
      </c>
      <c r="C1437" s="23" t="s">
        <v>2553</v>
      </c>
      <c r="D1437" s="23" t="s">
        <v>100</v>
      </c>
      <c r="E1437" s="23" t="s">
        <v>101</v>
      </c>
      <c r="F1437" s="23">
        <v>201304</v>
      </c>
      <c r="G1437" s="23" t="s">
        <v>224</v>
      </c>
      <c r="H1437" s="23" t="s">
        <v>225</v>
      </c>
      <c r="I1437" s="23" t="s">
        <v>147</v>
      </c>
      <c r="J1437" s="23" t="s">
        <v>23</v>
      </c>
      <c r="K1437" s="23" t="s">
        <v>24</v>
      </c>
      <c r="L1437" s="23">
        <v>4</v>
      </c>
      <c r="M1437" s="23">
        <v>43.4</v>
      </c>
      <c r="N1437" s="23">
        <v>5</v>
      </c>
      <c r="O1437" s="23">
        <v>5</v>
      </c>
      <c r="P1437" s="23" t="s">
        <v>65</v>
      </c>
      <c r="Q1437" s="23" t="s">
        <v>34</v>
      </c>
      <c r="R1437" s="23">
        <f t="shared" si="110"/>
        <v>1</v>
      </c>
      <c r="S1437" s="23" t="str">
        <f t="shared" si="111"/>
        <v>ORD101436_20250517_CUST01788_MED015</v>
      </c>
      <c r="T1437" s="23">
        <f t="shared" si="112"/>
        <v>1</v>
      </c>
      <c r="U1437" s="6">
        <f t="shared" si="113"/>
        <v>173.6</v>
      </c>
      <c r="V1437" s="6">
        <f>tbl_Raw_Data[[#This Row],[Discount_Pct]]*tbl_Raw_Data[[#This Row],[Gross_Amount]]/100</f>
        <v>8.68</v>
      </c>
      <c r="W1437" s="6">
        <f>tbl_Raw_Data[[#This Row],[Gross_Amount]]-tbl_Raw_Data[[#This Row],[Discount_Amount]]</f>
        <v>164.92</v>
      </c>
      <c r="X1437" s="6">
        <f>tbl_Raw_Data[[#This Row],[Net_Amount_Before_Tax]]*tbl_Raw_Data[[#This Row],[Tax_Pct]]/100</f>
        <v>8.2459999999999987</v>
      </c>
      <c r="Y1437" s="6">
        <f>tbl_Raw_Data[[#This Row],[Net_Amount_Before_Tax]]+tbl_Raw_Data[[#This Row],[Tax_Amount]]</f>
        <v>173.166</v>
      </c>
      <c r="Z1437" s="6">
        <f t="shared" si="114"/>
        <v>3</v>
      </c>
    </row>
    <row r="1438" spans="1:26" x14ac:dyDescent="0.3">
      <c r="A1438" s="23" t="s">
        <v>2554</v>
      </c>
      <c r="B1438" s="34">
        <v>45464</v>
      </c>
      <c r="C1438" s="23" t="s">
        <v>687</v>
      </c>
      <c r="D1438" s="23" t="s">
        <v>37</v>
      </c>
      <c r="E1438" s="23" t="s">
        <v>38</v>
      </c>
      <c r="F1438" s="23">
        <v>452018</v>
      </c>
      <c r="G1438" s="23" t="s">
        <v>233</v>
      </c>
      <c r="H1438" s="23" t="s">
        <v>234</v>
      </c>
      <c r="I1438" s="23" t="s">
        <v>104</v>
      </c>
      <c r="J1438" s="23" t="s">
        <v>42</v>
      </c>
      <c r="K1438" s="23" t="s">
        <v>24</v>
      </c>
      <c r="L1438" s="23">
        <v>2</v>
      </c>
      <c r="M1438" s="23">
        <v>156.26</v>
      </c>
      <c r="N1438" s="23">
        <v>10</v>
      </c>
      <c r="O1438" s="23">
        <v>5</v>
      </c>
      <c r="P1438" s="23" t="s">
        <v>65</v>
      </c>
      <c r="Q1438" s="23" t="s">
        <v>34</v>
      </c>
      <c r="R1438" s="23">
        <f t="shared" si="110"/>
        <v>1</v>
      </c>
      <c r="S1438" s="23" t="str">
        <f t="shared" si="111"/>
        <v>ORD101437_20240621_CUST00898_MED019</v>
      </c>
      <c r="T1438" s="23">
        <f t="shared" si="112"/>
        <v>1</v>
      </c>
      <c r="U1438" s="6">
        <f t="shared" si="113"/>
        <v>312.52</v>
      </c>
      <c r="V1438" s="6">
        <f>tbl_Raw_Data[[#This Row],[Discount_Pct]]*tbl_Raw_Data[[#This Row],[Gross_Amount]]/100</f>
        <v>31.251999999999999</v>
      </c>
      <c r="W1438" s="6">
        <f>tbl_Raw_Data[[#This Row],[Gross_Amount]]-tbl_Raw_Data[[#This Row],[Discount_Amount]]</f>
        <v>281.26799999999997</v>
      </c>
      <c r="X1438" s="6">
        <f>tbl_Raw_Data[[#This Row],[Net_Amount_Before_Tax]]*tbl_Raw_Data[[#This Row],[Tax_Pct]]/100</f>
        <v>14.0634</v>
      </c>
      <c r="Y1438" s="6">
        <f>tbl_Raw_Data[[#This Row],[Net_Amount_Before_Tax]]+tbl_Raw_Data[[#This Row],[Tax_Amount]]</f>
        <v>295.33139999999997</v>
      </c>
      <c r="Z1438" s="6">
        <f t="shared" si="114"/>
        <v>3</v>
      </c>
    </row>
    <row r="1439" spans="1:26" x14ac:dyDescent="0.3">
      <c r="A1439" s="23" t="s">
        <v>2555</v>
      </c>
      <c r="B1439" s="34">
        <v>45384</v>
      </c>
      <c r="C1439" s="23" t="s">
        <v>700</v>
      </c>
      <c r="D1439" s="23" t="s">
        <v>80</v>
      </c>
      <c r="E1439" s="23" t="s">
        <v>81</v>
      </c>
      <c r="F1439" s="23">
        <v>395017</v>
      </c>
      <c r="G1439" s="23" t="s">
        <v>154</v>
      </c>
      <c r="H1439" s="23" t="s">
        <v>155</v>
      </c>
      <c r="I1439" s="23" t="s">
        <v>134</v>
      </c>
      <c r="J1439" s="23" t="s">
        <v>156</v>
      </c>
      <c r="K1439" s="23" t="s">
        <v>57</v>
      </c>
      <c r="L1439" s="23">
        <v>1</v>
      </c>
      <c r="M1439" s="23">
        <v>48.05</v>
      </c>
      <c r="N1439" s="23">
        <v>0</v>
      </c>
      <c r="O1439" s="23">
        <v>5</v>
      </c>
      <c r="P1439" s="23" t="s">
        <v>65</v>
      </c>
      <c r="Q1439" s="23" t="s">
        <v>90</v>
      </c>
      <c r="R1439" s="23">
        <f t="shared" si="110"/>
        <v>1</v>
      </c>
      <c r="S1439" s="23" t="str">
        <f t="shared" si="111"/>
        <v>ORD101438_20240402_CUST02897_MED006</v>
      </c>
      <c r="T1439" s="23">
        <f t="shared" si="112"/>
        <v>1</v>
      </c>
      <c r="U1439" s="6">
        <f t="shared" si="113"/>
        <v>48.05</v>
      </c>
      <c r="V1439" s="6">
        <f>tbl_Raw_Data[[#This Row],[Discount_Pct]]*tbl_Raw_Data[[#This Row],[Gross_Amount]]/100</f>
        <v>0</v>
      </c>
      <c r="W1439" s="6">
        <f>tbl_Raw_Data[[#This Row],[Gross_Amount]]-tbl_Raw_Data[[#This Row],[Discount_Amount]]</f>
        <v>48.05</v>
      </c>
      <c r="X1439" s="6">
        <f>tbl_Raw_Data[[#This Row],[Net_Amount_Before_Tax]]*tbl_Raw_Data[[#This Row],[Tax_Pct]]/100</f>
        <v>2.4024999999999999</v>
      </c>
      <c r="Y1439" s="6">
        <f>tbl_Raw_Data[[#This Row],[Net_Amount_Before_Tax]]+tbl_Raw_Data[[#This Row],[Tax_Amount]]</f>
        <v>50.452500000000001</v>
      </c>
      <c r="Z1439" s="6">
        <f t="shared" si="114"/>
        <v>2</v>
      </c>
    </row>
    <row r="1440" spans="1:26" x14ac:dyDescent="0.3">
      <c r="A1440" s="23" t="s">
        <v>2555</v>
      </c>
      <c r="B1440" s="34">
        <v>45437</v>
      </c>
      <c r="C1440" s="23" t="s">
        <v>220</v>
      </c>
      <c r="D1440" s="23" t="s">
        <v>87</v>
      </c>
      <c r="E1440" s="23" t="s">
        <v>88</v>
      </c>
      <c r="F1440" s="23">
        <v>600001</v>
      </c>
      <c r="G1440" s="23" t="s">
        <v>48</v>
      </c>
      <c r="H1440" s="23" t="s">
        <v>49</v>
      </c>
      <c r="I1440" s="23" t="s">
        <v>50</v>
      </c>
      <c r="J1440" s="23" t="s">
        <v>23</v>
      </c>
      <c r="K1440" s="23" t="s">
        <v>24</v>
      </c>
      <c r="L1440" s="23">
        <v>4</v>
      </c>
      <c r="M1440" s="23">
        <v>103.6</v>
      </c>
      <c r="N1440" s="23">
        <v>5</v>
      </c>
      <c r="O1440" s="23">
        <v>12</v>
      </c>
      <c r="P1440" s="23" t="s">
        <v>43</v>
      </c>
      <c r="Q1440" s="23" t="s">
        <v>34</v>
      </c>
      <c r="R1440" s="23">
        <f t="shared" si="110"/>
        <v>1</v>
      </c>
      <c r="S1440" s="23" t="str">
        <f t="shared" si="111"/>
        <v>ORD101438_20240525_CUST01786_MED028</v>
      </c>
      <c r="T1440" s="23">
        <f t="shared" si="112"/>
        <v>1</v>
      </c>
      <c r="U1440" s="6">
        <f t="shared" si="113"/>
        <v>414.4</v>
      </c>
      <c r="V1440" s="6">
        <f>tbl_Raw_Data[[#This Row],[Discount_Pct]]*tbl_Raw_Data[[#This Row],[Gross_Amount]]/100</f>
        <v>20.72</v>
      </c>
      <c r="W1440" s="6">
        <f>tbl_Raw_Data[[#This Row],[Gross_Amount]]-tbl_Raw_Data[[#This Row],[Discount_Amount]]</f>
        <v>393.67999999999995</v>
      </c>
      <c r="X1440" s="6">
        <f>tbl_Raw_Data[[#This Row],[Net_Amount_Before_Tax]]*tbl_Raw_Data[[#This Row],[Tax_Pct]]/100</f>
        <v>47.241599999999998</v>
      </c>
      <c r="Y1440" s="6">
        <f>tbl_Raw_Data[[#This Row],[Net_Amount_Before_Tax]]+tbl_Raw_Data[[#This Row],[Tax_Amount]]</f>
        <v>440.92159999999996</v>
      </c>
      <c r="Z1440" s="6">
        <f t="shared" si="114"/>
        <v>3</v>
      </c>
    </row>
    <row r="1441" spans="1:26" x14ac:dyDescent="0.3">
      <c r="A1441" s="23" t="s">
        <v>2556</v>
      </c>
      <c r="B1441" s="34">
        <v>45878</v>
      </c>
      <c r="C1441" s="23" t="s">
        <v>2557</v>
      </c>
      <c r="D1441" s="23" t="s">
        <v>183</v>
      </c>
      <c r="E1441" s="23" t="s">
        <v>184</v>
      </c>
      <c r="F1441" s="23">
        <v>122018</v>
      </c>
      <c r="G1441" s="23" t="s">
        <v>167</v>
      </c>
      <c r="H1441" s="23" t="s">
        <v>168</v>
      </c>
      <c r="I1441" s="23" t="s">
        <v>113</v>
      </c>
      <c r="J1441" s="23" t="s">
        <v>42</v>
      </c>
      <c r="K1441" s="23" t="s">
        <v>24</v>
      </c>
      <c r="L1441" s="23">
        <v>4</v>
      </c>
      <c r="M1441" s="23">
        <v>211.67</v>
      </c>
      <c r="N1441" s="23">
        <v>10</v>
      </c>
      <c r="O1441" s="23">
        <v>5</v>
      </c>
      <c r="P1441" s="23" t="s">
        <v>33</v>
      </c>
      <c r="Q1441" s="23" t="s">
        <v>26</v>
      </c>
      <c r="R1441" s="23">
        <f t="shared" si="110"/>
        <v>1</v>
      </c>
      <c r="S1441" s="23" t="str">
        <f t="shared" si="111"/>
        <v>ORD101440_20250809_CUST02682_MED026</v>
      </c>
      <c r="T1441" s="23">
        <f t="shared" si="112"/>
        <v>1</v>
      </c>
      <c r="U1441" s="6">
        <f t="shared" si="113"/>
        <v>846.68</v>
      </c>
      <c r="V1441" s="6">
        <f>tbl_Raw_Data[[#This Row],[Discount_Pct]]*tbl_Raw_Data[[#This Row],[Gross_Amount]]/100</f>
        <v>84.667999999999992</v>
      </c>
      <c r="W1441" s="6">
        <f>tbl_Raw_Data[[#This Row],[Gross_Amount]]-tbl_Raw_Data[[#This Row],[Discount_Amount]]</f>
        <v>762.01199999999994</v>
      </c>
      <c r="X1441" s="6">
        <f>tbl_Raw_Data[[#This Row],[Net_Amount_Before_Tax]]*tbl_Raw_Data[[#This Row],[Tax_Pct]]/100</f>
        <v>38.100599999999993</v>
      </c>
      <c r="Y1441" s="6">
        <f>tbl_Raw_Data[[#This Row],[Net_Amount_Before_Tax]]+tbl_Raw_Data[[#This Row],[Tax_Amount]]</f>
        <v>800.11259999999993</v>
      </c>
      <c r="Z1441" s="6">
        <f t="shared" si="114"/>
        <v>1</v>
      </c>
    </row>
    <row r="1442" spans="1:26" x14ac:dyDescent="0.3">
      <c r="A1442" s="23" t="s">
        <v>2558</v>
      </c>
      <c r="B1442" s="34">
        <v>45533</v>
      </c>
      <c r="C1442" s="23" t="s">
        <v>536</v>
      </c>
      <c r="D1442" s="23" t="s">
        <v>183</v>
      </c>
      <c r="E1442" s="23" t="s">
        <v>184</v>
      </c>
      <c r="F1442" s="23">
        <v>122002</v>
      </c>
      <c r="G1442" s="23" t="s">
        <v>132</v>
      </c>
      <c r="H1442" s="23" t="s">
        <v>133</v>
      </c>
      <c r="I1442" s="23" t="s">
        <v>134</v>
      </c>
      <c r="J1442" s="23" t="s">
        <v>135</v>
      </c>
      <c r="K1442" s="23" t="s">
        <v>57</v>
      </c>
      <c r="L1442" s="23">
        <v>2</v>
      </c>
      <c r="M1442" s="23">
        <v>67.56</v>
      </c>
      <c r="N1442" s="23">
        <v>10</v>
      </c>
      <c r="O1442" s="23">
        <v>5</v>
      </c>
      <c r="P1442" s="23" t="s">
        <v>89</v>
      </c>
      <c r="Q1442" s="23" t="s">
        <v>34</v>
      </c>
      <c r="R1442" s="23">
        <f t="shared" si="110"/>
        <v>1</v>
      </c>
      <c r="S1442" s="23" t="str">
        <f t="shared" si="111"/>
        <v>ORD101441_20240829_CUST00071_MED007</v>
      </c>
      <c r="T1442" s="23">
        <f t="shared" si="112"/>
        <v>1</v>
      </c>
      <c r="U1442" s="6">
        <f t="shared" si="113"/>
        <v>135.12</v>
      </c>
      <c r="V1442" s="6">
        <f>tbl_Raw_Data[[#This Row],[Discount_Pct]]*tbl_Raw_Data[[#This Row],[Gross_Amount]]/100</f>
        <v>13.512</v>
      </c>
      <c r="W1442" s="6">
        <f>tbl_Raw_Data[[#This Row],[Gross_Amount]]-tbl_Raw_Data[[#This Row],[Discount_Amount]]</f>
        <v>121.608</v>
      </c>
      <c r="X1442" s="6">
        <f>tbl_Raw_Data[[#This Row],[Net_Amount_Before_Tax]]*tbl_Raw_Data[[#This Row],[Tax_Pct]]/100</f>
        <v>6.0804</v>
      </c>
      <c r="Y1442" s="6">
        <f>tbl_Raw_Data[[#This Row],[Net_Amount_Before_Tax]]+tbl_Raw_Data[[#This Row],[Tax_Amount]]</f>
        <v>127.6884</v>
      </c>
      <c r="Z1442" s="6">
        <f t="shared" si="114"/>
        <v>5</v>
      </c>
    </row>
    <row r="1443" spans="1:26" x14ac:dyDescent="0.3">
      <c r="A1443" s="23" t="s">
        <v>2559</v>
      </c>
      <c r="B1443" s="34">
        <v>45858</v>
      </c>
      <c r="C1443" s="23" t="s">
        <v>2560</v>
      </c>
      <c r="D1443" s="23" t="s">
        <v>46</v>
      </c>
      <c r="E1443" s="23" t="s">
        <v>47</v>
      </c>
      <c r="F1443" s="23">
        <v>411038</v>
      </c>
      <c r="G1443" s="23" t="s">
        <v>20</v>
      </c>
      <c r="H1443" s="23" t="s">
        <v>21</v>
      </c>
      <c r="I1443" s="23" t="s">
        <v>22</v>
      </c>
      <c r="J1443" s="23" t="s">
        <v>23</v>
      </c>
      <c r="K1443" s="23" t="s">
        <v>24</v>
      </c>
      <c r="L1443" s="23">
        <v>1</v>
      </c>
      <c r="M1443" s="23">
        <v>138.25</v>
      </c>
      <c r="N1443" s="23">
        <v>0</v>
      </c>
      <c r="O1443" s="23">
        <v>5</v>
      </c>
      <c r="P1443" s="23" t="s">
        <v>43</v>
      </c>
      <c r="Q1443" s="23" t="s">
        <v>34</v>
      </c>
      <c r="R1443" s="23">
        <f t="shared" si="110"/>
        <v>1</v>
      </c>
      <c r="S1443" s="23" t="str">
        <f t="shared" si="111"/>
        <v>ORD101442_20250720_CUST03117_MED024</v>
      </c>
      <c r="T1443" s="23">
        <f t="shared" si="112"/>
        <v>1</v>
      </c>
      <c r="U1443" s="6">
        <f t="shared" si="113"/>
        <v>138.25</v>
      </c>
      <c r="V1443" s="6">
        <f>tbl_Raw_Data[[#This Row],[Discount_Pct]]*tbl_Raw_Data[[#This Row],[Gross_Amount]]/100</f>
        <v>0</v>
      </c>
      <c r="W1443" s="6">
        <f>tbl_Raw_Data[[#This Row],[Gross_Amount]]-tbl_Raw_Data[[#This Row],[Discount_Amount]]</f>
        <v>138.25</v>
      </c>
      <c r="X1443" s="6">
        <f>tbl_Raw_Data[[#This Row],[Net_Amount_Before_Tax]]*tbl_Raw_Data[[#This Row],[Tax_Pct]]/100</f>
        <v>6.9124999999999996</v>
      </c>
      <c r="Y1443" s="6">
        <f>tbl_Raw_Data[[#This Row],[Net_Amount_Before_Tax]]+tbl_Raw_Data[[#This Row],[Tax_Amount]]</f>
        <v>145.16249999999999</v>
      </c>
      <c r="Z1443" s="6">
        <f t="shared" si="114"/>
        <v>3</v>
      </c>
    </row>
    <row r="1444" spans="1:26" x14ac:dyDescent="0.3">
      <c r="A1444" s="23" t="s">
        <v>2561</v>
      </c>
      <c r="B1444" s="34">
        <v>45313</v>
      </c>
      <c r="C1444" s="23" t="s">
        <v>2562</v>
      </c>
      <c r="D1444" s="23" t="s">
        <v>72</v>
      </c>
      <c r="E1444" s="23" t="s">
        <v>73</v>
      </c>
      <c r="F1444" s="23">
        <v>302017</v>
      </c>
      <c r="G1444" s="23" t="s">
        <v>102</v>
      </c>
      <c r="H1444" s="23" t="s">
        <v>103</v>
      </c>
      <c r="I1444" s="23" t="s">
        <v>104</v>
      </c>
      <c r="J1444" s="23" t="s">
        <v>64</v>
      </c>
      <c r="K1444" s="23" t="s">
        <v>57</v>
      </c>
      <c r="L1444" s="23">
        <v>1</v>
      </c>
      <c r="M1444" s="23">
        <v>89.81</v>
      </c>
      <c r="N1444" s="23">
        <v>0</v>
      </c>
      <c r="O1444" s="23">
        <v>5</v>
      </c>
      <c r="P1444" s="23" t="s">
        <v>43</v>
      </c>
      <c r="Q1444" s="23" t="s">
        <v>44</v>
      </c>
      <c r="R1444" s="23">
        <f t="shared" si="110"/>
        <v>1</v>
      </c>
      <c r="S1444" s="23" t="str">
        <f t="shared" si="111"/>
        <v>ORD101443_20240122_CUST02052_MED029</v>
      </c>
      <c r="T1444" s="23">
        <f t="shared" si="112"/>
        <v>1</v>
      </c>
      <c r="U1444" s="6">
        <f t="shared" si="113"/>
        <v>89.81</v>
      </c>
      <c r="V1444" s="6">
        <f>tbl_Raw_Data[[#This Row],[Discount_Pct]]*tbl_Raw_Data[[#This Row],[Gross_Amount]]/100</f>
        <v>0</v>
      </c>
      <c r="W1444" s="6">
        <f>tbl_Raw_Data[[#This Row],[Gross_Amount]]-tbl_Raw_Data[[#This Row],[Discount_Amount]]</f>
        <v>89.81</v>
      </c>
      <c r="X1444" s="6">
        <f>tbl_Raw_Data[[#This Row],[Net_Amount_Before_Tax]]*tbl_Raw_Data[[#This Row],[Tax_Pct]]/100</f>
        <v>4.4904999999999999</v>
      </c>
      <c r="Y1444" s="6">
        <f>tbl_Raw_Data[[#This Row],[Net_Amount_Before_Tax]]+tbl_Raw_Data[[#This Row],[Tax_Amount]]</f>
        <v>94.3005</v>
      </c>
      <c r="Z1444" s="6">
        <f t="shared" si="114"/>
        <v>5</v>
      </c>
    </row>
    <row r="1445" spans="1:26" x14ac:dyDescent="0.3">
      <c r="A1445" s="23" t="s">
        <v>2563</v>
      </c>
      <c r="B1445" s="34">
        <v>45577</v>
      </c>
      <c r="C1445" s="23" t="s">
        <v>2564</v>
      </c>
      <c r="D1445" s="23" t="s">
        <v>28</v>
      </c>
      <c r="E1445" s="23" t="s">
        <v>29</v>
      </c>
      <c r="F1445" s="23">
        <v>500090</v>
      </c>
      <c r="G1445" s="23" t="s">
        <v>224</v>
      </c>
      <c r="H1445" s="23" t="s">
        <v>225</v>
      </c>
      <c r="I1445" s="23" t="s">
        <v>147</v>
      </c>
      <c r="J1445" s="23" t="s">
        <v>23</v>
      </c>
      <c r="K1445" s="23" t="s">
        <v>24</v>
      </c>
      <c r="L1445" s="23">
        <v>1</v>
      </c>
      <c r="M1445" s="23">
        <v>43.66</v>
      </c>
      <c r="N1445" s="23">
        <v>0</v>
      </c>
      <c r="O1445" s="23">
        <v>18</v>
      </c>
      <c r="P1445" s="23" t="s">
        <v>25</v>
      </c>
      <c r="Q1445" s="23" t="s">
        <v>34</v>
      </c>
      <c r="R1445" s="23">
        <f t="shared" si="110"/>
        <v>1</v>
      </c>
      <c r="S1445" s="23" t="str">
        <f t="shared" si="111"/>
        <v>ORD101444_20241012_CUST01895_MED015</v>
      </c>
      <c r="T1445" s="23">
        <f t="shared" si="112"/>
        <v>1</v>
      </c>
      <c r="U1445" s="6">
        <f t="shared" si="113"/>
        <v>43.66</v>
      </c>
      <c r="V1445" s="6">
        <f>tbl_Raw_Data[[#This Row],[Discount_Pct]]*tbl_Raw_Data[[#This Row],[Gross_Amount]]/100</f>
        <v>0</v>
      </c>
      <c r="W1445" s="6">
        <f>tbl_Raw_Data[[#This Row],[Gross_Amount]]-tbl_Raw_Data[[#This Row],[Discount_Amount]]</f>
        <v>43.66</v>
      </c>
      <c r="X1445" s="6">
        <f>tbl_Raw_Data[[#This Row],[Net_Amount_Before_Tax]]*tbl_Raw_Data[[#This Row],[Tax_Pct]]/100</f>
        <v>7.8587999999999987</v>
      </c>
      <c r="Y1445" s="6">
        <f>tbl_Raw_Data[[#This Row],[Net_Amount_Before_Tax]]+tbl_Raw_Data[[#This Row],[Tax_Amount]]</f>
        <v>51.518799999999999</v>
      </c>
      <c r="Z1445" s="6">
        <f t="shared" si="114"/>
        <v>2</v>
      </c>
    </row>
    <row r="1446" spans="1:26" x14ac:dyDescent="0.3">
      <c r="A1446" s="23" t="s">
        <v>2565</v>
      </c>
      <c r="B1446" s="34">
        <v>45431</v>
      </c>
      <c r="C1446" s="23" t="s">
        <v>1471</v>
      </c>
      <c r="D1446" s="23" t="s">
        <v>87</v>
      </c>
      <c r="E1446" s="23" t="s">
        <v>88</v>
      </c>
      <c r="F1446" s="23">
        <v>600100</v>
      </c>
      <c r="G1446" s="23" t="s">
        <v>224</v>
      </c>
      <c r="H1446" s="23" t="s">
        <v>225</v>
      </c>
      <c r="I1446" s="23" t="s">
        <v>147</v>
      </c>
      <c r="J1446" s="23" t="s">
        <v>23</v>
      </c>
      <c r="K1446" s="23" t="s">
        <v>24</v>
      </c>
      <c r="L1446" s="23">
        <v>2</v>
      </c>
      <c r="M1446" s="23">
        <v>48.59</v>
      </c>
      <c r="N1446" s="23">
        <v>10</v>
      </c>
      <c r="O1446" s="23">
        <v>12</v>
      </c>
      <c r="P1446" s="23" t="s">
        <v>58</v>
      </c>
      <c r="Q1446" s="23" t="s">
        <v>26</v>
      </c>
      <c r="R1446" s="23">
        <f t="shared" si="110"/>
        <v>1</v>
      </c>
      <c r="S1446" s="23" t="str">
        <f t="shared" si="111"/>
        <v>ORD101445_20240519_CUST00003_MED015</v>
      </c>
      <c r="T1446" s="23">
        <f t="shared" si="112"/>
        <v>1</v>
      </c>
      <c r="U1446" s="6">
        <f t="shared" si="113"/>
        <v>97.18</v>
      </c>
      <c r="V1446" s="6">
        <f>tbl_Raw_Data[[#This Row],[Discount_Pct]]*tbl_Raw_Data[[#This Row],[Gross_Amount]]/100</f>
        <v>9.718</v>
      </c>
      <c r="W1446" s="6">
        <f>tbl_Raw_Data[[#This Row],[Gross_Amount]]-tbl_Raw_Data[[#This Row],[Discount_Amount]]</f>
        <v>87.462000000000003</v>
      </c>
      <c r="X1446" s="6">
        <f>tbl_Raw_Data[[#This Row],[Net_Amount_Before_Tax]]*tbl_Raw_Data[[#This Row],[Tax_Pct]]/100</f>
        <v>10.49544</v>
      </c>
      <c r="Y1446" s="6">
        <f>tbl_Raw_Data[[#This Row],[Net_Amount_Before_Tax]]+tbl_Raw_Data[[#This Row],[Tax_Amount]]</f>
        <v>97.957440000000005</v>
      </c>
      <c r="Z1446" s="6">
        <f t="shared" si="114"/>
        <v>2</v>
      </c>
    </row>
    <row r="1447" spans="1:26" x14ac:dyDescent="0.3">
      <c r="A1447" s="23" t="s">
        <v>2566</v>
      </c>
      <c r="B1447" s="34">
        <v>45769</v>
      </c>
      <c r="C1447" s="23" t="s">
        <v>1349</v>
      </c>
      <c r="D1447" s="23" t="s">
        <v>72</v>
      </c>
      <c r="E1447" s="23" t="s">
        <v>73</v>
      </c>
      <c r="F1447" s="23">
        <v>302019</v>
      </c>
      <c r="G1447" s="23" t="s">
        <v>315</v>
      </c>
      <c r="H1447" s="23" t="s">
        <v>316</v>
      </c>
      <c r="I1447" s="23" t="s">
        <v>50</v>
      </c>
      <c r="J1447" s="23" t="s">
        <v>114</v>
      </c>
      <c r="K1447" s="23" t="s">
        <v>24</v>
      </c>
      <c r="L1447" s="23">
        <v>3</v>
      </c>
      <c r="M1447" s="23">
        <v>124.31</v>
      </c>
      <c r="N1447" s="23">
        <v>10</v>
      </c>
      <c r="O1447" s="23">
        <v>12</v>
      </c>
      <c r="P1447" s="23" t="s">
        <v>89</v>
      </c>
      <c r="Q1447" s="23" t="s">
        <v>26</v>
      </c>
      <c r="R1447" s="23">
        <f t="shared" si="110"/>
        <v>1</v>
      </c>
      <c r="S1447" s="23" t="str">
        <f t="shared" si="111"/>
        <v>ORD101446_20250422_CUST02652_MED012</v>
      </c>
      <c r="T1447" s="23">
        <f t="shared" si="112"/>
        <v>1</v>
      </c>
      <c r="U1447" s="6">
        <f t="shared" si="113"/>
        <v>372.93</v>
      </c>
      <c r="V1447" s="6">
        <f>tbl_Raw_Data[[#This Row],[Discount_Pct]]*tbl_Raw_Data[[#This Row],[Gross_Amount]]/100</f>
        <v>37.292999999999999</v>
      </c>
      <c r="W1447" s="6">
        <f>tbl_Raw_Data[[#This Row],[Gross_Amount]]-tbl_Raw_Data[[#This Row],[Discount_Amount]]</f>
        <v>335.637</v>
      </c>
      <c r="X1447" s="6">
        <f>tbl_Raw_Data[[#This Row],[Net_Amount_Before_Tax]]*tbl_Raw_Data[[#This Row],[Tax_Pct]]/100</f>
        <v>40.276440000000001</v>
      </c>
      <c r="Y1447" s="6">
        <f>tbl_Raw_Data[[#This Row],[Net_Amount_Before_Tax]]+tbl_Raw_Data[[#This Row],[Tax_Amount]]</f>
        <v>375.91343999999998</v>
      </c>
      <c r="Z1447" s="6">
        <f t="shared" si="114"/>
        <v>3</v>
      </c>
    </row>
    <row r="1448" spans="1:26" x14ac:dyDescent="0.3">
      <c r="A1448" s="23" t="s">
        <v>2567</v>
      </c>
      <c r="B1448" s="34">
        <v>45803</v>
      </c>
      <c r="C1448" s="23" t="s">
        <v>228</v>
      </c>
      <c r="D1448" s="23" t="s">
        <v>183</v>
      </c>
      <c r="E1448" s="23" t="s">
        <v>184</v>
      </c>
      <c r="F1448" s="23">
        <v>122001</v>
      </c>
      <c r="G1448" s="23" t="s">
        <v>192</v>
      </c>
      <c r="H1448" s="23" t="s">
        <v>193</v>
      </c>
      <c r="I1448" s="23" t="s">
        <v>41</v>
      </c>
      <c r="J1448" s="23" t="s">
        <v>194</v>
      </c>
      <c r="K1448" s="23" t="s">
        <v>24</v>
      </c>
      <c r="L1448" s="23">
        <v>1</v>
      </c>
      <c r="M1448" s="23">
        <v>33.340000000000003</v>
      </c>
      <c r="N1448" s="23">
        <v>5</v>
      </c>
      <c r="O1448" s="23">
        <v>5</v>
      </c>
      <c r="P1448" s="23" t="s">
        <v>89</v>
      </c>
      <c r="Q1448" s="23" t="s">
        <v>26</v>
      </c>
      <c r="R1448" s="23">
        <f t="shared" si="110"/>
        <v>1</v>
      </c>
      <c r="S1448" s="23" t="str">
        <f t="shared" si="111"/>
        <v>ORD101447_20250526_CUST00518_MED002</v>
      </c>
      <c r="T1448" s="23">
        <f t="shared" si="112"/>
        <v>1</v>
      </c>
      <c r="U1448" s="6">
        <f t="shared" si="113"/>
        <v>33.340000000000003</v>
      </c>
      <c r="V1448" s="6">
        <f>tbl_Raw_Data[[#This Row],[Discount_Pct]]*tbl_Raw_Data[[#This Row],[Gross_Amount]]/100</f>
        <v>1.6670000000000003</v>
      </c>
      <c r="W1448" s="6">
        <f>tbl_Raw_Data[[#This Row],[Gross_Amount]]-tbl_Raw_Data[[#This Row],[Discount_Amount]]</f>
        <v>31.673000000000002</v>
      </c>
      <c r="X1448" s="6">
        <f>tbl_Raw_Data[[#This Row],[Net_Amount_Before_Tax]]*tbl_Raw_Data[[#This Row],[Tax_Pct]]/100</f>
        <v>1.58365</v>
      </c>
      <c r="Y1448" s="6">
        <f>tbl_Raw_Data[[#This Row],[Net_Amount_Before_Tax]]+tbl_Raw_Data[[#This Row],[Tax_Amount]]</f>
        <v>33.25665</v>
      </c>
      <c r="Z1448" s="6">
        <f t="shared" si="114"/>
        <v>2</v>
      </c>
    </row>
    <row r="1449" spans="1:26" x14ac:dyDescent="0.3">
      <c r="A1449" s="23" t="s">
        <v>2568</v>
      </c>
      <c r="B1449" s="34">
        <v>45598</v>
      </c>
      <c r="C1449" s="23" t="s">
        <v>2569</v>
      </c>
      <c r="D1449" s="23" t="s">
        <v>19</v>
      </c>
      <c r="E1449" s="23" t="s">
        <v>19</v>
      </c>
      <c r="F1449" s="23">
        <v>110024</v>
      </c>
      <c r="G1449" s="23" t="s">
        <v>196</v>
      </c>
      <c r="H1449" s="23" t="s">
        <v>197</v>
      </c>
      <c r="I1449" s="23" t="s">
        <v>32</v>
      </c>
      <c r="J1449" s="23" t="s">
        <v>42</v>
      </c>
      <c r="K1449" s="23" t="s">
        <v>24</v>
      </c>
      <c r="L1449" s="23">
        <v>2</v>
      </c>
      <c r="M1449" s="23">
        <v>27.06</v>
      </c>
      <c r="N1449" s="23">
        <v>0</v>
      </c>
      <c r="O1449" s="23">
        <v>18</v>
      </c>
      <c r="P1449" s="23" t="s">
        <v>33</v>
      </c>
      <c r="Q1449" s="23" t="s">
        <v>34</v>
      </c>
      <c r="R1449" s="23">
        <f t="shared" si="110"/>
        <v>1</v>
      </c>
      <c r="S1449" s="23" t="str">
        <f t="shared" si="111"/>
        <v>ORD101448_20241102_CUST01531_MED011</v>
      </c>
      <c r="T1449" s="23">
        <f t="shared" si="112"/>
        <v>1</v>
      </c>
      <c r="U1449" s="6">
        <f t="shared" si="113"/>
        <v>54.12</v>
      </c>
      <c r="V1449" s="6">
        <f>tbl_Raw_Data[[#This Row],[Discount_Pct]]*tbl_Raw_Data[[#This Row],[Gross_Amount]]/100</f>
        <v>0</v>
      </c>
      <c r="W1449" s="6">
        <f>tbl_Raw_Data[[#This Row],[Gross_Amount]]-tbl_Raw_Data[[#This Row],[Discount_Amount]]</f>
        <v>54.12</v>
      </c>
      <c r="X1449" s="6">
        <f>tbl_Raw_Data[[#This Row],[Net_Amount_Before_Tax]]*tbl_Raw_Data[[#This Row],[Tax_Pct]]/100</f>
        <v>9.7416</v>
      </c>
      <c r="Y1449" s="6">
        <f>tbl_Raw_Data[[#This Row],[Net_Amount_Before_Tax]]+tbl_Raw_Data[[#This Row],[Tax_Amount]]</f>
        <v>63.861599999999996</v>
      </c>
      <c r="Z1449" s="6">
        <f t="shared" si="114"/>
        <v>3</v>
      </c>
    </row>
    <row r="1450" spans="1:26" x14ac:dyDescent="0.3">
      <c r="A1450" s="23" t="s">
        <v>2570</v>
      </c>
      <c r="B1450" s="34">
        <v>45601</v>
      </c>
      <c r="C1450" s="23" t="s">
        <v>2571</v>
      </c>
      <c r="D1450" s="23" t="s">
        <v>28</v>
      </c>
      <c r="E1450" s="23" t="s">
        <v>29</v>
      </c>
      <c r="F1450" s="23">
        <v>500084</v>
      </c>
      <c r="G1450" s="23" t="s">
        <v>107</v>
      </c>
      <c r="H1450" s="23" t="s">
        <v>108</v>
      </c>
      <c r="I1450" s="23" t="s">
        <v>63</v>
      </c>
      <c r="J1450" s="23" t="s">
        <v>42</v>
      </c>
      <c r="K1450" s="23" t="s">
        <v>57</v>
      </c>
      <c r="L1450" s="23">
        <v>1</v>
      </c>
      <c r="M1450" s="23">
        <v>89.42</v>
      </c>
      <c r="N1450" s="23">
        <v>5</v>
      </c>
      <c r="O1450" s="23">
        <v>12</v>
      </c>
      <c r="P1450" s="23" t="s">
        <v>33</v>
      </c>
      <c r="Q1450" s="23" t="s">
        <v>90</v>
      </c>
      <c r="R1450" s="23">
        <f t="shared" si="110"/>
        <v>1</v>
      </c>
      <c r="S1450" s="23" t="str">
        <f t="shared" si="111"/>
        <v>ORD101449_20241105_CUST01624_MED005</v>
      </c>
      <c r="T1450" s="23">
        <f t="shared" si="112"/>
        <v>1</v>
      </c>
      <c r="U1450" s="6">
        <f t="shared" si="113"/>
        <v>89.42</v>
      </c>
      <c r="V1450" s="6">
        <f>tbl_Raw_Data[[#This Row],[Discount_Pct]]*tbl_Raw_Data[[#This Row],[Gross_Amount]]/100</f>
        <v>4.4710000000000001</v>
      </c>
      <c r="W1450" s="6">
        <f>tbl_Raw_Data[[#This Row],[Gross_Amount]]-tbl_Raw_Data[[#This Row],[Discount_Amount]]</f>
        <v>84.948999999999998</v>
      </c>
      <c r="X1450" s="6">
        <f>tbl_Raw_Data[[#This Row],[Net_Amount_Before_Tax]]*tbl_Raw_Data[[#This Row],[Tax_Pct]]/100</f>
        <v>10.19388</v>
      </c>
      <c r="Y1450" s="6">
        <f>tbl_Raw_Data[[#This Row],[Net_Amount_Before_Tax]]+tbl_Raw_Data[[#This Row],[Tax_Amount]]</f>
        <v>95.142879999999991</v>
      </c>
      <c r="Z1450" s="6">
        <f t="shared" si="114"/>
        <v>1</v>
      </c>
    </row>
    <row r="1451" spans="1:26" x14ac:dyDescent="0.3">
      <c r="A1451" s="23" t="s">
        <v>2572</v>
      </c>
      <c r="B1451" s="34">
        <v>45501</v>
      </c>
      <c r="C1451" s="23" t="s">
        <v>2573</v>
      </c>
      <c r="D1451" s="23" t="s">
        <v>92</v>
      </c>
      <c r="E1451" s="23" t="s">
        <v>93</v>
      </c>
      <c r="F1451" s="23">
        <v>560001</v>
      </c>
      <c r="G1451" s="23" t="s">
        <v>160</v>
      </c>
      <c r="H1451" s="23" t="s">
        <v>161</v>
      </c>
      <c r="I1451" s="23" t="s">
        <v>50</v>
      </c>
      <c r="J1451" s="23" t="s">
        <v>23</v>
      </c>
      <c r="K1451" s="23" t="s">
        <v>24</v>
      </c>
      <c r="L1451" s="23">
        <v>5</v>
      </c>
      <c r="M1451" s="23">
        <v>137.21</v>
      </c>
      <c r="N1451" s="23">
        <v>0</v>
      </c>
      <c r="O1451" s="23">
        <v>18</v>
      </c>
      <c r="P1451" s="23" t="s">
        <v>65</v>
      </c>
      <c r="Q1451" s="23" t="s">
        <v>44</v>
      </c>
      <c r="R1451" s="23">
        <f t="shared" si="110"/>
        <v>1</v>
      </c>
      <c r="S1451" s="23" t="str">
        <f t="shared" si="111"/>
        <v>ORD101450_20240728_CUST01898_MED014</v>
      </c>
      <c r="T1451" s="23">
        <f t="shared" si="112"/>
        <v>1</v>
      </c>
      <c r="U1451" s="6">
        <f t="shared" si="113"/>
        <v>686.05000000000007</v>
      </c>
      <c r="V1451" s="6">
        <f>tbl_Raw_Data[[#This Row],[Discount_Pct]]*tbl_Raw_Data[[#This Row],[Gross_Amount]]/100</f>
        <v>0</v>
      </c>
      <c r="W1451" s="6">
        <f>tbl_Raw_Data[[#This Row],[Gross_Amount]]-tbl_Raw_Data[[#This Row],[Discount_Amount]]</f>
        <v>686.05000000000007</v>
      </c>
      <c r="X1451" s="6">
        <f>tbl_Raw_Data[[#This Row],[Net_Amount_Before_Tax]]*tbl_Raw_Data[[#This Row],[Tax_Pct]]/100</f>
        <v>123.48900000000002</v>
      </c>
      <c r="Y1451" s="6">
        <f>tbl_Raw_Data[[#This Row],[Net_Amount_Before_Tax]]+tbl_Raw_Data[[#This Row],[Tax_Amount]]</f>
        <v>809.5390000000001</v>
      </c>
      <c r="Z1451" s="6">
        <f t="shared" si="114"/>
        <v>3</v>
      </c>
    </row>
    <row r="1452" spans="1:26" x14ac:dyDescent="0.3">
      <c r="A1452" s="23" t="s">
        <v>2572</v>
      </c>
      <c r="B1452" s="34">
        <v>45768</v>
      </c>
      <c r="C1452" s="23" t="s">
        <v>2574</v>
      </c>
      <c r="D1452" s="23" t="s">
        <v>80</v>
      </c>
      <c r="E1452" s="23" t="s">
        <v>81</v>
      </c>
      <c r="F1452" s="23">
        <v>395017</v>
      </c>
      <c r="G1452" s="23" t="s">
        <v>94</v>
      </c>
      <c r="H1452" s="23" t="s">
        <v>95</v>
      </c>
      <c r="I1452" s="23" t="s">
        <v>84</v>
      </c>
      <c r="J1452" s="23" t="s">
        <v>42</v>
      </c>
      <c r="K1452" s="23" t="s">
        <v>24</v>
      </c>
      <c r="L1452" s="23">
        <v>4</v>
      </c>
      <c r="M1452" s="23">
        <v>73.89</v>
      </c>
      <c r="N1452" s="23">
        <v>5</v>
      </c>
      <c r="O1452" s="23">
        <v>12</v>
      </c>
      <c r="P1452" s="23" t="s">
        <v>33</v>
      </c>
      <c r="Q1452" s="23" t="s">
        <v>34</v>
      </c>
      <c r="R1452" s="23">
        <f t="shared" si="110"/>
        <v>1</v>
      </c>
      <c r="S1452" s="23" t="str">
        <f t="shared" si="111"/>
        <v>ORD101450_20250421_CUST01584_MED021</v>
      </c>
      <c r="T1452" s="23">
        <f t="shared" si="112"/>
        <v>1</v>
      </c>
      <c r="U1452" s="6">
        <f t="shared" si="113"/>
        <v>295.56</v>
      </c>
      <c r="V1452" s="6">
        <f>tbl_Raw_Data[[#This Row],[Discount_Pct]]*tbl_Raw_Data[[#This Row],[Gross_Amount]]/100</f>
        <v>14.777999999999999</v>
      </c>
      <c r="W1452" s="6">
        <f>tbl_Raw_Data[[#This Row],[Gross_Amount]]-tbl_Raw_Data[[#This Row],[Discount_Amount]]</f>
        <v>280.78199999999998</v>
      </c>
      <c r="X1452" s="6">
        <f>tbl_Raw_Data[[#This Row],[Net_Amount_Before_Tax]]*tbl_Raw_Data[[#This Row],[Tax_Pct]]/100</f>
        <v>33.693840000000002</v>
      </c>
      <c r="Y1452" s="6">
        <f>tbl_Raw_Data[[#This Row],[Net_Amount_Before_Tax]]+tbl_Raw_Data[[#This Row],[Tax_Amount]]</f>
        <v>314.47584000000001</v>
      </c>
      <c r="Z1452" s="6">
        <f t="shared" si="114"/>
        <v>4</v>
      </c>
    </row>
    <row r="1453" spans="1:26" x14ac:dyDescent="0.3">
      <c r="A1453" s="23" t="s">
        <v>2575</v>
      </c>
      <c r="B1453" s="34">
        <v>45782</v>
      </c>
      <c r="C1453" s="23" t="s">
        <v>2576</v>
      </c>
      <c r="D1453" s="23" t="s">
        <v>46</v>
      </c>
      <c r="E1453" s="23" t="s">
        <v>47</v>
      </c>
      <c r="F1453" s="23">
        <v>411014</v>
      </c>
      <c r="G1453" s="23" t="s">
        <v>196</v>
      </c>
      <c r="H1453" s="23" t="s">
        <v>197</v>
      </c>
      <c r="I1453" s="23" t="s">
        <v>32</v>
      </c>
      <c r="J1453" s="23" t="s">
        <v>42</v>
      </c>
      <c r="K1453" s="23" t="s">
        <v>24</v>
      </c>
      <c r="L1453" s="23">
        <v>1</v>
      </c>
      <c r="M1453" s="23">
        <v>28.22</v>
      </c>
      <c r="N1453" s="23">
        <v>0</v>
      </c>
      <c r="O1453" s="23">
        <v>5</v>
      </c>
      <c r="P1453" s="23" t="s">
        <v>58</v>
      </c>
      <c r="Q1453" s="23" t="s">
        <v>34</v>
      </c>
      <c r="R1453" s="23">
        <f t="shared" si="110"/>
        <v>1</v>
      </c>
      <c r="S1453" s="23" t="str">
        <f t="shared" si="111"/>
        <v>ORD101452_20250505_CUST00278_MED011</v>
      </c>
      <c r="T1453" s="23">
        <f t="shared" si="112"/>
        <v>1</v>
      </c>
      <c r="U1453" s="6">
        <f t="shared" si="113"/>
        <v>28.22</v>
      </c>
      <c r="V1453" s="6">
        <f>tbl_Raw_Data[[#This Row],[Discount_Pct]]*tbl_Raw_Data[[#This Row],[Gross_Amount]]/100</f>
        <v>0</v>
      </c>
      <c r="W1453" s="6">
        <f>tbl_Raw_Data[[#This Row],[Gross_Amount]]-tbl_Raw_Data[[#This Row],[Discount_Amount]]</f>
        <v>28.22</v>
      </c>
      <c r="X1453" s="6">
        <f>tbl_Raw_Data[[#This Row],[Net_Amount_Before_Tax]]*tbl_Raw_Data[[#This Row],[Tax_Pct]]/100</f>
        <v>1.411</v>
      </c>
      <c r="Y1453" s="6">
        <f>tbl_Raw_Data[[#This Row],[Net_Amount_Before_Tax]]+tbl_Raw_Data[[#This Row],[Tax_Amount]]</f>
        <v>29.631</v>
      </c>
      <c r="Z1453" s="6">
        <f t="shared" si="114"/>
        <v>1</v>
      </c>
    </row>
    <row r="1454" spans="1:26" x14ac:dyDescent="0.3">
      <c r="A1454" s="23" t="s">
        <v>2575</v>
      </c>
      <c r="B1454" s="34">
        <v>45813</v>
      </c>
      <c r="C1454" s="23" t="s">
        <v>27</v>
      </c>
      <c r="D1454" s="23" t="s">
        <v>52</v>
      </c>
      <c r="E1454" s="23" t="s">
        <v>52</v>
      </c>
      <c r="F1454" s="23">
        <v>160022</v>
      </c>
      <c r="G1454" s="23" t="s">
        <v>30</v>
      </c>
      <c r="H1454" s="23" t="s">
        <v>31</v>
      </c>
      <c r="I1454" s="23" t="s">
        <v>32</v>
      </c>
      <c r="J1454" s="23" t="s">
        <v>23</v>
      </c>
      <c r="K1454" s="23" t="s">
        <v>24</v>
      </c>
      <c r="L1454" s="23">
        <v>1</v>
      </c>
      <c r="M1454" s="23">
        <v>135.13999999999999</v>
      </c>
      <c r="N1454" s="23">
        <v>5</v>
      </c>
      <c r="O1454" s="23">
        <v>12</v>
      </c>
      <c r="P1454" s="23" t="s">
        <v>65</v>
      </c>
      <c r="Q1454" s="23" t="s">
        <v>44</v>
      </c>
      <c r="R1454" s="23">
        <f t="shared" si="110"/>
        <v>1</v>
      </c>
      <c r="S1454" s="23" t="str">
        <f t="shared" si="111"/>
        <v>ORD101452_20250605_CUST00896_MED017</v>
      </c>
      <c r="T1454" s="23">
        <f t="shared" si="112"/>
        <v>1</v>
      </c>
      <c r="U1454" s="6">
        <f t="shared" si="113"/>
        <v>135.13999999999999</v>
      </c>
      <c r="V1454" s="6">
        <f>tbl_Raw_Data[[#This Row],[Discount_Pct]]*tbl_Raw_Data[[#This Row],[Gross_Amount]]/100</f>
        <v>6.7569999999999997</v>
      </c>
      <c r="W1454" s="6">
        <f>tbl_Raw_Data[[#This Row],[Gross_Amount]]-tbl_Raw_Data[[#This Row],[Discount_Amount]]</f>
        <v>128.38299999999998</v>
      </c>
      <c r="X1454" s="6">
        <f>tbl_Raw_Data[[#This Row],[Net_Amount_Before_Tax]]*tbl_Raw_Data[[#This Row],[Tax_Pct]]/100</f>
        <v>15.405959999999999</v>
      </c>
      <c r="Y1454" s="6">
        <f>tbl_Raw_Data[[#This Row],[Net_Amount_Before_Tax]]+tbl_Raw_Data[[#This Row],[Tax_Amount]]</f>
        <v>143.78895999999997</v>
      </c>
      <c r="Z1454" s="6">
        <f t="shared" si="114"/>
        <v>1</v>
      </c>
    </row>
    <row r="1455" spans="1:26" x14ac:dyDescent="0.3">
      <c r="A1455" s="23" t="s">
        <v>2577</v>
      </c>
      <c r="B1455" s="34">
        <v>45344</v>
      </c>
      <c r="C1455" s="23" t="s">
        <v>2578</v>
      </c>
      <c r="D1455" s="23" t="s">
        <v>72</v>
      </c>
      <c r="E1455" s="23" t="s">
        <v>73</v>
      </c>
      <c r="F1455" s="23">
        <v>302001</v>
      </c>
      <c r="G1455" s="23" t="s">
        <v>233</v>
      </c>
      <c r="H1455" s="23" t="s">
        <v>234</v>
      </c>
      <c r="I1455" s="23" t="s">
        <v>104</v>
      </c>
      <c r="J1455" s="23" t="s">
        <v>42</v>
      </c>
      <c r="K1455" s="23" t="s">
        <v>24</v>
      </c>
      <c r="L1455" s="23">
        <v>1</v>
      </c>
      <c r="M1455" s="23">
        <v>149.76</v>
      </c>
      <c r="N1455" s="23">
        <v>5</v>
      </c>
      <c r="O1455" s="23">
        <v>12</v>
      </c>
      <c r="P1455" s="23" t="s">
        <v>58</v>
      </c>
      <c r="Q1455" s="23" t="s">
        <v>34</v>
      </c>
      <c r="R1455" s="23">
        <f t="shared" si="110"/>
        <v>1</v>
      </c>
      <c r="S1455" s="23" t="str">
        <f t="shared" si="111"/>
        <v>ORD101454_20240222_CUST03282_MED019</v>
      </c>
      <c r="T1455" s="23">
        <f t="shared" si="112"/>
        <v>1</v>
      </c>
      <c r="U1455" s="6">
        <f t="shared" si="113"/>
        <v>149.76</v>
      </c>
      <c r="V1455" s="6">
        <f>tbl_Raw_Data[[#This Row],[Discount_Pct]]*tbl_Raw_Data[[#This Row],[Gross_Amount]]/100</f>
        <v>7.4879999999999995</v>
      </c>
      <c r="W1455" s="6">
        <f>tbl_Raw_Data[[#This Row],[Gross_Amount]]-tbl_Raw_Data[[#This Row],[Discount_Amount]]</f>
        <v>142.27199999999999</v>
      </c>
      <c r="X1455" s="6">
        <f>tbl_Raw_Data[[#This Row],[Net_Amount_Before_Tax]]*tbl_Raw_Data[[#This Row],[Tax_Pct]]/100</f>
        <v>17.07264</v>
      </c>
      <c r="Y1455" s="6">
        <f>tbl_Raw_Data[[#This Row],[Net_Amount_Before_Tax]]+tbl_Raw_Data[[#This Row],[Tax_Amount]]</f>
        <v>159.34464</v>
      </c>
      <c r="Z1455" s="6">
        <f t="shared" si="114"/>
        <v>1</v>
      </c>
    </row>
    <row r="1456" spans="1:26" x14ac:dyDescent="0.3">
      <c r="A1456" s="23" t="s">
        <v>2579</v>
      </c>
      <c r="B1456" s="34">
        <v>45449</v>
      </c>
      <c r="C1456" s="23" t="s">
        <v>2580</v>
      </c>
      <c r="D1456" s="23" t="s">
        <v>130</v>
      </c>
      <c r="E1456" s="23" t="s">
        <v>131</v>
      </c>
      <c r="F1456" s="23">
        <v>700019</v>
      </c>
      <c r="G1456" s="23" t="s">
        <v>196</v>
      </c>
      <c r="H1456" s="23" t="s">
        <v>197</v>
      </c>
      <c r="I1456" s="23" t="s">
        <v>32</v>
      </c>
      <c r="J1456" s="23" t="s">
        <v>42</v>
      </c>
      <c r="K1456" s="23" t="s">
        <v>24</v>
      </c>
      <c r="L1456" s="23">
        <v>2</v>
      </c>
      <c r="M1456" s="23">
        <v>24.97</v>
      </c>
      <c r="N1456" s="23">
        <v>10</v>
      </c>
      <c r="O1456" s="23">
        <v>5</v>
      </c>
      <c r="P1456" s="23" t="s">
        <v>43</v>
      </c>
      <c r="Q1456" s="23" t="s">
        <v>34</v>
      </c>
      <c r="R1456" s="23">
        <f t="shared" si="110"/>
        <v>1</v>
      </c>
      <c r="S1456" s="23" t="str">
        <f t="shared" si="111"/>
        <v>ORD101455_20240606_CUST03379_MED011</v>
      </c>
      <c r="T1456" s="23">
        <f t="shared" si="112"/>
        <v>1</v>
      </c>
      <c r="U1456" s="6">
        <f t="shared" si="113"/>
        <v>49.94</v>
      </c>
      <c r="V1456" s="6">
        <f>tbl_Raw_Data[[#This Row],[Discount_Pct]]*tbl_Raw_Data[[#This Row],[Gross_Amount]]/100</f>
        <v>4.9939999999999998</v>
      </c>
      <c r="W1456" s="6">
        <f>tbl_Raw_Data[[#This Row],[Gross_Amount]]-tbl_Raw_Data[[#This Row],[Discount_Amount]]</f>
        <v>44.945999999999998</v>
      </c>
      <c r="X1456" s="6">
        <f>tbl_Raw_Data[[#This Row],[Net_Amount_Before_Tax]]*tbl_Raw_Data[[#This Row],[Tax_Pct]]/100</f>
        <v>2.2473000000000001</v>
      </c>
      <c r="Y1456" s="6">
        <f>tbl_Raw_Data[[#This Row],[Net_Amount_Before_Tax]]+tbl_Raw_Data[[#This Row],[Tax_Amount]]</f>
        <v>47.193300000000001</v>
      </c>
      <c r="Z1456" s="6">
        <f t="shared" si="114"/>
        <v>2</v>
      </c>
    </row>
    <row r="1457" spans="1:26" x14ac:dyDescent="0.3">
      <c r="A1457" s="23" t="s">
        <v>2579</v>
      </c>
      <c r="B1457" s="34">
        <v>45685</v>
      </c>
      <c r="C1457" s="23" t="s">
        <v>2581</v>
      </c>
      <c r="D1457" s="23" t="s">
        <v>130</v>
      </c>
      <c r="E1457" s="23" t="s">
        <v>131</v>
      </c>
      <c r="F1457" s="23">
        <v>700091</v>
      </c>
      <c r="G1457" s="23" t="s">
        <v>74</v>
      </c>
      <c r="H1457" s="23" t="s">
        <v>75</v>
      </c>
      <c r="I1457" s="23" t="s">
        <v>76</v>
      </c>
      <c r="J1457" s="23" t="s">
        <v>77</v>
      </c>
      <c r="K1457" s="23" t="s">
        <v>57</v>
      </c>
      <c r="L1457" s="23">
        <v>1</v>
      </c>
      <c r="M1457" s="23">
        <v>59.63</v>
      </c>
      <c r="N1457" s="23">
        <v>15</v>
      </c>
      <c r="O1457" s="23">
        <v>5</v>
      </c>
      <c r="P1457" s="23" t="s">
        <v>89</v>
      </c>
      <c r="Q1457" s="23" t="s">
        <v>34</v>
      </c>
      <c r="R1457" s="23">
        <f t="shared" si="110"/>
        <v>1</v>
      </c>
      <c r="S1457" s="23" t="str">
        <f t="shared" si="111"/>
        <v>ORD101455_20250128_CUST01130_MED008</v>
      </c>
      <c r="T1457" s="23">
        <f t="shared" si="112"/>
        <v>1</v>
      </c>
      <c r="U1457" s="6">
        <f t="shared" si="113"/>
        <v>59.63</v>
      </c>
      <c r="V1457" s="6">
        <f>tbl_Raw_Data[[#This Row],[Discount_Pct]]*tbl_Raw_Data[[#This Row],[Gross_Amount]]/100</f>
        <v>8.9444999999999997</v>
      </c>
      <c r="W1457" s="6">
        <f>tbl_Raw_Data[[#This Row],[Gross_Amount]]-tbl_Raw_Data[[#This Row],[Discount_Amount]]</f>
        <v>50.685500000000005</v>
      </c>
      <c r="X1457" s="6">
        <f>tbl_Raw_Data[[#This Row],[Net_Amount_Before_Tax]]*tbl_Raw_Data[[#This Row],[Tax_Pct]]/100</f>
        <v>2.5342750000000001</v>
      </c>
      <c r="Y1457" s="6">
        <f>tbl_Raw_Data[[#This Row],[Net_Amount_Before_Tax]]+tbl_Raw_Data[[#This Row],[Tax_Amount]]</f>
        <v>53.219775000000006</v>
      </c>
      <c r="Z1457" s="6">
        <f t="shared" si="114"/>
        <v>3</v>
      </c>
    </row>
    <row r="1458" spans="1:26" x14ac:dyDescent="0.3">
      <c r="A1458" s="23" t="s">
        <v>2582</v>
      </c>
      <c r="B1458" s="34">
        <v>45447</v>
      </c>
      <c r="C1458" s="23" t="s">
        <v>2583</v>
      </c>
      <c r="D1458" s="23" t="s">
        <v>72</v>
      </c>
      <c r="E1458" s="23" t="s">
        <v>73</v>
      </c>
      <c r="F1458" s="23">
        <v>302017</v>
      </c>
      <c r="G1458" s="23" t="s">
        <v>233</v>
      </c>
      <c r="H1458" s="23" t="s">
        <v>234</v>
      </c>
      <c r="I1458" s="23" t="s">
        <v>104</v>
      </c>
      <c r="J1458" s="23" t="s">
        <v>42</v>
      </c>
      <c r="K1458" s="23" t="s">
        <v>24</v>
      </c>
      <c r="L1458" s="23">
        <v>1</v>
      </c>
      <c r="M1458" s="23">
        <v>169.1</v>
      </c>
      <c r="N1458" s="23">
        <v>0</v>
      </c>
      <c r="O1458" s="23">
        <v>5</v>
      </c>
      <c r="P1458" s="23" t="s">
        <v>25</v>
      </c>
      <c r="Q1458" s="23" t="s">
        <v>34</v>
      </c>
      <c r="R1458" s="23">
        <f t="shared" si="110"/>
        <v>1</v>
      </c>
      <c r="S1458" s="23" t="str">
        <f t="shared" si="111"/>
        <v>ORD101457_20240604_CUST01749_MED019</v>
      </c>
      <c r="T1458" s="23">
        <f t="shared" si="112"/>
        <v>1</v>
      </c>
      <c r="U1458" s="6">
        <f t="shared" si="113"/>
        <v>169.1</v>
      </c>
      <c r="V1458" s="6">
        <f>tbl_Raw_Data[[#This Row],[Discount_Pct]]*tbl_Raw_Data[[#This Row],[Gross_Amount]]/100</f>
        <v>0</v>
      </c>
      <c r="W1458" s="6">
        <f>tbl_Raw_Data[[#This Row],[Gross_Amount]]-tbl_Raw_Data[[#This Row],[Discount_Amount]]</f>
        <v>169.1</v>
      </c>
      <c r="X1458" s="6">
        <f>tbl_Raw_Data[[#This Row],[Net_Amount_Before_Tax]]*tbl_Raw_Data[[#This Row],[Tax_Pct]]/100</f>
        <v>8.4550000000000001</v>
      </c>
      <c r="Y1458" s="6">
        <f>tbl_Raw_Data[[#This Row],[Net_Amount_Before_Tax]]+tbl_Raw_Data[[#This Row],[Tax_Amount]]</f>
        <v>177.55500000000001</v>
      </c>
      <c r="Z1458" s="6">
        <f t="shared" si="114"/>
        <v>2</v>
      </c>
    </row>
    <row r="1459" spans="1:26" x14ac:dyDescent="0.3">
      <c r="A1459" s="23" t="s">
        <v>2584</v>
      </c>
      <c r="B1459" s="34">
        <v>45359</v>
      </c>
      <c r="C1459" s="23" t="s">
        <v>687</v>
      </c>
      <c r="D1459" s="23" t="s">
        <v>142</v>
      </c>
      <c r="E1459" s="23" t="s">
        <v>81</v>
      </c>
      <c r="F1459" s="23">
        <v>380058</v>
      </c>
      <c r="G1459" s="23" t="s">
        <v>283</v>
      </c>
      <c r="H1459" s="23" t="s">
        <v>284</v>
      </c>
      <c r="I1459" s="23" t="s">
        <v>104</v>
      </c>
      <c r="J1459" s="23" t="s">
        <v>42</v>
      </c>
      <c r="K1459" s="23" t="s">
        <v>57</v>
      </c>
      <c r="L1459" s="23">
        <v>6</v>
      </c>
      <c r="M1459" s="23">
        <v>321.97000000000003</v>
      </c>
      <c r="N1459" s="23">
        <v>5</v>
      </c>
      <c r="O1459" s="23">
        <v>5</v>
      </c>
      <c r="P1459" s="23" t="s">
        <v>65</v>
      </c>
      <c r="Q1459" s="23" t="s">
        <v>44</v>
      </c>
      <c r="R1459" s="23">
        <f t="shared" si="110"/>
        <v>1</v>
      </c>
      <c r="S1459" s="23" t="str">
        <f t="shared" si="111"/>
        <v>ORD101458_20240308_CUST00898_MED030</v>
      </c>
      <c r="T1459" s="23">
        <f t="shared" si="112"/>
        <v>1</v>
      </c>
      <c r="U1459" s="6">
        <f t="shared" si="113"/>
        <v>1931.8200000000002</v>
      </c>
      <c r="V1459" s="6">
        <f>tbl_Raw_Data[[#This Row],[Discount_Pct]]*tbl_Raw_Data[[#This Row],[Gross_Amount]]/100</f>
        <v>96.591000000000008</v>
      </c>
      <c r="W1459" s="6">
        <f>tbl_Raw_Data[[#This Row],[Gross_Amount]]-tbl_Raw_Data[[#This Row],[Discount_Amount]]</f>
        <v>1835.2290000000003</v>
      </c>
      <c r="X1459" s="6">
        <f>tbl_Raw_Data[[#This Row],[Net_Amount_Before_Tax]]*tbl_Raw_Data[[#This Row],[Tax_Pct]]/100</f>
        <v>91.761450000000011</v>
      </c>
      <c r="Y1459" s="6">
        <f>tbl_Raw_Data[[#This Row],[Net_Amount_Before_Tax]]+tbl_Raw_Data[[#This Row],[Tax_Amount]]</f>
        <v>1926.9904500000002</v>
      </c>
      <c r="Z1459" s="6">
        <f t="shared" si="114"/>
        <v>3</v>
      </c>
    </row>
    <row r="1460" spans="1:26" x14ac:dyDescent="0.3">
      <c r="A1460" s="23" t="s">
        <v>2585</v>
      </c>
      <c r="B1460" s="34">
        <v>45556</v>
      </c>
      <c r="C1460" s="23" t="s">
        <v>2586</v>
      </c>
      <c r="D1460" s="23" t="s">
        <v>72</v>
      </c>
      <c r="E1460" s="23" t="s">
        <v>73</v>
      </c>
      <c r="F1460" s="23">
        <v>302019</v>
      </c>
      <c r="G1460" s="23" t="s">
        <v>124</v>
      </c>
      <c r="H1460" s="23" t="s">
        <v>125</v>
      </c>
      <c r="I1460" s="23" t="s">
        <v>104</v>
      </c>
      <c r="J1460" s="23" t="s">
        <v>114</v>
      </c>
      <c r="K1460" s="23" t="s">
        <v>24</v>
      </c>
      <c r="L1460" s="23">
        <v>4</v>
      </c>
      <c r="M1460" s="23">
        <v>126.49</v>
      </c>
      <c r="N1460" s="23">
        <v>5</v>
      </c>
      <c r="O1460" s="23">
        <v>18</v>
      </c>
      <c r="P1460" s="23" t="s">
        <v>89</v>
      </c>
      <c r="Q1460" s="23" t="s">
        <v>34</v>
      </c>
      <c r="R1460" s="23">
        <f t="shared" si="110"/>
        <v>1</v>
      </c>
      <c r="S1460" s="23" t="str">
        <f t="shared" si="111"/>
        <v>ORD101459_20240921_CUST02364_MED018</v>
      </c>
      <c r="T1460" s="23">
        <f t="shared" si="112"/>
        <v>1</v>
      </c>
      <c r="U1460" s="6">
        <f t="shared" si="113"/>
        <v>505.96</v>
      </c>
      <c r="V1460" s="6">
        <f>tbl_Raw_Data[[#This Row],[Discount_Pct]]*tbl_Raw_Data[[#This Row],[Gross_Amount]]/100</f>
        <v>25.297999999999998</v>
      </c>
      <c r="W1460" s="6">
        <f>tbl_Raw_Data[[#This Row],[Gross_Amount]]-tbl_Raw_Data[[#This Row],[Discount_Amount]]</f>
        <v>480.66199999999998</v>
      </c>
      <c r="X1460" s="6">
        <f>tbl_Raw_Data[[#This Row],[Net_Amount_Before_Tax]]*tbl_Raw_Data[[#This Row],[Tax_Pct]]/100</f>
        <v>86.519159999999999</v>
      </c>
      <c r="Y1460" s="6">
        <f>tbl_Raw_Data[[#This Row],[Net_Amount_Before_Tax]]+tbl_Raw_Data[[#This Row],[Tax_Amount]]</f>
        <v>567.18115999999998</v>
      </c>
      <c r="Z1460" s="6">
        <f t="shared" si="114"/>
        <v>2</v>
      </c>
    </row>
    <row r="1461" spans="1:26" x14ac:dyDescent="0.3">
      <c r="A1461" s="23" t="s">
        <v>2587</v>
      </c>
      <c r="B1461" s="34">
        <v>45895</v>
      </c>
      <c r="C1461" s="23" t="s">
        <v>2588</v>
      </c>
      <c r="D1461" s="23" t="s">
        <v>52</v>
      </c>
      <c r="E1461" s="23" t="s">
        <v>52</v>
      </c>
      <c r="F1461" s="23">
        <v>160022</v>
      </c>
      <c r="G1461" s="23" t="s">
        <v>185</v>
      </c>
      <c r="H1461" s="23" t="s">
        <v>186</v>
      </c>
      <c r="I1461" s="23" t="s">
        <v>76</v>
      </c>
      <c r="J1461" s="23" t="s">
        <v>187</v>
      </c>
      <c r="K1461" s="23" t="s">
        <v>57</v>
      </c>
      <c r="L1461" s="23">
        <v>3</v>
      </c>
      <c r="M1461" s="23">
        <v>95.93</v>
      </c>
      <c r="N1461" s="23">
        <v>0</v>
      </c>
      <c r="O1461" s="23">
        <v>5</v>
      </c>
      <c r="P1461" s="23" t="s">
        <v>33</v>
      </c>
      <c r="Q1461" s="23" t="s">
        <v>34</v>
      </c>
      <c r="R1461" s="23">
        <f t="shared" si="110"/>
        <v>1</v>
      </c>
      <c r="S1461" s="23" t="str">
        <f t="shared" si="111"/>
        <v>ORD101460_20250826_CUST02131_MED009</v>
      </c>
      <c r="T1461" s="23">
        <f t="shared" si="112"/>
        <v>1</v>
      </c>
      <c r="U1461" s="6">
        <f t="shared" si="113"/>
        <v>287.79000000000002</v>
      </c>
      <c r="V1461" s="6">
        <f>tbl_Raw_Data[[#This Row],[Discount_Pct]]*tbl_Raw_Data[[#This Row],[Gross_Amount]]/100</f>
        <v>0</v>
      </c>
      <c r="W1461" s="6">
        <f>tbl_Raw_Data[[#This Row],[Gross_Amount]]-tbl_Raw_Data[[#This Row],[Discount_Amount]]</f>
        <v>287.79000000000002</v>
      </c>
      <c r="X1461" s="6">
        <f>tbl_Raw_Data[[#This Row],[Net_Amount_Before_Tax]]*tbl_Raw_Data[[#This Row],[Tax_Pct]]/100</f>
        <v>14.3895</v>
      </c>
      <c r="Y1461" s="6">
        <f>tbl_Raw_Data[[#This Row],[Net_Amount_Before_Tax]]+tbl_Raw_Data[[#This Row],[Tax_Amount]]</f>
        <v>302.17950000000002</v>
      </c>
      <c r="Z1461" s="6">
        <f t="shared" si="114"/>
        <v>2</v>
      </c>
    </row>
    <row r="1462" spans="1:26" x14ac:dyDescent="0.3">
      <c r="A1462" s="23" t="s">
        <v>2589</v>
      </c>
      <c r="B1462" s="34">
        <v>45813</v>
      </c>
      <c r="C1462" s="23" t="s">
        <v>2590</v>
      </c>
      <c r="D1462" s="23" t="s">
        <v>142</v>
      </c>
      <c r="E1462" s="23" t="s">
        <v>81</v>
      </c>
      <c r="F1462" s="23">
        <v>380001</v>
      </c>
      <c r="G1462" s="23" t="s">
        <v>20</v>
      </c>
      <c r="H1462" s="23" t="s">
        <v>21</v>
      </c>
      <c r="I1462" s="23" t="s">
        <v>22</v>
      </c>
      <c r="J1462" s="23" t="s">
        <v>23</v>
      </c>
      <c r="K1462" s="23" t="s">
        <v>24</v>
      </c>
      <c r="L1462" s="23">
        <v>6</v>
      </c>
      <c r="M1462" s="23">
        <v>120.67</v>
      </c>
      <c r="N1462" s="23">
        <v>5</v>
      </c>
      <c r="O1462" s="23">
        <v>5</v>
      </c>
      <c r="P1462" s="23" t="s">
        <v>43</v>
      </c>
      <c r="Q1462" s="23" t="s">
        <v>34</v>
      </c>
      <c r="R1462" s="23">
        <f t="shared" si="110"/>
        <v>1</v>
      </c>
      <c r="S1462" s="23" t="str">
        <f t="shared" si="111"/>
        <v>ORD101461_20250605_CUST01232_MED024</v>
      </c>
      <c r="T1462" s="23">
        <f t="shared" si="112"/>
        <v>1</v>
      </c>
      <c r="U1462" s="6">
        <f t="shared" si="113"/>
        <v>724.02</v>
      </c>
      <c r="V1462" s="6">
        <f>tbl_Raw_Data[[#This Row],[Discount_Pct]]*tbl_Raw_Data[[#This Row],[Gross_Amount]]/100</f>
        <v>36.201000000000001</v>
      </c>
      <c r="W1462" s="6">
        <f>tbl_Raw_Data[[#This Row],[Gross_Amount]]-tbl_Raw_Data[[#This Row],[Discount_Amount]]</f>
        <v>687.81899999999996</v>
      </c>
      <c r="X1462" s="6">
        <f>tbl_Raw_Data[[#This Row],[Net_Amount_Before_Tax]]*tbl_Raw_Data[[#This Row],[Tax_Pct]]/100</f>
        <v>34.390949999999997</v>
      </c>
      <c r="Y1462" s="6">
        <f>tbl_Raw_Data[[#This Row],[Net_Amount_Before_Tax]]+tbl_Raw_Data[[#This Row],[Tax_Amount]]</f>
        <v>722.20994999999994</v>
      </c>
      <c r="Z1462" s="6">
        <f t="shared" si="114"/>
        <v>2</v>
      </c>
    </row>
    <row r="1463" spans="1:26" x14ac:dyDescent="0.3">
      <c r="A1463" s="23" t="s">
        <v>2591</v>
      </c>
      <c r="B1463" s="34">
        <v>45516</v>
      </c>
      <c r="C1463" s="23" t="s">
        <v>2273</v>
      </c>
      <c r="D1463" s="23" t="s">
        <v>142</v>
      </c>
      <c r="E1463" s="23" t="s">
        <v>81</v>
      </c>
      <c r="F1463" s="23">
        <v>380058</v>
      </c>
      <c r="G1463" s="23" t="s">
        <v>102</v>
      </c>
      <c r="H1463" s="23" t="s">
        <v>103</v>
      </c>
      <c r="I1463" s="23" t="s">
        <v>104</v>
      </c>
      <c r="J1463" s="23" t="s">
        <v>64</v>
      </c>
      <c r="K1463" s="23" t="s">
        <v>57</v>
      </c>
      <c r="L1463" s="23">
        <v>1</v>
      </c>
      <c r="M1463" s="23">
        <v>88.85</v>
      </c>
      <c r="N1463" s="23">
        <v>5</v>
      </c>
      <c r="O1463" s="23">
        <v>5</v>
      </c>
      <c r="P1463" s="23" t="s">
        <v>58</v>
      </c>
      <c r="Q1463" s="23" t="s">
        <v>26</v>
      </c>
      <c r="R1463" s="23">
        <f t="shared" si="110"/>
        <v>1</v>
      </c>
      <c r="S1463" s="23" t="str">
        <f t="shared" si="111"/>
        <v>ORD101462_20240812_CUST01019_MED029</v>
      </c>
      <c r="T1463" s="23">
        <f t="shared" si="112"/>
        <v>1</v>
      </c>
      <c r="U1463" s="6">
        <f t="shared" si="113"/>
        <v>88.85</v>
      </c>
      <c r="V1463" s="6">
        <f>tbl_Raw_Data[[#This Row],[Discount_Pct]]*tbl_Raw_Data[[#This Row],[Gross_Amount]]/100</f>
        <v>4.4424999999999999</v>
      </c>
      <c r="W1463" s="6">
        <f>tbl_Raw_Data[[#This Row],[Gross_Amount]]-tbl_Raw_Data[[#This Row],[Discount_Amount]]</f>
        <v>84.407499999999999</v>
      </c>
      <c r="X1463" s="6">
        <f>tbl_Raw_Data[[#This Row],[Net_Amount_Before_Tax]]*tbl_Raw_Data[[#This Row],[Tax_Pct]]/100</f>
        <v>4.2203750000000007</v>
      </c>
      <c r="Y1463" s="6">
        <f>tbl_Raw_Data[[#This Row],[Net_Amount_Before_Tax]]+tbl_Raw_Data[[#This Row],[Tax_Amount]]</f>
        <v>88.627875000000003</v>
      </c>
      <c r="Z1463" s="6">
        <f t="shared" si="114"/>
        <v>2</v>
      </c>
    </row>
    <row r="1464" spans="1:26" x14ac:dyDescent="0.3">
      <c r="A1464" s="23" t="s">
        <v>2592</v>
      </c>
      <c r="B1464" s="34">
        <v>45631</v>
      </c>
      <c r="C1464" s="23" t="s">
        <v>2593</v>
      </c>
      <c r="D1464" s="23" t="s">
        <v>159</v>
      </c>
      <c r="E1464" s="23" t="s">
        <v>47</v>
      </c>
      <c r="F1464" s="23">
        <v>400069</v>
      </c>
      <c r="G1464" s="23" t="s">
        <v>74</v>
      </c>
      <c r="H1464" s="23" t="s">
        <v>75</v>
      </c>
      <c r="I1464" s="23" t="s">
        <v>76</v>
      </c>
      <c r="J1464" s="23" t="s">
        <v>77</v>
      </c>
      <c r="K1464" s="23" t="s">
        <v>57</v>
      </c>
      <c r="L1464" s="23">
        <v>1</v>
      </c>
      <c r="M1464" s="23">
        <v>62.61</v>
      </c>
      <c r="N1464" s="23">
        <v>15</v>
      </c>
      <c r="O1464" s="23">
        <v>5</v>
      </c>
      <c r="P1464" s="23" t="s">
        <v>25</v>
      </c>
      <c r="Q1464" s="23" t="s">
        <v>26</v>
      </c>
      <c r="R1464" s="23">
        <f t="shared" si="110"/>
        <v>1</v>
      </c>
      <c r="S1464" s="23" t="str">
        <f t="shared" si="111"/>
        <v>ORD101463_20241205_CUST01226_MED008</v>
      </c>
      <c r="T1464" s="23">
        <f t="shared" si="112"/>
        <v>1</v>
      </c>
      <c r="U1464" s="6">
        <f t="shared" si="113"/>
        <v>62.61</v>
      </c>
      <c r="V1464" s="6">
        <f>tbl_Raw_Data[[#This Row],[Discount_Pct]]*tbl_Raw_Data[[#This Row],[Gross_Amount]]/100</f>
        <v>9.3915000000000006</v>
      </c>
      <c r="W1464" s="6">
        <f>tbl_Raw_Data[[#This Row],[Gross_Amount]]-tbl_Raw_Data[[#This Row],[Discount_Amount]]</f>
        <v>53.218499999999999</v>
      </c>
      <c r="X1464" s="6">
        <f>tbl_Raw_Data[[#This Row],[Net_Amount_Before_Tax]]*tbl_Raw_Data[[#This Row],[Tax_Pct]]/100</f>
        <v>2.6609249999999998</v>
      </c>
      <c r="Y1464" s="6">
        <f>tbl_Raw_Data[[#This Row],[Net_Amount_Before_Tax]]+tbl_Raw_Data[[#This Row],[Tax_Amount]]</f>
        <v>55.879424999999998</v>
      </c>
      <c r="Z1464" s="6">
        <f t="shared" si="114"/>
        <v>3</v>
      </c>
    </row>
    <row r="1465" spans="1:26" x14ac:dyDescent="0.3">
      <c r="A1465" s="23" t="s">
        <v>2594</v>
      </c>
      <c r="B1465" s="34">
        <v>45734</v>
      </c>
      <c r="C1465" s="23" t="s">
        <v>2595</v>
      </c>
      <c r="D1465" s="23" t="s">
        <v>130</v>
      </c>
      <c r="E1465" s="23" t="s">
        <v>131</v>
      </c>
      <c r="F1465" s="23">
        <v>700019</v>
      </c>
      <c r="G1465" s="23" t="s">
        <v>145</v>
      </c>
      <c r="H1465" s="23" t="s">
        <v>146</v>
      </c>
      <c r="I1465" s="23" t="s">
        <v>147</v>
      </c>
      <c r="J1465" s="23" t="s">
        <v>148</v>
      </c>
      <c r="K1465" s="23" t="s">
        <v>24</v>
      </c>
      <c r="L1465" s="23">
        <v>5</v>
      </c>
      <c r="M1465" s="23">
        <v>101.86</v>
      </c>
      <c r="N1465" s="23">
        <v>5</v>
      </c>
      <c r="O1465" s="23">
        <v>5</v>
      </c>
      <c r="P1465" s="23" t="s">
        <v>33</v>
      </c>
      <c r="Q1465" s="23" t="s">
        <v>90</v>
      </c>
      <c r="R1465" s="23">
        <f t="shared" si="110"/>
        <v>1</v>
      </c>
      <c r="S1465" s="23" t="str">
        <f t="shared" si="111"/>
        <v>ORD101464_20250318_CUST00631_MED016</v>
      </c>
      <c r="T1465" s="23">
        <f t="shared" si="112"/>
        <v>1</v>
      </c>
      <c r="U1465" s="6">
        <f t="shared" si="113"/>
        <v>509.3</v>
      </c>
      <c r="V1465" s="6">
        <f>tbl_Raw_Data[[#This Row],[Discount_Pct]]*tbl_Raw_Data[[#This Row],[Gross_Amount]]/100</f>
        <v>25.465</v>
      </c>
      <c r="W1465" s="6">
        <f>tbl_Raw_Data[[#This Row],[Gross_Amount]]-tbl_Raw_Data[[#This Row],[Discount_Amount]]</f>
        <v>483.83500000000004</v>
      </c>
      <c r="X1465" s="6">
        <f>tbl_Raw_Data[[#This Row],[Net_Amount_Before_Tax]]*tbl_Raw_Data[[#This Row],[Tax_Pct]]/100</f>
        <v>24.191750000000003</v>
      </c>
      <c r="Y1465" s="6">
        <f>tbl_Raw_Data[[#This Row],[Net_Amount_Before_Tax]]+tbl_Raw_Data[[#This Row],[Tax_Amount]]</f>
        <v>508.02675000000005</v>
      </c>
      <c r="Z1465" s="6">
        <f t="shared" si="114"/>
        <v>0</v>
      </c>
    </row>
    <row r="1466" spans="1:26" x14ac:dyDescent="0.3">
      <c r="A1466" s="23" t="s">
        <v>2596</v>
      </c>
      <c r="B1466" s="34">
        <v>45697</v>
      </c>
      <c r="C1466" s="23" t="s">
        <v>2597</v>
      </c>
      <c r="D1466" s="23" t="s">
        <v>28</v>
      </c>
      <c r="E1466" s="23" t="s">
        <v>29</v>
      </c>
      <c r="F1466" s="23">
        <v>500081</v>
      </c>
      <c r="G1466" s="23" t="s">
        <v>138</v>
      </c>
      <c r="H1466" s="23" t="s">
        <v>139</v>
      </c>
      <c r="I1466" s="23" t="s">
        <v>50</v>
      </c>
      <c r="J1466" s="23" t="s">
        <v>140</v>
      </c>
      <c r="K1466" s="23" t="s">
        <v>24</v>
      </c>
      <c r="L1466" s="23">
        <v>2</v>
      </c>
      <c r="M1466" s="23">
        <v>150.96</v>
      </c>
      <c r="N1466" s="23">
        <v>0</v>
      </c>
      <c r="O1466" s="23">
        <v>5</v>
      </c>
      <c r="P1466" s="23" t="s">
        <v>43</v>
      </c>
      <c r="Q1466" s="23" t="s">
        <v>44</v>
      </c>
      <c r="R1466" s="23">
        <f t="shared" si="110"/>
        <v>1</v>
      </c>
      <c r="S1466" s="23" t="str">
        <f t="shared" si="111"/>
        <v>ORD101465_20250209_CUST02411_MED013</v>
      </c>
      <c r="T1466" s="23">
        <f t="shared" si="112"/>
        <v>1</v>
      </c>
      <c r="U1466" s="6">
        <f t="shared" si="113"/>
        <v>301.92</v>
      </c>
      <c r="V1466" s="6">
        <f>tbl_Raw_Data[[#This Row],[Discount_Pct]]*tbl_Raw_Data[[#This Row],[Gross_Amount]]/100</f>
        <v>0</v>
      </c>
      <c r="W1466" s="6">
        <f>tbl_Raw_Data[[#This Row],[Gross_Amount]]-tbl_Raw_Data[[#This Row],[Discount_Amount]]</f>
        <v>301.92</v>
      </c>
      <c r="X1466" s="6">
        <f>tbl_Raw_Data[[#This Row],[Net_Amount_Before_Tax]]*tbl_Raw_Data[[#This Row],[Tax_Pct]]/100</f>
        <v>15.096000000000002</v>
      </c>
      <c r="Y1466" s="6">
        <f>tbl_Raw_Data[[#This Row],[Net_Amount_Before_Tax]]+tbl_Raw_Data[[#This Row],[Tax_Amount]]</f>
        <v>317.01600000000002</v>
      </c>
      <c r="Z1466" s="6">
        <f t="shared" si="114"/>
        <v>0</v>
      </c>
    </row>
    <row r="1467" spans="1:26" x14ac:dyDescent="0.3">
      <c r="A1467" s="23" t="s">
        <v>2598</v>
      </c>
      <c r="B1467" s="34">
        <v>45376</v>
      </c>
      <c r="C1467" s="23" t="s">
        <v>1713</v>
      </c>
      <c r="D1467" s="23" t="s">
        <v>159</v>
      </c>
      <c r="E1467" s="23" t="s">
        <v>47</v>
      </c>
      <c r="F1467" s="23">
        <v>400001</v>
      </c>
      <c r="G1467" s="23" t="s">
        <v>68</v>
      </c>
      <c r="H1467" s="23" t="s">
        <v>69</v>
      </c>
      <c r="I1467" s="23" t="s">
        <v>55</v>
      </c>
      <c r="J1467" s="23" t="s">
        <v>56</v>
      </c>
      <c r="K1467" s="23" t="s">
        <v>24</v>
      </c>
      <c r="L1467" s="23">
        <v>3</v>
      </c>
      <c r="M1467" s="23">
        <v>24.7</v>
      </c>
      <c r="N1467" s="23">
        <v>5</v>
      </c>
      <c r="O1467" s="23">
        <v>12</v>
      </c>
      <c r="P1467" s="23" t="s">
        <v>58</v>
      </c>
      <c r="Q1467" s="23" t="s">
        <v>34</v>
      </c>
      <c r="R1467" s="23">
        <f t="shared" si="110"/>
        <v>1</v>
      </c>
      <c r="S1467" s="23" t="str">
        <f t="shared" si="111"/>
        <v>ORD101466_20240325_CUST00413_MED003</v>
      </c>
      <c r="T1467" s="23">
        <f t="shared" si="112"/>
        <v>1</v>
      </c>
      <c r="U1467" s="6">
        <f t="shared" si="113"/>
        <v>74.099999999999994</v>
      </c>
      <c r="V1467" s="6">
        <f>tbl_Raw_Data[[#This Row],[Discount_Pct]]*tbl_Raw_Data[[#This Row],[Gross_Amount]]/100</f>
        <v>3.7050000000000001</v>
      </c>
      <c r="W1467" s="6">
        <f>tbl_Raw_Data[[#This Row],[Gross_Amount]]-tbl_Raw_Data[[#This Row],[Discount_Amount]]</f>
        <v>70.394999999999996</v>
      </c>
      <c r="X1467" s="6">
        <f>tbl_Raw_Data[[#This Row],[Net_Amount_Before_Tax]]*tbl_Raw_Data[[#This Row],[Tax_Pct]]/100</f>
        <v>8.4474</v>
      </c>
      <c r="Y1467" s="6">
        <f>tbl_Raw_Data[[#This Row],[Net_Amount_Before_Tax]]+tbl_Raw_Data[[#This Row],[Tax_Amount]]</f>
        <v>78.842399999999998</v>
      </c>
      <c r="Z1467" s="6">
        <f t="shared" si="114"/>
        <v>2</v>
      </c>
    </row>
    <row r="1468" spans="1:26" x14ac:dyDescent="0.3">
      <c r="A1468" s="23" t="s">
        <v>2599</v>
      </c>
      <c r="B1468" s="34">
        <v>45294</v>
      </c>
      <c r="C1468" s="23" t="s">
        <v>2600</v>
      </c>
      <c r="D1468" s="23" t="s">
        <v>92</v>
      </c>
      <c r="E1468" s="23" t="s">
        <v>93</v>
      </c>
      <c r="F1468" s="23">
        <v>560038</v>
      </c>
      <c r="G1468" s="23" t="s">
        <v>192</v>
      </c>
      <c r="H1468" s="23" t="s">
        <v>193</v>
      </c>
      <c r="I1468" s="23" t="s">
        <v>41</v>
      </c>
      <c r="J1468" s="23" t="s">
        <v>194</v>
      </c>
      <c r="K1468" s="23" t="s">
        <v>24</v>
      </c>
      <c r="L1468" s="23">
        <v>1</v>
      </c>
      <c r="M1468" s="23">
        <v>36.659999999999997</v>
      </c>
      <c r="N1468" s="23">
        <v>5</v>
      </c>
      <c r="O1468" s="23">
        <v>18</v>
      </c>
      <c r="P1468" s="23" t="s">
        <v>58</v>
      </c>
      <c r="Q1468" s="23" t="s">
        <v>34</v>
      </c>
      <c r="R1468" s="23">
        <f t="shared" si="110"/>
        <v>1</v>
      </c>
      <c r="S1468" s="23" t="str">
        <f t="shared" si="111"/>
        <v>ORD101467_20240103_CUST01931_MED002</v>
      </c>
      <c r="T1468" s="23">
        <f t="shared" si="112"/>
        <v>1</v>
      </c>
      <c r="U1468" s="6">
        <f t="shared" si="113"/>
        <v>36.659999999999997</v>
      </c>
      <c r="V1468" s="6">
        <f>tbl_Raw_Data[[#This Row],[Discount_Pct]]*tbl_Raw_Data[[#This Row],[Gross_Amount]]/100</f>
        <v>1.8329999999999997</v>
      </c>
      <c r="W1468" s="6">
        <f>tbl_Raw_Data[[#This Row],[Gross_Amount]]-tbl_Raw_Data[[#This Row],[Discount_Amount]]</f>
        <v>34.826999999999998</v>
      </c>
      <c r="X1468" s="6">
        <f>tbl_Raw_Data[[#This Row],[Net_Amount_Before_Tax]]*tbl_Raw_Data[[#This Row],[Tax_Pct]]/100</f>
        <v>6.2688600000000001</v>
      </c>
      <c r="Y1468" s="6">
        <f>tbl_Raw_Data[[#This Row],[Net_Amount_Before_Tax]]+tbl_Raw_Data[[#This Row],[Tax_Amount]]</f>
        <v>41.095860000000002</v>
      </c>
      <c r="Z1468" s="6">
        <f t="shared" si="114"/>
        <v>1</v>
      </c>
    </row>
    <row r="1469" spans="1:26" x14ac:dyDescent="0.3">
      <c r="A1469" s="23" t="s">
        <v>2599</v>
      </c>
      <c r="B1469" s="34">
        <v>45609</v>
      </c>
      <c r="C1469" s="23" t="s">
        <v>195</v>
      </c>
      <c r="D1469" s="23" t="s">
        <v>159</v>
      </c>
      <c r="E1469" s="23" t="s">
        <v>47</v>
      </c>
      <c r="F1469" s="23">
        <v>400050</v>
      </c>
      <c r="G1469" s="23" t="s">
        <v>192</v>
      </c>
      <c r="H1469" s="23" t="s">
        <v>193</v>
      </c>
      <c r="I1469" s="23" t="s">
        <v>41</v>
      </c>
      <c r="J1469" s="23" t="s">
        <v>194</v>
      </c>
      <c r="K1469" s="23" t="s">
        <v>24</v>
      </c>
      <c r="L1469" s="23">
        <v>6</v>
      </c>
      <c r="M1469" s="23">
        <v>28.87</v>
      </c>
      <c r="N1469" s="23">
        <v>0</v>
      </c>
      <c r="O1469" s="23">
        <v>5</v>
      </c>
      <c r="P1469" s="23" t="s">
        <v>43</v>
      </c>
      <c r="Q1469" s="23" t="s">
        <v>26</v>
      </c>
      <c r="R1469" s="23">
        <f t="shared" si="110"/>
        <v>1</v>
      </c>
      <c r="S1469" s="23" t="str">
        <f t="shared" si="111"/>
        <v>ORD101467_20241113_CUST01353_MED002</v>
      </c>
      <c r="T1469" s="23">
        <f t="shared" si="112"/>
        <v>1</v>
      </c>
      <c r="U1469" s="6">
        <f t="shared" si="113"/>
        <v>173.22</v>
      </c>
      <c r="V1469" s="6">
        <f>tbl_Raw_Data[[#This Row],[Discount_Pct]]*tbl_Raw_Data[[#This Row],[Gross_Amount]]/100</f>
        <v>0</v>
      </c>
      <c r="W1469" s="6">
        <f>tbl_Raw_Data[[#This Row],[Gross_Amount]]-tbl_Raw_Data[[#This Row],[Discount_Amount]]</f>
        <v>173.22</v>
      </c>
      <c r="X1469" s="6">
        <f>tbl_Raw_Data[[#This Row],[Net_Amount_Before_Tax]]*tbl_Raw_Data[[#This Row],[Tax_Pct]]/100</f>
        <v>8.6609999999999996</v>
      </c>
      <c r="Y1469" s="6">
        <f>tbl_Raw_Data[[#This Row],[Net_Amount_Before_Tax]]+tbl_Raw_Data[[#This Row],[Tax_Amount]]</f>
        <v>181.881</v>
      </c>
      <c r="Z1469" s="6">
        <f t="shared" si="114"/>
        <v>1</v>
      </c>
    </row>
    <row r="1470" spans="1:26" x14ac:dyDescent="0.3">
      <c r="A1470" s="23" t="s">
        <v>2601</v>
      </c>
      <c r="B1470" s="34">
        <v>45794</v>
      </c>
      <c r="C1470" s="23" t="s">
        <v>2602</v>
      </c>
      <c r="D1470" s="23" t="s">
        <v>87</v>
      </c>
      <c r="E1470" s="23" t="s">
        <v>88</v>
      </c>
      <c r="F1470" s="23">
        <v>600040</v>
      </c>
      <c r="G1470" s="23" t="s">
        <v>233</v>
      </c>
      <c r="H1470" s="23" t="s">
        <v>234</v>
      </c>
      <c r="I1470" s="23" t="s">
        <v>104</v>
      </c>
      <c r="J1470" s="23" t="s">
        <v>42</v>
      </c>
      <c r="K1470" s="23" t="s">
        <v>24</v>
      </c>
      <c r="L1470" s="23">
        <v>1</v>
      </c>
      <c r="M1470" s="23">
        <v>165.89</v>
      </c>
      <c r="N1470" s="23">
        <v>0</v>
      </c>
      <c r="O1470" s="23">
        <v>12</v>
      </c>
      <c r="P1470" s="23" t="s">
        <v>43</v>
      </c>
      <c r="Q1470" s="23" t="s">
        <v>34</v>
      </c>
      <c r="R1470" s="23">
        <f t="shared" si="110"/>
        <v>1</v>
      </c>
      <c r="S1470" s="23" t="str">
        <f t="shared" si="111"/>
        <v>ORD101469_20250517_CUST00441_MED019</v>
      </c>
      <c r="T1470" s="23">
        <f t="shared" si="112"/>
        <v>1</v>
      </c>
      <c r="U1470" s="6">
        <f t="shared" si="113"/>
        <v>165.89</v>
      </c>
      <c r="V1470" s="6">
        <f>tbl_Raw_Data[[#This Row],[Discount_Pct]]*tbl_Raw_Data[[#This Row],[Gross_Amount]]/100</f>
        <v>0</v>
      </c>
      <c r="W1470" s="6">
        <f>tbl_Raw_Data[[#This Row],[Gross_Amount]]-tbl_Raw_Data[[#This Row],[Discount_Amount]]</f>
        <v>165.89</v>
      </c>
      <c r="X1470" s="6">
        <f>tbl_Raw_Data[[#This Row],[Net_Amount_Before_Tax]]*tbl_Raw_Data[[#This Row],[Tax_Pct]]/100</f>
        <v>19.906799999999997</v>
      </c>
      <c r="Y1470" s="6">
        <f>tbl_Raw_Data[[#This Row],[Net_Amount_Before_Tax]]+tbl_Raw_Data[[#This Row],[Tax_Amount]]</f>
        <v>185.79679999999999</v>
      </c>
      <c r="Z1470" s="6">
        <f t="shared" si="114"/>
        <v>1</v>
      </c>
    </row>
    <row r="1471" spans="1:26" x14ac:dyDescent="0.3">
      <c r="A1471" s="23" t="s">
        <v>2603</v>
      </c>
      <c r="B1471" s="34">
        <v>45558</v>
      </c>
      <c r="C1471" s="23" t="s">
        <v>2604</v>
      </c>
      <c r="D1471" s="23" t="s">
        <v>52</v>
      </c>
      <c r="E1471" s="23" t="s">
        <v>52</v>
      </c>
      <c r="F1471" s="23">
        <v>160019</v>
      </c>
      <c r="G1471" s="23" t="s">
        <v>256</v>
      </c>
      <c r="H1471" s="23" t="s">
        <v>257</v>
      </c>
      <c r="I1471" s="23" t="s">
        <v>22</v>
      </c>
      <c r="J1471" s="23" t="s">
        <v>258</v>
      </c>
      <c r="K1471" s="23" t="s">
        <v>57</v>
      </c>
      <c r="L1471" s="23">
        <v>2</v>
      </c>
      <c r="M1471" s="23">
        <v>58.89</v>
      </c>
      <c r="N1471" s="23">
        <v>10</v>
      </c>
      <c r="O1471" s="23">
        <v>18</v>
      </c>
      <c r="P1471" s="23" t="s">
        <v>25</v>
      </c>
      <c r="Q1471" s="23" t="s">
        <v>26</v>
      </c>
      <c r="R1471" s="23">
        <f t="shared" si="110"/>
        <v>1</v>
      </c>
      <c r="S1471" s="23" t="str">
        <f t="shared" si="111"/>
        <v>ORD101470_20240923_CUST00645_MED025</v>
      </c>
      <c r="T1471" s="23">
        <f t="shared" si="112"/>
        <v>1</v>
      </c>
      <c r="U1471" s="6">
        <f t="shared" si="113"/>
        <v>117.78</v>
      </c>
      <c r="V1471" s="6">
        <f>tbl_Raw_Data[[#This Row],[Discount_Pct]]*tbl_Raw_Data[[#This Row],[Gross_Amount]]/100</f>
        <v>11.777999999999999</v>
      </c>
      <c r="W1471" s="6">
        <f>tbl_Raw_Data[[#This Row],[Gross_Amount]]-tbl_Raw_Data[[#This Row],[Discount_Amount]]</f>
        <v>106.00200000000001</v>
      </c>
      <c r="X1471" s="6">
        <f>tbl_Raw_Data[[#This Row],[Net_Amount_Before_Tax]]*tbl_Raw_Data[[#This Row],[Tax_Pct]]/100</f>
        <v>19.080359999999999</v>
      </c>
      <c r="Y1471" s="6">
        <f>tbl_Raw_Data[[#This Row],[Net_Amount_Before_Tax]]+tbl_Raw_Data[[#This Row],[Tax_Amount]]</f>
        <v>125.08236000000001</v>
      </c>
      <c r="Z1471" s="6">
        <f t="shared" si="114"/>
        <v>2</v>
      </c>
    </row>
    <row r="1472" spans="1:26" x14ac:dyDescent="0.3">
      <c r="A1472" s="23" t="s">
        <v>2605</v>
      </c>
      <c r="B1472" s="34">
        <v>45972</v>
      </c>
      <c r="C1472" s="23" t="s">
        <v>2606</v>
      </c>
      <c r="D1472" s="23" t="s">
        <v>100</v>
      </c>
      <c r="E1472" s="23" t="s">
        <v>101</v>
      </c>
      <c r="F1472" s="23">
        <v>201305</v>
      </c>
      <c r="G1472" s="23" t="s">
        <v>145</v>
      </c>
      <c r="H1472" s="23" t="s">
        <v>146</v>
      </c>
      <c r="I1472" s="23" t="s">
        <v>147</v>
      </c>
      <c r="J1472" s="23" t="s">
        <v>148</v>
      </c>
      <c r="K1472" s="23" t="s">
        <v>24</v>
      </c>
      <c r="L1472" s="23">
        <v>3</v>
      </c>
      <c r="M1472" s="23">
        <v>102.57</v>
      </c>
      <c r="N1472" s="23">
        <v>5</v>
      </c>
      <c r="O1472" s="23">
        <v>5</v>
      </c>
      <c r="P1472" s="23" t="s">
        <v>33</v>
      </c>
      <c r="Q1472" s="23" t="s">
        <v>34</v>
      </c>
      <c r="R1472" s="23">
        <f t="shared" si="110"/>
        <v>1</v>
      </c>
      <c r="S1472" s="23" t="str">
        <f t="shared" si="111"/>
        <v>ORD101471_20251111_CUST00667_MED016</v>
      </c>
      <c r="T1472" s="23">
        <f t="shared" si="112"/>
        <v>1</v>
      </c>
      <c r="U1472" s="6">
        <f t="shared" si="113"/>
        <v>307.70999999999998</v>
      </c>
      <c r="V1472" s="6">
        <f>tbl_Raw_Data[[#This Row],[Discount_Pct]]*tbl_Raw_Data[[#This Row],[Gross_Amount]]/100</f>
        <v>15.3855</v>
      </c>
      <c r="W1472" s="6">
        <f>tbl_Raw_Data[[#This Row],[Gross_Amount]]-tbl_Raw_Data[[#This Row],[Discount_Amount]]</f>
        <v>292.3245</v>
      </c>
      <c r="X1472" s="6">
        <f>tbl_Raw_Data[[#This Row],[Net_Amount_Before_Tax]]*tbl_Raw_Data[[#This Row],[Tax_Pct]]/100</f>
        <v>14.616225</v>
      </c>
      <c r="Y1472" s="6">
        <f>tbl_Raw_Data[[#This Row],[Net_Amount_Before_Tax]]+tbl_Raw_Data[[#This Row],[Tax_Amount]]</f>
        <v>306.94072499999999</v>
      </c>
      <c r="Z1472" s="6">
        <f t="shared" si="114"/>
        <v>3</v>
      </c>
    </row>
    <row r="1473" spans="1:26" x14ac:dyDescent="0.3">
      <c r="A1473" s="23" t="s">
        <v>2607</v>
      </c>
      <c r="B1473" s="34">
        <v>45608</v>
      </c>
      <c r="C1473" s="23" t="s">
        <v>2608</v>
      </c>
      <c r="D1473" s="23" t="s">
        <v>46</v>
      </c>
      <c r="E1473" s="23" t="s">
        <v>47</v>
      </c>
      <c r="F1473" s="23">
        <v>411001</v>
      </c>
      <c r="G1473" s="23" t="s">
        <v>132</v>
      </c>
      <c r="H1473" s="23" t="s">
        <v>133</v>
      </c>
      <c r="I1473" s="23" t="s">
        <v>134</v>
      </c>
      <c r="J1473" s="23" t="s">
        <v>135</v>
      </c>
      <c r="K1473" s="23" t="s">
        <v>57</v>
      </c>
      <c r="L1473" s="23">
        <v>1</v>
      </c>
      <c r="M1473" s="23">
        <v>69.010000000000005</v>
      </c>
      <c r="N1473" s="23">
        <v>0</v>
      </c>
      <c r="O1473" s="23">
        <v>5</v>
      </c>
      <c r="P1473" s="23" t="s">
        <v>89</v>
      </c>
      <c r="Q1473" s="23" t="s">
        <v>34</v>
      </c>
      <c r="R1473" s="23">
        <f t="shared" si="110"/>
        <v>1</v>
      </c>
      <c r="S1473" s="23" t="str">
        <f t="shared" si="111"/>
        <v>ORD101472_20241112_CUST02729_MED007</v>
      </c>
      <c r="T1473" s="23">
        <f t="shared" si="112"/>
        <v>1</v>
      </c>
      <c r="U1473" s="6">
        <f t="shared" si="113"/>
        <v>69.010000000000005</v>
      </c>
      <c r="V1473" s="6">
        <f>tbl_Raw_Data[[#This Row],[Discount_Pct]]*tbl_Raw_Data[[#This Row],[Gross_Amount]]/100</f>
        <v>0</v>
      </c>
      <c r="W1473" s="6">
        <f>tbl_Raw_Data[[#This Row],[Gross_Amount]]-tbl_Raw_Data[[#This Row],[Discount_Amount]]</f>
        <v>69.010000000000005</v>
      </c>
      <c r="X1473" s="6">
        <f>tbl_Raw_Data[[#This Row],[Net_Amount_Before_Tax]]*tbl_Raw_Data[[#This Row],[Tax_Pct]]/100</f>
        <v>3.4504999999999999</v>
      </c>
      <c r="Y1473" s="6">
        <f>tbl_Raw_Data[[#This Row],[Net_Amount_Before_Tax]]+tbl_Raw_Data[[#This Row],[Tax_Amount]]</f>
        <v>72.46050000000001</v>
      </c>
      <c r="Z1473" s="6">
        <f t="shared" si="114"/>
        <v>1</v>
      </c>
    </row>
    <row r="1474" spans="1:26" x14ac:dyDescent="0.3">
      <c r="A1474" s="23" t="s">
        <v>2607</v>
      </c>
      <c r="B1474" s="34">
        <v>45751</v>
      </c>
      <c r="C1474" s="23" t="s">
        <v>2609</v>
      </c>
      <c r="D1474" s="23" t="s">
        <v>92</v>
      </c>
      <c r="E1474" s="23" t="s">
        <v>93</v>
      </c>
      <c r="F1474" s="23">
        <v>560034</v>
      </c>
      <c r="G1474" s="23" t="s">
        <v>20</v>
      </c>
      <c r="H1474" s="23" t="s">
        <v>21</v>
      </c>
      <c r="I1474" s="23" t="s">
        <v>22</v>
      </c>
      <c r="J1474" s="23" t="s">
        <v>23</v>
      </c>
      <c r="K1474" s="23" t="s">
        <v>24</v>
      </c>
      <c r="L1474" s="23">
        <v>1</v>
      </c>
      <c r="M1474" s="23">
        <v>146.88</v>
      </c>
      <c r="N1474" s="23">
        <v>10</v>
      </c>
      <c r="O1474" s="23">
        <v>12</v>
      </c>
      <c r="P1474" s="23" t="s">
        <v>58</v>
      </c>
      <c r="Q1474" s="23" t="s">
        <v>90</v>
      </c>
      <c r="R1474" s="23">
        <f t="shared" ref="R1474:R1537" si="115">COUNTIFS($A$2:$A$8001,A1474,$B$2:$B$8001,B1474,$C$2:$C$8001,C1474,$G$2:$G$8001,G1474)</f>
        <v>1</v>
      </c>
      <c r="S1474" s="23" t="str">
        <f t="shared" ref="S1474:S1537" si="116">A1474&amp;"_"&amp;TEXT(B1474,"yyyymmdd")&amp;"_"&amp;C1474&amp;"_"&amp;G1474</f>
        <v>ORD101472_20250404_CUST00517_MED024</v>
      </c>
      <c r="T1474" s="23">
        <f t="shared" ref="T1474:T1537" si="117">COUNTIF($S$2:$S$8001,S1474)</f>
        <v>1</v>
      </c>
      <c r="U1474" s="6">
        <f t="shared" ref="U1474:U1537" si="118">L1474*M1474</f>
        <v>146.88</v>
      </c>
      <c r="V1474" s="6">
        <f>tbl_Raw_Data[[#This Row],[Discount_Pct]]*tbl_Raw_Data[[#This Row],[Gross_Amount]]/100</f>
        <v>14.687999999999999</v>
      </c>
      <c r="W1474" s="6">
        <f>tbl_Raw_Data[[#This Row],[Gross_Amount]]-tbl_Raw_Data[[#This Row],[Discount_Amount]]</f>
        <v>132.19200000000001</v>
      </c>
      <c r="X1474" s="6">
        <f>tbl_Raw_Data[[#This Row],[Net_Amount_Before_Tax]]*tbl_Raw_Data[[#This Row],[Tax_Pct]]/100</f>
        <v>15.863040000000002</v>
      </c>
      <c r="Y1474" s="6">
        <f>tbl_Raw_Data[[#This Row],[Net_Amount_Before_Tax]]+tbl_Raw_Data[[#This Row],[Tax_Amount]]</f>
        <v>148.05504000000002</v>
      </c>
      <c r="Z1474" s="6">
        <f t="shared" ref="Z1474:Z1537" si="119">COUNTIFS($C$2:$C$8001,C1474,$Q$2:$Q$8001,"Delivered")</f>
        <v>1</v>
      </c>
    </row>
    <row r="1475" spans="1:26" x14ac:dyDescent="0.3">
      <c r="A1475" s="23" t="s">
        <v>2610</v>
      </c>
      <c r="B1475" s="34">
        <v>45417</v>
      </c>
      <c r="C1475" s="23" t="s">
        <v>2611</v>
      </c>
      <c r="D1475" s="23" t="s">
        <v>52</v>
      </c>
      <c r="E1475" s="23" t="s">
        <v>52</v>
      </c>
      <c r="F1475" s="23">
        <v>160022</v>
      </c>
      <c r="G1475" s="23" t="s">
        <v>229</v>
      </c>
      <c r="H1475" s="23" t="s">
        <v>230</v>
      </c>
      <c r="I1475" s="23" t="s">
        <v>84</v>
      </c>
      <c r="J1475" s="23" t="s">
        <v>140</v>
      </c>
      <c r="K1475" s="23" t="s">
        <v>24</v>
      </c>
      <c r="L1475" s="23">
        <v>2</v>
      </c>
      <c r="M1475" s="23">
        <v>181.77</v>
      </c>
      <c r="N1475" s="23">
        <v>15</v>
      </c>
      <c r="O1475" s="23">
        <v>5</v>
      </c>
      <c r="P1475" s="23" t="s">
        <v>58</v>
      </c>
      <c r="Q1475" s="23" t="s">
        <v>34</v>
      </c>
      <c r="R1475" s="23">
        <f t="shared" si="115"/>
        <v>1</v>
      </c>
      <c r="S1475" s="23" t="str">
        <f t="shared" si="116"/>
        <v>ORD101474_20240505_CUST02640_MED022</v>
      </c>
      <c r="T1475" s="23">
        <f t="shared" si="117"/>
        <v>1</v>
      </c>
      <c r="U1475" s="6">
        <f t="shared" si="118"/>
        <v>363.54</v>
      </c>
      <c r="V1475" s="6">
        <f>tbl_Raw_Data[[#This Row],[Discount_Pct]]*tbl_Raw_Data[[#This Row],[Gross_Amount]]/100</f>
        <v>54.531000000000006</v>
      </c>
      <c r="W1475" s="6">
        <f>tbl_Raw_Data[[#This Row],[Gross_Amount]]-tbl_Raw_Data[[#This Row],[Discount_Amount]]</f>
        <v>309.00900000000001</v>
      </c>
      <c r="X1475" s="6">
        <f>tbl_Raw_Data[[#This Row],[Net_Amount_Before_Tax]]*tbl_Raw_Data[[#This Row],[Tax_Pct]]/100</f>
        <v>15.45045</v>
      </c>
      <c r="Y1475" s="6">
        <f>tbl_Raw_Data[[#This Row],[Net_Amount_Before_Tax]]+tbl_Raw_Data[[#This Row],[Tax_Amount]]</f>
        <v>324.45945</v>
      </c>
      <c r="Z1475" s="6">
        <f t="shared" si="119"/>
        <v>2</v>
      </c>
    </row>
    <row r="1476" spans="1:26" x14ac:dyDescent="0.3">
      <c r="A1476" s="23" t="s">
        <v>2612</v>
      </c>
      <c r="B1476" s="34">
        <v>45692</v>
      </c>
      <c r="C1476" s="23" t="s">
        <v>2613</v>
      </c>
      <c r="D1476" s="23" t="s">
        <v>46</v>
      </c>
      <c r="E1476" s="23" t="s">
        <v>47</v>
      </c>
      <c r="F1476" s="23">
        <v>411014</v>
      </c>
      <c r="G1476" s="23" t="s">
        <v>68</v>
      </c>
      <c r="H1476" s="23" t="s">
        <v>69</v>
      </c>
      <c r="I1476" s="23" t="s">
        <v>55</v>
      </c>
      <c r="J1476" s="23" t="s">
        <v>56</v>
      </c>
      <c r="K1476" s="23" t="s">
        <v>24</v>
      </c>
      <c r="L1476" s="23">
        <v>1</v>
      </c>
      <c r="M1476" s="23">
        <v>31</v>
      </c>
      <c r="N1476" s="23">
        <v>10</v>
      </c>
      <c r="O1476" s="23">
        <v>12</v>
      </c>
      <c r="P1476" s="23" t="s">
        <v>33</v>
      </c>
      <c r="Q1476" s="23" t="s">
        <v>90</v>
      </c>
      <c r="R1476" s="23">
        <f t="shared" si="115"/>
        <v>1</v>
      </c>
      <c r="S1476" s="23" t="str">
        <f t="shared" si="116"/>
        <v>ORD101475_20250204_CUST00785_MED003</v>
      </c>
      <c r="T1476" s="23">
        <f t="shared" si="117"/>
        <v>1</v>
      </c>
      <c r="U1476" s="6">
        <f t="shared" si="118"/>
        <v>31</v>
      </c>
      <c r="V1476" s="6">
        <f>tbl_Raw_Data[[#This Row],[Discount_Pct]]*tbl_Raw_Data[[#This Row],[Gross_Amount]]/100</f>
        <v>3.1</v>
      </c>
      <c r="W1476" s="6">
        <f>tbl_Raw_Data[[#This Row],[Gross_Amount]]-tbl_Raw_Data[[#This Row],[Discount_Amount]]</f>
        <v>27.9</v>
      </c>
      <c r="X1476" s="6">
        <f>tbl_Raw_Data[[#This Row],[Net_Amount_Before_Tax]]*tbl_Raw_Data[[#This Row],[Tax_Pct]]/100</f>
        <v>3.3479999999999994</v>
      </c>
      <c r="Y1476" s="6">
        <f>tbl_Raw_Data[[#This Row],[Net_Amount_Before_Tax]]+tbl_Raw_Data[[#This Row],[Tax_Amount]]</f>
        <v>31.247999999999998</v>
      </c>
      <c r="Z1476" s="6">
        <f t="shared" si="119"/>
        <v>0</v>
      </c>
    </row>
    <row r="1477" spans="1:26" x14ac:dyDescent="0.3">
      <c r="A1477" s="23" t="s">
        <v>2614</v>
      </c>
      <c r="B1477" s="34">
        <v>45699</v>
      </c>
      <c r="C1477" s="23" t="s">
        <v>2615</v>
      </c>
      <c r="D1477" s="23" t="s">
        <v>100</v>
      </c>
      <c r="E1477" s="23" t="s">
        <v>101</v>
      </c>
      <c r="F1477" s="23">
        <v>201305</v>
      </c>
      <c r="G1477" s="23" t="s">
        <v>48</v>
      </c>
      <c r="H1477" s="23" t="s">
        <v>49</v>
      </c>
      <c r="I1477" s="23" t="s">
        <v>50</v>
      </c>
      <c r="J1477" s="23" t="s">
        <v>23</v>
      </c>
      <c r="K1477" s="23" t="s">
        <v>24</v>
      </c>
      <c r="L1477" s="23">
        <v>1</v>
      </c>
      <c r="M1477" s="23">
        <v>100.75</v>
      </c>
      <c r="N1477" s="23">
        <v>5</v>
      </c>
      <c r="O1477" s="23">
        <v>18</v>
      </c>
      <c r="P1477" s="23" t="s">
        <v>58</v>
      </c>
      <c r="Q1477" s="23" t="s">
        <v>44</v>
      </c>
      <c r="R1477" s="23">
        <f t="shared" si="115"/>
        <v>1</v>
      </c>
      <c r="S1477" s="23" t="str">
        <f t="shared" si="116"/>
        <v>ORD101476_20250211_CUST03211_MED028</v>
      </c>
      <c r="T1477" s="23">
        <f t="shared" si="117"/>
        <v>1</v>
      </c>
      <c r="U1477" s="6">
        <f t="shared" si="118"/>
        <v>100.75</v>
      </c>
      <c r="V1477" s="6">
        <f>tbl_Raw_Data[[#This Row],[Discount_Pct]]*tbl_Raw_Data[[#This Row],[Gross_Amount]]/100</f>
        <v>5.0374999999999996</v>
      </c>
      <c r="W1477" s="6">
        <f>tbl_Raw_Data[[#This Row],[Gross_Amount]]-tbl_Raw_Data[[#This Row],[Discount_Amount]]</f>
        <v>95.712500000000006</v>
      </c>
      <c r="X1477" s="6">
        <f>tbl_Raw_Data[[#This Row],[Net_Amount_Before_Tax]]*tbl_Raw_Data[[#This Row],[Tax_Pct]]/100</f>
        <v>17.228249999999999</v>
      </c>
      <c r="Y1477" s="6">
        <f>tbl_Raw_Data[[#This Row],[Net_Amount_Before_Tax]]+tbl_Raw_Data[[#This Row],[Tax_Amount]]</f>
        <v>112.94075000000001</v>
      </c>
      <c r="Z1477" s="6">
        <f t="shared" si="119"/>
        <v>1</v>
      </c>
    </row>
    <row r="1478" spans="1:26" x14ac:dyDescent="0.3">
      <c r="A1478" s="23" t="s">
        <v>2616</v>
      </c>
      <c r="B1478" s="34">
        <v>45872</v>
      </c>
      <c r="C1478" s="23" t="s">
        <v>2617</v>
      </c>
      <c r="D1478" s="23" t="s">
        <v>92</v>
      </c>
      <c r="E1478" s="23" t="s">
        <v>93</v>
      </c>
      <c r="F1478" s="23">
        <v>560066</v>
      </c>
      <c r="G1478" s="23" t="s">
        <v>39</v>
      </c>
      <c r="H1478" s="23" t="s">
        <v>40</v>
      </c>
      <c r="I1478" s="23" t="s">
        <v>41</v>
      </c>
      <c r="J1478" s="23" t="s">
        <v>42</v>
      </c>
      <c r="K1478" s="23" t="s">
        <v>24</v>
      </c>
      <c r="L1478" s="23">
        <v>3</v>
      </c>
      <c r="M1478" s="23">
        <v>27.73</v>
      </c>
      <c r="N1478" s="23">
        <v>5</v>
      </c>
      <c r="O1478" s="23">
        <v>5</v>
      </c>
      <c r="P1478" s="23" t="s">
        <v>65</v>
      </c>
      <c r="Q1478" s="23" t="s">
        <v>34</v>
      </c>
      <c r="R1478" s="23">
        <f t="shared" si="115"/>
        <v>1</v>
      </c>
      <c r="S1478" s="23" t="str">
        <f t="shared" si="116"/>
        <v>ORD101477_20250803_CUST02867_MED001</v>
      </c>
      <c r="T1478" s="23">
        <f t="shared" si="117"/>
        <v>1</v>
      </c>
      <c r="U1478" s="6">
        <f t="shared" si="118"/>
        <v>83.19</v>
      </c>
      <c r="V1478" s="6">
        <f>tbl_Raw_Data[[#This Row],[Discount_Pct]]*tbl_Raw_Data[[#This Row],[Gross_Amount]]/100</f>
        <v>4.1594999999999995</v>
      </c>
      <c r="W1478" s="6">
        <f>tbl_Raw_Data[[#This Row],[Gross_Amount]]-tbl_Raw_Data[[#This Row],[Discount_Amount]]</f>
        <v>79.030500000000004</v>
      </c>
      <c r="X1478" s="6">
        <f>tbl_Raw_Data[[#This Row],[Net_Amount_Before_Tax]]*tbl_Raw_Data[[#This Row],[Tax_Pct]]/100</f>
        <v>3.9515250000000002</v>
      </c>
      <c r="Y1478" s="6">
        <f>tbl_Raw_Data[[#This Row],[Net_Amount_Before_Tax]]+tbl_Raw_Data[[#This Row],[Tax_Amount]]</f>
        <v>82.982025000000007</v>
      </c>
      <c r="Z1478" s="6">
        <f t="shared" si="119"/>
        <v>2</v>
      </c>
    </row>
    <row r="1479" spans="1:26" x14ac:dyDescent="0.3">
      <c r="A1479" s="23" t="s">
        <v>2616</v>
      </c>
      <c r="B1479" s="34">
        <v>45435</v>
      </c>
      <c r="C1479" s="23" t="s">
        <v>2618</v>
      </c>
      <c r="D1479" s="23" t="s">
        <v>72</v>
      </c>
      <c r="E1479" s="23" t="s">
        <v>73</v>
      </c>
      <c r="F1479" s="23">
        <v>302021</v>
      </c>
      <c r="G1479" s="23" t="s">
        <v>53</v>
      </c>
      <c r="H1479" s="23" t="s">
        <v>54</v>
      </c>
      <c r="I1479" s="23" t="s">
        <v>55</v>
      </c>
      <c r="J1479" s="23" t="s">
        <v>56</v>
      </c>
      <c r="K1479" s="23" t="s">
        <v>57</v>
      </c>
      <c r="L1479" s="23">
        <v>2</v>
      </c>
      <c r="M1479" s="23">
        <v>52.53</v>
      </c>
      <c r="N1479" s="23">
        <v>0</v>
      </c>
      <c r="O1479" s="23">
        <v>5</v>
      </c>
      <c r="P1479" s="23" t="s">
        <v>25</v>
      </c>
      <c r="Q1479" s="23" t="s">
        <v>34</v>
      </c>
      <c r="R1479" s="23">
        <f t="shared" si="115"/>
        <v>1</v>
      </c>
      <c r="S1479" s="23" t="str">
        <f t="shared" si="116"/>
        <v>ORD101477_20240523_CUST00984_MED020</v>
      </c>
      <c r="T1479" s="23">
        <f t="shared" si="117"/>
        <v>1</v>
      </c>
      <c r="U1479" s="6">
        <f t="shared" si="118"/>
        <v>105.06</v>
      </c>
      <c r="V1479" s="6">
        <f>tbl_Raw_Data[[#This Row],[Discount_Pct]]*tbl_Raw_Data[[#This Row],[Gross_Amount]]/100</f>
        <v>0</v>
      </c>
      <c r="W1479" s="6">
        <f>tbl_Raw_Data[[#This Row],[Gross_Amount]]-tbl_Raw_Data[[#This Row],[Discount_Amount]]</f>
        <v>105.06</v>
      </c>
      <c r="X1479" s="6">
        <f>tbl_Raw_Data[[#This Row],[Net_Amount_Before_Tax]]*tbl_Raw_Data[[#This Row],[Tax_Pct]]/100</f>
        <v>5.2529999999999992</v>
      </c>
      <c r="Y1479" s="6">
        <f>tbl_Raw_Data[[#This Row],[Net_Amount_Before_Tax]]+tbl_Raw_Data[[#This Row],[Tax_Amount]]</f>
        <v>110.313</v>
      </c>
      <c r="Z1479" s="6">
        <f t="shared" si="119"/>
        <v>1</v>
      </c>
    </row>
    <row r="1480" spans="1:26" x14ac:dyDescent="0.3">
      <c r="A1480" s="23" t="s">
        <v>2619</v>
      </c>
      <c r="B1480" s="34">
        <v>46020</v>
      </c>
      <c r="C1480" s="23" t="s">
        <v>2620</v>
      </c>
      <c r="D1480" s="23" t="s">
        <v>183</v>
      </c>
      <c r="E1480" s="23" t="s">
        <v>184</v>
      </c>
      <c r="F1480" s="23">
        <v>122002</v>
      </c>
      <c r="G1480" s="23" t="s">
        <v>53</v>
      </c>
      <c r="H1480" s="23" t="s">
        <v>54</v>
      </c>
      <c r="I1480" s="23" t="s">
        <v>55</v>
      </c>
      <c r="J1480" s="23" t="s">
        <v>56</v>
      </c>
      <c r="K1480" s="23" t="s">
        <v>57</v>
      </c>
      <c r="L1480" s="23">
        <v>1</v>
      </c>
      <c r="M1480" s="23">
        <v>48.44</v>
      </c>
      <c r="N1480" s="23">
        <v>5</v>
      </c>
      <c r="O1480" s="23">
        <v>12</v>
      </c>
      <c r="P1480" s="23" t="s">
        <v>43</v>
      </c>
      <c r="Q1480" s="23" t="s">
        <v>34</v>
      </c>
      <c r="R1480" s="23">
        <f t="shared" si="115"/>
        <v>1</v>
      </c>
      <c r="S1480" s="23" t="str">
        <f t="shared" si="116"/>
        <v>ORD101479_20251229_CUST01405_MED020</v>
      </c>
      <c r="T1480" s="23">
        <f t="shared" si="117"/>
        <v>1</v>
      </c>
      <c r="U1480" s="6">
        <f t="shared" si="118"/>
        <v>48.44</v>
      </c>
      <c r="V1480" s="6">
        <f>tbl_Raw_Data[[#This Row],[Discount_Pct]]*tbl_Raw_Data[[#This Row],[Gross_Amount]]/100</f>
        <v>2.4219999999999997</v>
      </c>
      <c r="W1480" s="6">
        <f>tbl_Raw_Data[[#This Row],[Gross_Amount]]-tbl_Raw_Data[[#This Row],[Discount_Amount]]</f>
        <v>46.018000000000001</v>
      </c>
      <c r="X1480" s="6">
        <f>tbl_Raw_Data[[#This Row],[Net_Amount_Before_Tax]]*tbl_Raw_Data[[#This Row],[Tax_Pct]]/100</f>
        <v>5.5221600000000004</v>
      </c>
      <c r="Y1480" s="6">
        <f>tbl_Raw_Data[[#This Row],[Net_Amount_Before_Tax]]+tbl_Raw_Data[[#This Row],[Tax_Amount]]</f>
        <v>51.54016</v>
      </c>
      <c r="Z1480" s="6">
        <f t="shared" si="119"/>
        <v>2</v>
      </c>
    </row>
    <row r="1481" spans="1:26" x14ac:dyDescent="0.3">
      <c r="A1481" s="23" t="s">
        <v>2621</v>
      </c>
      <c r="B1481" s="34">
        <v>45966</v>
      </c>
      <c r="C1481" s="23" t="s">
        <v>2622</v>
      </c>
      <c r="D1481" s="23" t="s">
        <v>100</v>
      </c>
      <c r="E1481" s="23" t="s">
        <v>101</v>
      </c>
      <c r="F1481" s="23">
        <v>201307</v>
      </c>
      <c r="G1481" s="23" t="s">
        <v>30</v>
      </c>
      <c r="H1481" s="23" t="s">
        <v>31</v>
      </c>
      <c r="I1481" s="23" t="s">
        <v>32</v>
      </c>
      <c r="J1481" s="23" t="s">
        <v>23</v>
      </c>
      <c r="K1481" s="23" t="s">
        <v>24</v>
      </c>
      <c r="L1481" s="23">
        <v>1</v>
      </c>
      <c r="M1481" s="23">
        <v>133.04</v>
      </c>
      <c r="N1481" s="23">
        <v>5</v>
      </c>
      <c r="O1481" s="23">
        <v>12</v>
      </c>
      <c r="P1481" s="23" t="s">
        <v>89</v>
      </c>
      <c r="Q1481" s="23" t="s">
        <v>34</v>
      </c>
      <c r="R1481" s="23">
        <f t="shared" si="115"/>
        <v>1</v>
      </c>
      <c r="S1481" s="23" t="str">
        <f t="shared" si="116"/>
        <v>ORD101480_20251105_CUST03017_MED017</v>
      </c>
      <c r="T1481" s="23">
        <f t="shared" si="117"/>
        <v>1</v>
      </c>
      <c r="U1481" s="6">
        <f t="shared" si="118"/>
        <v>133.04</v>
      </c>
      <c r="V1481" s="6">
        <f>tbl_Raw_Data[[#This Row],[Discount_Pct]]*tbl_Raw_Data[[#This Row],[Gross_Amount]]/100</f>
        <v>6.6519999999999992</v>
      </c>
      <c r="W1481" s="6">
        <f>tbl_Raw_Data[[#This Row],[Gross_Amount]]-tbl_Raw_Data[[#This Row],[Discount_Amount]]</f>
        <v>126.38799999999999</v>
      </c>
      <c r="X1481" s="6">
        <f>tbl_Raw_Data[[#This Row],[Net_Amount_Before_Tax]]*tbl_Raw_Data[[#This Row],[Tax_Pct]]/100</f>
        <v>15.166559999999999</v>
      </c>
      <c r="Y1481" s="6">
        <f>tbl_Raw_Data[[#This Row],[Net_Amount_Before_Tax]]+tbl_Raw_Data[[#This Row],[Tax_Amount]]</f>
        <v>141.55455999999998</v>
      </c>
      <c r="Z1481" s="6">
        <f t="shared" si="119"/>
        <v>1</v>
      </c>
    </row>
    <row r="1482" spans="1:26" x14ac:dyDescent="0.3">
      <c r="A1482" s="23" t="s">
        <v>2623</v>
      </c>
      <c r="B1482" s="34">
        <v>45332</v>
      </c>
      <c r="C1482" s="23" t="s">
        <v>2624</v>
      </c>
      <c r="D1482" s="23" t="s">
        <v>100</v>
      </c>
      <c r="E1482" s="23" t="s">
        <v>101</v>
      </c>
      <c r="F1482" s="23">
        <v>201304</v>
      </c>
      <c r="G1482" s="23" t="s">
        <v>233</v>
      </c>
      <c r="H1482" s="23" t="s">
        <v>234</v>
      </c>
      <c r="I1482" s="23" t="s">
        <v>104</v>
      </c>
      <c r="J1482" s="23" t="s">
        <v>42</v>
      </c>
      <c r="K1482" s="23" t="s">
        <v>24</v>
      </c>
      <c r="L1482" s="23">
        <v>2</v>
      </c>
      <c r="M1482" s="23">
        <v>153.82</v>
      </c>
      <c r="N1482" s="23">
        <v>10</v>
      </c>
      <c r="O1482" s="23">
        <v>5</v>
      </c>
      <c r="P1482" s="23" t="s">
        <v>65</v>
      </c>
      <c r="Q1482" s="23" t="s">
        <v>34</v>
      </c>
      <c r="R1482" s="23">
        <f t="shared" si="115"/>
        <v>1</v>
      </c>
      <c r="S1482" s="23" t="str">
        <f t="shared" si="116"/>
        <v>ORD101481_20240210_CUST01864_MED019</v>
      </c>
      <c r="T1482" s="23">
        <f t="shared" si="117"/>
        <v>1</v>
      </c>
      <c r="U1482" s="6">
        <f t="shared" si="118"/>
        <v>307.64</v>
      </c>
      <c r="V1482" s="6">
        <f>tbl_Raw_Data[[#This Row],[Discount_Pct]]*tbl_Raw_Data[[#This Row],[Gross_Amount]]/100</f>
        <v>30.763999999999996</v>
      </c>
      <c r="W1482" s="6">
        <f>tbl_Raw_Data[[#This Row],[Gross_Amount]]-tbl_Raw_Data[[#This Row],[Discount_Amount]]</f>
        <v>276.87599999999998</v>
      </c>
      <c r="X1482" s="6">
        <f>tbl_Raw_Data[[#This Row],[Net_Amount_Before_Tax]]*tbl_Raw_Data[[#This Row],[Tax_Pct]]/100</f>
        <v>13.843799999999998</v>
      </c>
      <c r="Y1482" s="6">
        <f>tbl_Raw_Data[[#This Row],[Net_Amount_Before_Tax]]+tbl_Raw_Data[[#This Row],[Tax_Amount]]</f>
        <v>290.71979999999996</v>
      </c>
      <c r="Z1482" s="6">
        <f t="shared" si="119"/>
        <v>1</v>
      </c>
    </row>
    <row r="1483" spans="1:26" x14ac:dyDescent="0.3">
      <c r="A1483" s="23" t="s">
        <v>2625</v>
      </c>
      <c r="B1483" s="34">
        <v>45934</v>
      </c>
      <c r="C1483" s="23" t="s">
        <v>2626</v>
      </c>
      <c r="D1483" s="23" t="s">
        <v>159</v>
      </c>
      <c r="E1483" s="23" t="s">
        <v>47</v>
      </c>
      <c r="F1483" s="23">
        <v>400093</v>
      </c>
      <c r="G1483" s="23" t="s">
        <v>145</v>
      </c>
      <c r="H1483" s="23" t="s">
        <v>146</v>
      </c>
      <c r="I1483" s="23" t="s">
        <v>147</v>
      </c>
      <c r="J1483" s="23" t="s">
        <v>148</v>
      </c>
      <c r="K1483" s="23" t="s">
        <v>24</v>
      </c>
      <c r="L1483" s="23">
        <v>3</v>
      </c>
      <c r="M1483" s="23">
        <v>104.23</v>
      </c>
      <c r="N1483" s="23">
        <v>5</v>
      </c>
      <c r="O1483" s="23">
        <v>12</v>
      </c>
      <c r="P1483" s="23" t="s">
        <v>43</v>
      </c>
      <c r="Q1483" s="23" t="s">
        <v>44</v>
      </c>
      <c r="R1483" s="23">
        <f t="shared" si="115"/>
        <v>1</v>
      </c>
      <c r="S1483" s="23" t="str">
        <f t="shared" si="116"/>
        <v>ORD101482_20251004_CUST03244_MED016</v>
      </c>
      <c r="T1483" s="23">
        <f t="shared" si="117"/>
        <v>1</v>
      </c>
      <c r="U1483" s="6">
        <f t="shared" si="118"/>
        <v>312.69</v>
      </c>
      <c r="V1483" s="6">
        <f>tbl_Raw_Data[[#This Row],[Discount_Pct]]*tbl_Raw_Data[[#This Row],[Gross_Amount]]/100</f>
        <v>15.634500000000001</v>
      </c>
      <c r="W1483" s="6">
        <f>tbl_Raw_Data[[#This Row],[Gross_Amount]]-tbl_Raw_Data[[#This Row],[Discount_Amount]]</f>
        <v>297.05549999999999</v>
      </c>
      <c r="X1483" s="6">
        <f>tbl_Raw_Data[[#This Row],[Net_Amount_Before_Tax]]*tbl_Raw_Data[[#This Row],[Tax_Pct]]/100</f>
        <v>35.646660000000004</v>
      </c>
      <c r="Y1483" s="6">
        <f>tbl_Raw_Data[[#This Row],[Net_Amount_Before_Tax]]+tbl_Raw_Data[[#This Row],[Tax_Amount]]</f>
        <v>332.70215999999999</v>
      </c>
      <c r="Z1483" s="6">
        <f t="shared" si="119"/>
        <v>0</v>
      </c>
    </row>
    <row r="1484" spans="1:26" x14ac:dyDescent="0.3">
      <c r="A1484" s="23" t="s">
        <v>2627</v>
      </c>
      <c r="B1484" s="34">
        <v>45520</v>
      </c>
      <c r="C1484" s="23" t="s">
        <v>2628</v>
      </c>
      <c r="D1484" s="23" t="s">
        <v>87</v>
      </c>
      <c r="E1484" s="23" t="s">
        <v>88</v>
      </c>
      <c r="F1484" s="23">
        <v>600100</v>
      </c>
      <c r="G1484" s="23" t="s">
        <v>119</v>
      </c>
      <c r="H1484" s="23" t="s">
        <v>120</v>
      </c>
      <c r="I1484" s="23" t="s">
        <v>32</v>
      </c>
      <c r="J1484" s="23" t="s">
        <v>64</v>
      </c>
      <c r="K1484" s="23" t="s">
        <v>57</v>
      </c>
      <c r="L1484" s="23">
        <v>4</v>
      </c>
      <c r="M1484" s="23">
        <v>77.709999999999994</v>
      </c>
      <c r="N1484" s="23">
        <v>10</v>
      </c>
      <c r="O1484" s="23">
        <v>18</v>
      </c>
      <c r="P1484" s="23" t="s">
        <v>65</v>
      </c>
      <c r="Q1484" s="23" t="s">
        <v>26</v>
      </c>
      <c r="R1484" s="23">
        <f t="shared" si="115"/>
        <v>1</v>
      </c>
      <c r="S1484" s="23" t="str">
        <f t="shared" si="116"/>
        <v>ORD101483_20240816_CUST01841_MED010</v>
      </c>
      <c r="T1484" s="23">
        <f t="shared" si="117"/>
        <v>1</v>
      </c>
      <c r="U1484" s="6">
        <f t="shared" si="118"/>
        <v>310.83999999999997</v>
      </c>
      <c r="V1484" s="6">
        <f>tbl_Raw_Data[[#This Row],[Discount_Pct]]*tbl_Raw_Data[[#This Row],[Gross_Amount]]/100</f>
        <v>31.083999999999996</v>
      </c>
      <c r="W1484" s="6">
        <f>tbl_Raw_Data[[#This Row],[Gross_Amount]]-tbl_Raw_Data[[#This Row],[Discount_Amount]]</f>
        <v>279.75599999999997</v>
      </c>
      <c r="X1484" s="6">
        <f>tbl_Raw_Data[[#This Row],[Net_Amount_Before_Tax]]*tbl_Raw_Data[[#This Row],[Tax_Pct]]/100</f>
        <v>50.356079999999992</v>
      </c>
      <c r="Y1484" s="6">
        <f>tbl_Raw_Data[[#This Row],[Net_Amount_Before_Tax]]+tbl_Raw_Data[[#This Row],[Tax_Amount]]</f>
        <v>330.11207999999999</v>
      </c>
      <c r="Z1484" s="6">
        <f t="shared" si="119"/>
        <v>0</v>
      </c>
    </row>
    <row r="1485" spans="1:26" x14ac:dyDescent="0.3">
      <c r="A1485" s="23" t="s">
        <v>2629</v>
      </c>
      <c r="B1485" s="34">
        <v>45835</v>
      </c>
      <c r="C1485" s="23" t="s">
        <v>926</v>
      </c>
      <c r="D1485" s="23" t="s">
        <v>19</v>
      </c>
      <c r="E1485" s="23" t="s">
        <v>19</v>
      </c>
      <c r="F1485" s="23">
        <v>110001</v>
      </c>
      <c r="G1485" s="23" t="s">
        <v>74</v>
      </c>
      <c r="H1485" s="23" t="s">
        <v>75</v>
      </c>
      <c r="I1485" s="23" t="s">
        <v>76</v>
      </c>
      <c r="J1485" s="23" t="s">
        <v>77</v>
      </c>
      <c r="K1485" s="23" t="s">
        <v>57</v>
      </c>
      <c r="L1485" s="23">
        <v>5</v>
      </c>
      <c r="M1485" s="23">
        <v>62.08</v>
      </c>
      <c r="N1485" s="23">
        <v>5</v>
      </c>
      <c r="O1485" s="23">
        <v>12</v>
      </c>
      <c r="P1485" s="23" t="s">
        <v>25</v>
      </c>
      <c r="Q1485" s="23" t="s">
        <v>34</v>
      </c>
      <c r="R1485" s="23">
        <f t="shared" si="115"/>
        <v>1</v>
      </c>
      <c r="S1485" s="23" t="str">
        <f t="shared" si="116"/>
        <v>ORD101484_20250627_CUST00939_MED008</v>
      </c>
      <c r="T1485" s="23">
        <f t="shared" si="117"/>
        <v>1</v>
      </c>
      <c r="U1485" s="6">
        <f t="shared" si="118"/>
        <v>310.39999999999998</v>
      </c>
      <c r="V1485" s="6">
        <f>tbl_Raw_Data[[#This Row],[Discount_Pct]]*tbl_Raw_Data[[#This Row],[Gross_Amount]]/100</f>
        <v>15.52</v>
      </c>
      <c r="W1485" s="6">
        <f>tbl_Raw_Data[[#This Row],[Gross_Amount]]-tbl_Raw_Data[[#This Row],[Discount_Amount]]</f>
        <v>294.88</v>
      </c>
      <c r="X1485" s="6">
        <f>tbl_Raw_Data[[#This Row],[Net_Amount_Before_Tax]]*tbl_Raw_Data[[#This Row],[Tax_Pct]]/100</f>
        <v>35.385599999999997</v>
      </c>
      <c r="Y1485" s="6">
        <f>tbl_Raw_Data[[#This Row],[Net_Amount_Before_Tax]]+tbl_Raw_Data[[#This Row],[Tax_Amount]]</f>
        <v>330.26560000000001</v>
      </c>
      <c r="Z1485" s="6">
        <f t="shared" si="119"/>
        <v>1</v>
      </c>
    </row>
    <row r="1486" spans="1:26" x14ac:dyDescent="0.3">
      <c r="A1486" s="23" t="s">
        <v>2630</v>
      </c>
      <c r="B1486" s="34">
        <v>45851</v>
      </c>
      <c r="C1486" s="23" t="s">
        <v>2631</v>
      </c>
      <c r="D1486" s="23" t="s">
        <v>19</v>
      </c>
      <c r="E1486" s="23" t="s">
        <v>19</v>
      </c>
      <c r="F1486" s="23">
        <v>110085</v>
      </c>
      <c r="G1486" s="23" t="s">
        <v>30</v>
      </c>
      <c r="H1486" s="23" t="s">
        <v>31</v>
      </c>
      <c r="I1486" s="23" t="s">
        <v>32</v>
      </c>
      <c r="J1486" s="23" t="s">
        <v>23</v>
      </c>
      <c r="K1486" s="23" t="s">
        <v>24</v>
      </c>
      <c r="L1486" s="23">
        <v>3</v>
      </c>
      <c r="M1486" s="23">
        <v>145.51</v>
      </c>
      <c r="N1486" s="23">
        <v>10</v>
      </c>
      <c r="O1486" s="23">
        <v>5</v>
      </c>
      <c r="P1486" s="23" t="s">
        <v>58</v>
      </c>
      <c r="Q1486" s="23" t="s">
        <v>34</v>
      </c>
      <c r="R1486" s="23">
        <f t="shared" si="115"/>
        <v>1</v>
      </c>
      <c r="S1486" s="23" t="str">
        <f t="shared" si="116"/>
        <v>ORD101485_20250713_CUST01708_MED017</v>
      </c>
      <c r="T1486" s="23">
        <f t="shared" si="117"/>
        <v>1</v>
      </c>
      <c r="U1486" s="6">
        <f t="shared" si="118"/>
        <v>436.53</v>
      </c>
      <c r="V1486" s="6">
        <f>tbl_Raw_Data[[#This Row],[Discount_Pct]]*tbl_Raw_Data[[#This Row],[Gross_Amount]]/100</f>
        <v>43.652999999999992</v>
      </c>
      <c r="W1486" s="6">
        <f>tbl_Raw_Data[[#This Row],[Gross_Amount]]-tbl_Raw_Data[[#This Row],[Discount_Amount]]</f>
        <v>392.87699999999995</v>
      </c>
      <c r="X1486" s="6">
        <f>tbl_Raw_Data[[#This Row],[Net_Amount_Before_Tax]]*tbl_Raw_Data[[#This Row],[Tax_Pct]]/100</f>
        <v>19.643849999999997</v>
      </c>
      <c r="Y1486" s="6">
        <f>tbl_Raw_Data[[#This Row],[Net_Amount_Before_Tax]]+tbl_Raw_Data[[#This Row],[Tax_Amount]]</f>
        <v>412.52084999999994</v>
      </c>
      <c r="Z1486" s="6">
        <f t="shared" si="119"/>
        <v>2</v>
      </c>
    </row>
    <row r="1487" spans="1:26" x14ac:dyDescent="0.3">
      <c r="A1487" s="23" t="s">
        <v>2632</v>
      </c>
      <c r="B1487" s="34">
        <v>45886</v>
      </c>
      <c r="C1487" s="23" t="s">
        <v>626</v>
      </c>
      <c r="D1487" s="23" t="s">
        <v>72</v>
      </c>
      <c r="E1487" s="23" t="s">
        <v>73</v>
      </c>
      <c r="F1487" s="23">
        <v>302033</v>
      </c>
      <c r="G1487" s="23" t="s">
        <v>229</v>
      </c>
      <c r="H1487" s="23" t="s">
        <v>230</v>
      </c>
      <c r="I1487" s="23" t="s">
        <v>84</v>
      </c>
      <c r="J1487" s="23" t="s">
        <v>140</v>
      </c>
      <c r="K1487" s="23" t="s">
        <v>24</v>
      </c>
      <c r="L1487" s="23">
        <v>2</v>
      </c>
      <c r="M1487" s="23">
        <v>190.84</v>
      </c>
      <c r="N1487" s="23">
        <v>15</v>
      </c>
      <c r="O1487" s="23">
        <v>12</v>
      </c>
      <c r="P1487" s="23" t="s">
        <v>58</v>
      </c>
      <c r="Q1487" s="23" t="s">
        <v>44</v>
      </c>
      <c r="R1487" s="23">
        <f t="shared" si="115"/>
        <v>1</v>
      </c>
      <c r="S1487" s="23" t="str">
        <f t="shared" si="116"/>
        <v>ORD101486_20250817_CUST00875_MED022</v>
      </c>
      <c r="T1487" s="23">
        <f t="shared" si="117"/>
        <v>1</v>
      </c>
      <c r="U1487" s="6">
        <f t="shared" si="118"/>
        <v>381.68</v>
      </c>
      <c r="V1487" s="6">
        <f>tbl_Raw_Data[[#This Row],[Discount_Pct]]*tbl_Raw_Data[[#This Row],[Gross_Amount]]/100</f>
        <v>57.251999999999995</v>
      </c>
      <c r="W1487" s="6">
        <f>tbl_Raw_Data[[#This Row],[Gross_Amount]]-tbl_Raw_Data[[#This Row],[Discount_Amount]]</f>
        <v>324.428</v>
      </c>
      <c r="X1487" s="6">
        <f>tbl_Raw_Data[[#This Row],[Net_Amount_Before_Tax]]*tbl_Raw_Data[[#This Row],[Tax_Pct]]/100</f>
        <v>38.931359999999998</v>
      </c>
      <c r="Y1487" s="6">
        <f>tbl_Raw_Data[[#This Row],[Net_Amount_Before_Tax]]+tbl_Raw_Data[[#This Row],[Tax_Amount]]</f>
        <v>363.35935999999998</v>
      </c>
      <c r="Z1487" s="6">
        <f t="shared" si="119"/>
        <v>0</v>
      </c>
    </row>
    <row r="1488" spans="1:26" x14ac:dyDescent="0.3">
      <c r="A1488" s="23" t="s">
        <v>2633</v>
      </c>
      <c r="B1488" s="34">
        <v>45963</v>
      </c>
      <c r="C1488" s="23" t="s">
        <v>2114</v>
      </c>
      <c r="D1488" s="23" t="s">
        <v>19</v>
      </c>
      <c r="E1488" s="23" t="s">
        <v>19</v>
      </c>
      <c r="F1488" s="23">
        <v>110001</v>
      </c>
      <c r="G1488" s="23" t="s">
        <v>229</v>
      </c>
      <c r="H1488" s="23" t="s">
        <v>230</v>
      </c>
      <c r="I1488" s="23" t="s">
        <v>84</v>
      </c>
      <c r="J1488" s="23" t="s">
        <v>140</v>
      </c>
      <c r="K1488" s="23" t="s">
        <v>24</v>
      </c>
      <c r="L1488" s="23">
        <v>2</v>
      </c>
      <c r="M1488" s="23">
        <v>169.53</v>
      </c>
      <c r="N1488" s="23">
        <v>0</v>
      </c>
      <c r="O1488" s="23">
        <v>12</v>
      </c>
      <c r="P1488" s="23" t="s">
        <v>25</v>
      </c>
      <c r="Q1488" s="23" t="s">
        <v>34</v>
      </c>
      <c r="R1488" s="23">
        <f t="shared" si="115"/>
        <v>1</v>
      </c>
      <c r="S1488" s="23" t="str">
        <f t="shared" si="116"/>
        <v>ORD101487_20251102_CUST00821_MED022</v>
      </c>
      <c r="T1488" s="23">
        <f t="shared" si="117"/>
        <v>1</v>
      </c>
      <c r="U1488" s="6">
        <f t="shared" si="118"/>
        <v>339.06</v>
      </c>
      <c r="V1488" s="6">
        <f>tbl_Raw_Data[[#This Row],[Discount_Pct]]*tbl_Raw_Data[[#This Row],[Gross_Amount]]/100</f>
        <v>0</v>
      </c>
      <c r="W1488" s="6">
        <f>tbl_Raw_Data[[#This Row],[Gross_Amount]]-tbl_Raw_Data[[#This Row],[Discount_Amount]]</f>
        <v>339.06</v>
      </c>
      <c r="X1488" s="6">
        <f>tbl_Raw_Data[[#This Row],[Net_Amount_Before_Tax]]*tbl_Raw_Data[[#This Row],[Tax_Pct]]/100</f>
        <v>40.687200000000004</v>
      </c>
      <c r="Y1488" s="6">
        <f>tbl_Raw_Data[[#This Row],[Net_Amount_Before_Tax]]+tbl_Raw_Data[[#This Row],[Tax_Amount]]</f>
        <v>379.74720000000002</v>
      </c>
      <c r="Z1488" s="6">
        <f t="shared" si="119"/>
        <v>4</v>
      </c>
    </row>
    <row r="1489" spans="1:26" x14ac:dyDescent="0.3">
      <c r="A1489" s="23" t="s">
        <v>2634</v>
      </c>
      <c r="B1489" s="34">
        <v>45556</v>
      </c>
      <c r="C1489" s="23" t="s">
        <v>2635</v>
      </c>
      <c r="D1489" s="23" t="s">
        <v>52</v>
      </c>
      <c r="E1489" s="23" t="s">
        <v>52</v>
      </c>
      <c r="F1489" s="23">
        <v>160017</v>
      </c>
      <c r="G1489" s="23" t="s">
        <v>119</v>
      </c>
      <c r="H1489" s="23" t="s">
        <v>120</v>
      </c>
      <c r="I1489" s="23" t="s">
        <v>32</v>
      </c>
      <c r="J1489" s="23" t="s">
        <v>64</v>
      </c>
      <c r="K1489" s="23" t="s">
        <v>57</v>
      </c>
      <c r="L1489" s="23">
        <v>2</v>
      </c>
      <c r="M1489" s="23">
        <v>69.45</v>
      </c>
      <c r="N1489" s="23">
        <v>15</v>
      </c>
      <c r="O1489" s="23">
        <v>5</v>
      </c>
      <c r="P1489" s="23" t="s">
        <v>65</v>
      </c>
      <c r="Q1489" s="23" t="s">
        <v>34</v>
      </c>
      <c r="R1489" s="23">
        <f t="shared" si="115"/>
        <v>1</v>
      </c>
      <c r="S1489" s="23" t="str">
        <f t="shared" si="116"/>
        <v>ORD101488_20240921_CUST00693_MED010</v>
      </c>
      <c r="T1489" s="23">
        <f t="shared" si="117"/>
        <v>1</v>
      </c>
      <c r="U1489" s="6">
        <f t="shared" si="118"/>
        <v>138.9</v>
      </c>
      <c r="V1489" s="6">
        <f>tbl_Raw_Data[[#This Row],[Discount_Pct]]*tbl_Raw_Data[[#This Row],[Gross_Amount]]/100</f>
        <v>20.835000000000001</v>
      </c>
      <c r="W1489" s="6">
        <f>tbl_Raw_Data[[#This Row],[Gross_Amount]]-tbl_Raw_Data[[#This Row],[Discount_Amount]]</f>
        <v>118.065</v>
      </c>
      <c r="X1489" s="6">
        <f>tbl_Raw_Data[[#This Row],[Net_Amount_Before_Tax]]*tbl_Raw_Data[[#This Row],[Tax_Pct]]/100</f>
        <v>5.9032500000000008</v>
      </c>
      <c r="Y1489" s="6">
        <f>tbl_Raw_Data[[#This Row],[Net_Amount_Before_Tax]]+tbl_Raw_Data[[#This Row],[Tax_Amount]]</f>
        <v>123.96825</v>
      </c>
      <c r="Z1489" s="6">
        <f t="shared" si="119"/>
        <v>3</v>
      </c>
    </row>
    <row r="1490" spans="1:26" x14ac:dyDescent="0.3">
      <c r="A1490" s="23" t="s">
        <v>2636</v>
      </c>
      <c r="B1490" s="34">
        <v>45587</v>
      </c>
      <c r="C1490" s="23" t="s">
        <v>2637</v>
      </c>
      <c r="D1490" s="23" t="s">
        <v>72</v>
      </c>
      <c r="E1490" s="23" t="s">
        <v>73</v>
      </c>
      <c r="F1490" s="23">
        <v>302001</v>
      </c>
      <c r="G1490" s="23" t="s">
        <v>82</v>
      </c>
      <c r="H1490" s="23" t="s">
        <v>83</v>
      </c>
      <c r="I1490" s="23" t="s">
        <v>84</v>
      </c>
      <c r="J1490" s="23" t="s">
        <v>85</v>
      </c>
      <c r="K1490" s="23" t="s">
        <v>24</v>
      </c>
      <c r="L1490" s="23">
        <v>2</v>
      </c>
      <c r="M1490" s="23">
        <v>268.66000000000003</v>
      </c>
      <c r="N1490" s="23">
        <v>20</v>
      </c>
      <c r="O1490" s="23">
        <v>5</v>
      </c>
      <c r="P1490" s="23" t="s">
        <v>43</v>
      </c>
      <c r="Q1490" s="23" t="s">
        <v>34</v>
      </c>
      <c r="R1490" s="23">
        <f t="shared" si="115"/>
        <v>1</v>
      </c>
      <c r="S1490" s="23" t="str">
        <f t="shared" si="116"/>
        <v>ORD101489_20241022_CUST01268_MED023</v>
      </c>
      <c r="T1490" s="23">
        <f t="shared" si="117"/>
        <v>1</v>
      </c>
      <c r="U1490" s="6">
        <f t="shared" si="118"/>
        <v>537.32000000000005</v>
      </c>
      <c r="V1490" s="6">
        <f>tbl_Raw_Data[[#This Row],[Discount_Pct]]*tbl_Raw_Data[[#This Row],[Gross_Amount]]/100</f>
        <v>107.46400000000001</v>
      </c>
      <c r="W1490" s="6">
        <f>tbl_Raw_Data[[#This Row],[Gross_Amount]]-tbl_Raw_Data[[#This Row],[Discount_Amount]]</f>
        <v>429.85600000000005</v>
      </c>
      <c r="X1490" s="6">
        <f>tbl_Raw_Data[[#This Row],[Net_Amount_Before_Tax]]*tbl_Raw_Data[[#This Row],[Tax_Pct]]/100</f>
        <v>21.492800000000003</v>
      </c>
      <c r="Y1490" s="6">
        <f>tbl_Raw_Data[[#This Row],[Net_Amount_Before_Tax]]+tbl_Raw_Data[[#This Row],[Tax_Amount]]</f>
        <v>451.34880000000004</v>
      </c>
      <c r="Z1490" s="6">
        <f t="shared" si="119"/>
        <v>1</v>
      </c>
    </row>
    <row r="1491" spans="1:26" x14ac:dyDescent="0.3">
      <c r="A1491" s="23" t="s">
        <v>2638</v>
      </c>
      <c r="B1491" s="34">
        <v>45568</v>
      </c>
      <c r="C1491" s="23" t="s">
        <v>656</v>
      </c>
      <c r="D1491" s="23" t="s">
        <v>159</v>
      </c>
      <c r="E1491" s="23" t="s">
        <v>47</v>
      </c>
      <c r="F1491" s="23">
        <v>400076</v>
      </c>
      <c r="G1491" s="23" t="s">
        <v>256</v>
      </c>
      <c r="H1491" s="23" t="s">
        <v>257</v>
      </c>
      <c r="I1491" s="23" t="s">
        <v>22</v>
      </c>
      <c r="J1491" s="23" t="s">
        <v>258</v>
      </c>
      <c r="K1491" s="23" t="s">
        <v>57</v>
      </c>
      <c r="L1491" s="23">
        <v>2</v>
      </c>
      <c r="M1491" s="23">
        <v>59.33</v>
      </c>
      <c r="N1491" s="23">
        <v>10</v>
      </c>
      <c r="O1491" s="23">
        <v>12</v>
      </c>
      <c r="P1491" s="23" t="s">
        <v>89</v>
      </c>
      <c r="Q1491" s="23" t="s">
        <v>34</v>
      </c>
      <c r="R1491" s="23">
        <f t="shared" si="115"/>
        <v>1</v>
      </c>
      <c r="S1491" s="23" t="str">
        <f t="shared" si="116"/>
        <v>ORD101490_20241003_CUST00734_MED025</v>
      </c>
      <c r="T1491" s="23">
        <f t="shared" si="117"/>
        <v>1</v>
      </c>
      <c r="U1491" s="6">
        <f t="shared" si="118"/>
        <v>118.66</v>
      </c>
      <c r="V1491" s="6">
        <f>tbl_Raw_Data[[#This Row],[Discount_Pct]]*tbl_Raw_Data[[#This Row],[Gross_Amount]]/100</f>
        <v>11.866</v>
      </c>
      <c r="W1491" s="6">
        <f>tbl_Raw_Data[[#This Row],[Gross_Amount]]-tbl_Raw_Data[[#This Row],[Discount_Amount]]</f>
        <v>106.794</v>
      </c>
      <c r="X1491" s="6">
        <f>tbl_Raw_Data[[#This Row],[Net_Amount_Before_Tax]]*tbl_Raw_Data[[#This Row],[Tax_Pct]]/100</f>
        <v>12.81528</v>
      </c>
      <c r="Y1491" s="6">
        <f>tbl_Raw_Data[[#This Row],[Net_Amount_Before_Tax]]+tbl_Raw_Data[[#This Row],[Tax_Amount]]</f>
        <v>119.60928</v>
      </c>
      <c r="Z1491" s="6">
        <f t="shared" si="119"/>
        <v>1</v>
      </c>
    </row>
    <row r="1492" spans="1:26" x14ac:dyDescent="0.3">
      <c r="A1492" s="23" t="s">
        <v>2639</v>
      </c>
      <c r="B1492" s="34">
        <v>45921</v>
      </c>
      <c r="C1492" s="23" t="s">
        <v>2640</v>
      </c>
      <c r="D1492" s="23" t="s">
        <v>183</v>
      </c>
      <c r="E1492" s="23" t="s">
        <v>184</v>
      </c>
      <c r="F1492" s="23">
        <v>122018</v>
      </c>
      <c r="G1492" s="23" t="s">
        <v>68</v>
      </c>
      <c r="H1492" s="23" t="s">
        <v>69</v>
      </c>
      <c r="I1492" s="23" t="s">
        <v>55</v>
      </c>
      <c r="J1492" s="23" t="s">
        <v>56</v>
      </c>
      <c r="K1492" s="23" t="s">
        <v>24</v>
      </c>
      <c r="L1492" s="23">
        <v>1</v>
      </c>
      <c r="M1492" s="23">
        <v>25.34</v>
      </c>
      <c r="N1492" s="23">
        <v>0</v>
      </c>
      <c r="O1492" s="23">
        <v>5</v>
      </c>
      <c r="P1492" s="23" t="s">
        <v>65</v>
      </c>
      <c r="Q1492" s="23" t="s">
        <v>34</v>
      </c>
      <c r="R1492" s="23">
        <f t="shared" si="115"/>
        <v>1</v>
      </c>
      <c r="S1492" s="23" t="str">
        <f t="shared" si="116"/>
        <v>ORD101491_20250921_CUST01140_MED003</v>
      </c>
      <c r="T1492" s="23">
        <f t="shared" si="117"/>
        <v>1</v>
      </c>
      <c r="U1492" s="6">
        <f t="shared" si="118"/>
        <v>25.34</v>
      </c>
      <c r="V1492" s="6">
        <f>tbl_Raw_Data[[#This Row],[Discount_Pct]]*tbl_Raw_Data[[#This Row],[Gross_Amount]]/100</f>
        <v>0</v>
      </c>
      <c r="W1492" s="6">
        <f>tbl_Raw_Data[[#This Row],[Gross_Amount]]-tbl_Raw_Data[[#This Row],[Discount_Amount]]</f>
        <v>25.34</v>
      </c>
      <c r="X1492" s="6">
        <f>tbl_Raw_Data[[#This Row],[Net_Amount_Before_Tax]]*tbl_Raw_Data[[#This Row],[Tax_Pct]]/100</f>
        <v>1.2670000000000001</v>
      </c>
      <c r="Y1492" s="6">
        <f>tbl_Raw_Data[[#This Row],[Net_Amount_Before_Tax]]+tbl_Raw_Data[[#This Row],[Tax_Amount]]</f>
        <v>26.606999999999999</v>
      </c>
      <c r="Z1492" s="6">
        <f t="shared" si="119"/>
        <v>2</v>
      </c>
    </row>
    <row r="1493" spans="1:26" x14ac:dyDescent="0.3">
      <c r="A1493" s="23" t="s">
        <v>2641</v>
      </c>
      <c r="B1493" s="34">
        <v>45927</v>
      </c>
      <c r="C1493" s="23" t="s">
        <v>2642</v>
      </c>
      <c r="D1493" s="23" t="s">
        <v>183</v>
      </c>
      <c r="E1493" s="23" t="s">
        <v>184</v>
      </c>
      <c r="F1493" s="23">
        <v>122018</v>
      </c>
      <c r="G1493" s="23" t="s">
        <v>256</v>
      </c>
      <c r="H1493" s="23" t="s">
        <v>257</v>
      </c>
      <c r="I1493" s="23" t="s">
        <v>22</v>
      </c>
      <c r="J1493" s="23" t="s">
        <v>258</v>
      </c>
      <c r="K1493" s="23" t="s">
        <v>57</v>
      </c>
      <c r="L1493" s="23">
        <v>1</v>
      </c>
      <c r="M1493" s="23">
        <v>58.31</v>
      </c>
      <c r="N1493" s="23">
        <v>0</v>
      </c>
      <c r="O1493" s="23">
        <v>5</v>
      </c>
      <c r="P1493" s="23" t="s">
        <v>58</v>
      </c>
      <c r="Q1493" s="23" t="s">
        <v>34</v>
      </c>
      <c r="R1493" s="23">
        <f t="shared" si="115"/>
        <v>1</v>
      </c>
      <c r="S1493" s="23" t="str">
        <f t="shared" si="116"/>
        <v>ORD101492_20250927_CUST03295_MED025</v>
      </c>
      <c r="T1493" s="23">
        <f t="shared" si="117"/>
        <v>1</v>
      </c>
      <c r="U1493" s="6">
        <f t="shared" si="118"/>
        <v>58.31</v>
      </c>
      <c r="V1493" s="6">
        <f>tbl_Raw_Data[[#This Row],[Discount_Pct]]*tbl_Raw_Data[[#This Row],[Gross_Amount]]/100</f>
        <v>0</v>
      </c>
      <c r="W1493" s="6">
        <f>tbl_Raw_Data[[#This Row],[Gross_Amount]]-tbl_Raw_Data[[#This Row],[Discount_Amount]]</f>
        <v>58.31</v>
      </c>
      <c r="X1493" s="6">
        <f>tbl_Raw_Data[[#This Row],[Net_Amount_Before_Tax]]*tbl_Raw_Data[[#This Row],[Tax_Pct]]/100</f>
        <v>2.9155000000000002</v>
      </c>
      <c r="Y1493" s="6">
        <f>tbl_Raw_Data[[#This Row],[Net_Amount_Before_Tax]]+tbl_Raw_Data[[#This Row],[Tax_Amount]]</f>
        <v>61.225500000000004</v>
      </c>
      <c r="Z1493" s="6">
        <f t="shared" si="119"/>
        <v>2</v>
      </c>
    </row>
    <row r="1494" spans="1:26" x14ac:dyDescent="0.3">
      <c r="A1494" s="23" t="s">
        <v>2643</v>
      </c>
      <c r="B1494" s="34">
        <v>45938</v>
      </c>
      <c r="C1494" s="23" t="s">
        <v>1106</v>
      </c>
      <c r="D1494" s="23" t="s">
        <v>19</v>
      </c>
      <c r="E1494" s="23" t="s">
        <v>19</v>
      </c>
      <c r="F1494" s="23">
        <v>110044</v>
      </c>
      <c r="G1494" s="23" t="s">
        <v>196</v>
      </c>
      <c r="H1494" s="23" t="s">
        <v>197</v>
      </c>
      <c r="I1494" s="23" t="s">
        <v>32</v>
      </c>
      <c r="J1494" s="23" t="s">
        <v>42</v>
      </c>
      <c r="K1494" s="23" t="s">
        <v>24</v>
      </c>
      <c r="L1494" s="23">
        <v>3</v>
      </c>
      <c r="M1494" s="23">
        <v>27.35</v>
      </c>
      <c r="N1494" s="23">
        <v>5</v>
      </c>
      <c r="O1494" s="23">
        <v>12</v>
      </c>
      <c r="P1494" s="23" t="s">
        <v>43</v>
      </c>
      <c r="Q1494" s="23" t="s">
        <v>34</v>
      </c>
      <c r="R1494" s="23">
        <f t="shared" si="115"/>
        <v>1</v>
      </c>
      <c r="S1494" s="23" t="str">
        <f t="shared" si="116"/>
        <v>ORD101493_20251008_CUST01440_MED011</v>
      </c>
      <c r="T1494" s="23">
        <f t="shared" si="117"/>
        <v>1</v>
      </c>
      <c r="U1494" s="6">
        <f t="shared" si="118"/>
        <v>82.050000000000011</v>
      </c>
      <c r="V1494" s="6">
        <f>tbl_Raw_Data[[#This Row],[Discount_Pct]]*tbl_Raw_Data[[#This Row],[Gross_Amount]]/100</f>
        <v>4.1025000000000009</v>
      </c>
      <c r="W1494" s="6">
        <f>tbl_Raw_Data[[#This Row],[Gross_Amount]]-tbl_Raw_Data[[#This Row],[Discount_Amount]]</f>
        <v>77.947500000000005</v>
      </c>
      <c r="X1494" s="6">
        <f>tbl_Raw_Data[[#This Row],[Net_Amount_Before_Tax]]*tbl_Raw_Data[[#This Row],[Tax_Pct]]/100</f>
        <v>9.3537000000000017</v>
      </c>
      <c r="Y1494" s="6">
        <f>tbl_Raw_Data[[#This Row],[Net_Amount_Before_Tax]]+tbl_Raw_Data[[#This Row],[Tax_Amount]]</f>
        <v>87.301200000000009</v>
      </c>
      <c r="Z1494" s="6">
        <f t="shared" si="119"/>
        <v>2</v>
      </c>
    </row>
    <row r="1495" spans="1:26" x14ac:dyDescent="0.3">
      <c r="A1495" s="23" t="s">
        <v>2644</v>
      </c>
      <c r="B1495" s="34">
        <v>45944</v>
      </c>
      <c r="C1495" s="23" t="s">
        <v>2645</v>
      </c>
      <c r="D1495" s="23" t="s">
        <v>183</v>
      </c>
      <c r="E1495" s="23" t="s">
        <v>184</v>
      </c>
      <c r="F1495" s="23">
        <v>122016</v>
      </c>
      <c r="G1495" s="23" t="s">
        <v>233</v>
      </c>
      <c r="H1495" s="23" t="s">
        <v>234</v>
      </c>
      <c r="I1495" s="23" t="s">
        <v>104</v>
      </c>
      <c r="J1495" s="23" t="s">
        <v>42</v>
      </c>
      <c r="K1495" s="23" t="s">
        <v>24</v>
      </c>
      <c r="L1495" s="23">
        <v>3</v>
      </c>
      <c r="M1495" s="23">
        <v>134.71</v>
      </c>
      <c r="N1495" s="23">
        <v>20</v>
      </c>
      <c r="O1495" s="23">
        <v>5</v>
      </c>
      <c r="P1495" s="23" t="s">
        <v>89</v>
      </c>
      <c r="Q1495" s="23" t="s">
        <v>90</v>
      </c>
      <c r="R1495" s="23">
        <f t="shared" si="115"/>
        <v>1</v>
      </c>
      <c r="S1495" s="23" t="str">
        <f t="shared" si="116"/>
        <v>ORD101494_20251014_CUST01981_MED019</v>
      </c>
      <c r="T1495" s="23">
        <f t="shared" si="117"/>
        <v>1</v>
      </c>
      <c r="U1495" s="6">
        <f t="shared" si="118"/>
        <v>404.13</v>
      </c>
      <c r="V1495" s="6">
        <f>tbl_Raw_Data[[#This Row],[Discount_Pct]]*tbl_Raw_Data[[#This Row],[Gross_Amount]]/100</f>
        <v>80.826000000000008</v>
      </c>
      <c r="W1495" s="6">
        <f>tbl_Raw_Data[[#This Row],[Gross_Amount]]-tbl_Raw_Data[[#This Row],[Discount_Amount]]</f>
        <v>323.30399999999997</v>
      </c>
      <c r="X1495" s="6">
        <f>tbl_Raw_Data[[#This Row],[Net_Amount_Before_Tax]]*tbl_Raw_Data[[#This Row],[Tax_Pct]]/100</f>
        <v>16.165199999999999</v>
      </c>
      <c r="Y1495" s="6">
        <f>tbl_Raw_Data[[#This Row],[Net_Amount_Before_Tax]]+tbl_Raw_Data[[#This Row],[Tax_Amount]]</f>
        <v>339.4692</v>
      </c>
      <c r="Z1495" s="6">
        <f t="shared" si="119"/>
        <v>2</v>
      </c>
    </row>
    <row r="1496" spans="1:26" x14ac:dyDescent="0.3">
      <c r="A1496" s="23" t="s">
        <v>2646</v>
      </c>
      <c r="B1496" s="34">
        <v>45949</v>
      </c>
      <c r="C1496" s="23" t="s">
        <v>2647</v>
      </c>
      <c r="D1496" s="23" t="s">
        <v>28</v>
      </c>
      <c r="E1496" s="23" t="s">
        <v>29</v>
      </c>
      <c r="F1496" s="23">
        <v>500001</v>
      </c>
      <c r="G1496" s="23" t="s">
        <v>102</v>
      </c>
      <c r="H1496" s="23" t="s">
        <v>103</v>
      </c>
      <c r="I1496" s="23" t="s">
        <v>104</v>
      </c>
      <c r="J1496" s="23" t="s">
        <v>64</v>
      </c>
      <c r="K1496" s="23" t="s">
        <v>57</v>
      </c>
      <c r="L1496" s="23">
        <v>1</v>
      </c>
      <c r="M1496" s="23">
        <v>98.22</v>
      </c>
      <c r="N1496" s="23">
        <v>0</v>
      </c>
      <c r="O1496" s="23">
        <v>5</v>
      </c>
      <c r="P1496" s="23" t="s">
        <v>58</v>
      </c>
      <c r="Q1496" s="23" t="s">
        <v>44</v>
      </c>
      <c r="R1496" s="23">
        <f t="shared" si="115"/>
        <v>1</v>
      </c>
      <c r="S1496" s="23" t="str">
        <f t="shared" si="116"/>
        <v>ORD101495_20251019_CUST01511_MED029</v>
      </c>
      <c r="T1496" s="23">
        <f t="shared" si="117"/>
        <v>1</v>
      </c>
      <c r="U1496" s="6">
        <f t="shared" si="118"/>
        <v>98.22</v>
      </c>
      <c r="V1496" s="6">
        <f>tbl_Raw_Data[[#This Row],[Discount_Pct]]*tbl_Raw_Data[[#This Row],[Gross_Amount]]/100</f>
        <v>0</v>
      </c>
      <c r="W1496" s="6">
        <f>tbl_Raw_Data[[#This Row],[Gross_Amount]]-tbl_Raw_Data[[#This Row],[Discount_Amount]]</f>
        <v>98.22</v>
      </c>
      <c r="X1496" s="6">
        <f>tbl_Raw_Data[[#This Row],[Net_Amount_Before_Tax]]*tbl_Raw_Data[[#This Row],[Tax_Pct]]/100</f>
        <v>4.9110000000000005</v>
      </c>
      <c r="Y1496" s="6">
        <f>tbl_Raw_Data[[#This Row],[Net_Amount_Before_Tax]]+tbl_Raw_Data[[#This Row],[Tax_Amount]]</f>
        <v>103.131</v>
      </c>
      <c r="Z1496" s="6">
        <f t="shared" si="119"/>
        <v>2</v>
      </c>
    </row>
    <row r="1497" spans="1:26" x14ac:dyDescent="0.3">
      <c r="A1497" s="23" t="s">
        <v>2648</v>
      </c>
      <c r="B1497" s="34">
        <v>45717</v>
      </c>
      <c r="C1497" s="23" t="s">
        <v>2649</v>
      </c>
      <c r="D1497" s="23" t="s">
        <v>37</v>
      </c>
      <c r="E1497" s="23" t="s">
        <v>38</v>
      </c>
      <c r="F1497" s="23">
        <v>452020</v>
      </c>
      <c r="G1497" s="23" t="s">
        <v>39</v>
      </c>
      <c r="H1497" s="23" t="s">
        <v>40</v>
      </c>
      <c r="I1497" s="23" t="s">
        <v>41</v>
      </c>
      <c r="J1497" s="23" t="s">
        <v>42</v>
      </c>
      <c r="K1497" s="23" t="s">
        <v>24</v>
      </c>
      <c r="L1497" s="23">
        <v>5</v>
      </c>
      <c r="M1497" s="23">
        <v>33.380000000000003</v>
      </c>
      <c r="N1497" s="23">
        <v>0</v>
      </c>
      <c r="O1497" s="23">
        <v>5</v>
      </c>
      <c r="P1497" s="23" t="s">
        <v>89</v>
      </c>
      <c r="Q1497" s="23" t="s">
        <v>34</v>
      </c>
      <c r="R1497" s="23">
        <f t="shared" si="115"/>
        <v>1</v>
      </c>
      <c r="S1497" s="23" t="str">
        <f t="shared" si="116"/>
        <v>ORD101496_20250301_CUST03071_MED001</v>
      </c>
      <c r="T1497" s="23">
        <f t="shared" si="117"/>
        <v>1</v>
      </c>
      <c r="U1497" s="6">
        <f t="shared" si="118"/>
        <v>166.9</v>
      </c>
      <c r="V1497" s="6">
        <f>tbl_Raw_Data[[#This Row],[Discount_Pct]]*tbl_Raw_Data[[#This Row],[Gross_Amount]]/100</f>
        <v>0</v>
      </c>
      <c r="W1497" s="6">
        <f>tbl_Raw_Data[[#This Row],[Gross_Amount]]-tbl_Raw_Data[[#This Row],[Discount_Amount]]</f>
        <v>166.9</v>
      </c>
      <c r="X1497" s="6">
        <f>tbl_Raw_Data[[#This Row],[Net_Amount_Before_Tax]]*tbl_Raw_Data[[#This Row],[Tax_Pct]]/100</f>
        <v>8.3450000000000006</v>
      </c>
      <c r="Y1497" s="6">
        <f>tbl_Raw_Data[[#This Row],[Net_Amount_Before_Tax]]+tbl_Raw_Data[[#This Row],[Tax_Amount]]</f>
        <v>175.245</v>
      </c>
      <c r="Z1497" s="6">
        <f t="shared" si="119"/>
        <v>3</v>
      </c>
    </row>
    <row r="1498" spans="1:26" x14ac:dyDescent="0.3">
      <c r="A1498" s="23" t="s">
        <v>2650</v>
      </c>
      <c r="B1498" s="34">
        <v>45776</v>
      </c>
      <c r="C1498" s="23" t="s">
        <v>2425</v>
      </c>
      <c r="D1498" s="23" t="s">
        <v>72</v>
      </c>
      <c r="E1498" s="23" t="s">
        <v>73</v>
      </c>
      <c r="F1498" s="23">
        <v>302019</v>
      </c>
      <c r="G1498" s="23" t="s">
        <v>124</v>
      </c>
      <c r="H1498" s="23" t="s">
        <v>125</v>
      </c>
      <c r="I1498" s="23" t="s">
        <v>104</v>
      </c>
      <c r="J1498" s="23" t="s">
        <v>114</v>
      </c>
      <c r="K1498" s="23" t="s">
        <v>24</v>
      </c>
      <c r="L1498" s="23">
        <v>3</v>
      </c>
      <c r="M1498" s="23">
        <v>111.78</v>
      </c>
      <c r="N1498" s="23">
        <v>10</v>
      </c>
      <c r="O1498" s="23">
        <v>5</v>
      </c>
      <c r="P1498" s="23" t="s">
        <v>43</v>
      </c>
      <c r="Q1498" s="23" t="s">
        <v>34</v>
      </c>
      <c r="R1498" s="23">
        <f t="shared" si="115"/>
        <v>1</v>
      </c>
      <c r="S1498" s="23" t="str">
        <f t="shared" si="116"/>
        <v>ORD101497_20250429_CUST02025_MED018</v>
      </c>
      <c r="T1498" s="23">
        <f t="shared" si="117"/>
        <v>1</v>
      </c>
      <c r="U1498" s="6">
        <f t="shared" si="118"/>
        <v>335.34000000000003</v>
      </c>
      <c r="V1498" s="6">
        <f>tbl_Raw_Data[[#This Row],[Discount_Pct]]*tbl_Raw_Data[[#This Row],[Gross_Amount]]/100</f>
        <v>33.534000000000006</v>
      </c>
      <c r="W1498" s="6">
        <f>tbl_Raw_Data[[#This Row],[Gross_Amount]]-tbl_Raw_Data[[#This Row],[Discount_Amount]]</f>
        <v>301.80600000000004</v>
      </c>
      <c r="X1498" s="6">
        <f>tbl_Raw_Data[[#This Row],[Net_Amount_Before_Tax]]*tbl_Raw_Data[[#This Row],[Tax_Pct]]/100</f>
        <v>15.090300000000003</v>
      </c>
      <c r="Y1498" s="6">
        <f>tbl_Raw_Data[[#This Row],[Net_Amount_Before_Tax]]+tbl_Raw_Data[[#This Row],[Tax_Amount]]</f>
        <v>316.89630000000005</v>
      </c>
      <c r="Z1498" s="6">
        <f t="shared" si="119"/>
        <v>8</v>
      </c>
    </row>
    <row r="1499" spans="1:26" x14ac:dyDescent="0.3">
      <c r="A1499" s="23" t="s">
        <v>2651</v>
      </c>
      <c r="B1499" s="34">
        <v>45727</v>
      </c>
      <c r="C1499" s="23" t="s">
        <v>2652</v>
      </c>
      <c r="D1499" s="23" t="s">
        <v>19</v>
      </c>
      <c r="E1499" s="23" t="s">
        <v>19</v>
      </c>
      <c r="F1499" s="23">
        <v>110029</v>
      </c>
      <c r="G1499" s="23" t="s">
        <v>48</v>
      </c>
      <c r="H1499" s="23" t="s">
        <v>49</v>
      </c>
      <c r="I1499" s="23" t="s">
        <v>50</v>
      </c>
      <c r="J1499" s="23" t="s">
        <v>23</v>
      </c>
      <c r="K1499" s="23" t="s">
        <v>24</v>
      </c>
      <c r="L1499" s="23">
        <v>1</v>
      </c>
      <c r="M1499" s="23">
        <v>124.69</v>
      </c>
      <c r="N1499" s="23">
        <v>10</v>
      </c>
      <c r="O1499" s="23">
        <v>5</v>
      </c>
      <c r="P1499" s="23" t="s">
        <v>33</v>
      </c>
      <c r="Q1499" s="23" t="s">
        <v>34</v>
      </c>
      <c r="R1499" s="23">
        <f t="shared" si="115"/>
        <v>1</v>
      </c>
      <c r="S1499" s="23" t="str">
        <f t="shared" si="116"/>
        <v>ORD101498_20250311_CUST01202_MED028</v>
      </c>
      <c r="T1499" s="23">
        <f t="shared" si="117"/>
        <v>1</v>
      </c>
      <c r="U1499" s="6">
        <f t="shared" si="118"/>
        <v>124.69</v>
      </c>
      <c r="V1499" s="6">
        <f>tbl_Raw_Data[[#This Row],[Discount_Pct]]*tbl_Raw_Data[[#This Row],[Gross_Amount]]/100</f>
        <v>12.469000000000001</v>
      </c>
      <c r="W1499" s="6">
        <f>tbl_Raw_Data[[#This Row],[Gross_Amount]]-tbl_Raw_Data[[#This Row],[Discount_Amount]]</f>
        <v>112.221</v>
      </c>
      <c r="X1499" s="6">
        <f>tbl_Raw_Data[[#This Row],[Net_Amount_Before_Tax]]*tbl_Raw_Data[[#This Row],[Tax_Pct]]/100</f>
        <v>5.6110500000000005</v>
      </c>
      <c r="Y1499" s="6">
        <f>tbl_Raw_Data[[#This Row],[Net_Amount_Before_Tax]]+tbl_Raw_Data[[#This Row],[Tax_Amount]]</f>
        <v>117.83205000000001</v>
      </c>
      <c r="Z1499" s="6">
        <f t="shared" si="119"/>
        <v>2</v>
      </c>
    </row>
    <row r="1500" spans="1:26" x14ac:dyDescent="0.3">
      <c r="A1500" s="23" t="s">
        <v>2653</v>
      </c>
      <c r="B1500" s="34">
        <v>45713</v>
      </c>
      <c r="C1500" s="23" t="s">
        <v>2208</v>
      </c>
      <c r="D1500" s="23" t="s">
        <v>72</v>
      </c>
      <c r="E1500" s="23" t="s">
        <v>73</v>
      </c>
      <c r="F1500" s="23">
        <v>302001</v>
      </c>
      <c r="G1500" s="23" t="s">
        <v>315</v>
      </c>
      <c r="H1500" s="23" t="s">
        <v>316</v>
      </c>
      <c r="I1500" s="23" t="s">
        <v>50</v>
      </c>
      <c r="J1500" s="23" t="s">
        <v>114</v>
      </c>
      <c r="K1500" s="23" t="s">
        <v>24</v>
      </c>
      <c r="L1500" s="23">
        <v>1</v>
      </c>
      <c r="M1500" s="23">
        <v>115.59</v>
      </c>
      <c r="N1500" s="23">
        <v>5</v>
      </c>
      <c r="O1500" s="23">
        <v>5</v>
      </c>
      <c r="P1500" s="23" t="s">
        <v>65</v>
      </c>
      <c r="Q1500" s="23" t="s">
        <v>44</v>
      </c>
      <c r="R1500" s="23">
        <f t="shared" si="115"/>
        <v>1</v>
      </c>
      <c r="S1500" s="23" t="str">
        <f t="shared" si="116"/>
        <v>ORD101499_20250225_CUST00305_MED012</v>
      </c>
      <c r="T1500" s="23">
        <f t="shared" si="117"/>
        <v>1</v>
      </c>
      <c r="U1500" s="6">
        <f t="shared" si="118"/>
        <v>115.59</v>
      </c>
      <c r="V1500" s="6">
        <f>tbl_Raw_Data[[#This Row],[Discount_Pct]]*tbl_Raw_Data[[#This Row],[Gross_Amount]]/100</f>
        <v>5.7795000000000005</v>
      </c>
      <c r="W1500" s="6">
        <f>tbl_Raw_Data[[#This Row],[Gross_Amount]]-tbl_Raw_Data[[#This Row],[Discount_Amount]]</f>
        <v>109.8105</v>
      </c>
      <c r="X1500" s="6">
        <f>tbl_Raw_Data[[#This Row],[Net_Amount_Before_Tax]]*tbl_Raw_Data[[#This Row],[Tax_Pct]]/100</f>
        <v>5.4905249999999999</v>
      </c>
      <c r="Y1500" s="6">
        <f>tbl_Raw_Data[[#This Row],[Net_Amount_Before_Tax]]+tbl_Raw_Data[[#This Row],[Tax_Amount]]</f>
        <v>115.30102500000001</v>
      </c>
      <c r="Z1500" s="6">
        <f t="shared" si="119"/>
        <v>2</v>
      </c>
    </row>
    <row r="1501" spans="1:26" x14ac:dyDescent="0.3">
      <c r="A1501" s="23" t="s">
        <v>2654</v>
      </c>
      <c r="B1501" s="34">
        <v>45387</v>
      </c>
      <c r="C1501" s="23" t="s">
        <v>2655</v>
      </c>
      <c r="D1501" s="23" t="s">
        <v>80</v>
      </c>
      <c r="E1501" s="23" t="s">
        <v>81</v>
      </c>
      <c r="F1501" s="23">
        <v>395007</v>
      </c>
      <c r="G1501" s="23" t="s">
        <v>30</v>
      </c>
      <c r="H1501" s="23" t="s">
        <v>31</v>
      </c>
      <c r="I1501" s="23" t="s">
        <v>32</v>
      </c>
      <c r="J1501" s="23" t="s">
        <v>23</v>
      </c>
      <c r="K1501" s="23" t="s">
        <v>24</v>
      </c>
      <c r="L1501" s="23">
        <v>2</v>
      </c>
      <c r="M1501" s="23">
        <v>149.84</v>
      </c>
      <c r="N1501" s="23">
        <v>5</v>
      </c>
      <c r="O1501" s="23">
        <v>5</v>
      </c>
      <c r="P1501" s="23" t="s">
        <v>65</v>
      </c>
      <c r="Q1501" s="23" t="s">
        <v>44</v>
      </c>
      <c r="R1501" s="23">
        <f t="shared" si="115"/>
        <v>1</v>
      </c>
      <c r="S1501" s="23" t="str">
        <f t="shared" si="116"/>
        <v>ORD101500_20240405_CUST00563_MED017</v>
      </c>
      <c r="T1501" s="23">
        <f t="shared" si="117"/>
        <v>1</v>
      </c>
      <c r="U1501" s="6">
        <f t="shared" si="118"/>
        <v>299.68</v>
      </c>
      <c r="V1501" s="6">
        <f>tbl_Raw_Data[[#This Row],[Discount_Pct]]*tbl_Raw_Data[[#This Row],[Gross_Amount]]/100</f>
        <v>14.984000000000002</v>
      </c>
      <c r="W1501" s="6">
        <f>tbl_Raw_Data[[#This Row],[Gross_Amount]]-tbl_Raw_Data[[#This Row],[Discount_Amount]]</f>
        <v>284.69600000000003</v>
      </c>
      <c r="X1501" s="6">
        <f>tbl_Raw_Data[[#This Row],[Net_Amount_Before_Tax]]*tbl_Raw_Data[[#This Row],[Tax_Pct]]/100</f>
        <v>14.2348</v>
      </c>
      <c r="Y1501" s="6">
        <f>tbl_Raw_Data[[#This Row],[Net_Amount_Before_Tax]]+tbl_Raw_Data[[#This Row],[Tax_Amount]]</f>
        <v>298.93080000000003</v>
      </c>
      <c r="Z1501" s="6">
        <f t="shared" si="119"/>
        <v>1</v>
      </c>
    </row>
    <row r="1502" spans="1:26" x14ac:dyDescent="0.3">
      <c r="A1502" s="23" t="s">
        <v>2656</v>
      </c>
      <c r="B1502" s="34">
        <v>45479</v>
      </c>
      <c r="C1502" s="23" t="s">
        <v>765</v>
      </c>
      <c r="D1502" s="23" t="s">
        <v>28</v>
      </c>
      <c r="E1502" s="23" t="s">
        <v>29</v>
      </c>
      <c r="F1502" s="23">
        <v>500090</v>
      </c>
      <c r="G1502" s="23" t="s">
        <v>233</v>
      </c>
      <c r="H1502" s="23" t="s">
        <v>234</v>
      </c>
      <c r="I1502" s="23" t="s">
        <v>104</v>
      </c>
      <c r="J1502" s="23" t="s">
        <v>42</v>
      </c>
      <c r="K1502" s="23" t="s">
        <v>24</v>
      </c>
      <c r="L1502" s="23">
        <v>3</v>
      </c>
      <c r="M1502" s="23">
        <v>141.38</v>
      </c>
      <c r="N1502" s="23">
        <v>5</v>
      </c>
      <c r="O1502" s="23">
        <v>12</v>
      </c>
      <c r="P1502" s="23" t="s">
        <v>25</v>
      </c>
      <c r="Q1502" s="23" t="s">
        <v>34</v>
      </c>
      <c r="R1502" s="23">
        <f t="shared" si="115"/>
        <v>1</v>
      </c>
      <c r="S1502" s="23" t="str">
        <f t="shared" si="116"/>
        <v>ORD101501_20240706_CUST02361_MED019</v>
      </c>
      <c r="T1502" s="23">
        <f t="shared" si="117"/>
        <v>1</v>
      </c>
      <c r="U1502" s="6">
        <f t="shared" si="118"/>
        <v>424.14</v>
      </c>
      <c r="V1502" s="6">
        <f>tbl_Raw_Data[[#This Row],[Discount_Pct]]*tbl_Raw_Data[[#This Row],[Gross_Amount]]/100</f>
        <v>21.206999999999997</v>
      </c>
      <c r="W1502" s="6">
        <f>tbl_Raw_Data[[#This Row],[Gross_Amount]]-tbl_Raw_Data[[#This Row],[Discount_Amount]]</f>
        <v>402.93299999999999</v>
      </c>
      <c r="X1502" s="6">
        <f>tbl_Raw_Data[[#This Row],[Net_Amount_Before_Tax]]*tbl_Raw_Data[[#This Row],[Tax_Pct]]/100</f>
        <v>48.351959999999998</v>
      </c>
      <c r="Y1502" s="6">
        <f>tbl_Raw_Data[[#This Row],[Net_Amount_Before_Tax]]+tbl_Raw_Data[[#This Row],[Tax_Amount]]</f>
        <v>451.28496000000001</v>
      </c>
      <c r="Z1502" s="6">
        <f t="shared" si="119"/>
        <v>2</v>
      </c>
    </row>
    <row r="1503" spans="1:26" x14ac:dyDescent="0.3">
      <c r="A1503" s="23" t="s">
        <v>2657</v>
      </c>
      <c r="B1503" s="34">
        <v>45965</v>
      </c>
      <c r="C1503" s="23" t="s">
        <v>1330</v>
      </c>
      <c r="D1503" s="23" t="s">
        <v>159</v>
      </c>
      <c r="E1503" s="23" t="s">
        <v>47</v>
      </c>
      <c r="F1503" s="23">
        <v>400001</v>
      </c>
      <c r="G1503" s="23" t="s">
        <v>102</v>
      </c>
      <c r="H1503" s="23" t="s">
        <v>103</v>
      </c>
      <c r="I1503" s="23" t="s">
        <v>104</v>
      </c>
      <c r="J1503" s="23" t="s">
        <v>64</v>
      </c>
      <c r="K1503" s="23" t="s">
        <v>57</v>
      </c>
      <c r="L1503" s="23">
        <v>1</v>
      </c>
      <c r="M1503" s="23">
        <v>110.87</v>
      </c>
      <c r="N1503" s="23">
        <v>5</v>
      </c>
      <c r="O1503" s="23">
        <v>12</v>
      </c>
      <c r="P1503" s="23" t="s">
        <v>58</v>
      </c>
      <c r="Q1503" s="23" t="s">
        <v>44</v>
      </c>
      <c r="R1503" s="23">
        <f t="shared" si="115"/>
        <v>1</v>
      </c>
      <c r="S1503" s="23" t="str">
        <f t="shared" si="116"/>
        <v>ORD101502_20251104_CUST01219_MED029</v>
      </c>
      <c r="T1503" s="23">
        <f t="shared" si="117"/>
        <v>1</v>
      </c>
      <c r="U1503" s="6">
        <f t="shared" si="118"/>
        <v>110.87</v>
      </c>
      <c r="V1503" s="6">
        <f>tbl_Raw_Data[[#This Row],[Discount_Pct]]*tbl_Raw_Data[[#This Row],[Gross_Amount]]/100</f>
        <v>5.5434999999999999</v>
      </c>
      <c r="W1503" s="6">
        <f>tbl_Raw_Data[[#This Row],[Gross_Amount]]-tbl_Raw_Data[[#This Row],[Discount_Amount]]</f>
        <v>105.32650000000001</v>
      </c>
      <c r="X1503" s="6">
        <f>tbl_Raw_Data[[#This Row],[Net_Amount_Before_Tax]]*tbl_Raw_Data[[#This Row],[Tax_Pct]]/100</f>
        <v>12.639180000000001</v>
      </c>
      <c r="Y1503" s="6">
        <f>tbl_Raw_Data[[#This Row],[Net_Amount_Before_Tax]]+tbl_Raw_Data[[#This Row],[Tax_Amount]]</f>
        <v>117.96568000000001</v>
      </c>
      <c r="Z1503" s="6">
        <f t="shared" si="119"/>
        <v>1</v>
      </c>
    </row>
    <row r="1504" spans="1:26" x14ac:dyDescent="0.3">
      <c r="A1504" s="23" t="s">
        <v>2658</v>
      </c>
      <c r="B1504" s="34">
        <v>45345</v>
      </c>
      <c r="C1504" s="23" t="s">
        <v>2659</v>
      </c>
      <c r="D1504" s="23" t="s">
        <v>159</v>
      </c>
      <c r="E1504" s="23" t="s">
        <v>47</v>
      </c>
      <c r="F1504" s="23">
        <v>400001</v>
      </c>
      <c r="G1504" s="23" t="s">
        <v>61</v>
      </c>
      <c r="H1504" s="23" t="s">
        <v>62</v>
      </c>
      <c r="I1504" s="23" t="s">
        <v>63</v>
      </c>
      <c r="J1504" s="23" t="s">
        <v>64</v>
      </c>
      <c r="K1504" s="23" t="s">
        <v>57</v>
      </c>
      <c r="L1504" s="23">
        <v>5</v>
      </c>
      <c r="M1504" s="23">
        <v>114.27</v>
      </c>
      <c r="N1504" s="23">
        <v>0</v>
      </c>
      <c r="O1504" s="23">
        <v>12</v>
      </c>
      <c r="P1504" s="23" t="s">
        <v>33</v>
      </c>
      <c r="Q1504" s="23" t="s">
        <v>44</v>
      </c>
      <c r="R1504" s="23">
        <f t="shared" si="115"/>
        <v>1</v>
      </c>
      <c r="S1504" s="23" t="str">
        <f t="shared" si="116"/>
        <v>ORD101503_20240223_CUST00561_MED004</v>
      </c>
      <c r="T1504" s="23">
        <f t="shared" si="117"/>
        <v>1</v>
      </c>
      <c r="U1504" s="6">
        <f t="shared" si="118"/>
        <v>571.35</v>
      </c>
      <c r="V1504" s="6">
        <f>tbl_Raw_Data[[#This Row],[Discount_Pct]]*tbl_Raw_Data[[#This Row],[Gross_Amount]]/100</f>
        <v>0</v>
      </c>
      <c r="W1504" s="6">
        <f>tbl_Raw_Data[[#This Row],[Gross_Amount]]-tbl_Raw_Data[[#This Row],[Discount_Amount]]</f>
        <v>571.35</v>
      </c>
      <c r="X1504" s="6">
        <f>tbl_Raw_Data[[#This Row],[Net_Amount_Before_Tax]]*tbl_Raw_Data[[#This Row],[Tax_Pct]]/100</f>
        <v>68.562000000000012</v>
      </c>
      <c r="Y1504" s="6">
        <f>tbl_Raw_Data[[#This Row],[Net_Amount_Before_Tax]]+tbl_Raw_Data[[#This Row],[Tax_Amount]]</f>
        <v>639.91200000000003</v>
      </c>
      <c r="Z1504" s="6">
        <f t="shared" si="119"/>
        <v>1</v>
      </c>
    </row>
    <row r="1505" spans="1:26" x14ac:dyDescent="0.3">
      <c r="A1505" s="23" t="s">
        <v>2660</v>
      </c>
      <c r="B1505" s="34">
        <v>45401</v>
      </c>
      <c r="C1505" s="23" t="s">
        <v>2661</v>
      </c>
      <c r="D1505" s="23" t="s">
        <v>92</v>
      </c>
      <c r="E1505" s="23" t="s">
        <v>93</v>
      </c>
      <c r="F1505" s="23">
        <v>560034</v>
      </c>
      <c r="G1505" s="23" t="s">
        <v>233</v>
      </c>
      <c r="H1505" s="23" t="s">
        <v>234</v>
      </c>
      <c r="I1505" s="23" t="s">
        <v>104</v>
      </c>
      <c r="J1505" s="23" t="s">
        <v>42</v>
      </c>
      <c r="K1505" s="23" t="s">
        <v>24</v>
      </c>
      <c r="L1505" s="23">
        <v>4</v>
      </c>
      <c r="M1505" s="23">
        <v>168.25</v>
      </c>
      <c r="N1505" s="23">
        <v>0</v>
      </c>
      <c r="O1505" s="23">
        <v>5</v>
      </c>
      <c r="P1505" s="23" t="s">
        <v>43</v>
      </c>
      <c r="Q1505" s="23" t="s">
        <v>34</v>
      </c>
      <c r="R1505" s="23">
        <f t="shared" si="115"/>
        <v>1</v>
      </c>
      <c r="S1505" s="23" t="str">
        <f t="shared" si="116"/>
        <v>ORD101504_20240419_CUST01083_MED019</v>
      </c>
      <c r="T1505" s="23">
        <f t="shared" si="117"/>
        <v>1</v>
      </c>
      <c r="U1505" s="6">
        <f t="shared" si="118"/>
        <v>673</v>
      </c>
      <c r="V1505" s="6">
        <f>tbl_Raw_Data[[#This Row],[Discount_Pct]]*tbl_Raw_Data[[#This Row],[Gross_Amount]]/100</f>
        <v>0</v>
      </c>
      <c r="W1505" s="6">
        <f>tbl_Raw_Data[[#This Row],[Gross_Amount]]-tbl_Raw_Data[[#This Row],[Discount_Amount]]</f>
        <v>673</v>
      </c>
      <c r="X1505" s="6">
        <f>tbl_Raw_Data[[#This Row],[Net_Amount_Before_Tax]]*tbl_Raw_Data[[#This Row],[Tax_Pct]]/100</f>
        <v>33.65</v>
      </c>
      <c r="Y1505" s="6">
        <f>tbl_Raw_Data[[#This Row],[Net_Amount_Before_Tax]]+tbl_Raw_Data[[#This Row],[Tax_Amount]]</f>
        <v>706.65</v>
      </c>
      <c r="Z1505" s="6">
        <f t="shared" si="119"/>
        <v>1</v>
      </c>
    </row>
    <row r="1506" spans="1:26" x14ac:dyDescent="0.3">
      <c r="A1506" s="23" t="s">
        <v>2662</v>
      </c>
      <c r="B1506" s="34">
        <v>45309</v>
      </c>
      <c r="C1506" s="23" t="s">
        <v>2663</v>
      </c>
      <c r="D1506" s="23" t="s">
        <v>28</v>
      </c>
      <c r="E1506" s="23" t="s">
        <v>29</v>
      </c>
      <c r="F1506" s="23">
        <v>500090</v>
      </c>
      <c r="G1506" s="23" t="s">
        <v>20</v>
      </c>
      <c r="H1506" s="23" t="s">
        <v>21</v>
      </c>
      <c r="I1506" s="23" t="s">
        <v>22</v>
      </c>
      <c r="J1506" s="23" t="s">
        <v>23</v>
      </c>
      <c r="K1506" s="23" t="s">
        <v>24</v>
      </c>
      <c r="L1506" s="23">
        <v>2</v>
      </c>
      <c r="M1506" s="23">
        <v>124.97</v>
      </c>
      <c r="N1506" s="23">
        <v>15</v>
      </c>
      <c r="O1506" s="23">
        <v>18</v>
      </c>
      <c r="P1506" s="23" t="s">
        <v>43</v>
      </c>
      <c r="Q1506" s="23" t="s">
        <v>26</v>
      </c>
      <c r="R1506" s="23">
        <f t="shared" si="115"/>
        <v>1</v>
      </c>
      <c r="S1506" s="23" t="str">
        <f t="shared" si="116"/>
        <v>ORD101505_20240118_CUST01927_MED024</v>
      </c>
      <c r="T1506" s="23">
        <f t="shared" si="117"/>
        <v>1</v>
      </c>
      <c r="U1506" s="6">
        <f t="shared" si="118"/>
        <v>249.94</v>
      </c>
      <c r="V1506" s="6">
        <f>tbl_Raw_Data[[#This Row],[Discount_Pct]]*tbl_Raw_Data[[#This Row],[Gross_Amount]]/100</f>
        <v>37.491</v>
      </c>
      <c r="W1506" s="6">
        <f>tbl_Raw_Data[[#This Row],[Gross_Amount]]-tbl_Raw_Data[[#This Row],[Discount_Amount]]</f>
        <v>212.44900000000001</v>
      </c>
      <c r="X1506" s="6">
        <f>tbl_Raw_Data[[#This Row],[Net_Amount_Before_Tax]]*tbl_Raw_Data[[#This Row],[Tax_Pct]]/100</f>
        <v>38.240820000000006</v>
      </c>
      <c r="Y1506" s="6">
        <f>tbl_Raw_Data[[#This Row],[Net_Amount_Before_Tax]]+tbl_Raw_Data[[#This Row],[Tax_Amount]]</f>
        <v>250.68982000000003</v>
      </c>
      <c r="Z1506" s="6">
        <f t="shared" si="119"/>
        <v>3</v>
      </c>
    </row>
    <row r="1507" spans="1:26" x14ac:dyDescent="0.3">
      <c r="A1507" s="23" t="s">
        <v>2662</v>
      </c>
      <c r="B1507" s="34">
        <v>45827</v>
      </c>
      <c r="C1507" s="23" t="s">
        <v>2664</v>
      </c>
      <c r="D1507" s="23" t="s">
        <v>123</v>
      </c>
      <c r="E1507" s="23" t="s">
        <v>101</v>
      </c>
      <c r="F1507" s="23">
        <v>226001</v>
      </c>
      <c r="G1507" s="23" t="s">
        <v>167</v>
      </c>
      <c r="H1507" s="23" t="s">
        <v>168</v>
      </c>
      <c r="I1507" s="23" t="s">
        <v>113</v>
      </c>
      <c r="J1507" s="23" t="s">
        <v>42</v>
      </c>
      <c r="K1507" s="23" t="s">
        <v>24</v>
      </c>
      <c r="L1507" s="23">
        <v>3</v>
      </c>
      <c r="M1507" s="23">
        <v>210.39</v>
      </c>
      <c r="N1507" s="23">
        <v>5</v>
      </c>
      <c r="O1507" s="23">
        <v>5</v>
      </c>
      <c r="P1507" s="23" t="s">
        <v>33</v>
      </c>
      <c r="Q1507" s="23" t="s">
        <v>34</v>
      </c>
      <c r="R1507" s="23">
        <f t="shared" si="115"/>
        <v>1</v>
      </c>
      <c r="S1507" s="23" t="str">
        <f t="shared" si="116"/>
        <v>ORD101505_20250619_CUST01120_MED026</v>
      </c>
      <c r="T1507" s="23">
        <f t="shared" si="117"/>
        <v>1</v>
      </c>
      <c r="U1507" s="6">
        <f t="shared" si="118"/>
        <v>631.16999999999996</v>
      </c>
      <c r="V1507" s="6">
        <f>tbl_Raw_Data[[#This Row],[Discount_Pct]]*tbl_Raw_Data[[#This Row],[Gross_Amount]]/100</f>
        <v>31.558499999999999</v>
      </c>
      <c r="W1507" s="6">
        <f>tbl_Raw_Data[[#This Row],[Gross_Amount]]-tbl_Raw_Data[[#This Row],[Discount_Amount]]</f>
        <v>599.61149999999998</v>
      </c>
      <c r="X1507" s="6">
        <f>tbl_Raw_Data[[#This Row],[Net_Amount_Before_Tax]]*tbl_Raw_Data[[#This Row],[Tax_Pct]]/100</f>
        <v>29.980574999999998</v>
      </c>
      <c r="Y1507" s="6">
        <f>tbl_Raw_Data[[#This Row],[Net_Amount_Before_Tax]]+tbl_Raw_Data[[#This Row],[Tax_Amount]]</f>
        <v>629.59207500000002</v>
      </c>
      <c r="Z1507" s="6">
        <f t="shared" si="119"/>
        <v>2</v>
      </c>
    </row>
    <row r="1508" spans="1:26" x14ac:dyDescent="0.3">
      <c r="A1508" s="23" t="s">
        <v>2665</v>
      </c>
      <c r="B1508" s="34">
        <v>45689</v>
      </c>
      <c r="C1508" s="23" t="s">
        <v>842</v>
      </c>
      <c r="D1508" s="23" t="s">
        <v>37</v>
      </c>
      <c r="E1508" s="23" t="s">
        <v>38</v>
      </c>
      <c r="F1508" s="23">
        <v>452020</v>
      </c>
      <c r="G1508" s="23" t="s">
        <v>30</v>
      </c>
      <c r="H1508" s="23" t="s">
        <v>31</v>
      </c>
      <c r="I1508" s="23" t="s">
        <v>32</v>
      </c>
      <c r="J1508" s="23" t="s">
        <v>23</v>
      </c>
      <c r="K1508" s="23" t="s">
        <v>24</v>
      </c>
      <c r="L1508" s="23">
        <v>1</v>
      </c>
      <c r="M1508" s="23">
        <v>123.76</v>
      </c>
      <c r="N1508" s="23">
        <v>20</v>
      </c>
      <c r="O1508" s="23">
        <v>12</v>
      </c>
      <c r="P1508" s="23" t="s">
        <v>65</v>
      </c>
      <c r="Q1508" s="23" t="s">
        <v>34</v>
      </c>
      <c r="R1508" s="23">
        <f t="shared" si="115"/>
        <v>1</v>
      </c>
      <c r="S1508" s="23" t="str">
        <f t="shared" si="116"/>
        <v>ORD101507_20250201_CUST00789_MED017</v>
      </c>
      <c r="T1508" s="23">
        <f t="shared" si="117"/>
        <v>1</v>
      </c>
      <c r="U1508" s="6">
        <f t="shared" si="118"/>
        <v>123.76</v>
      </c>
      <c r="V1508" s="6">
        <f>tbl_Raw_Data[[#This Row],[Discount_Pct]]*tbl_Raw_Data[[#This Row],[Gross_Amount]]/100</f>
        <v>24.752000000000002</v>
      </c>
      <c r="W1508" s="6">
        <f>tbl_Raw_Data[[#This Row],[Gross_Amount]]-tbl_Raw_Data[[#This Row],[Discount_Amount]]</f>
        <v>99.00800000000001</v>
      </c>
      <c r="X1508" s="6">
        <f>tbl_Raw_Data[[#This Row],[Net_Amount_Before_Tax]]*tbl_Raw_Data[[#This Row],[Tax_Pct]]/100</f>
        <v>11.88096</v>
      </c>
      <c r="Y1508" s="6">
        <f>tbl_Raw_Data[[#This Row],[Net_Amount_Before_Tax]]+tbl_Raw_Data[[#This Row],[Tax_Amount]]</f>
        <v>110.88896000000001</v>
      </c>
      <c r="Z1508" s="6">
        <f t="shared" si="119"/>
        <v>5</v>
      </c>
    </row>
    <row r="1509" spans="1:26" x14ac:dyDescent="0.3">
      <c r="A1509" s="23" t="s">
        <v>2666</v>
      </c>
      <c r="B1509" s="34">
        <v>45419</v>
      </c>
      <c r="C1509" s="23" t="s">
        <v>267</v>
      </c>
      <c r="D1509" s="23" t="s">
        <v>130</v>
      </c>
      <c r="E1509" s="23" t="s">
        <v>131</v>
      </c>
      <c r="F1509" s="23">
        <v>700102</v>
      </c>
      <c r="G1509" s="23" t="s">
        <v>185</v>
      </c>
      <c r="H1509" s="23" t="s">
        <v>186</v>
      </c>
      <c r="I1509" s="23" t="s">
        <v>76</v>
      </c>
      <c r="J1509" s="23" t="s">
        <v>187</v>
      </c>
      <c r="K1509" s="23" t="s">
        <v>57</v>
      </c>
      <c r="L1509" s="23">
        <v>2</v>
      </c>
      <c r="M1509" s="23">
        <v>89.26</v>
      </c>
      <c r="N1509" s="23">
        <v>20</v>
      </c>
      <c r="O1509" s="23">
        <v>12</v>
      </c>
      <c r="P1509" s="23" t="s">
        <v>43</v>
      </c>
      <c r="Q1509" s="23" t="s">
        <v>34</v>
      </c>
      <c r="R1509" s="23">
        <f t="shared" si="115"/>
        <v>1</v>
      </c>
      <c r="S1509" s="23" t="str">
        <f t="shared" si="116"/>
        <v>ORD101508_20240507_CUST02896_MED009</v>
      </c>
      <c r="T1509" s="23">
        <f t="shared" si="117"/>
        <v>1</v>
      </c>
      <c r="U1509" s="6">
        <f t="shared" si="118"/>
        <v>178.52</v>
      </c>
      <c r="V1509" s="6">
        <f>tbl_Raw_Data[[#This Row],[Discount_Pct]]*tbl_Raw_Data[[#This Row],[Gross_Amount]]/100</f>
        <v>35.704000000000001</v>
      </c>
      <c r="W1509" s="6">
        <f>tbl_Raw_Data[[#This Row],[Gross_Amount]]-tbl_Raw_Data[[#This Row],[Discount_Amount]]</f>
        <v>142.816</v>
      </c>
      <c r="X1509" s="6">
        <f>tbl_Raw_Data[[#This Row],[Net_Amount_Before_Tax]]*tbl_Raw_Data[[#This Row],[Tax_Pct]]/100</f>
        <v>17.137919999999998</v>
      </c>
      <c r="Y1509" s="6">
        <f>tbl_Raw_Data[[#This Row],[Net_Amount_Before_Tax]]+tbl_Raw_Data[[#This Row],[Tax_Amount]]</f>
        <v>159.95392000000001</v>
      </c>
      <c r="Z1509" s="6">
        <f t="shared" si="119"/>
        <v>3</v>
      </c>
    </row>
    <row r="1510" spans="1:26" x14ac:dyDescent="0.3">
      <c r="A1510" s="23" t="s">
        <v>2667</v>
      </c>
      <c r="B1510" s="34">
        <v>45882</v>
      </c>
      <c r="C1510" s="23" t="s">
        <v>2350</v>
      </c>
      <c r="D1510" s="23" t="s">
        <v>37</v>
      </c>
      <c r="E1510" s="23" t="s">
        <v>38</v>
      </c>
      <c r="F1510" s="23">
        <v>452001</v>
      </c>
      <c r="G1510" s="23" t="s">
        <v>94</v>
      </c>
      <c r="H1510" s="23" t="s">
        <v>95</v>
      </c>
      <c r="I1510" s="23" t="s">
        <v>84</v>
      </c>
      <c r="J1510" s="23" t="s">
        <v>42</v>
      </c>
      <c r="K1510" s="23" t="s">
        <v>24</v>
      </c>
      <c r="L1510" s="23">
        <v>2</v>
      </c>
      <c r="M1510" s="23">
        <v>93.57</v>
      </c>
      <c r="N1510" s="23">
        <v>0</v>
      </c>
      <c r="O1510" s="23">
        <v>18</v>
      </c>
      <c r="P1510" s="23" t="s">
        <v>43</v>
      </c>
      <c r="Q1510" s="23" t="s">
        <v>34</v>
      </c>
      <c r="R1510" s="23">
        <f t="shared" si="115"/>
        <v>1</v>
      </c>
      <c r="S1510" s="23" t="str">
        <f t="shared" si="116"/>
        <v>ORD101509_20250813_CUST00756_MED021</v>
      </c>
      <c r="T1510" s="23">
        <f t="shared" si="117"/>
        <v>1</v>
      </c>
      <c r="U1510" s="6">
        <f t="shared" si="118"/>
        <v>187.14</v>
      </c>
      <c r="V1510" s="6">
        <f>tbl_Raw_Data[[#This Row],[Discount_Pct]]*tbl_Raw_Data[[#This Row],[Gross_Amount]]/100</f>
        <v>0</v>
      </c>
      <c r="W1510" s="6">
        <f>tbl_Raw_Data[[#This Row],[Gross_Amount]]-tbl_Raw_Data[[#This Row],[Discount_Amount]]</f>
        <v>187.14</v>
      </c>
      <c r="X1510" s="6">
        <f>tbl_Raw_Data[[#This Row],[Net_Amount_Before_Tax]]*tbl_Raw_Data[[#This Row],[Tax_Pct]]/100</f>
        <v>33.685199999999995</v>
      </c>
      <c r="Y1510" s="6">
        <f>tbl_Raw_Data[[#This Row],[Net_Amount_Before_Tax]]+tbl_Raw_Data[[#This Row],[Tax_Amount]]</f>
        <v>220.8252</v>
      </c>
      <c r="Z1510" s="6">
        <f t="shared" si="119"/>
        <v>2</v>
      </c>
    </row>
    <row r="1511" spans="1:26" x14ac:dyDescent="0.3">
      <c r="A1511" s="23" t="s">
        <v>2668</v>
      </c>
      <c r="B1511" s="34">
        <v>45365</v>
      </c>
      <c r="C1511" s="23" t="s">
        <v>2669</v>
      </c>
      <c r="D1511" s="23" t="s">
        <v>130</v>
      </c>
      <c r="E1511" s="23" t="s">
        <v>131</v>
      </c>
      <c r="F1511" s="23">
        <v>700019</v>
      </c>
      <c r="G1511" s="23" t="s">
        <v>107</v>
      </c>
      <c r="H1511" s="23" t="s">
        <v>108</v>
      </c>
      <c r="I1511" s="23" t="s">
        <v>63</v>
      </c>
      <c r="J1511" s="23" t="s">
        <v>42</v>
      </c>
      <c r="K1511" s="23" t="s">
        <v>57</v>
      </c>
      <c r="L1511" s="23">
        <v>5</v>
      </c>
      <c r="M1511" s="23">
        <v>90.69</v>
      </c>
      <c r="N1511" s="23">
        <v>0</v>
      </c>
      <c r="O1511" s="23">
        <v>5</v>
      </c>
      <c r="P1511" s="23" t="s">
        <v>58</v>
      </c>
      <c r="Q1511" s="23" t="s">
        <v>34</v>
      </c>
      <c r="R1511" s="23">
        <f t="shared" si="115"/>
        <v>1</v>
      </c>
      <c r="S1511" s="23" t="str">
        <f t="shared" si="116"/>
        <v>ORD101510_20240314_CUST02802_MED005</v>
      </c>
      <c r="T1511" s="23">
        <f t="shared" si="117"/>
        <v>1</v>
      </c>
      <c r="U1511" s="6">
        <f t="shared" si="118"/>
        <v>453.45</v>
      </c>
      <c r="V1511" s="6">
        <f>tbl_Raw_Data[[#This Row],[Discount_Pct]]*tbl_Raw_Data[[#This Row],[Gross_Amount]]/100</f>
        <v>0</v>
      </c>
      <c r="W1511" s="6">
        <f>tbl_Raw_Data[[#This Row],[Gross_Amount]]-tbl_Raw_Data[[#This Row],[Discount_Amount]]</f>
        <v>453.45</v>
      </c>
      <c r="X1511" s="6">
        <f>tbl_Raw_Data[[#This Row],[Net_Amount_Before_Tax]]*tbl_Raw_Data[[#This Row],[Tax_Pct]]/100</f>
        <v>22.672499999999999</v>
      </c>
      <c r="Y1511" s="6">
        <f>tbl_Raw_Data[[#This Row],[Net_Amount_Before_Tax]]+tbl_Raw_Data[[#This Row],[Tax_Amount]]</f>
        <v>476.1225</v>
      </c>
      <c r="Z1511" s="6">
        <f t="shared" si="119"/>
        <v>3</v>
      </c>
    </row>
    <row r="1512" spans="1:26" x14ac:dyDescent="0.3">
      <c r="A1512" s="23" t="s">
        <v>2670</v>
      </c>
      <c r="B1512" s="34">
        <v>45306</v>
      </c>
      <c r="C1512" s="23" t="s">
        <v>2671</v>
      </c>
      <c r="D1512" s="23" t="s">
        <v>159</v>
      </c>
      <c r="E1512" s="23" t="s">
        <v>47</v>
      </c>
      <c r="F1512" s="23">
        <v>400069</v>
      </c>
      <c r="G1512" s="23" t="s">
        <v>196</v>
      </c>
      <c r="H1512" s="23" t="s">
        <v>197</v>
      </c>
      <c r="I1512" s="23" t="s">
        <v>32</v>
      </c>
      <c r="J1512" s="23" t="s">
        <v>42</v>
      </c>
      <c r="K1512" s="23" t="s">
        <v>24</v>
      </c>
      <c r="L1512" s="23">
        <v>1</v>
      </c>
      <c r="M1512" s="23">
        <v>22.97</v>
      </c>
      <c r="N1512" s="23">
        <v>10</v>
      </c>
      <c r="O1512" s="23">
        <v>5</v>
      </c>
      <c r="P1512" s="23" t="s">
        <v>65</v>
      </c>
      <c r="Q1512" s="23" t="s">
        <v>26</v>
      </c>
      <c r="R1512" s="23">
        <f t="shared" si="115"/>
        <v>1</v>
      </c>
      <c r="S1512" s="23" t="str">
        <f t="shared" si="116"/>
        <v>ORD101511_20240115_CUST01694_MED011</v>
      </c>
      <c r="T1512" s="23">
        <f t="shared" si="117"/>
        <v>1</v>
      </c>
      <c r="U1512" s="6">
        <f t="shared" si="118"/>
        <v>22.97</v>
      </c>
      <c r="V1512" s="6">
        <f>tbl_Raw_Data[[#This Row],[Discount_Pct]]*tbl_Raw_Data[[#This Row],[Gross_Amount]]/100</f>
        <v>2.2969999999999997</v>
      </c>
      <c r="W1512" s="6">
        <f>tbl_Raw_Data[[#This Row],[Gross_Amount]]-tbl_Raw_Data[[#This Row],[Discount_Amount]]</f>
        <v>20.672999999999998</v>
      </c>
      <c r="X1512" s="6">
        <f>tbl_Raw_Data[[#This Row],[Net_Amount_Before_Tax]]*tbl_Raw_Data[[#This Row],[Tax_Pct]]/100</f>
        <v>1.03365</v>
      </c>
      <c r="Y1512" s="6">
        <f>tbl_Raw_Data[[#This Row],[Net_Amount_Before_Tax]]+tbl_Raw_Data[[#This Row],[Tax_Amount]]</f>
        <v>21.70665</v>
      </c>
      <c r="Z1512" s="6">
        <f t="shared" si="119"/>
        <v>0</v>
      </c>
    </row>
    <row r="1513" spans="1:26" x14ac:dyDescent="0.3">
      <c r="A1513" s="23" t="s">
        <v>2672</v>
      </c>
      <c r="B1513" s="34">
        <v>45823</v>
      </c>
      <c r="C1513" s="23" t="s">
        <v>2673</v>
      </c>
      <c r="D1513" s="23" t="s">
        <v>87</v>
      </c>
      <c r="E1513" s="23" t="s">
        <v>88</v>
      </c>
      <c r="F1513" s="23">
        <v>600040</v>
      </c>
      <c r="G1513" s="23" t="s">
        <v>224</v>
      </c>
      <c r="H1513" s="23" t="s">
        <v>225</v>
      </c>
      <c r="I1513" s="23" t="s">
        <v>147</v>
      </c>
      <c r="J1513" s="23" t="s">
        <v>23</v>
      </c>
      <c r="K1513" s="23" t="s">
        <v>24</v>
      </c>
      <c r="L1513" s="23">
        <v>2</v>
      </c>
      <c r="M1513" s="23">
        <v>53.36</v>
      </c>
      <c r="N1513" s="23">
        <v>0</v>
      </c>
      <c r="O1513" s="23">
        <v>12</v>
      </c>
      <c r="P1513" s="23" t="s">
        <v>43</v>
      </c>
      <c r="Q1513" s="23" t="s">
        <v>34</v>
      </c>
      <c r="R1513" s="23">
        <f t="shared" si="115"/>
        <v>1</v>
      </c>
      <c r="S1513" s="23" t="str">
        <f t="shared" si="116"/>
        <v>ORD101512_20250615_CUST02787_MED015</v>
      </c>
      <c r="T1513" s="23">
        <f t="shared" si="117"/>
        <v>1</v>
      </c>
      <c r="U1513" s="6">
        <f t="shared" si="118"/>
        <v>106.72</v>
      </c>
      <c r="V1513" s="6">
        <f>tbl_Raw_Data[[#This Row],[Discount_Pct]]*tbl_Raw_Data[[#This Row],[Gross_Amount]]/100</f>
        <v>0</v>
      </c>
      <c r="W1513" s="6">
        <f>tbl_Raw_Data[[#This Row],[Gross_Amount]]-tbl_Raw_Data[[#This Row],[Discount_Amount]]</f>
        <v>106.72</v>
      </c>
      <c r="X1513" s="6">
        <f>tbl_Raw_Data[[#This Row],[Net_Amount_Before_Tax]]*tbl_Raw_Data[[#This Row],[Tax_Pct]]/100</f>
        <v>12.806399999999998</v>
      </c>
      <c r="Y1513" s="6">
        <f>tbl_Raw_Data[[#This Row],[Net_Amount_Before_Tax]]+tbl_Raw_Data[[#This Row],[Tax_Amount]]</f>
        <v>119.5264</v>
      </c>
      <c r="Z1513" s="6">
        <f t="shared" si="119"/>
        <v>2</v>
      </c>
    </row>
    <row r="1514" spans="1:26" x14ac:dyDescent="0.3">
      <c r="A1514" s="23" t="s">
        <v>2674</v>
      </c>
      <c r="B1514" s="34">
        <v>45572</v>
      </c>
      <c r="C1514" s="23" t="s">
        <v>2675</v>
      </c>
      <c r="D1514" s="23" t="s">
        <v>19</v>
      </c>
      <c r="E1514" s="23" t="s">
        <v>19</v>
      </c>
      <c r="F1514" s="23">
        <v>110044</v>
      </c>
      <c r="G1514" s="23" t="s">
        <v>185</v>
      </c>
      <c r="H1514" s="23" t="s">
        <v>186</v>
      </c>
      <c r="I1514" s="23" t="s">
        <v>76</v>
      </c>
      <c r="J1514" s="23" t="s">
        <v>187</v>
      </c>
      <c r="K1514" s="23" t="s">
        <v>57</v>
      </c>
      <c r="L1514" s="23">
        <v>1</v>
      </c>
      <c r="M1514" s="23">
        <v>88.45</v>
      </c>
      <c r="N1514" s="23">
        <v>0</v>
      </c>
      <c r="O1514" s="23">
        <v>5</v>
      </c>
      <c r="P1514" s="23" t="s">
        <v>89</v>
      </c>
      <c r="Q1514" s="23" t="s">
        <v>34</v>
      </c>
      <c r="R1514" s="23">
        <f t="shared" si="115"/>
        <v>1</v>
      </c>
      <c r="S1514" s="23" t="str">
        <f t="shared" si="116"/>
        <v>ORD101513_20241007_CUST01792_MED009</v>
      </c>
      <c r="T1514" s="23">
        <f t="shared" si="117"/>
        <v>1</v>
      </c>
      <c r="U1514" s="6">
        <f t="shared" si="118"/>
        <v>88.45</v>
      </c>
      <c r="V1514" s="6">
        <f>tbl_Raw_Data[[#This Row],[Discount_Pct]]*tbl_Raw_Data[[#This Row],[Gross_Amount]]/100</f>
        <v>0</v>
      </c>
      <c r="W1514" s="6">
        <f>tbl_Raw_Data[[#This Row],[Gross_Amount]]-tbl_Raw_Data[[#This Row],[Discount_Amount]]</f>
        <v>88.45</v>
      </c>
      <c r="X1514" s="6">
        <f>tbl_Raw_Data[[#This Row],[Net_Amount_Before_Tax]]*tbl_Raw_Data[[#This Row],[Tax_Pct]]/100</f>
        <v>4.4225000000000003</v>
      </c>
      <c r="Y1514" s="6">
        <f>tbl_Raw_Data[[#This Row],[Net_Amount_Before_Tax]]+tbl_Raw_Data[[#This Row],[Tax_Amount]]</f>
        <v>92.872500000000002</v>
      </c>
      <c r="Z1514" s="6">
        <f t="shared" si="119"/>
        <v>1</v>
      </c>
    </row>
    <row r="1515" spans="1:26" x14ac:dyDescent="0.3">
      <c r="A1515" s="23" t="s">
        <v>2676</v>
      </c>
      <c r="B1515" s="34">
        <v>45405</v>
      </c>
      <c r="C1515" s="23" t="s">
        <v>2677</v>
      </c>
      <c r="D1515" s="23" t="s">
        <v>92</v>
      </c>
      <c r="E1515" s="23" t="s">
        <v>93</v>
      </c>
      <c r="F1515" s="23">
        <v>560001</v>
      </c>
      <c r="G1515" s="23" t="s">
        <v>119</v>
      </c>
      <c r="H1515" s="23" t="s">
        <v>120</v>
      </c>
      <c r="I1515" s="23" t="s">
        <v>32</v>
      </c>
      <c r="J1515" s="23" t="s">
        <v>64</v>
      </c>
      <c r="K1515" s="23" t="s">
        <v>57</v>
      </c>
      <c r="L1515" s="23">
        <v>1</v>
      </c>
      <c r="M1515" s="23">
        <v>69.650000000000006</v>
      </c>
      <c r="N1515" s="23">
        <v>0</v>
      </c>
      <c r="O1515" s="23">
        <v>12</v>
      </c>
      <c r="P1515" s="23" t="s">
        <v>89</v>
      </c>
      <c r="Q1515" s="23" t="s">
        <v>90</v>
      </c>
      <c r="R1515" s="23">
        <f t="shared" si="115"/>
        <v>1</v>
      </c>
      <c r="S1515" s="23" t="str">
        <f t="shared" si="116"/>
        <v>ORD101514_20240423_CUST01177_MED010</v>
      </c>
      <c r="T1515" s="23">
        <f t="shared" si="117"/>
        <v>1</v>
      </c>
      <c r="U1515" s="6">
        <f t="shared" si="118"/>
        <v>69.650000000000006</v>
      </c>
      <c r="V1515" s="6">
        <f>tbl_Raw_Data[[#This Row],[Discount_Pct]]*tbl_Raw_Data[[#This Row],[Gross_Amount]]/100</f>
        <v>0</v>
      </c>
      <c r="W1515" s="6">
        <f>tbl_Raw_Data[[#This Row],[Gross_Amount]]-tbl_Raw_Data[[#This Row],[Discount_Amount]]</f>
        <v>69.650000000000006</v>
      </c>
      <c r="X1515" s="6">
        <f>tbl_Raw_Data[[#This Row],[Net_Amount_Before_Tax]]*tbl_Raw_Data[[#This Row],[Tax_Pct]]/100</f>
        <v>8.3580000000000005</v>
      </c>
      <c r="Y1515" s="6">
        <f>tbl_Raw_Data[[#This Row],[Net_Amount_Before_Tax]]+tbl_Raw_Data[[#This Row],[Tax_Amount]]</f>
        <v>78.00800000000001</v>
      </c>
      <c r="Z1515" s="6">
        <f t="shared" si="119"/>
        <v>1</v>
      </c>
    </row>
    <row r="1516" spans="1:26" x14ac:dyDescent="0.3">
      <c r="A1516" s="23" t="s">
        <v>2678</v>
      </c>
      <c r="B1516" s="34">
        <v>45951</v>
      </c>
      <c r="C1516" s="23" t="s">
        <v>2679</v>
      </c>
      <c r="D1516" s="23" t="s">
        <v>142</v>
      </c>
      <c r="E1516" s="23" t="s">
        <v>81</v>
      </c>
      <c r="F1516" s="23">
        <v>380054</v>
      </c>
      <c r="G1516" s="23" t="s">
        <v>132</v>
      </c>
      <c r="H1516" s="23" t="s">
        <v>133</v>
      </c>
      <c r="I1516" s="23" t="s">
        <v>134</v>
      </c>
      <c r="J1516" s="23" t="s">
        <v>135</v>
      </c>
      <c r="K1516" s="23" t="s">
        <v>57</v>
      </c>
      <c r="L1516" s="23">
        <v>2</v>
      </c>
      <c r="M1516" s="23">
        <v>71.58</v>
      </c>
      <c r="N1516" s="23">
        <v>5</v>
      </c>
      <c r="O1516" s="23">
        <v>12</v>
      </c>
      <c r="P1516" s="23" t="s">
        <v>43</v>
      </c>
      <c r="Q1516" s="23" t="s">
        <v>90</v>
      </c>
      <c r="R1516" s="23">
        <f t="shared" si="115"/>
        <v>1</v>
      </c>
      <c r="S1516" s="23" t="str">
        <f t="shared" si="116"/>
        <v>ORD101515_20251021_CUST00919_MED007</v>
      </c>
      <c r="T1516" s="23">
        <f t="shared" si="117"/>
        <v>1</v>
      </c>
      <c r="U1516" s="6">
        <f t="shared" si="118"/>
        <v>143.16</v>
      </c>
      <c r="V1516" s="6">
        <f>tbl_Raw_Data[[#This Row],[Discount_Pct]]*tbl_Raw_Data[[#This Row],[Gross_Amount]]/100</f>
        <v>7.1579999999999995</v>
      </c>
      <c r="W1516" s="6">
        <f>tbl_Raw_Data[[#This Row],[Gross_Amount]]-tbl_Raw_Data[[#This Row],[Discount_Amount]]</f>
        <v>136.00200000000001</v>
      </c>
      <c r="X1516" s="6">
        <f>tbl_Raw_Data[[#This Row],[Net_Amount_Before_Tax]]*tbl_Raw_Data[[#This Row],[Tax_Pct]]/100</f>
        <v>16.320240000000002</v>
      </c>
      <c r="Y1516" s="6">
        <f>tbl_Raw_Data[[#This Row],[Net_Amount_Before_Tax]]+tbl_Raw_Data[[#This Row],[Tax_Amount]]</f>
        <v>152.32224000000002</v>
      </c>
      <c r="Z1516" s="6">
        <f t="shared" si="119"/>
        <v>3</v>
      </c>
    </row>
    <row r="1517" spans="1:26" x14ac:dyDescent="0.3">
      <c r="A1517" s="23" t="s">
        <v>2680</v>
      </c>
      <c r="B1517" s="34">
        <v>45428</v>
      </c>
      <c r="C1517" s="23" t="s">
        <v>536</v>
      </c>
      <c r="D1517" s="23" t="s">
        <v>183</v>
      </c>
      <c r="E1517" s="23" t="s">
        <v>184</v>
      </c>
      <c r="F1517" s="23">
        <v>122018</v>
      </c>
      <c r="G1517" s="23" t="s">
        <v>74</v>
      </c>
      <c r="H1517" s="23" t="s">
        <v>75</v>
      </c>
      <c r="I1517" s="23" t="s">
        <v>76</v>
      </c>
      <c r="J1517" s="23" t="s">
        <v>77</v>
      </c>
      <c r="K1517" s="23" t="s">
        <v>57</v>
      </c>
      <c r="L1517" s="23">
        <v>2</v>
      </c>
      <c r="M1517" s="23">
        <v>61</v>
      </c>
      <c r="N1517" s="23">
        <v>20</v>
      </c>
      <c r="O1517" s="23">
        <v>12</v>
      </c>
      <c r="P1517" s="23" t="s">
        <v>58</v>
      </c>
      <c r="Q1517" s="23" t="s">
        <v>34</v>
      </c>
      <c r="R1517" s="23">
        <f t="shared" si="115"/>
        <v>1</v>
      </c>
      <c r="S1517" s="23" t="str">
        <f t="shared" si="116"/>
        <v>ORD101516_20240516_CUST00071_MED008</v>
      </c>
      <c r="T1517" s="23">
        <f t="shared" si="117"/>
        <v>1</v>
      </c>
      <c r="U1517" s="6">
        <f t="shared" si="118"/>
        <v>122</v>
      </c>
      <c r="V1517" s="6">
        <f>tbl_Raw_Data[[#This Row],[Discount_Pct]]*tbl_Raw_Data[[#This Row],[Gross_Amount]]/100</f>
        <v>24.4</v>
      </c>
      <c r="W1517" s="6">
        <f>tbl_Raw_Data[[#This Row],[Gross_Amount]]-tbl_Raw_Data[[#This Row],[Discount_Amount]]</f>
        <v>97.6</v>
      </c>
      <c r="X1517" s="6">
        <f>tbl_Raw_Data[[#This Row],[Net_Amount_Before_Tax]]*tbl_Raw_Data[[#This Row],[Tax_Pct]]/100</f>
        <v>11.711999999999998</v>
      </c>
      <c r="Y1517" s="6">
        <f>tbl_Raw_Data[[#This Row],[Net_Amount_Before_Tax]]+tbl_Raw_Data[[#This Row],[Tax_Amount]]</f>
        <v>109.312</v>
      </c>
      <c r="Z1517" s="6">
        <f t="shared" si="119"/>
        <v>5</v>
      </c>
    </row>
    <row r="1518" spans="1:26" x14ac:dyDescent="0.3">
      <c r="A1518" s="23" t="s">
        <v>2680</v>
      </c>
      <c r="B1518" s="34">
        <v>45671</v>
      </c>
      <c r="C1518" s="23" t="s">
        <v>2681</v>
      </c>
      <c r="D1518" s="23" t="s">
        <v>87</v>
      </c>
      <c r="E1518" s="23" t="s">
        <v>88</v>
      </c>
      <c r="F1518" s="23">
        <v>600096</v>
      </c>
      <c r="G1518" s="23" t="s">
        <v>82</v>
      </c>
      <c r="H1518" s="23" t="s">
        <v>83</v>
      </c>
      <c r="I1518" s="23" t="s">
        <v>84</v>
      </c>
      <c r="J1518" s="23" t="s">
        <v>85</v>
      </c>
      <c r="K1518" s="23" t="s">
        <v>24</v>
      </c>
      <c r="L1518" s="23">
        <v>1</v>
      </c>
      <c r="M1518" s="23">
        <v>332.71</v>
      </c>
      <c r="N1518" s="23">
        <v>5</v>
      </c>
      <c r="O1518" s="23">
        <v>5</v>
      </c>
      <c r="P1518" s="23" t="s">
        <v>25</v>
      </c>
      <c r="Q1518" s="23" t="s">
        <v>34</v>
      </c>
      <c r="R1518" s="23">
        <f t="shared" si="115"/>
        <v>1</v>
      </c>
      <c r="S1518" s="23" t="str">
        <f t="shared" si="116"/>
        <v>ORD101516_20250114_CUST02139_MED023</v>
      </c>
      <c r="T1518" s="23">
        <f t="shared" si="117"/>
        <v>1</v>
      </c>
      <c r="U1518" s="6">
        <f t="shared" si="118"/>
        <v>332.71</v>
      </c>
      <c r="V1518" s="6">
        <f>tbl_Raw_Data[[#This Row],[Discount_Pct]]*tbl_Raw_Data[[#This Row],[Gross_Amount]]/100</f>
        <v>16.6355</v>
      </c>
      <c r="W1518" s="6">
        <f>tbl_Raw_Data[[#This Row],[Gross_Amount]]-tbl_Raw_Data[[#This Row],[Discount_Amount]]</f>
        <v>316.0745</v>
      </c>
      <c r="X1518" s="6">
        <f>tbl_Raw_Data[[#This Row],[Net_Amount_Before_Tax]]*tbl_Raw_Data[[#This Row],[Tax_Pct]]/100</f>
        <v>15.803725</v>
      </c>
      <c r="Y1518" s="6">
        <f>tbl_Raw_Data[[#This Row],[Net_Amount_Before_Tax]]+tbl_Raw_Data[[#This Row],[Tax_Amount]]</f>
        <v>331.87822499999999</v>
      </c>
      <c r="Z1518" s="6">
        <f t="shared" si="119"/>
        <v>2</v>
      </c>
    </row>
    <row r="1519" spans="1:26" x14ac:dyDescent="0.3">
      <c r="A1519" s="23" t="s">
        <v>2682</v>
      </c>
      <c r="B1519" s="34">
        <v>45401</v>
      </c>
      <c r="C1519" s="23" t="s">
        <v>2500</v>
      </c>
      <c r="D1519" s="23" t="s">
        <v>80</v>
      </c>
      <c r="E1519" s="23" t="s">
        <v>81</v>
      </c>
      <c r="F1519" s="23">
        <v>395017</v>
      </c>
      <c r="G1519" s="23" t="s">
        <v>119</v>
      </c>
      <c r="H1519" s="23" t="s">
        <v>120</v>
      </c>
      <c r="I1519" s="23" t="s">
        <v>32</v>
      </c>
      <c r="J1519" s="23" t="s">
        <v>64</v>
      </c>
      <c r="K1519" s="23" t="s">
        <v>57</v>
      </c>
      <c r="L1519" s="23">
        <v>1</v>
      </c>
      <c r="M1519" s="23">
        <v>66.22</v>
      </c>
      <c r="N1519" s="23">
        <v>15</v>
      </c>
      <c r="O1519" s="23">
        <v>12</v>
      </c>
      <c r="P1519" s="23" t="s">
        <v>89</v>
      </c>
      <c r="Q1519" s="23" t="s">
        <v>34</v>
      </c>
      <c r="R1519" s="23">
        <f t="shared" si="115"/>
        <v>1</v>
      </c>
      <c r="S1519" s="23" t="str">
        <f t="shared" si="116"/>
        <v>ORD101518_20240419_CUST00989_MED010</v>
      </c>
      <c r="T1519" s="23">
        <f t="shared" si="117"/>
        <v>1</v>
      </c>
      <c r="U1519" s="6">
        <f t="shared" si="118"/>
        <v>66.22</v>
      </c>
      <c r="V1519" s="6">
        <f>tbl_Raw_Data[[#This Row],[Discount_Pct]]*tbl_Raw_Data[[#This Row],[Gross_Amount]]/100</f>
        <v>9.9329999999999998</v>
      </c>
      <c r="W1519" s="6">
        <f>tbl_Raw_Data[[#This Row],[Gross_Amount]]-tbl_Raw_Data[[#This Row],[Discount_Amount]]</f>
        <v>56.286999999999999</v>
      </c>
      <c r="X1519" s="6">
        <f>tbl_Raw_Data[[#This Row],[Net_Amount_Before_Tax]]*tbl_Raw_Data[[#This Row],[Tax_Pct]]/100</f>
        <v>6.7544399999999998</v>
      </c>
      <c r="Y1519" s="6">
        <f>tbl_Raw_Data[[#This Row],[Net_Amount_Before_Tax]]+tbl_Raw_Data[[#This Row],[Tax_Amount]]</f>
        <v>63.041440000000001</v>
      </c>
      <c r="Z1519" s="6">
        <f t="shared" si="119"/>
        <v>3</v>
      </c>
    </row>
    <row r="1520" spans="1:26" x14ac:dyDescent="0.3">
      <c r="A1520" s="23" t="s">
        <v>2683</v>
      </c>
      <c r="B1520" s="34">
        <v>45833</v>
      </c>
      <c r="C1520" s="23" t="s">
        <v>99</v>
      </c>
      <c r="D1520" s="23" t="s">
        <v>92</v>
      </c>
      <c r="E1520" s="23" t="s">
        <v>93</v>
      </c>
      <c r="F1520" s="23">
        <v>560038</v>
      </c>
      <c r="G1520" s="23" t="s">
        <v>39</v>
      </c>
      <c r="H1520" s="23" t="s">
        <v>40</v>
      </c>
      <c r="I1520" s="23" t="s">
        <v>41</v>
      </c>
      <c r="J1520" s="23" t="s">
        <v>42</v>
      </c>
      <c r="K1520" s="23" t="s">
        <v>24</v>
      </c>
      <c r="L1520" s="23">
        <v>1</v>
      </c>
      <c r="M1520" s="23">
        <v>31.99</v>
      </c>
      <c r="N1520" s="23">
        <v>5</v>
      </c>
      <c r="O1520" s="23">
        <v>12</v>
      </c>
      <c r="P1520" s="23" t="s">
        <v>25</v>
      </c>
      <c r="Q1520" s="23" t="s">
        <v>90</v>
      </c>
      <c r="R1520" s="23">
        <f t="shared" si="115"/>
        <v>1</v>
      </c>
      <c r="S1520" s="23" t="str">
        <f t="shared" si="116"/>
        <v>ORD101519_20250625_CUST00014_MED001</v>
      </c>
      <c r="T1520" s="23">
        <f t="shared" si="117"/>
        <v>1</v>
      </c>
      <c r="U1520" s="6">
        <f t="shared" si="118"/>
        <v>31.99</v>
      </c>
      <c r="V1520" s="6">
        <f>tbl_Raw_Data[[#This Row],[Discount_Pct]]*tbl_Raw_Data[[#This Row],[Gross_Amount]]/100</f>
        <v>1.5994999999999999</v>
      </c>
      <c r="W1520" s="6">
        <f>tbl_Raw_Data[[#This Row],[Gross_Amount]]-tbl_Raw_Data[[#This Row],[Discount_Amount]]</f>
        <v>30.390499999999999</v>
      </c>
      <c r="X1520" s="6">
        <f>tbl_Raw_Data[[#This Row],[Net_Amount_Before_Tax]]*tbl_Raw_Data[[#This Row],[Tax_Pct]]/100</f>
        <v>3.6468599999999998</v>
      </c>
      <c r="Y1520" s="6">
        <f>tbl_Raw_Data[[#This Row],[Net_Amount_Before_Tax]]+tbl_Raw_Data[[#This Row],[Tax_Amount]]</f>
        <v>34.03736</v>
      </c>
      <c r="Z1520" s="6">
        <f t="shared" si="119"/>
        <v>2</v>
      </c>
    </row>
    <row r="1521" spans="1:26" x14ac:dyDescent="0.3">
      <c r="A1521" s="23" t="s">
        <v>2684</v>
      </c>
      <c r="B1521" s="34">
        <v>45403</v>
      </c>
      <c r="C1521" s="23" t="s">
        <v>1421</v>
      </c>
      <c r="D1521" s="23" t="s">
        <v>87</v>
      </c>
      <c r="E1521" s="23" t="s">
        <v>88</v>
      </c>
      <c r="F1521" s="23">
        <v>600018</v>
      </c>
      <c r="G1521" s="23" t="s">
        <v>20</v>
      </c>
      <c r="H1521" s="23" t="s">
        <v>21</v>
      </c>
      <c r="I1521" s="23" t="s">
        <v>22</v>
      </c>
      <c r="J1521" s="23" t="s">
        <v>23</v>
      </c>
      <c r="K1521" s="23" t="s">
        <v>24</v>
      </c>
      <c r="L1521" s="23">
        <v>3</v>
      </c>
      <c r="M1521" s="23">
        <v>127.96</v>
      </c>
      <c r="N1521" s="23">
        <v>10</v>
      </c>
      <c r="O1521" s="23">
        <v>12</v>
      </c>
      <c r="P1521" s="23" t="s">
        <v>58</v>
      </c>
      <c r="Q1521" s="23" t="s">
        <v>26</v>
      </c>
      <c r="R1521" s="23">
        <f t="shared" si="115"/>
        <v>1</v>
      </c>
      <c r="S1521" s="23" t="str">
        <f t="shared" si="116"/>
        <v>ORD101520_20240421_CUST03001_MED024</v>
      </c>
      <c r="T1521" s="23">
        <f t="shared" si="117"/>
        <v>1</v>
      </c>
      <c r="U1521" s="6">
        <f t="shared" si="118"/>
        <v>383.88</v>
      </c>
      <c r="V1521" s="6">
        <f>tbl_Raw_Data[[#This Row],[Discount_Pct]]*tbl_Raw_Data[[#This Row],[Gross_Amount]]/100</f>
        <v>38.388000000000005</v>
      </c>
      <c r="W1521" s="6">
        <f>tbl_Raw_Data[[#This Row],[Gross_Amount]]-tbl_Raw_Data[[#This Row],[Discount_Amount]]</f>
        <v>345.49199999999996</v>
      </c>
      <c r="X1521" s="6">
        <f>tbl_Raw_Data[[#This Row],[Net_Amount_Before_Tax]]*tbl_Raw_Data[[#This Row],[Tax_Pct]]/100</f>
        <v>41.459039999999995</v>
      </c>
      <c r="Y1521" s="6">
        <f>tbl_Raw_Data[[#This Row],[Net_Amount_Before_Tax]]+tbl_Raw_Data[[#This Row],[Tax_Amount]]</f>
        <v>386.95103999999998</v>
      </c>
      <c r="Z1521" s="6">
        <f t="shared" si="119"/>
        <v>2</v>
      </c>
    </row>
    <row r="1522" spans="1:26" x14ac:dyDescent="0.3">
      <c r="A1522" s="23" t="s">
        <v>2685</v>
      </c>
      <c r="B1522" s="34">
        <v>45908</v>
      </c>
      <c r="C1522" s="23" t="s">
        <v>2686</v>
      </c>
      <c r="D1522" s="23" t="s">
        <v>123</v>
      </c>
      <c r="E1522" s="23" t="s">
        <v>101</v>
      </c>
      <c r="F1522" s="23">
        <v>226016</v>
      </c>
      <c r="G1522" s="23" t="s">
        <v>315</v>
      </c>
      <c r="H1522" s="23" t="s">
        <v>316</v>
      </c>
      <c r="I1522" s="23" t="s">
        <v>50</v>
      </c>
      <c r="J1522" s="23" t="s">
        <v>114</v>
      </c>
      <c r="K1522" s="23" t="s">
        <v>24</v>
      </c>
      <c r="L1522" s="23">
        <v>1</v>
      </c>
      <c r="M1522" s="23">
        <v>120.89</v>
      </c>
      <c r="N1522" s="23">
        <v>0</v>
      </c>
      <c r="O1522" s="23">
        <v>5</v>
      </c>
      <c r="P1522" s="23" t="s">
        <v>25</v>
      </c>
      <c r="Q1522" s="23" t="s">
        <v>44</v>
      </c>
      <c r="R1522" s="23">
        <f t="shared" si="115"/>
        <v>1</v>
      </c>
      <c r="S1522" s="23" t="str">
        <f t="shared" si="116"/>
        <v>ORD101521_20250908_CUST02316_MED012</v>
      </c>
      <c r="T1522" s="23">
        <f t="shared" si="117"/>
        <v>1</v>
      </c>
      <c r="U1522" s="6">
        <f t="shared" si="118"/>
        <v>120.89</v>
      </c>
      <c r="V1522" s="6">
        <f>tbl_Raw_Data[[#This Row],[Discount_Pct]]*tbl_Raw_Data[[#This Row],[Gross_Amount]]/100</f>
        <v>0</v>
      </c>
      <c r="W1522" s="6">
        <f>tbl_Raw_Data[[#This Row],[Gross_Amount]]-tbl_Raw_Data[[#This Row],[Discount_Amount]]</f>
        <v>120.89</v>
      </c>
      <c r="X1522" s="6">
        <f>tbl_Raw_Data[[#This Row],[Net_Amount_Before_Tax]]*tbl_Raw_Data[[#This Row],[Tax_Pct]]/100</f>
        <v>6.0445000000000002</v>
      </c>
      <c r="Y1522" s="6">
        <f>tbl_Raw_Data[[#This Row],[Net_Amount_Before_Tax]]+tbl_Raw_Data[[#This Row],[Tax_Amount]]</f>
        <v>126.9345</v>
      </c>
      <c r="Z1522" s="6">
        <f t="shared" si="119"/>
        <v>2</v>
      </c>
    </row>
    <row r="1523" spans="1:26" x14ac:dyDescent="0.3">
      <c r="A1523" s="23" t="s">
        <v>2687</v>
      </c>
      <c r="B1523" s="34">
        <v>45538</v>
      </c>
      <c r="C1523" s="23" t="s">
        <v>2688</v>
      </c>
      <c r="D1523" s="23" t="s">
        <v>46</v>
      </c>
      <c r="E1523" s="23" t="s">
        <v>47</v>
      </c>
      <c r="F1523" s="23">
        <v>411001</v>
      </c>
      <c r="G1523" s="23" t="s">
        <v>145</v>
      </c>
      <c r="H1523" s="23" t="s">
        <v>146</v>
      </c>
      <c r="I1523" s="23" t="s">
        <v>147</v>
      </c>
      <c r="J1523" s="23" t="s">
        <v>148</v>
      </c>
      <c r="K1523" s="23" t="s">
        <v>24</v>
      </c>
      <c r="L1523" s="23">
        <v>1</v>
      </c>
      <c r="M1523" s="23">
        <v>119.55</v>
      </c>
      <c r="N1523" s="23">
        <v>0</v>
      </c>
      <c r="O1523" s="23">
        <v>5</v>
      </c>
      <c r="P1523" s="23" t="s">
        <v>89</v>
      </c>
      <c r="Q1523" s="23" t="s">
        <v>34</v>
      </c>
      <c r="R1523" s="23">
        <f t="shared" si="115"/>
        <v>1</v>
      </c>
      <c r="S1523" s="23" t="str">
        <f t="shared" si="116"/>
        <v>ORD101522_20240903_CUST02182_MED016</v>
      </c>
      <c r="T1523" s="23">
        <f t="shared" si="117"/>
        <v>1</v>
      </c>
      <c r="U1523" s="6">
        <f t="shared" si="118"/>
        <v>119.55</v>
      </c>
      <c r="V1523" s="6">
        <f>tbl_Raw_Data[[#This Row],[Discount_Pct]]*tbl_Raw_Data[[#This Row],[Gross_Amount]]/100</f>
        <v>0</v>
      </c>
      <c r="W1523" s="6">
        <f>tbl_Raw_Data[[#This Row],[Gross_Amount]]-tbl_Raw_Data[[#This Row],[Discount_Amount]]</f>
        <v>119.55</v>
      </c>
      <c r="X1523" s="6">
        <f>tbl_Raw_Data[[#This Row],[Net_Amount_Before_Tax]]*tbl_Raw_Data[[#This Row],[Tax_Pct]]/100</f>
        <v>5.9775</v>
      </c>
      <c r="Y1523" s="6">
        <f>tbl_Raw_Data[[#This Row],[Net_Amount_Before_Tax]]+tbl_Raw_Data[[#This Row],[Tax_Amount]]</f>
        <v>125.5275</v>
      </c>
      <c r="Z1523" s="6">
        <f t="shared" si="119"/>
        <v>2</v>
      </c>
    </row>
    <row r="1524" spans="1:26" x14ac:dyDescent="0.3">
      <c r="A1524" s="23" t="s">
        <v>2689</v>
      </c>
      <c r="B1524" s="34">
        <v>45336</v>
      </c>
      <c r="C1524" s="23" t="s">
        <v>2690</v>
      </c>
      <c r="D1524" s="23" t="s">
        <v>142</v>
      </c>
      <c r="E1524" s="23" t="s">
        <v>81</v>
      </c>
      <c r="F1524" s="23">
        <v>380058</v>
      </c>
      <c r="G1524" s="23" t="s">
        <v>160</v>
      </c>
      <c r="H1524" s="23" t="s">
        <v>161</v>
      </c>
      <c r="I1524" s="23" t="s">
        <v>50</v>
      </c>
      <c r="J1524" s="23" t="s">
        <v>23</v>
      </c>
      <c r="K1524" s="23" t="s">
        <v>24</v>
      </c>
      <c r="L1524" s="23">
        <v>2</v>
      </c>
      <c r="M1524" s="23">
        <v>156.52000000000001</v>
      </c>
      <c r="N1524" s="23">
        <v>0</v>
      </c>
      <c r="O1524" s="23">
        <v>12</v>
      </c>
      <c r="P1524" s="23" t="s">
        <v>58</v>
      </c>
      <c r="Q1524" s="23" t="s">
        <v>34</v>
      </c>
      <c r="R1524" s="23">
        <f t="shared" si="115"/>
        <v>1</v>
      </c>
      <c r="S1524" s="23" t="str">
        <f t="shared" si="116"/>
        <v>ORD101523_20240214_CUST00840_MED014</v>
      </c>
      <c r="T1524" s="23">
        <f t="shared" si="117"/>
        <v>1</v>
      </c>
      <c r="U1524" s="6">
        <f t="shared" si="118"/>
        <v>313.04000000000002</v>
      </c>
      <c r="V1524" s="6">
        <f>tbl_Raw_Data[[#This Row],[Discount_Pct]]*tbl_Raw_Data[[#This Row],[Gross_Amount]]/100</f>
        <v>0</v>
      </c>
      <c r="W1524" s="6">
        <f>tbl_Raw_Data[[#This Row],[Gross_Amount]]-tbl_Raw_Data[[#This Row],[Discount_Amount]]</f>
        <v>313.04000000000002</v>
      </c>
      <c r="X1524" s="6">
        <f>tbl_Raw_Data[[#This Row],[Net_Amount_Before_Tax]]*tbl_Raw_Data[[#This Row],[Tax_Pct]]/100</f>
        <v>37.564800000000005</v>
      </c>
      <c r="Y1524" s="6">
        <f>tbl_Raw_Data[[#This Row],[Net_Amount_Before_Tax]]+tbl_Raw_Data[[#This Row],[Tax_Amount]]</f>
        <v>350.60480000000001</v>
      </c>
      <c r="Z1524" s="6">
        <f t="shared" si="119"/>
        <v>2</v>
      </c>
    </row>
    <row r="1525" spans="1:26" x14ac:dyDescent="0.3">
      <c r="A1525" s="23" t="s">
        <v>2691</v>
      </c>
      <c r="B1525" s="34">
        <v>45511</v>
      </c>
      <c r="C1525" s="23" t="s">
        <v>2692</v>
      </c>
      <c r="D1525" s="23" t="s">
        <v>46</v>
      </c>
      <c r="E1525" s="23" t="s">
        <v>47</v>
      </c>
      <c r="F1525" s="23">
        <v>411038</v>
      </c>
      <c r="G1525" s="23" t="s">
        <v>61</v>
      </c>
      <c r="H1525" s="23" t="s">
        <v>62</v>
      </c>
      <c r="I1525" s="23" t="s">
        <v>63</v>
      </c>
      <c r="J1525" s="23" t="s">
        <v>64</v>
      </c>
      <c r="K1525" s="23" t="s">
        <v>57</v>
      </c>
      <c r="L1525" s="23">
        <v>1</v>
      </c>
      <c r="M1525" s="23">
        <v>97.15</v>
      </c>
      <c r="N1525" s="23">
        <v>5</v>
      </c>
      <c r="O1525" s="23">
        <v>5</v>
      </c>
      <c r="P1525" s="23" t="s">
        <v>58</v>
      </c>
      <c r="Q1525" s="23" t="s">
        <v>90</v>
      </c>
      <c r="R1525" s="23">
        <f t="shared" si="115"/>
        <v>1</v>
      </c>
      <c r="S1525" s="23" t="str">
        <f t="shared" si="116"/>
        <v>ORD101524_20240807_CUST00895_MED004</v>
      </c>
      <c r="T1525" s="23">
        <f t="shared" si="117"/>
        <v>1</v>
      </c>
      <c r="U1525" s="6">
        <f t="shared" si="118"/>
        <v>97.15</v>
      </c>
      <c r="V1525" s="6">
        <f>tbl_Raw_Data[[#This Row],[Discount_Pct]]*tbl_Raw_Data[[#This Row],[Gross_Amount]]/100</f>
        <v>4.8574999999999999</v>
      </c>
      <c r="W1525" s="6">
        <f>tbl_Raw_Data[[#This Row],[Gross_Amount]]-tbl_Raw_Data[[#This Row],[Discount_Amount]]</f>
        <v>92.292500000000004</v>
      </c>
      <c r="X1525" s="6">
        <f>tbl_Raw_Data[[#This Row],[Net_Amount_Before_Tax]]*tbl_Raw_Data[[#This Row],[Tax_Pct]]/100</f>
        <v>4.6146250000000002</v>
      </c>
      <c r="Y1525" s="6">
        <f>tbl_Raw_Data[[#This Row],[Net_Amount_Before_Tax]]+tbl_Raw_Data[[#This Row],[Tax_Amount]]</f>
        <v>96.907125000000008</v>
      </c>
      <c r="Z1525" s="6">
        <f t="shared" si="119"/>
        <v>1</v>
      </c>
    </row>
    <row r="1526" spans="1:26" x14ac:dyDescent="0.3">
      <c r="A1526" s="23" t="s">
        <v>2693</v>
      </c>
      <c r="B1526" s="34">
        <v>45387</v>
      </c>
      <c r="C1526" s="23" t="s">
        <v>2694</v>
      </c>
      <c r="D1526" s="23" t="s">
        <v>80</v>
      </c>
      <c r="E1526" s="23" t="s">
        <v>81</v>
      </c>
      <c r="F1526" s="23">
        <v>395017</v>
      </c>
      <c r="G1526" s="23" t="s">
        <v>74</v>
      </c>
      <c r="H1526" s="23" t="s">
        <v>75</v>
      </c>
      <c r="I1526" s="23" t="s">
        <v>76</v>
      </c>
      <c r="J1526" s="23" t="s">
        <v>77</v>
      </c>
      <c r="K1526" s="23" t="s">
        <v>57</v>
      </c>
      <c r="L1526" s="23">
        <v>2</v>
      </c>
      <c r="M1526" s="23">
        <v>56.13</v>
      </c>
      <c r="N1526" s="23">
        <v>5</v>
      </c>
      <c r="O1526" s="23">
        <v>12</v>
      </c>
      <c r="P1526" s="23" t="s">
        <v>58</v>
      </c>
      <c r="Q1526" s="23" t="s">
        <v>34</v>
      </c>
      <c r="R1526" s="23">
        <f t="shared" si="115"/>
        <v>1</v>
      </c>
      <c r="S1526" s="23" t="str">
        <f t="shared" si="116"/>
        <v>ORD101525_20240405_CUST01396_MED008</v>
      </c>
      <c r="T1526" s="23">
        <f t="shared" si="117"/>
        <v>1</v>
      </c>
      <c r="U1526" s="6">
        <f t="shared" si="118"/>
        <v>112.26</v>
      </c>
      <c r="V1526" s="6">
        <f>tbl_Raw_Data[[#This Row],[Discount_Pct]]*tbl_Raw_Data[[#This Row],[Gross_Amount]]/100</f>
        <v>5.6130000000000004</v>
      </c>
      <c r="W1526" s="6">
        <f>tbl_Raw_Data[[#This Row],[Gross_Amount]]-tbl_Raw_Data[[#This Row],[Discount_Amount]]</f>
        <v>106.64700000000001</v>
      </c>
      <c r="X1526" s="6">
        <f>tbl_Raw_Data[[#This Row],[Net_Amount_Before_Tax]]*tbl_Raw_Data[[#This Row],[Tax_Pct]]/100</f>
        <v>12.797640000000001</v>
      </c>
      <c r="Y1526" s="6">
        <f>tbl_Raw_Data[[#This Row],[Net_Amount_Before_Tax]]+tbl_Raw_Data[[#This Row],[Tax_Amount]]</f>
        <v>119.44464000000001</v>
      </c>
      <c r="Z1526" s="6">
        <f t="shared" si="119"/>
        <v>1</v>
      </c>
    </row>
    <row r="1527" spans="1:26" x14ac:dyDescent="0.3">
      <c r="A1527" s="23" t="s">
        <v>2693</v>
      </c>
      <c r="B1527" s="34">
        <v>45997</v>
      </c>
      <c r="C1527" s="23" t="s">
        <v>2695</v>
      </c>
      <c r="D1527" s="23" t="s">
        <v>72</v>
      </c>
      <c r="E1527" s="23" t="s">
        <v>73</v>
      </c>
      <c r="F1527" s="23">
        <v>302017</v>
      </c>
      <c r="G1527" s="23" t="s">
        <v>154</v>
      </c>
      <c r="H1527" s="23" t="s">
        <v>155</v>
      </c>
      <c r="I1527" s="23" t="s">
        <v>134</v>
      </c>
      <c r="J1527" s="23" t="s">
        <v>156</v>
      </c>
      <c r="K1527" s="23" t="s">
        <v>57</v>
      </c>
      <c r="L1527" s="23">
        <v>2</v>
      </c>
      <c r="M1527" s="23">
        <v>48.05</v>
      </c>
      <c r="N1527" s="23">
        <v>0</v>
      </c>
      <c r="O1527" s="23">
        <v>12</v>
      </c>
      <c r="P1527" s="23" t="s">
        <v>33</v>
      </c>
      <c r="Q1527" s="23" t="s">
        <v>44</v>
      </c>
      <c r="R1527" s="23">
        <f t="shared" si="115"/>
        <v>1</v>
      </c>
      <c r="S1527" s="23" t="str">
        <f t="shared" si="116"/>
        <v>ORD101525_20251206_CUST01135_MED006</v>
      </c>
      <c r="T1527" s="23">
        <f t="shared" si="117"/>
        <v>1</v>
      </c>
      <c r="U1527" s="6">
        <f t="shared" si="118"/>
        <v>96.1</v>
      </c>
      <c r="V1527" s="6">
        <f>tbl_Raw_Data[[#This Row],[Discount_Pct]]*tbl_Raw_Data[[#This Row],[Gross_Amount]]/100</f>
        <v>0</v>
      </c>
      <c r="W1527" s="6">
        <f>tbl_Raw_Data[[#This Row],[Gross_Amount]]-tbl_Raw_Data[[#This Row],[Discount_Amount]]</f>
        <v>96.1</v>
      </c>
      <c r="X1527" s="6">
        <f>tbl_Raw_Data[[#This Row],[Net_Amount_Before_Tax]]*tbl_Raw_Data[[#This Row],[Tax_Pct]]/100</f>
        <v>11.531999999999998</v>
      </c>
      <c r="Y1527" s="6">
        <f>tbl_Raw_Data[[#This Row],[Net_Amount_Before_Tax]]+tbl_Raw_Data[[#This Row],[Tax_Amount]]</f>
        <v>107.63199999999999</v>
      </c>
      <c r="Z1527" s="6">
        <f t="shared" si="119"/>
        <v>2</v>
      </c>
    </row>
    <row r="1528" spans="1:26" x14ac:dyDescent="0.3">
      <c r="A1528" s="23" t="s">
        <v>2693</v>
      </c>
      <c r="B1528" s="34">
        <v>45807</v>
      </c>
      <c r="C1528" s="23" t="s">
        <v>914</v>
      </c>
      <c r="D1528" s="23" t="s">
        <v>28</v>
      </c>
      <c r="E1528" s="23" t="s">
        <v>29</v>
      </c>
      <c r="F1528" s="23">
        <v>500084</v>
      </c>
      <c r="G1528" s="23" t="s">
        <v>283</v>
      </c>
      <c r="H1528" s="23" t="s">
        <v>284</v>
      </c>
      <c r="I1528" s="23" t="s">
        <v>104</v>
      </c>
      <c r="J1528" s="23" t="s">
        <v>42</v>
      </c>
      <c r="K1528" s="23" t="s">
        <v>57</v>
      </c>
      <c r="L1528" s="23">
        <v>2</v>
      </c>
      <c r="M1528" s="23">
        <v>250.81</v>
      </c>
      <c r="N1528" s="23">
        <v>10</v>
      </c>
      <c r="O1528" s="23">
        <v>5</v>
      </c>
      <c r="P1528" s="23" t="s">
        <v>89</v>
      </c>
      <c r="Q1528" s="23" t="s">
        <v>34</v>
      </c>
      <c r="R1528" s="23">
        <f t="shared" si="115"/>
        <v>1</v>
      </c>
      <c r="S1528" s="23" t="str">
        <f t="shared" si="116"/>
        <v>ORD101525_20250530_CUST02388_MED030</v>
      </c>
      <c r="T1528" s="23">
        <f t="shared" si="117"/>
        <v>1</v>
      </c>
      <c r="U1528" s="6">
        <f t="shared" si="118"/>
        <v>501.62</v>
      </c>
      <c r="V1528" s="6">
        <f>tbl_Raw_Data[[#This Row],[Discount_Pct]]*tbl_Raw_Data[[#This Row],[Gross_Amount]]/100</f>
        <v>50.161999999999999</v>
      </c>
      <c r="W1528" s="6">
        <f>tbl_Raw_Data[[#This Row],[Gross_Amount]]-tbl_Raw_Data[[#This Row],[Discount_Amount]]</f>
        <v>451.45800000000003</v>
      </c>
      <c r="X1528" s="6">
        <f>tbl_Raw_Data[[#This Row],[Net_Amount_Before_Tax]]*tbl_Raw_Data[[#This Row],[Tax_Pct]]/100</f>
        <v>22.572900000000001</v>
      </c>
      <c r="Y1528" s="6">
        <f>tbl_Raw_Data[[#This Row],[Net_Amount_Before_Tax]]+tbl_Raw_Data[[#This Row],[Tax_Amount]]</f>
        <v>474.03090000000003</v>
      </c>
      <c r="Z1528" s="6">
        <f t="shared" si="119"/>
        <v>2</v>
      </c>
    </row>
    <row r="1529" spans="1:26" x14ac:dyDescent="0.3">
      <c r="A1529" s="23" t="s">
        <v>2693</v>
      </c>
      <c r="B1529" s="34">
        <v>45391</v>
      </c>
      <c r="C1529" s="23" t="s">
        <v>2696</v>
      </c>
      <c r="D1529" s="23" t="s">
        <v>123</v>
      </c>
      <c r="E1529" s="23" t="s">
        <v>101</v>
      </c>
      <c r="F1529" s="23">
        <v>226001</v>
      </c>
      <c r="G1529" s="23" t="s">
        <v>39</v>
      </c>
      <c r="H1529" s="23" t="s">
        <v>40</v>
      </c>
      <c r="I1529" s="23" t="s">
        <v>41</v>
      </c>
      <c r="J1529" s="23" t="s">
        <v>42</v>
      </c>
      <c r="K1529" s="23" t="s">
        <v>24</v>
      </c>
      <c r="L1529" s="23">
        <v>2</v>
      </c>
      <c r="M1529" s="23">
        <v>27.96</v>
      </c>
      <c r="N1529" s="23">
        <v>10</v>
      </c>
      <c r="O1529" s="23">
        <v>5</v>
      </c>
      <c r="P1529" s="23" t="s">
        <v>58</v>
      </c>
      <c r="Q1529" s="23" t="s">
        <v>34</v>
      </c>
      <c r="R1529" s="23">
        <f t="shared" si="115"/>
        <v>1</v>
      </c>
      <c r="S1529" s="23" t="str">
        <f t="shared" si="116"/>
        <v>ORD101525_20240409_CUST02570_MED001</v>
      </c>
      <c r="T1529" s="23">
        <f t="shared" si="117"/>
        <v>1</v>
      </c>
      <c r="U1529" s="6">
        <f t="shared" si="118"/>
        <v>55.92</v>
      </c>
      <c r="V1529" s="6">
        <f>tbl_Raw_Data[[#This Row],[Discount_Pct]]*tbl_Raw_Data[[#This Row],[Gross_Amount]]/100</f>
        <v>5.5920000000000005</v>
      </c>
      <c r="W1529" s="6">
        <f>tbl_Raw_Data[[#This Row],[Gross_Amount]]-tbl_Raw_Data[[#This Row],[Discount_Amount]]</f>
        <v>50.328000000000003</v>
      </c>
      <c r="X1529" s="6">
        <f>tbl_Raw_Data[[#This Row],[Net_Amount_Before_Tax]]*tbl_Raw_Data[[#This Row],[Tax_Pct]]/100</f>
        <v>2.5164</v>
      </c>
      <c r="Y1529" s="6">
        <f>tbl_Raw_Data[[#This Row],[Net_Amount_Before_Tax]]+tbl_Raw_Data[[#This Row],[Tax_Amount]]</f>
        <v>52.8444</v>
      </c>
      <c r="Z1529" s="6">
        <f t="shared" si="119"/>
        <v>2</v>
      </c>
    </row>
    <row r="1530" spans="1:26" x14ac:dyDescent="0.3">
      <c r="A1530" s="23" t="s">
        <v>2697</v>
      </c>
      <c r="B1530" s="34">
        <v>45506</v>
      </c>
      <c r="C1530" s="23" t="s">
        <v>2698</v>
      </c>
      <c r="D1530" s="23" t="s">
        <v>92</v>
      </c>
      <c r="E1530" s="23" t="s">
        <v>93</v>
      </c>
      <c r="F1530" s="23">
        <v>560001</v>
      </c>
      <c r="G1530" s="23" t="s">
        <v>119</v>
      </c>
      <c r="H1530" s="23" t="s">
        <v>120</v>
      </c>
      <c r="I1530" s="23" t="s">
        <v>32</v>
      </c>
      <c r="J1530" s="23" t="s">
        <v>64</v>
      </c>
      <c r="K1530" s="23" t="s">
        <v>57</v>
      </c>
      <c r="L1530" s="23">
        <v>2</v>
      </c>
      <c r="M1530" s="23">
        <v>74.11</v>
      </c>
      <c r="N1530" s="23">
        <v>0</v>
      </c>
      <c r="O1530" s="23">
        <v>5</v>
      </c>
      <c r="P1530" s="23" t="s">
        <v>25</v>
      </c>
      <c r="Q1530" s="23" t="s">
        <v>34</v>
      </c>
      <c r="R1530" s="23">
        <f t="shared" si="115"/>
        <v>1</v>
      </c>
      <c r="S1530" s="23" t="str">
        <f t="shared" si="116"/>
        <v>ORD101529_20240802_CUST00810_MED010</v>
      </c>
      <c r="T1530" s="23">
        <f t="shared" si="117"/>
        <v>1</v>
      </c>
      <c r="U1530" s="6">
        <f t="shared" si="118"/>
        <v>148.22</v>
      </c>
      <c r="V1530" s="6">
        <f>tbl_Raw_Data[[#This Row],[Discount_Pct]]*tbl_Raw_Data[[#This Row],[Gross_Amount]]/100</f>
        <v>0</v>
      </c>
      <c r="W1530" s="6">
        <f>tbl_Raw_Data[[#This Row],[Gross_Amount]]-tbl_Raw_Data[[#This Row],[Discount_Amount]]</f>
        <v>148.22</v>
      </c>
      <c r="X1530" s="6">
        <f>tbl_Raw_Data[[#This Row],[Net_Amount_Before_Tax]]*tbl_Raw_Data[[#This Row],[Tax_Pct]]/100</f>
        <v>7.4110000000000005</v>
      </c>
      <c r="Y1530" s="6">
        <f>tbl_Raw_Data[[#This Row],[Net_Amount_Before_Tax]]+tbl_Raw_Data[[#This Row],[Tax_Amount]]</f>
        <v>155.631</v>
      </c>
      <c r="Z1530" s="6">
        <f t="shared" si="119"/>
        <v>1</v>
      </c>
    </row>
    <row r="1531" spans="1:26" x14ac:dyDescent="0.3">
      <c r="A1531" s="23" t="s">
        <v>2699</v>
      </c>
      <c r="B1531" s="34">
        <v>45598</v>
      </c>
      <c r="C1531" s="23" t="s">
        <v>1225</v>
      </c>
      <c r="D1531" s="23" t="s">
        <v>52</v>
      </c>
      <c r="E1531" s="23" t="s">
        <v>52</v>
      </c>
      <c r="F1531" s="23">
        <v>160022</v>
      </c>
      <c r="G1531" s="23" t="s">
        <v>160</v>
      </c>
      <c r="H1531" s="23" t="s">
        <v>161</v>
      </c>
      <c r="I1531" s="23" t="s">
        <v>50</v>
      </c>
      <c r="J1531" s="23" t="s">
        <v>23</v>
      </c>
      <c r="K1531" s="23" t="s">
        <v>24</v>
      </c>
      <c r="L1531" s="23">
        <v>1</v>
      </c>
      <c r="M1531" s="23">
        <v>130.08000000000001</v>
      </c>
      <c r="N1531" s="23">
        <v>15</v>
      </c>
      <c r="O1531" s="23">
        <v>12</v>
      </c>
      <c r="P1531" s="23" t="s">
        <v>25</v>
      </c>
      <c r="Q1531" s="23" t="s">
        <v>34</v>
      </c>
      <c r="R1531" s="23">
        <f t="shared" si="115"/>
        <v>1</v>
      </c>
      <c r="S1531" s="23" t="str">
        <f t="shared" si="116"/>
        <v>ORD101530_20241102_CUST03420_MED014</v>
      </c>
      <c r="T1531" s="23">
        <f t="shared" si="117"/>
        <v>1</v>
      </c>
      <c r="U1531" s="6">
        <f t="shared" si="118"/>
        <v>130.08000000000001</v>
      </c>
      <c r="V1531" s="6">
        <f>tbl_Raw_Data[[#This Row],[Discount_Pct]]*tbl_Raw_Data[[#This Row],[Gross_Amount]]/100</f>
        <v>19.512000000000004</v>
      </c>
      <c r="W1531" s="6">
        <f>tbl_Raw_Data[[#This Row],[Gross_Amount]]-tbl_Raw_Data[[#This Row],[Discount_Amount]]</f>
        <v>110.56800000000001</v>
      </c>
      <c r="X1531" s="6">
        <f>tbl_Raw_Data[[#This Row],[Net_Amount_Before_Tax]]*tbl_Raw_Data[[#This Row],[Tax_Pct]]/100</f>
        <v>13.268160000000002</v>
      </c>
      <c r="Y1531" s="6">
        <f>tbl_Raw_Data[[#This Row],[Net_Amount_Before_Tax]]+tbl_Raw_Data[[#This Row],[Tax_Amount]]</f>
        <v>123.83616000000001</v>
      </c>
      <c r="Z1531" s="6">
        <f t="shared" si="119"/>
        <v>2</v>
      </c>
    </row>
    <row r="1532" spans="1:26" x14ac:dyDescent="0.3">
      <c r="A1532" s="23" t="s">
        <v>2700</v>
      </c>
      <c r="B1532" s="34">
        <v>45837</v>
      </c>
      <c r="C1532" s="23" t="s">
        <v>479</v>
      </c>
      <c r="D1532" s="23" t="s">
        <v>52</v>
      </c>
      <c r="E1532" s="23" t="s">
        <v>52</v>
      </c>
      <c r="F1532" s="23">
        <v>160001</v>
      </c>
      <c r="G1532" s="23" t="s">
        <v>111</v>
      </c>
      <c r="H1532" s="23" t="s">
        <v>112</v>
      </c>
      <c r="I1532" s="23" t="s">
        <v>113</v>
      </c>
      <c r="J1532" s="23" t="s">
        <v>114</v>
      </c>
      <c r="K1532" s="23" t="s">
        <v>24</v>
      </c>
      <c r="L1532" s="23">
        <v>4</v>
      </c>
      <c r="M1532" s="23">
        <v>86.38</v>
      </c>
      <c r="N1532" s="23">
        <v>10</v>
      </c>
      <c r="O1532" s="23">
        <v>5</v>
      </c>
      <c r="P1532" s="23" t="s">
        <v>43</v>
      </c>
      <c r="Q1532" s="23" t="s">
        <v>26</v>
      </c>
      <c r="R1532" s="23">
        <f t="shared" si="115"/>
        <v>1</v>
      </c>
      <c r="S1532" s="23" t="str">
        <f t="shared" si="116"/>
        <v>ORD101531_20250629_CUST00718_MED027</v>
      </c>
      <c r="T1532" s="23">
        <f t="shared" si="117"/>
        <v>1</v>
      </c>
      <c r="U1532" s="6">
        <f t="shared" si="118"/>
        <v>345.52</v>
      </c>
      <c r="V1532" s="6">
        <f>tbl_Raw_Data[[#This Row],[Discount_Pct]]*tbl_Raw_Data[[#This Row],[Gross_Amount]]/100</f>
        <v>34.552</v>
      </c>
      <c r="W1532" s="6">
        <f>tbl_Raw_Data[[#This Row],[Gross_Amount]]-tbl_Raw_Data[[#This Row],[Discount_Amount]]</f>
        <v>310.96799999999996</v>
      </c>
      <c r="X1532" s="6">
        <f>tbl_Raw_Data[[#This Row],[Net_Amount_Before_Tax]]*tbl_Raw_Data[[#This Row],[Tax_Pct]]/100</f>
        <v>15.548399999999997</v>
      </c>
      <c r="Y1532" s="6">
        <f>tbl_Raw_Data[[#This Row],[Net_Amount_Before_Tax]]+tbl_Raw_Data[[#This Row],[Tax_Amount]]</f>
        <v>326.51639999999998</v>
      </c>
      <c r="Z1532" s="6">
        <f t="shared" si="119"/>
        <v>2</v>
      </c>
    </row>
    <row r="1533" spans="1:26" x14ac:dyDescent="0.3">
      <c r="A1533" s="23" t="s">
        <v>2700</v>
      </c>
      <c r="B1533" s="34">
        <v>45526</v>
      </c>
      <c r="C1533" s="23" t="s">
        <v>1884</v>
      </c>
      <c r="D1533" s="23" t="s">
        <v>37</v>
      </c>
      <c r="E1533" s="23" t="s">
        <v>38</v>
      </c>
      <c r="F1533" s="23">
        <v>452020</v>
      </c>
      <c r="G1533" s="23" t="s">
        <v>154</v>
      </c>
      <c r="H1533" s="23" t="s">
        <v>155</v>
      </c>
      <c r="I1533" s="23" t="s">
        <v>134</v>
      </c>
      <c r="J1533" s="23" t="s">
        <v>156</v>
      </c>
      <c r="K1533" s="23" t="s">
        <v>57</v>
      </c>
      <c r="L1533" s="23">
        <v>1</v>
      </c>
      <c r="M1533" s="23">
        <v>45.92</v>
      </c>
      <c r="N1533" s="23">
        <v>5</v>
      </c>
      <c r="O1533" s="23">
        <v>18</v>
      </c>
      <c r="P1533" s="23" t="s">
        <v>89</v>
      </c>
      <c r="Q1533" s="23" t="s">
        <v>44</v>
      </c>
      <c r="R1533" s="23">
        <f t="shared" si="115"/>
        <v>1</v>
      </c>
      <c r="S1533" s="23" t="str">
        <f t="shared" si="116"/>
        <v>ORD101531_20240822_CUST02866_MED006</v>
      </c>
      <c r="T1533" s="23">
        <f t="shared" si="117"/>
        <v>1</v>
      </c>
      <c r="U1533" s="6">
        <f t="shared" si="118"/>
        <v>45.92</v>
      </c>
      <c r="V1533" s="6">
        <f>tbl_Raw_Data[[#This Row],[Discount_Pct]]*tbl_Raw_Data[[#This Row],[Gross_Amount]]/100</f>
        <v>2.2960000000000003</v>
      </c>
      <c r="W1533" s="6">
        <f>tbl_Raw_Data[[#This Row],[Gross_Amount]]-tbl_Raw_Data[[#This Row],[Discount_Amount]]</f>
        <v>43.624000000000002</v>
      </c>
      <c r="X1533" s="6">
        <f>tbl_Raw_Data[[#This Row],[Net_Amount_Before_Tax]]*tbl_Raw_Data[[#This Row],[Tax_Pct]]/100</f>
        <v>7.8523200000000006</v>
      </c>
      <c r="Y1533" s="6">
        <f>tbl_Raw_Data[[#This Row],[Net_Amount_Before_Tax]]+tbl_Raw_Data[[#This Row],[Tax_Amount]]</f>
        <v>51.476320000000001</v>
      </c>
      <c r="Z1533" s="6">
        <f t="shared" si="119"/>
        <v>4</v>
      </c>
    </row>
    <row r="1534" spans="1:26" x14ac:dyDescent="0.3">
      <c r="A1534" s="23" t="s">
        <v>2701</v>
      </c>
      <c r="B1534" s="34">
        <v>45453</v>
      </c>
      <c r="C1534" s="23" t="s">
        <v>710</v>
      </c>
      <c r="D1534" s="23" t="s">
        <v>123</v>
      </c>
      <c r="E1534" s="23" t="s">
        <v>101</v>
      </c>
      <c r="F1534" s="23">
        <v>226024</v>
      </c>
      <c r="G1534" s="23" t="s">
        <v>124</v>
      </c>
      <c r="H1534" s="23" t="s">
        <v>125</v>
      </c>
      <c r="I1534" s="23" t="s">
        <v>104</v>
      </c>
      <c r="J1534" s="23" t="s">
        <v>114</v>
      </c>
      <c r="K1534" s="23" t="s">
        <v>24</v>
      </c>
      <c r="L1534" s="23">
        <v>2</v>
      </c>
      <c r="M1534" s="23">
        <v>107.89</v>
      </c>
      <c r="N1534" s="23">
        <v>5</v>
      </c>
      <c r="O1534" s="23">
        <v>5</v>
      </c>
      <c r="P1534" s="23" t="s">
        <v>33</v>
      </c>
      <c r="Q1534" s="23" t="s">
        <v>34</v>
      </c>
      <c r="R1534" s="23">
        <f t="shared" si="115"/>
        <v>1</v>
      </c>
      <c r="S1534" s="23" t="str">
        <f t="shared" si="116"/>
        <v>ORD101533_20240610_CUST03395_MED018</v>
      </c>
      <c r="T1534" s="23">
        <f t="shared" si="117"/>
        <v>1</v>
      </c>
      <c r="U1534" s="6">
        <f t="shared" si="118"/>
        <v>215.78</v>
      </c>
      <c r="V1534" s="6">
        <f>tbl_Raw_Data[[#This Row],[Discount_Pct]]*tbl_Raw_Data[[#This Row],[Gross_Amount]]/100</f>
        <v>10.789000000000001</v>
      </c>
      <c r="W1534" s="6">
        <f>tbl_Raw_Data[[#This Row],[Gross_Amount]]-tbl_Raw_Data[[#This Row],[Discount_Amount]]</f>
        <v>204.99099999999999</v>
      </c>
      <c r="X1534" s="6">
        <f>tbl_Raw_Data[[#This Row],[Net_Amount_Before_Tax]]*tbl_Raw_Data[[#This Row],[Tax_Pct]]/100</f>
        <v>10.249549999999999</v>
      </c>
      <c r="Y1534" s="6">
        <f>tbl_Raw_Data[[#This Row],[Net_Amount_Before_Tax]]+tbl_Raw_Data[[#This Row],[Tax_Amount]]</f>
        <v>215.24054999999998</v>
      </c>
      <c r="Z1534" s="6">
        <f t="shared" si="119"/>
        <v>3</v>
      </c>
    </row>
    <row r="1535" spans="1:26" x14ac:dyDescent="0.3">
      <c r="A1535" s="23" t="s">
        <v>2702</v>
      </c>
      <c r="B1535" s="34">
        <v>45912</v>
      </c>
      <c r="C1535" s="23" t="s">
        <v>2703</v>
      </c>
      <c r="D1535" s="23" t="s">
        <v>80</v>
      </c>
      <c r="E1535" s="23" t="s">
        <v>81</v>
      </c>
      <c r="F1535" s="23">
        <v>395010</v>
      </c>
      <c r="G1535" s="23" t="s">
        <v>20</v>
      </c>
      <c r="H1535" s="23" t="s">
        <v>21</v>
      </c>
      <c r="I1535" s="23" t="s">
        <v>22</v>
      </c>
      <c r="J1535" s="23" t="s">
        <v>23</v>
      </c>
      <c r="K1535" s="23" t="s">
        <v>24</v>
      </c>
      <c r="L1535" s="23">
        <v>3</v>
      </c>
      <c r="M1535" s="23">
        <v>149.26</v>
      </c>
      <c r="N1535" s="23">
        <v>0</v>
      </c>
      <c r="O1535" s="23">
        <v>5</v>
      </c>
      <c r="P1535" s="23" t="s">
        <v>89</v>
      </c>
      <c r="Q1535" s="23" t="s">
        <v>90</v>
      </c>
      <c r="R1535" s="23">
        <f t="shared" si="115"/>
        <v>1</v>
      </c>
      <c r="S1535" s="23" t="str">
        <f t="shared" si="116"/>
        <v>ORD101534_20250912_CUST00878_MED024</v>
      </c>
      <c r="T1535" s="23">
        <f t="shared" si="117"/>
        <v>1</v>
      </c>
      <c r="U1535" s="6">
        <f t="shared" si="118"/>
        <v>447.78</v>
      </c>
      <c r="V1535" s="6">
        <f>tbl_Raw_Data[[#This Row],[Discount_Pct]]*tbl_Raw_Data[[#This Row],[Gross_Amount]]/100</f>
        <v>0</v>
      </c>
      <c r="W1535" s="6">
        <f>tbl_Raw_Data[[#This Row],[Gross_Amount]]-tbl_Raw_Data[[#This Row],[Discount_Amount]]</f>
        <v>447.78</v>
      </c>
      <c r="X1535" s="6">
        <f>tbl_Raw_Data[[#This Row],[Net_Amount_Before_Tax]]*tbl_Raw_Data[[#This Row],[Tax_Pct]]/100</f>
        <v>22.388999999999996</v>
      </c>
      <c r="Y1535" s="6">
        <f>tbl_Raw_Data[[#This Row],[Net_Amount_Before_Tax]]+tbl_Raw_Data[[#This Row],[Tax_Amount]]</f>
        <v>470.16899999999998</v>
      </c>
      <c r="Z1535" s="6">
        <f t="shared" si="119"/>
        <v>1</v>
      </c>
    </row>
    <row r="1536" spans="1:26" x14ac:dyDescent="0.3">
      <c r="A1536" s="23" t="s">
        <v>2704</v>
      </c>
      <c r="B1536" s="34">
        <v>45887</v>
      </c>
      <c r="C1536" s="23" t="s">
        <v>2705</v>
      </c>
      <c r="D1536" s="23" t="s">
        <v>183</v>
      </c>
      <c r="E1536" s="23" t="s">
        <v>184</v>
      </c>
      <c r="F1536" s="23">
        <v>122001</v>
      </c>
      <c r="G1536" s="23" t="s">
        <v>82</v>
      </c>
      <c r="H1536" s="23" t="s">
        <v>83</v>
      </c>
      <c r="I1536" s="23" t="s">
        <v>84</v>
      </c>
      <c r="J1536" s="23" t="s">
        <v>85</v>
      </c>
      <c r="K1536" s="23" t="s">
        <v>24</v>
      </c>
      <c r="L1536" s="23">
        <v>1</v>
      </c>
      <c r="M1536" s="23">
        <v>267.45999999999998</v>
      </c>
      <c r="N1536" s="23">
        <v>10</v>
      </c>
      <c r="O1536" s="23">
        <v>12</v>
      </c>
      <c r="P1536" s="23" t="s">
        <v>89</v>
      </c>
      <c r="Q1536" s="23" t="s">
        <v>90</v>
      </c>
      <c r="R1536" s="23">
        <f t="shared" si="115"/>
        <v>1</v>
      </c>
      <c r="S1536" s="23" t="str">
        <f t="shared" si="116"/>
        <v>ORD101535_20250818_CUST00473_MED023</v>
      </c>
      <c r="T1536" s="23">
        <f t="shared" si="117"/>
        <v>1</v>
      </c>
      <c r="U1536" s="6">
        <f t="shared" si="118"/>
        <v>267.45999999999998</v>
      </c>
      <c r="V1536" s="6">
        <f>tbl_Raw_Data[[#This Row],[Discount_Pct]]*tbl_Raw_Data[[#This Row],[Gross_Amount]]/100</f>
        <v>26.745999999999999</v>
      </c>
      <c r="W1536" s="6">
        <f>tbl_Raw_Data[[#This Row],[Gross_Amount]]-tbl_Raw_Data[[#This Row],[Discount_Amount]]</f>
        <v>240.71399999999997</v>
      </c>
      <c r="X1536" s="6">
        <f>tbl_Raw_Data[[#This Row],[Net_Amount_Before_Tax]]*tbl_Raw_Data[[#This Row],[Tax_Pct]]/100</f>
        <v>28.885679999999997</v>
      </c>
      <c r="Y1536" s="6">
        <f>tbl_Raw_Data[[#This Row],[Net_Amount_Before_Tax]]+tbl_Raw_Data[[#This Row],[Tax_Amount]]</f>
        <v>269.59967999999998</v>
      </c>
      <c r="Z1536" s="6">
        <f t="shared" si="119"/>
        <v>2</v>
      </c>
    </row>
    <row r="1537" spans="1:26" x14ac:dyDescent="0.3">
      <c r="A1537" s="23" t="s">
        <v>2706</v>
      </c>
      <c r="B1537" s="34">
        <v>45957</v>
      </c>
      <c r="C1537" s="23" t="s">
        <v>1115</v>
      </c>
      <c r="D1537" s="23" t="s">
        <v>100</v>
      </c>
      <c r="E1537" s="23" t="s">
        <v>101</v>
      </c>
      <c r="F1537" s="23">
        <v>201303</v>
      </c>
      <c r="G1537" s="23" t="s">
        <v>20</v>
      </c>
      <c r="H1537" s="23" t="s">
        <v>21</v>
      </c>
      <c r="I1537" s="23" t="s">
        <v>22</v>
      </c>
      <c r="J1537" s="23" t="s">
        <v>23</v>
      </c>
      <c r="K1537" s="23" t="s">
        <v>24</v>
      </c>
      <c r="L1537" s="23">
        <v>3</v>
      </c>
      <c r="M1537" s="23">
        <v>120.73</v>
      </c>
      <c r="N1537" s="23">
        <v>0</v>
      </c>
      <c r="O1537" s="23">
        <v>5</v>
      </c>
      <c r="P1537" s="23" t="s">
        <v>43</v>
      </c>
      <c r="Q1537" s="23" t="s">
        <v>34</v>
      </c>
      <c r="R1537" s="23">
        <f t="shared" si="115"/>
        <v>1</v>
      </c>
      <c r="S1537" s="23" t="str">
        <f t="shared" si="116"/>
        <v>ORD101536_20251027_CUST02379_MED024</v>
      </c>
      <c r="T1537" s="23">
        <f t="shared" si="117"/>
        <v>1</v>
      </c>
      <c r="U1537" s="6">
        <f t="shared" si="118"/>
        <v>362.19</v>
      </c>
      <c r="V1537" s="6">
        <f>tbl_Raw_Data[[#This Row],[Discount_Pct]]*tbl_Raw_Data[[#This Row],[Gross_Amount]]/100</f>
        <v>0</v>
      </c>
      <c r="W1537" s="6">
        <f>tbl_Raw_Data[[#This Row],[Gross_Amount]]-tbl_Raw_Data[[#This Row],[Discount_Amount]]</f>
        <v>362.19</v>
      </c>
      <c r="X1537" s="6">
        <f>tbl_Raw_Data[[#This Row],[Net_Amount_Before_Tax]]*tbl_Raw_Data[[#This Row],[Tax_Pct]]/100</f>
        <v>18.109500000000001</v>
      </c>
      <c r="Y1537" s="6">
        <f>tbl_Raw_Data[[#This Row],[Net_Amount_Before_Tax]]+tbl_Raw_Data[[#This Row],[Tax_Amount]]</f>
        <v>380.29950000000002</v>
      </c>
      <c r="Z1537" s="6">
        <f t="shared" si="119"/>
        <v>2</v>
      </c>
    </row>
    <row r="1538" spans="1:26" x14ac:dyDescent="0.3">
      <c r="A1538" s="23" t="s">
        <v>2707</v>
      </c>
      <c r="B1538" s="34">
        <v>45913</v>
      </c>
      <c r="C1538" s="23" t="s">
        <v>983</v>
      </c>
      <c r="D1538" s="23" t="s">
        <v>80</v>
      </c>
      <c r="E1538" s="23" t="s">
        <v>81</v>
      </c>
      <c r="F1538" s="23">
        <v>395001</v>
      </c>
      <c r="G1538" s="23" t="s">
        <v>68</v>
      </c>
      <c r="H1538" s="23" t="s">
        <v>69</v>
      </c>
      <c r="I1538" s="23" t="s">
        <v>55</v>
      </c>
      <c r="J1538" s="23" t="s">
        <v>56</v>
      </c>
      <c r="K1538" s="23" t="s">
        <v>24</v>
      </c>
      <c r="L1538" s="23">
        <v>1</v>
      </c>
      <c r="M1538" s="23">
        <v>28.82</v>
      </c>
      <c r="N1538" s="23">
        <v>5</v>
      </c>
      <c r="O1538" s="23">
        <v>12</v>
      </c>
      <c r="P1538" s="23" t="s">
        <v>65</v>
      </c>
      <c r="Q1538" s="23" t="s">
        <v>34</v>
      </c>
      <c r="R1538" s="23">
        <f t="shared" ref="R1538:R1601" si="120">COUNTIFS($A$2:$A$8001,A1538,$B$2:$B$8001,B1538,$C$2:$C$8001,C1538,$G$2:$G$8001,G1538)</f>
        <v>1</v>
      </c>
      <c r="S1538" s="23" t="str">
        <f t="shared" ref="S1538:S1601" si="121">A1538&amp;"_"&amp;TEXT(B1538,"yyyymmdd")&amp;"_"&amp;C1538&amp;"_"&amp;G1538</f>
        <v>ORD101537_20250913_CUST02227_MED003</v>
      </c>
      <c r="T1538" s="23">
        <f t="shared" ref="T1538:T1601" si="122">COUNTIF($S$2:$S$8001,S1538)</f>
        <v>1</v>
      </c>
      <c r="U1538" s="6">
        <f t="shared" ref="U1538:U1601" si="123">L1538*M1538</f>
        <v>28.82</v>
      </c>
      <c r="V1538" s="6">
        <f>tbl_Raw_Data[[#This Row],[Discount_Pct]]*tbl_Raw_Data[[#This Row],[Gross_Amount]]/100</f>
        <v>1.4409999999999998</v>
      </c>
      <c r="W1538" s="6">
        <f>tbl_Raw_Data[[#This Row],[Gross_Amount]]-tbl_Raw_Data[[#This Row],[Discount_Amount]]</f>
        <v>27.379000000000001</v>
      </c>
      <c r="X1538" s="6">
        <f>tbl_Raw_Data[[#This Row],[Net_Amount_Before_Tax]]*tbl_Raw_Data[[#This Row],[Tax_Pct]]/100</f>
        <v>3.2854800000000002</v>
      </c>
      <c r="Y1538" s="6">
        <f>tbl_Raw_Data[[#This Row],[Net_Amount_Before_Tax]]+tbl_Raw_Data[[#This Row],[Tax_Amount]]</f>
        <v>30.664480000000001</v>
      </c>
      <c r="Z1538" s="6">
        <f t="shared" ref="Z1538:Z1601" si="124">COUNTIFS($C$2:$C$8001,C1538,$Q$2:$Q$8001,"Delivered")</f>
        <v>2</v>
      </c>
    </row>
    <row r="1539" spans="1:26" x14ac:dyDescent="0.3">
      <c r="A1539" s="23" t="s">
        <v>2708</v>
      </c>
      <c r="B1539" s="34">
        <v>45431</v>
      </c>
      <c r="C1539" s="23" t="s">
        <v>2709</v>
      </c>
      <c r="D1539" s="23" t="s">
        <v>92</v>
      </c>
      <c r="E1539" s="23" t="s">
        <v>93</v>
      </c>
      <c r="F1539" s="23">
        <v>560001</v>
      </c>
      <c r="G1539" s="23" t="s">
        <v>192</v>
      </c>
      <c r="H1539" s="23" t="s">
        <v>193</v>
      </c>
      <c r="I1539" s="23" t="s">
        <v>41</v>
      </c>
      <c r="J1539" s="23" t="s">
        <v>194</v>
      </c>
      <c r="K1539" s="23" t="s">
        <v>24</v>
      </c>
      <c r="L1539" s="23">
        <v>2</v>
      </c>
      <c r="M1539" s="23">
        <v>35.51</v>
      </c>
      <c r="N1539" s="23">
        <v>0</v>
      </c>
      <c r="O1539" s="23">
        <v>5</v>
      </c>
      <c r="P1539" s="23" t="s">
        <v>89</v>
      </c>
      <c r="Q1539" s="23" t="s">
        <v>34</v>
      </c>
      <c r="R1539" s="23">
        <f t="shared" si="120"/>
        <v>1</v>
      </c>
      <c r="S1539" s="23" t="str">
        <f t="shared" si="121"/>
        <v>ORD101538_20240519_CUST03392_MED002</v>
      </c>
      <c r="T1539" s="23">
        <f t="shared" si="122"/>
        <v>1</v>
      </c>
      <c r="U1539" s="6">
        <f t="shared" si="123"/>
        <v>71.02</v>
      </c>
      <c r="V1539" s="6">
        <f>tbl_Raw_Data[[#This Row],[Discount_Pct]]*tbl_Raw_Data[[#This Row],[Gross_Amount]]/100</f>
        <v>0</v>
      </c>
      <c r="W1539" s="6">
        <f>tbl_Raw_Data[[#This Row],[Gross_Amount]]-tbl_Raw_Data[[#This Row],[Discount_Amount]]</f>
        <v>71.02</v>
      </c>
      <c r="X1539" s="6">
        <f>tbl_Raw_Data[[#This Row],[Net_Amount_Before_Tax]]*tbl_Raw_Data[[#This Row],[Tax_Pct]]/100</f>
        <v>3.5509999999999997</v>
      </c>
      <c r="Y1539" s="6">
        <f>tbl_Raw_Data[[#This Row],[Net_Amount_Before_Tax]]+tbl_Raw_Data[[#This Row],[Tax_Amount]]</f>
        <v>74.570999999999998</v>
      </c>
      <c r="Z1539" s="6">
        <f t="shared" si="124"/>
        <v>4</v>
      </c>
    </row>
    <row r="1540" spans="1:26" x14ac:dyDescent="0.3">
      <c r="A1540" s="23" t="s">
        <v>2710</v>
      </c>
      <c r="B1540" s="34">
        <v>45365</v>
      </c>
      <c r="C1540" s="23" t="s">
        <v>2711</v>
      </c>
      <c r="D1540" s="23" t="s">
        <v>100</v>
      </c>
      <c r="E1540" s="23" t="s">
        <v>101</v>
      </c>
      <c r="F1540" s="23">
        <v>201304</v>
      </c>
      <c r="G1540" s="23" t="s">
        <v>94</v>
      </c>
      <c r="H1540" s="23" t="s">
        <v>95</v>
      </c>
      <c r="I1540" s="23" t="s">
        <v>84</v>
      </c>
      <c r="J1540" s="23" t="s">
        <v>42</v>
      </c>
      <c r="K1540" s="23" t="s">
        <v>24</v>
      </c>
      <c r="L1540" s="23">
        <v>2</v>
      </c>
      <c r="M1540" s="23">
        <v>88.49</v>
      </c>
      <c r="N1540" s="23">
        <v>5</v>
      </c>
      <c r="O1540" s="23">
        <v>5</v>
      </c>
      <c r="P1540" s="23" t="s">
        <v>65</v>
      </c>
      <c r="Q1540" s="23" t="s">
        <v>34</v>
      </c>
      <c r="R1540" s="23">
        <f t="shared" si="120"/>
        <v>1</v>
      </c>
      <c r="S1540" s="23" t="str">
        <f t="shared" si="121"/>
        <v>ORD101539_20240314_CUST01730_MED021</v>
      </c>
      <c r="T1540" s="23">
        <f t="shared" si="122"/>
        <v>1</v>
      </c>
      <c r="U1540" s="6">
        <f t="shared" si="123"/>
        <v>176.98</v>
      </c>
      <c r="V1540" s="6">
        <f>tbl_Raw_Data[[#This Row],[Discount_Pct]]*tbl_Raw_Data[[#This Row],[Gross_Amount]]/100</f>
        <v>8.8490000000000002</v>
      </c>
      <c r="W1540" s="6">
        <f>tbl_Raw_Data[[#This Row],[Gross_Amount]]-tbl_Raw_Data[[#This Row],[Discount_Amount]]</f>
        <v>168.131</v>
      </c>
      <c r="X1540" s="6">
        <f>tbl_Raw_Data[[#This Row],[Net_Amount_Before_Tax]]*tbl_Raw_Data[[#This Row],[Tax_Pct]]/100</f>
        <v>8.4065499999999993</v>
      </c>
      <c r="Y1540" s="6">
        <f>tbl_Raw_Data[[#This Row],[Net_Amount_Before_Tax]]+tbl_Raw_Data[[#This Row],[Tax_Amount]]</f>
        <v>176.53755000000001</v>
      </c>
      <c r="Z1540" s="6">
        <f t="shared" si="124"/>
        <v>4</v>
      </c>
    </row>
    <row r="1541" spans="1:26" x14ac:dyDescent="0.3">
      <c r="A1541" s="23" t="s">
        <v>2710</v>
      </c>
      <c r="B1541" s="34">
        <v>45303</v>
      </c>
      <c r="C1541" s="23" t="s">
        <v>177</v>
      </c>
      <c r="D1541" s="23" t="s">
        <v>19</v>
      </c>
      <c r="E1541" s="23" t="s">
        <v>19</v>
      </c>
      <c r="F1541" s="23">
        <v>110001</v>
      </c>
      <c r="G1541" s="23" t="s">
        <v>256</v>
      </c>
      <c r="H1541" s="23" t="s">
        <v>257</v>
      </c>
      <c r="I1541" s="23" t="s">
        <v>22</v>
      </c>
      <c r="J1541" s="23" t="s">
        <v>258</v>
      </c>
      <c r="K1541" s="23" t="s">
        <v>57</v>
      </c>
      <c r="L1541" s="23">
        <v>2</v>
      </c>
      <c r="M1541" s="23">
        <v>57.62</v>
      </c>
      <c r="N1541" s="23">
        <v>10</v>
      </c>
      <c r="O1541" s="23">
        <v>5</v>
      </c>
      <c r="P1541" s="23" t="s">
        <v>65</v>
      </c>
      <c r="Q1541" s="23" t="s">
        <v>34</v>
      </c>
      <c r="R1541" s="23">
        <f t="shared" si="120"/>
        <v>1</v>
      </c>
      <c r="S1541" s="23" t="str">
        <f t="shared" si="121"/>
        <v>ORD101539_20240112_CUST03196_MED025</v>
      </c>
      <c r="T1541" s="23">
        <f t="shared" si="122"/>
        <v>1</v>
      </c>
      <c r="U1541" s="6">
        <f t="shared" si="123"/>
        <v>115.24</v>
      </c>
      <c r="V1541" s="6">
        <f>tbl_Raw_Data[[#This Row],[Discount_Pct]]*tbl_Raw_Data[[#This Row],[Gross_Amount]]/100</f>
        <v>11.523999999999999</v>
      </c>
      <c r="W1541" s="6">
        <f>tbl_Raw_Data[[#This Row],[Gross_Amount]]-tbl_Raw_Data[[#This Row],[Discount_Amount]]</f>
        <v>103.71599999999999</v>
      </c>
      <c r="X1541" s="6">
        <f>tbl_Raw_Data[[#This Row],[Net_Amount_Before_Tax]]*tbl_Raw_Data[[#This Row],[Tax_Pct]]/100</f>
        <v>5.1857999999999995</v>
      </c>
      <c r="Y1541" s="6">
        <f>tbl_Raw_Data[[#This Row],[Net_Amount_Before_Tax]]+tbl_Raw_Data[[#This Row],[Tax_Amount]]</f>
        <v>108.90179999999999</v>
      </c>
      <c r="Z1541" s="6">
        <f t="shared" si="124"/>
        <v>2</v>
      </c>
    </row>
    <row r="1542" spans="1:26" x14ac:dyDescent="0.3">
      <c r="A1542" s="23" t="s">
        <v>2712</v>
      </c>
      <c r="B1542" s="34">
        <v>45944</v>
      </c>
      <c r="C1542" s="23" t="s">
        <v>2713</v>
      </c>
      <c r="D1542" s="23" t="s">
        <v>159</v>
      </c>
      <c r="E1542" s="23" t="s">
        <v>47</v>
      </c>
      <c r="F1542" s="23">
        <v>400093</v>
      </c>
      <c r="G1542" s="23" t="s">
        <v>68</v>
      </c>
      <c r="H1542" s="23" t="s">
        <v>69</v>
      </c>
      <c r="I1542" s="23" t="s">
        <v>55</v>
      </c>
      <c r="J1542" s="23" t="s">
        <v>56</v>
      </c>
      <c r="K1542" s="23" t="s">
        <v>24</v>
      </c>
      <c r="L1542" s="23">
        <v>2</v>
      </c>
      <c r="M1542" s="23">
        <v>28.27</v>
      </c>
      <c r="N1542" s="23">
        <v>10</v>
      </c>
      <c r="O1542" s="23">
        <v>12</v>
      </c>
      <c r="P1542" s="23" t="s">
        <v>58</v>
      </c>
      <c r="Q1542" s="23" t="s">
        <v>44</v>
      </c>
      <c r="R1542" s="23">
        <f t="shared" si="120"/>
        <v>1</v>
      </c>
      <c r="S1542" s="23" t="str">
        <f t="shared" si="121"/>
        <v>ORD101541_20251014_CUST02400_MED003</v>
      </c>
      <c r="T1542" s="23">
        <f t="shared" si="122"/>
        <v>1</v>
      </c>
      <c r="U1542" s="6">
        <f t="shared" si="123"/>
        <v>56.54</v>
      </c>
      <c r="V1542" s="6">
        <f>tbl_Raw_Data[[#This Row],[Discount_Pct]]*tbl_Raw_Data[[#This Row],[Gross_Amount]]/100</f>
        <v>5.6539999999999999</v>
      </c>
      <c r="W1542" s="6">
        <f>tbl_Raw_Data[[#This Row],[Gross_Amount]]-tbl_Raw_Data[[#This Row],[Discount_Amount]]</f>
        <v>50.885999999999996</v>
      </c>
      <c r="X1542" s="6">
        <f>tbl_Raw_Data[[#This Row],[Net_Amount_Before_Tax]]*tbl_Raw_Data[[#This Row],[Tax_Pct]]/100</f>
        <v>6.1063199999999993</v>
      </c>
      <c r="Y1542" s="6">
        <f>tbl_Raw_Data[[#This Row],[Net_Amount_Before_Tax]]+tbl_Raw_Data[[#This Row],[Tax_Amount]]</f>
        <v>56.992319999999992</v>
      </c>
      <c r="Z1542" s="6">
        <f t="shared" si="124"/>
        <v>1</v>
      </c>
    </row>
    <row r="1543" spans="1:26" x14ac:dyDescent="0.3">
      <c r="A1543" s="23" t="s">
        <v>2712</v>
      </c>
      <c r="B1543" s="34">
        <v>45937</v>
      </c>
      <c r="C1543" s="23" t="s">
        <v>2714</v>
      </c>
      <c r="D1543" s="23" t="s">
        <v>123</v>
      </c>
      <c r="E1543" s="23" t="s">
        <v>101</v>
      </c>
      <c r="F1543" s="23">
        <v>226001</v>
      </c>
      <c r="G1543" s="23" t="s">
        <v>39</v>
      </c>
      <c r="H1543" s="23" t="s">
        <v>40</v>
      </c>
      <c r="I1543" s="23" t="s">
        <v>41</v>
      </c>
      <c r="J1543" s="23" t="s">
        <v>42</v>
      </c>
      <c r="K1543" s="23" t="s">
        <v>24</v>
      </c>
      <c r="L1543" s="23">
        <v>2</v>
      </c>
      <c r="M1543" s="23">
        <v>34.409999999999997</v>
      </c>
      <c r="N1543" s="23">
        <v>5</v>
      </c>
      <c r="O1543" s="23">
        <v>18</v>
      </c>
      <c r="P1543" s="23" t="s">
        <v>89</v>
      </c>
      <c r="Q1543" s="23" t="s">
        <v>34</v>
      </c>
      <c r="R1543" s="23">
        <f t="shared" si="120"/>
        <v>1</v>
      </c>
      <c r="S1543" s="23" t="str">
        <f t="shared" si="121"/>
        <v>ORD101541_20251007_CUST03066_MED001</v>
      </c>
      <c r="T1543" s="23">
        <f t="shared" si="122"/>
        <v>1</v>
      </c>
      <c r="U1543" s="6">
        <f t="shared" si="123"/>
        <v>68.819999999999993</v>
      </c>
      <c r="V1543" s="6">
        <f>tbl_Raw_Data[[#This Row],[Discount_Pct]]*tbl_Raw_Data[[#This Row],[Gross_Amount]]/100</f>
        <v>3.4409999999999998</v>
      </c>
      <c r="W1543" s="6">
        <f>tbl_Raw_Data[[#This Row],[Gross_Amount]]-tbl_Raw_Data[[#This Row],[Discount_Amount]]</f>
        <v>65.378999999999991</v>
      </c>
      <c r="X1543" s="6">
        <f>tbl_Raw_Data[[#This Row],[Net_Amount_Before_Tax]]*tbl_Raw_Data[[#This Row],[Tax_Pct]]/100</f>
        <v>11.768219999999999</v>
      </c>
      <c r="Y1543" s="6">
        <f>tbl_Raw_Data[[#This Row],[Net_Amount_Before_Tax]]+tbl_Raw_Data[[#This Row],[Tax_Amount]]</f>
        <v>77.14721999999999</v>
      </c>
      <c r="Z1543" s="6">
        <f t="shared" si="124"/>
        <v>2</v>
      </c>
    </row>
    <row r="1544" spans="1:26" x14ac:dyDescent="0.3">
      <c r="A1544" s="23" t="s">
        <v>2715</v>
      </c>
      <c r="B1544" s="34">
        <v>45559</v>
      </c>
      <c r="C1544" s="23" t="s">
        <v>2164</v>
      </c>
      <c r="D1544" s="23" t="s">
        <v>159</v>
      </c>
      <c r="E1544" s="23" t="s">
        <v>47</v>
      </c>
      <c r="F1544" s="23">
        <v>400069</v>
      </c>
      <c r="G1544" s="23" t="s">
        <v>124</v>
      </c>
      <c r="H1544" s="23" t="s">
        <v>125</v>
      </c>
      <c r="I1544" s="23" t="s">
        <v>104</v>
      </c>
      <c r="J1544" s="23" t="s">
        <v>114</v>
      </c>
      <c r="K1544" s="23" t="s">
        <v>24</v>
      </c>
      <c r="L1544" s="23">
        <v>3</v>
      </c>
      <c r="M1544" s="23">
        <v>119.84</v>
      </c>
      <c r="N1544" s="23">
        <v>5</v>
      </c>
      <c r="O1544" s="23">
        <v>12</v>
      </c>
      <c r="P1544" s="23" t="s">
        <v>33</v>
      </c>
      <c r="Q1544" s="23" t="s">
        <v>34</v>
      </c>
      <c r="R1544" s="23">
        <f t="shared" si="120"/>
        <v>1</v>
      </c>
      <c r="S1544" s="23" t="str">
        <f t="shared" si="121"/>
        <v>ORD101543_20240924_CUST00653_MED018</v>
      </c>
      <c r="T1544" s="23">
        <f t="shared" si="122"/>
        <v>1</v>
      </c>
      <c r="U1544" s="6">
        <f t="shared" si="123"/>
        <v>359.52</v>
      </c>
      <c r="V1544" s="6">
        <f>tbl_Raw_Data[[#This Row],[Discount_Pct]]*tbl_Raw_Data[[#This Row],[Gross_Amount]]/100</f>
        <v>17.975999999999999</v>
      </c>
      <c r="W1544" s="6">
        <f>tbl_Raw_Data[[#This Row],[Gross_Amount]]-tbl_Raw_Data[[#This Row],[Discount_Amount]]</f>
        <v>341.54399999999998</v>
      </c>
      <c r="X1544" s="6">
        <f>tbl_Raw_Data[[#This Row],[Net_Amount_Before_Tax]]*tbl_Raw_Data[[#This Row],[Tax_Pct]]/100</f>
        <v>40.985280000000003</v>
      </c>
      <c r="Y1544" s="6">
        <f>tbl_Raw_Data[[#This Row],[Net_Amount_Before_Tax]]+tbl_Raw_Data[[#This Row],[Tax_Amount]]</f>
        <v>382.52927999999997</v>
      </c>
      <c r="Z1544" s="6">
        <f t="shared" si="124"/>
        <v>1</v>
      </c>
    </row>
    <row r="1545" spans="1:26" x14ac:dyDescent="0.3">
      <c r="A1545" s="23" t="s">
        <v>2716</v>
      </c>
      <c r="B1545" s="34">
        <v>45587</v>
      </c>
      <c r="C1545" s="23" t="s">
        <v>376</v>
      </c>
      <c r="D1545" s="23" t="s">
        <v>123</v>
      </c>
      <c r="E1545" s="23" t="s">
        <v>101</v>
      </c>
      <c r="F1545" s="23">
        <v>226021</v>
      </c>
      <c r="G1545" s="23" t="s">
        <v>167</v>
      </c>
      <c r="H1545" s="23" t="s">
        <v>168</v>
      </c>
      <c r="I1545" s="23" t="s">
        <v>113</v>
      </c>
      <c r="J1545" s="23" t="s">
        <v>42</v>
      </c>
      <c r="K1545" s="23" t="s">
        <v>24</v>
      </c>
      <c r="L1545" s="23">
        <v>1</v>
      </c>
      <c r="M1545" s="23">
        <v>186.67</v>
      </c>
      <c r="N1545" s="23">
        <v>0</v>
      </c>
      <c r="O1545" s="23">
        <v>12</v>
      </c>
      <c r="P1545" s="23" t="s">
        <v>25</v>
      </c>
      <c r="Q1545" s="23" t="s">
        <v>34</v>
      </c>
      <c r="R1545" s="23">
        <f t="shared" si="120"/>
        <v>1</v>
      </c>
      <c r="S1545" s="23" t="str">
        <f t="shared" si="121"/>
        <v>ORD101544_20241022_CUST02054_MED026</v>
      </c>
      <c r="T1545" s="23">
        <f t="shared" si="122"/>
        <v>1</v>
      </c>
      <c r="U1545" s="6">
        <f t="shared" si="123"/>
        <v>186.67</v>
      </c>
      <c r="V1545" s="6">
        <f>tbl_Raw_Data[[#This Row],[Discount_Pct]]*tbl_Raw_Data[[#This Row],[Gross_Amount]]/100</f>
        <v>0</v>
      </c>
      <c r="W1545" s="6">
        <f>tbl_Raw_Data[[#This Row],[Gross_Amount]]-tbl_Raw_Data[[#This Row],[Discount_Amount]]</f>
        <v>186.67</v>
      </c>
      <c r="X1545" s="6">
        <f>tbl_Raw_Data[[#This Row],[Net_Amount_Before_Tax]]*tbl_Raw_Data[[#This Row],[Tax_Pct]]/100</f>
        <v>22.400400000000001</v>
      </c>
      <c r="Y1545" s="6">
        <f>tbl_Raw_Data[[#This Row],[Net_Amount_Before_Tax]]+tbl_Raw_Data[[#This Row],[Tax_Amount]]</f>
        <v>209.07039999999998</v>
      </c>
      <c r="Z1545" s="6">
        <f t="shared" si="124"/>
        <v>2</v>
      </c>
    </row>
    <row r="1546" spans="1:26" x14ac:dyDescent="0.3">
      <c r="A1546" s="23" t="s">
        <v>2717</v>
      </c>
      <c r="B1546" s="34">
        <v>45294</v>
      </c>
      <c r="C1546" s="23" t="s">
        <v>777</v>
      </c>
      <c r="D1546" s="23" t="s">
        <v>87</v>
      </c>
      <c r="E1546" s="23" t="s">
        <v>88</v>
      </c>
      <c r="F1546" s="23">
        <v>600100</v>
      </c>
      <c r="G1546" s="23" t="s">
        <v>102</v>
      </c>
      <c r="H1546" s="23" t="s">
        <v>103</v>
      </c>
      <c r="I1546" s="23" t="s">
        <v>104</v>
      </c>
      <c r="J1546" s="23" t="s">
        <v>64</v>
      </c>
      <c r="K1546" s="23" t="s">
        <v>57</v>
      </c>
      <c r="L1546" s="23">
        <v>1</v>
      </c>
      <c r="M1546" s="23">
        <v>95.38</v>
      </c>
      <c r="N1546" s="23">
        <v>5</v>
      </c>
      <c r="O1546" s="23">
        <v>5</v>
      </c>
      <c r="P1546" s="23" t="s">
        <v>65</v>
      </c>
      <c r="Q1546" s="23" t="s">
        <v>34</v>
      </c>
      <c r="R1546" s="23">
        <f t="shared" si="120"/>
        <v>1</v>
      </c>
      <c r="S1546" s="23" t="str">
        <f t="shared" si="121"/>
        <v>ORD101545_20240103_CUST02712_MED029</v>
      </c>
      <c r="T1546" s="23">
        <f t="shared" si="122"/>
        <v>1</v>
      </c>
      <c r="U1546" s="6">
        <f t="shared" si="123"/>
        <v>95.38</v>
      </c>
      <c r="V1546" s="6">
        <f>tbl_Raw_Data[[#This Row],[Discount_Pct]]*tbl_Raw_Data[[#This Row],[Gross_Amount]]/100</f>
        <v>4.7690000000000001</v>
      </c>
      <c r="W1546" s="6">
        <f>tbl_Raw_Data[[#This Row],[Gross_Amount]]-tbl_Raw_Data[[#This Row],[Discount_Amount]]</f>
        <v>90.61099999999999</v>
      </c>
      <c r="X1546" s="6">
        <f>tbl_Raw_Data[[#This Row],[Net_Amount_Before_Tax]]*tbl_Raw_Data[[#This Row],[Tax_Pct]]/100</f>
        <v>4.5305499999999999</v>
      </c>
      <c r="Y1546" s="6">
        <f>tbl_Raw_Data[[#This Row],[Net_Amount_Before_Tax]]+tbl_Raw_Data[[#This Row],[Tax_Amount]]</f>
        <v>95.141549999999995</v>
      </c>
      <c r="Z1546" s="6">
        <f t="shared" si="124"/>
        <v>3</v>
      </c>
    </row>
    <row r="1547" spans="1:26" x14ac:dyDescent="0.3">
      <c r="A1547" s="23" t="s">
        <v>2718</v>
      </c>
      <c r="B1547" s="34">
        <v>45868</v>
      </c>
      <c r="C1547" s="23" t="s">
        <v>2719</v>
      </c>
      <c r="D1547" s="23" t="s">
        <v>28</v>
      </c>
      <c r="E1547" s="23" t="s">
        <v>29</v>
      </c>
      <c r="F1547" s="23">
        <v>500081</v>
      </c>
      <c r="G1547" s="23" t="s">
        <v>160</v>
      </c>
      <c r="H1547" s="23" t="s">
        <v>161</v>
      </c>
      <c r="I1547" s="23" t="s">
        <v>50</v>
      </c>
      <c r="J1547" s="23" t="s">
        <v>23</v>
      </c>
      <c r="K1547" s="23" t="s">
        <v>24</v>
      </c>
      <c r="L1547" s="23">
        <v>1</v>
      </c>
      <c r="M1547" s="23">
        <v>138.15</v>
      </c>
      <c r="N1547" s="23">
        <v>0</v>
      </c>
      <c r="O1547" s="23">
        <v>5</v>
      </c>
      <c r="P1547" s="23" t="s">
        <v>58</v>
      </c>
      <c r="Q1547" s="23" t="s">
        <v>34</v>
      </c>
      <c r="R1547" s="23">
        <f t="shared" si="120"/>
        <v>1</v>
      </c>
      <c r="S1547" s="23" t="str">
        <f t="shared" si="121"/>
        <v>ORD101546_20250730_CUST00504_MED014</v>
      </c>
      <c r="T1547" s="23">
        <f t="shared" si="122"/>
        <v>1</v>
      </c>
      <c r="U1547" s="6">
        <f t="shared" si="123"/>
        <v>138.15</v>
      </c>
      <c r="V1547" s="6">
        <f>tbl_Raw_Data[[#This Row],[Discount_Pct]]*tbl_Raw_Data[[#This Row],[Gross_Amount]]/100</f>
        <v>0</v>
      </c>
      <c r="W1547" s="6">
        <f>tbl_Raw_Data[[#This Row],[Gross_Amount]]-tbl_Raw_Data[[#This Row],[Discount_Amount]]</f>
        <v>138.15</v>
      </c>
      <c r="X1547" s="6">
        <f>tbl_Raw_Data[[#This Row],[Net_Amount_Before_Tax]]*tbl_Raw_Data[[#This Row],[Tax_Pct]]/100</f>
        <v>6.9074999999999998</v>
      </c>
      <c r="Y1547" s="6">
        <f>tbl_Raw_Data[[#This Row],[Net_Amount_Before_Tax]]+tbl_Raw_Data[[#This Row],[Tax_Amount]]</f>
        <v>145.0575</v>
      </c>
      <c r="Z1547" s="6">
        <f t="shared" si="124"/>
        <v>4</v>
      </c>
    </row>
    <row r="1548" spans="1:26" x14ac:dyDescent="0.3">
      <c r="A1548" s="23" t="s">
        <v>2720</v>
      </c>
      <c r="B1548" s="34">
        <v>45466</v>
      </c>
      <c r="C1548" s="23" t="s">
        <v>2721</v>
      </c>
      <c r="D1548" s="23" t="s">
        <v>123</v>
      </c>
      <c r="E1548" s="23" t="s">
        <v>101</v>
      </c>
      <c r="F1548" s="23">
        <v>226001</v>
      </c>
      <c r="G1548" s="23" t="s">
        <v>138</v>
      </c>
      <c r="H1548" s="23" t="s">
        <v>139</v>
      </c>
      <c r="I1548" s="23" t="s">
        <v>50</v>
      </c>
      <c r="J1548" s="23" t="s">
        <v>140</v>
      </c>
      <c r="K1548" s="23" t="s">
        <v>24</v>
      </c>
      <c r="L1548" s="23">
        <v>3</v>
      </c>
      <c r="M1548" s="23">
        <v>164.67</v>
      </c>
      <c r="N1548" s="23">
        <v>0</v>
      </c>
      <c r="O1548" s="23">
        <v>12</v>
      </c>
      <c r="P1548" s="23" t="s">
        <v>33</v>
      </c>
      <c r="Q1548" s="23" t="s">
        <v>34</v>
      </c>
      <c r="R1548" s="23">
        <f t="shared" si="120"/>
        <v>1</v>
      </c>
      <c r="S1548" s="23" t="str">
        <f t="shared" si="121"/>
        <v>ORD101547_20240623_CUST03216_MED013</v>
      </c>
      <c r="T1548" s="23">
        <f t="shared" si="122"/>
        <v>1</v>
      </c>
      <c r="U1548" s="6">
        <f t="shared" si="123"/>
        <v>494.01</v>
      </c>
      <c r="V1548" s="6">
        <f>tbl_Raw_Data[[#This Row],[Discount_Pct]]*tbl_Raw_Data[[#This Row],[Gross_Amount]]/100</f>
        <v>0</v>
      </c>
      <c r="W1548" s="6">
        <f>tbl_Raw_Data[[#This Row],[Gross_Amount]]-tbl_Raw_Data[[#This Row],[Discount_Amount]]</f>
        <v>494.01</v>
      </c>
      <c r="X1548" s="6">
        <f>tbl_Raw_Data[[#This Row],[Net_Amount_Before_Tax]]*tbl_Raw_Data[[#This Row],[Tax_Pct]]/100</f>
        <v>59.281199999999998</v>
      </c>
      <c r="Y1548" s="6">
        <f>tbl_Raw_Data[[#This Row],[Net_Amount_Before_Tax]]+tbl_Raw_Data[[#This Row],[Tax_Amount]]</f>
        <v>553.2912</v>
      </c>
      <c r="Z1548" s="6">
        <f t="shared" si="124"/>
        <v>2</v>
      </c>
    </row>
    <row r="1549" spans="1:26" x14ac:dyDescent="0.3">
      <c r="A1549" s="23" t="s">
        <v>2722</v>
      </c>
      <c r="B1549" s="34">
        <v>45908</v>
      </c>
      <c r="C1549" s="23" t="s">
        <v>2723</v>
      </c>
      <c r="D1549" s="23" t="s">
        <v>72</v>
      </c>
      <c r="E1549" s="23" t="s">
        <v>73</v>
      </c>
      <c r="F1549" s="23">
        <v>302033</v>
      </c>
      <c r="G1549" s="23" t="s">
        <v>224</v>
      </c>
      <c r="H1549" s="23" t="s">
        <v>225</v>
      </c>
      <c r="I1549" s="23" t="s">
        <v>147</v>
      </c>
      <c r="J1549" s="23" t="s">
        <v>23</v>
      </c>
      <c r="K1549" s="23" t="s">
        <v>24</v>
      </c>
      <c r="L1549" s="23">
        <v>2</v>
      </c>
      <c r="M1549" s="23">
        <v>52.43</v>
      </c>
      <c r="N1549" s="23">
        <v>0</v>
      </c>
      <c r="O1549" s="23">
        <v>12</v>
      </c>
      <c r="P1549" s="23" t="s">
        <v>43</v>
      </c>
      <c r="Q1549" s="23" t="s">
        <v>34</v>
      </c>
      <c r="R1549" s="23">
        <f t="shared" si="120"/>
        <v>1</v>
      </c>
      <c r="S1549" s="23" t="str">
        <f t="shared" si="121"/>
        <v>ORD101548_20250908_CUST02516_MED015</v>
      </c>
      <c r="T1549" s="23">
        <f t="shared" si="122"/>
        <v>1</v>
      </c>
      <c r="U1549" s="6">
        <f t="shared" si="123"/>
        <v>104.86</v>
      </c>
      <c r="V1549" s="6">
        <f>tbl_Raw_Data[[#This Row],[Discount_Pct]]*tbl_Raw_Data[[#This Row],[Gross_Amount]]/100</f>
        <v>0</v>
      </c>
      <c r="W1549" s="6">
        <f>tbl_Raw_Data[[#This Row],[Gross_Amount]]-tbl_Raw_Data[[#This Row],[Discount_Amount]]</f>
        <v>104.86</v>
      </c>
      <c r="X1549" s="6">
        <f>tbl_Raw_Data[[#This Row],[Net_Amount_Before_Tax]]*tbl_Raw_Data[[#This Row],[Tax_Pct]]/100</f>
        <v>12.5832</v>
      </c>
      <c r="Y1549" s="6">
        <f>tbl_Raw_Data[[#This Row],[Net_Amount_Before_Tax]]+tbl_Raw_Data[[#This Row],[Tax_Amount]]</f>
        <v>117.4432</v>
      </c>
      <c r="Z1549" s="6">
        <f t="shared" si="124"/>
        <v>2</v>
      </c>
    </row>
    <row r="1550" spans="1:26" x14ac:dyDescent="0.3">
      <c r="A1550" s="23" t="s">
        <v>2722</v>
      </c>
      <c r="B1550" s="34">
        <v>45566</v>
      </c>
      <c r="C1550" s="23" t="s">
        <v>2724</v>
      </c>
      <c r="D1550" s="23" t="s">
        <v>19</v>
      </c>
      <c r="E1550" s="23" t="s">
        <v>19</v>
      </c>
      <c r="F1550" s="23">
        <v>110085</v>
      </c>
      <c r="G1550" s="23" t="s">
        <v>283</v>
      </c>
      <c r="H1550" s="23" t="s">
        <v>284</v>
      </c>
      <c r="I1550" s="23" t="s">
        <v>104</v>
      </c>
      <c r="J1550" s="23" t="s">
        <v>42</v>
      </c>
      <c r="K1550" s="23" t="s">
        <v>57</v>
      </c>
      <c r="L1550" s="23">
        <v>1</v>
      </c>
      <c r="M1550" s="23">
        <v>280.94</v>
      </c>
      <c r="N1550" s="23">
        <v>10</v>
      </c>
      <c r="O1550" s="23">
        <v>5</v>
      </c>
      <c r="P1550" s="23" t="s">
        <v>89</v>
      </c>
      <c r="Q1550" s="23" t="s">
        <v>34</v>
      </c>
      <c r="R1550" s="23">
        <f t="shared" si="120"/>
        <v>1</v>
      </c>
      <c r="S1550" s="23" t="str">
        <f t="shared" si="121"/>
        <v>ORD101548_20241001_CUST03285_MED030</v>
      </c>
      <c r="T1550" s="23">
        <f t="shared" si="122"/>
        <v>1</v>
      </c>
      <c r="U1550" s="6">
        <f t="shared" si="123"/>
        <v>280.94</v>
      </c>
      <c r="V1550" s="6">
        <f>tbl_Raw_Data[[#This Row],[Discount_Pct]]*tbl_Raw_Data[[#This Row],[Gross_Amount]]/100</f>
        <v>28.094000000000001</v>
      </c>
      <c r="W1550" s="6">
        <f>tbl_Raw_Data[[#This Row],[Gross_Amount]]-tbl_Raw_Data[[#This Row],[Discount_Amount]]</f>
        <v>252.846</v>
      </c>
      <c r="X1550" s="6">
        <f>tbl_Raw_Data[[#This Row],[Net_Amount_Before_Tax]]*tbl_Raw_Data[[#This Row],[Tax_Pct]]/100</f>
        <v>12.642300000000001</v>
      </c>
      <c r="Y1550" s="6">
        <f>tbl_Raw_Data[[#This Row],[Net_Amount_Before_Tax]]+tbl_Raw_Data[[#This Row],[Tax_Amount]]</f>
        <v>265.48829999999998</v>
      </c>
      <c r="Z1550" s="6">
        <f t="shared" si="124"/>
        <v>3</v>
      </c>
    </row>
    <row r="1551" spans="1:26" x14ac:dyDescent="0.3">
      <c r="A1551" s="23" t="s">
        <v>2725</v>
      </c>
      <c r="B1551" s="34">
        <v>45556</v>
      </c>
      <c r="C1551" s="23" t="s">
        <v>1585</v>
      </c>
      <c r="D1551" s="23" t="s">
        <v>92</v>
      </c>
      <c r="E1551" s="23" t="s">
        <v>93</v>
      </c>
      <c r="F1551" s="23">
        <v>560034</v>
      </c>
      <c r="G1551" s="23" t="s">
        <v>124</v>
      </c>
      <c r="H1551" s="23" t="s">
        <v>125</v>
      </c>
      <c r="I1551" s="23" t="s">
        <v>104</v>
      </c>
      <c r="J1551" s="23" t="s">
        <v>114</v>
      </c>
      <c r="K1551" s="23" t="s">
        <v>24</v>
      </c>
      <c r="L1551" s="23">
        <v>5</v>
      </c>
      <c r="M1551" s="23">
        <v>116.68</v>
      </c>
      <c r="N1551" s="23">
        <v>15</v>
      </c>
      <c r="O1551" s="23">
        <v>12</v>
      </c>
      <c r="P1551" s="23" t="s">
        <v>33</v>
      </c>
      <c r="Q1551" s="23" t="s">
        <v>34</v>
      </c>
      <c r="R1551" s="23">
        <f t="shared" si="120"/>
        <v>1</v>
      </c>
      <c r="S1551" s="23" t="str">
        <f t="shared" si="121"/>
        <v>ORD101550_20240921_CUST02637_MED018</v>
      </c>
      <c r="T1551" s="23">
        <f t="shared" si="122"/>
        <v>1</v>
      </c>
      <c r="U1551" s="6">
        <f t="shared" si="123"/>
        <v>583.40000000000009</v>
      </c>
      <c r="V1551" s="6">
        <f>tbl_Raw_Data[[#This Row],[Discount_Pct]]*tbl_Raw_Data[[#This Row],[Gross_Amount]]/100</f>
        <v>87.510000000000019</v>
      </c>
      <c r="W1551" s="6">
        <f>tbl_Raw_Data[[#This Row],[Gross_Amount]]-tbl_Raw_Data[[#This Row],[Discount_Amount]]</f>
        <v>495.8900000000001</v>
      </c>
      <c r="X1551" s="6">
        <f>tbl_Raw_Data[[#This Row],[Net_Amount_Before_Tax]]*tbl_Raw_Data[[#This Row],[Tax_Pct]]/100</f>
        <v>59.506800000000013</v>
      </c>
      <c r="Y1551" s="6">
        <f>tbl_Raw_Data[[#This Row],[Net_Amount_Before_Tax]]+tbl_Raw_Data[[#This Row],[Tax_Amount]]</f>
        <v>555.3968000000001</v>
      </c>
      <c r="Z1551" s="6">
        <f t="shared" si="124"/>
        <v>2</v>
      </c>
    </row>
    <row r="1552" spans="1:26" x14ac:dyDescent="0.3">
      <c r="A1552" s="23" t="s">
        <v>2726</v>
      </c>
      <c r="B1552" s="34">
        <v>45357</v>
      </c>
      <c r="C1552" s="23" t="s">
        <v>2727</v>
      </c>
      <c r="D1552" s="23" t="s">
        <v>87</v>
      </c>
      <c r="E1552" s="23" t="s">
        <v>88</v>
      </c>
      <c r="F1552" s="23">
        <v>600040</v>
      </c>
      <c r="G1552" s="23" t="s">
        <v>74</v>
      </c>
      <c r="H1552" s="23" t="s">
        <v>75</v>
      </c>
      <c r="I1552" s="23" t="s">
        <v>76</v>
      </c>
      <c r="J1552" s="23" t="s">
        <v>77</v>
      </c>
      <c r="K1552" s="23" t="s">
        <v>57</v>
      </c>
      <c r="L1552" s="23">
        <v>1</v>
      </c>
      <c r="M1552" s="23">
        <v>55.66</v>
      </c>
      <c r="N1552" s="23">
        <v>10</v>
      </c>
      <c r="O1552" s="23">
        <v>12</v>
      </c>
      <c r="P1552" s="23" t="s">
        <v>58</v>
      </c>
      <c r="Q1552" s="23" t="s">
        <v>34</v>
      </c>
      <c r="R1552" s="23">
        <f t="shared" si="120"/>
        <v>1</v>
      </c>
      <c r="S1552" s="23" t="str">
        <f t="shared" si="121"/>
        <v>ORD101551_20240306_CUST01638_MED008</v>
      </c>
      <c r="T1552" s="23">
        <f t="shared" si="122"/>
        <v>1</v>
      </c>
      <c r="U1552" s="6">
        <f t="shared" si="123"/>
        <v>55.66</v>
      </c>
      <c r="V1552" s="6">
        <f>tbl_Raw_Data[[#This Row],[Discount_Pct]]*tbl_Raw_Data[[#This Row],[Gross_Amount]]/100</f>
        <v>5.5659999999999989</v>
      </c>
      <c r="W1552" s="6">
        <f>tbl_Raw_Data[[#This Row],[Gross_Amount]]-tbl_Raw_Data[[#This Row],[Discount_Amount]]</f>
        <v>50.093999999999994</v>
      </c>
      <c r="X1552" s="6">
        <f>tbl_Raw_Data[[#This Row],[Net_Amount_Before_Tax]]*tbl_Raw_Data[[#This Row],[Tax_Pct]]/100</f>
        <v>6.0112799999999993</v>
      </c>
      <c r="Y1552" s="6">
        <f>tbl_Raw_Data[[#This Row],[Net_Amount_Before_Tax]]+tbl_Raw_Data[[#This Row],[Tax_Amount]]</f>
        <v>56.105279999999993</v>
      </c>
      <c r="Z1552" s="6">
        <f t="shared" si="124"/>
        <v>3</v>
      </c>
    </row>
    <row r="1553" spans="1:26" x14ac:dyDescent="0.3">
      <c r="A1553" s="23" t="s">
        <v>2728</v>
      </c>
      <c r="B1553" s="34">
        <v>45952</v>
      </c>
      <c r="C1553" s="23" t="s">
        <v>2729</v>
      </c>
      <c r="D1553" s="23" t="s">
        <v>52</v>
      </c>
      <c r="E1553" s="23" t="s">
        <v>52</v>
      </c>
      <c r="F1553" s="23">
        <v>160017</v>
      </c>
      <c r="G1553" s="23" t="s">
        <v>20</v>
      </c>
      <c r="H1553" s="23" t="s">
        <v>21</v>
      </c>
      <c r="I1553" s="23" t="s">
        <v>22</v>
      </c>
      <c r="J1553" s="23" t="s">
        <v>23</v>
      </c>
      <c r="K1553" s="23" t="s">
        <v>24</v>
      </c>
      <c r="L1553" s="23">
        <v>1</v>
      </c>
      <c r="M1553" s="23">
        <v>129.65</v>
      </c>
      <c r="N1553" s="23">
        <v>0</v>
      </c>
      <c r="O1553" s="23">
        <v>12</v>
      </c>
      <c r="P1553" s="23" t="s">
        <v>65</v>
      </c>
      <c r="Q1553" s="23" t="s">
        <v>26</v>
      </c>
      <c r="R1553" s="23">
        <f t="shared" si="120"/>
        <v>1</v>
      </c>
      <c r="S1553" s="23" t="str">
        <f t="shared" si="121"/>
        <v>ORD101552_20251022_CUST02743_MED024</v>
      </c>
      <c r="T1553" s="23">
        <f t="shared" si="122"/>
        <v>1</v>
      </c>
      <c r="U1553" s="6">
        <f t="shared" si="123"/>
        <v>129.65</v>
      </c>
      <c r="V1553" s="6">
        <f>tbl_Raw_Data[[#This Row],[Discount_Pct]]*tbl_Raw_Data[[#This Row],[Gross_Amount]]/100</f>
        <v>0</v>
      </c>
      <c r="W1553" s="6">
        <f>tbl_Raw_Data[[#This Row],[Gross_Amount]]-tbl_Raw_Data[[#This Row],[Discount_Amount]]</f>
        <v>129.65</v>
      </c>
      <c r="X1553" s="6">
        <f>tbl_Raw_Data[[#This Row],[Net_Amount_Before_Tax]]*tbl_Raw_Data[[#This Row],[Tax_Pct]]/100</f>
        <v>15.558000000000002</v>
      </c>
      <c r="Y1553" s="6">
        <f>tbl_Raw_Data[[#This Row],[Net_Amount_Before_Tax]]+tbl_Raw_Data[[#This Row],[Tax_Amount]]</f>
        <v>145.208</v>
      </c>
      <c r="Z1553" s="6">
        <f t="shared" si="124"/>
        <v>1</v>
      </c>
    </row>
    <row r="1554" spans="1:26" x14ac:dyDescent="0.3">
      <c r="A1554" s="23" t="s">
        <v>2730</v>
      </c>
      <c r="B1554" s="34">
        <v>45609</v>
      </c>
      <c r="C1554" s="23" t="s">
        <v>310</v>
      </c>
      <c r="D1554" s="23" t="s">
        <v>87</v>
      </c>
      <c r="E1554" s="23" t="s">
        <v>88</v>
      </c>
      <c r="F1554" s="23">
        <v>600096</v>
      </c>
      <c r="G1554" s="23" t="s">
        <v>68</v>
      </c>
      <c r="H1554" s="23" t="s">
        <v>69</v>
      </c>
      <c r="I1554" s="23" t="s">
        <v>55</v>
      </c>
      <c r="J1554" s="23" t="s">
        <v>56</v>
      </c>
      <c r="K1554" s="23" t="s">
        <v>24</v>
      </c>
      <c r="L1554" s="23">
        <v>2</v>
      </c>
      <c r="M1554" s="23">
        <v>24.95</v>
      </c>
      <c r="N1554" s="23">
        <v>5</v>
      </c>
      <c r="O1554" s="23">
        <v>18</v>
      </c>
      <c r="P1554" s="23" t="s">
        <v>43</v>
      </c>
      <c r="Q1554" s="23" t="s">
        <v>44</v>
      </c>
      <c r="R1554" s="23">
        <f t="shared" si="120"/>
        <v>1</v>
      </c>
      <c r="S1554" s="23" t="str">
        <f t="shared" si="121"/>
        <v>ORD101553_20241113_CUST03188_MED003</v>
      </c>
      <c r="T1554" s="23">
        <f t="shared" si="122"/>
        <v>1</v>
      </c>
      <c r="U1554" s="6">
        <f t="shared" si="123"/>
        <v>49.9</v>
      </c>
      <c r="V1554" s="6">
        <f>tbl_Raw_Data[[#This Row],[Discount_Pct]]*tbl_Raw_Data[[#This Row],[Gross_Amount]]/100</f>
        <v>2.4950000000000001</v>
      </c>
      <c r="W1554" s="6">
        <f>tbl_Raw_Data[[#This Row],[Gross_Amount]]-tbl_Raw_Data[[#This Row],[Discount_Amount]]</f>
        <v>47.405000000000001</v>
      </c>
      <c r="X1554" s="6">
        <f>tbl_Raw_Data[[#This Row],[Net_Amount_Before_Tax]]*tbl_Raw_Data[[#This Row],[Tax_Pct]]/100</f>
        <v>8.5328999999999997</v>
      </c>
      <c r="Y1554" s="6">
        <f>tbl_Raw_Data[[#This Row],[Net_Amount_Before_Tax]]+tbl_Raw_Data[[#This Row],[Tax_Amount]]</f>
        <v>55.937899999999999</v>
      </c>
      <c r="Z1554" s="6">
        <f t="shared" si="124"/>
        <v>7</v>
      </c>
    </row>
    <row r="1555" spans="1:26" x14ac:dyDescent="0.3">
      <c r="A1555" s="23" t="s">
        <v>2731</v>
      </c>
      <c r="B1555" s="34">
        <v>45674</v>
      </c>
      <c r="C1555" s="23" t="s">
        <v>1046</v>
      </c>
      <c r="D1555" s="23" t="s">
        <v>87</v>
      </c>
      <c r="E1555" s="23" t="s">
        <v>88</v>
      </c>
      <c r="F1555" s="23">
        <v>600040</v>
      </c>
      <c r="G1555" s="23" t="s">
        <v>48</v>
      </c>
      <c r="H1555" s="23" t="s">
        <v>49</v>
      </c>
      <c r="I1555" s="23" t="s">
        <v>50</v>
      </c>
      <c r="J1555" s="23" t="s">
        <v>23</v>
      </c>
      <c r="K1555" s="23" t="s">
        <v>24</v>
      </c>
      <c r="L1555" s="23">
        <v>4</v>
      </c>
      <c r="M1555" s="23">
        <v>102.34</v>
      </c>
      <c r="N1555" s="23">
        <v>10</v>
      </c>
      <c r="O1555" s="23">
        <v>18</v>
      </c>
      <c r="P1555" s="23" t="s">
        <v>65</v>
      </c>
      <c r="Q1555" s="23" t="s">
        <v>34</v>
      </c>
      <c r="R1555" s="23">
        <f t="shared" si="120"/>
        <v>1</v>
      </c>
      <c r="S1555" s="23" t="str">
        <f t="shared" si="121"/>
        <v>ORD101554_20250117_CUST03104_MED028</v>
      </c>
      <c r="T1555" s="23">
        <f t="shared" si="122"/>
        <v>1</v>
      </c>
      <c r="U1555" s="6">
        <f t="shared" si="123"/>
        <v>409.36</v>
      </c>
      <c r="V1555" s="6">
        <f>tbl_Raw_Data[[#This Row],[Discount_Pct]]*tbl_Raw_Data[[#This Row],[Gross_Amount]]/100</f>
        <v>40.936000000000007</v>
      </c>
      <c r="W1555" s="6">
        <f>tbl_Raw_Data[[#This Row],[Gross_Amount]]-tbl_Raw_Data[[#This Row],[Discount_Amount]]</f>
        <v>368.42399999999998</v>
      </c>
      <c r="X1555" s="6">
        <f>tbl_Raw_Data[[#This Row],[Net_Amount_Before_Tax]]*tbl_Raw_Data[[#This Row],[Tax_Pct]]/100</f>
        <v>66.31631999999999</v>
      </c>
      <c r="Y1555" s="6">
        <f>tbl_Raw_Data[[#This Row],[Net_Amount_Before_Tax]]+tbl_Raw_Data[[#This Row],[Tax_Amount]]</f>
        <v>434.74032</v>
      </c>
      <c r="Z1555" s="6">
        <f t="shared" si="124"/>
        <v>3</v>
      </c>
    </row>
    <row r="1556" spans="1:26" x14ac:dyDescent="0.3">
      <c r="A1556" s="23" t="s">
        <v>2732</v>
      </c>
      <c r="B1556" s="34">
        <v>45315</v>
      </c>
      <c r="C1556" s="23" t="s">
        <v>2733</v>
      </c>
      <c r="D1556" s="23" t="s">
        <v>159</v>
      </c>
      <c r="E1556" s="23" t="s">
        <v>47</v>
      </c>
      <c r="F1556" s="23">
        <v>400093</v>
      </c>
      <c r="G1556" s="23" t="s">
        <v>145</v>
      </c>
      <c r="H1556" s="23" t="s">
        <v>146</v>
      </c>
      <c r="I1556" s="23" t="s">
        <v>147</v>
      </c>
      <c r="J1556" s="23" t="s">
        <v>148</v>
      </c>
      <c r="K1556" s="23" t="s">
        <v>24</v>
      </c>
      <c r="L1556" s="23">
        <v>1</v>
      </c>
      <c r="M1556" s="23">
        <v>104.06</v>
      </c>
      <c r="N1556" s="23">
        <v>5</v>
      </c>
      <c r="O1556" s="23">
        <v>5</v>
      </c>
      <c r="P1556" s="23" t="s">
        <v>89</v>
      </c>
      <c r="Q1556" s="23" t="s">
        <v>34</v>
      </c>
      <c r="R1556" s="23">
        <f t="shared" si="120"/>
        <v>1</v>
      </c>
      <c r="S1556" s="23" t="str">
        <f t="shared" si="121"/>
        <v>ORD101555_20240124_CUST02739_MED016</v>
      </c>
      <c r="T1556" s="23">
        <f t="shared" si="122"/>
        <v>1</v>
      </c>
      <c r="U1556" s="6">
        <f t="shared" si="123"/>
        <v>104.06</v>
      </c>
      <c r="V1556" s="6">
        <f>tbl_Raw_Data[[#This Row],[Discount_Pct]]*tbl_Raw_Data[[#This Row],[Gross_Amount]]/100</f>
        <v>5.2029999999999994</v>
      </c>
      <c r="W1556" s="6">
        <f>tbl_Raw_Data[[#This Row],[Gross_Amount]]-tbl_Raw_Data[[#This Row],[Discount_Amount]]</f>
        <v>98.856999999999999</v>
      </c>
      <c r="X1556" s="6">
        <f>tbl_Raw_Data[[#This Row],[Net_Amount_Before_Tax]]*tbl_Raw_Data[[#This Row],[Tax_Pct]]/100</f>
        <v>4.94285</v>
      </c>
      <c r="Y1556" s="6">
        <f>tbl_Raw_Data[[#This Row],[Net_Amount_Before_Tax]]+tbl_Raw_Data[[#This Row],[Tax_Amount]]</f>
        <v>103.79984999999999</v>
      </c>
      <c r="Z1556" s="6">
        <f t="shared" si="124"/>
        <v>3</v>
      </c>
    </row>
    <row r="1557" spans="1:26" x14ac:dyDescent="0.3">
      <c r="A1557" s="23" t="s">
        <v>2734</v>
      </c>
      <c r="B1557" s="34">
        <v>45403</v>
      </c>
      <c r="C1557" s="23" t="s">
        <v>458</v>
      </c>
      <c r="D1557" s="23" t="s">
        <v>28</v>
      </c>
      <c r="E1557" s="23" t="s">
        <v>29</v>
      </c>
      <c r="F1557" s="23">
        <v>500081</v>
      </c>
      <c r="G1557" s="23" t="s">
        <v>124</v>
      </c>
      <c r="H1557" s="23" t="s">
        <v>125</v>
      </c>
      <c r="I1557" s="23" t="s">
        <v>104</v>
      </c>
      <c r="J1557" s="23" t="s">
        <v>114</v>
      </c>
      <c r="K1557" s="23" t="s">
        <v>24</v>
      </c>
      <c r="L1557" s="23">
        <v>2</v>
      </c>
      <c r="M1557" s="23">
        <v>117.31</v>
      </c>
      <c r="N1557" s="23">
        <v>10</v>
      </c>
      <c r="O1557" s="23">
        <v>5</v>
      </c>
      <c r="P1557" s="23" t="s">
        <v>58</v>
      </c>
      <c r="Q1557" s="23" t="s">
        <v>34</v>
      </c>
      <c r="R1557" s="23">
        <f t="shared" si="120"/>
        <v>1</v>
      </c>
      <c r="S1557" s="23" t="str">
        <f t="shared" si="121"/>
        <v>ORD101556_20240421_CUST01509_MED018</v>
      </c>
      <c r="T1557" s="23">
        <f t="shared" si="122"/>
        <v>1</v>
      </c>
      <c r="U1557" s="6">
        <f t="shared" si="123"/>
        <v>234.62</v>
      </c>
      <c r="V1557" s="6">
        <f>tbl_Raw_Data[[#This Row],[Discount_Pct]]*tbl_Raw_Data[[#This Row],[Gross_Amount]]/100</f>
        <v>23.462</v>
      </c>
      <c r="W1557" s="6">
        <f>tbl_Raw_Data[[#This Row],[Gross_Amount]]-tbl_Raw_Data[[#This Row],[Discount_Amount]]</f>
        <v>211.15800000000002</v>
      </c>
      <c r="X1557" s="6">
        <f>tbl_Raw_Data[[#This Row],[Net_Amount_Before_Tax]]*tbl_Raw_Data[[#This Row],[Tax_Pct]]/100</f>
        <v>10.5579</v>
      </c>
      <c r="Y1557" s="6">
        <f>tbl_Raw_Data[[#This Row],[Net_Amount_Before_Tax]]+tbl_Raw_Data[[#This Row],[Tax_Amount]]</f>
        <v>221.7159</v>
      </c>
      <c r="Z1557" s="6">
        <f t="shared" si="124"/>
        <v>2</v>
      </c>
    </row>
    <row r="1558" spans="1:26" x14ac:dyDescent="0.3">
      <c r="A1558" s="23" t="s">
        <v>2735</v>
      </c>
      <c r="B1558" s="34">
        <v>46005</v>
      </c>
      <c r="C1558" s="23" t="s">
        <v>2736</v>
      </c>
      <c r="D1558" s="23" t="s">
        <v>52</v>
      </c>
      <c r="E1558" s="23" t="s">
        <v>52</v>
      </c>
      <c r="F1558" s="23">
        <v>160017</v>
      </c>
      <c r="G1558" s="23" t="s">
        <v>82</v>
      </c>
      <c r="H1558" s="23" t="s">
        <v>83</v>
      </c>
      <c r="I1558" s="23" t="s">
        <v>84</v>
      </c>
      <c r="J1558" s="23" t="s">
        <v>85</v>
      </c>
      <c r="K1558" s="23" t="s">
        <v>24</v>
      </c>
      <c r="L1558" s="23">
        <v>1</v>
      </c>
      <c r="M1558" s="23">
        <v>286.51</v>
      </c>
      <c r="N1558" s="23">
        <v>10</v>
      </c>
      <c r="O1558" s="23">
        <v>5</v>
      </c>
      <c r="P1558" s="23" t="s">
        <v>43</v>
      </c>
      <c r="Q1558" s="23" t="s">
        <v>34</v>
      </c>
      <c r="R1558" s="23">
        <f t="shared" si="120"/>
        <v>1</v>
      </c>
      <c r="S1558" s="23" t="str">
        <f t="shared" si="121"/>
        <v>ORD101557_20251214_CUST00253_MED023</v>
      </c>
      <c r="T1558" s="23">
        <f t="shared" si="122"/>
        <v>1</v>
      </c>
      <c r="U1558" s="6">
        <f t="shared" si="123"/>
        <v>286.51</v>
      </c>
      <c r="V1558" s="6">
        <f>tbl_Raw_Data[[#This Row],[Discount_Pct]]*tbl_Raw_Data[[#This Row],[Gross_Amount]]/100</f>
        <v>28.651</v>
      </c>
      <c r="W1558" s="6">
        <f>tbl_Raw_Data[[#This Row],[Gross_Amount]]-tbl_Raw_Data[[#This Row],[Discount_Amount]]</f>
        <v>257.85899999999998</v>
      </c>
      <c r="X1558" s="6">
        <f>tbl_Raw_Data[[#This Row],[Net_Amount_Before_Tax]]*tbl_Raw_Data[[#This Row],[Tax_Pct]]/100</f>
        <v>12.892949999999999</v>
      </c>
      <c r="Y1558" s="6">
        <f>tbl_Raw_Data[[#This Row],[Net_Amount_Before_Tax]]+tbl_Raw_Data[[#This Row],[Tax_Amount]]</f>
        <v>270.75194999999997</v>
      </c>
      <c r="Z1558" s="6">
        <f t="shared" si="124"/>
        <v>3</v>
      </c>
    </row>
    <row r="1559" spans="1:26" x14ac:dyDescent="0.3">
      <c r="A1559" s="23" t="s">
        <v>2737</v>
      </c>
      <c r="B1559" s="34">
        <v>45655</v>
      </c>
      <c r="C1559" s="23" t="s">
        <v>2738</v>
      </c>
      <c r="D1559" s="23" t="s">
        <v>37</v>
      </c>
      <c r="E1559" s="23" t="s">
        <v>38</v>
      </c>
      <c r="F1559" s="23">
        <v>452010</v>
      </c>
      <c r="G1559" s="23" t="s">
        <v>30</v>
      </c>
      <c r="H1559" s="23" t="s">
        <v>31</v>
      </c>
      <c r="I1559" s="23" t="s">
        <v>32</v>
      </c>
      <c r="J1559" s="23" t="s">
        <v>23</v>
      </c>
      <c r="K1559" s="23" t="s">
        <v>24</v>
      </c>
      <c r="L1559" s="23">
        <v>1</v>
      </c>
      <c r="M1559" s="23">
        <v>130.28</v>
      </c>
      <c r="N1559" s="23">
        <v>10</v>
      </c>
      <c r="O1559" s="23">
        <v>12</v>
      </c>
      <c r="P1559" s="23" t="s">
        <v>43</v>
      </c>
      <c r="Q1559" s="23" t="s">
        <v>34</v>
      </c>
      <c r="R1559" s="23">
        <f t="shared" si="120"/>
        <v>1</v>
      </c>
      <c r="S1559" s="23" t="str">
        <f t="shared" si="121"/>
        <v>ORD101558_20241229_CUST00796_MED017</v>
      </c>
      <c r="T1559" s="23">
        <f t="shared" si="122"/>
        <v>1</v>
      </c>
      <c r="U1559" s="6">
        <f t="shared" si="123"/>
        <v>130.28</v>
      </c>
      <c r="V1559" s="6">
        <f>tbl_Raw_Data[[#This Row],[Discount_Pct]]*tbl_Raw_Data[[#This Row],[Gross_Amount]]/100</f>
        <v>13.027999999999999</v>
      </c>
      <c r="W1559" s="6">
        <f>tbl_Raw_Data[[#This Row],[Gross_Amount]]-tbl_Raw_Data[[#This Row],[Discount_Amount]]</f>
        <v>117.25200000000001</v>
      </c>
      <c r="X1559" s="6">
        <f>tbl_Raw_Data[[#This Row],[Net_Amount_Before_Tax]]*tbl_Raw_Data[[#This Row],[Tax_Pct]]/100</f>
        <v>14.070240000000002</v>
      </c>
      <c r="Y1559" s="6">
        <f>tbl_Raw_Data[[#This Row],[Net_Amount_Before_Tax]]+tbl_Raw_Data[[#This Row],[Tax_Amount]]</f>
        <v>131.32224000000002</v>
      </c>
      <c r="Z1559" s="6">
        <f t="shared" si="124"/>
        <v>1</v>
      </c>
    </row>
    <row r="1560" spans="1:26" x14ac:dyDescent="0.3">
      <c r="A1560" s="23" t="s">
        <v>2737</v>
      </c>
      <c r="B1560" s="34">
        <v>46020</v>
      </c>
      <c r="C1560" s="23" t="s">
        <v>636</v>
      </c>
      <c r="D1560" s="23" t="s">
        <v>142</v>
      </c>
      <c r="E1560" s="23" t="s">
        <v>81</v>
      </c>
      <c r="F1560" s="23">
        <v>380061</v>
      </c>
      <c r="G1560" s="23" t="s">
        <v>30</v>
      </c>
      <c r="H1560" s="23" t="s">
        <v>31</v>
      </c>
      <c r="I1560" s="23" t="s">
        <v>32</v>
      </c>
      <c r="J1560" s="23" t="s">
        <v>23</v>
      </c>
      <c r="K1560" s="23" t="s">
        <v>24</v>
      </c>
      <c r="L1560" s="23">
        <v>2</v>
      </c>
      <c r="M1560" s="23">
        <v>150.82</v>
      </c>
      <c r="N1560" s="23">
        <v>0</v>
      </c>
      <c r="O1560" s="23">
        <v>5</v>
      </c>
      <c r="P1560" s="23" t="s">
        <v>43</v>
      </c>
      <c r="Q1560" s="23" t="s">
        <v>34</v>
      </c>
      <c r="R1560" s="23">
        <f t="shared" si="120"/>
        <v>1</v>
      </c>
      <c r="S1560" s="23" t="str">
        <f t="shared" si="121"/>
        <v>ORD101558_20251229_CUST02458_MED017</v>
      </c>
      <c r="T1560" s="23">
        <f t="shared" si="122"/>
        <v>1</v>
      </c>
      <c r="U1560" s="6">
        <f t="shared" si="123"/>
        <v>301.64</v>
      </c>
      <c r="V1560" s="6">
        <f>tbl_Raw_Data[[#This Row],[Discount_Pct]]*tbl_Raw_Data[[#This Row],[Gross_Amount]]/100</f>
        <v>0</v>
      </c>
      <c r="W1560" s="6">
        <f>tbl_Raw_Data[[#This Row],[Gross_Amount]]-tbl_Raw_Data[[#This Row],[Discount_Amount]]</f>
        <v>301.64</v>
      </c>
      <c r="X1560" s="6">
        <f>tbl_Raw_Data[[#This Row],[Net_Amount_Before_Tax]]*tbl_Raw_Data[[#This Row],[Tax_Pct]]/100</f>
        <v>15.081999999999999</v>
      </c>
      <c r="Y1560" s="6">
        <f>tbl_Raw_Data[[#This Row],[Net_Amount_Before_Tax]]+tbl_Raw_Data[[#This Row],[Tax_Amount]]</f>
        <v>316.72199999999998</v>
      </c>
      <c r="Z1560" s="6">
        <f t="shared" si="124"/>
        <v>4</v>
      </c>
    </row>
    <row r="1561" spans="1:26" x14ac:dyDescent="0.3">
      <c r="A1561" s="23" t="s">
        <v>2739</v>
      </c>
      <c r="B1561" s="34">
        <v>45938</v>
      </c>
      <c r="C1561" s="23" t="s">
        <v>1945</v>
      </c>
      <c r="D1561" s="23" t="s">
        <v>28</v>
      </c>
      <c r="E1561" s="23" t="s">
        <v>29</v>
      </c>
      <c r="F1561" s="23">
        <v>500001</v>
      </c>
      <c r="G1561" s="23" t="s">
        <v>145</v>
      </c>
      <c r="H1561" s="23" t="s">
        <v>146</v>
      </c>
      <c r="I1561" s="23" t="s">
        <v>147</v>
      </c>
      <c r="J1561" s="23" t="s">
        <v>148</v>
      </c>
      <c r="K1561" s="23" t="s">
        <v>24</v>
      </c>
      <c r="L1561" s="23">
        <v>1</v>
      </c>
      <c r="M1561" s="23">
        <v>103.88</v>
      </c>
      <c r="N1561" s="23">
        <v>5</v>
      </c>
      <c r="O1561" s="23">
        <v>5</v>
      </c>
      <c r="P1561" s="23" t="s">
        <v>33</v>
      </c>
      <c r="Q1561" s="23" t="s">
        <v>34</v>
      </c>
      <c r="R1561" s="23">
        <f t="shared" si="120"/>
        <v>1</v>
      </c>
      <c r="S1561" s="23" t="str">
        <f t="shared" si="121"/>
        <v>ORD101560_20251008_CUST02781_MED016</v>
      </c>
      <c r="T1561" s="23">
        <f t="shared" si="122"/>
        <v>1</v>
      </c>
      <c r="U1561" s="6">
        <f t="shared" si="123"/>
        <v>103.88</v>
      </c>
      <c r="V1561" s="6">
        <f>tbl_Raw_Data[[#This Row],[Discount_Pct]]*tbl_Raw_Data[[#This Row],[Gross_Amount]]/100</f>
        <v>5.194</v>
      </c>
      <c r="W1561" s="6">
        <f>tbl_Raw_Data[[#This Row],[Gross_Amount]]-tbl_Raw_Data[[#This Row],[Discount_Amount]]</f>
        <v>98.685999999999993</v>
      </c>
      <c r="X1561" s="6">
        <f>tbl_Raw_Data[[#This Row],[Net_Amount_Before_Tax]]*tbl_Raw_Data[[#This Row],[Tax_Pct]]/100</f>
        <v>4.9342999999999995</v>
      </c>
      <c r="Y1561" s="6">
        <f>tbl_Raw_Data[[#This Row],[Net_Amount_Before_Tax]]+tbl_Raw_Data[[#This Row],[Tax_Amount]]</f>
        <v>103.62029999999999</v>
      </c>
      <c r="Z1561" s="6">
        <f t="shared" si="124"/>
        <v>4</v>
      </c>
    </row>
    <row r="1562" spans="1:26" x14ac:dyDescent="0.3">
      <c r="A1562" s="23" t="s">
        <v>2740</v>
      </c>
      <c r="B1562" s="34">
        <v>45377</v>
      </c>
      <c r="C1562" s="23" t="s">
        <v>2741</v>
      </c>
      <c r="D1562" s="23" t="s">
        <v>123</v>
      </c>
      <c r="E1562" s="23" t="s">
        <v>101</v>
      </c>
      <c r="F1562" s="23">
        <v>226001</v>
      </c>
      <c r="G1562" s="23" t="s">
        <v>256</v>
      </c>
      <c r="H1562" s="23" t="s">
        <v>257</v>
      </c>
      <c r="I1562" s="23" t="s">
        <v>22</v>
      </c>
      <c r="J1562" s="23" t="s">
        <v>258</v>
      </c>
      <c r="K1562" s="23" t="s">
        <v>57</v>
      </c>
      <c r="L1562" s="23">
        <v>2</v>
      </c>
      <c r="M1562" s="23">
        <v>70.510000000000005</v>
      </c>
      <c r="N1562" s="23">
        <v>5</v>
      </c>
      <c r="O1562" s="23">
        <v>12</v>
      </c>
      <c r="P1562" s="23" t="s">
        <v>33</v>
      </c>
      <c r="Q1562" s="23" t="s">
        <v>26</v>
      </c>
      <c r="R1562" s="23">
        <f t="shared" si="120"/>
        <v>1</v>
      </c>
      <c r="S1562" s="23" t="str">
        <f t="shared" si="121"/>
        <v>ORD101561_20240326_CUST03073_MED025</v>
      </c>
      <c r="T1562" s="23">
        <f t="shared" si="122"/>
        <v>1</v>
      </c>
      <c r="U1562" s="6">
        <f t="shared" si="123"/>
        <v>141.02000000000001</v>
      </c>
      <c r="V1562" s="6">
        <f>tbl_Raw_Data[[#This Row],[Discount_Pct]]*tbl_Raw_Data[[#This Row],[Gross_Amount]]/100</f>
        <v>7.0510000000000002</v>
      </c>
      <c r="W1562" s="6">
        <f>tbl_Raw_Data[[#This Row],[Gross_Amount]]-tbl_Raw_Data[[#This Row],[Discount_Amount]]</f>
        <v>133.96900000000002</v>
      </c>
      <c r="X1562" s="6">
        <f>tbl_Raw_Data[[#This Row],[Net_Amount_Before_Tax]]*tbl_Raw_Data[[#This Row],[Tax_Pct]]/100</f>
        <v>16.076280000000001</v>
      </c>
      <c r="Y1562" s="6">
        <f>tbl_Raw_Data[[#This Row],[Net_Amount_Before_Tax]]+tbl_Raw_Data[[#This Row],[Tax_Amount]]</f>
        <v>150.04528000000002</v>
      </c>
      <c r="Z1562" s="6">
        <f t="shared" si="124"/>
        <v>0</v>
      </c>
    </row>
    <row r="1563" spans="1:26" x14ac:dyDescent="0.3">
      <c r="A1563" s="23" t="s">
        <v>2742</v>
      </c>
      <c r="B1563" s="34">
        <v>45829</v>
      </c>
      <c r="C1563" s="23" t="s">
        <v>1778</v>
      </c>
      <c r="D1563" s="23" t="s">
        <v>19</v>
      </c>
      <c r="E1563" s="23" t="s">
        <v>19</v>
      </c>
      <c r="F1563" s="23">
        <v>110085</v>
      </c>
      <c r="G1563" s="23" t="s">
        <v>283</v>
      </c>
      <c r="H1563" s="23" t="s">
        <v>284</v>
      </c>
      <c r="I1563" s="23" t="s">
        <v>104</v>
      </c>
      <c r="J1563" s="23" t="s">
        <v>42</v>
      </c>
      <c r="K1563" s="23" t="s">
        <v>57</v>
      </c>
      <c r="L1563" s="23">
        <v>1</v>
      </c>
      <c r="M1563" s="23">
        <v>313.93</v>
      </c>
      <c r="N1563" s="23">
        <v>20</v>
      </c>
      <c r="O1563" s="23">
        <v>5</v>
      </c>
      <c r="P1563" s="23" t="s">
        <v>25</v>
      </c>
      <c r="Q1563" s="23" t="s">
        <v>44</v>
      </c>
      <c r="R1563" s="23">
        <f t="shared" si="120"/>
        <v>1</v>
      </c>
      <c r="S1563" s="23" t="str">
        <f t="shared" si="121"/>
        <v>ORD101562_20250621_CUST00035_MED030</v>
      </c>
      <c r="T1563" s="23">
        <f t="shared" si="122"/>
        <v>1</v>
      </c>
      <c r="U1563" s="6">
        <f t="shared" si="123"/>
        <v>313.93</v>
      </c>
      <c r="V1563" s="6">
        <f>tbl_Raw_Data[[#This Row],[Discount_Pct]]*tbl_Raw_Data[[#This Row],[Gross_Amount]]/100</f>
        <v>62.786000000000001</v>
      </c>
      <c r="W1563" s="6">
        <f>tbl_Raw_Data[[#This Row],[Gross_Amount]]-tbl_Raw_Data[[#This Row],[Discount_Amount]]</f>
        <v>251.14400000000001</v>
      </c>
      <c r="X1563" s="6">
        <f>tbl_Raw_Data[[#This Row],[Net_Amount_Before_Tax]]*tbl_Raw_Data[[#This Row],[Tax_Pct]]/100</f>
        <v>12.5572</v>
      </c>
      <c r="Y1563" s="6">
        <f>tbl_Raw_Data[[#This Row],[Net_Amount_Before_Tax]]+tbl_Raw_Data[[#This Row],[Tax_Amount]]</f>
        <v>263.70120000000003</v>
      </c>
      <c r="Z1563" s="6">
        <f t="shared" si="124"/>
        <v>5</v>
      </c>
    </row>
    <row r="1564" spans="1:26" x14ac:dyDescent="0.3">
      <c r="A1564" s="23" t="s">
        <v>2743</v>
      </c>
      <c r="B1564" s="34">
        <v>45406</v>
      </c>
      <c r="C1564" s="23" t="s">
        <v>716</v>
      </c>
      <c r="D1564" s="23" t="s">
        <v>92</v>
      </c>
      <c r="E1564" s="23" t="s">
        <v>93</v>
      </c>
      <c r="F1564" s="23">
        <v>560038</v>
      </c>
      <c r="G1564" s="23" t="s">
        <v>111</v>
      </c>
      <c r="H1564" s="23" t="s">
        <v>112</v>
      </c>
      <c r="I1564" s="23" t="s">
        <v>113</v>
      </c>
      <c r="J1564" s="23" t="s">
        <v>114</v>
      </c>
      <c r="K1564" s="23" t="s">
        <v>24</v>
      </c>
      <c r="L1564" s="23">
        <v>2</v>
      </c>
      <c r="M1564" s="23">
        <v>107.31</v>
      </c>
      <c r="N1564" s="23">
        <v>0</v>
      </c>
      <c r="O1564" s="23">
        <v>12</v>
      </c>
      <c r="P1564" s="23" t="s">
        <v>33</v>
      </c>
      <c r="Q1564" s="23" t="s">
        <v>90</v>
      </c>
      <c r="R1564" s="23">
        <f t="shared" si="120"/>
        <v>1</v>
      </c>
      <c r="S1564" s="23" t="str">
        <f t="shared" si="121"/>
        <v>ORD101563_20240424_CUST02252_MED027</v>
      </c>
      <c r="T1564" s="23">
        <f t="shared" si="122"/>
        <v>1</v>
      </c>
      <c r="U1564" s="6">
        <f t="shared" si="123"/>
        <v>214.62</v>
      </c>
      <c r="V1564" s="6">
        <f>tbl_Raw_Data[[#This Row],[Discount_Pct]]*tbl_Raw_Data[[#This Row],[Gross_Amount]]/100</f>
        <v>0</v>
      </c>
      <c r="W1564" s="6">
        <f>tbl_Raw_Data[[#This Row],[Gross_Amount]]-tbl_Raw_Data[[#This Row],[Discount_Amount]]</f>
        <v>214.62</v>
      </c>
      <c r="X1564" s="6">
        <f>tbl_Raw_Data[[#This Row],[Net_Amount_Before_Tax]]*tbl_Raw_Data[[#This Row],[Tax_Pct]]/100</f>
        <v>25.7544</v>
      </c>
      <c r="Y1564" s="6">
        <f>tbl_Raw_Data[[#This Row],[Net_Amount_Before_Tax]]+tbl_Raw_Data[[#This Row],[Tax_Amount]]</f>
        <v>240.37440000000001</v>
      </c>
      <c r="Z1564" s="6">
        <f t="shared" si="124"/>
        <v>4</v>
      </c>
    </row>
    <row r="1565" spans="1:26" x14ac:dyDescent="0.3">
      <c r="A1565" s="23" t="s">
        <v>2744</v>
      </c>
      <c r="B1565" s="34">
        <v>45582</v>
      </c>
      <c r="C1565" s="23" t="s">
        <v>2745</v>
      </c>
      <c r="D1565" s="23" t="s">
        <v>123</v>
      </c>
      <c r="E1565" s="23" t="s">
        <v>101</v>
      </c>
      <c r="F1565" s="23">
        <v>226010</v>
      </c>
      <c r="G1565" s="23" t="s">
        <v>61</v>
      </c>
      <c r="H1565" s="23" t="s">
        <v>62</v>
      </c>
      <c r="I1565" s="23" t="s">
        <v>63</v>
      </c>
      <c r="J1565" s="23" t="s">
        <v>64</v>
      </c>
      <c r="K1565" s="23" t="s">
        <v>57</v>
      </c>
      <c r="L1565" s="23">
        <v>5</v>
      </c>
      <c r="M1565" s="23">
        <v>123.77</v>
      </c>
      <c r="N1565" s="23">
        <v>15</v>
      </c>
      <c r="O1565" s="23">
        <v>12</v>
      </c>
      <c r="P1565" s="23" t="s">
        <v>33</v>
      </c>
      <c r="Q1565" s="23" t="s">
        <v>44</v>
      </c>
      <c r="R1565" s="23">
        <f t="shared" si="120"/>
        <v>1</v>
      </c>
      <c r="S1565" s="23" t="str">
        <f t="shared" si="121"/>
        <v>ORD101564_20241017_CUST03372_MED004</v>
      </c>
      <c r="T1565" s="23">
        <f t="shared" si="122"/>
        <v>1</v>
      </c>
      <c r="U1565" s="6">
        <f t="shared" si="123"/>
        <v>618.85</v>
      </c>
      <c r="V1565" s="6">
        <f>tbl_Raw_Data[[#This Row],[Discount_Pct]]*tbl_Raw_Data[[#This Row],[Gross_Amount]]/100</f>
        <v>92.827500000000001</v>
      </c>
      <c r="W1565" s="6">
        <f>tbl_Raw_Data[[#This Row],[Gross_Amount]]-tbl_Raw_Data[[#This Row],[Discount_Amount]]</f>
        <v>526.02250000000004</v>
      </c>
      <c r="X1565" s="6">
        <f>tbl_Raw_Data[[#This Row],[Net_Amount_Before_Tax]]*tbl_Raw_Data[[#This Row],[Tax_Pct]]/100</f>
        <v>63.122700000000002</v>
      </c>
      <c r="Y1565" s="6">
        <f>tbl_Raw_Data[[#This Row],[Net_Amount_Before_Tax]]+tbl_Raw_Data[[#This Row],[Tax_Amount]]</f>
        <v>589.14520000000005</v>
      </c>
      <c r="Z1565" s="6">
        <f t="shared" si="124"/>
        <v>1</v>
      </c>
    </row>
    <row r="1566" spans="1:26" x14ac:dyDescent="0.3">
      <c r="A1566" s="23" t="s">
        <v>2746</v>
      </c>
      <c r="B1566" s="34">
        <v>45646</v>
      </c>
      <c r="C1566" s="23" t="s">
        <v>2747</v>
      </c>
      <c r="D1566" s="23" t="s">
        <v>80</v>
      </c>
      <c r="E1566" s="23" t="s">
        <v>81</v>
      </c>
      <c r="F1566" s="23">
        <v>395017</v>
      </c>
      <c r="G1566" s="23" t="s">
        <v>192</v>
      </c>
      <c r="H1566" s="23" t="s">
        <v>193</v>
      </c>
      <c r="I1566" s="23" t="s">
        <v>41</v>
      </c>
      <c r="J1566" s="23" t="s">
        <v>194</v>
      </c>
      <c r="K1566" s="23" t="s">
        <v>24</v>
      </c>
      <c r="L1566" s="23">
        <v>1</v>
      </c>
      <c r="M1566" s="23">
        <v>33.380000000000003</v>
      </c>
      <c r="N1566" s="23">
        <v>10</v>
      </c>
      <c r="O1566" s="23">
        <v>12</v>
      </c>
      <c r="P1566" s="23" t="s">
        <v>65</v>
      </c>
      <c r="Q1566" s="23" t="s">
        <v>34</v>
      </c>
      <c r="R1566" s="23">
        <f t="shared" si="120"/>
        <v>1</v>
      </c>
      <c r="S1566" s="23" t="str">
        <f t="shared" si="121"/>
        <v>ORD101565_20241220_CUST00549_MED002</v>
      </c>
      <c r="T1566" s="23">
        <f t="shared" si="122"/>
        <v>1</v>
      </c>
      <c r="U1566" s="6">
        <f t="shared" si="123"/>
        <v>33.380000000000003</v>
      </c>
      <c r="V1566" s="6">
        <f>tbl_Raw_Data[[#This Row],[Discount_Pct]]*tbl_Raw_Data[[#This Row],[Gross_Amount]]/100</f>
        <v>3.3380000000000001</v>
      </c>
      <c r="W1566" s="6">
        <f>tbl_Raw_Data[[#This Row],[Gross_Amount]]-tbl_Raw_Data[[#This Row],[Discount_Amount]]</f>
        <v>30.042000000000002</v>
      </c>
      <c r="X1566" s="6">
        <f>tbl_Raw_Data[[#This Row],[Net_Amount_Before_Tax]]*tbl_Raw_Data[[#This Row],[Tax_Pct]]/100</f>
        <v>3.6050400000000002</v>
      </c>
      <c r="Y1566" s="6">
        <f>tbl_Raw_Data[[#This Row],[Net_Amount_Before_Tax]]+tbl_Raw_Data[[#This Row],[Tax_Amount]]</f>
        <v>33.647040000000004</v>
      </c>
      <c r="Z1566" s="6">
        <f t="shared" si="124"/>
        <v>2</v>
      </c>
    </row>
    <row r="1567" spans="1:26" x14ac:dyDescent="0.3">
      <c r="A1567" s="23" t="s">
        <v>2748</v>
      </c>
      <c r="B1567" s="34">
        <v>45523</v>
      </c>
      <c r="C1567" s="23" t="s">
        <v>962</v>
      </c>
      <c r="D1567" s="23" t="s">
        <v>130</v>
      </c>
      <c r="E1567" s="23" t="s">
        <v>131</v>
      </c>
      <c r="F1567" s="23">
        <v>700019</v>
      </c>
      <c r="G1567" s="23" t="s">
        <v>30</v>
      </c>
      <c r="H1567" s="23" t="s">
        <v>31</v>
      </c>
      <c r="I1567" s="23" t="s">
        <v>32</v>
      </c>
      <c r="J1567" s="23" t="s">
        <v>23</v>
      </c>
      <c r="K1567" s="23" t="s">
        <v>24</v>
      </c>
      <c r="L1567" s="23">
        <v>2</v>
      </c>
      <c r="M1567" s="23">
        <v>149.35</v>
      </c>
      <c r="N1567" s="23">
        <v>5</v>
      </c>
      <c r="O1567" s="23">
        <v>12</v>
      </c>
      <c r="P1567" s="23" t="s">
        <v>43</v>
      </c>
      <c r="Q1567" s="23" t="s">
        <v>34</v>
      </c>
      <c r="R1567" s="23">
        <f t="shared" si="120"/>
        <v>1</v>
      </c>
      <c r="S1567" s="23" t="str">
        <f t="shared" si="121"/>
        <v>ORD101566_20240819_CUST00948_MED017</v>
      </c>
      <c r="T1567" s="23">
        <f t="shared" si="122"/>
        <v>1</v>
      </c>
      <c r="U1567" s="6">
        <f t="shared" si="123"/>
        <v>298.7</v>
      </c>
      <c r="V1567" s="6">
        <f>tbl_Raw_Data[[#This Row],[Discount_Pct]]*tbl_Raw_Data[[#This Row],[Gross_Amount]]/100</f>
        <v>14.935</v>
      </c>
      <c r="W1567" s="6">
        <f>tbl_Raw_Data[[#This Row],[Gross_Amount]]-tbl_Raw_Data[[#This Row],[Discount_Amount]]</f>
        <v>283.76499999999999</v>
      </c>
      <c r="X1567" s="6">
        <f>tbl_Raw_Data[[#This Row],[Net_Amount_Before_Tax]]*tbl_Raw_Data[[#This Row],[Tax_Pct]]/100</f>
        <v>34.0518</v>
      </c>
      <c r="Y1567" s="6">
        <f>tbl_Raw_Data[[#This Row],[Net_Amount_Before_Tax]]+tbl_Raw_Data[[#This Row],[Tax_Amount]]</f>
        <v>317.8168</v>
      </c>
      <c r="Z1567" s="6">
        <f t="shared" si="124"/>
        <v>2</v>
      </c>
    </row>
    <row r="1568" spans="1:26" x14ac:dyDescent="0.3">
      <c r="A1568" s="23" t="s">
        <v>2749</v>
      </c>
      <c r="B1568" s="34">
        <v>45913</v>
      </c>
      <c r="C1568" s="23" t="s">
        <v>2750</v>
      </c>
      <c r="D1568" s="23" t="s">
        <v>72</v>
      </c>
      <c r="E1568" s="23" t="s">
        <v>73</v>
      </c>
      <c r="F1568" s="23">
        <v>302001</v>
      </c>
      <c r="G1568" s="23" t="s">
        <v>107</v>
      </c>
      <c r="H1568" s="23" t="s">
        <v>108</v>
      </c>
      <c r="I1568" s="23" t="s">
        <v>63</v>
      </c>
      <c r="J1568" s="23" t="s">
        <v>42</v>
      </c>
      <c r="K1568" s="23" t="s">
        <v>57</v>
      </c>
      <c r="L1568" s="23">
        <v>1</v>
      </c>
      <c r="M1568" s="23">
        <v>95.18</v>
      </c>
      <c r="N1568" s="23">
        <v>5</v>
      </c>
      <c r="O1568" s="23">
        <v>12</v>
      </c>
      <c r="P1568" s="23" t="s">
        <v>25</v>
      </c>
      <c r="Q1568" s="23" t="s">
        <v>34</v>
      </c>
      <c r="R1568" s="23">
        <f t="shared" si="120"/>
        <v>1</v>
      </c>
      <c r="S1568" s="23" t="str">
        <f t="shared" si="121"/>
        <v>ORD101567_20250913_CUST02466_MED005</v>
      </c>
      <c r="T1568" s="23">
        <f t="shared" si="122"/>
        <v>1</v>
      </c>
      <c r="U1568" s="6">
        <f t="shared" si="123"/>
        <v>95.18</v>
      </c>
      <c r="V1568" s="6">
        <f>tbl_Raw_Data[[#This Row],[Discount_Pct]]*tbl_Raw_Data[[#This Row],[Gross_Amount]]/100</f>
        <v>4.7590000000000003</v>
      </c>
      <c r="W1568" s="6">
        <f>tbl_Raw_Data[[#This Row],[Gross_Amount]]-tbl_Raw_Data[[#This Row],[Discount_Amount]]</f>
        <v>90.421000000000006</v>
      </c>
      <c r="X1568" s="6">
        <f>tbl_Raw_Data[[#This Row],[Net_Amount_Before_Tax]]*tbl_Raw_Data[[#This Row],[Tax_Pct]]/100</f>
        <v>10.850520000000001</v>
      </c>
      <c r="Y1568" s="6">
        <f>tbl_Raw_Data[[#This Row],[Net_Amount_Before_Tax]]+tbl_Raw_Data[[#This Row],[Tax_Amount]]</f>
        <v>101.27152000000001</v>
      </c>
      <c r="Z1568" s="6">
        <f t="shared" si="124"/>
        <v>1</v>
      </c>
    </row>
    <row r="1569" spans="1:26" x14ac:dyDescent="0.3">
      <c r="A1569" s="23" t="s">
        <v>2751</v>
      </c>
      <c r="B1569" s="34">
        <v>46004</v>
      </c>
      <c r="C1569" s="23" t="s">
        <v>1484</v>
      </c>
      <c r="D1569" s="23" t="s">
        <v>37</v>
      </c>
      <c r="E1569" s="23" t="s">
        <v>38</v>
      </c>
      <c r="F1569" s="23">
        <v>452001</v>
      </c>
      <c r="G1569" s="23" t="s">
        <v>20</v>
      </c>
      <c r="H1569" s="23" t="s">
        <v>21</v>
      </c>
      <c r="I1569" s="23" t="s">
        <v>22</v>
      </c>
      <c r="J1569" s="23" t="s">
        <v>23</v>
      </c>
      <c r="K1569" s="23" t="s">
        <v>24</v>
      </c>
      <c r="L1569" s="23">
        <v>1</v>
      </c>
      <c r="M1569" s="23">
        <v>137.74</v>
      </c>
      <c r="N1569" s="23">
        <v>5</v>
      </c>
      <c r="O1569" s="23">
        <v>18</v>
      </c>
      <c r="P1569" s="23" t="s">
        <v>65</v>
      </c>
      <c r="Q1569" s="23" t="s">
        <v>34</v>
      </c>
      <c r="R1569" s="23">
        <f t="shared" si="120"/>
        <v>1</v>
      </c>
      <c r="S1569" s="23" t="str">
        <f t="shared" si="121"/>
        <v>ORD101568_20251213_CUST03056_MED024</v>
      </c>
      <c r="T1569" s="23">
        <f t="shared" si="122"/>
        <v>1</v>
      </c>
      <c r="U1569" s="6">
        <f t="shared" si="123"/>
        <v>137.74</v>
      </c>
      <c r="V1569" s="6">
        <f>tbl_Raw_Data[[#This Row],[Discount_Pct]]*tbl_Raw_Data[[#This Row],[Gross_Amount]]/100</f>
        <v>6.8870000000000005</v>
      </c>
      <c r="W1569" s="6">
        <f>tbl_Raw_Data[[#This Row],[Gross_Amount]]-tbl_Raw_Data[[#This Row],[Discount_Amount]]</f>
        <v>130.85300000000001</v>
      </c>
      <c r="X1569" s="6">
        <f>tbl_Raw_Data[[#This Row],[Net_Amount_Before_Tax]]*tbl_Raw_Data[[#This Row],[Tax_Pct]]/100</f>
        <v>23.553540000000002</v>
      </c>
      <c r="Y1569" s="6">
        <f>tbl_Raw_Data[[#This Row],[Net_Amount_Before_Tax]]+tbl_Raw_Data[[#This Row],[Tax_Amount]]</f>
        <v>154.40654000000001</v>
      </c>
      <c r="Z1569" s="6">
        <f t="shared" si="124"/>
        <v>4</v>
      </c>
    </row>
    <row r="1570" spans="1:26" x14ac:dyDescent="0.3">
      <c r="A1570" s="23" t="s">
        <v>2752</v>
      </c>
      <c r="B1570" s="34">
        <v>45637</v>
      </c>
      <c r="C1570" s="23" t="s">
        <v>2753</v>
      </c>
      <c r="D1570" s="23" t="s">
        <v>142</v>
      </c>
      <c r="E1570" s="23" t="s">
        <v>81</v>
      </c>
      <c r="F1570" s="23">
        <v>380061</v>
      </c>
      <c r="G1570" s="23" t="s">
        <v>283</v>
      </c>
      <c r="H1570" s="23" t="s">
        <v>284</v>
      </c>
      <c r="I1570" s="23" t="s">
        <v>104</v>
      </c>
      <c r="J1570" s="23" t="s">
        <v>42</v>
      </c>
      <c r="K1570" s="23" t="s">
        <v>57</v>
      </c>
      <c r="L1570" s="23">
        <v>1</v>
      </c>
      <c r="M1570" s="23">
        <v>284.3</v>
      </c>
      <c r="N1570" s="23">
        <v>10</v>
      </c>
      <c r="O1570" s="23">
        <v>5</v>
      </c>
      <c r="P1570" s="23" t="s">
        <v>58</v>
      </c>
      <c r="Q1570" s="23" t="s">
        <v>34</v>
      </c>
      <c r="R1570" s="23">
        <f t="shared" si="120"/>
        <v>1</v>
      </c>
      <c r="S1570" s="23" t="str">
        <f t="shared" si="121"/>
        <v>ORD101569_20241211_CUST00974_MED030</v>
      </c>
      <c r="T1570" s="23">
        <f t="shared" si="122"/>
        <v>1</v>
      </c>
      <c r="U1570" s="6">
        <f t="shared" si="123"/>
        <v>284.3</v>
      </c>
      <c r="V1570" s="6">
        <f>tbl_Raw_Data[[#This Row],[Discount_Pct]]*tbl_Raw_Data[[#This Row],[Gross_Amount]]/100</f>
        <v>28.43</v>
      </c>
      <c r="W1570" s="6">
        <f>tbl_Raw_Data[[#This Row],[Gross_Amount]]-tbl_Raw_Data[[#This Row],[Discount_Amount]]</f>
        <v>255.87</v>
      </c>
      <c r="X1570" s="6">
        <f>tbl_Raw_Data[[#This Row],[Net_Amount_Before_Tax]]*tbl_Raw_Data[[#This Row],[Tax_Pct]]/100</f>
        <v>12.7935</v>
      </c>
      <c r="Y1570" s="6">
        <f>tbl_Raw_Data[[#This Row],[Net_Amount_Before_Tax]]+tbl_Raw_Data[[#This Row],[Tax_Amount]]</f>
        <v>268.6635</v>
      </c>
      <c r="Z1570" s="6">
        <f t="shared" si="124"/>
        <v>4</v>
      </c>
    </row>
    <row r="1571" spans="1:26" x14ac:dyDescent="0.3">
      <c r="A1571" s="23" t="s">
        <v>2752</v>
      </c>
      <c r="B1571" s="34">
        <v>45423</v>
      </c>
      <c r="C1571" s="23" t="s">
        <v>2754</v>
      </c>
      <c r="D1571" s="23" t="s">
        <v>183</v>
      </c>
      <c r="E1571" s="23" t="s">
        <v>184</v>
      </c>
      <c r="F1571" s="23">
        <v>122018</v>
      </c>
      <c r="G1571" s="23" t="s">
        <v>48</v>
      </c>
      <c r="H1571" s="23" t="s">
        <v>49</v>
      </c>
      <c r="I1571" s="23" t="s">
        <v>50</v>
      </c>
      <c r="J1571" s="23" t="s">
        <v>23</v>
      </c>
      <c r="K1571" s="23" t="s">
        <v>24</v>
      </c>
      <c r="L1571" s="23">
        <v>1</v>
      </c>
      <c r="M1571" s="23">
        <v>98.05</v>
      </c>
      <c r="N1571" s="23">
        <v>0</v>
      </c>
      <c r="O1571" s="23">
        <v>5</v>
      </c>
      <c r="P1571" s="23" t="s">
        <v>43</v>
      </c>
      <c r="Q1571" s="23" t="s">
        <v>44</v>
      </c>
      <c r="R1571" s="23">
        <f t="shared" si="120"/>
        <v>1</v>
      </c>
      <c r="S1571" s="23" t="str">
        <f t="shared" si="121"/>
        <v>ORD101569_20240511_CUST01748_MED028</v>
      </c>
      <c r="T1571" s="23">
        <f t="shared" si="122"/>
        <v>1</v>
      </c>
      <c r="U1571" s="6">
        <f t="shared" si="123"/>
        <v>98.05</v>
      </c>
      <c r="V1571" s="6">
        <f>tbl_Raw_Data[[#This Row],[Discount_Pct]]*tbl_Raw_Data[[#This Row],[Gross_Amount]]/100</f>
        <v>0</v>
      </c>
      <c r="W1571" s="6">
        <f>tbl_Raw_Data[[#This Row],[Gross_Amount]]-tbl_Raw_Data[[#This Row],[Discount_Amount]]</f>
        <v>98.05</v>
      </c>
      <c r="X1571" s="6">
        <f>tbl_Raw_Data[[#This Row],[Net_Amount_Before_Tax]]*tbl_Raw_Data[[#This Row],[Tax_Pct]]/100</f>
        <v>4.9024999999999999</v>
      </c>
      <c r="Y1571" s="6">
        <f>tbl_Raw_Data[[#This Row],[Net_Amount_Before_Tax]]+tbl_Raw_Data[[#This Row],[Tax_Amount]]</f>
        <v>102.9525</v>
      </c>
      <c r="Z1571" s="6">
        <f t="shared" si="124"/>
        <v>0</v>
      </c>
    </row>
    <row r="1572" spans="1:26" x14ac:dyDescent="0.3">
      <c r="A1572" s="23" t="s">
        <v>2755</v>
      </c>
      <c r="B1572" s="34">
        <v>45914</v>
      </c>
      <c r="C1572" s="23" t="s">
        <v>2756</v>
      </c>
      <c r="D1572" s="23" t="s">
        <v>37</v>
      </c>
      <c r="E1572" s="23" t="s">
        <v>38</v>
      </c>
      <c r="F1572" s="23">
        <v>452016</v>
      </c>
      <c r="G1572" s="23" t="s">
        <v>48</v>
      </c>
      <c r="H1572" s="23" t="s">
        <v>49</v>
      </c>
      <c r="I1572" s="23" t="s">
        <v>50</v>
      </c>
      <c r="J1572" s="23" t="s">
        <v>23</v>
      </c>
      <c r="K1572" s="23" t="s">
        <v>24</v>
      </c>
      <c r="L1572" s="23">
        <v>3</v>
      </c>
      <c r="M1572" s="23">
        <v>108.27</v>
      </c>
      <c r="N1572" s="23">
        <v>10</v>
      </c>
      <c r="O1572" s="23">
        <v>5</v>
      </c>
      <c r="P1572" s="23" t="s">
        <v>58</v>
      </c>
      <c r="Q1572" s="23" t="s">
        <v>34</v>
      </c>
      <c r="R1572" s="23">
        <f t="shared" si="120"/>
        <v>1</v>
      </c>
      <c r="S1572" s="23" t="str">
        <f t="shared" si="121"/>
        <v>ORD101571_20250914_CUST00363_MED028</v>
      </c>
      <c r="T1572" s="23">
        <f t="shared" si="122"/>
        <v>1</v>
      </c>
      <c r="U1572" s="6">
        <f t="shared" si="123"/>
        <v>324.81</v>
      </c>
      <c r="V1572" s="6">
        <f>tbl_Raw_Data[[#This Row],[Discount_Pct]]*tbl_Raw_Data[[#This Row],[Gross_Amount]]/100</f>
        <v>32.481000000000002</v>
      </c>
      <c r="W1572" s="6">
        <f>tbl_Raw_Data[[#This Row],[Gross_Amount]]-tbl_Raw_Data[[#This Row],[Discount_Amount]]</f>
        <v>292.32900000000001</v>
      </c>
      <c r="X1572" s="6">
        <f>tbl_Raw_Data[[#This Row],[Net_Amount_Before_Tax]]*tbl_Raw_Data[[#This Row],[Tax_Pct]]/100</f>
        <v>14.61645</v>
      </c>
      <c r="Y1572" s="6">
        <f>tbl_Raw_Data[[#This Row],[Net_Amount_Before_Tax]]+tbl_Raw_Data[[#This Row],[Tax_Amount]]</f>
        <v>306.94544999999999</v>
      </c>
      <c r="Z1572" s="6">
        <f t="shared" si="124"/>
        <v>1</v>
      </c>
    </row>
    <row r="1573" spans="1:26" x14ac:dyDescent="0.3">
      <c r="A1573" s="23" t="s">
        <v>2755</v>
      </c>
      <c r="B1573" s="34">
        <v>45471</v>
      </c>
      <c r="C1573" s="23" t="s">
        <v>2757</v>
      </c>
      <c r="D1573" s="23" t="s">
        <v>28</v>
      </c>
      <c r="E1573" s="23" t="s">
        <v>29</v>
      </c>
      <c r="F1573" s="23">
        <v>500090</v>
      </c>
      <c r="G1573" s="23" t="s">
        <v>185</v>
      </c>
      <c r="H1573" s="23" t="s">
        <v>186</v>
      </c>
      <c r="I1573" s="23" t="s">
        <v>76</v>
      </c>
      <c r="J1573" s="23" t="s">
        <v>187</v>
      </c>
      <c r="K1573" s="23" t="s">
        <v>57</v>
      </c>
      <c r="L1573" s="23">
        <v>4</v>
      </c>
      <c r="M1573" s="23">
        <v>85.89</v>
      </c>
      <c r="N1573" s="23">
        <v>10</v>
      </c>
      <c r="O1573" s="23">
        <v>12</v>
      </c>
      <c r="P1573" s="23" t="s">
        <v>43</v>
      </c>
      <c r="Q1573" s="23" t="s">
        <v>26</v>
      </c>
      <c r="R1573" s="23">
        <f t="shared" si="120"/>
        <v>1</v>
      </c>
      <c r="S1573" s="23" t="str">
        <f t="shared" si="121"/>
        <v>ORD101571_20240628_CUST03145_MED009</v>
      </c>
      <c r="T1573" s="23">
        <f t="shared" si="122"/>
        <v>1</v>
      </c>
      <c r="U1573" s="6">
        <f t="shared" si="123"/>
        <v>343.56</v>
      </c>
      <c r="V1573" s="6">
        <f>tbl_Raw_Data[[#This Row],[Discount_Pct]]*tbl_Raw_Data[[#This Row],[Gross_Amount]]/100</f>
        <v>34.356000000000002</v>
      </c>
      <c r="W1573" s="6">
        <f>tbl_Raw_Data[[#This Row],[Gross_Amount]]-tbl_Raw_Data[[#This Row],[Discount_Amount]]</f>
        <v>309.20400000000001</v>
      </c>
      <c r="X1573" s="6">
        <f>tbl_Raw_Data[[#This Row],[Net_Amount_Before_Tax]]*tbl_Raw_Data[[#This Row],[Tax_Pct]]/100</f>
        <v>37.104480000000002</v>
      </c>
      <c r="Y1573" s="6">
        <f>tbl_Raw_Data[[#This Row],[Net_Amount_Before_Tax]]+tbl_Raw_Data[[#This Row],[Tax_Amount]]</f>
        <v>346.30848000000003</v>
      </c>
      <c r="Z1573" s="6">
        <f t="shared" si="124"/>
        <v>0</v>
      </c>
    </row>
    <row r="1574" spans="1:26" x14ac:dyDescent="0.3">
      <c r="A1574" s="23" t="s">
        <v>2758</v>
      </c>
      <c r="B1574" s="34">
        <v>45789</v>
      </c>
      <c r="C1574" s="23" t="s">
        <v>2759</v>
      </c>
      <c r="D1574" s="23" t="s">
        <v>37</v>
      </c>
      <c r="E1574" s="23" t="s">
        <v>38</v>
      </c>
      <c r="F1574" s="23">
        <v>452010</v>
      </c>
      <c r="G1574" s="23" t="s">
        <v>145</v>
      </c>
      <c r="H1574" s="23" t="s">
        <v>146</v>
      </c>
      <c r="I1574" s="23" t="s">
        <v>147</v>
      </c>
      <c r="J1574" s="23" t="s">
        <v>148</v>
      </c>
      <c r="K1574" s="23" t="s">
        <v>24</v>
      </c>
      <c r="L1574" s="23">
        <v>2</v>
      </c>
      <c r="M1574" s="23">
        <v>108.31</v>
      </c>
      <c r="N1574" s="23">
        <v>15</v>
      </c>
      <c r="O1574" s="23">
        <v>12</v>
      </c>
      <c r="P1574" s="23" t="s">
        <v>89</v>
      </c>
      <c r="Q1574" s="23" t="s">
        <v>34</v>
      </c>
      <c r="R1574" s="23">
        <f t="shared" si="120"/>
        <v>1</v>
      </c>
      <c r="S1574" s="23" t="str">
        <f t="shared" si="121"/>
        <v>ORD101573_20250512_CUST02566_MED016</v>
      </c>
      <c r="T1574" s="23">
        <f t="shared" si="122"/>
        <v>1</v>
      </c>
      <c r="U1574" s="6">
        <f t="shared" si="123"/>
        <v>216.62</v>
      </c>
      <c r="V1574" s="6">
        <f>tbl_Raw_Data[[#This Row],[Discount_Pct]]*tbl_Raw_Data[[#This Row],[Gross_Amount]]/100</f>
        <v>32.493000000000002</v>
      </c>
      <c r="W1574" s="6">
        <f>tbl_Raw_Data[[#This Row],[Gross_Amount]]-tbl_Raw_Data[[#This Row],[Discount_Amount]]</f>
        <v>184.12700000000001</v>
      </c>
      <c r="X1574" s="6">
        <f>tbl_Raw_Data[[#This Row],[Net_Amount_Before_Tax]]*tbl_Raw_Data[[#This Row],[Tax_Pct]]/100</f>
        <v>22.095240000000004</v>
      </c>
      <c r="Y1574" s="6">
        <f>tbl_Raw_Data[[#This Row],[Net_Amount_Before_Tax]]+tbl_Raw_Data[[#This Row],[Tax_Amount]]</f>
        <v>206.22224</v>
      </c>
      <c r="Z1574" s="6">
        <f t="shared" si="124"/>
        <v>3</v>
      </c>
    </row>
    <row r="1575" spans="1:26" x14ac:dyDescent="0.3">
      <c r="A1575" s="23" t="s">
        <v>2760</v>
      </c>
      <c r="B1575" s="34">
        <v>45333</v>
      </c>
      <c r="C1575" s="23" t="s">
        <v>2761</v>
      </c>
      <c r="D1575" s="23" t="s">
        <v>28</v>
      </c>
      <c r="E1575" s="23" t="s">
        <v>29</v>
      </c>
      <c r="F1575" s="23">
        <v>500032</v>
      </c>
      <c r="G1575" s="23" t="s">
        <v>119</v>
      </c>
      <c r="H1575" s="23" t="s">
        <v>120</v>
      </c>
      <c r="I1575" s="23" t="s">
        <v>32</v>
      </c>
      <c r="J1575" s="23" t="s">
        <v>64</v>
      </c>
      <c r="K1575" s="23" t="s">
        <v>57</v>
      </c>
      <c r="L1575" s="23">
        <v>4</v>
      </c>
      <c r="M1575" s="23">
        <v>61.69</v>
      </c>
      <c r="N1575" s="23">
        <v>5</v>
      </c>
      <c r="O1575" s="23">
        <v>12</v>
      </c>
      <c r="P1575" s="23" t="s">
        <v>65</v>
      </c>
      <c r="Q1575" s="23" t="s">
        <v>34</v>
      </c>
      <c r="R1575" s="23">
        <f t="shared" si="120"/>
        <v>1</v>
      </c>
      <c r="S1575" s="23" t="str">
        <f t="shared" si="121"/>
        <v>ORD101574_20240211_CUST00475_MED010</v>
      </c>
      <c r="T1575" s="23">
        <f t="shared" si="122"/>
        <v>1</v>
      </c>
      <c r="U1575" s="6">
        <f t="shared" si="123"/>
        <v>246.76</v>
      </c>
      <c r="V1575" s="6">
        <f>tbl_Raw_Data[[#This Row],[Discount_Pct]]*tbl_Raw_Data[[#This Row],[Gross_Amount]]/100</f>
        <v>12.337999999999999</v>
      </c>
      <c r="W1575" s="6">
        <f>tbl_Raw_Data[[#This Row],[Gross_Amount]]-tbl_Raw_Data[[#This Row],[Discount_Amount]]</f>
        <v>234.422</v>
      </c>
      <c r="X1575" s="6">
        <f>tbl_Raw_Data[[#This Row],[Net_Amount_Before_Tax]]*tbl_Raw_Data[[#This Row],[Tax_Pct]]/100</f>
        <v>28.13064</v>
      </c>
      <c r="Y1575" s="6">
        <f>tbl_Raw_Data[[#This Row],[Net_Amount_Before_Tax]]+tbl_Raw_Data[[#This Row],[Tax_Amount]]</f>
        <v>262.55264</v>
      </c>
      <c r="Z1575" s="6">
        <f t="shared" si="124"/>
        <v>2</v>
      </c>
    </row>
    <row r="1576" spans="1:26" x14ac:dyDescent="0.3">
      <c r="A1576" s="23" t="s">
        <v>2762</v>
      </c>
      <c r="B1576" s="34">
        <v>45975</v>
      </c>
      <c r="C1576" s="23" t="s">
        <v>2763</v>
      </c>
      <c r="D1576" s="23" t="s">
        <v>100</v>
      </c>
      <c r="E1576" s="23" t="s">
        <v>101</v>
      </c>
      <c r="F1576" s="23">
        <v>201304</v>
      </c>
      <c r="G1576" s="23" t="s">
        <v>102</v>
      </c>
      <c r="H1576" s="23" t="s">
        <v>103</v>
      </c>
      <c r="I1576" s="23" t="s">
        <v>104</v>
      </c>
      <c r="J1576" s="23" t="s">
        <v>64</v>
      </c>
      <c r="K1576" s="23" t="s">
        <v>57</v>
      </c>
      <c r="L1576" s="23">
        <v>2</v>
      </c>
      <c r="M1576" s="23">
        <v>97.02</v>
      </c>
      <c r="N1576" s="23">
        <v>0</v>
      </c>
      <c r="O1576" s="23">
        <v>18</v>
      </c>
      <c r="P1576" s="23" t="s">
        <v>89</v>
      </c>
      <c r="Q1576" s="23" t="s">
        <v>34</v>
      </c>
      <c r="R1576" s="23">
        <f t="shared" si="120"/>
        <v>1</v>
      </c>
      <c r="S1576" s="23" t="str">
        <f t="shared" si="121"/>
        <v>ORD101575_20251114_CUST02254_MED029</v>
      </c>
      <c r="T1576" s="23">
        <f t="shared" si="122"/>
        <v>1</v>
      </c>
      <c r="U1576" s="6">
        <f t="shared" si="123"/>
        <v>194.04</v>
      </c>
      <c r="V1576" s="6">
        <f>tbl_Raw_Data[[#This Row],[Discount_Pct]]*tbl_Raw_Data[[#This Row],[Gross_Amount]]/100</f>
        <v>0</v>
      </c>
      <c r="W1576" s="6">
        <f>tbl_Raw_Data[[#This Row],[Gross_Amount]]-tbl_Raw_Data[[#This Row],[Discount_Amount]]</f>
        <v>194.04</v>
      </c>
      <c r="X1576" s="6">
        <f>tbl_Raw_Data[[#This Row],[Net_Amount_Before_Tax]]*tbl_Raw_Data[[#This Row],[Tax_Pct]]/100</f>
        <v>34.927199999999999</v>
      </c>
      <c r="Y1576" s="6">
        <f>tbl_Raw_Data[[#This Row],[Net_Amount_Before_Tax]]+tbl_Raw_Data[[#This Row],[Tax_Amount]]</f>
        <v>228.96719999999999</v>
      </c>
      <c r="Z1576" s="6">
        <f t="shared" si="124"/>
        <v>2</v>
      </c>
    </row>
    <row r="1577" spans="1:26" x14ac:dyDescent="0.3">
      <c r="A1577" s="23" t="s">
        <v>2762</v>
      </c>
      <c r="B1577" s="34">
        <v>45975</v>
      </c>
      <c r="C1577" s="23" t="s">
        <v>2360</v>
      </c>
      <c r="D1577" s="23" t="s">
        <v>142</v>
      </c>
      <c r="E1577" s="23" t="s">
        <v>81</v>
      </c>
      <c r="F1577" s="23">
        <v>380061</v>
      </c>
      <c r="G1577" s="23" t="s">
        <v>82</v>
      </c>
      <c r="H1577" s="23" t="s">
        <v>83</v>
      </c>
      <c r="I1577" s="23" t="s">
        <v>84</v>
      </c>
      <c r="J1577" s="23" t="s">
        <v>85</v>
      </c>
      <c r="K1577" s="23" t="s">
        <v>24</v>
      </c>
      <c r="L1577" s="23">
        <v>2</v>
      </c>
      <c r="M1577" s="23">
        <v>312.02</v>
      </c>
      <c r="N1577" s="23">
        <v>0</v>
      </c>
      <c r="O1577" s="23">
        <v>5</v>
      </c>
      <c r="P1577" s="23" t="s">
        <v>89</v>
      </c>
      <c r="Q1577" s="23" t="s">
        <v>34</v>
      </c>
      <c r="R1577" s="23">
        <f t="shared" si="120"/>
        <v>1</v>
      </c>
      <c r="S1577" s="23" t="str">
        <f t="shared" si="121"/>
        <v>ORD101575_20251114_CUST01518_MED023</v>
      </c>
      <c r="T1577" s="23">
        <f t="shared" si="122"/>
        <v>1</v>
      </c>
      <c r="U1577" s="6">
        <f t="shared" si="123"/>
        <v>624.04</v>
      </c>
      <c r="V1577" s="6">
        <f>tbl_Raw_Data[[#This Row],[Discount_Pct]]*tbl_Raw_Data[[#This Row],[Gross_Amount]]/100</f>
        <v>0</v>
      </c>
      <c r="W1577" s="6">
        <f>tbl_Raw_Data[[#This Row],[Gross_Amount]]-tbl_Raw_Data[[#This Row],[Discount_Amount]]</f>
        <v>624.04</v>
      </c>
      <c r="X1577" s="6">
        <f>tbl_Raw_Data[[#This Row],[Net_Amount_Before_Tax]]*tbl_Raw_Data[[#This Row],[Tax_Pct]]/100</f>
        <v>31.201999999999998</v>
      </c>
      <c r="Y1577" s="6">
        <f>tbl_Raw_Data[[#This Row],[Net_Amount_Before_Tax]]+tbl_Raw_Data[[#This Row],[Tax_Amount]]</f>
        <v>655.24199999999996</v>
      </c>
      <c r="Z1577" s="6">
        <f t="shared" si="124"/>
        <v>3</v>
      </c>
    </row>
    <row r="1578" spans="1:26" x14ac:dyDescent="0.3">
      <c r="A1578" s="23" t="s">
        <v>2764</v>
      </c>
      <c r="B1578" s="34">
        <v>45584</v>
      </c>
      <c r="C1578" s="23" t="s">
        <v>2765</v>
      </c>
      <c r="D1578" s="23" t="s">
        <v>92</v>
      </c>
      <c r="E1578" s="23" t="s">
        <v>93</v>
      </c>
      <c r="F1578" s="23">
        <v>560034</v>
      </c>
      <c r="G1578" s="23" t="s">
        <v>283</v>
      </c>
      <c r="H1578" s="23" t="s">
        <v>284</v>
      </c>
      <c r="I1578" s="23" t="s">
        <v>104</v>
      </c>
      <c r="J1578" s="23" t="s">
        <v>42</v>
      </c>
      <c r="K1578" s="23" t="s">
        <v>57</v>
      </c>
      <c r="L1578" s="23">
        <v>1</v>
      </c>
      <c r="M1578" s="23">
        <v>327.39</v>
      </c>
      <c r="N1578" s="23">
        <v>20</v>
      </c>
      <c r="O1578" s="23">
        <v>12</v>
      </c>
      <c r="P1578" s="23" t="s">
        <v>33</v>
      </c>
      <c r="Q1578" s="23" t="s">
        <v>26</v>
      </c>
      <c r="R1578" s="23">
        <f t="shared" si="120"/>
        <v>1</v>
      </c>
      <c r="S1578" s="23" t="str">
        <f t="shared" si="121"/>
        <v>ORD101577_20241019_CUST02352_MED030</v>
      </c>
      <c r="T1578" s="23">
        <f t="shared" si="122"/>
        <v>1</v>
      </c>
      <c r="U1578" s="6">
        <f t="shared" si="123"/>
        <v>327.39</v>
      </c>
      <c r="V1578" s="6">
        <f>tbl_Raw_Data[[#This Row],[Discount_Pct]]*tbl_Raw_Data[[#This Row],[Gross_Amount]]/100</f>
        <v>65.477999999999994</v>
      </c>
      <c r="W1578" s="6">
        <f>tbl_Raw_Data[[#This Row],[Gross_Amount]]-tbl_Raw_Data[[#This Row],[Discount_Amount]]</f>
        <v>261.91199999999998</v>
      </c>
      <c r="X1578" s="6">
        <f>tbl_Raw_Data[[#This Row],[Net_Amount_Before_Tax]]*tbl_Raw_Data[[#This Row],[Tax_Pct]]/100</f>
        <v>31.429439999999996</v>
      </c>
      <c r="Y1578" s="6">
        <f>tbl_Raw_Data[[#This Row],[Net_Amount_Before_Tax]]+tbl_Raw_Data[[#This Row],[Tax_Amount]]</f>
        <v>293.34143999999998</v>
      </c>
      <c r="Z1578" s="6">
        <f t="shared" si="124"/>
        <v>0</v>
      </c>
    </row>
    <row r="1579" spans="1:26" x14ac:dyDescent="0.3">
      <c r="A1579" s="23" t="s">
        <v>2766</v>
      </c>
      <c r="B1579" s="34">
        <v>45878</v>
      </c>
      <c r="C1579" s="23" t="s">
        <v>2767</v>
      </c>
      <c r="D1579" s="23" t="s">
        <v>130</v>
      </c>
      <c r="E1579" s="23" t="s">
        <v>131</v>
      </c>
      <c r="F1579" s="23">
        <v>700102</v>
      </c>
      <c r="G1579" s="23" t="s">
        <v>48</v>
      </c>
      <c r="H1579" s="23" t="s">
        <v>49</v>
      </c>
      <c r="I1579" s="23" t="s">
        <v>50</v>
      </c>
      <c r="J1579" s="23" t="s">
        <v>23</v>
      </c>
      <c r="K1579" s="23" t="s">
        <v>24</v>
      </c>
      <c r="L1579" s="23">
        <v>3</v>
      </c>
      <c r="M1579" s="23">
        <v>105.6</v>
      </c>
      <c r="N1579" s="23">
        <v>5</v>
      </c>
      <c r="O1579" s="23">
        <v>12</v>
      </c>
      <c r="P1579" s="23" t="s">
        <v>58</v>
      </c>
      <c r="Q1579" s="23" t="s">
        <v>90</v>
      </c>
      <c r="R1579" s="23">
        <f t="shared" si="120"/>
        <v>1</v>
      </c>
      <c r="S1579" s="23" t="str">
        <f t="shared" si="121"/>
        <v>ORD101578_20250809_CUST03310_MED028</v>
      </c>
      <c r="T1579" s="23">
        <f t="shared" si="122"/>
        <v>1</v>
      </c>
      <c r="U1579" s="6">
        <f t="shared" si="123"/>
        <v>316.79999999999995</v>
      </c>
      <c r="V1579" s="6">
        <f>tbl_Raw_Data[[#This Row],[Discount_Pct]]*tbl_Raw_Data[[#This Row],[Gross_Amount]]/100</f>
        <v>15.839999999999998</v>
      </c>
      <c r="W1579" s="6">
        <f>tbl_Raw_Data[[#This Row],[Gross_Amount]]-tbl_Raw_Data[[#This Row],[Discount_Amount]]</f>
        <v>300.95999999999998</v>
      </c>
      <c r="X1579" s="6">
        <f>tbl_Raw_Data[[#This Row],[Net_Amount_Before_Tax]]*tbl_Raw_Data[[#This Row],[Tax_Pct]]/100</f>
        <v>36.115199999999994</v>
      </c>
      <c r="Y1579" s="6">
        <f>tbl_Raw_Data[[#This Row],[Net_Amount_Before_Tax]]+tbl_Raw_Data[[#This Row],[Tax_Amount]]</f>
        <v>337.0752</v>
      </c>
      <c r="Z1579" s="6">
        <f t="shared" si="124"/>
        <v>0</v>
      </c>
    </row>
    <row r="1580" spans="1:26" x14ac:dyDescent="0.3">
      <c r="A1580" s="23" t="s">
        <v>2766</v>
      </c>
      <c r="B1580" s="34">
        <v>45826</v>
      </c>
      <c r="C1580" s="23" t="s">
        <v>2768</v>
      </c>
      <c r="D1580" s="23" t="s">
        <v>92</v>
      </c>
      <c r="E1580" s="23" t="s">
        <v>93</v>
      </c>
      <c r="F1580" s="23">
        <v>560034</v>
      </c>
      <c r="G1580" s="23" t="s">
        <v>124</v>
      </c>
      <c r="H1580" s="23" t="s">
        <v>125</v>
      </c>
      <c r="I1580" s="23" t="s">
        <v>104</v>
      </c>
      <c r="J1580" s="23" t="s">
        <v>114</v>
      </c>
      <c r="K1580" s="23" t="s">
        <v>24</v>
      </c>
      <c r="L1580" s="23">
        <v>3</v>
      </c>
      <c r="M1580" s="23">
        <v>119.19</v>
      </c>
      <c r="N1580" s="23">
        <v>10</v>
      </c>
      <c r="O1580" s="23">
        <v>12</v>
      </c>
      <c r="P1580" s="23" t="s">
        <v>43</v>
      </c>
      <c r="Q1580" s="23" t="s">
        <v>44</v>
      </c>
      <c r="R1580" s="23">
        <f t="shared" si="120"/>
        <v>1</v>
      </c>
      <c r="S1580" s="23" t="str">
        <f t="shared" si="121"/>
        <v>ORD101578_20250618_CUST01211_MED018</v>
      </c>
      <c r="T1580" s="23">
        <f t="shared" si="122"/>
        <v>1</v>
      </c>
      <c r="U1580" s="6">
        <f t="shared" si="123"/>
        <v>357.57</v>
      </c>
      <c r="V1580" s="6">
        <f>tbl_Raw_Data[[#This Row],[Discount_Pct]]*tbl_Raw_Data[[#This Row],[Gross_Amount]]/100</f>
        <v>35.756999999999998</v>
      </c>
      <c r="W1580" s="6">
        <f>tbl_Raw_Data[[#This Row],[Gross_Amount]]-tbl_Raw_Data[[#This Row],[Discount_Amount]]</f>
        <v>321.81299999999999</v>
      </c>
      <c r="X1580" s="6">
        <f>tbl_Raw_Data[[#This Row],[Net_Amount_Before_Tax]]*tbl_Raw_Data[[#This Row],[Tax_Pct]]/100</f>
        <v>38.617559999999997</v>
      </c>
      <c r="Y1580" s="6">
        <f>tbl_Raw_Data[[#This Row],[Net_Amount_Before_Tax]]+tbl_Raw_Data[[#This Row],[Tax_Amount]]</f>
        <v>360.43056000000001</v>
      </c>
      <c r="Z1580" s="6">
        <f t="shared" si="124"/>
        <v>1</v>
      </c>
    </row>
    <row r="1581" spans="1:26" x14ac:dyDescent="0.3">
      <c r="A1581" s="23" t="s">
        <v>2769</v>
      </c>
      <c r="B1581" s="34">
        <v>45593</v>
      </c>
      <c r="C1581" s="23" t="s">
        <v>1961</v>
      </c>
      <c r="D1581" s="23" t="s">
        <v>183</v>
      </c>
      <c r="E1581" s="23" t="s">
        <v>184</v>
      </c>
      <c r="F1581" s="23">
        <v>122002</v>
      </c>
      <c r="G1581" s="23" t="s">
        <v>30</v>
      </c>
      <c r="H1581" s="23" t="s">
        <v>31</v>
      </c>
      <c r="I1581" s="23" t="s">
        <v>32</v>
      </c>
      <c r="J1581" s="23" t="s">
        <v>23</v>
      </c>
      <c r="K1581" s="23" t="s">
        <v>24</v>
      </c>
      <c r="L1581" s="23">
        <v>4</v>
      </c>
      <c r="M1581" s="23">
        <v>139.56</v>
      </c>
      <c r="N1581" s="23">
        <v>10</v>
      </c>
      <c r="O1581" s="23">
        <v>5</v>
      </c>
      <c r="P1581" s="23" t="s">
        <v>43</v>
      </c>
      <c r="Q1581" s="23" t="s">
        <v>34</v>
      </c>
      <c r="R1581" s="23">
        <f t="shared" si="120"/>
        <v>1</v>
      </c>
      <c r="S1581" s="23" t="str">
        <f t="shared" si="121"/>
        <v>ORD101580_20241028_CUST00088_MED017</v>
      </c>
      <c r="T1581" s="23">
        <f t="shared" si="122"/>
        <v>1</v>
      </c>
      <c r="U1581" s="6">
        <f t="shared" si="123"/>
        <v>558.24</v>
      </c>
      <c r="V1581" s="6">
        <f>tbl_Raw_Data[[#This Row],[Discount_Pct]]*tbl_Raw_Data[[#This Row],[Gross_Amount]]/100</f>
        <v>55.823999999999998</v>
      </c>
      <c r="W1581" s="6">
        <f>tbl_Raw_Data[[#This Row],[Gross_Amount]]-tbl_Raw_Data[[#This Row],[Discount_Amount]]</f>
        <v>502.416</v>
      </c>
      <c r="X1581" s="6">
        <f>tbl_Raw_Data[[#This Row],[Net_Amount_Before_Tax]]*tbl_Raw_Data[[#This Row],[Tax_Pct]]/100</f>
        <v>25.120799999999999</v>
      </c>
      <c r="Y1581" s="6">
        <f>tbl_Raw_Data[[#This Row],[Net_Amount_Before_Tax]]+tbl_Raw_Data[[#This Row],[Tax_Amount]]</f>
        <v>527.53679999999997</v>
      </c>
      <c r="Z1581" s="6">
        <f t="shared" si="124"/>
        <v>3</v>
      </c>
    </row>
    <row r="1582" spans="1:26" x14ac:dyDescent="0.3">
      <c r="A1582" s="23" t="s">
        <v>2770</v>
      </c>
      <c r="B1582" s="34">
        <v>45520</v>
      </c>
      <c r="C1582" s="23" t="s">
        <v>2771</v>
      </c>
      <c r="D1582" s="23" t="s">
        <v>183</v>
      </c>
      <c r="E1582" s="23" t="s">
        <v>184</v>
      </c>
      <c r="F1582" s="23">
        <v>122016</v>
      </c>
      <c r="G1582" s="23" t="s">
        <v>107</v>
      </c>
      <c r="H1582" s="23" t="s">
        <v>108</v>
      </c>
      <c r="I1582" s="23" t="s">
        <v>63</v>
      </c>
      <c r="J1582" s="23" t="s">
        <v>42</v>
      </c>
      <c r="K1582" s="23" t="s">
        <v>57</v>
      </c>
      <c r="L1582" s="23">
        <v>3</v>
      </c>
      <c r="M1582" s="23">
        <v>94.63</v>
      </c>
      <c r="N1582" s="23">
        <v>5</v>
      </c>
      <c r="O1582" s="23">
        <v>5</v>
      </c>
      <c r="P1582" s="23" t="s">
        <v>89</v>
      </c>
      <c r="Q1582" s="23" t="s">
        <v>34</v>
      </c>
      <c r="R1582" s="23">
        <f t="shared" si="120"/>
        <v>1</v>
      </c>
      <c r="S1582" s="23" t="str">
        <f t="shared" si="121"/>
        <v>ORD101581_20240816_CUST01206_MED005</v>
      </c>
      <c r="T1582" s="23">
        <f t="shared" si="122"/>
        <v>1</v>
      </c>
      <c r="U1582" s="6">
        <f t="shared" si="123"/>
        <v>283.89</v>
      </c>
      <c r="V1582" s="6">
        <f>tbl_Raw_Data[[#This Row],[Discount_Pct]]*tbl_Raw_Data[[#This Row],[Gross_Amount]]/100</f>
        <v>14.194499999999998</v>
      </c>
      <c r="W1582" s="6">
        <f>tbl_Raw_Data[[#This Row],[Gross_Amount]]-tbl_Raw_Data[[#This Row],[Discount_Amount]]</f>
        <v>269.69549999999998</v>
      </c>
      <c r="X1582" s="6">
        <f>tbl_Raw_Data[[#This Row],[Net_Amount_Before_Tax]]*tbl_Raw_Data[[#This Row],[Tax_Pct]]/100</f>
        <v>13.484774999999999</v>
      </c>
      <c r="Y1582" s="6">
        <f>tbl_Raw_Data[[#This Row],[Net_Amount_Before_Tax]]+tbl_Raw_Data[[#This Row],[Tax_Amount]]</f>
        <v>283.18027499999999</v>
      </c>
      <c r="Z1582" s="6">
        <f t="shared" si="124"/>
        <v>1</v>
      </c>
    </row>
    <row r="1583" spans="1:26" x14ac:dyDescent="0.3">
      <c r="A1583" s="23" t="s">
        <v>2772</v>
      </c>
      <c r="B1583" s="34">
        <v>45776</v>
      </c>
      <c r="C1583" s="23" t="s">
        <v>2773</v>
      </c>
      <c r="D1583" s="23" t="s">
        <v>130</v>
      </c>
      <c r="E1583" s="23" t="s">
        <v>131</v>
      </c>
      <c r="F1583" s="23">
        <v>700091</v>
      </c>
      <c r="G1583" s="23" t="s">
        <v>94</v>
      </c>
      <c r="H1583" s="23" t="s">
        <v>95</v>
      </c>
      <c r="I1583" s="23" t="s">
        <v>84</v>
      </c>
      <c r="J1583" s="23" t="s">
        <v>42</v>
      </c>
      <c r="K1583" s="23" t="s">
        <v>24</v>
      </c>
      <c r="L1583" s="23">
        <v>1</v>
      </c>
      <c r="M1583" s="23">
        <v>89.07</v>
      </c>
      <c r="N1583" s="23">
        <v>20</v>
      </c>
      <c r="O1583" s="23">
        <v>5</v>
      </c>
      <c r="P1583" s="23" t="s">
        <v>43</v>
      </c>
      <c r="Q1583" s="23" t="s">
        <v>34</v>
      </c>
      <c r="R1583" s="23">
        <f t="shared" si="120"/>
        <v>1</v>
      </c>
      <c r="S1583" s="23" t="str">
        <f t="shared" si="121"/>
        <v>ORD101582_20250429_CUST00635_MED021</v>
      </c>
      <c r="T1583" s="23">
        <f t="shared" si="122"/>
        <v>1</v>
      </c>
      <c r="U1583" s="6">
        <f t="shared" si="123"/>
        <v>89.07</v>
      </c>
      <c r="V1583" s="6">
        <f>tbl_Raw_Data[[#This Row],[Discount_Pct]]*tbl_Raw_Data[[#This Row],[Gross_Amount]]/100</f>
        <v>17.814</v>
      </c>
      <c r="W1583" s="6">
        <f>tbl_Raw_Data[[#This Row],[Gross_Amount]]-tbl_Raw_Data[[#This Row],[Discount_Amount]]</f>
        <v>71.256</v>
      </c>
      <c r="X1583" s="6">
        <f>tbl_Raw_Data[[#This Row],[Net_Amount_Before_Tax]]*tbl_Raw_Data[[#This Row],[Tax_Pct]]/100</f>
        <v>3.5627999999999997</v>
      </c>
      <c r="Y1583" s="6">
        <f>tbl_Raw_Data[[#This Row],[Net_Amount_Before_Tax]]+tbl_Raw_Data[[#This Row],[Tax_Amount]]</f>
        <v>74.818799999999996</v>
      </c>
      <c r="Z1583" s="6">
        <f t="shared" si="124"/>
        <v>2</v>
      </c>
    </row>
    <row r="1584" spans="1:26" x14ac:dyDescent="0.3">
      <c r="A1584" s="23" t="s">
        <v>2774</v>
      </c>
      <c r="B1584" s="34">
        <v>45525</v>
      </c>
      <c r="C1584" s="23" t="s">
        <v>2775</v>
      </c>
      <c r="D1584" s="23" t="s">
        <v>123</v>
      </c>
      <c r="E1584" s="23" t="s">
        <v>101</v>
      </c>
      <c r="F1584" s="23">
        <v>226010</v>
      </c>
      <c r="G1584" s="23" t="s">
        <v>74</v>
      </c>
      <c r="H1584" s="23" t="s">
        <v>75</v>
      </c>
      <c r="I1584" s="23" t="s">
        <v>76</v>
      </c>
      <c r="J1584" s="23" t="s">
        <v>77</v>
      </c>
      <c r="K1584" s="23" t="s">
        <v>57</v>
      </c>
      <c r="L1584" s="23">
        <v>1</v>
      </c>
      <c r="M1584" s="23">
        <v>65.650000000000006</v>
      </c>
      <c r="N1584" s="23">
        <v>15</v>
      </c>
      <c r="O1584" s="23">
        <v>18</v>
      </c>
      <c r="P1584" s="23" t="s">
        <v>89</v>
      </c>
      <c r="Q1584" s="23" t="s">
        <v>34</v>
      </c>
      <c r="R1584" s="23">
        <f t="shared" si="120"/>
        <v>1</v>
      </c>
      <c r="S1584" s="23" t="str">
        <f t="shared" si="121"/>
        <v>ORD101583_20240821_CUST02130_MED008</v>
      </c>
      <c r="T1584" s="23">
        <f t="shared" si="122"/>
        <v>1</v>
      </c>
      <c r="U1584" s="6">
        <f t="shared" si="123"/>
        <v>65.650000000000006</v>
      </c>
      <c r="V1584" s="6">
        <f>tbl_Raw_Data[[#This Row],[Discount_Pct]]*tbl_Raw_Data[[#This Row],[Gross_Amount]]/100</f>
        <v>9.8475000000000019</v>
      </c>
      <c r="W1584" s="6">
        <f>tbl_Raw_Data[[#This Row],[Gross_Amount]]-tbl_Raw_Data[[#This Row],[Discount_Amount]]</f>
        <v>55.802500000000002</v>
      </c>
      <c r="X1584" s="6">
        <f>tbl_Raw_Data[[#This Row],[Net_Amount_Before_Tax]]*tbl_Raw_Data[[#This Row],[Tax_Pct]]/100</f>
        <v>10.044450000000001</v>
      </c>
      <c r="Y1584" s="6">
        <f>tbl_Raw_Data[[#This Row],[Net_Amount_Before_Tax]]+tbl_Raw_Data[[#This Row],[Tax_Amount]]</f>
        <v>65.846950000000007</v>
      </c>
      <c r="Z1584" s="6">
        <f t="shared" si="124"/>
        <v>2</v>
      </c>
    </row>
    <row r="1585" spans="1:26" x14ac:dyDescent="0.3">
      <c r="A1585" s="23" t="s">
        <v>2776</v>
      </c>
      <c r="B1585" s="34">
        <v>45866</v>
      </c>
      <c r="C1585" s="23" t="s">
        <v>2777</v>
      </c>
      <c r="D1585" s="23" t="s">
        <v>19</v>
      </c>
      <c r="E1585" s="23" t="s">
        <v>19</v>
      </c>
      <c r="F1585" s="23">
        <v>110044</v>
      </c>
      <c r="G1585" s="23" t="s">
        <v>111</v>
      </c>
      <c r="H1585" s="23" t="s">
        <v>112</v>
      </c>
      <c r="I1585" s="23" t="s">
        <v>113</v>
      </c>
      <c r="J1585" s="23" t="s">
        <v>114</v>
      </c>
      <c r="K1585" s="23" t="s">
        <v>24</v>
      </c>
      <c r="L1585" s="23">
        <v>3</v>
      </c>
      <c r="M1585" s="23">
        <v>90.9</v>
      </c>
      <c r="N1585" s="23">
        <v>0</v>
      </c>
      <c r="O1585" s="23">
        <v>5</v>
      </c>
      <c r="P1585" s="23" t="s">
        <v>58</v>
      </c>
      <c r="Q1585" s="23" t="s">
        <v>34</v>
      </c>
      <c r="R1585" s="23">
        <f t="shared" si="120"/>
        <v>1</v>
      </c>
      <c r="S1585" s="23" t="str">
        <f t="shared" si="121"/>
        <v>ORD101584_20250728_CUST03101_MED027</v>
      </c>
      <c r="T1585" s="23">
        <f t="shared" si="122"/>
        <v>1</v>
      </c>
      <c r="U1585" s="6">
        <f t="shared" si="123"/>
        <v>272.70000000000005</v>
      </c>
      <c r="V1585" s="6">
        <f>tbl_Raw_Data[[#This Row],[Discount_Pct]]*tbl_Raw_Data[[#This Row],[Gross_Amount]]/100</f>
        <v>0</v>
      </c>
      <c r="W1585" s="6">
        <f>tbl_Raw_Data[[#This Row],[Gross_Amount]]-tbl_Raw_Data[[#This Row],[Discount_Amount]]</f>
        <v>272.70000000000005</v>
      </c>
      <c r="X1585" s="6">
        <f>tbl_Raw_Data[[#This Row],[Net_Amount_Before_Tax]]*tbl_Raw_Data[[#This Row],[Tax_Pct]]/100</f>
        <v>13.635000000000002</v>
      </c>
      <c r="Y1585" s="6">
        <f>tbl_Raw_Data[[#This Row],[Net_Amount_Before_Tax]]+tbl_Raw_Data[[#This Row],[Tax_Amount]]</f>
        <v>286.33500000000004</v>
      </c>
      <c r="Z1585" s="6">
        <f t="shared" si="124"/>
        <v>1</v>
      </c>
    </row>
    <row r="1586" spans="1:26" x14ac:dyDescent="0.3">
      <c r="A1586" s="23" t="s">
        <v>2778</v>
      </c>
      <c r="B1586" s="34">
        <v>46003</v>
      </c>
      <c r="C1586" s="23" t="s">
        <v>2779</v>
      </c>
      <c r="D1586" s="23" t="s">
        <v>123</v>
      </c>
      <c r="E1586" s="23" t="s">
        <v>101</v>
      </c>
      <c r="F1586" s="23">
        <v>226021</v>
      </c>
      <c r="G1586" s="23" t="s">
        <v>160</v>
      </c>
      <c r="H1586" s="23" t="s">
        <v>161</v>
      </c>
      <c r="I1586" s="23" t="s">
        <v>50</v>
      </c>
      <c r="J1586" s="23" t="s">
        <v>23</v>
      </c>
      <c r="K1586" s="23" t="s">
        <v>24</v>
      </c>
      <c r="L1586" s="23">
        <v>1</v>
      </c>
      <c r="M1586" s="23">
        <v>149.1</v>
      </c>
      <c r="N1586" s="23">
        <v>10</v>
      </c>
      <c r="O1586" s="23">
        <v>5</v>
      </c>
      <c r="P1586" s="23" t="s">
        <v>89</v>
      </c>
      <c r="Q1586" s="23" t="s">
        <v>44</v>
      </c>
      <c r="R1586" s="23">
        <f t="shared" si="120"/>
        <v>1</v>
      </c>
      <c r="S1586" s="23" t="str">
        <f t="shared" si="121"/>
        <v>ORD101585_20251212_CUST02320_MED014</v>
      </c>
      <c r="T1586" s="23">
        <f t="shared" si="122"/>
        <v>1</v>
      </c>
      <c r="U1586" s="6">
        <f t="shared" si="123"/>
        <v>149.1</v>
      </c>
      <c r="V1586" s="6">
        <f>tbl_Raw_Data[[#This Row],[Discount_Pct]]*tbl_Raw_Data[[#This Row],[Gross_Amount]]/100</f>
        <v>14.91</v>
      </c>
      <c r="W1586" s="6">
        <f>tbl_Raw_Data[[#This Row],[Gross_Amount]]-tbl_Raw_Data[[#This Row],[Discount_Amount]]</f>
        <v>134.19</v>
      </c>
      <c r="X1586" s="6">
        <f>tbl_Raw_Data[[#This Row],[Net_Amount_Before_Tax]]*tbl_Raw_Data[[#This Row],[Tax_Pct]]/100</f>
        <v>6.7095000000000002</v>
      </c>
      <c r="Y1586" s="6">
        <f>tbl_Raw_Data[[#This Row],[Net_Amount_Before_Tax]]+tbl_Raw_Data[[#This Row],[Tax_Amount]]</f>
        <v>140.89949999999999</v>
      </c>
      <c r="Z1586" s="6">
        <f t="shared" si="124"/>
        <v>0</v>
      </c>
    </row>
    <row r="1587" spans="1:26" x14ac:dyDescent="0.3">
      <c r="A1587" s="23" t="s">
        <v>2780</v>
      </c>
      <c r="B1587" s="34">
        <v>45442</v>
      </c>
      <c r="C1587" s="23" t="s">
        <v>2443</v>
      </c>
      <c r="D1587" s="23" t="s">
        <v>52</v>
      </c>
      <c r="E1587" s="23" t="s">
        <v>52</v>
      </c>
      <c r="F1587" s="23">
        <v>160022</v>
      </c>
      <c r="G1587" s="23" t="s">
        <v>185</v>
      </c>
      <c r="H1587" s="23" t="s">
        <v>186</v>
      </c>
      <c r="I1587" s="23" t="s">
        <v>76</v>
      </c>
      <c r="J1587" s="23" t="s">
        <v>187</v>
      </c>
      <c r="K1587" s="23" t="s">
        <v>57</v>
      </c>
      <c r="L1587" s="23">
        <v>1</v>
      </c>
      <c r="M1587" s="23">
        <v>90.52</v>
      </c>
      <c r="N1587" s="23">
        <v>5</v>
      </c>
      <c r="O1587" s="23">
        <v>5</v>
      </c>
      <c r="P1587" s="23" t="s">
        <v>58</v>
      </c>
      <c r="Q1587" s="23" t="s">
        <v>34</v>
      </c>
      <c r="R1587" s="23">
        <f t="shared" si="120"/>
        <v>1</v>
      </c>
      <c r="S1587" s="23" t="str">
        <f t="shared" si="121"/>
        <v>ORD101586_20240530_CUST01779_MED009</v>
      </c>
      <c r="T1587" s="23">
        <f t="shared" si="122"/>
        <v>1</v>
      </c>
      <c r="U1587" s="6">
        <f t="shared" si="123"/>
        <v>90.52</v>
      </c>
      <c r="V1587" s="6">
        <f>tbl_Raw_Data[[#This Row],[Discount_Pct]]*tbl_Raw_Data[[#This Row],[Gross_Amount]]/100</f>
        <v>4.5259999999999998</v>
      </c>
      <c r="W1587" s="6">
        <f>tbl_Raw_Data[[#This Row],[Gross_Amount]]-tbl_Raw_Data[[#This Row],[Discount_Amount]]</f>
        <v>85.994</v>
      </c>
      <c r="X1587" s="6">
        <f>tbl_Raw_Data[[#This Row],[Net_Amount_Before_Tax]]*tbl_Raw_Data[[#This Row],[Tax_Pct]]/100</f>
        <v>4.2997000000000005</v>
      </c>
      <c r="Y1587" s="6">
        <f>tbl_Raw_Data[[#This Row],[Net_Amount_Before_Tax]]+tbl_Raw_Data[[#This Row],[Tax_Amount]]</f>
        <v>90.293700000000001</v>
      </c>
      <c r="Z1587" s="6">
        <f t="shared" si="124"/>
        <v>4</v>
      </c>
    </row>
    <row r="1588" spans="1:26" x14ac:dyDescent="0.3">
      <c r="A1588" s="23" t="s">
        <v>2781</v>
      </c>
      <c r="B1588" s="34">
        <v>45513</v>
      </c>
      <c r="C1588" s="23" t="s">
        <v>976</v>
      </c>
      <c r="D1588" s="23" t="s">
        <v>72</v>
      </c>
      <c r="E1588" s="23" t="s">
        <v>73</v>
      </c>
      <c r="F1588" s="23">
        <v>302017</v>
      </c>
      <c r="G1588" s="23" t="s">
        <v>145</v>
      </c>
      <c r="H1588" s="23" t="s">
        <v>146</v>
      </c>
      <c r="I1588" s="23" t="s">
        <v>147</v>
      </c>
      <c r="J1588" s="23" t="s">
        <v>148</v>
      </c>
      <c r="K1588" s="23" t="s">
        <v>24</v>
      </c>
      <c r="L1588" s="23">
        <v>3</v>
      </c>
      <c r="M1588" s="23">
        <v>95.19</v>
      </c>
      <c r="N1588" s="23">
        <v>10</v>
      </c>
      <c r="O1588" s="23">
        <v>5</v>
      </c>
      <c r="P1588" s="23" t="s">
        <v>89</v>
      </c>
      <c r="Q1588" s="23" t="s">
        <v>44</v>
      </c>
      <c r="R1588" s="23">
        <f t="shared" si="120"/>
        <v>1</v>
      </c>
      <c r="S1588" s="23" t="str">
        <f t="shared" si="121"/>
        <v>ORD101587_20240809_CUST00062_MED016</v>
      </c>
      <c r="T1588" s="23">
        <f t="shared" si="122"/>
        <v>1</v>
      </c>
      <c r="U1588" s="6">
        <f t="shared" si="123"/>
        <v>285.57</v>
      </c>
      <c r="V1588" s="6">
        <f>tbl_Raw_Data[[#This Row],[Discount_Pct]]*tbl_Raw_Data[[#This Row],[Gross_Amount]]/100</f>
        <v>28.556999999999999</v>
      </c>
      <c r="W1588" s="6">
        <f>tbl_Raw_Data[[#This Row],[Gross_Amount]]-tbl_Raw_Data[[#This Row],[Discount_Amount]]</f>
        <v>257.01299999999998</v>
      </c>
      <c r="X1588" s="6">
        <f>tbl_Raw_Data[[#This Row],[Net_Amount_Before_Tax]]*tbl_Raw_Data[[#This Row],[Tax_Pct]]/100</f>
        <v>12.850649999999998</v>
      </c>
      <c r="Y1588" s="6">
        <f>tbl_Raw_Data[[#This Row],[Net_Amount_Before_Tax]]+tbl_Raw_Data[[#This Row],[Tax_Amount]]</f>
        <v>269.86364999999995</v>
      </c>
      <c r="Z1588" s="6">
        <f t="shared" si="124"/>
        <v>1</v>
      </c>
    </row>
    <row r="1589" spans="1:26" x14ac:dyDescent="0.3">
      <c r="A1589" s="23" t="s">
        <v>2782</v>
      </c>
      <c r="B1589" s="34">
        <v>45415</v>
      </c>
      <c r="C1589" s="23" t="s">
        <v>2783</v>
      </c>
      <c r="D1589" s="23" t="s">
        <v>37</v>
      </c>
      <c r="E1589" s="23" t="s">
        <v>38</v>
      </c>
      <c r="F1589" s="23">
        <v>452016</v>
      </c>
      <c r="G1589" s="23" t="s">
        <v>132</v>
      </c>
      <c r="H1589" s="23" t="s">
        <v>133</v>
      </c>
      <c r="I1589" s="23" t="s">
        <v>134</v>
      </c>
      <c r="J1589" s="23" t="s">
        <v>135</v>
      </c>
      <c r="K1589" s="23" t="s">
        <v>57</v>
      </c>
      <c r="L1589" s="23">
        <v>3</v>
      </c>
      <c r="M1589" s="23">
        <v>74.069999999999993</v>
      </c>
      <c r="N1589" s="23">
        <v>0</v>
      </c>
      <c r="O1589" s="23">
        <v>12</v>
      </c>
      <c r="P1589" s="23" t="s">
        <v>89</v>
      </c>
      <c r="Q1589" s="23" t="s">
        <v>34</v>
      </c>
      <c r="R1589" s="23">
        <f t="shared" si="120"/>
        <v>1</v>
      </c>
      <c r="S1589" s="23" t="str">
        <f t="shared" si="121"/>
        <v>ORD101588_20240503_CUST01032_MED007</v>
      </c>
      <c r="T1589" s="23">
        <f t="shared" si="122"/>
        <v>1</v>
      </c>
      <c r="U1589" s="6">
        <f t="shared" si="123"/>
        <v>222.20999999999998</v>
      </c>
      <c r="V1589" s="6">
        <f>tbl_Raw_Data[[#This Row],[Discount_Pct]]*tbl_Raw_Data[[#This Row],[Gross_Amount]]/100</f>
        <v>0</v>
      </c>
      <c r="W1589" s="6">
        <f>tbl_Raw_Data[[#This Row],[Gross_Amount]]-tbl_Raw_Data[[#This Row],[Discount_Amount]]</f>
        <v>222.20999999999998</v>
      </c>
      <c r="X1589" s="6">
        <f>tbl_Raw_Data[[#This Row],[Net_Amount_Before_Tax]]*tbl_Raw_Data[[#This Row],[Tax_Pct]]/100</f>
        <v>26.665199999999995</v>
      </c>
      <c r="Y1589" s="6">
        <f>tbl_Raw_Data[[#This Row],[Net_Amount_Before_Tax]]+tbl_Raw_Data[[#This Row],[Tax_Amount]]</f>
        <v>248.87519999999998</v>
      </c>
      <c r="Z1589" s="6">
        <f t="shared" si="124"/>
        <v>4</v>
      </c>
    </row>
    <row r="1590" spans="1:26" x14ac:dyDescent="0.3">
      <c r="A1590" s="23" t="s">
        <v>2784</v>
      </c>
      <c r="B1590" s="34">
        <v>45333</v>
      </c>
      <c r="C1590" s="23" t="s">
        <v>2785</v>
      </c>
      <c r="D1590" s="23" t="s">
        <v>37</v>
      </c>
      <c r="E1590" s="23" t="s">
        <v>38</v>
      </c>
      <c r="F1590" s="23">
        <v>452018</v>
      </c>
      <c r="G1590" s="23" t="s">
        <v>154</v>
      </c>
      <c r="H1590" s="23" t="s">
        <v>155</v>
      </c>
      <c r="I1590" s="23" t="s">
        <v>134</v>
      </c>
      <c r="J1590" s="23" t="s">
        <v>156</v>
      </c>
      <c r="K1590" s="23" t="s">
        <v>57</v>
      </c>
      <c r="L1590" s="23">
        <v>2</v>
      </c>
      <c r="M1590" s="23">
        <v>42.32</v>
      </c>
      <c r="N1590" s="23">
        <v>0</v>
      </c>
      <c r="O1590" s="23">
        <v>12</v>
      </c>
      <c r="P1590" s="23" t="s">
        <v>89</v>
      </c>
      <c r="Q1590" s="23" t="s">
        <v>26</v>
      </c>
      <c r="R1590" s="23">
        <f t="shared" si="120"/>
        <v>1</v>
      </c>
      <c r="S1590" s="23" t="str">
        <f t="shared" si="121"/>
        <v>ORD101589_20240211_CUST00121_MED006</v>
      </c>
      <c r="T1590" s="23">
        <f t="shared" si="122"/>
        <v>1</v>
      </c>
      <c r="U1590" s="6">
        <f t="shared" si="123"/>
        <v>84.64</v>
      </c>
      <c r="V1590" s="6">
        <f>tbl_Raw_Data[[#This Row],[Discount_Pct]]*tbl_Raw_Data[[#This Row],[Gross_Amount]]/100</f>
        <v>0</v>
      </c>
      <c r="W1590" s="6">
        <f>tbl_Raw_Data[[#This Row],[Gross_Amount]]-tbl_Raw_Data[[#This Row],[Discount_Amount]]</f>
        <v>84.64</v>
      </c>
      <c r="X1590" s="6">
        <f>tbl_Raw_Data[[#This Row],[Net_Amount_Before_Tax]]*tbl_Raw_Data[[#This Row],[Tax_Pct]]/100</f>
        <v>10.1568</v>
      </c>
      <c r="Y1590" s="6">
        <f>tbl_Raw_Data[[#This Row],[Net_Amount_Before_Tax]]+tbl_Raw_Data[[#This Row],[Tax_Amount]]</f>
        <v>94.796800000000005</v>
      </c>
      <c r="Z1590" s="6">
        <f t="shared" si="124"/>
        <v>0</v>
      </c>
    </row>
    <row r="1591" spans="1:26" x14ac:dyDescent="0.3">
      <c r="A1591" s="23" t="s">
        <v>2786</v>
      </c>
      <c r="B1591" s="34">
        <v>45690</v>
      </c>
      <c r="C1591" s="23" t="s">
        <v>2787</v>
      </c>
      <c r="D1591" s="23" t="s">
        <v>19</v>
      </c>
      <c r="E1591" s="23" t="s">
        <v>19</v>
      </c>
      <c r="F1591" s="23">
        <v>110001</v>
      </c>
      <c r="G1591" s="23" t="s">
        <v>61</v>
      </c>
      <c r="H1591" s="23" t="s">
        <v>62</v>
      </c>
      <c r="I1591" s="23" t="s">
        <v>63</v>
      </c>
      <c r="J1591" s="23" t="s">
        <v>64</v>
      </c>
      <c r="K1591" s="23" t="s">
        <v>57</v>
      </c>
      <c r="L1591" s="23">
        <v>3</v>
      </c>
      <c r="M1591" s="23">
        <v>119.47</v>
      </c>
      <c r="N1591" s="23">
        <v>5</v>
      </c>
      <c r="O1591" s="23">
        <v>5</v>
      </c>
      <c r="P1591" s="23" t="s">
        <v>58</v>
      </c>
      <c r="Q1591" s="23" t="s">
        <v>34</v>
      </c>
      <c r="R1591" s="23">
        <f t="shared" si="120"/>
        <v>1</v>
      </c>
      <c r="S1591" s="23" t="str">
        <f t="shared" si="121"/>
        <v>ORD101590_20250202_CUST00257_MED004</v>
      </c>
      <c r="T1591" s="23">
        <f t="shared" si="122"/>
        <v>1</v>
      </c>
      <c r="U1591" s="6">
        <f t="shared" si="123"/>
        <v>358.40999999999997</v>
      </c>
      <c r="V1591" s="6">
        <f>tbl_Raw_Data[[#This Row],[Discount_Pct]]*tbl_Raw_Data[[#This Row],[Gross_Amount]]/100</f>
        <v>17.920499999999997</v>
      </c>
      <c r="W1591" s="6">
        <f>tbl_Raw_Data[[#This Row],[Gross_Amount]]-tbl_Raw_Data[[#This Row],[Discount_Amount]]</f>
        <v>340.48949999999996</v>
      </c>
      <c r="X1591" s="6">
        <f>tbl_Raw_Data[[#This Row],[Net_Amount_Before_Tax]]*tbl_Raw_Data[[#This Row],[Tax_Pct]]/100</f>
        <v>17.024474999999999</v>
      </c>
      <c r="Y1591" s="6">
        <f>tbl_Raw_Data[[#This Row],[Net_Amount_Before_Tax]]+tbl_Raw_Data[[#This Row],[Tax_Amount]]</f>
        <v>357.51397499999996</v>
      </c>
      <c r="Z1591" s="6">
        <f t="shared" si="124"/>
        <v>3</v>
      </c>
    </row>
    <row r="1592" spans="1:26" x14ac:dyDescent="0.3">
      <c r="A1592" s="23" t="s">
        <v>2788</v>
      </c>
      <c r="B1592" s="34">
        <v>45634</v>
      </c>
      <c r="C1592" s="23" t="s">
        <v>1312</v>
      </c>
      <c r="D1592" s="23" t="s">
        <v>37</v>
      </c>
      <c r="E1592" s="23" t="s">
        <v>38</v>
      </c>
      <c r="F1592" s="23">
        <v>452020</v>
      </c>
      <c r="G1592" s="23" t="s">
        <v>48</v>
      </c>
      <c r="H1592" s="23" t="s">
        <v>49</v>
      </c>
      <c r="I1592" s="23" t="s">
        <v>50</v>
      </c>
      <c r="J1592" s="23" t="s">
        <v>23</v>
      </c>
      <c r="K1592" s="23" t="s">
        <v>24</v>
      </c>
      <c r="L1592" s="23">
        <v>1</v>
      </c>
      <c r="M1592" s="23">
        <v>124.88</v>
      </c>
      <c r="N1592" s="23">
        <v>5</v>
      </c>
      <c r="O1592" s="23">
        <v>5</v>
      </c>
      <c r="P1592" s="23" t="s">
        <v>58</v>
      </c>
      <c r="Q1592" s="23" t="s">
        <v>34</v>
      </c>
      <c r="R1592" s="23">
        <f t="shared" si="120"/>
        <v>1</v>
      </c>
      <c r="S1592" s="23" t="str">
        <f t="shared" si="121"/>
        <v>ORD101591_20241208_CUST03374_MED028</v>
      </c>
      <c r="T1592" s="23">
        <f t="shared" si="122"/>
        <v>1</v>
      </c>
      <c r="U1592" s="6">
        <f t="shared" si="123"/>
        <v>124.88</v>
      </c>
      <c r="V1592" s="6">
        <f>tbl_Raw_Data[[#This Row],[Discount_Pct]]*tbl_Raw_Data[[#This Row],[Gross_Amount]]/100</f>
        <v>6.2439999999999998</v>
      </c>
      <c r="W1592" s="6">
        <f>tbl_Raw_Data[[#This Row],[Gross_Amount]]-tbl_Raw_Data[[#This Row],[Discount_Amount]]</f>
        <v>118.636</v>
      </c>
      <c r="X1592" s="6">
        <f>tbl_Raw_Data[[#This Row],[Net_Amount_Before_Tax]]*tbl_Raw_Data[[#This Row],[Tax_Pct]]/100</f>
        <v>5.9317999999999991</v>
      </c>
      <c r="Y1592" s="6">
        <f>tbl_Raw_Data[[#This Row],[Net_Amount_Before_Tax]]+tbl_Raw_Data[[#This Row],[Tax_Amount]]</f>
        <v>124.56779999999999</v>
      </c>
      <c r="Z1592" s="6">
        <f t="shared" si="124"/>
        <v>2</v>
      </c>
    </row>
    <row r="1593" spans="1:26" x14ac:dyDescent="0.3">
      <c r="A1593" s="23" t="s">
        <v>2788</v>
      </c>
      <c r="B1593" s="34">
        <v>45936</v>
      </c>
      <c r="C1593" s="23" t="s">
        <v>2789</v>
      </c>
      <c r="D1593" s="23" t="s">
        <v>159</v>
      </c>
      <c r="E1593" s="23" t="s">
        <v>47</v>
      </c>
      <c r="F1593" s="23">
        <v>400093</v>
      </c>
      <c r="G1593" s="23" t="s">
        <v>48</v>
      </c>
      <c r="H1593" s="23" t="s">
        <v>49</v>
      </c>
      <c r="I1593" s="23" t="s">
        <v>50</v>
      </c>
      <c r="J1593" s="23" t="s">
        <v>23</v>
      </c>
      <c r="K1593" s="23" t="s">
        <v>24</v>
      </c>
      <c r="L1593" s="23">
        <v>3</v>
      </c>
      <c r="M1593" s="23">
        <v>98.41</v>
      </c>
      <c r="N1593" s="23">
        <v>5</v>
      </c>
      <c r="O1593" s="23">
        <v>5</v>
      </c>
      <c r="P1593" s="23" t="s">
        <v>43</v>
      </c>
      <c r="Q1593" s="23" t="s">
        <v>90</v>
      </c>
      <c r="R1593" s="23">
        <f t="shared" si="120"/>
        <v>1</v>
      </c>
      <c r="S1593" s="23" t="str">
        <f t="shared" si="121"/>
        <v>ORD101591_20251006_CUST02485_MED028</v>
      </c>
      <c r="T1593" s="23">
        <f t="shared" si="122"/>
        <v>1</v>
      </c>
      <c r="U1593" s="6">
        <f t="shared" si="123"/>
        <v>295.23</v>
      </c>
      <c r="V1593" s="6">
        <f>tbl_Raw_Data[[#This Row],[Discount_Pct]]*tbl_Raw_Data[[#This Row],[Gross_Amount]]/100</f>
        <v>14.761500000000002</v>
      </c>
      <c r="W1593" s="6">
        <f>tbl_Raw_Data[[#This Row],[Gross_Amount]]-tbl_Raw_Data[[#This Row],[Discount_Amount]]</f>
        <v>280.46850000000001</v>
      </c>
      <c r="X1593" s="6">
        <f>tbl_Raw_Data[[#This Row],[Net_Amount_Before_Tax]]*tbl_Raw_Data[[#This Row],[Tax_Pct]]/100</f>
        <v>14.023425</v>
      </c>
      <c r="Y1593" s="6">
        <f>tbl_Raw_Data[[#This Row],[Net_Amount_Before_Tax]]+tbl_Raw_Data[[#This Row],[Tax_Amount]]</f>
        <v>294.49192499999998</v>
      </c>
      <c r="Z1593" s="6">
        <f t="shared" si="124"/>
        <v>1</v>
      </c>
    </row>
    <row r="1594" spans="1:26" x14ac:dyDescent="0.3">
      <c r="A1594" s="23" t="s">
        <v>2790</v>
      </c>
      <c r="B1594" s="34">
        <v>45934</v>
      </c>
      <c r="C1594" s="23" t="s">
        <v>2791</v>
      </c>
      <c r="D1594" s="23" t="s">
        <v>19</v>
      </c>
      <c r="E1594" s="23" t="s">
        <v>19</v>
      </c>
      <c r="F1594" s="23">
        <v>110044</v>
      </c>
      <c r="G1594" s="23" t="s">
        <v>20</v>
      </c>
      <c r="H1594" s="23" t="s">
        <v>21</v>
      </c>
      <c r="I1594" s="23" t="s">
        <v>22</v>
      </c>
      <c r="J1594" s="23" t="s">
        <v>23</v>
      </c>
      <c r="K1594" s="23" t="s">
        <v>24</v>
      </c>
      <c r="L1594" s="23">
        <v>1</v>
      </c>
      <c r="M1594" s="23">
        <v>142.04</v>
      </c>
      <c r="N1594" s="23">
        <v>5</v>
      </c>
      <c r="O1594" s="23">
        <v>12</v>
      </c>
      <c r="P1594" s="23" t="s">
        <v>33</v>
      </c>
      <c r="Q1594" s="23" t="s">
        <v>34</v>
      </c>
      <c r="R1594" s="23">
        <f t="shared" si="120"/>
        <v>1</v>
      </c>
      <c r="S1594" s="23" t="str">
        <f t="shared" si="121"/>
        <v>ORD101593_20251004_CUST00589_MED024</v>
      </c>
      <c r="T1594" s="23">
        <f t="shared" si="122"/>
        <v>1</v>
      </c>
      <c r="U1594" s="6">
        <f t="shared" si="123"/>
        <v>142.04</v>
      </c>
      <c r="V1594" s="6">
        <f>tbl_Raw_Data[[#This Row],[Discount_Pct]]*tbl_Raw_Data[[#This Row],[Gross_Amount]]/100</f>
        <v>7.1019999999999994</v>
      </c>
      <c r="W1594" s="6">
        <f>tbl_Raw_Data[[#This Row],[Gross_Amount]]-tbl_Raw_Data[[#This Row],[Discount_Amount]]</f>
        <v>134.93799999999999</v>
      </c>
      <c r="X1594" s="6">
        <f>tbl_Raw_Data[[#This Row],[Net_Amount_Before_Tax]]*tbl_Raw_Data[[#This Row],[Tax_Pct]]/100</f>
        <v>16.19256</v>
      </c>
      <c r="Y1594" s="6">
        <f>tbl_Raw_Data[[#This Row],[Net_Amount_Before_Tax]]+tbl_Raw_Data[[#This Row],[Tax_Amount]]</f>
        <v>151.13056</v>
      </c>
      <c r="Z1594" s="6">
        <f t="shared" si="124"/>
        <v>5</v>
      </c>
    </row>
    <row r="1595" spans="1:26" x14ac:dyDescent="0.3">
      <c r="A1595" s="23" t="s">
        <v>2792</v>
      </c>
      <c r="B1595" s="34">
        <v>45351</v>
      </c>
      <c r="C1595" s="23" t="s">
        <v>1684</v>
      </c>
      <c r="D1595" s="23" t="s">
        <v>142</v>
      </c>
      <c r="E1595" s="23" t="s">
        <v>81</v>
      </c>
      <c r="F1595" s="23">
        <v>380015</v>
      </c>
      <c r="G1595" s="23" t="s">
        <v>102</v>
      </c>
      <c r="H1595" s="23" t="s">
        <v>103</v>
      </c>
      <c r="I1595" s="23" t="s">
        <v>104</v>
      </c>
      <c r="J1595" s="23" t="s">
        <v>64</v>
      </c>
      <c r="K1595" s="23" t="s">
        <v>57</v>
      </c>
      <c r="L1595" s="23">
        <v>1</v>
      </c>
      <c r="M1595" s="23">
        <v>96.91</v>
      </c>
      <c r="N1595" s="23">
        <v>15</v>
      </c>
      <c r="O1595" s="23">
        <v>18</v>
      </c>
      <c r="P1595" s="23" t="s">
        <v>89</v>
      </c>
      <c r="Q1595" s="23" t="s">
        <v>34</v>
      </c>
      <c r="R1595" s="23">
        <f t="shared" si="120"/>
        <v>1</v>
      </c>
      <c r="S1595" s="23" t="str">
        <f t="shared" si="121"/>
        <v>ORD101594_20240229_CUST02926_MED029</v>
      </c>
      <c r="T1595" s="23">
        <f t="shared" si="122"/>
        <v>1</v>
      </c>
      <c r="U1595" s="6">
        <f t="shared" si="123"/>
        <v>96.91</v>
      </c>
      <c r="V1595" s="6">
        <f>tbl_Raw_Data[[#This Row],[Discount_Pct]]*tbl_Raw_Data[[#This Row],[Gross_Amount]]/100</f>
        <v>14.536499999999998</v>
      </c>
      <c r="W1595" s="6">
        <f>tbl_Raw_Data[[#This Row],[Gross_Amount]]-tbl_Raw_Data[[#This Row],[Discount_Amount]]</f>
        <v>82.373499999999993</v>
      </c>
      <c r="X1595" s="6">
        <f>tbl_Raw_Data[[#This Row],[Net_Amount_Before_Tax]]*tbl_Raw_Data[[#This Row],[Tax_Pct]]/100</f>
        <v>14.82723</v>
      </c>
      <c r="Y1595" s="6">
        <f>tbl_Raw_Data[[#This Row],[Net_Amount_Before_Tax]]+tbl_Raw_Data[[#This Row],[Tax_Amount]]</f>
        <v>97.200729999999993</v>
      </c>
      <c r="Z1595" s="6">
        <f t="shared" si="124"/>
        <v>3</v>
      </c>
    </row>
    <row r="1596" spans="1:26" x14ac:dyDescent="0.3">
      <c r="A1596" s="23" t="s">
        <v>2793</v>
      </c>
      <c r="B1596" s="34">
        <v>45860</v>
      </c>
      <c r="C1596" s="23" t="s">
        <v>2794</v>
      </c>
      <c r="D1596" s="23" t="s">
        <v>159</v>
      </c>
      <c r="E1596" s="23" t="s">
        <v>47</v>
      </c>
      <c r="F1596" s="23">
        <v>400001</v>
      </c>
      <c r="G1596" s="23" t="s">
        <v>20</v>
      </c>
      <c r="H1596" s="23" t="s">
        <v>21</v>
      </c>
      <c r="I1596" s="23" t="s">
        <v>22</v>
      </c>
      <c r="J1596" s="23" t="s">
        <v>23</v>
      </c>
      <c r="K1596" s="23" t="s">
        <v>24</v>
      </c>
      <c r="L1596" s="23">
        <v>4</v>
      </c>
      <c r="M1596" s="23">
        <v>145.22999999999999</v>
      </c>
      <c r="N1596" s="23">
        <v>10</v>
      </c>
      <c r="O1596" s="23">
        <v>12</v>
      </c>
      <c r="P1596" s="23" t="s">
        <v>43</v>
      </c>
      <c r="Q1596" s="23" t="s">
        <v>34</v>
      </c>
      <c r="R1596" s="23">
        <f t="shared" si="120"/>
        <v>1</v>
      </c>
      <c r="S1596" s="23" t="str">
        <f t="shared" si="121"/>
        <v>ORD101595_20250722_CUST03272_MED024</v>
      </c>
      <c r="T1596" s="23">
        <f t="shared" si="122"/>
        <v>1</v>
      </c>
      <c r="U1596" s="6">
        <f t="shared" si="123"/>
        <v>580.91999999999996</v>
      </c>
      <c r="V1596" s="6">
        <f>tbl_Raw_Data[[#This Row],[Discount_Pct]]*tbl_Raw_Data[[#This Row],[Gross_Amount]]/100</f>
        <v>58.091999999999999</v>
      </c>
      <c r="W1596" s="6">
        <f>tbl_Raw_Data[[#This Row],[Gross_Amount]]-tbl_Raw_Data[[#This Row],[Discount_Amount]]</f>
        <v>522.82799999999997</v>
      </c>
      <c r="X1596" s="6">
        <f>tbl_Raw_Data[[#This Row],[Net_Amount_Before_Tax]]*tbl_Raw_Data[[#This Row],[Tax_Pct]]/100</f>
        <v>62.739359999999998</v>
      </c>
      <c r="Y1596" s="6">
        <f>tbl_Raw_Data[[#This Row],[Net_Amount_Before_Tax]]+tbl_Raw_Data[[#This Row],[Tax_Amount]]</f>
        <v>585.56736000000001</v>
      </c>
      <c r="Z1596" s="6">
        <f t="shared" si="124"/>
        <v>1</v>
      </c>
    </row>
    <row r="1597" spans="1:26" x14ac:dyDescent="0.3">
      <c r="A1597" s="23" t="s">
        <v>2795</v>
      </c>
      <c r="B1597" s="34">
        <v>45561</v>
      </c>
      <c r="C1597" s="23" t="s">
        <v>2796</v>
      </c>
      <c r="D1597" s="23" t="s">
        <v>130</v>
      </c>
      <c r="E1597" s="23" t="s">
        <v>131</v>
      </c>
      <c r="F1597" s="23">
        <v>700019</v>
      </c>
      <c r="G1597" s="23" t="s">
        <v>283</v>
      </c>
      <c r="H1597" s="23" t="s">
        <v>284</v>
      </c>
      <c r="I1597" s="23" t="s">
        <v>104</v>
      </c>
      <c r="J1597" s="23" t="s">
        <v>42</v>
      </c>
      <c r="K1597" s="23" t="s">
        <v>57</v>
      </c>
      <c r="L1597" s="23">
        <v>2</v>
      </c>
      <c r="M1597" s="23">
        <v>291.86</v>
      </c>
      <c r="N1597" s="23">
        <v>0</v>
      </c>
      <c r="O1597" s="23">
        <v>5</v>
      </c>
      <c r="P1597" s="23" t="s">
        <v>43</v>
      </c>
      <c r="Q1597" s="23" t="s">
        <v>90</v>
      </c>
      <c r="R1597" s="23">
        <f t="shared" si="120"/>
        <v>1</v>
      </c>
      <c r="S1597" s="23" t="str">
        <f t="shared" si="121"/>
        <v>ORD101596_20240926_CUST00094_MED030</v>
      </c>
      <c r="T1597" s="23">
        <f t="shared" si="122"/>
        <v>1</v>
      </c>
      <c r="U1597" s="6">
        <f t="shared" si="123"/>
        <v>583.72</v>
      </c>
      <c r="V1597" s="6">
        <f>tbl_Raw_Data[[#This Row],[Discount_Pct]]*tbl_Raw_Data[[#This Row],[Gross_Amount]]/100</f>
        <v>0</v>
      </c>
      <c r="W1597" s="6">
        <f>tbl_Raw_Data[[#This Row],[Gross_Amount]]-tbl_Raw_Data[[#This Row],[Discount_Amount]]</f>
        <v>583.72</v>
      </c>
      <c r="X1597" s="6">
        <f>tbl_Raw_Data[[#This Row],[Net_Amount_Before_Tax]]*tbl_Raw_Data[[#This Row],[Tax_Pct]]/100</f>
        <v>29.186000000000003</v>
      </c>
      <c r="Y1597" s="6">
        <f>tbl_Raw_Data[[#This Row],[Net_Amount_Before_Tax]]+tbl_Raw_Data[[#This Row],[Tax_Amount]]</f>
        <v>612.90600000000006</v>
      </c>
      <c r="Z1597" s="6">
        <f t="shared" si="124"/>
        <v>1</v>
      </c>
    </row>
    <row r="1598" spans="1:26" x14ac:dyDescent="0.3">
      <c r="A1598" s="23" t="s">
        <v>2797</v>
      </c>
      <c r="B1598" s="34">
        <v>45427</v>
      </c>
      <c r="C1598" s="23" t="s">
        <v>1969</v>
      </c>
      <c r="D1598" s="23" t="s">
        <v>46</v>
      </c>
      <c r="E1598" s="23" t="s">
        <v>47</v>
      </c>
      <c r="F1598" s="23">
        <v>411001</v>
      </c>
      <c r="G1598" s="23" t="s">
        <v>82</v>
      </c>
      <c r="H1598" s="23" t="s">
        <v>83</v>
      </c>
      <c r="I1598" s="23" t="s">
        <v>84</v>
      </c>
      <c r="J1598" s="23" t="s">
        <v>85</v>
      </c>
      <c r="K1598" s="23" t="s">
        <v>24</v>
      </c>
      <c r="L1598" s="23">
        <v>4</v>
      </c>
      <c r="M1598" s="23">
        <v>279.48</v>
      </c>
      <c r="N1598" s="23">
        <v>15</v>
      </c>
      <c r="O1598" s="23">
        <v>12</v>
      </c>
      <c r="P1598" s="23" t="s">
        <v>33</v>
      </c>
      <c r="Q1598" s="23" t="s">
        <v>34</v>
      </c>
      <c r="R1598" s="23">
        <f t="shared" si="120"/>
        <v>1</v>
      </c>
      <c r="S1598" s="23" t="str">
        <f t="shared" si="121"/>
        <v>ORD101597_20240515_CUST01287_MED023</v>
      </c>
      <c r="T1598" s="23">
        <f t="shared" si="122"/>
        <v>1</v>
      </c>
      <c r="U1598" s="6">
        <f t="shared" si="123"/>
        <v>1117.92</v>
      </c>
      <c r="V1598" s="6">
        <f>tbl_Raw_Data[[#This Row],[Discount_Pct]]*tbl_Raw_Data[[#This Row],[Gross_Amount]]/100</f>
        <v>167.68800000000002</v>
      </c>
      <c r="W1598" s="6">
        <f>tbl_Raw_Data[[#This Row],[Gross_Amount]]-tbl_Raw_Data[[#This Row],[Discount_Amount]]</f>
        <v>950.23200000000008</v>
      </c>
      <c r="X1598" s="6">
        <f>tbl_Raw_Data[[#This Row],[Net_Amount_Before_Tax]]*tbl_Raw_Data[[#This Row],[Tax_Pct]]/100</f>
        <v>114.02784000000001</v>
      </c>
      <c r="Y1598" s="6">
        <f>tbl_Raw_Data[[#This Row],[Net_Amount_Before_Tax]]+tbl_Raw_Data[[#This Row],[Tax_Amount]]</f>
        <v>1064.2598400000002</v>
      </c>
      <c r="Z1598" s="6">
        <f t="shared" si="124"/>
        <v>2</v>
      </c>
    </row>
    <row r="1599" spans="1:26" x14ac:dyDescent="0.3">
      <c r="A1599" s="23" t="s">
        <v>2798</v>
      </c>
      <c r="B1599" s="34">
        <v>45501</v>
      </c>
      <c r="C1599" s="23" t="s">
        <v>2799</v>
      </c>
      <c r="D1599" s="23" t="s">
        <v>80</v>
      </c>
      <c r="E1599" s="23" t="s">
        <v>81</v>
      </c>
      <c r="F1599" s="23">
        <v>395010</v>
      </c>
      <c r="G1599" s="23" t="s">
        <v>283</v>
      </c>
      <c r="H1599" s="23" t="s">
        <v>284</v>
      </c>
      <c r="I1599" s="23" t="s">
        <v>104</v>
      </c>
      <c r="J1599" s="23" t="s">
        <v>42</v>
      </c>
      <c r="K1599" s="23" t="s">
        <v>57</v>
      </c>
      <c r="L1599" s="23">
        <v>1</v>
      </c>
      <c r="M1599" s="23">
        <v>258.62</v>
      </c>
      <c r="N1599" s="23">
        <v>10</v>
      </c>
      <c r="O1599" s="23">
        <v>5</v>
      </c>
      <c r="P1599" s="23" t="s">
        <v>25</v>
      </c>
      <c r="Q1599" s="23" t="s">
        <v>34</v>
      </c>
      <c r="R1599" s="23">
        <f t="shared" si="120"/>
        <v>1</v>
      </c>
      <c r="S1599" s="23" t="str">
        <f t="shared" si="121"/>
        <v>ORD101598_20240728_CUST03480_MED030</v>
      </c>
      <c r="T1599" s="23">
        <f t="shared" si="122"/>
        <v>1</v>
      </c>
      <c r="U1599" s="6">
        <f t="shared" si="123"/>
        <v>258.62</v>
      </c>
      <c r="V1599" s="6">
        <f>tbl_Raw_Data[[#This Row],[Discount_Pct]]*tbl_Raw_Data[[#This Row],[Gross_Amount]]/100</f>
        <v>25.861999999999998</v>
      </c>
      <c r="W1599" s="6">
        <f>tbl_Raw_Data[[#This Row],[Gross_Amount]]-tbl_Raw_Data[[#This Row],[Discount_Amount]]</f>
        <v>232.75800000000001</v>
      </c>
      <c r="X1599" s="6">
        <f>tbl_Raw_Data[[#This Row],[Net_Amount_Before_Tax]]*tbl_Raw_Data[[#This Row],[Tax_Pct]]/100</f>
        <v>11.6379</v>
      </c>
      <c r="Y1599" s="6">
        <f>tbl_Raw_Data[[#This Row],[Net_Amount_Before_Tax]]+tbl_Raw_Data[[#This Row],[Tax_Amount]]</f>
        <v>244.39590000000001</v>
      </c>
      <c r="Z1599" s="6">
        <f t="shared" si="124"/>
        <v>1</v>
      </c>
    </row>
    <row r="1600" spans="1:26" x14ac:dyDescent="0.3">
      <c r="A1600" s="23" t="s">
        <v>2800</v>
      </c>
      <c r="B1600" s="34">
        <v>45535</v>
      </c>
      <c r="C1600" s="23" t="s">
        <v>2801</v>
      </c>
      <c r="D1600" s="23" t="s">
        <v>72</v>
      </c>
      <c r="E1600" s="23" t="s">
        <v>73</v>
      </c>
      <c r="F1600" s="23">
        <v>302021</v>
      </c>
      <c r="G1600" s="23" t="s">
        <v>229</v>
      </c>
      <c r="H1600" s="23" t="s">
        <v>230</v>
      </c>
      <c r="I1600" s="23" t="s">
        <v>84</v>
      </c>
      <c r="J1600" s="23" t="s">
        <v>140</v>
      </c>
      <c r="K1600" s="23" t="s">
        <v>24</v>
      </c>
      <c r="L1600" s="23">
        <v>1</v>
      </c>
      <c r="M1600" s="23">
        <v>176.1</v>
      </c>
      <c r="N1600" s="23">
        <v>5</v>
      </c>
      <c r="O1600" s="23">
        <v>5</v>
      </c>
      <c r="P1600" s="23" t="s">
        <v>25</v>
      </c>
      <c r="Q1600" s="23" t="s">
        <v>34</v>
      </c>
      <c r="R1600" s="23">
        <f t="shared" si="120"/>
        <v>1</v>
      </c>
      <c r="S1600" s="23" t="str">
        <f t="shared" si="121"/>
        <v>ORD101599_20240831_CUST03380_MED022</v>
      </c>
      <c r="T1600" s="23">
        <f t="shared" si="122"/>
        <v>1</v>
      </c>
      <c r="U1600" s="6">
        <f t="shared" si="123"/>
        <v>176.1</v>
      </c>
      <c r="V1600" s="6">
        <f>tbl_Raw_Data[[#This Row],[Discount_Pct]]*tbl_Raw_Data[[#This Row],[Gross_Amount]]/100</f>
        <v>8.8049999999999997</v>
      </c>
      <c r="W1600" s="6">
        <f>tbl_Raw_Data[[#This Row],[Gross_Amount]]-tbl_Raw_Data[[#This Row],[Discount_Amount]]</f>
        <v>167.29499999999999</v>
      </c>
      <c r="X1600" s="6">
        <f>tbl_Raw_Data[[#This Row],[Net_Amount_Before_Tax]]*tbl_Raw_Data[[#This Row],[Tax_Pct]]/100</f>
        <v>8.364749999999999</v>
      </c>
      <c r="Y1600" s="6">
        <f>tbl_Raw_Data[[#This Row],[Net_Amount_Before_Tax]]+tbl_Raw_Data[[#This Row],[Tax_Amount]]</f>
        <v>175.65974999999997</v>
      </c>
      <c r="Z1600" s="6">
        <f t="shared" si="124"/>
        <v>1</v>
      </c>
    </row>
    <row r="1601" spans="1:26" x14ac:dyDescent="0.3">
      <c r="A1601" s="23" t="s">
        <v>2802</v>
      </c>
      <c r="B1601" s="34">
        <v>45368</v>
      </c>
      <c r="C1601" s="23" t="s">
        <v>2803</v>
      </c>
      <c r="D1601" s="23" t="s">
        <v>72</v>
      </c>
      <c r="E1601" s="23" t="s">
        <v>73</v>
      </c>
      <c r="F1601" s="23">
        <v>302033</v>
      </c>
      <c r="G1601" s="23" t="s">
        <v>119</v>
      </c>
      <c r="H1601" s="23" t="s">
        <v>120</v>
      </c>
      <c r="I1601" s="23" t="s">
        <v>32</v>
      </c>
      <c r="J1601" s="23" t="s">
        <v>64</v>
      </c>
      <c r="K1601" s="23" t="s">
        <v>57</v>
      </c>
      <c r="L1601" s="23">
        <v>1</v>
      </c>
      <c r="M1601" s="23">
        <v>72.8</v>
      </c>
      <c r="N1601" s="23">
        <v>10</v>
      </c>
      <c r="O1601" s="23">
        <v>5</v>
      </c>
      <c r="P1601" s="23" t="s">
        <v>65</v>
      </c>
      <c r="Q1601" s="23" t="s">
        <v>34</v>
      </c>
      <c r="R1601" s="23">
        <f t="shared" si="120"/>
        <v>1</v>
      </c>
      <c r="S1601" s="23" t="str">
        <f t="shared" si="121"/>
        <v>ORD101600_20240317_CUST02736_MED010</v>
      </c>
      <c r="T1601" s="23">
        <f t="shared" si="122"/>
        <v>1</v>
      </c>
      <c r="U1601" s="6">
        <f t="shared" si="123"/>
        <v>72.8</v>
      </c>
      <c r="V1601" s="6">
        <f>tbl_Raw_Data[[#This Row],[Discount_Pct]]*tbl_Raw_Data[[#This Row],[Gross_Amount]]/100</f>
        <v>7.28</v>
      </c>
      <c r="W1601" s="6">
        <f>tbl_Raw_Data[[#This Row],[Gross_Amount]]-tbl_Raw_Data[[#This Row],[Discount_Amount]]</f>
        <v>65.52</v>
      </c>
      <c r="X1601" s="6">
        <f>tbl_Raw_Data[[#This Row],[Net_Amount_Before_Tax]]*tbl_Raw_Data[[#This Row],[Tax_Pct]]/100</f>
        <v>3.2759999999999998</v>
      </c>
      <c r="Y1601" s="6">
        <f>tbl_Raw_Data[[#This Row],[Net_Amount_Before_Tax]]+tbl_Raw_Data[[#This Row],[Tax_Amount]]</f>
        <v>68.795999999999992</v>
      </c>
      <c r="Z1601" s="6">
        <f t="shared" si="124"/>
        <v>3</v>
      </c>
    </row>
    <row r="1602" spans="1:26" x14ac:dyDescent="0.3">
      <c r="A1602" s="23" t="s">
        <v>2802</v>
      </c>
      <c r="B1602" s="34">
        <v>45697</v>
      </c>
      <c r="C1602" s="23" t="s">
        <v>2804</v>
      </c>
      <c r="D1602" s="23" t="s">
        <v>72</v>
      </c>
      <c r="E1602" s="23" t="s">
        <v>73</v>
      </c>
      <c r="F1602" s="23">
        <v>302017</v>
      </c>
      <c r="G1602" s="23" t="s">
        <v>192</v>
      </c>
      <c r="H1602" s="23" t="s">
        <v>193</v>
      </c>
      <c r="I1602" s="23" t="s">
        <v>41</v>
      </c>
      <c r="J1602" s="23" t="s">
        <v>194</v>
      </c>
      <c r="K1602" s="23" t="s">
        <v>24</v>
      </c>
      <c r="L1602" s="23">
        <v>5</v>
      </c>
      <c r="M1602" s="23">
        <v>28.98</v>
      </c>
      <c r="N1602" s="23">
        <v>5</v>
      </c>
      <c r="O1602" s="23">
        <v>5</v>
      </c>
      <c r="P1602" s="23" t="s">
        <v>33</v>
      </c>
      <c r="Q1602" s="23" t="s">
        <v>34</v>
      </c>
      <c r="R1602" s="23">
        <f t="shared" ref="R1602:R1665" si="125">COUNTIFS($A$2:$A$8001,A1602,$B$2:$B$8001,B1602,$C$2:$C$8001,C1602,$G$2:$G$8001,G1602)</f>
        <v>1</v>
      </c>
      <c r="S1602" s="23" t="str">
        <f t="shared" ref="S1602:S1665" si="126">A1602&amp;"_"&amp;TEXT(B1602,"yyyymmdd")&amp;"_"&amp;C1602&amp;"_"&amp;G1602</f>
        <v>ORD101600_20250209_CUST01205_MED002</v>
      </c>
      <c r="T1602" s="23">
        <f t="shared" ref="T1602:T1665" si="127">COUNTIF($S$2:$S$8001,S1602)</f>
        <v>1</v>
      </c>
      <c r="U1602" s="6">
        <f t="shared" ref="U1602:U1665" si="128">L1602*M1602</f>
        <v>144.9</v>
      </c>
      <c r="V1602" s="6">
        <f>tbl_Raw_Data[[#This Row],[Discount_Pct]]*tbl_Raw_Data[[#This Row],[Gross_Amount]]/100</f>
        <v>7.2450000000000001</v>
      </c>
      <c r="W1602" s="6">
        <f>tbl_Raw_Data[[#This Row],[Gross_Amount]]-tbl_Raw_Data[[#This Row],[Discount_Amount]]</f>
        <v>137.655</v>
      </c>
      <c r="X1602" s="6">
        <f>tbl_Raw_Data[[#This Row],[Net_Amount_Before_Tax]]*tbl_Raw_Data[[#This Row],[Tax_Pct]]/100</f>
        <v>6.8827499999999997</v>
      </c>
      <c r="Y1602" s="6">
        <f>tbl_Raw_Data[[#This Row],[Net_Amount_Before_Tax]]+tbl_Raw_Data[[#This Row],[Tax_Amount]]</f>
        <v>144.53774999999999</v>
      </c>
      <c r="Z1602" s="6">
        <f t="shared" ref="Z1602:Z1665" si="129">COUNTIFS($C$2:$C$8001,C1602,$Q$2:$Q$8001,"Delivered")</f>
        <v>1</v>
      </c>
    </row>
    <row r="1603" spans="1:26" x14ac:dyDescent="0.3">
      <c r="A1603" s="23" t="s">
        <v>2805</v>
      </c>
      <c r="B1603" s="34">
        <v>45396</v>
      </c>
      <c r="C1603" s="23" t="s">
        <v>1592</v>
      </c>
      <c r="D1603" s="23" t="s">
        <v>142</v>
      </c>
      <c r="E1603" s="23" t="s">
        <v>81</v>
      </c>
      <c r="F1603" s="23">
        <v>380061</v>
      </c>
      <c r="G1603" s="23" t="s">
        <v>124</v>
      </c>
      <c r="H1603" s="23" t="s">
        <v>125</v>
      </c>
      <c r="I1603" s="23" t="s">
        <v>104</v>
      </c>
      <c r="J1603" s="23" t="s">
        <v>114</v>
      </c>
      <c r="K1603" s="23" t="s">
        <v>24</v>
      </c>
      <c r="L1603" s="23">
        <v>1</v>
      </c>
      <c r="M1603" s="23">
        <v>105.6</v>
      </c>
      <c r="N1603" s="23">
        <v>5</v>
      </c>
      <c r="O1603" s="23">
        <v>12</v>
      </c>
      <c r="P1603" s="23" t="s">
        <v>43</v>
      </c>
      <c r="Q1603" s="23" t="s">
        <v>34</v>
      </c>
      <c r="R1603" s="23">
        <f t="shared" si="125"/>
        <v>1</v>
      </c>
      <c r="S1603" s="23" t="str">
        <f t="shared" si="126"/>
        <v>ORD101602_20240414_CUST01632_MED018</v>
      </c>
      <c r="T1603" s="23">
        <f t="shared" si="127"/>
        <v>1</v>
      </c>
      <c r="U1603" s="6">
        <f t="shared" si="128"/>
        <v>105.6</v>
      </c>
      <c r="V1603" s="6">
        <f>tbl_Raw_Data[[#This Row],[Discount_Pct]]*tbl_Raw_Data[[#This Row],[Gross_Amount]]/100</f>
        <v>5.28</v>
      </c>
      <c r="W1603" s="6">
        <f>tbl_Raw_Data[[#This Row],[Gross_Amount]]-tbl_Raw_Data[[#This Row],[Discount_Amount]]</f>
        <v>100.32</v>
      </c>
      <c r="X1603" s="6">
        <f>tbl_Raw_Data[[#This Row],[Net_Amount_Before_Tax]]*tbl_Raw_Data[[#This Row],[Tax_Pct]]/100</f>
        <v>12.038399999999999</v>
      </c>
      <c r="Y1603" s="6">
        <f>tbl_Raw_Data[[#This Row],[Net_Amount_Before_Tax]]+tbl_Raw_Data[[#This Row],[Tax_Amount]]</f>
        <v>112.35839999999999</v>
      </c>
      <c r="Z1603" s="6">
        <f t="shared" si="129"/>
        <v>6</v>
      </c>
    </row>
    <row r="1604" spans="1:26" x14ac:dyDescent="0.3">
      <c r="A1604" s="23" t="s">
        <v>2805</v>
      </c>
      <c r="B1604" s="34">
        <v>45457</v>
      </c>
      <c r="C1604" s="23" t="s">
        <v>2806</v>
      </c>
      <c r="D1604" s="23" t="s">
        <v>159</v>
      </c>
      <c r="E1604" s="23" t="s">
        <v>47</v>
      </c>
      <c r="F1604" s="23">
        <v>400001</v>
      </c>
      <c r="G1604" s="23" t="s">
        <v>102</v>
      </c>
      <c r="H1604" s="23" t="s">
        <v>103</v>
      </c>
      <c r="I1604" s="23" t="s">
        <v>104</v>
      </c>
      <c r="J1604" s="23" t="s">
        <v>64</v>
      </c>
      <c r="K1604" s="23" t="s">
        <v>57</v>
      </c>
      <c r="L1604" s="23">
        <v>2</v>
      </c>
      <c r="M1604" s="23">
        <v>107.95</v>
      </c>
      <c r="N1604" s="23">
        <v>5</v>
      </c>
      <c r="O1604" s="23">
        <v>5</v>
      </c>
      <c r="P1604" s="23" t="s">
        <v>58</v>
      </c>
      <c r="Q1604" s="23" t="s">
        <v>34</v>
      </c>
      <c r="R1604" s="23">
        <f t="shared" si="125"/>
        <v>1</v>
      </c>
      <c r="S1604" s="23" t="str">
        <f t="shared" si="126"/>
        <v>ORD101602_20240614_CUST02618_MED029</v>
      </c>
      <c r="T1604" s="23">
        <f t="shared" si="127"/>
        <v>1</v>
      </c>
      <c r="U1604" s="6">
        <f t="shared" si="128"/>
        <v>215.9</v>
      </c>
      <c r="V1604" s="6">
        <f>tbl_Raw_Data[[#This Row],[Discount_Pct]]*tbl_Raw_Data[[#This Row],[Gross_Amount]]/100</f>
        <v>10.795</v>
      </c>
      <c r="W1604" s="6">
        <f>tbl_Raw_Data[[#This Row],[Gross_Amount]]-tbl_Raw_Data[[#This Row],[Discount_Amount]]</f>
        <v>205.10500000000002</v>
      </c>
      <c r="X1604" s="6">
        <f>tbl_Raw_Data[[#This Row],[Net_Amount_Before_Tax]]*tbl_Raw_Data[[#This Row],[Tax_Pct]]/100</f>
        <v>10.25525</v>
      </c>
      <c r="Y1604" s="6">
        <f>tbl_Raw_Data[[#This Row],[Net_Amount_Before_Tax]]+tbl_Raw_Data[[#This Row],[Tax_Amount]]</f>
        <v>215.36025000000001</v>
      </c>
      <c r="Z1604" s="6">
        <f t="shared" si="129"/>
        <v>1</v>
      </c>
    </row>
    <row r="1605" spans="1:26" x14ac:dyDescent="0.3">
      <c r="A1605" s="23" t="s">
        <v>2807</v>
      </c>
      <c r="B1605" s="34">
        <v>45721</v>
      </c>
      <c r="C1605" s="23" t="s">
        <v>2808</v>
      </c>
      <c r="D1605" s="23" t="s">
        <v>123</v>
      </c>
      <c r="E1605" s="23" t="s">
        <v>101</v>
      </c>
      <c r="F1605" s="23">
        <v>226024</v>
      </c>
      <c r="G1605" s="23" t="s">
        <v>124</v>
      </c>
      <c r="H1605" s="23" t="s">
        <v>125</v>
      </c>
      <c r="I1605" s="23" t="s">
        <v>104</v>
      </c>
      <c r="J1605" s="23" t="s">
        <v>114</v>
      </c>
      <c r="K1605" s="23" t="s">
        <v>24</v>
      </c>
      <c r="L1605" s="23">
        <v>1</v>
      </c>
      <c r="M1605" s="23">
        <v>126.96</v>
      </c>
      <c r="N1605" s="23">
        <v>10</v>
      </c>
      <c r="O1605" s="23">
        <v>18</v>
      </c>
      <c r="P1605" s="23" t="s">
        <v>33</v>
      </c>
      <c r="Q1605" s="23" t="s">
        <v>34</v>
      </c>
      <c r="R1605" s="23">
        <f t="shared" si="125"/>
        <v>1</v>
      </c>
      <c r="S1605" s="23" t="str">
        <f t="shared" si="126"/>
        <v>ORD101604_20250305_CUST00703_MED018</v>
      </c>
      <c r="T1605" s="23">
        <f t="shared" si="127"/>
        <v>1</v>
      </c>
      <c r="U1605" s="6">
        <f t="shared" si="128"/>
        <v>126.96</v>
      </c>
      <c r="V1605" s="6">
        <f>tbl_Raw_Data[[#This Row],[Discount_Pct]]*tbl_Raw_Data[[#This Row],[Gross_Amount]]/100</f>
        <v>12.696</v>
      </c>
      <c r="W1605" s="6">
        <f>tbl_Raw_Data[[#This Row],[Gross_Amount]]-tbl_Raw_Data[[#This Row],[Discount_Amount]]</f>
        <v>114.264</v>
      </c>
      <c r="X1605" s="6">
        <f>tbl_Raw_Data[[#This Row],[Net_Amount_Before_Tax]]*tbl_Raw_Data[[#This Row],[Tax_Pct]]/100</f>
        <v>20.567519999999998</v>
      </c>
      <c r="Y1605" s="6">
        <f>tbl_Raw_Data[[#This Row],[Net_Amount_Before_Tax]]+tbl_Raw_Data[[#This Row],[Tax_Amount]]</f>
        <v>134.83151999999998</v>
      </c>
      <c r="Z1605" s="6">
        <f t="shared" si="129"/>
        <v>2</v>
      </c>
    </row>
    <row r="1606" spans="1:26" x14ac:dyDescent="0.3">
      <c r="A1606" s="23" t="s">
        <v>2809</v>
      </c>
      <c r="B1606" s="34">
        <v>45529</v>
      </c>
      <c r="C1606" s="23" t="s">
        <v>2810</v>
      </c>
      <c r="D1606" s="23" t="s">
        <v>72</v>
      </c>
      <c r="E1606" s="23" t="s">
        <v>73</v>
      </c>
      <c r="F1606" s="23">
        <v>302019</v>
      </c>
      <c r="G1606" s="23" t="s">
        <v>74</v>
      </c>
      <c r="H1606" s="23" t="s">
        <v>75</v>
      </c>
      <c r="I1606" s="23" t="s">
        <v>76</v>
      </c>
      <c r="J1606" s="23" t="s">
        <v>77</v>
      </c>
      <c r="K1606" s="23" t="s">
        <v>57</v>
      </c>
      <c r="L1606" s="23">
        <v>4</v>
      </c>
      <c r="M1606" s="23">
        <v>68.760000000000005</v>
      </c>
      <c r="N1606" s="23">
        <v>0</v>
      </c>
      <c r="O1606" s="23">
        <v>18</v>
      </c>
      <c r="P1606" s="23" t="s">
        <v>33</v>
      </c>
      <c r="Q1606" s="23" t="s">
        <v>34</v>
      </c>
      <c r="R1606" s="23">
        <f t="shared" si="125"/>
        <v>1</v>
      </c>
      <c r="S1606" s="23" t="str">
        <f t="shared" si="126"/>
        <v>ORD101605_20240825_CUST03370_MED008</v>
      </c>
      <c r="T1606" s="23">
        <f t="shared" si="127"/>
        <v>1</v>
      </c>
      <c r="U1606" s="6">
        <f t="shared" si="128"/>
        <v>275.04000000000002</v>
      </c>
      <c r="V1606" s="6">
        <f>tbl_Raw_Data[[#This Row],[Discount_Pct]]*tbl_Raw_Data[[#This Row],[Gross_Amount]]/100</f>
        <v>0</v>
      </c>
      <c r="W1606" s="6">
        <f>tbl_Raw_Data[[#This Row],[Gross_Amount]]-tbl_Raw_Data[[#This Row],[Discount_Amount]]</f>
        <v>275.04000000000002</v>
      </c>
      <c r="X1606" s="6">
        <f>tbl_Raw_Data[[#This Row],[Net_Amount_Before_Tax]]*tbl_Raw_Data[[#This Row],[Tax_Pct]]/100</f>
        <v>49.507200000000005</v>
      </c>
      <c r="Y1606" s="6">
        <f>tbl_Raw_Data[[#This Row],[Net_Amount_Before_Tax]]+tbl_Raw_Data[[#This Row],[Tax_Amount]]</f>
        <v>324.54720000000003</v>
      </c>
      <c r="Z1606" s="6">
        <f t="shared" si="129"/>
        <v>3</v>
      </c>
    </row>
    <row r="1607" spans="1:26" x14ac:dyDescent="0.3">
      <c r="A1607" s="23" t="s">
        <v>2811</v>
      </c>
      <c r="B1607" s="34">
        <v>45878</v>
      </c>
      <c r="C1607" s="23" t="s">
        <v>1023</v>
      </c>
      <c r="D1607" s="23" t="s">
        <v>142</v>
      </c>
      <c r="E1607" s="23" t="s">
        <v>81</v>
      </c>
      <c r="F1607" s="23">
        <v>380058</v>
      </c>
      <c r="G1607" s="23" t="s">
        <v>20</v>
      </c>
      <c r="H1607" s="23" t="s">
        <v>21</v>
      </c>
      <c r="I1607" s="23" t="s">
        <v>22</v>
      </c>
      <c r="J1607" s="23" t="s">
        <v>23</v>
      </c>
      <c r="K1607" s="23" t="s">
        <v>24</v>
      </c>
      <c r="L1607" s="23">
        <v>1</v>
      </c>
      <c r="M1607" s="23">
        <v>147.44</v>
      </c>
      <c r="N1607" s="23">
        <v>5</v>
      </c>
      <c r="O1607" s="23">
        <v>18</v>
      </c>
      <c r="P1607" s="23" t="s">
        <v>33</v>
      </c>
      <c r="Q1607" s="23" t="s">
        <v>34</v>
      </c>
      <c r="R1607" s="23">
        <f t="shared" si="125"/>
        <v>1</v>
      </c>
      <c r="S1607" s="23" t="str">
        <f t="shared" si="126"/>
        <v>ORD101606_20250809_CUST03074_MED024</v>
      </c>
      <c r="T1607" s="23">
        <f t="shared" si="127"/>
        <v>1</v>
      </c>
      <c r="U1607" s="6">
        <f t="shared" si="128"/>
        <v>147.44</v>
      </c>
      <c r="V1607" s="6">
        <f>tbl_Raw_Data[[#This Row],[Discount_Pct]]*tbl_Raw_Data[[#This Row],[Gross_Amount]]/100</f>
        <v>7.3720000000000008</v>
      </c>
      <c r="W1607" s="6">
        <f>tbl_Raw_Data[[#This Row],[Gross_Amount]]-tbl_Raw_Data[[#This Row],[Discount_Amount]]</f>
        <v>140.06799999999998</v>
      </c>
      <c r="X1607" s="6">
        <f>tbl_Raw_Data[[#This Row],[Net_Amount_Before_Tax]]*tbl_Raw_Data[[#This Row],[Tax_Pct]]/100</f>
        <v>25.212239999999998</v>
      </c>
      <c r="Y1607" s="6">
        <f>tbl_Raw_Data[[#This Row],[Net_Amount_Before_Tax]]+tbl_Raw_Data[[#This Row],[Tax_Amount]]</f>
        <v>165.28023999999999</v>
      </c>
      <c r="Z1607" s="6">
        <f t="shared" si="129"/>
        <v>2</v>
      </c>
    </row>
    <row r="1608" spans="1:26" x14ac:dyDescent="0.3">
      <c r="A1608" s="23" t="s">
        <v>2812</v>
      </c>
      <c r="B1608" s="34">
        <v>46008</v>
      </c>
      <c r="C1608" s="23" t="s">
        <v>2813</v>
      </c>
      <c r="D1608" s="23" t="s">
        <v>130</v>
      </c>
      <c r="E1608" s="23" t="s">
        <v>131</v>
      </c>
      <c r="F1608" s="23">
        <v>700001</v>
      </c>
      <c r="G1608" s="23" t="s">
        <v>48</v>
      </c>
      <c r="H1608" s="23" t="s">
        <v>49</v>
      </c>
      <c r="I1608" s="23" t="s">
        <v>50</v>
      </c>
      <c r="J1608" s="23" t="s">
        <v>23</v>
      </c>
      <c r="K1608" s="23" t="s">
        <v>24</v>
      </c>
      <c r="L1608" s="23">
        <v>4</v>
      </c>
      <c r="M1608" s="23">
        <v>103.81</v>
      </c>
      <c r="N1608" s="23">
        <v>5</v>
      </c>
      <c r="O1608" s="23">
        <v>5</v>
      </c>
      <c r="P1608" s="23" t="s">
        <v>65</v>
      </c>
      <c r="Q1608" s="23" t="s">
        <v>34</v>
      </c>
      <c r="R1608" s="23">
        <f t="shared" si="125"/>
        <v>1</v>
      </c>
      <c r="S1608" s="23" t="str">
        <f t="shared" si="126"/>
        <v>ORD101607_20251217_CUST00251_MED028</v>
      </c>
      <c r="T1608" s="23">
        <f t="shared" si="127"/>
        <v>1</v>
      </c>
      <c r="U1608" s="6">
        <f t="shared" si="128"/>
        <v>415.24</v>
      </c>
      <c r="V1608" s="6">
        <f>tbl_Raw_Data[[#This Row],[Discount_Pct]]*tbl_Raw_Data[[#This Row],[Gross_Amount]]/100</f>
        <v>20.761999999999997</v>
      </c>
      <c r="W1608" s="6">
        <f>tbl_Raw_Data[[#This Row],[Gross_Amount]]-tbl_Raw_Data[[#This Row],[Discount_Amount]]</f>
        <v>394.47800000000001</v>
      </c>
      <c r="X1608" s="6">
        <f>tbl_Raw_Data[[#This Row],[Net_Amount_Before_Tax]]*tbl_Raw_Data[[#This Row],[Tax_Pct]]/100</f>
        <v>19.7239</v>
      </c>
      <c r="Y1608" s="6">
        <f>tbl_Raw_Data[[#This Row],[Net_Amount_Before_Tax]]+tbl_Raw_Data[[#This Row],[Tax_Amount]]</f>
        <v>414.20190000000002</v>
      </c>
      <c r="Z1608" s="6">
        <f t="shared" si="129"/>
        <v>3</v>
      </c>
    </row>
    <row r="1609" spans="1:26" x14ac:dyDescent="0.3">
      <c r="A1609" s="23" t="s">
        <v>2814</v>
      </c>
      <c r="B1609" s="34">
        <v>45439</v>
      </c>
      <c r="C1609" s="23" t="s">
        <v>2815</v>
      </c>
      <c r="D1609" s="23" t="s">
        <v>52</v>
      </c>
      <c r="E1609" s="23" t="s">
        <v>52</v>
      </c>
      <c r="F1609" s="23">
        <v>160017</v>
      </c>
      <c r="G1609" s="23" t="s">
        <v>111</v>
      </c>
      <c r="H1609" s="23" t="s">
        <v>112</v>
      </c>
      <c r="I1609" s="23" t="s">
        <v>113</v>
      </c>
      <c r="J1609" s="23" t="s">
        <v>114</v>
      </c>
      <c r="K1609" s="23" t="s">
        <v>24</v>
      </c>
      <c r="L1609" s="23">
        <v>1</v>
      </c>
      <c r="M1609" s="23">
        <v>89.34</v>
      </c>
      <c r="N1609" s="23">
        <v>5</v>
      </c>
      <c r="O1609" s="23">
        <v>18</v>
      </c>
      <c r="P1609" s="23" t="s">
        <v>25</v>
      </c>
      <c r="Q1609" s="23" t="s">
        <v>26</v>
      </c>
      <c r="R1609" s="23">
        <f t="shared" si="125"/>
        <v>1</v>
      </c>
      <c r="S1609" s="23" t="str">
        <f t="shared" si="126"/>
        <v>ORD101608_20240527_CUST00346_MED027</v>
      </c>
      <c r="T1609" s="23">
        <f t="shared" si="127"/>
        <v>1</v>
      </c>
      <c r="U1609" s="6">
        <f t="shared" si="128"/>
        <v>89.34</v>
      </c>
      <c r="V1609" s="6">
        <f>tbl_Raw_Data[[#This Row],[Discount_Pct]]*tbl_Raw_Data[[#This Row],[Gross_Amount]]/100</f>
        <v>4.4670000000000005</v>
      </c>
      <c r="W1609" s="6">
        <f>tbl_Raw_Data[[#This Row],[Gross_Amount]]-tbl_Raw_Data[[#This Row],[Discount_Amount]]</f>
        <v>84.873000000000005</v>
      </c>
      <c r="X1609" s="6">
        <f>tbl_Raw_Data[[#This Row],[Net_Amount_Before_Tax]]*tbl_Raw_Data[[#This Row],[Tax_Pct]]/100</f>
        <v>15.277140000000001</v>
      </c>
      <c r="Y1609" s="6">
        <f>tbl_Raw_Data[[#This Row],[Net_Amount_Before_Tax]]+tbl_Raw_Data[[#This Row],[Tax_Amount]]</f>
        <v>100.15014000000001</v>
      </c>
      <c r="Z1609" s="6">
        <f t="shared" si="129"/>
        <v>1</v>
      </c>
    </row>
    <row r="1610" spans="1:26" x14ac:dyDescent="0.3">
      <c r="A1610" s="23" t="s">
        <v>2816</v>
      </c>
      <c r="B1610" s="34">
        <v>45967</v>
      </c>
      <c r="C1610" s="23" t="s">
        <v>2817</v>
      </c>
      <c r="D1610" s="23" t="s">
        <v>19</v>
      </c>
      <c r="E1610" s="23" t="s">
        <v>19</v>
      </c>
      <c r="F1610" s="23">
        <v>110029</v>
      </c>
      <c r="G1610" s="23" t="s">
        <v>256</v>
      </c>
      <c r="H1610" s="23" t="s">
        <v>257</v>
      </c>
      <c r="I1610" s="23" t="s">
        <v>22</v>
      </c>
      <c r="J1610" s="23" t="s">
        <v>258</v>
      </c>
      <c r="K1610" s="23" t="s">
        <v>57</v>
      </c>
      <c r="L1610" s="23">
        <v>1</v>
      </c>
      <c r="M1610" s="23">
        <v>74.55</v>
      </c>
      <c r="N1610" s="23">
        <v>15</v>
      </c>
      <c r="O1610" s="23">
        <v>18</v>
      </c>
      <c r="P1610" s="23" t="s">
        <v>33</v>
      </c>
      <c r="Q1610" s="23" t="s">
        <v>34</v>
      </c>
      <c r="R1610" s="23">
        <f t="shared" si="125"/>
        <v>1</v>
      </c>
      <c r="S1610" s="23" t="str">
        <f t="shared" si="126"/>
        <v>ORD101609_20251106_CUST01500_MED025</v>
      </c>
      <c r="T1610" s="23">
        <f t="shared" si="127"/>
        <v>1</v>
      </c>
      <c r="U1610" s="6">
        <f t="shared" si="128"/>
        <v>74.55</v>
      </c>
      <c r="V1610" s="6">
        <f>tbl_Raw_Data[[#This Row],[Discount_Pct]]*tbl_Raw_Data[[#This Row],[Gross_Amount]]/100</f>
        <v>11.182499999999999</v>
      </c>
      <c r="W1610" s="6">
        <f>tbl_Raw_Data[[#This Row],[Gross_Amount]]-tbl_Raw_Data[[#This Row],[Discount_Amount]]</f>
        <v>63.3675</v>
      </c>
      <c r="X1610" s="6">
        <f>tbl_Raw_Data[[#This Row],[Net_Amount_Before_Tax]]*tbl_Raw_Data[[#This Row],[Tax_Pct]]/100</f>
        <v>11.40615</v>
      </c>
      <c r="Y1610" s="6">
        <f>tbl_Raw_Data[[#This Row],[Net_Amount_Before_Tax]]+tbl_Raw_Data[[#This Row],[Tax_Amount]]</f>
        <v>74.773650000000004</v>
      </c>
      <c r="Z1610" s="6">
        <f t="shared" si="129"/>
        <v>1</v>
      </c>
    </row>
    <row r="1611" spans="1:26" x14ac:dyDescent="0.3">
      <c r="A1611" s="23" t="s">
        <v>2818</v>
      </c>
      <c r="B1611" s="34">
        <v>45827</v>
      </c>
      <c r="C1611" s="23" t="s">
        <v>2819</v>
      </c>
      <c r="D1611" s="23" t="s">
        <v>183</v>
      </c>
      <c r="E1611" s="23" t="s">
        <v>184</v>
      </c>
      <c r="F1611" s="23">
        <v>122016</v>
      </c>
      <c r="G1611" s="23" t="s">
        <v>283</v>
      </c>
      <c r="H1611" s="23" t="s">
        <v>284</v>
      </c>
      <c r="I1611" s="23" t="s">
        <v>104</v>
      </c>
      <c r="J1611" s="23" t="s">
        <v>42</v>
      </c>
      <c r="K1611" s="23" t="s">
        <v>57</v>
      </c>
      <c r="L1611" s="23">
        <v>1</v>
      </c>
      <c r="M1611" s="23">
        <v>326.33999999999997</v>
      </c>
      <c r="N1611" s="23">
        <v>0</v>
      </c>
      <c r="O1611" s="23">
        <v>12</v>
      </c>
      <c r="P1611" s="23" t="s">
        <v>33</v>
      </c>
      <c r="Q1611" s="23" t="s">
        <v>34</v>
      </c>
      <c r="R1611" s="23">
        <f t="shared" si="125"/>
        <v>1</v>
      </c>
      <c r="S1611" s="23" t="str">
        <f t="shared" si="126"/>
        <v>ORD101610_20250619_CUST02668_MED030</v>
      </c>
      <c r="T1611" s="23">
        <f t="shared" si="127"/>
        <v>1</v>
      </c>
      <c r="U1611" s="6">
        <f t="shared" si="128"/>
        <v>326.33999999999997</v>
      </c>
      <c r="V1611" s="6">
        <f>tbl_Raw_Data[[#This Row],[Discount_Pct]]*tbl_Raw_Data[[#This Row],[Gross_Amount]]/100</f>
        <v>0</v>
      </c>
      <c r="W1611" s="6">
        <f>tbl_Raw_Data[[#This Row],[Gross_Amount]]-tbl_Raw_Data[[#This Row],[Discount_Amount]]</f>
        <v>326.33999999999997</v>
      </c>
      <c r="X1611" s="6">
        <f>tbl_Raw_Data[[#This Row],[Net_Amount_Before_Tax]]*tbl_Raw_Data[[#This Row],[Tax_Pct]]/100</f>
        <v>39.160800000000002</v>
      </c>
      <c r="Y1611" s="6">
        <f>tbl_Raw_Data[[#This Row],[Net_Amount_Before_Tax]]+tbl_Raw_Data[[#This Row],[Tax_Amount]]</f>
        <v>365.50079999999997</v>
      </c>
      <c r="Z1611" s="6">
        <f t="shared" si="129"/>
        <v>2</v>
      </c>
    </row>
    <row r="1612" spans="1:26" x14ac:dyDescent="0.3">
      <c r="A1612" s="23" t="s">
        <v>2820</v>
      </c>
      <c r="B1612" s="34">
        <v>45839</v>
      </c>
      <c r="C1612" s="23" t="s">
        <v>288</v>
      </c>
      <c r="D1612" s="23" t="s">
        <v>52</v>
      </c>
      <c r="E1612" s="23" t="s">
        <v>52</v>
      </c>
      <c r="F1612" s="23">
        <v>160001</v>
      </c>
      <c r="G1612" s="23" t="s">
        <v>185</v>
      </c>
      <c r="H1612" s="23" t="s">
        <v>186</v>
      </c>
      <c r="I1612" s="23" t="s">
        <v>76</v>
      </c>
      <c r="J1612" s="23" t="s">
        <v>187</v>
      </c>
      <c r="K1612" s="23" t="s">
        <v>57</v>
      </c>
      <c r="L1612" s="23">
        <v>1</v>
      </c>
      <c r="M1612" s="23">
        <v>92.25</v>
      </c>
      <c r="N1612" s="23">
        <v>5</v>
      </c>
      <c r="O1612" s="23">
        <v>12</v>
      </c>
      <c r="P1612" s="23" t="s">
        <v>43</v>
      </c>
      <c r="Q1612" s="23" t="s">
        <v>34</v>
      </c>
      <c r="R1612" s="23">
        <f t="shared" si="125"/>
        <v>1</v>
      </c>
      <c r="S1612" s="23" t="str">
        <f t="shared" si="126"/>
        <v>ORD101611_20250701_CUST03165_MED009</v>
      </c>
      <c r="T1612" s="23">
        <f t="shared" si="127"/>
        <v>1</v>
      </c>
      <c r="U1612" s="6">
        <f t="shared" si="128"/>
        <v>92.25</v>
      </c>
      <c r="V1612" s="6">
        <f>tbl_Raw_Data[[#This Row],[Discount_Pct]]*tbl_Raw_Data[[#This Row],[Gross_Amount]]/100</f>
        <v>4.6124999999999998</v>
      </c>
      <c r="W1612" s="6">
        <f>tbl_Raw_Data[[#This Row],[Gross_Amount]]-tbl_Raw_Data[[#This Row],[Discount_Amount]]</f>
        <v>87.637500000000003</v>
      </c>
      <c r="X1612" s="6">
        <f>tbl_Raw_Data[[#This Row],[Net_Amount_Before_Tax]]*tbl_Raw_Data[[#This Row],[Tax_Pct]]/100</f>
        <v>10.516500000000001</v>
      </c>
      <c r="Y1612" s="6">
        <f>tbl_Raw_Data[[#This Row],[Net_Amount_Before_Tax]]+tbl_Raw_Data[[#This Row],[Tax_Amount]]</f>
        <v>98.153999999999996</v>
      </c>
      <c r="Z1612" s="6">
        <f t="shared" si="129"/>
        <v>4</v>
      </c>
    </row>
    <row r="1613" spans="1:26" x14ac:dyDescent="0.3">
      <c r="A1613" s="23" t="s">
        <v>2821</v>
      </c>
      <c r="B1613" s="34">
        <v>45330</v>
      </c>
      <c r="C1613" s="23" t="s">
        <v>243</v>
      </c>
      <c r="D1613" s="23" t="s">
        <v>46</v>
      </c>
      <c r="E1613" s="23" t="s">
        <v>47</v>
      </c>
      <c r="F1613" s="23">
        <v>411057</v>
      </c>
      <c r="G1613" s="23" t="s">
        <v>167</v>
      </c>
      <c r="H1613" s="23" t="s">
        <v>168</v>
      </c>
      <c r="I1613" s="23" t="s">
        <v>113</v>
      </c>
      <c r="J1613" s="23" t="s">
        <v>42</v>
      </c>
      <c r="K1613" s="23" t="s">
        <v>24</v>
      </c>
      <c r="L1613" s="23">
        <v>1</v>
      </c>
      <c r="M1613" s="23">
        <v>198.25</v>
      </c>
      <c r="N1613" s="23">
        <v>10</v>
      </c>
      <c r="O1613" s="23">
        <v>18</v>
      </c>
      <c r="P1613" s="23" t="s">
        <v>33</v>
      </c>
      <c r="Q1613" s="23" t="s">
        <v>34</v>
      </c>
      <c r="R1613" s="23">
        <f t="shared" si="125"/>
        <v>1</v>
      </c>
      <c r="S1613" s="23" t="str">
        <f t="shared" si="126"/>
        <v>ORD101612_20240208_CUST03486_MED026</v>
      </c>
      <c r="T1613" s="23">
        <f t="shared" si="127"/>
        <v>1</v>
      </c>
      <c r="U1613" s="6">
        <f t="shared" si="128"/>
        <v>198.25</v>
      </c>
      <c r="V1613" s="6">
        <f>tbl_Raw_Data[[#This Row],[Discount_Pct]]*tbl_Raw_Data[[#This Row],[Gross_Amount]]/100</f>
        <v>19.824999999999999</v>
      </c>
      <c r="W1613" s="6">
        <f>tbl_Raw_Data[[#This Row],[Gross_Amount]]-tbl_Raw_Data[[#This Row],[Discount_Amount]]</f>
        <v>178.42500000000001</v>
      </c>
      <c r="X1613" s="6">
        <f>tbl_Raw_Data[[#This Row],[Net_Amount_Before_Tax]]*tbl_Raw_Data[[#This Row],[Tax_Pct]]/100</f>
        <v>32.116500000000002</v>
      </c>
      <c r="Y1613" s="6">
        <f>tbl_Raw_Data[[#This Row],[Net_Amount_Before_Tax]]+tbl_Raw_Data[[#This Row],[Tax_Amount]]</f>
        <v>210.54150000000001</v>
      </c>
      <c r="Z1613" s="6">
        <f t="shared" si="129"/>
        <v>3</v>
      </c>
    </row>
    <row r="1614" spans="1:26" x14ac:dyDescent="0.3">
      <c r="A1614" s="23" t="s">
        <v>2822</v>
      </c>
      <c r="B1614" s="34">
        <v>45590</v>
      </c>
      <c r="C1614" s="23" t="s">
        <v>2823</v>
      </c>
      <c r="D1614" s="23" t="s">
        <v>92</v>
      </c>
      <c r="E1614" s="23" t="s">
        <v>93</v>
      </c>
      <c r="F1614" s="23">
        <v>560100</v>
      </c>
      <c r="G1614" s="23" t="s">
        <v>119</v>
      </c>
      <c r="H1614" s="23" t="s">
        <v>120</v>
      </c>
      <c r="I1614" s="23" t="s">
        <v>32</v>
      </c>
      <c r="J1614" s="23" t="s">
        <v>64</v>
      </c>
      <c r="K1614" s="23" t="s">
        <v>57</v>
      </c>
      <c r="L1614" s="23">
        <v>4</v>
      </c>
      <c r="M1614" s="23">
        <v>67.98</v>
      </c>
      <c r="N1614" s="23">
        <v>10</v>
      </c>
      <c r="O1614" s="23">
        <v>12</v>
      </c>
      <c r="P1614" s="23" t="s">
        <v>58</v>
      </c>
      <c r="Q1614" s="23" t="s">
        <v>34</v>
      </c>
      <c r="R1614" s="23">
        <f t="shared" si="125"/>
        <v>1</v>
      </c>
      <c r="S1614" s="23" t="str">
        <f t="shared" si="126"/>
        <v>ORD101613_20241025_CUST02656_MED010</v>
      </c>
      <c r="T1614" s="23">
        <f t="shared" si="127"/>
        <v>1</v>
      </c>
      <c r="U1614" s="6">
        <f t="shared" si="128"/>
        <v>271.92</v>
      </c>
      <c r="V1614" s="6">
        <f>tbl_Raw_Data[[#This Row],[Discount_Pct]]*tbl_Raw_Data[[#This Row],[Gross_Amount]]/100</f>
        <v>27.192000000000004</v>
      </c>
      <c r="W1614" s="6">
        <f>tbl_Raw_Data[[#This Row],[Gross_Amount]]-tbl_Raw_Data[[#This Row],[Discount_Amount]]</f>
        <v>244.72800000000001</v>
      </c>
      <c r="X1614" s="6">
        <f>tbl_Raw_Data[[#This Row],[Net_Amount_Before_Tax]]*tbl_Raw_Data[[#This Row],[Tax_Pct]]/100</f>
        <v>29.367359999999998</v>
      </c>
      <c r="Y1614" s="6">
        <f>tbl_Raw_Data[[#This Row],[Net_Amount_Before_Tax]]+tbl_Raw_Data[[#This Row],[Tax_Amount]]</f>
        <v>274.09536000000003</v>
      </c>
      <c r="Z1614" s="6">
        <f t="shared" si="129"/>
        <v>1</v>
      </c>
    </row>
    <row r="1615" spans="1:26" x14ac:dyDescent="0.3">
      <c r="A1615" s="23" t="s">
        <v>2824</v>
      </c>
      <c r="B1615" s="34">
        <v>45582</v>
      </c>
      <c r="C1615" s="23" t="s">
        <v>1405</v>
      </c>
      <c r="D1615" s="23" t="s">
        <v>142</v>
      </c>
      <c r="E1615" s="23" t="s">
        <v>81</v>
      </c>
      <c r="F1615" s="23">
        <v>380058</v>
      </c>
      <c r="G1615" s="23" t="s">
        <v>94</v>
      </c>
      <c r="H1615" s="23" t="s">
        <v>95</v>
      </c>
      <c r="I1615" s="23" t="s">
        <v>84</v>
      </c>
      <c r="J1615" s="23" t="s">
        <v>42</v>
      </c>
      <c r="K1615" s="23" t="s">
        <v>24</v>
      </c>
      <c r="L1615" s="23">
        <v>2</v>
      </c>
      <c r="M1615" s="23">
        <v>82.3</v>
      </c>
      <c r="N1615" s="23">
        <v>10</v>
      </c>
      <c r="O1615" s="23">
        <v>5</v>
      </c>
      <c r="P1615" s="23" t="s">
        <v>25</v>
      </c>
      <c r="Q1615" s="23" t="s">
        <v>44</v>
      </c>
      <c r="R1615" s="23">
        <f t="shared" si="125"/>
        <v>1</v>
      </c>
      <c r="S1615" s="23" t="str">
        <f t="shared" si="126"/>
        <v>ORD101614_20241017_CUST01421_MED021</v>
      </c>
      <c r="T1615" s="23">
        <f t="shared" si="127"/>
        <v>1</v>
      </c>
      <c r="U1615" s="6">
        <f t="shared" si="128"/>
        <v>164.6</v>
      </c>
      <c r="V1615" s="6">
        <f>tbl_Raw_Data[[#This Row],[Discount_Pct]]*tbl_Raw_Data[[#This Row],[Gross_Amount]]/100</f>
        <v>16.46</v>
      </c>
      <c r="W1615" s="6">
        <f>tbl_Raw_Data[[#This Row],[Gross_Amount]]-tbl_Raw_Data[[#This Row],[Discount_Amount]]</f>
        <v>148.13999999999999</v>
      </c>
      <c r="X1615" s="6">
        <f>tbl_Raw_Data[[#This Row],[Net_Amount_Before_Tax]]*tbl_Raw_Data[[#This Row],[Tax_Pct]]/100</f>
        <v>7.4069999999999991</v>
      </c>
      <c r="Y1615" s="6">
        <f>tbl_Raw_Data[[#This Row],[Net_Amount_Before_Tax]]+tbl_Raw_Data[[#This Row],[Tax_Amount]]</f>
        <v>155.547</v>
      </c>
      <c r="Z1615" s="6">
        <f t="shared" si="129"/>
        <v>6</v>
      </c>
    </row>
    <row r="1616" spans="1:26" x14ac:dyDescent="0.3">
      <c r="A1616" s="23" t="s">
        <v>2825</v>
      </c>
      <c r="B1616" s="34">
        <v>45532</v>
      </c>
      <c r="C1616" s="23" t="s">
        <v>404</v>
      </c>
      <c r="D1616" s="23" t="s">
        <v>130</v>
      </c>
      <c r="E1616" s="23" t="s">
        <v>131</v>
      </c>
      <c r="F1616" s="23">
        <v>700019</v>
      </c>
      <c r="G1616" s="23" t="s">
        <v>224</v>
      </c>
      <c r="H1616" s="23" t="s">
        <v>225</v>
      </c>
      <c r="I1616" s="23" t="s">
        <v>147</v>
      </c>
      <c r="J1616" s="23" t="s">
        <v>23</v>
      </c>
      <c r="K1616" s="23" t="s">
        <v>24</v>
      </c>
      <c r="L1616" s="23">
        <v>1</v>
      </c>
      <c r="M1616" s="23">
        <v>44.78</v>
      </c>
      <c r="N1616" s="23">
        <v>10</v>
      </c>
      <c r="O1616" s="23">
        <v>18</v>
      </c>
      <c r="P1616" s="23" t="s">
        <v>25</v>
      </c>
      <c r="Q1616" s="23" t="s">
        <v>90</v>
      </c>
      <c r="R1616" s="23">
        <f t="shared" si="125"/>
        <v>1</v>
      </c>
      <c r="S1616" s="23" t="str">
        <f t="shared" si="126"/>
        <v>ORD101615_20240828_CUST02229_MED015</v>
      </c>
      <c r="T1616" s="23">
        <f t="shared" si="127"/>
        <v>1</v>
      </c>
      <c r="U1616" s="6">
        <f t="shared" si="128"/>
        <v>44.78</v>
      </c>
      <c r="V1616" s="6">
        <f>tbl_Raw_Data[[#This Row],[Discount_Pct]]*tbl_Raw_Data[[#This Row],[Gross_Amount]]/100</f>
        <v>4.4779999999999998</v>
      </c>
      <c r="W1616" s="6">
        <f>tbl_Raw_Data[[#This Row],[Gross_Amount]]-tbl_Raw_Data[[#This Row],[Discount_Amount]]</f>
        <v>40.302</v>
      </c>
      <c r="X1616" s="6">
        <f>tbl_Raw_Data[[#This Row],[Net_Amount_Before_Tax]]*tbl_Raw_Data[[#This Row],[Tax_Pct]]/100</f>
        <v>7.2543600000000001</v>
      </c>
      <c r="Y1616" s="6">
        <f>tbl_Raw_Data[[#This Row],[Net_Amount_Before_Tax]]+tbl_Raw_Data[[#This Row],[Tax_Amount]]</f>
        <v>47.556359999999998</v>
      </c>
      <c r="Z1616" s="6">
        <f t="shared" si="129"/>
        <v>5</v>
      </c>
    </row>
    <row r="1617" spans="1:26" x14ac:dyDescent="0.3">
      <c r="A1617" s="23" t="s">
        <v>2826</v>
      </c>
      <c r="B1617" s="34">
        <v>45371</v>
      </c>
      <c r="C1617" s="23" t="s">
        <v>2723</v>
      </c>
      <c r="D1617" s="23" t="s">
        <v>159</v>
      </c>
      <c r="E1617" s="23" t="s">
        <v>47</v>
      </c>
      <c r="F1617" s="23">
        <v>400076</v>
      </c>
      <c r="G1617" s="23" t="s">
        <v>20</v>
      </c>
      <c r="H1617" s="23" t="s">
        <v>21</v>
      </c>
      <c r="I1617" s="23" t="s">
        <v>22</v>
      </c>
      <c r="J1617" s="23" t="s">
        <v>23</v>
      </c>
      <c r="K1617" s="23" t="s">
        <v>24</v>
      </c>
      <c r="L1617" s="23">
        <v>2</v>
      </c>
      <c r="M1617" s="23">
        <v>154.28</v>
      </c>
      <c r="N1617" s="23">
        <v>5</v>
      </c>
      <c r="O1617" s="23">
        <v>12</v>
      </c>
      <c r="P1617" s="23" t="s">
        <v>33</v>
      </c>
      <c r="Q1617" s="23" t="s">
        <v>34</v>
      </c>
      <c r="R1617" s="23">
        <f t="shared" si="125"/>
        <v>1</v>
      </c>
      <c r="S1617" s="23" t="str">
        <f t="shared" si="126"/>
        <v>ORD101616_20240320_CUST02516_MED024</v>
      </c>
      <c r="T1617" s="23">
        <f t="shared" si="127"/>
        <v>1</v>
      </c>
      <c r="U1617" s="6">
        <f t="shared" si="128"/>
        <v>308.56</v>
      </c>
      <c r="V1617" s="6">
        <f>tbl_Raw_Data[[#This Row],[Discount_Pct]]*tbl_Raw_Data[[#This Row],[Gross_Amount]]/100</f>
        <v>15.427999999999999</v>
      </c>
      <c r="W1617" s="6">
        <f>tbl_Raw_Data[[#This Row],[Gross_Amount]]-tbl_Raw_Data[[#This Row],[Discount_Amount]]</f>
        <v>293.13200000000001</v>
      </c>
      <c r="X1617" s="6">
        <f>tbl_Raw_Data[[#This Row],[Net_Amount_Before_Tax]]*tbl_Raw_Data[[#This Row],[Tax_Pct]]/100</f>
        <v>35.175840000000001</v>
      </c>
      <c r="Y1617" s="6">
        <f>tbl_Raw_Data[[#This Row],[Net_Amount_Before_Tax]]+tbl_Raw_Data[[#This Row],[Tax_Amount]]</f>
        <v>328.30784</v>
      </c>
      <c r="Z1617" s="6">
        <f t="shared" si="129"/>
        <v>2</v>
      </c>
    </row>
    <row r="1618" spans="1:26" x14ac:dyDescent="0.3">
      <c r="A1618" s="23" t="s">
        <v>2827</v>
      </c>
      <c r="B1618" s="34">
        <v>45880</v>
      </c>
      <c r="C1618" s="23" t="s">
        <v>2553</v>
      </c>
      <c r="D1618" s="23" t="s">
        <v>72</v>
      </c>
      <c r="E1618" s="23" t="s">
        <v>73</v>
      </c>
      <c r="F1618" s="23">
        <v>302033</v>
      </c>
      <c r="G1618" s="23" t="s">
        <v>145</v>
      </c>
      <c r="H1618" s="23" t="s">
        <v>146</v>
      </c>
      <c r="I1618" s="23" t="s">
        <v>147</v>
      </c>
      <c r="J1618" s="23" t="s">
        <v>148</v>
      </c>
      <c r="K1618" s="23" t="s">
        <v>24</v>
      </c>
      <c r="L1618" s="23">
        <v>2</v>
      </c>
      <c r="M1618" s="23">
        <v>96.76</v>
      </c>
      <c r="N1618" s="23">
        <v>10</v>
      </c>
      <c r="O1618" s="23">
        <v>5</v>
      </c>
      <c r="P1618" s="23" t="s">
        <v>89</v>
      </c>
      <c r="Q1618" s="23" t="s">
        <v>34</v>
      </c>
      <c r="R1618" s="23">
        <f t="shared" si="125"/>
        <v>1</v>
      </c>
      <c r="S1618" s="23" t="str">
        <f t="shared" si="126"/>
        <v>ORD101617_20250811_CUST01788_MED016</v>
      </c>
      <c r="T1618" s="23">
        <f t="shared" si="127"/>
        <v>1</v>
      </c>
      <c r="U1618" s="6">
        <f t="shared" si="128"/>
        <v>193.52</v>
      </c>
      <c r="V1618" s="6">
        <f>tbl_Raw_Data[[#This Row],[Discount_Pct]]*tbl_Raw_Data[[#This Row],[Gross_Amount]]/100</f>
        <v>19.352</v>
      </c>
      <c r="W1618" s="6">
        <f>tbl_Raw_Data[[#This Row],[Gross_Amount]]-tbl_Raw_Data[[#This Row],[Discount_Amount]]</f>
        <v>174.16800000000001</v>
      </c>
      <c r="X1618" s="6">
        <f>tbl_Raw_Data[[#This Row],[Net_Amount_Before_Tax]]*tbl_Raw_Data[[#This Row],[Tax_Pct]]/100</f>
        <v>8.708400000000001</v>
      </c>
      <c r="Y1618" s="6">
        <f>tbl_Raw_Data[[#This Row],[Net_Amount_Before_Tax]]+tbl_Raw_Data[[#This Row],[Tax_Amount]]</f>
        <v>182.87640000000002</v>
      </c>
      <c r="Z1618" s="6">
        <f t="shared" si="129"/>
        <v>3</v>
      </c>
    </row>
    <row r="1619" spans="1:26" x14ac:dyDescent="0.3">
      <c r="A1619" s="23" t="s">
        <v>2828</v>
      </c>
      <c r="B1619" s="34">
        <v>45331</v>
      </c>
      <c r="C1619" s="23" t="s">
        <v>1725</v>
      </c>
      <c r="D1619" s="23" t="s">
        <v>52</v>
      </c>
      <c r="E1619" s="23" t="s">
        <v>52</v>
      </c>
      <c r="F1619" s="23">
        <v>160017</v>
      </c>
      <c r="G1619" s="23" t="s">
        <v>124</v>
      </c>
      <c r="H1619" s="23" t="s">
        <v>125</v>
      </c>
      <c r="I1619" s="23" t="s">
        <v>104</v>
      </c>
      <c r="J1619" s="23" t="s">
        <v>114</v>
      </c>
      <c r="K1619" s="23" t="s">
        <v>24</v>
      </c>
      <c r="L1619" s="23">
        <v>1</v>
      </c>
      <c r="M1619" s="23">
        <v>117.48</v>
      </c>
      <c r="N1619" s="23">
        <v>5</v>
      </c>
      <c r="O1619" s="23">
        <v>5</v>
      </c>
      <c r="P1619" s="23" t="s">
        <v>65</v>
      </c>
      <c r="Q1619" s="23" t="s">
        <v>34</v>
      </c>
      <c r="R1619" s="23">
        <f t="shared" si="125"/>
        <v>1</v>
      </c>
      <c r="S1619" s="23" t="str">
        <f t="shared" si="126"/>
        <v>ORD101618_20240209_CUST03239_MED018</v>
      </c>
      <c r="T1619" s="23">
        <f t="shared" si="127"/>
        <v>1</v>
      </c>
      <c r="U1619" s="6">
        <f t="shared" si="128"/>
        <v>117.48</v>
      </c>
      <c r="V1619" s="6">
        <f>tbl_Raw_Data[[#This Row],[Discount_Pct]]*tbl_Raw_Data[[#This Row],[Gross_Amount]]/100</f>
        <v>5.8739999999999997</v>
      </c>
      <c r="W1619" s="6">
        <f>tbl_Raw_Data[[#This Row],[Gross_Amount]]-tbl_Raw_Data[[#This Row],[Discount_Amount]]</f>
        <v>111.60600000000001</v>
      </c>
      <c r="X1619" s="6">
        <f>tbl_Raw_Data[[#This Row],[Net_Amount_Before_Tax]]*tbl_Raw_Data[[#This Row],[Tax_Pct]]/100</f>
        <v>5.5803000000000011</v>
      </c>
      <c r="Y1619" s="6">
        <f>tbl_Raw_Data[[#This Row],[Net_Amount_Before_Tax]]+tbl_Raw_Data[[#This Row],[Tax_Amount]]</f>
        <v>117.18630000000002</v>
      </c>
      <c r="Z1619" s="6">
        <f t="shared" si="129"/>
        <v>3</v>
      </c>
    </row>
    <row r="1620" spans="1:26" x14ac:dyDescent="0.3">
      <c r="A1620" s="23" t="s">
        <v>2829</v>
      </c>
      <c r="B1620" s="34">
        <v>45322</v>
      </c>
      <c r="C1620" s="23" t="s">
        <v>2329</v>
      </c>
      <c r="D1620" s="23" t="s">
        <v>80</v>
      </c>
      <c r="E1620" s="23" t="s">
        <v>81</v>
      </c>
      <c r="F1620" s="23">
        <v>395007</v>
      </c>
      <c r="G1620" s="23" t="s">
        <v>48</v>
      </c>
      <c r="H1620" s="23" t="s">
        <v>49</v>
      </c>
      <c r="I1620" s="23" t="s">
        <v>50</v>
      </c>
      <c r="J1620" s="23" t="s">
        <v>23</v>
      </c>
      <c r="K1620" s="23" t="s">
        <v>24</v>
      </c>
      <c r="L1620" s="23">
        <v>1</v>
      </c>
      <c r="M1620" s="23">
        <v>126.34</v>
      </c>
      <c r="N1620" s="23">
        <v>5</v>
      </c>
      <c r="O1620" s="23">
        <v>12</v>
      </c>
      <c r="P1620" s="23" t="s">
        <v>58</v>
      </c>
      <c r="Q1620" s="23" t="s">
        <v>90</v>
      </c>
      <c r="R1620" s="23">
        <f t="shared" si="125"/>
        <v>1</v>
      </c>
      <c r="S1620" s="23" t="str">
        <f t="shared" si="126"/>
        <v>ORD101619_20240131_CUST02718_MED028</v>
      </c>
      <c r="T1620" s="23">
        <f t="shared" si="127"/>
        <v>1</v>
      </c>
      <c r="U1620" s="6">
        <f t="shared" si="128"/>
        <v>126.34</v>
      </c>
      <c r="V1620" s="6">
        <f>tbl_Raw_Data[[#This Row],[Discount_Pct]]*tbl_Raw_Data[[#This Row],[Gross_Amount]]/100</f>
        <v>6.3170000000000002</v>
      </c>
      <c r="W1620" s="6">
        <f>tbl_Raw_Data[[#This Row],[Gross_Amount]]-tbl_Raw_Data[[#This Row],[Discount_Amount]]</f>
        <v>120.023</v>
      </c>
      <c r="X1620" s="6">
        <f>tbl_Raw_Data[[#This Row],[Net_Amount_Before_Tax]]*tbl_Raw_Data[[#This Row],[Tax_Pct]]/100</f>
        <v>14.402759999999999</v>
      </c>
      <c r="Y1620" s="6">
        <f>tbl_Raw_Data[[#This Row],[Net_Amount_Before_Tax]]+tbl_Raw_Data[[#This Row],[Tax_Amount]]</f>
        <v>134.42576</v>
      </c>
      <c r="Z1620" s="6">
        <f t="shared" si="129"/>
        <v>2</v>
      </c>
    </row>
    <row r="1621" spans="1:26" x14ac:dyDescent="0.3">
      <c r="A1621" s="23" t="s">
        <v>2830</v>
      </c>
      <c r="B1621" s="34">
        <v>45323</v>
      </c>
      <c r="C1621" s="23" t="s">
        <v>2831</v>
      </c>
      <c r="D1621" s="23" t="s">
        <v>159</v>
      </c>
      <c r="E1621" s="23" t="s">
        <v>47</v>
      </c>
      <c r="F1621" s="23">
        <v>400069</v>
      </c>
      <c r="G1621" s="23" t="s">
        <v>154</v>
      </c>
      <c r="H1621" s="23" t="s">
        <v>155</v>
      </c>
      <c r="I1621" s="23" t="s">
        <v>134</v>
      </c>
      <c r="J1621" s="23" t="s">
        <v>156</v>
      </c>
      <c r="K1621" s="23" t="s">
        <v>57</v>
      </c>
      <c r="L1621" s="23">
        <v>1</v>
      </c>
      <c r="M1621" s="23">
        <v>46.18</v>
      </c>
      <c r="N1621" s="23">
        <v>10</v>
      </c>
      <c r="O1621" s="23">
        <v>5</v>
      </c>
      <c r="P1621" s="23" t="s">
        <v>65</v>
      </c>
      <c r="Q1621" s="23" t="s">
        <v>34</v>
      </c>
      <c r="R1621" s="23">
        <f t="shared" si="125"/>
        <v>1</v>
      </c>
      <c r="S1621" s="23" t="str">
        <f t="shared" si="126"/>
        <v>ORD101620_20240201_CUST02757_MED006</v>
      </c>
      <c r="T1621" s="23">
        <f t="shared" si="127"/>
        <v>1</v>
      </c>
      <c r="U1621" s="6">
        <f t="shared" si="128"/>
        <v>46.18</v>
      </c>
      <c r="V1621" s="6">
        <f>tbl_Raw_Data[[#This Row],[Discount_Pct]]*tbl_Raw_Data[[#This Row],[Gross_Amount]]/100</f>
        <v>4.6180000000000003</v>
      </c>
      <c r="W1621" s="6">
        <f>tbl_Raw_Data[[#This Row],[Gross_Amount]]-tbl_Raw_Data[[#This Row],[Discount_Amount]]</f>
        <v>41.561999999999998</v>
      </c>
      <c r="X1621" s="6">
        <f>tbl_Raw_Data[[#This Row],[Net_Amount_Before_Tax]]*tbl_Raw_Data[[#This Row],[Tax_Pct]]/100</f>
        <v>2.0781000000000001</v>
      </c>
      <c r="Y1621" s="6">
        <f>tbl_Raw_Data[[#This Row],[Net_Amount_Before_Tax]]+tbl_Raw_Data[[#This Row],[Tax_Amount]]</f>
        <v>43.640099999999997</v>
      </c>
      <c r="Z1621" s="6">
        <f t="shared" si="129"/>
        <v>1</v>
      </c>
    </row>
    <row r="1622" spans="1:26" x14ac:dyDescent="0.3">
      <c r="A1622" s="23" t="s">
        <v>2832</v>
      </c>
      <c r="B1622" s="34">
        <v>45828</v>
      </c>
      <c r="C1622" s="23" t="s">
        <v>2833</v>
      </c>
      <c r="D1622" s="23" t="s">
        <v>142</v>
      </c>
      <c r="E1622" s="23" t="s">
        <v>81</v>
      </c>
      <c r="F1622" s="23">
        <v>380054</v>
      </c>
      <c r="G1622" s="23" t="s">
        <v>233</v>
      </c>
      <c r="H1622" s="23" t="s">
        <v>234</v>
      </c>
      <c r="I1622" s="23" t="s">
        <v>104</v>
      </c>
      <c r="J1622" s="23" t="s">
        <v>42</v>
      </c>
      <c r="K1622" s="23" t="s">
        <v>24</v>
      </c>
      <c r="L1622" s="23">
        <v>1</v>
      </c>
      <c r="M1622" s="23">
        <v>137.68</v>
      </c>
      <c r="N1622" s="23">
        <v>10</v>
      </c>
      <c r="O1622" s="23">
        <v>12</v>
      </c>
      <c r="P1622" s="23" t="s">
        <v>43</v>
      </c>
      <c r="Q1622" s="23" t="s">
        <v>34</v>
      </c>
      <c r="R1622" s="23">
        <f t="shared" si="125"/>
        <v>1</v>
      </c>
      <c r="S1622" s="23" t="str">
        <f t="shared" si="126"/>
        <v>ORD101621_20250620_CUST01611_MED019</v>
      </c>
      <c r="T1622" s="23">
        <f t="shared" si="127"/>
        <v>1</v>
      </c>
      <c r="U1622" s="6">
        <f t="shared" si="128"/>
        <v>137.68</v>
      </c>
      <c r="V1622" s="6">
        <f>tbl_Raw_Data[[#This Row],[Discount_Pct]]*tbl_Raw_Data[[#This Row],[Gross_Amount]]/100</f>
        <v>13.768000000000002</v>
      </c>
      <c r="W1622" s="6">
        <f>tbl_Raw_Data[[#This Row],[Gross_Amount]]-tbl_Raw_Data[[#This Row],[Discount_Amount]]</f>
        <v>123.91200000000001</v>
      </c>
      <c r="X1622" s="6">
        <f>tbl_Raw_Data[[#This Row],[Net_Amount_Before_Tax]]*tbl_Raw_Data[[#This Row],[Tax_Pct]]/100</f>
        <v>14.869439999999999</v>
      </c>
      <c r="Y1622" s="6">
        <f>tbl_Raw_Data[[#This Row],[Net_Amount_Before_Tax]]+tbl_Raw_Data[[#This Row],[Tax_Amount]]</f>
        <v>138.78144</v>
      </c>
      <c r="Z1622" s="6">
        <f t="shared" si="129"/>
        <v>1</v>
      </c>
    </row>
    <row r="1623" spans="1:26" x14ac:dyDescent="0.3">
      <c r="A1623" s="23" t="s">
        <v>2834</v>
      </c>
      <c r="B1623" s="34">
        <v>45428</v>
      </c>
      <c r="C1623" s="23" t="s">
        <v>67</v>
      </c>
      <c r="D1623" s="23" t="s">
        <v>72</v>
      </c>
      <c r="E1623" s="23" t="s">
        <v>73</v>
      </c>
      <c r="F1623" s="23">
        <v>302017</v>
      </c>
      <c r="G1623" s="23" t="s">
        <v>20</v>
      </c>
      <c r="H1623" s="23" t="s">
        <v>21</v>
      </c>
      <c r="I1623" s="23" t="s">
        <v>22</v>
      </c>
      <c r="J1623" s="23" t="s">
        <v>23</v>
      </c>
      <c r="K1623" s="23" t="s">
        <v>24</v>
      </c>
      <c r="L1623" s="23">
        <v>2</v>
      </c>
      <c r="M1623" s="23">
        <v>128.61000000000001</v>
      </c>
      <c r="N1623" s="23">
        <v>5</v>
      </c>
      <c r="O1623" s="23">
        <v>5</v>
      </c>
      <c r="P1623" s="23" t="s">
        <v>89</v>
      </c>
      <c r="Q1623" s="23" t="s">
        <v>34</v>
      </c>
      <c r="R1623" s="23">
        <f t="shared" si="125"/>
        <v>1</v>
      </c>
      <c r="S1623" s="23" t="str">
        <f t="shared" si="126"/>
        <v>ORD101622_20240516_CUST02800_MED024</v>
      </c>
      <c r="T1623" s="23">
        <f t="shared" si="127"/>
        <v>1</v>
      </c>
      <c r="U1623" s="6">
        <f t="shared" si="128"/>
        <v>257.22000000000003</v>
      </c>
      <c r="V1623" s="6">
        <f>tbl_Raw_Data[[#This Row],[Discount_Pct]]*tbl_Raw_Data[[#This Row],[Gross_Amount]]/100</f>
        <v>12.861000000000001</v>
      </c>
      <c r="W1623" s="6">
        <f>tbl_Raw_Data[[#This Row],[Gross_Amount]]-tbl_Raw_Data[[#This Row],[Discount_Amount]]</f>
        <v>244.35900000000004</v>
      </c>
      <c r="X1623" s="6">
        <f>tbl_Raw_Data[[#This Row],[Net_Amount_Before_Tax]]*tbl_Raw_Data[[#This Row],[Tax_Pct]]/100</f>
        <v>12.21795</v>
      </c>
      <c r="Y1623" s="6">
        <f>tbl_Raw_Data[[#This Row],[Net_Amount_Before_Tax]]+tbl_Raw_Data[[#This Row],[Tax_Amount]]</f>
        <v>256.57695000000001</v>
      </c>
      <c r="Z1623" s="6">
        <f t="shared" si="129"/>
        <v>2</v>
      </c>
    </row>
    <row r="1624" spans="1:26" x14ac:dyDescent="0.3">
      <c r="A1624" s="23" t="s">
        <v>2835</v>
      </c>
      <c r="B1624" s="34">
        <v>45460</v>
      </c>
      <c r="C1624" s="23" t="s">
        <v>2836</v>
      </c>
      <c r="D1624" s="23" t="s">
        <v>159</v>
      </c>
      <c r="E1624" s="23" t="s">
        <v>47</v>
      </c>
      <c r="F1624" s="23">
        <v>400076</v>
      </c>
      <c r="G1624" s="23" t="s">
        <v>229</v>
      </c>
      <c r="H1624" s="23" t="s">
        <v>230</v>
      </c>
      <c r="I1624" s="23" t="s">
        <v>84</v>
      </c>
      <c r="J1624" s="23" t="s">
        <v>140</v>
      </c>
      <c r="K1624" s="23" t="s">
        <v>24</v>
      </c>
      <c r="L1624" s="23">
        <v>2</v>
      </c>
      <c r="M1624" s="23">
        <v>169.49</v>
      </c>
      <c r="N1624" s="23">
        <v>5</v>
      </c>
      <c r="O1624" s="23">
        <v>5</v>
      </c>
      <c r="P1624" s="23" t="s">
        <v>43</v>
      </c>
      <c r="Q1624" s="23" t="s">
        <v>44</v>
      </c>
      <c r="R1624" s="23">
        <f t="shared" si="125"/>
        <v>1</v>
      </c>
      <c r="S1624" s="23" t="str">
        <f t="shared" si="126"/>
        <v>ORD101623_20240617_CUST01068_MED022</v>
      </c>
      <c r="T1624" s="23">
        <f t="shared" si="127"/>
        <v>1</v>
      </c>
      <c r="U1624" s="6">
        <f t="shared" si="128"/>
        <v>338.98</v>
      </c>
      <c r="V1624" s="6">
        <f>tbl_Raw_Data[[#This Row],[Discount_Pct]]*tbl_Raw_Data[[#This Row],[Gross_Amount]]/100</f>
        <v>16.949000000000002</v>
      </c>
      <c r="W1624" s="6">
        <f>tbl_Raw_Data[[#This Row],[Gross_Amount]]-tbl_Raw_Data[[#This Row],[Discount_Amount]]</f>
        <v>322.03100000000001</v>
      </c>
      <c r="X1624" s="6">
        <f>tbl_Raw_Data[[#This Row],[Net_Amount_Before_Tax]]*tbl_Raw_Data[[#This Row],[Tax_Pct]]/100</f>
        <v>16.10155</v>
      </c>
      <c r="Y1624" s="6">
        <f>tbl_Raw_Data[[#This Row],[Net_Amount_Before_Tax]]+tbl_Raw_Data[[#This Row],[Tax_Amount]]</f>
        <v>338.13254999999998</v>
      </c>
      <c r="Z1624" s="6">
        <f t="shared" si="129"/>
        <v>2</v>
      </c>
    </row>
    <row r="1625" spans="1:26" x14ac:dyDescent="0.3">
      <c r="A1625" s="23" t="s">
        <v>2837</v>
      </c>
      <c r="B1625" s="34">
        <v>45881</v>
      </c>
      <c r="C1625" s="23" t="s">
        <v>1269</v>
      </c>
      <c r="D1625" s="23" t="s">
        <v>130</v>
      </c>
      <c r="E1625" s="23" t="s">
        <v>131</v>
      </c>
      <c r="F1625" s="23">
        <v>700029</v>
      </c>
      <c r="G1625" s="23" t="s">
        <v>233</v>
      </c>
      <c r="H1625" s="23" t="s">
        <v>234</v>
      </c>
      <c r="I1625" s="23" t="s">
        <v>104</v>
      </c>
      <c r="J1625" s="23" t="s">
        <v>42</v>
      </c>
      <c r="K1625" s="23" t="s">
        <v>24</v>
      </c>
      <c r="L1625" s="23">
        <v>1</v>
      </c>
      <c r="M1625" s="23">
        <v>160.13</v>
      </c>
      <c r="N1625" s="23">
        <v>5</v>
      </c>
      <c r="O1625" s="23">
        <v>12</v>
      </c>
      <c r="P1625" s="23" t="s">
        <v>25</v>
      </c>
      <c r="Q1625" s="23" t="s">
        <v>34</v>
      </c>
      <c r="R1625" s="23">
        <f t="shared" si="125"/>
        <v>1</v>
      </c>
      <c r="S1625" s="23" t="str">
        <f t="shared" si="126"/>
        <v>ORD101624_20250812_CUST00704_MED019</v>
      </c>
      <c r="T1625" s="23">
        <f t="shared" si="127"/>
        <v>1</v>
      </c>
      <c r="U1625" s="6">
        <f t="shared" si="128"/>
        <v>160.13</v>
      </c>
      <c r="V1625" s="6">
        <f>tbl_Raw_Data[[#This Row],[Discount_Pct]]*tbl_Raw_Data[[#This Row],[Gross_Amount]]/100</f>
        <v>8.0064999999999991</v>
      </c>
      <c r="W1625" s="6">
        <f>tbl_Raw_Data[[#This Row],[Gross_Amount]]-tbl_Raw_Data[[#This Row],[Discount_Amount]]</f>
        <v>152.12350000000001</v>
      </c>
      <c r="X1625" s="6">
        <f>tbl_Raw_Data[[#This Row],[Net_Amount_Before_Tax]]*tbl_Raw_Data[[#This Row],[Tax_Pct]]/100</f>
        <v>18.254819999999999</v>
      </c>
      <c r="Y1625" s="6">
        <f>tbl_Raw_Data[[#This Row],[Net_Amount_Before_Tax]]+tbl_Raw_Data[[#This Row],[Tax_Amount]]</f>
        <v>170.37832</v>
      </c>
      <c r="Z1625" s="6">
        <f t="shared" si="129"/>
        <v>4</v>
      </c>
    </row>
    <row r="1626" spans="1:26" x14ac:dyDescent="0.3">
      <c r="A1626" s="23" t="s">
        <v>2838</v>
      </c>
      <c r="B1626" s="34">
        <v>45808</v>
      </c>
      <c r="C1626" s="23" t="s">
        <v>2839</v>
      </c>
      <c r="D1626" s="23" t="s">
        <v>72</v>
      </c>
      <c r="E1626" s="23" t="s">
        <v>73</v>
      </c>
      <c r="F1626" s="23">
        <v>302033</v>
      </c>
      <c r="G1626" s="23" t="s">
        <v>82</v>
      </c>
      <c r="H1626" s="23" t="s">
        <v>83</v>
      </c>
      <c r="I1626" s="23" t="s">
        <v>84</v>
      </c>
      <c r="J1626" s="23" t="s">
        <v>85</v>
      </c>
      <c r="K1626" s="23" t="s">
        <v>24</v>
      </c>
      <c r="L1626" s="23">
        <v>1</v>
      </c>
      <c r="M1626" s="23">
        <v>292.64999999999998</v>
      </c>
      <c r="N1626" s="23">
        <v>15</v>
      </c>
      <c r="O1626" s="23">
        <v>12</v>
      </c>
      <c r="P1626" s="23" t="s">
        <v>65</v>
      </c>
      <c r="Q1626" s="23" t="s">
        <v>26</v>
      </c>
      <c r="R1626" s="23">
        <f t="shared" si="125"/>
        <v>1</v>
      </c>
      <c r="S1626" s="23" t="str">
        <f t="shared" si="126"/>
        <v>ORD101625_20250531_CUST00436_MED023</v>
      </c>
      <c r="T1626" s="23">
        <f t="shared" si="127"/>
        <v>1</v>
      </c>
      <c r="U1626" s="6">
        <f t="shared" si="128"/>
        <v>292.64999999999998</v>
      </c>
      <c r="V1626" s="6">
        <f>tbl_Raw_Data[[#This Row],[Discount_Pct]]*tbl_Raw_Data[[#This Row],[Gross_Amount]]/100</f>
        <v>43.897500000000001</v>
      </c>
      <c r="W1626" s="6">
        <f>tbl_Raw_Data[[#This Row],[Gross_Amount]]-tbl_Raw_Data[[#This Row],[Discount_Amount]]</f>
        <v>248.75249999999997</v>
      </c>
      <c r="X1626" s="6">
        <f>tbl_Raw_Data[[#This Row],[Net_Amount_Before_Tax]]*tbl_Raw_Data[[#This Row],[Tax_Pct]]/100</f>
        <v>29.850299999999997</v>
      </c>
      <c r="Y1626" s="6">
        <f>tbl_Raw_Data[[#This Row],[Net_Amount_Before_Tax]]+tbl_Raw_Data[[#This Row],[Tax_Amount]]</f>
        <v>278.60279999999995</v>
      </c>
      <c r="Z1626" s="6">
        <f t="shared" si="129"/>
        <v>0</v>
      </c>
    </row>
    <row r="1627" spans="1:26" x14ac:dyDescent="0.3">
      <c r="A1627" s="23" t="s">
        <v>2840</v>
      </c>
      <c r="B1627" s="34">
        <v>45864</v>
      </c>
      <c r="C1627" s="23" t="s">
        <v>2418</v>
      </c>
      <c r="D1627" s="23" t="s">
        <v>19</v>
      </c>
      <c r="E1627" s="23" t="s">
        <v>19</v>
      </c>
      <c r="F1627" s="23">
        <v>110024</v>
      </c>
      <c r="G1627" s="23" t="s">
        <v>53</v>
      </c>
      <c r="H1627" s="23" t="s">
        <v>54</v>
      </c>
      <c r="I1627" s="23" t="s">
        <v>55</v>
      </c>
      <c r="J1627" s="23" t="s">
        <v>56</v>
      </c>
      <c r="K1627" s="23" t="s">
        <v>57</v>
      </c>
      <c r="L1627" s="23">
        <v>1</v>
      </c>
      <c r="M1627" s="23">
        <v>55.64</v>
      </c>
      <c r="N1627" s="23">
        <v>10</v>
      </c>
      <c r="O1627" s="23">
        <v>5</v>
      </c>
      <c r="P1627" s="23" t="s">
        <v>25</v>
      </c>
      <c r="Q1627" s="23" t="s">
        <v>34</v>
      </c>
      <c r="R1627" s="23">
        <f t="shared" si="125"/>
        <v>1</v>
      </c>
      <c r="S1627" s="23" t="str">
        <f t="shared" si="126"/>
        <v>ORD101626_20250726_CUST01329_MED020</v>
      </c>
      <c r="T1627" s="23">
        <f t="shared" si="127"/>
        <v>1</v>
      </c>
      <c r="U1627" s="6">
        <f t="shared" si="128"/>
        <v>55.64</v>
      </c>
      <c r="V1627" s="6">
        <f>tbl_Raw_Data[[#This Row],[Discount_Pct]]*tbl_Raw_Data[[#This Row],[Gross_Amount]]/100</f>
        <v>5.5640000000000001</v>
      </c>
      <c r="W1627" s="6">
        <f>tbl_Raw_Data[[#This Row],[Gross_Amount]]-tbl_Raw_Data[[#This Row],[Discount_Amount]]</f>
        <v>50.076000000000001</v>
      </c>
      <c r="X1627" s="6">
        <f>tbl_Raw_Data[[#This Row],[Net_Amount_Before_Tax]]*tbl_Raw_Data[[#This Row],[Tax_Pct]]/100</f>
        <v>2.5038</v>
      </c>
      <c r="Y1627" s="6">
        <f>tbl_Raw_Data[[#This Row],[Net_Amount_Before_Tax]]+tbl_Raw_Data[[#This Row],[Tax_Amount]]</f>
        <v>52.579799999999999</v>
      </c>
      <c r="Z1627" s="6">
        <f t="shared" si="129"/>
        <v>2</v>
      </c>
    </row>
    <row r="1628" spans="1:26" x14ac:dyDescent="0.3">
      <c r="A1628" s="23" t="s">
        <v>2841</v>
      </c>
      <c r="B1628" s="34">
        <v>45930</v>
      </c>
      <c r="C1628" s="23" t="s">
        <v>2842</v>
      </c>
      <c r="D1628" s="23" t="s">
        <v>80</v>
      </c>
      <c r="E1628" s="23" t="s">
        <v>81</v>
      </c>
      <c r="F1628" s="23">
        <v>395010</v>
      </c>
      <c r="G1628" s="23" t="s">
        <v>229</v>
      </c>
      <c r="H1628" s="23" t="s">
        <v>230</v>
      </c>
      <c r="I1628" s="23" t="s">
        <v>84</v>
      </c>
      <c r="J1628" s="23" t="s">
        <v>140</v>
      </c>
      <c r="K1628" s="23" t="s">
        <v>24</v>
      </c>
      <c r="L1628" s="23">
        <v>4</v>
      </c>
      <c r="M1628" s="23">
        <v>192.95</v>
      </c>
      <c r="N1628" s="23">
        <v>0</v>
      </c>
      <c r="O1628" s="23">
        <v>5</v>
      </c>
      <c r="P1628" s="23" t="s">
        <v>89</v>
      </c>
      <c r="Q1628" s="23" t="s">
        <v>90</v>
      </c>
      <c r="R1628" s="23">
        <f t="shared" si="125"/>
        <v>1</v>
      </c>
      <c r="S1628" s="23" t="str">
        <f t="shared" si="126"/>
        <v>ORD101627_20250930_CUST00492_MED022</v>
      </c>
      <c r="T1628" s="23">
        <f t="shared" si="127"/>
        <v>1</v>
      </c>
      <c r="U1628" s="6">
        <f t="shared" si="128"/>
        <v>771.8</v>
      </c>
      <c r="V1628" s="6">
        <f>tbl_Raw_Data[[#This Row],[Discount_Pct]]*tbl_Raw_Data[[#This Row],[Gross_Amount]]/100</f>
        <v>0</v>
      </c>
      <c r="W1628" s="6">
        <f>tbl_Raw_Data[[#This Row],[Gross_Amount]]-tbl_Raw_Data[[#This Row],[Discount_Amount]]</f>
        <v>771.8</v>
      </c>
      <c r="X1628" s="6">
        <f>tbl_Raw_Data[[#This Row],[Net_Amount_Before_Tax]]*tbl_Raw_Data[[#This Row],[Tax_Pct]]/100</f>
        <v>38.590000000000003</v>
      </c>
      <c r="Y1628" s="6">
        <f>tbl_Raw_Data[[#This Row],[Net_Amount_Before_Tax]]+tbl_Raw_Data[[#This Row],[Tax_Amount]]</f>
        <v>810.39</v>
      </c>
      <c r="Z1628" s="6">
        <f t="shared" si="129"/>
        <v>1</v>
      </c>
    </row>
    <row r="1629" spans="1:26" x14ac:dyDescent="0.3">
      <c r="A1629" s="23" t="s">
        <v>2843</v>
      </c>
      <c r="B1629" s="34">
        <v>45495</v>
      </c>
      <c r="C1629" s="23" t="s">
        <v>2844</v>
      </c>
      <c r="D1629" s="23" t="s">
        <v>37</v>
      </c>
      <c r="E1629" s="23" t="s">
        <v>38</v>
      </c>
      <c r="F1629" s="23">
        <v>452016</v>
      </c>
      <c r="G1629" s="23" t="s">
        <v>82</v>
      </c>
      <c r="H1629" s="23" t="s">
        <v>83</v>
      </c>
      <c r="I1629" s="23" t="s">
        <v>84</v>
      </c>
      <c r="J1629" s="23" t="s">
        <v>85</v>
      </c>
      <c r="K1629" s="23" t="s">
        <v>24</v>
      </c>
      <c r="L1629" s="23">
        <v>1</v>
      </c>
      <c r="M1629" s="23">
        <v>282.17</v>
      </c>
      <c r="N1629" s="23">
        <v>10</v>
      </c>
      <c r="O1629" s="23">
        <v>5</v>
      </c>
      <c r="P1629" s="23" t="s">
        <v>43</v>
      </c>
      <c r="Q1629" s="23" t="s">
        <v>26</v>
      </c>
      <c r="R1629" s="23">
        <f t="shared" si="125"/>
        <v>1</v>
      </c>
      <c r="S1629" s="23" t="str">
        <f t="shared" si="126"/>
        <v>ORD101628_20240722_CUST02137_MED023</v>
      </c>
      <c r="T1629" s="23">
        <f t="shared" si="127"/>
        <v>1</v>
      </c>
      <c r="U1629" s="6">
        <f t="shared" si="128"/>
        <v>282.17</v>
      </c>
      <c r="V1629" s="6">
        <f>tbl_Raw_Data[[#This Row],[Discount_Pct]]*tbl_Raw_Data[[#This Row],[Gross_Amount]]/100</f>
        <v>28.217000000000002</v>
      </c>
      <c r="W1629" s="6">
        <f>tbl_Raw_Data[[#This Row],[Gross_Amount]]-tbl_Raw_Data[[#This Row],[Discount_Amount]]</f>
        <v>253.953</v>
      </c>
      <c r="X1629" s="6">
        <f>tbl_Raw_Data[[#This Row],[Net_Amount_Before_Tax]]*tbl_Raw_Data[[#This Row],[Tax_Pct]]/100</f>
        <v>12.697650000000001</v>
      </c>
      <c r="Y1629" s="6">
        <f>tbl_Raw_Data[[#This Row],[Net_Amount_Before_Tax]]+tbl_Raw_Data[[#This Row],[Tax_Amount]]</f>
        <v>266.65064999999998</v>
      </c>
      <c r="Z1629" s="6">
        <f t="shared" si="129"/>
        <v>0</v>
      </c>
    </row>
    <row r="1630" spans="1:26" x14ac:dyDescent="0.3">
      <c r="A1630" s="23" t="s">
        <v>2845</v>
      </c>
      <c r="B1630" s="34">
        <v>45625</v>
      </c>
      <c r="C1630" s="23" t="s">
        <v>2846</v>
      </c>
      <c r="D1630" s="23" t="s">
        <v>142</v>
      </c>
      <c r="E1630" s="23" t="s">
        <v>81</v>
      </c>
      <c r="F1630" s="23">
        <v>380015</v>
      </c>
      <c r="G1630" s="23" t="s">
        <v>61</v>
      </c>
      <c r="H1630" s="23" t="s">
        <v>62</v>
      </c>
      <c r="I1630" s="23" t="s">
        <v>63</v>
      </c>
      <c r="J1630" s="23" t="s">
        <v>64</v>
      </c>
      <c r="K1630" s="23" t="s">
        <v>57</v>
      </c>
      <c r="L1630" s="23">
        <v>1</v>
      </c>
      <c r="M1630" s="23">
        <v>106.53</v>
      </c>
      <c r="N1630" s="23">
        <v>0</v>
      </c>
      <c r="O1630" s="23">
        <v>18</v>
      </c>
      <c r="P1630" s="23" t="s">
        <v>65</v>
      </c>
      <c r="Q1630" s="23" t="s">
        <v>34</v>
      </c>
      <c r="R1630" s="23">
        <f t="shared" si="125"/>
        <v>1</v>
      </c>
      <c r="S1630" s="23" t="str">
        <f t="shared" si="126"/>
        <v>ORD101629_20241129_CUST01203_MED004</v>
      </c>
      <c r="T1630" s="23">
        <f t="shared" si="127"/>
        <v>1</v>
      </c>
      <c r="U1630" s="6">
        <f t="shared" si="128"/>
        <v>106.53</v>
      </c>
      <c r="V1630" s="6">
        <f>tbl_Raw_Data[[#This Row],[Discount_Pct]]*tbl_Raw_Data[[#This Row],[Gross_Amount]]/100</f>
        <v>0</v>
      </c>
      <c r="W1630" s="6">
        <f>tbl_Raw_Data[[#This Row],[Gross_Amount]]-tbl_Raw_Data[[#This Row],[Discount_Amount]]</f>
        <v>106.53</v>
      </c>
      <c r="X1630" s="6">
        <f>tbl_Raw_Data[[#This Row],[Net_Amount_Before_Tax]]*tbl_Raw_Data[[#This Row],[Tax_Pct]]/100</f>
        <v>19.1754</v>
      </c>
      <c r="Y1630" s="6">
        <f>tbl_Raw_Data[[#This Row],[Net_Amount_Before_Tax]]+tbl_Raw_Data[[#This Row],[Tax_Amount]]</f>
        <v>125.7054</v>
      </c>
      <c r="Z1630" s="6">
        <f t="shared" si="129"/>
        <v>3</v>
      </c>
    </row>
    <row r="1631" spans="1:26" x14ac:dyDescent="0.3">
      <c r="A1631" s="23" t="s">
        <v>2847</v>
      </c>
      <c r="B1631" s="34">
        <v>45779</v>
      </c>
      <c r="C1631" s="23" t="s">
        <v>2848</v>
      </c>
      <c r="D1631" s="23" t="s">
        <v>37</v>
      </c>
      <c r="E1631" s="23" t="s">
        <v>38</v>
      </c>
      <c r="F1631" s="23">
        <v>452001</v>
      </c>
      <c r="G1631" s="23" t="s">
        <v>30</v>
      </c>
      <c r="H1631" s="23" t="s">
        <v>31</v>
      </c>
      <c r="I1631" s="23" t="s">
        <v>32</v>
      </c>
      <c r="J1631" s="23" t="s">
        <v>23</v>
      </c>
      <c r="K1631" s="23" t="s">
        <v>24</v>
      </c>
      <c r="L1631" s="23">
        <v>1</v>
      </c>
      <c r="M1631" s="23">
        <v>147.91999999999999</v>
      </c>
      <c r="N1631" s="23">
        <v>5</v>
      </c>
      <c r="O1631" s="23">
        <v>5</v>
      </c>
      <c r="P1631" s="23" t="s">
        <v>25</v>
      </c>
      <c r="Q1631" s="23" t="s">
        <v>34</v>
      </c>
      <c r="R1631" s="23">
        <f t="shared" si="125"/>
        <v>1</v>
      </c>
      <c r="S1631" s="23" t="str">
        <f t="shared" si="126"/>
        <v>ORD101630_20250502_CUST02982_MED017</v>
      </c>
      <c r="T1631" s="23">
        <f t="shared" si="127"/>
        <v>1</v>
      </c>
      <c r="U1631" s="6">
        <f t="shared" si="128"/>
        <v>147.91999999999999</v>
      </c>
      <c r="V1631" s="6">
        <f>tbl_Raw_Data[[#This Row],[Discount_Pct]]*tbl_Raw_Data[[#This Row],[Gross_Amount]]/100</f>
        <v>7.395999999999999</v>
      </c>
      <c r="W1631" s="6">
        <f>tbl_Raw_Data[[#This Row],[Gross_Amount]]-tbl_Raw_Data[[#This Row],[Discount_Amount]]</f>
        <v>140.524</v>
      </c>
      <c r="X1631" s="6">
        <f>tbl_Raw_Data[[#This Row],[Net_Amount_Before_Tax]]*tbl_Raw_Data[[#This Row],[Tax_Pct]]/100</f>
        <v>7.0262000000000002</v>
      </c>
      <c r="Y1631" s="6">
        <f>tbl_Raw_Data[[#This Row],[Net_Amount_Before_Tax]]+tbl_Raw_Data[[#This Row],[Tax_Amount]]</f>
        <v>147.55019999999999</v>
      </c>
      <c r="Z1631" s="6">
        <f t="shared" si="129"/>
        <v>2</v>
      </c>
    </row>
    <row r="1632" spans="1:26" x14ac:dyDescent="0.3">
      <c r="A1632" s="23" t="s">
        <v>2849</v>
      </c>
      <c r="B1632" s="34">
        <v>45445</v>
      </c>
      <c r="C1632" s="23" t="s">
        <v>906</v>
      </c>
      <c r="D1632" s="23" t="s">
        <v>37</v>
      </c>
      <c r="E1632" s="23" t="s">
        <v>38</v>
      </c>
      <c r="F1632" s="23">
        <v>452001</v>
      </c>
      <c r="G1632" s="23" t="s">
        <v>94</v>
      </c>
      <c r="H1632" s="23" t="s">
        <v>95</v>
      </c>
      <c r="I1632" s="23" t="s">
        <v>84</v>
      </c>
      <c r="J1632" s="23" t="s">
        <v>42</v>
      </c>
      <c r="K1632" s="23" t="s">
        <v>24</v>
      </c>
      <c r="L1632" s="23">
        <v>3</v>
      </c>
      <c r="M1632" s="23">
        <v>78.44</v>
      </c>
      <c r="N1632" s="23">
        <v>10</v>
      </c>
      <c r="O1632" s="23">
        <v>5</v>
      </c>
      <c r="P1632" s="23" t="s">
        <v>65</v>
      </c>
      <c r="Q1632" s="23" t="s">
        <v>34</v>
      </c>
      <c r="R1632" s="23">
        <f t="shared" si="125"/>
        <v>1</v>
      </c>
      <c r="S1632" s="23" t="str">
        <f t="shared" si="126"/>
        <v>ORD101631_20240602_CUST02856_MED021</v>
      </c>
      <c r="T1632" s="23">
        <f t="shared" si="127"/>
        <v>1</v>
      </c>
      <c r="U1632" s="6">
        <f t="shared" si="128"/>
        <v>235.32</v>
      </c>
      <c r="V1632" s="6">
        <f>tbl_Raw_Data[[#This Row],[Discount_Pct]]*tbl_Raw_Data[[#This Row],[Gross_Amount]]/100</f>
        <v>23.531999999999996</v>
      </c>
      <c r="W1632" s="6">
        <f>tbl_Raw_Data[[#This Row],[Gross_Amount]]-tbl_Raw_Data[[#This Row],[Discount_Amount]]</f>
        <v>211.78800000000001</v>
      </c>
      <c r="X1632" s="6">
        <f>tbl_Raw_Data[[#This Row],[Net_Amount_Before_Tax]]*tbl_Raw_Data[[#This Row],[Tax_Pct]]/100</f>
        <v>10.589400000000001</v>
      </c>
      <c r="Y1632" s="6">
        <f>tbl_Raw_Data[[#This Row],[Net_Amount_Before_Tax]]+tbl_Raw_Data[[#This Row],[Tax_Amount]]</f>
        <v>222.37740000000002</v>
      </c>
      <c r="Z1632" s="6">
        <f t="shared" si="129"/>
        <v>2</v>
      </c>
    </row>
    <row r="1633" spans="1:26" x14ac:dyDescent="0.3">
      <c r="A1633" s="23" t="s">
        <v>2850</v>
      </c>
      <c r="B1633" s="34">
        <v>45922</v>
      </c>
      <c r="C1633" s="23" t="s">
        <v>2851</v>
      </c>
      <c r="D1633" s="23" t="s">
        <v>159</v>
      </c>
      <c r="E1633" s="23" t="s">
        <v>47</v>
      </c>
      <c r="F1633" s="23">
        <v>400050</v>
      </c>
      <c r="G1633" s="23" t="s">
        <v>82</v>
      </c>
      <c r="H1633" s="23" t="s">
        <v>83</v>
      </c>
      <c r="I1633" s="23" t="s">
        <v>84</v>
      </c>
      <c r="J1633" s="23" t="s">
        <v>85</v>
      </c>
      <c r="K1633" s="23" t="s">
        <v>24</v>
      </c>
      <c r="L1633" s="23">
        <v>2</v>
      </c>
      <c r="M1633" s="23">
        <v>301.3</v>
      </c>
      <c r="N1633" s="23">
        <v>0</v>
      </c>
      <c r="O1633" s="23">
        <v>18</v>
      </c>
      <c r="P1633" s="23" t="s">
        <v>33</v>
      </c>
      <c r="Q1633" s="23" t="s">
        <v>34</v>
      </c>
      <c r="R1633" s="23">
        <f t="shared" si="125"/>
        <v>1</v>
      </c>
      <c r="S1633" s="23" t="str">
        <f t="shared" si="126"/>
        <v>ORD101632_20250922_CUST02168_MED023</v>
      </c>
      <c r="T1633" s="23">
        <f t="shared" si="127"/>
        <v>1</v>
      </c>
      <c r="U1633" s="6">
        <f t="shared" si="128"/>
        <v>602.6</v>
      </c>
      <c r="V1633" s="6">
        <f>tbl_Raw_Data[[#This Row],[Discount_Pct]]*tbl_Raw_Data[[#This Row],[Gross_Amount]]/100</f>
        <v>0</v>
      </c>
      <c r="W1633" s="6">
        <f>tbl_Raw_Data[[#This Row],[Gross_Amount]]-tbl_Raw_Data[[#This Row],[Discount_Amount]]</f>
        <v>602.6</v>
      </c>
      <c r="X1633" s="6">
        <f>tbl_Raw_Data[[#This Row],[Net_Amount_Before_Tax]]*tbl_Raw_Data[[#This Row],[Tax_Pct]]/100</f>
        <v>108.46800000000002</v>
      </c>
      <c r="Y1633" s="6">
        <f>tbl_Raw_Data[[#This Row],[Net_Amount_Before_Tax]]+tbl_Raw_Data[[#This Row],[Tax_Amount]]</f>
        <v>711.06799999999998</v>
      </c>
      <c r="Z1633" s="6">
        <f t="shared" si="129"/>
        <v>3</v>
      </c>
    </row>
    <row r="1634" spans="1:26" x14ac:dyDescent="0.3">
      <c r="A1634" s="23" t="s">
        <v>2852</v>
      </c>
      <c r="B1634" s="34">
        <v>45424</v>
      </c>
      <c r="C1634" s="23" t="s">
        <v>2853</v>
      </c>
      <c r="D1634" s="23" t="s">
        <v>37</v>
      </c>
      <c r="E1634" s="23" t="s">
        <v>38</v>
      </c>
      <c r="F1634" s="23">
        <v>452010</v>
      </c>
      <c r="G1634" s="23" t="s">
        <v>30</v>
      </c>
      <c r="H1634" s="23" t="s">
        <v>31</v>
      </c>
      <c r="I1634" s="23" t="s">
        <v>32</v>
      </c>
      <c r="J1634" s="23" t="s">
        <v>23</v>
      </c>
      <c r="K1634" s="23" t="s">
        <v>24</v>
      </c>
      <c r="L1634" s="23">
        <v>2</v>
      </c>
      <c r="M1634" s="23">
        <v>150.02000000000001</v>
      </c>
      <c r="N1634" s="23">
        <v>5</v>
      </c>
      <c r="O1634" s="23">
        <v>5</v>
      </c>
      <c r="P1634" s="23" t="s">
        <v>65</v>
      </c>
      <c r="Q1634" s="23" t="s">
        <v>26</v>
      </c>
      <c r="R1634" s="23">
        <f t="shared" si="125"/>
        <v>1</v>
      </c>
      <c r="S1634" s="23" t="str">
        <f t="shared" si="126"/>
        <v>ORD101633_20240512_CUST00963_MED017</v>
      </c>
      <c r="T1634" s="23">
        <f t="shared" si="127"/>
        <v>1</v>
      </c>
      <c r="U1634" s="6">
        <f t="shared" si="128"/>
        <v>300.04000000000002</v>
      </c>
      <c r="V1634" s="6">
        <f>tbl_Raw_Data[[#This Row],[Discount_Pct]]*tbl_Raw_Data[[#This Row],[Gross_Amount]]/100</f>
        <v>15.002000000000001</v>
      </c>
      <c r="W1634" s="6">
        <f>tbl_Raw_Data[[#This Row],[Gross_Amount]]-tbl_Raw_Data[[#This Row],[Discount_Amount]]</f>
        <v>285.03800000000001</v>
      </c>
      <c r="X1634" s="6">
        <f>tbl_Raw_Data[[#This Row],[Net_Amount_Before_Tax]]*tbl_Raw_Data[[#This Row],[Tax_Pct]]/100</f>
        <v>14.251900000000001</v>
      </c>
      <c r="Y1634" s="6">
        <f>tbl_Raw_Data[[#This Row],[Net_Amount_Before_Tax]]+tbl_Raw_Data[[#This Row],[Tax_Amount]]</f>
        <v>299.28989999999999</v>
      </c>
      <c r="Z1634" s="6">
        <f t="shared" si="129"/>
        <v>2</v>
      </c>
    </row>
    <row r="1635" spans="1:26" x14ac:dyDescent="0.3">
      <c r="A1635" s="23" t="s">
        <v>2854</v>
      </c>
      <c r="B1635" s="34">
        <v>45624</v>
      </c>
      <c r="C1635" s="23" t="s">
        <v>2855</v>
      </c>
      <c r="D1635" s="23" t="s">
        <v>123</v>
      </c>
      <c r="E1635" s="23" t="s">
        <v>101</v>
      </c>
      <c r="F1635" s="23">
        <v>226016</v>
      </c>
      <c r="G1635" s="23" t="s">
        <v>30</v>
      </c>
      <c r="H1635" s="23" t="s">
        <v>31</v>
      </c>
      <c r="I1635" s="23" t="s">
        <v>32</v>
      </c>
      <c r="J1635" s="23" t="s">
        <v>23</v>
      </c>
      <c r="K1635" s="23" t="s">
        <v>24</v>
      </c>
      <c r="L1635" s="23">
        <v>1</v>
      </c>
      <c r="M1635" s="23">
        <v>146.29</v>
      </c>
      <c r="N1635" s="23">
        <v>5</v>
      </c>
      <c r="O1635" s="23">
        <v>5</v>
      </c>
      <c r="P1635" s="23" t="s">
        <v>43</v>
      </c>
      <c r="Q1635" s="23" t="s">
        <v>34</v>
      </c>
      <c r="R1635" s="23">
        <f t="shared" si="125"/>
        <v>1</v>
      </c>
      <c r="S1635" s="23" t="str">
        <f t="shared" si="126"/>
        <v>ORD101634_20241128_CUST03166_MED017</v>
      </c>
      <c r="T1635" s="23">
        <f t="shared" si="127"/>
        <v>1</v>
      </c>
      <c r="U1635" s="6">
        <f t="shared" si="128"/>
        <v>146.29</v>
      </c>
      <c r="V1635" s="6">
        <f>tbl_Raw_Data[[#This Row],[Discount_Pct]]*tbl_Raw_Data[[#This Row],[Gross_Amount]]/100</f>
        <v>7.3144999999999989</v>
      </c>
      <c r="W1635" s="6">
        <f>tbl_Raw_Data[[#This Row],[Gross_Amount]]-tbl_Raw_Data[[#This Row],[Discount_Amount]]</f>
        <v>138.97549999999998</v>
      </c>
      <c r="X1635" s="6">
        <f>tbl_Raw_Data[[#This Row],[Net_Amount_Before_Tax]]*tbl_Raw_Data[[#This Row],[Tax_Pct]]/100</f>
        <v>6.9487749999999995</v>
      </c>
      <c r="Y1635" s="6">
        <f>tbl_Raw_Data[[#This Row],[Net_Amount_Before_Tax]]+tbl_Raw_Data[[#This Row],[Tax_Amount]]</f>
        <v>145.92427499999999</v>
      </c>
      <c r="Z1635" s="6">
        <f t="shared" si="129"/>
        <v>2</v>
      </c>
    </row>
    <row r="1636" spans="1:26" x14ac:dyDescent="0.3">
      <c r="A1636" s="23" t="s">
        <v>2856</v>
      </c>
      <c r="B1636" s="34">
        <v>45637</v>
      </c>
      <c r="C1636" s="23" t="s">
        <v>2857</v>
      </c>
      <c r="D1636" s="23" t="s">
        <v>46</v>
      </c>
      <c r="E1636" s="23" t="s">
        <v>47</v>
      </c>
      <c r="F1636" s="23">
        <v>411057</v>
      </c>
      <c r="G1636" s="23" t="s">
        <v>20</v>
      </c>
      <c r="H1636" s="23" t="s">
        <v>21</v>
      </c>
      <c r="I1636" s="23" t="s">
        <v>22</v>
      </c>
      <c r="J1636" s="23" t="s">
        <v>23</v>
      </c>
      <c r="K1636" s="23" t="s">
        <v>24</v>
      </c>
      <c r="L1636" s="23">
        <v>4</v>
      </c>
      <c r="M1636" s="23">
        <v>128.99</v>
      </c>
      <c r="N1636" s="23">
        <v>10</v>
      </c>
      <c r="O1636" s="23">
        <v>18</v>
      </c>
      <c r="P1636" s="23" t="s">
        <v>33</v>
      </c>
      <c r="Q1636" s="23" t="s">
        <v>44</v>
      </c>
      <c r="R1636" s="23">
        <f t="shared" si="125"/>
        <v>1</v>
      </c>
      <c r="S1636" s="23" t="str">
        <f t="shared" si="126"/>
        <v>ORD101635_20241211_CUST02090_MED024</v>
      </c>
      <c r="T1636" s="23">
        <f t="shared" si="127"/>
        <v>1</v>
      </c>
      <c r="U1636" s="6">
        <f t="shared" si="128"/>
        <v>515.96</v>
      </c>
      <c r="V1636" s="6">
        <f>tbl_Raw_Data[[#This Row],[Discount_Pct]]*tbl_Raw_Data[[#This Row],[Gross_Amount]]/100</f>
        <v>51.596000000000004</v>
      </c>
      <c r="W1636" s="6">
        <f>tbl_Raw_Data[[#This Row],[Gross_Amount]]-tbl_Raw_Data[[#This Row],[Discount_Amount]]</f>
        <v>464.36400000000003</v>
      </c>
      <c r="X1636" s="6">
        <f>tbl_Raw_Data[[#This Row],[Net_Amount_Before_Tax]]*tbl_Raw_Data[[#This Row],[Tax_Pct]]/100</f>
        <v>83.585520000000002</v>
      </c>
      <c r="Y1636" s="6">
        <f>tbl_Raw_Data[[#This Row],[Net_Amount_Before_Tax]]+tbl_Raw_Data[[#This Row],[Tax_Amount]]</f>
        <v>547.94952000000001</v>
      </c>
      <c r="Z1636" s="6">
        <f t="shared" si="129"/>
        <v>0</v>
      </c>
    </row>
    <row r="1637" spans="1:26" x14ac:dyDescent="0.3">
      <c r="A1637" s="23" t="s">
        <v>2858</v>
      </c>
      <c r="B1637" s="34">
        <v>45616</v>
      </c>
      <c r="C1637" s="23" t="s">
        <v>2859</v>
      </c>
      <c r="D1637" s="23" t="s">
        <v>100</v>
      </c>
      <c r="E1637" s="23" t="s">
        <v>101</v>
      </c>
      <c r="F1637" s="23">
        <v>201301</v>
      </c>
      <c r="G1637" s="23" t="s">
        <v>111</v>
      </c>
      <c r="H1637" s="23" t="s">
        <v>112</v>
      </c>
      <c r="I1637" s="23" t="s">
        <v>113</v>
      </c>
      <c r="J1637" s="23" t="s">
        <v>114</v>
      </c>
      <c r="K1637" s="23" t="s">
        <v>24</v>
      </c>
      <c r="L1637" s="23">
        <v>2</v>
      </c>
      <c r="M1637" s="23">
        <v>88.16</v>
      </c>
      <c r="N1637" s="23">
        <v>0</v>
      </c>
      <c r="O1637" s="23">
        <v>12</v>
      </c>
      <c r="P1637" s="23" t="s">
        <v>25</v>
      </c>
      <c r="Q1637" s="23" t="s">
        <v>26</v>
      </c>
      <c r="R1637" s="23">
        <f t="shared" si="125"/>
        <v>1</v>
      </c>
      <c r="S1637" s="23" t="str">
        <f t="shared" si="126"/>
        <v>ORD101636_20241120_CUST03227_MED027</v>
      </c>
      <c r="T1637" s="23">
        <f t="shared" si="127"/>
        <v>1</v>
      </c>
      <c r="U1637" s="6">
        <f t="shared" si="128"/>
        <v>176.32</v>
      </c>
      <c r="V1637" s="6">
        <f>tbl_Raw_Data[[#This Row],[Discount_Pct]]*tbl_Raw_Data[[#This Row],[Gross_Amount]]/100</f>
        <v>0</v>
      </c>
      <c r="W1637" s="6">
        <f>tbl_Raw_Data[[#This Row],[Gross_Amount]]-tbl_Raw_Data[[#This Row],[Discount_Amount]]</f>
        <v>176.32</v>
      </c>
      <c r="X1637" s="6">
        <f>tbl_Raw_Data[[#This Row],[Net_Amount_Before_Tax]]*tbl_Raw_Data[[#This Row],[Tax_Pct]]/100</f>
        <v>21.1584</v>
      </c>
      <c r="Y1637" s="6">
        <f>tbl_Raw_Data[[#This Row],[Net_Amount_Before_Tax]]+tbl_Raw_Data[[#This Row],[Tax_Amount]]</f>
        <v>197.47839999999999</v>
      </c>
      <c r="Z1637" s="6">
        <f t="shared" si="129"/>
        <v>3</v>
      </c>
    </row>
    <row r="1638" spans="1:26" x14ac:dyDescent="0.3">
      <c r="A1638" s="23" t="s">
        <v>2860</v>
      </c>
      <c r="B1638" s="34">
        <v>45318</v>
      </c>
      <c r="C1638" s="23" t="s">
        <v>1336</v>
      </c>
      <c r="D1638" s="23" t="s">
        <v>80</v>
      </c>
      <c r="E1638" s="23" t="s">
        <v>81</v>
      </c>
      <c r="F1638" s="23">
        <v>395007</v>
      </c>
      <c r="G1638" s="23" t="s">
        <v>48</v>
      </c>
      <c r="H1638" s="23" t="s">
        <v>49</v>
      </c>
      <c r="I1638" s="23" t="s">
        <v>50</v>
      </c>
      <c r="J1638" s="23" t="s">
        <v>23</v>
      </c>
      <c r="K1638" s="23" t="s">
        <v>24</v>
      </c>
      <c r="L1638" s="23">
        <v>1</v>
      </c>
      <c r="M1638" s="23">
        <v>97.97</v>
      </c>
      <c r="N1638" s="23">
        <v>0</v>
      </c>
      <c r="O1638" s="23">
        <v>5</v>
      </c>
      <c r="P1638" s="23" t="s">
        <v>58</v>
      </c>
      <c r="Q1638" s="23" t="s">
        <v>34</v>
      </c>
      <c r="R1638" s="23">
        <f t="shared" si="125"/>
        <v>1</v>
      </c>
      <c r="S1638" s="23" t="str">
        <f t="shared" si="126"/>
        <v>ORD101637_20240127_CUST00558_MED028</v>
      </c>
      <c r="T1638" s="23">
        <f t="shared" si="127"/>
        <v>1</v>
      </c>
      <c r="U1638" s="6">
        <f t="shared" si="128"/>
        <v>97.97</v>
      </c>
      <c r="V1638" s="6">
        <f>tbl_Raw_Data[[#This Row],[Discount_Pct]]*tbl_Raw_Data[[#This Row],[Gross_Amount]]/100</f>
        <v>0</v>
      </c>
      <c r="W1638" s="6">
        <f>tbl_Raw_Data[[#This Row],[Gross_Amount]]-tbl_Raw_Data[[#This Row],[Discount_Amount]]</f>
        <v>97.97</v>
      </c>
      <c r="X1638" s="6">
        <f>tbl_Raw_Data[[#This Row],[Net_Amount_Before_Tax]]*tbl_Raw_Data[[#This Row],[Tax_Pct]]/100</f>
        <v>4.8985000000000003</v>
      </c>
      <c r="Y1638" s="6">
        <f>tbl_Raw_Data[[#This Row],[Net_Amount_Before_Tax]]+tbl_Raw_Data[[#This Row],[Tax_Amount]]</f>
        <v>102.8685</v>
      </c>
      <c r="Z1638" s="6">
        <f t="shared" si="129"/>
        <v>2</v>
      </c>
    </row>
    <row r="1639" spans="1:26" x14ac:dyDescent="0.3">
      <c r="A1639" s="23" t="s">
        <v>2861</v>
      </c>
      <c r="B1639" s="34">
        <v>45529</v>
      </c>
      <c r="C1639" s="23" t="s">
        <v>2862</v>
      </c>
      <c r="D1639" s="23" t="s">
        <v>28</v>
      </c>
      <c r="E1639" s="23" t="s">
        <v>29</v>
      </c>
      <c r="F1639" s="23">
        <v>500081</v>
      </c>
      <c r="G1639" s="23" t="s">
        <v>107</v>
      </c>
      <c r="H1639" s="23" t="s">
        <v>108</v>
      </c>
      <c r="I1639" s="23" t="s">
        <v>63</v>
      </c>
      <c r="J1639" s="23" t="s">
        <v>42</v>
      </c>
      <c r="K1639" s="23" t="s">
        <v>57</v>
      </c>
      <c r="L1639" s="23">
        <v>2</v>
      </c>
      <c r="M1639" s="23">
        <v>104.78</v>
      </c>
      <c r="N1639" s="23">
        <v>20</v>
      </c>
      <c r="O1639" s="23">
        <v>5</v>
      </c>
      <c r="P1639" s="23" t="s">
        <v>65</v>
      </c>
      <c r="Q1639" s="23" t="s">
        <v>34</v>
      </c>
      <c r="R1639" s="23">
        <f t="shared" si="125"/>
        <v>1</v>
      </c>
      <c r="S1639" s="23" t="str">
        <f t="shared" si="126"/>
        <v>ORD101638_20240825_CUST00298_MED005</v>
      </c>
      <c r="T1639" s="23">
        <f t="shared" si="127"/>
        <v>1</v>
      </c>
      <c r="U1639" s="6">
        <f t="shared" si="128"/>
        <v>209.56</v>
      </c>
      <c r="V1639" s="6">
        <f>tbl_Raw_Data[[#This Row],[Discount_Pct]]*tbl_Raw_Data[[#This Row],[Gross_Amount]]/100</f>
        <v>41.911999999999999</v>
      </c>
      <c r="W1639" s="6">
        <f>tbl_Raw_Data[[#This Row],[Gross_Amount]]-tbl_Raw_Data[[#This Row],[Discount_Amount]]</f>
        <v>167.648</v>
      </c>
      <c r="X1639" s="6">
        <f>tbl_Raw_Data[[#This Row],[Net_Amount_Before_Tax]]*tbl_Raw_Data[[#This Row],[Tax_Pct]]/100</f>
        <v>8.3824000000000005</v>
      </c>
      <c r="Y1639" s="6">
        <f>tbl_Raw_Data[[#This Row],[Net_Amount_Before_Tax]]+tbl_Raw_Data[[#This Row],[Tax_Amount]]</f>
        <v>176.03039999999999</v>
      </c>
      <c r="Z1639" s="6">
        <f t="shared" si="129"/>
        <v>1</v>
      </c>
    </row>
    <row r="1640" spans="1:26" x14ac:dyDescent="0.3">
      <c r="A1640" s="23" t="s">
        <v>2863</v>
      </c>
      <c r="B1640" s="34">
        <v>45623</v>
      </c>
      <c r="C1640" s="23" t="s">
        <v>2864</v>
      </c>
      <c r="D1640" s="23" t="s">
        <v>142</v>
      </c>
      <c r="E1640" s="23" t="s">
        <v>81</v>
      </c>
      <c r="F1640" s="23">
        <v>380015</v>
      </c>
      <c r="G1640" s="23" t="s">
        <v>192</v>
      </c>
      <c r="H1640" s="23" t="s">
        <v>193</v>
      </c>
      <c r="I1640" s="23" t="s">
        <v>41</v>
      </c>
      <c r="J1640" s="23" t="s">
        <v>194</v>
      </c>
      <c r="K1640" s="23" t="s">
        <v>24</v>
      </c>
      <c r="L1640" s="23">
        <v>2</v>
      </c>
      <c r="M1640" s="23">
        <v>33.630000000000003</v>
      </c>
      <c r="N1640" s="23">
        <v>5</v>
      </c>
      <c r="O1640" s="23">
        <v>18</v>
      </c>
      <c r="P1640" s="23" t="s">
        <v>58</v>
      </c>
      <c r="Q1640" s="23" t="s">
        <v>34</v>
      </c>
      <c r="R1640" s="23">
        <f t="shared" si="125"/>
        <v>1</v>
      </c>
      <c r="S1640" s="23" t="str">
        <f t="shared" si="126"/>
        <v>ORD101639_20241127_CUST01393_MED002</v>
      </c>
      <c r="T1640" s="23">
        <f t="shared" si="127"/>
        <v>1</v>
      </c>
      <c r="U1640" s="6">
        <f t="shared" si="128"/>
        <v>67.260000000000005</v>
      </c>
      <c r="V1640" s="6">
        <f>tbl_Raw_Data[[#This Row],[Discount_Pct]]*tbl_Raw_Data[[#This Row],[Gross_Amount]]/100</f>
        <v>3.363</v>
      </c>
      <c r="W1640" s="6">
        <f>tbl_Raw_Data[[#This Row],[Gross_Amount]]-tbl_Raw_Data[[#This Row],[Discount_Amount]]</f>
        <v>63.897000000000006</v>
      </c>
      <c r="X1640" s="6">
        <f>tbl_Raw_Data[[#This Row],[Net_Amount_Before_Tax]]*tbl_Raw_Data[[#This Row],[Tax_Pct]]/100</f>
        <v>11.501460000000002</v>
      </c>
      <c r="Y1640" s="6">
        <f>tbl_Raw_Data[[#This Row],[Net_Amount_Before_Tax]]+tbl_Raw_Data[[#This Row],[Tax_Amount]]</f>
        <v>75.39846</v>
      </c>
      <c r="Z1640" s="6">
        <f t="shared" si="129"/>
        <v>5</v>
      </c>
    </row>
    <row r="1641" spans="1:26" x14ac:dyDescent="0.3">
      <c r="A1641" s="23" t="s">
        <v>2865</v>
      </c>
      <c r="B1641" s="34">
        <v>45583</v>
      </c>
      <c r="C1641" s="23" t="s">
        <v>2866</v>
      </c>
      <c r="D1641" s="23" t="s">
        <v>72</v>
      </c>
      <c r="E1641" s="23" t="s">
        <v>73</v>
      </c>
      <c r="F1641" s="23">
        <v>302021</v>
      </c>
      <c r="G1641" s="23" t="s">
        <v>30</v>
      </c>
      <c r="H1641" s="23" t="s">
        <v>31</v>
      </c>
      <c r="I1641" s="23" t="s">
        <v>32</v>
      </c>
      <c r="J1641" s="23" t="s">
        <v>23</v>
      </c>
      <c r="K1641" s="23" t="s">
        <v>24</v>
      </c>
      <c r="L1641" s="23">
        <v>2</v>
      </c>
      <c r="M1641" s="23">
        <v>132.86000000000001</v>
      </c>
      <c r="N1641" s="23">
        <v>10</v>
      </c>
      <c r="O1641" s="23">
        <v>18</v>
      </c>
      <c r="P1641" s="23" t="s">
        <v>43</v>
      </c>
      <c r="Q1641" s="23" t="s">
        <v>90</v>
      </c>
      <c r="R1641" s="23">
        <f t="shared" si="125"/>
        <v>1</v>
      </c>
      <c r="S1641" s="23" t="str">
        <f t="shared" si="126"/>
        <v>ORD101640_20241018_CUST03487_MED017</v>
      </c>
      <c r="T1641" s="23">
        <f t="shared" si="127"/>
        <v>1</v>
      </c>
      <c r="U1641" s="6">
        <f t="shared" si="128"/>
        <v>265.72000000000003</v>
      </c>
      <c r="V1641" s="6">
        <f>tbl_Raw_Data[[#This Row],[Discount_Pct]]*tbl_Raw_Data[[#This Row],[Gross_Amount]]/100</f>
        <v>26.572000000000003</v>
      </c>
      <c r="W1641" s="6">
        <f>tbl_Raw_Data[[#This Row],[Gross_Amount]]-tbl_Raw_Data[[#This Row],[Discount_Amount]]</f>
        <v>239.14800000000002</v>
      </c>
      <c r="X1641" s="6">
        <f>tbl_Raw_Data[[#This Row],[Net_Amount_Before_Tax]]*tbl_Raw_Data[[#This Row],[Tax_Pct]]/100</f>
        <v>43.046640000000004</v>
      </c>
      <c r="Y1641" s="6">
        <f>tbl_Raw_Data[[#This Row],[Net_Amount_Before_Tax]]+tbl_Raw_Data[[#This Row],[Tax_Amount]]</f>
        <v>282.19464000000005</v>
      </c>
      <c r="Z1641" s="6">
        <f t="shared" si="129"/>
        <v>1</v>
      </c>
    </row>
    <row r="1642" spans="1:26" x14ac:dyDescent="0.3">
      <c r="A1642" s="23" t="s">
        <v>2867</v>
      </c>
      <c r="B1642" s="34">
        <v>45998</v>
      </c>
      <c r="C1642" s="23" t="s">
        <v>2868</v>
      </c>
      <c r="D1642" s="23" t="s">
        <v>130</v>
      </c>
      <c r="E1642" s="23" t="s">
        <v>131</v>
      </c>
      <c r="F1642" s="23">
        <v>700091</v>
      </c>
      <c r="G1642" s="23" t="s">
        <v>224</v>
      </c>
      <c r="H1642" s="23" t="s">
        <v>225</v>
      </c>
      <c r="I1642" s="23" t="s">
        <v>147</v>
      </c>
      <c r="J1642" s="23" t="s">
        <v>23</v>
      </c>
      <c r="K1642" s="23" t="s">
        <v>24</v>
      </c>
      <c r="L1642" s="23">
        <v>4</v>
      </c>
      <c r="M1642" s="23">
        <v>52.46</v>
      </c>
      <c r="N1642" s="23">
        <v>10</v>
      </c>
      <c r="O1642" s="23">
        <v>5</v>
      </c>
      <c r="P1642" s="23" t="s">
        <v>43</v>
      </c>
      <c r="Q1642" s="23" t="s">
        <v>34</v>
      </c>
      <c r="R1642" s="23">
        <f t="shared" si="125"/>
        <v>1</v>
      </c>
      <c r="S1642" s="23" t="str">
        <f t="shared" si="126"/>
        <v>ORD101641_20251207_CUST00910_MED015</v>
      </c>
      <c r="T1642" s="23">
        <f t="shared" si="127"/>
        <v>1</v>
      </c>
      <c r="U1642" s="6">
        <f t="shared" si="128"/>
        <v>209.84</v>
      </c>
      <c r="V1642" s="6">
        <f>tbl_Raw_Data[[#This Row],[Discount_Pct]]*tbl_Raw_Data[[#This Row],[Gross_Amount]]/100</f>
        <v>20.984000000000002</v>
      </c>
      <c r="W1642" s="6">
        <f>tbl_Raw_Data[[#This Row],[Gross_Amount]]-tbl_Raw_Data[[#This Row],[Discount_Amount]]</f>
        <v>188.85599999999999</v>
      </c>
      <c r="X1642" s="6">
        <f>tbl_Raw_Data[[#This Row],[Net_Amount_Before_Tax]]*tbl_Raw_Data[[#This Row],[Tax_Pct]]/100</f>
        <v>9.4428000000000001</v>
      </c>
      <c r="Y1642" s="6">
        <f>tbl_Raw_Data[[#This Row],[Net_Amount_Before_Tax]]+tbl_Raw_Data[[#This Row],[Tax_Amount]]</f>
        <v>198.2988</v>
      </c>
      <c r="Z1642" s="6">
        <f t="shared" si="129"/>
        <v>3</v>
      </c>
    </row>
    <row r="1643" spans="1:26" x14ac:dyDescent="0.3">
      <c r="A1643" s="23" t="s">
        <v>2867</v>
      </c>
      <c r="B1643" s="34">
        <v>45819</v>
      </c>
      <c r="C1643" s="23" t="s">
        <v>2869</v>
      </c>
      <c r="D1643" s="23" t="s">
        <v>100</v>
      </c>
      <c r="E1643" s="23" t="s">
        <v>101</v>
      </c>
      <c r="F1643" s="23">
        <v>201307</v>
      </c>
      <c r="G1643" s="23" t="s">
        <v>154</v>
      </c>
      <c r="H1643" s="23" t="s">
        <v>155</v>
      </c>
      <c r="I1643" s="23" t="s">
        <v>134</v>
      </c>
      <c r="J1643" s="23" t="s">
        <v>156</v>
      </c>
      <c r="K1643" s="23" t="s">
        <v>57</v>
      </c>
      <c r="L1643" s="23">
        <v>4</v>
      </c>
      <c r="M1643" s="23">
        <v>43.1</v>
      </c>
      <c r="N1643" s="23">
        <v>15</v>
      </c>
      <c r="O1643" s="23">
        <v>5</v>
      </c>
      <c r="P1643" s="23" t="s">
        <v>43</v>
      </c>
      <c r="Q1643" s="23" t="s">
        <v>34</v>
      </c>
      <c r="R1643" s="23">
        <f t="shared" si="125"/>
        <v>1</v>
      </c>
      <c r="S1643" s="23" t="str">
        <f t="shared" si="126"/>
        <v>ORD101641_20250611_CUST03026_MED006</v>
      </c>
      <c r="T1643" s="23">
        <f t="shared" si="127"/>
        <v>1</v>
      </c>
      <c r="U1643" s="6">
        <f t="shared" si="128"/>
        <v>172.4</v>
      </c>
      <c r="V1643" s="6">
        <f>tbl_Raw_Data[[#This Row],[Discount_Pct]]*tbl_Raw_Data[[#This Row],[Gross_Amount]]/100</f>
        <v>25.86</v>
      </c>
      <c r="W1643" s="6">
        <f>tbl_Raw_Data[[#This Row],[Gross_Amount]]-tbl_Raw_Data[[#This Row],[Discount_Amount]]</f>
        <v>146.54000000000002</v>
      </c>
      <c r="X1643" s="6">
        <f>tbl_Raw_Data[[#This Row],[Net_Amount_Before_Tax]]*tbl_Raw_Data[[#This Row],[Tax_Pct]]/100</f>
        <v>7.3270000000000008</v>
      </c>
      <c r="Y1643" s="6">
        <f>tbl_Raw_Data[[#This Row],[Net_Amount_Before_Tax]]+tbl_Raw_Data[[#This Row],[Tax_Amount]]</f>
        <v>153.86700000000002</v>
      </c>
      <c r="Z1643" s="6">
        <f t="shared" si="129"/>
        <v>1</v>
      </c>
    </row>
    <row r="1644" spans="1:26" x14ac:dyDescent="0.3">
      <c r="A1644" s="23" t="s">
        <v>2870</v>
      </c>
      <c r="B1644" s="34">
        <v>45400</v>
      </c>
      <c r="C1644" s="23" t="s">
        <v>2871</v>
      </c>
      <c r="D1644" s="23" t="s">
        <v>92</v>
      </c>
      <c r="E1644" s="23" t="s">
        <v>93</v>
      </c>
      <c r="F1644" s="23">
        <v>560001</v>
      </c>
      <c r="G1644" s="23" t="s">
        <v>132</v>
      </c>
      <c r="H1644" s="23" t="s">
        <v>133</v>
      </c>
      <c r="I1644" s="23" t="s">
        <v>134</v>
      </c>
      <c r="J1644" s="23" t="s">
        <v>135</v>
      </c>
      <c r="K1644" s="23" t="s">
        <v>57</v>
      </c>
      <c r="L1644" s="23">
        <v>3</v>
      </c>
      <c r="M1644" s="23">
        <v>68.56</v>
      </c>
      <c r="N1644" s="23">
        <v>10</v>
      </c>
      <c r="O1644" s="23">
        <v>18</v>
      </c>
      <c r="P1644" s="23" t="s">
        <v>58</v>
      </c>
      <c r="Q1644" s="23" t="s">
        <v>34</v>
      </c>
      <c r="R1644" s="23">
        <f t="shared" si="125"/>
        <v>1</v>
      </c>
      <c r="S1644" s="23" t="str">
        <f t="shared" si="126"/>
        <v>ORD101643_20240418_CUST03019_MED007</v>
      </c>
      <c r="T1644" s="23">
        <f t="shared" si="127"/>
        <v>1</v>
      </c>
      <c r="U1644" s="6">
        <f t="shared" si="128"/>
        <v>205.68</v>
      </c>
      <c r="V1644" s="6">
        <f>tbl_Raw_Data[[#This Row],[Discount_Pct]]*tbl_Raw_Data[[#This Row],[Gross_Amount]]/100</f>
        <v>20.568000000000001</v>
      </c>
      <c r="W1644" s="6">
        <f>tbl_Raw_Data[[#This Row],[Gross_Amount]]-tbl_Raw_Data[[#This Row],[Discount_Amount]]</f>
        <v>185.11199999999999</v>
      </c>
      <c r="X1644" s="6">
        <f>tbl_Raw_Data[[#This Row],[Net_Amount_Before_Tax]]*tbl_Raw_Data[[#This Row],[Tax_Pct]]/100</f>
        <v>33.320160000000001</v>
      </c>
      <c r="Y1644" s="6">
        <f>tbl_Raw_Data[[#This Row],[Net_Amount_Before_Tax]]+tbl_Raw_Data[[#This Row],[Tax_Amount]]</f>
        <v>218.43216000000001</v>
      </c>
      <c r="Z1644" s="6">
        <f t="shared" si="129"/>
        <v>3</v>
      </c>
    </row>
    <row r="1645" spans="1:26" x14ac:dyDescent="0.3">
      <c r="A1645" s="23" t="s">
        <v>2872</v>
      </c>
      <c r="B1645" s="34">
        <v>45352</v>
      </c>
      <c r="C1645" s="23" t="s">
        <v>2343</v>
      </c>
      <c r="D1645" s="23" t="s">
        <v>100</v>
      </c>
      <c r="E1645" s="23" t="s">
        <v>101</v>
      </c>
      <c r="F1645" s="23">
        <v>201303</v>
      </c>
      <c r="G1645" s="23" t="s">
        <v>39</v>
      </c>
      <c r="H1645" s="23" t="s">
        <v>40</v>
      </c>
      <c r="I1645" s="23" t="s">
        <v>41</v>
      </c>
      <c r="J1645" s="23" t="s">
        <v>42</v>
      </c>
      <c r="K1645" s="23" t="s">
        <v>24</v>
      </c>
      <c r="L1645" s="23">
        <v>4</v>
      </c>
      <c r="M1645" s="23">
        <v>30.61</v>
      </c>
      <c r="N1645" s="23">
        <v>5</v>
      </c>
      <c r="O1645" s="23">
        <v>12</v>
      </c>
      <c r="P1645" s="23" t="s">
        <v>43</v>
      </c>
      <c r="Q1645" s="23" t="s">
        <v>90</v>
      </c>
      <c r="R1645" s="23">
        <f t="shared" si="125"/>
        <v>1</v>
      </c>
      <c r="S1645" s="23" t="str">
        <f t="shared" si="126"/>
        <v>ORD101644_20240301_CUST01545_MED001</v>
      </c>
      <c r="T1645" s="23">
        <f t="shared" si="127"/>
        <v>1</v>
      </c>
      <c r="U1645" s="6">
        <f t="shared" si="128"/>
        <v>122.44</v>
      </c>
      <c r="V1645" s="6">
        <f>tbl_Raw_Data[[#This Row],[Discount_Pct]]*tbl_Raw_Data[[#This Row],[Gross_Amount]]/100</f>
        <v>6.1220000000000008</v>
      </c>
      <c r="W1645" s="6">
        <f>tbl_Raw_Data[[#This Row],[Gross_Amount]]-tbl_Raw_Data[[#This Row],[Discount_Amount]]</f>
        <v>116.318</v>
      </c>
      <c r="X1645" s="6">
        <f>tbl_Raw_Data[[#This Row],[Net_Amount_Before_Tax]]*tbl_Raw_Data[[#This Row],[Tax_Pct]]/100</f>
        <v>13.958159999999999</v>
      </c>
      <c r="Y1645" s="6">
        <f>tbl_Raw_Data[[#This Row],[Net_Amount_Before_Tax]]+tbl_Raw_Data[[#This Row],[Tax_Amount]]</f>
        <v>130.27616</v>
      </c>
      <c r="Z1645" s="6">
        <f t="shared" si="129"/>
        <v>2</v>
      </c>
    </row>
    <row r="1646" spans="1:26" x14ac:dyDescent="0.3">
      <c r="A1646" s="23" t="s">
        <v>2873</v>
      </c>
      <c r="B1646" s="34">
        <v>45837</v>
      </c>
      <c r="C1646" s="23" t="s">
        <v>2874</v>
      </c>
      <c r="D1646" s="23" t="s">
        <v>183</v>
      </c>
      <c r="E1646" s="23" t="s">
        <v>184</v>
      </c>
      <c r="F1646" s="23">
        <v>122002</v>
      </c>
      <c r="G1646" s="23" t="s">
        <v>145</v>
      </c>
      <c r="H1646" s="23" t="s">
        <v>146</v>
      </c>
      <c r="I1646" s="23" t="s">
        <v>147</v>
      </c>
      <c r="J1646" s="23" t="s">
        <v>148</v>
      </c>
      <c r="K1646" s="23" t="s">
        <v>24</v>
      </c>
      <c r="L1646" s="23">
        <v>1</v>
      </c>
      <c r="M1646" s="23">
        <v>112.42</v>
      </c>
      <c r="N1646" s="23">
        <v>10</v>
      </c>
      <c r="O1646" s="23">
        <v>5</v>
      </c>
      <c r="P1646" s="23" t="s">
        <v>65</v>
      </c>
      <c r="Q1646" s="23" t="s">
        <v>90</v>
      </c>
      <c r="R1646" s="23">
        <f t="shared" si="125"/>
        <v>1</v>
      </c>
      <c r="S1646" s="23" t="str">
        <f t="shared" si="126"/>
        <v>ORD101645_20250629_CUST00677_MED016</v>
      </c>
      <c r="T1646" s="23">
        <f t="shared" si="127"/>
        <v>1</v>
      </c>
      <c r="U1646" s="6">
        <f t="shared" si="128"/>
        <v>112.42</v>
      </c>
      <c r="V1646" s="6">
        <f>tbl_Raw_Data[[#This Row],[Discount_Pct]]*tbl_Raw_Data[[#This Row],[Gross_Amount]]/100</f>
        <v>11.242000000000001</v>
      </c>
      <c r="W1646" s="6">
        <f>tbl_Raw_Data[[#This Row],[Gross_Amount]]-tbl_Raw_Data[[#This Row],[Discount_Amount]]</f>
        <v>101.178</v>
      </c>
      <c r="X1646" s="6">
        <f>tbl_Raw_Data[[#This Row],[Net_Amount_Before_Tax]]*tbl_Raw_Data[[#This Row],[Tax_Pct]]/100</f>
        <v>5.0588999999999995</v>
      </c>
      <c r="Y1646" s="6">
        <f>tbl_Raw_Data[[#This Row],[Net_Amount_Before_Tax]]+tbl_Raw_Data[[#This Row],[Tax_Amount]]</f>
        <v>106.23689999999999</v>
      </c>
      <c r="Z1646" s="6">
        <f t="shared" si="129"/>
        <v>0</v>
      </c>
    </row>
    <row r="1647" spans="1:26" x14ac:dyDescent="0.3">
      <c r="A1647" s="23" t="s">
        <v>2875</v>
      </c>
      <c r="B1647" s="34">
        <v>45558</v>
      </c>
      <c r="C1647" s="23" t="s">
        <v>2876</v>
      </c>
      <c r="D1647" s="23" t="s">
        <v>46</v>
      </c>
      <c r="E1647" s="23" t="s">
        <v>47</v>
      </c>
      <c r="F1647" s="23">
        <v>411001</v>
      </c>
      <c r="G1647" s="23" t="s">
        <v>124</v>
      </c>
      <c r="H1647" s="23" t="s">
        <v>125</v>
      </c>
      <c r="I1647" s="23" t="s">
        <v>104</v>
      </c>
      <c r="J1647" s="23" t="s">
        <v>114</v>
      </c>
      <c r="K1647" s="23" t="s">
        <v>24</v>
      </c>
      <c r="L1647" s="23">
        <v>2</v>
      </c>
      <c r="M1647" s="23">
        <v>116.22</v>
      </c>
      <c r="N1647" s="23">
        <v>5</v>
      </c>
      <c r="O1647" s="23">
        <v>12</v>
      </c>
      <c r="P1647" s="23" t="s">
        <v>65</v>
      </c>
      <c r="Q1647" s="23" t="s">
        <v>34</v>
      </c>
      <c r="R1647" s="23">
        <f t="shared" si="125"/>
        <v>1</v>
      </c>
      <c r="S1647" s="23" t="str">
        <f t="shared" si="126"/>
        <v>ORD101646_20240923_CUST03060_MED018</v>
      </c>
      <c r="T1647" s="23">
        <f t="shared" si="127"/>
        <v>1</v>
      </c>
      <c r="U1647" s="6">
        <f t="shared" si="128"/>
        <v>232.44</v>
      </c>
      <c r="V1647" s="6">
        <f>tbl_Raw_Data[[#This Row],[Discount_Pct]]*tbl_Raw_Data[[#This Row],[Gross_Amount]]/100</f>
        <v>11.622</v>
      </c>
      <c r="W1647" s="6">
        <f>tbl_Raw_Data[[#This Row],[Gross_Amount]]-tbl_Raw_Data[[#This Row],[Discount_Amount]]</f>
        <v>220.81799999999998</v>
      </c>
      <c r="X1647" s="6">
        <f>tbl_Raw_Data[[#This Row],[Net_Amount_Before_Tax]]*tbl_Raw_Data[[#This Row],[Tax_Pct]]/100</f>
        <v>26.498159999999999</v>
      </c>
      <c r="Y1647" s="6">
        <f>tbl_Raw_Data[[#This Row],[Net_Amount_Before_Tax]]+tbl_Raw_Data[[#This Row],[Tax_Amount]]</f>
        <v>247.31615999999997</v>
      </c>
      <c r="Z1647" s="6">
        <f t="shared" si="129"/>
        <v>3</v>
      </c>
    </row>
    <row r="1648" spans="1:26" x14ac:dyDescent="0.3">
      <c r="A1648" s="23" t="s">
        <v>2877</v>
      </c>
      <c r="B1648" s="34">
        <v>45815</v>
      </c>
      <c r="C1648" s="23" t="s">
        <v>2878</v>
      </c>
      <c r="D1648" s="23" t="s">
        <v>183</v>
      </c>
      <c r="E1648" s="23" t="s">
        <v>184</v>
      </c>
      <c r="F1648" s="23">
        <v>122002</v>
      </c>
      <c r="G1648" s="23" t="s">
        <v>48</v>
      </c>
      <c r="H1648" s="23" t="s">
        <v>49</v>
      </c>
      <c r="I1648" s="23" t="s">
        <v>50</v>
      </c>
      <c r="J1648" s="23" t="s">
        <v>23</v>
      </c>
      <c r="K1648" s="23" t="s">
        <v>24</v>
      </c>
      <c r="L1648" s="23">
        <v>2</v>
      </c>
      <c r="M1648" s="23">
        <v>110.27</v>
      </c>
      <c r="N1648" s="23">
        <v>15</v>
      </c>
      <c r="O1648" s="23">
        <v>12</v>
      </c>
      <c r="P1648" s="23" t="s">
        <v>58</v>
      </c>
      <c r="Q1648" s="23" t="s">
        <v>34</v>
      </c>
      <c r="R1648" s="23">
        <f t="shared" si="125"/>
        <v>1</v>
      </c>
      <c r="S1648" s="23" t="str">
        <f t="shared" si="126"/>
        <v>ORD101647_20250607_CUST03346_MED028</v>
      </c>
      <c r="T1648" s="23">
        <f t="shared" si="127"/>
        <v>1</v>
      </c>
      <c r="U1648" s="6">
        <f t="shared" si="128"/>
        <v>220.54</v>
      </c>
      <c r="V1648" s="6">
        <f>tbl_Raw_Data[[#This Row],[Discount_Pct]]*tbl_Raw_Data[[#This Row],[Gross_Amount]]/100</f>
        <v>33.080999999999996</v>
      </c>
      <c r="W1648" s="6">
        <f>tbl_Raw_Data[[#This Row],[Gross_Amount]]-tbl_Raw_Data[[#This Row],[Discount_Amount]]</f>
        <v>187.459</v>
      </c>
      <c r="X1648" s="6">
        <f>tbl_Raw_Data[[#This Row],[Net_Amount_Before_Tax]]*tbl_Raw_Data[[#This Row],[Tax_Pct]]/100</f>
        <v>22.495079999999998</v>
      </c>
      <c r="Y1648" s="6">
        <f>tbl_Raw_Data[[#This Row],[Net_Amount_Before_Tax]]+tbl_Raw_Data[[#This Row],[Tax_Amount]]</f>
        <v>209.95408</v>
      </c>
      <c r="Z1648" s="6">
        <f t="shared" si="129"/>
        <v>2</v>
      </c>
    </row>
    <row r="1649" spans="1:26" x14ac:dyDescent="0.3">
      <c r="A1649" s="23" t="s">
        <v>2879</v>
      </c>
      <c r="B1649" s="34">
        <v>45854</v>
      </c>
      <c r="C1649" s="23" t="s">
        <v>2880</v>
      </c>
      <c r="D1649" s="23" t="s">
        <v>100</v>
      </c>
      <c r="E1649" s="23" t="s">
        <v>101</v>
      </c>
      <c r="F1649" s="23">
        <v>201303</v>
      </c>
      <c r="G1649" s="23" t="s">
        <v>224</v>
      </c>
      <c r="H1649" s="23" t="s">
        <v>225</v>
      </c>
      <c r="I1649" s="23" t="s">
        <v>147</v>
      </c>
      <c r="J1649" s="23" t="s">
        <v>23</v>
      </c>
      <c r="K1649" s="23" t="s">
        <v>24</v>
      </c>
      <c r="L1649" s="23">
        <v>5</v>
      </c>
      <c r="M1649" s="23">
        <v>50.6</v>
      </c>
      <c r="N1649" s="23">
        <v>0</v>
      </c>
      <c r="O1649" s="23">
        <v>12</v>
      </c>
      <c r="P1649" s="23" t="s">
        <v>43</v>
      </c>
      <c r="Q1649" s="23" t="s">
        <v>90</v>
      </c>
      <c r="R1649" s="23">
        <f t="shared" si="125"/>
        <v>1</v>
      </c>
      <c r="S1649" s="23" t="str">
        <f t="shared" si="126"/>
        <v>ORD101648_20250716_CUST00745_MED015</v>
      </c>
      <c r="T1649" s="23">
        <f t="shared" si="127"/>
        <v>1</v>
      </c>
      <c r="U1649" s="6">
        <f t="shared" si="128"/>
        <v>253</v>
      </c>
      <c r="V1649" s="6">
        <f>tbl_Raw_Data[[#This Row],[Discount_Pct]]*tbl_Raw_Data[[#This Row],[Gross_Amount]]/100</f>
        <v>0</v>
      </c>
      <c r="W1649" s="6">
        <f>tbl_Raw_Data[[#This Row],[Gross_Amount]]-tbl_Raw_Data[[#This Row],[Discount_Amount]]</f>
        <v>253</v>
      </c>
      <c r="X1649" s="6">
        <f>tbl_Raw_Data[[#This Row],[Net_Amount_Before_Tax]]*tbl_Raw_Data[[#This Row],[Tax_Pct]]/100</f>
        <v>30.36</v>
      </c>
      <c r="Y1649" s="6">
        <f>tbl_Raw_Data[[#This Row],[Net_Amount_Before_Tax]]+tbl_Raw_Data[[#This Row],[Tax_Amount]]</f>
        <v>283.36</v>
      </c>
      <c r="Z1649" s="6">
        <f t="shared" si="129"/>
        <v>0</v>
      </c>
    </row>
    <row r="1650" spans="1:26" x14ac:dyDescent="0.3">
      <c r="A1650" s="23" t="s">
        <v>2881</v>
      </c>
      <c r="B1650" s="34">
        <v>45514</v>
      </c>
      <c r="C1650" s="23" t="s">
        <v>2882</v>
      </c>
      <c r="D1650" s="23" t="s">
        <v>52</v>
      </c>
      <c r="E1650" s="23" t="s">
        <v>52</v>
      </c>
      <c r="F1650" s="23">
        <v>160017</v>
      </c>
      <c r="G1650" s="23" t="s">
        <v>233</v>
      </c>
      <c r="H1650" s="23" t="s">
        <v>234</v>
      </c>
      <c r="I1650" s="23" t="s">
        <v>104</v>
      </c>
      <c r="J1650" s="23" t="s">
        <v>42</v>
      </c>
      <c r="K1650" s="23" t="s">
        <v>24</v>
      </c>
      <c r="L1650" s="23">
        <v>5</v>
      </c>
      <c r="M1650" s="23">
        <v>170.75</v>
      </c>
      <c r="N1650" s="23">
        <v>15</v>
      </c>
      <c r="O1650" s="23">
        <v>5</v>
      </c>
      <c r="P1650" s="23" t="s">
        <v>43</v>
      </c>
      <c r="Q1650" s="23" t="s">
        <v>34</v>
      </c>
      <c r="R1650" s="23">
        <f t="shared" si="125"/>
        <v>1</v>
      </c>
      <c r="S1650" s="23" t="str">
        <f t="shared" si="126"/>
        <v>ORD101649_20240810_CUST02313_MED019</v>
      </c>
      <c r="T1650" s="23">
        <f t="shared" si="127"/>
        <v>1</v>
      </c>
      <c r="U1650" s="6">
        <f t="shared" si="128"/>
        <v>853.75</v>
      </c>
      <c r="V1650" s="6">
        <f>tbl_Raw_Data[[#This Row],[Discount_Pct]]*tbl_Raw_Data[[#This Row],[Gross_Amount]]/100</f>
        <v>128.0625</v>
      </c>
      <c r="W1650" s="6">
        <f>tbl_Raw_Data[[#This Row],[Gross_Amount]]-tbl_Raw_Data[[#This Row],[Discount_Amount]]</f>
        <v>725.6875</v>
      </c>
      <c r="X1650" s="6">
        <f>tbl_Raw_Data[[#This Row],[Net_Amount_Before_Tax]]*tbl_Raw_Data[[#This Row],[Tax_Pct]]/100</f>
        <v>36.284374999999997</v>
      </c>
      <c r="Y1650" s="6">
        <f>tbl_Raw_Data[[#This Row],[Net_Amount_Before_Tax]]+tbl_Raw_Data[[#This Row],[Tax_Amount]]</f>
        <v>761.97187499999995</v>
      </c>
      <c r="Z1650" s="6">
        <f t="shared" si="129"/>
        <v>1</v>
      </c>
    </row>
    <row r="1651" spans="1:26" x14ac:dyDescent="0.3">
      <c r="A1651" s="23" t="s">
        <v>2883</v>
      </c>
      <c r="B1651" s="34">
        <v>45872</v>
      </c>
      <c r="C1651" s="23" t="s">
        <v>2884</v>
      </c>
      <c r="D1651" s="23" t="s">
        <v>28</v>
      </c>
      <c r="E1651" s="23" t="s">
        <v>29</v>
      </c>
      <c r="F1651" s="23">
        <v>500081</v>
      </c>
      <c r="G1651" s="23" t="s">
        <v>20</v>
      </c>
      <c r="H1651" s="23" t="s">
        <v>21</v>
      </c>
      <c r="I1651" s="23" t="s">
        <v>22</v>
      </c>
      <c r="J1651" s="23" t="s">
        <v>23</v>
      </c>
      <c r="K1651" s="23" t="s">
        <v>24</v>
      </c>
      <c r="L1651" s="23">
        <v>1</v>
      </c>
      <c r="M1651" s="23">
        <v>125.04</v>
      </c>
      <c r="N1651" s="23">
        <v>0</v>
      </c>
      <c r="O1651" s="23">
        <v>12</v>
      </c>
      <c r="P1651" s="23" t="s">
        <v>58</v>
      </c>
      <c r="Q1651" s="23" t="s">
        <v>34</v>
      </c>
      <c r="R1651" s="23">
        <f t="shared" si="125"/>
        <v>1</v>
      </c>
      <c r="S1651" s="23" t="str">
        <f t="shared" si="126"/>
        <v>ORD101650_20250803_CUST02519_MED024</v>
      </c>
      <c r="T1651" s="23">
        <f t="shared" si="127"/>
        <v>1</v>
      </c>
      <c r="U1651" s="6">
        <f t="shared" si="128"/>
        <v>125.04</v>
      </c>
      <c r="V1651" s="6">
        <f>tbl_Raw_Data[[#This Row],[Discount_Pct]]*tbl_Raw_Data[[#This Row],[Gross_Amount]]/100</f>
        <v>0</v>
      </c>
      <c r="W1651" s="6">
        <f>tbl_Raw_Data[[#This Row],[Gross_Amount]]-tbl_Raw_Data[[#This Row],[Discount_Amount]]</f>
        <v>125.04</v>
      </c>
      <c r="X1651" s="6">
        <f>tbl_Raw_Data[[#This Row],[Net_Amount_Before_Tax]]*tbl_Raw_Data[[#This Row],[Tax_Pct]]/100</f>
        <v>15.004799999999999</v>
      </c>
      <c r="Y1651" s="6">
        <f>tbl_Raw_Data[[#This Row],[Net_Amount_Before_Tax]]+tbl_Raw_Data[[#This Row],[Tax_Amount]]</f>
        <v>140.04480000000001</v>
      </c>
      <c r="Z1651" s="6">
        <f t="shared" si="129"/>
        <v>2</v>
      </c>
    </row>
    <row r="1652" spans="1:26" x14ac:dyDescent="0.3">
      <c r="A1652" s="23" t="s">
        <v>2885</v>
      </c>
      <c r="B1652" s="34">
        <v>45533</v>
      </c>
      <c r="C1652" s="23" t="s">
        <v>1466</v>
      </c>
      <c r="D1652" s="23" t="s">
        <v>72</v>
      </c>
      <c r="E1652" s="23" t="s">
        <v>73</v>
      </c>
      <c r="F1652" s="23">
        <v>302017</v>
      </c>
      <c r="G1652" s="23" t="s">
        <v>107</v>
      </c>
      <c r="H1652" s="23" t="s">
        <v>108</v>
      </c>
      <c r="I1652" s="23" t="s">
        <v>63</v>
      </c>
      <c r="J1652" s="23" t="s">
        <v>42</v>
      </c>
      <c r="K1652" s="23" t="s">
        <v>57</v>
      </c>
      <c r="L1652" s="23">
        <v>1</v>
      </c>
      <c r="M1652" s="23">
        <v>87.87</v>
      </c>
      <c r="N1652" s="23">
        <v>10</v>
      </c>
      <c r="O1652" s="23">
        <v>18</v>
      </c>
      <c r="P1652" s="23" t="s">
        <v>89</v>
      </c>
      <c r="Q1652" s="23" t="s">
        <v>34</v>
      </c>
      <c r="R1652" s="23">
        <f t="shared" si="125"/>
        <v>1</v>
      </c>
      <c r="S1652" s="23" t="str">
        <f t="shared" si="126"/>
        <v>ORD101651_20240829_CUST02266_MED005</v>
      </c>
      <c r="T1652" s="23">
        <f t="shared" si="127"/>
        <v>1</v>
      </c>
      <c r="U1652" s="6">
        <f t="shared" si="128"/>
        <v>87.87</v>
      </c>
      <c r="V1652" s="6">
        <f>tbl_Raw_Data[[#This Row],[Discount_Pct]]*tbl_Raw_Data[[#This Row],[Gross_Amount]]/100</f>
        <v>8.7870000000000008</v>
      </c>
      <c r="W1652" s="6">
        <f>tbl_Raw_Data[[#This Row],[Gross_Amount]]-tbl_Raw_Data[[#This Row],[Discount_Amount]]</f>
        <v>79.082999999999998</v>
      </c>
      <c r="X1652" s="6">
        <f>tbl_Raw_Data[[#This Row],[Net_Amount_Before_Tax]]*tbl_Raw_Data[[#This Row],[Tax_Pct]]/100</f>
        <v>14.23494</v>
      </c>
      <c r="Y1652" s="6">
        <f>tbl_Raw_Data[[#This Row],[Net_Amount_Before_Tax]]+tbl_Raw_Data[[#This Row],[Tax_Amount]]</f>
        <v>93.317939999999993</v>
      </c>
      <c r="Z1652" s="6">
        <f t="shared" si="129"/>
        <v>3</v>
      </c>
    </row>
    <row r="1653" spans="1:26" x14ac:dyDescent="0.3">
      <c r="A1653" s="23" t="s">
        <v>2886</v>
      </c>
      <c r="B1653" s="34">
        <v>45607</v>
      </c>
      <c r="C1653" s="23" t="s">
        <v>2887</v>
      </c>
      <c r="D1653" s="23" t="s">
        <v>130</v>
      </c>
      <c r="E1653" s="23" t="s">
        <v>131</v>
      </c>
      <c r="F1653" s="23">
        <v>700019</v>
      </c>
      <c r="G1653" s="23" t="s">
        <v>61</v>
      </c>
      <c r="H1653" s="23" t="s">
        <v>62</v>
      </c>
      <c r="I1653" s="23" t="s">
        <v>63</v>
      </c>
      <c r="J1653" s="23" t="s">
        <v>64</v>
      </c>
      <c r="K1653" s="23" t="s">
        <v>57</v>
      </c>
      <c r="L1653" s="23">
        <v>2</v>
      </c>
      <c r="M1653" s="23">
        <v>115.94</v>
      </c>
      <c r="N1653" s="23">
        <v>10</v>
      </c>
      <c r="O1653" s="23">
        <v>12</v>
      </c>
      <c r="P1653" s="23" t="s">
        <v>43</v>
      </c>
      <c r="Q1653" s="23" t="s">
        <v>26</v>
      </c>
      <c r="R1653" s="23">
        <f t="shared" si="125"/>
        <v>1</v>
      </c>
      <c r="S1653" s="23" t="str">
        <f t="shared" si="126"/>
        <v>ORD101652_20241111_CUST01093_MED004</v>
      </c>
      <c r="T1653" s="23">
        <f t="shared" si="127"/>
        <v>1</v>
      </c>
      <c r="U1653" s="6">
        <f t="shared" si="128"/>
        <v>231.88</v>
      </c>
      <c r="V1653" s="6">
        <f>tbl_Raw_Data[[#This Row],[Discount_Pct]]*tbl_Raw_Data[[#This Row],[Gross_Amount]]/100</f>
        <v>23.188000000000002</v>
      </c>
      <c r="W1653" s="6">
        <f>tbl_Raw_Data[[#This Row],[Gross_Amount]]-tbl_Raw_Data[[#This Row],[Discount_Amount]]</f>
        <v>208.69200000000001</v>
      </c>
      <c r="X1653" s="6">
        <f>tbl_Raw_Data[[#This Row],[Net_Amount_Before_Tax]]*tbl_Raw_Data[[#This Row],[Tax_Pct]]/100</f>
        <v>25.043040000000001</v>
      </c>
      <c r="Y1653" s="6">
        <f>tbl_Raw_Data[[#This Row],[Net_Amount_Before_Tax]]+tbl_Raw_Data[[#This Row],[Tax_Amount]]</f>
        <v>233.73504</v>
      </c>
      <c r="Z1653" s="6">
        <f t="shared" si="129"/>
        <v>0</v>
      </c>
    </row>
    <row r="1654" spans="1:26" x14ac:dyDescent="0.3">
      <c r="A1654" s="23" t="s">
        <v>2888</v>
      </c>
      <c r="B1654" s="34">
        <v>45312</v>
      </c>
      <c r="C1654" s="23" t="s">
        <v>2201</v>
      </c>
      <c r="D1654" s="23" t="s">
        <v>46</v>
      </c>
      <c r="E1654" s="23" t="s">
        <v>47</v>
      </c>
      <c r="F1654" s="23">
        <v>411057</v>
      </c>
      <c r="G1654" s="23" t="s">
        <v>185</v>
      </c>
      <c r="H1654" s="23" t="s">
        <v>186</v>
      </c>
      <c r="I1654" s="23" t="s">
        <v>76</v>
      </c>
      <c r="J1654" s="23" t="s">
        <v>187</v>
      </c>
      <c r="K1654" s="23" t="s">
        <v>57</v>
      </c>
      <c r="L1654" s="23">
        <v>3</v>
      </c>
      <c r="M1654" s="23">
        <v>91.16</v>
      </c>
      <c r="N1654" s="23">
        <v>15</v>
      </c>
      <c r="O1654" s="23">
        <v>12</v>
      </c>
      <c r="P1654" s="23" t="s">
        <v>58</v>
      </c>
      <c r="Q1654" s="23" t="s">
        <v>34</v>
      </c>
      <c r="R1654" s="23">
        <f t="shared" si="125"/>
        <v>1</v>
      </c>
      <c r="S1654" s="23" t="str">
        <f t="shared" si="126"/>
        <v>ORD101653_20240121_CUST02339_MED009</v>
      </c>
      <c r="T1654" s="23">
        <f t="shared" si="127"/>
        <v>1</v>
      </c>
      <c r="U1654" s="6">
        <f t="shared" si="128"/>
        <v>273.48</v>
      </c>
      <c r="V1654" s="6">
        <f>tbl_Raw_Data[[#This Row],[Discount_Pct]]*tbl_Raw_Data[[#This Row],[Gross_Amount]]/100</f>
        <v>41.022000000000006</v>
      </c>
      <c r="W1654" s="6">
        <f>tbl_Raw_Data[[#This Row],[Gross_Amount]]-tbl_Raw_Data[[#This Row],[Discount_Amount]]</f>
        <v>232.45800000000003</v>
      </c>
      <c r="X1654" s="6">
        <f>tbl_Raw_Data[[#This Row],[Net_Amount_Before_Tax]]*tbl_Raw_Data[[#This Row],[Tax_Pct]]/100</f>
        <v>27.894960000000001</v>
      </c>
      <c r="Y1654" s="6">
        <f>tbl_Raw_Data[[#This Row],[Net_Amount_Before_Tax]]+tbl_Raw_Data[[#This Row],[Tax_Amount]]</f>
        <v>260.35296000000005</v>
      </c>
      <c r="Z1654" s="6">
        <f t="shared" si="129"/>
        <v>3</v>
      </c>
    </row>
    <row r="1655" spans="1:26" x14ac:dyDescent="0.3">
      <c r="A1655" s="23" t="s">
        <v>2889</v>
      </c>
      <c r="B1655" s="34">
        <v>45749</v>
      </c>
      <c r="C1655" s="23" t="s">
        <v>273</v>
      </c>
      <c r="D1655" s="23" t="s">
        <v>37</v>
      </c>
      <c r="E1655" s="23" t="s">
        <v>38</v>
      </c>
      <c r="F1655" s="23">
        <v>452018</v>
      </c>
      <c r="G1655" s="23" t="s">
        <v>48</v>
      </c>
      <c r="H1655" s="23" t="s">
        <v>49</v>
      </c>
      <c r="I1655" s="23" t="s">
        <v>50</v>
      </c>
      <c r="J1655" s="23" t="s">
        <v>23</v>
      </c>
      <c r="K1655" s="23" t="s">
        <v>24</v>
      </c>
      <c r="L1655" s="23">
        <v>3</v>
      </c>
      <c r="M1655" s="23">
        <v>109.83</v>
      </c>
      <c r="N1655" s="23">
        <v>0</v>
      </c>
      <c r="O1655" s="23">
        <v>5</v>
      </c>
      <c r="P1655" s="23" t="s">
        <v>25</v>
      </c>
      <c r="Q1655" s="23" t="s">
        <v>34</v>
      </c>
      <c r="R1655" s="23">
        <f t="shared" si="125"/>
        <v>1</v>
      </c>
      <c r="S1655" s="23" t="str">
        <f t="shared" si="126"/>
        <v>ORD101654_20250402_CUST02473_MED028</v>
      </c>
      <c r="T1655" s="23">
        <f t="shared" si="127"/>
        <v>1</v>
      </c>
      <c r="U1655" s="6">
        <f t="shared" si="128"/>
        <v>329.49</v>
      </c>
      <c r="V1655" s="6">
        <f>tbl_Raw_Data[[#This Row],[Discount_Pct]]*tbl_Raw_Data[[#This Row],[Gross_Amount]]/100</f>
        <v>0</v>
      </c>
      <c r="W1655" s="6">
        <f>tbl_Raw_Data[[#This Row],[Gross_Amount]]-tbl_Raw_Data[[#This Row],[Discount_Amount]]</f>
        <v>329.49</v>
      </c>
      <c r="X1655" s="6">
        <f>tbl_Raw_Data[[#This Row],[Net_Amount_Before_Tax]]*tbl_Raw_Data[[#This Row],[Tax_Pct]]/100</f>
        <v>16.474499999999999</v>
      </c>
      <c r="Y1655" s="6">
        <f>tbl_Raw_Data[[#This Row],[Net_Amount_Before_Tax]]+tbl_Raw_Data[[#This Row],[Tax_Amount]]</f>
        <v>345.96449999999999</v>
      </c>
      <c r="Z1655" s="6">
        <f t="shared" si="129"/>
        <v>3</v>
      </c>
    </row>
    <row r="1656" spans="1:26" x14ac:dyDescent="0.3">
      <c r="A1656" s="23" t="s">
        <v>2889</v>
      </c>
      <c r="B1656" s="34">
        <v>45544</v>
      </c>
      <c r="C1656" s="23" t="s">
        <v>2890</v>
      </c>
      <c r="D1656" s="23" t="s">
        <v>80</v>
      </c>
      <c r="E1656" s="23" t="s">
        <v>81</v>
      </c>
      <c r="F1656" s="23">
        <v>395003</v>
      </c>
      <c r="G1656" s="23" t="s">
        <v>53</v>
      </c>
      <c r="H1656" s="23" t="s">
        <v>54</v>
      </c>
      <c r="I1656" s="23" t="s">
        <v>55</v>
      </c>
      <c r="J1656" s="23" t="s">
        <v>56</v>
      </c>
      <c r="K1656" s="23" t="s">
        <v>57</v>
      </c>
      <c r="L1656" s="23">
        <v>2</v>
      </c>
      <c r="M1656" s="23">
        <v>56.23</v>
      </c>
      <c r="N1656" s="23">
        <v>5</v>
      </c>
      <c r="O1656" s="23">
        <v>5</v>
      </c>
      <c r="P1656" s="23" t="s">
        <v>33</v>
      </c>
      <c r="Q1656" s="23" t="s">
        <v>44</v>
      </c>
      <c r="R1656" s="23">
        <f t="shared" si="125"/>
        <v>1</v>
      </c>
      <c r="S1656" s="23" t="str">
        <f t="shared" si="126"/>
        <v>ORD101654_20240909_CUST02731_MED020</v>
      </c>
      <c r="T1656" s="23">
        <f t="shared" si="127"/>
        <v>1</v>
      </c>
      <c r="U1656" s="6">
        <f t="shared" si="128"/>
        <v>112.46</v>
      </c>
      <c r="V1656" s="6">
        <f>tbl_Raw_Data[[#This Row],[Discount_Pct]]*tbl_Raw_Data[[#This Row],[Gross_Amount]]/100</f>
        <v>5.6229999999999993</v>
      </c>
      <c r="W1656" s="6">
        <f>tbl_Raw_Data[[#This Row],[Gross_Amount]]-tbl_Raw_Data[[#This Row],[Discount_Amount]]</f>
        <v>106.83699999999999</v>
      </c>
      <c r="X1656" s="6">
        <f>tbl_Raw_Data[[#This Row],[Net_Amount_Before_Tax]]*tbl_Raw_Data[[#This Row],[Tax_Pct]]/100</f>
        <v>5.3418499999999991</v>
      </c>
      <c r="Y1656" s="6">
        <f>tbl_Raw_Data[[#This Row],[Net_Amount_Before_Tax]]+tbl_Raw_Data[[#This Row],[Tax_Amount]]</f>
        <v>112.17884999999998</v>
      </c>
      <c r="Z1656" s="6">
        <f t="shared" si="129"/>
        <v>1</v>
      </c>
    </row>
    <row r="1657" spans="1:26" x14ac:dyDescent="0.3">
      <c r="A1657" s="23" t="s">
        <v>2889</v>
      </c>
      <c r="B1657" s="34">
        <v>45863</v>
      </c>
      <c r="C1657" s="23" t="s">
        <v>2891</v>
      </c>
      <c r="D1657" s="23" t="s">
        <v>28</v>
      </c>
      <c r="E1657" s="23" t="s">
        <v>29</v>
      </c>
      <c r="F1657" s="23">
        <v>500032</v>
      </c>
      <c r="G1657" s="23" t="s">
        <v>107</v>
      </c>
      <c r="H1657" s="23" t="s">
        <v>108</v>
      </c>
      <c r="I1657" s="23" t="s">
        <v>63</v>
      </c>
      <c r="J1657" s="23" t="s">
        <v>42</v>
      </c>
      <c r="K1657" s="23" t="s">
        <v>57</v>
      </c>
      <c r="L1657" s="23">
        <v>1</v>
      </c>
      <c r="M1657" s="23">
        <v>104.44</v>
      </c>
      <c r="N1657" s="23">
        <v>10</v>
      </c>
      <c r="O1657" s="23">
        <v>5</v>
      </c>
      <c r="P1657" s="23" t="s">
        <v>65</v>
      </c>
      <c r="Q1657" s="23" t="s">
        <v>26</v>
      </c>
      <c r="R1657" s="23">
        <f t="shared" si="125"/>
        <v>1</v>
      </c>
      <c r="S1657" s="23" t="str">
        <f t="shared" si="126"/>
        <v>ORD101654_20250725_CUST02126_MED005</v>
      </c>
      <c r="T1657" s="23">
        <f t="shared" si="127"/>
        <v>1</v>
      </c>
      <c r="U1657" s="6">
        <f t="shared" si="128"/>
        <v>104.44</v>
      </c>
      <c r="V1657" s="6">
        <f>tbl_Raw_Data[[#This Row],[Discount_Pct]]*tbl_Raw_Data[[#This Row],[Gross_Amount]]/100</f>
        <v>10.444000000000001</v>
      </c>
      <c r="W1657" s="6">
        <f>tbl_Raw_Data[[#This Row],[Gross_Amount]]-tbl_Raw_Data[[#This Row],[Discount_Amount]]</f>
        <v>93.995999999999995</v>
      </c>
      <c r="X1657" s="6">
        <f>tbl_Raw_Data[[#This Row],[Net_Amount_Before_Tax]]*tbl_Raw_Data[[#This Row],[Tax_Pct]]/100</f>
        <v>4.6997999999999998</v>
      </c>
      <c r="Y1657" s="6">
        <f>tbl_Raw_Data[[#This Row],[Net_Amount_Before_Tax]]+tbl_Raw_Data[[#This Row],[Tax_Amount]]</f>
        <v>98.695799999999991</v>
      </c>
      <c r="Z1657" s="6">
        <f t="shared" si="129"/>
        <v>2</v>
      </c>
    </row>
    <row r="1658" spans="1:26" x14ac:dyDescent="0.3">
      <c r="A1658" s="23" t="s">
        <v>2892</v>
      </c>
      <c r="B1658" s="34">
        <v>45347</v>
      </c>
      <c r="C1658" s="23" t="s">
        <v>2893</v>
      </c>
      <c r="D1658" s="23" t="s">
        <v>28</v>
      </c>
      <c r="E1658" s="23" t="s">
        <v>29</v>
      </c>
      <c r="F1658" s="23">
        <v>500090</v>
      </c>
      <c r="G1658" s="23" t="s">
        <v>154</v>
      </c>
      <c r="H1658" s="23" t="s">
        <v>155</v>
      </c>
      <c r="I1658" s="23" t="s">
        <v>134</v>
      </c>
      <c r="J1658" s="23" t="s">
        <v>156</v>
      </c>
      <c r="K1658" s="23" t="s">
        <v>57</v>
      </c>
      <c r="L1658" s="23">
        <v>1</v>
      </c>
      <c r="M1658" s="23">
        <v>40.14</v>
      </c>
      <c r="N1658" s="23">
        <v>10</v>
      </c>
      <c r="O1658" s="23">
        <v>12</v>
      </c>
      <c r="P1658" s="23" t="s">
        <v>58</v>
      </c>
      <c r="Q1658" s="23" t="s">
        <v>90</v>
      </c>
      <c r="R1658" s="23">
        <f t="shared" si="125"/>
        <v>1</v>
      </c>
      <c r="S1658" s="23" t="str">
        <f t="shared" si="126"/>
        <v>ORD101657_20240225_CUST02245_MED006</v>
      </c>
      <c r="T1658" s="23">
        <f t="shared" si="127"/>
        <v>1</v>
      </c>
      <c r="U1658" s="6">
        <f t="shared" si="128"/>
        <v>40.14</v>
      </c>
      <c r="V1658" s="6">
        <f>tbl_Raw_Data[[#This Row],[Discount_Pct]]*tbl_Raw_Data[[#This Row],[Gross_Amount]]/100</f>
        <v>4.0139999999999993</v>
      </c>
      <c r="W1658" s="6">
        <f>tbl_Raw_Data[[#This Row],[Gross_Amount]]-tbl_Raw_Data[[#This Row],[Discount_Amount]]</f>
        <v>36.126000000000005</v>
      </c>
      <c r="X1658" s="6">
        <f>tbl_Raw_Data[[#This Row],[Net_Amount_Before_Tax]]*tbl_Raw_Data[[#This Row],[Tax_Pct]]/100</f>
        <v>4.3351200000000008</v>
      </c>
      <c r="Y1658" s="6">
        <f>tbl_Raw_Data[[#This Row],[Net_Amount_Before_Tax]]+tbl_Raw_Data[[#This Row],[Tax_Amount]]</f>
        <v>40.461120000000008</v>
      </c>
      <c r="Z1658" s="6">
        <f t="shared" si="129"/>
        <v>1</v>
      </c>
    </row>
    <row r="1659" spans="1:26" x14ac:dyDescent="0.3">
      <c r="A1659" s="23" t="s">
        <v>2894</v>
      </c>
      <c r="B1659" s="34">
        <v>45810</v>
      </c>
      <c r="C1659" s="23" t="s">
        <v>2134</v>
      </c>
      <c r="D1659" s="23" t="s">
        <v>142</v>
      </c>
      <c r="E1659" s="23" t="s">
        <v>81</v>
      </c>
      <c r="F1659" s="23">
        <v>380061</v>
      </c>
      <c r="G1659" s="23" t="s">
        <v>315</v>
      </c>
      <c r="H1659" s="23" t="s">
        <v>316</v>
      </c>
      <c r="I1659" s="23" t="s">
        <v>50</v>
      </c>
      <c r="J1659" s="23" t="s">
        <v>114</v>
      </c>
      <c r="K1659" s="23" t="s">
        <v>24</v>
      </c>
      <c r="L1659" s="23">
        <v>2</v>
      </c>
      <c r="M1659" s="23">
        <v>128.06</v>
      </c>
      <c r="N1659" s="23">
        <v>10</v>
      </c>
      <c r="O1659" s="23">
        <v>5</v>
      </c>
      <c r="P1659" s="23" t="s">
        <v>65</v>
      </c>
      <c r="Q1659" s="23" t="s">
        <v>34</v>
      </c>
      <c r="R1659" s="23">
        <f t="shared" si="125"/>
        <v>1</v>
      </c>
      <c r="S1659" s="23" t="str">
        <f t="shared" si="126"/>
        <v>ORD101658_20250602_CUST02331_MED012</v>
      </c>
      <c r="T1659" s="23">
        <f t="shared" si="127"/>
        <v>1</v>
      </c>
      <c r="U1659" s="6">
        <f t="shared" si="128"/>
        <v>256.12</v>
      </c>
      <c r="V1659" s="6">
        <f>tbl_Raw_Data[[#This Row],[Discount_Pct]]*tbl_Raw_Data[[#This Row],[Gross_Amount]]/100</f>
        <v>25.611999999999998</v>
      </c>
      <c r="W1659" s="6">
        <f>tbl_Raw_Data[[#This Row],[Gross_Amount]]-tbl_Raw_Data[[#This Row],[Discount_Amount]]</f>
        <v>230.50800000000001</v>
      </c>
      <c r="X1659" s="6">
        <f>tbl_Raw_Data[[#This Row],[Net_Amount_Before_Tax]]*tbl_Raw_Data[[#This Row],[Tax_Pct]]/100</f>
        <v>11.525399999999999</v>
      </c>
      <c r="Y1659" s="6">
        <f>tbl_Raw_Data[[#This Row],[Net_Amount_Before_Tax]]+tbl_Raw_Data[[#This Row],[Tax_Amount]]</f>
        <v>242.0334</v>
      </c>
      <c r="Z1659" s="6">
        <f t="shared" si="129"/>
        <v>4</v>
      </c>
    </row>
    <row r="1660" spans="1:26" x14ac:dyDescent="0.3">
      <c r="A1660" s="23" t="s">
        <v>2895</v>
      </c>
      <c r="B1660" s="34">
        <v>45839</v>
      </c>
      <c r="C1660" s="23" t="s">
        <v>2896</v>
      </c>
      <c r="D1660" s="23" t="s">
        <v>80</v>
      </c>
      <c r="E1660" s="23" t="s">
        <v>81</v>
      </c>
      <c r="F1660" s="23">
        <v>395003</v>
      </c>
      <c r="G1660" s="23" t="s">
        <v>192</v>
      </c>
      <c r="H1660" s="23" t="s">
        <v>193</v>
      </c>
      <c r="I1660" s="23" t="s">
        <v>41</v>
      </c>
      <c r="J1660" s="23" t="s">
        <v>194</v>
      </c>
      <c r="K1660" s="23" t="s">
        <v>24</v>
      </c>
      <c r="L1660" s="23">
        <v>3</v>
      </c>
      <c r="M1660" s="23">
        <v>36.130000000000003</v>
      </c>
      <c r="N1660" s="23">
        <v>10</v>
      </c>
      <c r="O1660" s="23">
        <v>5</v>
      </c>
      <c r="P1660" s="23" t="s">
        <v>25</v>
      </c>
      <c r="Q1660" s="23" t="s">
        <v>34</v>
      </c>
      <c r="R1660" s="23">
        <f t="shared" si="125"/>
        <v>1</v>
      </c>
      <c r="S1660" s="23" t="str">
        <f t="shared" si="126"/>
        <v>ORD101659_20250701_CUST01616_MED002</v>
      </c>
      <c r="T1660" s="23">
        <f t="shared" si="127"/>
        <v>1</v>
      </c>
      <c r="U1660" s="6">
        <f t="shared" si="128"/>
        <v>108.39000000000001</v>
      </c>
      <c r="V1660" s="6">
        <f>tbl_Raw_Data[[#This Row],[Discount_Pct]]*tbl_Raw_Data[[#This Row],[Gross_Amount]]/100</f>
        <v>10.839</v>
      </c>
      <c r="W1660" s="6">
        <f>tbl_Raw_Data[[#This Row],[Gross_Amount]]-tbl_Raw_Data[[#This Row],[Discount_Amount]]</f>
        <v>97.551000000000016</v>
      </c>
      <c r="X1660" s="6">
        <f>tbl_Raw_Data[[#This Row],[Net_Amount_Before_Tax]]*tbl_Raw_Data[[#This Row],[Tax_Pct]]/100</f>
        <v>4.8775500000000012</v>
      </c>
      <c r="Y1660" s="6">
        <f>tbl_Raw_Data[[#This Row],[Net_Amount_Before_Tax]]+tbl_Raw_Data[[#This Row],[Tax_Amount]]</f>
        <v>102.42855000000002</v>
      </c>
      <c r="Z1660" s="6">
        <f t="shared" si="129"/>
        <v>4</v>
      </c>
    </row>
    <row r="1661" spans="1:26" x14ac:dyDescent="0.3">
      <c r="A1661" s="23" t="s">
        <v>2897</v>
      </c>
      <c r="B1661" s="34">
        <v>45533</v>
      </c>
      <c r="C1661" s="23" t="s">
        <v>2898</v>
      </c>
      <c r="D1661" s="23" t="s">
        <v>52</v>
      </c>
      <c r="E1661" s="23" t="s">
        <v>52</v>
      </c>
      <c r="F1661" s="23">
        <v>160022</v>
      </c>
      <c r="G1661" s="23" t="s">
        <v>68</v>
      </c>
      <c r="H1661" s="23" t="s">
        <v>69</v>
      </c>
      <c r="I1661" s="23" t="s">
        <v>55</v>
      </c>
      <c r="J1661" s="23" t="s">
        <v>56</v>
      </c>
      <c r="K1661" s="23" t="s">
        <v>24</v>
      </c>
      <c r="L1661" s="23">
        <v>3</v>
      </c>
      <c r="M1661" s="23">
        <v>31.11</v>
      </c>
      <c r="N1661" s="23">
        <v>5</v>
      </c>
      <c r="O1661" s="23">
        <v>5</v>
      </c>
      <c r="P1661" s="23" t="s">
        <v>25</v>
      </c>
      <c r="Q1661" s="23" t="s">
        <v>44</v>
      </c>
      <c r="R1661" s="23">
        <f t="shared" si="125"/>
        <v>1</v>
      </c>
      <c r="S1661" s="23" t="str">
        <f t="shared" si="126"/>
        <v>ORD101660_20240829_CUST01589_MED003</v>
      </c>
      <c r="T1661" s="23">
        <f t="shared" si="127"/>
        <v>1</v>
      </c>
      <c r="U1661" s="6">
        <f t="shared" si="128"/>
        <v>93.33</v>
      </c>
      <c r="V1661" s="6">
        <f>tbl_Raw_Data[[#This Row],[Discount_Pct]]*tbl_Raw_Data[[#This Row],[Gross_Amount]]/100</f>
        <v>4.6665000000000001</v>
      </c>
      <c r="W1661" s="6">
        <f>tbl_Raw_Data[[#This Row],[Gross_Amount]]-tbl_Raw_Data[[#This Row],[Discount_Amount]]</f>
        <v>88.663499999999999</v>
      </c>
      <c r="X1661" s="6">
        <f>tbl_Raw_Data[[#This Row],[Net_Amount_Before_Tax]]*tbl_Raw_Data[[#This Row],[Tax_Pct]]/100</f>
        <v>4.4331750000000003</v>
      </c>
      <c r="Y1661" s="6">
        <f>tbl_Raw_Data[[#This Row],[Net_Amount_Before_Tax]]+tbl_Raw_Data[[#This Row],[Tax_Amount]]</f>
        <v>93.096675000000005</v>
      </c>
      <c r="Z1661" s="6">
        <f t="shared" si="129"/>
        <v>2</v>
      </c>
    </row>
    <row r="1662" spans="1:26" x14ac:dyDescent="0.3">
      <c r="A1662" s="23" t="s">
        <v>2899</v>
      </c>
      <c r="B1662" s="34">
        <v>45458</v>
      </c>
      <c r="C1662" s="23" t="s">
        <v>2900</v>
      </c>
      <c r="D1662" s="23" t="s">
        <v>37</v>
      </c>
      <c r="E1662" s="23" t="s">
        <v>38</v>
      </c>
      <c r="F1662" s="23">
        <v>452020</v>
      </c>
      <c r="G1662" s="23" t="s">
        <v>20</v>
      </c>
      <c r="H1662" s="23" t="s">
        <v>21</v>
      </c>
      <c r="I1662" s="23" t="s">
        <v>22</v>
      </c>
      <c r="J1662" s="23" t="s">
        <v>23</v>
      </c>
      <c r="K1662" s="23" t="s">
        <v>24</v>
      </c>
      <c r="L1662" s="23">
        <v>2</v>
      </c>
      <c r="M1662" s="23">
        <v>152.65</v>
      </c>
      <c r="N1662" s="23">
        <v>0</v>
      </c>
      <c r="O1662" s="23">
        <v>5</v>
      </c>
      <c r="P1662" s="23" t="s">
        <v>43</v>
      </c>
      <c r="Q1662" s="23" t="s">
        <v>44</v>
      </c>
      <c r="R1662" s="23">
        <f t="shared" si="125"/>
        <v>1</v>
      </c>
      <c r="S1662" s="23" t="str">
        <f t="shared" si="126"/>
        <v>ORD101661_20240615_CUST00861_MED024</v>
      </c>
      <c r="T1662" s="23">
        <f t="shared" si="127"/>
        <v>1</v>
      </c>
      <c r="U1662" s="6">
        <f t="shared" si="128"/>
        <v>305.3</v>
      </c>
      <c r="V1662" s="6">
        <f>tbl_Raw_Data[[#This Row],[Discount_Pct]]*tbl_Raw_Data[[#This Row],[Gross_Amount]]/100</f>
        <v>0</v>
      </c>
      <c r="W1662" s="6">
        <f>tbl_Raw_Data[[#This Row],[Gross_Amount]]-tbl_Raw_Data[[#This Row],[Discount_Amount]]</f>
        <v>305.3</v>
      </c>
      <c r="X1662" s="6">
        <f>tbl_Raw_Data[[#This Row],[Net_Amount_Before_Tax]]*tbl_Raw_Data[[#This Row],[Tax_Pct]]/100</f>
        <v>15.265000000000001</v>
      </c>
      <c r="Y1662" s="6">
        <f>tbl_Raw_Data[[#This Row],[Net_Amount_Before_Tax]]+tbl_Raw_Data[[#This Row],[Tax_Amount]]</f>
        <v>320.565</v>
      </c>
      <c r="Z1662" s="6">
        <f t="shared" si="129"/>
        <v>1</v>
      </c>
    </row>
    <row r="1663" spans="1:26" x14ac:dyDescent="0.3">
      <c r="A1663" s="23" t="s">
        <v>2901</v>
      </c>
      <c r="B1663" s="34">
        <v>45386</v>
      </c>
      <c r="C1663" s="23" t="s">
        <v>2902</v>
      </c>
      <c r="D1663" s="23" t="s">
        <v>28</v>
      </c>
      <c r="E1663" s="23" t="s">
        <v>29</v>
      </c>
      <c r="F1663" s="23">
        <v>500090</v>
      </c>
      <c r="G1663" s="23" t="s">
        <v>145</v>
      </c>
      <c r="H1663" s="23" t="s">
        <v>146</v>
      </c>
      <c r="I1663" s="23" t="s">
        <v>147</v>
      </c>
      <c r="J1663" s="23" t="s">
        <v>148</v>
      </c>
      <c r="K1663" s="23" t="s">
        <v>24</v>
      </c>
      <c r="L1663" s="23">
        <v>1</v>
      </c>
      <c r="M1663" s="23">
        <v>117</v>
      </c>
      <c r="N1663" s="23">
        <v>5</v>
      </c>
      <c r="O1663" s="23">
        <v>5</v>
      </c>
      <c r="P1663" s="23" t="s">
        <v>43</v>
      </c>
      <c r="Q1663" s="23" t="s">
        <v>34</v>
      </c>
      <c r="R1663" s="23">
        <f t="shared" si="125"/>
        <v>1</v>
      </c>
      <c r="S1663" s="23" t="str">
        <f t="shared" si="126"/>
        <v>ORD101662_20240404_CUST01241_MED016</v>
      </c>
      <c r="T1663" s="23">
        <f t="shared" si="127"/>
        <v>1</v>
      </c>
      <c r="U1663" s="6">
        <f t="shared" si="128"/>
        <v>117</v>
      </c>
      <c r="V1663" s="6">
        <f>tbl_Raw_Data[[#This Row],[Discount_Pct]]*tbl_Raw_Data[[#This Row],[Gross_Amount]]/100</f>
        <v>5.85</v>
      </c>
      <c r="W1663" s="6">
        <f>tbl_Raw_Data[[#This Row],[Gross_Amount]]-tbl_Raw_Data[[#This Row],[Discount_Amount]]</f>
        <v>111.15</v>
      </c>
      <c r="X1663" s="6">
        <f>tbl_Raw_Data[[#This Row],[Net_Amount_Before_Tax]]*tbl_Raw_Data[[#This Row],[Tax_Pct]]/100</f>
        <v>5.5575000000000001</v>
      </c>
      <c r="Y1663" s="6">
        <f>tbl_Raw_Data[[#This Row],[Net_Amount_Before_Tax]]+tbl_Raw_Data[[#This Row],[Tax_Amount]]</f>
        <v>116.70750000000001</v>
      </c>
      <c r="Z1663" s="6">
        <f t="shared" si="129"/>
        <v>2</v>
      </c>
    </row>
    <row r="1664" spans="1:26" x14ac:dyDescent="0.3">
      <c r="A1664" s="23" t="s">
        <v>2903</v>
      </c>
      <c r="B1664" s="34">
        <v>45773</v>
      </c>
      <c r="C1664" s="23" t="s">
        <v>2904</v>
      </c>
      <c r="D1664" s="23" t="s">
        <v>28</v>
      </c>
      <c r="E1664" s="23" t="s">
        <v>29</v>
      </c>
      <c r="F1664" s="23">
        <v>500084</v>
      </c>
      <c r="G1664" s="23" t="s">
        <v>229</v>
      </c>
      <c r="H1664" s="23" t="s">
        <v>230</v>
      </c>
      <c r="I1664" s="23" t="s">
        <v>84</v>
      </c>
      <c r="J1664" s="23" t="s">
        <v>140</v>
      </c>
      <c r="K1664" s="23" t="s">
        <v>24</v>
      </c>
      <c r="L1664" s="23">
        <v>2</v>
      </c>
      <c r="M1664" s="23">
        <v>158.38999999999999</v>
      </c>
      <c r="N1664" s="23">
        <v>15</v>
      </c>
      <c r="O1664" s="23">
        <v>5</v>
      </c>
      <c r="P1664" s="23" t="s">
        <v>25</v>
      </c>
      <c r="Q1664" s="23" t="s">
        <v>34</v>
      </c>
      <c r="R1664" s="23">
        <f t="shared" si="125"/>
        <v>1</v>
      </c>
      <c r="S1664" s="23" t="str">
        <f t="shared" si="126"/>
        <v>ORD101663_20250426_CUST00339_MED022</v>
      </c>
      <c r="T1664" s="23">
        <f t="shared" si="127"/>
        <v>1</v>
      </c>
      <c r="U1664" s="6">
        <f t="shared" si="128"/>
        <v>316.77999999999997</v>
      </c>
      <c r="V1664" s="6">
        <f>tbl_Raw_Data[[#This Row],[Discount_Pct]]*tbl_Raw_Data[[#This Row],[Gross_Amount]]/100</f>
        <v>47.516999999999996</v>
      </c>
      <c r="W1664" s="6">
        <f>tbl_Raw_Data[[#This Row],[Gross_Amount]]-tbl_Raw_Data[[#This Row],[Discount_Amount]]</f>
        <v>269.26299999999998</v>
      </c>
      <c r="X1664" s="6">
        <f>tbl_Raw_Data[[#This Row],[Net_Amount_Before_Tax]]*tbl_Raw_Data[[#This Row],[Tax_Pct]]/100</f>
        <v>13.463149999999999</v>
      </c>
      <c r="Y1664" s="6">
        <f>tbl_Raw_Data[[#This Row],[Net_Amount_Before_Tax]]+tbl_Raw_Data[[#This Row],[Tax_Amount]]</f>
        <v>282.72614999999996</v>
      </c>
      <c r="Z1664" s="6">
        <f t="shared" si="129"/>
        <v>3</v>
      </c>
    </row>
    <row r="1665" spans="1:26" x14ac:dyDescent="0.3">
      <c r="A1665" s="23" t="s">
        <v>2905</v>
      </c>
      <c r="B1665" s="34">
        <v>45410</v>
      </c>
      <c r="C1665" s="23" t="s">
        <v>333</v>
      </c>
      <c r="D1665" s="23" t="s">
        <v>92</v>
      </c>
      <c r="E1665" s="23" t="s">
        <v>93</v>
      </c>
      <c r="F1665" s="23">
        <v>560066</v>
      </c>
      <c r="G1665" s="23" t="s">
        <v>61</v>
      </c>
      <c r="H1665" s="23" t="s">
        <v>62</v>
      </c>
      <c r="I1665" s="23" t="s">
        <v>63</v>
      </c>
      <c r="J1665" s="23" t="s">
        <v>64</v>
      </c>
      <c r="K1665" s="23" t="s">
        <v>57</v>
      </c>
      <c r="L1665" s="23">
        <v>3</v>
      </c>
      <c r="M1665" s="23">
        <v>124.24</v>
      </c>
      <c r="N1665" s="23">
        <v>15</v>
      </c>
      <c r="O1665" s="23">
        <v>12</v>
      </c>
      <c r="P1665" s="23" t="s">
        <v>58</v>
      </c>
      <c r="Q1665" s="23" t="s">
        <v>34</v>
      </c>
      <c r="R1665" s="23">
        <f t="shared" si="125"/>
        <v>1</v>
      </c>
      <c r="S1665" s="23" t="str">
        <f t="shared" si="126"/>
        <v>ORD101664_20240428_CUST00849_MED004</v>
      </c>
      <c r="T1665" s="23">
        <f t="shared" si="127"/>
        <v>1</v>
      </c>
      <c r="U1665" s="6">
        <f t="shared" si="128"/>
        <v>372.71999999999997</v>
      </c>
      <c r="V1665" s="6">
        <f>tbl_Raw_Data[[#This Row],[Discount_Pct]]*tbl_Raw_Data[[#This Row],[Gross_Amount]]/100</f>
        <v>55.907999999999994</v>
      </c>
      <c r="W1665" s="6">
        <f>tbl_Raw_Data[[#This Row],[Gross_Amount]]-tbl_Raw_Data[[#This Row],[Discount_Amount]]</f>
        <v>316.81199999999995</v>
      </c>
      <c r="X1665" s="6">
        <f>tbl_Raw_Data[[#This Row],[Net_Amount_Before_Tax]]*tbl_Raw_Data[[#This Row],[Tax_Pct]]/100</f>
        <v>38.017439999999993</v>
      </c>
      <c r="Y1665" s="6">
        <f>tbl_Raw_Data[[#This Row],[Net_Amount_Before_Tax]]+tbl_Raw_Data[[#This Row],[Tax_Amount]]</f>
        <v>354.82943999999998</v>
      </c>
      <c r="Z1665" s="6">
        <f t="shared" si="129"/>
        <v>5</v>
      </c>
    </row>
    <row r="1666" spans="1:26" x14ac:dyDescent="0.3">
      <c r="A1666" s="23" t="s">
        <v>2905</v>
      </c>
      <c r="B1666" s="34">
        <v>45912</v>
      </c>
      <c r="C1666" s="23" t="s">
        <v>2906</v>
      </c>
      <c r="D1666" s="23" t="s">
        <v>100</v>
      </c>
      <c r="E1666" s="23" t="s">
        <v>101</v>
      </c>
      <c r="F1666" s="23">
        <v>201303</v>
      </c>
      <c r="G1666" s="23" t="s">
        <v>229</v>
      </c>
      <c r="H1666" s="23" t="s">
        <v>230</v>
      </c>
      <c r="I1666" s="23" t="s">
        <v>84</v>
      </c>
      <c r="J1666" s="23" t="s">
        <v>140</v>
      </c>
      <c r="K1666" s="23" t="s">
        <v>24</v>
      </c>
      <c r="L1666" s="23">
        <v>1</v>
      </c>
      <c r="M1666" s="23">
        <v>159.33000000000001</v>
      </c>
      <c r="N1666" s="23">
        <v>5</v>
      </c>
      <c r="O1666" s="23">
        <v>5</v>
      </c>
      <c r="P1666" s="23" t="s">
        <v>25</v>
      </c>
      <c r="Q1666" s="23" t="s">
        <v>34</v>
      </c>
      <c r="R1666" s="23">
        <f t="shared" ref="R1666:R1729" si="130">COUNTIFS($A$2:$A$8001,A1666,$B$2:$B$8001,B1666,$C$2:$C$8001,C1666,$G$2:$G$8001,G1666)</f>
        <v>1</v>
      </c>
      <c r="S1666" s="23" t="str">
        <f t="shared" ref="S1666:S1729" si="131">A1666&amp;"_"&amp;TEXT(B1666,"yyyymmdd")&amp;"_"&amp;C1666&amp;"_"&amp;G1666</f>
        <v>ORD101664_20250912_CUST03160_MED022</v>
      </c>
      <c r="T1666" s="23">
        <f t="shared" ref="T1666:T1729" si="132">COUNTIF($S$2:$S$8001,S1666)</f>
        <v>1</v>
      </c>
      <c r="U1666" s="6">
        <f t="shared" ref="U1666:U1729" si="133">L1666*M1666</f>
        <v>159.33000000000001</v>
      </c>
      <c r="V1666" s="6">
        <f>tbl_Raw_Data[[#This Row],[Discount_Pct]]*tbl_Raw_Data[[#This Row],[Gross_Amount]]/100</f>
        <v>7.9665000000000008</v>
      </c>
      <c r="W1666" s="6">
        <f>tbl_Raw_Data[[#This Row],[Gross_Amount]]-tbl_Raw_Data[[#This Row],[Discount_Amount]]</f>
        <v>151.36350000000002</v>
      </c>
      <c r="X1666" s="6">
        <f>tbl_Raw_Data[[#This Row],[Net_Amount_Before_Tax]]*tbl_Raw_Data[[#This Row],[Tax_Pct]]/100</f>
        <v>7.568175000000001</v>
      </c>
      <c r="Y1666" s="6">
        <f>tbl_Raw_Data[[#This Row],[Net_Amount_Before_Tax]]+tbl_Raw_Data[[#This Row],[Tax_Amount]]</f>
        <v>158.93167500000001</v>
      </c>
      <c r="Z1666" s="6">
        <f t="shared" ref="Z1666:Z1729" si="134">COUNTIFS($C$2:$C$8001,C1666,$Q$2:$Q$8001,"Delivered")</f>
        <v>4</v>
      </c>
    </row>
    <row r="1667" spans="1:26" x14ac:dyDescent="0.3">
      <c r="A1667" s="23" t="s">
        <v>2907</v>
      </c>
      <c r="B1667" s="34">
        <v>45324</v>
      </c>
      <c r="C1667" s="23" t="s">
        <v>1496</v>
      </c>
      <c r="D1667" s="23" t="s">
        <v>92</v>
      </c>
      <c r="E1667" s="23" t="s">
        <v>93</v>
      </c>
      <c r="F1667" s="23">
        <v>560034</v>
      </c>
      <c r="G1667" s="23" t="s">
        <v>20</v>
      </c>
      <c r="H1667" s="23" t="s">
        <v>21</v>
      </c>
      <c r="I1667" s="23" t="s">
        <v>22</v>
      </c>
      <c r="J1667" s="23" t="s">
        <v>23</v>
      </c>
      <c r="K1667" s="23" t="s">
        <v>24</v>
      </c>
      <c r="L1667" s="23">
        <v>1</v>
      </c>
      <c r="M1667" s="23">
        <v>145.87</v>
      </c>
      <c r="N1667" s="23">
        <v>5</v>
      </c>
      <c r="O1667" s="23">
        <v>12</v>
      </c>
      <c r="P1667" s="23" t="s">
        <v>43</v>
      </c>
      <c r="Q1667" s="23" t="s">
        <v>34</v>
      </c>
      <c r="R1667" s="23">
        <f t="shared" si="130"/>
        <v>1</v>
      </c>
      <c r="S1667" s="23" t="str">
        <f t="shared" si="131"/>
        <v>ORD101666_20240202_CUST01829_MED024</v>
      </c>
      <c r="T1667" s="23">
        <f t="shared" si="132"/>
        <v>1</v>
      </c>
      <c r="U1667" s="6">
        <f t="shared" si="133"/>
        <v>145.87</v>
      </c>
      <c r="V1667" s="6">
        <f>tbl_Raw_Data[[#This Row],[Discount_Pct]]*tbl_Raw_Data[[#This Row],[Gross_Amount]]/100</f>
        <v>7.2934999999999999</v>
      </c>
      <c r="W1667" s="6">
        <f>tbl_Raw_Data[[#This Row],[Gross_Amount]]-tbl_Raw_Data[[#This Row],[Discount_Amount]]</f>
        <v>138.57650000000001</v>
      </c>
      <c r="X1667" s="6">
        <f>tbl_Raw_Data[[#This Row],[Net_Amount_Before_Tax]]*tbl_Raw_Data[[#This Row],[Tax_Pct]]/100</f>
        <v>16.629180000000002</v>
      </c>
      <c r="Y1667" s="6">
        <f>tbl_Raw_Data[[#This Row],[Net_Amount_Before_Tax]]+tbl_Raw_Data[[#This Row],[Tax_Amount]]</f>
        <v>155.20568</v>
      </c>
      <c r="Z1667" s="6">
        <f t="shared" si="134"/>
        <v>4</v>
      </c>
    </row>
    <row r="1668" spans="1:26" x14ac:dyDescent="0.3">
      <c r="A1668" s="23" t="s">
        <v>2907</v>
      </c>
      <c r="B1668" s="34">
        <v>45877</v>
      </c>
      <c r="C1668" s="23" t="s">
        <v>842</v>
      </c>
      <c r="D1668" s="23" t="s">
        <v>130</v>
      </c>
      <c r="E1668" s="23" t="s">
        <v>131</v>
      </c>
      <c r="F1668" s="23">
        <v>700029</v>
      </c>
      <c r="G1668" s="23" t="s">
        <v>138</v>
      </c>
      <c r="H1668" s="23" t="s">
        <v>139</v>
      </c>
      <c r="I1668" s="23" t="s">
        <v>50</v>
      </c>
      <c r="J1668" s="23" t="s">
        <v>140</v>
      </c>
      <c r="K1668" s="23" t="s">
        <v>24</v>
      </c>
      <c r="L1668" s="23">
        <v>1</v>
      </c>
      <c r="M1668" s="23">
        <v>163.96</v>
      </c>
      <c r="N1668" s="23">
        <v>10</v>
      </c>
      <c r="O1668" s="23">
        <v>12</v>
      </c>
      <c r="P1668" s="23" t="s">
        <v>89</v>
      </c>
      <c r="Q1668" s="23" t="s">
        <v>34</v>
      </c>
      <c r="R1668" s="23">
        <f t="shared" si="130"/>
        <v>1</v>
      </c>
      <c r="S1668" s="23" t="str">
        <f t="shared" si="131"/>
        <v>ORD101666_20250808_CUST00789_MED013</v>
      </c>
      <c r="T1668" s="23">
        <f t="shared" si="132"/>
        <v>1</v>
      </c>
      <c r="U1668" s="6">
        <f t="shared" si="133"/>
        <v>163.96</v>
      </c>
      <c r="V1668" s="6">
        <f>tbl_Raw_Data[[#This Row],[Discount_Pct]]*tbl_Raw_Data[[#This Row],[Gross_Amount]]/100</f>
        <v>16.396000000000001</v>
      </c>
      <c r="W1668" s="6">
        <f>tbl_Raw_Data[[#This Row],[Gross_Amount]]-tbl_Raw_Data[[#This Row],[Discount_Amount]]</f>
        <v>147.56400000000002</v>
      </c>
      <c r="X1668" s="6">
        <f>tbl_Raw_Data[[#This Row],[Net_Amount_Before_Tax]]*tbl_Raw_Data[[#This Row],[Tax_Pct]]/100</f>
        <v>17.707680000000003</v>
      </c>
      <c r="Y1668" s="6">
        <f>tbl_Raw_Data[[#This Row],[Net_Amount_Before_Tax]]+tbl_Raw_Data[[#This Row],[Tax_Amount]]</f>
        <v>165.27168000000003</v>
      </c>
      <c r="Z1668" s="6">
        <f t="shared" si="134"/>
        <v>5</v>
      </c>
    </row>
    <row r="1669" spans="1:26" x14ac:dyDescent="0.3">
      <c r="A1669" s="23" t="s">
        <v>2907</v>
      </c>
      <c r="B1669" s="34">
        <v>45580</v>
      </c>
      <c r="C1669" s="23" t="s">
        <v>691</v>
      </c>
      <c r="D1669" s="23" t="s">
        <v>159</v>
      </c>
      <c r="E1669" s="23" t="s">
        <v>47</v>
      </c>
      <c r="F1669" s="23">
        <v>400093</v>
      </c>
      <c r="G1669" s="23" t="s">
        <v>68</v>
      </c>
      <c r="H1669" s="23" t="s">
        <v>69</v>
      </c>
      <c r="I1669" s="23" t="s">
        <v>55</v>
      </c>
      <c r="J1669" s="23" t="s">
        <v>56</v>
      </c>
      <c r="K1669" s="23" t="s">
        <v>24</v>
      </c>
      <c r="L1669" s="23">
        <v>1</v>
      </c>
      <c r="M1669" s="23">
        <v>30.61</v>
      </c>
      <c r="N1669" s="23">
        <v>10</v>
      </c>
      <c r="O1669" s="23">
        <v>18</v>
      </c>
      <c r="P1669" s="23" t="s">
        <v>43</v>
      </c>
      <c r="Q1669" s="23" t="s">
        <v>44</v>
      </c>
      <c r="R1669" s="23">
        <f t="shared" si="130"/>
        <v>1</v>
      </c>
      <c r="S1669" s="23" t="str">
        <f t="shared" si="131"/>
        <v>ORD101666_20241015_CUST00722_MED003</v>
      </c>
      <c r="T1669" s="23">
        <f t="shared" si="132"/>
        <v>1</v>
      </c>
      <c r="U1669" s="6">
        <f t="shared" si="133"/>
        <v>30.61</v>
      </c>
      <c r="V1669" s="6">
        <f>tbl_Raw_Data[[#This Row],[Discount_Pct]]*tbl_Raw_Data[[#This Row],[Gross_Amount]]/100</f>
        <v>3.0610000000000004</v>
      </c>
      <c r="W1669" s="6">
        <f>tbl_Raw_Data[[#This Row],[Gross_Amount]]-tbl_Raw_Data[[#This Row],[Discount_Amount]]</f>
        <v>27.548999999999999</v>
      </c>
      <c r="X1669" s="6">
        <f>tbl_Raw_Data[[#This Row],[Net_Amount_Before_Tax]]*tbl_Raw_Data[[#This Row],[Tax_Pct]]/100</f>
        <v>4.9588200000000002</v>
      </c>
      <c r="Y1669" s="6">
        <f>tbl_Raw_Data[[#This Row],[Net_Amount_Before_Tax]]+tbl_Raw_Data[[#This Row],[Tax_Amount]]</f>
        <v>32.507820000000002</v>
      </c>
      <c r="Z1669" s="6">
        <f t="shared" si="134"/>
        <v>0</v>
      </c>
    </row>
    <row r="1670" spans="1:26" x14ac:dyDescent="0.3">
      <c r="A1670" s="23" t="s">
        <v>2908</v>
      </c>
      <c r="B1670" s="34">
        <v>45882</v>
      </c>
      <c r="C1670" s="23" t="s">
        <v>2909</v>
      </c>
      <c r="D1670" s="23" t="s">
        <v>46</v>
      </c>
      <c r="E1670" s="23" t="s">
        <v>47</v>
      </c>
      <c r="F1670" s="23">
        <v>411014</v>
      </c>
      <c r="G1670" s="23" t="s">
        <v>107</v>
      </c>
      <c r="H1670" s="23" t="s">
        <v>108</v>
      </c>
      <c r="I1670" s="23" t="s">
        <v>63</v>
      </c>
      <c r="J1670" s="23" t="s">
        <v>42</v>
      </c>
      <c r="K1670" s="23" t="s">
        <v>57</v>
      </c>
      <c r="L1670" s="23">
        <v>1</v>
      </c>
      <c r="M1670" s="23">
        <v>90.95</v>
      </c>
      <c r="N1670" s="23">
        <v>0</v>
      </c>
      <c r="O1670" s="23">
        <v>12</v>
      </c>
      <c r="P1670" s="23" t="s">
        <v>58</v>
      </c>
      <c r="Q1670" s="23" t="s">
        <v>44</v>
      </c>
      <c r="R1670" s="23">
        <f t="shared" si="130"/>
        <v>1</v>
      </c>
      <c r="S1670" s="23" t="str">
        <f t="shared" si="131"/>
        <v>ORD101669_20250813_CUST02724_MED005</v>
      </c>
      <c r="T1670" s="23">
        <f t="shared" si="132"/>
        <v>1</v>
      </c>
      <c r="U1670" s="6">
        <f t="shared" si="133"/>
        <v>90.95</v>
      </c>
      <c r="V1670" s="6">
        <f>tbl_Raw_Data[[#This Row],[Discount_Pct]]*tbl_Raw_Data[[#This Row],[Gross_Amount]]/100</f>
        <v>0</v>
      </c>
      <c r="W1670" s="6">
        <f>tbl_Raw_Data[[#This Row],[Gross_Amount]]-tbl_Raw_Data[[#This Row],[Discount_Amount]]</f>
        <v>90.95</v>
      </c>
      <c r="X1670" s="6">
        <f>tbl_Raw_Data[[#This Row],[Net_Amount_Before_Tax]]*tbl_Raw_Data[[#This Row],[Tax_Pct]]/100</f>
        <v>10.914000000000001</v>
      </c>
      <c r="Y1670" s="6">
        <f>tbl_Raw_Data[[#This Row],[Net_Amount_Before_Tax]]+tbl_Raw_Data[[#This Row],[Tax_Amount]]</f>
        <v>101.864</v>
      </c>
      <c r="Z1670" s="6">
        <f t="shared" si="134"/>
        <v>1</v>
      </c>
    </row>
    <row r="1671" spans="1:26" x14ac:dyDescent="0.3">
      <c r="A1671" s="23" t="s">
        <v>2910</v>
      </c>
      <c r="B1671" s="34">
        <v>45650</v>
      </c>
      <c r="C1671" s="23" t="s">
        <v>2911</v>
      </c>
      <c r="D1671" s="23" t="s">
        <v>130</v>
      </c>
      <c r="E1671" s="23" t="s">
        <v>131</v>
      </c>
      <c r="F1671" s="23">
        <v>700019</v>
      </c>
      <c r="G1671" s="23" t="s">
        <v>111</v>
      </c>
      <c r="H1671" s="23" t="s">
        <v>112</v>
      </c>
      <c r="I1671" s="23" t="s">
        <v>113</v>
      </c>
      <c r="J1671" s="23" t="s">
        <v>114</v>
      </c>
      <c r="K1671" s="23" t="s">
        <v>24</v>
      </c>
      <c r="L1671" s="23">
        <v>3</v>
      </c>
      <c r="M1671" s="23">
        <v>104.39</v>
      </c>
      <c r="N1671" s="23">
        <v>10</v>
      </c>
      <c r="O1671" s="23">
        <v>5</v>
      </c>
      <c r="P1671" s="23" t="s">
        <v>58</v>
      </c>
      <c r="Q1671" s="23" t="s">
        <v>44</v>
      </c>
      <c r="R1671" s="23">
        <f t="shared" si="130"/>
        <v>1</v>
      </c>
      <c r="S1671" s="23" t="str">
        <f t="shared" si="131"/>
        <v>ORD101670_20241224_CUST02956_MED027</v>
      </c>
      <c r="T1671" s="23">
        <f t="shared" si="132"/>
        <v>1</v>
      </c>
      <c r="U1671" s="6">
        <f t="shared" si="133"/>
        <v>313.17</v>
      </c>
      <c r="V1671" s="6">
        <f>tbl_Raw_Data[[#This Row],[Discount_Pct]]*tbl_Raw_Data[[#This Row],[Gross_Amount]]/100</f>
        <v>31.317000000000004</v>
      </c>
      <c r="W1671" s="6">
        <f>tbl_Raw_Data[[#This Row],[Gross_Amount]]-tbl_Raw_Data[[#This Row],[Discount_Amount]]</f>
        <v>281.85300000000001</v>
      </c>
      <c r="X1671" s="6">
        <f>tbl_Raw_Data[[#This Row],[Net_Amount_Before_Tax]]*tbl_Raw_Data[[#This Row],[Tax_Pct]]/100</f>
        <v>14.092650000000001</v>
      </c>
      <c r="Y1671" s="6">
        <f>tbl_Raw_Data[[#This Row],[Net_Amount_Before_Tax]]+tbl_Raw_Data[[#This Row],[Tax_Amount]]</f>
        <v>295.94565</v>
      </c>
      <c r="Z1671" s="6">
        <f t="shared" si="134"/>
        <v>1</v>
      </c>
    </row>
    <row r="1672" spans="1:26" x14ac:dyDescent="0.3">
      <c r="A1672" s="23" t="s">
        <v>2910</v>
      </c>
      <c r="B1672" s="34">
        <v>46003</v>
      </c>
      <c r="C1672" s="23" t="s">
        <v>2912</v>
      </c>
      <c r="D1672" s="23" t="s">
        <v>142</v>
      </c>
      <c r="E1672" s="23" t="s">
        <v>81</v>
      </c>
      <c r="F1672" s="23">
        <v>380015</v>
      </c>
      <c r="G1672" s="23" t="s">
        <v>111</v>
      </c>
      <c r="H1672" s="23" t="s">
        <v>112</v>
      </c>
      <c r="I1672" s="23" t="s">
        <v>113</v>
      </c>
      <c r="J1672" s="23" t="s">
        <v>114</v>
      </c>
      <c r="K1672" s="23" t="s">
        <v>24</v>
      </c>
      <c r="L1672" s="23">
        <v>1</v>
      </c>
      <c r="M1672" s="23">
        <v>86.09</v>
      </c>
      <c r="N1672" s="23">
        <v>15</v>
      </c>
      <c r="O1672" s="23">
        <v>5</v>
      </c>
      <c r="P1672" s="23" t="s">
        <v>65</v>
      </c>
      <c r="Q1672" s="23" t="s">
        <v>34</v>
      </c>
      <c r="R1672" s="23">
        <f t="shared" si="130"/>
        <v>1</v>
      </c>
      <c r="S1672" s="23" t="str">
        <f t="shared" si="131"/>
        <v>ORD101670_20251212_CUST02390_MED027</v>
      </c>
      <c r="T1672" s="23">
        <f t="shared" si="132"/>
        <v>1</v>
      </c>
      <c r="U1672" s="6">
        <f t="shared" si="133"/>
        <v>86.09</v>
      </c>
      <c r="V1672" s="6">
        <f>tbl_Raw_Data[[#This Row],[Discount_Pct]]*tbl_Raw_Data[[#This Row],[Gross_Amount]]/100</f>
        <v>12.913500000000001</v>
      </c>
      <c r="W1672" s="6">
        <f>tbl_Raw_Data[[#This Row],[Gross_Amount]]-tbl_Raw_Data[[#This Row],[Discount_Amount]]</f>
        <v>73.176500000000004</v>
      </c>
      <c r="X1672" s="6">
        <f>tbl_Raw_Data[[#This Row],[Net_Amount_Before_Tax]]*tbl_Raw_Data[[#This Row],[Tax_Pct]]/100</f>
        <v>3.6588250000000007</v>
      </c>
      <c r="Y1672" s="6">
        <f>tbl_Raw_Data[[#This Row],[Net_Amount_Before_Tax]]+tbl_Raw_Data[[#This Row],[Tax_Amount]]</f>
        <v>76.835325000000012</v>
      </c>
      <c r="Z1672" s="6">
        <f t="shared" si="134"/>
        <v>1</v>
      </c>
    </row>
    <row r="1673" spans="1:26" x14ac:dyDescent="0.3">
      <c r="A1673" s="23" t="s">
        <v>2913</v>
      </c>
      <c r="B1673" s="34">
        <v>45659</v>
      </c>
      <c r="C1673" s="23" t="s">
        <v>716</v>
      </c>
      <c r="D1673" s="23" t="s">
        <v>46</v>
      </c>
      <c r="E1673" s="23" t="s">
        <v>47</v>
      </c>
      <c r="F1673" s="23">
        <v>411001</v>
      </c>
      <c r="G1673" s="23" t="s">
        <v>124</v>
      </c>
      <c r="H1673" s="23" t="s">
        <v>125</v>
      </c>
      <c r="I1673" s="23" t="s">
        <v>104</v>
      </c>
      <c r="J1673" s="23" t="s">
        <v>114</v>
      </c>
      <c r="K1673" s="23" t="s">
        <v>24</v>
      </c>
      <c r="L1673" s="23">
        <v>1</v>
      </c>
      <c r="M1673" s="23">
        <v>110.73</v>
      </c>
      <c r="N1673" s="23">
        <v>15</v>
      </c>
      <c r="O1673" s="23">
        <v>5</v>
      </c>
      <c r="P1673" s="23" t="s">
        <v>65</v>
      </c>
      <c r="Q1673" s="23" t="s">
        <v>34</v>
      </c>
      <c r="R1673" s="23">
        <f t="shared" si="130"/>
        <v>1</v>
      </c>
      <c r="S1673" s="23" t="str">
        <f t="shared" si="131"/>
        <v>ORD101672_20250102_CUST02252_MED018</v>
      </c>
      <c r="T1673" s="23">
        <f t="shared" si="132"/>
        <v>1</v>
      </c>
      <c r="U1673" s="6">
        <f t="shared" si="133"/>
        <v>110.73</v>
      </c>
      <c r="V1673" s="6">
        <f>tbl_Raw_Data[[#This Row],[Discount_Pct]]*tbl_Raw_Data[[#This Row],[Gross_Amount]]/100</f>
        <v>16.609500000000001</v>
      </c>
      <c r="W1673" s="6">
        <f>tbl_Raw_Data[[#This Row],[Gross_Amount]]-tbl_Raw_Data[[#This Row],[Discount_Amount]]</f>
        <v>94.120500000000007</v>
      </c>
      <c r="X1673" s="6">
        <f>tbl_Raw_Data[[#This Row],[Net_Amount_Before_Tax]]*tbl_Raw_Data[[#This Row],[Tax_Pct]]/100</f>
        <v>4.7060250000000003</v>
      </c>
      <c r="Y1673" s="6">
        <f>tbl_Raw_Data[[#This Row],[Net_Amount_Before_Tax]]+tbl_Raw_Data[[#This Row],[Tax_Amount]]</f>
        <v>98.826525000000004</v>
      </c>
      <c r="Z1673" s="6">
        <f t="shared" si="134"/>
        <v>4</v>
      </c>
    </row>
    <row r="1674" spans="1:26" x14ac:dyDescent="0.3">
      <c r="A1674" s="23" t="s">
        <v>2914</v>
      </c>
      <c r="B1674" s="34">
        <v>45451</v>
      </c>
      <c r="C1674" s="23" t="s">
        <v>2915</v>
      </c>
      <c r="D1674" s="23" t="s">
        <v>92</v>
      </c>
      <c r="E1674" s="23" t="s">
        <v>93</v>
      </c>
      <c r="F1674" s="23">
        <v>560066</v>
      </c>
      <c r="G1674" s="23" t="s">
        <v>145</v>
      </c>
      <c r="H1674" s="23" t="s">
        <v>146</v>
      </c>
      <c r="I1674" s="23" t="s">
        <v>147</v>
      </c>
      <c r="J1674" s="23" t="s">
        <v>148</v>
      </c>
      <c r="K1674" s="23" t="s">
        <v>24</v>
      </c>
      <c r="L1674" s="23">
        <v>4</v>
      </c>
      <c r="M1674" s="23">
        <v>104.38</v>
      </c>
      <c r="N1674" s="23">
        <v>5</v>
      </c>
      <c r="O1674" s="23">
        <v>5</v>
      </c>
      <c r="P1674" s="23" t="s">
        <v>43</v>
      </c>
      <c r="Q1674" s="23" t="s">
        <v>90</v>
      </c>
      <c r="R1674" s="23">
        <f t="shared" si="130"/>
        <v>1</v>
      </c>
      <c r="S1674" s="23" t="str">
        <f t="shared" si="131"/>
        <v>ORD101673_20240608_CUST00106_MED016</v>
      </c>
      <c r="T1674" s="23">
        <f t="shared" si="132"/>
        <v>1</v>
      </c>
      <c r="U1674" s="6">
        <f t="shared" si="133"/>
        <v>417.52</v>
      </c>
      <c r="V1674" s="6">
        <f>tbl_Raw_Data[[#This Row],[Discount_Pct]]*tbl_Raw_Data[[#This Row],[Gross_Amount]]/100</f>
        <v>20.875999999999998</v>
      </c>
      <c r="W1674" s="6">
        <f>tbl_Raw_Data[[#This Row],[Gross_Amount]]-tbl_Raw_Data[[#This Row],[Discount_Amount]]</f>
        <v>396.64400000000001</v>
      </c>
      <c r="X1674" s="6">
        <f>tbl_Raw_Data[[#This Row],[Net_Amount_Before_Tax]]*tbl_Raw_Data[[#This Row],[Tax_Pct]]/100</f>
        <v>19.8322</v>
      </c>
      <c r="Y1674" s="6">
        <f>tbl_Raw_Data[[#This Row],[Net_Amount_Before_Tax]]+tbl_Raw_Data[[#This Row],[Tax_Amount]]</f>
        <v>416.47620000000001</v>
      </c>
      <c r="Z1674" s="6">
        <f t="shared" si="134"/>
        <v>2</v>
      </c>
    </row>
    <row r="1675" spans="1:26" x14ac:dyDescent="0.3">
      <c r="A1675" s="23" t="s">
        <v>2916</v>
      </c>
      <c r="B1675" s="34">
        <v>45462</v>
      </c>
      <c r="C1675" s="23" t="s">
        <v>2278</v>
      </c>
      <c r="D1675" s="23" t="s">
        <v>123</v>
      </c>
      <c r="E1675" s="23" t="s">
        <v>101</v>
      </c>
      <c r="F1675" s="23">
        <v>226024</v>
      </c>
      <c r="G1675" s="23" t="s">
        <v>192</v>
      </c>
      <c r="H1675" s="23" t="s">
        <v>193</v>
      </c>
      <c r="I1675" s="23" t="s">
        <v>41</v>
      </c>
      <c r="J1675" s="23" t="s">
        <v>194</v>
      </c>
      <c r="K1675" s="23" t="s">
        <v>24</v>
      </c>
      <c r="L1675" s="23">
        <v>2</v>
      </c>
      <c r="M1675" s="23">
        <v>34.39</v>
      </c>
      <c r="N1675" s="23">
        <v>0</v>
      </c>
      <c r="O1675" s="23">
        <v>12</v>
      </c>
      <c r="P1675" s="23" t="s">
        <v>25</v>
      </c>
      <c r="Q1675" s="23" t="s">
        <v>26</v>
      </c>
      <c r="R1675" s="23">
        <f t="shared" si="130"/>
        <v>1</v>
      </c>
      <c r="S1675" s="23" t="str">
        <f t="shared" si="131"/>
        <v>ORD101674_20240619_CUST02454_MED002</v>
      </c>
      <c r="T1675" s="23">
        <f t="shared" si="132"/>
        <v>1</v>
      </c>
      <c r="U1675" s="6">
        <f t="shared" si="133"/>
        <v>68.78</v>
      </c>
      <c r="V1675" s="6">
        <f>tbl_Raw_Data[[#This Row],[Discount_Pct]]*tbl_Raw_Data[[#This Row],[Gross_Amount]]/100</f>
        <v>0</v>
      </c>
      <c r="W1675" s="6">
        <f>tbl_Raw_Data[[#This Row],[Gross_Amount]]-tbl_Raw_Data[[#This Row],[Discount_Amount]]</f>
        <v>68.78</v>
      </c>
      <c r="X1675" s="6">
        <f>tbl_Raw_Data[[#This Row],[Net_Amount_Before_Tax]]*tbl_Raw_Data[[#This Row],[Tax_Pct]]/100</f>
        <v>8.2536000000000005</v>
      </c>
      <c r="Y1675" s="6">
        <f>tbl_Raw_Data[[#This Row],[Net_Amount_Before_Tax]]+tbl_Raw_Data[[#This Row],[Tax_Amount]]</f>
        <v>77.033600000000007</v>
      </c>
      <c r="Z1675" s="6">
        <f t="shared" si="134"/>
        <v>1</v>
      </c>
    </row>
    <row r="1676" spans="1:26" x14ac:dyDescent="0.3">
      <c r="A1676" s="23" t="s">
        <v>2917</v>
      </c>
      <c r="B1676" s="34">
        <v>45421</v>
      </c>
      <c r="C1676" s="23" t="s">
        <v>1473</v>
      </c>
      <c r="D1676" s="23" t="s">
        <v>72</v>
      </c>
      <c r="E1676" s="23" t="s">
        <v>73</v>
      </c>
      <c r="F1676" s="23">
        <v>302001</v>
      </c>
      <c r="G1676" s="23" t="s">
        <v>94</v>
      </c>
      <c r="H1676" s="23" t="s">
        <v>95</v>
      </c>
      <c r="I1676" s="23" t="s">
        <v>84</v>
      </c>
      <c r="J1676" s="23" t="s">
        <v>42</v>
      </c>
      <c r="K1676" s="23" t="s">
        <v>24</v>
      </c>
      <c r="L1676" s="23">
        <v>5</v>
      </c>
      <c r="M1676" s="23">
        <v>74.53</v>
      </c>
      <c r="N1676" s="23">
        <v>5</v>
      </c>
      <c r="O1676" s="23">
        <v>5</v>
      </c>
      <c r="P1676" s="23" t="s">
        <v>43</v>
      </c>
      <c r="Q1676" s="23" t="s">
        <v>34</v>
      </c>
      <c r="R1676" s="23">
        <f t="shared" si="130"/>
        <v>1</v>
      </c>
      <c r="S1676" s="23" t="str">
        <f t="shared" si="131"/>
        <v>ORD101675_20240509_CUST01153_MED021</v>
      </c>
      <c r="T1676" s="23">
        <f t="shared" si="132"/>
        <v>1</v>
      </c>
      <c r="U1676" s="6">
        <f t="shared" si="133"/>
        <v>372.65</v>
      </c>
      <c r="V1676" s="6">
        <f>tbl_Raw_Data[[#This Row],[Discount_Pct]]*tbl_Raw_Data[[#This Row],[Gross_Amount]]/100</f>
        <v>18.6325</v>
      </c>
      <c r="W1676" s="6">
        <f>tbl_Raw_Data[[#This Row],[Gross_Amount]]-tbl_Raw_Data[[#This Row],[Discount_Amount]]</f>
        <v>354.01749999999998</v>
      </c>
      <c r="X1676" s="6">
        <f>tbl_Raw_Data[[#This Row],[Net_Amount_Before_Tax]]*tbl_Raw_Data[[#This Row],[Tax_Pct]]/100</f>
        <v>17.700875</v>
      </c>
      <c r="Y1676" s="6">
        <f>tbl_Raw_Data[[#This Row],[Net_Amount_Before_Tax]]+tbl_Raw_Data[[#This Row],[Tax_Amount]]</f>
        <v>371.71837499999998</v>
      </c>
      <c r="Z1676" s="6">
        <f t="shared" si="134"/>
        <v>2</v>
      </c>
    </row>
    <row r="1677" spans="1:26" x14ac:dyDescent="0.3">
      <c r="A1677" s="23" t="s">
        <v>2917</v>
      </c>
      <c r="B1677" s="34">
        <v>45352</v>
      </c>
      <c r="C1677" s="23" t="s">
        <v>1439</v>
      </c>
      <c r="D1677" s="23" t="s">
        <v>19</v>
      </c>
      <c r="E1677" s="23" t="s">
        <v>19</v>
      </c>
      <c r="F1677" s="23">
        <v>110044</v>
      </c>
      <c r="G1677" s="23" t="s">
        <v>53</v>
      </c>
      <c r="H1677" s="23" t="s">
        <v>54</v>
      </c>
      <c r="I1677" s="23" t="s">
        <v>55</v>
      </c>
      <c r="J1677" s="23" t="s">
        <v>56</v>
      </c>
      <c r="K1677" s="23" t="s">
        <v>57</v>
      </c>
      <c r="L1677" s="23">
        <v>1</v>
      </c>
      <c r="M1677" s="23">
        <v>61.84</v>
      </c>
      <c r="N1677" s="23">
        <v>15</v>
      </c>
      <c r="O1677" s="23">
        <v>12</v>
      </c>
      <c r="P1677" s="23" t="s">
        <v>65</v>
      </c>
      <c r="Q1677" s="23" t="s">
        <v>26</v>
      </c>
      <c r="R1677" s="23">
        <f t="shared" si="130"/>
        <v>1</v>
      </c>
      <c r="S1677" s="23" t="str">
        <f t="shared" si="131"/>
        <v>ORD101675_20240301_CUST00511_MED020</v>
      </c>
      <c r="T1677" s="23">
        <f t="shared" si="132"/>
        <v>1</v>
      </c>
      <c r="U1677" s="6">
        <f t="shared" si="133"/>
        <v>61.84</v>
      </c>
      <c r="V1677" s="6">
        <f>tbl_Raw_Data[[#This Row],[Discount_Pct]]*tbl_Raw_Data[[#This Row],[Gross_Amount]]/100</f>
        <v>9.2759999999999998</v>
      </c>
      <c r="W1677" s="6">
        <f>tbl_Raw_Data[[#This Row],[Gross_Amount]]-tbl_Raw_Data[[#This Row],[Discount_Amount]]</f>
        <v>52.564000000000007</v>
      </c>
      <c r="X1677" s="6">
        <f>tbl_Raw_Data[[#This Row],[Net_Amount_Before_Tax]]*tbl_Raw_Data[[#This Row],[Tax_Pct]]/100</f>
        <v>6.3076800000000004</v>
      </c>
      <c r="Y1677" s="6">
        <f>tbl_Raw_Data[[#This Row],[Net_Amount_Before_Tax]]+tbl_Raw_Data[[#This Row],[Tax_Amount]]</f>
        <v>58.871680000000005</v>
      </c>
      <c r="Z1677" s="6">
        <f t="shared" si="134"/>
        <v>3</v>
      </c>
    </row>
    <row r="1678" spans="1:26" x14ac:dyDescent="0.3">
      <c r="A1678" s="23" t="s">
        <v>2918</v>
      </c>
      <c r="B1678" s="34">
        <v>45607</v>
      </c>
      <c r="C1678" s="23" t="s">
        <v>2919</v>
      </c>
      <c r="D1678" s="23" t="s">
        <v>159</v>
      </c>
      <c r="E1678" s="23" t="s">
        <v>47</v>
      </c>
      <c r="F1678" s="23">
        <v>400069</v>
      </c>
      <c r="G1678" s="23" t="s">
        <v>315</v>
      </c>
      <c r="H1678" s="23" t="s">
        <v>316</v>
      </c>
      <c r="I1678" s="23" t="s">
        <v>50</v>
      </c>
      <c r="J1678" s="23" t="s">
        <v>114</v>
      </c>
      <c r="K1678" s="23" t="s">
        <v>24</v>
      </c>
      <c r="L1678" s="23">
        <v>2</v>
      </c>
      <c r="M1678" s="23">
        <v>127.54</v>
      </c>
      <c r="N1678" s="23">
        <v>20</v>
      </c>
      <c r="O1678" s="23">
        <v>5</v>
      </c>
      <c r="P1678" s="23" t="s">
        <v>33</v>
      </c>
      <c r="Q1678" s="23" t="s">
        <v>34</v>
      </c>
      <c r="R1678" s="23">
        <f t="shared" si="130"/>
        <v>1</v>
      </c>
      <c r="S1678" s="23" t="str">
        <f t="shared" si="131"/>
        <v>ORD101677_20241111_CUST02552_MED012</v>
      </c>
      <c r="T1678" s="23">
        <f t="shared" si="132"/>
        <v>1</v>
      </c>
      <c r="U1678" s="6">
        <f t="shared" si="133"/>
        <v>255.08</v>
      </c>
      <c r="V1678" s="6">
        <f>tbl_Raw_Data[[#This Row],[Discount_Pct]]*tbl_Raw_Data[[#This Row],[Gross_Amount]]/100</f>
        <v>51.016000000000005</v>
      </c>
      <c r="W1678" s="6">
        <f>tbl_Raw_Data[[#This Row],[Gross_Amount]]-tbl_Raw_Data[[#This Row],[Discount_Amount]]</f>
        <v>204.06400000000002</v>
      </c>
      <c r="X1678" s="6">
        <f>tbl_Raw_Data[[#This Row],[Net_Amount_Before_Tax]]*tbl_Raw_Data[[#This Row],[Tax_Pct]]/100</f>
        <v>10.203200000000002</v>
      </c>
      <c r="Y1678" s="6">
        <f>tbl_Raw_Data[[#This Row],[Net_Amount_Before_Tax]]+tbl_Raw_Data[[#This Row],[Tax_Amount]]</f>
        <v>214.26720000000003</v>
      </c>
      <c r="Z1678" s="6">
        <f t="shared" si="134"/>
        <v>3</v>
      </c>
    </row>
    <row r="1679" spans="1:26" x14ac:dyDescent="0.3">
      <c r="A1679" s="23" t="s">
        <v>2920</v>
      </c>
      <c r="B1679" s="34">
        <v>45549</v>
      </c>
      <c r="C1679" s="23" t="s">
        <v>1682</v>
      </c>
      <c r="D1679" s="23" t="s">
        <v>37</v>
      </c>
      <c r="E1679" s="23" t="s">
        <v>38</v>
      </c>
      <c r="F1679" s="23">
        <v>452001</v>
      </c>
      <c r="G1679" s="23" t="s">
        <v>61</v>
      </c>
      <c r="H1679" s="23" t="s">
        <v>62</v>
      </c>
      <c r="I1679" s="23" t="s">
        <v>63</v>
      </c>
      <c r="J1679" s="23" t="s">
        <v>64</v>
      </c>
      <c r="K1679" s="23" t="s">
        <v>57</v>
      </c>
      <c r="L1679" s="23">
        <v>1</v>
      </c>
      <c r="M1679" s="23">
        <v>120.86</v>
      </c>
      <c r="N1679" s="23">
        <v>5</v>
      </c>
      <c r="O1679" s="23">
        <v>5</v>
      </c>
      <c r="P1679" s="23" t="s">
        <v>25</v>
      </c>
      <c r="Q1679" s="23" t="s">
        <v>34</v>
      </c>
      <c r="R1679" s="23">
        <f t="shared" si="130"/>
        <v>1</v>
      </c>
      <c r="S1679" s="23" t="str">
        <f t="shared" si="131"/>
        <v>ORD101678_20240914_CUST01965_MED004</v>
      </c>
      <c r="T1679" s="23">
        <f t="shared" si="132"/>
        <v>1</v>
      </c>
      <c r="U1679" s="6">
        <f t="shared" si="133"/>
        <v>120.86</v>
      </c>
      <c r="V1679" s="6">
        <f>tbl_Raw_Data[[#This Row],[Discount_Pct]]*tbl_Raw_Data[[#This Row],[Gross_Amount]]/100</f>
        <v>6.0429999999999993</v>
      </c>
      <c r="W1679" s="6">
        <f>tbl_Raw_Data[[#This Row],[Gross_Amount]]-tbl_Raw_Data[[#This Row],[Discount_Amount]]</f>
        <v>114.81700000000001</v>
      </c>
      <c r="X1679" s="6">
        <f>tbl_Raw_Data[[#This Row],[Net_Amount_Before_Tax]]*tbl_Raw_Data[[#This Row],[Tax_Pct]]/100</f>
        <v>5.74085</v>
      </c>
      <c r="Y1679" s="6">
        <f>tbl_Raw_Data[[#This Row],[Net_Amount_Before_Tax]]+tbl_Raw_Data[[#This Row],[Tax_Amount]]</f>
        <v>120.55785</v>
      </c>
      <c r="Z1679" s="6">
        <f t="shared" si="134"/>
        <v>3</v>
      </c>
    </row>
    <row r="1680" spans="1:26" x14ac:dyDescent="0.3">
      <c r="A1680" s="23" t="s">
        <v>2921</v>
      </c>
      <c r="B1680" s="34">
        <v>45818</v>
      </c>
      <c r="C1680" s="23" t="s">
        <v>1835</v>
      </c>
      <c r="D1680" s="23" t="s">
        <v>19</v>
      </c>
      <c r="E1680" s="23" t="s">
        <v>19</v>
      </c>
      <c r="F1680" s="23">
        <v>110024</v>
      </c>
      <c r="G1680" s="23" t="s">
        <v>132</v>
      </c>
      <c r="H1680" s="23" t="s">
        <v>133</v>
      </c>
      <c r="I1680" s="23" t="s">
        <v>134</v>
      </c>
      <c r="J1680" s="23" t="s">
        <v>135</v>
      </c>
      <c r="K1680" s="23" t="s">
        <v>57</v>
      </c>
      <c r="L1680" s="23">
        <v>1</v>
      </c>
      <c r="M1680" s="23">
        <v>84.46</v>
      </c>
      <c r="N1680" s="23">
        <v>10</v>
      </c>
      <c r="O1680" s="23">
        <v>12</v>
      </c>
      <c r="P1680" s="23" t="s">
        <v>25</v>
      </c>
      <c r="Q1680" s="23" t="s">
        <v>90</v>
      </c>
      <c r="R1680" s="23">
        <f t="shared" si="130"/>
        <v>1</v>
      </c>
      <c r="S1680" s="23" t="str">
        <f t="shared" si="131"/>
        <v>ORD101679_20250610_CUST00503_MED007</v>
      </c>
      <c r="T1680" s="23">
        <f t="shared" si="132"/>
        <v>1</v>
      </c>
      <c r="U1680" s="6">
        <f t="shared" si="133"/>
        <v>84.46</v>
      </c>
      <c r="V1680" s="6">
        <f>tbl_Raw_Data[[#This Row],[Discount_Pct]]*tbl_Raw_Data[[#This Row],[Gross_Amount]]/100</f>
        <v>8.4459999999999997</v>
      </c>
      <c r="W1680" s="6">
        <f>tbl_Raw_Data[[#This Row],[Gross_Amount]]-tbl_Raw_Data[[#This Row],[Discount_Amount]]</f>
        <v>76.013999999999996</v>
      </c>
      <c r="X1680" s="6">
        <f>tbl_Raw_Data[[#This Row],[Net_Amount_Before_Tax]]*tbl_Raw_Data[[#This Row],[Tax_Pct]]/100</f>
        <v>9.1216799999999996</v>
      </c>
      <c r="Y1680" s="6">
        <f>tbl_Raw_Data[[#This Row],[Net_Amount_Before_Tax]]+tbl_Raw_Data[[#This Row],[Tax_Amount]]</f>
        <v>85.135679999999994</v>
      </c>
      <c r="Z1680" s="6">
        <f t="shared" si="134"/>
        <v>1</v>
      </c>
    </row>
    <row r="1681" spans="1:26" x14ac:dyDescent="0.3">
      <c r="A1681" s="23" t="s">
        <v>2922</v>
      </c>
      <c r="B1681" s="34">
        <v>45384</v>
      </c>
      <c r="C1681" s="23" t="s">
        <v>2923</v>
      </c>
      <c r="D1681" s="23" t="s">
        <v>92</v>
      </c>
      <c r="E1681" s="23" t="s">
        <v>93</v>
      </c>
      <c r="F1681" s="23">
        <v>560038</v>
      </c>
      <c r="G1681" s="23" t="s">
        <v>160</v>
      </c>
      <c r="H1681" s="23" t="s">
        <v>161</v>
      </c>
      <c r="I1681" s="23" t="s">
        <v>50</v>
      </c>
      <c r="J1681" s="23" t="s">
        <v>23</v>
      </c>
      <c r="K1681" s="23" t="s">
        <v>24</v>
      </c>
      <c r="L1681" s="23">
        <v>2</v>
      </c>
      <c r="M1681" s="23">
        <v>148.91</v>
      </c>
      <c r="N1681" s="23">
        <v>5</v>
      </c>
      <c r="O1681" s="23">
        <v>18</v>
      </c>
      <c r="P1681" s="23" t="s">
        <v>33</v>
      </c>
      <c r="Q1681" s="23" t="s">
        <v>34</v>
      </c>
      <c r="R1681" s="23">
        <f t="shared" si="130"/>
        <v>1</v>
      </c>
      <c r="S1681" s="23" t="str">
        <f t="shared" si="131"/>
        <v>ORD101680_20240402_CUST02003_MED014</v>
      </c>
      <c r="T1681" s="23">
        <f t="shared" si="132"/>
        <v>1</v>
      </c>
      <c r="U1681" s="6">
        <f t="shared" si="133"/>
        <v>297.82</v>
      </c>
      <c r="V1681" s="6">
        <f>tbl_Raw_Data[[#This Row],[Discount_Pct]]*tbl_Raw_Data[[#This Row],[Gross_Amount]]/100</f>
        <v>14.890999999999998</v>
      </c>
      <c r="W1681" s="6">
        <f>tbl_Raw_Data[[#This Row],[Gross_Amount]]-tbl_Raw_Data[[#This Row],[Discount_Amount]]</f>
        <v>282.92899999999997</v>
      </c>
      <c r="X1681" s="6">
        <f>tbl_Raw_Data[[#This Row],[Net_Amount_Before_Tax]]*tbl_Raw_Data[[#This Row],[Tax_Pct]]/100</f>
        <v>50.927219999999998</v>
      </c>
      <c r="Y1681" s="6">
        <f>tbl_Raw_Data[[#This Row],[Net_Amount_Before_Tax]]+tbl_Raw_Data[[#This Row],[Tax_Amount]]</f>
        <v>333.85621999999995</v>
      </c>
      <c r="Z1681" s="6">
        <f t="shared" si="134"/>
        <v>2</v>
      </c>
    </row>
    <row r="1682" spans="1:26" x14ac:dyDescent="0.3">
      <c r="A1682" s="23" t="s">
        <v>2922</v>
      </c>
      <c r="B1682" s="34">
        <v>45323</v>
      </c>
      <c r="C1682" s="23" t="s">
        <v>2924</v>
      </c>
      <c r="D1682" s="23" t="s">
        <v>159</v>
      </c>
      <c r="E1682" s="23" t="s">
        <v>47</v>
      </c>
      <c r="F1682" s="23">
        <v>400076</v>
      </c>
      <c r="G1682" s="23" t="s">
        <v>196</v>
      </c>
      <c r="H1682" s="23" t="s">
        <v>197</v>
      </c>
      <c r="I1682" s="23" t="s">
        <v>32</v>
      </c>
      <c r="J1682" s="23" t="s">
        <v>42</v>
      </c>
      <c r="K1682" s="23" t="s">
        <v>24</v>
      </c>
      <c r="L1682" s="23">
        <v>2</v>
      </c>
      <c r="M1682" s="23">
        <v>25.13</v>
      </c>
      <c r="N1682" s="23">
        <v>0</v>
      </c>
      <c r="O1682" s="23">
        <v>5</v>
      </c>
      <c r="P1682" s="23" t="s">
        <v>33</v>
      </c>
      <c r="Q1682" s="23" t="s">
        <v>34</v>
      </c>
      <c r="R1682" s="23">
        <f t="shared" si="130"/>
        <v>1</v>
      </c>
      <c r="S1682" s="23" t="str">
        <f t="shared" si="131"/>
        <v>ORD101680_20240201_CUST02949_MED011</v>
      </c>
      <c r="T1682" s="23">
        <f t="shared" si="132"/>
        <v>1</v>
      </c>
      <c r="U1682" s="6">
        <f t="shared" si="133"/>
        <v>50.26</v>
      </c>
      <c r="V1682" s="6">
        <f>tbl_Raw_Data[[#This Row],[Discount_Pct]]*tbl_Raw_Data[[#This Row],[Gross_Amount]]/100</f>
        <v>0</v>
      </c>
      <c r="W1682" s="6">
        <f>tbl_Raw_Data[[#This Row],[Gross_Amount]]-tbl_Raw_Data[[#This Row],[Discount_Amount]]</f>
        <v>50.26</v>
      </c>
      <c r="X1682" s="6">
        <f>tbl_Raw_Data[[#This Row],[Net_Amount_Before_Tax]]*tbl_Raw_Data[[#This Row],[Tax_Pct]]/100</f>
        <v>2.5129999999999999</v>
      </c>
      <c r="Y1682" s="6">
        <f>tbl_Raw_Data[[#This Row],[Net_Amount_Before_Tax]]+tbl_Raw_Data[[#This Row],[Tax_Amount]]</f>
        <v>52.772999999999996</v>
      </c>
      <c r="Z1682" s="6">
        <f t="shared" si="134"/>
        <v>2</v>
      </c>
    </row>
    <row r="1683" spans="1:26" x14ac:dyDescent="0.3">
      <c r="A1683" s="23" t="s">
        <v>2925</v>
      </c>
      <c r="B1683" s="34">
        <v>45765</v>
      </c>
      <c r="C1683" s="23" t="s">
        <v>2926</v>
      </c>
      <c r="D1683" s="23" t="s">
        <v>28</v>
      </c>
      <c r="E1683" s="23" t="s">
        <v>29</v>
      </c>
      <c r="F1683" s="23">
        <v>500090</v>
      </c>
      <c r="G1683" s="23" t="s">
        <v>196</v>
      </c>
      <c r="H1683" s="23" t="s">
        <v>197</v>
      </c>
      <c r="I1683" s="23" t="s">
        <v>32</v>
      </c>
      <c r="J1683" s="23" t="s">
        <v>42</v>
      </c>
      <c r="K1683" s="23" t="s">
        <v>24</v>
      </c>
      <c r="L1683" s="23">
        <v>1</v>
      </c>
      <c r="M1683" s="23">
        <v>22.32</v>
      </c>
      <c r="N1683" s="23">
        <v>15</v>
      </c>
      <c r="O1683" s="23">
        <v>5</v>
      </c>
      <c r="P1683" s="23" t="s">
        <v>65</v>
      </c>
      <c r="Q1683" s="23" t="s">
        <v>90</v>
      </c>
      <c r="R1683" s="23">
        <f t="shared" si="130"/>
        <v>1</v>
      </c>
      <c r="S1683" s="23" t="str">
        <f t="shared" si="131"/>
        <v>ORD101682_20250418_CUST02919_MED011</v>
      </c>
      <c r="T1683" s="23">
        <f t="shared" si="132"/>
        <v>1</v>
      </c>
      <c r="U1683" s="6">
        <f t="shared" si="133"/>
        <v>22.32</v>
      </c>
      <c r="V1683" s="6">
        <f>tbl_Raw_Data[[#This Row],[Discount_Pct]]*tbl_Raw_Data[[#This Row],[Gross_Amount]]/100</f>
        <v>3.3480000000000003</v>
      </c>
      <c r="W1683" s="6">
        <f>tbl_Raw_Data[[#This Row],[Gross_Amount]]-tbl_Raw_Data[[#This Row],[Discount_Amount]]</f>
        <v>18.972000000000001</v>
      </c>
      <c r="X1683" s="6">
        <f>tbl_Raw_Data[[#This Row],[Net_Amount_Before_Tax]]*tbl_Raw_Data[[#This Row],[Tax_Pct]]/100</f>
        <v>0.94860000000000011</v>
      </c>
      <c r="Y1683" s="6">
        <f>tbl_Raw_Data[[#This Row],[Net_Amount_Before_Tax]]+tbl_Raw_Data[[#This Row],[Tax_Amount]]</f>
        <v>19.9206</v>
      </c>
      <c r="Z1683" s="6">
        <f t="shared" si="134"/>
        <v>3</v>
      </c>
    </row>
    <row r="1684" spans="1:26" x14ac:dyDescent="0.3">
      <c r="A1684" s="23" t="s">
        <v>2927</v>
      </c>
      <c r="B1684" s="34">
        <v>45702</v>
      </c>
      <c r="C1684" s="23" t="s">
        <v>1900</v>
      </c>
      <c r="D1684" s="23" t="s">
        <v>159</v>
      </c>
      <c r="E1684" s="23" t="s">
        <v>47</v>
      </c>
      <c r="F1684" s="23">
        <v>400093</v>
      </c>
      <c r="G1684" s="23" t="s">
        <v>82</v>
      </c>
      <c r="H1684" s="23" t="s">
        <v>83</v>
      </c>
      <c r="I1684" s="23" t="s">
        <v>84</v>
      </c>
      <c r="J1684" s="23" t="s">
        <v>85</v>
      </c>
      <c r="K1684" s="23" t="s">
        <v>24</v>
      </c>
      <c r="L1684" s="23">
        <v>1</v>
      </c>
      <c r="M1684" s="23">
        <v>264.52999999999997</v>
      </c>
      <c r="N1684" s="23">
        <v>5</v>
      </c>
      <c r="O1684" s="23">
        <v>5</v>
      </c>
      <c r="P1684" s="23" t="s">
        <v>89</v>
      </c>
      <c r="Q1684" s="23" t="s">
        <v>44</v>
      </c>
      <c r="R1684" s="23">
        <f t="shared" si="130"/>
        <v>1</v>
      </c>
      <c r="S1684" s="23" t="str">
        <f t="shared" si="131"/>
        <v>ORD101683_20250214_CUST00717_MED023</v>
      </c>
      <c r="T1684" s="23">
        <f t="shared" si="132"/>
        <v>1</v>
      </c>
      <c r="U1684" s="6">
        <f t="shared" si="133"/>
        <v>264.52999999999997</v>
      </c>
      <c r="V1684" s="6">
        <f>tbl_Raw_Data[[#This Row],[Discount_Pct]]*tbl_Raw_Data[[#This Row],[Gross_Amount]]/100</f>
        <v>13.226499999999998</v>
      </c>
      <c r="W1684" s="6">
        <f>tbl_Raw_Data[[#This Row],[Gross_Amount]]-tbl_Raw_Data[[#This Row],[Discount_Amount]]</f>
        <v>251.30349999999999</v>
      </c>
      <c r="X1684" s="6">
        <f>tbl_Raw_Data[[#This Row],[Net_Amount_Before_Tax]]*tbl_Raw_Data[[#This Row],[Tax_Pct]]/100</f>
        <v>12.565175</v>
      </c>
      <c r="Y1684" s="6">
        <f>tbl_Raw_Data[[#This Row],[Net_Amount_Before_Tax]]+tbl_Raw_Data[[#This Row],[Tax_Amount]]</f>
        <v>263.868675</v>
      </c>
      <c r="Z1684" s="6">
        <f t="shared" si="134"/>
        <v>1</v>
      </c>
    </row>
    <row r="1685" spans="1:26" x14ac:dyDescent="0.3">
      <c r="A1685" s="23" t="s">
        <v>2928</v>
      </c>
      <c r="B1685" s="34">
        <v>46012</v>
      </c>
      <c r="C1685" s="23" t="s">
        <v>2929</v>
      </c>
      <c r="D1685" s="23" t="s">
        <v>123</v>
      </c>
      <c r="E1685" s="23" t="s">
        <v>101</v>
      </c>
      <c r="F1685" s="23">
        <v>226010</v>
      </c>
      <c r="G1685" s="23" t="s">
        <v>185</v>
      </c>
      <c r="H1685" s="23" t="s">
        <v>186</v>
      </c>
      <c r="I1685" s="23" t="s">
        <v>76</v>
      </c>
      <c r="J1685" s="23" t="s">
        <v>187</v>
      </c>
      <c r="K1685" s="23" t="s">
        <v>57</v>
      </c>
      <c r="L1685" s="23">
        <v>2</v>
      </c>
      <c r="M1685" s="23">
        <v>82.3</v>
      </c>
      <c r="N1685" s="23">
        <v>5</v>
      </c>
      <c r="O1685" s="23">
        <v>5</v>
      </c>
      <c r="P1685" s="23" t="s">
        <v>58</v>
      </c>
      <c r="Q1685" s="23" t="s">
        <v>34</v>
      </c>
      <c r="R1685" s="23">
        <f t="shared" si="130"/>
        <v>1</v>
      </c>
      <c r="S1685" s="23" t="str">
        <f t="shared" si="131"/>
        <v>ORD101684_20251221_CUST01760_MED009</v>
      </c>
      <c r="T1685" s="23">
        <f t="shared" si="132"/>
        <v>1</v>
      </c>
      <c r="U1685" s="6">
        <f t="shared" si="133"/>
        <v>164.6</v>
      </c>
      <c r="V1685" s="6">
        <f>tbl_Raw_Data[[#This Row],[Discount_Pct]]*tbl_Raw_Data[[#This Row],[Gross_Amount]]/100</f>
        <v>8.23</v>
      </c>
      <c r="W1685" s="6">
        <f>tbl_Raw_Data[[#This Row],[Gross_Amount]]-tbl_Raw_Data[[#This Row],[Discount_Amount]]</f>
        <v>156.37</v>
      </c>
      <c r="X1685" s="6">
        <f>tbl_Raw_Data[[#This Row],[Net_Amount_Before_Tax]]*tbl_Raw_Data[[#This Row],[Tax_Pct]]/100</f>
        <v>7.8185000000000002</v>
      </c>
      <c r="Y1685" s="6">
        <f>tbl_Raw_Data[[#This Row],[Net_Amount_Before_Tax]]+tbl_Raw_Data[[#This Row],[Tax_Amount]]</f>
        <v>164.1885</v>
      </c>
      <c r="Z1685" s="6">
        <f t="shared" si="134"/>
        <v>2</v>
      </c>
    </row>
    <row r="1686" spans="1:26" x14ac:dyDescent="0.3">
      <c r="A1686" s="23" t="s">
        <v>2930</v>
      </c>
      <c r="B1686" s="34">
        <v>45452</v>
      </c>
      <c r="C1686" s="23" t="s">
        <v>2810</v>
      </c>
      <c r="D1686" s="23" t="s">
        <v>183</v>
      </c>
      <c r="E1686" s="23" t="s">
        <v>184</v>
      </c>
      <c r="F1686" s="23">
        <v>122016</v>
      </c>
      <c r="G1686" s="23" t="s">
        <v>283</v>
      </c>
      <c r="H1686" s="23" t="s">
        <v>284</v>
      </c>
      <c r="I1686" s="23" t="s">
        <v>104</v>
      </c>
      <c r="J1686" s="23" t="s">
        <v>42</v>
      </c>
      <c r="K1686" s="23" t="s">
        <v>57</v>
      </c>
      <c r="L1686" s="23">
        <v>4</v>
      </c>
      <c r="M1686" s="23">
        <v>321.75</v>
      </c>
      <c r="N1686" s="23">
        <v>10</v>
      </c>
      <c r="O1686" s="23">
        <v>12</v>
      </c>
      <c r="P1686" s="23" t="s">
        <v>43</v>
      </c>
      <c r="Q1686" s="23" t="s">
        <v>34</v>
      </c>
      <c r="R1686" s="23">
        <f t="shared" si="130"/>
        <v>1</v>
      </c>
      <c r="S1686" s="23" t="str">
        <f t="shared" si="131"/>
        <v>ORD101685_20240609_CUST03370_MED030</v>
      </c>
      <c r="T1686" s="23">
        <f t="shared" si="132"/>
        <v>1</v>
      </c>
      <c r="U1686" s="6">
        <f t="shared" si="133"/>
        <v>1287</v>
      </c>
      <c r="V1686" s="6">
        <f>tbl_Raw_Data[[#This Row],[Discount_Pct]]*tbl_Raw_Data[[#This Row],[Gross_Amount]]/100</f>
        <v>128.69999999999999</v>
      </c>
      <c r="W1686" s="6">
        <f>tbl_Raw_Data[[#This Row],[Gross_Amount]]-tbl_Raw_Data[[#This Row],[Discount_Amount]]</f>
        <v>1158.3</v>
      </c>
      <c r="X1686" s="6">
        <f>tbl_Raw_Data[[#This Row],[Net_Amount_Before_Tax]]*tbl_Raw_Data[[#This Row],[Tax_Pct]]/100</f>
        <v>138.99599999999998</v>
      </c>
      <c r="Y1686" s="6">
        <f>tbl_Raw_Data[[#This Row],[Net_Amount_Before_Tax]]+tbl_Raw_Data[[#This Row],[Tax_Amount]]</f>
        <v>1297.2959999999998</v>
      </c>
      <c r="Z1686" s="6">
        <f t="shared" si="134"/>
        <v>3</v>
      </c>
    </row>
    <row r="1687" spans="1:26" x14ac:dyDescent="0.3">
      <c r="A1687" s="23" t="s">
        <v>2931</v>
      </c>
      <c r="B1687" s="34">
        <v>45357</v>
      </c>
      <c r="C1687" s="23" t="s">
        <v>2932</v>
      </c>
      <c r="D1687" s="23" t="s">
        <v>28</v>
      </c>
      <c r="E1687" s="23" t="s">
        <v>29</v>
      </c>
      <c r="F1687" s="23">
        <v>500081</v>
      </c>
      <c r="G1687" s="23" t="s">
        <v>111</v>
      </c>
      <c r="H1687" s="23" t="s">
        <v>112</v>
      </c>
      <c r="I1687" s="23" t="s">
        <v>113</v>
      </c>
      <c r="J1687" s="23" t="s">
        <v>114</v>
      </c>
      <c r="K1687" s="23" t="s">
        <v>24</v>
      </c>
      <c r="L1687" s="23">
        <v>1</v>
      </c>
      <c r="M1687" s="23">
        <v>105.5</v>
      </c>
      <c r="N1687" s="23">
        <v>0</v>
      </c>
      <c r="O1687" s="23">
        <v>5</v>
      </c>
      <c r="P1687" s="23" t="s">
        <v>33</v>
      </c>
      <c r="Q1687" s="23" t="s">
        <v>26</v>
      </c>
      <c r="R1687" s="23">
        <f t="shared" si="130"/>
        <v>1</v>
      </c>
      <c r="S1687" s="23" t="str">
        <f t="shared" si="131"/>
        <v>ORD101686_20240306_CUST02149_MED027</v>
      </c>
      <c r="T1687" s="23">
        <f t="shared" si="132"/>
        <v>1</v>
      </c>
      <c r="U1687" s="6">
        <f t="shared" si="133"/>
        <v>105.5</v>
      </c>
      <c r="V1687" s="6">
        <f>tbl_Raw_Data[[#This Row],[Discount_Pct]]*tbl_Raw_Data[[#This Row],[Gross_Amount]]/100</f>
        <v>0</v>
      </c>
      <c r="W1687" s="6">
        <f>tbl_Raw_Data[[#This Row],[Gross_Amount]]-tbl_Raw_Data[[#This Row],[Discount_Amount]]</f>
        <v>105.5</v>
      </c>
      <c r="X1687" s="6">
        <f>tbl_Raw_Data[[#This Row],[Net_Amount_Before_Tax]]*tbl_Raw_Data[[#This Row],[Tax_Pct]]/100</f>
        <v>5.2750000000000004</v>
      </c>
      <c r="Y1687" s="6">
        <f>tbl_Raw_Data[[#This Row],[Net_Amount_Before_Tax]]+tbl_Raw_Data[[#This Row],[Tax_Amount]]</f>
        <v>110.77500000000001</v>
      </c>
      <c r="Z1687" s="6">
        <f t="shared" si="134"/>
        <v>1</v>
      </c>
    </row>
    <row r="1688" spans="1:26" x14ac:dyDescent="0.3">
      <c r="A1688" s="23" t="s">
        <v>2933</v>
      </c>
      <c r="B1688" s="34">
        <v>45610</v>
      </c>
      <c r="C1688" s="23" t="s">
        <v>2934</v>
      </c>
      <c r="D1688" s="23" t="s">
        <v>52</v>
      </c>
      <c r="E1688" s="23" t="s">
        <v>52</v>
      </c>
      <c r="F1688" s="23">
        <v>160036</v>
      </c>
      <c r="G1688" s="23" t="s">
        <v>233</v>
      </c>
      <c r="H1688" s="23" t="s">
        <v>234</v>
      </c>
      <c r="I1688" s="23" t="s">
        <v>104</v>
      </c>
      <c r="J1688" s="23" t="s">
        <v>42</v>
      </c>
      <c r="K1688" s="23" t="s">
        <v>24</v>
      </c>
      <c r="L1688" s="23">
        <v>1</v>
      </c>
      <c r="M1688" s="23">
        <v>134.75</v>
      </c>
      <c r="N1688" s="23">
        <v>0</v>
      </c>
      <c r="O1688" s="23">
        <v>12</v>
      </c>
      <c r="P1688" s="23" t="s">
        <v>33</v>
      </c>
      <c r="Q1688" s="23" t="s">
        <v>90</v>
      </c>
      <c r="R1688" s="23">
        <f t="shared" si="130"/>
        <v>1</v>
      </c>
      <c r="S1688" s="23" t="str">
        <f t="shared" si="131"/>
        <v>ORD101687_20241114_CUST01354_MED019</v>
      </c>
      <c r="T1688" s="23">
        <f t="shared" si="132"/>
        <v>1</v>
      </c>
      <c r="U1688" s="6">
        <f t="shared" si="133"/>
        <v>134.75</v>
      </c>
      <c r="V1688" s="6">
        <f>tbl_Raw_Data[[#This Row],[Discount_Pct]]*tbl_Raw_Data[[#This Row],[Gross_Amount]]/100</f>
        <v>0</v>
      </c>
      <c r="W1688" s="6">
        <f>tbl_Raw_Data[[#This Row],[Gross_Amount]]-tbl_Raw_Data[[#This Row],[Discount_Amount]]</f>
        <v>134.75</v>
      </c>
      <c r="X1688" s="6">
        <f>tbl_Raw_Data[[#This Row],[Net_Amount_Before_Tax]]*tbl_Raw_Data[[#This Row],[Tax_Pct]]/100</f>
        <v>16.170000000000002</v>
      </c>
      <c r="Y1688" s="6">
        <f>tbl_Raw_Data[[#This Row],[Net_Amount_Before_Tax]]+tbl_Raw_Data[[#This Row],[Tax_Amount]]</f>
        <v>150.92000000000002</v>
      </c>
      <c r="Z1688" s="6">
        <f t="shared" si="134"/>
        <v>0</v>
      </c>
    </row>
    <row r="1689" spans="1:26" x14ac:dyDescent="0.3">
      <c r="A1689" s="23" t="s">
        <v>2933</v>
      </c>
      <c r="B1689" s="34">
        <v>45550</v>
      </c>
      <c r="C1689" s="23" t="s">
        <v>2935</v>
      </c>
      <c r="D1689" s="23" t="s">
        <v>19</v>
      </c>
      <c r="E1689" s="23" t="s">
        <v>19</v>
      </c>
      <c r="F1689" s="23">
        <v>110001</v>
      </c>
      <c r="G1689" s="23" t="s">
        <v>20</v>
      </c>
      <c r="H1689" s="23" t="s">
        <v>21</v>
      </c>
      <c r="I1689" s="23" t="s">
        <v>22</v>
      </c>
      <c r="J1689" s="23" t="s">
        <v>23</v>
      </c>
      <c r="K1689" s="23" t="s">
        <v>24</v>
      </c>
      <c r="L1689" s="23">
        <v>2</v>
      </c>
      <c r="M1689" s="23">
        <v>140.13999999999999</v>
      </c>
      <c r="N1689" s="23">
        <v>5</v>
      </c>
      <c r="O1689" s="23">
        <v>12</v>
      </c>
      <c r="P1689" s="23" t="s">
        <v>58</v>
      </c>
      <c r="Q1689" s="23" t="s">
        <v>34</v>
      </c>
      <c r="R1689" s="23">
        <f t="shared" si="130"/>
        <v>1</v>
      </c>
      <c r="S1689" s="23" t="str">
        <f t="shared" si="131"/>
        <v>ORD101687_20240915_CUST00153_MED024</v>
      </c>
      <c r="T1689" s="23">
        <f t="shared" si="132"/>
        <v>1</v>
      </c>
      <c r="U1689" s="6">
        <f t="shared" si="133"/>
        <v>280.27999999999997</v>
      </c>
      <c r="V1689" s="6">
        <f>tbl_Raw_Data[[#This Row],[Discount_Pct]]*tbl_Raw_Data[[#This Row],[Gross_Amount]]/100</f>
        <v>14.013999999999999</v>
      </c>
      <c r="W1689" s="6">
        <f>tbl_Raw_Data[[#This Row],[Gross_Amount]]-tbl_Raw_Data[[#This Row],[Discount_Amount]]</f>
        <v>266.26599999999996</v>
      </c>
      <c r="X1689" s="6">
        <f>tbl_Raw_Data[[#This Row],[Net_Amount_Before_Tax]]*tbl_Raw_Data[[#This Row],[Tax_Pct]]/100</f>
        <v>31.951919999999994</v>
      </c>
      <c r="Y1689" s="6">
        <f>tbl_Raw_Data[[#This Row],[Net_Amount_Before_Tax]]+tbl_Raw_Data[[#This Row],[Tax_Amount]]</f>
        <v>298.21791999999994</v>
      </c>
      <c r="Z1689" s="6">
        <f t="shared" si="134"/>
        <v>4</v>
      </c>
    </row>
    <row r="1690" spans="1:26" x14ac:dyDescent="0.3">
      <c r="A1690" s="23" t="s">
        <v>2936</v>
      </c>
      <c r="B1690" s="34">
        <v>45614</v>
      </c>
      <c r="C1690" s="23" t="s">
        <v>1705</v>
      </c>
      <c r="D1690" s="23" t="s">
        <v>52</v>
      </c>
      <c r="E1690" s="23" t="s">
        <v>52</v>
      </c>
      <c r="F1690" s="23">
        <v>160036</v>
      </c>
      <c r="G1690" s="23" t="s">
        <v>82</v>
      </c>
      <c r="H1690" s="23" t="s">
        <v>83</v>
      </c>
      <c r="I1690" s="23" t="s">
        <v>84</v>
      </c>
      <c r="J1690" s="23" t="s">
        <v>85</v>
      </c>
      <c r="K1690" s="23" t="s">
        <v>24</v>
      </c>
      <c r="L1690" s="23">
        <v>1</v>
      </c>
      <c r="M1690" s="23">
        <v>326.45</v>
      </c>
      <c r="N1690" s="23">
        <v>0</v>
      </c>
      <c r="O1690" s="23">
        <v>12</v>
      </c>
      <c r="P1690" s="23" t="s">
        <v>89</v>
      </c>
      <c r="Q1690" s="23" t="s">
        <v>34</v>
      </c>
      <c r="R1690" s="23">
        <f t="shared" si="130"/>
        <v>1</v>
      </c>
      <c r="S1690" s="23" t="str">
        <f t="shared" si="131"/>
        <v>ORD101689_20241118_CUST01022_MED023</v>
      </c>
      <c r="T1690" s="23">
        <f t="shared" si="132"/>
        <v>1</v>
      </c>
      <c r="U1690" s="6">
        <f t="shared" si="133"/>
        <v>326.45</v>
      </c>
      <c r="V1690" s="6">
        <f>tbl_Raw_Data[[#This Row],[Discount_Pct]]*tbl_Raw_Data[[#This Row],[Gross_Amount]]/100</f>
        <v>0</v>
      </c>
      <c r="W1690" s="6">
        <f>tbl_Raw_Data[[#This Row],[Gross_Amount]]-tbl_Raw_Data[[#This Row],[Discount_Amount]]</f>
        <v>326.45</v>
      </c>
      <c r="X1690" s="6">
        <f>tbl_Raw_Data[[#This Row],[Net_Amount_Before_Tax]]*tbl_Raw_Data[[#This Row],[Tax_Pct]]/100</f>
        <v>39.173999999999999</v>
      </c>
      <c r="Y1690" s="6">
        <f>tbl_Raw_Data[[#This Row],[Net_Amount_Before_Tax]]+tbl_Raw_Data[[#This Row],[Tax_Amount]]</f>
        <v>365.62399999999997</v>
      </c>
      <c r="Z1690" s="6">
        <f t="shared" si="134"/>
        <v>2</v>
      </c>
    </row>
    <row r="1691" spans="1:26" x14ac:dyDescent="0.3">
      <c r="A1691" s="23" t="s">
        <v>2937</v>
      </c>
      <c r="B1691" s="34">
        <v>45596</v>
      </c>
      <c r="C1691" s="23" t="s">
        <v>2938</v>
      </c>
      <c r="D1691" s="23" t="s">
        <v>37</v>
      </c>
      <c r="E1691" s="23" t="s">
        <v>38</v>
      </c>
      <c r="F1691" s="23">
        <v>452020</v>
      </c>
      <c r="G1691" s="23" t="s">
        <v>53</v>
      </c>
      <c r="H1691" s="23" t="s">
        <v>54</v>
      </c>
      <c r="I1691" s="23" t="s">
        <v>55</v>
      </c>
      <c r="J1691" s="23" t="s">
        <v>56</v>
      </c>
      <c r="K1691" s="23" t="s">
        <v>57</v>
      </c>
      <c r="L1691" s="23">
        <v>3</v>
      </c>
      <c r="M1691" s="23">
        <v>62.2</v>
      </c>
      <c r="N1691" s="23">
        <v>5</v>
      </c>
      <c r="O1691" s="23">
        <v>12</v>
      </c>
      <c r="P1691" s="23" t="s">
        <v>33</v>
      </c>
      <c r="Q1691" s="23" t="s">
        <v>34</v>
      </c>
      <c r="R1691" s="23">
        <f t="shared" si="130"/>
        <v>1</v>
      </c>
      <c r="S1691" s="23" t="str">
        <f t="shared" si="131"/>
        <v>ORD101690_20241031_CUST02649_MED020</v>
      </c>
      <c r="T1691" s="23">
        <f t="shared" si="132"/>
        <v>1</v>
      </c>
      <c r="U1691" s="6">
        <f t="shared" si="133"/>
        <v>186.60000000000002</v>
      </c>
      <c r="V1691" s="6">
        <f>tbl_Raw_Data[[#This Row],[Discount_Pct]]*tbl_Raw_Data[[#This Row],[Gross_Amount]]/100</f>
        <v>9.3300000000000018</v>
      </c>
      <c r="W1691" s="6">
        <f>tbl_Raw_Data[[#This Row],[Gross_Amount]]-tbl_Raw_Data[[#This Row],[Discount_Amount]]</f>
        <v>177.27</v>
      </c>
      <c r="X1691" s="6">
        <f>tbl_Raw_Data[[#This Row],[Net_Amount_Before_Tax]]*tbl_Raw_Data[[#This Row],[Tax_Pct]]/100</f>
        <v>21.272400000000001</v>
      </c>
      <c r="Y1691" s="6">
        <f>tbl_Raw_Data[[#This Row],[Net_Amount_Before_Tax]]+tbl_Raw_Data[[#This Row],[Tax_Amount]]</f>
        <v>198.54240000000001</v>
      </c>
      <c r="Z1691" s="6">
        <f t="shared" si="134"/>
        <v>2</v>
      </c>
    </row>
    <row r="1692" spans="1:26" x14ac:dyDescent="0.3">
      <c r="A1692" s="23" t="s">
        <v>2939</v>
      </c>
      <c r="B1692" s="34">
        <v>45495</v>
      </c>
      <c r="C1692" s="23" t="s">
        <v>2573</v>
      </c>
      <c r="D1692" s="23" t="s">
        <v>123</v>
      </c>
      <c r="E1692" s="23" t="s">
        <v>101</v>
      </c>
      <c r="F1692" s="23">
        <v>226016</v>
      </c>
      <c r="G1692" s="23" t="s">
        <v>224</v>
      </c>
      <c r="H1692" s="23" t="s">
        <v>225</v>
      </c>
      <c r="I1692" s="23" t="s">
        <v>147</v>
      </c>
      <c r="J1692" s="23" t="s">
        <v>23</v>
      </c>
      <c r="K1692" s="23" t="s">
        <v>24</v>
      </c>
      <c r="L1692" s="23">
        <v>2</v>
      </c>
      <c r="M1692" s="23">
        <v>52.79</v>
      </c>
      <c r="N1692" s="23">
        <v>5</v>
      </c>
      <c r="O1692" s="23">
        <v>12</v>
      </c>
      <c r="P1692" s="23" t="s">
        <v>25</v>
      </c>
      <c r="Q1692" s="23" t="s">
        <v>26</v>
      </c>
      <c r="R1692" s="23">
        <f t="shared" si="130"/>
        <v>1</v>
      </c>
      <c r="S1692" s="23" t="str">
        <f t="shared" si="131"/>
        <v>ORD101691_20240722_CUST01898_MED015</v>
      </c>
      <c r="T1692" s="23">
        <f t="shared" si="132"/>
        <v>1</v>
      </c>
      <c r="U1692" s="6">
        <f t="shared" si="133"/>
        <v>105.58</v>
      </c>
      <c r="V1692" s="6">
        <f>tbl_Raw_Data[[#This Row],[Discount_Pct]]*tbl_Raw_Data[[#This Row],[Gross_Amount]]/100</f>
        <v>5.2789999999999999</v>
      </c>
      <c r="W1692" s="6">
        <f>tbl_Raw_Data[[#This Row],[Gross_Amount]]-tbl_Raw_Data[[#This Row],[Discount_Amount]]</f>
        <v>100.301</v>
      </c>
      <c r="X1692" s="6">
        <f>tbl_Raw_Data[[#This Row],[Net_Amount_Before_Tax]]*tbl_Raw_Data[[#This Row],[Tax_Pct]]/100</f>
        <v>12.03612</v>
      </c>
      <c r="Y1692" s="6">
        <f>tbl_Raw_Data[[#This Row],[Net_Amount_Before_Tax]]+tbl_Raw_Data[[#This Row],[Tax_Amount]]</f>
        <v>112.33712</v>
      </c>
      <c r="Z1692" s="6">
        <f t="shared" si="134"/>
        <v>3</v>
      </c>
    </row>
    <row r="1693" spans="1:26" x14ac:dyDescent="0.3">
      <c r="A1693" s="23" t="s">
        <v>2940</v>
      </c>
      <c r="B1693" s="34">
        <v>45393</v>
      </c>
      <c r="C1693" s="23" t="s">
        <v>2941</v>
      </c>
      <c r="D1693" s="23" t="s">
        <v>28</v>
      </c>
      <c r="E1693" s="23" t="s">
        <v>29</v>
      </c>
      <c r="F1693" s="23">
        <v>500032</v>
      </c>
      <c r="G1693" s="23" t="s">
        <v>145</v>
      </c>
      <c r="H1693" s="23" t="s">
        <v>146</v>
      </c>
      <c r="I1693" s="23" t="s">
        <v>147</v>
      </c>
      <c r="J1693" s="23" t="s">
        <v>148</v>
      </c>
      <c r="K1693" s="23" t="s">
        <v>24</v>
      </c>
      <c r="L1693" s="23">
        <v>1</v>
      </c>
      <c r="M1693" s="23">
        <v>93.79</v>
      </c>
      <c r="N1693" s="23">
        <v>5</v>
      </c>
      <c r="O1693" s="23">
        <v>5</v>
      </c>
      <c r="P1693" s="23" t="s">
        <v>43</v>
      </c>
      <c r="Q1693" s="23" t="s">
        <v>34</v>
      </c>
      <c r="R1693" s="23">
        <f t="shared" si="130"/>
        <v>1</v>
      </c>
      <c r="S1693" s="23" t="str">
        <f t="shared" si="131"/>
        <v>ORD101692_20240411_CUST00609_MED016</v>
      </c>
      <c r="T1693" s="23">
        <f t="shared" si="132"/>
        <v>1</v>
      </c>
      <c r="U1693" s="6">
        <f t="shared" si="133"/>
        <v>93.79</v>
      </c>
      <c r="V1693" s="6">
        <f>tbl_Raw_Data[[#This Row],[Discount_Pct]]*tbl_Raw_Data[[#This Row],[Gross_Amount]]/100</f>
        <v>4.6895000000000007</v>
      </c>
      <c r="W1693" s="6">
        <f>tbl_Raw_Data[[#This Row],[Gross_Amount]]-tbl_Raw_Data[[#This Row],[Discount_Amount]]</f>
        <v>89.100500000000011</v>
      </c>
      <c r="X1693" s="6">
        <f>tbl_Raw_Data[[#This Row],[Net_Amount_Before_Tax]]*tbl_Raw_Data[[#This Row],[Tax_Pct]]/100</f>
        <v>4.4550250000000009</v>
      </c>
      <c r="Y1693" s="6">
        <f>tbl_Raw_Data[[#This Row],[Net_Amount_Before_Tax]]+tbl_Raw_Data[[#This Row],[Tax_Amount]]</f>
        <v>93.555525000000017</v>
      </c>
      <c r="Z1693" s="6">
        <f t="shared" si="134"/>
        <v>1</v>
      </c>
    </row>
    <row r="1694" spans="1:26" x14ac:dyDescent="0.3">
      <c r="A1694" s="23" t="s">
        <v>2942</v>
      </c>
      <c r="B1694" s="34">
        <v>45739</v>
      </c>
      <c r="C1694" s="23" t="s">
        <v>2943</v>
      </c>
      <c r="D1694" s="23" t="s">
        <v>28</v>
      </c>
      <c r="E1694" s="23" t="s">
        <v>29</v>
      </c>
      <c r="F1694" s="23">
        <v>500090</v>
      </c>
      <c r="G1694" s="23" t="s">
        <v>20</v>
      </c>
      <c r="H1694" s="23" t="s">
        <v>21</v>
      </c>
      <c r="I1694" s="23" t="s">
        <v>22</v>
      </c>
      <c r="J1694" s="23" t="s">
        <v>23</v>
      </c>
      <c r="K1694" s="23" t="s">
        <v>24</v>
      </c>
      <c r="L1694" s="23">
        <v>2</v>
      </c>
      <c r="M1694" s="23">
        <v>137.59</v>
      </c>
      <c r="N1694" s="23">
        <v>5</v>
      </c>
      <c r="O1694" s="23">
        <v>5</v>
      </c>
      <c r="P1694" s="23" t="s">
        <v>89</v>
      </c>
      <c r="Q1694" s="23" t="s">
        <v>34</v>
      </c>
      <c r="R1694" s="23">
        <f t="shared" si="130"/>
        <v>1</v>
      </c>
      <c r="S1694" s="23" t="str">
        <f t="shared" si="131"/>
        <v>ORD101693_20250323_CUST00750_MED024</v>
      </c>
      <c r="T1694" s="23">
        <f t="shared" si="132"/>
        <v>1</v>
      </c>
      <c r="U1694" s="6">
        <f t="shared" si="133"/>
        <v>275.18</v>
      </c>
      <c r="V1694" s="6">
        <f>tbl_Raw_Data[[#This Row],[Discount_Pct]]*tbl_Raw_Data[[#This Row],[Gross_Amount]]/100</f>
        <v>13.759</v>
      </c>
      <c r="W1694" s="6">
        <f>tbl_Raw_Data[[#This Row],[Gross_Amount]]-tbl_Raw_Data[[#This Row],[Discount_Amount]]</f>
        <v>261.42099999999999</v>
      </c>
      <c r="X1694" s="6">
        <f>tbl_Raw_Data[[#This Row],[Net_Amount_Before_Tax]]*tbl_Raw_Data[[#This Row],[Tax_Pct]]/100</f>
        <v>13.07105</v>
      </c>
      <c r="Y1694" s="6">
        <f>tbl_Raw_Data[[#This Row],[Net_Amount_Before_Tax]]+tbl_Raw_Data[[#This Row],[Tax_Amount]]</f>
        <v>274.49205000000001</v>
      </c>
      <c r="Z1694" s="6">
        <f t="shared" si="134"/>
        <v>1</v>
      </c>
    </row>
    <row r="1695" spans="1:26" x14ac:dyDescent="0.3">
      <c r="A1695" s="23" t="s">
        <v>2944</v>
      </c>
      <c r="B1695" s="34">
        <v>45748</v>
      </c>
      <c r="C1695" s="23" t="s">
        <v>498</v>
      </c>
      <c r="D1695" s="23" t="s">
        <v>19</v>
      </c>
      <c r="E1695" s="23" t="s">
        <v>19</v>
      </c>
      <c r="F1695" s="23">
        <v>110024</v>
      </c>
      <c r="G1695" s="23" t="s">
        <v>68</v>
      </c>
      <c r="H1695" s="23" t="s">
        <v>69</v>
      </c>
      <c r="I1695" s="23" t="s">
        <v>55</v>
      </c>
      <c r="J1695" s="23" t="s">
        <v>56</v>
      </c>
      <c r="K1695" s="23" t="s">
        <v>24</v>
      </c>
      <c r="L1695" s="23">
        <v>2</v>
      </c>
      <c r="M1695" s="23">
        <v>31.53</v>
      </c>
      <c r="N1695" s="23">
        <v>0</v>
      </c>
      <c r="O1695" s="23">
        <v>12</v>
      </c>
      <c r="P1695" s="23" t="s">
        <v>25</v>
      </c>
      <c r="Q1695" s="23" t="s">
        <v>34</v>
      </c>
      <c r="R1695" s="23">
        <f t="shared" si="130"/>
        <v>1</v>
      </c>
      <c r="S1695" s="23" t="str">
        <f t="shared" si="131"/>
        <v>ORD101694_20250401_CUST03306_MED003</v>
      </c>
      <c r="T1695" s="23">
        <f t="shared" si="132"/>
        <v>1</v>
      </c>
      <c r="U1695" s="6">
        <f t="shared" si="133"/>
        <v>63.06</v>
      </c>
      <c r="V1695" s="6">
        <f>tbl_Raw_Data[[#This Row],[Discount_Pct]]*tbl_Raw_Data[[#This Row],[Gross_Amount]]/100</f>
        <v>0</v>
      </c>
      <c r="W1695" s="6">
        <f>tbl_Raw_Data[[#This Row],[Gross_Amount]]-tbl_Raw_Data[[#This Row],[Discount_Amount]]</f>
        <v>63.06</v>
      </c>
      <c r="X1695" s="6">
        <f>tbl_Raw_Data[[#This Row],[Net_Amount_Before_Tax]]*tbl_Raw_Data[[#This Row],[Tax_Pct]]/100</f>
        <v>7.5672000000000006</v>
      </c>
      <c r="Y1695" s="6">
        <f>tbl_Raw_Data[[#This Row],[Net_Amount_Before_Tax]]+tbl_Raw_Data[[#This Row],[Tax_Amount]]</f>
        <v>70.627200000000002</v>
      </c>
      <c r="Z1695" s="6">
        <f t="shared" si="134"/>
        <v>3</v>
      </c>
    </row>
    <row r="1696" spans="1:26" x14ac:dyDescent="0.3">
      <c r="A1696" s="23" t="s">
        <v>2945</v>
      </c>
      <c r="B1696" s="34">
        <v>45819</v>
      </c>
      <c r="C1696" s="23" t="s">
        <v>2402</v>
      </c>
      <c r="D1696" s="23" t="s">
        <v>37</v>
      </c>
      <c r="E1696" s="23" t="s">
        <v>38</v>
      </c>
      <c r="F1696" s="23">
        <v>452010</v>
      </c>
      <c r="G1696" s="23" t="s">
        <v>102</v>
      </c>
      <c r="H1696" s="23" t="s">
        <v>103</v>
      </c>
      <c r="I1696" s="23" t="s">
        <v>104</v>
      </c>
      <c r="J1696" s="23" t="s">
        <v>64</v>
      </c>
      <c r="K1696" s="23" t="s">
        <v>57</v>
      </c>
      <c r="L1696" s="23">
        <v>2</v>
      </c>
      <c r="M1696" s="23">
        <v>90.78</v>
      </c>
      <c r="N1696" s="23">
        <v>0</v>
      </c>
      <c r="O1696" s="23">
        <v>5</v>
      </c>
      <c r="P1696" s="23" t="s">
        <v>58</v>
      </c>
      <c r="Q1696" s="23" t="s">
        <v>34</v>
      </c>
      <c r="R1696" s="23">
        <f t="shared" si="130"/>
        <v>1</v>
      </c>
      <c r="S1696" s="23" t="str">
        <f t="shared" si="131"/>
        <v>ORD101695_20250611_CUST01888_MED029</v>
      </c>
      <c r="T1696" s="23">
        <f t="shared" si="132"/>
        <v>1</v>
      </c>
      <c r="U1696" s="6">
        <f t="shared" si="133"/>
        <v>181.56</v>
      </c>
      <c r="V1696" s="6">
        <f>tbl_Raw_Data[[#This Row],[Discount_Pct]]*tbl_Raw_Data[[#This Row],[Gross_Amount]]/100</f>
        <v>0</v>
      </c>
      <c r="W1696" s="6">
        <f>tbl_Raw_Data[[#This Row],[Gross_Amount]]-tbl_Raw_Data[[#This Row],[Discount_Amount]]</f>
        <v>181.56</v>
      </c>
      <c r="X1696" s="6">
        <f>tbl_Raw_Data[[#This Row],[Net_Amount_Before_Tax]]*tbl_Raw_Data[[#This Row],[Tax_Pct]]/100</f>
        <v>9.0779999999999994</v>
      </c>
      <c r="Y1696" s="6">
        <f>tbl_Raw_Data[[#This Row],[Net_Amount_Before_Tax]]+tbl_Raw_Data[[#This Row],[Tax_Amount]]</f>
        <v>190.63800000000001</v>
      </c>
      <c r="Z1696" s="6">
        <f t="shared" si="134"/>
        <v>3</v>
      </c>
    </row>
    <row r="1697" spans="1:26" x14ac:dyDescent="0.3">
      <c r="A1697" s="23" t="s">
        <v>2946</v>
      </c>
      <c r="B1697" s="34">
        <v>45968</v>
      </c>
      <c r="C1697" s="23" t="s">
        <v>614</v>
      </c>
      <c r="D1697" s="23" t="s">
        <v>87</v>
      </c>
      <c r="E1697" s="23" t="s">
        <v>88</v>
      </c>
      <c r="F1697" s="23">
        <v>600018</v>
      </c>
      <c r="G1697" s="23" t="s">
        <v>61</v>
      </c>
      <c r="H1697" s="23" t="s">
        <v>62</v>
      </c>
      <c r="I1697" s="23" t="s">
        <v>63</v>
      </c>
      <c r="J1697" s="23" t="s">
        <v>64</v>
      </c>
      <c r="K1697" s="23" t="s">
        <v>57</v>
      </c>
      <c r="L1697" s="23">
        <v>3</v>
      </c>
      <c r="M1697" s="23">
        <v>123.59</v>
      </c>
      <c r="N1697" s="23">
        <v>5</v>
      </c>
      <c r="O1697" s="23">
        <v>5</v>
      </c>
      <c r="P1697" s="23" t="s">
        <v>65</v>
      </c>
      <c r="Q1697" s="23" t="s">
        <v>90</v>
      </c>
      <c r="R1697" s="23">
        <f t="shared" si="130"/>
        <v>1</v>
      </c>
      <c r="S1697" s="23" t="str">
        <f t="shared" si="131"/>
        <v>ORD101696_20251107_CUST02572_MED004</v>
      </c>
      <c r="T1697" s="23">
        <f t="shared" si="132"/>
        <v>1</v>
      </c>
      <c r="U1697" s="6">
        <f t="shared" si="133"/>
        <v>370.77</v>
      </c>
      <c r="V1697" s="6">
        <f>tbl_Raw_Data[[#This Row],[Discount_Pct]]*tbl_Raw_Data[[#This Row],[Gross_Amount]]/100</f>
        <v>18.538499999999999</v>
      </c>
      <c r="W1697" s="6">
        <f>tbl_Raw_Data[[#This Row],[Gross_Amount]]-tbl_Raw_Data[[#This Row],[Discount_Amount]]</f>
        <v>352.23149999999998</v>
      </c>
      <c r="X1697" s="6">
        <f>tbl_Raw_Data[[#This Row],[Net_Amount_Before_Tax]]*tbl_Raw_Data[[#This Row],[Tax_Pct]]/100</f>
        <v>17.611574999999998</v>
      </c>
      <c r="Y1697" s="6">
        <f>tbl_Raw_Data[[#This Row],[Net_Amount_Before_Tax]]+tbl_Raw_Data[[#This Row],[Tax_Amount]]</f>
        <v>369.843075</v>
      </c>
      <c r="Z1697" s="6">
        <f t="shared" si="134"/>
        <v>1</v>
      </c>
    </row>
    <row r="1698" spans="1:26" x14ac:dyDescent="0.3">
      <c r="A1698" s="23" t="s">
        <v>2947</v>
      </c>
      <c r="B1698" s="34">
        <v>45406</v>
      </c>
      <c r="C1698" s="23" t="s">
        <v>2948</v>
      </c>
      <c r="D1698" s="23" t="s">
        <v>142</v>
      </c>
      <c r="E1698" s="23" t="s">
        <v>81</v>
      </c>
      <c r="F1698" s="23">
        <v>380061</v>
      </c>
      <c r="G1698" s="23" t="s">
        <v>39</v>
      </c>
      <c r="H1698" s="23" t="s">
        <v>40</v>
      </c>
      <c r="I1698" s="23" t="s">
        <v>41</v>
      </c>
      <c r="J1698" s="23" t="s">
        <v>42</v>
      </c>
      <c r="K1698" s="23" t="s">
        <v>24</v>
      </c>
      <c r="L1698" s="23">
        <v>3</v>
      </c>
      <c r="M1698" s="23">
        <v>30.75</v>
      </c>
      <c r="N1698" s="23">
        <v>10</v>
      </c>
      <c r="O1698" s="23">
        <v>5</v>
      </c>
      <c r="P1698" s="23" t="s">
        <v>25</v>
      </c>
      <c r="Q1698" s="23" t="s">
        <v>34</v>
      </c>
      <c r="R1698" s="23">
        <f t="shared" si="130"/>
        <v>1</v>
      </c>
      <c r="S1698" s="23" t="str">
        <f t="shared" si="131"/>
        <v>ORD101697_20240424_CUST00343_MED001</v>
      </c>
      <c r="T1698" s="23">
        <f t="shared" si="132"/>
        <v>1</v>
      </c>
      <c r="U1698" s="6">
        <f t="shared" si="133"/>
        <v>92.25</v>
      </c>
      <c r="V1698" s="6">
        <f>tbl_Raw_Data[[#This Row],[Discount_Pct]]*tbl_Raw_Data[[#This Row],[Gross_Amount]]/100</f>
        <v>9.2249999999999996</v>
      </c>
      <c r="W1698" s="6">
        <f>tbl_Raw_Data[[#This Row],[Gross_Amount]]-tbl_Raw_Data[[#This Row],[Discount_Amount]]</f>
        <v>83.025000000000006</v>
      </c>
      <c r="X1698" s="6">
        <f>tbl_Raw_Data[[#This Row],[Net_Amount_Before_Tax]]*tbl_Raw_Data[[#This Row],[Tax_Pct]]/100</f>
        <v>4.1512500000000001</v>
      </c>
      <c r="Y1698" s="6">
        <f>tbl_Raw_Data[[#This Row],[Net_Amount_Before_Tax]]+tbl_Raw_Data[[#This Row],[Tax_Amount]]</f>
        <v>87.17625000000001</v>
      </c>
      <c r="Z1698" s="6">
        <f t="shared" si="134"/>
        <v>3</v>
      </c>
    </row>
    <row r="1699" spans="1:26" x14ac:dyDescent="0.3">
      <c r="A1699" s="23" t="s">
        <v>2949</v>
      </c>
      <c r="B1699" s="34">
        <v>45700</v>
      </c>
      <c r="C1699" s="23" t="s">
        <v>2950</v>
      </c>
      <c r="D1699" s="23" t="s">
        <v>87</v>
      </c>
      <c r="E1699" s="23" t="s">
        <v>88</v>
      </c>
      <c r="F1699" s="23">
        <v>600100</v>
      </c>
      <c r="G1699" s="23" t="s">
        <v>124</v>
      </c>
      <c r="H1699" s="23" t="s">
        <v>125</v>
      </c>
      <c r="I1699" s="23" t="s">
        <v>104</v>
      </c>
      <c r="J1699" s="23" t="s">
        <v>114</v>
      </c>
      <c r="K1699" s="23" t="s">
        <v>24</v>
      </c>
      <c r="L1699" s="23">
        <v>1</v>
      </c>
      <c r="M1699" s="23">
        <v>124.73</v>
      </c>
      <c r="N1699" s="23">
        <v>5</v>
      </c>
      <c r="O1699" s="23">
        <v>5</v>
      </c>
      <c r="P1699" s="23" t="s">
        <v>89</v>
      </c>
      <c r="Q1699" s="23" t="s">
        <v>34</v>
      </c>
      <c r="R1699" s="23">
        <f t="shared" si="130"/>
        <v>1</v>
      </c>
      <c r="S1699" s="23" t="str">
        <f t="shared" si="131"/>
        <v>ORD101698_20250212_CUST01066_MED018</v>
      </c>
      <c r="T1699" s="23">
        <f t="shared" si="132"/>
        <v>1</v>
      </c>
      <c r="U1699" s="6">
        <f t="shared" si="133"/>
        <v>124.73</v>
      </c>
      <c r="V1699" s="6">
        <f>tbl_Raw_Data[[#This Row],[Discount_Pct]]*tbl_Raw_Data[[#This Row],[Gross_Amount]]/100</f>
        <v>6.2364999999999995</v>
      </c>
      <c r="W1699" s="6">
        <f>tbl_Raw_Data[[#This Row],[Gross_Amount]]-tbl_Raw_Data[[#This Row],[Discount_Amount]]</f>
        <v>118.49350000000001</v>
      </c>
      <c r="X1699" s="6">
        <f>tbl_Raw_Data[[#This Row],[Net_Amount_Before_Tax]]*tbl_Raw_Data[[#This Row],[Tax_Pct]]/100</f>
        <v>5.9246750000000006</v>
      </c>
      <c r="Y1699" s="6">
        <f>tbl_Raw_Data[[#This Row],[Net_Amount_Before_Tax]]+tbl_Raw_Data[[#This Row],[Tax_Amount]]</f>
        <v>124.41817500000002</v>
      </c>
      <c r="Z1699" s="6">
        <f t="shared" si="134"/>
        <v>2</v>
      </c>
    </row>
    <row r="1700" spans="1:26" x14ac:dyDescent="0.3">
      <c r="A1700" s="23" t="s">
        <v>2951</v>
      </c>
      <c r="B1700" s="34">
        <v>45742</v>
      </c>
      <c r="C1700" s="23" t="s">
        <v>2952</v>
      </c>
      <c r="D1700" s="23" t="s">
        <v>46</v>
      </c>
      <c r="E1700" s="23" t="s">
        <v>47</v>
      </c>
      <c r="F1700" s="23">
        <v>411038</v>
      </c>
      <c r="G1700" s="23" t="s">
        <v>224</v>
      </c>
      <c r="H1700" s="23" t="s">
        <v>225</v>
      </c>
      <c r="I1700" s="23" t="s">
        <v>147</v>
      </c>
      <c r="J1700" s="23" t="s">
        <v>23</v>
      </c>
      <c r="K1700" s="23" t="s">
        <v>24</v>
      </c>
      <c r="L1700" s="23">
        <v>4</v>
      </c>
      <c r="M1700" s="23">
        <v>49.23</v>
      </c>
      <c r="N1700" s="23">
        <v>0</v>
      </c>
      <c r="O1700" s="23">
        <v>5</v>
      </c>
      <c r="P1700" s="23" t="s">
        <v>89</v>
      </c>
      <c r="Q1700" s="23" t="s">
        <v>34</v>
      </c>
      <c r="R1700" s="23">
        <f t="shared" si="130"/>
        <v>1</v>
      </c>
      <c r="S1700" s="23" t="str">
        <f t="shared" si="131"/>
        <v>ORD101699_20250326_CUST02077_MED015</v>
      </c>
      <c r="T1700" s="23">
        <f t="shared" si="132"/>
        <v>1</v>
      </c>
      <c r="U1700" s="6">
        <f t="shared" si="133"/>
        <v>196.92</v>
      </c>
      <c r="V1700" s="6">
        <f>tbl_Raw_Data[[#This Row],[Discount_Pct]]*tbl_Raw_Data[[#This Row],[Gross_Amount]]/100</f>
        <v>0</v>
      </c>
      <c r="W1700" s="6">
        <f>tbl_Raw_Data[[#This Row],[Gross_Amount]]-tbl_Raw_Data[[#This Row],[Discount_Amount]]</f>
        <v>196.92</v>
      </c>
      <c r="X1700" s="6">
        <f>tbl_Raw_Data[[#This Row],[Net_Amount_Before_Tax]]*tbl_Raw_Data[[#This Row],[Tax_Pct]]/100</f>
        <v>9.8459999999999983</v>
      </c>
      <c r="Y1700" s="6">
        <f>tbl_Raw_Data[[#This Row],[Net_Amount_Before_Tax]]+tbl_Raw_Data[[#This Row],[Tax_Amount]]</f>
        <v>206.76599999999999</v>
      </c>
      <c r="Z1700" s="6">
        <f t="shared" si="134"/>
        <v>5</v>
      </c>
    </row>
    <row r="1701" spans="1:26" x14ac:dyDescent="0.3">
      <c r="A1701" s="23" t="s">
        <v>2953</v>
      </c>
      <c r="B1701" s="34">
        <v>45619</v>
      </c>
      <c r="C1701" s="23" t="s">
        <v>2954</v>
      </c>
      <c r="D1701" s="23" t="s">
        <v>52</v>
      </c>
      <c r="E1701" s="23" t="s">
        <v>52</v>
      </c>
      <c r="F1701" s="23">
        <v>160001</v>
      </c>
      <c r="G1701" s="23" t="s">
        <v>68</v>
      </c>
      <c r="H1701" s="23" t="s">
        <v>69</v>
      </c>
      <c r="I1701" s="23" t="s">
        <v>55</v>
      </c>
      <c r="J1701" s="23" t="s">
        <v>56</v>
      </c>
      <c r="K1701" s="23" t="s">
        <v>24</v>
      </c>
      <c r="L1701" s="23">
        <v>3</v>
      </c>
      <c r="M1701" s="23">
        <v>26</v>
      </c>
      <c r="N1701" s="23">
        <v>0</v>
      </c>
      <c r="O1701" s="23">
        <v>12</v>
      </c>
      <c r="P1701" s="23" t="s">
        <v>65</v>
      </c>
      <c r="Q1701" s="23" t="s">
        <v>26</v>
      </c>
      <c r="R1701" s="23">
        <f t="shared" si="130"/>
        <v>1</v>
      </c>
      <c r="S1701" s="23" t="str">
        <f t="shared" si="131"/>
        <v>ORD101700_20241123_CUST01939_MED003</v>
      </c>
      <c r="T1701" s="23">
        <f t="shared" si="132"/>
        <v>1</v>
      </c>
      <c r="U1701" s="6">
        <f t="shared" si="133"/>
        <v>78</v>
      </c>
      <c r="V1701" s="6">
        <f>tbl_Raw_Data[[#This Row],[Discount_Pct]]*tbl_Raw_Data[[#This Row],[Gross_Amount]]/100</f>
        <v>0</v>
      </c>
      <c r="W1701" s="6">
        <f>tbl_Raw_Data[[#This Row],[Gross_Amount]]-tbl_Raw_Data[[#This Row],[Discount_Amount]]</f>
        <v>78</v>
      </c>
      <c r="X1701" s="6">
        <f>tbl_Raw_Data[[#This Row],[Net_Amount_Before_Tax]]*tbl_Raw_Data[[#This Row],[Tax_Pct]]/100</f>
        <v>9.36</v>
      </c>
      <c r="Y1701" s="6">
        <f>tbl_Raw_Data[[#This Row],[Net_Amount_Before_Tax]]+tbl_Raw_Data[[#This Row],[Tax_Amount]]</f>
        <v>87.36</v>
      </c>
      <c r="Z1701" s="6">
        <f t="shared" si="134"/>
        <v>2</v>
      </c>
    </row>
    <row r="1702" spans="1:26" x14ac:dyDescent="0.3">
      <c r="A1702" s="23" t="s">
        <v>2953</v>
      </c>
      <c r="B1702" s="34">
        <v>45955</v>
      </c>
      <c r="C1702" s="23" t="s">
        <v>2955</v>
      </c>
      <c r="D1702" s="23" t="s">
        <v>159</v>
      </c>
      <c r="E1702" s="23" t="s">
        <v>47</v>
      </c>
      <c r="F1702" s="23">
        <v>400069</v>
      </c>
      <c r="G1702" s="23" t="s">
        <v>283</v>
      </c>
      <c r="H1702" s="23" t="s">
        <v>284</v>
      </c>
      <c r="I1702" s="23" t="s">
        <v>104</v>
      </c>
      <c r="J1702" s="23" t="s">
        <v>42</v>
      </c>
      <c r="K1702" s="23" t="s">
        <v>57</v>
      </c>
      <c r="L1702" s="23">
        <v>1</v>
      </c>
      <c r="M1702" s="23">
        <v>319.36</v>
      </c>
      <c r="N1702" s="23">
        <v>10</v>
      </c>
      <c r="O1702" s="23">
        <v>12</v>
      </c>
      <c r="P1702" s="23" t="s">
        <v>43</v>
      </c>
      <c r="Q1702" s="23" t="s">
        <v>26</v>
      </c>
      <c r="R1702" s="23">
        <f t="shared" si="130"/>
        <v>1</v>
      </c>
      <c r="S1702" s="23" t="str">
        <f t="shared" si="131"/>
        <v>ORD101700_20251025_CUST02737_MED030</v>
      </c>
      <c r="T1702" s="23">
        <f t="shared" si="132"/>
        <v>1</v>
      </c>
      <c r="U1702" s="6">
        <f t="shared" si="133"/>
        <v>319.36</v>
      </c>
      <c r="V1702" s="6">
        <f>tbl_Raw_Data[[#This Row],[Discount_Pct]]*tbl_Raw_Data[[#This Row],[Gross_Amount]]/100</f>
        <v>31.936000000000003</v>
      </c>
      <c r="W1702" s="6">
        <f>tbl_Raw_Data[[#This Row],[Gross_Amount]]-tbl_Raw_Data[[#This Row],[Discount_Amount]]</f>
        <v>287.42400000000004</v>
      </c>
      <c r="X1702" s="6">
        <f>tbl_Raw_Data[[#This Row],[Net_Amount_Before_Tax]]*tbl_Raw_Data[[#This Row],[Tax_Pct]]/100</f>
        <v>34.490880000000004</v>
      </c>
      <c r="Y1702" s="6">
        <f>tbl_Raw_Data[[#This Row],[Net_Amount_Before_Tax]]+tbl_Raw_Data[[#This Row],[Tax_Amount]]</f>
        <v>321.91488000000004</v>
      </c>
      <c r="Z1702" s="6">
        <f t="shared" si="134"/>
        <v>0</v>
      </c>
    </row>
    <row r="1703" spans="1:26" x14ac:dyDescent="0.3">
      <c r="A1703" s="23" t="s">
        <v>2956</v>
      </c>
      <c r="B1703" s="34">
        <v>45808</v>
      </c>
      <c r="C1703" s="23" t="s">
        <v>2957</v>
      </c>
      <c r="D1703" s="23" t="s">
        <v>142</v>
      </c>
      <c r="E1703" s="23" t="s">
        <v>81</v>
      </c>
      <c r="F1703" s="23">
        <v>380001</v>
      </c>
      <c r="G1703" s="23" t="s">
        <v>20</v>
      </c>
      <c r="H1703" s="23" t="s">
        <v>21</v>
      </c>
      <c r="I1703" s="23" t="s">
        <v>22</v>
      </c>
      <c r="J1703" s="23" t="s">
        <v>23</v>
      </c>
      <c r="K1703" s="23" t="s">
        <v>24</v>
      </c>
      <c r="L1703" s="23">
        <v>3</v>
      </c>
      <c r="M1703" s="23">
        <v>139.88999999999999</v>
      </c>
      <c r="N1703" s="23">
        <v>20</v>
      </c>
      <c r="O1703" s="23">
        <v>12</v>
      </c>
      <c r="P1703" s="23" t="s">
        <v>65</v>
      </c>
      <c r="Q1703" s="23" t="s">
        <v>34</v>
      </c>
      <c r="R1703" s="23">
        <f t="shared" si="130"/>
        <v>1</v>
      </c>
      <c r="S1703" s="23" t="str">
        <f t="shared" si="131"/>
        <v>ORD101702_20250531_CUST00617_MED024</v>
      </c>
      <c r="T1703" s="23">
        <f t="shared" si="132"/>
        <v>1</v>
      </c>
      <c r="U1703" s="6">
        <f t="shared" si="133"/>
        <v>419.66999999999996</v>
      </c>
      <c r="V1703" s="6">
        <f>tbl_Raw_Data[[#This Row],[Discount_Pct]]*tbl_Raw_Data[[#This Row],[Gross_Amount]]/100</f>
        <v>83.933999999999997</v>
      </c>
      <c r="W1703" s="6">
        <f>tbl_Raw_Data[[#This Row],[Gross_Amount]]-tbl_Raw_Data[[#This Row],[Discount_Amount]]</f>
        <v>335.73599999999999</v>
      </c>
      <c r="X1703" s="6">
        <f>tbl_Raw_Data[[#This Row],[Net_Amount_Before_Tax]]*tbl_Raw_Data[[#This Row],[Tax_Pct]]/100</f>
        <v>40.288319999999999</v>
      </c>
      <c r="Y1703" s="6">
        <f>tbl_Raw_Data[[#This Row],[Net_Amount_Before_Tax]]+tbl_Raw_Data[[#This Row],[Tax_Amount]]</f>
        <v>376.02431999999999</v>
      </c>
      <c r="Z1703" s="6">
        <f t="shared" si="134"/>
        <v>2</v>
      </c>
    </row>
    <row r="1704" spans="1:26" x14ac:dyDescent="0.3">
      <c r="A1704" s="23" t="s">
        <v>2958</v>
      </c>
      <c r="B1704" s="34">
        <v>45526</v>
      </c>
      <c r="C1704" s="23" t="s">
        <v>2306</v>
      </c>
      <c r="D1704" s="23" t="s">
        <v>159</v>
      </c>
      <c r="E1704" s="23" t="s">
        <v>47</v>
      </c>
      <c r="F1704" s="23">
        <v>400069</v>
      </c>
      <c r="G1704" s="23" t="s">
        <v>185</v>
      </c>
      <c r="H1704" s="23" t="s">
        <v>186</v>
      </c>
      <c r="I1704" s="23" t="s">
        <v>76</v>
      </c>
      <c r="J1704" s="23" t="s">
        <v>187</v>
      </c>
      <c r="K1704" s="23" t="s">
        <v>57</v>
      </c>
      <c r="L1704" s="23">
        <v>4</v>
      </c>
      <c r="M1704" s="23">
        <v>79.540000000000006</v>
      </c>
      <c r="N1704" s="23">
        <v>5</v>
      </c>
      <c r="O1704" s="23">
        <v>5</v>
      </c>
      <c r="P1704" s="23" t="s">
        <v>33</v>
      </c>
      <c r="Q1704" s="23" t="s">
        <v>34</v>
      </c>
      <c r="R1704" s="23">
        <f t="shared" si="130"/>
        <v>1</v>
      </c>
      <c r="S1704" s="23" t="str">
        <f t="shared" si="131"/>
        <v>ORD101703_20240822_CUST02923_MED009</v>
      </c>
      <c r="T1704" s="23">
        <f t="shared" si="132"/>
        <v>1</v>
      </c>
      <c r="U1704" s="6">
        <f t="shared" si="133"/>
        <v>318.16000000000003</v>
      </c>
      <c r="V1704" s="6">
        <f>tbl_Raw_Data[[#This Row],[Discount_Pct]]*tbl_Raw_Data[[#This Row],[Gross_Amount]]/100</f>
        <v>15.908000000000001</v>
      </c>
      <c r="W1704" s="6">
        <f>tbl_Raw_Data[[#This Row],[Gross_Amount]]-tbl_Raw_Data[[#This Row],[Discount_Amount]]</f>
        <v>302.25200000000001</v>
      </c>
      <c r="X1704" s="6">
        <f>tbl_Raw_Data[[#This Row],[Net_Amount_Before_Tax]]*tbl_Raw_Data[[#This Row],[Tax_Pct]]/100</f>
        <v>15.1126</v>
      </c>
      <c r="Y1704" s="6">
        <f>tbl_Raw_Data[[#This Row],[Net_Amount_Before_Tax]]+tbl_Raw_Data[[#This Row],[Tax_Amount]]</f>
        <v>317.3646</v>
      </c>
      <c r="Z1704" s="6">
        <f t="shared" si="134"/>
        <v>1</v>
      </c>
    </row>
    <row r="1705" spans="1:26" x14ac:dyDescent="0.3">
      <c r="A1705" s="23" t="s">
        <v>2959</v>
      </c>
      <c r="B1705" s="34">
        <v>45857</v>
      </c>
      <c r="C1705" s="23" t="s">
        <v>2960</v>
      </c>
      <c r="D1705" s="23" t="s">
        <v>28</v>
      </c>
      <c r="E1705" s="23" t="s">
        <v>29</v>
      </c>
      <c r="F1705" s="23">
        <v>500090</v>
      </c>
      <c r="G1705" s="23" t="s">
        <v>154</v>
      </c>
      <c r="H1705" s="23" t="s">
        <v>155</v>
      </c>
      <c r="I1705" s="23" t="s">
        <v>134</v>
      </c>
      <c r="J1705" s="23" t="s">
        <v>156</v>
      </c>
      <c r="K1705" s="23" t="s">
        <v>57</v>
      </c>
      <c r="L1705" s="23">
        <v>2</v>
      </c>
      <c r="M1705" s="23">
        <v>47.79</v>
      </c>
      <c r="N1705" s="23">
        <v>10</v>
      </c>
      <c r="O1705" s="23">
        <v>12</v>
      </c>
      <c r="P1705" s="23" t="s">
        <v>43</v>
      </c>
      <c r="Q1705" s="23" t="s">
        <v>44</v>
      </c>
      <c r="R1705" s="23">
        <f t="shared" si="130"/>
        <v>1</v>
      </c>
      <c r="S1705" s="23" t="str">
        <f t="shared" si="131"/>
        <v>ORD101704_20250719_CUST02631_MED006</v>
      </c>
      <c r="T1705" s="23">
        <f t="shared" si="132"/>
        <v>1</v>
      </c>
      <c r="U1705" s="6">
        <f t="shared" si="133"/>
        <v>95.58</v>
      </c>
      <c r="V1705" s="6">
        <f>tbl_Raw_Data[[#This Row],[Discount_Pct]]*tbl_Raw_Data[[#This Row],[Gross_Amount]]/100</f>
        <v>9.5579999999999998</v>
      </c>
      <c r="W1705" s="6">
        <f>tbl_Raw_Data[[#This Row],[Gross_Amount]]-tbl_Raw_Data[[#This Row],[Discount_Amount]]</f>
        <v>86.021999999999991</v>
      </c>
      <c r="X1705" s="6">
        <f>tbl_Raw_Data[[#This Row],[Net_Amount_Before_Tax]]*tbl_Raw_Data[[#This Row],[Tax_Pct]]/100</f>
        <v>10.32264</v>
      </c>
      <c r="Y1705" s="6">
        <f>tbl_Raw_Data[[#This Row],[Net_Amount_Before_Tax]]+tbl_Raw_Data[[#This Row],[Tax_Amount]]</f>
        <v>96.344639999999998</v>
      </c>
      <c r="Z1705" s="6">
        <f t="shared" si="134"/>
        <v>2</v>
      </c>
    </row>
    <row r="1706" spans="1:26" x14ac:dyDescent="0.3">
      <c r="A1706" s="23" t="s">
        <v>2961</v>
      </c>
      <c r="B1706" s="34">
        <v>45654</v>
      </c>
      <c r="C1706" s="23" t="s">
        <v>2962</v>
      </c>
      <c r="D1706" s="23" t="s">
        <v>183</v>
      </c>
      <c r="E1706" s="23" t="s">
        <v>184</v>
      </c>
      <c r="F1706" s="23">
        <v>122016</v>
      </c>
      <c r="G1706" s="23" t="s">
        <v>283</v>
      </c>
      <c r="H1706" s="23" t="s">
        <v>284</v>
      </c>
      <c r="I1706" s="23" t="s">
        <v>104</v>
      </c>
      <c r="J1706" s="23" t="s">
        <v>42</v>
      </c>
      <c r="K1706" s="23" t="s">
        <v>57</v>
      </c>
      <c r="L1706" s="23">
        <v>2</v>
      </c>
      <c r="M1706" s="23">
        <v>312.2</v>
      </c>
      <c r="N1706" s="23">
        <v>10</v>
      </c>
      <c r="O1706" s="23">
        <v>18</v>
      </c>
      <c r="P1706" s="23" t="s">
        <v>43</v>
      </c>
      <c r="Q1706" s="23" t="s">
        <v>34</v>
      </c>
      <c r="R1706" s="23">
        <f t="shared" si="130"/>
        <v>1</v>
      </c>
      <c r="S1706" s="23" t="str">
        <f t="shared" si="131"/>
        <v>ORD101705_20241228_CUST00439_MED030</v>
      </c>
      <c r="T1706" s="23">
        <f t="shared" si="132"/>
        <v>1</v>
      </c>
      <c r="U1706" s="6">
        <f t="shared" si="133"/>
        <v>624.4</v>
      </c>
      <c r="V1706" s="6">
        <f>tbl_Raw_Data[[#This Row],[Discount_Pct]]*tbl_Raw_Data[[#This Row],[Gross_Amount]]/100</f>
        <v>62.44</v>
      </c>
      <c r="W1706" s="6">
        <f>tbl_Raw_Data[[#This Row],[Gross_Amount]]-tbl_Raw_Data[[#This Row],[Discount_Amount]]</f>
        <v>561.96</v>
      </c>
      <c r="X1706" s="6">
        <f>tbl_Raw_Data[[#This Row],[Net_Amount_Before_Tax]]*tbl_Raw_Data[[#This Row],[Tax_Pct]]/100</f>
        <v>101.15280000000001</v>
      </c>
      <c r="Y1706" s="6">
        <f>tbl_Raw_Data[[#This Row],[Net_Amount_Before_Tax]]+tbl_Raw_Data[[#This Row],[Tax_Amount]]</f>
        <v>663.11280000000011</v>
      </c>
      <c r="Z1706" s="6">
        <f t="shared" si="134"/>
        <v>1</v>
      </c>
    </row>
    <row r="1707" spans="1:26" x14ac:dyDescent="0.3">
      <c r="A1707" s="23" t="s">
        <v>2963</v>
      </c>
      <c r="B1707" s="34">
        <v>45911</v>
      </c>
      <c r="C1707" s="23" t="s">
        <v>1855</v>
      </c>
      <c r="D1707" s="23" t="s">
        <v>100</v>
      </c>
      <c r="E1707" s="23" t="s">
        <v>101</v>
      </c>
      <c r="F1707" s="23">
        <v>201304</v>
      </c>
      <c r="G1707" s="23" t="s">
        <v>94</v>
      </c>
      <c r="H1707" s="23" t="s">
        <v>95</v>
      </c>
      <c r="I1707" s="23" t="s">
        <v>84</v>
      </c>
      <c r="J1707" s="23" t="s">
        <v>42</v>
      </c>
      <c r="K1707" s="23" t="s">
        <v>24</v>
      </c>
      <c r="L1707" s="23">
        <v>1</v>
      </c>
      <c r="M1707" s="23">
        <v>85.66</v>
      </c>
      <c r="N1707" s="23">
        <v>5</v>
      </c>
      <c r="O1707" s="23">
        <v>5</v>
      </c>
      <c r="P1707" s="23" t="s">
        <v>89</v>
      </c>
      <c r="Q1707" s="23" t="s">
        <v>26</v>
      </c>
      <c r="R1707" s="23">
        <f t="shared" si="130"/>
        <v>1</v>
      </c>
      <c r="S1707" s="23" t="str">
        <f t="shared" si="131"/>
        <v>ORD101706_20250911_CUST01728_MED021</v>
      </c>
      <c r="T1707" s="23">
        <f t="shared" si="132"/>
        <v>1</v>
      </c>
      <c r="U1707" s="6">
        <f t="shared" si="133"/>
        <v>85.66</v>
      </c>
      <c r="V1707" s="6">
        <f>tbl_Raw_Data[[#This Row],[Discount_Pct]]*tbl_Raw_Data[[#This Row],[Gross_Amount]]/100</f>
        <v>4.2829999999999995</v>
      </c>
      <c r="W1707" s="6">
        <f>tbl_Raw_Data[[#This Row],[Gross_Amount]]-tbl_Raw_Data[[#This Row],[Discount_Amount]]</f>
        <v>81.376999999999995</v>
      </c>
      <c r="X1707" s="6">
        <f>tbl_Raw_Data[[#This Row],[Net_Amount_Before_Tax]]*tbl_Raw_Data[[#This Row],[Tax_Pct]]/100</f>
        <v>4.0688500000000003</v>
      </c>
      <c r="Y1707" s="6">
        <f>tbl_Raw_Data[[#This Row],[Net_Amount_Before_Tax]]+tbl_Raw_Data[[#This Row],[Tax_Amount]]</f>
        <v>85.445849999999993</v>
      </c>
      <c r="Z1707" s="6">
        <f t="shared" si="134"/>
        <v>1</v>
      </c>
    </row>
    <row r="1708" spans="1:26" x14ac:dyDescent="0.3">
      <c r="A1708" s="23" t="s">
        <v>2963</v>
      </c>
      <c r="B1708" s="34">
        <v>45755</v>
      </c>
      <c r="C1708" s="23" t="s">
        <v>781</v>
      </c>
      <c r="D1708" s="23" t="s">
        <v>87</v>
      </c>
      <c r="E1708" s="23" t="s">
        <v>88</v>
      </c>
      <c r="F1708" s="23">
        <v>600096</v>
      </c>
      <c r="G1708" s="23" t="s">
        <v>107</v>
      </c>
      <c r="H1708" s="23" t="s">
        <v>108</v>
      </c>
      <c r="I1708" s="23" t="s">
        <v>63</v>
      </c>
      <c r="J1708" s="23" t="s">
        <v>42</v>
      </c>
      <c r="K1708" s="23" t="s">
        <v>57</v>
      </c>
      <c r="L1708" s="23">
        <v>1</v>
      </c>
      <c r="M1708" s="23">
        <v>83.9</v>
      </c>
      <c r="N1708" s="23">
        <v>5</v>
      </c>
      <c r="O1708" s="23">
        <v>5</v>
      </c>
      <c r="P1708" s="23" t="s">
        <v>43</v>
      </c>
      <c r="Q1708" s="23" t="s">
        <v>34</v>
      </c>
      <c r="R1708" s="23">
        <f t="shared" si="130"/>
        <v>1</v>
      </c>
      <c r="S1708" s="23" t="str">
        <f t="shared" si="131"/>
        <v>ORD101706_20250408_CUST02096_MED005</v>
      </c>
      <c r="T1708" s="23">
        <f t="shared" si="132"/>
        <v>1</v>
      </c>
      <c r="U1708" s="6">
        <f t="shared" si="133"/>
        <v>83.9</v>
      </c>
      <c r="V1708" s="6">
        <f>tbl_Raw_Data[[#This Row],[Discount_Pct]]*tbl_Raw_Data[[#This Row],[Gross_Amount]]/100</f>
        <v>4.1950000000000003</v>
      </c>
      <c r="W1708" s="6">
        <f>tbl_Raw_Data[[#This Row],[Gross_Amount]]-tbl_Raw_Data[[#This Row],[Discount_Amount]]</f>
        <v>79.705000000000013</v>
      </c>
      <c r="X1708" s="6">
        <f>tbl_Raw_Data[[#This Row],[Net_Amount_Before_Tax]]*tbl_Raw_Data[[#This Row],[Tax_Pct]]/100</f>
        <v>3.9852500000000011</v>
      </c>
      <c r="Y1708" s="6">
        <f>tbl_Raw_Data[[#This Row],[Net_Amount_Before_Tax]]+tbl_Raw_Data[[#This Row],[Tax_Amount]]</f>
        <v>83.69025000000002</v>
      </c>
      <c r="Z1708" s="6">
        <f t="shared" si="134"/>
        <v>4</v>
      </c>
    </row>
    <row r="1709" spans="1:26" x14ac:dyDescent="0.3">
      <c r="A1709" s="23" t="s">
        <v>2964</v>
      </c>
      <c r="B1709" s="34">
        <v>45656</v>
      </c>
      <c r="C1709" s="23" t="s">
        <v>2965</v>
      </c>
      <c r="D1709" s="23" t="s">
        <v>183</v>
      </c>
      <c r="E1709" s="23" t="s">
        <v>184</v>
      </c>
      <c r="F1709" s="23">
        <v>122001</v>
      </c>
      <c r="G1709" s="23" t="s">
        <v>74</v>
      </c>
      <c r="H1709" s="23" t="s">
        <v>75</v>
      </c>
      <c r="I1709" s="23" t="s">
        <v>76</v>
      </c>
      <c r="J1709" s="23" t="s">
        <v>77</v>
      </c>
      <c r="K1709" s="23" t="s">
        <v>57</v>
      </c>
      <c r="L1709" s="23">
        <v>3</v>
      </c>
      <c r="M1709" s="23">
        <v>61.37</v>
      </c>
      <c r="N1709" s="23">
        <v>5</v>
      </c>
      <c r="O1709" s="23">
        <v>5</v>
      </c>
      <c r="P1709" s="23" t="s">
        <v>89</v>
      </c>
      <c r="Q1709" s="23" t="s">
        <v>34</v>
      </c>
      <c r="R1709" s="23">
        <f t="shared" si="130"/>
        <v>1</v>
      </c>
      <c r="S1709" s="23" t="str">
        <f t="shared" si="131"/>
        <v>ORD101708_20241230_CUST02376_MED008</v>
      </c>
      <c r="T1709" s="23">
        <f t="shared" si="132"/>
        <v>1</v>
      </c>
      <c r="U1709" s="6">
        <f t="shared" si="133"/>
        <v>184.10999999999999</v>
      </c>
      <c r="V1709" s="6">
        <f>tbl_Raw_Data[[#This Row],[Discount_Pct]]*tbl_Raw_Data[[#This Row],[Gross_Amount]]/100</f>
        <v>9.2054999999999989</v>
      </c>
      <c r="W1709" s="6">
        <f>tbl_Raw_Data[[#This Row],[Gross_Amount]]-tbl_Raw_Data[[#This Row],[Discount_Amount]]</f>
        <v>174.90449999999998</v>
      </c>
      <c r="X1709" s="6">
        <f>tbl_Raw_Data[[#This Row],[Net_Amount_Before_Tax]]*tbl_Raw_Data[[#This Row],[Tax_Pct]]/100</f>
        <v>8.7452249999999996</v>
      </c>
      <c r="Y1709" s="6">
        <f>tbl_Raw_Data[[#This Row],[Net_Amount_Before_Tax]]+tbl_Raw_Data[[#This Row],[Tax_Amount]]</f>
        <v>183.64972499999999</v>
      </c>
      <c r="Z1709" s="6">
        <f t="shared" si="134"/>
        <v>1</v>
      </c>
    </row>
    <row r="1710" spans="1:26" x14ac:dyDescent="0.3">
      <c r="A1710" s="23" t="s">
        <v>2966</v>
      </c>
      <c r="B1710" s="34">
        <v>45701</v>
      </c>
      <c r="C1710" s="23" t="s">
        <v>2688</v>
      </c>
      <c r="D1710" s="23" t="s">
        <v>100</v>
      </c>
      <c r="E1710" s="23" t="s">
        <v>101</v>
      </c>
      <c r="F1710" s="23">
        <v>201305</v>
      </c>
      <c r="G1710" s="23" t="s">
        <v>30</v>
      </c>
      <c r="H1710" s="23" t="s">
        <v>31</v>
      </c>
      <c r="I1710" s="23" t="s">
        <v>32</v>
      </c>
      <c r="J1710" s="23" t="s">
        <v>23</v>
      </c>
      <c r="K1710" s="23" t="s">
        <v>24</v>
      </c>
      <c r="L1710" s="23">
        <v>1</v>
      </c>
      <c r="M1710" s="23">
        <v>120.3</v>
      </c>
      <c r="N1710" s="23">
        <v>5</v>
      </c>
      <c r="O1710" s="23">
        <v>5</v>
      </c>
      <c r="P1710" s="23" t="s">
        <v>33</v>
      </c>
      <c r="Q1710" s="23" t="s">
        <v>34</v>
      </c>
      <c r="R1710" s="23">
        <f t="shared" si="130"/>
        <v>1</v>
      </c>
      <c r="S1710" s="23" t="str">
        <f t="shared" si="131"/>
        <v>ORD101709_20250213_CUST02182_MED017</v>
      </c>
      <c r="T1710" s="23">
        <f t="shared" si="132"/>
        <v>1</v>
      </c>
      <c r="U1710" s="6">
        <f t="shared" si="133"/>
        <v>120.3</v>
      </c>
      <c r="V1710" s="6">
        <f>tbl_Raw_Data[[#This Row],[Discount_Pct]]*tbl_Raw_Data[[#This Row],[Gross_Amount]]/100</f>
        <v>6.0149999999999997</v>
      </c>
      <c r="W1710" s="6">
        <f>tbl_Raw_Data[[#This Row],[Gross_Amount]]-tbl_Raw_Data[[#This Row],[Discount_Amount]]</f>
        <v>114.285</v>
      </c>
      <c r="X1710" s="6">
        <f>tbl_Raw_Data[[#This Row],[Net_Amount_Before_Tax]]*tbl_Raw_Data[[#This Row],[Tax_Pct]]/100</f>
        <v>5.7142499999999998</v>
      </c>
      <c r="Y1710" s="6">
        <f>tbl_Raw_Data[[#This Row],[Net_Amount_Before_Tax]]+tbl_Raw_Data[[#This Row],[Tax_Amount]]</f>
        <v>119.99924999999999</v>
      </c>
      <c r="Z1710" s="6">
        <f t="shared" si="134"/>
        <v>2</v>
      </c>
    </row>
    <row r="1711" spans="1:26" x14ac:dyDescent="0.3">
      <c r="A1711" s="23" t="s">
        <v>2967</v>
      </c>
      <c r="B1711" s="34">
        <v>45831</v>
      </c>
      <c r="C1711" s="23" t="s">
        <v>1480</v>
      </c>
      <c r="D1711" s="23" t="s">
        <v>123</v>
      </c>
      <c r="E1711" s="23" t="s">
        <v>101</v>
      </c>
      <c r="F1711" s="23">
        <v>226016</v>
      </c>
      <c r="G1711" s="23" t="s">
        <v>233</v>
      </c>
      <c r="H1711" s="23" t="s">
        <v>234</v>
      </c>
      <c r="I1711" s="23" t="s">
        <v>104</v>
      </c>
      <c r="J1711" s="23" t="s">
        <v>42</v>
      </c>
      <c r="K1711" s="23" t="s">
        <v>24</v>
      </c>
      <c r="L1711" s="23">
        <v>1</v>
      </c>
      <c r="M1711" s="23">
        <v>132.88999999999999</v>
      </c>
      <c r="N1711" s="23">
        <v>10</v>
      </c>
      <c r="O1711" s="23">
        <v>5</v>
      </c>
      <c r="P1711" s="23" t="s">
        <v>25</v>
      </c>
      <c r="Q1711" s="23" t="s">
        <v>34</v>
      </c>
      <c r="R1711" s="23">
        <f t="shared" si="130"/>
        <v>1</v>
      </c>
      <c r="S1711" s="23" t="str">
        <f t="shared" si="131"/>
        <v>ORD101710_20250623_CUST01824_MED019</v>
      </c>
      <c r="T1711" s="23">
        <f t="shared" si="132"/>
        <v>1</v>
      </c>
      <c r="U1711" s="6">
        <f t="shared" si="133"/>
        <v>132.88999999999999</v>
      </c>
      <c r="V1711" s="6">
        <f>tbl_Raw_Data[[#This Row],[Discount_Pct]]*tbl_Raw_Data[[#This Row],[Gross_Amount]]/100</f>
        <v>13.288999999999998</v>
      </c>
      <c r="W1711" s="6">
        <f>tbl_Raw_Data[[#This Row],[Gross_Amount]]-tbl_Raw_Data[[#This Row],[Discount_Amount]]</f>
        <v>119.60099999999998</v>
      </c>
      <c r="X1711" s="6">
        <f>tbl_Raw_Data[[#This Row],[Net_Amount_Before_Tax]]*tbl_Raw_Data[[#This Row],[Tax_Pct]]/100</f>
        <v>5.9800499999999985</v>
      </c>
      <c r="Y1711" s="6">
        <f>tbl_Raw_Data[[#This Row],[Net_Amount_Before_Tax]]+tbl_Raw_Data[[#This Row],[Tax_Amount]]</f>
        <v>125.58104999999998</v>
      </c>
      <c r="Z1711" s="6">
        <f t="shared" si="134"/>
        <v>4</v>
      </c>
    </row>
    <row r="1712" spans="1:26" x14ac:dyDescent="0.3">
      <c r="A1712" s="23" t="s">
        <v>2968</v>
      </c>
      <c r="B1712" s="34">
        <v>45407</v>
      </c>
      <c r="C1712" s="23" t="s">
        <v>646</v>
      </c>
      <c r="D1712" s="23" t="s">
        <v>80</v>
      </c>
      <c r="E1712" s="23" t="s">
        <v>81</v>
      </c>
      <c r="F1712" s="23">
        <v>395003</v>
      </c>
      <c r="G1712" s="23" t="s">
        <v>256</v>
      </c>
      <c r="H1712" s="23" t="s">
        <v>257</v>
      </c>
      <c r="I1712" s="23" t="s">
        <v>22</v>
      </c>
      <c r="J1712" s="23" t="s">
        <v>258</v>
      </c>
      <c r="K1712" s="23" t="s">
        <v>57</v>
      </c>
      <c r="L1712" s="23">
        <v>6</v>
      </c>
      <c r="M1712" s="23">
        <v>61.56</v>
      </c>
      <c r="N1712" s="23">
        <v>10</v>
      </c>
      <c r="O1712" s="23">
        <v>12</v>
      </c>
      <c r="P1712" s="23" t="s">
        <v>43</v>
      </c>
      <c r="Q1712" s="23" t="s">
        <v>26</v>
      </c>
      <c r="R1712" s="23">
        <f t="shared" si="130"/>
        <v>1</v>
      </c>
      <c r="S1712" s="23" t="str">
        <f t="shared" si="131"/>
        <v>ORD101711_20240425_CUST02403_MED025</v>
      </c>
      <c r="T1712" s="23">
        <f t="shared" si="132"/>
        <v>1</v>
      </c>
      <c r="U1712" s="6">
        <f t="shared" si="133"/>
        <v>369.36</v>
      </c>
      <c r="V1712" s="6">
        <f>tbl_Raw_Data[[#This Row],[Discount_Pct]]*tbl_Raw_Data[[#This Row],[Gross_Amount]]/100</f>
        <v>36.936000000000007</v>
      </c>
      <c r="W1712" s="6">
        <f>tbl_Raw_Data[[#This Row],[Gross_Amount]]-tbl_Raw_Data[[#This Row],[Discount_Amount]]</f>
        <v>332.42399999999998</v>
      </c>
      <c r="X1712" s="6">
        <f>tbl_Raw_Data[[#This Row],[Net_Amount_Before_Tax]]*tbl_Raw_Data[[#This Row],[Tax_Pct]]/100</f>
        <v>39.890879999999996</v>
      </c>
      <c r="Y1712" s="6">
        <f>tbl_Raw_Data[[#This Row],[Net_Amount_Before_Tax]]+tbl_Raw_Data[[#This Row],[Tax_Amount]]</f>
        <v>372.31487999999996</v>
      </c>
      <c r="Z1712" s="6">
        <f t="shared" si="134"/>
        <v>2</v>
      </c>
    </row>
    <row r="1713" spans="1:26" x14ac:dyDescent="0.3">
      <c r="A1713" s="23" t="s">
        <v>2968</v>
      </c>
      <c r="B1713" s="34">
        <v>45510</v>
      </c>
      <c r="C1713" s="23" t="s">
        <v>1457</v>
      </c>
      <c r="D1713" s="23" t="s">
        <v>100</v>
      </c>
      <c r="E1713" s="23" t="s">
        <v>101</v>
      </c>
      <c r="F1713" s="23">
        <v>201304</v>
      </c>
      <c r="G1713" s="23" t="s">
        <v>160</v>
      </c>
      <c r="H1713" s="23" t="s">
        <v>161</v>
      </c>
      <c r="I1713" s="23" t="s">
        <v>50</v>
      </c>
      <c r="J1713" s="23" t="s">
        <v>23</v>
      </c>
      <c r="K1713" s="23" t="s">
        <v>24</v>
      </c>
      <c r="L1713" s="23">
        <v>4</v>
      </c>
      <c r="M1713" s="23">
        <v>140.97999999999999</v>
      </c>
      <c r="N1713" s="23">
        <v>20</v>
      </c>
      <c r="O1713" s="23">
        <v>5</v>
      </c>
      <c r="P1713" s="23" t="s">
        <v>65</v>
      </c>
      <c r="Q1713" s="23" t="s">
        <v>34</v>
      </c>
      <c r="R1713" s="23">
        <f t="shared" si="130"/>
        <v>1</v>
      </c>
      <c r="S1713" s="23" t="str">
        <f t="shared" si="131"/>
        <v>ORD101711_20240806_CUST01947_MED014</v>
      </c>
      <c r="T1713" s="23">
        <f t="shared" si="132"/>
        <v>1</v>
      </c>
      <c r="U1713" s="6">
        <f t="shared" si="133"/>
        <v>563.91999999999996</v>
      </c>
      <c r="V1713" s="6">
        <f>tbl_Raw_Data[[#This Row],[Discount_Pct]]*tbl_Raw_Data[[#This Row],[Gross_Amount]]/100</f>
        <v>112.78399999999999</v>
      </c>
      <c r="W1713" s="6">
        <f>tbl_Raw_Data[[#This Row],[Gross_Amount]]-tbl_Raw_Data[[#This Row],[Discount_Amount]]</f>
        <v>451.13599999999997</v>
      </c>
      <c r="X1713" s="6">
        <f>tbl_Raw_Data[[#This Row],[Net_Amount_Before_Tax]]*tbl_Raw_Data[[#This Row],[Tax_Pct]]/100</f>
        <v>22.556799999999999</v>
      </c>
      <c r="Y1713" s="6">
        <f>tbl_Raw_Data[[#This Row],[Net_Amount_Before_Tax]]+tbl_Raw_Data[[#This Row],[Tax_Amount]]</f>
        <v>473.69279999999998</v>
      </c>
      <c r="Z1713" s="6">
        <f t="shared" si="134"/>
        <v>3</v>
      </c>
    </row>
    <row r="1714" spans="1:26" x14ac:dyDescent="0.3">
      <c r="A1714" s="23" t="s">
        <v>2969</v>
      </c>
      <c r="B1714" s="34">
        <v>46009</v>
      </c>
      <c r="C1714" s="23" t="s">
        <v>2970</v>
      </c>
      <c r="D1714" s="23" t="s">
        <v>80</v>
      </c>
      <c r="E1714" s="23" t="s">
        <v>81</v>
      </c>
      <c r="F1714" s="23">
        <v>395003</v>
      </c>
      <c r="G1714" s="23" t="s">
        <v>154</v>
      </c>
      <c r="H1714" s="23" t="s">
        <v>155</v>
      </c>
      <c r="I1714" s="23" t="s">
        <v>134</v>
      </c>
      <c r="J1714" s="23" t="s">
        <v>156</v>
      </c>
      <c r="K1714" s="23" t="s">
        <v>57</v>
      </c>
      <c r="L1714" s="23">
        <v>1</v>
      </c>
      <c r="M1714" s="23">
        <v>51.22</v>
      </c>
      <c r="N1714" s="23">
        <v>10</v>
      </c>
      <c r="O1714" s="23">
        <v>12</v>
      </c>
      <c r="P1714" s="23" t="s">
        <v>65</v>
      </c>
      <c r="Q1714" s="23" t="s">
        <v>34</v>
      </c>
      <c r="R1714" s="23">
        <f t="shared" si="130"/>
        <v>1</v>
      </c>
      <c r="S1714" s="23" t="str">
        <f t="shared" si="131"/>
        <v>ORD101713_20251218_CUST00090_MED006</v>
      </c>
      <c r="T1714" s="23">
        <f t="shared" si="132"/>
        <v>1</v>
      </c>
      <c r="U1714" s="6">
        <f t="shared" si="133"/>
        <v>51.22</v>
      </c>
      <c r="V1714" s="6">
        <f>tbl_Raw_Data[[#This Row],[Discount_Pct]]*tbl_Raw_Data[[#This Row],[Gross_Amount]]/100</f>
        <v>5.1220000000000008</v>
      </c>
      <c r="W1714" s="6">
        <f>tbl_Raw_Data[[#This Row],[Gross_Amount]]-tbl_Raw_Data[[#This Row],[Discount_Amount]]</f>
        <v>46.097999999999999</v>
      </c>
      <c r="X1714" s="6">
        <f>tbl_Raw_Data[[#This Row],[Net_Amount_Before_Tax]]*tbl_Raw_Data[[#This Row],[Tax_Pct]]/100</f>
        <v>5.5317599999999993</v>
      </c>
      <c r="Y1714" s="6">
        <f>tbl_Raw_Data[[#This Row],[Net_Amount_Before_Tax]]+tbl_Raw_Data[[#This Row],[Tax_Amount]]</f>
        <v>51.629759999999997</v>
      </c>
      <c r="Z1714" s="6">
        <f t="shared" si="134"/>
        <v>5</v>
      </c>
    </row>
    <row r="1715" spans="1:26" x14ac:dyDescent="0.3">
      <c r="A1715" s="23" t="s">
        <v>2971</v>
      </c>
      <c r="B1715" s="34">
        <v>45731</v>
      </c>
      <c r="C1715" s="23" t="s">
        <v>1581</v>
      </c>
      <c r="D1715" s="23" t="s">
        <v>52</v>
      </c>
      <c r="E1715" s="23" t="s">
        <v>52</v>
      </c>
      <c r="F1715" s="23">
        <v>160022</v>
      </c>
      <c r="G1715" s="23" t="s">
        <v>192</v>
      </c>
      <c r="H1715" s="23" t="s">
        <v>193</v>
      </c>
      <c r="I1715" s="23" t="s">
        <v>41</v>
      </c>
      <c r="J1715" s="23" t="s">
        <v>194</v>
      </c>
      <c r="K1715" s="23" t="s">
        <v>24</v>
      </c>
      <c r="L1715" s="23">
        <v>4</v>
      </c>
      <c r="M1715" s="23">
        <v>34.18</v>
      </c>
      <c r="N1715" s="23">
        <v>5</v>
      </c>
      <c r="O1715" s="23">
        <v>12</v>
      </c>
      <c r="P1715" s="23" t="s">
        <v>33</v>
      </c>
      <c r="Q1715" s="23" t="s">
        <v>34</v>
      </c>
      <c r="R1715" s="23">
        <f t="shared" si="130"/>
        <v>1</v>
      </c>
      <c r="S1715" s="23" t="str">
        <f t="shared" si="131"/>
        <v>ORD101714_20250315_CUST01303_MED002</v>
      </c>
      <c r="T1715" s="23">
        <f t="shared" si="132"/>
        <v>1</v>
      </c>
      <c r="U1715" s="6">
        <f t="shared" si="133"/>
        <v>136.72</v>
      </c>
      <c r="V1715" s="6">
        <f>tbl_Raw_Data[[#This Row],[Discount_Pct]]*tbl_Raw_Data[[#This Row],[Gross_Amount]]/100</f>
        <v>6.8360000000000003</v>
      </c>
      <c r="W1715" s="6">
        <f>tbl_Raw_Data[[#This Row],[Gross_Amount]]-tbl_Raw_Data[[#This Row],[Discount_Amount]]</f>
        <v>129.88399999999999</v>
      </c>
      <c r="X1715" s="6">
        <f>tbl_Raw_Data[[#This Row],[Net_Amount_Before_Tax]]*tbl_Raw_Data[[#This Row],[Tax_Pct]]/100</f>
        <v>15.586079999999997</v>
      </c>
      <c r="Y1715" s="6">
        <f>tbl_Raw_Data[[#This Row],[Net_Amount_Before_Tax]]+tbl_Raw_Data[[#This Row],[Tax_Amount]]</f>
        <v>145.47008</v>
      </c>
      <c r="Z1715" s="6">
        <f t="shared" si="134"/>
        <v>3</v>
      </c>
    </row>
    <row r="1716" spans="1:26" x14ac:dyDescent="0.3">
      <c r="A1716" s="23" t="s">
        <v>2972</v>
      </c>
      <c r="B1716" s="34">
        <v>45787</v>
      </c>
      <c r="C1716" s="23" t="s">
        <v>406</v>
      </c>
      <c r="D1716" s="23" t="s">
        <v>159</v>
      </c>
      <c r="E1716" s="23" t="s">
        <v>47</v>
      </c>
      <c r="F1716" s="23">
        <v>400093</v>
      </c>
      <c r="G1716" s="23" t="s">
        <v>256</v>
      </c>
      <c r="H1716" s="23" t="s">
        <v>257</v>
      </c>
      <c r="I1716" s="23" t="s">
        <v>22</v>
      </c>
      <c r="J1716" s="23" t="s">
        <v>258</v>
      </c>
      <c r="K1716" s="23" t="s">
        <v>57</v>
      </c>
      <c r="L1716" s="23">
        <v>2</v>
      </c>
      <c r="M1716" s="23">
        <v>69.489999999999995</v>
      </c>
      <c r="N1716" s="23">
        <v>5</v>
      </c>
      <c r="O1716" s="23">
        <v>12</v>
      </c>
      <c r="P1716" s="23" t="s">
        <v>58</v>
      </c>
      <c r="Q1716" s="23" t="s">
        <v>34</v>
      </c>
      <c r="R1716" s="23">
        <f t="shared" si="130"/>
        <v>1</v>
      </c>
      <c r="S1716" s="23" t="str">
        <f t="shared" si="131"/>
        <v>ORD101715_20250510_CUST03062_MED025</v>
      </c>
      <c r="T1716" s="23">
        <f t="shared" si="132"/>
        <v>1</v>
      </c>
      <c r="U1716" s="6">
        <f t="shared" si="133"/>
        <v>138.97999999999999</v>
      </c>
      <c r="V1716" s="6">
        <f>tbl_Raw_Data[[#This Row],[Discount_Pct]]*tbl_Raw_Data[[#This Row],[Gross_Amount]]/100</f>
        <v>6.9489999999999998</v>
      </c>
      <c r="W1716" s="6">
        <f>tbl_Raw_Data[[#This Row],[Gross_Amount]]-tbl_Raw_Data[[#This Row],[Discount_Amount]]</f>
        <v>132.03099999999998</v>
      </c>
      <c r="X1716" s="6">
        <f>tbl_Raw_Data[[#This Row],[Net_Amount_Before_Tax]]*tbl_Raw_Data[[#This Row],[Tax_Pct]]/100</f>
        <v>15.843719999999998</v>
      </c>
      <c r="Y1716" s="6">
        <f>tbl_Raw_Data[[#This Row],[Net_Amount_Before_Tax]]+tbl_Raw_Data[[#This Row],[Tax_Amount]]</f>
        <v>147.87471999999997</v>
      </c>
      <c r="Z1716" s="6">
        <f t="shared" si="134"/>
        <v>1</v>
      </c>
    </row>
    <row r="1717" spans="1:26" x14ac:dyDescent="0.3">
      <c r="A1717" s="23" t="s">
        <v>2973</v>
      </c>
      <c r="B1717" s="34">
        <v>45294</v>
      </c>
      <c r="C1717" s="23" t="s">
        <v>2974</v>
      </c>
      <c r="D1717" s="23" t="s">
        <v>142</v>
      </c>
      <c r="E1717" s="23" t="s">
        <v>81</v>
      </c>
      <c r="F1717" s="23">
        <v>380058</v>
      </c>
      <c r="G1717" s="23" t="s">
        <v>111</v>
      </c>
      <c r="H1717" s="23" t="s">
        <v>112</v>
      </c>
      <c r="I1717" s="23" t="s">
        <v>113</v>
      </c>
      <c r="J1717" s="23" t="s">
        <v>114</v>
      </c>
      <c r="K1717" s="23" t="s">
        <v>24</v>
      </c>
      <c r="L1717" s="23">
        <v>2</v>
      </c>
      <c r="M1717" s="23">
        <v>86.09</v>
      </c>
      <c r="N1717" s="23">
        <v>0</v>
      </c>
      <c r="O1717" s="23">
        <v>5</v>
      </c>
      <c r="P1717" s="23" t="s">
        <v>89</v>
      </c>
      <c r="Q1717" s="23" t="s">
        <v>34</v>
      </c>
      <c r="R1717" s="23">
        <f t="shared" si="130"/>
        <v>1</v>
      </c>
      <c r="S1717" s="23" t="str">
        <f t="shared" si="131"/>
        <v>ORD101716_20240103_CUST01642_MED027</v>
      </c>
      <c r="T1717" s="23">
        <f t="shared" si="132"/>
        <v>1</v>
      </c>
      <c r="U1717" s="6">
        <f t="shared" si="133"/>
        <v>172.18</v>
      </c>
      <c r="V1717" s="6">
        <f>tbl_Raw_Data[[#This Row],[Discount_Pct]]*tbl_Raw_Data[[#This Row],[Gross_Amount]]/100</f>
        <v>0</v>
      </c>
      <c r="W1717" s="6">
        <f>tbl_Raw_Data[[#This Row],[Gross_Amount]]-tbl_Raw_Data[[#This Row],[Discount_Amount]]</f>
        <v>172.18</v>
      </c>
      <c r="X1717" s="6">
        <f>tbl_Raw_Data[[#This Row],[Net_Amount_Before_Tax]]*tbl_Raw_Data[[#This Row],[Tax_Pct]]/100</f>
        <v>8.6090000000000018</v>
      </c>
      <c r="Y1717" s="6">
        <f>tbl_Raw_Data[[#This Row],[Net_Amount_Before_Tax]]+tbl_Raw_Data[[#This Row],[Tax_Amount]]</f>
        <v>180.78900000000002</v>
      </c>
      <c r="Z1717" s="6">
        <f t="shared" si="134"/>
        <v>3</v>
      </c>
    </row>
    <row r="1718" spans="1:26" x14ac:dyDescent="0.3">
      <c r="A1718" s="23" t="s">
        <v>2975</v>
      </c>
      <c r="B1718" s="34">
        <v>45626</v>
      </c>
      <c r="C1718" s="23" t="s">
        <v>2976</v>
      </c>
      <c r="D1718" s="23" t="s">
        <v>92</v>
      </c>
      <c r="E1718" s="23" t="s">
        <v>93</v>
      </c>
      <c r="F1718" s="23">
        <v>560100</v>
      </c>
      <c r="G1718" s="23" t="s">
        <v>283</v>
      </c>
      <c r="H1718" s="23" t="s">
        <v>284</v>
      </c>
      <c r="I1718" s="23" t="s">
        <v>104</v>
      </c>
      <c r="J1718" s="23" t="s">
        <v>42</v>
      </c>
      <c r="K1718" s="23" t="s">
        <v>57</v>
      </c>
      <c r="L1718" s="23">
        <v>1</v>
      </c>
      <c r="M1718" s="23">
        <v>279.77</v>
      </c>
      <c r="N1718" s="23">
        <v>5</v>
      </c>
      <c r="O1718" s="23">
        <v>12</v>
      </c>
      <c r="P1718" s="23" t="s">
        <v>58</v>
      </c>
      <c r="Q1718" s="23" t="s">
        <v>34</v>
      </c>
      <c r="R1718" s="23">
        <f t="shared" si="130"/>
        <v>1</v>
      </c>
      <c r="S1718" s="23" t="str">
        <f t="shared" si="131"/>
        <v>ORD101717_20241130_CUST02550_MED030</v>
      </c>
      <c r="T1718" s="23">
        <f t="shared" si="132"/>
        <v>1</v>
      </c>
      <c r="U1718" s="6">
        <f t="shared" si="133"/>
        <v>279.77</v>
      </c>
      <c r="V1718" s="6">
        <f>tbl_Raw_Data[[#This Row],[Discount_Pct]]*tbl_Raw_Data[[#This Row],[Gross_Amount]]/100</f>
        <v>13.988499999999998</v>
      </c>
      <c r="W1718" s="6">
        <f>tbl_Raw_Data[[#This Row],[Gross_Amount]]-tbl_Raw_Data[[#This Row],[Discount_Amount]]</f>
        <v>265.78149999999999</v>
      </c>
      <c r="X1718" s="6">
        <f>tbl_Raw_Data[[#This Row],[Net_Amount_Before_Tax]]*tbl_Raw_Data[[#This Row],[Tax_Pct]]/100</f>
        <v>31.893779999999996</v>
      </c>
      <c r="Y1718" s="6">
        <f>tbl_Raw_Data[[#This Row],[Net_Amount_Before_Tax]]+tbl_Raw_Data[[#This Row],[Tax_Amount]]</f>
        <v>297.67527999999999</v>
      </c>
      <c r="Z1718" s="6">
        <f t="shared" si="134"/>
        <v>2</v>
      </c>
    </row>
    <row r="1719" spans="1:26" x14ac:dyDescent="0.3">
      <c r="A1719" s="23" t="s">
        <v>2977</v>
      </c>
      <c r="B1719" s="34">
        <v>45887</v>
      </c>
      <c r="C1719" s="23" t="s">
        <v>2978</v>
      </c>
      <c r="D1719" s="23" t="s">
        <v>100</v>
      </c>
      <c r="E1719" s="23" t="s">
        <v>101</v>
      </c>
      <c r="F1719" s="23">
        <v>201304</v>
      </c>
      <c r="G1719" s="23" t="s">
        <v>53</v>
      </c>
      <c r="H1719" s="23" t="s">
        <v>54</v>
      </c>
      <c r="I1719" s="23" t="s">
        <v>55</v>
      </c>
      <c r="J1719" s="23" t="s">
        <v>56</v>
      </c>
      <c r="K1719" s="23" t="s">
        <v>57</v>
      </c>
      <c r="L1719" s="23">
        <v>2</v>
      </c>
      <c r="M1719" s="23">
        <v>53.03</v>
      </c>
      <c r="N1719" s="23">
        <v>5</v>
      </c>
      <c r="O1719" s="23">
        <v>12</v>
      </c>
      <c r="P1719" s="23" t="s">
        <v>58</v>
      </c>
      <c r="Q1719" s="23" t="s">
        <v>34</v>
      </c>
      <c r="R1719" s="23">
        <f t="shared" si="130"/>
        <v>1</v>
      </c>
      <c r="S1719" s="23" t="str">
        <f t="shared" si="131"/>
        <v>ORD101718_20250818_CUST01622_MED020</v>
      </c>
      <c r="T1719" s="23">
        <f t="shared" si="132"/>
        <v>1</v>
      </c>
      <c r="U1719" s="6">
        <f t="shared" si="133"/>
        <v>106.06</v>
      </c>
      <c r="V1719" s="6">
        <f>tbl_Raw_Data[[#This Row],[Discount_Pct]]*tbl_Raw_Data[[#This Row],[Gross_Amount]]/100</f>
        <v>5.3029999999999999</v>
      </c>
      <c r="W1719" s="6">
        <f>tbl_Raw_Data[[#This Row],[Gross_Amount]]-tbl_Raw_Data[[#This Row],[Discount_Amount]]</f>
        <v>100.75700000000001</v>
      </c>
      <c r="X1719" s="6">
        <f>tbl_Raw_Data[[#This Row],[Net_Amount_Before_Tax]]*tbl_Raw_Data[[#This Row],[Tax_Pct]]/100</f>
        <v>12.09084</v>
      </c>
      <c r="Y1719" s="6">
        <f>tbl_Raw_Data[[#This Row],[Net_Amount_Before_Tax]]+tbl_Raw_Data[[#This Row],[Tax_Amount]]</f>
        <v>112.84784000000001</v>
      </c>
      <c r="Z1719" s="6">
        <f t="shared" si="134"/>
        <v>2</v>
      </c>
    </row>
    <row r="1720" spans="1:26" x14ac:dyDescent="0.3">
      <c r="A1720" s="23" t="s">
        <v>2979</v>
      </c>
      <c r="B1720" s="34">
        <v>45894</v>
      </c>
      <c r="C1720" s="23" t="s">
        <v>712</v>
      </c>
      <c r="D1720" s="23" t="s">
        <v>46</v>
      </c>
      <c r="E1720" s="23" t="s">
        <v>47</v>
      </c>
      <c r="F1720" s="23">
        <v>411057</v>
      </c>
      <c r="G1720" s="23" t="s">
        <v>167</v>
      </c>
      <c r="H1720" s="23" t="s">
        <v>168</v>
      </c>
      <c r="I1720" s="23" t="s">
        <v>113</v>
      </c>
      <c r="J1720" s="23" t="s">
        <v>42</v>
      </c>
      <c r="K1720" s="23" t="s">
        <v>24</v>
      </c>
      <c r="L1720" s="23">
        <v>2</v>
      </c>
      <c r="M1720" s="23">
        <v>172.88</v>
      </c>
      <c r="N1720" s="23">
        <v>10</v>
      </c>
      <c r="O1720" s="23">
        <v>18</v>
      </c>
      <c r="P1720" s="23" t="s">
        <v>58</v>
      </c>
      <c r="Q1720" s="23" t="s">
        <v>34</v>
      </c>
      <c r="R1720" s="23">
        <f t="shared" si="130"/>
        <v>1</v>
      </c>
      <c r="S1720" s="23" t="str">
        <f t="shared" si="131"/>
        <v>ORD101719_20250825_CUST01070_MED026</v>
      </c>
      <c r="T1720" s="23">
        <f t="shared" si="132"/>
        <v>1</v>
      </c>
      <c r="U1720" s="6">
        <f t="shared" si="133"/>
        <v>345.76</v>
      </c>
      <c r="V1720" s="6">
        <f>tbl_Raw_Data[[#This Row],[Discount_Pct]]*tbl_Raw_Data[[#This Row],[Gross_Amount]]/100</f>
        <v>34.576000000000001</v>
      </c>
      <c r="W1720" s="6">
        <f>tbl_Raw_Data[[#This Row],[Gross_Amount]]-tbl_Raw_Data[[#This Row],[Discount_Amount]]</f>
        <v>311.18399999999997</v>
      </c>
      <c r="X1720" s="6">
        <f>tbl_Raw_Data[[#This Row],[Net_Amount_Before_Tax]]*tbl_Raw_Data[[#This Row],[Tax_Pct]]/100</f>
        <v>56.013120000000001</v>
      </c>
      <c r="Y1720" s="6">
        <f>tbl_Raw_Data[[#This Row],[Net_Amount_Before_Tax]]+tbl_Raw_Data[[#This Row],[Tax_Amount]]</f>
        <v>367.19711999999998</v>
      </c>
      <c r="Z1720" s="6">
        <f t="shared" si="134"/>
        <v>1</v>
      </c>
    </row>
    <row r="1721" spans="1:26" x14ac:dyDescent="0.3">
      <c r="A1721" s="23" t="s">
        <v>2979</v>
      </c>
      <c r="B1721" s="34">
        <v>45995</v>
      </c>
      <c r="C1721" s="23" t="s">
        <v>2980</v>
      </c>
      <c r="D1721" s="23" t="s">
        <v>142</v>
      </c>
      <c r="E1721" s="23" t="s">
        <v>81</v>
      </c>
      <c r="F1721" s="23">
        <v>380054</v>
      </c>
      <c r="G1721" s="23" t="s">
        <v>315</v>
      </c>
      <c r="H1721" s="23" t="s">
        <v>316</v>
      </c>
      <c r="I1721" s="23" t="s">
        <v>50</v>
      </c>
      <c r="J1721" s="23" t="s">
        <v>114</v>
      </c>
      <c r="K1721" s="23" t="s">
        <v>24</v>
      </c>
      <c r="L1721" s="23">
        <v>1</v>
      </c>
      <c r="M1721" s="23">
        <v>135.69</v>
      </c>
      <c r="N1721" s="23">
        <v>15</v>
      </c>
      <c r="O1721" s="23">
        <v>5</v>
      </c>
      <c r="P1721" s="23" t="s">
        <v>25</v>
      </c>
      <c r="Q1721" s="23" t="s">
        <v>34</v>
      </c>
      <c r="R1721" s="23">
        <f t="shared" si="130"/>
        <v>1</v>
      </c>
      <c r="S1721" s="23" t="str">
        <f t="shared" si="131"/>
        <v>ORD101719_20251204_CUST03200_MED012</v>
      </c>
      <c r="T1721" s="23">
        <f t="shared" si="132"/>
        <v>1</v>
      </c>
      <c r="U1721" s="6">
        <f t="shared" si="133"/>
        <v>135.69</v>
      </c>
      <c r="V1721" s="6">
        <f>tbl_Raw_Data[[#This Row],[Discount_Pct]]*tbl_Raw_Data[[#This Row],[Gross_Amount]]/100</f>
        <v>20.3535</v>
      </c>
      <c r="W1721" s="6">
        <f>tbl_Raw_Data[[#This Row],[Gross_Amount]]-tbl_Raw_Data[[#This Row],[Discount_Amount]]</f>
        <v>115.3365</v>
      </c>
      <c r="X1721" s="6">
        <f>tbl_Raw_Data[[#This Row],[Net_Amount_Before_Tax]]*tbl_Raw_Data[[#This Row],[Tax_Pct]]/100</f>
        <v>5.7668249999999999</v>
      </c>
      <c r="Y1721" s="6">
        <f>tbl_Raw_Data[[#This Row],[Net_Amount_Before_Tax]]+tbl_Raw_Data[[#This Row],[Tax_Amount]]</f>
        <v>121.103325</v>
      </c>
      <c r="Z1721" s="6">
        <f t="shared" si="134"/>
        <v>2</v>
      </c>
    </row>
    <row r="1722" spans="1:26" x14ac:dyDescent="0.3">
      <c r="A1722" s="23" t="s">
        <v>2981</v>
      </c>
      <c r="B1722" s="34">
        <v>45724</v>
      </c>
      <c r="C1722" s="23" t="s">
        <v>2982</v>
      </c>
      <c r="D1722" s="23" t="s">
        <v>100</v>
      </c>
      <c r="E1722" s="23" t="s">
        <v>101</v>
      </c>
      <c r="F1722" s="23">
        <v>201305</v>
      </c>
      <c r="G1722" s="23" t="s">
        <v>192</v>
      </c>
      <c r="H1722" s="23" t="s">
        <v>193</v>
      </c>
      <c r="I1722" s="23" t="s">
        <v>41</v>
      </c>
      <c r="J1722" s="23" t="s">
        <v>194</v>
      </c>
      <c r="K1722" s="23" t="s">
        <v>24</v>
      </c>
      <c r="L1722" s="23">
        <v>1</v>
      </c>
      <c r="M1722" s="23">
        <v>33.31</v>
      </c>
      <c r="N1722" s="23">
        <v>10</v>
      </c>
      <c r="O1722" s="23">
        <v>12</v>
      </c>
      <c r="P1722" s="23" t="s">
        <v>43</v>
      </c>
      <c r="Q1722" s="23" t="s">
        <v>26</v>
      </c>
      <c r="R1722" s="23">
        <f t="shared" si="130"/>
        <v>1</v>
      </c>
      <c r="S1722" s="23" t="str">
        <f t="shared" si="131"/>
        <v>ORD101721_20250308_CUST02797_MED002</v>
      </c>
      <c r="T1722" s="23">
        <f t="shared" si="132"/>
        <v>1</v>
      </c>
      <c r="U1722" s="6">
        <f t="shared" si="133"/>
        <v>33.31</v>
      </c>
      <c r="V1722" s="6">
        <f>tbl_Raw_Data[[#This Row],[Discount_Pct]]*tbl_Raw_Data[[#This Row],[Gross_Amount]]/100</f>
        <v>3.3310000000000004</v>
      </c>
      <c r="W1722" s="6">
        <f>tbl_Raw_Data[[#This Row],[Gross_Amount]]-tbl_Raw_Data[[#This Row],[Discount_Amount]]</f>
        <v>29.979000000000003</v>
      </c>
      <c r="X1722" s="6">
        <f>tbl_Raw_Data[[#This Row],[Net_Amount_Before_Tax]]*tbl_Raw_Data[[#This Row],[Tax_Pct]]/100</f>
        <v>3.5974800000000005</v>
      </c>
      <c r="Y1722" s="6">
        <f>tbl_Raw_Data[[#This Row],[Net_Amount_Before_Tax]]+tbl_Raw_Data[[#This Row],[Tax_Amount]]</f>
        <v>33.576480000000004</v>
      </c>
      <c r="Z1722" s="6">
        <f t="shared" si="134"/>
        <v>0</v>
      </c>
    </row>
    <row r="1723" spans="1:26" x14ac:dyDescent="0.3">
      <c r="A1723" s="23" t="s">
        <v>2983</v>
      </c>
      <c r="B1723" s="34">
        <v>45712</v>
      </c>
      <c r="C1723" s="23" t="s">
        <v>2984</v>
      </c>
      <c r="D1723" s="23" t="s">
        <v>52</v>
      </c>
      <c r="E1723" s="23" t="s">
        <v>52</v>
      </c>
      <c r="F1723" s="23">
        <v>160001</v>
      </c>
      <c r="G1723" s="23" t="s">
        <v>107</v>
      </c>
      <c r="H1723" s="23" t="s">
        <v>108</v>
      </c>
      <c r="I1723" s="23" t="s">
        <v>63</v>
      </c>
      <c r="J1723" s="23" t="s">
        <v>42</v>
      </c>
      <c r="K1723" s="23" t="s">
        <v>57</v>
      </c>
      <c r="L1723" s="23">
        <v>1</v>
      </c>
      <c r="M1723" s="23">
        <v>98.46</v>
      </c>
      <c r="N1723" s="23">
        <v>5</v>
      </c>
      <c r="O1723" s="23">
        <v>12</v>
      </c>
      <c r="P1723" s="23" t="s">
        <v>33</v>
      </c>
      <c r="Q1723" s="23" t="s">
        <v>90</v>
      </c>
      <c r="R1723" s="23">
        <f t="shared" si="130"/>
        <v>1</v>
      </c>
      <c r="S1723" s="23" t="str">
        <f t="shared" si="131"/>
        <v>ORD101722_20250224_CUST02906_MED005</v>
      </c>
      <c r="T1723" s="23">
        <f t="shared" si="132"/>
        <v>1</v>
      </c>
      <c r="U1723" s="6">
        <f t="shared" si="133"/>
        <v>98.46</v>
      </c>
      <c r="V1723" s="6">
        <f>tbl_Raw_Data[[#This Row],[Discount_Pct]]*tbl_Raw_Data[[#This Row],[Gross_Amount]]/100</f>
        <v>4.9229999999999992</v>
      </c>
      <c r="W1723" s="6">
        <f>tbl_Raw_Data[[#This Row],[Gross_Amount]]-tbl_Raw_Data[[#This Row],[Discount_Amount]]</f>
        <v>93.536999999999992</v>
      </c>
      <c r="X1723" s="6">
        <f>tbl_Raw_Data[[#This Row],[Net_Amount_Before_Tax]]*tbl_Raw_Data[[#This Row],[Tax_Pct]]/100</f>
        <v>11.22444</v>
      </c>
      <c r="Y1723" s="6">
        <f>tbl_Raw_Data[[#This Row],[Net_Amount_Before_Tax]]+tbl_Raw_Data[[#This Row],[Tax_Amount]]</f>
        <v>104.76143999999999</v>
      </c>
      <c r="Z1723" s="6">
        <f t="shared" si="134"/>
        <v>0</v>
      </c>
    </row>
    <row r="1724" spans="1:26" x14ac:dyDescent="0.3">
      <c r="A1724" s="23" t="s">
        <v>2983</v>
      </c>
      <c r="B1724" s="34">
        <v>45317</v>
      </c>
      <c r="C1724" s="23" t="s">
        <v>2985</v>
      </c>
      <c r="D1724" s="23" t="s">
        <v>52</v>
      </c>
      <c r="E1724" s="23" t="s">
        <v>52</v>
      </c>
      <c r="F1724" s="23">
        <v>160019</v>
      </c>
      <c r="G1724" s="23" t="s">
        <v>94</v>
      </c>
      <c r="H1724" s="23" t="s">
        <v>95</v>
      </c>
      <c r="I1724" s="23" t="s">
        <v>84</v>
      </c>
      <c r="J1724" s="23" t="s">
        <v>42</v>
      </c>
      <c r="K1724" s="23" t="s">
        <v>24</v>
      </c>
      <c r="L1724" s="23">
        <v>2</v>
      </c>
      <c r="M1724" s="23">
        <v>90.03</v>
      </c>
      <c r="N1724" s="23">
        <v>5</v>
      </c>
      <c r="O1724" s="23">
        <v>12</v>
      </c>
      <c r="P1724" s="23" t="s">
        <v>43</v>
      </c>
      <c r="Q1724" s="23" t="s">
        <v>34</v>
      </c>
      <c r="R1724" s="23">
        <f t="shared" si="130"/>
        <v>1</v>
      </c>
      <c r="S1724" s="23" t="str">
        <f t="shared" si="131"/>
        <v>ORD101722_20240126_CUST02434_MED021</v>
      </c>
      <c r="T1724" s="23">
        <f t="shared" si="132"/>
        <v>1</v>
      </c>
      <c r="U1724" s="6">
        <f t="shared" si="133"/>
        <v>180.06</v>
      </c>
      <c r="V1724" s="6">
        <f>tbl_Raw_Data[[#This Row],[Discount_Pct]]*tbl_Raw_Data[[#This Row],[Gross_Amount]]/100</f>
        <v>9.0030000000000001</v>
      </c>
      <c r="W1724" s="6">
        <f>tbl_Raw_Data[[#This Row],[Gross_Amount]]-tbl_Raw_Data[[#This Row],[Discount_Amount]]</f>
        <v>171.05700000000002</v>
      </c>
      <c r="X1724" s="6">
        <f>tbl_Raw_Data[[#This Row],[Net_Amount_Before_Tax]]*tbl_Raw_Data[[#This Row],[Tax_Pct]]/100</f>
        <v>20.526840000000004</v>
      </c>
      <c r="Y1724" s="6">
        <f>tbl_Raw_Data[[#This Row],[Net_Amount_Before_Tax]]+tbl_Raw_Data[[#This Row],[Tax_Amount]]</f>
        <v>191.58384000000001</v>
      </c>
      <c r="Z1724" s="6">
        <f t="shared" si="134"/>
        <v>4</v>
      </c>
    </row>
    <row r="1725" spans="1:26" x14ac:dyDescent="0.3">
      <c r="A1725" s="23" t="s">
        <v>2986</v>
      </c>
      <c r="B1725" s="34">
        <v>45677</v>
      </c>
      <c r="C1725" s="23" t="s">
        <v>2987</v>
      </c>
      <c r="D1725" s="23" t="s">
        <v>52</v>
      </c>
      <c r="E1725" s="23" t="s">
        <v>52</v>
      </c>
      <c r="F1725" s="23">
        <v>160022</v>
      </c>
      <c r="G1725" s="23" t="s">
        <v>48</v>
      </c>
      <c r="H1725" s="23" t="s">
        <v>49</v>
      </c>
      <c r="I1725" s="23" t="s">
        <v>50</v>
      </c>
      <c r="J1725" s="23" t="s">
        <v>23</v>
      </c>
      <c r="K1725" s="23" t="s">
        <v>24</v>
      </c>
      <c r="L1725" s="23">
        <v>1</v>
      </c>
      <c r="M1725" s="23">
        <v>123.62</v>
      </c>
      <c r="N1725" s="23">
        <v>15</v>
      </c>
      <c r="O1725" s="23">
        <v>12</v>
      </c>
      <c r="P1725" s="23" t="s">
        <v>33</v>
      </c>
      <c r="Q1725" s="23" t="s">
        <v>90</v>
      </c>
      <c r="R1725" s="23">
        <f t="shared" si="130"/>
        <v>1</v>
      </c>
      <c r="S1725" s="23" t="str">
        <f t="shared" si="131"/>
        <v>ORD101724_20250120_CUST01537_MED028</v>
      </c>
      <c r="T1725" s="23">
        <f t="shared" si="132"/>
        <v>1</v>
      </c>
      <c r="U1725" s="6">
        <f t="shared" si="133"/>
        <v>123.62</v>
      </c>
      <c r="V1725" s="6">
        <f>tbl_Raw_Data[[#This Row],[Discount_Pct]]*tbl_Raw_Data[[#This Row],[Gross_Amount]]/100</f>
        <v>18.543000000000003</v>
      </c>
      <c r="W1725" s="6">
        <f>tbl_Raw_Data[[#This Row],[Gross_Amount]]-tbl_Raw_Data[[#This Row],[Discount_Amount]]</f>
        <v>105.077</v>
      </c>
      <c r="X1725" s="6">
        <f>tbl_Raw_Data[[#This Row],[Net_Amount_Before_Tax]]*tbl_Raw_Data[[#This Row],[Tax_Pct]]/100</f>
        <v>12.60924</v>
      </c>
      <c r="Y1725" s="6">
        <f>tbl_Raw_Data[[#This Row],[Net_Amount_Before_Tax]]+tbl_Raw_Data[[#This Row],[Tax_Amount]]</f>
        <v>117.68624</v>
      </c>
      <c r="Z1725" s="6">
        <f t="shared" si="134"/>
        <v>0</v>
      </c>
    </row>
    <row r="1726" spans="1:26" x14ac:dyDescent="0.3">
      <c r="A1726" s="23" t="s">
        <v>2988</v>
      </c>
      <c r="B1726" s="34">
        <v>45626</v>
      </c>
      <c r="C1726" s="23" t="s">
        <v>379</v>
      </c>
      <c r="D1726" s="23" t="s">
        <v>130</v>
      </c>
      <c r="E1726" s="23" t="s">
        <v>131</v>
      </c>
      <c r="F1726" s="23">
        <v>700091</v>
      </c>
      <c r="G1726" s="23" t="s">
        <v>185</v>
      </c>
      <c r="H1726" s="23" t="s">
        <v>186</v>
      </c>
      <c r="I1726" s="23" t="s">
        <v>76</v>
      </c>
      <c r="J1726" s="23" t="s">
        <v>187</v>
      </c>
      <c r="K1726" s="23" t="s">
        <v>57</v>
      </c>
      <c r="L1726" s="23">
        <v>1</v>
      </c>
      <c r="M1726" s="23">
        <v>96.93</v>
      </c>
      <c r="N1726" s="23">
        <v>15</v>
      </c>
      <c r="O1726" s="23">
        <v>5</v>
      </c>
      <c r="P1726" s="23" t="s">
        <v>65</v>
      </c>
      <c r="Q1726" s="23" t="s">
        <v>90</v>
      </c>
      <c r="R1726" s="23">
        <f t="shared" si="130"/>
        <v>1</v>
      </c>
      <c r="S1726" s="23" t="str">
        <f t="shared" si="131"/>
        <v>ORD101725_20241130_CUST03233_MED009</v>
      </c>
      <c r="T1726" s="23">
        <f t="shared" si="132"/>
        <v>1</v>
      </c>
      <c r="U1726" s="6">
        <f t="shared" si="133"/>
        <v>96.93</v>
      </c>
      <c r="V1726" s="6">
        <f>tbl_Raw_Data[[#This Row],[Discount_Pct]]*tbl_Raw_Data[[#This Row],[Gross_Amount]]/100</f>
        <v>14.5395</v>
      </c>
      <c r="W1726" s="6">
        <f>tbl_Raw_Data[[#This Row],[Gross_Amount]]-tbl_Raw_Data[[#This Row],[Discount_Amount]]</f>
        <v>82.390500000000003</v>
      </c>
      <c r="X1726" s="6">
        <f>tbl_Raw_Data[[#This Row],[Net_Amount_Before_Tax]]*tbl_Raw_Data[[#This Row],[Tax_Pct]]/100</f>
        <v>4.1195249999999994</v>
      </c>
      <c r="Y1726" s="6">
        <f>tbl_Raw_Data[[#This Row],[Net_Amount_Before_Tax]]+tbl_Raw_Data[[#This Row],[Tax_Amount]]</f>
        <v>86.510024999999999</v>
      </c>
      <c r="Z1726" s="6">
        <f t="shared" si="134"/>
        <v>2</v>
      </c>
    </row>
    <row r="1727" spans="1:26" x14ac:dyDescent="0.3">
      <c r="A1727" s="23" t="s">
        <v>2989</v>
      </c>
      <c r="B1727" s="34">
        <v>45640</v>
      </c>
      <c r="C1727" s="23" t="s">
        <v>1733</v>
      </c>
      <c r="D1727" s="23" t="s">
        <v>80</v>
      </c>
      <c r="E1727" s="23" t="s">
        <v>81</v>
      </c>
      <c r="F1727" s="23">
        <v>395003</v>
      </c>
      <c r="G1727" s="23" t="s">
        <v>39</v>
      </c>
      <c r="H1727" s="23" t="s">
        <v>40</v>
      </c>
      <c r="I1727" s="23" t="s">
        <v>41</v>
      </c>
      <c r="J1727" s="23" t="s">
        <v>42</v>
      </c>
      <c r="K1727" s="23" t="s">
        <v>24</v>
      </c>
      <c r="L1727" s="23">
        <v>2</v>
      </c>
      <c r="M1727" s="23">
        <v>32.74</v>
      </c>
      <c r="N1727" s="23">
        <v>5</v>
      </c>
      <c r="O1727" s="23">
        <v>5</v>
      </c>
      <c r="P1727" s="23" t="s">
        <v>43</v>
      </c>
      <c r="Q1727" s="23" t="s">
        <v>34</v>
      </c>
      <c r="R1727" s="23">
        <f t="shared" si="130"/>
        <v>1</v>
      </c>
      <c r="S1727" s="23" t="str">
        <f t="shared" si="131"/>
        <v>ORD101726_20241214_CUST02202_MED001</v>
      </c>
      <c r="T1727" s="23">
        <f t="shared" si="132"/>
        <v>1</v>
      </c>
      <c r="U1727" s="6">
        <f t="shared" si="133"/>
        <v>65.48</v>
      </c>
      <c r="V1727" s="6">
        <f>tbl_Raw_Data[[#This Row],[Discount_Pct]]*tbl_Raw_Data[[#This Row],[Gross_Amount]]/100</f>
        <v>3.2740000000000005</v>
      </c>
      <c r="W1727" s="6">
        <f>tbl_Raw_Data[[#This Row],[Gross_Amount]]-tbl_Raw_Data[[#This Row],[Discount_Amount]]</f>
        <v>62.206000000000003</v>
      </c>
      <c r="X1727" s="6">
        <f>tbl_Raw_Data[[#This Row],[Net_Amount_Before_Tax]]*tbl_Raw_Data[[#This Row],[Tax_Pct]]/100</f>
        <v>3.1103000000000005</v>
      </c>
      <c r="Y1727" s="6">
        <f>tbl_Raw_Data[[#This Row],[Net_Amount_Before_Tax]]+tbl_Raw_Data[[#This Row],[Tax_Amount]]</f>
        <v>65.316299999999998</v>
      </c>
      <c r="Z1727" s="6">
        <f t="shared" si="134"/>
        <v>7</v>
      </c>
    </row>
    <row r="1728" spans="1:26" x14ac:dyDescent="0.3">
      <c r="A1728" s="23" t="s">
        <v>2990</v>
      </c>
      <c r="B1728" s="34">
        <v>45540</v>
      </c>
      <c r="C1728" s="23" t="s">
        <v>178</v>
      </c>
      <c r="D1728" s="23" t="s">
        <v>46</v>
      </c>
      <c r="E1728" s="23" t="s">
        <v>47</v>
      </c>
      <c r="F1728" s="23">
        <v>411014</v>
      </c>
      <c r="G1728" s="23" t="s">
        <v>185</v>
      </c>
      <c r="H1728" s="23" t="s">
        <v>186</v>
      </c>
      <c r="I1728" s="23" t="s">
        <v>76</v>
      </c>
      <c r="J1728" s="23" t="s">
        <v>187</v>
      </c>
      <c r="K1728" s="23" t="s">
        <v>57</v>
      </c>
      <c r="L1728" s="23">
        <v>3</v>
      </c>
      <c r="M1728" s="23">
        <v>98.25</v>
      </c>
      <c r="N1728" s="23">
        <v>10</v>
      </c>
      <c r="O1728" s="23">
        <v>18</v>
      </c>
      <c r="P1728" s="23" t="s">
        <v>33</v>
      </c>
      <c r="Q1728" s="23" t="s">
        <v>44</v>
      </c>
      <c r="R1728" s="23">
        <f t="shared" si="130"/>
        <v>1</v>
      </c>
      <c r="S1728" s="23" t="str">
        <f t="shared" si="131"/>
        <v>ORD101727_20240905_CUST03205_MED009</v>
      </c>
      <c r="T1728" s="23">
        <f t="shared" si="132"/>
        <v>1</v>
      </c>
      <c r="U1728" s="6">
        <f t="shared" si="133"/>
        <v>294.75</v>
      </c>
      <c r="V1728" s="6">
        <f>tbl_Raw_Data[[#This Row],[Discount_Pct]]*tbl_Raw_Data[[#This Row],[Gross_Amount]]/100</f>
        <v>29.475000000000001</v>
      </c>
      <c r="W1728" s="6">
        <f>tbl_Raw_Data[[#This Row],[Gross_Amount]]-tbl_Raw_Data[[#This Row],[Discount_Amount]]</f>
        <v>265.27499999999998</v>
      </c>
      <c r="X1728" s="6">
        <f>tbl_Raw_Data[[#This Row],[Net_Amount_Before_Tax]]*tbl_Raw_Data[[#This Row],[Tax_Pct]]/100</f>
        <v>47.749499999999998</v>
      </c>
      <c r="Y1728" s="6">
        <f>tbl_Raw_Data[[#This Row],[Net_Amount_Before_Tax]]+tbl_Raw_Data[[#This Row],[Tax_Amount]]</f>
        <v>313.02449999999999</v>
      </c>
      <c r="Z1728" s="6">
        <f t="shared" si="134"/>
        <v>3</v>
      </c>
    </row>
    <row r="1729" spans="1:26" x14ac:dyDescent="0.3">
      <c r="A1729" s="23" t="s">
        <v>2991</v>
      </c>
      <c r="B1729" s="34">
        <v>45347</v>
      </c>
      <c r="C1729" s="23" t="s">
        <v>2992</v>
      </c>
      <c r="D1729" s="23" t="s">
        <v>130</v>
      </c>
      <c r="E1729" s="23" t="s">
        <v>131</v>
      </c>
      <c r="F1729" s="23">
        <v>700001</v>
      </c>
      <c r="G1729" s="23" t="s">
        <v>94</v>
      </c>
      <c r="H1729" s="23" t="s">
        <v>95</v>
      </c>
      <c r="I1729" s="23" t="s">
        <v>84</v>
      </c>
      <c r="J1729" s="23" t="s">
        <v>42</v>
      </c>
      <c r="K1729" s="23" t="s">
        <v>24</v>
      </c>
      <c r="L1729" s="23">
        <v>1</v>
      </c>
      <c r="M1729" s="23">
        <v>85.63</v>
      </c>
      <c r="N1729" s="23">
        <v>0</v>
      </c>
      <c r="O1729" s="23">
        <v>5</v>
      </c>
      <c r="P1729" s="23" t="s">
        <v>58</v>
      </c>
      <c r="Q1729" s="23" t="s">
        <v>26</v>
      </c>
      <c r="R1729" s="23">
        <f t="shared" si="130"/>
        <v>1</v>
      </c>
      <c r="S1729" s="23" t="str">
        <f t="shared" si="131"/>
        <v>ORD101728_20240225_CUST00445_MED021</v>
      </c>
      <c r="T1729" s="23">
        <f t="shared" si="132"/>
        <v>1</v>
      </c>
      <c r="U1729" s="6">
        <f t="shared" si="133"/>
        <v>85.63</v>
      </c>
      <c r="V1729" s="6">
        <f>tbl_Raw_Data[[#This Row],[Discount_Pct]]*tbl_Raw_Data[[#This Row],[Gross_Amount]]/100</f>
        <v>0</v>
      </c>
      <c r="W1729" s="6">
        <f>tbl_Raw_Data[[#This Row],[Gross_Amount]]-tbl_Raw_Data[[#This Row],[Discount_Amount]]</f>
        <v>85.63</v>
      </c>
      <c r="X1729" s="6">
        <f>tbl_Raw_Data[[#This Row],[Net_Amount_Before_Tax]]*tbl_Raw_Data[[#This Row],[Tax_Pct]]/100</f>
        <v>4.2814999999999994</v>
      </c>
      <c r="Y1729" s="6">
        <f>tbl_Raw_Data[[#This Row],[Net_Amount_Before_Tax]]+tbl_Raw_Data[[#This Row],[Tax_Amount]]</f>
        <v>89.91149999999999</v>
      </c>
      <c r="Z1729" s="6">
        <f t="shared" si="134"/>
        <v>1</v>
      </c>
    </row>
    <row r="1730" spans="1:26" x14ac:dyDescent="0.3">
      <c r="A1730" s="23" t="s">
        <v>2993</v>
      </c>
      <c r="B1730" s="34">
        <v>45483</v>
      </c>
      <c r="C1730" s="23" t="s">
        <v>504</v>
      </c>
      <c r="D1730" s="23" t="s">
        <v>92</v>
      </c>
      <c r="E1730" s="23" t="s">
        <v>93</v>
      </c>
      <c r="F1730" s="23">
        <v>560066</v>
      </c>
      <c r="G1730" s="23" t="s">
        <v>107</v>
      </c>
      <c r="H1730" s="23" t="s">
        <v>108</v>
      </c>
      <c r="I1730" s="23" t="s">
        <v>63</v>
      </c>
      <c r="J1730" s="23" t="s">
        <v>42</v>
      </c>
      <c r="K1730" s="23" t="s">
        <v>57</v>
      </c>
      <c r="L1730" s="23">
        <v>1</v>
      </c>
      <c r="M1730" s="23">
        <v>108.31</v>
      </c>
      <c r="N1730" s="23">
        <v>10</v>
      </c>
      <c r="O1730" s="23">
        <v>12</v>
      </c>
      <c r="P1730" s="23" t="s">
        <v>58</v>
      </c>
      <c r="Q1730" s="23" t="s">
        <v>90</v>
      </c>
      <c r="R1730" s="23">
        <f t="shared" ref="R1730:R1793" si="135">COUNTIFS($A$2:$A$8001,A1730,$B$2:$B$8001,B1730,$C$2:$C$8001,C1730,$G$2:$G$8001,G1730)</f>
        <v>1</v>
      </c>
      <c r="S1730" s="23" t="str">
        <f t="shared" ref="S1730:S1793" si="136">A1730&amp;"_"&amp;TEXT(B1730,"yyyymmdd")&amp;"_"&amp;C1730&amp;"_"&amp;G1730</f>
        <v>ORD101729_20240710_CUST00486_MED005</v>
      </c>
      <c r="T1730" s="23">
        <f t="shared" ref="T1730:T1793" si="137">COUNTIF($S$2:$S$8001,S1730)</f>
        <v>1</v>
      </c>
      <c r="U1730" s="6">
        <f t="shared" ref="U1730:U1793" si="138">L1730*M1730</f>
        <v>108.31</v>
      </c>
      <c r="V1730" s="6">
        <f>tbl_Raw_Data[[#This Row],[Discount_Pct]]*tbl_Raw_Data[[#This Row],[Gross_Amount]]/100</f>
        <v>10.831</v>
      </c>
      <c r="W1730" s="6">
        <f>tbl_Raw_Data[[#This Row],[Gross_Amount]]-tbl_Raw_Data[[#This Row],[Discount_Amount]]</f>
        <v>97.478999999999999</v>
      </c>
      <c r="X1730" s="6">
        <f>tbl_Raw_Data[[#This Row],[Net_Amount_Before_Tax]]*tbl_Raw_Data[[#This Row],[Tax_Pct]]/100</f>
        <v>11.697480000000001</v>
      </c>
      <c r="Y1730" s="6">
        <f>tbl_Raw_Data[[#This Row],[Net_Amount_Before_Tax]]+tbl_Raw_Data[[#This Row],[Tax_Amount]]</f>
        <v>109.17648</v>
      </c>
      <c r="Z1730" s="6">
        <f t="shared" ref="Z1730:Z1793" si="139">COUNTIFS($C$2:$C$8001,C1730,$Q$2:$Q$8001,"Delivered")</f>
        <v>1</v>
      </c>
    </row>
    <row r="1731" spans="1:26" x14ac:dyDescent="0.3">
      <c r="A1731" s="23" t="s">
        <v>2994</v>
      </c>
      <c r="B1731" s="34">
        <v>45429</v>
      </c>
      <c r="C1731" s="23" t="s">
        <v>2995</v>
      </c>
      <c r="D1731" s="23" t="s">
        <v>46</v>
      </c>
      <c r="E1731" s="23" t="s">
        <v>47</v>
      </c>
      <c r="F1731" s="23">
        <v>411001</v>
      </c>
      <c r="G1731" s="23" t="s">
        <v>53</v>
      </c>
      <c r="H1731" s="23" t="s">
        <v>54</v>
      </c>
      <c r="I1731" s="23" t="s">
        <v>55</v>
      </c>
      <c r="J1731" s="23" t="s">
        <v>56</v>
      </c>
      <c r="K1731" s="23" t="s">
        <v>57</v>
      </c>
      <c r="L1731" s="23">
        <v>1</v>
      </c>
      <c r="M1731" s="23">
        <v>48.81</v>
      </c>
      <c r="N1731" s="23">
        <v>0</v>
      </c>
      <c r="O1731" s="23">
        <v>5</v>
      </c>
      <c r="P1731" s="23" t="s">
        <v>25</v>
      </c>
      <c r="Q1731" s="23" t="s">
        <v>44</v>
      </c>
      <c r="R1731" s="23">
        <f t="shared" si="135"/>
        <v>1</v>
      </c>
      <c r="S1731" s="23" t="str">
        <f t="shared" si="136"/>
        <v>ORD101730_20240517_CUST03129_MED020</v>
      </c>
      <c r="T1731" s="23">
        <f t="shared" si="137"/>
        <v>1</v>
      </c>
      <c r="U1731" s="6">
        <f t="shared" si="138"/>
        <v>48.81</v>
      </c>
      <c r="V1731" s="6">
        <f>tbl_Raw_Data[[#This Row],[Discount_Pct]]*tbl_Raw_Data[[#This Row],[Gross_Amount]]/100</f>
        <v>0</v>
      </c>
      <c r="W1731" s="6">
        <f>tbl_Raw_Data[[#This Row],[Gross_Amount]]-tbl_Raw_Data[[#This Row],[Discount_Amount]]</f>
        <v>48.81</v>
      </c>
      <c r="X1731" s="6">
        <f>tbl_Raw_Data[[#This Row],[Net_Amount_Before_Tax]]*tbl_Raw_Data[[#This Row],[Tax_Pct]]/100</f>
        <v>2.4405000000000001</v>
      </c>
      <c r="Y1731" s="6">
        <f>tbl_Raw_Data[[#This Row],[Net_Amount_Before_Tax]]+tbl_Raw_Data[[#This Row],[Tax_Amount]]</f>
        <v>51.250500000000002</v>
      </c>
      <c r="Z1731" s="6">
        <f t="shared" si="139"/>
        <v>1</v>
      </c>
    </row>
    <row r="1732" spans="1:26" x14ac:dyDescent="0.3">
      <c r="A1732" s="23" t="s">
        <v>2996</v>
      </c>
      <c r="B1732" s="34">
        <v>45807</v>
      </c>
      <c r="C1732" s="23" t="s">
        <v>2997</v>
      </c>
      <c r="D1732" s="23" t="s">
        <v>87</v>
      </c>
      <c r="E1732" s="23" t="s">
        <v>88</v>
      </c>
      <c r="F1732" s="23">
        <v>600100</v>
      </c>
      <c r="G1732" s="23" t="s">
        <v>124</v>
      </c>
      <c r="H1732" s="23" t="s">
        <v>125</v>
      </c>
      <c r="I1732" s="23" t="s">
        <v>104</v>
      </c>
      <c r="J1732" s="23" t="s">
        <v>114</v>
      </c>
      <c r="K1732" s="23" t="s">
        <v>24</v>
      </c>
      <c r="L1732" s="23">
        <v>3</v>
      </c>
      <c r="M1732" s="23">
        <v>121.05</v>
      </c>
      <c r="N1732" s="23">
        <v>20</v>
      </c>
      <c r="O1732" s="23">
        <v>5</v>
      </c>
      <c r="P1732" s="23" t="s">
        <v>25</v>
      </c>
      <c r="Q1732" s="23" t="s">
        <v>34</v>
      </c>
      <c r="R1732" s="23">
        <f t="shared" si="135"/>
        <v>1</v>
      </c>
      <c r="S1732" s="23" t="str">
        <f t="shared" si="136"/>
        <v>ORD101731_20250530_CUST03340_MED018</v>
      </c>
      <c r="T1732" s="23">
        <f t="shared" si="137"/>
        <v>1</v>
      </c>
      <c r="U1732" s="6">
        <f t="shared" si="138"/>
        <v>363.15</v>
      </c>
      <c r="V1732" s="6">
        <f>tbl_Raw_Data[[#This Row],[Discount_Pct]]*tbl_Raw_Data[[#This Row],[Gross_Amount]]/100</f>
        <v>72.63</v>
      </c>
      <c r="W1732" s="6">
        <f>tbl_Raw_Data[[#This Row],[Gross_Amount]]-tbl_Raw_Data[[#This Row],[Discount_Amount]]</f>
        <v>290.52</v>
      </c>
      <c r="X1732" s="6">
        <f>tbl_Raw_Data[[#This Row],[Net_Amount_Before_Tax]]*tbl_Raw_Data[[#This Row],[Tax_Pct]]/100</f>
        <v>14.526</v>
      </c>
      <c r="Y1732" s="6">
        <f>tbl_Raw_Data[[#This Row],[Net_Amount_Before_Tax]]+tbl_Raw_Data[[#This Row],[Tax_Amount]]</f>
        <v>305.04599999999999</v>
      </c>
      <c r="Z1732" s="6">
        <f t="shared" si="139"/>
        <v>3</v>
      </c>
    </row>
    <row r="1733" spans="1:26" x14ac:dyDescent="0.3">
      <c r="A1733" s="23" t="s">
        <v>2998</v>
      </c>
      <c r="B1733" s="34">
        <v>45820</v>
      </c>
      <c r="C1733" s="23" t="s">
        <v>1483</v>
      </c>
      <c r="D1733" s="23" t="s">
        <v>142</v>
      </c>
      <c r="E1733" s="23" t="s">
        <v>81</v>
      </c>
      <c r="F1733" s="23">
        <v>380015</v>
      </c>
      <c r="G1733" s="23" t="s">
        <v>82</v>
      </c>
      <c r="H1733" s="23" t="s">
        <v>83</v>
      </c>
      <c r="I1733" s="23" t="s">
        <v>84</v>
      </c>
      <c r="J1733" s="23" t="s">
        <v>85</v>
      </c>
      <c r="K1733" s="23" t="s">
        <v>24</v>
      </c>
      <c r="L1733" s="23">
        <v>2</v>
      </c>
      <c r="M1733" s="23">
        <v>308.23</v>
      </c>
      <c r="N1733" s="23">
        <v>0</v>
      </c>
      <c r="O1733" s="23">
        <v>5</v>
      </c>
      <c r="P1733" s="23" t="s">
        <v>89</v>
      </c>
      <c r="Q1733" s="23" t="s">
        <v>44</v>
      </c>
      <c r="R1733" s="23">
        <f t="shared" si="135"/>
        <v>1</v>
      </c>
      <c r="S1733" s="23" t="str">
        <f t="shared" si="136"/>
        <v>ORD101732_20250612_CUST01623_MED023</v>
      </c>
      <c r="T1733" s="23">
        <f t="shared" si="137"/>
        <v>1</v>
      </c>
      <c r="U1733" s="6">
        <f t="shared" si="138"/>
        <v>616.46</v>
      </c>
      <c r="V1733" s="6">
        <f>tbl_Raw_Data[[#This Row],[Discount_Pct]]*tbl_Raw_Data[[#This Row],[Gross_Amount]]/100</f>
        <v>0</v>
      </c>
      <c r="W1733" s="6">
        <f>tbl_Raw_Data[[#This Row],[Gross_Amount]]-tbl_Raw_Data[[#This Row],[Discount_Amount]]</f>
        <v>616.46</v>
      </c>
      <c r="X1733" s="6">
        <f>tbl_Raw_Data[[#This Row],[Net_Amount_Before_Tax]]*tbl_Raw_Data[[#This Row],[Tax_Pct]]/100</f>
        <v>30.823</v>
      </c>
      <c r="Y1733" s="6">
        <f>tbl_Raw_Data[[#This Row],[Net_Amount_Before_Tax]]+tbl_Raw_Data[[#This Row],[Tax_Amount]]</f>
        <v>647.28300000000002</v>
      </c>
      <c r="Z1733" s="6">
        <f t="shared" si="139"/>
        <v>3</v>
      </c>
    </row>
    <row r="1734" spans="1:26" x14ac:dyDescent="0.3">
      <c r="A1734" s="23" t="s">
        <v>2999</v>
      </c>
      <c r="B1734" s="34">
        <v>45305</v>
      </c>
      <c r="C1734" s="23" t="s">
        <v>2724</v>
      </c>
      <c r="D1734" s="23" t="s">
        <v>87</v>
      </c>
      <c r="E1734" s="23" t="s">
        <v>88</v>
      </c>
      <c r="F1734" s="23">
        <v>600096</v>
      </c>
      <c r="G1734" s="23" t="s">
        <v>224</v>
      </c>
      <c r="H1734" s="23" t="s">
        <v>225</v>
      </c>
      <c r="I1734" s="23" t="s">
        <v>147</v>
      </c>
      <c r="J1734" s="23" t="s">
        <v>23</v>
      </c>
      <c r="K1734" s="23" t="s">
        <v>24</v>
      </c>
      <c r="L1734" s="23">
        <v>1</v>
      </c>
      <c r="M1734" s="23">
        <v>51.55</v>
      </c>
      <c r="N1734" s="23">
        <v>10</v>
      </c>
      <c r="O1734" s="23">
        <v>5</v>
      </c>
      <c r="P1734" s="23" t="s">
        <v>25</v>
      </c>
      <c r="Q1734" s="23" t="s">
        <v>34</v>
      </c>
      <c r="R1734" s="23">
        <f t="shared" si="135"/>
        <v>1</v>
      </c>
      <c r="S1734" s="23" t="str">
        <f t="shared" si="136"/>
        <v>ORD101733_20240114_CUST03285_MED015</v>
      </c>
      <c r="T1734" s="23">
        <f t="shared" si="137"/>
        <v>1</v>
      </c>
      <c r="U1734" s="6">
        <f t="shared" si="138"/>
        <v>51.55</v>
      </c>
      <c r="V1734" s="6">
        <f>tbl_Raw_Data[[#This Row],[Discount_Pct]]*tbl_Raw_Data[[#This Row],[Gross_Amount]]/100</f>
        <v>5.1550000000000002</v>
      </c>
      <c r="W1734" s="6">
        <f>tbl_Raw_Data[[#This Row],[Gross_Amount]]-tbl_Raw_Data[[#This Row],[Discount_Amount]]</f>
        <v>46.394999999999996</v>
      </c>
      <c r="X1734" s="6">
        <f>tbl_Raw_Data[[#This Row],[Net_Amount_Before_Tax]]*tbl_Raw_Data[[#This Row],[Tax_Pct]]/100</f>
        <v>2.3197499999999995</v>
      </c>
      <c r="Y1734" s="6">
        <f>tbl_Raw_Data[[#This Row],[Net_Amount_Before_Tax]]+tbl_Raw_Data[[#This Row],[Tax_Amount]]</f>
        <v>48.714749999999995</v>
      </c>
      <c r="Z1734" s="6">
        <f t="shared" si="139"/>
        <v>3</v>
      </c>
    </row>
    <row r="1735" spans="1:26" x14ac:dyDescent="0.3">
      <c r="A1735" s="23" t="s">
        <v>3000</v>
      </c>
      <c r="B1735" s="34">
        <v>45460</v>
      </c>
      <c r="C1735" s="23" t="s">
        <v>3001</v>
      </c>
      <c r="D1735" s="23" t="s">
        <v>28</v>
      </c>
      <c r="E1735" s="23" t="s">
        <v>29</v>
      </c>
      <c r="F1735" s="23">
        <v>500032</v>
      </c>
      <c r="G1735" s="23" t="s">
        <v>30</v>
      </c>
      <c r="H1735" s="23" t="s">
        <v>31</v>
      </c>
      <c r="I1735" s="23" t="s">
        <v>32</v>
      </c>
      <c r="J1735" s="23" t="s">
        <v>23</v>
      </c>
      <c r="K1735" s="23" t="s">
        <v>24</v>
      </c>
      <c r="L1735" s="23">
        <v>1</v>
      </c>
      <c r="M1735" s="23">
        <v>145.61000000000001</v>
      </c>
      <c r="N1735" s="23">
        <v>15</v>
      </c>
      <c r="O1735" s="23">
        <v>5</v>
      </c>
      <c r="P1735" s="23" t="s">
        <v>33</v>
      </c>
      <c r="Q1735" s="23" t="s">
        <v>44</v>
      </c>
      <c r="R1735" s="23">
        <f t="shared" si="135"/>
        <v>1</v>
      </c>
      <c r="S1735" s="23" t="str">
        <f t="shared" si="136"/>
        <v>ORD101734_20240617_CUST00220_MED017</v>
      </c>
      <c r="T1735" s="23">
        <f t="shared" si="137"/>
        <v>1</v>
      </c>
      <c r="U1735" s="6">
        <f t="shared" si="138"/>
        <v>145.61000000000001</v>
      </c>
      <c r="V1735" s="6">
        <f>tbl_Raw_Data[[#This Row],[Discount_Pct]]*tbl_Raw_Data[[#This Row],[Gross_Amount]]/100</f>
        <v>21.8415</v>
      </c>
      <c r="W1735" s="6">
        <f>tbl_Raw_Data[[#This Row],[Gross_Amount]]-tbl_Raw_Data[[#This Row],[Discount_Amount]]</f>
        <v>123.76850000000002</v>
      </c>
      <c r="X1735" s="6">
        <f>tbl_Raw_Data[[#This Row],[Net_Amount_Before_Tax]]*tbl_Raw_Data[[#This Row],[Tax_Pct]]/100</f>
        <v>6.1884250000000005</v>
      </c>
      <c r="Y1735" s="6">
        <f>tbl_Raw_Data[[#This Row],[Net_Amount_Before_Tax]]+tbl_Raw_Data[[#This Row],[Tax_Amount]]</f>
        <v>129.95692500000001</v>
      </c>
      <c r="Z1735" s="6">
        <f t="shared" si="139"/>
        <v>1</v>
      </c>
    </row>
    <row r="1736" spans="1:26" x14ac:dyDescent="0.3">
      <c r="A1736" s="23" t="s">
        <v>3002</v>
      </c>
      <c r="B1736" s="34">
        <v>45687</v>
      </c>
      <c r="C1736" s="23" t="s">
        <v>634</v>
      </c>
      <c r="D1736" s="23" t="s">
        <v>72</v>
      </c>
      <c r="E1736" s="23" t="s">
        <v>73</v>
      </c>
      <c r="F1736" s="23">
        <v>302019</v>
      </c>
      <c r="G1736" s="23" t="s">
        <v>192</v>
      </c>
      <c r="H1736" s="23" t="s">
        <v>193</v>
      </c>
      <c r="I1736" s="23" t="s">
        <v>41</v>
      </c>
      <c r="J1736" s="23" t="s">
        <v>194</v>
      </c>
      <c r="K1736" s="23" t="s">
        <v>24</v>
      </c>
      <c r="L1736" s="23">
        <v>2</v>
      </c>
      <c r="M1736" s="23">
        <v>31.19</v>
      </c>
      <c r="N1736" s="23">
        <v>10</v>
      </c>
      <c r="O1736" s="23">
        <v>5</v>
      </c>
      <c r="P1736" s="23" t="s">
        <v>65</v>
      </c>
      <c r="Q1736" s="23" t="s">
        <v>34</v>
      </c>
      <c r="R1736" s="23">
        <f t="shared" si="135"/>
        <v>1</v>
      </c>
      <c r="S1736" s="23" t="str">
        <f t="shared" si="136"/>
        <v>ORD101735_20250130_CUST03083_MED002</v>
      </c>
      <c r="T1736" s="23">
        <f t="shared" si="137"/>
        <v>1</v>
      </c>
      <c r="U1736" s="6">
        <f t="shared" si="138"/>
        <v>62.38</v>
      </c>
      <c r="V1736" s="6">
        <f>tbl_Raw_Data[[#This Row],[Discount_Pct]]*tbl_Raw_Data[[#This Row],[Gross_Amount]]/100</f>
        <v>6.2380000000000004</v>
      </c>
      <c r="W1736" s="6">
        <f>tbl_Raw_Data[[#This Row],[Gross_Amount]]-tbl_Raw_Data[[#This Row],[Discount_Amount]]</f>
        <v>56.142000000000003</v>
      </c>
      <c r="X1736" s="6">
        <f>tbl_Raw_Data[[#This Row],[Net_Amount_Before_Tax]]*tbl_Raw_Data[[#This Row],[Tax_Pct]]/100</f>
        <v>2.8071000000000002</v>
      </c>
      <c r="Y1736" s="6">
        <f>tbl_Raw_Data[[#This Row],[Net_Amount_Before_Tax]]+tbl_Raw_Data[[#This Row],[Tax_Amount]]</f>
        <v>58.949100000000001</v>
      </c>
      <c r="Z1736" s="6">
        <f t="shared" si="139"/>
        <v>5</v>
      </c>
    </row>
    <row r="1737" spans="1:26" x14ac:dyDescent="0.3">
      <c r="A1737" s="23" t="s">
        <v>3003</v>
      </c>
      <c r="B1737" s="34">
        <v>45418</v>
      </c>
      <c r="C1737" s="23" t="s">
        <v>3004</v>
      </c>
      <c r="D1737" s="23" t="s">
        <v>72</v>
      </c>
      <c r="E1737" s="23" t="s">
        <v>73</v>
      </c>
      <c r="F1737" s="23">
        <v>302019</v>
      </c>
      <c r="G1737" s="23" t="s">
        <v>82</v>
      </c>
      <c r="H1737" s="23" t="s">
        <v>83</v>
      </c>
      <c r="I1737" s="23" t="s">
        <v>84</v>
      </c>
      <c r="J1737" s="23" t="s">
        <v>85</v>
      </c>
      <c r="K1737" s="23" t="s">
        <v>24</v>
      </c>
      <c r="L1737" s="23">
        <v>3</v>
      </c>
      <c r="M1737" s="23">
        <v>303.76</v>
      </c>
      <c r="N1737" s="23">
        <v>15</v>
      </c>
      <c r="O1737" s="23">
        <v>5</v>
      </c>
      <c r="P1737" s="23" t="s">
        <v>25</v>
      </c>
      <c r="Q1737" s="23" t="s">
        <v>34</v>
      </c>
      <c r="R1737" s="23">
        <f t="shared" si="135"/>
        <v>1</v>
      </c>
      <c r="S1737" s="23" t="str">
        <f t="shared" si="136"/>
        <v>ORD101736_20240506_CUST02752_MED023</v>
      </c>
      <c r="T1737" s="23">
        <f t="shared" si="137"/>
        <v>1</v>
      </c>
      <c r="U1737" s="6">
        <f t="shared" si="138"/>
        <v>911.28</v>
      </c>
      <c r="V1737" s="6">
        <f>tbl_Raw_Data[[#This Row],[Discount_Pct]]*tbl_Raw_Data[[#This Row],[Gross_Amount]]/100</f>
        <v>136.69199999999998</v>
      </c>
      <c r="W1737" s="6">
        <f>tbl_Raw_Data[[#This Row],[Gross_Amount]]-tbl_Raw_Data[[#This Row],[Discount_Amount]]</f>
        <v>774.58799999999997</v>
      </c>
      <c r="X1737" s="6">
        <f>tbl_Raw_Data[[#This Row],[Net_Amount_Before_Tax]]*tbl_Raw_Data[[#This Row],[Tax_Pct]]/100</f>
        <v>38.729399999999998</v>
      </c>
      <c r="Y1737" s="6">
        <f>tbl_Raw_Data[[#This Row],[Net_Amount_Before_Tax]]+tbl_Raw_Data[[#This Row],[Tax_Amount]]</f>
        <v>813.31739999999991</v>
      </c>
      <c r="Z1737" s="6">
        <f t="shared" si="139"/>
        <v>1</v>
      </c>
    </row>
    <row r="1738" spans="1:26" x14ac:dyDescent="0.3">
      <c r="A1738" s="23" t="s">
        <v>3005</v>
      </c>
      <c r="B1738" s="34">
        <v>45731</v>
      </c>
      <c r="C1738" s="23" t="s">
        <v>3006</v>
      </c>
      <c r="D1738" s="23" t="s">
        <v>87</v>
      </c>
      <c r="E1738" s="23" t="s">
        <v>88</v>
      </c>
      <c r="F1738" s="23">
        <v>600018</v>
      </c>
      <c r="G1738" s="23" t="s">
        <v>94</v>
      </c>
      <c r="H1738" s="23" t="s">
        <v>95</v>
      </c>
      <c r="I1738" s="23" t="s">
        <v>84</v>
      </c>
      <c r="J1738" s="23" t="s">
        <v>42</v>
      </c>
      <c r="K1738" s="23" t="s">
        <v>24</v>
      </c>
      <c r="L1738" s="23">
        <v>1</v>
      </c>
      <c r="M1738" s="23">
        <v>86.6</v>
      </c>
      <c r="N1738" s="23">
        <v>5</v>
      </c>
      <c r="O1738" s="23">
        <v>5</v>
      </c>
      <c r="P1738" s="23" t="s">
        <v>25</v>
      </c>
      <c r="Q1738" s="23" t="s">
        <v>34</v>
      </c>
      <c r="R1738" s="23">
        <f t="shared" si="135"/>
        <v>1</v>
      </c>
      <c r="S1738" s="23" t="str">
        <f t="shared" si="136"/>
        <v>ORD101737_20250315_CUST01043_MED021</v>
      </c>
      <c r="T1738" s="23">
        <f t="shared" si="137"/>
        <v>1</v>
      </c>
      <c r="U1738" s="6">
        <f t="shared" si="138"/>
        <v>86.6</v>
      </c>
      <c r="V1738" s="6">
        <f>tbl_Raw_Data[[#This Row],[Discount_Pct]]*tbl_Raw_Data[[#This Row],[Gross_Amount]]/100</f>
        <v>4.33</v>
      </c>
      <c r="W1738" s="6">
        <f>tbl_Raw_Data[[#This Row],[Gross_Amount]]-tbl_Raw_Data[[#This Row],[Discount_Amount]]</f>
        <v>82.27</v>
      </c>
      <c r="X1738" s="6">
        <f>tbl_Raw_Data[[#This Row],[Net_Amount_Before_Tax]]*tbl_Raw_Data[[#This Row],[Tax_Pct]]/100</f>
        <v>4.1134999999999993</v>
      </c>
      <c r="Y1738" s="6">
        <f>tbl_Raw_Data[[#This Row],[Net_Amount_Before_Tax]]+tbl_Raw_Data[[#This Row],[Tax_Amount]]</f>
        <v>86.383499999999998</v>
      </c>
      <c r="Z1738" s="6">
        <f t="shared" si="139"/>
        <v>1</v>
      </c>
    </row>
    <row r="1739" spans="1:26" x14ac:dyDescent="0.3">
      <c r="A1739" s="23" t="s">
        <v>3005</v>
      </c>
      <c r="B1739" s="34">
        <v>45490</v>
      </c>
      <c r="C1739" s="23" t="s">
        <v>437</v>
      </c>
      <c r="D1739" s="23" t="s">
        <v>80</v>
      </c>
      <c r="E1739" s="23" t="s">
        <v>81</v>
      </c>
      <c r="F1739" s="23">
        <v>395010</v>
      </c>
      <c r="G1739" s="23" t="s">
        <v>82</v>
      </c>
      <c r="H1739" s="23" t="s">
        <v>83</v>
      </c>
      <c r="I1739" s="23" t="s">
        <v>84</v>
      </c>
      <c r="J1739" s="23" t="s">
        <v>85</v>
      </c>
      <c r="K1739" s="23" t="s">
        <v>24</v>
      </c>
      <c r="L1739" s="23">
        <v>6</v>
      </c>
      <c r="M1739" s="23">
        <v>286.17</v>
      </c>
      <c r="N1739" s="23">
        <v>5</v>
      </c>
      <c r="O1739" s="23">
        <v>18</v>
      </c>
      <c r="P1739" s="23" t="s">
        <v>58</v>
      </c>
      <c r="Q1739" s="23" t="s">
        <v>34</v>
      </c>
      <c r="R1739" s="23">
        <f t="shared" si="135"/>
        <v>1</v>
      </c>
      <c r="S1739" s="23" t="str">
        <f t="shared" si="136"/>
        <v>ORD101737_20240717_CUST00632_MED023</v>
      </c>
      <c r="T1739" s="23">
        <f t="shared" si="137"/>
        <v>1</v>
      </c>
      <c r="U1739" s="6">
        <f t="shared" si="138"/>
        <v>1717.02</v>
      </c>
      <c r="V1739" s="6">
        <f>tbl_Raw_Data[[#This Row],[Discount_Pct]]*tbl_Raw_Data[[#This Row],[Gross_Amount]]/100</f>
        <v>85.850999999999999</v>
      </c>
      <c r="W1739" s="6">
        <f>tbl_Raw_Data[[#This Row],[Gross_Amount]]-tbl_Raw_Data[[#This Row],[Discount_Amount]]</f>
        <v>1631.1689999999999</v>
      </c>
      <c r="X1739" s="6">
        <f>tbl_Raw_Data[[#This Row],[Net_Amount_Before_Tax]]*tbl_Raw_Data[[#This Row],[Tax_Pct]]/100</f>
        <v>293.61041999999998</v>
      </c>
      <c r="Y1739" s="6">
        <f>tbl_Raw_Data[[#This Row],[Net_Amount_Before_Tax]]+tbl_Raw_Data[[#This Row],[Tax_Amount]]</f>
        <v>1924.7794199999998</v>
      </c>
      <c r="Z1739" s="6">
        <f t="shared" si="139"/>
        <v>5</v>
      </c>
    </row>
    <row r="1740" spans="1:26" x14ac:dyDescent="0.3">
      <c r="A1740" s="23" t="s">
        <v>3007</v>
      </c>
      <c r="B1740" s="34">
        <v>45699</v>
      </c>
      <c r="C1740" s="23" t="s">
        <v>2285</v>
      </c>
      <c r="D1740" s="23" t="s">
        <v>28</v>
      </c>
      <c r="E1740" s="23" t="s">
        <v>29</v>
      </c>
      <c r="F1740" s="23">
        <v>500084</v>
      </c>
      <c r="G1740" s="23" t="s">
        <v>74</v>
      </c>
      <c r="H1740" s="23" t="s">
        <v>75</v>
      </c>
      <c r="I1740" s="23" t="s">
        <v>76</v>
      </c>
      <c r="J1740" s="23" t="s">
        <v>77</v>
      </c>
      <c r="K1740" s="23" t="s">
        <v>57</v>
      </c>
      <c r="L1740" s="23">
        <v>2</v>
      </c>
      <c r="M1740" s="23">
        <v>65.36</v>
      </c>
      <c r="N1740" s="23">
        <v>10</v>
      </c>
      <c r="O1740" s="23">
        <v>5</v>
      </c>
      <c r="P1740" s="23" t="s">
        <v>43</v>
      </c>
      <c r="Q1740" s="23" t="s">
        <v>34</v>
      </c>
      <c r="R1740" s="23">
        <f t="shared" si="135"/>
        <v>1</v>
      </c>
      <c r="S1740" s="23" t="str">
        <f t="shared" si="136"/>
        <v>ORD101739_20250211_CUST03130_MED008</v>
      </c>
      <c r="T1740" s="23">
        <f t="shared" si="137"/>
        <v>1</v>
      </c>
      <c r="U1740" s="6">
        <f t="shared" si="138"/>
        <v>130.72</v>
      </c>
      <c r="V1740" s="6">
        <f>tbl_Raw_Data[[#This Row],[Discount_Pct]]*tbl_Raw_Data[[#This Row],[Gross_Amount]]/100</f>
        <v>13.072000000000001</v>
      </c>
      <c r="W1740" s="6">
        <f>tbl_Raw_Data[[#This Row],[Gross_Amount]]-tbl_Raw_Data[[#This Row],[Discount_Amount]]</f>
        <v>117.648</v>
      </c>
      <c r="X1740" s="6">
        <f>tbl_Raw_Data[[#This Row],[Net_Amount_Before_Tax]]*tbl_Raw_Data[[#This Row],[Tax_Pct]]/100</f>
        <v>5.8824000000000005</v>
      </c>
      <c r="Y1740" s="6">
        <f>tbl_Raw_Data[[#This Row],[Net_Amount_Before_Tax]]+tbl_Raw_Data[[#This Row],[Tax_Amount]]</f>
        <v>123.5304</v>
      </c>
      <c r="Z1740" s="6">
        <f t="shared" si="139"/>
        <v>3</v>
      </c>
    </row>
    <row r="1741" spans="1:26" x14ac:dyDescent="0.3">
      <c r="A1741" s="23" t="s">
        <v>3008</v>
      </c>
      <c r="B1741" s="34">
        <v>45860</v>
      </c>
      <c r="C1741" s="23" t="s">
        <v>86</v>
      </c>
      <c r="D1741" s="23" t="s">
        <v>130</v>
      </c>
      <c r="E1741" s="23" t="s">
        <v>131</v>
      </c>
      <c r="F1741" s="23">
        <v>700001</v>
      </c>
      <c r="G1741" s="23" t="s">
        <v>229</v>
      </c>
      <c r="H1741" s="23" t="s">
        <v>230</v>
      </c>
      <c r="I1741" s="23" t="s">
        <v>84</v>
      </c>
      <c r="J1741" s="23" t="s">
        <v>140</v>
      </c>
      <c r="K1741" s="23" t="s">
        <v>24</v>
      </c>
      <c r="L1741" s="23">
        <v>1</v>
      </c>
      <c r="M1741" s="23">
        <v>157.44</v>
      </c>
      <c r="N1741" s="23">
        <v>5</v>
      </c>
      <c r="O1741" s="23">
        <v>18</v>
      </c>
      <c r="P1741" s="23" t="s">
        <v>58</v>
      </c>
      <c r="Q1741" s="23" t="s">
        <v>34</v>
      </c>
      <c r="R1741" s="23">
        <f t="shared" si="135"/>
        <v>1</v>
      </c>
      <c r="S1741" s="23" t="str">
        <f t="shared" si="136"/>
        <v>ORD101740_20250722_CUST02208_MED022</v>
      </c>
      <c r="T1741" s="23">
        <f t="shared" si="137"/>
        <v>1</v>
      </c>
      <c r="U1741" s="6">
        <f t="shared" si="138"/>
        <v>157.44</v>
      </c>
      <c r="V1741" s="6">
        <f>tbl_Raw_Data[[#This Row],[Discount_Pct]]*tbl_Raw_Data[[#This Row],[Gross_Amount]]/100</f>
        <v>7.8720000000000008</v>
      </c>
      <c r="W1741" s="6">
        <f>tbl_Raw_Data[[#This Row],[Gross_Amount]]-tbl_Raw_Data[[#This Row],[Discount_Amount]]</f>
        <v>149.56799999999998</v>
      </c>
      <c r="X1741" s="6">
        <f>tbl_Raw_Data[[#This Row],[Net_Amount_Before_Tax]]*tbl_Raw_Data[[#This Row],[Tax_Pct]]/100</f>
        <v>26.922239999999999</v>
      </c>
      <c r="Y1741" s="6">
        <f>tbl_Raw_Data[[#This Row],[Net_Amount_Before_Tax]]+tbl_Raw_Data[[#This Row],[Tax_Amount]]</f>
        <v>176.49023999999997</v>
      </c>
      <c r="Z1741" s="6">
        <f t="shared" si="139"/>
        <v>4</v>
      </c>
    </row>
    <row r="1742" spans="1:26" x14ac:dyDescent="0.3">
      <c r="A1742" s="23" t="s">
        <v>3009</v>
      </c>
      <c r="B1742" s="34">
        <v>45360</v>
      </c>
      <c r="C1742" s="23" t="s">
        <v>3010</v>
      </c>
      <c r="D1742" s="23" t="s">
        <v>183</v>
      </c>
      <c r="E1742" s="23" t="s">
        <v>184</v>
      </c>
      <c r="F1742" s="23">
        <v>122002</v>
      </c>
      <c r="G1742" s="23" t="s">
        <v>138</v>
      </c>
      <c r="H1742" s="23" t="s">
        <v>139</v>
      </c>
      <c r="I1742" s="23" t="s">
        <v>50</v>
      </c>
      <c r="J1742" s="23" t="s">
        <v>140</v>
      </c>
      <c r="K1742" s="23" t="s">
        <v>24</v>
      </c>
      <c r="L1742" s="23">
        <v>5</v>
      </c>
      <c r="M1742" s="23">
        <v>176.51</v>
      </c>
      <c r="N1742" s="23">
        <v>5</v>
      </c>
      <c r="O1742" s="23">
        <v>18</v>
      </c>
      <c r="P1742" s="23" t="s">
        <v>25</v>
      </c>
      <c r="Q1742" s="23" t="s">
        <v>26</v>
      </c>
      <c r="R1742" s="23">
        <f t="shared" si="135"/>
        <v>1</v>
      </c>
      <c r="S1742" s="23" t="str">
        <f t="shared" si="136"/>
        <v>ORD101741_20240309_CUST02486_MED013</v>
      </c>
      <c r="T1742" s="23">
        <f t="shared" si="137"/>
        <v>1</v>
      </c>
      <c r="U1742" s="6">
        <f t="shared" si="138"/>
        <v>882.55</v>
      </c>
      <c r="V1742" s="6">
        <f>tbl_Raw_Data[[#This Row],[Discount_Pct]]*tbl_Raw_Data[[#This Row],[Gross_Amount]]/100</f>
        <v>44.127499999999998</v>
      </c>
      <c r="W1742" s="6">
        <f>tbl_Raw_Data[[#This Row],[Gross_Amount]]-tbl_Raw_Data[[#This Row],[Discount_Amount]]</f>
        <v>838.4224999999999</v>
      </c>
      <c r="X1742" s="6">
        <f>tbl_Raw_Data[[#This Row],[Net_Amount_Before_Tax]]*tbl_Raw_Data[[#This Row],[Tax_Pct]]/100</f>
        <v>150.91604999999998</v>
      </c>
      <c r="Y1742" s="6">
        <f>tbl_Raw_Data[[#This Row],[Net_Amount_Before_Tax]]+tbl_Raw_Data[[#This Row],[Tax_Amount]]</f>
        <v>989.33854999999994</v>
      </c>
      <c r="Z1742" s="6">
        <f t="shared" si="139"/>
        <v>1</v>
      </c>
    </row>
    <row r="1743" spans="1:26" x14ac:dyDescent="0.3">
      <c r="A1743" s="23" t="s">
        <v>3011</v>
      </c>
      <c r="B1743" s="34">
        <v>45527</v>
      </c>
      <c r="C1743" s="23" t="s">
        <v>3012</v>
      </c>
      <c r="D1743" s="23" t="s">
        <v>100</v>
      </c>
      <c r="E1743" s="23" t="s">
        <v>101</v>
      </c>
      <c r="F1743" s="23">
        <v>201304</v>
      </c>
      <c r="G1743" s="23" t="s">
        <v>124</v>
      </c>
      <c r="H1743" s="23" t="s">
        <v>125</v>
      </c>
      <c r="I1743" s="23" t="s">
        <v>104</v>
      </c>
      <c r="J1743" s="23" t="s">
        <v>114</v>
      </c>
      <c r="K1743" s="23" t="s">
        <v>24</v>
      </c>
      <c r="L1743" s="23">
        <v>2</v>
      </c>
      <c r="M1743" s="23">
        <v>105.7</v>
      </c>
      <c r="N1743" s="23">
        <v>10</v>
      </c>
      <c r="O1743" s="23">
        <v>5</v>
      </c>
      <c r="P1743" s="23" t="s">
        <v>43</v>
      </c>
      <c r="Q1743" s="23" t="s">
        <v>34</v>
      </c>
      <c r="R1743" s="23">
        <f t="shared" si="135"/>
        <v>1</v>
      </c>
      <c r="S1743" s="23" t="str">
        <f t="shared" si="136"/>
        <v>ORD101742_20240823_CUST01332_MED018</v>
      </c>
      <c r="T1743" s="23">
        <f t="shared" si="137"/>
        <v>1</v>
      </c>
      <c r="U1743" s="6">
        <f t="shared" si="138"/>
        <v>211.4</v>
      </c>
      <c r="V1743" s="6">
        <f>tbl_Raw_Data[[#This Row],[Discount_Pct]]*tbl_Raw_Data[[#This Row],[Gross_Amount]]/100</f>
        <v>21.14</v>
      </c>
      <c r="W1743" s="6">
        <f>tbl_Raw_Data[[#This Row],[Gross_Amount]]-tbl_Raw_Data[[#This Row],[Discount_Amount]]</f>
        <v>190.26</v>
      </c>
      <c r="X1743" s="6">
        <f>tbl_Raw_Data[[#This Row],[Net_Amount_Before_Tax]]*tbl_Raw_Data[[#This Row],[Tax_Pct]]/100</f>
        <v>9.5129999999999999</v>
      </c>
      <c r="Y1743" s="6">
        <f>tbl_Raw_Data[[#This Row],[Net_Amount_Before_Tax]]+tbl_Raw_Data[[#This Row],[Tax_Amount]]</f>
        <v>199.773</v>
      </c>
      <c r="Z1743" s="6">
        <f t="shared" si="139"/>
        <v>2</v>
      </c>
    </row>
    <row r="1744" spans="1:26" x14ac:dyDescent="0.3">
      <c r="A1744" s="23" t="s">
        <v>3011</v>
      </c>
      <c r="B1744" s="34">
        <v>46008</v>
      </c>
      <c r="C1744" s="23" t="s">
        <v>2859</v>
      </c>
      <c r="D1744" s="23" t="s">
        <v>52</v>
      </c>
      <c r="E1744" s="23" t="s">
        <v>52</v>
      </c>
      <c r="F1744" s="23">
        <v>160022</v>
      </c>
      <c r="G1744" s="23" t="s">
        <v>20</v>
      </c>
      <c r="H1744" s="23" t="s">
        <v>21</v>
      </c>
      <c r="I1744" s="23" t="s">
        <v>22</v>
      </c>
      <c r="J1744" s="23" t="s">
        <v>23</v>
      </c>
      <c r="K1744" s="23" t="s">
        <v>24</v>
      </c>
      <c r="L1744" s="23">
        <v>1</v>
      </c>
      <c r="M1744" s="23">
        <v>121.32</v>
      </c>
      <c r="N1744" s="23">
        <v>15</v>
      </c>
      <c r="O1744" s="23">
        <v>12</v>
      </c>
      <c r="P1744" s="23" t="s">
        <v>89</v>
      </c>
      <c r="Q1744" s="23" t="s">
        <v>34</v>
      </c>
      <c r="R1744" s="23">
        <f t="shared" si="135"/>
        <v>1</v>
      </c>
      <c r="S1744" s="23" t="str">
        <f t="shared" si="136"/>
        <v>ORD101742_20251217_CUST03227_MED024</v>
      </c>
      <c r="T1744" s="23">
        <f t="shared" si="137"/>
        <v>1</v>
      </c>
      <c r="U1744" s="6">
        <f t="shared" si="138"/>
        <v>121.32</v>
      </c>
      <c r="V1744" s="6">
        <f>tbl_Raw_Data[[#This Row],[Discount_Pct]]*tbl_Raw_Data[[#This Row],[Gross_Amount]]/100</f>
        <v>18.198</v>
      </c>
      <c r="W1744" s="6">
        <f>tbl_Raw_Data[[#This Row],[Gross_Amount]]-tbl_Raw_Data[[#This Row],[Discount_Amount]]</f>
        <v>103.12199999999999</v>
      </c>
      <c r="X1744" s="6">
        <f>tbl_Raw_Data[[#This Row],[Net_Amount_Before_Tax]]*tbl_Raw_Data[[#This Row],[Tax_Pct]]/100</f>
        <v>12.374639999999999</v>
      </c>
      <c r="Y1744" s="6">
        <f>tbl_Raw_Data[[#This Row],[Net_Amount_Before_Tax]]+tbl_Raw_Data[[#This Row],[Tax_Amount]]</f>
        <v>115.49663999999999</v>
      </c>
      <c r="Z1744" s="6">
        <f t="shared" si="139"/>
        <v>3</v>
      </c>
    </row>
    <row r="1745" spans="1:26" x14ac:dyDescent="0.3">
      <c r="A1745" s="23" t="s">
        <v>3013</v>
      </c>
      <c r="B1745" s="34">
        <v>45360</v>
      </c>
      <c r="C1745" s="23" t="s">
        <v>3014</v>
      </c>
      <c r="D1745" s="23" t="s">
        <v>130</v>
      </c>
      <c r="E1745" s="23" t="s">
        <v>131</v>
      </c>
      <c r="F1745" s="23">
        <v>700029</v>
      </c>
      <c r="G1745" s="23" t="s">
        <v>315</v>
      </c>
      <c r="H1745" s="23" t="s">
        <v>316</v>
      </c>
      <c r="I1745" s="23" t="s">
        <v>50</v>
      </c>
      <c r="J1745" s="23" t="s">
        <v>114</v>
      </c>
      <c r="K1745" s="23" t="s">
        <v>24</v>
      </c>
      <c r="L1745" s="23">
        <v>6</v>
      </c>
      <c r="M1745" s="23">
        <v>114.63</v>
      </c>
      <c r="N1745" s="23">
        <v>5</v>
      </c>
      <c r="O1745" s="23">
        <v>18</v>
      </c>
      <c r="P1745" s="23" t="s">
        <v>65</v>
      </c>
      <c r="Q1745" s="23" t="s">
        <v>34</v>
      </c>
      <c r="R1745" s="23">
        <f t="shared" si="135"/>
        <v>1</v>
      </c>
      <c r="S1745" s="23" t="str">
        <f t="shared" si="136"/>
        <v>ORD101744_20240309_CUST03452_MED012</v>
      </c>
      <c r="T1745" s="23">
        <f t="shared" si="137"/>
        <v>1</v>
      </c>
      <c r="U1745" s="6">
        <f t="shared" si="138"/>
        <v>687.78</v>
      </c>
      <c r="V1745" s="6">
        <f>tbl_Raw_Data[[#This Row],[Discount_Pct]]*tbl_Raw_Data[[#This Row],[Gross_Amount]]/100</f>
        <v>34.388999999999996</v>
      </c>
      <c r="W1745" s="6">
        <f>tbl_Raw_Data[[#This Row],[Gross_Amount]]-tbl_Raw_Data[[#This Row],[Discount_Amount]]</f>
        <v>653.39099999999996</v>
      </c>
      <c r="X1745" s="6">
        <f>tbl_Raw_Data[[#This Row],[Net_Amount_Before_Tax]]*tbl_Raw_Data[[#This Row],[Tax_Pct]]/100</f>
        <v>117.61037999999999</v>
      </c>
      <c r="Y1745" s="6">
        <f>tbl_Raw_Data[[#This Row],[Net_Amount_Before_Tax]]+tbl_Raw_Data[[#This Row],[Tax_Amount]]</f>
        <v>771.00137999999993</v>
      </c>
      <c r="Z1745" s="6">
        <f t="shared" si="139"/>
        <v>3</v>
      </c>
    </row>
    <row r="1746" spans="1:26" x14ac:dyDescent="0.3">
      <c r="A1746" s="23" t="s">
        <v>3015</v>
      </c>
      <c r="B1746" s="34">
        <v>45836</v>
      </c>
      <c r="C1746" s="23" t="s">
        <v>3016</v>
      </c>
      <c r="D1746" s="23" t="s">
        <v>37</v>
      </c>
      <c r="E1746" s="23" t="s">
        <v>38</v>
      </c>
      <c r="F1746" s="23">
        <v>452010</v>
      </c>
      <c r="G1746" s="23" t="s">
        <v>124</v>
      </c>
      <c r="H1746" s="23" t="s">
        <v>125</v>
      </c>
      <c r="I1746" s="23" t="s">
        <v>104</v>
      </c>
      <c r="J1746" s="23" t="s">
        <v>114</v>
      </c>
      <c r="K1746" s="23" t="s">
        <v>24</v>
      </c>
      <c r="L1746" s="23">
        <v>4</v>
      </c>
      <c r="M1746" s="23">
        <v>122.58</v>
      </c>
      <c r="N1746" s="23">
        <v>5</v>
      </c>
      <c r="O1746" s="23">
        <v>12</v>
      </c>
      <c r="P1746" s="23" t="s">
        <v>33</v>
      </c>
      <c r="Q1746" s="23" t="s">
        <v>34</v>
      </c>
      <c r="R1746" s="23">
        <f t="shared" si="135"/>
        <v>1</v>
      </c>
      <c r="S1746" s="23" t="str">
        <f t="shared" si="136"/>
        <v>ORD101745_20250628_CUST00862_MED018</v>
      </c>
      <c r="T1746" s="23">
        <f t="shared" si="137"/>
        <v>1</v>
      </c>
      <c r="U1746" s="6">
        <f t="shared" si="138"/>
        <v>490.32</v>
      </c>
      <c r="V1746" s="6">
        <f>tbl_Raw_Data[[#This Row],[Discount_Pct]]*tbl_Raw_Data[[#This Row],[Gross_Amount]]/100</f>
        <v>24.515999999999998</v>
      </c>
      <c r="W1746" s="6">
        <f>tbl_Raw_Data[[#This Row],[Gross_Amount]]-tbl_Raw_Data[[#This Row],[Discount_Amount]]</f>
        <v>465.80399999999997</v>
      </c>
      <c r="X1746" s="6">
        <f>tbl_Raw_Data[[#This Row],[Net_Amount_Before_Tax]]*tbl_Raw_Data[[#This Row],[Tax_Pct]]/100</f>
        <v>55.89647999999999</v>
      </c>
      <c r="Y1746" s="6">
        <f>tbl_Raw_Data[[#This Row],[Net_Amount_Before_Tax]]+tbl_Raw_Data[[#This Row],[Tax_Amount]]</f>
        <v>521.70047999999997</v>
      </c>
      <c r="Z1746" s="6">
        <f t="shared" si="139"/>
        <v>1</v>
      </c>
    </row>
    <row r="1747" spans="1:26" x14ac:dyDescent="0.3">
      <c r="A1747" s="23" t="s">
        <v>3015</v>
      </c>
      <c r="B1747" s="34">
        <v>45994</v>
      </c>
      <c r="C1747" s="23" t="s">
        <v>3017</v>
      </c>
      <c r="D1747" s="23" t="s">
        <v>183</v>
      </c>
      <c r="E1747" s="23" t="s">
        <v>184</v>
      </c>
      <c r="F1747" s="23">
        <v>122001</v>
      </c>
      <c r="G1747" s="23" t="s">
        <v>283</v>
      </c>
      <c r="H1747" s="23" t="s">
        <v>284</v>
      </c>
      <c r="I1747" s="23" t="s">
        <v>104</v>
      </c>
      <c r="J1747" s="23" t="s">
        <v>42</v>
      </c>
      <c r="K1747" s="23" t="s">
        <v>57</v>
      </c>
      <c r="L1747" s="23">
        <v>3</v>
      </c>
      <c r="M1747" s="23">
        <v>302.32</v>
      </c>
      <c r="N1747" s="23">
        <v>0</v>
      </c>
      <c r="O1747" s="23">
        <v>12</v>
      </c>
      <c r="P1747" s="23" t="s">
        <v>43</v>
      </c>
      <c r="Q1747" s="23" t="s">
        <v>90</v>
      </c>
      <c r="R1747" s="23">
        <f t="shared" si="135"/>
        <v>1</v>
      </c>
      <c r="S1747" s="23" t="str">
        <f t="shared" si="136"/>
        <v>ORD101745_20251203_CUST02667_MED030</v>
      </c>
      <c r="T1747" s="23">
        <f t="shared" si="137"/>
        <v>1</v>
      </c>
      <c r="U1747" s="6">
        <f t="shared" si="138"/>
        <v>906.96</v>
      </c>
      <c r="V1747" s="6">
        <f>tbl_Raw_Data[[#This Row],[Discount_Pct]]*tbl_Raw_Data[[#This Row],[Gross_Amount]]/100</f>
        <v>0</v>
      </c>
      <c r="W1747" s="6">
        <f>tbl_Raw_Data[[#This Row],[Gross_Amount]]-tbl_Raw_Data[[#This Row],[Discount_Amount]]</f>
        <v>906.96</v>
      </c>
      <c r="X1747" s="6">
        <f>tbl_Raw_Data[[#This Row],[Net_Amount_Before_Tax]]*tbl_Raw_Data[[#This Row],[Tax_Pct]]/100</f>
        <v>108.8352</v>
      </c>
      <c r="Y1747" s="6">
        <f>tbl_Raw_Data[[#This Row],[Net_Amount_Before_Tax]]+tbl_Raw_Data[[#This Row],[Tax_Amount]]</f>
        <v>1015.7952</v>
      </c>
      <c r="Z1747" s="6">
        <f t="shared" si="139"/>
        <v>0</v>
      </c>
    </row>
    <row r="1748" spans="1:26" x14ac:dyDescent="0.3">
      <c r="A1748" s="23" t="s">
        <v>3018</v>
      </c>
      <c r="B1748" s="34">
        <v>45816</v>
      </c>
      <c r="C1748" s="23" t="s">
        <v>3019</v>
      </c>
      <c r="D1748" s="23" t="s">
        <v>87</v>
      </c>
      <c r="E1748" s="23" t="s">
        <v>88</v>
      </c>
      <c r="F1748" s="23">
        <v>600096</v>
      </c>
      <c r="G1748" s="23" t="s">
        <v>48</v>
      </c>
      <c r="H1748" s="23" t="s">
        <v>49</v>
      </c>
      <c r="I1748" s="23" t="s">
        <v>50</v>
      </c>
      <c r="J1748" s="23" t="s">
        <v>23</v>
      </c>
      <c r="K1748" s="23" t="s">
        <v>24</v>
      </c>
      <c r="L1748" s="23">
        <v>2</v>
      </c>
      <c r="M1748" s="23">
        <v>108.26</v>
      </c>
      <c r="N1748" s="23">
        <v>10</v>
      </c>
      <c r="O1748" s="23">
        <v>12</v>
      </c>
      <c r="P1748" s="23" t="s">
        <v>89</v>
      </c>
      <c r="Q1748" s="23" t="s">
        <v>34</v>
      </c>
      <c r="R1748" s="23">
        <f t="shared" si="135"/>
        <v>1</v>
      </c>
      <c r="S1748" s="23" t="str">
        <f t="shared" si="136"/>
        <v>ORD101747_20250608_CUST02708_MED028</v>
      </c>
      <c r="T1748" s="23">
        <f t="shared" si="137"/>
        <v>1</v>
      </c>
      <c r="U1748" s="6">
        <f t="shared" si="138"/>
        <v>216.52</v>
      </c>
      <c r="V1748" s="6">
        <f>tbl_Raw_Data[[#This Row],[Discount_Pct]]*tbl_Raw_Data[[#This Row],[Gross_Amount]]/100</f>
        <v>21.652000000000001</v>
      </c>
      <c r="W1748" s="6">
        <f>tbl_Raw_Data[[#This Row],[Gross_Amount]]-tbl_Raw_Data[[#This Row],[Discount_Amount]]</f>
        <v>194.86799999999999</v>
      </c>
      <c r="X1748" s="6">
        <f>tbl_Raw_Data[[#This Row],[Net_Amount_Before_Tax]]*tbl_Raw_Data[[#This Row],[Tax_Pct]]/100</f>
        <v>23.384160000000001</v>
      </c>
      <c r="Y1748" s="6">
        <f>tbl_Raw_Data[[#This Row],[Net_Amount_Before_Tax]]+tbl_Raw_Data[[#This Row],[Tax_Amount]]</f>
        <v>218.25216</v>
      </c>
      <c r="Z1748" s="6">
        <f t="shared" si="139"/>
        <v>2</v>
      </c>
    </row>
    <row r="1749" spans="1:26" x14ac:dyDescent="0.3">
      <c r="A1749" s="23" t="s">
        <v>3020</v>
      </c>
      <c r="B1749" s="34">
        <v>45999</v>
      </c>
      <c r="C1749" s="23" t="s">
        <v>3021</v>
      </c>
      <c r="D1749" s="23" t="s">
        <v>19</v>
      </c>
      <c r="E1749" s="23" t="s">
        <v>19</v>
      </c>
      <c r="F1749" s="23">
        <v>110044</v>
      </c>
      <c r="G1749" s="23" t="s">
        <v>119</v>
      </c>
      <c r="H1749" s="23" t="s">
        <v>120</v>
      </c>
      <c r="I1749" s="23" t="s">
        <v>32</v>
      </c>
      <c r="J1749" s="23" t="s">
        <v>64</v>
      </c>
      <c r="K1749" s="23" t="s">
        <v>57</v>
      </c>
      <c r="L1749" s="23">
        <v>6</v>
      </c>
      <c r="M1749" s="23">
        <v>67.540000000000006</v>
      </c>
      <c r="N1749" s="23">
        <v>5</v>
      </c>
      <c r="O1749" s="23">
        <v>5</v>
      </c>
      <c r="P1749" s="23" t="s">
        <v>25</v>
      </c>
      <c r="Q1749" s="23" t="s">
        <v>34</v>
      </c>
      <c r="R1749" s="23">
        <f t="shared" si="135"/>
        <v>1</v>
      </c>
      <c r="S1749" s="23" t="str">
        <f t="shared" si="136"/>
        <v>ORD101748_20251208_CUST02453_MED010</v>
      </c>
      <c r="T1749" s="23">
        <f t="shared" si="137"/>
        <v>1</v>
      </c>
      <c r="U1749" s="6">
        <f t="shared" si="138"/>
        <v>405.24</v>
      </c>
      <c r="V1749" s="6">
        <f>tbl_Raw_Data[[#This Row],[Discount_Pct]]*tbl_Raw_Data[[#This Row],[Gross_Amount]]/100</f>
        <v>20.262</v>
      </c>
      <c r="W1749" s="6">
        <f>tbl_Raw_Data[[#This Row],[Gross_Amount]]-tbl_Raw_Data[[#This Row],[Discount_Amount]]</f>
        <v>384.97800000000001</v>
      </c>
      <c r="X1749" s="6">
        <f>tbl_Raw_Data[[#This Row],[Net_Amount_Before_Tax]]*tbl_Raw_Data[[#This Row],[Tax_Pct]]/100</f>
        <v>19.248900000000003</v>
      </c>
      <c r="Y1749" s="6">
        <f>tbl_Raw_Data[[#This Row],[Net_Amount_Before_Tax]]+tbl_Raw_Data[[#This Row],[Tax_Amount]]</f>
        <v>404.2269</v>
      </c>
      <c r="Z1749" s="6">
        <f t="shared" si="139"/>
        <v>4</v>
      </c>
    </row>
    <row r="1750" spans="1:26" x14ac:dyDescent="0.3">
      <c r="A1750" s="23" t="s">
        <v>3022</v>
      </c>
      <c r="B1750" s="34">
        <v>45989</v>
      </c>
      <c r="C1750" s="23" t="s">
        <v>532</v>
      </c>
      <c r="D1750" s="23" t="s">
        <v>87</v>
      </c>
      <c r="E1750" s="23" t="s">
        <v>88</v>
      </c>
      <c r="F1750" s="23">
        <v>600100</v>
      </c>
      <c r="G1750" s="23" t="s">
        <v>138</v>
      </c>
      <c r="H1750" s="23" t="s">
        <v>139</v>
      </c>
      <c r="I1750" s="23" t="s">
        <v>50</v>
      </c>
      <c r="J1750" s="23" t="s">
        <v>140</v>
      </c>
      <c r="K1750" s="23" t="s">
        <v>24</v>
      </c>
      <c r="L1750" s="23">
        <v>1</v>
      </c>
      <c r="M1750" s="23">
        <v>175.8</v>
      </c>
      <c r="N1750" s="23">
        <v>15</v>
      </c>
      <c r="O1750" s="23">
        <v>12</v>
      </c>
      <c r="P1750" s="23" t="s">
        <v>58</v>
      </c>
      <c r="Q1750" s="23" t="s">
        <v>26</v>
      </c>
      <c r="R1750" s="23">
        <f t="shared" si="135"/>
        <v>1</v>
      </c>
      <c r="S1750" s="23" t="str">
        <f t="shared" si="136"/>
        <v>ORD101749_20251128_CUST00564_MED013</v>
      </c>
      <c r="T1750" s="23">
        <f t="shared" si="137"/>
        <v>1</v>
      </c>
      <c r="U1750" s="6">
        <f t="shared" si="138"/>
        <v>175.8</v>
      </c>
      <c r="V1750" s="6">
        <f>tbl_Raw_Data[[#This Row],[Discount_Pct]]*tbl_Raw_Data[[#This Row],[Gross_Amount]]/100</f>
        <v>26.37</v>
      </c>
      <c r="W1750" s="6">
        <f>tbl_Raw_Data[[#This Row],[Gross_Amount]]-tbl_Raw_Data[[#This Row],[Discount_Amount]]</f>
        <v>149.43</v>
      </c>
      <c r="X1750" s="6">
        <f>tbl_Raw_Data[[#This Row],[Net_Amount_Before_Tax]]*tbl_Raw_Data[[#This Row],[Tax_Pct]]/100</f>
        <v>17.9316</v>
      </c>
      <c r="Y1750" s="6">
        <f>tbl_Raw_Data[[#This Row],[Net_Amount_Before_Tax]]+tbl_Raw_Data[[#This Row],[Tax_Amount]]</f>
        <v>167.36160000000001</v>
      </c>
      <c r="Z1750" s="6">
        <f t="shared" si="139"/>
        <v>2</v>
      </c>
    </row>
    <row r="1751" spans="1:26" x14ac:dyDescent="0.3">
      <c r="A1751" s="23" t="s">
        <v>3023</v>
      </c>
      <c r="B1751" s="34">
        <v>45471</v>
      </c>
      <c r="C1751" s="23" t="s">
        <v>3024</v>
      </c>
      <c r="D1751" s="23" t="s">
        <v>92</v>
      </c>
      <c r="E1751" s="23" t="s">
        <v>93</v>
      </c>
      <c r="F1751" s="23">
        <v>560034</v>
      </c>
      <c r="G1751" s="23" t="s">
        <v>102</v>
      </c>
      <c r="H1751" s="23" t="s">
        <v>103</v>
      </c>
      <c r="I1751" s="23" t="s">
        <v>104</v>
      </c>
      <c r="J1751" s="23" t="s">
        <v>64</v>
      </c>
      <c r="K1751" s="23" t="s">
        <v>57</v>
      </c>
      <c r="L1751" s="23">
        <v>1</v>
      </c>
      <c r="M1751" s="23">
        <v>100.97</v>
      </c>
      <c r="N1751" s="23">
        <v>0</v>
      </c>
      <c r="O1751" s="23">
        <v>12</v>
      </c>
      <c r="P1751" s="23" t="s">
        <v>89</v>
      </c>
      <c r="Q1751" s="23" t="s">
        <v>34</v>
      </c>
      <c r="R1751" s="23">
        <f t="shared" si="135"/>
        <v>1</v>
      </c>
      <c r="S1751" s="23" t="str">
        <f t="shared" si="136"/>
        <v>ORD101750_20240628_CUST01097_MED029</v>
      </c>
      <c r="T1751" s="23">
        <f t="shared" si="137"/>
        <v>1</v>
      </c>
      <c r="U1751" s="6">
        <f t="shared" si="138"/>
        <v>100.97</v>
      </c>
      <c r="V1751" s="6">
        <f>tbl_Raw_Data[[#This Row],[Discount_Pct]]*tbl_Raw_Data[[#This Row],[Gross_Amount]]/100</f>
        <v>0</v>
      </c>
      <c r="W1751" s="6">
        <f>tbl_Raw_Data[[#This Row],[Gross_Amount]]-tbl_Raw_Data[[#This Row],[Discount_Amount]]</f>
        <v>100.97</v>
      </c>
      <c r="X1751" s="6">
        <f>tbl_Raw_Data[[#This Row],[Net_Amount_Before_Tax]]*tbl_Raw_Data[[#This Row],[Tax_Pct]]/100</f>
        <v>12.116399999999999</v>
      </c>
      <c r="Y1751" s="6">
        <f>tbl_Raw_Data[[#This Row],[Net_Amount_Before_Tax]]+tbl_Raw_Data[[#This Row],[Tax_Amount]]</f>
        <v>113.0864</v>
      </c>
      <c r="Z1751" s="6">
        <f t="shared" si="139"/>
        <v>1</v>
      </c>
    </row>
    <row r="1752" spans="1:26" x14ac:dyDescent="0.3">
      <c r="A1752" s="23" t="s">
        <v>3025</v>
      </c>
      <c r="B1752" s="34">
        <v>45397</v>
      </c>
      <c r="C1752" s="23" t="s">
        <v>3026</v>
      </c>
      <c r="D1752" s="23" t="s">
        <v>159</v>
      </c>
      <c r="E1752" s="23" t="s">
        <v>47</v>
      </c>
      <c r="F1752" s="23">
        <v>400093</v>
      </c>
      <c r="G1752" s="23" t="s">
        <v>94</v>
      </c>
      <c r="H1752" s="23" t="s">
        <v>95</v>
      </c>
      <c r="I1752" s="23" t="s">
        <v>84</v>
      </c>
      <c r="J1752" s="23" t="s">
        <v>42</v>
      </c>
      <c r="K1752" s="23" t="s">
        <v>24</v>
      </c>
      <c r="L1752" s="23">
        <v>2</v>
      </c>
      <c r="M1752" s="23">
        <v>83.23</v>
      </c>
      <c r="N1752" s="23">
        <v>5</v>
      </c>
      <c r="O1752" s="23">
        <v>5</v>
      </c>
      <c r="P1752" s="23" t="s">
        <v>43</v>
      </c>
      <c r="Q1752" s="23" t="s">
        <v>34</v>
      </c>
      <c r="R1752" s="23">
        <f t="shared" si="135"/>
        <v>1</v>
      </c>
      <c r="S1752" s="23" t="str">
        <f t="shared" si="136"/>
        <v>ORD101751_20240415_CUST00619_MED021</v>
      </c>
      <c r="T1752" s="23">
        <f t="shared" si="137"/>
        <v>1</v>
      </c>
      <c r="U1752" s="6">
        <f t="shared" si="138"/>
        <v>166.46</v>
      </c>
      <c r="V1752" s="6">
        <f>tbl_Raw_Data[[#This Row],[Discount_Pct]]*tbl_Raw_Data[[#This Row],[Gross_Amount]]/100</f>
        <v>8.3230000000000004</v>
      </c>
      <c r="W1752" s="6">
        <f>tbl_Raw_Data[[#This Row],[Gross_Amount]]-tbl_Raw_Data[[#This Row],[Discount_Amount]]</f>
        <v>158.137</v>
      </c>
      <c r="X1752" s="6">
        <f>tbl_Raw_Data[[#This Row],[Net_Amount_Before_Tax]]*tbl_Raw_Data[[#This Row],[Tax_Pct]]/100</f>
        <v>7.9068499999999995</v>
      </c>
      <c r="Y1752" s="6">
        <f>tbl_Raw_Data[[#This Row],[Net_Amount_Before_Tax]]+tbl_Raw_Data[[#This Row],[Tax_Amount]]</f>
        <v>166.04384999999999</v>
      </c>
      <c r="Z1752" s="6">
        <f t="shared" si="139"/>
        <v>2</v>
      </c>
    </row>
    <row r="1753" spans="1:26" x14ac:dyDescent="0.3">
      <c r="A1753" s="23" t="s">
        <v>3027</v>
      </c>
      <c r="B1753" s="34">
        <v>45819</v>
      </c>
      <c r="C1753" s="23" t="s">
        <v>3028</v>
      </c>
      <c r="D1753" s="23" t="s">
        <v>100</v>
      </c>
      <c r="E1753" s="23" t="s">
        <v>101</v>
      </c>
      <c r="F1753" s="23">
        <v>201301</v>
      </c>
      <c r="G1753" s="23" t="s">
        <v>233</v>
      </c>
      <c r="H1753" s="23" t="s">
        <v>234</v>
      </c>
      <c r="I1753" s="23" t="s">
        <v>104</v>
      </c>
      <c r="J1753" s="23" t="s">
        <v>42</v>
      </c>
      <c r="K1753" s="23" t="s">
        <v>24</v>
      </c>
      <c r="L1753" s="23">
        <v>2</v>
      </c>
      <c r="M1753" s="23">
        <v>140.59</v>
      </c>
      <c r="N1753" s="23">
        <v>0</v>
      </c>
      <c r="O1753" s="23">
        <v>5</v>
      </c>
      <c r="P1753" s="23" t="s">
        <v>25</v>
      </c>
      <c r="Q1753" s="23" t="s">
        <v>34</v>
      </c>
      <c r="R1753" s="23">
        <f t="shared" si="135"/>
        <v>1</v>
      </c>
      <c r="S1753" s="23" t="str">
        <f t="shared" si="136"/>
        <v>ORD101752_20250611_CUST00203_MED019</v>
      </c>
      <c r="T1753" s="23">
        <f t="shared" si="137"/>
        <v>1</v>
      </c>
      <c r="U1753" s="6">
        <f t="shared" si="138"/>
        <v>281.18</v>
      </c>
      <c r="V1753" s="6">
        <f>tbl_Raw_Data[[#This Row],[Discount_Pct]]*tbl_Raw_Data[[#This Row],[Gross_Amount]]/100</f>
        <v>0</v>
      </c>
      <c r="W1753" s="6">
        <f>tbl_Raw_Data[[#This Row],[Gross_Amount]]-tbl_Raw_Data[[#This Row],[Discount_Amount]]</f>
        <v>281.18</v>
      </c>
      <c r="X1753" s="6">
        <f>tbl_Raw_Data[[#This Row],[Net_Amount_Before_Tax]]*tbl_Raw_Data[[#This Row],[Tax_Pct]]/100</f>
        <v>14.059000000000001</v>
      </c>
      <c r="Y1753" s="6">
        <f>tbl_Raw_Data[[#This Row],[Net_Amount_Before_Tax]]+tbl_Raw_Data[[#This Row],[Tax_Amount]]</f>
        <v>295.23900000000003</v>
      </c>
      <c r="Z1753" s="6">
        <f t="shared" si="139"/>
        <v>1</v>
      </c>
    </row>
    <row r="1754" spans="1:26" x14ac:dyDescent="0.3">
      <c r="A1754" s="23" t="s">
        <v>3029</v>
      </c>
      <c r="B1754" s="34">
        <v>45294</v>
      </c>
      <c r="C1754" s="23" t="s">
        <v>3030</v>
      </c>
      <c r="D1754" s="23" t="s">
        <v>159</v>
      </c>
      <c r="E1754" s="23" t="s">
        <v>47</v>
      </c>
      <c r="F1754" s="23">
        <v>400001</v>
      </c>
      <c r="G1754" s="23" t="s">
        <v>82</v>
      </c>
      <c r="H1754" s="23" t="s">
        <v>83</v>
      </c>
      <c r="I1754" s="23" t="s">
        <v>84</v>
      </c>
      <c r="J1754" s="23" t="s">
        <v>85</v>
      </c>
      <c r="K1754" s="23" t="s">
        <v>24</v>
      </c>
      <c r="L1754" s="23">
        <v>2</v>
      </c>
      <c r="M1754" s="23">
        <v>300.36</v>
      </c>
      <c r="N1754" s="23">
        <v>5</v>
      </c>
      <c r="O1754" s="23">
        <v>5</v>
      </c>
      <c r="P1754" s="23" t="s">
        <v>89</v>
      </c>
      <c r="Q1754" s="23" t="s">
        <v>90</v>
      </c>
      <c r="R1754" s="23">
        <f t="shared" si="135"/>
        <v>1</v>
      </c>
      <c r="S1754" s="23" t="str">
        <f t="shared" si="136"/>
        <v>ORD101753_20240103_CUST00067_MED023</v>
      </c>
      <c r="T1754" s="23">
        <f t="shared" si="137"/>
        <v>1</v>
      </c>
      <c r="U1754" s="6">
        <f t="shared" si="138"/>
        <v>600.72</v>
      </c>
      <c r="V1754" s="6">
        <f>tbl_Raw_Data[[#This Row],[Discount_Pct]]*tbl_Raw_Data[[#This Row],[Gross_Amount]]/100</f>
        <v>30.036000000000005</v>
      </c>
      <c r="W1754" s="6">
        <f>tbl_Raw_Data[[#This Row],[Gross_Amount]]-tbl_Raw_Data[[#This Row],[Discount_Amount]]</f>
        <v>570.68399999999997</v>
      </c>
      <c r="X1754" s="6">
        <f>tbl_Raw_Data[[#This Row],[Net_Amount_Before_Tax]]*tbl_Raw_Data[[#This Row],[Tax_Pct]]/100</f>
        <v>28.534200000000002</v>
      </c>
      <c r="Y1754" s="6">
        <f>tbl_Raw_Data[[#This Row],[Net_Amount_Before_Tax]]+tbl_Raw_Data[[#This Row],[Tax_Amount]]</f>
        <v>599.21820000000002</v>
      </c>
      <c r="Z1754" s="6">
        <f t="shared" si="139"/>
        <v>2</v>
      </c>
    </row>
    <row r="1755" spans="1:26" x14ac:dyDescent="0.3">
      <c r="A1755" s="23" t="s">
        <v>3031</v>
      </c>
      <c r="B1755" s="34">
        <v>45416</v>
      </c>
      <c r="C1755" s="23" t="s">
        <v>3032</v>
      </c>
      <c r="D1755" s="23" t="s">
        <v>72</v>
      </c>
      <c r="E1755" s="23" t="s">
        <v>73</v>
      </c>
      <c r="F1755" s="23">
        <v>302019</v>
      </c>
      <c r="G1755" s="23" t="s">
        <v>68</v>
      </c>
      <c r="H1755" s="23" t="s">
        <v>69</v>
      </c>
      <c r="I1755" s="23" t="s">
        <v>55</v>
      </c>
      <c r="J1755" s="23" t="s">
        <v>56</v>
      </c>
      <c r="K1755" s="23" t="s">
        <v>24</v>
      </c>
      <c r="L1755" s="23">
        <v>3</v>
      </c>
      <c r="M1755" s="23">
        <v>26.07</v>
      </c>
      <c r="N1755" s="23">
        <v>5</v>
      </c>
      <c r="O1755" s="23">
        <v>5</v>
      </c>
      <c r="P1755" s="23" t="s">
        <v>25</v>
      </c>
      <c r="Q1755" s="23" t="s">
        <v>34</v>
      </c>
      <c r="R1755" s="23">
        <f t="shared" si="135"/>
        <v>1</v>
      </c>
      <c r="S1755" s="23" t="str">
        <f t="shared" si="136"/>
        <v>ORD101754_20240504_CUST00046_MED003</v>
      </c>
      <c r="T1755" s="23">
        <f t="shared" si="137"/>
        <v>1</v>
      </c>
      <c r="U1755" s="6">
        <f t="shared" si="138"/>
        <v>78.210000000000008</v>
      </c>
      <c r="V1755" s="6">
        <f>tbl_Raw_Data[[#This Row],[Discount_Pct]]*tbl_Raw_Data[[#This Row],[Gross_Amount]]/100</f>
        <v>3.9105000000000008</v>
      </c>
      <c r="W1755" s="6">
        <f>tbl_Raw_Data[[#This Row],[Gross_Amount]]-tbl_Raw_Data[[#This Row],[Discount_Amount]]</f>
        <v>74.299500000000009</v>
      </c>
      <c r="X1755" s="6">
        <f>tbl_Raw_Data[[#This Row],[Net_Amount_Before_Tax]]*tbl_Raw_Data[[#This Row],[Tax_Pct]]/100</f>
        <v>3.7149750000000008</v>
      </c>
      <c r="Y1755" s="6">
        <f>tbl_Raw_Data[[#This Row],[Net_Amount_Before_Tax]]+tbl_Raw_Data[[#This Row],[Tax_Amount]]</f>
        <v>78.014475000000004</v>
      </c>
      <c r="Z1755" s="6">
        <f t="shared" si="139"/>
        <v>2</v>
      </c>
    </row>
    <row r="1756" spans="1:26" x14ac:dyDescent="0.3">
      <c r="A1756" s="23" t="s">
        <v>3033</v>
      </c>
      <c r="B1756" s="34">
        <v>45588</v>
      </c>
      <c r="C1756" s="23" t="s">
        <v>444</v>
      </c>
      <c r="D1756" s="23" t="s">
        <v>52</v>
      </c>
      <c r="E1756" s="23" t="s">
        <v>52</v>
      </c>
      <c r="F1756" s="23">
        <v>160022</v>
      </c>
      <c r="G1756" s="23" t="s">
        <v>74</v>
      </c>
      <c r="H1756" s="23" t="s">
        <v>75</v>
      </c>
      <c r="I1756" s="23" t="s">
        <v>76</v>
      </c>
      <c r="J1756" s="23" t="s">
        <v>77</v>
      </c>
      <c r="K1756" s="23" t="s">
        <v>57</v>
      </c>
      <c r="L1756" s="23">
        <v>2</v>
      </c>
      <c r="M1756" s="23">
        <v>55.98</v>
      </c>
      <c r="N1756" s="23">
        <v>5</v>
      </c>
      <c r="O1756" s="23">
        <v>5</v>
      </c>
      <c r="P1756" s="23" t="s">
        <v>65</v>
      </c>
      <c r="Q1756" s="23" t="s">
        <v>26</v>
      </c>
      <c r="R1756" s="23">
        <f t="shared" si="135"/>
        <v>1</v>
      </c>
      <c r="S1756" s="23" t="str">
        <f t="shared" si="136"/>
        <v>ORD101755_20241023_CUST01308_MED008</v>
      </c>
      <c r="T1756" s="23">
        <f t="shared" si="137"/>
        <v>1</v>
      </c>
      <c r="U1756" s="6">
        <f t="shared" si="138"/>
        <v>111.96</v>
      </c>
      <c r="V1756" s="6">
        <f>tbl_Raw_Data[[#This Row],[Discount_Pct]]*tbl_Raw_Data[[#This Row],[Gross_Amount]]/100</f>
        <v>5.5979999999999999</v>
      </c>
      <c r="W1756" s="6">
        <f>tbl_Raw_Data[[#This Row],[Gross_Amount]]-tbl_Raw_Data[[#This Row],[Discount_Amount]]</f>
        <v>106.36199999999999</v>
      </c>
      <c r="X1756" s="6">
        <f>tbl_Raw_Data[[#This Row],[Net_Amount_Before_Tax]]*tbl_Raw_Data[[#This Row],[Tax_Pct]]/100</f>
        <v>5.3180999999999994</v>
      </c>
      <c r="Y1756" s="6">
        <f>tbl_Raw_Data[[#This Row],[Net_Amount_Before_Tax]]+tbl_Raw_Data[[#This Row],[Tax_Amount]]</f>
        <v>111.6801</v>
      </c>
      <c r="Z1756" s="6">
        <f t="shared" si="139"/>
        <v>1</v>
      </c>
    </row>
    <row r="1757" spans="1:26" x14ac:dyDescent="0.3">
      <c r="A1757" s="23" t="s">
        <v>3034</v>
      </c>
      <c r="B1757" s="34">
        <v>45855</v>
      </c>
      <c r="C1757" s="23" t="s">
        <v>3035</v>
      </c>
      <c r="D1757" s="23" t="s">
        <v>92</v>
      </c>
      <c r="E1757" s="23" t="s">
        <v>93</v>
      </c>
      <c r="F1757" s="23">
        <v>560001</v>
      </c>
      <c r="G1757" s="23" t="s">
        <v>132</v>
      </c>
      <c r="H1757" s="23" t="s">
        <v>133</v>
      </c>
      <c r="I1757" s="23" t="s">
        <v>134</v>
      </c>
      <c r="J1757" s="23" t="s">
        <v>135</v>
      </c>
      <c r="K1757" s="23" t="s">
        <v>57</v>
      </c>
      <c r="L1757" s="23">
        <v>1</v>
      </c>
      <c r="M1757" s="23">
        <v>74.28</v>
      </c>
      <c r="N1757" s="23">
        <v>20</v>
      </c>
      <c r="O1757" s="23">
        <v>5</v>
      </c>
      <c r="P1757" s="23" t="s">
        <v>25</v>
      </c>
      <c r="Q1757" s="23" t="s">
        <v>34</v>
      </c>
      <c r="R1757" s="23">
        <f t="shared" si="135"/>
        <v>1</v>
      </c>
      <c r="S1757" s="23" t="str">
        <f t="shared" si="136"/>
        <v>ORD101756_20250717_CUST02628_MED007</v>
      </c>
      <c r="T1757" s="23">
        <f t="shared" si="137"/>
        <v>1</v>
      </c>
      <c r="U1757" s="6">
        <f t="shared" si="138"/>
        <v>74.28</v>
      </c>
      <c r="V1757" s="6">
        <f>tbl_Raw_Data[[#This Row],[Discount_Pct]]*tbl_Raw_Data[[#This Row],[Gross_Amount]]/100</f>
        <v>14.856</v>
      </c>
      <c r="W1757" s="6">
        <f>tbl_Raw_Data[[#This Row],[Gross_Amount]]-tbl_Raw_Data[[#This Row],[Discount_Amount]]</f>
        <v>59.423999999999999</v>
      </c>
      <c r="X1757" s="6">
        <f>tbl_Raw_Data[[#This Row],[Net_Amount_Before_Tax]]*tbl_Raw_Data[[#This Row],[Tax_Pct]]/100</f>
        <v>2.9712000000000001</v>
      </c>
      <c r="Y1757" s="6">
        <f>tbl_Raw_Data[[#This Row],[Net_Amount_Before_Tax]]+tbl_Raw_Data[[#This Row],[Tax_Amount]]</f>
        <v>62.395200000000003</v>
      </c>
      <c r="Z1757" s="6">
        <f t="shared" si="139"/>
        <v>1</v>
      </c>
    </row>
    <row r="1758" spans="1:26" x14ac:dyDescent="0.3">
      <c r="A1758" s="23" t="s">
        <v>3036</v>
      </c>
      <c r="B1758" s="34">
        <v>45309</v>
      </c>
      <c r="C1758" s="23" t="s">
        <v>401</v>
      </c>
      <c r="D1758" s="23" t="s">
        <v>37</v>
      </c>
      <c r="E1758" s="23" t="s">
        <v>38</v>
      </c>
      <c r="F1758" s="23">
        <v>452016</v>
      </c>
      <c r="G1758" s="23" t="s">
        <v>256</v>
      </c>
      <c r="H1758" s="23" t="s">
        <v>257</v>
      </c>
      <c r="I1758" s="23" t="s">
        <v>22</v>
      </c>
      <c r="J1758" s="23" t="s">
        <v>258</v>
      </c>
      <c r="K1758" s="23" t="s">
        <v>57</v>
      </c>
      <c r="L1758" s="23">
        <v>1</v>
      </c>
      <c r="M1758" s="23">
        <v>60.4</v>
      </c>
      <c r="N1758" s="23">
        <v>5</v>
      </c>
      <c r="O1758" s="23">
        <v>5</v>
      </c>
      <c r="P1758" s="23" t="s">
        <v>58</v>
      </c>
      <c r="Q1758" s="23" t="s">
        <v>26</v>
      </c>
      <c r="R1758" s="23">
        <f t="shared" si="135"/>
        <v>1</v>
      </c>
      <c r="S1758" s="23" t="str">
        <f t="shared" si="136"/>
        <v>ORD101757_20240118_CUST01873_MED025</v>
      </c>
      <c r="T1758" s="23">
        <f t="shared" si="137"/>
        <v>1</v>
      </c>
      <c r="U1758" s="6">
        <f t="shared" si="138"/>
        <v>60.4</v>
      </c>
      <c r="V1758" s="6">
        <f>tbl_Raw_Data[[#This Row],[Discount_Pct]]*tbl_Raw_Data[[#This Row],[Gross_Amount]]/100</f>
        <v>3.02</v>
      </c>
      <c r="W1758" s="6">
        <f>tbl_Raw_Data[[#This Row],[Gross_Amount]]-tbl_Raw_Data[[#This Row],[Discount_Amount]]</f>
        <v>57.379999999999995</v>
      </c>
      <c r="X1758" s="6">
        <f>tbl_Raw_Data[[#This Row],[Net_Amount_Before_Tax]]*tbl_Raw_Data[[#This Row],[Tax_Pct]]/100</f>
        <v>2.8689999999999998</v>
      </c>
      <c r="Y1758" s="6">
        <f>tbl_Raw_Data[[#This Row],[Net_Amount_Before_Tax]]+tbl_Raw_Data[[#This Row],[Tax_Amount]]</f>
        <v>60.248999999999995</v>
      </c>
      <c r="Z1758" s="6">
        <f t="shared" si="139"/>
        <v>2</v>
      </c>
    </row>
    <row r="1759" spans="1:26" x14ac:dyDescent="0.3">
      <c r="A1759" s="23" t="s">
        <v>3037</v>
      </c>
      <c r="B1759" s="34">
        <v>45368</v>
      </c>
      <c r="C1759" s="23" t="s">
        <v>3038</v>
      </c>
      <c r="D1759" s="23" t="s">
        <v>19</v>
      </c>
      <c r="E1759" s="23" t="s">
        <v>19</v>
      </c>
      <c r="F1759" s="23">
        <v>110044</v>
      </c>
      <c r="G1759" s="23" t="s">
        <v>102</v>
      </c>
      <c r="H1759" s="23" t="s">
        <v>103</v>
      </c>
      <c r="I1759" s="23" t="s">
        <v>104</v>
      </c>
      <c r="J1759" s="23" t="s">
        <v>64</v>
      </c>
      <c r="K1759" s="23" t="s">
        <v>57</v>
      </c>
      <c r="L1759" s="23">
        <v>2</v>
      </c>
      <c r="M1759" s="23">
        <v>97.77</v>
      </c>
      <c r="N1759" s="23">
        <v>20</v>
      </c>
      <c r="O1759" s="23">
        <v>18</v>
      </c>
      <c r="P1759" s="23" t="s">
        <v>33</v>
      </c>
      <c r="Q1759" s="23" t="s">
        <v>34</v>
      </c>
      <c r="R1759" s="23">
        <f t="shared" si="135"/>
        <v>1</v>
      </c>
      <c r="S1759" s="23" t="str">
        <f t="shared" si="136"/>
        <v>ORD101758_20240317_CUST01358_MED029</v>
      </c>
      <c r="T1759" s="23">
        <f t="shared" si="137"/>
        <v>1</v>
      </c>
      <c r="U1759" s="6">
        <f t="shared" si="138"/>
        <v>195.54</v>
      </c>
      <c r="V1759" s="6">
        <f>tbl_Raw_Data[[#This Row],[Discount_Pct]]*tbl_Raw_Data[[#This Row],[Gross_Amount]]/100</f>
        <v>39.107999999999997</v>
      </c>
      <c r="W1759" s="6">
        <f>tbl_Raw_Data[[#This Row],[Gross_Amount]]-tbl_Raw_Data[[#This Row],[Discount_Amount]]</f>
        <v>156.43199999999999</v>
      </c>
      <c r="X1759" s="6">
        <f>tbl_Raw_Data[[#This Row],[Net_Amount_Before_Tax]]*tbl_Raw_Data[[#This Row],[Tax_Pct]]/100</f>
        <v>28.15776</v>
      </c>
      <c r="Y1759" s="6">
        <f>tbl_Raw_Data[[#This Row],[Net_Amount_Before_Tax]]+tbl_Raw_Data[[#This Row],[Tax_Amount]]</f>
        <v>184.58975999999998</v>
      </c>
      <c r="Z1759" s="6">
        <f t="shared" si="139"/>
        <v>1</v>
      </c>
    </row>
    <row r="1760" spans="1:26" x14ac:dyDescent="0.3">
      <c r="A1760" s="23" t="s">
        <v>3037</v>
      </c>
      <c r="B1760" s="34">
        <v>45305</v>
      </c>
      <c r="C1760" s="23" t="s">
        <v>1349</v>
      </c>
      <c r="D1760" s="23" t="s">
        <v>130</v>
      </c>
      <c r="E1760" s="23" t="s">
        <v>131</v>
      </c>
      <c r="F1760" s="23">
        <v>700019</v>
      </c>
      <c r="G1760" s="23" t="s">
        <v>283</v>
      </c>
      <c r="H1760" s="23" t="s">
        <v>284</v>
      </c>
      <c r="I1760" s="23" t="s">
        <v>104</v>
      </c>
      <c r="J1760" s="23" t="s">
        <v>42</v>
      </c>
      <c r="K1760" s="23" t="s">
        <v>57</v>
      </c>
      <c r="L1760" s="23">
        <v>1</v>
      </c>
      <c r="M1760" s="23">
        <v>317.55</v>
      </c>
      <c r="N1760" s="23">
        <v>10</v>
      </c>
      <c r="O1760" s="23">
        <v>18</v>
      </c>
      <c r="P1760" s="23" t="s">
        <v>65</v>
      </c>
      <c r="Q1760" s="23" t="s">
        <v>34</v>
      </c>
      <c r="R1760" s="23">
        <f t="shared" si="135"/>
        <v>1</v>
      </c>
      <c r="S1760" s="23" t="str">
        <f t="shared" si="136"/>
        <v>ORD101758_20240114_CUST02652_MED030</v>
      </c>
      <c r="T1760" s="23">
        <f t="shared" si="137"/>
        <v>1</v>
      </c>
      <c r="U1760" s="6">
        <f t="shared" si="138"/>
        <v>317.55</v>
      </c>
      <c r="V1760" s="6">
        <f>tbl_Raw_Data[[#This Row],[Discount_Pct]]*tbl_Raw_Data[[#This Row],[Gross_Amount]]/100</f>
        <v>31.754999999999999</v>
      </c>
      <c r="W1760" s="6">
        <f>tbl_Raw_Data[[#This Row],[Gross_Amount]]-tbl_Raw_Data[[#This Row],[Discount_Amount]]</f>
        <v>285.79500000000002</v>
      </c>
      <c r="X1760" s="6">
        <f>tbl_Raw_Data[[#This Row],[Net_Amount_Before_Tax]]*tbl_Raw_Data[[#This Row],[Tax_Pct]]/100</f>
        <v>51.443100000000001</v>
      </c>
      <c r="Y1760" s="6">
        <f>tbl_Raw_Data[[#This Row],[Net_Amount_Before_Tax]]+tbl_Raw_Data[[#This Row],[Tax_Amount]]</f>
        <v>337.23810000000003</v>
      </c>
      <c r="Z1760" s="6">
        <f t="shared" si="139"/>
        <v>3</v>
      </c>
    </row>
    <row r="1761" spans="1:26" x14ac:dyDescent="0.3">
      <c r="A1761" s="23" t="s">
        <v>3039</v>
      </c>
      <c r="B1761" s="34">
        <v>45846</v>
      </c>
      <c r="C1761" s="23" t="s">
        <v>1083</v>
      </c>
      <c r="D1761" s="23" t="s">
        <v>159</v>
      </c>
      <c r="E1761" s="23" t="s">
        <v>47</v>
      </c>
      <c r="F1761" s="23">
        <v>400076</v>
      </c>
      <c r="G1761" s="23" t="s">
        <v>138</v>
      </c>
      <c r="H1761" s="23" t="s">
        <v>139</v>
      </c>
      <c r="I1761" s="23" t="s">
        <v>50</v>
      </c>
      <c r="J1761" s="23" t="s">
        <v>140</v>
      </c>
      <c r="K1761" s="23" t="s">
        <v>24</v>
      </c>
      <c r="L1761" s="23">
        <v>2</v>
      </c>
      <c r="M1761" s="23">
        <v>180.65</v>
      </c>
      <c r="N1761" s="23">
        <v>5</v>
      </c>
      <c r="O1761" s="23">
        <v>12</v>
      </c>
      <c r="P1761" s="23" t="s">
        <v>25</v>
      </c>
      <c r="Q1761" s="23" t="s">
        <v>34</v>
      </c>
      <c r="R1761" s="23">
        <f t="shared" si="135"/>
        <v>1</v>
      </c>
      <c r="S1761" s="23" t="str">
        <f t="shared" si="136"/>
        <v>ORD101760_20250708_CUST01327_MED013</v>
      </c>
      <c r="T1761" s="23">
        <f t="shared" si="137"/>
        <v>1</v>
      </c>
      <c r="U1761" s="6">
        <f t="shared" si="138"/>
        <v>361.3</v>
      </c>
      <c r="V1761" s="6">
        <f>tbl_Raw_Data[[#This Row],[Discount_Pct]]*tbl_Raw_Data[[#This Row],[Gross_Amount]]/100</f>
        <v>18.065000000000001</v>
      </c>
      <c r="W1761" s="6">
        <f>tbl_Raw_Data[[#This Row],[Gross_Amount]]-tbl_Raw_Data[[#This Row],[Discount_Amount]]</f>
        <v>343.23500000000001</v>
      </c>
      <c r="X1761" s="6">
        <f>tbl_Raw_Data[[#This Row],[Net_Amount_Before_Tax]]*tbl_Raw_Data[[#This Row],[Tax_Pct]]/100</f>
        <v>41.188199999999995</v>
      </c>
      <c r="Y1761" s="6">
        <f>tbl_Raw_Data[[#This Row],[Net_Amount_Before_Tax]]+tbl_Raw_Data[[#This Row],[Tax_Amount]]</f>
        <v>384.42320000000001</v>
      </c>
      <c r="Z1761" s="6">
        <f t="shared" si="139"/>
        <v>2</v>
      </c>
    </row>
    <row r="1762" spans="1:26" x14ac:dyDescent="0.3">
      <c r="A1762" s="23" t="s">
        <v>3040</v>
      </c>
      <c r="B1762" s="34">
        <v>45867</v>
      </c>
      <c r="C1762" s="23" t="s">
        <v>3041</v>
      </c>
      <c r="D1762" s="23" t="s">
        <v>28</v>
      </c>
      <c r="E1762" s="23" t="s">
        <v>29</v>
      </c>
      <c r="F1762" s="23">
        <v>500090</v>
      </c>
      <c r="G1762" s="23" t="s">
        <v>160</v>
      </c>
      <c r="H1762" s="23" t="s">
        <v>161</v>
      </c>
      <c r="I1762" s="23" t="s">
        <v>50</v>
      </c>
      <c r="J1762" s="23" t="s">
        <v>23</v>
      </c>
      <c r="K1762" s="23" t="s">
        <v>24</v>
      </c>
      <c r="L1762" s="23">
        <v>1</v>
      </c>
      <c r="M1762" s="23">
        <v>135.52000000000001</v>
      </c>
      <c r="N1762" s="23">
        <v>5</v>
      </c>
      <c r="O1762" s="23">
        <v>12</v>
      </c>
      <c r="P1762" s="23" t="s">
        <v>58</v>
      </c>
      <c r="Q1762" s="23" t="s">
        <v>26</v>
      </c>
      <c r="R1762" s="23">
        <f t="shared" si="135"/>
        <v>1</v>
      </c>
      <c r="S1762" s="23" t="str">
        <f t="shared" si="136"/>
        <v>ORD101761_20250729_CUST03114_MED014</v>
      </c>
      <c r="T1762" s="23">
        <f t="shared" si="137"/>
        <v>1</v>
      </c>
      <c r="U1762" s="6">
        <f t="shared" si="138"/>
        <v>135.52000000000001</v>
      </c>
      <c r="V1762" s="6">
        <f>tbl_Raw_Data[[#This Row],[Discount_Pct]]*tbl_Raw_Data[[#This Row],[Gross_Amount]]/100</f>
        <v>6.7759999999999998</v>
      </c>
      <c r="W1762" s="6">
        <f>tbl_Raw_Data[[#This Row],[Gross_Amount]]-tbl_Raw_Data[[#This Row],[Discount_Amount]]</f>
        <v>128.744</v>
      </c>
      <c r="X1762" s="6">
        <f>tbl_Raw_Data[[#This Row],[Net_Amount_Before_Tax]]*tbl_Raw_Data[[#This Row],[Tax_Pct]]/100</f>
        <v>15.449279999999998</v>
      </c>
      <c r="Y1762" s="6">
        <f>tbl_Raw_Data[[#This Row],[Net_Amount_Before_Tax]]+tbl_Raw_Data[[#This Row],[Tax_Amount]]</f>
        <v>144.19327999999999</v>
      </c>
      <c r="Z1762" s="6">
        <f t="shared" si="139"/>
        <v>1</v>
      </c>
    </row>
    <row r="1763" spans="1:26" x14ac:dyDescent="0.3">
      <c r="A1763" s="23" t="s">
        <v>3042</v>
      </c>
      <c r="B1763" s="34">
        <v>45913</v>
      </c>
      <c r="C1763" s="23" t="s">
        <v>3043</v>
      </c>
      <c r="D1763" s="23" t="s">
        <v>183</v>
      </c>
      <c r="E1763" s="23" t="s">
        <v>184</v>
      </c>
      <c r="F1763" s="23">
        <v>122018</v>
      </c>
      <c r="G1763" s="23" t="s">
        <v>39</v>
      </c>
      <c r="H1763" s="23" t="s">
        <v>40</v>
      </c>
      <c r="I1763" s="23" t="s">
        <v>41</v>
      </c>
      <c r="J1763" s="23" t="s">
        <v>42</v>
      </c>
      <c r="K1763" s="23" t="s">
        <v>24</v>
      </c>
      <c r="L1763" s="23">
        <v>2</v>
      </c>
      <c r="M1763" s="23">
        <v>30.77</v>
      </c>
      <c r="N1763" s="23">
        <v>5</v>
      </c>
      <c r="O1763" s="23">
        <v>12</v>
      </c>
      <c r="P1763" s="23" t="s">
        <v>25</v>
      </c>
      <c r="Q1763" s="23" t="s">
        <v>90</v>
      </c>
      <c r="R1763" s="23">
        <f t="shared" si="135"/>
        <v>1</v>
      </c>
      <c r="S1763" s="23" t="str">
        <f t="shared" si="136"/>
        <v>ORD101762_20250913_CUST01881_MED001</v>
      </c>
      <c r="T1763" s="23">
        <f t="shared" si="137"/>
        <v>1</v>
      </c>
      <c r="U1763" s="6">
        <f t="shared" si="138"/>
        <v>61.54</v>
      </c>
      <c r="V1763" s="6">
        <f>tbl_Raw_Data[[#This Row],[Discount_Pct]]*tbl_Raw_Data[[#This Row],[Gross_Amount]]/100</f>
        <v>3.077</v>
      </c>
      <c r="W1763" s="6">
        <f>tbl_Raw_Data[[#This Row],[Gross_Amount]]-tbl_Raw_Data[[#This Row],[Discount_Amount]]</f>
        <v>58.463000000000001</v>
      </c>
      <c r="X1763" s="6">
        <f>tbl_Raw_Data[[#This Row],[Net_Amount_Before_Tax]]*tbl_Raw_Data[[#This Row],[Tax_Pct]]/100</f>
        <v>7.0155600000000007</v>
      </c>
      <c r="Y1763" s="6">
        <f>tbl_Raw_Data[[#This Row],[Net_Amount_Before_Tax]]+tbl_Raw_Data[[#This Row],[Tax_Amount]]</f>
        <v>65.478560000000002</v>
      </c>
      <c r="Z1763" s="6">
        <f t="shared" si="139"/>
        <v>0</v>
      </c>
    </row>
    <row r="1764" spans="1:26" x14ac:dyDescent="0.3">
      <c r="A1764" s="23" t="s">
        <v>3044</v>
      </c>
      <c r="B1764" s="34">
        <v>45990</v>
      </c>
      <c r="C1764" s="23" t="s">
        <v>3045</v>
      </c>
      <c r="D1764" s="23" t="s">
        <v>52</v>
      </c>
      <c r="E1764" s="23" t="s">
        <v>52</v>
      </c>
      <c r="F1764" s="23">
        <v>160022</v>
      </c>
      <c r="G1764" s="23" t="s">
        <v>145</v>
      </c>
      <c r="H1764" s="23" t="s">
        <v>146</v>
      </c>
      <c r="I1764" s="23" t="s">
        <v>147</v>
      </c>
      <c r="J1764" s="23" t="s">
        <v>148</v>
      </c>
      <c r="K1764" s="23" t="s">
        <v>24</v>
      </c>
      <c r="L1764" s="23">
        <v>3</v>
      </c>
      <c r="M1764" s="23">
        <v>94.46</v>
      </c>
      <c r="N1764" s="23">
        <v>0</v>
      </c>
      <c r="O1764" s="23">
        <v>12</v>
      </c>
      <c r="P1764" s="23" t="s">
        <v>43</v>
      </c>
      <c r="Q1764" s="23" t="s">
        <v>44</v>
      </c>
      <c r="R1764" s="23">
        <f t="shared" si="135"/>
        <v>1</v>
      </c>
      <c r="S1764" s="23" t="str">
        <f t="shared" si="136"/>
        <v>ORD101763_20251129_CUST02706_MED016</v>
      </c>
      <c r="T1764" s="23">
        <f t="shared" si="137"/>
        <v>1</v>
      </c>
      <c r="U1764" s="6">
        <f t="shared" si="138"/>
        <v>283.38</v>
      </c>
      <c r="V1764" s="6">
        <f>tbl_Raw_Data[[#This Row],[Discount_Pct]]*tbl_Raw_Data[[#This Row],[Gross_Amount]]/100</f>
        <v>0</v>
      </c>
      <c r="W1764" s="6">
        <f>tbl_Raw_Data[[#This Row],[Gross_Amount]]-tbl_Raw_Data[[#This Row],[Discount_Amount]]</f>
        <v>283.38</v>
      </c>
      <c r="X1764" s="6">
        <f>tbl_Raw_Data[[#This Row],[Net_Amount_Before_Tax]]*tbl_Raw_Data[[#This Row],[Tax_Pct]]/100</f>
        <v>34.005600000000001</v>
      </c>
      <c r="Y1764" s="6">
        <f>tbl_Raw_Data[[#This Row],[Net_Amount_Before_Tax]]+tbl_Raw_Data[[#This Row],[Tax_Amount]]</f>
        <v>317.38560000000001</v>
      </c>
      <c r="Z1764" s="6">
        <f t="shared" si="139"/>
        <v>1</v>
      </c>
    </row>
    <row r="1765" spans="1:26" x14ac:dyDescent="0.3">
      <c r="A1765" s="23" t="s">
        <v>3046</v>
      </c>
      <c r="B1765" s="34">
        <v>45371</v>
      </c>
      <c r="C1765" s="23" t="s">
        <v>1548</v>
      </c>
      <c r="D1765" s="23" t="s">
        <v>142</v>
      </c>
      <c r="E1765" s="23" t="s">
        <v>81</v>
      </c>
      <c r="F1765" s="23">
        <v>380001</v>
      </c>
      <c r="G1765" s="23" t="s">
        <v>102</v>
      </c>
      <c r="H1765" s="23" t="s">
        <v>103</v>
      </c>
      <c r="I1765" s="23" t="s">
        <v>104</v>
      </c>
      <c r="J1765" s="23" t="s">
        <v>64</v>
      </c>
      <c r="K1765" s="23" t="s">
        <v>57</v>
      </c>
      <c r="L1765" s="23">
        <v>1</v>
      </c>
      <c r="M1765" s="23">
        <v>104.58</v>
      </c>
      <c r="N1765" s="23">
        <v>0</v>
      </c>
      <c r="O1765" s="23">
        <v>5</v>
      </c>
      <c r="P1765" s="23" t="s">
        <v>43</v>
      </c>
      <c r="Q1765" s="23" t="s">
        <v>26</v>
      </c>
      <c r="R1765" s="23">
        <f t="shared" si="135"/>
        <v>1</v>
      </c>
      <c r="S1765" s="23" t="str">
        <f t="shared" si="136"/>
        <v>ORD101764_20240320_CUST02333_MED029</v>
      </c>
      <c r="T1765" s="23">
        <f t="shared" si="137"/>
        <v>1</v>
      </c>
      <c r="U1765" s="6">
        <f t="shared" si="138"/>
        <v>104.58</v>
      </c>
      <c r="V1765" s="6">
        <f>tbl_Raw_Data[[#This Row],[Discount_Pct]]*tbl_Raw_Data[[#This Row],[Gross_Amount]]/100</f>
        <v>0</v>
      </c>
      <c r="W1765" s="6">
        <f>tbl_Raw_Data[[#This Row],[Gross_Amount]]-tbl_Raw_Data[[#This Row],[Discount_Amount]]</f>
        <v>104.58</v>
      </c>
      <c r="X1765" s="6">
        <f>tbl_Raw_Data[[#This Row],[Net_Amount_Before_Tax]]*tbl_Raw_Data[[#This Row],[Tax_Pct]]/100</f>
        <v>5.2290000000000001</v>
      </c>
      <c r="Y1765" s="6">
        <f>tbl_Raw_Data[[#This Row],[Net_Amount_Before_Tax]]+tbl_Raw_Data[[#This Row],[Tax_Amount]]</f>
        <v>109.809</v>
      </c>
      <c r="Z1765" s="6">
        <f t="shared" si="139"/>
        <v>1</v>
      </c>
    </row>
    <row r="1766" spans="1:26" x14ac:dyDescent="0.3">
      <c r="A1766" s="23" t="s">
        <v>3047</v>
      </c>
      <c r="B1766" s="34">
        <v>45659</v>
      </c>
      <c r="C1766" s="23" t="s">
        <v>3048</v>
      </c>
      <c r="D1766" s="23" t="s">
        <v>37</v>
      </c>
      <c r="E1766" s="23" t="s">
        <v>38</v>
      </c>
      <c r="F1766" s="23">
        <v>452001</v>
      </c>
      <c r="G1766" s="23" t="s">
        <v>94</v>
      </c>
      <c r="H1766" s="23" t="s">
        <v>95</v>
      </c>
      <c r="I1766" s="23" t="s">
        <v>84</v>
      </c>
      <c r="J1766" s="23" t="s">
        <v>42</v>
      </c>
      <c r="K1766" s="23" t="s">
        <v>24</v>
      </c>
      <c r="L1766" s="23">
        <v>2</v>
      </c>
      <c r="M1766" s="23">
        <v>84.54</v>
      </c>
      <c r="N1766" s="23">
        <v>15</v>
      </c>
      <c r="O1766" s="23">
        <v>12</v>
      </c>
      <c r="P1766" s="23" t="s">
        <v>65</v>
      </c>
      <c r="Q1766" s="23" t="s">
        <v>34</v>
      </c>
      <c r="R1766" s="23">
        <f t="shared" si="135"/>
        <v>1</v>
      </c>
      <c r="S1766" s="23" t="str">
        <f t="shared" si="136"/>
        <v>ORD101765_20250102_CUST01862_MED021</v>
      </c>
      <c r="T1766" s="23">
        <f t="shared" si="137"/>
        <v>1</v>
      </c>
      <c r="U1766" s="6">
        <f t="shared" si="138"/>
        <v>169.08</v>
      </c>
      <c r="V1766" s="6">
        <f>tbl_Raw_Data[[#This Row],[Discount_Pct]]*tbl_Raw_Data[[#This Row],[Gross_Amount]]/100</f>
        <v>25.362000000000002</v>
      </c>
      <c r="W1766" s="6">
        <f>tbl_Raw_Data[[#This Row],[Gross_Amount]]-tbl_Raw_Data[[#This Row],[Discount_Amount]]</f>
        <v>143.71800000000002</v>
      </c>
      <c r="X1766" s="6">
        <f>tbl_Raw_Data[[#This Row],[Net_Amount_Before_Tax]]*tbl_Raw_Data[[#This Row],[Tax_Pct]]/100</f>
        <v>17.246160000000003</v>
      </c>
      <c r="Y1766" s="6">
        <f>tbl_Raw_Data[[#This Row],[Net_Amount_Before_Tax]]+tbl_Raw_Data[[#This Row],[Tax_Amount]]</f>
        <v>160.96416000000002</v>
      </c>
      <c r="Z1766" s="6">
        <f t="shared" si="139"/>
        <v>2</v>
      </c>
    </row>
    <row r="1767" spans="1:26" x14ac:dyDescent="0.3">
      <c r="A1767" s="23" t="s">
        <v>3049</v>
      </c>
      <c r="B1767" s="34">
        <v>45297</v>
      </c>
      <c r="C1767" s="23" t="s">
        <v>3050</v>
      </c>
      <c r="D1767" s="23" t="s">
        <v>80</v>
      </c>
      <c r="E1767" s="23" t="s">
        <v>81</v>
      </c>
      <c r="F1767" s="23">
        <v>395007</v>
      </c>
      <c r="G1767" s="23" t="s">
        <v>233</v>
      </c>
      <c r="H1767" s="23" t="s">
        <v>234</v>
      </c>
      <c r="I1767" s="23" t="s">
        <v>104</v>
      </c>
      <c r="J1767" s="23" t="s">
        <v>42</v>
      </c>
      <c r="K1767" s="23" t="s">
        <v>24</v>
      </c>
      <c r="L1767" s="23">
        <v>1</v>
      </c>
      <c r="M1767" s="23">
        <v>137.63999999999999</v>
      </c>
      <c r="N1767" s="23">
        <v>0</v>
      </c>
      <c r="O1767" s="23">
        <v>12</v>
      </c>
      <c r="P1767" s="23" t="s">
        <v>65</v>
      </c>
      <c r="Q1767" s="23" t="s">
        <v>44</v>
      </c>
      <c r="R1767" s="23">
        <f t="shared" si="135"/>
        <v>1</v>
      </c>
      <c r="S1767" s="23" t="str">
        <f t="shared" si="136"/>
        <v>ORD101766_20240106_CUST03118_MED019</v>
      </c>
      <c r="T1767" s="23">
        <f t="shared" si="137"/>
        <v>1</v>
      </c>
      <c r="U1767" s="6">
        <f t="shared" si="138"/>
        <v>137.63999999999999</v>
      </c>
      <c r="V1767" s="6">
        <f>tbl_Raw_Data[[#This Row],[Discount_Pct]]*tbl_Raw_Data[[#This Row],[Gross_Amount]]/100</f>
        <v>0</v>
      </c>
      <c r="W1767" s="6">
        <f>tbl_Raw_Data[[#This Row],[Gross_Amount]]-tbl_Raw_Data[[#This Row],[Discount_Amount]]</f>
        <v>137.63999999999999</v>
      </c>
      <c r="X1767" s="6">
        <f>tbl_Raw_Data[[#This Row],[Net_Amount_Before_Tax]]*tbl_Raw_Data[[#This Row],[Tax_Pct]]/100</f>
        <v>16.5168</v>
      </c>
      <c r="Y1767" s="6">
        <f>tbl_Raw_Data[[#This Row],[Net_Amount_Before_Tax]]+tbl_Raw_Data[[#This Row],[Tax_Amount]]</f>
        <v>154.15679999999998</v>
      </c>
      <c r="Z1767" s="6">
        <f t="shared" si="139"/>
        <v>0</v>
      </c>
    </row>
    <row r="1768" spans="1:26" x14ac:dyDescent="0.3">
      <c r="A1768" s="23" t="s">
        <v>3051</v>
      </c>
      <c r="B1768" s="34">
        <v>45412</v>
      </c>
      <c r="C1768" s="23" t="s">
        <v>3052</v>
      </c>
      <c r="D1768" s="23" t="s">
        <v>142</v>
      </c>
      <c r="E1768" s="23" t="s">
        <v>81</v>
      </c>
      <c r="F1768" s="23">
        <v>380054</v>
      </c>
      <c r="G1768" s="23" t="s">
        <v>224</v>
      </c>
      <c r="H1768" s="23" t="s">
        <v>225</v>
      </c>
      <c r="I1768" s="23" t="s">
        <v>147</v>
      </c>
      <c r="J1768" s="23" t="s">
        <v>23</v>
      </c>
      <c r="K1768" s="23" t="s">
        <v>24</v>
      </c>
      <c r="L1768" s="23">
        <v>1</v>
      </c>
      <c r="M1768" s="23">
        <v>43.41</v>
      </c>
      <c r="N1768" s="23">
        <v>10</v>
      </c>
      <c r="O1768" s="23">
        <v>12</v>
      </c>
      <c r="P1768" s="23" t="s">
        <v>33</v>
      </c>
      <c r="Q1768" s="23" t="s">
        <v>34</v>
      </c>
      <c r="R1768" s="23">
        <f t="shared" si="135"/>
        <v>1</v>
      </c>
      <c r="S1768" s="23" t="str">
        <f t="shared" si="136"/>
        <v>ORD101767_20240430_CUST01887_MED015</v>
      </c>
      <c r="T1768" s="23">
        <f t="shared" si="137"/>
        <v>1</v>
      </c>
      <c r="U1768" s="6">
        <f t="shared" si="138"/>
        <v>43.41</v>
      </c>
      <c r="V1768" s="6">
        <f>tbl_Raw_Data[[#This Row],[Discount_Pct]]*tbl_Raw_Data[[#This Row],[Gross_Amount]]/100</f>
        <v>4.3409999999999993</v>
      </c>
      <c r="W1768" s="6">
        <f>tbl_Raw_Data[[#This Row],[Gross_Amount]]-tbl_Raw_Data[[#This Row],[Discount_Amount]]</f>
        <v>39.068999999999996</v>
      </c>
      <c r="X1768" s="6">
        <f>tbl_Raw_Data[[#This Row],[Net_Amount_Before_Tax]]*tbl_Raw_Data[[#This Row],[Tax_Pct]]/100</f>
        <v>4.6882799999999998</v>
      </c>
      <c r="Y1768" s="6">
        <f>tbl_Raw_Data[[#This Row],[Net_Amount_Before_Tax]]+tbl_Raw_Data[[#This Row],[Tax_Amount]]</f>
        <v>43.757279999999994</v>
      </c>
      <c r="Z1768" s="6">
        <f t="shared" si="139"/>
        <v>2</v>
      </c>
    </row>
    <row r="1769" spans="1:26" x14ac:dyDescent="0.3">
      <c r="A1769" s="23" t="s">
        <v>3053</v>
      </c>
      <c r="B1769" s="34">
        <v>45390</v>
      </c>
      <c r="C1769" s="23" t="s">
        <v>1462</v>
      </c>
      <c r="D1769" s="23" t="s">
        <v>52</v>
      </c>
      <c r="E1769" s="23" t="s">
        <v>52</v>
      </c>
      <c r="F1769" s="23">
        <v>160036</v>
      </c>
      <c r="G1769" s="23" t="s">
        <v>167</v>
      </c>
      <c r="H1769" s="23" t="s">
        <v>168</v>
      </c>
      <c r="I1769" s="23" t="s">
        <v>113</v>
      </c>
      <c r="J1769" s="23" t="s">
        <v>42</v>
      </c>
      <c r="K1769" s="23" t="s">
        <v>24</v>
      </c>
      <c r="L1769" s="23">
        <v>3</v>
      </c>
      <c r="M1769" s="23">
        <v>195.49</v>
      </c>
      <c r="N1769" s="23">
        <v>5</v>
      </c>
      <c r="O1769" s="23">
        <v>12</v>
      </c>
      <c r="P1769" s="23" t="s">
        <v>33</v>
      </c>
      <c r="Q1769" s="23" t="s">
        <v>34</v>
      </c>
      <c r="R1769" s="23">
        <f t="shared" si="135"/>
        <v>1</v>
      </c>
      <c r="S1769" s="23" t="str">
        <f t="shared" si="136"/>
        <v>ORD101768_20240408_CUST02220_MED026</v>
      </c>
      <c r="T1769" s="23">
        <f t="shared" si="137"/>
        <v>1</v>
      </c>
      <c r="U1769" s="6">
        <f t="shared" si="138"/>
        <v>586.47</v>
      </c>
      <c r="V1769" s="6">
        <f>tbl_Raw_Data[[#This Row],[Discount_Pct]]*tbl_Raw_Data[[#This Row],[Gross_Amount]]/100</f>
        <v>29.323500000000003</v>
      </c>
      <c r="W1769" s="6">
        <f>tbl_Raw_Data[[#This Row],[Gross_Amount]]-tbl_Raw_Data[[#This Row],[Discount_Amount]]</f>
        <v>557.14650000000006</v>
      </c>
      <c r="X1769" s="6">
        <f>tbl_Raw_Data[[#This Row],[Net_Amount_Before_Tax]]*tbl_Raw_Data[[#This Row],[Tax_Pct]]/100</f>
        <v>66.857580000000013</v>
      </c>
      <c r="Y1769" s="6">
        <f>tbl_Raw_Data[[#This Row],[Net_Amount_Before_Tax]]+tbl_Raw_Data[[#This Row],[Tax_Amount]]</f>
        <v>624.00408000000004</v>
      </c>
      <c r="Z1769" s="6">
        <f t="shared" si="139"/>
        <v>6</v>
      </c>
    </row>
    <row r="1770" spans="1:26" x14ac:dyDescent="0.3">
      <c r="A1770" s="23" t="s">
        <v>3054</v>
      </c>
      <c r="B1770" s="34">
        <v>45473</v>
      </c>
      <c r="C1770" s="23" t="s">
        <v>2606</v>
      </c>
      <c r="D1770" s="23" t="s">
        <v>92</v>
      </c>
      <c r="E1770" s="23" t="s">
        <v>93</v>
      </c>
      <c r="F1770" s="23">
        <v>560001</v>
      </c>
      <c r="G1770" s="23" t="s">
        <v>53</v>
      </c>
      <c r="H1770" s="23" t="s">
        <v>54</v>
      </c>
      <c r="I1770" s="23" t="s">
        <v>55</v>
      </c>
      <c r="J1770" s="23" t="s">
        <v>56</v>
      </c>
      <c r="K1770" s="23" t="s">
        <v>57</v>
      </c>
      <c r="L1770" s="23">
        <v>5</v>
      </c>
      <c r="M1770" s="23">
        <v>53.36</v>
      </c>
      <c r="N1770" s="23">
        <v>5</v>
      </c>
      <c r="O1770" s="23">
        <v>12</v>
      </c>
      <c r="P1770" s="23" t="s">
        <v>58</v>
      </c>
      <c r="Q1770" s="23" t="s">
        <v>34</v>
      </c>
      <c r="R1770" s="23">
        <f t="shared" si="135"/>
        <v>1</v>
      </c>
      <c r="S1770" s="23" t="str">
        <f t="shared" si="136"/>
        <v>ORD101769_20240630_CUST00667_MED020</v>
      </c>
      <c r="T1770" s="23">
        <f t="shared" si="137"/>
        <v>1</v>
      </c>
      <c r="U1770" s="6">
        <f t="shared" si="138"/>
        <v>266.8</v>
      </c>
      <c r="V1770" s="6">
        <f>tbl_Raw_Data[[#This Row],[Discount_Pct]]*tbl_Raw_Data[[#This Row],[Gross_Amount]]/100</f>
        <v>13.34</v>
      </c>
      <c r="W1770" s="6">
        <f>tbl_Raw_Data[[#This Row],[Gross_Amount]]-tbl_Raw_Data[[#This Row],[Discount_Amount]]</f>
        <v>253.46</v>
      </c>
      <c r="X1770" s="6">
        <f>tbl_Raw_Data[[#This Row],[Net_Amount_Before_Tax]]*tbl_Raw_Data[[#This Row],[Tax_Pct]]/100</f>
        <v>30.415199999999999</v>
      </c>
      <c r="Y1770" s="6">
        <f>tbl_Raw_Data[[#This Row],[Net_Amount_Before_Tax]]+tbl_Raw_Data[[#This Row],[Tax_Amount]]</f>
        <v>283.87520000000001</v>
      </c>
      <c r="Z1770" s="6">
        <f t="shared" si="139"/>
        <v>3</v>
      </c>
    </row>
    <row r="1771" spans="1:26" x14ac:dyDescent="0.3">
      <c r="A1771" s="23" t="s">
        <v>3055</v>
      </c>
      <c r="B1771" s="34">
        <v>45667</v>
      </c>
      <c r="C1771" s="23" t="s">
        <v>3056</v>
      </c>
      <c r="D1771" s="23" t="s">
        <v>80</v>
      </c>
      <c r="E1771" s="23" t="s">
        <v>81</v>
      </c>
      <c r="F1771" s="23">
        <v>395010</v>
      </c>
      <c r="G1771" s="23" t="s">
        <v>107</v>
      </c>
      <c r="H1771" s="23" t="s">
        <v>108</v>
      </c>
      <c r="I1771" s="23" t="s">
        <v>63</v>
      </c>
      <c r="J1771" s="23" t="s">
        <v>42</v>
      </c>
      <c r="K1771" s="23" t="s">
        <v>57</v>
      </c>
      <c r="L1771" s="23">
        <v>1</v>
      </c>
      <c r="M1771" s="23">
        <v>97.8</v>
      </c>
      <c r="N1771" s="23">
        <v>10</v>
      </c>
      <c r="O1771" s="23">
        <v>5</v>
      </c>
      <c r="P1771" s="23" t="s">
        <v>25</v>
      </c>
      <c r="Q1771" s="23" t="s">
        <v>44</v>
      </c>
      <c r="R1771" s="23">
        <f t="shared" si="135"/>
        <v>1</v>
      </c>
      <c r="S1771" s="23" t="str">
        <f t="shared" si="136"/>
        <v>ORD101770_20250110_CUST01092_MED005</v>
      </c>
      <c r="T1771" s="23">
        <f t="shared" si="137"/>
        <v>1</v>
      </c>
      <c r="U1771" s="6">
        <f t="shared" si="138"/>
        <v>97.8</v>
      </c>
      <c r="V1771" s="6">
        <f>tbl_Raw_Data[[#This Row],[Discount_Pct]]*tbl_Raw_Data[[#This Row],[Gross_Amount]]/100</f>
        <v>9.7799999999999994</v>
      </c>
      <c r="W1771" s="6">
        <f>tbl_Raw_Data[[#This Row],[Gross_Amount]]-tbl_Raw_Data[[#This Row],[Discount_Amount]]</f>
        <v>88.02</v>
      </c>
      <c r="X1771" s="6">
        <f>tbl_Raw_Data[[#This Row],[Net_Amount_Before_Tax]]*tbl_Raw_Data[[#This Row],[Tax_Pct]]/100</f>
        <v>4.4009999999999998</v>
      </c>
      <c r="Y1771" s="6">
        <f>tbl_Raw_Data[[#This Row],[Net_Amount_Before_Tax]]+tbl_Raw_Data[[#This Row],[Tax_Amount]]</f>
        <v>92.420999999999992</v>
      </c>
      <c r="Z1771" s="6">
        <f t="shared" si="139"/>
        <v>0</v>
      </c>
    </row>
    <row r="1772" spans="1:26" x14ac:dyDescent="0.3">
      <c r="A1772" s="23" t="s">
        <v>3057</v>
      </c>
      <c r="B1772" s="34">
        <v>45809</v>
      </c>
      <c r="C1772" s="23" t="s">
        <v>228</v>
      </c>
      <c r="D1772" s="23" t="s">
        <v>19</v>
      </c>
      <c r="E1772" s="23" t="s">
        <v>19</v>
      </c>
      <c r="F1772" s="23">
        <v>110001</v>
      </c>
      <c r="G1772" s="23" t="s">
        <v>48</v>
      </c>
      <c r="H1772" s="23" t="s">
        <v>49</v>
      </c>
      <c r="I1772" s="23" t="s">
        <v>50</v>
      </c>
      <c r="J1772" s="23" t="s">
        <v>23</v>
      </c>
      <c r="K1772" s="23" t="s">
        <v>24</v>
      </c>
      <c r="L1772" s="23">
        <v>2</v>
      </c>
      <c r="M1772" s="23">
        <v>100.55</v>
      </c>
      <c r="N1772" s="23">
        <v>15</v>
      </c>
      <c r="O1772" s="23">
        <v>12</v>
      </c>
      <c r="P1772" s="23" t="s">
        <v>58</v>
      </c>
      <c r="Q1772" s="23" t="s">
        <v>34</v>
      </c>
      <c r="R1772" s="23">
        <f t="shared" si="135"/>
        <v>1</v>
      </c>
      <c r="S1772" s="23" t="str">
        <f t="shared" si="136"/>
        <v>ORD101771_20250601_CUST00518_MED028</v>
      </c>
      <c r="T1772" s="23">
        <f t="shared" si="137"/>
        <v>1</v>
      </c>
      <c r="U1772" s="6">
        <f t="shared" si="138"/>
        <v>201.1</v>
      </c>
      <c r="V1772" s="6">
        <f>tbl_Raw_Data[[#This Row],[Discount_Pct]]*tbl_Raw_Data[[#This Row],[Gross_Amount]]/100</f>
        <v>30.164999999999999</v>
      </c>
      <c r="W1772" s="6">
        <f>tbl_Raw_Data[[#This Row],[Gross_Amount]]-tbl_Raw_Data[[#This Row],[Discount_Amount]]</f>
        <v>170.935</v>
      </c>
      <c r="X1772" s="6">
        <f>tbl_Raw_Data[[#This Row],[Net_Amount_Before_Tax]]*tbl_Raw_Data[[#This Row],[Tax_Pct]]/100</f>
        <v>20.512200000000004</v>
      </c>
      <c r="Y1772" s="6">
        <f>tbl_Raw_Data[[#This Row],[Net_Amount_Before_Tax]]+tbl_Raw_Data[[#This Row],[Tax_Amount]]</f>
        <v>191.44720000000001</v>
      </c>
      <c r="Z1772" s="6">
        <f t="shared" si="139"/>
        <v>2</v>
      </c>
    </row>
    <row r="1773" spans="1:26" x14ac:dyDescent="0.3">
      <c r="A1773" s="23" t="s">
        <v>3058</v>
      </c>
      <c r="B1773" s="34">
        <v>45342</v>
      </c>
      <c r="C1773" s="23" t="s">
        <v>3059</v>
      </c>
      <c r="D1773" s="23" t="s">
        <v>52</v>
      </c>
      <c r="E1773" s="23" t="s">
        <v>52</v>
      </c>
      <c r="F1773" s="23">
        <v>160001</v>
      </c>
      <c r="G1773" s="23" t="s">
        <v>138</v>
      </c>
      <c r="H1773" s="23" t="s">
        <v>139</v>
      </c>
      <c r="I1773" s="23" t="s">
        <v>50</v>
      </c>
      <c r="J1773" s="23" t="s">
        <v>140</v>
      </c>
      <c r="K1773" s="23" t="s">
        <v>24</v>
      </c>
      <c r="L1773" s="23">
        <v>1</v>
      </c>
      <c r="M1773" s="23">
        <v>171.22</v>
      </c>
      <c r="N1773" s="23">
        <v>5</v>
      </c>
      <c r="O1773" s="23">
        <v>5</v>
      </c>
      <c r="P1773" s="23" t="s">
        <v>33</v>
      </c>
      <c r="Q1773" s="23" t="s">
        <v>34</v>
      </c>
      <c r="R1773" s="23">
        <f t="shared" si="135"/>
        <v>1</v>
      </c>
      <c r="S1773" s="23" t="str">
        <f t="shared" si="136"/>
        <v>ORD101772_20240220_CUST00260_MED013</v>
      </c>
      <c r="T1773" s="23">
        <f t="shared" si="137"/>
        <v>1</v>
      </c>
      <c r="U1773" s="6">
        <f t="shared" si="138"/>
        <v>171.22</v>
      </c>
      <c r="V1773" s="6">
        <f>tbl_Raw_Data[[#This Row],[Discount_Pct]]*tbl_Raw_Data[[#This Row],[Gross_Amount]]/100</f>
        <v>8.5609999999999999</v>
      </c>
      <c r="W1773" s="6">
        <f>tbl_Raw_Data[[#This Row],[Gross_Amount]]-tbl_Raw_Data[[#This Row],[Discount_Amount]]</f>
        <v>162.65899999999999</v>
      </c>
      <c r="X1773" s="6">
        <f>tbl_Raw_Data[[#This Row],[Net_Amount_Before_Tax]]*tbl_Raw_Data[[#This Row],[Tax_Pct]]/100</f>
        <v>8.1329499999999992</v>
      </c>
      <c r="Y1773" s="6">
        <f>tbl_Raw_Data[[#This Row],[Net_Amount_Before_Tax]]+tbl_Raw_Data[[#This Row],[Tax_Amount]]</f>
        <v>170.79194999999999</v>
      </c>
      <c r="Z1773" s="6">
        <f t="shared" si="139"/>
        <v>1</v>
      </c>
    </row>
    <row r="1774" spans="1:26" x14ac:dyDescent="0.3">
      <c r="A1774" s="23" t="s">
        <v>3060</v>
      </c>
      <c r="B1774" s="34">
        <v>45431</v>
      </c>
      <c r="C1774" s="23" t="s">
        <v>141</v>
      </c>
      <c r="D1774" s="23" t="s">
        <v>37</v>
      </c>
      <c r="E1774" s="23" t="s">
        <v>38</v>
      </c>
      <c r="F1774" s="23">
        <v>452020</v>
      </c>
      <c r="G1774" s="23" t="s">
        <v>48</v>
      </c>
      <c r="H1774" s="23" t="s">
        <v>49</v>
      </c>
      <c r="I1774" s="23" t="s">
        <v>50</v>
      </c>
      <c r="J1774" s="23" t="s">
        <v>23</v>
      </c>
      <c r="K1774" s="23" t="s">
        <v>24</v>
      </c>
      <c r="L1774" s="23">
        <v>2</v>
      </c>
      <c r="M1774" s="23">
        <v>102.08</v>
      </c>
      <c r="N1774" s="23">
        <v>0</v>
      </c>
      <c r="O1774" s="23">
        <v>12</v>
      </c>
      <c r="P1774" s="23" t="s">
        <v>65</v>
      </c>
      <c r="Q1774" s="23" t="s">
        <v>34</v>
      </c>
      <c r="R1774" s="23">
        <f t="shared" si="135"/>
        <v>1</v>
      </c>
      <c r="S1774" s="23" t="str">
        <f t="shared" si="136"/>
        <v>ORD101773_20240519_CUST01141_MED028</v>
      </c>
      <c r="T1774" s="23">
        <f t="shared" si="137"/>
        <v>1</v>
      </c>
      <c r="U1774" s="6">
        <f t="shared" si="138"/>
        <v>204.16</v>
      </c>
      <c r="V1774" s="6">
        <f>tbl_Raw_Data[[#This Row],[Discount_Pct]]*tbl_Raw_Data[[#This Row],[Gross_Amount]]/100</f>
        <v>0</v>
      </c>
      <c r="W1774" s="6">
        <f>tbl_Raw_Data[[#This Row],[Gross_Amount]]-tbl_Raw_Data[[#This Row],[Discount_Amount]]</f>
        <v>204.16</v>
      </c>
      <c r="X1774" s="6">
        <f>tbl_Raw_Data[[#This Row],[Net_Amount_Before_Tax]]*tbl_Raw_Data[[#This Row],[Tax_Pct]]/100</f>
        <v>24.499200000000002</v>
      </c>
      <c r="Y1774" s="6">
        <f>tbl_Raw_Data[[#This Row],[Net_Amount_Before_Tax]]+tbl_Raw_Data[[#This Row],[Tax_Amount]]</f>
        <v>228.6592</v>
      </c>
      <c r="Z1774" s="6">
        <f t="shared" si="139"/>
        <v>2</v>
      </c>
    </row>
    <row r="1775" spans="1:26" x14ac:dyDescent="0.3">
      <c r="A1775" s="23" t="s">
        <v>3060</v>
      </c>
      <c r="B1775" s="34">
        <v>45383</v>
      </c>
      <c r="C1775" s="23" t="s">
        <v>2041</v>
      </c>
      <c r="D1775" s="23" t="s">
        <v>72</v>
      </c>
      <c r="E1775" s="23" t="s">
        <v>73</v>
      </c>
      <c r="F1775" s="23">
        <v>302019</v>
      </c>
      <c r="G1775" s="23" t="s">
        <v>94</v>
      </c>
      <c r="H1775" s="23" t="s">
        <v>95</v>
      </c>
      <c r="I1775" s="23" t="s">
        <v>84</v>
      </c>
      <c r="J1775" s="23" t="s">
        <v>42</v>
      </c>
      <c r="K1775" s="23" t="s">
        <v>24</v>
      </c>
      <c r="L1775" s="23">
        <v>5</v>
      </c>
      <c r="M1775" s="23">
        <v>90.24</v>
      </c>
      <c r="N1775" s="23">
        <v>0</v>
      </c>
      <c r="O1775" s="23">
        <v>18</v>
      </c>
      <c r="P1775" s="23" t="s">
        <v>58</v>
      </c>
      <c r="Q1775" s="23" t="s">
        <v>90</v>
      </c>
      <c r="R1775" s="23">
        <f t="shared" si="135"/>
        <v>1</v>
      </c>
      <c r="S1775" s="23" t="str">
        <f t="shared" si="136"/>
        <v>ORD101773_20240401_CUST01989_MED021</v>
      </c>
      <c r="T1775" s="23">
        <f t="shared" si="137"/>
        <v>1</v>
      </c>
      <c r="U1775" s="6">
        <f t="shared" si="138"/>
        <v>451.2</v>
      </c>
      <c r="V1775" s="6">
        <f>tbl_Raw_Data[[#This Row],[Discount_Pct]]*tbl_Raw_Data[[#This Row],[Gross_Amount]]/100</f>
        <v>0</v>
      </c>
      <c r="W1775" s="6">
        <f>tbl_Raw_Data[[#This Row],[Gross_Amount]]-tbl_Raw_Data[[#This Row],[Discount_Amount]]</f>
        <v>451.2</v>
      </c>
      <c r="X1775" s="6">
        <f>tbl_Raw_Data[[#This Row],[Net_Amount_Before_Tax]]*tbl_Raw_Data[[#This Row],[Tax_Pct]]/100</f>
        <v>81.215999999999994</v>
      </c>
      <c r="Y1775" s="6">
        <f>tbl_Raw_Data[[#This Row],[Net_Amount_Before_Tax]]+tbl_Raw_Data[[#This Row],[Tax_Amount]]</f>
        <v>532.41599999999994</v>
      </c>
      <c r="Z1775" s="6">
        <f t="shared" si="139"/>
        <v>4</v>
      </c>
    </row>
    <row r="1776" spans="1:26" x14ac:dyDescent="0.3">
      <c r="A1776" s="23" t="s">
        <v>3061</v>
      </c>
      <c r="B1776" s="34">
        <v>45431</v>
      </c>
      <c r="C1776" s="23" t="s">
        <v>2248</v>
      </c>
      <c r="D1776" s="23" t="s">
        <v>159</v>
      </c>
      <c r="E1776" s="23" t="s">
        <v>47</v>
      </c>
      <c r="F1776" s="23">
        <v>400001</v>
      </c>
      <c r="G1776" s="23" t="s">
        <v>138</v>
      </c>
      <c r="H1776" s="23" t="s">
        <v>139</v>
      </c>
      <c r="I1776" s="23" t="s">
        <v>50</v>
      </c>
      <c r="J1776" s="23" t="s">
        <v>140</v>
      </c>
      <c r="K1776" s="23" t="s">
        <v>24</v>
      </c>
      <c r="L1776" s="23">
        <v>5</v>
      </c>
      <c r="M1776" s="23">
        <v>164.22</v>
      </c>
      <c r="N1776" s="23">
        <v>15</v>
      </c>
      <c r="O1776" s="23">
        <v>5</v>
      </c>
      <c r="P1776" s="23" t="s">
        <v>33</v>
      </c>
      <c r="Q1776" s="23" t="s">
        <v>34</v>
      </c>
      <c r="R1776" s="23">
        <f t="shared" si="135"/>
        <v>1</v>
      </c>
      <c r="S1776" s="23" t="str">
        <f t="shared" si="136"/>
        <v>ORD101775_20240519_CUST01720_MED013</v>
      </c>
      <c r="T1776" s="23">
        <f t="shared" si="137"/>
        <v>1</v>
      </c>
      <c r="U1776" s="6">
        <f t="shared" si="138"/>
        <v>821.1</v>
      </c>
      <c r="V1776" s="6">
        <f>tbl_Raw_Data[[#This Row],[Discount_Pct]]*tbl_Raw_Data[[#This Row],[Gross_Amount]]/100</f>
        <v>123.16500000000001</v>
      </c>
      <c r="W1776" s="6">
        <f>tbl_Raw_Data[[#This Row],[Gross_Amount]]-tbl_Raw_Data[[#This Row],[Discount_Amount]]</f>
        <v>697.93500000000006</v>
      </c>
      <c r="X1776" s="6">
        <f>tbl_Raw_Data[[#This Row],[Net_Amount_Before_Tax]]*tbl_Raw_Data[[#This Row],[Tax_Pct]]/100</f>
        <v>34.896750000000004</v>
      </c>
      <c r="Y1776" s="6">
        <f>tbl_Raw_Data[[#This Row],[Net_Amount_Before_Tax]]+tbl_Raw_Data[[#This Row],[Tax_Amount]]</f>
        <v>732.83175000000006</v>
      </c>
      <c r="Z1776" s="6">
        <f t="shared" si="139"/>
        <v>2</v>
      </c>
    </row>
    <row r="1777" spans="1:26" x14ac:dyDescent="0.3">
      <c r="A1777" s="23" t="s">
        <v>3061</v>
      </c>
      <c r="B1777" s="34">
        <v>45651</v>
      </c>
      <c r="C1777" s="23" t="s">
        <v>822</v>
      </c>
      <c r="D1777" s="23" t="s">
        <v>52</v>
      </c>
      <c r="E1777" s="23" t="s">
        <v>52</v>
      </c>
      <c r="F1777" s="23">
        <v>160001</v>
      </c>
      <c r="G1777" s="23" t="s">
        <v>82</v>
      </c>
      <c r="H1777" s="23" t="s">
        <v>83</v>
      </c>
      <c r="I1777" s="23" t="s">
        <v>84</v>
      </c>
      <c r="J1777" s="23" t="s">
        <v>85</v>
      </c>
      <c r="K1777" s="23" t="s">
        <v>24</v>
      </c>
      <c r="L1777" s="23">
        <v>3</v>
      </c>
      <c r="M1777" s="23">
        <v>267.88</v>
      </c>
      <c r="N1777" s="23">
        <v>0</v>
      </c>
      <c r="O1777" s="23">
        <v>5</v>
      </c>
      <c r="P1777" s="23" t="s">
        <v>89</v>
      </c>
      <c r="Q1777" s="23" t="s">
        <v>34</v>
      </c>
      <c r="R1777" s="23">
        <f t="shared" si="135"/>
        <v>1</v>
      </c>
      <c r="S1777" s="23" t="str">
        <f t="shared" si="136"/>
        <v>ORD101775_20241225_CUST02304_MED023</v>
      </c>
      <c r="T1777" s="23">
        <f t="shared" si="137"/>
        <v>1</v>
      </c>
      <c r="U1777" s="6">
        <f t="shared" si="138"/>
        <v>803.64</v>
      </c>
      <c r="V1777" s="6">
        <f>tbl_Raw_Data[[#This Row],[Discount_Pct]]*tbl_Raw_Data[[#This Row],[Gross_Amount]]/100</f>
        <v>0</v>
      </c>
      <c r="W1777" s="6">
        <f>tbl_Raw_Data[[#This Row],[Gross_Amount]]-tbl_Raw_Data[[#This Row],[Discount_Amount]]</f>
        <v>803.64</v>
      </c>
      <c r="X1777" s="6">
        <f>tbl_Raw_Data[[#This Row],[Net_Amount_Before_Tax]]*tbl_Raw_Data[[#This Row],[Tax_Pct]]/100</f>
        <v>40.181999999999995</v>
      </c>
      <c r="Y1777" s="6">
        <f>tbl_Raw_Data[[#This Row],[Net_Amount_Before_Tax]]+tbl_Raw_Data[[#This Row],[Tax_Amount]]</f>
        <v>843.822</v>
      </c>
      <c r="Z1777" s="6">
        <f t="shared" si="139"/>
        <v>2</v>
      </c>
    </row>
    <row r="1778" spans="1:26" x14ac:dyDescent="0.3">
      <c r="A1778" s="23" t="s">
        <v>3062</v>
      </c>
      <c r="B1778" s="34">
        <v>45403</v>
      </c>
      <c r="C1778" s="23" t="s">
        <v>3063</v>
      </c>
      <c r="D1778" s="23" t="s">
        <v>52</v>
      </c>
      <c r="E1778" s="23" t="s">
        <v>52</v>
      </c>
      <c r="F1778" s="23">
        <v>160019</v>
      </c>
      <c r="G1778" s="23" t="s">
        <v>68</v>
      </c>
      <c r="H1778" s="23" t="s">
        <v>69</v>
      </c>
      <c r="I1778" s="23" t="s">
        <v>55</v>
      </c>
      <c r="J1778" s="23" t="s">
        <v>56</v>
      </c>
      <c r="K1778" s="23" t="s">
        <v>24</v>
      </c>
      <c r="L1778" s="23">
        <v>1</v>
      </c>
      <c r="M1778" s="23">
        <v>27.87</v>
      </c>
      <c r="N1778" s="23">
        <v>10</v>
      </c>
      <c r="O1778" s="23">
        <v>5</v>
      </c>
      <c r="P1778" s="23" t="s">
        <v>43</v>
      </c>
      <c r="Q1778" s="23" t="s">
        <v>90</v>
      </c>
      <c r="R1778" s="23">
        <f t="shared" si="135"/>
        <v>1</v>
      </c>
      <c r="S1778" s="23" t="str">
        <f t="shared" si="136"/>
        <v>ORD101777_20240421_CUST03344_MED003</v>
      </c>
      <c r="T1778" s="23">
        <f t="shared" si="137"/>
        <v>1</v>
      </c>
      <c r="U1778" s="6">
        <f t="shared" si="138"/>
        <v>27.87</v>
      </c>
      <c r="V1778" s="6">
        <f>tbl_Raw_Data[[#This Row],[Discount_Pct]]*tbl_Raw_Data[[#This Row],[Gross_Amount]]/100</f>
        <v>2.7869999999999999</v>
      </c>
      <c r="W1778" s="6">
        <f>tbl_Raw_Data[[#This Row],[Gross_Amount]]-tbl_Raw_Data[[#This Row],[Discount_Amount]]</f>
        <v>25.083000000000002</v>
      </c>
      <c r="X1778" s="6">
        <f>tbl_Raw_Data[[#This Row],[Net_Amount_Before_Tax]]*tbl_Raw_Data[[#This Row],[Tax_Pct]]/100</f>
        <v>1.2541500000000001</v>
      </c>
      <c r="Y1778" s="6">
        <f>tbl_Raw_Data[[#This Row],[Net_Amount_Before_Tax]]+tbl_Raw_Data[[#This Row],[Tax_Amount]]</f>
        <v>26.337150000000001</v>
      </c>
      <c r="Z1778" s="6">
        <f t="shared" si="139"/>
        <v>0</v>
      </c>
    </row>
    <row r="1779" spans="1:26" x14ac:dyDescent="0.3">
      <c r="A1779" s="23" t="s">
        <v>3062</v>
      </c>
      <c r="B1779" s="34">
        <v>45875</v>
      </c>
      <c r="C1779" s="23" t="s">
        <v>1336</v>
      </c>
      <c r="D1779" s="23" t="s">
        <v>28</v>
      </c>
      <c r="E1779" s="23" t="s">
        <v>29</v>
      </c>
      <c r="F1779" s="23">
        <v>500001</v>
      </c>
      <c r="G1779" s="23" t="s">
        <v>192</v>
      </c>
      <c r="H1779" s="23" t="s">
        <v>193</v>
      </c>
      <c r="I1779" s="23" t="s">
        <v>41</v>
      </c>
      <c r="J1779" s="23" t="s">
        <v>194</v>
      </c>
      <c r="K1779" s="23" t="s">
        <v>24</v>
      </c>
      <c r="L1779" s="23">
        <v>1</v>
      </c>
      <c r="M1779" s="23">
        <v>28.77</v>
      </c>
      <c r="N1779" s="23">
        <v>5</v>
      </c>
      <c r="O1779" s="23">
        <v>5</v>
      </c>
      <c r="P1779" s="23" t="s">
        <v>25</v>
      </c>
      <c r="Q1779" s="23" t="s">
        <v>90</v>
      </c>
      <c r="R1779" s="23">
        <f t="shared" si="135"/>
        <v>1</v>
      </c>
      <c r="S1779" s="23" t="str">
        <f t="shared" si="136"/>
        <v>ORD101777_20250806_CUST00558_MED002</v>
      </c>
      <c r="T1779" s="23">
        <f t="shared" si="137"/>
        <v>1</v>
      </c>
      <c r="U1779" s="6">
        <f t="shared" si="138"/>
        <v>28.77</v>
      </c>
      <c r="V1779" s="6">
        <f>tbl_Raw_Data[[#This Row],[Discount_Pct]]*tbl_Raw_Data[[#This Row],[Gross_Amount]]/100</f>
        <v>1.4384999999999999</v>
      </c>
      <c r="W1779" s="6">
        <f>tbl_Raw_Data[[#This Row],[Gross_Amount]]-tbl_Raw_Data[[#This Row],[Discount_Amount]]</f>
        <v>27.331499999999998</v>
      </c>
      <c r="X1779" s="6">
        <f>tbl_Raw_Data[[#This Row],[Net_Amount_Before_Tax]]*tbl_Raw_Data[[#This Row],[Tax_Pct]]/100</f>
        <v>1.3665750000000001</v>
      </c>
      <c r="Y1779" s="6">
        <f>tbl_Raw_Data[[#This Row],[Net_Amount_Before_Tax]]+tbl_Raw_Data[[#This Row],[Tax_Amount]]</f>
        <v>28.698074999999999</v>
      </c>
      <c r="Z1779" s="6">
        <f t="shared" si="139"/>
        <v>2</v>
      </c>
    </row>
    <row r="1780" spans="1:26" x14ac:dyDescent="0.3">
      <c r="A1780" s="23" t="s">
        <v>3064</v>
      </c>
      <c r="B1780" s="34">
        <v>46009</v>
      </c>
      <c r="C1780" s="23" t="s">
        <v>3065</v>
      </c>
      <c r="D1780" s="23" t="s">
        <v>52</v>
      </c>
      <c r="E1780" s="23" t="s">
        <v>52</v>
      </c>
      <c r="F1780" s="23">
        <v>160019</v>
      </c>
      <c r="G1780" s="23" t="s">
        <v>68</v>
      </c>
      <c r="H1780" s="23" t="s">
        <v>69</v>
      </c>
      <c r="I1780" s="23" t="s">
        <v>55</v>
      </c>
      <c r="J1780" s="23" t="s">
        <v>56</v>
      </c>
      <c r="K1780" s="23" t="s">
        <v>24</v>
      </c>
      <c r="L1780" s="23">
        <v>4</v>
      </c>
      <c r="M1780" s="23">
        <v>28.98</v>
      </c>
      <c r="N1780" s="23">
        <v>5</v>
      </c>
      <c r="O1780" s="23">
        <v>18</v>
      </c>
      <c r="P1780" s="23" t="s">
        <v>58</v>
      </c>
      <c r="Q1780" s="23" t="s">
        <v>34</v>
      </c>
      <c r="R1780" s="23">
        <f t="shared" si="135"/>
        <v>1</v>
      </c>
      <c r="S1780" s="23" t="str">
        <f t="shared" si="136"/>
        <v>ORD101779_20251218_CUST03400_MED003</v>
      </c>
      <c r="T1780" s="23">
        <f t="shared" si="137"/>
        <v>1</v>
      </c>
      <c r="U1780" s="6">
        <f t="shared" si="138"/>
        <v>115.92</v>
      </c>
      <c r="V1780" s="6">
        <f>tbl_Raw_Data[[#This Row],[Discount_Pct]]*tbl_Raw_Data[[#This Row],[Gross_Amount]]/100</f>
        <v>5.7960000000000003</v>
      </c>
      <c r="W1780" s="6">
        <f>tbl_Raw_Data[[#This Row],[Gross_Amount]]-tbl_Raw_Data[[#This Row],[Discount_Amount]]</f>
        <v>110.124</v>
      </c>
      <c r="X1780" s="6">
        <f>tbl_Raw_Data[[#This Row],[Net_Amount_Before_Tax]]*tbl_Raw_Data[[#This Row],[Tax_Pct]]/100</f>
        <v>19.822320000000001</v>
      </c>
      <c r="Y1780" s="6">
        <f>tbl_Raw_Data[[#This Row],[Net_Amount_Before_Tax]]+tbl_Raw_Data[[#This Row],[Tax_Amount]]</f>
        <v>129.94631999999999</v>
      </c>
      <c r="Z1780" s="6">
        <f t="shared" si="139"/>
        <v>2</v>
      </c>
    </row>
    <row r="1781" spans="1:26" x14ac:dyDescent="0.3">
      <c r="A1781" s="23" t="s">
        <v>3066</v>
      </c>
      <c r="B1781" s="34">
        <v>45953</v>
      </c>
      <c r="C1781" s="23" t="s">
        <v>3067</v>
      </c>
      <c r="D1781" s="23" t="s">
        <v>183</v>
      </c>
      <c r="E1781" s="23" t="s">
        <v>184</v>
      </c>
      <c r="F1781" s="23">
        <v>122016</v>
      </c>
      <c r="G1781" s="23" t="s">
        <v>233</v>
      </c>
      <c r="H1781" s="23" t="s">
        <v>234</v>
      </c>
      <c r="I1781" s="23" t="s">
        <v>104</v>
      </c>
      <c r="J1781" s="23" t="s">
        <v>42</v>
      </c>
      <c r="K1781" s="23" t="s">
        <v>24</v>
      </c>
      <c r="L1781" s="23">
        <v>2</v>
      </c>
      <c r="M1781" s="23">
        <v>148.72999999999999</v>
      </c>
      <c r="N1781" s="23">
        <v>5</v>
      </c>
      <c r="O1781" s="23">
        <v>5</v>
      </c>
      <c r="P1781" s="23" t="s">
        <v>65</v>
      </c>
      <c r="Q1781" s="23" t="s">
        <v>34</v>
      </c>
      <c r="R1781" s="23">
        <f t="shared" si="135"/>
        <v>1</v>
      </c>
      <c r="S1781" s="23" t="str">
        <f t="shared" si="136"/>
        <v>ORD101780_20251023_CUST00577_MED019</v>
      </c>
      <c r="T1781" s="23">
        <f t="shared" si="137"/>
        <v>1</v>
      </c>
      <c r="U1781" s="6">
        <f t="shared" si="138"/>
        <v>297.45999999999998</v>
      </c>
      <c r="V1781" s="6">
        <f>tbl_Raw_Data[[#This Row],[Discount_Pct]]*tbl_Raw_Data[[#This Row],[Gross_Amount]]/100</f>
        <v>14.872999999999999</v>
      </c>
      <c r="W1781" s="6">
        <f>tbl_Raw_Data[[#This Row],[Gross_Amount]]-tbl_Raw_Data[[#This Row],[Discount_Amount]]</f>
        <v>282.58699999999999</v>
      </c>
      <c r="X1781" s="6">
        <f>tbl_Raw_Data[[#This Row],[Net_Amount_Before_Tax]]*tbl_Raw_Data[[#This Row],[Tax_Pct]]/100</f>
        <v>14.129349999999999</v>
      </c>
      <c r="Y1781" s="6">
        <f>tbl_Raw_Data[[#This Row],[Net_Amount_Before_Tax]]+tbl_Raw_Data[[#This Row],[Tax_Amount]]</f>
        <v>296.71634999999998</v>
      </c>
      <c r="Z1781" s="6">
        <f t="shared" si="139"/>
        <v>3</v>
      </c>
    </row>
    <row r="1782" spans="1:26" x14ac:dyDescent="0.3">
      <c r="A1782" s="23" t="s">
        <v>3068</v>
      </c>
      <c r="B1782" s="34">
        <v>45577</v>
      </c>
      <c r="C1782" s="23" t="s">
        <v>3069</v>
      </c>
      <c r="D1782" s="23" t="s">
        <v>183</v>
      </c>
      <c r="E1782" s="23" t="s">
        <v>184</v>
      </c>
      <c r="F1782" s="23">
        <v>122018</v>
      </c>
      <c r="G1782" s="23" t="s">
        <v>61</v>
      </c>
      <c r="H1782" s="23" t="s">
        <v>62</v>
      </c>
      <c r="I1782" s="23" t="s">
        <v>63</v>
      </c>
      <c r="J1782" s="23" t="s">
        <v>64</v>
      </c>
      <c r="K1782" s="23" t="s">
        <v>57</v>
      </c>
      <c r="L1782" s="23">
        <v>1</v>
      </c>
      <c r="M1782" s="23">
        <v>118.56</v>
      </c>
      <c r="N1782" s="23">
        <v>15</v>
      </c>
      <c r="O1782" s="23">
        <v>18</v>
      </c>
      <c r="P1782" s="23" t="s">
        <v>43</v>
      </c>
      <c r="Q1782" s="23" t="s">
        <v>90</v>
      </c>
      <c r="R1782" s="23">
        <f t="shared" si="135"/>
        <v>1</v>
      </c>
      <c r="S1782" s="23" t="str">
        <f t="shared" si="136"/>
        <v>ORD101781_20241012_CUST01935_MED004</v>
      </c>
      <c r="T1782" s="23">
        <f t="shared" si="137"/>
        <v>1</v>
      </c>
      <c r="U1782" s="6">
        <f t="shared" si="138"/>
        <v>118.56</v>
      </c>
      <c r="V1782" s="6">
        <f>tbl_Raw_Data[[#This Row],[Discount_Pct]]*tbl_Raw_Data[[#This Row],[Gross_Amount]]/100</f>
        <v>17.784000000000002</v>
      </c>
      <c r="W1782" s="6">
        <f>tbl_Raw_Data[[#This Row],[Gross_Amount]]-tbl_Raw_Data[[#This Row],[Discount_Amount]]</f>
        <v>100.776</v>
      </c>
      <c r="X1782" s="6">
        <f>tbl_Raw_Data[[#This Row],[Net_Amount_Before_Tax]]*tbl_Raw_Data[[#This Row],[Tax_Pct]]/100</f>
        <v>18.139679999999998</v>
      </c>
      <c r="Y1782" s="6">
        <f>tbl_Raw_Data[[#This Row],[Net_Amount_Before_Tax]]+tbl_Raw_Data[[#This Row],[Tax_Amount]]</f>
        <v>118.91567999999999</v>
      </c>
      <c r="Z1782" s="6">
        <f t="shared" si="139"/>
        <v>2</v>
      </c>
    </row>
    <row r="1783" spans="1:26" x14ac:dyDescent="0.3">
      <c r="A1783" s="23" t="s">
        <v>3070</v>
      </c>
      <c r="B1783" s="34">
        <v>45610</v>
      </c>
      <c r="C1783" s="23" t="s">
        <v>3071</v>
      </c>
      <c r="D1783" s="23" t="s">
        <v>72</v>
      </c>
      <c r="E1783" s="23" t="s">
        <v>73</v>
      </c>
      <c r="F1783" s="23">
        <v>302019</v>
      </c>
      <c r="G1783" s="23" t="s">
        <v>68</v>
      </c>
      <c r="H1783" s="23" t="s">
        <v>69</v>
      </c>
      <c r="I1783" s="23" t="s">
        <v>55</v>
      </c>
      <c r="J1783" s="23" t="s">
        <v>56</v>
      </c>
      <c r="K1783" s="23" t="s">
        <v>24</v>
      </c>
      <c r="L1783" s="23">
        <v>1</v>
      </c>
      <c r="M1783" s="23">
        <v>30.47</v>
      </c>
      <c r="N1783" s="23">
        <v>10</v>
      </c>
      <c r="O1783" s="23">
        <v>5</v>
      </c>
      <c r="P1783" s="23" t="s">
        <v>65</v>
      </c>
      <c r="Q1783" s="23" t="s">
        <v>34</v>
      </c>
      <c r="R1783" s="23">
        <f t="shared" si="135"/>
        <v>1</v>
      </c>
      <c r="S1783" s="23" t="str">
        <f t="shared" si="136"/>
        <v>ORD101782_20241114_CUST03322_MED003</v>
      </c>
      <c r="T1783" s="23">
        <f t="shared" si="137"/>
        <v>1</v>
      </c>
      <c r="U1783" s="6">
        <f t="shared" si="138"/>
        <v>30.47</v>
      </c>
      <c r="V1783" s="6">
        <f>tbl_Raw_Data[[#This Row],[Discount_Pct]]*tbl_Raw_Data[[#This Row],[Gross_Amount]]/100</f>
        <v>3.0469999999999997</v>
      </c>
      <c r="W1783" s="6">
        <f>tbl_Raw_Data[[#This Row],[Gross_Amount]]-tbl_Raw_Data[[#This Row],[Discount_Amount]]</f>
        <v>27.422999999999998</v>
      </c>
      <c r="X1783" s="6">
        <f>tbl_Raw_Data[[#This Row],[Net_Amount_Before_Tax]]*tbl_Raw_Data[[#This Row],[Tax_Pct]]/100</f>
        <v>1.3711499999999999</v>
      </c>
      <c r="Y1783" s="6">
        <f>tbl_Raw_Data[[#This Row],[Net_Amount_Before_Tax]]+tbl_Raw_Data[[#This Row],[Tax_Amount]]</f>
        <v>28.794149999999998</v>
      </c>
      <c r="Z1783" s="6">
        <f t="shared" si="139"/>
        <v>3</v>
      </c>
    </row>
    <row r="1784" spans="1:26" x14ac:dyDescent="0.3">
      <c r="A1784" s="23" t="s">
        <v>3072</v>
      </c>
      <c r="B1784" s="34">
        <v>45866</v>
      </c>
      <c r="C1784" s="23" t="s">
        <v>3073</v>
      </c>
      <c r="D1784" s="23" t="s">
        <v>123</v>
      </c>
      <c r="E1784" s="23" t="s">
        <v>101</v>
      </c>
      <c r="F1784" s="23">
        <v>226010</v>
      </c>
      <c r="G1784" s="23" t="s">
        <v>138</v>
      </c>
      <c r="H1784" s="23" t="s">
        <v>139</v>
      </c>
      <c r="I1784" s="23" t="s">
        <v>50</v>
      </c>
      <c r="J1784" s="23" t="s">
        <v>140</v>
      </c>
      <c r="K1784" s="23" t="s">
        <v>24</v>
      </c>
      <c r="L1784" s="23">
        <v>1</v>
      </c>
      <c r="M1784" s="23">
        <v>148.71</v>
      </c>
      <c r="N1784" s="23">
        <v>5</v>
      </c>
      <c r="O1784" s="23">
        <v>5</v>
      </c>
      <c r="P1784" s="23" t="s">
        <v>58</v>
      </c>
      <c r="Q1784" s="23" t="s">
        <v>44</v>
      </c>
      <c r="R1784" s="23">
        <f t="shared" si="135"/>
        <v>1</v>
      </c>
      <c r="S1784" s="23" t="str">
        <f t="shared" si="136"/>
        <v>ORD101783_20250728_CUST02720_MED013</v>
      </c>
      <c r="T1784" s="23">
        <f t="shared" si="137"/>
        <v>1</v>
      </c>
      <c r="U1784" s="6">
        <f t="shared" si="138"/>
        <v>148.71</v>
      </c>
      <c r="V1784" s="6">
        <f>tbl_Raw_Data[[#This Row],[Discount_Pct]]*tbl_Raw_Data[[#This Row],[Gross_Amount]]/100</f>
        <v>7.4355000000000011</v>
      </c>
      <c r="W1784" s="6">
        <f>tbl_Raw_Data[[#This Row],[Gross_Amount]]-tbl_Raw_Data[[#This Row],[Discount_Amount]]</f>
        <v>141.27450000000002</v>
      </c>
      <c r="X1784" s="6">
        <f>tbl_Raw_Data[[#This Row],[Net_Amount_Before_Tax]]*tbl_Raw_Data[[#This Row],[Tax_Pct]]/100</f>
        <v>7.0637250000000007</v>
      </c>
      <c r="Y1784" s="6">
        <f>tbl_Raw_Data[[#This Row],[Net_Amount_Before_Tax]]+tbl_Raw_Data[[#This Row],[Tax_Amount]]</f>
        <v>148.33822500000002</v>
      </c>
      <c r="Z1784" s="6">
        <f t="shared" si="139"/>
        <v>2</v>
      </c>
    </row>
    <row r="1785" spans="1:26" x14ac:dyDescent="0.3">
      <c r="A1785" s="23" t="s">
        <v>3074</v>
      </c>
      <c r="B1785" s="34">
        <v>45828</v>
      </c>
      <c r="C1785" s="23" t="s">
        <v>2285</v>
      </c>
      <c r="D1785" s="23" t="s">
        <v>80</v>
      </c>
      <c r="E1785" s="23" t="s">
        <v>81</v>
      </c>
      <c r="F1785" s="23">
        <v>395001</v>
      </c>
      <c r="G1785" s="23" t="s">
        <v>111</v>
      </c>
      <c r="H1785" s="23" t="s">
        <v>112</v>
      </c>
      <c r="I1785" s="23" t="s">
        <v>113</v>
      </c>
      <c r="J1785" s="23" t="s">
        <v>114</v>
      </c>
      <c r="K1785" s="23" t="s">
        <v>24</v>
      </c>
      <c r="L1785" s="23">
        <v>1</v>
      </c>
      <c r="M1785" s="23">
        <v>105.95</v>
      </c>
      <c r="N1785" s="23">
        <v>0</v>
      </c>
      <c r="O1785" s="23">
        <v>12</v>
      </c>
      <c r="P1785" s="23" t="s">
        <v>33</v>
      </c>
      <c r="Q1785" s="23" t="s">
        <v>34</v>
      </c>
      <c r="R1785" s="23">
        <f t="shared" si="135"/>
        <v>1</v>
      </c>
      <c r="S1785" s="23" t="str">
        <f t="shared" si="136"/>
        <v>ORD101784_20250620_CUST03130_MED027</v>
      </c>
      <c r="T1785" s="23">
        <f t="shared" si="137"/>
        <v>1</v>
      </c>
      <c r="U1785" s="6">
        <f t="shared" si="138"/>
        <v>105.95</v>
      </c>
      <c r="V1785" s="6">
        <f>tbl_Raw_Data[[#This Row],[Discount_Pct]]*tbl_Raw_Data[[#This Row],[Gross_Amount]]/100</f>
        <v>0</v>
      </c>
      <c r="W1785" s="6">
        <f>tbl_Raw_Data[[#This Row],[Gross_Amount]]-tbl_Raw_Data[[#This Row],[Discount_Amount]]</f>
        <v>105.95</v>
      </c>
      <c r="X1785" s="6">
        <f>tbl_Raw_Data[[#This Row],[Net_Amount_Before_Tax]]*tbl_Raw_Data[[#This Row],[Tax_Pct]]/100</f>
        <v>12.714</v>
      </c>
      <c r="Y1785" s="6">
        <f>tbl_Raw_Data[[#This Row],[Net_Amount_Before_Tax]]+tbl_Raw_Data[[#This Row],[Tax_Amount]]</f>
        <v>118.664</v>
      </c>
      <c r="Z1785" s="6">
        <f t="shared" si="139"/>
        <v>3</v>
      </c>
    </row>
    <row r="1786" spans="1:26" x14ac:dyDescent="0.3">
      <c r="A1786" s="23" t="s">
        <v>3075</v>
      </c>
      <c r="B1786" s="34">
        <v>45737</v>
      </c>
      <c r="C1786" s="23" t="s">
        <v>454</v>
      </c>
      <c r="D1786" s="23" t="s">
        <v>100</v>
      </c>
      <c r="E1786" s="23" t="s">
        <v>101</v>
      </c>
      <c r="F1786" s="23">
        <v>201304</v>
      </c>
      <c r="G1786" s="23" t="s">
        <v>160</v>
      </c>
      <c r="H1786" s="23" t="s">
        <v>161</v>
      </c>
      <c r="I1786" s="23" t="s">
        <v>50</v>
      </c>
      <c r="J1786" s="23" t="s">
        <v>23</v>
      </c>
      <c r="K1786" s="23" t="s">
        <v>24</v>
      </c>
      <c r="L1786" s="23">
        <v>2</v>
      </c>
      <c r="M1786" s="23">
        <v>150.63</v>
      </c>
      <c r="N1786" s="23">
        <v>0</v>
      </c>
      <c r="O1786" s="23">
        <v>18</v>
      </c>
      <c r="P1786" s="23" t="s">
        <v>65</v>
      </c>
      <c r="Q1786" s="23" t="s">
        <v>34</v>
      </c>
      <c r="R1786" s="23">
        <f t="shared" si="135"/>
        <v>1</v>
      </c>
      <c r="S1786" s="23" t="str">
        <f t="shared" si="136"/>
        <v>ORD101785_20250321_CUST00160_MED014</v>
      </c>
      <c r="T1786" s="23">
        <f t="shared" si="137"/>
        <v>1</v>
      </c>
      <c r="U1786" s="6">
        <f t="shared" si="138"/>
        <v>301.26</v>
      </c>
      <c r="V1786" s="6">
        <f>tbl_Raw_Data[[#This Row],[Discount_Pct]]*tbl_Raw_Data[[#This Row],[Gross_Amount]]/100</f>
        <v>0</v>
      </c>
      <c r="W1786" s="6">
        <f>tbl_Raw_Data[[#This Row],[Gross_Amount]]-tbl_Raw_Data[[#This Row],[Discount_Amount]]</f>
        <v>301.26</v>
      </c>
      <c r="X1786" s="6">
        <f>tbl_Raw_Data[[#This Row],[Net_Amount_Before_Tax]]*tbl_Raw_Data[[#This Row],[Tax_Pct]]/100</f>
        <v>54.226800000000004</v>
      </c>
      <c r="Y1786" s="6">
        <f>tbl_Raw_Data[[#This Row],[Net_Amount_Before_Tax]]+tbl_Raw_Data[[#This Row],[Tax_Amount]]</f>
        <v>355.48680000000002</v>
      </c>
      <c r="Z1786" s="6">
        <f t="shared" si="139"/>
        <v>3</v>
      </c>
    </row>
    <row r="1787" spans="1:26" x14ac:dyDescent="0.3">
      <c r="A1787" s="23" t="s">
        <v>3076</v>
      </c>
      <c r="B1787" s="34">
        <v>45473</v>
      </c>
      <c r="C1787" s="23" t="s">
        <v>1581</v>
      </c>
      <c r="D1787" s="23" t="s">
        <v>183</v>
      </c>
      <c r="E1787" s="23" t="s">
        <v>184</v>
      </c>
      <c r="F1787" s="23">
        <v>122016</v>
      </c>
      <c r="G1787" s="23" t="s">
        <v>74</v>
      </c>
      <c r="H1787" s="23" t="s">
        <v>75</v>
      </c>
      <c r="I1787" s="23" t="s">
        <v>76</v>
      </c>
      <c r="J1787" s="23" t="s">
        <v>77</v>
      </c>
      <c r="K1787" s="23" t="s">
        <v>57</v>
      </c>
      <c r="L1787" s="23">
        <v>1</v>
      </c>
      <c r="M1787" s="23">
        <v>70.989999999999995</v>
      </c>
      <c r="N1787" s="23">
        <v>15</v>
      </c>
      <c r="O1787" s="23">
        <v>5</v>
      </c>
      <c r="P1787" s="23" t="s">
        <v>43</v>
      </c>
      <c r="Q1787" s="23" t="s">
        <v>34</v>
      </c>
      <c r="R1787" s="23">
        <f t="shared" si="135"/>
        <v>1</v>
      </c>
      <c r="S1787" s="23" t="str">
        <f t="shared" si="136"/>
        <v>ORD101786_20240630_CUST01303_MED008</v>
      </c>
      <c r="T1787" s="23">
        <f t="shared" si="137"/>
        <v>1</v>
      </c>
      <c r="U1787" s="6">
        <f t="shared" si="138"/>
        <v>70.989999999999995</v>
      </c>
      <c r="V1787" s="6">
        <f>tbl_Raw_Data[[#This Row],[Discount_Pct]]*tbl_Raw_Data[[#This Row],[Gross_Amount]]/100</f>
        <v>10.648499999999999</v>
      </c>
      <c r="W1787" s="6">
        <f>tbl_Raw_Data[[#This Row],[Gross_Amount]]-tbl_Raw_Data[[#This Row],[Discount_Amount]]</f>
        <v>60.341499999999996</v>
      </c>
      <c r="X1787" s="6">
        <f>tbl_Raw_Data[[#This Row],[Net_Amount_Before_Tax]]*tbl_Raw_Data[[#This Row],[Tax_Pct]]/100</f>
        <v>3.0170749999999997</v>
      </c>
      <c r="Y1787" s="6">
        <f>tbl_Raw_Data[[#This Row],[Net_Amount_Before_Tax]]+tbl_Raw_Data[[#This Row],[Tax_Amount]]</f>
        <v>63.358574999999995</v>
      </c>
      <c r="Z1787" s="6">
        <f t="shared" si="139"/>
        <v>3</v>
      </c>
    </row>
    <row r="1788" spans="1:26" x14ac:dyDescent="0.3">
      <c r="A1788" s="23" t="s">
        <v>3077</v>
      </c>
      <c r="B1788" s="34">
        <v>45346</v>
      </c>
      <c r="C1788" s="23" t="s">
        <v>3078</v>
      </c>
      <c r="D1788" s="23" t="s">
        <v>37</v>
      </c>
      <c r="E1788" s="23" t="s">
        <v>38</v>
      </c>
      <c r="F1788" s="23">
        <v>452020</v>
      </c>
      <c r="G1788" s="23" t="s">
        <v>224</v>
      </c>
      <c r="H1788" s="23" t="s">
        <v>225</v>
      </c>
      <c r="I1788" s="23" t="s">
        <v>147</v>
      </c>
      <c r="J1788" s="23" t="s">
        <v>23</v>
      </c>
      <c r="K1788" s="23" t="s">
        <v>24</v>
      </c>
      <c r="L1788" s="23">
        <v>4</v>
      </c>
      <c r="M1788" s="23">
        <v>51.37</v>
      </c>
      <c r="N1788" s="23">
        <v>5</v>
      </c>
      <c r="O1788" s="23">
        <v>12</v>
      </c>
      <c r="P1788" s="23" t="s">
        <v>65</v>
      </c>
      <c r="Q1788" s="23" t="s">
        <v>44</v>
      </c>
      <c r="R1788" s="23">
        <f t="shared" si="135"/>
        <v>1</v>
      </c>
      <c r="S1788" s="23" t="str">
        <f t="shared" si="136"/>
        <v>ORD101787_20240224_CUST01825_MED015</v>
      </c>
      <c r="T1788" s="23">
        <f t="shared" si="137"/>
        <v>1</v>
      </c>
      <c r="U1788" s="6">
        <f t="shared" si="138"/>
        <v>205.48</v>
      </c>
      <c r="V1788" s="6">
        <f>tbl_Raw_Data[[#This Row],[Discount_Pct]]*tbl_Raw_Data[[#This Row],[Gross_Amount]]/100</f>
        <v>10.273999999999999</v>
      </c>
      <c r="W1788" s="6">
        <f>tbl_Raw_Data[[#This Row],[Gross_Amount]]-tbl_Raw_Data[[#This Row],[Discount_Amount]]</f>
        <v>195.20599999999999</v>
      </c>
      <c r="X1788" s="6">
        <f>tbl_Raw_Data[[#This Row],[Net_Amount_Before_Tax]]*tbl_Raw_Data[[#This Row],[Tax_Pct]]/100</f>
        <v>23.424719999999997</v>
      </c>
      <c r="Y1788" s="6">
        <f>tbl_Raw_Data[[#This Row],[Net_Amount_Before_Tax]]+tbl_Raw_Data[[#This Row],[Tax_Amount]]</f>
        <v>218.63072</v>
      </c>
      <c r="Z1788" s="6">
        <f t="shared" si="139"/>
        <v>2</v>
      </c>
    </row>
    <row r="1789" spans="1:26" x14ac:dyDescent="0.3">
      <c r="A1789" s="23" t="s">
        <v>3077</v>
      </c>
      <c r="B1789" s="34">
        <v>45698</v>
      </c>
      <c r="C1789" s="23" t="s">
        <v>3079</v>
      </c>
      <c r="D1789" s="23" t="s">
        <v>28</v>
      </c>
      <c r="E1789" s="23" t="s">
        <v>29</v>
      </c>
      <c r="F1789" s="23">
        <v>500081</v>
      </c>
      <c r="G1789" s="23" t="s">
        <v>233</v>
      </c>
      <c r="H1789" s="23" t="s">
        <v>234</v>
      </c>
      <c r="I1789" s="23" t="s">
        <v>104</v>
      </c>
      <c r="J1789" s="23" t="s">
        <v>42</v>
      </c>
      <c r="K1789" s="23" t="s">
        <v>24</v>
      </c>
      <c r="L1789" s="23">
        <v>1</v>
      </c>
      <c r="M1789" s="23">
        <v>165.4</v>
      </c>
      <c r="N1789" s="23">
        <v>5</v>
      </c>
      <c r="O1789" s="23">
        <v>12</v>
      </c>
      <c r="P1789" s="23" t="s">
        <v>65</v>
      </c>
      <c r="Q1789" s="23" t="s">
        <v>34</v>
      </c>
      <c r="R1789" s="23">
        <f t="shared" si="135"/>
        <v>1</v>
      </c>
      <c r="S1789" s="23" t="str">
        <f t="shared" si="136"/>
        <v>ORD101787_20250210_CUST00654_MED019</v>
      </c>
      <c r="T1789" s="23">
        <f t="shared" si="137"/>
        <v>1</v>
      </c>
      <c r="U1789" s="6">
        <f t="shared" si="138"/>
        <v>165.4</v>
      </c>
      <c r="V1789" s="6">
        <f>tbl_Raw_Data[[#This Row],[Discount_Pct]]*tbl_Raw_Data[[#This Row],[Gross_Amount]]/100</f>
        <v>8.27</v>
      </c>
      <c r="W1789" s="6">
        <f>tbl_Raw_Data[[#This Row],[Gross_Amount]]-tbl_Raw_Data[[#This Row],[Discount_Amount]]</f>
        <v>157.13</v>
      </c>
      <c r="X1789" s="6">
        <f>tbl_Raw_Data[[#This Row],[Net_Amount_Before_Tax]]*tbl_Raw_Data[[#This Row],[Tax_Pct]]/100</f>
        <v>18.855599999999999</v>
      </c>
      <c r="Y1789" s="6">
        <f>tbl_Raw_Data[[#This Row],[Net_Amount_Before_Tax]]+tbl_Raw_Data[[#This Row],[Tax_Amount]]</f>
        <v>175.98560000000001</v>
      </c>
      <c r="Z1789" s="6">
        <f t="shared" si="139"/>
        <v>3</v>
      </c>
    </row>
    <row r="1790" spans="1:26" x14ac:dyDescent="0.3">
      <c r="A1790" s="23" t="s">
        <v>3077</v>
      </c>
      <c r="B1790" s="34">
        <v>45936</v>
      </c>
      <c r="C1790" s="23" t="s">
        <v>2617</v>
      </c>
      <c r="D1790" s="23" t="s">
        <v>87</v>
      </c>
      <c r="E1790" s="23" t="s">
        <v>88</v>
      </c>
      <c r="F1790" s="23">
        <v>600001</v>
      </c>
      <c r="G1790" s="23" t="s">
        <v>20</v>
      </c>
      <c r="H1790" s="23" t="s">
        <v>21</v>
      </c>
      <c r="I1790" s="23" t="s">
        <v>22</v>
      </c>
      <c r="J1790" s="23" t="s">
        <v>23</v>
      </c>
      <c r="K1790" s="23" t="s">
        <v>24</v>
      </c>
      <c r="L1790" s="23">
        <v>1</v>
      </c>
      <c r="M1790" s="23">
        <v>154.88999999999999</v>
      </c>
      <c r="N1790" s="23">
        <v>0</v>
      </c>
      <c r="O1790" s="23">
        <v>5</v>
      </c>
      <c r="P1790" s="23" t="s">
        <v>25</v>
      </c>
      <c r="Q1790" s="23" t="s">
        <v>34</v>
      </c>
      <c r="R1790" s="23">
        <f t="shared" si="135"/>
        <v>1</v>
      </c>
      <c r="S1790" s="23" t="str">
        <f t="shared" si="136"/>
        <v>ORD101787_20251006_CUST02867_MED024</v>
      </c>
      <c r="T1790" s="23">
        <f t="shared" si="137"/>
        <v>1</v>
      </c>
      <c r="U1790" s="6">
        <f t="shared" si="138"/>
        <v>154.88999999999999</v>
      </c>
      <c r="V1790" s="6">
        <f>tbl_Raw_Data[[#This Row],[Discount_Pct]]*tbl_Raw_Data[[#This Row],[Gross_Amount]]/100</f>
        <v>0</v>
      </c>
      <c r="W1790" s="6">
        <f>tbl_Raw_Data[[#This Row],[Gross_Amount]]-tbl_Raw_Data[[#This Row],[Discount_Amount]]</f>
        <v>154.88999999999999</v>
      </c>
      <c r="X1790" s="6">
        <f>tbl_Raw_Data[[#This Row],[Net_Amount_Before_Tax]]*tbl_Raw_Data[[#This Row],[Tax_Pct]]/100</f>
        <v>7.7444999999999995</v>
      </c>
      <c r="Y1790" s="6">
        <f>tbl_Raw_Data[[#This Row],[Net_Amount_Before_Tax]]+tbl_Raw_Data[[#This Row],[Tax_Amount]]</f>
        <v>162.63449999999997</v>
      </c>
      <c r="Z1790" s="6">
        <f t="shared" si="139"/>
        <v>2</v>
      </c>
    </row>
    <row r="1791" spans="1:26" x14ac:dyDescent="0.3">
      <c r="A1791" s="23" t="s">
        <v>3080</v>
      </c>
      <c r="B1791" s="34">
        <v>45811</v>
      </c>
      <c r="C1791" s="23" t="s">
        <v>2898</v>
      </c>
      <c r="D1791" s="23" t="s">
        <v>159</v>
      </c>
      <c r="E1791" s="23" t="s">
        <v>47</v>
      </c>
      <c r="F1791" s="23">
        <v>400076</v>
      </c>
      <c r="G1791" s="23" t="s">
        <v>53</v>
      </c>
      <c r="H1791" s="23" t="s">
        <v>54</v>
      </c>
      <c r="I1791" s="23" t="s">
        <v>55</v>
      </c>
      <c r="J1791" s="23" t="s">
        <v>56</v>
      </c>
      <c r="K1791" s="23" t="s">
        <v>57</v>
      </c>
      <c r="L1791" s="23">
        <v>6</v>
      </c>
      <c r="M1791" s="23">
        <v>48.68</v>
      </c>
      <c r="N1791" s="23">
        <v>5</v>
      </c>
      <c r="O1791" s="23">
        <v>5</v>
      </c>
      <c r="P1791" s="23" t="s">
        <v>58</v>
      </c>
      <c r="Q1791" s="23" t="s">
        <v>26</v>
      </c>
      <c r="R1791" s="23">
        <f t="shared" si="135"/>
        <v>1</v>
      </c>
      <c r="S1791" s="23" t="str">
        <f t="shared" si="136"/>
        <v>ORD101790_20250603_CUST01589_MED020</v>
      </c>
      <c r="T1791" s="23">
        <f t="shared" si="137"/>
        <v>1</v>
      </c>
      <c r="U1791" s="6">
        <f t="shared" si="138"/>
        <v>292.08</v>
      </c>
      <c r="V1791" s="6">
        <f>tbl_Raw_Data[[#This Row],[Discount_Pct]]*tbl_Raw_Data[[#This Row],[Gross_Amount]]/100</f>
        <v>14.603999999999999</v>
      </c>
      <c r="W1791" s="6">
        <f>tbl_Raw_Data[[#This Row],[Gross_Amount]]-tbl_Raw_Data[[#This Row],[Discount_Amount]]</f>
        <v>277.476</v>
      </c>
      <c r="X1791" s="6">
        <f>tbl_Raw_Data[[#This Row],[Net_Amount_Before_Tax]]*tbl_Raw_Data[[#This Row],[Tax_Pct]]/100</f>
        <v>13.873800000000001</v>
      </c>
      <c r="Y1791" s="6">
        <f>tbl_Raw_Data[[#This Row],[Net_Amount_Before_Tax]]+tbl_Raw_Data[[#This Row],[Tax_Amount]]</f>
        <v>291.34980000000002</v>
      </c>
      <c r="Z1791" s="6">
        <f t="shared" si="139"/>
        <v>2</v>
      </c>
    </row>
    <row r="1792" spans="1:26" x14ac:dyDescent="0.3">
      <c r="A1792" s="23" t="s">
        <v>3080</v>
      </c>
      <c r="B1792" s="34">
        <v>46011</v>
      </c>
      <c r="C1792" s="23" t="s">
        <v>2339</v>
      </c>
      <c r="D1792" s="23" t="s">
        <v>92</v>
      </c>
      <c r="E1792" s="23" t="s">
        <v>93</v>
      </c>
      <c r="F1792" s="23">
        <v>560038</v>
      </c>
      <c r="G1792" s="23" t="s">
        <v>94</v>
      </c>
      <c r="H1792" s="23" t="s">
        <v>95</v>
      </c>
      <c r="I1792" s="23" t="s">
        <v>84</v>
      </c>
      <c r="J1792" s="23" t="s">
        <v>42</v>
      </c>
      <c r="K1792" s="23" t="s">
        <v>24</v>
      </c>
      <c r="L1792" s="23">
        <v>1</v>
      </c>
      <c r="M1792" s="23">
        <v>88.04</v>
      </c>
      <c r="N1792" s="23">
        <v>5</v>
      </c>
      <c r="O1792" s="23">
        <v>5</v>
      </c>
      <c r="P1792" s="23" t="s">
        <v>65</v>
      </c>
      <c r="Q1792" s="23" t="s">
        <v>34</v>
      </c>
      <c r="R1792" s="23">
        <f t="shared" si="135"/>
        <v>1</v>
      </c>
      <c r="S1792" s="23" t="str">
        <f t="shared" si="136"/>
        <v>ORD101790_20251220_CUST00726_MED021</v>
      </c>
      <c r="T1792" s="23">
        <f t="shared" si="137"/>
        <v>1</v>
      </c>
      <c r="U1792" s="6">
        <f t="shared" si="138"/>
        <v>88.04</v>
      </c>
      <c r="V1792" s="6">
        <f>tbl_Raw_Data[[#This Row],[Discount_Pct]]*tbl_Raw_Data[[#This Row],[Gross_Amount]]/100</f>
        <v>4.4020000000000001</v>
      </c>
      <c r="W1792" s="6">
        <f>tbl_Raw_Data[[#This Row],[Gross_Amount]]-tbl_Raw_Data[[#This Row],[Discount_Amount]]</f>
        <v>83.638000000000005</v>
      </c>
      <c r="X1792" s="6">
        <f>tbl_Raw_Data[[#This Row],[Net_Amount_Before_Tax]]*tbl_Raw_Data[[#This Row],[Tax_Pct]]/100</f>
        <v>4.1819000000000006</v>
      </c>
      <c r="Y1792" s="6">
        <f>tbl_Raw_Data[[#This Row],[Net_Amount_Before_Tax]]+tbl_Raw_Data[[#This Row],[Tax_Amount]]</f>
        <v>87.819900000000004</v>
      </c>
      <c r="Z1792" s="6">
        <f t="shared" si="139"/>
        <v>2</v>
      </c>
    </row>
    <row r="1793" spans="1:26" x14ac:dyDescent="0.3">
      <c r="A1793" s="23" t="s">
        <v>3081</v>
      </c>
      <c r="B1793" s="34">
        <v>45292</v>
      </c>
      <c r="C1793" s="23" t="s">
        <v>2904</v>
      </c>
      <c r="D1793" s="23" t="s">
        <v>52</v>
      </c>
      <c r="E1793" s="23" t="s">
        <v>52</v>
      </c>
      <c r="F1793" s="23">
        <v>160019</v>
      </c>
      <c r="G1793" s="23" t="s">
        <v>107</v>
      </c>
      <c r="H1793" s="23" t="s">
        <v>108</v>
      </c>
      <c r="I1793" s="23" t="s">
        <v>63</v>
      </c>
      <c r="J1793" s="23" t="s">
        <v>42</v>
      </c>
      <c r="K1793" s="23" t="s">
        <v>57</v>
      </c>
      <c r="L1793" s="23">
        <v>1</v>
      </c>
      <c r="M1793" s="23">
        <v>106.71</v>
      </c>
      <c r="N1793" s="23">
        <v>10</v>
      </c>
      <c r="O1793" s="23">
        <v>12</v>
      </c>
      <c r="P1793" s="23" t="s">
        <v>25</v>
      </c>
      <c r="Q1793" s="23" t="s">
        <v>34</v>
      </c>
      <c r="R1793" s="23">
        <f t="shared" si="135"/>
        <v>1</v>
      </c>
      <c r="S1793" s="23" t="str">
        <f t="shared" si="136"/>
        <v>ORD101792_20240101_CUST00339_MED005</v>
      </c>
      <c r="T1793" s="23">
        <f t="shared" si="137"/>
        <v>1</v>
      </c>
      <c r="U1793" s="6">
        <f t="shared" si="138"/>
        <v>106.71</v>
      </c>
      <c r="V1793" s="6">
        <f>tbl_Raw_Data[[#This Row],[Discount_Pct]]*tbl_Raw_Data[[#This Row],[Gross_Amount]]/100</f>
        <v>10.670999999999999</v>
      </c>
      <c r="W1793" s="6">
        <f>tbl_Raw_Data[[#This Row],[Gross_Amount]]-tbl_Raw_Data[[#This Row],[Discount_Amount]]</f>
        <v>96.038999999999987</v>
      </c>
      <c r="X1793" s="6">
        <f>tbl_Raw_Data[[#This Row],[Net_Amount_Before_Tax]]*tbl_Raw_Data[[#This Row],[Tax_Pct]]/100</f>
        <v>11.524679999999998</v>
      </c>
      <c r="Y1793" s="6">
        <f>tbl_Raw_Data[[#This Row],[Net_Amount_Before_Tax]]+tbl_Raw_Data[[#This Row],[Tax_Amount]]</f>
        <v>107.56367999999999</v>
      </c>
      <c r="Z1793" s="6">
        <f t="shared" si="139"/>
        <v>3</v>
      </c>
    </row>
    <row r="1794" spans="1:26" x14ac:dyDescent="0.3">
      <c r="A1794" s="23" t="s">
        <v>3082</v>
      </c>
      <c r="B1794" s="34">
        <v>45719</v>
      </c>
      <c r="C1794" s="23" t="s">
        <v>3083</v>
      </c>
      <c r="D1794" s="23" t="s">
        <v>183</v>
      </c>
      <c r="E1794" s="23" t="s">
        <v>184</v>
      </c>
      <c r="F1794" s="23">
        <v>122002</v>
      </c>
      <c r="G1794" s="23" t="s">
        <v>82</v>
      </c>
      <c r="H1794" s="23" t="s">
        <v>83</v>
      </c>
      <c r="I1794" s="23" t="s">
        <v>84</v>
      </c>
      <c r="J1794" s="23" t="s">
        <v>85</v>
      </c>
      <c r="K1794" s="23" t="s">
        <v>24</v>
      </c>
      <c r="L1794" s="23">
        <v>4</v>
      </c>
      <c r="M1794" s="23">
        <v>269.49</v>
      </c>
      <c r="N1794" s="23">
        <v>0</v>
      </c>
      <c r="O1794" s="23">
        <v>5</v>
      </c>
      <c r="P1794" s="23" t="s">
        <v>65</v>
      </c>
      <c r="Q1794" s="23" t="s">
        <v>34</v>
      </c>
      <c r="R1794" s="23">
        <f t="shared" ref="R1794:R1857" si="140">COUNTIFS($A$2:$A$8001,A1794,$B$2:$B$8001,B1794,$C$2:$C$8001,C1794,$G$2:$G$8001,G1794)</f>
        <v>1</v>
      </c>
      <c r="S1794" s="23" t="str">
        <f t="shared" ref="S1794:S1857" si="141">A1794&amp;"_"&amp;TEXT(B1794,"yyyymmdd")&amp;"_"&amp;C1794&amp;"_"&amp;G1794</f>
        <v>ORD101793_20250303_CUST03112_MED023</v>
      </c>
      <c r="T1794" s="23">
        <f t="shared" ref="T1794:T1857" si="142">COUNTIF($S$2:$S$8001,S1794)</f>
        <v>1</v>
      </c>
      <c r="U1794" s="6">
        <f t="shared" ref="U1794:U1857" si="143">L1794*M1794</f>
        <v>1077.96</v>
      </c>
      <c r="V1794" s="6">
        <f>tbl_Raw_Data[[#This Row],[Discount_Pct]]*tbl_Raw_Data[[#This Row],[Gross_Amount]]/100</f>
        <v>0</v>
      </c>
      <c r="W1794" s="6">
        <f>tbl_Raw_Data[[#This Row],[Gross_Amount]]-tbl_Raw_Data[[#This Row],[Discount_Amount]]</f>
        <v>1077.96</v>
      </c>
      <c r="X1794" s="6">
        <f>tbl_Raw_Data[[#This Row],[Net_Amount_Before_Tax]]*tbl_Raw_Data[[#This Row],[Tax_Pct]]/100</f>
        <v>53.898000000000003</v>
      </c>
      <c r="Y1794" s="6">
        <f>tbl_Raw_Data[[#This Row],[Net_Amount_Before_Tax]]+tbl_Raw_Data[[#This Row],[Tax_Amount]]</f>
        <v>1131.8579999999999</v>
      </c>
      <c r="Z1794" s="6">
        <f t="shared" ref="Z1794:Z1857" si="144">COUNTIFS($C$2:$C$8001,C1794,$Q$2:$Q$8001,"Delivered")</f>
        <v>3</v>
      </c>
    </row>
    <row r="1795" spans="1:26" x14ac:dyDescent="0.3">
      <c r="A1795" s="23" t="s">
        <v>3084</v>
      </c>
      <c r="B1795" s="34">
        <v>45924</v>
      </c>
      <c r="C1795" s="23" t="s">
        <v>3085</v>
      </c>
      <c r="D1795" s="23" t="s">
        <v>19</v>
      </c>
      <c r="E1795" s="23" t="s">
        <v>19</v>
      </c>
      <c r="F1795" s="23">
        <v>110024</v>
      </c>
      <c r="G1795" s="23" t="s">
        <v>224</v>
      </c>
      <c r="H1795" s="23" t="s">
        <v>225</v>
      </c>
      <c r="I1795" s="23" t="s">
        <v>147</v>
      </c>
      <c r="J1795" s="23" t="s">
        <v>23</v>
      </c>
      <c r="K1795" s="23" t="s">
        <v>24</v>
      </c>
      <c r="L1795" s="23">
        <v>1</v>
      </c>
      <c r="M1795" s="23">
        <v>54.63</v>
      </c>
      <c r="N1795" s="23">
        <v>5</v>
      </c>
      <c r="O1795" s="23">
        <v>12</v>
      </c>
      <c r="P1795" s="23" t="s">
        <v>43</v>
      </c>
      <c r="Q1795" s="23" t="s">
        <v>90</v>
      </c>
      <c r="R1795" s="23">
        <f t="shared" si="140"/>
        <v>1</v>
      </c>
      <c r="S1795" s="23" t="str">
        <f t="shared" si="141"/>
        <v>ORD101794_20250924_CUST01392_MED015</v>
      </c>
      <c r="T1795" s="23">
        <f t="shared" si="142"/>
        <v>1</v>
      </c>
      <c r="U1795" s="6">
        <f t="shared" si="143"/>
        <v>54.63</v>
      </c>
      <c r="V1795" s="6">
        <f>tbl_Raw_Data[[#This Row],[Discount_Pct]]*tbl_Raw_Data[[#This Row],[Gross_Amount]]/100</f>
        <v>2.7315000000000005</v>
      </c>
      <c r="W1795" s="6">
        <f>tbl_Raw_Data[[#This Row],[Gross_Amount]]-tbl_Raw_Data[[#This Row],[Discount_Amount]]</f>
        <v>51.898499999999999</v>
      </c>
      <c r="X1795" s="6">
        <f>tbl_Raw_Data[[#This Row],[Net_Amount_Before_Tax]]*tbl_Raw_Data[[#This Row],[Tax_Pct]]/100</f>
        <v>6.2278199999999995</v>
      </c>
      <c r="Y1795" s="6">
        <f>tbl_Raw_Data[[#This Row],[Net_Amount_Before_Tax]]+tbl_Raw_Data[[#This Row],[Tax_Amount]]</f>
        <v>58.12632</v>
      </c>
      <c r="Z1795" s="6">
        <f t="shared" si="144"/>
        <v>0</v>
      </c>
    </row>
    <row r="1796" spans="1:26" x14ac:dyDescent="0.3">
      <c r="A1796" s="23" t="s">
        <v>3086</v>
      </c>
      <c r="B1796" s="34">
        <v>45342</v>
      </c>
      <c r="C1796" s="23" t="s">
        <v>3087</v>
      </c>
      <c r="D1796" s="23" t="s">
        <v>100</v>
      </c>
      <c r="E1796" s="23" t="s">
        <v>101</v>
      </c>
      <c r="F1796" s="23">
        <v>201301</v>
      </c>
      <c r="G1796" s="23" t="s">
        <v>20</v>
      </c>
      <c r="H1796" s="23" t="s">
        <v>21</v>
      </c>
      <c r="I1796" s="23" t="s">
        <v>22</v>
      </c>
      <c r="J1796" s="23" t="s">
        <v>23</v>
      </c>
      <c r="K1796" s="23" t="s">
        <v>24</v>
      </c>
      <c r="L1796" s="23">
        <v>2</v>
      </c>
      <c r="M1796" s="23">
        <v>132.15</v>
      </c>
      <c r="N1796" s="23">
        <v>0</v>
      </c>
      <c r="O1796" s="23">
        <v>5</v>
      </c>
      <c r="P1796" s="23" t="s">
        <v>25</v>
      </c>
      <c r="Q1796" s="23" t="s">
        <v>34</v>
      </c>
      <c r="R1796" s="23">
        <f t="shared" si="140"/>
        <v>1</v>
      </c>
      <c r="S1796" s="23" t="str">
        <f t="shared" si="141"/>
        <v>ORD101795_20240220_CUST01450_MED024</v>
      </c>
      <c r="T1796" s="23">
        <f t="shared" si="142"/>
        <v>1</v>
      </c>
      <c r="U1796" s="6">
        <f t="shared" si="143"/>
        <v>264.3</v>
      </c>
      <c r="V1796" s="6">
        <f>tbl_Raw_Data[[#This Row],[Discount_Pct]]*tbl_Raw_Data[[#This Row],[Gross_Amount]]/100</f>
        <v>0</v>
      </c>
      <c r="W1796" s="6">
        <f>tbl_Raw_Data[[#This Row],[Gross_Amount]]-tbl_Raw_Data[[#This Row],[Discount_Amount]]</f>
        <v>264.3</v>
      </c>
      <c r="X1796" s="6">
        <f>tbl_Raw_Data[[#This Row],[Net_Amount_Before_Tax]]*tbl_Raw_Data[[#This Row],[Tax_Pct]]/100</f>
        <v>13.215</v>
      </c>
      <c r="Y1796" s="6">
        <f>tbl_Raw_Data[[#This Row],[Net_Amount_Before_Tax]]+tbl_Raw_Data[[#This Row],[Tax_Amount]]</f>
        <v>277.51499999999999</v>
      </c>
      <c r="Z1796" s="6">
        <f t="shared" si="144"/>
        <v>2</v>
      </c>
    </row>
    <row r="1797" spans="1:26" x14ac:dyDescent="0.3">
      <c r="A1797" s="23" t="s">
        <v>3088</v>
      </c>
      <c r="B1797" s="34">
        <v>45586</v>
      </c>
      <c r="C1797" s="23" t="s">
        <v>3089</v>
      </c>
      <c r="D1797" s="23" t="s">
        <v>123</v>
      </c>
      <c r="E1797" s="23" t="s">
        <v>101</v>
      </c>
      <c r="F1797" s="23">
        <v>226024</v>
      </c>
      <c r="G1797" s="23" t="s">
        <v>132</v>
      </c>
      <c r="H1797" s="23" t="s">
        <v>133</v>
      </c>
      <c r="I1797" s="23" t="s">
        <v>134</v>
      </c>
      <c r="J1797" s="23" t="s">
        <v>135</v>
      </c>
      <c r="K1797" s="23" t="s">
        <v>57</v>
      </c>
      <c r="L1797" s="23">
        <v>5</v>
      </c>
      <c r="M1797" s="23">
        <v>81.650000000000006</v>
      </c>
      <c r="N1797" s="23">
        <v>0</v>
      </c>
      <c r="O1797" s="23">
        <v>18</v>
      </c>
      <c r="P1797" s="23" t="s">
        <v>25</v>
      </c>
      <c r="Q1797" s="23" t="s">
        <v>34</v>
      </c>
      <c r="R1797" s="23">
        <f t="shared" si="140"/>
        <v>1</v>
      </c>
      <c r="S1797" s="23" t="str">
        <f t="shared" si="141"/>
        <v>ORD101796_20241021_CUST02776_MED007</v>
      </c>
      <c r="T1797" s="23">
        <f t="shared" si="142"/>
        <v>1</v>
      </c>
      <c r="U1797" s="6">
        <f t="shared" si="143"/>
        <v>408.25</v>
      </c>
      <c r="V1797" s="6">
        <f>tbl_Raw_Data[[#This Row],[Discount_Pct]]*tbl_Raw_Data[[#This Row],[Gross_Amount]]/100</f>
        <v>0</v>
      </c>
      <c r="W1797" s="6">
        <f>tbl_Raw_Data[[#This Row],[Gross_Amount]]-tbl_Raw_Data[[#This Row],[Discount_Amount]]</f>
        <v>408.25</v>
      </c>
      <c r="X1797" s="6">
        <f>tbl_Raw_Data[[#This Row],[Net_Amount_Before_Tax]]*tbl_Raw_Data[[#This Row],[Tax_Pct]]/100</f>
        <v>73.484999999999999</v>
      </c>
      <c r="Y1797" s="6">
        <f>tbl_Raw_Data[[#This Row],[Net_Amount_Before_Tax]]+tbl_Raw_Data[[#This Row],[Tax_Amount]]</f>
        <v>481.73500000000001</v>
      </c>
      <c r="Z1797" s="6">
        <f t="shared" si="144"/>
        <v>1</v>
      </c>
    </row>
    <row r="1798" spans="1:26" x14ac:dyDescent="0.3">
      <c r="A1798" s="23" t="s">
        <v>3090</v>
      </c>
      <c r="B1798" s="34">
        <v>45421</v>
      </c>
      <c r="C1798" s="23" t="s">
        <v>3091</v>
      </c>
      <c r="D1798" s="23" t="s">
        <v>80</v>
      </c>
      <c r="E1798" s="23" t="s">
        <v>81</v>
      </c>
      <c r="F1798" s="23">
        <v>395001</v>
      </c>
      <c r="G1798" s="23" t="s">
        <v>132</v>
      </c>
      <c r="H1798" s="23" t="s">
        <v>133</v>
      </c>
      <c r="I1798" s="23" t="s">
        <v>134</v>
      </c>
      <c r="J1798" s="23" t="s">
        <v>135</v>
      </c>
      <c r="K1798" s="23" t="s">
        <v>57</v>
      </c>
      <c r="L1798" s="23">
        <v>2</v>
      </c>
      <c r="M1798" s="23">
        <v>76.260000000000005</v>
      </c>
      <c r="N1798" s="23">
        <v>10</v>
      </c>
      <c r="O1798" s="23">
        <v>5</v>
      </c>
      <c r="P1798" s="23" t="s">
        <v>25</v>
      </c>
      <c r="Q1798" s="23" t="s">
        <v>34</v>
      </c>
      <c r="R1798" s="23">
        <f t="shared" si="140"/>
        <v>1</v>
      </c>
      <c r="S1798" s="23" t="str">
        <f t="shared" si="141"/>
        <v>ORD101797_20240509_CUST00129_MED007</v>
      </c>
      <c r="T1798" s="23">
        <f t="shared" si="142"/>
        <v>1</v>
      </c>
      <c r="U1798" s="6">
        <f t="shared" si="143"/>
        <v>152.52000000000001</v>
      </c>
      <c r="V1798" s="6">
        <f>tbl_Raw_Data[[#This Row],[Discount_Pct]]*tbl_Raw_Data[[#This Row],[Gross_Amount]]/100</f>
        <v>15.252000000000001</v>
      </c>
      <c r="W1798" s="6">
        <f>tbl_Raw_Data[[#This Row],[Gross_Amount]]-tbl_Raw_Data[[#This Row],[Discount_Amount]]</f>
        <v>137.268</v>
      </c>
      <c r="X1798" s="6">
        <f>tbl_Raw_Data[[#This Row],[Net_Amount_Before_Tax]]*tbl_Raw_Data[[#This Row],[Tax_Pct]]/100</f>
        <v>6.8634000000000004</v>
      </c>
      <c r="Y1798" s="6">
        <f>tbl_Raw_Data[[#This Row],[Net_Amount_Before_Tax]]+tbl_Raw_Data[[#This Row],[Tax_Amount]]</f>
        <v>144.13140000000001</v>
      </c>
      <c r="Z1798" s="6">
        <f t="shared" si="144"/>
        <v>2</v>
      </c>
    </row>
    <row r="1799" spans="1:26" x14ac:dyDescent="0.3">
      <c r="A1799" s="23" t="s">
        <v>3092</v>
      </c>
      <c r="B1799" s="34">
        <v>45388</v>
      </c>
      <c r="C1799" s="23" t="s">
        <v>3093</v>
      </c>
      <c r="D1799" s="23" t="s">
        <v>52</v>
      </c>
      <c r="E1799" s="23" t="s">
        <v>52</v>
      </c>
      <c r="F1799" s="23">
        <v>160019</v>
      </c>
      <c r="G1799" s="23" t="s">
        <v>196</v>
      </c>
      <c r="H1799" s="23" t="s">
        <v>197</v>
      </c>
      <c r="I1799" s="23" t="s">
        <v>32</v>
      </c>
      <c r="J1799" s="23" t="s">
        <v>42</v>
      </c>
      <c r="K1799" s="23" t="s">
        <v>24</v>
      </c>
      <c r="L1799" s="23">
        <v>4</v>
      </c>
      <c r="M1799" s="23">
        <v>26.16</v>
      </c>
      <c r="N1799" s="23">
        <v>0</v>
      </c>
      <c r="O1799" s="23">
        <v>12</v>
      </c>
      <c r="P1799" s="23" t="s">
        <v>65</v>
      </c>
      <c r="Q1799" s="23" t="s">
        <v>34</v>
      </c>
      <c r="R1799" s="23">
        <f t="shared" si="140"/>
        <v>1</v>
      </c>
      <c r="S1799" s="23" t="str">
        <f t="shared" si="141"/>
        <v>ORD101798_20240406_CUST00907_MED011</v>
      </c>
      <c r="T1799" s="23">
        <f t="shared" si="142"/>
        <v>1</v>
      </c>
      <c r="U1799" s="6">
        <f t="shared" si="143"/>
        <v>104.64</v>
      </c>
      <c r="V1799" s="6">
        <f>tbl_Raw_Data[[#This Row],[Discount_Pct]]*tbl_Raw_Data[[#This Row],[Gross_Amount]]/100</f>
        <v>0</v>
      </c>
      <c r="W1799" s="6">
        <f>tbl_Raw_Data[[#This Row],[Gross_Amount]]-tbl_Raw_Data[[#This Row],[Discount_Amount]]</f>
        <v>104.64</v>
      </c>
      <c r="X1799" s="6">
        <f>tbl_Raw_Data[[#This Row],[Net_Amount_Before_Tax]]*tbl_Raw_Data[[#This Row],[Tax_Pct]]/100</f>
        <v>12.556800000000001</v>
      </c>
      <c r="Y1799" s="6">
        <f>tbl_Raw_Data[[#This Row],[Net_Amount_Before_Tax]]+tbl_Raw_Data[[#This Row],[Tax_Amount]]</f>
        <v>117.1968</v>
      </c>
      <c r="Z1799" s="6">
        <f t="shared" si="144"/>
        <v>3</v>
      </c>
    </row>
    <row r="1800" spans="1:26" x14ac:dyDescent="0.3">
      <c r="A1800" s="23" t="s">
        <v>3094</v>
      </c>
      <c r="B1800" s="34">
        <v>45994</v>
      </c>
      <c r="C1800" s="23" t="s">
        <v>3095</v>
      </c>
      <c r="D1800" s="23" t="s">
        <v>46</v>
      </c>
      <c r="E1800" s="23" t="s">
        <v>47</v>
      </c>
      <c r="F1800" s="23">
        <v>411045</v>
      </c>
      <c r="G1800" s="23" t="s">
        <v>107</v>
      </c>
      <c r="H1800" s="23" t="s">
        <v>108</v>
      </c>
      <c r="I1800" s="23" t="s">
        <v>63</v>
      </c>
      <c r="J1800" s="23" t="s">
        <v>42</v>
      </c>
      <c r="K1800" s="23" t="s">
        <v>57</v>
      </c>
      <c r="L1800" s="23">
        <v>1</v>
      </c>
      <c r="M1800" s="23">
        <v>93.55</v>
      </c>
      <c r="N1800" s="23">
        <v>0</v>
      </c>
      <c r="O1800" s="23">
        <v>12</v>
      </c>
      <c r="P1800" s="23" t="s">
        <v>89</v>
      </c>
      <c r="Q1800" s="23" t="s">
        <v>34</v>
      </c>
      <c r="R1800" s="23">
        <f t="shared" si="140"/>
        <v>1</v>
      </c>
      <c r="S1800" s="23" t="str">
        <f t="shared" si="141"/>
        <v>ORD101799_20251203_CUST02323_MED005</v>
      </c>
      <c r="T1800" s="23">
        <f t="shared" si="142"/>
        <v>1</v>
      </c>
      <c r="U1800" s="6">
        <f t="shared" si="143"/>
        <v>93.55</v>
      </c>
      <c r="V1800" s="6">
        <f>tbl_Raw_Data[[#This Row],[Discount_Pct]]*tbl_Raw_Data[[#This Row],[Gross_Amount]]/100</f>
        <v>0</v>
      </c>
      <c r="W1800" s="6">
        <f>tbl_Raw_Data[[#This Row],[Gross_Amount]]-tbl_Raw_Data[[#This Row],[Discount_Amount]]</f>
        <v>93.55</v>
      </c>
      <c r="X1800" s="6">
        <f>tbl_Raw_Data[[#This Row],[Net_Amount_Before_Tax]]*tbl_Raw_Data[[#This Row],[Tax_Pct]]/100</f>
        <v>11.225999999999999</v>
      </c>
      <c r="Y1800" s="6">
        <f>tbl_Raw_Data[[#This Row],[Net_Amount_Before_Tax]]+tbl_Raw_Data[[#This Row],[Tax_Amount]]</f>
        <v>104.776</v>
      </c>
      <c r="Z1800" s="6">
        <f t="shared" si="144"/>
        <v>3</v>
      </c>
    </row>
    <row r="1801" spans="1:26" x14ac:dyDescent="0.3">
      <c r="A1801" s="23" t="s">
        <v>3096</v>
      </c>
      <c r="B1801" s="34">
        <v>45699</v>
      </c>
      <c r="C1801" s="23" t="s">
        <v>3097</v>
      </c>
      <c r="D1801" s="23" t="s">
        <v>130</v>
      </c>
      <c r="E1801" s="23" t="s">
        <v>131</v>
      </c>
      <c r="F1801" s="23">
        <v>700091</v>
      </c>
      <c r="G1801" s="23" t="s">
        <v>283</v>
      </c>
      <c r="H1801" s="23" t="s">
        <v>284</v>
      </c>
      <c r="I1801" s="23" t="s">
        <v>104</v>
      </c>
      <c r="J1801" s="23" t="s">
        <v>42</v>
      </c>
      <c r="K1801" s="23" t="s">
        <v>57</v>
      </c>
      <c r="L1801" s="23">
        <v>4</v>
      </c>
      <c r="M1801" s="23">
        <v>292.93</v>
      </c>
      <c r="N1801" s="23">
        <v>0</v>
      </c>
      <c r="O1801" s="23">
        <v>12</v>
      </c>
      <c r="P1801" s="23" t="s">
        <v>33</v>
      </c>
      <c r="Q1801" s="23" t="s">
        <v>34</v>
      </c>
      <c r="R1801" s="23">
        <f t="shared" si="140"/>
        <v>1</v>
      </c>
      <c r="S1801" s="23" t="str">
        <f t="shared" si="141"/>
        <v>ORD101800_20250211_CUST02340_MED030</v>
      </c>
      <c r="T1801" s="23">
        <f t="shared" si="142"/>
        <v>1</v>
      </c>
      <c r="U1801" s="6">
        <f t="shared" si="143"/>
        <v>1171.72</v>
      </c>
      <c r="V1801" s="6">
        <f>tbl_Raw_Data[[#This Row],[Discount_Pct]]*tbl_Raw_Data[[#This Row],[Gross_Amount]]/100</f>
        <v>0</v>
      </c>
      <c r="W1801" s="6">
        <f>tbl_Raw_Data[[#This Row],[Gross_Amount]]-tbl_Raw_Data[[#This Row],[Discount_Amount]]</f>
        <v>1171.72</v>
      </c>
      <c r="X1801" s="6">
        <f>tbl_Raw_Data[[#This Row],[Net_Amount_Before_Tax]]*tbl_Raw_Data[[#This Row],[Tax_Pct]]/100</f>
        <v>140.60640000000001</v>
      </c>
      <c r="Y1801" s="6">
        <f>tbl_Raw_Data[[#This Row],[Net_Amount_Before_Tax]]+tbl_Raw_Data[[#This Row],[Tax_Amount]]</f>
        <v>1312.3263999999999</v>
      </c>
      <c r="Z1801" s="6">
        <f t="shared" si="144"/>
        <v>2</v>
      </c>
    </row>
    <row r="1802" spans="1:26" x14ac:dyDescent="0.3">
      <c r="A1802" s="23" t="s">
        <v>3096</v>
      </c>
      <c r="B1802" s="34">
        <v>46004</v>
      </c>
      <c r="C1802" s="23" t="s">
        <v>3098</v>
      </c>
      <c r="D1802" s="23" t="s">
        <v>142</v>
      </c>
      <c r="E1802" s="23" t="s">
        <v>81</v>
      </c>
      <c r="F1802" s="23">
        <v>380015</v>
      </c>
      <c r="G1802" s="23" t="s">
        <v>30</v>
      </c>
      <c r="H1802" s="23" t="s">
        <v>31</v>
      </c>
      <c r="I1802" s="23" t="s">
        <v>32</v>
      </c>
      <c r="J1802" s="23" t="s">
        <v>23</v>
      </c>
      <c r="K1802" s="23" t="s">
        <v>24</v>
      </c>
      <c r="L1802" s="23">
        <v>1</v>
      </c>
      <c r="M1802" s="23">
        <v>143.59</v>
      </c>
      <c r="N1802" s="23">
        <v>10</v>
      </c>
      <c r="O1802" s="23">
        <v>5</v>
      </c>
      <c r="P1802" s="23" t="s">
        <v>89</v>
      </c>
      <c r="Q1802" s="23" t="s">
        <v>34</v>
      </c>
      <c r="R1802" s="23">
        <f t="shared" si="140"/>
        <v>1</v>
      </c>
      <c r="S1802" s="23" t="str">
        <f t="shared" si="141"/>
        <v>ORD101800_20251213_CUST00990_MED017</v>
      </c>
      <c r="T1802" s="23">
        <f t="shared" si="142"/>
        <v>1</v>
      </c>
      <c r="U1802" s="6">
        <f t="shared" si="143"/>
        <v>143.59</v>
      </c>
      <c r="V1802" s="6">
        <f>tbl_Raw_Data[[#This Row],[Discount_Pct]]*tbl_Raw_Data[[#This Row],[Gross_Amount]]/100</f>
        <v>14.359000000000002</v>
      </c>
      <c r="W1802" s="6">
        <f>tbl_Raw_Data[[#This Row],[Gross_Amount]]-tbl_Raw_Data[[#This Row],[Discount_Amount]]</f>
        <v>129.23099999999999</v>
      </c>
      <c r="X1802" s="6">
        <f>tbl_Raw_Data[[#This Row],[Net_Amount_Before_Tax]]*tbl_Raw_Data[[#This Row],[Tax_Pct]]/100</f>
        <v>6.4615499999999999</v>
      </c>
      <c r="Y1802" s="6">
        <f>tbl_Raw_Data[[#This Row],[Net_Amount_Before_Tax]]+tbl_Raw_Data[[#This Row],[Tax_Amount]]</f>
        <v>135.69254999999998</v>
      </c>
      <c r="Z1802" s="6">
        <f t="shared" si="144"/>
        <v>3</v>
      </c>
    </row>
    <row r="1803" spans="1:26" x14ac:dyDescent="0.3">
      <c r="A1803" s="23" t="s">
        <v>3099</v>
      </c>
      <c r="B1803" s="34">
        <v>46007</v>
      </c>
      <c r="C1803" s="23" t="s">
        <v>2372</v>
      </c>
      <c r="D1803" s="23" t="s">
        <v>37</v>
      </c>
      <c r="E1803" s="23" t="s">
        <v>38</v>
      </c>
      <c r="F1803" s="23">
        <v>452016</v>
      </c>
      <c r="G1803" s="23" t="s">
        <v>74</v>
      </c>
      <c r="H1803" s="23" t="s">
        <v>75</v>
      </c>
      <c r="I1803" s="23" t="s">
        <v>76</v>
      </c>
      <c r="J1803" s="23" t="s">
        <v>77</v>
      </c>
      <c r="K1803" s="23" t="s">
        <v>57</v>
      </c>
      <c r="L1803" s="23">
        <v>1</v>
      </c>
      <c r="M1803" s="23">
        <v>61.13</v>
      </c>
      <c r="N1803" s="23">
        <v>5</v>
      </c>
      <c r="O1803" s="23">
        <v>5</v>
      </c>
      <c r="P1803" s="23" t="s">
        <v>65</v>
      </c>
      <c r="Q1803" s="23" t="s">
        <v>34</v>
      </c>
      <c r="R1803" s="23">
        <f t="shared" si="140"/>
        <v>1</v>
      </c>
      <c r="S1803" s="23" t="str">
        <f t="shared" si="141"/>
        <v>ORD101802_20251216_CUST01536_MED008</v>
      </c>
      <c r="T1803" s="23">
        <f t="shared" si="142"/>
        <v>1</v>
      </c>
      <c r="U1803" s="6">
        <f t="shared" si="143"/>
        <v>61.13</v>
      </c>
      <c r="V1803" s="6">
        <f>tbl_Raw_Data[[#This Row],[Discount_Pct]]*tbl_Raw_Data[[#This Row],[Gross_Amount]]/100</f>
        <v>3.0565000000000002</v>
      </c>
      <c r="W1803" s="6">
        <f>tbl_Raw_Data[[#This Row],[Gross_Amount]]-tbl_Raw_Data[[#This Row],[Discount_Amount]]</f>
        <v>58.073500000000003</v>
      </c>
      <c r="X1803" s="6">
        <f>tbl_Raw_Data[[#This Row],[Net_Amount_Before_Tax]]*tbl_Raw_Data[[#This Row],[Tax_Pct]]/100</f>
        <v>2.9036750000000002</v>
      </c>
      <c r="Y1803" s="6">
        <f>tbl_Raw_Data[[#This Row],[Net_Amount_Before_Tax]]+tbl_Raw_Data[[#This Row],[Tax_Amount]]</f>
        <v>60.977175000000003</v>
      </c>
      <c r="Z1803" s="6">
        <f t="shared" si="144"/>
        <v>3</v>
      </c>
    </row>
    <row r="1804" spans="1:26" x14ac:dyDescent="0.3">
      <c r="A1804" s="23" t="s">
        <v>3100</v>
      </c>
      <c r="B1804" s="34">
        <v>45940</v>
      </c>
      <c r="C1804" s="23" t="s">
        <v>1810</v>
      </c>
      <c r="D1804" s="23" t="s">
        <v>37</v>
      </c>
      <c r="E1804" s="23" t="s">
        <v>38</v>
      </c>
      <c r="F1804" s="23">
        <v>452010</v>
      </c>
      <c r="G1804" s="23" t="s">
        <v>39</v>
      </c>
      <c r="H1804" s="23" t="s">
        <v>40</v>
      </c>
      <c r="I1804" s="23" t="s">
        <v>41</v>
      </c>
      <c r="J1804" s="23" t="s">
        <v>42</v>
      </c>
      <c r="K1804" s="23" t="s">
        <v>24</v>
      </c>
      <c r="L1804" s="23">
        <v>1</v>
      </c>
      <c r="M1804" s="23">
        <v>28.12</v>
      </c>
      <c r="N1804" s="23">
        <v>5</v>
      </c>
      <c r="O1804" s="23">
        <v>5</v>
      </c>
      <c r="P1804" s="23" t="s">
        <v>33</v>
      </c>
      <c r="Q1804" s="23" t="s">
        <v>34</v>
      </c>
      <c r="R1804" s="23">
        <f t="shared" si="140"/>
        <v>1</v>
      </c>
      <c r="S1804" s="23" t="str">
        <f t="shared" si="141"/>
        <v>ORD101803_20251010_CUST01426_MED001</v>
      </c>
      <c r="T1804" s="23">
        <f t="shared" si="142"/>
        <v>1</v>
      </c>
      <c r="U1804" s="6">
        <f t="shared" si="143"/>
        <v>28.12</v>
      </c>
      <c r="V1804" s="6">
        <f>tbl_Raw_Data[[#This Row],[Discount_Pct]]*tbl_Raw_Data[[#This Row],[Gross_Amount]]/100</f>
        <v>1.4059999999999999</v>
      </c>
      <c r="W1804" s="6">
        <f>tbl_Raw_Data[[#This Row],[Gross_Amount]]-tbl_Raw_Data[[#This Row],[Discount_Amount]]</f>
        <v>26.714000000000002</v>
      </c>
      <c r="X1804" s="6">
        <f>tbl_Raw_Data[[#This Row],[Net_Amount_Before_Tax]]*tbl_Raw_Data[[#This Row],[Tax_Pct]]/100</f>
        <v>1.3357000000000001</v>
      </c>
      <c r="Y1804" s="6">
        <f>tbl_Raw_Data[[#This Row],[Net_Amount_Before_Tax]]+tbl_Raw_Data[[#This Row],[Tax_Amount]]</f>
        <v>28.049700000000001</v>
      </c>
      <c r="Z1804" s="6">
        <f t="shared" si="144"/>
        <v>2</v>
      </c>
    </row>
    <row r="1805" spans="1:26" x14ac:dyDescent="0.3">
      <c r="A1805" s="23" t="s">
        <v>3101</v>
      </c>
      <c r="B1805" s="34">
        <v>45762</v>
      </c>
      <c r="C1805" s="23" t="s">
        <v>3102</v>
      </c>
      <c r="D1805" s="23" t="s">
        <v>87</v>
      </c>
      <c r="E1805" s="23" t="s">
        <v>88</v>
      </c>
      <c r="F1805" s="23">
        <v>600018</v>
      </c>
      <c r="G1805" s="23" t="s">
        <v>154</v>
      </c>
      <c r="H1805" s="23" t="s">
        <v>155</v>
      </c>
      <c r="I1805" s="23" t="s">
        <v>134</v>
      </c>
      <c r="J1805" s="23" t="s">
        <v>156</v>
      </c>
      <c r="K1805" s="23" t="s">
        <v>57</v>
      </c>
      <c r="L1805" s="23">
        <v>2</v>
      </c>
      <c r="M1805" s="23">
        <v>47.23</v>
      </c>
      <c r="N1805" s="23">
        <v>10</v>
      </c>
      <c r="O1805" s="23">
        <v>12</v>
      </c>
      <c r="P1805" s="23" t="s">
        <v>43</v>
      </c>
      <c r="Q1805" s="23" t="s">
        <v>34</v>
      </c>
      <c r="R1805" s="23">
        <f t="shared" si="140"/>
        <v>1</v>
      </c>
      <c r="S1805" s="23" t="str">
        <f t="shared" si="141"/>
        <v>ORD101804_20250415_CUST02201_MED006</v>
      </c>
      <c r="T1805" s="23">
        <f t="shared" si="142"/>
        <v>1</v>
      </c>
      <c r="U1805" s="6">
        <f t="shared" si="143"/>
        <v>94.46</v>
      </c>
      <c r="V1805" s="6">
        <f>tbl_Raw_Data[[#This Row],[Discount_Pct]]*tbl_Raw_Data[[#This Row],[Gross_Amount]]/100</f>
        <v>9.4459999999999997</v>
      </c>
      <c r="W1805" s="6">
        <f>tbl_Raw_Data[[#This Row],[Gross_Amount]]-tbl_Raw_Data[[#This Row],[Discount_Amount]]</f>
        <v>85.013999999999996</v>
      </c>
      <c r="X1805" s="6">
        <f>tbl_Raw_Data[[#This Row],[Net_Amount_Before_Tax]]*tbl_Raw_Data[[#This Row],[Tax_Pct]]/100</f>
        <v>10.20168</v>
      </c>
      <c r="Y1805" s="6">
        <f>tbl_Raw_Data[[#This Row],[Net_Amount_Before_Tax]]+tbl_Raw_Data[[#This Row],[Tax_Amount]]</f>
        <v>95.215679999999992</v>
      </c>
      <c r="Z1805" s="6">
        <f t="shared" si="144"/>
        <v>1</v>
      </c>
    </row>
    <row r="1806" spans="1:26" x14ac:dyDescent="0.3">
      <c r="A1806" s="23" t="s">
        <v>3103</v>
      </c>
      <c r="B1806" s="34">
        <v>45389</v>
      </c>
      <c r="C1806" s="23" t="s">
        <v>858</v>
      </c>
      <c r="D1806" s="23" t="s">
        <v>19</v>
      </c>
      <c r="E1806" s="23" t="s">
        <v>19</v>
      </c>
      <c r="F1806" s="23">
        <v>110001</v>
      </c>
      <c r="G1806" s="23" t="s">
        <v>20</v>
      </c>
      <c r="H1806" s="23" t="s">
        <v>21</v>
      </c>
      <c r="I1806" s="23" t="s">
        <v>22</v>
      </c>
      <c r="J1806" s="23" t="s">
        <v>23</v>
      </c>
      <c r="K1806" s="23" t="s">
        <v>24</v>
      </c>
      <c r="L1806" s="23">
        <v>3</v>
      </c>
      <c r="M1806" s="23">
        <v>139.62</v>
      </c>
      <c r="N1806" s="23">
        <v>10</v>
      </c>
      <c r="O1806" s="23">
        <v>12</v>
      </c>
      <c r="P1806" s="23" t="s">
        <v>65</v>
      </c>
      <c r="Q1806" s="23" t="s">
        <v>34</v>
      </c>
      <c r="R1806" s="23">
        <f t="shared" si="140"/>
        <v>1</v>
      </c>
      <c r="S1806" s="23" t="str">
        <f t="shared" si="141"/>
        <v>ORD101805_20240407_CUST00286_MED024</v>
      </c>
      <c r="T1806" s="23">
        <f t="shared" si="142"/>
        <v>1</v>
      </c>
      <c r="U1806" s="6">
        <f t="shared" si="143"/>
        <v>418.86</v>
      </c>
      <c r="V1806" s="6">
        <f>tbl_Raw_Data[[#This Row],[Discount_Pct]]*tbl_Raw_Data[[#This Row],[Gross_Amount]]/100</f>
        <v>41.886000000000003</v>
      </c>
      <c r="W1806" s="6">
        <f>tbl_Raw_Data[[#This Row],[Gross_Amount]]-tbl_Raw_Data[[#This Row],[Discount_Amount]]</f>
        <v>376.97399999999999</v>
      </c>
      <c r="X1806" s="6">
        <f>tbl_Raw_Data[[#This Row],[Net_Amount_Before_Tax]]*tbl_Raw_Data[[#This Row],[Tax_Pct]]/100</f>
        <v>45.236879999999999</v>
      </c>
      <c r="Y1806" s="6">
        <f>tbl_Raw_Data[[#This Row],[Net_Amount_Before_Tax]]+tbl_Raw_Data[[#This Row],[Tax_Amount]]</f>
        <v>422.21087999999997</v>
      </c>
      <c r="Z1806" s="6">
        <f t="shared" si="144"/>
        <v>1</v>
      </c>
    </row>
    <row r="1807" spans="1:26" x14ac:dyDescent="0.3">
      <c r="A1807" s="23" t="s">
        <v>3103</v>
      </c>
      <c r="B1807" s="34">
        <v>45845</v>
      </c>
      <c r="C1807" s="23" t="s">
        <v>1360</v>
      </c>
      <c r="D1807" s="23" t="s">
        <v>80</v>
      </c>
      <c r="E1807" s="23" t="s">
        <v>81</v>
      </c>
      <c r="F1807" s="23">
        <v>395001</v>
      </c>
      <c r="G1807" s="23" t="s">
        <v>160</v>
      </c>
      <c r="H1807" s="23" t="s">
        <v>161</v>
      </c>
      <c r="I1807" s="23" t="s">
        <v>50</v>
      </c>
      <c r="J1807" s="23" t="s">
        <v>23</v>
      </c>
      <c r="K1807" s="23" t="s">
        <v>24</v>
      </c>
      <c r="L1807" s="23">
        <v>2</v>
      </c>
      <c r="M1807" s="23">
        <v>137.11000000000001</v>
      </c>
      <c r="N1807" s="23">
        <v>0</v>
      </c>
      <c r="O1807" s="23">
        <v>5</v>
      </c>
      <c r="P1807" s="23" t="s">
        <v>33</v>
      </c>
      <c r="Q1807" s="23" t="s">
        <v>26</v>
      </c>
      <c r="R1807" s="23">
        <f t="shared" si="140"/>
        <v>1</v>
      </c>
      <c r="S1807" s="23" t="str">
        <f t="shared" si="141"/>
        <v>ORD101805_20250707_CUST02277_MED014</v>
      </c>
      <c r="T1807" s="23">
        <f t="shared" si="142"/>
        <v>1</v>
      </c>
      <c r="U1807" s="6">
        <f t="shared" si="143"/>
        <v>274.22000000000003</v>
      </c>
      <c r="V1807" s="6">
        <f>tbl_Raw_Data[[#This Row],[Discount_Pct]]*tbl_Raw_Data[[#This Row],[Gross_Amount]]/100</f>
        <v>0</v>
      </c>
      <c r="W1807" s="6">
        <f>tbl_Raw_Data[[#This Row],[Gross_Amount]]-tbl_Raw_Data[[#This Row],[Discount_Amount]]</f>
        <v>274.22000000000003</v>
      </c>
      <c r="X1807" s="6">
        <f>tbl_Raw_Data[[#This Row],[Net_Amount_Before_Tax]]*tbl_Raw_Data[[#This Row],[Tax_Pct]]/100</f>
        <v>13.711000000000002</v>
      </c>
      <c r="Y1807" s="6">
        <f>tbl_Raw_Data[[#This Row],[Net_Amount_Before_Tax]]+tbl_Raw_Data[[#This Row],[Tax_Amount]]</f>
        <v>287.93100000000004</v>
      </c>
      <c r="Z1807" s="6">
        <f t="shared" si="144"/>
        <v>3</v>
      </c>
    </row>
    <row r="1808" spans="1:26" x14ac:dyDescent="0.3">
      <c r="A1808" s="23" t="s">
        <v>3104</v>
      </c>
      <c r="B1808" s="34">
        <v>45431</v>
      </c>
      <c r="C1808" s="23" t="s">
        <v>3105</v>
      </c>
      <c r="D1808" s="23" t="s">
        <v>80</v>
      </c>
      <c r="E1808" s="23" t="s">
        <v>81</v>
      </c>
      <c r="F1808" s="23">
        <v>395007</v>
      </c>
      <c r="G1808" s="23" t="s">
        <v>39</v>
      </c>
      <c r="H1808" s="23" t="s">
        <v>40</v>
      </c>
      <c r="I1808" s="23" t="s">
        <v>41</v>
      </c>
      <c r="J1808" s="23" t="s">
        <v>42</v>
      </c>
      <c r="K1808" s="23" t="s">
        <v>24</v>
      </c>
      <c r="L1808" s="23">
        <v>1</v>
      </c>
      <c r="M1808" s="23">
        <v>31.89</v>
      </c>
      <c r="N1808" s="23">
        <v>15</v>
      </c>
      <c r="O1808" s="23">
        <v>12</v>
      </c>
      <c r="P1808" s="23" t="s">
        <v>89</v>
      </c>
      <c r="Q1808" s="23" t="s">
        <v>90</v>
      </c>
      <c r="R1808" s="23">
        <f t="shared" si="140"/>
        <v>1</v>
      </c>
      <c r="S1808" s="23" t="str">
        <f t="shared" si="141"/>
        <v>ORD101807_20240519_CUST02525_MED001</v>
      </c>
      <c r="T1808" s="23">
        <f t="shared" si="142"/>
        <v>1</v>
      </c>
      <c r="U1808" s="6">
        <f t="shared" si="143"/>
        <v>31.89</v>
      </c>
      <c r="V1808" s="6">
        <f>tbl_Raw_Data[[#This Row],[Discount_Pct]]*tbl_Raw_Data[[#This Row],[Gross_Amount]]/100</f>
        <v>4.7835000000000001</v>
      </c>
      <c r="W1808" s="6">
        <f>tbl_Raw_Data[[#This Row],[Gross_Amount]]-tbl_Raw_Data[[#This Row],[Discount_Amount]]</f>
        <v>27.1065</v>
      </c>
      <c r="X1808" s="6">
        <f>tbl_Raw_Data[[#This Row],[Net_Amount_Before_Tax]]*tbl_Raw_Data[[#This Row],[Tax_Pct]]/100</f>
        <v>3.25278</v>
      </c>
      <c r="Y1808" s="6">
        <f>tbl_Raw_Data[[#This Row],[Net_Amount_Before_Tax]]+tbl_Raw_Data[[#This Row],[Tax_Amount]]</f>
        <v>30.359280000000002</v>
      </c>
      <c r="Z1808" s="6">
        <f t="shared" si="144"/>
        <v>1</v>
      </c>
    </row>
    <row r="1809" spans="1:26" x14ac:dyDescent="0.3">
      <c r="A1809" s="23" t="s">
        <v>3106</v>
      </c>
      <c r="B1809" s="34">
        <v>45871</v>
      </c>
      <c r="C1809" s="23" t="s">
        <v>3107</v>
      </c>
      <c r="D1809" s="23" t="s">
        <v>159</v>
      </c>
      <c r="E1809" s="23" t="s">
        <v>47</v>
      </c>
      <c r="F1809" s="23">
        <v>400076</v>
      </c>
      <c r="G1809" s="23" t="s">
        <v>154</v>
      </c>
      <c r="H1809" s="23" t="s">
        <v>155</v>
      </c>
      <c r="I1809" s="23" t="s">
        <v>134</v>
      </c>
      <c r="J1809" s="23" t="s">
        <v>156</v>
      </c>
      <c r="K1809" s="23" t="s">
        <v>57</v>
      </c>
      <c r="L1809" s="23">
        <v>2</v>
      </c>
      <c r="M1809" s="23">
        <v>46.81</v>
      </c>
      <c r="N1809" s="23">
        <v>5</v>
      </c>
      <c r="O1809" s="23">
        <v>5</v>
      </c>
      <c r="P1809" s="23" t="s">
        <v>25</v>
      </c>
      <c r="Q1809" s="23" t="s">
        <v>34</v>
      </c>
      <c r="R1809" s="23">
        <f t="shared" si="140"/>
        <v>1</v>
      </c>
      <c r="S1809" s="23" t="str">
        <f t="shared" si="141"/>
        <v>ORD101808_20250802_CUST00763_MED006</v>
      </c>
      <c r="T1809" s="23">
        <f t="shared" si="142"/>
        <v>1</v>
      </c>
      <c r="U1809" s="6">
        <f t="shared" si="143"/>
        <v>93.62</v>
      </c>
      <c r="V1809" s="6">
        <f>tbl_Raw_Data[[#This Row],[Discount_Pct]]*tbl_Raw_Data[[#This Row],[Gross_Amount]]/100</f>
        <v>4.681</v>
      </c>
      <c r="W1809" s="6">
        <f>tbl_Raw_Data[[#This Row],[Gross_Amount]]-tbl_Raw_Data[[#This Row],[Discount_Amount]]</f>
        <v>88.939000000000007</v>
      </c>
      <c r="X1809" s="6">
        <f>tbl_Raw_Data[[#This Row],[Net_Amount_Before_Tax]]*tbl_Raw_Data[[#This Row],[Tax_Pct]]/100</f>
        <v>4.4469500000000002</v>
      </c>
      <c r="Y1809" s="6">
        <f>tbl_Raw_Data[[#This Row],[Net_Amount_Before_Tax]]+tbl_Raw_Data[[#This Row],[Tax_Amount]]</f>
        <v>93.385950000000008</v>
      </c>
      <c r="Z1809" s="6">
        <f t="shared" si="144"/>
        <v>1</v>
      </c>
    </row>
    <row r="1810" spans="1:26" x14ac:dyDescent="0.3">
      <c r="A1810" s="23" t="s">
        <v>3108</v>
      </c>
      <c r="B1810" s="34">
        <v>45538</v>
      </c>
      <c r="C1810" s="23" t="s">
        <v>3109</v>
      </c>
      <c r="D1810" s="23" t="s">
        <v>52</v>
      </c>
      <c r="E1810" s="23" t="s">
        <v>52</v>
      </c>
      <c r="F1810" s="23">
        <v>160022</v>
      </c>
      <c r="G1810" s="23" t="s">
        <v>167</v>
      </c>
      <c r="H1810" s="23" t="s">
        <v>168</v>
      </c>
      <c r="I1810" s="23" t="s">
        <v>113</v>
      </c>
      <c r="J1810" s="23" t="s">
        <v>42</v>
      </c>
      <c r="K1810" s="23" t="s">
        <v>24</v>
      </c>
      <c r="L1810" s="23">
        <v>4</v>
      </c>
      <c r="M1810" s="23">
        <v>208.1</v>
      </c>
      <c r="N1810" s="23">
        <v>15</v>
      </c>
      <c r="O1810" s="23">
        <v>5</v>
      </c>
      <c r="P1810" s="23" t="s">
        <v>65</v>
      </c>
      <c r="Q1810" s="23" t="s">
        <v>44</v>
      </c>
      <c r="R1810" s="23">
        <f t="shared" si="140"/>
        <v>1</v>
      </c>
      <c r="S1810" s="23" t="str">
        <f t="shared" si="141"/>
        <v>ORD101809_20240903_CUST01717_MED026</v>
      </c>
      <c r="T1810" s="23">
        <f t="shared" si="142"/>
        <v>1</v>
      </c>
      <c r="U1810" s="6">
        <f t="shared" si="143"/>
        <v>832.4</v>
      </c>
      <c r="V1810" s="6">
        <f>tbl_Raw_Data[[#This Row],[Discount_Pct]]*tbl_Raw_Data[[#This Row],[Gross_Amount]]/100</f>
        <v>124.86</v>
      </c>
      <c r="W1810" s="6">
        <f>tbl_Raw_Data[[#This Row],[Gross_Amount]]-tbl_Raw_Data[[#This Row],[Discount_Amount]]</f>
        <v>707.54</v>
      </c>
      <c r="X1810" s="6">
        <f>tbl_Raw_Data[[#This Row],[Net_Amount_Before_Tax]]*tbl_Raw_Data[[#This Row],[Tax_Pct]]/100</f>
        <v>35.376999999999995</v>
      </c>
      <c r="Y1810" s="6">
        <f>tbl_Raw_Data[[#This Row],[Net_Amount_Before_Tax]]+tbl_Raw_Data[[#This Row],[Tax_Amount]]</f>
        <v>742.91699999999992</v>
      </c>
      <c r="Z1810" s="6">
        <f t="shared" si="144"/>
        <v>1</v>
      </c>
    </row>
    <row r="1811" spans="1:26" x14ac:dyDescent="0.3">
      <c r="A1811" s="23" t="s">
        <v>3110</v>
      </c>
      <c r="B1811" s="34">
        <v>45371</v>
      </c>
      <c r="C1811" s="23" t="s">
        <v>3111</v>
      </c>
      <c r="D1811" s="23" t="s">
        <v>142</v>
      </c>
      <c r="E1811" s="23" t="s">
        <v>81</v>
      </c>
      <c r="F1811" s="23">
        <v>380001</v>
      </c>
      <c r="G1811" s="23" t="s">
        <v>224</v>
      </c>
      <c r="H1811" s="23" t="s">
        <v>225</v>
      </c>
      <c r="I1811" s="23" t="s">
        <v>147</v>
      </c>
      <c r="J1811" s="23" t="s">
        <v>23</v>
      </c>
      <c r="K1811" s="23" t="s">
        <v>24</v>
      </c>
      <c r="L1811" s="23">
        <v>4</v>
      </c>
      <c r="M1811" s="23">
        <v>51.25</v>
      </c>
      <c r="N1811" s="23">
        <v>0</v>
      </c>
      <c r="O1811" s="23">
        <v>12</v>
      </c>
      <c r="P1811" s="23" t="s">
        <v>25</v>
      </c>
      <c r="Q1811" s="23" t="s">
        <v>44</v>
      </c>
      <c r="R1811" s="23">
        <f t="shared" si="140"/>
        <v>1</v>
      </c>
      <c r="S1811" s="23" t="str">
        <f t="shared" si="141"/>
        <v>ORD101810_20240320_CUST01048_MED015</v>
      </c>
      <c r="T1811" s="23">
        <f t="shared" si="142"/>
        <v>1</v>
      </c>
      <c r="U1811" s="6">
        <f t="shared" si="143"/>
        <v>205</v>
      </c>
      <c r="V1811" s="6">
        <f>tbl_Raw_Data[[#This Row],[Discount_Pct]]*tbl_Raw_Data[[#This Row],[Gross_Amount]]/100</f>
        <v>0</v>
      </c>
      <c r="W1811" s="6">
        <f>tbl_Raw_Data[[#This Row],[Gross_Amount]]-tbl_Raw_Data[[#This Row],[Discount_Amount]]</f>
        <v>205</v>
      </c>
      <c r="X1811" s="6">
        <f>tbl_Raw_Data[[#This Row],[Net_Amount_Before_Tax]]*tbl_Raw_Data[[#This Row],[Tax_Pct]]/100</f>
        <v>24.6</v>
      </c>
      <c r="Y1811" s="6">
        <f>tbl_Raw_Data[[#This Row],[Net_Amount_Before_Tax]]+tbl_Raw_Data[[#This Row],[Tax_Amount]]</f>
        <v>229.6</v>
      </c>
      <c r="Z1811" s="6">
        <f t="shared" si="144"/>
        <v>1</v>
      </c>
    </row>
    <row r="1812" spans="1:26" x14ac:dyDescent="0.3">
      <c r="A1812" s="23" t="s">
        <v>3112</v>
      </c>
      <c r="B1812" s="34">
        <v>45523</v>
      </c>
      <c r="C1812" s="23" t="s">
        <v>3113</v>
      </c>
      <c r="D1812" s="23" t="s">
        <v>183</v>
      </c>
      <c r="E1812" s="23" t="s">
        <v>184</v>
      </c>
      <c r="F1812" s="23">
        <v>122001</v>
      </c>
      <c r="G1812" s="23" t="s">
        <v>124</v>
      </c>
      <c r="H1812" s="23" t="s">
        <v>125</v>
      </c>
      <c r="I1812" s="23" t="s">
        <v>104</v>
      </c>
      <c r="J1812" s="23" t="s">
        <v>114</v>
      </c>
      <c r="K1812" s="23" t="s">
        <v>24</v>
      </c>
      <c r="L1812" s="23">
        <v>1</v>
      </c>
      <c r="M1812" s="23">
        <v>107.07</v>
      </c>
      <c r="N1812" s="23">
        <v>10</v>
      </c>
      <c r="O1812" s="23">
        <v>5</v>
      </c>
      <c r="P1812" s="23" t="s">
        <v>58</v>
      </c>
      <c r="Q1812" s="23" t="s">
        <v>34</v>
      </c>
      <c r="R1812" s="23">
        <f t="shared" si="140"/>
        <v>1</v>
      </c>
      <c r="S1812" s="23" t="str">
        <f t="shared" si="141"/>
        <v>ORD101811_20240819_CUST02924_MED018</v>
      </c>
      <c r="T1812" s="23">
        <f t="shared" si="142"/>
        <v>1</v>
      </c>
      <c r="U1812" s="6">
        <f t="shared" si="143"/>
        <v>107.07</v>
      </c>
      <c r="V1812" s="6">
        <f>tbl_Raw_Data[[#This Row],[Discount_Pct]]*tbl_Raw_Data[[#This Row],[Gross_Amount]]/100</f>
        <v>10.706999999999999</v>
      </c>
      <c r="W1812" s="6">
        <f>tbl_Raw_Data[[#This Row],[Gross_Amount]]-tbl_Raw_Data[[#This Row],[Discount_Amount]]</f>
        <v>96.363</v>
      </c>
      <c r="X1812" s="6">
        <f>tbl_Raw_Data[[#This Row],[Net_Amount_Before_Tax]]*tbl_Raw_Data[[#This Row],[Tax_Pct]]/100</f>
        <v>4.8181500000000002</v>
      </c>
      <c r="Y1812" s="6">
        <f>tbl_Raw_Data[[#This Row],[Net_Amount_Before_Tax]]+tbl_Raw_Data[[#This Row],[Tax_Amount]]</f>
        <v>101.18115</v>
      </c>
      <c r="Z1812" s="6">
        <f t="shared" si="144"/>
        <v>2</v>
      </c>
    </row>
    <row r="1813" spans="1:26" x14ac:dyDescent="0.3">
      <c r="A1813" s="23" t="s">
        <v>3112</v>
      </c>
      <c r="B1813" s="34">
        <v>45829</v>
      </c>
      <c r="C1813" s="23" t="s">
        <v>3114</v>
      </c>
      <c r="D1813" s="23" t="s">
        <v>159</v>
      </c>
      <c r="E1813" s="23" t="s">
        <v>47</v>
      </c>
      <c r="F1813" s="23">
        <v>400093</v>
      </c>
      <c r="G1813" s="23" t="s">
        <v>30</v>
      </c>
      <c r="H1813" s="23" t="s">
        <v>31</v>
      </c>
      <c r="I1813" s="23" t="s">
        <v>32</v>
      </c>
      <c r="J1813" s="23" t="s">
        <v>23</v>
      </c>
      <c r="K1813" s="23" t="s">
        <v>24</v>
      </c>
      <c r="L1813" s="23">
        <v>2</v>
      </c>
      <c r="M1813" s="23">
        <v>136.62</v>
      </c>
      <c r="N1813" s="23">
        <v>0</v>
      </c>
      <c r="O1813" s="23">
        <v>5</v>
      </c>
      <c r="P1813" s="23" t="s">
        <v>25</v>
      </c>
      <c r="Q1813" s="23" t="s">
        <v>26</v>
      </c>
      <c r="R1813" s="23">
        <f t="shared" si="140"/>
        <v>1</v>
      </c>
      <c r="S1813" s="23" t="str">
        <f t="shared" si="141"/>
        <v>ORD101811_20250621_CUST03219_MED017</v>
      </c>
      <c r="T1813" s="23">
        <f t="shared" si="142"/>
        <v>1</v>
      </c>
      <c r="U1813" s="6">
        <f t="shared" si="143"/>
        <v>273.24</v>
      </c>
      <c r="V1813" s="6">
        <f>tbl_Raw_Data[[#This Row],[Discount_Pct]]*tbl_Raw_Data[[#This Row],[Gross_Amount]]/100</f>
        <v>0</v>
      </c>
      <c r="W1813" s="6">
        <f>tbl_Raw_Data[[#This Row],[Gross_Amount]]-tbl_Raw_Data[[#This Row],[Discount_Amount]]</f>
        <v>273.24</v>
      </c>
      <c r="X1813" s="6">
        <f>tbl_Raw_Data[[#This Row],[Net_Amount_Before_Tax]]*tbl_Raw_Data[[#This Row],[Tax_Pct]]/100</f>
        <v>13.662000000000001</v>
      </c>
      <c r="Y1813" s="6">
        <f>tbl_Raw_Data[[#This Row],[Net_Amount_Before_Tax]]+tbl_Raw_Data[[#This Row],[Tax_Amount]]</f>
        <v>286.90199999999999</v>
      </c>
      <c r="Z1813" s="6">
        <f t="shared" si="144"/>
        <v>0</v>
      </c>
    </row>
    <row r="1814" spans="1:26" x14ac:dyDescent="0.3">
      <c r="A1814" s="23" t="s">
        <v>3112</v>
      </c>
      <c r="B1814" s="34">
        <v>45406</v>
      </c>
      <c r="C1814" s="23" t="s">
        <v>3115</v>
      </c>
      <c r="D1814" s="23" t="s">
        <v>130</v>
      </c>
      <c r="E1814" s="23" t="s">
        <v>131</v>
      </c>
      <c r="F1814" s="23">
        <v>700102</v>
      </c>
      <c r="G1814" s="23" t="s">
        <v>132</v>
      </c>
      <c r="H1814" s="23" t="s">
        <v>133</v>
      </c>
      <c r="I1814" s="23" t="s">
        <v>134</v>
      </c>
      <c r="J1814" s="23" t="s">
        <v>135</v>
      </c>
      <c r="K1814" s="23" t="s">
        <v>57</v>
      </c>
      <c r="L1814" s="23">
        <v>2</v>
      </c>
      <c r="M1814" s="23">
        <v>72.73</v>
      </c>
      <c r="N1814" s="23">
        <v>5</v>
      </c>
      <c r="O1814" s="23">
        <v>18</v>
      </c>
      <c r="P1814" s="23" t="s">
        <v>65</v>
      </c>
      <c r="Q1814" s="23" t="s">
        <v>90</v>
      </c>
      <c r="R1814" s="23">
        <f t="shared" si="140"/>
        <v>1</v>
      </c>
      <c r="S1814" s="23" t="str">
        <f t="shared" si="141"/>
        <v>ORD101811_20240424_CUST02061_MED007</v>
      </c>
      <c r="T1814" s="23">
        <f t="shared" si="142"/>
        <v>1</v>
      </c>
      <c r="U1814" s="6">
        <f t="shared" si="143"/>
        <v>145.46</v>
      </c>
      <c r="V1814" s="6">
        <f>tbl_Raw_Data[[#This Row],[Discount_Pct]]*tbl_Raw_Data[[#This Row],[Gross_Amount]]/100</f>
        <v>7.2730000000000006</v>
      </c>
      <c r="W1814" s="6">
        <f>tbl_Raw_Data[[#This Row],[Gross_Amount]]-tbl_Raw_Data[[#This Row],[Discount_Amount]]</f>
        <v>138.18700000000001</v>
      </c>
      <c r="X1814" s="6">
        <f>tbl_Raw_Data[[#This Row],[Net_Amount_Before_Tax]]*tbl_Raw_Data[[#This Row],[Tax_Pct]]/100</f>
        <v>24.873660000000001</v>
      </c>
      <c r="Y1814" s="6">
        <f>tbl_Raw_Data[[#This Row],[Net_Amount_Before_Tax]]+tbl_Raw_Data[[#This Row],[Tax_Amount]]</f>
        <v>163.06066000000001</v>
      </c>
      <c r="Z1814" s="6">
        <f t="shared" si="144"/>
        <v>0</v>
      </c>
    </row>
    <row r="1815" spans="1:26" x14ac:dyDescent="0.3">
      <c r="A1815" s="23" t="s">
        <v>3116</v>
      </c>
      <c r="B1815" s="34">
        <v>45773</v>
      </c>
      <c r="C1815" s="23" t="s">
        <v>3117</v>
      </c>
      <c r="D1815" s="23" t="s">
        <v>100</v>
      </c>
      <c r="E1815" s="23" t="s">
        <v>101</v>
      </c>
      <c r="F1815" s="23">
        <v>201304</v>
      </c>
      <c r="G1815" s="23" t="s">
        <v>82</v>
      </c>
      <c r="H1815" s="23" t="s">
        <v>83</v>
      </c>
      <c r="I1815" s="23" t="s">
        <v>84</v>
      </c>
      <c r="J1815" s="23" t="s">
        <v>85</v>
      </c>
      <c r="K1815" s="23" t="s">
        <v>24</v>
      </c>
      <c r="L1815" s="23">
        <v>1</v>
      </c>
      <c r="M1815" s="23">
        <v>308.01</v>
      </c>
      <c r="N1815" s="23">
        <v>0</v>
      </c>
      <c r="O1815" s="23">
        <v>5</v>
      </c>
      <c r="P1815" s="23" t="s">
        <v>43</v>
      </c>
      <c r="Q1815" s="23" t="s">
        <v>90</v>
      </c>
      <c r="R1815" s="23">
        <f t="shared" si="140"/>
        <v>1</v>
      </c>
      <c r="S1815" s="23" t="str">
        <f t="shared" si="141"/>
        <v>ORD101814_20250426_CUST00686_MED023</v>
      </c>
      <c r="T1815" s="23">
        <f t="shared" si="142"/>
        <v>1</v>
      </c>
      <c r="U1815" s="6">
        <f t="shared" si="143"/>
        <v>308.01</v>
      </c>
      <c r="V1815" s="6">
        <f>tbl_Raw_Data[[#This Row],[Discount_Pct]]*tbl_Raw_Data[[#This Row],[Gross_Amount]]/100</f>
        <v>0</v>
      </c>
      <c r="W1815" s="6">
        <f>tbl_Raw_Data[[#This Row],[Gross_Amount]]-tbl_Raw_Data[[#This Row],[Discount_Amount]]</f>
        <v>308.01</v>
      </c>
      <c r="X1815" s="6">
        <f>tbl_Raw_Data[[#This Row],[Net_Amount_Before_Tax]]*tbl_Raw_Data[[#This Row],[Tax_Pct]]/100</f>
        <v>15.400499999999999</v>
      </c>
      <c r="Y1815" s="6">
        <f>tbl_Raw_Data[[#This Row],[Net_Amount_Before_Tax]]+tbl_Raw_Data[[#This Row],[Tax_Amount]]</f>
        <v>323.41050000000001</v>
      </c>
      <c r="Z1815" s="6">
        <f t="shared" si="144"/>
        <v>3</v>
      </c>
    </row>
    <row r="1816" spans="1:26" x14ac:dyDescent="0.3">
      <c r="A1816" s="23" t="s">
        <v>3118</v>
      </c>
      <c r="B1816" s="34">
        <v>46008</v>
      </c>
      <c r="C1816" s="23" t="s">
        <v>3119</v>
      </c>
      <c r="D1816" s="23" t="s">
        <v>37</v>
      </c>
      <c r="E1816" s="23" t="s">
        <v>38</v>
      </c>
      <c r="F1816" s="23">
        <v>452020</v>
      </c>
      <c r="G1816" s="23" t="s">
        <v>132</v>
      </c>
      <c r="H1816" s="23" t="s">
        <v>133</v>
      </c>
      <c r="I1816" s="23" t="s">
        <v>134</v>
      </c>
      <c r="J1816" s="23" t="s">
        <v>135</v>
      </c>
      <c r="K1816" s="23" t="s">
        <v>57</v>
      </c>
      <c r="L1816" s="23">
        <v>1</v>
      </c>
      <c r="M1816" s="23">
        <v>85.83</v>
      </c>
      <c r="N1816" s="23">
        <v>10</v>
      </c>
      <c r="O1816" s="23">
        <v>5</v>
      </c>
      <c r="P1816" s="23" t="s">
        <v>89</v>
      </c>
      <c r="Q1816" s="23" t="s">
        <v>90</v>
      </c>
      <c r="R1816" s="23">
        <f t="shared" si="140"/>
        <v>1</v>
      </c>
      <c r="S1816" s="23" t="str">
        <f t="shared" si="141"/>
        <v>ORD101815_20251217_CUST02474_MED007</v>
      </c>
      <c r="T1816" s="23">
        <f t="shared" si="142"/>
        <v>1</v>
      </c>
      <c r="U1816" s="6">
        <f t="shared" si="143"/>
        <v>85.83</v>
      </c>
      <c r="V1816" s="6">
        <f>tbl_Raw_Data[[#This Row],[Discount_Pct]]*tbl_Raw_Data[[#This Row],[Gross_Amount]]/100</f>
        <v>8.5830000000000002</v>
      </c>
      <c r="W1816" s="6">
        <f>tbl_Raw_Data[[#This Row],[Gross_Amount]]-tbl_Raw_Data[[#This Row],[Discount_Amount]]</f>
        <v>77.247</v>
      </c>
      <c r="X1816" s="6">
        <f>tbl_Raw_Data[[#This Row],[Net_Amount_Before_Tax]]*tbl_Raw_Data[[#This Row],[Tax_Pct]]/100</f>
        <v>3.8623500000000002</v>
      </c>
      <c r="Y1816" s="6">
        <f>tbl_Raw_Data[[#This Row],[Net_Amount_Before_Tax]]+tbl_Raw_Data[[#This Row],[Tax_Amount]]</f>
        <v>81.109350000000006</v>
      </c>
      <c r="Z1816" s="6">
        <f t="shared" si="144"/>
        <v>0</v>
      </c>
    </row>
    <row r="1817" spans="1:26" x14ac:dyDescent="0.3">
      <c r="A1817" s="23" t="s">
        <v>3120</v>
      </c>
      <c r="B1817" s="34">
        <v>45813</v>
      </c>
      <c r="C1817" s="23" t="s">
        <v>3121</v>
      </c>
      <c r="D1817" s="23" t="s">
        <v>46</v>
      </c>
      <c r="E1817" s="23" t="s">
        <v>47</v>
      </c>
      <c r="F1817" s="23">
        <v>411014</v>
      </c>
      <c r="G1817" s="23" t="s">
        <v>102</v>
      </c>
      <c r="H1817" s="23" t="s">
        <v>103</v>
      </c>
      <c r="I1817" s="23" t="s">
        <v>104</v>
      </c>
      <c r="J1817" s="23" t="s">
        <v>64</v>
      </c>
      <c r="K1817" s="23" t="s">
        <v>57</v>
      </c>
      <c r="L1817" s="23">
        <v>1</v>
      </c>
      <c r="M1817" s="23">
        <v>87.65</v>
      </c>
      <c r="N1817" s="23">
        <v>0</v>
      </c>
      <c r="O1817" s="23">
        <v>12</v>
      </c>
      <c r="P1817" s="23" t="s">
        <v>43</v>
      </c>
      <c r="Q1817" s="23" t="s">
        <v>90</v>
      </c>
      <c r="R1817" s="23">
        <f t="shared" si="140"/>
        <v>1</v>
      </c>
      <c r="S1817" s="23" t="str">
        <f t="shared" si="141"/>
        <v>ORD101816_20250605_CUST01131_MED029</v>
      </c>
      <c r="T1817" s="23">
        <f t="shared" si="142"/>
        <v>1</v>
      </c>
      <c r="U1817" s="6">
        <f t="shared" si="143"/>
        <v>87.65</v>
      </c>
      <c r="V1817" s="6">
        <f>tbl_Raw_Data[[#This Row],[Discount_Pct]]*tbl_Raw_Data[[#This Row],[Gross_Amount]]/100</f>
        <v>0</v>
      </c>
      <c r="W1817" s="6">
        <f>tbl_Raw_Data[[#This Row],[Gross_Amount]]-tbl_Raw_Data[[#This Row],[Discount_Amount]]</f>
        <v>87.65</v>
      </c>
      <c r="X1817" s="6">
        <f>tbl_Raw_Data[[#This Row],[Net_Amount_Before_Tax]]*tbl_Raw_Data[[#This Row],[Tax_Pct]]/100</f>
        <v>10.518000000000002</v>
      </c>
      <c r="Y1817" s="6">
        <f>tbl_Raw_Data[[#This Row],[Net_Amount_Before_Tax]]+tbl_Raw_Data[[#This Row],[Tax_Amount]]</f>
        <v>98.168000000000006</v>
      </c>
      <c r="Z1817" s="6">
        <f t="shared" si="144"/>
        <v>3</v>
      </c>
    </row>
    <row r="1818" spans="1:26" x14ac:dyDescent="0.3">
      <c r="A1818" s="23" t="s">
        <v>3122</v>
      </c>
      <c r="B1818" s="34">
        <v>45347</v>
      </c>
      <c r="C1818" s="23" t="s">
        <v>1890</v>
      </c>
      <c r="D1818" s="23" t="s">
        <v>72</v>
      </c>
      <c r="E1818" s="23" t="s">
        <v>73</v>
      </c>
      <c r="F1818" s="23">
        <v>302017</v>
      </c>
      <c r="G1818" s="23" t="s">
        <v>132</v>
      </c>
      <c r="H1818" s="23" t="s">
        <v>133</v>
      </c>
      <c r="I1818" s="23" t="s">
        <v>134</v>
      </c>
      <c r="J1818" s="23" t="s">
        <v>135</v>
      </c>
      <c r="K1818" s="23" t="s">
        <v>57</v>
      </c>
      <c r="L1818" s="23">
        <v>2</v>
      </c>
      <c r="M1818" s="23">
        <v>76.87</v>
      </c>
      <c r="N1818" s="23">
        <v>10</v>
      </c>
      <c r="O1818" s="23">
        <v>5</v>
      </c>
      <c r="P1818" s="23" t="s">
        <v>58</v>
      </c>
      <c r="Q1818" s="23" t="s">
        <v>34</v>
      </c>
      <c r="R1818" s="23">
        <f t="shared" si="140"/>
        <v>1</v>
      </c>
      <c r="S1818" s="23" t="str">
        <f t="shared" si="141"/>
        <v>ORD101817_20240225_CUST00728_MED007</v>
      </c>
      <c r="T1818" s="23">
        <f t="shared" si="142"/>
        <v>1</v>
      </c>
      <c r="U1818" s="6">
        <f t="shared" si="143"/>
        <v>153.74</v>
      </c>
      <c r="V1818" s="6">
        <f>tbl_Raw_Data[[#This Row],[Discount_Pct]]*tbl_Raw_Data[[#This Row],[Gross_Amount]]/100</f>
        <v>15.374000000000001</v>
      </c>
      <c r="W1818" s="6">
        <f>tbl_Raw_Data[[#This Row],[Gross_Amount]]-tbl_Raw_Data[[#This Row],[Discount_Amount]]</f>
        <v>138.36600000000001</v>
      </c>
      <c r="X1818" s="6">
        <f>tbl_Raw_Data[[#This Row],[Net_Amount_Before_Tax]]*tbl_Raw_Data[[#This Row],[Tax_Pct]]/100</f>
        <v>6.9183000000000003</v>
      </c>
      <c r="Y1818" s="6">
        <f>tbl_Raw_Data[[#This Row],[Net_Amount_Before_Tax]]+tbl_Raw_Data[[#This Row],[Tax_Amount]]</f>
        <v>145.2843</v>
      </c>
      <c r="Z1818" s="6">
        <f t="shared" si="144"/>
        <v>4</v>
      </c>
    </row>
    <row r="1819" spans="1:26" x14ac:dyDescent="0.3">
      <c r="A1819" s="23" t="s">
        <v>3122</v>
      </c>
      <c r="B1819" s="34">
        <v>45382</v>
      </c>
      <c r="C1819" s="23" t="s">
        <v>3123</v>
      </c>
      <c r="D1819" s="23" t="s">
        <v>87</v>
      </c>
      <c r="E1819" s="23" t="s">
        <v>88</v>
      </c>
      <c r="F1819" s="23">
        <v>600100</v>
      </c>
      <c r="G1819" s="23" t="s">
        <v>145</v>
      </c>
      <c r="H1819" s="23" t="s">
        <v>146</v>
      </c>
      <c r="I1819" s="23" t="s">
        <v>147</v>
      </c>
      <c r="J1819" s="23" t="s">
        <v>148</v>
      </c>
      <c r="K1819" s="23" t="s">
        <v>24</v>
      </c>
      <c r="L1819" s="23">
        <v>6</v>
      </c>
      <c r="M1819" s="23">
        <v>110.96</v>
      </c>
      <c r="N1819" s="23">
        <v>10</v>
      </c>
      <c r="O1819" s="23">
        <v>18</v>
      </c>
      <c r="P1819" s="23" t="s">
        <v>58</v>
      </c>
      <c r="Q1819" s="23" t="s">
        <v>34</v>
      </c>
      <c r="R1819" s="23">
        <f t="shared" si="140"/>
        <v>1</v>
      </c>
      <c r="S1819" s="23" t="str">
        <f t="shared" si="141"/>
        <v>ORD101817_20240331_CUST01137_MED016</v>
      </c>
      <c r="T1819" s="23">
        <f t="shared" si="142"/>
        <v>1</v>
      </c>
      <c r="U1819" s="6">
        <f t="shared" si="143"/>
        <v>665.76</v>
      </c>
      <c r="V1819" s="6">
        <f>tbl_Raw_Data[[#This Row],[Discount_Pct]]*tbl_Raw_Data[[#This Row],[Gross_Amount]]/100</f>
        <v>66.576000000000008</v>
      </c>
      <c r="W1819" s="6">
        <f>tbl_Raw_Data[[#This Row],[Gross_Amount]]-tbl_Raw_Data[[#This Row],[Discount_Amount]]</f>
        <v>599.18399999999997</v>
      </c>
      <c r="X1819" s="6">
        <f>tbl_Raw_Data[[#This Row],[Net_Amount_Before_Tax]]*tbl_Raw_Data[[#This Row],[Tax_Pct]]/100</f>
        <v>107.85312</v>
      </c>
      <c r="Y1819" s="6">
        <f>tbl_Raw_Data[[#This Row],[Net_Amount_Before_Tax]]+tbl_Raw_Data[[#This Row],[Tax_Amount]]</f>
        <v>707.03711999999996</v>
      </c>
      <c r="Z1819" s="6">
        <f t="shared" si="144"/>
        <v>2</v>
      </c>
    </row>
    <row r="1820" spans="1:26" x14ac:dyDescent="0.3">
      <c r="A1820" s="23" t="s">
        <v>3122</v>
      </c>
      <c r="B1820" s="34">
        <v>45660</v>
      </c>
      <c r="C1820" s="23" t="s">
        <v>3124</v>
      </c>
      <c r="D1820" s="23" t="s">
        <v>123</v>
      </c>
      <c r="E1820" s="23" t="s">
        <v>101</v>
      </c>
      <c r="F1820" s="23">
        <v>226001</v>
      </c>
      <c r="G1820" s="23" t="s">
        <v>82</v>
      </c>
      <c r="H1820" s="23" t="s">
        <v>83</v>
      </c>
      <c r="I1820" s="23" t="s">
        <v>84</v>
      </c>
      <c r="J1820" s="23" t="s">
        <v>85</v>
      </c>
      <c r="K1820" s="23" t="s">
        <v>24</v>
      </c>
      <c r="L1820" s="23">
        <v>1</v>
      </c>
      <c r="M1820" s="23">
        <v>263.94</v>
      </c>
      <c r="N1820" s="23">
        <v>0</v>
      </c>
      <c r="O1820" s="23">
        <v>18</v>
      </c>
      <c r="P1820" s="23" t="s">
        <v>43</v>
      </c>
      <c r="Q1820" s="23" t="s">
        <v>34</v>
      </c>
      <c r="R1820" s="23">
        <f t="shared" si="140"/>
        <v>1</v>
      </c>
      <c r="S1820" s="23" t="str">
        <f t="shared" si="141"/>
        <v>ORD101817_20250103_CUST02365_MED023</v>
      </c>
      <c r="T1820" s="23">
        <f t="shared" si="142"/>
        <v>1</v>
      </c>
      <c r="U1820" s="6">
        <f t="shared" si="143"/>
        <v>263.94</v>
      </c>
      <c r="V1820" s="6">
        <f>tbl_Raw_Data[[#This Row],[Discount_Pct]]*tbl_Raw_Data[[#This Row],[Gross_Amount]]/100</f>
        <v>0</v>
      </c>
      <c r="W1820" s="6">
        <f>tbl_Raw_Data[[#This Row],[Gross_Amount]]-tbl_Raw_Data[[#This Row],[Discount_Amount]]</f>
        <v>263.94</v>
      </c>
      <c r="X1820" s="6">
        <f>tbl_Raw_Data[[#This Row],[Net_Amount_Before_Tax]]*tbl_Raw_Data[[#This Row],[Tax_Pct]]/100</f>
        <v>47.5092</v>
      </c>
      <c r="Y1820" s="6">
        <f>tbl_Raw_Data[[#This Row],[Net_Amount_Before_Tax]]+tbl_Raw_Data[[#This Row],[Tax_Amount]]</f>
        <v>311.44920000000002</v>
      </c>
      <c r="Z1820" s="6">
        <f t="shared" si="144"/>
        <v>2</v>
      </c>
    </row>
    <row r="1821" spans="1:26" x14ac:dyDescent="0.3">
      <c r="A1821" s="23" t="s">
        <v>3125</v>
      </c>
      <c r="B1821" s="34">
        <v>45343</v>
      </c>
      <c r="C1821" s="23" t="s">
        <v>2695</v>
      </c>
      <c r="D1821" s="23" t="s">
        <v>80</v>
      </c>
      <c r="E1821" s="23" t="s">
        <v>81</v>
      </c>
      <c r="F1821" s="23">
        <v>395010</v>
      </c>
      <c r="G1821" s="23" t="s">
        <v>82</v>
      </c>
      <c r="H1821" s="23" t="s">
        <v>83</v>
      </c>
      <c r="I1821" s="23" t="s">
        <v>84</v>
      </c>
      <c r="J1821" s="23" t="s">
        <v>85</v>
      </c>
      <c r="K1821" s="23" t="s">
        <v>24</v>
      </c>
      <c r="L1821" s="23">
        <v>2</v>
      </c>
      <c r="M1821" s="23">
        <v>280.8</v>
      </c>
      <c r="N1821" s="23">
        <v>0</v>
      </c>
      <c r="O1821" s="23">
        <v>18</v>
      </c>
      <c r="P1821" s="23" t="s">
        <v>33</v>
      </c>
      <c r="Q1821" s="23" t="s">
        <v>44</v>
      </c>
      <c r="R1821" s="23">
        <f t="shared" si="140"/>
        <v>1</v>
      </c>
      <c r="S1821" s="23" t="str">
        <f t="shared" si="141"/>
        <v>ORD101820_20240221_CUST01135_MED023</v>
      </c>
      <c r="T1821" s="23">
        <f t="shared" si="142"/>
        <v>1</v>
      </c>
      <c r="U1821" s="6">
        <f t="shared" si="143"/>
        <v>561.6</v>
      </c>
      <c r="V1821" s="6">
        <f>tbl_Raw_Data[[#This Row],[Discount_Pct]]*tbl_Raw_Data[[#This Row],[Gross_Amount]]/100</f>
        <v>0</v>
      </c>
      <c r="W1821" s="6">
        <f>tbl_Raw_Data[[#This Row],[Gross_Amount]]-tbl_Raw_Data[[#This Row],[Discount_Amount]]</f>
        <v>561.6</v>
      </c>
      <c r="X1821" s="6">
        <f>tbl_Raw_Data[[#This Row],[Net_Amount_Before_Tax]]*tbl_Raw_Data[[#This Row],[Tax_Pct]]/100</f>
        <v>101.08800000000001</v>
      </c>
      <c r="Y1821" s="6">
        <f>tbl_Raw_Data[[#This Row],[Net_Amount_Before_Tax]]+tbl_Raw_Data[[#This Row],[Tax_Amount]]</f>
        <v>662.68799999999999</v>
      </c>
      <c r="Z1821" s="6">
        <f t="shared" si="144"/>
        <v>2</v>
      </c>
    </row>
    <row r="1822" spans="1:26" x14ac:dyDescent="0.3">
      <c r="A1822" s="23" t="s">
        <v>3126</v>
      </c>
      <c r="B1822" s="34">
        <v>45422</v>
      </c>
      <c r="C1822" s="23" t="s">
        <v>3127</v>
      </c>
      <c r="D1822" s="23" t="s">
        <v>80</v>
      </c>
      <c r="E1822" s="23" t="s">
        <v>81</v>
      </c>
      <c r="F1822" s="23">
        <v>395017</v>
      </c>
      <c r="G1822" s="23" t="s">
        <v>61</v>
      </c>
      <c r="H1822" s="23" t="s">
        <v>62</v>
      </c>
      <c r="I1822" s="23" t="s">
        <v>63</v>
      </c>
      <c r="J1822" s="23" t="s">
        <v>64</v>
      </c>
      <c r="K1822" s="23" t="s">
        <v>57</v>
      </c>
      <c r="L1822" s="23">
        <v>1</v>
      </c>
      <c r="M1822" s="23">
        <v>118.12</v>
      </c>
      <c r="N1822" s="23">
        <v>0</v>
      </c>
      <c r="O1822" s="23">
        <v>5</v>
      </c>
      <c r="P1822" s="23" t="s">
        <v>25</v>
      </c>
      <c r="Q1822" s="23" t="s">
        <v>26</v>
      </c>
      <c r="R1822" s="23">
        <f t="shared" si="140"/>
        <v>1</v>
      </c>
      <c r="S1822" s="23" t="str">
        <f t="shared" si="141"/>
        <v>ORD101821_20240510_CUST02849_MED004</v>
      </c>
      <c r="T1822" s="23">
        <f t="shared" si="142"/>
        <v>1</v>
      </c>
      <c r="U1822" s="6">
        <f t="shared" si="143"/>
        <v>118.12</v>
      </c>
      <c r="V1822" s="6">
        <f>tbl_Raw_Data[[#This Row],[Discount_Pct]]*tbl_Raw_Data[[#This Row],[Gross_Amount]]/100</f>
        <v>0</v>
      </c>
      <c r="W1822" s="6">
        <f>tbl_Raw_Data[[#This Row],[Gross_Amount]]-tbl_Raw_Data[[#This Row],[Discount_Amount]]</f>
        <v>118.12</v>
      </c>
      <c r="X1822" s="6">
        <f>tbl_Raw_Data[[#This Row],[Net_Amount_Before_Tax]]*tbl_Raw_Data[[#This Row],[Tax_Pct]]/100</f>
        <v>5.9060000000000006</v>
      </c>
      <c r="Y1822" s="6">
        <f>tbl_Raw_Data[[#This Row],[Net_Amount_Before_Tax]]+tbl_Raw_Data[[#This Row],[Tax_Amount]]</f>
        <v>124.02600000000001</v>
      </c>
      <c r="Z1822" s="6">
        <f t="shared" si="144"/>
        <v>2</v>
      </c>
    </row>
    <row r="1823" spans="1:26" x14ac:dyDescent="0.3">
      <c r="A1823" s="23" t="s">
        <v>3128</v>
      </c>
      <c r="B1823" s="34">
        <v>45340</v>
      </c>
      <c r="C1823" s="23" t="s">
        <v>1316</v>
      </c>
      <c r="D1823" s="23" t="s">
        <v>87</v>
      </c>
      <c r="E1823" s="23" t="s">
        <v>88</v>
      </c>
      <c r="F1823" s="23">
        <v>600100</v>
      </c>
      <c r="G1823" s="23" t="s">
        <v>138</v>
      </c>
      <c r="H1823" s="23" t="s">
        <v>139</v>
      </c>
      <c r="I1823" s="23" t="s">
        <v>50</v>
      </c>
      <c r="J1823" s="23" t="s">
        <v>140</v>
      </c>
      <c r="K1823" s="23" t="s">
        <v>24</v>
      </c>
      <c r="L1823" s="23">
        <v>1</v>
      </c>
      <c r="M1823" s="23">
        <v>170.27</v>
      </c>
      <c r="N1823" s="23">
        <v>10</v>
      </c>
      <c r="O1823" s="23">
        <v>5</v>
      </c>
      <c r="P1823" s="23" t="s">
        <v>43</v>
      </c>
      <c r="Q1823" s="23" t="s">
        <v>90</v>
      </c>
      <c r="R1823" s="23">
        <f t="shared" si="140"/>
        <v>1</v>
      </c>
      <c r="S1823" s="23" t="str">
        <f t="shared" si="141"/>
        <v>ORD101822_20240218_CUST01668_MED013</v>
      </c>
      <c r="T1823" s="23">
        <f t="shared" si="142"/>
        <v>1</v>
      </c>
      <c r="U1823" s="6">
        <f t="shared" si="143"/>
        <v>170.27</v>
      </c>
      <c r="V1823" s="6">
        <f>tbl_Raw_Data[[#This Row],[Discount_Pct]]*tbl_Raw_Data[[#This Row],[Gross_Amount]]/100</f>
        <v>17.027000000000001</v>
      </c>
      <c r="W1823" s="6">
        <f>tbl_Raw_Data[[#This Row],[Gross_Amount]]-tbl_Raw_Data[[#This Row],[Discount_Amount]]</f>
        <v>153.24299999999999</v>
      </c>
      <c r="X1823" s="6">
        <f>tbl_Raw_Data[[#This Row],[Net_Amount_Before_Tax]]*tbl_Raw_Data[[#This Row],[Tax_Pct]]/100</f>
        <v>7.6621499999999996</v>
      </c>
      <c r="Y1823" s="6">
        <f>tbl_Raw_Data[[#This Row],[Net_Amount_Before_Tax]]+tbl_Raw_Data[[#This Row],[Tax_Amount]]</f>
        <v>160.90514999999999</v>
      </c>
      <c r="Z1823" s="6">
        <f t="shared" si="144"/>
        <v>2</v>
      </c>
    </row>
    <row r="1824" spans="1:26" x14ac:dyDescent="0.3">
      <c r="A1824" s="23" t="s">
        <v>3129</v>
      </c>
      <c r="B1824" s="34">
        <v>45656</v>
      </c>
      <c r="C1824" s="23" t="s">
        <v>618</v>
      </c>
      <c r="D1824" s="23" t="s">
        <v>80</v>
      </c>
      <c r="E1824" s="23" t="s">
        <v>81</v>
      </c>
      <c r="F1824" s="23">
        <v>395001</v>
      </c>
      <c r="G1824" s="23" t="s">
        <v>233</v>
      </c>
      <c r="H1824" s="23" t="s">
        <v>234</v>
      </c>
      <c r="I1824" s="23" t="s">
        <v>104</v>
      </c>
      <c r="J1824" s="23" t="s">
        <v>42</v>
      </c>
      <c r="K1824" s="23" t="s">
        <v>24</v>
      </c>
      <c r="L1824" s="23">
        <v>1</v>
      </c>
      <c r="M1824" s="23">
        <v>153.76</v>
      </c>
      <c r="N1824" s="23">
        <v>0</v>
      </c>
      <c r="O1824" s="23">
        <v>5</v>
      </c>
      <c r="P1824" s="23" t="s">
        <v>58</v>
      </c>
      <c r="Q1824" s="23" t="s">
        <v>34</v>
      </c>
      <c r="R1824" s="23">
        <f t="shared" si="140"/>
        <v>1</v>
      </c>
      <c r="S1824" s="23" t="str">
        <f t="shared" si="141"/>
        <v>ORD101823_20241230_CUST01630_MED019</v>
      </c>
      <c r="T1824" s="23">
        <f t="shared" si="142"/>
        <v>1</v>
      </c>
      <c r="U1824" s="6">
        <f t="shared" si="143"/>
        <v>153.76</v>
      </c>
      <c r="V1824" s="6">
        <f>tbl_Raw_Data[[#This Row],[Discount_Pct]]*tbl_Raw_Data[[#This Row],[Gross_Amount]]/100</f>
        <v>0</v>
      </c>
      <c r="W1824" s="6">
        <f>tbl_Raw_Data[[#This Row],[Gross_Amount]]-tbl_Raw_Data[[#This Row],[Discount_Amount]]</f>
        <v>153.76</v>
      </c>
      <c r="X1824" s="6">
        <f>tbl_Raw_Data[[#This Row],[Net_Amount_Before_Tax]]*tbl_Raw_Data[[#This Row],[Tax_Pct]]/100</f>
        <v>7.6879999999999997</v>
      </c>
      <c r="Y1824" s="6">
        <f>tbl_Raw_Data[[#This Row],[Net_Amount_Before_Tax]]+tbl_Raw_Data[[#This Row],[Tax_Amount]]</f>
        <v>161.44799999999998</v>
      </c>
      <c r="Z1824" s="6">
        <f t="shared" si="144"/>
        <v>5</v>
      </c>
    </row>
    <row r="1825" spans="1:26" x14ac:dyDescent="0.3">
      <c r="A1825" s="23" t="s">
        <v>3130</v>
      </c>
      <c r="B1825" s="34">
        <v>45383</v>
      </c>
      <c r="C1825" s="23" t="s">
        <v>3131</v>
      </c>
      <c r="D1825" s="23" t="s">
        <v>52</v>
      </c>
      <c r="E1825" s="23" t="s">
        <v>52</v>
      </c>
      <c r="F1825" s="23">
        <v>160022</v>
      </c>
      <c r="G1825" s="23" t="s">
        <v>102</v>
      </c>
      <c r="H1825" s="23" t="s">
        <v>103</v>
      </c>
      <c r="I1825" s="23" t="s">
        <v>104</v>
      </c>
      <c r="J1825" s="23" t="s">
        <v>64</v>
      </c>
      <c r="K1825" s="23" t="s">
        <v>57</v>
      </c>
      <c r="L1825" s="23">
        <v>3</v>
      </c>
      <c r="M1825" s="23">
        <v>112.13</v>
      </c>
      <c r="N1825" s="23">
        <v>0</v>
      </c>
      <c r="O1825" s="23">
        <v>5</v>
      </c>
      <c r="P1825" s="23" t="s">
        <v>89</v>
      </c>
      <c r="Q1825" s="23" t="s">
        <v>34</v>
      </c>
      <c r="R1825" s="23">
        <f t="shared" si="140"/>
        <v>1</v>
      </c>
      <c r="S1825" s="23" t="str">
        <f t="shared" si="141"/>
        <v>ORD101824_20240401_CUST01703_MED029</v>
      </c>
      <c r="T1825" s="23">
        <f t="shared" si="142"/>
        <v>1</v>
      </c>
      <c r="U1825" s="6">
        <f t="shared" si="143"/>
        <v>336.39</v>
      </c>
      <c r="V1825" s="6">
        <f>tbl_Raw_Data[[#This Row],[Discount_Pct]]*tbl_Raw_Data[[#This Row],[Gross_Amount]]/100</f>
        <v>0</v>
      </c>
      <c r="W1825" s="6">
        <f>tbl_Raw_Data[[#This Row],[Gross_Amount]]-tbl_Raw_Data[[#This Row],[Discount_Amount]]</f>
        <v>336.39</v>
      </c>
      <c r="X1825" s="6">
        <f>tbl_Raw_Data[[#This Row],[Net_Amount_Before_Tax]]*tbl_Raw_Data[[#This Row],[Tax_Pct]]/100</f>
        <v>16.819499999999998</v>
      </c>
      <c r="Y1825" s="6">
        <f>tbl_Raw_Data[[#This Row],[Net_Amount_Before_Tax]]+tbl_Raw_Data[[#This Row],[Tax_Amount]]</f>
        <v>353.20949999999999</v>
      </c>
      <c r="Z1825" s="6">
        <f t="shared" si="144"/>
        <v>1</v>
      </c>
    </row>
    <row r="1826" spans="1:26" x14ac:dyDescent="0.3">
      <c r="A1826" s="23" t="s">
        <v>3132</v>
      </c>
      <c r="B1826" s="34">
        <v>45454</v>
      </c>
      <c r="C1826" s="23" t="s">
        <v>3133</v>
      </c>
      <c r="D1826" s="23" t="s">
        <v>100</v>
      </c>
      <c r="E1826" s="23" t="s">
        <v>101</v>
      </c>
      <c r="F1826" s="23">
        <v>201307</v>
      </c>
      <c r="G1826" s="23" t="s">
        <v>30</v>
      </c>
      <c r="H1826" s="23" t="s">
        <v>31</v>
      </c>
      <c r="I1826" s="23" t="s">
        <v>32</v>
      </c>
      <c r="J1826" s="23" t="s">
        <v>23</v>
      </c>
      <c r="K1826" s="23" t="s">
        <v>24</v>
      </c>
      <c r="L1826" s="23">
        <v>1</v>
      </c>
      <c r="M1826" s="23">
        <v>153.21</v>
      </c>
      <c r="N1826" s="23">
        <v>0</v>
      </c>
      <c r="O1826" s="23">
        <v>5</v>
      </c>
      <c r="P1826" s="23" t="s">
        <v>65</v>
      </c>
      <c r="Q1826" s="23" t="s">
        <v>34</v>
      </c>
      <c r="R1826" s="23">
        <f t="shared" si="140"/>
        <v>1</v>
      </c>
      <c r="S1826" s="23" t="str">
        <f t="shared" si="141"/>
        <v>ORD101825_20240611_CUST02385_MED017</v>
      </c>
      <c r="T1826" s="23">
        <f t="shared" si="142"/>
        <v>1</v>
      </c>
      <c r="U1826" s="6">
        <f t="shared" si="143"/>
        <v>153.21</v>
      </c>
      <c r="V1826" s="6">
        <f>tbl_Raw_Data[[#This Row],[Discount_Pct]]*tbl_Raw_Data[[#This Row],[Gross_Amount]]/100</f>
        <v>0</v>
      </c>
      <c r="W1826" s="6">
        <f>tbl_Raw_Data[[#This Row],[Gross_Amount]]-tbl_Raw_Data[[#This Row],[Discount_Amount]]</f>
        <v>153.21</v>
      </c>
      <c r="X1826" s="6">
        <f>tbl_Raw_Data[[#This Row],[Net_Amount_Before_Tax]]*tbl_Raw_Data[[#This Row],[Tax_Pct]]/100</f>
        <v>7.6605000000000008</v>
      </c>
      <c r="Y1826" s="6">
        <f>tbl_Raw_Data[[#This Row],[Net_Amount_Before_Tax]]+tbl_Raw_Data[[#This Row],[Tax_Amount]]</f>
        <v>160.87050000000002</v>
      </c>
      <c r="Z1826" s="6">
        <f t="shared" si="144"/>
        <v>1</v>
      </c>
    </row>
    <row r="1827" spans="1:26" x14ac:dyDescent="0.3">
      <c r="A1827" s="23" t="s">
        <v>3134</v>
      </c>
      <c r="B1827" s="34">
        <v>45693</v>
      </c>
      <c r="C1827" s="23" t="s">
        <v>3135</v>
      </c>
      <c r="D1827" s="23" t="s">
        <v>92</v>
      </c>
      <c r="E1827" s="23" t="s">
        <v>93</v>
      </c>
      <c r="F1827" s="23">
        <v>560066</v>
      </c>
      <c r="G1827" s="23" t="s">
        <v>233</v>
      </c>
      <c r="H1827" s="23" t="s">
        <v>234</v>
      </c>
      <c r="I1827" s="23" t="s">
        <v>104</v>
      </c>
      <c r="J1827" s="23" t="s">
        <v>42</v>
      </c>
      <c r="K1827" s="23" t="s">
        <v>24</v>
      </c>
      <c r="L1827" s="23">
        <v>1</v>
      </c>
      <c r="M1827" s="23">
        <v>167.18</v>
      </c>
      <c r="N1827" s="23">
        <v>15</v>
      </c>
      <c r="O1827" s="23">
        <v>12</v>
      </c>
      <c r="P1827" s="23" t="s">
        <v>25</v>
      </c>
      <c r="Q1827" s="23" t="s">
        <v>34</v>
      </c>
      <c r="R1827" s="23">
        <f t="shared" si="140"/>
        <v>1</v>
      </c>
      <c r="S1827" s="23" t="str">
        <f t="shared" si="141"/>
        <v>ORD101826_20250205_CUST00665_MED019</v>
      </c>
      <c r="T1827" s="23">
        <f t="shared" si="142"/>
        <v>1</v>
      </c>
      <c r="U1827" s="6">
        <f t="shared" si="143"/>
        <v>167.18</v>
      </c>
      <c r="V1827" s="6">
        <f>tbl_Raw_Data[[#This Row],[Discount_Pct]]*tbl_Raw_Data[[#This Row],[Gross_Amount]]/100</f>
        <v>25.077000000000002</v>
      </c>
      <c r="W1827" s="6">
        <f>tbl_Raw_Data[[#This Row],[Gross_Amount]]-tbl_Raw_Data[[#This Row],[Discount_Amount]]</f>
        <v>142.10300000000001</v>
      </c>
      <c r="X1827" s="6">
        <f>tbl_Raw_Data[[#This Row],[Net_Amount_Before_Tax]]*tbl_Raw_Data[[#This Row],[Tax_Pct]]/100</f>
        <v>17.05236</v>
      </c>
      <c r="Y1827" s="6">
        <f>tbl_Raw_Data[[#This Row],[Net_Amount_Before_Tax]]+tbl_Raw_Data[[#This Row],[Tax_Amount]]</f>
        <v>159.15536</v>
      </c>
      <c r="Z1827" s="6">
        <f t="shared" si="144"/>
        <v>1</v>
      </c>
    </row>
    <row r="1828" spans="1:26" x14ac:dyDescent="0.3">
      <c r="A1828" s="23" t="s">
        <v>3136</v>
      </c>
      <c r="B1828" s="34">
        <v>45862</v>
      </c>
      <c r="C1828" s="23" t="s">
        <v>1737</v>
      </c>
      <c r="D1828" s="23" t="s">
        <v>37</v>
      </c>
      <c r="E1828" s="23" t="s">
        <v>38</v>
      </c>
      <c r="F1828" s="23">
        <v>452018</v>
      </c>
      <c r="G1828" s="23" t="s">
        <v>160</v>
      </c>
      <c r="H1828" s="23" t="s">
        <v>161</v>
      </c>
      <c r="I1828" s="23" t="s">
        <v>50</v>
      </c>
      <c r="J1828" s="23" t="s">
        <v>23</v>
      </c>
      <c r="K1828" s="23" t="s">
        <v>24</v>
      </c>
      <c r="L1828" s="23">
        <v>3</v>
      </c>
      <c r="M1828" s="23">
        <v>163.13</v>
      </c>
      <c r="N1828" s="23">
        <v>5</v>
      </c>
      <c r="O1828" s="23">
        <v>5</v>
      </c>
      <c r="P1828" s="23" t="s">
        <v>43</v>
      </c>
      <c r="Q1828" s="23" t="s">
        <v>26</v>
      </c>
      <c r="R1828" s="23">
        <f t="shared" si="140"/>
        <v>1</v>
      </c>
      <c r="S1828" s="23" t="str">
        <f t="shared" si="141"/>
        <v>ORD101827_20250724_CUST01510_MED014</v>
      </c>
      <c r="T1828" s="23">
        <f t="shared" si="142"/>
        <v>1</v>
      </c>
      <c r="U1828" s="6">
        <f t="shared" si="143"/>
        <v>489.39</v>
      </c>
      <c r="V1828" s="6">
        <f>tbl_Raw_Data[[#This Row],[Discount_Pct]]*tbl_Raw_Data[[#This Row],[Gross_Amount]]/100</f>
        <v>24.469499999999996</v>
      </c>
      <c r="W1828" s="6">
        <f>tbl_Raw_Data[[#This Row],[Gross_Amount]]-tbl_Raw_Data[[#This Row],[Discount_Amount]]</f>
        <v>464.9205</v>
      </c>
      <c r="X1828" s="6">
        <f>tbl_Raw_Data[[#This Row],[Net_Amount_Before_Tax]]*tbl_Raw_Data[[#This Row],[Tax_Pct]]/100</f>
        <v>23.246024999999999</v>
      </c>
      <c r="Y1828" s="6">
        <f>tbl_Raw_Data[[#This Row],[Net_Amount_Before_Tax]]+tbl_Raw_Data[[#This Row],[Tax_Amount]]</f>
        <v>488.16652499999998</v>
      </c>
      <c r="Z1828" s="6">
        <f t="shared" si="144"/>
        <v>1</v>
      </c>
    </row>
    <row r="1829" spans="1:26" x14ac:dyDescent="0.3">
      <c r="A1829" s="23" t="s">
        <v>3137</v>
      </c>
      <c r="B1829" s="34">
        <v>45378</v>
      </c>
      <c r="C1829" s="23" t="s">
        <v>3138</v>
      </c>
      <c r="D1829" s="23" t="s">
        <v>72</v>
      </c>
      <c r="E1829" s="23" t="s">
        <v>73</v>
      </c>
      <c r="F1829" s="23">
        <v>302019</v>
      </c>
      <c r="G1829" s="23" t="s">
        <v>167</v>
      </c>
      <c r="H1829" s="23" t="s">
        <v>168</v>
      </c>
      <c r="I1829" s="23" t="s">
        <v>113</v>
      </c>
      <c r="J1829" s="23" t="s">
        <v>42</v>
      </c>
      <c r="K1829" s="23" t="s">
        <v>24</v>
      </c>
      <c r="L1829" s="23">
        <v>1</v>
      </c>
      <c r="M1829" s="23">
        <v>185.75</v>
      </c>
      <c r="N1829" s="23">
        <v>5</v>
      </c>
      <c r="O1829" s="23">
        <v>5</v>
      </c>
      <c r="P1829" s="23" t="s">
        <v>65</v>
      </c>
      <c r="Q1829" s="23" t="s">
        <v>34</v>
      </c>
      <c r="R1829" s="23">
        <f t="shared" si="140"/>
        <v>1</v>
      </c>
      <c r="S1829" s="23" t="str">
        <f t="shared" si="141"/>
        <v>ORD101828_20240327_CUST02337_MED026</v>
      </c>
      <c r="T1829" s="23">
        <f t="shared" si="142"/>
        <v>1</v>
      </c>
      <c r="U1829" s="6">
        <f t="shared" si="143"/>
        <v>185.75</v>
      </c>
      <c r="V1829" s="6">
        <f>tbl_Raw_Data[[#This Row],[Discount_Pct]]*tbl_Raw_Data[[#This Row],[Gross_Amount]]/100</f>
        <v>9.2874999999999996</v>
      </c>
      <c r="W1829" s="6">
        <f>tbl_Raw_Data[[#This Row],[Gross_Amount]]-tbl_Raw_Data[[#This Row],[Discount_Amount]]</f>
        <v>176.46250000000001</v>
      </c>
      <c r="X1829" s="6">
        <f>tbl_Raw_Data[[#This Row],[Net_Amount_Before_Tax]]*tbl_Raw_Data[[#This Row],[Tax_Pct]]/100</f>
        <v>8.8231249999999992</v>
      </c>
      <c r="Y1829" s="6">
        <f>tbl_Raw_Data[[#This Row],[Net_Amount_Before_Tax]]+tbl_Raw_Data[[#This Row],[Tax_Amount]]</f>
        <v>185.28562500000001</v>
      </c>
      <c r="Z1829" s="6">
        <f t="shared" si="144"/>
        <v>2</v>
      </c>
    </row>
    <row r="1830" spans="1:26" x14ac:dyDescent="0.3">
      <c r="A1830" s="23" t="s">
        <v>3139</v>
      </c>
      <c r="B1830" s="34">
        <v>45733</v>
      </c>
      <c r="C1830" s="23" t="s">
        <v>3140</v>
      </c>
      <c r="D1830" s="23" t="s">
        <v>28</v>
      </c>
      <c r="E1830" s="23" t="s">
        <v>29</v>
      </c>
      <c r="F1830" s="23">
        <v>500084</v>
      </c>
      <c r="G1830" s="23" t="s">
        <v>229</v>
      </c>
      <c r="H1830" s="23" t="s">
        <v>230</v>
      </c>
      <c r="I1830" s="23" t="s">
        <v>84</v>
      </c>
      <c r="J1830" s="23" t="s">
        <v>140</v>
      </c>
      <c r="K1830" s="23" t="s">
        <v>24</v>
      </c>
      <c r="L1830" s="23">
        <v>1</v>
      </c>
      <c r="M1830" s="23">
        <v>190.39</v>
      </c>
      <c r="N1830" s="23">
        <v>10</v>
      </c>
      <c r="O1830" s="23">
        <v>12</v>
      </c>
      <c r="P1830" s="23" t="s">
        <v>65</v>
      </c>
      <c r="Q1830" s="23" t="s">
        <v>34</v>
      </c>
      <c r="R1830" s="23">
        <f t="shared" si="140"/>
        <v>1</v>
      </c>
      <c r="S1830" s="23" t="str">
        <f t="shared" si="141"/>
        <v>ORD101829_20250317_CUST01604_MED022</v>
      </c>
      <c r="T1830" s="23">
        <f t="shared" si="142"/>
        <v>1</v>
      </c>
      <c r="U1830" s="6">
        <f t="shared" si="143"/>
        <v>190.39</v>
      </c>
      <c r="V1830" s="6">
        <f>tbl_Raw_Data[[#This Row],[Discount_Pct]]*tbl_Raw_Data[[#This Row],[Gross_Amount]]/100</f>
        <v>19.038999999999998</v>
      </c>
      <c r="W1830" s="6">
        <f>tbl_Raw_Data[[#This Row],[Gross_Amount]]-tbl_Raw_Data[[#This Row],[Discount_Amount]]</f>
        <v>171.351</v>
      </c>
      <c r="X1830" s="6">
        <f>tbl_Raw_Data[[#This Row],[Net_Amount_Before_Tax]]*tbl_Raw_Data[[#This Row],[Tax_Pct]]/100</f>
        <v>20.56212</v>
      </c>
      <c r="Y1830" s="6">
        <f>tbl_Raw_Data[[#This Row],[Net_Amount_Before_Tax]]+tbl_Raw_Data[[#This Row],[Tax_Amount]]</f>
        <v>191.91311999999999</v>
      </c>
      <c r="Z1830" s="6">
        <f t="shared" si="144"/>
        <v>5</v>
      </c>
    </row>
    <row r="1831" spans="1:26" x14ac:dyDescent="0.3">
      <c r="A1831" s="23" t="s">
        <v>3141</v>
      </c>
      <c r="B1831" s="34">
        <v>45911</v>
      </c>
      <c r="C1831" s="23" t="s">
        <v>3142</v>
      </c>
      <c r="D1831" s="23" t="s">
        <v>92</v>
      </c>
      <c r="E1831" s="23" t="s">
        <v>93</v>
      </c>
      <c r="F1831" s="23">
        <v>560001</v>
      </c>
      <c r="G1831" s="23" t="s">
        <v>224</v>
      </c>
      <c r="H1831" s="23" t="s">
        <v>225</v>
      </c>
      <c r="I1831" s="23" t="s">
        <v>147</v>
      </c>
      <c r="J1831" s="23" t="s">
        <v>23</v>
      </c>
      <c r="K1831" s="23" t="s">
        <v>24</v>
      </c>
      <c r="L1831" s="23">
        <v>1</v>
      </c>
      <c r="M1831" s="23">
        <v>53.21</v>
      </c>
      <c r="N1831" s="23">
        <v>5</v>
      </c>
      <c r="O1831" s="23">
        <v>12</v>
      </c>
      <c r="P1831" s="23" t="s">
        <v>25</v>
      </c>
      <c r="Q1831" s="23" t="s">
        <v>34</v>
      </c>
      <c r="R1831" s="23">
        <f t="shared" si="140"/>
        <v>1</v>
      </c>
      <c r="S1831" s="23" t="str">
        <f t="shared" si="141"/>
        <v>ORD101830_20250911_CUST01544_MED015</v>
      </c>
      <c r="T1831" s="23">
        <f t="shared" si="142"/>
        <v>1</v>
      </c>
      <c r="U1831" s="6">
        <f t="shared" si="143"/>
        <v>53.21</v>
      </c>
      <c r="V1831" s="6">
        <f>tbl_Raw_Data[[#This Row],[Discount_Pct]]*tbl_Raw_Data[[#This Row],[Gross_Amount]]/100</f>
        <v>2.6605000000000003</v>
      </c>
      <c r="W1831" s="6">
        <f>tbl_Raw_Data[[#This Row],[Gross_Amount]]-tbl_Raw_Data[[#This Row],[Discount_Amount]]</f>
        <v>50.549500000000002</v>
      </c>
      <c r="X1831" s="6">
        <f>tbl_Raw_Data[[#This Row],[Net_Amount_Before_Tax]]*tbl_Raw_Data[[#This Row],[Tax_Pct]]/100</f>
        <v>6.0659400000000003</v>
      </c>
      <c r="Y1831" s="6">
        <f>tbl_Raw_Data[[#This Row],[Net_Amount_Before_Tax]]+tbl_Raw_Data[[#This Row],[Tax_Amount]]</f>
        <v>56.61544</v>
      </c>
      <c r="Z1831" s="6">
        <f t="shared" si="144"/>
        <v>1</v>
      </c>
    </row>
    <row r="1832" spans="1:26" x14ac:dyDescent="0.3">
      <c r="A1832" s="23" t="s">
        <v>3143</v>
      </c>
      <c r="B1832" s="34">
        <v>45553</v>
      </c>
      <c r="C1832" s="23" t="s">
        <v>3144</v>
      </c>
      <c r="D1832" s="23" t="s">
        <v>183</v>
      </c>
      <c r="E1832" s="23" t="s">
        <v>184</v>
      </c>
      <c r="F1832" s="23">
        <v>122018</v>
      </c>
      <c r="G1832" s="23" t="s">
        <v>160</v>
      </c>
      <c r="H1832" s="23" t="s">
        <v>161</v>
      </c>
      <c r="I1832" s="23" t="s">
        <v>50</v>
      </c>
      <c r="J1832" s="23" t="s">
        <v>23</v>
      </c>
      <c r="K1832" s="23" t="s">
        <v>24</v>
      </c>
      <c r="L1832" s="23">
        <v>2</v>
      </c>
      <c r="M1832" s="23">
        <v>163.6</v>
      </c>
      <c r="N1832" s="23">
        <v>10</v>
      </c>
      <c r="O1832" s="23">
        <v>18</v>
      </c>
      <c r="P1832" s="23" t="s">
        <v>58</v>
      </c>
      <c r="Q1832" s="23" t="s">
        <v>44</v>
      </c>
      <c r="R1832" s="23">
        <f t="shared" si="140"/>
        <v>1</v>
      </c>
      <c r="S1832" s="23" t="str">
        <f t="shared" si="141"/>
        <v>ORD101831_20240918_CUST00887_MED014</v>
      </c>
      <c r="T1832" s="23">
        <f t="shared" si="142"/>
        <v>1</v>
      </c>
      <c r="U1832" s="6">
        <f t="shared" si="143"/>
        <v>327.2</v>
      </c>
      <c r="V1832" s="6">
        <f>tbl_Raw_Data[[#This Row],[Discount_Pct]]*tbl_Raw_Data[[#This Row],[Gross_Amount]]/100</f>
        <v>32.72</v>
      </c>
      <c r="W1832" s="6">
        <f>tbl_Raw_Data[[#This Row],[Gross_Amount]]-tbl_Raw_Data[[#This Row],[Discount_Amount]]</f>
        <v>294.48</v>
      </c>
      <c r="X1832" s="6">
        <f>tbl_Raw_Data[[#This Row],[Net_Amount_Before_Tax]]*tbl_Raw_Data[[#This Row],[Tax_Pct]]/100</f>
        <v>53.006400000000006</v>
      </c>
      <c r="Y1832" s="6">
        <f>tbl_Raw_Data[[#This Row],[Net_Amount_Before_Tax]]+tbl_Raw_Data[[#This Row],[Tax_Amount]]</f>
        <v>347.4864</v>
      </c>
      <c r="Z1832" s="6">
        <f t="shared" si="144"/>
        <v>1</v>
      </c>
    </row>
    <row r="1833" spans="1:26" x14ac:dyDescent="0.3">
      <c r="A1833" s="23" t="s">
        <v>3145</v>
      </c>
      <c r="B1833" s="34">
        <v>45446</v>
      </c>
      <c r="C1833" s="23" t="s">
        <v>1693</v>
      </c>
      <c r="D1833" s="23" t="s">
        <v>52</v>
      </c>
      <c r="E1833" s="23" t="s">
        <v>52</v>
      </c>
      <c r="F1833" s="23">
        <v>160022</v>
      </c>
      <c r="G1833" s="23" t="s">
        <v>30</v>
      </c>
      <c r="H1833" s="23" t="s">
        <v>31</v>
      </c>
      <c r="I1833" s="23" t="s">
        <v>32</v>
      </c>
      <c r="J1833" s="23" t="s">
        <v>23</v>
      </c>
      <c r="K1833" s="23" t="s">
        <v>24</v>
      </c>
      <c r="L1833" s="23">
        <v>3</v>
      </c>
      <c r="M1833" s="23">
        <v>141.99</v>
      </c>
      <c r="N1833" s="23">
        <v>15</v>
      </c>
      <c r="O1833" s="23">
        <v>12</v>
      </c>
      <c r="P1833" s="23" t="s">
        <v>89</v>
      </c>
      <c r="Q1833" s="23" t="s">
        <v>34</v>
      </c>
      <c r="R1833" s="23">
        <f t="shared" si="140"/>
        <v>1</v>
      </c>
      <c r="S1833" s="23" t="str">
        <f t="shared" si="141"/>
        <v>ORD101832_20240603_CUST00416_MED017</v>
      </c>
      <c r="T1833" s="23">
        <f t="shared" si="142"/>
        <v>1</v>
      </c>
      <c r="U1833" s="6">
        <f t="shared" si="143"/>
        <v>425.97</v>
      </c>
      <c r="V1833" s="6">
        <f>tbl_Raw_Data[[#This Row],[Discount_Pct]]*tbl_Raw_Data[[#This Row],[Gross_Amount]]/100</f>
        <v>63.895499999999998</v>
      </c>
      <c r="W1833" s="6">
        <f>tbl_Raw_Data[[#This Row],[Gross_Amount]]-tbl_Raw_Data[[#This Row],[Discount_Amount]]</f>
        <v>362.07450000000006</v>
      </c>
      <c r="X1833" s="6">
        <f>tbl_Raw_Data[[#This Row],[Net_Amount_Before_Tax]]*tbl_Raw_Data[[#This Row],[Tax_Pct]]/100</f>
        <v>43.44894</v>
      </c>
      <c r="Y1833" s="6">
        <f>tbl_Raw_Data[[#This Row],[Net_Amount_Before_Tax]]+tbl_Raw_Data[[#This Row],[Tax_Amount]]</f>
        <v>405.52344000000005</v>
      </c>
      <c r="Z1833" s="6">
        <f t="shared" si="144"/>
        <v>4</v>
      </c>
    </row>
    <row r="1834" spans="1:26" x14ac:dyDescent="0.3">
      <c r="A1834" s="23" t="s">
        <v>3146</v>
      </c>
      <c r="B1834" s="34">
        <v>45709</v>
      </c>
      <c r="C1834" s="23" t="s">
        <v>206</v>
      </c>
      <c r="D1834" s="23" t="s">
        <v>52</v>
      </c>
      <c r="E1834" s="23" t="s">
        <v>52</v>
      </c>
      <c r="F1834" s="23">
        <v>160036</v>
      </c>
      <c r="G1834" s="23" t="s">
        <v>74</v>
      </c>
      <c r="H1834" s="23" t="s">
        <v>75</v>
      </c>
      <c r="I1834" s="23" t="s">
        <v>76</v>
      </c>
      <c r="J1834" s="23" t="s">
        <v>77</v>
      </c>
      <c r="K1834" s="23" t="s">
        <v>57</v>
      </c>
      <c r="L1834" s="23">
        <v>3</v>
      </c>
      <c r="M1834" s="23">
        <v>69.75</v>
      </c>
      <c r="N1834" s="23">
        <v>10</v>
      </c>
      <c r="O1834" s="23">
        <v>18</v>
      </c>
      <c r="P1834" s="23" t="s">
        <v>89</v>
      </c>
      <c r="Q1834" s="23" t="s">
        <v>26</v>
      </c>
      <c r="R1834" s="23">
        <f t="shared" si="140"/>
        <v>1</v>
      </c>
      <c r="S1834" s="23" t="str">
        <f t="shared" si="141"/>
        <v>ORD101833_20250221_CUST00605_MED008</v>
      </c>
      <c r="T1834" s="23">
        <f t="shared" si="142"/>
        <v>1</v>
      </c>
      <c r="U1834" s="6">
        <f t="shared" si="143"/>
        <v>209.25</v>
      </c>
      <c r="V1834" s="6">
        <f>tbl_Raw_Data[[#This Row],[Discount_Pct]]*tbl_Raw_Data[[#This Row],[Gross_Amount]]/100</f>
        <v>20.925000000000001</v>
      </c>
      <c r="W1834" s="6">
        <f>tbl_Raw_Data[[#This Row],[Gross_Amount]]-tbl_Raw_Data[[#This Row],[Discount_Amount]]</f>
        <v>188.32499999999999</v>
      </c>
      <c r="X1834" s="6">
        <f>tbl_Raw_Data[[#This Row],[Net_Amount_Before_Tax]]*tbl_Raw_Data[[#This Row],[Tax_Pct]]/100</f>
        <v>33.898499999999999</v>
      </c>
      <c r="Y1834" s="6">
        <f>tbl_Raw_Data[[#This Row],[Net_Amount_Before_Tax]]+tbl_Raw_Data[[#This Row],[Tax_Amount]]</f>
        <v>222.2235</v>
      </c>
      <c r="Z1834" s="6">
        <f t="shared" si="144"/>
        <v>3</v>
      </c>
    </row>
    <row r="1835" spans="1:26" x14ac:dyDescent="0.3">
      <c r="A1835" s="23" t="s">
        <v>3147</v>
      </c>
      <c r="B1835" s="34">
        <v>45497</v>
      </c>
      <c r="C1835" s="23" t="s">
        <v>3148</v>
      </c>
      <c r="D1835" s="23" t="s">
        <v>46</v>
      </c>
      <c r="E1835" s="23" t="s">
        <v>47</v>
      </c>
      <c r="F1835" s="23">
        <v>411045</v>
      </c>
      <c r="G1835" s="23" t="s">
        <v>167</v>
      </c>
      <c r="H1835" s="23" t="s">
        <v>168</v>
      </c>
      <c r="I1835" s="23" t="s">
        <v>113</v>
      </c>
      <c r="J1835" s="23" t="s">
        <v>42</v>
      </c>
      <c r="K1835" s="23" t="s">
        <v>24</v>
      </c>
      <c r="L1835" s="23">
        <v>1</v>
      </c>
      <c r="M1835" s="23">
        <v>174.07</v>
      </c>
      <c r="N1835" s="23">
        <v>15</v>
      </c>
      <c r="O1835" s="23">
        <v>5</v>
      </c>
      <c r="P1835" s="23" t="s">
        <v>43</v>
      </c>
      <c r="Q1835" s="23" t="s">
        <v>44</v>
      </c>
      <c r="R1835" s="23">
        <f t="shared" si="140"/>
        <v>1</v>
      </c>
      <c r="S1835" s="23" t="str">
        <f t="shared" si="141"/>
        <v>ORD101834_20240724_CUST02293_MED026</v>
      </c>
      <c r="T1835" s="23">
        <f t="shared" si="142"/>
        <v>1</v>
      </c>
      <c r="U1835" s="6">
        <f t="shared" si="143"/>
        <v>174.07</v>
      </c>
      <c r="V1835" s="6">
        <f>tbl_Raw_Data[[#This Row],[Discount_Pct]]*tbl_Raw_Data[[#This Row],[Gross_Amount]]/100</f>
        <v>26.110499999999998</v>
      </c>
      <c r="W1835" s="6">
        <f>tbl_Raw_Data[[#This Row],[Gross_Amount]]-tbl_Raw_Data[[#This Row],[Discount_Amount]]</f>
        <v>147.95949999999999</v>
      </c>
      <c r="X1835" s="6">
        <f>tbl_Raw_Data[[#This Row],[Net_Amount_Before_Tax]]*tbl_Raw_Data[[#This Row],[Tax_Pct]]/100</f>
        <v>7.3979749999999989</v>
      </c>
      <c r="Y1835" s="6">
        <f>tbl_Raw_Data[[#This Row],[Net_Amount_Before_Tax]]+tbl_Raw_Data[[#This Row],[Tax_Amount]]</f>
        <v>155.35747499999999</v>
      </c>
      <c r="Z1835" s="6">
        <f t="shared" si="144"/>
        <v>3</v>
      </c>
    </row>
    <row r="1836" spans="1:26" x14ac:dyDescent="0.3">
      <c r="A1836" s="23" t="s">
        <v>3149</v>
      </c>
      <c r="B1836" s="34">
        <v>45665</v>
      </c>
      <c r="C1836" s="23" t="s">
        <v>3150</v>
      </c>
      <c r="D1836" s="23" t="s">
        <v>28</v>
      </c>
      <c r="E1836" s="23" t="s">
        <v>29</v>
      </c>
      <c r="F1836" s="23">
        <v>500032</v>
      </c>
      <c r="G1836" s="23" t="s">
        <v>74</v>
      </c>
      <c r="H1836" s="23" t="s">
        <v>75</v>
      </c>
      <c r="I1836" s="23" t="s">
        <v>76</v>
      </c>
      <c r="J1836" s="23" t="s">
        <v>77</v>
      </c>
      <c r="K1836" s="23" t="s">
        <v>57</v>
      </c>
      <c r="L1836" s="23">
        <v>1</v>
      </c>
      <c r="M1836" s="23">
        <v>70.45</v>
      </c>
      <c r="N1836" s="23">
        <v>15</v>
      </c>
      <c r="O1836" s="23">
        <v>5</v>
      </c>
      <c r="P1836" s="23" t="s">
        <v>25</v>
      </c>
      <c r="Q1836" s="23" t="s">
        <v>34</v>
      </c>
      <c r="R1836" s="23">
        <f t="shared" si="140"/>
        <v>1</v>
      </c>
      <c r="S1836" s="23" t="str">
        <f t="shared" si="141"/>
        <v>ORD101835_20250108_CUST02178_MED008</v>
      </c>
      <c r="T1836" s="23">
        <f t="shared" si="142"/>
        <v>1</v>
      </c>
      <c r="U1836" s="6">
        <f t="shared" si="143"/>
        <v>70.45</v>
      </c>
      <c r="V1836" s="6">
        <f>tbl_Raw_Data[[#This Row],[Discount_Pct]]*tbl_Raw_Data[[#This Row],[Gross_Amount]]/100</f>
        <v>10.567500000000001</v>
      </c>
      <c r="W1836" s="6">
        <f>tbl_Raw_Data[[#This Row],[Gross_Amount]]-tbl_Raw_Data[[#This Row],[Discount_Amount]]</f>
        <v>59.8825</v>
      </c>
      <c r="X1836" s="6">
        <f>tbl_Raw_Data[[#This Row],[Net_Amount_Before_Tax]]*tbl_Raw_Data[[#This Row],[Tax_Pct]]/100</f>
        <v>2.9941250000000004</v>
      </c>
      <c r="Y1836" s="6">
        <f>tbl_Raw_Data[[#This Row],[Net_Amount_Before_Tax]]+tbl_Raw_Data[[#This Row],[Tax_Amount]]</f>
        <v>62.876625000000004</v>
      </c>
      <c r="Z1836" s="6">
        <f t="shared" si="144"/>
        <v>1</v>
      </c>
    </row>
    <row r="1837" spans="1:26" x14ac:dyDescent="0.3">
      <c r="A1837" s="23" t="s">
        <v>3151</v>
      </c>
      <c r="B1837" s="34">
        <v>45666</v>
      </c>
      <c r="C1837" s="23" t="s">
        <v>3152</v>
      </c>
      <c r="D1837" s="23" t="s">
        <v>52</v>
      </c>
      <c r="E1837" s="23" t="s">
        <v>52</v>
      </c>
      <c r="F1837" s="23">
        <v>160019</v>
      </c>
      <c r="G1837" s="23" t="s">
        <v>30</v>
      </c>
      <c r="H1837" s="23" t="s">
        <v>31</v>
      </c>
      <c r="I1837" s="23" t="s">
        <v>32</v>
      </c>
      <c r="J1837" s="23" t="s">
        <v>23</v>
      </c>
      <c r="K1837" s="23" t="s">
        <v>24</v>
      </c>
      <c r="L1837" s="23">
        <v>2</v>
      </c>
      <c r="M1837" s="23">
        <v>119.82</v>
      </c>
      <c r="N1837" s="23">
        <v>20</v>
      </c>
      <c r="O1837" s="23">
        <v>5</v>
      </c>
      <c r="P1837" s="23" t="s">
        <v>33</v>
      </c>
      <c r="Q1837" s="23" t="s">
        <v>26</v>
      </c>
      <c r="R1837" s="23">
        <f t="shared" si="140"/>
        <v>1</v>
      </c>
      <c r="S1837" s="23" t="str">
        <f t="shared" si="141"/>
        <v>ORD101836_20250109_CUST03475_MED017</v>
      </c>
      <c r="T1837" s="23">
        <f t="shared" si="142"/>
        <v>1</v>
      </c>
      <c r="U1837" s="6">
        <f t="shared" si="143"/>
        <v>239.64</v>
      </c>
      <c r="V1837" s="6">
        <f>tbl_Raw_Data[[#This Row],[Discount_Pct]]*tbl_Raw_Data[[#This Row],[Gross_Amount]]/100</f>
        <v>47.92799999999999</v>
      </c>
      <c r="W1837" s="6">
        <f>tbl_Raw_Data[[#This Row],[Gross_Amount]]-tbl_Raw_Data[[#This Row],[Discount_Amount]]</f>
        <v>191.71199999999999</v>
      </c>
      <c r="X1837" s="6">
        <f>tbl_Raw_Data[[#This Row],[Net_Amount_Before_Tax]]*tbl_Raw_Data[[#This Row],[Tax_Pct]]/100</f>
        <v>9.5855999999999995</v>
      </c>
      <c r="Y1837" s="6">
        <f>tbl_Raw_Data[[#This Row],[Net_Amount_Before_Tax]]+tbl_Raw_Data[[#This Row],[Tax_Amount]]</f>
        <v>201.29759999999999</v>
      </c>
      <c r="Z1837" s="6">
        <f t="shared" si="144"/>
        <v>0</v>
      </c>
    </row>
    <row r="1838" spans="1:26" x14ac:dyDescent="0.3">
      <c r="A1838" s="23" t="s">
        <v>3153</v>
      </c>
      <c r="B1838" s="34">
        <v>45869</v>
      </c>
      <c r="C1838" s="23" t="s">
        <v>882</v>
      </c>
      <c r="D1838" s="23" t="s">
        <v>87</v>
      </c>
      <c r="E1838" s="23" t="s">
        <v>88</v>
      </c>
      <c r="F1838" s="23">
        <v>600040</v>
      </c>
      <c r="G1838" s="23" t="s">
        <v>145</v>
      </c>
      <c r="H1838" s="23" t="s">
        <v>146</v>
      </c>
      <c r="I1838" s="23" t="s">
        <v>147</v>
      </c>
      <c r="J1838" s="23" t="s">
        <v>148</v>
      </c>
      <c r="K1838" s="23" t="s">
        <v>24</v>
      </c>
      <c r="L1838" s="23">
        <v>1</v>
      </c>
      <c r="M1838" s="23">
        <v>105.26</v>
      </c>
      <c r="N1838" s="23">
        <v>5</v>
      </c>
      <c r="O1838" s="23">
        <v>18</v>
      </c>
      <c r="P1838" s="23" t="s">
        <v>58</v>
      </c>
      <c r="Q1838" s="23" t="s">
        <v>44</v>
      </c>
      <c r="R1838" s="23">
        <f t="shared" si="140"/>
        <v>1</v>
      </c>
      <c r="S1838" s="23" t="str">
        <f t="shared" si="141"/>
        <v>ORD101837_20250731_CUST02766_MED016</v>
      </c>
      <c r="T1838" s="23">
        <f t="shared" si="142"/>
        <v>1</v>
      </c>
      <c r="U1838" s="6">
        <f t="shared" si="143"/>
        <v>105.26</v>
      </c>
      <c r="V1838" s="6">
        <f>tbl_Raw_Data[[#This Row],[Discount_Pct]]*tbl_Raw_Data[[#This Row],[Gross_Amount]]/100</f>
        <v>5.2630000000000008</v>
      </c>
      <c r="W1838" s="6">
        <f>tbl_Raw_Data[[#This Row],[Gross_Amount]]-tbl_Raw_Data[[#This Row],[Discount_Amount]]</f>
        <v>99.997</v>
      </c>
      <c r="X1838" s="6">
        <f>tbl_Raw_Data[[#This Row],[Net_Amount_Before_Tax]]*tbl_Raw_Data[[#This Row],[Tax_Pct]]/100</f>
        <v>17.999459999999999</v>
      </c>
      <c r="Y1838" s="6">
        <f>tbl_Raw_Data[[#This Row],[Net_Amount_Before_Tax]]+tbl_Raw_Data[[#This Row],[Tax_Amount]]</f>
        <v>117.99646</v>
      </c>
      <c r="Z1838" s="6">
        <f t="shared" si="144"/>
        <v>4</v>
      </c>
    </row>
    <row r="1839" spans="1:26" x14ac:dyDescent="0.3">
      <c r="A1839" s="23" t="s">
        <v>3154</v>
      </c>
      <c r="B1839" s="34">
        <v>45661</v>
      </c>
      <c r="C1839" s="23" t="s">
        <v>3155</v>
      </c>
      <c r="D1839" s="23" t="s">
        <v>130</v>
      </c>
      <c r="E1839" s="23" t="s">
        <v>131</v>
      </c>
      <c r="F1839" s="23">
        <v>700102</v>
      </c>
      <c r="G1839" s="23" t="s">
        <v>315</v>
      </c>
      <c r="H1839" s="23" t="s">
        <v>316</v>
      </c>
      <c r="I1839" s="23" t="s">
        <v>50</v>
      </c>
      <c r="J1839" s="23" t="s">
        <v>114</v>
      </c>
      <c r="K1839" s="23" t="s">
        <v>24</v>
      </c>
      <c r="L1839" s="23">
        <v>2</v>
      </c>
      <c r="M1839" s="23">
        <v>137.71</v>
      </c>
      <c r="N1839" s="23">
        <v>5</v>
      </c>
      <c r="O1839" s="23">
        <v>12</v>
      </c>
      <c r="P1839" s="23" t="s">
        <v>89</v>
      </c>
      <c r="Q1839" s="23" t="s">
        <v>26</v>
      </c>
      <c r="R1839" s="23">
        <f t="shared" si="140"/>
        <v>1</v>
      </c>
      <c r="S1839" s="23" t="str">
        <f t="shared" si="141"/>
        <v>ORD101838_20250104_CUST00983_MED012</v>
      </c>
      <c r="T1839" s="23">
        <f t="shared" si="142"/>
        <v>1</v>
      </c>
      <c r="U1839" s="6">
        <f t="shared" si="143"/>
        <v>275.42</v>
      </c>
      <c r="V1839" s="6">
        <f>tbl_Raw_Data[[#This Row],[Discount_Pct]]*tbl_Raw_Data[[#This Row],[Gross_Amount]]/100</f>
        <v>13.771000000000001</v>
      </c>
      <c r="W1839" s="6">
        <f>tbl_Raw_Data[[#This Row],[Gross_Amount]]-tbl_Raw_Data[[#This Row],[Discount_Amount]]</f>
        <v>261.649</v>
      </c>
      <c r="X1839" s="6">
        <f>tbl_Raw_Data[[#This Row],[Net_Amount_Before_Tax]]*tbl_Raw_Data[[#This Row],[Tax_Pct]]/100</f>
        <v>31.397880000000001</v>
      </c>
      <c r="Y1839" s="6">
        <f>tbl_Raw_Data[[#This Row],[Net_Amount_Before_Tax]]+tbl_Raw_Data[[#This Row],[Tax_Amount]]</f>
        <v>293.04687999999999</v>
      </c>
      <c r="Z1839" s="6">
        <f t="shared" si="144"/>
        <v>1</v>
      </c>
    </row>
    <row r="1840" spans="1:26" x14ac:dyDescent="0.3">
      <c r="A1840" s="23" t="s">
        <v>3156</v>
      </c>
      <c r="B1840" s="34">
        <v>45357</v>
      </c>
      <c r="C1840" s="23" t="s">
        <v>1898</v>
      </c>
      <c r="D1840" s="23" t="s">
        <v>28</v>
      </c>
      <c r="E1840" s="23" t="s">
        <v>29</v>
      </c>
      <c r="F1840" s="23">
        <v>500001</v>
      </c>
      <c r="G1840" s="23" t="s">
        <v>102</v>
      </c>
      <c r="H1840" s="23" t="s">
        <v>103</v>
      </c>
      <c r="I1840" s="23" t="s">
        <v>104</v>
      </c>
      <c r="J1840" s="23" t="s">
        <v>64</v>
      </c>
      <c r="K1840" s="23" t="s">
        <v>57</v>
      </c>
      <c r="L1840" s="23">
        <v>1</v>
      </c>
      <c r="M1840" s="23">
        <v>88.33</v>
      </c>
      <c r="N1840" s="23">
        <v>5</v>
      </c>
      <c r="O1840" s="23">
        <v>5</v>
      </c>
      <c r="P1840" s="23" t="s">
        <v>89</v>
      </c>
      <c r="Q1840" s="23" t="s">
        <v>34</v>
      </c>
      <c r="R1840" s="23">
        <f t="shared" si="140"/>
        <v>1</v>
      </c>
      <c r="S1840" s="23" t="str">
        <f t="shared" si="141"/>
        <v>ORD101839_20240306_CUST01765_MED029</v>
      </c>
      <c r="T1840" s="23">
        <f t="shared" si="142"/>
        <v>1</v>
      </c>
      <c r="U1840" s="6">
        <f t="shared" si="143"/>
        <v>88.33</v>
      </c>
      <c r="V1840" s="6">
        <f>tbl_Raw_Data[[#This Row],[Discount_Pct]]*tbl_Raw_Data[[#This Row],[Gross_Amount]]/100</f>
        <v>4.4165000000000001</v>
      </c>
      <c r="W1840" s="6">
        <f>tbl_Raw_Data[[#This Row],[Gross_Amount]]-tbl_Raw_Data[[#This Row],[Discount_Amount]]</f>
        <v>83.913499999999999</v>
      </c>
      <c r="X1840" s="6">
        <f>tbl_Raw_Data[[#This Row],[Net_Amount_Before_Tax]]*tbl_Raw_Data[[#This Row],[Tax_Pct]]/100</f>
        <v>4.1956749999999996</v>
      </c>
      <c r="Y1840" s="6">
        <f>tbl_Raw_Data[[#This Row],[Net_Amount_Before_Tax]]+tbl_Raw_Data[[#This Row],[Tax_Amount]]</f>
        <v>88.109174999999993</v>
      </c>
      <c r="Z1840" s="6">
        <f t="shared" si="144"/>
        <v>1</v>
      </c>
    </row>
    <row r="1841" spans="1:26" x14ac:dyDescent="0.3">
      <c r="A1841" s="23" t="s">
        <v>3157</v>
      </c>
      <c r="B1841" s="34">
        <v>45925</v>
      </c>
      <c r="C1841" s="23" t="s">
        <v>3158</v>
      </c>
      <c r="D1841" s="23" t="s">
        <v>72</v>
      </c>
      <c r="E1841" s="23" t="s">
        <v>73</v>
      </c>
      <c r="F1841" s="23">
        <v>302019</v>
      </c>
      <c r="G1841" s="23" t="s">
        <v>68</v>
      </c>
      <c r="H1841" s="23" t="s">
        <v>69</v>
      </c>
      <c r="I1841" s="23" t="s">
        <v>55</v>
      </c>
      <c r="J1841" s="23" t="s">
        <v>56</v>
      </c>
      <c r="K1841" s="23" t="s">
        <v>24</v>
      </c>
      <c r="L1841" s="23">
        <v>3</v>
      </c>
      <c r="M1841" s="23">
        <v>26.04</v>
      </c>
      <c r="N1841" s="23">
        <v>5</v>
      </c>
      <c r="O1841" s="23">
        <v>5</v>
      </c>
      <c r="P1841" s="23" t="s">
        <v>65</v>
      </c>
      <c r="Q1841" s="23" t="s">
        <v>26</v>
      </c>
      <c r="R1841" s="23">
        <f t="shared" si="140"/>
        <v>1</v>
      </c>
      <c r="S1841" s="23" t="str">
        <f t="shared" si="141"/>
        <v>ORD101840_20250925_CUST01255_MED003</v>
      </c>
      <c r="T1841" s="23">
        <f t="shared" si="142"/>
        <v>1</v>
      </c>
      <c r="U1841" s="6">
        <f t="shared" si="143"/>
        <v>78.12</v>
      </c>
      <c r="V1841" s="6">
        <f>tbl_Raw_Data[[#This Row],[Discount_Pct]]*tbl_Raw_Data[[#This Row],[Gross_Amount]]/100</f>
        <v>3.9060000000000001</v>
      </c>
      <c r="W1841" s="6">
        <f>tbl_Raw_Data[[#This Row],[Gross_Amount]]-tbl_Raw_Data[[#This Row],[Discount_Amount]]</f>
        <v>74.213999999999999</v>
      </c>
      <c r="X1841" s="6">
        <f>tbl_Raw_Data[[#This Row],[Net_Amount_Before_Tax]]*tbl_Raw_Data[[#This Row],[Tax_Pct]]/100</f>
        <v>3.7107000000000001</v>
      </c>
      <c r="Y1841" s="6">
        <f>tbl_Raw_Data[[#This Row],[Net_Amount_Before_Tax]]+tbl_Raw_Data[[#This Row],[Tax_Amount]]</f>
        <v>77.924700000000001</v>
      </c>
      <c r="Z1841" s="6">
        <f t="shared" si="144"/>
        <v>1</v>
      </c>
    </row>
    <row r="1842" spans="1:26" x14ac:dyDescent="0.3">
      <c r="A1842" s="23" t="s">
        <v>3159</v>
      </c>
      <c r="B1842" s="34">
        <v>45749</v>
      </c>
      <c r="C1842" s="23" t="s">
        <v>2880</v>
      </c>
      <c r="D1842" s="23" t="s">
        <v>159</v>
      </c>
      <c r="E1842" s="23" t="s">
        <v>47</v>
      </c>
      <c r="F1842" s="23">
        <v>400050</v>
      </c>
      <c r="G1842" s="23" t="s">
        <v>48</v>
      </c>
      <c r="H1842" s="23" t="s">
        <v>49</v>
      </c>
      <c r="I1842" s="23" t="s">
        <v>50</v>
      </c>
      <c r="J1842" s="23" t="s">
        <v>23</v>
      </c>
      <c r="K1842" s="23" t="s">
        <v>24</v>
      </c>
      <c r="L1842" s="23">
        <v>4</v>
      </c>
      <c r="M1842" s="23">
        <v>97.2</v>
      </c>
      <c r="N1842" s="23">
        <v>15</v>
      </c>
      <c r="O1842" s="23">
        <v>5</v>
      </c>
      <c r="P1842" s="23" t="s">
        <v>43</v>
      </c>
      <c r="Q1842" s="23" t="s">
        <v>44</v>
      </c>
      <c r="R1842" s="23">
        <f t="shared" si="140"/>
        <v>1</v>
      </c>
      <c r="S1842" s="23" t="str">
        <f t="shared" si="141"/>
        <v>ORD101841_20250402_CUST00745_MED028</v>
      </c>
      <c r="T1842" s="23">
        <f t="shared" si="142"/>
        <v>1</v>
      </c>
      <c r="U1842" s="6">
        <f t="shared" si="143"/>
        <v>388.8</v>
      </c>
      <c r="V1842" s="6">
        <f>tbl_Raw_Data[[#This Row],[Discount_Pct]]*tbl_Raw_Data[[#This Row],[Gross_Amount]]/100</f>
        <v>58.32</v>
      </c>
      <c r="W1842" s="6">
        <f>tbl_Raw_Data[[#This Row],[Gross_Amount]]-tbl_Raw_Data[[#This Row],[Discount_Amount]]</f>
        <v>330.48</v>
      </c>
      <c r="X1842" s="6">
        <f>tbl_Raw_Data[[#This Row],[Net_Amount_Before_Tax]]*tbl_Raw_Data[[#This Row],[Tax_Pct]]/100</f>
        <v>16.524000000000001</v>
      </c>
      <c r="Y1842" s="6">
        <f>tbl_Raw_Data[[#This Row],[Net_Amount_Before_Tax]]+tbl_Raw_Data[[#This Row],[Tax_Amount]]</f>
        <v>347.00400000000002</v>
      </c>
      <c r="Z1842" s="6">
        <f t="shared" si="144"/>
        <v>0</v>
      </c>
    </row>
    <row r="1843" spans="1:26" x14ac:dyDescent="0.3">
      <c r="A1843" s="23" t="s">
        <v>3160</v>
      </c>
      <c r="B1843" s="34">
        <v>45894</v>
      </c>
      <c r="C1843" s="23" t="s">
        <v>1451</v>
      </c>
      <c r="D1843" s="23" t="s">
        <v>87</v>
      </c>
      <c r="E1843" s="23" t="s">
        <v>88</v>
      </c>
      <c r="F1843" s="23">
        <v>600040</v>
      </c>
      <c r="G1843" s="23" t="s">
        <v>154</v>
      </c>
      <c r="H1843" s="23" t="s">
        <v>155</v>
      </c>
      <c r="I1843" s="23" t="s">
        <v>134</v>
      </c>
      <c r="J1843" s="23" t="s">
        <v>156</v>
      </c>
      <c r="K1843" s="23" t="s">
        <v>57</v>
      </c>
      <c r="L1843" s="23">
        <v>1</v>
      </c>
      <c r="M1843" s="23">
        <v>50.94</v>
      </c>
      <c r="N1843" s="23">
        <v>5</v>
      </c>
      <c r="O1843" s="23">
        <v>18</v>
      </c>
      <c r="P1843" s="23" t="s">
        <v>58</v>
      </c>
      <c r="Q1843" s="23" t="s">
        <v>34</v>
      </c>
      <c r="R1843" s="23">
        <f t="shared" si="140"/>
        <v>1</v>
      </c>
      <c r="S1843" s="23" t="str">
        <f t="shared" si="141"/>
        <v>ORD101842_20250825_CUST00487_MED006</v>
      </c>
      <c r="T1843" s="23">
        <f t="shared" si="142"/>
        <v>1</v>
      </c>
      <c r="U1843" s="6">
        <f t="shared" si="143"/>
        <v>50.94</v>
      </c>
      <c r="V1843" s="6">
        <f>tbl_Raw_Data[[#This Row],[Discount_Pct]]*tbl_Raw_Data[[#This Row],[Gross_Amount]]/100</f>
        <v>2.5469999999999997</v>
      </c>
      <c r="W1843" s="6">
        <f>tbl_Raw_Data[[#This Row],[Gross_Amount]]-tbl_Raw_Data[[#This Row],[Discount_Amount]]</f>
        <v>48.393000000000001</v>
      </c>
      <c r="X1843" s="6">
        <f>tbl_Raw_Data[[#This Row],[Net_Amount_Before_Tax]]*tbl_Raw_Data[[#This Row],[Tax_Pct]]/100</f>
        <v>8.7107400000000013</v>
      </c>
      <c r="Y1843" s="6">
        <f>tbl_Raw_Data[[#This Row],[Net_Amount_Before_Tax]]+tbl_Raw_Data[[#This Row],[Tax_Amount]]</f>
        <v>57.103740000000002</v>
      </c>
      <c r="Z1843" s="6">
        <f t="shared" si="144"/>
        <v>3</v>
      </c>
    </row>
    <row r="1844" spans="1:26" x14ac:dyDescent="0.3">
      <c r="A1844" s="23" t="s">
        <v>3161</v>
      </c>
      <c r="B1844" s="34">
        <v>45453</v>
      </c>
      <c r="C1844" s="23" t="s">
        <v>286</v>
      </c>
      <c r="D1844" s="23" t="s">
        <v>37</v>
      </c>
      <c r="E1844" s="23" t="s">
        <v>38</v>
      </c>
      <c r="F1844" s="23">
        <v>452001</v>
      </c>
      <c r="G1844" s="23" t="s">
        <v>61</v>
      </c>
      <c r="H1844" s="23" t="s">
        <v>62</v>
      </c>
      <c r="I1844" s="23" t="s">
        <v>63</v>
      </c>
      <c r="J1844" s="23" t="s">
        <v>64</v>
      </c>
      <c r="K1844" s="23" t="s">
        <v>57</v>
      </c>
      <c r="L1844" s="23">
        <v>1</v>
      </c>
      <c r="M1844" s="23">
        <v>106.21</v>
      </c>
      <c r="N1844" s="23">
        <v>5</v>
      </c>
      <c r="O1844" s="23">
        <v>18</v>
      </c>
      <c r="P1844" s="23" t="s">
        <v>33</v>
      </c>
      <c r="Q1844" s="23" t="s">
        <v>26</v>
      </c>
      <c r="R1844" s="23">
        <f t="shared" si="140"/>
        <v>1</v>
      </c>
      <c r="S1844" s="23" t="str">
        <f t="shared" si="141"/>
        <v>ORD101843_20240610_CUST01702_MED004</v>
      </c>
      <c r="T1844" s="23">
        <f t="shared" si="142"/>
        <v>1</v>
      </c>
      <c r="U1844" s="6">
        <f t="shared" si="143"/>
        <v>106.21</v>
      </c>
      <c r="V1844" s="6">
        <f>tbl_Raw_Data[[#This Row],[Discount_Pct]]*tbl_Raw_Data[[#This Row],[Gross_Amount]]/100</f>
        <v>5.3104999999999993</v>
      </c>
      <c r="W1844" s="6">
        <f>tbl_Raw_Data[[#This Row],[Gross_Amount]]-tbl_Raw_Data[[#This Row],[Discount_Amount]]</f>
        <v>100.89949999999999</v>
      </c>
      <c r="X1844" s="6">
        <f>tbl_Raw_Data[[#This Row],[Net_Amount_Before_Tax]]*tbl_Raw_Data[[#This Row],[Tax_Pct]]/100</f>
        <v>18.161909999999999</v>
      </c>
      <c r="Y1844" s="6">
        <f>tbl_Raw_Data[[#This Row],[Net_Amount_Before_Tax]]+tbl_Raw_Data[[#This Row],[Tax_Amount]]</f>
        <v>119.06141</v>
      </c>
      <c r="Z1844" s="6">
        <f t="shared" si="144"/>
        <v>2</v>
      </c>
    </row>
    <row r="1845" spans="1:26" x14ac:dyDescent="0.3">
      <c r="A1845" s="23" t="s">
        <v>3162</v>
      </c>
      <c r="B1845" s="34">
        <v>45760</v>
      </c>
      <c r="C1845" s="23" t="s">
        <v>3163</v>
      </c>
      <c r="D1845" s="23" t="s">
        <v>159</v>
      </c>
      <c r="E1845" s="23" t="s">
        <v>47</v>
      </c>
      <c r="F1845" s="23">
        <v>400001</v>
      </c>
      <c r="G1845" s="23" t="s">
        <v>283</v>
      </c>
      <c r="H1845" s="23" t="s">
        <v>284</v>
      </c>
      <c r="I1845" s="23" t="s">
        <v>104</v>
      </c>
      <c r="J1845" s="23" t="s">
        <v>42</v>
      </c>
      <c r="K1845" s="23" t="s">
        <v>57</v>
      </c>
      <c r="L1845" s="23">
        <v>2</v>
      </c>
      <c r="M1845" s="23">
        <v>252.19</v>
      </c>
      <c r="N1845" s="23">
        <v>5</v>
      </c>
      <c r="O1845" s="23">
        <v>18</v>
      </c>
      <c r="P1845" s="23" t="s">
        <v>33</v>
      </c>
      <c r="Q1845" s="23" t="s">
        <v>44</v>
      </c>
      <c r="R1845" s="23">
        <f t="shared" si="140"/>
        <v>1</v>
      </c>
      <c r="S1845" s="23" t="str">
        <f t="shared" si="141"/>
        <v>ORD101844_20250413_CUST00926_MED030</v>
      </c>
      <c r="T1845" s="23">
        <f t="shared" si="142"/>
        <v>1</v>
      </c>
      <c r="U1845" s="6">
        <f t="shared" si="143"/>
        <v>504.38</v>
      </c>
      <c r="V1845" s="6">
        <f>tbl_Raw_Data[[#This Row],[Discount_Pct]]*tbl_Raw_Data[[#This Row],[Gross_Amount]]/100</f>
        <v>25.219000000000001</v>
      </c>
      <c r="W1845" s="6">
        <f>tbl_Raw_Data[[#This Row],[Gross_Amount]]-tbl_Raw_Data[[#This Row],[Discount_Amount]]</f>
        <v>479.161</v>
      </c>
      <c r="X1845" s="6">
        <f>tbl_Raw_Data[[#This Row],[Net_Amount_Before_Tax]]*tbl_Raw_Data[[#This Row],[Tax_Pct]]/100</f>
        <v>86.248979999999989</v>
      </c>
      <c r="Y1845" s="6">
        <f>tbl_Raw_Data[[#This Row],[Net_Amount_Before_Tax]]+tbl_Raw_Data[[#This Row],[Tax_Amount]]</f>
        <v>565.40998000000002</v>
      </c>
      <c r="Z1845" s="6">
        <f t="shared" si="144"/>
        <v>1</v>
      </c>
    </row>
    <row r="1846" spans="1:26" x14ac:dyDescent="0.3">
      <c r="A1846" s="23" t="s">
        <v>3164</v>
      </c>
      <c r="B1846" s="34">
        <v>45437</v>
      </c>
      <c r="C1846" s="23" t="s">
        <v>2234</v>
      </c>
      <c r="D1846" s="23" t="s">
        <v>159</v>
      </c>
      <c r="E1846" s="23" t="s">
        <v>47</v>
      </c>
      <c r="F1846" s="23">
        <v>400069</v>
      </c>
      <c r="G1846" s="23" t="s">
        <v>315</v>
      </c>
      <c r="H1846" s="23" t="s">
        <v>316</v>
      </c>
      <c r="I1846" s="23" t="s">
        <v>50</v>
      </c>
      <c r="J1846" s="23" t="s">
        <v>114</v>
      </c>
      <c r="K1846" s="23" t="s">
        <v>24</v>
      </c>
      <c r="L1846" s="23">
        <v>3</v>
      </c>
      <c r="M1846" s="23">
        <v>120.07</v>
      </c>
      <c r="N1846" s="23">
        <v>15</v>
      </c>
      <c r="O1846" s="23">
        <v>12</v>
      </c>
      <c r="P1846" s="23" t="s">
        <v>65</v>
      </c>
      <c r="Q1846" s="23" t="s">
        <v>34</v>
      </c>
      <c r="R1846" s="23">
        <f t="shared" si="140"/>
        <v>1</v>
      </c>
      <c r="S1846" s="23" t="str">
        <f t="shared" si="141"/>
        <v>ORD101845_20240525_CUST00493_MED012</v>
      </c>
      <c r="T1846" s="23">
        <f t="shared" si="142"/>
        <v>1</v>
      </c>
      <c r="U1846" s="6">
        <f t="shared" si="143"/>
        <v>360.21</v>
      </c>
      <c r="V1846" s="6">
        <f>tbl_Raw_Data[[#This Row],[Discount_Pct]]*tbl_Raw_Data[[#This Row],[Gross_Amount]]/100</f>
        <v>54.031499999999994</v>
      </c>
      <c r="W1846" s="6">
        <f>tbl_Raw_Data[[#This Row],[Gross_Amount]]-tbl_Raw_Data[[#This Row],[Discount_Amount]]</f>
        <v>306.17849999999999</v>
      </c>
      <c r="X1846" s="6">
        <f>tbl_Raw_Data[[#This Row],[Net_Amount_Before_Tax]]*tbl_Raw_Data[[#This Row],[Tax_Pct]]/100</f>
        <v>36.741419999999998</v>
      </c>
      <c r="Y1846" s="6">
        <f>tbl_Raw_Data[[#This Row],[Net_Amount_Before_Tax]]+tbl_Raw_Data[[#This Row],[Tax_Amount]]</f>
        <v>342.91991999999999</v>
      </c>
      <c r="Z1846" s="6">
        <f t="shared" si="144"/>
        <v>3</v>
      </c>
    </row>
    <row r="1847" spans="1:26" x14ac:dyDescent="0.3">
      <c r="A1847" s="23" t="s">
        <v>3165</v>
      </c>
      <c r="B1847" s="34">
        <v>45965</v>
      </c>
      <c r="C1847" s="23" t="s">
        <v>3166</v>
      </c>
      <c r="D1847" s="23" t="s">
        <v>100</v>
      </c>
      <c r="E1847" s="23" t="s">
        <v>101</v>
      </c>
      <c r="F1847" s="23">
        <v>201304</v>
      </c>
      <c r="G1847" s="23" t="s">
        <v>102</v>
      </c>
      <c r="H1847" s="23" t="s">
        <v>103</v>
      </c>
      <c r="I1847" s="23" t="s">
        <v>104</v>
      </c>
      <c r="J1847" s="23" t="s">
        <v>64</v>
      </c>
      <c r="K1847" s="23" t="s">
        <v>57</v>
      </c>
      <c r="L1847" s="23">
        <v>1</v>
      </c>
      <c r="M1847" s="23">
        <v>109.77</v>
      </c>
      <c r="N1847" s="23">
        <v>5</v>
      </c>
      <c r="O1847" s="23">
        <v>12</v>
      </c>
      <c r="P1847" s="23" t="s">
        <v>65</v>
      </c>
      <c r="Q1847" s="23" t="s">
        <v>90</v>
      </c>
      <c r="R1847" s="23">
        <f t="shared" si="140"/>
        <v>1</v>
      </c>
      <c r="S1847" s="23" t="str">
        <f t="shared" si="141"/>
        <v>ORD101846_20251104_CUST01145_MED029</v>
      </c>
      <c r="T1847" s="23">
        <f t="shared" si="142"/>
        <v>1</v>
      </c>
      <c r="U1847" s="6">
        <f t="shared" si="143"/>
        <v>109.77</v>
      </c>
      <c r="V1847" s="6">
        <f>tbl_Raw_Data[[#This Row],[Discount_Pct]]*tbl_Raw_Data[[#This Row],[Gross_Amount]]/100</f>
        <v>5.4885000000000002</v>
      </c>
      <c r="W1847" s="6">
        <f>tbl_Raw_Data[[#This Row],[Gross_Amount]]-tbl_Raw_Data[[#This Row],[Discount_Amount]]</f>
        <v>104.28149999999999</v>
      </c>
      <c r="X1847" s="6">
        <f>tbl_Raw_Data[[#This Row],[Net_Amount_Before_Tax]]*tbl_Raw_Data[[#This Row],[Tax_Pct]]/100</f>
        <v>12.513779999999999</v>
      </c>
      <c r="Y1847" s="6">
        <f>tbl_Raw_Data[[#This Row],[Net_Amount_Before_Tax]]+tbl_Raw_Data[[#This Row],[Tax_Amount]]</f>
        <v>116.79527999999999</v>
      </c>
      <c r="Z1847" s="6">
        <f t="shared" si="144"/>
        <v>4</v>
      </c>
    </row>
    <row r="1848" spans="1:26" x14ac:dyDescent="0.3">
      <c r="A1848" s="23" t="s">
        <v>3165</v>
      </c>
      <c r="B1848" s="34">
        <v>45801</v>
      </c>
      <c r="C1848" s="23" t="s">
        <v>1880</v>
      </c>
      <c r="D1848" s="23" t="s">
        <v>52</v>
      </c>
      <c r="E1848" s="23" t="s">
        <v>52</v>
      </c>
      <c r="F1848" s="23">
        <v>160036</v>
      </c>
      <c r="G1848" s="23" t="s">
        <v>154</v>
      </c>
      <c r="H1848" s="23" t="s">
        <v>155</v>
      </c>
      <c r="I1848" s="23" t="s">
        <v>134</v>
      </c>
      <c r="J1848" s="23" t="s">
        <v>156</v>
      </c>
      <c r="K1848" s="23" t="s">
        <v>57</v>
      </c>
      <c r="L1848" s="23">
        <v>3</v>
      </c>
      <c r="M1848" s="23">
        <v>50.95</v>
      </c>
      <c r="N1848" s="23">
        <v>10</v>
      </c>
      <c r="O1848" s="23">
        <v>18</v>
      </c>
      <c r="P1848" s="23" t="s">
        <v>33</v>
      </c>
      <c r="Q1848" s="23" t="s">
        <v>44</v>
      </c>
      <c r="R1848" s="23">
        <f t="shared" si="140"/>
        <v>1</v>
      </c>
      <c r="S1848" s="23" t="str">
        <f t="shared" si="141"/>
        <v>ORD101846_20250524_CUST00795_MED006</v>
      </c>
      <c r="T1848" s="23">
        <f t="shared" si="142"/>
        <v>1</v>
      </c>
      <c r="U1848" s="6">
        <f t="shared" si="143"/>
        <v>152.85000000000002</v>
      </c>
      <c r="V1848" s="6">
        <f>tbl_Raw_Data[[#This Row],[Discount_Pct]]*tbl_Raw_Data[[#This Row],[Gross_Amount]]/100</f>
        <v>15.285000000000002</v>
      </c>
      <c r="W1848" s="6">
        <f>tbl_Raw_Data[[#This Row],[Gross_Amount]]-tbl_Raw_Data[[#This Row],[Discount_Amount]]</f>
        <v>137.56500000000003</v>
      </c>
      <c r="X1848" s="6">
        <f>tbl_Raw_Data[[#This Row],[Net_Amount_Before_Tax]]*tbl_Raw_Data[[#This Row],[Tax_Pct]]/100</f>
        <v>24.761700000000005</v>
      </c>
      <c r="Y1848" s="6">
        <f>tbl_Raw_Data[[#This Row],[Net_Amount_Before_Tax]]+tbl_Raw_Data[[#This Row],[Tax_Amount]]</f>
        <v>162.32670000000002</v>
      </c>
      <c r="Z1848" s="6">
        <f t="shared" si="144"/>
        <v>4</v>
      </c>
    </row>
    <row r="1849" spans="1:26" x14ac:dyDescent="0.3">
      <c r="A1849" s="23" t="s">
        <v>3167</v>
      </c>
      <c r="B1849" s="34">
        <v>45443</v>
      </c>
      <c r="C1849" s="23" t="s">
        <v>3168</v>
      </c>
      <c r="D1849" s="23" t="s">
        <v>80</v>
      </c>
      <c r="E1849" s="23" t="s">
        <v>81</v>
      </c>
      <c r="F1849" s="23">
        <v>395007</v>
      </c>
      <c r="G1849" s="23" t="s">
        <v>224</v>
      </c>
      <c r="H1849" s="23" t="s">
        <v>225</v>
      </c>
      <c r="I1849" s="23" t="s">
        <v>147</v>
      </c>
      <c r="J1849" s="23" t="s">
        <v>23</v>
      </c>
      <c r="K1849" s="23" t="s">
        <v>24</v>
      </c>
      <c r="L1849" s="23">
        <v>2</v>
      </c>
      <c r="M1849" s="23">
        <v>43.95</v>
      </c>
      <c r="N1849" s="23">
        <v>5</v>
      </c>
      <c r="O1849" s="23">
        <v>18</v>
      </c>
      <c r="P1849" s="23" t="s">
        <v>33</v>
      </c>
      <c r="Q1849" s="23" t="s">
        <v>34</v>
      </c>
      <c r="R1849" s="23">
        <f t="shared" si="140"/>
        <v>1</v>
      </c>
      <c r="S1849" s="23" t="str">
        <f t="shared" si="141"/>
        <v>ORD101848_20240531_CUST00912_MED015</v>
      </c>
      <c r="T1849" s="23">
        <f t="shared" si="142"/>
        <v>1</v>
      </c>
      <c r="U1849" s="6">
        <f t="shared" si="143"/>
        <v>87.9</v>
      </c>
      <c r="V1849" s="6">
        <f>tbl_Raw_Data[[#This Row],[Discount_Pct]]*tbl_Raw_Data[[#This Row],[Gross_Amount]]/100</f>
        <v>4.3949999999999996</v>
      </c>
      <c r="W1849" s="6">
        <f>tbl_Raw_Data[[#This Row],[Gross_Amount]]-tbl_Raw_Data[[#This Row],[Discount_Amount]]</f>
        <v>83.50500000000001</v>
      </c>
      <c r="X1849" s="6">
        <f>tbl_Raw_Data[[#This Row],[Net_Amount_Before_Tax]]*tbl_Raw_Data[[#This Row],[Tax_Pct]]/100</f>
        <v>15.030900000000001</v>
      </c>
      <c r="Y1849" s="6">
        <f>tbl_Raw_Data[[#This Row],[Net_Amount_Before_Tax]]+tbl_Raw_Data[[#This Row],[Tax_Amount]]</f>
        <v>98.535900000000012</v>
      </c>
      <c r="Z1849" s="6">
        <f t="shared" si="144"/>
        <v>3</v>
      </c>
    </row>
    <row r="1850" spans="1:26" x14ac:dyDescent="0.3">
      <c r="A1850" s="23" t="s">
        <v>3169</v>
      </c>
      <c r="B1850" s="34">
        <v>45295</v>
      </c>
      <c r="C1850" s="23" t="s">
        <v>18</v>
      </c>
      <c r="D1850" s="23" t="s">
        <v>87</v>
      </c>
      <c r="E1850" s="23" t="s">
        <v>88</v>
      </c>
      <c r="F1850" s="23">
        <v>600040</v>
      </c>
      <c r="G1850" s="23" t="s">
        <v>283</v>
      </c>
      <c r="H1850" s="23" t="s">
        <v>284</v>
      </c>
      <c r="I1850" s="23" t="s">
        <v>104</v>
      </c>
      <c r="J1850" s="23" t="s">
        <v>42</v>
      </c>
      <c r="K1850" s="23" t="s">
        <v>57</v>
      </c>
      <c r="L1850" s="23">
        <v>1</v>
      </c>
      <c r="M1850" s="23">
        <v>314.47000000000003</v>
      </c>
      <c r="N1850" s="23">
        <v>15</v>
      </c>
      <c r="O1850" s="23">
        <v>18</v>
      </c>
      <c r="P1850" s="23" t="s">
        <v>43</v>
      </c>
      <c r="Q1850" s="23" t="s">
        <v>90</v>
      </c>
      <c r="R1850" s="23">
        <f t="shared" si="140"/>
        <v>1</v>
      </c>
      <c r="S1850" s="23" t="str">
        <f t="shared" si="141"/>
        <v>ORD101849_20240104_CUST00457_MED030</v>
      </c>
      <c r="T1850" s="23">
        <f t="shared" si="142"/>
        <v>1</v>
      </c>
      <c r="U1850" s="6">
        <f t="shared" si="143"/>
        <v>314.47000000000003</v>
      </c>
      <c r="V1850" s="6">
        <f>tbl_Raw_Data[[#This Row],[Discount_Pct]]*tbl_Raw_Data[[#This Row],[Gross_Amount]]/100</f>
        <v>47.170500000000004</v>
      </c>
      <c r="W1850" s="6">
        <f>tbl_Raw_Data[[#This Row],[Gross_Amount]]-tbl_Raw_Data[[#This Row],[Discount_Amount]]</f>
        <v>267.29950000000002</v>
      </c>
      <c r="X1850" s="6">
        <f>tbl_Raw_Data[[#This Row],[Net_Amount_Before_Tax]]*tbl_Raw_Data[[#This Row],[Tax_Pct]]/100</f>
        <v>48.113910000000004</v>
      </c>
      <c r="Y1850" s="6">
        <f>tbl_Raw_Data[[#This Row],[Net_Amount_Before_Tax]]+tbl_Raw_Data[[#This Row],[Tax_Amount]]</f>
        <v>315.41341</v>
      </c>
      <c r="Z1850" s="6">
        <f t="shared" si="144"/>
        <v>1</v>
      </c>
    </row>
    <row r="1851" spans="1:26" x14ac:dyDescent="0.3">
      <c r="A1851" s="23" t="s">
        <v>3170</v>
      </c>
      <c r="B1851" s="34">
        <v>45356</v>
      </c>
      <c r="C1851" s="23" t="s">
        <v>3171</v>
      </c>
      <c r="D1851" s="23" t="s">
        <v>80</v>
      </c>
      <c r="E1851" s="23" t="s">
        <v>81</v>
      </c>
      <c r="F1851" s="23">
        <v>395001</v>
      </c>
      <c r="G1851" s="23" t="s">
        <v>283</v>
      </c>
      <c r="H1851" s="23" t="s">
        <v>284</v>
      </c>
      <c r="I1851" s="23" t="s">
        <v>104</v>
      </c>
      <c r="J1851" s="23" t="s">
        <v>42</v>
      </c>
      <c r="K1851" s="23" t="s">
        <v>57</v>
      </c>
      <c r="L1851" s="23">
        <v>1</v>
      </c>
      <c r="M1851" s="23">
        <v>300.75</v>
      </c>
      <c r="N1851" s="23">
        <v>10</v>
      </c>
      <c r="O1851" s="23">
        <v>5</v>
      </c>
      <c r="P1851" s="23" t="s">
        <v>25</v>
      </c>
      <c r="Q1851" s="23" t="s">
        <v>34</v>
      </c>
      <c r="R1851" s="23">
        <f t="shared" si="140"/>
        <v>1</v>
      </c>
      <c r="S1851" s="23" t="str">
        <f t="shared" si="141"/>
        <v>ORD101850_20240305_CUST00101_MED030</v>
      </c>
      <c r="T1851" s="23">
        <f t="shared" si="142"/>
        <v>1</v>
      </c>
      <c r="U1851" s="6">
        <f t="shared" si="143"/>
        <v>300.75</v>
      </c>
      <c r="V1851" s="6">
        <f>tbl_Raw_Data[[#This Row],[Discount_Pct]]*tbl_Raw_Data[[#This Row],[Gross_Amount]]/100</f>
        <v>30.074999999999999</v>
      </c>
      <c r="W1851" s="6">
        <f>tbl_Raw_Data[[#This Row],[Gross_Amount]]-tbl_Raw_Data[[#This Row],[Discount_Amount]]</f>
        <v>270.67500000000001</v>
      </c>
      <c r="X1851" s="6">
        <f>tbl_Raw_Data[[#This Row],[Net_Amount_Before_Tax]]*tbl_Raw_Data[[#This Row],[Tax_Pct]]/100</f>
        <v>13.53375</v>
      </c>
      <c r="Y1851" s="6">
        <f>tbl_Raw_Data[[#This Row],[Net_Amount_Before_Tax]]+tbl_Raw_Data[[#This Row],[Tax_Amount]]</f>
        <v>284.20875000000001</v>
      </c>
      <c r="Z1851" s="6">
        <f t="shared" si="144"/>
        <v>1</v>
      </c>
    </row>
    <row r="1852" spans="1:26" x14ac:dyDescent="0.3">
      <c r="A1852" s="23" t="s">
        <v>3172</v>
      </c>
      <c r="B1852" s="34">
        <v>45990</v>
      </c>
      <c r="C1852" s="23" t="s">
        <v>2101</v>
      </c>
      <c r="D1852" s="23" t="s">
        <v>100</v>
      </c>
      <c r="E1852" s="23" t="s">
        <v>101</v>
      </c>
      <c r="F1852" s="23">
        <v>201301</v>
      </c>
      <c r="G1852" s="23" t="s">
        <v>107</v>
      </c>
      <c r="H1852" s="23" t="s">
        <v>108</v>
      </c>
      <c r="I1852" s="23" t="s">
        <v>63</v>
      </c>
      <c r="J1852" s="23" t="s">
        <v>42</v>
      </c>
      <c r="K1852" s="23" t="s">
        <v>57</v>
      </c>
      <c r="L1852" s="23">
        <v>1</v>
      </c>
      <c r="M1852" s="23">
        <v>88.38</v>
      </c>
      <c r="N1852" s="23">
        <v>5</v>
      </c>
      <c r="O1852" s="23">
        <v>5</v>
      </c>
      <c r="P1852" s="23" t="s">
        <v>33</v>
      </c>
      <c r="Q1852" s="23" t="s">
        <v>34</v>
      </c>
      <c r="R1852" s="23">
        <f t="shared" si="140"/>
        <v>1</v>
      </c>
      <c r="S1852" s="23" t="str">
        <f t="shared" si="141"/>
        <v>ORD101851_20251129_CUST00730_MED005</v>
      </c>
      <c r="T1852" s="23">
        <f t="shared" si="142"/>
        <v>1</v>
      </c>
      <c r="U1852" s="6">
        <f t="shared" si="143"/>
        <v>88.38</v>
      </c>
      <c r="V1852" s="6">
        <f>tbl_Raw_Data[[#This Row],[Discount_Pct]]*tbl_Raw_Data[[#This Row],[Gross_Amount]]/100</f>
        <v>4.4189999999999996</v>
      </c>
      <c r="W1852" s="6">
        <f>tbl_Raw_Data[[#This Row],[Gross_Amount]]-tbl_Raw_Data[[#This Row],[Discount_Amount]]</f>
        <v>83.960999999999999</v>
      </c>
      <c r="X1852" s="6">
        <f>tbl_Raw_Data[[#This Row],[Net_Amount_Before_Tax]]*tbl_Raw_Data[[#This Row],[Tax_Pct]]/100</f>
        <v>4.1980500000000003</v>
      </c>
      <c r="Y1852" s="6">
        <f>tbl_Raw_Data[[#This Row],[Net_Amount_Before_Tax]]+tbl_Raw_Data[[#This Row],[Tax_Amount]]</f>
        <v>88.159049999999993</v>
      </c>
      <c r="Z1852" s="6">
        <f t="shared" si="144"/>
        <v>3</v>
      </c>
    </row>
    <row r="1853" spans="1:26" x14ac:dyDescent="0.3">
      <c r="A1853" s="23" t="s">
        <v>3173</v>
      </c>
      <c r="B1853" s="34">
        <v>45524</v>
      </c>
      <c r="C1853" s="23" t="s">
        <v>3174</v>
      </c>
      <c r="D1853" s="23" t="s">
        <v>100</v>
      </c>
      <c r="E1853" s="23" t="s">
        <v>101</v>
      </c>
      <c r="F1853" s="23">
        <v>201301</v>
      </c>
      <c r="G1853" s="23" t="s">
        <v>167</v>
      </c>
      <c r="H1853" s="23" t="s">
        <v>168</v>
      </c>
      <c r="I1853" s="23" t="s">
        <v>113</v>
      </c>
      <c r="J1853" s="23" t="s">
        <v>42</v>
      </c>
      <c r="K1853" s="23" t="s">
        <v>24</v>
      </c>
      <c r="L1853" s="23">
        <v>1</v>
      </c>
      <c r="M1853" s="23">
        <v>214.32</v>
      </c>
      <c r="N1853" s="23">
        <v>10</v>
      </c>
      <c r="O1853" s="23">
        <v>12</v>
      </c>
      <c r="P1853" s="23" t="s">
        <v>33</v>
      </c>
      <c r="Q1853" s="23" t="s">
        <v>34</v>
      </c>
      <c r="R1853" s="23">
        <f t="shared" si="140"/>
        <v>1</v>
      </c>
      <c r="S1853" s="23" t="str">
        <f t="shared" si="141"/>
        <v>ORD101852_20240820_CUST02350_MED026</v>
      </c>
      <c r="T1853" s="23">
        <f t="shared" si="142"/>
        <v>1</v>
      </c>
      <c r="U1853" s="6">
        <f t="shared" si="143"/>
        <v>214.32</v>
      </c>
      <c r="V1853" s="6">
        <f>tbl_Raw_Data[[#This Row],[Discount_Pct]]*tbl_Raw_Data[[#This Row],[Gross_Amount]]/100</f>
        <v>21.431999999999999</v>
      </c>
      <c r="W1853" s="6">
        <f>tbl_Raw_Data[[#This Row],[Gross_Amount]]-tbl_Raw_Data[[#This Row],[Discount_Amount]]</f>
        <v>192.88800000000001</v>
      </c>
      <c r="X1853" s="6">
        <f>tbl_Raw_Data[[#This Row],[Net_Amount_Before_Tax]]*tbl_Raw_Data[[#This Row],[Tax_Pct]]/100</f>
        <v>23.146560000000001</v>
      </c>
      <c r="Y1853" s="6">
        <f>tbl_Raw_Data[[#This Row],[Net_Amount_Before_Tax]]+tbl_Raw_Data[[#This Row],[Tax_Amount]]</f>
        <v>216.03456</v>
      </c>
      <c r="Z1853" s="6">
        <f t="shared" si="144"/>
        <v>2</v>
      </c>
    </row>
    <row r="1854" spans="1:26" x14ac:dyDescent="0.3">
      <c r="A1854" s="23" t="s">
        <v>3175</v>
      </c>
      <c r="B1854" s="34">
        <v>45495</v>
      </c>
      <c r="C1854" s="23" t="s">
        <v>1154</v>
      </c>
      <c r="D1854" s="23" t="s">
        <v>28</v>
      </c>
      <c r="E1854" s="23" t="s">
        <v>29</v>
      </c>
      <c r="F1854" s="23">
        <v>500032</v>
      </c>
      <c r="G1854" s="23" t="s">
        <v>138</v>
      </c>
      <c r="H1854" s="23" t="s">
        <v>139</v>
      </c>
      <c r="I1854" s="23" t="s">
        <v>50</v>
      </c>
      <c r="J1854" s="23" t="s">
        <v>140</v>
      </c>
      <c r="K1854" s="23" t="s">
        <v>24</v>
      </c>
      <c r="L1854" s="23">
        <v>2</v>
      </c>
      <c r="M1854" s="23">
        <v>155.97</v>
      </c>
      <c r="N1854" s="23">
        <v>0</v>
      </c>
      <c r="O1854" s="23">
        <v>12</v>
      </c>
      <c r="P1854" s="23" t="s">
        <v>58</v>
      </c>
      <c r="Q1854" s="23" t="s">
        <v>34</v>
      </c>
      <c r="R1854" s="23">
        <f t="shared" si="140"/>
        <v>1</v>
      </c>
      <c r="S1854" s="23" t="str">
        <f t="shared" si="141"/>
        <v>ORD101853_20240722_CUST00499_MED013</v>
      </c>
      <c r="T1854" s="23">
        <f t="shared" si="142"/>
        <v>1</v>
      </c>
      <c r="U1854" s="6">
        <f t="shared" si="143"/>
        <v>311.94</v>
      </c>
      <c r="V1854" s="6">
        <f>tbl_Raw_Data[[#This Row],[Discount_Pct]]*tbl_Raw_Data[[#This Row],[Gross_Amount]]/100</f>
        <v>0</v>
      </c>
      <c r="W1854" s="6">
        <f>tbl_Raw_Data[[#This Row],[Gross_Amount]]-tbl_Raw_Data[[#This Row],[Discount_Amount]]</f>
        <v>311.94</v>
      </c>
      <c r="X1854" s="6">
        <f>tbl_Raw_Data[[#This Row],[Net_Amount_Before_Tax]]*tbl_Raw_Data[[#This Row],[Tax_Pct]]/100</f>
        <v>37.4328</v>
      </c>
      <c r="Y1854" s="6">
        <f>tbl_Raw_Data[[#This Row],[Net_Amount_Before_Tax]]+tbl_Raw_Data[[#This Row],[Tax_Amount]]</f>
        <v>349.37279999999998</v>
      </c>
      <c r="Z1854" s="6">
        <f t="shared" si="144"/>
        <v>2</v>
      </c>
    </row>
    <row r="1855" spans="1:26" x14ac:dyDescent="0.3">
      <c r="A1855" s="23" t="s">
        <v>3176</v>
      </c>
      <c r="B1855" s="34">
        <v>45482</v>
      </c>
      <c r="C1855" s="23" t="s">
        <v>3177</v>
      </c>
      <c r="D1855" s="23" t="s">
        <v>100</v>
      </c>
      <c r="E1855" s="23" t="s">
        <v>101</v>
      </c>
      <c r="F1855" s="23">
        <v>201304</v>
      </c>
      <c r="G1855" s="23" t="s">
        <v>94</v>
      </c>
      <c r="H1855" s="23" t="s">
        <v>95</v>
      </c>
      <c r="I1855" s="23" t="s">
        <v>84</v>
      </c>
      <c r="J1855" s="23" t="s">
        <v>42</v>
      </c>
      <c r="K1855" s="23" t="s">
        <v>24</v>
      </c>
      <c r="L1855" s="23">
        <v>3</v>
      </c>
      <c r="M1855" s="23">
        <v>89.52</v>
      </c>
      <c r="N1855" s="23">
        <v>5</v>
      </c>
      <c r="O1855" s="23">
        <v>18</v>
      </c>
      <c r="P1855" s="23" t="s">
        <v>89</v>
      </c>
      <c r="Q1855" s="23" t="s">
        <v>44</v>
      </c>
      <c r="R1855" s="23">
        <f t="shared" si="140"/>
        <v>1</v>
      </c>
      <c r="S1855" s="23" t="str">
        <f t="shared" si="141"/>
        <v>ORD101854_20240709_CUST02358_MED021</v>
      </c>
      <c r="T1855" s="23">
        <f t="shared" si="142"/>
        <v>1</v>
      </c>
      <c r="U1855" s="6">
        <f t="shared" si="143"/>
        <v>268.56</v>
      </c>
      <c r="V1855" s="6">
        <f>tbl_Raw_Data[[#This Row],[Discount_Pct]]*tbl_Raw_Data[[#This Row],[Gross_Amount]]/100</f>
        <v>13.427999999999999</v>
      </c>
      <c r="W1855" s="6">
        <f>tbl_Raw_Data[[#This Row],[Gross_Amount]]-tbl_Raw_Data[[#This Row],[Discount_Amount]]</f>
        <v>255.13200000000001</v>
      </c>
      <c r="X1855" s="6">
        <f>tbl_Raw_Data[[#This Row],[Net_Amount_Before_Tax]]*tbl_Raw_Data[[#This Row],[Tax_Pct]]/100</f>
        <v>45.923760000000001</v>
      </c>
      <c r="Y1855" s="6">
        <f>tbl_Raw_Data[[#This Row],[Net_Amount_Before_Tax]]+tbl_Raw_Data[[#This Row],[Tax_Amount]]</f>
        <v>301.05576000000002</v>
      </c>
      <c r="Z1855" s="6">
        <f t="shared" si="144"/>
        <v>0</v>
      </c>
    </row>
    <row r="1856" spans="1:26" x14ac:dyDescent="0.3">
      <c r="A1856" s="23" t="s">
        <v>3178</v>
      </c>
      <c r="B1856" s="34">
        <v>45967</v>
      </c>
      <c r="C1856" s="23" t="s">
        <v>3179</v>
      </c>
      <c r="D1856" s="23" t="s">
        <v>28</v>
      </c>
      <c r="E1856" s="23" t="s">
        <v>29</v>
      </c>
      <c r="F1856" s="23">
        <v>500032</v>
      </c>
      <c r="G1856" s="23" t="s">
        <v>283</v>
      </c>
      <c r="H1856" s="23" t="s">
        <v>284</v>
      </c>
      <c r="I1856" s="23" t="s">
        <v>104</v>
      </c>
      <c r="J1856" s="23" t="s">
        <v>42</v>
      </c>
      <c r="K1856" s="23" t="s">
        <v>57</v>
      </c>
      <c r="L1856" s="23">
        <v>1</v>
      </c>
      <c r="M1856" s="23">
        <v>263.8</v>
      </c>
      <c r="N1856" s="23">
        <v>10</v>
      </c>
      <c r="O1856" s="23">
        <v>12</v>
      </c>
      <c r="P1856" s="23" t="s">
        <v>58</v>
      </c>
      <c r="Q1856" s="23" t="s">
        <v>34</v>
      </c>
      <c r="R1856" s="23">
        <f t="shared" si="140"/>
        <v>1</v>
      </c>
      <c r="S1856" s="23" t="str">
        <f t="shared" si="141"/>
        <v>ORD101855_20251106_CUST02798_MED030</v>
      </c>
      <c r="T1856" s="23">
        <f t="shared" si="142"/>
        <v>1</v>
      </c>
      <c r="U1856" s="6">
        <f t="shared" si="143"/>
        <v>263.8</v>
      </c>
      <c r="V1856" s="6">
        <f>tbl_Raw_Data[[#This Row],[Discount_Pct]]*tbl_Raw_Data[[#This Row],[Gross_Amount]]/100</f>
        <v>26.38</v>
      </c>
      <c r="W1856" s="6">
        <f>tbl_Raw_Data[[#This Row],[Gross_Amount]]-tbl_Raw_Data[[#This Row],[Discount_Amount]]</f>
        <v>237.42000000000002</v>
      </c>
      <c r="X1856" s="6">
        <f>tbl_Raw_Data[[#This Row],[Net_Amount_Before_Tax]]*tbl_Raw_Data[[#This Row],[Tax_Pct]]/100</f>
        <v>28.490400000000001</v>
      </c>
      <c r="Y1856" s="6">
        <f>tbl_Raw_Data[[#This Row],[Net_Amount_Before_Tax]]+tbl_Raw_Data[[#This Row],[Tax_Amount]]</f>
        <v>265.91040000000004</v>
      </c>
      <c r="Z1856" s="6">
        <f t="shared" si="144"/>
        <v>1</v>
      </c>
    </row>
    <row r="1857" spans="1:26" x14ac:dyDescent="0.3">
      <c r="A1857" s="23" t="s">
        <v>3180</v>
      </c>
      <c r="B1857" s="34">
        <v>45909</v>
      </c>
      <c r="C1857" s="23" t="s">
        <v>3181</v>
      </c>
      <c r="D1857" s="23" t="s">
        <v>92</v>
      </c>
      <c r="E1857" s="23" t="s">
        <v>93</v>
      </c>
      <c r="F1857" s="23">
        <v>560038</v>
      </c>
      <c r="G1857" s="23" t="s">
        <v>39</v>
      </c>
      <c r="H1857" s="23" t="s">
        <v>40</v>
      </c>
      <c r="I1857" s="23" t="s">
        <v>41</v>
      </c>
      <c r="J1857" s="23" t="s">
        <v>42</v>
      </c>
      <c r="K1857" s="23" t="s">
        <v>24</v>
      </c>
      <c r="L1857" s="23">
        <v>1</v>
      </c>
      <c r="M1857" s="23">
        <v>33.31</v>
      </c>
      <c r="N1857" s="23">
        <v>10</v>
      </c>
      <c r="O1857" s="23">
        <v>5</v>
      </c>
      <c r="P1857" s="23" t="s">
        <v>43</v>
      </c>
      <c r="Q1857" s="23" t="s">
        <v>34</v>
      </c>
      <c r="R1857" s="23">
        <f t="shared" si="140"/>
        <v>1</v>
      </c>
      <c r="S1857" s="23" t="str">
        <f t="shared" si="141"/>
        <v>ORD101856_20250909_CUST02491_MED001</v>
      </c>
      <c r="T1857" s="23">
        <f t="shared" si="142"/>
        <v>1</v>
      </c>
      <c r="U1857" s="6">
        <f t="shared" si="143"/>
        <v>33.31</v>
      </c>
      <c r="V1857" s="6">
        <f>tbl_Raw_Data[[#This Row],[Discount_Pct]]*tbl_Raw_Data[[#This Row],[Gross_Amount]]/100</f>
        <v>3.3310000000000004</v>
      </c>
      <c r="W1857" s="6">
        <f>tbl_Raw_Data[[#This Row],[Gross_Amount]]-tbl_Raw_Data[[#This Row],[Discount_Amount]]</f>
        <v>29.979000000000003</v>
      </c>
      <c r="X1857" s="6">
        <f>tbl_Raw_Data[[#This Row],[Net_Amount_Before_Tax]]*tbl_Raw_Data[[#This Row],[Tax_Pct]]/100</f>
        <v>1.49895</v>
      </c>
      <c r="Y1857" s="6">
        <f>tbl_Raw_Data[[#This Row],[Net_Amount_Before_Tax]]+tbl_Raw_Data[[#This Row],[Tax_Amount]]</f>
        <v>31.477950000000003</v>
      </c>
      <c r="Z1857" s="6">
        <f t="shared" si="144"/>
        <v>2</v>
      </c>
    </row>
    <row r="1858" spans="1:26" x14ac:dyDescent="0.3">
      <c r="A1858" s="23" t="s">
        <v>3182</v>
      </c>
      <c r="B1858" s="34">
        <v>45729</v>
      </c>
      <c r="C1858" s="23" t="s">
        <v>3183</v>
      </c>
      <c r="D1858" s="23" t="s">
        <v>72</v>
      </c>
      <c r="E1858" s="23" t="s">
        <v>73</v>
      </c>
      <c r="F1858" s="23">
        <v>302033</v>
      </c>
      <c r="G1858" s="23" t="s">
        <v>315</v>
      </c>
      <c r="H1858" s="23" t="s">
        <v>316</v>
      </c>
      <c r="I1858" s="23" t="s">
        <v>50</v>
      </c>
      <c r="J1858" s="23" t="s">
        <v>114</v>
      </c>
      <c r="K1858" s="23" t="s">
        <v>24</v>
      </c>
      <c r="L1858" s="23">
        <v>5</v>
      </c>
      <c r="M1858" s="23">
        <v>120.81</v>
      </c>
      <c r="N1858" s="23">
        <v>0</v>
      </c>
      <c r="O1858" s="23">
        <v>5</v>
      </c>
      <c r="P1858" s="23" t="s">
        <v>33</v>
      </c>
      <c r="Q1858" s="23" t="s">
        <v>34</v>
      </c>
      <c r="R1858" s="23">
        <f t="shared" ref="R1858:R1921" si="145">COUNTIFS($A$2:$A$8001,A1858,$B$2:$B$8001,B1858,$C$2:$C$8001,C1858,$G$2:$G$8001,G1858)</f>
        <v>1</v>
      </c>
      <c r="S1858" s="23" t="str">
        <f t="shared" ref="S1858:S1921" si="146">A1858&amp;"_"&amp;TEXT(B1858,"yyyymmdd")&amp;"_"&amp;C1858&amp;"_"&amp;G1858</f>
        <v>ORD101857_20250313_CUST00357_MED012</v>
      </c>
      <c r="T1858" s="23">
        <f t="shared" ref="T1858:T1921" si="147">COUNTIF($S$2:$S$8001,S1858)</f>
        <v>1</v>
      </c>
      <c r="U1858" s="6">
        <f t="shared" ref="U1858:U1921" si="148">L1858*M1858</f>
        <v>604.04999999999995</v>
      </c>
      <c r="V1858" s="6">
        <f>tbl_Raw_Data[[#This Row],[Discount_Pct]]*tbl_Raw_Data[[#This Row],[Gross_Amount]]/100</f>
        <v>0</v>
      </c>
      <c r="W1858" s="6">
        <f>tbl_Raw_Data[[#This Row],[Gross_Amount]]-tbl_Raw_Data[[#This Row],[Discount_Amount]]</f>
        <v>604.04999999999995</v>
      </c>
      <c r="X1858" s="6">
        <f>tbl_Raw_Data[[#This Row],[Net_Amount_Before_Tax]]*tbl_Raw_Data[[#This Row],[Tax_Pct]]/100</f>
        <v>30.202500000000001</v>
      </c>
      <c r="Y1858" s="6">
        <f>tbl_Raw_Data[[#This Row],[Net_Amount_Before_Tax]]+tbl_Raw_Data[[#This Row],[Tax_Amount]]</f>
        <v>634.25249999999994</v>
      </c>
      <c r="Z1858" s="6">
        <f t="shared" ref="Z1858:Z1921" si="149">COUNTIFS($C$2:$C$8001,C1858,$Q$2:$Q$8001,"Delivered")</f>
        <v>3</v>
      </c>
    </row>
    <row r="1859" spans="1:26" x14ac:dyDescent="0.3">
      <c r="A1859" s="23" t="s">
        <v>3184</v>
      </c>
      <c r="B1859" s="34">
        <v>45690</v>
      </c>
      <c r="C1859" s="23" t="s">
        <v>356</v>
      </c>
      <c r="D1859" s="23" t="s">
        <v>142</v>
      </c>
      <c r="E1859" s="23" t="s">
        <v>81</v>
      </c>
      <c r="F1859" s="23">
        <v>380058</v>
      </c>
      <c r="G1859" s="23" t="s">
        <v>167</v>
      </c>
      <c r="H1859" s="23" t="s">
        <v>168</v>
      </c>
      <c r="I1859" s="23" t="s">
        <v>113</v>
      </c>
      <c r="J1859" s="23" t="s">
        <v>42</v>
      </c>
      <c r="K1859" s="23" t="s">
        <v>24</v>
      </c>
      <c r="L1859" s="23">
        <v>5</v>
      </c>
      <c r="M1859" s="23">
        <v>206.42</v>
      </c>
      <c r="N1859" s="23">
        <v>10</v>
      </c>
      <c r="O1859" s="23">
        <v>5</v>
      </c>
      <c r="P1859" s="23" t="s">
        <v>25</v>
      </c>
      <c r="Q1859" s="23" t="s">
        <v>34</v>
      </c>
      <c r="R1859" s="23">
        <f t="shared" si="145"/>
        <v>1</v>
      </c>
      <c r="S1859" s="23" t="str">
        <f t="shared" si="146"/>
        <v>ORD101858_20250202_CUST02487_MED026</v>
      </c>
      <c r="T1859" s="23">
        <f t="shared" si="147"/>
        <v>1</v>
      </c>
      <c r="U1859" s="6">
        <f t="shared" si="148"/>
        <v>1032.0999999999999</v>
      </c>
      <c r="V1859" s="6">
        <f>tbl_Raw_Data[[#This Row],[Discount_Pct]]*tbl_Raw_Data[[#This Row],[Gross_Amount]]/100</f>
        <v>103.21</v>
      </c>
      <c r="W1859" s="6">
        <f>tbl_Raw_Data[[#This Row],[Gross_Amount]]-tbl_Raw_Data[[#This Row],[Discount_Amount]]</f>
        <v>928.88999999999987</v>
      </c>
      <c r="X1859" s="6">
        <f>tbl_Raw_Data[[#This Row],[Net_Amount_Before_Tax]]*tbl_Raw_Data[[#This Row],[Tax_Pct]]/100</f>
        <v>46.444499999999991</v>
      </c>
      <c r="Y1859" s="6">
        <f>tbl_Raw_Data[[#This Row],[Net_Amount_Before_Tax]]+tbl_Raw_Data[[#This Row],[Tax_Amount]]</f>
        <v>975.33449999999982</v>
      </c>
      <c r="Z1859" s="6">
        <f t="shared" si="149"/>
        <v>1</v>
      </c>
    </row>
    <row r="1860" spans="1:26" x14ac:dyDescent="0.3">
      <c r="A1860" s="23" t="s">
        <v>3184</v>
      </c>
      <c r="B1860" s="34">
        <v>45419</v>
      </c>
      <c r="C1860" s="23" t="s">
        <v>3185</v>
      </c>
      <c r="D1860" s="23" t="s">
        <v>130</v>
      </c>
      <c r="E1860" s="23" t="s">
        <v>131</v>
      </c>
      <c r="F1860" s="23">
        <v>700019</v>
      </c>
      <c r="G1860" s="23" t="s">
        <v>61</v>
      </c>
      <c r="H1860" s="23" t="s">
        <v>62</v>
      </c>
      <c r="I1860" s="23" t="s">
        <v>63</v>
      </c>
      <c r="J1860" s="23" t="s">
        <v>64</v>
      </c>
      <c r="K1860" s="23" t="s">
        <v>57</v>
      </c>
      <c r="L1860" s="23">
        <v>1</v>
      </c>
      <c r="M1860" s="23">
        <v>121.91</v>
      </c>
      <c r="N1860" s="23">
        <v>10</v>
      </c>
      <c r="O1860" s="23">
        <v>12</v>
      </c>
      <c r="P1860" s="23" t="s">
        <v>89</v>
      </c>
      <c r="Q1860" s="23" t="s">
        <v>34</v>
      </c>
      <c r="R1860" s="23">
        <f t="shared" si="145"/>
        <v>1</v>
      </c>
      <c r="S1860" s="23" t="str">
        <f t="shared" si="146"/>
        <v>ORD101858_20240507_CUST00639_MED004</v>
      </c>
      <c r="T1860" s="23">
        <f t="shared" si="147"/>
        <v>1</v>
      </c>
      <c r="U1860" s="6">
        <f t="shared" si="148"/>
        <v>121.91</v>
      </c>
      <c r="V1860" s="6">
        <f>tbl_Raw_Data[[#This Row],[Discount_Pct]]*tbl_Raw_Data[[#This Row],[Gross_Amount]]/100</f>
        <v>12.190999999999999</v>
      </c>
      <c r="W1860" s="6">
        <f>tbl_Raw_Data[[#This Row],[Gross_Amount]]-tbl_Raw_Data[[#This Row],[Discount_Amount]]</f>
        <v>109.71899999999999</v>
      </c>
      <c r="X1860" s="6">
        <f>tbl_Raw_Data[[#This Row],[Net_Amount_Before_Tax]]*tbl_Raw_Data[[#This Row],[Tax_Pct]]/100</f>
        <v>13.166279999999999</v>
      </c>
      <c r="Y1860" s="6">
        <f>tbl_Raw_Data[[#This Row],[Net_Amount_Before_Tax]]+tbl_Raw_Data[[#This Row],[Tax_Amount]]</f>
        <v>122.88527999999999</v>
      </c>
      <c r="Z1860" s="6">
        <f t="shared" si="149"/>
        <v>3</v>
      </c>
    </row>
    <row r="1861" spans="1:26" x14ac:dyDescent="0.3">
      <c r="A1861" s="23" t="s">
        <v>3186</v>
      </c>
      <c r="B1861" s="34">
        <v>45796</v>
      </c>
      <c r="C1861" s="23" t="s">
        <v>2608</v>
      </c>
      <c r="D1861" s="23" t="s">
        <v>183</v>
      </c>
      <c r="E1861" s="23" t="s">
        <v>184</v>
      </c>
      <c r="F1861" s="23">
        <v>122009</v>
      </c>
      <c r="G1861" s="23" t="s">
        <v>111</v>
      </c>
      <c r="H1861" s="23" t="s">
        <v>112</v>
      </c>
      <c r="I1861" s="23" t="s">
        <v>113</v>
      </c>
      <c r="J1861" s="23" t="s">
        <v>114</v>
      </c>
      <c r="K1861" s="23" t="s">
        <v>24</v>
      </c>
      <c r="L1861" s="23">
        <v>2</v>
      </c>
      <c r="M1861" s="23">
        <v>107.28</v>
      </c>
      <c r="N1861" s="23">
        <v>10</v>
      </c>
      <c r="O1861" s="23">
        <v>12</v>
      </c>
      <c r="P1861" s="23" t="s">
        <v>33</v>
      </c>
      <c r="Q1861" s="23" t="s">
        <v>90</v>
      </c>
      <c r="R1861" s="23">
        <f t="shared" si="145"/>
        <v>1</v>
      </c>
      <c r="S1861" s="23" t="str">
        <f t="shared" si="146"/>
        <v>ORD101860_20250519_CUST02729_MED027</v>
      </c>
      <c r="T1861" s="23">
        <f t="shared" si="147"/>
        <v>1</v>
      </c>
      <c r="U1861" s="6">
        <f t="shared" si="148"/>
        <v>214.56</v>
      </c>
      <c r="V1861" s="6">
        <f>tbl_Raw_Data[[#This Row],[Discount_Pct]]*tbl_Raw_Data[[#This Row],[Gross_Amount]]/100</f>
        <v>21.456</v>
      </c>
      <c r="W1861" s="6">
        <f>tbl_Raw_Data[[#This Row],[Gross_Amount]]-tbl_Raw_Data[[#This Row],[Discount_Amount]]</f>
        <v>193.10400000000001</v>
      </c>
      <c r="X1861" s="6">
        <f>tbl_Raw_Data[[#This Row],[Net_Amount_Before_Tax]]*tbl_Raw_Data[[#This Row],[Tax_Pct]]/100</f>
        <v>23.17248</v>
      </c>
      <c r="Y1861" s="6">
        <f>tbl_Raw_Data[[#This Row],[Net_Amount_Before_Tax]]+tbl_Raw_Data[[#This Row],[Tax_Amount]]</f>
        <v>216.27648000000002</v>
      </c>
      <c r="Z1861" s="6">
        <f t="shared" si="149"/>
        <v>1</v>
      </c>
    </row>
    <row r="1862" spans="1:26" x14ac:dyDescent="0.3">
      <c r="A1862" s="23" t="s">
        <v>3187</v>
      </c>
      <c r="B1862" s="34">
        <v>45745</v>
      </c>
      <c r="C1862" s="23" t="s">
        <v>3188</v>
      </c>
      <c r="D1862" s="23" t="s">
        <v>87</v>
      </c>
      <c r="E1862" s="23" t="s">
        <v>88</v>
      </c>
      <c r="F1862" s="23">
        <v>600018</v>
      </c>
      <c r="G1862" s="23" t="s">
        <v>107</v>
      </c>
      <c r="H1862" s="23" t="s">
        <v>108</v>
      </c>
      <c r="I1862" s="23" t="s">
        <v>63</v>
      </c>
      <c r="J1862" s="23" t="s">
        <v>42</v>
      </c>
      <c r="K1862" s="23" t="s">
        <v>57</v>
      </c>
      <c r="L1862" s="23">
        <v>1</v>
      </c>
      <c r="M1862" s="23">
        <v>108.73</v>
      </c>
      <c r="N1862" s="23">
        <v>15</v>
      </c>
      <c r="O1862" s="23">
        <v>18</v>
      </c>
      <c r="P1862" s="23" t="s">
        <v>43</v>
      </c>
      <c r="Q1862" s="23" t="s">
        <v>34</v>
      </c>
      <c r="R1862" s="23">
        <f t="shared" si="145"/>
        <v>1</v>
      </c>
      <c r="S1862" s="23" t="str">
        <f t="shared" si="146"/>
        <v>ORD101861_20250329_CUST03088_MED005</v>
      </c>
      <c r="T1862" s="23">
        <f t="shared" si="147"/>
        <v>1</v>
      </c>
      <c r="U1862" s="6">
        <f t="shared" si="148"/>
        <v>108.73</v>
      </c>
      <c r="V1862" s="6">
        <f>tbl_Raw_Data[[#This Row],[Discount_Pct]]*tbl_Raw_Data[[#This Row],[Gross_Amount]]/100</f>
        <v>16.3095</v>
      </c>
      <c r="W1862" s="6">
        <f>tbl_Raw_Data[[#This Row],[Gross_Amount]]-tbl_Raw_Data[[#This Row],[Discount_Amount]]</f>
        <v>92.420500000000004</v>
      </c>
      <c r="X1862" s="6">
        <f>tbl_Raw_Data[[#This Row],[Net_Amount_Before_Tax]]*tbl_Raw_Data[[#This Row],[Tax_Pct]]/100</f>
        <v>16.63569</v>
      </c>
      <c r="Y1862" s="6">
        <f>tbl_Raw_Data[[#This Row],[Net_Amount_Before_Tax]]+tbl_Raw_Data[[#This Row],[Tax_Amount]]</f>
        <v>109.05619</v>
      </c>
      <c r="Z1862" s="6">
        <f t="shared" si="149"/>
        <v>3</v>
      </c>
    </row>
    <row r="1863" spans="1:26" x14ac:dyDescent="0.3">
      <c r="A1863" s="23" t="s">
        <v>3189</v>
      </c>
      <c r="B1863" s="34">
        <v>45812</v>
      </c>
      <c r="C1863" s="23" t="s">
        <v>3190</v>
      </c>
      <c r="D1863" s="23" t="s">
        <v>52</v>
      </c>
      <c r="E1863" s="23" t="s">
        <v>52</v>
      </c>
      <c r="F1863" s="23">
        <v>160036</v>
      </c>
      <c r="G1863" s="23" t="s">
        <v>61</v>
      </c>
      <c r="H1863" s="23" t="s">
        <v>62</v>
      </c>
      <c r="I1863" s="23" t="s">
        <v>63</v>
      </c>
      <c r="J1863" s="23" t="s">
        <v>64</v>
      </c>
      <c r="K1863" s="23" t="s">
        <v>57</v>
      </c>
      <c r="L1863" s="23">
        <v>3</v>
      </c>
      <c r="M1863" s="23">
        <v>105.47</v>
      </c>
      <c r="N1863" s="23">
        <v>20</v>
      </c>
      <c r="O1863" s="23">
        <v>5</v>
      </c>
      <c r="P1863" s="23" t="s">
        <v>58</v>
      </c>
      <c r="Q1863" s="23" t="s">
        <v>34</v>
      </c>
      <c r="R1863" s="23">
        <f t="shared" si="145"/>
        <v>1</v>
      </c>
      <c r="S1863" s="23" t="str">
        <f t="shared" si="146"/>
        <v>ORD101862_20250604_CUST00070_MED004</v>
      </c>
      <c r="T1863" s="23">
        <f t="shared" si="147"/>
        <v>1</v>
      </c>
      <c r="U1863" s="6">
        <f t="shared" si="148"/>
        <v>316.40999999999997</v>
      </c>
      <c r="V1863" s="6">
        <f>tbl_Raw_Data[[#This Row],[Discount_Pct]]*tbl_Raw_Data[[#This Row],[Gross_Amount]]/100</f>
        <v>63.281999999999989</v>
      </c>
      <c r="W1863" s="6">
        <f>tbl_Raw_Data[[#This Row],[Gross_Amount]]-tbl_Raw_Data[[#This Row],[Discount_Amount]]</f>
        <v>253.12799999999999</v>
      </c>
      <c r="X1863" s="6">
        <f>tbl_Raw_Data[[#This Row],[Net_Amount_Before_Tax]]*tbl_Raw_Data[[#This Row],[Tax_Pct]]/100</f>
        <v>12.656399999999998</v>
      </c>
      <c r="Y1863" s="6">
        <f>tbl_Raw_Data[[#This Row],[Net_Amount_Before_Tax]]+tbl_Raw_Data[[#This Row],[Tax_Amount]]</f>
        <v>265.78440000000001</v>
      </c>
      <c r="Z1863" s="6">
        <f t="shared" si="149"/>
        <v>2</v>
      </c>
    </row>
    <row r="1864" spans="1:26" x14ac:dyDescent="0.3">
      <c r="A1864" s="23" t="s">
        <v>3191</v>
      </c>
      <c r="B1864" s="34">
        <v>45972</v>
      </c>
      <c r="C1864" s="23" t="s">
        <v>3192</v>
      </c>
      <c r="D1864" s="23" t="s">
        <v>52</v>
      </c>
      <c r="E1864" s="23" t="s">
        <v>52</v>
      </c>
      <c r="F1864" s="23">
        <v>160022</v>
      </c>
      <c r="G1864" s="23" t="s">
        <v>48</v>
      </c>
      <c r="H1864" s="23" t="s">
        <v>49</v>
      </c>
      <c r="I1864" s="23" t="s">
        <v>50</v>
      </c>
      <c r="J1864" s="23" t="s">
        <v>23</v>
      </c>
      <c r="K1864" s="23" t="s">
        <v>24</v>
      </c>
      <c r="L1864" s="23">
        <v>1</v>
      </c>
      <c r="M1864" s="23">
        <v>118.61</v>
      </c>
      <c r="N1864" s="23">
        <v>5</v>
      </c>
      <c r="O1864" s="23">
        <v>5</v>
      </c>
      <c r="P1864" s="23" t="s">
        <v>43</v>
      </c>
      <c r="Q1864" s="23" t="s">
        <v>44</v>
      </c>
      <c r="R1864" s="23">
        <f t="shared" si="145"/>
        <v>1</v>
      </c>
      <c r="S1864" s="23" t="str">
        <f t="shared" si="146"/>
        <v>ORD101863_20251111_CUST02808_MED028</v>
      </c>
      <c r="T1864" s="23">
        <f t="shared" si="147"/>
        <v>1</v>
      </c>
      <c r="U1864" s="6">
        <f t="shared" si="148"/>
        <v>118.61</v>
      </c>
      <c r="V1864" s="6">
        <f>tbl_Raw_Data[[#This Row],[Discount_Pct]]*tbl_Raw_Data[[#This Row],[Gross_Amount]]/100</f>
        <v>5.9304999999999994</v>
      </c>
      <c r="W1864" s="6">
        <f>tbl_Raw_Data[[#This Row],[Gross_Amount]]-tbl_Raw_Data[[#This Row],[Discount_Amount]]</f>
        <v>112.6795</v>
      </c>
      <c r="X1864" s="6">
        <f>tbl_Raw_Data[[#This Row],[Net_Amount_Before_Tax]]*tbl_Raw_Data[[#This Row],[Tax_Pct]]/100</f>
        <v>5.6339750000000004</v>
      </c>
      <c r="Y1864" s="6">
        <f>tbl_Raw_Data[[#This Row],[Net_Amount_Before_Tax]]+tbl_Raw_Data[[#This Row],[Tax_Amount]]</f>
        <v>118.31347500000001</v>
      </c>
      <c r="Z1864" s="6">
        <f t="shared" si="149"/>
        <v>1</v>
      </c>
    </row>
    <row r="1865" spans="1:26" x14ac:dyDescent="0.3">
      <c r="A1865" s="23" t="s">
        <v>3193</v>
      </c>
      <c r="B1865" s="34">
        <v>45963</v>
      </c>
      <c r="C1865" s="23" t="s">
        <v>1052</v>
      </c>
      <c r="D1865" s="23" t="s">
        <v>80</v>
      </c>
      <c r="E1865" s="23" t="s">
        <v>81</v>
      </c>
      <c r="F1865" s="23">
        <v>395003</v>
      </c>
      <c r="G1865" s="23" t="s">
        <v>138</v>
      </c>
      <c r="H1865" s="23" t="s">
        <v>139</v>
      </c>
      <c r="I1865" s="23" t="s">
        <v>50</v>
      </c>
      <c r="J1865" s="23" t="s">
        <v>140</v>
      </c>
      <c r="K1865" s="23" t="s">
        <v>24</v>
      </c>
      <c r="L1865" s="23">
        <v>1</v>
      </c>
      <c r="M1865" s="23">
        <v>179.55</v>
      </c>
      <c r="N1865" s="23">
        <v>10</v>
      </c>
      <c r="O1865" s="23">
        <v>12</v>
      </c>
      <c r="P1865" s="23" t="s">
        <v>25</v>
      </c>
      <c r="Q1865" s="23" t="s">
        <v>34</v>
      </c>
      <c r="R1865" s="23">
        <f t="shared" si="145"/>
        <v>1</v>
      </c>
      <c r="S1865" s="23" t="str">
        <f t="shared" si="146"/>
        <v>ORD101864_20251102_CUST00202_MED013</v>
      </c>
      <c r="T1865" s="23">
        <f t="shared" si="147"/>
        <v>1</v>
      </c>
      <c r="U1865" s="6">
        <f t="shared" si="148"/>
        <v>179.55</v>
      </c>
      <c r="V1865" s="6">
        <f>tbl_Raw_Data[[#This Row],[Discount_Pct]]*tbl_Raw_Data[[#This Row],[Gross_Amount]]/100</f>
        <v>17.954999999999998</v>
      </c>
      <c r="W1865" s="6">
        <f>tbl_Raw_Data[[#This Row],[Gross_Amount]]-tbl_Raw_Data[[#This Row],[Discount_Amount]]</f>
        <v>161.59500000000003</v>
      </c>
      <c r="X1865" s="6">
        <f>tbl_Raw_Data[[#This Row],[Net_Amount_Before_Tax]]*tbl_Raw_Data[[#This Row],[Tax_Pct]]/100</f>
        <v>19.391400000000004</v>
      </c>
      <c r="Y1865" s="6">
        <f>tbl_Raw_Data[[#This Row],[Net_Amount_Before_Tax]]+tbl_Raw_Data[[#This Row],[Tax_Amount]]</f>
        <v>180.98640000000003</v>
      </c>
      <c r="Z1865" s="6">
        <f t="shared" si="149"/>
        <v>3</v>
      </c>
    </row>
    <row r="1866" spans="1:26" x14ac:dyDescent="0.3">
      <c r="A1866" s="23" t="s">
        <v>3194</v>
      </c>
      <c r="B1866" s="34">
        <v>45570</v>
      </c>
      <c r="C1866" s="23" t="s">
        <v>1878</v>
      </c>
      <c r="D1866" s="23" t="s">
        <v>52</v>
      </c>
      <c r="E1866" s="23" t="s">
        <v>52</v>
      </c>
      <c r="F1866" s="23">
        <v>160019</v>
      </c>
      <c r="G1866" s="23" t="s">
        <v>167</v>
      </c>
      <c r="H1866" s="23" t="s">
        <v>168</v>
      </c>
      <c r="I1866" s="23" t="s">
        <v>113</v>
      </c>
      <c r="J1866" s="23" t="s">
        <v>42</v>
      </c>
      <c r="K1866" s="23" t="s">
        <v>24</v>
      </c>
      <c r="L1866" s="23">
        <v>2</v>
      </c>
      <c r="M1866" s="23">
        <v>172.56</v>
      </c>
      <c r="N1866" s="23">
        <v>0</v>
      </c>
      <c r="O1866" s="23">
        <v>12</v>
      </c>
      <c r="P1866" s="23" t="s">
        <v>43</v>
      </c>
      <c r="Q1866" s="23" t="s">
        <v>34</v>
      </c>
      <c r="R1866" s="23">
        <f t="shared" si="145"/>
        <v>1</v>
      </c>
      <c r="S1866" s="23" t="str">
        <f t="shared" si="146"/>
        <v>ORD101865_20241005_CUST01626_MED026</v>
      </c>
      <c r="T1866" s="23">
        <f t="shared" si="147"/>
        <v>1</v>
      </c>
      <c r="U1866" s="6">
        <f t="shared" si="148"/>
        <v>345.12</v>
      </c>
      <c r="V1866" s="6">
        <f>tbl_Raw_Data[[#This Row],[Discount_Pct]]*tbl_Raw_Data[[#This Row],[Gross_Amount]]/100</f>
        <v>0</v>
      </c>
      <c r="W1866" s="6">
        <f>tbl_Raw_Data[[#This Row],[Gross_Amount]]-tbl_Raw_Data[[#This Row],[Discount_Amount]]</f>
        <v>345.12</v>
      </c>
      <c r="X1866" s="6">
        <f>tbl_Raw_Data[[#This Row],[Net_Amount_Before_Tax]]*tbl_Raw_Data[[#This Row],[Tax_Pct]]/100</f>
        <v>41.414400000000008</v>
      </c>
      <c r="Y1866" s="6">
        <f>tbl_Raw_Data[[#This Row],[Net_Amount_Before_Tax]]+tbl_Raw_Data[[#This Row],[Tax_Amount]]</f>
        <v>386.53440000000001</v>
      </c>
      <c r="Z1866" s="6">
        <f t="shared" si="149"/>
        <v>3</v>
      </c>
    </row>
    <row r="1867" spans="1:26" x14ac:dyDescent="0.3">
      <c r="A1867" s="23" t="s">
        <v>3195</v>
      </c>
      <c r="B1867" s="34">
        <v>45960</v>
      </c>
      <c r="C1867" s="23" t="s">
        <v>3196</v>
      </c>
      <c r="D1867" s="23" t="s">
        <v>46</v>
      </c>
      <c r="E1867" s="23" t="s">
        <v>47</v>
      </c>
      <c r="F1867" s="23">
        <v>411014</v>
      </c>
      <c r="G1867" s="23" t="s">
        <v>107</v>
      </c>
      <c r="H1867" s="23" t="s">
        <v>108</v>
      </c>
      <c r="I1867" s="23" t="s">
        <v>63</v>
      </c>
      <c r="J1867" s="23" t="s">
        <v>42</v>
      </c>
      <c r="K1867" s="23" t="s">
        <v>57</v>
      </c>
      <c r="L1867" s="23">
        <v>1</v>
      </c>
      <c r="M1867" s="23">
        <v>100.53</v>
      </c>
      <c r="N1867" s="23">
        <v>0</v>
      </c>
      <c r="O1867" s="23">
        <v>12</v>
      </c>
      <c r="P1867" s="23" t="s">
        <v>33</v>
      </c>
      <c r="Q1867" s="23" t="s">
        <v>34</v>
      </c>
      <c r="R1867" s="23">
        <f t="shared" si="145"/>
        <v>1</v>
      </c>
      <c r="S1867" s="23" t="str">
        <f t="shared" si="146"/>
        <v>ORD101866_20251030_CUST02301_MED005</v>
      </c>
      <c r="T1867" s="23">
        <f t="shared" si="147"/>
        <v>1</v>
      </c>
      <c r="U1867" s="6">
        <f t="shared" si="148"/>
        <v>100.53</v>
      </c>
      <c r="V1867" s="6">
        <f>tbl_Raw_Data[[#This Row],[Discount_Pct]]*tbl_Raw_Data[[#This Row],[Gross_Amount]]/100</f>
        <v>0</v>
      </c>
      <c r="W1867" s="6">
        <f>tbl_Raw_Data[[#This Row],[Gross_Amount]]-tbl_Raw_Data[[#This Row],[Discount_Amount]]</f>
        <v>100.53</v>
      </c>
      <c r="X1867" s="6">
        <f>tbl_Raw_Data[[#This Row],[Net_Amount_Before_Tax]]*tbl_Raw_Data[[#This Row],[Tax_Pct]]/100</f>
        <v>12.063600000000001</v>
      </c>
      <c r="Y1867" s="6">
        <f>tbl_Raw_Data[[#This Row],[Net_Amount_Before_Tax]]+tbl_Raw_Data[[#This Row],[Tax_Amount]]</f>
        <v>112.59360000000001</v>
      </c>
      <c r="Z1867" s="6">
        <f t="shared" si="149"/>
        <v>3</v>
      </c>
    </row>
    <row r="1868" spans="1:26" x14ac:dyDescent="0.3">
      <c r="A1868" s="23" t="s">
        <v>3197</v>
      </c>
      <c r="B1868" s="34">
        <v>45585</v>
      </c>
      <c r="C1868" s="23" t="s">
        <v>3073</v>
      </c>
      <c r="D1868" s="23" t="s">
        <v>130</v>
      </c>
      <c r="E1868" s="23" t="s">
        <v>131</v>
      </c>
      <c r="F1868" s="23">
        <v>700001</v>
      </c>
      <c r="G1868" s="23" t="s">
        <v>74</v>
      </c>
      <c r="H1868" s="23" t="s">
        <v>75</v>
      </c>
      <c r="I1868" s="23" t="s">
        <v>76</v>
      </c>
      <c r="J1868" s="23" t="s">
        <v>77</v>
      </c>
      <c r="K1868" s="23" t="s">
        <v>57</v>
      </c>
      <c r="L1868" s="23">
        <v>2</v>
      </c>
      <c r="M1868" s="23">
        <v>66.61</v>
      </c>
      <c r="N1868" s="23">
        <v>10</v>
      </c>
      <c r="O1868" s="23">
        <v>12</v>
      </c>
      <c r="P1868" s="23" t="s">
        <v>65</v>
      </c>
      <c r="Q1868" s="23" t="s">
        <v>34</v>
      </c>
      <c r="R1868" s="23">
        <f t="shared" si="145"/>
        <v>1</v>
      </c>
      <c r="S1868" s="23" t="str">
        <f t="shared" si="146"/>
        <v>ORD101867_20241020_CUST02720_MED008</v>
      </c>
      <c r="T1868" s="23">
        <f t="shared" si="147"/>
        <v>1</v>
      </c>
      <c r="U1868" s="6">
        <f t="shared" si="148"/>
        <v>133.22</v>
      </c>
      <c r="V1868" s="6">
        <f>tbl_Raw_Data[[#This Row],[Discount_Pct]]*tbl_Raw_Data[[#This Row],[Gross_Amount]]/100</f>
        <v>13.322000000000001</v>
      </c>
      <c r="W1868" s="6">
        <f>tbl_Raw_Data[[#This Row],[Gross_Amount]]-tbl_Raw_Data[[#This Row],[Discount_Amount]]</f>
        <v>119.898</v>
      </c>
      <c r="X1868" s="6">
        <f>tbl_Raw_Data[[#This Row],[Net_Amount_Before_Tax]]*tbl_Raw_Data[[#This Row],[Tax_Pct]]/100</f>
        <v>14.387759999999998</v>
      </c>
      <c r="Y1868" s="6">
        <f>tbl_Raw_Data[[#This Row],[Net_Amount_Before_Tax]]+tbl_Raw_Data[[#This Row],[Tax_Amount]]</f>
        <v>134.28575999999998</v>
      </c>
      <c r="Z1868" s="6">
        <f t="shared" si="149"/>
        <v>2</v>
      </c>
    </row>
    <row r="1869" spans="1:26" x14ac:dyDescent="0.3">
      <c r="A1869" s="23" t="s">
        <v>3198</v>
      </c>
      <c r="B1869" s="34">
        <v>45338</v>
      </c>
      <c r="C1869" s="23" t="s">
        <v>3199</v>
      </c>
      <c r="D1869" s="23" t="s">
        <v>46</v>
      </c>
      <c r="E1869" s="23" t="s">
        <v>47</v>
      </c>
      <c r="F1869" s="23">
        <v>411001</v>
      </c>
      <c r="G1869" s="23" t="s">
        <v>185</v>
      </c>
      <c r="H1869" s="23" t="s">
        <v>186</v>
      </c>
      <c r="I1869" s="23" t="s">
        <v>76</v>
      </c>
      <c r="J1869" s="23" t="s">
        <v>187</v>
      </c>
      <c r="K1869" s="23" t="s">
        <v>57</v>
      </c>
      <c r="L1869" s="23">
        <v>2</v>
      </c>
      <c r="M1869" s="23">
        <v>96.43</v>
      </c>
      <c r="N1869" s="23">
        <v>15</v>
      </c>
      <c r="O1869" s="23">
        <v>18</v>
      </c>
      <c r="P1869" s="23" t="s">
        <v>65</v>
      </c>
      <c r="Q1869" s="23" t="s">
        <v>34</v>
      </c>
      <c r="R1869" s="23">
        <f t="shared" si="145"/>
        <v>1</v>
      </c>
      <c r="S1869" s="23" t="str">
        <f t="shared" si="146"/>
        <v>ORD101868_20240216_CUST01481_MED009</v>
      </c>
      <c r="T1869" s="23">
        <f t="shared" si="147"/>
        <v>1</v>
      </c>
      <c r="U1869" s="6">
        <f t="shared" si="148"/>
        <v>192.86</v>
      </c>
      <c r="V1869" s="6">
        <f>tbl_Raw_Data[[#This Row],[Discount_Pct]]*tbl_Raw_Data[[#This Row],[Gross_Amount]]/100</f>
        <v>28.929000000000002</v>
      </c>
      <c r="W1869" s="6">
        <f>tbl_Raw_Data[[#This Row],[Gross_Amount]]-tbl_Raw_Data[[#This Row],[Discount_Amount]]</f>
        <v>163.93100000000001</v>
      </c>
      <c r="X1869" s="6">
        <f>tbl_Raw_Data[[#This Row],[Net_Amount_Before_Tax]]*tbl_Raw_Data[[#This Row],[Tax_Pct]]/100</f>
        <v>29.507580000000004</v>
      </c>
      <c r="Y1869" s="6">
        <f>tbl_Raw_Data[[#This Row],[Net_Amount_Before_Tax]]+tbl_Raw_Data[[#This Row],[Tax_Amount]]</f>
        <v>193.43858</v>
      </c>
      <c r="Z1869" s="6">
        <f t="shared" si="149"/>
        <v>3</v>
      </c>
    </row>
    <row r="1870" spans="1:26" x14ac:dyDescent="0.3">
      <c r="A1870" s="23" t="s">
        <v>3200</v>
      </c>
      <c r="B1870" s="34">
        <v>45566</v>
      </c>
      <c r="C1870" s="23" t="s">
        <v>3201</v>
      </c>
      <c r="D1870" s="23" t="s">
        <v>159</v>
      </c>
      <c r="E1870" s="23" t="s">
        <v>47</v>
      </c>
      <c r="F1870" s="23">
        <v>400001</v>
      </c>
      <c r="G1870" s="23" t="s">
        <v>233</v>
      </c>
      <c r="H1870" s="23" t="s">
        <v>234</v>
      </c>
      <c r="I1870" s="23" t="s">
        <v>104</v>
      </c>
      <c r="J1870" s="23" t="s">
        <v>42</v>
      </c>
      <c r="K1870" s="23" t="s">
        <v>24</v>
      </c>
      <c r="L1870" s="23">
        <v>3</v>
      </c>
      <c r="M1870" s="23">
        <v>159.27000000000001</v>
      </c>
      <c r="N1870" s="23">
        <v>5</v>
      </c>
      <c r="O1870" s="23">
        <v>5</v>
      </c>
      <c r="P1870" s="23" t="s">
        <v>89</v>
      </c>
      <c r="Q1870" s="23" t="s">
        <v>34</v>
      </c>
      <c r="R1870" s="23">
        <f t="shared" si="145"/>
        <v>1</v>
      </c>
      <c r="S1870" s="23" t="str">
        <f t="shared" si="146"/>
        <v>ORD101869_20241001_CUST00295_MED019</v>
      </c>
      <c r="T1870" s="23">
        <f t="shared" si="147"/>
        <v>1</v>
      </c>
      <c r="U1870" s="6">
        <f t="shared" si="148"/>
        <v>477.81000000000006</v>
      </c>
      <c r="V1870" s="6">
        <f>tbl_Raw_Data[[#This Row],[Discount_Pct]]*tbl_Raw_Data[[#This Row],[Gross_Amount]]/100</f>
        <v>23.890500000000003</v>
      </c>
      <c r="W1870" s="6">
        <f>tbl_Raw_Data[[#This Row],[Gross_Amount]]-tbl_Raw_Data[[#This Row],[Discount_Amount]]</f>
        <v>453.91950000000008</v>
      </c>
      <c r="X1870" s="6">
        <f>tbl_Raw_Data[[#This Row],[Net_Amount_Before_Tax]]*tbl_Raw_Data[[#This Row],[Tax_Pct]]/100</f>
        <v>22.695975000000004</v>
      </c>
      <c r="Y1870" s="6">
        <f>tbl_Raw_Data[[#This Row],[Net_Amount_Before_Tax]]+tbl_Raw_Data[[#This Row],[Tax_Amount]]</f>
        <v>476.61547500000006</v>
      </c>
      <c r="Z1870" s="6">
        <f t="shared" si="149"/>
        <v>2</v>
      </c>
    </row>
    <row r="1871" spans="1:26" x14ac:dyDescent="0.3">
      <c r="A1871" s="23" t="s">
        <v>3202</v>
      </c>
      <c r="B1871" s="34">
        <v>45676</v>
      </c>
      <c r="C1871" s="23" t="s">
        <v>3203</v>
      </c>
      <c r="D1871" s="23" t="s">
        <v>28</v>
      </c>
      <c r="E1871" s="23" t="s">
        <v>29</v>
      </c>
      <c r="F1871" s="23">
        <v>500001</v>
      </c>
      <c r="G1871" s="23" t="s">
        <v>233</v>
      </c>
      <c r="H1871" s="23" t="s">
        <v>234</v>
      </c>
      <c r="I1871" s="23" t="s">
        <v>104</v>
      </c>
      <c r="J1871" s="23" t="s">
        <v>42</v>
      </c>
      <c r="K1871" s="23" t="s">
        <v>24</v>
      </c>
      <c r="L1871" s="23">
        <v>1</v>
      </c>
      <c r="M1871" s="23">
        <v>154.16</v>
      </c>
      <c r="N1871" s="23">
        <v>5</v>
      </c>
      <c r="O1871" s="23">
        <v>5</v>
      </c>
      <c r="P1871" s="23" t="s">
        <v>33</v>
      </c>
      <c r="Q1871" s="23" t="s">
        <v>34</v>
      </c>
      <c r="R1871" s="23">
        <f t="shared" si="145"/>
        <v>1</v>
      </c>
      <c r="S1871" s="23" t="str">
        <f t="shared" si="146"/>
        <v>ORD101870_20250119_CUST02427_MED019</v>
      </c>
      <c r="T1871" s="23">
        <f t="shared" si="147"/>
        <v>1</v>
      </c>
      <c r="U1871" s="6">
        <f t="shared" si="148"/>
        <v>154.16</v>
      </c>
      <c r="V1871" s="6">
        <f>tbl_Raw_Data[[#This Row],[Discount_Pct]]*tbl_Raw_Data[[#This Row],[Gross_Amount]]/100</f>
        <v>7.7079999999999993</v>
      </c>
      <c r="W1871" s="6">
        <f>tbl_Raw_Data[[#This Row],[Gross_Amount]]-tbl_Raw_Data[[#This Row],[Discount_Amount]]</f>
        <v>146.452</v>
      </c>
      <c r="X1871" s="6">
        <f>tbl_Raw_Data[[#This Row],[Net_Amount_Before_Tax]]*tbl_Raw_Data[[#This Row],[Tax_Pct]]/100</f>
        <v>7.3225999999999996</v>
      </c>
      <c r="Y1871" s="6">
        <f>tbl_Raw_Data[[#This Row],[Net_Amount_Before_Tax]]+tbl_Raw_Data[[#This Row],[Tax_Amount]]</f>
        <v>153.77459999999999</v>
      </c>
      <c r="Z1871" s="6">
        <f t="shared" si="149"/>
        <v>2</v>
      </c>
    </row>
    <row r="1872" spans="1:26" x14ac:dyDescent="0.3">
      <c r="A1872" s="23" t="s">
        <v>3204</v>
      </c>
      <c r="B1872" s="34">
        <v>45310</v>
      </c>
      <c r="C1872" s="23" t="s">
        <v>3205</v>
      </c>
      <c r="D1872" s="23" t="s">
        <v>92</v>
      </c>
      <c r="E1872" s="23" t="s">
        <v>93</v>
      </c>
      <c r="F1872" s="23">
        <v>560066</v>
      </c>
      <c r="G1872" s="23" t="s">
        <v>160</v>
      </c>
      <c r="H1872" s="23" t="s">
        <v>161</v>
      </c>
      <c r="I1872" s="23" t="s">
        <v>50</v>
      </c>
      <c r="J1872" s="23" t="s">
        <v>23</v>
      </c>
      <c r="K1872" s="23" t="s">
        <v>24</v>
      </c>
      <c r="L1872" s="23">
        <v>5</v>
      </c>
      <c r="M1872" s="23">
        <v>153.69999999999999</v>
      </c>
      <c r="N1872" s="23">
        <v>0</v>
      </c>
      <c r="O1872" s="23">
        <v>18</v>
      </c>
      <c r="P1872" s="23" t="s">
        <v>25</v>
      </c>
      <c r="Q1872" s="23" t="s">
        <v>34</v>
      </c>
      <c r="R1872" s="23">
        <f t="shared" si="145"/>
        <v>1</v>
      </c>
      <c r="S1872" s="23" t="str">
        <f t="shared" si="146"/>
        <v>ORD101871_20240119_CUST01039_MED014</v>
      </c>
      <c r="T1872" s="23">
        <f t="shared" si="147"/>
        <v>1</v>
      </c>
      <c r="U1872" s="6">
        <f t="shared" si="148"/>
        <v>768.5</v>
      </c>
      <c r="V1872" s="6">
        <f>tbl_Raw_Data[[#This Row],[Discount_Pct]]*tbl_Raw_Data[[#This Row],[Gross_Amount]]/100</f>
        <v>0</v>
      </c>
      <c r="W1872" s="6">
        <f>tbl_Raw_Data[[#This Row],[Gross_Amount]]-tbl_Raw_Data[[#This Row],[Discount_Amount]]</f>
        <v>768.5</v>
      </c>
      <c r="X1872" s="6">
        <f>tbl_Raw_Data[[#This Row],[Net_Amount_Before_Tax]]*tbl_Raw_Data[[#This Row],[Tax_Pct]]/100</f>
        <v>138.33000000000001</v>
      </c>
      <c r="Y1872" s="6">
        <f>tbl_Raw_Data[[#This Row],[Net_Amount_Before_Tax]]+tbl_Raw_Data[[#This Row],[Tax_Amount]]</f>
        <v>906.83</v>
      </c>
      <c r="Z1872" s="6">
        <f t="shared" si="149"/>
        <v>3</v>
      </c>
    </row>
    <row r="1873" spans="1:26" x14ac:dyDescent="0.3">
      <c r="A1873" s="23" t="s">
        <v>3206</v>
      </c>
      <c r="B1873" s="34">
        <v>45383</v>
      </c>
      <c r="C1873" s="23" t="s">
        <v>3207</v>
      </c>
      <c r="D1873" s="23" t="s">
        <v>87</v>
      </c>
      <c r="E1873" s="23" t="s">
        <v>88</v>
      </c>
      <c r="F1873" s="23">
        <v>600100</v>
      </c>
      <c r="G1873" s="23" t="s">
        <v>68</v>
      </c>
      <c r="H1873" s="23" t="s">
        <v>69</v>
      </c>
      <c r="I1873" s="23" t="s">
        <v>55</v>
      </c>
      <c r="J1873" s="23" t="s">
        <v>56</v>
      </c>
      <c r="K1873" s="23" t="s">
        <v>24</v>
      </c>
      <c r="L1873" s="23">
        <v>5</v>
      </c>
      <c r="M1873" s="23">
        <v>28.96</v>
      </c>
      <c r="N1873" s="23">
        <v>10</v>
      </c>
      <c r="O1873" s="23">
        <v>12</v>
      </c>
      <c r="P1873" s="23" t="s">
        <v>33</v>
      </c>
      <c r="Q1873" s="23" t="s">
        <v>90</v>
      </c>
      <c r="R1873" s="23">
        <f t="shared" si="145"/>
        <v>1</v>
      </c>
      <c r="S1873" s="23" t="str">
        <f t="shared" si="146"/>
        <v>ORD101872_20240401_CUST00614_MED003</v>
      </c>
      <c r="T1873" s="23">
        <f t="shared" si="147"/>
        <v>1</v>
      </c>
      <c r="U1873" s="6">
        <f t="shared" si="148"/>
        <v>144.80000000000001</v>
      </c>
      <c r="V1873" s="6">
        <f>tbl_Raw_Data[[#This Row],[Discount_Pct]]*tbl_Raw_Data[[#This Row],[Gross_Amount]]/100</f>
        <v>14.48</v>
      </c>
      <c r="W1873" s="6">
        <f>tbl_Raw_Data[[#This Row],[Gross_Amount]]-tbl_Raw_Data[[#This Row],[Discount_Amount]]</f>
        <v>130.32000000000002</v>
      </c>
      <c r="X1873" s="6">
        <f>tbl_Raw_Data[[#This Row],[Net_Amount_Before_Tax]]*tbl_Raw_Data[[#This Row],[Tax_Pct]]/100</f>
        <v>15.638400000000001</v>
      </c>
      <c r="Y1873" s="6">
        <f>tbl_Raw_Data[[#This Row],[Net_Amount_Before_Tax]]+tbl_Raw_Data[[#This Row],[Tax_Amount]]</f>
        <v>145.95840000000001</v>
      </c>
      <c r="Z1873" s="6">
        <f t="shared" si="149"/>
        <v>1</v>
      </c>
    </row>
    <row r="1874" spans="1:26" x14ac:dyDescent="0.3">
      <c r="A1874" s="23" t="s">
        <v>3208</v>
      </c>
      <c r="B1874" s="34">
        <v>45954</v>
      </c>
      <c r="C1874" s="23" t="s">
        <v>2224</v>
      </c>
      <c r="D1874" s="23" t="s">
        <v>130</v>
      </c>
      <c r="E1874" s="23" t="s">
        <v>131</v>
      </c>
      <c r="F1874" s="23">
        <v>700091</v>
      </c>
      <c r="G1874" s="23" t="s">
        <v>192</v>
      </c>
      <c r="H1874" s="23" t="s">
        <v>193</v>
      </c>
      <c r="I1874" s="23" t="s">
        <v>41</v>
      </c>
      <c r="J1874" s="23" t="s">
        <v>194</v>
      </c>
      <c r="K1874" s="23" t="s">
        <v>24</v>
      </c>
      <c r="L1874" s="23">
        <v>2</v>
      </c>
      <c r="M1874" s="23">
        <v>32.68</v>
      </c>
      <c r="N1874" s="23">
        <v>0</v>
      </c>
      <c r="O1874" s="23">
        <v>5</v>
      </c>
      <c r="P1874" s="23" t="s">
        <v>33</v>
      </c>
      <c r="Q1874" s="23" t="s">
        <v>90</v>
      </c>
      <c r="R1874" s="23">
        <f t="shared" si="145"/>
        <v>1</v>
      </c>
      <c r="S1874" s="23" t="str">
        <f t="shared" si="146"/>
        <v>ORD101873_20251024_CUST01860_MED002</v>
      </c>
      <c r="T1874" s="23">
        <f t="shared" si="147"/>
        <v>1</v>
      </c>
      <c r="U1874" s="6">
        <f t="shared" si="148"/>
        <v>65.36</v>
      </c>
      <c r="V1874" s="6">
        <f>tbl_Raw_Data[[#This Row],[Discount_Pct]]*tbl_Raw_Data[[#This Row],[Gross_Amount]]/100</f>
        <v>0</v>
      </c>
      <c r="W1874" s="6">
        <f>tbl_Raw_Data[[#This Row],[Gross_Amount]]-tbl_Raw_Data[[#This Row],[Discount_Amount]]</f>
        <v>65.36</v>
      </c>
      <c r="X1874" s="6">
        <f>tbl_Raw_Data[[#This Row],[Net_Amount_Before_Tax]]*tbl_Raw_Data[[#This Row],[Tax_Pct]]/100</f>
        <v>3.2680000000000002</v>
      </c>
      <c r="Y1874" s="6">
        <f>tbl_Raw_Data[[#This Row],[Net_Amount_Before_Tax]]+tbl_Raw_Data[[#This Row],[Tax_Amount]]</f>
        <v>68.628</v>
      </c>
      <c r="Z1874" s="6">
        <f t="shared" si="149"/>
        <v>2</v>
      </c>
    </row>
    <row r="1875" spans="1:26" x14ac:dyDescent="0.3">
      <c r="A1875" s="23" t="s">
        <v>3209</v>
      </c>
      <c r="B1875" s="34">
        <v>45908</v>
      </c>
      <c r="C1875" s="23" t="s">
        <v>1833</v>
      </c>
      <c r="D1875" s="23" t="s">
        <v>92</v>
      </c>
      <c r="E1875" s="23" t="s">
        <v>93</v>
      </c>
      <c r="F1875" s="23">
        <v>560038</v>
      </c>
      <c r="G1875" s="23" t="s">
        <v>107</v>
      </c>
      <c r="H1875" s="23" t="s">
        <v>108</v>
      </c>
      <c r="I1875" s="23" t="s">
        <v>63</v>
      </c>
      <c r="J1875" s="23" t="s">
        <v>42</v>
      </c>
      <c r="K1875" s="23" t="s">
        <v>57</v>
      </c>
      <c r="L1875" s="23">
        <v>2</v>
      </c>
      <c r="M1875" s="23">
        <v>93.59</v>
      </c>
      <c r="N1875" s="23">
        <v>10</v>
      </c>
      <c r="O1875" s="23">
        <v>12</v>
      </c>
      <c r="P1875" s="23" t="s">
        <v>58</v>
      </c>
      <c r="Q1875" s="23" t="s">
        <v>90</v>
      </c>
      <c r="R1875" s="23">
        <f t="shared" si="145"/>
        <v>1</v>
      </c>
      <c r="S1875" s="23" t="str">
        <f t="shared" si="146"/>
        <v>ORD101874_20250908_CUST03156_MED005</v>
      </c>
      <c r="T1875" s="23">
        <f t="shared" si="147"/>
        <v>1</v>
      </c>
      <c r="U1875" s="6">
        <f t="shared" si="148"/>
        <v>187.18</v>
      </c>
      <c r="V1875" s="6">
        <f>tbl_Raw_Data[[#This Row],[Discount_Pct]]*tbl_Raw_Data[[#This Row],[Gross_Amount]]/100</f>
        <v>18.718000000000004</v>
      </c>
      <c r="W1875" s="6">
        <f>tbl_Raw_Data[[#This Row],[Gross_Amount]]-tbl_Raw_Data[[#This Row],[Discount_Amount]]</f>
        <v>168.46199999999999</v>
      </c>
      <c r="X1875" s="6">
        <f>tbl_Raw_Data[[#This Row],[Net_Amount_Before_Tax]]*tbl_Raw_Data[[#This Row],[Tax_Pct]]/100</f>
        <v>20.215439999999997</v>
      </c>
      <c r="Y1875" s="6">
        <f>tbl_Raw_Data[[#This Row],[Net_Amount_Before_Tax]]+tbl_Raw_Data[[#This Row],[Tax_Amount]]</f>
        <v>188.67743999999999</v>
      </c>
      <c r="Z1875" s="6">
        <f t="shared" si="149"/>
        <v>3</v>
      </c>
    </row>
    <row r="1876" spans="1:26" x14ac:dyDescent="0.3">
      <c r="A1876" s="23" t="s">
        <v>3210</v>
      </c>
      <c r="B1876" s="34">
        <v>45722</v>
      </c>
      <c r="C1876" s="23" t="s">
        <v>3211</v>
      </c>
      <c r="D1876" s="23" t="s">
        <v>28</v>
      </c>
      <c r="E1876" s="23" t="s">
        <v>29</v>
      </c>
      <c r="F1876" s="23">
        <v>500081</v>
      </c>
      <c r="G1876" s="23" t="s">
        <v>111</v>
      </c>
      <c r="H1876" s="23" t="s">
        <v>112</v>
      </c>
      <c r="I1876" s="23" t="s">
        <v>113</v>
      </c>
      <c r="J1876" s="23" t="s">
        <v>114</v>
      </c>
      <c r="K1876" s="23" t="s">
        <v>24</v>
      </c>
      <c r="L1876" s="23">
        <v>2</v>
      </c>
      <c r="M1876" s="23">
        <v>88.94</v>
      </c>
      <c r="N1876" s="23">
        <v>10</v>
      </c>
      <c r="O1876" s="23">
        <v>12</v>
      </c>
      <c r="P1876" s="23" t="s">
        <v>43</v>
      </c>
      <c r="Q1876" s="23" t="s">
        <v>34</v>
      </c>
      <c r="R1876" s="23">
        <f t="shared" si="145"/>
        <v>1</v>
      </c>
      <c r="S1876" s="23" t="str">
        <f t="shared" si="146"/>
        <v>ORD101875_20250306_CUST01444_MED027</v>
      </c>
      <c r="T1876" s="23">
        <f t="shared" si="147"/>
        <v>1</v>
      </c>
      <c r="U1876" s="6">
        <f t="shared" si="148"/>
        <v>177.88</v>
      </c>
      <c r="V1876" s="6">
        <f>tbl_Raw_Data[[#This Row],[Discount_Pct]]*tbl_Raw_Data[[#This Row],[Gross_Amount]]/100</f>
        <v>17.788</v>
      </c>
      <c r="W1876" s="6">
        <f>tbl_Raw_Data[[#This Row],[Gross_Amount]]-tbl_Raw_Data[[#This Row],[Discount_Amount]]</f>
        <v>160.09199999999998</v>
      </c>
      <c r="X1876" s="6">
        <f>tbl_Raw_Data[[#This Row],[Net_Amount_Before_Tax]]*tbl_Raw_Data[[#This Row],[Tax_Pct]]/100</f>
        <v>19.211039999999997</v>
      </c>
      <c r="Y1876" s="6">
        <f>tbl_Raw_Data[[#This Row],[Net_Amount_Before_Tax]]+tbl_Raw_Data[[#This Row],[Tax_Amount]]</f>
        <v>179.30303999999998</v>
      </c>
      <c r="Z1876" s="6">
        <f t="shared" si="149"/>
        <v>1</v>
      </c>
    </row>
    <row r="1877" spans="1:26" x14ac:dyDescent="0.3">
      <c r="A1877" s="23" t="s">
        <v>3212</v>
      </c>
      <c r="B1877" s="34">
        <v>45937</v>
      </c>
      <c r="C1877" s="23" t="s">
        <v>2227</v>
      </c>
      <c r="D1877" s="23" t="s">
        <v>130</v>
      </c>
      <c r="E1877" s="23" t="s">
        <v>131</v>
      </c>
      <c r="F1877" s="23">
        <v>700102</v>
      </c>
      <c r="G1877" s="23" t="s">
        <v>196</v>
      </c>
      <c r="H1877" s="23" t="s">
        <v>197</v>
      </c>
      <c r="I1877" s="23" t="s">
        <v>32</v>
      </c>
      <c r="J1877" s="23" t="s">
        <v>42</v>
      </c>
      <c r="K1877" s="23" t="s">
        <v>24</v>
      </c>
      <c r="L1877" s="23">
        <v>1</v>
      </c>
      <c r="M1877" s="23">
        <v>22.21</v>
      </c>
      <c r="N1877" s="23">
        <v>5</v>
      </c>
      <c r="O1877" s="23">
        <v>18</v>
      </c>
      <c r="P1877" s="23" t="s">
        <v>58</v>
      </c>
      <c r="Q1877" s="23" t="s">
        <v>44</v>
      </c>
      <c r="R1877" s="23">
        <f t="shared" si="145"/>
        <v>1</v>
      </c>
      <c r="S1877" s="23" t="str">
        <f t="shared" si="146"/>
        <v>ORD101876_20251007_CUST03154_MED011</v>
      </c>
      <c r="T1877" s="23">
        <f t="shared" si="147"/>
        <v>1</v>
      </c>
      <c r="U1877" s="6">
        <f t="shared" si="148"/>
        <v>22.21</v>
      </c>
      <c r="V1877" s="6">
        <f>tbl_Raw_Data[[#This Row],[Discount_Pct]]*tbl_Raw_Data[[#This Row],[Gross_Amount]]/100</f>
        <v>1.1105</v>
      </c>
      <c r="W1877" s="6">
        <f>tbl_Raw_Data[[#This Row],[Gross_Amount]]-tbl_Raw_Data[[#This Row],[Discount_Amount]]</f>
        <v>21.099499999999999</v>
      </c>
      <c r="X1877" s="6">
        <f>tbl_Raw_Data[[#This Row],[Net_Amount_Before_Tax]]*tbl_Raw_Data[[#This Row],[Tax_Pct]]/100</f>
        <v>3.7979099999999999</v>
      </c>
      <c r="Y1877" s="6">
        <f>tbl_Raw_Data[[#This Row],[Net_Amount_Before_Tax]]+tbl_Raw_Data[[#This Row],[Tax_Amount]]</f>
        <v>24.897410000000001</v>
      </c>
      <c r="Z1877" s="6">
        <f t="shared" si="149"/>
        <v>1</v>
      </c>
    </row>
    <row r="1878" spans="1:26" x14ac:dyDescent="0.3">
      <c r="A1878" s="23" t="s">
        <v>3213</v>
      </c>
      <c r="B1878" s="34">
        <v>45419</v>
      </c>
      <c r="C1878" s="23" t="s">
        <v>3214</v>
      </c>
      <c r="D1878" s="23" t="s">
        <v>19</v>
      </c>
      <c r="E1878" s="23" t="s">
        <v>19</v>
      </c>
      <c r="F1878" s="23">
        <v>110044</v>
      </c>
      <c r="G1878" s="23" t="s">
        <v>154</v>
      </c>
      <c r="H1878" s="23" t="s">
        <v>155</v>
      </c>
      <c r="I1878" s="23" t="s">
        <v>134</v>
      </c>
      <c r="J1878" s="23" t="s">
        <v>156</v>
      </c>
      <c r="K1878" s="23" t="s">
        <v>57</v>
      </c>
      <c r="L1878" s="23">
        <v>1</v>
      </c>
      <c r="M1878" s="23">
        <v>40.44</v>
      </c>
      <c r="N1878" s="23">
        <v>10</v>
      </c>
      <c r="O1878" s="23">
        <v>5</v>
      </c>
      <c r="P1878" s="23" t="s">
        <v>33</v>
      </c>
      <c r="Q1878" s="23" t="s">
        <v>34</v>
      </c>
      <c r="R1878" s="23">
        <f t="shared" si="145"/>
        <v>1</v>
      </c>
      <c r="S1878" s="23" t="str">
        <f t="shared" si="146"/>
        <v>ORD101877_20240507_CUST00593_MED006</v>
      </c>
      <c r="T1878" s="23">
        <f t="shared" si="147"/>
        <v>1</v>
      </c>
      <c r="U1878" s="6">
        <f t="shared" si="148"/>
        <v>40.44</v>
      </c>
      <c r="V1878" s="6">
        <f>tbl_Raw_Data[[#This Row],[Discount_Pct]]*tbl_Raw_Data[[#This Row],[Gross_Amount]]/100</f>
        <v>4.0439999999999996</v>
      </c>
      <c r="W1878" s="6">
        <f>tbl_Raw_Data[[#This Row],[Gross_Amount]]-tbl_Raw_Data[[#This Row],[Discount_Amount]]</f>
        <v>36.396000000000001</v>
      </c>
      <c r="X1878" s="6">
        <f>tbl_Raw_Data[[#This Row],[Net_Amount_Before_Tax]]*tbl_Raw_Data[[#This Row],[Tax_Pct]]/100</f>
        <v>1.8198000000000001</v>
      </c>
      <c r="Y1878" s="6">
        <f>tbl_Raw_Data[[#This Row],[Net_Amount_Before_Tax]]+tbl_Raw_Data[[#This Row],[Tax_Amount]]</f>
        <v>38.215800000000002</v>
      </c>
      <c r="Z1878" s="6">
        <f t="shared" si="149"/>
        <v>3</v>
      </c>
    </row>
    <row r="1879" spans="1:26" x14ac:dyDescent="0.3">
      <c r="A1879" s="23" t="s">
        <v>3215</v>
      </c>
      <c r="B1879" s="34">
        <v>45868</v>
      </c>
      <c r="C1879" s="23" t="s">
        <v>3216</v>
      </c>
      <c r="D1879" s="23" t="s">
        <v>142</v>
      </c>
      <c r="E1879" s="23" t="s">
        <v>81</v>
      </c>
      <c r="F1879" s="23">
        <v>380015</v>
      </c>
      <c r="G1879" s="23" t="s">
        <v>167</v>
      </c>
      <c r="H1879" s="23" t="s">
        <v>168</v>
      </c>
      <c r="I1879" s="23" t="s">
        <v>113</v>
      </c>
      <c r="J1879" s="23" t="s">
        <v>42</v>
      </c>
      <c r="K1879" s="23" t="s">
        <v>24</v>
      </c>
      <c r="L1879" s="23">
        <v>4</v>
      </c>
      <c r="M1879" s="23">
        <v>191.82</v>
      </c>
      <c r="N1879" s="23">
        <v>10</v>
      </c>
      <c r="O1879" s="23">
        <v>5</v>
      </c>
      <c r="P1879" s="23" t="s">
        <v>33</v>
      </c>
      <c r="Q1879" s="23" t="s">
        <v>90</v>
      </c>
      <c r="R1879" s="23">
        <f t="shared" si="145"/>
        <v>1</v>
      </c>
      <c r="S1879" s="23" t="str">
        <f t="shared" si="146"/>
        <v>ORD101878_20250730_CUST02622_MED026</v>
      </c>
      <c r="T1879" s="23">
        <f t="shared" si="147"/>
        <v>1</v>
      </c>
      <c r="U1879" s="6">
        <f t="shared" si="148"/>
        <v>767.28</v>
      </c>
      <c r="V1879" s="6">
        <f>tbl_Raw_Data[[#This Row],[Discount_Pct]]*tbl_Raw_Data[[#This Row],[Gross_Amount]]/100</f>
        <v>76.727999999999994</v>
      </c>
      <c r="W1879" s="6">
        <f>tbl_Raw_Data[[#This Row],[Gross_Amount]]-tbl_Raw_Data[[#This Row],[Discount_Amount]]</f>
        <v>690.55200000000002</v>
      </c>
      <c r="X1879" s="6">
        <f>tbl_Raw_Data[[#This Row],[Net_Amount_Before_Tax]]*tbl_Raw_Data[[#This Row],[Tax_Pct]]/100</f>
        <v>34.5276</v>
      </c>
      <c r="Y1879" s="6">
        <f>tbl_Raw_Data[[#This Row],[Net_Amount_Before_Tax]]+tbl_Raw_Data[[#This Row],[Tax_Amount]]</f>
        <v>725.07960000000003</v>
      </c>
      <c r="Z1879" s="6">
        <f t="shared" si="149"/>
        <v>0</v>
      </c>
    </row>
    <row r="1880" spans="1:26" x14ac:dyDescent="0.3">
      <c r="A1880" s="23" t="s">
        <v>3217</v>
      </c>
      <c r="B1880" s="34">
        <v>45608</v>
      </c>
      <c r="C1880" s="23" t="s">
        <v>3218</v>
      </c>
      <c r="D1880" s="23" t="s">
        <v>52</v>
      </c>
      <c r="E1880" s="23" t="s">
        <v>52</v>
      </c>
      <c r="F1880" s="23">
        <v>160022</v>
      </c>
      <c r="G1880" s="23" t="s">
        <v>256</v>
      </c>
      <c r="H1880" s="23" t="s">
        <v>257</v>
      </c>
      <c r="I1880" s="23" t="s">
        <v>22</v>
      </c>
      <c r="J1880" s="23" t="s">
        <v>258</v>
      </c>
      <c r="K1880" s="23" t="s">
        <v>57</v>
      </c>
      <c r="L1880" s="23">
        <v>2</v>
      </c>
      <c r="M1880" s="23">
        <v>64.239999999999995</v>
      </c>
      <c r="N1880" s="23">
        <v>5</v>
      </c>
      <c r="O1880" s="23">
        <v>12</v>
      </c>
      <c r="P1880" s="23" t="s">
        <v>65</v>
      </c>
      <c r="Q1880" s="23" t="s">
        <v>34</v>
      </c>
      <c r="R1880" s="23">
        <f t="shared" si="145"/>
        <v>1</v>
      </c>
      <c r="S1880" s="23" t="str">
        <f t="shared" si="146"/>
        <v>ORD101879_20241112_CUST02232_MED025</v>
      </c>
      <c r="T1880" s="23">
        <f t="shared" si="147"/>
        <v>1</v>
      </c>
      <c r="U1880" s="6">
        <f t="shared" si="148"/>
        <v>128.47999999999999</v>
      </c>
      <c r="V1880" s="6">
        <f>tbl_Raw_Data[[#This Row],[Discount_Pct]]*tbl_Raw_Data[[#This Row],[Gross_Amount]]/100</f>
        <v>6.4239999999999995</v>
      </c>
      <c r="W1880" s="6">
        <f>tbl_Raw_Data[[#This Row],[Gross_Amount]]-tbl_Raw_Data[[#This Row],[Discount_Amount]]</f>
        <v>122.05599999999998</v>
      </c>
      <c r="X1880" s="6">
        <f>tbl_Raw_Data[[#This Row],[Net_Amount_Before_Tax]]*tbl_Raw_Data[[#This Row],[Tax_Pct]]/100</f>
        <v>14.646719999999998</v>
      </c>
      <c r="Y1880" s="6">
        <f>tbl_Raw_Data[[#This Row],[Net_Amount_Before_Tax]]+tbl_Raw_Data[[#This Row],[Tax_Amount]]</f>
        <v>136.70271999999997</v>
      </c>
      <c r="Z1880" s="6">
        <f t="shared" si="149"/>
        <v>2</v>
      </c>
    </row>
    <row r="1881" spans="1:26" x14ac:dyDescent="0.3">
      <c r="A1881" s="23" t="s">
        <v>3219</v>
      </c>
      <c r="B1881" s="34">
        <v>45498</v>
      </c>
      <c r="C1881" s="23" t="s">
        <v>2103</v>
      </c>
      <c r="D1881" s="23" t="s">
        <v>80</v>
      </c>
      <c r="E1881" s="23" t="s">
        <v>81</v>
      </c>
      <c r="F1881" s="23">
        <v>395001</v>
      </c>
      <c r="G1881" s="23" t="s">
        <v>315</v>
      </c>
      <c r="H1881" s="23" t="s">
        <v>316</v>
      </c>
      <c r="I1881" s="23" t="s">
        <v>50</v>
      </c>
      <c r="J1881" s="23" t="s">
        <v>114</v>
      </c>
      <c r="K1881" s="23" t="s">
        <v>24</v>
      </c>
      <c r="L1881" s="23">
        <v>2</v>
      </c>
      <c r="M1881" s="23">
        <v>137.69999999999999</v>
      </c>
      <c r="N1881" s="23">
        <v>5</v>
      </c>
      <c r="O1881" s="23">
        <v>5</v>
      </c>
      <c r="P1881" s="23" t="s">
        <v>25</v>
      </c>
      <c r="Q1881" s="23" t="s">
        <v>26</v>
      </c>
      <c r="R1881" s="23">
        <f t="shared" si="145"/>
        <v>1</v>
      </c>
      <c r="S1881" s="23" t="str">
        <f t="shared" si="146"/>
        <v>ORD101880_20240725_CUST01580_MED012</v>
      </c>
      <c r="T1881" s="23">
        <f t="shared" si="147"/>
        <v>1</v>
      </c>
      <c r="U1881" s="6">
        <f t="shared" si="148"/>
        <v>275.39999999999998</v>
      </c>
      <c r="V1881" s="6">
        <f>tbl_Raw_Data[[#This Row],[Discount_Pct]]*tbl_Raw_Data[[#This Row],[Gross_Amount]]/100</f>
        <v>13.77</v>
      </c>
      <c r="W1881" s="6">
        <f>tbl_Raw_Data[[#This Row],[Gross_Amount]]-tbl_Raw_Data[[#This Row],[Discount_Amount]]</f>
        <v>261.63</v>
      </c>
      <c r="X1881" s="6">
        <f>tbl_Raw_Data[[#This Row],[Net_Amount_Before_Tax]]*tbl_Raw_Data[[#This Row],[Tax_Pct]]/100</f>
        <v>13.0815</v>
      </c>
      <c r="Y1881" s="6">
        <f>tbl_Raw_Data[[#This Row],[Net_Amount_Before_Tax]]+tbl_Raw_Data[[#This Row],[Tax_Amount]]</f>
        <v>274.7115</v>
      </c>
      <c r="Z1881" s="6">
        <f t="shared" si="149"/>
        <v>1</v>
      </c>
    </row>
    <row r="1882" spans="1:26" x14ac:dyDescent="0.3">
      <c r="A1882" s="23" t="s">
        <v>3220</v>
      </c>
      <c r="B1882" s="34">
        <v>45614</v>
      </c>
      <c r="C1882" s="23" t="s">
        <v>1609</v>
      </c>
      <c r="D1882" s="23" t="s">
        <v>28</v>
      </c>
      <c r="E1882" s="23" t="s">
        <v>29</v>
      </c>
      <c r="F1882" s="23">
        <v>500090</v>
      </c>
      <c r="G1882" s="23" t="s">
        <v>145</v>
      </c>
      <c r="H1882" s="23" t="s">
        <v>146</v>
      </c>
      <c r="I1882" s="23" t="s">
        <v>147</v>
      </c>
      <c r="J1882" s="23" t="s">
        <v>148</v>
      </c>
      <c r="K1882" s="23" t="s">
        <v>24</v>
      </c>
      <c r="L1882" s="23">
        <v>1</v>
      </c>
      <c r="M1882" s="23">
        <v>109.09</v>
      </c>
      <c r="N1882" s="23">
        <v>5</v>
      </c>
      <c r="O1882" s="23">
        <v>5</v>
      </c>
      <c r="P1882" s="23" t="s">
        <v>33</v>
      </c>
      <c r="Q1882" s="23" t="s">
        <v>34</v>
      </c>
      <c r="R1882" s="23">
        <f t="shared" si="145"/>
        <v>1</v>
      </c>
      <c r="S1882" s="23" t="str">
        <f t="shared" si="146"/>
        <v>ORD101881_20241118_CUST02864_MED016</v>
      </c>
      <c r="T1882" s="23">
        <f t="shared" si="147"/>
        <v>1</v>
      </c>
      <c r="U1882" s="6">
        <f t="shared" si="148"/>
        <v>109.09</v>
      </c>
      <c r="V1882" s="6">
        <f>tbl_Raw_Data[[#This Row],[Discount_Pct]]*tbl_Raw_Data[[#This Row],[Gross_Amount]]/100</f>
        <v>5.4545000000000003</v>
      </c>
      <c r="W1882" s="6">
        <f>tbl_Raw_Data[[#This Row],[Gross_Amount]]-tbl_Raw_Data[[#This Row],[Discount_Amount]]</f>
        <v>103.63550000000001</v>
      </c>
      <c r="X1882" s="6">
        <f>tbl_Raw_Data[[#This Row],[Net_Amount_Before_Tax]]*tbl_Raw_Data[[#This Row],[Tax_Pct]]/100</f>
        <v>5.181775</v>
      </c>
      <c r="Y1882" s="6">
        <f>tbl_Raw_Data[[#This Row],[Net_Amount_Before_Tax]]+tbl_Raw_Data[[#This Row],[Tax_Amount]]</f>
        <v>108.81727500000001</v>
      </c>
      <c r="Z1882" s="6">
        <f t="shared" si="149"/>
        <v>2</v>
      </c>
    </row>
    <row r="1883" spans="1:26" x14ac:dyDescent="0.3">
      <c r="A1883" s="23" t="s">
        <v>3221</v>
      </c>
      <c r="B1883" s="34">
        <v>45743</v>
      </c>
      <c r="C1883" s="23" t="s">
        <v>415</v>
      </c>
      <c r="D1883" s="23" t="s">
        <v>159</v>
      </c>
      <c r="E1883" s="23" t="s">
        <v>47</v>
      </c>
      <c r="F1883" s="23">
        <v>400076</v>
      </c>
      <c r="G1883" s="23" t="s">
        <v>102</v>
      </c>
      <c r="H1883" s="23" t="s">
        <v>103</v>
      </c>
      <c r="I1883" s="23" t="s">
        <v>104</v>
      </c>
      <c r="J1883" s="23" t="s">
        <v>64</v>
      </c>
      <c r="K1883" s="23" t="s">
        <v>57</v>
      </c>
      <c r="L1883" s="23">
        <v>2</v>
      </c>
      <c r="M1883" s="23">
        <v>103.44</v>
      </c>
      <c r="N1883" s="23">
        <v>0</v>
      </c>
      <c r="O1883" s="23">
        <v>18</v>
      </c>
      <c r="P1883" s="23" t="s">
        <v>43</v>
      </c>
      <c r="Q1883" s="23" t="s">
        <v>44</v>
      </c>
      <c r="R1883" s="23">
        <f t="shared" si="145"/>
        <v>1</v>
      </c>
      <c r="S1883" s="23" t="str">
        <f t="shared" si="146"/>
        <v>ORD101882_20250327_CUST00324_MED029</v>
      </c>
      <c r="T1883" s="23">
        <f t="shared" si="147"/>
        <v>1</v>
      </c>
      <c r="U1883" s="6">
        <f t="shared" si="148"/>
        <v>206.88</v>
      </c>
      <c r="V1883" s="6">
        <f>tbl_Raw_Data[[#This Row],[Discount_Pct]]*tbl_Raw_Data[[#This Row],[Gross_Amount]]/100</f>
        <v>0</v>
      </c>
      <c r="W1883" s="6">
        <f>tbl_Raw_Data[[#This Row],[Gross_Amount]]-tbl_Raw_Data[[#This Row],[Discount_Amount]]</f>
        <v>206.88</v>
      </c>
      <c r="X1883" s="6">
        <f>tbl_Raw_Data[[#This Row],[Net_Amount_Before_Tax]]*tbl_Raw_Data[[#This Row],[Tax_Pct]]/100</f>
        <v>37.238399999999999</v>
      </c>
      <c r="Y1883" s="6">
        <f>tbl_Raw_Data[[#This Row],[Net_Amount_Before_Tax]]+tbl_Raw_Data[[#This Row],[Tax_Amount]]</f>
        <v>244.11840000000001</v>
      </c>
      <c r="Z1883" s="6">
        <f t="shared" si="149"/>
        <v>4</v>
      </c>
    </row>
    <row r="1884" spans="1:26" x14ac:dyDescent="0.3">
      <c r="A1884" s="23" t="s">
        <v>3222</v>
      </c>
      <c r="B1884" s="34">
        <v>46003</v>
      </c>
      <c r="C1884" s="23" t="s">
        <v>3223</v>
      </c>
      <c r="D1884" s="23" t="s">
        <v>123</v>
      </c>
      <c r="E1884" s="23" t="s">
        <v>101</v>
      </c>
      <c r="F1884" s="23">
        <v>226024</v>
      </c>
      <c r="G1884" s="23" t="s">
        <v>224</v>
      </c>
      <c r="H1884" s="23" t="s">
        <v>225</v>
      </c>
      <c r="I1884" s="23" t="s">
        <v>147</v>
      </c>
      <c r="J1884" s="23" t="s">
        <v>23</v>
      </c>
      <c r="K1884" s="23" t="s">
        <v>24</v>
      </c>
      <c r="L1884" s="23">
        <v>2</v>
      </c>
      <c r="M1884" s="23">
        <v>44.56</v>
      </c>
      <c r="N1884" s="23">
        <v>5</v>
      </c>
      <c r="O1884" s="23">
        <v>5</v>
      </c>
      <c r="P1884" s="23" t="s">
        <v>43</v>
      </c>
      <c r="Q1884" s="23" t="s">
        <v>90</v>
      </c>
      <c r="R1884" s="23">
        <f t="shared" si="145"/>
        <v>1</v>
      </c>
      <c r="S1884" s="23" t="str">
        <f t="shared" si="146"/>
        <v>ORD101883_20251212_CUST01520_MED015</v>
      </c>
      <c r="T1884" s="23">
        <f t="shared" si="147"/>
        <v>1</v>
      </c>
      <c r="U1884" s="6">
        <f t="shared" si="148"/>
        <v>89.12</v>
      </c>
      <c r="V1884" s="6">
        <f>tbl_Raw_Data[[#This Row],[Discount_Pct]]*tbl_Raw_Data[[#This Row],[Gross_Amount]]/100</f>
        <v>4.4560000000000004</v>
      </c>
      <c r="W1884" s="6">
        <f>tbl_Raw_Data[[#This Row],[Gross_Amount]]-tbl_Raw_Data[[#This Row],[Discount_Amount]]</f>
        <v>84.664000000000001</v>
      </c>
      <c r="X1884" s="6">
        <f>tbl_Raw_Data[[#This Row],[Net_Amount_Before_Tax]]*tbl_Raw_Data[[#This Row],[Tax_Pct]]/100</f>
        <v>4.2332000000000001</v>
      </c>
      <c r="Y1884" s="6">
        <f>tbl_Raw_Data[[#This Row],[Net_Amount_Before_Tax]]+tbl_Raw_Data[[#This Row],[Tax_Amount]]</f>
        <v>88.897199999999998</v>
      </c>
      <c r="Z1884" s="6">
        <f t="shared" si="149"/>
        <v>2</v>
      </c>
    </row>
    <row r="1885" spans="1:26" x14ac:dyDescent="0.3">
      <c r="A1885" s="23" t="s">
        <v>3224</v>
      </c>
      <c r="B1885" s="34">
        <v>45503</v>
      </c>
      <c r="C1885" s="23" t="s">
        <v>2754</v>
      </c>
      <c r="D1885" s="23" t="s">
        <v>87</v>
      </c>
      <c r="E1885" s="23" t="s">
        <v>88</v>
      </c>
      <c r="F1885" s="23">
        <v>600100</v>
      </c>
      <c r="G1885" s="23" t="s">
        <v>74</v>
      </c>
      <c r="H1885" s="23" t="s">
        <v>75</v>
      </c>
      <c r="I1885" s="23" t="s">
        <v>76</v>
      </c>
      <c r="J1885" s="23" t="s">
        <v>77</v>
      </c>
      <c r="K1885" s="23" t="s">
        <v>57</v>
      </c>
      <c r="L1885" s="23">
        <v>6</v>
      </c>
      <c r="M1885" s="23">
        <v>68.84</v>
      </c>
      <c r="N1885" s="23">
        <v>10</v>
      </c>
      <c r="O1885" s="23">
        <v>12</v>
      </c>
      <c r="P1885" s="23" t="s">
        <v>89</v>
      </c>
      <c r="Q1885" s="23" t="s">
        <v>44</v>
      </c>
      <c r="R1885" s="23">
        <f t="shared" si="145"/>
        <v>1</v>
      </c>
      <c r="S1885" s="23" t="str">
        <f t="shared" si="146"/>
        <v>ORD101884_20240730_CUST01748_MED008</v>
      </c>
      <c r="T1885" s="23">
        <f t="shared" si="147"/>
        <v>1</v>
      </c>
      <c r="U1885" s="6">
        <f t="shared" si="148"/>
        <v>413.04</v>
      </c>
      <c r="V1885" s="6">
        <f>tbl_Raw_Data[[#This Row],[Discount_Pct]]*tbl_Raw_Data[[#This Row],[Gross_Amount]]/100</f>
        <v>41.304000000000002</v>
      </c>
      <c r="W1885" s="6">
        <f>tbl_Raw_Data[[#This Row],[Gross_Amount]]-tbl_Raw_Data[[#This Row],[Discount_Amount]]</f>
        <v>371.73599999999999</v>
      </c>
      <c r="X1885" s="6">
        <f>tbl_Raw_Data[[#This Row],[Net_Amount_Before_Tax]]*tbl_Raw_Data[[#This Row],[Tax_Pct]]/100</f>
        <v>44.608320000000006</v>
      </c>
      <c r="Y1885" s="6">
        <f>tbl_Raw_Data[[#This Row],[Net_Amount_Before_Tax]]+tbl_Raw_Data[[#This Row],[Tax_Amount]]</f>
        <v>416.34431999999998</v>
      </c>
      <c r="Z1885" s="6">
        <f t="shared" si="149"/>
        <v>0</v>
      </c>
    </row>
    <row r="1886" spans="1:26" x14ac:dyDescent="0.3">
      <c r="A1886" s="23" t="s">
        <v>3225</v>
      </c>
      <c r="B1886" s="34">
        <v>45649</v>
      </c>
      <c r="C1886" s="23" t="s">
        <v>3226</v>
      </c>
      <c r="D1886" s="23" t="s">
        <v>130</v>
      </c>
      <c r="E1886" s="23" t="s">
        <v>131</v>
      </c>
      <c r="F1886" s="23">
        <v>700029</v>
      </c>
      <c r="G1886" s="23" t="s">
        <v>229</v>
      </c>
      <c r="H1886" s="23" t="s">
        <v>230</v>
      </c>
      <c r="I1886" s="23" t="s">
        <v>84</v>
      </c>
      <c r="J1886" s="23" t="s">
        <v>140</v>
      </c>
      <c r="K1886" s="23" t="s">
        <v>24</v>
      </c>
      <c r="L1886" s="23">
        <v>2</v>
      </c>
      <c r="M1886" s="23">
        <v>168.11</v>
      </c>
      <c r="N1886" s="23">
        <v>5</v>
      </c>
      <c r="O1886" s="23">
        <v>5</v>
      </c>
      <c r="P1886" s="23" t="s">
        <v>58</v>
      </c>
      <c r="Q1886" s="23" t="s">
        <v>34</v>
      </c>
      <c r="R1886" s="23">
        <f t="shared" si="145"/>
        <v>1</v>
      </c>
      <c r="S1886" s="23" t="str">
        <f t="shared" si="146"/>
        <v>ORD101885_20241223_CUST01154_MED022</v>
      </c>
      <c r="T1886" s="23">
        <f t="shared" si="147"/>
        <v>1</v>
      </c>
      <c r="U1886" s="6">
        <f t="shared" si="148"/>
        <v>336.22</v>
      </c>
      <c r="V1886" s="6">
        <f>tbl_Raw_Data[[#This Row],[Discount_Pct]]*tbl_Raw_Data[[#This Row],[Gross_Amount]]/100</f>
        <v>16.811</v>
      </c>
      <c r="W1886" s="6">
        <f>tbl_Raw_Data[[#This Row],[Gross_Amount]]-tbl_Raw_Data[[#This Row],[Discount_Amount]]</f>
        <v>319.40900000000005</v>
      </c>
      <c r="X1886" s="6">
        <f>tbl_Raw_Data[[#This Row],[Net_Amount_Before_Tax]]*tbl_Raw_Data[[#This Row],[Tax_Pct]]/100</f>
        <v>15.970450000000003</v>
      </c>
      <c r="Y1886" s="6">
        <f>tbl_Raw_Data[[#This Row],[Net_Amount_Before_Tax]]+tbl_Raw_Data[[#This Row],[Tax_Amount]]</f>
        <v>335.37945000000008</v>
      </c>
      <c r="Z1886" s="6">
        <f t="shared" si="149"/>
        <v>3</v>
      </c>
    </row>
    <row r="1887" spans="1:26" x14ac:dyDescent="0.3">
      <c r="A1887" s="23" t="s">
        <v>3227</v>
      </c>
      <c r="B1887" s="34">
        <v>45555</v>
      </c>
      <c r="C1887" s="23" t="s">
        <v>3228</v>
      </c>
      <c r="D1887" s="23" t="s">
        <v>159</v>
      </c>
      <c r="E1887" s="23" t="s">
        <v>47</v>
      </c>
      <c r="F1887" s="23">
        <v>400093</v>
      </c>
      <c r="G1887" s="23" t="s">
        <v>167</v>
      </c>
      <c r="H1887" s="23" t="s">
        <v>168</v>
      </c>
      <c r="I1887" s="23" t="s">
        <v>113</v>
      </c>
      <c r="J1887" s="23" t="s">
        <v>42</v>
      </c>
      <c r="K1887" s="23" t="s">
        <v>24</v>
      </c>
      <c r="L1887" s="23">
        <v>4</v>
      </c>
      <c r="M1887" s="23">
        <v>198.59</v>
      </c>
      <c r="N1887" s="23">
        <v>5</v>
      </c>
      <c r="O1887" s="23">
        <v>12</v>
      </c>
      <c r="P1887" s="23" t="s">
        <v>43</v>
      </c>
      <c r="Q1887" s="23" t="s">
        <v>34</v>
      </c>
      <c r="R1887" s="23">
        <f t="shared" si="145"/>
        <v>1</v>
      </c>
      <c r="S1887" s="23" t="str">
        <f t="shared" si="146"/>
        <v>ORD101886_20240920_CUST03218_MED026</v>
      </c>
      <c r="T1887" s="23">
        <f t="shared" si="147"/>
        <v>1</v>
      </c>
      <c r="U1887" s="6">
        <f t="shared" si="148"/>
        <v>794.36</v>
      </c>
      <c r="V1887" s="6">
        <f>tbl_Raw_Data[[#This Row],[Discount_Pct]]*tbl_Raw_Data[[#This Row],[Gross_Amount]]/100</f>
        <v>39.718000000000004</v>
      </c>
      <c r="W1887" s="6">
        <f>tbl_Raw_Data[[#This Row],[Gross_Amount]]-tbl_Raw_Data[[#This Row],[Discount_Amount]]</f>
        <v>754.64200000000005</v>
      </c>
      <c r="X1887" s="6">
        <f>tbl_Raw_Data[[#This Row],[Net_Amount_Before_Tax]]*tbl_Raw_Data[[#This Row],[Tax_Pct]]/100</f>
        <v>90.557040000000015</v>
      </c>
      <c r="Y1887" s="6">
        <f>tbl_Raw_Data[[#This Row],[Net_Amount_Before_Tax]]+tbl_Raw_Data[[#This Row],[Tax_Amount]]</f>
        <v>845.19904000000008</v>
      </c>
      <c r="Z1887" s="6">
        <f t="shared" si="149"/>
        <v>1</v>
      </c>
    </row>
    <row r="1888" spans="1:26" x14ac:dyDescent="0.3">
      <c r="A1888" s="23" t="s">
        <v>3229</v>
      </c>
      <c r="B1888" s="34">
        <v>45556</v>
      </c>
      <c r="C1888" s="23" t="s">
        <v>2581</v>
      </c>
      <c r="D1888" s="23" t="s">
        <v>123</v>
      </c>
      <c r="E1888" s="23" t="s">
        <v>101</v>
      </c>
      <c r="F1888" s="23">
        <v>226016</v>
      </c>
      <c r="G1888" s="23" t="s">
        <v>224</v>
      </c>
      <c r="H1888" s="23" t="s">
        <v>225</v>
      </c>
      <c r="I1888" s="23" t="s">
        <v>147</v>
      </c>
      <c r="J1888" s="23" t="s">
        <v>23</v>
      </c>
      <c r="K1888" s="23" t="s">
        <v>24</v>
      </c>
      <c r="L1888" s="23">
        <v>1</v>
      </c>
      <c r="M1888" s="23">
        <v>49.69</v>
      </c>
      <c r="N1888" s="23">
        <v>5</v>
      </c>
      <c r="O1888" s="23">
        <v>12</v>
      </c>
      <c r="P1888" s="23" t="s">
        <v>25</v>
      </c>
      <c r="Q1888" s="23" t="s">
        <v>34</v>
      </c>
      <c r="R1888" s="23">
        <f t="shared" si="145"/>
        <v>1</v>
      </c>
      <c r="S1888" s="23" t="str">
        <f t="shared" si="146"/>
        <v>ORD101887_20240921_CUST01130_MED015</v>
      </c>
      <c r="T1888" s="23">
        <f t="shared" si="147"/>
        <v>1</v>
      </c>
      <c r="U1888" s="6">
        <f t="shared" si="148"/>
        <v>49.69</v>
      </c>
      <c r="V1888" s="6">
        <f>tbl_Raw_Data[[#This Row],[Discount_Pct]]*tbl_Raw_Data[[#This Row],[Gross_Amount]]/100</f>
        <v>2.4844999999999997</v>
      </c>
      <c r="W1888" s="6">
        <f>tbl_Raw_Data[[#This Row],[Gross_Amount]]-tbl_Raw_Data[[#This Row],[Discount_Amount]]</f>
        <v>47.205500000000001</v>
      </c>
      <c r="X1888" s="6">
        <f>tbl_Raw_Data[[#This Row],[Net_Amount_Before_Tax]]*tbl_Raw_Data[[#This Row],[Tax_Pct]]/100</f>
        <v>5.6646600000000005</v>
      </c>
      <c r="Y1888" s="6">
        <f>tbl_Raw_Data[[#This Row],[Net_Amount_Before_Tax]]+tbl_Raw_Data[[#This Row],[Tax_Amount]]</f>
        <v>52.870159999999998</v>
      </c>
      <c r="Z1888" s="6">
        <f t="shared" si="149"/>
        <v>3</v>
      </c>
    </row>
    <row r="1889" spans="1:26" x14ac:dyDescent="0.3">
      <c r="A1889" s="23" t="s">
        <v>3229</v>
      </c>
      <c r="B1889" s="34">
        <v>45340</v>
      </c>
      <c r="C1889" s="23" t="s">
        <v>3230</v>
      </c>
      <c r="D1889" s="23" t="s">
        <v>46</v>
      </c>
      <c r="E1889" s="23" t="s">
        <v>47</v>
      </c>
      <c r="F1889" s="23">
        <v>411057</v>
      </c>
      <c r="G1889" s="23" t="s">
        <v>30</v>
      </c>
      <c r="H1889" s="23" t="s">
        <v>31</v>
      </c>
      <c r="I1889" s="23" t="s">
        <v>32</v>
      </c>
      <c r="J1889" s="23" t="s">
        <v>23</v>
      </c>
      <c r="K1889" s="23" t="s">
        <v>24</v>
      </c>
      <c r="L1889" s="23">
        <v>2</v>
      </c>
      <c r="M1889" s="23">
        <v>140.87</v>
      </c>
      <c r="N1889" s="23">
        <v>5</v>
      </c>
      <c r="O1889" s="23">
        <v>5</v>
      </c>
      <c r="P1889" s="23" t="s">
        <v>58</v>
      </c>
      <c r="Q1889" s="23" t="s">
        <v>34</v>
      </c>
      <c r="R1889" s="23">
        <f t="shared" si="145"/>
        <v>1</v>
      </c>
      <c r="S1889" s="23" t="str">
        <f t="shared" si="146"/>
        <v>ORD101887_20240218_CUST02431_MED017</v>
      </c>
      <c r="T1889" s="23">
        <f t="shared" si="147"/>
        <v>1</v>
      </c>
      <c r="U1889" s="6">
        <f t="shared" si="148"/>
        <v>281.74</v>
      </c>
      <c r="V1889" s="6">
        <f>tbl_Raw_Data[[#This Row],[Discount_Pct]]*tbl_Raw_Data[[#This Row],[Gross_Amount]]/100</f>
        <v>14.087</v>
      </c>
      <c r="W1889" s="6">
        <f>tbl_Raw_Data[[#This Row],[Gross_Amount]]-tbl_Raw_Data[[#This Row],[Discount_Amount]]</f>
        <v>267.65300000000002</v>
      </c>
      <c r="X1889" s="6">
        <f>tbl_Raw_Data[[#This Row],[Net_Amount_Before_Tax]]*tbl_Raw_Data[[#This Row],[Tax_Pct]]/100</f>
        <v>13.382650000000002</v>
      </c>
      <c r="Y1889" s="6">
        <f>tbl_Raw_Data[[#This Row],[Net_Amount_Before_Tax]]+tbl_Raw_Data[[#This Row],[Tax_Amount]]</f>
        <v>281.03565000000003</v>
      </c>
      <c r="Z1889" s="6">
        <f t="shared" si="149"/>
        <v>2</v>
      </c>
    </row>
    <row r="1890" spans="1:26" x14ac:dyDescent="0.3">
      <c r="A1890" s="23" t="s">
        <v>3229</v>
      </c>
      <c r="B1890" s="34">
        <v>45453</v>
      </c>
      <c r="C1890" s="23" t="s">
        <v>1817</v>
      </c>
      <c r="D1890" s="23" t="s">
        <v>19</v>
      </c>
      <c r="E1890" s="23" t="s">
        <v>19</v>
      </c>
      <c r="F1890" s="23">
        <v>110001</v>
      </c>
      <c r="G1890" s="23" t="s">
        <v>102</v>
      </c>
      <c r="H1890" s="23" t="s">
        <v>103</v>
      </c>
      <c r="I1890" s="23" t="s">
        <v>104</v>
      </c>
      <c r="J1890" s="23" t="s">
        <v>64</v>
      </c>
      <c r="K1890" s="23" t="s">
        <v>57</v>
      </c>
      <c r="L1890" s="23">
        <v>3</v>
      </c>
      <c r="M1890" s="23">
        <v>98.03</v>
      </c>
      <c r="N1890" s="23">
        <v>0</v>
      </c>
      <c r="O1890" s="23">
        <v>5</v>
      </c>
      <c r="P1890" s="23" t="s">
        <v>33</v>
      </c>
      <c r="Q1890" s="23" t="s">
        <v>34</v>
      </c>
      <c r="R1890" s="23">
        <f t="shared" si="145"/>
        <v>1</v>
      </c>
      <c r="S1890" s="23" t="str">
        <f t="shared" si="146"/>
        <v>ORD101887_20240610_CUST00425_MED029</v>
      </c>
      <c r="T1890" s="23">
        <f t="shared" si="147"/>
        <v>1</v>
      </c>
      <c r="U1890" s="6">
        <f t="shared" si="148"/>
        <v>294.09000000000003</v>
      </c>
      <c r="V1890" s="6">
        <f>tbl_Raw_Data[[#This Row],[Discount_Pct]]*tbl_Raw_Data[[#This Row],[Gross_Amount]]/100</f>
        <v>0</v>
      </c>
      <c r="W1890" s="6">
        <f>tbl_Raw_Data[[#This Row],[Gross_Amount]]-tbl_Raw_Data[[#This Row],[Discount_Amount]]</f>
        <v>294.09000000000003</v>
      </c>
      <c r="X1890" s="6">
        <f>tbl_Raw_Data[[#This Row],[Net_Amount_Before_Tax]]*tbl_Raw_Data[[#This Row],[Tax_Pct]]/100</f>
        <v>14.704500000000003</v>
      </c>
      <c r="Y1890" s="6">
        <f>tbl_Raw_Data[[#This Row],[Net_Amount_Before_Tax]]+tbl_Raw_Data[[#This Row],[Tax_Amount]]</f>
        <v>308.79450000000003</v>
      </c>
      <c r="Z1890" s="6">
        <f t="shared" si="149"/>
        <v>4</v>
      </c>
    </row>
    <row r="1891" spans="1:26" x14ac:dyDescent="0.3">
      <c r="A1891" s="23" t="s">
        <v>3231</v>
      </c>
      <c r="B1891" s="34">
        <v>45600</v>
      </c>
      <c r="C1891" s="23" t="s">
        <v>3232</v>
      </c>
      <c r="D1891" s="23" t="s">
        <v>72</v>
      </c>
      <c r="E1891" s="23" t="s">
        <v>73</v>
      </c>
      <c r="F1891" s="23">
        <v>302019</v>
      </c>
      <c r="G1891" s="23" t="s">
        <v>315</v>
      </c>
      <c r="H1891" s="23" t="s">
        <v>316</v>
      </c>
      <c r="I1891" s="23" t="s">
        <v>50</v>
      </c>
      <c r="J1891" s="23" t="s">
        <v>114</v>
      </c>
      <c r="K1891" s="23" t="s">
        <v>24</v>
      </c>
      <c r="L1891" s="23">
        <v>1</v>
      </c>
      <c r="M1891" s="23">
        <v>126.02</v>
      </c>
      <c r="N1891" s="23">
        <v>10</v>
      </c>
      <c r="O1891" s="23">
        <v>5</v>
      </c>
      <c r="P1891" s="23" t="s">
        <v>33</v>
      </c>
      <c r="Q1891" s="23" t="s">
        <v>34</v>
      </c>
      <c r="R1891" s="23">
        <f t="shared" si="145"/>
        <v>1</v>
      </c>
      <c r="S1891" s="23" t="str">
        <f t="shared" si="146"/>
        <v>ORD101890_20241104_CUST03489_MED012</v>
      </c>
      <c r="T1891" s="23">
        <f t="shared" si="147"/>
        <v>1</v>
      </c>
      <c r="U1891" s="6">
        <f t="shared" si="148"/>
        <v>126.02</v>
      </c>
      <c r="V1891" s="6">
        <f>tbl_Raw_Data[[#This Row],[Discount_Pct]]*tbl_Raw_Data[[#This Row],[Gross_Amount]]/100</f>
        <v>12.602</v>
      </c>
      <c r="W1891" s="6">
        <f>tbl_Raw_Data[[#This Row],[Gross_Amount]]-tbl_Raw_Data[[#This Row],[Discount_Amount]]</f>
        <v>113.41799999999999</v>
      </c>
      <c r="X1891" s="6">
        <f>tbl_Raw_Data[[#This Row],[Net_Amount_Before_Tax]]*tbl_Raw_Data[[#This Row],[Tax_Pct]]/100</f>
        <v>5.6708999999999996</v>
      </c>
      <c r="Y1891" s="6">
        <f>tbl_Raw_Data[[#This Row],[Net_Amount_Before_Tax]]+tbl_Raw_Data[[#This Row],[Tax_Amount]]</f>
        <v>119.0889</v>
      </c>
      <c r="Z1891" s="6">
        <f t="shared" si="149"/>
        <v>2</v>
      </c>
    </row>
    <row r="1892" spans="1:26" x14ac:dyDescent="0.3">
      <c r="A1892" s="23" t="s">
        <v>3233</v>
      </c>
      <c r="B1892" s="34">
        <v>45420</v>
      </c>
      <c r="C1892" s="23" t="s">
        <v>2935</v>
      </c>
      <c r="D1892" s="23" t="s">
        <v>28</v>
      </c>
      <c r="E1892" s="23" t="s">
        <v>29</v>
      </c>
      <c r="F1892" s="23">
        <v>500084</v>
      </c>
      <c r="G1892" s="23" t="s">
        <v>39</v>
      </c>
      <c r="H1892" s="23" t="s">
        <v>40</v>
      </c>
      <c r="I1892" s="23" t="s">
        <v>41</v>
      </c>
      <c r="J1892" s="23" t="s">
        <v>42</v>
      </c>
      <c r="K1892" s="23" t="s">
        <v>24</v>
      </c>
      <c r="L1892" s="23">
        <v>1</v>
      </c>
      <c r="M1892" s="23">
        <v>28.65</v>
      </c>
      <c r="N1892" s="23">
        <v>5</v>
      </c>
      <c r="O1892" s="23">
        <v>5</v>
      </c>
      <c r="P1892" s="23" t="s">
        <v>25</v>
      </c>
      <c r="Q1892" s="23" t="s">
        <v>34</v>
      </c>
      <c r="R1892" s="23">
        <f t="shared" si="145"/>
        <v>1</v>
      </c>
      <c r="S1892" s="23" t="str">
        <f t="shared" si="146"/>
        <v>ORD101891_20240508_CUST00153_MED001</v>
      </c>
      <c r="T1892" s="23">
        <f t="shared" si="147"/>
        <v>1</v>
      </c>
      <c r="U1892" s="6">
        <f t="shared" si="148"/>
        <v>28.65</v>
      </c>
      <c r="V1892" s="6">
        <f>tbl_Raw_Data[[#This Row],[Discount_Pct]]*tbl_Raw_Data[[#This Row],[Gross_Amount]]/100</f>
        <v>1.4325000000000001</v>
      </c>
      <c r="W1892" s="6">
        <f>tbl_Raw_Data[[#This Row],[Gross_Amount]]-tbl_Raw_Data[[#This Row],[Discount_Amount]]</f>
        <v>27.217499999999998</v>
      </c>
      <c r="X1892" s="6">
        <f>tbl_Raw_Data[[#This Row],[Net_Amount_Before_Tax]]*tbl_Raw_Data[[#This Row],[Tax_Pct]]/100</f>
        <v>1.3608749999999998</v>
      </c>
      <c r="Y1892" s="6">
        <f>tbl_Raw_Data[[#This Row],[Net_Amount_Before_Tax]]+tbl_Raw_Data[[#This Row],[Tax_Amount]]</f>
        <v>28.578374999999998</v>
      </c>
      <c r="Z1892" s="6">
        <f t="shared" si="149"/>
        <v>4</v>
      </c>
    </row>
    <row r="1893" spans="1:26" x14ac:dyDescent="0.3">
      <c r="A1893" s="23" t="s">
        <v>3234</v>
      </c>
      <c r="B1893" s="34">
        <v>45520</v>
      </c>
      <c r="C1893" s="23" t="s">
        <v>3235</v>
      </c>
      <c r="D1893" s="23" t="s">
        <v>19</v>
      </c>
      <c r="E1893" s="23" t="s">
        <v>19</v>
      </c>
      <c r="F1893" s="23">
        <v>110024</v>
      </c>
      <c r="G1893" s="23" t="s">
        <v>111</v>
      </c>
      <c r="H1893" s="23" t="s">
        <v>112</v>
      </c>
      <c r="I1893" s="23" t="s">
        <v>113</v>
      </c>
      <c r="J1893" s="23" t="s">
        <v>114</v>
      </c>
      <c r="K1893" s="23" t="s">
        <v>24</v>
      </c>
      <c r="L1893" s="23">
        <v>1</v>
      </c>
      <c r="M1893" s="23">
        <v>106.61</v>
      </c>
      <c r="N1893" s="23">
        <v>15</v>
      </c>
      <c r="O1893" s="23">
        <v>5</v>
      </c>
      <c r="P1893" s="23" t="s">
        <v>25</v>
      </c>
      <c r="Q1893" s="23" t="s">
        <v>34</v>
      </c>
      <c r="R1893" s="23">
        <f t="shared" si="145"/>
        <v>1</v>
      </c>
      <c r="S1893" s="23" t="str">
        <f t="shared" si="146"/>
        <v>ORD101892_20240816_CUST02321_MED027</v>
      </c>
      <c r="T1893" s="23">
        <f t="shared" si="147"/>
        <v>1</v>
      </c>
      <c r="U1893" s="6">
        <f t="shared" si="148"/>
        <v>106.61</v>
      </c>
      <c r="V1893" s="6">
        <f>tbl_Raw_Data[[#This Row],[Discount_Pct]]*tbl_Raw_Data[[#This Row],[Gross_Amount]]/100</f>
        <v>15.9915</v>
      </c>
      <c r="W1893" s="6">
        <f>tbl_Raw_Data[[#This Row],[Gross_Amount]]-tbl_Raw_Data[[#This Row],[Discount_Amount]]</f>
        <v>90.618499999999997</v>
      </c>
      <c r="X1893" s="6">
        <f>tbl_Raw_Data[[#This Row],[Net_Amount_Before_Tax]]*tbl_Raw_Data[[#This Row],[Tax_Pct]]/100</f>
        <v>4.5309249999999999</v>
      </c>
      <c r="Y1893" s="6">
        <f>tbl_Raw_Data[[#This Row],[Net_Amount_Before_Tax]]+tbl_Raw_Data[[#This Row],[Tax_Amount]]</f>
        <v>95.149424999999994</v>
      </c>
      <c r="Z1893" s="6">
        <f t="shared" si="149"/>
        <v>1</v>
      </c>
    </row>
    <row r="1894" spans="1:26" x14ac:dyDescent="0.3">
      <c r="A1894" s="23" t="s">
        <v>3236</v>
      </c>
      <c r="B1894" s="34">
        <v>45764</v>
      </c>
      <c r="C1894" s="23" t="s">
        <v>3237</v>
      </c>
      <c r="D1894" s="23" t="s">
        <v>37</v>
      </c>
      <c r="E1894" s="23" t="s">
        <v>38</v>
      </c>
      <c r="F1894" s="23">
        <v>452016</v>
      </c>
      <c r="G1894" s="23" t="s">
        <v>138</v>
      </c>
      <c r="H1894" s="23" t="s">
        <v>139</v>
      </c>
      <c r="I1894" s="23" t="s">
        <v>50</v>
      </c>
      <c r="J1894" s="23" t="s">
        <v>140</v>
      </c>
      <c r="K1894" s="23" t="s">
        <v>24</v>
      </c>
      <c r="L1894" s="23">
        <v>3</v>
      </c>
      <c r="M1894" s="23">
        <v>163.63999999999999</v>
      </c>
      <c r="N1894" s="23">
        <v>5</v>
      </c>
      <c r="O1894" s="23">
        <v>5</v>
      </c>
      <c r="P1894" s="23" t="s">
        <v>89</v>
      </c>
      <c r="Q1894" s="23" t="s">
        <v>44</v>
      </c>
      <c r="R1894" s="23">
        <f t="shared" si="145"/>
        <v>1</v>
      </c>
      <c r="S1894" s="23" t="str">
        <f t="shared" si="146"/>
        <v>ORD101893_20250417_CUST01366_MED013</v>
      </c>
      <c r="T1894" s="23">
        <f t="shared" si="147"/>
        <v>1</v>
      </c>
      <c r="U1894" s="6">
        <f t="shared" si="148"/>
        <v>490.91999999999996</v>
      </c>
      <c r="V1894" s="6">
        <f>tbl_Raw_Data[[#This Row],[Discount_Pct]]*tbl_Raw_Data[[#This Row],[Gross_Amount]]/100</f>
        <v>24.545999999999999</v>
      </c>
      <c r="W1894" s="6">
        <f>tbl_Raw_Data[[#This Row],[Gross_Amount]]-tbl_Raw_Data[[#This Row],[Discount_Amount]]</f>
        <v>466.37399999999997</v>
      </c>
      <c r="X1894" s="6">
        <f>tbl_Raw_Data[[#This Row],[Net_Amount_Before_Tax]]*tbl_Raw_Data[[#This Row],[Tax_Pct]]/100</f>
        <v>23.3187</v>
      </c>
      <c r="Y1894" s="6">
        <f>tbl_Raw_Data[[#This Row],[Net_Amount_Before_Tax]]+tbl_Raw_Data[[#This Row],[Tax_Amount]]</f>
        <v>489.69269999999995</v>
      </c>
      <c r="Z1894" s="6">
        <f t="shared" si="149"/>
        <v>1</v>
      </c>
    </row>
    <row r="1895" spans="1:26" x14ac:dyDescent="0.3">
      <c r="A1895" s="23" t="s">
        <v>3238</v>
      </c>
      <c r="B1895" s="34">
        <v>45774</v>
      </c>
      <c r="C1895" s="23" t="s">
        <v>3239</v>
      </c>
      <c r="D1895" s="23" t="s">
        <v>72</v>
      </c>
      <c r="E1895" s="23" t="s">
        <v>73</v>
      </c>
      <c r="F1895" s="23">
        <v>302001</v>
      </c>
      <c r="G1895" s="23" t="s">
        <v>160</v>
      </c>
      <c r="H1895" s="23" t="s">
        <v>161</v>
      </c>
      <c r="I1895" s="23" t="s">
        <v>50</v>
      </c>
      <c r="J1895" s="23" t="s">
        <v>23</v>
      </c>
      <c r="K1895" s="23" t="s">
        <v>24</v>
      </c>
      <c r="L1895" s="23">
        <v>5</v>
      </c>
      <c r="M1895" s="23">
        <v>130.69</v>
      </c>
      <c r="N1895" s="23">
        <v>5</v>
      </c>
      <c r="O1895" s="23">
        <v>5</v>
      </c>
      <c r="P1895" s="23" t="s">
        <v>65</v>
      </c>
      <c r="Q1895" s="23" t="s">
        <v>44</v>
      </c>
      <c r="R1895" s="23">
        <f t="shared" si="145"/>
        <v>1</v>
      </c>
      <c r="S1895" s="23" t="str">
        <f t="shared" si="146"/>
        <v>ORD101894_20250427_CUST00010_MED014</v>
      </c>
      <c r="T1895" s="23">
        <f t="shared" si="147"/>
        <v>1</v>
      </c>
      <c r="U1895" s="6">
        <f t="shared" si="148"/>
        <v>653.45000000000005</v>
      </c>
      <c r="V1895" s="6">
        <f>tbl_Raw_Data[[#This Row],[Discount_Pct]]*tbl_Raw_Data[[#This Row],[Gross_Amount]]/100</f>
        <v>32.672499999999999</v>
      </c>
      <c r="W1895" s="6">
        <f>tbl_Raw_Data[[#This Row],[Gross_Amount]]-tbl_Raw_Data[[#This Row],[Discount_Amount]]</f>
        <v>620.77750000000003</v>
      </c>
      <c r="X1895" s="6">
        <f>tbl_Raw_Data[[#This Row],[Net_Amount_Before_Tax]]*tbl_Raw_Data[[#This Row],[Tax_Pct]]/100</f>
        <v>31.038875000000004</v>
      </c>
      <c r="Y1895" s="6">
        <f>tbl_Raw_Data[[#This Row],[Net_Amount_Before_Tax]]+tbl_Raw_Data[[#This Row],[Tax_Amount]]</f>
        <v>651.81637499999999</v>
      </c>
      <c r="Z1895" s="6">
        <f t="shared" si="149"/>
        <v>2</v>
      </c>
    </row>
    <row r="1896" spans="1:26" x14ac:dyDescent="0.3">
      <c r="A1896" s="23" t="s">
        <v>3240</v>
      </c>
      <c r="B1896" s="34">
        <v>45485</v>
      </c>
      <c r="C1896" s="23" t="s">
        <v>1390</v>
      </c>
      <c r="D1896" s="23" t="s">
        <v>100</v>
      </c>
      <c r="E1896" s="23" t="s">
        <v>101</v>
      </c>
      <c r="F1896" s="23">
        <v>201307</v>
      </c>
      <c r="G1896" s="23" t="s">
        <v>196</v>
      </c>
      <c r="H1896" s="23" t="s">
        <v>197</v>
      </c>
      <c r="I1896" s="23" t="s">
        <v>32</v>
      </c>
      <c r="J1896" s="23" t="s">
        <v>42</v>
      </c>
      <c r="K1896" s="23" t="s">
        <v>24</v>
      </c>
      <c r="L1896" s="23">
        <v>1</v>
      </c>
      <c r="M1896" s="23">
        <v>23.49</v>
      </c>
      <c r="N1896" s="23">
        <v>0</v>
      </c>
      <c r="O1896" s="23">
        <v>12</v>
      </c>
      <c r="P1896" s="23" t="s">
        <v>65</v>
      </c>
      <c r="Q1896" s="23" t="s">
        <v>34</v>
      </c>
      <c r="R1896" s="23">
        <f t="shared" si="145"/>
        <v>1</v>
      </c>
      <c r="S1896" s="23" t="str">
        <f t="shared" si="146"/>
        <v>ORD101895_20240712_CUST01063_MED011</v>
      </c>
      <c r="T1896" s="23">
        <f t="shared" si="147"/>
        <v>1</v>
      </c>
      <c r="U1896" s="6">
        <f t="shared" si="148"/>
        <v>23.49</v>
      </c>
      <c r="V1896" s="6">
        <f>tbl_Raw_Data[[#This Row],[Discount_Pct]]*tbl_Raw_Data[[#This Row],[Gross_Amount]]/100</f>
        <v>0</v>
      </c>
      <c r="W1896" s="6">
        <f>tbl_Raw_Data[[#This Row],[Gross_Amount]]-tbl_Raw_Data[[#This Row],[Discount_Amount]]</f>
        <v>23.49</v>
      </c>
      <c r="X1896" s="6">
        <f>tbl_Raw_Data[[#This Row],[Net_Amount_Before_Tax]]*tbl_Raw_Data[[#This Row],[Tax_Pct]]/100</f>
        <v>2.8188</v>
      </c>
      <c r="Y1896" s="6">
        <f>tbl_Raw_Data[[#This Row],[Net_Amount_Before_Tax]]+tbl_Raw_Data[[#This Row],[Tax_Amount]]</f>
        <v>26.308799999999998</v>
      </c>
      <c r="Z1896" s="6">
        <f t="shared" si="149"/>
        <v>1</v>
      </c>
    </row>
    <row r="1897" spans="1:26" x14ac:dyDescent="0.3">
      <c r="A1897" s="23" t="s">
        <v>3241</v>
      </c>
      <c r="B1897" s="34">
        <v>45595</v>
      </c>
      <c r="C1897" s="23" t="s">
        <v>3242</v>
      </c>
      <c r="D1897" s="23" t="s">
        <v>28</v>
      </c>
      <c r="E1897" s="23" t="s">
        <v>29</v>
      </c>
      <c r="F1897" s="23">
        <v>500032</v>
      </c>
      <c r="G1897" s="23" t="s">
        <v>111</v>
      </c>
      <c r="H1897" s="23" t="s">
        <v>112</v>
      </c>
      <c r="I1897" s="23" t="s">
        <v>113</v>
      </c>
      <c r="J1897" s="23" t="s">
        <v>114</v>
      </c>
      <c r="K1897" s="23" t="s">
        <v>24</v>
      </c>
      <c r="L1897" s="23">
        <v>1</v>
      </c>
      <c r="M1897" s="23">
        <v>107.53</v>
      </c>
      <c r="N1897" s="23">
        <v>10</v>
      </c>
      <c r="O1897" s="23">
        <v>5</v>
      </c>
      <c r="P1897" s="23" t="s">
        <v>43</v>
      </c>
      <c r="Q1897" s="23" t="s">
        <v>34</v>
      </c>
      <c r="R1897" s="23">
        <f t="shared" si="145"/>
        <v>1</v>
      </c>
      <c r="S1897" s="23" t="str">
        <f t="shared" si="146"/>
        <v>ORD101896_20241030_CUST00752_MED027</v>
      </c>
      <c r="T1897" s="23">
        <f t="shared" si="147"/>
        <v>1</v>
      </c>
      <c r="U1897" s="6">
        <f t="shared" si="148"/>
        <v>107.53</v>
      </c>
      <c r="V1897" s="6">
        <f>tbl_Raw_Data[[#This Row],[Discount_Pct]]*tbl_Raw_Data[[#This Row],[Gross_Amount]]/100</f>
        <v>10.753</v>
      </c>
      <c r="W1897" s="6">
        <f>tbl_Raw_Data[[#This Row],[Gross_Amount]]-tbl_Raw_Data[[#This Row],[Discount_Amount]]</f>
        <v>96.777000000000001</v>
      </c>
      <c r="X1897" s="6">
        <f>tbl_Raw_Data[[#This Row],[Net_Amount_Before_Tax]]*tbl_Raw_Data[[#This Row],[Tax_Pct]]/100</f>
        <v>4.8388499999999999</v>
      </c>
      <c r="Y1897" s="6">
        <f>tbl_Raw_Data[[#This Row],[Net_Amount_Before_Tax]]+tbl_Raw_Data[[#This Row],[Tax_Amount]]</f>
        <v>101.61584999999999</v>
      </c>
      <c r="Z1897" s="6">
        <f t="shared" si="149"/>
        <v>2</v>
      </c>
    </row>
    <row r="1898" spans="1:26" x14ac:dyDescent="0.3">
      <c r="A1898" s="23" t="s">
        <v>3243</v>
      </c>
      <c r="B1898" s="34">
        <v>45479</v>
      </c>
      <c r="C1898" s="23" t="s">
        <v>3244</v>
      </c>
      <c r="D1898" s="23" t="s">
        <v>130</v>
      </c>
      <c r="E1898" s="23" t="s">
        <v>131</v>
      </c>
      <c r="F1898" s="23">
        <v>700102</v>
      </c>
      <c r="G1898" s="23" t="s">
        <v>132</v>
      </c>
      <c r="H1898" s="23" t="s">
        <v>133</v>
      </c>
      <c r="I1898" s="23" t="s">
        <v>134</v>
      </c>
      <c r="J1898" s="23" t="s">
        <v>135</v>
      </c>
      <c r="K1898" s="23" t="s">
        <v>57</v>
      </c>
      <c r="L1898" s="23">
        <v>2</v>
      </c>
      <c r="M1898" s="23">
        <v>66.38</v>
      </c>
      <c r="N1898" s="23">
        <v>0</v>
      </c>
      <c r="O1898" s="23">
        <v>12</v>
      </c>
      <c r="P1898" s="23" t="s">
        <v>33</v>
      </c>
      <c r="Q1898" s="23" t="s">
        <v>26</v>
      </c>
      <c r="R1898" s="23">
        <f t="shared" si="145"/>
        <v>1</v>
      </c>
      <c r="S1898" s="23" t="str">
        <f t="shared" si="146"/>
        <v>ORD101897_20240706_CUST01086_MED007</v>
      </c>
      <c r="T1898" s="23">
        <f t="shared" si="147"/>
        <v>1</v>
      </c>
      <c r="U1898" s="6">
        <f t="shared" si="148"/>
        <v>132.76</v>
      </c>
      <c r="V1898" s="6">
        <f>tbl_Raw_Data[[#This Row],[Discount_Pct]]*tbl_Raw_Data[[#This Row],[Gross_Amount]]/100</f>
        <v>0</v>
      </c>
      <c r="W1898" s="6">
        <f>tbl_Raw_Data[[#This Row],[Gross_Amount]]-tbl_Raw_Data[[#This Row],[Discount_Amount]]</f>
        <v>132.76</v>
      </c>
      <c r="X1898" s="6">
        <f>tbl_Raw_Data[[#This Row],[Net_Amount_Before_Tax]]*tbl_Raw_Data[[#This Row],[Tax_Pct]]/100</f>
        <v>15.931199999999999</v>
      </c>
      <c r="Y1898" s="6">
        <f>tbl_Raw_Data[[#This Row],[Net_Amount_Before_Tax]]+tbl_Raw_Data[[#This Row],[Tax_Amount]]</f>
        <v>148.69119999999998</v>
      </c>
      <c r="Z1898" s="6">
        <f t="shared" si="149"/>
        <v>2</v>
      </c>
    </row>
    <row r="1899" spans="1:26" x14ac:dyDescent="0.3">
      <c r="A1899" s="23" t="s">
        <v>3245</v>
      </c>
      <c r="B1899" s="34">
        <v>45845</v>
      </c>
      <c r="C1899" s="23" t="s">
        <v>3246</v>
      </c>
      <c r="D1899" s="23" t="s">
        <v>19</v>
      </c>
      <c r="E1899" s="23" t="s">
        <v>19</v>
      </c>
      <c r="F1899" s="23">
        <v>110024</v>
      </c>
      <c r="G1899" s="23" t="s">
        <v>192</v>
      </c>
      <c r="H1899" s="23" t="s">
        <v>193</v>
      </c>
      <c r="I1899" s="23" t="s">
        <v>41</v>
      </c>
      <c r="J1899" s="23" t="s">
        <v>194</v>
      </c>
      <c r="K1899" s="23" t="s">
        <v>24</v>
      </c>
      <c r="L1899" s="23">
        <v>2</v>
      </c>
      <c r="M1899" s="23">
        <v>35.950000000000003</v>
      </c>
      <c r="N1899" s="23">
        <v>15</v>
      </c>
      <c r="O1899" s="23">
        <v>5</v>
      </c>
      <c r="P1899" s="23" t="s">
        <v>89</v>
      </c>
      <c r="Q1899" s="23" t="s">
        <v>34</v>
      </c>
      <c r="R1899" s="23">
        <f t="shared" si="145"/>
        <v>1</v>
      </c>
      <c r="S1899" s="23" t="str">
        <f t="shared" si="146"/>
        <v>ORD101898_20250707_CUST03405_MED002</v>
      </c>
      <c r="T1899" s="23">
        <f t="shared" si="147"/>
        <v>1</v>
      </c>
      <c r="U1899" s="6">
        <f t="shared" si="148"/>
        <v>71.900000000000006</v>
      </c>
      <c r="V1899" s="6">
        <f>tbl_Raw_Data[[#This Row],[Discount_Pct]]*tbl_Raw_Data[[#This Row],[Gross_Amount]]/100</f>
        <v>10.785</v>
      </c>
      <c r="W1899" s="6">
        <f>tbl_Raw_Data[[#This Row],[Gross_Amount]]-tbl_Raw_Data[[#This Row],[Discount_Amount]]</f>
        <v>61.115000000000009</v>
      </c>
      <c r="X1899" s="6">
        <f>tbl_Raw_Data[[#This Row],[Net_Amount_Before_Tax]]*tbl_Raw_Data[[#This Row],[Tax_Pct]]/100</f>
        <v>3.0557500000000006</v>
      </c>
      <c r="Y1899" s="6">
        <f>tbl_Raw_Data[[#This Row],[Net_Amount_Before_Tax]]+tbl_Raw_Data[[#This Row],[Tax_Amount]]</f>
        <v>64.170750000000012</v>
      </c>
      <c r="Z1899" s="6">
        <f t="shared" si="149"/>
        <v>2</v>
      </c>
    </row>
    <row r="1900" spans="1:26" x14ac:dyDescent="0.3">
      <c r="A1900" s="23" t="s">
        <v>3247</v>
      </c>
      <c r="B1900" s="34">
        <v>45888</v>
      </c>
      <c r="C1900" s="23" t="s">
        <v>3248</v>
      </c>
      <c r="D1900" s="23" t="s">
        <v>92</v>
      </c>
      <c r="E1900" s="23" t="s">
        <v>93</v>
      </c>
      <c r="F1900" s="23">
        <v>560066</v>
      </c>
      <c r="G1900" s="23" t="s">
        <v>102</v>
      </c>
      <c r="H1900" s="23" t="s">
        <v>103</v>
      </c>
      <c r="I1900" s="23" t="s">
        <v>104</v>
      </c>
      <c r="J1900" s="23" t="s">
        <v>64</v>
      </c>
      <c r="K1900" s="23" t="s">
        <v>57</v>
      </c>
      <c r="L1900" s="23">
        <v>3</v>
      </c>
      <c r="M1900" s="23">
        <v>88.61</v>
      </c>
      <c r="N1900" s="23">
        <v>10</v>
      </c>
      <c r="O1900" s="23">
        <v>12</v>
      </c>
      <c r="P1900" s="23" t="s">
        <v>65</v>
      </c>
      <c r="Q1900" s="23" t="s">
        <v>34</v>
      </c>
      <c r="R1900" s="23">
        <f t="shared" si="145"/>
        <v>1</v>
      </c>
      <c r="S1900" s="23" t="str">
        <f t="shared" si="146"/>
        <v>ORD101899_20250819_CUST00206_MED029</v>
      </c>
      <c r="T1900" s="23">
        <f t="shared" si="147"/>
        <v>1</v>
      </c>
      <c r="U1900" s="6">
        <f t="shared" si="148"/>
        <v>265.83</v>
      </c>
      <c r="V1900" s="6">
        <f>tbl_Raw_Data[[#This Row],[Discount_Pct]]*tbl_Raw_Data[[#This Row],[Gross_Amount]]/100</f>
        <v>26.582999999999998</v>
      </c>
      <c r="W1900" s="6">
        <f>tbl_Raw_Data[[#This Row],[Gross_Amount]]-tbl_Raw_Data[[#This Row],[Discount_Amount]]</f>
        <v>239.24699999999999</v>
      </c>
      <c r="X1900" s="6">
        <f>tbl_Raw_Data[[#This Row],[Net_Amount_Before_Tax]]*tbl_Raw_Data[[#This Row],[Tax_Pct]]/100</f>
        <v>28.70964</v>
      </c>
      <c r="Y1900" s="6">
        <f>tbl_Raw_Data[[#This Row],[Net_Amount_Before_Tax]]+tbl_Raw_Data[[#This Row],[Tax_Amount]]</f>
        <v>267.95663999999999</v>
      </c>
      <c r="Z1900" s="6">
        <f t="shared" si="149"/>
        <v>1</v>
      </c>
    </row>
    <row r="1901" spans="1:26" x14ac:dyDescent="0.3">
      <c r="A1901" s="23" t="s">
        <v>3249</v>
      </c>
      <c r="B1901" s="34">
        <v>45484</v>
      </c>
      <c r="C1901" s="23" t="s">
        <v>732</v>
      </c>
      <c r="D1901" s="23" t="s">
        <v>87</v>
      </c>
      <c r="E1901" s="23" t="s">
        <v>88</v>
      </c>
      <c r="F1901" s="23">
        <v>600001</v>
      </c>
      <c r="G1901" s="23" t="s">
        <v>132</v>
      </c>
      <c r="H1901" s="23" t="s">
        <v>133</v>
      </c>
      <c r="I1901" s="23" t="s">
        <v>134</v>
      </c>
      <c r="J1901" s="23" t="s">
        <v>135</v>
      </c>
      <c r="K1901" s="23" t="s">
        <v>57</v>
      </c>
      <c r="L1901" s="23">
        <v>3</v>
      </c>
      <c r="M1901" s="23">
        <v>67.180000000000007</v>
      </c>
      <c r="N1901" s="23">
        <v>0</v>
      </c>
      <c r="O1901" s="23">
        <v>5</v>
      </c>
      <c r="P1901" s="23" t="s">
        <v>43</v>
      </c>
      <c r="Q1901" s="23" t="s">
        <v>34</v>
      </c>
      <c r="R1901" s="23">
        <f t="shared" si="145"/>
        <v>1</v>
      </c>
      <c r="S1901" s="23" t="str">
        <f t="shared" si="146"/>
        <v>ORD101900_20240711_CUST00154_MED007</v>
      </c>
      <c r="T1901" s="23">
        <f t="shared" si="147"/>
        <v>1</v>
      </c>
      <c r="U1901" s="6">
        <f t="shared" si="148"/>
        <v>201.54000000000002</v>
      </c>
      <c r="V1901" s="6">
        <f>tbl_Raw_Data[[#This Row],[Discount_Pct]]*tbl_Raw_Data[[#This Row],[Gross_Amount]]/100</f>
        <v>0</v>
      </c>
      <c r="W1901" s="6">
        <f>tbl_Raw_Data[[#This Row],[Gross_Amount]]-tbl_Raw_Data[[#This Row],[Discount_Amount]]</f>
        <v>201.54000000000002</v>
      </c>
      <c r="X1901" s="6">
        <f>tbl_Raw_Data[[#This Row],[Net_Amount_Before_Tax]]*tbl_Raw_Data[[#This Row],[Tax_Pct]]/100</f>
        <v>10.077</v>
      </c>
      <c r="Y1901" s="6">
        <f>tbl_Raw_Data[[#This Row],[Net_Amount_Before_Tax]]+tbl_Raw_Data[[#This Row],[Tax_Amount]]</f>
        <v>211.61700000000002</v>
      </c>
      <c r="Z1901" s="6">
        <f t="shared" si="149"/>
        <v>3</v>
      </c>
    </row>
    <row r="1902" spans="1:26" x14ac:dyDescent="0.3">
      <c r="A1902" s="23" t="s">
        <v>3250</v>
      </c>
      <c r="B1902" s="34">
        <v>45916</v>
      </c>
      <c r="C1902" s="23" t="s">
        <v>3251</v>
      </c>
      <c r="D1902" s="23" t="s">
        <v>130</v>
      </c>
      <c r="E1902" s="23" t="s">
        <v>131</v>
      </c>
      <c r="F1902" s="23">
        <v>700019</v>
      </c>
      <c r="G1902" s="23" t="s">
        <v>138</v>
      </c>
      <c r="H1902" s="23" t="s">
        <v>139</v>
      </c>
      <c r="I1902" s="23" t="s">
        <v>50</v>
      </c>
      <c r="J1902" s="23" t="s">
        <v>140</v>
      </c>
      <c r="K1902" s="23" t="s">
        <v>24</v>
      </c>
      <c r="L1902" s="23">
        <v>1</v>
      </c>
      <c r="M1902" s="23">
        <v>160.16999999999999</v>
      </c>
      <c r="N1902" s="23">
        <v>5</v>
      </c>
      <c r="O1902" s="23">
        <v>5</v>
      </c>
      <c r="P1902" s="23" t="s">
        <v>43</v>
      </c>
      <c r="Q1902" s="23" t="s">
        <v>34</v>
      </c>
      <c r="R1902" s="23">
        <f t="shared" si="145"/>
        <v>1</v>
      </c>
      <c r="S1902" s="23" t="str">
        <f t="shared" si="146"/>
        <v>ORD101901_20250916_CUST01149_MED013</v>
      </c>
      <c r="T1902" s="23">
        <f t="shared" si="147"/>
        <v>1</v>
      </c>
      <c r="U1902" s="6">
        <f t="shared" si="148"/>
        <v>160.16999999999999</v>
      </c>
      <c r="V1902" s="6">
        <f>tbl_Raw_Data[[#This Row],[Discount_Pct]]*tbl_Raw_Data[[#This Row],[Gross_Amount]]/100</f>
        <v>8.0084999999999997</v>
      </c>
      <c r="W1902" s="6">
        <f>tbl_Raw_Data[[#This Row],[Gross_Amount]]-tbl_Raw_Data[[#This Row],[Discount_Amount]]</f>
        <v>152.16149999999999</v>
      </c>
      <c r="X1902" s="6">
        <f>tbl_Raw_Data[[#This Row],[Net_Amount_Before_Tax]]*tbl_Raw_Data[[#This Row],[Tax_Pct]]/100</f>
        <v>7.6080749999999986</v>
      </c>
      <c r="Y1902" s="6">
        <f>tbl_Raw_Data[[#This Row],[Net_Amount_Before_Tax]]+tbl_Raw_Data[[#This Row],[Tax_Amount]]</f>
        <v>159.76957499999997</v>
      </c>
      <c r="Z1902" s="6">
        <f t="shared" si="149"/>
        <v>1</v>
      </c>
    </row>
    <row r="1903" spans="1:26" x14ac:dyDescent="0.3">
      <c r="A1903" s="23" t="s">
        <v>3252</v>
      </c>
      <c r="B1903" s="34">
        <v>45448</v>
      </c>
      <c r="C1903" s="23" t="s">
        <v>3253</v>
      </c>
      <c r="D1903" s="23" t="s">
        <v>183</v>
      </c>
      <c r="E1903" s="23" t="s">
        <v>184</v>
      </c>
      <c r="F1903" s="23">
        <v>122001</v>
      </c>
      <c r="G1903" s="23" t="s">
        <v>74</v>
      </c>
      <c r="H1903" s="23" t="s">
        <v>75</v>
      </c>
      <c r="I1903" s="23" t="s">
        <v>76</v>
      </c>
      <c r="J1903" s="23" t="s">
        <v>77</v>
      </c>
      <c r="K1903" s="23" t="s">
        <v>57</v>
      </c>
      <c r="L1903" s="23">
        <v>1</v>
      </c>
      <c r="M1903" s="23">
        <v>54.83</v>
      </c>
      <c r="N1903" s="23">
        <v>5</v>
      </c>
      <c r="O1903" s="23">
        <v>12</v>
      </c>
      <c r="P1903" s="23" t="s">
        <v>43</v>
      </c>
      <c r="Q1903" s="23" t="s">
        <v>34</v>
      </c>
      <c r="R1903" s="23">
        <f t="shared" si="145"/>
        <v>1</v>
      </c>
      <c r="S1903" s="23" t="str">
        <f t="shared" si="146"/>
        <v>ORD101902_20240605_CUST02555_MED008</v>
      </c>
      <c r="T1903" s="23">
        <f t="shared" si="147"/>
        <v>1</v>
      </c>
      <c r="U1903" s="6">
        <f t="shared" si="148"/>
        <v>54.83</v>
      </c>
      <c r="V1903" s="6">
        <f>tbl_Raw_Data[[#This Row],[Discount_Pct]]*tbl_Raw_Data[[#This Row],[Gross_Amount]]/100</f>
        <v>2.7414999999999998</v>
      </c>
      <c r="W1903" s="6">
        <f>tbl_Raw_Data[[#This Row],[Gross_Amount]]-tbl_Raw_Data[[#This Row],[Discount_Amount]]</f>
        <v>52.088499999999996</v>
      </c>
      <c r="X1903" s="6">
        <f>tbl_Raw_Data[[#This Row],[Net_Amount_Before_Tax]]*tbl_Raw_Data[[#This Row],[Tax_Pct]]/100</f>
        <v>6.2506199999999987</v>
      </c>
      <c r="Y1903" s="6">
        <f>tbl_Raw_Data[[#This Row],[Net_Amount_Before_Tax]]+tbl_Raw_Data[[#This Row],[Tax_Amount]]</f>
        <v>58.339119999999994</v>
      </c>
      <c r="Z1903" s="6">
        <f t="shared" si="149"/>
        <v>1</v>
      </c>
    </row>
    <row r="1904" spans="1:26" x14ac:dyDescent="0.3">
      <c r="A1904" s="23" t="s">
        <v>3254</v>
      </c>
      <c r="B1904" s="34">
        <v>45527</v>
      </c>
      <c r="C1904" s="23" t="s">
        <v>2970</v>
      </c>
      <c r="D1904" s="23" t="s">
        <v>28</v>
      </c>
      <c r="E1904" s="23" t="s">
        <v>29</v>
      </c>
      <c r="F1904" s="23">
        <v>500001</v>
      </c>
      <c r="G1904" s="23" t="s">
        <v>132</v>
      </c>
      <c r="H1904" s="23" t="s">
        <v>133</v>
      </c>
      <c r="I1904" s="23" t="s">
        <v>134</v>
      </c>
      <c r="J1904" s="23" t="s">
        <v>135</v>
      </c>
      <c r="K1904" s="23" t="s">
        <v>57</v>
      </c>
      <c r="L1904" s="23">
        <v>1</v>
      </c>
      <c r="M1904" s="23">
        <v>75.489999999999995</v>
      </c>
      <c r="N1904" s="23">
        <v>0</v>
      </c>
      <c r="O1904" s="23">
        <v>18</v>
      </c>
      <c r="P1904" s="23" t="s">
        <v>58</v>
      </c>
      <c r="Q1904" s="23" t="s">
        <v>26</v>
      </c>
      <c r="R1904" s="23">
        <f t="shared" si="145"/>
        <v>1</v>
      </c>
      <c r="S1904" s="23" t="str">
        <f t="shared" si="146"/>
        <v>ORD101903_20240823_CUST00090_MED007</v>
      </c>
      <c r="T1904" s="23">
        <f t="shared" si="147"/>
        <v>1</v>
      </c>
      <c r="U1904" s="6">
        <f t="shared" si="148"/>
        <v>75.489999999999995</v>
      </c>
      <c r="V1904" s="6">
        <f>tbl_Raw_Data[[#This Row],[Discount_Pct]]*tbl_Raw_Data[[#This Row],[Gross_Amount]]/100</f>
        <v>0</v>
      </c>
      <c r="W1904" s="6">
        <f>tbl_Raw_Data[[#This Row],[Gross_Amount]]-tbl_Raw_Data[[#This Row],[Discount_Amount]]</f>
        <v>75.489999999999995</v>
      </c>
      <c r="X1904" s="6">
        <f>tbl_Raw_Data[[#This Row],[Net_Amount_Before_Tax]]*tbl_Raw_Data[[#This Row],[Tax_Pct]]/100</f>
        <v>13.588199999999999</v>
      </c>
      <c r="Y1904" s="6">
        <f>tbl_Raw_Data[[#This Row],[Net_Amount_Before_Tax]]+tbl_Raw_Data[[#This Row],[Tax_Amount]]</f>
        <v>89.078199999999995</v>
      </c>
      <c r="Z1904" s="6">
        <f t="shared" si="149"/>
        <v>5</v>
      </c>
    </row>
    <row r="1905" spans="1:26" x14ac:dyDescent="0.3">
      <c r="A1905" s="23" t="s">
        <v>3255</v>
      </c>
      <c r="B1905" s="34">
        <v>45665</v>
      </c>
      <c r="C1905" s="23" t="s">
        <v>3256</v>
      </c>
      <c r="D1905" s="23" t="s">
        <v>19</v>
      </c>
      <c r="E1905" s="23" t="s">
        <v>19</v>
      </c>
      <c r="F1905" s="23">
        <v>110029</v>
      </c>
      <c r="G1905" s="23" t="s">
        <v>224</v>
      </c>
      <c r="H1905" s="23" t="s">
        <v>225</v>
      </c>
      <c r="I1905" s="23" t="s">
        <v>147</v>
      </c>
      <c r="J1905" s="23" t="s">
        <v>23</v>
      </c>
      <c r="K1905" s="23" t="s">
        <v>24</v>
      </c>
      <c r="L1905" s="23">
        <v>3</v>
      </c>
      <c r="M1905" s="23">
        <v>44.08</v>
      </c>
      <c r="N1905" s="23">
        <v>5</v>
      </c>
      <c r="O1905" s="23">
        <v>12</v>
      </c>
      <c r="P1905" s="23" t="s">
        <v>65</v>
      </c>
      <c r="Q1905" s="23" t="s">
        <v>34</v>
      </c>
      <c r="R1905" s="23">
        <f t="shared" si="145"/>
        <v>1</v>
      </c>
      <c r="S1905" s="23" t="str">
        <f t="shared" si="146"/>
        <v>ORD101904_20250108_CUST03342_MED015</v>
      </c>
      <c r="T1905" s="23">
        <f t="shared" si="147"/>
        <v>1</v>
      </c>
      <c r="U1905" s="6">
        <f t="shared" si="148"/>
        <v>132.24</v>
      </c>
      <c r="V1905" s="6">
        <f>tbl_Raw_Data[[#This Row],[Discount_Pct]]*tbl_Raw_Data[[#This Row],[Gross_Amount]]/100</f>
        <v>6.6120000000000001</v>
      </c>
      <c r="W1905" s="6">
        <f>tbl_Raw_Data[[#This Row],[Gross_Amount]]-tbl_Raw_Data[[#This Row],[Discount_Amount]]</f>
        <v>125.62800000000001</v>
      </c>
      <c r="X1905" s="6">
        <f>tbl_Raw_Data[[#This Row],[Net_Amount_Before_Tax]]*tbl_Raw_Data[[#This Row],[Tax_Pct]]/100</f>
        <v>15.07536</v>
      </c>
      <c r="Y1905" s="6">
        <f>tbl_Raw_Data[[#This Row],[Net_Amount_Before_Tax]]+tbl_Raw_Data[[#This Row],[Tax_Amount]]</f>
        <v>140.70336</v>
      </c>
      <c r="Z1905" s="6">
        <f t="shared" si="149"/>
        <v>3</v>
      </c>
    </row>
    <row r="1906" spans="1:26" x14ac:dyDescent="0.3">
      <c r="A1906" s="23" t="s">
        <v>3257</v>
      </c>
      <c r="B1906" s="34">
        <v>45350</v>
      </c>
      <c r="C1906" s="23" t="s">
        <v>3258</v>
      </c>
      <c r="D1906" s="23" t="s">
        <v>87</v>
      </c>
      <c r="E1906" s="23" t="s">
        <v>88</v>
      </c>
      <c r="F1906" s="23">
        <v>600018</v>
      </c>
      <c r="G1906" s="23" t="s">
        <v>94</v>
      </c>
      <c r="H1906" s="23" t="s">
        <v>95</v>
      </c>
      <c r="I1906" s="23" t="s">
        <v>84</v>
      </c>
      <c r="J1906" s="23" t="s">
        <v>42</v>
      </c>
      <c r="K1906" s="23" t="s">
        <v>24</v>
      </c>
      <c r="L1906" s="23">
        <v>1</v>
      </c>
      <c r="M1906" s="23">
        <v>73.400000000000006</v>
      </c>
      <c r="N1906" s="23">
        <v>15</v>
      </c>
      <c r="O1906" s="23">
        <v>5</v>
      </c>
      <c r="P1906" s="23" t="s">
        <v>58</v>
      </c>
      <c r="Q1906" s="23" t="s">
        <v>34</v>
      </c>
      <c r="R1906" s="23">
        <f t="shared" si="145"/>
        <v>1</v>
      </c>
      <c r="S1906" s="23" t="str">
        <f t="shared" si="146"/>
        <v>ORD101905_20240228_CUST00711_MED021</v>
      </c>
      <c r="T1906" s="23">
        <f t="shared" si="147"/>
        <v>1</v>
      </c>
      <c r="U1906" s="6">
        <f t="shared" si="148"/>
        <v>73.400000000000006</v>
      </c>
      <c r="V1906" s="6">
        <f>tbl_Raw_Data[[#This Row],[Discount_Pct]]*tbl_Raw_Data[[#This Row],[Gross_Amount]]/100</f>
        <v>11.01</v>
      </c>
      <c r="W1906" s="6">
        <f>tbl_Raw_Data[[#This Row],[Gross_Amount]]-tbl_Raw_Data[[#This Row],[Discount_Amount]]</f>
        <v>62.390000000000008</v>
      </c>
      <c r="X1906" s="6">
        <f>tbl_Raw_Data[[#This Row],[Net_Amount_Before_Tax]]*tbl_Raw_Data[[#This Row],[Tax_Pct]]/100</f>
        <v>3.1195000000000004</v>
      </c>
      <c r="Y1906" s="6">
        <f>tbl_Raw_Data[[#This Row],[Net_Amount_Before_Tax]]+tbl_Raw_Data[[#This Row],[Tax_Amount]]</f>
        <v>65.509500000000003</v>
      </c>
      <c r="Z1906" s="6">
        <f t="shared" si="149"/>
        <v>2</v>
      </c>
    </row>
    <row r="1907" spans="1:26" x14ac:dyDescent="0.3">
      <c r="A1907" s="23" t="s">
        <v>3259</v>
      </c>
      <c r="B1907" s="34">
        <v>45466</v>
      </c>
      <c r="C1907" s="23" t="s">
        <v>2853</v>
      </c>
      <c r="D1907" s="23" t="s">
        <v>19</v>
      </c>
      <c r="E1907" s="23" t="s">
        <v>19</v>
      </c>
      <c r="F1907" s="23">
        <v>110024</v>
      </c>
      <c r="G1907" s="23" t="s">
        <v>132</v>
      </c>
      <c r="H1907" s="23" t="s">
        <v>133</v>
      </c>
      <c r="I1907" s="23" t="s">
        <v>134</v>
      </c>
      <c r="J1907" s="23" t="s">
        <v>135</v>
      </c>
      <c r="K1907" s="23" t="s">
        <v>57</v>
      </c>
      <c r="L1907" s="23">
        <v>1</v>
      </c>
      <c r="M1907" s="23">
        <v>84.59</v>
      </c>
      <c r="N1907" s="23">
        <v>10</v>
      </c>
      <c r="O1907" s="23">
        <v>5</v>
      </c>
      <c r="P1907" s="23" t="s">
        <v>89</v>
      </c>
      <c r="Q1907" s="23" t="s">
        <v>34</v>
      </c>
      <c r="R1907" s="23">
        <f t="shared" si="145"/>
        <v>1</v>
      </c>
      <c r="S1907" s="23" t="str">
        <f t="shared" si="146"/>
        <v>ORD101906_20240623_CUST00963_MED007</v>
      </c>
      <c r="T1907" s="23">
        <f t="shared" si="147"/>
        <v>1</v>
      </c>
      <c r="U1907" s="6">
        <f t="shared" si="148"/>
        <v>84.59</v>
      </c>
      <c r="V1907" s="6">
        <f>tbl_Raw_Data[[#This Row],[Discount_Pct]]*tbl_Raw_Data[[#This Row],[Gross_Amount]]/100</f>
        <v>8.4590000000000014</v>
      </c>
      <c r="W1907" s="6">
        <f>tbl_Raw_Data[[#This Row],[Gross_Amount]]-tbl_Raw_Data[[#This Row],[Discount_Amount]]</f>
        <v>76.131</v>
      </c>
      <c r="X1907" s="6">
        <f>tbl_Raw_Data[[#This Row],[Net_Amount_Before_Tax]]*tbl_Raw_Data[[#This Row],[Tax_Pct]]/100</f>
        <v>3.8065499999999997</v>
      </c>
      <c r="Y1907" s="6">
        <f>tbl_Raw_Data[[#This Row],[Net_Amount_Before_Tax]]+tbl_Raw_Data[[#This Row],[Tax_Amount]]</f>
        <v>79.937550000000002</v>
      </c>
      <c r="Z1907" s="6">
        <f t="shared" si="149"/>
        <v>2</v>
      </c>
    </row>
    <row r="1908" spans="1:26" x14ac:dyDescent="0.3">
      <c r="A1908" s="23" t="s">
        <v>3260</v>
      </c>
      <c r="B1908" s="34">
        <v>45887</v>
      </c>
      <c r="C1908" s="23" t="s">
        <v>36</v>
      </c>
      <c r="D1908" s="23" t="s">
        <v>100</v>
      </c>
      <c r="E1908" s="23" t="s">
        <v>101</v>
      </c>
      <c r="F1908" s="23">
        <v>201303</v>
      </c>
      <c r="G1908" s="23" t="s">
        <v>167</v>
      </c>
      <c r="H1908" s="23" t="s">
        <v>168</v>
      </c>
      <c r="I1908" s="23" t="s">
        <v>113</v>
      </c>
      <c r="J1908" s="23" t="s">
        <v>42</v>
      </c>
      <c r="K1908" s="23" t="s">
        <v>24</v>
      </c>
      <c r="L1908" s="23">
        <v>6</v>
      </c>
      <c r="M1908" s="23">
        <v>206.73</v>
      </c>
      <c r="N1908" s="23">
        <v>0</v>
      </c>
      <c r="O1908" s="23">
        <v>18</v>
      </c>
      <c r="P1908" s="23" t="s">
        <v>43</v>
      </c>
      <c r="Q1908" s="23" t="s">
        <v>34</v>
      </c>
      <c r="R1908" s="23">
        <f t="shared" si="145"/>
        <v>1</v>
      </c>
      <c r="S1908" s="23" t="str">
        <f t="shared" si="146"/>
        <v>ORD101907_20250818_CUST03316_MED026</v>
      </c>
      <c r="T1908" s="23">
        <f t="shared" si="147"/>
        <v>1</v>
      </c>
      <c r="U1908" s="6">
        <f t="shared" si="148"/>
        <v>1240.3799999999999</v>
      </c>
      <c r="V1908" s="6">
        <f>tbl_Raw_Data[[#This Row],[Discount_Pct]]*tbl_Raw_Data[[#This Row],[Gross_Amount]]/100</f>
        <v>0</v>
      </c>
      <c r="W1908" s="6">
        <f>tbl_Raw_Data[[#This Row],[Gross_Amount]]-tbl_Raw_Data[[#This Row],[Discount_Amount]]</f>
        <v>1240.3799999999999</v>
      </c>
      <c r="X1908" s="6">
        <f>tbl_Raw_Data[[#This Row],[Net_Amount_Before_Tax]]*tbl_Raw_Data[[#This Row],[Tax_Pct]]/100</f>
        <v>223.26839999999996</v>
      </c>
      <c r="Y1908" s="6">
        <f>tbl_Raw_Data[[#This Row],[Net_Amount_Before_Tax]]+tbl_Raw_Data[[#This Row],[Tax_Amount]]</f>
        <v>1463.6483999999998</v>
      </c>
      <c r="Z1908" s="6">
        <f t="shared" si="149"/>
        <v>1</v>
      </c>
    </row>
    <row r="1909" spans="1:26" x14ac:dyDescent="0.3">
      <c r="A1909" s="23" t="s">
        <v>3261</v>
      </c>
      <c r="B1909" s="34">
        <v>45674</v>
      </c>
      <c r="C1909" s="23" t="s">
        <v>3262</v>
      </c>
      <c r="D1909" s="23" t="s">
        <v>142</v>
      </c>
      <c r="E1909" s="23" t="s">
        <v>81</v>
      </c>
      <c r="F1909" s="23">
        <v>380061</v>
      </c>
      <c r="G1909" s="23" t="s">
        <v>111</v>
      </c>
      <c r="H1909" s="23" t="s">
        <v>112</v>
      </c>
      <c r="I1909" s="23" t="s">
        <v>113</v>
      </c>
      <c r="J1909" s="23" t="s">
        <v>114</v>
      </c>
      <c r="K1909" s="23" t="s">
        <v>24</v>
      </c>
      <c r="L1909" s="23">
        <v>4</v>
      </c>
      <c r="M1909" s="23">
        <v>94.21</v>
      </c>
      <c r="N1909" s="23">
        <v>10</v>
      </c>
      <c r="O1909" s="23">
        <v>18</v>
      </c>
      <c r="P1909" s="23" t="s">
        <v>33</v>
      </c>
      <c r="Q1909" s="23" t="s">
        <v>34</v>
      </c>
      <c r="R1909" s="23">
        <f t="shared" si="145"/>
        <v>1</v>
      </c>
      <c r="S1909" s="23" t="str">
        <f t="shared" si="146"/>
        <v>ORD101908_20250117_CUST00240_MED027</v>
      </c>
      <c r="T1909" s="23">
        <f t="shared" si="147"/>
        <v>1</v>
      </c>
      <c r="U1909" s="6">
        <f t="shared" si="148"/>
        <v>376.84</v>
      </c>
      <c r="V1909" s="6">
        <f>tbl_Raw_Data[[#This Row],[Discount_Pct]]*tbl_Raw_Data[[#This Row],[Gross_Amount]]/100</f>
        <v>37.683999999999997</v>
      </c>
      <c r="W1909" s="6">
        <f>tbl_Raw_Data[[#This Row],[Gross_Amount]]-tbl_Raw_Data[[#This Row],[Discount_Amount]]</f>
        <v>339.15599999999995</v>
      </c>
      <c r="X1909" s="6">
        <f>tbl_Raw_Data[[#This Row],[Net_Amount_Before_Tax]]*tbl_Raw_Data[[#This Row],[Tax_Pct]]/100</f>
        <v>61.048079999999992</v>
      </c>
      <c r="Y1909" s="6">
        <f>tbl_Raw_Data[[#This Row],[Net_Amount_Before_Tax]]+tbl_Raw_Data[[#This Row],[Tax_Amount]]</f>
        <v>400.20407999999992</v>
      </c>
      <c r="Z1909" s="6">
        <f t="shared" si="149"/>
        <v>3</v>
      </c>
    </row>
    <row r="1910" spans="1:26" x14ac:dyDescent="0.3">
      <c r="A1910" s="23" t="s">
        <v>3263</v>
      </c>
      <c r="B1910" s="34">
        <v>45779</v>
      </c>
      <c r="C1910" s="23" t="s">
        <v>2960</v>
      </c>
      <c r="D1910" s="23" t="s">
        <v>52</v>
      </c>
      <c r="E1910" s="23" t="s">
        <v>52</v>
      </c>
      <c r="F1910" s="23">
        <v>160036</v>
      </c>
      <c r="G1910" s="23" t="s">
        <v>82</v>
      </c>
      <c r="H1910" s="23" t="s">
        <v>83</v>
      </c>
      <c r="I1910" s="23" t="s">
        <v>84</v>
      </c>
      <c r="J1910" s="23" t="s">
        <v>85</v>
      </c>
      <c r="K1910" s="23" t="s">
        <v>24</v>
      </c>
      <c r="L1910" s="23">
        <v>2</v>
      </c>
      <c r="M1910" s="23">
        <v>329.71</v>
      </c>
      <c r="N1910" s="23">
        <v>5</v>
      </c>
      <c r="O1910" s="23">
        <v>12</v>
      </c>
      <c r="P1910" s="23" t="s">
        <v>43</v>
      </c>
      <c r="Q1910" s="23" t="s">
        <v>34</v>
      </c>
      <c r="R1910" s="23">
        <f t="shared" si="145"/>
        <v>1</v>
      </c>
      <c r="S1910" s="23" t="str">
        <f t="shared" si="146"/>
        <v>ORD101909_20250502_CUST02631_MED023</v>
      </c>
      <c r="T1910" s="23">
        <f t="shared" si="147"/>
        <v>1</v>
      </c>
      <c r="U1910" s="6">
        <f t="shared" si="148"/>
        <v>659.42</v>
      </c>
      <c r="V1910" s="6">
        <f>tbl_Raw_Data[[#This Row],[Discount_Pct]]*tbl_Raw_Data[[#This Row],[Gross_Amount]]/100</f>
        <v>32.970999999999997</v>
      </c>
      <c r="W1910" s="6">
        <f>tbl_Raw_Data[[#This Row],[Gross_Amount]]-tbl_Raw_Data[[#This Row],[Discount_Amount]]</f>
        <v>626.44899999999996</v>
      </c>
      <c r="X1910" s="6">
        <f>tbl_Raw_Data[[#This Row],[Net_Amount_Before_Tax]]*tbl_Raw_Data[[#This Row],[Tax_Pct]]/100</f>
        <v>75.173879999999997</v>
      </c>
      <c r="Y1910" s="6">
        <f>tbl_Raw_Data[[#This Row],[Net_Amount_Before_Tax]]+tbl_Raw_Data[[#This Row],[Tax_Amount]]</f>
        <v>701.6228799999999</v>
      </c>
      <c r="Z1910" s="6">
        <f t="shared" si="149"/>
        <v>2</v>
      </c>
    </row>
    <row r="1911" spans="1:26" x14ac:dyDescent="0.3">
      <c r="A1911" s="23" t="s">
        <v>3263</v>
      </c>
      <c r="B1911" s="34">
        <v>45660</v>
      </c>
      <c r="C1911" s="23" t="s">
        <v>3264</v>
      </c>
      <c r="D1911" s="23" t="s">
        <v>72</v>
      </c>
      <c r="E1911" s="23" t="s">
        <v>73</v>
      </c>
      <c r="F1911" s="23">
        <v>302021</v>
      </c>
      <c r="G1911" s="23" t="s">
        <v>74</v>
      </c>
      <c r="H1911" s="23" t="s">
        <v>75</v>
      </c>
      <c r="I1911" s="23" t="s">
        <v>76</v>
      </c>
      <c r="J1911" s="23" t="s">
        <v>77</v>
      </c>
      <c r="K1911" s="23" t="s">
        <v>57</v>
      </c>
      <c r="L1911" s="23">
        <v>2</v>
      </c>
      <c r="M1911" s="23">
        <v>69.97</v>
      </c>
      <c r="N1911" s="23">
        <v>0</v>
      </c>
      <c r="O1911" s="23">
        <v>18</v>
      </c>
      <c r="P1911" s="23" t="s">
        <v>58</v>
      </c>
      <c r="Q1911" s="23" t="s">
        <v>34</v>
      </c>
      <c r="R1911" s="23">
        <f t="shared" si="145"/>
        <v>1</v>
      </c>
      <c r="S1911" s="23" t="str">
        <f t="shared" si="146"/>
        <v>ORD101909_20250103_CUST02621_MED008</v>
      </c>
      <c r="T1911" s="23">
        <f t="shared" si="147"/>
        <v>1</v>
      </c>
      <c r="U1911" s="6">
        <f t="shared" si="148"/>
        <v>139.94</v>
      </c>
      <c r="V1911" s="6">
        <f>tbl_Raw_Data[[#This Row],[Discount_Pct]]*tbl_Raw_Data[[#This Row],[Gross_Amount]]/100</f>
        <v>0</v>
      </c>
      <c r="W1911" s="6">
        <f>tbl_Raw_Data[[#This Row],[Gross_Amount]]-tbl_Raw_Data[[#This Row],[Discount_Amount]]</f>
        <v>139.94</v>
      </c>
      <c r="X1911" s="6">
        <f>tbl_Raw_Data[[#This Row],[Net_Amount_Before_Tax]]*tbl_Raw_Data[[#This Row],[Tax_Pct]]/100</f>
        <v>25.1892</v>
      </c>
      <c r="Y1911" s="6">
        <f>tbl_Raw_Data[[#This Row],[Net_Amount_Before_Tax]]+tbl_Raw_Data[[#This Row],[Tax_Amount]]</f>
        <v>165.1292</v>
      </c>
      <c r="Z1911" s="6">
        <f t="shared" si="149"/>
        <v>3</v>
      </c>
    </row>
    <row r="1912" spans="1:26" x14ac:dyDescent="0.3">
      <c r="A1912" s="23" t="s">
        <v>3265</v>
      </c>
      <c r="B1912" s="34">
        <v>45357</v>
      </c>
      <c r="C1912" s="23" t="s">
        <v>1460</v>
      </c>
      <c r="D1912" s="23" t="s">
        <v>92</v>
      </c>
      <c r="E1912" s="23" t="s">
        <v>93</v>
      </c>
      <c r="F1912" s="23">
        <v>560038</v>
      </c>
      <c r="G1912" s="23" t="s">
        <v>196</v>
      </c>
      <c r="H1912" s="23" t="s">
        <v>197</v>
      </c>
      <c r="I1912" s="23" t="s">
        <v>32</v>
      </c>
      <c r="J1912" s="23" t="s">
        <v>42</v>
      </c>
      <c r="K1912" s="23" t="s">
        <v>24</v>
      </c>
      <c r="L1912" s="23">
        <v>2</v>
      </c>
      <c r="M1912" s="23">
        <v>27.42</v>
      </c>
      <c r="N1912" s="23">
        <v>5</v>
      </c>
      <c r="O1912" s="23">
        <v>18</v>
      </c>
      <c r="P1912" s="23" t="s">
        <v>33</v>
      </c>
      <c r="Q1912" s="23" t="s">
        <v>26</v>
      </c>
      <c r="R1912" s="23">
        <f t="shared" si="145"/>
        <v>1</v>
      </c>
      <c r="S1912" s="23" t="str">
        <f t="shared" si="146"/>
        <v>ORD101911_20240306_CUST00737_MED011</v>
      </c>
      <c r="T1912" s="23">
        <f t="shared" si="147"/>
        <v>1</v>
      </c>
      <c r="U1912" s="6">
        <f t="shared" si="148"/>
        <v>54.84</v>
      </c>
      <c r="V1912" s="6">
        <f>tbl_Raw_Data[[#This Row],[Discount_Pct]]*tbl_Raw_Data[[#This Row],[Gross_Amount]]/100</f>
        <v>2.7420000000000004</v>
      </c>
      <c r="W1912" s="6">
        <f>tbl_Raw_Data[[#This Row],[Gross_Amount]]-tbl_Raw_Data[[#This Row],[Discount_Amount]]</f>
        <v>52.098000000000006</v>
      </c>
      <c r="X1912" s="6">
        <f>tbl_Raw_Data[[#This Row],[Net_Amount_Before_Tax]]*tbl_Raw_Data[[#This Row],[Tax_Pct]]/100</f>
        <v>9.3776400000000013</v>
      </c>
      <c r="Y1912" s="6">
        <f>tbl_Raw_Data[[#This Row],[Net_Amount_Before_Tax]]+tbl_Raw_Data[[#This Row],[Tax_Amount]]</f>
        <v>61.475640000000006</v>
      </c>
      <c r="Z1912" s="6">
        <f t="shared" si="149"/>
        <v>0</v>
      </c>
    </row>
    <row r="1913" spans="1:26" x14ac:dyDescent="0.3">
      <c r="A1913" s="23" t="s">
        <v>3266</v>
      </c>
      <c r="B1913" s="34">
        <v>45580</v>
      </c>
      <c r="C1913" s="23" t="s">
        <v>2926</v>
      </c>
      <c r="D1913" s="23" t="s">
        <v>87</v>
      </c>
      <c r="E1913" s="23" t="s">
        <v>88</v>
      </c>
      <c r="F1913" s="23">
        <v>600018</v>
      </c>
      <c r="G1913" s="23" t="s">
        <v>283</v>
      </c>
      <c r="H1913" s="23" t="s">
        <v>284</v>
      </c>
      <c r="I1913" s="23" t="s">
        <v>104</v>
      </c>
      <c r="J1913" s="23" t="s">
        <v>42</v>
      </c>
      <c r="K1913" s="23" t="s">
        <v>57</v>
      </c>
      <c r="L1913" s="23">
        <v>2</v>
      </c>
      <c r="M1913" s="23">
        <v>307.7</v>
      </c>
      <c r="N1913" s="23">
        <v>15</v>
      </c>
      <c r="O1913" s="23">
        <v>12</v>
      </c>
      <c r="P1913" s="23" t="s">
        <v>58</v>
      </c>
      <c r="Q1913" s="23" t="s">
        <v>34</v>
      </c>
      <c r="R1913" s="23">
        <f t="shared" si="145"/>
        <v>1</v>
      </c>
      <c r="S1913" s="23" t="str">
        <f t="shared" si="146"/>
        <v>ORD101912_20241015_CUST02919_MED030</v>
      </c>
      <c r="T1913" s="23">
        <f t="shared" si="147"/>
        <v>1</v>
      </c>
      <c r="U1913" s="6">
        <f t="shared" si="148"/>
        <v>615.4</v>
      </c>
      <c r="V1913" s="6">
        <f>tbl_Raw_Data[[#This Row],[Discount_Pct]]*tbl_Raw_Data[[#This Row],[Gross_Amount]]/100</f>
        <v>92.31</v>
      </c>
      <c r="W1913" s="6">
        <f>tbl_Raw_Data[[#This Row],[Gross_Amount]]-tbl_Raw_Data[[#This Row],[Discount_Amount]]</f>
        <v>523.08999999999992</v>
      </c>
      <c r="X1913" s="6">
        <f>tbl_Raw_Data[[#This Row],[Net_Amount_Before_Tax]]*tbl_Raw_Data[[#This Row],[Tax_Pct]]/100</f>
        <v>62.770799999999987</v>
      </c>
      <c r="Y1913" s="6">
        <f>tbl_Raw_Data[[#This Row],[Net_Amount_Before_Tax]]+tbl_Raw_Data[[#This Row],[Tax_Amount]]</f>
        <v>585.86079999999993</v>
      </c>
      <c r="Z1913" s="6">
        <f t="shared" si="149"/>
        <v>3</v>
      </c>
    </row>
    <row r="1914" spans="1:26" x14ac:dyDescent="0.3">
      <c r="A1914" s="23" t="s">
        <v>3267</v>
      </c>
      <c r="B1914" s="34">
        <v>45370</v>
      </c>
      <c r="C1914" s="23" t="s">
        <v>1656</v>
      </c>
      <c r="D1914" s="23" t="s">
        <v>92</v>
      </c>
      <c r="E1914" s="23" t="s">
        <v>93</v>
      </c>
      <c r="F1914" s="23">
        <v>560066</v>
      </c>
      <c r="G1914" s="23" t="s">
        <v>61</v>
      </c>
      <c r="H1914" s="23" t="s">
        <v>62</v>
      </c>
      <c r="I1914" s="23" t="s">
        <v>63</v>
      </c>
      <c r="J1914" s="23" t="s">
        <v>64</v>
      </c>
      <c r="K1914" s="23" t="s">
        <v>57</v>
      </c>
      <c r="L1914" s="23">
        <v>1</v>
      </c>
      <c r="M1914" s="23">
        <v>99.35</v>
      </c>
      <c r="N1914" s="23">
        <v>0</v>
      </c>
      <c r="O1914" s="23">
        <v>12</v>
      </c>
      <c r="P1914" s="23" t="s">
        <v>89</v>
      </c>
      <c r="Q1914" s="23" t="s">
        <v>34</v>
      </c>
      <c r="R1914" s="23">
        <f t="shared" si="145"/>
        <v>1</v>
      </c>
      <c r="S1914" s="23" t="str">
        <f t="shared" si="146"/>
        <v>ORD101913_20240319_CUST03254_MED004</v>
      </c>
      <c r="T1914" s="23">
        <f t="shared" si="147"/>
        <v>1</v>
      </c>
      <c r="U1914" s="6">
        <f t="shared" si="148"/>
        <v>99.35</v>
      </c>
      <c r="V1914" s="6">
        <f>tbl_Raw_Data[[#This Row],[Discount_Pct]]*tbl_Raw_Data[[#This Row],[Gross_Amount]]/100</f>
        <v>0</v>
      </c>
      <c r="W1914" s="6">
        <f>tbl_Raw_Data[[#This Row],[Gross_Amount]]-tbl_Raw_Data[[#This Row],[Discount_Amount]]</f>
        <v>99.35</v>
      </c>
      <c r="X1914" s="6">
        <f>tbl_Raw_Data[[#This Row],[Net_Amount_Before_Tax]]*tbl_Raw_Data[[#This Row],[Tax_Pct]]/100</f>
        <v>11.921999999999999</v>
      </c>
      <c r="Y1914" s="6">
        <f>tbl_Raw_Data[[#This Row],[Net_Amount_Before_Tax]]+tbl_Raw_Data[[#This Row],[Tax_Amount]]</f>
        <v>111.27199999999999</v>
      </c>
      <c r="Z1914" s="6">
        <f t="shared" si="149"/>
        <v>2</v>
      </c>
    </row>
    <row r="1915" spans="1:26" x14ac:dyDescent="0.3">
      <c r="A1915" s="23" t="s">
        <v>3268</v>
      </c>
      <c r="B1915" s="34">
        <v>45646</v>
      </c>
      <c r="C1915" s="23" t="s">
        <v>3269</v>
      </c>
      <c r="D1915" s="23" t="s">
        <v>72</v>
      </c>
      <c r="E1915" s="23" t="s">
        <v>73</v>
      </c>
      <c r="F1915" s="23">
        <v>302021</v>
      </c>
      <c r="G1915" s="23" t="s">
        <v>160</v>
      </c>
      <c r="H1915" s="23" t="s">
        <v>161</v>
      </c>
      <c r="I1915" s="23" t="s">
        <v>50</v>
      </c>
      <c r="J1915" s="23" t="s">
        <v>23</v>
      </c>
      <c r="K1915" s="23" t="s">
        <v>24</v>
      </c>
      <c r="L1915" s="23">
        <v>3</v>
      </c>
      <c r="M1915" s="23">
        <v>156.68</v>
      </c>
      <c r="N1915" s="23">
        <v>0</v>
      </c>
      <c r="O1915" s="23">
        <v>5</v>
      </c>
      <c r="P1915" s="23" t="s">
        <v>25</v>
      </c>
      <c r="Q1915" s="23" t="s">
        <v>90</v>
      </c>
      <c r="R1915" s="23">
        <f t="shared" si="145"/>
        <v>1</v>
      </c>
      <c r="S1915" s="23" t="str">
        <f t="shared" si="146"/>
        <v>ORD101914_20241220_CUST02820_MED014</v>
      </c>
      <c r="T1915" s="23">
        <f t="shared" si="147"/>
        <v>1</v>
      </c>
      <c r="U1915" s="6">
        <f t="shared" si="148"/>
        <v>470.04</v>
      </c>
      <c r="V1915" s="6">
        <f>tbl_Raw_Data[[#This Row],[Discount_Pct]]*tbl_Raw_Data[[#This Row],[Gross_Amount]]/100</f>
        <v>0</v>
      </c>
      <c r="W1915" s="6">
        <f>tbl_Raw_Data[[#This Row],[Gross_Amount]]-tbl_Raw_Data[[#This Row],[Discount_Amount]]</f>
        <v>470.04</v>
      </c>
      <c r="X1915" s="6">
        <f>tbl_Raw_Data[[#This Row],[Net_Amount_Before_Tax]]*tbl_Raw_Data[[#This Row],[Tax_Pct]]/100</f>
        <v>23.502000000000002</v>
      </c>
      <c r="Y1915" s="6">
        <f>tbl_Raw_Data[[#This Row],[Net_Amount_Before_Tax]]+tbl_Raw_Data[[#This Row],[Tax_Amount]]</f>
        <v>493.54200000000003</v>
      </c>
      <c r="Z1915" s="6">
        <f t="shared" si="149"/>
        <v>3</v>
      </c>
    </row>
    <row r="1916" spans="1:26" x14ac:dyDescent="0.3">
      <c r="A1916" s="23" t="s">
        <v>3270</v>
      </c>
      <c r="B1916" s="34">
        <v>45328</v>
      </c>
      <c r="C1916" s="23" t="s">
        <v>3271</v>
      </c>
      <c r="D1916" s="23" t="s">
        <v>52</v>
      </c>
      <c r="E1916" s="23" t="s">
        <v>52</v>
      </c>
      <c r="F1916" s="23">
        <v>160036</v>
      </c>
      <c r="G1916" s="23" t="s">
        <v>283</v>
      </c>
      <c r="H1916" s="23" t="s">
        <v>284</v>
      </c>
      <c r="I1916" s="23" t="s">
        <v>104</v>
      </c>
      <c r="J1916" s="23" t="s">
        <v>42</v>
      </c>
      <c r="K1916" s="23" t="s">
        <v>57</v>
      </c>
      <c r="L1916" s="23">
        <v>1</v>
      </c>
      <c r="M1916" s="23">
        <v>262.42</v>
      </c>
      <c r="N1916" s="23">
        <v>0</v>
      </c>
      <c r="O1916" s="23">
        <v>12</v>
      </c>
      <c r="P1916" s="23" t="s">
        <v>65</v>
      </c>
      <c r="Q1916" s="23" t="s">
        <v>44</v>
      </c>
      <c r="R1916" s="23">
        <f t="shared" si="145"/>
        <v>1</v>
      </c>
      <c r="S1916" s="23" t="str">
        <f t="shared" si="146"/>
        <v>ORD101915_20240206_CUST03269_MED030</v>
      </c>
      <c r="T1916" s="23">
        <f t="shared" si="147"/>
        <v>1</v>
      </c>
      <c r="U1916" s="6">
        <f t="shared" si="148"/>
        <v>262.42</v>
      </c>
      <c r="V1916" s="6">
        <f>tbl_Raw_Data[[#This Row],[Discount_Pct]]*tbl_Raw_Data[[#This Row],[Gross_Amount]]/100</f>
        <v>0</v>
      </c>
      <c r="W1916" s="6">
        <f>tbl_Raw_Data[[#This Row],[Gross_Amount]]-tbl_Raw_Data[[#This Row],[Discount_Amount]]</f>
        <v>262.42</v>
      </c>
      <c r="X1916" s="6">
        <f>tbl_Raw_Data[[#This Row],[Net_Amount_Before_Tax]]*tbl_Raw_Data[[#This Row],[Tax_Pct]]/100</f>
        <v>31.490400000000001</v>
      </c>
      <c r="Y1916" s="6">
        <f>tbl_Raw_Data[[#This Row],[Net_Amount_Before_Tax]]+tbl_Raw_Data[[#This Row],[Tax_Amount]]</f>
        <v>293.91040000000004</v>
      </c>
      <c r="Z1916" s="6">
        <f t="shared" si="149"/>
        <v>0</v>
      </c>
    </row>
    <row r="1917" spans="1:26" x14ac:dyDescent="0.3">
      <c r="A1917" s="23" t="s">
        <v>3272</v>
      </c>
      <c r="B1917" s="34">
        <v>45617</v>
      </c>
      <c r="C1917" s="23" t="s">
        <v>1169</v>
      </c>
      <c r="D1917" s="23" t="s">
        <v>80</v>
      </c>
      <c r="E1917" s="23" t="s">
        <v>81</v>
      </c>
      <c r="F1917" s="23">
        <v>395010</v>
      </c>
      <c r="G1917" s="23" t="s">
        <v>102</v>
      </c>
      <c r="H1917" s="23" t="s">
        <v>103</v>
      </c>
      <c r="I1917" s="23" t="s">
        <v>104</v>
      </c>
      <c r="J1917" s="23" t="s">
        <v>64</v>
      </c>
      <c r="K1917" s="23" t="s">
        <v>57</v>
      </c>
      <c r="L1917" s="23">
        <v>3</v>
      </c>
      <c r="M1917" s="23">
        <v>99.31</v>
      </c>
      <c r="N1917" s="23">
        <v>0</v>
      </c>
      <c r="O1917" s="23">
        <v>5</v>
      </c>
      <c r="P1917" s="23" t="s">
        <v>33</v>
      </c>
      <c r="Q1917" s="23" t="s">
        <v>34</v>
      </c>
      <c r="R1917" s="23">
        <f t="shared" si="145"/>
        <v>1</v>
      </c>
      <c r="S1917" s="23" t="str">
        <f t="shared" si="146"/>
        <v>ORD101916_20241121_CUST03012_MED029</v>
      </c>
      <c r="T1917" s="23">
        <f t="shared" si="147"/>
        <v>1</v>
      </c>
      <c r="U1917" s="6">
        <f t="shared" si="148"/>
        <v>297.93</v>
      </c>
      <c r="V1917" s="6">
        <f>tbl_Raw_Data[[#This Row],[Discount_Pct]]*tbl_Raw_Data[[#This Row],[Gross_Amount]]/100</f>
        <v>0</v>
      </c>
      <c r="W1917" s="6">
        <f>tbl_Raw_Data[[#This Row],[Gross_Amount]]-tbl_Raw_Data[[#This Row],[Discount_Amount]]</f>
        <v>297.93</v>
      </c>
      <c r="X1917" s="6">
        <f>tbl_Raw_Data[[#This Row],[Net_Amount_Before_Tax]]*tbl_Raw_Data[[#This Row],[Tax_Pct]]/100</f>
        <v>14.896500000000001</v>
      </c>
      <c r="Y1917" s="6">
        <f>tbl_Raw_Data[[#This Row],[Net_Amount_Before_Tax]]+tbl_Raw_Data[[#This Row],[Tax_Amount]]</f>
        <v>312.82650000000001</v>
      </c>
      <c r="Z1917" s="6">
        <f t="shared" si="149"/>
        <v>2</v>
      </c>
    </row>
    <row r="1918" spans="1:26" x14ac:dyDescent="0.3">
      <c r="A1918" s="23" t="s">
        <v>3273</v>
      </c>
      <c r="B1918" s="34">
        <v>45862</v>
      </c>
      <c r="C1918" s="23" t="s">
        <v>3048</v>
      </c>
      <c r="D1918" s="23" t="s">
        <v>92</v>
      </c>
      <c r="E1918" s="23" t="s">
        <v>93</v>
      </c>
      <c r="F1918" s="23">
        <v>560066</v>
      </c>
      <c r="G1918" s="23" t="s">
        <v>154</v>
      </c>
      <c r="H1918" s="23" t="s">
        <v>155</v>
      </c>
      <c r="I1918" s="23" t="s">
        <v>134</v>
      </c>
      <c r="J1918" s="23" t="s">
        <v>156</v>
      </c>
      <c r="K1918" s="23" t="s">
        <v>57</v>
      </c>
      <c r="L1918" s="23">
        <v>1</v>
      </c>
      <c r="M1918" s="23">
        <v>50.01</v>
      </c>
      <c r="N1918" s="23">
        <v>0</v>
      </c>
      <c r="O1918" s="23">
        <v>5</v>
      </c>
      <c r="P1918" s="23" t="s">
        <v>43</v>
      </c>
      <c r="Q1918" s="23" t="s">
        <v>26</v>
      </c>
      <c r="R1918" s="23">
        <f t="shared" si="145"/>
        <v>1</v>
      </c>
      <c r="S1918" s="23" t="str">
        <f t="shared" si="146"/>
        <v>ORD101917_20250724_CUST01862_MED006</v>
      </c>
      <c r="T1918" s="23">
        <f t="shared" si="147"/>
        <v>1</v>
      </c>
      <c r="U1918" s="6">
        <f t="shared" si="148"/>
        <v>50.01</v>
      </c>
      <c r="V1918" s="6">
        <f>tbl_Raw_Data[[#This Row],[Discount_Pct]]*tbl_Raw_Data[[#This Row],[Gross_Amount]]/100</f>
        <v>0</v>
      </c>
      <c r="W1918" s="6">
        <f>tbl_Raw_Data[[#This Row],[Gross_Amount]]-tbl_Raw_Data[[#This Row],[Discount_Amount]]</f>
        <v>50.01</v>
      </c>
      <c r="X1918" s="6">
        <f>tbl_Raw_Data[[#This Row],[Net_Amount_Before_Tax]]*tbl_Raw_Data[[#This Row],[Tax_Pct]]/100</f>
        <v>2.5004999999999997</v>
      </c>
      <c r="Y1918" s="6">
        <f>tbl_Raw_Data[[#This Row],[Net_Amount_Before_Tax]]+tbl_Raw_Data[[#This Row],[Tax_Amount]]</f>
        <v>52.5105</v>
      </c>
      <c r="Z1918" s="6">
        <f t="shared" si="149"/>
        <v>2</v>
      </c>
    </row>
    <row r="1919" spans="1:26" x14ac:dyDescent="0.3">
      <c r="A1919" s="23" t="s">
        <v>3274</v>
      </c>
      <c r="B1919" s="34">
        <v>45993</v>
      </c>
      <c r="C1919" s="23" t="s">
        <v>3071</v>
      </c>
      <c r="D1919" s="23" t="s">
        <v>87</v>
      </c>
      <c r="E1919" s="23" t="s">
        <v>88</v>
      </c>
      <c r="F1919" s="23">
        <v>600001</v>
      </c>
      <c r="G1919" s="23" t="s">
        <v>233</v>
      </c>
      <c r="H1919" s="23" t="s">
        <v>234</v>
      </c>
      <c r="I1919" s="23" t="s">
        <v>104</v>
      </c>
      <c r="J1919" s="23" t="s">
        <v>42</v>
      </c>
      <c r="K1919" s="23" t="s">
        <v>24</v>
      </c>
      <c r="L1919" s="23">
        <v>4</v>
      </c>
      <c r="M1919" s="23">
        <v>147.49</v>
      </c>
      <c r="N1919" s="23">
        <v>15</v>
      </c>
      <c r="O1919" s="23">
        <v>5</v>
      </c>
      <c r="P1919" s="23" t="s">
        <v>58</v>
      </c>
      <c r="Q1919" s="23" t="s">
        <v>34</v>
      </c>
      <c r="R1919" s="23">
        <f t="shared" si="145"/>
        <v>1</v>
      </c>
      <c r="S1919" s="23" t="str">
        <f t="shared" si="146"/>
        <v>ORD101918_20251202_CUST03322_MED019</v>
      </c>
      <c r="T1919" s="23">
        <f t="shared" si="147"/>
        <v>1</v>
      </c>
      <c r="U1919" s="6">
        <f t="shared" si="148"/>
        <v>589.96</v>
      </c>
      <c r="V1919" s="6">
        <f>tbl_Raw_Data[[#This Row],[Discount_Pct]]*tbl_Raw_Data[[#This Row],[Gross_Amount]]/100</f>
        <v>88.494000000000014</v>
      </c>
      <c r="W1919" s="6">
        <f>tbl_Raw_Data[[#This Row],[Gross_Amount]]-tbl_Raw_Data[[#This Row],[Discount_Amount]]</f>
        <v>501.46600000000001</v>
      </c>
      <c r="X1919" s="6">
        <f>tbl_Raw_Data[[#This Row],[Net_Amount_Before_Tax]]*tbl_Raw_Data[[#This Row],[Tax_Pct]]/100</f>
        <v>25.0733</v>
      </c>
      <c r="Y1919" s="6">
        <f>tbl_Raw_Data[[#This Row],[Net_Amount_Before_Tax]]+tbl_Raw_Data[[#This Row],[Tax_Amount]]</f>
        <v>526.53930000000003</v>
      </c>
      <c r="Z1919" s="6">
        <f t="shared" si="149"/>
        <v>3</v>
      </c>
    </row>
    <row r="1920" spans="1:26" x14ac:dyDescent="0.3">
      <c r="A1920" s="23" t="s">
        <v>3275</v>
      </c>
      <c r="B1920" s="34">
        <v>45588</v>
      </c>
      <c r="C1920" s="23" t="s">
        <v>2771</v>
      </c>
      <c r="D1920" s="23" t="s">
        <v>87</v>
      </c>
      <c r="E1920" s="23" t="s">
        <v>88</v>
      </c>
      <c r="F1920" s="23">
        <v>600096</v>
      </c>
      <c r="G1920" s="23" t="s">
        <v>224</v>
      </c>
      <c r="H1920" s="23" t="s">
        <v>225</v>
      </c>
      <c r="I1920" s="23" t="s">
        <v>147</v>
      </c>
      <c r="J1920" s="23" t="s">
        <v>23</v>
      </c>
      <c r="K1920" s="23" t="s">
        <v>24</v>
      </c>
      <c r="L1920" s="23">
        <v>4</v>
      </c>
      <c r="M1920" s="23">
        <v>53.04</v>
      </c>
      <c r="N1920" s="23">
        <v>5</v>
      </c>
      <c r="O1920" s="23">
        <v>12</v>
      </c>
      <c r="P1920" s="23" t="s">
        <v>89</v>
      </c>
      <c r="Q1920" s="23" t="s">
        <v>44</v>
      </c>
      <c r="R1920" s="23">
        <f t="shared" si="145"/>
        <v>1</v>
      </c>
      <c r="S1920" s="23" t="str">
        <f t="shared" si="146"/>
        <v>ORD101919_20241023_CUST01206_MED015</v>
      </c>
      <c r="T1920" s="23">
        <f t="shared" si="147"/>
        <v>1</v>
      </c>
      <c r="U1920" s="6">
        <f t="shared" si="148"/>
        <v>212.16</v>
      </c>
      <c r="V1920" s="6">
        <f>tbl_Raw_Data[[#This Row],[Discount_Pct]]*tbl_Raw_Data[[#This Row],[Gross_Amount]]/100</f>
        <v>10.607999999999999</v>
      </c>
      <c r="W1920" s="6">
        <f>tbl_Raw_Data[[#This Row],[Gross_Amount]]-tbl_Raw_Data[[#This Row],[Discount_Amount]]</f>
        <v>201.55199999999999</v>
      </c>
      <c r="X1920" s="6">
        <f>tbl_Raw_Data[[#This Row],[Net_Amount_Before_Tax]]*tbl_Raw_Data[[#This Row],[Tax_Pct]]/100</f>
        <v>24.186239999999998</v>
      </c>
      <c r="Y1920" s="6">
        <f>tbl_Raw_Data[[#This Row],[Net_Amount_Before_Tax]]+tbl_Raw_Data[[#This Row],[Tax_Amount]]</f>
        <v>225.73823999999999</v>
      </c>
      <c r="Z1920" s="6">
        <f t="shared" si="149"/>
        <v>1</v>
      </c>
    </row>
    <row r="1921" spans="1:26" x14ac:dyDescent="0.3">
      <c r="A1921" s="23" t="s">
        <v>3275</v>
      </c>
      <c r="B1921" s="34">
        <v>45767</v>
      </c>
      <c r="C1921" s="23" t="s">
        <v>363</v>
      </c>
      <c r="D1921" s="23" t="s">
        <v>183</v>
      </c>
      <c r="E1921" s="23" t="s">
        <v>184</v>
      </c>
      <c r="F1921" s="23">
        <v>122009</v>
      </c>
      <c r="G1921" s="23" t="s">
        <v>154</v>
      </c>
      <c r="H1921" s="23" t="s">
        <v>155</v>
      </c>
      <c r="I1921" s="23" t="s">
        <v>134</v>
      </c>
      <c r="J1921" s="23" t="s">
        <v>156</v>
      </c>
      <c r="K1921" s="23" t="s">
        <v>57</v>
      </c>
      <c r="L1921" s="23">
        <v>1</v>
      </c>
      <c r="M1921" s="23">
        <v>44.15</v>
      </c>
      <c r="N1921" s="23">
        <v>10</v>
      </c>
      <c r="O1921" s="23">
        <v>12</v>
      </c>
      <c r="P1921" s="23" t="s">
        <v>25</v>
      </c>
      <c r="Q1921" s="23" t="s">
        <v>44</v>
      </c>
      <c r="R1921" s="23">
        <f t="shared" si="145"/>
        <v>1</v>
      </c>
      <c r="S1921" s="23" t="str">
        <f t="shared" si="146"/>
        <v>ORD101919_20250420_CUST00086_MED006</v>
      </c>
      <c r="T1921" s="23">
        <f t="shared" si="147"/>
        <v>1</v>
      </c>
      <c r="U1921" s="6">
        <f t="shared" si="148"/>
        <v>44.15</v>
      </c>
      <c r="V1921" s="6">
        <f>tbl_Raw_Data[[#This Row],[Discount_Pct]]*tbl_Raw_Data[[#This Row],[Gross_Amount]]/100</f>
        <v>4.415</v>
      </c>
      <c r="W1921" s="6">
        <f>tbl_Raw_Data[[#This Row],[Gross_Amount]]-tbl_Raw_Data[[#This Row],[Discount_Amount]]</f>
        <v>39.734999999999999</v>
      </c>
      <c r="X1921" s="6">
        <f>tbl_Raw_Data[[#This Row],[Net_Amount_Before_Tax]]*tbl_Raw_Data[[#This Row],[Tax_Pct]]/100</f>
        <v>4.7682000000000002</v>
      </c>
      <c r="Y1921" s="6">
        <f>tbl_Raw_Data[[#This Row],[Net_Amount_Before_Tax]]+tbl_Raw_Data[[#This Row],[Tax_Amount]]</f>
        <v>44.5032</v>
      </c>
      <c r="Z1921" s="6">
        <f t="shared" si="149"/>
        <v>1</v>
      </c>
    </row>
    <row r="1922" spans="1:26" x14ac:dyDescent="0.3">
      <c r="A1922" s="23" t="s">
        <v>3276</v>
      </c>
      <c r="B1922" s="34">
        <v>45990</v>
      </c>
      <c r="C1922" s="23" t="s">
        <v>3277</v>
      </c>
      <c r="D1922" s="23" t="s">
        <v>142</v>
      </c>
      <c r="E1922" s="23" t="s">
        <v>81</v>
      </c>
      <c r="F1922" s="23">
        <v>380015</v>
      </c>
      <c r="G1922" s="23" t="s">
        <v>185</v>
      </c>
      <c r="H1922" s="23" t="s">
        <v>186</v>
      </c>
      <c r="I1922" s="23" t="s">
        <v>76</v>
      </c>
      <c r="J1922" s="23" t="s">
        <v>187</v>
      </c>
      <c r="K1922" s="23" t="s">
        <v>57</v>
      </c>
      <c r="L1922" s="23">
        <v>2</v>
      </c>
      <c r="M1922" s="23">
        <v>98.91</v>
      </c>
      <c r="N1922" s="23">
        <v>5</v>
      </c>
      <c r="O1922" s="23">
        <v>18</v>
      </c>
      <c r="P1922" s="23" t="s">
        <v>43</v>
      </c>
      <c r="Q1922" s="23" t="s">
        <v>44</v>
      </c>
      <c r="R1922" s="23">
        <f t="shared" ref="R1922:R1985" si="150">COUNTIFS($A$2:$A$8001,A1922,$B$2:$B$8001,B1922,$C$2:$C$8001,C1922,$G$2:$G$8001,G1922)</f>
        <v>1</v>
      </c>
      <c r="S1922" s="23" t="str">
        <f t="shared" ref="S1922:S1985" si="151">A1922&amp;"_"&amp;TEXT(B1922,"yyyymmdd")&amp;"_"&amp;C1922&amp;"_"&amp;G1922</f>
        <v>ORD101921_20251129_CUST01836_MED009</v>
      </c>
      <c r="T1922" s="23">
        <f t="shared" ref="T1922:T1985" si="152">COUNTIF($S$2:$S$8001,S1922)</f>
        <v>1</v>
      </c>
      <c r="U1922" s="6">
        <f t="shared" ref="U1922:U1985" si="153">L1922*M1922</f>
        <v>197.82</v>
      </c>
      <c r="V1922" s="6">
        <f>tbl_Raw_Data[[#This Row],[Discount_Pct]]*tbl_Raw_Data[[#This Row],[Gross_Amount]]/100</f>
        <v>9.8909999999999982</v>
      </c>
      <c r="W1922" s="6">
        <f>tbl_Raw_Data[[#This Row],[Gross_Amount]]-tbl_Raw_Data[[#This Row],[Discount_Amount]]</f>
        <v>187.929</v>
      </c>
      <c r="X1922" s="6">
        <f>tbl_Raw_Data[[#This Row],[Net_Amount_Before_Tax]]*tbl_Raw_Data[[#This Row],[Tax_Pct]]/100</f>
        <v>33.827220000000004</v>
      </c>
      <c r="Y1922" s="6">
        <f>tbl_Raw_Data[[#This Row],[Net_Amount_Before_Tax]]+tbl_Raw_Data[[#This Row],[Tax_Amount]]</f>
        <v>221.75622000000001</v>
      </c>
      <c r="Z1922" s="6">
        <f t="shared" ref="Z1922:Z1985" si="154">COUNTIFS($C$2:$C$8001,C1922,$Q$2:$Q$8001,"Delivered")</f>
        <v>0</v>
      </c>
    </row>
    <row r="1923" spans="1:26" x14ac:dyDescent="0.3">
      <c r="A1923" s="23" t="s">
        <v>3278</v>
      </c>
      <c r="B1923" s="34">
        <v>45566</v>
      </c>
      <c r="C1923" s="23" t="s">
        <v>3279</v>
      </c>
      <c r="D1923" s="23" t="s">
        <v>142</v>
      </c>
      <c r="E1923" s="23" t="s">
        <v>81</v>
      </c>
      <c r="F1923" s="23">
        <v>380061</v>
      </c>
      <c r="G1923" s="23" t="s">
        <v>283</v>
      </c>
      <c r="H1923" s="23" t="s">
        <v>284</v>
      </c>
      <c r="I1923" s="23" t="s">
        <v>104</v>
      </c>
      <c r="J1923" s="23" t="s">
        <v>42</v>
      </c>
      <c r="K1923" s="23" t="s">
        <v>57</v>
      </c>
      <c r="L1923" s="23">
        <v>2</v>
      </c>
      <c r="M1923" s="23">
        <v>275.33999999999997</v>
      </c>
      <c r="N1923" s="23">
        <v>0</v>
      </c>
      <c r="O1923" s="23">
        <v>5</v>
      </c>
      <c r="P1923" s="23" t="s">
        <v>43</v>
      </c>
      <c r="Q1923" s="23" t="s">
        <v>34</v>
      </c>
      <c r="R1923" s="23">
        <f t="shared" si="150"/>
        <v>1</v>
      </c>
      <c r="S1923" s="23" t="str">
        <f t="shared" si="151"/>
        <v>ORD101922_20241001_CUST00758_MED030</v>
      </c>
      <c r="T1923" s="23">
        <f t="shared" si="152"/>
        <v>1</v>
      </c>
      <c r="U1923" s="6">
        <f t="shared" si="153"/>
        <v>550.67999999999995</v>
      </c>
      <c r="V1923" s="6">
        <f>tbl_Raw_Data[[#This Row],[Discount_Pct]]*tbl_Raw_Data[[#This Row],[Gross_Amount]]/100</f>
        <v>0</v>
      </c>
      <c r="W1923" s="6">
        <f>tbl_Raw_Data[[#This Row],[Gross_Amount]]-tbl_Raw_Data[[#This Row],[Discount_Amount]]</f>
        <v>550.67999999999995</v>
      </c>
      <c r="X1923" s="6">
        <f>tbl_Raw_Data[[#This Row],[Net_Amount_Before_Tax]]*tbl_Raw_Data[[#This Row],[Tax_Pct]]/100</f>
        <v>27.533999999999995</v>
      </c>
      <c r="Y1923" s="6">
        <f>tbl_Raw_Data[[#This Row],[Net_Amount_Before_Tax]]+tbl_Raw_Data[[#This Row],[Tax_Amount]]</f>
        <v>578.21399999999994</v>
      </c>
      <c r="Z1923" s="6">
        <f t="shared" si="154"/>
        <v>3</v>
      </c>
    </row>
    <row r="1924" spans="1:26" x14ac:dyDescent="0.3">
      <c r="A1924" s="23" t="s">
        <v>3280</v>
      </c>
      <c r="B1924" s="34">
        <v>45700</v>
      </c>
      <c r="C1924" s="23" t="s">
        <v>3281</v>
      </c>
      <c r="D1924" s="23" t="s">
        <v>72</v>
      </c>
      <c r="E1924" s="23" t="s">
        <v>73</v>
      </c>
      <c r="F1924" s="23">
        <v>302033</v>
      </c>
      <c r="G1924" s="23" t="s">
        <v>68</v>
      </c>
      <c r="H1924" s="23" t="s">
        <v>69</v>
      </c>
      <c r="I1924" s="23" t="s">
        <v>55</v>
      </c>
      <c r="J1924" s="23" t="s">
        <v>56</v>
      </c>
      <c r="K1924" s="23" t="s">
        <v>24</v>
      </c>
      <c r="L1924" s="23">
        <v>1</v>
      </c>
      <c r="M1924" s="23">
        <v>29.21</v>
      </c>
      <c r="N1924" s="23">
        <v>0</v>
      </c>
      <c r="O1924" s="23">
        <v>5</v>
      </c>
      <c r="P1924" s="23" t="s">
        <v>58</v>
      </c>
      <c r="Q1924" s="23" t="s">
        <v>34</v>
      </c>
      <c r="R1924" s="23">
        <f t="shared" si="150"/>
        <v>1</v>
      </c>
      <c r="S1924" s="23" t="str">
        <f t="shared" si="151"/>
        <v>ORD101923_20250212_CUST01431_MED003</v>
      </c>
      <c r="T1924" s="23">
        <f t="shared" si="152"/>
        <v>1</v>
      </c>
      <c r="U1924" s="6">
        <f t="shared" si="153"/>
        <v>29.21</v>
      </c>
      <c r="V1924" s="6">
        <f>tbl_Raw_Data[[#This Row],[Discount_Pct]]*tbl_Raw_Data[[#This Row],[Gross_Amount]]/100</f>
        <v>0</v>
      </c>
      <c r="W1924" s="6">
        <f>tbl_Raw_Data[[#This Row],[Gross_Amount]]-tbl_Raw_Data[[#This Row],[Discount_Amount]]</f>
        <v>29.21</v>
      </c>
      <c r="X1924" s="6">
        <f>tbl_Raw_Data[[#This Row],[Net_Amount_Before_Tax]]*tbl_Raw_Data[[#This Row],[Tax_Pct]]/100</f>
        <v>1.4605000000000001</v>
      </c>
      <c r="Y1924" s="6">
        <f>tbl_Raw_Data[[#This Row],[Net_Amount_Before_Tax]]+tbl_Raw_Data[[#This Row],[Tax_Amount]]</f>
        <v>30.670500000000001</v>
      </c>
      <c r="Z1924" s="6">
        <f t="shared" si="154"/>
        <v>1</v>
      </c>
    </row>
    <row r="1925" spans="1:26" x14ac:dyDescent="0.3">
      <c r="A1925" s="23" t="s">
        <v>3282</v>
      </c>
      <c r="B1925" s="34">
        <v>45584</v>
      </c>
      <c r="C1925" s="23" t="s">
        <v>3283</v>
      </c>
      <c r="D1925" s="23" t="s">
        <v>159</v>
      </c>
      <c r="E1925" s="23" t="s">
        <v>47</v>
      </c>
      <c r="F1925" s="23">
        <v>400001</v>
      </c>
      <c r="G1925" s="23" t="s">
        <v>196</v>
      </c>
      <c r="H1925" s="23" t="s">
        <v>197</v>
      </c>
      <c r="I1925" s="23" t="s">
        <v>32</v>
      </c>
      <c r="J1925" s="23" t="s">
        <v>42</v>
      </c>
      <c r="K1925" s="23" t="s">
        <v>24</v>
      </c>
      <c r="L1925" s="23">
        <v>4</v>
      </c>
      <c r="M1925" s="23">
        <v>28.45</v>
      </c>
      <c r="N1925" s="23">
        <v>10</v>
      </c>
      <c r="O1925" s="23">
        <v>5</v>
      </c>
      <c r="P1925" s="23" t="s">
        <v>43</v>
      </c>
      <c r="Q1925" s="23" t="s">
        <v>44</v>
      </c>
      <c r="R1925" s="23">
        <f t="shared" si="150"/>
        <v>1</v>
      </c>
      <c r="S1925" s="23" t="str">
        <f t="shared" si="151"/>
        <v>ORD101924_20241019_CUST00480_MED011</v>
      </c>
      <c r="T1925" s="23">
        <f t="shared" si="152"/>
        <v>1</v>
      </c>
      <c r="U1925" s="6">
        <f t="shared" si="153"/>
        <v>113.8</v>
      </c>
      <c r="V1925" s="6">
        <f>tbl_Raw_Data[[#This Row],[Discount_Pct]]*tbl_Raw_Data[[#This Row],[Gross_Amount]]/100</f>
        <v>11.38</v>
      </c>
      <c r="W1925" s="6">
        <f>tbl_Raw_Data[[#This Row],[Gross_Amount]]-tbl_Raw_Data[[#This Row],[Discount_Amount]]</f>
        <v>102.42</v>
      </c>
      <c r="X1925" s="6">
        <f>tbl_Raw_Data[[#This Row],[Net_Amount_Before_Tax]]*tbl_Raw_Data[[#This Row],[Tax_Pct]]/100</f>
        <v>5.1210000000000004</v>
      </c>
      <c r="Y1925" s="6">
        <f>tbl_Raw_Data[[#This Row],[Net_Amount_Before_Tax]]+tbl_Raw_Data[[#This Row],[Tax_Amount]]</f>
        <v>107.541</v>
      </c>
      <c r="Z1925" s="6">
        <f t="shared" si="154"/>
        <v>3</v>
      </c>
    </row>
    <row r="1926" spans="1:26" x14ac:dyDescent="0.3">
      <c r="A1926" s="23" t="s">
        <v>3284</v>
      </c>
      <c r="B1926" s="34">
        <v>45972</v>
      </c>
      <c r="C1926" s="23" t="s">
        <v>1707</v>
      </c>
      <c r="D1926" s="23" t="s">
        <v>123</v>
      </c>
      <c r="E1926" s="23" t="s">
        <v>101</v>
      </c>
      <c r="F1926" s="23">
        <v>226021</v>
      </c>
      <c r="G1926" s="23" t="s">
        <v>138</v>
      </c>
      <c r="H1926" s="23" t="s">
        <v>139</v>
      </c>
      <c r="I1926" s="23" t="s">
        <v>50</v>
      </c>
      <c r="J1926" s="23" t="s">
        <v>140</v>
      </c>
      <c r="K1926" s="23" t="s">
        <v>24</v>
      </c>
      <c r="L1926" s="23">
        <v>1</v>
      </c>
      <c r="M1926" s="23">
        <v>151.36000000000001</v>
      </c>
      <c r="N1926" s="23">
        <v>10</v>
      </c>
      <c r="O1926" s="23">
        <v>5</v>
      </c>
      <c r="P1926" s="23" t="s">
        <v>43</v>
      </c>
      <c r="Q1926" s="23" t="s">
        <v>34</v>
      </c>
      <c r="R1926" s="23">
        <f t="shared" si="150"/>
        <v>1</v>
      </c>
      <c r="S1926" s="23" t="str">
        <f t="shared" si="151"/>
        <v>ORD101925_20251111_CUST02872_MED013</v>
      </c>
      <c r="T1926" s="23">
        <f t="shared" si="152"/>
        <v>1</v>
      </c>
      <c r="U1926" s="6">
        <f t="shared" si="153"/>
        <v>151.36000000000001</v>
      </c>
      <c r="V1926" s="6">
        <f>tbl_Raw_Data[[#This Row],[Discount_Pct]]*tbl_Raw_Data[[#This Row],[Gross_Amount]]/100</f>
        <v>15.136000000000001</v>
      </c>
      <c r="W1926" s="6">
        <f>tbl_Raw_Data[[#This Row],[Gross_Amount]]-tbl_Raw_Data[[#This Row],[Discount_Amount]]</f>
        <v>136.22400000000002</v>
      </c>
      <c r="X1926" s="6">
        <f>tbl_Raw_Data[[#This Row],[Net_Amount_Before_Tax]]*tbl_Raw_Data[[#This Row],[Tax_Pct]]/100</f>
        <v>6.8112000000000013</v>
      </c>
      <c r="Y1926" s="6">
        <f>tbl_Raw_Data[[#This Row],[Net_Amount_Before_Tax]]+tbl_Raw_Data[[#This Row],[Tax_Amount]]</f>
        <v>143.03520000000003</v>
      </c>
      <c r="Z1926" s="6">
        <f t="shared" si="154"/>
        <v>2</v>
      </c>
    </row>
    <row r="1927" spans="1:26" x14ac:dyDescent="0.3">
      <c r="A1927" s="23" t="s">
        <v>3285</v>
      </c>
      <c r="B1927" s="34">
        <v>45476</v>
      </c>
      <c r="C1927" s="23" t="s">
        <v>3286</v>
      </c>
      <c r="D1927" s="23" t="s">
        <v>130</v>
      </c>
      <c r="E1927" s="23" t="s">
        <v>131</v>
      </c>
      <c r="F1927" s="23">
        <v>700102</v>
      </c>
      <c r="G1927" s="23" t="s">
        <v>138</v>
      </c>
      <c r="H1927" s="23" t="s">
        <v>139</v>
      </c>
      <c r="I1927" s="23" t="s">
        <v>50</v>
      </c>
      <c r="J1927" s="23" t="s">
        <v>140</v>
      </c>
      <c r="K1927" s="23" t="s">
        <v>24</v>
      </c>
      <c r="L1927" s="23">
        <v>1</v>
      </c>
      <c r="M1927" s="23">
        <v>169.45</v>
      </c>
      <c r="N1927" s="23">
        <v>10</v>
      </c>
      <c r="O1927" s="23">
        <v>5</v>
      </c>
      <c r="P1927" s="23" t="s">
        <v>65</v>
      </c>
      <c r="Q1927" s="23" t="s">
        <v>34</v>
      </c>
      <c r="R1927" s="23">
        <f t="shared" si="150"/>
        <v>1</v>
      </c>
      <c r="S1927" s="23" t="str">
        <f t="shared" si="151"/>
        <v>ORD101926_20240703_CUST00176_MED013</v>
      </c>
      <c r="T1927" s="23">
        <f t="shared" si="152"/>
        <v>1</v>
      </c>
      <c r="U1927" s="6">
        <f t="shared" si="153"/>
        <v>169.45</v>
      </c>
      <c r="V1927" s="6">
        <f>tbl_Raw_Data[[#This Row],[Discount_Pct]]*tbl_Raw_Data[[#This Row],[Gross_Amount]]/100</f>
        <v>16.945</v>
      </c>
      <c r="W1927" s="6">
        <f>tbl_Raw_Data[[#This Row],[Gross_Amount]]-tbl_Raw_Data[[#This Row],[Discount_Amount]]</f>
        <v>152.505</v>
      </c>
      <c r="X1927" s="6">
        <f>tbl_Raw_Data[[#This Row],[Net_Amount_Before_Tax]]*tbl_Raw_Data[[#This Row],[Tax_Pct]]/100</f>
        <v>7.6252499999999994</v>
      </c>
      <c r="Y1927" s="6">
        <f>tbl_Raw_Data[[#This Row],[Net_Amount_Before_Tax]]+tbl_Raw_Data[[#This Row],[Tax_Amount]]</f>
        <v>160.13024999999999</v>
      </c>
      <c r="Z1927" s="6">
        <f t="shared" si="154"/>
        <v>1</v>
      </c>
    </row>
    <row r="1928" spans="1:26" x14ac:dyDescent="0.3">
      <c r="A1928" s="23" t="s">
        <v>3287</v>
      </c>
      <c r="B1928" s="34">
        <v>45401</v>
      </c>
      <c r="C1928" s="23" t="s">
        <v>3288</v>
      </c>
      <c r="D1928" s="23" t="s">
        <v>52</v>
      </c>
      <c r="E1928" s="23" t="s">
        <v>52</v>
      </c>
      <c r="F1928" s="23">
        <v>160017</v>
      </c>
      <c r="G1928" s="23" t="s">
        <v>124</v>
      </c>
      <c r="H1928" s="23" t="s">
        <v>125</v>
      </c>
      <c r="I1928" s="23" t="s">
        <v>104</v>
      </c>
      <c r="J1928" s="23" t="s">
        <v>114</v>
      </c>
      <c r="K1928" s="23" t="s">
        <v>24</v>
      </c>
      <c r="L1928" s="23">
        <v>3</v>
      </c>
      <c r="M1928" s="23">
        <v>102.46</v>
      </c>
      <c r="N1928" s="23">
        <v>5</v>
      </c>
      <c r="O1928" s="23">
        <v>12</v>
      </c>
      <c r="P1928" s="23" t="s">
        <v>58</v>
      </c>
      <c r="Q1928" s="23" t="s">
        <v>34</v>
      </c>
      <c r="R1928" s="23">
        <f t="shared" si="150"/>
        <v>1</v>
      </c>
      <c r="S1928" s="23" t="str">
        <f t="shared" si="151"/>
        <v>ORD101927_20240419_CUST00914_MED018</v>
      </c>
      <c r="T1928" s="23">
        <f t="shared" si="152"/>
        <v>1</v>
      </c>
      <c r="U1928" s="6">
        <f t="shared" si="153"/>
        <v>307.38</v>
      </c>
      <c r="V1928" s="6">
        <f>tbl_Raw_Data[[#This Row],[Discount_Pct]]*tbl_Raw_Data[[#This Row],[Gross_Amount]]/100</f>
        <v>15.369000000000002</v>
      </c>
      <c r="W1928" s="6">
        <f>tbl_Raw_Data[[#This Row],[Gross_Amount]]-tbl_Raw_Data[[#This Row],[Discount_Amount]]</f>
        <v>292.01099999999997</v>
      </c>
      <c r="X1928" s="6">
        <f>tbl_Raw_Data[[#This Row],[Net_Amount_Before_Tax]]*tbl_Raw_Data[[#This Row],[Tax_Pct]]/100</f>
        <v>35.041319999999999</v>
      </c>
      <c r="Y1928" s="6">
        <f>tbl_Raw_Data[[#This Row],[Net_Amount_Before_Tax]]+tbl_Raw_Data[[#This Row],[Tax_Amount]]</f>
        <v>327.05231999999995</v>
      </c>
      <c r="Z1928" s="6">
        <f t="shared" si="154"/>
        <v>3</v>
      </c>
    </row>
    <row r="1929" spans="1:26" x14ac:dyDescent="0.3">
      <c r="A1929" s="23" t="s">
        <v>3287</v>
      </c>
      <c r="B1929" s="34">
        <v>45949</v>
      </c>
      <c r="C1929" s="23" t="s">
        <v>2948</v>
      </c>
      <c r="D1929" s="23" t="s">
        <v>92</v>
      </c>
      <c r="E1929" s="23" t="s">
        <v>93</v>
      </c>
      <c r="F1929" s="23">
        <v>560038</v>
      </c>
      <c r="G1929" s="23" t="s">
        <v>48</v>
      </c>
      <c r="H1929" s="23" t="s">
        <v>49</v>
      </c>
      <c r="I1929" s="23" t="s">
        <v>50</v>
      </c>
      <c r="J1929" s="23" t="s">
        <v>23</v>
      </c>
      <c r="K1929" s="23" t="s">
        <v>24</v>
      </c>
      <c r="L1929" s="23">
        <v>1</v>
      </c>
      <c r="M1929" s="23">
        <v>125.01</v>
      </c>
      <c r="N1929" s="23">
        <v>0</v>
      </c>
      <c r="O1929" s="23">
        <v>5</v>
      </c>
      <c r="P1929" s="23" t="s">
        <v>58</v>
      </c>
      <c r="Q1929" s="23" t="s">
        <v>34</v>
      </c>
      <c r="R1929" s="23">
        <f t="shared" si="150"/>
        <v>1</v>
      </c>
      <c r="S1929" s="23" t="str">
        <f t="shared" si="151"/>
        <v>ORD101927_20251019_CUST00343_MED028</v>
      </c>
      <c r="T1929" s="23">
        <f t="shared" si="152"/>
        <v>1</v>
      </c>
      <c r="U1929" s="6">
        <f t="shared" si="153"/>
        <v>125.01</v>
      </c>
      <c r="V1929" s="6">
        <f>tbl_Raw_Data[[#This Row],[Discount_Pct]]*tbl_Raw_Data[[#This Row],[Gross_Amount]]/100</f>
        <v>0</v>
      </c>
      <c r="W1929" s="6">
        <f>tbl_Raw_Data[[#This Row],[Gross_Amount]]-tbl_Raw_Data[[#This Row],[Discount_Amount]]</f>
        <v>125.01</v>
      </c>
      <c r="X1929" s="6">
        <f>tbl_Raw_Data[[#This Row],[Net_Amount_Before_Tax]]*tbl_Raw_Data[[#This Row],[Tax_Pct]]/100</f>
        <v>6.2505000000000006</v>
      </c>
      <c r="Y1929" s="6">
        <f>tbl_Raw_Data[[#This Row],[Net_Amount_Before_Tax]]+tbl_Raw_Data[[#This Row],[Tax_Amount]]</f>
        <v>131.26050000000001</v>
      </c>
      <c r="Z1929" s="6">
        <f t="shared" si="154"/>
        <v>3</v>
      </c>
    </row>
    <row r="1930" spans="1:26" x14ac:dyDescent="0.3">
      <c r="A1930" s="23" t="s">
        <v>3289</v>
      </c>
      <c r="B1930" s="34">
        <v>45407</v>
      </c>
      <c r="C1930" s="23" t="s">
        <v>3290</v>
      </c>
      <c r="D1930" s="23" t="s">
        <v>46</v>
      </c>
      <c r="E1930" s="23" t="s">
        <v>47</v>
      </c>
      <c r="F1930" s="23">
        <v>411045</v>
      </c>
      <c r="G1930" s="23" t="s">
        <v>124</v>
      </c>
      <c r="H1930" s="23" t="s">
        <v>125</v>
      </c>
      <c r="I1930" s="23" t="s">
        <v>104</v>
      </c>
      <c r="J1930" s="23" t="s">
        <v>114</v>
      </c>
      <c r="K1930" s="23" t="s">
        <v>24</v>
      </c>
      <c r="L1930" s="23">
        <v>1</v>
      </c>
      <c r="M1930" s="23">
        <v>114.72</v>
      </c>
      <c r="N1930" s="23">
        <v>5</v>
      </c>
      <c r="O1930" s="23">
        <v>12</v>
      </c>
      <c r="P1930" s="23" t="s">
        <v>65</v>
      </c>
      <c r="Q1930" s="23" t="s">
        <v>34</v>
      </c>
      <c r="R1930" s="23">
        <f t="shared" si="150"/>
        <v>1</v>
      </c>
      <c r="S1930" s="23" t="str">
        <f t="shared" si="151"/>
        <v>ORD101929_20240425_CUST02914_MED018</v>
      </c>
      <c r="T1930" s="23">
        <f t="shared" si="152"/>
        <v>1</v>
      </c>
      <c r="U1930" s="6">
        <f t="shared" si="153"/>
        <v>114.72</v>
      </c>
      <c r="V1930" s="6">
        <f>tbl_Raw_Data[[#This Row],[Discount_Pct]]*tbl_Raw_Data[[#This Row],[Gross_Amount]]/100</f>
        <v>5.7360000000000007</v>
      </c>
      <c r="W1930" s="6">
        <f>tbl_Raw_Data[[#This Row],[Gross_Amount]]-tbl_Raw_Data[[#This Row],[Discount_Amount]]</f>
        <v>108.98399999999999</v>
      </c>
      <c r="X1930" s="6">
        <f>tbl_Raw_Data[[#This Row],[Net_Amount_Before_Tax]]*tbl_Raw_Data[[#This Row],[Tax_Pct]]/100</f>
        <v>13.07808</v>
      </c>
      <c r="Y1930" s="6">
        <f>tbl_Raw_Data[[#This Row],[Net_Amount_Before_Tax]]+tbl_Raw_Data[[#This Row],[Tax_Amount]]</f>
        <v>122.06207999999999</v>
      </c>
      <c r="Z1930" s="6">
        <f t="shared" si="154"/>
        <v>3</v>
      </c>
    </row>
    <row r="1931" spans="1:26" x14ac:dyDescent="0.3">
      <c r="A1931" s="23" t="s">
        <v>3289</v>
      </c>
      <c r="B1931" s="34">
        <v>45888</v>
      </c>
      <c r="C1931" s="23" t="s">
        <v>91</v>
      </c>
      <c r="D1931" s="23" t="s">
        <v>72</v>
      </c>
      <c r="E1931" s="23" t="s">
        <v>73</v>
      </c>
      <c r="F1931" s="23">
        <v>302017</v>
      </c>
      <c r="G1931" s="23" t="s">
        <v>196</v>
      </c>
      <c r="H1931" s="23" t="s">
        <v>197</v>
      </c>
      <c r="I1931" s="23" t="s">
        <v>32</v>
      </c>
      <c r="J1931" s="23" t="s">
        <v>42</v>
      </c>
      <c r="K1931" s="23" t="s">
        <v>24</v>
      </c>
      <c r="L1931" s="23">
        <v>1</v>
      </c>
      <c r="M1931" s="23">
        <v>25.63</v>
      </c>
      <c r="N1931" s="23">
        <v>5</v>
      </c>
      <c r="O1931" s="23">
        <v>5</v>
      </c>
      <c r="P1931" s="23" t="s">
        <v>58</v>
      </c>
      <c r="Q1931" s="23" t="s">
        <v>34</v>
      </c>
      <c r="R1931" s="23">
        <f t="shared" si="150"/>
        <v>1</v>
      </c>
      <c r="S1931" s="23" t="str">
        <f t="shared" si="151"/>
        <v>ORD101929_20250819_CUST00450_MED011</v>
      </c>
      <c r="T1931" s="23">
        <f t="shared" si="152"/>
        <v>1</v>
      </c>
      <c r="U1931" s="6">
        <f t="shared" si="153"/>
        <v>25.63</v>
      </c>
      <c r="V1931" s="6">
        <f>tbl_Raw_Data[[#This Row],[Discount_Pct]]*tbl_Raw_Data[[#This Row],[Gross_Amount]]/100</f>
        <v>1.2815000000000001</v>
      </c>
      <c r="W1931" s="6">
        <f>tbl_Raw_Data[[#This Row],[Gross_Amount]]-tbl_Raw_Data[[#This Row],[Discount_Amount]]</f>
        <v>24.348499999999998</v>
      </c>
      <c r="X1931" s="6">
        <f>tbl_Raw_Data[[#This Row],[Net_Amount_Before_Tax]]*tbl_Raw_Data[[#This Row],[Tax_Pct]]/100</f>
        <v>1.217425</v>
      </c>
      <c r="Y1931" s="6">
        <f>tbl_Raw_Data[[#This Row],[Net_Amount_Before_Tax]]+tbl_Raw_Data[[#This Row],[Tax_Amount]]</f>
        <v>25.565924999999996</v>
      </c>
      <c r="Z1931" s="6">
        <f t="shared" si="154"/>
        <v>3</v>
      </c>
    </row>
    <row r="1932" spans="1:26" x14ac:dyDescent="0.3">
      <c r="A1932" s="23" t="s">
        <v>3289</v>
      </c>
      <c r="B1932" s="34">
        <v>45689</v>
      </c>
      <c r="C1932" s="23" t="s">
        <v>1890</v>
      </c>
      <c r="D1932" s="23" t="s">
        <v>123</v>
      </c>
      <c r="E1932" s="23" t="s">
        <v>101</v>
      </c>
      <c r="F1932" s="23">
        <v>226021</v>
      </c>
      <c r="G1932" s="23" t="s">
        <v>283</v>
      </c>
      <c r="H1932" s="23" t="s">
        <v>284</v>
      </c>
      <c r="I1932" s="23" t="s">
        <v>104</v>
      </c>
      <c r="J1932" s="23" t="s">
        <v>42</v>
      </c>
      <c r="K1932" s="23" t="s">
        <v>57</v>
      </c>
      <c r="L1932" s="23">
        <v>2</v>
      </c>
      <c r="M1932" s="23">
        <v>322.55</v>
      </c>
      <c r="N1932" s="23">
        <v>5</v>
      </c>
      <c r="O1932" s="23">
        <v>12</v>
      </c>
      <c r="P1932" s="23" t="s">
        <v>43</v>
      </c>
      <c r="Q1932" s="23" t="s">
        <v>44</v>
      </c>
      <c r="R1932" s="23">
        <f t="shared" si="150"/>
        <v>1</v>
      </c>
      <c r="S1932" s="23" t="str">
        <f t="shared" si="151"/>
        <v>ORD101929_20250201_CUST00728_MED030</v>
      </c>
      <c r="T1932" s="23">
        <f t="shared" si="152"/>
        <v>1</v>
      </c>
      <c r="U1932" s="6">
        <f t="shared" si="153"/>
        <v>645.1</v>
      </c>
      <c r="V1932" s="6">
        <f>tbl_Raw_Data[[#This Row],[Discount_Pct]]*tbl_Raw_Data[[#This Row],[Gross_Amount]]/100</f>
        <v>32.255000000000003</v>
      </c>
      <c r="W1932" s="6">
        <f>tbl_Raw_Data[[#This Row],[Gross_Amount]]-tbl_Raw_Data[[#This Row],[Discount_Amount]]</f>
        <v>612.84500000000003</v>
      </c>
      <c r="X1932" s="6">
        <f>tbl_Raw_Data[[#This Row],[Net_Amount_Before_Tax]]*tbl_Raw_Data[[#This Row],[Tax_Pct]]/100</f>
        <v>73.54140000000001</v>
      </c>
      <c r="Y1932" s="6">
        <f>tbl_Raw_Data[[#This Row],[Net_Amount_Before_Tax]]+tbl_Raw_Data[[#This Row],[Tax_Amount]]</f>
        <v>686.38640000000009</v>
      </c>
      <c r="Z1932" s="6">
        <f t="shared" si="154"/>
        <v>4</v>
      </c>
    </row>
    <row r="1933" spans="1:26" x14ac:dyDescent="0.3">
      <c r="A1933" s="23" t="s">
        <v>3291</v>
      </c>
      <c r="B1933" s="34">
        <v>45689</v>
      </c>
      <c r="C1933" s="23" t="s">
        <v>255</v>
      </c>
      <c r="D1933" s="23" t="s">
        <v>130</v>
      </c>
      <c r="E1933" s="23" t="s">
        <v>131</v>
      </c>
      <c r="F1933" s="23">
        <v>700001</v>
      </c>
      <c r="G1933" s="23" t="s">
        <v>119</v>
      </c>
      <c r="H1933" s="23" t="s">
        <v>120</v>
      </c>
      <c r="I1933" s="23" t="s">
        <v>32</v>
      </c>
      <c r="J1933" s="23" t="s">
        <v>64</v>
      </c>
      <c r="K1933" s="23" t="s">
        <v>57</v>
      </c>
      <c r="L1933" s="23">
        <v>5</v>
      </c>
      <c r="M1933" s="23">
        <v>69.150000000000006</v>
      </c>
      <c r="N1933" s="23">
        <v>5</v>
      </c>
      <c r="O1933" s="23">
        <v>18</v>
      </c>
      <c r="P1933" s="23" t="s">
        <v>89</v>
      </c>
      <c r="Q1933" s="23" t="s">
        <v>26</v>
      </c>
      <c r="R1933" s="23">
        <f t="shared" si="150"/>
        <v>1</v>
      </c>
      <c r="S1933" s="23" t="str">
        <f t="shared" si="151"/>
        <v>ORD101932_20250201_CUST02613_MED010</v>
      </c>
      <c r="T1933" s="23">
        <f t="shared" si="152"/>
        <v>1</v>
      </c>
      <c r="U1933" s="6">
        <f t="shared" si="153"/>
        <v>345.75</v>
      </c>
      <c r="V1933" s="6">
        <f>tbl_Raw_Data[[#This Row],[Discount_Pct]]*tbl_Raw_Data[[#This Row],[Gross_Amount]]/100</f>
        <v>17.287500000000001</v>
      </c>
      <c r="W1933" s="6">
        <f>tbl_Raw_Data[[#This Row],[Gross_Amount]]-tbl_Raw_Data[[#This Row],[Discount_Amount]]</f>
        <v>328.46249999999998</v>
      </c>
      <c r="X1933" s="6">
        <f>tbl_Raw_Data[[#This Row],[Net_Amount_Before_Tax]]*tbl_Raw_Data[[#This Row],[Tax_Pct]]/100</f>
        <v>59.123249999999999</v>
      </c>
      <c r="Y1933" s="6">
        <f>tbl_Raw_Data[[#This Row],[Net_Amount_Before_Tax]]+tbl_Raw_Data[[#This Row],[Tax_Amount]]</f>
        <v>387.58574999999996</v>
      </c>
      <c r="Z1933" s="6">
        <f t="shared" si="154"/>
        <v>1</v>
      </c>
    </row>
    <row r="1934" spans="1:26" x14ac:dyDescent="0.3">
      <c r="A1934" s="23" t="s">
        <v>3292</v>
      </c>
      <c r="B1934" s="34">
        <v>45514</v>
      </c>
      <c r="C1934" s="23" t="s">
        <v>3293</v>
      </c>
      <c r="D1934" s="23" t="s">
        <v>52</v>
      </c>
      <c r="E1934" s="23" t="s">
        <v>52</v>
      </c>
      <c r="F1934" s="23">
        <v>160017</v>
      </c>
      <c r="G1934" s="23" t="s">
        <v>154</v>
      </c>
      <c r="H1934" s="23" t="s">
        <v>155</v>
      </c>
      <c r="I1934" s="23" t="s">
        <v>134</v>
      </c>
      <c r="J1934" s="23" t="s">
        <v>156</v>
      </c>
      <c r="K1934" s="23" t="s">
        <v>57</v>
      </c>
      <c r="L1934" s="23">
        <v>1</v>
      </c>
      <c r="M1934" s="23">
        <v>41.31</v>
      </c>
      <c r="N1934" s="23">
        <v>15</v>
      </c>
      <c r="O1934" s="23">
        <v>5</v>
      </c>
      <c r="P1934" s="23" t="s">
        <v>25</v>
      </c>
      <c r="Q1934" s="23" t="s">
        <v>34</v>
      </c>
      <c r="R1934" s="23">
        <f t="shared" si="150"/>
        <v>1</v>
      </c>
      <c r="S1934" s="23" t="str">
        <f t="shared" si="151"/>
        <v>ORD101933_20240810_CUST01214_MED006</v>
      </c>
      <c r="T1934" s="23">
        <f t="shared" si="152"/>
        <v>1</v>
      </c>
      <c r="U1934" s="6">
        <f t="shared" si="153"/>
        <v>41.31</v>
      </c>
      <c r="V1934" s="6">
        <f>tbl_Raw_Data[[#This Row],[Discount_Pct]]*tbl_Raw_Data[[#This Row],[Gross_Amount]]/100</f>
        <v>6.1965000000000012</v>
      </c>
      <c r="W1934" s="6">
        <f>tbl_Raw_Data[[#This Row],[Gross_Amount]]-tbl_Raw_Data[[#This Row],[Discount_Amount]]</f>
        <v>35.113500000000002</v>
      </c>
      <c r="X1934" s="6">
        <f>tbl_Raw_Data[[#This Row],[Net_Amount_Before_Tax]]*tbl_Raw_Data[[#This Row],[Tax_Pct]]/100</f>
        <v>1.7556749999999999</v>
      </c>
      <c r="Y1934" s="6">
        <f>tbl_Raw_Data[[#This Row],[Net_Amount_Before_Tax]]+tbl_Raw_Data[[#This Row],[Tax_Amount]]</f>
        <v>36.869174999999998</v>
      </c>
      <c r="Z1934" s="6">
        <f t="shared" si="154"/>
        <v>2</v>
      </c>
    </row>
    <row r="1935" spans="1:26" x14ac:dyDescent="0.3">
      <c r="A1935" s="23" t="s">
        <v>3294</v>
      </c>
      <c r="B1935" s="34">
        <v>45604</v>
      </c>
      <c r="C1935" s="23" t="s">
        <v>1054</v>
      </c>
      <c r="D1935" s="23" t="s">
        <v>159</v>
      </c>
      <c r="E1935" s="23" t="s">
        <v>47</v>
      </c>
      <c r="F1935" s="23">
        <v>400069</v>
      </c>
      <c r="G1935" s="23" t="s">
        <v>192</v>
      </c>
      <c r="H1935" s="23" t="s">
        <v>193</v>
      </c>
      <c r="I1935" s="23" t="s">
        <v>41</v>
      </c>
      <c r="J1935" s="23" t="s">
        <v>194</v>
      </c>
      <c r="K1935" s="23" t="s">
        <v>24</v>
      </c>
      <c r="L1935" s="23">
        <v>1</v>
      </c>
      <c r="M1935" s="23">
        <v>33.450000000000003</v>
      </c>
      <c r="N1935" s="23">
        <v>5</v>
      </c>
      <c r="O1935" s="23">
        <v>5</v>
      </c>
      <c r="P1935" s="23" t="s">
        <v>58</v>
      </c>
      <c r="Q1935" s="23" t="s">
        <v>90</v>
      </c>
      <c r="R1935" s="23">
        <f t="shared" si="150"/>
        <v>1</v>
      </c>
      <c r="S1935" s="23" t="str">
        <f t="shared" si="151"/>
        <v>ORD101934_20241108_CUST02827_MED002</v>
      </c>
      <c r="T1935" s="23">
        <f t="shared" si="152"/>
        <v>1</v>
      </c>
      <c r="U1935" s="6">
        <f t="shared" si="153"/>
        <v>33.450000000000003</v>
      </c>
      <c r="V1935" s="6">
        <f>tbl_Raw_Data[[#This Row],[Discount_Pct]]*tbl_Raw_Data[[#This Row],[Gross_Amount]]/100</f>
        <v>1.6725000000000001</v>
      </c>
      <c r="W1935" s="6">
        <f>tbl_Raw_Data[[#This Row],[Gross_Amount]]-tbl_Raw_Data[[#This Row],[Discount_Amount]]</f>
        <v>31.777500000000003</v>
      </c>
      <c r="X1935" s="6">
        <f>tbl_Raw_Data[[#This Row],[Net_Amount_Before_Tax]]*tbl_Raw_Data[[#This Row],[Tax_Pct]]/100</f>
        <v>1.5888750000000003</v>
      </c>
      <c r="Y1935" s="6">
        <f>tbl_Raw_Data[[#This Row],[Net_Amount_Before_Tax]]+tbl_Raw_Data[[#This Row],[Tax_Amount]]</f>
        <v>33.366375000000005</v>
      </c>
      <c r="Z1935" s="6">
        <f t="shared" si="154"/>
        <v>4</v>
      </c>
    </row>
    <row r="1936" spans="1:26" x14ac:dyDescent="0.3">
      <c r="A1936" s="23" t="s">
        <v>3295</v>
      </c>
      <c r="B1936" s="34">
        <v>45873</v>
      </c>
      <c r="C1936" s="23" t="s">
        <v>288</v>
      </c>
      <c r="D1936" s="23" t="s">
        <v>37</v>
      </c>
      <c r="E1936" s="23" t="s">
        <v>38</v>
      </c>
      <c r="F1936" s="23">
        <v>452010</v>
      </c>
      <c r="G1936" s="23" t="s">
        <v>82</v>
      </c>
      <c r="H1936" s="23" t="s">
        <v>83</v>
      </c>
      <c r="I1936" s="23" t="s">
        <v>84</v>
      </c>
      <c r="J1936" s="23" t="s">
        <v>85</v>
      </c>
      <c r="K1936" s="23" t="s">
        <v>24</v>
      </c>
      <c r="L1936" s="23">
        <v>3</v>
      </c>
      <c r="M1936" s="23">
        <v>270.39</v>
      </c>
      <c r="N1936" s="23">
        <v>15</v>
      </c>
      <c r="O1936" s="23">
        <v>12</v>
      </c>
      <c r="P1936" s="23" t="s">
        <v>33</v>
      </c>
      <c r="Q1936" s="23" t="s">
        <v>34</v>
      </c>
      <c r="R1936" s="23">
        <f t="shared" si="150"/>
        <v>1</v>
      </c>
      <c r="S1936" s="23" t="str">
        <f t="shared" si="151"/>
        <v>ORD101935_20250804_CUST03165_MED023</v>
      </c>
      <c r="T1936" s="23">
        <f t="shared" si="152"/>
        <v>1</v>
      </c>
      <c r="U1936" s="6">
        <f t="shared" si="153"/>
        <v>811.17</v>
      </c>
      <c r="V1936" s="6">
        <f>tbl_Raw_Data[[#This Row],[Discount_Pct]]*tbl_Raw_Data[[#This Row],[Gross_Amount]]/100</f>
        <v>121.6755</v>
      </c>
      <c r="W1936" s="6">
        <f>tbl_Raw_Data[[#This Row],[Gross_Amount]]-tbl_Raw_Data[[#This Row],[Discount_Amount]]</f>
        <v>689.49450000000002</v>
      </c>
      <c r="X1936" s="6">
        <f>tbl_Raw_Data[[#This Row],[Net_Amount_Before_Tax]]*tbl_Raw_Data[[#This Row],[Tax_Pct]]/100</f>
        <v>82.739340000000013</v>
      </c>
      <c r="Y1936" s="6">
        <f>tbl_Raw_Data[[#This Row],[Net_Amount_Before_Tax]]+tbl_Raw_Data[[#This Row],[Tax_Amount]]</f>
        <v>772.23383999999999</v>
      </c>
      <c r="Z1936" s="6">
        <f t="shared" si="154"/>
        <v>4</v>
      </c>
    </row>
    <row r="1937" spans="1:26" x14ac:dyDescent="0.3">
      <c r="A1937" s="23" t="s">
        <v>3296</v>
      </c>
      <c r="B1937" s="34">
        <v>45831</v>
      </c>
      <c r="C1937" s="23" t="s">
        <v>3297</v>
      </c>
      <c r="D1937" s="23" t="s">
        <v>52</v>
      </c>
      <c r="E1937" s="23" t="s">
        <v>52</v>
      </c>
      <c r="F1937" s="23">
        <v>160001</v>
      </c>
      <c r="G1937" s="23" t="s">
        <v>154</v>
      </c>
      <c r="H1937" s="23" t="s">
        <v>155</v>
      </c>
      <c r="I1937" s="23" t="s">
        <v>134</v>
      </c>
      <c r="J1937" s="23" t="s">
        <v>156</v>
      </c>
      <c r="K1937" s="23" t="s">
        <v>57</v>
      </c>
      <c r="L1937" s="23">
        <v>2</v>
      </c>
      <c r="M1937" s="23">
        <v>42.02</v>
      </c>
      <c r="N1937" s="23">
        <v>10</v>
      </c>
      <c r="O1937" s="23">
        <v>5</v>
      </c>
      <c r="P1937" s="23" t="s">
        <v>43</v>
      </c>
      <c r="Q1937" s="23" t="s">
        <v>26</v>
      </c>
      <c r="R1937" s="23">
        <f t="shared" si="150"/>
        <v>1</v>
      </c>
      <c r="S1937" s="23" t="str">
        <f t="shared" si="151"/>
        <v>ORD101936_20250623_CUST00396_MED006</v>
      </c>
      <c r="T1937" s="23">
        <f t="shared" si="152"/>
        <v>1</v>
      </c>
      <c r="U1937" s="6">
        <f t="shared" si="153"/>
        <v>84.04</v>
      </c>
      <c r="V1937" s="6">
        <f>tbl_Raw_Data[[#This Row],[Discount_Pct]]*tbl_Raw_Data[[#This Row],[Gross_Amount]]/100</f>
        <v>8.4040000000000017</v>
      </c>
      <c r="W1937" s="6">
        <f>tbl_Raw_Data[[#This Row],[Gross_Amount]]-tbl_Raw_Data[[#This Row],[Discount_Amount]]</f>
        <v>75.63600000000001</v>
      </c>
      <c r="X1937" s="6">
        <f>tbl_Raw_Data[[#This Row],[Net_Amount_Before_Tax]]*tbl_Raw_Data[[#This Row],[Tax_Pct]]/100</f>
        <v>3.7818000000000005</v>
      </c>
      <c r="Y1937" s="6">
        <f>tbl_Raw_Data[[#This Row],[Net_Amount_Before_Tax]]+tbl_Raw_Data[[#This Row],[Tax_Amount]]</f>
        <v>79.417800000000014</v>
      </c>
      <c r="Z1937" s="6">
        <f t="shared" si="154"/>
        <v>1</v>
      </c>
    </row>
    <row r="1938" spans="1:26" x14ac:dyDescent="0.3">
      <c r="A1938" s="23" t="s">
        <v>3298</v>
      </c>
      <c r="B1938" s="34">
        <v>45313</v>
      </c>
      <c r="C1938" s="23" t="s">
        <v>1703</v>
      </c>
      <c r="D1938" s="23" t="s">
        <v>100</v>
      </c>
      <c r="E1938" s="23" t="s">
        <v>101</v>
      </c>
      <c r="F1938" s="23">
        <v>201303</v>
      </c>
      <c r="G1938" s="23" t="s">
        <v>20</v>
      </c>
      <c r="H1938" s="23" t="s">
        <v>21</v>
      </c>
      <c r="I1938" s="23" t="s">
        <v>22</v>
      </c>
      <c r="J1938" s="23" t="s">
        <v>23</v>
      </c>
      <c r="K1938" s="23" t="s">
        <v>24</v>
      </c>
      <c r="L1938" s="23">
        <v>1</v>
      </c>
      <c r="M1938" s="23">
        <v>118.88</v>
      </c>
      <c r="N1938" s="23">
        <v>0</v>
      </c>
      <c r="O1938" s="23">
        <v>5</v>
      </c>
      <c r="P1938" s="23" t="s">
        <v>89</v>
      </c>
      <c r="Q1938" s="23" t="s">
        <v>44</v>
      </c>
      <c r="R1938" s="23">
        <f t="shared" si="150"/>
        <v>1</v>
      </c>
      <c r="S1938" s="23" t="str">
        <f t="shared" si="151"/>
        <v>ORD101937_20240122_CUST03021_MED024</v>
      </c>
      <c r="T1938" s="23">
        <f t="shared" si="152"/>
        <v>1</v>
      </c>
      <c r="U1938" s="6">
        <f t="shared" si="153"/>
        <v>118.88</v>
      </c>
      <c r="V1938" s="6">
        <f>tbl_Raw_Data[[#This Row],[Discount_Pct]]*tbl_Raw_Data[[#This Row],[Gross_Amount]]/100</f>
        <v>0</v>
      </c>
      <c r="W1938" s="6">
        <f>tbl_Raw_Data[[#This Row],[Gross_Amount]]-tbl_Raw_Data[[#This Row],[Discount_Amount]]</f>
        <v>118.88</v>
      </c>
      <c r="X1938" s="6">
        <f>tbl_Raw_Data[[#This Row],[Net_Amount_Before_Tax]]*tbl_Raw_Data[[#This Row],[Tax_Pct]]/100</f>
        <v>5.944</v>
      </c>
      <c r="Y1938" s="6">
        <f>tbl_Raw_Data[[#This Row],[Net_Amount_Before_Tax]]+tbl_Raw_Data[[#This Row],[Tax_Amount]]</f>
        <v>124.824</v>
      </c>
      <c r="Z1938" s="6">
        <f t="shared" si="154"/>
        <v>2</v>
      </c>
    </row>
    <row r="1939" spans="1:26" x14ac:dyDescent="0.3">
      <c r="A1939" s="23" t="s">
        <v>3299</v>
      </c>
      <c r="B1939" s="34">
        <v>45697</v>
      </c>
      <c r="C1939" s="23" t="s">
        <v>3300</v>
      </c>
      <c r="D1939" s="23" t="s">
        <v>37</v>
      </c>
      <c r="E1939" s="23" t="s">
        <v>38</v>
      </c>
      <c r="F1939" s="23">
        <v>452016</v>
      </c>
      <c r="G1939" s="23" t="s">
        <v>61</v>
      </c>
      <c r="H1939" s="23" t="s">
        <v>62</v>
      </c>
      <c r="I1939" s="23" t="s">
        <v>63</v>
      </c>
      <c r="J1939" s="23" t="s">
        <v>64</v>
      </c>
      <c r="K1939" s="23" t="s">
        <v>57</v>
      </c>
      <c r="L1939" s="23">
        <v>1</v>
      </c>
      <c r="M1939" s="23">
        <v>115.56</v>
      </c>
      <c r="N1939" s="23">
        <v>5</v>
      </c>
      <c r="O1939" s="23">
        <v>5</v>
      </c>
      <c r="P1939" s="23" t="s">
        <v>43</v>
      </c>
      <c r="Q1939" s="23" t="s">
        <v>34</v>
      </c>
      <c r="R1939" s="23">
        <f t="shared" si="150"/>
        <v>1</v>
      </c>
      <c r="S1939" s="23" t="str">
        <f t="shared" si="151"/>
        <v>ORD101938_20250209_CUST00773_MED004</v>
      </c>
      <c r="T1939" s="23">
        <f t="shared" si="152"/>
        <v>1</v>
      </c>
      <c r="U1939" s="6">
        <f t="shared" si="153"/>
        <v>115.56</v>
      </c>
      <c r="V1939" s="6">
        <f>tbl_Raw_Data[[#This Row],[Discount_Pct]]*tbl_Raw_Data[[#This Row],[Gross_Amount]]/100</f>
        <v>5.7779999999999996</v>
      </c>
      <c r="W1939" s="6">
        <f>tbl_Raw_Data[[#This Row],[Gross_Amount]]-tbl_Raw_Data[[#This Row],[Discount_Amount]]</f>
        <v>109.782</v>
      </c>
      <c r="X1939" s="6">
        <f>tbl_Raw_Data[[#This Row],[Net_Amount_Before_Tax]]*tbl_Raw_Data[[#This Row],[Tax_Pct]]/100</f>
        <v>5.4890999999999996</v>
      </c>
      <c r="Y1939" s="6">
        <f>tbl_Raw_Data[[#This Row],[Net_Amount_Before_Tax]]+tbl_Raw_Data[[#This Row],[Tax_Amount]]</f>
        <v>115.27109999999999</v>
      </c>
      <c r="Z1939" s="6">
        <f t="shared" si="154"/>
        <v>3</v>
      </c>
    </row>
    <row r="1940" spans="1:26" x14ac:dyDescent="0.3">
      <c r="A1940" s="23" t="s">
        <v>3301</v>
      </c>
      <c r="B1940" s="34">
        <v>45293</v>
      </c>
      <c r="C1940" s="23" t="s">
        <v>760</v>
      </c>
      <c r="D1940" s="23" t="s">
        <v>72</v>
      </c>
      <c r="E1940" s="23" t="s">
        <v>73</v>
      </c>
      <c r="F1940" s="23">
        <v>302033</v>
      </c>
      <c r="G1940" s="23" t="s">
        <v>82</v>
      </c>
      <c r="H1940" s="23" t="s">
        <v>83</v>
      </c>
      <c r="I1940" s="23" t="s">
        <v>84</v>
      </c>
      <c r="J1940" s="23" t="s">
        <v>85</v>
      </c>
      <c r="K1940" s="23" t="s">
        <v>24</v>
      </c>
      <c r="L1940" s="23">
        <v>1</v>
      </c>
      <c r="M1940" s="23">
        <v>296.86</v>
      </c>
      <c r="N1940" s="23">
        <v>10</v>
      </c>
      <c r="O1940" s="23">
        <v>5</v>
      </c>
      <c r="P1940" s="23" t="s">
        <v>89</v>
      </c>
      <c r="Q1940" s="23" t="s">
        <v>34</v>
      </c>
      <c r="R1940" s="23">
        <f t="shared" si="150"/>
        <v>1</v>
      </c>
      <c r="S1940" s="23" t="str">
        <f t="shared" si="151"/>
        <v>ORD101939_20240102_CUST01456_MED023</v>
      </c>
      <c r="T1940" s="23">
        <f t="shared" si="152"/>
        <v>1</v>
      </c>
      <c r="U1940" s="6">
        <f t="shared" si="153"/>
        <v>296.86</v>
      </c>
      <c r="V1940" s="6">
        <f>tbl_Raw_Data[[#This Row],[Discount_Pct]]*tbl_Raw_Data[[#This Row],[Gross_Amount]]/100</f>
        <v>29.686000000000003</v>
      </c>
      <c r="W1940" s="6">
        <f>tbl_Raw_Data[[#This Row],[Gross_Amount]]-tbl_Raw_Data[[#This Row],[Discount_Amount]]</f>
        <v>267.17400000000004</v>
      </c>
      <c r="X1940" s="6">
        <f>tbl_Raw_Data[[#This Row],[Net_Amount_Before_Tax]]*tbl_Raw_Data[[#This Row],[Tax_Pct]]/100</f>
        <v>13.358700000000001</v>
      </c>
      <c r="Y1940" s="6">
        <f>tbl_Raw_Data[[#This Row],[Net_Amount_Before_Tax]]+tbl_Raw_Data[[#This Row],[Tax_Amount]]</f>
        <v>280.53270000000003</v>
      </c>
      <c r="Z1940" s="6">
        <f t="shared" si="154"/>
        <v>3</v>
      </c>
    </row>
    <row r="1941" spans="1:26" x14ac:dyDescent="0.3">
      <c r="A1941" s="23" t="s">
        <v>3301</v>
      </c>
      <c r="B1941" s="34">
        <v>45699</v>
      </c>
      <c r="C1941" s="23" t="s">
        <v>3302</v>
      </c>
      <c r="D1941" s="23" t="s">
        <v>100</v>
      </c>
      <c r="E1941" s="23" t="s">
        <v>101</v>
      </c>
      <c r="F1941" s="23">
        <v>201303</v>
      </c>
      <c r="G1941" s="23" t="s">
        <v>160</v>
      </c>
      <c r="H1941" s="23" t="s">
        <v>161</v>
      </c>
      <c r="I1941" s="23" t="s">
        <v>50</v>
      </c>
      <c r="J1941" s="23" t="s">
        <v>23</v>
      </c>
      <c r="K1941" s="23" t="s">
        <v>24</v>
      </c>
      <c r="L1941" s="23">
        <v>1</v>
      </c>
      <c r="M1941" s="23">
        <v>145.51</v>
      </c>
      <c r="N1941" s="23">
        <v>5</v>
      </c>
      <c r="O1941" s="23">
        <v>5</v>
      </c>
      <c r="P1941" s="23" t="s">
        <v>43</v>
      </c>
      <c r="Q1941" s="23" t="s">
        <v>34</v>
      </c>
      <c r="R1941" s="23">
        <f t="shared" si="150"/>
        <v>1</v>
      </c>
      <c r="S1941" s="23" t="str">
        <f t="shared" si="151"/>
        <v>ORD101939_20250211_CUST02188_MED014</v>
      </c>
      <c r="T1941" s="23">
        <f t="shared" si="152"/>
        <v>1</v>
      </c>
      <c r="U1941" s="6">
        <f t="shared" si="153"/>
        <v>145.51</v>
      </c>
      <c r="V1941" s="6">
        <f>tbl_Raw_Data[[#This Row],[Discount_Pct]]*tbl_Raw_Data[[#This Row],[Gross_Amount]]/100</f>
        <v>7.2754999999999992</v>
      </c>
      <c r="W1941" s="6">
        <f>tbl_Raw_Data[[#This Row],[Gross_Amount]]-tbl_Raw_Data[[#This Row],[Discount_Amount]]</f>
        <v>138.2345</v>
      </c>
      <c r="X1941" s="6">
        <f>tbl_Raw_Data[[#This Row],[Net_Amount_Before_Tax]]*tbl_Raw_Data[[#This Row],[Tax_Pct]]/100</f>
        <v>6.9117250000000006</v>
      </c>
      <c r="Y1941" s="6">
        <f>tbl_Raw_Data[[#This Row],[Net_Amount_Before_Tax]]+tbl_Raw_Data[[#This Row],[Tax_Amount]]</f>
        <v>145.14622499999999</v>
      </c>
      <c r="Z1941" s="6">
        <f t="shared" si="154"/>
        <v>2</v>
      </c>
    </row>
    <row r="1942" spans="1:26" x14ac:dyDescent="0.3">
      <c r="A1942" s="23" t="s">
        <v>3303</v>
      </c>
      <c r="B1942" s="34">
        <v>45805</v>
      </c>
      <c r="C1942" s="23" t="s">
        <v>3304</v>
      </c>
      <c r="D1942" s="23" t="s">
        <v>80</v>
      </c>
      <c r="E1942" s="23" t="s">
        <v>81</v>
      </c>
      <c r="F1942" s="23">
        <v>395010</v>
      </c>
      <c r="G1942" s="23" t="s">
        <v>138</v>
      </c>
      <c r="H1942" s="23" t="s">
        <v>139</v>
      </c>
      <c r="I1942" s="23" t="s">
        <v>50</v>
      </c>
      <c r="J1942" s="23" t="s">
        <v>140</v>
      </c>
      <c r="K1942" s="23" t="s">
        <v>24</v>
      </c>
      <c r="L1942" s="23">
        <v>2</v>
      </c>
      <c r="M1942" s="23">
        <v>178.94</v>
      </c>
      <c r="N1942" s="23">
        <v>0</v>
      </c>
      <c r="O1942" s="23">
        <v>12</v>
      </c>
      <c r="P1942" s="23" t="s">
        <v>58</v>
      </c>
      <c r="Q1942" s="23" t="s">
        <v>34</v>
      </c>
      <c r="R1942" s="23">
        <f t="shared" si="150"/>
        <v>1</v>
      </c>
      <c r="S1942" s="23" t="str">
        <f t="shared" si="151"/>
        <v>ORD101941_20250528_CUST02497_MED013</v>
      </c>
      <c r="T1942" s="23">
        <f t="shared" si="152"/>
        <v>1</v>
      </c>
      <c r="U1942" s="6">
        <f t="shared" si="153"/>
        <v>357.88</v>
      </c>
      <c r="V1942" s="6">
        <f>tbl_Raw_Data[[#This Row],[Discount_Pct]]*tbl_Raw_Data[[#This Row],[Gross_Amount]]/100</f>
        <v>0</v>
      </c>
      <c r="W1942" s="6">
        <f>tbl_Raw_Data[[#This Row],[Gross_Amount]]-tbl_Raw_Data[[#This Row],[Discount_Amount]]</f>
        <v>357.88</v>
      </c>
      <c r="X1942" s="6">
        <f>tbl_Raw_Data[[#This Row],[Net_Amount_Before_Tax]]*tbl_Raw_Data[[#This Row],[Tax_Pct]]/100</f>
        <v>42.945599999999992</v>
      </c>
      <c r="Y1942" s="6">
        <f>tbl_Raw_Data[[#This Row],[Net_Amount_Before_Tax]]+tbl_Raw_Data[[#This Row],[Tax_Amount]]</f>
        <v>400.82560000000001</v>
      </c>
      <c r="Z1942" s="6">
        <f t="shared" si="154"/>
        <v>2</v>
      </c>
    </row>
    <row r="1943" spans="1:26" x14ac:dyDescent="0.3">
      <c r="A1943" s="23" t="s">
        <v>3305</v>
      </c>
      <c r="B1943" s="34">
        <v>45942</v>
      </c>
      <c r="C1943" s="23" t="s">
        <v>3306</v>
      </c>
      <c r="D1943" s="23" t="s">
        <v>80</v>
      </c>
      <c r="E1943" s="23" t="s">
        <v>81</v>
      </c>
      <c r="F1943" s="23">
        <v>395003</v>
      </c>
      <c r="G1943" s="23" t="s">
        <v>94</v>
      </c>
      <c r="H1943" s="23" t="s">
        <v>95</v>
      </c>
      <c r="I1943" s="23" t="s">
        <v>84</v>
      </c>
      <c r="J1943" s="23" t="s">
        <v>42</v>
      </c>
      <c r="K1943" s="23" t="s">
        <v>24</v>
      </c>
      <c r="L1943" s="23">
        <v>5</v>
      </c>
      <c r="M1943" s="23">
        <v>92.37</v>
      </c>
      <c r="N1943" s="23">
        <v>10</v>
      </c>
      <c r="O1943" s="23">
        <v>12</v>
      </c>
      <c r="P1943" s="23" t="s">
        <v>33</v>
      </c>
      <c r="Q1943" s="23" t="s">
        <v>90</v>
      </c>
      <c r="R1943" s="23">
        <f t="shared" si="150"/>
        <v>1</v>
      </c>
      <c r="S1943" s="23" t="str">
        <f t="shared" si="151"/>
        <v>ORD101942_20251012_CUST00468_MED021</v>
      </c>
      <c r="T1943" s="23">
        <f t="shared" si="152"/>
        <v>1</v>
      </c>
      <c r="U1943" s="6">
        <f t="shared" si="153"/>
        <v>461.85</v>
      </c>
      <c r="V1943" s="6">
        <f>tbl_Raw_Data[[#This Row],[Discount_Pct]]*tbl_Raw_Data[[#This Row],[Gross_Amount]]/100</f>
        <v>46.185000000000002</v>
      </c>
      <c r="W1943" s="6">
        <f>tbl_Raw_Data[[#This Row],[Gross_Amount]]-tbl_Raw_Data[[#This Row],[Discount_Amount]]</f>
        <v>415.66500000000002</v>
      </c>
      <c r="X1943" s="6">
        <f>tbl_Raw_Data[[#This Row],[Net_Amount_Before_Tax]]*tbl_Raw_Data[[#This Row],[Tax_Pct]]/100</f>
        <v>49.879800000000003</v>
      </c>
      <c r="Y1943" s="6">
        <f>tbl_Raw_Data[[#This Row],[Net_Amount_Before_Tax]]+tbl_Raw_Data[[#This Row],[Tax_Amount]]</f>
        <v>465.54480000000001</v>
      </c>
      <c r="Z1943" s="6">
        <f t="shared" si="154"/>
        <v>0</v>
      </c>
    </row>
    <row r="1944" spans="1:26" x14ac:dyDescent="0.3">
      <c r="A1944" s="23" t="s">
        <v>3305</v>
      </c>
      <c r="B1944" s="34">
        <v>45736</v>
      </c>
      <c r="C1944" s="23" t="s">
        <v>523</v>
      </c>
      <c r="D1944" s="23" t="s">
        <v>87</v>
      </c>
      <c r="E1944" s="23" t="s">
        <v>88</v>
      </c>
      <c r="F1944" s="23">
        <v>600100</v>
      </c>
      <c r="G1944" s="23" t="s">
        <v>256</v>
      </c>
      <c r="H1944" s="23" t="s">
        <v>257</v>
      </c>
      <c r="I1944" s="23" t="s">
        <v>22</v>
      </c>
      <c r="J1944" s="23" t="s">
        <v>258</v>
      </c>
      <c r="K1944" s="23" t="s">
        <v>57</v>
      </c>
      <c r="L1944" s="23">
        <v>1</v>
      </c>
      <c r="M1944" s="23">
        <v>74.28</v>
      </c>
      <c r="N1944" s="23">
        <v>0</v>
      </c>
      <c r="O1944" s="23">
        <v>18</v>
      </c>
      <c r="P1944" s="23" t="s">
        <v>43</v>
      </c>
      <c r="Q1944" s="23" t="s">
        <v>34</v>
      </c>
      <c r="R1944" s="23">
        <f t="shared" si="150"/>
        <v>1</v>
      </c>
      <c r="S1944" s="23" t="str">
        <f t="shared" si="151"/>
        <v>ORD101942_20250320_CUST02262_MED025</v>
      </c>
      <c r="T1944" s="23">
        <f t="shared" si="152"/>
        <v>1</v>
      </c>
      <c r="U1944" s="6">
        <f t="shared" si="153"/>
        <v>74.28</v>
      </c>
      <c r="V1944" s="6">
        <f>tbl_Raw_Data[[#This Row],[Discount_Pct]]*tbl_Raw_Data[[#This Row],[Gross_Amount]]/100</f>
        <v>0</v>
      </c>
      <c r="W1944" s="6">
        <f>tbl_Raw_Data[[#This Row],[Gross_Amount]]-tbl_Raw_Data[[#This Row],[Discount_Amount]]</f>
        <v>74.28</v>
      </c>
      <c r="X1944" s="6">
        <f>tbl_Raw_Data[[#This Row],[Net_Amount_Before_Tax]]*tbl_Raw_Data[[#This Row],[Tax_Pct]]/100</f>
        <v>13.3704</v>
      </c>
      <c r="Y1944" s="6">
        <f>tbl_Raw_Data[[#This Row],[Net_Amount_Before_Tax]]+tbl_Raw_Data[[#This Row],[Tax_Amount]]</f>
        <v>87.650400000000005</v>
      </c>
      <c r="Z1944" s="6">
        <f t="shared" si="154"/>
        <v>4</v>
      </c>
    </row>
    <row r="1945" spans="1:26" x14ac:dyDescent="0.3">
      <c r="A1945" s="23" t="s">
        <v>3307</v>
      </c>
      <c r="B1945" s="34">
        <v>45915</v>
      </c>
      <c r="C1945" s="23" t="s">
        <v>3308</v>
      </c>
      <c r="D1945" s="23" t="s">
        <v>159</v>
      </c>
      <c r="E1945" s="23" t="s">
        <v>47</v>
      </c>
      <c r="F1945" s="23">
        <v>400050</v>
      </c>
      <c r="G1945" s="23" t="s">
        <v>229</v>
      </c>
      <c r="H1945" s="23" t="s">
        <v>230</v>
      </c>
      <c r="I1945" s="23" t="s">
        <v>84</v>
      </c>
      <c r="J1945" s="23" t="s">
        <v>140</v>
      </c>
      <c r="K1945" s="23" t="s">
        <v>24</v>
      </c>
      <c r="L1945" s="23">
        <v>2</v>
      </c>
      <c r="M1945" s="23">
        <v>178.01</v>
      </c>
      <c r="N1945" s="23">
        <v>20</v>
      </c>
      <c r="O1945" s="23">
        <v>5</v>
      </c>
      <c r="P1945" s="23" t="s">
        <v>33</v>
      </c>
      <c r="Q1945" s="23" t="s">
        <v>34</v>
      </c>
      <c r="R1945" s="23">
        <f t="shared" si="150"/>
        <v>1</v>
      </c>
      <c r="S1945" s="23" t="str">
        <f t="shared" si="151"/>
        <v>ORD101944_20250915_CUST00625_MED022</v>
      </c>
      <c r="T1945" s="23">
        <f t="shared" si="152"/>
        <v>1</v>
      </c>
      <c r="U1945" s="6">
        <f t="shared" si="153"/>
        <v>356.02</v>
      </c>
      <c r="V1945" s="6">
        <f>tbl_Raw_Data[[#This Row],[Discount_Pct]]*tbl_Raw_Data[[#This Row],[Gross_Amount]]/100</f>
        <v>71.203999999999994</v>
      </c>
      <c r="W1945" s="6">
        <f>tbl_Raw_Data[[#This Row],[Gross_Amount]]-tbl_Raw_Data[[#This Row],[Discount_Amount]]</f>
        <v>284.81599999999997</v>
      </c>
      <c r="X1945" s="6">
        <f>tbl_Raw_Data[[#This Row],[Net_Amount_Before_Tax]]*tbl_Raw_Data[[#This Row],[Tax_Pct]]/100</f>
        <v>14.2408</v>
      </c>
      <c r="Y1945" s="6">
        <f>tbl_Raw_Data[[#This Row],[Net_Amount_Before_Tax]]+tbl_Raw_Data[[#This Row],[Tax_Amount]]</f>
        <v>299.05679999999995</v>
      </c>
      <c r="Z1945" s="6">
        <f t="shared" si="154"/>
        <v>1</v>
      </c>
    </row>
    <row r="1946" spans="1:26" x14ac:dyDescent="0.3">
      <c r="A1946" s="23" t="s">
        <v>3309</v>
      </c>
      <c r="B1946" s="34">
        <v>45625</v>
      </c>
      <c r="C1946" s="23" t="s">
        <v>2406</v>
      </c>
      <c r="D1946" s="23" t="s">
        <v>183</v>
      </c>
      <c r="E1946" s="23" t="s">
        <v>184</v>
      </c>
      <c r="F1946" s="23">
        <v>122016</v>
      </c>
      <c r="G1946" s="23" t="s">
        <v>20</v>
      </c>
      <c r="H1946" s="23" t="s">
        <v>21</v>
      </c>
      <c r="I1946" s="23" t="s">
        <v>22</v>
      </c>
      <c r="J1946" s="23" t="s">
        <v>23</v>
      </c>
      <c r="K1946" s="23" t="s">
        <v>24</v>
      </c>
      <c r="L1946" s="23">
        <v>5</v>
      </c>
      <c r="M1946" s="23">
        <v>119.52</v>
      </c>
      <c r="N1946" s="23">
        <v>15</v>
      </c>
      <c r="O1946" s="23">
        <v>12</v>
      </c>
      <c r="P1946" s="23" t="s">
        <v>33</v>
      </c>
      <c r="Q1946" s="23" t="s">
        <v>34</v>
      </c>
      <c r="R1946" s="23">
        <f t="shared" si="150"/>
        <v>1</v>
      </c>
      <c r="S1946" s="23" t="str">
        <f t="shared" si="151"/>
        <v>ORD101945_20241129_CUST02901_MED024</v>
      </c>
      <c r="T1946" s="23">
        <f t="shared" si="152"/>
        <v>1</v>
      </c>
      <c r="U1946" s="6">
        <f t="shared" si="153"/>
        <v>597.6</v>
      </c>
      <c r="V1946" s="6">
        <f>tbl_Raw_Data[[#This Row],[Discount_Pct]]*tbl_Raw_Data[[#This Row],[Gross_Amount]]/100</f>
        <v>89.64</v>
      </c>
      <c r="W1946" s="6">
        <f>tbl_Raw_Data[[#This Row],[Gross_Amount]]-tbl_Raw_Data[[#This Row],[Discount_Amount]]</f>
        <v>507.96000000000004</v>
      </c>
      <c r="X1946" s="6">
        <f>tbl_Raw_Data[[#This Row],[Net_Amount_Before_Tax]]*tbl_Raw_Data[[#This Row],[Tax_Pct]]/100</f>
        <v>60.955200000000005</v>
      </c>
      <c r="Y1946" s="6">
        <f>tbl_Raw_Data[[#This Row],[Net_Amount_Before_Tax]]+tbl_Raw_Data[[#This Row],[Tax_Amount]]</f>
        <v>568.91520000000003</v>
      </c>
      <c r="Z1946" s="6">
        <f t="shared" si="154"/>
        <v>4</v>
      </c>
    </row>
    <row r="1947" spans="1:26" x14ac:dyDescent="0.3">
      <c r="A1947" s="23" t="s">
        <v>3310</v>
      </c>
      <c r="B1947" s="34">
        <v>45724</v>
      </c>
      <c r="C1947" s="23" t="s">
        <v>3311</v>
      </c>
      <c r="D1947" s="23" t="s">
        <v>52</v>
      </c>
      <c r="E1947" s="23" t="s">
        <v>52</v>
      </c>
      <c r="F1947" s="23">
        <v>160036</v>
      </c>
      <c r="G1947" s="23" t="s">
        <v>20</v>
      </c>
      <c r="H1947" s="23" t="s">
        <v>21</v>
      </c>
      <c r="I1947" s="23" t="s">
        <v>22</v>
      </c>
      <c r="J1947" s="23" t="s">
        <v>23</v>
      </c>
      <c r="K1947" s="23" t="s">
        <v>24</v>
      </c>
      <c r="L1947" s="23">
        <v>1</v>
      </c>
      <c r="M1947" s="23">
        <v>140.01</v>
      </c>
      <c r="N1947" s="23">
        <v>0</v>
      </c>
      <c r="O1947" s="23">
        <v>12</v>
      </c>
      <c r="P1947" s="23" t="s">
        <v>25</v>
      </c>
      <c r="Q1947" s="23" t="s">
        <v>34</v>
      </c>
      <c r="R1947" s="23">
        <f t="shared" si="150"/>
        <v>1</v>
      </c>
      <c r="S1947" s="23" t="str">
        <f t="shared" si="151"/>
        <v>ORD101946_20250308_CUST03095_MED024</v>
      </c>
      <c r="T1947" s="23">
        <f t="shared" si="152"/>
        <v>1</v>
      </c>
      <c r="U1947" s="6">
        <f t="shared" si="153"/>
        <v>140.01</v>
      </c>
      <c r="V1947" s="6">
        <f>tbl_Raw_Data[[#This Row],[Discount_Pct]]*tbl_Raw_Data[[#This Row],[Gross_Amount]]/100</f>
        <v>0</v>
      </c>
      <c r="W1947" s="6">
        <f>tbl_Raw_Data[[#This Row],[Gross_Amount]]-tbl_Raw_Data[[#This Row],[Discount_Amount]]</f>
        <v>140.01</v>
      </c>
      <c r="X1947" s="6">
        <f>tbl_Raw_Data[[#This Row],[Net_Amount_Before_Tax]]*tbl_Raw_Data[[#This Row],[Tax_Pct]]/100</f>
        <v>16.801199999999998</v>
      </c>
      <c r="Y1947" s="6">
        <f>tbl_Raw_Data[[#This Row],[Net_Amount_Before_Tax]]+tbl_Raw_Data[[#This Row],[Tax_Amount]]</f>
        <v>156.81119999999999</v>
      </c>
      <c r="Z1947" s="6">
        <f t="shared" si="154"/>
        <v>1</v>
      </c>
    </row>
    <row r="1948" spans="1:26" x14ac:dyDescent="0.3">
      <c r="A1948" s="23" t="s">
        <v>3312</v>
      </c>
      <c r="B1948" s="34">
        <v>45368</v>
      </c>
      <c r="C1948" s="23" t="s">
        <v>3313</v>
      </c>
      <c r="D1948" s="23" t="s">
        <v>92</v>
      </c>
      <c r="E1948" s="23" t="s">
        <v>93</v>
      </c>
      <c r="F1948" s="23">
        <v>560001</v>
      </c>
      <c r="G1948" s="23" t="s">
        <v>224</v>
      </c>
      <c r="H1948" s="23" t="s">
        <v>225</v>
      </c>
      <c r="I1948" s="23" t="s">
        <v>147</v>
      </c>
      <c r="J1948" s="23" t="s">
        <v>23</v>
      </c>
      <c r="K1948" s="23" t="s">
        <v>24</v>
      </c>
      <c r="L1948" s="23">
        <v>2</v>
      </c>
      <c r="M1948" s="23">
        <v>54.64</v>
      </c>
      <c r="N1948" s="23">
        <v>0</v>
      </c>
      <c r="O1948" s="23">
        <v>12</v>
      </c>
      <c r="P1948" s="23" t="s">
        <v>65</v>
      </c>
      <c r="Q1948" s="23" t="s">
        <v>26</v>
      </c>
      <c r="R1948" s="23">
        <f t="shared" si="150"/>
        <v>1</v>
      </c>
      <c r="S1948" s="23" t="str">
        <f t="shared" si="151"/>
        <v>ORD101947_20240317_CUST02545_MED015</v>
      </c>
      <c r="T1948" s="23">
        <f t="shared" si="152"/>
        <v>1</v>
      </c>
      <c r="U1948" s="6">
        <f t="shared" si="153"/>
        <v>109.28</v>
      </c>
      <c r="V1948" s="6">
        <f>tbl_Raw_Data[[#This Row],[Discount_Pct]]*tbl_Raw_Data[[#This Row],[Gross_Amount]]/100</f>
        <v>0</v>
      </c>
      <c r="W1948" s="6">
        <f>tbl_Raw_Data[[#This Row],[Gross_Amount]]-tbl_Raw_Data[[#This Row],[Discount_Amount]]</f>
        <v>109.28</v>
      </c>
      <c r="X1948" s="6">
        <f>tbl_Raw_Data[[#This Row],[Net_Amount_Before_Tax]]*tbl_Raw_Data[[#This Row],[Tax_Pct]]/100</f>
        <v>13.113600000000002</v>
      </c>
      <c r="Y1948" s="6">
        <f>tbl_Raw_Data[[#This Row],[Net_Amount_Before_Tax]]+tbl_Raw_Data[[#This Row],[Tax_Amount]]</f>
        <v>122.39360000000001</v>
      </c>
      <c r="Z1948" s="6">
        <f t="shared" si="154"/>
        <v>0</v>
      </c>
    </row>
    <row r="1949" spans="1:26" x14ac:dyDescent="0.3">
      <c r="A1949" s="23" t="s">
        <v>3314</v>
      </c>
      <c r="B1949" s="34">
        <v>45838</v>
      </c>
      <c r="C1949" s="23" t="s">
        <v>3315</v>
      </c>
      <c r="D1949" s="23" t="s">
        <v>28</v>
      </c>
      <c r="E1949" s="23" t="s">
        <v>29</v>
      </c>
      <c r="F1949" s="23">
        <v>500001</v>
      </c>
      <c r="G1949" s="23" t="s">
        <v>124</v>
      </c>
      <c r="H1949" s="23" t="s">
        <v>125</v>
      </c>
      <c r="I1949" s="23" t="s">
        <v>104</v>
      </c>
      <c r="J1949" s="23" t="s">
        <v>114</v>
      </c>
      <c r="K1949" s="23" t="s">
        <v>24</v>
      </c>
      <c r="L1949" s="23">
        <v>2</v>
      </c>
      <c r="M1949" s="23">
        <v>112.07</v>
      </c>
      <c r="N1949" s="23">
        <v>5</v>
      </c>
      <c r="O1949" s="23">
        <v>18</v>
      </c>
      <c r="P1949" s="23" t="s">
        <v>58</v>
      </c>
      <c r="Q1949" s="23" t="s">
        <v>34</v>
      </c>
      <c r="R1949" s="23">
        <f t="shared" si="150"/>
        <v>1</v>
      </c>
      <c r="S1949" s="23" t="str">
        <f t="shared" si="151"/>
        <v>ORD101948_20250630_CUST02635_MED018</v>
      </c>
      <c r="T1949" s="23">
        <f t="shared" si="152"/>
        <v>1</v>
      </c>
      <c r="U1949" s="6">
        <f t="shared" si="153"/>
        <v>224.14</v>
      </c>
      <c r="V1949" s="6">
        <f>tbl_Raw_Data[[#This Row],[Discount_Pct]]*tbl_Raw_Data[[#This Row],[Gross_Amount]]/100</f>
        <v>11.206999999999999</v>
      </c>
      <c r="W1949" s="6">
        <f>tbl_Raw_Data[[#This Row],[Gross_Amount]]-tbl_Raw_Data[[#This Row],[Discount_Amount]]</f>
        <v>212.93299999999999</v>
      </c>
      <c r="X1949" s="6">
        <f>tbl_Raw_Data[[#This Row],[Net_Amount_Before_Tax]]*tbl_Raw_Data[[#This Row],[Tax_Pct]]/100</f>
        <v>38.327939999999998</v>
      </c>
      <c r="Y1949" s="6">
        <f>tbl_Raw_Data[[#This Row],[Net_Amount_Before_Tax]]+tbl_Raw_Data[[#This Row],[Tax_Amount]]</f>
        <v>251.26094000000001</v>
      </c>
      <c r="Z1949" s="6">
        <f t="shared" si="154"/>
        <v>2</v>
      </c>
    </row>
    <row r="1950" spans="1:26" x14ac:dyDescent="0.3">
      <c r="A1950" s="23" t="s">
        <v>3316</v>
      </c>
      <c r="B1950" s="34">
        <v>45677</v>
      </c>
      <c r="C1950" s="23" t="s">
        <v>1737</v>
      </c>
      <c r="D1950" s="23" t="s">
        <v>100</v>
      </c>
      <c r="E1950" s="23" t="s">
        <v>101</v>
      </c>
      <c r="F1950" s="23">
        <v>201307</v>
      </c>
      <c r="G1950" s="23" t="s">
        <v>111</v>
      </c>
      <c r="H1950" s="23" t="s">
        <v>112</v>
      </c>
      <c r="I1950" s="23" t="s">
        <v>113</v>
      </c>
      <c r="J1950" s="23" t="s">
        <v>114</v>
      </c>
      <c r="K1950" s="23" t="s">
        <v>24</v>
      </c>
      <c r="L1950" s="23">
        <v>1</v>
      </c>
      <c r="M1950" s="23">
        <v>93.46</v>
      </c>
      <c r="N1950" s="23">
        <v>0</v>
      </c>
      <c r="O1950" s="23">
        <v>5</v>
      </c>
      <c r="P1950" s="23" t="s">
        <v>25</v>
      </c>
      <c r="Q1950" s="23" t="s">
        <v>34</v>
      </c>
      <c r="R1950" s="23">
        <f t="shared" si="150"/>
        <v>1</v>
      </c>
      <c r="S1950" s="23" t="str">
        <f t="shared" si="151"/>
        <v>ORD101949_20250120_CUST01510_MED027</v>
      </c>
      <c r="T1950" s="23">
        <f t="shared" si="152"/>
        <v>1</v>
      </c>
      <c r="U1950" s="6">
        <f t="shared" si="153"/>
        <v>93.46</v>
      </c>
      <c r="V1950" s="6">
        <f>tbl_Raw_Data[[#This Row],[Discount_Pct]]*tbl_Raw_Data[[#This Row],[Gross_Amount]]/100</f>
        <v>0</v>
      </c>
      <c r="W1950" s="6">
        <f>tbl_Raw_Data[[#This Row],[Gross_Amount]]-tbl_Raw_Data[[#This Row],[Discount_Amount]]</f>
        <v>93.46</v>
      </c>
      <c r="X1950" s="6">
        <f>tbl_Raw_Data[[#This Row],[Net_Amount_Before_Tax]]*tbl_Raw_Data[[#This Row],[Tax_Pct]]/100</f>
        <v>4.6729999999999992</v>
      </c>
      <c r="Y1950" s="6">
        <f>tbl_Raw_Data[[#This Row],[Net_Amount_Before_Tax]]+tbl_Raw_Data[[#This Row],[Tax_Amount]]</f>
        <v>98.132999999999996</v>
      </c>
      <c r="Z1950" s="6">
        <f t="shared" si="154"/>
        <v>1</v>
      </c>
    </row>
    <row r="1951" spans="1:26" x14ac:dyDescent="0.3">
      <c r="A1951" s="23" t="s">
        <v>3317</v>
      </c>
      <c r="B1951" s="34">
        <v>45501</v>
      </c>
      <c r="C1951" s="23" t="s">
        <v>1114</v>
      </c>
      <c r="D1951" s="23" t="s">
        <v>123</v>
      </c>
      <c r="E1951" s="23" t="s">
        <v>101</v>
      </c>
      <c r="F1951" s="23">
        <v>226010</v>
      </c>
      <c r="G1951" s="23" t="s">
        <v>30</v>
      </c>
      <c r="H1951" s="23" t="s">
        <v>31</v>
      </c>
      <c r="I1951" s="23" t="s">
        <v>32</v>
      </c>
      <c r="J1951" s="23" t="s">
        <v>23</v>
      </c>
      <c r="K1951" s="23" t="s">
        <v>24</v>
      </c>
      <c r="L1951" s="23">
        <v>2</v>
      </c>
      <c r="M1951" s="23">
        <v>151.28</v>
      </c>
      <c r="N1951" s="23">
        <v>0</v>
      </c>
      <c r="O1951" s="23">
        <v>5</v>
      </c>
      <c r="P1951" s="23" t="s">
        <v>89</v>
      </c>
      <c r="Q1951" s="23" t="s">
        <v>34</v>
      </c>
      <c r="R1951" s="23">
        <f t="shared" si="150"/>
        <v>1</v>
      </c>
      <c r="S1951" s="23" t="str">
        <f t="shared" si="151"/>
        <v>ORD101950_20240728_CUST01262_MED017</v>
      </c>
      <c r="T1951" s="23">
        <f t="shared" si="152"/>
        <v>1</v>
      </c>
      <c r="U1951" s="6">
        <f t="shared" si="153"/>
        <v>302.56</v>
      </c>
      <c r="V1951" s="6">
        <f>tbl_Raw_Data[[#This Row],[Discount_Pct]]*tbl_Raw_Data[[#This Row],[Gross_Amount]]/100</f>
        <v>0</v>
      </c>
      <c r="W1951" s="6">
        <f>tbl_Raw_Data[[#This Row],[Gross_Amount]]-tbl_Raw_Data[[#This Row],[Discount_Amount]]</f>
        <v>302.56</v>
      </c>
      <c r="X1951" s="6">
        <f>tbl_Raw_Data[[#This Row],[Net_Amount_Before_Tax]]*tbl_Raw_Data[[#This Row],[Tax_Pct]]/100</f>
        <v>15.128</v>
      </c>
      <c r="Y1951" s="6">
        <f>tbl_Raw_Data[[#This Row],[Net_Amount_Before_Tax]]+tbl_Raw_Data[[#This Row],[Tax_Amount]]</f>
        <v>317.68799999999999</v>
      </c>
      <c r="Z1951" s="6">
        <f t="shared" si="154"/>
        <v>4</v>
      </c>
    </row>
    <row r="1952" spans="1:26" x14ac:dyDescent="0.3">
      <c r="A1952" s="23" t="s">
        <v>3318</v>
      </c>
      <c r="B1952" s="34">
        <v>45935</v>
      </c>
      <c r="C1952" s="23" t="s">
        <v>3319</v>
      </c>
      <c r="D1952" s="23" t="s">
        <v>19</v>
      </c>
      <c r="E1952" s="23" t="s">
        <v>19</v>
      </c>
      <c r="F1952" s="23">
        <v>110001</v>
      </c>
      <c r="G1952" s="23" t="s">
        <v>256</v>
      </c>
      <c r="H1952" s="23" t="s">
        <v>257</v>
      </c>
      <c r="I1952" s="23" t="s">
        <v>22</v>
      </c>
      <c r="J1952" s="23" t="s">
        <v>258</v>
      </c>
      <c r="K1952" s="23" t="s">
        <v>57</v>
      </c>
      <c r="L1952" s="23">
        <v>2</v>
      </c>
      <c r="M1952" s="23">
        <v>62.43</v>
      </c>
      <c r="N1952" s="23">
        <v>0</v>
      </c>
      <c r="O1952" s="23">
        <v>12</v>
      </c>
      <c r="P1952" s="23" t="s">
        <v>33</v>
      </c>
      <c r="Q1952" s="23" t="s">
        <v>34</v>
      </c>
      <c r="R1952" s="23">
        <f t="shared" si="150"/>
        <v>1</v>
      </c>
      <c r="S1952" s="23" t="str">
        <f t="shared" si="151"/>
        <v>ORD101951_20251005_CUST02607_MED025</v>
      </c>
      <c r="T1952" s="23">
        <f t="shared" si="152"/>
        <v>1</v>
      </c>
      <c r="U1952" s="6">
        <f t="shared" si="153"/>
        <v>124.86</v>
      </c>
      <c r="V1952" s="6">
        <f>tbl_Raw_Data[[#This Row],[Discount_Pct]]*tbl_Raw_Data[[#This Row],[Gross_Amount]]/100</f>
        <v>0</v>
      </c>
      <c r="W1952" s="6">
        <f>tbl_Raw_Data[[#This Row],[Gross_Amount]]-tbl_Raw_Data[[#This Row],[Discount_Amount]]</f>
        <v>124.86</v>
      </c>
      <c r="X1952" s="6">
        <f>tbl_Raw_Data[[#This Row],[Net_Amount_Before_Tax]]*tbl_Raw_Data[[#This Row],[Tax_Pct]]/100</f>
        <v>14.9832</v>
      </c>
      <c r="Y1952" s="6">
        <f>tbl_Raw_Data[[#This Row],[Net_Amount_Before_Tax]]+tbl_Raw_Data[[#This Row],[Tax_Amount]]</f>
        <v>139.8432</v>
      </c>
      <c r="Z1952" s="6">
        <f t="shared" si="154"/>
        <v>3</v>
      </c>
    </row>
    <row r="1953" spans="1:26" x14ac:dyDescent="0.3">
      <c r="A1953" s="23" t="s">
        <v>3320</v>
      </c>
      <c r="B1953" s="34">
        <v>45438</v>
      </c>
      <c r="C1953" s="23" t="s">
        <v>3321</v>
      </c>
      <c r="D1953" s="23" t="s">
        <v>123</v>
      </c>
      <c r="E1953" s="23" t="s">
        <v>101</v>
      </c>
      <c r="F1953" s="23">
        <v>226024</v>
      </c>
      <c r="G1953" s="23" t="s">
        <v>160</v>
      </c>
      <c r="H1953" s="23" t="s">
        <v>161</v>
      </c>
      <c r="I1953" s="23" t="s">
        <v>50</v>
      </c>
      <c r="J1953" s="23" t="s">
        <v>23</v>
      </c>
      <c r="K1953" s="23" t="s">
        <v>24</v>
      </c>
      <c r="L1953" s="23">
        <v>2</v>
      </c>
      <c r="M1953" s="23">
        <v>166.3</v>
      </c>
      <c r="N1953" s="23">
        <v>5</v>
      </c>
      <c r="O1953" s="23">
        <v>12</v>
      </c>
      <c r="P1953" s="23" t="s">
        <v>89</v>
      </c>
      <c r="Q1953" s="23" t="s">
        <v>26</v>
      </c>
      <c r="R1953" s="23">
        <f t="shared" si="150"/>
        <v>1</v>
      </c>
      <c r="S1953" s="23" t="str">
        <f t="shared" si="151"/>
        <v>ORD101952_20240526_CUST03133_MED014</v>
      </c>
      <c r="T1953" s="23">
        <f t="shared" si="152"/>
        <v>1</v>
      </c>
      <c r="U1953" s="6">
        <f t="shared" si="153"/>
        <v>332.6</v>
      </c>
      <c r="V1953" s="6">
        <f>tbl_Raw_Data[[#This Row],[Discount_Pct]]*tbl_Raw_Data[[#This Row],[Gross_Amount]]/100</f>
        <v>16.63</v>
      </c>
      <c r="W1953" s="6">
        <f>tbl_Raw_Data[[#This Row],[Gross_Amount]]-tbl_Raw_Data[[#This Row],[Discount_Amount]]</f>
        <v>315.97000000000003</v>
      </c>
      <c r="X1953" s="6">
        <f>tbl_Raw_Data[[#This Row],[Net_Amount_Before_Tax]]*tbl_Raw_Data[[#This Row],[Tax_Pct]]/100</f>
        <v>37.916400000000003</v>
      </c>
      <c r="Y1953" s="6">
        <f>tbl_Raw_Data[[#This Row],[Net_Amount_Before_Tax]]+tbl_Raw_Data[[#This Row],[Tax_Amount]]</f>
        <v>353.88640000000004</v>
      </c>
      <c r="Z1953" s="6">
        <f t="shared" si="154"/>
        <v>2</v>
      </c>
    </row>
    <row r="1954" spans="1:26" x14ac:dyDescent="0.3">
      <c r="A1954" s="23" t="s">
        <v>3322</v>
      </c>
      <c r="B1954" s="34">
        <v>45867</v>
      </c>
      <c r="C1954" s="23" t="s">
        <v>2404</v>
      </c>
      <c r="D1954" s="23" t="s">
        <v>72</v>
      </c>
      <c r="E1954" s="23" t="s">
        <v>73</v>
      </c>
      <c r="F1954" s="23">
        <v>302033</v>
      </c>
      <c r="G1954" s="23" t="s">
        <v>167</v>
      </c>
      <c r="H1954" s="23" t="s">
        <v>168</v>
      </c>
      <c r="I1954" s="23" t="s">
        <v>113</v>
      </c>
      <c r="J1954" s="23" t="s">
        <v>42</v>
      </c>
      <c r="K1954" s="23" t="s">
        <v>24</v>
      </c>
      <c r="L1954" s="23">
        <v>2</v>
      </c>
      <c r="M1954" s="23">
        <v>182.95</v>
      </c>
      <c r="N1954" s="23">
        <v>10</v>
      </c>
      <c r="O1954" s="23">
        <v>5</v>
      </c>
      <c r="P1954" s="23" t="s">
        <v>65</v>
      </c>
      <c r="Q1954" s="23" t="s">
        <v>34</v>
      </c>
      <c r="R1954" s="23">
        <f t="shared" si="150"/>
        <v>1</v>
      </c>
      <c r="S1954" s="23" t="str">
        <f t="shared" si="151"/>
        <v>ORD101953_20250729_CUST00016_MED026</v>
      </c>
      <c r="T1954" s="23">
        <f t="shared" si="152"/>
        <v>1</v>
      </c>
      <c r="U1954" s="6">
        <f t="shared" si="153"/>
        <v>365.9</v>
      </c>
      <c r="V1954" s="6">
        <f>tbl_Raw_Data[[#This Row],[Discount_Pct]]*tbl_Raw_Data[[#This Row],[Gross_Amount]]/100</f>
        <v>36.590000000000003</v>
      </c>
      <c r="W1954" s="6">
        <f>tbl_Raw_Data[[#This Row],[Gross_Amount]]-tbl_Raw_Data[[#This Row],[Discount_Amount]]</f>
        <v>329.30999999999995</v>
      </c>
      <c r="X1954" s="6">
        <f>tbl_Raw_Data[[#This Row],[Net_Amount_Before_Tax]]*tbl_Raw_Data[[#This Row],[Tax_Pct]]/100</f>
        <v>16.465499999999999</v>
      </c>
      <c r="Y1954" s="6">
        <f>tbl_Raw_Data[[#This Row],[Net_Amount_Before_Tax]]+tbl_Raw_Data[[#This Row],[Tax_Amount]]</f>
        <v>345.77549999999997</v>
      </c>
      <c r="Z1954" s="6">
        <f t="shared" si="154"/>
        <v>2</v>
      </c>
    </row>
    <row r="1955" spans="1:26" x14ac:dyDescent="0.3">
      <c r="A1955" s="23" t="s">
        <v>3323</v>
      </c>
      <c r="B1955" s="34">
        <v>45369</v>
      </c>
      <c r="C1955" s="23" t="s">
        <v>3324</v>
      </c>
      <c r="D1955" s="23" t="s">
        <v>28</v>
      </c>
      <c r="E1955" s="23" t="s">
        <v>29</v>
      </c>
      <c r="F1955" s="23">
        <v>500084</v>
      </c>
      <c r="G1955" s="23" t="s">
        <v>167</v>
      </c>
      <c r="H1955" s="23" t="s">
        <v>168</v>
      </c>
      <c r="I1955" s="23" t="s">
        <v>113</v>
      </c>
      <c r="J1955" s="23" t="s">
        <v>42</v>
      </c>
      <c r="K1955" s="23" t="s">
        <v>24</v>
      </c>
      <c r="L1955" s="23">
        <v>2</v>
      </c>
      <c r="M1955" s="23">
        <v>193.06</v>
      </c>
      <c r="N1955" s="23">
        <v>5</v>
      </c>
      <c r="O1955" s="23">
        <v>12</v>
      </c>
      <c r="P1955" s="23" t="s">
        <v>43</v>
      </c>
      <c r="Q1955" s="23" t="s">
        <v>34</v>
      </c>
      <c r="R1955" s="23">
        <f t="shared" si="150"/>
        <v>1</v>
      </c>
      <c r="S1955" s="23" t="str">
        <f t="shared" si="151"/>
        <v>ORD101954_20240318_CUST02086_MED026</v>
      </c>
      <c r="T1955" s="23">
        <f t="shared" si="152"/>
        <v>1</v>
      </c>
      <c r="U1955" s="6">
        <f t="shared" si="153"/>
        <v>386.12</v>
      </c>
      <c r="V1955" s="6">
        <f>tbl_Raw_Data[[#This Row],[Discount_Pct]]*tbl_Raw_Data[[#This Row],[Gross_Amount]]/100</f>
        <v>19.305999999999997</v>
      </c>
      <c r="W1955" s="6">
        <f>tbl_Raw_Data[[#This Row],[Gross_Amount]]-tbl_Raw_Data[[#This Row],[Discount_Amount]]</f>
        <v>366.81400000000002</v>
      </c>
      <c r="X1955" s="6">
        <f>tbl_Raw_Data[[#This Row],[Net_Amount_Before_Tax]]*tbl_Raw_Data[[#This Row],[Tax_Pct]]/100</f>
        <v>44.017679999999999</v>
      </c>
      <c r="Y1955" s="6">
        <f>tbl_Raw_Data[[#This Row],[Net_Amount_Before_Tax]]+tbl_Raw_Data[[#This Row],[Tax_Amount]]</f>
        <v>410.83168000000001</v>
      </c>
      <c r="Z1955" s="6">
        <f t="shared" si="154"/>
        <v>3</v>
      </c>
    </row>
    <row r="1956" spans="1:26" x14ac:dyDescent="0.3">
      <c r="A1956" s="23" t="s">
        <v>3325</v>
      </c>
      <c r="B1956" s="34">
        <v>45823</v>
      </c>
      <c r="C1956" s="23" t="s">
        <v>3326</v>
      </c>
      <c r="D1956" s="23" t="s">
        <v>46</v>
      </c>
      <c r="E1956" s="23" t="s">
        <v>47</v>
      </c>
      <c r="F1956" s="23">
        <v>411045</v>
      </c>
      <c r="G1956" s="23" t="s">
        <v>132</v>
      </c>
      <c r="H1956" s="23" t="s">
        <v>133</v>
      </c>
      <c r="I1956" s="23" t="s">
        <v>134</v>
      </c>
      <c r="J1956" s="23" t="s">
        <v>135</v>
      </c>
      <c r="K1956" s="23" t="s">
        <v>57</v>
      </c>
      <c r="L1956" s="23">
        <v>1</v>
      </c>
      <c r="M1956" s="23">
        <v>77.78</v>
      </c>
      <c r="N1956" s="23">
        <v>10</v>
      </c>
      <c r="O1956" s="23">
        <v>5</v>
      </c>
      <c r="P1956" s="23" t="s">
        <v>65</v>
      </c>
      <c r="Q1956" s="23" t="s">
        <v>34</v>
      </c>
      <c r="R1956" s="23">
        <f t="shared" si="150"/>
        <v>1</v>
      </c>
      <c r="S1956" s="23" t="str">
        <f t="shared" si="151"/>
        <v>ORD101955_20250615_CUST02581_MED007</v>
      </c>
      <c r="T1956" s="23">
        <f t="shared" si="152"/>
        <v>1</v>
      </c>
      <c r="U1956" s="6">
        <f t="shared" si="153"/>
        <v>77.78</v>
      </c>
      <c r="V1956" s="6">
        <f>tbl_Raw_Data[[#This Row],[Discount_Pct]]*tbl_Raw_Data[[#This Row],[Gross_Amount]]/100</f>
        <v>7.7779999999999996</v>
      </c>
      <c r="W1956" s="6">
        <f>tbl_Raw_Data[[#This Row],[Gross_Amount]]-tbl_Raw_Data[[#This Row],[Discount_Amount]]</f>
        <v>70.001999999999995</v>
      </c>
      <c r="X1956" s="6">
        <f>tbl_Raw_Data[[#This Row],[Net_Amount_Before_Tax]]*tbl_Raw_Data[[#This Row],[Tax_Pct]]/100</f>
        <v>3.5000999999999998</v>
      </c>
      <c r="Y1956" s="6">
        <f>tbl_Raw_Data[[#This Row],[Net_Amount_Before_Tax]]+tbl_Raw_Data[[#This Row],[Tax_Amount]]</f>
        <v>73.502099999999999</v>
      </c>
      <c r="Z1956" s="6">
        <f t="shared" si="154"/>
        <v>4</v>
      </c>
    </row>
    <row r="1957" spans="1:26" x14ac:dyDescent="0.3">
      <c r="A1957" s="23" t="s">
        <v>3327</v>
      </c>
      <c r="B1957" s="34">
        <v>45615</v>
      </c>
      <c r="C1957" s="23" t="s">
        <v>3328</v>
      </c>
      <c r="D1957" s="23" t="s">
        <v>183</v>
      </c>
      <c r="E1957" s="23" t="s">
        <v>184</v>
      </c>
      <c r="F1957" s="23">
        <v>122009</v>
      </c>
      <c r="G1957" s="23" t="s">
        <v>53</v>
      </c>
      <c r="H1957" s="23" t="s">
        <v>54</v>
      </c>
      <c r="I1957" s="23" t="s">
        <v>55</v>
      </c>
      <c r="J1957" s="23" t="s">
        <v>56</v>
      </c>
      <c r="K1957" s="23" t="s">
        <v>57</v>
      </c>
      <c r="L1957" s="23">
        <v>1</v>
      </c>
      <c r="M1957" s="23">
        <v>57.9</v>
      </c>
      <c r="N1957" s="23">
        <v>10</v>
      </c>
      <c r="O1957" s="23">
        <v>5</v>
      </c>
      <c r="P1957" s="23" t="s">
        <v>43</v>
      </c>
      <c r="Q1957" s="23" t="s">
        <v>34</v>
      </c>
      <c r="R1957" s="23">
        <f t="shared" si="150"/>
        <v>1</v>
      </c>
      <c r="S1957" s="23" t="str">
        <f t="shared" si="151"/>
        <v>ORD101956_20241119_CUST00041_MED020</v>
      </c>
      <c r="T1957" s="23">
        <f t="shared" si="152"/>
        <v>1</v>
      </c>
      <c r="U1957" s="6">
        <f t="shared" si="153"/>
        <v>57.9</v>
      </c>
      <c r="V1957" s="6">
        <f>tbl_Raw_Data[[#This Row],[Discount_Pct]]*tbl_Raw_Data[[#This Row],[Gross_Amount]]/100</f>
        <v>5.79</v>
      </c>
      <c r="W1957" s="6">
        <f>tbl_Raw_Data[[#This Row],[Gross_Amount]]-tbl_Raw_Data[[#This Row],[Discount_Amount]]</f>
        <v>52.11</v>
      </c>
      <c r="X1957" s="6">
        <f>tbl_Raw_Data[[#This Row],[Net_Amount_Before_Tax]]*tbl_Raw_Data[[#This Row],[Tax_Pct]]/100</f>
        <v>2.6055000000000001</v>
      </c>
      <c r="Y1957" s="6">
        <f>tbl_Raw_Data[[#This Row],[Net_Amount_Before_Tax]]+tbl_Raw_Data[[#This Row],[Tax_Amount]]</f>
        <v>54.715499999999999</v>
      </c>
      <c r="Z1957" s="6">
        <f t="shared" si="154"/>
        <v>1</v>
      </c>
    </row>
    <row r="1958" spans="1:26" x14ac:dyDescent="0.3">
      <c r="A1958" s="23" t="s">
        <v>3329</v>
      </c>
      <c r="B1958" s="34">
        <v>45324</v>
      </c>
      <c r="C1958" s="23" t="s">
        <v>3330</v>
      </c>
      <c r="D1958" s="23" t="s">
        <v>130</v>
      </c>
      <c r="E1958" s="23" t="s">
        <v>131</v>
      </c>
      <c r="F1958" s="23">
        <v>700102</v>
      </c>
      <c r="G1958" s="23" t="s">
        <v>107</v>
      </c>
      <c r="H1958" s="23" t="s">
        <v>108</v>
      </c>
      <c r="I1958" s="23" t="s">
        <v>63</v>
      </c>
      <c r="J1958" s="23" t="s">
        <v>42</v>
      </c>
      <c r="K1958" s="23" t="s">
        <v>57</v>
      </c>
      <c r="L1958" s="23">
        <v>5</v>
      </c>
      <c r="M1958" s="23">
        <v>84.6</v>
      </c>
      <c r="N1958" s="23">
        <v>5</v>
      </c>
      <c r="O1958" s="23">
        <v>12</v>
      </c>
      <c r="P1958" s="23" t="s">
        <v>25</v>
      </c>
      <c r="Q1958" s="23" t="s">
        <v>34</v>
      </c>
      <c r="R1958" s="23">
        <f t="shared" si="150"/>
        <v>1</v>
      </c>
      <c r="S1958" s="23" t="str">
        <f t="shared" si="151"/>
        <v>ORD101957_20240202_CUST00672_MED005</v>
      </c>
      <c r="T1958" s="23">
        <f t="shared" si="152"/>
        <v>1</v>
      </c>
      <c r="U1958" s="6">
        <f t="shared" si="153"/>
        <v>423</v>
      </c>
      <c r="V1958" s="6">
        <f>tbl_Raw_Data[[#This Row],[Discount_Pct]]*tbl_Raw_Data[[#This Row],[Gross_Amount]]/100</f>
        <v>21.15</v>
      </c>
      <c r="W1958" s="6">
        <f>tbl_Raw_Data[[#This Row],[Gross_Amount]]-tbl_Raw_Data[[#This Row],[Discount_Amount]]</f>
        <v>401.85</v>
      </c>
      <c r="X1958" s="6">
        <f>tbl_Raw_Data[[#This Row],[Net_Amount_Before_Tax]]*tbl_Raw_Data[[#This Row],[Tax_Pct]]/100</f>
        <v>48.222000000000008</v>
      </c>
      <c r="Y1958" s="6">
        <f>tbl_Raw_Data[[#This Row],[Net_Amount_Before_Tax]]+tbl_Raw_Data[[#This Row],[Tax_Amount]]</f>
        <v>450.072</v>
      </c>
      <c r="Z1958" s="6">
        <f t="shared" si="154"/>
        <v>4</v>
      </c>
    </row>
    <row r="1959" spans="1:26" x14ac:dyDescent="0.3">
      <c r="A1959" s="23" t="s">
        <v>3331</v>
      </c>
      <c r="B1959" s="34">
        <v>45475</v>
      </c>
      <c r="C1959" s="23" t="s">
        <v>2195</v>
      </c>
      <c r="D1959" s="23" t="s">
        <v>72</v>
      </c>
      <c r="E1959" s="23" t="s">
        <v>73</v>
      </c>
      <c r="F1959" s="23">
        <v>302033</v>
      </c>
      <c r="G1959" s="23" t="s">
        <v>111</v>
      </c>
      <c r="H1959" s="23" t="s">
        <v>112</v>
      </c>
      <c r="I1959" s="23" t="s">
        <v>113</v>
      </c>
      <c r="J1959" s="23" t="s">
        <v>114</v>
      </c>
      <c r="K1959" s="23" t="s">
        <v>24</v>
      </c>
      <c r="L1959" s="23">
        <v>1</v>
      </c>
      <c r="M1959" s="23">
        <v>96.94</v>
      </c>
      <c r="N1959" s="23">
        <v>10</v>
      </c>
      <c r="O1959" s="23">
        <v>5</v>
      </c>
      <c r="P1959" s="23" t="s">
        <v>89</v>
      </c>
      <c r="Q1959" s="23" t="s">
        <v>34</v>
      </c>
      <c r="R1959" s="23">
        <f t="shared" si="150"/>
        <v>1</v>
      </c>
      <c r="S1959" s="23" t="str">
        <f t="shared" si="151"/>
        <v>ORD101958_20240702_CUST01109_MED027</v>
      </c>
      <c r="T1959" s="23">
        <f t="shared" si="152"/>
        <v>1</v>
      </c>
      <c r="U1959" s="6">
        <f t="shared" si="153"/>
        <v>96.94</v>
      </c>
      <c r="V1959" s="6">
        <f>tbl_Raw_Data[[#This Row],[Discount_Pct]]*tbl_Raw_Data[[#This Row],[Gross_Amount]]/100</f>
        <v>9.6939999999999991</v>
      </c>
      <c r="W1959" s="6">
        <f>tbl_Raw_Data[[#This Row],[Gross_Amount]]-tbl_Raw_Data[[#This Row],[Discount_Amount]]</f>
        <v>87.245999999999995</v>
      </c>
      <c r="X1959" s="6">
        <f>tbl_Raw_Data[[#This Row],[Net_Amount_Before_Tax]]*tbl_Raw_Data[[#This Row],[Tax_Pct]]/100</f>
        <v>4.3622999999999994</v>
      </c>
      <c r="Y1959" s="6">
        <f>tbl_Raw_Data[[#This Row],[Net_Amount_Before_Tax]]+tbl_Raw_Data[[#This Row],[Tax_Amount]]</f>
        <v>91.6083</v>
      </c>
      <c r="Z1959" s="6">
        <f t="shared" si="154"/>
        <v>4</v>
      </c>
    </row>
    <row r="1960" spans="1:26" x14ac:dyDescent="0.3">
      <c r="A1960" s="23" t="s">
        <v>3332</v>
      </c>
      <c r="B1960" s="34">
        <v>45334</v>
      </c>
      <c r="C1960" s="23" t="s">
        <v>3333</v>
      </c>
      <c r="D1960" s="23" t="s">
        <v>142</v>
      </c>
      <c r="E1960" s="23" t="s">
        <v>81</v>
      </c>
      <c r="F1960" s="23">
        <v>380058</v>
      </c>
      <c r="G1960" s="23" t="s">
        <v>119</v>
      </c>
      <c r="H1960" s="23" t="s">
        <v>120</v>
      </c>
      <c r="I1960" s="23" t="s">
        <v>32</v>
      </c>
      <c r="J1960" s="23" t="s">
        <v>64</v>
      </c>
      <c r="K1960" s="23" t="s">
        <v>57</v>
      </c>
      <c r="L1960" s="23">
        <v>2</v>
      </c>
      <c r="M1960" s="23">
        <v>71.819999999999993</v>
      </c>
      <c r="N1960" s="23">
        <v>0</v>
      </c>
      <c r="O1960" s="23">
        <v>12</v>
      </c>
      <c r="P1960" s="23" t="s">
        <v>65</v>
      </c>
      <c r="Q1960" s="23" t="s">
        <v>34</v>
      </c>
      <c r="R1960" s="23">
        <f t="shared" si="150"/>
        <v>1</v>
      </c>
      <c r="S1960" s="23" t="str">
        <f t="shared" si="151"/>
        <v>ORD101959_20240212_CUST01352_MED010</v>
      </c>
      <c r="T1960" s="23">
        <f t="shared" si="152"/>
        <v>1</v>
      </c>
      <c r="U1960" s="6">
        <f t="shared" si="153"/>
        <v>143.63999999999999</v>
      </c>
      <c r="V1960" s="6">
        <f>tbl_Raw_Data[[#This Row],[Discount_Pct]]*tbl_Raw_Data[[#This Row],[Gross_Amount]]/100</f>
        <v>0</v>
      </c>
      <c r="W1960" s="6">
        <f>tbl_Raw_Data[[#This Row],[Gross_Amount]]-tbl_Raw_Data[[#This Row],[Discount_Amount]]</f>
        <v>143.63999999999999</v>
      </c>
      <c r="X1960" s="6">
        <f>tbl_Raw_Data[[#This Row],[Net_Amount_Before_Tax]]*tbl_Raw_Data[[#This Row],[Tax_Pct]]/100</f>
        <v>17.236799999999999</v>
      </c>
      <c r="Y1960" s="6">
        <f>tbl_Raw_Data[[#This Row],[Net_Amount_Before_Tax]]+tbl_Raw_Data[[#This Row],[Tax_Amount]]</f>
        <v>160.87679999999997</v>
      </c>
      <c r="Z1960" s="6">
        <f t="shared" si="154"/>
        <v>2</v>
      </c>
    </row>
    <row r="1961" spans="1:26" x14ac:dyDescent="0.3">
      <c r="A1961" s="23" t="s">
        <v>3334</v>
      </c>
      <c r="B1961" s="34">
        <v>45717</v>
      </c>
      <c r="C1961" s="23" t="s">
        <v>3335</v>
      </c>
      <c r="D1961" s="23" t="s">
        <v>19</v>
      </c>
      <c r="E1961" s="23" t="s">
        <v>19</v>
      </c>
      <c r="F1961" s="23">
        <v>110001</v>
      </c>
      <c r="G1961" s="23" t="s">
        <v>107</v>
      </c>
      <c r="H1961" s="23" t="s">
        <v>108</v>
      </c>
      <c r="I1961" s="23" t="s">
        <v>63</v>
      </c>
      <c r="J1961" s="23" t="s">
        <v>42</v>
      </c>
      <c r="K1961" s="23" t="s">
        <v>57</v>
      </c>
      <c r="L1961" s="23">
        <v>4</v>
      </c>
      <c r="M1961" s="23">
        <v>95.07</v>
      </c>
      <c r="N1961" s="23">
        <v>5</v>
      </c>
      <c r="O1961" s="23">
        <v>5</v>
      </c>
      <c r="P1961" s="23" t="s">
        <v>25</v>
      </c>
      <c r="Q1961" s="23" t="s">
        <v>34</v>
      </c>
      <c r="R1961" s="23">
        <f t="shared" si="150"/>
        <v>1</v>
      </c>
      <c r="S1961" s="23" t="str">
        <f t="shared" si="151"/>
        <v>ORD101960_20250301_CUST00969_MED005</v>
      </c>
      <c r="T1961" s="23">
        <f t="shared" si="152"/>
        <v>1</v>
      </c>
      <c r="U1961" s="6">
        <f t="shared" si="153"/>
        <v>380.28</v>
      </c>
      <c r="V1961" s="6">
        <f>tbl_Raw_Data[[#This Row],[Discount_Pct]]*tbl_Raw_Data[[#This Row],[Gross_Amount]]/100</f>
        <v>19.013999999999999</v>
      </c>
      <c r="W1961" s="6">
        <f>tbl_Raw_Data[[#This Row],[Gross_Amount]]-tbl_Raw_Data[[#This Row],[Discount_Amount]]</f>
        <v>361.26599999999996</v>
      </c>
      <c r="X1961" s="6">
        <f>tbl_Raw_Data[[#This Row],[Net_Amount_Before_Tax]]*tbl_Raw_Data[[#This Row],[Tax_Pct]]/100</f>
        <v>18.063299999999998</v>
      </c>
      <c r="Y1961" s="6">
        <f>tbl_Raw_Data[[#This Row],[Net_Amount_Before_Tax]]+tbl_Raw_Data[[#This Row],[Tax_Amount]]</f>
        <v>379.32929999999999</v>
      </c>
      <c r="Z1961" s="6">
        <f t="shared" si="154"/>
        <v>2</v>
      </c>
    </row>
    <row r="1962" spans="1:26" x14ac:dyDescent="0.3">
      <c r="A1962" s="23" t="s">
        <v>3334</v>
      </c>
      <c r="B1962" s="34">
        <v>45645</v>
      </c>
      <c r="C1962" s="23" t="s">
        <v>2193</v>
      </c>
      <c r="D1962" s="23" t="s">
        <v>130</v>
      </c>
      <c r="E1962" s="23" t="s">
        <v>131</v>
      </c>
      <c r="F1962" s="23">
        <v>700029</v>
      </c>
      <c r="G1962" s="23" t="s">
        <v>256</v>
      </c>
      <c r="H1962" s="23" t="s">
        <v>257</v>
      </c>
      <c r="I1962" s="23" t="s">
        <v>22</v>
      </c>
      <c r="J1962" s="23" t="s">
        <v>258</v>
      </c>
      <c r="K1962" s="23" t="s">
        <v>57</v>
      </c>
      <c r="L1962" s="23">
        <v>2</v>
      </c>
      <c r="M1962" s="23">
        <v>58.99</v>
      </c>
      <c r="N1962" s="23">
        <v>15</v>
      </c>
      <c r="O1962" s="23">
        <v>12</v>
      </c>
      <c r="P1962" s="23" t="s">
        <v>58</v>
      </c>
      <c r="Q1962" s="23" t="s">
        <v>34</v>
      </c>
      <c r="R1962" s="23">
        <f t="shared" si="150"/>
        <v>1</v>
      </c>
      <c r="S1962" s="23" t="str">
        <f t="shared" si="151"/>
        <v>ORD101960_20241219_CUST02950_MED025</v>
      </c>
      <c r="T1962" s="23">
        <f t="shared" si="152"/>
        <v>1</v>
      </c>
      <c r="U1962" s="6">
        <f t="shared" si="153"/>
        <v>117.98</v>
      </c>
      <c r="V1962" s="6">
        <f>tbl_Raw_Data[[#This Row],[Discount_Pct]]*tbl_Raw_Data[[#This Row],[Gross_Amount]]/100</f>
        <v>17.696999999999999</v>
      </c>
      <c r="W1962" s="6">
        <f>tbl_Raw_Data[[#This Row],[Gross_Amount]]-tbl_Raw_Data[[#This Row],[Discount_Amount]]</f>
        <v>100.283</v>
      </c>
      <c r="X1962" s="6">
        <f>tbl_Raw_Data[[#This Row],[Net_Amount_Before_Tax]]*tbl_Raw_Data[[#This Row],[Tax_Pct]]/100</f>
        <v>12.03396</v>
      </c>
      <c r="Y1962" s="6">
        <f>tbl_Raw_Data[[#This Row],[Net_Amount_Before_Tax]]+tbl_Raw_Data[[#This Row],[Tax_Amount]]</f>
        <v>112.31695999999999</v>
      </c>
      <c r="Z1962" s="6">
        <f t="shared" si="154"/>
        <v>2</v>
      </c>
    </row>
    <row r="1963" spans="1:26" x14ac:dyDescent="0.3">
      <c r="A1963" s="23" t="s">
        <v>3334</v>
      </c>
      <c r="B1963" s="34">
        <v>45658</v>
      </c>
      <c r="C1963" s="23" t="s">
        <v>2505</v>
      </c>
      <c r="D1963" s="23" t="s">
        <v>87</v>
      </c>
      <c r="E1963" s="23" t="s">
        <v>88</v>
      </c>
      <c r="F1963" s="23">
        <v>600100</v>
      </c>
      <c r="G1963" s="23" t="s">
        <v>61</v>
      </c>
      <c r="H1963" s="23" t="s">
        <v>62</v>
      </c>
      <c r="I1963" s="23" t="s">
        <v>63</v>
      </c>
      <c r="J1963" s="23" t="s">
        <v>64</v>
      </c>
      <c r="K1963" s="23" t="s">
        <v>57</v>
      </c>
      <c r="L1963" s="23">
        <v>2</v>
      </c>
      <c r="M1963" s="23">
        <v>119.59</v>
      </c>
      <c r="N1963" s="23">
        <v>0</v>
      </c>
      <c r="O1963" s="23">
        <v>12</v>
      </c>
      <c r="P1963" s="23" t="s">
        <v>58</v>
      </c>
      <c r="Q1963" s="23" t="s">
        <v>34</v>
      </c>
      <c r="R1963" s="23">
        <f t="shared" si="150"/>
        <v>1</v>
      </c>
      <c r="S1963" s="23" t="str">
        <f t="shared" si="151"/>
        <v>ORD101960_20250101_CUST01587_MED004</v>
      </c>
      <c r="T1963" s="23">
        <f t="shared" si="152"/>
        <v>1</v>
      </c>
      <c r="U1963" s="6">
        <f t="shared" si="153"/>
        <v>239.18</v>
      </c>
      <c r="V1963" s="6">
        <f>tbl_Raw_Data[[#This Row],[Discount_Pct]]*tbl_Raw_Data[[#This Row],[Gross_Amount]]/100</f>
        <v>0</v>
      </c>
      <c r="W1963" s="6">
        <f>tbl_Raw_Data[[#This Row],[Gross_Amount]]-tbl_Raw_Data[[#This Row],[Discount_Amount]]</f>
        <v>239.18</v>
      </c>
      <c r="X1963" s="6">
        <f>tbl_Raw_Data[[#This Row],[Net_Amount_Before_Tax]]*tbl_Raw_Data[[#This Row],[Tax_Pct]]/100</f>
        <v>28.701599999999999</v>
      </c>
      <c r="Y1963" s="6">
        <f>tbl_Raw_Data[[#This Row],[Net_Amount_Before_Tax]]+tbl_Raw_Data[[#This Row],[Tax_Amount]]</f>
        <v>267.88159999999999</v>
      </c>
      <c r="Z1963" s="6">
        <f t="shared" si="154"/>
        <v>2</v>
      </c>
    </row>
    <row r="1964" spans="1:26" x14ac:dyDescent="0.3">
      <c r="A1964" s="23" t="s">
        <v>3336</v>
      </c>
      <c r="B1964" s="34">
        <v>45875</v>
      </c>
      <c r="C1964" s="23" t="s">
        <v>1465</v>
      </c>
      <c r="D1964" s="23" t="s">
        <v>72</v>
      </c>
      <c r="E1964" s="23" t="s">
        <v>73</v>
      </c>
      <c r="F1964" s="23">
        <v>302033</v>
      </c>
      <c r="G1964" s="23" t="s">
        <v>256</v>
      </c>
      <c r="H1964" s="23" t="s">
        <v>257</v>
      </c>
      <c r="I1964" s="23" t="s">
        <v>22</v>
      </c>
      <c r="J1964" s="23" t="s">
        <v>258</v>
      </c>
      <c r="K1964" s="23" t="s">
        <v>57</v>
      </c>
      <c r="L1964" s="23">
        <v>2</v>
      </c>
      <c r="M1964" s="23">
        <v>69.849999999999994</v>
      </c>
      <c r="N1964" s="23">
        <v>0</v>
      </c>
      <c r="O1964" s="23">
        <v>5</v>
      </c>
      <c r="P1964" s="23" t="s">
        <v>33</v>
      </c>
      <c r="Q1964" s="23" t="s">
        <v>34</v>
      </c>
      <c r="R1964" s="23">
        <f t="shared" si="150"/>
        <v>1</v>
      </c>
      <c r="S1964" s="23" t="str">
        <f t="shared" si="151"/>
        <v>ORD101963_20250806_CUST00213_MED025</v>
      </c>
      <c r="T1964" s="23">
        <f t="shared" si="152"/>
        <v>1</v>
      </c>
      <c r="U1964" s="6">
        <f t="shared" si="153"/>
        <v>139.69999999999999</v>
      </c>
      <c r="V1964" s="6">
        <f>tbl_Raw_Data[[#This Row],[Discount_Pct]]*tbl_Raw_Data[[#This Row],[Gross_Amount]]/100</f>
        <v>0</v>
      </c>
      <c r="W1964" s="6">
        <f>tbl_Raw_Data[[#This Row],[Gross_Amount]]-tbl_Raw_Data[[#This Row],[Discount_Amount]]</f>
        <v>139.69999999999999</v>
      </c>
      <c r="X1964" s="6">
        <f>tbl_Raw_Data[[#This Row],[Net_Amount_Before_Tax]]*tbl_Raw_Data[[#This Row],[Tax_Pct]]/100</f>
        <v>6.9850000000000003</v>
      </c>
      <c r="Y1964" s="6">
        <f>tbl_Raw_Data[[#This Row],[Net_Amount_Before_Tax]]+tbl_Raw_Data[[#This Row],[Tax_Amount]]</f>
        <v>146.685</v>
      </c>
      <c r="Z1964" s="6">
        <f t="shared" si="154"/>
        <v>4</v>
      </c>
    </row>
    <row r="1965" spans="1:26" x14ac:dyDescent="0.3">
      <c r="A1965" s="23" t="s">
        <v>3337</v>
      </c>
      <c r="B1965" s="34">
        <v>45950</v>
      </c>
      <c r="C1965" s="23" t="s">
        <v>3338</v>
      </c>
      <c r="D1965" s="23" t="s">
        <v>19</v>
      </c>
      <c r="E1965" s="23" t="s">
        <v>19</v>
      </c>
      <c r="F1965" s="23">
        <v>110001</v>
      </c>
      <c r="G1965" s="23" t="s">
        <v>39</v>
      </c>
      <c r="H1965" s="23" t="s">
        <v>40</v>
      </c>
      <c r="I1965" s="23" t="s">
        <v>41</v>
      </c>
      <c r="J1965" s="23" t="s">
        <v>42</v>
      </c>
      <c r="K1965" s="23" t="s">
        <v>24</v>
      </c>
      <c r="L1965" s="23">
        <v>1</v>
      </c>
      <c r="M1965" s="23">
        <v>32.479999999999997</v>
      </c>
      <c r="N1965" s="23">
        <v>5</v>
      </c>
      <c r="O1965" s="23">
        <v>18</v>
      </c>
      <c r="P1965" s="23" t="s">
        <v>25</v>
      </c>
      <c r="Q1965" s="23" t="s">
        <v>34</v>
      </c>
      <c r="R1965" s="23">
        <f t="shared" si="150"/>
        <v>1</v>
      </c>
      <c r="S1965" s="23" t="str">
        <f t="shared" si="151"/>
        <v>ORD101964_20251020_CUST03292_MED001</v>
      </c>
      <c r="T1965" s="23">
        <f t="shared" si="152"/>
        <v>1</v>
      </c>
      <c r="U1965" s="6">
        <f t="shared" si="153"/>
        <v>32.479999999999997</v>
      </c>
      <c r="V1965" s="6">
        <f>tbl_Raw_Data[[#This Row],[Discount_Pct]]*tbl_Raw_Data[[#This Row],[Gross_Amount]]/100</f>
        <v>1.6239999999999997</v>
      </c>
      <c r="W1965" s="6">
        <f>tbl_Raw_Data[[#This Row],[Gross_Amount]]-tbl_Raw_Data[[#This Row],[Discount_Amount]]</f>
        <v>30.855999999999998</v>
      </c>
      <c r="X1965" s="6">
        <f>tbl_Raw_Data[[#This Row],[Net_Amount_Before_Tax]]*tbl_Raw_Data[[#This Row],[Tax_Pct]]/100</f>
        <v>5.5540799999999999</v>
      </c>
      <c r="Y1965" s="6">
        <f>tbl_Raw_Data[[#This Row],[Net_Amount_Before_Tax]]+tbl_Raw_Data[[#This Row],[Tax_Amount]]</f>
        <v>36.410080000000001</v>
      </c>
      <c r="Z1965" s="6">
        <f t="shared" si="154"/>
        <v>2</v>
      </c>
    </row>
    <row r="1966" spans="1:26" x14ac:dyDescent="0.3">
      <c r="A1966" s="23" t="s">
        <v>3339</v>
      </c>
      <c r="B1966" s="34">
        <v>45594</v>
      </c>
      <c r="C1966" s="23" t="s">
        <v>521</v>
      </c>
      <c r="D1966" s="23" t="s">
        <v>87</v>
      </c>
      <c r="E1966" s="23" t="s">
        <v>88</v>
      </c>
      <c r="F1966" s="23">
        <v>600040</v>
      </c>
      <c r="G1966" s="23" t="s">
        <v>107</v>
      </c>
      <c r="H1966" s="23" t="s">
        <v>108</v>
      </c>
      <c r="I1966" s="23" t="s">
        <v>63</v>
      </c>
      <c r="J1966" s="23" t="s">
        <v>42</v>
      </c>
      <c r="K1966" s="23" t="s">
        <v>57</v>
      </c>
      <c r="L1966" s="23">
        <v>2</v>
      </c>
      <c r="M1966" s="23">
        <v>107.66</v>
      </c>
      <c r="N1966" s="23">
        <v>5</v>
      </c>
      <c r="O1966" s="23">
        <v>5</v>
      </c>
      <c r="P1966" s="23" t="s">
        <v>33</v>
      </c>
      <c r="Q1966" s="23" t="s">
        <v>26</v>
      </c>
      <c r="R1966" s="23">
        <f t="shared" si="150"/>
        <v>1</v>
      </c>
      <c r="S1966" s="23" t="str">
        <f t="shared" si="151"/>
        <v>ORD101965_20241029_CUST01242_MED005</v>
      </c>
      <c r="T1966" s="23">
        <f t="shared" si="152"/>
        <v>1</v>
      </c>
      <c r="U1966" s="6">
        <f t="shared" si="153"/>
        <v>215.32</v>
      </c>
      <c r="V1966" s="6">
        <f>tbl_Raw_Data[[#This Row],[Discount_Pct]]*tbl_Raw_Data[[#This Row],[Gross_Amount]]/100</f>
        <v>10.765999999999998</v>
      </c>
      <c r="W1966" s="6">
        <f>tbl_Raw_Data[[#This Row],[Gross_Amount]]-tbl_Raw_Data[[#This Row],[Discount_Amount]]</f>
        <v>204.554</v>
      </c>
      <c r="X1966" s="6">
        <f>tbl_Raw_Data[[#This Row],[Net_Amount_Before_Tax]]*tbl_Raw_Data[[#This Row],[Tax_Pct]]/100</f>
        <v>10.2277</v>
      </c>
      <c r="Y1966" s="6">
        <f>tbl_Raw_Data[[#This Row],[Net_Amount_Before_Tax]]+tbl_Raw_Data[[#This Row],[Tax_Amount]]</f>
        <v>214.7817</v>
      </c>
      <c r="Z1966" s="6">
        <f t="shared" si="154"/>
        <v>3</v>
      </c>
    </row>
    <row r="1967" spans="1:26" x14ac:dyDescent="0.3">
      <c r="A1967" s="23" t="s">
        <v>3340</v>
      </c>
      <c r="B1967" s="34">
        <v>45675</v>
      </c>
      <c r="C1967" s="23" t="s">
        <v>773</v>
      </c>
      <c r="D1967" s="23" t="s">
        <v>87</v>
      </c>
      <c r="E1967" s="23" t="s">
        <v>88</v>
      </c>
      <c r="F1967" s="23">
        <v>600040</v>
      </c>
      <c r="G1967" s="23" t="s">
        <v>192</v>
      </c>
      <c r="H1967" s="23" t="s">
        <v>193</v>
      </c>
      <c r="I1967" s="23" t="s">
        <v>41</v>
      </c>
      <c r="J1967" s="23" t="s">
        <v>194</v>
      </c>
      <c r="K1967" s="23" t="s">
        <v>24</v>
      </c>
      <c r="L1967" s="23">
        <v>1</v>
      </c>
      <c r="M1967" s="23">
        <v>34.96</v>
      </c>
      <c r="N1967" s="23">
        <v>0</v>
      </c>
      <c r="O1967" s="23">
        <v>5</v>
      </c>
      <c r="P1967" s="23" t="s">
        <v>89</v>
      </c>
      <c r="Q1967" s="23" t="s">
        <v>26</v>
      </c>
      <c r="R1967" s="23">
        <f t="shared" si="150"/>
        <v>1</v>
      </c>
      <c r="S1967" s="23" t="str">
        <f t="shared" si="151"/>
        <v>ORD101966_20250118_CUST00676_MED002</v>
      </c>
      <c r="T1967" s="23">
        <f t="shared" si="152"/>
        <v>1</v>
      </c>
      <c r="U1967" s="6">
        <f t="shared" si="153"/>
        <v>34.96</v>
      </c>
      <c r="V1967" s="6">
        <f>tbl_Raw_Data[[#This Row],[Discount_Pct]]*tbl_Raw_Data[[#This Row],[Gross_Amount]]/100</f>
        <v>0</v>
      </c>
      <c r="W1967" s="6">
        <f>tbl_Raw_Data[[#This Row],[Gross_Amount]]-tbl_Raw_Data[[#This Row],[Discount_Amount]]</f>
        <v>34.96</v>
      </c>
      <c r="X1967" s="6">
        <f>tbl_Raw_Data[[#This Row],[Net_Amount_Before_Tax]]*tbl_Raw_Data[[#This Row],[Tax_Pct]]/100</f>
        <v>1.7480000000000002</v>
      </c>
      <c r="Y1967" s="6">
        <f>tbl_Raw_Data[[#This Row],[Net_Amount_Before_Tax]]+tbl_Raw_Data[[#This Row],[Tax_Amount]]</f>
        <v>36.707999999999998</v>
      </c>
      <c r="Z1967" s="6">
        <f t="shared" si="154"/>
        <v>3</v>
      </c>
    </row>
    <row r="1968" spans="1:26" x14ac:dyDescent="0.3">
      <c r="A1968" s="23" t="s">
        <v>3341</v>
      </c>
      <c r="B1968" s="34">
        <v>45432</v>
      </c>
      <c r="C1968" s="23" t="s">
        <v>3342</v>
      </c>
      <c r="D1968" s="23" t="s">
        <v>80</v>
      </c>
      <c r="E1968" s="23" t="s">
        <v>81</v>
      </c>
      <c r="F1968" s="23">
        <v>395017</v>
      </c>
      <c r="G1968" s="23" t="s">
        <v>160</v>
      </c>
      <c r="H1968" s="23" t="s">
        <v>161</v>
      </c>
      <c r="I1968" s="23" t="s">
        <v>50</v>
      </c>
      <c r="J1968" s="23" t="s">
        <v>23</v>
      </c>
      <c r="K1968" s="23" t="s">
        <v>24</v>
      </c>
      <c r="L1968" s="23">
        <v>3</v>
      </c>
      <c r="M1968" s="23">
        <v>134.81</v>
      </c>
      <c r="N1968" s="23">
        <v>15</v>
      </c>
      <c r="O1968" s="23">
        <v>5</v>
      </c>
      <c r="P1968" s="23" t="s">
        <v>25</v>
      </c>
      <c r="Q1968" s="23" t="s">
        <v>44</v>
      </c>
      <c r="R1968" s="23">
        <f t="shared" si="150"/>
        <v>1</v>
      </c>
      <c r="S1968" s="23" t="str">
        <f t="shared" si="151"/>
        <v>ORD101967_20240520_CUST01292_MED014</v>
      </c>
      <c r="T1968" s="23">
        <f t="shared" si="152"/>
        <v>1</v>
      </c>
      <c r="U1968" s="6">
        <f t="shared" si="153"/>
        <v>404.43</v>
      </c>
      <c r="V1968" s="6">
        <f>tbl_Raw_Data[[#This Row],[Discount_Pct]]*tbl_Raw_Data[[#This Row],[Gross_Amount]]/100</f>
        <v>60.664499999999997</v>
      </c>
      <c r="W1968" s="6">
        <f>tbl_Raw_Data[[#This Row],[Gross_Amount]]-tbl_Raw_Data[[#This Row],[Discount_Amount]]</f>
        <v>343.76550000000003</v>
      </c>
      <c r="X1968" s="6">
        <f>tbl_Raw_Data[[#This Row],[Net_Amount_Before_Tax]]*tbl_Raw_Data[[#This Row],[Tax_Pct]]/100</f>
        <v>17.188275000000001</v>
      </c>
      <c r="Y1968" s="6">
        <f>tbl_Raw_Data[[#This Row],[Net_Amount_Before_Tax]]+tbl_Raw_Data[[#This Row],[Tax_Amount]]</f>
        <v>360.95377500000001</v>
      </c>
      <c r="Z1968" s="6">
        <f t="shared" si="154"/>
        <v>2</v>
      </c>
    </row>
    <row r="1969" spans="1:26" x14ac:dyDescent="0.3">
      <c r="A1969" s="23" t="s">
        <v>3343</v>
      </c>
      <c r="B1969" s="34">
        <v>45942</v>
      </c>
      <c r="C1969" s="23" t="s">
        <v>1739</v>
      </c>
      <c r="D1969" s="23" t="s">
        <v>52</v>
      </c>
      <c r="E1969" s="23" t="s">
        <v>52</v>
      </c>
      <c r="F1969" s="23">
        <v>160022</v>
      </c>
      <c r="G1969" s="23" t="s">
        <v>119</v>
      </c>
      <c r="H1969" s="23" t="s">
        <v>120</v>
      </c>
      <c r="I1969" s="23" t="s">
        <v>32</v>
      </c>
      <c r="J1969" s="23" t="s">
        <v>64</v>
      </c>
      <c r="K1969" s="23" t="s">
        <v>57</v>
      </c>
      <c r="L1969" s="23">
        <v>2</v>
      </c>
      <c r="M1969" s="23">
        <v>62.16</v>
      </c>
      <c r="N1969" s="23">
        <v>5</v>
      </c>
      <c r="O1969" s="23">
        <v>12</v>
      </c>
      <c r="P1969" s="23" t="s">
        <v>65</v>
      </c>
      <c r="Q1969" s="23" t="s">
        <v>34</v>
      </c>
      <c r="R1969" s="23">
        <f t="shared" si="150"/>
        <v>1</v>
      </c>
      <c r="S1969" s="23" t="str">
        <f t="shared" si="151"/>
        <v>ORD101968_20251012_CUST02653_MED010</v>
      </c>
      <c r="T1969" s="23">
        <f t="shared" si="152"/>
        <v>1</v>
      </c>
      <c r="U1969" s="6">
        <f t="shared" si="153"/>
        <v>124.32</v>
      </c>
      <c r="V1969" s="6">
        <f>tbl_Raw_Data[[#This Row],[Discount_Pct]]*tbl_Raw_Data[[#This Row],[Gross_Amount]]/100</f>
        <v>6.2159999999999993</v>
      </c>
      <c r="W1969" s="6">
        <f>tbl_Raw_Data[[#This Row],[Gross_Amount]]-tbl_Raw_Data[[#This Row],[Discount_Amount]]</f>
        <v>118.104</v>
      </c>
      <c r="X1969" s="6">
        <f>tbl_Raw_Data[[#This Row],[Net_Amount_Before_Tax]]*tbl_Raw_Data[[#This Row],[Tax_Pct]]/100</f>
        <v>14.17248</v>
      </c>
      <c r="Y1969" s="6">
        <f>tbl_Raw_Data[[#This Row],[Net_Amount_Before_Tax]]+tbl_Raw_Data[[#This Row],[Tax_Amount]]</f>
        <v>132.27647999999999</v>
      </c>
      <c r="Z1969" s="6">
        <f t="shared" si="154"/>
        <v>4</v>
      </c>
    </row>
    <row r="1970" spans="1:26" x14ac:dyDescent="0.3">
      <c r="A1970" s="23" t="s">
        <v>3344</v>
      </c>
      <c r="B1970" s="34">
        <v>45625</v>
      </c>
      <c r="C1970" s="23" t="s">
        <v>742</v>
      </c>
      <c r="D1970" s="23" t="s">
        <v>123</v>
      </c>
      <c r="E1970" s="23" t="s">
        <v>101</v>
      </c>
      <c r="F1970" s="23">
        <v>226024</v>
      </c>
      <c r="G1970" s="23" t="s">
        <v>74</v>
      </c>
      <c r="H1970" s="23" t="s">
        <v>75</v>
      </c>
      <c r="I1970" s="23" t="s">
        <v>76</v>
      </c>
      <c r="J1970" s="23" t="s">
        <v>77</v>
      </c>
      <c r="K1970" s="23" t="s">
        <v>57</v>
      </c>
      <c r="L1970" s="23">
        <v>2</v>
      </c>
      <c r="M1970" s="23">
        <v>60.02</v>
      </c>
      <c r="N1970" s="23">
        <v>0</v>
      </c>
      <c r="O1970" s="23">
        <v>5</v>
      </c>
      <c r="P1970" s="23" t="s">
        <v>43</v>
      </c>
      <c r="Q1970" s="23" t="s">
        <v>44</v>
      </c>
      <c r="R1970" s="23">
        <f t="shared" si="150"/>
        <v>1</v>
      </c>
      <c r="S1970" s="23" t="str">
        <f t="shared" si="151"/>
        <v>ORD101969_20241129_CUST01526_MED008</v>
      </c>
      <c r="T1970" s="23">
        <f t="shared" si="152"/>
        <v>1</v>
      </c>
      <c r="U1970" s="6">
        <f t="shared" si="153"/>
        <v>120.04</v>
      </c>
      <c r="V1970" s="6">
        <f>tbl_Raw_Data[[#This Row],[Discount_Pct]]*tbl_Raw_Data[[#This Row],[Gross_Amount]]/100</f>
        <v>0</v>
      </c>
      <c r="W1970" s="6">
        <f>tbl_Raw_Data[[#This Row],[Gross_Amount]]-tbl_Raw_Data[[#This Row],[Discount_Amount]]</f>
        <v>120.04</v>
      </c>
      <c r="X1970" s="6">
        <f>tbl_Raw_Data[[#This Row],[Net_Amount_Before_Tax]]*tbl_Raw_Data[[#This Row],[Tax_Pct]]/100</f>
        <v>6.0020000000000007</v>
      </c>
      <c r="Y1970" s="6">
        <f>tbl_Raw_Data[[#This Row],[Net_Amount_Before_Tax]]+tbl_Raw_Data[[#This Row],[Tax_Amount]]</f>
        <v>126.042</v>
      </c>
      <c r="Z1970" s="6">
        <f t="shared" si="154"/>
        <v>2</v>
      </c>
    </row>
    <row r="1971" spans="1:26" x14ac:dyDescent="0.3">
      <c r="A1971" s="23" t="s">
        <v>3344</v>
      </c>
      <c r="B1971" s="34">
        <v>45375</v>
      </c>
      <c r="C1971" s="23" t="s">
        <v>3345</v>
      </c>
      <c r="D1971" s="23" t="s">
        <v>87</v>
      </c>
      <c r="E1971" s="23" t="s">
        <v>88</v>
      </c>
      <c r="F1971" s="23">
        <v>600001</v>
      </c>
      <c r="G1971" s="23" t="s">
        <v>196</v>
      </c>
      <c r="H1971" s="23" t="s">
        <v>197</v>
      </c>
      <c r="I1971" s="23" t="s">
        <v>32</v>
      </c>
      <c r="J1971" s="23" t="s">
        <v>42</v>
      </c>
      <c r="K1971" s="23" t="s">
        <v>24</v>
      </c>
      <c r="L1971" s="23">
        <v>3</v>
      </c>
      <c r="M1971" s="23">
        <v>23.47</v>
      </c>
      <c r="N1971" s="23">
        <v>0</v>
      </c>
      <c r="O1971" s="23">
        <v>12</v>
      </c>
      <c r="P1971" s="23" t="s">
        <v>25</v>
      </c>
      <c r="Q1971" s="23" t="s">
        <v>34</v>
      </c>
      <c r="R1971" s="23">
        <f t="shared" si="150"/>
        <v>1</v>
      </c>
      <c r="S1971" s="23" t="str">
        <f t="shared" si="151"/>
        <v>ORD101969_20240324_CUST00562_MED011</v>
      </c>
      <c r="T1971" s="23">
        <f t="shared" si="152"/>
        <v>1</v>
      </c>
      <c r="U1971" s="6">
        <f t="shared" si="153"/>
        <v>70.41</v>
      </c>
      <c r="V1971" s="6">
        <f>tbl_Raw_Data[[#This Row],[Discount_Pct]]*tbl_Raw_Data[[#This Row],[Gross_Amount]]/100</f>
        <v>0</v>
      </c>
      <c r="W1971" s="6">
        <f>tbl_Raw_Data[[#This Row],[Gross_Amount]]-tbl_Raw_Data[[#This Row],[Discount_Amount]]</f>
        <v>70.41</v>
      </c>
      <c r="X1971" s="6">
        <f>tbl_Raw_Data[[#This Row],[Net_Amount_Before_Tax]]*tbl_Raw_Data[[#This Row],[Tax_Pct]]/100</f>
        <v>8.4491999999999994</v>
      </c>
      <c r="Y1971" s="6">
        <f>tbl_Raw_Data[[#This Row],[Net_Amount_Before_Tax]]+tbl_Raw_Data[[#This Row],[Tax_Amount]]</f>
        <v>78.859200000000001</v>
      </c>
      <c r="Z1971" s="6">
        <f t="shared" si="154"/>
        <v>2</v>
      </c>
    </row>
    <row r="1972" spans="1:26" x14ac:dyDescent="0.3">
      <c r="A1972" s="23" t="s">
        <v>3346</v>
      </c>
      <c r="B1972" s="34">
        <v>45966</v>
      </c>
      <c r="C1972" s="23" t="s">
        <v>3279</v>
      </c>
      <c r="D1972" s="23" t="s">
        <v>159</v>
      </c>
      <c r="E1972" s="23" t="s">
        <v>47</v>
      </c>
      <c r="F1972" s="23">
        <v>400050</v>
      </c>
      <c r="G1972" s="23" t="s">
        <v>283</v>
      </c>
      <c r="H1972" s="23" t="s">
        <v>284</v>
      </c>
      <c r="I1972" s="23" t="s">
        <v>104</v>
      </c>
      <c r="J1972" s="23" t="s">
        <v>42</v>
      </c>
      <c r="K1972" s="23" t="s">
        <v>57</v>
      </c>
      <c r="L1972" s="23">
        <v>3</v>
      </c>
      <c r="M1972" s="23">
        <v>322.31</v>
      </c>
      <c r="N1972" s="23">
        <v>10</v>
      </c>
      <c r="O1972" s="23">
        <v>5</v>
      </c>
      <c r="P1972" s="23" t="s">
        <v>58</v>
      </c>
      <c r="Q1972" s="23" t="s">
        <v>90</v>
      </c>
      <c r="R1972" s="23">
        <f t="shared" si="150"/>
        <v>1</v>
      </c>
      <c r="S1972" s="23" t="str">
        <f t="shared" si="151"/>
        <v>ORD101971_20251105_CUST00758_MED030</v>
      </c>
      <c r="T1972" s="23">
        <f t="shared" si="152"/>
        <v>1</v>
      </c>
      <c r="U1972" s="6">
        <f t="shared" si="153"/>
        <v>966.93000000000006</v>
      </c>
      <c r="V1972" s="6">
        <f>tbl_Raw_Data[[#This Row],[Discount_Pct]]*tbl_Raw_Data[[#This Row],[Gross_Amount]]/100</f>
        <v>96.693000000000012</v>
      </c>
      <c r="W1972" s="6">
        <f>tbl_Raw_Data[[#This Row],[Gross_Amount]]-tbl_Raw_Data[[#This Row],[Discount_Amount]]</f>
        <v>870.23700000000008</v>
      </c>
      <c r="X1972" s="6">
        <f>tbl_Raw_Data[[#This Row],[Net_Amount_Before_Tax]]*tbl_Raw_Data[[#This Row],[Tax_Pct]]/100</f>
        <v>43.511850000000003</v>
      </c>
      <c r="Y1972" s="6">
        <f>tbl_Raw_Data[[#This Row],[Net_Amount_Before_Tax]]+tbl_Raw_Data[[#This Row],[Tax_Amount]]</f>
        <v>913.74885000000006</v>
      </c>
      <c r="Z1972" s="6">
        <f t="shared" si="154"/>
        <v>3</v>
      </c>
    </row>
    <row r="1973" spans="1:26" x14ac:dyDescent="0.3">
      <c r="A1973" s="23" t="s">
        <v>3347</v>
      </c>
      <c r="B1973" s="34">
        <v>45727</v>
      </c>
      <c r="C1973" s="23" t="s">
        <v>1429</v>
      </c>
      <c r="D1973" s="23" t="s">
        <v>87</v>
      </c>
      <c r="E1973" s="23" t="s">
        <v>88</v>
      </c>
      <c r="F1973" s="23">
        <v>600040</v>
      </c>
      <c r="G1973" s="23" t="s">
        <v>124</v>
      </c>
      <c r="H1973" s="23" t="s">
        <v>125</v>
      </c>
      <c r="I1973" s="23" t="s">
        <v>104</v>
      </c>
      <c r="J1973" s="23" t="s">
        <v>114</v>
      </c>
      <c r="K1973" s="23" t="s">
        <v>24</v>
      </c>
      <c r="L1973" s="23">
        <v>2</v>
      </c>
      <c r="M1973" s="23">
        <v>123.91</v>
      </c>
      <c r="N1973" s="23">
        <v>10</v>
      </c>
      <c r="O1973" s="23">
        <v>12</v>
      </c>
      <c r="P1973" s="23" t="s">
        <v>58</v>
      </c>
      <c r="Q1973" s="23" t="s">
        <v>44</v>
      </c>
      <c r="R1973" s="23">
        <f t="shared" si="150"/>
        <v>1</v>
      </c>
      <c r="S1973" s="23" t="str">
        <f t="shared" si="151"/>
        <v>ORD101972_20250311_CUST03164_MED018</v>
      </c>
      <c r="T1973" s="23">
        <f t="shared" si="152"/>
        <v>1</v>
      </c>
      <c r="U1973" s="6">
        <f t="shared" si="153"/>
        <v>247.82</v>
      </c>
      <c r="V1973" s="6">
        <f>tbl_Raw_Data[[#This Row],[Discount_Pct]]*tbl_Raw_Data[[#This Row],[Gross_Amount]]/100</f>
        <v>24.781999999999996</v>
      </c>
      <c r="W1973" s="6">
        <f>tbl_Raw_Data[[#This Row],[Gross_Amount]]-tbl_Raw_Data[[#This Row],[Discount_Amount]]</f>
        <v>223.03800000000001</v>
      </c>
      <c r="X1973" s="6">
        <f>tbl_Raw_Data[[#This Row],[Net_Amount_Before_Tax]]*tbl_Raw_Data[[#This Row],[Tax_Pct]]/100</f>
        <v>26.764560000000003</v>
      </c>
      <c r="Y1973" s="6">
        <f>tbl_Raw_Data[[#This Row],[Net_Amount_Before_Tax]]+tbl_Raw_Data[[#This Row],[Tax_Amount]]</f>
        <v>249.80256000000003</v>
      </c>
      <c r="Z1973" s="6">
        <f t="shared" si="154"/>
        <v>3</v>
      </c>
    </row>
    <row r="1974" spans="1:26" x14ac:dyDescent="0.3">
      <c r="A1974" s="23" t="s">
        <v>3348</v>
      </c>
      <c r="B1974" s="34">
        <v>45467</v>
      </c>
      <c r="C1974" s="23" t="s">
        <v>758</v>
      </c>
      <c r="D1974" s="23" t="s">
        <v>123</v>
      </c>
      <c r="E1974" s="23" t="s">
        <v>101</v>
      </c>
      <c r="F1974" s="23">
        <v>226016</v>
      </c>
      <c r="G1974" s="23" t="s">
        <v>229</v>
      </c>
      <c r="H1974" s="23" t="s">
        <v>230</v>
      </c>
      <c r="I1974" s="23" t="s">
        <v>84</v>
      </c>
      <c r="J1974" s="23" t="s">
        <v>140</v>
      </c>
      <c r="K1974" s="23" t="s">
        <v>24</v>
      </c>
      <c r="L1974" s="23">
        <v>1</v>
      </c>
      <c r="M1974" s="23">
        <v>186.19</v>
      </c>
      <c r="N1974" s="23">
        <v>5</v>
      </c>
      <c r="O1974" s="23">
        <v>18</v>
      </c>
      <c r="P1974" s="23" t="s">
        <v>25</v>
      </c>
      <c r="Q1974" s="23" t="s">
        <v>26</v>
      </c>
      <c r="R1974" s="23">
        <f t="shared" si="150"/>
        <v>1</v>
      </c>
      <c r="S1974" s="23" t="str">
        <f t="shared" si="151"/>
        <v>ORD101973_20240624_CUST00742_MED022</v>
      </c>
      <c r="T1974" s="23">
        <f t="shared" si="152"/>
        <v>1</v>
      </c>
      <c r="U1974" s="6">
        <f t="shared" si="153"/>
        <v>186.19</v>
      </c>
      <c r="V1974" s="6">
        <f>tbl_Raw_Data[[#This Row],[Discount_Pct]]*tbl_Raw_Data[[#This Row],[Gross_Amount]]/100</f>
        <v>9.3094999999999999</v>
      </c>
      <c r="W1974" s="6">
        <f>tbl_Raw_Data[[#This Row],[Gross_Amount]]-tbl_Raw_Data[[#This Row],[Discount_Amount]]</f>
        <v>176.88049999999998</v>
      </c>
      <c r="X1974" s="6">
        <f>tbl_Raw_Data[[#This Row],[Net_Amount_Before_Tax]]*tbl_Raw_Data[[#This Row],[Tax_Pct]]/100</f>
        <v>31.838489999999997</v>
      </c>
      <c r="Y1974" s="6">
        <f>tbl_Raw_Data[[#This Row],[Net_Amount_Before_Tax]]+tbl_Raw_Data[[#This Row],[Tax_Amount]]</f>
        <v>208.71898999999999</v>
      </c>
      <c r="Z1974" s="6">
        <f t="shared" si="154"/>
        <v>5</v>
      </c>
    </row>
    <row r="1975" spans="1:26" x14ac:dyDescent="0.3">
      <c r="A1975" s="23" t="s">
        <v>3348</v>
      </c>
      <c r="B1975" s="34">
        <v>45806</v>
      </c>
      <c r="C1975" s="23" t="s">
        <v>3349</v>
      </c>
      <c r="D1975" s="23" t="s">
        <v>142</v>
      </c>
      <c r="E1975" s="23" t="s">
        <v>81</v>
      </c>
      <c r="F1975" s="23">
        <v>380061</v>
      </c>
      <c r="G1975" s="23" t="s">
        <v>315</v>
      </c>
      <c r="H1975" s="23" t="s">
        <v>316</v>
      </c>
      <c r="I1975" s="23" t="s">
        <v>50</v>
      </c>
      <c r="J1975" s="23" t="s">
        <v>114</v>
      </c>
      <c r="K1975" s="23" t="s">
        <v>24</v>
      </c>
      <c r="L1975" s="23">
        <v>2</v>
      </c>
      <c r="M1975" s="23">
        <v>120.14</v>
      </c>
      <c r="N1975" s="23">
        <v>0</v>
      </c>
      <c r="O1975" s="23">
        <v>5</v>
      </c>
      <c r="P1975" s="23" t="s">
        <v>58</v>
      </c>
      <c r="Q1975" s="23" t="s">
        <v>34</v>
      </c>
      <c r="R1975" s="23">
        <f t="shared" si="150"/>
        <v>1</v>
      </c>
      <c r="S1975" s="23" t="str">
        <f t="shared" si="151"/>
        <v>ORD101973_20250529_CUST01343_MED012</v>
      </c>
      <c r="T1975" s="23">
        <f t="shared" si="152"/>
        <v>1</v>
      </c>
      <c r="U1975" s="6">
        <f t="shared" si="153"/>
        <v>240.28</v>
      </c>
      <c r="V1975" s="6">
        <f>tbl_Raw_Data[[#This Row],[Discount_Pct]]*tbl_Raw_Data[[#This Row],[Gross_Amount]]/100</f>
        <v>0</v>
      </c>
      <c r="W1975" s="6">
        <f>tbl_Raw_Data[[#This Row],[Gross_Amount]]-tbl_Raw_Data[[#This Row],[Discount_Amount]]</f>
        <v>240.28</v>
      </c>
      <c r="X1975" s="6">
        <f>tbl_Raw_Data[[#This Row],[Net_Amount_Before_Tax]]*tbl_Raw_Data[[#This Row],[Tax_Pct]]/100</f>
        <v>12.014000000000001</v>
      </c>
      <c r="Y1975" s="6">
        <f>tbl_Raw_Data[[#This Row],[Net_Amount_Before_Tax]]+tbl_Raw_Data[[#This Row],[Tax_Amount]]</f>
        <v>252.29400000000001</v>
      </c>
      <c r="Z1975" s="6">
        <f t="shared" si="154"/>
        <v>4</v>
      </c>
    </row>
    <row r="1976" spans="1:26" x14ac:dyDescent="0.3">
      <c r="A1976" s="23" t="s">
        <v>3350</v>
      </c>
      <c r="B1976" s="34">
        <v>45905</v>
      </c>
      <c r="C1976" s="23" t="s">
        <v>3351</v>
      </c>
      <c r="D1976" s="23" t="s">
        <v>87</v>
      </c>
      <c r="E1976" s="23" t="s">
        <v>88</v>
      </c>
      <c r="F1976" s="23">
        <v>600018</v>
      </c>
      <c r="G1976" s="23" t="s">
        <v>224</v>
      </c>
      <c r="H1976" s="23" t="s">
        <v>225</v>
      </c>
      <c r="I1976" s="23" t="s">
        <v>147</v>
      </c>
      <c r="J1976" s="23" t="s">
        <v>23</v>
      </c>
      <c r="K1976" s="23" t="s">
        <v>24</v>
      </c>
      <c r="L1976" s="23">
        <v>2</v>
      </c>
      <c r="M1976" s="23">
        <v>45.73</v>
      </c>
      <c r="N1976" s="23">
        <v>0</v>
      </c>
      <c r="O1976" s="23">
        <v>5</v>
      </c>
      <c r="P1976" s="23" t="s">
        <v>65</v>
      </c>
      <c r="Q1976" s="23" t="s">
        <v>34</v>
      </c>
      <c r="R1976" s="23">
        <f t="shared" si="150"/>
        <v>1</v>
      </c>
      <c r="S1976" s="23" t="str">
        <f t="shared" si="151"/>
        <v>ORD101975_20250905_CUST00380_MED015</v>
      </c>
      <c r="T1976" s="23">
        <f t="shared" si="152"/>
        <v>1</v>
      </c>
      <c r="U1976" s="6">
        <f t="shared" si="153"/>
        <v>91.46</v>
      </c>
      <c r="V1976" s="6">
        <f>tbl_Raw_Data[[#This Row],[Discount_Pct]]*tbl_Raw_Data[[#This Row],[Gross_Amount]]/100</f>
        <v>0</v>
      </c>
      <c r="W1976" s="6">
        <f>tbl_Raw_Data[[#This Row],[Gross_Amount]]-tbl_Raw_Data[[#This Row],[Discount_Amount]]</f>
        <v>91.46</v>
      </c>
      <c r="X1976" s="6">
        <f>tbl_Raw_Data[[#This Row],[Net_Amount_Before_Tax]]*tbl_Raw_Data[[#This Row],[Tax_Pct]]/100</f>
        <v>4.5729999999999995</v>
      </c>
      <c r="Y1976" s="6">
        <f>tbl_Raw_Data[[#This Row],[Net_Amount_Before_Tax]]+tbl_Raw_Data[[#This Row],[Tax_Amount]]</f>
        <v>96.032999999999987</v>
      </c>
      <c r="Z1976" s="6">
        <f t="shared" si="154"/>
        <v>1</v>
      </c>
    </row>
    <row r="1977" spans="1:26" x14ac:dyDescent="0.3">
      <c r="A1977" s="23" t="s">
        <v>3352</v>
      </c>
      <c r="B1977" s="34">
        <v>45833</v>
      </c>
      <c r="C1977" s="23" t="s">
        <v>3353</v>
      </c>
      <c r="D1977" s="23" t="s">
        <v>100</v>
      </c>
      <c r="E1977" s="23" t="s">
        <v>101</v>
      </c>
      <c r="F1977" s="23">
        <v>201301</v>
      </c>
      <c r="G1977" s="23" t="s">
        <v>48</v>
      </c>
      <c r="H1977" s="23" t="s">
        <v>49</v>
      </c>
      <c r="I1977" s="23" t="s">
        <v>50</v>
      </c>
      <c r="J1977" s="23" t="s">
        <v>23</v>
      </c>
      <c r="K1977" s="23" t="s">
        <v>24</v>
      </c>
      <c r="L1977" s="23">
        <v>3</v>
      </c>
      <c r="M1977" s="23">
        <v>100.13</v>
      </c>
      <c r="N1977" s="23">
        <v>10</v>
      </c>
      <c r="O1977" s="23">
        <v>12</v>
      </c>
      <c r="P1977" s="23" t="s">
        <v>65</v>
      </c>
      <c r="Q1977" s="23" t="s">
        <v>34</v>
      </c>
      <c r="R1977" s="23">
        <f t="shared" si="150"/>
        <v>1</v>
      </c>
      <c r="S1977" s="23" t="str">
        <f t="shared" si="151"/>
        <v>ORD101976_20250625_CUST02998_MED028</v>
      </c>
      <c r="T1977" s="23">
        <f t="shared" si="152"/>
        <v>1</v>
      </c>
      <c r="U1977" s="6">
        <f t="shared" si="153"/>
        <v>300.39</v>
      </c>
      <c r="V1977" s="6">
        <f>tbl_Raw_Data[[#This Row],[Discount_Pct]]*tbl_Raw_Data[[#This Row],[Gross_Amount]]/100</f>
        <v>30.038999999999998</v>
      </c>
      <c r="W1977" s="6">
        <f>tbl_Raw_Data[[#This Row],[Gross_Amount]]-tbl_Raw_Data[[#This Row],[Discount_Amount]]</f>
        <v>270.351</v>
      </c>
      <c r="X1977" s="6">
        <f>tbl_Raw_Data[[#This Row],[Net_Amount_Before_Tax]]*tbl_Raw_Data[[#This Row],[Tax_Pct]]/100</f>
        <v>32.442120000000003</v>
      </c>
      <c r="Y1977" s="6">
        <f>tbl_Raw_Data[[#This Row],[Net_Amount_Before_Tax]]+tbl_Raw_Data[[#This Row],[Tax_Amount]]</f>
        <v>302.79311999999999</v>
      </c>
      <c r="Z1977" s="6">
        <f t="shared" si="154"/>
        <v>2</v>
      </c>
    </row>
    <row r="1978" spans="1:26" x14ac:dyDescent="0.3">
      <c r="A1978" s="23" t="s">
        <v>3354</v>
      </c>
      <c r="B1978" s="34">
        <v>45876</v>
      </c>
      <c r="C1978" s="23" t="s">
        <v>3355</v>
      </c>
      <c r="D1978" s="23" t="s">
        <v>28</v>
      </c>
      <c r="E1978" s="23" t="s">
        <v>29</v>
      </c>
      <c r="F1978" s="23">
        <v>500032</v>
      </c>
      <c r="G1978" s="23" t="s">
        <v>185</v>
      </c>
      <c r="H1978" s="23" t="s">
        <v>186</v>
      </c>
      <c r="I1978" s="23" t="s">
        <v>76</v>
      </c>
      <c r="J1978" s="23" t="s">
        <v>187</v>
      </c>
      <c r="K1978" s="23" t="s">
        <v>57</v>
      </c>
      <c r="L1978" s="23">
        <v>1</v>
      </c>
      <c r="M1978" s="23">
        <v>98.85</v>
      </c>
      <c r="N1978" s="23">
        <v>0</v>
      </c>
      <c r="O1978" s="23">
        <v>5</v>
      </c>
      <c r="P1978" s="23" t="s">
        <v>33</v>
      </c>
      <c r="Q1978" s="23" t="s">
        <v>34</v>
      </c>
      <c r="R1978" s="23">
        <f t="shared" si="150"/>
        <v>1</v>
      </c>
      <c r="S1978" s="23" t="str">
        <f t="shared" si="151"/>
        <v>ORD101977_20250807_CUST01882_MED009</v>
      </c>
      <c r="T1978" s="23">
        <f t="shared" si="152"/>
        <v>1</v>
      </c>
      <c r="U1978" s="6">
        <f t="shared" si="153"/>
        <v>98.85</v>
      </c>
      <c r="V1978" s="6">
        <f>tbl_Raw_Data[[#This Row],[Discount_Pct]]*tbl_Raw_Data[[#This Row],[Gross_Amount]]/100</f>
        <v>0</v>
      </c>
      <c r="W1978" s="6">
        <f>tbl_Raw_Data[[#This Row],[Gross_Amount]]-tbl_Raw_Data[[#This Row],[Discount_Amount]]</f>
        <v>98.85</v>
      </c>
      <c r="X1978" s="6">
        <f>tbl_Raw_Data[[#This Row],[Net_Amount_Before_Tax]]*tbl_Raw_Data[[#This Row],[Tax_Pct]]/100</f>
        <v>4.9424999999999999</v>
      </c>
      <c r="Y1978" s="6">
        <f>tbl_Raw_Data[[#This Row],[Net_Amount_Before_Tax]]+tbl_Raw_Data[[#This Row],[Tax_Amount]]</f>
        <v>103.79249999999999</v>
      </c>
      <c r="Z1978" s="6">
        <f t="shared" si="154"/>
        <v>2</v>
      </c>
    </row>
    <row r="1979" spans="1:26" x14ac:dyDescent="0.3">
      <c r="A1979" s="23" t="s">
        <v>3356</v>
      </c>
      <c r="B1979" s="34">
        <v>45419</v>
      </c>
      <c r="C1979" s="23" t="s">
        <v>518</v>
      </c>
      <c r="D1979" s="23" t="s">
        <v>28</v>
      </c>
      <c r="E1979" s="23" t="s">
        <v>29</v>
      </c>
      <c r="F1979" s="23">
        <v>500090</v>
      </c>
      <c r="G1979" s="23" t="s">
        <v>160</v>
      </c>
      <c r="H1979" s="23" t="s">
        <v>161</v>
      </c>
      <c r="I1979" s="23" t="s">
        <v>50</v>
      </c>
      <c r="J1979" s="23" t="s">
        <v>23</v>
      </c>
      <c r="K1979" s="23" t="s">
        <v>24</v>
      </c>
      <c r="L1979" s="23">
        <v>1</v>
      </c>
      <c r="M1979" s="23">
        <v>158.43</v>
      </c>
      <c r="N1979" s="23">
        <v>10</v>
      </c>
      <c r="O1979" s="23">
        <v>5</v>
      </c>
      <c r="P1979" s="23" t="s">
        <v>89</v>
      </c>
      <c r="Q1979" s="23" t="s">
        <v>34</v>
      </c>
      <c r="R1979" s="23">
        <f t="shared" si="150"/>
        <v>1</v>
      </c>
      <c r="S1979" s="23" t="str">
        <f t="shared" si="151"/>
        <v>ORD101978_20240507_CUST02171_MED014</v>
      </c>
      <c r="T1979" s="23">
        <f t="shared" si="152"/>
        <v>1</v>
      </c>
      <c r="U1979" s="6">
        <f t="shared" si="153"/>
        <v>158.43</v>
      </c>
      <c r="V1979" s="6">
        <f>tbl_Raw_Data[[#This Row],[Discount_Pct]]*tbl_Raw_Data[[#This Row],[Gross_Amount]]/100</f>
        <v>15.843000000000002</v>
      </c>
      <c r="W1979" s="6">
        <f>tbl_Raw_Data[[#This Row],[Gross_Amount]]-tbl_Raw_Data[[#This Row],[Discount_Amount]]</f>
        <v>142.58700000000002</v>
      </c>
      <c r="X1979" s="6">
        <f>tbl_Raw_Data[[#This Row],[Net_Amount_Before_Tax]]*tbl_Raw_Data[[#This Row],[Tax_Pct]]/100</f>
        <v>7.1293500000000005</v>
      </c>
      <c r="Y1979" s="6">
        <f>tbl_Raw_Data[[#This Row],[Net_Amount_Before_Tax]]+tbl_Raw_Data[[#This Row],[Tax_Amount]]</f>
        <v>149.71635000000001</v>
      </c>
      <c r="Z1979" s="6">
        <f t="shared" si="154"/>
        <v>2</v>
      </c>
    </row>
    <row r="1980" spans="1:26" x14ac:dyDescent="0.3">
      <c r="A1980" s="23" t="s">
        <v>3357</v>
      </c>
      <c r="B1980" s="34">
        <v>45330</v>
      </c>
      <c r="C1980" s="23" t="s">
        <v>3358</v>
      </c>
      <c r="D1980" s="23" t="s">
        <v>142</v>
      </c>
      <c r="E1980" s="23" t="s">
        <v>81</v>
      </c>
      <c r="F1980" s="23">
        <v>380054</v>
      </c>
      <c r="G1980" s="23" t="s">
        <v>30</v>
      </c>
      <c r="H1980" s="23" t="s">
        <v>31</v>
      </c>
      <c r="I1980" s="23" t="s">
        <v>32</v>
      </c>
      <c r="J1980" s="23" t="s">
        <v>23</v>
      </c>
      <c r="K1980" s="23" t="s">
        <v>24</v>
      </c>
      <c r="L1980" s="23">
        <v>2</v>
      </c>
      <c r="M1980" s="23">
        <v>125.18</v>
      </c>
      <c r="N1980" s="23">
        <v>15</v>
      </c>
      <c r="O1980" s="23">
        <v>5</v>
      </c>
      <c r="P1980" s="23" t="s">
        <v>43</v>
      </c>
      <c r="Q1980" s="23" t="s">
        <v>90</v>
      </c>
      <c r="R1980" s="23">
        <f t="shared" si="150"/>
        <v>1</v>
      </c>
      <c r="S1980" s="23" t="str">
        <f t="shared" si="151"/>
        <v>ORD101979_20240208_CUST02102_MED017</v>
      </c>
      <c r="T1980" s="23">
        <f t="shared" si="152"/>
        <v>1</v>
      </c>
      <c r="U1980" s="6">
        <f t="shared" si="153"/>
        <v>250.36</v>
      </c>
      <c r="V1980" s="6">
        <f>tbl_Raw_Data[[#This Row],[Discount_Pct]]*tbl_Raw_Data[[#This Row],[Gross_Amount]]/100</f>
        <v>37.554000000000002</v>
      </c>
      <c r="W1980" s="6">
        <f>tbl_Raw_Data[[#This Row],[Gross_Amount]]-tbl_Raw_Data[[#This Row],[Discount_Amount]]</f>
        <v>212.80600000000001</v>
      </c>
      <c r="X1980" s="6">
        <f>tbl_Raw_Data[[#This Row],[Net_Amount_Before_Tax]]*tbl_Raw_Data[[#This Row],[Tax_Pct]]/100</f>
        <v>10.6403</v>
      </c>
      <c r="Y1980" s="6">
        <f>tbl_Raw_Data[[#This Row],[Net_Amount_Before_Tax]]+tbl_Raw_Data[[#This Row],[Tax_Amount]]</f>
        <v>223.44630000000001</v>
      </c>
      <c r="Z1980" s="6">
        <f t="shared" si="154"/>
        <v>0</v>
      </c>
    </row>
    <row r="1981" spans="1:26" x14ac:dyDescent="0.3">
      <c r="A1981" s="23" t="s">
        <v>3359</v>
      </c>
      <c r="B1981" s="34">
        <v>45493</v>
      </c>
      <c r="C1981" s="23" t="s">
        <v>3360</v>
      </c>
      <c r="D1981" s="23" t="s">
        <v>87</v>
      </c>
      <c r="E1981" s="23" t="s">
        <v>88</v>
      </c>
      <c r="F1981" s="23">
        <v>600018</v>
      </c>
      <c r="G1981" s="23" t="s">
        <v>111</v>
      </c>
      <c r="H1981" s="23" t="s">
        <v>112</v>
      </c>
      <c r="I1981" s="23" t="s">
        <v>113</v>
      </c>
      <c r="J1981" s="23" t="s">
        <v>114</v>
      </c>
      <c r="K1981" s="23" t="s">
        <v>24</v>
      </c>
      <c r="L1981" s="23">
        <v>2</v>
      </c>
      <c r="M1981" s="23">
        <v>88.32</v>
      </c>
      <c r="N1981" s="23">
        <v>10</v>
      </c>
      <c r="O1981" s="23">
        <v>5</v>
      </c>
      <c r="P1981" s="23" t="s">
        <v>25</v>
      </c>
      <c r="Q1981" s="23" t="s">
        <v>90</v>
      </c>
      <c r="R1981" s="23">
        <f t="shared" si="150"/>
        <v>1</v>
      </c>
      <c r="S1981" s="23" t="str">
        <f t="shared" si="151"/>
        <v>ORD101980_20240720_CUST00040_MED027</v>
      </c>
      <c r="T1981" s="23">
        <f t="shared" si="152"/>
        <v>1</v>
      </c>
      <c r="U1981" s="6">
        <f t="shared" si="153"/>
        <v>176.64</v>
      </c>
      <c r="V1981" s="6">
        <f>tbl_Raw_Data[[#This Row],[Discount_Pct]]*tbl_Raw_Data[[#This Row],[Gross_Amount]]/100</f>
        <v>17.663999999999998</v>
      </c>
      <c r="W1981" s="6">
        <f>tbl_Raw_Data[[#This Row],[Gross_Amount]]-tbl_Raw_Data[[#This Row],[Discount_Amount]]</f>
        <v>158.976</v>
      </c>
      <c r="X1981" s="6">
        <f>tbl_Raw_Data[[#This Row],[Net_Amount_Before_Tax]]*tbl_Raw_Data[[#This Row],[Tax_Pct]]/100</f>
        <v>7.9488000000000003</v>
      </c>
      <c r="Y1981" s="6">
        <f>tbl_Raw_Data[[#This Row],[Net_Amount_Before_Tax]]+tbl_Raw_Data[[#This Row],[Tax_Amount]]</f>
        <v>166.9248</v>
      </c>
      <c r="Z1981" s="6">
        <f t="shared" si="154"/>
        <v>3</v>
      </c>
    </row>
    <row r="1982" spans="1:26" x14ac:dyDescent="0.3">
      <c r="A1982" s="23" t="s">
        <v>3361</v>
      </c>
      <c r="B1982" s="34">
        <v>45710</v>
      </c>
      <c r="C1982" s="23" t="s">
        <v>1550</v>
      </c>
      <c r="D1982" s="23" t="s">
        <v>37</v>
      </c>
      <c r="E1982" s="23" t="s">
        <v>38</v>
      </c>
      <c r="F1982" s="23">
        <v>452001</v>
      </c>
      <c r="G1982" s="23" t="s">
        <v>229</v>
      </c>
      <c r="H1982" s="23" t="s">
        <v>230</v>
      </c>
      <c r="I1982" s="23" t="s">
        <v>84</v>
      </c>
      <c r="J1982" s="23" t="s">
        <v>140</v>
      </c>
      <c r="K1982" s="23" t="s">
        <v>24</v>
      </c>
      <c r="L1982" s="23">
        <v>1</v>
      </c>
      <c r="M1982" s="23">
        <v>169.47</v>
      </c>
      <c r="N1982" s="23">
        <v>0</v>
      </c>
      <c r="O1982" s="23">
        <v>12</v>
      </c>
      <c r="P1982" s="23" t="s">
        <v>25</v>
      </c>
      <c r="Q1982" s="23" t="s">
        <v>34</v>
      </c>
      <c r="R1982" s="23">
        <f t="shared" si="150"/>
        <v>1</v>
      </c>
      <c r="S1982" s="23" t="str">
        <f t="shared" si="151"/>
        <v>ORD101981_20250222_CUST01339_MED022</v>
      </c>
      <c r="T1982" s="23">
        <f t="shared" si="152"/>
        <v>1</v>
      </c>
      <c r="U1982" s="6">
        <f t="shared" si="153"/>
        <v>169.47</v>
      </c>
      <c r="V1982" s="6">
        <f>tbl_Raw_Data[[#This Row],[Discount_Pct]]*tbl_Raw_Data[[#This Row],[Gross_Amount]]/100</f>
        <v>0</v>
      </c>
      <c r="W1982" s="6">
        <f>tbl_Raw_Data[[#This Row],[Gross_Amount]]-tbl_Raw_Data[[#This Row],[Discount_Amount]]</f>
        <v>169.47</v>
      </c>
      <c r="X1982" s="6">
        <f>tbl_Raw_Data[[#This Row],[Net_Amount_Before_Tax]]*tbl_Raw_Data[[#This Row],[Tax_Pct]]/100</f>
        <v>20.336399999999998</v>
      </c>
      <c r="Y1982" s="6">
        <f>tbl_Raw_Data[[#This Row],[Net_Amount_Before_Tax]]+tbl_Raw_Data[[#This Row],[Tax_Amount]]</f>
        <v>189.8064</v>
      </c>
      <c r="Z1982" s="6">
        <f t="shared" si="154"/>
        <v>2</v>
      </c>
    </row>
    <row r="1983" spans="1:26" x14ac:dyDescent="0.3">
      <c r="A1983" s="23" t="s">
        <v>3362</v>
      </c>
      <c r="B1983" s="34">
        <v>45994</v>
      </c>
      <c r="C1983" s="23" t="s">
        <v>465</v>
      </c>
      <c r="D1983" s="23" t="s">
        <v>28</v>
      </c>
      <c r="E1983" s="23" t="s">
        <v>29</v>
      </c>
      <c r="F1983" s="23">
        <v>500084</v>
      </c>
      <c r="G1983" s="23" t="s">
        <v>119</v>
      </c>
      <c r="H1983" s="23" t="s">
        <v>120</v>
      </c>
      <c r="I1983" s="23" t="s">
        <v>32</v>
      </c>
      <c r="J1983" s="23" t="s">
        <v>64</v>
      </c>
      <c r="K1983" s="23" t="s">
        <v>57</v>
      </c>
      <c r="L1983" s="23">
        <v>1</v>
      </c>
      <c r="M1983" s="23">
        <v>68.81</v>
      </c>
      <c r="N1983" s="23">
        <v>0</v>
      </c>
      <c r="O1983" s="23">
        <v>12</v>
      </c>
      <c r="P1983" s="23" t="s">
        <v>58</v>
      </c>
      <c r="Q1983" s="23" t="s">
        <v>26</v>
      </c>
      <c r="R1983" s="23">
        <f t="shared" si="150"/>
        <v>1</v>
      </c>
      <c r="S1983" s="23" t="str">
        <f t="shared" si="151"/>
        <v>ORD101982_20251203_CUST01960_MED010</v>
      </c>
      <c r="T1983" s="23">
        <f t="shared" si="152"/>
        <v>1</v>
      </c>
      <c r="U1983" s="6">
        <f t="shared" si="153"/>
        <v>68.81</v>
      </c>
      <c r="V1983" s="6">
        <f>tbl_Raw_Data[[#This Row],[Discount_Pct]]*tbl_Raw_Data[[#This Row],[Gross_Amount]]/100</f>
        <v>0</v>
      </c>
      <c r="W1983" s="6">
        <f>tbl_Raw_Data[[#This Row],[Gross_Amount]]-tbl_Raw_Data[[#This Row],[Discount_Amount]]</f>
        <v>68.81</v>
      </c>
      <c r="X1983" s="6">
        <f>tbl_Raw_Data[[#This Row],[Net_Amount_Before_Tax]]*tbl_Raw_Data[[#This Row],[Tax_Pct]]/100</f>
        <v>8.257200000000001</v>
      </c>
      <c r="Y1983" s="6">
        <f>tbl_Raw_Data[[#This Row],[Net_Amount_Before_Tax]]+tbl_Raw_Data[[#This Row],[Tax_Amount]]</f>
        <v>77.0672</v>
      </c>
      <c r="Z1983" s="6">
        <f t="shared" si="154"/>
        <v>4</v>
      </c>
    </row>
    <row r="1984" spans="1:26" x14ac:dyDescent="0.3">
      <c r="A1984" s="23" t="s">
        <v>3363</v>
      </c>
      <c r="B1984" s="34">
        <v>45898</v>
      </c>
      <c r="C1984" s="23" t="s">
        <v>3364</v>
      </c>
      <c r="D1984" s="23" t="s">
        <v>130</v>
      </c>
      <c r="E1984" s="23" t="s">
        <v>131</v>
      </c>
      <c r="F1984" s="23">
        <v>700019</v>
      </c>
      <c r="G1984" s="23" t="s">
        <v>233</v>
      </c>
      <c r="H1984" s="23" t="s">
        <v>234</v>
      </c>
      <c r="I1984" s="23" t="s">
        <v>104</v>
      </c>
      <c r="J1984" s="23" t="s">
        <v>42</v>
      </c>
      <c r="K1984" s="23" t="s">
        <v>24</v>
      </c>
      <c r="L1984" s="23">
        <v>4</v>
      </c>
      <c r="M1984" s="23">
        <v>171.97</v>
      </c>
      <c r="N1984" s="23">
        <v>0</v>
      </c>
      <c r="O1984" s="23">
        <v>12</v>
      </c>
      <c r="P1984" s="23" t="s">
        <v>89</v>
      </c>
      <c r="Q1984" s="23" t="s">
        <v>34</v>
      </c>
      <c r="R1984" s="23">
        <f t="shared" si="150"/>
        <v>1</v>
      </c>
      <c r="S1984" s="23" t="str">
        <f t="shared" si="151"/>
        <v>ORD101983_20250829_CUST03314_MED019</v>
      </c>
      <c r="T1984" s="23">
        <f t="shared" si="152"/>
        <v>1</v>
      </c>
      <c r="U1984" s="6">
        <f t="shared" si="153"/>
        <v>687.88</v>
      </c>
      <c r="V1984" s="6">
        <f>tbl_Raw_Data[[#This Row],[Discount_Pct]]*tbl_Raw_Data[[#This Row],[Gross_Amount]]/100</f>
        <v>0</v>
      </c>
      <c r="W1984" s="6">
        <f>tbl_Raw_Data[[#This Row],[Gross_Amount]]-tbl_Raw_Data[[#This Row],[Discount_Amount]]</f>
        <v>687.88</v>
      </c>
      <c r="X1984" s="6">
        <f>tbl_Raw_Data[[#This Row],[Net_Amount_Before_Tax]]*tbl_Raw_Data[[#This Row],[Tax_Pct]]/100</f>
        <v>82.545599999999993</v>
      </c>
      <c r="Y1984" s="6">
        <f>tbl_Raw_Data[[#This Row],[Net_Amount_Before_Tax]]+tbl_Raw_Data[[#This Row],[Tax_Amount]]</f>
        <v>770.42560000000003</v>
      </c>
      <c r="Z1984" s="6">
        <f t="shared" si="154"/>
        <v>5</v>
      </c>
    </row>
    <row r="1985" spans="1:26" x14ac:dyDescent="0.3">
      <c r="A1985" s="23" t="s">
        <v>3365</v>
      </c>
      <c r="B1985" s="34">
        <v>45936</v>
      </c>
      <c r="C1985" s="23" t="s">
        <v>3366</v>
      </c>
      <c r="D1985" s="23" t="s">
        <v>130</v>
      </c>
      <c r="E1985" s="23" t="s">
        <v>131</v>
      </c>
      <c r="F1985" s="23">
        <v>700102</v>
      </c>
      <c r="G1985" s="23" t="s">
        <v>185</v>
      </c>
      <c r="H1985" s="23" t="s">
        <v>186</v>
      </c>
      <c r="I1985" s="23" t="s">
        <v>76</v>
      </c>
      <c r="J1985" s="23" t="s">
        <v>187</v>
      </c>
      <c r="K1985" s="23" t="s">
        <v>57</v>
      </c>
      <c r="L1985" s="23">
        <v>5</v>
      </c>
      <c r="M1985" s="23">
        <v>85.55</v>
      </c>
      <c r="N1985" s="23">
        <v>10</v>
      </c>
      <c r="O1985" s="23">
        <v>12</v>
      </c>
      <c r="P1985" s="23" t="s">
        <v>25</v>
      </c>
      <c r="Q1985" s="23" t="s">
        <v>34</v>
      </c>
      <c r="R1985" s="23">
        <f t="shared" si="150"/>
        <v>1</v>
      </c>
      <c r="S1985" s="23" t="str">
        <f t="shared" si="151"/>
        <v>ORD101984_20251006_CUST03252_MED009</v>
      </c>
      <c r="T1985" s="23">
        <f t="shared" si="152"/>
        <v>1</v>
      </c>
      <c r="U1985" s="6">
        <f t="shared" si="153"/>
        <v>427.75</v>
      </c>
      <c r="V1985" s="6">
        <f>tbl_Raw_Data[[#This Row],[Discount_Pct]]*tbl_Raw_Data[[#This Row],[Gross_Amount]]/100</f>
        <v>42.774999999999999</v>
      </c>
      <c r="W1985" s="6">
        <f>tbl_Raw_Data[[#This Row],[Gross_Amount]]-tbl_Raw_Data[[#This Row],[Discount_Amount]]</f>
        <v>384.97500000000002</v>
      </c>
      <c r="X1985" s="6">
        <f>tbl_Raw_Data[[#This Row],[Net_Amount_Before_Tax]]*tbl_Raw_Data[[#This Row],[Tax_Pct]]/100</f>
        <v>46.19700000000001</v>
      </c>
      <c r="Y1985" s="6">
        <f>tbl_Raw_Data[[#This Row],[Net_Amount_Before_Tax]]+tbl_Raw_Data[[#This Row],[Tax_Amount]]</f>
        <v>431.17200000000003</v>
      </c>
      <c r="Z1985" s="6">
        <f t="shared" si="154"/>
        <v>1</v>
      </c>
    </row>
    <row r="1986" spans="1:26" x14ac:dyDescent="0.3">
      <c r="A1986" s="23" t="s">
        <v>3365</v>
      </c>
      <c r="B1986" s="34">
        <v>45837</v>
      </c>
      <c r="C1986" s="23" t="s">
        <v>3367</v>
      </c>
      <c r="D1986" s="23" t="s">
        <v>72</v>
      </c>
      <c r="E1986" s="23" t="s">
        <v>73</v>
      </c>
      <c r="F1986" s="23">
        <v>302019</v>
      </c>
      <c r="G1986" s="23" t="s">
        <v>196</v>
      </c>
      <c r="H1986" s="23" t="s">
        <v>197</v>
      </c>
      <c r="I1986" s="23" t="s">
        <v>32</v>
      </c>
      <c r="J1986" s="23" t="s">
        <v>42</v>
      </c>
      <c r="K1986" s="23" t="s">
        <v>24</v>
      </c>
      <c r="L1986" s="23">
        <v>2</v>
      </c>
      <c r="M1986" s="23">
        <v>25.9</v>
      </c>
      <c r="N1986" s="23">
        <v>5</v>
      </c>
      <c r="O1986" s="23">
        <v>5</v>
      </c>
      <c r="P1986" s="23" t="s">
        <v>43</v>
      </c>
      <c r="Q1986" s="23" t="s">
        <v>34</v>
      </c>
      <c r="R1986" s="23">
        <f t="shared" ref="R1986:R2049" si="155">COUNTIFS($A$2:$A$8001,A1986,$B$2:$B$8001,B1986,$C$2:$C$8001,C1986,$G$2:$G$8001,G1986)</f>
        <v>1</v>
      </c>
      <c r="S1986" s="23" t="str">
        <f t="shared" ref="S1986:S2049" si="156">A1986&amp;"_"&amp;TEXT(B1986,"yyyymmdd")&amp;"_"&amp;C1986&amp;"_"&amp;G1986</f>
        <v>ORD101984_20250629_CUST02440_MED011</v>
      </c>
      <c r="T1986" s="23">
        <f t="shared" ref="T1986:T2049" si="157">COUNTIF($S$2:$S$8001,S1986)</f>
        <v>1</v>
      </c>
      <c r="U1986" s="6">
        <f t="shared" ref="U1986:U2049" si="158">L1986*M1986</f>
        <v>51.8</v>
      </c>
      <c r="V1986" s="6">
        <f>tbl_Raw_Data[[#This Row],[Discount_Pct]]*tbl_Raw_Data[[#This Row],[Gross_Amount]]/100</f>
        <v>2.59</v>
      </c>
      <c r="W1986" s="6">
        <f>tbl_Raw_Data[[#This Row],[Gross_Amount]]-tbl_Raw_Data[[#This Row],[Discount_Amount]]</f>
        <v>49.209999999999994</v>
      </c>
      <c r="X1986" s="6">
        <f>tbl_Raw_Data[[#This Row],[Net_Amount_Before_Tax]]*tbl_Raw_Data[[#This Row],[Tax_Pct]]/100</f>
        <v>2.4604999999999997</v>
      </c>
      <c r="Y1986" s="6">
        <f>tbl_Raw_Data[[#This Row],[Net_Amount_Before_Tax]]+tbl_Raw_Data[[#This Row],[Tax_Amount]]</f>
        <v>51.67049999999999</v>
      </c>
      <c r="Z1986" s="6">
        <f t="shared" ref="Z1986:Z2049" si="159">COUNTIFS($C$2:$C$8001,C1986,$Q$2:$Q$8001,"Delivered")</f>
        <v>1</v>
      </c>
    </row>
    <row r="1987" spans="1:26" x14ac:dyDescent="0.3">
      <c r="A1987" s="23" t="s">
        <v>3368</v>
      </c>
      <c r="B1987" s="34">
        <v>45845</v>
      </c>
      <c r="C1987" s="23" t="s">
        <v>3369</v>
      </c>
      <c r="D1987" s="23" t="s">
        <v>130</v>
      </c>
      <c r="E1987" s="23" t="s">
        <v>131</v>
      </c>
      <c r="F1987" s="23">
        <v>700091</v>
      </c>
      <c r="G1987" s="23" t="s">
        <v>229</v>
      </c>
      <c r="H1987" s="23" t="s">
        <v>230</v>
      </c>
      <c r="I1987" s="23" t="s">
        <v>84</v>
      </c>
      <c r="J1987" s="23" t="s">
        <v>140</v>
      </c>
      <c r="K1987" s="23" t="s">
        <v>24</v>
      </c>
      <c r="L1987" s="23">
        <v>2</v>
      </c>
      <c r="M1987" s="23">
        <v>196.74</v>
      </c>
      <c r="N1987" s="23">
        <v>0</v>
      </c>
      <c r="O1987" s="23">
        <v>5</v>
      </c>
      <c r="P1987" s="23" t="s">
        <v>65</v>
      </c>
      <c r="Q1987" s="23" t="s">
        <v>34</v>
      </c>
      <c r="R1987" s="23">
        <f t="shared" si="155"/>
        <v>1</v>
      </c>
      <c r="S1987" s="23" t="str">
        <f t="shared" si="156"/>
        <v>ORD101986_20250707_CUST02435_MED022</v>
      </c>
      <c r="T1987" s="23">
        <f t="shared" si="157"/>
        <v>1</v>
      </c>
      <c r="U1987" s="6">
        <f t="shared" si="158"/>
        <v>393.48</v>
      </c>
      <c r="V1987" s="6">
        <f>tbl_Raw_Data[[#This Row],[Discount_Pct]]*tbl_Raw_Data[[#This Row],[Gross_Amount]]/100</f>
        <v>0</v>
      </c>
      <c r="W1987" s="6">
        <f>tbl_Raw_Data[[#This Row],[Gross_Amount]]-tbl_Raw_Data[[#This Row],[Discount_Amount]]</f>
        <v>393.48</v>
      </c>
      <c r="X1987" s="6">
        <f>tbl_Raw_Data[[#This Row],[Net_Amount_Before_Tax]]*tbl_Raw_Data[[#This Row],[Tax_Pct]]/100</f>
        <v>19.673999999999999</v>
      </c>
      <c r="Y1987" s="6">
        <f>tbl_Raw_Data[[#This Row],[Net_Amount_Before_Tax]]+tbl_Raw_Data[[#This Row],[Tax_Amount]]</f>
        <v>413.154</v>
      </c>
      <c r="Z1987" s="6">
        <f t="shared" si="159"/>
        <v>1</v>
      </c>
    </row>
    <row r="1988" spans="1:26" x14ac:dyDescent="0.3">
      <c r="A1988" s="23" t="s">
        <v>3370</v>
      </c>
      <c r="B1988" s="34">
        <v>45978</v>
      </c>
      <c r="C1988" s="23" t="s">
        <v>338</v>
      </c>
      <c r="D1988" s="23" t="s">
        <v>100</v>
      </c>
      <c r="E1988" s="23" t="s">
        <v>101</v>
      </c>
      <c r="F1988" s="23">
        <v>201305</v>
      </c>
      <c r="G1988" s="23" t="s">
        <v>224</v>
      </c>
      <c r="H1988" s="23" t="s">
        <v>225</v>
      </c>
      <c r="I1988" s="23" t="s">
        <v>147</v>
      </c>
      <c r="J1988" s="23" t="s">
        <v>23</v>
      </c>
      <c r="K1988" s="23" t="s">
        <v>24</v>
      </c>
      <c r="L1988" s="23">
        <v>2</v>
      </c>
      <c r="M1988" s="23">
        <v>47.92</v>
      </c>
      <c r="N1988" s="23">
        <v>5</v>
      </c>
      <c r="O1988" s="23">
        <v>5</v>
      </c>
      <c r="P1988" s="23" t="s">
        <v>65</v>
      </c>
      <c r="Q1988" s="23" t="s">
        <v>44</v>
      </c>
      <c r="R1988" s="23">
        <f t="shared" si="155"/>
        <v>1</v>
      </c>
      <c r="S1988" s="23" t="str">
        <f t="shared" si="156"/>
        <v>ORD101987_20251117_CUST02520_MED015</v>
      </c>
      <c r="T1988" s="23">
        <f t="shared" si="157"/>
        <v>1</v>
      </c>
      <c r="U1988" s="6">
        <f t="shared" si="158"/>
        <v>95.84</v>
      </c>
      <c r="V1988" s="6">
        <f>tbl_Raw_Data[[#This Row],[Discount_Pct]]*tbl_Raw_Data[[#This Row],[Gross_Amount]]/100</f>
        <v>4.7920000000000007</v>
      </c>
      <c r="W1988" s="6">
        <f>tbl_Raw_Data[[#This Row],[Gross_Amount]]-tbl_Raw_Data[[#This Row],[Discount_Amount]]</f>
        <v>91.048000000000002</v>
      </c>
      <c r="X1988" s="6">
        <f>tbl_Raw_Data[[#This Row],[Net_Amount_Before_Tax]]*tbl_Raw_Data[[#This Row],[Tax_Pct]]/100</f>
        <v>4.5524000000000004</v>
      </c>
      <c r="Y1988" s="6">
        <f>tbl_Raw_Data[[#This Row],[Net_Amount_Before_Tax]]+tbl_Raw_Data[[#This Row],[Tax_Amount]]</f>
        <v>95.600400000000008</v>
      </c>
      <c r="Z1988" s="6">
        <f t="shared" si="159"/>
        <v>2</v>
      </c>
    </row>
    <row r="1989" spans="1:26" x14ac:dyDescent="0.3">
      <c r="A1989" s="23" t="s">
        <v>3371</v>
      </c>
      <c r="B1989" s="34">
        <v>45421</v>
      </c>
      <c r="C1989" s="23" t="s">
        <v>3372</v>
      </c>
      <c r="D1989" s="23" t="s">
        <v>100</v>
      </c>
      <c r="E1989" s="23" t="s">
        <v>101</v>
      </c>
      <c r="F1989" s="23">
        <v>201307</v>
      </c>
      <c r="G1989" s="23" t="s">
        <v>61</v>
      </c>
      <c r="H1989" s="23" t="s">
        <v>62</v>
      </c>
      <c r="I1989" s="23" t="s">
        <v>63</v>
      </c>
      <c r="J1989" s="23" t="s">
        <v>64</v>
      </c>
      <c r="K1989" s="23" t="s">
        <v>57</v>
      </c>
      <c r="L1989" s="23">
        <v>3</v>
      </c>
      <c r="M1989" s="23">
        <v>98.32</v>
      </c>
      <c r="N1989" s="23">
        <v>0</v>
      </c>
      <c r="O1989" s="23">
        <v>12</v>
      </c>
      <c r="P1989" s="23" t="s">
        <v>33</v>
      </c>
      <c r="Q1989" s="23" t="s">
        <v>34</v>
      </c>
      <c r="R1989" s="23">
        <f t="shared" si="155"/>
        <v>1</v>
      </c>
      <c r="S1989" s="23" t="str">
        <f t="shared" si="156"/>
        <v>ORD101988_20240509_CUST02124_MED004</v>
      </c>
      <c r="T1989" s="23">
        <f t="shared" si="157"/>
        <v>1</v>
      </c>
      <c r="U1989" s="6">
        <f t="shared" si="158"/>
        <v>294.95999999999998</v>
      </c>
      <c r="V1989" s="6">
        <f>tbl_Raw_Data[[#This Row],[Discount_Pct]]*tbl_Raw_Data[[#This Row],[Gross_Amount]]/100</f>
        <v>0</v>
      </c>
      <c r="W1989" s="6">
        <f>tbl_Raw_Data[[#This Row],[Gross_Amount]]-tbl_Raw_Data[[#This Row],[Discount_Amount]]</f>
        <v>294.95999999999998</v>
      </c>
      <c r="X1989" s="6">
        <f>tbl_Raw_Data[[#This Row],[Net_Amount_Before_Tax]]*tbl_Raw_Data[[#This Row],[Tax_Pct]]/100</f>
        <v>35.395199999999996</v>
      </c>
      <c r="Y1989" s="6">
        <f>tbl_Raw_Data[[#This Row],[Net_Amount_Before_Tax]]+tbl_Raw_Data[[#This Row],[Tax_Amount]]</f>
        <v>330.35519999999997</v>
      </c>
      <c r="Z1989" s="6">
        <f t="shared" si="159"/>
        <v>4</v>
      </c>
    </row>
    <row r="1990" spans="1:26" x14ac:dyDescent="0.3">
      <c r="A1990" s="23" t="s">
        <v>3373</v>
      </c>
      <c r="B1990" s="34">
        <v>45598</v>
      </c>
      <c r="C1990" s="23" t="s">
        <v>1075</v>
      </c>
      <c r="D1990" s="23" t="s">
        <v>72</v>
      </c>
      <c r="E1990" s="23" t="s">
        <v>73</v>
      </c>
      <c r="F1990" s="23">
        <v>302021</v>
      </c>
      <c r="G1990" s="23" t="s">
        <v>132</v>
      </c>
      <c r="H1990" s="23" t="s">
        <v>133</v>
      </c>
      <c r="I1990" s="23" t="s">
        <v>134</v>
      </c>
      <c r="J1990" s="23" t="s">
        <v>135</v>
      </c>
      <c r="K1990" s="23" t="s">
        <v>57</v>
      </c>
      <c r="L1990" s="23">
        <v>2</v>
      </c>
      <c r="M1990" s="23">
        <v>84.37</v>
      </c>
      <c r="N1990" s="23">
        <v>5</v>
      </c>
      <c r="O1990" s="23">
        <v>5</v>
      </c>
      <c r="P1990" s="23" t="s">
        <v>25</v>
      </c>
      <c r="Q1990" s="23" t="s">
        <v>44</v>
      </c>
      <c r="R1990" s="23">
        <f t="shared" si="155"/>
        <v>1</v>
      </c>
      <c r="S1990" s="23" t="str">
        <f t="shared" si="156"/>
        <v>ORD101989_20241102_CUST02167_MED007</v>
      </c>
      <c r="T1990" s="23">
        <f t="shared" si="157"/>
        <v>1</v>
      </c>
      <c r="U1990" s="6">
        <f t="shared" si="158"/>
        <v>168.74</v>
      </c>
      <c r="V1990" s="6">
        <f>tbl_Raw_Data[[#This Row],[Discount_Pct]]*tbl_Raw_Data[[#This Row],[Gross_Amount]]/100</f>
        <v>8.4370000000000012</v>
      </c>
      <c r="W1990" s="6">
        <f>tbl_Raw_Data[[#This Row],[Gross_Amount]]-tbl_Raw_Data[[#This Row],[Discount_Amount]]</f>
        <v>160.303</v>
      </c>
      <c r="X1990" s="6">
        <f>tbl_Raw_Data[[#This Row],[Net_Amount_Before_Tax]]*tbl_Raw_Data[[#This Row],[Tax_Pct]]/100</f>
        <v>8.0151500000000002</v>
      </c>
      <c r="Y1990" s="6">
        <f>tbl_Raw_Data[[#This Row],[Net_Amount_Before_Tax]]+tbl_Raw_Data[[#This Row],[Tax_Amount]]</f>
        <v>168.31815</v>
      </c>
      <c r="Z1990" s="6">
        <f t="shared" si="159"/>
        <v>1</v>
      </c>
    </row>
    <row r="1991" spans="1:26" x14ac:dyDescent="0.3">
      <c r="A1991" s="23" t="s">
        <v>3374</v>
      </c>
      <c r="B1991" s="34">
        <v>45833</v>
      </c>
      <c r="C1991" s="23" t="s">
        <v>2593</v>
      </c>
      <c r="D1991" s="23" t="s">
        <v>80</v>
      </c>
      <c r="E1991" s="23" t="s">
        <v>81</v>
      </c>
      <c r="F1991" s="23">
        <v>395010</v>
      </c>
      <c r="G1991" s="23" t="s">
        <v>185</v>
      </c>
      <c r="H1991" s="23" t="s">
        <v>186</v>
      </c>
      <c r="I1991" s="23" t="s">
        <v>76</v>
      </c>
      <c r="J1991" s="23" t="s">
        <v>187</v>
      </c>
      <c r="K1991" s="23" t="s">
        <v>57</v>
      </c>
      <c r="L1991" s="23">
        <v>4</v>
      </c>
      <c r="M1991" s="23">
        <v>96.71</v>
      </c>
      <c r="N1991" s="23">
        <v>10</v>
      </c>
      <c r="O1991" s="23">
        <v>5</v>
      </c>
      <c r="P1991" s="23" t="s">
        <v>33</v>
      </c>
      <c r="Q1991" s="23" t="s">
        <v>34</v>
      </c>
      <c r="R1991" s="23">
        <f t="shared" si="155"/>
        <v>1</v>
      </c>
      <c r="S1991" s="23" t="str">
        <f t="shared" si="156"/>
        <v>ORD101990_20250625_CUST01226_MED009</v>
      </c>
      <c r="T1991" s="23">
        <f t="shared" si="157"/>
        <v>1</v>
      </c>
      <c r="U1991" s="6">
        <f t="shared" si="158"/>
        <v>386.84</v>
      </c>
      <c r="V1991" s="6">
        <f>tbl_Raw_Data[[#This Row],[Discount_Pct]]*tbl_Raw_Data[[#This Row],[Gross_Amount]]/100</f>
        <v>38.683999999999997</v>
      </c>
      <c r="W1991" s="6">
        <f>tbl_Raw_Data[[#This Row],[Gross_Amount]]-tbl_Raw_Data[[#This Row],[Discount_Amount]]</f>
        <v>348.15599999999995</v>
      </c>
      <c r="X1991" s="6">
        <f>tbl_Raw_Data[[#This Row],[Net_Amount_Before_Tax]]*tbl_Raw_Data[[#This Row],[Tax_Pct]]/100</f>
        <v>17.407799999999998</v>
      </c>
      <c r="Y1991" s="6">
        <f>tbl_Raw_Data[[#This Row],[Net_Amount_Before_Tax]]+tbl_Raw_Data[[#This Row],[Tax_Amount]]</f>
        <v>365.56379999999996</v>
      </c>
      <c r="Z1991" s="6">
        <f t="shared" si="159"/>
        <v>3</v>
      </c>
    </row>
    <row r="1992" spans="1:26" x14ac:dyDescent="0.3">
      <c r="A1992" s="23" t="s">
        <v>3375</v>
      </c>
      <c r="B1992" s="34">
        <v>45692</v>
      </c>
      <c r="C1992" s="23" t="s">
        <v>1131</v>
      </c>
      <c r="D1992" s="23" t="s">
        <v>159</v>
      </c>
      <c r="E1992" s="23" t="s">
        <v>47</v>
      </c>
      <c r="F1992" s="23">
        <v>400093</v>
      </c>
      <c r="G1992" s="23" t="s">
        <v>68</v>
      </c>
      <c r="H1992" s="23" t="s">
        <v>69</v>
      </c>
      <c r="I1992" s="23" t="s">
        <v>55</v>
      </c>
      <c r="J1992" s="23" t="s">
        <v>56</v>
      </c>
      <c r="K1992" s="23" t="s">
        <v>24</v>
      </c>
      <c r="L1992" s="23">
        <v>1</v>
      </c>
      <c r="M1992" s="23">
        <v>26.29</v>
      </c>
      <c r="N1992" s="23">
        <v>0</v>
      </c>
      <c r="O1992" s="23">
        <v>12</v>
      </c>
      <c r="P1992" s="23" t="s">
        <v>65</v>
      </c>
      <c r="Q1992" s="23" t="s">
        <v>26</v>
      </c>
      <c r="R1992" s="23">
        <f t="shared" si="155"/>
        <v>1</v>
      </c>
      <c r="S1992" s="23" t="str">
        <f t="shared" si="156"/>
        <v>ORD101991_20250204_CUST02144_MED003</v>
      </c>
      <c r="T1992" s="23">
        <f t="shared" si="157"/>
        <v>1</v>
      </c>
      <c r="U1992" s="6">
        <f t="shared" si="158"/>
        <v>26.29</v>
      </c>
      <c r="V1992" s="6">
        <f>tbl_Raw_Data[[#This Row],[Discount_Pct]]*tbl_Raw_Data[[#This Row],[Gross_Amount]]/100</f>
        <v>0</v>
      </c>
      <c r="W1992" s="6">
        <f>tbl_Raw_Data[[#This Row],[Gross_Amount]]-tbl_Raw_Data[[#This Row],[Discount_Amount]]</f>
        <v>26.29</v>
      </c>
      <c r="X1992" s="6">
        <f>tbl_Raw_Data[[#This Row],[Net_Amount_Before_Tax]]*tbl_Raw_Data[[#This Row],[Tax_Pct]]/100</f>
        <v>3.1548000000000003</v>
      </c>
      <c r="Y1992" s="6">
        <f>tbl_Raw_Data[[#This Row],[Net_Amount_Before_Tax]]+tbl_Raw_Data[[#This Row],[Tax_Amount]]</f>
        <v>29.444800000000001</v>
      </c>
      <c r="Z1992" s="6">
        <f t="shared" si="159"/>
        <v>4</v>
      </c>
    </row>
    <row r="1993" spans="1:26" x14ac:dyDescent="0.3">
      <c r="A1993" s="23" t="s">
        <v>3376</v>
      </c>
      <c r="B1993" s="34">
        <v>45408</v>
      </c>
      <c r="C1993" s="23" t="s">
        <v>3377</v>
      </c>
      <c r="D1993" s="23" t="s">
        <v>159</v>
      </c>
      <c r="E1993" s="23" t="s">
        <v>47</v>
      </c>
      <c r="F1993" s="23">
        <v>400001</v>
      </c>
      <c r="G1993" s="23" t="s">
        <v>233</v>
      </c>
      <c r="H1993" s="23" t="s">
        <v>234</v>
      </c>
      <c r="I1993" s="23" t="s">
        <v>104</v>
      </c>
      <c r="J1993" s="23" t="s">
        <v>42</v>
      </c>
      <c r="K1993" s="23" t="s">
        <v>24</v>
      </c>
      <c r="L1993" s="23">
        <v>1</v>
      </c>
      <c r="M1993" s="23">
        <v>171.94</v>
      </c>
      <c r="N1993" s="23">
        <v>5</v>
      </c>
      <c r="O1993" s="23">
        <v>12</v>
      </c>
      <c r="P1993" s="23" t="s">
        <v>65</v>
      </c>
      <c r="Q1993" s="23" t="s">
        <v>44</v>
      </c>
      <c r="R1993" s="23">
        <f t="shared" si="155"/>
        <v>1</v>
      </c>
      <c r="S1993" s="23" t="str">
        <f t="shared" si="156"/>
        <v>ORD101992_20240426_CUST03176_MED019</v>
      </c>
      <c r="T1993" s="23">
        <f t="shared" si="157"/>
        <v>1</v>
      </c>
      <c r="U1993" s="6">
        <f t="shared" si="158"/>
        <v>171.94</v>
      </c>
      <c r="V1993" s="6">
        <f>tbl_Raw_Data[[#This Row],[Discount_Pct]]*tbl_Raw_Data[[#This Row],[Gross_Amount]]/100</f>
        <v>8.5970000000000013</v>
      </c>
      <c r="W1993" s="6">
        <f>tbl_Raw_Data[[#This Row],[Gross_Amount]]-tbl_Raw_Data[[#This Row],[Discount_Amount]]</f>
        <v>163.34299999999999</v>
      </c>
      <c r="X1993" s="6">
        <f>tbl_Raw_Data[[#This Row],[Net_Amount_Before_Tax]]*tbl_Raw_Data[[#This Row],[Tax_Pct]]/100</f>
        <v>19.60116</v>
      </c>
      <c r="Y1993" s="6">
        <f>tbl_Raw_Data[[#This Row],[Net_Amount_Before_Tax]]+tbl_Raw_Data[[#This Row],[Tax_Amount]]</f>
        <v>182.94415999999998</v>
      </c>
      <c r="Z1993" s="6">
        <f t="shared" si="159"/>
        <v>0</v>
      </c>
    </row>
    <row r="1994" spans="1:26" x14ac:dyDescent="0.3">
      <c r="A1994" s="23" t="s">
        <v>3378</v>
      </c>
      <c r="B1994" s="34">
        <v>45315</v>
      </c>
      <c r="C1994" s="23" t="s">
        <v>3379</v>
      </c>
      <c r="D1994" s="23" t="s">
        <v>183</v>
      </c>
      <c r="E1994" s="23" t="s">
        <v>184</v>
      </c>
      <c r="F1994" s="23">
        <v>122002</v>
      </c>
      <c r="G1994" s="23" t="s">
        <v>53</v>
      </c>
      <c r="H1994" s="23" t="s">
        <v>54</v>
      </c>
      <c r="I1994" s="23" t="s">
        <v>55</v>
      </c>
      <c r="J1994" s="23" t="s">
        <v>56</v>
      </c>
      <c r="K1994" s="23" t="s">
        <v>57</v>
      </c>
      <c r="L1994" s="23">
        <v>2</v>
      </c>
      <c r="M1994" s="23">
        <v>61.27</v>
      </c>
      <c r="N1994" s="23">
        <v>10</v>
      </c>
      <c r="O1994" s="23">
        <v>12</v>
      </c>
      <c r="P1994" s="23" t="s">
        <v>25</v>
      </c>
      <c r="Q1994" s="23" t="s">
        <v>90</v>
      </c>
      <c r="R1994" s="23">
        <f t="shared" si="155"/>
        <v>1</v>
      </c>
      <c r="S1994" s="23" t="str">
        <f t="shared" si="156"/>
        <v>ORD101993_20240124_CUST03023_MED020</v>
      </c>
      <c r="T1994" s="23">
        <f t="shared" si="157"/>
        <v>1</v>
      </c>
      <c r="U1994" s="6">
        <f t="shared" si="158"/>
        <v>122.54</v>
      </c>
      <c r="V1994" s="6">
        <f>tbl_Raw_Data[[#This Row],[Discount_Pct]]*tbl_Raw_Data[[#This Row],[Gross_Amount]]/100</f>
        <v>12.254000000000001</v>
      </c>
      <c r="W1994" s="6">
        <f>tbl_Raw_Data[[#This Row],[Gross_Amount]]-tbl_Raw_Data[[#This Row],[Discount_Amount]]</f>
        <v>110.286</v>
      </c>
      <c r="X1994" s="6">
        <f>tbl_Raw_Data[[#This Row],[Net_Amount_Before_Tax]]*tbl_Raw_Data[[#This Row],[Tax_Pct]]/100</f>
        <v>13.23432</v>
      </c>
      <c r="Y1994" s="6">
        <f>tbl_Raw_Data[[#This Row],[Net_Amount_Before_Tax]]+tbl_Raw_Data[[#This Row],[Tax_Amount]]</f>
        <v>123.52032</v>
      </c>
      <c r="Z1994" s="6">
        <f t="shared" si="159"/>
        <v>2</v>
      </c>
    </row>
    <row r="1995" spans="1:26" x14ac:dyDescent="0.3">
      <c r="A1995" s="23" t="s">
        <v>3380</v>
      </c>
      <c r="B1995" s="34">
        <v>45340</v>
      </c>
      <c r="C1995" s="23" t="s">
        <v>2360</v>
      </c>
      <c r="D1995" s="23" t="s">
        <v>46</v>
      </c>
      <c r="E1995" s="23" t="s">
        <v>47</v>
      </c>
      <c r="F1995" s="23">
        <v>411014</v>
      </c>
      <c r="G1995" s="23" t="s">
        <v>107</v>
      </c>
      <c r="H1995" s="23" t="s">
        <v>108</v>
      </c>
      <c r="I1995" s="23" t="s">
        <v>63</v>
      </c>
      <c r="J1995" s="23" t="s">
        <v>42</v>
      </c>
      <c r="K1995" s="23" t="s">
        <v>57</v>
      </c>
      <c r="L1995" s="23">
        <v>2</v>
      </c>
      <c r="M1995" s="23">
        <v>94.51</v>
      </c>
      <c r="N1995" s="23">
        <v>5</v>
      </c>
      <c r="O1995" s="23">
        <v>5</v>
      </c>
      <c r="P1995" s="23" t="s">
        <v>65</v>
      </c>
      <c r="Q1995" s="23" t="s">
        <v>34</v>
      </c>
      <c r="R1995" s="23">
        <f t="shared" si="155"/>
        <v>1</v>
      </c>
      <c r="S1995" s="23" t="str">
        <f t="shared" si="156"/>
        <v>ORD101994_20240218_CUST01518_MED005</v>
      </c>
      <c r="T1995" s="23">
        <f t="shared" si="157"/>
        <v>1</v>
      </c>
      <c r="U1995" s="6">
        <f t="shared" si="158"/>
        <v>189.02</v>
      </c>
      <c r="V1995" s="6">
        <f>tbl_Raw_Data[[#This Row],[Discount_Pct]]*tbl_Raw_Data[[#This Row],[Gross_Amount]]/100</f>
        <v>9.4510000000000005</v>
      </c>
      <c r="W1995" s="6">
        <f>tbl_Raw_Data[[#This Row],[Gross_Amount]]-tbl_Raw_Data[[#This Row],[Discount_Amount]]</f>
        <v>179.56900000000002</v>
      </c>
      <c r="X1995" s="6">
        <f>tbl_Raw_Data[[#This Row],[Net_Amount_Before_Tax]]*tbl_Raw_Data[[#This Row],[Tax_Pct]]/100</f>
        <v>8.9784500000000005</v>
      </c>
      <c r="Y1995" s="6">
        <f>tbl_Raw_Data[[#This Row],[Net_Amount_Before_Tax]]+tbl_Raw_Data[[#This Row],[Tax_Amount]]</f>
        <v>188.54745000000003</v>
      </c>
      <c r="Z1995" s="6">
        <f t="shared" si="159"/>
        <v>3</v>
      </c>
    </row>
    <row r="1996" spans="1:26" x14ac:dyDescent="0.3">
      <c r="A1996" s="23" t="s">
        <v>3381</v>
      </c>
      <c r="B1996" s="34">
        <v>45964</v>
      </c>
      <c r="C1996" s="23" t="s">
        <v>1540</v>
      </c>
      <c r="D1996" s="23" t="s">
        <v>100</v>
      </c>
      <c r="E1996" s="23" t="s">
        <v>101</v>
      </c>
      <c r="F1996" s="23">
        <v>201301</v>
      </c>
      <c r="G1996" s="23" t="s">
        <v>30</v>
      </c>
      <c r="H1996" s="23" t="s">
        <v>31</v>
      </c>
      <c r="I1996" s="23" t="s">
        <v>32</v>
      </c>
      <c r="J1996" s="23" t="s">
        <v>23</v>
      </c>
      <c r="K1996" s="23" t="s">
        <v>24</v>
      </c>
      <c r="L1996" s="23">
        <v>2</v>
      </c>
      <c r="M1996" s="23">
        <v>119.55</v>
      </c>
      <c r="N1996" s="23">
        <v>10</v>
      </c>
      <c r="O1996" s="23">
        <v>18</v>
      </c>
      <c r="P1996" s="23" t="s">
        <v>58</v>
      </c>
      <c r="Q1996" s="23" t="s">
        <v>44</v>
      </c>
      <c r="R1996" s="23">
        <f t="shared" si="155"/>
        <v>1</v>
      </c>
      <c r="S1996" s="23" t="str">
        <f t="shared" si="156"/>
        <v>ORD101995_20251103_CUST01283_MED017</v>
      </c>
      <c r="T1996" s="23">
        <f t="shared" si="157"/>
        <v>1</v>
      </c>
      <c r="U1996" s="6">
        <f t="shared" si="158"/>
        <v>239.1</v>
      </c>
      <c r="V1996" s="6">
        <f>tbl_Raw_Data[[#This Row],[Discount_Pct]]*tbl_Raw_Data[[#This Row],[Gross_Amount]]/100</f>
        <v>23.91</v>
      </c>
      <c r="W1996" s="6">
        <f>tbl_Raw_Data[[#This Row],[Gross_Amount]]-tbl_Raw_Data[[#This Row],[Discount_Amount]]</f>
        <v>215.19</v>
      </c>
      <c r="X1996" s="6">
        <f>tbl_Raw_Data[[#This Row],[Net_Amount_Before_Tax]]*tbl_Raw_Data[[#This Row],[Tax_Pct]]/100</f>
        <v>38.734200000000001</v>
      </c>
      <c r="Y1996" s="6">
        <f>tbl_Raw_Data[[#This Row],[Net_Amount_Before_Tax]]+tbl_Raw_Data[[#This Row],[Tax_Amount]]</f>
        <v>253.92419999999998</v>
      </c>
      <c r="Z1996" s="6">
        <f t="shared" si="159"/>
        <v>2</v>
      </c>
    </row>
    <row r="1997" spans="1:26" x14ac:dyDescent="0.3">
      <c r="A1997" s="23" t="s">
        <v>3382</v>
      </c>
      <c r="B1997" s="34">
        <v>45981</v>
      </c>
      <c r="C1997" s="23" t="s">
        <v>1699</v>
      </c>
      <c r="D1997" s="23" t="s">
        <v>19</v>
      </c>
      <c r="E1997" s="23" t="s">
        <v>19</v>
      </c>
      <c r="F1997" s="23">
        <v>110001</v>
      </c>
      <c r="G1997" s="23" t="s">
        <v>20</v>
      </c>
      <c r="H1997" s="23" t="s">
        <v>21</v>
      </c>
      <c r="I1997" s="23" t="s">
        <v>22</v>
      </c>
      <c r="J1997" s="23" t="s">
        <v>23</v>
      </c>
      <c r="K1997" s="23" t="s">
        <v>24</v>
      </c>
      <c r="L1997" s="23">
        <v>3</v>
      </c>
      <c r="M1997" s="23">
        <v>123.24</v>
      </c>
      <c r="N1997" s="23">
        <v>0</v>
      </c>
      <c r="O1997" s="23">
        <v>12</v>
      </c>
      <c r="P1997" s="23" t="s">
        <v>25</v>
      </c>
      <c r="Q1997" s="23" t="s">
        <v>34</v>
      </c>
      <c r="R1997" s="23">
        <f t="shared" si="155"/>
        <v>1</v>
      </c>
      <c r="S1997" s="23" t="str">
        <f t="shared" si="156"/>
        <v>ORD101996_20251120_CUST01617_MED024</v>
      </c>
      <c r="T1997" s="23">
        <f t="shared" si="157"/>
        <v>1</v>
      </c>
      <c r="U1997" s="6">
        <f t="shared" si="158"/>
        <v>369.71999999999997</v>
      </c>
      <c r="V1997" s="6">
        <f>tbl_Raw_Data[[#This Row],[Discount_Pct]]*tbl_Raw_Data[[#This Row],[Gross_Amount]]/100</f>
        <v>0</v>
      </c>
      <c r="W1997" s="6">
        <f>tbl_Raw_Data[[#This Row],[Gross_Amount]]-tbl_Raw_Data[[#This Row],[Discount_Amount]]</f>
        <v>369.71999999999997</v>
      </c>
      <c r="X1997" s="6">
        <f>tbl_Raw_Data[[#This Row],[Net_Amount_Before_Tax]]*tbl_Raw_Data[[#This Row],[Tax_Pct]]/100</f>
        <v>44.366399999999992</v>
      </c>
      <c r="Y1997" s="6">
        <f>tbl_Raw_Data[[#This Row],[Net_Amount_Before_Tax]]+tbl_Raw_Data[[#This Row],[Tax_Amount]]</f>
        <v>414.08639999999997</v>
      </c>
      <c r="Z1997" s="6">
        <f t="shared" si="159"/>
        <v>2</v>
      </c>
    </row>
    <row r="1998" spans="1:26" x14ac:dyDescent="0.3">
      <c r="A1998" s="23" t="s">
        <v>3383</v>
      </c>
      <c r="B1998" s="34">
        <v>45837</v>
      </c>
      <c r="C1998" s="23" t="s">
        <v>1124</v>
      </c>
      <c r="D1998" s="23" t="s">
        <v>37</v>
      </c>
      <c r="E1998" s="23" t="s">
        <v>38</v>
      </c>
      <c r="F1998" s="23">
        <v>452016</v>
      </c>
      <c r="G1998" s="23" t="s">
        <v>233</v>
      </c>
      <c r="H1998" s="23" t="s">
        <v>234</v>
      </c>
      <c r="I1998" s="23" t="s">
        <v>104</v>
      </c>
      <c r="J1998" s="23" t="s">
        <v>42</v>
      </c>
      <c r="K1998" s="23" t="s">
        <v>24</v>
      </c>
      <c r="L1998" s="23">
        <v>6</v>
      </c>
      <c r="M1998" s="23">
        <v>144.44999999999999</v>
      </c>
      <c r="N1998" s="23">
        <v>10</v>
      </c>
      <c r="O1998" s="23">
        <v>5</v>
      </c>
      <c r="P1998" s="23" t="s">
        <v>25</v>
      </c>
      <c r="Q1998" s="23" t="s">
        <v>34</v>
      </c>
      <c r="R1998" s="23">
        <f t="shared" si="155"/>
        <v>1</v>
      </c>
      <c r="S1998" s="23" t="str">
        <f t="shared" si="156"/>
        <v>ORD101997_20250629_CUST00515_MED019</v>
      </c>
      <c r="T1998" s="23">
        <f t="shared" si="157"/>
        <v>1</v>
      </c>
      <c r="U1998" s="6">
        <f t="shared" si="158"/>
        <v>866.69999999999993</v>
      </c>
      <c r="V1998" s="6">
        <f>tbl_Raw_Data[[#This Row],[Discount_Pct]]*tbl_Raw_Data[[#This Row],[Gross_Amount]]/100</f>
        <v>86.67</v>
      </c>
      <c r="W1998" s="6">
        <f>tbl_Raw_Data[[#This Row],[Gross_Amount]]-tbl_Raw_Data[[#This Row],[Discount_Amount]]</f>
        <v>780.03</v>
      </c>
      <c r="X1998" s="6">
        <f>tbl_Raw_Data[[#This Row],[Net_Amount_Before_Tax]]*tbl_Raw_Data[[#This Row],[Tax_Pct]]/100</f>
        <v>39.001499999999993</v>
      </c>
      <c r="Y1998" s="6">
        <f>tbl_Raw_Data[[#This Row],[Net_Amount_Before_Tax]]+tbl_Raw_Data[[#This Row],[Tax_Amount]]</f>
        <v>819.03149999999994</v>
      </c>
      <c r="Z1998" s="6">
        <f t="shared" si="159"/>
        <v>3</v>
      </c>
    </row>
    <row r="1999" spans="1:26" x14ac:dyDescent="0.3">
      <c r="A1999" s="23" t="s">
        <v>3384</v>
      </c>
      <c r="B1999" s="34">
        <v>45335</v>
      </c>
      <c r="C1999" s="23" t="s">
        <v>654</v>
      </c>
      <c r="D1999" s="23" t="s">
        <v>19</v>
      </c>
      <c r="E1999" s="23" t="s">
        <v>19</v>
      </c>
      <c r="F1999" s="23">
        <v>110001</v>
      </c>
      <c r="G1999" s="23" t="s">
        <v>82</v>
      </c>
      <c r="H1999" s="23" t="s">
        <v>83</v>
      </c>
      <c r="I1999" s="23" t="s">
        <v>84</v>
      </c>
      <c r="J1999" s="23" t="s">
        <v>85</v>
      </c>
      <c r="K1999" s="23" t="s">
        <v>24</v>
      </c>
      <c r="L1999" s="23">
        <v>2</v>
      </c>
      <c r="M1999" s="23">
        <v>329.83</v>
      </c>
      <c r="N1999" s="23">
        <v>10</v>
      </c>
      <c r="O1999" s="23">
        <v>12</v>
      </c>
      <c r="P1999" s="23" t="s">
        <v>25</v>
      </c>
      <c r="Q1999" s="23" t="s">
        <v>34</v>
      </c>
      <c r="R1999" s="23">
        <f t="shared" si="155"/>
        <v>1</v>
      </c>
      <c r="S1999" s="23" t="str">
        <f t="shared" si="156"/>
        <v>ORD101998_20240213_CUST02351_MED023</v>
      </c>
      <c r="T1999" s="23">
        <f t="shared" si="157"/>
        <v>1</v>
      </c>
      <c r="U1999" s="6">
        <f t="shared" si="158"/>
        <v>659.66</v>
      </c>
      <c r="V1999" s="6">
        <f>tbl_Raw_Data[[#This Row],[Discount_Pct]]*tbl_Raw_Data[[#This Row],[Gross_Amount]]/100</f>
        <v>65.965999999999994</v>
      </c>
      <c r="W1999" s="6">
        <f>tbl_Raw_Data[[#This Row],[Gross_Amount]]-tbl_Raw_Data[[#This Row],[Discount_Amount]]</f>
        <v>593.69399999999996</v>
      </c>
      <c r="X1999" s="6">
        <f>tbl_Raw_Data[[#This Row],[Net_Amount_Before_Tax]]*tbl_Raw_Data[[#This Row],[Tax_Pct]]/100</f>
        <v>71.243279999999999</v>
      </c>
      <c r="Y1999" s="6">
        <f>tbl_Raw_Data[[#This Row],[Net_Amount_Before_Tax]]+tbl_Raw_Data[[#This Row],[Tax_Amount]]</f>
        <v>664.93727999999999</v>
      </c>
      <c r="Z1999" s="6">
        <f t="shared" si="159"/>
        <v>4</v>
      </c>
    </row>
    <row r="2000" spans="1:26" x14ac:dyDescent="0.3">
      <c r="A2000" s="23" t="s">
        <v>3385</v>
      </c>
      <c r="B2000" s="34">
        <v>45430</v>
      </c>
      <c r="C2000" s="23" t="s">
        <v>1768</v>
      </c>
      <c r="D2000" s="23" t="s">
        <v>28</v>
      </c>
      <c r="E2000" s="23" t="s">
        <v>29</v>
      </c>
      <c r="F2000" s="23">
        <v>500090</v>
      </c>
      <c r="G2000" s="23" t="s">
        <v>82</v>
      </c>
      <c r="H2000" s="23" t="s">
        <v>83</v>
      </c>
      <c r="I2000" s="23" t="s">
        <v>84</v>
      </c>
      <c r="J2000" s="23" t="s">
        <v>85</v>
      </c>
      <c r="K2000" s="23" t="s">
        <v>24</v>
      </c>
      <c r="L2000" s="23">
        <v>2</v>
      </c>
      <c r="M2000" s="23">
        <v>295.45</v>
      </c>
      <c r="N2000" s="23">
        <v>15</v>
      </c>
      <c r="O2000" s="23">
        <v>18</v>
      </c>
      <c r="P2000" s="23" t="s">
        <v>33</v>
      </c>
      <c r="Q2000" s="23" t="s">
        <v>34</v>
      </c>
      <c r="R2000" s="23">
        <f t="shared" si="155"/>
        <v>1</v>
      </c>
      <c r="S2000" s="23" t="str">
        <f t="shared" si="156"/>
        <v>ORD101999_20240518_CUST01227_MED023</v>
      </c>
      <c r="T2000" s="23">
        <f t="shared" si="157"/>
        <v>1</v>
      </c>
      <c r="U2000" s="6">
        <f t="shared" si="158"/>
        <v>590.9</v>
      </c>
      <c r="V2000" s="6">
        <f>tbl_Raw_Data[[#This Row],[Discount_Pct]]*tbl_Raw_Data[[#This Row],[Gross_Amount]]/100</f>
        <v>88.635000000000005</v>
      </c>
      <c r="W2000" s="6">
        <f>tbl_Raw_Data[[#This Row],[Gross_Amount]]-tbl_Raw_Data[[#This Row],[Discount_Amount]]</f>
        <v>502.26499999999999</v>
      </c>
      <c r="X2000" s="6">
        <f>tbl_Raw_Data[[#This Row],[Net_Amount_Before_Tax]]*tbl_Raw_Data[[#This Row],[Tax_Pct]]/100</f>
        <v>90.407700000000006</v>
      </c>
      <c r="Y2000" s="6">
        <f>tbl_Raw_Data[[#This Row],[Net_Amount_Before_Tax]]+tbl_Raw_Data[[#This Row],[Tax_Amount]]</f>
        <v>592.67269999999996</v>
      </c>
      <c r="Z2000" s="6">
        <f t="shared" si="159"/>
        <v>3</v>
      </c>
    </row>
    <row r="2001" spans="1:26" x14ac:dyDescent="0.3">
      <c r="A2001" s="23" t="s">
        <v>3386</v>
      </c>
      <c r="B2001" s="34">
        <v>45703</v>
      </c>
      <c r="C2001" s="23" t="s">
        <v>3387</v>
      </c>
      <c r="D2001" s="23" t="s">
        <v>80</v>
      </c>
      <c r="E2001" s="23" t="s">
        <v>81</v>
      </c>
      <c r="F2001" s="23">
        <v>395010</v>
      </c>
      <c r="G2001" s="23" t="s">
        <v>224</v>
      </c>
      <c r="H2001" s="23" t="s">
        <v>225</v>
      </c>
      <c r="I2001" s="23" t="s">
        <v>147</v>
      </c>
      <c r="J2001" s="23" t="s">
        <v>23</v>
      </c>
      <c r="K2001" s="23" t="s">
        <v>24</v>
      </c>
      <c r="L2001" s="23">
        <v>1</v>
      </c>
      <c r="M2001" s="23">
        <v>51.19</v>
      </c>
      <c r="N2001" s="23">
        <v>5</v>
      </c>
      <c r="O2001" s="23">
        <v>12</v>
      </c>
      <c r="P2001" s="23" t="s">
        <v>89</v>
      </c>
      <c r="Q2001" s="23" t="s">
        <v>34</v>
      </c>
      <c r="R2001" s="23">
        <f t="shared" si="155"/>
        <v>1</v>
      </c>
      <c r="S2001" s="23" t="str">
        <f t="shared" si="156"/>
        <v>ORD102000_20250215_CUST00573_MED015</v>
      </c>
      <c r="T2001" s="23">
        <f t="shared" si="157"/>
        <v>1</v>
      </c>
      <c r="U2001" s="6">
        <f t="shared" si="158"/>
        <v>51.19</v>
      </c>
      <c r="V2001" s="6">
        <f>tbl_Raw_Data[[#This Row],[Discount_Pct]]*tbl_Raw_Data[[#This Row],[Gross_Amount]]/100</f>
        <v>2.5594999999999999</v>
      </c>
      <c r="W2001" s="6">
        <f>tbl_Raw_Data[[#This Row],[Gross_Amount]]-tbl_Raw_Data[[#This Row],[Discount_Amount]]</f>
        <v>48.630499999999998</v>
      </c>
      <c r="X2001" s="6">
        <f>tbl_Raw_Data[[#This Row],[Net_Amount_Before_Tax]]*tbl_Raw_Data[[#This Row],[Tax_Pct]]/100</f>
        <v>5.8356600000000007</v>
      </c>
      <c r="Y2001" s="6">
        <f>tbl_Raw_Data[[#This Row],[Net_Amount_Before_Tax]]+tbl_Raw_Data[[#This Row],[Tax_Amount]]</f>
        <v>54.466160000000002</v>
      </c>
      <c r="Z2001" s="6">
        <f t="shared" si="159"/>
        <v>2</v>
      </c>
    </row>
    <row r="2002" spans="1:26" x14ac:dyDescent="0.3">
      <c r="A2002" s="23" t="s">
        <v>3388</v>
      </c>
      <c r="B2002" s="34">
        <v>45539</v>
      </c>
      <c r="C2002" s="23" t="s">
        <v>3389</v>
      </c>
      <c r="D2002" s="23" t="s">
        <v>123</v>
      </c>
      <c r="E2002" s="23" t="s">
        <v>101</v>
      </c>
      <c r="F2002" s="23">
        <v>226001</v>
      </c>
      <c r="G2002" s="23" t="s">
        <v>192</v>
      </c>
      <c r="H2002" s="23" t="s">
        <v>193</v>
      </c>
      <c r="I2002" s="23" t="s">
        <v>41</v>
      </c>
      <c r="J2002" s="23" t="s">
        <v>194</v>
      </c>
      <c r="K2002" s="23" t="s">
        <v>24</v>
      </c>
      <c r="L2002" s="23">
        <v>2</v>
      </c>
      <c r="M2002" s="23">
        <v>33.57</v>
      </c>
      <c r="N2002" s="23">
        <v>5</v>
      </c>
      <c r="O2002" s="23">
        <v>12</v>
      </c>
      <c r="P2002" s="23" t="s">
        <v>65</v>
      </c>
      <c r="Q2002" s="23" t="s">
        <v>34</v>
      </c>
      <c r="R2002" s="23">
        <f t="shared" si="155"/>
        <v>1</v>
      </c>
      <c r="S2002" s="23" t="str">
        <f t="shared" si="156"/>
        <v>ORD102001_20240904_CUST03271_MED002</v>
      </c>
      <c r="T2002" s="23">
        <f t="shared" si="157"/>
        <v>1</v>
      </c>
      <c r="U2002" s="6">
        <f t="shared" si="158"/>
        <v>67.14</v>
      </c>
      <c r="V2002" s="6">
        <f>tbl_Raw_Data[[#This Row],[Discount_Pct]]*tbl_Raw_Data[[#This Row],[Gross_Amount]]/100</f>
        <v>3.3569999999999998</v>
      </c>
      <c r="W2002" s="6">
        <f>tbl_Raw_Data[[#This Row],[Gross_Amount]]-tbl_Raw_Data[[#This Row],[Discount_Amount]]</f>
        <v>63.783000000000001</v>
      </c>
      <c r="X2002" s="6">
        <f>tbl_Raw_Data[[#This Row],[Net_Amount_Before_Tax]]*tbl_Raw_Data[[#This Row],[Tax_Pct]]/100</f>
        <v>7.6539599999999997</v>
      </c>
      <c r="Y2002" s="6">
        <f>tbl_Raw_Data[[#This Row],[Net_Amount_Before_Tax]]+tbl_Raw_Data[[#This Row],[Tax_Amount]]</f>
        <v>71.436959999999999</v>
      </c>
      <c r="Z2002" s="6">
        <f t="shared" si="159"/>
        <v>3</v>
      </c>
    </row>
    <row r="2003" spans="1:26" x14ac:dyDescent="0.3">
      <c r="A2003" s="23" t="s">
        <v>3390</v>
      </c>
      <c r="B2003" s="34">
        <v>45544</v>
      </c>
      <c r="C2003" s="23" t="s">
        <v>3391</v>
      </c>
      <c r="D2003" s="23" t="s">
        <v>52</v>
      </c>
      <c r="E2003" s="23" t="s">
        <v>52</v>
      </c>
      <c r="F2003" s="23">
        <v>160036</v>
      </c>
      <c r="G2003" s="23" t="s">
        <v>196</v>
      </c>
      <c r="H2003" s="23" t="s">
        <v>197</v>
      </c>
      <c r="I2003" s="23" t="s">
        <v>32</v>
      </c>
      <c r="J2003" s="23" t="s">
        <v>42</v>
      </c>
      <c r="K2003" s="23" t="s">
        <v>24</v>
      </c>
      <c r="L2003" s="23">
        <v>3</v>
      </c>
      <c r="M2003" s="23">
        <v>27.54</v>
      </c>
      <c r="N2003" s="23">
        <v>0</v>
      </c>
      <c r="O2003" s="23">
        <v>12</v>
      </c>
      <c r="P2003" s="23" t="s">
        <v>43</v>
      </c>
      <c r="Q2003" s="23" t="s">
        <v>44</v>
      </c>
      <c r="R2003" s="23">
        <f t="shared" si="155"/>
        <v>1</v>
      </c>
      <c r="S2003" s="23" t="str">
        <f t="shared" si="156"/>
        <v>ORD102002_20240909_CUST00353_MED011</v>
      </c>
      <c r="T2003" s="23">
        <f t="shared" si="157"/>
        <v>1</v>
      </c>
      <c r="U2003" s="6">
        <f t="shared" si="158"/>
        <v>82.62</v>
      </c>
      <c r="V2003" s="6">
        <f>tbl_Raw_Data[[#This Row],[Discount_Pct]]*tbl_Raw_Data[[#This Row],[Gross_Amount]]/100</f>
        <v>0</v>
      </c>
      <c r="W2003" s="6">
        <f>tbl_Raw_Data[[#This Row],[Gross_Amount]]-tbl_Raw_Data[[#This Row],[Discount_Amount]]</f>
        <v>82.62</v>
      </c>
      <c r="X2003" s="6">
        <f>tbl_Raw_Data[[#This Row],[Net_Amount_Before_Tax]]*tbl_Raw_Data[[#This Row],[Tax_Pct]]/100</f>
        <v>9.9144000000000005</v>
      </c>
      <c r="Y2003" s="6">
        <f>tbl_Raw_Data[[#This Row],[Net_Amount_Before_Tax]]+tbl_Raw_Data[[#This Row],[Tax_Amount]]</f>
        <v>92.534400000000005</v>
      </c>
      <c r="Z2003" s="6">
        <f t="shared" si="159"/>
        <v>0</v>
      </c>
    </row>
    <row r="2004" spans="1:26" x14ac:dyDescent="0.3">
      <c r="A2004" s="23" t="s">
        <v>3392</v>
      </c>
      <c r="B2004" s="34">
        <v>45410</v>
      </c>
      <c r="C2004" s="23" t="s">
        <v>1502</v>
      </c>
      <c r="D2004" s="23" t="s">
        <v>130</v>
      </c>
      <c r="E2004" s="23" t="s">
        <v>131</v>
      </c>
      <c r="F2004" s="23">
        <v>700019</v>
      </c>
      <c r="G2004" s="23" t="s">
        <v>119</v>
      </c>
      <c r="H2004" s="23" t="s">
        <v>120</v>
      </c>
      <c r="I2004" s="23" t="s">
        <v>32</v>
      </c>
      <c r="J2004" s="23" t="s">
        <v>64</v>
      </c>
      <c r="K2004" s="23" t="s">
        <v>57</v>
      </c>
      <c r="L2004" s="23">
        <v>1</v>
      </c>
      <c r="M2004" s="23">
        <v>79.680000000000007</v>
      </c>
      <c r="N2004" s="23">
        <v>10</v>
      </c>
      <c r="O2004" s="23">
        <v>18</v>
      </c>
      <c r="P2004" s="23" t="s">
        <v>89</v>
      </c>
      <c r="Q2004" s="23" t="s">
        <v>34</v>
      </c>
      <c r="R2004" s="23">
        <f t="shared" si="155"/>
        <v>1</v>
      </c>
      <c r="S2004" s="23" t="str">
        <f t="shared" si="156"/>
        <v>ORD102003_20240428_CUST00415_MED010</v>
      </c>
      <c r="T2004" s="23">
        <f t="shared" si="157"/>
        <v>1</v>
      </c>
      <c r="U2004" s="6">
        <f t="shared" si="158"/>
        <v>79.680000000000007</v>
      </c>
      <c r="V2004" s="6">
        <f>tbl_Raw_Data[[#This Row],[Discount_Pct]]*tbl_Raw_Data[[#This Row],[Gross_Amount]]/100</f>
        <v>7.9680000000000009</v>
      </c>
      <c r="W2004" s="6">
        <f>tbl_Raw_Data[[#This Row],[Gross_Amount]]-tbl_Raw_Data[[#This Row],[Discount_Amount]]</f>
        <v>71.712000000000003</v>
      </c>
      <c r="X2004" s="6">
        <f>tbl_Raw_Data[[#This Row],[Net_Amount_Before_Tax]]*tbl_Raw_Data[[#This Row],[Tax_Pct]]/100</f>
        <v>12.908160000000001</v>
      </c>
      <c r="Y2004" s="6">
        <f>tbl_Raw_Data[[#This Row],[Net_Amount_Before_Tax]]+tbl_Raw_Data[[#This Row],[Tax_Amount]]</f>
        <v>84.620159999999998</v>
      </c>
      <c r="Z2004" s="6">
        <f t="shared" si="159"/>
        <v>4</v>
      </c>
    </row>
    <row r="2005" spans="1:26" x14ac:dyDescent="0.3">
      <c r="A2005" s="23" t="s">
        <v>3393</v>
      </c>
      <c r="B2005" s="34">
        <v>45478</v>
      </c>
      <c r="C2005" s="23" t="s">
        <v>1050</v>
      </c>
      <c r="D2005" s="23" t="s">
        <v>19</v>
      </c>
      <c r="E2005" s="23" t="s">
        <v>19</v>
      </c>
      <c r="F2005" s="23">
        <v>110044</v>
      </c>
      <c r="G2005" s="23" t="s">
        <v>48</v>
      </c>
      <c r="H2005" s="23" t="s">
        <v>49</v>
      </c>
      <c r="I2005" s="23" t="s">
        <v>50</v>
      </c>
      <c r="J2005" s="23" t="s">
        <v>23</v>
      </c>
      <c r="K2005" s="23" t="s">
        <v>24</v>
      </c>
      <c r="L2005" s="23">
        <v>1</v>
      </c>
      <c r="M2005" s="23">
        <v>114.46</v>
      </c>
      <c r="N2005" s="23">
        <v>20</v>
      </c>
      <c r="O2005" s="23">
        <v>18</v>
      </c>
      <c r="P2005" s="23" t="s">
        <v>33</v>
      </c>
      <c r="Q2005" s="23" t="s">
        <v>34</v>
      </c>
      <c r="R2005" s="23">
        <f t="shared" si="155"/>
        <v>1</v>
      </c>
      <c r="S2005" s="23" t="str">
        <f t="shared" si="156"/>
        <v>ORD102004_20240705_CUST01872_MED028</v>
      </c>
      <c r="T2005" s="23">
        <f t="shared" si="157"/>
        <v>1</v>
      </c>
      <c r="U2005" s="6">
        <f t="shared" si="158"/>
        <v>114.46</v>
      </c>
      <c r="V2005" s="6">
        <f>tbl_Raw_Data[[#This Row],[Discount_Pct]]*tbl_Raw_Data[[#This Row],[Gross_Amount]]/100</f>
        <v>22.891999999999999</v>
      </c>
      <c r="W2005" s="6">
        <f>tbl_Raw_Data[[#This Row],[Gross_Amount]]-tbl_Raw_Data[[#This Row],[Discount_Amount]]</f>
        <v>91.567999999999998</v>
      </c>
      <c r="X2005" s="6">
        <f>tbl_Raw_Data[[#This Row],[Net_Amount_Before_Tax]]*tbl_Raw_Data[[#This Row],[Tax_Pct]]/100</f>
        <v>16.482240000000001</v>
      </c>
      <c r="Y2005" s="6">
        <f>tbl_Raw_Data[[#This Row],[Net_Amount_Before_Tax]]+tbl_Raw_Data[[#This Row],[Tax_Amount]]</f>
        <v>108.05024</v>
      </c>
      <c r="Z2005" s="6">
        <f t="shared" si="159"/>
        <v>1</v>
      </c>
    </row>
    <row r="2006" spans="1:26" x14ac:dyDescent="0.3">
      <c r="A2006" s="23" t="s">
        <v>3394</v>
      </c>
      <c r="B2006" s="34">
        <v>45547</v>
      </c>
      <c r="C2006" s="23" t="s">
        <v>3395</v>
      </c>
      <c r="D2006" s="23" t="s">
        <v>92</v>
      </c>
      <c r="E2006" s="23" t="s">
        <v>93</v>
      </c>
      <c r="F2006" s="23">
        <v>560066</v>
      </c>
      <c r="G2006" s="23" t="s">
        <v>30</v>
      </c>
      <c r="H2006" s="23" t="s">
        <v>31</v>
      </c>
      <c r="I2006" s="23" t="s">
        <v>32</v>
      </c>
      <c r="J2006" s="23" t="s">
        <v>23</v>
      </c>
      <c r="K2006" s="23" t="s">
        <v>24</v>
      </c>
      <c r="L2006" s="23">
        <v>1</v>
      </c>
      <c r="M2006" s="23">
        <v>148.22</v>
      </c>
      <c r="N2006" s="23">
        <v>5</v>
      </c>
      <c r="O2006" s="23">
        <v>18</v>
      </c>
      <c r="P2006" s="23" t="s">
        <v>25</v>
      </c>
      <c r="Q2006" s="23" t="s">
        <v>34</v>
      </c>
      <c r="R2006" s="23">
        <f t="shared" si="155"/>
        <v>1</v>
      </c>
      <c r="S2006" s="23" t="str">
        <f t="shared" si="156"/>
        <v>ORD102005_20240912_CUST01209_MED017</v>
      </c>
      <c r="T2006" s="23">
        <f t="shared" si="157"/>
        <v>1</v>
      </c>
      <c r="U2006" s="6">
        <f t="shared" si="158"/>
        <v>148.22</v>
      </c>
      <c r="V2006" s="6">
        <f>tbl_Raw_Data[[#This Row],[Discount_Pct]]*tbl_Raw_Data[[#This Row],[Gross_Amount]]/100</f>
        <v>7.4110000000000005</v>
      </c>
      <c r="W2006" s="6">
        <f>tbl_Raw_Data[[#This Row],[Gross_Amount]]-tbl_Raw_Data[[#This Row],[Discount_Amount]]</f>
        <v>140.809</v>
      </c>
      <c r="X2006" s="6">
        <f>tbl_Raw_Data[[#This Row],[Net_Amount_Before_Tax]]*tbl_Raw_Data[[#This Row],[Tax_Pct]]/100</f>
        <v>25.34562</v>
      </c>
      <c r="Y2006" s="6">
        <f>tbl_Raw_Data[[#This Row],[Net_Amount_Before_Tax]]+tbl_Raw_Data[[#This Row],[Tax_Amount]]</f>
        <v>166.15461999999999</v>
      </c>
      <c r="Z2006" s="6">
        <f t="shared" si="159"/>
        <v>1</v>
      </c>
    </row>
    <row r="2007" spans="1:26" x14ac:dyDescent="0.3">
      <c r="A2007" s="23" t="s">
        <v>3396</v>
      </c>
      <c r="B2007" s="34">
        <v>45930</v>
      </c>
      <c r="C2007" s="23" t="s">
        <v>3397</v>
      </c>
      <c r="D2007" s="23" t="s">
        <v>142</v>
      </c>
      <c r="E2007" s="23" t="s">
        <v>81</v>
      </c>
      <c r="F2007" s="23">
        <v>380054</v>
      </c>
      <c r="G2007" s="23" t="s">
        <v>196</v>
      </c>
      <c r="H2007" s="23" t="s">
        <v>197</v>
      </c>
      <c r="I2007" s="23" t="s">
        <v>32</v>
      </c>
      <c r="J2007" s="23" t="s">
        <v>42</v>
      </c>
      <c r="K2007" s="23" t="s">
        <v>24</v>
      </c>
      <c r="L2007" s="23">
        <v>2</v>
      </c>
      <c r="M2007" s="23">
        <v>23.38</v>
      </c>
      <c r="N2007" s="23">
        <v>5</v>
      </c>
      <c r="O2007" s="23">
        <v>18</v>
      </c>
      <c r="P2007" s="23" t="s">
        <v>33</v>
      </c>
      <c r="Q2007" s="23" t="s">
        <v>34</v>
      </c>
      <c r="R2007" s="23">
        <f t="shared" si="155"/>
        <v>1</v>
      </c>
      <c r="S2007" s="23" t="str">
        <f t="shared" si="156"/>
        <v>ORD102006_20250930_CUST02854_MED011</v>
      </c>
      <c r="T2007" s="23">
        <f t="shared" si="157"/>
        <v>1</v>
      </c>
      <c r="U2007" s="6">
        <f t="shared" si="158"/>
        <v>46.76</v>
      </c>
      <c r="V2007" s="6">
        <f>tbl_Raw_Data[[#This Row],[Discount_Pct]]*tbl_Raw_Data[[#This Row],[Gross_Amount]]/100</f>
        <v>2.3379999999999996</v>
      </c>
      <c r="W2007" s="6">
        <f>tbl_Raw_Data[[#This Row],[Gross_Amount]]-tbl_Raw_Data[[#This Row],[Discount_Amount]]</f>
        <v>44.421999999999997</v>
      </c>
      <c r="X2007" s="6">
        <f>tbl_Raw_Data[[#This Row],[Net_Amount_Before_Tax]]*tbl_Raw_Data[[#This Row],[Tax_Pct]]/100</f>
        <v>7.9959600000000002</v>
      </c>
      <c r="Y2007" s="6">
        <f>tbl_Raw_Data[[#This Row],[Net_Amount_Before_Tax]]+tbl_Raw_Data[[#This Row],[Tax_Amount]]</f>
        <v>52.417959999999994</v>
      </c>
      <c r="Z2007" s="6">
        <f t="shared" si="159"/>
        <v>1</v>
      </c>
    </row>
    <row r="2008" spans="1:26" x14ac:dyDescent="0.3">
      <c r="A2008" s="23" t="s">
        <v>3396</v>
      </c>
      <c r="B2008" s="34">
        <v>45674</v>
      </c>
      <c r="C2008" s="23" t="s">
        <v>3398</v>
      </c>
      <c r="D2008" s="23" t="s">
        <v>19</v>
      </c>
      <c r="E2008" s="23" t="s">
        <v>19</v>
      </c>
      <c r="F2008" s="23">
        <v>110001</v>
      </c>
      <c r="G2008" s="23" t="s">
        <v>132</v>
      </c>
      <c r="H2008" s="23" t="s">
        <v>133</v>
      </c>
      <c r="I2008" s="23" t="s">
        <v>134</v>
      </c>
      <c r="J2008" s="23" t="s">
        <v>135</v>
      </c>
      <c r="K2008" s="23" t="s">
        <v>57</v>
      </c>
      <c r="L2008" s="23">
        <v>2</v>
      </c>
      <c r="M2008" s="23">
        <v>77.069999999999993</v>
      </c>
      <c r="N2008" s="23">
        <v>0</v>
      </c>
      <c r="O2008" s="23">
        <v>5</v>
      </c>
      <c r="P2008" s="23" t="s">
        <v>65</v>
      </c>
      <c r="Q2008" s="23" t="s">
        <v>34</v>
      </c>
      <c r="R2008" s="23">
        <f t="shared" si="155"/>
        <v>1</v>
      </c>
      <c r="S2008" s="23" t="str">
        <f t="shared" si="156"/>
        <v>ORD102006_20250117_CUST00510_MED007</v>
      </c>
      <c r="T2008" s="23">
        <f t="shared" si="157"/>
        <v>1</v>
      </c>
      <c r="U2008" s="6">
        <f t="shared" si="158"/>
        <v>154.13999999999999</v>
      </c>
      <c r="V2008" s="6">
        <f>tbl_Raw_Data[[#This Row],[Discount_Pct]]*tbl_Raw_Data[[#This Row],[Gross_Amount]]/100</f>
        <v>0</v>
      </c>
      <c r="W2008" s="6">
        <f>tbl_Raw_Data[[#This Row],[Gross_Amount]]-tbl_Raw_Data[[#This Row],[Discount_Amount]]</f>
        <v>154.13999999999999</v>
      </c>
      <c r="X2008" s="6">
        <f>tbl_Raw_Data[[#This Row],[Net_Amount_Before_Tax]]*tbl_Raw_Data[[#This Row],[Tax_Pct]]/100</f>
        <v>7.706999999999999</v>
      </c>
      <c r="Y2008" s="6">
        <f>tbl_Raw_Data[[#This Row],[Net_Amount_Before_Tax]]+tbl_Raw_Data[[#This Row],[Tax_Amount]]</f>
        <v>161.84699999999998</v>
      </c>
      <c r="Z2008" s="6">
        <f t="shared" si="159"/>
        <v>1</v>
      </c>
    </row>
    <row r="2009" spans="1:26" x14ac:dyDescent="0.3">
      <c r="A2009" s="23" t="s">
        <v>3399</v>
      </c>
      <c r="B2009" s="34">
        <v>45505</v>
      </c>
      <c r="C2009" s="23" t="s">
        <v>2711</v>
      </c>
      <c r="D2009" s="23" t="s">
        <v>92</v>
      </c>
      <c r="E2009" s="23" t="s">
        <v>93</v>
      </c>
      <c r="F2009" s="23">
        <v>560038</v>
      </c>
      <c r="G2009" s="23" t="s">
        <v>283</v>
      </c>
      <c r="H2009" s="23" t="s">
        <v>284</v>
      </c>
      <c r="I2009" s="23" t="s">
        <v>104</v>
      </c>
      <c r="J2009" s="23" t="s">
        <v>42</v>
      </c>
      <c r="K2009" s="23" t="s">
        <v>57</v>
      </c>
      <c r="L2009" s="23">
        <v>3</v>
      </c>
      <c r="M2009" s="23">
        <v>317.93</v>
      </c>
      <c r="N2009" s="23">
        <v>5</v>
      </c>
      <c r="O2009" s="23">
        <v>5</v>
      </c>
      <c r="P2009" s="23" t="s">
        <v>33</v>
      </c>
      <c r="Q2009" s="23" t="s">
        <v>34</v>
      </c>
      <c r="R2009" s="23">
        <f t="shared" si="155"/>
        <v>1</v>
      </c>
      <c r="S2009" s="23" t="str">
        <f t="shared" si="156"/>
        <v>ORD102008_20240801_CUST01730_MED030</v>
      </c>
      <c r="T2009" s="23">
        <f t="shared" si="157"/>
        <v>1</v>
      </c>
      <c r="U2009" s="6">
        <f t="shared" si="158"/>
        <v>953.79</v>
      </c>
      <c r="V2009" s="6">
        <f>tbl_Raw_Data[[#This Row],[Discount_Pct]]*tbl_Raw_Data[[#This Row],[Gross_Amount]]/100</f>
        <v>47.689499999999995</v>
      </c>
      <c r="W2009" s="6">
        <f>tbl_Raw_Data[[#This Row],[Gross_Amount]]-tbl_Raw_Data[[#This Row],[Discount_Amount]]</f>
        <v>906.10050000000001</v>
      </c>
      <c r="X2009" s="6">
        <f>tbl_Raw_Data[[#This Row],[Net_Amount_Before_Tax]]*tbl_Raw_Data[[#This Row],[Tax_Pct]]/100</f>
        <v>45.305025000000008</v>
      </c>
      <c r="Y2009" s="6">
        <f>tbl_Raw_Data[[#This Row],[Net_Amount_Before_Tax]]+tbl_Raw_Data[[#This Row],[Tax_Amount]]</f>
        <v>951.40552500000001</v>
      </c>
      <c r="Z2009" s="6">
        <f t="shared" si="159"/>
        <v>4</v>
      </c>
    </row>
    <row r="2010" spans="1:26" x14ac:dyDescent="0.3">
      <c r="A2010" s="23" t="s">
        <v>3400</v>
      </c>
      <c r="B2010" s="34">
        <v>45884</v>
      </c>
      <c r="C2010" s="23" t="s">
        <v>544</v>
      </c>
      <c r="D2010" s="23" t="s">
        <v>123</v>
      </c>
      <c r="E2010" s="23" t="s">
        <v>101</v>
      </c>
      <c r="F2010" s="23">
        <v>226001</v>
      </c>
      <c r="G2010" s="23" t="s">
        <v>196</v>
      </c>
      <c r="H2010" s="23" t="s">
        <v>197</v>
      </c>
      <c r="I2010" s="23" t="s">
        <v>32</v>
      </c>
      <c r="J2010" s="23" t="s">
        <v>42</v>
      </c>
      <c r="K2010" s="23" t="s">
        <v>24</v>
      </c>
      <c r="L2010" s="23">
        <v>3</v>
      </c>
      <c r="M2010" s="23">
        <v>28.25</v>
      </c>
      <c r="N2010" s="23">
        <v>5</v>
      </c>
      <c r="O2010" s="23">
        <v>12</v>
      </c>
      <c r="P2010" s="23" t="s">
        <v>33</v>
      </c>
      <c r="Q2010" s="23" t="s">
        <v>90</v>
      </c>
      <c r="R2010" s="23">
        <f t="shared" si="155"/>
        <v>1</v>
      </c>
      <c r="S2010" s="23" t="str">
        <f t="shared" si="156"/>
        <v>ORD102009_20250815_CUST00942_MED011</v>
      </c>
      <c r="T2010" s="23">
        <f t="shared" si="157"/>
        <v>1</v>
      </c>
      <c r="U2010" s="6">
        <f t="shared" si="158"/>
        <v>84.75</v>
      </c>
      <c r="V2010" s="6">
        <f>tbl_Raw_Data[[#This Row],[Discount_Pct]]*tbl_Raw_Data[[#This Row],[Gross_Amount]]/100</f>
        <v>4.2374999999999998</v>
      </c>
      <c r="W2010" s="6">
        <f>tbl_Raw_Data[[#This Row],[Gross_Amount]]-tbl_Raw_Data[[#This Row],[Discount_Amount]]</f>
        <v>80.512500000000003</v>
      </c>
      <c r="X2010" s="6">
        <f>tbl_Raw_Data[[#This Row],[Net_Amount_Before_Tax]]*tbl_Raw_Data[[#This Row],[Tax_Pct]]/100</f>
        <v>9.6615000000000002</v>
      </c>
      <c r="Y2010" s="6">
        <f>tbl_Raw_Data[[#This Row],[Net_Amount_Before_Tax]]+tbl_Raw_Data[[#This Row],[Tax_Amount]]</f>
        <v>90.174000000000007</v>
      </c>
      <c r="Z2010" s="6">
        <f t="shared" si="159"/>
        <v>4</v>
      </c>
    </row>
    <row r="2011" spans="1:26" x14ac:dyDescent="0.3">
      <c r="A2011" s="23" t="s">
        <v>3401</v>
      </c>
      <c r="B2011" s="34">
        <v>46003</v>
      </c>
      <c r="C2011" s="23" t="s">
        <v>2410</v>
      </c>
      <c r="D2011" s="23" t="s">
        <v>37</v>
      </c>
      <c r="E2011" s="23" t="s">
        <v>38</v>
      </c>
      <c r="F2011" s="23">
        <v>452020</v>
      </c>
      <c r="G2011" s="23" t="s">
        <v>283</v>
      </c>
      <c r="H2011" s="23" t="s">
        <v>284</v>
      </c>
      <c r="I2011" s="23" t="s">
        <v>104</v>
      </c>
      <c r="J2011" s="23" t="s">
        <v>42</v>
      </c>
      <c r="K2011" s="23" t="s">
        <v>57</v>
      </c>
      <c r="L2011" s="23">
        <v>2</v>
      </c>
      <c r="M2011" s="23">
        <v>297.49</v>
      </c>
      <c r="N2011" s="23">
        <v>15</v>
      </c>
      <c r="O2011" s="23">
        <v>5</v>
      </c>
      <c r="P2011" s="23" t="s">
        <v>43</v>
      </c>
      <c r="Q2011" s="23" t="s">
        <v>34</v>
      </c>
      <c r="R2011" s="23">
        <f t="shared" si="155"/>
        <v>1</v>
      </c>
      <c r="S2011" s="23" t="str">
        <f t="shared" si="156"/>
        <v>ORD102010_20251212_CUST03098_MED030</v>
      </c>
      <c r="T2011" s="23">
        <f t="shared" si="157"/>
        <v>1</v>
      </c>
      <c r="U2011" s="6">
        <f t="shared" si="158"/>
        <v>594.98</v>
      </c>
      <c r="V2011" s="6">
        <f>tbl_Raw_Data[[#This Row],[Discount_Pct]]*tbl_Raw_Data[[#This Row],[Gross_Amount]]/100</f>
        <v>89.247000000000014</v>
      </c>
      <c r="W2011" s="6">
        <f>tbl_Raw_Data[[#This Row],[Gross_Amount]]-tbl_Raw_Data[[#This Row],[Discount_Amount]]</f>
        <v>505.733</v>
      </c>
      <c r="X2011" s="6">
        <f>tbl_Raw_Data[[#This Row],[Net_Amount_Before_Tax]]*tbl_Raw_Data[[#This Row],[Tax_Pct]]/100</f>
        <v>25.286649999999998</v>
      </c>
      <c r="Y2011" s="6">
        <f>tbl_Raw_Data[[#This Row],[Net_Amount_Before_Tax]]+tbl_Raw_Data[[#This Row],[Tax_Amount]]</f>
        <v>531.01964999999996</v>
      </c>
      <c r="Z2011" s="6">
        <f t="shared" si="159"/>
        <v>2</v>
      </c>
    </row>
    <row r="2012" spans="1:26" x14ac:dyDescent="0.3">
      <c r="A2012" s="23" t="s">
        <v>3402</v>
      </c>
      <c r="B2012" s="34">
        <v>45576</v>
      </c>
      <c r="C2012" s="23" t="s">
        <v>3403</v>
      </c>
      <c r="D2012" s="23" t="s">
        <v>72</v>
      </c>
      <c r="E2012" s="23" t="s">
        <v>73</v>
      </c>
      <c r="F2012" s="23">
        <v>302001</v>
      </c>
      <c r="G2012" s="23" t="s">
        <v>224</v>
      </c>
      <c r="H2012" s="23" t="s">
        <v>225</v>
      </c>
      <c r="I2012" s="23" t="s">
        <v>147</v>
      </c>
      <c r="J2012" s="23" t="s">
        <v>23</v>
      </c>
      <c r="K2012" s="23" t="s">
        <v>24</v>
      </c>
      <c r="L2012" s="23">
        <v>3</v>
      </c>
      <c r="M2012" s="23">
        <v>53.53</v>
      </c>
      <c r="N2012" s="23">
        <v>10</v>
      </c>
      <c r="O2012" s="23">
        <v>5</v>
      </c>
      <c r="P2012" s="23" t="s">
        <v>58</v>
      </c>
      <c r="Q2012" s="23" t="s">
        <v>34</v>
      </c>
      <c r="R2012" s="23">
        <f t="shared" si="155"/>
        <v>1</v>
      </c>
      <c r="S2012" s="23" t="str">
        <f t="shared" si="156"/>
        <v>ORD102011_20241011_CUST02514_MED015</v>
      </c>
      <c r="T2012" s="23">
        <f t="shared" si="157"/>
        <v>1</v>
      </c>
      <c r="U2012" s="6">
        <f t="shared" si="158"/>
        <v>160.59</v>
      </c>
      <c r="V2012" s="6">
        <f>tbl_Raw_Data[[#This Row],[Discount_Pct]]*tbl_Raw_Data[[#This Row],[Gross_Amount]]/100</f>
        <v>16.059000000000001</v>
      </c>
      <c r="W2012" s="6">
        <f>tbl_Raw_Data[[#This Row],[Gross_Amount]]-tbl_Raw_Data[[#This Row],[Discount_Amount]]</f>
        <v>144.53100000000001</v>
      </c>
      <c r="X2012" s="6">
        <f>tbl_Raw_Data[[#This Row],[Net_Amount_Before_Tax]]*tbl_Raw_Data[[#This Row],[Tax_Pct]]/100</f>
        <v>7.2265499999999996</v>
      </c>
      <c r="Y2012" s="6">
        <f>tbl_Raw_Data[[#This Row],[Net_Amount_Before_Tax]]+tbl_Raw_Data[[#This Row],[Tax_Amount]]</f>
        <v>151.75755000000001</v>
      </c>
      <c r="Z2012" s="6">
        <f t="shared" si="159"/>
        <v>1</v>
      </c>
    </row>
    <row r="2013" spans="1:26" x14ac:dyDescent="0.3">
      <c r="A2013" s="23" t="s">
        <v>3404</v>
      </c>
      <c r="B2013" s="34">
        <v>45628</v>
      </c>
      <c r="C2013" s="23" t="s">
        <v>3405</v>
      </c>
      <c r="D2013" s="23" t="s">
        <v>100</v>
      </c>
      <c r="E2013" s="23" t="s">
        <v>101</v>
      </c>
      <c r="F2013" s="23">
        <v>201303</v>
      </c>
      <c r="G2013" s="23" t="s">
        <v>102</v>
      </c>
      <c r="H2013" s="23" t="s">
        <v>103</v>
      </c>
      <c r="I2013" s="23" t="s">
        <v>104</v>
      </c>
      <c r="J2013" s="23" t="s">
        <v>64</v>
      </c>
      <c r="K2013" s="23" t="s">
        <v>57</v>
      </c>
      <c r="L2013" s="23">
        <v>2</v>
      </c>
      <c r="M2013" s="23">
        <v>108.62</v>
      </c>
      <c r="N2013" s="23">
        <v>0</v>
      </c>
      <c r="O2013" s="23">
        <v>5</v>
      </c>
      <c r="P2013" s="23" t="s">
        <v>25</v>
      </c>
      <c r="Q2013" s="23" t="s">
        <v>26</v>
      </c>
      <c r="R2013" s="23">
        <f t="shared" si="155"/>
        <v>1</v>
      </c>
      <c r="S2013" s="23" t="str">
        <f t="shared" si="156"/>
        <v>ORD102012_20241202_CUST02203_MED029</v>
      </c>
      <c r="T2013" s="23">
        <f t="shared" si="157"/>
        <v>1</v>
      </c>
      <c r="U2013" s="6">
        <f t="shared" si="158"/>
        <v>217.24</v>
      </c>
      <c r="V2013" s="6">
        <f>tbl_Raw_Data[[#This Row],[Discount_Pct]]*tbl_Raw_Data[[#This Row],[Gross_Amount]]/100</f>
        <v>0</v>
      </c>
      <c r="W2013" s="6">
        <f>tbl_Raw_Data[[#This Row],[Gross_Amount]]-tbl_Raw_Data[[#This Row],[Discount_Amount]]</f>
        <v>217.24</v>
      </c>
      <c r="X2013" s="6">
        <f>tbl_Raw_Data[[#This Row],[Net_Amount_Before_Tax]]*tbl_Raw_Data[[#This Row],[Tax_Pct]]/100</f>
        <v>10.862</v>
      </c>
      <c r="Y2013" s="6">
        <f>tbl_Raw_Data[[#This Row],[Net_Amount_Before_Tax]]+tbl_Raw_Data[[#This Row],[Tax_Amount]]</f>
        <v>228.102</v>
      </c>
      <c r="Z2013" s="6">
        <f t="shared" si="159"/>
        <v>1</v>
      </c>
    </row>
    <row r="2014" spans="1:26" x14ac:dyDescent="0.3">
      <c r="A2014" s="23" t="s">
        <v>3406</v>
      </c>
      <c r="B2014" s="34">
        <v>45865</v>
      </c>
      <c r="C2014" s="23" t="s">
        <v>3407</v>
      </c>
      <c r="D2014" s="23" t="s">
        <v>183</v>
      </c>
      <c r="E2014" s="23" t="s">
        <v>184</v>
      </c>
      <c r="F2014" s="23">
        <v>122001</v>
      </c>
      <c r="G2014" s="23" t="s">
        <v>61</v>
      </c>
      <c r="H2014" s="23" t="s">
        <v>62</v>
      </c>
      <c r="I2014" s="23" t="s">
        <v>63</v>
      </c>
      <c r="J2014" s="23" t="s">
        <v>64</v>
      </c>
      <c r="K2014" s="23" t="s">
        <v>57</v>
      </c>
      <c r="L2014" s="23">
        <v>3</v>
      </c>
      <c r="M2014" s="23">
        <v>121.72</v>
      </c>
      <c r="N2014" s="23">
        <v>10</v>
      </c>
      <c r="O2014" s="23">
        <v>18</v>
      </c>
      <c r="P2014" s="23" t="s">
        <v>43</v>
      </c>
      <c r="Q2014" s="23" t="s">
        <v>34</v>
      </c>
      <c r="R2014" s="23">
        <f t="shared" si="155"/>
        <v>1</v>
      </c>
      <c r="S2014" s="23" t="str">
        <f t="shared" si="156"/>
        <v>ORD102013_20250727_CUST00491_MED004</v>
      </c>
      <c r="T2014" s="23">
        <f t="shared" si="157"/>
        <v>1</v>
      </c>
      <c r="U2014" s="6">
        <f t="shared" si="158"/>
        <v>365.15999999999997</v>
      </c>
      <c r="V2014" s="6">
        <f>tbl_Raw_Data[[#This Row],[Discount_Pct]]*tbl_Raw_Data[[#This Row],[Gross_Amount]]/100</f>
        <v>36.515999999999991</v>
      </c>
      <c r="W2014" s="6">
        <f>tbl_Raw_Data[[#This Row],[Gross_Amount]]-tbl_Raw_Data[[#This Row],[Discount_Amount]]</f>
        <v>328.64400000000001</v>
      </c>
      <c r="X2014" s="6">
        <f>tbl_Raw_Data[[#This Row],[Net_Amount_Before_Tax]]*tbl_Raw_Data[[#This Row],[Tax_Pct]]/100</f>
        <v>59.155920000000009</v>
      </c>
      <c r="Y2014" s="6">
        <f>tbl_Raw_Data[[#This Row],[Net_Amount_Before_Tax]]+tbl_Raw_Data[[#This Row],[Tax_Amount]]</f>
        <v>387.79992000000004</v>
      </c>
      <c r="Z2014" s="6">
        <f t="shared" si="159"/>
        <v>3</v>
      </c>
    </row>
    <row r="2015" spans="1:26" x14ac:dyDescent="0.3">
      <c r="A2015" s="23" t="s">
        <v>3408</v>
      </c>
      <c r="B2015" s="34">
        <v>45896</v>
      </c>
      <c r="C2015" s="23" t="s">
        <v>3409</v>
      </c>
      <c r="D2015" s="23" t="s">
        <v>183</v>
      </c>
      <c r="E2015" s="23" t="s">
        <v>184</v>
      </c>
      <c r="F2015" s="23">
        <v>122016</v>
      </c>
      <c r="G2015" s="23" t="s">
        <v>30</v>
      </c>
      <c r="H2015" s="23" t="s">
        <v>31</v>
      </c>
      <c r="I2015" s="23" t="s">
        <v>32</v>
      </c>
      <c r="J2015" s="23" t="s">
        <v>23</v>
      </c>
      <c r="K2015" s="23" t="s">
        <v>24</v>
      </c>
      <c r="L2015" s="23">
        <v>4</v>
      </c>
      <c r="M2015" s="23">
        <v>137.29</v>
      </c>
      <c r="N2015" s="23">
        <v>0</v>
      </c>
      <c r="O2015" s="23">
        <v>12</v>
      </c>
      <c r="P2015" s="23" t="s">
        <v>58</v>
      </c>
      <c r="Q2015" s="23" t="s">
        <v>44</v>
      </c>
      <c r="R2015" s="23">
        <f t="shared" si="155"/>
        <v>1</v>
      </c>
      <c r="S2015" s="23" t="str">
        <f t="shared" si="156"/>
        <v>ORD102014_20250827_CUST02064_MED017</v>
      </c>
      <c r="T2015" s="23">
        <f t="shared" si="157"/>
        <v>1</v>
      </c>
      <c r="U2015" s="6">
        <f t="shared" si="158"/>
        <v>549.16</v>
      </c>
      <c r="V2015" s="6">
        <f>tbl_Raw_Data[[#This Row],[Discount_Pct]]*tbl_Raw_Data[[#This Row],[Gross_Amount]]/100</f>
        <v>0</v>
      </c>
      <c r="W2015" s="6">
        <f>tbl_Raw_Data[[#This Row],[Gross_Amount]]-tbl_Raw_Data[[#This Row],[Discount_Amount]]</f>
        <v>549.16</v>
      </c>
      <c r="X2015" s="6">
        <f>tbl_Raw_Data[[#This Row],[Net_Amount_Before_Tax]]*tbl_Raw_Data[[#This Row],[Tax_Pct]]/100</f>
        <v>65.899200000000008</v>
      </c>
      <c r="Y2015" s="6">
        <f>tbl_Raw_Data[[#This Row],[Net_Amount_Before_Tax]]+tbl_Raw_Data[[#This Row],[Tax_Amount]]</f>
        <v>615.05919999999992</v>
      </c>
      <c r="Z2015" s="6">
        <f t="shared" si="159"/>
        <v>0</v>
      </c>
    </row>
    <row r="2016" spans="1:26" x14ac:dyDescent="0.3">
      <c r="A2016" s="23" t="s">
        <v>3410</v>
      </c>
      <c r="B2016" s="34">
        <v>45519</v>
      </c>
      <c r="C2016" s="23" t="s">
        <v>3411</v>
      </c>
      <c r="D2016" s="23" t="s">
        <v>28</v>
      </c>
      <c r="E2016" s="23" t="s">
        <v>29</v>
      </c>
      <c r="F2016" s="23">
        <v>500001</v>
      </c>
      <c r="G2016" s="23" t="s">
        <v>132</v>
      </c>
      <c r="H2016" s="23" t="s">
        <v>133</v>
      </c>
      <c r="I2016" s="23" t="s">
        <v>134</v>
      </c>
      <c r="J2016" s="23" t="s">
        <v>135</v>
      </c>
      <c r="K2016" s="23" t="s">
        <v>57</v>
      </c>
      <c r="L2016" s="23">
        <v>1</v>
      </c>
      <c r="M2016" s="23">
        <v>81.41</v>
      </c>
      <c r="N2016" s="23">
        <v>5</v>
      </c>
      <c r="O2016" s="23">
        <v>5</v>
      </c>
      <c r="P2016" s="23" t="s">
        <v>43</v>
      </c>
      <c r="Q2016" s="23" t="s">
        <v>34</v>
      </c>
      <c r="R2016" s="23">
        <f t="shared" si="155"/>
        <v>1</v>
      </c>
      <c r="S2016" s="23" t="str">
        <f t="shared" si="156"/>
        <v>ORD102015_20240815_CUST03000_MED007</v>
      </c>
      <c r="T2016" s="23">
        <f t="shared" si="157"/>
        <v>1</v>
      </c>
      <c r="U2016" s="6">
        <f t="shared" si="158"/>
        <v>81.41</v>
      </c>
      <c r="V2016" s="6">
        <f>tbl_Raw_Data[[#This Row],[Discount_Pct]]*tbl_Raw_Data[[#This Row],[Gross_Amount]]/100</f>
        <v>4.0704999999999991</v>
      </c>
      <c r="W2016" s="6">
        <f>tbl_Raw_Data[[#This Row],[Gross_Amount]]-tbl_Raw_Data[[#This Row],[Discount_Amount]]</f>
        <v>77.339500000000001</v>
      </c>
      <c r="X2016" s="6">
        <f>tbl_Raw_Data[[#This Row],[Net_Amount_Before_Tax]]*tbl_Raw_Data[[#This Row],[Tax_Pct]]/100</f>
        <v>3.8669750000000001</v>
      </c>
      <c r="Y2016" s="6">
        <f>tbl_Raw_Data[[#This Row],[Net_Amount_Before_Tax]]+tbl_Raw_Data[[#This Row],[Tax_Amount]]</f>
        <v>81.206474999999998</v>
      </c>
      <c r="Z2016" s="6">
        <f t="shared" si="159"/>
        <v>3</v>
      </c>
    </row>
    <row r="2017" spans="1:26" x14ac:dyDescent="0.3">
      <c r="A2017" s="23" t="s">
        <v>3412</v>
      </c>
      <c r="B2017" s="34">
        <v>45929</v>
      </c>
      <c r="C2017" s="23" t="s">
        <v>3413</v>
      </c>
      <c r="D2017" s="23" t="s">
        <v>46</v>
      </c>
      <c r="E2017" s="23" t="s">
        <v>47</v>
      </c>
      <c r="F2017" s="23">
        <v>411014</v>
      </c>
      <c r="G2017" s="23" t="s">
        <v>132</v>
      </c>
      <c r="H2017" s="23" t="s">
        <v>133</v>
      </c>
      <c r="I2017" s="23" t="s">
        <v>134</v>
      </c>
      <c r="J2017" s="23" t="s">
        <v>135</v>
      </c>
      <c r="K2017" s="23" t="s">
        <v>57</v>
      </c>
      <c r="L2017" s="23">
        <v>2</v>
      </c>
      <c r="M2017" s="23">
        <v>78.900000000000006</v>
      </c>
      <c r="N2017" s="23">
        <v>5</v>
      </c>
      <c r="O2017" s="23">
        <v>5</v>
      </c>
      <c r="P2017" s="23" t="s">
        <v>89</v>
      </c>
      <c r="Q2017" s="23" t="s">
        <v>34</v>
      </c>
      <c r="R2017" s="23">
        <f t="shared" si="155"/>
        <v>1</v>
      </c>
      <c r="S2017" s="23" t="str">
        <f t="shared" si="156"/>
        <v>ORD102016_20250929_CUST00462_MED007</v>
      </c>
      <c r="T2017" s="23">
        <f t="shared" si="157"/>
        <v>1</v>
      </c>
      <c r="U2017" s="6">
        <f t="shared" si="158"/>
        <v>157.80000000000001</v>
      </c>
      <c r="V2017" s="6">
        <f>tbl_Raw_Data[[#This Row],[Discount_Pct]]*tbl_Raw_Data[[#This Row],[Gross_Amount]]/100</f>
        <v>7.89</v>
      </c>
      <c r="W2017" s="6">
        <f>tbl_Raw_Data[[#This Row],[Gross_Amount]]-tbl_Raw_Data[[#This Row],[Discount_Amount]]</f>
        <v>149.91000000000003</v>
      </c>
      <c r="X2017" s="6">
        <f>tbl_Raw_Data[[#This Row],[Net_Amount_Before_Tax]]*tbl_Raw_Data[[#This Row],[Tax_Pct]]/100</f>
        <v>7.4955000000000016</v>
      </c>
      <c r="Y2017" s="6">
        <f>tbl_Raw_Data[[#This Row],[Net_Amount_Before_Tax]]+tbl_Raw_Data[[#This Row],[Tax_Amount]]</f>
        <v>157.40550000000002</v>
      </c>
      <c r="Z2017" s="6">
        <f t="shared" si="159"/>
        <v>1</v>
      </c>
    </row>
    <row r="2018" spans="1:26" x14ac:dyDescent="0.3">
      <c r="A2018" s="23" t="s">
        <v>3414</v>
      </c>
      <c r="B2018" s="34">
        <v>45649</v>
      </c>
      <c r="C2018" s="23" t="s">
        <v>321</v>
      </c>
      <c r="D2018" s="23" t="s">
        <v>183</v>
      </c>
      <c r="E2018" s="23" t="s">
        <v>184</v>
      </c>
      <c r="F2018" s="23">
        <v>122002</v>
      </c>
      <c r="G2018" s="23" t="s">
        <v>154</v>
      </c>
      <c r="H2018" s="23" t="s">
        <v>155</v>
      </c>
      <c r="I2018" s="23" t="s">
        <v>134</v>
      </c>
      <c r="J2018" s="23" t="s">
        <v>156</v>
      </c>
      <c r="K2018" s="23" t="s">
        <v>57</v>
      </c>
      <c r="L2018" s="23">
        <v>5</v>
      </c>
      <c r="M2018" s="23">
        <v>50.82</v>
      </c>
      <c r="N2018" s="23">
        <v>0</v>
      </c>
      <c r="O2018" s="23">
        <v>5</v>
      </c>
      <c r="P2018" s="23" t="s">
        <v>25</v>
      </c>
      <c r="Q2018" s="23" t="s">
        <v>34</v>
      </c>
      <c r="R2018" s="23">
        <f t="shared" si="155"/>
        <v>1</v>
      </c>
      <c r="S2018" s="23" t="str">
        <f t="shared" si="156"/>
        <v>ORD102017_20241223_CUST01084_MED006</v>
      </c>
      <c r="T2018" s="23">
        <f t="shared" si="157"/>
        <v>1</v>
      </c>
      <c r="U2018" s="6">
        <f t="shared" si="158"/>
        <v>254.1</v>
      </c>
      <c r="V2018" s="6">
        <f>tbl_Raw_Data[[#This Row],[Discount_Pct]]*tbl_Raw_Data[[#This Row],[Gross_Amount]]/100</f>
        <v>0</v>
      </c>
      <c r="W2018" s="6">
        <f>tbl_Raw_Data[[#This Row],[Gross_Amount]]-tbl_Raw_Data[[#This Row],[Discount_Amount]]</f>
        <v>254.1</v>
      </c>
      <c r="X2018" s="6">
        <f>tbl_Raw_Data[[#This Row],[Net_Amount_Before_Tax]]*tbl_Raw_Data[[#This Row],[Tax_Pct]]/100</f>
        <v>12.705</v>
      </c>
      <c r="Y2018" s="6">
        <f>tbl_Raw_Data[[#This Row],[Net_Amount_Before_Tax]]+tbl_Raw_Data[[#This Row],[Tax_Amount]]</f>
        <v>266.80500000000001</v>
      </c>
      <c r="Z2018" s="6">
        <f t="shared" si="159"/>
        <v>3</v>
      </c>
    </row>
    <row r="2019" spans="1:26" x14ac:dyDescent="0.3">
      <c r="A2019" s="23" t="s">
        <v>3415</v>
      </c>
      <c r="B2019" s="34">
        <v>45656</v>
      </c>
      <c r="C2019" s="23" t="s">
        <v>3416</v>
      </c>
      <c r="D2019" s="23" t="s">
        <v>142</v>
      </c>
      <c r="E2019" s="23" t="s">
        <v>81</v>
      </c>
      <c r="F2019" s="23">
        <v>380058</v>
      </c>
      <c r="G2019" s="23" t="s">
        <v>107</v>
      </c>
      <c r="H2019" s="23" t="s">
        <v>108</v>
      </c>
      <c r="I2019" s="23" t="s">
        <v>63</v>
      </c>
      <c r="J2019" s="23" t="s">
        <v>42</v>
      </c>
      <c r="K2019" s="23" t="s">
        <v>57</v>
      </c>
      <c r="L2019" s="23">
        <v>1</v>
      </c>
      <c r="M2019" s="23">
        <v>103.04</v>
      </c>
      <c r="N2019" s="23">
        <v>0</v>
      </c>
      <c r="O2019" s="23">
        <v>5</v>
      </c>
      <c r="P2019" s="23" t="s">
        <v>58</v>
      </c>
      <c r="Q2019" s="23" t="s">
        <v>34</v>
      </c>
      <c r="R2019" s="23">
        <f t="shared" si="155"/>
        <v>1</v>
      </c>
      <c r="S2019" s="23" t="str">
        <f t="shared" si="156"/>
        <v>ORD102018_20241230_CUST01845_MED005</v>
      </c>
      <c r="T2019" s="23">
        <f t="shared" si="157"/>
        <v>1</v>
      </c>
      <c r="U2019" s="6">
        <f t="shared" si="158"/>
        <v>103.04</v>
      </c>
      <c r="V2019" s="6">
        <f>tbl_Raw_Data[[#This Row],[Discount_Pct]]*tbl_Raw_Data[[#This Row],[Gross_Amount]]/100</f>
        <v>0</v>
      </c>
      <c r="W2019" s="6">
        <f>tbl_Raw_Data[[#This Row],[Gross_Amount]]-tbl_Raw_Data[[#This Row],[Discount_Amount]]</f>
        <v>103.04</v>
      </c>
      <c r="X2019" s="6">
        <f>tbl_Raw_Data[[#This Row],[Net_Amount_Before_Tax]]*tbl_Raw_Data[[#This Row],[Tax_Pct]]/100</f>
        <v>5.1520000000000001</v>
      </c>
      <c r="Y2019" s="6">
        <f>tbl_Raw_Data[[#This Row],[Net_Amount_Before_Tax]]+tbl_Raw_Data[[#This Row],[Tax_Amount]]</f>
        <v>108.19200000000001</v>
      </c>
      <c r="Z2019" s="6">
        <f t="shared" si="159"/>
        <v>3</v>
      </c>
    </row>
    <row r="2020" spans="1:26" x14ac:dyDescent="0.3">
      <c r="A2020" s="23" t="s">
        <v>3415</v>
      </c>
      <c r="B2020" s="34">
        <v>45512</v>
      </c>
      <c r="C2020" s="23" t="s">
        <v>3079</v>
      </c>
      <c r="D2020" s="23" t="s">
        <v>87</v>
      </c>
      <c r="E2020" s="23" t="s">
        <v>88</v>
      </c>
      <c r="F2020" s="23">
        <v>600001</v>
      </c>
      <c r="G2020" s="23" t="s">
        <v>315</v>
      </c>
      <c r="H2020" s="23" t="s">
        <v>316</v>
      </c>
      <c r="I2020" s="23" t="s">
        <v>50</v>
      </c>
      <c r="J2020" s="23" t="s">
        <v>114</v>
      </c>
      <c r="K2020" s="23" t="s">
        <v>24</v>
      </c>
      <c r="L2020" s="23">
        <v>6</v>
      </c>
      <c r="M2020" s="23">
        <v>113.38</v>
      </c>
      <c r="N2020" s="23">
        <v>5</v>
      </c>
      <c r="O2020" s="23">
        <v>5</v>
      </c>
      <c r="P2020" s="23" t="s">
        <v>89</v>
      </c>
      <c r="Q2020" s="23" t="s">
        <v>90</v>
      </c>
      <c r="R2020" s="23">
        <f t="shared" si="155"/>
        <v>1</v>
      </c>
      <c r="S2020" s="23" t="str">
        <f t="shared" si="156"/>
        <v>ORD102018_20240808_CUST00654_MED012</v>
      </c>
      <c r="T2020" s="23">
        <f t="shared" si="157"/>
        <v>1</v>
      </c>
      <c r="U2020" s="6">
        <f t="shared" si="158"/>
        <v>680.28</v>
      </c>
      <c r="V2020" s="6">
        <f>tbl_Raw_Data[[#This Row],[Discount_Pct]]*tbl_Raw_Data[[#This Row],[Gross_Amount]]/100</f>
        <v>34.013999999999996</v>
      </c>
      <c r="W2020" s="6">
        <f>tbl_Raw_Data[[#This Row],[Gross_Amount]]-tbl_Raw_Data[[#This Row],[Discount_Amount]]</f>
        <v>646.26599999999996</v>
      </c>
      <c r="X2020" s="6">
        <f>tbl_Raw_Data[[#This Row],[Net_Amount_Before_Tax]]*tbl_Raw_Data[[#This Row],[Tax_Pct]]/100</f>
        <v>32.313299999999998</v>
      </c>
      <c r="Y2020" s="6">
        <f>tbl_Raw_Data[[#This Row],[Net_Amount_Before_Tax]]+tbl_Raw_Data[[#This Row],[Tax_Amount]]</f>
        <v>678.57929999999999</v>
      </c>
      <c r="Z2020" s="6">
        <f t="shared" si="159"/>
        <v>3</v>
      </c>
    </row>
    <row r="2021" spans="1:26" x14ac:dyDescent="0.3">
      <c r="A2021" s="23" t="s">
        <v>3417</v>
      </c>
      <c r="B2021" s="34">
        <v>45608</v>
      </c>
      <c r="C2021" s="23" t="s">
        <v>990</v>
      </c>
      <c r="D2021" s="23" t="s">
        <v>52</v>
      </c>
      <c r="E2021" s="23" t="s">
        <v>52</v>
      </c>
      <c r="F2021" s="23">
        <v>160001</v>
      </c>
      <c r="G2021" s="23" t="s">
        <v>283</v>
      </c>
      <c r="H2021" s="23" t="s">
        <v>284</v>
      </c>
      <c r="I2021" s="23" t="s">
        <v>104</v>
      </c>
      <c r="J2021" s="23" t="s">
        <v>42</v>
      </c>
      <c r="K2021" s="23" t="s">
        <v>57</v>
      </c>
      <c r="L2021" s="23">
        <v>1</v>
      </c>
      <c r="M2021" s="23">
        <v>308.56</v>
      </c>
      <c r="N2021" s="23">
        <v>5</v>
      </c>
      <c r="O2021" s="23">
        <v>12</v>
      </c>
      <c r="P2021" s="23" t="s">
        <v>89</v>
      </c>
      <c r="Q2021" s="23" t="s">
        <v>90</v>
      </c>
      <c r="R2021" s="23">
        <f t="shared" si="155"/>
        <v>1</v>
      </c>
      <c r="S2021" s="23" t="str">
        <f t="shared" si="156"/>
        <v>ORD102020_20241112_CUST00405_MED030</v>
      </c>
      <c r="T2021" s="23">
        <f t="shared" si="157"/>
        <v>1</v>
      </c>
      <c r="U2021" s="6">
        <f t="shared" si="158"/>
        <v>308.56</v>
      </c>
      <c r="V2021" s="6">
        <f>tbl_Raw_Data[[#This Row],[Discount_Pct]]*tbl_Raw_Data[[#This Row],[Gross_Amount]]/100</f>
        <v>15.427999999999999</v>
      </c>
      <c r="W2021" s="6">
        <f>tbl_Raw_Data[[#This Row],[Gross_Amount]]-tbl_Raw_Data[[#This Row],[Discount_Amount]]</f>
        <v>293.13200000000001</v>
      </c>
      <c r="X2021" s="6">
        <f>tbl_Raw_Data[[#This Row],[Net_Amount_Before_Tax]]*tbl_Raw_Data[[#This Row],[Tax_Pct]]/100</f>
        <v>35.175840000000001</v>
      </c>
      <c r="Y2021" s="6">
        <f>tbl_Raw_Data[[#This Row],[Net_Amount_Before_Tax]]+tbl_Raw_Data[[#This Row],[Tax_Amount]]</f>
        <v>328.30784</v>
      </c>
      <c r="Z2021" s="6">
        <f t="shared" si="159"/>
        <v>2</v>
      </c>
    </row>
    <row r="2022" spans="1:26" x14ac:dyDescent="0.3">
      <c r="A2022" s="23" t="s">
        <v>3418</v>
      </c>
      <c r="B2022" s="34">
        <v>45691</v>
      </c>
      <c r="C2022" s="23" t="s">
        <v>3111</v>
      </c>
      <c r="D2022" s="23" t="s">
        <v>37</v>
      </c>
      <c r="E2022" s="23" t="s">
        <v>38</v>
      </c>
      <c r="F2022" s="23">
        <v>452018</v>
      </c>
      <c r="G2022" s="23" t="s">
        <v>283</v>
      </c>
      <c r="H2022" s="23" t="s">
        <v>284</v>
      </c>
      <c r="I2022" s="23" t="s">
        <v>104</v>
      </c>
      <c r="J2022" s="23" t="s">
        <v>42</v>
      </c>
      <c r="K2022" s="23" t="s">
        <v>57</v>
      </c>
      <c r="L2022" s="23">
        <v>2</v>
      </c>
      <c r="M2022" s="23">
        <v>266.55</v>
      </c>
      <c r="N2022" s="23">
        <v>0</v>
      </c>
      <c r="O2022" s="23">
        <v>5</v>
      </c>
      <c r="P2022" s="23" t="s">
        <v>65</v>
      </c>
      <c r="Q2022" s="23" t="s">
        <v>34</v>
      </c>
      <c r="R2022" s="23">
        <f t="shared" si="155"/>
        <v>1</v>
      </c>
      <c r="S2022" s="23" t="str">
        <f t="shared" si="156"/>
        <v>ORD102021_20250203_CUST01048_MED030</v>
      </c>
      <c r="T2022" s="23">
        <f t="shared" si="157"/>
        <v>1</v>
      </c>
      <c r="U2022" s="6">
        <f t="shared" si="158"/>
        <v>533.1</v>
      </c>
      <c r="V2022" s="6">
        <f>tbl_Raw_Data[[#This Row],[Discount_Pct]]*tbl_Raw_Data[[#This Row],[Gross_Amount]]/100</f>
        <v>0</v>
      </c>
      <c r="W2022" s="6">
        <f>tbl_Raw_Data[[#This Row],[Gross_Amount]]-tbl_Raw_Data[[#This Row],[Discount_Amount]]</f>
        <v>533.1</v>
      </c>
      <c r="X2022" s="6">
        <f>tbl_Raw_Data[[#This Row],[Net_Amount_Before_Tax]]*tbl_Raw_Data[[#This Row],[Tax_Pct]]/100</f>
        <v>26.655000000000001</v>
      </c>
      <c r="Y2022" s="6">
        <f>tbl_Raw_Data[[#This Row],[Net_Amount_Before_Tax]]+tbl_Raw_Data[[#This Row],[Tax_Amount]]</f>
        <v>559.755</v>
      </c>
      <c r="Z2022" s="6">
        <f t="shared" si="159"/>
        <v>1</v>
      </c>
    </row>
    <row r="2023" spans="1:26" x14ac:dyDescent="0.3">
      <c r="A2023" s="23" t="s">
        <v>3419</v>
      </c>
      <c r="B2023" s="34">
        <v>45306</v>
      </c>
      <c r="C2023" s="23" t="s">
        <v>3244</v>
      </c>
      <c r="D2023" s="23" t="s">
        <v>37</v>
      </c>
      <c r="E2023" s="23" t="s">
        <v>38</v>
      </c>
      <c r="F2023" s="23">
        <v>452001</v>
      </c>
      <c r="G2023" s="23" t="s">
        <v>102</v>
      </c>
      <c r="H2023" s="23" t="s">
        <v>103</v>
      </c>
      <c r="I2023" s="23" t="s">
        <v>104</v>
      </c>
      <c r="J2023" s="23" t="s">
        <v>64</v>
      </c>
      <c r="K2023" s="23" t="s">
        <v>57</v>
      </c>
      <c r="L2023" s="23">
        <v>2</v>
      </c>
      <c r="M2023" s="23">
        <v>104.06</v>
      </c>
      <c r="N2023" s="23">
        <v>0</v>
      </c>
      <c r="O2023" s="23">
        <v>5</v>
      </c>
      <c r="P2023" s="23" t="s">
        <v>89</v>
      </c>
      <c r="Q2023" s="23" t="s">
        <v>34</v>
      </c>
      <c r="R2023" s="23">
        <f t="shared" si="155"/>
        <v>1</v>
      </c>
      <c r="S2023" s="23" t="str">
        <f t="shared" si="156"/>
        <v>ORD102022_20240115_CUST01086_MED029</v>
      </c>
      <c r="T2023" s="23">
        <f t="shared" si="157"/>
        <v>1</v>
      </c>
      <c r="U2023" s="6">
        <f t="shared" si="158"/>
        <v>208.12</v>
      </c>
      <c r="V2023" s="6">
        <f>tbl_Raw_Data[[#This Row],[Discount_Pct]]*tbl_Raw_Data[[#This Row],[Gross_Amount]]/100</f>
        <v>0</v>
      </c>
      <c r="W2023" s="6">
        <f>tbl_Raw_Data[[#This Row],[Gross_Amount]]-tbl_Raw_Data[[#This Row],[Discount_Amount]]</f>
        <v>208.12</v>
      </c>
      <c r="X2023" s="6">
        <f>tbl_Raw_Data[[#This Row],[Net_Amount_Before_Tax]]*tbl_Raw_Data[[#This Row],[Tax_Pct]]/100</f>
        <v>10.405999999999999</v>
      </c>
      <c r="Y2023" s="6">
        <f>tbl_Raw_Data[[#This Row],[Net_Amount_Before_Tax]]+tbl_Raw_Data[[#This Row],[Tax_Amount]]</f>
        <v>218.52600000000001</v>
      </c>
      <c r="Z2023" s="6">
        <f t="shared" si="159"/>
        <v>2</v>
      </c>
    </row>
    <row r="2024" spans="1:26" x14ac:dyDescent="0.3">
      <c r="A2024" s="23" t="s">
        <v>3419</v>
      </c>
      <c r="B2024" s="34">
        <v>45604</v>
      </c>
      <c r="C2024" s="23" t="s">
        <v>630</v>
      </c>
      <c r="D2024" s="23" t="s">
        <v>72</v>
      </c>
      <c r="E2024" s="23" t="s">
        <v>73</v>
      </c>
      <c r="F2024" s="23">
        <v>302017</v>
      </c>
      <c r="G2024" s="23" t="s">
        <v>160</v>
      </c>
      <c r="H2024" s="23" t="s">
        <v>161</v>
      </c>
      <c r="I2024" s="23" t="s">
        <v>50</v>
      </c>
      <c r="J2024" s="23" t="s">
        <v>23</v>
      </c>
      <c r="K2024" s="23" t="s">
        <v>24</v>
      </c>
      <c r="L2024" s="23">
        <v>1</v>
      </c>
      <c r="M2024" s="23">
        <v>142.54</v>
      </c>
      <c r="N2024" s="23">
        <v>0</v>
      </c>
      <c r="O2024" s="23">
        <v>5</v>
      </c>
      <c r="P2024" s="23" t="s">
        <v>89</v>
      </c>
      <c r="Q2024" s="23" t="s">
        <v>26</v>
      </c>
      <c r="R2024" s="23">
        <f t="shared" si="155"/>
        <v>1</v>
      </c>
      <c r="S2024" s="23" t="str">
        <f t="shared" si="156"/>
        <v>ORD102022_20241108_CUST01568_MED014</v>
      </c>
      <c r="T2024" s="23">
        <f t="shared" si="157"/>
        <v>1</v>
      </c>
      <c r="U2024" s="6">
        <f t="shared" si="158"/>
        <v>142.54</v>
      </c>
      <c r="V2024" s="6">
        <f>tbl_Raw_Data[[#This Row],[Discount_Pct]]*tbl_Raw_Data[[#This Row],[Gross_Amount]]/100</f>
        <v>0</v>
      </c>
      <c r="W2024" s="6">
        <f>tbl_Raw_Data[[#This Row],[Gross_Amount]]-tbl_Raw_Data[[#This Row],[Discount_Amount]]</f>
        <v>142.54</v>
      </c>
      <c r="X2024" s="6">
        <f>tbl_Raw_Data[[#This Row],[Net_Amount_Before_Tax]]*tbl_Raw_Data[[#This Row],[Tax_Pct]]/100</f>
        <v>7.1269999999999989</v>
      </c>
      <c r="Y2024" s="6">
        <f>tbl_Raw_Data[[#This Row],[Net_Amount_Before_Tax]]+tbl_Raw_Data[[#This Row],[Tax_Amount]]</f>
        <v>149.667</v>
      </c>
      <c r="Z2024" s="6">
        <f t="shared" si="159"/>
        <v>2</v>
      </c>
    </row>
    <row r="2025" spans="1:26" x14ac:dyDescent="0.3">
      <c r="A2025" s="23" t="s">
        <v>3420</v>
      </c>
      <c r="B2025" s="34">
        <v>45960</v>
      </c>
      <c r="C2025" s="23" t="s">
        <v>3421</v>
      </c>
      <c r="D2025" s="23" t="s">
        <v>19</v>
      </c>
      <c r="E2025" s="23" t="s">
        <v>19</v>
      </c>
      <c r="F2025" s="23">
        <v>110024</v>
      </c>
      <c r="G2025" s="23" t="s">
        <v>283</v>
      </c>
      <c r="H2025" s="23" t="s">
        <v>284</v>
      </c>
      <c r="I2025" s="23" t="s">
        <v>104</v>
      </c>
      <c r="J2025" s="23" t="s">
        <v>42</v>
      </c>
      <c r="K2025" s="23" t="s">
        <v>57</v>
      </c>
      <c r="L2025" s="23">
        <v>4</v>
      </c>
      <c r="M2025" s="23">
        <v>310.75</v>
      </c>
      <c r="N2025" s="23">
        <v>0</v>
      </c>
      <c r="O2025" s="23">
        <v>5</v>
      </c>
      <c r="P2025" s="23" t="s">
        <v>33</v>
      </c>
      <c r="Q2025" s="23" t="s">
        <v>26</v>
      </c>
      <c r="R2025" s="23">
        <f t="shared" si="155"/>
        <v>1</v>
      </c>
      <c r="S2025" s="23" t="str">
        <f t="shared" si="156"/>
        <v>ORD102024_20251030_CUST00696_MED030</v>
      </c>
      <c r="T2025" s="23">
        <f t="shared" si="157"/>
        <v>1</v>
      </c>
      <c r="U2025" s="6">
        <f t="shared" si="158"/>
        <v>1243</v>
      </c>
      <c r="V2025" s="6">
        <f>tbl_Raw_Data[[#This Row],[Discount_Pct]]*tbl_Raw_Data[[#This Row],[Gross_Amount]]/100</f>
        <v>0</v>
      </c>
      <c r="W2025" s="6">
        <f>tbl_Raw_Data[[#This Row],[Gross_Amount]]-tbl_Raw_Data[[#This Row],[Discount_Amount]]</f>
        <v>1243</v>
      </c>
      <c r="X2025" s="6">
        <f>tbl_Raw_Data[[#This Row],[Net_Amount_Before_Tax]]*tbl_Raw_Data[[#This Row],[Tax_Pct]]/100</f>
        <v>62.15</v>
      </c>
      <c r="Y2025" s="6">
        <f>tbl_Raw_Data[[#This Row],[Net_Amount_Before_Tax]]+tbl_Raw_Data[[#This Row],[Tax_Amount]]</f>
        <v>1305.1500000000001</v>
      </c>
      <c r="Z2025" s="6">
        <f t="shared" si="159"/>
        <v>2</v>
      </c>
    </row>
    <row r="2026" spans="1:26" x14ac:dyDescent="0.3">
      <c r="A2026" s="23" t="s">
        <v>3422</v>
      </c>
      <c r="B2026" s="34">
        <v>45363</v>
      </c>
      <c r="C2026" s="23" t="s">
        <v>3097</v>
      </c>
      <c r="D2026" s="23" t="s">
        <v>46</v>
      </c>
      <c r="E2026" s="23" t="s">
        <v>47</v>
      </c>
      <c r="F2026" s="23">
        <v>411045</v>
      </c>
      <c r="G2026" s="23" t="s">
        <v>132</v>
      </c>
      <c r="H2026" s="23" t="s">
        <v>133</v>
      </c>
      <c r="I2026" s="23" t="s">
        <v>134</v>
      </c>
      <c r="J2026" s="23" t="s">
        <v>135</v>
      </c>
      <c r="K2026" s="23" t="s">
        <v>57</v>
      </c>
      <c r="L2026" s="23">
        <v>1</v>
      </c>
      <c r="M2026" s="23">
        <v>77.010000000000005</v>
      </c>
      <c r="N2026" s="23">
        <v>0</v>
      </c>
      <c r="O2026" s="23">
        <v>5</v>
      </c>
      <c r="P2026" s="23" t="s">
        <v>33</v>
      </c>
      <c r="Q2026" s="23" t="s">
        <v>44</v>
      </c>
      <c r="R2026" s="23">
        <f t="shared" si="155"/>
        <v>1</v>
      </c>
      <c r="S2026" s="23" t="str">
        <f t="shared" si="156"/>
        <v>ORD102025_20240312_CUST02340_MED007</v>
      </c>
      <c r="T2026" s="23">
        <f t="shared" si="157"/>
        <v>1</v>
      </c>
      <c r="U2026" s="6">
        <f t="shared" si="158"/>
        <v>77.010000000000005</v>
      </c>
      <c r="V2026" s="6">
        <f>tbl_Raw_Data[[#This Row],[Discount_Pct]]*tbl_Raw_Data[[#This Row],[Gross_Amount]]/100</f>
        <v>0</v>
      </c>
      <c r="W2026" s="6">
        <f>tbl_Raw_Data[[#This Row],[Gross_Amount]]-tbl_Raw_Data[[#This Row],[Discount_Amount]]</f>
        <v>77.010000000000005</v>
      </c>
      <c r="X2026" s="6">
        <f>tbl_Raw_Data[[#This Row],[Net_Amount_Before_Tax]]*tbl_Raw_Data[[#This Row],[Tax_Pct]]/100</f>
        <v>3.8505000000000003</v>
      </c>
      <c r="Y2026" s="6">
        <f>tbl_Raw_Data[[#This Row],[Net_Amount_Before_Tax]]+tbl_Raw_Data[[#This Row],[Tax_Amount]]</f>
        <v>80.860500000000002</v>
      </c>
      <c r="Z2026" s="6">
        <f t="shared" si="159"/>
        <v>2</v>
      </c>
    </row>
    <row r="2027" spans="1:26" x14ac:dyDescent="0.3">
      <c r="A2027" s="23" t="s">
        <v>3422</v>
      </c>
      <c r="B2027" s="34">
        <v>45390</v>
      </c>
      <c r="C2027" s="23" t="s">
        <v>2535</v>
      </c>
      <c r="D2027" s="23" t="s">
        <v>28</v>
      </c>
      <c r="E2027" s="23" t="s">
        <v>29</v>
      </c>
      <c r="F2027" s="23">
        <v>500084</v>
      </c>
      <c r="G2027" s="23" t="s">
        <v>107</v>
      </c>
      <c r="H2027" s="23" t="s">
        <v>108</v>
      </c>
      <c r="I2027" s="23" t="s">
        <v>63</v>
      </c>
      <c r="J2027" s="23" t="s">
        <v>42</v>
      </c>
      <c r="K2027" s="23" t="s">
        <v>57</v>
      </c>
      <c r="L2027" s="23">
        <v>1</v>
      </c>
      <c r="M2027" s="23">
        <v>104.07</v>
      </c>
      <c r="N2027" s="23">
        <v>15</v>
      </c>
      <c r="O2027" s="23">
        <v>5</v>
      </c>
      <c r="P2027" s="23" t="s">
        <v>43</v>
      </c>
      <c r="Q2027" s="23" t="s">
        <v>90</v>
      </c>
      <c r="R2027" s="23">
        <f t="shared" si="155"/>
        <v>1</v>
      </c>
      <c r="S2027" s="23" t="str">
        <f t="shared" si="156"/>
        <v>ORD102025_20240408_CUST02028_MED005</v>
      </c>
      <c r="T2027" s="23">
        <f t="shared" si="157"/>
        <v>1</v>
      </c>
      <c r="U2027" s="6">
        <f t="shared" si="158"/>
        <v>104.07</v>
      </c>
      <c r="V2027" s="6">
        <f>tbl_Raw_Data[[#This Row],[Discount_Pct]]*tbl_Raw_Data[[#This Row],[Gross_Amount]]/100</f>
        <v>15.6105</v>
      </c>
      <c r="W2027" s="6">
        <f>tbl_Raw_Data[[#This Row],[Gross_Amount]]-tbl_Raw_Data[[#This Row],[Discount_Amount]]</f>
        <v>88.459499999999991</v>
      </c>
      <c r="X2027" s="6">
        <f>tbl_Raw_Data[[#This Row],[Net_Amount_Before_Tax]]*tbl_Raw_Data[[#This Row],[Tax_Pct]]/100</f>
        <v>4.4229749999999992</v>
      </c>
      <c r="Y2027" s="6">
        <f>tbl_Raw_Data[[#This Row],[Net_Amount_Before_Tax]]+tbl_Raw_Data[[#This Row],[Tax_Amount]]</f>
        <v>92.882474999999985</v>
      </c>
      <c r="Z2027" s="6">
        <f t="shared" si="159"/>
        <v>3</v>
      </c>
    </row>
    <row r="2028" spans="1:26" x14ac:dyDescent="0.3">
      <c r="A2028" s="23" t="s">
        <v>3422</v>
      </c>
      <c r="B2028" s="34">
        <v>45327</v>
      </c>
      <c r="C2028" s="23" t="s">
        <v>3423</v>
      </c>
      <c r="D2028" s="23" t="s">
        <v>142</v>
      </c>
      <c r="E2028" s="23" t="s">
        <v>81</v>
      </c>
      <c r="F2028" s="23">
        <v>380061</v>
      </c>
      <c r="G2028" s="23" t="s">
        <v>154</v>
      </c>
      <c r="H2028" s="23" t="s">
        <v>155</v>
      </c>
      <c r="I2028" s="23" t="s">
        <v>134</v>
      </c>
      <c r="J2028" s="23" t="s">
        <v>156</v>
      </c>
      <c r="K2028" s="23" t="s">
        <v>57</v>
      </c>
      <c r="L2028" s="23">
        <v>1</v>
      </c>
      <c r="M2028" s="23">
        <v>40.93</v>
      </c>
      <c r="N2028" s="23">
        <v>5</v>
      </c>
      <c r="O2028" s="23">
        <v>12</v>
      </c>
      <c r="P2028" s="23" t="s">
        <v>25</v>
      </c>
      <c r="Q2028" s="23" t="s">
        <v>90</v>
      </c>
      <c r="R2028" s="23">
        <f t="shared" si="155"/>
        <v>1</v>
      </c>
      <c r="S2028" s="23" t="str">
        <f t="shared" si="156"/>
        <v>ORD102025_20240205_CUST02681_MED006</v>
      </c>
      <c r="T2028" s="23">
        <f t="shared" si="157"/>
        <v>1</v>
      </c>
      <c r="U2028" s="6">
        <f t="shared" si="158"/>
        <v>40.93</v>
      </c>
      <c r="V2028" s="6">
        <f>tbl_Raw_Data[[#This Row],[Discount_Pct]]*tbl_Raw_Data[[#This Row],[Gross_Amount]]/100</f>
        <v>2.0465</v>
      </c>
      <c r="W2028" s="6">
        <f>tbl_Raw_Data[[#This Row],[Gross_Amount]]-tbl_Raw_Data[[#This Row],[Discount_Amount]]</f>
        <v>38.883499999999998</v>
      </c>
      <c r="X2028" s="6">
        <f>tbl_Raw_Data[[#This Row],[Net_Amount_Before_Tax]]*tbl_Raw_Data[[#This Row],[Tax_Pct]]/100</f>
        <v>4.6660199999999996</v>
      </c>
      <c r="Y2028" s="6">
        <f>tbl_Raw_Data[[#This Row],[Net_Amount_Before_Tax]]+tbl_Raw_Data[[#This Row],[Tax_Amount]]</f>
        <v>43.549520000000001</v>
      </c>
      <c r="Z2028" s="6">
        <f t="shared" si="159"/>
        <v>0</v>
      </c>
    </row>
    <row r="2029" spans="1:26" x14ac:dyDescent="0.3">
      <c r="A2029" s="23" t="s">
        <v>3424</v>
      </c>
      <c r="B2029" s="34">
        <v>45962</v>
      </c>
      <c r="C2029" s="23" t="s">
        <v>964</v>
      </c>
      <c r="D2029" s="23" t="s">
        <v>142</v>
      </c>
      <c r="E2029" s="23" t="s">
        <v>81</v>
      </c>
      <c r="F2029" s="23">
        <v>380054</v>
      </c>
      <c r="G2029" s="23" t="s">
        <v>107</v>
      </c>
      <c r="H2029" s="23" t="s">
        <v>108</v>
      </c>
      <c r="I2029" s="23" t="s">
        <v>63</v>
      </c>
      <c r="J2029" s="23" t="s">
        <v>42</v>
      </c>
      <c r="K2029" s="23" t="s">
        <v>57</v>
      </c>
      <c r="L2029" s="23">
        <v>1</v>
      </c>
      <c r="M2029" s="23">
        <v>84.24</v>
      </c>
      <c r="N2029" s="23">
        <v>10</v>
      </c>
      <c r="O2029" s="23">
        <v>5</v>
      </c>
      <c r="P2029" s="23" t="s">
        <v>58</v>
      </c>
      <c r="Q2029" s="23" t="s">
        <v>26</v>
      </c>
      <c r="R2029" s="23">
        <f t="shared" si="155"/>
        <v>1</v>
      </c>
      <c r="S2029" s="23" t="str">
        <f t="shared" si="156"/>
        <v>ORD102028_20251101_CUST01597_MED005</v>
      </c>
      <c r="T2029" s="23">
        <f t="shared" si="157"/>
        <v>1</v>
      </c>
      <c r="U2029" s="6">
        <f t="shared" si="158"/>
        <v>84.24</v>
      </c>
      <c r="V2029" s="6">
        <f>tbl_Raw_Data[[#This Row],[Discount_Pct]]*tbl_Raw_Data[[#This Row],[Gross_Amount]]/100</f>
        <v>8.4239999999999995</v>
      </c>
      <c r="W2029" s="6">
        <f>tbl_Raw_Data[[#This Row],[Gross_Amount]]-tbl_Raw_Data[[#This Row],[Discount_Amount]]</f>
        <v>75.816000000000003</v>
      </c>
      <c r="X2029" s="6">
        <f>tbl_Raw_Data[[#This Row],[Net_Amount_Before_Tax]]*tbl_Raw_Data[[#This Row],[Tax_Pct]]/100</f>
        <v>3.7908000000000004</v>
      </c>
      <c r="Y2029" s="6">
        <f>tbl_Raw_Data[[#This Row],[Net_Amount_Before_Tax]]+tbl_Raw_Data[[#This Row],[Tax_Amount]]</f>
        <v>79.606800000000007</v>
      </c>
      <c r="Z2029" s="6">
        <f t="shared" si="159"/>
        <v>2</v>
      </c>
    </row>
    <row r="2030" spans="1:26" x14ac:dyDescent="0.3">
      <c r="A2030" s="23" t="s">
        <v>3425</v>
      </c>
      <c r="B2030" s="34">
        <v>45799</v>
      </c>
      <c r="C2030" s="23" t="s">
        <v>2211</v>
      </c>
      <c r="D2030" s="23" t="s">
        <v>123</v>
      </c>
      <c r="E2030" s="23" t="s">
        <v>101</v>
      </c>
      <c r="F2030" s="23">
        <v>226021</v>
      </c>
      <c r="G2030" s="23" t="s">
        <v>154</v>
      </c>
      <c r="H2030" s="23" t="s">
        <v>155</v>
      </c>
      <c r="I2030" s="23" t="s">
        <v>134</v>
      </c>
      <c r="J2030" s="23" t="s">
        <v>156</v>
      </c>
      <c r="K2030" s="23" t="s">
        <v>57</v>
      </c>
      <c r="L2030" s="23">
        <v>2</v>
      </c>
      <c r="M2030" s="23">
        <v>51.66</v>
      </c>
      <c r="N2030" s="23">
        <v>0</v>
      </c>
      <c r="O2030" s="23">
        <v>5</v>
      </c>
      <c r="P2030" s="23" t="s">
        <v>65</v>
      </c>
      <c r="Q2030" s="23" t="s">
        <v>34</v>
      </c>
      <c r="R2030" s="23">
        <f t="shared" si="155"/>
        <v>1</v>
      </c>
      <c r="S2030" s="23" t="str">
        <f t="shared" si="156"/>
        <v>ORD102029_20250522_CUST00455_MED006</v>
      </c>
      <c r="T2030" s="23">
        <f t="shared" si="157"/>
        <v>1</v>
      </c>
      <c r="U2030" s="6">
        <f t="shared" si="158"/>
        <v>103.32</v>
      </c>
      <c r="V2030" s="6">
        <f>tbl_Raw_Data[[#This Row],[Discount_Pct]]*tbl_Raw_Data[[#This Row],[Gross_Amount]]/100</f>
        <v>0</v>
      </c>
      <c r="W2030" s="6">
        <f>tbl_Raw_Data[[#This Row],[Gross_Amount]]-tbl_Raw_Data[[#This Row],[Discount_Amount]]</f>
        <v>103.32</v>
      </c>
      <c r="X2030" s="6">
        <f>tbl_Raw_Data[[#This Row],[Net_Amount_Before_Tax]]*tbl_Raw_Data[[#This Row],[Tax_Pct]]/100</f>
        <v>5.1659999999999995</v>
      </c>
      <c r="Y2030" s="6">
        <f>tbl_Raw_Data[[#This Row],[Net_Amount_Before_Tax]]+tbl_Raw_Data[[#This Row],[Tax_Amount]]</f>
        <v>108.48599999999999</v>
      </c>
      <c r="Z2030" s="6">
        <f t="shared" si="159"/>
        <v>3</v>
      </c>
    </row>
    <row r="2031" spans="1:26" x14ac:dyDescent="0.3">
      <c r="A2031" s="23" t="s">
        <v>3426</v>
      </c>
      <c r="B2031" s="34">
        <v>45347</v>
      </c>
      <c r="C2031" s="23" t="s">
        <v>3214</v>
      </c>
      <c r="D2031" s="23" t="s">
        <v>37</v>
      </c>
      <c r="E2031" s="23" t="s">
        <v>38</v>
      </c>
      <c r="F2031" s="23">
        <v>452010</v>
      </c>
      <c r="G2031" s="23" t="s">
        <v>74</v>
      </c>
      <c r="H2031" s="23" t="s">
        <v>75</v>
      </c>
      <c r="I2031" s="23" t="s">
        <v>76</v>
      </c>
      <c r="J2031" s="23" t="s">
        <v>77</v>
      </c>
      <c r="K2031" s="23" t="s">
        <v>57</v>
      </c>
      <c r="L2031" s="23">
        <v>3</v>
      </c>
      <c r="M2031" s="23">
        <v>59.47</v>
      </c>
      <c r="N2031" s="23">
        <v>10</v>
      </c>
      <c r="O2031" s="23">
        <v>5</v>
      </c>
      <c r="P2031" s="23" t="s">
        <v>65</v>
      </c>
      <c r="Q2031" s="23" t="s">
        <v>34</v>
      </c>
      <c r="R2031" s="23">
        <f t="shared" si="155"/>
        <v>1</v>
      </c>
      <c r="S2031" s="23" t="str">
        <f t="shared" si="156"/>
        <v>ORD102030_20240225_CUST00593_MED008</v>
      </c>
      <c r="T2031" s="23">
        <f t="shared" si="157"/>
        <v>1</v>
      </c>
      <c r="U2031" s="6">
        <f t="shared" si="158"/>
        <v>178.41</v>
      </c>
      <c r="V2031" s="6">
        <f>tbl_Raw_Data[[#This Row],[Discount_Pct]]*tbl_Raw_Data[[#This Row],[Gross_Amount]]/100</f>
        <v>17.840999999999998</v>
      </c>
      <c r="W2031" s="6">
        <f>tbl_Raw_Data[[#This Row],[Gross_Amount]]-tbl_Raw_Data[[#This Row],[Discount_Amount]]</f>
        <v>160.56899999999999</v>
      </c>
      <c r="X2031" s="6">
        <f>tbl_Raw_Data[[#This Row],[Net_Amount_Before_Tax]]*tbl_Raw_Data[[#This Row],[Tax_Pct]]/100</f>
        <v>8.0284499999999994</v>
      </c>
      <c r="Y2031" s="6">
        <f>tbl_Raw_Data[[#This Row],[Net_Amount_Before_Tax]]+tbl_Raw_Data[[#This Row],[Tax_Amount]]</f>
        <v>168.59744999999998</v>
      </c>
      <c r="Z2031" s="6">
        <f t="shared" si="159"/>
        <v>3</v>
      </c>
    </row>
    <row r="2032" spans="1:26" x14ac:dyDescent="0.3">
      <c r="A2032" s="23" t="s">
        <v>3426</v>
      </c>
      <c r="B2032" s="34">
        <v>45698</v>
      </c>
      <c r="C2032" s="23" t="s">
        <v>1905</v>
      </c>
      <c r="D2032" s="23" t="s">
        <v>92</v>
      </c>
      <c r="E2032" s="23" t="s">
        <v>93</v>
      </c>
      <c r="F2032" s="23">
        <v>560034</v>
      </c>
      <c r="G2032" s="23" t="s">
        <v>196</v>
      </c>
      <c r="H2032" s="23" t="s">
        <v>197</v>
      </c>
      <c r="I2032" s="23" t="s">
        <v>32</v>
      </c>
      <c r="J2032" s="23" t="s">
        <v>42</v>
      </c>
      <c r="K2032" s="23" t="s">
        <v>24</v>
      </c>
      <c r="L2032" s="23">
        <v>1</v>
      </c>
      <c r="M2032" s="23">
        <v>28.15</v>
      </c>
      <c r="N2032" s="23">
        <v>5</v>
      </c>
      <c r="O2032" s="23">
        <v>5</v>
      </c>
      <c r="P2032" s="23" t="s">
        <v>58</v>
      </c>
      <c r="Q2032" s="23" t="s">
        <v>34</v>
      </c>
      <c r="R2032" s="23">
        <f t="shared" si="155"/>
        <v>1</v>
      </c>
      <c r="S2032" s="23" t="str">
        <f t="shared" si="156"/>
        <v>ORD102030_20250210_CUST00064_MED011</v>
      </c>
      <c r="T2032" s="23">
        <f t="shared" si="157"/>
        <v>1</v>
      </c>
      <c r="U2032" s="6">
        <f t="shared" si="158"/>
        <v>28.15</v>
      </c>
      <c r="V2032" s="6">
        <f>tbl_Raw_Data[[#This Row],[Discount_Pct]]*tbl_Raw_Data[[#This Row],[Gross_Amount]]/100</f>
        <v>1.4075</v>
      </c>
      <c r="W2032" s="6">
        <f>tbl_Raw_Data[[#This Row],[Gross_Amount]]-tbl_Raw_Data[[#This Row],[Discount_Amount]]</f>
        <v>26.7425</v>
      </c>
      <c r="X2032" s="6">
        <f>tbl_Raw_Data[[#This Row],[Net_Amount_Before_Tax]]*tbl_Raw_Data[[#This Row],[Tax_Pct]]/100</f>
        <v>1.3371250000000001</v>
      </c>
      <c r="Y2032" s="6">
        <f>tbl_Raw_Data[[#This Row],[Net_Amount_Before_Tax]]+tbl_Raw_Data[[#This Row],[Tax_Amount]]</f>
        <v>28.079625</v>
      </c>
      <c r="Z2032" s="6">
        <f t="shared" si="159"/>
        <v>2</v>
      </c>
    </row>
    <row r="2033" spans="1:26" x14ac:dyDescent="0.3">
      <c r="A2033" s="23" t="s">
        <v>3427</v>
      </c>
      <c r="B2033" s="34">
        <v>45604</v>
      </c>
      <c r="C2033" s="23" t="s">
        <v>3428</v>
      </c>
      <c r="D2033" s="23" t="s">
        <v>37</v>
      </c>
      <c r="E2033" s="23" t="s">
        <v>38</v>
      </c>
      <c r="F2033" s="23">
        <v>452001</v>
      </c>
      <c r="G2033" s="23" t="s">
        <v>224</v>
      </c>
      <c r="H2033" s="23" t="s">
        <v>225</v>
      </c>
      <c r="I2033" s="23" t="s">
        <v>147</v>
      </c>
      <c r="J2033" s="23" t="s">
        <v>23</v>
      </c>
      <c r="K2033" s="23" t="s">
        <v>24</v>
      </c>
      <c r="L2033" s="23">
        <v>3</v>
      </c>
      <c r="M2033" s="23">
        <v>48.39</v>
      </c>
      <c r="N2033" s="23">
        <v>0</v>
      </c>
      <c r="O2033" s="23">
        <v>12</v>
      </c>
      <c r="P2033" s="23" t="s">
        <v>43</v>
      </c>
      <c r="Q2033" s="23" t="s">
        <v>34</v>
      </c>
      <c r="R2033" s="23">
        <f t="shared" si="155"/>
        <v>1</v>
      </c>
      <c r="S2033" s="23" t="str">
        <f t="shared" si="156"/>
        <v>ORD102032_20241108_CUST03039_MED015</v>
      </c>
      <c r="T2033" s="23">
        <f t="shared" si="157"/>
        <v>1</v>
      </c>
      <c r="U2033" s="6">
        <f t="shared" si="158"/>
        <v>145.17000000000002</v>
      </c>
      <c r="V2033" s="6">
        <f>tbl_Raw_Data[[#This Row],[Discount_Pct]]*tbl_Raw_Data[[#This Row],[Gross_Amount]]/100</f>
        <v>0</v>
      </c>
      <c r="W2033" s="6">
        <f>tbl_Raw_Data[[#This Row],[Gross_Amount]]-tbl_Raw_Data[[#This Row],[Discount_Amount]]</f>
        <v>145.17000000000002</v>
      </c>
      <c r="X2033" s="6">
        <f>tbl_Raw_Data[[#This Row],[Net_Amount_Before_Tax]]*tbl_Raw_Data[[#This Row],[Tax_Pct]]/100</f>
        <v>17.420400000000001</v>
      </c>
      <c r="Y2033" s="6">
        <f>tbl_Raw_Data[[#This Row],[Net_Amount_Before_Tax]]+tbl_Raw_Data[[#This Row],[Tax_Amount]]</f>
        <v>162.59040000000002</v>
      </c>
      <c r="Z2033" s="6">
        <f t="shared" si="159"/>
        <v>2</v>
      </c>
    </row>
    <row r="2034" spans="1:26" x14ac:dyDescent="0.3">
      <c r="A2034" s="23" t="s">
        <v>3429</v>
      </c>
      <c r="B2034" s="34">
        <v>45932</v>
      </c>
      <c r="C2034" s="23" t="s">
        <v>912</v>
      </c>
      <c r="D2034" s="23" t="s">
        <v>46</v>
      </c>
      <c r="E2034" s="23" t="s">
        <v>47</v>
      </c>
      <c r="F2034" s="23">
        <v>411045</v>
      </c>
      <c r="G2034" s="23" t="s">
        <v>61</v>
      </c>
      <c r="H2034" s="23" t="s">
        <v>62</v>
      </c>
      <c r="I2034" s="23" t="s">
        <v>63</v>
      </c>
      <c r="J2034" s="23" t="s">
        <v>64</v>
      </c>
      <c r="K2034" s="23" t="s">
        <v>57</v>
      </c>
      <c r="L2034" s="23">
        <v>1</v>
      </c>
      <c r="M2034" s="23">
        <v>100.68</v>
      </c>
      <c r="N2034" s="23">
        <v>5</v>
      </c>
      <c r="O2034" s="23">
        <v>18</v>
      </c>
      <c r="P2034" s="23" t="s">
        <v>89</v>
      </c>
      <c r="Q2034" s="23" t="s">
        <v>34</v>
      </c>
      <c r="R2034" s="23">
        <f t="shared" si="155"/>
        <v>1</v>
      </c>
      <c r="S2034" s="23" t="str">
        <f t="shared" si="156"/>
        <v>ORD102033_20251002_CUST01447_MED004</v>
      </c>
      <c r="T2034" s="23">
        <f t="shared" si="157"/>
        <v>1</v>
      </c>
      <c r="U2034" s="6">
        <f t="shared" si="158"/>
        <v>100.68</v>
      </c>
      <c r="V2034" s="6">
        <f>tbl_Raw_Data[[#This Row],[Discount_Pct]]*tbl_Raw_Data[[#This Row],[Gross_Amount]]/100</f>
        <v>5.0340000000000007</v>
      </c>
      <c r="W2034" s="6">
        <f>tbl_Raw_Data[[#This Row],[Gross_Amount]]-tbl_Raw_Data[[#This Row],[Discount_Amount]]</f>
        <v>95.646000000000001</v>
      </c>
      <c r="X2034" s="6">
        <f>tbl_Raw_Data[[#This Row],[Net_Amount_Before_Tax]]*tbl_Raw_Data[[#This Row],[Tax_Pct]]/100</f>
        <v>17.216279999999998</v>
      </c>
      <c r="Y2034" s="6">
        <f>tbl_Raw_Data[[#This Row],[Net_Amount_Before_Tax]]+tbl_Raw_Data[[#This Row],[Tax_Amount]]</f>
        <v>112.86228</v>
      </c>
      <c r="Z2034" s="6">
        <f t="shared" si="159"/>
        <v>4</v>
      </c>
    </row>
    <row r="2035" spans="1:26" x14ac:dyDescent="0.3">
      <c r="A2035" s="23" t="s">
        <v>3430</v>
      </c>
      <c r="B2035" s="34">
        <v>45316</v>
      </c>
      <c r="C2035" s="23" t="s">
        <v>1236</v>
      </c>
      <c r="D2035" s="23" t="s">
        <v>92</v>
      </c>
      <c r="E2035" s="23" t="s">
        <v>93</v>
      </c>
      <c r="F2035" s="23">
        <v>560038</v>
      </c>
      <c r="G2035" s="23" t="s">
        <v>185</v>
      </c>
      <c r="H2035" s="23" t="s">
        <v>186</v>
      </c>
      <c r="I2035" s="23" t="s">
        <v>76</v>
      </c>
      <c r="J2035" s="23" t="s">
        <v>187</v>
      </c>
      <c r="K2035" s="23" t="s">
        <v>57</v>
      </c>
      <c r="L2035" s="23">
        <v>5</v>
      </c>
      <c r="M2035" s="23">
        <v>97.09</v>
      </c>
      <c r="N2035" s="23">
        <v>5</v>
      </c>
      <c r="O2035" s="23">
        <v>12</v>
      </c>
      <c r="P2035" s="23" t="s">
        <v>25</v>
      </c>
      <c r="Q2035" s="23" t="s">
        <v>26</v>
      </c>
      <c r="R2035" s="23">
        <f t="shared" si="155"/>
        <v>1</v>
      </c>
      <c r="S2035" s="23" t="str">
        <f t="shared" si="156"/>
        <v>ORD102034_20240125_CUST02774_MED009</v>
      </c>
      <c r="T2035" s="23">
        <f t="shared" si="157"/>
        <v>1</v>
      </c>
      <c r="U2035" s="6">
        <f t="shared" si="158"/>
        <v>485.45000000000005</v>
      </c>
      <c r="V2035" s="6">
        <f>tbl_Raw_Data[[#This Row],[Discount_Pct]]*tbl_Raw_Data[[#This Row],[Gross_Amount]]/100</f>
        <v>24.272500000000001</v>
      </c>
      <c r="W2035" s="6">
        <f>tbl_Raw_Data[[#This Row],[Gross_Amount]]-tbl_Raw_Data[[#This Row],[Discount_Amount]]</f>
        <v>461.17750000000007</v>
      </c>
      <c r="X2035" s="6">
        <f>tbl_Raw_Data[[#This Row],[Net_Amount_Before_Tax]]*tbl_Raw_Data[[#This Row],[Tax_Pct]]/100</f>
        <v>55.341300000000011</v>
      </c>
      <c r="Y2035" s="6">
        <f>tbl_Raw_Data[[#This Row],[Net_Amount_Before_Tax]]+tbl_Raw_Data[[#This Row],[Tax_Amount]]</f>
        <v>516.51880000000006</v>
      </c>
      <c r="Z2035" s="6">
        <f t="shared" si="159"/>
        <v>2</v>
      </c>
    </row>
    <row r="2036" spans="1:26" x14ac:dyDescent="0.3">
      <c r="A2036" s="23" t="s">
        <v>3430</v>
      </c>
      <c r="B2036" s="34">
        <v>45400</v>
      </c>
      <c r="C2036" s="23" t="s">
        <v>2839</v>
      </c>
      <c r="D2036" s="23" t="s">
        <v>123</v>
      </c>
      <c r="E2036" s="23" t="s">
        <v>101</v>
      </c>
      <c r="F2036" s="23">
        <v>226010</v>
      </c>
      <c r="G2036" s="23" t="s">
        <v>229</v>
      </c>
      <c r="H2036" s="23" t="s">
        <v>230</v>
      </c>
      <c r="I2036" s="23" t="s">
        <v>84</v>
      </c>
      <c r="J2036" s="23" t="s">
        <v>140</v>
      </c>
      <c r="K2036" s="23" t="s">
        <v>24</v>
      </c>
      <c r="L2036" s="23">
        <v>1</v>
      </c>
      <c r="M2036" s="23">
        <v>199.13</v>
      </c>
      <c r="N2036" s="23">
        <v>5</v>
      </c>
      <c r="O2036" s="23">
        <v>5</v>
      </c>
      <c r="P2036" s="23" t="s">
        <v>33</v>
      </c>
      <c r="Q2036" s="23" t="s">
        <v>26</v>
      </c>
      <c r="R2036" s="23">
        <f t="shared" si="155"/>
        <v>1</v>
      </c>
      <c r="S2036" s="23" t="str">
        <f t="shared" si="156"/>
        <v>ORD102034_20240418_CUST00436_MED022</v>
      </c>
      <c r="T2036" s="23">
        <f t="shared" si="157"/>
        <v>1</v>
      </c>
      <c r="U2036" s="6">
        <f t="shared" si="158"/>
        <v>199.13</v>
      </c>
      <c r="V2036" s="6">
        <f>tbl_Raw_Data[[#This Row],[Discount_Pct]]*tbl_Raw_Data[[#This Row],[Gross_Amount]]/100</f>
        <v>9.9565000000000001</v>
      </c>
      <c r="W2036" s="6">
        <f>tbl_Raw_Data[[#This Row],[Gross_Amount]]-tbl_Raw_Data[[#This Row],[Discount_Amount]]</f>
        <v>189.17349999999999</v>
      </c>
      <c r="X2036" s="6">
        <f>tbl_Raw_Data[[#This Row],[Net_Amount_Before_Tax]]*tbl_Raw_Data[[#This Row],[Tax_Pct]]/100</f>
        <v>9.4586749999999995</v>
      </c>
      <c r="Y2036" s="6">
        <f>tbl_Raw_Data[[#This Row],[Net_Amount_Before_Tax]]+tbl_Raw_Data[[#This Row],[Tax_Amount]]</f>
        <v>198.63217499999999</v>
      </c>
      <c r="Z2036" s="6">
        <f t="shared" si="159"/>
        <v>0</v>
      </c>
    </row>
    <row r="2037" spans="1:26" x14ac:dyDescent="0.3">
      <c r="A2037" s="23" t="s">
        <v>3431</v>
      </c>
      <c r="B2037" s="34">
        <v>46011</v>
      </c>
      <c r="C2037" s="23" t="s">
        <v>3432</v>
      </c>
      <c r="D2037" s="23" t="s">
        <v>100</v>
      </c>
      <c r="E2037" s="23" t="s">
        <v>101</v>
      </c>
      <c r="F2037" s="23">
        <v>201305</v>
      </c>
      <c r="G2037" s="23" t="s">
        <v>53</v>
      </c>
      <c r="H2037" s="23" t="s">
        <v>54</v>
      </c>
      <c r="I2037" s="23" t="s">
        <v>55</v>
      </c>
      <c r="J2037" s="23" t="s">
        <v>56</v>
      </c>
      <c r="K2037" s="23" t="s">
        <v>57</v>
      </c>
      <c r="L2037" s="23">
        <v>3</v>
      </c>
      <c r="M2037" s="23">
        <v>61.54</v>
      </c>
      <c r="N2037" s="23">
        <v>5</v>
      </c>
      <c r="O2037" s="23">
        <v>12</v>
      </c>
      <c r="P2037" s="23" t="s">
        <v>89</v>
      </c>
      <c r="Q2037" s="23" t="s">
        <v>26</v>
      </c>
      <c r="R2037" s="23">
        <f t="shared" si="155"/>
        <v>1</v>
      </c>
      <c r="S2037" s="23" t="str">
        <f t="shared" si="156"/>
        <v>ORD102036_20251220_CUST01170_MED020</v>
      </c>
      <c r="T2037" s="23">
        <f t="shared" si="157"/>
        <v>1</v>
      </c>
      <c r="U2037" s="6">
        <f t="shared" si="158"/>
        <v>184.62</v>
      </c>
      <c r="V2037" s="6">
        <f>tbl_Raw_Data[[#This Row],[Discount_Pct]]*tbl_Raw_Data[[#This Row],[Gross_Amount]]/100</f>
        <v>9.2309999999999999</v>
      </c>
      <c r="W2037" s="6">
        <f>tbl_Raw_Data[[#This Row],[Gross_Amount]]-tbl_Raw_Data[[#This Row],[Discount_Amount]]</f>
        <v>175.38900000000001</v>
      </c>
      <c r="X2037" s="6">
        <f>tbl_Raw_Data[[#This Row],[Net_Amount_Before_Tax]]*tbl_Raw_Data[[#This Row],[Tax_Pct]]/100</f>
        <v>21.046680000000002</v>
      </c>
      <c r="Y2037" s="6">
        <f>tbl_Raw_Data[[#This Row],[Net_Amount_Before_Tax]]+tbl_Raw_Data[[#This Row],[Tax_Amount]]</f>
        <v>196.43568000000002</v>
      </c>
      <c r="Z2037" s="6">
        <f t="shared" si="159"/>
        <v>0</v>
      </c>
    </row>
    <row r="2038" spans="1:26" x14ac:dyDescent="0.3">
      <c r="A2038" s="23" t="s">
        <v>3431</v>
      </c>
      <c r="B2038" s="34">
        <v>45766</v>
      </c>
      <c r="C2038" s="23" t="s">
        <v>1977</v>
      </c>
      <c r="D2038" s="23" t="s">
        <v>19</v>
      </c>
      <c r="E2038" s="23" t="s">
        <v>19</v>
      </c>
      <c r="F2038" s="23">
        <v>110001</v>
      </c>
      <c r="G2038" s="23" t="s">
        <v>283</v>
      </c>
      <c r="H2038" s="23" t="s">
        <v>284</v>
      </c>
      <c r="I2038" s="23" t="s">
        <v>104</v>
      </c>
      <c r="J2038" s="23" t="s">
        <v>42</v>
      </c>
      <c r="K2038" s="23" t="s">
        <v>57</v>
      </c>
      <c r="L2038" s="23">
        <v>1</v>
      </c>
      <c r="M2038" s="23">
        <v>291.24</v>
      </c>
      <c r="N2038" s="23">
        <v>5</v>
      </c>
      <c r="O2038" s="23">
        <v>5</v>
      </c>
      <c r="P2038" s="23" t="s">
        <v>89</v>
      </c>
      <c r="Q2038" s="23" t="s">
        <v>34</v>
      </c>
      <c r="R2038" s="23">
        <f t="shared" si="155"/>
        <v>1</v>
      </c>
      <c r="S2038" s="23" t="str">
        <f t="shared" si="156"/>
        <v>ORD102036_20250419_CUST01554_MED030</v>
      </c>
      <c r="T2038" s="23">
        <f t="shared" si="157"/>
        <v>1</v>
      </c>
      <c r="U2038" s="6">
        <f t="shared" si="158"/>
        <v>291.24</v>
      </c>
      <c r="V2038" s="6">
        <f>tbl_Raw_Data[[#This Row],[Discount_Pct]]*tbl_Raw_Data[[#This Row],[Gross_Amount]]/100</f>
        <v>14.562000000000001</v>
      </c>
      <c r="W2038" s="6">
        <f>tbl_Raw_Data[[#This Row],[Gross_Amount]]-tbl_Raw_Data[[#This Row],[Discount_Amount]]</f>
        <v>276.678</v>
      </c>
      <c r="X2038" s="6">
        <f>tbl_Raw_Data[[#This Row],[Net_Amount_Before_Tax]]*tbl_Raw_Data[[#This Row],[Tax_Pct]]/100</f>
        <v>13.833899999999998</v>
      </c>
      <c r="Y2038" s="6">
        <f>tbl_Raw_Data[[#This Row],[Net_Amount_Before_Tax]]+tbl_Raw_Data[[#This Row],[Tax_Amount]]</f>
        <v>290.51189999999997</v>
      </c>
      <c r="Z2038" s="6">
        <f t="shared" si="159"/>
        <v>3</v>
      </c>
    </row>
    <row r="2039" spans="1:26" x14ac:dyDescent="0.3">
      <c r="A2039" s="23" t="s">
        <v>3433</v>
      </c>
      <c r="B2039" s="34">
        <v>45965</v>
      </c>
      <c r="C2039" s="23" t="s">
        <v>3434</v>
      </c>
      <c r="D2039" s="23" t="s">
        <v>159</v>
      </c>
      <c r="E2039" s="23" t="s">
        <v>47</v>
      </c>
      <c r="F2039" s="23">
        <v>400050</v>
      </c>
      <c r="G2039" s="23" t="s">
        <v>233</v>
      </c>
      <c r="H2039" s="23" t="s">
        <v>234</v>
      </c>
      <c r="I2039" s="23" t="s">
        <v>104</v>
      </c>
      <c r="J2039" s="23" t="s">
        <v>42</v>
      </c>
      <c r="K2039" s="23" t="s">
        <v>24</v>
      </c>
      <c r="L2039" s="23">
        <v>1</v>
      </c>
      <c r="M2039" s="23">
        <v>133.32</v>
      </c>
      <c r="N2039" s="23">
        <v>5</v>
      </c>
      <c r="O2039" s="23">
        <v>12</v>
      </c>
      <c r="P2039" s="23" t="s">
        <v>25</v>
      </c>
      <c r="Q2039" s="23" t="s">
        <v>26</v>
      </c>
      <c r="R2039" s="23">
        <f t="shared" si="155"/>
        <v>1</v>
      </c>
      <c r="S2039" s="23" t="str">
        <f t="shared" si="156"/>
        <v>ORD102038_20251104_CUST02284_MED019</v>
      </c>
      <c r="T2039" s="23">
        <f t="shared" si="157"/>
        <v>1</v>
      </c>
      <c r="U2039" s="6">
        <f t="shared" si="158"/>
        <v>133.32</v>
      </c>
      <c r="V2039" s="6">
        <f>tbl_Raw_Data[[#This Row],[Discount_Pct]]*tbl_Raw_Data[[#This Row],[Gross_Amount]]/100</f>
        <v>6.6659999999999995</v>
      </c>
      <c r="W2039" s="6">
        <f>tbl_Raw_Data[[#This Row],[Gross_Amount]]-tbl_Raw_Data[[#This Row],[Discount_Amount]]</f>
        <v>126.654</v>
      </c>
      <c r="X2039" s="6">
        <f>tbl_Raw_Data[[#This Row],[Net_Amount_Before_Tax]]*tbl_Raw_Data[[#This Row],[Tax_Pct]]/100</f>
        <v>15.19848</v>
      </c>
      <c r="Y2039" s="6">
        <f>tbl_Raw_Data[[#This Row],[Net_Amount_Before_Tax]]+tbl_Raw_Data[[#This Row],[Tax_Amount]]</f>
        <v>141.85247999999999</v>
      </c>
      <c r="Z2039" s="6">
        <f t="shared" si="159"/>
        <v>0</v>
      </c>
    </row>
    <row r="2040" spans="1:26" x14ac:dyDescent="0.3">
      <c r="A2040" s="23" t="s">
        <v>3435</v>
      </c>
      <c r="B2040" s="34">
        <v>45343</v>
      </c>
      <c r="C2040" s="23" t="s">
        <v>3436</v>
      </c>
      <c r="D2040" s="23" t="s">
        <v>123</v>
      </c>
      <c r="E2040" s="23" t="s">
        <v>101</v>
      </c>
      <c r="F2040" s="23">
        <v>226021</v>
      </c>
      <c r="G2040" s="23" t="s">
        <v>20</v>
      </c>
      <c r="H2040" s="23" t="s">
        <v>21</v>
      </c>
      <c r="I2040" s="23" t="s">
        <v>22</v>
      </c>
      <c r="J2040" s="23" t="s">
        <v>23</v>
      </c>
      <c r="K2040" s="23" t="s">
        <v>24</v>
      </c>
      <c r="L2040" s="23">
        <v>3</v>
      </c>
      <c r="M2040" s="23">
        <v>138.09</v>
      </c>
      <c r="N2040" s="23">
        <v>10</v>
      </c>
      <c r="O2040" s="23">
        <v>5</v>
      </c>
      <c r="P2040" s="23" t="s">
        <v>89</v>
      </c>
      <c r="Q2040" s="23" t="s">
        <v>34</v>
      </c>
      <c r="R2040" s="23">
        <f t="shared" si="155"/>
        <v>1</v>
      </c>
      <c r="S2040" s="23" t="str">
        <f t="shared" si="156"/>
        <v>ORD102039_20240221_CUST01654_MED024</v>
      </c>
      <c r="T2040" s="23">
        <f t="shared" si="157"/>
        <v>1</v>
      </c>
      <c r="U2040" s="6">
        <f t="shared" si="158"/>
        <v>414.27</v>
      </c>
      <c r="V2040" s="6">
        <f>tbl_Raw_Data[[#This Row],[Discount_Pct]]*tbl_Raw_Data[[#This Row],[Gross_Amount]]/100</f>
        <v>41.427</v>
      </c>
      <c r="W2040" s="6">
        <f>tbl_Raw_Data[[#This Row],[Gross_Amount]]-tbl_Raw_Data[[#This Row],[Discount_Amount]]</f>
        <v>372.84299999999996</v>
      </c>
      <c r="X2040" s="6">
        <f>tbl_Raw_Data[[#This Row],[Net_Amount_Before_Tax]]*tbl_Raw_Data[[#This Row],[Tax_Pct]]/100</f>
        <v>18.642149999999997</v>
      </c>
      <c r="Y2040" s="6">
        <f>tbl_Raw_Data[[#This Row],[Net_Amount_Before_Tax]]+tbl_Raw_Data[[#This Row],[Tax_Amount]]</f>
        <v>391.48514999999998</v>
      </c>
      <c r="Z2040" s="6">
        <f t="shared" si="159"/>
        <v>1</v>
      </c>
    </row>
    <row r="2041" spans="1:26" x14ac:dyDescent="0.3">
      <c r="A2041" s="23" t="s">
        <v>3437</v>
      </c>
      <c r="B2041" s="34">
        <v>45625</v>
      </c>
      <c r="C2041" s="23" t="s">
        <v>3438</v>
      </c>
      <c r="D2041" s="23" t="s">
        <v>87</v>
      </c>
      <c r="E2041" s="23" t="s">
        <v>88</v>
      </c>
      <c r="F2041" s="23">
        <v>600100</v>
      </c>
      <c r="G2041" s="23" t="s">
        <v>124</v>
      </c>
      <c r="H2041" s="23" t="s">
        <v>125</v>
      </c>
      <c r="I2041" s="23" t="s">
        <v>104</v>
      </c>
      <c r="J2041" s="23" t="s">
        <v>114</v>
      </c>
      <c r="K2041" s="23" t="s">
        <v>24</v>
      </c>
      <c r="L2041" s="23">
        <v>1</v>
      </c>
      <c r="M2041" s="23">
        <v>114.77</v>
      </c>
      <c r="N2041" s="23">
        <v>5</v>
      </c>
      <c r="O2041" s="23">
        <v>5</v>
      </c>
      <c r="P2041" s="23" t="s">
        <v>43</v>
      </c>
      <c r="Q2041" s="23" t="s">
        <v>34</v>
      </c>
      <c r="R2041" s="23">
        <f t="shared" si="155"/>
        <v>1</v>
      </c>
      <c r="S2041" s="23" t="str">
        <f t="shared" si="156"/>
        <v>ORD102040_20241129_CUST00944_MED018</v>
      </c>
      <c r="T2041" s="23">
        <f t="shared" si="157"/>
        <v>1</v>
      </c>
      <c r="U2041" s="6">
        <f t="shared" si="158"/>
        <v>114.77</v>
      </c>
      <c r="V2041" s="6">
        <f>tbl_Raw_Data[[#This Row],[Discount_Pct]]*tbl_Raw_Data[[#This Row],[Gross_Amount]]/100</f>
        <v>5.7385000000000002</v>
      </c>
      <c r="W2041" s="6">
        <f>tbl_Raw_Data[[#This Row],[Gross_Amount]]-tbl_Raw_Data[[#This Row],[Discount_Amount]]</f>
        <v>109.03149999999999</v>
      </c>
      <c r="X2041" s="6">
        <f>tbl_Raw_Data[[#This Row],[Net_Amount_Before_Tax]]*tbl_Raw_Data[[#This Row],[Tax_Pct]]/100</f>
        <v>5.4515750000000001</v>
      </c>
      <c r="Y2041" s="6">
        <f>tbl_Raw_Data[[#This Row],[Net_Amount_Before_Tax]]+tbl_Raw_Data[[#This Row],[Tax_Amount]]</f>
        <v>114.483075</v>
      </c>
      <c r="Z2041" s="6">
        <f t="shared" si="159"/>
        <v>2</v>
      </c>
    </row>
    <row r="2042" spans="1:26" x14ac:dyDescent="0.3">
      <c r="A2042" s="23" t="s">
        <v>3439</v>
      </c>
      <c r="B2042" s="34">
        <v>45832</v>
      </c>
      <c r="C2042" s="23" t="s">
        <v>1338</v>
      </c>
      <c r="D2042" s="23" t="s">
        <v>46</v>
      </c>
      <c r="E2042" s="23" t="s">
        <v>47</v>
      </c>
      <c r="F2042" s="23">
        <v>411001</v>
      </c>
      <c r="G2042" s="23" t="s">
        <v>185</v>
      </c>
      <c r="H2042" s="23" t="s">
        <v>186</v>
      </c>
      <c r="I2042" s="23" t="s">
        <v>76</v>
      </c>
      <c r="J2042" s="23" t="s">
        <v>187</v>
      </c>
      <c r="K2042" s="23" t="s">
        <v>57</v>
      </c>
      <c r="L2042" s="23">
        <v>2</v>
      </c>
      <c r="M2042" s="23">
        <v>80.959999999999994</v>
      </c>
      <c r="N2042" s="23">
        <v>15</v>
      </c>
      <c r="O2042" s="23">
        <v>5</v>
      </c>
      <c r="P2042" s="23" t="s">
        <v>43</v>
      </c>
      <c r="Q2042" s="23" t="s">
        <v>34</v>
      </c>
      <c r="R2042" s="23">
        <f t="shared" si="155"/>
        <v>1</v>
      </c>
      <c r="S2042" s="23" t="str">
        <f t="shared" si="156"/>
        <v>ORD102041_20250624_CUST01681_MED009</v>
      </c>
      <c r="T2042" s="23">
        <f t="shared" si="157"/>
        <v>1</v>
      </c>
      <c r="U2042" s="6">
        <f t="shared" si="158"/>
        <v>161.91999999999999</v>
      </c>
      <c r="V2042" s="6">
        <f>tbl_Raw_Data[[#This Row],[Discount_Pct]]*tbl_Raw_Data[[#This Row],[Gross_Amount]]/100</f>
        <v>24.287999999999997</v>
      </c>
      <c r="W2042" s="6">
        <f>tbl_Raw_Data[[#This Row],[Gross_Amount]]-tbl_Raw_Data[[#This Row],[Discount_Amount]]</f>
        <v>137.63200000000001</v>
      </c>
      <c r="X2042" s="6">
        <f>tbl_Raw_Data[[#This Row],[Net_Amount_Before_Tax]]*tbl_Raw_Data[[#This Row],[Tax_Pct]]/100</f>
        <v>6.8816000000000006</v>
      </c>
      <c r="Y2042" s="6">
        <f>tbl_Raw_Data[[#This Row],[Net_Amount_Before_Tax]]+tbl_Raw_Data[[#This Row],[Tax_Amount]]</f>
        <v>144.5136</v>
      </c>
      <c r="Z2042" s="6">
        <f t="shared" si="159"/>
        <v>4</v>
      </c>
    </row>
    <row r="2043" spans="1:26" x14ac:dyDescent="0.3">
      <c r="A2043" s="23" t="s">
        <v>3440</v>
      </c>
      <c r="B2043" s="34">
        <v>45795</v>
      </c>
      <c r="C2043" s="23" t="s">
        <v>932</v>
      </c>
      <c r="D2043" s="23" t="s">
        <v>100</v>
      </c>
      <c r="E2043" s="23" t="s">
        <v>101</v>
      </c>
      <c r="F2043" s="23">
        <v>201303</v>
      </c>
      <c r="G2043" s="23" t="s">
        <v>107</v>
      </c>
      <c r="H2043" s="23" t="s">
        <v>108</v>
      </c>
      <c r="I2043" s="23" t="s">
        <v>63</v>
      </c>
      <c r="J2043" s="23" t="s">
        <v>42</v>
      </c>
      <c r="K2043" s="23" t="s">
        <v>57</v>
      </c>
      <c r="L2043" s="23">
        <v>3</v>
      </c>
      <c r="M2043" s="23">
        <v>92.82</v>
      </c>
      <c r="N2043" s="23">
        <v>5</v>
      </c>
      <c r="O2043" s="23">
        <v>5</v>
      </c>
      <c r="P2043" s="23" t="s">
        <v>25</v>
      </c>
      <c r="Q2043" s="23" t="s">
        <v>34</v>
      </c>
      <c r="R2043" s="23">
        <f t="shared" si="155"/>
        <v>1</v>
      </c>
      <c r="S2043" s="23" t="str">
        <f t="shared" si="156"/>
        <v>ORD102042_20250518_CUST02812_MED005</v>
      </c>
      <c r="T2043" s="23">
        <f t="shared" si="157"/>
        <v>1</v>
      </c>
      <c r="U2043" s="6">
        <f t="shared" si="158"/>
        <v>278.45999999999998</v>
      </c>
      <c r="V2043" s="6">
        <f>tbl_Raw_Data[[#This Row],[Discount_Pct]]*tbl_Raw_Data[[#This Row],[Gross_Amount]]/100</f>
        <v>13.923</v>
      </c>
      <c r="W2043" s="6">
        <f>tbl_Raw_Data[[#This Row],[Gross_Amount]]-tbl_Raw_Data[[#This Row],[Discount_Amount]]</f>
        <v>264.53699999999998</v>
      </c>
      <c r="X2043" s="6">
        <f>tbl_Raw_Data[[#This Row],[Net_Amount_Before_Tax]]*tbl_Raw_Data[[#This Row],[Tax_Pct]]/100</f>
        <v>13.226849999999999</v>
      </c>
      <c r="Y2043" s="6">
        <f>tbl_Raw_Data[[#This Row],[Net_Amount_Before_Tax]]+tbl_Raw_Data[[#This Row],[Tax_Amount]]</f>
        <v>277.76384999999999</v>
      </c>
      <c r="Z2043" s="6">
        <f t="shared" si="159"/>
        <v>5</v>
      </c>
    </row>
    <row r="2044" spans="1:26" x14ac:dyDescent="0.3">
      <c r="A2044" s="23" t="s">
        <v>3440</v>
      </c>
      <c r="B2044" s="34">
        <v>45853</v>
      </c>
      <c r="C2044" s="23" t="s">
        <v>2891</v>
      </c>
      <c r="D2044" s="23" t="s">
        <v>130</v>
      </c>
      <c r="E2044" s="23" t="s">
        <v>131</v>
      </c>
      <c r="F2044" s="23">
        <v>700019</v>
      </c>
      <c r="G2044" s="23" t="s">
        <v>74</v>
      </c>
      <c r="H2044" s="23" t="s">
        <v>75</v>
      </c>
      <c r="I2044" s="23" t="s">
        <v>76</v>
      </c>
      <c r="J2044" s="23" t="s">
        <v>77</v>
      </c>
      <c r="K2044" s="23" t="s">
        <v>57</v>
      </c>
      <c r="L2044" s="23">
        <v>3</v>
      </c>
      <c r="M2044" s="23">
        <v>67.010000000000005</v>
      </c>
      <c r="N2044" s="23">
        <v>20</v>
      </c>
      <c r="O2044" s="23">
        <v>12</v>
      </c>
      <c r="P2044" s="23" t="s">
        <v>89</v>
      </c>
      <c r="Q2044" s="23" t="s">
        <v>34</v>
      </c>
      <c r="R2044" s="23">
        <f t="shared" si="155"/>
        <v>1</v>
      </c>
      <c r="S2044" s="23" t="str">
        <f t="shared" si="156"/>
        <v>ORD102042_20250715_CUST02126_MED008</v>
      </c>
      <c r="T2044" s="23">
        <f t="shared" si="157"/>
        <v>1</v>
      </c>
      <c r="U2044" s="6">
        <f t="shared" si="158"/>
        <v>201.03000000000003</v>
      </c>
      <c r="V2044" s="6">
        <f>tbl_Raw_Data[[#This Row],[Discount_Pct]]*tbl_Raw_Data[[#This Row],[Gross_Amount]]/100</f>
        <v>40.206000000000003</v>
      </c>
      <c r="W2044" s="6">
        <f>tbl_Raw_Data[[#This Row],[Gross_Amount]]-tbl_Raw_Data[[#This Row],[Discount_Amount]]</f>
        <v>160.82400000000001</v>
      </c>
      <c r="X2044" s="6">
        <f>tbl_Raw_Data[[#This Row],[Net_Amount_Before_Tax]]*tbl_Raw_Data[[#This Row],[Tax_Pct]]/100</f>
        <v>19.29888</v>
      </c>
      <c r="Y2044" s="6">
        <f>tbl_Raw_Data[[#This Row],[Net_Amount_Before_Tax]]+tbl_Raw_Data[[#This Row],[Tax_Amount]]</f>
        <v>180.12288000000001</v>
      </c>
      <c r="Z2044" s="6">
        <f t="shared" si="159"/>
        <v>2</v>
      </c>
    </row>
    <row r="2045" spans="1:26" x14ac:dyDescent="0.3">
      <c r="A2045" s="23" t="s">
        <v>3441</v>
      </c>
      <c r="B2045" s="34">
        <v>45295</v>
      </c>
      <c r="C2045" s="23" t="s">
        <v>1784</v>
      </c>
      <c r="D2045" s="23" t="s">
        <v>72</v>
      </c>
      <c r="E2045" s="23" t="s">
        <v>73</v>
      </c>
      <c r="F2045" s="23">
        <v>302001</v>
      </c>
      <c r="G2045" s="23" t="s">
        <v>233</v>
      </c>
      <c r="H2045" s="23" t="s">
        <v>234</v>
      </c>
      <c r="I2045" s="23" t="s">
        <v>104</v>
      </c>
      <c r="J2045" s="23" t="s">
        <v>42</v>
      </c>
      <c r="K2045" s="23" t="s">
        <v>24</v>
      </c>
      <c r="L2045" s="23">
        <v>3</v>
      </c>
      <c r="M2045" s="23">
        <v>155.01</v>
      </c>
      <c r="N2045" s="23">
        <v>0</v>
      </c>
      <c r="O2045" s="23">
        <v>5</v>
      </c>
      <c r="P2045" s="23" t="s">
        <v>33</v>
      </c>
      <c r="Q2045" s="23" t="s">
        <v>34</v>
      </c>
      <c r="R2045" s="23">
        <f t="shared" si="155"/>
        <v>1</v>
      </c>
      <c r="S2045" s="23" t="str">
        <f t="shared" si="156"/>
        <v>ORD102044_20240104_CUST02115_MED019</v>
      </c>
      <c r="T2045" s="23">
        <f t="shared" si="157"/>
        <v>1</v>
      </c>
      <c r="U2045" s="6">
        <f t="shared" si="158"/>
        <v>465.03</v>
      </c>
      <c r="V2045" s="6">
        <f>tbl_Raw_Data[[#This Row],[Discount_Pct]]*tbl_Raw_Data[[#This Row],[Gross_Amount]]/100</f>
        <v>0</v>
      </c>
      <c r="W2045" s="6">
        <f>tbl_Raw_Data[[#This Row],[Gross_Amount]]-tbl_Raw_Data[[#This Row],[Discount_Amount]]</f>
        <v>465.03</v>
      </c>
      <c r="X2045" s="6">
        <f>tbl_Raw_Data[[#This Row],[Net_Amount_Before_Tax]]*tbl_Raw_Data[[#This Row],[Tax_Pct]]/100</f>
        <v>23.251499999999997</v>
      </c>
      <c r="Y2045" s="6">
        <f>tbl_Raw_Data[[#This Row],[Net_Amount_Before_Tax]]+tbl_Raw_Data[[#This Row],[Tax_Amount]]</f>
        <v>488.28149999999999</v>
      </c>
      <c r="Z2045" s="6">
        <f t="shared" si="159"/>
        <v>4</v>
      </c>
    </row>
    <row r="2046" spans="1:26" x14ac:dyDescent="0.3">
      <c r="A2046" s="23" t="s">
        <v>3441</v>
      </c>
      <c r="B2046" s="34">
        <v>45386</v>
      </c>
      <c r="C2046" s="23" t="s">
        <v>3442</v>
      </c>
      <c r="D2046" s="23" t="s">
        <v>123</v>
      </c>
      <c r="E2046" s="23" t="s">
        <v>101</v>
      </c>
      <c r="F2046" s="23">
        <v>226021</v>
      </c>
      <c r="G2046" s="23" t="s">
        <v>256</v>
      </c>
      <c r="H2046" s="23" t="s">
        <v>257</v>
      </c>
      <c r="I2046" s="23" t="s">
        <v>22</v>
      </c>
      <c r="J2046" s="23" t="s">
        <v>258</v>
      </c>
      <c r="K2046" s="23" t="s">
        <v>57</v>
      </c>
      <c r="L2046" s="23">
        <v>3</v>
      </c>
      <c r="M2046" s="23">
        <v>59.87</v>
      </c>
      <c r="N2046" s="23">
        <v>0</v>
      </c>
      <c r="O2046" s="23">
        <v>18</v>
      </c>
      <c r="P2046" s="23" t="s">
        <v>43</v>
      </c>
      <c r="Q2046" s="23" t="s">
        <v>90</v>
      </c>
      <c r="R2046" s="23">
        <f t="shared" si="155"/>
        <v>1</v>
      </c>
      <c r="S2046" s="23" t="str">
        <f t="shared" si="156"/>
        <v>ORD102044_20240404_CUST01575_MED025</v>
      </c>
      <c r="T2046" s="23">
        <f t="shared" si="157"/>
        <v>1</v>
      </c>
      <c r="U2046" s="6">
        <f t="shared" si="158"/>
        <v>179.60999999999999</v>
      </c>
      <c r="V2046" s="6">
        <f>tbl_Raw_Data[[#This Row],[Discount_Pct]]*tbl_Raw_Data[[#This Row],[Gross_Amount]]/100</f>
        <v>0</v>
      </c>
      <c r="W2046" s="6">
        <f>tbl_Raw_Data[[#This Row],[Gross_Amount]]-tbl_Raw_Data[[#This Row],[Discount_Amount]]</f>
        <v>179.60999999999999</v>
      </c>
      <c r="X2046" s="6">
        <f>tbl_Raw_Data[[#This Row],[Net_Amount_Before_Tax]]*tbl_Raw_Data[[#This Row],[Tax_Pct]]/100</f>
        <v>32.329799999999999</v>
      </c>
      <c r="Y2046" s="6">
        <f>tbl_Raw_Data[[#This Row],[Net_Amount_Before_Tax]]+tbl_Raw_Data[[#This Row],[Tax_Amount]]</f>
        <v>211.93979999999999</v>
      </c>
      <c r="Z2046" s="6">
        <f t="shared" si="159"/>
        <v>1</v>
      </c>
    </row>
    <row r="2047" spans="1:26" x14ac:dyDescent="0.3">
      <c r="A2047" s="23" t="s">
        <v>3443</v>
      </c>
      <c r="B2047" s="34">
        <v>45887</v>
      </c>
      <c r="C2047" s="23" t="s">
        <v>1822</v>
      </c>
      <c r="D2047" s="23" t="s">
        <v>72</v>
      </c>
      <c r="E2047" s="23" t="s">
        <v>73</v>
      </c>
      <c r="F2047" s="23">
        <v>302021</v>
      </c>
      <c r="G2047" s="23" t="s">
        <v>256</v>
      </c>
      <c r="H2047" s="23" t="s">
        <v>257</v>
      </c>
      <c r="I2047" s="23" t="s">
        <v>22</v>
      </c>
      <c r="J2047" s="23" t="s">
        <v>258</v>
      </c>
      <c r="K2047" s="23" t="s">
        <v>57</v>
      </c>
      <c r="L2047" s="23">
        <v>2</v>
      </c>
      <c r="M2047" s="23">
        <v>65.27</v>
      </c>
      <c r="N2047" s="23">
        <v>10</v>
      </c>
      <c r="O2047" s="23">
        <v>5</v>
      </c>
      <c r="P2047" s="23" t="s">
        <v>25</v>
      </c>
      <c r="Q2047" s="23" t="s">
        <v>44</v>
      </c>
      <c r="R2047" s="23">
        <f t="shared" si="155"/>
        <v>1</v>
      </c>
      <c r="S2047" s="23" t="str">
        <f t="shared" si="156"/>
        <v>ORD102046_20250818_CUST02758_MED025</v>
      </c>
      <c r="T2047" s="23">
        <f t="shared" si="157"/>
        <v>1</v>
      </c>
      <c r="U2047" s="6">
        <f t="shared" si="158"/>
        <v>130.54</v>
      </c>
      <c r="V2047" s="6">
        <f>tbl_Raw_Data[[#This Row],[Discount_Pct]]*tbl_Raw_Data[[#This Row],[Gross_Amount]]/100</f>
        <v>13.053999999999998</v>
      </c>
      <c r="W2047" s="6">
        <f>tbl_Raw_Data[[#This Row],[Gross_Amount]]-tbl_Raw_Data[[#This Row],[Discount_Amount]]</f>
        <v>117.48599999999999</v>
      </c>
      <c r="X2047" s="6">
        <f>tbl_Raw_Data[[#This Row],[Net_Amount_Before_Tax]]*tbl_Raw_Data[[#This Row],[Tax_Pct]]/100</f>
        <v>5.8742999999999999</v>
      </c>
      <c r="Y2047" s="6">
        <f>tbl_Raw_Data[[#This Row],[Net_Amount_Before_Tax]]+tbl_Raw_Data[[#This Row],[Tax_Amount]]</f>
        <v>123.3603</v>
      </c>
      <c r="Z2047" s="6">
        <f t="shared" si="159"/>
        <v>0</v>
      </c>
    </row>
    <row r="2048" spans="1:26" x14ac:dyDescent="0.3">
      <c r="A2048" s="23" t="s">
        <v>3444</v>
      </c>
      <c r="B2048" s="34">
        <v>45376</v>
      </c>
      <c r="C2048" s="23" t="s">
        <v>3445</v>
      </c>
      <c r="D2048" s="23" t="s">
        <v>130</v>
      </c>
      <c r="E2048" s="23" t="s">
        <v>131</v>
      </c>
      <c r="F2048" s="23">
        <v>700102</v>
      </c>
      <c r="G2048" s="23" t="s">
        <v>145</v>
      </c>
      <c r="H2048" s="23" t="s">
        <v>146</v>
      </c>
      <c r="I2048" s="23" t="s">
        <v>147</v>
      </c>
      <c r="J2048" s="23" t="s">
        <v>148</v>
      </c>
      <c r="K2048" s="23" t="s">
        <v>24</v>
      </c>
      <c r="L2048" s="23">
        <v>6</v>
      </c>
      <c r="M2048" s="23">
        <v>103.41</v>
      </c>
      <c r="N2048" s="23">
        <v>0</v>
      </c>
      <c r="O2048" s="23">
        <v>5</v>
      </c>
      <c r="P2048" s="23" t="s">
        <v>89</v>
      </c>
      <c r="Q2048" s="23" t="s">
        <v>34</v>
      </c>
      <c r="R2048" s="23">
        <f t="shared" si="155"/>
        <v>1</v>
      </c>
      <c r="S2048" s="23" t="str">
        <f t="shared" si="156"/>
        <v>ORD102047_20240325_CUST02244_MED016</v>
      </c>
      <c r="T2048" s="23">
        <f t="shared" si="157"/>
        <v>1</v>
      </c>
      <c r="U2048" s="6">
        <f t="shared" si="158"/>
        <v>620.46</v>
      </c>
      <c r="V2048" s="6">
        <f>tbl_Raw_Data[[#This Row],[Discount_Pct]]*tbl_Raw_Data[[#This Row],[Gross_Amount]]/100</f>
        <v>0</v>
      </c>
      <c r="W2048" s="6">
        <f>tbl_Raw_Data[[#This Row],[Gross_Amount]]-tbl_Raw_Data[[#This Row],[Discount_Amount]]</f>
        <v>620.46</v>
      </c>
      <c r="X2048" s="6">
        <f>tbl_Raw_Data[[#This Row],[Net_Amount_Before_Tax]]*tbl_Raw_Data[[#This Row],[Tax_Pct]]/100</f>
        <v>31.023000000000003</v>
      </c>
      <c r="Y2048" s="6">
        <f>tbl_Raw_Data[[#This Row],[Net_Amount_Before_Tax]]+tbl_Raw_Data[[#This Row],[Tax_Amount]]</f>
        <v>651.48300000000006</v>
      </c>
      <c r="Z2048" s="6">
        <f t="shared" si="159"/>
        <v>1</v>
      </c>
    </row>
    <row r="2049" spans="1:26" x14ac:dyDescent="0.3">
      <c r="A2049" s="23" t="s">
        <v>3446</v>
      </c>
      <c r="B2049" s="34">
        <v>45547</v>
      </c>
      <c r="C2049" s="23" t="s">
        <v>647</v>
      </c>
      <c r="D2049" s="23" t="s">
        <v>159</v>
      </c>
      <c r="E2049" s="23" t="s">
        <v>47</v>
      </c>
      <c r="F2049" s="23">
        <v>400001</v>
      </c>
      <c r="G2049" s="23" t="s">
        <v>102</v>
      </c>
      <c r="H2049" s="23" t="s">
        <v>103</v>
      </c>
      <c r="I2049" s="23" t="s">
        <v>104</v>
      </c>
      <c r="J2049" s="23" t="s">
        <v>64</v>
      </c>
      <c r="K2049" s="23" t="s">
        <v>57</v>
      </c>
      <c r="L2049" s="23">
        <v>1</v>
      </c>
      <c r="M2049" s="23">
        <v>108.33</v>
      </c>
      <c r="N2049" s="23">
        <v>15</v>
      </c>
      <c r="O2049" s="23">
        <v>5</v>
      </c>
      <c r="P2049" s="23" t="s">
        <v>89</v>
      </c>
      <c r="Q2049" s="23" t="s">
        <v>34</v>
      </c>
      <c r="R2049" s="23">
        <f t="shared" si="155"/>
        <v>1</v>
      </c>
      <c r="S2049" s="23" t="str">
        <f t="shared" si="156"/>
        <v>ORD102048_20240912_CUST01780_MED029</v>
      </c>
      <c r="T2049" s="23">
        <f t="shared" si="157"/>
        <v>1</v>
      </c>
      <c r="U2049" s="6">
        <f t="shared" si="158"/>
        <v>108.33</v>
      </c>
      <c r="V2049" s="6">
        <f>tbl_Raw_Data[[#This Row],[Discount_Pct]]*tbl_Raw_Data[[#This Row],[Gross_Amount]]/100</f>
        <v>16.249500000000001</v>
      </c>
      <c r="W2049" s="6">
        <f>tbl_Raw_Data[[#This Row],[Gross_Amount]]-tbl_Raw_Data[[#This Row],[Discount_Amount]]</f>
        <v>92.080500000000001</v>
      </c>
      <c r="X2049" s="6">
        <f>tbl_Raw_Data[[#This Row],[Net_Amount_Before_Tax]]*tbl_Raw_Data[[#This Row],[Tax_Pct]]/100</f>
        <v>4.604025</v>
      </c>
      <c r="Y2049" s="6">
        <f>tbl_Raw_Data[[#This Row],[Net_Amount_Before_Tax]]+tbl_Raw_Data[[#This Row],[Tax_Amount]]</f>
        <v>96.684525000000008</v>
      </c>
      <c r="Z2049" s="6">
        <f t="shared" si="159"/>
        <v>4</v>
      </c>
    </row>
    <row r="2050" spans="1:26" x14ac:dyDescent="0.3">
      <c r="A2050" s="23" t="s">
        <v>3447</v>
      </c>
      <c r="B2050" s="34">
        <v>45970</v>
      </c>
      <c r="C2050" s="23" t="s">
        <v>3448</v>
      </c>
      <c r="D2050" s="23" t="s">
        <v>72</v>
      </c>
      <c r="E2050" s="23" t="s">
        <v>73</v>
      </c>
      <c r="F2050" s="23">
        <v>302019</v>
      </c>
      <c r="G2050" s="23" t="s">
        <v>94</v>
      </c>
      <c r="H2050" s="23" t="s">
        <v>95</v>
      </c>
      <c r="I2050" s="23" t="s">
        <v>84</v>
      </c>
      <c r="J2050" s="23" t="s">
        <v>42</v>
      </c>
      <c r="K2050" s="23" t="s">
        <v>24</v>
      </c>
      <c r="L2050" s="23">
        <v>1</v>
      </c>
      <c r="M2050" s="23">
        <v>77.900000000000006</v>
      </c>
      <c r="N2050" s="23">
        <v>5</v>
      </c>
      <c r="O2050" s="23">
        <v>12</v>
      </c>
      <c r="P2050" s="23" t="s">
        <v>43</v>
      </c>
      <c r="Q2050" s="23" t="s">
        <v>34</v>
      </c>
      <c r="R2050" s="23">
        <f t="shared" ref="R2050:R2113" si="160">COUNTIFS($A$2:$A$8001,A2050,$B$2:$B$8001,B2050,$C$2:$C$8001,C2050,$G$2:$G$8001,G2050)</f>
        <v>1</v>
      </c>
      <c r="S2050" s="23" t="str">
        <f t="shared" ref="S2050:S2113" si="161">A2050&amp;"_"&amp;TEXT(B2050,"yyyymmdd")&amp;"_"&amp;C2050&amp;"_"&amp;G2050</f>
        <v>ORD102049_20251109_CUST02475_MED021</v>
      </c>
      <c r="T2050" s="23">
        <f t="shared" ref="T2050:T2113" si="162">COUNTIF($S$2:$S$8001,S2050)</f>
        <v>1</v>
      </c>
      <c r="U2050" s="6">
        <f t="shared" ref="U2050:U2113" si="163">L2050*M2050</f>
        <v>77.900000000000006</v>
      </c>
      <c r="V2050" s="6">
        <f>tbl_Raw_Data[[#This Row],[Discount_Pct]]*tbl_Raw_Data[[#This Row],[Gross_Amount]]/100</f>
        <v>3.895</v>
      </c>
      <c r="W2050" s="6">
        <f>tbl_Raw_Data[[#This Row],[Gross_Amount]]-tbl_Raw_Data[[#This Row],[Discount_Amount]]</f>
        <v>74.00500000000001</v>
      </c>
      <c r="X2050" s="6">
        <f>tbl_Raw_Data[[#This Row],[Net_Amount_Before_Tax]]*tbl_Raw_Data[[#This Row],[Tax_Pct]]/100</f>
        <v>8.8806000000000012</v>
      </c>
      <c r="Y2050" s="6">
        <f>tbl_Raw_Data[[#This Row],[Net_Amount_Before_Tax]]+tbl_Raw_Data[[#This Row],[Tax_Amount]]</f>
        <v>82.885600000000011</v>
      </c>
      <c r="Z2050" s="6">
        <f t="shared" ref="Z2050:Z2113" si="164">COUNTIFS($C$2:$C$8001,C2050,$Q$2:$Q$8001,"Delivered")</f>
        <v>2</v>
      </c>
    </row>
    <row r="2051" spans="1:26" x14ac:dyDescent="0.3">
      <c r="A2051" s="23" t="s">
        <v>3449</v>
      </c>
      <c r="B2051" s="34">
        <v>45558</v>
      </c>
      <c r="C2051" s="23" t="s">
        <v>3450</v>
      </c>
      <c r="D2051" s="23" t="s">
        <v>37</v>
      </c>
      <c r="E2051" s="23" t="s">
        <v>38</v>
      </c>
      <c r="F2051" s="23">
        <v>452016</v>
      </c>
      <c r="G2051" s="23" t="s">
        <v>229</v>
      </c>
      <c r="H2051" s="23" t="s">
        <v>230</v>
      </c>
      <c r="I2051" s="23" t="s">
        <v>84</v>
      </c>
      <c r="J2051" s="23" t="s">
        <v>140</v>
      </c>
      <c r="K2051" s="23" t="s">
        <v>24</v>
      </c>
      <c r="L2051" s="23">
        <v>1</v>
      </c>
      <c r="M2051" s="23">
        <v>171.15</v>
      </c>
      <c r="N2051" s="23">
        <v>5</v>
      </c>
      <c r="O2051" s="23">
        <v>5</v>
      </c>
      <c r="P2051" s="23" t="s">
        <v>33</v>
      </c>
      <c r="Q2051" s="23" t="s">
        <v>26</v>
      </c>
      <c r="R2051" s="23">
        <f t="shared" si="160"/>
        <v>1</v>
      </c>
      <c r="S2051" s="23" t="str">
        <f t="shared" si="161"/>
        <v>ORD102050_20240923_CUST03297_MED022</v>
      </c>
      <c r="T2051" s="23">
        <f t="shared" si="162"/>
        <v>1</v>
      </c>
      <c r="U2051" s="6">
        <f t="shared" si="163"/>
        <v>171.15</v>
      </c>
      <c r="V2051" s="6">
        <f>tbl_Raw_Data[[#This Row],[Discount_Pct]]*tbl_Raw_Data[[#This Row],[Gross_Amount]]/100</f>
        <v>8.5574999999999992</v>
      </c>
      <c r="W2051" s="6">
        <f>tbl_Raw_Data[[#This Row],[Gross_Amount]]-tbl_Raw_Data[[#This Row],[Discount_Amount]]</f>
        <v>162.5925</v>
      </c>
      <c r="X2051" s="6">
        <f>tbl_Raw_Data[[#This Row],[Net_Amount_Before_Tax]]*tbl_Raw_Data[[#This Row],[Tax_Pct]]/100</f>
        <v>8.129624999999999</v>
      </c>
      <c r="Y2051" s="6">
        <f>tbl_Raw_Data[[#This Row],[Net_Amount_Before_Tax]]+tbl_Raw_Data[[#This Row],[Tax_Amount]]</f>
        <v>170.72212500000001</v>
      </c>
      <c r="Z2051" s="6">
        <f t="shared" si="164"/>
        <v>0</v>
      </c>
    </row>
    <row r="2052" spans="1:26" x14ac:dyDescent="0.3">
      <c r="A2052" s="23" t="s">
        <v>3449</v>
      </c>
      <c r="B2052" s="34">
        <v>45621</v>
      </c>
      <c r="C2052" s="23" t="s">
        <v>2987</v>
      </c>
      <c r="D2052" s="23" t="s">
        <v>123</v>
      </c>
      <c r="E2052" s="23" t="s">
        <v>101</v>
      </c>
      <c r="F2052" s="23">
        <v>226021</v>
      </c>
      <c r="G2052" s="23" t="s">
        <v>53</v>
      </c>
      <c r="H2052" s="23" t="s">
        <v>54</v>
      </c>
      <c r="I2052" s="23" t="s">
        <v>55</v>
      </c>
      <c r="J2052" s="23" t="s">
        <v>56</v>
      </c>
      <c r="K2052" s="23" t="s">
        <v>57</v>
      </c>
      <c r="L2052" s="23">
        <v>2</v>
      </c>
      <c r="M2052" s="23">
        <v>52.61</v>
      </c>
      <c r="N2052" s="23">
        <v>15</v>
      </c>
      <c r="O2052" s="23">
        <v>5</v>
      </c>
      <c r="P2052" s="23" t="s">
        <v>33</v>
      </c>
      <c r="Q2052" s="23" t="s">
        <v>90</v>
      </c>
      <c r="R2052" s="23">
        <f t="shared" si="160"/>
        <v>1</v>
      </c>
      <c r="S2052" s="23" t="str">
        <f t="shared" si="161"/>
        <v>ORD102050_20241125_CUST01537_MED020</v>
      </c>
      <c r="T2052" s="23">
        <f t="shared" si="162"/>
        <v>1</v>
      </c>
      <c r="U2052" s="6">
        <f t="shared" si="163"/>
        <v>105.22</v>
      </c>
      <c r="V2052" s="6">
        <f>tbl_Raw_Data[[#This Row],[Discount_Pct]]*tbl_Raw_Data[[#This Row],[Gross_Amount]]/100</f>
        <v>15.782999999999999</v>
      </c>
      <c r="W2052" s="6">
        <f>tbl_Raw_Data[[#This Row],[Gross_Amount]]-tbl_Raw_Data[[#This Row],[Discount_Amount]]</f>
        <v>89.436999999999998</v>
      </c>
      <c r="X2052" s="6">
        <f>tbl_Raw_Data[[#This Row],[Net_Amount_Before_Tax]]*tbl_Raw_Data[[#This Row],[Tax_Pct]]/100</f>
        <v>4.4718499999999999</v>
      </c>
      <c r="Y2052" s="6">
        <f>tbl_Raw_Data[[#This Row],[Net_Amount_Before_Tax]]+tbl_Raw_Data[[#This Row],[Tax_Amount]]</f>
        <v>93.908850000000001</v>
      </c>
      <c r="Z2052" s="6">
        <f t="shared" si="164"/>
        <v>0</v>
      </c>
    </row>
    <row r="2053" spans="1:26" x14ac:dyDescent="0.3">
      <c r="A2053" s="23" t="s">
        <v>3449</v>
      </c>
      <c r="B2053" s="34">
        <v>45346</v>
      </c>
      <c r="C2053" s="23" t="s">
        <v>1671</v>
      </c>
      <c r="D2053" s="23" t="s">
        <v>19</v>
      </c>
      <c r="E2053" s="23" t="s">
        <v>19</v>
      </c>
      <c r="F2053" s="23">
        <v>110085</v>
      </c>
      <c r="G2053" s="23" t="s">
        <v>124</v>
      </c>
      <c r="H2053" s="23" t="s">
        <v>125</v>
      </c>
      <c r="I2053" s="23" t="s">
        <v>104</v>
      </c>
      <c r="J2053" s="23" t="s">
        <v>114</v>
      </c>
      <c r="K2053" s="23" t="s">
        <v>24</v>
      </c>
      <c r="L2053" s="23">
        <v>1</v>
      </c>
      <c r="M2053" s="23">
        <v>128.56</v>
      </c>
      <c r="N2053" s="23">
        <v>10</v>
      </c>
      <c r="O2053" s="23">
        <v>5</v>
      </c>
      <c r="P2053" s="23" t="s">
        <v>25</v>
      </c>
      <c r="Q2053" s="23" t="s">
        <v>34</v>
      </c>
      <c r="R2053" s="23">
        <f t="shared" si="160"/>
        <v>1</v>
      </c>
      <c r="S2053" s="23" t="str">
        <f t="shared" si="161"/>
        <v>ORD102050_20240224_CUST00392_MED018</v>
      </c>
      <c r="T2053" s="23">
        <f t="shared" si="162"/>
        <v>1</v>
      </c>
      <c r="U2053" s="6">
        <f t="shared" si="163"/>
        <v>128.56</v>
      </c>
      <c r="V2053" s="6">
        <f>tbl_Raw_Data[[#This Row],[Discount_Pct]]*tbl_Raw_Data[[#This Row],[Gross_Amount]]/100</f>
        <v>12.856</v>
      </c>
      <c r="W2053" s="6">
        <f>tbl_Raw_Data[[#This Row],[Gross_Amount]]-tbl_Raw_Data[[#This Row],[Discount_Amount]]</f>
        <v>115.70400000000001</v>
      </c>
      <c r="X2053" s="6">
        <f>tbl_Raw_Data[[#This Row],[Net_Amount_Before_Tax]]*tbl_Raw_Data[[#This Row],[Tax_Pct]]/100</f>
        <v>5.7851999999999997</v>
      </c>
      <c r="Y2053" s="6">
        <f>tbl_Raw_Data[[#This Row],[Net_Amount_Before_Tax]]+tbl_Raw_Data[[#This Row],[Tax_Amount]]</f>
        <v>121.48920000000001</v>
      </c>
      <c r="Z2053" s="6">
        <f t="shared" si="164"/>
        <v>2</v>
      </c>
    </row>
    <row r="2054" spans="1:26" x14ac:dyDescent="0.3">
      <c r="A2054" s="23" t="s">
        <v>3451</v>
      </c>
      <c r="B2054" s="34">
        <v>45960</v>
      </c>
      <c r="C2054" s="23" t="s">
        <v>3168</v>
      </c>
      <c r="D2054" s="23" t="s">
        <v>72</v>
      </c>
      <c r="E2054" s="23" t="s">
        <v>73</v>
      </c>
      <c r="F2054" s="23">
        <v>302021</v>
      </c>
      <c r="G2054" s="23" t="s">
        <v>224</v>
      </c>
      <c r="H2054" s="23" t="s">
        <v>225</v>
      </c>
      <c r="I2054" s="23" t="s">
        <v>147</v>
      </c>
      <c r="J2054" s="23" t="s">
        <v>23</v>
      </c>
      <c r="K2054" s="23" t="s">
        <v>24</v>
      </c>
      <c r="L2054" s="23">
        <v>2</v>
      </c>
      <c r="M2054" s="23">
        <v>52.18</v>
      </c>
      <c r="N2054" s="23">
        <v>15</v>
      </c>
      <c r="O2054" s="23">
        <v>5</v>
      </c>
      <c r="P2054" s="23" t="s">
        <v>43</v>
      </c>
      <c r="Q2054" s="23" t="s">
        <v>34</v>
      </c>
      <c r="R2054" s="23">
        <f t="shared" si="160"/>
        <v>1</v>
      </c>
      <c r="S2054" s="23" t="str">
        <f t="shared" si="161"/>
        <v>ORD102053_20251030_CUST00912_MED015</v>
      </c>
      <c r="T2054" s="23">
        <f t="shared" si="162"/>
        <v>1</v>
      </c>
      <c r="U2054" s="6">
        <f t="shared" si="163"/>
        <v>104.36</v>
      </c>
      <c r="V2054" s="6">
        <f>tbl_Raw_Data[[#This Row],[Discount_Pct]]*tbl_Raw_Data[[#This Row],[Gross_Amount]]/100</f>
        <v>15.654000000000002</v>
      </c>
      <c r="W2054" s="6">
        <f>tbl_Raw_Data[[#This Row],[Gross_Amount]]-tbl_Raw_Data[[#This Row],[Discount_Amount]]</f>
        <v>88.706000000000003</v>
      </c>
      <c r="X2054" s="6">
        <f>tbl_Raw_Data[[#This Row],[Net_Amount_Before_Tax]]*tbl_Raw_Data[[#This Row],[Tax_Pct]]/100</f>
        <v>4.4353000000000007</v>
      </c>
      <c r="Y2054" s="6">
        <f>tbl_Raw_Data[[#This Row],[Net_Amount_Before_Tax]]+tbl_Raw_Data[[#This Row],[Tax_Amount]]</f>
        <v>93.141300000000001</v>
      </c>
      <c r="Z2054" s="6">
        <f t="shared" si="164"/>
        <v>3</v>
      </c>
    </row>
    <row r="2055" spans="1:26" x14ac:dyDescent="0.3">
      <c r="A2055" s="23" t="s">
        <v>3452</v>
      </c>
      <c r="B2055" s="34">
        <v>45804</v>
      </c>
      <c r="C2055" s="23" t="s">
        <v>3453</v>
      </c>
      <c r="D2055" s="23" t="s">
        <v>142</v>
      </c>
      <c r="E2055" s="23" t="s">
        <v>81</v>
      </c>
      <c r="F2055" s="23">
        <v>380015</v>
      </c>
      <c r="G2055" s="23" t="s">
        <v>185</v>
      </c>
      <c r="H2055" s="23" t="s">
        <v>186</v>
      </c>
      <c r="I2055" s="23" t="s">
        <v>76</v>
      </c>
      <c r="J2055" s="23" t="s">
        <v>187</v>
      </c>
      <c r="K2055" s="23" t="s">
        <v>57</v>
      </c>
      <c r="L2055" s="23">
        <v>2</v>
      </c>
      <c r="M2055" s="23">
        <v>98.94</v>
      </c>
      <c r="N2055" s="23">
        <v>5</v>
      </c>
      <c r="O2055" s="23">
        <v>5</v>
      </c>
      <c r="P2055" s="23" t="s">
        <v>33</v>
      </c>
      <c r="Q2055" s="23" t="s">
        <v>34</v>
      </c>
      <c r="R2055" s="23">
        <f t="shared" si="160"/>
        <v>1</v>
      </c>
      <c r="S2055" s="23" t="str">
        <f t="shared" si="161"/>
        <v>ORD102054_20250527_CUST00287_MED009</v>
      </c>
      <c r="T2055" s="23">
        <f t="shared" si="162"/>
        <v>1</v>
      </c>
      <c r="U2055" s="6">
        <f t="shared" si="163"/>
        <v>197.88</v>
      </c>
      <c r="V2055" s="6">
        <f>tbl_Raw_Data[[#This Row],[Discount_Pct]]*tbl_Raw_Data[[#This Row],[Gross_Amount]]/100</f>
        <v>9.8940000000000001</v>
      </c>
      <c r="W2055" s="6">
        <f>tbl_Raw_Data[[#This Row],[Gross_Amount]]-tbl_Raw_Data[[#This Row],[Discount_Amount]]</f>
        <v>187.98599999999999</v>
      </c>
      <c r="X2055" s="6">
        <f>tbl_Raw_Data[[#This Row],[Net_Amount_Before_Tax]]*tbl_Raw_Data[[#This Row],[Tax_Pct]]/100</f>
        <v>9.3993000000000002</v>
      </c>
      <c r="Y2055" s="6">
        <f>tbl_Raw_Data[[#This Row],[Net_Amount_Before_Tax]]+tbl_Raw_Data[[#This Row],[Tax_Amount]]</f>
        <v>197.3853</v>
      </c>
      <c r="Z2055" s="6">
        <f t="shared" si="164"/>
        <v>4</v>
      </c>
    </row>
    <row r="2056" spans="1:26" x14ac:dyDescent="0.3">
      <c r="A2056" s="23" t="s">
        <v>3454</v>
      </c>
      <c r="B2056" s="34">
        <v>45519</v>
      </c>
      <c r="C2056" s="23" t="s">
        <v>515</v>
      </c>
      <c r="D2056" s="23" t="s">
        <v>142</v>
      </c>
      <c r="E2056" s="23" t="s">
        <v>81</v>
      </c>
      <c r="F2056" s="23">
        <v>380015</v>
      </c>
      <c r="G2056" s="23" t="s">
        <v>39</v>
      </c>
      <c r="H2056" s="23" t="s">
        <v>40</v>
      </c>
      <c r="I2056" s="23" t="s">
        <v>41</v>
      </c>
      <c r="J2056" s="23" t="s">
        <v>42</v>
      </c>
      <c r="K2056" s="23" t="s">
        <v>24</v>
      </c>
      <c r="L2056" s="23">
        <v>1</v>
      </c>
      <c r="M2056" s="23">
        <v>27.11</v>
      </c>
      <c r="N2056" s="23">
        <v>10</v>
      </c>
      <c r="O2056" s="23">
        <v>12</v>
      </c>
      <c r="P2056" s="23" t="s">
        <v>89</v>
      </c>
      <c r="Q2056" s="23" t="s">
        <v>44</v>
      </c>
      <c r="R2056" s="23">
        <f t="shared" si="160"/>
        <v>1</v>
      </c>
      <c r="S2056" s="23" t="str">
        <f t="shared" si="161"/>
        <v>ORD102055_20240815_CUST01411_MED001</v>
      </c>
      <c r="T2056" s="23">
        <f t="shared" si="162"/>
        <v>1</v>
      </c>
      <c r="U2056" s="6">
        <f t="shared" si="163"/>
        <v>27.11</v>
      </c>
      <c r="V2056" s="6">
        <f>tbl_Raw_Data[[#This Row],[Discount_Pct]]*tbl_Raw_Data[[#This Row],[Gross_Amount]]/100</f>
        <v>2.7110000000000003</v>
      </c>
      <c r="W2056" s="6">
        <f>tbl_Raw_Data[[#This Row],[Gross_Amount]]-tbl_Raw_Data[[#This Row],[Discount_Amount]]</f>
        <v>24.399000000000001</v>
      </c>
      <c r="X2056" s="6">
        <f>tbl_Raw_Data[[#This Row],[Net_Amount_Before_Tax]]*tbl_Raw_Data[[#This Row],[Tax_Pct]]/100</f>
        <v>2.92788</v>
      </c>
      <c r="Y2056" s="6">
        <f>tbl_Raw_Data[[#This Row],[Net_Amount_Before_Tax]]+tbl_Raw_Data[[#This Row],[Tax_Amount]]</f>
        <v>27.326880000000003</v>
      </c>
      <c r="Z2056" s="6">
        <f t="shared" si="164"/>
        <v>0</v>
      </c>
    </row>
    <row r="2057" spans="1:26" x14ac:dyDescent="0.3">
      <c r="A2057" s="23" t="s">
        <v>3454</v>
      </c>
      <c r="B2057" s="34">
        <v>45410</v>
      </c>
      <c r="C2057" s="23" t="s">
        <v>3455</v>
      </c>
      <c r="D2057" s="23" t="s">
        <v>130</v>
      </c>
      <c r="E2057" s="23" t="s">
        <v>131</v>
      </c>
      <c r="F2057" s="23">
        <v>700102</v>
      </c>
      <c r="G2057" s="23" t="s">
        <v>68</v>
      </c>
      <c r="H2057" s="23" t="s">
        <v>69</v>
      </c>
      <c r="I2057" s="23" t="s">
        <v>55</v>
      </c>
      <c r="J2057" s="23" t="s">
        <v>56</v>
      </c>
      <c r="K2057" s="23" t="s">
        <v>24</v>
      </c>
      <c r="L2057" s="23">
        <v>2</v>
      </c>
      <c r="M2057" s="23">
        <v>30.58</v>
      </c>
      <c r="N2057" s="23">
        <v>20</v>
      </c>
      <c r="O2057" s="23">
        <v>5</v>
      </c>
      <c r="P2057" s="23" t="s">
        <v>25</v>
      </c>
      <c r="Q2057" s="23" t="s">
        <v>34</v>
      </c>
      <c r="R2057" s="23">
        <f t="shared" si="160"/>
        <v>1</v>
      </c>
      <c r="S2057" s="23" t="str">
        <f t="shared" si="161"/>
        <v>ORD102055_20240428_CUST02813_MED003</v>
      </c>
      <c r="T2057" s="23">
        <f t="shared" si="162"/>
        <v>1</v>
      </c>
      <c r="U2057" s="6">
        <f t="shared" si="163"/>
        <v>61.16</v>
      </c>
      <c r="V2057" s="6">
        <f>tbl_Raw_Data[[#This Row],[Discount_Pct]]*tbl_Raw_Data[[#This Row],[Gross_Amount]]/100</f>
        <v>12.231999999999998</v>
      </c>
      <c r="W2057" s="6">
        <f>tbl_Raw_Data[[#This Row],[Gross_Amount]]-tbl_Raw_Data[[#This Row],[Discount_Amount]]</f>
        <v>48.927999999999997</v>
      </c>
      <c r="X2057" s="6">
        <f>tbl_Raw_Data[[#This Row],[Net_Amount_Before_Tax]]*tbl_Raw_Data[[#This Row],[Tax_Pct]]/100</f>
        <v>2.4463999999999997</v>
      </c>
      <c r="Y2057" s="6">
        <f>tbl_Raw_Data[[#This Row],[Net_Amount_Before_Tax]]+tbl_Raw_Data[[#This Row],[Tax_Amount]]</f>
        <v>51.374399999999994</v>
      </c>
      <c r="Z2057" s="6">
        <f t="shared" si="164"/>
        <v>2</v>
      </c>
    </row>
    <row r="2058" spans="1:26" x14ac:dyDescent="0.3">
      <c r="A2058" s="23" t="s">
        <v>3456</v>
      </c>
      <c r="B2058" s="34">
        <v>45699</v>
      </c>
      <c r="C2058" s="23" t="s">
        <v>342</v>
      </c>
      <c r="D2058" s="23" t="s">
        <v>80</v>
      </c>
      <c r="E2058" s="23" t="s">
        <v>81</v>
      </c>
      <c r="F2058" s="23">
        <v>395010</v>
      </c>
      <c r="G2058" s="23" t="s">
        <v>192</v>
      </c>
      <c r="H2058" s="23" t="s">
        <v>193</v>
      </c>
      <c r="I2058" s="23" t="s">
        <v>41</v>
      </c>
      <c r="J2058" s="23" t="s">
        <v>194</v>
      </c>
      <c r="K2058" s="23" t="s">
        <v>24</v>
      </c>
      <c r="L2058" s="23">
        <v>1</v>
      </c>
      <c r="M2058" s="23">
        <v>33.36</v>
      </c>
      <c r="N2058" s="23">
        <v>0</v>
      </c>
      <c r="O2058" s="23">
        <v>5</v>
      </c>
      <c r="P2058" s="23" t="s">
        <v>33</v>
      </c>
      <c r="Q2058" s="23" t="s">
        <v>34</v>
      </c>
      <c r="R2058" s="23">
        <f t="shared" si="160"/>
        <v>1</v>
      </c>
      <c r="S2058" s="23" t="str">
        <f t="shared" si="161"/>
        <v>ORD102057_20250211_CUST00469_MED002</v>
      </c>
      <c r="T2058" s="23">
        <f t="shared" si="162"/>
        <v>1</v>
      </c>
      <c r="U2058" s="6">
        <f t="shared" si="163"/>
        <v>33.36</v>
      </c>
      <c r="V2058" s="6">
        <f>tbl_Raw_Data[[#This Row],[Discount_Pct]]*tbl_Raw_Data[[#This Row],[Gross_Amount]]/100</f>
        <v>0</v>
      </c>
      <c r="W2058" s="6">
        <f>tbl_Raw_Data[[#This Row],[Gross_Amount]]-tbl_Raw_Data[[#This Row],[Discount_Amount]]</f>
        <v>33.36</v>
      </c>
      <c r="X2058" s="6">
        <f>tbl_Raw_Data[[#This Row],[Net_Amount_Before_Tax]]*tbl_Raw_Data[[#This Row],[Tax_Pct]]/100</f>
        <v>1.6680000000000001</v>
      </c>
      <c r="Y2058" s="6">
        <f>tbl_Raw_Data[[#This Row],[Net_Amount_Before_Tax]]+tbl_Raw_Data[[#This Row],[Tax_Amount]]</f>
        <v>35.027999999999999</v>
      </c>
      <c r="Z2058" s="6">
        <f t="shared" si="164"/>
        <v>3</v>
      </c>
    </row>
    <row r="2059" spans="1:26" x14ac:dyDescent="0.3">
      <c r="A2059" s="23" t="s">
        <v>3456</v>
      </c>
      <c r="B2059" s="34">
        <v>45422</v>
      </c>
      <c r="C2059" s="23" t="s">
        <v>3196</v>
      </c>
      <c r="D2059" s="23" t="s">
        <v>28</v>
      </c>
      <c r="E2059" s="23" t="s">
        <v>29</v>
      </c>
      <c r="F2059" s="23">
        <v>500032</v>
      </c>
      <c r="G2059" s="23" t="s">
        <v>30</v>
      </c>
      <c r="H2059" s="23" t="s">
        <v>31</v>
      </c>
      <c r="I2059" s="23" t="s">
        <v>32</v>
      </c>
      <c r="J2059" s="23" t="s">
        <v>23</v>
      </c>
      <c r="K2059" s="23" t="s">
        <v>24</v>
      </c>
      <c r="L2059" s="23">
        <v>1</v>
      </c>
      <c r="M2059" s="23">
        <v>121.96</v>
      </c>
      <c r="N2059" s="23">
        <v>0</v>
      </c>
      <c r="O2059" s="23">
        <v>18</v>
      </c>
      <c r="P2059" s="23" t="s">
        <v>43</v>
      </c>
      <c r="Q2059" s="23" t="s">
        <v>34</v>
      </c>
      <c r="R2059" s="23">
        <f t="shared" si="160"/>
        <v>1</v>
      </c>
      <c r="S2059" s="23" t="str">
        <f t="shared" si="161"/>
        <v>ORD102057_20240510_CUST02301_MED017</v>
      </c>
      <c r="T2059" s="23">
        <f t="shared" si="162"/>
        <v>1</v>
      </c>
      <c r="U2059" s="6">
        <f t="shared" si="163"/>
        <v>121.96</v>
      </c>
      <c r="V2059" s="6">
        <f>tbl_Raw_Data[[#This Row],[Discount_Pct]]*tbl_Raw_Data[[#This Row],[Gross_Amount]]/100</f>
        <v>0</v>
      </c>
      <c r="W2059" s="6">
        <f>tbl_Raw_Data[[#This Row],[Gross_Amount]]-tbl_Raw_Data[[#This Row],[Discount_Amount]]</f>
        <v>121.96</v>
      </c>
      <c r="X2059" s="6">
        <f>tbl_Raw_Data[[#This Row],[Net_Amount_Before_Tax]]*tbl_Raw_Data[[#This Row],[Tax_Pct]]/100</f>
        <v>21.952799999999996</v>
      </c>
      <c r="Y2059" s="6">
        <f>tbl_Raw_Data[[#This Row],[Net_Amount_Before_Tax]]+tbl_Raw_Data[[#This Row],[Tax_Amount]]</f>
        <v>143.9128</v>
      </c>
      <c r="Z2059" s="6">
        <f t="shared" si="164"/>
        <v>3</v>
      </c>
    </row>
    <row r="2060" spans="1:26" x14ac:dyDescent="0.3">
      <c r="A2060" s="23" t="s">
        <v>3457</v>
      </c>
      <c r="B2060" s="34">
        <v>45934</v>
      </c>
      <c r="C2060" s="23" t="s">
        <v>3458</v>
      </c>
      <c r="D2060" s="23" t="s">
        <v>159</v>
      </c>
      <c r="E2060" s="23" t="s">
        <v>47</v>
      </c>
      <c r="F2060" s="23">
        <v>400069</v>
      </c>
      <c r="G2060" s="23" t="s">
        <v>315</v>
      </c>
      <c r="H2060" s="23" t="s">
        <v>316</v>
      </c>
      <c r="I2060" s="23" t="s">
        <v>50</v>
      </c>
      <c r="J2060" s="23" t="s">
        <v>114</v>
      </c>
      <c r="K2060" s="23" t="s">
        <v>24</v>
      </c>
      <c r="L2060" s="23">
        <v>1</v>
      </c>
      <c r="M2060" s="23">
        <v>106.55</v>
      </c>
      <c r="N2060" s="23">
        <v>15</v>
      </c>
      <c r="O2060" s="23">
        <v>12</v>
      </c>
      <c r="P2060" s="23" t="s">
        <v>25</v>
      </c>
      <c r="Q2060" s="23" t="s">
        <v>90</v>
      </c>
      <c r="R2060" s="23">
        <f t="shared" si="160"/>
        <v>1</v>
      </c>
      <c r="S2060" s="23" t="str">
        <f t="shared" si="161"/>
        <v>ORD102059_20251004_CUST01750_MED012</v>
      </c>
      <c r="T2060" s="23">
        <f t="shared" si="162"/>
        <v>1</v>
      </c>
      <c r="U2060" s="6">
        <f t="shared" si="163"/>
        <v>106.55</v>
      </c>
      <c r="V2060" s="6">
        <f>tbl_Raw_Data[[#This Row],[Discount_Pct]]*tbl_Raw_Data[[#This Row],[Gross_Amount]]/100</f>
        <v>15.9825</v>
      </c>
      <c r="W2060" s="6">
        <f>tbl_Raw_Data[[#This Row],[Gross_Amount]]-tbl_Raw_Data[[#This Row],[Discount_Amount]]</f>
        <v>90.567499999999995</v>
      </c>
      <c r="X2060" s="6">
        <f>tbl_Raw_Data[[#This Row],[Net_Amount_Before_Tax]]*tbl_Raw_Data[[#This Row],[Tax_Pct]]/100</f>
        <v>10.8681</v>
      </c>
      <c r="Y2060" s="6">
        <f>tbl_Raw_Data[[#This Row],[Net_Amount_Before_Tax]]+tbl_Raw_Data[[#This Row],[Tax_Amount]]</f>
        <v>101.43559999999999</v>
      </c>
      <c r="Z2060" s="6">
        <f t="shared" si="164"/>
        <v>0</v>
      </c>
    </row>
    <row r="2061" spans="1:26" x14ac:dyDescent="0.3">
      <c r="A2061" s="23" t="s">
        <v>3459</v>
      </c>
      <c r="B2061" s="34">
        <v>45737</v>
      </c>
      <c r="C2061" s="23" t="s">
        <v>3460</v>
      </c>
      <c r="D2061" s="23" t="s">
        <v>46</v>
      </c>
      <c r="E2061" s="23" t="s">
        <v>47</v>
      </c>
      <c r="F2061" s="23">
        <v>411038</v>
      </c>
      <c r="G2061" s="23" t="s">
        <v>74</v>
      </c>
      <c r="H2061" s="23" t="s">
        <v>75</v>
      </c>
      <c r="I2061" s="23" t="s">
        <v>76</v>
      </c>
      <c r="J2061" s="23" t="s">
        <v>77</v>
      </c>
      <c r="K2061" s="23" t="s">
        <v>57</v>
      </c>
      <c r="L2061" s="23">
        <v>5</v>
      </c>
      <c r="M2061" s="23">
        <v>67.48</v>
      </c>
      <c r="N2061" s="23">
        <v>10</v>
      </c>
      <c r="O2061" s="23">
        <v>5</v>
      </c>
      <c r="P2061" s="23" t="s">
        <v>33</v>
      </c>
      <c r="Q2061" s="23" t="s">
        <v>34</v>
      </c>
      <c r="R2061" s="23">
        <f t="shared" si="160"/>
        <v>1</v>
      </c>
      <c r="S2061" s="23" t="str">
        <f t="shared" si="161"/>
        <v>ORD102060_20250321_CUST03078_MED008</v>
      </c>
      <c r="T2061" s="23">
        <f t="shared" si="162"/>
        <v>1</v>
      </c>
      <c r="U2061" s="6">
        <f t="shared" si="163"/>
        <v>337.40000000000003</v>
      </c>
      <c r="V2061" s="6">
        <f>tbl_Raw_Data[[#This Row],[Discount_Pct]]*tbl_Raw_Data[[#This Row],[Gross_Amount]]/100</f>
        <v>33.74</v>
      </c>
      <c r="W2061" s="6">
        <f>tbl_Raw_Data[[#This Row],[Gross_Amount]]-tbl_Raw_Data[[#This Row],[Discount_Amount]]</f>
        <v>303.66000000000003</v>
      </c>
      <c r="X2061" s="6">
        <f>tbl_Raw_Data[[#This Row],[Net_Amount_Before_Tax]]*tbl_Raw_Data[[#This Row],[Tax_Pct]]/100</f>
        <v>15.183000000000002</v>
      </c>
      <c r="Y2061" s="6">
        <f>tbl_Raw_Data[[#This Row],[Net_Amount_Before_Tax]]+tbl_Raw_Data[[#This Row],[Tax_Amount]]</f>
        <v>318.84300000000002</v>
      </c>
      <c r="Z2061" s="6">
        <f t="shared" si="164"/>
        <v>2</v>
      </c>
    </row>
    <row r="2062" spans="1:26" x14ac:dyDescent="0.3">
      <c r="A2062" s="23" t="s">
        <v>3461</v>
      </c>
      <c r="B2062" s="34">
        <v>45604</v>
      </c>
      <c r="C2062" s="23" t="s">
        <v>3462</v>
      </c>
      <c r="D2062" s="23" t="s">
        <v>92</v>
      </c>
      <c r="E2062" s="23" t="s">
        <v>93</v>
      </c>
      <c r="F2062" s="23">
        <v>560038</v>
      </c>
      <c r="G2062" s="23" t="s">
        <v>102</v>
      </c>
      <c r="H2062" s="23" t="s">
        <v>103</v>
      </c>
      <c r="I2062" s="23" t="s">
        <v>104</v>
      </c>
      <c r="J2062" s="23" t="s">
        <v>64</v>
      </c>
      <c r="K2062" s="23" t="s">
        <v>57</v>
      </c>
      <c r="L2062" s="23">
        <v>1</v>
      </c>
      <c r="M2062" s="23">
        <v>97.88</v>
      </c>
      <c r="N2062" s="23">
        <v>20</v>
      </c>
      <c r="O2062" s="23">
        <v>18</v>
      </c>
      <c r="P2062" s="23" t="s">
        <v>33</v>
      </c>
      <c r="Q2062" s="23" t="s">
        <v>34</v>
      </c>
      <c r="R2062" s="23">
        <f t="shared" si="160"/>
        <v>1</v>
      </c>
      <c r="S2062" s="23" t="str">
        <f t="shared" si="161"/>
        <v>ORD102061_20241108_CUST02684_MED029</v>
      </c>
      <c r="T2062" s="23">
        <f t="shared" si="162"/>
        <v>1</v>
      </c>
      <c r="U2062" s="6">
        <f t="shared" si="163"/>
        <v>97.88</v>
      </c>
      <c r="V2062" s="6">
        <f>tbl_Raw_Data[[#This Row],[Discount_Pct]]*tbl_Raw_Data[[#This Row],[Gross_Amount]]/100</f>
        <v>19.576000000000001</v>
      </c>
      <c r="W2062" s="6">
        <f>tbl_Raw_Data[[#This Row],[Gross_Amount]]-tbl_Raw_Data[[#This Row],[Discount_Amount]]</f>
        <v>78.304000000000002</v>
      </c>
      <c r="X2062" s="6">
        <f>tbl_Raw_Data[[#This Row],[Net_Amount_Before_Tax]]*tbl_Raw_Data[[#This Row],[Tax_Pct]]/100</f>
        <v>14.094720000000001</v>
      </c>
      <c r="Y2062" s="6">
        <f>tbl_Raw_Data[[#This Row],[Net_Amount_Before_Tax]]+tbl_Raw_Data[[#This Row],[Tax_Amount]]</f>
        <v>92.398719999999997</v>
      </c>
      <c r="Z2062" s="6">
        <f t="shared" si="164"/>
        <v>1</v>
      </c>
    </row>
    <row r="2063" spans="1:26" x14ac:dyDescent="0.3">
      <c r="A2063" s="23" t="s">
        <v>3461</v>
      </c>
      <c r="B2063" s="34">
        <v>45382</v>
      </c>
      <c r="C2063" s="23" t="s">
        <v>3463</v>
      </c>
      <c r="D2063" s="23" t="s">
        <v>28</v>
      </c>
      <c r="E2063" s="23" t="s">
        <v>29</v>
      </c>
      <c r="F2063" s="23">
        <v>500081</v>
      </c>
      <c r="G2063" s="23" t="s">
        <v>39</v>
      </c>
      <c r="H2063" s="23" t="s">
        <v>40</v>
      </c>
      <c r="I2063" s="23" t="s">
        <v>41</v>
      </c>
      <c r="J2063" s="23" t="s">
        <v>42</v>
      </c>
      <c r="K2063" s="23" t="s">
        <v>24</v>
      </c>
      <c r="L2063" s="23">
        <v>1</v>
      </c>
      <c r="M2063" s="23">
        <v>32.229999999999997</v>
      </c>
      <c r="N2063" s="23">
        <v>10</v>
      </c>
      <c r="O2063" s="23">
        <v>5</v>
      </c>
      <c r="P2063" s="23" t="s">
        <v>33</v>
      </c>
      <c r="Q2063" s="23" t="s">
        <v>34</v>
      </c>
      <c r="R2063" s="23">
        <f t="shared" si="160"/>
        <v>1</v>
      </c>
      <c r="S2063" s="23" t="str">
        <f t="shared" si="161"/>
        <v>ORD102061_20240331_CUST01364_MED001</v>
      </c>
      <c r="T2063" s="23">
        <f t="shared" si="162"/>
        <v>1</v>
      </c>
      <c r="U2063" s="6">
        <f t="shared" si="163"/>
        <v>32.229999999999997</v>
      </c>
      <c r="V2063" s="6">
        <f>tbl_Raw_Data[[#This Row],[Discount_Pct]]*tbl_Raw_Data[[#This Row],[Gross_Amount]]/100</f>
        <v>3.2229999999999994</v>
      </c>
      <c r="W2063" s="6">
        <f>tbl_Raw_Data[[#This Row],[Gross_Amount]]-tbl_Raw_Data[[#This Row],[Discount_Amount]]</f>
        <v>29.006999999999998</v>
      </c>
      <c r="X2063" s="6">
        <f>tbl_Raw_Data[[#This Row],[Net_Amount_Before_Tax]]*tbl_Raw_Data[[#This Row],[Tax_Pct]]/100</f>
        <v>1.45035</v>
      </c>
      <c r="Y2063" s="6">
        <f>tbl_Raw_Data[[#This Row],[Net_Amount_Before_Tax]]+tbl_Raw_Data[[#This Row],[Tax_Amount]]</f>
        <v>30.457349999999998</v>
      </c>
      <c r="Z2063" s="6">
        <f t="shared" si="164"/>
        <v>3</v>
      </c>
    </row>
    <row r="2064" spans="1:26" x14ac:dyDescent="0.3">
      <c r="A2064" s="23" t="s">
        <v>3464</v>
      </c>
      <c r="B2064" s="34">
        <v>45650</v>
      </c>
      <c r="C2064" s="23" t="s">
        <v>3465</v>
      </c>
      <c r="D2064" s="23" t="s">
        <v>130</v>
      </c>
      <c r="E2064" s="23" t="s">
        <v>131</v>
      </c>
      <c r="F2064" s="23">
        <v>700001</v>
      </c>
      <c r="G2064" s="23" t="s">
        <v>68</v>
      </c>
      <c r="H2064" s="23" t="s">
        <v>69</v>
      </c>
      <c r="I2064" s="23" t="s">
        <v>55</v>
      </c>
      <c r="J2064" s="23" t="s">
        <v>56</v>
      </c>
      <c r="K2064" s="23" t="s">
        <v>24</v>
      </c>
      <c r="L2064" s="23">
        <v>2</v>
      </c>
      <c r="M2064" s="23">
        <v>27.74</v>
      </c>
      <c r="N2064" s="23">
        <v>0</v>
      </c>
      <c r="O2064" s="23">
        <v>5</v>
      </c>
      <c r="P2064" s="23" t="s">
        <v>58</v>
      </c>
      <c r="Q2064" s="23" t="s">
        <v>34</v>
      </c>
      <c r="R2064" s="23">
        <f t="shared" si="160"/>
        <v>1</v>
      </c>
      <c r="S2064" s="23" t="str">
        <f t="shared" si="161"/>
        <v>ORD102063_20241224_CUST02287_MED003</v>
      </c>
      <c r="T2064" s="23">
        <f t="shared" si="162"/>
        <v>1</v>
      </c>
      <c r="U2064" s="6">
        <f t="shared" si="163"/>
        <v>55.48</v>
      </c>
      <c r="V2064" s="6">
        <f>tbl_Raw_Data[[#This Row],[Discount_Pct]]*tbl_Raw_Data[[#This Row],[Gross_Amount]]/100</f>
        <v>0</v>
      </c>
      <c r="W2064" s="6">
        <f>tbl_Raw_Data[[#This Row],[Gross_Amount]]-tbl_Raw_Data[[#This Row],[Discount_Amount]]</f>
        <v>55.48</v>
      </c>
      <c r="X2064" s="6">
        <f>tbl_Raw_Data[[#This Row],[Net_Amount_Before_Tax]]*tbl_Raw_Data[[#This Row],[Tax_Pct]]/100</f>
        <v>2.7739999999999996</v>
      </c>
      <c r="Y2064" s="6">
        <f>tbl_Raw_Data[[#This Row],[Net_Amount_Before_Tax]]+tbl_Raw_Data[[#This Row],[Tax_Amount]]</f>
        <v>58.253999999999998</v>
      </c>
      <c r="Z2064" s="6">
        <f t="shared" si="164"/>
        <v>2</v>
      </c>
    </row>
    <row r="2065" spans="1:26" x14ac:dyDescent="0.3">
      <c r="A2065" s="23" t="s">
        <v>3466</v>
      </c>
      <c r="B2065" s="34">
        <v>45976</v>
      </c>
      <c r="C2065" s="23" t="s">
        <v>3467</v>
      </c>
      <c r="D2065" s="23" t="s">
        <v>130</v>
      </c>
      <c r="E2065" s="23" t="s">
        <v>131</v>
      </c>
      <c r="F2065" s="23">
        <v>700091</v>
      </c>
      <c r="G2065" s="23" t="s">
        <v>224</v>
      </c>
      <c r="H2065" s="23" t="s">
        <v>225</v>
      </c>
      <c r="I2065" s="23" t="s">
        <v>147</v>
      </c>
      <c r="J2065" s="23" t="s">
        <v>23</v>
      </c>
      <c r="K2065" s="23" t="s">
        <v>24</v>
      </c>
      <c r="L2065" s="23">
        <v>6</v>
      </c>
      <c r="M2065" s="23">
        <v>48.84</v>
      </c>
      <c r="N2065" s="23">
        <v>10</v>
      </c>
      <c r="O2065" s="23">
        <v>18</v>
      </c>
      <c r="P2065" s="23" t="s">
        <v>65</v>
      </c>
      <c r="Q2065" s="23" t="s">
        <v>26</v>
      </c>
      <c r="R2065" s="23">
        <f t="shared" si="160"/>
        <v>1</v>
      </c>
      <c r="S2065" s="23" t="str">
        <f t="shared" si="161"/>
        <v>ORD102064_20251115_CUST00751_MED015</v>
      </c>
      <c r="T2065" s="23">
        <f t="shared" si="162"/>
        <v>1</v>
      </c>
      <c r="U2065" s="6">
        <f t="shared" si="163"/>
        <v>293.04000000000002</v>
      </c>
      <c r="V2065" s="6">
        <f>tbl_Raw_Data[[#This Row],[Discount_Pct]]*tbl_Raw_Data[[#This Row],[Gross_Amount]]/100</f>
        <v>29.304000000000002</v>
      </c>
      <c r="W2065" s="6">
        <f>tbl_Raw_Data[[#This Row],[Gross_Amount]]-tbl_Raw_Data[[#This Row],[Discount_Amount]]</f>
        <v>263.73599999999999</v>
      </c>
      <c r="X2065" s="6">
        <f>tbl_Raw_Data[[#This Row],[Net_Amount_Before_Tax]]*tbl_Raw_Data[[#This Row],[Tax_Pct]]/100</f>
        <v>47.472479999999997</v>
      </c>
      <c r="Y2065" s="6">
        <f>tbl_Raw_Data[[#This Row],[Net_Amount_Before_Tax]]+tbl_Raw_Data[[#This Row],[Tax_Amount]]</f>
        <v>311.20848000000001</v>
      </c>
      <c r="Z2065" s="6">
        <f t="shared" si="164"/>
        <v>2</v>
      </c>
    </row>
    <row r="2066" spans="1:26" x14ac:dyDescent="0.3">
      <c r="A2066" s="23" t="s">
        <v>3468</v>
      </c>
      <c r="B2066" s="34">
        <v>45425</v>
      </c>
      <c r="C2066" s="23" t="s">
        <v>3121</v>
      </c>
      <c r="D2066" s="23" t="s">
        <v>159</v>
      </c>
      <c r="E2066" s="23" t="s">
        <v>47</v>
      </c>
      <c r="F2066" s="23">
        <v>400076</v>
      </c>
      <c r="G2066" s="23" t="s">
        <v>283</v>
      </c>
      <c r="H2066" s="23" t="s">
        <v>284</v>
      </c>
      <c r="I2066" s="23" t="s">
        <v>104</v>
      </c>
      <c r="J2066" s="23" t="s">
        <v>42</v>
      </c>
      <c r="K2066" s="23" t="s">
        <v>57</v>
      </c>
      <c r="L2066" s="23">
        <v>2</v>
      </c>
      <c r="M2066" s="23">
        <v>284.81</v>
      </c>
      <c r="N2066" s="23">
        <v>20</v>
      </c>
      <c r="O2066" s="23">
        <v>12</v>
      </c>
      <c r="P2066" s="23" t="s">
        <v>89</v>
      </c>
      <c r="Q2066" s="23" t="s">
        <v>34</v>
      </c>
      <c r="R2066" s="23">
        <f t="shared" si="160"/>
        <v>1</v>
      </c>
      <c r="S2066" s="23" t="str">
        <f t="shared" si="161"/>
        <v>ORD102065_20240513_CUST01131_MED030</v>
      </c>
      <c r="T2066" s="23">
        <f t="shared" si="162"/>
        <v>1</v>
      </c>
      <c r="U2066" s="6">
        <f t="shared" si="163"/>
        <v>569.62</v>
      </c>
      <c r="V2066" s="6">
        <f>tbl_Raw_Data[[#This Row],[Discount_Pct]]*tbl_Raw_Data[[#This Row],[Gross_Amount]]/100</f>
        <v>113.92399999999999</v>
      </c>
      <c r="W2066" s="6">
        <f>tbl_Raw_Data[[#This Row],[Gross_Amount]]-tbl_Raw_Data[[#This Row],[Discount_Amount]]</f>
        <v>455.69600000000003</v>
      </c>
      <c r="X2066" s="6">
        <f>tbl_Raw_Data[[#This Row],[Net_Amount_Before_Tax]]*tbl_Raw_Data[[#This Row],[Tax_Pct]]/100</f>
        <v>54.683520000000009</v>
      </c>
      <c r="Y2066" s="6">
        <f>tbl_Raw_Data[[#This Row],[Net_Amount_Before_Tax]]+tbl_Raw_Data[[#This Row],[Tax_Amount]]</f>
        <v>510.37952000000001</v>
      </c>
      <c r="Z2066" s="6">
        <f t="shared" si="164"/>
        <v>3</v>
      </c>
    </row>
    <row r="2067" spans="1:26" x14ac:dyDescent="0.3">
      <c r="A2067" s="23" t="s">
        <v>3469</v>
      </c>
      <c r="B2067" s="34">
        <v>45592</v>
      </c>
      <c r="C2067" s="23" t="s">
        <v>2954</v>
      </c>
      <c r="D2067" s="23" t="s">
        <v>142</v>
      </c>
      <c r="E2067" s="23" t="s">
        <v>81</v>
      </c>
      <c r="F2067" s="23">
        <v>380054</v>
      </c>
      <c r="G2067" s="23" t="s">
        <v>111</v>
      </c>
      <c r="H2067" s="23" t="s">
        <v>112</v>
      </c>
      <c r="I2067" s="23" t="s">
        <v>113</v>
      </c>
      <c r="J2067" s="23" t="s">
        <v>114</v>
      </c>
      <c r="K2067" s="23" t="s">
        <v>24</v>
      </c>
      <c r="L2067" s="23">
        <v>1</v>
      </c>
      <c r="M2067" s="23">
        <v>87.69</v>
      </c>
      <c r="N2067" s="23">
        <v>0</v>
      </c>
      <c r="O2067" s="23">
        <v>5</v>
      </c>
      <c r="P2067" s="23" t="s">
        <v>25</v>
      </c>
      <c r="Q2067" s="23" t="s">
        <v>34</v>
      </c>
      <c r="R2067" s="23">
        <f t="shared" si="160"/>
        <v>1</v>
      </c>
      <c r="S2067" s="23" t="str">
        <f t="shared" si="161"/>
        <v>ORD102066_20241027_CUST01939_MED027</v>
      </c>
      <c r="T2067" s="23">
        <f t="shared" si="162"/>
        <v>1</v>
      </c>
      <c r="U2067" s="6">
        <f t="shared" si="163"/>
        <v>87.69</v>
      </c>
      <c r="V2067" s="6">
        <f>tbl_Raw_Data[[#This Row],[Discount_Pct]]*tbl_Raw_Data[[#This Row],[Gross_Amount]]/100</f>
        <v>0</v>
      </c>
      <c r="W2067" s="6">
        <f>tbl_Raw_Data[[#This Row],[Gross_Amount]]-tbl_Raw_Data[[#This Row],[Discount_Amount]]</f>
        <v>87.69</v>
      </c>
      <c r="X2067" s="6">
        <f>tbl_Raw_Data[[#This Row],[Net_Amount_Before_Tax]]*tbl_Raw_Data[[#This Row],[Tax_Pct]]/100</f>
        <v>4.3845000000000001</v>
      </c>
      <c r="Y2067" s="6">
        <f>tbl_Raw_Data[[#This Row],[Net_Amount_Before_Tax]]+tbl_Raw_Data[[#This Row],[Tax_Amount]]</f>
        <v>92.0745</v>
      </c>
      <c r="Z2067" s="6">
        <f t="shared" si="164"/>
        <v>2</v>
      </c>
    </row>
    <row r="2068" spans="1:26" x14ac:dyDescent="0.3">
      <c r="A2068" s="23" t="s">
        <v>3470</v>
      </c>
      <c r="B2068" s="34">
        <v>45403</v>
      </c>
      <c r="C2068" s="23" t="s">
        <v>3471</v>
      </c>
      <c r="D2068" s="23" t="s">
        <v>72</v>
      </c>
      <c r="E2068" s="23" t="s">
        <v>73</v>
      </c>
      <c r="F2068" s="23">
        <v>302017</v>
      </c>
      <c r="G2068" s="23" t="s">
        <v>119</v>
      </c>
      <c r="H2068" s="23" t="s">
        <v>120</v>
      </c>
      <c r="I2068" s="23" t="s">
        <v>32</v>
      </c>
      <c r="J2068" s="23" t="s">
        <v>64</v>
      </c>
      <c r="K2068" s="23" t="s">
        <v>57</v>
      </c>
      <c r="L2068" s="23">
        <v>2</v>
      </c>
      <c r="M2068" s="23">
        <v>70.739999999999995</v>
      </c>
      <c r="N2068" s="23">
        <v>5</v>
      </c>
      <c r="O2068" s="23">
        <v>5</v>
      </c>
      <c r="P2068" s="23" t="s">
        <v>43</v>
      </c>
      <c r="Q2068" s="23" t="s">
        <v>44</v>
      </c>
      <c r="R2068" s="23">
        <f t="shared" si="160"/>
        <v>1</v>
      </c>
      <c r="S2068" s="23" t="str">
        <f t="shared" si="161"/>
        <v>ORD102067_20240421_CUST03303_MED010</v>
      </c>
      <c r="T2068" s="23">
        <f t="shared" si="162"/>
        <v>1</v>
      </c>
      <c r="U2068" s="6">
        <f t="shared" si="163"/>
        <v>141.47999999999999</v>
      </c>
      <c r="V2068" s="6">
        <f>tbl_Raw_Data[[#This Row],[Discount_Pct]]*tbl_Raw_Data[[#This Row],[Gross_Amount]]/100</f>
        <v>7.0739999999999998</v>
      </c>
      <c r="W2068" s="6">
        <f>tbl_Raw_Data[[#This Row],[Gross_Amount]]-tbl_Raw_Data[[#This Row],[Discount_Amount]]</f>
        <v>134.40599999999998</v>
      </c>
      <c r="X2068" s="6">
        <f>tbl_Raw_Data[[#This Row],[Net_Amount_Before_Tax]]*tbl_Raw_Data[[#This Row],[Tax_Pct]]/100</f>
        <v>6.7202999999999982</v>
      </c>
      <c r="Y2068" s="6">
        <f>tbl_Raw_Data[[#This Row],[Net_Amount_Before_Tax]]+tbl_Raw_Data[[#This Row],[Tax_Amount]]</f>
        <v>141.12629999999999</v>
      </c>
      <c r="Z2068" s="6">
        <f t="shared" si="164"/>
        <v>1</v>
      </c>
    </row>
    <row r="2069" spans="1:26" x14ac:dyDescent="0.3">
      <c r="A2069" s="23" t="s">
        <v>3472</v>
      </c>
      <c r="B2069" s="34">
        <v>45506</v>
      </c>
      <c r="C2069" s="23" t="s">
        <v>2380</v>
      </c>
      <c r="D2069" s="23" t="s">
        <v>19</v>
      </c>
      <c r="E2069" s="23" t="s">
        <v>19</v>
      </c>
      <c r="F2069" s="23">
        <v>110024</v>
      </c>
      <c r="G2069" s="23" t="s">
        <v>119</v>
      </c>
      <c r="H2069" s="23" t="s">
        <v>120</v>
      </c>
      <c r="I2069" s="23" t="s">
        <v>32</v>
      </c>
      <c r="J2069" s="23" t="s">
        <v>64</v>
      </c>
      <c r="K2069" s="23" t="s">
        <v>57</v>
      </c>
      <c r="L2069" s="23">
        <v>3</v>
      </c>
      <c r="M2069" s="23">
        <v>78.209999999999994</v>
      </c>
      <c r="N2069" s="23">
        <v>10</v>
      </c>
      <c r="O2069" s="23">
        <v>12</v>
      </c>
      <c r="P2069" s="23" t="s">
        <v>25</v>
      </c>
      <c r="Q2069" s="23" t="s">
        <v>34</v>
      </c>
      <c r="R2069" s="23">
        <f t="shared" si="160"/>
        <v>1</v>
      </c>
      <c r="S2069" s="23" t="str">
        <f t="shared" si="161"/>
        <v>ORD102068_20240802_CUST01260_MED010</v>
      </c>
      <c r="T2069" s="23">
        <f t="shared" si="162"/>
        <v>1</v>
      </c>
      <c r="U2069" s="6">
        <f t="shared" si="163"/>
        <v>234.63</v>
      </c>
      <c r="V2069" s="6">
        <f>tbl_Raw_Data[[#This Row],[Discount_Pct]]*tbl_Raw_Data[[#This Row],[Gross_Amount]]/100</f>
        <v>23.463000000000001</v>
      </c>
      <c r="W2069" s="6">
        <f>tbl_Raw_Data[[#This Row],[Gross_Amount]]-tbl_Raw_Data[[#This Row],[Discount_Amount]]</f>
        <v>211.167</v>
      </c>
      <c r="X2069" s="6">
        <f>tbl_Raw_Data[[#This Row],[Net_Amount_Before_Tax]]*tbl_Raw_Data[[#This Row],[Tax_Pct]]/100</f>
        <v>25.340039999999998</v>
      </c>
      <c r="Y2069" s="6">
        <f>tbl_Raw_Data[[#This Row],[Net_Amount_Before_Tax]]+tbl_Raw_Data[[#This Row],[Tax_Amount]]</f>
        <v>236.50703999999999</v>
      </c>
      <c r="Z2069" s="6">
        <f t="shared" si="164"/>
        <v>3</v>
      </c>
    </row>
    <row r="2070" spans="1:26" x14ac:dyDescent="0.3">
      <c r="A2070" s="23" t="s">
        <v>3472</v>
      </c>
      <c r="B2070" s="34">
        <v>45944</v>
      </c>
      <c r="C2070" s="23" t="s">
        <v>3473</v>
      </c>
      <c r="D2070" s="23" t="s">
        <v>37</v>
      </c>
      <c r="E2070" s="23" t="s">
        <v>38</v>
      </c>
      <c r="F2070" s="23">
        <v>452020</v>
      </c>
      <c r="G2070" s="23" t="s">
        <v>185</v>
      </c>
      <c r="H2070" s="23" t="s">
        <v>186</v>
      </c>
      <c r="I2070" s="23" t="s">
        <v>76</v>
      </c>
      <c r="J2070" s="23" t="s">
        <v>187</v>
      </c>
      <c r="K2070" s="23" t="s">
        <v>57</v>
      </c>
      <c r="L2070" s="23">
        <v>2</v>
      </c>
      <c r="M2070" s="23">
        <v>95.29</v>
      </c>
      <c r="N2070" s="23">
        <v>0</v>
      </c>
      <c r="O2070" s="23">
        <v>5</v>
      </c>
      <c r="P2070" s="23" t="s">
        <v>43</v>
      </c>
      <c r="Q2070" s="23" t="s">
        <v>34</v>
      </c>
      <c r="R2070" s="23">
        <f t="shared" si="160"/>
        <v>1</v>
      </c>
      <c r="S2070" s="23" t="str">
        <f t="shared" si="161"/>
        <v>ORD102068_20251014_CUST01773_MED009</v>
      </c>
      <c r="T2070" s="23">
        <f t="shared" si="162"/>
        <v>1</v>
      </c>
      <c r="U2070" s="6">
        <f t="shared" si="163"/>
        <v>190.58</v>
      </c>
      <c r="V2070" s="6">
        <f>tbl_Raw_Data[[#This Row],[Discount_Pct]]*tbl_Raw_Data[[#This Row],[Gross_Amount]]/100</f>
        <v>0</v>
      </c>
      <c r="W2070" s="6">
        <f>tbl_Raw_Data[[#This Row],[Gross_Amount]]-tbl_Raw_Data[[#This Row],[Discount_Amount]]</f>
        <v>190.58</v>
      </c>
      <c r="X2070" s="6">
        <f>tbl_Raw_Data[[#This Row],[Net_Amount_Before_Tax]]*tbl_Raw_Data[[#This Row],[Tax_Pct]]/100</f>
        <v>9.5290000000000017</v>
      </c>
      <c r="Y2070" s="6">
        <f>tbl_Raw_Data[[#This Row],[Net_Amount_Before_Tax]]+tbl_Raw_Data[[#This Row],[Tax_Amount]]</f>
        <v>200.10900000000001</v>
      </c>
      <c r="Z2070" s="6">
        <f t="shared" si="164"/>
        <v>4</v>
      </c>
    </row>
    <row r="2071" spans="1:26" x14ac:dyDescent="0.3">
      <c r="A2071" s="23" t="s">
        <v>3474</v>
      </c>
      <c r="B2071" s="34">
        <v>45967</v>
      </c>
      <c r="C2071" s="23" t="s">
        <v>3475</v>
      </c>
      <c r="D2071" s="23" t="s">
        <v>87</v>
      </c>
      <c r="E2071" s="23" t="s">
        <v>88</v>
      </c>
      <c r="F2071" s="23">
        <v>600100</v>
      </c>
      <c r="G2071" s="23" t="s">
        <v>167</v>
      </c>
      <c r="H2071" s="23" t="s">
        <v>168</v>
      </c>
      <c r="I2071" s="23" t="s">
        <v>113</v>
      </c>
      <c r="J2071" s="23" t="s">
        <v>42</v>
      </c>
      <c r="K2071" s="23" t="s">
        <v>24</v>
      </c>
      <c r="L2071" s="23">
        <v>1</v>
      </c>
      <c r="M2071" s="23">
        <v>209.18</v>
      </c>
      <c r="N2071" s="23">
        <v>10</v>
      </c>
      <c r="O2071" s="23">
        <v>5</v>
      </c>
      <c r="P2071" s="23" t="s">
        <v>33</v>
      </c>
      <c r="Q2071" s="23" t="s">
        <v>34</v>
      </c>
      <c r="R2071" s="23">
        <f t="shared" si="160"/>
        <v>1</v>
      </c>
      <c r="S2071" s="23" t="str">
        <f t="shared" si="161"/>
        <v>ORD102070_20251106_CUST02831_MED026</v>
      </c>
      <c r="T2071" s="23">
        <f t="shared" si="162"/>
        <v>1</v>
      </c>
      <c r="U2071" s="6">
        <f t="shared" si="163"/>
        <v>209.18</v>
      </c>
      <c r="V2071" s="6">
        <f>tbl_Raw_Data[[#This Row],[Discount_Pct]]*tbl_Raw_Data[[#This Row],[Gross_Amount]]/100</f>
        <v>20.918000000000003</v>
      </c>
      <c r="W2071" s="6">
        <f>tbl_Raw_Data[[#This Row],[Gross_Amount]]-tbl_Raw_Data[[#This Row],[Discount_Amount]]</f>
        <v>188.262</v>
      </c>
      <c r="X2071" s="6">
        <f>tbl_Raw_Data[[#This Row],[Net_Amount_Before_Tax]]*tbl_Raw_Data[[#This Row],[Tax_Pct]]/100</f>
        <v>9.4131</v>
      </c>
      <c r="Y2071" s="6">
        <f>tbl_Raw_Data[[#This Row],[Net_Amount_Before_Tax]]+tbl_Raw_Data[[#This Row],[Tax_Amount]]</f>
        <v>197.67509999999999</v>
      </c>
      <c r="Z2071" s="6">
        <f t="shared" si="164"/>
        <v>2</v>
      </c>
    </row>
    <row r="2072" spans="1:26" x14ac:dyDescent="0.3">
      <c r="A2072" s="23" t="s">
        <v>3476</v>
      </c>
      <c r="B2072" s="34">
        <v>45374</v>
      </c>
      <c r="C2072" s="23" t="s">
        <v>304</v>
      </c>
      <c r="D2072" s="23" t="s">
        <v>92</v>
      </c>
      <c r="E2072" s="23" t="s">
        <v>93</v>
      </c>
      <c r="F2072" s="23">
        <v>560034</v>
      </c>
      <c r="G2072" s="23" t="s">
        <v>224</v>
      </c>
      <c r="H2072" s="23" t="s">
        <v>225</v>
      </c>
      <c r="I2072" s="23" t="s">
        <v>147</v>
      </c>
      <c r="J2072" s="23" t="s">
        <v>23</v>
      </c>
      <c r="K2072" s="23" t="s">
        <v>24</v>
      </c>
      <c r="L2072" s="23">
        <v>1</v>
      </c>
      <c r="M2072" s="23">
        <v>53.35</v>
      </c>
      <c r="N2072" s="23">
        <v>5</v>
      </c>
      <c r="O2072" s="23">
        <v>5</v>
      </c>
      <c r="P2072" s="23" t="s">
        <v>65</v>
      </c>
      <c r="Q2072" s="23" t="s">
        <v>34</v>
      </c>
      <c r="R2072" s="23">
        <f t="shared" si="160"/>
        <v>1</v>
      </c>
      <c r="S2072" s="23" t="str">
        <f t="shared" si="161"/>
        <v>ORD102071_20240323_CUST02176_MED015</v>
      </c>
      <c r="T2072" s="23">
        <f t="shared" si="162"/>
        <v>1</v>
      </c>
      <c r="U2072" s="6">
        <f t="shared" si="163"/>
        <v>53.35</v>
      </c>
      <c r="V2072" s="6">
        <f>tbl_Raw_Data[[#This Row],[Discount_Pct]]*tbl_Raw_Data[[#This Row],[Gross_Amount]]/100</f>
        <v>2.6675</v>
      </c>
      <c r="W2072" s="6">
        <f>tbl_Raw_Data[[#This Row],[Gross_Amount]]-tbl_Raw_Data[[#This Row],[Discount_Amount]]</f>
        <v>50.682500000000005</v>
      </c>
      <c r="X2072" s="6">
        <f>tbl_Raw_Data[[#This Row],[Net_Amount_Before_Tax]]*tbl_Raw_Data[[#This Row],[Tax_Pct]]/100</f>
        <v>2.5341250000000004</v>
      </c>
      <c r="Y2072" s="6">
        <f>tbl_Raw_Data[[#This Row],[Net_Amount_Before_Tax]]+tbl_Raw_Data[[#This Row],[Tax_Amount]]</f>
        <v>53.216625000000008</v>
      </c>
      <c r="Z2072" s="6">
        <f t="shared" si="164"/>
        <v>3</v>
      </c>
    </row>
    <row r="2073" spans="1:26" x14ac:dyDescent="0.3">
      <c r="A2073" s="23" t="s">
        <v>3477</v>
      </c>
      <c r="B2073" s="34">
        <v>45806</v>
      </c>
      <c r="C2073" s="23" t="s">
        <v>3471</v>
      </c>
      <c r="D2073" s="23" t="s">
        <v>92</v>
      </c>
      <c r="E2073" s="23" t="s">
        <v>93</v>
      </c>
      <c r="F2073" s="23">
        <v>560100</v>
      </c>
      <c r="G2073" s="23" t="s">
        <v>20</v>
      </c>
      <c r="H2073" s="23" t="s">
        <v>21</v>
      </c>
      <c r="I2073" s="23" t="s">
        <v>22</v>
      </c>
      <c r="J2073" s="23" t="s">
        <v>23</v>
      </c>
      <c r="K2073" s="23" t="s">
        <v>24</v>
      </c>
      <c r="L2073" s="23">
        <v>1</v>
      </c>
      <c r="M2073" s="23">
        <v>137.63999999999999</v>
      </c>
      <c r="N2073" s="23">
        <v>5</v>
      </c>
      <c r="O2073" s="23">
        <v>12</v>
      </c>
      <c r="P2073" s="23" t="s">
        <v>25</v>
      </c>
      <c r="Q2073" s="23" t="s">
        <v>26</v>
      </c>
      <c r="R2073" s="23">
        <f t="shared" si="160"/>
        <v>1</v>
      </c>
      <c r="S2073" s="23" t="str">
        <f t="shared" si="161"/>
        <v>ORD102072_20250529_CUST03303_MED024</v>
      </c>
      <c r="T2073" s="23">
        <f t="shared" si="162"/>
        <v>1</v>
      </c>
      <c r="U2073" s="6">
        <f t="shared" si="163"/>
        <v>137.63999999999999</v>
      </c>
      <c r="V2073" s="6">
        <f>tbl_Raw_Data[[#This Row],[Discount_Pct]]*tbl_Raw_Data[[#This Row],[Gross_Amount]]/100</f>
        <v>6.8819999999999997</v>
      </c>
      <c r="W2073" s="6">
        <f>tbl_Raw_Data[[#This Row],[Gross_Amount]]-tbl_Raw_Data[[#This Row],[Discount_Amount]]</f>
        <v>130.75799999999998</v>
      </c>
      <c r="X2073" s="6">
        <f>tbl_Raw_Data[[#This Row],[Net_Amount_Before_Tax]]*tbl_Raw_Data[[#This Row],[Tax_Pct]]/100</f>
        <v>15.690959999999997</v>
      </c>
      <c r="Y2073" s="6">
        <f>tbl_Raw_Data[[#This Row],[Net_Amount_Before_Tax]]+tbl_Raw_Data[[#This Row],[Tax_Amount]]</f>
        <v>146.44895999999997</v>
      </c>
      <c r="Z2073" s="6">
        <f t="shared" si="164"/>
        <v>1</v>
      </c>
    </row>
    <row r="2074" spans="1:26" x14ac:dyDescent="0.3">
      <c r="A2074" s="23" t="s">
        <v>3478</v>
      </c>
      <c r="B2074" s="34">
        <v>45310</v>
      </c>
      <c r="C2074" s="23" t="s">
        <v>3479</v>
      </c>
      <c r="D2074" s="23" t="s">
        <v>37</v>
      </c>
      <c r="E2074" s="23" t="s">
        <v>38</v>
      </c>
      <c r="F2074" s="23">
        <v>452016</v>
      </c>
      <c r="G2074" s="23" t="s">
        <v>61</v>
      </c>
      <c r="H2074" s="23" t="s">
        <v>62</v>
      </c>
      <c r="I2074" s="23" t="s">
        <v>63</v>
      </c>
      <c r="J2074" s="23" t="s">
        <v>64</v>
      </c>
      <c r="K2074" s="23" t="s">
        <v>57</v>
      </c>
      <c r="L2074" s="23">
        <v>3</v>
      </c>
      <c r="M2074" s="23">
        <v>126.29</v>
      </c>
      <c r="N2074" s="23">
        <v>0</v>
      </c>
      <c r="O2074" s="23">
        <v>5</v>
      </c>
      <c r="P2074" s="23" t="s">
        <v>65</v>
      </c>
      <c r="Q2074" s="23" t="s">
        <v>34</v>
      </c>
      <c r="R2074" s="23">
        <f t="shared" si="160"/>
        <v>1</v>
      </c>
      <c r="S2074" s="23" t="str">
        <f t="shared" si="161"/>
        <v>ORD102073_20240119_CUST01423_MED004</v>
      </c>
      <c r="T2074" s="23">
        <f t="shared" si="162"/>
        <v>1</v>
      </c>
      <c r="U2074" s="6">
        <f t="shared" si="163"/>
        <v>378.87</v>
      </c>
      <c r="V2074" s="6">
        <f>tbl_Raw_Data[[#This Row],[Discount_Pct]]*tbl_Raw_Data[[#This Row],[Gross_Amount]]/100</f>
        <v>0</v>
      </c>
      <c r="W2074" s="6">
        <f>tbl_Raw_Data[[#This Row],[Gross_Amount]]-tbl_Raw_Data[[#This Row],[Discount_Amount]]</f>
        <v>378.87</v>
      </c>
      <c r="X2074" s="6">
        <f>tbl_Raw_Data[[#This Row],[Net_Amount_Before_Tax]]*tbl_Raw_Data[[#This Row],[Tax_Pct]]/100</f>
        <v>18.9435</v>
      </c>
      <c r="Y2074" s="6">
        <f>tbl_Raw_Data[[#This Row],[Net_Amount_Before_Tax]]+tbl_Raw_Data[[#This Row],[Tax_Amount]]</f>
        <v>397.81349999999998</v>
      </c>
      <c r="Z2074" s="6">
        <f t="shared" si="164"/>
        <v>1</v>
      </c>
    </row>
    <row r="2075" spans="1:26" x14ac:dyDescent="0.3">
      <c r="A2075" s="23" t="s">
        <v>3480</v>
      </c>
      <c r="B2075" s="34">
        <v>45577</v>
      </c>
      <c r="C2075" s="23" t="s">
        <v>3481</v>
      </c>
      <c r="D2075" s="23" t="s">
        <v>183</v>
      </c>
      <c r="E2075" s="23" t="s">
        <v>184</v>
      </c>
      <c r="F2075" s="23">
        <v>122001</v>
      </c>
      <c r="G2075" s="23" t="s">
        <v>20</v>
      </c>
      <c r="H2075" s="23" t="s">
        <v>21</v>
      </c>
      <c r="I2075" s="23" t="s">
        <v>22</v>
      </c>
      <c r="J2075" s="23" t="s">
        <v>23</v>
      </c>
      <c r="K2075" s="23" t="s">
        <v>24</v>
      </c>
      <c r="L2075" s="23">
        <v>1</v>
      </c>
      <c r="M2075" s="23">
        <v>150.26</v>
      </c>
      <c r="N2075" s="23">
        <v>0</v>
      </c>
      <c r="O2075" s="23">
        <v>12</v>
      </c>
      <c r="P2075" s="23" t="s">
        <v>65</v>
      </c>
      <c r="Q2075" s="23" t="s">
        <v>26</v>
      </c>
      <c r="R2075" s="23">
        <f t="shared" si="160"/>
        <v>1</v>
      </c>
      <c r="S2075" s="23" t="str">
        <f t="shared" si="161"/>
        <v>ORD102074_20241012_CUST00337_MED024</v>
      </c>
      <c r="T2075" s="23">
        <f t="shared" si="162"/>
        <v>1</v>
      </c>
      <c r="U2075" s="6">
        <f t="shared" si="163"/>
        <v>150.26</v>
      </c>
      <c r="V2075" s="6">
        <f>tbl_Raw_Data[[#This Row],[Discount_Pct]]*tbl_Raw_Data[[#This Row],[Gross_Amount]]/100</f>
        <v>0</v>
      </c>
      <c r="W2075" s="6">
        <f>tbl_Raw_Data[[#This Row],[Gross_Amount]]-tbl_Raw_Data[[#This Row],[Discount_Amount]]</f>
        <v>150.26</v>
      </c>
      <c r="X2075" s="6">
        <f>tbl_Raw_Data[[#This Row],[Net_Amount_Before_Tax]]*tbl_Raw_Data[[#This Row],[Tax_Pct]]/100</f>
        <v>18.031199999999998</v>
      </c>
      <c r="Y2075" s="6">
        <f>tbl_Raw_Data[[#This Row],[Net_Amount_Before_Tax]]+tbl_Raw_Data[[#This Row],[Tax_Amount]]</f>
        <v>168.2912</v>
      </c>
      <c r="Z2075" s="6">
        <f t="shared" si="164"/>
        <v>0</v>
      </c>
    </row>
    <row r="2076" spans="1:26" x14ac:dyDescent="0.3">
      <c r="A2076" s="23" t="s">
        <v>3480</v>
      </c>
      <c r="B2076" s="34">
        <v>45537</v>
      </c>
      <c r="C2076" s="23" t="s">
        <v>3482</v>
      </c>
      <c r="D2076" s="23" t="s">
        <v>92</v>
      </c>
      <c r="E2076" s="23" t="s">
        <v>93</v>
      </c>
      <c r="F2076" s="23">
        <v>560001</v>
      </c>
      <c r="G2076" s="23" t="s">
        <v>61</v>
      </c>
      <c r="H2076" s="23" t="s">
        <v>62</v>
      </c>
      <c r="I2076" s="23" t="s">
        <v>63</v>
      </c>
      <c r="J2076" s="23" t="s">
        <v>64</v>
      </c>
      <c r="K2076" s="23" t="s">
        <v>57</v>
      </c>
      <c r="L2076" s="23">
        <v>2</v>
      </c>
      <c r="M2076" s="23">
        <v>115.86</v>
      </c>
      <c r="N2076" s="23">
        <v>5</v>
      </c>
      <c r="O2076" s="23">
        <v>5</v>
      </c>
      <c r="P2076" s="23" t="s">
        <v>43</v>
      </c>
      <c r="Q2076" s="23" t="s">
        <v>34</v>
      </c>
      <c r="R2076" s="23">
        <f t="shared" si="160"/>
        <v>1</v>
      </c>
      <c r="S2076" s="23" t="str">
        <f t="shared" si="161"/>
        <v>ORD102074_20240902_CUST02035_MED004</v>
      </c>
      <c r="T2076" s="23">
        <f t="shared" si="162"/>
        <v>1</v>
      </c>
      <c r="U2076" s="6">
        <f t="shared" si="163"/>
        <v>231.72</v>
      </c>
      <c r="V2076" s="6">
        <f>tbl_Raw_Data[[#This Row],[Discount_Pct]]*tbl_Raw_Data[[#This Row],[Gross_Amount]]/100</f>
        <v>11.585999999999999</v>
      </c>
      <c r="W2076" s="6">
        <f>tbl_Raw_Data[[#This Row],[Gross_Amount]]-tbl_Raw_Data[[#This Row],[Discount_Amount]]</f>
        <v>220.13400000000001</v>
      </c>
      <c r="X2076" s="6">
        <f>tbl_Raw_Data[[#This Row],[Net_Amount_Before_Tax]]*tbl_Raw_Data[[#This Row],[Tax_Pct]]/100</f>
        <v>11.0067</v>
      </c>
      <c r="Y2076" s="6">
        <f>tbl_Raw_Data[[#This Row],[Net_Amount_Before_Tax]]+tbl_Raw_Data[[#This Row],[Tax_Amount]]</f>
        <v>231.14070000000001</v>
      </c>
      <c r="Z2076" s="6">
        <f t="shared" si="164"/>
        <v>2</v>
      </c>
    </row>
    <row r="2077" spans="1:26" x14ac:dyDescent="0.3">
      <c r="A2077" s="23" t="s">
        <v>3480</v>
      </c>
      <c r="B2077" s="34">
        <v>46007</v>
      </c>
      <c r="C2077" s="23" t="s">
        <v>3483</v>
      </c>
      <c r="D2077" s="23" t="s">
        <v>159</v>
      </c>
      <c r="E2077" s="23" t="s">
        <v>47</v>
      </c>
      <c r="F2077" s="23">
        <v>400001</v>
      </c>
      <c r="G2077" s="23" t="s">
        <v>53</v>
      </c>
      <c r="H2077" s="23" t="s">
        <v>54</v>
      </c>
      <c r="I2077" s="23" t="s">
        <v>55</v>
      </c>
      <c r="J2077" s="23" t="s">
        <v>56</v>
      </c>
      <c r="K2077" s="23" t="s">
        <v>57</v>
      </c>
      <c r="L2077" s="23">
        <v>2</v>
      </c>
      <c r="M2077" s="23">
        <v>60.7</v>
      </c>
      <c r="N2077" s="23">
        <v>10</v>
      </c>
      <c r="O2077" s="23">
        <v>5</v>
      </c>
      <c r="P2077" s="23" t="s">
        <v>25</v>
      </c>
      <c r="Q2077" s="23" t="s">
        <v>34</v>
      </c>
      <c r="R2077" s="23">
        <f t="shared" si="160"/>
        <v>1</v>
      </c>
      <c r="S2077" s="23" t="str">
        <f t="shared" si="161"/>
        <v>ORD102074_20251216_CUST00826_MED020</v>
      </c>
      <c r="T2077" s="23">
        <f t="shared" si="162"/>
        <v>1</v>
      </c>
      <c r="U2077" s="6">
        <f t="shared" si="163"/>
        <v>121.4</v>
      </c>
      <c r="V2077" s="6">
        <f>tbl_Raw_Data[[#This Row],[Discount_Pct]]*tbl_Raw_Data[[#This Row],[Gross_Amount]]/100</f>
        <v>12.14</v>
      </c>
      <c r="W2077" s="6">
        <f>tbl_Raw_Data[[#This Row],[Gross_Amount]]-tbl_Raw_Data[[#This Row],[Discount_Amount]]</f>
        <v>109.26</v>
      </c>
      <c r="X2077" s="6">
        <f>tbl_Raw_Data[[#This Row],[Net_Amount_Before_Tax]]*tbl_Raw_Data[[#This Row],[Tax_Pct]]/100</f>
        <v>5.463000000000001</v>
      </c>
      <c r="Y2077" s="6">
        <f>tbl_Raw_Data[[#This Row],[Net_Amount_Before_Tax]]+tbl_Raw_Data[[#This Row],[Tax_Amount]]</f>
        <v>114.72300000000001</v>
      </c>
      <c r="Z2077" s="6">
        <f t="shared" si="164"/>
        <v>1</v>
      </c>
    </row>
    <row r="2078" spans="1:26" x14ac:dyDescent="0.3">
      <c r="A2078" s="23" t="s">
        <v>3480</v>
      </c>
      <c r="B2078" s="34">
        <v>45305</v>
      </c>
      <c r="C2078" s="23" t="s">
        <v>1649</v>
      </c>
      <c r="D2078" s="23" t="s">
        <v>87</v>
      </c>
      <c r="E2078" s="23" t="s">
        <v>88</v>
      </c>
      <c r="F2078" s="23">
        <v>600096</v>
      </c>
      <c r="G2078" s="23" t="s">
        <v>283</v>
      </c>
      <c r="H2078" s="23" t="s">
        <v>284</v>
      </c>
      <c r="I2078" s="23" t="s">
        <v>104</v>
      </c>
      <c r="J2078" s="23" t="s">
        <v>42</v>
      </c>
      <c r="K2078" s="23" t="s">
        <v>57</v>
      </c>
      <c r="L2078" s="23">
        <v>4</v>
      </c>
      <c r="M2078" s="23">
        <v>313.38</v>
      </c>
      <c r="N2078" s="23">
        <v>0</v>
      </c>
      <c r="O2078" s="23">
        <v>18</v>
      </c>
      <c r="P2078" s="23" t="s">
        <v>58</v>
      </c>
      <c r="Q2078" s="23" t="s">
        <v>34</v>
      </c>
      <c r="R2078" s="23">
        <f t="shared" si="160"/>
        <v>1</v>
      </c>
      <c r="S2078" s="23" t="str">
        <f t="shared" si="161"/>
        <v>ORD102074_20240114_CUST00860_MED030</v>
      </c>
      <c r="T2078" s="23">
        <f t="shared" si="162"/>
        <v>1</v>
      </c>
      <c r="U2078" s="6">
        <f t="shared" si="163"/>
        <v>1253.52</v>
      </c>
      <c r="V2078" s="6">
        <f>tbl_Raw_Data[[#This Row],[Discount_Pct]]*tbl_Raw_Data[[#This Row],[Gross_Amount]]/100</f>
        <v>0</v>
      </c>
      <c r="W2078" s="6">
        <f>tbl_Raw_Data[[#This Row],[Gross_Amount]]-tbl_Raw_Data[[#This Row],[Discount_Amount]]</f>
        <v>1253.52</v>
      </c>
      <c r="X2078" s="6">
        <f>tbl_Raw_Data[[#This Row],[Net_Amount_Before_Tax]]*tbl_Raw_Data[[#This Row],[Tax_Pct]]/100</f>
        <v>225.6336</v>
      </c>
      <c r="Y2078" s="6">
        <f>tbl_Raw_Data[[#This Row],[Net_Amount_Before_Tax]]+tbl_Raw_Data[[#This Row],[Tax_Amount]]</f>
        <v>1479.1536000000001</v>
      </c>
      <c r="Z2078" s="6">
        <f t="shared" si="164"/>
        <v>2</v>
      </c>
    </row>
    <row r="2079" spans="1:26" x14ac:dyDescent="0.3">
      <c r="A2079" s="23" t="s">
        <v>3484</v>
      </c>
      <c r="B2079" s="34">
        <v>45769</v>
      </c>
      <c r="C2079" s="23" t="s">
        <v>1561</v>
      </c>
      <c r="D2079" s="23" t="s">
        <v>52</v>
      </c>
      <c r="E2079" s="23" t="s">
        <v>52</v>
      </c>
      <c r="F2079" s="23">
        <v>160022</v>
      </c>
      <c r="G2079" s="23" t="s">
        <v>124</v>
      </c>
      <c r="H2079" s="23" t="s">
        <v>125</v>
      </c>
      <c r="I2079" s="23" t="s">
        <v>104</v>
      </c>
      <c r="J2079" s="23" t="s">
        <v>114</v>
      </c>
      <c r="K2079" s="23" t="s">
        <v>24</v>
      </c>
      <c r="L2079" s="23">
        <v>1</v>
      </c>
      <c r="M2079" s="23">
        <v>125.44</v>
      </c>
      <c r="N2079" s="23">
        <v>0</v>
      </c>
      <c r="O2079" s="23">
        <v>18</v>
      </c>
      <c r="P2079" s="23" t="s">
        <v>43</v>
      </c>
      <c r="Q2079" s="23" t="s">
        <v>44</v>
      </c>
      <c r="R2079" s="23">
        <f t="shared" si="160"/>
        <v>1</v>
      </c>
      <c r="S2079" s="23" t="str">
        <f t="shared" si="161"/>
        <v>ORD102078_20250422_CUST03121_MED018</v>
      </c>
      <c r="T2079" s="23">
        <f t="shared" si="162"/>
        <v>1</v>
      </c>
      <c r="U2079" s="6">
        <f t="shared" si="163"/>
        <v>125.44</v>
      </c>
      <c r="V2079" s="6">
        <f>tbl_Raw_Data[[#This Row],[Discount_Pct]]*tbl_Raw_Data[[#This Row],[Gross_Amount]]/100</f>
        <v>0</v>
      </c>
      <c r="W2079" s="6">
        <f>tbl_Raw_Data[[#This Row],[Gross_Amount]]-tbl_Raw_Data[[#This Row],[Discount_Amount]]</f>
        <v>125.44</v>
      </c>
      <c r="X2079" s="6">
        <f>tbl_Raw_Data[[#This Row],[Net_Amount_Before_Tax]]*tbl_Raw_Data[[#This Row],[Tax_Pct]]/100</f>
        <v>22.5792</v>
      </c>
      <c r="Y2079" s="6">
        <f>tbl_Raw_Data[[#This Row],[Net_Amount_Before_Tax]]+tbl_Raw_Data[[#This Row],[Tax_Amount]]</f>
        <v>148.01920000000001</v>
      </c>
      <c r="Z2079" s="6">
        <f t="shared" si="164"/>
        <v>3</v>
      </c>
    </row>
    <row r="2080" spans="1:26" x14ac:dyDescent="0.3">
      <c r="A2080" s="23" t="s">
        <v>3485</v>
      </c>
      <c r="B2080" s="34">
        <v>45923</v>
      </c>
      <c r="C2080" s="23" t="s">
        <v>3460</v>
      </c>
      <c r="D2080" s="23" t="s">
        <v>19</v>
      </c>
      <c r="E2080" s="23" t="s">
        <v>19</v>
      </c>
      <c r="F2080" s="23">
        <v>110044</v>
      </c>
      <c r="G2080" s="23" t="s">
        <v>20</v>
      </c>
      <c r="H2080" s="23" t="s">
        <v>21</v>
      </c>
      <c r="I2080" s="23" t="s">
        <v>22</v>
      </c>
      <c r="J2080" s="23" t="s">
        <v>23</v>
      </c>
      <c r="K2080" s="23" t="s">
        <v>24</v>
      </c>
      <c r="L2080" s="23">
        <v>2</v>
      </c>
      <c r="M2080" s="23">
        <v>122.39</v>
      </c>
      <c r="N2080" s="23">
        <v>10</v>
      </c>
      <c r="O2080" s="23">
        <v>18</v>
      </c>
      <c r="P2080" s="23" t="s">
        <v>89</v>
      </c>
      <c r="Q2080" s="23" t="s">
        <v>44</v>
      </c>
      <c r="R2080" s="23">
        <f t="shared" si="160"/>
        <v>1</v>
      </c>
      <c r="S2080" s="23" t="str">
        <f t="shared" si="161"/>
        <v>ORD102079_20250923_CUST03078_MED024</v>
      </c>
      <c r="T2080" s="23">
        <f t="shared" si="162"/>
        <v>1</v>
      </c>
      <c r="U2080" s="6">
        <f t="shared" si="163"/>
        <v>244.78</v>
      </c>
      <c r="V2080" s="6">
        <f>tbl_Raw_Data[[#This Row],[Discount_Pct]]*tbl_Raw_Data[[#This Row],[Gross_Amount]]/100</f>
        <v>24.478000000000002</v>
      </c>
      <c r="W2080" s="6">
        <f>tbl_Raw_Data[[#This Row],[Gross_Amount]]-tbl_Raw_Data[[#This Row],[Discount_Amount]]</f>
        <v>220.30199999999999</v>
      </c>
      <c r="X2080" s="6">
        <f>tbl_Raw_Data[[#This Row],[Net_Amount_Before_Tax]]*tbl_Raw_Data[[#This Row],[Tax_Pct]]/100</f>
        <v>39.654359999999997</v>
      </c>
      <c r="Y2080" s="6">
        <f>tbl_Raw_Data[[#This Row],[Net_Amount_Before_Tax]]+tbl_Raw_Data[[#This Row],[Tax_Amount]]</f>
        <v>259.95636000000002</v>
      </c>
      <c r="Z2080" s="6">
        <f t="shared" si="164"/>
        <v>2</v>
      </c>
    </row>
    <row r="2081" spans="1:26" x14ac:dyDescent="0.3">
      <c r="A2081" s="23" t="s">
        <v>3486</v>
      </c>
      <c r="B2081" s="34">
        <v>45301</v>
      </c>
      <c r="C2081" s="23" t="s">
        <v>1829</v>
      </c>
      <c r="D2081" s="23" t="s">
        <v>159</v>
      </c>
      <c r="E2081" s="23" t="s">
        <v>47</v>
      </c>
      <c r="F2081" s="23">
        <v>400050</v>
      </c>
      <c r="G2081" s="23" t="s">
        <v>68</v>
      </c>
      <c r="H2081" s="23" t="s">
        <v>69</v>
      </c>
      <c r="I2081" s="23" t="s">
        <v>55</v>
      </c>
      <c r="J2081" s="23" t="s">
        <v>56</v>
      </c>
      <c r="K2081" s="23" t="s">
        <v>24</v>
      </c>
      <c r="L2081" s="23">
        <v>1</v>
      </c>
      <c r="M2081" s="23">
        <v>27.95</v>
      </c>
      <c r="N2081" s="23">
        <v>0</v>
      </c>
      <c r="O2081" s="23">
        <v>12</v>
      </c>
      <c r="P2081" s="23" t="s">
        <v>58</v>
      </c>
      <c r="Q2081" s="23" t="s">
        <v>34</v>
      </c>
      <c r="R2081" s="23">
        <f t="shared" si="160"/>
        <v>1</v>
      </c>
      <c r="S2081" s="23" t="str">
        <f t="shared" si="161"/>
        <v>ORD102080_20240110_CUST02576_MED003</v>
      </c>
      <c r="T2081" s="23">
        <f t="shared" si="162"/>
        <v>1</v>
      </c>
      <c r="U2081" s="6">
        <f t="shared" si="163"/>
        <v>27.95</v>
      </c>
      <c r="V2081" s="6">
        <f>tbl_Raw_Data[[#This Row],[Discount_Pct]]*tbl_Raw_Data[[#This Row],[Gross_Amount]]/100</f>
        <v>0</v>
      </c>
      <c r="W2081" s="6">
        <f>tbl_Raw_Data[[#This Row],[Gross_Amount]]-tbl_Raw_Data[[#This Row],[Discount_Amount]]</f>
        <v>27.95</v>
      </c>
      <c r="X2081" s="6">
        <f>tbl_Raw_Data[[#This Row],[Net_Amount_Before_Tax]]*tbl_Raw_Data[[#This Row],[Tax_Pct]]/100</f>
        <v>3.3539999999999996</v>
      </c>
      <c r="Y2081" s="6">
        <f>tbl_Raw_Data[[#This Row],[Net_Amount_Before_Tax]]+tbl_Raw_Data[[#This Row],[Tax_Amount]]</f>
        <v>31.303999999999998</v>
      </c>
      <c r="Z2081" s="6">
        <f t="shared" si="164"/>
        <v>2</v>
      </c>
    </row>
    <row r="2082" spans="1:26" x14ac:dyDescent="0.3">
      <c r="A2082" s="23" t="s">
        <v>3486</v>
      </c>
      <c r="B2082" s="34">
        <v>45462</v>
      </c>
      <c r="C2082" s="23" t="s">
        <v>3465</v>
      </c>
      <c r="D2082" s="23" t="s">
        <v>72</v>
      </c>
      <c r="E2082" s="23" t="s">
        <v>73</v>
      </c>
      <c r="F2082" s="23">
        <v>302017</v>
      </c>
      <c r="G2082" s="23" t="s">
        <v>229</v>
      </c>
      <c r="H2082" s="23" t="s">
        <v>230</v>
      </c>
      <c r="I2082" s="23" t="s">
        <v>84</v>
      </c>
      <c r="J2082" s="23" t="s">
        <v>140</v>
      </c>
      <c r="K2082" s="23" t="s">
        <v>24</v>
      </c>
      <c r="L2082" s="23">
        <v>3</v>
      </c>
      <c r="M2082" s="23">
        <v>174.96</v>
      </c>
      <c r="N2082" s="23">
        <v>10</v>
      </c>
      <c r="O2082" s="23">
        <v>12</v>
      </c>
      <c r="P2082" s="23" t="s">
        <v>33</v>
      </c>
      <c r="Q2082" s="23" t="s">
        <v>34</v>
      </c>
      <c r="R2082" s="23">
        <f t="shared" si="160"/>
        <v>1</v>
      </c>
      <c r="S2082" s="23" t="str">
        <f t="shared" si="161"/>
        <v>ORD102080_20240619_CUST02287_MED022</v>
      </c>
      <c r="T2082" s="23">
        <f t="shared" si="162"/>
        <v>1</v>
      </c>
      <c r="U2082" s="6">
        <f t="shared" si="163"/>
        <v>524.88</v>
      </c>
      <c r="V2082" s="6">
        <f>tbl_Raw_Data[[#This Row],[Discount_Pct]]*tbl_Raw_Data[[#This Row],[Gross_Amount]]/100</f>
        <v>52.488</v>
      </c>
      <c r="W2082" s="6">
        <f>tbl_Raw_Data[[#This Row],[Gross_Amount]]-tbl_Raw_Data[[#This Row],[Discount_Amount]]</f>
        <v>472.392</v>
      </c>
      <c r="X2082" s="6">
        <f>tbl_Raw_Data[[#This Row],[Net_Amount_Before_Tax]]*tbl_Raw_Data[[#This Row],[Tax_Pct]]/100</f>
        <v>56.687039999999996</v>
      </c>
      <c r="Y2082" s="6">
        <f>tbl_Raw_Data[[#This Row],[Net_Amount_Before_Tax]]+tbl_Raw_Data[[#This Row],[Tax_Amount]]</f>
        <v>529.07903999999996</v>
      </c>
      <c r="Z2082" s="6">
        <f t="shared" si="164"/>
        <v>2</v>
      </c>
    </row>
    <row r="2083" spans="1:26" x14ac:dyDescent="0.3">
      <c r="A2083" s="23" t="s">
        <v>3487</v>
      </c>
      <c r="B2083" s="34">
        <v>45771</v>
      </c>
      <c r="C2083" s="23" t="s">
        <v>2236</v>
      </c>
      <c r="D2083" s="23" t="s">
        <v>130</v>
      </c>
      <c r="E2083" s="23" t="s">
        <v>131</v>
      </c>
      <c r="F2083" s="23">
        <v>700091</v>
      </c>
      <c r="G2083" s="23" t="s">
        <v>61</v>
      </c>
      <c r="H2083" s="23" t="s">
        <v>62</v>
      </c>
      <c r="I2083" s="23" t="s">
        <v>63</v>
      </c>
      <c r="J2083" s="23" t="s">
        <v>64</v>
      </c>
      <c r="K2083" s="23" t="s">
        <v>57</v>
      </c>
      <c r="L2083" s="23">
        <v>2</v>
      </c>
      <c r="M2083" s="23">
        <v>113.21</v>
      </c>
      <c r="N2083" s="23">
        <v>5</v>
      </c>
      <c r="O2083" s="23">
        <v>12</v>
      </c>
      <c r="P2083" s="23" t="s">
        <v>43</v>
      </c>
      <c r="Q2083" s="23" t="s">
        <v>34</v>
      </c>
      <c r="R2083" s="23">
        <f t="shared" si="160"/>
        <v>1</v>
      </c>
      <c r="S2083" s="23" t="str">
        <f t="shared" si="161"/>
        <v>ORD102082_20250424_CUST00459_MED004</v>
      </c>
      <c r="T2083" s="23">
        <f t="shared" si="162"/>
        <v>1</v>
      </c>
      <c r="U2083" s="6">
        <f t="shared" si="163"/>
        <v>226.42</v>
      </c>
      <c r="V2083" s="6">
        <f>tbl_Raw_Data[[#This Row],[Discount_Pct]]*tbl_Raw_Data[[#This Row],[Gross_Amount]]/100</f>
        <v>11.321</v>
      </c>
      <c r="W2083" s="6">
        <f>tbl_Raw_Data[[#This Row],[Gross_Amount]]-tbl_Raw_Data[[#This Row],[Discount_Amount]]</f>
        <v>215.09899999999999</v>
      </c>
      <c r="X2083" s="6">
        <f>tbl_Raw_Data[[#This Row],[Net_Amount_Before_Tax]]*tbl_Raw_Data[[#This Row],[Tax_Pct]]/100</f>
        <v>25.811880000000002</v>
      </c>
      <c r="Y2083" s="6">
        <f>tbl_Raw_Data[[#This Row],[Net_Amount_Before_Tax]]+tbl_Raw_Data[[#This Row],[Tax_Amount]]</f>
        <v>240.91087999999999</v>
      </c>
      <c r="Z2083" s="6">
        <f t="shared" si="164"/>
        <v>5</v>
      </c>
    </row>
    <row r="2084" spans="1:26" x14ac:dyDescent="0.3">
      <c r="A2084" s="23" t="s">
        <v>3488</v>
      </c>
      <c r="B2084" s="34">
        <v>45985</v>
      </c>
      <c r="C2084" s="23" t="s">
        <v>3489</v>
      </c>
      <c r="D2084" s="23" t="s">
        <v>80</v>
      </c>
      <c r="E2084" s="23" t="s">
        <v>81</v>
      </c>
      <c r="F2084" s="23">
        <v>395001</v>
      </c>
      <c r="G2084" s="23" t="s">
        <v>256</v>
      </c>
      <c r="H2084" s="23" t="s">
        <v>257</v>
      </c>
      <c r="I2084" s="23" t="s">
        <v>22</v>
      </c>
      <c r="J2084" s="23" t="s">
        <v>258</v>
      </c>
      <c r="K2084" s="23" t="s">
        <v>57</v>
      </c>
      <c r="L2084" s="23">
        <v>2</v>
      </c>
      <c r="M2084" s="23">
        <v>74.540000000000006</v>
      </c>
      <c r="N2084" s="23">
        <v>5</v>
      </c>
      <c r="O2084" s="23">
        <v>12</v>
      </c>
      <c r="P2084" s="23" t="s">
        <v>89</v>
      </c>
      <c r="Q2084" s="23" t="s">
        <v>34</v>
      </c>
      <c r="R2084" s="23">
        <f t="shared" si="160"/>
        <v>1</v>
      </c>
      <c r="S2084" s="23" t="str">
        <f t="shared" si="161"/>
        <v>ORD102083_20251124_CUST02441_MED025</v>
      </c>
      <c r="T2084" s="23">
        <f t="shared" si="162"/>
        <v>1</v>
      </c>
      <c r="U2084" s="6">
        <f t="shared" si="163"/>
        <v>149.08000000000001</v>
      </c>
      <c r="V2084" s="6">
        <f>tbl_Raw_Data[[#This Row],[Discount_Pct]]*tbl_Raw_Data[[#This Row],[Gross_Amount]]/100</f>
        <v>7.4540000000000006</v>
      </c>
      <c r="W2084" s="6">
        <f>tbl_Raw_Data[[#This Row],[Gross_Amount]]-tbl_Raw_Data[[#This Row],[Discount_Amount]]</f>
        <v>141.626</v>
      </c>
      <c r="X2084" s="6">
        <f>tbl_Raw_Data[[#This Row],[Net_Amount_Before_Tax]]*tbl_Raw_Data[[#This Row],[Tax_Pct]]/100</f>
        <v>16.99512</v>
      </c>
      <c r="Y2084" s="6">
        <f>tbl_Raw_Data[[#This Row],[Net_Amount_Before_Tax]]+tbl_Raw_Data[[#This Row],[Tax_Amount]]</f>
        <v>158.62112000000002</v>
      </c>
      <c r="Z2084" s="6">
        <f t="shared" si="164"/>
        <v>2</v>
      </c>
    </row>
    <row r="2085" spans="1:26" x14ac:dyDescent="0.3">
      <c r="A2085" s="23" t="s">
        <v>3490</v>
      </c>
      <c r="B2085" s="34">
        <v>45524</v>
      </c>
      <c r="C2085" s="23" t="s">
        <v>1380</v>
      </c>
      <c r="D2085" s="23" t="s">
        <v>142</v>
      </c>
      <c r="E2085" s="23" t="s">
        <v>81</v>
      </c>
      <c r="F2085" s="23">
        <v>380015</v>
      </c>
      <c r="G2085" s="23" t="s">
        <v>102</v>
      </c>
      <c r="H2085" s="23" t="s">
        <v>103</v>
      </c>
      <c r="I2085" s="23" t="s">
        <v>104</v>
      </c>
      <c r="J2085" s="23" t="s">
        <v>64</v>
      </c>
      <c r="K2085" s="23" t="s">
        <v>57</v>
      </c>
      <c r="L2085" s="23">
        <v>1</v>
      </c>
      <c r="M2085" s="23">
        <v>109.08</v>
      </c>
      <c r="N2085" s="23">
        <v>15</v>
      </c>
      <c r="O2085" s="23">
        <v>5</v>
      </c>
      <c r="P2085" s="23" t="s">
        <v>65</v>
      </c>
      <c r="Q2085" s="23" t="s">
        <v>34</v>
      </c>
      <c r="R2085" s="23">
        <f t="shared" si="160"/>
        <v>1</v>
      </c>
      <c r="S2085" s="23" t="str">
        <f t="shared" si="161"/>
        <v>ORD102084_20240820_CUST00166_MED029</v>
      </c>
      <c r="T2085" s="23">
        <f t="shared" si="162"/>
        <v>1</v>
      </c>
      <c r="U2085" s="6">
        <f t="shared" si="163"/>
        <v>109.08</v>
      </c>
      <c r="V2085" s="6">
        <f>tbl_Raw_Data[[#This Row],[Discount_Pct]]*tbl_Raw_Data[[#This Row],[Gross_Amount]]/100</f>
        <v>16.362000000000002</v>
      </c>
      <c r="W2085" s="6">
        <f>tbl_Raw_Data[[#This Row],[Gross_Amount]]-tbl_Raw_Data[[#This Row],[Discount_Amount]]</f>
        <v>92.717999999999989</v>
      </c>
      <c r="X2085" s="6">
        <f>tbl_Raw_Data[[#This Row],[Net_Amount_Before_Tax]]*tbl_Raw_Data[[#This Row],[Tax_Pct]]/100</f>
        <v>4.6358999999999995</v>
      </c>
      <c r="Y2085" s="6">
        <f>tbl_Raw_Data[[#This Row],[Net_Amount_Before_Tax]]+tbl_Raw_Data[[#This Row],[Tax_Amount]]</f>
        <v>97.353899999999982</v>
      </c>
      <c r="Z2085" s="6">
        <f t="shared" si="164"/>
        <v>2</v>
      </c>
    </row>
    <row r="2086" spans="1:26" x14ac:dyDescent="0.3">
      <c r="A2086" s="23" t="s">
        <v>3491</v>
      </c>
      <c r="B2086" s="34">
        <v>45854</v>
      </c>
      <c r="C2086" s="23" t="s">
        <v>3492</v>
      </c>
      <c r="D2086" s="23" t="s">
        <v>183</v>
      </c>
      <c r="E2086" s="23" t="s">
        <v>184</v>
      </c>
      <c r="F2086" s="23">
        <v>122009</v>
      </c>
      <c r="G2086" s="23" t="s">
        <v>315</v>
      </c>
      <c r="H2086" s="23" t="s">
        <v>316</v>
      </c>
      <c r="I2086" s="23" t="s">
        <v>50</v>
      </c>
      <c r="J2086" s="23" t="s">
        <v>114</v>
      </c>
      <c r="K2086" s="23" t="s">
        <v>24</v>
      </c>
      <c r="L2086" s="23">
        <v>2</v>
      </c>
      <c r="M2086" s="23">
        <v>137.04</v>
      </c>
      <c r="N2086" s="23">
        <v>0</v>
      </c>
      <c r="O2086" s="23">
        <v>5</v>
      </c>
      <c r="P2086" s="23" t="s">
        <v>58</v>
      </c>
      <c r="Q2086" s="23" t="s">
        <v>34</v>
      </c>
      <c r="R2086" s="23">
        <f t="shared" si="160"/>
        <v>1</v>
      </c>
      <c r="S2086" s="23" t="str">
        <f t="shared" si="161"/>
        <v>ORD102085_20250716_CUST01501_MED012</v>
      </c>
      <c r="T2086" s="23">
        <f t="shared" si="162"/>
        <v>1</v>
      </c>
      <c r="U2086" s="6">
        <f t="shared" si="163"/>
        <v>274.08</v>
      </c>
      <c r="V2086" s="6">
        <f>tbl_Raw_Data[[#This Row],[Discount_Pct]]*tbl_Raw_Data[[#This Row],[Gross_Amount]]/100</f>
        <v>0</v>
      </c>
      <c r="W2086" s="6">
        <f>tbl_Raw_Data[[#This Row],[Gross_Amount]]-tbl_Raw_Data[[#This Row],[Discount_Amount]]</f>
        <v>274.08</v>
      </c>
      <c r="X2086" s="6">
        <f>tbl_Raw_Data[[#This Row],[Net_Amount_Before_Tax]]*tbl_Raw_Data[[#This Row],[Tax_Pct]]/100</f>
        <v>13.703999999999999</v>
      </c>
      <c r="Y2086" s="6">
        <f>tbl_Raw_Data[[#This Row],[Net_Amount_Before_Tax]]+tbl_Raw_Data[[#This Row],[Tax_Amount]]</f>
        <v>287.78399999999999</v>
      </c>
      <c r="Z2086" s="6">
        <f t="shared" si="164"/>
        <v>1</v>
      </c>
    </row>
    <row r="2087" spans="1:26" x14ac:dyDescent="0.3">
      <c r="A2087" s="23" t="s">
        <v>3493</v>
      </c>
      <c r="B2087" s="34">
        <v>45430</v>
      </c>
      <c r="C2087" s="23" t="s">
        <v>837</v>
      </c>
      <c r="D2087" s="23" t="s">
        <v>80</v>
      </c>
      <c r="E2087" s="23" t="s">
        <v>81</v>
      </c>
      <c r="F2087" s="23">
        <v>395017</v>
      </c>
      <c r="G2087" s="23" t="s">
        <v>138</v>
      </c>
      <c r="H2087" s="23" t="s">
        <v>139</v>
      </c>
      <c r="I2087" s="23" t="s">
        <v>50</v>
      </c>
      <c r="J2087" s="23" t="s">
        <v>140</v>
      </c>
      <c r="K2087" s="23" t="s">
        <v>24</v>
      </c>
      <c r="L2087" s="23">
        <v>5</v>
      </c>
      <c r="M2087" s="23">
        <v>147.81</v>
      </c>
      <c r="N2087" s="23">
        <v>10</v>
      </c>
      <c r="O2087" s="23">
        <v>12</v>
      </c>
      <c r="P2087" s="23" t="s">
        <v>25</v>
      </c>
      <c r="Q2087" s="23" t="s">
        <v>26</v>
      </c>
      <c r="R2087" s="23">
        <f t="shared" si="160"/>
        <v>1</v>
      </c>
      <c r="S2087" s="23" t="str">
        <f t="shared" si="161"/>
        <v>ORD102086_20240518_CUST00874_MED013</v>
      </c>
      <c r="T2087" s="23">
        <f t="shared" si="162"/>
        <v>1</v>
      </c>
      <c r="U2087" s="6">
        <f t="shared" si="163"/>
        <v>739.05</v>
      </c>
      <c r="V2087" s="6">
        <f>tbl_Raw_Data[[#This Row],[Discount_Pct]]*tbl_Raw_Data[[#This Row],[Gross_Amount]]/100</f>
        <v>73.905000000000001</v>
      </c>
      <c r="W2087" s="6">
        <f>tbl_Raw_Data[[#This Row],[Gross_Amount]]-tbl_Raw_Data[[#This Row],[Discount_Amount]]</f>
        <v>665.14499999999998</v>
      </c>
      <c r="X2087" s="6">
        <f>tbl_Raw_Data[[#This Row],[Net_Amount_Before_Tax]]*tbl_Raw_Data[[#This Row],[Tax_Pct]]/100</f>
        <v>79.817399999999992</v>
      </c>
      <c r="Y2087" s="6">
        <f>tbl_Raw_Data[[#This Row],[Net_Amount_Before_Tax]]+tbl_Raw_Data[[#This Row],[Tax_Amount]]</f>
        <v>744.9624</v>
      </c>
      <c r="Z2087" s="6">
        <f t="shared" si="164"/>
        <v>4</v>
      </c>
    </row>
    <row r="2088" spans="1:26" x14ac:dyDescent="0.3">
      <c r="A2088" s="23" t="s">
        <v>3494</v>
      </c>
      <c r="B2088" s="34">
        <v>45683</v>
      </c>
      <c r="C2088" s="23" t="s">
        <v>3495</v>
      </c>
      <c r="D2088" s="23" t="s">
        <v>46</v>
      </c>
      <c r="E2088" s="23" t="s">
        <v>47</v>
      </c>
      <c r="F2088" s="23">
        <v>411045</v>
      </c>
      <c r="G2088" s="23" t="s">
        <v>48</v>
      </c>
      <c r="H2088" s="23" t="s">
        <v>49</v>
      </c>
      <c r="I2088" s="23" t="s">
        <v>50</v>
      </c>
      <c r="J2088" s="23" t="s">
        <v>23</v>
      </c>
      <c r="K2088" s="23" t="s">
        <v>24</v>
      </c>
      <c r="L2088" s="23">
        <v>2</v>
      </c>
      <c r="M2088" s="23">
        <v>108.63</v>
      </c>
      <c r="N2088" s="23">
        <v>5</v>
      </c>
      <c r="O2088" s="23">
        <v>12</v>
      </c>
      <c r="P2088" s="23" t="s">
        <v>58</v>
      </c>
      <c r="Q2088" s="23" t="s">
        <v>44</v>
      </c>
      <c r="R2088" s="23">
        <f t="shared" si="160"/>
        <v>1</v>
      </c>
      <c r="S2088" s="23" t="str">
        <f t="shared" si="161"/>
        <v>ORD102087_20250126_CUST02259_MED028</v>
      </c>
      <c r="T2088" s="23">
        <f t="shared" si="162"/>
        <v>1</v>
      </c>
      <c r="U2088" s="6">
        <f t="shared" si="163"/>
        <v>217.26</v>
      </c>
      <c r="V2088" s="6">
        <f>tbl_Raw_Data[[#This Row],[Discount_Pct]]*tbl_Raw_Data[[#This Row],[Gross_Amount]]/100</f>
        <v>10.863</v>
      </c>
      <c r="W2088" s="6">
        <f>tbl_Raw_Data[[#This Row],[Gross_Amount]]-tbl_Raw_Data[[#This Row],[Discount_Amount]]</f>
        <v>206.39699999999999</v>
      </c>
      <c r="X2088" s="6">
        <f>tbl_Raw_Data[[#This Row],[Net_Amount_Before_Tax]]*tbl_Raw_Data[[#This Row],[Tax_Pct]]/100</f>
        <v>24.76764</v>
      </c>
      <c r="Y2088" s="6">
        <f>tbl_Raw_Data[[#This Row],[Net_Amount_Before_Tax]]+tbl_Raw_Data[[#This Row],[Tax_Amount]]</f>
        <v>231.16463999999999</v>
      </c>
      <c r="Z2088" s="6">
        <f t="shared" si="164"/>
        <v>2</v>
      </c>
    </row>
    <row r="2089" spans="1:26" x14ac:dyDescent="0.3">
      <c r="A2089" s="23" t="s">
        <v>3494</v>
      </c>
      <c r="B2089" s="34">
        <v>45926</v>
      </c>
      <c r="C2089" s="23" t="s">
        <v>1054</v>
      </c>
      <c r="D2089" s="23" t="s">
        <v>159</v>
      </c>
      <c r="E2089" s="23" t="s">
        <v>47</v>
      </c>
      <c r="F2089" s="23">
        <v>400050</v>
      </c>
      <c r="G2089" s="23" t="s">
        <v>74</v>
      </c>
      <c r="H2089" s="23" t="s">
        <v>75</v>
      </c>
      <c r="I2089" s="23" t="s">
        <v>76</v>
      </c>
      <c r="J2089" s="23" t="s">
        <v>77</v>
      </c>
      <c r="K2089" s="23" t="s">
        <v>57</v>
      </c>
      <c r="L2089" s="23">
        <v>2</v>
      </c>
      <c r="M2089" s="23">
        <v>71.010000000000005</v>
      </c>
      <c r="N2089" s="23">
        <v>15</v>
      </c>
      <c r="O2089" s="23">
        <v>18</v>
      </c>
      <c r="P2089" s="23" t="s">
        <v>25</v>
      </c>
      <c r="Q2089" s="23" t="s">
        <v>44</v>
      </c>
      <c r="R2089" s="23">
        <f t="shared" si="160"/>
        <v>1</v>
      </c>
      <c r="S2089" s="23" t="str">
        <f t="shared" si="161"/>
        <v>ORD102087_20250926_CUST02827_MED008</v>
      </c>
      <c r="T2089" s="23">
        <f t="shared" si="162"/>
        <v>1</v>
      </c>
      <c r="U2089" s="6">
        <f t="shared" si="163"/>
        <v>142.02000000000001</v>
      </c>
      <c r="V2089" s="6">
        <f>tbl_Raw_Data[[#This Row],[Discount_Pct]]*tbl_Raw_Data[[#This Row],[Gross_Amount]]/100</f>
        <v>21.303000000000001</v>
      </c>
      <c r="W2089" s="6">
        <f>tbl_Raw_Data[[#This Row],[Gross_Amount]]-tbl_Raw_Data[[#This Row],[Discount_Amount]]</f>
        <v>120.71700000000001</v>
      </c>
      <c r="X2089" s="6">
        <f>tbl_Raw_Data[[#This Row],[Net_Amount_Before_Tax]]*tbl_Raw_Data[[#This Row],[Tax_Pct]]/100</f>
        <v>21.729060000000004</v>
      </c>
      <c r="Y2089" s="6">
        <f>tbl_Raw_Data[[#This Row],[Net_Amount_Before_Tax]]+tbl_Raw_Data[[#This Row],[Tax_Amount]]</f>
        <v>142.44606000000002</v>
      </c>
      <c r="Z2089" s="6">
        <f t="shared" si="164"/>
        <v>4</v>
      </c>
    </row>
    <row r="2090" spans="1:26" x14ac:dyDescent="0.3">
      <c r="A2090" s="23" t="s">
        <v>3494</v>
      </c>
      <c r="B2090" s="34">
        <v>45410</v>
      </c>
      <c r="C2090" s="23" t="s">
        <v>3496</v>
      </c>
      <c r="D2090" s="23" t="s">
        <v>130</v>
      </c>
      <c r="E2090" s="23" t="s">
        <v>131</v>
      </c>
      <c r="F2090" s="23">
        <v>700001</v>
      </c>
      <c r="G2090" s="23" t="s">
        <v>102</v>
      </c>
      <c r="H2090" s="23" t="s">
        <v>103</v>
      </c>
      <c r="I2090" s="23" t="s">
        <v>104</v>
      </c>
      <c r="J2090" s="23" t="s">
        <v>64</v>
      </c>
      <c r="K2090" s="23" t="s">
        <v>57</v>
      </c>
      <c r="L2090" s="23">
        <v>1</v>
      </c>
      <c r="M2090" s="23">
        <v>90.08</v>
      </c>
      <c r="N2090" s="23">
        <v>0</v>
      </c>
      <c r="O2090" s="23">
        <v>12</v>
      </c>
      <c r="P2090" s="23" t="s">
        <v>43</v>
      </c>
      <c r="Q2090" s="23" t="s">
        <v>34</v>
      </c>
      <c r="R2090" s="23">
        <f t="shared" si="160"/>
        <v>1</v>
      </c>
      <c r="S2090" s="23" t="str">
        <f t="shared" si="161"/>
        <v>ORD102087_20240428_CUST03436_MED029</v>
      </c>
      <c r="T2090" s="23">
        <f t="shared" si="162"/>
        <v>1</v>
      </c>
      <c r="U2090" s="6">
        <f t="shared" si="163"/>
        <v>90.08</v>
      </c>
      <c r="V2090" s="6">
        <f>tbl_Raw_Data[[#This Row],[Discount_Pct]]*tbl_Raw_Data[[#This Row],[Gross_Amount]]/100</f>
        <v>0</v>
      </c>
      <c r="W2090" s="6">
        <f>tbl_Raw_Data[[#This Row],[Gross_Amount]]-tbl_Raw_Data[[#This Row],[Discount_Amount]]</f>
        <v>90.08</v>
      </c>
      <c r="X2090" s="6">
        <f>tbl_Raw_Data[[#This Row],[Net_Amount_Before_Tax]]*tbl_Raw_Data[[#This Row],[Tax_Pct]]/100</f>
        <v>10.8096</v>
      </c>
      <c r="Y2090" s="6">
        <f>tbl_Raw_Data[[#This Row],[Net_Amount_Before_Tax]]+tbl_Raw_Data[[#This Row],[Tax_Amount]]</f>
        <v>100.8896</v>
      </c>
      <c r="Z2090" s="6">
        <f t="shared" si="164"/>
        <v>3</v>
      </c>
    </row>
    <row r="2091" spans="1:26" x14ac:dyDescent="0.3">
      <c r="A2091" s="23" t="s">
        <v>3497</v>
      </c>
      <c r="B2091" s="34">
        <v>45956</v>
      </c>
      <c r="C2091" s="23" t="s">
        <v>3498</v>
      </c>
      <c r="D2091" s="23" t="s">
        <v>183</v>
      </c>
      <c r="E2091" s="23" t="s">
        <v>184</v>
      </c>
      <c r="F2091" s="23">
        <v>122001</v>
      </c>
      <c r="G2091" s="23" t="s">
        <v>185</v>
      </c>
      <c r="H2091" s="23" t="s">
        <v>186</v>
      </c>
      <c r="I2091" s="23" t="s">
        <v>76</v>
      </c>
      <c r="J2091" s="23" t="s">
        <v>187</v>
      </c>
      <c r="K2091" s="23" t="s">
        <v>57</v>
      </c>
      <c r="L2091" s="23">
        <v>4</v>
      </c>
      <c r="M2091" s="23">
        <v>81.16</v>
      </c>
      <c r="N2091" s="23">
        <v>10</v>
      </c>
      <c r="O2091" s="23">
        <v>18</v>
      </c>
      <c r="P2091" s="23" t="s">
        <v>89</v>
      </c>
      <c r="Q2091" s="23" t="s">
        <v>34</v>
      </c>
      <c r="R2091" s="23">
        <f t="shared" si="160"/>
        <v>1</v>
      </c>
      <c r="S2091" s="23" t="str">
        <f t="shared" si="161"/>
        <v>ORD102090_20251026_CUST02141_MED009</v>
      </c>
      <c r="T2091" s="23">
        <f t="shared" si="162"/>
        <v>1</v>
      </c>
      <c r="U2091" s="6">
        <f t="shared" si="163"/>
        <v>324.64</v>
      </c>
      <c r="V2091" s="6">
        <f>tbl_Raw_Data[[#This Row],[Discount_Pct]]*tbl_Raw_Data[[#This Row],[Gross_Amount]]/100</f>
        <v>32.463999999999999</v>
      </c>
      <c r="W2091" s="6">
        <f>tbl_Raw_Data[[#This Row],[Gross_Amount]]-tbl_Raw_Data[[#This Row],[Discount_Amount]]</f>
        <v>292.17599999999999</v>
      </c>
      <c r="X2091" s="6">
        <f>tbl_Raw_Data[[#This Row],[Net_Amount_Before_Tax]]*tbl_Raw_Data[[#This Row],[Tax_Pct]]/100</f>
        <v>52.591679999999997</v>
      </c>
      <c r="Y2091" s="6">
        <f>tbl_Raw_Data[[#This Row],[Net_Amount_Before_Tax]]+tbl_Raw_Data[[#This Row],[Tax_Amount]]</f>
        <v>344.76767999999998</v>
      </c>
      <c r="Z2091" s="6">
        <f t="shared" si="164"/>
        <v>1</v>
      </c>
    </row>
    <row r="2092" spans="1:26" x14ac:dyDescent="0.3">
      <c r="A2092" s="23" t="s">
        <v>3499</v>
      </c>
      <c r="B2092" s="34">
        <v>45587</v>
      </c>
      <c r="C2092" s="23" t="s">
        <v>1462</v>
      </c>
      <c r="D2092" s="23" t="s">
        <v>37</v>
      </c>
      <c r="E2092" s="23" t="s">
        <v>38</v>
      </c>
      <c r="F2092" s="23">
        <v>452018</v>
      </c>
      <c r="G2092" s="23" t="s">
        <v>119</v>
      </c>
      <c r="H2092" s="23" t="s">
        <v>120</v>
      </c>
      <c r="I2092" s="23" t="s">
        <v>32</v>
      </c>
      <c r="J2092" s="23" t="s">
        <v>64</v>
      </c>
      <c r="K2092" s="23" t="s">
        <v>57</v>
      </c>
      <c r="L2092" s="23">
        <v>2</v>
      </c>
      <c r="M2092" s="23">
        <v>65.77</v>
      </c>
      <c r="N2092" s="23">
        <v>0</v>
      </c>
      <c r="O2092" s="23">
        <v>5</v>
      </c>
      <c r="P2092" s="23" t="s">
        <v>89</v>
      </c>
      <c r="Q2092" s="23" t="s">
        <v>34</v>
      </c>
      <c r="R2092" s="23">
        <f t="shared" si="160"/>
        <v>1</v>
      </c>
      <c r="S2092" s="23" t="str">
        <f t="shared" si="161"/>
        <v>ORD102091_20241022_CUST02220_MED010</v>
      </c>
      <c r="T2092" s="23">
        <f t="shared" si="162"/>
        <v>1</v>
      </c>
      <c r="U2092" s="6">
        <f t="shared" si="163"/>
        <v>131.54</v>
      </c>
      <c r="V2092" s="6">
        <f>tbl_Raw_Data[[#This Row],[Discount_Pct]]*tbl_Raw_Data[[#This Row],[Gross_Amount]]/100</f>
        <v>0</v>
      </c>
      <c r="W2092" s="6">
        <f>tbl_Raw_Data[[#This Row],[Gross_Amount]]-tbl_Raw_Data[[#This Row],[Discount_Amount]]</f>
        <v>131.54</v>
      </c>
      <c r="X2092" s="6">
        <f>tbl_Raw_Data[[#This Row],[Net_Amount_Before_Tax]]*tbl_Raw_Data[[#This Row],[Tax_Pct]]/100</f>
        <v>6.5769999999999991</v>
      </c>
      <c r="Y2092" s="6">
        <f>tbl_Raw_Data[[#This Row],[Net_Amount_Before_Tax]]+tbl_Raw_Data[[#This Row],[Tax_Amount]]</f>
        <v>138.11699999999999</v>
      </c>
      <c r="Z2092" s="6">
        <f t="shared" si="164"/>
        <v>6</v>
      </c>
    </row>
    <row r="2093" spans="1:26" x14ac:dyDescent="0.3">
      <c r="A2093" s="23" t="s">
        <v>3500</v>
      </c>
      <c r="B2093" s="34">
        <v>45615</v>
      </c>
      <c r="C2093" s="23" t="s">
        <v>938</v>
      </c>
      <c r="D2093" s="23" t="s">
        <v>19</v>
      </c>
      <c r="E2093" s="23" t="s">
        <v>19</v>
      </c>
      <c r="F2093" s="23">
        <v>110029</v>
      </c>
      <c r="G2093" s="23" t="s">
        <v>107</v>
      </c>
      <c r="H2093" s="23" t="s">
        <v>108</v>
      </c>
      <c r="I2093" s="23" t="s">
        <v>63</v>
      </c>
      <c r="J2093" s="23" t="s">
        <v>42</v>
      </c>
      <c r="K2093" s="23" t="s">
        <v>57</v>
      </c>
      <c r="L2093" s="23">
        <v>1</v>
      </c>
      <c r="M2093" s="23">
        <v>106.98</v>
      </c>
      <c r="N2093" s="23">
        <v>5</v>
      </c>
      <c r="O2093" s="23">
        <v>18</v>
      </c>
      <c r="P2093" s="23" t="s">
        <v>58</v>
      </c>
      <c r="Q2093" s="23" t="s">
        <v>26</v>
      </c>
      <c r="R2093" s="23">
        <f t="shared" si="160"/>
        <v>1</v>
      </c>
      <c r="S2093" s="23" t="str">
        <f t="shared" si="161"/>
        <v>ORD102092_20241119_CUST00937_MED005</v>
      </c>
      <c r="T2093" s="23">
        <f t="shared" si="162"/>
        <v>1</v>
      </c>
      <c r="U2093" s="6">
        <f t="shared" si="163"/>
        <v>106.98</v>
      </c>
      <c r="V2093" s="6">
        <f>tbl_Raw_Data[[#This Row],[Discount_Pct]]*tbl_Raw_Data[[#This Row],[Gross_Amount]]/100</f>
        <v>5.3490000000000002</v>
      </c>
      <c r="W2093" s="6">
        <f>tbl_Raw_Data[[#This Row],[Gross_Amount]]-tbl_Raw_Data[[#This Row],[Discount_Amount]]</f>
        <v>101.631</v>
      </c>
      <c r="X2093" s="6">
        <f>tbl_Raw_Data[[#This Row],[Net_Amount_Before_Tax]]*tbl_Raw_Data[[#This Row],[Tax_Pct]]/100</f>
        <v>18.293579999999999</v>
      </c>
      <c r="Y2093" s="6">
        <f>tbl_Raw_Data[[#This Row],[Net_Amount_Before_Tax]]+tbl_Raw_Data[[#This Row],[Tax_Amount]]</f>
        <v>119.92457999999999</v>
      </c>
      <c r="Z2093" s="6">
        <f t="shared" si="164"/>
        <v>2</v>
      </c>
    </row>
    <row r="2094" spans="1:26" x14ac:dyDescent="0.3">
      <c r="A2094" s="23" t="s">
        <v>3501</v>
      </c>
      <c r="B2094" s="34">
        <v>45705</v>
      </c>
      <c r="C2094" s="23" t="s">
        <v>3502</v>
      </c>
      <c r="D2094" s="23" t="s">
        <v>183</v>
      </c>
      <c r="E2094" s="23" t="s">
        <v>184</v>
      </c>
      <c r="F2094" s="23">
        <v>122002</v>
      </c>
      <c r="G2094" s="23" t="s">
        <v>74</v>
      </c>
      <c r="H2094" s="23" t="s">
        <v>75</v>
      </c>
      <c r="I2094" s="23" t="s">
        <v>76</v>
      </c>
      <c r="J2094" s="23" t="s">
        <v>77</v>
      </c>
      <c r="K2094" s="23" t="s">
        <v>57</v>
      </c>
      <c r="L2094" s="23">
        <v>1</v>
      </c>
      <c r="M2094" s="23">
        <v>69.09</v>
      </c>
      <c r="N2094" s="23">
        <v>10</v>
      </c>
      <c r="O2094" s="23">
        <v>5</v>
      </c>
      <c r="P2094" s="23" t="s">
        <v>65</v>
      </c>
      <c r="Q2094" s="23" t="s">
        <v>34</v>
      </c>
      <c r="R2094" s="23">
        <f t="shared" si="160"/>
        <v>1</v>
      </c>
      <c r="S2094" s="23" t="str">
        <f t="shared" si="161"/>
        <v>ORD102093_20250217_CUST02921_MED008</v>
      </c>
      <c r="T2094" s="23">
        <f t="shared" si="162"/>
        <v>1</v>
      </c>
      <c r="U2094" s="6">
        <f t="shared" si="163"/>
        <v>69.09</v>
      </c>
      <c r="V2094" s="6">
        <f>tbl_Raw_Data[[#This Row],[Discount_Pct]]*tbl_Raw_Data[[#This Row],[Gross_Amount]]/100</f>
        <v>6.9090000000000007</v>
      </c>
      <c r="W2094" s="6">
        <f>tbl_Raw_Data[[#This Row],[Gross_Amount]]-tbl_Raw_Data[[#This Row],[Discount_Amount]]</f>
        <v>62.181000000000004</v>
      </c>
      <c r="X2094" s="6">
        <f>tbl_Raw_Data[[#This Row],[Net_Amount_Before_Tax]]*tbl_Raw_Data[[#This Row],[Tax_Pct]]/100</f>
        <v>3.1090500000000003</v>
      </c>
      <c r="Y2094" s="6">
        <f>tbl_Raw_Data[[#This Row],[Net_Amount_Before_Tax]]+tbl_Raw_Data[[#This Row],[Tax_Amount]]</f>
        <v>65.290050000000008</v>
      </c>
      <c r="Z2094" s="6">
        <f t="shared" si="164"/>
        <v>3</v>
      </c>
    </row>
    <row r="2095" spans="1:26" x14ac:dyDescent="0.3">
      <c r="A2095" s="23" t="s">
        <v>3501</v>
      </c>
      <c r="B2095" s="34">
        <v>45625</v>
      </c>
      <c r="C2095" s="23" t="s">
        <v>3190</v>
      </c>
      <c r="D2095" s="23" t="s">
        <v>37</v>
      </c>
      <c r="E2095" s="23" t="s">
        <v>38</v>
      </c>
      <c r="F2095" s="23">
        <v>452010</v>
      </c>
      <c r="G2095" s="23" t="s">
        <v>61</v>
      </c>
      <c r="H2095" s="23" t="s">
        <v>62</v>
      </c>
      <c r="I2095" s="23" t="s">
        <v>63</v>
      </c>
      <c r="J2095" s="23" t="s">
        <v>64</v>
      </c>
      <c r="K2095" s="23" t="s">
        <v>57</v>
      </c>
      <c r="L2095" s="23">
        <v>4</v>
      </c>
      <c r="M2095" s="23">
        <v>105</v>
      </c>
      <c r="N2095" s="23">
        <v>5</v>
      </c>
      <c r="O2095" s="23">
        <v>5</v>
      </c>
      <c r="P2095" s="23" t="s">
        <v>33</v>
      </c>
      <c r="Q2095" s="23" t="s">
        <v>26</v>
      </c>
      <c r="R2095" s="23">
        <f t="shared" si="160"/>
        <v>1</v>
      </c>
      <c r="S2095" s="23" t="str">
        <f t="shared" si="161"/>
        <v>ORD102093_20241129_CUST00070_MED004</v>
      </c>
      <c r="T2095" s="23">
        <f t="shared" si="162"/>
        <v>1</v>
      </c>
      <c r="U2095" s="6">
        <f t="shared" si="163"/>
        <v>420</v>
      </c>
      <c r="V2095" s="6">
        <f>tbl_Raw_Data[[#This Row],[Discount_Pct]]*tbl_Raw_Data[[#This Row],[Gross_Amount]]/100</f>
        <v>21</v>
      </c>
      <c r="W2095" s="6">
        <f>tbl_Raw_Data[[#This Row],[Gross_Amount]]-tbl_Raw_Data[[#This Row],[Discount_Amount]]</f>
        <v>399</v>
      </c>
      <c r="X2095" s="6">
        <f>tbl_Raw_Data[[#This Row],[Net_Amount_Before_Tax]]*tbl_Raw_Data[[#This Row],[Tax_Pct]]/100</f>
        <v>19.95</v>
      </c>
      <c r="Y2095" s="6">
        <f>tbl_Raw_Data[[#This Row],[Net_Amount_Before_Tax]]+tbl_Raw_Data[[#This Row],[Tax_Amount]]</f>
        <v>418.95</v>
      </c>
      <c r="Z2095" s="6">
        <f t="shared" si="164"/>
        <v>2</v>
      </c>
    </row>
    <row r="2096" spans="1:26" x14ac:dyDescent="0.3">
      <c r="A2096" s="23" t="s">
        <v>3503</v>
      </c>
      <c r="B2096" s="34">
        <v>45417</v>
      </c>
      <c r="C2096" s="23" t="s">
        <v>3504</v>
      </c>
      <c r="D2096" s="23" t="s">
        <v>142</v>
      </c>
      <c r="E2096" s="23" t="s">
        <v>81</v>
      </c>
      <c r="F2096" s="23">
        <v>380015</v>
      </c>
      <c r="G2096" s="23" t="s">
        <v>74</v>
      </c>
      <c r="H2096" s="23" t="s">
        <v>75</v>
      </c>
      <c r="I2096" s="23" t="s">
        <v>76</v>
      </c>
      <c r="J2096" s="23" t="s">
        <v>77</v>
      </c>
      <c r="K2096" s="23" t="s">
        <v>57</v>
      </c>
      <c r="L2096" s="23">
        <v>2</v>
      </c>
      <c r="M2096" s="23">
        <v>59.93</v>
      </c>
      <c r="N2096" s="23">
        <v>10</v>
      </c>
      <c r="O2096" s="23">
        <v>5</v>
      </c>
      <c r="P2096" s="23" t="s">
        <v>89</v>
      </c>
      <c r="Q2096" s="23" t="s">
        <v>34</v>
      </c>
      <c r="R2096" s="23">
        <f t="shared" si="160"/>
        <v>1</v>
      </c>
      <c r="S2096" s="23" t="str">
        <f t="shared" si="161"/>
        <v>ORD102095_20240505_CUST01311_MED008</v>
      </c>
      <c r="T2096" s="23">
        <f t="shared" si="162"/>
        <v>1</v>
      </c>
      <c r="U2096" s="6">
        <f t="shared" si="163"/>
        <v>119.86</v>
      </c>
      <c r="V2096" s="6">
        <f>tbl_Raw_Data[[#This Row],[Discount_Pct]]*tbl_Raw_Data[[#This Row],[Gross_Amount]]/100</f>
        <v>11.985999999999999</v>
      </c>
      <c r="W2096" s="6">
        <f>tbl_Raw_Data[[#This Row],[Gross_Amount]]-tbl_Raw_Data[[#This Row],[Discount_Amount]]</f>
        <v>107.874</v>
      </c>
      <c r="X2096" s="6">
        <f>tbl_Raw_Data[[#This Row],[Net_Amount_Before_Tax]]*tbl_Raw_Data[[#This Row],[Tax_Pct]]/100</f>
        <v>5.3936999999999999</v>
      </c>
      <c r="Y2096" s="6">
        <f>tbl_Raw_Data[[#This Row],[Net_Amount_Before_Tax]]+tbl_Raw_Data[[#This Row],[Tax_Amount]]</f>
        <v>113.26769999999999</v>
      </c>
      <c r="Z2096" s="6">
        <f t="shared" si="164"/>
        <v>2</v>
      </c>
    </row>
    <row r="2097" spans="1:26" x14ac:dyDescent="0.3">
      <c r="A2097" s="23" t="s">
        <v>3505</v>
      </c>
      <c r="B2097" s="34">
        <v>45796</v>
      </c>
      <c r="C2097" s="23" t="s">
        <v>3506</v>
      </c>
      <c r="D2097" s="23" t="s">
        <v>183</v>
      </c>
      <c r="E2097" s="23" t="s">
        <v>184</v>
      </c>
      <c r="F2097" s="23">
        <v>122018</v>
      </c>
      <c r="G2097" s="23" t="s">
        <v>61</v>
      </c>
      <c r="H2097" s="23" t="s">
        <v>62</v>
      </c>
      <c r="I2097" s="23" t="s">
        <v>63</v>
      </c>
      <c r="J2097" s="23" t="s">
        <v>64</v>
      </c>
      <c r="K2097" s="23" t="s">
        <v>57</v>
      </c>
      <c r="L2097" s="23">
        <v>1</v>
      </c>
      <c r="M2097" s="23">
        <v>114.39</v>
      </c>
      <c r="N2097" s="23">
        <v>10</v>
      </c>
      <c r="O2097" s="23">
        <v>12</v>
      </c>
      <c r="P2097" s="23" t="s">
        <v>25</v>
      </c>
      <c r="Q2097" s="23" t="s">
        <v>44</v>
      </c>
      <c r="R2097" s="23">
        <f t="shared" si="160"/>
        <v>1</v>
      </c>
      <c r="S2097" s="23" t="str">
        <f t="shared" si="161"/>
        <v>ORD102096_20250519_CUST01350_MED004</v>
      </c>
      <c r="T2097" s="23">
        <f t="shared" si="162"/>
        <v>1</v>
      </c>
      <c r="U2097" s="6">
        <f t="shared" si="163"/>
        <v>114.39</v>
      </c>
      <c r="V2097" s="6">
        <f>tbl_Raw_Data[[#This Row],[Discount_Pct]]*tbl_Raw_Data[[#This Row],[Gross_Amount]]/100</f>
        <v>11.439</v>
      </c>
      <c r="W2097" s="6">
        <f>tbl_Raw_Data[[#This Row],[Gross_Amount]]-tbl_Raw_Data[[#This Row],[Discount_Amount]]</f>
        <v>102.95099999999999</v>
      </c>
      <c r="X2097" s="6">
        <f>tbl_Raw_Data[[#This Row],[Net_Amount_Before_Tax]]*tbl_Raw_Data[[#This Row],[Tax_Pct]]/100</f>
        <v>12.354119999999998</v>
      </c>
      <c r="Y2097" s="6">
        <f>tbl_Raw_Data[[#This Row],[Net_Amount_Before_Tax]]+tbl_Raw_Data[[#This Row],[Tax_Amount]]</f>
        <v>115.30511999999999</v>
      </c>
      <c r="Z2097" s="6">
        <f t="shared" si="164"/>
        <v>0</v>
      </c>
    </row>
    <row r="2098" spans="1:26" x14ac:dyDescent="0.3">
      <c r="A2098" s="23" t="s">
        <v>3507</v>
      </c>
      <c r="B2098" s="34">
        <v>45450</v>
      </c>
      <c r="C2098" s="23" t="s">
        <v>2117</v>
      </c>
      <c r="D2098" s="23" t="s">
        <v>37</v>
      </c>
      <c r="E2098" s="23" t="s">
        <v>38</v>
      </c>
      <c r="F2098" s="23">
        <v>452010</v>
      </c>
      <c r="G2098" s="23" t="s">
        <v>94</v>
      </c>
      <c r="H2098" s="23" t="s">
        <v>95</v>
      </c>
      <c r="I2098" s="23" t="s">
        <v>84</v>
      </c>
      <c r="J2098" s="23" t="s">
        <v>42</v>
      </c>
      <c r="K2098" s="23" t="s">
        <v>24</v>
      </c>
      <c r="L2098" s="23">
        <v>1</v>
      </c>
      <c r="M2098" s="23">
        <v>87.03</v>
      </c>
      <c r="N2098" s="23">
        <v>5</v>
      </c>
      <c r="O2098" s="23">
        <v>5</v>
      </c>
      <c r="P2098" s="23" t="s">
        <v>58</v>
      </c>
      <c r="Q2098" s="23" t="s">
        <v>26</v>
      </c>
      <c r="R2098" s="23">
        <f t="shared" si="160"/>
        <v>1</v>
      </c>
      <c r="S2098" s="23" t="str">
        <f t="shared" si="161"/>
        <v>ORD102097_20240607_CUST01542_MED021</v>
      </c>
      <c r="T2098" s="23">
        <f t="shared" si="162"/>
        <v>1</v>
      </c>
      <c r="U2098" s="6">
        <f t="shared" si="163"/>
        <v>87.03</v>
      </c>
      <c r="V2098" s="6">
        <f>tbl_Raw_Data[[#This Row],[Discount_Pct]]*tbl_Raw_Data[[#This Row],[Gross_Amount]]/100</f>
        <v>4.3514999999999997</v>
      </c>
      <c r="W2098" s="6">
        <f>tbl_Raw_Data[[#This Row],[Gross_Amount]]-tbl_Raw_Data[[#This Row],[Discount_Amount]]</f>
        <v>82.6785</v>
      </c>
      <c r="X2098" s="6">
        <f>tbl_Raw_Data[[#This Row],[Net_Amount_Before_Tax]]*tbl_Raw_Data[[#This Row],[Tax_Pct]]/100</f>
        <v>4.1339249999999996</v>
      </c>
      <c r="Y2098" s="6">
        <f>tbl_Raw_Data[[#This Row],[Net_Amount_Before_Tax]]+tbl_Raw_Data[[#This Row],[Tax_Amount]]</f>
        <v>86.812425000000005</v>
      </c>
      <c r="Z2098" s="6">
        <f t="shared" si="164"/>
        <v>0</v>
      </c>
    </row>
    <row r="2099" spans="1:26" x14ac:dyDescent="0.3">
      <c r="A2099" s="23" t="s">
        <v>3507</v>
      </c>
      <c r="B2099" s="34">
        <v>45594</v>
      </c>
      <c r="C2099" s="23" t="s">
        <v>3508</v>
      </c>
      <c r="D2099" s="23" t="s">
        <v>87</v>
      </c>
      <c r="E2099" s="23" t="s">
        <v>88</v>
      </c>
      <c r="F2099" s="23">
        <v>600096</v>
      </c>
      <c r="G2099" s="23" t="s">
        <v>160</v>
      </c>
      <c r="H2099" s="23" t="s">
        <v>161</v>
      </c>
      <c r="I2099" s="23" t="s">
        <v>50</v>
      </c>
      <c r="J2099" s="23" t="s">
        <v>23</v>
      </c>
      <c r="K2099" s="23" t="s">
        <v>24</v>
      </c>
      <c r="L2099" s="23">
        <v>3</v>
      </c>
      <c r="M2099" s="23">
        <v>160.59</v>
      </c>
      <c r="N2099" s="23">
        <v>5</v>
      </c>
      <c r="O2099" s="23">
        <v>5</v>
      </c>
      <c r="P2099" s="23" t="s">
        <v>33</v>
      </c>
      <c r="Q2099" s="23" t="s">
        <v>90</v>
      </c>
      <c r="R2099" s="23">
        <f t="shared" si="160"/>
        <v>1</v>
      </c>
      <c r="S2099" s="23" t="str">
        <f t="shared" si="161"/>
        <v>ORD102097_20241029_CUST03223_MED014</v>
      </c>
      <c r="T2099" s="23">
        <f t="shared" si="162"/>
        <v>1</v>
      </c>
      <c r="U2099" s="6">
        <f t="shared" si="163"/>
        <v>481.77</v>
      </c>
      <c r="V2099" s="6">
        <f>tbl_Raw_Data[[#This Row],[Discount_Pct]]*tbl_Raw_Data[[#This Row],[Gross_Amount]]/100</f>
        <v>24.0885</v>
      </c>
      <c r="W2099" s="6">
        <f>tbl_Raw_Data[[#This Row],[Gross_Amount]]-tbl_Raw_Data[[#This Row],[Discount_Amount]]</f>
        <v>457.68149999999997</v>
      </c>
      <c r="X2099" s="6">
        <f>tbl_Raw_Data[[#This Row],[Net_Amount_Before_Tax]]*tbl_Raw_Data[[#This Row],[Tax_Pct]]/100</f>
        <v>22.884074999999999</v>
      </c>
      <c r="Y2099" s="6">
        <f>tbl_Raw_Data[[#This Row],[Net_Amount_Before_Tax]]+tbl_Raw_Data[[#This Row],[Tax_Amount]]</f>
        <v>480.56557499999997</v>
      </c>
      <c r="Z2099" s="6">
        <f t="shared" si="164"/>
        <v>2</v>
      </c>
    </row>
    <row r="2100" spans="1:26" x14ac:dyDescent="0.3">
      <c r="A2100" s="23" t="s">
        <v>3507</v>
      </c>
      <c r="B2100" s="34">
        <v>45658</v>
      </c>
      <c r="C2100" s="23" t="s">
        <v>3509</v>
      </c>
      <c r="D2100" s="23" t="s">
        <v>142</v>
      </c>
      <c r="E2100" s="23" t="s">
        <v>81</v>
      </c>
      <c r="F2100" s="23">
        <v>380001</v>
      </c>
      <c r="G2100" s="23" t="s">
        <v>61</v>
      </c>
      <c r="H2100" s="23" t="s">
        <v>62</v>
      </c>
      <c r="I2100" s="23" t="s">
        <v>63</v>
      </c>
      <c r="J2100" s="23" t="s">
        <v>64</v>
      </c>
      <c r="K2100" s="23" t="s">
        <v>57</v>
      </c>
      <c r="L2100" s="23">
        <v>1</v>
      </c>
      <c r="M2100" s="23">
        <v>102.85</v>
      </c>
      <c r="N2100" s="23">
        <v>10</v>
      </c>
      <c r="O2100" s="23">
        <v>12</v>
      </c>
      <c r="P2100" s="23" t="s">
        <v>65</v>
      </c>
      <c r="Q2100" s="23" t="s">
        <v>26</v>
      </c>
      <c r="R2100" s="23">
        <f t="shared" si="160"/>
        <v>1</v>
      </c>
      <c r="S2100" s="23" t="str">
        <f t="shared" si="161"/>
        <v>ORD102097_20250101_CUST00265_MED004</v>
      </c>
      <c r="T2100" s="23">
        <f t="shared" si="162"/>
        <v>1</v>
      </c>
      <c r="U2100" s="6">
        <f t="shared" si="163"/>
        <v>102.85</v>
      </c>
      <c r="V2100" s="6">
        <f>tbl_Raw_Data[[#This Row],[Discount_Pct]]*tbl_Raw_Data[[#This Row],[Gross_Amount]]/100</f>
        <v>10.285</v>
      </c>
      <c r="W2100" s="6">
        <f>tbl_Raw_Data[[#This Row],[Gross_Amount]]-tbl_Raw_Data[[#This Row],[Discount_Amount]]</f>
        <v>92.564999999999998</v>
      </c>
      <c r="X2100" s="6">
        <f>tbl_Raw_Data[[#This Row],[Net_Amount_Before_Tax]]*tbl_Raw_Data[[#This Row],[Tax_Pct]]/100</f>
        <v>11.107799999999999</v>
      </c>
      <c r="Y2100" s="6">
        <f>tbl_Raw_Data[[#This Row],[Net_Amount_Before_Tax]]+tbl_Raw_Data[[#This Row],[Tax_Amount]]</f>
        <v>103.6728</v>
      </c>
      <c r="Z2100" s="6">
        <f t="shared" si="164"/>
        <v>1</v>
      </c>
    </row>
    <row r="2101" spans="1:26" x14ac:dyDescent="0.3">
      <c r="A2101" s="23" t="s">
        <v>3510</v>
      </c>
      <c r="B2101" s="34">
        <v>45959</v>
      </c>
      <c r="C2101" s="23" t="s">
        <v>3511</v>
      </c>
      <c r="D2101" s="23" t="s">
        <v>72</v>
      </c>
      <c r="E2101" s="23" t="s">
        <v>73</v>
      </c>
      <c r="F2101" s="23">
        <v>302001</v>
      </c>
      <c r="G2101" s="23" t="s">
        <v>94</v>
      </c>
      <c r="H2101" s="23" t="s">
        <v>95</v>
      </c>
      <c r="I2101" s="23" t="s">
        <v>84</v>
      </c>
      <c r="J2101" s="23" t="s">
        <v>42</v>
      </c>
      <c r="K2101" s="23" t="s">
        <v>24</v>
      </c>
      <c r="L2101" s="23">
        <v>3</v>
      </c>
      <c r="M2101" s="23">
        <v>82.81</v>
      </c>
      <c r="N2101" s="23">
        <v>10</v>
      </c>
      <c r="O2101" s="23">
        <v>5</v>
      </c>
      <c r="P2101" s="23" t="s">
        <v>33</v>
      </c>
      <c r="Q2101" s="23" t="s">
        <v>44</v>
      </c>
      <c r="R2101" s="23">
        <f t="shared" si="160"/>
        <v>1</v>
      </c>
      <c r="S2101" s="23" t="str">
        <f t="shared" si="161"/>
        <v>ORD102100_20251029_CUST01969_MED021</v>
      </c>
      <c r="T2101" s="23">
        <f t="shared" si="162"/>
        <v>1</v>
      </c>
      <c r="U2101" s="6">
        <f t="shared" si="163"/>
        <v>248.43</v>
      </c>
      <c r="V2101" s="6">
        <f>tbl_Raw_Data[[#This Row],[Discount_Pct]]*tbl_Raw_Data[[#This Row],[Gross_Amount]]/100</f>
        <v>24.843000000000004</v>
      </c>
      <c r="W2101" s="6">
        <f>tbl_Raw_Data[[#This Row],[Gross_Amount]]-tbl_Raw_Data[[#This Row],[Discount_Amount]]</f>
        <v>223.58699999999999</v>
      </c>
      <c r="X2101" s="6">
        <f>tbl_Raw_Data[[#This Row],[Net_Amount_Before_Tax]]*tbl_Raw_Data[[#This Row],[Tax_Pct]]/100</f>
        <v>11.179349999999999</v>
      </c>
      <c r="Y2101" s="6">
        <f>tbl_Raw_Data[[#This Row],[Net_Amount_Before_Tax]]+tbl_Raw_Data[[#This Row],[Tax_Amount]]</f>
        <v>234.76634999999999</v>
      </c>
      <c r="Z2101" s="6">
        <f t="shared" si="164"/>
        <v>1</v>
      </c>
    </row>
    <row r="2102" spans="1:26" x14ac:dyDescent="0.3">
      <c r="A2102" s="23" t="s">
        <v>3512</v>
      </c>
      <c r="B2102" s="34">
        <v>45525</v>
      </c>
      <c r="C2102" s="23" t="s">
        <v>1147</v>
      </c>
      <c r="D2102" s="23" t="s">
        <v>19</v>
      </c>
      <c r="E2102" s="23" t="s">
        <v>19</v>
      </c>
      <c r="F2102" s="23">
        <v>110085</v>
      </c>
      <c r="G2102" s="23" t="s">
        <v>256</v>
      </c>
      <c r="H2102" s="23" t="s">
        <v>257</v>
      </c>
      <c r="I2102" s="23" t="s">
        <v>22</v>
      </c>
      <c r="J2102" s="23" t="s">
        <v>258</v>
      </c>
      <c r="K2102" s="23" t="s">
        <v>57</v>
      </c>
      <c r="L2102" s="23">
        <v>1</v>
      </c>
      <c r="M2102" s="23">
        <v>64.959999999999994</v>
      </c>
      <c r="N2102" s="23">
        <v>10</v>
      </c>
      <c r="O2102" s="23">
        <v>5</v>
      </c>
      <c r="P2102" s="23" t="s">
        <v>65</v>
      </c>
      <c r="Q2102" s="23" t="s">
        <v>90</v>
      </c>
      <c r="R2102" s="23">
        <f t="shared" si="160"/>
        <v>1</v>
      </c>
      <c r="S2102" s="23" t="str">
        <f t="shared" si="161"/>
        <v>ORD102101_20240821_CUST02172_MED025</v>
      </c>
      <c r="T2102" s="23">
        <f t="shared" si="162"/>
        <v>1</v>
      </c>
      <c r="U2102" s="6">
        <f t="shared" si="163"/>
        <v>64.959999999999994</v>
      </c>
      <c r="V2102" s="6">
        <f>tbl_Raw_Data[[#This Row],[Discount_Pct]]*tbl_Raw_Data[[#This Row],[Gross_Amount]]/100</f>
        <v>6.4959999999999987</v>
      </c>
      <c r="W2102" s="6">
        <f>tbl_Raw_Data[[#This Row],[Gross_Amount]]-tbl_Raw_Data[[#This Row],[Discount_Amount]]</f>
        <v>58.463999999999999</v>
      </c>
      <c r="X2102" s="6">
        <f>tbl_Raw_Data[[#This Row],[Net_Amount_Before_Tax]]*tbl_Raw_Data[[#This Row],[Tax_Pct]]/100</f>
        <v>2.9232</v>
      </c>
      <c r="Y2102" s="6">
        <f>tbl_Raw_Data[[#This Row],[Net_Amount_Before_Tax]]+tbl_Raw_Data[[#This Row],[Tax_Amount]]</f>
        <v>61.3872</v>
      </c>
      <c r="Z2102" s="6">
        <f t="shared" si="164"/>
        <v>3</v>
      </c>
    </row>
    <row r="2103" spans="1:26" x14ac:dyDescent="0.3">
      <c r="A2103" s="23" t="s">
        <v>3513</v>
      </c>
      <c r="B2103" s="34">
        <v>45684</v>
      </c>
      <c r="C2103" s="23" t="s">
        <v>1176</v>
      </c>
      <c r="D2103" s="23" t="s">
        <v>92</v>
      </c>
      <c r="E2103" s="23" t="s">
        <v>93</v>
      </c>
      <c r="F2103" s="23">
        <v>560100</v>
      </c>
      <c r="G2103" s="23" t="s">
        <v>233</v>
      </c>
      <c r="H2103" s="23" t="s">
        <v>234</v>
      </c>
      <c r="I2103" s="23" t="s">
        <v>104</v>
      </c>
      <c r="J2103" s="23" t="s">
        <v>42</v>
      </c>
      <c r="K2103" s="23" t="s">
        <v>24</v>
      </c>
      <c r="L2103" s="23">
        <v>1</v>
      </c>
      <c r="M2103" s="23">
        <v>142.51</v>
      </c>
      <c r="N2103" s="23">
        <v>10</v>
      </c>
      <c r="O2103" s="23">
        <v>18</v>
      </c>
      <c r="P2103" s="23" t="s">
        <v>33</v>
      </c>
      <c r="Q2103" s="23" t="s">
        <v>34</v>
      </c>
      <c r="R2103" s="23">
        <f t="shared" si="160"/>
        <v>1</v>
      </c>
      <c r="S2103" s="23" t="str">
        <f t="shared" si="161"/>
        <v>ORD102102_20250127_CUST00205_MED019</v>
      </c>
      <c r="T2103" s="23">
        <f t="shared" si="162"/>
        <v>1</v>
      </c>
      <c r="U2103" s="6">
        <f t="shared" si="163"/>
        <v>142.51</v>
      </c>
      <c r="V2103" s="6">
        <f>tbl_Raw_Data[[#This Row],[Discount_Pct]]*tbl_Raw_Data[[#This Row],[Gross_Amount]]/100</f>
        <v>14.250999999999999</v>
      </c>
      <c r="W2103" s="6">
        <f>tbl_Raw_Data[[#This Row],[Gross_Amount]]-tbl_Raw_Data[[#This Row],[Discount_Amount]]</f>
        <v>128.25899999999999</v>
      </c>
      <c r="X2103" s="6">
        <f>tbl_Raw_Data[[#This Row],[Net_Amount_Before_Tax]]*tbl_Raw_Data[[#This Row],[Tax_Pct]]/100</f>
        <v>23.086619999999996</v>
      </c>
      <c r="Y2103" s="6">
        <f>tbl_Raw_Data[[#This Row],[Net_Amount_Before_Tax]]+tbl_Raw_Data[[#This Row],[Tax_Amount]]</f>
        <v>151.34562</v>
      </c>
      <c r="Z2103" s="6">
        <f t="shared" si="164"/>
        <v>5</v>
      </c>
    </row>
    <row r="2104" spans="1:26" x14ac:dyDescent="0.3">
      <c r="A2104" s="23" t="s">
        <v>3514</v>
      </c>
      <c r="B2104" s="34">
        <v>45482</v>
      </c>
      <c r="C2104" s="23" t="s">
        <v>3515</v>
      </c>
      <c r="D2104" s="23" t="s">
        <v>72</v>
      </c>
      <c r="E2104" s="23" t="s">
        <v>73</v>
      </c>
      <c r="F2104" s="23">
        <v>302017</v>
      </c>
      <c r="G2104" s="23" t="s">
        <v>111</v>
      </c>
      <c r="H2104" s="23" t="s">
        <v>112</v>
      </c>
      <c r="I2104" s="23" t="s">
        <v>113</v>
      </c>
      <c r="J2104" s="23" t="s">
        <v>114</v>
      </c>
      <c r="K2104" s="23" t="s">
        <v>24</v>
      </c>
      <c r="L2104" s="23">
        <v>1</v>
      </c>
      <c r="M2104" s="23">
        <v>84.77</v>
      </c>
      <c r="N2104" s="23">
        <v>5</v>
      </c>
      <c r="O2104" s="23">
        <v>5</v>
      </c>
      <c r="P2104" s="23" t="s">
        <v>25</v>
      </c>
      <c r="Q2104" s="23" t="s">
        <v>90</v>
      </c>
      <c r="R2104" s="23">
        <f t="shared" si="160"/>
        <v>1</v>
      </c>
      <c r="S2104" s="23" t="str">
        <f t="shared" si="161"/>
        <v>ORD102103_20240709_CUST02274_MED027</v>
      </c>
      <c r="T2104" s="23">
        <f t="shared" si="162"/>
        <v>1</v>
      </c>
      <c r="U2104" s="6">
        <f t="shared" si="163"/>
        <v>84.77</v>
      </c>
      <c r="V2104" s="6">
        <f>tbl_Raw_Data[[#This Row],[Discount_Pct]]*tbl_Raw_Data[[#This Row],[Gross_Amount]]/100</f>
        <v>4.2384999999999993</v>
      </c>
      <c r="W2104" s="6">
        <f>tbl_Raw_Data[[#This Row],[Gross_Amount]]-tbl_Raw_Data[[#This Row],[Discount_Amount]]</f>
        <v>80.531499999999994</v>
      </c>
      <c r="X2104" s="6">
        <f>tbl_Raw_Data[[#This Row],[Net_Amount_Before_Tax]]*tbl_Raw_Data[[#This Row],[Tax_Pct]]/100</f>
        <v>4.0265749999999993</v>
      </c>
      <c r="Y2104" s="6">
        <f>tbl_Raw_Data[[#This Row],[Net_Amount_Before_Tax]]+tbl_Raw_Data[[#This Row],[Tax_Amount]]</f>
        <v>84.558074999999988</v>
      </c>
      <c r="Z2104" s="6">
        <f t="shared" si="164"/>
        <v>1</v>
      </c>
    </row>
    <row r="2105" spans="1:26" x14ac:dyDescent="0.3">
      <c r="A2105" s="23" t="s">
        <v>3516</v>
      </c>
      <c r="B2105" s="34">
        <v>45678</v>
      </c>
      <c r="C2105" s="23" t="s">
        <v>3517</v>
      </c>
      <c r="D2105" s="23" t="s">
        <v>28</v>
      </c>
      <c r="E2105" s="23" t="s">
        <v>29</v>
      </c>
      <c r="F2105" s="23">
        <v>500081</v>
      </c>
      <c r="G2105" s="23" t="s">
        <v>107</v>
      </c>
      <c r="H2105" s="23" t="s">
        <v>108</v>
      </c>
      <c r="I2105" s="23" t="s">
        <v>63</v>
      </c>
      <c r="J2105" s="23" t="s">
        <v>42</v>
      </c>
      <c r="K2105" s="23" t="s">
        <v>57</v>
      </c>
      <c r="L2105" s="23">
        <v>2</v>
      </c>
      <c r="M2105" s="23">
        <v>85.33</v>
      </c>
      <c r="N2105" s="23">
        <v>10</v>
      </c>
      <c r="O2105" s="23">
        <v>5</v>
      </c>
      <c r="P2105" s="23" t="s">
        <v>43</v>
      </c>
      <c r="Q2105" s="23" t="s">
        <v>26</v>
      </c>
      <c r="R2105" s="23">
        <f t="shared" si="160"/>
        <v>1</v>
      </c>
      <c r="S2105" s="23" t="str">
        <f t="shared" si="161"/>
        <v>ORD102104_20250121_CUST02799_MED005</v>
      </c>
      <c r="T2105" s="23">
        <f t="shared" si="162"/>
        <v>1</v>
      </c>
      <c r="U2105" s="6">
        <f t="shared" si="163"/>
        <v>170.66</v>
      </c>
      <c r="V2105" s="6">
        <f>tbl_Raw_Data[[#This Row],[Discount_Pct]]*tbl_Raw_Data[[#This Row],[Gross_Amount]]/100</f>
        <v>17.065999999999999</v>
      </c>
      <c r="W2105" s="6">
        <f>tbl_Raw_Data[[#This Row],[Gross_Amount]]-tbl_Raw_Data[[#This Row],[Discount_Amount]]</f>
        <v>153.59399999999999</v>
      </c>
      <c r="X2105" s="6">
        <f>tbl_Raw_Data[[#This Row],[Net_Amount_Before_Tax]]*tbl_Raw_Data[[#This Row],[Tax_Pct]]/100</f>
        <v>7.6797000000000004</v>
      </c>
      <c r="Y2105" s="6">
        <f>tbl_Raw_Data[[#This Row],[Net_Amount_Before_Tax]]+tbl_Raw_Data[[#This Row],[Tax_Amount]]</f>
        <v>161.27369999999999</v>
      </c>
      <c r="Z2105" s="6">
        <f t="shared" si="164"/>
        <v>1</v>
      </c>
    </row>
    <row r="2106" spans="1:26" x14ac:dyDescent="0.3">
      <c r="A2106" s="23" t="s">
        <v>3518</v>
      </c>
      <c r="B2106" s="34">
        <v>46000</v>
      </c>
      <c r="C2106" s="23" t="s">
        <v>1217</v>
      </c>
      <c r="D2106" s="23" t="s">
        <v>46</v>
      </c>
      <c r="E2106" s="23" t="s">
        <v>47</v>
      </c>
      <c r="F2106" s="23">
        <v>411045</v>
      </c>
      <c r="G2106" s="23" t="s">
        <v>53</v>
      </c>
      <c r="H2106" s="23" t="s">
        <v>54</v>
      </c>
      <c r="I2106" s="23" t="s">
        <v>55</v>
      </c>
      <c r="J2106" s="23" t="s">
        <v>56</v>
      </c>
      <c r="K2106" s="23" t="s">
        <v>57</v>
      </c>
      <c r="L2106" s="23">
        <v>1</v>
      </c>
      <c r="M2106" s="23">
        <v>61.66</v>
      </c>
      <c r="N2106" s="23">
        <v>5</v>
      </c>
      <c r="O2106" s="23">
        <v>12</v>
      </c>
      <c r="P2106" s="23" t="s">
        <v>89</v>
      </c>
      <c r="Q2106" s="23" t="s">
        <v>34</v>
      </c>
      <c r="R2106" s="23">
        <f t="shared" si="160"/>
        <v>1</v>
      </c>
      <c r="S2106" s="23" t="str">
        <f t="shared" si="161"/>
        <v>ORD102105_20251209_CUST00567_MED020</v>
      </c>
      <c r="T2106" s="23">
        <f t="shared" si="162"/>
        <v>1</v>
      </c>
      <c r="U2106" s="6">
        <f t="shared" si="163"/>
        <v>61.66</v>
      </c>
      <c r="V2106" s="6">
        <f>tbl_Raw_Data[[#This Row],[Discount_Pct]]*tbl_Raw_Data[[#This Row],[Gross_Amount]]/100</f>
        <v>3.0829999999999997</v>
      </c>
      <c r="W2106" s="6">
        <f>tbl_Raw_Data[[#This Row],[Gross_Amount]]-tbl_Raw_Data[[#This Row],[Discount_Amount]]</f>
        <v>58.576999999999998</v>
      </c>
      <c r="X2106" s="6">
        <f>tbl_Raw_Data[[#This Row],[Net_Amount_Before_Tax]]*tbl_Raw_Data[[#This Row],[Tax_Pct]]/100</f>
        <v>7.0292399999999997</v>
      </c>
      <c r="Y2106" s="6">
        <f>tbl_Raw_Data[[#This Row],[Net_Amount_Before_Tax]]+tbl_Raw_Data[[#This Row],[Tax_Amount]]</f>
        <v>65.60624</v>
      </c>
      <c r="Z2106" s="6">
        <f t="shared" si="164"/>
        <v>2</v>
      </c>
    </row>
    <row r="2107" spans="1:26" x14ac:dyDescent="0.3">
      <c r="A2107" s="23" t="s">
        <v>3519</v>
      </c>
      <c r="B2107" s="34">
        <v>45979</v>
      </c>
      <c r="C2107" s="23" t="s">
        <v>628</v>
      </c>
      <c r="D2107" s="23" t="s">
        <v>19</v>
      </c>
      <c r="E2107" s="23" t="s">
        <v>19</v>
      </c>
      <c r="F2107" s="23">
        <v>110085</v>
      </c>
      <c r="G2107" s="23" t="s">
        <v>167</v>
      </c>
      <c r="H2107" s="23" t="s">
        <v>168</v>
      </c>
      <c r="I2107" s="23" t="s">
        <v>113</v>
      </c>
      <c r="J2107" s="23" t="s">
        <v>42</v>
      </c>
      <c r="K2107" s="23" t="s">
        <v>24</v>
      </c>
      <c r="L2107" s="23">
        <v>1</v>
      </c>
      <c r="M2107" s="23">
        <v>214.32</v>
      </c>
      <c r="N2107" s="23">
        <v>5</v>
      </c>
      <c r="O2107" s="23">
        <v>12</v>
      </c>
      <c r="P2107" s="23" t="s">
        <v>58</v>
      </c>
      <c r="Q2107" s="23" t="s">
        <v>34</v>
      </c>
      <c r="R2107" s="23">
        <f t="shared" si="160"/>
        <v>1</v>
      </c>
      <c r="S2107" s="23" t="str">
        <f t="shared" si="161"/>
        <v>ORD102106_20251118_CUST02843_MED026</v>
      </c>
      <c r="T2107" s="23">
        <f t="shared" si="162"/>
        <v>1</v>
      </c>
      <c r="U2107" s="6">
        <f t="shared" si="163"/>
        <v>214.32</v>
      </c>
      <c r="V2107" s="6">
        <f>tbl_Raw_Data[[#This Row],[Discount_Pct]]*tbl_Raw_Data[[#This Row],[Gross_Amount]]/100</f>
        <v>10.715999999999999</v>
      </c>
      <c r="W2107" s="6">
        <f>tbl_Raw_Data[[#This Row],[Gross_Amount]]-tbl_Raw_Data[[#This Row],[Discount_Amount]]</f>
        <v>203.60399999999998</v>
      </c>
      <c r="X2107" s="6">
        <f>tbl_Raw_Data[[#This Row],[Net_Amount_Before_Tax]]*tbl_Raw_Data[[#This Row],[Tax_Pct]]/100</f>
        <v>24.432479999999995</v>
      </c>
      <c r="Y2107" s="6">
        <f>tbl_Raw_Data[[#This Row],[Net_Amount_Before_Tax]]+tbl_Raw_Data[[#This Row],[Tax_Amount]]</f>
        <v>228.03647999999998</v>
      </c>
      <c r="Z2107" s="6">
        <f t="shared" si="164"/>
        <v>1</v>
      </c>
    </row>
    <row r="2108" spans="1:26" x14ac:dyDescent="0.3">
      <c r="A2108" s="23" t="s">
        <v>3520</v>
      </c>
      <c r="B2108" s="34">
        <v>46002</v>
      </c>
      <c r="C2108" s="23" t="s">
        <v>1956</v>
      </c>
      <c r="D2108" s="23" t="s">
        <v>183</v>
      </c>
      <c r="E2108" s="23" t="s">
        <v>184</v>
      </c>
      <c r="F2108" s="23">
        <v>122018</v>
      </c>
      <c r="G2108" s="23" t="s">
        <v>315</v>
      </c>
      <c r="H2108" s="23" t="s">
        <v>316</v>
      </c>
      <c r="I2108" s="23" t="s">
        <v>50</v>
      </c>
      <c r="J2108" s="23" t="s">
        <v>114</v>
      </c>
      <c r="K2108" s="23" t="s">
        <v>24</v>
      </c>
      <c r="L2108" s="23">
        <v>3</v>
      </c>
      <c r="M2108" s="23">
        <v>114.01</v>
      </c>
      <c r="N2108" s="23">
        <v>5</v>
      </c>
      <c r="O2108" s="23">
        <v>5</v>
      </c>
      <c r="P2108" s="23" t="s">
        <v>89</v>
      </c>
      <c r="Q2108" s="23" t="s">
        <v>34</v>
      </c>
      <c r="R2108" s="23">
        <f t="shared" si="160"/>
        <v>1</v>
      </c>
      <c r="S2108" s="23" t="str">
        <f t="shared" si="161"/>
        <v>ORD102107_20251211_CUST01371_MED012</v>
      </c>
      <c r="T2108" s="23">
        <f t="shared" si="162"/>
        <v>1</v>
      </c>
      <c r="U2108" s="6">
        <f t="shared" si="163"/>
        <v>342.03000000000003</v>
      </c>
      <c r="V2108" s="6">
        <f>tbl_Raw_Data[[#This Row],[Discount_Pct]]*tbl_Raw_Data[[#This Row],[Gross_Amount]]/100</f>
        <v>17.101500000000001</v>
      </c>
      <c r="W2108" s="6">
        <f>tbl_Raw_Data[[#This Row],[Gross_Amount]]-tbl_Raw_Data[[#This Row],[Discount_Amount]]</f>
        <v>324.92850000000004</v>
      </c>
      <c r="X2108" s="6">
        <f>tbl_Raw_Data[[#This Row],[Net_Amount_Before_Tax]]*tbl_Raw_Data[[#This Row],[Tax_Pct]]/100</f>
        <v>16.246425000000002</v>
      </c>
      <c r="Y2108" s="6">
        <f>tbl_Raw_Data[[#This Row],[Net_Amount_Before_Tax]]+tbl_Raw_Data[[#This Row],[Tax_Amount]]</f>
        <v>341.17492500000003</v>
      </c>
      <c r="Z2108" s="6">
        <f t="shared" si="164"/>
        <v>2</v>
      </c>
    </row>
    <row r="2109" spans="1:26" x14ac:dyDescent="0.3">
      <c r="A2109" s="23" t="s">
        <v>3521</v>
      </c>
      <c r="B2109" s="34">
        <v>45883</v>
      </c>
      <c r="C2109" s="23" t="s">
        <v>2153</v>
      </c>
      <c r="D2109" s="23" t="s">
        <v>100</v>
      </c>
      <c r="E2109" s="23" t="s">
        <v>101</v>
      </c>
      <c r="F2109" s="23">
        <v>201304</v>
      </c>
      <c r="G2109" s="23" t="s">
        <v>68</v>
      </c>
      <c r="H2109" s="23" t="s">
        <v>69</v>
      </c>
      <c r="I2109" s="23" t="s">
        <v>55</v>
      </c>
      <c r="J2109" s="23" t="s">
        <v>56</v>
      </c>
      <c r="K2109" s="23" t="s">
        <v>24</v>
      </c>
      <c r="L2109" s="23">
        <v>5</v>
      </c>
      <c r="M2109" s="23">
        <v>27.11</v>
      </c>
      <c r="N2109" s="23">
        <v>15</v>
      </c>
      <c r="O2109" s="23">
        <v>12</v>
      </c>
      <c r="P2109" s="23" t="s">
        <v>25</v>
      </c>
      <c r="Q2109" s="23" t="s">
        <v>44</v>
      </c>
      <c r="R2109" s="23">
        <f t="shared" si="160"/>
        <v>1</v>
      </c>
      <c r="S2109" s="23" t="str">
        <f t="shared" si="161"/>
        <v>ORD102108_20250814_CUST01713_MED003</v>
      </c>
      <c r="T2109" s="23">
        <f t="shared" si="162"/>
        <v>1</v>
      </c>
      <c r="U2109" s="6">
        <f t="shared" si="163"/>
        <v>135.55000000000001</v>
      </c>
      <c r="V2109" s="6">
        <f>tbl_Raw_Data[[#This Row],[Discount_Pct]]*tbl_Raw_Data[[#This Row],[Gross_Amount]]/100</f>
        <v>20.332500000000003</v>
      </c>
      <c r="W2109" s="6">
        <f>tbl_Raw_Data[[#This Row],[Gross_Amount]]-tbl_Raw_Data[[#This Row],[Discount_Amount]]</f>
        <v>115.2175</v>
      </c>
      <c r="X2109" s="6">
        <f>tbl_Raw_Data[[#This Row],[Net_Amount_Before_Tax]]*tbl_Raw_Data[[#This Row],[Tax_Pct]]/100</f>
        <v>13.826100000000002</v>
      </c>
      <c r="Y2109" s="6">
        <f>tbl_Raw_Data[[#This Row],[Net_Amount_Before_Tax]]+tbl_Raw_Data[[#This Row],[Tax_Amount]]</f>
        <v>129.0436</v>
      </c>
      <c r="Z2109" s="6">
        <f t="shared" si="164"/>
        <v>1</v>
      </c>
    </row>
    <row r="2110" spans="1:26" x14ac:dyDescent="0.3">
      <c r="A2110" s="23" t="s">
        <v>3522</v>
      </c>
      <c r="B2110" s="34">
        <v>45963</v>
      </c>
      <c r="C2110" s="23" t="s">
        <v>3379</v>
      </c>
      <c r="D2110" s="23" t="s">
        <v>46</v>
      </c>
      <c r="E2110" s="23" t="s">
        <v>47</v>
      </c>
      <c r="F2110" s="23">
        <v>411045</v>
      </c>
      <c r="G2110" s="23" t="s">
        <v>160</v>
      </c>
      <c r="H2110" s="23" t="s">
        <v>161</v>
      </c>
      <c r="I2110" s="23" t="s">
        <v>50</v>
      </c>
      <c r="J2110" s="23" t="s">
        <v>23</v>
      </c>
      <c r="K2110" s="23" t="s">
        <v>24</v>
      </c>
      <c r="L2110" s="23">
        <v>2</v>
      </c>
      <c r="M2110" s="23">
        <v>156.44</v>
      </c>
      <c r="N2110" s="23">
        <v>5</v>
      </c>
      <c r="O2110" s="23">
        <v>12</v>
      </c>
      <c r="P2110" s="23" t="s">
        <v>58</v>
      </c>
      <c r="Q2110" s="23" t="s">
        <v>44</v>
      </c>
      <c r="R2110" s="23">
        <f t="shared" si="160"/>
        <v>1</v>
      </c>
      <c r="S2110" s="23" t="str">
        <f t="shared" si="161"/>
        <v>ORD102109_20251102_CUST03023_MED014</v>
      </c>
      <c r="T2110" s="23">
        <f t="shared" si="162"/>
        <v>1</v>
      </c>
      <c r="U2110" s="6">
        <f t="shared" si="163"/>
        <v>312.88</v>
      </c>
      <c r="V2110" s="6">
        <f>tbl_Raw_Data[[#This Row],[Discount_Pct]]*tbl_Raw_Data[[#This Row],[Gross_Amount]]/100</f>
        <v>15.644</v>
      </c>
      <c r="W2110" s="6">
        <f>tbl_Raw_Data[[#This Row],[Gross_Amount]]-tbl_Raw_Data[[#This Row],[Discount_Amount]]</f>
        <v>297.23599999999999</v>
      </c>
      <c r="X2110" s="6">
        <f>tbl_Raw_Data[[#This Row],[Net_Amount_Before_Tax]]*tbl_Raw_Data[[#This Row],[Tax_Pct]]/100</f>
        <v>35.668320000000001</v>
      </c>
      <c r="Y2110" s="6">
        <f>tbl_Raw_Data[[#This Row],[Net_Amount_Before_Tax]]+tbl_Raw_Data[[#This Row],[Tax_Amount]]</f>
        <v>332.90431999999998</v>
      </c>
      <c r="Z2110" s="6">
        <f t="shared" si="164"/>
        <v>2</v>
      </c>
    </row>
    <row r="2111" spans="1:26" x14ac:dyDescent="0.3">
      <c r="A2111" s="23" t="s">
        <v>3523</v>
      </c>
      <c r="B2111" s="34">
        <v>45454</v>
      </c>
      <c r="C2111" s="23" t="s">
        <v>2553</v>
      </c>
      <c r="D2111" s="23" t="s">
        <v>37</v>
      </c>
      <c r="E2111" s="23" t="s">
        <v>38</v>
      </c>
      <c r="F2111" s="23">
        <v>452016</v>
      </c>
      <c r="G2111" s="23" t="s">
        <v>68</v>
      </c>
      <c r="H2111" s="23" t="s">
        <v>69</v>
      </c>
      <c r="I2111" s="23" t="s">
        <v>55</v>
      </c>
      <c r="J2111" s="23" t="s">
        <v>56</v>
      </c>
      <c r="K2111" s="23" t="s">
        <v>24</v>
      </c>
      <c r="L2111" s="23">
        <v>2</v>
      </c>
      <c r="M2111" s="23">
        <v>31.16</v>
      </c>
      <c r="N2111" s="23">
        <v>0</v>
      </c>
      <c r="O2111" s="23">
        <v>12</v>
      </c>
      <c r="P2111" s="23" t="s">
        <v>43</v>
      </c>
      <c r="Q2111" s="23" t="s">
        <v>34</v>
      </c>
      <c r="R2111" s="23">
        <f t="shared" si="160"/>
        <v>1</v>
      </c>
      <c r="S2111" s="23" t="str">
        <f t="shared" si="161"/>
        <v>ORD102110_20240611_CUST01788_MED003</v>
      </c>
      <c r="T2111" s="23">
        <f t="shared" si="162"/>
        <v>1</v>
      </c>
      <c r="U2111" s="6">
        <f t="shared" si="163"/>
        <v>62.32</v>
      </c>
      <c r="V2111" s="6">
        <f>tbl_Raw_Data[[#This Row],[Discount_Pct]]*tbl_Raw_Data[[#This Row],[Gross_Amount]]/100</f>
        <v>0</v>
      </c>
      <c r="W2111" s="6">
        <f>tbl_Raw_Data[[#This Row],[Gross_Amount]]-tbl_Raw_Data[[#This Row],[Discount_Amount]]</f>
        <v>62.32</v>
      </c>
      <c r="X2111" s="6">
        <f>tbl_Raw_Data[[#This Row],[Net_Amount_Before_Tax]]*tbl_Raw_Data[[#This Row],[Tax_Pct]]/100</f>
        <v>7.4784000000000006</v>
      </c>
      <c r="Y2111" s="6">
        <f>tbl_Raw_Data[[#This Row],[Net_Amount_Before_Tax]]+tbl_Raw_Data[[#This Row],[Tax_Amount]]</f>
        <v>69.798400000000001</v>
      </c>
      <c r="Z2111" s="6">
        <f t="shared" si="164"/>
        <v>3</v>
      </c>
    </row>
    <row r="2112" spans="1:26" x14ac:dyDescent="0.3">
      <c r="A2112" s="23" t="s">
        <v>3524</v>
      </c>
      <c r="B2112" s="34">
        <v>45704</v>
      </c>
      <c r="C2112" s="23" t="s">
        <v>2649</v>
      </c>
      <c r="D2112" s="23" t="s">
        <v>37</v>
      </c>
      <c r="E2112" s="23" t="s">
        <v>38</v>
      </c>
      <c r="F2112" s="23">
        <v>452010</v>
      </c>
      <c r="G2112" s="23" t="s">
        <v>107</v>
      </c>
      <c r="H2112" s="23" t="s">
        <v>108</v>
      </c>
      <c r="I2112" s="23" t="s">
        <v>63</v>
      </c>
      <c r="J2112" s="23" t="s">
        <v>42</v>
      </c>
      <c r="K2112" s="23" t="s">
        <v>57</v>
      </c>
      <c r="L2112" s="23">
        <v>2</v>
      </c>
      <c r="M2112" s="23">
        <v>88.89</v>
      </c>
      <c r="N2112" s="23">
        <v>0</v>
      </c>
      <c r="O2112" s="23">
        <v>5</v>
      </c>
      <c r="P2112" s="23" t="s">
        <v>58</v>
      </c>
      <c r="Q2112" s="23" t="s">
        <v>34</v>
      </c>
      <c r="R2112" s="23">
        <f t="shared" si="160"/>
        <v>1</v>
      </c>
      <c r="S2112" s="23" t="str">
        <f t="shared" si="161"/>
        <v>ORD102111_20250216_CUST03071_MED005</v>
      </c>
      <c r="T2112" s="23">
        <f t="shared" si="162"/>
        <v>1</v>
      </c>
      <c r="U2112" s="6">
        <f t="shared" si="163"/>
        <v>177.78</v>
      </c>
      <c r="V2112" s="6">
        <f>tbl_Raw_Data[[#This Row],[Discount_Pct]]*tbl_Raw_Data[[#This Row],[Gross_Amount]]/100</f>
        <v>0</v>
      </c>
      <c r="W2112" s="6">
        <f>tbl_Raw_Data[[#This Row],[Gross_Amount]]-tbl_Raw_Data[[#This Row],[Discount_Amount]]</f>
        <v>177.78</v>
      </c>
      <c r="X2112" s="6">
        <f>tbl_Raw_Data[[#This Row],[Net_Amount_Before_Tax]]*tbl_Raw_Data[[#This Row],[Tax_Pct]]/100</f>
        <v>8.8889999999999993</v>
      </c>
      <c r="Y2112" s="6">
        <f>tbl_Raw_Data[[#This Row],[Net_Amount_Before_Tax]]+tbl_Raw_Data[[#This Row],[Tax_Amount]]</f>
        <v>186.66900000000001</v>
      </c>
      <c r="Z2112" s="6">
        <f t="shared" si="164"/>
        <v>3</v>
      </c>
    </row>
    <row r="2113" spans="1:26" x14ac:dyDescent="0.3">
      <c r="A2113" s="23" t="s">
        <v>3525</v>
      </c>
      <c r="B2113" s="34">
        <v>45400</v>
      </c>
      <c r="C2113" s="23" t="s">
        <v>525</v>
      </c>
      <c r="D2113" s="23" t="s">
        <v>159</v>
      </c>
      <c r="E2113" s="23" t="s">
        <v>47</v>
      </c>
      <c r="F2113" s="23">
        <v>400093</v>
      </c>
      <c r="G2113" s="23" t="s">
        <v>111</v>
      </c>
      <c r="H2113" s="23" t="s">
        <v>112</v>
      </c>
      <c r="I2113" s="23" t="s">
        <v>113</v>
      </c>
      <c r="J2113" s="23" t="s">
        <v>114</v>
      </c>
      <c r="K2113" s="23" t="s">
        <v>24</v>
      </c>
      <c r="L2113" s="23">
        <v>2</v>
      </c>
      <c r="M2113" s="23">
        <v>93.12</v>
      </c>
      <c r="N2113" s="23">
        <v>15</v>
      </c>
      <c r="O2113" s="23">
        <v>12</v>
      </c>
      <c r="P2113" s="23" t="s">
        <v>25</v>
      </c>
      <c r="Q2113" s="23" t="s">
        <v>90</v>
      </c>
      <c r="R2113" s="23">
        <f t="shared" si="160"/>
        <v>1</v>
      </c>
      <c r="S2113" s="23" t="str">
        <f t="shared" si="161"/>
        <v>ORD102112_20240418_CUST03120_MED027</v>
      </c>
      <c r="T2113" s="23">
        <f t="shared" si="162"/>
        <v>1</v>
      </c>
      <c r="U2113" s="6">
        <f t="shared" si="163"/>
        <v>186.24</v>
      </c>
      <c r="V2113" s="6">
        <f>tbl_Raw_Data[[#This Row],[Discount_Pct]]*tbl_Raw_Data[[#This Row],[Gross_Amount]]/100</f>
        <v>27.936000000000003</v>
      </c>
      <c r="W2113" s="6">
        <f>tbl_Raw_Data[[#This Row],[Gross_Amount]]-tbl_Raw_Data[[#This Row],[Discount_Amount]]</f>
        <v>158.304</v>
      </c>
      <c r="X2113" s="6">
        <f>tbl_Raw_Data[[#This Row],[Net_Amount_Before_Tax]]*tbl_Raw_Data[[#This Row],[Tax_Pct]]/100</f>
        <v>18.996480000000002</v>
      </c>
      <c r="Y2113" s="6">
        <f>tbl_Raw_Data[[#This Row],[Net_Amount_Before_Tax]]+tbl_Raw_Data[[#This Row],[Tax_Amount]]</f>
        <v>177.30047999999999</v>
      </c>
      <c r="Z2113" s="6">
        <f t="shared" si="164"/>
        <v>1</v>
      </c>
    </row>
    <row r="2114" spans="1:26" x14ac:dyDescent="0.3">
      <c r="A2114" s="23" t="s">
        <v>3525</v>
      </c>
      <c r="B2114" s="34">
        <v>45460</v>
      </c>
      <c r="C2114" s="23" t="s">
        <v>3526</v>
      </c>
      <c r="D2114" s="23" t="s">
        <v>183</v>
      </c>
      <c r="E2114" s="23" t="s">
        <v>184</v>
      </c>
      <c r="F2114" s="23">
        <v>122009</v>
      </c>
      <c r="G2114" s="23" t="s">
        <v>119</v>
      </c>
      <c r="H2114" s="23" t="s">
        <v>120</v>
      </c>
      <c r="I2114" s="23" t="s">
        <v>32</v>
      </c>
      <c r="J2114" s="23" t="s">
        <v>64</v>
      </c>
      <c r="K2114" s="23" t="s">
        <v>57</v>
      </c>
      <c r="L2114" s="23">
        <v>1</v>
      </c>
      <c r="M2114" s="23">
        <v>78.290000000000006</v>
      </c>
      <c r="N2114" s="23">
        <v>5</v>
      </c>
      <c r="O2114" s="23">
        <v>5</v>
      </c>
      <c r="P2114" s="23" t="s">
        <v>89</v>
      </c>
      <c r="Q2114" s="23" t="s">
        <v>26</v>
      </c>
      <c r="R2114" s="23">
        <f t="shared" ref="R2114:R2177" si="165">COUNTIFS($A$2:$A$8001,A2114,$B$2:$B$8001,B2114,$C$2:$C$8001,C2114,$G$2:$G$8001,G2114)</f>
        <v>1</v>
      </c>
      <c r="S2114" s="23" t="str">
        <f t="shared" ref="S2114:S2177" si="166">A2114&amp;"_"&amp;TEXT(B2114,"yyyymmdd")&amp;"_"&amp;C2114&amp;"_"&amp;G2114</f>
        <v>ORD102112_20240617_CUST00235_MED010</v>
      </c>
      <c r="T2114" s="23">
        <f t="shared" ref="T2114:T2177" si="167">COUNTIF($S$2:$S$8001,S2114)</f>
        <v>1</v>
      </c>
      <c r="U2114" s="6">
        <f t="shared" ref="U2114:U2177" si="168">L2114*M2114</f>
        <v>78.290000000000006</v>
      </c>
      <c r="V2114" s="6">
        <f>tbl_Raw_Data[[#This Row],[Discount_Pct]]*tbl_Raw_Data[[#This Row],[Gross_Amount]]/100</f>
        <v>3.9145000000000003</v>
      </c>
      <c r="W2114" s="6">
        <f>tbl_Raw_Data[[#This Row],[Gross_Amount]]-tbl_Raw_Data[[#This Row],[Discount_Amount]]</f>
        <v>74.375500000000002</v>
      </c>
      <c r="X2114" s="6">
        <f>tbl_Raw_Data[[#This Row],[Net_Amount_Before_Tax]]*tbl_Raw_Data[[#This Row],[Tax_Pct]]/100</f>
        <v>3.7187749999999999</v>
      </c>
      <c r="Y2114" s="6">
        <f>tbl_Raw_Data[[#This Row],[Net_Amount_Before_Tax]]+tbl_Raw_Data[[#This Row],[Tax_Amount]]</f>
        <v>78.094274999999996</v>
      </c>
      <c r="Z2114" s="6">
        <f t="shared" ref="Z2114:Z2177" si="169">COUNTIFS($C$2:$C$8001,C2114,$Q$2:$Q$8001,"Delivered")</f>
        <v>0</v>
      </c>
    </row>
    <row r="2115" spans="1:26" x14ac:dyDescent="0.3">
      <c r="A2115" s="23" t="s">
        <v>3527</v>
      </c>
      <c r="B2115" s="34">
        <v>45530</v>
      </c>
      <c r="C2115" s="23" t="s">
        <v>3528</v>
      </c>
      <c r="D2115" s="23" t="s">
        <v>46</v>
      </c>
      <c r="E2115" s="23" t="s">
        <v>47</v>
      </c>
      <c r="F2115" s="23">
        <v>411014</v>
      </c>
      <c r="G2115" s="23" t="s">
        <v>154</v>
      </c>
      <c r="H2115" s="23" t="s">
        <v>155</v>
      </c>
      <c r="I2115" s="23" t="s">
        <v>134</v>
      </c>
      <c r="J2115" s="23" t="s">
        <v>156</v>
      </c>
      <c r="K2115" s="23" t="s">
        <v>57</v>
      </c>
      <c r="L2115" s="23">
        <v>4</v>
      </c>
      <c r="M2115" s="23">
        <v>49.75</v>
      </c>
      <c r="N2115" s="23">
        <v>15</v>
      </c>
      <c r="O2115" s="23">
        <v>5</v>
      </c>
      <c r="P2115" s="23" t="s">
        <v>89</v>
      </c>
      <c r="Q2115" s="23" t="s">
        <v>34</v>
      </c>
      <c r="R2115" s="23">
        <f t="shared" si="165"/>
        <v>1</v>
      </c>
      <c r="S2115" s="23" t="str">
        <f t="shared" si="166"/>
        <v>ORD102114_20240826_CUST00133_MED006</v>
      </c>
      <c r="T2115" s="23">
        <f t="shared" si="167"/>
        <v>1</v>
      </c>
      <c r="U2115" s="6">
        <f t="shared" si="168"/>
        <v>199</v>
      </c>
      <c r="V2115" s="6">
        <f>tbl_Raw_Data[[#This Row],[Discount_Pct]]*tbl_Raw_Data[[#This Row],[Gross_Amount]]/100</f>
        <v>29.85</v>
      </c>
      <c r="W2115" s="6">
        <f>tbl_Raw_Data[[#This Row],[Gross_Amount]]-tbl_Raw_Data[[#This Row],[Discount_Amount]]</f>
        <v>169.15</v>
      </c>
      <c r="X2115" s="6">
        <f>tbl_Raw_Data[[#This Row],[Net_Amount_Before_Tax]]*tbl_Raw_Data[[#This Row],[Tax_Pct]]/100</f>
        <v>8.4574999999999996</v>
      </c>
      <c r="Y2115" s="6">
        <f>tbl_Raw_Data[[#This Row],[Net_Amount_Before_Tax]]+tbl_Raw_Data[[#This Row],[Tax_Amount]]</f>
        <v>177.60750000000002</v>
      </c>
      <c r="Z2115" s="6">
        <f t="shared" si="169"/>
        <v>2</v>
      </c>
    </row>
    <row r="2116" spans="1:26" x14ac:dyDescent="0.3">
      <c r="A2116" s="23" t="s">
        <v>3529</v>
      </c>
      <c r="B2116" s="34">
        <v>45476</v>
      </c>
      <c r="C2116" s="23" t="s">
        <v>2876</v>
      </c>
      <c r="D2116" s="23" t="s">
        <v>130</v>
      </c>
      <c r="E2116" s="23" t="s">
        <v>131</v>
      </c>
      <c r="F2116" s="23">
        <v>700019</v>
      </c>
      <c r="G2116" s="23" t="s">
        <v>233</v>
      </c>
      <c r="H2116" s="23" t="s">
        <v>234</v>
      </c>
      <c r="I2116" s="23" t="s">
        <v>104</v>
      </c>
      <c r="J2116" s="23" t="s">
        <v>42</v>
      </c>
      <c r="K2116" s="23" t="s">
        <v>24</v>
      </c>
      <c r="L2116" s="23">
        <v>3</v>
      </c>
      <c r="M2116" s="23">
        <v>132.56</v>
      </c>
      <c r="N2116" s="23">
        <v>20</v>
      </c>
      <c r="O2116" s="23">
        <v>5</v>
      </c>
      <c r="P2116" s="23" t="s">
        <v>58</v>
      </c>
      <c r="Q2116" s="23" t="s">
        <v>26</v>
      </c>
      <c r="R2116" s="23">
        <f t="shared" si="165"/>
        <v>1</v>
      </c>
      <c r="S2116" s="23" t="str">
        <f t="shared" si="166"/>
        <v>ORD102115_20240703_CUST03060_MED019</v>
      </c>
      <c r="T2116" s="23">
        <f t="shared" si="167"/>
        <v>1</v>
      </c>
      <c r="U2116" s="6">
        <f t="shared" si="168"/>
        <v>397.68</v>
      </c>
      <c r="V2116" s="6">
        <f>tbl_Raw_Data[[#This Row],[Discount_Pct]]*tbl_Raw_Data[[#This Row],[Gross_Amount]]/100</f>
        <v>79.536000000000001</v>
      </c>
      <c r="W2116" s="6">
        <f>tbl_Raw_Data[[#This Row],[Gross_Amount]]-tbl_Raw_Data[[#This Row],[Discount_Amount]]</f>
        <v>318.14400000000001</v>
      </c>
      <c r="X2116" s="6">
        <f>tbl_Raw_Data[[#This Row],[Net_Amount_Before_Tax]]*tbl_Raw_Data[[#This Row],[Tax_Pct]]/100</f>
        <v>15.9072</v>
      </c>
      <c r="Y2116" s="6">
        <f>tbl_Raw_Data[[#This Row],[Net_Amount_Before_Tax]]+tbl_Raw_Data[[#This Row],[Tax_Amount]]</f>
        <v>334.05119999999999</v>
      </c>
      <c r="Z2116" s="6">
        <f t="shared" si="169"/>
        <v>3</v>
      </c>
    </row>
    <row r="2117" spans="1:26" x14ac:dyDescent="0.3">
      <c r="A2117" s="23" t="s">
        <v>3530</v>
      </c>
      <c r="B2117" s="34">
        <v>45371</v>
      </c>
      <c r="C2117" s="23" t="s">
        <v>3531</v>
      </c>
      <c r="D2117" s="23" t="s">
        <v>130</v>
      </c>
      <c r="E2117" s="23" t="s">
        <v>131</v>
      </c>
      <c r="F2117" s="23">
        <v>700019</v>
      </c>
      <c r="G2117" s="23" t="s">
        <v>124</v>
      </c>
      <c r="H2117" s="23" t="s">
        <v>125</v>
      </c>
      <c r="I2117" s="23" t="s">
        <v>104</v>
      </c>
      <c r="J2117" s="23" t="s">
        <v>114</v>
      </c>
      <c r="K2117" s="23" t="s">
        <v>24</v>
      </c>
      <c r="L2117" s="23">
        <v>1</v>
      </c>
      <c r="M2117" s="23">
        <v>103.42</v>
      </c>
      <c r="N2117" s="23">
        <v>5</v>
      </c>
      <c r="O2117" s="23">
        <v>5</v>
      </c>
      <c r="P2117" s="23" t="s">
        <v>25</v>
      </c>
      <c r="Q2117" s="23" t="s">
        <v>26</v>
      </c>
      <c r="R2117" s="23">
        <f t="shared" si="165"/>
        <v>1</v>
      </c>
      <c r="S2117" s="23" t="str">
        <f t="shared" si="166"/>
        <v>ORD102116_20240320_CUST00249_MED018</v>
      </c>
      <c r="T2117" s="23">
        <f t="shared" si="167"/>
        <v>1</v>
      </c>
      <c r="U2117" s="6">
        <f t="shared" si="168"/>
        <v>103.42</v>
      </c>
      <c r="V2117" s="6">
        <f>tbl_Raw_Data[[#This Row],[Discount_Pct]]*tbl_Raw_Data[[#This Row],[Gross_Amount]]/100</f>
        <v>5.1710000000000003</v>
      </c>
      <c r="W2117" s="6">
        <f>tbl_Raw_Data[[#This Row],[Gross_Amount]]-tbl_Raw_Data[[#This Row],[Discount_Amount]]</f>
        <v>98.248999999999995</v>
      </c>
      <c r="X2117" s="6">
        <f>tbl_Raw_Data[[#This Row],[Net_Amount_Before_Tax]]*tbl_Raw_Data[[#This Row],[Tax_Pct]]/100</f>
        <v>4.9124499999999998</v>
      </c>
      <c r="Y2117" s="6">
        <f>tbl_Raw_Data[[#This Row],[Net_Amount_Before_Tax]]+tbl_Raw_Data[[#This Row],[Tax_Amount]]</f>
        <v>103.16145</v>
      </c>
      <c r="Z2117" s="6">
        <f t="shared" si="169"/>
        <v>0</v>
      </c>
    </row>
    <row r="2118" spans="1:26" x14ac:dyDescent="0.3">
      <c r="A2118" s="23" t="s">
        <v>3532</v>
      </c>
      <c r="B2118" s="34">
        <v>45748</v>
      </c>
      <c r="C2118" s="23" t="s">
        <v>3533</v>
      </c>
      <c r="D2118" s="23" t="s">
        <v>19</v>
      </c>
      <c r="E2118" s="23" t="s">
        <v>19</v>
      </c>
      <c r="F2118" s="23">
        <v>110024</v>
      </c>
      <c r="G2118" s="23" t="s">
        <v>102</v>
      </c>
      <c r="H2118" s="23" t="s">
        <v>103</v>
      </c>
      <c r="I2118" s="23" t="s">
        <v>104</v>
      </c>
      <c r="J2118" s="23" t="s">
        <v>64</v>
      </c>
      <c r="K2118" s="23" t="s">
        <v>57</v>
      </c>
      <c r="L2118" s="23">
        <v>1</v>
      </c>
      <c r="M2118" s="23">
        <v>86.53</v>
      </c>
      <c r="N2118" s="23">
        <v>0</v>
      </c>
      <c r="O2118" s="23">
        <v>12</v>
      </c>
      <c r="P2118" s="23" t="s">
        <v>43</v>
      </c>
      <c r="Q2118" s="23" t="s">
        <v>34</v>
      </c>
      <c r="R2118" s="23">
        <f t="shared" si="165"/>
        <v>1</v>
      </c>
      <c r="S2118" s="23" t="str">
        <f t="shared" si="166"/>
        <v>ORD102117_20250401_CUST03189_MED029</v>
      </c>
      <c r="T2118" s="23">
        <f t="shared" si="167"/>
        <v>1</v>
      </c>
      <c r="U2118" s="6">
        <f t="shared" si="168"/>
        <v>86.53</v>
      </c>
      <c r="V2118" s="6">
        <f>tbl_Raw_Data[[#This Row],[Discount_Pct]]*tbl_Raw_Data[[#This Row],[Gross_Amount]]/100</f>
        <v>0</v>
      </c>
      <c r="W2118" s="6">
        <f>tbl_Raw_Data[[#This Row],[Gross_Amount]]-tbl_Raw_Data[[#This Row],[Discount_Amount]]</f>
        <v>86.53</v>
      </c>
      <c r="X2118" s="6">
        <f>tbl_Raw_Data[[#This Row],[Net_Amount_Before_Tax]]*tbl_Raw_Data[[#This Row],[Tax_Pct]]/100</f>
        <v>10.383600000000001</v>
      </c>
      <c r="Y2118" s="6">
        <f>tbl_Raw_Data[[#This Row],[Net_Amount_Before_Tax]]+tbl_Raw_Data[[#This Row],[Tax_Amount]]</f>
        <v>96.913600000000002</v>
      </c>
      <c r="Z2118" s="6">
        <f t="shared" si="169"/>
        <v>2</v>
      </c>
    </row>
    <row r="2119" spans="1:26" x14ac:dyDescent="0.3">
      <c r="A2119" s="23" t="s">
        <v>3534</v>
      </c>
      <c r="B2119" s="34">
        <v>45761</v>
      </c>
      <c r="C2119" s="23" t="s">
        <v>3242</v>
      </c>
      <c r="D2119" s="23" t="s">
        <v>87</v>
      </c>
      <c r="E2119" s="23" t="s">
        <v>88</v>
      </c>
      <c r="F2119" s="23">
        <v>600018</v>
      </c>
      <c r="G2119" s="23" t="s">
        <v>283</v>
      </c>
      <c r="H2119" s="23" t="s">
        <v>284</v>
      </c>
      <c r="I2119" s="23" t="s">
        <v>104</v>
      </c>
      <c r="J2119" s="23" t="s">
        <v>42</v>
      </c>
      <c r="K2119" s="23" t="s">
        <v>57</v>
      </c>
      <c r="L2119" s="23">
        <v>1</v>
      </c>
      <c r="M2119" s="23">
        <v>295.24</v>
      </c>
      <c r="N2119" s="23">
        <v>15</v>
      </c>
      <c r="O2119" s="23">
        <v>12</v>
      </c>
      <c r="P2119" s="23" t="s">
        <v>89</v>
      </c>
      <c r="Q2119" s="23" t="s">
        <v>34</v>
      </c>
      <c r="R2119" s="23">
        <f t="shared" si="165"/>
        <v>1</v>
      </c>
      <c r="S2119" s="23" t="str">
        <f t="shared" si="166"/>
        <v>ORD102118_20250414_CUST00752_MED030</v>
      </c>
      <c r="T2119" s="23">
        <f t="shared" si="167"/>
        <v>1</v>
      </c>
      <c r="U2119" s="6">
        <f t="shared" si="168"/>
        <v>295.24</v>
      </c>
      <c r="V2119" s="6">
        <f>tbl_Raw_Data[[#This Row],[Discount_Pct]]*tbl_Raw_Data[[#This Row],[Gross_Amount]]/100</f>
        <v>44.286000000000001</v>
      </c>
      <c r="W2119" s="6">
        <f>tbl_Raw_Data[[#This Row],[Gross_Amount]]-tbl_Raw_Data[[#This Row],[Discount_Amount]]</f>
        <v>250.95400000000001</v>
      </c>
      <c r="X2119" s="6">
        <f>tbl_Raw_Data[[#This Row],[Net_Amount_Before_Tax]]*tbl_Raw_Data[[#This Row],[Tax_Pct]]/100</f>
        <v>30.114480000000004</v>
      </c>
      <c r="Y2119" s="6">
        <f>tbl_Raw_Data[[#This Row],[Net_Amount_Before_Tax]]+tbl_Raw_Data[[#This Row],[Tax_Amount]]</f>
        <v>281.06848000000002</v>
      </c>
      <c r="Z2119" s="6">
        <f t="shared" si="169"/>
        <v>2</v>
      </c>
    </row>
    <row r="2120" spans="1:26" x14ac:dyDescent="0.3">
      <c r="A2120" s="23" t="s">
        <v>3535</v>
      </c>
      <c r="B2120" s="34">
        <v>45735</v>
      </c>
      <c r="C2120" s="23" t="s">
        <v>3098</v>
      </c>
      <c r="D2120" s="23" t="s">
        <v>80</v>
      </c>
      <c r="E2120" s="23" t="s">
        <v>81</v>
      </c>
      <c r="F2120" s="23">
        <v>395010</v>
      </c>
      <c r="G2120" s="23" t="s">
        <v>124</v>
      </c>
      <c r="H2120" s="23" t="s">
        <v>125</v>
      </c>
      <c r="I2120" s="23" t="s">
        <v>104</v>
      </c>
      <c r="J2120" s="23" t="s">
        <v>114</v>
      </c>
      <c r="K2120" s="23" t="s">
        <v>24</v>
      </c>
      <c r="L2120" s="23">
        <v>1</v>
      </c>
      <c r="M2120" s="23">
        <v>108.1</v>
      </c>
      <c r="N2120" s="23">
        <v>5</v>
      </c>
      <c r="O2120" s="23">
        <v>18</v>
      </c>
      <c r="P2120" s="23" t="s">
        <v>65</v>
      </c>
      <c r="Q2120" s="23" t="s">
        <v>34</v>
      </c>
      <c r="R2120" s="23">
        <f t="shared" si="165"/>
        <v>1</v>
      </c>
      <c r="S2120" s="23" t="str">
        <f t="shared" si="166"/>
        <v>ORD102119_20250319_CUST00990_MED018</v>
      </c>
      <c r="T2120" s="23">
        <f t="shared" si="167"/>
        <v>1</v>
      </c>
      <c r="U2120" s="6">
        <f t="shared" si="168"/>
        <v>108.1</v>
      </c>
      <c r="V2120" s="6">
        <f>tbl_Raw_Data[[#This Row],[Discount_Pct]]*tbl_Raw_Data[[#This Row],[Gross_Amount]]/100</f>
        <v>5.4050000000000002</v>
      </c>
      <c r="W2120" s="6">
        <f>tbl_Raw_Data[[#This Row],[Gross_Amount]]-tbl_Raw_Data[[#This Row],[Discount_Amount]]</f>
        <v>102.69499999999999</v>
      </c>
      <c r="X2120" s="6">
        <f>tbl_Raw_Data[[#This Row],[Net_Amount_Before_Tax]]*tbl_Raw_Data[[#This Row],[Tax_Pct]]/100</f>
        <v>18.485099999999999</v>
      </c>
      <c r="Y2120" s="6">
        <f>tbl_Raw_Data[[#This Row],[Net_Amount_Before_Tax]]+tbl_Raw_Data[[#This Row],[Tax_Amount]]</f>
        <v>121.1801</v>
      </c>
      <c r="Z2120" s="6">
        <f t="shared" si="169"/>
        <v>3</v>
      </c>
    </row>
    <row r="2121" spans="1:26" x14ac:dyDescent="0.3">
      <c r="A2121" s="23" t="s">
        <v>3535</v>
      </c>
      <c r="B2121" s="34">
        <v>45650</v>
      </c>
      <c r="C2121" s="23" t="s">
        <v>3536</v>
      </c>
      <c r="D2121" s="23" t="s">
        <v>100</v>
      </c>
      <c r="E2121" s="23" t="s">
        <v>101</v>
      </c>
      <c r="F2121" s="23">
        <v>201303</v>
      </c>
      <c r="G2121" s="23" t="s">
        <v>53</v>
      </c>
      <c r="H2121" s="23" t="s">
        <v>54</v>
      </c>
      <c r="I2121" s="23" t="s">
        <v>55</v>
      </c>
      <c r="J2121" s="23" t="s">
        <v>56</v>
      </c>
      <c r="K2121" s="23" t="s">
        <v>57</v>
      </c>
      <c r="L2121" s="23">
        <v>3</v>
      </c>
      <c r="M2121" s="23">
        <v>56.57</v>
      </c>
      <c r="N2121" s="23">
        <v>0</v>
      </c>
      <c r="O2121" s="23">
        <v>12</v>
      </c>
      <c r="P2121" s="23" t="s">
        <v>58</v>
      </c>
      <c r="Q2121" s="23" t="s">
        <v>34</v>
      </c>
      <c r="R2121" s="23">
        <f t="shared" si="165"/>
        <v>1</v>
      </c>
      <c r="S2121" s="23" t="str">
        <f t="shared" si="166"/>
        <v>ORD102119_20241224_CUST02523_MED020</v>
      </c>
      <c r="T2121" s="23">
        <f t="shared" si="167"/>
        <v>1</v>
      </c>
      <c r="U2121" s="6">
        <f t="shared" si="168"/>
        <v>169.71</v>
      </c>
      <c r="V2121" s="6">
        <f>tbl_Raw_Data[[#This Row],[Discount_Pct]]*tbl_Raw_Data[[#This Row],[Gross_Amount]]/100</f>
        <v>0</v>
      </c>
      <c r="W2121" s="6">
        <f>tbl_Raw_Data[[#This Row],[Gross_Amount]]-tbl_Raw_Data[[#This Row],[Discount_Amount]]</f>
        <v>169.71</v>
      </c>
      <c r="X2121" s="6">
        <f>tbl_Raw_Data[[#This Row],[Net_Amount_Before_Tax]]*tbl_Raw_Data[[#This Row],[Tax_Pct]]/100</f>
        <v>20.365200000000002</v>
      </c>
      <c r="Y2121" s="6">
        <f>tbl_Raw_Data[[#This Row],[Net_Amount_Before_Tax]]+tbl_Raw_Data[[#This Row],[Tax_Amount]]</f>
        <v>190.0752</v>
      </c>
      <c r="Z2121" s="6">
        <f t="shared" si="169"/>
        <v>1</v>
      </c>
    </row>
    <row r="2122" spans="1:26" x14ac:dyDescent="0.3">
      <c r="A2122" s="23" t="s">
        <v>3535</v>
      </c>
      <c r="B2122" s="34">
        <v>46009</v>
      </c>
      <c r="C2122" s="23" t="s">
        <v>3537</v>
      </c>
      <c r="D2122" s="23" t="s">
        <v>183</v>
      </c>
      <c r="E2122" s="23" t="s">
        <v>184</v>
      </c>
      <c r="F2122" s="23">
        <v>122001</v>
      </c>
      <c r="G2122" s="23" t="s">
        <v>145</v>
      </c>
      <c r="H2122" s="23" t="s">
        <v>146</v>
      </c>
      <c r="I2122" s="23" t="s">
        <v>147</v>
      </c>
      <c r="J2122" s="23" t="s">
        <v>148</v>
      </c>
      <c r="K2122" s="23" t="s">
        <v>24</v>
      </c>
      <c r="L2122" s="23">
        <v>1</v>
      </c>
      <c r="M2122" s="23">
        <v>116.81</v>
      </c>
      <c r="N2122" s="23">
        <v>0</v>
      </c>
      <c r="O2122" s="23">
        <v>12</v>
      </c>
      <c r="P2122" s="23" t="s">
        <v>33</v>
      </c>
      <c r="Q2122" s="23" t="s">
        <v>34</v>
      </c>
      <c r="R2122" s="23">
        <f t="shared" si="165"/>
        <v>1</v>
      </c>
      <c r="S2122" s="23" t="str">
        <f t="shared" si="166"/>
        <v>ORD102119_20251218_CUST00648_MED016</v>
      </c>
      <c r="T2122" s="23">
        <f t="shared" si="167"/>
        <v>1</v>
      </c>
      <c r="U2122" s="6">
        <f t="shared" si="168"/>
        <v>116.81</v>
      </c>
      <c r="V2122" s="6">
        <f>tbl_Raw_Data[[#This Row],[Discount_Pct]]*tbl_Raw_Data[[#This Row],[Gross_Amount]]/100</f>
        <v>0</v>
      </c>
      <c r="W2122" s="6">
        <f>tbl_Raw_Data[[#This Row],[Gross_Amount]]-tbl_Raw_Data[[#This Row],[Discount_Amount]]</f>
        <v>116.81</v>
      </c>
      <c r="X2122" s="6">
        <f>tbl_Raw_Data[[#This Row],[Net_Amount_Before_Tax]]*tbl_Raw_Data[[#This Row],[Tax_Pct]]/100</f>
        <v>14.017200000000001</v>
      </c>
      <c r="Y2122" s="6">
        <f>tbl_Raw_Data[[#This Row],[Net_Amount_Before_Tax]]+tbl_Raw_Data[[#This Row],[Tax_Amount]]</f>
        <v>130.8272</v>
      </c>
      <c r="Z2122" s="6">
        <f t="shared" si="169"/>
        <v>2</v>
      </c>
    </row>
    <row r="2123" spans="1:26" x14ac:dyDescent="0.3">
      <c r="A2123" s="23" t="s">
        <v>3538</v>
      </c>
      <c r="B2123" s="34">
        <v>45340</v>
      </c>
      <c r="C2123" s="23" t="s">
        <v>481</v>
      </c>
      <c r="D2123" s="23" t="s">
        <v>183</v>
      </c>
      <c r="E2123" s="23" t="s">
        <v>184</v>
      </c>
      <c r="F2123" s="23">
        <v>122016</v>
      </c>
      <c r="G2123" s="23" t="s">
        <v>233</v>
      </c>
      <c r="H2123" s="23" t="s">
        <v>234</v>
      </c>
      <c r="I2123" s="23" t="s">
        <v>104</v>
      </c>
      <c r="J2123" s="23" t="s">
        <v>42</v>
      </c>
      <c r="K2123" s="23" t="s">
        <v>24</v>
      </c>
      <c r="L2123" s="23">
        <v>3</v>
      </c>
      <c r="M2123" s="23">
        <v>134.41</v>
      </c>
      <c r="N2123" s="23">
        <v>10</v>
      </c>
      <c r="O2123" s="23">
        <v>18</v>
      </c>
      <c r="P2123" s="23" t="s">
        <v>33</v>
      </c>
      <c r="Q2123" s="23" t="s">
        <v>26</v>
      </c>
      <c r="R2123" s="23">
        <f t="shared" si="165"/>
        <v>1</v>
      </c>
      <c r="S2123" s="23" t="str">
        <f t="shared" si="166"/>
        <v>ORD102122_20240218_CUST01223_MED019</v>
      </c>
      <c r="T2123" s="23">
        <f t="shared" si="167"/>
        <v>1</v>
      </c>
      <c r="U2123" s="6">
        <f t="shared" si="168"/>
        <v>403.23</v>
      </c>
      <c r="V2123" s="6">
        <f>tbl_Raw_Data[[#This Row],[Discount_Pct]]*tbl_Raw_Data[[#This Row],[Gross_Amount]]/100</f>
        <v>40.323</v>
      </c>
      <c r="W2123" s="6">
        <f>tbl_Raw_Data[[#This Row],[Gross_Amount]]-tbl_Raw_Data[[#This Row],[Discount_Amount]]</f>
        <v>362.90700000000004</v>
      </c>
      <c r="X2123" s="6">
        <f>tbl_Raw_Data[[#This Row],[Net_Amount_Before_Tax]]*tbl_Raw_Data[[#This Row],[Tax_Pct]]/100</f>
        <v>65.323260000000005</v>
      </c>
      <c r="Y2123" s="6">
        <f>tbl_Raw_Data[[#This Row],[Net_Amount_Before_Tax]]+tbl_Raw_Data[[#This Row],[Tax_Amount]]</f>
        <v>428.23026000000004</v>
      </c>
      <c r="Z2123" s="6">
        <f t="shared" si="169"/>
        <v>2</v>
      </c>
    </row>
    <row r="2124" spans="1:26" x14ac:dyDescent="0.3">
      <c r="A2124" s="23" t="s">
        <v>3539</v>
      </c>
      <c r="B2124" s="34">
        <v>45467</v>
      </c>
      <c r="C2124" s="23" t="s">
        <v>1831</v>
      </c>
      <c r="D2124" s="23" t="s">
        <v>37</v>
      </c>
      <c r="E2124" s="23" t="s">
        <v>38</v>
      </c>
      <c r="F2124" s="23">
        <v>452018</v>
      </c>
      <c r="G2124" s="23" t="s">
        <v>154</v>
      </c>
      <c r="H2124" s="23" t="s">
        <v>155</v>
      </c>
      <c r="I2124" s="23" t="s">
        <v>134</v>
      </c>
      <c r="J2124" s="23" t="s">
        <v>156</v>
      </c>
      <c r="K2124" s="23" t="s">
        <v>57</v>
      </c>
      <c r="L2124" s="23">
        <v>2</v>
      </c>
      <c r="M2124" s="23">
        <v>43.29</v>
      </c>
      <c r="N2124" s="23">
        <v>20</v>
      </c>
      <c r="O2124" s="23">
        <v>12</v>
      </c>
      <c r="P2124" s="23" t="s">
        <v>65</v>
      </c>
      <c r="Q2124" s="23" t="s">
        <v>44</v>
      </c>
      <c r="R2124" s="23">
        <f t="shared" si="165"/>
        <v>1</v>
      </c>
      <c r="S2124" s="23" t="str">
        <f t="shared" si="166"/>
        <v>ORD102123_20240624_CUST01859_MED006</v>
      </c>
      <c r="T2124" s="23">
        <f t="shared" si="167"/>
        <v>1</v>
      </c>
      <c r="U2124" s="6">
        <f t="shared" si="168"/>
        <v>86.58</v>
      </c>
      <c r="V2124" s="6">
        <f>tbl_Raw_Data[[#This Row],[Discount_Pct]]*tbl_Raw_Data[[#This Row],[Gross_Amount]]/100</f>
        <v>17.315999999999999</v>
      </c>
      <c r="W2124" s="6">
        <f>tbl_Raw_Data[[#This Row],[Gross_Amount]]-tbl_Raw_Data[[#This Row],[Discount_Amount]]</f>
        <v>69.263999999999996</v>
      </c>
      <c r="X2124" s="6">
        <f>tbl_Raw_Data[[#This Row],[Net_Amount_Before_Tax]]*tbl_Raw_Data[[#This Row],[Tax_Pct]]/100</f>
        <v>8.3116799999999991</v>
      </c>
      <c r="Y2124" s="6">
        <f>tbl_Raw_Data[[#This Row],[Net_Amount_Before_Tax]]+tbl_Raw_Data[[#This Row],[Tax_Amount]]</f>
        <v>77.575679999999991</v>
      </c>
      <c r="Z2124" s="6">
        <f t="shared" si="169"/>
        <v>2</v>
      </c>
    </row>
    <row r="2125" spans="1:26" x14ac:dyDescent="0.3">
      <c r="A2125" s="23" t="s">
        <v>3539</v>
      </c>
      <c r="B2125" s="34">
        <v>45292</v>
      </c>
      <c r="C2125" s="23" t="s">
        <v>3540</v>
      </c>
      <c r="D2125" s="23" t="s">
        <v>37</v>
      </c>
      <c r="E2125" s="23" t="s">
        <v>38</v>
      </c>
      <c r="F2125" s="23">
        <v>452016</v>
      </c>
      <c r="G2125" s="23" t="s">
        <v>124</v>
      </c>
      <c r="H2125" s="23" t="s">
        <v>125</v>
      </c>
      <c r="I2125" s="23" t="s">
        <v>104</v>
      </c>
      <c r="J2125" s="23" t="s">
        <v>114</v>
      </c>
      <c r="K2125" s="23" t="s">
        <v>24</v>
      </c>
      <c r="L2125" s="23">
        <v>2</v>
      </c>
      <c r="M2125" s="23">
        <v>126.54</v>
      </c>
      <c r="N2125" s="23">
        <v>5</v>
      </c>
      <c r="O2125" s="23">
        <v>12</v>
      </c>
      <c r="P2125" s="23" t="s">
        <v>33</v>
      </c>
      <c r="Q2125" s="23" t="s">
        <v>34</v>
      </c>
      <c r="R2125" s="23">
        <f t="shared" si="165"/>
        <v>1</v>
      </c>
      <c r="S2125" s="23" t="str">
        <f t="shared" si="166"/>
        <v>ORD102123_20240101_CUST02072_MED018</v>
      </c>
      <c r="T2125" s="23">
        <f t="shared" si="167"/>
        <v>1</v>
      </c>
      <c r="U2125" s="6">
        <f t="shared" si="168"/>
        <v>253.08</v>
      </c>
      <c r="V2125" s="6">
        <f>tbl_Raw_Data[[#This Row],[Discount_Pct]]*tbl_Raw_Data[[#This Row],[Gross_Amount]]/100</f>
        <v>12.654000000000002</v>
      </c>
      <c r="W2125" s="6">
        <f>tbl_Raw_Data[[#This Row],[Gross_Amount]]-tbl_Raw_Data[[#This Row],[Discount_Amount]]</f>
        <v>240.42600000000002</v>
      </c>
      <c r="X2125" s="6">
        <f>tbl_Raw_Data[[#This Row],[Net_Amount_Before_Tax]]*tbl_Raw_Data[[#This Row],[Tax_Pct]]/100</f>
        <v>28.851120000000002</v>
      </c>
      <c r="Y2125" s="6">
        <f>tbl_Raw_Data[[#This Row],[Net_Amount_Before_Tax]]+tbl_Raw_Data[[#This Row],[Tax_Amount]]</f>
        <v>269.27712000000002</v>
      </c>
      <c r="Z2125" s="6">
        <f t="shared" si="169"/>
        <v>3</v>
      </c>
    </row>
    <row r="2126" spans="1:26" x14ac:dyDescent="0.3">
      <c r="A2126" s="23" t="s">
        <v>3541</v>
      </c>
      <c r="B2126" s="34">
        <v>45850</v>
      </c>
      <c r="C2126" s="23" t="s">
        <v>3542</v>
      </c>
      <c r="D2126" s="23" t="s">
        <v>52</v>
      </c>
      <c r="E2126" s="23" t="s">
        <v>52</v>
      </c>
      <c r="F2126" s="23">
        <v>160036</v>
      </c>
      <c r="G2126" s="23" t="s">
        <v>82</v>
      </c>
      <c r="H2126" s="23" t="s">
        <v>83</v>
      </c>
      <c r="I2126" s="23" t="s">
        <v>84</v>
      </c>
      <c r="J2126" s="23" t="s">
        <v>85</v>
      </c>
      <c r="K2126" s="23" t="s">
        <v>24</v>
      </c>
      <c r="L2126" s="23">
        <v>4</v>
      </c>
      <c r="M2126" s="23">
        <v>308.74</v>
      </c>
      <c r="N2126" s="23">
        <v>10</v>
      </c>
      <c r="O2126" s="23">
        <v>5</v>
      </c>
      <c r="P2126" s="23" t="s">
        <v>25</v>
      </c>
      <c r="Q2126" s="23" t="s">
        <v>34</v>
      </c>
      <c r="R2126" s="23">
        <f t="shared" si="165"/>
        <v>1</v>
      </c>
      <c r="S2126" s="23" t="str">
        <f t="shared" si="166"/>
        <v>ORD102125_20250712_CUST00042_MED023</v>
      </c>
      <c r="T2126" s="23">
        <f t="shared" si="167"/>
        <v>1</v>
      </c>
      <c r="U2126" s="6">
        <f t="shared" si="168"/>
        <v>1234.96</v>
      </c>
      <c r="V2126" s="6">
        <f>tbl_Raw_Data[[#This Row],[Discount_Pct]]*tbl_Raw_Data[[#This Row],[Gross_Amount]]/100</f>
        <v>123.49600000000001</v>
      </c>
      <c r="W2126" s="6">
        <f>tbl_Raw_Data[[#This Row],[Gross_Amount]]-tbl_Raw_Data[[#This Row],[Discount_Amount]]</f>
        <v>1111.4639999999999</v>
      </c>
      <c r="X2126" s="6">
        <f>tbl_Raw_Data[[#This Row],[Net_Amount_Before_Tax]]*tbl_Raw_Data[[#This Row],[Tax_Pct]]/100</f>
        <v>55.5732</v>
      </c>
      <c r="Y2126" s="6">
        <f>tbl_Raw_Data[[#This Row],[Net_Amount_Before_Tax]]+tbl_Raw_Data[[#This Row],[Tax_Amount]]</f>
        <v>1167.0372</v>
      </c>
      <c r="Z2126" s="6">
        <f t="shared" si="169"/>
        <v>2</v>
      </c>
    </row>
    <row r="2127" spans="1:26" x14ac:dyDescent="0.3">
      <c r="A2127" s="23" t="s">
        <v>3543</v>
      </c>
      <c r="B2127" s="34">
        <v>45371</v>
      </c>
      <c r="C2127" s="23" t="s">
        <v>978</v>
      </c>
      <c r="D2127" s="23" t="s">
        <v>183</v>
      </c>
      <c r="E2127" s="23" t="s">
        <v>184</v>
      </c>
      <c r="F2127" s="23">
        <v>122009</v>
      </c>
      <c r="G2127" s="23" t="s">
        <v>111</v>
      </c>
      <c r="H2127" s="23" t="s">
        <v>112</v>
      </c>
      <c r="I2127" s="23" t="s">
        <v>113</v>
      </c>
      <c r="J2127" s="23" t="s">
        <v>114</v>
      </c>
      <c r="K2127" s="23" t="s">
        <v>24</v>
      </c>
      <c r="L2127" s="23">
        <v>5</v>
      </c>
      <c r="M2127" s="23">
        <v>106.23</v>
      </c>
      <c r="N2127" s="23">
        <v>0</v>
      </c>
      <c r="O2127" s="23">
        <v>5</v>
      </c>
      <c r="P2127" s="23" t="s">
        <v>65</v>
      </c>
      <c r="Q2127" s="23" t="s">
        <v>34</v>
      </c>
      <c r="R2127" s="23">
        <f t="shared" si="165"/>
        <v>1</v>
      </c>
      <c r="S2127" s="23" t="str">
        <f t="shared" si="166"/>
        <v>ORD102126_20240320_CUST01522_MED027</v>
      </c>
      <c r="T2127" s="23">
        <f t="shared" si="167"/>
        <v>1</v>
      </c>
      <c r="U2127" s="6">
        <f t="shared" si="168"/>
        <v>531.15</v>
      </c>
      <c r="V2127" s="6">
        <f>tbl_Raw_Data[[#This Row],[Discount_Pct]]*tbl_Raw_Data[[#This Row],[Gross_Amount]]/100</f>
        <v>0</v>
      </c>
      <c r="W2127" s="6">
        <f>tbl_Raw_Data[[#This Row],[Gross_Amount]]-tbl_Raw_Data[[#This Row],[Discount_Amount]]</f>
        <v>531.15</v>
      </c>
      <c r="X2127" s="6">
        <f>tbl_Raw_Data[[#This Row],[Net_Amount_Before_Tax]]*tbl_Raw_Data[[#This Row],[Tax_Pct]]/100</f>
        <v>26.557500000000001</v>
      </c>
      <c r="Y2127" s="6">
        <f>tbl_Raw_Data[[#This Row],[Net_Amount_Before_Tax]]+tbl_Raw_Data[[#This Row],[Tax_Amount]]</f>
        <v>557.70749999999998</v>
      </c>
      <c r="Z2127" s="6">
        <f t="shared" si="169"/>
        <v>2</v>
      </c>
    </row>
    <row r="2128" spans="1:26" x14ac:dyDescent="0.3">
      <c r="A2128" s="23" t="s">
        <v>3544</v>
      </c>
      <c r="B2128" s="34">
        <v>45469</v>
      </c>
      <c r="C2128" s="23" t="s">
        <v>2440</v>
      </c>
      <c r="D2128" s="23" t="s">
        <v>46</v>
      </c>
      <c r="E2128" s="23" t="s">
        <v>47</v>
      </c>
      <c r="F2128" s="23">
        <v>411038</v>
      </c>
      <c r="G2128" s="23" t="s">
        <v>132</v>
      </c>
      <c r="H2128" s="23" t="s">
        <v>133</v>
      </c>
      <c r="I2128" s="23" t="s">
        <v>134</v>
      </c>
      <c r="J2128" s="23" t="s">
        <v>135</v>
      </c>
      <c r="K2128" s="23" t="s">
        <v>57</v>
      </c>
      <c r="L2128" s="23">
        <v>1</v>
      </c>
      <c r="M2128" s="23">
        <v>69.510000000000005</v>
      </c>
      <c r="N2128" s="23">
        <v>15</v>
      </c>
      <c r="O2128" s="23">
        <v>5</v>
      </c>
      <c r="P2128" s="23" t="s">
        <v>25</v>
      </c>
      <c r="Q2128" s="23" t="s">
        <v>34</v>
      </c>
      <c r="R2128" s="23">
        <f t="shared" si="165"/>
        <v>1</v>
      </c>
      <c r="S2128" s="23" t="str">
        <f t="shared" si="166"/>
        <v>ORD102127_20240626_CUST00643_MED007</v>
      </c>
      <c r="T2128" s="23">
        <f t="shared" si="167"/>
        <v>1</v>
      </c>
      <c r="U2128" s="6">
        <f t="shared" si="168"/>
        <v>69.510000000000005</v>
      </c>
      <c r="V2128" s="6">
        <f>tbl_Raw_Data[[#This Row],[Discount_Pct]]*tbl_Raw_Data[[#This Row],[Gross_Amount]]/100</f>
        <v>10.426500000000001</v>
      </c>
      <c r="W2128" s="6">
        <f>tbl_Raw_Data[[#This Row],[Gross_Amount]]-tbl_Raw_Data[[#This Row],[Discount_Amount]]</f>
        <v>59.083500000000001</v>
      </c>
      <c r="X2128" s="6">
        <f>tbl_Raw_Data[[#This Row],[Net_Amount_Before_Tax]]*tbl_Raw_Data[[#This Row],[Tax_Pct]]/100</f>
        <v>2.9541750000000002</v>
      </c>
      <c r="Y2128" s="6">
        <f>tbl_Raw_Data[[#This Row],[Net_Amount_Before_Tax]]+tbl_Raw_Data[[#This Row],[Tax_Amount]]</f>
        <v>62.037675</v>
      </c>
      <c r="Z2128" s="6">
        <f t="shared" si="169"/>
        <v>1</v>
      </c>
    </row>
    <row r="2129" spans="1:26" x14ac:dyDescent="0.3">
      <c r="A2129" s="23" t="s">
        <v>3545</v>
      </c>
      <c r="B2129" s="34">
        <v>45675</v>
      </c>
      <c r="C2129" s="23" t="s">
        <v>3546</v>
      </c>
      <c r="D2129" s="23" t="s">
        <v>183</v>
      </c>
      <c r="E2129" s="23" t="s">
        <v>184</v>
      </c>
      <c r="F2129" s="23">
        <v>122002</v>
      </c>
      <c r="G2129" s="23" t="s">
        <v>196</v>
      </c>
      <c r="H2129" s="23" t="s">
        <v>197</v>
      </c>
      <c r="I2129" s="23" t="s">
        <v>32</v>
      </c>
      <c r="J2129" s="23" t="s">
        <v>42</v>
      </c>
      <c r="K2129" s="23" t="s">
        <v>24</v>
      </c>
      <c r="L2129" s="23">
        <v>1</v>
      </c>
      <c r="M2129" s="23">
        <v>28.57</v>
      </c>
      <c r="N2129" s="23">
        <v>0</v>
      </c>
      <c r="O2129" s="23">
        <v>18</v>
      </c>
      <c r="P2129" s="23" t="s">
        <v>65</v>
      </c>
      <c r="Q2129" s="23" t="s">
        <v>34</v>
      </c>
      <c r="R2129" s="23">
        <f t="shared" si="165"/>
        <v>1</v>
      </c>
      <c r="S2129" s="23" t="str">
        <f t="shared" si="166"/>
        <v>ORD102128_20250118_CUST02671_MED011</v>
      </c>
      <c r="T2129" s="23">
        <f t="shared" si="167"/>
        <v>1</v>
      </c>
      <c r="U2129" s="6">
        <f t="shared" si="168"/>
        <v>28.57</v>
      </c>
      <c r="V2129" s="6">
        <f>tbl_Raw_Data[[#This Row],[Discount_Pct]]*tbl_Raw_Data[[#This Row],[Gross_Amount]]/100</f>
        <v>0</v>
      </c>
      <c r="W2129" s="6">
        <f>tbl_Raw_Data[[#This Row],[Gross_Amount]]-tbl_Raw_Data[[#This Row],[Discount_Amount]]</f>
        <v>28.57</v>
      </c>
      <c r="X2129" s="6">
        <f>tbl_Raw_Data[[#This Row],[Net_Amount_Before_Tax]]*tbl_Raw_Data[[#This Row],[Tax_Pct]]/100</f>
        <v>5.1425999999999998</v>
      </c>
      <c r="Y2129" s="6">
        <f>tbl_Raw_Data[[#This Row],[Net_Amount_Before_Tax]]+tbl_Raw_Data[[#This Row],[Tax_Amount]]</f>
        <v>33.712600000000002</v>
      </c>
      <c r="Z2129" s="6">
        <f t="shared" si="169"/>
        <v>3</v>
      </c>
    </row>
    <row r="2130" spans="1:26" x14ac:dyDescent="0.3">
      <c r="A2130" s="23" t="s">
        <v>3547</v>
      </c>
      <c r="B2130" s="34">
        <v>45991</v>
      </c>
      <c r="C2130" s="23" t="s">
        <v>314</v>
      </c>
      <c r="D2130" s="23" t="s">
        <v>28</v>
      </c>
      <c r="E2130" s="23" t="s">
        <v>29</v>
      </c>
      <c r="F2130" s="23">
        <v>500081</v>
      </c>
      <c r="G2130" s="23" t="s">
        <v>48</v>
      </c>
      <c r="H2130" s="23" t="s">
        <v>49</v>
      </c>
      <c r="I2130" s="23" t="s">
        <v>50</v>
      </c>
      <c r="J2130" s="23" t="s">
        <v>23</v>
      </c>
      <c r="K2130" s="23" t="s">
        <v>24</v>
      </c>
      <c r="L2130" s="23">
        <v>1</v>
      </c>
      <c r="M2130" s="23">
        <v>111.78</v>
      </c>
      <c r="N2130" s="23">
        <v>5</v>
      </c>
      <c r="O2130" s="23">
        <v>12</v>
      </c>
      <c r="P2130" s="23" t="s">
        <v>58</v>
      </c>
      <c r="Q2130" s="23" t="s">
        <v>34</v>
      </c>
      <c r="R2130" s="23">
        <f t="shared" si="165"/>
        <v>1</v>
      </c>
      <c r="S2130" s="23" t="str">
        <f t="shared" si="166"/>
        <v>ORD102129_20251130_CUST00137_MED028</v>
      </c>
      <c r="T2130" s="23">
        <f t="shared" si="167"/>
        <v>1</v>
      </c>
      <c r="U2130" s="6">
        <f t="shared" si="168"/>
        <v>111.78</v>
      </c>
      <c r="V2130" s="6">
        <f>tbl_Raw_Data[[#This Row],[Discount_Pct]]*tbl_Raw_Data[[#This Row],[Gross_Amount]]/100</f>
        <v>5.5889999999999995</v>
      </c>
      <c r="W2130" s="6">
        <f>tbl_Raw_Data[[#This Row],[Gross_Amount]]-tbl_Raw_Data[[#This Row],[Discount_Amount]]</f>
        <v>106.191</v>
      </c>
      <c r="X2130" s="6">
        <f>tbl_Raw_Data[[#This Row],[Net_Amount_Before_Tax]]*tbl_Raw_Data[[#This Row],[Tax_Pct]]/100</f>
        <v>12.74292</v>
      </c>
      <c r="Y2130" s="6">
        <f>tbl_Raw_Data[[#This Row],[Net_Amount_Before_Tax]]+tbl_Raw_Data[[#This Row],[Tax_Amount]]</f>
        <v>118.93392</v>
      </c>
      <c r="Z2130" s="6">
        <f t="shared" si="169"/>
        <v>5</v>
      </c>
    </row>
    <row r="2131" spans="1:26" x14ac:dyDescent="0.3">
      <c r="A2131" s="23" t="s">
        <v>3548</v>
      </c>
      <c r="B2131" s="34">
        <v>45543</v>
      </c>
      <c r="C2131" s="23" t="s">
        <v>3549</v>
      </c>
      <c r="D2131" s="23" t="s">
        <v>80</v>
      </c>
      <c r="E2131" s="23" t="s">
        <v>81</v>
      </c>
      <c r="F2131" s="23">
        <v>395010</v>
      </c>
      <c r="G2131" s="23" t="s">
        <v>154</v>
      </c>
      <c r="H2131" s="23" t="s">
        <v>155</v>
      </c>
      <c r="I2131" s="23" t="s">
        <v>134</v>
      </c>
      <c r="J2131" s="23" t="s">
        <v>156</v>
      </c>
      <c r="K2131" s="23" t="s">
        <v>57</v>
      </c>
      <c r="L2131" s="23">
        <v>1</v>
      </c>
      <c r="M2131" s="23">
        <v>42.59</v>
      </c>
      <c r="N2131" s="23">
        <v>15</v>
      </c>
      <c r="O2131" s="23">
        <v>12</v>
      </c>
      <c r="P2131" s="23" t="s">
        <v>43</v>
      </c>
      <c r="Q2131" s="23" t="s">
        <v>34</v>
      </c>
      <c r="R2131" s="23">
        <f t="shared" si="165"/>
        <v>1</v>
      </c>
      <c r="S2131" s="23" t="str">
        <f t="shared" si="166"/>
        <v>ORD102130_20240908_CUST00790_MED006</v>
      </c>
      <c r="T2131" s="23">
        <f t="shared" si="167"/>
        <v>1</v>
      </c>
      <c r="U2131" s="6">
        <f t="shared" si="168"/>
        <v>42.59</v>
      </c>
      <c r="V2131" s="6">
        <f>tbl_Raw_Data[[#This Row],[Discount_Pct]]*tbl_Raw_Data[[#This Row],[Gross_Amount]]/100</f>
        <v>6.3885000000000005</v>
      </c>
      <c r="W2131" s="6">
        <f>tbl_Raw_Data[[#This Row],[Gross_Amount]]-tbl_Raw_Data[[#This Row],[Discount_Amount]]</f>
        <v>36.201500000000003</v>
      </c>
      <c r="X2131" s="6">
        <f>tbl_Raw_Data[[#This Row],[Net_Amount_Before_Tax]]*tbl_Raw_Data[[#This Row],[Tax_Pct]]/100</f>
        <v>4.3441799999999997</v>
      </c>
      <c r="Y2131" s="6">
        <f>tbl_Raw_Data[[#This Row],[Net_Amount_Before_Tax]]+tbl_Raw_Data[[#This Row],[Tax_Amount]]</f>
        <v>40.545680000000004</v>
      </c>
      <c r="Z2131" s="6">
        <f t="shared" si="169"/>
        <v>1</v>
      </c>
    </row>
    <row r="2132" spans="1:26" x14ac:dyDescent="0.3">
      <c r="A2132" s="23" t="s">
        <v>3550</v>
      </c>
      <c r="B2132" s="34">
        <v>45319</v>
      </c>
      <c r="C2132" s="23" t="s">
        <v>1405</v>
      </c>
      <c r="D2132" s="23" t="s">
        <v>123</v>
      </c>
      <c r="E2132" s="23" t="s">
        <v>101</v>
      </c>
      <c r="F2132" s="23">
        <v>226016</v>
      </c>
      <c r="G2132" s="23" t="s">
        <v>20</v>
      </c>
      <c r="H2132" s="23" t="s">
        <v>21</v>
      </c>
      <c r="I2132" s="23" t="s">
        <v>22</v>
      </c>
      <c r="J2132" s="23" t="s">
        <v>23</v>
      </c>
      <c r="K2132" s="23" t="s">
        <v>24</v>
      </c>
      <c r="L2132" s="23">
        <v>3</v>
      </c>
      <c r="M2132" s="23">
        <v>155.24</v>
      </c>
      <c r="N2132" s="23">
        <v>0</v>
      </c>
      <c r="O2132" s="23">
        <v>5</v>
      </c>
      <c r="P2132" s="23" t="s">
        <v>65</v>
      </c>
      <c r="Q2132" s="23" t="s">
        <v>34</v>
      </c>
      <c r="R2132" s="23">
        <f t="shared" si="165"/>
        <v>1</v>
      </c>
      <c r="S2132" s="23" t="str">
        <f t="shared" si="166"/>
        <v>ORD102131_20240128_CUST01421_MED024</v>
      </c>
      <c r="T2132" s="23">
        <f t="shared" si="167"/>
        <v>1</v>
      </c>
      <c r="U2132" s="6">
        <f t="shared" si="168"/>
        <v>465.72</v>
      </c>
      <c r="V2132" s="6">
        <f>tbl_Raw_Data[[#This Row],[Discount_Pct]]*tbl_Raw_Data[[#This Row],[Gross_Amount]]/100</f>
        <v>0</v>
      </c>
      <c r="W2132" s="6">
        <f>tbl_Raw_Data[[#This Row],[Gross_Amount]]-tbl_Raw_Data[[#This Row],[Discount_Amount]]</f>
        <v>465.72</v>
      </c>
      <c r="X2132" s="6">
        <f>tbl_Raw_Data[[#This Row],[Net_Amount_Before_Tax]]*tbl_Raw_Data[[#This Row],[Tax_Pct]]/100</f>
        <v>23.286000000000005</v>
      </c>
      <c r="Y2132" s="6">
        <f>tbl_Raw_Data[[#This Row],[Net_Amount_Before_Tax]]+tbl_Raw_Data[[#This Row],[Tax_Amount]]</f>
        <v>489.00600000000003</v>
      </c>
      <c r="Z2132" s="6">
        <f t="shared" si="169"/>
        <v>6</v>
      </c>
    </row>
    <row r="2133" spans="1:26" x14ac:dyDescent="0.3">
      <c r="A2133" s="23" t="s">
        <v>3551</v>
      </c>
      <c r="B2133" s="34">
        <v>45885</v>
      </c>
      <c r="C2133" s="23" t="s">
        <v>909</v>
      </c>
      <c r="D2133" s="23" t="s">
        <v>142</v>
      </c>
      <c r="E2133" s="23" t="s">
        <v>81</v>
      </c>
      <c r="F2133" s="23">
        <v>380061</v>
      </c>
      <c r="G2133" s="23" t="s">
        <v>256</v>
      </c>
      <c r="H2133" s="23" t="s">
        <v>257</v>
      </c>
      <c r="I2133" s="23" t="s">
        <v>22</v>
      </c>
      <c r="J2133" s="23" t="s">
        <v>258</v>
      </c>
      <c r="K2133" s="23" t="s">
        <v>57</v>
      </c>
      <c r="L2133" s="23">
        <v>1</v>
      </c>
      <c r="M2133" s="23">
        <v>67.7</v>
      </c>
      <c r="N2133" s="23">
        <v>5</v>
      </c>
      <c r="O2133" s="23">
        <v>12</v>
      </c>
      <c r="P2133" s="23" t="s">
        <v>89</v>
      </c>
      <c r="Q2133" s="23" t="s">
        <v>34</v>
      </c>
      <c r="R2133" s="23">
        <f t="shared" si="165"/>
        <v>1</v>
      </c>
      <c r="S2133" s="23" t="str">
        <f t="shared" si="166"/>
        <v>ORD102132_20250816_CUST00236_MED025</v>
      </c>
      <c r="T2133" s="23">
        <f t="shared" si="167"/>
        <v>1</v>
      </c>
      <c r="U2133" s="6">
        <f t="shared" si="168"/>
        <v>67.7</v>
      </c>
      <c r="V2133" s="6">
        <f>tbl_Raw_Data[[#This Row],[Discount_Pct]]*tbl_Raw_Data[[#This Row],[Gross_Amount]]/100</f>
        <v>3.3849999999999998</v>
      </c>
      <c r="W2133" s="6">
        <f>tbl_Raw_Data[[#This Row],[Gross_Amount]]-tbl_Raw_Data[[#This Row],[Discount_Amount]]</f>
        <v>64.314999999999998</v>
      </c>
      <c r="X2133" s="6">
        <f>tbl_Raw_Data[[#This Row],[Net_Amount_Before_Tax]]*tbl_Raw_Data[[#This Row],[Tax_Pct]]/100</f>
        <v>7.7177999999999995</v>
      </c>
      <c r="Y2133" s="6">
        <f>tbl_Raw_Data[[#This Row],[Net_Amount_Before_Tax]]+tbl_Raw_Data[[#This Row],[Tax_Amount]]</f>
        <v>72.032799999999995</v>
      </c>
      <c r="Z2133" s="6">
        <f t="shared" si="169"/>
        <v>3</v>
      </c>
    </row>
    <row r="2134" spans="1:26" x14ac:dyDescent="0.3">
      <c r="A2134" s="23" t="s">
        <v>3552</v>
      </c>
      <c r="B2134" s="34">
        <v>45412</v>
      </c>
      <c r="C2134" s="23" t="s">
        <v>3553</v>
      </c>
      <c r="D2134" s="23" t="s">
        <v>28</v>
      </c>
      <c r="E2134" s="23" t="s">
        <v>29</v>
      </c>
      <c r="F2134" s="23">
        <v>500081</v>
      </c>
      <c r="G2134" s="23" t="s">
        <v>145</v>
      </c>
      <c r="H2134" s="23" t="s">
        <v>146</v>
      </c>
      <c r="I2134" s="23" t="s">
        <v>147</v>
      </c>
      <c r="J2134" s="23" t="s">
        <v>148</v>
      </c>
      <c r="K2134" s="23" t="s">
        <v>24</v>
      </c>
      <c r="L2134" s="23">
        <v>1</v>
      </c>
      <c r="M2134" s="23">
        <v>94.53</v>
      </c>
      <c r="N2134" s="23">
        <v>5</v>
      </c>
      <c r="O2134" s="23">
        <v>12</v>
      </c>
      <c r="P2134" s="23" t="s">
        <v>65</v>
      </c>
      <c r="Q2134" s="23" t="s">
        <v>34</v>
      </c>
      <c r="R2134" s="23">
        <f t="shared" si="165"/>
        <v>1</v>
      </c>
      <c r="S2134" s="23" t="str">
        <f t="shared" si="166"/>
        <v>ORD102133_20240430_CUST00585_MED016</v>
      </c>
      <c r="T2134" s="23">
        <f t="shared" si="167"/>
        <v>1</v>
      </c>
      <c r="U2134" s="6">
        <f t="shared" si="168"/>
        <v>94.53</v>
      </c>
      <c r="V2134" s="6">
        <f>tbl_Raw_Data[[#This Row],[Discount_Pct]]*tbl_Raw_Data[[#This Row],[Gross_Amount]]/100</f>
        <v>4.7264999999999997</v>
      </c>
      <c r="W2134" s="6">
        <f>tbl_Raw_Data[[#This Row],[Gross_Amount]]-tbl_Raw_Data[[#This Row],[Discount_Amount]]</f>
        <v>89.8035</v>
      </c>
      <c r="X2134" s="6">
        <f>tbl_Raw_Data[[#This Row],[Net_Amount_Before_Tax]]*tbl_Raw_Data[[#This Row],[Tax_Pct]]/100</f>
        <v>10.77642</v>
      </c>
      <c r="Y2134" s="6">
        <f>tbl_Raw_Data[[#This Row],[Net_Amount_Before_Tax]]+tbl_Raw_Data[[#This Row],[Tax_Amount]]</f>
        <v>100.57992</v>
      </c>
      <c r="Z2134" s="6">
        <f t="shared" si="169"/>
        <v>3</v>
      </c>
    </row>
    <row r="2135" spans="1:26" x14ac:dyDescent="0.3">
      <c r="A2135" s="23" t="s">
        <v>3552</v>
      </c>
      <c r="B2135" s="34">
        <v>45307</v>
      </c>
      <c r="C2135" s="23" t="s">
        <v>1110</v>
      </c>
      <c r="D2135" s="23" t="s">
        <v>92</v>
      </c>
      <c r="E2135" s="23" t="s">
        <v>93</v>
      </c>
      <c r="F2135" s="23">
        <v>560066</v>
      </c>
      <c r="G2135" s="23" t="s">
        <v>53</v>
      </c>
      <c r="H2135" s="23" t="s">
        <v>54</v>
      </c>
      <c r="I2135" s="23" t="s">
        <v>55</v>
      </c>
      <c r="J2135" s="23" t="s">
        <v>56</v>
      </c>
      <c r="K2135" s="23" t="s">
        <v>57</v>
      </c>
      <c r="L2135" s="23">
        <v>3</v>
      </c>
      <c r="M2135" s="23">
        <v>52.38</v>
      </c>
      <c r="N2135" s="23">
        <v>0</v>
      </c>
      <c r="O2135" s="23">
        <v>5</v>
      </c>
      <c r="P2135" s="23" t="s">
        <v>65</v>
      </c>
      <c r="Q2135" s="23" t="s">
        <v>34</v>
      </c>
      <c r="R2135" s="23">
        <f t="shared" si="165"/>
        <v>1</v>
      </c>
      <c r="S2135" s="23" t="str">
        <f t="shared" si="166"/>
        <v>ORD102133_20240116_CUST01573_MED020</v>
      </c>
      <c r="T2135" s="23">
        <f t="shared" si="167"/>
        <v>1</v>
      </c>
      <c r="U2135" s="6">
        <f t="shared" si="168"/>
        <v>157.14000000000001</v>
      </c>
      <c r="V2135" s="6">
        <f>tbl_Raw_Data[[#This Row],[Discount_Pct]]*tbl_Raw_Data[[#This Row],[Gross_Amount]]/100</f>
        <v>0</v>
      </c>
      <c r="W2135" s="6">
        <f>tbl_Raw_Data[[#This Row],[Gross_Amount]]-tbl_Raw_Data[[#This Row],[Discount_Amount]]</f>
        <v>157.14000000000001</v>
      </c>
      <c r="X2135" s="6">
        <f>tbl_Raw_Data[[#This Row],[Net_Amount_Before_Tax]]*tbl_Raw_Data[[#This Row],[Tax_Pct]]/100</f>
        <v>7.8570000000000002</v>
      </c>
      <c r="Y2135" s="6">
        <f>tbl_Raw_Data[[#This Row],[Net_Amount_Before_Tax]]+tbl_Raw_Data[[#This Row],[Tax_Amount]]</f>
        <v>164.99700000000001</v>
      </c>
      <c r="Z2135" s="6">
        <f t="shared" si="169"/>
        <v>3</v>
      </c>
    </row>
    <row r="2136" spans="1:26" x14ac:dyDescent="0.3">
      <c r="A2136" s="23" t="s">
        <v>3554</v>
      </c>
      <c r="B2136" s="34">
        <v>45477</v>
      </c>
      <c r="C2136" s="23" t="s">
        <v>698</v>
      </c>
      <c r="D2136" s="23" t="s">
        <v>142</v>
      </c>
      <c r="E2136" s="23" t="s">
        <v>81</v>
      </c>
      <c r="F2136" s="23">
        <v>380058</v>
      </c>
      <c r="G2136" s="23" t="s">
        <v>68</v>
      </c>
      <c r="H2136" s="23" t="s">
        <v>69</v>
      </c>
      <c r="I2136" s="23" t="s">
        <v>55</v>
      </c>
      <c r="J2136" s="23" t="s">
        <v>56</v>
      </c>
      <c r="K2136" s="23" t="s">
        <v>24</v>
      </c>
      <c r="L2136" s="23">
        <v>2</v>
      </c>
      <c r="M2136" s="23">
        <v>25.4</v>
      </c>
      <c r="N2136" s="23">
        <v>5</v>
      </c>
      <c r="O2136" s="23">
        <v>18</v>
      </c>
      <c r="P2136" s="23" t="s">
        <v>43</v>
      </c>
      <c r="Q2136" s="23" t="s">
        <v>26</v>
      </c>
      <c r="R2136" s="23">
        <f t="shared" si="165"/>
        <v>1</v>
      </c>
      <c r="S2136" s="23" t="str">
        <f t="shared" si="166"/>
        <v>ORD102135_20240704_CUST01621_MED003</v>
      </c>
      <c r="T2136" s="23">
        <f t="shared" si="167"/>
        <v>1</v>
      </c>
      <c r="U2136" s="6">
        <f t="shared" si="168"/>
        <v>50.8</v>
      </c>
      <c r="V2136" s="6">
        <f>tbl_Raw_Data[[#This Row],[Discount_Pct]]*tbl_Raw_Data[[#This Row],[Gross_Amount]]/100</f>
        <v>2.54</v>
      </c>
      <c r="W2136" s="6">
        <f>tbl_Raw_Data[[#This Row],[Gross_Amount]]-tbl_Raw_Data[[#This Row],[Discount_Amount]]</f>
        <v>48.26</v>
      </c>
      <c r="X2136" s="6">
        <f>tbl_Raw_Data[[#This Row],[Net_Amount_Before_Tax]]*tbl_Raw_Data[[#This Row],[Tax_Pct]]/100</f>
        <v>8.6867999999999999</v>
      </c>
      <c r="Y2136" s="6">
        <f>tbl_Raw_Data[[#This Row],[Net_Amount_Before_Tax]]+tbl_Raw_Data[[#This Row],[Tax_Amount]]</f>
        <v>56.946799999999996</v>
      </c>
      <c r="Z2136" s="6">
        <f t="shared" si="169"/>
        <v>1</v>
      </c>
    </row>
    <row r="2137" spans="1:26" x14ac:dyDescent="0.3">
      <c r="A2137" s="23" t="s">
        <v>3555</v>
      </c>
      <c r="B2137" s="34">
        <v>45572</v>
      </c>
      <c r="C2137" s="23" t="s">
        <v>411</v>
      </c>
      <c r="D2137" s="23" t="s">
        <v>46</v>
      </c>
      <c r="E2137" s="23" t="s">
        <v>47</v>
      </c>
      <c r="F2137" s="23">
        <v>411045</v>
      </c>
      <c r="G2137" s="23" t="s">
        <v>107</v>
      </c>
      <c r="H2137" s="23" t="s">
        <v>108</v>
      </c>
      <c r="I2137" s="23" t="s">
        <v>63</v>
      </c>
      <c r="J2137" s="23" t="s">
        <v>42</v>
      </c>
      <c r="K2137" s="23" t="s">
        <v>57</v>
      </c>
      <c r="L2137" s="23">
        <v>2</v>
      </c>
      <c r="M2137" s="23">
        <v>96.65</v>
      </c>
      <c r="N2137" s="23">
        <v>15</v>
      </c>
      <c r="O2137" s="23">
        <v>5</v>
      </c>
      <c r="P2137" s="23" t="s">
        <v>25</v>
      </c>
      <c r="Q2137" s="23" t="s">
        <v>34</v>
      </c>
      <c r="R2137" s="23">
        <f t="shared" si="165"/>
        <v>1</v>
      </c>
      <c r="S2137" s="23" t="str">
        <f t="shared" si="166"/>
        <v>ORD102136_20241007_CUST01940_MED005</v>
      </c>
      <c r="T2137" s="23">
        <f t="shared" si="167"/>
        <v>1</v>
      </c>
      <c r="U2137" s="6">
        <f t="shared" si="168"/>
        <v>193.3</v>
      </c>
      <c r="V2137" s="6">
        <f>tbl_Raw_Data[[#This Row],[Discount_Pct]]*tbl_Raw_Data[[#This Row],[Gross_Amount]]/100</f>
        <v>28.995000000000001</v>
      </c>
      <c r="W2137" s="6">
        <f>tbl_Raw_Data[[#This Row],[Gross_Amount]]-tbl_Raw_Data[[#This Row],[Discount_Amount]]</f>
        <v>164.30500000000001</v>
      </c>
      <c r="X2137" s="6">
        <f>tbl_Raw_Data[[#This Row],[Net_Amount_Before_Tax]]*tbl_Raw_Data[[#This Row],[Tax_Pct]]/100</f>
        <v>8.2152500000000011</v>
      </c>
      <c r="Y2137" s="6">
        <f>tbl_Raw_Data[[#This Row],[Net_Amount_Before_Tax]]+tbl_Raw_Data[[#This Row],[Tax_Amount]]</f>
        <v>172.52025</v>
      </c>
      <c r="Z2137" s="6">
        <f t="shared" si="169"/>
        <v>3</v>
      </c>
    </row>
    <row r="2138" spans="1:26" x14ac:dyDescent="0.3">
      <c r="A2138" s="23" t="s">
        <v>3556</v>
      </c>
      <c r="B2138" s="34">
        <v>45927</v>
      </c>
      <c r="C2138" s="23" t="s">
        <v>3557</v>
      </c>
      <c r="D2138" s="23" t="s">
        <v>159</v>
      </c>
      <c r="E2138" s="23" t="s">
        <v>47</v>
      </c>
      <c r="F2138" s="23">
        <v>400050</v>
      </c>
      <c r="G2138" s="23" t="s">
        <v>224</v>
      </c>
      <c r="H2138" s="23" t="s">
        <v>225</v>
      </c>
      <c r="I2138" s="23" t="s">
        <v>147</v>
      </c>
      <c r="J2138" s="23" t="s">
        <v>23</v>
      </c>
      <c r="K2138" s="23" t="s">
        <v>24</v>
      </c>
      <c r="L2138" s="23">
        <v>3</v>
      </c>
      <c r="M2138" s="23">
        <v>45.2</v>
      </c>
      <c r="N2138" s="23">
        <v>0</v>
      </c>
      <c r="O2138" s="23">
        <v>12</v>
      </c>
      <c r="P2138" s="23" t="s">
        <v>58</v>
      </c>
      <c r="Q2138" s="23" t="s">
        <v>34</v>
      </c>
      <c r="R2138" s="23">
        <f t="shared" si="165"/>
        <v>1</v>
      </c>
      <c r="S2138" s="23" t="str">
        <f t="shared" si="166"/>
        <v>ORD102137_20250927_CUST01744_MED015</v>
      </c>
      <c r="T2138" s="23">
        <f t="shared" si="167"/>
        <v>1</v>
      </c>
      <c r="U2138" s="6">
        <f t="shared" si="168"/>
        <v>135.60000000000002</v>
      </c>
      <c r="V2138" s="6">
        <f>tbl_Raw_Data[[#This Row],[Discount_Pct]]*tbl_Raw_Data[[#This Row],[Gross_Amount]]/100</f>
        <v>0</v>
      </c>
      <c r="W2138" s="6">
        <f>tbl_Raw_Data[[#This Row],[Gross_Amount]]-tbl_Raw_Data[[#This Row],[Discount_Amount]]</f>
        <v>135.60000000000002</v>
      </c>
      <c r="X2138" s="6">
        <f>tbl_Raw_Data[[#This Row],[Net_Amount_Before_Tax]]*tbl_Raw_Data[[#This Row],[Tax_Pct]]/100</f>
        <v>16.272000000000002</v>
      </c>
      <c r="Y2138" s="6">
        <f>tbl_Raw_Data[[#This Row],[Net_Amount_Before_Tax]]+tbl_Raw_Data[[#This Row],[Tax_Amount]]</f>
        <v>151.87200000000001</v>
      </c>
      <c r="Z2138" s="6">
        <f t="shared" si="169"/>
        <v>2</v>
      </c>
    </row>
    <row r="2139" spans="1:26" x14ac:dyDescent="0.3">
      <c r="A2139" s="23" t="s">
        <v>3558</v>
      </c>
      <c r="B2139" s="34">
        <v>45432</v>
      </c>
      <c r="C2139" s="23" t="s">
        <v>3559</v>
      </c>
      <c r="D2139" s="23" t="s">
        <v>19</v>
      </c>
      <c r="E2139" s="23" t="s">
        <v>19</v>
      </c>
      <c r="F2139" s="23">
        <v>110029</v>
      </c>
      <c r="G2139" s="23" t="s">
        <v>132</v>
      </c>
      <c r="H2139" s="23" t="s">
        <v>133</v>
      </c>
      <c r="I2139" s="23" t="s">
        <v>134</v>
      </c>
      <c r="J2139" s="23" t="s">
        <v>135</v>
      </c>
      <c r="K2139" s="23" t="s">
        <v>57</v>
      </c>
      <c r="L2139" s="23">
        <v>1</v>
      </c>
      <c r="M2139" s="23">
        <v>68.14</v>
      </c>
      <c r="N2139" s="23">
        <v>5</v>
      </c>
      <c r="O2139" s="23">
        <v>5</v>
      </c>
      <c r="P2139" s="23" t="s">
        <v>65</v>
      </c>
      <c r="Q2139" s="23" t="s">
        <v>34</v>
      </c>
      <c r="R2139" s="23">
        <f t="shared" si="165"/>
        <v>1</v>
      </c>
      <c r="S2139" s="23" t="str">
        <f t="shared" si="166"/>
        <v>ORD102138_20240520_CUST01108_MED007</v>
      </c>
      <c r="T2139" s="23">
        <f t="shared" si="167"/>
        <v>1</v>
      </c>
      <c r="U2139" s="6">
        <f t="shared" si="168"/>
        <v>68.14</v>
      </c>
      <c r="V2139" s="6">
        <f>tbl_Raw_Data[[#This Row],[Discount_Pct]]*tbl_Raw_Data[[#This Row],[Gross_Amount]]/100</f>
        <v>3.407</v>
      </c>
      <c r="W2139" s="6">
        <f>tbl_Raw_Data[[#This Row],[Gross_Amount]]-tbl_Raw_Data[[#This Row],[Discount_Amount]]</f>
        <v>64.733000000000004</v>
      </c>
      <c r="X2139" s="6">
        <f>tbl_Raw_Data[[#This Row],[Net_Amount_Before_Tax]]*tbl_Raw_Data[[#This Row],[Tax_Pct]]/100</f>
        <v>3.23665</v>
      </c>
      <c r="Y2139" s="6">
        <f>tbl_Raw_Data[[#This Row],[Net_Amount_Before_Tax]]+tbl_Raw_Data[[#This Row],[Tax_Amount]]</f>
        <v>67.969650000000001</v>
      </c>
      <c r="Z2139" s="6">
        <f t="shared" si="169"/>
        <v>3</v>
      </c>
    </row>
    <row r="2140" spans="1:26" x14ac:dyDescent="0.3">
      <c r="A2140" s="23" t="s">
        <v>3560</v>
      </c>
      <c r="B2140" s="34">
        <v>45569</v>
      </c>
      <c r="C2140" s="23" t="s">
        <v>1649</v>
      </c>
      <c r="D2140" s="23" t="s">
        <v>100</v>
      </c>
      <c r="E2140" s="23" t="s">
        <v>101</v>
      </c>
      <c r="F2140" s="23">
        <v>201301</v>
      </c>
      <c r="G2140" s="23" t="s">
        <v>256</v>
      </c>
      <c r="H2140" s="23" t="s">
        <v>257</v>
      </c>
      <c r="I2140" s="23" t="s">
        <v>22</v>
      </c>
      <c r="J2140" s="23" t="s">
        <v>258</v>
      </c>
      <c r="K2140" s="23" t="s">
        <v>57</v>
      </c>
      <c r="L2140" s="23">
        <v>1</v>
      </c>
      <c r="M2140" s="23">
        <v>67.41</v>
      </c>
      <c r="N2140" s="23">
        <v>0</v>
      </c>
      <c r="O2140" s="23">
        <v>5</v>
      </c>
      <c r="P2140" s="23" t="s">
        <v>89</v>
      </c>
      <c r="Q2140" s="23" t="s">
        <v>90</v>
      </c>
      <c r="R2140" s="23">
        <f t="shared" si="165"/>
        <v>1</v>
      </c>
      <c r="S2140" s="23" t="str">
        <f t="shared" si="166"/>
        <v>ORD102139_20241004_CUST00860_MED025</v>
      </c>
      <c r="T2140" s="23">
        <f t="shared" si="167"/>
        <v>1</v>
      </c>
      <c r="U2140" s="6">
        <f t="shared" si="168"/>
        <v>67.41</v>
      </c>
      <c r="V2140" s="6">
        <f>tbl_Raw_Data[[#This Row],[Discount_Pct]]*tbl_Raw_Data[[#This Row],[Gross_Amount]]/100</f>
        <v>0</v>
      </c>
      <c r="W2140" s="6">
        <f>tbl_Raw_Data[[#This Row],[Gross_Amount]]-tbl_Raw_Data[[#This Row],[Discount_Amount]]</f>
        <v>67.41</v>
      </c>
      <c r="X2140" s="6">
        <f>tbl_Raw_Data[[#This Row],[Net_Amount_Before_Tax]]*tbl_Raw_Data[[#This Row],[Tax_Pct]]/100</f>
        <v>3.3704999999999994</v>
      </c>
      <c r="Y2140" s="6">
        <f>tbl_Raw_Data[[#This Row],[Net_Amount_Before_Tax]]+tbl_Raw_Data[[#This Row],[Tax_Amount]]</f>
        <v>70.780499999999989</v>
      </c>
      <c r="Z2140" s="6">
        <f t="shared" si="169"/>
        <v>2</v>
      </c>
    </row>
    <row r="2141" spans="1:26" x14ac:dyDescent="0.3">
      <c r="A2141" s="23" t="s">
        <v>3561</v>
      </c>
      <c r="B2141" s="34">
        <v>45897</v>
      </c>
      <c r="C2141" s="23" t="s">
        <v>3562</v>
      </c>
      <c r="D2141" s="23" t="s">
        <v>52</v>
      </c>
      <c r="E2141" s="23" t="s">
        <v>52</v>
      </c>
      <c r="F2141" s="23">
        <v>160019</v>
      </c>
      <c r="G2141" s="23" t="s">
        <v>107</v>
      </c>
      <c r="H2141" s="23" t="s">
        <v>108</v>
      </c>
      <c r="I2141" s="23" t="s">
        <v>63</v>
      </c>
      <c r="J2141" s="23" t="s">
        <v>42</v>
      </c>
      <c r="K2141" s="23" t="s">
        <v>57</v>
      </c>
      <c r="L2141" s="23">
        <v>1</v>
      </c>
      <c r="M2141" s="23">
        <v>99.13</v>
      </c>
      <c r="N2141" s="23">
        <v>0</v>
      </c>
      <c r="O2141" s="23">
        <v>18</v>
      </c>
      <c r="P2141" s="23" t="s">
        <v>43</v>
      </c>
      <c r="Q2141" s="23" t="s">
        <v>34</v>
      </c>
      <c r="R2141" s="23">
        <f t="shared" si="165"/>
        <v>1</v>
      </c>
      <c r="S2141" s="23" t="str">
        <f t="shared" si="166"/>
        <v>ORD102140_20250828_CUST01889_MED005</v>
      </c>
      <c r="T2141" s="23">
        <f t="shared" si="167"/>
        <v>1</v>
      </c>
      <c r="U2141" s="6">
        <f t="shared" si="168"/>
        <v>99.13</v>
      </c>
      <c r="V2141" s="6">
        <f>tbl_Raw_Data[[#This Row],[Discount_Pct]]*tbl_Raw_Data[[#This Row],[Gross_Amount]]/100</f>
        <v>0</v>
      </c>
      <c r="W2141" s="6">
        <f>tbl_Raw_Data[[#This Row],[Gross_Amount]]-tbl_Raw_Data[[#This Row],[Discount_Amount]]</f>
        <v>99.13</v>
      </c>
      <c r="X2141" s="6">
        <f>tbl_Raw_Data[[#This Row],[Net_Amount_Before_Tax]]*tbl_Raw_Data[[#This Row],[Tax_Pct]]/100</f>
        <v>17.843399999999999</v>
      </c>
      <c r="Y2141" s="6">
        <f>tbl_Raw_Data[[#This Row],[Net_Amount_Before_Tax]]+tbl_Raw_Data[[#This Row],[Tax_Amount]]</f>
        <v>116.9734</v>
      </c>
      <c r="Z2141" s="6">
        <f t="shared" si="169"/>
        <v>4</v>
      </c>
    </row>
    <row r="2142" spans="1:26" x14ac:dyDescent="0.3">
      <c r="A2142" s="23" t="s">
        <v>3563</v>
      </c>
      <c r="B2142" s="34">
        <v>45805</v>
      </c>
      <c r="C2142" s="23" t="s">
        <v>3564</v>
      </c>
      <c r="D2142" s="23" t="s">
        <v>28</v>
      </c>
      <c r="E2142" s="23" t="s">
        <v>29</v>
      </c>
      <c r="F2142" s="23">
        <v>500090</v>
      </c>
      <c r="G2142" s="23" t="s">
        <v>82</v>
      </c>
      <c r="H2142" s="23" t="s">
        <v>83</v>
      </c>
      <c r="I2142" s="23" t="s">
        <v>84</v>
      </c>
      <c r="J2142" s="23" t="s">
        <v>85</v>
      </c>
      <c r="K2142" s="23" t="s">
        <v>24</v>
      </c>
      <c r="L2142" s="23">
        <v>3</v>
      </c>
      <c r="M2142" s="23">
        <v>313.83999999999997</v>
      </c>
      <c r="N2142" s="23">
        <v>10</v>
      </c>
      <c r="O2142" s="23">
        <v>18</v>
      </c>
      <c r="P2142" s="23" t="s">
        <v>25</v>
      </c>
      <c r="Q2142" s="23" t="s">
        <v>34</v>
      </c>
      <c r="R2142" s="23">
        <f t="shared" si="165"/>
        <v>1</v>
      </c>
      <c r="S2142" s="23" t="str">
        <f t="shared" si="166"/>
        <v>ORD102141_20250528_CUST02234_MED023</v>
      </c>
      <c r="T2142" s="23">
        <f t="shared" si="167"/>
        <v>1</v>
      </c>
      <c r="U2142" s="6">
        <f t="shared" si="168"/>
        <v>941.52</v>
      </c>
      <c r="V2142" s="6">
        <f>tbl_Raw_Data[[#This Row],[Discount_Pct]]*tbl_Raw_Data[[#This Row],[Gross_Amount]]/100</f>
        <v>94.152000000000001</v>
      </c>
      <c r="W2142" s="6">
        <f>tbl_Raw_Data[[#This Row],[Gross_Amount]]-tbl_Raw_Data[[#This Row],[Discount_Amount]]</f>
        <v>847.36799999999994</v>
      </c>
      <c r="X2142" s="6">
        <f>tbl_Raw_Data[[#This Row],[Net_Amount_Before_Tax]]*tbl_Raw_Data[[#This Row],[Tax_Pct]]/100</f>
        <v>152.52624</v>
      </c>
      <c r="Y2142" s="6">
        <f>tbl_Raw_Data[[#This Row],[Net_Amount_Before_Tax]]+tbl_Raw_Data[[#This Row],[Tax_Amount]]</f>
        <v>999.89423999999997</v>
      </c>
      <c r="Z2142" s="6">
        <f t="shared" si="169"/>
        <v>1</v>
      </c>
    </row>
    <row r="2143" spans="1:26" x14ac:dyDescent="0.3">
      <c r="A2143" s="23" t="s">
        <v>3565</v>
      </c>
      <c r="B2143" s="34">
        <v>45299</v>
      </c>
      <c r="C2143" s="23" t="s">
        <v>166</v>
      </c>
      <c r="D2143" s="23" t="s">
        <v>183</v>
      </c>
      <c r="E2143" s="23" t="s">
        <v>184</v>
      </c>
      <c r="F2143" s="23">
        <v>122018</v>
      </c>
      <c r="G2143" s="23" t="s">
        <v>124</v>
      </c>
      <c r="H2143" s="23" t="s">
        <v>125</v>
      </c>
      <c r="I2143" s="23" t="s">
        <v>104</v>
      </c>
      <c r="J2143" s="23" t="s">
        <v>114</v>
      </c>
      <c r="K2143" s="23" t="s">
        <v>24</v>
      </c>
      <c r="L2143" s="23">
        <v>2</v>
      </c>
      <c r="M2143" s="23">
        <v>102.49</v>
      </c>
      <c r="N2143" s="23">
        <v>5</v>
      </c>
      <c r="O2143" s="23">
        <v>12</v>
      </c>
      <c r="P2143" s="23" t="s">
        <v>43</v>
      </c>
      <c r="Q2143" s="23" t="s">
        <v>34</v>
      </c>
      <c r="R2143" s="23">
        <f t="shared" si="165"/>
        <v>1</v>
      </c>
      <c r="S2143" s="23" t="str">
        <f t="shared" si="166"/>
        <v>ORD102142_20240108_CUST01240_MED018</v>
      </c>
      <c r="T2143" s="23">
        <f t="shared" si="167"/>
        <v>1</v>
      </c>
      <c r="U2143" s="6">
        <f t="shared" si="168"/>
        <v>204.98</v>
      </c>
      <c r="V2143" s="6">
        <f>tbl_Raw_Data[[#This Row],[Discount_Pct]]*tbl_Raw_Data[[#This Row],[Gross_Amount]]/100</f>
        <v>10.248999999999999</v>
      </c>
      <c r="W2143" s="6">
        <f>tbl_Raw_Data[[#This Row],[Gross_Amount]]-tbl_Raw_Data[[#This Row],[Discount_Amount]]</f>
        <v>194.73099999999999</v>
      </c>
      <c r="X2143" s="6">
        <f>tbl_Raw_Data[[#This Row],[Net_Amount_Before_Tax]]*tbl_Raw_Data[[#This Row],[Tax_Pct]]/100</f>
        <v>23.367719999999998</v>
      </c>
      <c r="Y2143" s="6">
        <f>tbl_Raw_Data[[#This Row],[Net_Amount_Before_Tax]]+tbl_Raw_Data[[#This Row],[Tax_Amount]]</f>
        <v>218.09871999999999</v>
      </c>
      <c r="Z2143" s="6">
        <f t="shared" si="169"/>
        <v>2</v>
      </c>
    </row>
    <row r="2144" spans="1:26" x14ac:dyDescent="0.3">
      <c r="A2144" s="23" t="s">
        <v>3566</v>
      </c>
      <c r="B2144" s="34">
        <v>45466</v>
      </c>
      <c r="C2144" s="23" t="s">
        <v>3567</v>
      </c>
      <c r="D2144" s="23" t="s">
        <v>123</v>
      </c>
      <c r="E2144" s="23" t="s">
        <v>101</v>
      </c>
      <c r="F2144" s="23">
        <v>226010</v>
      </c>
      <c r="G2144" s="23" t="s">
        <v>124</v>
      </c>
      <c r="H2144" s="23" t="s">
        <v>125</v>
      </c>
      <c r="I2144" s="23" t="s">
        <v>104</v>
      </c>
      <c r="J2144" s="23" t="s">
        <v>114</v>
      </c>
      <c r="K2144" s="23" t="s">
        <v>24</v>
      </c>
      <c r="L2144" s="23">
        <v>2</v>
      </c>
      <c r="M2144" s="23">
        <v>104.16</v>
      </c>
      <c r="N2144" s="23">
        <v>15</v>
      </c>
      <c r="O2144" s="23">
        <v>5</v>
      </c>
      <c r="P2144" s="23" t="s">
        <v>65</v>
      </c>
      <c r="Q2144" s="23" t="s">
        <v>90</v>
      </c>
      <c r="R2144" s="23">
        <f t="shared" si="165"/>
        <v>1</v>
      </c>
      <c r="S2144" s="23" t="str">
        <f t="shared" si="166"/>
        <v>ORD102143_20240623_CUST02413_MED018</v>
      </c>
      <c r="T2144" s="23">
        <f t="shared" si="167"/>
        <v>1</v>
      </c>
      <c r="U2144" s="6">
        <f t="shared" si="168"/>
        <v>208.32</v>
      </c>
      <c r="V2144" s="6">
        <f>tbl_Raw_Data[[#This Row],[Discount_Pct]]*tbl_Raw_Data[[#This Row],[Gross_Amount]]/100</f>
        <v>31.247999999999998</v>
      </c>
      <c r="W2144" s="6">
        <f>tbl_Raw_Data[[#This Row],[Gross_Amount]]-tbl_Raw_Data[[#This Row],[Discount_Amount]]</f>
        <v>177.072</v>
      </c>
      <c r="X2144" s="6">
        <f>tbl_Raw_Data[[#This Row],[Net_Amount_Before_Tax]]*tbl_Raw_Data[[#This Row],[Tax_Pct]]/100</f>
        <v>8.8536000000000001</v>
      </c>
      <c r="Y2144" s="6">
        <f>tbl_Raw_Data[[#This Row],[Net_Amount_Before_Tax]]+tbl_Raw_Data[[#This Row],[Tax_Amount]]</f>
        <v>185.9256</v>
      </c>
      <c r="Z2144" s="6">
        <f t="shared" si="169"/>
        <v>1</v>
      </c>
    </row>
    <row r="2145" spans="1:26" x14ac:dyDescent="0.3">
      <c r="A2145" s="23" t="s">
        <v>3568</v>
      </c>
      <c r="B2145" s="34">
        <v>45973</v>
      </c>
      <c r="C2145" s="23" t="s">
        <v>3569</v>
      </c>
      <c r="D2145" s="23" t="s">
        <v>130</v>
      </c>
      <c r="E2145" s="23" t="s">
        <v>131</v>
      </c>
      <c r="F2145" s="23">
        <v>700102</v>
      </c>
      <c r="G2145" s="23" t="s">
        <v>185</v>
      </c>
      <c r="H2145" s="23" t="s">
        <v>186</v>
      </c>
      <c r="I2145" s="23" t="s">
        <v>76</v>
      </c>
      <c r="J2145" s="23" t="s">
        <v>187</v>
      </c>
      <c r="K2145" s="23" t="s">
        <v>57</v>
      </c>
      <c r="L2145" s="23">
        <v>1</v>
      </c>
      <c r="M2145" s="23">
        <v>89.79</v>
      </c>
      <c r="N2145" s="23">
        <v>10</v>
      </c>
      <c r="O2145" s="23">
        <v>5</v>
      </c>
      <c r="P2145" s="23" t="s">
        <v>89</v>
      </c>
      <c r="Q2145" s="23" t="s">
        <v>34</v>
      </c>
      <c r="R2145" s="23">
        <f t="shared" si="165"/>
        <v>1</v>
      </c>
      <c r="S2145" s="23" t="str">
        <f t="shared" si="166"/>
        <v>ORD102144_20251112_CUST01188_MED009</v>
      </c>
      <c r="T2145" s="23">
        <f t="shared" si="167"/>
        <v>1</v>
      </c>
      <c r="U2145" s="6">
        <f t="shared" si="168"/>
        <v>89.79</v>
      </c>
      <c r="V2145" s="6">
        <f>tbl_Raw_Data[[#This Row],[Discount_Pct]]*tbl_Raw_Data[[#This Row],[Gross_Amount]]/100</f>
        <v>8.979000000000001</v>
      </c>
      <c r="W2145" s="6">
        <f>tbl_Raw_Data[[#This Row],[Gross_Amount]]-tbl_Raw_Data[[#This Row],[Discount_Amount]]</f>
        <v>80.811000000000007</v>
      </c>
      <c r="X2145" s="6">
        <f>tbl_Raw_Data[[#This Row],[Net_Amount_Before_Tax]]*tbl_Raw_Data[[#This Row],[Tax_Pct]]/100</f>
        <v>4.0405500000000005</v>
      </c>
      <c r="Y2145" s="6">
        <f>tbl_Raw_Data[[#This Row],[Net_Amount_Before_Tax]]+tbl_Raw_Data[[#This Row],[Tax_Amount]]</f>
        <v>84.851550000000003</v>
      </c>
      <c r="Z2145" s="6">
        <f t="shared" si="169"/>
        <v>4</v>
      </c>
    </row>
    <row r="2146" spans="1:26" x14ac:dyDescent="0.3">
      <c r="A2146" s="23" t="s">
        <v>3570</v>
      </c>
      <c r="B2146" s="34">
        <v>45846</v>
      </c>
      <c r="C2146" s="23" t="s">
        <v>1269</v>
      </c>
      <c r="D2146" s="23" t="s">
        <v>183</v>
      </c>
      <c r="E2146" s="23" t="s">
        <v>184</v>
      </c>
      <c r="F2146" s="23">
        <v>122002</v>
      </c>
      <c r="G2146" s="23" t="s">
        <v>196</v>
      </c>
      <c r="H2146" s="23" t="s">
        <v>197</v>
      </c>
      <c r="I2146" s="23" t="s">
        <v>32</v>
      </c>
      <c r="J2146" s="23" t="s">
        <v>42</v>
      </c>
      <c r="K2146" s="23" t="s">
        <v>24</v>
      </c>
      <c r="L2146" s="23">
        <v>2</v>
      </c>
      <c r="M2146" s="23">
        <v>26.8</v>
      </c>
      <c r="N2146" s="23">
        <v>5</v>
      </c>
      <c r="O2146" s="23">
        <v>12</v>
      </c>
      <c r="P2146" s="23" t="s">
        <v>25</v>
      </c>
      <c r="Q2146" s="23" t="s">
        <v>34</v>
      </c>
      <c r="R2146" s="23">
        <f t="shared" si="165"/>
        <v>1</v>
      </c>
      <c r="S2146" s="23" t="str">
        <f t="shared" si="166"/>
        <v>ORD102145_20250708_CUST00704_MED011</v>
      </c>
      <c r="T2146" s="23">
        <f t="shared" si="167"/>
        <v>1</v>
      </c>
      <c r="U2146" s="6">
        <f t="shared" si="168"/>
        <v>53.6</v>
      </c>
      <c r="V2146" s="6">
        <f>tbl_Raw_Data[[#This Row],[Discount_Pct]]*tbl_Raw_Data[[#This Row],[Gross_Amount]]/100</f>
        <v>2.68</v>
      </c>
      <c r="W2146" s="6">
        <f>tbl_Raw_Data[[#This Row],[Gross_Amount]]-tbl_Raw_Data[[#This Row],[Discount_Amount]]</f>
        <v>50.92</v>
      </c>
      <c r="X2146" s="6">
        <f>tbl_Raw_Data[[#This Row],[Net_Amount_Before_Tax]]*tbl_Raw_Data[[#This Row],[Tax_Pct]]/100</f>
        <v>6.1103999999999994</v>
      </c>
      <c r="Y2146" s="6">
        <f>tbl_Raw_Data[[#This Row],[Net_Amount_Before_Tax]]+tbl_Raw_Data[[#This Row],[Tax_Amount]]</f>
        <v>57.0304</v>
      </c>
      <c r="Z2146" s="6">
        <f t="shared" si="169"/>
        <v>4</v>
      </c>
    </row>
    <row r="2147" spans="1:26" x14ac:dyDescent="0.3">
      <c r="A2147" s="23" t="s">
        <v>3571</v>
      </c>
      <c r="B2147" s="34">
        <v>45420</v>
      </c>
      <c r="C2147" s="23" t="s">
        <v>1314</v>
      </c>
      <c r="D2147" s="23" t="s">
        <v>123</v>
      </c>
      <c r="E2147" s="23" t="s">
        <v>101</v>
      </c>
      <c r="F2147" s="23">
        <v>226016</v>
      </c>
      <c r="G2147" s="23" t="s">
        <v>256</v>
      </c>
      <c r="H2147" s="23" t="s">
        <v>257</v>
      </c>
      <c r="I2147" s="23" t="s">
        <v>22</v>
      </c>
      <c r="J2147" s="23" t="s">
        <v>258</v>
      </c>
      <c r="K2147" s="23" t="s">
        <v>57</v>
      </c>
      <c r="L2147" s="23">
        <v>1</v>
      </c>
      <c r="M2147" s="23">
        <v>62.56</v>
      </c>
      <c r="N2147" s="23">
        <v>0</v>
      </c>
      <c r="O2147" s="23">
        <v>18</v>
      </c>
      <c r="P2147" s="23" t="s">
        <v>58</v>
      </c>
      <c r="Q2147" s="23" t="s">
        <v>44</v>
      </c>
      <c r="R2147" s="23">
        <f t="shared" si="165"/>
        <v>1</v>
      </c>
      <c r="S2147" s="23" t="str">
        <f t="shared" si="166"/>
        <v>ORD102146_20240508_CUST02698_MED025</v>
      </c>
      <c r="T2147" s="23">
        <f t="shared" si="167"/>
        <v>1</v>
      </c>
      <c r="U2147" s="6">
        <f t="shared" si="168"/>
        <v>62.56</v>
      </c>
      <c r="V2147" s="6">
        <f>tbl_Raw_Data[[#This Row],[Discount_Pct]]*tbl_Raw_Data[[#This Row],[Gross_Amount]]/100</f>
        <v>0</v>
      </c>
      <c r="W2147" s="6">
        <f>tbl_Raw_Data[[#This Row],[Gross_Amount]]-tbl_Raw_Data[[#This Row],[Discount_Amount]]</f>
        <v>62.56</v>
      </c>
      <c r="X2147" s="6">
        <f>tbl_Raw_Data[[#This Row],[Net_Amount_Before_Tax]]*tbl_Raw_Data[[#This Row],[Tax_Pct]]/100</f>
        <v>11.2608</v>
      </c>
      <c r="Y2147" s="6">
        <f>tbl_Raw_Data[[#This Row],[Net_Amount_Before_Tax]]+tbl_Raw_Data[[#This Row],[Tax_Amount]]</f>
        <v>73.820800000000006</v>
      </c>
      <c r="Z2147" s="6">
        <f t="shared" si="169"/>
        <v>2</v>
      </c>
    </row>
    <row r="2148" spans="1:26" x14ac:dyDescent="0.3">
      <c r="A2148" s="23" t="s">
        <v>3571</v>
      </c>
      <c r="B2148" s="34">
        <v>45891</v>
      </c>
      <c r="C2148" s="23" t="s">
        <v>3572</v>
      </c>
      <c r="D2148" s="23" t="s">
        <v>92</v>
      </c>
      <c r="E2148" s="23" t="s">
        <v>93</v>
      </c>
      <c r="F2148" s="23">
        <v>560100</v>
      </c>
      <c r="G2148" s="23" t="s">
        <v>124</v>
      </c>
      <c r="H2148" s="23" t="s">
        <v>125</v>
      </c>
      <c r="I2148" s="23" t="s">
        <v>104</v>
      </c>
      <c r="J2148" s="23" t="s">
        <v>114</v>
      </c>
      <c r="K2148" s="23" t="s">
        <v>24</v>
      </c>
      <c r="L2148" s="23">
        <v>1</v>
      </c>
      <c r="M2148" s="23">
        <v>106.9</v>
      </c>
      <c r="N2148" s="23">
        <v>5</v>
      </c>
      <c r="O2148" s="23">
        <v>5</v>
      </c>
      <c r="P2148" s="23" t="s">
        <v>43</v>
      </c>
      <c r="Q2148" s="23" t="s">
        <v>44</v>
      </c>
      <c r="R2148" s="23">
        <f t="shared" si="165"/>
        <v>1</v>
      </c>
      <c r="S2148" s="23" t="str">
        <f t="shared" si="166"/>
        <v>ORD102146_20250822_CUST01605_MED018</v>
      </c>
      <c r="T2148" s="23">
        <f t="shared" si="167"/>
        <v>1</v>
      </c>
      <c r="U2148" s="6">
        <f t="shared" si="168"/>
        <v>106.9</v>
      </c>
      <c r="V2148" s="6">
        <f>tbl_Raw_Data[[#This Row],[Discount_Pct]]*tbl_Raw_Data[[#This Row],[Gross_Amount]]/100</f>
        <v>5.3449999999999998</v>
      </c>
      <c r="W2148" s="6">
        <f>tbl_Raw_Data[[#This Row],[Gross_Amount]]-tbl_Raw_Data[[#This Row],[Discount_Amount]]</f>
        <v>101.55500000000001</v>
      </c>
      <c r="X2148" s="6">
        <f>tbl_Raw_Data[[#This Row],[Net_Amount_Before_Tax]]*tbl_Raw_Data[[#This Row],[Tax_Pct]]/100</f>
        <v>5.07775</v>
      </c>
      <c r="Y2148" s="6">
        <f>tbl_Raw_Data[[#This Row],[Net_Amount_Before_Tax]]+tbl_Raw_Data[[#This Row],[Tax_Amount]]</f>
        <v>106.63275</v>
      </c>
      <c r="Z2148" s="6">
        <f t="shared" si="169"/>
        <v>2</v>
      </c>
    </row>
    <row r="2149" spans="1:26" x14ac:dyDescent="0.3">
      <c r="A2149" s="23" t="s">
        <v>3573</v>
      </c>
      <c r="B2149" s="34">
        <v>45971</v>
      </c>
      <c r="C2149" s="23" t="s">
        <v>3574</v>
      </c>
      <c r="D2149" s="23" t="s">
        <v>130</v>
      </c>
      <c r="E2149" s="23" t="s">
        <v>131</v>
      </c>
      <c r="F2149" s="23">
        <v>700091</v>
      </c>
      <c r="G2149" s="23" t="s">
        <v>154</v>
      </c>
      <c r="H2149" s="23" t="s">
        <v>155</v>
      </c>
      <c r="I2149" s="23" t="s">
        <v>134</v>
      </c>
      <c r="J2149" s="23" t="s">
        <v>156</v>
      </c>
      <c r="K2149" s="23" t="s">
        <v>57</v>
      </c>
      <c r="L2149" s="23">
        <v>3</v>
      </c>
      <c r="M2149" s="23">
        <v>51.61</v>
      </c>
      <c r="N2149" s="23">
        <v>5</v>
      </c>
      <c r="O2149" s="23">
        <v>12</v>
      </c>
      <c r="P2149" s="23" t="s">
        <v>43</v>
      </c>
      <c r="Q2149" s="23" t="s">
        <v>34</v>
      </c>
      <c r="R2149" s="23">
        <f t="shared" si="165"/>
        <v>1</v>
      </c>
      <c r="S2149" s="23" t="str">
        <f t="shared" si="166"/>
        <v>ORD102148_20251110_CUST02604_MED006</v>
      </c>
      <c r="T2149" s="23">
        <f t="shared" si="167"/>
        <v>1</v>
      </c>
      <c r="U2149" s="6">
        <f t="shared" si="168"/>
        <v>154.82999999999998</v>
      </c>
      <c r="V2149" s="6">
        <f>tbl_Raw_Data[[#This Row],[Discount_Pct]]*tbl_Raw_Data[[#This Row],[Gross_Amount]]/100</f>
        <v>7.7414999999999985</v>
      </c>
      <c r="W2149" s="6">
        <f>tbl_Raw_Data[[#This Row],[Gross_Amount]]-tbl_Raw_Data[[#This Row],[Discount_Amount]]</f>
        <v>147.08849999999998</v>
      </c>
      <c r="X2149" s="6">
        <f>tbl_Raw_Data[[#This Row],[Net_Amount_Before_Tax]]*tbl_Raw_Data[[#This Row],[Tax_Pct]]/100</f>
        <v>17.65062</v>
      </c>
      <c r="Y2149" s="6">
        <f>tbl_Raw_Data[[#This Row],[Net_Amount_Before_Tax]]+tbl_Raw_Data[[#This Row],[Tax_Amount]]</f>
        <v>164.73911999999999</v>
      </c>
      <c r="Z2149" s="6">
        <f t="shared" si="169"/>
        <v>2</v>
      </c>
    </row>
    <row r="2150" spans="1:26" x14ac:dyDescent="0.3">
      <c r="A2150" s="23" t="s">
        <v>3575</v>
      </c>
      <c r="B2150" s="34">
        <v>45953</v>
      </c>
      <c r="C2150" s="23" t="s">
        <v>3576</v>
      </c>
      <c r="D2150" s="23" t="s">
        <v>159</v>
      </c>
      <c r="E2150" s="23" t="s">
        <v>47</v>
      </c>
      <c r="F2150" s="23">
        <v>400001</v>
      </c>
      <c r="G2150" s="23" t="s">
        <v>48</v>
      </c>
      <c r="H2150" s="23" t="s">
        <v>49</v>
      </c>
      <c r="I2150" s="23" t="s">
        <v>50</v>
      </c>
      <c r="J2150" s="23" t="s">
        <v>23</v>
      </c>
      <c r="K2150" s="23" t="s">
        <v>24</v>
      </c>
      <c r="L2150" s="23">
        <v>5</v>
      </c>
      <c r="M2150" s="23">
        <v>120.35</v>
      </c>
      <c r="N2150" s="23">
        <v>0</v>
      </c>
      <c r="O2150" s="23">
        <v>5</v>
      </c>
      <c r="P2150" s="23" t="s">
        <v>65</v>
      </c>
      <c r="Q2150" s="23" t="s">
        <v>34</v>
      </c>
      <c r="R2150" s="23">
        <f t="shared" si="165"/>
        <v>1</v>
      </c>
      <c r="S2150" s="23" t="str">
        <f t="shared" si="166"/>
        <v>ORD102149_20251023_CUST00053_MED028</v>
      </c>
      <c r="T2150" s="23">
        <f t="shared" si="167"/>
        <v>1</v>
      </c>
      <c r="U2150" s="6">
        <f t="shared" si="168"/>
        <v>601.75</v>
      </c>
      <c r="V2150" s="6">
        <f>tbl_Raw_Data[[#This Row],[Discount_Pct]]*tbl_Raw_Data[[#This Row],[Gross_Amount]]/100</f>
        <v>0</v>
      </c>
      <c r="W2150" s="6">
        <f>tbl_Raw_Data[[#This Row],[Gross_Amount]]-tbl_Raw_Data[[#This Row],[Discount_Amount]]</f>
        <v>601.75</v>
      </c>
      <c r="X2150" s="6">
        <f>tbl_Raw_Data[[#This Row],[Net_Amount_Before_Tax]]*tbl_Raw_Data[[#This Row],[Tax_Pct]]/100</f>
        <v>30.087499999999999</v>
      </c>
      <c r="Y2150" s="6">
        <f>tbl_Raw_Data[[#This Row],[Net_Amount_Before_Tax]]+tbl_Raw_Data[[#This Row],[Tax_Amount]]</f>
        <v>631.83749999999998</v>
      </c>
      <c r="Z2150" s="6">
        <f t="shared" si="169"/>
        <v>5</v>
      </c>
    </row>
    <row r="2151" spans="1:26" x14ac:dyDescent="0.3">
      <c r="A2151" s="23" t="s">
        <v>3577</v>
      </c>
      <c r="B2151" s="34">
        <v>45305</v>
      </c>
      <c r="C2151" s="23" t="s">
        <v>3578</v>
      </c>
      <c r="D2151" s="23" t="s">
        <v>100</v>
      </c>
      <c r="E2151" s="23" t="s">
        <v>101</v>
      </c>
      <c r="F2151" s="23">
        <v>201303</v>
      </c>
      <c r="G2151" s="23" t="s">
        <v>94</v>
      </c>
      <c r="H2151" s="23" t="s">
        <v>95</v>
      </c>
      <c r="I2151" s="23" t="s">
        <v>84</v>
      </c>
      <c r="J2151" s="23" t="s">
        <v>42</v>
      </c>
      <c r="K2151" s="23" t="s">
        <v>24</v>
      </c>
      <c r="L2151" s="23">
        <v>1</v>
      </c>
      <c r="M2151" s="23">
        <v>75.930000000000007</v>
      </c>
      <c r="N2151" s="23">
        <v>10</v>
      </c>
      <c r="O2151" s="23">
        <v>5</v>
      </c>
      <c r="P2151" s="23" t="s">
        <v>33</v>
      </c>
      <c r="Q2151" s="23" t="s">
        <v>26</v>
      </c>
      <c r="R2151" s="23">
        <f t="shared" si="165"/>
        <v>1</v>
      </c>
      <c r="S2151" s="23" t="str">
        <f t="shared" si="166"/>
        <v>ORD102150_20240114_CUST02481_MED021</v>
      </c>
      <c r="T2151" s="23">
        <f t="shared" si="167"/>
        <v>1</v>
      </c>
      <c r="U2151" s="6">
        <f t="shared" si="168"/>
        <v>75.930000000000007</v>
      </c>
      <c r="V2151" s="6">
        <f>tbl_Raw_Data[[#This Row],[Discount_Pct]]*tbl_Raw_Data[[#This Row],[Gross_Amount]]/100</f>
        <v>7.5930000000000009</v>
      </c>
      <c r="W2151" s="6">
        <f>tbl_Raw_Data[[#This Row],[Gross_Amount]]-tbl_Raw_Data[[#This Row],[Discount_Amount]]</f>
        <v>68.337000000000003</v>
      </c>
      <c r="X2151" s="6">
        <f>tbl_Raw_Data[[#This Row],[Net_Amount_Before_Tax]]*tbl_Raw_Data[[#This Row],[Tax_Pct]]/100</f>
        <v>3.4168500000000002</v>
      </c>
      <c r="Y2151" s="6">
        <f>tbl_Raw_Data[[#This Row],[Net_Amount_Before_Tax]]+tbl_Raw_Data[[#This Row],[Tax_Amount]]</f>
        <v>71.75385</v>
      </c>
      <c r="Z2151" s="6">
        <f t="shared" si="169"/>
        <v>0</v>
      </c>
    </row>
    <row r="2152" spans="1:26" x14ac:dyDescent="0.3">
      <c r="A2152" s="23" t="s">
        <v>3577</v>
      </c>
      <c r="B2152" s="34">
        <v>45642</v>
      </c>
      <c r="C2152" s="23" t="s">
        <v>2709</v>
      </c>
      <c r="D2152" s="23" t="s">
        <v>37</v>
      </c>
      <c r="E2152" s="23" t="s">
        <v>38</v>
      </c>
      <c r="F2152" s="23">
        <v>452018</v>
      </c>
      <c r="G2152" s="23" t="s">
        <v>192</v>
      </c>
      <c r="H2152" s="23" t="s">
        <v>193</v>
      </c>
      <c r="I2152" s="23" t="s">
        <v>41</v>
      </c>
      <c r="J2152" s="23" t="s">
        <v>194</v>
      </c>
      <c r="K2152" s="23" t="s">
        <v>24</v>
      </c>
      <c r="L2152" s="23">
        <v>5</v>
      </c>
      <c r="M2152" s="23">
        <v>31.28</v>
      </c>
      <c r="N2152" s="23">
        <v>0</v>
      </c>
      <c r="O2152" s="23">
        <v>5</v>
      </c>
      <c r="P2152" s="23" t="s">
        <v>65</v>
      </c>
      <c r="Q2152" s="23" t="s">
        <v>34</v>
      </c>
      <c r="R2152" s="23">
        <f t="shared" si="165"/>
        <v>1</v>
      </c>
      <c r="S2152" s="23" t="str">
        <f t="shared" si="166"/>
        <v>ORD102150_20241216_CUST03392_MED002</v>
      </c>
      <c r="T2152" s="23">
        <f t="shared" si="167"/>
        <v>1</v>
      </c>
      <c r="U2152" s="6">
        <f t="shared" si="168"/>
        <v>156.4</v>
      </c>
      <c r="V2152" s="6">
        <f>tbl_Raw_Data[[#This Row],[Discount_Pct]]*tbl_Raw_Data[[#This Row],[Gross_Amount]]/100</f>
        <v>0</v>
      </c>
      <c r="W2152" s="6">
        <f>tbl_Raw_Data[[#This Row],[Gross_Amount]]-tbl_Raw_Data[[#This Row],[Discount_Amount]]</f>
        <v>156.4</v>
      </c>
      <c r="X2152" s="6">
        <f>tbl_Raw_Data[[#This Row],[Net_Amount_Before_Tax]]*tbl_Raw_Data[[#This Row],[Tax_Pct]]/100</f>
        <v>7.82</v>
      </c>
      <c r="Y2152" s="6">
        <f>tbl_Raw_Data[[#This Row],[Net_Amount_Before_Tax]]+tbl_Raw_Data[[#This Row],[Tax_Amount]]</f>
        <v>164.22</v>
      </c>
      <c r="Z2152" s="6">
        <f t="shared" si="169"/>
        <v>4</v>
      </c>
    </row>
    <row r="2153" spans="1:26" x14ac:dyDescent="0.3">
      <c r="A2153" s="23" t="s">
        <v>3577</v>
      </c>
      <c r="B2153" s="34">
        <v>45529</v>
      </c>
      <c r="C2153" s="23" t="s">
        <v>3579</v>
      </c>
      <c r="D2153" s="23" t="s">
        <v>159</v>
      </c>
      <c r="E2153" s="23" t="s">
        <v>47</v>
      </c>
      <c r="F2153" s="23">
        <v>400050</v>
      </c>
      <c r="G2153" s="23" t="s">
        <v>192</v>
      </c>
      <c r="H2153" s="23" t="s">
        <v>193</v>
      </c>
      <c r="I2153" s="23" t="s">
        <v>41</v>
      </c>
      <c r="J2153" s="23" t="s">
        <v>194</v>
      </c>
      <c r="K2153" s="23" t="s">
        <v>24</v>
      </c>
      <c r="L2153" s="23">
        <v>3</v>
      </c>
      <c r="M2153" s="23">
        <v>28.89</v>
      </c>
      <c r="N2153" s="23">
        <v>0</v>
      </c>
      <c r="O2153" s="23">
        <v>5</v>
      </c>
      <c r="P2153" s="23" t="s">
        <v>89</v>
      </c>
      <c r="Q2153" s="23" t="s">
        <v>34</v>
      </c>
      <c r="R2153" s="23">
        <f t="shared" si="165"/>
        <v>1</v>
      </c>
      <c r="S2153" s="23" t="str">
        <f t="shared" si="166"/>
        <v>ORD102150_20240825_CUST02518_MED002</v>
      </c>
      <c r="T2153" s="23">
        <f t="shared" si="167"/>
        <v>1</v>
      </c>
      <c r="U2153" s="6">
        <f t="shared" si="168"/>
        <v>86.67</v>
      </c>
      <c r="V2153" s="6">
        <f>tbl_Raw_Data[[#This Row],[Discount_Pct]]*tbl_Raw_Data[[#This Row],[Gross_Amount]]/100</f>
        <v>0</v>
      </c>
      <c r="W2153" s="6">
        <f>tbl_Raw_Data[[#This Row],[Gross_Amount]]-tbl_Raw_Data[[#This Row],[Discount_Amount]]</f>
        <v>86.67</v>
      </c>
      <c r="X2153" s="6">
        <f>tbl_Raw_Data[[#This Row],[Net_Amount_Before_Tax]]*tbl_Raw_Data[[#This Row],[Tax_Pct]]/100</f>
        <v>4.3334999999999999</v>
      </c>
      <c r="Y2153" s="6">
        <f>tbl_Raw_Data[[#This Row],[Net_Amount_Before_Tax]]+tbl_Raw_Data[[#This Row],[Tax_Amount]]</f>
        <v>91.003500000000003</v>
      </c>
      <c r="Z2153" s="6">
        <f t="shared" si="169"/>
        <v>1</v>
      </c>
    </row>
    <row r="2154" spans="1:26" x14ac:dyDescent="0.3">
      <c r="A2154" s="23" t="s">
        <v>3577</v>
      </c>
      <c r="B2154" s="34">
        <v>45597</v>
      </c>
      <c r="C2154" s="23" t="s">
        <v>2521</v>
      </c>
      <c r="D2154" s="23" t="s">
        <v>142</v>
      </c>
      <c r="E2154" s="23" t="s">
        <v>81</v>
      </c>
      <c r="F2154" s="23">
        <v>380001</v>
      </c>
      <c r="G2154" s="23" t="s">
        <v>68</v>
      </c>
      <c r="H2154" s="23" t="s">
        <v>69</v>
      </c>
      <c r="I2154" s="23" t="s">
        <v>55</v>
      </c>
      <c r="J2154" s="23" t="s">
        <v>56</v>
      </c>
      <c r="K2154" s="23" t="s">
        <v>24</v>
      </c>
      <c r="L2154" s="23">
        <v>1</v>
      </c>
      <c r="M2154" s="23">
        <v>29.11</v>
      </c>
      <c r="N2154" s="23">
        <v>5</v>
      </c>
      <c r="O2154" s="23">
        <v>5</v>
      </c>
      <c r="P2154" s="23" t="s">
        <v>33</v>
      </c>
      <c r="Q2154" s="23" t="s">
        <v>34</v>
      </c>
      <c r="R2154" s="23">
        <f t="shared" si="165"/>
        <v>1</v>
      </c>
      <c r="S2154" s="23" t="str">
        <f t="shared" si="166"/>
        <v>ORD102150_20241101_CUST03426_MED003</v>
      </c>
      <c r="T2154" s="23">
        <f t="shared" si="167"/>
        <v>1</v>
      </c>
      <c r="U2154" s="6">
        <f t="shared" si="168"/>
        <v>29.11</v>
      </c>
      <c r="V2154" s="6">
        <f>tbl_Raw_Data[[#This Row],[Discount_Pct]]*tbl_Raw_Data[[#This Row],[Gross_Amount]]/100</f>
        <v>1.4555</v>
      </c>
      <c r="W2154" s="6">
        <f>tbl_Raw_Data[[#This Row],[Gross_Amount]]-tbl_Raw_Data[[#This Row],[Discount_Amount]]</f>
        <v>27.654499999999999</v>
      </c>
      <c r="X2154" s="6">
        <f>tbl_Raw_Data[[#This Row],[Net_Amount_Before_Tax]]*tbl_Raw_Data[[#This Row],[Tax_Pct]]/100</f>
        <v>1.3827249999999998</v>
      </c>
      <c r="Y2154" s="6">
        <f>tbl_Raw_Data[[#This Row],[Net_Amount_Before_Tax]]+tbl_Raw_Data[[#This Row],[Tax_Amount]]</f>
        <v>29.037224999999999</v>
      </c>
      <c r="Z2154" s="6">
        <f t="shared" si="169"/>
        <v>4</v>
      </c>
    </row>
    <row r="2155" spans="1:26" x14ac:dyDescent="0.3">
      <c r="A2155" s="23" t="s">
        <v>3580</v>
      </c>
      <c r="B2155" s="34">
        <v>45439</v>
      </c>
      <c r="C2155" s="23" t="s">
        <v>3581</v>
      </c>
      <c r="D2155" s="23" t="s">
        <v>142</v>
      </c>
      <c r="E2155" s="23" t="s">
        <v>81</v>
      </c>
      <c r="F2155" s="23">
        <v>380058</v>
      </c>
      <c r="G2155" s="23" t="s">
        <v>229</v>
      </c>
      <c r="H2155" s="23" t="s">
        <v>230</v>
      </c>
      <c r="I2155" s="23" t="s">
        <v>84</v>
      </c>
      <c r="J2155" s="23" t="s">
        <v>140</v>
      </c>
      <c r="K2155" s="23" t="s">
        <v>24</v>
      </c>
      <c r="L2155" s="23">
        <v>1</v>
      </c>
      <c r="M2155" s="23">
        <v>172.9</v>
      </c>
      <c r="N2155" s="23">
        <v>5</v>
      </c>
      <c r="O2155" s="23">
        <v>18</v>
      </c>
      <c r="P2155" s="23" t="s">
        <v>25</v>
      </c>
      <c r="Q2155" s="23" t="s">
        <v>90</v>
      </c>
      <c r="R2155" s="23">
        <f t="shared" si="165"/>
        <v>1</v>
      </c>
      <c r="S2155" s="23" t="str">
        <f t="shared" si="166"/>
        <v>ORD102154_20240527_CUST01890_MED022</v>
      </c>
      <c r="T2155" s="23">
        <f t="shared" si="167"/>
        <v>1</v>
      </c>
      <c r="U2155" s="6">
        <f t="shared" si="168"/>
        <v>172.9</v>
      </c>
      <c r="V2155" s="6">
        <f>tbl_Raw_Data[[#This Row],[Discount_Pct]]*tbl_Raw_Data[[#This Row],[Gross_Amount]]/100</f>
        <v>8.6449999999999996</v>
      </c>
      <c r="W2155" s="6">
        <f>tbl_Raw_Data[[#This Row],[Gross_Amount]]-tbl_Raw_Data[[#This Row],[Discount_Amount]]</f>
        <v>164.255</v>
      </c>
      <c r="X2155" s="6">
        <f>tbl_Raw_Data[[#This Row],[Net_Amount_Before_Tax]]*tbl_Raw_Data[[#This Row],[Tax_Pct]]/100</f>
        <v>29.565900000000003</v>
      </c>
      <c r="Y2155" s="6">
        <f>tbl_Raw_Data[[#This Row],[Net_Amount_Before_Tax]]+tbl_Raw_Data[[#This Row],[Tax_Amount]]</f>
        <v>193.82089999999999</v>
      </c>
      <c r="Z2155" s="6">
        <f t="shared" si="169"/>
        <v>0</v>
      </c>
    </row>
    <row r="2156" spans="1:26" x14ac:dyDescent="0.3">
      <c r="A2156" s="23" t="s">
        <v>3582</v>
      </c>
      <c r="B2156" s="34">
        <v>45424</v>
      </c>
      <c r="C2156" s="23" t="s">
        <v>1646</v>
      </c>
      <c r="D2156" s="23" t="s">
        <v>87</v>
      </c>
      <c r="E2156" s="23" t="s">
        <v>88</v>
      </c>
      <c r="F2156" s="23">
        <v>600100</v>
      </c>
      <c r="G2156" s="23" t="s">
        <v>132</v>
      </c>
      <c r="H2156" s="23" t="s">
        <v>133</v>
      </c>
      <c r="I2156" s="23" t="s">
        <v>134</v>
      </c>
      <c r="J2156" s="23" t="s">
        <v>135</v>
      </c>
      <c r="K2156" s="23" t="s">
        <v>57</v>
      </c>
      <c r="L2156" s="23">
        <v>2</v>
      </c>
      <c r="M2156" s="23">
        <v>80.44</v>
      </c>
      <c r="N2156" s="23">
        <v>5</v>
      </c>
      <c r="O2156" s="23">
        <v>5</v>
      </c>
      <c r="P2156" s="23" t="s">
        <v>65</v>
      </c>
      <c r="Q2156" s="23" t="s">
        <v>34</v>
      </c>
      <c r="R2156" s="23">
        <f t="shared" si="165"/>
        <v>1</v>
      </c>
      <c r="S2156" s="23" t="str">
        <f t="shared" si="166"/>
        <v>ORD102155_20240512_CUST01602_MED007</v>
      </c>
      <c r="T2156" s="23">
        <f t="shared" si="167"/>
        <v>1</v>
      </c>
      <c r="U2156" s="6">
        <f t="shared" si="168"/>
        <v>160.88</v>
      </c>
      <c r="V2156" s="6">
        <f>tbl_Raw_Data[[#This Row],[Discount_Pct]]*tbl_Raw_Data[[#This Row],[Gross_Amount]]/100</f>
        <v>8.0440000000000005</v>
      </c>
      <c r="W2156" s="6">
        <f>tbl_Raw_Data[[#This Row],[Gross_Amount]]-tbl_Raw_Data[[#This Row],[Discount_Amount]]</f>
        <v>152.83599999999998</v>
      </c>
      <c r="X2156" s="6">
        <f>tbl_Raw_Data[[#This Row],[Net_Amount_Before_Tax]]*tbl_Raw_Data[[#This Row],[Tax_Pct]]/100</f>
        <v>7.6417999999999999</v>
      </c>
      <c r="Y2156" s="6">
        <f>tbl_Raw_Data[[#This Row],[Net_Amount_Before_Tax]]+tbl_Raw_Data[[#This Row],[Tax_Amount]]</f>
        <v>160.47779999999997</v>
      </c>
      <c r="Z2156" s="6">
        <f t="shared" si="169"/>
        <v>2</v>
      </c>
    </row>
    <row r="2157" spans="1:26" x14ac:dyDescent="0.3">
      <c r="A2157" s="23" t="s">
        <v>3583</v>
      </c>
      <c r="B2157" s="34">
        <v>45496</v>
      </c>
      <c r="C2157" s="23" t="s">
        <v>658</v>
      </c>
      <c r="D2157" s="23" t="s">
        <v>130</v>
      </c>
      <c r="E2157" s="23" t="s">
        <v>131</v>
      </c>
      <c r="F2157" s="23">
        <v>700001</v>
      </c>
      <c r="G2157" s="23" t="s">
        <v>68</v>
      </c>
      <c r="H2157" s="23" t="s">
        <v>69</v>
      </c>
      <c r="I2157" s="23" t="s">
        <v>55</v>
      </c>
      <c r="J2157" s="23" t="s">
        <v>56</v>
      </c>
      <c r="K2157" s="23" t="s">
        <v>24</v>
      </c>
      <c r="L2157" s="23">
        <v>2</v>
      </c>
      <c r="M2157" s="23">
        <v>27.86</v>
      </c>
      <c r="N2157" s="23">
        <v>0</v>
      </c>
      <c r="O2157" s="23">
        <v>5</v>
      </c>
      <c r="P2157" s="23" t="s">
        <v>43</v>
      </c>
      <c r="Q2157" s="23" t="s">
        <v>34</v>
      </c>
      <c r="R2157" s="23">
        <f t="shared" si="165"/>
        <v>1</v>
      </c>
      <c r="S2157" s="23" t="str">
        <f t="shared" si="166"/>
        <v>ORD102156_20240723_CUST01112_MED003</v>
      </c>
      <c r="T2157" s="23">
        <f t="shared" si="167"/>
        <v>1</v>
      </c>
      <c r="U2157" s="6">
        <f t="shared" si="168"/>
        <v>55.72</v>
      </c>
      <c r="V2157" s="6">
        <f>tbl_Raw_Data[[#This Row],[Discount_Pct]]*tbl_Raw_Data[[#This Row],[Gross_Amount]]/100</f>
        <v>0</v>
      </c>
      <c r="W2157" s="6">
        <f>tbl_Raw_Data[[#This Row],[Gross_Amount]]-tbl_Raw_Data[[#This Row],[Discount_Amount]]</f>
        <v>55.72</v>
      </c>
      <c r="X2157" s="6">
        <f>tbl_Raw_Data[[#This Row],[Net_Amount_Before_Tax]]*tbl_Raw_Data[[#This Row],[Tax_Pct]]/100</f>
        <v>2.786</v>
      </c>
      <c r="Y2157" s="6">
        <f>tbl_Raw_Data[[#This Row],[Net_Amount_Before_Tax]]+tbl_Raw_Data[[#This Row],[Tax_Amount]]</f>
        <v>58.506</v>
      </c>
      <c r="Z2157" s="6">
        <f t="shared" si="169"/>
        <v>3</v>
      </c>
    </row>
    <row r="2158" spans="1:26" x14ac:dyDescent="0.3">
      <c r="A2158" s="23" t="s">
        <v>3584</v>
      </c>
      <c r="B2158" s="34">
        <v>45409</v>
      </c>
      <c r="C2158" s="23" t="s">
        <v>3585</v>
      </c>
      <c r="D2158" s="23" t="s">
        <v>52</v>
      </c>
      <c r="E2158" s="23" t="s">
        <v>52</v>
      </c>
      <c r="F2158" s="23">
        <v>160019</v>
      </c>
      <c r="G2158" s="23" t="s">
        <v>283</v>
      </c>
      <c r="H2158" s="23" t="s">
        <v>284</v>
      </c>
      <c r="I2158" s="23" t="s">
        <v>104</v>
      </c>
      <c r="J2158" s="23" t="s">
        <v>42</v>
      </c>
      <c r="K2158" s="23" t="s">
        <v>57</v>
      </c>
      <c r="L2158" s="23">
        <v>3</v>
      </c>
      <c r="M2158" s="23">
        <v>270.73</v>
      </c>
      <c r="N2158" s="23">
        <v>10</v>
      </c>
      <c r="O2158" s="23">
        <v>12</v>
      </c>
      <c r="P2158" s="23" t="s">
        <v>43</v>
      </c>
      <c r="Q2158" s="23" t="s">
        <v>34</v>
      </c>
      <c r="R2158" s="23">
        <f t="shared" si="165"/>
        <v>1</v>
      </c>
      <c r="S2158" s="23" t="str">
        <f t="shared" si="166"/>
        <v>ORD102157_20240427_CUST00051_MED030</v>
      </c>
      <c r="T2158" s="23">
        <f t="shared" si="167"/>
        <v>1</v>
      </c>
      <c r="U2158" s="6">
        <f t="shared" si="168"/>
        <v>812.19</v>
      </c>
      <c r="V2158" s="6">
        <f>tbl_Raw_Data[[#This Row],[Discount_Pct]]*tbl_Raw_Data[[#This Row],[Gross_Amount]]/100</f>
        <v>81.219000000000008</v>
      </c>
      <c r="W2158" s="6">
        <f>tbl_Raw_Data[[#This Row],[Gross_Amount]]-tbl_Raw_Data[[#This Row],[Discount_Amount]]</f>
        <v>730.971</v>
      </c>
      <c r="X2158" s="6">
        <f>tbl_Raw_Data[[#This Row],[Net_Amount_Before_Tax]]*tbl_Raw_Data[[#This Row],[Tax_Pct]]/100</f>
        <v>87.716520000000003</v>
      </c>
      <c r="Y2158" s="6">
        <f>tbl_Raw_Data[[#This Row],[Net_Amount_Before_Tax]]+tbl_Raw_Data[[#This Row],[Tax_Amount]]</f>
        <v>818.68751999999995</v>
      </c>
      <c r="Z2158" s="6">
        <f t="shared" si="169"/>
        <v>2</v>
      </c>
    </row>
    <row r="2159" spans="1:26" x14ac:dyDescent="0.3">
      <c r="A2159" s="23" t="s">
        <v>3586</v>
      </c>
      <c r="B2159" s="34">
        <v>45690</v>
      </c>
      <c r="C2159" s="23" t="s">
        <v>3587</v>
      </c>
      <c r="D2159" s="23" t="s">
        <v>87</v>
      </c>
      <c r="E2159" s="23" t="s">
        <v>88</v>
      </c>
      <c r="F2159" s="23">
        <v>600018</v>
      </c>
      <c r="G2159" s="23" t="s">
        <v>102</v>
      </c>
      <c r="H2159" s="23" t="s">
        <v>103</v>
      </c>
      <c r="I2159" s="23" t="s">
        <v>104</v>
      </c>
      <c r="J2159" s="23" t="s">
        <v>64</v>
      </c>
      <c r="K2159" s="23" t="s">
        <v>57</v>
      </c>
      <c r="L2159" s="23">
        <v>3</v>
      </c>
      <c r="M2159" s="23">
        <v>89.32</v>
      </c>
      <c r="N2159" s="23">
        <v>10</v>
      </c>
      <c r="O2159" s="23">
        <v>12</v>
      </c>
      <c r="P2159" s="23" t="s">
        <v>33</v>
      </c>
      <c r="Q2159" s="23" t="s">
        <v>90</v>
      </c>
      <c r="R2159" s="23">
        <f t="shared" si="165"/>
        <v>1</v>
      </c>
      <c r="S2159" s="23" t="str">
        <f t="shared" si="166"/>
        <v>ORD102158_20250202_CUST01430_MED029</v>
      </c>
      <c r="T2159" s="23">
        <f t="shared" si="167"/>
        <v>1</v>
      </c>
      <c r="U2159" s="6">
        <f t="shared" si="168"/>
        <v>267.95999999999998</v>
      </c>
      <c r="V2159" s="6">
        <f>tbl_Raw_Data[[#This Row],[Discount_Pct]]*tbl_Raw_Data[[#This Row],[Gross_Amount]]/100</f>
        <v>26.795999999999999</v>
      </c>
      <c r="W2159" s="6">
        <f>tbl_Raw_Data[[#This Row],[Gross_Amount]]-tbl_Raw_Data[[#This Row],[Discount_Amount]]</f>
        <v>241.16399999999999</v>
      </c>
      <c r="X2159" s="6">
        <f>tbl_Raw_Data[[#This Row],[Net_Amount_Before_Tax]]*tbl_Raw_Data[[#This Row],[Tax_Pct]]/100</f>
        <v>28.939679999999999</v>
      </c>
      <c r="Y2159" s="6">
        <f>tbl_Raw_Data[[#This Row],[Net_Amount_Before_Tax]]+tbl_Raw_Data[[#This Row],[Tax_Amount]]</f>
        <v>270.10368</v>
      </c>
      <c r="Z2159" s="6">
        <f t="shared" si="169"/>
        <v>1</v>
      </c>
    </row>
    <row r="2160" spans="1:26" x14ac:dyDescent="0.3">
      <c r="A2160" s="23" t="s">
        <v>3588</v>
      </c>
      <c r="B2160" s="34">
        <v>45689</v>
      </c>
      <c r="C2160" s="23" t="s">
        <v>1131</v>
      </c>
      <c r="D2160" s="23" t="s">
        <v>46</v>
      </c>
      <c r="E2160" s="23" t="s">
        <v>47</v>
      </c>
      <c r="F2160" s="23">
        <v>411014</v>
      </c>
      <c r="G2160" s="23" t="s">
        <v>145</v>
      </c>
      <c r="H2160" s="23" t="s">
        <v>146</v>
      </c>
      <c r="I2160" s="23" t="s">
        <v>147</v>
      </c>
      <c r="J2160" s="23" t="s">
        <v>148</v>
      </c>
      <c r="K2160" s="23" t="s">
        <v>24</v>
      </c>
      <c r="L2160" s="23">
        <v>5</v>
      </c>
      <c r="M2160" s="23">
        <v>117.75</v>
      </c>
      <c r="N2160" s="23">
        <v>10</v>
      </c>
      <c r="O2160" s="23">
        <v>12</v>
      </c>
      <c r="P2160" s="23" t="s">
        <v>65</v>
      </c>
      <c r="Q2160" s="23" t="s">
        <v>34</v>
      </c>
      <c r="R2160" s="23">
        <f t="shared" si="165"/>
        <v>1</v>
      </c>
      <c r="S2160" s="23" t="str">
        <f t="shared" si="166"/>
        <v>ORD102159_20250201_CUST02144_MED016</v>
      </c>
      <c r="T2160" s="23">
        <f t="shared" si="167"/>
        <v>1</v>
      </c>
      <c r="U2160" s="6">
        <f t="shared" si="168"/>
        <v>588.75</v>
      </c>
      <c r="V2160" s="6">
        <f>tbl_Raw_Data[[#This Row],[Discount_Pct]]*tbl_Raw_Data[[#This Row],[Gross_Amount]]/100</f>
        <v>58.875</v>
      </c>
      <c r="W2160" s="6">
        <f>tbl_Raw_Data[[#This Row],[Gross_Amount]]-tbl_Raw_Data[[#This Row],[Discount_Amount]]</f>
        <v>529.875</v>
      </c>
      <c r="X2160" s="6">
        <f>tbl_Raw_Data[[#This Row],[Net_Amount_Before_Tax]]*tbl_Raw_Data[[#This Row],[Tax_Pct]]/100</f>
        <v>63.585000000000001</v>
      </c>
      <c r="Y2160" s="6">
        <f>tbl_Raw_Data[[#This Row],[Net_Amount_Before_Tax]]+tbl_Raw_Data[[#This Row],[Tax_Amount]]</f>
        <v>593.46</v>
      </c>
      <c r="Z2160" s="6">
        <f t="shared" si="169"/>
        <v>4</v>
      </c>
    </row>
    <row r="2161" spans="1:26" x14ac:dyDescent="0.3">
      <c r="A2161" s="23" t="s">
        <v>3589</v>
      </c>
      <c r="B2161" s="34">
        <v>45338</v>
      </c>
      <c r="C2161" s="23" t="s">
        <v>1259</v>
      </c>
      <c r="D2161" s="23" t="s">
        <v>87</v>
      </c>
      <c r="E2161" s="23" t="s">
        <v>88</v>
      </c>
      <c r="F2161" s="23">
        <v>600001</v>
      </c>
      <c r="G2161" s="23" t="s">
        <v>102</v>
      </c>
      <c r="H2161" s="23" t="s">
        <v>103</v>
      </c>
      <c r="I2161" s="23" t="s">
        <v>104</v>
      </c>
      <c r="J2161" s="23" t="s">
        <v>64</v>
      </c>
      <c r="K2161" s="23" t="s">
        <v>57</v>
      </c>
      <c r="L2161" s="23">
        <v>2</v>
      </c>
      <c r="M2161" s="23">
        <v>88.08</v>
      </c>
      <c r="N2161" s="23">
        <v>5</v>
      </c>
      <c r="O2161" s="23">
        <v>5</v>
      </c>
      <c r="P2161" s="23" t="s">
        <v>89</v>
      </c>
      <c r="Q2161" s="23" t="s">
        <v>90</v>
      </c>
      <c r="R2161" s="23">
        <f t="shared" si="165"/>
        <v>1</v>
      </c>
      <c r="S2161" s="23" t="str">
        <f t="shared" si="166"/>
        <v>ORD102160_20240216_CUST03354_MED029</v>
      </c>
      <c r="T2161" s="23">
        <f t="shared" si="167"/>
        <v>1</v>
      </c>
      <c r="U2161" s="6">
        <f t="shared" si="168"/>
        <v>176.16</v>
      </c>
      <c r="V2161" s="6">
        <f>tbl_Raw_Data[[#This Row],[Discount_Pct]]*tbl_Raw_Data[[#This Row],[Gross_Amount]]/100</f>
        <v>8.8079999999999998</v>
      </c>
      <c r="W2161" s="6">
        <f>tbl_Raw_Data[[#This Row],[Gross_Amount]]-tbl_Raw_Data[[#This Row],[Discount_Amount]]</f>
        <v>167.352</v>
      </c>
      <c r="X2161" s="6">
        <f>tbl_Raw_Data[[#This Row],[Net_Amount_Before_Tax]]*tbl_Raw_Data[[#This Row],[Tax_Pct]]/100</f>
        <v>8.3675999999999995</v>
      </c>
      <c r="Y2161" s="6">
        <f>tbl_Raw_Data[[#This Row],[Net_Amount_Before_Tax]]+tbl_Raw_Data[[#This Row],[Tax_Amount]]</f>
        <v>175.71960000000001</v>
      </c>
      <c r="Z2161" s="6">
        <f t="shared" si="169"/>
        <v>1</v>
      </c>
    </row>
    <row r="2162" spans="1:26" x14ac:dyDescent="0.3">
      <c r="A2162" s="23" t="s">
        <v>3589</v>
      </c>
      <c r="B2162" s="34">
        <v>45380</v>
      </c>
      <c r="C2162" s="23" t="s">
        <v>3590</v>
      </c>
      <c r="D2162" s="23" t="s">
        <v>37</v>
      </c>
      <c r="E2162" s="23" t="s">
        <v>38</v>
      </c>
      <c r="F2162" s="23">
        <v>452010</v>
      </c>
      <c r="G2162" s="23" t="s">
        <v>145</v>
      </c>
      <c r="H2162" s="23" t="s">
        <v>146</v>
      </c>
      <c r="I2162" s="23" t="s">
        <v>147</v>
      </c>
      <c r="J2162" s="23" t="s">
        <v>148</v>
      </c>
      <c r="K2162" s="23" t="s">
        <v>24</v>
      </c>
      <c r="L2162" s="23">
        <v>2</v>
      </c>
      <c r="M2162" s="23">
        <v>108.41</v>
      </c>
      <c r="N2162" s="23">
        <v>0</v>
      </c>
      <c r="O2162" s="23">
        <v>18</v>
      </c>
      <c r="P2162" s="23" t="s">
        <v>25</v>
      </c>
      <c r="Q2162" s="23" t="s">
        <v>34</v>
      </c>
      <c r="R2162" s="23">
        <f t="shared" si="165"/>
        <v>1</v>
      </c>
      <c r="S2162" s="23" t="str">
        <f t="shared" si="166"/>
        <v>ORD102160_20240329_CUST03424_MED016</v>
      </c>
      <c r="T2162" s="23">
        <f t="shared" si="167"/>
        <v>1</v>
      </c>
      <c r="U2162" s="6">
        <f t="shared" si="168"/>
        <v>216.82</v>
      </c>
      <c r="V2162" s="6">
        <f>tbl_Raw_Data[[#This Row],[Discount_Pct]]*tbl_Raw_Data[[#This Row],[Gross_Amount]]/100</f>
        <v>0</v>
      </c>
      <c r="W2162" s="6">
        <f>tbl_Raw_Data[[#This Row],[Gross_Amount]]-tbl_Raw_Data[[#This Row],[Discount_Amount]]</f>
        <v>216.82</v>
      </c>
      <c r="X2162" s="6">
        <f>tbl_Raw_Data[[#This Row],[Net_Amount_Before_Tax]]*tbl_Raw_Data[[#This Row],[Tax_Pct]]/100</f>
        <v>39.0276</v>
      </c>
      <c r="Y2162" s="6">
        <f>tbl_Raw_Data[[#This Row],[Net_Amount_Before_Tax]]+tbl_Raw_Data[[#This Row],[Tax_Amount]]</f>
        <v>255.8476</v>
      </c>
      <c r="Z2162" s="6">
        <f t="shared" si="169"/>
        <v>3</v>
      </c>
    </row>
    <row r="2163" spans="1:26" x14ac:dyDescent="0.3">
      <c r="A2163" s="23" t="s">
        <v>3591</v>
      </c>
      <c r="B2163" s="34">
        <v>45516</v>
      </c>
      <c r="C2163" s="23" t="s">
        <v>1480</v>
      </c>
      <c r="D2163" s="23" t="s">
        <v>87</v>
      </c>
      <c r="E2163" s="23" t="s">
        <v>88</v>
      </c>
      <c r="F2163" s="23">
        <v>600040</v>
      </c>
      <c r="G2163" s="23" t="s">
        <v>185</v>
      </c>
      <c r="H2163" s="23" t="s">
        <v>186</v>
      </c>
      <c r="I2163" s="23" t="s">
        <v>76</v>
      </c>
      <c r="J2163" s="23" t="s">
        <v>187</v>
      </c>
      <c r="K2163" s="23" t="s">
        <v>57</v>
      </c>
      <c r="L2163" s="23">
        <v>3</v>
      </c>
      <c r="M2163" s="23">
        <v>79.290000000000006</v>
      </c>
      <c r="N2163" s="23">
        <v>5</v>
      </c>
      <c r="O2163" s="23">
        <v>5</v>
      </c>
      <c r="P2163" s="23" t="s">
        <v>65</v>
      </c>
      <c r="Q2163" s="23" t="s">
        <v>26</v>
      </c>
      <c r="R2163" s="23">
        <f t="shared" si="165"/>
        <v>1</v>
      </c>
      <c r="S2163" s="23" t="str">
        <f t="shared" si="166"/>
        <v>ORD102162_20240812_CUST01824_MED009</v>
      </c>
      <c r="T2163" s="23">
        <f t="shared" si="167"/>
        <v>1</v>
      </c>
      <c r="U2163" s="6">
        <f t="shared" si="168"/>
        <v>237.87</v>
      </c>
      <c r="V2163" s="6">
        <f>tbl_Raw_Data[[#This Row],[Discount_Pct]]*tbl_Raw_Data[[#This Row],[Gross_Amount]]/100</f>
        <v>11.8935</v>
      </c>
      <c r="W2163" s="6">
        <f>tbl_Raw_Data[[#This Row],[Gross_Amount]]-tbl_Raw_Data[[#This Row],[Discount_Amount]]</f>
        <v>225.97650000000002</v>
      </c>
      <c r="X2163" s="6">
        <f>tbl_Raw_Data[[#This Row],[Net_Amount_Before_Tax]]*tbl_Raw_Data[[#This Row],[Tax_Pct]]/100</f>
        <v>11.298825000000001</v>
      </c>
      <c r="Y2163" s="6">
        <f>tbl_Raw_Data[[#This Row],[Net_Amount_Before_Tax]]+tbl_Raw_Data[[#This Row],[Tax_Amount]]</f>
        <v>237.27532500000001</v>
      </c>
      <c r="Z2163" s="6">
        <f t="shared" si="169"/>
        <v>4</v>
      </c>
    </row>
    <row r="2164" spans="1:26" x14ac:dyDescent="0.3">
      <c r="A2164" s="23" t="s">
        <v>3592</v>
      </c>
      <c r="B2164" s="34">
        <v>45493</v>
      </c>
      <c r="C2164" s="23" t="s">
        <v>3593</v>
      </c>
      <c r="D2164" s="23" t="s">
        <v>37</v>
      </c>
      <c r="E2164" s="23" t="s">
        <v>38</v>
      </c>
      <c r="F2164" s="23">
        <v>452010</v>
      </c>
      <c r="G2164" s="23" t="s">
        <v>138</v>
      </c>
      <c r="H2164" s="23" t="s">
        <v>139</v>
      </c>
      <c r="I2164" s="23" t="s">
        <v>50</v>
      </c>
      <c r="J2164" s="23" t="s">
        <v>140</v>
      </c>
      <c r="K2164" s="23" t="s">
        <v>24</v>
      </c>
      <c r="L2164" s="23">
        <v>2</v>
      </c>
      <c r="M2164" s="23">
        <v>160.18</v>
      </c>
      <c r="N2164" s="23">
        <v>10</v>
      </c>
      <c r="O2164" s="23">
        <v>5</v>
      </c>
      <c r="P2164" s="23" t="s">
        <v>65</v>
      </c>
      <c r="Q2164" s="23" t="s">
        <v>34</v>
      </c>
      <c r="R2164" s="23">
        <f t="shared" si="165"/>
        <v>1</v>
      </c>
      <c r="S2164" s="23" t="str">
        <f t="shared" si="166"/>
        <v>ORD102163_20240720_CUST02053_MED013</v>
      </c>
      <c r="T2164" s="23">
        <f t="shared" si="167"/>
        <v>1</v>
      </c>
      <c r="U2164" s="6">
        <f t="shared" si="168"/>
        <v>320.36</v>
      </c>
      <c r="V2164" s="6">
        <f>tbl_Raw_Data[[#This Row],[Discount_Pct]]*tbl_Raw_Data[[#This Row],[Gross_Amount]]/100</f>
        <v>32.036000000000001</v>
      </c>
      <c r="W2164" s="6">
        <f>tbl_Raw_Data[[#This Row],[Gross_Amount]]-tbl_Raw_Data[[#This Row],[Discount_Amount]]</f>
        <v>288.32400000000001</v>
      </c>
      <c r="X2164" s="6">
        <f>tbl_Raw_Data[[#This Row],[Net_Amount_Before_Tax]]*tbl_Raw_Data[[#This Row],[Tax_Pct]]/100</f>
        <v>14.416200000000002</v>
      </c>
      <c r="Y2164" s="6">
        <f>tbl_Raw_Data[[#This Row],[Net_Amount_Before_Tax]]+tbl_Raw_Data[[#This Row],[Tax_Amount]]</f>
        <v>302.74020000000002</v>
      </c>
      <c r="Z2164" s="6">
        <f t="shared" si="169"/>
        <v>1</v>
      </c>
    </row>
    <row r="2165" spans="1:26" x14ac:dyDescent="0.3">
      <c r="A2165" s="23" t="s">
        <v>3594</v>
      </c>
      <c r="B2165" s="34">
        <v>45670</v>
      </c>
      <c r="C2165" s="23" t="s">
        <v>3595</v>
      </c>
      <c r="D2165" s="23" t="s">
        <v>28</v>
      </c>
      <c r="E2165" s="23" t="s">
        <v>29</v>
      </c>
      <c r="F2165" s="23">
        <v>500081</v>
      </c>
      <c r="G2165" s="23" t="s">
        <v>138</v>
      </c>
      <c r="H2165" s="23" t="s">
        <v>139</v>
      </c>
      <c r="I2165" s="23" t="s">
        <v>50</v>
      </c>
      <c r="J2165" s="23" t="s">
        <v>140</v>
      </c>
      <c r="K2165" s="23" t="s">
        <v>24</v>
      </c>
      <c r="L2165" s="23">
        <v>3</v>
      </c>
      <c r="M2165" s="23">
        <v>146.71</v>
      </c>
      <c r="N2165" s="23">
        <v>5</v>
      </c>
      <c r="O2165" s="23">
        <v>5</v>
      </c>
      <c r="P2165" s="23" t="s">
        <v>58</v>
      </c>
      <c r="Q2165" s="23" t="s">
        <v>90</v>
      </c>
      <c r="R2165" s="23">
        <f t="shared" si="165"/>
        <v>1</v>
      </c>
      <c r="S2165" s="23" t="str">
        <f t="shared" si="166"/>
        <v>ORD102164_20250113_CUST03053_MED013</v>
      </c>
      <c r="T2165" s="23">
        <f t="shared" si="167"/>
        <v>1</v>
      </c>
      <c r="U2165" s="6">
        <f t="shared" si="168"/>
        <v>440.13</v>
      </c>
      <c r="V2165" s="6">
        <f>tbl_Raw_Data[[#This Row],[Discount_Pct]]*tbl_Raw_Data[[#This Row],[Gross_Amount]]/100</f>
        <v>22.006500000000003</v>
      </c>
      <c r="W2165" s="6">
        <f>tbl_Raw_Data[[#This Row],[Gross_Amount]]-tbl_Raw_Data[[#This Row],[Discount_Amount]]</f>
        <v>418.12349999999998</v>
      </c>
      <c r="X2165" s="6">
        <f>tbl_Raw_Data[[#This Row],[Net_Amount_Before_Tax]]*tbl_Raw_Data[[#This Row],[Tax_Pct]]/100</f>
        <v>20.906174999999998</v>
      </c>
      <c r="Y2165" s="6">
        <f>tbl_Raw_Data[[#This Row],[Net_Amount_Before_Tax]]+tbl_Raw_Data[[#This Row],[Tax_Amount]]</f>
        <v>439.029675</v>
      </c>
      <c r="Z2165" s="6">
        <f t="shared" si="169"/>
        <v>1</v>
      </c>
    </row>
    <row r="2166" spans="1:26" x14ac:dyDescent="0.3">
      <c r="A2166" s="23" t="s">
        <v>3596</v>
      </c>
      <c r="B2166" s="34">
        <v>45820</v>
      </c>
      <c r="C2166" s="23" t="s">
        <v>3597</v>
      </c>
      <c r="D2166" s="23" t="s">
        <v>100</v>
      </c>
      <c r="E2166" s="23" t="s">
        <v>101</v>
      </c>
      <c r="F2166" s="23">
        <v>201307</v>
      </c>
      <c r="G2166" s="23" t="s">
        <v>82</v>
      </c>
      <c r="H2166" s="23" t="s">
        <v>83</v>
      </c>
      <c r="I2166" s="23" t="s">
        <v>84</v>
      </c>
      <c r="J2166" s="23" t="s">
        <v>85</v>
      </c>
      <c r="K2166" s="23" t="s">
        <v>24</v>
      </c>
      <c r="L2166" s="23">
        <v>1</v>
      </c>
      <c r="M2166" s="23">
        <v>315.82</v>
      </c>
      <c r="N2166" s="23">
        <v>20</v>
      </c>
      <c r="O2166" s="23">
        <v>5</v>
      </c>
      <c r="P2166" s="23" t="s">
        <v>65</v>
      </c>
      <c r="Q2166" s="23" t="s">
        <v>34</v>
      </c>
      <c r="R2166" s="23">
        <f t="shared" si="165"/>
        <v>1</v>
      </c>
      <c r="S2166" s="23" t="str">
        <f t="shared" si="166"/>
        <v>ORD102165_20250612_CUST01778_MED023</v>
      </c>
      <c r="T2166" s="23">
        <f t="shared" si="167"/>
        <v>1</v>
      </c>
      <c r="U2166" s="6">
        <f t="shared" si="168"/>
        <v>315.82</v>
      </c>
      <c r="V2166" s="6">
        <f>tbl_Raw_Data[[#This Row],[Discount_Pct]]*tbl_Raw_Data[[#This Row],[Gross_Amount]]/100</f>
        <v>63.163999999999994</v>
      </c>
      <c r="W2166" s="6">
        <f>tbl_Raw_Data[[#This Row],[Gross_Amount]]-tbl_Raw_Data[[#This Row],[Discount_Amount]]</f>
        <v>252.65600000000001</v>
      </c>
      <c r="X2166" s="6">
        <f>tbl_Raw_Data[[#This Row],[Net_Amount_Before_Tax]]*tbl_Raw_Data[[#This Row],[Tax_Pct]]/100</f>
        <v>12.6328</v>
      </c>
      <c r="Y2166" s="6">
        <f>tbl_Raw_Data[[#This Row],[Net_Amount_Before_Tax]]+tbl_Raw_Data[[#This Row],[Tax_Amount]]</f>
        <v>265.28879999999998</v>
      </c>
      <c r="Z2166" s="6">
        <f t="shared" si="169"/>
        <v>2</v>
      </c>
    </row>
    <row r="2167" spans="1:26" x14ac:dyDescent="0.3">
      <c r="A2167" s="23" t="s">
        <v>3598</v>
      </c>
      <c r="B2167" s="34">
        <v>45637</v>
      </c>
      <c r="C2167" s="23" t="s">
        <v>3599</v>
      </c>
      <c r="D2167" s="23" t="s">
        <v>80</v>
      </c>
      <c r="E2167" s="23" t="s">
        <v>81</v>
      </c>
      <c r="F2167" s="23">
        <v>395007</v>
      </c>
      <c r="G2167" s="23" t="s">
        <v>196</v>
      </c>
      <c r="H2167" s="23" t="s">
        <v>197</v>
      </c>
      <c r="I2167" s="23" t="s">
        <v>32</v>
      </c>
      <c r="J2167" s="23" t="s">
        <v>42</v>
      </c>
      <c r="K2167" s="23" t="s">
        <v>24</v>
      </c>
      <c r="L2167" s="23">
        <v>2</v>
      </c>
      <c r="M2167" s="23">
        <v>28.37</v>
      </c>
      <c r="N2167" s="23">
        <v>0</v>
      </c>
      <c r="O2167" s="23">
        <v>12</v>
      </c>
      <c r="P2167" s="23" t="s">
        <v>43</v>
      </c>
      <c r="Q2167" s="23" t="s">
        <v>44</v>
      </c>
      <c r="R2167" s="23">
        <f t="shared" si="165"/>
        <v>1</v>
      </c>
      <c r="S2167" s="23" t="str">
        <f t="shared" si="166"/>
        <v>ORD102166_20241211_CUST02564_MED011</v>
      </c>
      <c r="T2167" s="23">
        <f t="shared" si="167"/>
        <v>1</v>
      </c>
      <c r="U2167" s="6">
        <f t="shared" si="168"/>
        <v>56.74</v>
      </c>
      <c r="V2167" s="6">
        <f>tbl_Raw_Data[[#This Row],[Discount_Pct]]*tbl_Raw_Data[[#This Row],[Gross_Amount]]/100</f>
        <v>0</v>
      </c>
      <c r="W2167" s="6">
        <f>tbl_Raw_Data[[#This Row],[Gross_Amount]]-tbl_Raw_Data[[#This Row],[Discount_Amount]]</f>
        <v>56.74</v>
      </c>
      <c r="X2167" s="6">
        <f>tbl_Raw_Data[[#This Row],[Net_Amount_Before_Tax]]*tbl_Raw_Data[[#This Row],[Tax_Pct]]/100</f>
        <v>6.8087999999999997</v>
      </c>
      <c r="Y2167" s="6">
        <f>tbl_Raw_Data[[#This Row],[Net_Amount_Before_Tax]]+tbl_Raw_Data[[#This Row],[Tax_Amount]]</f>
        <v>63.5488</v>
      </c>
      <c r="Z2167" s="6">
        <f t="shared" si="169"/>
        <v>2</v>
      </c>
    </row>
    <row r="2168" spans="1:26" x14ac:dyDescent="0.3">
      <c r="A2168" s="23" t="s">
        <v>3600</v>
      </c>
      <c r="B2168" s="34">
        <v>45909</v>
      </c>
      <c r="C2168" s="23" t="s">
        <v>2390</v>
      </c>
      <c r="D2168" s="23" t="s">
        <v>37</v>
      </c>
      <c r="E2168" s="23" t="s">
        <v>38</v>
      </c>
      <c r="F2168" s="23">
        <v>452016</v>
      </c>
      <c r="G2168" s="23" t="s">
        <v>167</v>
      </c>
      <c r="H2168" s="23" t="s">
        <v>168</v>
      </c>
      <c r="I2168" s="23" t="s">
        <v>113</v>
      </c>
      <c r="J2168" s="23" t="s">
        <v>42</v>
      </c>
      <c r="K2168" s="23" t="s">
        <v>24</v>
      </c>
      <c r="L2168" s="23">
        <v>1</v>
      </c>
      <c r="M2168" s="23">
        <v>207.27</v>
      </c>
      <c r="N2168" s="23">
        <v>5</v>
      </c>
      <c r="O2168" s="23">
        <v>5</v>
      </c>
      <c r="P2168" s="23" t="s">
        <v>58</v>
      </c>
      <c r="Q2168" s="23" t="s">
        <v>26</v>
      </c>
      <c r="R2168" s="23">
        <f t="shared" si="165"/>
        <v>1</v>
      </c>
      <c r="S2168" s="23" t="str">
        <f t="shared" si="166"/>
        <v>ORD102167_20250909_CUST00066_MED026</v>
      </c>
      <c r="T2168" s="23">
        <f t="shared" si="167"/>
        <v>1</v>
      </c>
      <c r="U2168" s="6">
        <f t="shared" si="168"/>
        <v>207.27</v>
      </c>
      <c r="V2168" s="6">
        <f>tbl_Raw_Data[[#This Row],[Discount_Pct]]*tbl_Raw_Data[[#This Row],[Gross_Amount]]/100</f>
        <v>10.363500000000002</v>
      </c>
      <c r="W2168" s="6">
        <f>tbl_Raw_Data[[#This Row],[Gross_Amount]]-tbl_Raw_Data[[#This Row],[Discount_Amount]]</f>
        <v>196.90649999999999</v>
      </c>
      <c r="X2168" s="6">
        <f>tbl_Raw_Data[[#This Row],[Net_Amount_Before_Tax]]*tbl_Raw_Data[[#This Row],[Tax_Pct]]/100</f>
        <v>9.8453250000000008</v>
      </c>
      <c r="Y2168" s="6">
        <f>tbl_Raw_Data[[#This Row],[Net_Amount_Before_Tax]]+tbl_Raw_Data[[#This Row],[Tax_Amount]]</f>
        <v>206.751825</v>
      </c>
      <c r="Z2168" s="6">
        <f t="shared" si="169"/>
        <v>1</v>
      </c>
    </row>
    <row r="2169" spans="1:26" x14ac:dyDescent="0.3">
      <c r="A2169" s="23" t="s">
        <v>3600</v>
      </c>
      <c r="B2169" s="34">
        <v>45792</v>
      </c>
      <c r="C2169" s="23" t="s">
        <v>3601</v>
      </c>
      <c r="D2169" s="23" t="s">
        <v>52</v>
      </c>
      <c r="E2169" s="23" t="s">
        <v>52</v>
      </c>
      <c r="F2169" s="23">
        <v>160036</v>
      </c>
      <c r="G2169" s="23" t="s">
        <v>94</v>
      </c>
      <c r="H2169" s="23" t="s">
        <v>95</v>
      </c>
      <c r="I2169" s="23" t="s">
        <v>84</v>
      </c>
      <c r="J2169" s="23" t="s">
        <v>42</v>
      </c>
      <c r="K2169" s="23" t="s">
        <v>24</v>
      </c>
      <c r="L2169" s="23">
        <v>1</v>
      </c>
      <c r="M2169" s="23">
        <v>74.239999999999995</v>
      </c>
      <c r="N2169" s="23">
        <v>0</v>
      </c>
      <c r="O2169" s="23">
        <v>12</v>
      </c>
      <c r="P2169" s="23" t="s">
        <v>65</v>
      </c>
      <c r="Q2169" s="23" t="s">
        <v>34</v>
      </c>
      <c r="R2169" s="23">
        <f t="shared" si="165"/>
        <v>1</v>
      </c>
      <c r="S2169" s="23" t="str">
        <f t="shared" si="166"/>
        <v>ORD102167_20250515_CUST03467_MED021</v>
      </c>
      <c r="T2169" s="23">
        <f t="shared" si="167"/>
        <v>1</v>
      </c>
      <c r="U2169" s="6">
        <f t="shared" si="168"/>
        <v>74.239999999999995</v>
      </c>
      <c r="V2169" s="6">
        <f>tbl_Raw_Data[[#This Row],[Discount_Pct]]*tbl_Raw_Data[[#This Row],[Gross_Amount]]/100</f>
        <v>0</v>
      </c>
      <c r="W2169" s="6">
        <f>tbl_Raw_Data[[#This Row],[Gross_Amount]]-tbl_Raw_Data[[#This Row],[Discount_Amount]]</f>
        <v>74.239999999999995</v>
      </c>
      <c r="X2169" s="6">
        <f>tbl_Raw_Data[[#This Row],[Net_Amount_Before_Tax]]*tbl_Raw_Data[[#This Row],[Tax_Pct]]/100</f>
        <v>8.9087999999999994</v>
      </c>
      <c r="Y2169" s="6">
        <f>tbl_Raw_Data[[#This Row],[Net_Amount_Before_Tax]]+tbl_Raw_Data[[#This Row],[Tax_Amount]]</f>
        <v>83.148799999999994</v>
      </c>
      <c r="Z2169" s="6">
        <f t="shared" si="169"/>
        <v>1</v>
      </c>
    </row>
    <row r="2170" spans="1:26" x14ac:dyDescent="0.3">
      <c r="A2170" s="23" t="s">
        <v>3602</v>
      </c>
      <c r="B2170" s="34">
        <v>45344</v>
      </c>
      <c r="C2170" s="23" t="s">
        <v>1483</v>
      </c>
      <c r="D2170" s="23" t="s">
        <v>100</v>
      </c>
      <c r="E2170" s="23" t="s">
        <v>101</v>
      </c>
      <c r="F2170" s="23">
        <v>201305</v>
      </c>
      <c r="G2170" s="23" t="s">
        <v>138</v>
      </c>
      <c r="H2170" s="23" t="s">
        <v>139</v>
      </c>
      <c r="I2170" s="23" t="s">
        <v>50</v>
      </c>
      <c r="J2170" s="23" t="s">
        <v>140</v>
      </c>
      <c r="K2170" s="23" t="s">
        <v>24</v>
      </c>
      <c r="L2170" s="23">
        <v>1</v>
      </c>
      <c r="M2170" s="23">
        <v>173.31</v>
      </c>
      <c r="N2170" s="23">
        <v>10</v>
      </c>
      <c r="O2170" s="23">
        <v>5</v>
      </c>
      <c r="P2170" s="23" t="s">
        <v>65</v>
      </c>
      <c r="Q2170" s="23" t="s">
        <v>26</v>
      </c>
      <c r="R2170" s="23">
        <f t="shared" si="165"/>
        <v>1</v>
      </c>
      <c r="S2170" s="23" t="str">
        <f t="shared" si="166"/>
        <v>ORD102169_20240222_CUST01623_MED013</v>
      </c>
      <c r="T2170" s="23">
        <f t="shared" si="167"/>
        <v>1</v>
      </c>
      <c r="U2170" s="6">
        <f t="shared" si="168"/>
        <v>173.31</v>
      </c>
      <c r="V2170" s="6">
        <f>tbl_Raw_Data[[#This Row],[Discount_Pct]]*tbl_Raw_Data[[#This Row],[Gross_Amount]]/100</f>
        <v>17.331</v>
      </c>
      <c r="W2170" s="6">
        <f>tbl_Raw_Data[[#This Row],[Gross_Amount]]-tbl_Raw_Data[[#This Row],[Discount_Amount]]</f>
        <v>155.97900000000001</v>
      </c>
      <c r="X2170" s="6">
        <f>tbl_Raw_Data[[#This Row],[Net_Amount_Before_Tax]]*tbl_Raw_Data[[#This Row],[Tax_Pct]]/100</f>
        <v>7.7989500000000014</v>
      </c>
      <c r="Y2170" s="6">
        <f>tbl_Raw_Data[[#This Row],[Net_Amount_Before_Tax]]+tbl_Raw_Data[[#This Row],[Tax_Amount]]</f>
        <v>163.77795</v>
      </c>
      <c r="Z2170" s="6">
        <f t="shared" si="169"/>
        <v>3</v>
      </c>
    </row>
    <row r="2171" spans="1:26" x14ac:dyDescent="0.3">
      <c r="A2171" s="23" t="s">
        <v>3603</v>
      </c>
      <c r="B2171" s="34">
        <v>45426</v>
      </c>
      <c r="C2171" s="23" t="s">
        <v>1939</v>
      </c>
      <c r="D2171" s="23" t="s">
        <v>80</v>
      </c>
      <c r="E2171" s="23" t="s">
        <v>81</v>
      </c>
      <c r="F2171" s="23">
        <v>395007</v>
      </c>
      <c r="G2171" s="23" t="s">
        <v>138</v>
      </c>
      <c r="H2171" s="23" t="s">
        <v>139</v>
      </c>
      <c r="I2171" s="23" t="s">
        <v>50</v>
      </c>
      <c r="J2171" s="23" t="s">
        <v>140</v>
      </c>
      <c r="K2171" s="23" t="s">
        <v>24</v>
      </c>
      <c r="L2171" s="23">
        <v>3</v>
      </c>
      <c r="M2171" s="23">
        <v>158.26</v>
      </c>
      <c r="N2171" s="23">
        <v>15</v>
      </c>
      <c r="O2171" s="23">
        <v>5</v>
      </c>
      <c r="P2171" s="23" t="s">
        <v>58</v>
      </c>
      <c r="Q2171" s="23" t="s">
        <v>34</v>
      </c>
      <c r="R2171" s="23">
        <f t="shared" si="165"/>
        <v>1</v>
      </c>
      <c r="S2171" s="23" t="str">
        <f t="shared" si="166"/>
        <v>ORD102170_20240514_CUST02783_MED013</v>
      </c>
      <c r="T2171" s="23">
        <f t="shared" si="167"/>
        <v>1</v>
      </c>
      <c r="U2171" s="6">
        <f t="shared" si="168"/>
        <v>474.78</v>
      </c>
      <c r="V2171" s="6">
        <f>tbl_Raw_Data[[#This Row],[Discount_Pct]]*tbl_Raw_Data[[#This Row],[Gross_Amount]]/100</f>
        <v>71.216999999999999</v>
      </c>
      <c r="W2171" s="6">
        <f>tbl_Raw_Data[[#This Row],[Gross_Amount]]-tbl_Raw_Data[[#This Row],[Discount_Amount]]</f>
        <v>403.56299999999999</v>
      </c>
      <c r="X2171" s="6">
        <f>tbl_Raw_Data[[#This Row],[Net_Amount_Before_Tax]]*tbl_Raw_Data[[#This Row],[Tax_Pct]]/100</f>
        <v>20.178150000000002</v>
      </c>
      <c r="Y2171" s="6">
        <f>tbl_Raw_Data[[#This Row],[Net_Amount_Before_Tax]]+tbl_Raw_Data[[#This Row],[Tax_Amount]]</f>
        <v>423.74115</v>
      </c>
      <c r="Z2171" s="6">
        <f t="shared" si="169"/>
        <v>2</v>
      </c>
    </row>
    <row r="2172" spans="1:26" x14ac:dyDescent="0.3">
      <c r="A2172" s="23" t="s">
        <v>3604</v>
      </c>
      <c r="B2172" s="34">
        <v>45381</v>
      </c>
      <c r="C2172" s="23" t="s">
        <v>2069</v>
      </c>
      <c r="D2172" s="23" t="s">
        <v>46</v>
      </c>
      <c r="E2172" s="23" t="s">
        <v>47</v>
      </c>
      <c r="F2172" s="23">
        <v>411014</v>
      </c>
      <c r="G2172" s="23" t="s">
        <v>111</v>
      </c>
      <c r="H2172" s="23" t="s">
        <v>112</v>
      </c>
      <c r="I2172" s="23" t="s">
        <v>113</v>
      </c>
      <c r="J2172" s="23" t="s">
        <v>114</v>
      </c>
      <c r="K2172" s="23" t="s">
        <v>24</v>
      </c>
      <c r="L2172" s="23">
        <v>2</v>
      </c>
      <c r="M2172" s="23">
        <v>99.22</v>
      </c>
      <c r="N2172" s="23">
        <v>0</v>
      </c>
      <c r="O2172" s="23">
        <v>5</v>
      </c>
      <c r="P2172" s="23" t="s">
        <v>33</v>
      </c>
      <c r="Q2172" s="23" t="s">
        <v>90</v>
      </c>
      <c r="R2172" s="23">
        <f t="shared" si="165"/>
        <v>1</v>
      </c>
      <c r="S2172" s="23" t="str">
        <f t="shared" si="166"/>
        <v>ORD102171_20240330_CUST02128_MED027</v>
      </c>
      <c r="T2172" s="23">
        <f t="shared" si="167"/>
        <v>1</v>
      </c>
      <c r="U2172" s="6">
        <f t="shared" si="168"/>
        <v>198.44</v>
      </c>
      <c r="V2172" s="6">
        <f>tbl_Raw_Data[[#This Row],[Discount_Pct]]*tbl_Raw_Data[[#This Row],[Gross_Amount]]/100</f>
        <v>0</v>
      </c>
      <c r="W2172" s="6">
        <f>tbl_Raw_Data[[#This Row],[Gross_Amount]]-tbl_Raw_Data[[#This Row],[Discount_Amount]]</f>
        <v>198.44</v>
      </c>
      <c r="X2172" s="6">
        <f>tbl_Raw_Data[[#This Row],[Net_Amount_Before_Tax]]*tbl_Raw_Data[[#This Row],[Tax_Pct]]/100</f>
        <v>9.9220000000000006</v>
      </c>
      <c r="Y2172" s="6">
        <f>tbl_Raw_Data[[#This Row],[Net_Amount_Before_Tax]]+tbl_Raw_Data[[#This Row],[Tax_Amount]]</f>
        <v>208.36199999999999</v>
      </c>
      <c r="Z2172" s="6">
        <f t="shared" si="169"/>
        <v>1</v>
      </c>
    </row>
    <row r="2173" spans="1:26" x14ac:dyDescent="0.3">
      <c r="A2173" s="23" t="s">
        <v>3605</v>
      </c>
      <c r="B2173" s="34">
        <v>45462</v>
      </c>
      <c r="C2173" s="23" t="s">
        <v>3606</v>
      </c>
      <c r="D2173" s="23" t="s">
        <v>37</v>
      </c>
      <c r="E2173" s="23" t="s">
        <v>38</v>
      </c>
      <c r="F2173" s="23">
        <v>452018</v>
      </c>
      <c r="G2173" s="23" t="s">
        <v>61</v>
      </c>
      <c r="H2173" s="23" t="s">
        <v>62</v>
      </c>
      <c r="I2173" s="23" t="s">
        <v>63</v>
      </c>
      <c r="J2173" s="23" t="s">
        <v>64</v>
      </c>
      <c r="K2173" s="23" t="s">
        <v>57</v>
      </c>
      <c r="L2173" s="23">
        <v>1</v>
      </c>
      <c r="M2173" s="23">
        <v>112.16</v>
      </c>
      <c r="N2173" s="23">
        <v>5</v>
      </c>
      <c r="O2173" s="23">
        <v>18</v>
      </c>
      <c r="P2173" s="23" t="s">
        <v>58</v>
      </c>
      <c r="Q2173" s="23" t="s">
        <v>26</v>
      </c>
      <c r="R2173" s="23">
        <f t="shared" si="165"/>
        <v>1</v>
      </c>
      <c r="S2173" s="23" t="str">
        <f t="shared" si="166"/>
        <v>ORD102172_20240619_CUST02363_MED004</v>
      </c>
      <c r="T2173" s="23">
        <f t="shared" si="167"/>
        <v>1</v>
      </c>
      <c r="U2173" s="6">
        <f t="shared" si="168"/>
        <v>112.16</v>
      </c>
      <c r="V2173" s="6">
        <f>tbl_Raw_Data[[#This Row],[Discount_Pct]]*tbl_Raw_Data[[#This Row],[Gross_Amount]]/100</f>
        <v>5.6079999999999997</v>
      </c>
      <c r="W2173" s="6">
        <f>tbl_Raw_Data[[#This Row],[Gross_Amount]]-tbl_Raw_Data[[#This Row],[Discount_Amount]]</f>
        <v>106.55199999999999</v>
      </c>
      <c r="X2173" s="6">
        <f>tbl_Raw_Data[[#This Row],[Net_Amount_Before_Tax]]*tbl_Raw_Data[[#This Row],[Tax_Pct]]/100</f>
        <v>19.179359999999999</v>
      </c>
      <c r="Y2173" s="6">
        <f>tbl_Raw_Data[[#This Row],[Net_Amount_Before_Tax]]+tbl_Raw_Data[[#This Row],[Tax_Amount]]</f>
        <v>125.73136</v>
      </c>
      <c r="Z2173" s="6">
        <f t="shared" si="169"/>
        <v>2</v>
      </c>
    </row>
    <row r="2174" spans="1:26" x14ac:dyDescent="0.3">
      <c r="A2174" s="23" t="s">
        <v>3605</v>
      </c>
      <c r="B2174" s="34">
        <v>45533</v>
      </c>
      <c r="C2174" s="23" t="s">
        <v>3607</v>
      </c>
      <c r="D2174" s="23" t="s">
        <v>130</v>
      </c>
      <c r="E2174" s="23" t="s">
        <v>131</v>
      </c>
      <c r="F2174" s="23">
        <v>700019</v>
      </c>
      <c r="G2174" s="23" t="s">
        <v>256</v>
      </c>
      <c r="H2174" s="23" t="s">
        <v>257</v>
      </c>
      <c r="I2174" s="23" t="s">
        <v>22</v>
      </c>
      <c r="J2174" s="23" t="s">
        <v>258</v>
      </c>
      <c r="K2174" s="23" t="s">
        <v>57</v>
      </c>
      <c r="L2174" s="23">
        <v>4</v>
      </c>
      <c r="M2174" s="23">
        <v>57.78</v>
      </c>
      <c r="N2174" s="23">
        <v>15</v>
      </c>
      <c r="O2174" s="23">
        <v>5</v>
      </c>
      <c r="P2174" s="23" t="s">
        <v>33</v>
      </c>
      <c r="Q2174" s="23" t="s">
        <v>34</v>
      </c>
      <c r="R2174" s="23">
        <f t="shared" si="165"/>
        <v>1</v>
      </c>
      <c r="S2174" s="23" t="str">
        <f t="shared" si="166"/>
        <v>ORD102172_20240829_CUST01489_MED025</v>
      </c>
      <c r="T2174" s="23">
        <f t="shared" si="167"/>
        <v>1</v>
      </c>
      <c r="U2174" s="6">
        <f t="shared" si="168"/>
        <v>231.12</v>
      </c>
      <c r="V2174" s="6">
        <f>tbl_Raw_Data[[#This Row],[Discount_Pct]]*tbl_Raw_Data[[#This Row],[Gross_Amount]]/100</f>
        <v>34.667999999999999</v>
      </c>
      <c r="W2174" s="6">
        <f>tbl_Raw_Data[[#This Row],[Gross_Amount]]-tbl_Raw_Data[[#This Row],[Discount_Amount]]</f>
        <v>196.452</v>
      </c>
      <c r="X2174" s="6">
        <f>tbl_Raw_Data[[#This Row],[Net_Amount_Before_Tax]]*tbl_Raw_Data[[#This Row],[Tax_Pct]]/100</f>
        <v>9.8225999999999996</v>
      </c>
      <c r="Y2174" s="6">
        <f>tbl_Raw_Data[[#This Row],[Net_Amount_Before_Tax]]+tbl_Raw_Data[[#This Row],[Tax_Amount]]</f>
        <v>206.27459999999999</v>
      </c>
      <c r="Z2174" s="6">
        <f t="shared" si="169"/>
        <v>4</v>
      </c>
    </row>
    <row r="2175" spans="1:26" x14ac:dyDescent="0.3">
      <c r="A2175" s="23" t="s">
        <v>3608</v>
      </c>
      <c r="B2175" s="34">
        <v>45898</v>
      </c>
      <c r="C2175" s="23" t="s">
        <v>3324</v>
      </c>
      <c r="D2175" s="23" t="s">
        <v>28</v>
      </c>
      <c r="E2175" s="23" t="s">
        <v>29</v>
      </c>
      <c r="F2175" s="23">
        <v>500001</v>
      </c>
      <c r="G2175" s="23" t="s">
        <v>132</v>
      </c>
      <c r="H2175" s="23" t="s">
        <v>133</v>
      </c>
      <c r="I2175" s="23" t="s">
        <v>134</v>
      </c>
      <c r="J2175" s="23" t="s">
        <v>135</v>
      </c>
      <c r="K2175" s="23" t="s">
        <v>57</v>
      </c>
      <c r="L2175" s="23">
        <v>1</v>
      </c>
      <c r="M2175" s="23">
        <v>75.78</v>
      </c>
      <c r="N2175" s="23">
        <v>5</v>
      </c>
      <c r="O2175" s="23">
        <v>5</v>
      </c>
      <c r="P2175" s="23" t="s">
        <v>33</v>
      </c>
      <c r="Q2175" s="23" t="s">
        <v>90</v>
      </c>
      <c r="R2175" s="23">
        <f t="shared" si="165"/>
        <v>1</v>
      </c>
      <c r="S2175" s="23" t="str">
        <f t="shared" si="166"/>
        <v>ORD102174_20250829_CUST02086_MED007</v>
      </c>
      <c r="T2175" s="23">
        <f t="shared" si="167"/>
        <v>1</v>
      </c>
      <c r="U2175" s="6">
        <f t="shared" si="168"/>
        <v>75.78</v>
      </c>
      <c r="V2175" s="6">
        <f>tbl_Raw_Data[[#This Row],[Discount_Pct]]*tbl_Raw_Data[[#This Row],[Gross_Amount]]/100</f>
        <v>3.7889999999999997</v>
      </c>
      <c r="W2175" s="6">
        <f>tbl_Raw_Data[[#This Row],[Gross_Amount]]-tbl_Raw_Data[[#This Row],[Discount_Amount]]</f>
        <v>71.991</v>
      </c>
      <c r="X2175" s="6">
        <f>tbl_Raw_Data[[#This Row],[Net_Amount_Before_Tax]]*tbl_Raw_Data[[#This Row],[Tax_Pct]]/100</f>
        <v>3.5995499999999998</v>
      </c>
      <c r="Y2175" s="6">
        <f>tbl_Raw_Data[[#This Row],[Net_Amount_Before_Tax]]+tbl_Raw_Data[[#This Row],[Tax_Amount]]</f>
        <v>75.590549999999993</v>
      </c>
      <c r="Z2175" s="6">
        <f t="shared" si="169"/>
        <v>3</v>
      </c>
    </row>
    <row r="2176" spans="1:26" x14ac:dyDescent="0.3">
      <c r="A2176" s="23" t="s">
        <v>3609</v>
      </c>
      <c r="B2176" s="34">
        <v>45415</v>
      </c>
      <c r="C2176" s="23" t="s">
        <v>2893</v>
      </c>
      <c r="D2176" s="23" t="s">
        <v>80</v>
      </c>
      <c r="E2176" s="23" t="s">
        <v>81</v>
      </c>
      <c r="F2176" s="23">
        <v>395017</v>
      </c>
      <c r="G2176" s="23" t="s">
        <v>107</v>
      </c>
      <c r="H2176" s="23" t="s">
        <v>108</v>
      </c>
      <c r="I2176" s="23" t="s">
        <v>63</v>
      </c>
      <c r="J2176" s="23" t="s">
        <v>42</v>
      </c>
      <c r="K2176" s="23" t="s">
        <v>57</v>
      </c>
      <c r="L2176" s="23">
        <v>1</v>
      </c>
      <c r="M2176" s="23">
        <v>88.3</v>
      </c>
      <c r="N2176" s="23">
        <v>5</v>
      </c>
      <c r="O2176" s="23">
        <v>12</v>
      </c>
      <c r="P2176" s="23" t="s">
        <v>58</v>
      </c>
      <c r="Q2176" s="23" t="s">
        <v>34</v>
      </c>
      <c r="R2176" s="23">
        <f t="shared" si="165"/>
        <v>1</v>
      </c>
      <c r="S2176" s="23" t="str">
        <f t="shared" si="166"/>
        <v>ORD102175_20240503_CUST02245_MED005</v>
      </c>
      <c r="T2176" s="23">
        <f t="shared" si="167"/>
        <v>1</v>
      </c>
      <c r="U2176" s="6">
        <f t="shared" si="168"/>
        <v>88.3</v>
      </c>
      <c r="V2176" s="6">
        <f>tbl_Raw_Data[[#This Row],[Discount_Pct]]*tbl_Raw_Data[[#This Row],[Gross_Amount]]/100</f>
        <v>4.415</v>
      </c>
      <c r="W2176" s="6">
        <f>tbl_Raw_Data[[#This Row],[Gross_Amount]]-tbl_Raw_Data[[#This Row],[Discount_Amount]]</f>
        <v>83.884999999999991</v>
      </c>
      <c r="X2176" s="6">
        <f>tbl_Raw_Data[[#This Row],[Net_Amount_Before_Tax]]*tbl_Raw_Data[[#This Row],[Tax_Pct]]/100</f>
        <v>10.066199999999998</v>
      </c>
      <c r="Y2176" s="6">
        <f>tbl_Raw_Data[[#This Row],[Net_Amount_Before_Tax]]+tbl_Raw_Data[[#This Row],[Tax_Amount]]</f>
        <v>93.951199999999986</v>
      </c>
      <c r="Z2176" s="6">
        <f t="shared" si="169"/>
        <v>1</v>
      </c>
    </row>
    <row r="2177" spans="1:26" x14ac:dyDescent="0.3">
      <c r="A2177" s="23" t="s">
        <v>3610</v>
      </c>
      <c r="B2177" s="34">
        <v>45921</v>
      </c>
      <c r="C2177" s="23" t="s">
        <v>3030</v>
      </c>
      <c r="D2177" s="23" t="s">
        <v>183</v>
      </c>
      <c r="E2177" s="23" t="s">
        <v>184</v>
      </c>
      <c r="F2177" s="23">
        <v>122018</v>
      </c>
      <c r="G2177" s="23" t="s">
        <v>30</v>
      </c>
      <c r="H2177" s="23" t="s">
        <v>31</v>
      </c>
      <c r="I2177" s="23" t="s">
        <v>32</v>
      </c>
      <c r="J2177" s="23" t="s">
        <v>23</v>
      </c>
      <c r="K2177" s="23" t="s">
        <v>24</v>
      </c>
      <c r="L2177" s="23">
        <v>2</v>
      </c>
      <c r="M2177" s="23">
        <v>142.38</v>
      </c>
      <c r="N2177" s="23">
        <v>5</v>
      </c>
      <c r="O2177" s="23">
        <v>5</v>
      </c>
      <c r="P2177" s="23" t="s">
        <v>65</v>
      </c>
      <c r="Q2177" s="23" t="s">
        <v>34</v>
      </c>
      <c r="R2177" s="23">
        <f t="shared" si="165"/>
        <v>1</v>
      </c>
      <c r="S2177" s="23" t="str">
        <f t="shared" si="166"/>
        <v>ORD102176_20250921_CUST00067_MED017</v>
      </c>
      <c r="T2177" s="23">
        <f t="shared" si="167"/>
        <v>1</v>
      </c>
      <c r="U2177" s="6">
        <f t="shared" si="168"/>
        <v>284.76</v>
      </c>
      <c r="V2177" s="6">
        <f>tbl_Raw_Data[[#This Row],[Discount_Pct]]*tbl_Raw_Data[[#This Row],[Gross_Amount]]/100</f>
        <v>14.238</v>
      </c>
      <c r="W2177" s="6">
        <f>tbl_Raw_Data[[#This Row],[Gross_Amount]]-tbl_Raw_Data[[#This Row],[Discount_Amount]]</f>
        <v>270.52199999999999</v>
      </c>
      <c r="X2177" s="6">
        <f>tbl_Raw_Data[[#This Row],[Net_Amount_Before_Tax]]*tbl_Raw_Data[[#This Row],[Tax_Pct]]/100</f>
        <v>13.5261</v>
      </c>
      <c r="Y2177" s="6">
        <f>tbl_Raw_Data[[#This Row],[Net_Amount_Before_Tax]]+tbl_Raw_Data[[#This Row],[Tax_Amount]]</f>
        <v>284.04809999999998</v>
      </c>
      <c r="Z2177" s="6">
        <f t="shared" si="169"/>
        <v>2</v>
      </c>
    </row>
    <row r="2178" spans="1:26" x14ac:dyDescent="0.3">
      <c r="A2178" s="23" t="s">
        <v>3611</v>
      </c>
      <c r="B2178" s="34">
        <v>45502</v>
      </c>
      <c r="C2178" s="23" t="s">
        <v>853</v>
      </c>
      <c r="D2178" s="23" t="s">
        <v>130</v>
      </c>
      <c r="E2178" s="23" t="s">
        <v>131</v>
      </c>
      <c r="F2178" s="23">
        <v>700102</v>
      </c>
      <c r="G2178" s="23" t="s">
        <v>132</v>
      </c>
      <c r="H2178" s="23" t="s">
        <v>133</v>
      </c>
      <c r="I2178" s="23" t="s">
        <v>134</v>
      </c>
      <c r="J2178" s="23" t="s">
        <v>135</v>
      </c>
      <c r="K2178" s="23" t="s">
        <v>57</v>
      </c>
      <c r="L2178" s="23">
        <v>1</v>
      </c>
      <c r="M2178" s="23">
        <v>82.47</v>
      </c>
      <c r="N2178" s="23">
        <v>10</v>
      </c>
      <c r="O2178" s="23">
        <v>18</v>
      </c>
      <c r="P2178" s="23" t="s">
        <v>89</v>
      </c>
      <c r="Q2178" s="23" t="s">
        <v>90</v>
      </c>
      <c r="R2178" s="23">
        <f t="shared" ref="R2178:R2241" si="170">COUNTIFS($A$2:$A$8001,A2178,$B$2:$B$8001,B2178,$C$2:$C$8001,C2178,$G$2:$G$8001,G2178)</f>
        <v>1</v>
      </c>
      <c r="S2178" s="23" t="str">
        <f t="shared" ref="S2178:S2241" si="171">A2178&amp;"_"&amp;TEXT(B2178,"yyyymmdd")&amp;"_"&amp;C2178&amp;"_"&amp;G2178</f>
        <v>ORD102177_20240729_CUST02346_MED007</v>
      </c>
      <c r="T2178" s="23">
        <f t="shared" ref="T2178:T2241" si="172">COUNTIF($S$2:$S$8001,S2178)</f>
        <v>1</v>
      </c>
      <c r="U2178" s="6">
        <f t="shared" ref="U2178:U2241" si="173">L2178*M2178</f>
        <v>82.47</v>
      </c>
      <c r="V2178" s="6">
        <f>tbl_Raw_Data[[#This Row],[Discount_Pct]]*tbl_Raw_Data[[#This Row],[Gross_Amount]]/100</f>
        <v>8.2469999999999999</v>
      </c>
      <c r="W2178" s="6">
        <f>tbl_Raw_Data[[#This Row],[Gross_Amount]]-tbl_Raw_Data[[#This Row],[Discount_Amount]]</f>
        <v>74.222999999999999</v>
      </c>
      <c r="X2178" s="6">
        <f>tbl_Raw_Data[[#This Row],[Net_Amount_Before_Tax]]*tbl_Raw_Data[[#This Row],[Tax_Pct]]/100</f>
        <v>13.360139999999999</v>
      </c>
      <c r="Y2178" s="6">
        <f>tbl_Raw_Data[[#This Row],[Net_Amount_Before_Tax]]+tbl_Raw_Data[[#This Row],[Tax_Amount]]</f>
        <v>87.58314</v>
      </c>
      <c r="Z2178" s="6">
        <f t="shared" ref="Z2178:Z2241" si="174">COUNTIFS($C$2:$C$8001,C2178,$Q$2:$Q$8001,"Delivered")</f>
        <v>1</v>
      </c>
    </row>
    <row r="2179" spans="1:26" x14ac:dyDescent="0.3">
      <c r="A2179" s="23" t="s">
        <v>3612</v>
      </c>
      <c r="B2179" s="34">
        <v>45316</v>
      </c>
      <c r="C2179" s="23" t="s">
        <v>3428</v>
      </c>
      <c r="D2179" s="23" t="s">
        <v>37</v>
      </c>
      <c r="E2179" s="23" t="s">
        <v>38</v>
      </c>
      <c r="F2179" s="23">
        <v>452016</v>
      </c>
      <c r="G2179" s="23" t="s">
        <v>196</v>
      </c>
      <c r="H2179" s="23" t="s">
        <v>197</v>
      </c>
      <c r="I2179" s="23" t="s">
        <v>32</v>
      </c>
      <c r="J2179" s="23" t="s">
        <v>42</v>
      </c>
      <c r="K2179" s="23" t="s">
        <v>24</v>
      </c>
      <c r="L2179" s="23">
        <v>3</v>
      </c>
      <c r="M2179" s="23">
        <v>26.3</v>
      </c>
      <c r="N2179" s="23">
        <v>10</v>
      </c>
      <c r="O2179" s="23">
        <v>18</v>
      </c>
      <c r="P2179" s="23" t="s">
        <v>89</v>
      </c>
      <c r="Q2179" s="23" t="s">
        <v>34</v>
      </c>
      <c r="R2179" s="23">
        <f t="shared" si="170"/>
        <v>1</v>
      </c>
      <c r="S2179" s="23" t="str">
        <f t="shared" si="171"/>
        <v>ORD102178_20240125_CUST03039_MED011</v>
      </c>
      <c r="T2179" s="23">
        <f t="shared" si="172"/>
        <v>1</v>
      </c>
      <c r="U2179" s="6">
        <f t="shared" si="173"/>
        <v>78.900000000000006</v>
      </c>
      <c r="V2179" s="6">
        <f>tbl_Raw_Data[[#This Row],[Discount_Pct]]*tbl_Raw_Data[[#This Row],[Gross_Amount]]/100</f>
        <v>7.89</v>
      </c>
      <c r="W2179" s="6">
        <f>tbl_Raw_Data[[#This Row],[Gross_Amount]]-tbl_Raw_Data[[#This Row],[Discount_Amount]]</f>
        <v>71.010000000000005</v>
      </c>
      <c r="X2179" s="6">
        <f>tbl_Raw_Data[[#This Row],[Net_Amount_Before_Tax]]*tbl_Raw_Data[[#This Row],[Tax_Pct]]/100</f>
        <v>12.7818</v>
      </c>
      <c r="Y2179" s="6">
        <f>tbl_Raw_Data[[#This Row],[Net_Amount_Before_Tax]]+tbl_Raw_Data[[#This Row],[Tax_Amount]]</f>
        <v>83.791800000000009</v>
      </c>
      <c r="Z2179" s="6">
        <f t="shared" si="174"/>
        <v>2</v>
      </c>
    </row>
    <row r="2180" spans="1:26" x14ac:dyDescent="0.3">
      <c r="A2180" s="23" t="s">
        <v>3612</v>
      </c>
      <c r="B2180" s="34">
        <v>45412</v>
      </c>
      <c r="C2180" s="23" t="s">
        <v>3613</v>
      </c>
      <c r="D2180" s="23" t="s">
        <v>142</v>
      </c>
      <c r="E2180" s="23" t="s">
        <v>81</v>
      </c>
      <c r="F2180" s="23">
        <v>380001</v>
      </c>
      <c r="G2180" s="23" t="s">
        <v>192</v>
      </c>
      <c r="H2180" s="23" t="s">
        <v>193</v>
      </c>
      <c r="I2180" s="23" t="s">
        <v>41</v>
      </c>
      <c r="J2180" s="23" t="s">
        <v>194</v>
      </c>
      <c r="K2180" s="23" t="s">
        <v>24</v>
      </c>
      <c r="L2180" s="23">
        <v>1</v>
      </c>
      <c r="M2180" s="23">
        <v>35.56</v>
      </c>
      <c r="N2180" s="23">
        <v>5</v>
      </c>
      <c r="O2180" s="23">
        <v>18</v>
      </c>
      <c r="P2180" s="23" t="s">
        <v>89</v>
      </c>
      <c r="Q2180" s="23" t="s">
        <v>26</v>
      </c>
      <c r="R2180" s="23">
        <f t="shared" si="170"/>
        <v>1</v>
      </c>
      <c r="S2180" s="23" t="str">
        <f t="shared" si="171"/>
        <v>ORD102178_20240430_CUST02845_MED002</v>
      </c>
      <c r="T2180" s="23">
        <f t="shared" si="172"/>
        <v>1</v>
      </c>
      <c r="U2180" s="6">
        <f t="shared" si="173"/>
        <v>35.56</v>
      </c>
      <c r="V2180" s="6">
        <f>tbl_Raw_Data[[#This Row],[Discount_Pct]]*tbl_Raw_Data[[#This Row],[Gross_Amount]]/100</f>
        <v>1.778</v>
      </c>
      <c r="W2180" s="6">
        <f>tbl_Raw_Data[[#This Row],[Gross_Amount]]-tbl_Raw_Data[[#This Row],[Discount_Amount]]</f>
        <v>33.782000000000004</v>
      </c>
      <c r="X2180" s="6">
        <f>tbl_Raw_Data[[#This Row],[Net_Amount_Before_Tax]]*tbl_Raw_Data[[#This Row],[Tax_Pct]]/100</f>
        <v>6.0807600000000006</v>
      </c>
      <c r="Y2180" s="6">
        <f>tbl_Raw_Data[[#This Row],[Net_Amount_Before_Tax]]+tbl_Raw_Data[[#This Row],[Tax_Amount]]</f>
        <v>39.862760000000002</v>
      </c>
      <c r="Z2180" s="6">
        <f t="shared" si="174"/>
        <v>2</v>
      </c>
    </row>
    <row r="2181" spans="1:26" x14ac:dyDescent="0.3">
      <c r="A2181" s="23" t="s">
        <v>3614</v>
      </c>
      <c r="B2181" s="34">
        <v>45745</v>
      </c>
      <c r="C2181" s="23" t="s">
        <v>551</v>
      </c>
      <c r="D2181" s="23" t="s">
        <v>130</v>
      </c>
      <c r="E2181" s="23" t="s">
        <v>131</v>
      </c>
      <c r="F2181" s="23">
        <v>700019</v>
      </c>
      <c r="G2181" s="23" t="s">
        <v>138</v>
      </c>
      <c r="H2181" s="23" t="s">
        <v>139</v>
      </c>
      <c r="I2181" s="23" t="s">
        <v>50</v>
      </c>
      <c r="J2181" s="23" t="s">
        <v>140</v>
      </c>
      <c r="K2181" s="23" t="s">
        <v>24</v>
      </c>
      <c r="L2181" s="23">
        <v>1</v>
      </c>
      <c r="M2181" s="23">
        <v>177.04</v>
      </c>
      <c r="N2181" s="23">
        <v>10</v>
      </c>
      <c r="O2181" s="23">
        <v>12</v>
      </c>
      <c r="P2181" s="23" t="s">
        <v>89</v>
      </c>
      <c r="Q2181" s="23" t="s">
        <v>34</v>
      </c>
      <c r="R2181" s="23">
        <f t="shared" si="170"/>
        <v>1</v>
      </c>
      <c r="S2181" s="23" t="str">
        <f t="shared" si="171"/>
        <v>ORD102180_20250329_CUST00122_MED013</v>
      </c>
      <c r="T2181" s="23">
        <f t="shared" si="172"/>
        <v>1</v>
      </c>
      <c r="U2181" s="6">
        <f t="shared" si="173"/>
        <v>177.04</v>
      </c>
      <c r="V2181" s="6">
        <f>tbl_Raw_Data[[#This Row],[Discount_Pct]]*tbl_Raw_Data[[#This Row],[Gross_Amount]]/100</f>
        <v>17.703999999999997</v>
      </c>
      <c r="W2181" s="6">
        <f>tbl_Raw_Data[[#This Row],[Gross_Amount]]-tbl_Raw_Data[[#This Row],[Discount_Amount]]</f>
        <v>159.33599999999998</v>
      </c>
      <c r="X2181" s="6">
        <f>tbl_Raw_Data[[#This Row],[Net_Amount_Before_Tax]]*tbl_Raw_Data[[#This Row],[Tax_Pct]]/100</f>
        <v>19.120319999999996</v>
      </c>
      <c r="Y2181" s="6">
        <f>tbl_Raw_Data[[#This Row],[Net_Amount_Before_Tax]]+tbl_Raw_Data[[#This Row],[Tax_Amount]]</f>
        <v>178.45631999999998</v>
      </c>
      <c r="Z2181" s="6">
        <f t="shared" si="174"/>
        <v>5</v>
      </c>
    </row>
    <row r="2182" spans="1:26" x14ac:dyDescent="0.3">
      <c r="A2182" s="23" t="s">
        <v>3615</v>
      </c>
      <c r="B2182" s="34">
        <v>45886</v>
      </c>
      <c r="C2182" s="23" t="s">
        <v>3616</v>
      </c>
      <c r="D2182" s="23" t="s">
        <v>92</v>
      </c>
      <c r="E2182" s="23" t="s">
        <v>93</v>
      </c>
      <c r="F2182" s="23">
        <v>560100</v>
      </c>
      <c r="G2182" s="23" t="s">
        <v>256</v>
      </c>
      <c r="H2182" s="23" t="s">
        <v>257</v>
      </c>
      <c r="I2182" s="23" t="s">
        <v>22</v>
      </c>
      <c r="J2182" s="23" t="s">
        <v>258</v>
      </c>
      <c r="K2182" s="23" t="s">
        <v>57</v>
      </c>
      <c r="L2182" s="23">
        <v>3</v>
      </c>
      <c r="M2182" s="23">
        <v>71.930000000000007</v>
      </c>
      <c r="N2182" s="23">
        <v>0</v>
      </c>
      <c r="O2182" s="23">
        <v>12</v>
      </c>
      <c r="P2182" s="23" t="s">
        <v>43</v>
      </c>
      <c r="Q2182" s="23" t="s">
        <v>90</v>
      </c>
      <c r="R2182" s="23">
        <f t="shared" si="170"/>
        <v>1</v>
      </c>
      <c r="S2182" s="23" t="str">
        <f t="shared" si="171"/>
        <v>ORD102181_20250817_CUST02382_MED025</v>
      </c>
      <c r="T2182" s="23">
        <f t="shared" si="172"/>
        <v>1</v>
      </c>
      <c r="U2182" s="6">
        <f t="shared" si="173"/>
        <v>215.79000000000002</v>
      </c>
      <c r="V2182" s="6">
        <f>tbl_Raw_Data[[#This Row],[Discount_Pct]]*tbl_Raw_Data[[#This Row],[Gross_Amount]]/100</f>
        <v>0</v>
      </c>
      <c r="W2182" s="6">
        <f>tbl_Raw_Data[[#This Row],[Gross_Amount]]-tbl_Raw_Data[[#This Row],[Discount_Amount]]</f>
        <v>215.79000000000002</v>
      </c>
      <c r="X2182" s="6">
        <f>tbl_Raw_Data[[#This Row],[Net_Amount_Before_Tax]]*tbl_Raw_Data[[#This Row],[Tax_Pct]]/100</f>
        <v>25.894800000000004</v>
      </c>
      <c r="Y2182" s="6">
        <f>tbl_Raw_Data[[#This Row],[Net_Amount_Before_Tax]]+tbl_Raw_Data[[#This Row],[Tax_Amount]]</f>
        <v>241.68480000000002</v>
      </c>
      <c r="Z2182" s="6">
        <f t="shared" si="174"/>
        <v>1</v>
      </c>
    </row>
    <row r="2183" spans="1:26" x14ac:dyDescent="0.3">
      <c r="A2183" s="23" t="s">
        <v>3615</v>
      </c>
      <c r="B2183" s="34">
        <v>45449</v>
      </c>
      <c r="C2183" s="23" t="s">
        <v>817</v>
      </c>
      <c r="D2183" s="23" t="s">
        <v>100</v>
      </c>
      <c r="E2183" s="23" t="s">
        <v>101</v>
      </c>
      <c r="F2183" s="23">
        <v>201305</v>
      </c>
      <c r="G2183" s="23" t="s">
        <v>196</v>
      </c>
      <c r="H2183" s="23" t="s">
        <v>197</v>
      </c>
      <c r="I2183" s="23" t="s">
        <v>32</v>
      </c>
      <c r="J2183" s="23" t="s">
        <v>42</v>
      </c>
      <c r="K2183" s="23" t="s">
        <v>24</v>
      </c>
      <c r="L2183" s="23">
        <v>5</v>
      </c>
      <c r="M2183" s="23">
        <v>27.19</v>
      </c>
      <c r="N2183" s="23">
        <v>10</v>
      </c>
      <c r="O2183" s="23">
        <v>5</v>
      </c>
      <c r="P2183" s="23" t="s">
        <v>25</v>
      </c>
      <c r="Q2183" s="23" t="s">
        <v>90</v>
      </c>
      <c r="R2183" s="23">
        <f t="shared" si="170"/>
        <v>1</v>
      </c>
      <c r="S2183" s="23" t="str">
        <f t="shared" si="171"/>
        <v>ORD102181_20240606_CUST01715_MED011</v>
      </c>
      <c r="T2183" s="23">
        <f t="shared" si="172"/>
        <v>1</v>
      </c>
      <c r="U2183" s="6">
        <f t="shared" si="173"/>
        <v>135.95000000000002</v>
      </c>
      <c r="V2183" s="6">
        <f>tbl_Raw_Data[[#This Row],[Discount_Pct]]*tbl_Raw_Data[[#This Row],[Gross_Amount]]/100</f>
        <v>13.595000000000002</v>
      </c>
      <c r="W2183" s="6">
        <f>tbl_Raw_Data[[#This Row],[Gross_Amount]]-tbl_Raw_Data[[#This Row],[Discount_Amount]]</f>
        <v>122.35500000000002</v>
      </c>
      <c r="X2183" s="6">
        <f>tbl_Raw_Data[[#This Row],[Net_Amount_Before_Tax]]*tbl_Raw_Data[[#This Row],[Tax_Pct]]/100</f>
        <v>6.1177500000000009</v>
      </c>
      <c r="Y2183" s="6">
        <f>tbl_Raw_Data[[#This Row],[Net_Amount_Before_Tax]]+tbl_Raw_Data[[#This Row],[Tax_Amount]]</f>
        <v>128.47275000000002</v>
      </c>
      <c r="Z2183" s="6">
        <f t="shared" si="174"/>
        <v>2</v>
      </c>
    </row>
    <row r="2184" spans="1:26" x14ac:dyDescent="0.3">
      <c r="A2184" s="23" t="s">
        <v>3617</v>
      </c>
      <c r="B2184" s="34">
        <v>45298</v>
      </c>
      <c r="C2184" s="23" t="s">
        <v>3618</v>
      </c>
      <c r="D2184" s="23" t="s">
        <v>130</v>
      </c>
      <c r="E2184" s="23" t="s">
        <v>131</v>
      </c>
      <c r="F2184" s="23">
        <v>700029</v>
      </c>
      <c r="G2184" s="23" t="s">
        <v>111</v>
      </c>
      <c r="H2184" s="23" t="s">
        <v>112</v>
      </c>
      <c r="I2184" s="23" t="s">
        <v>113</v>
      </c>
      <c r="J2184" s="23" t="s">
        <v>114</v>
      </c>
      <c r="K2184" s="23" t="s">
        <v>24</v>
      </c>
      <c r="L2184" s="23">
        <v>3</v>
      </c>
      <c r="M2184" s="23">
        <v>99.27</v>
      </c>
      <c r="N2184" s="23">
        <v>0</v>
      </c>
      <c r="O2184" s="23">
        <v>12</v>
      </c>
      <c r="P2184" s="23" t="s">
        <v>43</v>
      </c>
      <c r="Q2184" s="23" t="s">
        <v>34</v>
      </c>
      <c r="R2184" s="23">
        <f t="shared" si="170"/>
        <v>1</v>
      </c>
      <c r="S2184" s="23" t="str">
        <f t="shared" si="171"/>
        <v>ORD102183_20240107_CUST02187_MED027</v>
      </c>
      <c r="T2184" s="23">
        <f t="shared" si="172"/>
        <v>1</v>
      </c>
      <c r="U2184" s="6">
        <f t="shared" si="173"/>
        <v>297.81</v>
      </c>
      <c r="V2184" s="6">
        <f>tbl_Raw_Data[[#This Row],[Discount_Pct]]*tbl_Raw_Data[[#This Row],[Gross_Amount]]/100</f>
        <v>0</v>
      </c>
      <c r="W2184" s="6">
        <f>tbl_Raw_Data[[#This Row],[Gross_Amount]]-tbl_Raw_Data[[#This Row],[Discount_Amount]]</f>
        <v>297.81</v>
      </c>
      <c r="X2184" s="6">
        <f>tbl_Raw_Data[[#This Row],[Net_Amount_Before_Tax]]*tbl_Raw_Data[[#This Row],[Tax_Pct]]/100</f>
        <v>35.737200000000001</v>
      </c>
      <c r="Y2184" s="6">
        <f>tbl_Raw_Data[[#This Row],[Net_Amount_Before_Tax]]+tbl_Raw_Data[[#This Row],[Tax_Amount]]</f>
        <v>333.54719999999998</v>
      </c>
      <c r="Z2184" s="6">
        <f t="shared" si="174"/>
        <v>2</v>
      </c>
    </row>
    <row r="2185" spans="1:26" x14ac:dyDescent="0.3">
      <c r="A2185" s="23" t="s">
        <v>3619</v>
      </c>
      <c r="B2185" s="34">
        <v>46004</v>
      </c>
      <c r="C2185" s="23" t="s">
        <v>373</v>
      </c>
      <c r="D2185" s="23" t="s">
        <v>72</v>
      </c>
      <c r="E2185" s="23" t="s">
        <v>73</v>
      </c>
      <c r="F2185" s="23">
        <v>302017</v>
      </c>
      <c r="G2185" s="23" t="s">
        <v>229</v>
      </c>
      <c r="H2185" s="23" t="s">
        <v>230</v>
      </c>
      <c r="I2185" s="23" t="s">
        <v>84</v>
      </c>
      <c r="J2185" s="23" t="s">
        <v>140</v>
      </c>
      <c r="K2185" s="23" t="s">
        <v>24</v>
      </c>
      <c r="L2185" s="23">
        <v>5</v>
      </c>
      <c r="M2185" s="23">
        <v>165.08</v>
      </c>
      <c r="N2185" s="23">
        <v>15</v>
      </c>
      <c r="O2185" s="23">
        <v>18</v>
      </c>
      <c r="P2185" s="23" t="s">
        <v>65</v>
      </c>
      <c r="Q2185" s="23" t="s">
        <v>34</v>
      </c>
      <c r="R2185" s="23">
        <f t="shared" si="170"/>
        <v>1</v>
      </c>
      <c r="S2185" s="23" t="str">
        <f t="shared" si="171"/>
        <v>ORD102184_20251213_CUST02423_MED022</v>
      </c>
      <c r="T2185" s="23">
        <f t="shared" si="172"/>
        <v>1</v>
      </c>
      <c r="U2185" s="6">
        <f t="shared" si="173"/>
        <v>825.40000000000009</v>
      </c>
      <c r="V2185" s="6">
        <f>tbl_Raw_Data[[#This Row],[Discount_Pct]]*tbl_Raw_Data[[#This Row],[Gross_Amount]]/100</f>
        <v>123.81000000000002</v>
      </c>
      <c r="W2185" s="6">
        <f>tbl_Raw_Data[[#This Row],[Gross_Amount]]-tbl_Raw_Data[[#This Row],[Discount_Amount]]</f>
        <v>701.59</v>
      </c>
      <c r="X2185" s="6">
        <f>tbl_Raw_Data[[#This Row],[Net_Amount_Before_Tax]]*tbl_Raw_Data[[#This Row],[Tax_Pct]]/100</f>
        <v>126.28620000000001</v>
      </c>
      <c r="Y2185" s="6">
        <f>tbl_Raw_Data[[#This Row],[Net_Amount_Before_Tax]]+tbl_Raw_Data[[#This Row],[Tax_Amount]]</f>
        <v>827.87620000000004</v>
      </c>
      <c r="Z2185" s="6">
        <f t="shared" si="174"/>
        <v>3</v>
      </c>
    </row>
    <row r="2186" spans="1:26" x14ac:dyDescent="0.3">
      <c r="A2186" s="23" t="s">
        <v>3620</v>
      </c>
      <c r="B2186" s="34">
        <v>45947</v>
      </c>
      <c r="C2186" s="23" t="s">
        <v>3621</v>
      </c>
      <c r="D2186" s="23" t="s">
        <v>100</v>
      </c>
      <c r="E2186" s="23" t="s">
        <v>101</v>
      </c>
      <c r="F2186" s="23">
        <v>201305</v>
      </c>
      <c r="G2186" s="23" t="s">
        <v>39</v>
      </c>
      <c r="H2186" s="23" t="s">
        <v>40</v>
      </c>
      <c r="I2186" s="23" t="s">
        <v>41</v>
      </c>
      <c r="J2186" s="23" t="s">
        <v>42</v>
      </c>
      <c r="K2186" s="23" t="s">
        <v>24</v>
      </c>
      <c r="L2186" s="23">
        <v>1</v>
      </c>
      <c r="M2186" s="23">
        <v>29.31</v>
      </c>
      <c r="N2186" s="23">
        <v>5</v>
      </c>
      <c r="O2186" s="23">
        <v>12</v>
      </c>
      <c r="P2186" s="23" t="s">
        <v>25</v>
      </c>
      <c r="Q2186" s="23" t="s">
        <v>26</v>
      </c>
      <c r="R2186" s="23">
        <f t="shared" si="170"/>
        <v>1</v>
      </c>
      <c r="S2186" s="23" t="str">
        <f t="shared" si="171"/>
        <v>ORD102185_20251017_CUST02464_MED001</v>
      </c>
      <c r="T2186" s="23">
        <f t="shared" si="172"/>
        <v>1</v>
      </c>
      <c r="U2186" s="6">
        <f t="shared" si="173"/>
        <v>29.31</v>
      </c>
      <c r="V2186" s="6">
        <f>tbl_Raw_Data[[#This Row],[Discount_Pct]]*tbl_Raw_Data[[#This Row],[Gross_Amount]]/100</f>
        <v>1.4654999999999998</v>
      </c>
      <c r="W2186" s="6">
        <f>tbl_Raw_Data[[#This Row],[Gross_Amount]]-tbl_Raw_Data[[#This Row],[Discount_Amount]]</f>
        <v>27.8445</v>
      </c>
      <c r="X2186" s="6">
        <f>tbl_Raw_Data[[#This Row],[Net_Amount_Before_Tax]]*tbl_Raw_Data[[#This Row],[Tax_Pct]]/100</f>
        <v>3.3413400000000002</v>
      </c>
      <c r="Y2186" s="6">
        <f>tbl_Raw_Data[[#This Row],[Net_Amount_Before_Tax]]+tbl_Raw_Data[[#This Row],[Tax_Amount]]</f>
        <v>31.185839999999999</v>
      </c>
      <c r="Z2186" s="6">
        <f t="shared" si="174"/>
        <v>0</v>
      </c>
    </row>
    <row r="2187" spans="1:26" x14ac:dyDescent="0.3">
      <c r="A2187" s="23" t="s">
        <v>3622</v>
      </c>
      <c r="B2187" s="34">
        <v>45357</v>
      </c>
      <c r="C2187" s="23" t="s">
        <v>3623</v>
      </c>
      <c r="D2187" s="23" t="s">
        <v>46</v>
      </c>
      <c r="E2187" s="23" t="s">
        <v>47</v>
      </c>
      <c r="F2187" s="23">
        <v>411057</v>
      </c>
      <c r="G2187" s="23" t="s">
        <v>111</v>
      </c>
      <c r="H2187" s="23" t="s">
        <v>112</v>
      </c>
      <c r="I2187" s="23" t="s">
        <v>113</v>
      </c>
      <c r="J2187" s="23" t="s">
        <v>114</v>
      </c>
      <c r="K2187" s="23" t="s">
        <v>24</v>
      </c>
      <c r="L2187" s="23">
        <v>2</v>
      </c>
      <c r="M2187" s="23">
        <v>88.47</v>
      </c>
      <c r="N2187" s="23">
        <v>5</v>
      </c>
      <c r="O2187" s="23">
        <v>12</v>
      </c>
      <c r="P2187" s="23" t="s">
        <v>43</v>
      </c>
      <c r="Q2187" s="23" t="s">
        <v>34</v>
      </c>
      <c r="R2187" s="23">
        <f t="shared" si="170"/>
        <v>1</v>
      </c>
      <c r="S2187" s="23" t="str">
        <f t="shared" si="171"/>
        <v>ORD102186_20240306_CUST02527_MED027</v>
      </c>
      <c r="T2187" s="23">
        <f t="shared" si="172"/>
        <v>1</v>
      </c>
      <c r="U2187" s="6">
        <f t="shared" si="173"/>
        <v>176.94</v>
      </c>
      <c r="V2187" s="6">
        <f>tbl_Raw_Data[[#This Row],[Discount_Pct]]*tbl_Raw_Data[[#This Row],[Gross_Amount]]/100</f>
        <v>8.8470000000000013</v>
      </c>
      <c r="W2187" s="6">
        <f>tbl_Raw_Data[[#This Row],[Gross_Amount]]-tbl_Raw_Data[[#This Row],[Discount_Amount]]</f>
        <v>168.09299999999999</v>
      </c>
      <c r="X2187" s="6">
        <f>tbl_Raw_Data[[#This Row],[Net_Amount_Before_Tax]]*tbl_Raw_Data[[#This Row],[Tax_Pct]]/100</f>
        <v>20.17116</v>
      </c>
      <c r="Y2187" s="6">
        <f>tbl_Raw_Data[[#This Row],[Net_Amount_Before_Tax]]+tbl_Raw_Data[[#This Row],[Tax_Amount]]</f>
        <v>188.26416</v>
      </c>
      <c r="Z2187" s="6">
        <f t="shared" si="174"/>
        <v>3</v>
      </c>
    </row>
    <row r="2188" spans="1:26" x14ac:dyDescent="0.3">
      <c r="A2188" s="23" t="s">
        <v>3624</v>
      </c>
      <c r="B2188" s="34">
        <v>45816</v>
      </c>
      <c r="C2188" s="23" t="s">
        <v>1086</v>
      </c>
      <c r="D2188" s="23" t="s">
        <v>183</v>
      </c>
      <c r="E2188" s="23" t="s">
        <v>184</v>
      </c>
      <c r="F2188" s="23">
        <v>122001</v>
      </c>
      <c r="G2188" s="23" t="s">
        <v>185</v>
      </c>
      <c r="H2188" s="23" t="s">
        <v>186</v>
      </c>
      <c r="I2188" s="23" t="s">
        <v>76</v>
      </c>
      <c r="J2188" s="23" t="s">
        <v>187</v>
      </c>
      <c r="K2188" s="23" t="s">
        <v>57</v>
      </c>
      <c r="L2188" s="23">
        <v>2</v>
      </c>
      <c r="M2188" s="23">
        <v>83.27</v>
      </c>
      <c r="N2188" s="23">
        <v>0</v>
      </c>
      <c r="O2188" s="23">
        <v>5</v>
      </c>
      <c r="P2188" s="23" t="s">
        <v>33</v>
      </c>
      <c r="Q2188" s="23" t="s">
        <v>34</v>
      </c>
      <c r="R2188" s="23">
        <f t="shared" si="170"/>
        <v>1</v>
      </c>
      <c r="S2188" s="23" t="str">
        <f t="shared" si="171"/>
        <v>ORD102187_20250608_CUST03042_MED009</v>
      </c>
      <c r="T2188" s="23">
        <f t="shared" si="172"/>
        <v>1</v>
      </c>
      <c r="U2188" s="6">
        <f t="shared" si="173"/>
        <v>166.54</v>
      </c>
      <c r="V2188" s="6">
        <f>tbl_Raw_Data[[#This Row],[Discount_Pct]]*tbl_Raw_Data[[#This Row],[Gross_Amount]]/100</f>
        <v>0</v>
      </c>
      <c r="W2188" s="6">
        <f>tbl_Raw_Data[[#This Row],[Gross_Amount]]-tbl_Raw_Data[[#This Row],[Discount_Amount]]</f>
        <v>166.54</v>
      </c>
      <c r="X2188" s="6">
        <f>tbl_Raw_Data[[#This Row],[Net_Amount_Before_Tax]]*tbl_Raw_Data[[#This Row],[Tax_Pct]]/100</f>
        <v>8.327</v>
      </c>
      <c r="Y2188" s="6">
        <f>tbl_Raw_Data[[#This Row],[Net_Amount_Before_Tax]]+tbl_Raw_Data[[#This Row],[Tax_Amount]]</f>
        <v>174.86699999999999</v>
      </c>
      <c r="Z2188" s="6">
        <f t="shared" si="174"/>
        <v>2</v>
      </c>
    </row>
    <row r="2189" spans="1:26" x14ac:dyDescent="0.3">
      <c r="A2189" s="23" t="s">
        <v>3625</v>
      </c>
      <c r="B2189" s="34">
        <v>45806</v>
      </c>
      <c r="C2189" s="23" t="s">
        <v>3626</v>
      </c>
      <c r="D2189" s="23" t="s">
        <v>130</v>
      </c>
      <c r="E2189" s="23" t="s">
        <v>131</v>
      </c>
      <c r="F2189" s="23">
        <v>700001</v>
      </c>
      <c r="G2189" s="23" t="s">
        <v>94</v>
      </c>
      <c r="H2189" s="23" t="s">
        <v>95</v>
      </c>
      <c r="I2189" s="23" t="s">
        <v>84</v>
      </c>
      <c r="J2189" s="23" t="s">
        <v>42</v>
      </c>
      <c r="K2189" s="23" t="s">
        <v>24</v>
      </c>
      <c r="L2189" s="23">
        <v>1</v>
      </c>
      <c r="M2189" s="23">
        <v>86.35</v>
      </c>
      <c r="N2189" s="23">
        <v>10</v>
      </c>
      <c r="O2189" s="23">
        <v>18</v>
      </c>
      <c r="P2189" s="23" t="s">
        <v>65</v>
      </c>
      <c r="Q2189" s="23" t="s">
        <v>34</v>
      </c>
      <c r="R2189" s="23">
        <f t="shared" si="170"/>
        <v>1</v>
      </c>
      <c r="S2189" s="23" t="str">
        <f t="shared" si="171"/>
        <v>ORD102188_20250529_CUST00023_MED021</v>
      </c>
      <c r="T2189" s="23">
        <f t="shared" si="172"/>
        <v>1</v>
      </c>
      <c r="U2189" s="6">
        <f t="shared" si="173"/>
        <v>86.35</v>
      </c>
      <c r="V2189" s="6">
        <f>tbl_Raw_Data[[#This Row],[Discount_Pct]]*tbl_Raw_Data[[#This Row],[Gross_Amount]]/100</f>
        <v>8.6349999999999998</v>
      </c>
      <c r="W2189" s="6">
        <f>tbl_Raw_Data[[#This Row],[Gross_Amount]]-tbl_Raw_Data[[#This Row],[Discount_Amount]]</f>
        <v>77.714999999999989</v>
      </c>
      <c r="X2189" s="6">
        <f>tbl_Raw_Data[[#This Row],[Net_Amount_Before_Tax]]*tbl_Raw_Data[[#This Row],[Tax_Pct]]/100</f>
        <v>13.9887</v>
      </c>
      <c r="Y2189" s="6">
        <f>tbl_Raw_Data[[#This Row],[Net_Amount_Before_Tax]]+tbl_Raw_Data[[#This Row],[Tax_Amount]]</f>
        <v>91.703699999999984</v>
      </c>
      <c r="Z2189" s="6">
        <f t="shared" si="174"/>
        <v>1</v>
      </c>
    </row>
    <row r="2190" spans="1:26" x14ac:dyDescent="0.3">
      <c r="A2190" s="23" t="s">
        <v>3625</v>
      </c>
      <c r="B2190" s="34">
        <v>45958</v>
      </c>
      <c r="C2190" s="23" t="s">
        <v>243</v>
      </c>
      <c r="D2190" s="23" t="s">
        <v>87</v>
      </c>
      <c r="E2190" s="23" t="s">
        <v>88</v>
      </c>
      <c r="F2190" s="23">
        <v>600100</v>
      </c>
      <c r="G2190" s="23" t="s">
        <v>102</v>
      </c>
      <c r="H2190" s="23" t="s">
        <v>103</v>
      </c>
      <c r="I2190" s="23" t="s">
        <v>104</v>
      </c>
      <c r="J2190" s="23" t="s">
        <v>64</v>
      </c>
      <c r="K2190" s="23" t="s">
        <v>57</v>
      </c>
      <c r="L2190" s="23">
        <v>3</v>
      </c>
      <c r="M2190" s="23">
        <v>110.61</v>
      </c>
      <c r="N2190" s="23">
        <v>10</v>
      </c>
      <c r="O2190" s="23">
        <v>18</v>
      </c>
      <c r="P2190" s="23" t="s">
        <v>25</v>
      </c>
      <c r="Q2190" s="23" t="s">
        <v>44</v>
      </c>
      <c r="R2190" s="23">
        <f t="shared" si="170"/>
        <v>1</v>
      </c>
      <c r="S2190" s="23" t="str">
        <f t="shared" si="171"/>
        <v>ORD102188_20251028_CUST03486_MED029</v>
      </c>
      <c r="T2190" s="23">
        <f t="shared" si="172"/>
        <v>1</v>
      </c>
      <c r="U2190" s="6">
        <f t="shared" si="173"/>
        <v>331.83</v>
      </c>
      <c r="V2190" s="6">
        <f>tbl_Raw_Data[[#This Row],[Discount_Pct]]*tbl_Raw_Data[[#This Row],[Gross_Amount]]/100</f>
        <v>33.183</v>
      </c>
      <c r="W2190" s="6">
        <f>tbl_Raw_Data[[#This Row],[Gross_Amount]]-tbl_Raw_Data[[#This Row],[Discount_Amount]]</f>
        <v>298.64699999999999</v>
      </c>
      <c r="X2190" s="6">
        <f>tbl_Raw_Data[[#This Row],[Net_Amount_Before_Tax]]*tbl_Raw_Data[[#This Row],[Tax_Pct]]/100</f>
        <v>53.756459999999997</v>
      </c>
      <c r="Y2190" s="6">
        <f>tbl_Raw_Data[[#This Row],[Net_Amount_Before_Tax]]+tbl_Raw_Data[[#This Row],[Tax_Amount]]</f>
        <v>352.40346</v>
      </c>
      <c r="Z2190" s="6">
        <f t="shared" si="174"/>
        <v>3</v>
      </c>
    </row>
    <row r="2191" spans="1:26" x14ac:dyDescent="0.3">
      <c r="A2191" s="23" t="s">
        <v>3625</v>
      </c>
      <c r="B2191" s="34">
        <v>45751</v>
      </c>
      <c r="C2191" s="23" t="s">
        <v>3627</v>
      </c>
      <c r="D2191" s="23" t="s">
        <v>19</v>
      </c>
      <c r="E2191" s="23" t="s">
        <v>19</v>
      </c>
      <c r="F2191" s="23">
        <v>110029</v>
      </c>
      <c r="G2191" s="23" t="s">
        <v>61</v>
      </c>
      <c r="H2191" s="23" t="s">
        <v>62</v>
      </c>
      <c r="I2191" s="23" t="s">
        <v>63</v>
      </c>
      <c r="J2191" s="23" t="s">
        <v>64</v>
      </c>
      <c r="K2191" s="23" t="s">
        <v>57</v>
      </c>
      <c r="L2191" s="23">
        <v>2</v>
      </c>
      <c r="M2191" s="23">
        <v>124.63</v>
      </c>
      <c r="N2191" s="23">
        <v>20</v>
      </c>
      <c r="O2191" s="23">
        <v>12</v>
      </c>
      <c r="P2191" s="23" t="s">
        <v>25</v>
      </c>
      <c r="Q2191" s="23" t="s">
        <v>90</v>
      </c>
      <c r="R2191" s="23">
        <f t="shared" si="170"/>
        <v>1</v>
      </c>
      <c r="S2191" s="23" t="str">
        <f t="shared" si="171"/>
        <v>ORD102188_20250404_CUST03174_MED004</v>
      </c>
      <c r="T2191" s="23">
        <f t="shared" si="172"/>
        <v>1</v>
      </c>
      <c r="U2191" s="6">
        <f t="shared" si="173"/>
        <v>249.26</v>
      </c>
      <c r="V2191" s="6">
        <f>tbl_Raw_Data[[#This Row],[Discount_Pct]]*tbl_Raw_Data[[#This Row],[Gross_Amount]]/100</f>
        <v>49.851999999999997</v>
      </c>
      <c r="W2191" s="6">
        <f>tbl_Raw_Data[[#This Row],[Gross_Amount]]-tbl_Raw_Data[[#This Row],[Discount_Amount]]</f>
        <v>199.40799999999999</v>
      </c>
      <c r="X2191" s="6">
        <f>tbl_Raw_Data[[#This Row],[Net_Amount_Before_Tax]]*tbl_Raw_Data[[#This Row],[Tax_Pct]]/100</f>
        <v>23.928959999999996</v>
      </c>
      <c r="Y2191" s="6">
        <f>tbl_Raw_Data[[#This Row],[Net_Amount_Before_Tax]]+tbl_Raw_Data[[#This Row],[Tax_Amount]]</f>
        <v>223.33695999999998</v>
      </c>
      <c r="Z2191" s="6">
        <f t="shared" si="174"/>
        <v>2</v>
      </c>
    </row>
    <row r="2192" spans="1:26" x14ac:dyDescent="0.3">
      <c r="A2192" s="23" t="s">
        <v>3628</v>
      </c>
      <c r="B2192" s="34">
        <v>45500</v>
      </c>
      <c r="C2192" s="23" t="s">
        <v>3629</v>
      </c>
      <c r="D2192" s="23" t="s">
        <v>72</v>
      </c>
      <c r="E2192" s="23" t="s">
        <v>73</v>
      </c>
      <c r="F2192" s="23">
        <v>302021</v>
      </c>
      <c r="G2192" s="23" t="s">
        <v>94</v>
      </c>
      <c r="H2192" s="23" t="s">
        <v>95</v>
      </c>
      <c r="I2192" s="23" t="s">
        <v>84</v>
      </c>
      <c r="J2192" s="23" t="s">
        <v>42</v>
      </c>
      <c r="K2192" s="23" t="s">
        <v>24</v>
      </c>
      <c r="L2192" s="23">
        <v>2</v>
      </c>
      <c r="M2192" s="23">
        <v>83.62</v>
      </c>
      <c r="N2192" s="23">
        <v>15</v>
      </c>
      <c r="O2192" s="23">
        <v>5</v>
      </c>
      <c r="P2192" s="23" t="s">
        <v>43</v>
      </c>
      <c r="Q2192" s="23" t="s">
        <v>26</v>
      </c>
      <c r="R2192" s="23">
        <f t="shared" si="170"/>
        <v>1</v>
      </c>
      <c r="S2192" s="23" t="str">
        <f t="shared" si="171"/>
        <v>ORD102191_20240727_CUST00128_MED021</v>
      </c>
      <c r="T2192" s="23">
        <f t="shared" si="172"/>
        <v>1</v>
      </c>
      <c r="U2192" s="6">
        <f t="shared" si="173"/>
        <v>167.24</v>
      </c>
      <c r="V2192" s="6">
        <f>tbl_Raw_Data[[#This Row],[Discount_Pct]]*tbl_Raw_Data[[#This Row],[Gross_Amount]]/100</f>
        <v>25.086000000000002</v>
      </c>
      <c r="W2192" s="6">
        <f>tbl_Raw_Data[[#This Row],[Gross_Amount]]-tbl_Raw_Data[[#This Row],[Discount_Amount]]</f>
        <v>142.154</v>
      </c>
      <c r="X2192" s="6">
        <f>tbl_Raw_Data[[#This Row],[Net_Amount_Before_Tax]]*tbl_Raw_Data[[#This Row],[Tax_Pct]]/100</f>
        <v>7.1076999999999995</v>
      </c>
      <c r="Y2192" s="6">
        <f>tbl_Raw_Data[[#This Row],[Net_Amount_Before_Tax]]+tbl_Raw_Data[[#This Row],[Tax_Amount]]</f>
        <v>149.26169999999999</v>
      </c>
      <c r="Z2192" s="6">
        <f t="shared" si="174"/>
        <v>1</v>
      </c>
    </row>
    <row r="2193" spans="1:26" x14ac:dyDescent="0.3">
      <c r="A2193" s="23" t="s">
        <v>3630</v>
      </c>
      <c r="B2193" s="34">
        <v>45461</v>
      </c>
      <c r="C2193" s="23" t="s">
        <v>3631</v>
      </c>
      <c r="D2193" s="23" t="s">
        <v>130</v>
      </c>
      <c r="E2193" s="23" t="s">
        <v>131</v>
      </c>
      <c r="F2193" s="23">
        <v>700102</v>
      </c>
      <c r="G2193" s="23" t="s">
        <v>124</v>
      </c>
      <c r="H2193" s="23" t="s">
        <v>125</v>
      </c>
      <c r="I2193" s="23" t="s">
        <v>104</v>
      </c>
      <c r="J2193" s="23" t="s">
        <v>114</v>
      </c>
      <c r="K2193" s="23" t="s">
        <v>24</v>
      </c>
      <c r="L2193" s="23">
        <v>1</v>
      </c>
      <c r="M2193" s="23">
        <v>128.22</v>
      </c>
      <c r="N2193" s="23">
        <v>5</v>
      </c>
      <c r="O2193" s="23">
        <v>5</v>
      </c>
      <c r="P2193" s="23" t="s">
        <v>65</v>
      </c>
      <c r="Q2193" s="23" t="s">
        <v>34</v>
      </c>
      <c r="R2193" s="23">
        <f t="shared" si="170"/>
        <v>1</v>
      </c>
      <c r="S2193" s="23" t="str">
        <f t="shared" si="171"/>
        <v>ORD102192_20240618_CUST02461_MED018</v>
      </c>
      <c r="T2193" s="23">
        <f t="shared" si="172"/>
        <v>1</v>
      </c>
      <c r="U2193" s="6">
        <f t="shared" si="173"/>
        <v>128.22</v>
      </c>
      <c r="V2193" s="6">
        <f>tbl_Raw_Data[[#This Row],[Discount_Pct]]*tbl_Raw_Data[[#This Row],[Gross_Amount]]/100</f>
        <v>6.4110000000000005</v>
      </c>
      <c r="W2193" s="6">
        <f>tbl_Raw_Data[[#This Row],[Gross_Amount]]-tbl_Raw_Data[[#This Row],[Discount_Amount]]</f>
        <v>121.809</v>
      </c>
      <c r="X2193" s="6">
        <f>tbl_Raw_Data[[#This Row],[Net_Amount_Before_Tax]]*tbl_Raw_Data[[#This Row],[Tax_Pct]]/100</f>
        <v>6.0904499999999997</v>
      </c>
      <c r="Y2193" s="6">
        <f>tbl_Raw_Data[[#This Row],[Net_Amount_Before_Tax]]+tbl_Raw_Data[[#This Row],[Tax_Amount]]</f>
        <v>127.89945</v>
      </c>
      <c r="Z2193" s="6">
        <f t="shared" si="174"/>
        <v>1</v>
      </c>
    </row>
    <row r="2194" spans="1:26" x14ac:dyDescent="0.3">
      <c r="A2194" s="23" t="s">
        <v>3632</v>
      </c>
      <c r="B2194" s="34">
        <v>45311</v>
      </c>
      <c r="C2194" s="23" t="s">
        <v>3633</v>
      </c>
      <c r="D2194" s="23" t="s">
        <v>92</v>
      </c>
      <c r="E2194" s="23" t="s">
        <v>93</v>
      </c>
      <c r="F2194" s="23">
        <v>560034</v>
      </c>
      <c r="G2194" s="23" t="s">
        <v>30</v>
      </c>
      <c r="H2194" s="23" t="s">
        <v>31</v>
      </c>
      <c r="I2194" s="23" t="s">
        <v>32</v>
      </c>
      <c r="J2194" s="23" t="s">
        <v>23</v>
      </c>
      <c r="K2194" s="23" t="s">
        <v>24</v>
      </c>
      <c r="L2194" s="23">
        <v>2</v>
      </c>
      <c r="M2194" s="23">
        <v>139.91999999999999</v>
      </c>
      <c r="N2194" s="23">
        <v>5</v>
      </c>
      <c r="O2194" s="23">
        <v>12</v>
      </c>
      <c r="P2194" s="23" t="s">
        <v>58</v>
      </c>
      <c r="Q2194" s="23" t="s">
        <v>90</v>
      </c>
      <c r="R2194" s="23">
        <f t="shared" si="170"/>
        <v>1</v>
      </c>
      <c r="S2194" s="23" t="str">
        <f t="shared" si="171"/>
        <v>ORD102193_20240120_CUST01875_MED017</v>
      </c>
      <c r="T2194" s="23">
        <f t="shared" si="172"/>
        <v>1</v>
      </c>
      <c r="U2194" s="6">
        <f t="shared" si="173"/>
        <v>279.83999999999997</v>
      </c>
      <c r="V2194" s="6">
        <f>tbl_Raw_Data[[#This Row],[Discount_Pct]]*tbl_Raw_Data[[#This Row],[Gross_Amount]]/100</f>
        <v>13.991999999999997</v>
      </c>
      <c r="W2194" s="6">
        <f>tbl_Raw_Data[[#This Row],[Gross_Amount]]-tbl_Raw_Data[[#This Row],[Discount_Amount]]</f>
        <v>265.84799999999996</v>
      </c>
      <c r="X2194" s="6">
        <f>tbl_Raw_Data[[#This Row],[Net_Amount_Before_Tax]]*tbl_Raw_Data[[#This Row],[Tax_Pct]]/100</f>
        <v>31.901759999999996</v>
      </c>
      <c r="Y2194" s="6">
        <f>tbl_Raw_Data[[#This Row],[Net_Amount_Before_Tax]]+tbl_Raw_Data[[#This Row],[Tax_Amount]]</f>
        <v>297.74975999999992</v>
      </c>
      <c r="Z2194" s="6">
        <f t="shared" si="174"/>
        <v>2</v>
      </c>
    </row>
    <row r="2195" spans="1:26" x14ac:dyDescent="0.3">
      <c r="A2195" s="23" t="s">
        <v>3634</v>
      </c>
      <c r="B2195" s="34">
        <v>45382</v>
      </c>
      <c r="C2195" s="23" t="s">
        <v>319</v>
      </c>
      <c r="D2195" s="23" t="s">
        <v>130</v>
      </c>
      <c r="E2195" s="23" t="s">
        <v>131</v>
      </c>
      <c r="F2195" s="23">
        <v>700102</v>
      </c>
      <c r="G2195" s="23" t="s">
        <v>124</v>
      </c>
      <c r="H2195" s="23" t="s">
        <v>125</v>
      </c>
      <c r="I2195" s="23" t="s">
        <v>104</v>
      </c>
      <c r="J2195" s="23" t="s">
        <v>114</v>
      </c>
      <c r="K2195" s="23" t="s">
        <v>24</v>
      </c>
      <c r="L2195" s="23">
        <v>1</v>
      </c>
      <c r="M2195" s="23">
        <v>130.30000000000001</v>
      </c>
      <c r="N2195" s="23">
        <v>10</v>
      </c>
      <c r="O2195" s="23">
        <v>18</v>
      </c>
      <c r="P2195" s="23" t="s">
        <v>33</v>
      </c>
      <c r="Q2195" s="23" t="s">
        <v>34</v>
      </c>
      <c r="R2195" s="23">
        <f t="shared" si="170"/>
        <v>1</v>
      </c>
      <c r="S2195" s="23" t="str">
        <f t="shared" si="171"/>
        <v>ORD102194_20240331_CUST00309_MED018</v>
      </c>
      <c r="T2195" s="23">
        <f t="shared" si="172"/>
        <v>1</v>
      </c>
      <c r="U2195" s="6">
        <f t="shared" si="173"/>
        <v>130.30000000000001</v>
      </c>
      <c r="V2195" s="6">
        <f>tbl_Raw_Data[[#This Row],[Discount_Pct]]*tbl_Raw_Data[[#This Row],[Gross_Amount]]/100</f>
        <v>13.03</v>
      </c>
      <c r="W2195" s="6">
        <f>tbl_Raw_Data[[#This Row],[Gross_Amount]]-tbl_Raw_Data[[#This Row],[Discount_Amount]]</f>
        <v>117.27000000000001</v>
      </c>
      <c r="X2195" s="6">
        <f>tbl_Raw_Data[[#This Row],[Net_Amount_Before_Tax]]*tbl_Raw_Data[[#This Row],[Tax_Pct]]/100</f>
        <v>21.108600000000003</v>
      </c>
      <c r="Y2195" s="6">
        <f>tbl_Raw_Data[[#This Row],[Net_Amount_Before_Tax]]+tbl_Raw_Data[[#This Row],[Tax_Amount]]</f>
        <v>138.37860000000001</v>
      </c>
      <c r="Z2195" s="6">
        <f t="shared" si="174"/>
        <v>2</v>
      </c>
    </row>
    <row r="2196" spans="1:26" x14ac:dyDescent="0.3">
      <c r="A2196" s="23" t="s">
        <v>3635</v>
      </c>
      <c r="B2196" s="34">
        <v>45775</v>
      </c>
      <c r="C2196" s="23" t="s">
        <v>3636</v>
      </c>
      <c r="D2196" s="23" t="s">
        <v>130</v>
      </c>
      <c r="E2196" s="23" t="s">
        <v>131</v>
      </c>
      <c r="F2196" s="23">
        <v>700019</v>
      </c>
      <c r="G2196" s="23" t="s">
        <v>107</v>
      </c>
      <c r="H2196" s="23" t="s">
        <v>108</v>
      </c>
      <c r="I2196" s="23" t="s">
        <v>63</v>
      </c>
      <c r="J2196" s="23" t="s">
        <v>42</v>
      </c>
      <c r="K2196" s="23" t="s">
        <v>57</v>
      </c>
      <c r="L2196" s="23">
        <v>1</v>
      </c>
      <c r="M2196" s="23">
        <v>84.45</v>
      </c>
      <c r="N2196" s="23">
        <v>0</v>
      </c>
      <c r="O2196" s="23">
        <v>5</v>
      </c>
      <c r="P2196" s="23" t="s">
        <v>89</v>
      </c>
      <c r="Q2196" s="23" t="s">
        <v>34</v>
      </c>
      <c r="R2196" s="23">
        <f t="shared" si="170"/>
        <v>1</v>
      </c>
      <c r="S2196" s="23" t="str">
        <f t="shared" si="171"/>
        <v>ORD102195_20250428_CUST01664_MED005</v>
      </c>
      <c r="T2196" s="23">
        <f t="shared" si="172"/>
        <v>1</v>
      </c>
      <c r="U2196" s="6">
        <f t="shared" si="173"/>
        <v>84.45</v>
      </c>
      <c r="V2196" s="6">
        <f>tbl_Raw_Data[[#This Row],[Discount_Pct]]*tbl_Raw_Data[[#This Row],[Gross_Amount]]/100</f>
        <v>0</v>
      </c>
      <c r="W2196" s="6">
        <f>tbl_Raw_Data[[#This Row],[Gross_Amount]]-tbl_Raw_Data[[#This Row],[Discount_Amount]]</f>
        <v>84.45</v>
      </c>
      <c r="X2196" s="6">
        <f>tbl_Raw_Data[[#This Row],[Net_Amount_Before_Tax]]*tbl_Raw_Data[[#This Row],[Tax_Pct]]/100</f>
        <v>4.2225000000000001</v>
      </c>
      <c r="Y2196" s="6">
        <f>tbl_Raw_Data[[#This Row],[Net_Amount_Before_Tax]]+tbl_Raw_Data[[#This Row],[Tax_Amount]]</f>
        <v>88.672499999999999</v>
      </c>
      <c r="Z2196" s="6">
        <f t="shared" si="174"/>
        <v>2</v>
      </c>
    </row>
    <row r="2197" spans="1:26" x14ac:dyDescent="0.3">
      <c r="A2197" s="23" t="s">
        <v>3637</v>
      </c>
      <c r="B2197" s="34">
        <v>45942</v>
      </c>
      <c r="C2197" s="23" t="s">
        <v>1181</v>
      </c>
      <c r="D2197" s="23" t="s">
        <v>183</v>
      </c>
      <c r="E2197" s="23" t="s">
        <v>184</v>
      </c>
      <c r="F2197" s="23">
        <v>122009</v>
      </c>
      <c r="G2197" s="23" t="s">
        <v>154</v>
      </c>
      <c r="H2197" s="23" t="s">
        <v>155</v>
      </c>
      <c r="I2197" s="23" t="s">
        <v>134</v>
      </c>
      <c r="J2197" s="23" t="s">
        <v>156</v>
      </c>
      <c r="K2197" s="23" t="s">
        <v>57</v>
      </c>
      <c r="L2197" s="23">
        <v>6</v>
      </c>
      <c r="M2197" s="23">
        <v>44.72</v>
      </c>
      <c r="N2197" s="23">
        <v>10</v>
      </c>
      <c r="O2197" s="23">
        <v>5</v>
      </c>
      <c r="P2197" s="23" t="s">
        <v>65</v>
      </c>
      <c r="Q2197" s="23" t="s">
        <v>34</v>
      </c>
      <c r="R2197" s="23">
        <f t="shared" si="170"/>
        <v>1</v>
      </c>
      <c r="S2197" s="23" t="str">
        <f t="shared" si="171"/>
        <v>ORD102196_20251012_CUST03103_MED006</v>
      </c>
      <c r="T2197" s="23">
        <f t="shared" si="172"/>
        <v>1</v>
      </c>
      <c r="U2197" s="6">
        <f t="shared" si="173"/>
        <v>268.32</v>
      </c>
      <c r="V2197" s="6">
        <f>tbl_Raw_Data[[#This Row],[Discount_Pct]]*tbl_Raw_Data[[#This Row],[Gross_Amount]]/100</f>
        <v>26.831999999999997</v>
      </c>
      <c r="W2197" s="6">
        <f>tbl_Raw_Data[[#This Row],[Gross_Amount]]-tbl_Raw_Data[[#This Row],[Discount_Amount]]</f>
        <v>241.488</v>
      </c>
      <c r="X2197" s="6">
        <f>tbl_Raw_Data[[#This Row],[Net_Amount_Before_Tax]]*tbl_Raw_Data[[#This Row],[Tax_Pct]]/100</f>
        <v>12.074400000000001</v>
      </c>
      <c r="Y2197" s="6">
        <f>tbl_Raw_Data[[#This Row],[Net_Amount_Before_Tax]]+tbl_Raw_Data[[#This Row],[Tax_Amount]]</f>
        <v>253.5624</v>
      </c>
      <c r="Z2197" s="6">
        <f t="shared" si="174"/>
        <v>2</v>
      </c>
    </row>
    <row r="2198" spans="1:26" x14ac:dyDescent="0.3">
      <c r="A2198" s="23" t="s">
        <v>3638</v>
      </c>
      <c r="B2198" s="34">
        <v>45901</v>
      </c>
      <c r="C2198" s="23" t="s">
        <v>850</v>
      </c>
      <c r="D2198" s="23" t="s">
        <v>52</v>
      </c>
      <c r="E2198" s="23" t="s">
        <v>52</v>
      </c>
      <c r="F2198" s="23">
        <v>160022</v>
      </c>
      <c r="G2198" s="23" t="s">
        <v>94</v>
      </c>
      <c r="H2198" s="23" t="s">
        <v>95</v>
      </c>
      <c r="I2198" s="23" t="s">
        <v>84</v>
      </c>
      <c r="J2198" s="23" t="s">
        <v>42</v>
      </c>
      <c r="K2198" s="23" t="s">
        <v>24</v>
      </c>
      <c r="L2198" s="23">
        <v>1</v>
      </c>
      <c r="M2198" s="23">
        <v>77.760000000000005</v>
      </c>
      <c r="N2198" s="23">
        <v>20</v>
      </c>
      <c r="O2198" s="23">
        <v>18</v>
      </c>
      <c r="P2198" s="23" t="s">
        <v>25</v>
      </c>
      <c r="Q2198" s="23" t="s">
        <v>34</v>
      </c>
      <c r="R2198" s="23">
        <f t="shared" si="170"/>
        <v>1</v>
      </c>
      <c r="S2198" s="23" t="str">
        <f t="shared" si="171"/>
        <v>ORD102197_20250901_CUST01563_MED021</v>
      </c>
      <c r="T2198" s="23">
        <f t="shared" si="172"/>
        <v>1</v>
      </c>
      <c r="U2198" s="6">
        <f t="shared" si="173"/>
        <v>77.760000000000005</v>
      </c>
      <c r="V2198" s="6">
        <f>tbl_Raw_Data[[#This Row],[Discount_Pct]]*tbl_Raw_Data[[#This Row],[Gross_Amount]]/100</f>
        <v>15.552</v>
      </c>
      <c r="W2198" s="6">
        <f>tbl_Raw_Data[[#This Row],[Gross_Amount]]-tbl_Raw_Data[[#This Row],[Discount_Amount]]</f>
        <v>62.208000000000006</v>
      </c>
      <c r="X2198" s="6">
        <f>tbl_Raw_Data[[#This Row],[Net_Amount_Before_Tax]]*tbl_Raw_Data[[#This Row],[Tax_Pct]]/100</f>
        <v>11.197440000000002</v>
      </c>
      <c r="Y2198" s="6">
        <f>tbl_Raw_Data[[#This Row],[Net_Amount_Before_Tax]]+tbl_Raw_Data[[#This Row],[Tax_Amount]]</f>
        <v>73.405440000000013</v>
      </c>
      <c r="Z2198" s="6">
        <f t="shared" si="174"/>
        <v>3</v>
      </c>
    </row>
    <row r="2199" spans="1:26" x14ac:dyDescent="0.3">
      <c r="A2199" s="23" t="s">
        <v>3639</v>
      </c>
      <c r="B2199" s="34">
        <v>45594</v>
      </c>
      <c r="C2199" s="23" t="s">
        <v>3640</v>
      </c>
      <c r="D2199" s="23" t="s">
        <v>52</v>
      </c>
      <c r="E2199" s="23" t="s">
        <v>52</v>
      </c>
      <c r="F2199" s="23">
        <v>160017</v>
      </c>
      <c r="G2199" s="23" t="s">
        <v>283</v>
      </c>
      <c r="H2199" s="23" t="s">
        <v>284</v>
      </c>
      <c r="I2199" s="23" t="s">
        <v>104</v>
      </c>
      <c r="J2199" s="23" t="s">
        <v>42</v>
      </c>
      <c r="K2199" s="23" t="s">
        <v>57</v>
      </c>
      <c r="L2199" s="23">
        <v>2</v>
      </c>
      <c r="M2199" s="23">
        <v>273.75</v>
      </c>
      <c r="N2199" s="23">
        <v>10</v>
      </c>
      <c r="O2199" s="23">
        <v>5</v>
      </c>
      <c r="P2199" s="23" t="s">
        <v>33</v>
      </c>
      <c r="Q2199" s="23" t="s">
        <v>34</v>
      </c>
      <c r="R2199" s="23">
        <f t="shared" si="170"/>
        <v>1</v>
      </c>
      <c r="S2199" s="23" t="str">
        <f t="shared" si="171"/>
        <v>ORD102198_20241029_CUST03320_MED030</v>
      </c>
      <c r="T2199" s="23">
        <f t="shared" si="172"/>
        <v>1</v>
      </c>
      <c r="U2199" s="6">
        <f t="shared" si="173"/>
        <v>547.5</v>
      </c>
      <c r="V2199" s="6">
        <f>tbl_Raw_Data[[#This Row],[Discount_Pct]]*tbl_Raw_Data[[#This Row],[Gross_Amount]]/100</f>
        <v>54.75</v>
      </c>
      <c r="W2199" s="6">
        <f>tbl_Raw_Data[[#This Row],[Gross_Amount]]-tbl_Raw_Data[[#This Row],[Discount_Amount]]</f>
        <v>492.75</v>
      </c>
      <c r="X2199" s="6">
        <f>tbl_Raw_Data[[#This Row],[Net_Amount_Before_Tax]]*tbl_Raw_Data[[#This Row],[Tax_Pct]]/100</f>
        <v>24.637499999999999</v>
      </c>
      <c r="Y2199" s="6">
        <f>tbl_Raw_Data[[#This Row],[Net_Amount_Before_Tax]]+tbl_Raw_Data[[#This Row],[Tax_Amount]]</f>
        <v>517.38750000000005</v>
      </c>
      <c r="Z2199" s="6">
        <f t="shared" si="174"/>
        <v>3</v>
      </c>
    </row>
    <row r="2200" spans="1:26" x14ac:dyDescent="0.3">
      <c r="A2200" s="23" t="s">
        <v>3641</v>
      </c>
      <c r="B2200" s="34">
        <v>45451</v>
      </c>
      <c r="C2200" s="23" t="s">
        <v>3642</v>
      </c>
      <c r="D2200" s="23" t="s">
        <v>142</v>
      </c>
      <c r="E2200" s="23" t="s">
        <v>81</v>
      </c>
      <c r="F2200" s="23">
        <v>380058</v>
      </c>
      <c r="G2200" s="23" t="s">
        <v>315</v>
      </c>
      <c r="H2200" s="23" t="s">
        <v>316</v>
      </c>
      <c r="I2200" s="23" t="s">
        <v>50</v>
      </c>
      <c r="J2200" s="23" t="s">
        <v>114</v>
      </c>
      <c r="K2200" s="23" t="s">
        <v>24</v>
      </c>
      <c r="L2200" s="23">
        <v>1</v>
      </c>
      <c r="M2200" s="23">
        <v>111.52</v>
      </c>
      <c r="N2200" s="23">
        <v>15</v>
      </c>
      <c r="O2200" s="23">
        <v>12</v>
      </c>
      <c r="P2200" s="23" t="s">
        <v>33</v>
      </c>
      <c r="Q2200" s="23" t="s">
        <v>34</v>
      </c>
      <c r="R2200" s="23">
        <f t="shared" si="170"/>
        <v>1</v>
      </c>
      <c r="S2200" s="23" t="str">
        <f t="shared" si="171"/>
        <v>ORD102199_20240608_CUST00913_MED012</v>
      </c>
      <c r="T2200" s="23">
        <f t="shared" si="172"/>
        <v>1</v>
      </c>
      <c r="U2200" s="6">
        <f t="shared" si="173"/>
        <v>111.52</v>
      </c>
      <c r="V2200" s="6">
        <f>tbl_Raw_Data[[#This Row],[Discount_Pct]]*tbl_Raw_Data[[#This Row],[Gross_Amount]]/100</f>
        <v>16.727999999999998</v>
      </c>
      <c r="W2200" s="6">
        <f>tbl_Raw_Data[[#This Row],[Gross_Amount]]-tbl_Raw_Data[[#This Row],[Discount_Amount]]</f>
        <v>94.792000000000002</v>
      </c>
      <c r="X2200" s="6">
        <f>tbl_Raw_Data[[#This Row],[Net_Amount_Before_Tax]]*tbl_Raw_Data[[#This Row],[Tax_Pct]]/100</f>
        <v>11.375039999999998</v>
      </c>
      <c r="Y2200" s="6">
        <f>tbl_Raw_Data[[#This Row],[Net_Amount_Before_Tax]]+tbl_Raw_Data[[#This Row],[Tax_Amount]]</f>
        <v>106.16704</v>
      </c>
      <c r="Z2200" s="6">
        <f t="shared" si="174"/>
        <v>1</v>
      </c>
    </row>
    <row r="2201" spans="1:26" x14ac:dyDescent="0.3">
      <c r="A2201" s="23" t="s">
        <v>3643</v>
      </c>
      <c r="B2201" s="34">
        <v>45677</v>
      </c>
      <c r="C2201" s="23" t="s">
        <v>3644</v>
      </c>
      <c r="D2201" s="23" t="s">
        <v>183</v>
      </c>
      <c r="E2201" s="23" t="s">
        <v>184</v>
      </c>
      <c r="F2201" s="23">
        <v>122009</v>
      </c>
      <c r="G2201" s="23" t="s">
        <v>224</v>
      </c>
      <c r="H2201" s="23" t="s">
        <v>225</v>
      </c>
      <c r="I2201" s="23" t="s">
        <v>147</v>
      </c>
      <c r="J2201" s="23" t="s">
        <v>23</v>
      </c>
      <c r="K2201" s="23" t="s">
        <v>24</v>
      </c>
      <c r="L2201" s="23">
        <v>1</v>
      </c>
      <c r="M2201" s="23">
        <v>54.14</v>
      </c>
      <c r="N2201" s="23">
        <v>5</v>
      </c>
      <c r="O2201" s="23">
        <v>12</v>
      </c>
      <c r="P2201" s="23" t="s">
        <v>43</v>
      </c>
      <c r="Q2201" s="23" t="s">
        <v>34</v>
      </c>
      <c r="R2201" s="23">
        <f t="shared" si="170"/>
        <v>1</v>
      </c>
      <c r="S2201" s="23" t="str">
        <f t="shared" si="171"/>
        <v>ORD102200_20250120_CUST02659_MED015</v>
      </c>
      <c r="T2201" s="23">
        <f t="shared" si="172"/>
        <v>1</v>
      </c>
      <c r="U2201" s="6">
        <f t="shared" si="173"/>
        <v>54.14</v>
      </c>
      <c r="V2201" s="6">
        <f>tbl_Raw_Data[[#This Row],[Discount_Pct]]*tbl_Raw_Data[[#This Row],[Gross_Amount]]/100</f>
        <v>2.7069999999999999</v>
      </c>
      <c r="W2201" s="6">
        <f>tbl_Raw_Data[[#This Row],[Gross_Amount]]-tbl_Raw_Data[[#This Row],[Discount_Amount]]</f>
        <v>51.433</v>
      </c>
      <c r="X2201" s="6">
        <f>tbl_Raw_Data[[#This Row],[Net_Amount_Before_Tax]]*tbl_Raw_Data[[#This Row],[Tax_Pct]]/100</f>
        <v>6.1719600000000003</v>
      </c>
      <c r="Y2201" s="6">
        <f>tbl_Raw_Data[[#This Row],[Net_Amount_Before_Tax]]+tbl_Raw_Data[[#This Row],[Tax_Amount]]</f>
        <v>57.604959999999998</v>
      </c>
      <c r="Z2201" s="6">
        <f t="shared" si="174"/>
        <v>1</v>
      </c>
    </row>
    <row r="2202" spans="1:26" x14ac:dyDescent="0.3">
      <c r="A2202" s="23" t="s">
        <v>3643</v>
      </c>
      <c r="B2202" s="34">
        <v>45655</v>
      </c>
      <c r="C2202" s="23" t="s">
        <v>756</v>
      </c>
      <c r="D2202" s="23" t="s">
        <v>100</v>
      </c>
      <c r="E2202" s="23" t="s">
        <v>101</v>
      </c>
      <c r="F2202" s="23">
        <v>201305</v>
      </c>
      <c r="G2202" s="23" t="s">
        <v>256</v>
      </c>
      <c r="H2202" s="23" t="s">
        <v>257</v>
      </c>
      <c r="I2202" s="23" t="s">
        <v>22</v>
      </c>
      <c r="J2202" s="23" t="s">
        <v>258</v>
      </c>
      <c r="K2202" s="23" t="s">
        <v>57</v>
      </c>
      <c r="L2202" s="23">
        <v>2</v>
      </c>
      <c r="M2202" s="23">
        <v>66</v>
      </c>
      <c r="N2202" s="23">
        <v>0</v>
      </c>
      <c r="O2202" s="23">
        <v>12</v>
      </c>
      <c r="P2202" s="23" t="s">
        <v>65</v>
      </c>
      <c r="Q2202" s="23" t="s">
        <v>34</v>
      </c>
      <c r="R2202" s="23">
        <f t="shared" si="170"/>
        <v>1</v>
      </c>
      <c r="S2202" s="23" t="str">
        <f t="shared" si="171"/>
        <v>ORD102200_20241229_CUST00911_MED025</v>
      </c>
      <c r="T2202" s="23">
        <f t="shared" si="172"/>
        <v>1</v>
      </c>
      <c r="U2202" s="6">
        <f t="shared" si="173"/>
        <v>132</v>
      </c>
      <c r="V2202" s="6">
        <f>tbl_Raw_Data[[#This Row],[Discount_Pct]]*tbl_Raw_Data[[#This Row],[Gross_Amount]]/100</f>
        <v>0</v>
      </c>
      <c r="W2202" s="6">
        <f>tbl_Raw_Data[[#This Row],[Gross_Amount]]-tbl_Raw_Data[[#This Row],[Discount_Amount]]</f>
        <v>132</v>
      </c>
      <c r="X2202" s="6">
        <f>tbl_Raw_Data[[#This Row],[Net_Amount_Before_Tax]]*tbl_Raw_Data[[#This Row],[Tax_Pct]]/100</f>
        <v>15.84</v>
      </c>
      <c r="Y2202" s="6">
        <f>tbl_Raw_Data[[#This Row],[Net_Amount_Before_Tax]]+tbl_Raw_Data[[#This Row],[Tax_Amount]]</f>
        <v>147.84</v>
      </c>
      <c r="Z2202" s="6">
        <f t="shared" si="174"/>
        <v>3</v>
      </c>
    </row>
    <row r="2203" spans="1:26" x14ac:dyDescent="0.3">
      <c r="A2203" s="23" t="s">
        <v>3645</v>
      </c>
      <c r="B2203" s="34">
        <v>45540</v>
      </c>
      <c r="C2203" s="23" t="s">
        <v>413</v>
      </c>
      <c r="D2203" s="23" t="s">
        <v>37</v>
      </c>
      <c r="E2203" s="23" t="s">
        <v>38</v>
      </c>
      <c r="F2203" s="23">
        <v>452001</v>
      </c>
      <c r="G2203" s="23" t="s">
        <v>82</v>
      </c>
      <c r="H2203" s="23" t="s">
        <v>83</v>
      </c>
      <c r="I2203" s="23" t="s">
        <v>84</v>
      </c>
      <c r="J2203" s="23" t="s">
        <v>85</v>
      </c>
      <c r="K2203" s="23" t="s">
        <v>24</v>
      </c>
      <c r="L2203" s="23">
        <v>1</v>
      </c>
      <c r="M2203" s="23">
        <v>333.93</v>
      </c>
      <c r="N2203" s="23">
        <v>5</v>
      </c>
      <c r="O2203" s="23">
        <v>5</v>
      </c>
      <c r="P2203" s="23" t="s">
        <v>65</v>
      </c>
      <c r="Q2203" s="23" t="s">
        <v>90</v>
      </c>
      <c r="R2203" s="23">
        <f t="shared" si="170"/>
        <v>1</v>
      </c>
      <c r="S2203" s="23" t="str">
        <f t="shared" si="171"/>
        <v>ORD102202_20240905_CUST01639_MED023</v>
      </c>
      <c r="T2203" s="23">
        <f t="shared" si="172"/>
        <v>1</v>
      </c>
      <c r="U2203" s="6">
        <f t="shared" si="173"/>
        <v>333.93</v>
      </c>
      <c r="V2203" s="6">
        <f>tbl_Raw_Data[[#This Row],[Discount_Pct]]*tbl_Raw_Data[[#This Row],[Gross_Amount]]/100</f>
        <v>16.6965</v>
      </c>
      <c r="W2203" s="6">
        <f>tbl_Raw_Data[[#This Row],[Gross_Amount]]-tbl_Raw_Data[[#This Row],[Discount_Amount]]</f>
        <v>317.23349999999999</v>
      </c>
      <c r="X2203" s="6">
        <f>tbl_Raw_Data[[#This Row],[Net_Amount_Before_Tax]]*tbl_Raw_Data[[#This Row],[Tax_Pct]]/100</f>
        <v>15.861675</v>
      </c>
      <c r="Y2203" s="6">
        <f>tbl_Raw_Data[[#This Row],[Net_Amount_Before_Tax]]+tbl_Raw_Data[[#This Row],[Tax_Amount]]</f>
        <v>333.09517499999998</v>
      </c>
      <c r="Z2203" s="6">
        <f t="shared" si="174"/>
        <v>2</v>
      </c>
    </row>
    <row r="2204" spans="1:26" x14ac:dyDescent="0.3">
      <c r="A2204" s="23" t="s">
        <v>3646</v>
      </c>
      <c r="B2204" s="34">
        <v>45546</v>
      </c>
      <c r="C2204" s="23" t="s">
        <v>2018</v>
      </c>
      <c r="D2204" s="23" t="s">
        <v>46</v>
      </c>
      <c r="E2204" s="23" t="s">
        <v>47</v>
      </c>
      <c r="F2204" s="23">
        <v>411014</v>
      </c>
      <c r="G2204" s="23" t="s">
        <v>185</v>
      </c>
      <c r="H2204" s="23" t="s">
        <v>186</v>
      </c>
      <c r="I2204" s="23" t="s">
        <v>76</v>
      </c>
      <c r="J2204" s="23" t="s">
        <v>187</v>
      </c>
      <c r="K2204" s="23" t="s">
        <v>57</v>
      </c>
      <c r="L2204" s="23">
        <v>4</v>
      </c>
      <c r="M2204" s="23">
        <v>86.95</v>
      </c>
      <c r="N2204" s="23">
        <v>0</v>
      </c>
      <c r="O2204" s="23">
        <v>5</v>
      </c>
      <c r="P2204" s="23" t="s">
        <v>43</v>
      </c>
      <c r="Q2204" s="23" t="s">
        <v>26</v>
      </c>
      <c r="R2204" s="23">
        <f t="shared" si="170"/>
        <v>1</v>
      </c>
      <c r="S2204" s="23" t="str">
        <f t="shared" si="171"/>
        <v>ORD102203_20240911_CUST02121_MED009</v>
      </c>
      <c r="T2204" s="23">
        <f t="shared" si="172"/>
        <v>1</v>
      </c>
      <c r="U2204" s="6">
        <f t="shared" si="173"/>
        <v>347.8</v>
      </c>
      <c r="V2204" s="6">
        <f>tbl_Raw_Data[[#This Row],[Discount_Pct]]*tbl_Raw_Data[[#This Row],[Gross_Amount]]/100</f>
        <v>0</v>
      </c>
      <c r="W2204" s="6">
        <f>tbl_Raw_Data[[#This Row],[Gross_Amount]]-tbl_Raw_Data[[#This Row],[Discount_Amount]]</f>
        <v>347.8</v>
      </c>
      <c r="X2204" s="6">
        <f>tbl_Raw_Data[[#This Row],[Net_Amount_Before_Tax]]*tbl_Raw_Data[[#This Row],[Tax_Pct]]/100</f>
        <v>17.39</v>
      </c>
      <c r="Y2204" s="6">
        <f>tbl_Raw_Data[[#This Row],[Net_Amount_Before_Tax]]+tbl_Raw_Data[[#This Row],[Tax_Amount]]</f>
        <v>365.19</v>
      </c>
      <c r="Z2204" s="6">
        <f t="shared" si="174"/>
        <v>2</v>
      </c>
    </row>
    <row r="2205" spans="1:26" x14ac:dyDescent="0.3">
      <c r="A2205" s="23" t="s">
        <v>3646</v>
      </c>
      <c r="B2205" s="34">
        <v>45704</v>
      </c>
      <c r="C2205" s="23" t="s">
        <v>3647</v>
      </c>
      <c r="D2205" s="23" t="s">
        <v>142</v>
      </c>
      <c r="E2205" s="23" t="s">
        <v>81</v>
      </c>
      <c r="F2205" s="23">
        <v>380001</v>
      </c>
      <c r="G2205" s="23" t="s">
        <v>53</v>
      </c>
      <c r="H2205" s="23" t="s">
        <v>54</v>
      </c>
      <c r="I2205" s="23" t="s">
        <v>55</v>
      </c>
      <c r="J2205" s="23" t="s">
        <v>56</v>
      </c>
      <c r="K2205" s="23" t="s">
        <v>57</v>
      </c>
      <c r="L2205" s="23">
        <v>3</v>
      </c>
      <c r="M2205" s="23">
        <v>62.81</v>
      </c>
      <c r="N2205" s="23">
        <v>5</v>
      </c>
      <c r="O2205" s="23">
        <v>12</v>
      </c>
      <c r="P2205" s="23" t="s">
        <v>43</v>
      </c>
      <c r="Q2205" s="23" t="s">
        <v>44</v>
      </c>
      <c r="R2205" s="23">
        <f t="shared" si="170"/>
        <v>1</v>
      </c>
      <c r="S2205" s="23" t="str">
        <f t="shared" si="171"/>
        <v>ORD102203_20250216_CUST03305_MED020</v>
      </c>
      <c r="T2205" s="23">
        <f t="shared" si="172"/>
        <v>1</v>
      </c>
      <c r="U2205" s="6">
        <f t="shared" si="173"/>
        <v>188.43</v>
      </c>
      <c r="V2205" s="6">
        <f>tbl_Raw_Data[[#This Row],[Discount_Pct]]*tbl_Raw_Data[[#This Row],[Gross_Amount]]/100</f>
        <v>9.4215000000000018</v>
      </c>
      <c r="W2205" s="6">
        <f>tbl_Raw_Data[[#This Row],[Gross_Amount]]-tbl_Raw_Data[[#This Row],[Discount_Amount]]</f>
        <v>179.0085</v>
      </c>
      <c r="X2205" s="6">
        <f>tbl_Raw_Data[[#This Row],[Net_Amount_Before_Tax]]*tbl_Raw_Data[[#This Row],[Tax_Pct]]/100</f>
        <v>21.481019999999997</v>
      </c>
      <c r="Y2205" s="6">
        <f>tbl_Raw_Data[[#This Row],[Net_Amount_Before_Tax]]+tbl_Raw_Data[[#This Row],[Tax_Amount]]</f>
        <v>200.48952</v>
      </c>
      <c r="Z2205" s="6">
        <f t="shared" si="174"/>
        <v>0</v>
      </c>
    </row>
    <row r="2206" spans="1:26" x14ac:dyDescent="0.3">
      <c r="A2206" s="23" t="s">
        <v>3648</v>
      </c>
      <c r="B2206" s="34">
        <v>45872</v>
      </c>
      <c r="C2206" s="23" t="s">
        <v>567</v>
      </c>
      <c r="D2206" s="23" t="s">
        <v>142</v>
      </c>
      <c r="E2206" s="23" t="s">
        <v>81</v>
      </c>
      <c r="F2206" s="23">
        <v>380001</v>
      </c>
      <c r="G2206" s="23" t="s">
        <v>283</v>
      </c>
      <c r="H2206" s="23" t="s">
        <v>284</v>
      </c>
      <c r="I2206" s="23" t="s">
        <v>104</v>
      </c>
      <c r="J2206" s="23" t="s">
        <v>42</v>
      </c>
      <c r="K2206" s="23" t="s">
        <v>57</v>
      </c>
      <c r="L2206" s="23">
        <v>3</v>
      </c>
      <c r="M2206" s="23">
        <v>302.08999999999997</v>
      </c>
      <c r="N2206" s="23">
        <v>0</v>
      </c>
      <c r="O2206" s="23">
        <v>18</v>
      </c>
      <c r="P2206" s="23" t="s">
        <v>65</v>
      </c>
      <c r="Q2206" s="23" t="s">
        <v>34</v>
      </c>
      <c r="R2206" s="23">
        <f t="shared" si="170"/>
        <v>1</v>
      </c>
      <c r="S2206" s="23" t="str">
        <f t="shared" si="171"/>
        <v>ORD102205_20250803_CUST03345_MED030</v>
      </c>
      <c r="T2206" s="23">
        <f t="shared" si="172"/>
        <v>1</v>
      </c>
      <c r="U2206" s="6">
        <f t="shared" si="173"/>
        <v>906.27</v>
      </c>
      <c r="V2206" s="6">
        <f>tbl_Raw_Data[[#This Row],[Discount_Pct]]*tbl_Raw_Data[[#This Row],[Gross_Amount]]/100</f>
        <v>0</v>
      </c>
      <c r="W2206" s="6">
        <f>tbl_Raw_Data[[#This Row],[Gross_Amount]]-tbl_Raw_Data[[#This Row],[Discount_Amount]]</f>
        <v>906.27</v>
      </c>
      <c r="X2206" s="6">
        <f>tbl_Raw_Data[[#This Row],[Net_Amount_Before_Tax]]*tbl_Raw_Data[[#This Row],[Tax_Pct]]/100</f>
        <v>163.12860000000001</v>
      </c>
      <c r="Y2206" s="6">
        <f>tbl_Raw_Data[[#This Row],[Net_Amount_Before_Tax]]+tbl_Raw_Data[[#This Row],[Tax_Amount]]</f>
        <v>1069.3986</v>
      </c>
      <c r="Z2206" s="6">
        <f t="shared" si="174"/>
        <v>3</v>
      </c>
    </row>
    <row r="2207" spans="1:26" x14ac:dyDescent="0.3">
      <c r="A2207" s="23" t="s">
        <v>3649</v>
      </c>
      <c r="B2207" s="34">
        <v>45688</v>
      </c>
      <c r="C2207" s="23" t="s">
        <v>2350</v>
      </c>
      <c r="D2207" s="23" t="s">
        <v>92</v>
      </c>
      <c r="E2207" s="23" t="s">
        <v>93</v>
      </c>
      <c r="F2207" s="23">
        <v>560001</v>
      </c>
      <c r="G2207" s="23" t="s">
        <v>160</v>
      </c>
      <c r="H2207" s="23" t="s">
        <v>161</v>
      </c>
      <c r="I2207" s="23" t="s">
        <v>50</v>
      </c>
      <c r="J2207" s="23" t="s">
        <v>23</v>
      </c>
      <c r="K2207" s="23" t="s">
        <v>24</v>
      </c>
      <c r="L2207" s="23">
        <v>2</v>
      </c>
      <c r="M2207" s="23">
        <v>132.63999999999999</v>
      </c>
      <c r="N2207" s="23">
        <v>5</v>
      </c>
      <c r="O2207" s="23">
        <v>12</v>
      </c>
      <c r="P2207" s="23" t="s">
        <v>33</v>
      </c>
      <c r="Q2207" s="23" t="s">
        <v>26</v>
      </c>
      <c r="R2207" s="23">
        <f t="shared" si="170"/>
        <v>1</v>
      </c>
      <c r="S2207" s="23" t="str">
        <f t="shared" si="171"/>
        <v>ORD102206_20250131_CUST00756_MED014</v>
      </c>
      <c r="T2207" s="23">
        <f t="shared" si="172"/>
        <v>1</v>
      </c>
      <c r="U2207" s="6">
        <f t="shared" si="173"/>
        <v>265.27999999999997</v>
      </c>
      <c r="V2207" s="6">
        <f>tbl_Raw_Data[[#This Row],[Discount_Pct]]*tbl_Raw_Data[[#This Row],[Gross_Amount]]/100</f>
        <v>13.263999999999999</v>
      </c>
      <c r="W2207" s="6">
        <f>tbl_Raw_Data[[#This Row],[Gross_Amount]]-tbl_Raw_Data[[#This Row],[Discount_Amount]]</f>
        <v>252.01599999999996</v>
      </c>
      <c r="X2207" s="6">
        <f>tbl_Raw_Data[[#This Row],[Net_Amount_Before_Tax]]*tbl_Raw_Data[[#This Row],[Tax_Pct]]/100</f>
        <v>30.241919999999997</v>
      </c>
      <c r="Y2207" s="6">
        <f>tbl_Raw_Data[[#This Row],[Net_Amount_Before_Tax]]+tbl_Raw_Data[[#This Row],[Tax_Amount]]</f>
        <v>282.25791999999996</v>
      </c>
      <c r="Z2207" s="6">
        <f t="shared" si="174"/>
        <v>2</v>
      </c>
    </row>
    <row r="2208" spans="1:26" x14ac:dyDescent="0.3">
      <c r="A2208" s="23" t="s">
        <v>3650</v>
      </c>
      <c r="B2208" s="34">
        <v>45645</v>
      </c>
      <c r="C2208" s="23" t="s">
        <v>2343</v>
      </c>
      <c r="D2208" s="23" t="s">
        <v>123</v>
      </c>
      <c r="E2208" s="23" t="s">
        <v>101</v>
      </c>
      <c r="F2208" s="23">
        <v>226024</v>
      </c>
      <c r="G2208" s="23" t="s">
        <v>233</v>
      </c>
      <c r="H2208" s="23" t="s">
        <v>234</v>
      </c>
      <c r="I2208" s="23" t="s">
        <v>104</v>
      </c>
      <c r="J2208" s="23" t="s">
        <v>42</v>
      </c>
      <c r="K2208" s="23" t="s">
        <v>24</v>
      </c>
      <c r="L2208" s="23">
        <v>4</v>
      </c>
      <c r="M2208" s="23">
        <v>170.39</v>
      </c>
      <c r="N2208" s="23">
        <v>10</v>
      </c>
      <c r="O2208" s="23">
        <v>5</v>
      </c>
      <c r="P2208" s="23" t="s">
        <v>58</v>
      </c>
      <c r="Q2208" s="23" t="s">
        <v>34</v>
      </c>
      <c r="R2208" s="23">
        <f t="shared" si="170"/>
        <v>1</v>
      </c>
      <c r="S2208" s="23" t="str">
        <f t="shared" si="171"/>
        <v>ORD102207_20241219_CUST01545_MED019</v>
      </c>
      <c r="T2208" s="23">
        <f t="shared" si="172"/>
        <v>1</v>
      </c>
      <c r="U2208" s="6">
        <f t="shared" si="173"/>
        <v>681.56</v>
      </c>
      <c r="V2208" s="6">
        <f>tbl_Raw_Data[[#This Row],[Discount_Pct]]*tbl_Raw_Data[[#This Row],[Gross_Amount]]/100</f>
        <v>68.155999999999992</v>
      </c>
      <c r="W2208" s="6">
        <f>tbl_Raw_Data[[#This Row],[Gross_Amount]]-tbl_Raw_Data[[#This Row],[Discount_Amount]]</f>
        <v>613.404</v>
      </c>
      <c r="X2208" s="6">
        <f>tbl_Raw_Data[[#This Row],[Net_Amount_Before_Tax]]*tbl_Raw_Data[[#This Row],[Tax_Pct]]/100</f>
        <v>30.670200000000001</v>
      </c>
      <c r="Y2208" s="6">
        <f>tbl_Raw_Data[[#This Row],[Net_Amount_Before_Tax]]+tbl_Raw_Data[[#This Row],[Tax_Amount]]</f>
        <v>644.07420000000002</v>
      </c>
      <c r="Z2208" s="6">
        <f t="shared" si="174"/>
        <v>2</v>
      </c>
    </row>
    <row r="2209" spans="1:26" x14ac:dyDescent="0.3">
      <c r="A2209" s="23" t="s">
        <v>3651</v>
      </c>
      <c r="B2209" s="34">
        <v>45858</v>
      </c>
      <c r="C2209" s="23" t="s">
        <v>3652</v>
      </c>
      <c r="D2209" s="23" t="s">
        <v>142</v>
      </c>
      <c r="E2209" s="23" t="s">
        <v>81</v>
      </c>
      <c r="F2209" s="23">
        <v>380058</v>
      </c>
      <c r="G2209" s="23" t="s">
        <v>48</v>
      </c>
      <c r="H2209" s="23" t="s">
        <v>49</v>
      </c>
      <c r="I2209" s="23" t="s">
        <v>50</v>
      </c>
      <c r="J2209" s="23" t="s">
        <v>23</v>
      </c>
      <c r="K2209" s="23" t="s">
        <v>24</v>
      </c>
      <c r="L2209" s="23">
        <v>5</v>
      </c>
      <c r="M2209" s="23">
        <v>113.31</v>
      </c>
      <c r="N2209" s="23">
        <v>5</v>
      </c>
      <c r="O2209" s="23">
        <v>12</v>
      </c>
      <c r="P2209" s="23" t="s">
        <v>89</v>
      </c>
      <c r="Q2209" s="23" t="s">
        <v>34</v>
      </c>
      <c r="R2209" s="23">
        <f t="shared" si="170"/>
        <v>1</v>
      </c>
      <c r="S2209" s="23" t="str">
        <f t="shared" si="171"/>
        <v>ORD102208_20250720_CUST03010_MED028</v>
      </c>
      <c r="T2209" s="23">
        <f t="shared" si="172"/>
        <v>1</v>
      </c>
      <c r="U2209" s="6">
        <f t="shared" si="173"/>
        <v>566.54999999999995</v>
      </c>
      <c r="V2209" s="6">
        <f>tbl_Raw_Data[[#This Row],[Discount_Pct]]*tbl_Raw_Data[[#This Row],[Gross_Amount]]/100</f>
        <v>28.327500000000001</v>
      </c>
      <c r="W2209" s="6">
        <f>tbl_Raw_Data[[#This Row],[Gross_Amount]]-tbl_Raw_Data[[#This Row],[Discount_Amount]]</f>
        <v>538.22249999999997</v>
      </c>
      <c r="X2209" s="6">
        <f>tbl_Raw_Data[[#This Row],[Net_Amount_Before_Tax]]*tbl_Raw_Data[[#This Row],[Tax_Pct]]/100</f>
        <v>64.586700000000008</v>
      </c>
      <c r="Y2209" s="6">
        <f>tbl_Raw_Data[[#This Row],[Net_Amount_Before_Tax]]+tbl_Raw_Data[[#This Row],[Tax_Amount]]</f>
        <v>602.80919999999992</v>
      </c>
      <c r="Z2209" s="6">
        <f t="shared" si="174"/>
        <v>2</v>
      </c>
    </row>
    <row r="2210" spans="1:26" x14ac:dyDescent="0.3">
      <c r="A2210" s="23" t="s">
        <v>3653</v>
      </c>
      <c r="B2210" s="34">
        <v>45736</v>
      </c>
      <c r="C2210" s="23" t="s">
        <v>3585</v>
      </c>
      <c r="D2210" s="23" t="s">
        <v>87</v>
      </c>
      <c r="E2210" s="23" t="s">
        <v>88</v>
      </c>
      <c r="F2210" s="23">
        <v>600100</v>
      </c>
      <c r="G2210" s="23" t="s">
        <v>61</v>
      </c>
      <c r="H2210" s="23" t="s">
        <v>62</v>
      </c>
      <c r="I2210" s="23" t="s">
        <v>63</v>
      </c>
      <c r="J2210" s="23" t="s">
        <v>64</v>
      </c>
      <c r="K2210" s="23" t="s">
        <v>57</v>
      </c>
      <c r="L2210" s="23">
        <v>1</v>
      </c>
      <c r="M2210" s="23">
        <v>112.4</v>
      </c>
      <c r="N2210" s="23">
        <v>0</v>
      </c>
      <c r="O2210" s="23">
        <v>5</v>
      </c>
      <c r="P2210" s="23" t="s">
        <v>43</v>
      </c>
      <c r="Q2210" s="23" t="s">
        <v>34</v>
      </c>
      <c r="R2210" s="23">
        <f t="shared" si="170"/>
        <v>1</v>
      </c>
      <c r="S2210" s="23" t="str">
        <f t="shared" si="171"/>
        <v>ORD102209_20250320_CUST00051_MED004</v>
      </c>
      <c r="T2210" s="23">
        <f t="shared" si="172"/>
        <v>1</v>
      </c>
      <c r="U2210" s="6">
        <f t="shared" si="173"/>
        <v>112.4</v>
      </c>
      <c r="V2210" s="6">
        <f>tbl_Raw_Data[[#This Row],[Discount_Pct]]*tbl_Raw_Data[[#This Row],[Gross_Amount]]/100</f>
        <v>0</v>
      </c>
      <c r="W2210" s="6">
        <f>tbl_Raw_Data[[#This Row],[Gross_Amount]]-tbl_Raw_Data[[#This Row],[Discount_Amount]]</f>
        <v>112.4</v>
      </c>
      <c r="X2210" s="6">
        <f>tbl_Raw_Data[[#This Row],[Net_Amount_Before_Tax]]*tbl_Raw_Data[[#This Row],[Tax_Pct]]/100</f>
        <v>5.62</v>
      </c>
      <c r="Y2210" s="6">
        <f>tbl_Raw_Data[[#This Row],[Net_Amount_Before_Tax]]+tbl_Raw_Data[[#This Row],[Tax_Amount]]</f>
        <v>118.02000000000001</v>
      </c>
      <c r="Z2210" s="6">
        <f t="shared" si="174"/>
        <v>2</v>
      </c>
    </row>
    <row r="2211" spans="1:26" x14ac:dyDescent="0.3">
      <c r="A2211" s="23" t="s">
        <v>3654</v>
      </c>
      <c r="B2211" s="34">
        <v>45909</v>
      </c>
      <c r="C2211" s="23" t="s">
        <v>3655</v>
      </c>
      <c r="D2211" s="23" t="s">
        <v>100</v>
      </c>
      <c r="E2211" s="23" t="s">
        <v>101</v>
      </c>
      <c r="F2211" s="23">
        <v>201305</v>
      </c>
      <c r="G2211" s="23" t="s">
        <v>132</v>
      </c>
      <c r="H2211" s="23" t="s">
        <v>133</v>
      </c>
      <c r="I2211" s="23" t="s">
        <v>134</v>
      </c>
      <c r="J2211" s="23" t="s">
        <v>135</v>
      </c>
      <c r="K2211" s="23" t="s">
        <v>57</v>
      </c>
      <c r="L2211" s="23">
        <v>5</v>
      </c>
      <c r="M2211" s="23">
        <v>78.14</v>
      </c>
      <c r="N2211" s="23">
        <v>0</v>
      </c>
      <c r="O2211" s="23">
        <v>5</v>
      </c>
      <c r="P2211" s="23" t="s">
        <v>25</v>
      </c>
      <c r="Q2211" s="23" t="s">
        <v>34</v>
      </c>
      <c r="R2211" s="23">
        <f t="shared" si="170"/>
        <v>1</v>
      </c>
      <c r="S2211" s="23" t="str">
        <f t="shared" si="171"/>
        <v>ORD102210_20250909_CUST02163_MED007</v>
      </c>
      <c r="T2211" s="23">
        <f t="shared" si="172"/>
        <v>1</v>
      </c>
      <c r="U2211" s="6">
        <f t="shared" si="173"/>
        <v>390.7</v>
      </c>
      <c r="V2211" s="6">
        <f>tbl_Raw_Data[[#This Row],[Discount_Pct]]*tbl_Raw_Data[[#This Row],[Gross_Amount]]/100</f>
        <v>0</v>
      </c>
      <c r="W2211" s="6">
        <f>tbl_Raw_Data[[#This Row],[Gross_Amount]]-tbl_Raw_Data[[#This Row],[Discount_Amount]]</f>
        <v>390.7</v>
      </c>
      <c r="X2211" s="6">
        <f>tbl_Raw_Data[[#This Row],[Net_Amount_Before_Tax]]*tbl_Raw_Data[[#This Row],[Tax_Pct]]/100</f>
        <v>19.535</v>
      </c>
      <c r="Y2211" s="6">
        <f>tbl_Raw_Data[[#This Row],[Net_Amount_Before_Tax]]+tbl_Raw_Data[[#This Row],[Tax_Amount]]</f>
        <v>410.23500000000001</v>
      </c>
      <c r="Z2211" s="6">
        <f t="shared" si="174"/>
        <v>1</v>
      </c>
    </row>
    <row r="2212" spans="1:26" x14ac:dyDescent="0.3">
      <c r="A2212" s="23" t="s">
        <v>3654</v>
      </c>
      <c r="B2212" s="34">
        <v>45360</v>
      </c>
      <c r="C2212" s="23" t="s">
        <v>3656</v>
      </c>
      <c r="D2212" s="23" t="s">
        <v>87</v>
      </c>
      <c r="E2212" s="23" t="s">
        <v>88</v>
      </c>
      <c r="F2212" s="23">
        <v>600018</v>
      </c>
      <c r="G2212" s="23" t="s">
        <v>192</v>
      </c>
      <c r="H2212" s="23" t="s">
        <v>193</v>
      </c>
      <c r="I2212" s="23" t="s">
        <v>41</v>
      </c>
      <c r="J2212" s="23" t="s">
        <v>194</v>
      </c>
      <c r="K2212" s="23" t="s">
        <v>24</v>
      </c>
      <c r="L2212" s="23">
        <v>2</v>
      </c>
      <c r="M2212" s="23">
        <v>33.85</v>
      </c>
      <c r="N2212" s="23">
        <v>5</v>
      </c>
      <c r="O2212" s="23">
        <v>12</v>
      </c>
      <c r="P2212" s="23" t="s">
        <v>89</v>
      </c>
      <c r="Q2212" s="23" t="s">
        <v>34</v>
      </c>
      <c r="R2212" s="23">
        <f t="shared" si="170"/>
        <v>1</v>
      </c>
      <c r="S2212" s="23" t="str">
        <f t="shared" si="171"/>
        <v>ORD102210_20240309_CUST01187_MED002</v>
      </c>
      <c r="T2212" s="23">
        <f t="shared" si="172"/>
        <v>1</v>
      </c>
      <c r="U2212" s="6">
        <f t="shared" si="173"/>
        <v>67.7</v>
      </c>
      <c r="V2212" s="6">
        <f>tbl_Raw_Data[[#This Row],[Discount_Pct]]*tbl_Raw_Data[[#This Row],[Gross_Amount]]/100</f>
        <v>3.3849999999999998</v>
      </c>
      <c r="W2212" s="6">
        <f>tbl_Raw_Data[[#This Row],[Gross_Amount]]-tbl_Raw_Data[[#This Row],[Discount_Amount]]</f>
        <v>64.314999999999998</v>
      </c>
      <c r="X2212" s="6">
        <f>tbl_Raw_Data[[#This Row],[Net_Amount_Before_Tax]]*tbl_Raw_Data[[#This Row],[Tax_Pct]]/100</f>
        <v>7.7177999999999995</v>
      </c>
      <c r="Y2212" s="6">
        <f>tbl_Raw_Data[[#This Row],[Net_Amount_Before_Tax]]+tbl_Raw_Data[[#This Row],[Tax_Amount]]</f>
        <v>72.032799999999995</v>
      </c>
      <c r="Z2212" s="6">
        <f t="shared" si="174"/>
        <v>4</v>
      </c>
    </row>
    <row r="2213" spans="1:26" x14ac:dyDescent="0.3">
      <c r="A2213" s="23" t="s">
        <v>3657</v>
      </c>
      <c r="B2213" s="34">
        <v>45604</v>
      </c>
      <c r="C2213" s="23" t="s">
        <v>3658</v>
      </c>
      <c r="D2213" s="23" t="s">
        <v>52</v>
      </c>
      <c r="E2213" s="23" t="s">
        <v>52</v>
      </c>
      <c r="F2213" s="23">
        <v>160001</v>
      </c>
      <c r="G2213" s="23" t="s">
        <v>229</v>
      </c>
      <c r="H2213" s="23" t="s">
        <v>230</v>
      </c>
      <c r="I2213" s="23" t="s">
        <v>84</v>
      </c>
      <c r="J2213" s="23" t="s">
        <v>140</v>
      </c>
      <c r="K2213" s="23" t="s">
        <v>24</v>
      </c>
      <c r="L2213" s="23">
        <v>1</v>
      </c>
      <c r="M2213" s="23">
        <v>155.59</v>
      </c>
      <c r="N2213" s="23">
        <v>5</v>
      </c>
      <c r="O2213" s="23">
        <v>12</v>
      </c>
      <c r="P2213" s="23" t="s">
        <v>43</v>
      </c>
      <c r="Q2213" s="23" t="s">
        <v>34</v>
      </c>
      <c r="R2213" s="23">
        <f t="shared" si="170"/>
        <v>1</v>
      </c>
      <c r="S2213" s="23" t="str">
        <f t="shared" si="171"/>
        <v>ORD102212_20241108_CUST03036_MED022</v>
      </c>
      <c r="T2213" s="23">
        <f t="shared" si="172"/>
        <v>1</v>
      </c>
      <c r="U2213" s="6">
        <f t="shared" si="173"/>
        <v>155.59</v>
      </c>
      <c r="V2213" s="6">
        <f>tbl_Raw_Data[[#This Row],[Discount_Pct]]*tbl_Raw_Data[[#This Row],[Gross_Amount]]/100</f>
        <v>7.7795000000000005</v>
      </c>
      <c r="W2213" s="6">
        <f>tbl_Raw_Data[[#This Row],[Gross_Amount]]-tbl_Raw_Data[[#This Row],[Discount_Amount]]</f>
        <v>147.81049999999999</v>
      </c>
      <c r="X2213" s="6">
        <f>tbl_Raw_Data[[#This Row],[Net_Amount_Before_Tax]]*tbl_Raw_Data[[#This Row],[Tax_Pct]]/100</f>
        <v>17.737259999999999</v>
      </c>
      <c r="Y2213" s="6">
        <f>tbl_Raw_Data[[#This Row],[Net_Amount_Before_Tax]]+tbl_Raw_Data[[#This Row],[Tax_Amount]]</f>
        <v>165.54775999999998</v>
      </c>
      <c r="Z2213" s="6">
        <f t="shared" si="174"/>
        <v>1</v>
      </c>
    </row>
    <row r="2214" spans="1:26" x14ac:dyDescent="0.3">
      <c r="A2214" s="23" t="s">
        <v>3657</v>
      </c>
      <c r="B2214" s="34">
        <v>45501</v>
      </c>
      <c r="C2214" s="23" t="s">
        <v>3659</v>
      </c>
      <c r="D2214" s="23" t="s">
        <v>183</v>
      </c>
      <c r="E2214" s="23" t="s">
        <v>184</v>
      </c>
      <c r="F2214" s="23">
        <v>122016</v>
      </c>
      <c r="G2214" s="23" t="s">
        <v>233</v>
      </c>
      <c r="H2214" s="23" t="s">
        <v>234</v>
      </c>
      <c r="I2214" s="23" t="s">
        <v>104</v>
      </c>
      <c r="J2214" s="23" t="s">
        <v>42</v>
      </c>
      <c r="K2214" s="23" t="s">
        <v>24</v>
      </c>
      <c r="L2214" s="23">
        <v>2</v>
      </c>
      <c r="M2214" s="23">
        <v>138.16999999999999</v>
      </c>
      <c r="N2214" s="23">
        <v>10</v>
      </c>
      <c r="O2214" s="23">
        <v>12</v>
      </c>
      <c r="P2214" s="23" t="s">
        <v>43</v>
      </c>
      <c r="Q2214" s="23" t="s">
        <v>34</v>
      </c>
      <c r="R2214" s="23">
        <f t="shared" si="170"/>
        <v>1</v>
      </c>
      <c r="S2214" s="23" t="str">
        <f t="shared" si="171"/>
        <v>ORD102212_20240728_CUST02116_MED019</v>
      </c>
      <c r="T2214" s="23">
        <f t="shared" si="172"/>
        <v>1</v>
      </c>
      <c r="U2214" s="6">
        <f t="shared" si="173"/>
        <v>276.33999999999997</v>
      </c>
      <c r="V2214" s="6">
        <f>tbl_Raw_Data[[#This Row],[Discount_Pct]]*tbl_Raw_Data[[#This Row],[Gross_Amount]]/100</f>
        <v>27.633999999999997</v>
      </c>
      <c r="W2214" s="6">
        <f>tbl_Raw_Data[[#This Row],[Gross_Amount]]-tbl_Raw_Data[[#This Row],[Discount_Amount]]</f>
        <v>248.70599999999999</v>
      </c>
      <c r="X2214" s="6">
        <f>tbl_Raw_Data[[#This Row],[Net_Amount_Before_Tax]]*tbl_Raw_Data[[#This Row],[Tax_Pct]]/100</f>
        <v>29.844719999999999</v>
      </c>
      <c r="Y2214" s="6">
        <f>tbl_Raw_Data[[#This Row],[Net_Amount_Before_Tax]]+tbl_Raw_Data[[#This Row],[Tax_Amount]]</f>
        <v>278.55072000000001</v>
      </c>
      <c r="Z2214" s="6">
        <f t="shared" si="174"/>
        <v>1</v>
      </c>
    </row>
    <row r="2215" spans="1:26" x14ac:dyDescent="0.3">
      <c r="A2215" s="23" t="s">
        <v>3660</v>
      </c>
      <c r="B2215" s="34">
        <v>45845</v>
      </c>
      <c r="C2215" s="23" t="s">
        <v>3661</v>
      </c>
      <c r="D2215" s="23" t="s">
        <v>52</v>
      </c>
      <c r="E2215" s="23" t="s">
        <v>52</v>
      </c>
      <c r="F2215" s="23">
        <v>160017</v>
      </c>
      <c r="G2215" s="23" t="s">
        <v>196</v>
      </c>
      <c r="H2215" s="23" t="s">
        <v>197</v>
      </c>
      <c r="I2215" s="23" t="s">
        <v>32</v>
      </c>
      <c r="J2215" s="23" t="s">
        <v>42</v>
      </c>
      <c r="K2215" s="23" t="s">
        <v>24</v>
      </c>
      <c r="L2215" s="23">
        <v>3</v>
      </c>
      <c r="M2215" s="23">
        <v>24.59</v>
      </c>
      <c r="N2215" s="23">
        <v>0</v>
      </c>
      <c r="O2215" s="23">
        <v>18</v>
      </c>
      <c r="P2215" s="23" t="s">
        <v>65</v>
      </c>
      <c r="Q2215" s="23" t="s">
        <v>34</v>
      </c>
      <c r="R2215" s="23">
        <f t="shared" si="170"/>
        <v>1</v>
      </c>
      <c r="S2215" s="23" t="str">
        <f t="shared" si="171"/>
        <v>ORD102214_20250707_CUST01781_MED011</v>
      </c>
      <c r="T2215" s="23">
        <f t="shared" si="172"/>
        <v>1</v>
      </c>
      <c r="U2215" s="6">
        <f t="shared" si="173"/>
        <v>73.77</v>
      </c>
      <c r="V2215" s="6">
        <f>tbl_Raw_Data[[#This Row],[Discount_Pct]]*tbl_Raw_Data[[#This Row],[Gross_Amount]]/100</f>
        <v>0</v>
      </c>
      <c r="W2215" s="6">
        <f>tbl_Raw_Data[[#This Row],[Gross_Amount]]-tbl_Raw_Data[[#This Row],[Discount_Amount]]</f>
        <v>73.77</v>
      </c>
      <c r="X2215" s="6">
        <f>tbl_Raw_Data[[#This Row],[Net_Amount_Before_Tax]]*tbl_Raw_Data[[#This Row],[Tax_Pct]]/100</f>
        <v>13.278599999999999</v>
      </c>
      <c r="Y2215" s="6">
        <f>tbl_Raw_Data[[#This Row],[Net_Amount_Before_Tax]]+tbl_Raw_Data[[#This Row],[Tax_Amount]]</f>
        <v>87.048599999999993</v>
      </c>
      <c r="Z2215" s="6">
        <f t="shared" si="174"/>
        <v>1</v>
      </c>
    </row>
    <row r="2216" spans="1:26" x14ac:dyDescent="0.3">
      <c r="A2216" s="23" t="s">
        <v>3662</v>
      </c>
      <c r="B2216" s="34">
        <v>46018</v>
      </c>
      <c r="C2216" s="23" t="s">
        <v>3644</v>
      </c>
      <c r="D2216" s="23" t="s">
        <v>92</v>
      </c>
      <c r="E2216" s="23" t="s">
        <v>93</v>
      </c>
      <c r="F2216" s="23">
        <v>560100</v>
      </c>
      <c r="G2216" s="23" t="s">
        <v>192</v>
      </c>
      <c r="H2216" s="23" t="s">
        <v>193</v>
      </c>
      <c r="I2216" s="23" t="s">
        <v>41</v>
      </c>
      <c r="J2216" s="23" t="s">
        <v>194</v>
      </c>
      <c r="K2216" s="23" t="s">
        <v>24</v>
      </c>
      <c r="L2216" s="23">
        <v>2</v>
      </c>
      <c r="M2216" s="23">
        <v>30.18</v>
      </c>
      <c r="N2216" s="23">
        <v>10</v>
      </c>
      <c r="O2216" s="23">
        <v>5</v>
      </c>
      <c r="P2216" s="23" t="s">
        <v>33</v>
      </c>
      <c r="Q2216" s="23" t="s">
        <v>26</v>
      </c>
      <c r="R2216" s="23">
        <f t="shared" si="170"/>
        <v>1</v>
      </c>
      <c r="S2216" s="23" t="str">
        <f t="shared" si="171"/>
        <v>ORD102215_20251227_CUST02659_MED002</v>
      </c>
      <c r="T2216" s="23">
        <f t="shared" si="172"/>
        <v>1</v>
      </c>
      <c r="U2216" s="6">
        <f t="shared" si="173"/>
        <v>60.36</v>
      </c>
      <c r="V2216" s="6">
        <f>tbl_Raw_Data[[#This Row],[Discount_Pct]]*tbl_Raw_Data[[#This Row],[Gross_Amount]]/100</f>
        <v>6.0360000000000005</v>
      </c>
      <c r="W2216" s="6">
        <f>tbl_Raw_Data[[#This Row],[Gross_Amount]]-tbl_Raw_Data[[#This Row],[Discount_Amount]]</f>
        <v>54.323999999999998</v>
      </c>
      <c r="X2216" s="6">
        <f>tbl_Raw_Data[[#This Row],[Net_Amount_Before_Tax]]*tbl_Raw_Data[[#This Row],[Tax_Pct]]/100</f>
        <v>2.7162000000000002</v>
      </c>
      <c r="Y2216" s="6">
        <f>tbl_Raw_Data[[#This Row],[Net_Amount_Before_Tax]]+tbl_Raw_Data[[#This Row],[Tax_Amount]]</f>
        <v>57.040199999999999</v>
      </c>
      <c r="Z2216" s="6">
        <f t="shared" si="174"/>
        <v>1</v>
      </c>
    </row>
    <row r="2217" spans="1:26" x14ac:dyDescent="0.3">
      <c r="A2217" s="23" t="s">
        <v>3663</v>
      </c>
      <c r="B2217" s="34">
        <v>45396</v>
      </c>
      <c r="C2217" s="23" t="s">
        <v>2976</v>
      </c>
      <c r="D2217" s="23" t="s">
        <v>87</v>
      </c>
      <c r="E2217" s="23" t="s">
        <v>88</v>
      </c>
      <c r="F2217" s="23">
        <v>600100</v>
      </c>
      <c r="G2217" s="23" t="s">
        <v>124</v>
      </c>
      <c r="H2217" s="23" t="s">
        <v>125</v>
      </c>
      <c r="I2217" s="23" t="s">
        <v>104</v>
      </c>
      <c r="J2217" s="23" t="s">
        <v>114</v>
      </c>
      <c r="K2217" s="23" t="s">
        <v>24</v>
      </c>
      <c r="L2217" s="23">
        <v>4</v>
      </c>
      <c r="M2217" s="23">
        <v>113.64</v>
      </c>
      <c r="N2217" s="23">
        <v>15</v>
      </c>
      <c r="O2217" s="23">
        <v>12</v>
      </c>
      <c r="P2217" s="23" t="s">
        <v>25</v>
      </c>
      <c r="Q2217" s="23" t="s">
        <v>44</v>
      </c>
      <c r="R2217" s="23">
        <f t="shared" si="170"/>
        <v>1</v>
      </c>
      <c r="S2217" s="23" t="str">
        <f t="shared" si="171"/>
        <v>ORD102216_20240414_CUST02550_MED018</v>
      </c>
      <c r="T2217" s="23">
        <f t="shared" si="172"/>
        <v>1</v>
      </c>
      <c r="U2217" s="6">
        <f t="shared" si="173"/>
        <v>454.56</v>
      </c>
      <c r="V2217" s="6">
        <f>tbl_Raw_Data[[#This Row],[Discount_Pct]]*tbl_Raw_Data[[#This Row],[Gross_Amount]]/100</f>
        <v>68.183999999999997</v>
      </c>
      <c r="W2217" s="6">
        <f>tbl_Raw_Data[[#This Row],[Gross_Amount]]-tbl_Raw_Data[[#This Row],[Discount_Amount]]</f>
        <v>386.37599999999998</v>
      </c>
      <c r="X2217" s="6">
        <f>tbl_Raw_Data[[#This Row],[Net_Amount_Before_Tax]]*tbl_Raw_Data[[#This Row],[Tax_Pct]]/100</f>
        <v>46.365119999999997</v>
      </c>
      <c r="Y2217" s="6">
        <f>tbl_Raw_Data[[#This Row],[Net_Amount_Before_Tax]]+tbl_Raw_Data[[#This Row],[Tax_Amount]]</f>
        <v>432.74111999999997</v>
      </c>
      <c r="Z2217" s="6">
        <f t="shared" si="174"/>
        <v>2</v>
      </c>
    </row>
    <row r="2218" spans="1:26" x14ac:dyDescent="0.3">
      <c r="A2218" s="23" t="s">
        <v>3664</v>
      </c>
      <c r="B2218" s="34">
        <v>45426</v>
      </c>
      <c r="C2218" s="23" t="s">
        <v>3665</v>
      </c>
      <c r="D2218" s="23" t="s">
        <v>159</v>
      </c>
      <c r="E2218" s="23" t="s">
        <v>47</v>
      </c>
      <c r="F2218" s="23">
        <v>400093</v>
      </c>
      <c r="G2218" s="23" t="s">
        <v>145</v>
      </c>
      <c r="H2218" s="23" t="s">
        <v>146</v>
      </c>
      <c r="I2218" s="23" t="s">
        <v>147</v>
      </c>
      <c r="J2218" s="23" t="s">
        <v>148</v>
      </c>
      <c r="K2218" s="23" t="s">
        <v>24</v>
      </c>
      <c r="L2218" s="23">
        <v>2</v>
      </c>
      <c r="M2218" s="23">
        <v>99.37</v>
      </c>
      <c r="N2218" s="23">
        <v>15</v>
      </c>
      <c r="O2218" s="23">
        <v>12</v>
      </c>
      <c r="P2218" s="23" t="s">
        <v>33</v>
      </c>
      <c r="Q2218" s="23" t="s">
        <v>26</v>
      </c>
      <c r="R2218" s="23">
        <f t="shared" si="170"/>
        <v>1</v>
      </c>
      <c r="S2218" s="23" t="str">
        <f t="shared" si="171"/>
        <v>ORD102217_20240514_CUST00018_MED016</v>
      </c>
      <c r="T2218" s="23">
        <f t="shared" si="172"/>
        <v>1</v>
      </c>
      <c r="U2218" s="6">
        <f t="shared" si="173"/>
        <v>198.74</v>
      </c>
      <c r="V2218" s="6">
        <f>tbl_Raw_Data[[#This Row],[Discount_Pct]]*tbl_Raw_Data[[#This Row],[Gross_Amount]]/100</f>
        <v>29.811000000000003</v>
      </c>
      <c r="W2218" s="6">
        <f>tbl_Raw_Data[[#This Row],[Gross_Amount]]-tbl_Raw_Data[[#This Row],[Discount_Amount]]</f>
        <v>168.929</v>
      </c>
      <c r="X2218" s="6">
        <f>tbl_Raw_Data[[#This Row],[Net_Amount_Before_Tax]]*tbl_Raw_Data[[#This Row],[Tax_Pct]]/100</f>
        <v>20.27148</v>
      </c>
      <c r="Y2218" s="6">
        <f>tbl_Raw_Data[[#This Row],[Net_Amount_Before_Tax]]+tbl_Raw_Data[[#This Row],[Tax_Amount]]</f>
        <v>189.20048</v>
      </c>
      <c r="Z2218" s="6">
        <f t="shared" si="174"/>
        <v>0</v>
      </c>
    </row>
    <row r="2219" spans="1:26" x14ac:dyDescent="0.3">
      <c r="A2219" s="23" t="s">
        <v>3664</v>
      </c>
      <c r="B2219" s="34">
        <v>45830</v>
      </c>
      <c r="C2219" s="23" t="s">
        <v>3666</v>
      </c>
      <c r="D2219" s="23" t="s">
        <v>123</v>
      </c>
      <c r="E2219" s="23" t="s">
        <v>101</v>
      </c>
      <c r="F2219" s="23">
        <v>226016</v>
      </c>
      <c r="G2219" s="23" t="s">
        <v>196</v>
      </c>
      <c r="H2219" s="23" t="s">
        <v>197</v>
      </c>
      <c r="I2219" s="23" t="s">
        <v>32</v>
      </c>
      <c r="J2219" s="23" t="s">
        <v>42</v>
      </c>
      <c r="K2219" s="23" t="s">
        <v>24</v>
      </c>
      <c r="L2219" s="23">
        <v>5</v>
      </c>
      <c r="M2219" s="23">
        <v>23.03</v>
      </c>
      <c r="N2219" s="23">
        <v>10</v>
      </c>
      <c r="O2219" s="23">
        <v>18</v>
      </c>
      <c r="P2219" s="23" t="s">
        <v>25</v>
      </c>
      <c r="Q2219" s="23" t="s">
        <v>34</v>
      </c>
      <c r="R2219" s="23">
        <f t="shared" si="170"/>
        <v>1</v>
      </c>
      <c r="S2219" s="23" t="str">
        <f t="shared" si="171"/>
        <v>ORD102217_20250622_CUST01764_MED011</v>
      </c>
      <c r="T2219" s="23">
        <f t="shared" si="172"/>
        <v>1</v>
      </c>
      <c r="U2219" s="6">
        <f t="shared" si="173"/>
        <v>115.15</v>
      </c>
      <c r="V2219" s="6">
        <f>tbl_Raw_Data[[#This Row],[Discount_Pct]]*tbl_Raw_Data[[#This Row],[Gross_Amount]]/100</f>
        <v>11.515000000000001</v>
      </c>
      <c r="W2219" s="6">
        <f>tbl_Raw_Data[[#This Row],[Gross_Amount]]-tbl_Raw_Data[[#This Row],[Discount_Amount]]</f>
        <v>103.63500000000001</v>
      </c>
      <c r="X2219" s="6">
        <f>tbl_Raw_Data[[#This Row],[Net_Amount_Before_Tax]]*tbl_Raw_Data[[#This Row],[Tax_Pct]]/100</f>
        <v>18.654299999999999</v>
      </c>
      <c r="Y2219" s="6">
        <f>tbl_Raw_Data[[#This Row],[Net_Amount_Before_Tax]]+tbl_Raw_Data[[#This Row],[Tax_Amount]]</f>
        <v>122.2893</v>
      </c>
      <c r="Z2219" s="6">
        <f t="shared" si="174"/>
        <v>3</v>
      </c>
    </row>
    <row r="2220" spans="1:26" x14ac:dyDescent="0.3">
      <c r="A2220" s="23" t="s">
        <v>3667</v>
      </c>
      <c r="B2220" s="34">
        <v>45606</v>
      </c>
      <c r="C2220" s="23" t="s">
        <v>1556</v>
      </c>
      <c r="D2220" s="23" t="s">
        <v>87</v>
      </c>
      <c r="E2220" s="23" t="s">
        <v>88</v>
      </c>
      <c r="F2220" s="23">
        <v>600018</v>
      </c>
      <c r="G2220" s="23" t="s">
        <v>61</v>
      </c>
      <c r="H2220" s="23" t="s">
        <v>62</v>
      </c>
      <c r="I2220" s="23" t="s">
        <v>63</v>
      </c>
      <c r="J2220" s="23" t="s">
        <v>64</v>
      </c>
      <c r="K2220" s="23" t="s">
        <v>57</v>
      </c>
      <c r="L2220" s="23">
        <v>2</v>
      </c>
      <c r="M2220" s="23">
        <v>106.24</v>
      </c>
      <c r="N2220" s="23">
        <v>15</v>
      </c>
      <c r="O2220" s="23">
        <v>18</v>
      </c>
      <c r="P2220" s="23" t="s">
        <v>33</v>
      </c>
      <c r="Q2220" s="23" t="s">
        <v>44</v>
      </c>
      <c r="R2220" s="23">
        <f t="shared" si="170"/>
        <v>1</v>
      </c>
      <c r="S2220" s="23" t="str">
        <f t="shared" si="171"/>
        <v>ORD102219_20241110_CUST02011_MED004</v>
      </c>
      <c r="T2220" s="23">
        <f t="shared" si="172"/>
        <v>1</v>
      </c>
      <c r="U2220" s="6">
        <f t="shared" si="173"/>
        <v>212.48</v>
      </c>
      <c r="V2220" s="6">
        <f>tbl_Raw_Data[[#This Row],[Discount_Pct]]*tbl_Raw_Data[[#This Row],[Gross_Amount]]/100</f>
        <v>31.872</v>
      </c>
      <c r="W2220" s="6">
        <f>tbl_Raw_Data[[#This Row],[Gross_Amount]]-tbl_Raw_Data[[#This Row],[Discount_Amount]]</f>
        <v>180.608</v>
      </c>
      <c r="X2220" s="6">
        <f>tbl_Raw_Data[[#This Row],[Net_Amount_Before_Tax]]*tbl_Raw_Data[[#This Row],[Tax_Pct]]/100</f>
        <v>32.509439999999998</v>
      </c>
      <c r="Y2220" s="6">
        <f>tbl_Raw_Data[[#This Row],[Net_Amount_Before_Tax]]+tbl_Raw_Data[[#This Row],[Tax_Amount]]</f>
        <v>213.11743999999999</v>
      </c>
      <c r="Z2220" s="6">
        <f t="shared" si="174"/>
        <v>1</v>
      </c>
    </row>
    <row r="2221" spans="1:26" x14ac:dyDescent="0.3">
      <c r="A2221" s="23" t="s">
        <v>3668</v>
      </c>
      <c r="B2221" s="34">
        <v>45391</v>
      </c>
      <c r="C2221" s="23" t="s">
        <v>3576</v>
      </c>
      <c r="D2221" s="23" t="s">
        <v>19</v>
      </c>
      <c r="E2221" s="23" t="s">
        <v>19</v>
      </c>
      <c r="F2221" s="23">
        <v>110029</v>
      </c>
      <c r="G2221" s="23" t="s">
        <v>145</v>
      </c>
      <c r="H2221" s="23" t="s">
        <v>146</v>
      </c>
      <c r="I2221" s="23" t="s">
        <v>147</v>
      </c>
      <c r="J2221" s="23" t="s">
        <v>148</v>
      </c>
      <c r="K2221" s="23" t="s">
        <v>24</v>
      </c>
      <c r="L2221" s="23">
        <v>2</v>
      </c>
      <c r="M2221" s="23">
        <v>97.97</v>
      </c>
      <c r="N2221" s="23">
        <v>0</v>
      </c>
      <c r="O2221" s="23">
        <v>12</v>
      </c>
      <c r="P2221" s="23" t="s">
        <v>25</v>
      </c>
      <c r="Q2221" s="23" t="s">
        <v>34</v>
      </c>
      <c r="R2221" s="23">
        <f t="shared" si="170"/>
        <v>1</v>
      </c>
      <c r="S2221" s="23" t="str">
        <f t="shared" si="171"/>
        <v>ORD102220_20240409_CUST00053_MED016</v>
      </c>
      <c r="T2221" s="23">
        <f t="shared" si="172"/>
        <v>1</v>
      </c>
      <c r="U2221" s="6">
        <f t="shared" si="173"/>
        <v>195.94</v>
      </c>
      <c r="V2221" s="6">
        <f>tbl_Raw_Data[[#This Row],[Discount_Pct]]*tbl_Raw_Data[[#This Row],[Gross_Amount]]/100</f>
        <v>0</v>
      </c>
      <c r="W2221" s="6">
        <f>tbl_Raw_Data[[#This Row],[Gross_Amount]]-tbl_Raw_Data[[#This Row],[Discount_Amount]]</f>
        <v>195.94</v>
      </c>
      <c r="X2221" s="6">
        <f>tbl_Raw_Data[[#This Row],[Net_Amount_Before_Tax]]*tbl_Raw_Data[[#This Row],[Tax_Pct]]/100</f>
        <v>23.512799999999999</v>
      </c>
      <c r="Y2221" s="6">
        <f>tbl_Raw_Data[[#This Row],[Net_Amount_Before_Tax]]+tbl_Raw_Data[[#This Row],[Tax_Amount]]</f>
        <v>219.4528</v>
      </c>
      <c r="Z2221" s="6">
        <f t="shared" si="174"/>
        <v>5</v>
      </c>
    </row>
    <row r="2222" spans="1:26" x14ac:dyDescent="0.3">
      <c r="A2222" s="23" t="s">
        <v>3669</v>
      </c>
      <c r="B2222" s="34">
        <v>45881</v>
      </c>
      <c r="C2222" s="23" t="s">
        <v>1561</v>
      </c>
      <c r="D2222" s="23" t="s">
        <v>52</v>
      </c>
      <c r="E2222" s="23" t="s">
        <v>52</v>
      </c>
      <c r="F2222" s="23">
        <v>160036</v>
      </c>
      <c r="G2222" s="23" t="s">
        <v>154</v>
      </c>
      <c r="H2222" s="23" t="s">
        <v>155</v>
      </c>
      <c r="I2222" s="23" t="s">
        <v>134</v>
      </c>
      <c r="J2222" s="23" t="s">
        <v>156</v>
      </c>
      <c r="K2222" s="23" t="s">
        <v>57</v>
      </c>
      <c r="L2222" s="23">
        <v>5</v>
      </c>
      <c r="M2222" s="23">
        <v>41.38</v>
      </c>
      <c r="N2222" s="23">
        <v>5</v>
      </c>
      <c r="O2222" s="23">
        <v>12</v>
      </c>
      <c r="P2222" s="23" t="s">
        <v>89</v>
      </c>
      <c r="Q2222" s="23" t="s">
        <v>34</v>
      </c>
      <c r="R2222" s="23">
        <f t="shared" si="170"/>
        <v>1</v>
      </c>
      <c r="S2222" s="23" t="str">
        <f t="shared" si="171"/>
        <v>ORD102221_20250812_CUST03121_MED006</v>
      </c>
      <c r="T2222" s="23">
        <f t="shared" si="172"/>
        <v>1</v>
      </c>
      <c r="U2222" s="6">
        <f t="shared" si="173"/>
        <v>206.9</v>
      </c>
      <c r="V2222" s="6">
        <f>tbl_Raw_Data[[#This Row],[Discount_Pct]]*tbl_Raw_Data[[#This Row],[Gross_Amount]]/100</f>
        <v>10.345000000000001</v>
      </c>
      <c r="W2222" s="6">
        <f>tbl_Raw_Data[[#This Row],[Gross_Amount]]-tbl_Raw_Data[[#This Row],[Discount_Amount]]</f>
        <v>196.55500000000001</v>
      </c>
      <c r="X2222" s="6">
        <f>tbl_Raw_Data[[#This Row],[Net_Amount_Before_Tax]]*tbl_Raw_Data[[#This Row],[Tax_Pct]]/100</f>
        <v>23.586599999999997</v>
      </c>
      <c r="Y2222" s="6">
        <f>tbl_Raw_Data[[#This Row],[Net_Amount_Before_Tax]]+tbl_Raw_Data[[#This Row],[Tax_Amount]]</f>
        <v>220.14160000000001</v>
      </c>
      <c r="Z2222" s="6">
        <f t="shared" si="174"/>
        <v>3</v>
      </c>
    </row>
    <row r="2223" spans="1:26" x14ac:dyDescent="0.3">
      <c r="A2223" s="23" t="s">
        <v>3670</v>
      </c>
      <c r="B2223" s="34">
        <v>45820</v>
      </c>
      <c r="C2223" s="23" t="s">
        <v>2005</v>
      </c>
      <c r="D2223" s="23" t="s">
        <v>28</v>
      </c>
      <c r="E2223" s="23" t="s">
        <v>29</v>
      </c>
      <c r="F2223" s="23">
        <v>500081</v>
      </c>
      <c r="G2223" s="23" t="s">
        <v>132</v>
      </c>
      <c r="H2223" s="23" t="s">
        <v>133</v>
      </c>
      <c r="I2223" s="23" t="s">
        <v>134</v>
      </c>
      <c r="J2223" s="23" t="s">
        <v>135</v>
      </c>
      <c r="K2223" s="23" t="s">
        <v>57</v>
      </c>
      <c r="L2223" s="23">
        <v>2</v>
      </c>
      <c r="M2223" s="23">
        <v>69.849999999999994</v>
      </c>
      <c r="N2223" s="23">
        <v>10</v>
      </c>
      <c r="O2223" s="23">
        <v>5</v>
      </c>
      <c r="P2223" s="23" t="s">
        <v>65</v>
      </c>
      <c r="Q2223" s="23" t="s">
        <v>90</v>
      </c>
      <c r="R2223" s="23">
        <f t="shared" si="170"/>
        <v>1</v>
      </c>
      <c r="S2223" s="23" t="str">
        <f t="shared" si="171"/>
        <v>ORD102222_20250612_CUST01984_MED007</v>
      </c>
      <c r="T2223" s="23">
        <f t="shared" si="172"/>
        <v>1</v>
      </c>
      <c r="U2223" s="6">
        <f t="shared" si="173"/>
        <v>139.69999999999999</v>
      </c>
      <c r="V2223" s="6">
        <f>tbl_Raw_Data[[#This Row],[Discount_Pct]]*tbl_Raw_Data[[#This Row],[Gross_Amount]]/100</f>
        <v>13.97</v>
      </c>
      <c r="W2223" s="6">
        <f>tbl_Raw_Data[[#This Row],[Gross_Amount]]-tbl_Raw_Data[[#This Row],[Discount_Amount]]</f>
        <v>125.72999999999999</v>
      </c>
      <c r="X2223" s="6">
        <f>tbl_Raw_Data[[#This Row],[Net_Amount_Before_Tax]]*tbl_Raw_Data[[#This Row],[Tax_Pct]]/100</f>
        <v>6.2865000000000002</v>
      </c>
      <c r="Y2223" s="6">
        <f>tbl_Raw_Data[[#This Row],[Net_Amount_Before_Tax]]+tbl_Raw_Data[[#This Row],[Tax_Amount]]</f>
        <v>132.01649999999998</v>
      </c>
      <c r="Z2223" s="6">
        <f t="shared" si="174"/>
        <v>1</v>
      </c>
    </row>
    <row r="2224" spans="1:26" x14ac:dyDescent="0.3">
      <c r="A2224" s="23" t="s">
        <v>3671</v>
      </c>
      <c r="B2224" s="34">
        <v>45915</v>
      </c>
      <c r="C2224" s="23" t="s">
        <v>2466</v>
      </c>
      <c r="D2224" s="23" t="s">
        <v>183</v>
      </c>
      <c r="E2224" s="23" t="s">
        <v>184</v>
      </c>
      <c r="F2224" s="23">
        <v>122016</v>
      </c>
      <c r="G2224" s="23" t="s">
        <v>185</v>
      </c>
      <c r="H2224" s="23" t="s">
        <v>186</v>
      </c>
      <c r="I2224" s="23" t="s">
        <v>76</v>
      </c>
      <c r="J2224" s="23" t="s">
        <v>187</v>
      </c>
      <c r="K2224" s="23" t="s">
        <v>57</v>
      </c>
      <c r="L2224" s="23">
        <v>2</v>
      </c>
      <c r="M2224" s="23">
        <v>78.05</v>
      </c>
      <c r="N2224" s="23">
        <v>10</v>
      </c>
      <c r="O2224" s="23">
        <v>12</v>
      </c>
      <c r="P2224" s="23" t="s">
        <v>43</v>
      </c>
      <c r="Q2224" s="23" t="s">
        <v>34</v>
      </c>
      <c r="R2224" s="23">
        <f t="shared" si="170"/>
        <v>1</v>
      </c>
      <c r="S2224" s="23" t="str">
        <f t="shared" si="171"/>
        <v>ORD102223_20250915_CUST00001_MED009</v>
      </c>
      <c r="T2224" s="23">
        <f t="shared" si="172"/>
        <v>1</v>
      </c>
      <c r="U2224" s="6">
        <f t="shared" si="173"/>
        <v>156.1</v>
      </c>
      <c r="V2224" s="6">
        <f>tbl_Raw_Data[[#This Row],[Discount_Pct]]*tbl_Raw_Data[[#This Row],[Gross_Amount]]/100</f>
        <v>15.61</v>
      </c>
      <c r="W2224" s="6">
        <f>tbl_Raw_Data[[#This Row],[Gross_Amount]]-tbl_Raw_Data[[#This Row],[Discount_Amount]]</f>
        <v>140.49</v>
      </c>
      <c r="X2224" s="6">
        <f>tbl_Raw_Data[[#This Row],[Net_Amount_Before_Tax]]*tbl_Raw_Data[[#This Row],[Tax_Pct]]/100</f>
        <v>16.858800000000002</v>
      </c>
      <c r="Y2224" s="6">
        <f>tbl_Raw_Data[[#This Row],[Net_Amount_Before_Tax]]+tbl_Raw_Data[[#This Row],[Tax_Amount]]</f>
        <v>157.34880000000001</v>
      </c>
      <c r="Z2224" s="6">
        <f t="shared" si="174"/>
        <v>3</v>
      </c>
    </row>
    <row r="2225" spans="1:26" x14ac:dyDescent="0.3">
      <c r="A2225" s="23" t="s">
        <v>3672</v>
      </c>
      <c r="B2225" s="34">
        <v>45359</v>
      </c>
      <c r="C2225" s="23" t="s">
        <v>3673</v>
      </c>
      <c r="D2225" s="23" t="s">
        <v>100</v>
      </c>
      <c r="E2225" s="23" t="s">
        <v>101</v>
      </c>
      <c r="F2225" s="23">
        <v>201301</v>
      </c>
      <c r="G2225" s="23" t="s">
        <v>111</v>
      </c>
      <c r="H2225" s="23" t="s">
        <v>112</v>
      </c>
      <c r="I2225" s="23" t="s">
        <v>113</v>
      </c>
      <c r="J2225" s="23" t="s">
        <v>114</v>
      </c>
      <c r="K2225" s="23" t="s">
        <v>24</v>
      </c>
      <c r="L2225" s="23">
        <v>2</v>
      </c>
      <c r="M2225" s="23">
        <v>91.84</v>
      </c>
      <c r="N2225" s="23">
        <v>10</v>
      </c>
      <c r="O2225" s="23">
        <v>12</v>
      </c>
      <c r="P2225" s="23" t="s">
        <v>33</v>
      </c>
      <c r="Q2225" s="23" t="s">
        <v>34</v>
      </c>
      <c r="R2225" s="23">
        <f t="shared" si="170"/>
        <v>1</v>
      </c>
      <c r="S2225" s="23" t="str">
        <f t="shared" si="171"/>
        <v>ORD102224_20240308_CUST00022_MED027</v>
      </c>
      <c r="T2225" s="23">
        <f t="shared" si="172"/>
        <v>1</v>
      </c>
      <c r="U2225" s="6">
        <f t="shared" si="173"/>
        <v>183.68</v>
      </c>
      <c r="V2225" s="6">
        <f>tbl_Raw_Data[[#This Row],[Discount_Pct]]*tbl_Raw_Data[[#This Row],[Gross_Amount]]/100</f>
        <v>18.368000000000002</v>
      </c>
      <c r="W2225" s="6">
        <f>tbl_Raw_Data[[#This Row],[Gross_Amount]]-tbl_Raw_Data[[#This Row],[Discount_Amount]]</f>
        <v>165.31200000000001</v>
      </c>
      <c r="X2225" s="6">
        <f>tbl_Raw_Data[[#This Row],[Net_Amount_Before_Tax]]*tbl_Raw_Data[[#This Row],[Tax_Pct]]/100</f>
        <v>19.837440000000001</v>
      </c>
      <c r="Y2225" s="6">
        <f>tbl_Raw_Data[[#This Row],[Net_Amount_Before_Tax]]+tbl_Raw_Data[[#This Row],[Tax_Amount]]</f>
        <v>185.14944000000003</v>
      </c>
      <c r="Z2225" s="6">
        <f t="shared" si="174"/>
        <v>3</v>
      </c>
    </row>
    <row r="2226" spans="1:26" x14ac:dyDescent="0.3">
      <c r="A2226" s="23" t="s">
        <v>3674</v>
      </c>
      <c r="B2226" s="34">
        <v>45996</v>
      </c>
      <c r="C2226" s="23" t="s">
        <v>3675</v>
      </c>
      <c r="D2226" s="23" t="s">
        <v>37</v>
      </c>
      <c r="E2226" s="23" t="s">
        <v>38</v>
      </c>
      <c r="F2226" s="23">
        <v>452010</v>
      </c>
      <c r="G2226" s="23" t="s">
        <v>256</v>
      </c>
      <c r="H2226" s="23" t="s">
        <v>257</v>
      </c>
      <c r="I2226" s="23" t="s">
        <v>22</v>
      </c>
      <c r="J2226" s="23" t="s">
        <v>258</v>
      </c>
      <c r="K2226" s="23" t="s">
        <v>57</v>
      </c>
      <c r="L2226" s="23">
        <v>5</v>
      </c>
      <c r="M2226" s="23">
        <v>58.78</v>
      </c>
      <c r="N2226" s="23">
        <v>10</v>
      </c>
      <c r="O2226" s="23">
        <v>18</v>
      </c>
      <c r="P2226" s="23" t="s">
        <v>89</v>
      </c>
      <c r="Q2226" s="23" t="s">
        <v>44</v>
      </c>
      <c r="R2226" s="23">
        <f t="shared" si="170"/>
        <v>1</v>
      </c>
      <c r="S2226" s="23" t="str">
        <f t="shared" si="171"/>
        <v>ORD102225_20251205_CUST02283_MED025</v>
      </c>
      <c r="T2226" s="23">
        <f t="shared" si="172"/>
        <v>1</v>
      </c>
      <c r="U2226" s="6">
        <f t="shared" si="173"/>
        <v>293.89999999999998</v>
      </c>
      <c r="V2226" s="6">
        <f>tbl_Raw_Data[[#This Row],[Discount_Pct]]*tbl_Raw_Data[[#This Row],[Gross_Amount]]/100</f>
        <v>29.39</v>
      </c>
      <c r="W2226" s="6">
        <f>tbl_Raw_Data[[#This Row],[Gross_Amount]]-tbl_Raw_Data[[#This Row],[Discount_Amount]]</f>
        <v>264.51</v>
      </c>
      <c r="X2226" s="6">
        <f>tbl_Raw_Data[[#This Row],[Net_Amount_Before_Tax]]*tbl_Raw_Data[[#This Row],[Tax_Pct]]/100</f>
        <v>47.611800000000002</v>
      </c>
      <c r="Y2226" s="6">
        <f>tbl_Raw_Data[[#This Row],[Net_Amount_Before_Tax]]+tbl_Raw_Data[[#This Row],[Tax_Amount]]</f>
        <v>312.12180000000001</v>
      </c>
      <c r="Z2226" s="6">
        <f t="shared" si="174"/>
        <v>2</v>
      </c>
    </row>
    <row r="2227" spans="1:26" x14ac:dyDescent="0.3">
      <c r="A2227" s="23" t="s">
        <v>3674</v>
      </c>
      <c r="B2227" s="34">
        <v>45652</v>
      </c>
      <c r="C2227" s="23" t="s">
        <v>767</v>
      </c>
      <c r="D2227" s="23" t="s">
        <v>28</v>
      </c>
      <c r="E2227" s="23" t="s">
        <v>29</v>
      </c>
      <c r="F2227" s="23">
        <v>500090</v>
      </c>
      <c r="G2227" s="23" t="s">
        <v>185</v>
      </c>
      <c r="H2227" s="23" t="s">
        <v>186</v>
      </c>
      <c r="I2227" s="23" t="s">
        <v>76</v>
      </c>
      <c r="J2227" s="23" t="s">
        <v>187</v>
      </c>
      <c r="K2227" s="23" t="s">
        <v>57</v>
      </c>
      <c r="L2227" s="23">
        <v>1</v>
      </c>
      <c r="M2227" s="23">
        <v>96.78</v>
      </c>
      <c r="N2227" s="23">
        <v>5</v>
      </c>
      <c r="O2227" s="23">
        <v>5</v>
      </c>
      <c r="P2227" s="23" t="s">
        <v>25</v>
      </c>
      <c r="Q2227" s="23" t="s">
        <v>44</v>
      </c>
      <c r="R2227" s="23">
        <f t="shared" si="170"/>
        <v>1</v>
      </c>
      <c r="S2227" s="23" t="str">
        <f t="shared" si="171"/>
        <v>ORD102225_20241226_CUST01571_MED009</v>
      </c>
      <c r="T2227" s="23">
        <f t="shared" si="172"/>
        <v>1</v>
      </c>
      <c r="U2227" s="6">
        <f t="shared" si="173"/>
        <v>96.78</v>
      </c>
      <c r="V2227" s="6">
        <f>tbl_Raw_Data[[#This Row],[Discount_Pct]]*tbl_Raw_Data[[#This Row],[Gross_Amount]]/100</f>
        <v>4.8389999999999995</v>
      </c>
      <c r="W2227" s="6">
        <f>tbl_Raw_Data[[#This Row],[Gross_Amount]]-tbl_Raw_Data[[#This Row],[Discount_Amount]]</f>
        <v>91.941000000000003</v>
      </c>
      <c r="X2227" s="6">
        <f>tbl_Raw_Data[[#This Row],[Net_Amount_Before_Tax]]*tbl_Raw_Data[[#This Row],[Tax_Pct]]/100</f>
        <v>4.5970500000000003</v>
      </c>
      <c r="Y2227" s="6">
        <f>tbl_Raw_Data[[#This Row],[Net_Amount_Before_Tax]]+tbl_Raw_Data[[#This Row],[Tax_Amount]]</f>
        <v>96.538049999999998</v>
      </c>
      <c r="Z2227" s="6">
        <f t="shared" si="174"/>
        <v>1</v>
      </c>
    </row>
    <row r="2228" spans="1:26" x14ac:dyDescent="0.3">
      <c r="A2228" s="23" t="s">
        <v>3676</v>
      </c>
      <c r="B2228" s="34">
        <v>45372</v>
      </c>
      <c r="C2228" s="23" t="s">
        <v>3677</v>
      </c>
      <c r="D2228" s="23" t="s">
        <v>100</v>
      </c>
      <c r="E2228" s="23" t="s">
        <v>101</v>
      </c>
      <c r="F2228" s="23">
        <v>201307</v>
      </c>
      <c r="G2228" s="23" t="s">
        <v>167</v>
      </c>
      <c r="H2228" s="23" t="s">
        <v>168</v>
      </c>
      <c r="I2228" s="23" t="s">
        <v>113</v>
      </c>
      <c r="J2228" s="23" t="s">
        <v>42</v>
      </c>
      <c r="K2228" s="23" t="s">
        <v>24</v>
      </c>
      <c r="L2228" s="23">
        <v>1</v>
      </c>
      <c r="M2228" s="23">
        <v>213.12</v>
      </c>
      <c r="N2228" s="23">
        <v>5</v>
      </c>
      <c r="O2228" s="23">
        <v>5</v>
      </c>
      <c r="P2228" s="23" t="s">
        <v>33</v>
      </c>
      <c r="Q2228" s="23" t="s">
        <v>44</v>
      </c>
      <c r="R2228" s="23">
        <f t="shared" si="170"/>
        <v>1</v>
      </c>
      <c r="S2228" s="23" t="str">
        <f t="shared" si="171"/>
        <v>ORD102227_20240321_CUST02986_MED026</v>
      </c>
      <c r="T2228" s="23">
        <f t="shared" si="172"/>
        <v>1</v>
      </c>
      <c r="U2228" s="6">
        <f t="shared" si="173"/>
        <v>213.12</v>
      </c>
      <c r="V2228" s="6">
        <f>tbl_Raw_Data[[#This Row],[Discount_Pct]]*tbl_Raw_Data[[#This Row],[Gross_Amount]]/100</f>
        <v>10.655999999999999</v>
      </c>
      <c r="W2228" s="6">
        <f>tbl_Raw_Data[[#This Row],[Gross_Amount]]-tbl_Raw_Data[[#This Row],[Discount_Amount]]</f>
        <v>202.464</v>
      </c>
      <c r="X2228" s="6">
        <f>tbl_Raw_Data[[#This Row],[Net_Amount_Before_Tax]]*tbl_Raw_Data[[#This Row],[Tax_Pct]]/100</f>
        <v>10.123199999999999</v>
      </c>
      <c r="Y2228" s="6">
        <f>tbl_Raw_Data[[#This Row],[Net_Amount_Before_Tax]]+tbl_Raw_Data[[#This Row],[Tax_Amount]]</f>
        <v>212.5872</v>
      </c>
      <c r="Z2228" s="6">
        <f t="shared" si="174"/>
        <v>0</v>
      </c>
    </row>
    <row r="2229" spans="1:26" x14ac:dyDescent="0.3">
      <c r="A2229" s="23" t="s">
        <v>3678</v>
      </c>
      <c r="B2229" s="34">
        <v>45974</v>
      </c>
      <c r="C2229" s="23" t="s">
        <v>3283</v>
      </c>
      <c r="D2229" s="23" t="s">
        <v>80</v>
      </c>
      <c r="E2229" s="23" t="s">
        <v>81</v>
      </c>
      <c r="F2229" s="23">
        <v>395007</v>
      </c>
      <c r="G2229" s="23" t="s">
        <v>138</v>
      </c>
      <c r="H2229" s="23" t="s">
        <v>139</v>
      </c>
      <c r="I2229" s="23" t="s">
        <v>50</v>
      </c>
      <c r="J2229" s="23" t="s">
        <v>140</v>
      </c>
      <c r="K2229" s="23" t="s">
        <v>24</v>
      </c>
      <c r="L2229" s="23">
        <v>1</v>
      </c>
      <c r="M2229" s="23">
        <v>162.05000000000001</v>
      </c>
      <c r="N2229" s="23">
        <v>5</v>
      </c>
      <c r="O2229" s="23">
        <v>5</v>
      </c>
      <c r="P2229" s="23" t="s">
        <v>25</v>
      </c>
      <c r="Q2229" s="23" t="s">
        <v>34</v>
      </c>
      <c r="R2229" s="23">
        <f t="shared" si="170"/>
        <v>1</v>
      </c>
      <c r="S2229" s="23" t="str">
        <f t="shared" si="171"/>
        <v>ORD102228_20251113_CUST00480_MED013</v>
      </c>
      <c r="T2229" s="23">
        <f t="shared" si="172"/>
        <v>1</v>
      </c>
      <c r="U2229" s="6">
        <f t="shared" si="173"/>
        <v>162.05000000000001</v>
      </c>
      <c r="V2229" s="6">
        <f>tbl_Raw_Data[[#This Row],[Discount_Pct]]*tbl_Raw_Data[[#This Row],[Gross_Amount]]/100</f>
        <v>8.1024999999999991</v>
      </c>
      <c r="W2229" s="6">
        <f>tbl_Raw_Data[[#This Row],[Gross_Amount]]-tbl_Raw_Data[[#This Row],[Discount_Amount]]</f>
        <v>153.94750000000002</v>
      </c>
      <c r="X2229" s="6">
        <f>tbl_Raw_Data[[#This Row],[Net_Amount_Before_Tax]]*tbl_Raw_Data[[#This Row],[Tax_Pct]]/100</f>
        <v>7.697375000000001</v>
      </c>
      <c r="Y2229" s="6">
        <f>tbl_Raw_Data[[#This Row],[Net_Amount_Before_Tax]]+tbl_Raw_Data[[#This Row],[Tax_Amount]]</f>
        <v>161.64487500000001</v>
      </c>
      <c r="Z2229" s="6">
        <f t="shared" si="174"/>
        <v>3</v>
      </c>
    </row>
    <row r="2230" spans="1:26" x14ac:dyDescent="0.3">
      <c r="A2230" s="23" t="s">
        <v>3679</v>
      </c>
      <c r="B2230" s="34">
        <v>45304</v>
      </c>
      <c r="C2230" s="23" t="s">
        <v>3680</v>
      </c>
      <c r="D2230" s="23" t="s">
        <v>87</v>
      </c>
      <c r="E2230" s="23" t="s">
        <v>88</v>
      </c>
      <c r="F2230" s="23">
        <v>600018</v>
      </c>
      <c r="G2230" s="23" t="s">
        <v>196</v>
      </c>
      <c r="H2230" s="23" t="s">
        <v>197</v>
      </c>
      <c r="I2230" s="23" t="s">
        <v>32</v>
      </c>
      <c r="J2230" s="23" t="s">
        <v>42</v>
      </c>
      <c r="K2230" s="23" t="s">
        <v>24</v>
      </c>
      <c r="L2230" s="23">
        <v>4</v>
      </c>
      <c r="M2230" s="23">
        <v>22.79</v>
      </c>
      <c r="N2230" s="23">
        <v>5</v>
      </c>
      <c r="O2230" s="23">
        <v>5</v>
      </c>
      <c r="P2230" s="23" t="s">
        <v>89</v>
      </c>
      <c r="Q2230" s="23" t="s">
        <v>34</v>
      </c>
      <c r="R2230" s="23">
        <f t="shared" si="170"/>
        <v>1</v>
      </c>
      <c r="S2230" s="23" t="str">
        <f t="shared" si="171"/>
        <v>ORD102229_20240113_CUST02937_MED011</v>
      </c>
      <c r="T2230" s="23">
        <f t="shared" si="172"/>
        <v>1</v>
      </c>
      <c r="U2230" s="6">
        <f t="shared" si="173"/>
        <v>91.16</v>
      </c>
      <c r="V2230" s="6">
        <f>tbl_Raw_Data[[#This Row],[Discount_Pct]]*tbl_Raw_Data[[#This Row],[Gross_Amount]]/100</f>
        <v>4.5579999999999998</v>
      </c>
      <c r="W2230" s="6">
        <f>tbl_Raw_Data[[#This Row],[Gross_Amount]]-tbl_Raw_Data[[#This Row],[Discount_Amount]]</f>
        <v>86.602000000000004</v>
      </c>
      <c r="X2230" s="6">
        <f>tbl_Raw_Data[[#This Row],[Net_Amount_Before_Tax]]*tbl_Raw_Data[[#This Row],[Tax_Pct]]/100</f>
        <v>4.3300999999999998</v>
      </c>
      <c r="Y2230" s="6">
        <f>tbl_Raw_Data[[#This Row],[Net_Amount_Before_Tax]]+tbl_Raw_Data[[#This Row],[Tax_Amount]]</f>
        <v>90.932100000000005</v>
      </c>
      <c r="Z2230" s="6">
        <f t="shared" si="174"/>
        <v>2</v>
      </c>
    </row>
    <row r="2231" spans="1:26" x14ac:dyDescent="0.3">
      <c r="A2231" s="23" t="s">
        <v>3681</v>
      </c>
      <c r="B2231" s="34">
        <v>45844</v>
      </c>
      <c r="C2231" s="23" t="s">
        <v>3682</v>
      </c>
      <c r="D2231" s="23" t="s">
        <v>52</v>
      </c>
      <c r="E2231" s="23" t="s">
        <v>52</v>
      </c>
      <c r="F2231" s="23">
        <v>160001</v>
      </c>
      <c r="G2231" s="23" t="s">
        <v>132</v>
      </c>
      <c r="H2231" s="23" t="s">
        <v>133</v>
      </c>
      <c r="I2231" s="23" t="s">
        <v>134</v>
      </c>
      <c r="J2231" s="23" t="s">
        <v>135</v>
      </c>
      <c r="K2231" s="23" t="s">
        <v>57</v>
      </c>
      <c r="L2231" s="23">
        <v>2</v>
      </c>
      <c r="M2231" s="23">
        <v>73.97</v>
      </c>
      <c r="N2231" s="23">
        <v>0</v>
      </c>
      <c r="O2231" s="23">
        <v>18</v>
      </c>
      <c r="P2231" s="23" t="s">
        <v>43</v>
      </c>
      <c r="Q2231" s="23" t="s">
        <v>44</v>
      </c>
      <c r="R2231" s="23">
        <f t="shared" si="170"/>
        <v>1</v>
      </c>
      <c r="S2231" s="23" t="str">
        <f t="shared" si="171"/>
        <v>ORD102230_20250706_CUST00099_MED007</v>
      </c>
      <c r="T2231" s="23">
        <f t="shared" si="172"/>
        <v>1</v>
      </c>
      <c r="U2231" s="6">
        <f t="shared" si="173"/>
        <v>147.94</v>
      </c>
      <c r="V2231" s="6">
        <f>tbl_Raw_Data[[#This Row],[Discount_Pct]]*tbl_Raw_Data[[#This Row],[Gross_Amount]]/100</f>
        <v>0</v>
      </c>
      <c r="W2231" s="6">
        <f>tbl_Raw_Data[[#This Row],[Gross_Amount]]-tbl_Raw_Data[[#This Row],[Discount_Amount]]</f>
        <v>147.94</v>
      </c>
      <c r="X2231" s="6">
        <f>tbl_Raw_Data[[#This Row],[Net_Amount_Before_Tax]]*tbl_Raw_Data[[#This Row],[Tax_Pct]]/100</f>
        <v>26.629200000000001</v>
      </c>
      <c r="Y2231" s="6">
        <f>tbl_Raw_Data[[#This Row],[Net_Amount_Before_Tax]]+tbl_Raw_Data[[#This Row],[Tax_Amount]]</f>
        <v>174.5692</v>
      </c>
      <c r="Z2231" s="6">
        <f t="shared" si="174"/>
        <v>0</v>
      </c>
    </row>
    <row r="2232" spans="1:26" x14ac:dyDescent="0.3">
      <c r="A2232" s="23" t="s">
        <v>3683</v>
      </c>
      <c r="B2232" s="34">
        <v>45849</v>
      </c>
      <c r="C2232" s="23" t="s">
        <v>392</v>
      </c>
      <c r="D2232" s="23" t="s">
        <v>130</v>
      </c>
      <c r="E2232" s="23" t="s">
        <v>131</v>
      </c>
      <c r="F2232" s="23">
        <v>700091</v>
      </c>
      <c r="G2232" s="23" t="s">
        <v>229</v>
      </c>
      <c r="H2232" s="23" t="s">
        <v>230</v>
      </c>
      <c r="I2232" s="23" t="s">
        <v>84</v>
      </c>
      <c r="J2232" s="23" t="s">
        <v>140</v>
      </c>
      <c r="K2232" s="23" t="s">
        <v>24</v>
      </c>
      <c r="L2232" s="23">
        <v>5</v>
      </c>
      <c r="M2232" s="23">
        <v>183.69</v>
      </c>
      <c r="N2232" s="23">
        <v>10</v>
      </c>
      <c r="O2232" s="23">
        <v>5</v>
      </c>
      <c r="P2232" s="23" t="s">
        <v>89</v>
      </c>
      <c r="Q2232" s="23" t="s">
        <v>34</v>
      </c>
      <c r="R2232" s="23">
        <f t="shared" si="170"/>
        <v>1</v>
      </c>
      <c r="S2232" s="23" t="str">
        <f t="shared" si="171"/>
        <v>ORD102231_20250711_CUST02272_MED022</v>
      </c>
      <c r="T2232" s="23">
        <f t="shared" si="172"/>
        <v>1</v>
      </c>
      <c r="U2232" s="6">
        <f t="shared" si="173"/>
        <v>918.45</v>
      </c>
      <c r="V2232" s="6">
        <f>tbl_Raw_Data[[#This Row],[Discount_Pct]]*tbl_Raw_Data[[#This Row],[Gross_Amount]]/100</f>
        <v>91.844999999999999</v>
      </c>
      <c r="W2232" s="6">
        <f>tbl_Raw_Data[[#This Row],[Gross_Amount]]-tbl_Raw_Data[[#This Row],[Discount_Amount]]</f>
        <v>826.60500000000002</v>
      </c>
      <c r="X2232" s="6">
        <f>tbl_Raw_Data[[#This Row],[Net_Amount_Before_Tax]]*tbl_Raw_Data[[#This Row],[Tax_Pct]]/100</f>
        <v>41.330249999999999</v>
      </c>
      <c r="Y2232" s="6">
        <f>tbl_Raw_Data[[#This Row],[Net_Amount_Before_Tax]]+tbl_Raw_Data[[#This Row],[Tax_Amount]]</f>
        <v>867.93525</v>
      </c>
      <c r="Z2232" s="6">
        <f t="shared" si="174"/>
        <v>3</v>
      </c>
    </row>
    <row r="2233" spans="1:26" x14ac:dyDescent="0.3">
      <c r="A2233" s="23" t="s">
        <v>3684</v>
      </c>
      <c r="B2233" s="34">
        <v>45621</v>
      </c>
      <c r="C2233" s="23" t="s">
        <v>2604</v>
      </c>
      <c r="D2233" s="23" t="s">
        <v>123</v>
      </c>
      <c r="E2233" s="23" t="s">
        <v>101</v>
      </c>
      <c r="F2233" s="23">
        <v>226021</v>
      </c>
      <c r="G2233" s="23" t="s">
        <v>82</v>
      </c>
      <c r="H2233" s="23" t="s">
        <v>83</v>
      </c>
      <c r="I2233" s="23" t="s">
        <v>84</v>
      </c>
      <c r="J2233" s="23" t="s">
        <v>85</v>
      </c>
      <c r="K2233" s="23" t="s">
        <v>24</v>
      </c>
      <c r="L2233" s="23">
        <v>1</v>
      </c>
      <c r="M2233" s="23">
        <v>341.49</v>
      </c>
      <c r="N2233" s="23">
        <v>5</v>
      </c>
      <c r="O2233" s="23">
        <v>18</v>
      </c>
      <c r="P2233" s="23" t="s">
        <v>58</v>
      </c>
      <c r="Q2233" s="23" t="s">
        <v>34</v>
      </c>
      <c r="R2233" s="23">
        <f t="shared" si="170"/>
        <v>1</v>
      </c>
      <c r="S2233" s="23" t="str">
        <f t="shared" si="171"/>
        <v>ORD102232_20241125_CUST00645_MED023</v>
      </c>
      <c r="T2233" s="23">
        <f t="shared" si="172"/>
        <v>1</v>
      </c>
      <c r="U2233" s="6">
        <f t="shared" si="173"/>
        <v>341.49</v>
      </c>
      <c r="V2233" s="6">
        <f>tbl_Raw_Data[[#This Row],[Discount_Pct]]*tbl_Raw_Data[[#This Row],[Gross_Amount]]/100</f>
        <v>17.0745</v>
      </c>
      <c r="W2233" s="6">
        <f>tbl_Raw_Data[[#This Row],[Gross_Amount]]-tbl_Raw_Data[[#This Row],[Discount_Amount]]</f>
        <v>324.41550000000001</v>
      </c>
      <c r="X2233" s="6">
        <f>tbl_Raw_Data[[#This Row],[Net_Amount_Before_Tax]]*tbl_Raw_Data[[#This Row],[Tax_Pct]]/100</f>
        <v>58.39479</v>
      </c>
      <c r="Y2233" s="6">
        <f>tbl_Raw_Data[[#This Row],[Net_Amount_Before_Tax]]+tbl_Raw_Data[[#This Row],[Tax_Amount]]</f>
        <v>382.81029000000001</v>
      </c>
      <c r="Z2233" s="6">
        <f t="shared" si="174"/>
        <v>2</v>
      </c>
    </row>
    <row r="2234" spans="1:26" x14ac:dyDescent="0.3">
      <c r="A2234" s="23" t="s">
        <v>3685</v>
      </c>
      <c r="B2234" s="34">
        <v>45534</v>
      </c>
      <c r="C2234" s="23" t="s">
        <v>890</v>
      </c>
      <c r="D2234" s="23" t="s">
        <v>100</v>
      </c>
      <c r="E2234" s="23" t="s">
        <v>101</v>
      </c>
      <c r="F2234" s="23">
        <v>201304</v>
      </c>
      <c r="G2234" s="23" t="s">
        <v>160</v>
      </c>
      <c r="H2234" s="23" t="s">
        <v>161</v>
      </c>
      <c r="I2234" s="23" t="s">
        <v>50</v>
      </c>
      <c r="J2234" s="23" t="s">
        <v>23</v>
      </c>
      <c r="K2234" s="23" t="s">
        <v>24</v>
      </c>
      <c r="L2234" s="23">
        <v>1</v>
      </c>
      <c r="M2234" s="23">
        <v>129.77000000000001</v>
      </c>
      <c r="N2234" s="23">
        <v>0</v>
      </c>
      <c r="O2234" s="23">
        <v>12</v>
      </c>
      <c r="P2234" s="23" t="s">
        <v>65</v>
      </c>
      <c r="Q2234" s="23" t="s">
        <v>34</v>
      </c>
      <c r="R2234" s="23">
        <f t="shared" si="170"/>
        <v>1</v>
      </c>
      <c r="S2234" s="23" t="str">
        <f t="shared" si="171"/>
        <v>ORD102233_20240830_CUST01404_MED014</v>
      </c>
      <c r="T2234" s="23">
        <f t="shared" si="172"/>
        <v>1</v>
      </c>
      <c r="U2234" s="6">
        <f t="shared" si="173"/>
        <v>129.77000000000001</v>
      </c>
      <c r="V2234" s="6">
        <f>tbl_Raw_Data[[#This Row],[Discount_Pct]]*tbl_Raw_Data[[#This Row],[Gross_Amount]]/100</f>
        <v>0</v>
      </c>
      <c r="W2234" s="6">
        <f>tbl_Raw_Data[[#This Row],[Gross_Amount]]-tbl_Raw_Data[[#This Row],[Discount_Amount]]</f>
        <v>129.77000000000001</v>
      </c>
      <c r="X2234" s="6">
        <f>tbl_Raw_Data[[#This Row],[Net_Amount_Before_Tax]]*tbl_Raw_Data[[#This Row],[Tax_Pct]]/100</f>
        <v>15.572400000000002</v>
      </c>
      <c r="Y2234" s="6">
        <f>tbl_Raw_Data[[#This Row],[Net_Amount_Before_Tax]]+tbl_Raw_Data[[#This Row],[Tax_Amount]]</f>
        <v>145.3424</v>
      </c>
      <c r="Z2234" s="6">
        <f t="shared" si="174"/>
        <v>3</v>
      </c>
    </row>
    <row r="2235" spans="1:26" x14ac:dyDescent="0.3">
      <c r="A2235" s="23" t="s">
        <v>3686</v>
      </c>
      <c r="B2235" s="34">
        <v>45811</v>
      </c>
      <c r="C2235" s="23" t="s">
        <v>3687</v>
      </c>
      <c r="D2235" s="23" t="s">
        <v>183</v>
      </c>
      <c r="E2235" s="23" t="s">
        <v>184</v>
      </c>
      <c r="F2235" s="23">
        <v>122018</v>
      </c>
      <c r="G2235" s="23" t="s">
        <v>256</v>
      </c>
      <c r="H2235" s="23" t="s">
        <v>257</v>
      </c>
      <c r="I2235" s="23" t="s">
        <v>22</v>
      </c>
      <c r="J2235" s="23" t="s">
        <v>258</v>
      </c>
      <c r="K2235" s="23" t="s">
        <v>57</v>
      </c>
      <c r="L2235" s="23">
        <v>3</v>
      </c>
      <c r="M2235" s="23">
        <v>65.75</v>
      </c>
      <c r="N2235" s="23">
        <v>5</v>
      </c>
      <c r="O2235" s="23">
        <v>12</v>
      </c>
      <c r="P2235" s="23" t="s">
        <v>33</v>
      </c>
      <c r="Q2235" s="23" t="s">
        <v>34</v>
      </c>
      <c r="R2235" s="23">
        <f t="shared" si="170"/>
        <v>1</v>
      </c>
      <c r="S2235" s="23" t="str">
        <f t="shared" si="171"/>
        <v>ORD102234_20250603_CUST00219_MED025</v>
      </c>
      <c r="T2235" s="23">
        <f t="shared" si="172"/>
        <v>1</v>
      </c>
      <c r="U2235" s="6">
        <f t="shared" si="173"/>
        <v>197.25</v>
      </c>
      <c r="V2235" s="6">
        <f>tbl_Raw_Data[[#This Row],[Discount_Pct]]*tbl_Raw_Data[[#This Row],[Gross_Amount]]/100</f>
        <v>9.8625000000000007</v>
      </c>
      <c r="W2235" s="6">
        <f>tbl_Raw_Data[[#This Row],[Gross_Amount]]-tbl_Raw_Data[[#This Row],[Discount_Amount]]</f>
        <v>187.38749999999999</v>
      </c>
      <c r="X2235" s="6">
        <f>tbl_Raw_Data[[#This Row],[Net_Amount_Before_Tax]]*tbl_Raw_Data[[#This Row],[Tax_Pct]]/100</f>
        <v>22.486499999999996</v>
      </c>
      <c r="Y2235" s="6">
        <f>tbl_Raw_Data[[#This Row],[Net_Amount_Before_Tax]]+tbl_Raw_Data[[#This Row],[Tax_Amount]]</f>
        <v>209.874</v>
      </c>
      <c r="Z2235" s="6">
        <f t="shared" si="174"/>
        <v>2</v>
      </c>
    </row>
    <row r="2236" spans="1:26" x14ac:dyDescent="0.3">
      <c r="A2236" s="23" t="s">
        <v>3688</v>
      </c>
      <c r="B2236" s="34">
        <v>45334</v>
      </c>
      <c r="C2236" s="23" t="s">
        <v>1651</v>
      </c>
      <c r="D2236" s="23" t="s">
        <v>100</v>
      </c>
      <c r="E2236" s="23" t="s">
        <v>101</v>
      </c>
      <c r="F2236" s="23">
        <v>201304</v>
      </c>
      <c r="G2236" s="23" t="s">
        <v>61</v>
      </c>
      <c r="H2236" s="23" t="s">
        <v>62</v>
      </c>
      <c r="I2236" s="23" t="s">
        <v>63</v>
      </c>
      <c r="J2236" s="23" t="s">
        <v>64</v>
      </c>
      <c r="K2236" s="23" t="s">
        <v>57</v>
      </c>
      <c r="L2236" s="23">
        <v>2</v>
      </c>
      <c r="M2236" s="23">
        <v>115.07</v>
      </c>
      <c r="N2236" s="23">
        <v>5</v>
      </c>
      <c r="O2236" s="23">
        <v>18</v>
      </c>
      <c r="P2236" s="23" t="s">
        <v>43</v>
      </c>
      <c r="Q2236" s="23" t="s">
        <v>34</v>
      </c>
      <c r="R2236" s="23">
        <f t="shared" si="170"/>
        <v>1</v>
      </c>
      <c r="S2236" s="23" t="str">
        <f t="shared" si="171"/>
        <v>ORD102235_20240212_CUST02784_MED004</v>
      </c>
      <c r="T2236" s="23">
        <f t="shared" si="172"/>
        <v>1</v>
      </c>
      <c r="U2236" s="6">
        <f t="shared" si="173"/>
        <v>230.14</v>
      </c>
      <c r="V2236" s="6">
        <f>tbl_Raw_Data[[#This Row],[Discount_Pct]]*tbl_Raw_Data[[#This Row],[Gross_Amount]]/100</f>
        <v>11.506999999999998</v>
      </c>
      <c r="W2236" s="6">
        <f>tbl_Raw_Data[[#This Row],[Gross_Amount]]-tbl_Raw_Data[[#This Row],[Discount_Amount]]</f>
        <v>218.63299999999998</v>
      </c>
      <c r="X2236" s="6">
        <f>tbl_Raw_Data[[#This Row],[Net_Amount_Before_Tax]]*tbl_Raw_Data[[#This Row],[Tax_Pct]]/100</f>
        <v>39.353939999999994</v>
      </c>
      <c r="Y2236" s="6">
        <f>tbl_Raw_Data[[#This Row],[Net_Amount_Before_Tax]]+tbl_Raw_Data[[#This Row],[Tax_Amount]]</f>
        <v>257.98694</v>
      </c>
      <c r="Z2236" s="6">
        <f t="shared" si="174"/>
        <v>3</v>
      </c>
    </row>
    <row r="2237" spans="1:26" x14ac:dyDescent="0.3">
      <c r="A2237" s="23" t="s">
        <v>3688</v>
      </c>
      <c r="B2237" s="34">
        <v>45989</v>
      </c>
      <c r="C2237" s="23" t="s">
        <v>3689</v>
      </c>
      <c r="D2237" s="23" t="s">
        <v>183</v>
      </c>
      <c r="E2237" s="23" t="s">
        <v>184</v>
      </c>
      <c r="F2237" s="23">
        <v>122009</v>
      </c>
      <c r="G2237" s="23" t="s">
        <v>138</v>
      </c>
      <c r="H2237" s="23" t="s">
        <v>139</v>
      </c>
      <c r="I2237" s="23" t="s">
        <v>50</v>
      </c>
      <c r="J2237" s="23" t="s">
        <v>140</v>
      </c>
      <c r="K2237" s="23" t="s">
        <v>24</v>
      </c>
      <c r="L2237" s="23">
        <v>1</v>
      </c>
      <c r="M2237" s="23">
        <v>144.96</v>
      </c>
      <c r="N2237" s="23">
        <v>5</v>
      </c>
      <c r="O2237" s="23">
        <v>12</v>
      </c>
      <c r="P2237" s="23" t="s">
        <v>89</v>
      </c>
      <c r="Q2237" s="23" t="s">
        <v>34</v>
      </c>
      <c r="R2237" s="23">
        <f t="shared" si="170"/>
        <v>1</v>
      </c>
      <c r="S2237" s="23" t="str">
        <f t="shared" si="171"/>
        <v>ORD102235_20251128_CUST00595_MED013</v>
      </c>
      <c r="T2237" s="23">
        <f t="shared" si="172"/>
        <v>1</v>
      </c>
      <c r="U2237" s="6">
        <f t="shared" si="173"/>
        <v>144.96</v>
      </c>
      <c r="V2237" s="6">
        <f>tbl_Raw_Data[[#This Row],[Discount_Pct]]*tbl_Raw_Data[[#This Row],[Gross_Amount]]/100</f>
        <v>7.2480000000000011</v>
      </c>
      <c r="W2237" s="6">
        <f>tbl_Raw_Data[[#This Row],[Gross_Amount]]-tbl_Raw_Data[[#This Row],[Discount_Amount]]</f>
        <v>137.71200000000002</v>
      </c>
      <c r="X2237" s="6">
        <f>tbl_Raw_Data[[#This Row],[Net_Amount_Before_Tax]]*tbl_Raw_Data[[#This Row],[Tax_Pct]]/100</f>
        <v>16.525440000000003</v>
      </c>
      <c r="Y2237" s="6">
        <f>tbl_Raw_Data[[#This Row],[Net_Amount_Before_Tax]]+tbl_Raw_Data[[#This Row],[Tax_Amount]]</f>
        <v>154.23744000000002</v>
      </c>
      <c r="Z2237" s="6">
        <f t="shared" si="174"/>
        <v>2</v>
      </c>
    </row>
    <row r="2238" spans="1:26" x14ac:dyDescent="0.3">
      <c r="A2238" s="23" t="s">
        <v>3690</v>
      </c>
      <c r="B2238" s="34">
        <v>45700</v>
      </c>
      <c r="C2238" s="23" t="s">
        <v>3691</v>
      </c>
      <c r="D2238" s="23" t="s">
        <v>92</v>
      </c>
      <c r="E2238" s="23" t="s">
        <v>93</v>
      </c>
      <c r="F2238" s="23">
        <v>560066</v>
      </c>
      <c r="G2238" s="23" t="s">
        <v>229</v>
      </c>
      <c r="H2238" s="23" t="s">
        <v>230</v>
      </c>
      <c r="I2238" s="23" t="s">
        <v>84</v>
      </c>
      <c r="J2238" s="23" t="s">
        <v>140</v>
      </c>
      <c r="K2238" s="23" t="s">
        <v>24</v>
      </c>
      <c r="L2238" s="23">
        <v>1</v>
      </c>
      <c r="M2238" s="23">
        <v>182.07</v>
      </c>
      <c r="N2238" s="23">
        <v>5</v>
      </c>
      <c r="O2238" s="23">
        <v>5</v>
      </c>
      <c r="P2238" s="23" t="s">
        <v>58</v>
      </c>
      <c r="Q2238" s="23" t="s">
        <v>34</v>
      </c>
      <c r="R2238" s="23">
        <f t="shared" si="170"/>
        <v>1</v>
      </c>
      <c r="S2238" s="23" t="str">
        <f t="shared" si="171"/>
        <v>ORD102237_20250212_CUST00988_MED022</v>
      </c>
      <c r="T2238" s="23">
        <f t="shared" si="172"/>
        <v>1</v>
      </c>
      <c r="U2238" s="6">
        <f t="shared" si="173"/>
        <v>182.07</v>
      </c>
      <c r="V2238" s="6">
        <f>tbl_Raw_Data[[#This Row],[Discount_Pct]]*tbl_Raw_Data[[#This Row],[Gross_Amount]]/100</f>
        <v>9.1034999999999986</v>
      </c>
      <c r="W2238" s="6">
        <f>tbl_Raw_Data[[#This Row],[Gross_Amount]]-tbl_Raw_Data[[#This Row],[Discount_Amount]]</f>
        <v>172.9665</v>
      </c>
      <c r="X2238" s="6">
        <f>tbl_Raw_Data[[#This Row],[Net_Amount_Before_Tax]]*tbl_Raw_Data[[#This Row],[Tax_Pct]]/100</f>
        <v>8.6483249999999998</v>
      </c>
      <c r="Y2238" s="6">
        <f>tbl_Raw_Data[[#This Row],[Net_Amount_Before_Tax]]+tbl_Raw_Data[[#This Row],[Tax_Amount]]</f>
        <v>181.614825</v>
      </c>
      <c r="Z2238" s="6">
        <f t="shared" si="174"/>
        <v>3</v>
      </c>
    </row>
    <row r="2239" spans="1:26" x14ac:dyDescent="0.3">
      <c r="A2239" s="23" t="s">
        <v>3690</v>
      </c>
      <c r="B2239" s="34">
        <v>45613</v>
      </c>
      <c r="C2239" s="23" t="s">
        <v>3163</v>
      </c>
      <c r="D2239" s="23" t="s">
        <v>123</v>
      </c>
      <c r="E2239" s="23" t="s">
        <v>101</v>
      </c>
      <c r="F2239" s="23">
        <v>226016</v>
      </c>
      <c r="G2239" s="23" t="s">
        <v>102</v>
      </c>
      <c r="H2239" s="23" t="s">
        <v>103</v>
      </c>
      <c r="I2239" s="23" t="s">
        <v>104</v>
      </c>
      <c r="J2239" s="23" t="s">
        <v>64</v>
      </c>
      <c r="K2239" s="23" t="s">
        <v>57</v>
      </c>
      <c r="L2239" s="23">
        <v>2</v>
      </c>
      <c r="M2239" s="23">
        <v>86.43</v>
      </c>
      <c r="N2239" s="23">
        <v>5</v>
      </c>
      <c r="O2239" s="23">
        <v>5</v>
      </c>
      <c r="P2239" s="23" t="s">
        <v>58</v>
      </c>
      <c r="Q2239" s="23" t="s">
        <v>34</v>
      </c>
      <c r="R2239" s="23">
        <f t="shared" si="170"/>
        <v>1</v>
      </c>
      <c r="S2239" s="23" t="str">
        <f t="shared" si="171"/>
        <v>ORD102237_20241117_CUST00926_MED029</v>
      </c>
      <c r="T2239" s="23">
        <f t="shared" si="172"/>
        <v>1</v>
      </c>
      <c r="U2239" s="6">
        <f t="shared" si="173"/>
        <v>172.86</v>
      </c>
      <c r="V2239" s="6">
        <f>tbl_Raw_Data[[#This Row],[Discount_Pct]]*tbl_Raw_Data[[#This Row],[Gross_Amount]]/100</f>
        <v>8.6430000000000007</v>
      </c>
      <c r="W2239" s="6">
        <f>tbl_Raw_Data[[#This Row],[Gross_Amount]]-tbl_Raw_Data[[#This Row],[Discount_Amount]]</f>
        <v>164.21700000000001</v>
      </c>
      <c r="X2239" s="6">
        <f>tbl_Raw_Data[[#This Row],[Net_Amount_Before_Tax]]*tbl_Raw_Data[[#This Row],[Tax_Pct]]/100</f>
        <v>8.2108500000000006</v>
      </c>
      <c r="Y2239" s="6">
        <f>tbl_Raw_Data[[#This Row],[Net_Amount_Before_Tax]]+tbl_Raw_Data[[#This Row],[Tax_Amount]]</f>
        <v>172.42785000000001</v>
      </c>
      <c r="Z2239" s="6">
        <f t="shared" si="174"/>
        <v>1</v>
      </c>
    </row>
    <row r="2240" spans="1:26" x14ac:dyDescent="0.3">
      <c r="A2240" s="23" t="s">
        <v>3692</v>
      </c>
      <c r="B2240" s="34">
        <v>46006</v>
      </c>
      <c r="C2240" s="23" t="s">
        <v>3693</v>
      </c>
      <c r="D2240" s="23" t="s">
        <v>19</v>
      </c>
      <c r="E2240" s="23" t="s">
        <v>19</v>
      </c>
      <c r="F2240" s="23">
        <v>110024</v>
      </c>
      <c r="G2240" s="23" t="s">
        <v>48</v>
      </c>
      <c r="H2240" s="23" t="s">
        <v>49</v>
      </c>
      <c r="I2240" s="23" t="s">
        <v>50</v>
      </c>
      <c r="J2240" s="23" t="s">
        <v>23</v>
      </c>
      <c r="K2240" s="23" t="s">
        <v>24</v>
      </c>
      <c r="L2240" s="23">
        <v>2</v>
      </c>
      <c r="M2240" s="23">
        <v>123.28</v>
      </c>
      <c r="N2240" s="23">
        <v>10</v>
      </c>
      <c r="O2240" s="23">
        <v>18</v>
      </c>
      <c r="P2240" s="23" t="s">
        <v>25</v>
      </c>
      <c r="Q2240" s="23" t="s">
        <v>90</v>
      </c>
      <c r="R2240" s="23">
        <f t="shared" si="170"/>
        <v>1</v>
      </c>
      <c r="S2240" s="23" t="str">
        <f t="shared" si="171"/>
        <v>ORD102239_20251215_CUST03236_MED028</v>
      </c>
      <c r="T2240" s="23">
        <f t="shared" si="172"/>
        <v>1</v>
      </c>
      <c r="U2240" s="6">
        <f t="shared" si="173"/>
        <v>246.56</v>
      </c>
      <c r="V2240" s="6">
        <f>tbl_Raw_Data[[#This Row],[Discount_Pct]]*tbl_Raw_Data[[#This Row],[Gross_Amount]]/100</f>
        <v>24.655999999999999</v>
      </c>
      <c r="W2240" s="6">
        <f>tbl_Raw_Data[[#This Row],[Gross_Amount]]-tbl_Raw_Data[[#This Row],[Discount_Amount]]</f>
        <v>221.904</v>
      </c>
      <c r="X2240" s="6">
        <f>tbl_Raw_Data[[#This Row],[Net_Amount_Before_Tax]]*tbl_Raw_Data[[#This Row],[Tax_Pct]]/100</f>
        <v>39.942720000000001</v>
      </c>
      <c r="Y2240" s="6">
        <f>tbl_Raw_Data[[#This Row],[Net_Amount_Before_Tax]]+tbl_Raw_Data[[#This Row],[Tax_Amount]]</f>
        <v>261.84672</v>
      </c>
      <c r="Z2240" s="6">
        <f t="shared" si="174"/>
        <v>1</v>
      </c>
    </row>
    <row r="2241" spans="1:26" x14ac:dyDescent="0.3">
      <c r="A2241" s="23" t="s">
        <v>3694</v>
      </c>
      <c r="B2241" s="34">
        <v>45588</v>
      </c>
      <c r="C2241" s="23" t="s">
        <v>1163</v>
      </c>
      <c r="D2241" s="23" t="s">
        <v>100</v>
      </c>
      <c r="E2241" s="23" t="s">
        <v>101</v>
      </c>
      <c r="F2241" s="23">
        <v>201304</v>
      </c>
      <c r="G2241" s="23" t="s">
        <v>68</v>
      </c>
      <c r="H2241" s="23" t="s">
        <v>69</v>
      </c>
      <c r="I2241" s="23" t="s">
        <v>55</v>
      </c>
      <c r="J2241" s="23" t="s">
        <v>56</v>
      </c>
      <c r="K2241" s="23" t="s">
        <v>24</v>
      </c>
      <c r="L2241" s="23">
        <v>3</v>
      </c>
      <c r="M2241" s="23">
        <v>28.97</v>
      </c>
      <c r="N2241" s="23">
        <v>10</v>
      </c>
      <c r="O2241" s="23">
        <v>12</v>
      </c>
      <c r="P2241" s="23" t="s">
        <v>33</v>
      </c>
      <c r="Q2241" s="23" t="s">
        <v>90</v>
      </c>
      <c r="R2241" s="23">
        <f t="shared" si="170"/>
        <v>1</v>
      </c>
      <c r="S2241" s="23" t="str">
        <f t="shared" si="171"/>
        <v>ORD102240_20241023_CUST01600_MED003</v>
      </c>
      <c r="T2241" s="23">
        <f t="shared" si="172"/>
        <v>1</v>
      </c>
      <c r="U2241" s="6">
        <f t="shared" si="173"/>
        <v>86.91</v>
      </c>
      <c r="V2241" s="6">
        <f>tbl_Raw_Data[[#This Row],[Discount_Pct]]*tbl_Raw_Data[[#This Row],[Gross_Amount]]/100</f>
        <v>8.6909999999999989</v>
      </c>
      <c r="W2241" s="6">
        <f>tbl_Raw_Data[[#This Row],[Gross_Amount]]-tbl_Raw_Data[[#This Row],[Discount_Amount]]</f>
        <v>78.218999999999994</v>
      </c>
      <c r="X2241" s="6">
        <f>tbl_Raw_Data[[#This Row],[Net_Amount_Before_Tax]]*tbl_Raw_Data[[#This Row],[Tax_Pct]]/100</f>
        <v>9.3862799999999993</v>
      </c>
      <c r="Y2241" s="6">
        <f>tbl_Raw_Data[[#This Row],[Net_Amount_Before_Tax]]+tbl_Raw_Data[[#This Row],[Tax_Amount]]</f>
        <v>87.605279999999993</v>
      </c>
      <c r="Z2241" s="6">
        <f t="shared" si="174"/>
        <v>2</v>
      </c>
    </row>
    <row r="2242" spans="1:26" x14ac:dyDescent="0.3">
      <c r="A2242" s="23" t="s">
        <v>3695</v>
      </c>
      <c r="B2242" s="34">
        <v>45709</v>
      </c>
      <c r="C2242" s="23" t="s">
        <v>3696</v>
      </c>
      <c r="D2242" s="23" t="s">
        <v>37</v>
      </c>
      <c r="E2242" s="23" t="s">
        <v>38</v>
      </c>
      <c r="F2242" s="23">
        <v>452001</v>
      </c>
      <c r="G2242" s="23" t="s">
        <v>160</v>
      </c>
      <c r="H2242" s="23" t="s">
        <v>161</v>
      </c>
      <c r="I2242" s="23" t="s">
        <v>50</v>
      </c>
      <c r="J2242" s="23" t="s">
        <v>23</v>
      </c>
      <c r="K2242" s="23" t="s">
        <v>24</v>
      </c>
      <c r="L2242" s="23">
        <v>1</v>
      </c>
      <c r="M2242" s="23">
        <v>140.38999999999999</v>
      </c>
      <c r="N2242" s="23">
        <v>10</v>
      </c>
      <c r="O2242" s="23">
        <v>12</v>
      </c>
      <c r="P2242" s="23" t="s">
        <v>65</v>
      </c>
      <c r="Q2242" s="23" t="s">
        <v>34</v>
      </c>
      <c r="R2242" s="23">
        <f t="shared" ref="R2242:R2305" si="175">COUNTIFS($A$2:$A$8001,A2242,$B$2:$B$8001,B2242,$C$2:$C$8001,C2242,$G$2:$G$8001,G2242)</f>
        <v>1</v>
      </c>
      <c r="S2242" s="23" t="str">
        <f t="shared" ref="S2242:S2305" si="176">A2242&amp;"_"&amp;TEXT(B2242,"yyyymmdd")&amp;"_"&amp;C2242&amp;"_"&amp;G2242</f>
        <v>ORD102241_20250221_CUST00542_MED014</v>
      </c>
      <c r="T2242" s="23">
        <f t="shared" ref="T2242:T2305" si="177">COUNTIF($S$2:$S$8001,S2242)</f>
        <v>1</v>
      </c>
      <c r="U2242" s="6">
        <f t="shared" ref="U2242:U2305" si="178">L2242*M2242</f>
        <v>140.38999999999999</v>
      </c>
      <c r="V2242" s="6">
        <f>tbl_Raw_Data[[#This Row],[Discount_Pct]]*tbl_Raw_Data[[#This Row],[Gross_Amount]]/100</f>
        <v>14.038999999999998</v>
      </c>
      <c r="W2242" s="6">
        <f>tbl_Raw_Data[[#This Row],[Gross_Amount]]-tbl_Raw_Data[[#This Row],[Discount_Amount]]</f>
        <v>126.35099999999998</v>
      </c>
      <c r="X2242" s="6">
        <f>tbl_Raw_Data[[#This Row],[Net_Amount_Before_Tax]]*tbl_Raw_Data[[#This Row],[Tax_Pct]]/100</f>
        <v>15.162119999999998</v>
      </c>
      <c r="Y2242" s="6">
        <f>tbl_Raw_Data[[#This Row],[Net_Amount_Before_Tax]]+tbl_Raw_Data[[#This Row],[Tax_Amount]]</f>
        <v>141.51311999999999</v>
      </c>
      <c r="Z2242" s="6">
        <f t="shared" ref="Z2242:Z2305" si="179">COUNTIFS($C$2:$C$8001,C2242,$Q$2:$Q$8001,"Delivered")</f>
        <v>1</v>
      </c>
    </row>
    <row r="2243" spans="1:26" x14ac:dyDescent="0.3">
      <c r="A2243" s="23" t="s">
        <v>3697</v>
      </c>
      <c r="B2243" s="34">
        <v>45433</v>
      </c>
      <c r="C2243" s="23" t="s">
        <v>2136</v>
      </c>
      <c r="D2243" s="23" t="s">
        <v>130</v>
      </c>
      <c r="E2243" s="23" t="s">
        <v>131</v>
      </c>
      <c r="F2243" s="23">
        <v>700102</v>
      </c>
      <c r="G2243" s="23" t="s">
        <v>68</v>
      </c>
      <c r="H2243" s="23" t="s">
        <v>69</v>
      </c>
      <c r="I2243" s="23" t="s">
        <v>55</v>
      </c>
      <c r="J2243" s="23" t="s">
        <v>56</v>
      </c>
      <c r="K2243" s="23" t="s">
        <v>24</v>
      </c>
      <c r="L2243" s="23">
        <v>3</v>
      </c>
      <c r="M2243" s="23">
        <v>26.92</v>
      </c>
      <c r="N2243" s="23">
        <v>0</v>
      </c>
      <c r="O2243" s="23">
        <v>12</v>
      </c>
      <c r="P2243" s="23" t="s">
        <v>33</v>
      </c>
      <c r="Q2243" s="23" t="s">
        <v>34</v>
      </c>
      <c r="R2243" s="23">
        <f t="shared" si="175"/>
        <v>1</v>
      </c>
      <c r="S2243" s="23" t="str">
        <f t="shared" si="176"/>
        <v>ORD102242_20240521_CUST03069_MED003</v>
      </c>
      <c r="T2243" s="23">
        <f t="shared" si="177"/>
        <v>1</v>
      </c>
      <c r="U2243" s="6">
        <f t="shared" si="178"/>
        <v>80.760000000000005</v>
      </c>
      <c r="V2243" s="6">
        <f>tbl_Raw_Data[[#This Row],[Discount_Pct]]*tbl_Raw_Data[[#This Row],[Gross_Amount]]/100</f>
        <v>0</v>
      </c>
      <c r="W2243" s="6">
        <f>tbl_Raw_Data[[#This Row],[Gross_Amount]]-tbl_Raw_Data[[#This Row],[Discount_Amount]]</f>
        <v>80.760000000000005</v>
      </c>
      <c r="X2243" s="6">
        <f>tbl_Raw_Data[[#This Row],[Net_Amount_Before_Tax]]*tbl_Raw_Data[[#This Row],[Tax_Pct]]/100</f>
        <v>9.691200000000002</v>
      </c>
      <c r="Y2243" s="6">
        <f>tbl_Raw_Data[[#This Row],[Net_Amount_Before_Tax]]+tbl_Raw_Data[[#This Row],[Tax_Amount]]</f>
        <v>90.4512</v>
      </c>
      <c r="Z2243" s="6">
        <f t="shared" si="179"/>
        <v>2</v>
      </c>
    </row>
    <row r="2244" spans="1:26" x14ac:dyDescent="0.3">
      <c r="A2244" s="23" t="s">
        <v>3698</v>
      </c>
      <c r="B2244" s="34">
        <v>45689</v>
      </c>
      <c r="C2244" s="23" t="s">
        <v>2106</v>
      </c>
      <c r="D2244" s="23" t="s">
        <v>130</v>
      </c>
      <c r="E2244" s="23" t="s">
        <v>131</v>
      </c>
      <c r="F2244" s="23">
        <v>700091</v>
      </c>
      <c r="G2244" s="23" t="s">
        <v>192</v>
      </c>
      <c r="H2244" s="23" t="s">
        <v>193</v>
      </c>
      <c r="I2244" s="23" t="s">
        <v>41</v>
      </c>
      <c r="J2244" s="23" t="s">
        <v>194</v>
      </c>
      <c r="K2244" s="23" t="s">
        <v>24</v>
      </c>
      <c r="L2244" s="23">
        <v>1</v>
      </c>
      <c r="M2244" s="23">
        <v>35.18</v>
      </c>
      <c r="N2244" s="23">
        <v>5</v>
      </c>
      <c r="O2244" s="23">
        <v>5</v>
      </c>
      <c r="P2244" s="23" t="s">
        <v>33</v>
      </c>
      <c r="Q2244" s="23" t="s">
        <v>34</v>
      </c>
      <c r="R2244" s="23">
        <f t="shared" si="175"/>
        <v>1</v>
      </c>
      <c r="S2244" s="23" t="str">
        <f t="shared" si="176"/>
        <v>ORD102243_20250201_CUST02118_MED002</v>
      </c>
      <c r="T2244" s="23">
        <f t="shared" si="177"/>
        <v>1</v>
      </c>
      <c r="U2244" s="6">
        <f t="shared" si="178"/>
        <v>35.18</v>
      </c>
      <c r="V2244" s="6">
        <f>tbl_Raw_Data[[#This Row],[Discount_Pct]]*tbl_Raw_Data[[#This Row],[Gross_Amount]]/100</f>
        <v>1.7590000000000001</v>
      </c>
      <c r="W2244" s="6">
        <f>tbl_Raw_Data[[#This Row],[Gross_Amount]]-tbl_Raw_Data[[#This Row],[Discount_Amount]]</f>
        <v>33.420999999999999</v>
      </c>
      <c r="X2244" s="6">
        <f>tbl_Raw_Data[[#This Row],[Net_Amount_Before_Tax]]*tbl_Raw_Data[[#This Row],[Tax_Pct]]/100</f>
        <v>1.6710499999999999</v>
      </c>
      <c r="Y2244" s="6">
        <f>tbl_Raw_Data[[#This Row],[Net_Amount_Before_Tax]]+tbl_Raw_Data[[#This Row],[Tax_Amount]]</f>
        <v>35.09205</v>
      </c>
      <c r="Z2244" s="6">
        <f t="shared" si="179"/>
        <v>3</v>
      </c>
    </row>
    <row r="2245" spans="1:26" x14ac:dyDescent="0.3">
      <c r="A2245" s="23" t="s">
        <v>3699</v>
      </c>
      <c r="B2245" s="34">
        <v>45300</v>
      </c>
      <c r="C2245" s="23" t="s">
        <v>3223</v>
      </c>
      <c r="D2245" s="23" t="s">
        <v>19</v>
      </c>
      <c r="E2245" s="23" t="s">
        <v>19</v>
      </c>
      <c r="F2245" s="23">
        <v>110044</v>
      </c>
      <c r="G2245" s="23" t="s">
        <v>107</v>
      </c>
      <c r="H2245" s="23" t="s">
        <v>108</v>
      </c>
      <c r="I2245" s="23" t="s">
        <v>63</v>
      </c>
      <c r="J2245" s="23" t="s">
        <v>42</v>
      </c>
      <c r="K2245" s="23" t="s">
        <v>57</v>
      </c>
      <c r="L2245" s="23">
        <v>3</v>
      </c>
      <c r="M2245" s="23">
        <v>106.35</v>
      </c>
      <c r="N2245" s="23">
        <v>0</v>
      </c>
      <c r="O2245" s="23">
        <v>18</v>
      </c>
      <c r="P2245" s="23" t="s">
        <v>65</v>
      </c>
      <c r="Q2245" s="23" t="s">
        <v>34</v>
      </c>
      <c r="R2245" s="23">
        <f t="shared" si="175"/>
        <v>1</v>
      </c>
      <c r="S2245" s="23" t="str">
        <f t="shared" si="176"/>
        <v>ORD102244_20240109_CUST01520_MED005</v>
      </c>
      <c r="T2245" s="23">
        <f t="shared" si="177"/>
        <v>1</v>
      </c>
      <c r="U2245" s="6">
        <f t="shared" si="178"/>
        <v>319.04999999999995</v>
      </c>
      <c r="V2245" s="6">
        <f>tbl_Raw_Data[[#This Row],[Discount_Pct]]*tbl_Raw_Data[[#This Row],[Gross_Amount]]/100</f>
        <v>0</v>
      </c>
      <c r="W2245" s="6">
        <f>tbl_Raw_Data[[#This Row],[Gross_Amount]]-tbl_Raw_Data[[#This Row],[Discount_Amount]]</f>
        <v>319.04999999999995</v>
      </c>
      <c r="X2245" s="6">
        <f>tbl_Raw_Data[[#This Row],[Net_Amount_Before_Tax]]*tbl_Raw_Data[[#This Row],[Tax_Pct]]/100</f>
        <v>57.428999999999995</v>
      </c>
      <c r="Y2245" s="6">
        <f>tbl_Raw_Data[[#This Row],[Net_Amount_Before_Tax]]+tbl_Raw_Data[[#This Row],[Tax_Amount]]</f>
        <v>376.47899999999993</v>
      </c>
      <c r="Z2245" s="6">
        <f t="shared" si="179"/>
        <v>2</v>
      </c>
    </row>
    <row r="2246" spans="1:26" x14ac:dyDescent="0.3">
      <c r="A2246" s="23" t="s">
        <v>3700</v>
      </c>
      <c r="B2246" s="34">
        <v>45893</v>
      </c>
      <c r="C2246" s="23" t="s">
        <v>1318</v>
      </c>
      <c r="D2246" s="23" t="s">
        <v>19</v>
      </c>
      <c r="E2246" s="23" t="s">
        <v>19</v>
      </c>
      <c r="F2246" s="23">
        <v>110001</v>
      </c>
      <c r="G2246" s="23" t="s">
        <v>48</v>
      </c>
      <c r="H2246" s="23" t="s">
        <v>49</v>
      </c>
      <c r="I2246" s="23" t="s">
        <v>50</v>
      </c>
      <c r="J2246" s="23" t="s">
        <v>23</v>
      </c>
      <c r="K2246" s="23" t="s">
        <v>24</v>
      </c>
      <c r="L2246" s="23">
        <v>1</v>
      </c>
      <c r="M2246" s="23">
        <v>98.1</v>
      </c>
      <c r="N2246" s="23">
        <v>0</v>
      </c>
      <c r="O2246" s="23">
        <v>5</v>
      </c>
      <c r="P2246" s="23" t="s">
        <v>58</v>
      </c>
      <c r="Q2246" s="23" t="s">
        <v>34</v>
      </c>
      <c r="R2246" s="23">
        <f t="shared" si="175"/>
        <v>1</v>
      </c>
      <c r="S2246" s="23" t="str">
        <f t="shared" si="176"/>
        <v>ORD102245_20250824_CUST00495_MED028</v>
      </c>
      <c r="T2246" s="23">
        <f t="shared" si="177"/>
        <v>1</v>
      </c>
      <c r="U2246" s="6">
        <f t="shared" si="178"/>
        <v>98.1</v>
      </c>
      <c r="V2246" s="6">
        <f>tbl_Raw_Data[[#This Row],[Discount_Pct]]*tbl_Raw_Data[[#This Row],[Gross_Amount]]/100</f>
        <v>0</v>
      </c>
      <c r="W2246" s="6">
        <f>tbl_Raw_Data[[#This Row],[Gross_Amount]]-tbl_Raw_Data[[#This Row],[Discount_Amount]]</f>
        <v>98.1</v>
      </c>
      <c r="X2246" s="6">
        <f>tbl_Raw_Data[[#This Row],[Net_Amount_Before_Tax]]*tbl_Raw_Data[[#This Row],[Tax_Pct]]/100</f>
        <v>4.9050000000000002</v>
      </c>
      <c r="Y2246" s="6">
        <f>tbl_Raw_Data[[#This Row],[Net_Amount_Before_Tax]]+tbl_Raw_Data[[#This Row],[Tax_Amount]]</f>
        <v>103.005</v>
      </c>
      <c r="Z2246" s="6">
        <f t="shared" si="179"/>
        <v>3</v>
      </c>
    </row>
    <row r="2247" spans="1:26" x14ac:dyDescent="0.3">
      <c r="A2247" s="23" t="s">
        <v>3701</v>
      </c>
      <c r="B2247" s="34">
        <v>45438</v>
      </c>
      <c r="C2247" s="23" t="s">
        <v>3702</v>
      </c>
      <c r="D2247" s="23" t="s">
        <v>92</v>
      </c>
      <c r="E2247" s="23" t="s">
        <v>93</v>
      </c>
      <c r="F2247" s="23">
        <v>560038</v>
      </c>
      <c r="G2247" s="23" t="s">
        <v>39</v>
      </c>
      <c r="H2247" s="23" t="s">
        <v>40</v>
      </c>
      <c r="I2247" s="23" t="s">
        <v>41</v>
      </c>
      <c r="J2247" s="23" t="s">
        <v>42</v>
      </c>
      <c r="K2247" s="23" t="s">
        <v>24</v>
      </c>
      <c r="L2247" s="23">
        <v>2</v>
      </c>
      <c r="M2247" s="23">
        <v>29.15</v>
      </c>
      <c r="N2247" s="23">
        <v>10</v>
      </c>
      <c r="O2247" s="23">
        <v>12</v>
      </c>
      <c r="P2247" s="23" t="s">
        <v>89</v>
      </c>
      <c r="Q2247" s="23" t="s">
        <v>90</v>
      </c>
      <c r="R2247" s="23">
        <f t="shared" si="175"/>
        <v>1</v>
      </c>
      <c r="S2247" s="23" t="str">
        <f t="shared" si="176"/>
        <v>ORD102246_20240526_CUST01495_MED001</v>
      </c>
      <c r="T2247" s="23">
        <f t="shared" si="177"/>
        <v>1</v>
      </c>
      <c r="U2247" s="6">
        <f t="shared" si="178"/>
        <v>58.3</v>
      </c>
      <c r="V2247" s="6">
        <f>tbl_Raw_Data[[#This Row],[Discount_Pct]]*tbl_Raw_Data[[#This Row],[Gross_Amount]]/100</f>
        <v>5.83</v>
      </c>
      <c r="W2247" s="6">
        <f>tbl_Raw_Data[[#This Row],[Gross_Amount]]-tbl_Raw_Data[[#This Row],[Discount_Amount]]</f>
        <v>52.47</v>
      </c>
      <c r="X2247" s="6">
        <f>tbl_Raw_Data[[#This Row],[Net_Amount_Before_Tax]]*tbl_Raw_Data[[#This Row],[Tax_Pct]]/100</f>
        <v>6.2964000000000002</v>
      </c>
      <c r="Y2247" s="6">
        <f>tbl_Raw_Data[[#This Row],[Net_Amount_Before_Tax]]+tbl_Raw_Data[[#This Row],[Tax_Amount]]</f>
        <v>58.766399999999997</v>
      </c>
      <c r="Z2247" s="6">
        <f t="shared" si="179"/>
        <v>1</v>
      </c>
    </row>
    <row r="2248" spans="1:26" x14ac:dyDescent="0.3">
      <c r="A2248" s="23" t="s">
        <v>3703</v>
      </c>
      <c r="B2248" s="34">
        <v>45667</v>
      </c>
      <c r="C2248" s="23" t="s">
        <v>962</v>
      </c>
      <c r="D2248" s="23" t="s">
        <v>37</v>
      </c>
      <c r="E2248" s="23" t="s">
        <v>38</v>
      </c>
      <c r="F2248" s="23">
        <v>452001</v>
      </c>
      <c r="G2248" s="23" t="s">
        <v>61</v>
      </c>
      <c r="H2248" s="23" t="s">
        <v>62</v>
      </c>
      <c r="I2248" s="23" t="s">
        <v>63</v>
      </c>
      <c r="J2248" s="23" t="s">
        <v>64</v>
      </c>
      <c r="K2248" s="23" t="s">
        <v>57</v>
      </c>
      <c r="L2248" s="23">
        <v>2</v>
      </c>
      <c r="M2248" s="23">
        <v>121.28</v>
      </c>
      <c r="N2248" s="23">
        <v>15</v>
      </c>
      <c r="O2248" s="23">
        <v>5</v>
      </c>
      <c r="P2248" s="23" t="s">
        <v>89</v>
      </c>
      <c r="Q2248" s="23" t="s">
        <v>26</v>
      </c>
      <c r="R2248" s="23">
        <f t="shared" si="175"/>
        <v>1</v>
      </c>
      <c r="S2248" s="23" t="str">
        <f t="shared" si="176"/>
        <v>ORD102247_20250110_CUST00948_MED004</v>
      </c>
      <c r="T2248" s="23">
        <f t="shared" si="177"/>
        <v>1</v>
      </c>
      <c r="U2248" s="6">
        <f t="shared" si="178"/>
        <v>242.56</v>
      </c>
      <c r="V2248" s="6">
        <f>tbl_Raw_Data[[#This Row],[Discount_Pct]]*tbl_Raw_Data[[#This Row],[Gross_Amount]]/100</f>
        <v>36.384</v>
      </c>
      <c r="W2248" s="6">
        <f>tbl_Raw_Data[[#This Row],[Gross_Amount]]-tbl_Raw_Data[[#This Row],[Discount_Amount]]</f>
        <v>206.17599999999999</v>
      </c>
      <c r="X2248" s="6">
        <f>tbl_Raw_Data[[#This Row],[Net_Amount_Before_Tax]]*tbl_Raw_Data[[#This Row],[Tax_Pct]]/100</f>
        <v>10.308799999999998</v>
      </c>
      <c r="Y2248" s="6">
        <f>tbl_Raw_Data[[#This Row],[Net_Amount_Before_Tax]]+tbl_Raw_Data[[#This Row],[Tax_Amount]]</f>
        <v>216.48479999999998</v>
      </c>
      <c r="Z2248" s="6">
        <f t="shared" si="179"/>
        <v>2</v>
      </c>
    </row>
    <row r="2249" spans="1:26" x14ac:dyDescent="0.3">
      <c r="A2249" s="23" t="s">
        <v>3703</v>
      </c>
      <c r="B2249" s="34">
        <v>45766</v>
      </c>
      <c r="C2249" s="23" t="s">
        <v>3704</v>
      </c>
      <c r="D2249" s="23" t="s">
        <v>80</v>
      </c>
      <c r="E2249" s="23" t="s">
        <v>81</v>
      </c>
      <c r="F2249" s="23">
        <v>395007</v>
      </c>
      <c r="G2249" s="23" t="s">
        <v>111</v>
      </c>
      <c r="H2249" s="23" t="s">
        <v>112</v>
      </c>
      <c r="I2249" s="23" t="s">
        <v>113</v>
      </c>
      <c r="J2249" s="23" t="s">
        <v>114</v>
      </c>
      <c r="K2249" s="23" t="s">
        <v>24</v>
      </c>
      <c r="L2249" s="23">
        <v>5</v>
      </c>
      <c r="M2249" s="23">
        <v>107.57</v>
      </c>
      <c r="N2249" s="23">
        <v>10</v>
      </c>
      <c r="O2249" s="23">
        <v>5</v>
      </c>
      <c r="P2249" s="23" t="s">
        <v>58</v>
      </c>
      <c r="Q2249" s="23" t="s">
        <v>34</v>
      </c>
      <c r="R2249" s="23">
        <f t="shared" si="175"/>
        <v>1</v>
      </c>
      <c r="S2249" s="23" t="str">
        <f t="shared" si="176"/>
        <v>ORD102247_20250419_CUST01429_MED027</v>
      </c>
      <c r="T2249" s="23">
        <f t="shared" si="177"/>
        <v>1</v>
      </c>
      <c r="U2249" s="6">
        <f t="shared" si="178"/>
        <v>537.84999999999991</v>
      </c>
      <c r="V2249" s="6">
        <f>tbl_Raw_Data[[#This Row],[Discount_Pct]]*tbl_Raw_Data[[#This Row],[Gross_Amount]]/100</f>
        <v>53.784999999999989</v>
      </c>
      <c r="W2249" s="6">
        <f>tbl_Raw_Data[[#This Row],[Gross_Amount]]-tbl_Raw_Data[[#This Row],[Discount_Amount]]</f>
        <v>484.06499999999994</v>
      </c>
      <c r="X2249" s="6">
        <f>tbl_Raw_Data[[#This Row],[Net_Amount_Before_Tax]]*tbl_Raw_Data[[#This Row],[Tax_Pct]]/100</f>
        <v>24.203249999999997</v>
      </c>
      <c r="Y2249" s="6">
        <f>tbl_Raw_Data[[#This Row],[Net_Amount_Before_Tax]]+tbl_Raw_Data[[#This Row],[Tax_Amount]]</f>
        <v>508.26824999999997</v>
      </c>
      <c r="Z2249" s="6">
        <f t="shared" si="179"/>
        <v>2</v>
      </c>
    </row>
    <row r="2250" spans="1:26" x14ac:dyDescent="0.3">
      <c r="A2250" s="23" t="s">
        <v>3703</v>
      </c>
      <c r="B2250" s="34">
        <v>45584</v>
      </c>
      <c r="C2250" s="23" t="s">
        <v>3705</v>
      </c>
      <c r="D2250" s="23" t="s">
        <v>72</v>
      </c>
      <c r="E2250" s="23" t="s">
        <v>73</v>
      </c>
      <c r="F2250" s="23">
        <v>302001</v>
      </c>
      <c r="G2250" s="23" t="s">
        <v>53</v>
      </c>
      <c r="H2250" s="23" t="s">
        <v>54</v>
      </c>
      <c r="I2250" s="23" t="s">
        <v>55</v>
      </c>
      <c r="J2250" s="23" t="s">
        <v>56</v>
      </c>
      <c r="K2250" s="23" t="s">
        <v>57</v>
      </c>
      <c r="L2250" s="23">
        <v>1</v>
      </c>
      <c r="M2250" s="23">
        <v>52.64</v>
      </c>
      <c r="N2250" s="23">
        <v>5</v>
      </c>
      <c r="O2250" s="23">
        <v>12</v>
      </c>
      <c r="P2250" s="23" t="s">
        <v>25</v>
      </c>
      <c r="Q2250" s="23" t="s">
        <v>34</v>
      </c>
      <c r="R2250" s="23">
        <f t="shared" si="175"/>
        <v>1</v>
      </c>
      <c r="S2250" s="23" t="str">
        <f t="shared" si="176"/>
        <v>ORD102247_20241019_CUST03061_MED020</v>
      </c>
      <c r="T2250" s="23">
        <f t="shared" si="177"/>
        <v>1</v>
      </c>
      <c r="U2250" s="6">
        <f t="shared" si="178"/>
        <v>52.64</v>
      </c>
      <c r="V2250" s="6">
        <f>tbl_Raw_Data[[#This Row],[Discount_Pct]]*tbl_Raw_Data[[#This Row],[Gross_Amount]]/100</f>
        <v>2.6319999999999997</v>
      </c>
      <c r="W2250" s="6">
        <f>tbl_Raw_Data[[#This Row],[Gross_Amount]]-tbl_Raw_Data[[#This Row],[Discount_Amount]]</f>
        <v>50.008000000000003</v>
      </c>
      <c r="X2250" s="6">
        <f>tbl_Raw_Data[[#This Row],[Net_Amount_Before_Tax]]*tbl_Raw_Data[[#This Row],[Tax_Pct]]/100</f>
        <v>6.0009600000000001</v>
      </c>
      <c r="Y2250" s="6">
        <f>tbl_Raw_Data[[#This Row],[Net_Amount_Before_Tax]]+tbl_Raw_Data[[#This Row],[Tax_Amount]]</f>
        <v>56.008960000000002</v>
      </c>
      <c r="Z2250" s="6">
        <f t="shared" si="179"/>
        <v>1</v>
      </c>
    </row>
    <row r="2251" spans="1:26" x14ac:dyDescent="0.3">
      <c r="A2251" s="23" t="s">
        <v>3706</v>
      </c>
      <c r="B2251" s="34">
        <v>45415</v>
      </c>
      <c r="C2251" s="23" t="s">
        <v>1678</v>
      </c>
      <c r="D2251" s="23" t="s">
        <v>72</v>
      </c>
      <c r="E2251" s="23" t="s">
        <v>73</v>
      </c>
      <c r="F2251" s="23">
        <v>302019</v>
      </c>
      <c r="G2251" s="23" t="s">
        <v>53</v>
      </c>
      <c r="H2251" s="23" t="s">
        <v>54</v>
      </c>
      <c r="I2251" s="23" t="s">
        <v>55</v>
      </c>
      <c r="J2251" s="23" t="s">
        <v>56</v>
      </c>
      <c r="K2251" s="23" t="s">
        <v>57</v>
      </c>
      <c r="L2251" s="23">
        <v>1</v>
      </c>
      <c r="M2251" s="23">
        <v>57.74</v>
      </c>
      <c r="N2251" s="23">
        <v>5</v>
      </c>
      <c r="O2251" s="23">
        <v>5</v>
      </c>
      <c r="P2251" s="23" t="s">
        <v>65</v>
      </c>
      <c r="Q2251" s="23" t="s">
        <v>26</v>
      </c>
      <c r="R2251" s="23">
        <f t="shared" si="175"/>
        <v>1</v>
      </c>
      <c r="S2251" s="23" t="str">
        <f t="shared" si="176"/>
        <v>ORD102250_20240503_CUST02943_MED020</v>
      </c>
      <c r="T2251" s="23">
        <f t="shared" si="177"/>
        <v>1</v>
      </c>
      <c r="U2251" s="6">
        <f t="shared" si="178"/>
        <v>57.74</v>
      </c>
      <c r="V2251" s="6">
        <f>tbl_Raw_Data[[#This Row],[Discount_Pct]]*tbl_Raw_Data[[#This Row],[Gross_Amount]]/100</f>
        <v>2.887</v>
      </c>
      <c r="W2251" s="6">
        <f>tbl_Raw_Data[[#This Row],[Gross_Amount]]-tbl_Raw_Data[[#This Row],[Discount_Amount]]</f>
        <v>54.853000000000002</v>
      </c>
      <c r="X2251" s="6">
        <f>tbl_Raw_Data[[#This Row],[Net_Amount_Before_Tax]]*tbl_Raw_Data[[#This Row],[Tax_Pct]]/100</f>
        <v>2.7426499999999998</v>
      </c>
      <c r="Y2251" s="6">
        <f>tbl_Raw_Data[[#This Row],[Net_Amount_Before_Tax]]+tbl_Raw_Data[[#This Row],[Tax_Amount]]</f>
        <v>57.595649999999999</v>
      </c>
      <c r="Z2251" s="6">
        <f t="shared" si="179"/>
        <v>2</v>
      </c>
    </row>
    <row r="2252" spans="1:26" x14ac:dyDescent="0.3">
      <c r="A2252" s="23" t="s">
        <v>3707</v>
      </c>
      <c r="B2252" s="34">
        <v>45452</v>
      </c>
      <c r="C2252" s="23" t="s">
        <v>3708</v>
      </c>
      <c r="D2252" s="23" t="s">
        <v>123</v>
      </c>
      <c r="E2252" s="23" t="s">
        <v>101</v>
      </c>
      <c r="F2252" s="23">
        <v>226001</v>
      </c>
      <c r="G2252" s="23" t="s">
        <v>167</v>
      </c>
      <c r="H2252" s="23" t="s">
        <v>168</v>
      </c>
      <c r="I2252" s="23" t="s">
        <v>113</v>
      </c>
      <c r="J2252" s="23" t="s">
        <v>42</v>
      </c>
      <c r="K2252" s="23" t="s">
        <v>24</v>
      </c>
      <c r="L2252" s="23">
        <v>2</v>
      </c>
      <c r="M2252" s="23">
        <v>174.86</v>
      </c>
      <c r="N2252" s="23">
        <v>5</v>
      </c>
      <c r="O2252" s="23">
        <v>12</v>
      </c>
      <c r="P2252" s="23" t="s">
        <v>65</v>
      </c>
      <c r="Q2252" s="23" t="s">
        <v>26</v>
      </c>
      <c r="R2252" s="23">
        <f t="shared" si="175"/>
        <v>1</v>
      </c>
      <c r="S2252" s="23" t="str">
        <f t="shared" si="176"/>
        <v>ORD102251_20240609_CUST00688_MED026</v>
      </c>
      <c r="T2252" s="23">
        <f t="shared" si="177"/>
        <v>1</v>
      </c>
      <c r="U2252" s="6">
        <f t="shared" si="178"/>
        <v>349.72</v>
      </c>
      <c r="V2252" s="6">
        <f>tbl_Raw_Data[[#This Row],[Discount_Pct]]*tbl_Raw_Data[[#This Row],[Gross_Amount]]/100</f>
        <v>17.486000000000001</v>
      </c>
      <c r="W2252" s="6">
        <f>tbl_Raw_Data[[#This Row],[Gross_Amount]]-tbl_Raw_Data[[#This Row],[Discount_Amount]]</f>
        <v>332.23400000000004</v>
      </c>
      <c r="X2252" s="6">
        <f>tbl_Raw_Data[[#This Row],[Net_Amount_Before_Tax]]*tbl_Raw_Data[[#This Row],[Tax_Pct]]/100</f>
        <v>39.868080000000006</v>
      </c>
      <c r="Y2252" s="6">
        <f>tbl_Raw_Data[[#This Row],[Net_Amount_Before_Tax]]+tbl_Raw_Data[[#This Row],[Tax_Amount]]</f>
        <v>372.10208000000006</v>
      </c>
      <c r="Z2252" s="6">
        <f t="shared" si="179"/>
        <v>2</v>
      </c>
    </row>
    <row r="2253" spans="1:26" x14ac:dyDescent="0.3">
      <c r="A2253" s="23" t="s">
        <v>3709</v>
      </c>
      <c r="B2253" s="34">
        <v>45532</v>
      </c>
      <c r="C2253" s="23" t="s">
        <v>3710</v>
      </c>
      <c r="D2253" s="23" t="s">
        <v>130</v>
      </c>
      <c r="E2253" s="23" t="s">
        <v>131</v>
      </c>
      <c r="F2253" s="23">
        <v>700001</v>
      </c>
      <c r="G2253" s="23" t="s">
        <v>61</v>
      </c>
      <c r="H2253" s="23" t="s">
        <v>62</v>
      </c>
      <c r="I2253" s="23" t="s">
        <v>63</v>
      </c>
      <c r="J2253" s="23" t="s">
        <v>64</v>
      </c>
      <c r="K2253" s="23" t="s">
        <v>57</v>
      </c>
      <c r="L2253" s="23">
        <v>3</v>
      </c>
      <c r="M2253" s="23">
        <v>121.76</v>
      </c>
      <c r="N2253" s="23">
        <v>5</v>
      </c>
      <c r="O2253" s="23">
        <v>12</v>
      </c>
      <c r="P2253" s="23" t="s">
        <v>33</v>
      </c>
      <c r="Q2253" s="23" t="s">
        <v>34</v>
      </c>
      <c r="R2253" s="23">
        <f t="shared" si="175"/>
        <v>1</v>
      </c>
      <c r="S2253" s="23" t="str">
        <f t="shared" si="176"/>
        <v>ORD102252_20240828_CUST03325_MED004</v>
      </c>
      <c r="T2253" s="23">
        <f t="shared" si="177"/>
        <v>1</v>
      </c>
      <c r="U2253" s="6">
        <f t="shared" si="178"/>
        <v>365.28000000000003</v>
      </c>
      <c r="V2253" s="6">
        <f>tbl_Raw_Data[[#This Row],[Discount_Pct]]*tbl_Raw_Data[[#This Row],[Gross_Amount]]/100</f>
        <v>18.263999999999999</v>
      </c>
      <c r="W2253" s="6">
        <f>tbl_Raw_Data[[#This Row],[Gross_Amount]]-tbl_Raw_Data[[#This Row],[Discount_Amount]]</f>
        <v>347.01600000000002</v>
      </c>
      <c r="X2253" s="6">
        <f>tbl_Raw_Data[[#This Row],[Net_Amount_Before_Tax]]*tbl_Raw_Data[[#This Row],[Tax_Pct]]/100</f>
        <v>41.641919999999999</v>
      </c>
      <c r="Y2253" s="6">
        <f>tbl_Raw_Data[[#This Row],[Net_Amount_Before_Tax]]+tbl_Raw_Data[[#This Row],[Tax_Amount]]</f>
        <v>388.65791999999999</v>
      </c>
      <c r="Z2253" s="6">
        <f t="shared" si="179"/>
        <v>1</v>
      </c>
    </row>
    <row r="2254" spans="1:26" x14ac:dyDescent="0.3">
      <c r="A2254" s="23" t="s">
        <v>3711</v>
      </c>
      <c r="B2254" s="34">
        <v>45947</v>
      </c>
      <c r="C2254" s="23" t="s">
        <v>437</v>
      </c>
      <c r="D2254" s="23" t="s">
        <v>183</v>
      </c>
      <c r="E2254" s="23" t="s">
        <v>184</v>
      </c>
      <c r="F2254" s="23">
        <v>122001</v>
      </c>
      <c r="G2254" s="23" t="s">
        <v>160</v>
      </c>
      <c r="H2254" s="23" t="s">
        <v>161</v>
      </c>
      <c r="I2254" s="23" t="s">
        <v>50</v>
      </c>
      <c r="J2254" s="23" t="s">
        <v>23</v>
      </c>
      <c r="K2254" s="23" t="s">
        <v>24</v>
      </c>
      <c r="L2254" s="23">
        <v>4</v>
      </c>
      <c r="M2254" s="23">
        <v>143.5</v>
      </c>
      <c r="N2254" s="23">
        <v>0</v>
      </c>
      <c r="O2254" s="23">
        <v>5</v>
      </c>
      <c r="P2254" s="23" t="s">
        <v>65</v>
      </c>
      <c r="Q2254" s="23" t="s">
        <v>44</v>
      </c>
      <c r="R2254" s="23">
        <f t="shared" si="175"/>
        <v>1</v>
      </c>
      <c r="S2254" s="23" t="str">
        <f t="shared" si="176"/>
        <v>ORD102253_20251017_CUST00632_MED014</v>
      </c>
      <c r="T2254" s="23">
        <f t="shared" si="177"/>
        <v>1</v>
      </c>
      <c r="U2254" s="6">
        <f t="shared" si="178"/>
        <v>574</v>
      </c>
      <c r="V2254" s="6">
        <f>tbl_Raw_Data[[#This Row],[Discount_Pct]]*tbl_Raw_Data[[#This Row],[Gross_Amount]]/100</f>
        <v>0</v>
      </c>
      <c r="W2254" s="6">
        <f>tbl_Raw_Data[[#This Row],[Gross_Amount]]-tbl_Raw_Data[[#This Row],[Discount_Amount]]</f>
        <v>574</v>
      </c>
      <c r="X2254" s="6">
        <f>tbl_Raw_Data[[#This Row],[Net_Amount_Before_Tax]]*tbl_Raw_Data[[#This Row],[Tax_Pct]]/100</f>
        <v>28.7</v>
      </c>
      <c r="Y2254" s="6">
        <f>tbl_Raw_Data[[#This Row],[Net_Amount_Before_Tax]]+tbl_Raw_Data[[#This Row],[Tax_Amount]]</f>
        <v>602.70000000000005</v>
      </c>
      <c r="Z2254" s="6">
        <f t="shared" si="179"/>
        <v>5</v>
      </c>
    </row>
    <row r="2255" spans="1:26" x14ac:dyDescent="0.3">
      <c r="A2255" s="23" t="s">
        <v>3711</v>
      </c>
      <c r="B2255" s="34">
        <v>45675</v>
      </c>
      <c r="C2255" s="23" t="s">
        <v>1514</v>
      </c>
      <c r="D2255" s="23" t="s">
        <v>52</v>
      </c>
      <c r="E2255" s="23" t="s">
        <v>52</v>
      </c>
      <c r="F2255" s="23">
        <v>160022</v>
      </c>
      <c r="G2255" s="23" t="s">
        <v>39</v>
      </c>
      <c r="H2255" s="23" t="s">
        <v>40</v>
      </c>
      <c r="I2255" s="23" t="s">
        <v>41</v>
      </c>
      <c r="J2255" s="23" t="s">
        <v>42</v>
      </c>
      <c r="K2255" s="23" t="s">
        <v>24</v>
      </c>
      <c r="L2255" s="23">
        <v>1</v>
      </c>
      <c r="M2255" s="23">
        <v>28.27</v>
      </c>
      <c r="N2255" s="23">
        <v>10</v>
      </c>
      <c r="O2255" s="23">
        <v>5</v>
      </c>
      <c r="P2255" s="23" t="s">
        <v>33</v>
      </c>
      <c r="Q2255" s="23" t="s">
        <v>34</v>
      </c>
      <c r="R2255" s="23">
        <f t="shared" si="175"/>
        <v>1</v>
      </c>
      <c r="S2255" s="23" t="str">
        <f t="shared" si="176"/>
        <v>ORD102253_20250118_CUST00816_MED001</v>
      </c>
      <c r="T2255" s="23">
        <f t="shared" si="177"/>
        <v>1</v>
      </c>
      <c r="U2255" s="6">
        <f t="shared" si="178"/>
        <v>28.27</v>
      </c>
      <c r="V2255" s="6">
        <f>tbl_Raw_Data[[#This Row],[Discount_Pct]]*tbl_Raw_Data[[#This Row],[Gross_Amount]]/100</f>
        <v>2.827</v>
      </c>
      <c r="W2255" s="6">
        <f>tbl_Raw_Data[[#This Row],[Gross_Amount]]-tbl_Raw_Data[[#This Row],[Discount_Amount]]</f>
        <v>25.442999999999998</v>
      </c>
      <c r="X2255" s="6">
        <f>tbl_Raw_Data[[#This Row],[Net_Amount_Before_Tax]]*tbl_Raw_Data[[#This Row],[Tax_Pct]]/100</f>
        <v>1.2721499999999999</v>
      </c>
      <c r="Y2255" s="6">
        <f>tbl_Raw_Data[[#This Row],[Net_Amount_Before_Tax]]+tbl_Raw_Data[[#This Row],[Tax_Amount]]</f>
        <v>26.715149999999998</v>
      </c>
      <c r="Z2255" s="6">
        <f t="shared" si="179"/>
        <v>3</v>
      </c>
    </row>
    <row r="2256" spans="1:26" x14ac:dyDescent="0.3">
      <c r="A2256" s="23" t="s">
        <v>3712</v>
      </c>
      <c r="B2256" s="34">
        <v>45347</v>
      </c>
      <c r="C2256" s="23" t="s">
        <v>1405</v>
      </c>
      <c r="D2256" s="23" t="s">
        <v>72</v>
      </c>
      <c r="E2256" s="23" t="s">
        <v>73</v>
      </c>
      <c r="F2256" s="23">
        <v>302001</v>
      </c>
      <c r="G2256" s="23" t="s">
        <v>224</v>
      </c>
      <c r="H2256" s="23" t="s">
        <v>225</v>
      </c>
      <c r="I2256" s="23" t="s">
        <v>147</v>
      </c>
      <c r="J2256" s="23" t="s">
        <v>23</v>
      </c>
      <c r="K2256" s="23" t="s">
        <v>24</v>
      </c>
      <c r="L2256" s="23">
        <v>2</v>
      </c>
      <c r="M2256" s="23">
        <v>47.08</v>
      </c>
      <c r="N2256" s="23">
        <v>0</v>
      </c>
      <c r="O2256" s="23">
        <v>5</v>
      </c>
      <c r="P2256" s="23" t="s">
        <v>43</v>
      </c>
      <c r="Q2256" s="23" t="s">
        <v>34</v>
      </c>
      <c r="R2256" s="23">
        <f t="shared" si="175"/>
        <v>1</v>
      </c>
      <c r="S2256" s="23" t="str">
        <f t="shared" si="176"/>
        <v>ORD102255_20240225_CUST01421_MED015</v>
      </c>
      <c r="T2256" s="23">
        <f t="shared" si="177"/>
        <v>1</v>
      </c>
      <c r="U2256" s="6">
        <f t="shared" si="178"/>
        <v>94.16</v>
      </c>
      <c r="V2256" s="6">
        <f>tbl_Raw_Data[[#This Row],[Discount_Pct]]*tbl_Raw_Data[[#This Row],[Gross_Amount]]/100</f>
        <v>0</v>
      </c>
      <c r="W2256" s="6">
        <f>tbl_Raw_Data[[#This Row],[Gross_Amount]]-tbl_Raw_Data[[#This Row],[Discount_Amount]]</f>
        <v>94.16</v>
      </c>
      <c r="X2256" s="6">
        <f>tbl_Raw_Data[[#This Row],[Net_Amount_Before_Tax]]*tbl_Raw_Data[[#This Row],[Tax_Pct]]/100</f>
        <v>4.7079999999999993</v>
      </c>
      <c r="Y2256" s="6">
        <f>tbl_Raw_Data[[#This Row],[Net_Amount_Before_Tax]]+tbl_Raw_Data[[#This Row],[Tax_Amount]]</f>
        <v>98.867999999999995</v>
      </c>
      <c r="Z2256" s="6">
        <f t="shared" si="179"/>
        <v>6</v>
      </c>
    </row>
    <row r="2257" spans="1:26" x14ac:dyDescent="0.3">
      <c r="A2257" s="23" t="s">
        <v>3713</v>
      </c>
      <c r="B2257" s="34">
        <v>45606</v>
      </c>
      <c r="C2257" s="23" t="s">
        <v>1589</v>
      </c>
      <c r="D2257" s="23" t="s">
        <v>123</v>
      </c>
      <c r="E2257" s="23" t="s">
        <v>101</v>
      </c>
      <c r="F2257" s="23">
        <v>226016</v>
      </c>
      <c r="G2257" s="23" t="s">
        <v>185</v>
      </c>
      <c r="H2257" s="23" t="s">
        <v>186</v>
      </c>
      <c r="I2257" s="23" t="s">
        <v>76</v>
      </c>
      <c r="J2257" s="23" t="s">
        <v>187</v>
      </c>
      <c r="K2257" s="23" t="s">
        <v>57</v>
      </c>
      <c r="L2257" s="23">
        <v>1</v>
      </c>
      <c r="M2257" s="23">
        <v>86.36</v>
      </c>
      <c r="N2257" s="23">
        <v>5</v>
      </c>
      <c r="O2257" s="23">
        <v>18</v>
      </c>
      <c r="P2257" s="23" t="s">
        <v>43</v>
      </c>
      <c r="Q2257" s="23" t="s">
        <v>34</v>
      </c>
      <c r="R2257" s="23">
        <f t="shared" si="175"/>
        <v>1</v>
      </c>
      <c r="S2257" s="23" t="str">
        <f t="shared" si="176"/>
        <v>ORD102256_20241110_CUST01812_MED009</v>
      </c>
      <c r="T2257" s="23">
        <f t="shared" si="177"/>
        <v>1</v>
      </c>
      <c r="U2257" s="6">
        <f t="shared" si="178"/>
        <v>86.36</v>
      </c>
      <c r="V2257" s="6">
        <f>tbl_Raw_Data[[#This Row],[Discount_Pct]]*tbl_Raw_Data[[#This Row],[Gross_Amount]]/100</f>
        <v>4.3180000000000005</v>
      </c>
      <c r="W2257" s="6">
        <f>tbl_Raw_Data[[#This Row],[Gross_Amount]]-tbl_Raw_Data[[#This Row],[Discount_Amount]]</f>
        <v>82.042000000000002</v>
      </c>
      <c r="X2257" s="6">
        <f>tbl_Raw_Data[[#This Row],[Net_Amount_Before_Tax]]*tbl_Raw_Data[[#This Row],[Tax_Pct]]/100</f>
        <v>14.767560000000001</v>
      </c>
      <c r="Y2257" s="6">
        <f>tbl_Raw_Data[[#This Row],[Net_Amount_Before_Tax]]+tbl_Raw_Data[[#This Row],[Tax_Amount]]</f>
        <v>96.809560000000005</v>
      </c>
      <c r="Z2257" s="6">
        <f t="shared" si="179"/>
        <v>2</v>
      </c>
    </row>
    <row r="2258" spans="1:26" x14ac:dyDescent="0.3">
      <c r="A2258" s="23" t="s">
        <v>3714</v>
      </c>
      <c r="B2258" s="34">
        <v>45619</v>
      </c>
      <c r="C2258" s="23" t="s">
        <v>3613</v>
      </c>
      <c r="D2258" s="23" t="s">
        <v>80</v>
      </c>
      <c r="E2258" s="23" t="s">
        <v>81</v>
      </c>
      <c r="F2258" s="23">
        <v>395001</v>
      </c>
      <c r="G2258" s="23" t="s">
        <v>224</v>
      </c>
      <c r="H2258" s="23" t="s">
        <v>225</v>
      </c>
      <c r="I2258" s="23" t="s">
        <v>147</v>
      </c>
      <c r="J2258" s="23" t="s">
        <v>23</v>
      </c>
      <c r="K2258" s="23" t="s">
        <v>24</v>
      </c>
      <c r="L2258" s="23">
        <v>2</v>
      </c>
      <c r="M2258" s="23">
        <v>46.38</v>
      </c>
      <c r="N2258" s="23">
        <v>5</v>
      </c>
      <c r="O2258" s="23">
        <v>12</v>
      </c>
      <c r="P2258" s="23" t="s">
        <v>58</v>
      </c>
      <c r="Q2258" s="23" t="s">
        <v>26</v>
      </c>
      <c r="R2258" s="23">
        <f t="shared" si="175"/>
        <v>1</v>
      </c>
      <c r="S2258" s="23" t="str">
        <f t="shared" si="176"/>
        <v>ORD102257_20241123_CUST02845_MED015</v>
      </c>
      <c r="T2258" s="23">
        <f t="shared" si="177"/>
        <v>1</v>
      </c>
      <c r="U2258" s="6">
        <f t="shared" si="178"/>
        <v>92.76</v>
      </c>
      <c r="V2258" s="6">
        <f>tbl_Raw_Data[[#This Row],[Discount_Pct]]*tbl_Raw_Data[[#This Row],[Gross_Amount]]/100</f>
        <v>4.6379999999999999</v>
      </c>
      <c r="W2258" s="6">
        <f>tbl_Raw_Data[[#This Row],[Gross_Amount]]-tbl_Raw_Data[[#This Row],[Discount_Amount]]</f>
        <v>88.122</v>
      </c>
      <c r="X2258" s="6">
        <f>tbl_Raw_Data[[#This Row],[Net_Amount_Before_Tax]]*tbl_Raw_Data[[#This Row],[Tax_Pct]]/100</f>
        <v>10.574639999999999</v>
      </c>
      <c r="Y2258" s="6">
        <f>tbl_Raw_Data[[#This Row],[Net_Amount_Before_Tax]]+tbl_Raw_Data[[#This Row],[Tax_Amount]]</f>
        <v>98.696640000000002</v>
      </c>
      <c r="Z2258" s="6">
        <f t="shared" si="179"/>
        <v>2</v>
      </c>
    </row>
    <row r="2259" spans="1:26" x14ac:dyDescent="0.3">
      <c r="A2259" s="23" t="s">
        <v>3715</v>
      </c>
      <c r="B2259" s="34">
        <v>45599</v>
      </c>
      <c r="C2259" s="23" t="s">
        <v>3716</v>
      </c>
      <c r="D2259" s="23" t="s">
        <v>100</v>
      </c>
      <c r="E2259" s="23" t="s">
        <v>101</v>
      </c>
      <c r="F2259" s="23">
        <v>201307</v>
      </c>
      <c r="G2259" s="23" t="s">
        <v>138</v>
      </c>
      <c r="H2259" s="23" t="s">
        <v>139</v>
      </c>
      <c r="I2259" s="23" t="s">
        <v>50</v>
      </c>
      <c r="J2259" s="23" t="s">
        <v>140</v>
      </c>
      <c r="K2259" s="23" t="s">
        <v>24</v>
      </c>
      <c r="L2259" s="23">
        <v>2</v>
      </c>
      <c r="M2259" s="23">
        <v>159.36000000000001</v>
      </c>
      <c r="N2259" s="23">
        <v>5</v>
      </c>
      <c r="O2259" s="23">
        <v>5</v>
      </c>
      <c r="P2259" s="23" t="s">
        <v>43</v>
      </c>
      <c r="Q2259" s="23" t="s">
        <v>34</v>
      </c>
      <c r="R2259" s="23">
        <f t="shared" si="175"/>
        <v>1</v>
      </c>
      <c r="S2259" s="23" t="str">
        <f t="shared" si="176"/>
        <v>ORD102258_20241103_CUST03472_MED013</v>
      </c>
      <c r="T2259" s="23">
        <f t="shared" si="177"/>
        <v>1</v>
      </c>
      <c r="U2259" s="6">
        <f t="shared" si="178"/>
        <v>318.72000000000003</v>
      </c>
      <c r="V2259" s="6">
        <f>tbl_Raw_Data[[#This Row],[Discount_Pct]]*tbl_Raw_Data[[#This Row],[Gross_Amount]]/100</f>
        <v>15.936000000000002</v>
      </c>
      <c r="W2259" s="6">
        <f>tbl_Raw_Data[[#This Row],[Gross_Amount]]-tbl_Raw_Data[[#This Row],[Discount_Amount]]</f>
        <v>302.78400000000005</v>
      </c>
      <c r="X2259" s="6">
        <f>tbl_Raw_Data[[#This Row],[Net_Amount_Before_Tax]]*tbl_Raw_Data[[#This Row],[Tax_Pct]]/100</f>
        <v>15.139200000000002</v>
      </c>
      <c r="Y2259" s="6">
        <f>tbl_Raw_Data[[#This Row],[Net_Amount_Before_Tax]]+tbl_Raw_Data[[#This Row],[Tax_Amount]]</f>
        <v>317.92320000000007</v>
      </c>
      <c r="Z2259" s="6">
        <f t="shared" si="179"/>
        <v>2</v>
      </c>
    </row>
    <row r="2260" spans="1:26" x14ac:dyDescent="0.3">
      <c r="A2260" s="23" t="s">
        <v>3717</v>
      </c>
      <c r="B2260" s="34">
        <v>46022</v>
      </c>
      <c r="C2260" s="23" t="s">
        <v>3718</v>
      </c>
      <c r="D2260" s="23" t="s">
        <v>142</v>
      </c>
      <c r="E2260" s="23" t="s">
        <v>81</v>
      </c>
      <c r="F2260" s="23">
        <v>380054</v>
      </c>
      <c r="G2260" s="23" t="s">
        <v>185</v>
      </c>
      <c r="H2260" s="23" t="s">
        <v>186</v>
      </c>
      <c r="I2260" s="23" t="s">
        <v>76</v>
      </c>
      <c r="J2260" s="23" t="s">
        <v>187</v>
      </c>
      <c r="K2260" s="23" t="s">
        <v>57</v>
      </c>
      <c r="L2260" s="23">
        <v>2</v>
      </c>
      <c r="M2260" s="23">
        <v>90.74</v>
      </c>
      <c r="N2260" s="23">
        <v>5</v>
      </c>
      <c r="O2260" s="23">
        <v>5</v>
      </c>
      <c r="P2260" s="23" t="s">
        <v>58</v>
      </c>
      <c r="Q2260" s="23" t="s">
        <v>90</v>
      </c>
      <c r="R2260" s="23">
        <f t="shared" si="175"/>
        <v>1</v>
      </c>
      <c r="S2260" s="23" t="str">
        <f t="shared" si="176"/>
        <v>ORD102259_20251231_CUST02488_MED009</v>
      </c>
      <c r="T2260" s="23">
        <f t="shared" si="177"/>
        <v>1</v>
      </c>
      <c r="U2260" s="6">
        <f t="shared" si="178"/>
        <v>181.48</v>
      </c>
      <c r="V2260" s="6">
        <f>tbl_Raw_Data[[#This Row],[Discount_Pct]]*tbl_Raw_Data[[#This Row],[Gross_Amount]]/100</f>
        <v>9.0739999999999998</v>
      </c>
      <c r="W2260" s="6">
        <f>tbl_Raw_Data[[#This Row],[Gross_Amount]]-tbl_Raw_Data[[#This Row],[Discount_Amount]]</f>
        <v>172.40599999999998</v>
      </c>
      <c r="X2260" s="6">
        <f>tbl_Raw_Data[[#This Row],[Net_Amount_Before_Tax]]*tbl_Raw_Data[[#This Row],[Tax_Pct]]/100</f>
        <v>8.6202999999999985</v>
      </c>
      <c r="Y2260" s="6">
        <f>tbl_Raw_Data[[#This Row],[Net_Amount_Before_Tax]]+tbl_Raw_Data[[#This Row],[Tax_Amount]]</f>
        <v>181.02629999999996</v>
      </c>
      <c r="Z2260" s="6">
        <f t="shared" si="179"/>
        <v>1</v>
      </c>
    </row>
    <row r="2261" spans="1:26" x14ac:dyDescent="0.3">
      <c r="A2261" s="23" t="s">
        <v>3717</v>
      </c>
      <c r="B2261" s="34">
        <v>45482</v>
      </c>
      <c r="C2261" s="23" t="s">
        <v>3719</v>
      </c>
      <c r="D2261" s="23" t="s">
        <v>100</v>
      </c>
      <c r="E2261" s="23" t="s">
        <v>101</v>
      </c>
      <c r="F2261" s="23">
        <v>201304</v>
      </c>
      <c r="G2261" s="23" t="s">
        <v>82</v>
      </c>
      <c r="H2261" s="23" t="s">
        <v>83</v>
      </c>
      <c r="I2261" s="23" t="s">
        <v>84</v>
      </c>
      <c r="J2261" s="23" t="s">
        <v>85</v>
      </c>
      <c r="K2261" s="23" t="s">
        <v>24</v>
      </c>
      <c r="L2261" s="23">
        <v>2</v>
      </c>
      <c r="M2261" s="23">
        <v>301.39</v>
      </c>
      <c r="N2261" s="23">
        <v>10</v>
      </c>
      <c r="O2261" s="23">
        <v>12</v>
      </c>
      <c r="P2261" s="23" t="s">
        <v>43</v>
      </c>
      <c r="Q2261" s="23" t="s">
        <v>34</v>
      </c>
      <c r="R2261" s="23">
        <f t="shared" si="175"/>
        <v>1</v>
      </c>
      <c r="S2261" s="23" t="str">
        <f t="shared" si="176"/>
        <v>ORD102259_20240709_CUST00995_MED023</v>
      </c>
      <c r="T2261" s="23">
        <f t="shared" si="177"/>
        <v>1</v>
      </c>
      <c r="U2261" s="6">
        <f t="shared" si="178"/>
        <v>602.78</v>
      </c>
      <c r="V2261" s="6">
        <f>tbl_Raw_Data[[#This Row],[Discount_Pct]]*tbl_Raw_Data[[#This Row],[Gross_Amount]]/100</f>
        <v>60.277999999999992</v>
      </c>
      <c r="W2261" s="6">
        <f>tbl_Raw_Data[[#This Row],[Gross_Amount]]-tbl_Raw_Data[[#This Row],[Discount_Amount]]</f>
        <v>542.50199999999995</v>
      </c>
      <c r="X2261" s="6">
        <f>tbl_Raw_Data[[#This Row],[Net_Amount_Before_Tax]]*tbl_Raw_Data[[#This Row],[Tax_Pct]]/100</f>
        <v>65.100239999999999</v>
      </c>
      <c r="Y2261" s="6">
        <f>tbl_Raw_Data[[#This Row],[Net_Amount_Before_Tax]]+tbl_Raw_Data[[#This Row],[Tax_Amount]]</f>
        <v>607.60223999999994</v>
      </c>
      <c r="Z2261" s="6">
        <f t="shared" si="179"/>
        <v>3</v>
      </c>
    </row>
    <row r="2262" spans="1:26" x14ac:dyDescent="0.3">
      <c r="A2262" s="23" t="s">
        <v>3720</v>
      </c>
      <c r="B2262" s="34">
        <v>45394</v>
      </c>
      <c r="C2262" s="23" t="s">
        <v>3721</v>
      </c>
      <c r="D2262" s="23" t="s">
        <v>92</v>
      </c>
      <c r="E2262" s="23" t="s">
        <v>93</v>
      </c>
      <c r="F2262" s="23">
        <v>560034</v>
      </c>
      <c r="G2262" s="23" t="s">
        <v>154</v>
      </c>
      <c r="H2262" s="23" t="s">
        <v>155</v>
      </c>
      <c r="I2262" s="23" t="s">
        <v>134</v>
      </c>
      <c r="J2262" s="23" t="s">
        <v>156</v>
      </c>
      <c r="K2262" s="23" t="s">
        <v>57</v>
      </c>
      <c r="L2262" s="23">
        <v>1</v>
      </c>
      <c r="M2262" s="23">
        <v>43.97</v>
      </c>
      <c r="N2262" s="23">
        <v>5</v>
      </c>
      <c r="O2262" s="23">
        <v>5</v>
      </c>
      <c r="P2262" s="23" t="s">
        <v>43</v>
      </c>
      <c r="Q2262" s="23" t="s">
        <v>90</v>
      </c>
      <c r="R2262" s="23">
        <f t="shared" si="175"/>
        <v>1</v>
      </c>
      <c r="S2262" s="23" t="str">
        <f t="shared" si="176"/>
        <v>ORD102261_20240412_CUST02309_MED006</v>
      </c>
      <c r="T2262" s="23">
        <f t="shared" si="177"/>
        <v>1</v>
      </c>
      <c r="U2262" s="6">
        <f t="shared" si="178"/>
        <v>43.97</v>
      </c>
      <c r="V2262" s="6">
        <f>tbl_Raw_Data[[#This Row],[Discount_Pct]]*tbl_Raw_Data[[#This Row],[Gross_Amount]]/100</f>
        <v>2.1985000000000001</v>
      </c>
      <c r="W2262" s="6">
        <f>tbl_Raw_Data[[#This Row],[Gross_Amount]]-tbl_Raw_Data[[#This Row],[Discount_Amount]]</f>
        <v>41.771499999999996</v>
      </c>
      <c r="X2262" s="6">
        <f>tbl_Raw_Data[[#This Row],[Net_Amount_Before_Tax]]*tbl_Raw_Data[[#This Row],[Tax_Pct]]/100</f>
        <v>2.0885750000000001</v>
      </c>
      <c r="Y2262" s="6">
        <f>tbl_Raw_Data[[#This Row],[Net_Amount_Before_Tax]]+tbl_Raw_Data[[#This Row],[Tax_Amount]]</f>
        <v>43.860074999999995</v>
      </c>
      <c r="Z2262" s="6">
        <f t="shared" si="179"/>
        <v>0</v>
      </c>
    </row>
    <row r="2263" spans="1:26" x14ac:dyDescent="0.3">
      <c r="A2263" s="23" t="s">
        <v>3722</v>
      </c>
      <c r="B2263" s="34">
        <v>45990</v>
      </c>
      <c r="C2263" s="23" t="s">
        <v>3723</v>
      </c>
      <c r="D2263" s="23" t="s">
        <v>28</v>
      </c>
      <c r="E2263" s="23" t="s">
        <v>29</v>
      </c>
      <c r="F2263" s="23">
        <v>500090</v>
      </c>
      <c r="G2263" s="23" t="s">
        <v>233</v>
      </c>
      <c r="H2263" s="23" t="s">
        <v>234</v>
      </c>
      <c r="I2263" s="23" t="s">
        <v>104</v>
      </c>
      <c r="J2263" s="23" t="s">
        <v>42</v>
      </c>
      <c r="K2263" s="23" t="s">
        <v>24</v>
      </c>
      <c r="L2263" s="23">
        <v>6</v>
      </c>
      <c r="M2263" s="23">
        <v>148.4</v>
      </c>
      <c r="N2263" s="23">
        <v>5</v>
      </c>
      <c r="O2263" s="23">
        <v>5</v>
      </c>
      <c r="P2263" s="23" t="s">
        <v>43</v>
      </c>
      <c r="Q2263" s="23" t="s">
        <v>44</v>
      </c>
      <c r="R2263" s="23">
        <f t="shared" si="175"/>
        <v>1</v>
      </c>
      <c r="S2263" s="23" t="str">
        <f t="shared" si="176"/>
        <v>ORD102262_20251129_CUST00546_MED019</v>
      </c>
      <c r="T2263" s="23">
        <f t="shared" si="177"/>
        <v>1</v>
      </c>
      <c r="U2263" s="6">
        <f t="shared" si="178"/>
        <v>890.40000000000009</v>
      </c>
      <c r="V2263" s="6">
        <f>tbl_Raw_Data[[#This Row],[Discount_Pct]]*tbl_Raw_Data[[#This Row],[Gross_Amount]]/100</f>
        <v>44.52</v>
      </c>
      <c r="W2263" s="6">
        <f>tbl_Raw_Data[[#This Row],[Gross_Amount]]-tbl_Raw_Data[[#This Row],[Discount_Amount]]</f>
        <v>845.88000000000011</v>
      </c>
      <c r="X2263" s="6">
        <f>tbl_Raw_Data[[#This Row],[Net_Amount_Before_Tax]]*tbl_Raw_Data[[#This Row],[Tax_Pct]]/100</f>
        <v>42.294000000000004</v>
      </c>
      <c r="Y2263" s="6">
        <f>tbl_Raw_Data[[#This Row],[Net_Amount_Before_Tax]]+tbl_Raw_Data[[#This Row],[Tax_Amount]]</f>
        <v>888.17400000000009</v>
      </c>
      <c r="Z2263" s="6">
        <f t="shared" si="179"/>
        <v>1</v>
      </c>
    </row>
    <row r="2264" spans="1:26" x14ac:dyDescent="0.3">
      <c r="A2264" s="23" t="s">
        <v>3724</v>
      </c>
      <c r="B2264" s="34">
        <v>45459</v>
      </c>
      <c r="C2264" s="23" t="s">
        <v>3725</v>
      </c>
      <c r="D2264" s="23" t="s">
        <v>130</v>
      </c>
      <c r="E2264" s="23" t="s">
        <v>131</v>
      </c>
      <c r="F2264" s="23">
        <v>700019</v>
      </c>
      <c r="G2264" s="23" t="s">
        <v>283</v>
      </c>
      <c r="H2264" s="23" t="s">
        <v>284</v>
      </c>
      <c r="I2264" s="23" t="s">
        <v>104</v>
      </c>
      <c r="J2264" s="23" t="s">
        <v>42</v>
      </c>
      <c r="K2264" s="23" t="s">
        <v>57</v>
      </c>
      <c r="L2264" s="23">
        <v>3</v>
      </c>
      <c r="M2264" s="23">
        <v>324.99</v>
      </c>
      <c r="N2264" s="23">
        <v>5</v>
      </c>
      <c r="O2264" s="23">
        <v>12</v>
      </c>
      <c r="P2264" s="23" t="s">
        <v>65</v>
      </c>
      <c r="Q2264" s="23" t="s">
        <v>34</v>
      </c>
      <c r="R2264" s="23">
        <f t="shared" si="175"/>
        <v>1</v>
      </c>
      <c r="S2264" s="23" t="str">
        <f t="shared" si="176"/>
        <v>ORD102263_20240616_CUST03341_MED030</v>
      </c>
      <c r="T2264" s="23">
        <f t="shared" si="177"/>
        <v>1</v>
      </c>
      <c r="U2264" s="6">
        <f t="shared" si="178"/>
        <v>974.97</v>
      </c>
      <c r="V2264" s="6">
        <f>tbl_Raw_Data[[#This Row],[Discount_Pct]]*tbl_Raw_Data[[#This Row],[Gross_Amount]]/100</f>
        <v>48.748500000000007</v>
      </c>
      <c r="W2264" s="6">
        <f>tbl_Raw_Data[[#This Row],[Gross_Amount]]-tbl_Raw_Data[[#This Row],[Discount_Amount]]</f>
        <v>926.22149999999999</v>
      </c>
      <c r="X2264" s="6">
        <f>tbl_Raw_Data[[#This Row],[Net_Amount_Before_Tax]]*tbl_Raw_Data[[#This Row],[Tax_Pct]]/100</f>
        <v>111.14658</v>
      </c>
      <c r="Y2264" s="6">
        <f>tbl_Raw_Data[[#This Row],[Net_Amount_Before_Tax]]+tbl_Raw_Data[[#This Row],[Tax_Amount]]</f>
        <v>1037.36808</v>
      </c>
      <c r="Z2264" s="6">
        <f t="shared" si="179"/>
        <v>5</v>
      </c>
    </row>
    <row r="2265" spans="1:26" x14ac:dyDescent="0.3">
      <c r="A2265" s="23" t="s">
        <v>3726</v>
      </c>
      <c r="B2265" s="34">
        <v>45534</v>
      </c>
      <c r="C2265" s="23" t="s">
        <v>3727</v>
      </c>
      <c r="D2265" s="23" t="s">
        <v>80</v>
      </c>
      <c r="E2265" s="23" t="s">
        <v>81</v>
      </c>
      <c r="F2265" s="23">
        <v>395003</v>
      </c>
      <c r="G2265" s="23" t="s">
        <v>82</v>
      </c>
      <c r="H2265" s="23" t="s">
        <v>83</v>
      </c>
      <c r="I2265" s="23" t="s">
        <v>84</v>
      </c>
      <c r="J2265" s="23" t="s">
        <v>85</v>
      </c>
      <c r="K2265" s="23" t="s">
        <v>24</v>
      </c>
      <c r="L2265" s="23">
        <v>1</v>
      </c>
      <c r="M2265" s="23">
        <v>321.32</v>
      </c>
      <c r="N2265" s="23">
        <v>15</v>
      </c>
      <c r="O2265" s="23">
        <v>18</v>
      </c>
      <c r="P2265" s="23" t="s">
        <v>25</v>
      </c>
      <c r="Q2265" s="23" t="s">
        <v>34</v>
      </c>
      <c r="R2265" s="23">
        <f t="shared" si="175"/>
        <v>1</v>
      </c>
      <c r="S2265" s="23" t="str">
        <f t="shared" si="176"/>
        <v>ORD102264_20240830_CUST02548_MED023</v>
      </c>
      <c r="T2265" s="23">
        <f t="shared" si="177"/>
        <v>1</v>
      </c>
      <c r="U2265" s="6">
        <f t="shared" si="178"/>
        <v>321.32</v>
      </c>
      <c r="V2265" s="6">
        <f>tbl_Raw_Data[[#This Row],[Discount_Pct]]*tbl_Raw_Data[[#This Row],[Gross_Amount]]/100</f>
        <v>48.198</v>
      </c>
      <c r="W2265" s="6">
        <f>tbl_Raw_Data[[#This Row],[Gross_Amount]]-tbl_Raw_Data[[#This Row],[Discount_Amount]]</f>
        <v>273.12200000000001</v>
      </c>
      <c r="X2265" s="6">
        <f>tbl_Raw_Data[[#This Row],[Net_Amount_Before_Tax]]*tbl_Raw_Data[[#This Row],[Tax_Pct]]/100</f>
        <v>49.161960000000001</v>
      </c>
      <c r="Y2265" s="6">
        <f>tbl_Raw_Data[[#This Row],[Net_Amount_Before_Tax]]+tbl_Raw_Data[[#This Row],[Tax_Amount]]</f>
        <v>322.28396000000004</v>
      </c>
      <c r="Z2265" s="6">
        <f t="shared" si="179"/>
        <v>3</v>
      </c>
    </row>
    <row r="2266" spans="1:26" x14ac:dyDescent="0.3">
      <c r="A2266" s="23" t="s">
        <v>3728</v>
      </c>
      <c r="B2266" s="34">
        <v>45478</v>
      </c>
      <c r="C2266" s="23" t="s">
        <v>3729</v>
      </c>
      <c r="D2266" s="23" t="s">
        <v>123</v>
      </c>
      <c r="E2266" s="23" t="s">
        <v>101</v>
      </c>
      <c r="F2266" s="23">
        <v>226010</v>
      </c>
      <c r="G2266" s="23" t="s">
        <v>61</v>
      </c>
      <c r="H2266" s="23" t="s">
        <v>62</v>
      </c>
      <c r="I2266" s="23" t="s">
        <v>63</v>
      </c>
      <c r="J2266" s="23" t="s">
        <v>64</v>
      </c>
      <c r="K2266" s="23" t="s">
        <v>57</v>
      </c>
      <c r="L2266" s="23">
        <v>1</v>
      </c>
      <c r="M2266" s="23">
        <v>126.25</v>
      </c>
      <c r="N2266" s="23">
        <v>0</v>
      </c>
      <c r="O2266" s="23">
        <v>12</v>
      </c>
      <c r="P2266" s="23" t="s">
        <v>43</v>
      </c>
      <c r="Q2266" s="23" t="s">
        <v>34</v>
      </c>
      <c r="R2266" s="23">
        <f t="shared" si="175"/>
        <v>1</v>
      </c>
      <c r="S2266" s="23" t="str">
        <f t="shared" si="176"/>
        <v>ORD102265_20240705_CUST00089_MED004</v>
      </c>
      <c r="T2266" s="23">
        <f t="shared" si="177"/>
        <v>1</v>
      </c>
      <c r="U2266" s="6">
        <f t="shared" si="178"/>
        <v>126.25</v>
      </c>
      <c r="V2266" s="6">
        <f>tbl_Raw_Data[[#This Row],[Discount_Pct]]*tbl_Raw_Data[[#This Row],[Gross_Amount]]/100</f>
        <v>0</v>
      </c>
      <c r="W2266" s="6">
        <f>tbl_Raw_Data[[#This Row],[Gross_Amount]]-tbl_Raw_Data[[#This Row],[Discount_Amount]]</f>
        <v>126.25</v>
      </c>
      <c r="X2266" s="6">
        <f>tbl_Raw_Data[[#This Row],[Net_Amount_Before_Tax]]*tbl_Raw_Data[[#This Row],[Tax_Pct]]/100</f>
        <v>15.15</v>
      </c>
      <c r="Y2266" s="6">
        <f>tbl_Raw_Data[[#This Row],[Net_Amount_Before_Tax]]+tbl_Raw_Data[[#This Row],[Tax_Amount]]</f>
        <v>141.4</v>
      </c>
      <c r="Z2266" s="6">
        <f t="shared" si="179"/>
        <v>4</v>
      </c>
    </row>
    <row r="2267" spans="1:26" x14ac:dyDescent="0.3">
      <c r="A2267" s="23" t="s">
        <v>3730</v>
      </c>
      <c r="B2267" s="34">
        <v>45592</v>
      </c>
      <c r="C2267" s="23" t="s">
        <v>1217</v>
      </c>
      <c r="D2267" s="23" t="s">
        <v>28</v>
      </c>
      <c r="E2267" s="23" t="s">
        <v>29</v>
      </c>
      <c r="F2267" s="23">
        <v>500090</v>
      </c>
      <c r="G2267" s="23" t="s">
        <v>119</v>
      </c>
      <c r="H2267" s="23" t="s">
        <v>120</v>
      </c>
      <c r="I2267" s="23" t="s">
        <v>32</v>
      </c>
      <c r="J2267" s="23" t="s">
        <v>64</v>
      </c>
      <c r="K2267" s="23" t="s">
        <v>57</v>
      </c>
      <c r="L2267" s="23">
        <v>2</v>
      </c>
      <c r="M2267" s="23">
        <v>62.93</v>
      </c>
      <c r="N2267" s="23">
        <v>5</v>
      </c>
      <c r="O2267" s="23">
        <v>5</v>
      </c>
      <c r="P2267" s="23" t="s">
        <v>25</v>
      </c>
      <c r="Q2267" s="23" t="s">
        <v>90</v>
      </c>
      <c r="R2267" s="23">
        <f t="shared" si="175"/>
        <v>1</v>
      </c>
      <c r="S2267" s="23" t="str">
        <f t="shared" si="176"/>
        <v>ORD102266_20241027_CUST00567_MED010</v>
      </c>
      <c r="T2267" s="23">
        <f t="shared" si="177"/>
        <v>1</v>
      </c>
      <c r="U2267" s="6">
        <f t="shared" si="178"/>
        <v>125.86</v>
      </c>
      <c r="V2267" s="6">
        <f>tbl_Raw_Data[[#This Row],[Discount_Pct]]*tbl_Raw_Data[[#This Row],[Gross_Amount]]/100</f>
        <v>6.2929999999999993</v>
      </c>
      <c r="W2267" s="6">
        <f>tbl_Raw_Data[[#This Row],[Gross_Amount]]-tbl_Raw_Data[[#This Row],[Discount_Amount]]</f>
        <v>119.56700000000001</v>
      </c>
      <c r="X2267" s="6">
        <f>tbl_Raw_Data[[#This Row],[Net_Amount_Before_Tax]]*tbl_Raw_Data[[#This Row],[Tax_Pct]]/100</f>
        <v>5.9783500000000007</v>
      </c>
      <c r="Y2267" s="6">
        <f>tbl_Raw_Data[[#This Row],[Net_Amount_Before_Tax]]+tbl_Raw_Data[[#This Row],[Tax_Amount]]</f>
        <v>125.54535000000001</v>
      </c>
      <c r="Z2267" s="6">
        <f t="shared" si="179"/>
        <v>2</v>
      </c>
    </row>
    <row r="2268" spans="1:26" x14ac:dyDescent="0.3">
      <c r="A2268" s="23" t="s">
        <v>3731</v>
      </c>
      <c r="B2268" s="34">
        <v>45620</v>
      </c>
      <c r="C2268" s="23" t="s">
        <v>3732</v>
      </c>
      <c r="D2268" s="23" t="s">
        <v>46</v>
      </c>
      <c r="E2268" s="23" t="s">
        <v>47</v>
      </c>
      <c r="F2268" s="23">
        <v>411045</v>
      </c>
      <c r="G2268" s="23" t="s">
        <v>111</v>
      </c>
      <c r="H2268" s="23" t="s">
        <v>112</v>
      </c>
      <c r="I2268" s="23" t="s">
        <v>113</v>
      </c>
      <c r="J2268" s="23" t="s">
        <v>114</v>
      </c>
      <c r="K2268" s="23" t="s">
        <v>24</v>
      </c>
      <c r="L2268" s="23">
        <v>1</v>
      </c>
      <c r="M2268" s="23">
        <v>92.37</v>
      </c>
      <c r="N2268" s="23">
        <v>15</v>
      </c>
      <c r="O2268" s="23">
        <v>5</v>
      </c>
      <c r="P2268" s="23" t="s">
        <v>65</v>
      </c>
      <c r="Q2268" s="23" t="s">
        <v>26</v>
      </c>
      <c r="R2268" s="23">
        <f t="shared" si="175"/>
        <v>1</v>
      </c>
      <c r="S2268" s="23" t="str">
        <f t="shared" si="176"/>
        <v>ORD102267_20241124_CUST00345_MED027</v>
      </c>
      <c r="T2268" s="23">
        <f t="shared" si="177"/>
        <v>1</v>
      </c>
      <c r="U2268" s="6">
        <f t="shared" si="178"/>
        <v>92.37</v>
      </c>
      <c r="V2268" s="6">
        <f>tbl_Raw_Data[[#This Row],[Discount_Pct]]*tbl_Raw_Data[[#This Row],[Gross_Amount]]/100</f>
        <v>13.855500000000001</v>
      </c>
      <c r="W2268" s="6">
        <f>tbl_Raw_Data[[#This Row],[Gross_Amount]]-tbl_Raw_Data[[#This Row],[Discount_Amount]]</f>
        <v>78.514499999999998</v>
      </c>
      <c r="X2268" s="6">
        <f>tbl_Raw_Data[[#This Row],[Net_Amount_Before_Tax]]*tbl_Raw_Data[[#This Row],[Tax_Pct]]/100</f>
        <v>3.9257249999999999</v>
      </c>
      <c r="Y2268" s="6">
        <f>tbl_Raw_Data[[#This Row],[Net_Amount_Before_Tax]]+tbl_Raw_Data[[#This Row],[Tax_Amount]]</f>
        <v>82.440224999999998</v>
      </c>
      <c r="Z2268" s="6">
        <f t="shared" si="179"/>
        <v>1</v>
      </c>
    </row>
    <row r="2269" spans="1:26" x14ac:dyDescent="0.3">
      <c r="A2269" s="23" t="s">
        <v>3733</v>
      </c>
      <c r="B2269" s="34">
        <v>45915</v>
      </c>
      <c r="C2269" s="23" t="s">
        <v>2976</v>
      </c>
      <c r="D2269" s="23" t="s">
        <v>159</v>
      </c>
      <c r="E2269" s="23" t="s">
        <v>47</v>
      </c>
      <c r="F2269" s="23">
        <v>400076</v>
      </c>
      <c r="G2269" s="23" t="s">
        <v>132</v>
      </c>
      <c r="H2269" s="23" t="s">
        <v>133</v>
      </c>
      <c r="I2269" s="23" t="s">
        <v>134</v>
      </c>
      <c r="J2269" s="23" t="s">
        <v>135</v>
      </c>
      <c r="K2269" s="23" t="s">
        <v>57</v>
      </c>
      <c r="L2269" s="23">
        <v>2</v>
      </c>
      <c r="M2269" s="23">
        <v>70.48</v>
      </c>
      <c r="N2269" s="23">
        <v>0</v>
      </c>
      <c r="O2269" s="23">
        <v>18</v>
      </c>
      <c r="P2269" s="23" t="s">
        <v>65</v>
      </c>
      <c r="Q2269" s="23" t="s">
        <v>34</v>
      </c>
      <c r="R2269" s="23">
        <f t="shared" si="175"/>
        <v>1</v>
      </c>
      <c r="S2269" s="23" t="str">
        <f t="shared" si="176"/>
        <v>ORD102268_20250915_CUST02550_MED007</v>
      </c>
      <c r="T2269" s="23">
        <f t="shared" si="177"/>
        <v>1</v>
      </c>
      <c r="U2269" s="6">
        <f t="shared" si="178"/>
        <v>140.96</v>
      </c>
      <c r="V2269" s="6">
        <f>tbl_Raw_Data[[#This Row],[Discount_Pct]]*tbl_Raw_Data[[#This Row],[Gross_Amount]]/100</f>
        <v>0</v>
      </c>
      <c r="W2269" s="6">
        <f>tbl_Raw_Data[[#This Row],[Gross_Amount]]-tbl_Raw_Data[[#This Row],[Discount_Amount]]</f>
        <v>140.96</v>
      </c>
      <c r="X2269" s="6">
        <f>tbl_Raw_Data[[#This Row],[Net_Amount_Before_Tax]]*tbl_Raw_Data[[#This Row],[Tax_Pct]]/100</f>
        <v>25.372800000000002</v>
      </c>
      <c r="Y2269" s="6">
        <f>tbl_Raw_Data[[#This Row],[Net_Amount_Before_Tax]]+tbl_Raw_Data[[#This Row],[Tax_Amount]]</f>
        <v>166.33280000000002</v>
      </c>
      <c r="Z2269" s="6">
        <f t="shared" si="179"/>
        <v>2</v>
      </c>
    </row>
    <row r="2270" spans="1:26" x14ac:dyDescent="0.3">
      <c r="A2270" s="23" t="s">
        <v>3734</v>
      </c>
      <c r="B2270" s="34">
        <v>45450</v>
      </c>
      <c r="C2270" s="23" t="s">
        <v>3735</v>
      </c>
      <c r="D2270" s="23" t="s">
        <v>183</v>
      </c>
      <c r="E2270" s="23" t="s">
        <v>184</v>
      </c>
      <c r="F2270" s="23">
        <v>122016</v>
      </c>
      <c r="G2270" s="23" t="s">
        <v>256</v>
      </c>
      <c r="H2270" s="23" t="s">
        <v>257</v>
      </c>
      <c r="I2270" s="23" t="s">
        <v>22</v>
      </c>
      <c r="J2270" s="23" t="s">
        <v>258</v>
      </c>
      <c r="K2270" s="23" t="s">
        <v>57</v>
      </c>
      <c r="L2270" s="23">
        <v>2</v>
      </c>
      <c r="M2270" s="23">
        <v>68.180000000000007</v>
      </c>
      <c r="N2270" s="23">
        <v>10</v>
      </c>
      <c r="O2270" s="23">
        <v>5</v>
      </c>
      <c r="P2270" s="23" t="s">
        <v>33</v>
      </c>
      <c r="Q2270" s="23" t="s">
        <v>90</v>
      </c>
      <c r="R2270" s="23">
        <f t="shared" si="175"/>
        <v>1</v>
      </c>
      <c r="S2270" s="23" t="str">
        <f t="shared" si="176"/>
        <v>ORD102269_20240607_CUST00755_MED025</v>
      </c>
      <c r="T2270" s="23">
        <f t="shared" si="177"/>
        <v>1</v>
      </c>
      <c r="U2270" s="6">
        <f t="shared" si="178"/>
        <v>136.36000000000001</v>
      </c>
      <c r="V2270" s="6">
        <f>tbl_Raw_Data[[#This Row],[Discount_Pct]]*tbl_Raw_Data[[#This Row],[Gross_Amount]]/100</f>
        <v>13.636000000000001</v>
      </c>
      <c r="W2270" s="6">
        <f>tbl_Raw_Data[[#This Row],[Gross_Amount]]-tbl_Raw_Data[[#This Row],[Discount_Amount]]</f>
        <v>122.72400000000002</v>
      </c>
      <c r="X2270" s="6">
        <f>tbl_Raw_Data[[#This Row],[Net_Amount_Before_Tax]]*tbl_Raw_Data[[#This Row],[Tax_Pct]]/100</f>
        <v>6.1362000000000014</v>
      </c>
      <c r="Y2270" s="6">
        <f>tbl_Raw_Data[[#This Row],[Net_Amount_Before_Tax]]+tbl_Raw_Data[[#This Row],[Tax_Amount]]</f>
        <v>128.86020000000002</v>
      </c>
      <c r="Z2270" s="6">
        <f t="shared" si="179"/>
        <v>0</v>
      </c>
    </row>
    <row r="2271" spans="1:26" x14ac:dyDescent="0.3">
      <c r="A2271" s="23" t="s">
        <v>3736</v>
      </c>
      <c r="B2271" s="34">
        <v>45500</v>
      </c>
      <c r="C2271" s="23" t="s">
        <v>319</v>
      </c>
      <c r="D2271" s="23" t="s">
        <v>130</v>
      </c>
      <c r="E2271" s="23" t="s">
        <v>131</v>
      </c>
      <c r="F2271" s="23">
        <v>700091</v>
      </c>
      <c r="G2271" s="23" t="s">
        <v>102</v>
      </c>
      <c r="H2271" s="23" t="s">
        <v>103</v>
      </c>
      <c r="I2271" s="23" t="s">
        <v>104</v>
      </c>
      <c r="J2271" s="23" t="s">
        <v>64</v>
      </c>
      <c r="K2271" s="23" t="s">
        <v>57</v>
      </c>
      <c r="L2271" s="23">
        <v>3</v>
      </c>
      <c r="M2271" s="23">
        <v>104.76</v>
      </c>
      <c r="N2271" s="23">
        <v>0</v>
      </c>
      <c r="O2271" s="23">
        <v>12</v>
      </c>
      <c r="P2271" s="23" t="s">
        <v>65</v>
      </c>
      <c r="Q2271" s="23" t="s">
        <v>90</v>
      </c>
      <c r="R2271" s="23">
        <f t="shared" si="175"/>
        <v>1</v>
      </c>
      <c r="S2271" s="23" t="str">
        <f t="shared" si="176"/>
        <v>ORD102270_20240727_CUST00309_MED029</v>
      </c>
      <c r="T2271" s="23">
        <f t="shared" si="177"/>
        <v>1</v>
      </c>
      <c r="U2271" s="6">
        <f t="shared" si="178"/>
        <v>314.28000000000003</v>
      </c>
      <c r="V2271" s="6">
        <f>tbl_Raw_Data[[#This Row],[Discount_Pct]]*tbl_Raw_Data[[#This Row],[Gross_Amount]]/100</f>
        <v>0</v>
      </c>
      <c r="W2271" s="6">
        <f>tbl_Raw_Data[[#This Row],[Gross_Amount]]-tbl_Raw_Data[[#This Row],[Discount_Amount]]</f>
        <v>314.28000000000003</v>
      </c>
      <c r="X2271" s="6">
        <f>tbl_Raw_Data[[#This Row],[Net_Amount_Before_Tax]]*tbl_Raw_Data[[#This Row],[Tax_Pct]]/100</f>
        <v>37.713600000000007</v>
      </c>
      <c r="Y2271" s="6">
        <f>tbl_Raw_Data[[#This Row],[Net_Amount_Before_Tax]]+tbl_Raw_Data[[#This Row],[Tax_Amount]]</f>
        <v>351.99360000000001</v>
      </c>
      <c r="Z2271" s="6">
        <f t="shared" si="179"/>
        <v>2</v>
      </c>
    </row>
    <row r="2272" spans="1:26" x14ac:dyDescent="0.3">
      <c r="A2272" s="23" t="s">
        <v>3736</v>
      </c>
      <c r="B2272" s="34">
        <v>45745</v>
      </c>
      <c r="C2272" s="23" t="s">
        <v>3737</v>
      </c>
      <c r="D2272" s="23" t="s">
        <v>28</v>
      </c>
      <c r="E2272" s="23" t="s">
        <v>29</v>
      </c>
      <c r="F2272" s="23">
        <v>500090</v>
      </c>
      <c r="G2272" s="23" t="s">
        <v>124</v>
      </c>
      <c r="H2272" s="23" t="s">
        <v>125</v>
      </c>
      <c r="I2272" s="23" t="s">
        <v>104</v>
      </c>
      <c r="J2272" s="23" t="s">
        <v>114</v>
      </c>
      <c r="K2272" s="23" t="s">
        <v>24</v>
      </c>
      <c r="L2272" s="23">
        <v>1</v>
      </c>
      <c r="M2272" s="23">
        <v>108.59</v>
      </c>
      <c r="N2272" s="23">
        <v>10</v>
      </c>
      <c r="O2272" s="23">
        <v>5</v>
      </c>
      <c r="P2272" s="23" t="s">
        <v>65</v>
      </c>
      <c r="Q2272" s="23" t="s">
        <v>34</v>
      </c>
      <c r="R2272" s="23">
        <f t="shared" si="175"/>
        <v>1</v>
      </c>
      <c r="S2272" s="23" t="str">
        <f t="shared" si="176"/>
        <v>ORD102270_20250329_CUST00015_MED018</v>
      </c>
      <c r="T2272" s="23">
        <f t="shared" si="177"/>
        <v>1</v>
      </c>
      <c r="U2272" s="6">
        <f t="shared" si="178"/>
        <v>108.59</v>
      </c>
      <c r="V2272" s="6">
        <f>tbl_Raw_Data[[#This Row],[Discount_Pct]]*tbl_Raw_Data[[#This Row],[Gross_Amount]]/100</f>
        <v>10.859000000000002</v>
      </c>
      <c r="W2272" s="6">
        <f>tbl_Raw_Data[[#This Row],[Gross_Amount]]-tbl_Raw_Data[[#This Row],[Discount_Amount]]</f>
        <v>97.730999999999995</v>
      </c>
      <c r="X2272" s="6">
        <f>tbl_Raw_Data[[#This Row],[Net_Amount_Before_Tax]]*tbl_Raw_Data[[#This Row],[Tax_Pct]]/100</f>
        <v>4.8865499999999997</v>
      </c>
      <c r="Y2272" s="6">
        <f>tbl_Raw_Data[[#This Row],[Net_Amount_Before_Tax]]+tbl_Raw_Data[[#This Row],[Tax_Amount]]</f>
        <v>102.61754999999999</v>
      </c>
      <c r="Z2272" s="6">
        <f t="shared" si="179"/>
        <v>1</v>
      </c>
    </row>
    <row r="2273" spans="1:26" x14ac:dyDescent="0.3">
      <c r="A2273" s="23" t="s">
        <v>3738</v>
      </c>
      <c r="B2273" s="34">
        <v>45603</v>
      </c>
      <c r="C2273" s="23" t="s">
        <v>3739</v>
      </c>
      <c r="D2273" s="23" t="s">
        <v>52</v>
      </c>
      <c r="E2273" s="23" t="s">
        <v>52</v>
      </c>
      <c r="F2273" s="23">
        <v>160019</v>
      </c>
      <c r="G2273" s="23" t="s">
        <v>119</v>
      </c>
      <c r="H2273" s="23" t="s">
        <v>120</v>
      </c>
      <c r="I2273" s="23" t="s">
        <v>32</v>
      </c>
      <c r="J2273" s="23" t="s">
        <v>64</v>
      </c>
      <c r="K2273" s="23" t="s">
        <v>57</v>
      </c>
      <c r="L2273" s="23">
        <v>1</v>
      </c>
      <c r="M2273" s="23">
        <v>77.180000000000007</v>
      </c>
      <c r="N2273" s="23">
        <v>10</v>
      </c>
      <c r="O2273" s="23">
        <v>18</v>
      </c>
      <c r="P2273" s="23" t="s">
        <v>58</v>
      </c>
      <c r="Q2273" s="23" t="s">
        <v>34</v>
      </c>
      <c r="R2273" s="23">
        <f t="shared" si="175"/>
        <v>1</v>
      </c>
      <c r="S2273" s="23" t="str">
        <f t="shared" si="176"/>
        <v>ORD102272_20241107_CUST00555_MED010</v>
      </c>
      <c r="T2273" s="23">
        <f t="shared" si="177"/>
        <v>1</v>
      </c>
      <c r="U2273" s="6">
        <f t="shared" si="178"/>
        <v>77.180000000000007</v>
      </c>
      <c r="V2273" s="6">
        <f>tbl_Raw_Data[[#This Row],[Discount_Pct]]*tbl_Raw_Data[[#This Row],[Gross_Amount]]/100</f>
        <v>7.7180000000000009</v>
      </c>
      <c r="W2273" s="6">
        <f>tbl_Raw_Data[[#This Row],[Gross_Amount]]-tbl_Raw_Data[[#This Row],[Discount_Amount]]</f>
        <v>69.462000000000003</v>
      </c>
      <c r="X2273" s="6">
        <f>tbl_Raw_Data[[#This Row],[Net_Amount_Before_Tax]]*tbl_Raw_Data[[#This Row],[Tax_Pct]]/100</f>
        <v>12.503160000000001</v>
      </c>
      <c r="Y2273" s="6">
        <f>tbl_Raw_Data[[#This Row],[Net_Amount_Before_Tax]]+tbl_Raw_Data[[#This Row],[Tax_Amount]]</f>
        <v>81.965159999999997</v>
      </c>
      <c r="Z2273" s="6">
        <f t="shared" si="179"/>
        <v>2</v>
      </c>
    </row>
    <row r="2274" spans="1:26" x14ac:dyDescent="0.3">
      <c r="A2274" s="23" t="s">
        <v>3738</v>
      </c>
      <c r="B2274" s="34">
        <v>45799</v>
      </c>
      <c r="C2274" s="23" t="s">
        <v>3740</v>
      </c>
      <c r="D2274" s="23" t="s">
        <v>19</v>
      </c>
      <c r="E2274" s="23" t="s">
        <v>19</v>
      </c>
      <c r="F2274" s="23">
        <v>110085</v>
      </c>
      <c r="G2274" s="23" t="s">
        <v>229</v>
      </c>
      <c r="H2274" s="23" t="s">
        <v>230</v>
      </c>
      <c r="I2274" s="23" t="s">
        <v>84</v>
      </c>
      <c r="J2274" s="23" t="s">
        <v>140</v>
      </c>
      <c r="K2274" s="23" t="s">
        <v>24</v>
      </c>
      <c r="L2274" s="23">
        <v>2</v>
      </c>
      <c r="M2274" s="23">
        <v>174.52</v>
      </c>
      <c r="N2274" s="23">
        <v>10</v>
      </c>
      <c r="O2274" s="23">
        <v>5</v>
      </c>
      <c r="P2274" s="23" t="s">
        <v>43</v>
      </c>
      <c r="Q2274" s="23" t="s">
        <v>26</v>
      </c>
      <c r="R2274" s="23">
        <f t="shared" si="175"/>
        <v>1</v>
      </c>
      <c r="S2274" s="23" t="str">
        <f t="shared" si="176"/>
        <v>ORD102272_20250522_CUST01107_MED022</v>
      </c>
      <c r="T2274" s="23">
        <f t="shared" si="177"/>
        <v>1</v>
      </c>
      <c r="U2274" s="6">
        <f t="shared" si="178"/>
        <v>349.04</v>
      </c>
      <c r="V2274" s="6">
        <f>tbl_Raw_Data[[#This Row],[Discount_Pct]]*tbl_Raw_Data[[#This Row],[Gross_Amount]]/100</f>
        <v>34.904000000000003</v>
      </c>
      <c r="W2274" s="6">
        <f>tbl_Raw_Data[[#This Row],[Gross_Amount]]-tbl_Raw_Data[[#This Row],[Discount_Amount]]</f>
        <v>314.13600000000002</v>
      </c>
      <c r="X2274" s="6">
        <f>tbl_Raw_Data[[#This Row],[Net_Amount_Before_Tax]]*tbl_Raw_Data[[#This Row],[Tax_Pct]]/100</f>
        <v>15.706800000000001</v>
      </c>
      <c r="Y2274" s="6">
        <f>tbl_Raw_Data[[#This Row],[Net_Amount_Before_Tax]]+tbl_Raw_Data[[#This Row],[Tax_Amount]]</f>
        <v>329.84280000000001</v>
      </c>
      <c r="Z2274" s="6">
        <f t="shared" si="179"/>
        <v>1</v>
      </c>
    </row>
    <row r="2275" spans="1:26" x14ac:dyDescent="0.3">
      <c r="A2275" s="23" t="s">
        <v>3741</v>
      </c>
      <c r="B2275" s="34">
        <v>45433</v>
      </c>
      <c r="C2275" s="23" t="s">
        <v>3742</v>
      </c>
      <c r="D2275" s="23" t="s">
        <v>123</v>
      </c>
      <c r="E2275" s="23" t="s">
        <v>101</v>
      </c>
      <c r="F2275" s="23">
        <v>226001</v>
      </c>
      <c r="G2275" s="23" t="s">
        <v>283</v>
      </c>
      <c r="H2275" s="23" t="s">
        <v>284</v>
      </c>
      <c r="I2275" s="23" t="s">
        <v>104</v>
      </c>
      <c r="J2275" s="23" t="s">
        <v>42</v>
      </c>
      <c r="K2275" s="23" t="s">
        <v>57</v>
      </c>
      <c r="L2275" s="23">
        <v>1</v>
      </c>
      <c r="M2275" s="23">
        <v>322.05</v>
      </c>
      <c r="N2275" s="23">
        <v>10</v>
      </c>
      <c r="O2275" s="23">
        <v>5</v>
      </c>
      <c r="P2275" s="23" t="s">
        <v>43</v>
      </c>
      <c r="Q2275" s="23" t="s">
        <v>26</v>
      </c>
      <c r="R2275" s="23">
        <f t="shared" si="175"/>
        <v>1</v>
      </c>
      <c r="S2275" s="23" t="str">
        <f t="shared" si="176"/>
        <v>ORD102274_20240521_CUST01521_MED030</v>
      </c>
      <c r="T2275" s="23">
        <f t="shared" si="177"/>
        <v>1</v>
      </c>
      <c r="U2275" s="6">
        <f t="shared" si="178"/>
        <v>322.05</v>
      </c>
      <c r="V2275" s="6">
        <f>tbl_Raw_Data[[#This Row],[Discount_Pct]]*tbl_Raw_Data[[#This Row],[Gross_Amount]]/100</f>
        <v>32.204999999999998</v>
      </c>
      <c r="W2275" s="6">
        <f>tbl_Raw_Data[[#This Row],[Gross_Amount]]-tbl_Raw_Data[[#This Row],[Discount_Amount]]</f>
        <v>289.84500000000003</v>
      </c>
      <c r="X2275" s="6">
        <f>tbl_Raw_Data[[#This Row],[Net_Amount_Before_Tax]]*tbl_Raw_Data[[#This Row],[Tax_Pct]]/100</f>
        <v>14.492250000000002</v>
      </c>
      <c r="Y2275" s="6">
        <f>tbl_Raw_Data[[#This Row],[Net_Amount_Before_Tax]]+tbl_Raw_Data[[#This Row],[Tax_Amount]]</f>
        <v>304.33725000000004</v>
      </c>
      <c r="Z2275" s="6">
        <f t="shared" si="179"/>
        <v>2</v>
      </c>
    </row>
    <row r="2276" spans="1:26" x14ac:dyDescent="0.3">
      <c r="A2276" s="23" t="s">
        <v>3743</v>
      </c>
      <c r="B2276" s="34">
        <v>45812</v>
      </c>
      <c r="C2276" s="23" t="s">
        <v>3744</v>
      </c>
      <c r="D2276" s="23" t="s">
        <v>46</v>
      </c>
      <c r="E2276" s="23" t="s">
        <v>47</v>
      </c>
      <c r="F2276" s="23">
        <v>411045</v>
      </c>
      <c r="G2276" s="23" t="s">
        <v>94</v>
      </c>
      <c r="H2276" s="23" t="s">
        <v>95</v>
      </c>
      <c r="I2276" s="23" t="s">
        <v>84</v>
      </c>
      <c r="J2276" s="23" t="s">
        <v>42</v>
      </c>
      <c r="K2276" s="23" t="s">
        <v>24</v>
      </c>
      <c r="L2276" s="23">
        <v>3</v>
      </c>
      <c r="M2276" s="23">
        <v>90.08</v>
      </c>
      <c r="N2276" s="23">
        <v>5</v>
      </c>
      <c r="O2276" s="23">
        <v>5</v>
      </c>
      <c r="P2276" s="23" t="s">
        <v>58</v>
      </c>
      <c r="Q2276" s="23" t="s">
        <v>34</v>
      </c>
      <c r="R2276" s="23">
        <f t="shared" si="175"/>
        <v>1</v>
      </c>
      <c r="S2276" s="23" t="str">
        <f t="shared" si="176"/>
        <v>ORD102275_20250604_CUST02714_MED021</v>
      </c>
      <c r="T2276" s="23">
        <f t="shared" si="177"/>
        <v>1</v>
      </c>
      <c r="U2276" s="6">
        <f t="shared" si="178"/>
        <v>270.24</v>
      </c>
      <c r="V2276" s="6">
        <f>tbl_Raw_Data[[#This Row],[Discount_Pct]]*tbl_Raw_Data[[#This Row],[Gross_Amount]]/100</f>
        <v>13.512</v>
      </c>
      <c r="W2276" s="6">
        <f>tbl_Raw_Data[[#This Row],[Gross_Amount]]-tbl_Raw_Data[[#This Row],[Discount_Amount]]</f>
        <v>256.72800000000001</v>
      </c>
      <c r="X2276" s="6">
        <f>tbl_Raw_Data[[#This Row],[Net_Amount_Before_Tax]]*tbl_Raw_Data[[#This Row],[Tax_Pct]]/100</f>
        <v>12.836400000000001</v>
      </c>
      <c r="Y2276" s="6">
        <f>tbl_Raw_Data[[#This Row],[Net_Amount_Before_Tax]]+tbl_Raw_Data[[#This Row],[Tax_Amount]]</f>
        <v>269.56440000000003</v>
      </c>
      <c r="Z2276" s="6">
        <f t="shared" si="179"/>
        <v>1</v>
      </c>
    </row>
    <row r="2277" spans="1:26" x14ac:dyDescent="0.3">
      <c r="A2277" s="23" t="s">
        <v>3745</v>
      </c>
      <c r="B2277" s="34">
        <v>45750</v>
      </c>
      <c r="C2277" s="23" t="s">
        <v>3746</v>
      </c>
      <c r="D2277" s="23" t="s">
        <v>46</v>
      </c>
      <c r="E2277" s="23" t="s">
        <v>47</v>
      </c>
      <c r="F2277" s="23">
        <v>411057</v>
      </c>
      <c r="G2277" s="23" t="s">
        <v>53</v>
      </c>
      <c r="H2277" s="23" t="s">
        <v>54</v>
      </c>
      <c r="I2277" s="23" t="s">
        <v>55</v>
      </c>
      <c r="J2277" s="23" t="s">
        <v>56</v>
      </c>
      <c r="K2277" s="23" t="s">
        <v>57</v>
      </c>
      <c r="L2277" s="23">
        <v>2</v>
      </c>
      <c r="M2277" s="23">
        <v>57.11</v>
      </c>
      <c r="N2277" s="23">
        <v>0</v>
      </c>
      <c r="O2277" s="23">
        <v>5</v>
      </c>
      <c r="P2277" s="23" t="s">
        <v>58</v>
      </c>
      <c r="Q2277" s="23" t="s">
        <v>90</v>
      </c>
      <c r="R2277" s="23">
        <f t="shared" si="175"/>
        <v>1</v>
      </c>
      <c r="S2277" s="23" t="str">
        <f t="shared" si="176"/>
        <v>ORD102276_20250403_CUST01095_MED020</v>
      </c>
      <c r="T2277" s="23">
        <f t="shared" si="177"/>
        <v>1</v>
      </c>
      <c r="U2277" s="6">
        <f t="shared" si="178"/>
        <v>114.22</v>
      </c>
      <c r="V2277" s="6">
        <f>tbl_Raw_Data[[#This Row],[Discount_Pct]]*tbl_Raw_Data[[#This Row],[Gross_Amount]]/100</f>
        <v>0</v>
      </c>
      <c r="W2277" s="6">
        <f>tbl_Raw_Data[[#This Row],[Gross_Amount]]-tbl_Raw_Data[[#This Row],[Discount_Amount]]</f>
        <v>114.22</v>
      </c>
      <c r="X2277" s="6">
        <f>tbl_Raw_Data[[#This Row],[Net_Amount_Before_Tax]]*tbl_Raw_Data[[#This Row],[Tax_Pct]]/100</f>
        <v>5.7110000000000003</v>
      </c>
      <c r="Y2277" s="6">
        <f>tbl_Raw_Data[[#This Row],[Net_Amount_Before_Tax]]+tbl_Raw_Data[[#This Row],[Tax_Amount]]</f>
        <v>119.931</v>
      </c>
      <c r="Z2277" s="6">
        <f t="shared" si="179"/>
        <v>0</v>
      </c>
    </row>
    <row r="2278" spans="1:26" x14ac:dyDescent="0.3">
      <c r="A2278" s="23" t="s">
        <v>3747</v>
      </c>
      <c r="B2278" s="34">
        <v>45846</v>
      </c>
      <c r="C2278" s="23" t="s">
        <v>2406</v>
      </c>
      <c r="D2278" s="23" t="s">
        <v>87</v>
      </c>
      <c r="E2278" s="23" t="s">
        <v>88</v>
      </c>
      <c r="F2278" s="23">
        <v>600100</v>
      </c>
      <c r="G2278" s="23" t="s">
        <v>111</v>
      </c>
      <c r="H2278" s="23" t="s">
        <v>112</v>
      </c>
      <c r="I2278" s="23" t="s">
        <v>113</v>
      </c>
      <c r="J2278" s="23" t="s">
        <v>114</v>
      </c>
      <c r="K2278" s="23" t="s">
        <v>24</v>
      </c>
      <c r="L2278" s="23">
        <v>6</v>
      </c>
      <c r="M2278" s="23">
        <v>103.85</v>
      </c>
      <c r="N2278" s="23">
        <v>5</v>
      </c>
      <c r="O2278" s="23">
        <v>18</v>
      </c>
      <c r="P2278" s="23" t="s">
        <v>33</v>
      </c>
      <c r="Q2278" s="23" t="s">
        <v>34</v>
      </c>
      <c r="R2278" s="23">
        <f t="shared" si="175"/>
        <v>1</v>
      </c>
      <c r="S2278" s="23" t="str">
        <f t="shared" si="176"/>
        <v>ORD102277_20250708_CUST02901_MED027</v>
      </c>
      <c r="T2278" s="23">
        <f t="shared" si="177"/>
        <v>1</v>
      </c>
      <c r="U2278" s="6">
        <f t="shared" si="178"/>
        <v>623.09999999999991</v>
      </c>
      <c r="V2278" s="6">
        <f>tbl_Raw_Data[[#This Row],[Discount_Pct]]*tbl_Raw_Data[[#This Row],[Gross_Amount]]/100</f>
        <v>31.154999999999994</v>
      </c>
      <c r="W2278" s="6">
        <f>tbl_Raw_Data[[#This Row],[Gross_Amount]]-tbl_Raw_Data[[#This Row],[Discount_Amount]]</f>
        <v>591.94499999999994</v>
      </c>
      <c r="X2278" s="6">
        <f>tbl_Raw_Data[[#This Row],[Net_Amount_Before_Tax]]*tbl_Raw_Data[[#This Row],[Tax_Pct]]/100</f>
        <v>106.55009999999999</v>
      </c>
      <c r="Y2278" s="6">
        <f>tbl_Raw_Data[[#This Row],[Net_Amount_Before_Tax]]+tbl_Raw_Data[[#This Row],[Tax_Amount]]</f>
        <v>698.49509999999987</v>
      </c>
      <c r="Z2278" s="6">
        <f t="shared" si="179"/>
        <v>4</v>
      </c>
    </row>
    <row r="2279" spans="1:26" x14ac:dyDescent="0.3">
      <c r="A2279" s="23" t="s">
        <v>3748</v>
      </c>
      <c r="B2279" s="34">
        <v>45927</v>
      </c>
      <c r="C2279" s="23" t="s">
        <v>3749</v>
      </c>
      <c r="D2279" s="23" t="s">
        <v>37</v>
      </c>
      <c r="E2279" s="23" t="s">
        <v>38</v>
      </c>
      <c r="F2279" s="23">
        <v>452010</v>
      </c>
      <c r="G2279" s="23" t="s">
        <v>196</v>
      </c>
      <c r="H2279" s="23" t="s">
        <v>197</v>
      </c>
      <c r="I2279" s="23" t="s">
        <v>32</v>
      </c>
      <c r="J2279" s="23" t="s">
        <v>42</v>
      </c>
      <c r="K2279" s="23" t="s">
        <v>24</v>
      </c>
      <c r="L2279" s="23">
        <v>1</v>
      </c>
      <c r="M2279" s="23">
        <v>23.9</v>
      </c>
      <c r="N2279" s="23">
        <v>10</v>
      </c>
      <c r="O2279" s="23">
        <v>18</v>
      </c>
      <c r="P2279" s="23" t="s">
        <v>43</v>
      </c>
      <c r="Q2279" s="23" t="s">
        <v>26</v>
      </c>
      <c r="R2279" s="23">
        <f t="shared" si="175"/>
        <v>1</v>
      </c>
      <c r="S2279" s="23" t="str">
        <f t="shared" si="176"/>
        <v>ORD102278_20250927_CUST01291_MED011</v>
      </c>
      <c r="T2279" s="23">
        <f t="shared" si="177"/>
        <v>1</v>
      </c>
      <c r="U2279" s="6">
        <f t="shared" si="178"/>
        <v>23.9</v>
      </c>
      <c r="V2279" s="6">
        <f>tbl_Raw_Data[[#This Row],[Discount_Pct]]*tbl_Raw_Data[[#This Row],[Gross_Amount]]/100</f>
        <v>2.39</v>
      </c>
      <c r="W2279" s="6">
        <f>tbl_Raw_Data[[#This Row],[Gross_Amount]]-tbl_Raw_Data[[#This Row],[Discount_Amount]]</f>
        <v>21.509999999999998</v>
      </c>
      <c r="X2279" s="6">
        <f>tbl_Raw_Data[[#This Row],[Net_Amount_Before_Tax]]*tbl_Raw_Data[[#This Row],[Tax_Pct]]/100</f>
        <v>3.8717999999999995</v>
      </c>
      <c r="Y2279" s="6">
        <f>tbl_Raw_Data[[#This Row],[Net_Amount_Before_Tax]]+tbl_Raw_Data[[#This Row],[Tax_Amount]]</f>
        <v>25.381799999999998</v>
      </c>
      <c r="Z2279" s="6">
        <f t="shared" si="179"/>
        <v>0</v>
      </c>
    </row>
    <row r="2280" spans="1:26" x14ac:dyDescent="0.3">
      <c r="A2280" s="23" t="s">
        <v>3750</v>
      </c>
      <c r="B2280" s="34">
        <v>45738</v>
      </c>
      <c r="C2280" s="23" t="s">
        <v>3751</v>
      </c>
      <c r="D2280" s="23" t="s">
        <v>28</v>
      </c>
      <c r="E2280" s="23" t="s">
        <v>29</v>
      </c>
      <c r="F2280" s="23">
        <v>500001</v>
      </c>
      <c r="G2280" s="23" t="s">
        <v>107</v>
      </c>
      <c r="H2280" s="23" t="s">
        <v>108</v>
      </c>
      <c r="I2280" s="23" t="s">
        <v>63</v>
      </c>
      <c r="J2280" s="23" t="s">
        <v>42</v>
      </c>
      <c r="K2280" s="23" t="s">
        <v>57</v>
      </c>
      <c r="L2280" s="23">
        <v>1</v>
      </c>
      <c r="M2280" s="23">
        <v>89.31</v>
      </c>
      <c r="N2280" s="23">
        <v>5</v>
      </c>
      <c r="O2280" s="23">
        <v>12</v>
      </c>
      <c r="P2280" s="23" t="s">
        <v>43</v>
      </c>
      <c r="Q2280" s="23" t="s">
        <v>34</v>
      </c>
      <c r="R2280" s="23">
        <f t="shared" si="175"/>
        <v>1</v>
      </c>
      <c r="S2280" s="23" t="str">
        <f t="shared" si="176"/>
        <v>ORD102279_20250322_CUST01215_MED005</v>
      </c>
      <c r="T2280" s="23">
        <f t="shared" si="177"/>
        <v>1</v>
      </c>
      <c r="U2280" s="6">
        <f t="shared" si="178"/>
        <v>89.31</v>
      </c>
      <c r="V2280" s="6">
        <f>tbl_Raw_Data[[#This Row],[Discount_Pct]]*tbl_Raw_Data[[#This Row],[Gross_Amount]]/100</f>
        <v>4.4655000000000005</v>
      </c>
      <c r="W2280" s="6">
        <f>tbl_Raw_Data[[#This Row],[Gross_Amount]]-tbl_Raw_Data[[#This Row],[Discount_Amount]]</f>
        <v>84.844499999999996</v>
      </c>
      <c r="X2280" s="6">
        <f>tbl_Raw_Data[[#This Row],[Net_Amount_Before_Tax]]*tbl_Raw_Data[[#This Row],[Tax_Pct]]/100</f>
        <v>10.181340000000001</v>
      </c>
      <c r="Y2280" s="6">
        <f>tbl_Raw_Data[[#This Row],[Net_Amount_Before_Tax]]+tbl_Raw_Data[[#This Row],[Tax_Amount]]</f>
        <v>95.025840000000002</v>
      </c>
      <c r="Z2280" s="6">
        <f t="shared" si="179"/>
        <v>1</v>
      </c>
    </row>
    <row r="2281" spans="1:26" x14ac:dyDescent="0.3">
      <c r="A2281" s="23" t="s">
        <v>3752</v>
      </c>
      <c r="B2281" s="34">
        <v>45853</v>
      </c>
      <c r="C2281" s="23" t="s">
        <v>2713</v>
      </c>
      <c r="D2281" s="23" t="s">
        <v>100</v>
      </c>
      <c r="E2281" s="23" t="s">
        <v>101</v>
      </c>
      <c r="F2281" s="23">
        <v>201304</v>
      </c>
      <c r="G2281" s="23" t="s">
        <v>283</v>
      </c>
      <c r="H2281" s="23" t="s">
        <v>284</v>
      </c>
      <c r="I2281" s="23" t="s">
        <v>104</v>
      </c>
      <c r="J2281" s="23" t="s">
        <v>42</v>
      </c>
      <c r="K2281" s="23" t="s">
        <v>57</v>
      </c>
      <c r="L2281" s="23">
        <v>4</v>
      </c>
      <c r="M2281" s="23">
        <v>312.79000000000002</v>
      </c>
      <c r="N2281" s="23">
        <v>0</v>
      </c>
      <c r="O2281" s="23">
        <v>5</v>
      </c>
      <c r="P2281" s="23" t="s">
        <v>89</v>
      </c>
      <c r="Q2281" s="23" t="s">
        <v>34</v>
      </c>
      <c r="R2281" s="23">
        <f t="shared" si="175"/>
        <v>1</v>
      </c>
      <c r="S2281" s="23" t="str">
        <f t="shared" si="176"/>
        <v>ORD102280_20250715_CUST02400_MED030</v>
      </c>
      <c r="T2281" s="23">
        <f t="shared" si="177"/>
        <v>1</v>
      </c>
      <c r="U2281" s="6">
        <f t="shared" si="178"/>
        <v>1251.1600000000001</v>
      </c>
      <c r="V2281" s="6">
        <f>tbl_Raw_Data[[#This Row],[Discount_Pct]]*tbl_Raw_Data[[#This Row],[Gross_Amount]]/100</f>
        <v>0</v>
      </c>
      <c r="W2281" s="6">
        <f>tbl_Raw_Data[[#This Row],[Gross_Amount]]-tbl_Raw_Data[[#This Row],[Discount_Amount]]</f>
        <v>1251.1600000000001</v>
      </c>
      <c r="X2281" s="6">
        <f>tbl_Raw_Data[[#This Row],[Net_Amount_Before_Tax]]*tbl_Raw_Data[[#This Row],[Tax_Pct]]/100</f>
        <v>62.558</v>
      </c>
      <c r="Y2281" s="6">
        <f>tbl_Raw_Data[[#This Row],[Net_Amount_Before_Tax]]+tbl_Raw_Data[[#This Row],[Tax_Amount]]</f>
        <v>1313.7180000000001</v>
      </c>
      <c r="Z2281" s="6">
        <f t="shared" si="179"/>
        <v>1</v>
      </c>
    </row>
    <row r="2282" spans="1:26" x14ac:dyDescent="0.3">
      <c r="A2282" s="23" t="s">
        <v>3753</v>
      </c>
      <c r="B2282" s="34">
        <v>45639</v>
      </c>
      <c r="C2282" s="23" t="s">
        <v>3754</v>
      </c>
      <c r="D2282" s="23" t="s">
        <v>87</v>
      </c>
      <c r="E2282" s="23" t="s">
        <v>88</v>
      </c>
      <c r="F2282" s="23">
        <v>600018</v>
      </c>
      <c r="G2282" s="23" t="s">
        <v>39</v>
      </c>
      <c r="H2282" s="23" t="s">
        <v>40</v>
      </c>
      <c r="I2282" s="23" t="s">
        <v>41</v>
      </c>
      <c r="J2282" s="23" t="s">
        <v>42</v>
      </c>
      <c r="K2282" s="23" t="s">
        <v>24</v>
      </c>
      <c r="L2282" s="23">
        <v>1</v>
      </c>
      <c r="M2282" s="23">
        <v>26.99</v>
      </c>
      <c r="N2282" s="23">
        <v>10</v>
      </c>
      <c r="O2282" s="23">
        <v>12</v>
      </c>
      <c r="P2282" s="23" t="s">
        <v>43</v>
      </c>
      <c r="Q2282" s="23" t="s">
        <v>34</v>
      </c>
      <c r="R2282" s="23">
        <f t="shared" si="175"/>
        <v>1</v>
      </c>
      <c r="S2282" s="23" t="str">
        <f t="shared" si="176"/>
        <v>ORD102281_20241213_CUST00934_MED001</v>
      </c>
      <c r="T2282" s="23">
        <f t="shared" si="177"/>
        <v>1</v>
      </c>
      <c r="U2282" s="6">
        <f t="shared" si="178"/>
        <v>26.99</v>
      </c>
      <c r="V2282" s="6">
        <f>tbl_Raw_Data[[#This Row],[Discount_Pct]]*tbl_Raw_Data[[#This Row],[Gross_Amount]]/100</f>
        <v>2.6989999999999998</v>
      </c>
      <c r="W2282" s="6">
        <f>tbl_Raw_Data[[#This Row],[Gross_Amount]]-tbl_Raw_Data[[#This Row],[Discount_Amount]]</f>
        <v>24.290999999999997</v>
      </c>
      <c r="X2282" s="6">
        <f>tbl_Raw_Data[[#This Row],[Net_Amount_Before_Tax]]*tbl_Raw_Data[[#This Row],[Tax_Pct]]/100</f>
        <v>2.9149199999999995</v>
      </c>
      <c r="Y2282" s="6">
        <f>tbl_Raw_Data[[#This Row],[Net_Amount_Before_Tax]]+tbl_Raw_Data[[#This Row],[Tax_Amount]]</f>
        <v>27.205919999999995</v>
      </c>
      <c r="Z2282" s="6">
        <f t="shared" si="179"/>
        <v>2</v>
      </c>
    </row>
    <row r="2283" spans="1:26" x14ac:dyDescent="0.3">
      <c r="A2283" s="23" t="s">
        <v>3755</v>
      </c>
      <c r="B2283" s="34">
        <v>45835</v>
      </c>
      <c r="C2283" s="23" t="s">
        <v>509</v>
      </c>
      <c r="D2283" s="23" t="s">
        <v>80</v>
      </c>
      <c r="E2283" s="23" t="s">
        <v>81</v>
      </c>
      <c r="F2283" s="23">
        <v>395003</v>
      </c>
      <c r="G2283" s="23" t="s">
        <v>119</v>
      </c>
      <c r="H2283" s="23" t="s">
        <v>120</v>
      </c>
      <c r="I2283" s="23" t="s">
        <v>32</v>
      </c>
      <c r="J2283" s="23" t="s">
        <v>64</v>
      </c>
      <c r="K2283" s="23" t="s">
        <v>57</v>
      </c>
      <c r="L2283" s="23">
        <v>4</v>
      </c>
      <c r="M2283" s="23">
        <v>67.27</v>
      </c>
      <c r="N2283" s="23">
        <v>10</v>
      </c>
      <c r="O2283" s="23">
        <v>18</v>
      </c>
      <c r="P2283" s="23" t="s">
        <v>65</v>
      </c>
      <c r="Q2283" s="23" t="s">
        <v>26</v>
      </c>
      <c r="R2283" s="23">
        <f t="shared" si="175"/>
        <v>1</v>
      </c>
      <c r="S2283" s="23" t="str">
        <f t="shared" si="176"/>
        <v>ORD102282_20250627_CUST02881_MED010</v>
      </c>
      <c r="T2283" s="23">
        <f t="shared" si="177"/>
        <v>1</v>
      </c>
      <c r="U2283" s="6">
        <f t="shared" si="178"/>
        <v>269.08</v>
      </c>
      <c r="V2283" s="6">
        <f>tbl_Raw_Data[[#This Row],[Discount_Pct]]*tbl_Raw_Data[[#This Row],[Gross_Amount]]/100</f>
        <v>26.907999999999998</v>
      </c>
      <c r="W2283" s="6">
        <f>tbl_Raw_Data[[#This Row],[Gross_Amount]]-tbl_Raw_Data[[#This Row],[Discount_Amount]]</f>
        <v>242.172</v>
      </c>
      <c r="X2283" s="6">
        <f>tbl_Raw_Data[[#This Row],[Net_Amount_Before_Tax]]*tbl_Raw_Data[[#This Row],[Tax_Pct]]/100</f>
        <v>43.590959999999995</v>
      </c>
      <c r="Y2283" s="6">
        <f>tbl_Raw_Data[[#This Row],[Net_Amount_Before_Tax]]+tbl_Raw_Data[[#This Row],[Tax_Amount]]</f>
        <v>285.76296000000002</v>
      </c>
      <c r="Z2283" s="6">
        <f t="shared" si="179"/>
        <v>1</v>
      </c>
    </row>
    <row r="2284" spans="1:26" x14ac:dyDescent="0.3">
      <c r="A2284" s="23" t="s">
        <v>3756</v>
      </c>
      <c r="B2284" s="34">
        <v>45808</v>
      </c>
      <c r="C2284" s="23" t="s">
        <v>397</v>
      </c>
      <c r="D2284" s="23" t="s">
        <v>142</v>
      </c>
      <c r="E2284" s="23" t="s">
        <v>81</v>
      </c>
      <c r="F2284" s="23">
        <v>380015</v>
      </c>
      <c r="G2284" s="23" t="s">
        <v>68</v>
      </c>
      <c r="H2284" s="23" t="s">
        <v>69</v>
      </c>
      <c r="I2284" s="23" t="s">
        <v>55</v>
      </c>
      <c r="J2284" s="23" t="s">
        <v>56</v>
      </c>
      <c r="K2284" s="23" t="s">
        <v>24</v>
      </c>
      <c r="L2284" s="23">
        <v>3</v>
      </c>
      <c r="M2284" s="23">
        <v>30.49</v>
      </c>
      <c r="N2284" s="23">
        <v>5</v>
      </c>
      <c r="O2284" s="23">
        <v>5</v>
      </c>
      <c r="P2284" s="23" t="s">
        <v>33</v>
      </c>
      <c r="Q2284" s="23" t="s">
        <v>90</v>
      </c>
      <c r="R2284" s="23">
        <f t="shared" si="175"/>
        <v>1</v>
      </c>
      <c r="S2284" s="23" t="str">
        <f t="shared" si="176"/>
        <v>ORD102283_20250531_CUST02852_MED003</v>
      </c>
      <c r="T2284" s="23">
        <f t="shared" si="177"/>
        <v>1</v>
      </c>
      <c r="U2284" s="6">
        <f t="shared" si="178"/>
        <v>91.47</v>
      </c>
      <c r="V2284" s="6">
        <f>tbl_Raw_Data[[#This Row],[Discount_Pct]]*tbl_Raw_Data[[#This Row],[Gross_Amount]]/100</f>
        <v>4.5735000000000001</v>
      </c>
      <c r="W2284" s="6">
        <f>tbl_Raw_Data[[#This Row],[Gross_Amount]]-tbl_Raw_Data[[#This Row],[Discount_Amount]]</f>
        <v>86.896500000000003</v>
      </c>
      <c r="X2284" s="6">
        <f>tbl_Raw_Data[[#This Row],[Net_Amount_Before_Tax]]*tbl_Raw_Data[[#This Row],[Tax_Pct]]/100</f>
        <v>4.3448250000000002</v>
      </c>
      <c r="Y2284" s="6">
        <f>tbl_Raw_Data[[#This Row],[Net_Amount_Before_Tax]]+tbl_Raw_Data[[#This Row],[Tax_Amount]]</f>
        <v>91.241325000000003</v>
      </c>
      <c r="Z2284" s="6">
        <f t="shared" si="179"/>
        <v>2</v>
      </c>
    </row>
    <row r="2285" spans="1:26" x14ac:dyDescent="0.3">
      <c r="A2285" s="23" t="s">
        <v>3756</v>
      </c>
      <c r="B2285" s="34">
        <v>45965</v>
      </c>
      <c r="C2285" s="23" t="s">
        <v>1928</v>
      </c>
      <c r="D2285" s="23" t="s">
        <v>37</v>
      </c>
      <c r="E2285" s="23" t="s">
        <v>38</v>
      </c>
      <c r="F2285" s="23">
        <v>452010</v>
      </c>
      <c r="G2285" s="23" t="s">
        <v>119</v>
      </c>
      <c r="H2285" s="23" t="s">
        <v>120</v>
      </c>
      <c r="I2285" s="23" t="s">
        <v>32</v>
      </c>
      <c r="J2285" s="23" t="s">
        <v>64</v>
      </c>
      <c r="K2285" s="23" t="s">
        <v>57</v>
      </c>
      <c r="L2285" s="23">
        <v>1</v>
      </c>
      <c r="M2285" s="23">
        <v>71.47</v>
      </c>
      <c r="N2285" s="23">
        <v>5</v>
      </c>
      <c r="O2285" s="23">
        <v>5</v>
      </c>
      <c r="P2285" s="23" t="s">
        <v>58</v>
      </c>
      <c r="Q2285" s="23" t="s">
        <v>34</v>
      </c>
      <c r="R2285" s="23">
        <f t="shared" si="175"/>
        <v>1</v>
      </c>
      <c r="S2285" s="23" t="str">
        <f t="shared" si="176"/>
        <v>ORD102283_20251104_CUST02240_MED010</v>
      </c>
      <c r="T2285" s="23">
        <f t="shared" si="177"/>
        <v>1</v>
      </c>
      <c r="U2285" s="6">
        <f t="shared" si="178"/>
        <v>71.47</v>
      </c>
      <c r="V2285" s="6">
        <f>tbl_Raw_Data[[#This Row],[Discount_Pct]]*tbl_Raw_Data[[#This Row],[Gross_Amount]]/100</f>
        <v>3.5735000000000001</v>
      </c>
      <c r="W2285" s="6">
        <f>tbl_Raw_Data[[#This Row],[Gross_Amount]]-tbl_Raw_Data[[#This Row],[Discount_Amount]]</f>
        <v>67.896500000000003</v>
      </c>
      <c r="X2285" s="6">
        <f>tbl_Raw_Data[[#This Row],[Net_Amount_Before_Tax]]*tbl_Raw_Data[[#This Row],[Tax_Pct]]/100</f>
        <v>3.394825</v>
      </c>
      <c r="Y2285" s="6">
        <f>tbl_Raw_Data[[#This Row],[Net_Amount_Before_Tax]]+tbl_Raw_Data[[#This Row],[Tax_Amount]]</f>
        <v>71.291325000000001</v>
      </c>
      <c r="Z2285" s="6">
        <f t="shared" si="179"/>
        <v>2</v>
      </c>
    </row>
    <row r="2286" spans="1:26" x14ac:dyDescent="0.3">
      <c r="A2286" s="23" t="s">
        <v>3757</v>
      </c>
      <c r="B2286" s="34">
        <v>45670</v>
      </c>
      <c r="C2286" s="23" t="s">
        <v>2974</v>
      </c>
      <c r="D2286" s="23" t="s">
        <v>87</v>
      </c>
      <c r="E2286" s="23" t="s">
        <v>88</v>
      </c>
      <c r="F2286" s="23">
        <v>600096</v>
      </c>
      <c r="G2286" s="23" t="s">
        <v>224</v>
      </c>
      <c r="H2286" s="23" t="s">
        <v>225</v>
      </c>
      <c r="I2286" s="23" t="s">
        <v>147</v>
      </c>
      <c r="J2286" s="23" t="s">
        <v>23</v>
      </c>
      <c r="K2286" s="23" t="s">
        <v>24</v>
      </c>
      <c r="L2286" s="23">
        <v>3</v>
      </c>
      <c r="M2286" s="23">
        <v>49.69</v>
      </c>
      <c r="N2286" s="23">
        <v>5</v>
      </c>
      <c r="O2286" s="23">
        <v>5</v>
      </c>
      <c r="P2286" s="23" t="s">
        <v>25</v>
      </c>
      <c r="Q2286" s="23" t="s">
        <v>44</v>
      </c>
      <c r="R2286" s="23">
        <f t="shared" si="175"/>
        <v>1</v>
      </c>
      <c r="S2286" s="23" t="str">
        <f t="shared" si="176"/>
        <v>ORD102285_20250113_CUST01642_MED015</v>
      </c>
      <c r="T2286" s="23">
        <f t="shared" si="177"/>
        <v>1</v>
      </c>
      <c r="U2286" s="6">
        <f t="shared" si="178"/>
        <v>149.07</v>
      </c>
      <c r="V2286" s="6">
        <f>tbl_Raw_Data[[#This Row],[Discount_Pct]]*tbl_Raw_Data[[#This Row],[Gross_Amount]]/100</f>
        <v>7.4534999999999991</v>
      </c>
      <c r="W2286" s="6">
        <f>tbl_Raw_Data[[#This Row],[Gross_Amount]]-tbl_Raw_Data[[#This Row],[Discount_Amount]]</f>
        <v>141.6165</v>
      </c>
      <c r="X2286" s="6">
        <f>tbl_Raw_Data[[#This Row],[Net_Amount_Before_Tax]]*tbl_Raw_Data[[#This Row],[Tax_Pct]]/100</f>
        <v>7.0808249999999999</v>
      </c>
      <c r="Y2286" s="6">
        <f>tbl_Raw_Data[[#This Row],[Net_Amount_Before_Tax]]+tbl_Raw_Data[[#This Row],[Tax_Amount]]</f>
        <v>148.69732500000001</v>
      </c>
      <c r="Z2286" s="6">
        <f t="shared" si="179"/>
        <v>3</v>
      </c>
    </row>
    <row r="2287" spans="1:26" x14ac:dyDescent="0.3">
      <c r="A2287" s="23" t="s">
        <v>3758</v>
      </c>
      <c r="B2287" s="34">
        <v>45995</v>
      </c>
      <c r="C2287" s="23" t="s">
        <v>3759</v>
      </c>
      <c r="D2287" s="23" t="s">
        <v>123</v>
      </c>
      <c r="E2287" s="23" t="s">
        <v>101</v>
      </c>
      <c r="F2287" s="23">
        <v>226024</v>
      </c>
      <c r="G2287" s="23" t="s">
        <v>185</v>
      </c>
      <c r="H2287" s="23" t="s">
        <v>186</v>
      </c>
      <c r="I2287" s="23" t="s">
        <v>76</v>
      </c>
      <c r="J2287" s="23" t="s">
        <v>187</v>
      </c>
      <c r="K2287" s="23" t="s">
        <v>57</v>
      </c>
      <c r="L2287" s="23">
        <v>2</v>
      </c>
      <c r="M2287" s="23">
        <v>96.37</v>
      </c>
      <c r="N2287" s="23">
        <v>0</v>
      </c>
      <c r="O2287" s="23">
        <v>18</v>
      </c>
      <c r="P2287" s="23" t="s">
        <v>43</v>
      </c>
      <c r="Q2287" s="23" t="s">
        <v>34</v>
      </c>
      <c r="R2287" s="23">
        <f t="shared" si="175"/>
        <v>1</v>
      </c>
      <c r="S2287" s="23" t="str">
        <f t="shared" si="176"/>
        <v>ORD102286_20251204_CUST01818_MED009</v>
      </c>
      <c r="T2287" s="23">
        <f t="shared" si="177"/>
        <v>1</v>
      </c>
      <c r="U2287" s="6">
        <f t="shared" si="178"/>
        <v>192.74</v>
      </c>
      <c r="V2287" s="6">
        <f>tbl_Raw_Data[[#This Row],[Discount_Pct]]*tbl_Raw_Data[[#This Row],[Gross_Amount]]/100</f>
        <v>0</v>
      </c>
      <c r="W2287" s="6">
        <f>tbl_Raw_Data[[#This Row],[Gross_Amount]]-tbl_Raw_Data[[#This Row],[Discount_Amount]]</f>
        <v>192.74</v>
      </c>
      <c r="X2287" s="6">
        <f>tbl_Raw_Data[[#This Row],[Net_Amount_Before_Tax]]*tbl_Raw_Data[[#This Row],[Tax_Pct]]/100</f>
        <v>34.693200000000004</v>
      </c>
      <c r="Y2287" s="6">
        <f>tbl_Raw_Data[[#This Row],[Net_Amount_Before_Tax]]+tbl_Raw_Data[[#This Row],[Tax_Amount]]</f>
        <v>227.4332</v>
      </c>
      <c r="Z2287" s="6">
        <f t="shared" si="179"/>
        <v>6</v>
      </c>
    </row>
    <row r="2288" spans="1:26" x14ac:dyDescent="0.3">
      <c r="A2288" s="23" t="s">
        <v>3760</v>
      </c>
      <c r="B2288" s="34">
        <v>45747</v>
      </c>
      <c r="C2288" s="23" t="s">
        <v>437</v>
      </c>
      <c r="D2288" s="23" t="s">
        <v>28</v>
      </c>
      <c r="E2288" s="23" t="s">
        <v>29</v>
      </c>
      <c r="F2288" s="23">
        <v>500032</v>
      </c>
      <c r="G2288" s="23" t="s">
        <v>138</v>
      </c>
      <c r="H2288" s="23" t="s">
        <v>139</v>
      </c>
      <c r="I2288" s="23" t="s">
        <v>50</v>
      </c>
      <c r="J2288" s="23" t="s">
        <v>140</v>
      </c>
      <c r="K2288" s="23" t="s">
        <v>24</v>
      </c>
      <c r="L2288" s="23">
        <v>3</v>
      </c>
      <c r="M2288" s="23">
        <v>142.99</v>
      </c>
      <c r="N2288" s="23">
        <v>5</v>
      </c>
      <c r="O2288" s="23">
        <v>12</v>
      </c>
      <c r="P2288" s="23" t="s">
        <v>33</v>
      </c>
      <c r="Q2288" s="23" t="s">
        <v>34</v>
      </c>
      <c r="R2288" s="23">
        <f t="shared" si="175"/>
        <v>1</v>
      </c>
      <c r="S2288" s="23" t="str">
        <f t="shared" si="176"/>
        <v>ORD102287_20250331_CUST00632_MED013</v>
      </c>
      <c r="T2288" s="23">
        <f t="shared" si="177"/>
        <v>1</v>
      </c>
      <c r="U2288" s="6">
        <f t="shared" si="178"/>
        <v>428.97</v>
      </c>
      <c r="V2288" s="6">
        <f>tbl_Raw_Data[[#This Row],[Discount_Pct]]*tbl_Raw_Data[[#This Row],[Gross_Amount]]/100</f>
        <v>21.448500000000003</v>
      </c>
      <c r="W2288" s="6">
        <f>tbl_Raw_Data[[#This Row],[Gross_Amount]]-tbl_Raw_Data[[#This Row],[Discount_Amount]]</f>
        <v>407.5215</v>
      </c>
      <c r="X2288" s="6">
        <f>tbl_Raw_Data[[#This Row],[Net_Amount_Before_Tax]]*tbl_Raw_Data[[#This Row],[Tax_Pct]]/100</f>
        <v>48.90258</v>
      </c>
      <c r="Y2288" s="6">
        <f>tbl_Raw_Data[[#This Row],[Net_Amount_Before_Tax]]+tbl_Raw_Data[[#This Row],[Tax_Amount]]</f>
        <v>456.42408</v>
      </c>
      <c r="Z2288" s="6">
        <f t="shared" si="179"/>
        <v>5</v>
      </c>
    </row>
    <row r="2289" spans="1:26" x14ac:dyDescent="0.3">
      <c r="A2289" s="23" t="s">
        <v>3761</v>
      </c>
      <c r="B2289" s="34">
        <v>45427</v>
      </c>
      <c r="C2289" s="23" t="s">
        <v>3762</v>
      </c>
      <c r="D2289" s="23" t="s">
        <v>159</v>
      </c>
      <c r="E2289" s="23" t="s">
        <v>47</v>
      </c>
      <c r="F2289" s="23">
        <v>400093</v>
      </c>
      <c r="G2289" s="23" t="s">
        <v>160</v>
      </c>
      <c r="H2289" s="23" t="s">
        <v>161</v>
      </c>
      <c r="I2289" s="23" t="s">
        <v>50</v>
      </c>
      <c r="J2289" s="23" t="s">
        <v>23</v>
      </c>
      <c r="K2289" s="23" t="s">
        <v>24</v>
      </c>
      <c r="L2289" s="23">
        <v>1</v>
      </c>
      <c r="M2289" s="23">
        <v>162.87</v>
      </c>
      <c r="N2289" s="23">
        <v>10</v>
      </c>
      <c r="O2289" s="23">
        <v>18</v>
      </c>
      <c r="P2289" s="23" t="s">
        <v>33</v>
      </c>
      <c r="Q2289" s="23" t="s">
        <v>34</v>
      </c>
      <c r="R2289" s="23">
        <f t="shared" si="175"/>
        <v>1</v>
      </c>
      <c r="S2289" s="23" t="str">
        <f t="shared" si="176"/>
        <v>ORD102288_20240515_CUST00031_MED014</v>
      </c>
      <c r="T2289" s="23">
        <f t="shared" si="177"/>
        <v>1</v>
      </c>
      <c r="U2289" s="6">
        <f t="shared" si="178"/>
        <v>162.87</v>
      </c>
      <c r="V2289" s="6">
        <f>tbl_Raw_Data[[#This Row],[Discount_Pct]]*tbl_Raw_Data[[#This Row],[Gross_Amount]]/100</f>
        <v>16.286999999999999</v>
      </c>
      <c r="W2289" s="6">
        <f>tbl_Raw_Data[[#This Row],[Gross_Amount]]-tbl_Raw_Data[[#This Row],[Discount_Amount]]</f>
        <v>146.583</v>
      </c>
      <c r="X2289" s="6">
        <f>tbl_Raw_Data[[#This Row],[Net_Amount_Before_Tax]]*tbl_Raw_Data[[#This Row],[Tax_Pct]]/100</f>
        <v>26.38494</v>
      </c>
      <c r="Y2289" s="6">
        <f>tbl_Raw_Data[[#This Row],[Net_Amount_Before_Tax]]+tbl_Raw_Data[[#This Row],[Tax_Amount]]</f>
        <v>172.96794</v>
      </c>
      <c r="Z2289" s="6">
        <f t="shared" si="179"/>
        <v>3</v>
      </c>
    </row>
    <row r="2290" spans="1:26" x14ac:dyDescent="0.3">
      <c r="A2290" s="23" t="s">
        <v>3763</v>
      </c>
      <c r="B2290" s="34">
        <v>45973</v>
      </c>
      <c r="C2290" s="23" t="s">
        <v>2287</v>
      </c>
      <c r="D2290" s="23" t="s">
        <v>130</v>
      </c>
      <c r="E2290" s="23" t="s">
        <v>131</v>
      </c>
      <c r="F2290" s="23">
        <v>700001</v>
      </c>
      <c r="G2290" s="23" t="s">
        <v>196</v>
      </c>
      <c r="H2290" s="23" t="s">
        <v>197</v>
      </c>
      <c r="I2290" s="23" t="s">
        <v>32</v>
      </c>
      <c r="J2290" s="23" t="s">
        <v>42</v>
      </c>
      <c r="K2290" s="23" t="s">
        <v>24</v>
      </c>
      <c r="L2290" s="23">
        <v>1</v>
      </c>
      <c r="M2290" s="23">
        <v>27.12</v>
      </c>
      <c r="N2290" s="23">
        <v>15</v>
      </c>
      <c r="O2290" s="23">
        <v>5</v>
      </c>
      <c r="P2290" s="23" t="s">
        <v>43</v>
      </c>
      <c r="Q2290" s="23" t="s">
        <v>34</v>
      </c>
      <c r="R2290" s="23">
        <f t="shared" si="175"/>
        <v>1</v>
      </c>
      <c r="S2290" s="23" t="str">
        <f t="shared" si="176"/>
        <v>ORD102289_20251112_CUST02142_MED011</v>
      </c>
      <c r="T2290" s="23">
        <f t="shared" si="177"/>
        <v>1</v>
      </c>
      <c r="U2290" s="6">
        <f t="shared" si="178"/>
        <v>27.12</v>
      </c>
      <c r="V2290" s="6">
        <f>tbl_Raw_Data[[#This Row],[Discount_Pct]]*tbl_Raw_Data[[#This Row],[Gross_Amount]]/100</f>
        <v>4.0680000000000005</v>
      </c>
      <c r="W2290" s="6">
        <f>tbl_Raw_Data[[#This Row],[Gross_Amount]]-tbl_Raw_Data[[#This Row],[Discount_Amount]]</f>
        <v>23.052</v>
      </c>
      <c r="X2290" s="6">
        <f>tbl_Raw_Data[[#This Row],[Net_Amount_Before_Tax]]*tbl_Raw_Data[[#This Row],[Tax_Pct]]/100</f>
        <v>1.1525999999999998</v>
      </c>
      <c r="Y2290" s="6">
        <f>tbl_Raw_Data[[#This Row],[Net_Amount_Before_Tax]]+tbl_Raw_Data[[#This Row],[Tax_Amount]]</f>
        <v>24.204599999999999</v>
      </c>
      <c r="Z2290" s="6">
        <f t="shared" si="179"/>
        <v>3</v>
      </c>
    </row>
    <row r="2291" spans="1:26" x14ac:dyDescent="0.3">
      <c r="A2291" s="23" t="s">
        <v>3764</v>
      </c>
      <c r="B2291" s="34">
        <v>45573</v>
      </c>
      <c r="C2291" s="23" t="s">
        <v>3765</v>
      </c>
      <c r="D2291" s="23" t="s">
        <v>19</v>
      </c>
      <c r="E2291" s="23" t="s">
        <v>19</v>
      </c>
      <c r="F2291" s="23">
        <v>110085</v>
      </c>
      <c r="G2291" s="23" t="s">
        <v>192</v>
      </c>
      <c r="H2291" s="23" t="s">
        <v>193</v>
      </c>
      <c r="I2291" s="23" t="s">
        <v>41</v>
      </c>
      <c r="J2291" s="23" t="s">
        <v>194</v>
      </c>
      <c r="K2291" s="23" t="s">
        <v>24</v>
      </c>
      <c r="L2291" s="23">
        <v>1</v>
      </c>
      <c r="M2291" s="23">
        <v>32.020000000000003</v>
      </c>
      <c r="N2291" s="23">
        <v>5</v>
      </c>
      <c r="O2291" s="23">
        <v>12</v>
      </c>
      <c r="P2291" s="23" t="s">
        <v>43</v>
      </c>
      <c r="Q2291" s="23" t="s">
        <v>34</v>
      </c>
      <c r="R2291" s="23">
        <f t="shared" si="175"/>
        <v>1</v>
      </c>
      <c r="S2291" s="23" t="str">
        <f t="shared" si="176"/>
        <v>ORD102290_20241008_CUST00024_MED002</v>
      </c>
      <c r="T2291" s="23">
        <f t="shared" si="177"/>
        <v>1</v>
      </c>
      <c r="U2291" s="6">
        <f t="shared" si="178"/>
        <v>32.020000000000003</v>
      </c>
      <c r="V2291" s="6">
        <f>tbl_Raw_Data[[#This Row],[Discount_Pct]]*tbl_Raw_Data[[#This Row],[Gross_Amount]]/100</f>
        <v>1.6010000000000002</v>
      </c>
      <c r="W2291" s="6">
        <f>tbl_Raw_Data[[#This Row],[Gross_Amount]]-tbl_Raw_Data[[#This Row],[Discount_Amount]]</f>
        <v>30.419000000000004</v>
      </c>
      <c r="X2291" s="6">
        <f>tbl_Raw_Data[[#This Row],[Net_Amount_Before_Tax]]*tbl_Raw_Data[[#This Row],[Tax_Pct]]/100</f>
        <v>3.6502800000000004</v>
      </c>
      <c r="Y2291" s="6">
        <f>tbl_Raw_Data[[#This Row],[Net_Amount_Before_Tax]]+tbl_Raw_Data[[#This Row],[Tax_Amount]]</f>
        <v>34.069280000000006</v>
      </c>
      <c r="Z2291" s="6">
        <f t="shared" si="179"/>
        <v>1</v>
      </c>
    </row>
    <row r="2292" spans="1:26" x14ac:dyDescent="0.3">
      <c r="A2292" s="23" t="s">
        <v>3766</v>
      </c>
      <c r="B2292" s="34">
        <v>45657</v>
      </c>
      <c r="C2292" s="23" t="s">
        <v>3767</v>
      </c>
      <c r="D2292" s="23" t="s">
        <v>130</v>
      </c>
      <c r="E2292" s="23" t="s">
        <v>131</v>
      </c>
      <c r="F2292" s="23">
        <v>700029</v>
      </c>
      <c r="G2292" s="23" t="s">
        <v>138</v>
      </c>
      <c r="H2292" s="23" t="s">
        <v>139</v>
      </c>
      <c r="I2292" s="23" t="s">
        <v>50</v>
      </c>
      <c r="J2292" s="23" t="s">
        <v>140</v>
      </c>
      <c r="K2292" s="23" t="s">
        <v>24</v>
      </c>
      <c r="L2292" s="23">
        <v>1</v>
      </c>
      <c r="M2292" s="23">
        <v>154.84</v>
      </c>
      <c r="N2292" s="23">
        <v>0</v>
      </c>
      <c r="O2292" s="23">
        <v>5</v>
      </c>
      <c r="P2292" s="23" t="s">
        <v>65</v>
      </c>
      <c r="Q2292" s="23" t="s">
        <v>34</v>
      </c>
      <c r="R2292" s="23">
        <f t="shared" si="175"/>
        <v>1</v>
      </c>
      <c r="S2292" s="23" t="str">
        <f t="shared" si="176"/>
        <v>ORD102291_20241231_CUST00293_MED013</v>
      </c>
      <c r="T2292" s="23">
        <f t="shared" si="177"/>
        <v>1</v>
      </c>
      <c r="U2292" s="6">
        <f t="shared" si="178"/>
        <v>154.84</v>
      </c>
      <c r="V2292" s="6">
        <f>tbl_Raw_Data[[#This Row],[Discount_Pct]]*tbl_Raw_Data[[#This Row],[Gross_Amount]]/100</f>
        <v>0</v>
      </c>
      <c r="W2292" s="6">
        <f>tbl_Raw_Data[[#This Row],[Gross_Amount]]-tbl_Raw_Data[[#This Row],[Discount_Amount]]</f>
        <v>154.84</v>
      </c>
      <c r="X2292" s="6">
        <f>tbl_Raw_Data[[#This Row],[Net_Amount_Before_Tax]]*tbl_Raw_Data[[#This Row],[Tax_Pct]]/100</f>
        <v>7.7420000000000009</v>
      </c>
      <c r="Y2292" s="6">
        <f>tbl_Raw_Data[[#This Row],[Net_Amount_Before_Tax]]+tbl_Raw_Data[[#This Row],[Tax_Amount]]</f>
        <v>162.58199999999999</v>
      </c>
      <c r="Z2292" s="6">
        <f t="shared" si="179"/>
        <v>2</v>
      </c>
    </row>
    <row r="2293" spans="1:26" x14ac:dyDescent="0.3">
      <c r="A2293" s="23" t="s">
        <v>3768</v>
      </c>
      <c r="B2293" s="34">
        <v>45894</v>
      </c>
      <c r="C2293" s="23" t="s">
        <v>2427</v>
      </c>
      <c r="D2293" s="23" t="s">
        <v>142</v>
      </c>
      <c r="E2293" s="23" t="s">
        <v>81</v>
      </c>
      <c r="F2293" s="23">
        <v>380015</v>
      </c>
      <c r="G2293" s="23" t="s">
        <v>283</v>
      </c>
      <c r="H2293" s="23" t="s">
        <v>284</v>
      </c>
      <c r="I2293" s="23" t="s">
        <v>104</v>
      </c>
      <c r="J2293" s="23" t="s">
        <v>42</v>
      </c>
      <c r="K2293" s="23" t="s">
        <v>57</v>
      </c>
      <c r="L2293" s="23">
        <v>1</v>
      </c>
      <c r="M2293" s="23">
        <v>261.86</v>
      </c>
      <c r="N2293" s="23">
        <v>10</v>
      </c>
      <c r="O2293" s="23">
        <v>5</v>
      </c>
      <c r="P2293" s="23" t="s">
        <v>89</v>
      </c>
      <c r="Q2293" s="23" t="s">
        <v>26</v>
      </c>
      <c r="R2293" s="23">
        <f t="shared" si="175"/>
        <v>1</v>
      </c>
      <c r="S2293" s="23" t="str">
        <f t="shared" si="176"/>
        <v>ORD102292_20250825_CUST02506_MED030</v>
      </c>
      <c r="T2293" s="23">
        <f t="shared" si="177"/>
        <v>1</v>
      </c>
      <c r="U2293" s="6">
        <f t="shared" si="178"/>
        <v>261.86</v>
      </c>
      <c r="V2293" s="6">
        <f>tbl_Raw_Data[[#This Row],[Discount_Pct]]*tbl_Raw_Data[[#This Row],[Gross_Amount]]/100</f>
        <v>26.186000000000003</v>
      </c>
      <c r="W2293" s="6">
        <f>tbl_Raw_Data[[#This Row],[Gross_Amount]]-tbl_Raw_Data[[#This Row],[Discount_Amount]]</f>
        <v>235.67400000000001</v>
      </c>
      <c r="X2293" s="6">
        <f>tbl_Raw_Data[[#This Row],[Net_Amount_Before_Tax]]*tbl_Raw_Data[[#This Row],[Tax_Pct]]/100</f>
        <v>11.783700000000001</v>
      </c>
      <c r="Y2293" s="6">
        <f>tbl_Raw_Data[[#This Row],[Net_Amount_Before_Tax]]+tbl_Raw_Data[[#This Row],[Tax_Amount]]</f>
        <v>247.45770000000002</v>
      </c>
      <c r="Z2293" s="6">
        <f t="shared" si="179"/>
        <v>0</v>
      </c>
    </row>
    <row r="2294" spans="1:26" x14ac:dyDescent="0.3">
      <c r="A2294" s="23" t="s">
        <v>3769</v>
      </c>
      <c r="B2294" s="34">
        <v>45728</v>
      </c>
      <c r="C2294" s="23" t="s">
        <v>3190</v>
      </c>
      <c r="D2294" s="23" t="s">
        <v>72</v>
      </c>
      <c r="E2294" s="23" t="s">
        <v>73</v>
      </c>
      <c r="F2294" s="23">
        <v>302001</v>
      </c>
      <c r="G2294" s="23" t="s">
        <v>256</v>
      </c>
      <c r="H2294" s="23" t="s">
        <v>257</v>
      </c>
      <c r="I2294" s="23" t="s">
        <v>22</v>
      </c>
      <c r="J2294" s="23" t="s">
        <v>258</v>
      </c>
      <c r="K2294" s="23" t="s">
        <v>57</v>
      </c>
      <c r="L2294" s="23">
        <v>1</v>
      </c>
      <c r="M2294" s="23">
        <v>62.79</v>
      </c>
      <c r="N2294" s="23">
        <v>5</v>
      </c>
      <c r="O2294" s="23">
        <v>5</v>
      </c>
      <c r="P2294" s="23" t="s">
        <v>33</v>
      </c>
      <c r="Q2294" s="23" t="s">
        <v>34</v>
      </c>
      <c r="R2294" s="23">
        <f t="shared" si="175"/>
        <v>1</v>
      </c>
      <c r="S2294" s="23" t="str">
        <f t="shared" si="176"/>
        <v>ORD102293_20250312_CUST00070_MED025</v>
      </c>
      <c r="T2294" s="23">
        <f t="shared" si="177"/>
        <v>1</v>
      </c>
      <c r="U2294" s="6">
        <f t="shared" si="178"/>
        <v>62.79</v>
      </c>
      <c r="V2294" s="6">
        <f>tbl_Raw_Data[[#This Row],[Discount_Pct]]*tbl_Raw_Data[[#This Row],[Gross_Amount]]/100</f>
        <v>3.1395</v>
      </c>
      <c r="W2294" s="6">
        <f>tbl_Raw_Data[[#This Row],[Gross_Amount]]-tbl_Raw_Data[[#This Row],[Discount_Amount]]</f>
        <v>59.650500000000001</v>
      </c>
      <c r="X2294" s="6">
        <f>tbl_Raw_Data[[#This Row],[Net_Amount_Before_Tax]]*tbl_Raw_Data[[#This Row],[Tax_Pct]]/100</f>
        <v>2.9825249999999999</v>
      </c>
      <c r="Y2294" s="6">
        <f>tbl_Raw_Data[[#This Row],[Net_Amount_Before_Tax]]+tbl_Raw_Data[[#This Row],[Tax_Amount]]</f>
        <v>62.633025000000004</v>
      </c>
      <c r="Z2294" s="6">
        <f t="shared" si="179"/>
        <v>2</v>
      </c>
    </row>
    <row r="2295" spans="1:26" x14ac:dyDescent="0.3">
      <c r="A2295" s="23" t="s">
        <v>3770</v>
      </c>
      <c r="B2295" s="34">
        <v>45710</v>
      </c>
      <c r="C2295" s="23" t="s">
        <v>1880</v>
      </c>
      <c r="D2295" s="23" t="s">
        <v>19</v>
      </c>
      <c r="E2295" s="23" t="s">
        <v>19</v>
      </c>
      <c r="F2295" s="23">
        <v>110085</v>
      </c>
      <c r="G2295" s="23" t="s">
        <v>102</v>
      </c>
      <c r="H2295" s="23" t="s">
        <v>103</v>
      </c>
      <c r="I2295" s="23" t="s">
        <v>104</v>
      </c>
      <c r="J2295" s="23" t="s">
        <v>64</v>
      </c>
      <c r="K2295" s="23" t="s">
        <v>57</v>
      </c>
      <c r="L2295" s="23">
        <v>2</v>
      </c>
      <c r="M2295" s="23">
        <v>107.67</v>
      </c>
      <c r="N2295" s="23">
        <v>5</v>
      </c>
      <c r="O2295" s="23">
        <v>5</v>
      </c>
      <c r="P2295" s="23" t="s">
        <v>58</v>
      </c>
      <c r="Q2295" s="23" t="s">
        <v>26</v>
      </c>
      <c r="R2295" s="23">
        <f t="shared" si="175"/>
        <v>1</v>
      </c>
      <c r="S2295" s="23" t="str">
        <f t="shared" si="176"/>
        <v>ORD102294_20250222_CUST00795_MED029</v>
      </c>
      <c r="T2295" s="23">
        <f t="shared" si="177"/>
        <v>1</v>
      </c>
      <c r="U2295" s="6">
        <f t="shared" si="178"/>
        <v>215.34</v>
      </c>
      <c r="V2295" s="6">
        <f>tbl_Raw_Data[[#This Row],[Discount_Pct]]*tbl_Raw_Data[[#This Row],[Gross_Amount]]/100</f>
        <v>10.767000000000001</v>
      </c>
      <c r="W2295" s="6">
        <f>tbl_Raw_Data[[#This Row],[Gross_Amount]]-tbl_Raw_Data[[#This Row],[Discount_Amount]]</f>
        <v>204.57300000000001</v>
      </c>
      <c r="X2295" s="6">
        <f>tbl_Raw_Data[[#This Row],[Net_Amount_Before_Tax]]*tbl_Raw_Data[[#This Row],[Tax_Pct]]/100</f>
        <v>10.22865</v>
      </c>
      <c r="Y2295" s="6">
        <f>tbl_Raw_Data[[#This Row],[Net_Amount_Before_Tax]]+tbl_Raw_Data[[#This Row],[Tax_Amount]]</f>
        <v>214.80165</v>
      </c>
      <c r="Z2295" s="6">
        <f t="shared" si="179"/>
        <v>4</v>
      </c>
    </row>
    <row r="2296" spans="1:26" x14ac:dyDescent="0.3">
      <c r="A2296" s="23" t="s">
        <v>3770</v>
      </c>
      <c r="B2296" s="34">
        <v>45338</v>
      </c>
      <c r="C2296" s="23" t="s">
        <v>3771</v>
      </c>
      <c r="D2296" s="23" t="s">
        <v>100</v>
      </c>
      <c r="E2296" s="23" t="s">
        <v>101</v>
      </c>
      <c r="F2296" s="23">
        <v>201301</v>
      </c>
      <c r="G2296" s="23" t="s">
        <v>196</v>
      </c>
      <c r="H2296" s="23" t="s">
        <v>197</v>
      </c>
      <c r="I2296" s="23" t="s">
        <v>32</v>
      </c>
      <c r="J2296" s="23" t="s">
        <v>42</v>
      </c>
      <c r="K2296" s="23" t="s">
        <v>24</v>
      </c>
      <c r="L2296" s="23">
        <v>3</v>
      </c>
      <c r="M2296" s="23">
        <v>25.65</v>
      </c>
      <c r="N2296" s="23">
        <v>10</v>
      </c>
      <c r="O2296" s="23">
        <v>5</v>
      </c>
      <c r="P2296" s="23" t="s">
        <v>89</v>
      </c>
      <c r="Q2296" s="23" t="s">
        <v>34</v>
      </c>
      <c r="R2296" s="23">
        <f t="shared" si="175"/>
        <v>1</v>
      </c>
      <c r="S2296" s="23" t="str">
        <f t="shared" si="176"/>
        <v>ORD102294_20240216_CUST03266_MED011</v>
      </c>
      <c r="T2296" s="23">
        <f t="shared" si="177"/>
        <v>1</v>
      </c>
      <c r="U2296" s="6">
        <f t="shared" si="178"/>
        <v>76.949999999999989</v>
      </c>
      <c r="V2296" s="6">
        <f>tbl_Raw_Data[[#This Row],[Discount_Pct]]*tbl_Raw_Data[[#This Row],[Gross_Amount]]/100</f>
        <v>7.6949999999999985</v>
      </c>
      <c r="W2296" s="6">
        <f>tbl_Raw_Data[[#This Row],[Gross_Amount]]-tbl_Raw_Data[[#This Row],[Discount_Amount]]</f>
        <v>69.254999999999995</v>
      </c>
      <c r="X2296" s="6">
        <f>tbl_Raw_Data[[#This Row],[Net_Amount_Before_Tax]]*tbl_Raw_Data[[#This Row],[Tax_Pct]]/100</f>
        <v>3.4627499999999998</v>
      </c>
      <c r="Y2296" s="6">
        <f>tbl_Raw_Data[[#This Row],[Net_Amount_Before_Tax]]+tbl_Raw_Data[[#This Row],[Tax_Amount]]</f>
        <v>72.717749999999995</v>
      </c>
      <c r="Z2296" s="6">
        <f t="shared" si="179"/>
        <v>1</v>
      </c>
    </row>
    <row r="2297" spans="1:26" x14ac:dyDescent="0.3">
      <c r="A2297" s="23" t="s">
        <v>3772</v>
      </c>
      <c r="B2297" s="34">
        <v>45509</v>
      </c>
      <c r="C2297" s="23" t="s">
        <v>924</v>
      </c>
      <c r="D2297" s="23" t="s">
        <v>52</v>
      </c>
      <c r="E2297" s="23" t="s">
        <v>52</v>
      </c>
      <c r="F2297" s="23">
        <v>160022</v>
      </c>
      <c r="G2297" s="23" t="s">
        <v>233</v>
      </c>
      <c r="H2297" s="23" t="s">
        <v>234</v>
      </c>
      <c r="I2297" s="23" t="s">
        <v>104</v>
      </c>
      <c r="J2297" s="23" t="s">
        <v>42</v>
      </c>
      <c r="K2297" s="23" t="s">
        <v>24</v>
      </c>
      <c r="L2297" s="23">
        <v>1</v>
      </c>
      <c r="M2297" s="23">
        <v>163.19</v>
      </c>
      <c r="N2297" s="23">
        <v>10</v>
      </c>
      <c r="O2297" s="23">
        <v>12</v>
      </c>
      <c r="P2297" s="23" t="s">
        <v>89</v>
      </c>
      <c r="Q2297" s="23" t="s">
        <v>90</v>
      </c>
      <c r="R2297" s="23">
        <f t="shared" si="175"/>
        <v>1</v>
      </c>
      <c r="S2297" s="23" t="str">
        <f t="shared" si="176"/>
        <v>ORD102296_20240805_CUST01103_MED019</v>
      </c>
      <c r="T2297" s="23">
        <f t="shared" si="177"/>
        <v>1</v>
      </c>
      <c r="U2297" s="6">
        <f t="shared" si="178"/>
        <v>163.19</v>
      </c>
      <c r="V2297" s="6">
        <f>tbl_Raw_Data[[#This Row],[Discount_Pct]]*tbl_Raw_Data[[#This Row],[Gross_Amount]]/100</f>
        <v>16.319000000000003</v>
      </c>
      <c r="W2297" s="6">
        <f>tbl_Raw_Data[[#This Row],[Gross_Amount]]-tbl_Raw_Data[[#This Row],[Discount_Amount]]</f>
        <v>146.87099999999998</v>
      </c>
      <c r="X2297" s="6">
        <f>tbl_Raw_Data[[#This Row],[Net_Amount_Before_Tax]]*tbl_Raw_Data[[#This Row],[Tax_Pct]]/100</f>
        <v>17.624519999999997</v>
      </c>
      <c r="Y2297" s="6">
        <f>tbl_Raw_Data[[#This Row],[Net_Amount_Before_Tax]]+tbl_Raw_Data[[#This Row],[Tax_Amount]]</f>
        <v>164.49551999999997</v>
      </c>
      <c r="Z2297" s="6">
        <f t="shared" si="179"/>
        <v>1</v>
      </c>
    </row>
    <row r="2298" spans="1:26" x14ac:dyDescent="0.3">
      <c r="A2298" s="23" t="s">
        <v>3773</v>
      </c>
      <c r="B2298" s="34">
        <v>45881</v>
      </c>
      <c r="C2298" s="23" t="s">
        <v>878</v>
      </c>
      <c r="D2298" s="23" t="s">
        <v>92</v>
      </c>
      <c r="E2298" s="23" t="s">
        <v>93</v>
      </c>
      <c r="F2298" s="23">
        <v>560034</v>
      </c>
      <c r="G2298" s="23" t="s">
        <v>111</v>
      </c>
      <c r="H2298" s="23" t="s">
        <v>112</v>
      </c>
      <c r="I2298" s="23" t="s">
        <v>113</v>
      </c>
      <c r="J2298" s="23" t="s">
        <v>114</v>
      </c>
      <c r="K2298" s="23" t="s">
        <v>24</v>
      </c>
      <c r="L2298" s="23">
        <v>1</v>
      </c>
      <c r="M2298" s="23">
        <v>108.99</v>
      </c>
      <c r="N2298" s="23">
        <v>5</v>
      </c>
      <c r="O2298" s="23">
        <v>5</v>
      </c>
      <c r="P2298" s="23" t="s">
        <v>65</v>
      </c>
      <c r="Q2298" s="23" t="s">
        <v>26</v>
      </c>
      <c r="R2298" s="23">
        <f t="shared" si="175"/>
        <v>1</v>
      </c>
      <c r="S2298" s="23" t="str">
        <f t="shared" si="176"/>
        <v>ORD102297_20250812_CUST01995_MED027</v>
      </c>
      <c r="T2298" s="23">
        <f t="shared" si="177"/>
        <v>1</v>
      </c>
      <c r="U2298" s="6">
        <f t="shared" si="178"/>
        <v>108.99</v>
      </c>
      <c r="V2298" s="6">
        <f>tbl_Raw_Data[[#This Row],[Discount_Pct]]*tbl_Raw_Data[[#This Row],[Gross_Amount]]/100</f>
        <v>5.4494999999999996</v>
      </c>
      <c r="W2298" s="6">
        <f>tbl_Raw_Data[[#This Row],[Gross_Amount]]-tbl_Raw_Data[[#This Row],[Discount_Amount]]</f>
        <v>103.54049999999999</v>
      </c>
      <c r="X2298" s="6">
        <f>tbl_Raw_Data[[#This Row],[Net_Amount_Before_Tax]]*tbl_Raw_Data[[#This Row],[Tax_Pct]]/100</f>
        <v>5.1770249999999995</v>
      </c>
      <c r="Y2298" s="6">
        <f>tbl_Raw_Data[[#This Row],[Net_Amount_Before_Tax]]+tbl_Raw_Data[[#This Row],[Tax_Amount]]</f>
        <v>108.71752499999999</v>
      </c>
      <c r="Z2298" s="6">
        <f t="shared" si="179"/>
        <v>3</v>
      </c>
    </row>
    <row r="2299" spans="1:26" x14ac:dyDescent="0.3">
      <c r="A2299" s="23" t="s">
        <v>3774</v>
      </c>
      <c r="B2299" s="34">
        <v>45831</v>
      </c>
      <c r="C2299" s="23" t="s">
        <v>3775</v>
      </c>
      <c r="D2299" s="23" t="s">
        <v>87</v>
      </c>
      <c r="E2299" s="23" t="s">
        <v>88</v>
      </c>
      <c r="F2299" s="23">
        <v>600096</v>
      </c>
      <c r="G2299" s="23" t="s">
        <v>196</v>
      </c>
      <c r="H2299" s="23" t="s">
        <v>197</v>
      </c>
      <c r="I2299" s="23" t="s">
        <v>32</v>
      </c>
      <c r="J2299" s="23" t="s">
        <v>42</v>
      </c>
      <c r="K2299" s="23" t="s">
        <v>24</v>
      </c>
      <c r="L2299" s="23">
        <v>4</v>
      </c>
      <c r="M2299" s="23">
        <v>25.13</v>
      </c>
      <c r="N2299" s="23">
        <v>5</v>
      </c>
      <c r="O2299" s="23">
        <v>12</v>
      </c>
      <c r="P2299" s="23" t="s">
        <v>65</v>
      </c>
      <c r="Q2299" s="23" t="s">
        <v>34</v>
      </c>
      <c r="R2299" s="23">
        <f t="shared" si="175"/>
        <v>1</v>
      </c>
      <c r="S2299" s="23" t="str">
        <f t="shared" si="176"/>
        <v>ORD102298_20250623_CUST00054_MED011</v>
      </c>
      <c r="T2299" s="23">
        <f t="shared" si="177"/>
        <v>1</v>
      </c>
      <c r="U2299" s="6">
        <f t="shared" si="178"/>
        <v>100.52</v>
      </c>
      <c r="V2299" s="6">
        <f>tbl_Raw_Data[[#This Row],[Discount_Pct]]*tbl_Raw_Data[[#This Row],[Gross_Amount]]/100</f>
        <v>5.0259999999999998</v>
      </c>
      <c r="W2299" s="6">
        <f>tbl_Raw_Data[[#This Row],[Gross_Amount]]-tbl_Raw_Data[[#This Row],[Discount_Amount]]</f>
        <v>95.494</v>
      </c>
      <c r="X2299" s="6">
        <f>tbl_Raw_Data[[#This Row],[Net_Amount_Before_Tax]]*tbl_Raw_Data[[#This Row],[Tax_Pct]]/100</f>
        <v>11.45928</v>
      </c>
      <c r="Y2299" s="6">
        <f>tbl_Raw_Data[[#This Row],[Net_Amount_Before_Tax]]+tbl_Raw_Data[[#This Row],[Tax_Amount]]</f>
        <v>106.95328000000001</v>
      </c>
      <c r="Z2299" s="6">
        <f t="shared" si="179"/>
        <v>1</v>
      </c>
    </row>
    <row r="2300" spans="1:26" x14ac:dyDescent="0.3">
      <c r="A2300" s="23" t="s">
        <v>3776</v>
      </c>
      <c r="B2300" s="34">
        <v>45802</v>
      </c>
      <c r="C2300" s="23" t="s">
        <v>3777</v>
      </c>
      <c r="D2300" s="23" t="s">
        <v>52</v>
      </c>
      <c r="E2300" s="23" t="s">
        <v>52</v>
      </c>
      <c r="F2300" s="23">
        <v>160036</v>
      </c>
      <c r="G2300" s="23" t="s">
        <v>74</v>
      </c>
      <c r="H2300" s="23" t="s">
        <v>75</v>
      </c>
      <c r="I2300" s="23" t="s">
        <v>76</v>
      </c>
      <c r="J2300" s="23" t="s">
        <v>77</v>
      </c>
      <c r="K2300" s="23" t="s">
        <v>57</v>
      </c>
      <c r="L2300" s="23">
        <v>2</v>
      </c>
      <c r="M2300" s="23">
        <v>65.89</v>
      </c>
      <c r="N2300" s="23">
        <v>15</v>
      </c>
      <c r="O2300" s="23">
        <v>12</v>
      </c>
      <c r="P2300" s="23" t="s">
        <v>25</v>
      </c>
      <c r="Q2300" s="23" t="s">
        <v>34</v>
      </c>
      <c r="R2300" s="23">
        <f t="shared" si="175"/>
        <v>1</v>
      </c>
      <c r="S2300" s="23" t="str">
        <f t="shared" si="176"/>
        <v>ORD102299_20250525_CUST02623_MED008</v>
      </c>
      <c r="T2300" s="23">
        <f t="shared" si="177"/>
        <v>1</v>
      </c>
      <c r="U2300" s="6">
        <f t="shared" si="178"/>
        <v>131.78</v>
      </c>
      <c r="V2300" s="6">
        <f>tbl_Raw_Data[[#This Row],[Discount_Pct]]*tbl_Raw_Data[[#This Row],[Gross_Amount]]/100</f>
        <v>19.766999999999999</v>
      </c>
      <c r="W2300" s="6">
        <f>tbl_Raw_Data[[#This Row],[Gross_Amount]]-tbl_Raw_Data[[#This Row],[Discount_Amount]]</f>
        <v>112.01300000000001</v>
      </c>
      <c r="X2300" s="6">
        <f>tbl_Raw_Data[[#This Row],[Net_Amount_Before_Tax]]*tbl_Raw_Data[[#This Row],[Tax_Pct]]/100</f>
        <v>13.441559999999999</v>
      </c>
      <c r="Y2300" s="6">
        <f>tbl_Raw_Data[[#This Row],[Net_Amount_Before_Tax]]+tbl_Raw_Data[[#This Row],[Tax_Amount]]</f>
        <v>125.45456</v>
      </c>
      <c r="Z2300" s="6">
        <f t="shared" si="179"/>
        <v>2</v>
      </c>
    </row>
    <row r="2301" spans="1:26" x14ac:dyDescent="0.3">
      <c r="A2301" s="23" t="s">
        <v>3778</v>
      </c>
      <c r="B2301" s="34">
        <v>45734</v>
      </c>
      <c r="C2301" s="23" t="s">
        <v>3779</v>
      </c>
      <c r="D2301" s="23" t="s">
        <v>92</v>
      </c>
      <c r="E2301" s="23" t="s">
        <v>93</v>
      </c>
      <c r="F2301" s="23">
        <v>560034</v>
      </c>
      <c r="G2301" s="23" t="s">
        <v>82</v>
      </c>
      <c r="H2301" s="23" t="s">
        <v>83</v>
      </c>
      <c r="I2301" s="23" t="s">
        <v>84</v>
      </c>
      <c r="J2301" s="23" t="s">
        <v>85</v>
      </c>
      <c r="K2301" s="23" t="s">
        <v>24</v>
      </c>
      <c r="L2301" s="23">
        <v>2</v>
      </c>
      <c r="M2301" s="23">
        <v>284.94</v>
      </c>
      <c r="N2301" s="23">
        <v>10</v>
      </c>
      <c r="O2301" s="23">
        <v>5</v>
      </c>
      <c r="P2301" s="23" t="s">
        <v>25</v>
      </c>
      <c r="Q2301" s="23" t="s">
        <v>44</v>
      </c>
      <c r="R2301" s="23">
        <f t="shared" si="175"/>
        <v>1</v>
      </c>
      <c r="S2301" s="23" t="str">
        <f t="shared" si="176"/>
        <v>ORD102300_20250318_CUST00005_MED023</v>
      </c>
      <c r="T2301" s="23">
        <f t="shared" si="177"/>
        <v>1</v>
      </c>
      <c r="U2301" s="6">
        <f t="shared" si="178"/>
        <v>569.88</v>
      </c>
      <c r="V2301" s="6">
        <f>tbl_Raw_Data[[#This Row],[Discount_Pct]]*tbl_Raw_Data[[#This Row],[Gross_Amount]]/100</f>
        <v>56.988</v>
      </c>
      <c r="W2301" s="6">
        <f>tbl_Raw_Data[[#This Row],[Gross_Amount]]-tbl_Raw_Data[[#This Row],[Discount_Amount]]</f>
        <v>512.89200000000005</v>
      </c>
      <c r="X2301" s="6">
        <f>tbl_Raw_Data[[#This Row],[Net_Amount_Before_Tax]]*tbl_Raw_Data[[#This Row],[Tax_Pct]]/100</f>
        <v>25.644600000000001</v>
      </c>
      <c r="Y2301" s="6">
        <f>tbl_Raw_Data[[#This Row],[Net_Amount_Before_Tax]]+tbl_Raw_Data[[#This Row],[Tax_Amount]]</f>
        <v>538.53660000000002</v>
      </c>
      <c r="Z2301" s="6">
        <f t="shared" si="179"/>
        <v>0</v>
      </c>
    </row>
    <row r="2302" spans="1:26" x14ac:dyDescent="0.3">
      <c r="A2302" s="23" t="s">
        <v>3780</v>
      </c>
      <c r="B2302" s="34">
        <v>45906</v>
      </c>
      <c r="C2302" s="23" t="s">
        <v>1544</v>
      </c>
      <c r="D2302" s="23" t="s">
        <v>92</v>
      </c>
      <c r="E2302" s="23" t="s">
        <v>93</v>
      </c>
      <c r="F2302" s="23">
        <v>560034</v>
      </c>
      <c r="G2302" s="23" t="s">
        <v>196</v>
      </c>
      <c r="H2302" s="23" t="s">
        <v>197</v>
      </c>
      <c r="I2302" s="23" t="s">
        <v>32</v>
      </c>
      <c r="J2302" s="23" t="s">
        <v>42</v>
      </c>
      <c r="K2302" s="23" t="s">
        <v>24</v>
      </c>
      <c r="L2302" s="23">
        <v>2</v>
      </c>
      <c r="M2302" s="23">
        <v>26.12</v>
      </c>
      <c r="N2302" s="23">
        <v>15</v>
      </c>
      <c r="O2302" s="23">
        <v>12</v>
      </c>
      <c r="P2302" s="23" t="s">
        <v>65</v>
      </c>
      <c r="Q2302" s="23" t="s">
        <v>34</v>
      </c>
      <c r="R2302" s="23">
        <f t="shared" si="175"/>
        <v>1</v>
      </c>
      <c r="S2302" s="23" t="str">
        <f t="shared" si="176"/>
        <v>ORD102301_20250906_CUST03125_MED011</v>
      </c>
      <c r="T2302" s="23">
        <f t="shared" si="177"/>
        <v>1</v>
      </c>
      <c r="U2302" s="6">
        <f t="shared" si="178"/>
        <v>52.24</v>
      </c>
      <c r="V2302" s="6">
        <f>tbl_Raw_Data[[#This Row],[Discount_Pct]]*tbl_Raw_Data[[#This Row],[Gross_Amount]]/100</f>
        <v>7.8360000000000003</v>
      </c>
      <c r="W2302" s="6">
        <f>tbl_Raw_Data[[#This Row],[Gross_Amount]]-tbl_Raw_Data[[#This Row],[Discount_Amount]]</f>
        <v>44.404000000000003</v>
      </c>
      <c r="X2302" s="6">
        <f>tbl_Raw_Data[[#This Row],[Net_Amount_Before_Tax]]*tbl_Raw_Data[[#This Row],[Tax_Pct]]/100</f>
        <v>5.3284800000000008</v>
      </c>
      <c r="Y2302" s="6">
        <f>tbl_Raw_Data[[#This Row],[Net_Amount_Before_Tax]]+tbl_Raw_Data[[#This Row],[Tax_Amount]]</f>
        <v>49.732480000000002</v>
      </c>
      <c r="Z2302" s="6">
        <f t="shared" si="179"/>
        <v>3</v>
      </c>
    </row>
    <row r="2303" spans="1:26" x14ac:dyDescent="0.3">
      <c r="A2303" s="23" t="s">
        <v>3780</v>
      </c>
      <c r="B2303" s="34">
        <v>45390</v>
      </c>
      <c r="C2303" s="23" t="s">
        <v>3721</v>
      </c>
      <c r="D2303" s="23" t="s">
        <v>100</v>
      </c>
      <c r="E2303" s="23" t="s">
        <v>101</v>
      </c>
      <c r="F2303" s="23">
        <v>201304</v>
      </c>
      <c r="G2303" s="23" t="s">
        <v>224</v>
      </c>
      <c r="H2303" s="23" t="s">
        <v>225</v>
      </c>
      <c r="I2303" s="23" t="s">
        <v>147</v>
      </c>
      <c r="J2303" s="23" t="s">
        <v>23</v>
      </c>
      <c r="K2303" s="23" t="s">
        <v>24</v>
      </c>
      <c r="L2303" s="23">
        <v>2</v>
      </c>
      <c r="M2303" s="23">
        <v>48.35</v>
      </c>
      <c r="N2303" s="23">
        <v>5</v>
      </c>
      <c r="O2303" s="23">
        <v>12</v>
      </c>
      <c r="P2303" s="23" t="s">
        <v>89</v>
      </c>
      <c r="Q2303" s="23" t="s">
        <v>44</v>
      </c>
      <c r="R2303" s="23">
        <f t="shared" si="175"/>
        <v>1</v>
      </c>
      <c r="S2303" s="23" t="str">
        <f t="shared" si="176"/>
        <v>ORD102301_20240408_CUST02309_MED015</v>
      </c>
      <c r="T2303" s="23">
        <f t="shared" si="177"/>
        <v>1</v>
      </c>
      <c r="U2303" s="6">
        <f t="shared" si="178"/>
        <v>96.7</v>
      </c>
      <c r="V2303" s="6">
        <f>tbl_Raw_Data[[#This Row],[Discount_Pct]]*tbl_Raw_Data[[#This Row],[Gross_Amount]]/100</f>
        <v>4.835</v>
      </c>
      <c r="W2303" s="6">
        <f>tbl_Raw_Data[[#This Row],[Gross_Amount]]-tbl_Raw_Data[[#This Row],[Discount_Amount]]</f>
        <v>91.865000000000009</v>
      </c>
      <c r="X2303" s="6">
        <f>tbl_Raw_Data[[#This Row],[Net_Amount_Before_Tax]]*tbl_Raw_Data[[#This Row],[Tax_Pct]]/100</f>
        <v>11.023800000000001</v>
      </c>
      <c r="Y2303" s="6">
        <f>tbl_Raw_Data[[#This Row],[Net_Amount_Before_Tax]]+tbl_Raw_Data[[#This Row],[Tax_Amount]]</f>
        <v>102.8888</v>
      </c>
      <c r="Z2303" s="6">
        <f t="shared" si="179"/>
        <v>0</v>
      </c>
    </row>
    <row r="2304" spans="1:26" x14ac:dyDescent="0.3">
      <c r="A2304" s="23" t="s">
        <v>3781</v>
      </c>
      <c r="B2304" s="34">
        <v>45408</v>
      </c>
      <c r="C2304" s="23" t="s">
        <v>3782</v>
      </c>
      <c r="D2304" s="23" t="s">
        <v>87</v>
      </c>
      <c r="E2304" s="23" t="s">
        <v>88</v>
      </c>
      <c r="F2304" s="23">
        <v>600100</v>
      </c>
      <c r="G2304" s="23" t="s">
        <v>68</v>
      </c>
      <c r="H2304" s="23" t="s">
        <v>69</v>
      </c>
      <c r="I2304" s="23" t="s">
        <v>55</v>
      </c>
      <c r="J2304" s="23" t="s">
        <v>56</v>
      </c>
      <c r="K2304" s="23" t="s">
        <v>24</v>
      </c>
      <c r="L2304" s="23">
        <v>2</v>
      </c>
      <c r="M2304" s="23">
        <v>27.86</v>
      </c>
      <c r="N2304" s="23">
        <v>5</v>
      </c>
      <c r="O2304" s="23">
        <v>18</v>
      </c>
      <c r="P2304" s="23" t="s">
        <v>58</v>
      </c>
      <c r="Q2304" s="23" t="s">
        <v>34</v>
      </c>
      <c r="R2304" s="23">
        <f t="shared" si="175"/>
        <v>1</v>
      </c>
      <c r="S2304" s="23" t="str">
        <f t="shared" si="176"/>
        <v>ORD102303_20240426_CUST02689_MED003</v>
      </c>
      <c r="T2304" s="23">
        <f t="shared" si="177"/>
        <v>1</v>
      </c>
      <c r="U2304" s="6">
        <f t="shared" si="178"/>
        <v>55.72</v>
      </c>
      <c r="V2304" s="6">
        <f>tbl_Raw_Data[[#This Row],[Discount_Pct]]*tbl_Raw_Data[[#This Row],[Gross_Amount]]/100</f>
        <v>2.786</v>
      </c>
      <c r="W2304" s="6">
        <f>tbl_Raw_Data[[#This Row],[Gross_Amount]]-tbl_Raw_Data[[#This Row],[Discount_Amount]]</f>
        <v>52.933999999999997</v>
      </c>
      <c r="X2304" s="6">
        <f>tbl_Raw_Data[[#This Row],[Net_Amount_Before_Tax]]*tbl_Raw_Data[[#This Row],[Tax_Pct]]/100</f>
        <v>9.5281199999999995</v>
      </c>
      <c r="Y2304" s="6">
        <f>tbl_Raw_Data[[#This Row],[Net_Amount_Before_Tax]]+tbl_Raw_Data[[#This Row],[Tax_Amount]]</f>
        <v>62.462119999999999</v>
      </c>
      <c r="Z2304" s="6">
        <f t="shared" si="179"/>
        <v>2</v>
      </c>
    </row>
    <row r="2305" spans="1:26" x14ac:dyDescent="0.3">
      <c r="A2305" s="23" t="s">
        <v>3783</v>
      </c>
      <c r="B2305" s="34">
        <v>45804</v>
      </c>
      <c r="C2305" s="23" t="s">
        <v>2681</v>
      </c>
      <c r="D2305" s="23" t="s">
        <v>183</v>
      </c>
      <c r="E2305" s="23" t="s">
        <v>184</v>
      </c>
      <c r="F2305" s="23">
        <v>122016</v>
      </c>
      <c r="G2305" s="23" t="s">
        <v>20</v>
      </c>
      <c r="H2305" s="23" t="s">
        <v>21</v>
      </c>
      <c r="I2305" s="23" t="s">
        <v>22</v>
      </c>
      <c r="J2305" s="23" t="s">
        <v>23</v>
      </c>
      <c r="K2305" s="23" t="s">
        <v>24</v>
      </c>
      <c r="L2305" s="23">
        <v>1</v>
      </c>
      <c r="M2305" s="23">
        <v>140.9</v>
      </c>
      <c r="N2305" s="23">
        <v>10</v>
      </c>
      <c r="O2305" s="23">
        <v>12</v>
      </c>
      <c r="P2305" s="23" t="s">
        <v>58</v>
      </c>
      <c r="Q2305" s="23" t="s">
        <v>34</v>
      </c>
      <c r="R2305" s="23">
        <f t="shared" si="175"/>
        <v>1</v>
      </c>
      <c r="S2305" s="23" t="str">
        <f t="shared" si="176"/>
        <v>ORD102304_20250527_CUST02139_MED024</v>
      </c>
      <c r="T2305" s="23">
        <f t="shared" si="177"/>
        <v>1</v>
      </c>
      <c r="U2305" s="6">
        <f t="shared" si="178"/>
        <v>140.9</v>
      </c>
      <c r="V2305" s="6">
        <f>tbl_Raw_Data[[#This Row],[Discount_Pct]]*tbl_Raw_Data[[#This Row],[Gross_Amount]]/100</f>
        <v>14.09</v>
      </c>
      <c r="W2305" s="6">
        <f>tbl_Raw_Data[[#This Row],[Gross_Amount]]-tbl_Raw_Data[[#This Row],[Discount_Amount]]</f>
        <v>126.81</v>
      </c>
      <c r="X2305" s="6">
        <f>tbl_Raw_Data[[#This Row],[Net_Amount_Before_Tax]]*tbl_Raw_Data[[#This Row],[Tax_Pct]]/100</f>
        <v>15.2172</v>
      </c>
      <c r="Y2305" s="6">
        <f>tbl_Raw_Data[[#This Row],[Net_Amount_Before_Tax]]+tbl_Raw_Data[[#This Row],[Tax_Amount]]</f>
        <v>142.02719999999999</v>
      </c>
      <c r="Z2305" s="6">
        <f t="shared" si="179"/>
        <v>2</v>
      </c>
    </row>
    <row r="2306" spans="1:26" x14ac:dyDescent="0.3">
      <c r="A2306" s="23" t="s">
        <v>3783</v>
      </c>
      <c r="B2306" s="34">
        <v>45722</v>
      </c>
      <c r="C2306" s="23" t="s">
        <v>3784</v>
      </c>
      <c r="D2306" s="23" t="s">
        <v>28</v>
      </c>
      <c r="E2306" s="23" t="s">
        <v>29</v>
      </c>
      <c r="F2306" s="23">
        <v>500081</v>
      </c>
      <c r="G2306" s="23" t="s">
        <v>94</v>
      </c>
      <c r="H2306" s="23" t="s">
        <v>95</v>
      </c>
      <c r="I2306" s="23" t="s">
        <v>84</v>
      </c>
      <c r="J2306" s="23" t="s">
        <v>42</v>
      </c>
      <c r="K2306" s="23" t="s">
        <v>24</v>
      </c>
      <c r="L2306" s="23">
        <v>3</v>
      </c>
      <c r="M2306" s="23">
        <v>75.89</v>
      </c>
      <c r="N2306" s="23">
        <v>15</v>
      </c>
      <c r="O2306" s="23">
        <v>5</v>
      </c>
      <c r="P2306" s="23" t="s">
        <v>58</v>
      </c>
      <c r="Q2306" s="23" t="s">
        <v>26</v>
      </c>
      <c r="R2306" s="23">
        <f t="shared" ref="R2306:R2369" si="180">COUNTIFS($A$2:$A$8001,A2306,$B$2:$B$8001,B2306,$C$2:$C$8001,C2306,$G$2:$G$8001,G2306)</f>
        <v>1</v>
      </c>
      <c r="S2306" s="23" t="str">
        <f t="shared" ref="S2306:S2369" si="181">A2306&amp;"_"&amp;TEXT(B2306,"yyyymmdd")&amp;"_"&amp;C2306&amp;"_"&amp;G2306</f>
        <v>ORD102304_20250306_CUST00652_MED021</v>
      </c>
      <c r="T2306" s="23">
        <f t="shared" ref="T2306:T2369" si="182">COUNTIF($S$2:$S$8001,S2306)</f>
        <v>1</v>
      </c>
      <c r="U2306" s="6">
        <f t="shared" ref="U2306:U2369" si="183">L2306*M2306</f>
        <v>227.67000000000002</v>
      </c>
      <c r="V2306" s="6">
        <f>tbl_Raw_Data[[#This Row],[Discount_Pct]]*tbl_Raw_Data[[#This Row],[Gross_Amount]]/100</f>
        <v>34.150500000000001</v>
      </c>
      <c r="W2306" s="6">
        <f>tbl_Raw_Data[[#This Row],[Gross_Amount]]-tbl_Raw_Data[[#This Row],[Discount_Amount]]</f>
        <v>193.51950000000002</v>
      </c>
      <c r="X2306" s="6">
        <f>tbl_Raw_Data[[#This Row],[Net_Amount_Before_Tax]]*tbl_Raw_Data[[#This Row],[Tax_Pct]]/100</f>
        <v>9.6759750000000011</v>
      </c>
      <c r="Y2306" s="6">
        <f>tbl_Raw_Data[[#This Row],[Net_Amount_Before_Tax]]+tbl_Raw_Data[[#This Row],[Tax_Amount]]</f>
        <v>203.19547500000002</v>
      </c>
      <c r="Z2306" s="6">
        <f t="shared" ref="Z2306:Z2369" si="184">COUNTIFS($C$2:$C$8001,C2306,$Q$2:$Q$8001,"Delivered")</f>
        <v>0</v>
      </c>
    </row>
    <row r="2307" spans="1:26" x14ac:dyDescent="0.3">
      <c r="A2307" s="23" t="s">
        <v>3785</v>
      </c>
      <c r="B2307" s="34">
        <v>45578</v>
      </c>
      <c r="C2307" s="23" t="s">
        <v>3786</v>
      </c>
      <c r="D2307" s="23" t="s">
        <v>142</v>
      </c>
      <c r="E2307" s="23" t="s">
        <v>81</v>
      </c>
      <c r="F2307" s="23">
        <v>380058</v>
      </c>
      <c r="G2307" s="23" t="s">
        <v>160</v>
      </c>
      <c r="H2307" s="23" t="s">
        <v>161</v>
      </c>
      <c r="I2307" s="23" t="s">
        <v>50</v>
      </c>
      <c r="J2307" s="23" t="s">
        <v>23</v>
      </c>
      <c r="K2307" s="23" t="s">
        <v>24</v>
      </c>
      <c r="L2307" s="23">
        <v>3</v>
      </c>
      <c r="M2307" s="23">
        <v>139.05000000000001</v>
      </c>
      <c r="N2307" s="23">
        <v>5</v>
      </c>
      <c r="O2307" s="23">
        <v>5</v>
      </c>
      <c r="P2307" s="23" t="s">
        <v>43</v>
      </c>
      <c r="Q2307" s="23" t="s">
        <v>34</v>
      </c>
      <c r="R2307" s="23">
        <f t="shared" si="180"/>
        <v>1</v>
      </c>
      <c r="S2307" s="23" t="str">
        <f t="shared" si="181"/>
        <v>ORD102306_20241013_CUST00679_MED014</v>
      </c>
      <c r="T2307" s="23">
        <f t="shared" si="182"/>
        <v>1</v>
      </c>
      <c r="U2307" s="6">
        <f t="shared" si="183"/>
        <v>417.15000000000003</v>
      </c>
      <c r="V2307" s="6">
        <f>tbl_Raw_Data[[#This Row],[Discount_Pct]]*tbl_Raw_Data[[#This Row],[Gross_Amount]]/100</f>
        <v>20.857500000000002</v>
      </c>
      <c r="W2307" s="6">
        <f>tbl_Raw_Data[[#This Row],[Gross_Amount]]-tbl_Raw_Data[[#This Row],[Discount_Amount]]</f>
        <v>396.29250000000002</v>
      </c>
      <c r="X2307" s="6">
        <f>tbl_Raw_Data[[#This Row],[Net_Amount_Before_Tax]]*tbl_Raw_Data[[#This Row],[Tax_Pct]]/100</f>
        <v>19.814624999999999</v>
      </c>
      <c r="Y2307" s="6">
        <f>tbl_Raw_Data[[#This Row],[Net_Amount_Before_Tax]]+tbl_Raw_Data[[#This Row],[Tax_Amount]]</f>
        <v>416.107125</v>
      </c>
      <c r="Z2307" s="6">
        <f t="shared" si="184"/>
        <v>2</v>
      </c>
    </row>
    <row r="2308" spans="1:26" x14ac:dyDescent="0.3">
      <c r="A2308" s="23" t="s">
        <v>3787</v>
      </c>
      <c r="B2308" s="34">
        <v>45478</v>
      </c>
      <c r="C2308" s="23" t="s">
        <v>3788</v>
      </c>
      <c r="D2308" s="23" t="s">
        <v>123</v>
      </c>
      <c r="E2308" s="23" t="s">
        <v>101</v>
      </c>
      <c r="F2308" s="23">
        <v>226001</v>
      </c>
      <c r="G2308" s="23" t="s">
        <v>132</v>
      </c>
      <c r="H2308" s="23" t="s">
        <v>133</v>
      </c>
      <c r="I2308" s="23" t="s">
        <v>134</v>
      </c>
      <c r="J2308" s="23" t="s">
        <v>135</v>
      </c>
      <c r="K2308" s="23" t="s">
        <v>57</v>
      </c>
      <c r="L2308" s="23">
        <v>2</v>
      </c>
      <c r="M2308" s="23">
        <v>79.010000000000005</v>
      </c>
      <c r="N2308" s="23">
        <v>10</v>
      </c>
      <c r="O2308" s="23">
        <v>5</v>
      </c>
      <c r="P2308" s="23" t="s">
        <v>89</v>
      </c>
      <c r="Q2308" s="23" t="s">
        <v>34</v>
      </c>
      <c r="R2308" s="23">
        <f t="shared" si="180"/>
        <v>1</v>
      </c>
      <c r="S2308" s="23" t="str">
        <f t="shared" si="181"/>
        <v>ORD102307_20240705_CUST03455_MED007</v>
      </c>
      <c r="T2308" s="23">
        <f t="shared" si="182"/>
        <v>1</v>
      </c>
      <c r="U2308" s="6">
        <f t="shared" si="183"/>
        <v>158.02000000000001</v>
      </c>
      <c r="V2308" s="6">
        <f>tbl_Raw_Data[[#This Row],[Discount_Pct]]*tbl_Raw_Data[[#This Row],[Gross_Amount]]/100</f>
        <v>15.802</v>
      </c>
      <c r="W2308" s="6">
        <f>tbl_Raw_Data[[#This Row],[Gross_Amount]]-tbl_Raw_Data[[#This Row],[Discount_Amount]]</f>
        <v>142.21800000000002</v>
      </c>
      <c r="X2308" s="6">
        <f>tbl_Raw_Data[[#This Row],[Net_Amount_Before_Tax]]*tbl_Raw_Data[[#This Row],[Tax_Pct]]/100</f>
        <v>7.1109000000000018</v>
      </c>
      <c r="Y2308" s="6">
        <f>tbl_Raw_Data[[#This Row],[Net_Amount_Before_Tax]]+tbl_Raw_Data[[#This Row],[Tax_Amount]]</f>
        <v>149.32890000000003</v>
      </c>
      <c r="Z2308" s="6">
        <f t="shared" si="184"/>
        <v>2</v>
      </c>
    </row>
    <row r="2309" spans="1:26" x14ac:dyDescent="0.3">
      <c r="A2309" s="23" t="s">
        <v>3789</v>
      </c>
      <c r="B2309" s="34">
        <v>45804</v>
      </c>
      <c r="C2309" s="23" t="s">
        <v>3790</v>
      </c>
      <c r="D2309" s="23" t="s">
        <v>87</v>
      </c>
      <c r="E2309" s="23" t="s">
        <v>88</v>
      </c>
      <c r="F2309" s="23">
        <v>600100</v>
      </c>
      <c r="G2309" s="23" t="s">
        <v>256</v>
      </c>
      <c r="H2309" s="23" t="s">
        <v>257</v>
      </c>
      <c r="I2309" s="23" t="s">
        <v>22</v>
      </c>
      <c r="J2309" s="23" t="s">
        <v>258</v>
      </c>
      <c r="K2309" s="23" t="s">
        <v>57</v>
      </c>
      <c r="L2309" s="23">
        <v>1</v>
      </c>
      <c r="M2309" s="23">
        <v>63.9</v>
      </c>
      <c r="N2309" s="23">
        <v>5</v>
      </c>
      <c r="O2309" s="23">
        <v>5</v>
      </c>
      <c r="P2309" s="23" t="s">
        <v>65</v>
      </c>
      <c r="Q2309" s="23" t="s">
        <v>26</v>
      </c>
      <c r="R2309" s="23">
        <f t="shared" si="180"/>
        <v>1</v>
      </c>
      <c r="S2309" s="23" t="str">
        <f t="shared" si="181"/>
        <v>ORD102308_20250527_CUST00613_MED025</v>
      </c>
      <c r="T2309" s="23">
        <f t="shared" si="182"/>
        <v>1</v>
      </c>
      <c r="U2309" s="6">
        <f t="shared" si="183"/>
        <v>63.9</v>
      </c>
      <c r="V2309" s="6">
        <f>tbl_Raw_Data[[#This Row],[Discount_Pct]]*tbl_Raw_Data[[#This Row],[Gross_Amount]]/100</f>
        <v>3.1949999999999998</v>
      </c>
      <c r="W2309" s="6">
        <f>tbl_Raw_Data[[#This Row],[Gross_Amount]]-tbl_Raw_Data[[#This Row],[Discount_Amount]]</f>
        <v>60.704999999999998</v>
      </c>
      <c r="X2309" s="6">
        <f>tbl_Raw_Data[[#This Row],[Net_Amount_Before_Tax]]*tbl_Raw_Data[[#This Row],[Tax_Pct]]/100</f>
        <v>3.0352499999999996</v>
      </c>
      <c r="Y2309" s="6">
        <f>tbl_Raw_Data[[#This Row],[Net_Amount_Before_Tax]]+tbl_Raw_Data[[#This Row],[Tax_Amount]]</f>
        <v>63.740249999999996</v>
      </c>
      <c r="Z2309" s="6">
        <f t="shared" si="184"/>
        <v>3</v>
      </c>
    </row>
    <row r="2310" spans="1:26" x14ac:dyDescent="0.3">
      <c r="A2310" s="23" t="s">
        <v>3791</v>
      </c>
      <c r="B2310" s="34">
        <v>45899</v>
      </c>
      <c r="C2310" s="23" t="s">
        <v>3792</v>
      </c>
      <c r="D2310" s="23" t="s">
        <v>19</v>
      </c>
      <c r="E2310" s="23" t="s">
        <v>19</v>
      </c>
      <c r="F2310" s="23">
        <v>110024</v>
      </c>
      <c r="G2310" s="23" t="s">
        <v>283</v>
      </c>
      <c r="H2310" s="23" t="s">
        <v>284</v>
      </c>
      <c r="I2310" s="23" t="s">
        <v>104</v>
      </c>
      <c r="J2310" s="23" t="s">
        <v>42</v>
      </c>
      <c r="K2310" s="23" t="s">
        <v>57</v>
      </c>
      <c r="L2310" s="23">
        <v>2</v>
      </c>
      <c r="M2310" s="23">
        <v>262.56</v>
      </c>
      <c r="N2310" s="23">
        <v>0</v>
      </c>
      <c r="O2310" s="23">
        <v>18</v>
      </c>
      <c r="P2310" s="23" t="s">
        <v>43</v>
      </c>
      <c r="Q2310" s="23" t="s">
        <v>90</v>
      </c>
      <c r="R2310" s="23">
        <f t="shared" si="180"/>
        <v>1</v>
      </c>
      <c r="S2310" s="23" t="str">
        <f t="shared" si="181"/>
        <v>ORD102309_20250830_CUST03425_MED030</v>
      </c>
      <c r="T2310" s="23">
        <f t="shared" si="182"/>
        <v>1</v>
      </c>
      <c r="U2310" s="6">
        <f t="shared" si="183"/>
        <v>525.12</v>
      </c>
      <c r="V2310" s="6">
        <f>tbl_Raw_Data[[#This Row],[Discount_Pct]]*tbl_Raw_Data[[#This Row],[Gross_Amount]]/100</f>
        <v>0</v>
      </c>
      <c r="W2310" s="6">
        <f>tbl_Raw_Data[[#This Row],[Gross_Amount]]-tbl_Raw_Data[[#This Row],[Discount_Amount]]</f>
        <v>525.12</v>
      </c>
      <c r="X2310" s="6">
        <f>tbl_Raw_Data[[#This Row],[Net_Amount_Before_Tax]]*tbl_Raw_Data[[#This Row],[Tax_Pct]]/100</f>
        <v>94.521599999999992</v>
      </c>
      <c r="Y2310" s="6">
        <f>tbl_Raw_Data[[#This Row],[Net_Amount_Before_Tax]]+tbl_Raw_Data[[#This Row],[Tax_Amount]]</f>
        <v>619.64160000000004</v>
      </c>
      <c r="Z2310" s="6">
        <f t="shared" si="184"/>
        <v>0</v>
      </c>
    </row>
    <row r="2311" spans="1:26" x14ac:dyDescent="0.3">
      <c r="A2311" s="23" t="s">
        <v>3791</v>
      </c>
      <c r="B2311" s="34">
        <v>45931</v>
      </c>
      <c r="C2311" s="23" t="s">
        <v>489</v>
      </c>
      <c r="D2311" s="23" t="s">
        <v>123</v>
      </c>
      <c r="E2311" s="23" t="s">
        <v>101</v>
      </c>
      <c r="F2311" s="23">
        <v>226024</v>
      </c>
      <c r="G2311" s="23" t="s">
        <v>39</v>
      </c>
      <c r="H2311" s="23" t="s">
        <v>40</v>
      </c>
      <c r="I2311" s="23" t="s">
        <v>41</v>
      </c>
      <c r="J2311" s="23" t="s">
        <v>42</v>
      </c>
      <c r="K2311" s="23" t="s">
        <v>24</v>
      </c>
      <c r="L2311" s="23">
        <v>6</v>
      </c>
      <c r="M2311" s="23">
        <v>33.56</v>
      </c>
      <c r="N2311" s="23">
        <v>0</v>
      </c>
      <c r="O2311" s="23">
        <v>18</v>
      </c>
      <c r="P2311" s="23" t="s">
        <v>25</v>
      </c>
      <c r="Q2311" s="23" t="s">
        <v>34</v>
      </c>
      <c r="R2311" s="23">
        <f t="shared" si="180"/>
        <v>1</v>
      </c>
      <c r="S2311" s="23" t="str">
        <f t="shared" si="181"/>
        <v>ORD102309_20251001_CUST02059_MED001</v>
      </c>
      <c r="T2311" s="23">
        <f t="shared" si="182"/>
        <v>1</v>
      </c>
      <c r="U2311" s="6">
        <f t="shared" si="183"/>
        <v>201.36</v>
      </c>
      <c r="V2311" s="6">
        <f>tbl_Raw_Data[[#This Row],[Discount_Pct]]*tbl_Raw_Data[[#This Row],[Gross_Amount]]/100</f>
        <v>0</v>
      </c>
      <c r="W2311" s="6">
        <f>tbl_Raw_Data[[#This Row],[Gross_Amount]]-tbl_Raw_Data[[#This Row],[Discount_Amount]]</f>
        <v>201.36</v>
      </c>
      <c r="X2311" s="6">
        <f>tbl_Raw_Data[[#This Row],[Net_Amount_Before_Tax]]*tbl_Raw_Data[[#This Row],[Tax_Pct]]/100</f>
        <v>36.244800000000005</v>
      </c>
      <c r="Y2311" s="6">
        <f>tbl_Raw_Data[[#This Row],[Net_Amount_Before_Tax]]+tbl_Raw_Data[[#This Row],[Tax_Amount]]</f>
        <v>237.60480000000001</v>
      </c>
      <c r="Z2311" s="6">
        <f t="shared" si="184"/>
        <v>3</v>
      </c>
    </row>
    <row r="2312" spans="1:26" x14ac:dyDescent="0.3">
      <c r="A2312" s="23" t="s">
        <v>3793</v>
      </c>
      <c r="B2312" s="34">
        <v>45730</v>
      </c>
      <c r="C2312" s="23" t="s">
        <v>3794</v>
      </c>
      <c r="D2312" s="23" t="s">
        <v>37</v>
      </c>
      <c r="E2312" s="23" t="s">
        <v>38</v>
      </c>
      <c r="F2312" s="23">
        <v>452001</v>
      </c>
      <c r="G2312" s="23" t="s">
        <v>185</v>
      </c>
      <c r="H2312" s="23" t="s">
        <v>186</v>
      </c>
      <c r="I2312" s="23" t="s">
        <v>76</v>
      </c>
      <c r="J2312" s="23" t="s">
        <v>187</v>
      </c>
      <c r="K2312" s="23" t="s">
        <v>57</v>
      </c>
      <c r="L2312" s="23">
        <v>4</v>
      </c>
      <c r="M2312" s="23">
        <v>94.42</v>
      </c>
      <c r="N2312" s="23">
        <v>10</v>
      </c>
      <c r="O2312" s="23">
        <v>12</v>
      </c>
      <c r="P2312" s="23" t="s">
        <v>58</v>
      </c>
      <c r="Q2312" s="23" t="s">
        <v>34</v>
      </c>
      <c r="R2312" s="23">
        <f t="shared" si="180"/>
        <v>1</v>
      </c>
      <c r="S2312" s="23" t="str">
        <f t="shared" si="181"/>
        <v>ORD102311_20250314_CUST01296_MED009</v>
      </c>
      <c r="T2312" s="23">
        <f t="shared" si="182"/>
        <v>1</v>
      </c>
      <c r="U2312" s="6">
        <f t="shared" si="183"/>
        <v>377.68</v>
      </c>
      <c r="V2312" s="6">
        <f>tbl_Raw_Data[[#This Row],[Discount_Pct]]*tbl_Raw_Data[[#This Row],[Gross_Amount]]/100</f>
        <v>37.768000000000001</v>
      </c>
      <c r="W2312" s="6">
        <f>tbl_Raw_Data[[#This Row],[Gross_Amount]]-tbl_Raw_Data[[#This Row],[Discount_Amount]]</f>
        <v>339.91200000000003</v>
      </c>
      <c r="X2312" s="6">
        <f>tbl_Raw_Data[[#This Row],[Net_Amount_Before_Tax]]*tbl_Raw_Data[[#This Row],[Tax_Pct]]/100</f>
        <v>40.789440000000006</v>
      </c>
      <c r="Y2312" s="6">
        <f>tbl_Raw_Data[[#This Row],[Net_Amount_Before_Tax]]+tbl_Raw_Data[[#This Row],[Tax_Amount]]</f>
        <v>380.70144000000005</v>
      </c>
      <c r="Z2312" s="6">
        <f t="shared" si="184"/>
        <v>2</v>
      </c>
    </row>
    <row r="2313" spans="1:26" x14ac:dyDescent="0.3">
      <c r="A2313" s="23" t="s">
        <v>3795</v>
      </c>
      <c r="B2313" s="34">
        <v>45749</v>
      </c>
      <c r="C2313" s="23" t="s">
        <v>2300</v>
      </c>
      <c r="D2313" s="23" t="s">
        <v>46</v>
      </c>
      <c r="E2313" s="23" t="s">
        <v>47</v>
      </c>
      <c r="F2313" s="23">
        <v>411038</v>
      </c>
      <c r="G2313" s="23" t="s">
        <v>82</v>
      </c>
      <c r="H2313" s="23" t="s">
        <v>83</v>
      </c>
      <c r="I2313" s="23" t="s">
        <v>84</v>
      </c>
      <c r="J2313" s="23" t="s">
        <v>85</v>
      </c>
      <c r="K2313" s="23" t="s">
        <v>24</v>
      </c>
      <c r="L2313" s="23">
        <v>1</v>
      </c>
      <c r="M2313" s="23">
        <v>313.75</v>
      </c>
      <c r="N2313" s="23">
        <v>5</v>
      </c>
      <c r="O2313" s="23">
        <v>12</v>
      </c>
      <c r="P2313" s="23" t="s">
        <v>65</v>
      </c>
      <c r="Q2313" s="23" t="s">
        <v>34</v>
      </c>
      <c r="R2313" s="23">
        <f t="shared" si="180"/>
        <v>1</v>
      </c>
      <c r="S2313" s="23" t="str">
        <f t="shared" si="181"/>
        <v>ORD102312_20250402_CUST02380_MED023</v>
      </c>
      <c r="T2313" s="23">
        <f t="shared" si="182"/>
        <v>1</v>
      </c>
      <c r="U2313" s="6">
        <f t="shared" si="183"/>
        <v>313.75</v>
      </c>
      <c r="V2313" s="6">
        <f>tbl_Raw_Data[[#This Row],[Discount_Pct]]*tbl_Raw_Data[[#This Row],[Gross_Amount]]/100</f>
        <v>15.6875</v>
      </c>
      <c r="W2313" s="6">
        <f>tbl_Raw_Data[[#This Row],[Gross_Amount]]-tbl_Raw_Data[[#This Row],[Discount_Amount]]</f>
        <v>298.0625</v>
      </c>
      <c r="X2313" s="6">
        <f>tbl_Raw_Data[[#This Row],[Net_Amount_Before_Tax]]*tbl_Raw_Data[[#This Row],[Tax_Pct]]/100</f>
        <v>35.767499999999998</v>
      </c>
      <c r="Y2313" s="6">
        <f>tbl_Raw_Data[[#This Row],[Net_Amount_Before_Tax]]+tbl_Raw_Data[[#This Row],[Tax_Amount]]</f>
        <v>333.83</v>
      </c>
      <c r="Z2313" s="6">
        <f t="shared" si="184"/>
        <v>1</v>
      </c>
    </row>
    <row r="2314" spans="1:26" x14ac:dyDescent="0.3">
      <c r="A2314" s="23" t="s">
        <v>3796</v>
      </c>
      <c r="B2314" s="34">
        <v>45371</v>
      </c>
      <c r="C2314" s="23" t="s">
        <v>722</v>
      </c>
      <c r="D2314" s="23" t="s">
        <v>80</v>
      </c>
      <c r="E2314" s="23" t="s">
        <v>81</v>
      </c>
      <c r="F2314" s="23">
        <v>395003</v>
      </c>
      <c r="G2314" s="23" t="s">
        <v>48</v>
      </c>
      <c r="H2314" s="23" t="s">
        <v>49</v>
      </c>
      <c r="I2314" s="23" t="s">
        <v>50</v>
      </c>
      <c r="J2314" s="23" t="s">
        <v>23</v>
      </c>
      <c r="K2314" s="23" t="s">
        <v>24</v>
      </c>
      <c r="L2314" s="23">
        <v>2</v>
      </c>
      <c r="M2314" s="23">
        <v>115.34</v>
      </c>
      <c r="N2314" s="23">
        <v>0</v>
      </c>
      <c r="O2314" s="23">
        <v>12</v>
      </c>
      <c r="P2314" s="23" t="s">
        <v>33</v>
      </c>
      <c r="Q2314" s="23" t="s">
        <v>34</v>
      </c>
      <c r="R2314" s="23">
        <f t="shared" si="180"/>
        <v>1</v>
      </c>
      <c r="S2314" s="23" t="str">
        <f t="shared" si="181"/>
        <v>ORD102313_20240320_CUST03353_MED028</v>
      </c>
      <c r="T2314" s="23">
        <f t="shared" si="182"/>
        <v>1</v>
      </c>
      <c r="U2314" s="6">
        <f t="shared" si="183"/>
        <v>230.68</v>
      </c>
      <c r="V2314" s="6">
        <f>tbl_Raw_Data[[#This Row],[Discount_Pct]]*tbl_Raw_Data[[#This Row],[Gross_Amount]]/100</f>
        <v>0</v>
      </c>
      <c r="W2314" s="6">
        <f>tbl_Raw_Data[[#This Row],[Gross_Amount]]-tbl_Raw_Data[[#This Row],[Discount_Amount]]</f>
        <v>230.68</v>
      </c>
      <c r="X2314" s="6">
        <f>tbl_Raw_Data[[#This Row],[Net_Amount_Before_Tax]]*tbl_Raw_Data[[#This Row],[Tax_Pct]]/100</f>
        <v>27.6816</v>
      </c>
      <c r="Y2314" s="6">
        <f>tbl_Raw_Data[[#This Row],[Net_Amount_Before_Tax]]+tbl_Raw_Data[[#This Row],[Tax_Amount]]</f>
        <v>258.36160000000001</v>
      </c>
      <c r="Z2314" s="6">
        <f t="shared" si="184"/>
        <v>3</v>
      </c>
    </row>
    <row r="2315" spans="1:26" x14ac:dyDescent="0.3">
      <c r="A2315" s="23" t="s">
        <v>3797</v>
      </c>
      <c r="B2315" s="34">
        <v>45358</v>
      </c>
      <c r="C2315" s="23" t="s">
        <v>3798</v>
      </c>
      <c r="D2315" s="23" t="s">
        <v>142</v>
      </c>
      <c r="E2315" s="23" t="s">
        <v>81</v>
      </c>
      <c r="F2315" s="23">
        <v>380058</v>
      </c>
      <c r="G2315" s="23" t="s">
        <v>53</v>
      </c>
      <c r="H2315" s="23" t="s">
        <v>54</v>
      </c>
      <c r="I2315" s="23" t="s">
        <v>55</v>
      </c>
      <c r="J2315" s="23" t="s">
        <v>56</v>
      </c>
      <c r="K2315" s="23" t="s">
        <v>57</v>
      </c>
      <c r="L2315" s="23">
        <v>1</v>
      </c>
      <c r="M2315" s="23">
        <v>57.03</v>
      </c>
      <c r="N2315" s="23">
        <v>5</v>
      </c>
      <c r="O2315" s="23">
        <v>12</v>
      </c>
      <c r="P2315" s="23" t="s">
        <v>43</v>
      </c>
      <c r="Q2315" s="23" t="s">
        <v>26</v>
      </c>
      <c r="R2315" s="23">
        <f t="shared" si="180"/>
        <v>1</v>
      </c>
      <c r="S2315" s="23" t="str">
        <f t="shared" si="181"/>
        <v>ORD102314_20240307_CUST01313_MED020</v>
      </c>
      <c r="T2315" s="23">
        <f t="shared" si="182"/>
        <v>1</v>
      </c>
      <c r="U2315" s="6">
        <f t="shared" si="183"/>
        <v>57.03</v>
      </c>
      <c r="V2315" s="6">
        <f>tbl_Raw_Data[[#This Row],[Discount_Pct]]*tbl_Raw_Data[[#This Row],[Gross_Amount]]/100</f>
        <v>2.8514999999999997</v>
      </c>
      <c r="W2315" s="6">
        <f>tbl_Raw_Data[[#This Row],[Gross_Amount]]-tbl_Raw_Data[[#This Row],[Discount_Amount]]</f>
        <v>54.1785</v>
      </c>
      <c r="X2315" s="6">
        <f>tbl_Raw_Data[[#This Row],[Net_Amount_Before_Tax]]*tbl_Raw_Data[[#This Row],[Tax_Pct]]/100</f>
        <v>6.5014200000000004</v>
      </c>
      <c r="Y2315" s="6">
        <f>tbl_Raw_Data[[#This Row],[Net_Amount_Before_Tax]]+tbl_Raw_Data[[#This Row],[Tax_Amount]]</f>
        <v>60.679920000000003</v>
      </c>
      <c r="Z2315" s="6">
        <f t="shared" si="184"/>
        <v>1</v>
      </c>
    </row>
    <row r="2316" spans="1:26" x14ac:dyDescent="0.3">
      <c r="A2316" s="23" t="s">
        <v>3799</v>
      </c>
      <c r="B2316" s="34">
        <v>45507</v>
      </c>
      <c r="C2316" s="23" t="s">
        <v>494</v>
      </c>
      <c r="D2316" s="23" t="s">
        <v>87</v>
      </c>
      <c r="E2316" s="23" t="s">
        <v>88</v>
      </c>
      <c r="F2316" s="23">
        <v>600001</v>
      </c>
      <c r="G2316" s="23" t="s">
        <v>124</v>
      </c>
      <c r="H2316" s="23" t="s">
        <v>125</v>
      </c>
      <c r="I2316" s="23" t="s">
        <v>104</v>
      </c>
      <c r="J2316" s="23" t="s">
        <v>114</v>
      </c>
      <c r="K2316" s="23" t="s">
        <v>24</v>
      </c>
      <c r="L2316" s="23">
        <v>2</v>
      </c>
      <c r="M2316" s="23">
        <v>113.96</v>
      </c>
      <c r="N2316" s="23">
        <v>5</v>
      </c>
      <c r="O2316" s="23">
        <v>5</v>
      </c>
      <c r="P2316" s="23" t="s">
        <v>58</v>
      </c>
      <c r="Q2316" s="23" t="s">
        <v>90</v>
      </c>
      <c r="R2316" s="23">
        <f t="shared" si="180"/>
        <v>1</v>
      </c>
      <c r="S2316" s="23" t="str">
        <f t="shared" si="181"/>
        <v>ORD102315_20240803_CUST02071_MED018</v>
      </c>
      <c r="T2316" s="23">
        <f t="shared" si="182"/>
        <v>1</v>
      </c>
      <c r="U2316" s="6">
        <f t="shared" si="183"/>
        <v>227.92</v>
      </c>
      <c r="V2316" s="6">
        <f>tbl_Raw_Data[[#This Row],[Discount_Pct]]*tbl_Raw_Data[[#This Row],[Gross_Amount]]/100</f>
        <v>11.395999999999999</v>
      </c>
      <c r="W2316" s="6">
        <f>tbl_Raw_Data[[#This Row],[Gross_Amount]]-tbl_Raw_Data[[#This Row],[Discount_Amount]]</f>
        <v>216.524</v>
      </c>
      <c r="X2316" s="6">
        <f>tbl_Raw_Data[[#This Row],[Net_Amount_Before_Tax]]*tbl_Raw_Data[[#This Row],[Tax_Pct]]/100</f>
        <v>10.826199999999998</v>
      </c>
      <c r="Y2316" s="6">
        <f>tbl_Raw_Data[[#This Row],[Net_Amount_Before_Tax]]+tbl_Raw_Data[[#This Row],[Tax_Amount]]</f>
        <v>227.3502</v>
      </c>
      <c r="Z2316" s="6">
        <f t="shared" si="184"/>
        <v>2</v>
      </c>
    </row>
    <row r="2317" spans="1:26" x14ac:dyDescent="0.3">
      <c r="A2317" s="23" t="s">
        <v>3800</v>
      </c>
      <c r="B2317" s="34">
        <v>45446</v>
      </c>
      <c r="C2317" s="23" t="s">
        <v>3801</v>
      </c>
      <c r="D2317" s="23" t="s">
        <v>123</v>
      </c>
      <c r="E2317" s="23" t="s">
        <v>101</v>
      </c>
      <c r="F2317" s="23">
        <v>226024</v>
      </c>
      <c r="G2317" s="23" t="s">
        <v>138</v>
      </c>
      <c r="H2317" s="23" t="s">
        <v>139</v>
      </c>
      <c r="I2317" s="23" t="s">
        <v>50</v>
      </c>
      <c r="J2317" s="23" t="s">
        <v>140</v>
      </c>
      <c r="K2317" s="23" t="s">
        <v>24</v>
      </c>
      <c r="L2317" s="23">
        <v>2</v>
      </c>
      <c r="M2317" s="23">
        <v>148.59</v>
      </c>
      <c r="N2317" s="23">
        <v>15</v>
      </c>
      <c r="O2317" s="23">
        <v>18</v>
      </c>
      <c r="P2317" s="23" t="s">
        <v>25</v>
      </c>
      <c r="Q2317" s="23" t="s">
        <v>44</v>
      </c>
      <c r="R2317" s="23">
        <f t="shared" si="180"/>
        <v>1</v>
      </c>
      <c r="S2317" s="23" t="str">
        <f t="shared" si="181"/>
        <v>ORD102316_20240603_CUST00975_MED013</v>
      </c>
      <c r="T2317" s="23">
        <f t="shared" si="182"/>
        <v>1</v>
      </c>
      <c r="U2317" s="6">
        <f t="shared" si="183"/>
        <v>297.18</v>
      </c>
      <c r="V2317" s="6">
        <f>tbl_Raw_Data[[#This Row],[Discount_Pct]]*tbl_Raw_Data[[#This Row],[Gross_Amount]]/100</f>
        <v>44.576999999999998</v>
      </c>
      <c r="W2317" s="6">
        <f>tbl_Raw_Data[[#This Row],[Gross_Amount]]-tbl_Raw_Data[[#This Row],[Discount_Amount]]</f>
        <v>252.60300000000001</v>
      </c>
      <c r="X2317" s="6">
        <f>tbl_Raw_Data[[#This Row],[Net_Amount_Before_Tax]]*tbl_Raw_Data[[#This Row],[Tax_Pct]]/100</f>
        <v>45.468540000000004</v>
      </c>
      <c r="Y2317" s="6">
        <f>tbl_Raw_Data[[#This Row],[Net_Amount_Before_Tax]]+tbl_Raw_Data[[#This Row],[Tax_Amount]]</f>
        <v>298.07154000000003</v>
      </c>
      <c r="Z2317" s="6">
        <f t="shared" si="184"/>
        <v>0</v>
      </c>
    </row>
    <row r="2318" spans="1:26" x14ac:dyDescent="0.3">
      <c r="A2318" s="23" t="s">
        <v>3802</v>
      </c>
      <c r="B2318" s="34">
        <v>45852</v>
      </c>
      <c r="C2318" s="23" t="s">
        <v>2323</v>
      </c>
      <c r="D2318" s="23" t="s">
        <v>72</v>
      </c>
      <c r="E2318" s="23" t="s">
        <v>73</v>
      </c>
      <c r="F2318" s="23">
        <v>302021</v>
      </c>
      <c r="G2318" s="23" t="s">
        <v>61</v>
      </c>
      <c r="H2318" s="23" t="s">
        <v>62</v>
      </c>
      <c r="I2318" s="23" t="s">
        <v>63</v>
      </c>
      <c r="J2318" s="23" t="s">
        <v>64</v>
      </c>
      <c r="K2318" s="23" t="s">
        <v>57</v>
      </c>
      <c r="L2318" s="23">
        <v>1</v>
      </c>
      <c r="M2318" s="23">
        <v>113.64</v>
      </c>
      <c r="N2318" s="23">
        <v>10</v>
      </c>
      <c r="O2318" s="23">
        <v>12</v>
      </c>
      <c r="P2318" s="23" t="s">
        <v>58</v>
      </c>
      <c r="Q2318" s="23" t="s">
        <v>34</v>
      </c>
      <c r="R2318" s="23">
        <f t="shared" si="180"/>
        <v>1</v>
      </c>
      <c r="S2318" s="23" t="str">
        <f t="shared" si="181"/>
        <v>ORD102317_20250714_CUST03307_MED004</v>
      </c>
      <c r="T2318" s="23">
        <f t="shared" si="182"/>
        <v>1</v>
      </c>
      <c r="U2318" s="6">
        <f t="shared" si="183"/>
        <v>113.64</v>
      </c>
      <c r="V2318" s="6">
        <f>tbl_Raw_Data[[#This Row],[Discount_Pct]]*tbl_Raw_Data[[#This Row],[Gross_Amount]]/100</f>
        <v>11.364000000000001</v>
      </c>
      <c r="W2318" s="6">
        <f>tbl_Raw_Data[[#This Row],[Gross_Amount]]-tbl_Raw_Data[[#This Row],[Discount_Amount]]</f>
        <v>102.276</v>
      </c>
      <c r="X2318" s="6">
        <f>tbl_Raw_Data[[#This Row],[Net_Amount_Before_Tax]]*tbl_Raw_Data[[#This Row],[Tax_Pct]]/100</f>
        <v>12.273119999999999</v>
      </c>
      <c r="Y2318" s="6">
        <f>tbl_Raw_Data[[#This Row],[Net_Amount_Before_Tax]]+tbl_Raw_Data[[#This Row],[Tax_Amount]]</f>
        <v>114.54911999999999</v>
      </c>
      <c r="Z2318" s="6">
        <f t="shared" si="184"/>
        <v>3</v>
      </c>
    </row>
    <row r="2319" spans="1:26" x14ac:dyDescent="0.3">
      <c r="A2319" s="23" t="s">
        <v>3803</v>
      </c>
      <c r="B2319" s="34">
        <v>45429</v>
      </c>
      <c r="C2319" s="23" t="s">
        <v>3725</v>
      </c>
      <c r="D2319" s="23" t="s">
        <v>183</v>
      </c>
      <c r="E2319" s="23" t="s">
        <v>184</v>
      </c>
      <c r="F2319" s="23">
        <v>122018</v>
      </c>
      <c r="G2319" s="23" t="s">
        <v>39</v>
      </c>
      <c r="H2319" s="23" t="s">
        <v>40</v>
      </c>
      <c r="I2319" s="23" t="s">
        <v>41</v>
      </c>
      <c r="J2319" s="23" t="s">
        <v>42</v>
      </c>
      <c r="K2319" s="23" t="s">
        <v>24</v>
      </c>
      <c r="L2319" s="23">
        <v>2</v>
      </c>
      <c r="M2319" s="23">
        <v>30.36</v>
      </c>
      <c r="N2319" s="23">
        <v>15</v>
      </c>
      <c r="O2319" s="23">
        <v>12</v>
      </c>
      <c r="P2319" s="23" t="s">
        <v>25</v>
      </c>
      <c r="Q2319" s="23" t="s">
        <v>34</v>
      </c>
      <c r="R2319" s="23">
        <f t="shared" si="180"/>
        <v>1</v>
      </c>
      <c r="S2319" s="23" t="str">
        <f t="shared" si="181"/>
        <v>ORD102318_20240517_CUST03341_MED001</v>
      </c>
      <c r="T2319" s="23">
        <f t="shared" si="182"/>
        <v>1</v>
      </c>
      <c r="U2319" s="6">
        <f t="shared" si="183"/>
        <v>60.72</v>
      </c>
      <c r="V2319" s="6">
        <f>tbl_Raw_Data[[#This Row],[Discount_Pct]]*tbl_Raw_Data[[#This Row],[Gross_Amount]]/100</f>
        <v>9.1079999999999988</v>
      </c>
      <c r="W2319" s="6">
        <f>tbl_Raw_Data[[#This Row],[Gross_Amount]]-tbl_Raw_Data[[#This Row],[Discount_Amount]]</f>
        <v>51.612000000000002</v>
      </c>
      <c r="X2319" s="6">
        <f>tbl_Raw_Data[[#This Row],[Net_Amount_Before_Tax]]*tbl_Raw_Data[[#This Row],[Tax_Pct]]/100</f>
        <v>6.1934400000000007</v>
      </c>
      <c r="Y2319" s="6">
        <f>tbl_Raw_Data[[#This Row],[Net_Amount_Before_Tax]]+tbl_Raw_Data[[#This Row],[Tax_Amount]]</f>
        <v>57.805440000000004</v>
      </c>
      <c r="Z2319" s="6">
        <f t="shared" si="184"/>
        <v>5</v>
      </c>
    </row>
    <row r="2320" spans="1:26" x14ac:dyDescent="0.3">
      <c r="A2320" s="23" t="s">
        <v>3803</v>
      </c>
      <c r="B2320" s="34">
        <v>45892</v>
      </c>
      <c r="C2320" s="23" t="s">
        <v>1227</v>
      </c>
      <c r="D2320" s="23" t="s">
        <v>28</v>
      </c>
      <c r="E2320" s="23" t="s">
        <v>29</v>
      </c>
      <c r="F2320" s="23">
        <v>500090</v>
      </c>
      <c r="G2320" s="23" t="s">
        <v>145</v>
      </c>
      <c r="H2320" s="23" t="s">
        <v>146</v>
      </c>
      <c r="I2320" s="23" t="s">
        <v>147</v>
      </c>
      <c r="J2320" s="23" t="s">
        <v>148</v>
      </c>
      <c r="K2320" s="23" t="s">
        <v>24</v>
      </c>
      <c r="L2320" s="23">
        <v>3</v>
      </c>
      <c r="M2320" s="23">
        <v>109.11</v>
      </c>
      <c r="N2320" s="23">
        <v>0</v>
      </c>
      <c r="O2320" s="23">
        <v>12</v>
      </c>
      <c r="P2320" s="23" t="s">
        <v>43</v>
      </c>
      <c r="Q2320" s="23" t="s">
        <v>34</v>
      </c>
      <c r="R2320" s="23">
        <f t="shared" si="180"/>
        <v>1</v>
      </c>
      <c r="S2320" s="23" t="str">
        <f t="shared" si="181"/>
        <v>ORD102318_20250823_CUST00541_MED016</v>
      </c>
      <c r="T2320" s="23">
        <f t="shared" si="182"/>
        <v>1</v>
      </c>
      <c r="U2320" s="6">
        <f t="shared" si="183"/>
        <v>327.33</v>
      </c>
      <c r="V2320" s="6">
        <f>tbl_Raw_Data[[#This Row],[Discount_Pct]]*tbl_Raw_Data[[#This Row],[Gross_Amount]]/100</f>
        <v>0</v>
      </c>
      <c r="W2320" s="6">
        <f>tbl_Raw_Data[[#This Row],[Gross_Amount]]-tbl_Raw_Data[[#This Row],[Discount_Amount]]</f>
        <v>327.33</v>
      </c>
      <c r="X2320" s="6">
        <f>tbl_Raw_Data[[#This Row],[Net_Amount_Before_Tax]]*tbl_Raw_Data[[#This Row],[Tax_Pct]]/100</f>
        <v>39.279600000000002</v>
      </c>
      <c r="Y2320" s="6">
        <f>tbl_Raw_Data[[#This Row],[Net_Amount_Before_Tax]]+tbl_Raw_Data[[#This Row],[Tax_Amount]]</f>
        <v>366.6096</v>
      </c>
      <c r="Z2320" s="6">
        <f t="shared" si="184"/>
        <v>2</v>
      </c>
    </row>
    <row r="2321" spans="1:26" x14ac:dyDescent="0.3">
      <c r="A2321" s="23" t="s">
        <v>3804</v>
      </c>
      <c r="B2321" s="34">
        <v>46015</v>
      </c>
      <c r="C2321" s="23" t="s">
        <v>2526</v>
      </c>
      <c r="D2321" s="23" t="s">
        <v>52</v>
      </c>
      <c r="E2321" s="23" t="s">
        <v>52</v>
      </c>
      <c r="F2321" s="23">
        <v>160001</v>
      </c>
      <c r="G2321" s="23" t="s">
        <v>283</v>
      </c>
      <c r="H2321" s="23" t="s">
        <v>284</v>
      </c>
      <c r="I2321" s="23" t="s">
        <v>104</v>
      </c>
      <c r="J2321" s="23" t="s">
        <v>42</v>
      </c>
      <c r="K2321" s="23" t="s">
        <v>57</v>
      </c>
      <c r="L2321" s="23">
        <v>3</v>
      </c>
      <c r="M2321" s="23">
        <v>301.69</v>
      </c>
      <c r="N2321" s="23">
        <v>10</v>
      </c>
      <c r="O2321" s="23">
        <v>12</v>
      </c>
      <c r="P2321" s="23" t="s">
        <v>43</v>
      </c>
      <c r="Q2321" s="23" t="s">
        <v>44</v>
      </c>
      <c r="R2321" s="23">
        <f t="shared" si="180"/>
        <v>1</v>
      </c>
      <c r="S2321" s="23" t="str">
        <f t="shared" si="181"/>
        <v>ORD102320_20251224_CUST02095_MED030</v>
      </c>
      <c r="T2321" s="23">
        <f t="shared" si="182"/>
        <v>1</v>
      </c>
      <c r="U2321" s="6">
        <f t="shared" si="183"/>
        <v>905.06999999999994</v>
      </c>
      <c r="V2321" s="6">
        <f>tbl_Raw_Data[[#This Row],[Discount_Pct]]*tbl_Raw_Data[[#This Row],[Gross_Amount]]/100</f>
        <v>90.506999999999991</v>
      </c>
      <c r="W2321" s="6">
        <f>tbl_Raw_Data[[#This Row],[Gross_Amount]]-tbl_Raw_Data[[#This Row],[Discount_Amount]]</f>
        <v>814.56299999999999</v>
      </c>
      <c r="X2321" s="6">
        <f>tbl_Raw_Data[[#This Row],[Net_Amount_Before_Tax]]*tbl_Raw_Data[[#This Row],[Tax_Pct]]/100</f>
        <v>97.747559999999993</v>
      </c>
      <c r="Y2321" s="6">
        <f>tbl_Raw_Data[[#This Row],[Net_Amount_Before_Tax]]+tbl_Raw_Data[[#This Row],[Tax_Amount]]</f>
        <v>912.31056000000001</v>
      </c>
      <c r="Z2321" s="6">
        <f t="shared" si="184"/>
        <v>2</v>
      </c>
    </row>
    <row r="2322" spans="1:26" x14ac:dyDescent="0.3">
      <c r="A2322" s="23" t="s">
        <v>3804</v>
      </c>
      <c r="B2322" s="34">
        <v>45794</v>
      </c>
      <c r="C2322" s="23" t="s">
        <v>2255</v>
      </c>
      <c r="D2322" s="23" t="s">
        <v>142</v>
      </c>
      <c r="E2322" s="23" t="s">
        <v>81</v>
      </c>
      <c r="F2322" s="23">
        <v>380015</v>
      </c>
      <c r="G2322" s="23" t="s">
        <v>30</v>
      </c>
      <c r="H2322" s="23" t="s">
        <v>31</v>
      </c>
      <c r="I2322" s="23" t="s">
        <v>32</v>
      </c>
      <c r="J2322" s="23" t="s">
        <v>23</v>
      </c>
      <c r="K2322" s="23" t="s">
        <v>24</v>
      </c>
      <c r="L2322" s="23">
        <v>2</v>
      </c>
      <c r="M2322" s="23">
        <v>150.22999999999999</v>
      </c>
      <c r="N2322" s="23">
        <v>10</v>
      </c>
      <c r="O2322" s="23">
        <v>5</v>
      </c>
      <c r="P2322" s="23" t="s">
        <v>65</v>
      </c>
      <c r="Q2322" s="23" t="s">
        <v>44</v>
      </c>
      <c r="R2322" s="23">
        <f t="shared" si="180"/>
        <v>1</v>
      </c>
      <c r="S2322" s="23" t="str">
        <f t="shared" si="181"/>
        <v>ORD102320_20250517_CUST01344_MED017</v>
      </c>
      <c r="T2322" s="23">
        <f t="shared" si="182"/>
        <v>1</v>
      </c>
      <c r="U2322" s="6">
        <f t="shared" si="183"/>
        <v>300.45999999999998</v>
      </c>
      <c r="V2322" s="6">
        <f>tbl_Raw_Data[[#This Row],[Discount_Pct]]*tbl_Raw_Data[[#This Row],[Gross_Amount]]/100</f>
        <v>30.045999999999999</v>
      </c>
      <c r="W2322" s="6">
        <f>tbl_Raw_Data[[#This Row],[Gross_Amount]]-tbl_Raw_Data[[#This Row],[Discount_Amount]]</f>
        <v>270.41399999999999</v>
      </c>
      <c r="X2322" s="6">
        <f>tbl_Raw_Data[[#This Row],[Net_Amount_Before_Tax]]*tbl_Raw_Data[[#This Row],[Tax_Pct]]/100</f>
        <v>13.5207</v>
      </c>
      <c r="Y2322" s="6">
        <f>tbl_Raw_Data[[#This Row],[Net_Amount_Before_Tax]]+tbl_Raw_Data[[#This Row],[Tax_Amount]]</f>
        <v>283.93469999999996</v>
      </c>
      <c r="Z2322" s="6">
        <f t="shared" si="184"/>
        <v>2</v>
      </c>
    </row>
    <row r="2323" spans="1:26" x14ac:dyDescent="0.3">
      <c r="A2323" s="23" t="s">
        <v>3805</v>
      </c>
      <c r="B2323" s="34">
        <v>45305</v>
      </c>
      <c r="C2323" s="23" t="s">
        <v>1660</v>
      </c>
      <c r="D2323" s="23" t="s">
        <v>142</v>
      </c>
      <c r="E2323" s="23" t="s">
        <v>81</v>
      </c>
      <c r="F2323" s="23">
        <v>380015</v>
      </c>
      <c r="G2323" s="23" t="s">
        <v>224</v>
      </c>
      <c r="H2323" s="23" t="s">
        <v>225</v>
      </c>
      <c r="I2323" s="23" t="s">
        <v>147</v>
      </c>
      <c r="J2323" s="23" t="s">
        <v>23</v>
      </c>
      <c r="K2323" s="23" t="s">
        <v>24</v>
      </c>
      <c r="L2323" s="23">
        <v>1</v>
      </c>
      <c r="M2323" s="23">
        <v>43.56</v>
      </c>
      <c r="N2323" s="23">
        <v>0</v>
      </c>
      <c r="O2323" s="23">
        <v>18</v>
      </c>
      <c r="P2323" s="23" t="s">
        <v>25</v>
      </c>
      <c r="Q2323" s="23" t="s">
        <v>44</v>
      </c>
      <c r="R2323" s="23">
        <f t="shared" si="180"/>
        <v>1</v>
      </c>
      <c r="S2323" s="23" t="str">
        <f t="shared" si="181"/>
        <v>ORD102322_20240114_CUST03279_MED015</v>
      </c>
      <c r="T2323" s="23">
        <f t="shared" si="182"/>
        <v>1</v>
      </c>
      <c r="U2323" s="6">
        <f t="shared" si="183"/>
        <v>43.56</v>
      </c>
      <c r="V2323" s="6">
        <f>tbl_Raw_Data[[#This Row],[Discount_Pct]]*tbl_Raw_Data[[#This Row],[Gross_Amount]]/100</f>
        <v>0</v>
      </c>
      <c r="W2323" s="6">
        <f>tbl_Raw_Data[[#This Row],[Gross_Amount]]-tbl_Raw_Data[[#This Row],[Discount_Amount]]</f>
        <v>43.56</v>
      </c>
      <c r="X2323" s="6">
        <f>tbl_Raw_Data[[#This Row],[Net_Amount_Before_Tax]]*tbl_Raw_Data[[#This Row],[Tax_Pct]]/100</f>
        <v>7.8408000000000007</v>
      </c>
      <c r="Y2323" s="6">
        <f>tbl_Raw_Data[[#This Row],[Net_Amount_Before_Tax]]+tbl_Raw_Data[[#This Row],[Tax_Amount]]</f>
        <v>51.400800000000004</v>
      </c>
      <c r="Z2323" s="6">
        <f t="shared" si="184"/>
        <v>2</v>
      </c>
    </row>
    <row r="2324" spans="1:26" x14ac:dyDescent="0.3">
      <c r="A2324" s="23" t="s">
        <v>3806</v>
      </c>
      <c r="B2324" s="34">
        <v>45939</v>
      </c>
      <c r="C2324" s="23" t="s">
        <v>1795</v>
      </c>
      <c r="D2324" s="23" t="s">
        <v>52</v>
      </c>
      <c r="E2324" s="23" t="s">
        <v>52</v>
      </c>
      <c r="F2324" s="23">
        <v>160017</v>
      </c>
      <c r="G2324" s="23" t="s">
        <v>48</v>
      </c>
      <c r="H2324" s="23" t="s">
        <v>49</v>
      </c>
      <c r="I2324" s="23" t="s">
        <v>50</v>
      </c>
      <c r="J2324" s="23" t="s">
        <v>23</v>
      </c>
      <c r="K2324" s="23" t="s">
        <v>24</v>
      </c>
      <c r="L2324" s="23">
        <v>3</v>
      </c>
      <c r="M2324" s="23">
        <v>109.87</v>
      </c>
      <c r="N2324" s="23">
        <v>15</v>
      </c>
      <c r="O2324" s="23">
        <v>5</v>
      </c>
      <c r="P2324" s="23" t="s">
        <v>58</v>
      </c>
      <c r="Q2324" s="23" t="s">
        <v>34</v>
      </c>
      <c r="R2324" s="23">
        <f t="shared" si="180"/>
        <v>1</v>
      </c>
      <c r="S2324" s="23" t="str">
        <f t="shared" si="181"/>
        <v>ORD102323_20251009_CUST00175_MED028</v>
      </c>
      <c r="T2324" s="23">
        <f t="shared" si="182"/>
        <v>1</v>
      </c>
      <c r="U2324" s="6">
        <f t="shared" si="183"/>
        <v>329.61</v>
      </c>
      <c r="V2324" s="6">
        <f>tbl_Raw_Data[[#This Row],[Discount_Pct]]*tbl_Raw_Data[[#This Row],[Gross_Amount]]/100</f>
        <v>49.441500000000005</v>
      </c>
      <c r="W2324" s="6">
        <f>tbl_Raw_Data[[#This Row],[Gross_Amount]]-tbl_Raw_Data[[#This Row],[Discount_Amount]]</f>
        <v>280.16849999999999</v>
      </c>
      <c r="X2324" s="6">
        <f>tbl_Raw_Data[[#This Row],[Net_Amount_Before_Tax]]*tbl_Raw_Data[[#This Row],[Tax_Pct]]/100</f>
        <v>14.008424999999999</v>
      </c>
      <c r="Y2324" s="6">
        <f>tbl_Raw_Data[[#This Row],[Net_Amount_Before_Tax]]+tbl_Raw_Data[[#This Row],[Tax_Amount]]</f>
        <v>294.17692499999998</v>
      </c>
      <c r="Z2324" s="6">
        <f t="shared" si="184"/>
        <v>2</v>
      </c>
    </row>
    <row r="2325" spans="1:26" x14ac:dyDescent="0.3">
      <c r="A2325" s="23" t="s">
        <v>3807</v>
      </c>
      <c r="B2325" s="34">
        <v>45924</v>
      </c>
      <c r="C2325" s="23" t="s">
        <v>674</v>
      </c>
      <c r="D2325" s="23" t="s">
        <v>52</v>
      </c>
      <c r="E2325" s="23" t="s">
        <v>52</v>
      </c>
      <c r="F2325" s="23">
        <v>160019</v>
      </c>
      <c r="G2325" s="23" t="s">
        <v>102</v>
      </c>
      <c r="H2325" s="23" t="s">
        <v>103</v>
      </c>
      <c r="I2325" s="23" t="s">
        <v>104</v>
      </c>
      <c r="J2325" s="23" t="s">
        <v>64</v>
      </c>
      <c r="K2325" s="23" t="s">
        <v>57</v>
      </c>
      <c r="L2325" s="23">
        <v>3</v>
      </c>
      <c r="M2325" s="23">
        <v>99.91</v>
      </c>
      <c r="N2325" s="23">
        <v>10</v>
      </c>
      <c r="O2325" s="23">
        <v>5</v>
      </c>
      <c r="P2325" s="23" t="s">
        <v>25</v>
      </c>
      <c r="Q2325" s="23" t="s">
        <v>34</v>
      </c>
      <c r="R2325" s="23">
        <f t="shared" si="180"/>
        <v>1</v>
      </c>
      <c r="S2325" s="23" t="str">
        <f t="shared" si="181"/>
        <v>ORD102324_20250924_CUST02472_MED029</v>
      </c>
      <c r="T2325" s="23">
        <f t="shared" si="182"/>
        <v>1</v>
      </c>
      <c r="U2325" s="6">
        <f t="shared" si="183"/>
        <v>299.73</v>
      </c>
      <c r="V2325" s="6">
        <f>tbl_Raw_Data[[#This Row],[Discount_Pct]]*tbl_Raw_Data[[#This Row],[Gross_Amount]]/100</f>
        <v>29.973000000000003</v>
      </c>
      <c r="W2325" s="6">
        <f>tbl_Raw_Data[[#This Row],[Gross_Amount]]-tbl_Raw_Data[[#This Row],[Discount_Amount]]</f>
        <v>269.75700000000001</v>
      </c>
      <c r="X2325" s="6">
        <f>tbl_Raw_Data[[#This Row],[Net_Amount_Before_Tax]]*tbl_Raw_Data[[#This Row],[Tax_Pct]]/100</f>
        <v>13.487850000000002</v>
      </c>
      <c r="Y2325" s="6">
        <f>tbl_Raw_Data[[#This Row],[Net_Amount_Before_Tax]]+tbl_Raw_Data[[#This Row],[Tax_Amount]]</f>
        <v>283.24484999999999</v>
      </c>
      <c r="Z2325" s="6">
        <f t="shared" si="184"/>
        <v>2</v>
      </c>
    </row>
    <row r="2326" spans="1:26" x14ac:dyDescent="0.3">
      <c r="A2326" s="23" t="s">
        <v>3808</v>
      </c>
      <c r="B2326" s="34">
        <v>45813</v>
      </c>
      <c r="C2326" s="23" t="s">
        <v>1733</v>
      </c>
      <c r="D2326" s="23" t="s">
        <v>28</v>
      </c>
      <c r="E2326" s="23" t="s">
        <v>29</v>
      </c>
      <c r="F2326" s="23">
        <v>500001</v>
      </c>
      <c r="G2326" s="23" t="s">
        <v>61</v>
      </c>
      <c r="H2326" s="23" t="s">
        <v>62</v>
      </c>
      <c r="I2326" s="23" t="s">
        <v>63</v>
      </c>
      <c r="J2326" s="23" t="s">
        <v>64</v>
      </c>
      <c r="K2326" s="23" t="s">
        <v>57</v>
      </c>
      <c r="L2326" s="23">
        <v>5</v>
      </c>
      <c r="M2326" s="23">
        <v>106.05</v>
      </c>
      <c r="N2326" s="23">
        <v>5</v>
      </c>
      <c r="O2326" s="23">
        <v>12</v>
      </c>
      <c r="P2326" s="23" t="s">
        <v>58</v>
      </c>
      <c r="Q2326" s="23" t="s">
        <v>34</v>
      </c>
      <c r="R2326" s="23">
        <f t="shared" si="180"/>
        <v>1</v>
      </c>
      <c r="S2326" s="23" t="str">
        <f t="shared" si="181"/>
        <v>ORD102325_20250605_CUST02202_MED004</v>
      </c>
      <c r="T2326" s="23">
        <f t="shared" si="182"/>
        <v>1</v>
      </c>
      <c r="U2326" s="6">
        <f t="shared" si="183"/>
        <v>530.25</v>
      </c>
      <c r="V2326" s="6">
        <f>tbl_Raw_Data[[#This Row],[Discount_Pct]]*tbl_Raw_Data[[#This Row],[Gross_Amount]]/100</f>
        <v>26.512499999999999</v>
      </c>
      <c r="W2326" s="6">
        <f>tbl_Raw_Data[[#This Row],[Gross_Amount]]-tbl_Raw_Data[[#This Row],[Discount_Amount]]</f>
        <v>503.73750000000001</v>
      </c>
      <c r="X2326" s="6">
        <f>tbl_Raw_Data[[#This Row],[Net_Amount_Before_Tax]]*tbl_Raw_Data[[#This Row],[Tax_Pct]]/100</f>
        <v>60.448500000000003</v>
      </c>
      <c r="Y2326" s="6">
        <f>tbl_Raw_Data[[#This Row],[Net_Amount_Before_Tax]]+tbl_Raw_Data[[#This Row],[Tax_Amount]]</f>
        <v>564.18600000000004</v>
      </c>
      <c r="Z2326" s="6">
        <f t="shared" si="184"/>
        <v>7</v>
      </c>
    </row>
    <row r="2327" spans="1:26" x14ac:dyDescent="0.3">
      <c r="A2327" s="23" t="s">
        <v>3809</v>
      </c>
      <c r="B2327" s="34">
        <v>45524</v>
      </c>
      <c r="C2327" s="23" t="s">
        <v>3810</v>
      </c>
      <c r="D2327" s="23" t="s">
        <v>183</v>
      </c>
      <c r="E2327" s="23" t="s">
        <v>184</v>
      </c>
      <c r="F2327" s="23">
        <v>122001</v>
      </c>
      <c r="G2327" s="23" t="s">
        <v>196</v>
      </c>
      <c r="H2327" s="23" t="s">
        <v>197</v>
      </c>
      <c r="I2327" s="23" t="s">
        <v>32</v>
      </c>
      <c r="J2327" s="23" t="s">
        <v>42</v>
      </c>
      <c r="K2327" s="23" t="s">
        <v>24</v>
      </c>
      <c r="L2327" s="23">
        <v>3</v>
      </c>
      <c r="M2327" s="23">
        <v>23.34</v>
      </c>
      <c r="N2327" s="23">
        <v>5</v>
      </c>
      <c r="O2327" s="23">
        <v>12</v>
      </c>
      <c r="P2327" s="23" t="s">
        <v>65</v>
      </c>
      <c r="Q2327" s="23" t="s">
        <v>26</v>
      </c>
      <c r="R2327" s="23">
        <f t="shared" si="180"/>
        <v>1</v>
      </c>
      <c r="S2327" s="23" t="str">
        <f t="shared" si="181"/>
        <v>ORD102326_20240820_CUST02655_MED011</v>
      </c>
      <c r="T2327" s="23">
        <f t="shared" si="182"/>
        <v>1</v>
      </c>
      <c r="U2327" s="6">
        <f t="shared" si="183"/>
        <v>70.02</v>
      </c>
      <c r="V2327" s="6">
        <f>tbl_Raw_Data[[#This Row],[Discount_Pct]]*tbl_Raw_Data[[#This Row],[Gross_Amount]]/100</f>
        <v>3.5009999999999994</v>
      </c>
      <c r="W2327" s="6">
        <f>tbl_Raw_Data[[#This Row],[Gross_Amount]]-tbl_Raw_Data[[#This Row],[Discount_Amount]]</f>
        <v>66.518999999999991</v>
      </c>
      <c r="X2327" s="6">
        <f>tbl_Raw_Data[[#This Row],[Net_Amount_Before_Tax]]*tbl_Raw_Data[[#This Row],[Tax_Pct]]/100</f>
        <v>7.9822799999999985</v>
      </c>
      <c r="Y2327" s="6">
        <f>tbl_Raw_Data[[#This Row],[Net_Amount_Before_Tax]]+tbl_Raw_Data[[#This Row],[Tax_Amount]]</f>
        <v>74.501279999999994</v>
      </c>
      <c r="Z2327" s="6">
        <f t="shared" si="184"/>
        <v>2</v>
      </c>
    </row>
    <row r="2328" spans="1:26" x14ac:dyDescent="0.3">
      <c r="A2328" s="23" t="s">
        <v>3811</v>
      </c>
      <c r="B2328" s="34">
        <v>45838</v>
      </c>
      <c r="C2328" s="23" t="s">
        <v>3812</v>
      </c>
      <c r="D2328" s="23" t="s">
        <v>159</v>
      </c>
      <c r="E2328" s="23" t="s">
        <v>47</v>
      </c>
      <c r="F2328" s="23">
        <v>400093</v>
      </c>
      <c r="G2328" s="23" t="s">
        <v>20</v>
      </c>
      <c r="H2328" s="23" t="s">
        <v>21</v>
      </c>
      <c r="I2328" s="23" t="s">
        <v>22</v>
      </c>
      <c r="J2328" s="23" t="s">
        <v>23</v>
      </c>
      <c r="K2328" s="23" t="s">
        <v>24</v>
      </c>
      <c r="L2328" s="23">
        <v>1</v>
      </c>
      <c r="M2328" s="23">
        <v>142.09</v>
      </c>
      <c r="N2328" s="23">
        <v>15</v>
      </c>
      <c r="O2328" s="23">
        <v>12</v>
      </c>
      <c r="P2328" s="23" t="s">
        <v>33</v>
      </c>
      <c r="Q2328" s="23" t="s">
        <v>34</v>
      </c>
      <c r="R2328" s="23">
        <f t="shared" si="180"/>
        <v>1</v>
      </c>
      <c r="S2328" s="23" t="str">
        <f t="shared" si="181"/>
        <v>ORD102327_20250630_CUST02465_MED024</v>
      </c>
      <c r="T2328" s="23">
        <f t="shared" si="182"/>
        <v>1</v>
      </c>
      <c r="U2328" s="6">
        <f t="shared" si="183"/>
        <v>142.09</v>
      </c>
      <c r="V2328" s="6">
        <f>tbl_Raw_Data[[#This Row],[Discount_Pct]]*tbl_Raw_Data[[#This Row],[Gross_Amount]]/100</f>
        <v>21.313499999999998</v>
      </c>
      <c r="W2328" s="6">
        <f>tbl_Raw_Data[[#This Row],[Gross_Amount]]-tbl_Raw_Data[[#This Row],[Discount_Amount]]</f>
        <v>120.7765</v>
      </c>
      <c r="X2328" s="6">
        <f>tbl_Raw_Data[[#This Row],[Net_Amount_Before_Tax]]*tbl_Raw_Data[[#This Row],[Tax_Pct]]/100</f>
        <v>14.493180000000001</v>
      </c>
      <c r="Y2328" s="6">
        <f>tbl_Raw_Data[[#This Row],[Net_Amount_Before_Tax]]+tbl_Raw_Data[[#This Row],[Tax_Amount]]</f>
        <v>135.26967999999999</v>
      </c>
      <c r="Z2328" s="6">
        <f t="shared" si="184"/>
        <v>2</v>
      </c>
    </row>
    <row r="2329" spans="1:26" x14ac:dyDescent="0.3">
      <c r="A2329" s="23" t="s">
        <v>3813</v>
      </c>
      <c r="B2329" s="34">
        <v>45437</v>
      </c>
      <c r="C2329" s="23" t="s">
        <v>3814</v>
      </c>
      <c r="D2329" s="23" t="s">
        <v>52</v>
      </c>
      <c r="E2329" s="23" t="s">
        <v>52</v>
      </c>
      <c r="F2329" s="23">
        <v>160019</v>
      </c>
      <c r="G2329" s="23" t="s">
        <v>119</v>
      </c>
      <c r="H2329" s="23" t="s">
        <v>120</v>
      </c>
      <c r="I2329" s="23" t="s">
        <v>32</v>
      </c>
      <c r="J2329" s="23" t="s">
        <v>64</v>
      </c>
      <c r="K2329" s="23" t="s">
        <v>57</v>
      </c>
      <c r="L2329" s="23">
        <v>3</v>
      </c>
      <c r="M2329" s="23">
        <v>73.459999999999994</v>
      </c>
      <c r="N2329" s="23">
        <v>5</v>
      </c>
      <c r="O2329" s="23">
        <v>12</v>
      </c>
      <c r="P2329" s="23" t="s">
        <v>65</v>
      </c>
      <c r="Q2329" s="23" t="s">
        <v>26</v>
      </c>
      <c r="R2329" s="23">
        <f t="shared" si="180"/>
        <v>1</v>
      </c>
      <c r="S2329" s="23" t="str">
        <f t="shared" si="181"/>
        <v>ORD102328_20240525_CUST00951_MED010</v>
      </c>
      <c r="T2329" s="23">
        <f t="shared" si="182"/>
        <v>1</v>
      </c>
      <c r="U2329" s="6">
        <f t="shared" si="183"/>
        <v>220.38</v>
      </c>
      <c r="V2329" s="6">
        <f>tbl_Raw_Data[[#This Row],[Discount_Pct]]*tbl_Raw_Data[[#This Row],[Gross_Amount]]/100</f>
        <v>11.019</v>
      </c>
      <c r="W2329" s="6">
        <f>tbl_Raw_Data[[#This Row],[Gross_Amount]]-tbl_Raw_Data[[#This Row],[Discount_Amount]]</f>
        <v>209.36099999999999</v>
      </c>
      <c r="X2329" s="6">
        <f>tbl_Raw_Data[[#This Row],[Net_Amount_Before_Tax]]*tbl_Raw_Data[[#This Row],[Tax_Pct]]/100</f>
        <v>25.12332</v>
      </c>
      <c r="Y2329" s="6">
        <f>tbl_Raw_Data[[#This Row],[Net_Amount_Before_Tax]]+tbl_Raw_Data[[#This Row],[Tax_Amount]]</f>
        <v>234.48432</v>
      </c>
      <c r="Z2329" s="6">
        <f t="shared" si="184"/>
        <v>1</v>
      </c>
    </row>
    <row r="2330" spans="1:26" x14ac:dyDescent="0.3">
      <c r="A2330" s="23" t="s">
        <v>3815</v>
      </c>
      <c r="B2330" s="34">
        <v>45880</v>
      </c>
      <c r="C2330" s="23" t="s">
        <v>1979</v>
      </c>
      <c r="D2330" s="23" t="s">
        <v>87</v>
      </c>
      <c r="E2330" s="23" t="s">
        <v>88</v>
      </c>
      <c r="F2330" s="23">
        <v>600096</v>
      </c>
      <c r="G2330" s="23" t="s">
        <v>39</v>
      </c>
      <c r="H2330" s="23" t="s">
        <v>40</v>
      </c>
      <c r="I2330" s="23" t="s">
        <v>41</v>
      </c>
      <c r="J2330" s="23" t="s">
        <v>42</v>
      </c>
      <c r="K2330" s="23" t="s">
        <v>24</v>
      </c>
      <c r="L2330" s="23">
        <v>4</v>
      </c>
      <c r="M2330" s="23">
        <v>34.42</v>
      </c>
      <c r="N2330" s="23">
        <v>10</v>
      </c>
      <c r="O2330" s="23">
        <v>12</v>
      </c>
      <c r="P2330" s="23" t="s">
        <v>65</v>
      </c>
      <c r="Q2330" s="23" t="s">
        <v>34</v>
      </c>
      <c r="R2330" s="23">
        <f t="shared" si="180"/>
        <v>1</v>
      </c>
      <c r="S2330" s="23" t="str">
        <f t="shared" si="181"/>
        <v>ORD102329_20250811_CUST03319_MED001</v>
      </c>
      <c r="T2330" s="23">
        <f t="shared" si="182"/>
        <v>1</v>
      </c>
      <c r="U2330" s="6">
        <f t="shared" si="183"/>
        <v>137.68</v>
      </c>
      <c r="V2330" s="6">
        <f>tbl_Raw_Data[[#This Row],[Discount_Pct]]*tbl_Raw_Data[[#This Row],[Gross_Amount]]/100</f>
        <v>13.768000000000002</v>
      </c>
      <c r="W2330" s="6">
        <f>tbl_Raw_Data[[#This Row],[Gross_Amount]]-tbl_Raw_Data[[#This Row],[Discount_Amount]]</f>
        <v>123.91200000000001</v>
      </c>
      <c r="X2330" s="6">
        <f>tbl_Raw_Data[[#This Row],[Net_Amount_Before_Tax]]*tbl_Raw_Data[[#This Row],[Tax_Pct]]/100</f>
        <v>14.869439999999999</v>
      </c>
      <c r="Y2330" s="6">
        <f>tbl_Raw_Data[[#This Row],[Net_Amount_Before_Tax]]+tbl_Raw_Data[[#This Row],[Tax_Amount]]</f>
        <v>138.78144</v>
      </c>
      <c r="Z2330" s="6">
        <f t="shared" si="184"/>
        <v>2</v>
      </c>
    </row>
    <row r="2331" spans="1:26" x14ac:dyDescent="0.3">
      <c r="A2331" s="23" t="s">
        <v>3815</v>
      </c>
      <c r="B2331" s="34">
        <v>45515</v>
      </c>
      <c r="C2331" s="23" t="s">
        <v>884</v>
      </c>
      <c r="D2331" s="23" t="s">
        <v>123</v>
      </c>
      <c r="E2331" s="23" t="s">
        <v>101</v>
      </c>
      <c r="F2331" s="23">
        <v>226001</v>
      </c>
      <c r="G2331" s="23" t="s">
        <v>196</v>
      </c>
      <c r="H2331" s="23" t="s">
        <v>197</v>
      </c>
      <c r="I2331" s="23" t="s">
        <v>32</v>
      </c>
      <c r="J2331" s="23" t="s">
        <v>42</v>
      </c>
      <c r="K2331" s="23" t="s">
        <v>24</v>
      </c>
      <c r="L2331" s="23">
        <v>2</v>
      </c>
      <c r="M2331" s="23">
        <v>27.12</v>
      </c>
      <c r="N2331" s="23">
        <v>5</v>
      </c>
      <c r="O2331" s="23">
        <v>5</v>
      </c>
      <c r="P2331" s="23" t="s">
        <v>65</v>
      </c>
      <c r="Q2331" s="23" t="s">
        <v>90</v>
      </c>
      <c r="R2331" s="23">
        <f t="shared" si="180"/>
        <v>1</v>
      </c>
      <c r="S2331" s="23" t="str">
        <f t="shared" si="181"/>
        <v>ORD102329_20240811_CUST00552_MED011</v>
      </c>
      <c r="T2331" s="23">
        <f t="shared" si="182"/>
        <v>1</v>
      </c>
      <c r="U2331" s="6">
        <f t="shared" si="183"/>
        <v>54.24</v>
      </c>
      <c r="V2331" s="6">
        <f>tbl_Raw_Data[[#This Row],[Discount_Pct]]*tbl_Raw_Data[[#This Row],[Gross_Amount]]/100</f>
        <v>2.7119999999999997</v>
      </c>
      <c r="W2331" s="6">
        <f>tbl_Raw_Data[[#This Row],[Gross_Amount]]-tbl_Raw_Data[[#This Row],[Discount_Amount]]</f>
        <v>51.528000000000006</v>
      </c>
      <c r="X2331" s="6">
        <f>tbl_Raw_Data[[#This Row],[Net_Amount_Before_Tax]]*tbl_Raw_Data[[#This Row],[Tax_Pct]]/100</f>
        <v>2.5764000000000005</v>
      </c>
      <c r="Y2331" s="6">
        <f>tbl_Raw_Data[[#This Row],[Net_Amount_Before_Tax]]+tbl_Raw_Data[[#This Row],[Tax_Amount]]</f>
        <v>54.104400000000005</v>
      </c>
      <c r="Z2331" s="6">
        <f t="shared" si="184"/>
        <v>2</v>
      </c>
    </row>
    <row r="2332" spans="1:26" x14ac:dyDescent="0.3">
      <c r="A2332" s="23" t="s">
        <v>3816</v>
      </c>
      <c r="B2332" s="34">
        <v>46015</v>
      </c>
      <c r="C2332" s="23" t="s">
        <v>3817</v>
      </c>
      <c r="D2332" s="23" t="s">
        <v>123</v>
      </c>
      <c r="E2332" s="23" t="s">
        <v>101</v>
      </c>
      <c r="F2332" s="23">
        <v>226024</v>
      </c>
      <c r="G2332" s="23" t="s">
        <v>283</v>
      </c>
      <c r="H2332" s="23" t="s">
        <v>284</v>
      </c>
      <c r="I2332" s="23" t="s">
        <v>104</v>
      </c>
      <c r="J2332" s="23" t="s">
        <v>42</v>
      </c>
      <c r="K2332" s="23" t="s">
        <v>57</v>
      </c>
      <c r="L2332" s="23">
        <v>2</v>
      </c>
      <c r="M2332" s="23">
        <v>262.13</v>
      </c>
      <c r="N2332" s="23">
        <v>5</v>
      </c>
      <c r="O2332" s="23">
        <v>5</v>
      </c>
      <c r="P2332" s="23" t="s">
        <v>33</v>
      </c>
      <c r="Q2332" s="23" t="s">
        <v>34</v>
      </c>
      <c r="R2332" s="23">
        <f t="shared" si="180"/>
        <v>1</v>
      </c>
      <c r="S2332" s="23" t="str">
        <f t="shared" si="181"/>
        <v>ORD102331_20251224_CUST00657_MED030</v>
      </c>
      <c r="T2332" s="23">
        <f t="shared" si="182"/>
        <v>1</v>
      </c>
      <c r="U2332" s="6">
        <f t="shared" si="183"/>
        <v>524.26</v>
      </c>
      <c r="V2332" s="6">
        <f>tbl_Raw_Data[[#This Row],[Discount_Pct]]*tbl_Raw_Data[[#This Row],[Gross_Amount]]/100</f>
        <v>26.213000000000001</v>
      </c>
      <c r="W2332" s="6">
        <f>tbl_Raw_Data[[#This Row],[Gross_Amount]]-tbl_Raw_Data[[#This Row],[Discount_Amount]]</f>
        <v>498.04699999999997</v>
      </c>
      <c r="X2332" s="6">
        <f>tbl_Raw_Data[[#This Row],[Net_Amount_Before_Tax]]*tbl_Raw_Data[[#This Row],[Tax_Pct]]/100</f>
        <v>24.902349999999998</v>
      </c>
      <c r="Y2332" s="6">
        <f>tbl_Raw_Data[[#This Row],[Net_Amount_Before_Tax]]+tbl_Raw_Data[[#This Row],[Tax_Amount]]</f>
        <v>522.94934999999998</v>
      </c>
      <c r="Z2332" s="6">
        <f t="shared" si="184"/>
        <v>2</v>
      </c>
    </row>
    <row r="2333" spans="1:26" x14ac:dyDescent="0.3">
      <c r="A2333" s="23" t="s">
        <v>3818</v>
      </c>
      <c r="B2333" s="34">
        <v>45431</v>
      </c>
      <c r="C2333" s="23" t="s">
        <v>3819</v>
      </c>
      <c r="D2333" s="23" t="s">
        <v>37</v>
      </c>
      <c r="E2333" s="23" t="s">
        <v>38</v>
      </c>
      <c r="F2333" s="23">
        <v>452010</v>
      </c>
      <c r="G2333" s="23" t="s">
        <v>68</v>
      </c>
      <c r="H2333" s="23" t="s">
        <v>69</v>
      </c>
      <c r="I2333" s="23" t="s">
        <v>55</v>
      </c>
      <c r="J2333" s="23" t="s">
        <v>56</v>
      </c>
      <c r="K2333" s="23" t="s">
        <v>24</v>
      </c>
      <c r="L2333" s="23">
        <v>1</v>
      </c>
      <c r="M2333" s="23">
        <v>27.42</v>
      </c>
      <c r="N2333" s="23">
        <v>10</v>
      </c>
      <c r="O2333" s="23">
        <v>5</v>
      </c>
      <c r="P2333" s="23" t="s">
        <v>43</v>
      </c>
      <c r="Q2333" s="23" t="s">
        <v>34</v>
      </c>
      <c r="R2333" s="23">
        <f t="shared" si="180"/>
        <v>1</v>
      </c>
      <c r="S2333" s="23" t="str">
        <f t="shared" si="181"/>
        <v>ORD102332_20240519_CUST02314_MED003</v>
      </c>
      <c r="T2333" s="23">
        <f t="shared" si="182"/>
        <v>1</v>
      </c>
      <c r="U2333" s="6">
        <f t="shared" si="183"/>
        <v>27.42</v>
      </c>
      <c r="V2333" s="6">
        <f>tbl_Raw_Data[[#This Row],[Discount_Pct]]*tbl_Raw_Data[[#This Row],[Gross_Amount]]/100</f>
        <v>2.7420000000000004</v>
      </c>
      <c r="W2333" s="6">
        <f>tbl_Raw_Data[[#This Row],[Gross_Amount]]-tbl_Raw_Data[[#This Row],[Discount_Amount]]</f>
        <v>24.678000000000001</v>
      </c>
      <c r="X2333" s="6">
        <f>tbl_Raw_Data[[#This Row],[Net_Amount_Before_Tax]]*tbl_Raw_Data[[#This Row],[Tax_Pct]]/100</f>
        <v>1.2339</v>
      </c>
      <c r="Y2333" s="6">
        <f>tbl_Raw_Data[[#This Row],[Net_Amount_Before_Tax]]+tbl_Raw_Data[[#This Row],[Tax_Amount]]</f>
        <v>25.911899999999999</v>
      </c>
      <c r="Z2333" s="6">
        <f t="shared" si="184"/>
        <v>1</v>
      </c>
    </row>
    <row r="2334" spans="1:26" x14ac:dyDescent="0.3">
      <c r="A2334" s="23" t="s">
        <v>3820</v>
      </c>
      <c r="B2334" s="34">
        <v>45384</v>
      </c>
      <c r="C2334" s="23" t="s">
        <v>2283</v>
      </c>
      <c r="D2334" s="23" t="s">
        <v>37</v>
      </c>
      <c r="E2334" s="23" t="s">
        <v>38</v>
      </c>
      <c r="F2334" s="23">
        <v>452020</v>
      </c>
      <c r="G2334" s="23" t="s">
        <v>20</v>
      </c>
      <c r="H2334" s="23" t="s">
        <v>21</v>
      </c>
      <c r="I2334" s="23" t="s">
        <v>22</v>
      </c>
      <c r="J2334" s="23" t="s">
        <v>23</v>
      </c>
      <c r="K2334" s="23" t="s">
        <v>24</v>
      </c>
      <c r="L2334" s="23">
        <v>1</v>
      </c>
      <c r="M2334" s="23">
        <v>138.85</v>
      </c>
      <c r="N2334" s="23">
        <v>10</v>
      </c>
      <c r="O2334" s="23">
        <v>5</v>
      </c>
      <c r="P2334" s="23" t="s">
        <v>43</v>
      </c>
      <c r="Q2334" s="23" t="s">
        <v>26</v>
      </c>
      <c r="R2334" s="23">
        <f t="shared" si="180"/>
        <v>1</v>
      </c>
      <c r="S2334" s="23" t="str">
        <f t="shared" si="181"/>
        <v>ORD102333_20240402_CUST01540_MED024</v>
      </c>
      <c r="T2334" s="23">
        <f t="shared" si="182"/>
        <v>1</v>
      </c>
      <c r="U2334" s="6">
        <f t="shared" si="183"/>
        <v>138.85</v>
      </c>
      <c r="V2334" s="6">
        <f>tbl_Raw_Data[[#This Row],[Discount_Pct]]*tbl_Raw_Data[[#This Row],[Gross_Amount]]/100</f>
        <v>13.885</v>
      </c>
      <c r="W2334" s="6">
        <f>tbl_Raw_Data[[#This Row],[Gross_Amount]]-tbl_Raw_Data[[#This Row],[Discount_Amount]]</f>
        <v>124.96499999999999</v>
      </c>
      <c r="X2334" s="6">
        <f>tbl_Raw_Data[[#This Row],[Net_Amount_Before_Tax]]*tbl_Raw_Data[[#This Row],[Tax_Pct]]/100</f>
        <v>6.2482499999999996</v>
      </c>
      <c r="Y2334" s="6">
        <f>tbl_Raw_Data[[#This Row],[Net_Amount_Before_Tax]]+tbl_Raw_Data[[#This Row],[Tax_Amount]]</f>
        <v>131.21324999999999</v>
      </c>
      <c r="Z2334" s="6">
        <f t="shared" si="184"/>
        <v>1</v>
      </c>
    </row>
    <row r="2335" spans="1:26" x14ac:dyDescent="0.3">
      <c r="A2335" s="23" t="s">
        <v>3821</v>
      </c>
      <c r="B2335" s="34">
        <v>45316</v>
      </c>
      <c r="C2335" s="23" t="s">
        <v>3822</v>
      </c>
      <c r="D2335" s="23" t="s">
        <v>80</v>
      </c>
      <c r="E2335" s="23" t="s">
        <v>81</v>
      </c>
      <c r="F2335" s="23">
        <v>395007</v>
      </c>
      <c r="G2335" s="23" t="s">
        <v>132</v>
      </c>
      <c r="H2335" s="23" t="s">
        <v>133</v>
      </c>
      <c r="I2335" s="23" t="s">
        <v>134</v>
      </c>
      <c r="J2335" s="23" t="s">
        <v>135</v>
      </c>
      <c r="K2335" s="23" t="s">
        <v>57</v>
      </c>
      <c r="L2335" s="23">
        <v>1</v>
      </c>
      <c r="M2335" s="23">
        <v>82.09</v>
      </c>
      <c r="N2335" s="23">
        <v>10</v>
      </c>
      <c r="O2335" s="23">
        <v>18</v>
      </c>
      <c r="P2335" s="23" t="s">
        <v>33</v>
      </c>
      <c r="Q2335" s="23" t="s">
        <v>34</v>
      </c>
      <c r="R2335" s="23">
        <f t="shared" si="180"/>
        <v>1</v>
      </c>
      <c r="S2335" s="23" t="str">
        <f t="shared" si="181"/>
        <v>ORD102334_20240125_CUST01912_MED007</v>
      </c>
      <c r="T2335" s="23">
        <f t="shared" si="182"/>
        <v>1</v>
      </c>
      <c r="U2335" s="6">
        <f t="shared" si="183"/>
        <v>82.09</v>
      </c>
      <c r="V2335" s="6">
        <f>tbl_Raw_Data[[#This Row],[Discount_Pct]]*tbl_Raw_Data[[#This Row],[Gross_Amount]]/100</f>
        <v>8.2090000000000014</v>
      </c>
      <c r="W2335" s="6">
        <f>tbl_Raw_Data[[#This Row],[Gross_Amount]]-tbl_Raw_Data[[#This Row],[Discount_Amount]]</f>
        <v>73.881</v>
      </c>
      <c r="X2335" s="6">
        <f>tbl_Raw_Data[[#This Row],[Net_Amount_Before_Tax]]*tbl_Raw_Data[[#This Row],[Tax_Pct]]/100</f>
        <v>13.298579999999999</v>
      </c>
      <c r="Y2335" s="6">
        <f>tbl_Raw_Data[[#This Row],[Net_Amount_Before_Tax]]+tbl_Raw_Data[[#This Row],[Tax_Amount]]</f>
        <v>87.179580000000001</v>
      </c>
      <c r="Z2335" s="6">
        <f t="shared" si="184"/>
        <v>1</v>
      </c>
    </row>
    <row r="2336" spans="1:26" x14ac:dyDescent="0.3">
      <c r="A2336" s="23" t="s">
        <v>3823</v>
      </c>
      <c r="B2336" s="34">
        <v>45645</v>
      </c>
      <c r="C2336" s="23" t="s">
        <v>3824</v>
      </c>
      <c r="D2336" s="23" t="s">
        <v>52</v>
      </c>
      <c r="E2336" s="23" t="s">
        <v>52</v>
      </c>
      <c r="F2336" s="23">
        <v>160022</v>
      </c>
      <c r="G2336" s="23" t="s">
        <v>233</v>
      </c>
      <c r="H2336" s="23" t="s">
        <v>234</v>
      </c>
      <c r="I2336" s="23" t="s">
        <v>104</v>
      </c>
      <c r="J2336" s="23" t="s">
        <v>42</v>
      </c>
      <c r="K2336" s="23" t="s">
        <v>24</v>
      </c>
      <c r="L2336" s="23">
        <v>1</v>
      </c>
      <c r="M2336" s="23">
        <v>143.47999999999999</v>
      </c>
      <c r="N2336" s="23">
        <v>0</v>
      </c>
      <c r="O2336" s="23">
        <v>18</v>
      </c>
      <c r="P2336" s="23" t="s">
        <v>65</v>
      </c>
      <c r="Q2336" s="23" t="s">
        <v>34</v>
      </c>
      <c r="R2336" s="23">
        <f t="shared" si="180"/>
        <v>1</v>
      </c>
      <c r="S2336" s="23" t="str">
        <f t="shared" si="181"/>
        <v>ORD102335_20241219_CUST03044_MED019</v>
      </c>
      <c r="T2336" s="23">
        <f t="shared" si="182"/>
        <v>1</v>
      </c>
      <c r="U2336" s="6">
        <f t="shared" si="183"/>
        <v>143.47999999999999</v>
      </c>
      <c r="V2336" s="6">
        <f>tbl_Raw_Data[[#This Row],[Discount_Pct]]*tbl_Raw_Data[[#This Row],[Gross_Amount]]/100</f>
        <v>0</v>
      </c>
      <c r="W2336" s="6">
        <f>tbl_Raw_Data[[#This Row],[Gross_Amount]]-tbl_Raw_Data[[#This Row],[Discount_Amount]]</f>
        <v>143.47999999999999</v>
      </c>
      <c r="X2336" s="6">
        <f>tbl_Raw_Data[[#This Row],[Net_Amount_Before_Tax]]*tbl_Raw_Data[[#This Row],[Tax_Pct]]/100</f>
        <v>25.8264</v>
      </c>
      <c r="Y2336" s="6">
        <f>tbl_Raw_Data[[#This Row],[Net_Amount_Before_Tax]]+tbl_Raw_Data[[#This Row],[Tax_Amount]]</f>
        <v>169.3064</v>
      </c>
      <c r="Z2336" s="6">
        <f t="shared" si="184"/>
        <v>3</v>
      </c>
    </row>
    <row r="2337" spans="1:26" x14ac:dyDescent="0.3">
      <c r="A2337" s="23" t="s">
        <v>3825</v>
      </c>
      <c r="B2337" s="34">
        <v>45744</v>
      </c>
      <c r="C2337" s="23" t="s">
        <v>3826</v>
      </c>
      <c r="D2337" s="23" t="s">
        <v>46</v>
      </c>
      <c r="E2337" s="23" t="s">
        <v>47</v>
      </c>
      <c r="F2337" s="23">
        <v>411001</v>
      </c>
      <c r="G2337" s="23" t="s">
        <v>39</v>
      </c>
      <c r="H2337" s="23" t="s">
        <v>40</v>
      </c>
      <c r="I2337" s="23" t="s">
        <v>41</v>
      </c>
      <c r="J2337" s="23" t="s">
        <v>42</v>
      </c>
      <c r="K2337" s="23" t="s">
        <v>24</v>
      </c>
      <c r="L2337" s="23">
        <v>5</v>
      </c>
      <c r="M2337" s="23">
        <v>33.67</v>
      </c>
      <c r="N2337" s="23">
        <v>0</v>
      </c>
      <c r="O2337" s="23">
        <v>18</v>
      </c>
      <c r="P2337" s="23" t="s">
        <v>33</v>
      </c>
      <c r="Q2337" s="23" t="s">
        <v>34</v>
      </c>
      <c r="R2337" s="23">
        <f t="shared" si="180"/>
        <v>1</v>
      </c>
      <c r="S2337" s="23" t="str">
        <f t="shared" si="181"/>
        <v>ORD102336_20250328_CUST00013_MED001</v>
      </c>
      <c r="T2337" s="23">
        <f t="shared" si="182"/>
        <v>1</v>
      </c>
      <c r="U2337" s="6">
        <f t="shared" si="183"/>
        <v>168.35000000000002</v>
      </c>
      <c r="V2337" s="6">
        <f>tbl_Raw_Data[[#This Row],[Discount_Pct]]*tbl_Raw_Data[[#This Row],[Gross_Amount]]/100</f>
        <v>0</v>
      </c>
      <c r="W2337" s="6">
        <f>tbl_Raw_Data[[#This Row],[Gross_Amount]]-tbl_Raw_Data[[#This Row],[Discount_Amount]]</f>
        <v>168.35000000000002</v>
      </c>
      <c r="X2337" s="6">
        <f>tbl_Raw_Data[[#This Row],[Net_Amount_Before_Tax]]*tbl_Raw_Data[[#This Row],[Tax_Pct]]/100</f>
        <v>30.303000000000001</v>
      </c>
      <c r="Y2337" s="6">
        <f>tbl_Raw_Data[[#This Row],[Net_Amount_Before_Tax]]+tbl_Raw_Data[[#This Row],[Tax_Amount]]</f>
        <v>198.65300000000002</v>
      </c>
      <c r="Z2337" s="6">
        <f t="shared" si="184"/>
        <v>2</v>
      </c>
    </row>
    <row r="2338" spans="1:26" x14ac:dyDescent="0.3">
      <c r="A2338" s="23" t="s">
        <v>3827</v>
      </c>
      <c r="B2338" s="34">
        <v>45585</v>
      </c>
      <c r="C2338" s="23" t="s">
        <v>328</v>
      </c>
      <c r="D2338" s="23" t="s">
        <v>28</v>
      </c>
      <c r="E2338" s="23" t="s">
        <v>29</v>
      </c>
      <c r="F2338" s="23">
        <v>500001</v>
      </c>
      <c r="G2338" s="23" t="s">
        <v>167</v>
      </c>
      <c r="H2338" s="23" t="s">
        <v>168</v>
      </c>
      <c r="I2338" s="23" t="s">
        <v>113</v>
      </c>
      <c r="J2338" s="23" t="s">
        <v>42</v>
      </c>
      <c r="K2338" s="23" t="s">
        <v>24</v>
      </c>
      <c r="L2338" s="23">
        <v>3</v>
      </c>
      <c r="M2338" s="23">
        <v>210.18</v>
      </c>
      <c r="N2338" s="23">
        <v>10</v>
      </c>
      <c r="O2338" s="23">
        <v>12</v>
      </c>
      <c r="P2338" s="23" t="s">
        <v>58</v>
      </c>
      <c r="Q2338" s="23" t="s">
        <v>34</v>
      </c>
      <c r="R2338" s="23">
        <f t="shared" si="180"/>
        <v>1</v>
      </c>
      <c r="S2338" s="23" t="str">
        <f t="shared" si="181"/>
        <v>ORD102337_20241020_CUST00406_MED026</v>
      </c>
      <c r="T2338" s="23">
        <f t="shared" si="182"/>
        <v>1</v>
      </c>
      <c r="U2338" s="6">
        <f t="shared" si="183"/>
        <v>630.54</v>
      </c>
      <c r="V2338" s="6">
        <f>tbl_Raw_Data[[#This Row],[Discount_Pct]]*tbl_Raw_Data[[#This Row],[Gross_Amount]]/100</f>
        <v>63.053999999999995</v>
      </c>
      <c r="W2338" s="6">
        <f>tbl_Raw_Data[[#This Row],[Gross_Amount]]-tbl_Raw_Data[[#This Row],[Discount_Amount]]</f>
        <v>567.48599999999999</v>
      </c>
      <c r="X2338" s="6">
        <f>tbl_Raw_Data[[#This Row],[Net_Amount_Before_Tax]]*tbl_Raw_Data[[#This Row],[Tax_Pct]]/100</f>
        <v>68.098320000000001</v>
      </c>
      <c r="Y2338" s="6">
        <f>tbl_Raw_Data[[#This Row],[Net_Amount_Before_Tax]]+tbl_Raw_Data[[#This Row],[Tax_Amount]]</f>
        <v>635.58431999999993</v>
      </c>
      <c r="Z2338" s="6">
        <f t="shared" si="184"/>
        <v>2</v>
      </c>
    </row>
    <row r="2339" spans="1:26" x14ac:dyDescent="0.3">
      <c r="A2339" s="23" t="s">
        <v>3828</v>
      </c>
      <c r="B2339" s="34">
        <v>45500</v>
      </c>
      <c r="C2339" s="23" t="s">
        <v>628</v>
      </c>
      <c r="D2339" s="23" t="s">
        <v>142</v>
      </c>
      <c r="E2339" s="23" t="s">
        <v>81</v>
      </c>
      <c r="F2339" s="23">
        <v>380015</v>
      </c>
      <c r="G2339" s="23" t="s">
        <v>167</v>
      </c>
      <c r="H2339" s="23" t="s">
        <v>168</v>
      </c>
      <c r="I2339" s="23" t="s">
        <v>113</v>
      </c>
      <c r="J2339" s="23" t="s">
        <v>42</v>
      </c>
      <c r="K2339" s="23" t="s">
        <v>24</v>
      </c>
      <c r="L2339" s="23">
        <v>2</v>
      </c>
      <c r="M2339" s="23">
        <v>168.53</v>
      </c>
      <c r="N2339" s="23">
        <v>20</v>
      </c>
      <c r="O2339" s="23">
        <v>12</v>
      </c>
      <c r="P2339" s="23" t="s">
        <v>89</v>
      </c>
      <c r="Q2339" s="23" t="s">
        <v>26</v>
      </c>
      <c r="R2339" s="23">
        <f t="shared" si="180"/>
        <v>1</v>
      </c>
      <c r="S2339" s="23" t="str">
        <f t="shared" si="181"/>
        <v>ORD102338_20240727_CUST02843_MED026</v>
      </c>
      <c r="T2339" s="23">
        <f t="shared" si="182"/>
        <v>1</v>
      </c>
      <c r="U2339" s="6">
        <f t="shared" si="183"/>
        <v>337.06</v>
      </c>
      <c r="V2339" s="6">
        <f>tbl_Raw_Data[[#This Row],[Discount_Pct]]*tbl_Raw_Data[[#This Row],[Gross_Amount]]/100</f>
        <v>67.411999999999992</v>
      </c>
      <c r="W2339" s="6">
        <f>tbl_Raw_Data[[#This Row],[Gross_Amount]]-tbl_Raw_Data[[#This Row],[Discount_Amount]]</f>
        <v>269.64800000000002</v>
      </c>
      <c r="X2339" s="6">
        <f>tbl_Raw_Data[[#This Row],[Net_Amount_Before_Tax]]*tbl_Raw_Data[[#This Row],[Tax_Pct]]/100</f>
        <v>32.357760000000006</v>
      </c>
      <c r="Y2339" s="6">
        <f>tbl_Raw_Data[[#This Row],[Net_Amount_Before_Tax]]+tbl_Raw_Data[[#This Row],[Tax_Amount]]</f>
        <v>302.00576000000001</v>
      </c>
      <c r="Z2339" s="6">
        <f t="shared" si="184"/>
        <v>1</v>
      </c>
    </row>
    <row r="2340" spans="1:26" x14ac:dyDescent="0.3">
      <c r="A2340" s="23" t="s">
        <v>3829</v>
      </c>
      <c r="B2340" s="34">
        <v>45944</v>
      </c>
      <c r="C2340" s="23" t="s">
        <v>2500</v>
      </c>
      <c r="D2340" s="23" t="s">
        <v>28</v>
      </c>
      <c r="E2340" s="23" t="s">
        <v>29</v>
      </c>
      <c r="F2340" s="23">
        <v>500081</v>
      </c>
      <c r="G2340" s="23" t="s">
        <v>256</v>
      </c>
      <c r="H2340" s="23" t="s">
        <v>257</v>
      </c>
      <c r="I2340" s="23" t="s">
        <v>22</v>
      </c>
      <c r="J2340" s="23" t="s">
        <v>258</v>
      </c>
      <c r="K2340" s="23" t="s">
        <v>57</v>
      </c>
      <c r="L2340" s="23">
        <v>4</v>
      </c>
      <c r="M2340" s="23">
        <v>71.45</v>
      </c>
      <c r="N2340" s="23">
        <v>5</v>
      </c>
      <c r="O2340" s="23">
        <v>18</v>
      </c>
      <c r="P2340" s="23" t="s">
        <v>58</v>
      </c>
      <c r="Q2340" s="23" t="s">
        <v>34</v>
      </c>
      <c r="R2340" s="23">
        <f t="shared" si="180"/>
        <v>1</v>
      </c>
      <c r="S2340" s="23" t="str">
        <f t="shared" si="181"/>
        <v>ORD102339_20251014_CUST00989_MED025</v>
      </c>
      <c r="T2340" s="23">
        <f t="shared" si="182"/>
        <v>1</v>
      </c>
      <c r="U2340" s="6">
        <f t="shared" si="183"/>
        <v>285.8</v>
      </c>
      <c r="V2340" s="6">
        <f>tbl_Raw_Data[[#This Row],[Discount_Pct]]*tbl_Raw_Data[[#This Row],[Gross_Amount]]/100</f>
        <v>14.29</v>
      </c>
      <c r="W2340" s="6">
        <f>tbl_Raw_Data[[#This Row],[Gross_Amount]]-tbl_Raw_Data[[#This Row],[Discount_Amount]]</f>
        <v>271.51</v>
      </c>
      <c r="X2340" s="6">
        <f>tbl_Raw_Data[[#This Row],[Net_Amount_Before_Tax]]*tbl_Raw_Data[[#This Row],[Tax_Pct]]/100</f>
        <v>48.8718</v>
      </c>
      <c r="Y2340" s="6">
        <f>tbl_Raw_Data[[#This Row],[Net_Amount_Before_Tax]]+tbl_Raw_Data[[#This Row],[Tax_Amount]]</f>
        <v>320.3818</v>
      </c>
      <c r="Z2340" s="6">
        <f t="shared" si="184"/>
        <v>3</v>
      </c>
    </row>
    <row r="2341" spans="1:26" x14ac:dyDescent="0.3">
      <c r="A2341" s="23" t="s">
        <v>3830</v>
      </c>
      <c r="B2341" s="34">
        <v>45953</v>
      </c>
      <c r="C2341" s="23" t="s">
        <v>3831</v>
      </c>
      <c r="D2341" s="23" t="s">
        <v>130</v>
      </c>
      <c r="E2341" s="23" t="s">
        <v>131</v>
      </c>
      <c r="F2341" s="23">
        <v>700091</v>
      </c>
      <c r="G2341" s="23" t="s">
        <v>82</v>
      </c>
      <c r="H2341" s="23" t="s">
        <v>83</v>
      </c>
      <c r="I2341" s="23" t="s">
        <v>84</v>
      </c>
      <c r="J2341" s="23" t="s">
        <v>85</v>
      </c>
      <c r="K2341" s="23" t="s">
        <v>24</v>
      </c>
      <c r="L2341" s="23">
        <v>3</v>
      </c>
      <c r="M2341" s="23">
        <v>272.52999999999997</v>
      </c>
      <c r="N2341" s="23">
        <v>15</v>
      </c>
      <c r="O2341" s="23">
        <v>12</v>
      </c>
      <c r="P2341" s="23" t="s">
        <v>33</v>
      </c>
      <c r="Q2341" s="23" t="s">
        <v>90</v>
      </c>
      <c r="R2341" s="23">
        <f t="shared" si="180"/>
        <v>1</v>
      </c>
      <c r="S2341" s="23" t="str">
        <f t="shared" si="181"/>
        <v>ORD102340_20251023_CUST02397_MED023</v>
      </c>
      <c r="T2341" s="23">
        <f t="shared" si="182"/>
        <v>1</v>
      </c>
      <c r="U2341" s="6">
        <f t="shared" si="183"/>
        <v>817.58999999999992</v>
      </c>
      <c r="V2341" s="6">
        <f>tbl_Raw_Data[[#This Row],[Discount_Pct]]*tbl_Raw_Data[[#This Row],[Gross_Amount]]/100</f>
        <v>122.63849999999998</v>
      </c>
      <c r="W2341" s="6">
        <f>tbl_Raw_Data[[#This Row],[Gross_Amount]]-tbl_Raw_Data[[#This Row],[Discount_Amount]]</f>
        <v>694.9514999999999</v>
      </c>
      <c r="X2341" s="6">
        <f>tbl_Raw_Data[[#This Row],[Net_Amount_Before_Tax]]*tbl_Raw_Data[[#This Row],[Tax_Pct]]/100</f>
        <v>83.394179999999977</v>
      </c>
      <c r="Y2341" s="6">
        <f>tbl_Raw_Data[[#This Row],[Net_Amount_Before_Tax]]+tbl_Raw_Data[[#This Row],[Tax_Amount]]</f>
        <v>778.3456799999999</v>
      </c>
      <c r="Z2341" s="6">
        <f t="shared" si="184"/>
        <v>3</v>
      </c>
    </row>
    <row r="2342" spans="1:26" x14ac:dyDescent="0.3">
      <c r="A2342" s="23" t="s">
        <v>3830</v>
      </c>
      <c r="B2342" s="34">
        <v>45678</v>
      </c>
      <c r="C2342" s="23" t="s">
        <v>286</v>
      </c>
      <c r="D2342" s="23" t="s">
        <v>130</v>
      </c>
      <c r="E2342" s="23" t="s">
        <v>131</v>
      </c>
      <c r="F2342" s="23">
        <v>700091</v>
      </c>
      <c r="G2342" s="23" t="s">
        <v>160</v>
      </c>
      <c r="H2342" s="23" t="s">
        <v>161</v>
      </c>
      <c r="I2342" s="23" t="s">
        <v>50</v>
      </c>
      <c r="J2342" s="23" t="s">
        <v>23</v>
      </c>
      <c r="K2342" s="23" t="s">
        <v>24</v>
      </c>
      <c r="L2342" s="23">
        <v>5</v>
      </c>
      <c r="M2342" s="23">
        <v>127.66</v>
      </c>
      <c r="N2342" s="23">
        <v>20</v>
      </c>
      <c r="O2342" s="23">
        <v>18</v>
      </c>
      <c r="P2342" s="23" t="s">
        <v>43</v>
      </c>
      <c r="Q2342" s="23" t="s">
        <v>34</v>
      </c>
      <c r="R2342" s="23">
        <f t="shared" si="180"/>
        <v>1</v>
      </c>
      <c r="S2342" s="23" t="str">
        <f t="shared" si="181"/>
        <v>ORD102340_20250121_CUST01702_MED014</v>
      </c>
      <c r="T2342" s="23">
        <f t="shared" si="182"/>
        <v>1</v>
      </c>
      <c r="U2342" s="6">
        <f t="shared" si="183"/>
        <v>638.29999999999995</v>
      </c>
      <c r="V2342" s="6">
        <f>tbl_Raw_Data[[#This Row],[Discount_Pct]]*tbl_Raw_Data[[#This Row],[Gross_Amount]]/100</f>
        <v>127.66</v>
      </c>
      <c r="W2342" s="6">
        <f>tbl_Raw_Data[[#This Row],[Gross_Amount]]-tbl_Raw_Data[[#This Row],[Discount_Amount]]</f>
        <v>510.64</v>
      </c>
      <c r="X2342" s="6">
        <f>tbl_Raw_Data[[#This Row],[Net_Amount_Before_Tax]]*tbl_Raw_Data[[#This Row],[Tax_Pct]]/100</f>
        <v>91.915199999999999</v>
      </c>
      <c r="Y2342" s="6">
        <f>tbl_Raw_Data[[#This Row],[Net_Amount_Before_Tax]]+tbl_Raw_Data[[#This Row],[Tax_Amount]]</f>
        <v>602.55520000000001</v>
      </c>
      <c r="Z2342" s="6">
        <f t="shared" si="184"/>
        <v>2</v>
      </c>
    </row>
    <row r="2343" spans="1:26" x14ac:dyDescent="0.3">
      <c r="A2343" s="23" t="s">
        <v>3832</v>
      </c>
      <c r="B2343" s="34">
        <v>45324</v>
      </c>
      <c r="C2343" s="23" t="s">
        <v>3833</v>
      </c>
      <c r="D2343" s="23" t="s">
        <v>183</v>
      </c>
      <c r="E2343" s="23" t="s">
        <v>184</v>
      </c>
      <c r="F2343" s="23">
        <v>122009</v>
      </c>
      <c r="G2343" s="23" t="s">
        <v>48</v>
      </c>
      <c r="H2343" s="23" t="s">
        <v>49</v>
      </c>
      <c r="I2343" s="23" t="s">
        <v>50</v>
      </c>
      <c r="J2343" s="23" t="s">
        <v>23</v>
      </c>
      <c r="K2343" s="23" t="s">
        <v>24</v>
      </c>
      <c r="L2343" s="23">
        <v>3</v>
      </c>
      <c r="M2343" s="23">
        <v>100.77</v>
      </c>
      <c r="N2343" s="23">
        <v>10</v>
      </c>
      <c r="O2343" s="23">
        <v>5</v>
      </c>
      <c r="P2343" s="23" t="s">
        <v>89</v>
      </c>
      <c r="Q2343" s="23" t="s">
        <v>34</v>
      </c>
      <c r="R2343" s="23">
        <f t="shared" si="180"/>
        <v>1</v>
      </c>
      <c r="S2343" s="23" t="str">
        <f t="shared" si="181"/>
        <v>ORD102342_20240202_CUST00551_MED028</v>
      </c>
      <c r="T2343" s="23">
        <f t="shared" si="182"/>
        <v>1</v>
      </c>
      <c r="U2343" s="6">
        <f t="shared" si="183"/>
        <v>302.31</v>
      </c>
      <c r="V2343" s="6">
        <f>tbl_Raw_Data[[#This Row],[Discount_Pct]]*tbl_Raw_Data[[#This Row],[Gross_Amount]]/100</f>
        <v>30.230999999999998</v>
      </c>
      <c r="W2343" s="6">
        <f>tbl_Raw_Data[[#This Row],[Gross_Amount]]-tbl_Raw_Data[[#This Row],[Discount_Amount]]</f>
        <v>272.07900000000001</v>
      </c>
      <c r="X2343" s="6">
        <f>tbl_Raw_Data[[#This Row],[Net_Amount_Before_Tax]]*tbl_Raw_Data[[#This Row],[Tax_Pct]]/100</f>
        <v>13.603949999999999</v>
      </c>
      <c r="Y2343" s="6">
        <f>tbl_Raw_Data[[#This Row],[Net_Amount_Before_Tax]]+tbl_Raw_Data[[#This Row],[Tax_Amount]]</f>
        <v>285.68295000000001</v>
      </c>
      <c r="Z2343" s="6">
        <f t="shared" si="184"/>
        <v>3</v>
      </c>
    </row>
    <row r="2344" spans="1:26" x14ac:dyDescent="0.3">
      <c r="A2344" s="23" t="s">
        <v>3832</v>
      </c>
      <c r="B2344" s="34">
        <v>45505</v>
      </c>
      <c r="C2344" s="23" t="s">
        <v>1622</v>
      </c>
      <c r="D2344" s="23" t="s">
        <v>142</v>
      </c>
      <c r="E2344" s="23" t="s">
        <v>81</v>
      </c>
      <c r="F2344" s="23">
        <v>380001</v>
      </c>
      <c r="G2344" s="23" t="s">
        <v>160</v>
      </c>
      <c r="H2344" s="23" t="s">
        <v>161</v>
      </c>
      <c r="I2344" s="23" t="s">
        <v>50</v>
      </c>
      <c r="J2344" s="23" t="s">
        <v>23</v>
      </c>
      <c r="K2344" s="23" t="s">
        <v>24</v>
      </c>
      <c r="L2344" s="23">
        <v>2</v>
      </c>
      <c r="M2344" s="23">
        <v>162.49</v>
      </c>
      <c r="N2344" s="23">
        <v>5</v>
      </c>
      <c r="O2344" s="23">
        <v>12</v>
      </c>
      <c r="P2344" s="23" t="s">
        <v>25</v>
      </c>
      <c r="Q2344" s="23" t="s">
        <v>90</v>
      </c>
      <c r="R2344" s="23">
        <f t="shared" si="180"/>
        <v>1</v>
      </c>
      <c r="S2344" s="23" t="str">
        <f t="shared" si="181"/>
        <v>ORD102342_20240801_CUST02971_MED014</v>
      </c>
      <c r="T2344" s="23">
        <f t="shared" si="182"/>
        <v>1</v>
      </c>
      <c r="U2344" s="6">
        <f t="shared" si="183"/>
        <v>324.98</v>
      </c>
      <c r="V2344" s="6">
        <f>tbl_Raw_Data[[#This Row],[Discount_Pct]]*tbl_Raw_Data[[#This Row],[Gross_Amount]]/100</f>
        <v>16.249000000000002</v>
      </c>
      <c r="W2344" s="6">
        <f>tbl_Raw_Data[[#This Row],[Gross_Amount]]-tbl_Raw_Data[[#This Row],[Discount_Amount]]</f>
        <v>308.73099999999999</v>
      </c>
      <c r="X2344" s="6">
        <f>tbl_Raw_Data[[#This Row],[Net_Amount_Before_Tax]]*tbl_Raw_Data[[#This Row],[Tax_Pct]]/100</f>
        <v>37.047719999999998</v>
      </c>
      <c r="Y2344" s="6">
        <f>tbl_Raw_Data[[#This Row],[Net_Amount_Before_Tax]]+tbl_Raw_Data[[#This Row],[Tax_Amount]]</f>
        <v>345.77872000000002</v>
      </c>
      <c r="Z2344" s="6">
        <f t="shared" si="184"/>
        <v>3</v>
      </c>
    </row>
    <row r="2345" spans="1:26" x14ac:dyDescent="0.3">
      <c r="A2345" s="23" t="s">
        <v>3834</v>
      </c>
      <c r="B2345" s="34">
        <v>45921</v>
      </c>
      <c r="C2345" s="23" t="s">
        <v>3835</v>
      </c>
      <c r="D2345" s="23" t="s">
        <v>46</v>
      </c>
      <c r="E2345" s="23" t="s">
        <v>47</v>
      </c>
      <c r="F2345" s="23">
        <v>411038</v>
      </c>
      <c r="G2345" s="23" t="s">
        <v>107</v>
      </c>
      <c r="H2345" s="23" t="s">
        <v>108</v>
      </c>
      <c r="I2345" s="23" t="s">
        <v>63</v>
      </c>
      <c r="J2345" s="23" t="s">
        <v>42</v>
      </c>
      <c r="K2345" s="23" t="s">
        <v>57</v>
      </c>
      <c r="L2345" s="23">
        <v>2</v>
      </c>
      <c r="M2345" s="23">
        <v>90.68</v>
      </c>
      <c r="N2345" s="23">
        <v>5</v>
      </c>
      <c r="O2345" s="23">
        <v>5</v>
      </c>
      <c r="P2345" s="23" t="s">
        <v>25</v>
      </c>
      <c r="Q2345" s="23" t="s">
        <v>34</v>
      </c>
      <c r="R2345" s="23">
        <f t="shared" si="180"/>
        <v>1</v>
      </c>
      <c r="S2345" s="23" t="str">
        <f t="shared" si="181"/>
        <v>ORD102344_20250921_CUST00296_MED005</v>
      </c>
      <c r="T2345" s="23">
        <f t="shared" si="182"/>
        <v>1</v>
      </c>
      <c r="U2345" s="6">
        <f t="shared" si="183"/>
        <v>181.36</v>
      </c>
      <c r="V2345" s="6">
        <f>tbl_Raw_Data[[#This Row],[Discount_Pct]]*tbl_Raw_Data[[#This Row],[Gross_Amount]]/100</f>
        <v>9.0680000000000014</v>
      </c>
      <c r="W2345" s="6">
        <f>tbl_Raw_Data[[#This Row],[Gross_Amount]]-tbl_Raw_Data[[#This Row],[Discount_Amount]]</f>
        <v>172.292</v>
      </c>
      <c r="X2345" s="6">
        <f>tbl_Raw_Data[[#This Row],[Net_Amount_Before_Tax]]*tbl_Raw_Data[[#This Row],[Tax_Pct]]/100</f>
        <v>8.6146000000000011</v>
      </c>
      <c r="Y2345" s="6">
        <f>tbl_Raw_Data[[#This Row],[Net_Amount_Before_Tax]]+tbl_Raw_Data[[#This Row],[Tax_Amount]]</f>
        <v>180.9066</v>
      </c>
      <c r="Z2345" s="6">
        <f t="shared" si="184"/>
        <v>3</v>
      </c>
    </row>
    <row r="2346" spans="1:26" x14ac:dyDescent="0.3">
      <c r="A2346" s="23" t="s">
        <v>3836</v>
      </c>
      <c r="B2346" s="34">
        <v>45650</v>
      </c>
      <c r="C2346" s="23" t="s">
        <v>2787</v>
      </c>
      <c r="D2346" s="23" t="s">
        <v>142</v>
      </c>
      <c r="E2346" s="23" t="s">
        <v>81</v>
      </c>
      <c r="F2346" s="23">
        <v>380015</v>
      </c>
      <c r="G2346" s="23" t="s">
        <v>119</v>
      </c>
      <c r="H2346" s="23" t="s">
        <v>120</v>
      </c>
      <c r="I2346" s="23" t="s">
        <v>32</v>
      </c>
      <c r="J2346" s="23" t="s">
        <v>64</v>
      </c>
      <c r="K2346" s="23" t="s">
        <v>57</v>
      </c>
      <c r="L2346" s="23">
        <v>3</v>
      </c>
      <c r="M2346" s="23">
        <v>78.760000000000005</v>
      </c>
      <c r="N2346" s="23">
        <v>5</v>
      </c>
      <c r="O2346" s="23">
        <v>5</v>
      </c>
      <c r="P2346" s="23" t="s">
        <v>33</v>
      </c>
      <c r="Q2346" s="23" t="s">
        <v>34</v>
      </c>
      <c r="R2346" s="23">
        <f t="shared" si="180"/>
        <v>1</v>
      </c>
      <c r="S2346" s="23" t="str">
        <f t="shared" si="181"/>
        <v>ORD102345_20241224_CUST00257_MED010</v>
      </c>
      <c r="T2346" s="23">
        <f t="shared" si="182"/>
        <v>1</v>
      </c>
      <c r="U2346" s="6">
        <f t="shared" si="183"/>
        <v>236.28000000000003</v>
      </c>
      <c r="V2346" s="6">
        <f>tbl_Raw_Data[[#This Row],[Discount_Pct]]*tbl_Raw_Data[[#This Row],[Gross_Amount]]/100</f>
        <v>11.814</v>
      </c>
      <c r="W2346" s="6">
        <f>tbl_Raw_Data[[#This Row],[Gross_Amount]]-tbl_Raw_Data[[#This Row],[Discount_Amount]]</f>
        <v>224.46600000000004</v>
      </c>
      <c r="X2346" s="6">
        <f>tbl_Raw_Data[[#This Row],[Net_Amount_Before_Tax]]*tbl_Raw_Data[[#This Row],[Tax_Pct]]/100</f>
        <v>11.223300000000002</v>
      </c>
      <c r="Y2346" s="6">
        <f>tbl_Raw_Data[[#This Row],[Net_Amount_Before_Tax]]+tbl_Raw_Data[[#This Row],[Tax_Amount]]</f>
        <v>235.68930000000003</v>
      </c>
      <c r="Z2346" s="6">
        <f t="shared" si="184"/>
        <v>3</v>
      </c>
    </row>
    <row r="2347" spans="1:26" x14ac:dyDescent="0.3">
      <c r="A2347" s="23" t="s">
        <v>3836</v>
      </c>
      <c r="B2347" s="34">
        <v>45684</v>
      </c>
      <c r="C2347" s="23" t="s">
        <v>1015</v>
      </c>
      <c r="D2347" s="23" t="s">
        <v>142</v>
      </c>
      <c r="E2347" s="23" t="s">
        <v>81</v>
      </c>
      <c r="F2347" s="23">
        <v>380058</v>
      </c>
      <c r="G2347" s="23" t="s">
        <v>256</v>
      </c>
      <c r="H2347" s="23" t="s">
        <v>257</v>
      </c>
      <c r="I2347" s="23" t="s">
        <v>22</v>
      </c>
      <c r="J2347" s="23" t="s">
        <v>258</v>
      </c>
      <c r="K2347" s="23" t="s">
        <v>57</v>
      </c>
      <c r="L2347" s="23">
        <v>1</v>
      </c>
      <c r="M2347" s="23">
        <v>61.03</v>
      </c>
      <c r="N2347" s="23">
        <v>5</v>
      </c>
      <c r="O2347" s="23">
        <v>5</v>
      </c>
      <c r="P2347" s="23" t="s">
        <v>89</v>
      </c>
      <c r="Q2347" s="23" t="s">
        <v>44</v>
      </c>
      <c r="R2347" s="23">
        <f t="shared" si="180"/>
        <v>1</v>
      </c>
      <c r="S2347" s="23" t="str">
        <f t="shared" si="181"/>
        <v>ORD102345_20250127_CUST01009_MED025</v>
      </c>
      <c r="T2347" s="23">
        <f t="shared" si="182"/>
        <v>1</v>
      </c>
      <c r="U2347" s="6">
        <f t="shared" si="183"/>
        <v>61.03</v>
      </c>
      <c r="V2347" s="6">
        <f>tbl_Raw_Data[[#This Row],[Discount_Pct]]*tbl_Raw_Data[[#This Row],[Gross_Amount]]/100</f>
        <v>3.0514999999999999</v>
      </c>
      <c r="W2347" s="6">
        <f>tbl_Raw_Data[[#This Row],[Gross_Amount]]-tbl_Raw_Data[[#This Row],[Discount_Amount]]</f>
        <v>57.978500000000004</v>
      </c>
      <c r="X2347" s="6">
        <f>tbl_Raw_Data[[#This Row],[Net_Amount_Before_Tax]]*tbl_Raw_Data[[#This Row],[Tax_Pct]]/100</f>
        <v>2.8989250000000002</v>
      </c>
      <c r="Y2347" s="6">
        <f>tbl_Raw_Data[[#This Row],[Net_Amount_Before_Tax]]+tbl_Raw_Data[[#This Row],[Tax_Amount]]</f>
        <v>60.877425000000002</v>
      </c>
      <c r="Z2347" s="6">
        <f t="shared" si="184"/>
        <v>0</v>
      </c>
    </row>
    <row r="2348" spans="1:26" x14ac:dyDescent="0.3">
      <c r="A2348" s="23" t="s">
        <v>3837</v>
      </c>
      <c r="B2348" s="34">
        <v>45453</v>
      </c>
      <c r="C2348" s="23" t="s">
        <v>3838</v>
      </c>
      <c r="D2348" s="23" t="s">
        <v>92</v>
      </c>
      <c r="E2348" s="23" t="s">
        <v>93</v>
      </c>
      <c r="F2348" s="23">
        <v>560038</v>
      </c>
      <c r="G2348" s="23" t="s">
        <v>145</v>
      </c>
      <c r="H2348" s="23" t="s">
        <v>146</v>
      </c>
      <c r="I2348" s="23" t="s">
        <v>147</v>
      </c>
      <c r="J2348" s="23" t="s">
        <v>148</v>
      </c>
      <c r="K2348" s="23" t="s">
        <v>24</v>
      </c>
      <c r="L2348" s="23">
        <v>2</v>
      </c>
      <c r="M2348" s="23">
        <v>103.05</v>
      </c>
      <c r="N2348" s="23">
        <v>15</v>
      </c>
      <c r="O2348" s="23">
        <v>5</v>
      </c>
      <c r="P2348" s="23" t="s">
        <v>89</v>
      </c>
      <c r="Q2348" s="23" t="s">
        <v>34</v>
      </c>
      <c r="R2348" s="23">
        <f t="shared" si="180"/>
        <v>1</v>
      </c>
      <c r="S2348" s="23" t="str">
        <f t="shared" si="181"/>
        <v>ORD102347_20240610_CUST02619_MED016</v>
      </c>
      <c r="T2348" s="23">
        <f t="shared" si="182"/>
        <v>1</v>
      </c>
      <c r="U2348" s="6">
        <f t="shared" si="183"/>
        <v>206.1</v>
      </c>
      <c r="V2348" s="6">
        <f>tbl_Raw_Data[[#This Row],[Discount_Pct]]*tbl_Raw_Data[[#This Row],[Gross_Amount]]/100</f>
        <v>30.914999999999999</v>
      </c>
      <c r="W2348" s="6">
        <f>tbl_Raw_Data[[#This Row],[Gross_Amount]]-tbl_Raw_Data[[#This Row],[Discount_Amount]]</f>
        <v>175.185</v>
      </c>
      <c r="X2348" s="6">
        <f>tbl_Raw_Data[[#This Row],[Net_Amount_Before_Tax]]*tbl_Raw_Data[[#This Row],[Tax_Pct]]/100</f>
        <v>8.7592499999999998</v>
      </c>
      <c r="Y2348" s="6">
        <f>tbl_Raw_Data[[#This Row],[Net_Amount_Before_Tax]]+tbl_Raw_Data[[#This Row],[Tax_Amount]]</f>
        <v>183.94425000000001</v>
      </c>
      <c r="Z2348" s="6">
        <f t="shared" si="184"/>
        <v>3</v>
      </c>
    </row>
    <row r="2349" spans="1:26" x14ac:dyDescent="0.3">
      <c r="A2349" s="23" t="s">
        <v>3837</v>
      </c>
      <c r="B2349" s="34">
        <v>45852</v>
      </c>
      <c r="C2349" s="23" t="s">
        <v>3839</v>
      </c>
      <c r="D2349" s="23" t="s">
        <v>19</v>
      </c>
      <c r="E2349" s="23" t="s">
        <v>19</v>
      </c>
      <c r="F2349" s="23">
        <v>110024</v>
      </c>
      <c r="G2349" s="23" t="s">
        <v>154</v>
      </c>
      <c r="H2349" s="23" t="s">
        <v>155</v>
      </c>
      <c r="I2349" s="23" t="s">
        <v>134</v>
      </c>
      <c r="J2349" s="23" t="s">
        <v>156</v>
      </c>
      <c r="K2349" s="23" t="s">
        <v>57</v>
      </c>
      <c r="L2349" s="23">
        <v>3</v>
      </c>
      <c r="M2349" s="23">
        <v>43.66</v>
      </c>
      <c r="N2349" s="23">
        <v>0</v>
      </c>
      <c r="O2349" s="23">
        <v>18</v>
      </c>
      <c r="P2349" s="23" t="s">
        <v>65</v>
      </c>
      <c r="Q2349" s="23" t="s">
        <v>34</v>
      </c>
      <c r="R2349" s="23">
        <f t="shared" si="180"/>
        <v>1</v>
      </c>
      <c r="S2349" s="23" t="str">
        <f t="shared" si="181"/>
        <v>ORD102347_20250714_CUST01325_MED006</v>
      </c>
      <c r="T2349" s="23">
        <f t="shared" si="182"/>
        <v>1</v>
      </c>
      <c r="U2349" s="6">
        <f t="shared" si="183"/>
        <v>130.97999999999999</v>
      </c>
      <c r="V2349" s="6">
        <f>tbl_Raw_Data[[#This Row],[Discount_Pct]]*tbl_Raw_Data[[#This Row],[Gross_Amount]]/100</f>
        <v>0</v>
      </c>
      <c r="W2349" s="6">
        <f>tbl_Raw_Data[[#This Row],[Gross_Amount]]-tbl_Raw_Data[[#This Row],[Discount_Amount]]</f>
        <v>130.97999999999999</v>
      </c>
      <c r="X2349" s="6">
        <f>tbl_Raw_Data[[#This Row],[Net_Amount_Before_Tax]]*tbl_Raw_Data[[#This Row],[Tax_Pct]]/100</f>
        <v>23.5764</v>
      </c>
      <c r="Y2349" s="6">
        <f>tbl_Raw_Data[[#This Row],[Net_Amount_Before_Tax]]+tbl_Raw_Data[[#This Row],[Tax_Amount]]</f>
        <v>154.5564</v>
      </c>
      <c r="Z2349" s="6">
        <f t="shared" si="184"/>
        <v>2</v>
      </c>
    </row>
    <row r="2350" spans="1:26" x14ac:dyDescent="0.3">
      <c r="A2350" s="23" t="s">
        <v>3840</v>
      </c>
      <c r="B2350" s="34">
        <v>45553</v>
      </c>
      <c r="C2350" s="23" t="s">
        <v>3841</v>
      </c>
      <c r="D2350" s="23" t="s">
        <v>130</v>
      </c>
      <c r="E2350" s="23" t="s">
        <v>131</v>
      </c>
      <c r="F2350" s="23">
        <v>700001</v>
      </c>
      <c r="G2350" s="23" t="s">
        <v>145</v>
      </c>
      <c r="H2350" s="23" t="s">
        <v>146</v>
      </c>
      <c r="I2350" s="23" t="s">
        <v>147</v>
      </c>
      <c r="J2350" s="23" t="s">
        <v>148</v>
      </c>
      <c r="K2350" s="23" t="s">
        <v>24</v>
      </c>
      <c r="L2350" s="23">
        <v>1</v>
      </c>
      <c r="M2350" s="23">
        <v>107.52</v>
      </c>
      <c r="N2350" s="23">
        <v>5</v>
      </c>
      <c r="O2350" s="23">
        <v>12</v>
      </c>
      <c r="P2350" s="23" t="s">
        <v>65</v>
      </c>
      <c r="Q2350" s="23" t="s">
        <v>90</v>
      </c>
      <c r="R2350" s="23">
        <f t="shared" si="180"/>
        <v>1</v>
      </c>
      <c r="S2350" s="23" t="str">
        <f t="shared" si="181"/>
        <v>ORD102349_20240918_CUST02251_MED016</v>
      </c>
      <c r="T2350" s="23">
        <f t="shared" si="182"/>
        <v>1</v>
      </c>
      <c r="U2350" s="6">
        <f t="shared" si="183"/>
        <v>107.52</v>
      </c>
      <c r="V2350" s="6">
        <f>tbl_Raw_Data[[#This Row],[Discount_Pct]]*tbl_Raw_Data[[#This Row],[Gross_Amount]]/100</f>
        <v>5.3760000000000003</v>
      </c>
      <c r="W2350" s="6">
        <f>tbl_Raw_Data[[#This Row],[Gross_Amount]]-tbl_Raw_Data[[#This Row],[Discount_Amount]]</f>
        <v>102.14399999999999</v>
      </c>
      <c r="X2350" s="6">
        <f>tbl_Raw_Data[[#This Row],[Net_Amount_Before_Tax]]*tbl_Raw_Data[[#This Row],[Tax_Pct]]/100</f>
        <v>12.257279999999998</v>
      </c>
      <c r="Y2350" s="6">
        <f>tbl_Raw_Data[[#This Row],[Net_Amount_Before_Tax]]+tbl_Raw_Data[[#This Row],[Tax_Amount]]</f>
        <v>114.40127999999999</v>
      </c>
      <c r="Z2350" s="6">
        <f t="shared" si="184"/>
        <v>1</v>
      </c>
    </row>
    <row r="2351" spans="1:26" x14ac:dyDescent="0.3">
      <c r="A2351" s="23" t="s">
        <v>3842</v>
      </c>
      <c r="B2351" s="34">
        <v>45531</v>
      </c>
      <c r="C2351" s="23" t="s">
        <v>3843</v>
      </c>
      <c r="D2351" s="23" t="s">
        <v>87</v>
      </c>
      <c r="E2351" s="23" t="s">
        <v>88</v>
      </c>
      <c r="F2351" s="23">
        <v>600040</v>
      </c>
      <c r="G2351" s="23" t="s">
        <v>283</v>
      </c>
      <c r="H2351" s="23" t="s">
        <v>284</v>
      </c>
      <c r="I2351" s="23" t="s">
        <v>104</v>
      </c>
      <c r="J2351" s="23" t="s">
        <v>42</v>
      </c>
      <c r="K2351" s="23" t="s">
        <v>57</v>
      </c>
      <c r="L2351" s="23">
        <v>1</v>
      </c>
      <c r="M2351" s="23">
        <v>279.88</v>
      </c>
      <c r="N2351" s="23">
        <v>10</v>
      </c>
      <c r="O2351" s="23">
        <v>5</v>
      </c>
      <c r="P2351" s="23" t="s">
        <v>58</v>
      </c>
      <c r="Q2351" s="23" t="s">
        <v>90</v>
      </c>
      <c r="R2351" s="23">
        <f t="shared" si="180"/>
        <v>1</v>
      </c>
      <c r="S2351" s="23" t="str">
        <f t="shared" si="181"/>
        <v>ORD102350_20240827_CUST00271_MED030</v>
      </c>
      <c r="T2351" s="23">
        <f t="shared" si="182"/>
        <v>1</v>
      </c>
      <c r="U2351" s="6">
        <f t="shared" si="183"/>
        <v>279.88</v>
      </c>
      <c r="V2351" s="6">
        <f>tbl_Raw_Data[[#This Row],[Discount_Pct]]*tbl_Raw_Data[[#This Row],[Gross_Amount]]/100</f>
        <v>27.988000000000003</v>
      </c>
      <c r="W2351" s="6">
        <f>tbl_Raw_Data[[#This Row],[Gross_Amount]]-tbl_Raw_Data[[#This Row],[Discount_Amount]]</f>
        <v>251.892</v>
      </c>
      <c r="X2351" s="6">
        <f>tbl_Raw_Data[[#This Row],[Net_Amount_Before_Tax]]*tbl_Raw_Data[[#This Row],[Tax_Pct]]/100</f>
        <v>12.5946</v>
      </c>
      <c r="Y2351" s="6">
        <f>tbl_Raw_Data[[#This Row],[Net_Amount_Before_Tax]]+tbl_Raw_Data[[#This Row],[Tax_Amount]]</f>
        <v>264.48660000000001</v>
      </c>
      <c r="Z2351" s="6">
        <f t="shared" si="184"/>
        <v>2</v>
      </c>
    </row>
    <row r="2352" spans="1:26" x14ac:dyDescent="0.3">
      <c r="A2352" s="23" t="s">
        <v>3844</v>
      </c>
      <c r="B2352" s="34">
        <v>45494</v>
      </c>
      <c r="C2352" s="23" t="s">
        <v>3845</v>
      </c>
      <c r="D2352" s="23" t="s">
        <v>46</v>
      </c>
      <c r="E2352" s="23" t="s">
        <v>47</v>
      </c>
      <c r="F2352" s="23">
        <v>411057</v>
      </c>
      <c r="G2352" s="23" t="s">
        <v>68</v>
      </c>
      <c r="H2352" s="23" t="s">
        <v>69</v>
      </c>
      <c r="I2352" s="23" t="s">
        <v>55</v>
      </c>
      <c r="J2352" s="23" t="s">
        <v>56</v>
      </c>
      <c r="K2352" s="23" t="s">
        <v>24</v>
      </c>
      <c r="L2352" s="23">
        <v>1</v>
      </c>
      <c r="M2352" s="23">
        <v>29.91</v>
      </c>
      <c r="N2352" s="23">
        <v>5</v>
      </c>
      <c r="O2352" s="23">
        <v>12</v>
      </c>
      <c r="P2352" s="23" t="s">
        <v>33</v>
      </c>
      <c r="Q2352" s="23" t="s">
        <v>44</v>
      </c>
      <c r="R2352" s="23">
        <f t="shared" si="180"/>
        <v>1</v>
      </c>
      <c r="S2352" s="23" t="str">
        <f t="shared" si="181"/>
        <v>ORD102351_20240721_CUST00610_MED003</v>
      </c>
      <c r="T2352" s="23">
        <f t="shared" si="182"/>
        <v>1</v>
      </c>
      <c r="U2352" s="6">
        <f t="shared" si="183"/>
        <v>29.91</v>
      </c>
      <c r="V2352" s="6">
        <f>tbl_Raw_Data[[#This Row],[Discount_Pct]]*tbl_Raw_Data[[#This Row],[Gross_Amount]]/100</f>
        <v>1.4955000000000001</v>
      </c>
      <c r="W2352" s="6">
        <f>tbl_Raw_Data[[#This Row],[Gross_Amount]]-tbl_Raw_Data[[#This Row],[Discount_Amount]]</f>
        <v>28.4145</v>
      </c>
      <c r="X2352" s="6">
        <f>tbl_Raw_Data[[#This Row],[Net_Amount_Before_Tax]]*tbl_Raw_Data[[#This Row],[Tax_Pct]]/100</f>
        <v>3.4097399999999998</v>
      </c>
      <c r="Y2352" s="6">
        <f>tbl_Raw_Data[[#This Row],[Net_Amount_Before_Tax]]+tbl_Raw_Data[[#This Row],[Tax_Amount]]</f>
        <v>31.82424</v>
      </c>
      <c r="Z2352" s="6">
        <f t="shared" si="184"/>
        <v>0</v>
      </c>
    </row>
    <row r="2353" spans="1:26" x14ac:dyDescent="0.3">
      <c r="A2353" s="23" t="s">
        <v>3846</v>
      </c>
      <c r="B2353" s="34">
        <v>45429</v>
      </c>
      <c r="C2353" s="23" t="s">
        <v>71</v>
      </c>
      <c r="D2353" s="23" t="s">
        <v>19</v>
      </c>
      <c r="E2353" s="23" t="s">
        <v>19</v>
      </c>
      <c r="F2353" s="23">
        <v>110044</v>
      </c>
      <c r="G2353" s="23" t="s">
        <v>119</v>
      </c>
      <c r="H2353" s="23" t="s">
        <v>120</v>
      </c>
      <c r="I2353" s="23" t="s">
        <v>32</v>
      </c>
      <c r="J2353" s="23" t="s">
        <v>64</v>
      </c>
      <c r="K2353" s="23" t="s">
        <v>57</v>
      </c>
      <c r="L2353" s="23">
        <v>1</v>
      </c>
      <c r="M2353" s="23">
        <v>67.69</v>
      </c>
      <c r="N2353" s="23">
        <v>0</v>
      </c>
      <c r="O2353" s="23">
        <v>12</v>
      </c>
      <c r="P2353" s="23" t="s">
        <v>33</v>
      </c>
      <c r="Q2353" s="23" t="s">
        <v>34</v>
      </c>
      <c r="R2353" s="23">
        <f t="shared" si="180"/>
        <v>1</v>
      </c>
      <c r="S2353" s="23" t="str">
        <f t="shared" si="181"/>
        <v>ORD102352_20240517_CUST02819_MED010</v>
      </c>
      <c r="T2353" s="23">
        <f t="shared" si="182"/>
        <v>1</v>
      </c>
      <c r="U2353" s="6">
        <f t="shared" si="183"/>
        <v>67.69</v>
      </c>
      <c r="V2353" s="6">
        <f>tbl_Raw_Data[[#This Row],[Discount_Pct]]*tbl_Raw_Data[[#This Row],[Gross_Amount]]/100</f>
        <v>0</v>
      </c>
      <c r="W2353" s="6">
        <f>tbl_Raw_Data[[#This Row],[Gross_Amount]]-tbl_Raw_Data[[#This Row],[Discount_Amount]]</f>
        <v>67.69</v>
      </c>
      <c r="X2353" s="6">
        <f>tbl_Raw_Data[[#This Row],[Net_Amount_Before_Tax]]*tbl_Raw_Data[[#This Row],[Tax_Pct]]/100</f>
        <v>8.1227999999999998</v>
      </c>
      <c r="Y2353" s="6">
        <f>tbl_Raw_Data[[#This Row],[Net_Amount_Before_Tax]]+tbl_Raw_Data[[#This Row],[Tax_Amount]]</f>
        <v>75.812799999999996</v>
      </c>
      <c r="Z2353" s="6">
        <f t="shared" si="184"/>
        <v>3</v>
      </c>
    </row>
    <row r="2354" spans="1:26" x14ac:dyDescent="0.3">
      <c r="A2354" s="23" t="s">
        <v>3847</v>
      </c>
      <c r="B2354" s="34">
        <v>45345</v>
      </c>
      <c r="C2354" s="23" t="s">
        <v>2430</v>
      </c>
      <c r="D2354" s="23" t="s">
        <v>72</v>
      </c>
      <c r="E2354" s="23" t="s">
        <v>73</v>
      </c>
      <c r="F2354" s="23">
        <v>302033</v>
      </c>
      <c r="G2354" s="23" t="s">
        <v>167</v>
      </c>
      <c r="H2354" s="23" t="s">
        <v>168</v>
      </c>
      <c r="I2354" s="23" t="s">
        <v>113</v>
      </c>
      <c r="J2354" s="23" t="s">
        <v>42</v>
      </c>
      <c r="K2354" s="23" t="s">
        <v>24</v>
      </c>
      <c r="L2354" s="23">
        <v>1</v>
      </c>
      <c r="M2354" s="23">
        <v>169.85</v>
      </c>
      <c r="N2354" s="23">
        <v>0</v>
      </c>
      <c r="O2354" s="23">
        <v>18</v>
      </c>
      <c r="P2354" s="23" t="s">
        <v>33</v>
      </c>
      <c r="Q2354" s="23" t="s">
        <v>34</v>
      </c>
      <c r="R2354" s="23">
        <f t="shared" si="180"/>
        <v>1</v>
      </c>
      <c r="S2354" s="23" t="str">
        <f t="shared" si="181"/>
        <v>ORD102353_20240223_CUST02861_MED026</v>
      </c>
      <c r="T2354" s="23">
        <f t="shared" si="182"/>
        <v>1</v>
      </c>
      <c r="U2354" s="6">
        <f t="shared" si="183"/>
        <v>169.85</v>
      </c>
      <c r="V2354" s="6">
        <f>tbl_Raw_Data[[#This Row],[Discount_Pct]]*tbl_Raw_Data[[#This Row],[Gross_Amount]]/100</f>
        <v>0</v>
      </c>
      <c r="W2354" s="6">
        <f>tbl_Raw_Data[[#This Row],[Gross_Amount]]-tbl_Raw_Data[[#This Row],[Discount_Amount]]</f>
        <v>169.85</v>
      </c>
      <c r="X2354" s="6">
        <f>tbl_Raw_Data[[#This Row],[Net_Amount_Before_Tax]]*tbl_Raw_Data[[#This Row],[Tax_Pct]]/100</f>
        <v>30.572999999999997</v>
      </c>
      <c r="Y2354" s="6">
        <f>tbl_Raw_Data[[#This Row],[Net_Amount_Before_Tax]]+tbl_Raw_Data[[#This Row],[Tax_Amount]]</f>
        <v>200.423</v>
      </c>
      <c r="Z2354" s="6">
        <f t="shared" si="184"/>
        <v>4</v>
      </c>
    </row>
    <row r="2355" spans="1:26" x14ac:dyDescent="0.3">
      <c r="A2355" s="23" t="s">
        <v>3847</v>
      </c>
      <c r="B2355" s="34">
        <v>45503</v>
      </c>
      <c r="C2355" s="23" t="s">
        <v>487</v>
      </c>
      <c r="D2355" s="23" t="s">
        <v>159</v>
      </c>
      <c r="E2355" s="23" t="s">
        <v>47</v>
      </c>
      <c r="F2355" s="23">
        <v>400093</v>
      </c>
      <c r="G2355" s="23" t="s">
        <v>196</v>
      </c>
      <c r="H2355" s="23" t="s">
        <v>197</v>
      </c>
      <c r="I2355" s="23" t="s">
        <v>32</v>
      </c>
      <c r="J2355" s="23" t="s">
        <v>42</v>
      </c>
      <c r="K2355" s="23" t="s">
        <v>24</v>
      </c>
      <c r="L2355" s="23">
        <v>1</v>
      </c>
      <c r="M2355" s="23">
        <v>22.44</v>
      </c>
      <c r="N2355" s="23">
        <v>0</v>
      </c>
      <c r="O2355" s="23">
        <v>12</v>
      </c>
      <c r="P2355" s="23" t="s">
        <v>33</v>
      </c>
      <c r="Q2355" s="23" t="s">
        <v>34</v>
      </c>
      <c r="R2355" s="23">
        <f t="shared" si="180"/>
        <v>1</v>
      </c>
      <c r="S2355" s="23" t="str">
        <f t="shared" si="181"/>
        <v>ORD102353_20240730_CUST02386_MED011</v>
      </c>
      <c r="T2355" s="23">
        <f t="shared" si="182"/>
        <v>1</v>
      </c>
      <c r="U2355" s="6">
        <f t="shared" si="183"/>
        <v>22.44</v>
      </c>
      <c r="V2355" s="6">
        <f>tbl_Raw_Data[[#This Row],[Discount_Pct]]*tbl_Raw_Data[[#This Row],[Gross_Amount]]/100</f>
        <v>0</v>
      </c>
      <c r="W2355" s="6">
        <f>tbl_Raw_Data[[#This Row],[Gross_Amount]]-tbl_Raw_Data[[#This Row],[Discount_Amount]]</f>
        <v>22.44</v>
      </c>
      <c r="X2355" s="6">
        <f>tbl_Raw_Data[[#This Row],[Net_Amount_Before_Tax]]*tbl_Raw_Data[[#This Row],[Tax_Pct]]/100</f>
        <v>2.6928000000000001</v>
      </c>
      <c r="Y2355" s="6">
        <f>tbl_Raw_Data[[#This Row],[Net_Amount_Before_Tax]]+tbl_Raw_Data[[#This Row],[Tax_Amount]]</f>
        <v>25.132800000000003</v>
      </c>
      <c r="Z2355" s="6">
        <f t="shared" si="184"/>
        <v>2</v>
      </c>
    </row>
    <row r="2356" spans="1:26" x14ac:dyDescent="0.3">
      <c r="A2356" s="23" t="s">
        <v>3848</v>
      </c>
      <c r="B2356" s="34">
        <v>45307</v>
      </c>
      <c r="C2356" s="23" t="s">
        <v>3849</v>
      </c>
      <c r="D2356" s="23" t="s">
        <v>183</v>
      </c>
      <c r="E2356" s="23" t="s">
        <v>184</v>
      </c>
      <c r="F2356" s="23">
        <v>122016</v>
      </c>
      <c r="G2356" s="23" t="s">
        <v>124</v>
      </c>
      <c r="H2356" s="23" t="s">
        <v>125</v>
      </c>
      <c r="I2356" s="23" t="s">
        <v>104</v>
      </c>
      <c r="J2356" s="23" t="s">
        <v>114</v>
      </c>
      <c r="K2356" s="23" t="s">
        <v>24</v>
      </c>
      <c r="L2356" s="23">
        <v>1</v>
      </c>
      <c r="M2356" s="23">
        <v>115.36</v>
      </c>
      <c r="N2356" s="23">
        <v>0</v>
      </c>
      <c r="O2356" s="23">
        <v>18</v>
      </c>
      <c r="P2356" s="23" t="s">
        <v>58</v>
      </c>
      <c r="Q2356" s="23" t="s">
        <v>44</v>
      </c>
      <c r="R2356" s="23">
        <f t="shared" si="180"/>
        <v>1</v>
      </c>
      <c r="S2356" s="23" t="str">
        <f t="shared" si="181"/>
        <v>ORD102355_20240116_CUST01991_MED018</v>
      </c>
      <c r="T2356" s="23">
        <f t="shared" si="182"/>
        <v>1</v>
      </c>
      <c r="U2356" s="6">
        <f t="shared" si="183"/>
        <v>115.36</v>
      </c>
      <c r="V2356" s="6">
        <f>tbl_Raw_Data[[#This Row],[Discount_Pct]]*tbl_Raw_Data[[#This Row],[Gross_Amount]]/100</f>
        <v>0</v>
      </c>
      <c r="W2356" s="6">
        <f>tbl_Raw_Data[[#This Row],[Gross_Amount]]-tbl_Raw_Data[[#This Row],[Discount_Amount]]</f>
        <v>115.36</v>
      </c>
      <c r="X2356" s="6">
        <f>tbl_Raw_Data[[#This Row],[Net_Amount_Before_Tax]]*tbl_Raw_Data[[#This Row],[Tax_Pct]]/100</f>
        <v>20.764800000000001</v>
      </c>
      <c r="Y2356" s="6">
        <f>tbl_Raw_Data[[#This Row],[Net_Amount_Before_Tax]]+tbl_Raw_Data[[#This Row],[Tax_Amount]]</f>
        <v>136.12479999999999</v>
      </c>
      <c r="Z2356" s="6">
        <f t="shared" si="184"/>
        <v>0</v>
      </c>
    </row>
    <row r="2357" spans="1:26" x14ac:dyDescent="0.3">
      <c r="A2357" s="23" t="s">
        <v>3850</v>
      </c>
      <c r="B2357" s="34">
        <v>45423</v>
      </c>
      <c r="C2357" s="23" t="s">
        <v>249</v>
      </c>
      <c r="D2357" s="23" t="s">
        <v>183</v>
      </c>
      <c r="E2357" s="23" t="s">
        <v>184</v>
      </c>
      <c r="F2357" s="23">
        <v>122002</v>
      </c>
      <c r="G2357" s="23" t="s">
        <v>224</v>
      </c>
      <c r="H2357" s="23" t="s">
        <v>225</v>
      </c>
      <c r="I2357" s="23" t="s">
        <v>147</v>
      </c>
      <c r="J2357" s="23" t="s">
        <v>23</v>
      </c>
      <c r="K2357" s="23" t="s">
        <v>24</v>
      </c>
      <c r="L2357" s="23">
        <v>3</v>
      </c>
      <c r="M2357" s="23">
        <v>47.51</v>
      </c>
      <c r="N2357" s="23">
        <v>5</v>
      </c>
      <c r="O2357" s="23">
        <v>5</v>
      </c>
      <c r="P2357" s="23" t="s">
        <v>33</v>
      </c>
      <c r="Q2357" s="23" t="s">
        <v>34</v>
      </c>
      <c r="R2357" s="23">
        <f t="shared" si="180"/>
        <v>1</v>
      </c>
      <c r="S2357" s="23" t="str">
        <f t="shared" si="181"/>
        <v>ORD102356_20240511_CUST01355_MED015</v>
      </c>
      <c r="T2357" s="23">
        <f t="shared" si="182"/>
        <v>1</v>
      </c>
      <c r="U2357" s="6">
        <f t="shared" si="183"/>
        <v>142.53</v>
      </c>
      <c r="V2357" s="6">
        <f>tbl_Raw_Data[[#This Row],[Discount_Pct]]*tbl_Raw_Data[[#This Row],[Gross_Amount]]/100</f>
        <v>7.1265000000000001</v>
      </c>
      <c r="W2357" s="6">
        <f>tbl_Raw_Data[[#This Row],[Gross_Amount]]-tbl_Raw_Data[[#This Row],[Discount_Amount]]</f>
        <v>135.40350000000001</v>
      </c>
      <c r="X2357" s="6">
        <f>tbl_Raw_Data[[#This Row],[Net_Amount_Before_Tax]]*tbl_Raw_Data[[#This Row],[Tax_Pct]]/100</f>
        <v>6.7701750000000001</v>
      </c>
      <c r="Y2357" s="6">
        <f>tbl_Raw_Data[[#This Row],[Net_Amount_Before_Tax]]+tbl_Raw_Data[[#This Row],[Tax_Amount]]</f>
        <v>142.173675</v>
      </c>
      <c r="Z2357" s="6">
        <f t="shared" si="184"/>
        <v>2</v>
      </c>
    </row>
    <row r="2358" spans="1:26" x14ac:dyDescent="0.3">
      <c r="A2358" s="23" t="s">
        <v>3851</v>
      </c>
      <c r="B2358" s="34">
        <v>45365</v>
      </c>
      <c r="C2358" s="23" t="s">
        <v>3852</v>
      </c>
      <c r="D2358" s="23" t="s">
        <v>87</v>
      </c>
      <c r="E2358" s="23" t="s">
        <v>88</v>
      </c>
      <c r="F2358" s="23">
        <v>600018</v>
      </c>
      <c r="G2358" s="23" t="s">
        <v>154</v>
      </c>
      <c r="H2358" s="23" t="s">
        <v>155</v>
      </c>
      <c r="I2358" s="23" t="s">
        <v>134</v>
      </c>
      <c r="J2358" s="23" t="s">
        <v>156</v>
      </c>
      <c r="K2358" s="23" t="s">
        <v>57</v>
      </c>
      <c r="L2358" s="23">
        <v>2</v>
      </c>
      <c r="M2358" s="23">
        <v>41.98</v>
      </c>
      <c r="N2358" s="23">
        <v>5</v>
      </c>
      <c r="O2358" s="23">
        <v>5</v>
      </c>
      <c r="P2358" s="23" t="s">
        <v>43</v>
      </c>
      <c r="Q2358" s="23" t="s">
        <v>34</v>
      </c>
      <c r="R2358" s="23">
        <f t="shared" si="180"/>
        <v>1</v>
      </c>
      <c r="S2358" s="23" t="str">
        <f t="shared" si="181"/>
        <v>ORD102357_20240314_CUST01525_MED006</v>
      </c>
      <c r="T2358" s="23">
        <f t="shared" si="182"/>
        <v>1</v>
      </c>
      <c r="U2358" s="6">
        <f t="shared" si="183"/>
        <v>83.96</v>
      </c>
      <c r="V2358" s="6">
        <f>tbl_Raw_Data[[#This Row],[Discount_Pct]]*tbl_Raw_Data[[#This Row],[Gross_Amount]]/100</f>
        <v>4.1979999999999995</v>
      </c>
      <c r="W2358" s="6">
        <f>tbl_Raw_Data[[#This Row],[Gross_Amount]]-tbl_Raw_Data[[#This Row],[Discount_Amount]]</f>
        <v>79.762</v>
      </c>
      <c r="X2358" s="6">
        <f>tbl_Raw_Data[[#This Row],[Net_Amount_Before_Tax]]*tbl_Raw_Data[[#This Row],[Tax_Pct]]/100</f>
        <v>3.9881000000000002</v>
      </c>
      <c r="Y2358" s="6">
        <f>tbl_Raw_Data[[#This Row],[Net_Amount_Before_Tax]]+tbl_Raw_Data[[#This Row],[Tax_Amount]]</f>
        <v>83.750100000000003</v>
      </c>
      <c r="Z2358" s="6">
        <f t="shared" si="184"/>
        <v>1</v>
      </c>
    </row>
    <row r="2359" spans="1:26" x14ac:dyDescent="0.3">
      <c r="A2359" s="23" t="s">
        <v>3853</v>
      </c>
      <c r="B2359" s="34">
        <v>45806</v>
      </c>
      <c r="C2359" s="23" t="s">
        <v>3854</v>
      </c>
      <c r="D2359" s="23" t="s">
        <v>37</v>
      </c>
      <c r="E2359" s="23" t="s">
        <v>38</v>
      </c>
      <c r="F2359" s="23">
        <v>452001</v>
      </c>
      <c r="G2359" s="23" t="s">
        <v>196</v>
      </c>
      <c r="H2359" s="23" t="s">
        <v>197</v>
      </c>
      <c r="I2359" s="23" t="s">
        <v>32</v>
      </c>
      <c r="J2359" s="23" t="s">
        <v>42</v>
      </c>
      <c r="K2359" s="23" t="s">
        <v>24</v>
      </c>
      <c r="L2359" s="23">
        <v>5</v>
      </c>
      <c r="M2359" s="23">
        <v>26.67</v>
      </c>
      <c r="N2359" s="23">
        <v>5</v>
      </c>
      <c r="O2359" s="23">
        <v>18</v>
      </c>
      <c r="P2359" s="23" t="s">
        <v>58</v>
      </c>
      <c r="Q2359" s="23" t="s">
        <v>44</v>
      </c>
      <c r="R2359" s="23">
        <f t="shared" si="180"/>
        <v>1</v>
      </c>
      <c r="S2359" s="23" t="str">
        <f t="shared" si="181"/>
        <v>ORD102358_20250529_CUST01769_MED011</v>
      </c>
      <c r="T2359" s="23">
        <f t="shared" si="182"/>
        <v>1</v>
      </c>
      <c r="U2359" s="6">
        <f t="shared" si="183"/>
        <v>133.35000000000002</v>
      </c>
      <c r="V2359" s="6">
        <f>tbl_Raw_Data[[#This Row],[Discount_Pct]]*tbl_Raw_Data[[#This Row],[Gross_Amount]]/100</f>
        <v>6.6675000000000013</v>
      </c>
      <c r="W2359" s="6">
        <f>tbl_Raw_Data[[#This Row],[Gross_Amount]]-tbl_Raw_Data[[#This Row],[Discount_Amount]]</f>
        <v>126.68250000000002</v>
      </c>
      <c r="X2359" s="6">
        <f>tbl_Raw_Data[[#This Row],[Net_Amount_Before_Tax]]*tbl_Raw_Data[[#This Row],[Tax_Pct]]/100</f>
        <v>22.802850000000003</v>
      </c>
      <c r="Y2359" s="6">
        <f>tbl_Raw_Data[[#This Row],[Net_Amount_Before_Tax]]+tbl_Raw_Data[[#This Row],[Tax_Amount]]</f>
        <v>149.48535000000001</v>
      </c>
      <c r="Z2359" s="6">
        <f t="shared" si="184"/>
        <v>0</v>
      </c>
    </row>
    <row r="2360" spans="1:26" x14ac:dyDescent="0.3">
      <c r="A2360" s="23" t="s">
        <v>3855</v>
      </c>
      <c r="B2360" s="34">
        <v>45433</v>
      </c>
      <c r="C2360" s="23" t="s">
        <v>3856</v>
      </c>
      <c r="D2360" s="23" t="s">
        <v>87</v>
      </c>
      <c r="E2360" s="23" t="s">
        <v>88</v>
      </c>
      <c r="F2360" s="23">
        <v>600096</v>
      </c>
      <c r="G2360" s="23" t="s">
        <v>20</v>
      </c>
      <c r="H2360" s="23" t="s">
        <v>21</v>
      </c>
      <c r="I2360" s="23" t="s">
        <v>22</v>
      </c>
      <c r="J2360" s="23" t="s">
        <v>23</v>
      </c>
      <c r="K2360" s="23" t="s">
        <v>24</v>
      </c>
      <c r="L2360" s="23">
        <v>1</v>
      </c>
      <c r="M2360" s="23">
        <v>129.34</v>
      </c>
      <c r="N2360" s="23">
        <v>0</v>
      </c>
      <c r="O2360" s="23">
        <v>12</v>
      </c>
      <c r="P2360" s="23" t="s">
        <v>33</v>
      </c>
      <c r="Q2360" s="23" t="s">
        <v>34</v>
      </c>
      <c r="R2360" s="23">
        <f t="shared" si="180"/>
        <v>1</v>
      </c>
      <c r="S2360" s="23" t="str">
        <f t="shared" si="181"/>
        <v>ORD102359_20240521_CUST00689_MED024</v>
      </c>
      <c r="T2360" s="23">
        <f t="shared" si="182"/>
        <v>1</v>
      </c>
      <c r="U2360" s="6">
        <f t="shared" si="183"/>
        <v>129.34</v>
      </c>
      <c r="V2360" s="6">
        <f>tbl_Raw_Data[[#This Row],[Discount_Pct]]*tbl_Raw_Data[[#This Row],[Gross_Amount]]/100</f>
        <v>0</v>
      </c>
      <c r="W2360" s="6">
        <f>tbl_Raw_Data[[#This Row],[Gross_Amount]]-tbl_Raw_Data[[#This Row],[Discount_Amount]]</f>
        <v>129.34</v>
      </c>
      <c r="X2360" s="6">
        <f>tbl_Raw_Data[[#This Row],[Net_Amount_Before_Tax]]*tbl_Raw_Data[[#This Row],[Tax_Pct]]/100</f>
        <v>15.520799999999999</v>
      </c>
      <c r="Y2360" s="6">
        <f>tbl_Raw_Data[[#This Row],[Net_Amount_Before_Tax]]+tbl_Raw_Data[[#This Row],[Tax_Amount]]</f>
        <v>144.86080000000001</v>
      </c>
      <c r="Z2360" s="6">
        <f t="shared" si="184"/>
        <v>4</v>
      </c>
    </row>
    <row r="2361" spans="1:26" x14ac:dyDescent="0.3">
      <c r="A2361" s="23" t="s">
        <v>3855</v>
      </c>
      <c r="B2361" s="34">
        <v>45369</v>
      </c>
      <c r="C2361" s="23" t="s">
        <v>3857</v>
      </c>
      <c r="D2361" s="23" t="s">
        <v>46</v>
      </c>
      <c r="E2361" s="23" t="s">
        <v>47</v>
      </c>
      <c r="F2361" s="23">
        <v>411045</v>
      </c>
      <c r="G2361" s="23" t="s">
        <v>20</v>
      </c>
      <c r="H2361" s="23" t="s">
        <v>21</v>
      </c>
      <c r="I2361" s="23" t="s">
        <v>22</v>
      </c>
      <c r="J2361" s="23" t="s">
        <v>23</v>
      </c>
      <c r="K2361" s="23" t="s">
        <v>24</v>
      </c>
      <c r="L2361" s="23">
        <v>2</v>
      </c>
      <c r="M2361" s="23">
        <v>123.96</v>
      </c>
      <c r="N2361" s="23">
        <v>0</v>
      </c>
      <c r="O2361" s="23">
        <v>12</v>
      </c>
      <c r="P2361" s="23" t="s">
        <v>43</v>
      </c>
      <c r="Q2361" s="23" t="s">
        <v>34</v>
      </c>
      <c r="R2361" s="23">
        <f t="shared" si="180"/>
        <v>1</v>
      </c>
      <c r="S2361" s="23" t="str">
        <f t="shared" si="181"/>
        <v>ORD102359_20240318_CUST01049_MED024</v>
      </c>
      <c r="T2361" s="23">
        <f t="shared" si="182"/>
        <v>1</v>
      </c>
      <c r="U2361" s="6">
        <f t="shared" si="183"/>
        <v>247.92</v>
      </c>
      <c r="V2361" s="6">
        <f>tbl_Raw_Data[[#This Row],[Discount_Pct]]*tbl_Raw_Data[[#This Row],[Gross_Amount]]/100</f>
        <v>0</v>
      </c>
      <c r="W2361" s="6">
        <f>tbl_Raw_Data[[#This Row],[Gross_Amount]]-tbl_Raw_Data[[#This Row],[Discount_Amount]]</f>
        <v>247.92</v>
      </c>
      <c r="X2361" s="6">
        <f>tbl_Raw_Data[[#This Row],[Net_Amount_Before_Tax]]*tbl_Raw_Data[[#This Row],[Tax_Pct]]/100</f>
        <v>29.750399999999999</v>
      </c>
      <c r="Y2361" s="6">
        <f>tbl_Raw_Data[[#This Row],[Net_Amount_Before_Tax]]+tbl_Raw_Data[[#This Row],[Tax_Amount]]</f>
        <v>277.67039999999997</v>
      </c>
      <c r="Z2361" s="6">
        <f t="shared" si="184"/>
        <v>2</v>
      </c>
    </row>
    <row r="2362" spans="1:26" x14ac:dyDescent="0.3">
      <c r="A2362" s="23" t="s">
        <v>3858</v>
      </c>
      <c r="B2362" s="34">
        <v>45823</v>
      </c>
      <c r="C2362" s="23" t="s">
        <v>3067</v>
      </c>
      <c r="D2362" s="23" t="s">
        <v>92</v>
      </c>
      <c r="E2362" s="23" t="s">
        <v>93</v>
      </c>
      <c r="F2362" s="23">
        <v>560034</v>
      </c>
      <c r="G2362" s="23" t="s">
        <v>107</v>
      </c>
      <c r="H2362" s="23" t="s">
        <v>108</v>
      </c>
      <c r="I2362" s="23" t="s">
        <v>63</v>
      </c>
      <c r="J2362" s="23" t="s">
        <v>42</v>
      </c>
      <c r="K2362" s="23" t="s">
        <v>57</v>
      </c>
      <c r="L2362" s="23">
        <v>3</v>
      </c>
      <c r="M2362" s="23">
        <v>90.73</v>
      </c>
      <c r="N2362" s="23">
        <v>0</v>
      </c>
      <c r="O2362" s="23">
        <v>5</v>
      </c>
      <c r="P2362" s="23" t="s">
        <v>89</v>
      </c>
      <c r="Q2362" s="23" t="s">
        <v>34</v>
      </c>
      <c r="R2362" s="23">
        <f t="shared" si="180"/>
        <v>1</v>
      </c>
      <c r="S2362" s="23" t="str">
        <f t="shared" si="181"/>
        <v>ORD102361_20250615_CUST00577_MED005</v>
      </c>
      <c r="T2362" s="23">
        <f t="shared" si="182"/>
        <v>1</v>
      </c>
      <c r="U2362" s="6">
        <f t="shared" si="183"/>
        <v>272.19</v>
      </c>
      <c r="V2362" s="6">
        <f>tbl_Raw_Data[[#This Row],[Discount_Pct]]*tbl_Raw_Data[[#This Row],[Gross_Amount]]/100</f>
        <v>0</v>
      </c>
      <c r="W2362" s="6">
        <f>tbl_Raw_Data[[#This Row],[Gross_Amount]]-tbl_Raw_Data[[#This Row],[Discount_Amount]]</f>
        <v>272.19</v>
      </c>
      <c r="X2362" s="6">
        <f>tbl_Raw_Data[[#This Row],[Net_Amount_Before_Tax]]*tbl_Raw_Data[[#This Row],[Tax_Pct]]/100</f>
        <v>13.609500000000001</v>
      </c>
      <c r="Y2362" s="6">
        <f>tbl_Raw_Data[[#This Row],[Net_Amount_Before_Tax]]+tbl_Raw_Data[[#This Row],[Tax_Amount]]</f>
        <v>285.79950000000002</v>
      </c>
      <c r="Z2362" s="6">
        <f t="shared" si="184"/>
        <v>3</v>
      </c>
    </row>
    <row r="2363" spans="1:26" x14ac:dyDescent="0.3">
      <c r="A2363" s="23" t="s">
        <v>3859</v>
      </c>
      <c r="B2363" s="34">
        <v>45472</v>
      </c>
      <c r="C2363" s="23" t="s">
        <v>3860</v>
      </c>
      <c r="D2363" s="23" t="s">
        <v>46</v>
      </c>
      <c r="E2363" s="23" t="s">
        <v>47</v>
      </c>
      <c r="F2363" s="23">
        <v>411057</v>
      </c>
      <c r="G2363" s="23" t="s">
        <v>138</v>
      </c>
      <c r="H2363" s="23" t="s">
        <v>139</v>
      </c>
      <c r="I2363" s="23" t="s">
        <v>50</v>
      </c>
      <c r="J2363" s="23" t="s">
        <v>140</v>
      </c>
      <c r="K2363" s="23" t="s">
        <v>24</v>
      </c>
      <c r="L2363" s="23">
        <v>1</v>
      </c>
      <c r="M2363" s="23">
        <v>141.99</v>
      </c>
      <c r="N2363" s="23">
        <v>15</v>
      </c>
      <c r="O2363" s="23">
        <v>18</v>
      </c>
      <c r="P2363" s="23" t="s">
        <v>25</v>
      </c>
      <c r="Q2363" s="23" t="s">
        <v>34</v>
      </c>
      <c r="R2363" s="23">
        <f t="shared" si="180"/>
        <v>1</v>
      </c>
      <c r="S2363" s="23" t="str">
        <f t="shared" si="181"/>
        <v>ORD102362_20240629_CUST00194_MED013</v>
      </c>
      <c r="T2363" s="23">
        <f t="shared" si="182"/>
        <v>1</v>
      </c>
      <c r="U2363" s="6">
        <f t="shared" si="183"/>
        <v>141.99</v>
      </c>
      <c r="V2363" s="6">
        <f>tbl_Raw_Data[[#This Row],[Discount_Pct]]*tbl_Raw_Data[[#This Row],[Gross_Amount]]/100</f>
        <v>21.298500000000004</v>
      </c>
      <c r="W2363" s="6">
        <f>tbl_Raw_Data[[#This Row],[Gross_Amount]]-tbl_Raw_Data[[#This Row],[Discount_Amount]]</f>
        <v>120.6915</v>
      </c>
      <c r="X2363" s="6">
        <f>tbl_Raw_Data[[#This Row],[Net_Amount_Before_Tax]]*tbl_Raw_Data[[#This Row],[Tax_Pct]]/100</f>
        <v>21.72447</v>
      </c>
      <c r="Y2363" s="6">
        <f>tbl_Raw_Data[[#This Row],[Net_Amount_Before_Tax]]+tbl_Raw_Data[[#This Row],[Tax_Amount]]</f>
        <v>142.41597000000002</v>
      </c>
      <c r="Z2363" s="6">
        <f t="shared" si="184"/>
        <v>1</v>
      </c>
    </row>
    <row r="2364" spans="1:26" x14ac:dyDescent="0.3">
      <c r="A2364" s="23" t="s">
        <v>3859</v>
      </c>
      <c r="B2364" s="34">
        <v>45504</v>
      </c>
      <c r="C2364" s="23" t="s">
        <v>3857</v>
      </c>
      <c r="D2364" s="23" t="s">
        <v>72</v>
      </c>
      <c r="E2364" s="23" t="s">
        <v>73</v>
      </c>
      <c r="F2364" s="23">
        <v>302017</v>
      </c>
      <c r="G2364" s="23" t="s">
        <v>119</v>
      </c>
      <c r="H2364" s="23" t="s">
        <v>120</v>
      </c>
      <c r="I2364" s="23" t="s">
        <v>32</v>
      </c>
      <c r="J2364" s="23" t="s">
        <v>64</v>
      </c>
      <c r="K2364" s="23" t="s">
        <v>57</v>
      </c>
      <c r="L2364" s="23">
        <v>1</v>
      </c>
      <c r="M2364" s="23">
        <v>72.48</v>
      </c>
      <c r="N2364" s="23">
        <v>0</v>
      </c>
      <c r="O2364" s="23">
        <v>18</v>
      </c>
      <c r="P2364" s="23" t="s">
        <v>65</v>
      </c>
      <c r="Q2364" s="23" t="s">
        <v>34</v>
      </c>
      <c r="R2364" s="23">
        <f t="shared" si="180"/>
        <v>1</v>
      </c>
      <c r="S2364" s="23" t="str">
        <f t="shared" si="181"/>
        <v>ORD102362_20240731_CUST01049_MED010</v>
      </c>
      <c r="T2364" s="23">
        <f t="shared" si="182"/>
        <v>1</v>
      </c>
      <c r="U2364" s="6">
        <f t="shared" si="183"/>
        <v>72.48</v>
      </c>
      <c r="V2364" s="6">
        <f>tbl_Raw_Data[[#This Row],[Discount_Pct]]*tbl_Raw_Data[[#This Row],[Gross_Amount]]/100</f>
        <v>0</v>
      </c>
      <c r="W2364" s="6">
        <f>tbl_Raw_Data[[#This Row],[Gross_Amount]]-tbl_Raw_Data[[#This Row],[Discount_Amount]]</f>
        <v>72.48</v>
      </c>
      <c r="X2364" s="6">
        <f>tbl_Raw_Data[[#This Row],[Net_Amount_Before_Tax]]*tbl_Raw_Data[[#This Row],[Tax_Pct]]/100</f>
        <v>13.0464</v>
      </c>
      <c r="Y2364" s="6">
        <f>tbl_Raw_Data[[#This Row],[Net_Amount_Before_Tax]]+tbl_Raw_Data[[#This Row],[Tax_Amount]]</f>
        <v>85.52640000000001</v>
      </c>
      <c r="Z2364" s="6">
        <f t="shared" si="184"/>
        <v>2</v>
      </c>
    </row>
    <row r="2365" spans="1:26" x14ac:dyDescent="0.3">
      <c r="A2365" s="23" t="s">
        <v>3861</v>
      </c>
      <c r="B2365" s="34">
        <v>45411</v>
      </c>
      <c r="C2365" s="23" t="s">
        <v>3862</v>
      </c>
      <c r="D2365" s="23" t="s">
        <v>28</v>
      </c>
      <c r="E2365" s="23" t="s">
        <v>29</v>
      </c>
      <c r="F2365" s="23">
        <v>500081</v>
      </c>
      <c r="G2365" s="23" t="s">
        <v>154</v>
      </c>
      <c r="H2365" s="23" t="s">
        <v>155</v>
      </c>
      <c r="I2365" s="23" t="s">
        <v>134</v>
      </c>
      <c r="J2365" s="23" t="s">
        <v>156</v>
      </c>
      <c r="K2365" s="23" t="s">
        <v>57</v>
      </c>
      <c r="L2365" s="23">
        <v>1</v>
      </c>
      <c r="M2365" s="23">
        <v>46.86</v>
      </c>
      <c r="N2365" s="23">
        <v>5</v>
      </c>
      <c r="O2365" s="23">
        <v>12</v>
      </c>
      <c r="P2365" s="23" t="s">
        <v>65</v>
      </c>
      <c r="Q2365" s="23" t="s">
        <v>34</v>
      </c>
      <c r="R2365" s="23">
        <f t="shared" si="180"/>
        <v>1</v>
      </c>
      <c r="S2365" s="23" t="str">
        <f t="shared" si="181"/>
        <v>ORD102364_20240429_CUST03263_MED006</v>
      </c>
      <c r="T2365" s="23">
        <f t="shared" si="182"/>
        <v>1</v>
      </c>
      <c r="U2365" s="6">
        <f t="shared" si="183"/>
        <v>46.86</v>
      </c>
      <c r="V2365" s="6">
        <f>tbl_Raw_Data[[#This Row],[Discount_Pct]]*tbl_Raw_Data[[#This Row],[Gross_Amount]]/100</f>
        <v>2.343</v>
      </c>
      <c r="W2365" s="6">
        <f>tbl_Raw_Data[[#This Row],[Gross_Amount]]-tbl_Raw_Data[[#This Row],[Discount_Amount]]</f>
        <v>44.516999999999996</v>
      </c>
      <c r="X2365" s="6">
        <f>tbl_Raw_Data[[#This Row],[Net_Amount_Before_Tax]]*tbl_Raw_Data[[#This Row],[Tax_Pct]]/100</f>
        <v>5.3420399999999999</v>
      </c>
      <c r="Y2365" s="6">
        <f>tbl_Raw_Data[[#This Row],[Net_Amount_Before_Tax]]+tbl_Raw_Data[[#This Row],[Tax_Amount]]</f>
        <v>49.859039999999993</v>
      </c>
      <c r="Z2365" s="6">
        <f t="shared" si="184"/>
        <v>3</v>
      </c>
    </row>
    <row r="2366" spans="1:26" x14ac:dyDescent="0.3">
      <c r="A2366" s="23" t="s">
        <v>3863</v>
      </c>
      <c r="B2366" s="34">
        <v>45482</v>
      </c>
      <c r="C2366" s="23" t="s">
        <v>3864</v>
      </c>
      <c r="D2366" s="23" t="s">
        <v>130</v>
      </c>
      <c r="E2366" s="23" t="s">
        <v>131</v>
      </c>
      <c r="F2366" s="23">
        <v>700019</v>
      </c>
      <c r="G2366" s="23" t="s">
        <v>119</v>
      </c>
      <c r="H2366" s="23" t="s">
        <v>120</v>
      </c>
      <c r="I2366" s="23" t="s">
        <v>32</v>
      </c>
      <c r="J2366" s="23" t="s">
        <v>64</v>
      </c>
      <c r="K2366" s="23" t="s">
        <v>57</v>
      </c>
      <c r="L2366" s="23">
        <v>3</v>
      </c>
      <c r="M2366" s="23">
        <v>67.23</v>
      </c>
      <c r="N2366" s="23">
        <v>5</v>
      </c>
      <c r="O2366" s="23">
        <v>5</v>
      </c>
      <c r="P2366" s="23" t="s">
        <v>65</v>
      </c>
      <c r="Q2366" s="23" t="s">
        <v>26</v>
      </c>
      <c r="R2366" s="23">
        <f t="shared" si="180"/>
        <v>1</v>
      </c>
      <c r="S2366" s="23" t="str">
        <f t="shared" si="181"/>
        <v>ORD102365_20240709_CUST02051_MED010</v>
      </c>
      <c r="T2366" s="23">
        <f t="shared" si="182"/>
        <v>1</v>
      </c>
      <c r="U2366" s="6">
        <f t="shared" si="183"/>
        <v>201.69</v>
      </c>
      <c r="V2366" s="6">
        <f>tbl_Raw_Data[[#This Row],[Discount_Pct]]*tbl_Raw_Data[[#This Row],[Gross_Amount]]/100</f>
        <v>10.0845</v>
      </c>
      <c r="W2366" s="6">
        <f>tbl_Raw_Data[[#This Row],[Gross_Amount]]-tbl_Raw_Data[[#This Row],[Discount_Amount]]</f>
        <v>191.60550000000001</v>
      </c>
      <c r="X2366" s="6">
        <f>tbl_Raw_Data[[#This Row],[Net_Amount_Before_Tax]]*tbl_Raw_Data[[#This Row],[Tax_Pct]]/100</f>
        <v>9.5802750000000003</v>
      </c>
      <c r="Y2366" s="6">
        <f>tbl_Raw_Data[[#This Row],[Net_Amount_Before_Tax]]+tbl_Raw_Data[[#This Row],[Tax_Amount]]</f>
        <v>201.18577500000001</v>
      </c>
      <c r="Z2366" s="6">
        <f t="shared" si="184"/>
        <v>1</v>
      </c>
    </row>
    <row r="2367" spans="1:26" x14ac:dyDescent="0.3">
      <c r="A2367" s="23" t="s">
        <v>3865</v>
      </c>
      <c r="B2367" s="34">
        <v>45566</v>
      </c>
      <c r="C2367" s="23" t="s">
        <v>1943</v>
      </c>
      <c r="D2367" s="23" t="s">
        <v>100</v>
      </c>
      <c r="E2367" s="23" t="s">
        <v>101</v>
      </c>
      <c r="F2367" s="23">
        <v>201305</v>
      </c>
      <c r="G2367" s="23" t="s">
        <v>192</v>
      </c>
      <c r="H2367" s="23" t="s">
        <v>193</v>
      </c>
      <c r="I2367" s="23" t="s">
        <v>41</v>
      </c>
      <c r="J2367" s="23" t="s">
        <v>194</v>
      </c>
      <c r="K2367" s="23" t="s">
        <v>24</v>
      </c>
      <c r="L2367" s="23">
        <v>3</v>
      </c>
      <c r="M2367" s="23">
        <v>33.200000000000003</v>
      </c>
      <c r="N2367" s="23">
        <v>5</v>
      </c>
      <c r="O2367" s="23">
        <v>12</v>
      </c>
      <c r="P2367" s="23" t="s">
        <v>58</v>
      </c>
      <c r="Q2367" s="23" t="s">
        <v>90</v>
      </c>
      <c r="R2367" s="23">
        <f t="shared" si="180"/>
        <v>1</v>
      </c>
      <c r="S2367" s="23" t="str">
        <f t="shared" si="181"/>
        <v>ORD102366_20241001_CUST00713_MED002</v>
      </c>
      <c r="T2367" s="23">
        <f t="shared" si="182"/>
        <v>1</v>
      </c>
      <c r="U2367" s="6">
        <f t="shared" si="183"/>
        <v>99.600000000000009</v>
      </c>
      <c r="V2367" s="6">
        <f>tbl_Raw_Data[[#This Row],[Discount_Pct]]*tbl_Raw_Data[[#This Row],[Gross_Amount]]/100</f>
        <v>4.9800000000000004</v>
      </c>
      <c r="W2367" s="6">
        <f>tbl_Raw_Data[[#This Row],[Gross_Amount]]-tbl_Raw_Data[[#This Row],[Discount_Amount]]</f>
        <v>94.62</v>
      </c>
      <c r="X2367" s="6">
        <f>tbl_Raw_Data[[#This Row],[Net_Amount_Before_Tax]]*tbl_Raw_Data[[#This Row],[Tax_Pct]]/100</f>
        <v>11.3544</v>
      </c>
      <c r="Y2367" s="6">
        <f>tbl_Raw_Data[[#This Row],[Net_Amount_Before_Tax]]+tbl_Raw_Data[[#This Row],[Tax_Amount]]</f>
        <v>105.9744</v>
      </c>
      <c r="Z2367" s="6">
        <f t="shared" si="184"/>
        <v>3</v>
      </c>
    </row>
    <row r="2368" spans="1:26" x14ac:dyDescent="0.3">
      <c r="A2368" s="23" t="s">
        <v>3866</v>
      </c>
      <c r="B2368" s="34">
        <v>45540</v>
      </c>
      <c r="C2368" s="23" t="s">
        <v>2289</v>
      </c>
      <c r="D2368" s="23" t="s">
        <v>52</v>
      </c>
      <c r="E2368" s="23" t="s">
        <v>52</v>
      </c>
      <c r="F2368" s="23">
        <v>160017</v>
      </c>
      <c r="G2368" s="23" t="s">
        <v>233</v>
      </c>
      <c r="H2368" s="23" t="s">
        <v>234</v>
      </c>
      <c r="I2368" s="23" t="s">
        <v>104</v>
      </c>
      <c r="J2368" s="23" t="s">
        <v>42</v>
      </c>
      <c r="K2368" s="23" t="s">
        <v>24</v>
      </c>
      <c r="L2368" s="23">
        <v>2</v>
      </c>
      <c r="M2368" s="23">
        <v>157.32</v>
      </c>
      <c r="N2368" s="23">
        <v>0</v>
      </c>
      <c r="O2368" s="23">
        <v>12</v>
      </c>
      <c r="P2368" s="23" t="s">
        <v>65</v>
      </c>
      <c r="Q2368" s="23" t="s">
        <v>26</v>
      </c>
      <c r="R2368" s="23">
        <f t="shared" si="180"/>
        <v>1</v>
      </c>
      <c r="S2368" s="23" t="str">
        <f t="shared" si="181"/>
        <v>ORD102367_20240905_CUST01134_MED019</v>
      </c>
      <c r="T2368" s="23">
        <f t="shared" si="182"/>
        <v>1</v>
      </c>
      <c r="U2368" s="6">
        <f t="shared" si="183"/>
        <v>314.64</v>
      </c>
      <c r="V2368" s="6">
        <f>tbl_Raw_Data[[#This Row],[Discount_Pct]]*tbl_Raw_Data[[#This Row],[Gross_Amount]]/100</f>
        <v>0</v>
      </c>
      <c r="W2368" s="6">
        <f>tbl_Raw_Data[[#This Row],[Gross_Amount]]-tbl_Raw_Data[[#This Row],[Discount_Amount]]</f>
        <v>314.64</v>
      </c>
      <c r="X2368" s="6">
        <f>tbl_Raw_Data[[#This Row],[Net_Amount_Before_Tax]]*tbl_Raw_Data[[#This Row],[Tax_Pct]]/100</f>
        <v>37.756799999999998</v>
      </c>
      <c r="Y2368" s="6">
        <f>tbl_Raw_Data[[#This Row],[Net_Amount_Before_Tax]]+tbl_Raw_Data[[#This Row],[Tax_Amount]]</f>
        <v>352.39679999999998</v>
      </c>
      <c r="Z2368" s="6">
        <f t="shared" si="184"/>
        <v>1</v>
      </c>
    </row>
    <row r="2369" spans="1:26" x14ac:dyDescent="0.3">
      <c r="A2369" s="23" t="s">
        <v>3867</v>
      </c>
      <c r="B2369" s="34">
        <v>45386</v>
      </c>
      <c r="C2369" s="23" t="s">
        <v>1956</v>
      </c>
      <c r="D2369" s="23" t="s">
        <v>100</v>
      </c>
      <c r="E2369" s="23" t="s">
        <v>101</v>
      </c>
      <c r="F2369" s="23">
        <v>201307</v>
      </c>
      <c r="G2369" s="23" t="s">
        <v>154</v>
      </c>
      <c r="H2369" s="23" t="s">
        <v>155</v>
      </c>
      <c r="I2369" s="23" t="s">
        <v>134</v>
      </c>
      <c r="J2369" s="23" t="s">
        <v>156</v>
      </c>
      <c r="K2369" s="23" t="s">
        <v>57</v>
      </c>
      <c r="L2369" s="23">
        <v>6</v>
      </c>
      <c r="M2369" s="23">
        <v>51.53</v>
      </c>
      <c r="N2369" s="23">
        <v>5</v>
      </c>
      <c r="O2369" s="23">
        <v>5</v>
      </c>
      <c r="P2369" s="23" t="s">
        <v>25</v>
      </c>
      <c r="Q2369" s="23" t="s">
        <v>34</v>
      </c>
      <c r="R2369" s="23">
        <f t="shared" si="180"/>
        <v>1</v>
      </c>
      <c r="S2369" s="23" t="str">
        <f t="shared" si="181"/>
        <v>ORD102368_20240404_CUST01371_MED006</v>
      </c>
      <c r="T2369" s="23">
        <f t="shared" si="182"/>
        <v>1</v>
      </c>
      <c r="U2369" s="6">
        <f t="shared" si="183"/>
        <v>309.18</v>
      </c>
      <c r="V2369" s="6">
        <f>tbl_Raw_Data[[#This Row],[Discount_Pct]]*tbl_Raw_Data[[#This Row],[Gross_Amount]]/100</f>
        <v>15.459000000000001</v>
      </c>
      <c r="W2369" s="6">
        <f>tbl_Raw_Data[[#This Row],[Gross_Amount]]-tbl_Raw_Data[[#This Row],[Discount_Amount]]</f>
        <v>293.721</v>
      </c>
      <c r="X2369" s="6">
        <f>tbl_Raw_Data[[#This Row],[Net_Amount_Before_Tax]]*tbl_Raw_Data[[#This Row],[Tax_Pct]]/100</f>
        <v>14.68605</v>
      </c>
      <c r="Y2369" s="6">
        <f>tbl_Raw_Data[[#This Row],[Net_Amount_Before_Tax]]+tbl_Raw_Data[[#This Row],[Tax_Amount]]</f>
        <v>308.40705000000003</v>
      </c>
      <c r="Z2369" s="6">
        <f t="shared" si="184"/>
        <v>2</v>
      </c>
    </row>
    <row r="2370" spans="1:26" x14ac:dyDescent="0.3">
      <c r="A2370" s="23" t="s">
        <v>3868</v>
      </c>
      <c r="B2370" s="34">
        <v>45691</v>
      </c>
      <c r="C2370" s="23" t="s">
        <v>3869</v>
      </c>
      <c r="D2370" s="23" t="s">
        <v>46</v>
      </c>
      <c r="E2370" s="23" t="s">
        <v>47</v>
      </c>
      <c r="F2370" s="23">
        <v>411045</v>
      </c>
      <c r="G2370" s="23" t="s">
        <v>167</v>
      </c>
      <c r="H2370" s="23" t="s">
        <v>168</v>
      </c>
      <c r="I2370" s="23" t="s">
        <v>113</v>
      </c>
      <c r="J2370" s="23" t="s">
        <v>42</v>
      </c>
      <c r="K2370" s="23" t="s">
        <v>24</v>
      </c>
      <c r="L2370" s="23">
        <v>1</v>
      </c>
      <c r="M2370" s="23">
        <v>200.01</v>
      </c>
      <c r="N2370" s="23">
        <v>0</v>
      </c>
      <c r="O2370" s="23">
        <v>12</v>
      </c>
      <c r="P2370" s="23" t="s">
        <v>65</v>
      </c>
      <c r="Q2370" s="23" t="s">
        <v>34</v>
      </c>
      <c r="R2370" s="23">
        <f t="shared" ref="R2370:R2433" si="185">COUNTIFS($A$2:$A$8001,A2370,$B$2:$B$8001,B2370,$C$2:$C$8001,C2370,$G$2:$G$8001,G2370)</f>
        <v>1</v>
      </c>
      <c r="S2370" s="23" t="str">
        <f t="shared" ref="S2370:S2433" si="186">A2370&amp;"_"&amp;TEXT(B2370,"yyyymmdd")&amp;"_"&amp;C2370&amp;"_"&amp;G2370</f>
        <v>ORD102369_20250203_CUST00646_MED026</v>
      </c>
      <c r="T2370" s="23">
        <f t="shared" ref="T2370:T2433" si="187">COUNTIF($S$2:$S$8001,S2370)</f>
        <v>1</v>
      </c>
      <c r="U2370" s="6">
        <f t="shared" ref="U2370:U2433" si="188">L2370*M2370</f>
        <v>200.01</v>
      </c>
      <c r="V2370" s="6">
        <f>tbl_Raw_Data[[#This Row],[Discount_Pct]]*tbl_Raw_Data[[#This Row],[Gross_Amount]]/100</f>
        <v>0</v>
      </c>
      <c r="W2370" s="6">
        <f>tbl_Raw_Data[[#This Row],[Gross_Amount]]-tbl_Raw_Data[[#This Row],[Discount_Amount]]</f>
        <v>200.01</v>
      </c>
      <c r="X2370" s="6">
        <f>tbl_Raw_Data[[#This Row],[Net_Amount_Before_Tax]]*tbl_Raw_Data[[#This Row],[Tax_Pct]]/100</f>
        <v>24.001199999999997</v>
      </c>
      <c r="Y2370" s="6">
        <f>tbl_Raw_Data[[#This Row],[Net_Amount_Before_Tax]]+tbl_Raw_Data[[#This Row],[Tax_Amount]]</f>
        <v>224.01119999999997</v>
      </c>
      <c r="Z2370" s="6">
        <f t="shared" ref="Z2370:Z2433" si="189">COUNTIFS($C$2:$C$8001,C2370,$Q$2:$Q$8001,"Delivered")</f>
        <v>3</v>
      </c>
    </row>
    <row r="2371" spans="1:26" x14ac:dyDescent="0.3">
      <c r="A2371" s="23" t="s">
        <v>3870</v>
      </c>
      <c r="B2371" s="34">
        <v>45670</v>
      </c>
      <c r="C2371" s="23" t="s">
        <v>687</v>
      </c>
      <c r="D2371" s="23" t="s">
        <v>28</v>
      </c>
      <c r="E2371" s="23" t="s">
        <v>29</v>
      </c>
      <c r="F2371" s="23">
        <v>500081</v>
      </c>
      <c r="G2371" s="23" t="s">
        <v>138</v>
      </c>
      <c r="H2371" s="23" t="s">
        <v>139</v>
      </c>
      <c r="I2371" s="23" t="s">
        <v>50</v>
      </c>
      <c r="J2371" s="23" t="s">
        <v>140</v>
      </c>
      <c r="K2371" s="23" t="s">
        <v>24</v>
      </c>
      <c r="L2371" s="23">
        <v>3</v>
      </c>
      <c r="M2371" s="23">
        <v>170.95</v>
      </c>
      <c r="N2371" s="23">
        <v>0</v>
      </c>
      <c r="O2371" s="23">
        <v>12</v>
      </c>
      <c r="P2371" s="23" t="s">
        <v>33</v>
      </c>
      <c r="Q2371" s="23" t="s">
        <v>26</v>
      </c>
      <c r="R2371" s="23">
        <f t="shared" si="185"/>
        <v>1</v>
      </c>
      <c r="S2371" s="23" t="str">
        <f t="shared" si="186"/>
        <v>ORD102370_20250113_CUST00898_MED013</v>
      </c>
      <c r="T2371" s="23">
        <f t="shared" si="187"/>
        <v>1</v>
      </c>
      <c r="U2371" s="6">
        <f t="shared" si="188"/>
        <v>512.84999999999991</v>
      </c>
      <c r="V2371" s="6">
        <f>tbl_Raw_Data[[#This Row],[Discount_Pct]]*tbl_Raw_Data[[#This Row],[Gross_Amount]]/100</f>
        <v>0</v>
      </c>
      <c r="W2371" s="6">
        <f>tbl_Raw_Data[[#This Row],[Gross_Amount]]-tbl_Raw_Data[[#This Row],[Discount_Amount]]</f>
        <v>512.84999999999991</v>
      </c>
      <c r="X2371" s="6">
        <f>tbl_Raw_Data[[#This Row],[Net_Amount_Before_Tax]]*tbl_Raw_Data[[#This Row],[Tax_Pct]]/100</f>
        <v>61.541999999999987</v>
      </c>
      <c r="Y2371" s="6">
        <f>tbl_Raw_Data[[#This Row],[Net_Amount_Before_Tax]]+tbl_Raw_Data[[#This Row],[Tax_Amount]]</f>
        <v>574.39199999999994</v>
      </c>
      <c r="Z2371" s="6">
        <f t="shared" si="189"/>
        <v>3</v>
      </c>
    </row>
    <row r="2372" spans="1:26" x14ac:dyDescent="0.3">
      <c r="A2372" s="23" t="s">
        <v>3871</v>
      </c>
      <c r="B2372" s="34">
        <v>45974</v>
      </c>
      <c r="C2372" s="23" t="s">
        <v>3872</v>
      </c>
      <c r="D2372" s="23" t="s">
        <v>46</v>
      </c>
      <c r="E2372" s="23" t="s">
        <v>47</v>
      </c>
      <c r="F2372" s="23">
        <v>411014</v>
      </c>
      <c r="G2372" s="23" t="s">
        <v>132</v>
      </c>
      <c r="H2372" s="23" t="s">
        <v>133</v>
      </c>
      <c r="I2372" s="23" t="s">
        <v>134</v>
      </c>
      <c r="J2372" s="23" t="s">
        <v>135</v>
      </c>
      <c r="K2372" s="23" t="s">
        <v>57</v>
      </c>
      <c r="L2372" s="23">
        <v>2</v>
      </c>
      <c r="M2372" s="23">
        <v>80.150000000000006</v>
      </c>
      <c r="N2372" s="23">
        <v>10</v>
      </c>
      <c r="O2372" s="23">
        <v>12</v>
      </c>
      <c r="P2372" s="23" t="s">
        <v>58</v>
      </c>
      <c r="Q2372" s="23" t="s">
        <v>44</v>
      </c>
      <c r="R2372" s="23">
        <f t="shared" si="185"/>
        <v>1</v>
      </c>
      <c r="S2372" s="23" t="str">
        <f t="shared" si="186"/>
        <v>ORD102371_20251113_CUST00956_MED007</v>
      </c>
      <c r="T2372" s="23">
        <f t="shared" si="187"/>
        <v>1</v>
      </c>
      <c r="U2372" s="6">
        <f t="shared" si="188"/>
        <v>160.30000000000001</v>
      </c>
      <c r="V2372" s="6">
        <f>tbl_Raw_Data[[#This Row],[Discount_Pct]]*tbl_Raw_Data[[#This Row],[Gross_Amount]]/100</f>
        <v>16.03</v>
      </c>
      <c r="W2372" s="6">
        <f>tbl_Raw_Data[[#This Row],[Gross_Amount]]-tbl_Raw_Data[[#This Row],[Discount_Amount]]</f>
        <v>144.27000000000001</v>
      </c>
      <c r="X2372" s="6">
        <f>tbl_Raw_Data[[#This Row],[Net_Amount_Before_Tax]]*tbl_Raw_Data[[#This Row],[Tax_Pct]]/100</f>
        <v>17.312400000000004</v>
      </c>
      <c r="Y2372" s="6">
        <f>tbl_Raw_Data[[#This Row],[Net_Amount_Before_Tax]]+tbl_Raw_Data[[#This Row],[Tax_Amount]]</f>
        <v>161.58240000000001</v>
      </c>
      <c r="Z2372" s="6">
        <f t="shared" si="189"/>
        <v>2</v>
      </c>
    </row>
    <row r="2373" spans="1:26" x14ac:dyDescent="0.3">
      <c r="A2373" s="23" t="s">
        <v>3873</v>
      </c>
      <c r="B2373" s="34">
        <v>45449</v>
      </c>
      <c r="C2373" s="23" t="s">
        <v>3656</v>
      </c>
      <c r="D2373" s="23" t="s">
        <v>28</v>
      </c>
      <c r="E2373" s="23" t="s">
        <v>29</v>
      </c>
      <c r="F2373" s="23">
        <v>500032</v>
      </c>
      <c r="G2373" s="23" t="s">
        <v>102</v>
      </c>
      <c r="H2373" s="23" t="s">
        <v>103</v>
      </c>
      <c r="I2373" s="23" t="s">
        <v>104</v>
      </c>
      <c r="J2373" s="23" t="s">
        <v>64</v>
      </c>
      <c r="K2373" s="23" t="s">
        <v>57</v>
      </c>
      <c r="L2373" s="23">
        <v>4</v>
      </c>
      <c r="M2373" s="23">
        <v>106.22</v>
      </c>
      <c r="N2373" s="23">
        <v>5</v>
      </c>
      <c r="O2373" s="23">
        <v>12</v>
      </c>
      <c r="P2373" s="23" t="s">
        <v>65</v>
      </c>
      <c r="Q2373" s="23" t="s">
        <v>34</v>
      </c>
      <c r="R2373" s="23">
        <f t="shared" si="185"/>
        <v>1</v>
      </c>
      <c r="S2373" s="23" t="str">
        <f t="shared" si="186"/>
        <v>ORD102372_20240606_CUST01187_MED029</v>
      </c>
      <c r="T2373" s="23">
        <f t="shared" si="187"/>
        <v>1</v>
      </c>
      <c r="U2373" s="6">
        <f t="shared" si="188"/>
        <v>424.88</v>
      </c>
      <c r="V2373" s="6">
        <f>tbl_Raw_Data[[#This Row],[Discount_Pct]]*tbl_Raw_Data[[#This Row],[Gross_Amount]]/100</f>
        <v>21.244</v>
      </c>
      <c r="W2373" s="6">
        <f>tbl_Raw_Data[[#This Row],[Gross_Amount]]-tbl_Raw_Data[[#This Row],[Discount_Amount]]</f>
        <v>403.63599999999997</v>
      </c>
      <c r="X2373" s="6">
        <f>tbl_Raw_Data[[#This Row],[Net_Amount_Before_Tax]]*tbl_Raw_Data[[#This Row],[Tax_Pct]]/100</f>
        <v>48.436319999999995</v>
      </c>
      <c r="Y2373" s="6">
        <f>tbl_Raw_Data[[#This Row],[Net_Amount_Before_Tax]]+tbl_Raw_Data[[#This Row],[Tax_Amount]]</f>
        <v>452.07231999999999</v>
      </c>
      <c r="Z2373" s="6">
        <f t="shared" si="189"/>
        <v>4</v>
      </c>
    </row>
    <row r="2374" spans="1:26" x14ac:dyDescent="0.3">
      <c r="A2374" s="23" t="s">
        <v>3874</v>
      </c>
      <c r="B2374" s="34">
        <v>45375</v>
      </c>
      <c r="C2374" s="23" t="s">
        <v>3875</v>
      </c>
      <c r="D2374" s="23" t="s">
        <v>52</v>
      </c>
      <c r="E2374" s="23" t="s">
        <v>52</v>
      </c>
      <c r="F2374" s="23">
        <v>160036</v>
      </c>
      <c r="G2374" s="23" t="s">
        <v>224</v>
      </c>
      <c r="H2374" s="23" t="s">
        <v>225</v>
      </c>
      <c r="I2374" s="23" t="s">
        <v>147</v>
      </c>
      <c r="J2374" s="23" t="s">
        <v>23</v>
      </c>
      <c r="K2374" s="23" t="s">
        <v>24</v>
      </c>
      <c r="L2374" s="23">
        <v>3</v>
      </c>
      <c r="M2374" s="23">
        <v>51.28</v>
      </c>
      <c r="N2374" s="23">
        <v>5</v>
      </c>
      <c r="O2374" s="23">
        <v>5</v>
      </c>
      <c r="P2374" s="23" t="s">
        <v>43</v>
      </c>
      <c r="Q2374" s="23" t="s">
        <v>44</v>
      </c>
      <c r="R2374" s="23">
        <f t="shared" si="185"/>
        <v>1</v>
      </c>
      <c r="S2374" s="23" t="str">
        <f t="shared" si="186"/>
        <v>ORD102373_20240324_CUST00642_MED015</v>
      </c>
      <c r="T2374" s="23">
        <f t="shared" si="187"/>
        <v>1</v>
      </c>
      <c r="U2374" s="6">
        <f t="shared" si="188"/>
        <v>153.84</v>
      </c>
      <c r="V2374" s="6">
        <f>tbl_Raw_Data[[#This Row],[Discount_Pct]]*tbl_Raw_Data[[#This Row],[Gross_Amount]]/100</f>
        <v>7.6920000000000002</v>
      </c>
      <c r="W2374" s="6">
        <f>tbl_Raw_Data[[#This Row],[Gross_Amount]]-tbl_Raw_Data[[#This Row],[Discount_Amount]]</f>
        <v>146.148</v>
      </c>
      <c r="X2374" s="6">
        <f>tbl_Raw_Data[[#This Row],[Net_Amount_Before_Tax]]*tbl_Raw_Data[[#This Row],[Tax_Pct]]/100</f>
        <v>7.3074000000000003</v>
      </c>
      <c r="Y2374" s="6">
        <f>tbl_Raw_Data[[#This Row],[Net_Amount_Before_Tax]]+tbl_Raw_Data[[#This Row],[Tax_Amount]]</f>
        <v>153.4554</v>
      </c>
      <c r="Z2374" s="6">
        <f t="shared" si="189"/>
        <v>1</v>
      </c>
    </row>
    <row r="2375" spans="1:26" x14ac:dyDescent="0.3">
      <c r="A2375" s="23" t="s">
        <v>3876</v>
      </c>
      <c r="B2375" s="34">
        <v>45967</v>
      </c>
      <c r="C2375" s="23" t="s">
        <v>2478</v>
      </c>
      <c r="D2375" s="23" t="s">
        <v>130</v>
      </c>
      <c r="E2375" s="23" t="s">
        <v>131</v>
      </c>
      <c r="F2375" s="23">
        <v>700001</v>
      </c>
      <c r="G2375" s="23" t="s">
        <v>124</v>
      </c>
      <c r="H2375" s="23" t="s">
        <v>125</v>
      </c>
      <c r="I2375" s="23" t="s">
        <v>104</v>
      </c>
      <c r="J2375" s="23" t="s">
        <v>114</v>
      </c>
      <c r="K2375" s="23" t="s">
        <v>24</v>
      </c>
      <c r="L2375" s="23">
        <v>1</v>
      </c>
      <c r="M2375" s="23">
        <v>124.46</v>
      </c>
      <c r="N2375" s="23">
        <v>0</v>
      </c>
      <c r="O2375" s="23">
        <v>12</v>
      </c>
      <c r="P2375" s="23" t="s">
        <v>33</v>
      </c>
      <c r="Q2375" s="23" t="s">
        <v>34</v>
      </c>
      <c r="R2375" s="23">
        <f t="shared" si="185"/>
        <v>1</v>
      </c>
      <c r="S2375" s="23" t="str">
        <f t="shared" si="186"/>
        <v>ORD102374_20251106_CUST01174_MED018</v>
      </c>
      <c r="T2375" s="23">
        <f t="shared" si="187"/>
        <v>1</v>
      </c>
      <c r="U2375" s="6">
        <f t="shared" si="188"/>
        <v>124.46</v>
      </c>
      <c r="V2375" s="6">
        <f>tbl_Raw_Data[[#This Row],[Discount_Pct]]*tbl_Raw_Data[[#This Row],[Gross_Amount]]/100</f>
        <v>0</v>
      </c>
      <c r="W2375" s="6">
        <f>tbl_Raw_Data[[#This Row],[Gross_Amount]]-tbl_Raw_Data[[#This Row],[Discount_Amount]]</f>
        <v>124.46</v>
      </c>
      <c r="X2375" s="6">
        <f>tbl_Raw_Data[[#This Row],[Net_Amount_Before_Tax]]*tbl_Raw_Data[[#This Row],[Tax_Pct]]/100</f>
        <v>14.9352</v>
      </c>
      <c r="Y2375" s="6">
        <f>tbl_Raw_Data[[#This Row],[Net_Amount_Before_Tax]]+tbl_Raw_Data[[#This Row],[Tax_Amount]]</f>
        <v>139.39519999999999</v>
      </c>
      <c r="Z2375" s="6">
        <f t="shared" si="189"/>
        <v>2</v>
      </c>
    </row>
    <row r="2376" spans="1:26" x14ac:dyDescent="0.3">
      <c r="A2376" s="23" t="s">
        <v>3877</v>
      </c>
      <c r="B2376" s="34">
        <v>45843</v>
      </c>
      <c r="C2376" s="23" t="s">
        <v>1903</v>
      </c>
      <c r="D2376" s="23" t="s">
        <v>87</v>
      </c>
      <c r="E2376" s="23" t="s">
        <v>88</v>
      </c>
      <c r="F2376" s="23">
        <v>600001</v>
      </c>
      <c r="G2376" s="23" t="s">
        <v>233</v>
      </c>
      <c r="H2376" s="23" t="s">
        <v>234</v>
      </c>
      <c r="I2376" s="23" t="s">
        <v>104</v>
      </c>
      <c r="J2376" s="23" t="s">
        <v>42</v>
      </c>
      <c r="K2376" s="23" t="s">
        <v>24</v>
      </c>
      <c r="L2376" s="23">
        <v>2</v>
      </c>
      <c r="M2376" s="23">
        <v>157.88</v>
      </c>
      <c r="N2376" s="23">
        <v>10</v>
      </c>
      <c r="O2376" s="23">
        <v>12</v>
      </c>
      <c r="P2376" s="23" t="s">
        <v>33</v>
      </c>
      <c r="Q2376" s="23" t="s">
        <v>34</v>
      </c>
      <c r="R2376" s="23">
        <f t="shared" si="185"/>
        <v>1</v>
      </c>
      <c r="S2376" s="23" t="str">
        <f t="shared" si="186"/>
        <v>ORD102375_20250705_CUST00603_MED019</v>
      </c>
      <c r="T2376" s="23">
        <f t="shared" si="187"/>
        <v>1</v>
      </c>
      <c r="U2376" s="6">
        <f t="shared" si="188"/>
        <v>315.76</v>
      </c>
      <c r="V2376" s="6">
        <f>tbl_Raw_Data[[#This Row],[Discount_Pct]]*tbl_Raw_Data[[#This Row],[Gross_Amount]]/100</f>
        <v>31.576000000000001</v>
      </c>
      <c r="W2376" s="6">
        <f>tbl_Raw_Data[[#This Row],[Gross_Amount]]-tbl_Raw_Data[[#This Row],[Discount_Amount]]</f>
        <v>284.18399999999997</v>
      </c>
      <c r="X2376" s="6">
        <f>tbl_Raw_Data[[#This Row],[Net_Amount_Before_Tax]]*tbl_Raw_Data[[#This Row],[Tax_Pct]]/100</f>
        <v>34.102079999999994</v>
      </c>
      <c r="Y2376" s="6">
        <f>tbl_Raw_Data[[#This Row],[Net_Amount_Before_Tax]]+tbl_Raw_Data[[#This Row],[Tax_Amount]]</f>
        <v>318.28607999999997</v>
      </c>
      <c r="Z2376" s="6">
        <f t="shared" si="189"/>
        <v>1</v>
      </c>
    </row>
    <row r="2377" spans="1:26" x14ac:dyDescent="0.3">
      <c r="A2377" s="23" t="s">
        <v>3878</v>
      </c>
      <c r="B2377" s="34">
        <v>45521</v>
      </c>
      <c r="C2377" s="23" t="s">
        <v>519</v>
      </c>
      <c r="D2377" s="23" t="s">
        <v>72</v>
      </c>
      <c r="E2377" s="23" t="s">
        <v>73</v>
      </c>
      <c r="F2377" s="23">
        <v>302021</v>
      </c>
      <c r="G2377" s="23" t="s">
        <v>68</v>
      </c>
      <c r="H2377" s="23" t="s">
        <v>69</v>
      </c>
      <c r="I2377" s="23" t="s">
        <v>55</v>
      </c>
      <c r="J2377" s="23" t="s">
        <v>56</v>
      </c>
      <c r="K2377" s="23" t="s">
        <v>24</v>
      </c>
      <c r="L2377" s="23">
        <v>1</v>
      </c>
      <c r="M2377" s="23">
        <v>31.42</v>
      </c>
      <c r="N2377" s="23">
        <v>5</v>
      </c>
      <c r="O2377" s="23">
        <v>5</v>
      </c>
      <c r="P2377" s="23" t="s">
        <v>25</v>
      </c>
      <c r="Q2377" s="23" t="s">
        <v>34</v>
      </c>
      <c r="R2377" s="23">
        <f t="shared" si="185"/>
        <v>1</v>
      </c>
      <c r="S2377" s="23" t="str">
        <f t="shared" si="186"/>
        <v>ORD102376_20240817_CUST02760_MED003</v>
      </c>
      <c r="T2377" s="23">
        <f t="shared" si="187"/>
        <v>1</v>
      </c>
      <c r="U2377" s="6">
        <f t="shared" si="188"/>
        <v>31.42</v>
      </c>
      <c r="V2377" s="6">
        <f>tbl_Raw_Data[[#This Row],[Discount_Pct]]*tbl_Raw_Data[[#This Row],[Gross_Amount]]/100</f>
        <v>1.5710000000000002</v>
      </c>
      <c r="W2377" s="6">
        <f>tbl_Raw_Data[[#This Row],[Gross_Amount]]-tbl_Raw_Data[[#This Row],[Discount_Amount]]</f>
        <v>29.849</v>
      </c>
      <c r="X2377" s="6">
        <f>tbl_Raw_Data[[#This Row],[Net_Amount_Before_Tax]]*tbl_Raw_Data[[#This Row],[Tax_Pct]]/100</f>
        <v>1.4924500000000001</v>
      </c>
      <c r="Y2377" s="6">
        <f>tbl_Raw_Data[[#This Row],[Net_Amount_Before_Tax]]+tbl_Raw_Data[[#This Row],[Tax_Amount]]</f>
        <v>31.341450000000002</v>
      </c>
      <c r="Z2377" s="6">
        <f t="shared" si="189"/>
        <v>1</v>
      </c>
    </row>
    <row r="2378" spans="1:26" x14ac:dyDescent="0.3">
      <c r="A2378" s="23" t="s">
        <v>3879</v>
      </c>
      <c r="B2378" s="34">
        <v>45801</v>
      </c>
      <c r="C2378" s="23" t="s">
        <v>3880</v>
      </c>
      <c r="D2378" s="23" t="s">
        <v>28</v>
      </c>
      <c r="E2378" s="23" t="s">
        <v>29</v>
      </c>
      <c r="F2378" s="23">
        <v>500001</v>
      </c>
      <c r="G2378" s="23" t="s">
        <v>145</v>
      </c>
      <c r="H2378" s="23" t="s">
        <v>146</v>
      </c>
      <c r="I2378" s="23" t="s">
        <v>147</v>
      </c>
      <c r="J2378" s="23" t="s">
        <v>148</v>
      </c>
      <c r="K2378" s="23" t="s">
        <v>24</v>
      </c>
      <c r="L2378" s="23">
        <v>1</v>
      </c>
      <c r="M2378" s="23">
        <v>94.07</v>
      </c>
      <c r="N2378" s="23">
        <v>10</v>
      </c>
      <c r="O2378" s="23">
        <v>5</v>
      </c>
      <c r="P2378" s="23" t="s">
        <v>65</v>
      </c>
      <c r="Q2378" s="23" t="s">
        <v>26</v>
      </c>
      <c r="R2378" s="23">
        <f t="shared" si="185"/>
        <v>1</v>
      </c>
      <c r="S2378" s="23" t="str">
        <f t="shared" si="186"/>
        <v>ORD102377_20250524_CUST03304_MED016</v>
      </c>
      <c r="T2378" s="23">
        <f t="shared" si="187"/>
        <v>1</v>
      </c>
      <c r="U2378" s="6">
        <f t="shared" si="188"/>
        <v>94.07</v>
      </c>
      <c r="V2378" s="6">
        <f>tbl_Raw_Data[[#This Row],[Discount_Pct]]*tbl_Raw_Data[[#This Row],[Gross_Amount]]/100</f>
        <v>9.407</v>
      </c>
      <c r="W2378" s="6">
        <f>tbl_Raw_Data[[#This Row],[Gross_Amount]]-tbl_Raw_Data[[#This Row],[Discount_Amount]]</f>
        <v>84.662999999999997</v>
      </c>
      <c r="X2378" s="6">
        <f>tbl_Raw_Data[[#This Row],[Net_Amount_Before_Tax]]*tbl_Raw_Data[[#This Row],[Tax_Pct]]/100</f>
        <v>4.2331500000000002</v>
      </c>
      <c r="Y2378" s="6">
        <f>tbl_Raw_Data[[#This Row],[Net_Amount_Before_Tax]]+tbl_Raw_Data[[#This Row],[Tax_Amount]]</f>
        <v>88.896149999999992</v>
      </c>
      <c r="Z2378" s="6">
        <f t="shared" si="189"/>
        <v>7</v>
      </c>
    </row>
    <row r="2379" spans="1:26" x14ac:dyDescent="0.3">
      <c r="A2379" s="23" t="s">
        <v>3881</v>
      </c>
      <c r="B2379" s="34">
        <v>45859</v>
      </c>
      <c r="C2379" s="23" t="s">
        <v>1711</v>
      </c>
      <c r="D2379" s="23" t="s">
        <v>19</v>
      </c>
      <c r="E2379" s="23" t="s">
        <v>19</v>
      </c>
      <c r="F2379" s="23">
        <v>110001</v>
      </c>
      <c r="G2379" s="23" t="s">
        <v>124</v>
      </c>
      <c r="H2379" s="23" t="s">
        <v>125</v>
      </c>
      <c r="I2379" s="23" t="s">
        <v>104</v>
      </c>
      <c r="J2379" s="23" t="s">
        <v>114</v>
      </c>
      <c r="K2379" s="23" t="s">
        <v>24</v>
      </c>
      <c r="L2379" s="23">
        <v>4</v>
      </c>
      <c r="M2379" s="23">
        <v>113.2</v>
      </c>
      <c r="N2379" s="23">
        <v>5</v>
      </c>
      <c r="O2379" s="23">
        <v>5</v>
      </c>
      <c r="P2379" s="23" t="s">
        <v>43</v>
      </c>
      <c r="Q2379" s="23" t="s">
        <v>34</v>
      </c>
      <c r="R2379" s="23">
        <f t="shared" si="185"/>
        <v>1</v>
      </c>
      <c r="S2379" s="23" t="str">
        <f t="shared" si="186"/>
        <v>ORD102378_20250721_CUST02915_MED018</v>
      </c>
      <c r="T2379" s="23">
        <f t="shared" si="187"/>
        <v>1</v>
      </c>
      <c r="U2379" s="6">
        <f t="shared" si="188"/>
        <v>452.8</v>
      </c>
      <c r="V2379" s="6">
        <f>tbl_Raw_Data[[#This Row],[Discount_Pct]]*tbl_Raw_Data[[#This Row],[Gross_Amount]]/100</f>
        <v>22.64</v>
      </c>
      <c r="W2379" s="6">
        <f>tbl_Raw_Data[[#This Row],[Gross_Amount]]-tbl_Raw_Data[[#This Row],[Discount_Amount]]</f>
        <v>430.16</v>
      </c>
      <c r="X2379" s="6">
        <f>tbl_Raw_Data[[#This Row],[Net_Amount_Before_Tax]]*tbl_Raw_Data[[#This Row],[Tax_Pct]]/100</f>
        <v>21.508000000000003</v>
      </c>
      <c r="Y2379" s="6">
        <f>tbl_Raw_Data[[#This Row],[Net_Amount_Before_Tax]]+tbl_Raw_Data[[#This Row],[Tax_Amount]]</f>
        <v>451.66800000000001</v>
      </c>
      <c r="Z2379" s="6">
        <f t="shared" si="189"/>
        <v>4</v>
      </c>
    </row>
    <row r="2380" spans="1:26" x14ac:dyDescent="0.3">
      <c r="A2380" s="23" t="s">
        <v>3882</v>
      </c>
      <c r="B2380" s="34">
        <v>45699</v>
      </c>
      <c r="C2380" s="23" t="s">
        <v>2615</v>
      </c>
      <c r="D2380" s="23" t="s">
        <v>28</v>
      </c>
      <c r="E2380" s="23" t="s">
        <v>29</v>
      </c>
      <c r="F2380" s="23">
        <v>500081</v>
      </c>
      <c r="G2380" s="23" t="s">
        <v>233</v>
      </c>
      <c r="H2380" s="23" t="s">
        <v>234</v>
      </c>
      <c r="I2380" s="23" t="s">
        <v>104</v>
      </c>
      <c r="J2380" s="23" t="s">
        <v>42</v>
      </c>
      <c r="K2380" s="23" t="s">
        <v>24</v>
      </c>
      <c r="L2380" s="23">
        <v>3</v>
      </c>
      <c r="M2380" s="23">
        <v>163.71</v>
      </c>
      <c r="N2380" s="23">
        <v>5</v>
      </c>
      <c r="O2380" s="23">
        <v>5</v>
      </c>
      <c r="P2380" s="23" t="s">
        <v>58</v>
      </c>
      <c r="Q2380" s="23" t="s">
        <v>34</v>
      </c>
      <c r="R2380" s="23">
        <f t="shared" si="185"/>
        <v>1</v>
      </c>
      <c r="S2380" s="23" t="str">
        <f t="shared" si="186"/>
        <v>ORD102379_20250211_CUST03211_MED019</v>
      </c>
      <c r="T2380" s="23">
        <f t="shared" si="187"/>
        <v>1</v>
      </c>
      <c r="U2380" s="6">
        <f t="shared" si="188"/>
        <v>491.13</v>
      </c>
      <c r="V2380" s="6">
        <f>tbl_Raw_Data[[#This Row],[Discount_Pct]]*tbl_Raw_Data[[#This Row],[Gross_Amount]]/100</f>
        <v>24.5565</v>
      </c>
      <c r="W2380" s="6">
        <f>tbl_Raw_Data[[#This Row],[Gross_Amount]]-tbl_Raw_Data[[#This Row],[Discount_Amount]]</f>
        <v>466.57349999999997</v>
      </c>
      <c r="X2380" s="6">
        <f>tbl_Raw_Data[[#This Row],[Net_Amount_Before_Tax]]*tbl_Raw_Data[[#This Row],[Tax_Pct]]/100</f>
        <v>23.328674999999997</v>
      </c>
      <c r="Y2380" s="6">
        <f>tbl_Raw_Data[[#This Row],[Net_Amount_Before_Tax]]+tbl_Raw_Data[[#This Row],[Tax_Amount]]</f>
        <v>489.90217499999994</v>
      </c>
      <c r="Z2380" s="6">
        <f t="shared" si="189"/>
        <v>1</v>
      </c>
    </row>
    <row r="2381" spans="1:26" x14ac:dyDescent="0.3">
      <c r="A2381" s="23" t="s">
        <v>3883</v>
      </c>
      <c r="B2381" s="34">
        <v>45884</v>
      </c>
      <c r="C2381" s="23" t="s">
        <v>387</v>
      </c>
      <c r="D2381" s="23" t="s">
        <v>52</v>
      </c>
      <c r="E2381" s="23" t="s">
        <v>52</v>
      </c>
      <c r="F2381" s="23">
        <v>160017</v>
      </c>
      <c r="G2381" s="23" t="s">
        <v>154</v>
      </c>
      <c r="H2381" s="23" t="s">
        <v>155</v>
      </c>
      <c r="I2381" s="23" t="s">
        <v>134</v>
      </c>
      <c r="J2381" s="23" t="s">
        <v>156</v>
      </c>
      <c r="K2381" s="23" t="s">
        <v>57</v>
      </c>
      <c r="L2381" s="23">
        <v>1</v>
      </c>
      <c r="M2381" s="23">
        <v>48.14</v>
      </c>
      <c r="N2381" s="23">
        <v>5</v>
      </c>
      <c r="O2381" s="23">
        <v>12</v>
      </c>
      <c r="P2381" s="23" t="s">
        <v>43</v>
      </c>
      <c r="Q2381" s="23" t="s">
        <v>34</v>
      </c>
      <c r="R2381" s="23">
        <f t="shared" si="185"/>
        <v>1</v>
      </c>
      <c r="S2381" s="23" t="str">
        <f t="shared" si="186"/>
        <v>ORD102380_20250815_CUST03406_MED006</v>
      </c>
      <c r="T2381" s="23">
        <f t="shared" si="187"/>
        <v>1</v>
      </c>
      <c r="U2381" s="6">
        <f t="shared" si="188"/>
        <v>48.14</v>
      </c>
      <c r="V2381" s="6">
        <f>tbl_Raw_Data[[#This Row],[Discount_Pct]]*tbl_Raw_Data[[#This Row],[Gross_Amount]]/100</f>
        <v>2.407</v>
      </c>
      <c r="W2381" s="6">
        <f>tbl_Raw_Data[[#This Row],[Gross_Amount]]-tbl_Raw_Data[[#This Row],[Discount_Amount]]</f>
        <v>45.733000000000004</v>
      </c>
      <c r="X2381" s="6">
        <f>tbl_Raw_Data[[#This Row],[Net_Amount_Before_Tax]]*tbl_Raw_Data[[#This Row],[Tax_Pct]]/100</f>
        <v>5.4879600000000002</v>
      </c>
      <c r="Y2381" s="6">
        <f>tbl_Raw_Data[[#This Row],[Net_Amount_Before_Tax]]+tbl_Raw_Data[[#This Row],[Tax_Amount]]</f>
        <v>51.220960000000005</v>
      </c>
      <c r="Z2381" s="6">
        <f t="shared" si="189"/>
        <v>4</v>
      </c>
    </row>
    <row r="2382" spans="1:26" x14ac:dyDescent="0.3">
      <c r="A2382" s="23" t="s">
        <v>3884</v>
      </c>
      <c r="B2382" s="34">
        <v>45891</v>
      </c>
      <c r="C2382" s="23" t="s">
        <v>3880</v>
      </c>
      <c r="D2382" s="23" t="s">
        <v>123</v>
      </c>
      <c r="E2382" s="23" t="s">
        <v>101</v>
      </c>
      <c r="F2382" s="23">
        <v>226016</v>
      </c>
      <c r="G2382" s="23" t="s">
        <v>94</v>
      </c>
      <c r="H2382" s="23" t="s">
        <v>95</v>
      </c>
      <c r="I2382" s="23" t="s">
        <v>84</v>
      </c>
      <c r="J2382" s="23" t="s">
        <v>42</v>
      </c>
      <c r="K2382" s="23" t="s">
        <v>24</v>
      </c>
      <c r="L2382" s="23">
        <v>4</v>
      </c>
      <c r="M2382" s="23">
        <v>72.41</v>
      </c>
      <c r="N2382" s="23">
        <v>5</v>
      </c>
      <c r="O2382" s="23">
        <v>12</v>
      </c>
      <c r="P2382" s="23" t="s">
        <v>89</v>
      </c>
      <c r="Q2382" s="23" t="s">
        <v>34</v>
      </c>
      <c r="R2382" s="23">
        <f t="shared" si="185"/>
        <v>1</v>
      </c>
      <c r="S2382" s="23" t="str">
        <f t="shared" si="186"/>
        <v>ORD102381_20250822_CUST03304_MED021</v>
      </c>
      <c r="T2382" s="23">
        <f t="shared" si="187"/>
        <v>1</v>
      </c>
      <c r="U2382" s="6">
        <f t="shared" si="188"/>
        <v>289.64</v>
      </c>
      <c r="V2382" s="6">
        <f>tbl_Raw_Data[[#This Row],[Discount_Pct]]*tbl_Raw_Data[[#This Row],[Gross_Amount]]/100</f>
        <v>14.481999999999998</v>
      </c>
      <c r="W2382" s="6">
        <f>tbl_Raw_Data[[#This Row],[Gross_Amount]]-tbl_Raw_Data[[#This Row],[Discount_Amount]]</f>
        <v>275.15800000000002</v>
      </c>
      <c r="X2382" s="6">
        <f>tbl_Raw_Data[[#This Row],[Net_Amount_Before_Tax]]*tbl_Raw_Data[[#This Row],[Tax_Pct]]/100</f>
        <v>33.01896</v>
      </c>
      <c r="Y2382" s="6">
        <f>tbl_Raw_Data[[#This Row],[Net_Amount_Before_Tax]]+tbl_Raw_Data[[#This Row],[Tax_Amount]]</f>
        <v>308.17696000000001</v>
      </c>
      <c r="Z2382" s="6">
        <f t="shared" si="189"/>
        <v>7</v>
      </c>
    </row>
    <row r="2383" spans="1:26" x14ac:dyDescent="0.3">
      <c r="A2383" s="23" t="s">
        <v>3885</v>
      </c>
      <c r="B2383" s="34">
        <v>45404</v>
      </c>
      <c r="C2383" s="23" t="s">
        <v>1463</v>
      </c>
      <c r="D2383" s="23" t="s">
        <v>52</v>
      </c>
      <c r="E2383" s="23" t="s">
        <v>52</v>
      </c>
      <c r="F2383" s="23">
        <v>160001</v>
      </c>
      <c r="G2383" s="23" t="s">
        <v>160</v>
      </c>
      <c r="H2383" s="23" t="s">
        <v>161</v>
      </c>
      <c r="I2383" s="23" t="s">
        <v>50</v>
      </c>
      <c r="J2383" s="23" t="s">
        <v>23</v>
      </c>
      <c r="K2383" s="23" t="s">
        <v>24</v>
      </c>
      <c r="L2383" s="23">
        <v>2</v>
      </c>
      <c r="M2383" s="23">
        <v>142.6</v>
      </c>
      <c r="N2383" s="23">
        <v>5</v>
      </c>
      <c r="O2383" s="23">
        <v>12</v>
      </c>
      <c r="P2383" s="23" t="s">
        <v>89</v>
      </c>
      <c r="Q2383" s="23" t="s">
        <v>26</v>
      </c>
      <c r="R2383" s="23">
        <f t="shared" si="185"/>
        <v>1</v>
      </c>
      <c r="S2383" s="23" t="str">
        <f t="shared" si="186"/>
        <v>ORD102382_20240422_CUST00744_MED014</v>
      </c>
      <c r="T2383" s="23">
        <f t="shared" si="187"/>
        <v>1</v>
      </c>
      <c r="U2383" s="6">
        <f t="shared" si="188"/>
        <v>285.2</v>
      </c>
      <c r="V2383" s="6">
        <f>tbl_Raw_Data[[#This Row],[Discount_Pct]]*tbl_Raw_Data[[#This Row],[Gross_Amount]]/100</f>
        <v>14.26</v>
      </c>
      <c r="W2383" s="6">
        <f>tbl_Raw_Data[[#This Row],[Gross_Amount]]-tbl_Raw_Data[[#This Row],[Discount_Amount]]</f>
        <v>270.94</v>
      </c>
      <c r="X2383" s="6">
        <f>tbl_Raw_Data[[#This Row],[Net_Amount_Before_Tax]]*tbl_Raw_Data[[#This Row],[Tax_Pct]]/100</f>
        <v>32.512799999999999</v>
      </c>
      <c r="Y2383" s="6">
        <f>tbl_Raw_Data[[#This Row],[Net_Amount_Before_Tax]]+tbl_Raw_Data[[#This Row],[Tax_Amount]]</f>
        <v>303.45280000000002</v>
      </c>
      <c r="Z2383" s="6">
        <f t="shared" si="189"/>
        <v>2</v>
      </c>
    </row>
    <row r="2384" spans="1:26" x14ac:dyDescent="0.3">
      <c r="A2384" s="23" t="s">
        <v>3886</v>
      </c>
      <c r="B2384" s="34">
        <v>45980</v>
      </c>
      <c r="C2384" s="23" t="s">
        <v>3887</v>
      </c>
      <c r="D2384" s="23" t="s">
        <v>130</v>
      </c>
      <c r="E2384" s="23" t="s">
        <v>131</v>
      </c>
      <c r="F2384" s="23">
        <v>700001</v>
      </c>
      <c r="G2384" s="23" t="s">
        <v>229</v>
      </c>
      <c r="H2384" s="23" t="s">
        <v>230</v>
      </c>
      <c r="I2384" s="23" t="s">
        <v>84</v>
      </c>
      <c r="J2384" s="23" t="s">
        <v>140</v>
      </c>
      <c r="K2384" s="23" t="s">
        <v>24</v>
      </c>
      <c r="L2384" s="23">
        <v>4</v>
      </c>
      <c r="M2384" s="23">
        <v>164.59</v>
      </c>
      <c r="N2384" s="23">
        <v>5</v>
      </c>
      <c r="O2384" s="23">
        <v>12</v>
      </c>
      <c r="P2384" s="23" t="s">
        <v>25</v>
      </c>
      <c r="Q2384" s="23" t="s">
        <v>34</v>
      </c>
      <c r="R2384" s="23">
        <f t="shared" si="185"/>
        <v>1</v>
      </c>
      <c r="S2384" s="23" t="str">
        <f t="shared" si="186"/>
        <v>ORD102383_20251119_CUST00105_MED022</v>
      </c>
      <c r="T2384" s="23">
        <f t="shared" si="187"/>
        <v>1</v>
      </c>
      <c r="U2384" s="6">
        <f t="shared" si="188"/>
        <v>658.36</v>
      </c>
      <c r="V2384" s="6">
        <f>tbl_Raw_Data[[#This Row],[Discount_Pct]]*tbl_Raw_Data[[#This Row],[Gross_Amount]]/100</f>
        <v>32.917999999999999</v>
      </c>
      <c r="W2384" s="6">
        <f>tbl_Raw_Data[[#This Row],[Gross_Amount]]-tbl_Raw_Data[[#This Row],[Discount_Amount]]</f>
        <v>625.44200000000001</v>
      </c>
      <c r="X2384" s="6">
        <f>tbl_Raw_Data[[#This Row],[Net_Amount_Before_Tax]]*tbl_Raw_Data[[#This Row],[Tax_Pct]]/100</f>
        <v>75.053039999999996</v>
      </c>
      <c r="Y2384" s="6">
        <f>tbl_Raw_Data[[#This Row],[Net_Amount_Before_Tax]]+tbl_Raw_Data[[#This Row],[Tax_Amount]]</f>
        <v>700.49504000000002</v>
      </c>
      <c r="Z2384" s="6">
        <f t="shared" si="189"/>
        <v>1</v>
      </c>
    </row>
    <row r="2385" spans="1:26" x14ac:dyDescent="0.3">
      <c r="A2385" s="23" t="s">
        <v>3888</v>
      </c>
      <c r="B2385" s="34">
        <v>45402</v>
      </c>
      <c r="C2385" s="23" t="s">
        <v>3421</v>
      </c>
      <c r="D2385" s="23" t="s">
        <v>46</v>
      </c>
      <c r="E2385" s="23" t="s">
        <v>47</v>
      </c>
      <c r="F2385" s="23">
        <v>411014</v>
      </c>
      <c r="G2385" s="23" t="s">
        <v>167</v>
      </c>
      <c r="H2385" s="23" t="s">
        <v>168</v>
      </c>
      <c r="I2385" s="23" t="s">
        <v>113</v>
      </c>
      <c r="J2385" s="23" t="s">
        <v>42</v>
      </c>
      <c r="K2385" s="23" t="s">
        <v>24</v>
      </c>
      <c r="L2385" s="23">
        <v>3</v>
      </c>
      <c r="M2385" s="23">
        <v>168.61</v>
      </c>
      <c r="N2385" s="23">
        <v>5</v>
      </c>
      <c r="O2385" s="23">
        <v>18</v>
      </c>
      <c r="P2385" s="23" t="s">
        <v>89</v>
      </c>
      <c r="Q2385" s="23" t="s">
        <v>34</v>
      </c>
      <c r="R2385" s="23">
        <f t="shared" si="185"/>
        <v>1</v>
      </c>
      <c r="S2385" s="23" t="str">
        <f t="shared" si="186"/>
        <v>ORD102384_20240420_CUST00696_MED026</v>
      </c>
      <c r="T2385" s="23">
        <f t="shared" si="187"/>
        <v>1</v>
      </c>
      <c r="U2385" s="6">
        <f t="shared" si="188"/>
        <v>505.83000000000004</v>
      </c>
      <c r="V2385" s="6">
        <f>tbl_Raw_Data[[#This Row],[Discount_Pct]]*tbl_Raw_Data[[#This Row],[Gross_Amount]]/100</f>
        <v>25.291499999999999</v>
      </c>
      <c r="W2385" s="6">
        <f>tbl_Raw_Data[[#This Row],[Gross_Amount]]-tbl_Raw_Data[[#This Row],[Discount_Amount]]</f>
        <v>480.53850000000006</v>
      </c>
      <c r="X2385" s="6">
        <f>tbl_Raw_Data[[#This Row],[Net_Amount_Before_Tax]]*tbl_Raw_Data[[#This Row],[Tax_Pct]]/100</f>
        <v>86.496930000000006</v>
      </c>
      <c r="Y2385" s="6">
        <f>tbl_Raw_Data[[#This Row],[Net_Amount_Before_Tax]]+tbl_Raw_Data[[#This Row],[Tax_Amount]]</f>
        <v>567.03543000000002</v>
      </c>
      <c r="Z2385" s="6">
        <f t="shared" si="189"/>
        <v>2</v>
      </c>
    </row>
    <row r="2386" spans="1:26" x14ac:dyDescent="0.3">
      <c r="A2386" s="23" t="s">
        <v>3889</v>
      </c>
      <c r="B2386" s="34">
        <v>45326</v>
      </c>
      <c r="C2386" s="23" t="s">
        <v>1619</v>
      </c>
      <c r="D2386" s="23" t="s">
        <v>183</v>
      </c>
      <c r="E2386" s="23" t="s">
        <v>184</v>
      </c>
      <c r="F2386" s="23">
        <v>122016</v>
      </c>
      <c r="G2386" s="23" t="s">
        <v>68</v>
      </c>
      <c r="H2386" s="23" t="s">
        <v>69</v>
      </c>
      <c r="I2386" s="23" t="s">
        <v>55</v>
      </c>
      <c r="J2386" s="23" t="s">
        <v>56</v>
      </c>
      <c r="K2386" s="23" t="s">
        <v>24</v>
      </c>
      <c r="L2386" s="23">
        <v>1</v>
      </c>
      <c r="M2386" s="23">
        <v>26.39</v>
      </c>
      <c r="N2386" s="23">
        <v>20</v>
      </c>
      <c r="O2386" s="23">
        <v>5</v>
      </c>
      <c r="P2386" s="23" t="s">
        <v>58</v>
      </c>
      <c r="Q2386" s="23" t="s">
        <v>26</v>
      </c>
      <c r="R2386" s="23">
        <f t="shared" si="185"/>
        <v>1</v>
      </c>
      <c r="S2386" s="23" t="str">
        <f t="shared" si="186"/>
        <v>ORD102385_20240204_CUST03119_MED003</v>
      </c>
      <c r="T2386" s="23">
        <f t="shared" si="187"/>
        <v>1</v>
      </c>
      <c r="U2386" s="6">
        <f t="shared" si="188"/>
        <v>26.39</v>
      </c>
      <c r="V2386" s="6">
        <f>tbl_Raw_Data[[#This Row],[Discount_Pct]]*tbl_Raw_Data[[#This Row],[Gross_Amount]]/100</f>
        <v>5.2779999999999996</v>
      </c>
      <c r="W2386" s="6">
        <f>tbl_Raw_Data[[#This Row],[Gross_Amount]]-tbl_Raw_Data[[#This Row],[Discount_Amount]]</f>
        <v>21.112000000000002</v>
      </c>
      <c r="X2386" s="6">
        <f>tbl_Raw_Data[[#This Row],[Net_Amount_Before_Tax]]*tbl_Raw_Data[[#This Row],[Tax_Pct]]/100</f>
        <v>1.0556000000000001</v>
      </c>
      <c r="Y2386" s="6">
        <f>tbl_Raw_Data[[#This Row],[Net_Amount_Before_Tax]]+tbl_Raw_Data[[#This Row],[Tax_Amount]]</f>
        <v>22.1676</v>
      </c>
      <c r="Z2386" s="6">
        <f t="shared" si="189"/>
        <v>0</v>
      </c>
    </row>
    <row r="2387" spans="1:26" x14ac:dyDescent="0.3">
      <c r="A2387" s="23" t="s">
        <v>3890</v>
      </c>
      <c r="B2387" s="34">
        <v>45964</v>
      </c>
      <c r="C2387" s="23" t="s">
        <v>3891</v>
      </c>
      <c r="D2387" s="23" t="s">
        <v>28</v>
      </c>
      <c r="E2387" s="23" t="s">
        <v>29</v>
      </c>
      <c r="F2387" s="23">
        <v>500090</v>
      </c>
      <c r="G2387" s="23" t="s">
        <v>229</v>
      </c>
      <c r="H2387" s="23" t="s">
        <v>230</v>
      </c>
      <c r="I2387" s="23" t="s">
        <v>84</v>
      </c>
      <c r="J2387" s="23" t="s">
        <v>140</v>
      </c>
      <c r="K2387" s="23" t="s">
        <v>24</v>
      </c>
      <c r="L2387" s="23">
        <v>1</v>
      </c>
      <c r="M2387" s="23">
        <v>191.54</v>
      </c>
      <c r="N2387" s="23">
        <v>5</v>
      </c>
      <c r="O2387" s="23">
        <v>12</v>
      </c>
      <c r="P2387" s="23" t="s">
        <v>58</v>
      </c>
      <c r="Q2387" s="23" t="s">
        <v>34</v>
      </c>
      <c r="R2387" s="23">
        <f t="shared" si="185"/>
        <v>1</v>
      </c>
      <c r="S2387" s="23" t="str">
        <f t="shared" si="186"/>
        <v>ORD102386_20251103_CUST03278_MED022</v>
      </c>
      <c r="T2387" s="23">
        <f t="shared" si="187"/>
        <v>1</v>
      </c>
      <c r="U2387" s="6">
        <f t="shared" si="188"/>
        <v>191.54</v>
      </c>
      <c r="V2387" s="6">
        <f>tbl_Raw_Data[[#This Row],[Discount_Pct]]*tbl_Raw_Data[[#This Row],[Gross_Amount]]/100</f>
        <v>9.577</v>
      </c>
      <c r="W2387" s="6">
        <f>tbl_Raw_Data[[#This Row],[Gross_Amount]]-tbl_Raw_Data[[#This Row],[Discount_Amount]]</f>
        <v>181.96299999999999</v>
      </c>
      <c r="X2387" s="6">
        <f>tbl_Raw_Data[[#This Row],[Net_Amount_Before_Tax]]*tbl_Raw_Data[[#This Row],[Tax_Pct]]/100</f>
        <v>21.835560000000001</v>
      </c>
      <c r="Y2387" s="6">
        <f>tbl_Raw_Data[[#This Row],[Net_Amount_Before_Tax]]+tbl_Raw_Data[[#This Row],[Tax_Amount]]</f>
        <v>203.79856000000001</v>
      </c>
      <c r="Z2387" s="6">
        <f t="shared" si="189"/>
        <v>3</v>
      </c>
    </row>
    <row r="2388" spans="1:26" x14ac:dyDescent="0.3">
      <c r="A2388" s="23" t="s">
        <v>3890</v>
      </c>
      <c r="B2388" s="34">
        <v>45355</v>
      </c>
      <c r="C2388" s="23" t="s">
        <v>1598</v>
      </c>
      <c r="D2388" s="23" t="s">
        <v>37</v>
      </c>
      <c r="E2388" s="23" t="s">
        <v>38</v>
      </c>
      <c r="F2388" s="23">
        <v>452020</v>
      </c>
      <c r="G2388" s="23" t="s">
        <v>160</v>
      </c>
      <c r="H2388" s="23" t="s">
        <v>161</v>
      </c>
      <c r="I2388" s="23" t="s">
        <v>50</v>
      </c>
      <c r="J2388" s="23" t="s">
        <v>23</v>
      </c>
      <c r="K2388" s="23" t="s">
        <v>24</v>
      </c>
      <c r="L2388" s="23">
        <v>2</v>
      </c>
      <c r="M2388" s="23">
        <v>136.08000000000001</v>
      </c>
      <c r="N2388" s="23">
        <v>0</v>
      </c>
      <c r="O2388" s="23">
        <v>5</v>
      </c>
      <c r="P2388" s="23" t="s">
        <v>25</v>
      </c>
      <c r="Q2388" s="23" t="s">
        <v>34</v>
      </c>
      <c r="R2388" s="23">
        <f t="shared" si="185"/>
        <v>1</v>
      </c>
      <c r="S2388" s="23" t="str">
        <f t="shared" si="186"/>
        <v>ORD102386_20240304_CUST00292_MED014</v>
      </c>
      <c r="T2388" s="23">
        <f t="shared" si="187"/>
        <v>1</v>
      </c>
      <c r="U2388" s="6">
        <f t="shared" si="188"/>
        <v>272.16000000000003</v>
      </c>
      <c r="V2388" s="6">
        <f>tbl_Raw_Data[[#This Row],[Discount_Pct]]*tbl_Raw_Data[[#This Row],[Gross_Amount]]/100</f>
        <v>0</v>
      </c>
      <c r="W2388" s="6">
        <f>tbl_Raw_Data[[#This Row],[Gross_Amount]]-tbl_Raw_Data[[#This Row],[Discount_Amount]]</f>
        <v>272.16000000000003</v>
      </c>
      <c r="X2388" s="6">
        <f>tbl_Raw_Data[[#This Row],[Net_Amount_Before_Tax]]*tbl_Raw_Data[[#This Row],[Tax_Pct]]/100</f>
        <v>13.608000000000002</v>
      </c>
      <c r="Y2388" s="6">
        <f>tbl_Raw_Data[[#This Row],[Net_Amount_Before_Tax]]+tbl_Raw_Data[[#This Row],[Tax_Amount]]</f>
        <v>285.76800000000003</v>
      </c>
      <c r="Z2388" s="6">
        <f t="shared" si="189"/>
        <v>3</v>
      </c>
    </row>
    <row r="2389" spans="1:26" x14ac:dyDescent="0.3">
      <c r="A2389" s="23" t="s">
        <v>3892</v>
      </c>
      <c r="B2389" s="34">
        <v>45581</v>
      </c>
      <c r="C2389" s="23" t="s">
        <v>3893</v>
      </c>
      <c r="D2389" s="23" t="s">
        <v>52</v>
      </c>
      <c r="E2389" s="23" t="s">
        <v>52</v>
      </c>
      <c r="F2389" s="23">
        <v>160019</v>
      </c>
      <c r="G2389" s="23" t="s">
        <v>82</v>
      </c>
      <c r="H2389" s="23" t="s">
        <v>83</v>
      </c>
      <c r="I2389" s="23" t="s">
        <v>84</v>
      </c>
      <c r="J2389" s="23" t="s">
        <v>85</v>
      </c>
      <c r="K2389" s="23" t="s">
        <v>24</v>
      </c>
      <c r="L2389" s="23">
        <v>2</v>
      </c>
      <c r="M2389" s="23">
        <v>316.22000000000003</v>
      </c>
      <c r="N2389" s="23">
        <v>10</v>
      </c>
      <c r="O2389" s="23">
        <v>5</v>
      </c>
      <c r="P2389" s="23" t="s">
        <v>58</v>
      </c>
      <c r="Q2389" s="23" t="s">
        <v>34</v>
      </c>
      <c r="R2389" s="23">
        <f t="shared" si="185"/>
        <v>1</v>
      </c>
      <c r="S2389" s="23" t="str">
        <f t="shared" si="186"/>
        <v>ORD102388_20241016_CUST02369_MED023</v>
      </c>
      <c r="T2389" s="23">
        <f t="shared" si="187"/>
        <v>1</v>
      </c>
      <c r="U2389" s="6">
        <f t="shared" si="188"/>
        <v>632.44000000000005</v>
      </c>
      <c r="V2389" s="6">
        <f>tbl_Raw_Data[[#This Row],[Discount_Pct]]*tbl_Raw_Data[[#This Row],[Gross_Amount]]/100</f>
        <v>63.244000000000007</v>
      </c>
      <c r="W2389" s="6">
        <f>tbl_Raw_Data[[#This Row],[Gross_Amount]]-tbl_Raw_Data[[#This Row],[Discount_Amount]]</f>
        <v>569.19600000000003</v>
      </c>
      <c r="X2389" s="6">
        <f>tbl_Raw_Data[[#This Row],[Net_Amount_Before_Tax]]*tbl_Raw_Data[[#This Row],[Tax_Pct]]/100</f>
        <v>28.459800000000001</v>
      </c>
      <c r="Y2389" s="6">
        <f>tbl_Raw_Data[[#This Row],[Net_Amount_Before_Tax]]+tbl_Raw_Data[[#This Row],[Tax_Amount]]</f>
        <v>597.6558</v>
      </c>
      <c r="Z2389" s="6">
        <f t="shared" si="189"/>
        <v>3</v>
      </c>
    </row>
    <row r="2390" spans="1:26" x14ac:dyDescent="0.3">
      <c r="A2390" s="23" t="s">
        <v>3894</v>
      </c>
      <c r="B2390" s="34">
        <v>45331</v>
      </c>
      <c r="C2390" s="23" t="s">
        <v>2957</v>
      </c>
      <c r="D2390" s="23" t="s">
        <v>72</v>
      </c>
      <c r="E2390" s="23" t="s">
        <v>73</v>
      </c>
      <c r="F2390" s="23">
        <v>302021</v>
      </c>
      <c r="G2390" s="23" t="s">
        <v>124</v>
      </c>
      <c r="H2390" s="23" t="s">
        <v>125</v>
      </c>
      <c r="I2390" s="23" t="s">
        <v>104</v>
      </c>
      <c r="J2390" s="23" t="s">
        <v>114</v>
      </c>
      <c r="K2390" s="23" t="s">
        <v>24</v>
      </c>
      <c r="L2390" s="23">
        <v>3</v>
      </c>
      <c r="M2390" s="23">
        <v>114.15</v>
      </c>
      <c r="N2390" s="23">
        <v>5</v>
      </c>
      <c r="O2390" s="23">
        <v>5</v>
      </c>
      <c r="P2390" s="23" t="s">
        <v>89</v>
      </c>
      <c r="Q2390" s="23" t="s">
        <v>34</v>
      </c>
      <c r="R2390" s="23">
        <f t="shared" si="185"/>
        <v>1</v>
      </c>
      <c r="S2390" s="23" t="str">
        <f t="shared" si="186"/>
        <v>ORD102389_20240209_CUST00617_MED018</v>
      </c>
      <c r="T2390" s="23">
        <f t="shared" si="187"/>
        <v>1</v>
      </c>
      <c r="U2390" s="6">
        <f t="shared" si="188"/>
        <v>342.45000000000005</v>
      </c>
      <c r="V2390" s="6">
        <f>tbl_Raw_Data[[#This Row],[Discount_Pct]]*tbl_Raw_Data[[#This Row],[Gross_Amount]]/100</f>
        <v>17.122500000000002</v>
      </c>
      <c r="W2390" s="6">
        <f>tbl_Raw_Data[[#This Row],[Gross_Amount]]-tbl_Raw_Data[[#This Row],[Discount_Amount]]</f>
        <v>325.32750000000004</v>
      </c>
      <c r="X2390" s="6">
        <f>tbl_Raw_Data[[#This Row],[Net_Amount_Before_Tax]]*tbl_Raw_Data[[#This Row],[Tax_Pct]]/100</f>
        <v>16.266375000000004</v>
      </c>
      <c r="Y2390" s="6">
        <f>tbl_Raw_Data[[#This Row],[Net_Amount_Before_Tax]]+tbl_Raw_Data[[#This Row],[Tax_Amount]]</f>
        <v>341.59387500000003</v>
      </c>
      <c r="Z2390" s="6">
        <f t="shared" si="189"/>
        <v>2</v>
      </c>
    </row>
    <row r="2391" spans="1:26" x14ac:dyDescent="0.3">
      <c r="A2391" s="23" t="s">
        <v>3895</v>
      </c>
      <c r="B2391" s="34">
        <v>45366</v>
      </c>
      <c r="C2391" s="23" t="s">
        <v>3896</v>
      </c>
      <c r="D2391" s="23" t="s">
        <v>123</v>
      </c>
      <c r="E2391" s="23" t="s">
        <v>101</v>
      </c>
      <c r="F2391" s="23">
        <v>226016</v>
      </c>
      <c r="G2391" s="23" t="s">
        <v>192</v>
      </c>
      <c r="H2391" s="23" t="s">
        <v>193</v>
      </c>
      <c r="I2391" s="23" t="s">
        <v>41</v>
      </c>
      <c r="J2391" s="23" t="s">
        <v>194</v>
      </c>
      <c r="K2391" s="23" t="s">
        <v>24</v>
      </c>
      <c r="L2391" s="23">
        <v>1</v>
      </c>
      <c r="M2391" s="23">
        <v>29.41</v>
      </c>
      <c r="N2391" s="23">
        <v>15</v>
      </c>
      <c r="O2391" s="23">
        <v>5</v>
      </c>
      <c r="P2391" s="23" t="s">
        <v>89</v>
      </c>
      <c r="Q2391" s="23" t="s">
        <v>44</v>
      </c>
      <c r="R2391" s="23">
        <f t="shared" si="185"/>
        <v>1</v>
      </c>
      <c r="S2391" s="23" t="str">
        <f t="shared" si="186"/>
        <v>ORD102390_20240315_CUST02543_MED002</v>
      </c>
      <c r="T2391" s="23">
        <f t="shared" si="187"/>
        <v>1</v>
      </c>
      <c r="U2391" s="6">
        <f t="shared" si="188"/>
        <v>29.41</v>
      </c>
      <c r="V2391" s="6">
        <f>tbl_Raw_Data[[#This Row],[Discount_Pct]]*tbl_Raw_Data[[#This Row],[Gross_Amount]]/100</f>
        <v>4.4115000000000002</v>
      </c>
      <c r="W2391" s="6">
        <f>tbl_Raw_Data[[#This Row],[Gross_Amount]]-tbl_Raw_Data[[#This Row],[Discount_Amount]]</f>
        <v>24.9985</v>
      </c>
      <c r="X2391" s="6">
        <f>tbl_Raw_Data[[#This Row],[Net_Amount_Before_Tax]]*tbl_Raw_Data[[#This Row],[Tax_Pct]]/100</f>
        <v>1.2499250000000002</v>
      </c>
      <c r="Y2391" s="6">
        <f>tbl_Raw_Data[[#This Row],[Net_Amount_Before_Tax]]+tbl_Raw_Data[[#This Row],[Tax_Amount]]</f>
        <v>26.248425000000001</v>
      </c>
      <c r="Z2391" s="6">
        <f t="shared" si="189"/>
        <v>1</v>
      </c>
    </row>
    <row r="2392" spans="1:26" x14ac:dyDescent="0.3">
      <c r="A2392" s="23" t="s">
        <v>3897</v>
      </c>
      <c r="B2392" s="34">
        <v>45559</v>
      </c>
      <c r="C2392" s="23" t="s">
        <v>3185</v>
      </c>
      <c r="D2392" s="23" t="s">
        <v>19</v>
      </c>
      <c r="E2392" s="23" t="s">
        <v>19</v>
      </c>
      <c r="F2392" s="23">
        <v>110085</v>
      </c>
      <c r="G2392" s="23" t="s">
        <v>132</v>
      </c>
      <c r="H2392" s="23" t="s">
        <v>133</v>
      </c>
      <c r="I2392" s="23" t="s">
        <v>134</v>
      </c>
      <c r="J2392" s="23" t="s">
        <v>135</v>
      </c>
      <c r="K2392" s="23" t="s">
        <v>57</v>
      </c>
      <c r="L2392" s="23">
        <v>1</v>
      </c>
      <c r="M2392" s="23">
        <v>67.510000000000005</v>
      </c>
      <c r="N2392" s="23">
        <v>0</v>
      </c>
      <c r="O2392" s="23">
        <v>12</v>
      </c>
      <c r="P2392" s="23" t="s">
        <v>58</v>
      </c>
      <c r="Q2392" s="23" t="s">
        <v>34</v>
      </c>
      <c r="R2392" s="23">
        <f t="shared" si="185"/>
        <v>1</v>
      </c>
      <c r="S2392" s="23" t="str">
        <f t="shared" si="186"/>
        <v>ORD102391_20240924_CUST00639_MED007</v>
      </c>
      <c r="T2392" s="23">
        <f t="shared" si="187"/>
        <v>1</v>
      </c>
      <c r="U2392" s="6">
        <f t="shared" si="188"/>
        <v>67.510000000000005</v>
      </c>
      <c r="V2392" s="6">
        <f>tbl_Raw_Data[[#This Row],[Discount_Pct]]*tbl_Raw_Data[[#This Row],[Gross_Amount]]/100</f>
        <v>0</v>
      </c>
      <c r="W2392" s="6">
        <f>tbl_Raw_Data[[#This Row],[Gross_Amount]]-tbl_Raw_Data[[#This Row],[Discount_Amount]]</f>
        <v>67.510000000000005</v>
      </c>
      <c r="X2392" s="6">
        <f>tbl_Raw_Data[[#This Row],[Net_Amount_Before_Tax]]*tbl_Raw_Data[[#This Row],[Tax_Pct]]/100</f>
        <v>8.1012000000000004</v>
      </c>
      <c r="Y2392" s="6">
        <f>tbl_Raw_Data[[#This Row],[Net_Amount_Before_Tax]]+tbl_Raw_Data[[#This Row],[Tax_Amount]]</f>
        <v>75.611200000000011</v>
      </c>
      <c r="Z2392" s="6">
        <f t="shared" si="189"/>
        <v>3</v>
      </c>
    </row>
    <row r="2393" spans="1:26" x14ac:dyDescent="0.3">
      <c r="A2393" s="23" t="s">
        <v>3898</v>
      </c>
      <c r="B2393" s="34">
        <v>45897</v>
      </c>
      <c r="C2393" s="23" t="s">
        <v>296</v>
      </c>
      <c r="D2393" s="23" t="s">
        <v>28</v>
      </c>
      <c r="E2393" s="23" t="s">
        <v>29</v>
      </c>
      <c r="F2393" s="23">
        <v>500001</v>
      </c>
      <c r="G2393" s="23" t="s">
        <v>283</v>
      </c>
      <c r="H2393" s="23" t="s">
        <v>284</v>
      </c>
      <c r="I2393" s="23" t="s">
        <v>104</v>
      </c>
      <c r="J2393" s="23" t="s">
        <v>42</v>
      </c>
      <c r="K2393" s="23" t="s">
        <v>57</v>
      </c>
      <c r="L2393" s="23">
        <v>2</v>
      </c>
      <c r="M2393" s="23">
        <v>255.32</v>
      </c>
      <c r="N2393" s="23">
        <v>5</v>
      </c>
      <c r="O2393" s="23">
        <v>12</v>
      </c>
      <c r="P2393" s="23" t="s">
        <v>58</v>
      </c>
      <c r="Q2393" s="23" t="s">
        <v>34</v>
      </c>
      <c r="R2393" s="23">
        <f t="shared" si="185"/>
        <v>1</v>
      </c>
      <c r="S2393" s="23" t="str">
        <f t="shared" si="186"/>
        <v>ORD102392_20250828_CUST00409_MED030</v>
      </c>
      <c r="T2393" s="23">
        <f t="shared" si="187"/>
        <v>1</v>
      </c>
      <c r="U2393" s="6">
        <f t="shared" si="188"/>
        <v>510.64</v>
      </c>
      <c r="V2393" s="6">
        <f>tbl_Raw_Data[[#This Row],[Discount_Pct]]*tbl_Raw_Data[[#This Row],[Gross_Amount]]/100</f>
        <v>25.531999999999996</v>
      </c>
      <c r="W2393" s="6">
        <f>tbl_Raw_Data[[#This Row],[Gross_Amount]]-tbl_Raw_Data[[#This Row],[Discount_Amount]]</f>
        <v>485.108</v>
      </c>
      <c r="X2393" s="6">
        <f>tbl_Raw_Data[[#This Row],[Net_Amount_Before_Tax]]*tbl_Raw_Data[[#This Row],[Tax_Pct]]/100</f>
        <v>58.212960000000002</v>
      </c>
      <c r="Y2393" s="6">
        <f>tbl_Raw_Data[[#This Row],[Net_Amount_Before_Tax]]+tbl_Raw_Data[[#This Row],[Tax_Amount]]</f>
        <v>543.32096000000001</v>
      </c>
      <c r="Z2393" s="6">
        <f t="shared" si="189"/>
        <v>3</v>
      </c>
    </row>
    <row r="2394" spans="1:26" x14ac:dyDescent="0.3">
      <c r="A2394" s="23" t="s">
        <v>3899</v>
      </c>
      <c r="B2394" s="34">
        <v>45410</v>
      </c>
      <c r="C2394" s="23" t="s">
        <v>2543</v>
      </c>
      <c r="D2394" s="23" t="s">
        <v>80</v>
      </c>
      <c r="E2394" s="23" t="s">
        <v>81</v>
      </c>
      <c r="F2394" s="23">
        <v>395003</v>
      </c>
      <c r="G2394" s="23" t="s">
        <v>107</v>
      </c>
      <c r="H2394" s="23" t="s">
        <v>108</v>
      </c>
      <c r="I2394" s="23" t="s">
        <v>63</v>
      </c>
      <c r="J2394" s="23" t="s">
        <v>42</v>
      </c>
      <c r="K2394" s="23" t="s">
        <v>57</v>
      </c>
      <c r="L2394" s="23">
        <v>3</v>
      </c>
      <c r="M2394" s="23">
        <v>86.11</v>
      </c>
      <c r="N2394" s="23">
        <v>10</v>
      </c>
      <c r="O2394" s="23">
        <v>5</v>
      </c>
      <c r="P2394" s="23" t="s">
        <v>65</v>
      </c>
      <c r="Q2394" s="23" t="s">
        <v>90</v>
      </c>
      <c r="R2394" s="23">
        <f t="shared" si="185"/>
        <v>1</v>
      </c>
      <c r="S2394" s="23" t="str">
        <f t="shared" si="186"/>
        <v>ORD102393_20240428_CUST00833_MED005</v>
      </c>
      <c r="T2394" s="23">
        <f t="shared" si="187"/>
        <v>1</v>
      </c>
      <c r="U2394" s="6">
        <f t="shared" si="188"/>
        <v>258.33</v>
      </c>
      <c r="V2394" s="6">
        <f>tbl_Raw_Data[[#This Row],[Discount_Pct]]*tbl_Raw_Data[[#This Row],[Gross_Amount]]/100</f>
        <v>25.832999999999998</v>
      </c>
      <c r="W2394" s="6">
        <f>tbl_Raw_Data[[#This Row],[Gross_Amount]]-tbl_Raw_Data[[#This Row],[Discount_Amount]]</f>
        <v>232.49699999999999</v>
      </c>
      <c r="X2394" s="6">
        <f>tbl_Raw_Data[[#This Row],[Net_Amount_Before_Tax]]*tbl_Raw_Data[[#This Row],[Tax_Pct]]/100</f>
        <v>11.624849999999999</v>
      </c>
      <c r="Y2394" s="6">
        <f>tbl_Raw_Data[[#This Row],[Net_Amount_Before_Tax]]+tbl_Raw_Data[[#This Row],[Tax_Amount]]</f>
        <v>244.12184999999999</v>
      </c>
      <c r="Z2394" s="6">
        <f t="shared" si="189"/>
        <v>1</v>
      </c>
    </row>
    <row r="2395" spans="1:26" x14ac:dyDescent="0.3">
      <c r="A2395" s="23" t="s">
        <v>3900</v>
      </c>
      <c r="B2395" s="34">
        <v>45296</v>
      </c>
      <c r="C2395" s="23" t="s">
        <v>1789</v>
      </c>
      <c r="D2395" s="23" t="s">
        <v>80</v>
      </c>
      <c r="E2395" s="23" t="s">
        <v>81</v>
      </c>
      <c r="F2395" s="23">
        <v>395003</v>
      </c>
      <c r="G2395" s="23" t="s">
        <v>30</v>
      </c>
      <c r="H2395" s="23" t="s">
        <v>31</v>
      </c>
      <c r="I2395" s="23" t="s">
        <v>32</v>
      </c>
      <c r="J2395" s="23" t="s">
        <v>23</v>
      </c>
      <c r="K2395" s="23" t="s">
        <v>24</v>
      </c>
      <c r="L2395" s="23">
        <v>2</v>
      </c>
      <c r="M2395" s="23">
        <v>142.68</v>
      </c>
      <c r="N2395" s="23">
        <v>5</v>
      </c>
      <c r="O2395" s="23">
        <v>5</v>
      </c>
      <c r="P2395" s="23" t="s">
        <v>89</v>
      </c>
      <c r="Q2395" s="23" t="s">
        <v>90</v>
      </c>
      <c r="R2395" s="23">
        <f t="shared" si="185"/>
        <v>1</v>
      </c>
      <c r="S2395" s="23" t="str">
        <f t="shared" si="186"/>
        <v>ORD102394_20240105_CUST00662_MED017</v>
      </c>
      <c r="T2395" s="23">
        <f t="shared" si="187"/>
        <v>1</v>
      </c>
      <c r="U2395" s="6">
        <f t="shared" si="188"/>
        <v>285.36</v>
      </c>
      <c r="V2395" s="6">
        <f>tbl_Raw_Data[[#This Row],[Discount_Pct]]*tbl_Raw_Data[[#This Row],[Gross_Amount]]/100</f>
        <v>14.268000000000002</v>
      </c>
      <c r="W2395" s="6">
        <f>tbl_Raw_Data[[#This Row],[Gross_Amount]]-tbl_Raw_Data[[#This Row],[Discount_Amount]]</f>
        <v>271.09199999999998</v>
      </c>
      <c r="X2395" s="6">
        <f>tbl_Raw_Data[[#This Row],[Net_Amount_Before_Tax]]*tbl_Raw_Data[[#This Row],[Tax_Pct]]/100</f>
        <v>13.554600000000001</v>
      </c>
      <c r="Y2395" s="6">
        <f>tbl_Raw_Data[[#This Row],[Net_Amount_Before_Tax]]+tbl_Raw_Data[[#This Row],[Tax_Amount]]</f>
        <v>284.64659999999998</v>
      </c>
      <c r="Z2395" s="6">
        <f t="shared" si="189"/>
        <v>2</v>
      </c>
    </row>
    <row r="2396" spans="1:26" x14ac:dyDescent="0.3">
      <c r="A2396" s="23" t="s">
        <v>3901</v>
      </c>
      <c r="B2396" s="34">
        <v>45598</v>
      </c>
      <c r="C2396" s="23" t="s">
        <v>3902</v>
      </c>
      <c r="D2396" s="23" t="s">
        <v>92</v>
      </c>
      <c r="E2396" s="23" t="s">
        <v>93</v>
      </c>
      <c r="F2396" s="23">
        <v>560034</v>
      </c>
      <c r="G2396" s="23" t="s">
        <v>283</v>
      </c>
      <c r="H2396" s="23" t="s">
        <v>284</v>
      </c>
      <c r="I2396" s="23" t="s">
        <v>104</v>
      </c>
      <c r="J2396" s="23" t="s">
        <v>42</v>
      </c>
      <c r="K2396" s="23" t="s">
        <v>57</v>
      </c>
      <c r="L2396" s="23">
        <v>2</v>
      </c>
      <c r="M2396" s="23">
        <v>304.45</v>
      </c>
      <c r="N2396" s="23">
        <v>10</v>
      </c>
      <c r="O2396" s="23">
        <v>12</v>
      </c>
      <c r="P2396" s="23" t="s">
        <v>33</v>
      </c>
      <c r="Q2396" s="23" t="s">
        <v>90</v>
      </c>
      <c r="R2396" s="23">
        <f t="shared" si="185"/>
        <v>1</v>
      </c>
      <c r="S2396" s="23" t="str">
        <f t="shared" si="186"/>
        <v>ORD102395_20241102_CUST01299_MED030</v>
      </c>
      <c r="T2396" s="23">
        <f t="shared" si="187"/>
        <v>1</v>
      </c>
      <c r="U2396" s="6">
        <f t="shared" si="188"/>
        <v>608.9</v>
      </c>
      <c r="V2396" s="6">
        <f>tbl_Raw_Data[[#This Row],[Discount_Pct]]*tbl_Raw_Data[[#This Row],[Gross_Amount]]/100</f>
        <v>60.89</v>
      </c>
      <c r="W2396" s="6">
        <f>tbl_Raw_Data[[#This Row],[Gross_Amount]]-tbl_Raw_Data[[#This Row],[Discount_Amount]]</f>
        <v>548.01</v>
      </c>
      <c r="X2396" s="6">
        <f>tbl_Raw_Data[[#This Row],[Net_Amount_Before_Tax]]*tbl_Raw_Data[[#This Row],[Tax_Pct]]/100</f>
        <v>65.761200000000002</v>
      </c>
      <c r="Y2396" s="6">
        <f>tbl_Raw_Data[[#This Row],[Net_Amount_Before_Tax]]+tbl_Raw_Data[[#This Row],[Tax_Amount]]</f>
        <v>613.77120000000002</v>
      </c>
      <c r="Z2396" s="6">
        <f t="shared" si="189"/>
        <v>2</v>
      </c>
    </row>
    <row r="2397" spans="1:26" x14ac:dyDescent="0.3">
      <c r="A2397" s="23" t="s">
        <v>3903</v>
      </c>
      <c r="B2397" s="34">
        <v>45669</v>
      </c>
      <c r="C2397" s="23" t="s">
        <v>1556</v>
      </c>
      <c r="D2397" s="23" t="s">
        <v>130</v>
      </c>
      <c r="E2397" s="23" t="s">
        <v>131</v>
      </c>
      <c r="F2397" s="23">
        <v>700001</v>
      </c>
      <c r="G2397" s="23" t="s">
        <v>119</v>
      </c>
      <c r="H2397" s="23" t="s">
        <v>120</v>
      </c>
      <c r="I2397" s="23" t="s">
        <v>32</v>
      </c>
      <c r="J2397" s="23" t="s">
        <v>64</v>
      </c>
      <c r="K2397" s="23" t="s">
        <v>57</v>
      </c>
      <c r="L2397" s="23">
        <v>3</v>
      </c>
      <c r="M2397" s="23">
        <v>65.14</v>
      </c>
      <c r="N2397" s="23">
        <v>0</v>
      </c>
      <c r="O2397" s="23">
        <v>12</v>
      </c>
      <c r="P2397" s="23" t="s">
        <v>25</v>
      </c>
      <c r="Q2397" s="23" t="s">
        <v>90</v>
      </c>
      <c r="R2397" s="23">
        <f t="shared" si="185"/>
        <v>1</v>
      </c>
      <c r="S2397" s="23" t="str">
        <f t="shared" si="186"/>
        <v>ORD102396_20250112_CUST02011_MED010</v>
      </c>
      <c r="T2397" s="23">
        <f t="shared" si="187"/>
        <v>1</v>
      </c>
      <c r="U2397" s="6">
        <f t="shared" si="188"/>
        <v>195.42000000000002</v>
      </c>
      <c r="V2397" s="6">
        <f>tbl_Raw_Data[[#This Row],[Discount_Pct]]*tbl_Raw_Data[[#This Row],[Gross_Amount]]/100</f>
        <v>0</v>
      </c>
      <c r="W2397" s="6">
        <f>tbl_Raw_Data[[#This Row],[Gross_Amount]]-tbl_Raw_Data[[#This Row],[Discount_Amount]]</f>
        <v>195.42000000000002</v>
      </c>
      <c r="X2397" s="6">
        <f>tbl_Raw_Data[[#This Row],[Net_Amount_Before_Tax]]*tbl_Raw_Data[[#This Row],[Tax_Pct]]/100</f>
        <v>23.450399999999998</v>
      </c>
      <c r="Y2397" s="6">
        <f>tbl_Raw_Data[[#This Row],[Net_Amount_Before_Tax]]+tbl_Raw_Data[[#This Row],[Tax_Amount]]</f>
        <v>218.87040000000002</v>
      </c>
      <c r="Z2397" s="6">
        <f t="shared" si="189"/>
        <v>1</v>
      </c>
    </row>
    <row r="2398" spans="1:26" x14ac:dyDescent="0.3">
      <c r="A2398" s="23" t="s">
        <v>3904</v>
      </c>
      <c r="B2398" s="34">
        <v>45405</v>
      </c>
      <c r="C2398" s="23" t="s">
        <v>3905</v>
      </c>
      <c r="D2398" s="23" t="s">
        <v>130</v>
      </c>
      <c r="E2398" s="23" t="s">
        <v>131</v>
      </c>
      <c r="F2398" s="23">
        <v>700019</v>
      </c>
      <c r="G2398" s="23" t="s">
        <v>61</v>
      </c>
      <c r="H2398" s="23" t="s">
        <v>62</v>
      </c>
      <c r="I2398" s="23" t="s">
        <v>63</v>
      </c>
      <c r="J2398" s="23" t="s">
        <v>64</v>
      </c>
      <c r="K2398" s="23" t="s">
        <v>57</v>
      </c>
      <c r="L2398" s="23">
        <v>3</v>
      </c>
      <c r="M2398" s="23">
        <v>126.46</v>
      </c>
      <c r="N2398" s="23">
        <v>0</v>
      </c>
      <c r="O2398" s="23">
        <v>18</v>
      </c>
      <c r="P2398" s="23" t="s">
        <v>25</v>
      </c>
      <c r="Q2398" s="23" t="s">
        <v>44</v>
      </c>
      <c r="R2398" s="23">
        <f t="shared" si="185"/>
        <v>1</v>
      </c>
      <c r="S2398" s="23" t="str">
        <f t="shared" si="186"/>
        <v>ORD102397_20240423_CUST02694_MED004</v>
      </c>
      <c r="T2398" s="23">
        <f t="shared" si="187"/>
        <v>1</v>
      </c>
      <c r="U2398" s="6">
        <f t="shared" si="188"/>
        <v>379.38</v>
      </c>
      <c r="V2398" s="6">
        <f>tbl_Raw_Data[[#This Row],[Discount_Pct]]*tbl_Raw_Data[[#This Row],[Gross_Amount]]/100</f>
        <v>0</v>
      </c>
      <c r="W2398" s="6">
        <f>tbl_Raw_Data[[#This Row],[Gross_Amount]]-tbl_Raw_Data[[#This Row],[Discount_Amount]]</f>
        <v>379.38</v>
      </c>
      <c r="X2398" s="6">
        <f>tbl_Raw_Data[[#This Row],[Net_Amount_Before_Tax]]*tbl_Raw_Data[[#This Row],[Tax_Pct]]/100</f>
        <v>68.288399999999996</v>
      </c>
      <c r="Y2398" s="6">
        <f>tbl_Raw_Data[[#This Row],[Net_Amount_Before_Tax]]+tbl_Raw_Data[[#This Row],[Tax_Amount]]</f>
        <v>447.66840000000002</v>
      </c>
      <c r="Z2398" s="6">
        <f t="shared" si="189"/>
        <v>0</v>
      </c>
    </row>
    <row r="2399" spans="1:26" x14ac:dyDescent="0.3">
      <c r="A2399" s="23" t="s">
        <v>3906</v>
      </c>
      <c r="B2399" s="34">
        <v>45341</v>
      </c>
      <c r="C2399" s="23" t="s">
        <v>2468</v>
      </c>
      <c r="D2399" s="23" t="s">
        <v>100</v>
      </c>
      <c r="E2399" s="23" t="s">
        <v>101</v>
      </c>
      <c r="F2399" s="23">
        <v>201307</v>
      </c>
      <c r="G2399" s="23" t="s">
        <v>74</v>
      </c>
      <c r="H2399" s="23" t="s">
        <v>75</v>
      </c>
      <c r="I2399" s="23" t="s">
        <v>76</v>
      </c>
      <c r="J2399" s="23" t="s">
        <v>77</v>
      </c>
      <c r="K2399" s="23" t="s">
        <v>57</v>
      </c>
      <c r="L2399" s="23">
        <v>1</v>
      </c>
      <c r="M2399" s="23">
        <v>60.18</v>
      </c>
      <c r="N2399" s="23">
        <v>5</v>
      </c>
      <c r="O2399" s="23">
        <v>12</v>
      </c>
      <c r="P2399" s="23" t="s">
        <v>58</v>
      </c>
      <c r="Q2399" s="23" t="s">
        <v>26</v>
      </c>
      <c r="R2399" s="23">
        <f t="shared" si="185"/>
        <v>1</v>
      </c>
      <c r="S2399" s="23" t="str">
        <f t="shared" si="186"/>
        <v>ORD102398_20240219_CUST00312_MED008</v>
      </c>
      <c r="T2399" s="23">
        <f t="shared" si="187"/>
        <v>1</v>
      </c>
      <c r="U2399" s="6">
        <f t="shared" si="188"/>
        <v>60.18</v>
      </c>
      <c r="V2399" s="6">
        <f>tbl_Raw_Data[[#This Row],[Discount_Pct]]*tbl_Raw_Data[[#This Row],[Gross_Amount]]/100</f>
        <v>3.0089999999999999</v>
      </c>
      <c r="W2399" s="6">
        <f>tbl_Raw_Data[[#This Row],[Gross_Amount]]-tbl_Raw_Data[[#This Row],[Discount_Amount]]</f>
        <v>57.170999999999999</v>
      </c>
      <c r="X2399" s="6">
        <f>tbl_Raw_Data[[#This Row],[Net_Amount_Before_Tax]]*tbl_Raw_Data[[#This Row],[Tax_Pct]]/100</f>
        <v>6.8605200000000002</v>
      </c>
      <c r="Y2399" s="6">
        <f>tbl_Raw_Data[[#This Row],[Net_Amount_Before_Tax]]+tbl_Raw_Data[[#This Row],[Tax_Amount]]</f>
        <v>64.03152</v>
      </c>
      <c r="Z2399" s="6">
        <f t="shared" si="189"/>
        <v>3</v>
      </c>
    </row>
    <row r="2400" spans="1:26" x14ac:dyDescent="0.3">
      <c r="A2400" s="23" t="s">
        <v>3907</v>
      </c>
      <c r="B2400" s="34">
        <v>45481</v>
      </c>
      <c r="C2400" s="23" t="s">
        <v>326</v>
      </c>
      <c r="D2400" s="23" t="s">
        <v>159</v>
      </c>
      <c r="E2400" s="23" t="s">
        <v>47</v>
      </c>
      <c r="F2400" s="23">
        <v>400050</v>
      </c>
      <c r="G2400" s="23" t="s">
        <v>160</v>
      </c>
      <c r="H2400" s="23" t="s">
        <v>161</v>
      </c>
      <c r="I2400" s="23" t="s">
        <v>50</v>
      </c>
      <c r="J2400" s="23" t="s">
        <v>23</v>
      </c>
      <c r="K2400" s="23" t="s">
        <v>24</v>
      </c>
      <c r="L2400" s="23">
        <v>2</v>
      </c>
      <c r="M2400" s="23">
        <v>159.47</v>
      </c>
      <c r="N2400" s="23">
        <v>5</v>
      </c>
      <c r="O2400" s="23">
        <v>5</v>
      </c>
      <c r="P2400" s="23" t="s">
        <v>58</v>
      </c>
      <c r="Q2400" s="23" t="s">
        <v>90</v>
      </c>
      <c r="R2400" s="23">
        <f t="shared" si="185"/>
        <v>1</v>
      </c>
      <c r="S2400" s="23" t="str">
        <f t="shared" si="186"/>
        <v>ORD102399_20240708_CUST01592_MED014</v>
      </c>
      <c r="T2400" s="23">
        <f t="shared" si="187"/>
        <v>1</v>
      </c>
      <c r="U2400" s="6">
        <f t="shared" si="188"/>
        <v>318.94</v>
      </c>
      <c r="V2400" s="6">
        <f>tbl_Raw_Data[[#This Row],[Discount_Pct]]*tbl_Raw_Data[[#This Row],[Gross_Amount]]/100</f>
        <v>15.947000000000001</v>
      </c>
      <c r="W2400" s="6">
        <f>tbl_Raw_Data[[#This Row],[Gross_Amount]]-tbl_Raw_Data[[#This Row],[Discount_Amount]]</f>
        <v>302.99299999999999</v>
      </c>
      <c r="X2400" s="6">
        <f>tbl_Raw_Data[[#This Row],[Net_Amount_Before_Tax]]*tbl_Raw_Data[[#This Row],[Tax_Pct]]/100</f>
        <v>15.149649999999999</v>
      </c>
      <c r="Y2400" s="6">
        <f>tbl_Raw_Data[[#This Row],[Net_Amount_Before_Tax]]+tbl_Raw_Data[[#This Row],[Tax_Amount]]</f>
        <v>318.14265</v>
      </c>
      <c r="Z2400" s="6">
        <f t="shared" si="189"/>
        <v>2</v>
      </c>
    </row>
    <row r="2401" spans="1:26" x14ac:dyDescent="0.3">
      <c r="A2401" s="23" t="s">
        <v>3908</v>
      </c>
      <c r="B2401" s="34">
        <v>45368</v>
      </c>
      <c r="C2401" s="23" t="s">
        <v>1455</v>
      </c>
      <c r="D2401" s="23" t="s">
        <v>92</v>
      </c>
      <c r="E2401" s="23" t="s">
        <v>93</v>
      </c>
      <c r="F2401" s="23">
        <v>560066</v>
      </c>
      <c r="G2401" s="23" t="s">
        <v>94</v>
      </c>
      <c r="H2401" s="23" t="s">
        <v>95</v>
      </c>
      <c r="I2401" s="23" t="s">
        <v>84</v>
      </c>
      <c r="J2401" s="23" t="s">
        <v>42</v>
      </c>
      <c r="K2401" s="23" t="s">
        <v>24</v>
      </c>
      <c r="L2401" s="23">
        <v>1</v>
      </c>
      <c r="M2401" s="23">
        <v>82.93</v>
      </c>
      <c r="N2401" s="23">
        <v>10</v>
      </c>
      <c r="O2401" s="23">
        <v>18</v>
      </c>
      <c r="P2401" s="23" t="s">
        <v>89</v>
      </c>
      <c r="Q2401" s="23" t="s">
        <v>34</v>
      </c>
      <c r="R2401" s="23">
        <f t="shared" si="185"/>
        <v>1</v>
      </c>
      <c r="S2401" s="23" t="str">
        <f t="shared" si="186"/>
        <v>ORD102400_20240317_CUST00009_MED021</v>
      </c>
      <c r="T2401" s="23">
        <f t="shared" si="187"/>
        <v>1</v>
      </c>
      <c r="U2401" s="6">
        <f t="shared" si="188"/>
        <v>82.93</v>
      </c>
      <c r="V2401" s="6">
        <f>tbl_Raw_Data[[#This Row],[Discount_Pct]]*tbl_Raw_Data[[#This Row],[Gross_Amount]]/100</f>
        <v>8.293000000000001</v>
      </c>
      <c r="W2401" s="6">
        <f>tbl_Raw_Data[[#This Row],[Gross_Amount]]-tbl_Raw_Data[[#This Row],[Discount_Amount]]</f>
        <v>74.637</v>
      </c>
      <c r="X2401" s="6">
        <f>tbl_Raw_Data[[#This Row],[Net_Amount_Before_Tax]]*tbl_Raw_Data[[#This Row],[Tax_Pct]]/100</f>
        <v>13.434659999999999</v>
      </c>
      <c r="Y2401" s="6">
        <f>tbl_Raw_Data[[#This Row],[Net_Amount_Before_Tax]]+tbl_Raw_Data[[#This Row],[Tax_Amount]]</f>
        <v>88.071659999999994</v>
      </c>
      <c r="Z2401" s="6">
        <f t="shared" si="189"/>
        <v>2</v>
      </c>
    </row>
    <row r="2402" spans="1:26" x14ac:dyDescent="0.3">
      <c r="A2402" s="23" t="s">
        <v>3909</v>
      </c>
      <c r="B2402" s="34">
        <v>45659</v>
      </c>
      <c r="C2402" s="23" t="s">
        <v>3910</v>
      </c>
      <c r="D2402" s="23" t="s">
        <v>130</v>
      </c>
      <c r="E2402" s="23" t="s">
        <v>131</v>
      </c>
      <c r="F2402" s="23">
        <v>700001</v>
      </c>
      <c r="G2402" s="23" t="s">
        <v>53</v>
      </c>
      <c r="H2402" s="23" t="s">
        <v>54</v>
      </c>
      <c r="I2402" s="23" t="s">
        <v>55</v>
      </c>
      <c r="J2402" s="23" t="s">
        <v>56</v>
      </c>
      <c r="K2402" s="23" t="s">
        <v>57</v>
      </c>
      <c r="L2402" s="23">
        <v>1</v>
      </c>
      <c r="M2402" s="23">
        <v>56.87</v>
      </c>
      <c r="N2402" s="23">
        <v>15</v>
      </c>
      <c r="O2402" s="23">
        <v>5</v>
      </c>
      <c r="P2402" s="23" t="s">
        <v>25</v>
      </c>
      <c r="Q2402" s="23" t="s">
        <v>44</v>
      </c>
      <c r="R2402" s="23">
        <f t="shared" si="185"/>
        <v>1</v>
      </c>
      <c r="S2402" s="23" t="str">
        <f t="shared" si="186"/>
        <v>ORD102401_20250102_CUST01745_MED020</v>
      </c>
      <c r="T2402" s="23">
        <f t="shared" si="187"/>
        <v>1</v>
      </c>
      <c r="U2402" s="6">
        <f t="shared" si="188"/>
        <v>56.87</v>
      </c>
      <c r="V2402" s="6">
        <f>tbl_Raw_Data[[#This Row],[Discount_Pct]]*tbl_Raw_Data[[#This Row],[Gross_Amount]]/100</f>
        <v>8.5305</v>
      </c>
      <c r="W2402" s="6">
        <f>tbl_Raw_Data[[#This Row],[Gross_Amount]]-tbl_Raw_Data[[#This Row],[Discount_Amount]]</f>
        <v>48.339500000000001</v>
      </c>
      <c r="X2402" s="6">
        <f>tbl_Raw_Data[[#This Row],[Net_Amount_Before_Tax]]*tbl_Raw_Data[[#This Row],[Tax_Pct]]/100</f>
        <v>2.4169749999999999</v>
      </c>
      <c r="Y2402" s="6">
        <f>tbl_Raw_Data[[#This Row],[Net_Amount_Before_Tax]]+tbl_Raw_Data[[#This Row],[Tax_Amount]]</f>
        <v>50.756475000000002</v>
      </c>
      <c r="Z2402" s="6">
        <f t="shared" si="189"/>
        <v>1</v>
      </c>
    </row>
    <row r="2403" spans="1:26" x14ac:dyDescent="0.3">
      <c r="A2403" s="23" t="s">
        <v>3909</v>
      </c>
      <c r="B2403" s="34">
        <v>45935</v>
      </c>
      <c r="C2403" s="23" t="s">
        <v>3911</v>
      </c>
      <c r="D2403" s="23" t="s">
        <v>100</v>
      </c>
      <c r="E2403" s="23" t="s">
        <v>101</v>
      </c>
      <c r="F2403" s="23">
        <v>201303</v>
      </c>
      <c r="G2403" s="23" t="s">
        <v>196</v>
      </c>
      <c r="H2403" s="23" t="s">
        <v>197</v>
      </c>
      <c r="I2403" s="23" t="s">
        <v>32</v>
      </c>
      <c r="J2403" s="23" t="s">
        <v>42</v>
      </c>
      <c r="K2403" s="23" t="s">
        <v>24</v>
      </c>
      <c r="L2403" s="23">
        <v>2</v>
      </c>
      <c r="M2403" s="23">
        <v>24.35</v>
      </c>
      <c r="N2403" s="23">
        <v>10</v>
      </c>
      <c r="O2403" s="23">
        <v>12</v>
      </c>
      <c r="P2403" s="23" t="s">
        <v>65</v>
      </c>
      <c r="Q2403" s="23" t="s">
        <v>44</v>
      </c>
      <c r="R2403" s="23">
        <f t="shared" si="185"/>
        <v>1</v>
      </c>
      <c r="S2403" s="23" t="str">
        <f t="shared" si="186"/>
        <v>ORD102401_20251005_CUST02871_MED011</v>
      </c>
      <c r="T2403" s="23">
        <f t="shared" si="187"/>
        <v>1</v>
      </c>
      <c r="U2403" s="6">
        <f t="shared" si="188"/>
        <v>48.7</v>
      </c>
      <c r="V2403" s="6">
        <f>tbl_Raw_Data[[#This Row],[Discount_Pct]]*tbl_Raw_Data[[#This Row],[Gross_Amount]]/100</f>
        <v>4.87</v>
      </c>
      <c r="W2403" s="6">
        <f>tbl_Raw_Data[[#This Row],[Gross_Amount]]-tbl_Raw_Data[[#This Row],[Discount_Amount]]</f>
        <v>43.830000000000005</v>
      </c>
      <c r="X2403" s="6">
        <f>tbl_Raw_Data[[#This Row],[Net_Amount_Before_Tax]]*tbl_Raw_Data[[#This Row],[Tax_Pct]]/100</f>
        <v>5.2596000000000007</v>
      </c>
      <c r="Y2403" s="6">
        <f>tbl_Raw_Data[[#This Row],[Net_Amount_Before_Tax]]+tbl_Raw_Data[[#This Row],[Tax_Amount]]</f>
        <v>49.089600000000004</v>
      </c>
      <c r="Z2403" s="6">
        <f t="shared" si="189"/>
        <v>1</v>
      </c>
    </row>
    <row r="2404" spans="1:26" x14ac:dyDescent="0.3">
      <c r="A2404" s="23" t="s">
        <v>3912</v>
      </c>
      <c r="B2404" s="34">
        <v>45595</v>
      </c>
      <c r="C2404" s="23" t="s">
        <v>2480</v>
      </c>
      <c r="D2404" s="23" t="s">
        <v>37</v>
      </c>
      <c r="E2404" s="23" t="s">
        <v>38</v>
      </c>
      <c r="F2404" s="23">
        <v>452018</v>
      </c>
      <c r="G2404" s="23" t="s">
        <v>154</v>
      </c>
      <c r="H2404" s="23" t="s">
        <v>155</v>
      </c>
      <c r="I2404" s="23" t="s">
        <v>134</v>
      </c>
      <c r="J2404" s="23" t="s">
        <v>156</v>
      </c>
      <c r="K2404" s="23" t="s">
        <v>57</v>
      </c>
      <c r="L2404" s="23">
        <v>2</v>
      </c>
      <c r="M2404" s="23">
        <v>48.4</v>
      </c>
      <c r="N2404" s="23">
        <v>5</v>
      </c>
      <c r="O2404" s="23">
        <v>12</v>
      </c>
      <c r="P2404" s="23" t="s">
        <v>43</v>
      </c>
      <c r="Q2404" s="23" t="s">
        <v>44</v>
      </c>
      <c r="R2404" s="23">
        <f t="shared" si="185"/>
        <v>1</v>
      </c>
      <c r="S2404" s="23" t="str">
        <f t="shared" si="186"/>
        <v>ORD102403_20241030_CUST00597_MED006</v>
      </c>
      <c r="T2404" s="23">
        <f t="shared" si="187"/>
        <v>1</v>
      </c>
      <c r="U2404" s="6">
        <f t="shared" si="188"/>
        <v>96.8</v>
      </c>
      <c r="V2404" s="6">
        <f>tbl_Raw_Data[[#This Row],[Discount_Pct]]*tbl_Raw_Data[[#This Row],[Gross_Amount]]/100</f>
        <v>4.84</v>
      </c>
      <c r="W2404" s="6">
        <f>tbl_Raw_Data[[#This Row],[Gross_Amount]]-tbl_Raw_Data[[#This Row],[Discount_Amount]]</f>
        <v>91.96</v>
      </c>
      <c r="X2404" s="6">
        <f>tbl_Raw_Data[[#This Row],[Net_Amount_Before_Tax]]*tbl_Raw_Data[[#This Row],[Tax_Pct]]/100</f>
        <v>11.0352</v>
      </c>
      <c r="Y2404" s="6">
        <f>tbl_Raw_Data[[#This Row],[Net_Amount_Before_Tax]]+tbl_Raw_Data[[#This Row],[Tax_Amount]]</f>
        <v>102.9952</v>
      </c>
      <c r="Z2404" s="6">
        <f t="shared" si="189"/>
        <v>1</v>
      </c>
    </row>
    <row r="2405" spans="1:26" x14ac:dyDescent="0.3">
      <c r="A2405" s="23" t="s">
        <v>3913</v>
      </c>
      <c r="B2405" s="34">
        <v>45318</v>
      </c>
      <c r="C2405" s="23" t="s">
        <v>3914</v>
      </c>
      <c r="D2405" s="23" t="s">
        <v>130</v>
      </c>
      <c r="E2405" s="23" t="s">
        <v>131</v>
      </c>
      <c r="F2405" s="23">
        <v>700029</v>
      </c>
      <c r="G2405" s="23" t="s">
        <v>48</v>
      </c>
      <c r="H2405" s="23" t="s">
        <v>49</v>
      </c>
      <c r="I2405" s="23" t="s">
        <v>50</v>
      </c>
      <c r="J2405" s="23" t="s">
        <v>23</v>
      </c>
      <c r="K2405" s="23" t="s">
        <v>24</v>
      </c>
      <c r="L2405" s="23">
        <v>1</v>
      </c>
      <c r="M2405" s="23">
        <v>97.47</v>
      </c>
      <c r="N2405" s="23">
        <v>0</v>
      </c>
      <c r="O2405" s="23">
        <v>5</v>
      </c>
      <c r="P2405" s="23" t="s">
        <v>25</v>
      </c>
      <c r="Q2405" s="23" t="s">
        <v>34</v>
      </c>
      <c r="R2405" s="23">
        <f t="shared" si="185"/>
        <v>1</v>
      </c>
      <c r="S2405" s="23" t="str">
        <f t="shared" si="186"/>
        <v>ORD102404_20240127_CUST01061_MED028</v>
      </c>
      <c r="T2405" s="23">
        <f t="shared" si="187"/>
        <v>1</v>
      </c>
      <c r="U2405" s="6">
        <f t="shared" si="188"/>
        <v>97.47</v>
      </c>
      <c r="V2405" s="6">
        <f>tbl_Raw_Data[[#This Row],[Discount_Pct]]*tbl_Raw_Data[[#This Row],[Gross_Amount]]/100</f>
        <v>0</v>
      </c>
      <c r="W2405" s="6">
        <f>tbl_Raw_Data[[#This Row],[Gross_Amount]]-tbl_Raw_Data[[#This Row],[Discount_Amount]]</f>
        <v>97.47</v>
      </c>
      <c r="X2405" s="6">
        <f>tbl_Raw_Data[[#This Row],[Net_Amount_Before_Tax]]*tbl_Raw_Data[[#This Row],[Tax_Pct]]/100</f>
        <v>4.8734999999999999</v>
      </c>
      <c r="Y2405" s="6">
        <f>tbl_Raw_Data[[#This Row],[Net_Amount_Before_Tax]]+tbl_Raw_Data[[#This Row],[Tax_Amount]]</f>
        <v>102.34350000000001</v>
      </c>
      <c r="Z2405" s="6">
        <f t="shared" si="189"/>
        <v>3</v>
      </c>
    </row>
    <row r="2406" spans="1:26" x14ac:dyDescent="0.3">
      <c r="A2406" s="23" t="s">
        <v>3913</v>
      </c>
      <c r="B2406" s="34">
        <v>45679</v>
      </c>
      <c r="C2406" s="23" t="s">
        <v>3324</v>
      </c>
      <c r="D2406" s="23" t="s">
        <v>52</v>
      </c>
      <c r="E2406" s="23" t="s">
        <v>52</v>
      </c>
      <c r="F2406" s="23">
        <v>160022</v>
      </c>
      <c r="G2406" s="23" t="s">
        <v>160</v>
      </c>
      <c r="H2406" s="23" t="s">
        <v>161</v>
      </c>
      <c r="I2406" s="23" t="s">
        <v>50</v>
      </c>
      <c r="J2406" s="23" t="s">
        <v>23</v>
      </c>
      <c r="K2406" s="23" t="s">
        <v>24</v>
      </c>
      <c r="L2406" s="23">
        <v>3</v>
      </c>
      <c r="M2406" s="23">
        <v>137.81</v>
      </c>
      <c r="N2406" s="23">
        <v>10</v>
      </c>
      <c r="O2406" s="23">
        <v>12</v>
      </c>
      <c r="P2406" s="23" t="s">
        <v>25</v>
      </c>
      <c r="Q2406" s="23" t="s">
        <v>34</v>
      </c>
      <c r="R2406" s="23">
        <f t="shared" si="185"/>
        <v>1</v>
      </c>
      <c r="S2406" s="23" t="str">
        <f t="shared" si="186"/>
        <v>ORD102404_20250122_CUST02086_MED014</v>
      </c>
      <c r="T2406" s="23">
        <f t="shared" si="187"/>
        <v>1</v>
      </c>
      <c r="U2406" s="6">
        <f t="shared" si="188"/>
        <v>413.43</v>
      </c>
      <c r="V2406" s="6">
        <f>tbl_Raw_Data[[#This Row],[Discount_Pct]]*tbl_Raw_Data[[#This Row],[Gross_Amount]]/100</f>
        <v>41.343000000000004</v>
      </c>
      <c r="W2406" s="6">
        <f>tbl_Raw_Data[[#This Row],[Gross_Amount]]-tbl_Raw_Data[[#This Row],[Discount_Amount]]</f>
        <v>372.08699999999999</v>
      </c>
      <c r="X2406" s="6">
        <f>tbl_Raw_Data[[#This Row],[Net_Amount_Before_Tax]]*tbl_Raw_Data[[#This Row],[Tax_Pct]]/100</f>
        <v>44.650439999999996</v>
      </c>
      <c r="Y2406" s="6">
        <f>tbl_Raw_Data[[#This Row],[Net_Amount_Before_Tax]]+tbl_Raw_Data[[#This Row],[Tax_Amount]]</f>
        <v>416.73743999999999</v>
      </c>
      <c r="Z2406" s="6">
        <f t="shared" si="189"/>
        <v>3</v>
      </c>
    </row>
    <row r="2407" spans="1:26" x14ac:dyDescent="0.3">
      <c r="A2407" s="23" t="s">
        <v>3913</v>
      </c>
      <c r="B2407" s="34">
        <v>45945</v>
      </c>
      <c r="C2407" s="23" t="s">
        <v>3915</v>
      </c>
      <c r="D2407" s="23" t="s">
        <v>130</v>
      </c>
      <c r="E2407" s="23" t="s">
        <v>131</v>
      </c>
      <c r="F2407" s="23">
        <v>700091</v>
      </c>
      <c r="G2407" s="23" t="s">
        <v>160</v>
      </c>
      <c r="H2407" s="23" t="s">
        <v>161</v>
      </c>
      <c r="I2407" s="23" t="s">
        <v>50</v>
      </c>
      <c r="J2407" s="23" t="s">
        <v>23</v>
      </c>
      <c r="K2407" s="23" t="s">
        <v>24</v>
      </c>
      <c r="L2407" s="23">
        <v>2</v>
      </c>
      <c r="M2407" s="23">
        <v>129.91</v>
      </c>
      <c r="N2407" s="23">
        <v>5</v>
      </c>
      <c r="O2407" s="23">
        <v>5</v>
      </c>
      <c r="P2407" s="23" t="s">
        <v>43</v>
      </c>
      <c r="Q2407" s="23" t="s">
        <v>34</v>
      </c>
      <c r="R2407" s="23">
        <f t="shared" si="185"/>
        <v>1</v>
      </c>
      <c r="S2407" s="23" t="str">
        <f t="shared" si="186"/>
        <v>ORD102404_20251015_CUST03329_MED014</v>
      </c>
      <c r="T2407" s="23">
        <f t="shared" si="187"/>
        <v>1</v>
      </c>
      <c r="U2407" s="6">
        <f t="shared" si="188"/>
        <v>259.82</v>
      </c>
      <c r="V2407" s="6">
        <f>tbl_Raw_Data[[#This Row],[Discount_Pct]]*tbl_Raw_Data[[#This Row],[Gross_Amount]]/100</f>
        <v>12.991</v>
      </c>
      <c r="W2407" s="6">
        <f>tbl_Raw_Data[[#This Row],[Gross_Amount]]-tbl_Raw_Data[[#This Row],[Discount_Amount]]</f>
        <v>246.82900000000001</v>
      </c>
      <c r="X2407" s="6">
        <f>tbl_Raw_Data[[#This Row],[Net_Amount_Before_Tax]]*tbl_Raw_Data[[#This Row],[Tax_Pct]]/100</f>
        <v>12.34145</v>
      </c>
      <c r="Y2407" s="6">
        <f>tbl_Raw_Data[[#This Row],[Net_Amount_Before_Tax]]+tbl_Raw_Data[[#This Row],[Tax_Amount]]</f>
        <v>259.17045000000002</v>
      </c>
      <c r="Z2407" s="6">
        <f t="shared" si="189"/>
        <v>1</v>
      </c>
    </row>
    <row r="2408" spans="1:26" x14ac:dyDescent="0.3">
      <c r="A2408" s="23" t="s">
        <v>3913</v>
      </c>
      <c r="B2408" s="34">
        <v>45709</v>
      </c>
      <c r="C2408" s="23" t="s">
        <v>860</v>
      </c>
      <c r="D2408" s="23" t="s">
        <v>28</v>
      </c>
      <c r="E2408" s="23" t="s">
        <v>29</v>
      </c>
      <c r="F2408" s="23">
        <v>500032</v>
      </c>
      <c r="G2408" s="23" t="s">
        <v>30</v>
      </c>
      <c r="H2408" s="23" t="s">
        <v>31</v>
      </c>
      <c r="I2408" s="23" t="s">
        <v>32</v>
      </c>
      <c r="J2408" s="23" t="s">
        <v>23</v>
      </c>
      <c r="K2408" s="23" t="s">
        <v>24</v>
      </c>
      <c r="L2408" s="23">
        <v>3</v>
      </c>
      <c r="M2408" s="23">
        <v>123.24</v>
      </c>
      <c r="N2408" s="23">
        <v>15</v>
      </c>
      <c r="O2408" s="23">
        <v>18</v>
      </c>
      <c r="P2408" s="23" t="s">
        <v>43</v>
      </c>
      <c r="Q2408" s="23" t="s">
        <v>34</v>
      </c>
      <c r="R2408" s="23">
        <f t="shared" si="185"/>
        <v>1</v>
      </c>
      <c r="S2408" s="23" t="str">
        <f t="shared" si="186"/>
        <v>ORD102404_20250221_CUST00691_MED017</v>
      </c>
      <c r="T2408" s="23">
        <f t="shared" si="187"/>
        <v>1</v>
      </c>
      <c r="U2408" s="6">
        <f t="shared" si="188"/>
        <v>369.71999999999997</v>
      </c>
      <c r="V2408" s="6">
        <f>tbl_Raw_Data[[#This Row],[Discount_Pct]]*tbl_Raw_Data[[#This Row],[Gross_Amount]]/100</f>
        <v>55.457999999999991</v>
      </c>
      <c r="W2408" s="6">
        <f>tbl_Raw_Data[[#This Row],[Gross_Amount]]-tbl_Raw_Data[[#This Row],[Discount_Amount]]</f>
        <v>314.262</v>
      </c>
      <c r="X2408" s="6">
        <f>tbl_Raw_Data[[#This Row],[Net_Amount_Before_Tax]]*tbl_Raw_Data[[#This Row],[Tax_Pct]]/100</f>
        <v>56.567160000000001</v>
      </c>
      <c r="Y2408" s="6">
        <f>tbl_Raw_Data[[#This Row],[Net_Amount_Before_Tax]]+tbl_Raw_Data[[#This Row],[Tax_Amount]]</f>
        <v>370.82916</v>
      </c>
      <c r="Z2408" s="6">
        <f t="shared" si="189"/>
        <v>3</v>
      </c>
    </row>
    <row r="2409" spans="1:26" x14ac:dyDescent="0.3">
      <c r="A2409" s="23" t="s">
        <v>3913</v>
      </c>
      <c r="B2409" s="34">
        <v>45443</v>
      </c>
      <c r="C2409" s="23" t="s">
        <v>758</v>
      </c>
      <c r="D2409" s="23" t="s">
        <v>92</v>
      </c>
      <c r="E2409" s="23" t="s">
        <v>93</v>
      </c>
      <c r="F2409" s="23">
        <v>560034</v>
      </c>
      <c r="G2409" s="23" t="s">
        <v>124</v>
      </c>
      <c r="H2409" s="23" t="s">
        <v>125</v>
      </c>
      <c r="I2409" s="23" t="s">
        <v>104</v>
      </c>
      <c r="J2409" s="23" t="s">
        <v>114</v>
      </c>
      <c r="K2409" s="23" t="s">
        <v>24</v>
      </c>
      <c r="L2409" s="23">
        <v>1</v>
      </c>
      <c r="M2409" s="23">
        <v>101.61</v>
      </c>
      <c r="N2409" s="23">
        <v>5</v>
      </c>
      <c r="O2409" s="23">
        <v>5</v>
      </c>
      <c r="P2409" s="23" t="s">
        <v>89</v>
      </c>
      <c r="Q2409" s="23" t="s">
        <v>34</v>
      </c>
      <c r="R2409" s="23">
        <f t="shared" si="185"/>
        <v>1</v>
      </c>
      <c r="S2409" s="23" t="str">
        <f t="shared" si="186"/>
        <v>ORD102404_20240531_CUST00742_MED018</v>
      </c>
      <c r="T2409" s="23">
        <f t="shared" si="187"/>
        <v>1</v>
      </c>
      <c r="U2409" s="6">
        <f t="shared" si="188"/>
        <v>101.61</v>
      </c>
      <c r="V2409" s="6">
        <f>tbl_Raw_Data[[#This Row],[Discount_Pct]]*tbl_Raw_Data[[#This Row],[Gross_Amount]]/100</f>
        <v>5.0804999999999998</v>
      </c>
      <c r="W2409" s="6">
        <f>tbl_Raw_Data[[#This Row],[Gross_Amount]]-tbl_Raw_Data[[#This Row],[Discount_Amount]]</f>
        <v>96.529499999999999</v>
      </c>
      <c r="X2409" s="6">
        <f>tbl_Raw_Data[[#This Row],[Net_Amount_Before_Tax]]*tbl_Raw_Data[[#This Row],[Tax_Pct]]/100</f>
        <v>4.8264749999999994</v>
      </c>
      <c r="Y2409" s="6">
        <f>tbl_Raw_Data[[#This Row],[Net_Amount_Before_Tax]]+tbl_Raw_Data[[#This Row],[Tax_Amount]]</f>
        <v>101.355975</v>
      </c>
      <c r="Z2409" s="6">
        <f t="shared" si="189"/>
        <v>5</v>
      </c>
    </row>
    <row r="2410" spans="1:26" x14ac:dyDescent="0.3">
      <c r="A2410" s="23" t="s">
        <v>3916</v>
      </c>
      <c r="B2410" s="34">
        <v>45912</v>
      </c>
      <c r="C2410" s="23" t="s">
        <v>3917</v>
      </c>
      <c r="D2410" s="23" t="s">
        <v>123</v>
      </c>
      <c r="E2410" s="23" t="s">
        <v>101</v>
      </c>
      <c r="F2410" s="23">
        <v>226016</v>
      </c>
      <c r="G2410" s="23" t="s">
        <v>119</v>
      </c>
      <c r="H2410" s="23" t="s">
        <v>120</v>
      </c>
      <c r="I2410" s="23" t="s">
        <v>32</v>
      </c>
      <c r="J2410" s="23" t="s">
        <v>64</v>
      </c>
      <c r="K2410" s="23" t="s">
        <v>57</v>
      </c>
      <c r="L2410" s="23">
        <v>1</v>
      </c>
      <c r="M2410" s="23">
        <v>66.760000000000005</v>
      </c>
      <c r="N2410" s="23">
        <v>0</v>
      </c>
      <c r="O2410" s="23">
        <v>12</v>
      </c>
      <c r="P2410" s="23" t="s">
        <v>33</v>
      </c>
      <c r="Q2410" s="23" t="s">
        <v>34</v>
      </c>
      <c r="R2410" s="23">
        <f t="shared" si="185"/>
        <v>1</v>
      </c>
      <c r="S2410" s="23" t="str">
        <f t="shared" si="186"/>
        <v>ORD102409_20250912_CUST02421_MED010</v>
      </c>
      <c r="T2410" s="23">
        <f t="shared" si="187"/>
        <v>1</v>
      </c>
      <c r="U2410" s="6">
        <f t="shared" si="188"/>
        <v>66.760000000000005</v>
      </c>
      <c r="V2410" s="6">
        <f>tbl_Raw_Data[[#This Row],[Discount_Pct]]*tbl_Raw_Data[[#This Row],[Gross_Amount]]/100</f>
        <v>0</v>
      </c>
      <c r="W2410" s="6">
        <f>tbl_Raw_Data[[#This Row],[Gross_Amount]]-tbl_Raw_Data[[#This Row],[Discount_Amount]]</f>
        <v>66.760000000000005</v>
      </c>
      <c r="X2410" s="6">
        <f>tbl_Raw_Data[[#This Row],[Net_Amount_Before_Tax]]*tbl_Raw_Data[[#This Row],[Tax_Pct]]/100</f>
        <v>8.0112000000000005</v>
      </c>
      <c r="Y2410" s="6">
        <f>tbl_Raw_Data[[#This Row],[Net_Amount_Before_Tax]]+tbl_Raw_Data[[#This Row],[Tax_Amount]]</f>
        <v>74.771200000000007</v>
      </c>
      <c r="Z2410" s="6">
        <f t="shared" si="189"/>
        <v>2</v>
      </c>
    </row>
    <row r="2411" spans="1:26" x14ac:dyDescent="0.3">
      <c r="A2411" s="23" t="s">
        <v>3918</v>
      </c>
      <c r="B2411" s="34">
        <v>45396</v>
      </c>
      <c r="C2411" s="23" t="s">
        <v>3919</v>
      </c>
      <c r="D2411" s="23" t="s">
        <v>159</v>
      </c>
      <c r="E2411" s="23" t="s">
        <v>47</v>
      </c>
      <c r="F2411" s="23">
        <v>400050</v>
      </c>
      <c r="G2411" s="23" t="s">
        <v>283</v>
      </c>
      <c r="H2411" s="23" t="s">
        <v>284</v>
      </c>
      <c r="I2411" s="23" t="s">
        <v>104</v>
      </c>
      <c r="J2411" s="23" t="s">
        <v>42</v>
      </c>
      <c r="K2411" s="23" t="s">
        <v>57</v>
      </c>
      <c r="L2411" s="23">
        <v>1</v>
      </c>
      <c r="M2411" s="23">
        <v>302.13</v>
      </c>
      <c r="N2411" s="23">
        <v>10</v>
      </c>
      <c r="O2411" s="23">
        <v>5</v>
      </c>
      <c r="P2411" s="23" t="s">
        <v>65</v>
      </c>
      <c r="Q2411" s="23" t="s">
        <v>90</v>
      </c>
      <c r="R2411" s="23">
        <f t="shared" si="185"/>
        <v>1</v>
      </c>
      <c r="S2411" s="23" t="str">
        <f t="shared" si="186"/>
        <v>ORD102410_20240414_CUST02886_MED030</v>
      </c>
      <c r="T2411" s="23">
        <f t="shared" si="187"/>
        <v>1</v>
      </c>
      <c r="U2411" s="6">
        <f t="shared" si="188"/>
        <v>302.13</v>
      </c>
      <c r="V2411" s="6">
        <f>tbl_Raw_Data[[#This Row],[Discount_Pct]]*tbl_Raw_Data[[#This Row],[Gross_Amount]]/100</f>
        <v>30.213000000000001</v>
      </c>
      <c r="W2411" s="6">
        <f>tbl_Raw_Data[[#This Row],[Gross_Amount]]-tbl_Raw_Data[[#This Row],[Discount_Amount]]</f>
        <v>271.91699999999997</v>
      </c>
      <c r="X2411" s="6">
        <f>tbl_Raw_Data[[#This Row],[Net_Amount_Before_Tax]]*tbl_Raw_Data[[#This Row],[Tax_Pct]]/100</f>
        <v>13.595849999999999</v>
      </c>
      <c r="Y2411" s="6">
        <f>tbl_Raw_Data[[#This Row],[Net_Amount_Before_Tax]]+tbl_Raw_Data[[#This Row],[Tax_Amount]]</f>
        <v>285.51284999999996</v>
      </c>
      <c r="Z2411" s="6">
        <f t="shared" si="189"/>
        <v>0</v>
      </c>
    </row>
    <row r="2412" spans="1:26" x14ac:dyDescent="0.3">
      <c r="A2412" s="23" t="s">
        <v>3920</v>
      </c>
      <c r="B2412" s="34">
        <v>45460</v>
      </c>
      <c r="C2412" s="23" t="s">
        <v>1632</v>
      </c>
      <c r="D2412" s="23" t="s">
        <v>52</v>
      </c>
      <c r="E2412" s="23" t="s">
        <v>52</v>
      </c>
      <c r="F2412" s="23">
        <v>160019</v>
      </c>
      <c r="G2412" s="23" t="s">
        <v>30</v>
      </c>
      <c r="H2412" s="23" t="s">
        <v>31</v>
      </c>
      <c r="I2412" s="23" t="s">
        <v>32</v>
      </c>
      <c r="J2412" s="23" t="s">
        <v>23</v>
      </c>
      <c r="K2412" s="23" t="s">
        <v>24</v>
      </c>
      <c r="L2412" s="23">
        <v>2</v>
      </c>
      <c r="M2412" s="23">
        <v>152.46</v>
      </c>
      <c r="N2412" s="23">
        <v>0</v>
      </c>
      <c r="O2412" s="23">
        <v>12</v>
      </c>
      <c r="P2412" s="23" t="s">
        <v>25</v>
      </c>
      <c r="Q2412" s="23" t="s">
        <v>44</v>
      </c>
      <c r="R2412" s="23">
        <f t="shared" si="185"/>
        <v>1</v>
      </c>
      <c r="S2412" s="23" t="str">
        <f t="shared" si="186"/>
        <v>ORD102411_20240617_CUST03139_MED017</v>
      </c>
      <c r="T2412" s="23">
        <f t="shared" si="187"/>
        <v>1</v>
      </c>
      <c r="U2412" s="6">
        <f t="shared" si="188"/>
        <v>304.92</v>
      </c>
      <c r="V2412" s="6">
        <f>tbl_Raw_Data[[#This Row],[Discount_Pct]]*tbl_Raw_Data[[#This Row],[Gross_Amount]]/100</f>
        <v>0</v>
      </c>
      <c r="W2412" s="6">
        <f>tbl_Raw_Data[[#This Row],[Gross_Amount]]-tbl_Raw_Data[[#This Row],[Discount_Amount]]</f>
        <v>304.92</v>
      </c>
      <c r="X2412" s="6">
        <f>tbl_Raw_Data[[#This Row],[Net_Amount_Before_Tax]]*tbl_Raw_Data[[#This Row],[Tax_Pct]]/100</f>
        <v>36.590400000000002</v>
      </c>
      <c r="Y2412" s="6">
        <f>tbl_Raw_Data[[#This Row],[Net_Amount_Before_Tax]]+tbl_Raw_Data[[#This Row],[Tax_Amount]]</f>
        <v>341.5104</v>
      </c>
      <c r="Z2412" s="6">
        <f t="shared" si="189"/>
        <v>0</v>
      </c>
    </row>
    <row r="2413" spans="1:26" x14ac:dyDescent="0.3">
      <c r="A2413" s="23" t="s">
        <v>3921</v>
      </c>
      <c r="B2413" s="34">
        <v>45861</v>
      </c>
      <c r="C2413" s="23" t="s">
        <v>3922</v>
      </c>
      <c r="D2413" s="23" t="s">
        <v>123</v>
      </c>
      <c r="E2413" s="23" t="s">
        <v>101</v>
      </c>
      <c r="F2413" s="23">
        <v>226001</v>
      </c>
      <c r="G2413" s="23" t="s">
        <v>256</v>
      </c>
      <c r="H2413" s="23" t="s">
        <v>257</v>
      </c>
      <c r="I2413" s="23" t="s">
        <v>22</v>
      </c>
      <c r="J2413" s="23" t="s">
        <v>258</v>
      </c>
      <c r="K2413" s="23" t="s">
        <v>57</v>
      </c>
      <c r="L2413" s="23">
        <v>2</v>
      </c>
      <c r="M2413" s="23">
        <v>61.42</v>
      </c>
      <c r="N2413" s="23">
        <v>0</v>
      </c>
      <c r="O2413" s="23">
        <v>12</v>
      </c>
      <c r="P2413" s="23" t="s">
        <v>25</v>
      </c>
      <c r="Q2413" s="23" t="s">
        <v>34</v>
      </c>
      <c r="R2413" s="23">
        <f t="shared" si="185"/>
        <v>1</v>
      </c>
      <c r="S2413" s="23" t="str">
        <f t="shared" si="186"/>
        <v>ORD102412_20250723_CUST00168_MED025</v>
      </c>
      <c r="T2413" s="23">
        <f t="shared" si="187"/>
        <v>1</v>
      </c>
      <c r="U2413" s="6">
        <f t="shared" si="188"/>
        <v>122.84</v>
      </c>
      <c r="V2413" s="6">
        <f>tbl_Raw_Data[[#This Row],[Discount_Pct]]*tbl_Raw_Data[[#This Row],[Gross_Amount]]/100</f>
        <v>0</v>
      </c>
      <c r="W2413" s="6">
        <f>tbl_Raw_Data[[#This Row],[Gross_Amount]]-tbl_Raw_Data[[#This Row],[Discount_Amount]]</f>
        <v>122.84</v>
      </c>
      <c r="X2413" s="6">
        <f>tbl_Raw_Data[[#This Row],[Net_Amount_Before_Tax]]*tbl_Raw_Data[[#This Row],[Tax_Pct]]/100</f>
        <v>14.7408</v>
      </c>
      <c r="Y2413" s="6">
        <f>tbl_Raw_Data[[#This Row],[Net_Amount_Before_Tax]]+tbl_Raw_Data[[#This Row],[Tax_Amount]]</f>
        <v>137.58080000000001</v>
      </c>
      <c r="Z2413" s="6">
        <f t="shared" si="189"/>
        <v>2</v>
      </c>
    </row>
    <row r="2414" spans="1:26" x14ac:dyDescent="0.3">
      <c r="A2414" s="23" t="s">
        <v>3923</v>
      </c>
      <c r="B2414" s="34">
        <v>45396</v>
      </c>
      <c r="C2414" s="23" t="s">
        <v>3727</v>
      </c>
      <c r="D2414" s="23" t="s">
        <v>87</v>
      </c>
      <c r="E2414" s="23" t="s">
        <v>88</v>
      </c>
      <c r="F2414" s="23">
        <v>600100</v>
      </c>
      <c r="G2414" s="23" t="s">
        <v>283</v>
      </c>
      <c r="H2414" s="23" t="s">
        <v>284</v>
      </c>
      <c r="I2414" s="23" t="s">
        <v>104</v>
      </c>
      <c r="J2414" s="23" t="s">
        <v>42</v>
      </c>
      <c r="K2414" s="23" t="s">
        <v>57</v>
      </c>
      <c r="L2414" s="23">
        <v>3</v>
      </c>
      <c r="M2414" s="23">
        <v>323.38</v>
      </c>
      <c r="N2414" s="23">
        <v>0</v>
      </c>
      <c r="O2414" s="23">
        <v>5</v>
      </c>
      <c r="P2414" s="23" t="s">
        <v>65</v>
      </c>
      <c r="Q2414" s="23" t="s">
        <v>34</v>
      </c>
      <c r="R2414" s="23">
        <f t="shared" si="185"/>
        <v>1</v>
      </c>
      <c r="S2414" s="23" t="str">
        <f t="shared" si="186"/>
        <v>ORD102413_20240414_CUST02548_MED030</v>
      </c>
      <c r="T2414" s="23">
        <f t="shared" si="187"/>
        <v>1</v>
      </c>
      <c r="U2414" s="6">
        <f t="shared" si="188"/>
        <v>970.14</v>
      </c>
      <c r="V2414" s="6">
        <f>tbl_Raw_Data[[#This Row],[Discount_Pct]]*tbl_Raw_Data[[#This Row],[Gross_Amount]]/100</f>
        <v>0</v>
      </c>
      <c r="W2414" s="6">
        <f>tbl_Raw_Data[[#This Row],[Gross_Amount]]-tbl_Raw_Data[[#This Row],[Discount_Amount]]</f>
        <v>970.14</v>
      </c>
      <c r="X2414" s="6">
        <f>tbl_Raw_Data[[#This Row],[Net_Amount_Before_Tax]]*tbl_Raw_Data[[#This Row],[Tax_Pct]]/100</f>
        <v>48.506999999999998</v>
      </c>
      <c r="Y2414" s="6">
        <f>tbl_Raw_Data[[#This Row],[Net_Amount_Before_Tax]]+tbl_Raw_Data[[#This Row],[Tax_Amount]]</f>
        <v>1018.6469999999999</v>
      </c>
      <c r="Z2414" s="6">
        <f t="shared" si="189"/>
        <v>3</v>
      </c>
    </row>
    <row r="2415" spans="1:26" x14ac:dyDescent="0.3">
      <c r="A2415" s="23" t="s">
        <v>3924</v>
      </c>
      <c r="B2415" s="34">
        <v>45814</v>
      </c>
      <c r="C2415" s="23" t="s">
        <v>2560</v>
      </c>
      <c r="D2415" s="23" t="s">
        <v>80</v>
      </c>
      <c r="E2415" s="23" t="s">
        <v>81</v>
      </c>
      <c r="F2415" s="23">
        <v>395010</v>
      </c>
      <c r="G2415" s="23" t="s">
        <v>61</v>
      </c>
      <c r="H2415" s="23" t="s">
        <v>62</v>
      </c>
      <c r="I2415" s="23" t="s">
        <v>63</v>
      </c>
      <c r="J2415" s="23" t="s">
        <v>64</v>
      </c>
      <c r="K2415" s="23" t="s">
        <v>57</v>
      </c>
      <c r="L2415" s="23">
        <v>4</v>
      </c>
      <c r="M2415" s="23">
        <v>104.6</v>
      </c>
      <c r="N2415" s="23">
        <v>5</v>
      </c>
      <c r="O2415" s="23">
        <v>12</v>
      </c>
      <c r="P2415" s="23" t="s">
        <v>65</v>
      </c>
      <c r="Q2415" s="23" t="s">
        <v>34</v>
      </c>
      <c r="R2415" s="23">
        <f t="shared" si="185"/>
        <v>1</v>
      </c>
      <c r="S2415" s="23" t="str">
        <f t="shared" si="186"/>
        <v>ORD102414_20250606_CUST03117_MED004</v>
      </c>
      <c r="T2415" s="23">
        <f t="shared" si="187"/>
        <v>1</v>
      </c>
      <c r="U2415" s="6">
        <f t="shared" si="188"/>
        <v>418.4</v>
      </c>
      <c r="V2415" s="6">
        <f>tbl_Raw_Data[[#This Row],[Discount_Pct]]*tbl_Raw_Data[[#This Row],[Gross_Amount]]/100</f>
        <v>20.92</v>
      </c>
      <c r="W2415" s="6">
        <f>tbl_Raw_Data[[#This Row],[Gross_Amount]]-tbl_Raw_Data[[#This Row],[Discount_Amount]]</f>
        <v>397.47999999999996</v>
      </c>
      <c r="X2415" s="6">
        <f>tbl_Raw_Data[[#This Row],[Net_Amount_Before_Tax]]*tbl_Raw_Data[[#This Row],[Tax_Pct]]/100</f>
        <v>47.697599999999994</v>
      </c>
      <c r="Y2415" s="6">
        <f>tbl_Raw_Data[[#This Row],[Net_Amount_Before_Tax]]+tbl_Raw_Data[[#This Row],[Tax_Amount]]</f>
        <v>445.17759999999998</v>
      </c>
      <c r="Z2415" s="6">
        <f t="shared" si="189"/>
        <v>3</v>
      </c>
    </row>
    <row r="2416" spans="1:26" x14ac:dyDescent="0.3">
      <c r="A2416" s="23" t="s">
        <v>3925</v>
      </c>
      <c r="B2416" s="34">
        <v>45471</v>
      </c>
      <c r="C2416" s="23" t="s">
        <v>262</v>
      </c>
      <c r="D2416" s="23" t="s">
        <v>52</v>
      </c>
      <c r="E2416" s="23" t="s">
        <v>52</v>
      </c>
      <c r="F2416" s="23">
        <v>160017</v>
      </c>
      <c r="G2416" s="23" t="s">
        <v>30</v>
      </c>
      <c r="H2416" s="23" t="s">
        <v>31</v>
      </c>
      <c r="I2416" s="23" t="s">
        <v>32</v>
      </c>
      <c r="J2416" s="23" t="s">
        <v>23</v>
      </c>
      <c r="K2416" s="23" t="s">
        <v>24</v>
      </c>
      <c r="L2416" s="23">
        <v>2</v>
      </c>
      <c r="M2416" s="23">
        <v>152.57</v>
      </c>
      <c r="N2416" s="23">
        <v>0</v>
      </c>
      <c r="O2416" s="23">
        <v>12</v>
      </c>
      <c r="P2416" s="23" t="s">
        <v>65</v>
      </c>
      <c r="Q2416" s="23" t="s">
        <v>90</v>
      </c>
      <c r="R2416" s="23">
        <f t="shared" si="185"/>
        <v>1</v>
      </c>
      <c r="S2416" s="23" t="str">
        <f t="shared" si="186"/>
        <v>ORD102415_20240628_CUST00349_MED017</v>
      </c>
      <c r="T2416" s="23">
        <f t="shared" si="187"/>
        <v>1</v>
      </c>
      <c r="U2416" s="6">
        <f t="shared" si="188"/>
        <v>305.14</v>
      </c>
      <c r="V2416" s="6">
        <f>tbl_Raw_Data[[#This Row],[Discount_Pct]]*tbl_Raw_Data[[#This Row],[Gross_Amount]]/100</f>
        <v>0</v>
      </c>
      <c r="W2416" s="6">
        <f>tbl_Raw_Data[[#This Row],[Gross_Amount]]-tbl_Raw_Data[[#This Row],[Discount_Amount]]</f>
        <v>305.14</v>
      </c>
      <c r="X2416" s="6">
        <f>tbl_Raw_Data[[#This Row],[Net_Amount_Before_Tax]]*tbl_Raw_Data[[#This Row],[Tax_Pct]]/100</f>
        <v>36.616799999999998</v>
      </c>
      <c r="Y2416" s="6">
        <f>tbl_Raw_Data[[#This Row],[Net_Amount_Before_Tax]]+tbl_Raw_Data[[#This Row],[Tax_Amount]]</f>
        <v>341.7568</v>
      </c>
      <c r="Z2416" s="6">
        <f t="shared" si="189"/>
        <v>0</v>
      </c>
    </row>
    <row r="2417" spans="1:26" x14ac:dyDescent="0.3">
      <c r="A2417" s="23" t="s">
        <v>3926</v>
      </c>
      <c r="B2417" s="34">
        <v>45864</v>
      </c>
      <c r="C2417" s="23" t="s">
        <v>3927</v>
      </c>
      <c r="D2417" s="23" t="s">
        <v>100</v>
      </c>
      <c r="E2417" s="23" t="s">
        <v>101</v>
      </c>
      <c r="F2417" s="23">
        <v>201303</v>
      </c>
      <c r="G2417" s="23" t="s">
        <v>39</v>
      </c>
      <c r="H2417" s="23" t="s">
        <v>40</v>
      </c>
      <c r="I2417" s="23" t="s">
        <v>41</v>
      </c>
      <c r="J2417" s="23" t="s">
        <v>42</v>
      </c>
      <c r="K2417" s="23" t="s">
        <v>24</v>
      </c>
      <c r="L2417" s="23">
        <v>2</v>
      </c>
      <c r="M2417" s="23">
        <v>28.24</v>
      </c>
      <c r="N2417" s="23">
        <v>5</v>
      </c>
      <c r="O2417" s="23">
        <v>5</v>
      </c>
      <c r="P2417" s="23" t="s">
        <v>25</v>
      </c>
      <c r="Q2417" s="23" t="s">
        <v>34</v>
      </c>
      <c r="R2417" s="23">
        <f t="shared" si="185"/>
        <v>1</v>
      </c>
      <c r="S2417" s="23" t="str">
        <f t="shared" si="186"/>
        <v>ORD102416_20250726_CUST02632_MED001</v>
      </c>
      <c r="T2417" s="23">
        <f t="shared" si="187"/>
        <v>1</v>
      </c>
      <c r="U2417" s="6">
        <f t="shared" si="188"/>
        <v>56.48</v>
      </c>
      <c r="V2417" s="6">
        <f>tbl_Raw_Data[[#This Row],[Discount_Pct]]*tbl_Raw_Data[[#This Row],[Gross_Amount]]/100</f>
        <v>2.8239999999999998</v>
      </c>
      <c r="W2417" s="6">
        <f>tbl_Raw_Data[[#This Row],[Gross_Amount]]-tbl_Raw_Data[[#This Row],[Discount_Amount]]</f>
        <v>53.655999999999999</v>
      </c>
      <c r="X2417" s="6">
        <f>tbl_Raw_Data[[#This Row],[Net_Amount_Before_Tax]]*tbl_Raw_Data[[#This Row],[Tax_Pct]]/100</f>
        <v>2.6827999999999999</v>
      </c>
      <c r="Y2417" s="6">
        <f>tbl_Raw_Data[[#This Row],[Net_Amount_Before_Tax]]+tbl_Raw_Data[[#This Row],[Tax_Amount]]</f>
        <v>56.338799999999999</v>
      </c>
      <c r="Z2417" s="6">
        <f t="shared" si="189"/>
        <v>1</v>
      </c>
    </row>
    <row r="2418" spans="1:26" x14ac:dyDescent="0.3">
      <c r="A2418" s="23" t="s">
        <v>3928</v>
      </c>
      <c r="B2418" s="34">
        <v>45927</v>
      </c>
      <c r="C2418" s="23" t="s">
        <v>3929</v>
      </c>
      <c r="D2418" s="23" t="s">
        <v>80</v>
      </c>
      <c r="E2418" s="23" t="s">
        <v>81</v>
      </c>
      <c r="F2418" s="23">
        <v>395010</v>
      </c>
      <c r="G2418" s="23" t="s">
        <v>82</v>
      </c>
      <c r="H2418" s="23" t="s">
        <v>83</v>
      </c>
      <c r="I2418" s="23" t="s">
        <v>84</v>
      </c>
      <c r="J2418" s="23" t="s">
        <v>85</v>
      </c>
      <c r="K2418" s="23" t="s">
        <v>24</v>
      </c>
      <c r="L2418" s="23">
        <v>2</v>
      </c>
      <c r="M2418" s="23">
        <v>338.29</v>
      </c>
      <c r="N2418" s="23">
        <v>15</v>
      </c>
      <c r="O2418" s="23">
        <v>18</v>
      </c>
      <c r="P2418" s="23" t="s">
        <v>89</v>
      </c>
      <c r="Q2418" s="23" t="s">
        <v>34</v>
      </c>
      <c r="R2418" s="23">
        <f t="shared" si="185"/>
        <v>1</v>
      </c>
      <c r="S2418" s="23" t="str">
        <f t="shared" si="186"/>
        <v>ORD102417_20250927_CUST02972_MED023</v>
      </c>
      <c r="T2418" s="23">
        <f t="shared" si="187"/>
        <v>1</v>
      </c>
      <c r="U2418" s="6">
        <f t="shared" si="188"/>
        <v>676.58</v>
      </c>
      <c r="V2418" s="6">
        <f>tbl_Raw_Data[[#This Row],[Discount_Pct]]*tbl_Raw_Data[[#This Row],[Gross_Amount]]/100</f>
        <v>101.48700000000001</v>
      </c>
      <c r="W2418" s="6">
        <f>tbl_Raw_Data[[#This Row],[Gross_Amount]]-tbl_Raw_Data[[#This Row],[Discount_Amount]]</f>
        <v>575.09300000000007</v>
      </c>
      <c r="X2418" s="6">
        <f>tbl_Raw_Data[[#This Row],[Net_Amount_Before_Tax]]*tbl_Raw_Data[[#This Row],[Tax_Pct]]/100</f>
        <v>103.51674000000001</v>
      </c>
      <c r="Y2418" s="6">
        <f>tbl_Raw_Data[[#This Row],[Net_Amount_Before_Tax]]+tbl_Raw_Data[[#This Row],[Tax_Amount]]</f>
        <v>678.6097400000001</v>
      </c>
      <c r="Z2418" s="6">
        <f t="shared" si="189"/>
        <v>1</v>
      </c>
    </row>
    <row r="2419" spans="1:26" x14ac:dyDescent="0.3">
      <c r="A2419" s="23" t="s">
        <v>3930</v>
      </c>
      <c r="B2419" s="34">
        <v>45631</v>
      </c>
      <c r="C2419" s="23" t="s">
        <v>3931</v>
      </c>
      <c r="D2419" s="23" t="s">
        <v>46</v>
      </c>
      <c r="E2419" s="23" t="s">
        <v>47</v>
      </c>
      <c r="F2419" s="23">
        <v>411001</v>
      </c>
      <c r="G2419" s="23" t="s">
        <v>315</v>
      </c>
      <c r="H2419" s="23" t="s">
        <v>316</v>
      </c>
      <c r="I2419" s="23" t="s">
        <v>50</v>
      </c>
      <c r="J2419" s="23" t="s">
        <v>114</v>
      </c>
      <c r="K2419" s="23" t="s">
        <v>24</v>
      </c>
      <c r="L2419" s="23">
        <v>4</v>
      </c>
      <c r="M2419" s="23">
        <v>131.01</v>
      </c>
      <c r="N2419" s="23">
        <v>5</v>
      </c>
      <c r="O2419" s="23">
        <v>5</v>
      </c>
      <c r="P2419" s="23" t="s">
        <v>89</v>
      </c>
      <c r="Q2419" s="23" t="s">
        <v>34</v>
      </c>
      <c r="R2419" s="23">
        <f t="shared" si="185"/>
        <v>1</v>
      </c>
      <c r="S2419" s="23" t="str">
        <f t="shared" si="186"/>
        <v>ORD102418_20241205_CUST02264_MED012</v>
      </c>
      <c r="T2419" s="23">
        <f t="shared" si="187"/>
        <v>1</v>
      </c>
      <c r="U2419" s="6">
        <f t="shared" si="188"/>
        <v>524.04</v>
      </c>
      <c r="V2419" s="6">
        <f>tbl_Raw_Data[[#This Row],[Discount_Pct]]*tbl_Raw_Data[[#This Row],[Gross_Amount]]/100</f>
        <v>26.201999999999998</v>
      </c>
      <c r="W2419" s="6">
        <f>tbl_Raw_Data[[#This Row],[Gross_Amount]]-tbl_Raw_Data[[#This Row],[Discount_Amount]]</f>
        <v>497.83799999999997</v>
      </c>
      <c r="X2419" s="6">
        <f>tbl_Raw_Data[[#This Row],[Net_Amount_Before_Tax]]*tbl_Raw_Data[[#This Row],[Tax_Pct]]/100</f>
        <v>24.891899999999996</v>
      </c>
      <c r="Y2419" s="6">
        <f>tbl_Raw_Data[[#This Row],[Net_Amount_Before_Tax]]+tbl_Raw_Data[[#This Row],[Tax_Amount]]</f>
        <v>522.72989999999993</v>
      </c>
      <c r="Z2419" s="6">
        <f t="shared" si="189"/>
        <v>1</v>
      </c>
    </row>
    <row r="2420" spans="1:26" x14ac:dyDescent="0.3">
      <c r="A2420" s="23" t="s">
        <v>3932</v>
      </c>
      <c r="B2420" s="34">
        <v>45292</v>
      </c>
      <c r="C2420" s="23" t="s">
        <v>3933</v>
      </c>
      <c r="D2420" s="23" t="s">
        <v>130</v>
      </c>
      <c r="E2420" s="23" t="s">
        <v>131</v>
      </c>
      <c r="F2420" s="23">
        <v>700029</v>
      </c>
      <c r="G2420" s="23" t="s">
        <v>53</v>
      </c>
      <c r="H2420" s="23" t="s">
        <v>54</v>
      </c>
      <c r="I2420" s="23" t="s">
        <v>55</v>
      </c>
      <c r="J2420" s="23" t="s">
        <v>56</v>
      </c>
      <c r="K2420" s="23" t="s">
        <v>57</v>
      </c>
      <c r="L2420" s="23">
        <v>5</v>
      </c>
      <c r="M2420" s="23">
        <v>56.81</v>
      </c>
      <c r="N2420" s="23">
        <v>0</v>
      </c>
      <c r="O2420" s="23">
        <v>5</v>
      </c>
      <c r="P2420" s="23" t="s">
        <v>43</v>
      </c>
      <c r="Q2420" s="23" t="s">
        <v>26</v>
      </c>
      <c r="R2420" s="23">
        <f t="shared" si="185"/>
        <v>1</v>
      </c>
      <c r="S2420" s="23" t="str">
        <f t="shared" si="186"/>
        <v>ORD102419_20240101_CUST03417_MED020</v>
      </c>
      <c r="T2420" s="23">
        <f t="shared" si="187"/>
        <v>1</v>
      </c>
      <c r="U2420" s="6">
        <f t="shared" si="188"/>
        <v>284.05</v>
      </c>
      <c r="V2420" s="6">
        <f>tbl_Raw_Data[[#This Row],[Discount_Pct]]*tbl_Raw_Data[[#This Row],[Gross_Amount]]/100</f>
        <v>0</v>
      </c>
      <c r="W2420" s="6">
        <f>tbl_Raw_Data[[#This Row],[Gross_Amount]]-tbl_Raw_Data[[#This Row],[Discount_Amount]]</f>
        <v>284.05</v>
      </c>
      <c r="X2420" s="6">
        <f>tbl_Raw_Data[[#This Row],[Net_Amount_Before_Tax]]*tbl_Raw_Data[[#This Row],[Tax_Pct]]/100</f>
        <v>14.202500000000001</v>
      </c>
      <c r="Y2420" s="6">
        <f>tbl_Raw_Data[[#This Row],[Net_Amount_Before_Tax]]+tbl_Raw_Data[[#This Row],[Tax_Amount]]</f>
        <v>298.2525</v>
      </c>
      <c r="Z2420" s="6">
        <f t="shared" si="189"/>
        <v>0</v>
      </c>
    </row>
    <row r="2421" spans="1:26" x14ac:dyDescent="0.3">
      <c r="A2421" s="23" t="s">
        <v>3932</v>
      </c>
      <c r="B2421" s="34">
        <v>45360</v>
      </c>
      <c r="C2421" s="23" t="s">
        <v>2848</v>
      </c>
      <c r="D2421" s="23" t="s">
        <v>19</v>
      </c>
      <c r="E2421" s="23" t="s">
        <v>19</v>
      </c>
      <c r="F2421" s="23">
        <v>110029</v>
      </c>
      <c r="G2421" s="23" t="s">
        <v>138</v>
      </c>
      <c r="H2421" s="23" t="s">
        <v>139</v>
      </c>
      <c r="I2421" s="23" t="s">
        <v>50</v>
      </c>
      <c r="J2421" s="23" t="s">
        <v>140</v>
      </c>
      <c r="K2421" s="23" t="s">
        <v>24</v>
      </c>
      <c r="L2421" s="23">
        <v>1</v>
      </c>
      <c r="M2421" s="23">
        <v>160.66</v>
      </c>
      <c r="N2421" s="23">
        <v>0</v>
      </c>
      <c r="O2421" s="23">
        <v>5</v>
      </c>
      <c r="P2421" s="23" t="s">
        <v>33</v>
      </c>
      <c r="Q2421" s="23" t="s">
        <v>34</v>
      </c>
      <c r="R2421" s="23">
        <f t="shared" si="185"/>
        <v>1</v>
      </c>
      <c r="S2421" s="23" t="str">
        <f t="shared" si="186"/>
        <v>ORD102419_20240309_CUST02982_MED013</v>
      </c>
      <c r="T2421" s="23">
        <f t="shared" si="187"/>
        <v>1</v>
      </c>
      <c r="U2421" s="6">
        <f t="shared" si="188"/>
        <v>160.66</v>
      </c>
      <c r="V2421" s="6">
        <f>tbl_Raw_Data[[#This Row],[Discount_Pct]]*tbl_Raw_Data[[#This Row],[Gross_Amount]]/100</f>
        <v>0</v>
      </c>
      <c r="W2421" s="6">
        <f>tbl_Raw_Data[[#This Row],[Gross_Amount]]-tbl_Raw_Data[[#This Row],[Discount_Amount]]</f>
        <v>160.66</v>
      </c>
      <c r="X2421" s="6">
        <f>tbl_Raw_Data[[#This Row],[Net_Amount_Before_Tax]]*tbl_Raw_Data[[#This Row],[Tax_Pct]]/100</f>
        <v>8.0329999999999995</v>
      </c>
      <c r="Y2421" s="6">
        <f>tbl_Raw_Data[[#This Row],[Net_Amount_Before_Tax]]+tbl_Raw_Data[[#This Row],[Tax_Amount]]</f>
        <v>168.69299999999998</v>
      </c>
      <c r="Z2421" s="6">
        <f t="shared" si="189"/>
        <v>2</v>
      </c>
    </row>
    <row r="2422" spans="1:26" x14ac:dyDescent="0.3">
      <c r="A2422" s="23" t="s">
        <v>3932</v>
      </c>
      <c r="B2422" s="34">
        <v>45617</v>
      </c>
      <c r="C2422" s="23" t="s">
        <v>2367</v>
      </c>
      <c r="D2422" s="23" t="s">
        <v>142</v>
      </c>
      <c r="E2422" s="23" t="s">
        <v>81</v>
      </c>
      <c r="F2422" s="23">
        <v>380054</v>
      </c>
      <c r="G2422" s="23" t="s">
        <v>160</v>
      </c>
      <c r="H2422" s="23" t="s">
        <v>161</v>
      </c>
      <c r="I2422" s="23" t="s">
        <v>50</v>
      </c>
      <c r="J2422" s="23" t="s">
        <v>23</v>
      </c>
      <c r="K2422" s="23" t="s">
        <v>24</v>
      </c>
      <c r="L2422" s="23">
        <v>1</v>
      </c>
      <c r="M2422" s="23">
        <v>136.32</v>
      </c>
      <c r="N2422" s="23">
        <v>10</v>
      </c>
      <c r="O2422" s="23">
        <v>5</v>
      </c>
      <c r="P2422" s="23" t="s">
        <v>89</v>
      </c>
      <c r="Q2422" s="23" t="s">
        <v>34</v>
      </c>
      <c r="R2422" s="23">
        <f t="shared" si="185"/>
        <v>1</v>
      </c>
      <c r="S2422" s="23" t="str">
        <f t="shared" si="186"/>
        <v>ORD102419_20241121_CUST00590_MED014</v>
      </c>
      <c r="T2422" s="23">
        <f t="shared" si="187"/>
        <v>1</v>
      </c>
      <c r="U2422" s="6">
        <f t="shared" si="188"/>
        <v>136.32</v>
      </c>
      <c r="V2422" s="6">
        <f>tbl_Raw_Data[[#This Row],[Discount_Pct]]*tbl_Raw_Data[[#This Row],[Gross_Amount]]/100</f>
        <v>13.631999999999998</v>
      </c>
      <c r="W2422" s="6">
        <f>tbl_Raw_Data[[#This Row],[Gross_Amount]]-tbl_Raw_Data[[#This Row],[Discount_Amount]]</f>
        <v>122.68799999999999</v>
      </c>
      <c r="X2422" s="6">
        <f>tbl_Raw_Data[[#This Row],[Net_Amount_Before_Tax]]*tbl_Raw_Data[[#This Row],[Tax_Pct]]/100</f>
        <v>6.1343999999999994</v>
      </c>
      <c r="Y2422" s="6">
        <f>tbl_Raw_Data[[#This Row],[Net_Amount_Before_Tax]]+tbl_Raw_Data[[#This Row],[Tax_Amount]]</f>
        <v>128.82239999999999</v>
      </c>
      <c r="Z2422" s="6">
        <f t="shared" si="189"/>
        <v>1</v>
      </c>
    </row>
    <row r="2423" spans="1:26" x14ac:dyDescent="0.3">
      <c r="A2423" s="23" t="s">
        <v>3932</v>
      </c>
      <c r="B2423" s="34">
        <v>45517</v>
      </c>
      <c r="C2423" s="23" t="s">
        <v>3934</v>
      </c>
      <c r="D2423" s="23" t="s">
        <v>19</v>
      </c>
      <c r="E2423" s="23" t="s">
        <v>19</v>
      </c>
      <c r="F2423" s="23">
        <v>110024</v>
      </c>
      <c r="G2423" s="23" t="s">
        <v>30</v>
      </c>
      <c r="H2423" s="23" t="s">
        <v>31</v>
      </c>
      <c r="I2423" s="23" t="s">
        <v>32</v>
      </c>
      <c r="J2423" s="23" t="s">
        <v>23</v>
      </c>
      <c r="K2423" s="23" t="s">
        <v>24</v>
      </c>
      <c r="L2423" s="23">
        <v>1</v>
      </c>
      <c r="M2423" s="23">
        <v>136.26</v>
      </c>
      <c r="N2423" s="23">
        <v>5</v>
      </c>
      <c r="O2423" s="23">
        <v>12</v>
      </c>
      <c r="P2423" s="23" t="s">
        <v>58</v>
      </c>
      <c r="Q2423" s="23" t="s">
        <v>26</v>
      </c>
      <c r="R2423" s="23">
        <f t="shared" si="185"/>
        <v>1</v>
      </c>
      <c r="S2423" s="23" t="str">
        <f t="shared" si="186"/>
        <v>ORD102419_20240813_CUST02602_MED017</v>
      </c>
      <c r="T2423" s="23">
        <f t="shared" si="187"/>
        <v>1</v>
      </c>
      <c r="U2423" s="6">
        <f t="shared" si="188"/>
        <v>136.26</v>
      </c>
      <c r="V2423" s="6">
        <f>tbl_Raw_Data[[#This Row],[Discount_Pct]]*tbl_Raw_Data[[#This Row],[Gross_Amount]]/100</f>
        <v>6.8129999999999997</v>
      </c>
      <c r="W2423" s="6">
        <f>tbl_Raw_Data[[#This Row],[Gross_Amount]]-tbl_Raw_Data[[#This Row],[Discount_Amount]]</f>
        <v>129.447</v>
      </c>
      <c r="X2423" s="6">
        <f>tbl_Raw_Data[[#This Row],[Net_Amount_Before_Tax]]*tbl_Raw_Data[[#This Row],[Tax_Pct]]/100</f>
        <v>15.53364</v>
      </c>
      <c r="Y2423" s="6">
        <f>tbl_Raw_Data[[#This Row],[Net_Amount_Before_Tax]]+tbl_Raw_Data[[#This Row],[Tax_Amount]]</f>
        <v>144.98063999999999</v>
      </c>
      <c r="Z2423" s="6">
        <f t="shared" si="189"/>
        <v>0</v>
      </c>
    </row>
    <row r="2424" spans="1:26" x14ac:dyDescent="0.3">
      <c r="A2424" s="23" t="s">
        <v>3935</v>
      </c>
      <c r="B2424" s="34">
        <v>45600</v>
      </c>
      <c r="C2424" s="23" t="s">
        <v>3936</v>
      </c>
      <c r="D2424" s="23" t="s">
        <v>183</v>
      </c>
      <c r="E2424" s="23" t="s">
        <v>184</v>
      </c>
      <c r="F2424" s="23">
        <v>122018</v>
      </c>
      <c r="G2424" s="23" t="s">
        <v>111</v>
      </c>
      <c r="H2424" s="23" t="s">
        <v>112</v>
      </c>
      <c r="I2424" s="23" t="s">
        <v>113</v>
      </c>
      <c r="J2424" s="23" t="s">
        <v>114</v>
      </c>
      <c r="K2424" s="23" t="s">
        <v>24</v>
      </c>
      <c r="L2424" s="23">
        <v>2</v>
      </c>
      <c r="M2424" s="23">
        <v>106.93</v>
      </c>
      <c r="N2424" s="23">
        <v>5</v>
      </c>
      <c r="O2424" s="23">
        <v>5</v>
      </c>
      <c r="P2424" s="23" t="s">
        <v>65</v>
      </c>
      <c r="Q2424" s="23" t="s">
        <v>34</v>
      </c>
      <c r="R2424" s="23">
        <f t="shared" si="185"/>
        <v>1</v>
      </c>
      <c r="S2424" s="23" t="str">
        <f t="shared" si="186"/>
        <v>ORD102423_20241104_CUST01884_MED027</v>
      </c>
      <c r="T2424" s="23">
        <f t="shared" si="187"/>
        <v>1</v>
      </c>
      <c r="U2424" s="6">
        <f t="shared" si="188"/>
        <v>213.86</v>
      </c>
      <c r="V2424" s="6">
        <f>tbl_Raw_Data[[#This Row],[Discount_Pct]]*tbl_Raw_Data[[#This Row],[Gross_Amount]]/100</f>
        <v>10.693000000000001</v>
      </c>
      <c r="W2424" s="6">
        <f>tbl_Raw_Data[[#This Row],[Gross_Amount]]-tbl_Raw_Data[[#This Row],[Discount_Amount]]</f>
        <v>203.167</v>
      </c>
      <c r="X2424" s="6">
        <f>tbl_Raw_Data[[#This Row],[Net_Amount_Before_Tax]]*tbl_Raw_Data[[#This Row],[Tax_Pct]]/100</f>
        <v>10.15835</v>
      </c>
      <c r="Y2424" s="6">
        <f>tbl_Raw_Data[[#This Row],[Net_Amount_Before_Tax]]+tbl_Raw_Data[[#This Row],[Tax_Amount]]</f>
        <v>213.32535000000001</v>
      </c>
      <c r="Z2424" s="6">
        <f t="shared" si="189"/>
        <v>1</v>
      </c>
    </row>
    <row r="2425" spans="1:26" x14ac:dyDescent="0.3">
      <c r="A2425" s="23" t="s">
        <v>3937</v>
      </c>
      <c r="B2425" s="34">
        <v>45436</v>
      </c>
      <c r="C2425" s="23" t="s">
        <v>335</v>
      </c>
      <c r="D2425" s="23" t="s">
        <v>92</v>
      </c>
      <c r="E2425" s="23" t="s">
        <v>93</v>
      </c>
      <c r="F2425" s="23">
        <v>560066</v>
      </c>
      <c r="G2425" s="23" t="s">
        <v>132</v>
      </c>
      <c r="H2425" s="23" t="s">
        <v>133</v>
      </c>
      <c r="I2425" s="23" t="s">
        <v>134</v>
      </c>
      <c r="J2425" s="23" t="s">
        <v>135</v>
      </c>
      <c r="K2425" s="23" t="s">
        <v>57</v>
      </c>
      <c r="L2425" s="23">
        <v>1</v>
      </c>
      <c r="M2425" s="23">
        <v>66.099999999999994</v>
      </c>
      <c r="N2425" s="23">
        <v>0</v>
      </c>
      <c r="O2425" s="23">
        <v>5</v>
      </c>
      <c r="P2425" s="23" t="s">
        <v>58</v>
      </c>
      <c r="Q2425" s="23" t="s">
        <v>34</v>
      </c>
      <c r="R2425" s="23">
        <f t="shared" si="185"/>
        <v>1</v>
      </c>
      <c r="S2425" s="23" t="str">
        <f t="shared" si="186"/>
        <v>ORD102424_20240524_CUST01027_MED007</v>
      </c>
      <c r="T2425" s="23">
        <f t="shared" si="187"/>
        <v>1</v>
      </c>
      <c r="U2425" s="6">
        <f t="shared" si="188"/>
        <v>66.099999999999994</v>
      </c>
      <c r="V2425" s="6">
        <f>tbl_Raw_Data[[#This Row],[Discount_Pct]]*tbl_Raw_Data[[#This Row],[Gross_Amount]]/100</f>
        <v>0</v>
      </c>
      <c r="W2425" s="6">
        <f>tbl_Raw_Data[[#This Row],[Gross_Amount]]-tbl_Raw_Data[[#This Row],[Discount_Amount]]</f>
        <v>66.099999999999994</v>
      </c>
      <c r="X2425" s="6">
        <f>tbl_Raw_Data[[#This Row],[Net_Amount_Before_Tax]]*tbl_Raw_Data[[#This Row],[Tax_Pct]]/100</f>
        <v>3.3050000000000002</v>
      </c>
      <c r="Y2425" s="6">
        <f>tbl_Raw_Data[[#This Row],[Net_Amount_Before_Tax]]+tbl_Raw_Data[[#This Row],[Tax_Amount]]</f>
        <v>69.405000000000001</v>
      </c>
      <c r="Z2425" s="6">
        <f t="shared" si="189"/>
        <v>2</v>
      </c>
    </row>
    <row r="2426" spans="1:26" x14ac:dyDescent="0.3">
      <c r="A2426" s="23" t="s">
        <v>3938</v>
      </c>
      <c r="B2426" s="34">
        <v>45630</v>
      </c>
      <c r="C2426" s="23" t="s">
        <v>3939</v>
      </c>
      <c r="D2426" s="23" t="s">
        <v>28</v>
      </c>
      <c r="E2426" s="23" t="s">
        <v>29</v>
      </c>
      <c r="F2426" s="23">
        <v>500084</v>
      </c>
      <c r="G2426" s="23" t="s">
        <v>48</v>
      </c>
      <c r="H2426" s="23" t="s">
        <v>49</v>
      </c>
      <c r="I2426" s="23" t="s">
        <v>50</v>
      </c>
      <c r="J2426" s="23" t="s">
        <v>23</v>
      </c>
      <c r="K2426" s="23" t="s">
        <v>24</v>
      </c>
      <c r="L2426" s="23">
        <v>1</v>
      </c>
      <c r="M2426" s="23">
        <v>100.01</v>
      </c>
      <c r="N2426" s="23">
        <v>5</v>
      </c>
      <c r="O2426" s="23">
        <v>5</v>
      </c>
      <c r="P2426" s="23" t="s">
        <v>65</v>
      </c>
      <c r="Q2426" s="23" t="s">
        <v>34</v>
      </c>
      <c r="R2426" s="23">
        <f t="shared" si="185"/>
        <v>1</v>
      </c>
      <c r="S2426" s="23" t="str">
        <f t="shared" si="186"/>
        <v>ORD102425_20241204_CUST01401_MED028</v>
      </c>
      <c r="T2426" s="23">
        <f t="shared" si="187"/>
        <v>1</v>
      </c>
      <c r="U2426" s="6">
        <f t="shared" si="188"/>
        <v>100.01</v>
      </c>
      <c r="V2426" s="6">
        <f>tbl_Raw_Data[[#This Row],[Discount_Pct]]*tbl_Raw_Data[[#This Row],[Gross_Amount]]/100</f>
        <v>5.0004999999999997</v>
      </c>
      <c r="W2426" s="6">
        <f>tbl_Raw_Data[[#This Row],[Gross_Amount]]-tbl_Raw_Data[[#This Row],[Discount_Amount]]</f>
        <v>95.009500000000003</v>
      </c>
      <c r="X2426" s="6">
        <f>tbl_Raw_Data[[#This Row],[Net_Amount_Before_Tax]]*tbl_Raw_Data[[#This Row],[Tax_Pct]]/100</f>
        <v>4.7504749999999998</v>
      </c>
      <c r="Y2426" s="6">
        <f>tbl_Raw_Data[[#This Row],[Net_Amount_Before_Tax]]+tbl_Raw_Data[[#This Row],[Tax_Amount]]</f>
        <v>99.759974999999997</v>
      </c>
      <c r="Z2426" s="6">
        <f t="shared" si="189"/>
        <v>1</v>
      </c>
    </row>
    <row r="2427" spans="1:26" x14ac:dyDescent="0.3">
      <c r="A2427" s="23" t="s">
        <v>3940</v>
      </c>
      <c r="B2427" s="34">
        <v>45802</v>
      </c>
      <c r="C2427" s="23" t="s">
        <v>918</v>
      </c>
      <c r="D2427" s="23" t="s">
        <v>183</v>
      </c>
      <c r="E2427" s="23" t="s">
        <v>184</v>
      </c>
      <c r="F2427" s="23">
        <v>122002</v>
      </c>
      <c r="G2427" s="23" t="s">
        <v>138</v>
      </c>
      <c r="H2427" s="23" t="s">
        <v>139</v>
      </c>
      <c r="I2427" s="23" t="s">
        <v>50</v>
      </c>
      <c r="J2427" s="23" t="s">
        <v>140</v>
      </c>
      <c r="K2427" s="23" t="s">
        <v>24</v>
      </c>
      <c r="L2427" s="23">
        <v>1</v>
      </c>
      <c r="M2427" s="23">
        <v>152.79</v>
      </c>
      <c r="N2427" s="23">
        <v>5</v>
      </c>
      <c r="O2427" s="23">
        <v>5</v>
      </c>
      <c r="P2427" s="23" t="s">
        <v>43</v>
      </c>
      <c r="Q2427" s="23" t="s">
        <v>34</v>
      </c>
      <c r="R2427" s="23">
        <f t="shared" si="185"/>
        <v>1</v>
      </c>
      <c r="S2427" s="23" t="str">
        <f t="shared" si="186"/>
        <v>ORD102426_20250525_CUST02307_MED013</v>
      </c>
      <c r="T2427" s="23">
        <f t="shared" si="187"/>
        <v>1</v>
      </c>
      <c r="U2427" s="6">
        <f t="shared" si="188"/>
        <v>152.79</v>
      </c>
      <c r="V2427" s="6">
        <f>tbl_Raw_Data[[#This Row],[Discount_Pct]]*tbl_Raw_Data[[#This Row],[Gross_Amount]]/100</f>
        <v>7.6394999999999991</v>
      </c>
      <c r="W2427" s="6">
        <f>tbl_Raw_Data[[#This Row],[Gross_Amount]]-tbl_Raw_Data[[#This Row],[Discount_Amount]]</f>
        <v>145.15049999999999</v>
      </c>
      <c r="X2427" s="6">
        <f>tbl_Raw_Data[[#This Row],[Net_Amount_Before_Tax]]*tbl_Raw_Data[[#This Row],[Tax_Pct]]/100</f>
        <v>7.2575249999999993</v>
      </c>
      <c r="Y2427" s="6">
        <f>tbl_Raw_Data[[#This Row],[Net_Amount_Before_Tax]]+tbl_Raw_Data[[#This Row],[Tax_Amount]]</f>
        <v>152.40802499999998</v>
      </c>
      <c r="Z2427" s="6">
        <f t="shared" si="189"/>
        <v>3</v>
      </c>
    </row>
    <row r="2428" spans="1:26" x14ac:dyDescent="0.3">
      <c r="A2428" s="23" t="s">
        <v>3941</v>
      </c>
      <c r="B2428" s="34">
        <v>45927</v>
      </c>
      <c r="C2428" s="23" t="s">
        <v>1519</v>
      </c>
      <c r="D2428" s="23" t="s">
        <v>46</v>
      </c>
      <c r="E2428" s="23" t="s">
        <v>47</v>
      </c>
      <c r="F2428" s="23">
        <v>411038</v>
      </c>
      <c r="G2428" s="23" t="s">
        <v>229</v>
      </c>
      <c r="H2428" s="23" t="s">
        <v>230</v>
      </c>
      <c r="I2428" s="23" t="s">
        <v>84</v>
      </c>
      <c r="J2428" s="23" t="s">
        <v>140</v>
      </c>
      <c r="K2428" s="23" t="s">
        <v>24</v>
      </c>
      <c r="L2428" s="23">
        <v>2</v>
      </c>
      <c r="M2428" s="23">
        <v>170.96</v>
      </c>
      <c r="N2428" s="23">
        <v>15</v>
      </c>
      <c r="O2428" s="23">
        <v>5</v>
      </c>
      <c r="P2428" s="23" t="s">
        <v>58</v>
      </c>
      <c r="Q2428" s="23" t="s">
        <v>34</v>
      </c>
      <c r="R2428" s="23">
        <f t="shared" si="185"/>
        <v>1</v>
      </c>
      <c r="S2428" s="23" t="str">
        <f t="shared" si="186"/>
        <v>ORD102427_20250927_CUST03256_MED022</v>
      </c>
      <c r="T2428" s="23">
        <f t="shared" si="187"/>
        <v>1</v>
      </c>
      <c r="U2428" s="6">
        <f t="shared" si="188"/>
        <v>341.92</v>
      </c>
      <c r="V2428" s="6">
        <f>tbl_Raw_Data[[#This Row],[Discount_Pct]]*tbl_Raw_Data[[#This Row],[Gross_Amount]]/100</f>
        <v>51.288000000000004</v>
      </c>
      <c r="W2428" s="6">
        <f>tbl_Raw_Data[[#This Row],[Gross_Amount]]-tbl_Raw_Data[[#This Row],[Discount_Amount]]</f>
        <v>290.63200000000001</v>
      </c>
      <c r="X2428" s="6">
        <f>tbl_Raw_Data[[#This Row],[Net_Amount_Before_Tax]]*tbl_Raw_Data[[#This Row],[Tax_Pct]]/100</f>
        <v>14.531600000000001</v>
      </c>
      <c r="Y2428" s="6">
        <f>tbl_Raw_Data[[#This Row],[Net_Amount_Before_Tax]]+tbl_Raw_Data[[#This Row],[Tax_Amount]]</f>
        <v>305.16360000000003</v>
      </c>
      <c r="Z2428" s="6">
        <f t="shared" si="189"/>
        <v>2</v>
      </c>
    </row>
    <row r="2429" spans="1:26" x14ac:dyDescent="0.3">
      <c r="A2429" s="23" t="s">
        <v>3942</v>
      </c>
      <c r="B2429" s="34">
        <v>45523</v>
      </c>
      <c r="C2429" s="23" t="s">
        <v>3943</v>
      </c>
      <c r="D2429" s="23" t="s">
        <v>87</v>
      </c>
      <c r="E2429" s="23" t="s">
        <v>88</v>
      </c>
      <c r="F2429" s="23">
        <v>600100</v>
      </c>
      <c r="G2429" s="23" t="s">
        <v>39</v>
      </c>
      <c r="H2429" s="23" t="s">
        <v>40</v>
      </c>
      <c r="I2429" s="23" t="s">
        <v>41</v>
      </c>
      <c r="J2429" s="23" t="s">
        <v>42</v>
      </c>
      <c r="K2429" s="23" t="s">
        <v>24</v>
      </c>
      <c r="L2429" s="23">
        <v>4</v>
      </c>
      <c r="M2429" s="23">
        <v>27.53</v>
      </c>
      <c r="N2429" s="23">
        <v>5</v>
      </c>
      <c r="O2429" s="23">
        <v>5</v>
      </c>
      <c r="P2429" s="23" t="s">
        <v>89</v>
      </c>
      <c r="Q2429" s="23" t="s">
        <v>34</v>
      </c>
      <c r="R2429" s="23">
        <f t="shared" si="185"/>
        <v>1</v>
      </c>
      <c r="S2429" s="23" t="str">
        <f t="shared" si="186"/>
        <v>ORD102428_20240819_CUST00189_MED001</v>
      </c>
      <c r="T2429" s="23">
        <f t="shared" si="187"/>
        <v>1</v>
      </c>
      <c r="U2429" s="6">
        <f t="shared" si="188"/>
        <v>110.12</v>
      </c>
      <c r="V2429" s="6">
        <f>tbl_Raw_Data[[#This Row],[Discount_Pct]]*tbl_Raw_Data[[#This Row],[Gross_Amount]]/100</f>
        <v>5.5060000000000002</v>
      </c>
      <c r="W2429" s="6">
        <f>tbl_Raw_Data[[#This Row],[Gross_Amount]]-tbl_Raw_Data[[#This Row],[Discount_Amount]]</f>
        <v>104.614</v>
      </c>
      <c r="X2429" s="6">
        <f>tbl_Raw_Data[[#This Row],[Net_Amount_Before_Tax]]*tbl_Raw_Data[[#This Row],[Tax_Pct]]/100</f>
        <v>5.2307000000000006</v>
      </c>
      <c r="Y2429" s="6">
        <f>tbl_Raw_Data[[#This Row],[Net_Amount_Before_Tax]]+tbl_Raw_Data[[#This Row],[Tax_Amount]]</f>
        <v>109.8447</v>
      </c>
      <c r="Z2429" s="6">
        <f t="shared" si="189"/>
        <v>4</v>
      </c>
    </row>
    <row r="2430" spans="1:26" x14ac:dyDescent="0.3">
      <c r="A2430" s="23" t="s">
        <v>3944</v>
      </c>
      <c r="B2430" s="34">
        <v>45393</v>
      </c>
      <c r="C2430" s="23" t="s">
        <v>2041</v>
      </c>
      <c r="D2430" s="23" t="s">
        <v>87</v>
      </c>
      <c r="E2430" s="23" t="s">
        <v>88</v>
      </c>
      <c r="F2430" s="23">
        <v>600096</v>
      </c>
      <c r="G2430" s="23" t="s">
        <v>154</v>
      </c>
      <c r="H2430" s="23" t="s">
        <v>155</v>
      </c>
      <c r="I2430" s="23" t="s">
        <v>134</v>
      </c>
      <c r="J2430" s="23" t="s">
        <v>156</v>
      </c>
      <c r="K2430" s="23" t="s">
        <v>57</v>
      </c>
      <c r="L2430" s="23">
        <v>2</v>
      </c>
      <c r="M2430" s="23">
        <v>49.68</v>
      </c>
      <c r="N2430" s="23">
        <v>0</v>
      </c>
      <c r="O2430" s="23">
        <v>5</v>
      </c>
      <c r="P2430" s="23" t="s">
        <v>33</v>
      </c>
      <c r="Q2430" s="23" t="s">
        <v>34</v>
      </c>
      <c r="R2430" s="23">
        <f t="shared" si="185"/>
        <v>1</v>
      </c>
      <c r="S2430" s="23" t="str">
        <f t="shared" si="186"/>
        <v>ORD102429_20240411_CUST01989_MED006</v>
      </c>
      <c r="T2430" s="23">
        <f t="shared" si="187"/>
        <v>1</v>
      </c>
      <c r="U2430" s="6">
        <f t="shared" si="188"/>
        <v>99.36</v>
      </c>
      <c r="V2430" s="6">
        <f>tbl_Raw_Data[[#This Row],[Discount_Pct]]*tbl_Raw_Data[[#This Row],[Gross_Amount]]/100</f>
        <v>0</v>
      </c>
      <c r="W2430" s="6">
        <f>tbl_Raw_Data[[#This Row],[Gross_Amount]]-tbl_Raw_Data[[#This Row],[Discount_Amount]]</f>
        <v>99.36</v>
      </c>
      <c r="X2430" s="6">
        <f>tbl_Raw_Data[[#This Row],[Net_Amount_Before_Tax]]*tbl_Raw_Data[[#This Row],[Tax_Pct]]/100</f>
        <v>4.968</v>
      </c>
      <c r="Y2430" s="6">
        <f>tbl_Raw_Data[[#This Row],[Net_Amount_Before_Tax]]+tbl_Raw_Data[[#This Row],[Tax_Amount]]</f>
        <v>104.328</v>
      </c>
      <c r="Z2430" s="6">
        <f t="shared" si="189"/>
        <v>4</v>
      </c>
    </row>
    <row r="2431" spans="1:26" x14ac:dyDescent="0.3">
      <c r="A2431" s="23" t="s">
        <v>3945</v>
      </c>
      <c r="B2431" s="34">
        <v>45659</v>
      </c>
      <c r="C2431" s="23" t="s">
        <v>892</v>
      </c>
      <c r="D2431" s="23" t="s">
        <v>28</v>
      </c>
      <c r="E2431" s="23" t="s">
        <v>29</v>
      </c>
      <c r="F2431" s="23">
        <v>500001</v>
      </c>
      <c r="G2431" s="23" t="s">
        <v>233</v>
      </c>
      <c r="H2431" s="23" t="s">
        <v>234</v>
      </c>
      <c r="I2431" s="23" t="s">
        <v>104</v>
      </c>
      <c r="J2431" s="23" t="s">
        <v>42</v>
      </c>
      <c r="K2431" s="23" t="s">
        <v>24</v>
      </c>
      <c r="L2431" s="23">
        <v>1</v>
      </c>
      <c r="M2431" s="23">
        <v>148.44999999999999</v>
      </c>
      <c r="N2431" s="23">
        <v>10</v>
      </c>
      <c r="O2431" s="23">
        <v>12</v>
      </c>
      <c r="P2431" s="23" t="s">
        <v>33</v>
      </c>
      <c r="Q2431" s="23" t="s">
        <v>34</v>
      </c>
      <c r="R2431" s="23">
        <f t="shared" si="185"/>
        <v>1</v>
      </c>
      <c r="S2431" s="23" t="str">
        <f t="shared" si="186"/>
        <v>ORD102430_20250102_CUST02804_MED019</v>
      </c>
      <c r="T2431" s="23">
        <f t="shared" si="187"/>
        <v>1</v>
      </c>
      <c r="U2431" s="6">
        <f t="shared" si="188"/>
        <v>148.44999999999999</v>
      </c>
      <c r="V2431" s="6">
        <f>tbl_Raw_Data[[#This Row],[Discount_Pct]]*tbl_Raw_Data[[#This Row],[Gross_Amount]]/100</f>
        <v>14.845000000000001</v>
      </c>
      <c r="W2431" s="6">
        <f>tbl_Raw_Data[[#This Row],[Gross_Amount]]-tbl_Raw_Data[[#This Row],[Discount_Amount]]</f>
        <v>133.60499999999999</v>
      </c>
      <c r="X2431" s="6">
        <f>tbl_Raw_Data[[#This Row],[Net_Amount_Before_Tax]]*tbl_Raw_Data[[#This Row],[Tax_Pct]]/100</f>
        <v>16.032599999999999</v>
      </c>
      <c r="Y2431" s="6">
        <f>tbl_Raw_Data[[#This Row],[Net_Amount_Before_Tax]]+tbl_Raw_Data[[#This Row],[Tax_Amount]]</f>
        <v>149.63759999999999</v>
      </c>
      <c r="Z2431" s="6">
        <f t="shared" si="189"/>
        <v>4</v>
      </c>
    </row>
    <row r="2432" spans="1:26" x14ac:dyDescent="0.3">
      <c r="A2432" s="23" t="s">
        <v>3946</v>
      </c>
      <c r="B2432" s="34">
        <v>45655</v>
      </c>
      <c r="C2432" s="23" t="s">
        <v>2481</v>
      </c>
      <c r="D2432" s="23" t="s">
        <v>19</v>
      </c>
      <c r="E2432" s="23" t="s">
        <v>19</v>
      </c>
      <c r="F2432" s="23">
        <v>110029</v>
      </c>
      <c r="G2432" s="23" t="s">
        <v>132</v>
      </c>
      <c r="H2432" s="23" t="s">
        <v>133</v>
      </c>
      <c r="I2432" s="23" t="s">
        <v>134</v>
      </c>
      <c r="J2432" s="23" t="s">
        <v>135</v>
      </c>
      <c r="K2432" s="23" t="s">
        <v>57</v>
      </c>
      <c r="L2432" s="23">
        <v>1</v>
      </c>
      <c r="M2432" s="23">
        <v>70.67</v>
      </c>
      <c r="N2432" s="23">
        <v>0</v>
      </c>
      <c r="O2432" s="23">
        <v>5</v>
      </c>
      <c r="P2432" s="23" t="s">
        <v>89</v>
      </c>
      <c r="Q2432" s="23" t="s">
        <v>44</v>
      </c>
      <c r="R2432" s="23">
        <f t="shared" si="185"/>
        <v>1</v>
      </c>
      <c r="S2432" s="23" t="str">
        <f t="shared" si="186"/>
        <v>ORD102431_20241229_CUST03079_MED007</v>
      </c>
      <c r="T2432" s="23">
        <f t="shared" si="187"/>
        <v>1</v>
      </c>
      <c r="U2432" s="6">
        <f t="shared" si="188"/>
        <v>70.67</v>
      </c>
      <c r="V2432" s="6">
        <f>tbl_Raw_Data[[#This Row],[Discount_Pct]]*tbl_Raw_Data[[#This Row],[Gross_Amount]]/100</f>
        <v>0</v>
      </c>
      <c r="W2432" s="6">
        <f>tbl_Raw_Data[[#This Row],[Gross_Amount]]-tbl_Raw_Data[[#This Row],[Discount_Amount]]</f>
        <v>70.67</v>
      </c>
      <c r="X2432" s="6">
        <f>tbl_Raw_Data[[#This Row],[Net_Amount_Before_Tax]]*tbl_Raw_Data[[#This Row],[Tax_Pct]]/100</f>
        <v>3.5335000000000001</v>
      </c>
      <c r="Y2432" s="6">
        <f>tbl_Raw_Data[[#This Row],[Net_Amount_Before_Tax]]+tbl_Raw_Data[[#This Row],[Tax_Amount]]</f>
        <v>74.203500000000005</v>
      </c>
      <c r="Z2432" s="6">
        <f t="shared" si="189"/>
        <v>1</v>
      </c>
    </row>
    <row r="2433" spans="1:26" x14ac:dyDescent="0.3">
      <c r="A2433" s="23" t="s">
        <v>3946</v>
      </c>
      <c r="B2433" s="34">
        <v>45446</v>
      </c>
      <c r="C2433" s="23" t="s">
        <v>1291</v>
      </c>
      <c r="D2433" s="23" t="s">
        <v>130</v>
      </c>
      <c r="E2433" s="23" t="s">
        <v>131</v>
      </c>
      <c r="F2433" s="23">
        <v>700019</v>
      </c>
      <c r="G2433" s="23" t="s">
        <v>61</v>
      </c>
      <c r="H2433" s="23" t="s">
        <v>62</v>
      </c>
      <c r="I2433" s="23" t="s">
        <v>63</v>
      </c>
      <c r="J2433" s="23" t="s">
        <v>64</v>
      </c>
      <c r="K2433" s="23" t="s">
        <v>57</v>
      </c>
      <c r="L2433" s="23">
        <v>2</v>
      </c>
      <c r="M2433" s="23">
        <v>98.25</v>
      </c>
      <c r="N2433" s="23">
        <v>5</v>
      </c>
      <c r="O2433" s="23">
        <v>18</v>
      </c>
      <c r="P2433" s="23" t="s">
        <v>43</v>
      </c>
      <c r="Q2433" s="23" t="s">
        <v>44</v>
      </c>
      <c r="R2433" s="23">
        <f t="shared" si="185"/>
        <v>1</v>
      </c>
      <c r="S2433" s="23" t="str">
        <f t="shared" si="186"/>
        <v>ORD102431_20240603_CUST00185_MED004</v>
      </c>
      <c r="T2433" s="23">
        <f t="shared" si="187"/>
        <v>1</v>
      </c>
      <c r="U2433" s="6">
        <f t="shared" si="188"/>
        <v>196.5</v>
      </c>
      <c r="V2433" s="6">
        <f>tbl_Raw_Data[[#This Row],[Discount_Pct]]*tbl_Raw_Data[[#This Row],[Gross_Amount]]/100</f>
        <v>9.8249999999999993</v>
      </c>
      <c r="W2433" s="6">
        <f>tbl_Raw_Data[[#This Row],[Gross_Amount]]-tbl_Raw_Data[[#This Row],[Discount_Amount]]</f>
        <v>186.67500000000001</v>
      </c>
      <c r="X2433" s="6">
        <f>tbl_Raw_Data[[#This Row],[Net_Amount_Before_Tax]]*tbl_Raw_Data[[#This Row],[Tax_Pct]]/100</f>
        <v>33.601500000000001</v>
      </c>
      <c r="Y2433" s="6">
        <f>tbl_Raw_Data[[#This Row],[Net_Amount_Before_Tax]]+tbl_Raw_Data[[#This Row],[Tax_Amount]]</f>
        <v>220.2765</v>
      </c>
      <c r="Z2433" s="6">
        <f t="shared" si="189"/>
        <v>3</v>
      </c>
    </row>
    <row r="2434" spans="1:26" x14ac:dyDescent="0.3">
      <c r="A2434" s="23" t="s">
        <v>3947</v>
      </c>
      <c r="B2434" s="34">
        <v>45793</v>
      </c>
      <c r="C2434" s="23" t="s">
        <v>3448</v>
      </c>
      <c r="D2434" s="23" t="s">
        <v>142</v>
      </c>
      <c r="E2434" s="23" t="s">
        <v>81</v>
      </c>
      <c r="F2434" s="23">
        <v>380061</v>
      </c>
      <c r="G2434" s="23" t="s">
        <v>68</v>
      </c>
      <c r="H2434" s="23" t="s">
        <v>69</v>
      </c>
      <c r="I2434" s="23" t="s">
        <v>55</v>
      </c>
      <c r="J2434" s="23" t="s">
        <v>56</v>
      </c>
      <c r="K2434" s="23" t="s">
        <v>24</v>
      </c>
      <c r="L2434" s="23">
        <v>2</v>
      </c>
      <c r="M2434" s="23">
        <v>24.66</v>
      </c>
      <c r="N2434" s="23">
        <v>10</v>
      </c>
      <c r="O2434" s="23">
        <v>5</v>
      </c>
      <c r="P2434" s="23" t="s">
        <v>58</v>
      </c>
      <c r="Q2434" s="23" t="s">
        <v>44</v>
      </c>
      <c r="R2434" s="23">
        <f t="shared" ref="R2434:R2497" si="190">COUNTIFS($A$2:$A$8001,A2434,$B$2:$B$8001,B2434,$C$2:$C$8001,C2434,$G$2:$G$8001,G2434)</f>
        <v>1</v>
      </c>
      <c r="S2434" s="23" t="str">
        <f t="shared" ref="S2434:S2497" si="191">A2434&amp;"_"&amp;TEXT(B2434,"yyyymmdd")&amp;"_"&amp;C2434&amp;"_"&amp;G2434</f>
        <v>ORD102433_20250516_CUST02475_MED003</v>
      </c>
      <c r="T2434" s="23">
        <f t="shared" ref="T2434:T2497" si="192">COUNTIF($S$2:$S$8001,S2434)</f>
        <v>1</v>
      </c>
      <c r="U2434" s="6">
        <f t="shared" ref="U2434:U2497" si="193">L2434*M2434</f>
        <v>49.32</v>
      </c>
      <c r="V2434" s="6">
        <f>tbl_Raw_Data[[#This Row],[Discount_Pct]]*tbl_Raw_Data[[#This Row],[Gross_Amount]]/100</f>
        <v>4.9319999999999995</v>
      </c>
      <c r="W2434" s="6">
        <f>tbl_Raw_Data[[#This Row],[Gross_Amount]]-tbl_Raw_Data[[#This Row],[Discount_Amount]]</f>
        <v>44.387999999999998</v>
      </c>
      <c r="X2434" s="6">
        <f>tbl_Raw_Data[[#This Row],[Net_Amount_Before_Tax]]*tbl_Raw_Data[[#This Row],[Tax_Pct]]/100</f>
        <v>2.2193999999999998</v>
      </c>
      <c r="Y2434" s="6">
        <f>tbl_Raw_Data[[#This Row],[Net_Amount_Before_Tax]]+tbl_Raw_Data[[#This Row],[Tax_Amount]]</f>
        <v>46.607399999999998</v>
      </c>
      <c r="Z2434" s="6">
        <f t="shared" ref="Z2434:Z2497" si="194">COUNTIFS($C$2:$C$8001,C2434,$Q$2:$Q$8001,"Delivered")</f>
        <v>2</v>
      </c>
    </row>
    <row r="2435" spans="1:26" x14ac:dyDescent="0.3">
      <c r="A2435" s="23" t="s">
        <v>3948</v>
      </c>
      <c r="B2435" s="34">
        <v>45677</v>
      </c>
      <c r="C2435" s="23" t="s">
        <v>1251</v>
      </c>
      <c r="D2435" s="23" t="s">
        <v>92</v>
      </c>
      <c r="E2435" s="23" t="s">
        <v>93</v>
      </c>
      <c r="F2435" s="23">
        <v>560066</v>
      </c>
      <c r="G2435" s="23" t="s">
        <v>111</v>
      </c>
      <c r="H2435" s="23" t="s">
        <v>112</v>
      </c>
      <c r="I2435" s="23" t="s">
        <v>113</v>
      </c>
      <c r="J2435" s="23" t="s">
        <v>114</v>
      </c>
      <c r="K2435" s="23" t="s">
        <v>24</v>
      </c>
      <c r="L2435" s="23">
        <v>1</v>
      </c>
      <c r="M2435" s="23">
        <v>101.95</v>
      </c>
      <c r="N2435" s="23">
        <v>10</v>
      </c>
      <c r="O2435" s="23">
        <v>18</v>
      </c>
      <c r="P2435" s="23" t="s">
        <v>25</v>
      </c>
      <c r="Q2435" s="23" t="s">
        <v>44</v>
      </c>
      <c r="R2435" s="23">
        <f t="shared" si="190"/>
        <v>1</v>
      </c>
      <c r="S2435" s="23" t="str">
        <f t="shared" si="191"/>
        <v>ORD102434_20250120_CUST00599_MED027</v>
      </c>
      <c r="T2435" s="23">
        <f t="shared" si="192"/>
        <v>1</v>
      </c>
      <c r="U2435" s="6">
        <f t="shared" si="193"/>
        <v>101.95</v>
      </c>
      <c r="V2435" s="6">
        <f>tbl_Raw_Data[[#This Row],[Discount_Pct]]*tbl_Raw_Data[[#This Row],[Gross_Amount]]/100</f>
        <v>10.195</v>
      </c>
      <c r="W2435" s="6">
        <f>tbl_Raw_Data[[#This Row],[Gross_Amount]]-tbl_Raw_Data[[#This Row],[Discount_Amount]]</f>
        <v>91.754999999999995</v>
      </c>
      <c r="X2435" s="6">
        <f>tbl_Raw_Data[[#This Row],[Net_Amount_Before_Tax]]*tbl_Raw_Data[[#This Row],[Tax_Pct]]/100</f>
        <v>16.515899999999998</v>
      </c>
      <c r="Y2435" s="6">
        <f>tbl_Raw_Data[[#This Row],[Net_Amount_Before_Tax]]+tbl_Raw_Data[[#This Row],[Tax_Amount]]</f>
        <v>108.2709</v>
      </c>
      <c r="Z2435" s="6">
        <f t="shared" si="194"/>
        <v>0</v>
      </c>
    </row>
    <row r="2436" spans="1:26" x14ac:dyDescent="0.3">
      <c r="A2436" s="23" t="s">
        <v>3949</v>
      </c>
      <c r="B2436" s="34">
        <v>45906</v>
      </c>
      <c r="C2436" s="23" t="s">
        <v>3950</v>
      </c>
      <c r="D2436" s="23" t="s">
        <v>19</v>
      </c>
      <c r="E2436" s="23" t="s">
        <v>19</v>
      </c>
      <c r="F2436" s="23">
        <v>110024</v>
      </c>
      <c r="G2436" s="23" t="s">
        <v>20</v>
      </c>
      <c r="H2436" s="23" t="s">
        <v>21</v>
      </c>
      <c r="I2436" s="23" t="s">
        <v>22</v>
      </c>
      <c r="J2436" s="23" t="s">
        <v>23</v>
      </c>
      <c r="K2436" s="23" t="s">
        <v>24</v>
      </c>
      <c r="L2436" s="23">
        <v>2</v>
      </c>
      <c r="M2436" s="23">
        <v>155.16</v>
      </c>
      <c r="N2436" s="23">
        <v>10</v>
      </c>
      <c r="O2436" s="23">
        <v>5</v>
      </c>
      <c r="P2436" s="23" t="s">
        <v>25</v>
      </c>
      <c r="Q2436" s="23" t="s">
        <v>34</v>
      </c>
      <c r="R2436" s="23">
        <f t="shared" si="190"/>
        <v>1</v>
      </c>
      <c r="S2436" s="23" t="str">
        <f t="shared" si="191"/>
        <v>ORD102435_20250906_CUST01267_MED024</v>
      </c>
      <c r="T2436" s="23">
        <f t="shared" si="192"/>
        <v>1</v>
      </c>
      <c r="U2436" s="6">
        <f t="shared" si="193"/>
        <v>310.32</v>
      </c>
      <c r="V2436" s="6">
        <f>tbl_Raw_Data[[#This Row],[Discount_Pct]]*tbl_Raw_Data[[#This Row],[Gross_Amount]]/100</f>
        <v>31.031999999999996</v>
      </c>
      <c r="W2436" s="6">
        <f>tbl_Raw_Data[[#This Row],[Gross_Amount]]-tbl_Raw_Data[[#This Row],[Discount_Amount]]</f>
        <v>279.28800000000001</v>
      </c>
      <c r="X2436" s="6">
        <f>tbl_Raw_Data[[#This Row],[Net_Amount_Before_Tax]]*tbl_Raw_Data[[#This Row],[Tax_Pct]]/100</f>
        <v>13.964400000000001</v>
      </c>
      <c r="Y2436" s="6">
        <f>tbl_Raw_Data[[#This Row],[Net_Amount_Before_Tax]]+tbl_Raw_Data[[#This Row],[Tax_Amount]]</f>
        <v>293.25240000000002</v>
      </c>
      <c r="Z2436" s="6">
        <f t="shared" si="194"/>
        <v>2</v>
      </c>
    </row>
    <row r="2437" spans="1:26" x14ac:dyDescent="0.3">
      <c r="A2437" s="23" t="s">
        <v>3951</v>
      </c>
      <c r="B2437" s="34">
        <v>45644</v>
      </c>
      <c r="C2437" s="23" t="s">
        <v>3952</v>
      </c>
      <c r="D2437" s="23" t="s">
        <v>183</v>
      </c>
      <c r="E2437" s="23" t="s">
        <v>184</v>
      </c>
      <c r="F2437" s="23">
        <v>122016</v>
      </c>
      <c r="G2437" s="23" t="s">
        <v>132</v>
      </c>
      <c r="H2437" s="23" t="s">
        <v>133</v>
      </c>
      <c r="I2437" s="23" t="s">
        <v>134</v>
      </c>
      <c r="J2437" s="23" t="s">
        <v>135</v>
      </c>
      <c r="K2437" s="23" t="s">
        <v>57</v>
      </c>
      <c r="L2437" s="23">
        <v>1</v>
      </c>
      <c r="M2437" s="23">
        <v>70.75</v>
      </c>
      <c r="N2437" s="23">
        <v>15</v>
      </c>
      <c r="O2437" s="23">
        <v>18</v>
      </c>
      <c r="P2437" s="23" t="s">
        <v>33</v>
      </c>
      <c r="Q2437" s="23" t="s">
        <v>34</v>
      </c>
      <c r="R2437" s="23">
        <f t="shared" si="190"/>
        <v>1</v>
      </c>
      <c r="S2437" s="23" t="str">
        <f t="shared" si="191"/>
        <v>ORD102436_20241218_CUST02978_MED007</v>
      </c>
      <c r="T2437" s="23">
        <f t="shared" si="192"/>
        <v>1</v>
      </c>
      <c r="U2437" s="6">
        <f t="shared" si="193"/>
        <v>70.75</v>
      </c>
      <c r="V2437" s="6">
        <f>tbl_Raw_Data[[#This Row],[Discount_Pct]]*tbl_Raw_Data[[#This Row],[Gross_Amount]]/100</f>
        <v>10.612500000000001</v>
      </c>
      <c r="W2437" s="6">
        <f>tbl_Raw_Data[[#This Row],[Gross_Amount]]-tbl_Raw_Data[[#This Row],[Discount_Amount]]</f>
        <v>60.137500000000003</v>
      </c>
      <c r="X2437" s="6">
        <f>tbl_Raw_Data[[#This Row],[Net_Amount_Before_Tax]]*tbl_Raw_Data[[#This Row],[Tax_Pct]]/100</f>
        <v>10.824750000000002</v>
      </c>
      <c r="Y2437" s="6">
        <f>tbl_Raw_Data[[#This Row],[Net_Amount_Before_Tax]]+tbl_Raw_Data[[#This Row],[Tax_Amount]]</f>
        <v>70.962250000000012</v>
      </c>
      <c r="Z2437" s="6">
        <f t="shared" si="194"/>
        <v>1</v>
      </c>
    </row>
    <row r="2438" spans="1:26" x14ac:dyDescent="0.3">
      <c r="A2438" s="23" t="s">
        <v>3953</v>
      </c>
      <c r="B2438" s="34">
        <v>45677</v>
      </c>
      <c r="C2438" s="23" t="s">
        <v>3656</v>
      </c>
      <c r="D2438" s="23" t="s">
        <v>142</v>
      </c>
      <c r="E2438" s="23" t="s">
        <v>81</v>
      </c>
      <c r="F2438" s="23">
        <v>380001</v>
      </c>
      <c r="G2438" s="23" t="s">
        <v>20</v>
      </c>
      <c r="H2438" s="23" t="s">
        <v>21</v>
      </c>
      <c r="I2438" s="23" t="s">
        <v>22</v>
      </c>
      <c r="J2438" s="23" t="s">
        <v>23</v>
      </c>
      <c r="K2438" s="23" t="s">
        <v>24</v>
      </c>
      <c r="L2438" s="23">
        <v>1</v>
      </c>
      <c r="M2438" s="23">
        <v>127.73</v>
      </c>
      <c r="N2438" s="23">
        <v>0</v>
      </c>
      <c r="O2438" s="23">
        <v>18</v>
      </c>
      <c r="P2438" s="23" t="s">
        <v>89</v>
      </c>
      <c r="Q2438" s="23" t="s">
        <v>34</v>
      </c>
      <c r="R2438" s="23">
        <f t="shared" si="190"/>
        <v>1</v>
      </c>
      <c r="S2438" s="23" t="str">
        <f t="shared" si="191"/>
        <v>ORD102437_20250120_CUST01187_MED024</v>
      </c>
      <c r="T2438" s="23">
        <f t="shared" si="192"/>
        <v>1</v>
      </c>
      <c r="U2438" s="6">
        <f t="shared" si="193"/>
        <v>127.73</v>
      </c>
      <c r="V2438" s="6">
        <f>tbl_Raw_Data[[#This Row],[Discount_Pct]]*tbl_Raw_Data[[#This Row],[Gross_Amount]]/100</f>
        <v>0</v>
      </c>
      <c r="W2438" s="6">
        <f>tbl_Raw_Data[[#This Row],[Gross_Amount]]-tbl_Raw_Data[[#This Row],[Discount_Amount]]</f>
        <v>127.73</v>
      </c>
      <c r="X2438" s="6">
        <f>tbl_Raw_Data[[#This Row],[Net_Amount_Before_Tax]]*tbl_Raw_Data[[#This Row],[Tax_Pct]]/100</f>
        <v>22.991399999999999</v>
      </c>
      <c r="Y2438" s="6">
        <f>tbl_Raw_Data[[#This Row],[Net_Amount_Before_Tax]]+tbl_Raw_Data[[#This Row],[Tax_Amount]]</f>
        <v>150.72140000000002</v>
      </c>
      <c r="Z2438" s="6">
        <f t="shared" si="194"/>
        <v>4</v>
      </c>
    </row>
    <row r="2439" spans="1:26" x14ac:dyDescent="0.3">
      <c r="A2439" s="23" t="s">
        <v>3954</v>
      </c>
      <c r="B2439" s="34">
        <v>45653</v>
      </c>
      <c r="C2439" s="23" t="s">
        <v>2087</v>
      </c>
      <c r="D2439" s="23" t="s">
        <v>52</v>
      </c>
      <c r="E2439" s="23" t="s">
        <v>52</v>
      </c>
      <c r="F2439" s="23">
        <v>160022</v>
      </c>
      <c r="G2439" s="23" t="s">
        <v>53</v>
      </c>
      <c r="H2439" s="23" t="s">
        <v>54</v>
      </c>
      <c r="I2439" s="23" t="s">
        <v>55</v>
      </c>
      <c r="J2439" s="23" t="s">
        <v>56</v>
      </c>
      <c r="K2439" s="23" t="s">
        <v>57</v>
      </c>
      <c r="L2439" s="23">
        <v>2</v>
      </c>
      <c r="M2439" s="23">
        <v>49.95</v>
      </c>
      <c r="N2439" s="23">
        <v>0</v>
      </c>
      <c r="O2439" s="23">
        <v>12</v>
      </c>
      <c r="P2439" s="23" t="s">
        <v>33</v>
      </c>
      <c r="Q2439" s="23" t="s">
        <v>26</v>
      </c>
      <c r="R2439" s="23">
        <f t="shared" si="190"/>
        <v>1</v>
      </c>
      <c r="S2439" s="23" t="str">
        <f t="shared" si="191"/>
        <v>ORD102438_20241227_CUST00803_MED020</v>
      </c>
      <c r="T2439" s="23">
        <f t="shared" si="192"/>
        <v>1</v>
      </c>
      <c r="U2439" s="6">
        <f t="shared" si="193"/>
        <v>99.9</v>
      </c>
      <c r="V2439" s="6">
        <f>tbl_Raw_Data[[#This Row],[Discount_Pct]]*tbl_Raw_Data[[#This Row],[Gross_Amount]]/100</f>
        <v>0</v>
      </c>
      <c r="W2439" s="6">
        <f>tbl_Raw_Data[[#This Row],[Gross_Amount]]-tbl_Raw_Data[[#This Row],[Discount_Amount]]</f>
        <v>99.9</v>
      </c>
      <c r="X2439" s="6">
        <f>tbl_Raw_Data[[#This Row],[Net_Amount_Before_Tax]]*tbl_Raw_Data[[#This Row],[Tax_Pct]]/100</f>
        <v>11.988000000000001</v>
      </c>
      <c r="Y2439" s="6">
        <f>tbl_Raw_Data[[#This Row],[Net_Amount_Before_Tax]]+tbl_Raw_Data[[#This Row],[Tax_Amount]]</f>
        <v>111.88800000000001</v>
      </c>
      <c r="Z2439" s="6">
        <f t="shared" si="194"/>
        <v>2</v>
      </c>
    </row>
    <row r="2440" spans="1:26" x14ac:dyDescent="0.3">
      <c r="A2440" s="23" t="s">
        <v>3955</v>
      </c>
      <c r="B2440" s="34">
        <v>45640</v>
      </c>
      <c r="C2440" s="23" t="s">
        <v>3262</v>
      </c>
      <c r="D2440" s="23" t="s">
        <v>46</v>
      </c>
      <c r="E2440" s="23" t="s">
        <v>47</v>
      </c>
      <c r="F2440" s="23">
        <v>411014</v>
      </c>
      <c r="G2440" s="23" t="s">
        <v>154</v>
      </c>
      <c r="H2440" s="23" t="s">
        <v>155</v>
      </c>
      <c r="I2440" s="23" t="s">
        <v>134</v>
      </c>
      <c r="J2440" s="23" t="s">
        <v>156</v>
      </c>
      <c r="K2440" s="23" t="s">
        <v>57</v>
      </c>
      <c r="L2440" s="23">
        <v>2</v>
      </c>
      <c r="M2440" s="23">
        <v>47.47</v>
      </c>
      <c r="N2440" s="23">
        <v>10</v>
      </c>
      <c r="O2440" s="23">
        <v>5</v>
      </c>
      <c r="P2440" s="23" t="s">
        <v>25</v>
      </c>
      <c r="Q2440" s="23" t="s">
        <v>34</v>
      </c>
      <c r="R2440" s="23">
        <f t="shared" si="190"/>
        <v>1</v>
      </c>
      <c r="S2440" s="23" t="str">
        <f t="shared" si="191"/>
        <v>ORD102439_20241214_CUST00240_MED006</v>
      </c>
      <c r="T2440" s="23">
        <f t="shared" si="192"/>
        <v>1</v>
      </c>
      <c r="U2440" s="6">
        <f t="shared" si="193"/>
        <v>94.94</v>
      </c>
      <c r="V2440" s="6">
        <f>tbl_Raw_Data[[#This Row],[Discount_Pct]]*tbl_Raw_Data[[#This Row],[Gross_Amount]]/100</f>
        <v>9.4939999999999998</v>
      </c>
      <c r="W2440" s="6">
        <f>tbl_Raw_Data[[#This Row],[Gross_Amount]]-tbl_Raw_Data[[#This Row],[Discount_Amount]]</f>
        <v>85.445999999999998</v>
      </c>
      <c r="X2440" s="6">
        <f>tbl_Raw_Data[[#This Row],[Net_Amount_Before_Tax]]*tbl_Raw_Data[[#This Row],[Tax_Pct]]/100</f>
        <v>4.2723000000000004</v>
      </c>
      <c r="Y2440" s="6">
        <f>tbl_Raw_Data[[#This Row],[Net_Amount_Before_Tax]]+tbl_Raw_Data[[#This Row],[Tax_Amount]]</f>
        <v>89.718299999999999</v>
      </c>
      <c r="Z2440" s="6">
        <f t="shared" si="194"/>
        <v>3</v>
      </c>
    </row>
    <row r="2441" spans="1:26" x14ac:dyDescent="0.3">
      <c r="A2441" s="23" t="s">
        <v>3956</v>
      </c>
      <c r="B2441" s="34">
        <v>46009</v>
      </c>
      <c r="C2441" s="23" t="s">
        <v>3810</v>
      </c>
      <c r="D2441" s="23" t="s">
        <v>46</v>
      </c>
      <c r="E2441" s="23" t="s">
        <v>47</v>
      </c>
      <c r="F2441" s="23">
        <v>411057</v>
      </c>
      <c r="G2441" s="23" t="s">
        <v>145</v>
      </c>
      <c r="H2441" s="23" t="s">
        <v>146</v>
      </c>
      <c r="I2441" s="23" t="s">
        <v>147</v>
      </c>
      <c r="J2441" s="23" t="s">
        <v>148</v>
      </c>
      <c r="K2441" s="23" t="s">
        <v>24</v>
      </c>
      <c r="L2441" s="23">
        <v>2</v>
      </c>
      <c r="M2441" s="23">
        <v>103.93</v>
      </c>
      <c r="N2441" s="23">
        <v>0</v>
      </c>
      <c r="O2441" s="23">
        <v>18</v>
      </c>
      <c r="P2441" s="23" t="s">
        <v>25</v>
      </c>
      <c r="Q2441" s="23" t="s">
        <v>34</v>
      </c>
      <c r="R2441" s="23">
        <f t="shared" si="190"/>
        <v>1</v>
      </c>
      <c r="S2441" s="23" t="str">
        <f t="shared" si="191"/>
        <v>ORD102440_20251218_CUST02655_MED016</v>
      </c>
      <c r="T2441" s="23">
        <f t="shared" si="192"/>
        <v>1</v>
      </c>
      <c r="U2441" s="6">
        <f t="shared" si="193"/>
        <v>207.86</v>
      </c>
      <c r="V2441" s="6">
        <f>tbl_Raw_Data[[#This Row],[Discount_Pct]]*tbl_Raw_Data[[#This Row],[Gross_Amount]]/100</f>
        <v>0</v>
      </c>
      <c r="W2441" s="6">
        <f>tbl_Raw_Data[[#This Row],[Gross_Amount]]-tbl_Raw_Data[[#This Row],[Discount_Amount]]</f>
        <v>207.86</v>
      </c>
      <c r="X2441" s="6">
        <f>tbl_Raw_Data[[#This Row],[Net_Amount_Before_Tax]]*tbl_Raw_Data[[#This Row],[Tax_Pct]]/100</f>
        <v>37.414800000000007</v>
      </c>
      <c r="Y2441" s="6">
        <f>tbl_Raw_Data[[#This Row],[Net_Amount_Before_Tax]]+tbl_Raw_Data[[#This Row],[Tax_Amount]]</f>
        <v>245.27480000000003</v>
      </c>
      <c r="Z2441" s="6">
        <f t="shared" si="194"/>
        <v>2</v>
      </c>
    </row>
    <row r="2442" spans="1:26" x14ac:dyDescent="0.3">
      <c r="A2442" s="23" t="s">
        <v>3956</v>
      </c>
      <c r="B2442" s="34">
        <v>45362</v>
      </c>
      <c r="C2442" s="23" t="s">
        <v>882</v>
      </c>
      <c r="D2442" s="23" t="s">
        <v>159</v>
      </c>
      <c r="E2442" s="23" t="s">
        <v>47</v>
      </c>
      <c r="F2442" s="23">
        <v>400076</v>
      </c>
      <c r="G2442" s="23" t="s">
        <v>138</v>
      </c>
      <c r="H2442" s="23" t="s">
        <v>139</v>
      </c>
      <c r="I2442" s="23" t="s">
        <v>50</v>
      </c>
      <c r="J2442" s="23" t="s">
        <v>140</v>
      </c>
      <c r="K2442" s="23" t="s">
        <v>24</v>
      </c>
      <c r="L2442" s="23">
        <v>2</v>
      </c>
      <c r="M2442" s="23">
        <v>164.43</v>
      </c>
      <c r="N2442" s="23">
        <v>15</v>
      </c>
      <c r="O2442" s="23">
        <v>5</v>
      </c>
      <c r="P2442" s="23" t="s">
        <v>58</v>
      </c>
      <c r="Q2442" s="23" t="s">
        <v>90</v>
      </c>
      <c r="R2442" s="23">
        <f t="shared" si="190"/>
        <v>1</v>
      </c>
      <c r="S2442" s="23" t="str">
        <f t="shared" si="191"/>
        <v>ORD102440_20240311_CUST02766_MED013</v>
      </c>
      <c r="T2442" s="23">
        <f t="shared" si="192"/>
        <v>1</v>
      </c>
      <c r="U2442" s="6">
        <f t="shared" si="193"/>
        <v>328.86</v>
      </c>
      <c r="V2442" s="6">
        <f>tbl_Raw_Data[[#This Row],[Discount_Pct]]*tbl_Raw_Data[[#This Row],[Gross_Amount]]/100</f>
        <v>49.329000000000008</v>
      </c>
      <c r="W2442" s="6">
        <f>tbl_Raw_Data[[#This Row],[Gross_Amount]]-tbl_Raw_Data[[#This Row],[Discount_Amount]]</f>
        <v>279.53100000000001</v>
      </c>
      <c r="X2442" s="6">
        <f>tbl_Raw_Data[[#This Row],[Net_Amount_Before_Tax]]*tbl_Raw_Data[[#This Row],[Tax_Pct]]/100</f>
        <v>13.97655</v>
      </c>
      <c r="Y2442" s="6">
        <f>tbl_Raw_Data[[#This Row],[Net_Amount_Before_Tax]]+tbl_Raw_Data[[#This Row],[Tax_Amount]]</f>
        <v>293.50754999999998</v>
      </c>
      <c r="Z2442" s="6">
        <f t="shared" si="194"/>
        <v>4</v>
      </c>
    </row>
    <row r="2443" spans="1:26" x14ac:dyDescent="0.3">
      <c r="A2443" s="23" t="s">
        <v>3957</v>
      </c>
      <c r="B2443" s="34">
        <v>45501</v>
      </c>
      <c r="C2443" s="23" t="s">
        <v>3958</v>
      </c>
      <c r="D2443" s="23" t="s">
        <v>28</v>
      </c>
      <c r="E2443" s="23" t="s">
        <v>29</v>
      </c>
      <c r="F2443" s="23">
        <v>500090</v>
      </c>
      <c r="G2443" s="23" t="s">
        <v>107</v>
      </c>
      <c r="H2443" s="23" t="s">
        <v>108</v>
      </c>
      <c r="I2443" s="23" t="s">
        <v>63</v>
      </c>
      <c r="J2443" s="23" t="s">
        <v>42</v>
      </c>
      <c r="K2443" s="23" t="s">
        <v>57</v>
      </c>
      <c r="L2443" s="23">
        <v>1</v>
      </c>
      <c r="M2443" s="23">
        <v>101.14</v>
      </c>
      <c r="N2443" s="23">
        <v>0</v>
      </c>
      <c r="O2443" s="23">
        <v>5</v>
      </c>
      <c r="P2443" s="23" t="s">
        <v>43</v>
      </c>
      <c r="Q2443" s="23" t="s">
        <v>34</v>
      </c>
      <c r="R2443" s="23">
        <f t="shared" si="190"/>
        <v>1</v>
      </c>
      <c r="S2443" s="23" t="str">
        <f t="shared" si="191"/>
        <v>ORD102442_20240728_CUST01374_MED005</v>
      </c>
      <c r="T2443" s="23">
        <f t="shared" si="192"/>
        <v>1</v>
      </c>
      <c r="U2443" s="6">
        <f t="shared" si="193"/>
        <v>101.14</v>
      </c>
      <c r="V2443" s="6">
        <f>tbl_Raw_Data[[#This Row],[Discount_Pct]]*tbl_Raw_Data[[#This Row],[Gross_Amount]]/100</f>
        <v>0</v>
      </c>
      <c r="W2443" s="6">
        <f>tbl_Raw_Data[[#This Row],[Gross_Amount]]-tbl_Raw_Data[[#This Row],[Discount_Amount]]</f>
        <v>101.14</v>
      </c>
      <c r="X2443" s="6">
        <f>tbl_Raw_Data[[#This Row],[Net_Amount_Before_Tax]]*tbl_Raw_Data[[#This Row],[Tax_Pct]]/100</f>
        <v>5.0569999999999995</v>
      </c>
      <c r="Y2443" s="6">
        <f>tbl_Raw_Data[[#This Row],[Net_Amount_Before_Tax]]+tbl_Raw_Data[[#This Row],[Tax_Amount]]</f>
        <v>106.197</v>
      </c>
      <c r="Z2443" s="6">
        <f t="shared" si="194"/>
        <v>4</v>
      </c>
    </row>
    <row r="2444" spans="1:26" x14ac:dyDescent="0.3">
      <c r="A2444" s="23" t="s">
        <v>3959</v>
      </c>
      <c r="B2444" s="34">
        <v>45679</v>
      </c>
      <c r="C2444" s="23" t="s">
        <v>1259</v>
      </c>
      <c r="D2444" s="23" t="s">
        <v>52</v>
      </c>
      <c r="E2444" s="23" t="s">
        <v>52</v>
      </c>
      <c r="F2444" s="23">
        <v>160022</v>
      </c>
      <c r="G2444" s="23" t="s">
        <v>30</v>
      </c>
      <c r="H2444" s="23" t="s">
        <v>31</v>
      </c>
      <c r="I2444" s="23" t="s">
        <v>32</v>
      </c>
      <c r="J2444" s="23" t="s">
        <v>23</v>
      </c>
      <c r="K2444" s="23" t="s">
        <v>24</v>
      </c>
      <c r="L2444" s="23">
        <v>3</v>
      </c>
      <c r="M2444" s="23">
        <v>142.38999999999999</v>
      </c>
      <c r="N2444" s="23">
        <v>5</v>
      </c>
      <c r="O2444" s="23">
        <v>5</v>
      </c>
      <c r="P2444" s="23" t="s">
        <v>25</v>
      </c>
      <c r="Q2444" s="23" t="s">
        <v>34</v>
      </c>
      <c r="R2444" s="23">
        <f t="shared" si="190"/>
        <v>1</v>
      </c>
      <c r="S2444" s="23" t="str">
        <f t="shared" si="191"/>
        <v>ORD102443_20250122_CUST03354_MED017</v>
      </c>
      <c r="T2444" s="23">
        <f t="shared" si="192"/>
        <v>1</v>
      </c>
      <c r="U2444" s="6">
        <f t="shared" si="193"/>
        <v>427.16999999999996</v>
      </c>
      <c r="V2444" s="6">
        <f>tbl_Raw_Data[[#This Row],[Discount_Pct]]*tbl_Raw_Data[[#This Row],[Gross_Amount]]/100</f>
        <v>21.358499999999999</v>
      </c>
      <c r="W2444" s="6">
        <f>tbl_Raw_Data[[#This Row],[Gross_Amount]]-tbl_Raw_Data[[#This Row],[Discount_Amount]]</f>
        <v>405.81149999999997</v>
      </c>
      <c r="X2444" s="6">
        <f>tbl_Raw_Data[[#This Row],[Net_Amount_Before_Tax]]*tbl_Raw_Data[[#This Row],[Tax_Pct]]/100</f>
        <v>20.290575</v>
      </c>
      <c r="Y2444" s="6">
        <f>tbl_Raw_Data[[#This Row],[Net_Amount_Before_Tax]]+tbl_Raw_Data[[#This Row],[Tax_Amount]]</f>
        <v>426.10207499999996</v>
      </c>
      <c r="Z2444" s="6">
        <f t="shared" si="194"/>
        <v>1</v>
      </c>
    </row>
    <row r="2445" spans="1:26" x14ac:dyDescent="0.3">
      <c r="A2445" s="23" t="s">
        <v>3960</v>
      </c>
      <c r="B2445" s="34">
        <v>45447</v>
      </c>
      <c r="C2445" s="23" t="s">
        <v>3961</v>
      </c>
      <c r="D2445" s="23" t="s">
        <v>87</v>
      </c>
      <c r="E2445" s="23" t="s">
        <v>88</v>
      </c>
      <c r="F2445" s="23">
        <v>600040</v>
      </c>
      <c r="G2445" s="23" t="s">
        <v>132</v>
      </c>
      <c r="H2445" s="23" t="s">
        <v>133</v>
      </c>
      <c r="I2445" s="23" t="s">
        <v>134</v>
      </c>
      <c r="J2445" s="23" t="s">
        <v>135</v>
      </c>
      <c r="K2445" s="23" t="s">
        <v>57</v>
      </c>
      <c r="L2445" s="23">
        <v>1</v>
      </c>
      <c r="M2445" s="23">
        <v>66.59</v>
      </c>
      <c r="N2445" s="23">
        <v>10</v>
      </c>
      <c r="O2445" s="23">
        <v>12</v>
      </c>
      <c r="P2445" s="23" t="s">
        <v>43</v>
      </c>
      <c r="Q2445" s="23" t="s">
        <v>34</v>
      </c>
      <c r="R2445" s="23">
        <f t="shared" si="190"/>
        <v>1</v>
      </c>
      <c r="S2445" s="23" t="str">
        <f t="shared" si="191"/>
        <v>ORD102444_20240604_CUST02484_MED007</v>
      </c>
      <c r="T2445" s="23">
        <f t="shared" si="192"/>
        <v>1</v>
      </c>
      <c r="U2445" s="6">
        <f t="shared" si="193"/>
        <v>66.59</v>
      </c>
      <c r="V2445" s="6">
        <f>tbl_Raw_Data[[#This Row],[Discount_Pct]]*tbl_Raw_Data[[#This Row],[Gross_Amount]]/100</f>
        <v>6.6590000000000007</v>
      </c>
      <c r="W2445" s="6">
        <f>tbl_Raw_Data[[#This Row],[Gross_Amount]]-tbl_Raw_Data[[#This Row],[Discount_Amount]]</f>
        <v>59.931000000000004</v>
      </c>
      <c r="X2445" s="6">
        <f>tbl_Raw_Data[[#This Row],[Net_Amount_Before_Tax]]*tbl_Raw_Data[[#This Row],[Tax_Pct]]/100</f>
        <v>7.1917200000000001</v>
      </c>
      <c r="Y2445" s="6">
        <f>tbl_Raw_Data[[#This Row],[Net_Amount_Before_Tax]]+tbl_Raw_Data[[#This Row],[Tax_Amount]]</f>
        <v>67.122720000000001</v>
      </c>
      <c r="Z2445" s="6">
        <f t="shared" si="194"/>
        <v>1</v>
      </c>
    </row>
    <row r="2446" spans="1:26" x14ac:dyDescent="0.3">
      <c r="A2446" s="23" t="s">
        <v>3962</v>
      </c>
      <c r="B2446" s="34">
        <v>46011</v>
      </c>
      <c r="C2446" s="23" t="s">
        <v>292</v>
      </c>
      <c r="D2446" s="23" t="s">
        <v>159</v>
      </c>
      <c r="E2446" s="23" t="s">
        <v>47</v>
      </c>
      <c r="F2446" s="23">
        <v>400093</v>
      </c>
      <c r="G2446" s="23" t="s">
        <v>132</v>
      </c>
      <c r="H2446" s="23" t="s">
        <v>133</v>
      </c>
      <c r="I2446" s="23" t="s">
        <v>134</v>
      </c>
      <c r="J2446" s="23" t="s">
        <v>135</v>
      </c>
      <c r="K2446" s="23" t="s">
        <v>57</v>
      </c>
      <c r="L2446" s="23">
        <v>1</v>
      </c>
      <c r="M2446" s="23">
        <v>74.86</v>
      </c>
      <c r="N2446" s="23">
        <v>5</v>
      </c>
      <c r="O2446" s="23">
        <v>18</v>
      </c>
      <c r="P2446" s="23" t="s">
        <v>33</v>
      </c>
      <c r="Q2446" s="23" t="s">
        <v>26</v>
      </c>
      <c r="R2446" s="23">
        <f t="shared" si="190"/>
        <v>1</v>
      </c>
      <c r="S2446" s="23" t="str">
        <f t="shared" si="191"/>
        <v>ORD102445_20251220_CUST02857_MED007</v>
      </c>
      <c r="T2446" s="23">
        <f t="shared" si="192"/>
        <v>1</v>
      </c>
      <c r="U2446" s="6">
        <f t="shared" si="193"/>
        <v>74.86</v>
      </c>
      <c r="V2446" s="6">
        <f>tbl_Raw_Data[[#This Row],[Discount_Pct]]*tbl_Raw_Data[[#This Row],[Gross_Amount]]/100</f>
        <v>3.7430000000000003</v>
      </c>
      <c r="W2446" s="6">
        <f>tbl_Raw_Data[[#This Row],[Gross_Amount]]-tbl_Raw_Data[[#This Row],[Discount_Amount]]</f>
        <v>71.117000000000004</v>
      </c>
      <c r="X2446" s="6">
        <f>tbl_Raw_Data[[#This Row],[Net_Amount_Before_Tax]]*tbl_Raw_Data[[#This Row],[Tax_Pct]]/100</f>
        <v>12.80106</v>
      </c>
      <c r="Y2446" s="6">
        <f>tbl_Raw_Data[[#This Row],[Net_Amount_Before_Tax]]+tbl_Raw_Data[[#This Row],[Tax_Amount]]</f>
        <v>83.918059999999997</v>
      </c>
      <c r="Z2446" s="6">
        <f t="shared" si="194"/>
        <v>0</v>
      </c>
    </row>
    <row r="2447" spans="1:26" x14ac:dyDescent="0.3">
      <c r="A2447" s="23" t="s">
        <v>3963</v>
      </c>
      <c r="B2447" s="34">
        <v>45421</v>
      </c>
      <c r="C2447" s="23" t="s">
        <v>3964</v>
      </c>
      <c r="D2447" s="23" t="s">
        <v>183</v>
      </c>
      <c r="E2447" s="23" t="s">
        <v>184</v>
      </c>
      <c r="F2447" s="23">
        <v>122016</v>
      </c>
      <c r="G2447" s="23" t="s">
        <v>124</v>
      </c>
      <c r="H2447" s="23" t="s">
        <v>125</v>
      </c>
      <c r="I2447" s="23" t="s">
        <v>104</v>
      </c>
      <c r="J2447" s="23" t="s">
        <v>114</v>
      </c>
      <c r="K2447" s="23" t="s">
        <v>24</v>
      </c>
      <c r="L2447" s="23">
        <v>2</v>
      </c>
      <c r="M2447" s="23">
        <v>104.41</v>
      </c>
      <c r="N2447" s="23">
        <v>10</v>
      </c>
      <c r="O2447" s="23">
        <v>5</v>
      </c>
      <c r="P2447" s="23" t="s">
        <v>33</v>
      </c>
      <c r="Q2447" s="23" t="s">
        <v>44</v>
      </c>
      <c r="R2447" s="23">
        <f t="shared" si="190"/>
        <v>1</v>
      </c>
      <c r="S2447" s="23" t="str">
        <f t="shared" si="191"/>
        <v>ORD102446_20240509_CUST01961_MED018</v>
      </c>
      <c r="T2447" s="23">
        <f t="shared" si="192"/>
        <v>1</v>
      </c>
      <c r="U2447" s="6">
        <f t="shared" si="193"/>
        <v>208.82</v>
      </c>
      <c r="V2447" s="6">
        <f>tbl_Raw_Data[[#This Row],[Discount_Pct]]*tbl_Raw_Data[[#This Row],[Gross_Amount]]/100</f>
        <v>20.881999999999998</v>
      </c>
      <c r="W2447" s="6">
        <f>tbl_Raw_Data[[#This Row],[Gross_Amount]]-tbl_Raw_Data[[#This Row],[Discount_Amount]]</f>
        <v>187.93799999999999</v>
      </c>
      <c r="X2447" s="6">
        <f>tbl_Raw_Data[[#This Row],[Net_Amount_Before_Tax]]*tbl_Raw_Data[[#This Row],[Tax_Pct]]/100</f>
        <v>9.3968999999999987</v>
      </c>
      <c r="Y2447" s="6">
        <f>tbl_Raw_Data[[#This Row],[Net_Amount_Before_Tax]]+tbl_Raw_Data[[#This Row],[Tax_Amount]]</f>
        <v>197.33489999999998</v>
      </c>
      <c r="Z2447" s="6">
        <f t="shared" si="194"/>
        <v>0</v>
      </c>
    </row>
    <row r="2448" spans="1:26" x14ac:dyDescent="0.3">
      <c r="A2448" s="23" t="s">
        <v>3965</v>
      </c>
      <c r="B2448" s="34">
        <v>45641</v>
      </c>
      <c r="C2448" s="23" t="s">
        <v>3016</v>
      </c>
      <c r="D2448" s="23" t="s">
        <v>80</v>
      </c>
      <c r="E2448" s="23" t="s">
        <v>81</v>
      </c>
      <c r="F2448" s="23">
        <v>395001</v>
      </c>
      <c r="G2448" s="23" t="s">
        <v>30</v>
      </c>
      <c r="H2448" s="23" t="s">
        <v>31</v>
      </c>
      <c r="I2448" s="23" t="s">
        <v>32</v>
      </c>
      <c r="J2448" s="23" t="s">
        <v>23</v>
      </c>
      <c r="K2448" s="23" t="s">
        <v>24</v>
      </c>
      <c r="L2448" s="23">
        <v>1</v>
      </c>
      <c r="M2448" s="23">
        <v>122.24</v>
      </c>
      <c r="N2448" s="23">
        <v>10</v>
      </c>
      <c r="O2448" s="23">
        <v>18</v>
      </c>
      <c r="P2448" s="23" t="s">
        <v>33</v>
      </c>
      <c r="Q2448" s="23" t="s">
        <v>44</v>
      </c>
      <c r="R2448" s="23">
        <f t="shared" si="190"/>
        <v>1</v>
      </c>
      <c r="S2448" s="23" t="str">
        <f t="shared" si="191"/>
        <v>ORD102447_20241215_CUST00862_MED017</v>
      </c>
      <c r="T2448" s="23">
        <f t="shared" si="192"/>
        <v>1</v>
      </c>
      <c r="U2448" s="6">
        <f t="shared" si="193"/>
        <v>122.24</v>
      </c>
      <c r="V2448" s="6">
        <f>tbl_Raw_Data[[#This Row],[Discount_Pct]]*tbl_Raw_Data[[#This Row],[Gross_Amount]]/100</f>
        <v>12.223999999999998</v>
      </c>
      <c r="W2448" s="6">
        <f>tbl_Raw_Data[[#This Row],[Gross_Amount]]-tbl_Raw_Data[[#This Row],[Discount_Amount]]</f>
        <v>110.01599999999999</v>
      </c>
      <c r="X2448" s="6">
        <f>tbl_Raw_Data[[#This Row],[Net_Amount_Before_Tax]]*tbl_Raw_Data[[#This Row],[Tax_Pct]]/100</f>
        <v>19.802879999999998</v>
      </c>
      <c r="Y2448" s="6">
        <f>tbl_Raw_Data[[#This Row],[Net_Amount_Before_Tax]]+tbl_Raw_Data[[#This Row],[Tax_Amount]]</f>
        <v>129.81887999999998</v>
      </c>
      <c r="Z2448" s="6">
        <f t="shared" si="194"/>
        <v>1</v>
      </c>
    </row>
    <row r="2449" spans="1:26" x14ac:dyDescent="0.3">
      <c r="A2449" s="23" t="s">
        <v>3966</v>
      </c>
      <c r="B2449" s="34">
        <v>45730</v>
      </c>
      <c r="C2449" s="23" t="s">
        <v>3967</v>
      </c>
      <c r="D2449" s="23" t="s">
        <v>87</v>
      </c>
      <c r="E2449" s="23" t="s">
        <v>88</v>
      </c>
      <c r="F2449" s="23">
        <v>600001</v>
      </c>
      <c r="G2449" s="23" t="s">
        <v>154</v>
      </c>
      <c r="H2449" s="23" t="s">
        <v>155</v>
      </c>
      <c r="I2449" s="23" t="s">
        <v>134</v>
      </c>
      <c r="J2449" s="23" t="s">
        <v>156</v>
      </c>
      <c r="K2449" s="23" t="s">
        <v>57</v>
      </c>
      <c r="L2449" s="23">
        <v>2</v>
      </c>
      <c r="M2449" s="23">
        <v>50.12</v>
      </c>
      <c r="N2449" s="23">
        <v>15</v>
      </c>
      <c r="O2449" s="23">
        <v>5</v>
      </c>
      <c r="P2449" s="23" t="s">
        <v>43</v>
      </c>
      <c r="Q2449" s="23" t="s">
        <v>90</v>
      </c>
      <c r="R2449" s="23">
        <f t="shared" si="190"/>
        <v>1</v>
      </c>
      <c r="S2449" s="23" t="str">
        <f t="shared" si="191"/>
        <v>ORD102448_20250314_CUST01610_MED006</v>
      </c>
      <c r="T2449" s="23">
        <f t="shared" si="192"/>
        <v>1</v>
      </c>
      <c r="U2449" s="6">
        <f t="shared" si="193"/>
        <v>100.24</v>
      </c>
      <c r="V2449" s="6">
        <f>tbl_Raw_Data[[#This Row],[Discount_Pct]]*tbl_Raw_Data[[#This Row],[Gross_Amount]]/100</f>
        <v>15.036</v>
      </c>
      <c r="W2449" s="6">
        <f>tbl_Raw_Data[[#This Row],[Gross_Amount]]-tbl_Raw_Data[[#This Row],[Discount_Amount]]</f>
        <v>85.203999999999994</v>
      </c>
      <c r="X2449" s="6">
        <f>tbl_Raw_Data[[#This Row],[Net_Amount_Before_Tax]]*tbl_Raw_Data[[#This Row],[Tax_Pct]]/100</f>
        <v>4.2602000000000002</v>
      </c>
      <c r="Y2449" s="6">
        <f>tbl_Raw_Data[[#This Row],[Net_Amount_Before_Tax]]+tbl_Raw_Data[[#This Row],[Tax_Amount]]</f>
        <v>89.464199999999991</v>
      </c>
      <c r="Z2449" s="6">
        <f t="shared" si="194"/>
        <v>2</v>
      </c>
    </row>
    <row r="2450" spans="1:26" x14ac:dyDescent="0.3">
      <c r="A2450" s="23" t="s">
        <v>3968</v>
      </c>
      <c r="B2450" s="34">
        <v>45578</v>
      </c>
      <c r="C2450" s="23" t="s">
        <v>3969</v>
      </c>
      <c r="D2450" s="23" t="s">
        <v>46</v>
      </c>
      <c r="E2450" s="23" t="s">
        <v>47</v>
      </c>
      <c r="F2450" s="23">
        <v>411045</v>
      </c>
      <c r="G2450" s="23" t="s">
        <v>74</v>
      </c>
      <c r="H2450" s="23" t="s">
        <v>75</v>
      </c>
      <c r="I2450" s="23" t="s">
        <v>76</v>
      </c>
      <c r="J2450" s="23" t="s">
        <v>77</v>
      </c>
      <c r="K2450" s="23" t="s">
        <v>57</v>
      </c>
      <c r="L2450" s="23">
        <v>5</v>
      </c>
      <c r="M2450" s="23">
        <v>69.790000000000006</v>
      </c>
      <c r="N2450" s="23">
        <v>5</v>
      </c>
      <c r="O2450" s="23">
        <v>5</v>
      </c>
      <c r="P2450" s="23" t="s">
        <v>65</v>
      </c>
      <c r="Q2450" s="23" t="s">
        <v>26</v>
      </c>
      <c r="R2450" s="23">
        <f t="shared" si="190"/>
        <v>1</v>
      </c>
      <c r="S2450" s="23" t="str">
        <f t="shared" si="191"/>
        <v>ORD102449_20241013_CUST01295_MED008</v>
      </c>
      <c r="T2450" s="23">
        <f t="shared" si="192"/>
        <v>1</v>
      </c>
      <c r="U2450" s="6">
        <f t="shared" si="193"/>
        <v>348.95000000000005</v>
      </c>
      <c r="V2450" s="6">
        <f>tbl_Raw_Data[[#This Row],[Discount_Pct]]*tbl_Raw_Data[[#This Row],[Gross_Amount]]/100</f>
        <v>17.447500000000002</v>
      </c>
      <c r="W2450" s="6">
        <f>tbl_Raw_Data[[#This Row],[Gross_Amount]]-tbl_Raw_Data[[#This Row],[Discount_Amount]]</f>
        <v>331.50250000000005</v>
      </c>
      <c r="X2450" s="6">
        <f>tbl_Raw_Data[[#This Row],[Net_Amount_Before_Tax]]*tbl_Raw_Data[[#This Row],[Tax_Pct]]/100</f>
        <v>16.575125000000003</v>
      </c>
      <c r="Y2450" s="6">
        <f>tbl_Raw_Data[[#This Row],[Net_Amount_Before_Tax]]+tbl_Raw_Data[[#This Row],[Tax_Amount]]</f>
        <v>348.07762500000007</v>
      </c>
      <c r="Z2450" s="6">
        <f t="shared" si="194"/>
        <v>4</v>
      </c>
    </row>
    <row r="2451" spans="1:26" x14ac:dyDescent="0.3">
      <c r="A2451" s="23" t="s">
        <v>3970</v>
      </c>
      <c r="B2451" s="34">
        <v>45712</v>
      </c>
      <c r="C2451" s="23" t="s">
        <v>2950</v>
      </c>
      <c r="D2451" s="23" t="s">
        <v>72</v>
      </c>
      <c r="E2451" s="23" t="s">
        <v>73</v>
      </c>
      <c r="F2451" s="23">
        <v>302033</v>
      </c>
      <c r="G2451" s="23" t="s">
        <v>224</v>
      </c>
      <c r="H2451" s="23" t="s">
        <v>225</v>
      </c>
      <c r="I2451" s="23" t="s">
        <v>147</v>
      </c>
      <c r="J2451" s="23" t="s">
        <v>23</v>
      </c>
      <c r="K2451" s="23" t="s">
        <v>24</v>
      </c>
      <c r="L2451" s="23">
        <v>2</v>
      </c>
      <c r="M2451" s="23">
        <v>49.87</v>
      </c>
      <c r="N2451" s="23">
        <v>0</v>
      </c>
      <c r="O2451" s="23">
        <v>5</v>
      </c>
      <c r="P2451" s="23" t="s">
        <v>65</v>
      </c>
      <c r="Q2451" s="23" t="s">
        <v>44</v>
      </c>
      <c r="R2451" s="23">
        <f t="shared" si="190"/>
        <v>1</v>
      </c>
      <c r="S2451" s="23" t="str">
        <f t="shared" si="191"/>
        <v>ORD102450_20250224_CUST01066_MED015</v>
      </c>
      <c r="T2451" s="23">
        <f t="shared" si="192"/>
        <v>1</v>
      </c>
      <c r="U2451" s="6">
        <f t="shared" si="193"/>
        <v>99.74</v>
      </c>
      <c r="V2451" s="6">
        <f>tbl_Raw_Data[[#This Row],[Discount_Pct]]*tbl_Raw_Data[[#This Row],[Gross_Amount]]/100</f>
        <v>0</v>
      </c>
      <c r="W2451" s="6">
        <f>tbl_Raw_Data[[#This Row],[Gross_Amount]]-tbl_Raw_Data[[#This Row],[Discount_Amount]]</f>
        <v>99.74</v>
      </c>
      <c r="X2451" s="6">
        <f>tbl_Raw_Data[[#This Row],[Net_Amount_Before_Tax]]*tbl_Raw_Data[[#This Row],[Tax_Pct]]/100</f>
        <v>4.9870000000000001</v>
      </c>
      <c r="Y2451" s="6">
        <f>tbl_Raw_Data[[#This Row],[Net_Amount_Before_Tax]]+tbl_Raw_Data[[#This Row],[Tax_Amount]]</f>
        <v>104.72699999999999</v>
      </c>
      <c r="Z2451" s="6">
        <f t="shared" si="194"/>
        <v>2</v>
      </c>
    </row>
    <row r="2452" spans="1:26" x14ac:dyDescent="0.3">
      <c r="A2452" s="23" t="s">
        <v>3971</v>
      </c>
      <c r="B2452" s="34">
        <v>45314</v>
      </c>
      <c r="C2452" s="23" t="s">
        <v>3972</v>
      </c>
      <c r="D2452" s="23" t="s">
        <v>130</v>
      </c>
      <c r="E2452" s="23" t="s">
        <v>131</v>
      </c>
      <c r="F2452" s="23">
        <v>700102</v>
      </c>
      <c r="G2452" s="23" t="s">
        <v>94</v>
      </c>
      <c r="H2452" s="23" t="s">
        <v>95</v>
      </c>
      <c r="I2452" s="23" t="s">
        <v>84</v>
      </c>
      <c r="J2452" s="23" t="s">
        <v>42</v>
      </c>
      <c r="K2452" s="23" t="s">
        <v>24</v>
      </c>
      <c r="L2452" s="23">
        <v>1</v>
      </c>
      <c r="M2452" s="23">
        <v>72.290000000000006</v>
      </c>
      <c r="N2452" s="23">
        <v>5</v>
      </c>
      <c r="O2452" s="23">
        <v>5</v>
      </c>
      <c r="P2452" s="23" t="s">
        <v>33</v>
      </c>
      <c r="Q2452" s="23" t="s">
        <v>44</v>
      </c>
      <c r="R2452" s="23">
        <f t="shared" si="190"/>
        <v>1</v>
      </c>
      <c r="S2452" s="23" t="str">
        <f t="shared" si="191"/>
        <v>ORD102451_20240123_CUST01257_MED021</v>
      </c>
      <c r="T2452" s="23">
        <f t="shared" si="192"/>
        <v>1</v>
      </c>
      <c r="U2452" s="6">
        <f t="shared" si="193"/>
        <v>72.290000000000006</v>
      </c>
      <c r="V2452" s="6">
        <f>tbl_Raw_Data[[#This Row],[Discount_Pct]]*tbl_Raw_Data[[#This Row],[Gross_Amount]]/100</f>
        <v>3.6145000000000005</v>
      </c>
      <c r="W2452" s="6">
        <f>tbl_Raw_Data[[#This Row],[Gross_Amount]]-tbl_Raw_Data[[#This Row],[Discount_Amount]]</f>
        <v>68.6755</v>
      </c>
      <c r="X2452" s="6">
        <f>tbl_Raw_Data[[#This Row],[Net_Amount_Before_Tax]]*tbl_Raw_Data[[#This Row],[Tax_Pct]]/100</f>
        <v>3.4337749999999998</v>
      </c>
      <c r="Y2452" s="6">
        <f>tbl_Raw_Data[[#This Row],[Net_Amount_Before_Tax]]+tbl_Raw_Data[[#This Row],[Tax_Amount]]</f>
        <v>72.109274999999997</v>
      </c>
      <c r="Z2452" s="6">
        <f t="shared" si="194"/>
        <v>1</v>
      </c>
    </row>
    <row r="2453" spans="1:26" x14ac:dyDescent="0.3">
      <c r="A2453" s="23" t="s">
        <v>3973</v>
      </c>
      <c r="B2453" s="34">
        <v>45633</v>
      </c>
      <c r="C2453" s="23" t="s">
        <v>91</v>
      </c>
      <c r="D2453" s="23" t="s">
        <v>92</v>
      </c>
      <c r="E2453" s="23" t="s">
        <v>93</v>
      </c>
      <c r="F2453" s="23">
        <v>560066</v>
      </c>
      <c r="G2453" s="23" t="s">
        <v>111</v>
      </c>
      <c r="H2453" s="23" t="s">
        <v>112</v>
      </c>
      <c r="I2453" s="23" t="s">
        <v>113</v>
      </c>
      <c r="J2453" s="23" t="s">
        <v>114</v>
      </c>
      <c r="K2453" s="23" t="s">
        <v>24</v>
      </c>
      <c r="L2453" s="23">
        <v>2</v>
      </c>
      <c r="M2453" s="23">
        <v>105.82</v>
      </c>
      <c r="N2453" s="23">
        <v>10</v>
      </c>
      <c r="O2453" s="23">
        <v>12</v>
      </c>
      <c r="P2453" s="23" t="s">
        <v>58</v>
      </c>
      <c r="Q2453" s="23" t="s">
        <v>90</v>
      </c>
      <c r="R2453" s="23">
        <f t="shared" si="190"/>
        <v>1</v>
      </c>
      <c r="S2453" s="23" t="str">
        <f t="shared" si="191"/>
        <v>ORD102452_20241207_CUST00450_MED027</v>
      </c>
      <c r="T2453" s="23">
        <f t="shared" si="192"/>
        <v>1</v>
      </c>
      <c r="U2453" s="6">
        <f t="shared" si="193"/>
        <v>211.64</v>
      </c>
      <c r="V2453" s="6">
        <f>tbl_Raw_Data[[#This Row],[Discount_Pct]]*tbl_Raw_Data[[#This Row],[Gross_Amount]]/100</f>
        <v>21.163999999999998</v>
      </c>
      <c r="W2453" s="6">
        <f>tbl_Raw_Data[[#This Row],[Gross_Amount]]-tbl_Raw_Data[[#This Row],[Discount_Amount]]</f>
        <v>190.476</v>
      </c>
      <c r="X2453" s="6">
        <f>tbl_Raw_Data[[#This Row],[Net_Amount_Before_Tax]]*tbl_Raw_Data[[#This Row],[Tax_Pct]]/100</f>
        <v>22.857119999999998</v>
      </c>
      <c r="Y2453" s="6">
        <f>tbl_Raw_Data[[#This Row],[Net_Amount_Before_Tax]]+tbl_Raw_Data[[#This Row],[Tax_Amount]]</f>
        <v>213.33312000000001</v>
      </c>
      <c r="Z2453" s="6">
        <f t="shared" si="194"/>
        <v>3</v>
      </c>
    </row>
    <row r="2454" spans="1:26" x14ac:dyDescent="0.3">
      <c r="A2454" s="23" t="s">
        <v>3974</v>
      </c>
      <c r="B2454" s="34">
        <v>45528</v>
      </c>
      <c r="C2454" s="23" t="s">
        <v>662</v>
      </c>
      <c r="D2454" s="23" t="s">
        <v>46</v>
      </c>
      <c r="E2454" s="23" t="s">
        <v>47</v>
      </c>
      <c r="F2454" s="23">
        <v>411038</v>
      </c>
      <c r="G2454" s="23" t="s">
        <v>82</v>
      </c>
      <c r="H2454" s="23" t="s">
        <v>83</v>
      </c>
      <c r="I2454" s="23" t="s">
        <v>84</v>
      </c>
      <c r="J2454" s="23" t="s">
        <v>85</v>
      </c>
      <c r="K2454" s="23" t="s">
        <v>24</v>
      </c>
      <c r="L2454" s="23">
        <v>1</v>
      </c>
      <c r="M2454" s="23">
        <v>298.70999999999998</v>
      </c>
      <c r="N2454" s="23">
        <v>10</v>
      </c>
      <c r="O2454" s="23">
        <v>5</v>
      </c>
      <c r="P2454" s="23" t="s">
        <v>43</v>
      </c>
      <c r="Q2454" s="23" t="s">
        <v>34</v>
      </c>
      <c r="R2454" s="23">
        <f t="shared" si="190"/>
        <v>1</v>
      </c>
      <c r="S2454" s="23" t="str">
        <f t="shared" si="191"/>
        <v>ORD102453_20240824_CUST03030_MED023</v>
      </c>
      <c r="T2454" s="23">
        <f t="shared" si="192"/>
        <v>1</v>
      </c>
      <c r="U2454" s="6">
        <f t="shared" si="193"/>
        <v>298.70999999999998</v>
      </c>
      <c r="V2454" s="6">
        <f>tbl_Raw_Data[[#This Row],[Discount_Pct]]*tbl_Raw_Data[[#This Row],[Gross_Amount]]/100</f>
        <v>29.870999999999999</v>
      </c>
      <c r="W2454" s="6">
        <f>tbl_Raw_Data[[#This Row],[Gross_Amount]]-tbl_Raw_Data[[#This Row],[Discount_Amount]]</f>
        <v>268.839</v>
      </c>
      <c r="X2454" s="6">
        <f>tbl_Raw_Data[[#This Row],[Net_Amount_Before_Tax]]*tbl_Raw_Data[[#This Row],[Tax_Pct]]/100</f>
        <v>13.441949999999999</v>
      </c>
      <c r="Y2454" s="6">
        <f>tbl_Raw_Data[[#This Row],[Net_Amount_Before_Tax]]+tbl_Raw_Data[[#This Row],[Tax_Amount]]</f>
        <v>282.28095000000002</v>
      </c>
      <c r="Z2454" s="6">
        <f t="shared" si="194"/>
        <v>3</v>
      </c>
    </row>
    <row r="2455" spans="1:26" x14ac:dyDescent="0.3">
      <c r="A2455" s="23" t="s">
        <v>3974</v>
      </c>
      <c r="B2455" s="34">
        <v>45404</v>
      </c>
      <c r="C2455" s="23" t="s">
        <v>3975</v>
      </c>
      <c r="D2455" s="23" t="s">
        <v>130</v>
      </c>
      <c r="E2455" s="23" t="s">
        <v>131</v>
      </c>
      <c r="F2455" s="23">
        <v>700019</v>
      </c>
      <c r="G2455" s="23" t="s">
        <v>48</v>
      </c>
      <c r="H2455" s="23" t="s">
        <v>49</v>
      </c>
      <c r="I2455" s="23" t="s">
        <v>50</v>
      </c>
      <c r="J2455" s="23" t="s">
        <v>23</v>
      </c>
      <c r="K2455" s="23" t="s">
        <v>24</v>
      </c>
      <c r="L2455" s="23">
        <v>3</v>
      </c>
      <c r="M2455" s="23">
        <v>107.83</v>
      </c>
      <c r="N2455" s="23">
        <v>0</v>
      </c>
      <c r="O2455" s="23">
        <v>5</v>
      </c>
      <c r="P2455" s="23" t="s">
        <v>65</v>
      </c>
      <c r="Q2455" s="23" t="s">
        <v>90</v>
      </c>
      <c r="R2455" s="23">
        <f t="shared" si="190"/>
        <v>1</v>
      </c>
      <c r="S2455" s="23" t="str">
        <f t="shared" si="191"/>
        <v>ORD102453_20240422_CUST01234_MED028</v>
      </c>
      <c r="T2455" s="23">
        <f t="shared" si="192"/>
        <v>1</v>
      </c>
      <c r="U2455" s="6">
        <f t="shared" si="193"/>
        <v>323.49</v>
      </c>
      <c r="V2455" s="6">
        <f>tbl_Raw_Data[[#This Row],[Discount_Pct]]*tbl_Raw_Data[[#This Row],[Gross_Amount]]/100</f>
        <v>0</v>
      </c>
      <c r="W2455" s="6">
        <f>tbl_Raw_Data[[#This Row],[Gross_Amount]]-tbl_Raw_Data[[#This Row],[Discount_Amount]]</f>
        <v>323.49</v>
      </c>
      <c r="X2455" s="6">
        <f>tbl_Raw_Data[[#This Row],[Net_Amount_Before_Tax]]*tbl_Raw_Data[[#This Row],[Tax_Pct]]/100</f>
        <v>16.174500000000002</v>
      </c>
      <c r="Y2455" s="6">
        <f>tbl_Raw_Data[[#This Row],[Net_Amount_Before_Tax]]+tbl_Raw_Data[[#This Row],[Tax_Amount]]</f>
        <v>339.66450000000003</v>
      </c>
      <c r="Z2455" s="6">
        <f t="shared" si="194"/>
        <v>3</v>
      </c>
    </row>
    <row r="2456" spans="1:26" x14ac:dyDescent="0.3">
      <c r="A2456" s="23" t="s">
        <v>3976</v>
      </c>
      <c r="B2456" s="34">
        <v>45998</v>
      </c>
      <c r="C2456" s="23" t="s">
        <v>1812</v>
      </c>
      <c r="D2456" s="23" t="s">
        <v>52</v>
      </c>
      <c r="E2456" s="23" t="s">
        <v>52</v>
      </c>
      <c r="F2456" s="23">
        <v>160036</v>
      </c>
      <c r="G2456" s="23" t="s">
        <v>20</v>
      </c>
      <c r="H2456" s="23" t="s">
        <v>21</v>
      </c>
      <c r="I2456" s="23" t="s">
        <v>22</v>
      </c>
      <c r="J2456" s="23" t="s">
        <v>23</v>
      </c>
      <c r="K2456" s="23" t="s">
        <v>24</v>
      </c>
      <c r="L2456" s="23">
        <v>2</v>
      </c>
      <c r="M2456" s="23">
        <v>129.26</v>
      </c>
      <c r="N2456" s="23">
        <v>5</v>
      </c>
      <c r="O2456" s="23">
        <v>12</v>
      </c>
      <c r="P2456" s="23" t="s">
        <v>33</v>
      </c>
      <c r="Q2456" s="23" t="s">
        <v>34</v>
      </c>
      <c r="R2456" s="23">
        <f t="shared" si="190"/>
        <v>1</v>
      </c>
      <c r="S2456" s="23" t="str">
        <f t="shared" si="191"/>
        <v>ORD102455_20251207_CUST02865_MED024</v>
      </c>
      <c r="T2456" s="23">
        <f t="shared" si="192"/>
        <v>1</v>
      </c>
      <c r="U2456" s="6">
        <f t="shared" si="193"/>
        <v>258.52</v>
      </c>
      <c r="V2456" s="6">
        <f>tbl_Raw_Data[[#This Row],[Discount_Pct]]*tbl_Raw_Data[[#This Row],[Gross_Amount]]/100</f>
        <v>12.925999999999998</v>
      </c>
      <c r="W2456" s="6">
        <f>tbl_Raw_Data[[#This Row],[Gross_Amount]]-tbl_Raw_Data[[#This Row],[Discount_Amount]]</f>
        <v>245.59399999999999</v>
      </c>
      <c r="X2456" s="6">
        <f>tbl_Raw_Data[[#This Row],[Net_Amount_Before_Tax]]*tbl_Raw_Data[[#This Row],[Tax_Pct]]/100</f>
        <v>29.471279999999997</v>
      </c>
      <c r="Y2456" s="6">
        <f>tbl_Raw_Data[[#This Row],[Net_Amount_Before_Tax]]+tbl_Raw_Data[[#This Row],[Tax_Amount]]</f>
        <v>275.06527999999997</v>
      </c>
      <c r="Z2456" s="6">
        <f t="shared" si="194"/>
        <v>1</v>
      </c>
    </row>
    <row r="2457" spans="1:26" x14ac:dyDescent="0.3">
      <c r="A2457" s="23" t="s">
        <v>3977</v>
      </c>
      <c r="B2457" s="34">
        <v>45824</v>
      </c>
      <c r="C2457" s="23" t="s">
        <v>3978</v>
      </c>
      <c r="D2457" s="23" t="s">
        <v>100</v>
      </c>
      <c r="E2457" s="23" t="s">
        <v>101</v>
      </c>
      <c r="F2457" s="23">
        <v>201307</v>
      </c>
      <c r="G2457" s="23" t="s">
        <v>94</v>
      </c>
      <c r="H2457" s="23" t="s">
        <v>95</v>
      </c>
      <c r="I2457" s="23" t="s">
        <v>84</v>
      </c>
      <c r="J2457" s="23" t="s">
        <v>42</v>
      </c>
      <c r="K2457" s="23" t="s">
        <v>24</v>
      </c>
      <c r="L2457" s="23">
        <v>1</v>
      </c>
      <c r="M2457" s="23">
        <v>72.7</v>
      </c>
      <c r="N2457" s="23">
        <v>0</v>
      </c>
      <c r="O2457" s="23">
        <v>12</v>
      </c>
      <c r="P2457" s="23" t="s">
        <v>43</v>
      </c>
      <c r="Q2457" s="23" t="s">
        <v>34</v>
      </c>
      <c r="R2457" s="23">
        <f t="shared" si="190"/>
        <v>1</v>
      </c>
      <c r="S2457" s="23" t="str">
        <f t="shared" si="191"/>
        <v>ORD102456_20250616_CUST01194_MED021</v>
      </c>
      <c r="T2457" s="23">
        <f t="shared" si="192"/>
        <v>1</v>
      </c>
      <c r="U2457" s="6">
        <f t="shared" si="193"/>
        <v>72.7</v>
      </c>
      <c r="V2457" s="6">
        <f>tbl_Raw_Data[[#This Row],[Discount_Pct]]*tbl_Raw_Data[[#This Row],[Gross_Amount]]/100</f>
        <v>0</v>
      </c>
      <c r="W2457" s="6">
        <f>tbl_Raw_Data[[#This Row],[Gross_Amount]]-tbl_Raw_Data[[#This Row],[Discount_Amount]]</f>
        <v>72.7</v>
      </c>
      <c r="X2457" s="6">
        <f>tbl_Raw_Data[[#This Row],[Net_Amount_Before_Tax]]*tbl_Raw_Data[[#This Row],[Tax_Pct]]/100</f>
        <v>8.7240000000000002</v>
      </c>
      <c r="Y2457" s="6">
        <f>tbl_Raw_Data[[#This Row],[Net_Amount_Before_Tax]]+tbl_Raw_Data[[#This Row],[Tax_Amount]]</f>
        <v>81.424000000000007</v>
      </c>
      <c r="Z2457" s="6">
        <f t="shared" si="194"/>
        <v>1</v>
      </c>
    </row>
    <row r="2458" spans="1:26" x14ac:dyDescent="0.3">
      <c r="A2458" s="23" t="s">
        <v>3979</v>
      </c>
      <c r="B2458" s="34">
        <v>45860</v>
      </c>
      <c r="C2458" s="23" t="s">
        <v>3980</v>
      </c>
      <c r="D2458" s="23" t="s">
        <v>37</v>
      </c>
      <c r="E2458" s="23" t="s">
        <v>38</v>
      </c>
      <c r="F2458" s="23">
        <v>452001</v>
      </c>
      <c r="G2458" s="23" t="s">
        <v>107</v>
      </c>
      <c r="H2458" s="23" t="s">
        <v>108</v>
      </c>
      <c r="I2458" s="23" t="s">
        <v>63</v>
      </c>
      <c r="J2458" s="23" t="s">
        <v>42</v>
      </c>
      <c r="K2458" s="23" t="s">
        <v>57</v>
      </c>
      <c r="L2458" s="23">
        <v>3</v>
      </c>
      <c r="M2458" s="23">
        <v>88.55</v>
      </c>
      <c r="N2458" s="23">
        <v>10</v>
      </c>
      <c r="O2458" s="23">
        <v>5</v>
      </c>
      <c r="P2458" s="23" t="s">
        <v>89</v>
      </c>
      <c r="Q2458" s="23" t="s">
        <v>34</v>
      </c>
      <c r="R2458" s="23">
        <f t="shared" si="190"/>
        <v>1</v>
      </c>
      <c r="S2458" s="23" t="str">
        <f t="shared" si="191"/>
        <v>ORD102457_20250722_CUST02788_MED005</v>
      </c>
      <c r="T2458" s="23">
        <f t="shared" si="192"/>
        <v>1</v>
      </c>
      <c r="U2458" s="6">
        <f t="shared" si="193"/>
        <v>265.64999999999998</v>
      </c>
      <c r="V2458" s="6">
        <f>tbl_Raw_Data[[#This Row],[Discount_Pct]]*tbl_Raw_Data[[#This Row],[Gross_Amount]]/100</f>
        <v>26.565000000000001</v>
      </c>
      <c r="W2458" s="6">
        <f>tbl_Raw_Data[[#This Row],[Gross_Amount]]-tbl_Raw_Data[[#This Row],[Discount_Amount]]</f>
        <v>239.08499999999998</v>
      </c>
      <c r="X2458" s="6">
        <f>tbl_Raw_Data[[#This Row],[Net_Amount_Before_Tax]]*tbl_Raw_Data[[#This Row],[Tax_Pct]]/100</f>
        <v>11.95425</v>
      </c>
      <c r="Y2458" s="6">
        <f>tbl_Raw_Data[[#This Row],[Net_Amount_Before_Tax]]+tbl_Raw_Data[[#This Row],[Tax_Amount]]</f>
        <v>251.03924999999998</v>
      </c>
      <c r="Z2458" s="6">
        <f t="shared" si="194"/>
        <v>3</v>
      </c>
    </row>
    <row r="2459" spans="1:26" x14ac:dyDescent="0.3">
      <c r="A2459" s="23" t="s">
        <v>3981</v>
      </c>
      <c r="B2459" s="34">
        <v>45696</v>
      </c>
      <c r="C2459" s="23" t="s">
        <v>3982</v>
      </c>
      <c r="D2459" s="23" t="s">
        <v>130</v>
      </c>
      <c r="E2459" s="23" t="s">
        <v>131</v>
      </c>
      <c r="F2459" s="23">
        <v>700019</v>
      </c>
      <c r="G2459" s="23" t="s">
        <v>256</v>
      </c>
      <c r="H2459" s="23" t="s">
        <v>257</v>
      </c>
      <c r="I2459" s="23" t="s">
        <v>22</v>
      </c>
      <c r="J2459" s="23" t="s">
        <v>258</v>
      </c>
      <c r="K2459" s="23" t="s">
        <v>57</v>
      </c>
      <c r="L2459" s="23">
        <v>3</v>
      </c>
      <c r="M2459" s="23">
        <v>57.41</v>
      </c>
      <c r="N2459" s="23">
        <v>0</v>
      </c>
      <c r="O2459" s="23">
        <v>18</v>
      </c>
      <c r="P2459" s="23" t="s">
        <v>58</v>
      </c>
      <c r="Q2459" s="23" t="s">
        <v>34</v>
      </c>
      <c r="R2459" s="23">
        <f t="shared" si="190"/>
        <v>1</v>
      </c>
      <c r="S2459" s="23" t="str">
        <f t="shared" si="191"/>
        <v>ORD102458_20250208_CUST02000_MED025</v>
      </c>
      <c r="T2459" s="23">
        <f t="shared" si="192"/>
        <v>1</v>
      </c>
      <c r="U2459" s="6">
        <f t="shared" si="193"/>
        <v>172.23</v>
      </c>
      <c r="V2459" s="6">
        <f>tbl_Raw_Data[[#This Row],[Discount_Pct]]*tbl_Raw_Data[[#This Row],[Gross_Amount]]/100</f>
        <v>0</v>
      </c>
      <c r="W2459" s="6">
        <f>tbl_Raw_Data[[#This Row],[Gross_Amount]]-tbl_Raw_Data[[#This Row],[Discount_Amount]]</f>
        <v>172.23</v>
      </c>
      <c r="X2459" s="6">
        <f>tbl_Raw_Data[[#This Row],[Net_Amount_Before_Tax]]*tbl_Raw_Data[[#This Row],[Tax_Pct]]/100</f>
        <v>31.0014</v>
      </c>
      <c r="Y2459" s="6">
        <f>tbl_Raw_Data[[#This Row],[Net_Amount_Before_Tax]]+tbl_Raw_Data[[#This Row],[Tax_Amount]]</f>
        <v>203.23139999999998</v>
      </c>
      <c r="Z2459" s="6">
        <f t="shared" si="194"/>
        <v>2</v>
      </c>
    </row>
    <row r="2460" spans="1:26" x14ac:dyDescent="0.3">
      <c r="A2460" s="23" t="s">
        <v>3983</v>
      </c>
      <c r="B2460" s="34">
        <v>45824</v>
      </c>
      <c r="C2460" s="23" t="s">
        <v>3984</v>
      </c>
      <c r="D2460" s="23" t="s">
        <v>28</v>
      </c>
      <c r="E2460" s="23" t="s">
        <v>29</v>
      </c>
      <c r="F2460" s="23">
        <v>500001</v>
      </c>
      <c r="G2460" s="23" t="s">
        <v>39</v>
      </c>
      <c r="H2460" s="23" t="s">
        <v>40</v>
      </c>
      <c r="I2460" s="23" t="s">
        <v>41</v>
      </c>
      <c r="J2460" s="23" t="s">
        <v>42</v>
      </c>
      <c r="K2460" s="23" t="s">
        <v>24</v>
      </c>
      <c r="L2460" s="23">
        <v>1</v>
      </c>
      <c r="M2460" s="23">
        <v>34.409999999999997</v>
      </c>
      <c r="N2460" s="23">
        <v>15</v>
      </c>
      <c r="O2460" s="23">
        <v>5</v>
      </c>
      <c r="P2460" s="23" t="s">
        <v>25</v>
      </c>
      <c r="Q2460" s="23" t="s">
        <v>34</v>
      </c>
      <c r="R2460" s="23">
        <f t="shared" si="190"/>
        <v>1</v>
      </c>
      <c r="S2460" s="23" t="str">
        <f t="shared" si="191"/>
        <v>ORD102459_20250616_CUST01747_MED001</v>
      </c>
      <c r="T2460" s="23">
        <f t="shared" si="192"/>
        <v>1</v>
      </c>
      <c r="U2460" s="6">
        <f t="shared" si="193"/>
        <v>34.409999999999997</v>
      </c>
      <c r="V2460" s="6">
        <f>tbl_Raw_Data[[#This Row],[Discount_Pct]]*tbl_Raw_Data[[#This Row],[Gross_Amount]]/100</f>
        <v>5.1615000000000002</v>
      </c>
      <c r="W2460" s="6">
        <f>tbl_Raw_Data[[#This Row],[Gross_Amount]]-tbl_Raw_Data[[#This Row],[Discount_Amount]]</f>
        <v>29.248499999999996</v>
      </c>
      <c r="X2460" s="6">
        <f>tbl_Raw_Data[[#This Row],[Net_Amount_Before_Tax]]*tbl_Raw_Data[[#This Row],[Tax_Pct]]/100</f>
        <v>1.4624249999999999</v>
      </c>
      <c r="Y2460" s="6">
        <f>tbl_Raw_Data[[#This Row],[Net_Amount_Before_Tax]]+tbl_Raw_Data[[#This Row],[Tax_Amount]]</f>
        <v>30.710924999999996</v>
      </c>
      <c r="Z2460" s="6">
        <f t="shared" si="194"/>
        <v>1</v>
      </c>
    </row>
    <row r="2461" spans="1:26" x14ac:dyDescent="0.3">
      <c r="A2461" s="23" t="s">
        <v>3985</v>
      </c>
      <c r="B2461" s="34">
        <v>45566</v>
      </c>
      <c r="C2461" s="23" t="s">
        <v>3986</v>
      </c>
      <c r="D2461" s="23" t="s">
        <v>130</v>
      </c>
      <c r="E2461" s="23" t="s">
        <v>131</v>
      </c>
      <c r="F2461" s="23">
        <v>700019</v>
      </c>
      <c r="G2461" s="23" t="s">
        <v>111</v>
      </c>
      <c r="H2461" s="23" t="s">
        <v>112</v>
      </c>
      <c r="I2461" s="23" t="s">
        <v>113</v>
      </c>
      <c r="J2461" s="23" t="s">
        <v>114</v>
      </c>
      <c r="K2461" s="23" t="s">
        <v>24</v>
      </c>
      <c r="L2461" s="23">
        <v>1</v>
      </c>
      <c r="M2461" s="23">
        <v>108.34</v>
      </c>
      <c r="N2461" s="23">
        <v>5</v>
      </c>
      <c r="O2461" s="23">
        <v>5</v>
      </c>
      <c r="P2461" s="23" t="s">
        <v>33</v>
      </c>
      <c r="Q2461" s="23" t="s">
        <v>90</v>
      </c>
      <c r="R2461" s="23">
        <f t="shared" si="190"/>
        <v>1</v>
      </c>
      <c r="S2461" s="23" t="str">
        <f t="shared" si="191"/>
        <v>ORD102460_20241001_CUST00519_MED027</v>
      </c>
      <c r="T2461" s="23">
        <f t="shared" si="192"/>
        <v>1</v>
      </c>
      <c r="U2461" s="6">
        <f t="shared" si="193"/>
        <v>108.34</v>
      </c>
      <c r="V2461" s="6">
        <f>tbl_Raw_Data[[#This Row],[Discount_Pct]]*tbl_Raw_Data[[#This Row],[Gross_Amount]]/100</f>
        <v>5.4170000000000007</v>
      </c>
      <c r="W2461" s="6">
        <f>tbl_Raw_Data[[#This Row],[Gross_Amount]]-tbl_Raw_Data[[#This Row],[Discount_Amount]]</f>
        <v>102.923</v>
      </c>
      <c r="X2461" s="6">
        <f>tbl_Raw_Data[[#This Row],[Net_Amount_Before_Tax]]*tbl_Raw_Data[[#This Row],[Tax_Pct]]/100</f>
        <v>5.1461500000000004</v>
      </c>
      <c r="Y2461" s="6">
        <f>tbl_Raw_Data[[#This Row],[Net_Amount_Before_Tax]]+tbl_Raw_Data[[#This Row],[Tax_Amount]]</f>
        <v>108.06915000000001</v>
      </c>
      <c r="Z2461" s="6">
        <f t="shared" si="194"/>
        <v>1</v>
      </c>
    </row>
    <row r="2462" spans="1:26" x14ac:dyDescent="0.3">
      <c r="A2462" s="23" t="s">
        <v>3987</v>
      </c>
      <c r="B2462" s="34">
        <v>45682</v>
      </c>
      <c r="C2462" s="23" t="s">
        <v>2796</v>
      </c>
      <c r="D2462" s="23" t="s">
        <v>183</v>
      </c>
      <c r="E2462" s="23" t="s">
        <v>184</v>
      </c>
      <c r="F2462" s="23">
        <v>122016</v>
      </c>
      <c r="G2462" s="23" t="s">
        <v>30</v>
      </c>
      <c r="H2462" s="23" t="s">
        <v>31</v>
      </c>
      <c r="I2462" s="23" t="s">
        <v>32</v>
      </c>
      <c r="J2462" s="23" t="s">
        <v>23</v>
      </c>
      <c r="K2462" s="23" t="s">
        <v>24</v>
      </c>
      <c r="L2462" s="23">
        <v>1</v>
      </c>
      <c r="M2462" s="23">
        <v>154.41999999999999</v>
      </c>
      <c r="N2462" s="23">
        <v>5</v>
      </c>
      <c r="O2462" s="23">
        <v>12</v>
      </c>
      <c r="P2462" s="23" t="s">
        <v>58</v>
      </c>
      <c r="Q2462" s="23" t="s">
        <v>34</v>
      </c>
      <c r="R2462" s="23">
        <f t="shared" si="190"/>
        <v>1</v>
      </c>
      <c r="S2462" s="23" t="str">
        <f t="shared" si="191"/>
        <v>ORD102461_20250125_CUST00094_MED017</v>
      </c>
      <c r="T2462" s="23">
        <f t="shared" si="192"/>
        <v>1</v>
      </c>
      <c r="U2462" s="6">
        <f t="shared" si="193"/>
        <v>154.41999999999999</v>
      </c>
      <c r="V2462" s="6">
        <f>tbl_Raw_Data[[#This Row],[Discount_Pct]]*tbl_Raw_Data[[#This Row],[Gross_Amount]]/100</f>
        <v>7.7209999999999992</v>
      </c>
      <c r="W2462" s="6">
        <f>tbl_Raw_Data[[#This Row],[Gross_Amount]]-tbl_Raw_Data[[#This Row],[Discount_Amount]]</f>
        <v>146.69899999999998</v>
      </c>
      <c r="X2462" s="6">
        <f>tbl_Raw_Data[[#This Row],[Net_Amount_Before_Tax]]*tbl_Raw_Data[[#This Row],[Tax_Pct]]/100</f>
        <v>17.60388</v>
      </c>
      <c r="Y2462" s="6">
        <f>tbl_Raw_Data[[#This Row],[Net_Amount_Before_Tax]]+tbl_Raw_Data[[#This Row],[Tax_Amount]]</f>
        <v>164.30287999999999</v>
      </c>
      <c r="Z2462" s="6">
        <f t="shared" si="194"/>
        <v>1</v>
      </c>
    </row>
    <row r="2463" spans="1:26" x14ac:dyDescent="0.3">
      <c r="A2463" s="23" t="s">
        <v>3988</v>
      </c>
      <c r="B2463" s="34">
        <v>45682</v>
      </c>
      <c r="C2463" s="23" t="s">
        <v>3989</v>
      </c>
      <c r="D2463" s="23" t="s">
        <v>37</v>
      </c>
      <c r="E2463" s="23" t="s">
        <v>38</v>
      </c>
      <c r="F2463" s="23">
        <v>452020</v>
      </c>
      <c r="G2463" s="23" t="s">
        <v>196</v>
      </c>
      <c r="H2463" s="23" t="s">
        <v>197</v>
      </c>
      <c r="I2463" s="23" t="s">
        <v>32</v>
      </c>
      <c r="J2463" s="23" t="s">
        <v>42</v>
      </c>
      <c r="K2463" s="23" t="s">
        <v>24</v>
      </c>
      <c r="L2463" s="23">
        <v>2</v>
      </c>
      <c r="M2463" s="23">
        <v>23.71</v>
      </c>
      <c r="N2463" s="23">
        <v>15</v>
      </c>
      <c r="O2463" s="23">
        <v>12</v>
      </c>
      <c r="P2463" s="23" t="s">
        <v>43</v>
      </c>
      <c r="Q2463" s="23" t="s">
        <v>34</v>
      </c>
      <c r="R2463" s="23">
        <f t="shared" si="190"/>
        <v>1</v>
      </c>
      <c r="S2463" s="23" t="str">
        <f t="shared" si="191"/>
        <v>ORD102462_20250125_CUST00036_MED011</v>
      </c>
      <c r="T2463" s="23">
        <f t="shared" si="192"/>
        <v>1</v>
      </c>
      <c r="U2463" s="6">
        <f t="shared" si="193"/>
        <v>47.42</v>
      </c>
      <c r="V2463" s="6">
        <f>tbl_Raw_Data[[#This Row],[Discount_Pct]]*tbl_Raw_Data[[#This Row],[Gross_Amount]]/100</f>
        <v>7.1130000000000004</v>
      </c>
      <c r="W2463" s="6">
        <f>tbl_Raw_Data[[#This Row],[Gross_Amount]]-tbl_Raw_Data[[#This Row],[Discount_Amount]]</f>
        <v>40.307000000000002</v>
      </c>
      <c r="X2463" s="6">
        <f>tbl_Raw_Data[[#This Row],[Net_Amount_Before_Tax]]*tbl_Raw_Data[[#This Row],[Tax_Pct]]/100</f>
        <v>4.8368400000000005</v>
      </c>
      <c r="Y2463" s="6">
        <f>tbl_Raw_Data[[#This Row],[Net_Amount_Before_Tax]]+tbl_Raw_Data[[#This Row],[Tax_Amount]]</f>
        <v>45.143840000000004</v>
      </c>
      <c r="Z2463" s="6">
        <f t="shared" si="194"/>
        <v>2</v>
      </c>
    </row>
    <row r="2464" spans="1:26" x14ac:dyDescent="0.3">
      <c r="A2464" s="23" t="s">
        <v>3990</v>
      </c>
      <c r="B2464" s="34">
        <v>45671</v>
      </c>
      <c r="C2464" s="23" t="s">
        <v>507</v>
      </c>
      <c r="D2464" s="23" t="s">
        <v>87</v>
      </c>
      <c r="E2464" s="23" t="s">
        <v>88</v>
      </c>
      <c r="F2464" s="23">
        <v>600040</v>
      </c>
      <c r="G2464" s="23" t="s">
        <v>233</v>
      </c>
      <c r="H2464" s="23" t="s">
        <v>234</v>
      </c>
      <c r="I2464" s="23" t="s">
        <v>104</v>
      </c>
      <c r="J2464" s="23" t="s">
        <v>42</v>
      </c>
      <c r="K2464" s="23" t="s">
        <v>24</v>
      </c>
      <c r="L2464" s="23">
        <v>2</v>
      </c>
      <c r="M2464" s="23">
        <v>134.11000000000001</v>
      </c>
      <c r="N2464" s="23">
        <v>15</v>
      </c>
      <c r="O2464" s="23">
        <v>5</v>
      </c>
      <c r="P2464" s="23" t="s">
        <v>89</v>
      </c>
      <c r="Q2464" s="23" t="s">
        <v>44</v>
      </c>
      <c r="R2464" s="23">
        <f t="shared" si="190"/>
        <v>1</v>
      </c>
      <c r="S2464" s="23" t="str">
        <f t="shared" si="191"/>
        <v>ORD102463_20250114_CUST01718_MED019</v>
      </c>
      <c r="T2464" s="23">
        <f t="shared" si="192"/>
        <v>1</v>
      </c>
      <c r="U2464" s="6">
        <f t="shared" si="193"/>
        <v>268.22000000000003</v>
      </c>
      <c r="V2464" s="6">
        <f>tbl_Raw_Data[[#This Row],[Discount_Pct]]*tbl_Raw_Data[[#This Row],[Gross_Amount]]/100</f>
        <v>40.233000000000004</v>
      </c>
      <c r="W2464" s="6">
        <f>tbl_Raw_Data[[#This Row],[Gross_Amount]]-tbl_Raw_Data[[#This Row],[Discount_Amount]]</f>
        <v>227.98700000000002</v>
      </c>
      <c r="X2464" s="6">
        <f>tbl_Raw_Data[[#This Row],[Net_Amount_Before_Tax]]*tbl_Raw_Data[[#This Row],[Tax_Pct]]/100</f>
        <v>11.399350000000002</v>
      </c>
      <c r="Y2464" s="6">
        <f>tbl_Raw_Data[[#This Row],[Net_Amount_Before_Tax]]+tbl_Raw_Data[[#This Row],[Tax_Amount]]</f>
        <v>239.38635000000002</v>
      </c>
      <c r="Z2464" s="6">
        <f t="shared" si="194"/>
        <v>1</v>
      </c>
    </row>
    <row r="2465" spans="1:26" x14ac:dyDescent="0.3">
      <c r="A2465" s="23" t="s">
        <v>3991</v>
      </c>
      <c r="B2465" s="34">
        <v>45387</v>
      </c>
      <c r="C2465" s="23" t="s">
        <v>3992</v>
      </c>
      <c r="D2465" s="23" t="s">
        <v>80</v>
      </c>
      <c r="E2465" s="23" t="s">
        <v>81</v>
      </c>
      <c r="F2465" s="23">
        <v>395001</v>
      </c>
      <c r="G2465" s="23" t="s">
        <v>132</v>
      </c>
      <c r="H2465" s="23" t="s">
        <v>133</v>
      </c>
      <c r="I2465" s="23" t="s">
        <v>134</v>
      </c>
      <c r="J2465" s="23" t="s">
        <v>135</v>
      </c>
      <c r="K2465" s="23" t="s">
        <v>57</v>
      </c>
      <c r="L2465" s="23">
        <v>1</v>
      </c>
      <c r="M2465" s="23">
        <v>82.7</v>
      </c>
      <c r="N2465" s="23">
        <v>15</v>
      </c>
      <c r="O2465" s="23">
        <v>5</v>
      </c>
      <c r="P2465" s="23" t="s">
        <v>25</v>
      </c>
      <c r="Q2465" s="23" t="s">
        <v>44</v>
      </c>
      <c r="R2465" s="23">
        <f t="shared" si="190"/>
        <v>1</v>
      </c>
      <c r="S2465" s="23" t="str">
        <f t="shared" si="191"/>
        <v>ORD102464_20240405_CUST02310_MED007</v>
      </c>
      <c r="T2465" s="23">
        <f t="shared" si="192"/>
        <v>1</v>
      </c>
      <c r="U2465" s="6">
        <f t="shared" si="193"/>
        <v>82.7</v>
      </c>
      <c r="V2465" s="6">
        <f>tbl_Raw_Data[[#This Row],[Discount_Pct]]*tbl_Raw_Data[[#This Row],[Gross_Amount]]/100</f>
        <v>12.404999999999999</v>
      </c>
      <c r="W2465" s="6">
        <f>tbl_Raw_Data[[#This Row],[Gross_Amount]]-tbl_Raw_Data[[#This Row],[Discount_Amount]]</f>
        <v>70.295000000000002</v>
      </c>
      <c r="X2465" s="6">
        <f>tbl_Raw_Data[[#This Row],[Net_Amount_Before_Tax]]*tbl_Raw_Data[[#This Row],[Tax_Pct]]/100</f>
        <v>3.5147500000000003</v>
      </c>
      <c r="Y2465" s="6">
        <f>tbl_Raw_Data[[#This Row],[Net_Amount_Before_Tax]]+tbl_Raw_Data[[#This Row],[Tax_Amount]]</f>
        <v>73.809750000000008</v>
      </c>
      <c r="Z2465" s="6">
        <f t="shared" si="194"/>
        <v>1</v>
      </c>
    </row>
    <row r="2466" spans="1:26" x14ac:dyDescent="0.3">
      <c r="A2466" s="23" t="s">
        <v>3993</v>
      </c>
      <c r="B2466" s="34">
        <v>45404</v>
      </c>
      <c r="C2466" s="23" t="s">
        <v>1457</v>
      </c>
      <c r="D2466" s="23" t="s">
        <v>46</v>
      </c>
      <c r="E2466" s="23" t="s">
        <v>47</v>
      </c>
      <c r="F2466" s="23">
        <v>411001</v>
      </c>
      <c r="G2466" s="23" t="s">
        <v>167</v>
      </c>
      <c r="H2466" s="23" t="s">
        <v>168</v>
      </c>
      <c r="I2466" s="23" t="s">
        <v>113</v>
      </c>
      <c r="J2466" s="23" t="s">
        <v>42</v>
      </c>
      <c r="K2466" s="23" t="s">
        <v>24</v>
      </c>
      <c r="L2466" s="23">
        <v>4</v>
      </c>
      <c r="M2466" s="23">
        <v>203.9</v>
      </c>
      <c r="N2466" s="23">
        <v>15</v>
      </c>
      <c r="O2466" s="23">
        <v>18</v>
      </c>
      <c r="P2466" s="23" t="s">
        <v>89</v>
      </c>
      <c r="Q2466" s="23" t="s">
        <v>34</v>
      </c>
      <c r="R2466" s="23">
        <f t="shared" si="190"/>
        <v>1</v>
      </c>
      <c r="S2466" s="23" t="str">
        <f t="shared" si="191"/>
        <v>ORD102465_20240422_CUST01947_MED026</v>
      </c>
      <c r="T2466" s="23">
        <f t="shared" si="192"/>
        <v>1</v>
      </c>
      <c r="U2466" s="6">
        <f t="shared" si="193"/>
        <v>815.6</v>
      </c>
      <c r="V2466" s="6">
        <f>tbl_Raw_Data[[#This Row],[Discount_Pct]]*tbl_Raw_Data[[#This Row],[Gross_Amount]]/100</f>
        <v>122.34</v>
      </c>
      <c r="W2466" s="6">
        <f>tbl_Raw_Data[[#This Row],[Gross_Amount]]-tbl_Raw_Data[[#This Row],[Discount_Amount]]</f>
        <v>693.26</v>
      </c>
      <c r="X2466" s="6">
        <f>tbl_Raw_Data[[#This Row],[Net_Amount_Before_Tax]]*tbl_Raw_Data[[#This Row],[Tax_Pct]]/100</f>
        <v>124.7868</v>
      </c>
      <c r="Y2466" s="6">
        <f>tbl_Raw_Data[[#This Row],[Net_Amount_Before_Tax]]+tbl_Raw_Data[[#This Row],[Tax_Amount]]</f>
        <v>818.04679999999996</v>
      </c>
      <c r="Z2466" s="6">
        <f t="shared" si="194"/>
        <v>3</v>
      </c>
    </row>
    <row r="2467" spans="1:26" x14ac:dyDescent="0.3">
      <c r="A2467" s="23" t="s">
        <v>3994</v>
      </c>
      <c r="B2467" s="34">
        <v>45828</v>
      </c>
      <c r="C2467" s="23" t="s">
        <v>3995</v>
      </c>
      <c r="D2467" s="23" t="s">
        <v>72</v>
      </c>
      <c r="E2467" s="23" t="s">
        <v>73</v>
      </c>
      <c r="F2467" s="23">
        <v>302001</v>
      </c>
      <c r="G2467" s="23" t="s">
        <v>233</v>
      </c>
      <c r="H2467" s="23" t="s">
        <v>234</v>
      </c>
      <c r="I2467" s="23" t="s">
        <v>104</v>
      </c>
      <c r="J2467" s="23" t="s">
        <v>42</v>
      </c>
      <c r="K2467" s="23" t="s">
        <v>24</v>
      </c>
      <c r="L2467" s="23">
        <v>2</v>
      </c>
      <c r="M2467" s="23">
        <v>161.49</v>
      </c>
      <c r="N2467" s="23">
        <v>0</v>
      </c>
      <c r="O2467" s="23">
        <v>5</v>
      </c>
      <c r="P2467" s="23" t="s">
        <v>25</v>
      </c>
      <c r="Q2467" s="23" t="s">
        <v>34</v>
      </c>
      <c r="R2467" s="23">
        <f t="shared" si="190"/>
        <v>1</v>
      </c>
      <c r="S2467" s="23" t="str">
        <f t="shared" si="191"/>
        <v>ORD102466_20250620_CUST03006_MED019</v>
      </c>
      <c r="T2467" s="23">
        <f t="shared" si="192"/>
        <v>1</v>
      </c>
      <c r="U2467" s="6">
        <f t="shared" si="193"/>
        <v>322.98</v>
      </c>
      <c r="V2467" s="6">
        <f>tbl_Raw_Data[[#This Row],[Discount_Pct]]*tbl_Raw_Data[[#This Row],[Gross_Amount]]/100</f>
        <v>0</v>
      </c>
      <c r="W2467" s="6">
        <f>tbl_Raw_Data[[#This Row],[Gross_Amount]]-tbl_Raw_Data[[#This Row],[Discount_Amount]]</f>
        <v>322.98</v>
      </c>
      <c r="X2467" s="6">
        <f>tbl_Raw_Data[[#This Row],[Net_Amount_Before_Tax]]*tbl_Raw_Data[[#This Row],[Tax_Pct]]/100</f>
        <v>16.149000000000001</v>
      </c>
      <c r="Y2467" s="6">
        <f>tbl_Raw_Data[[#This Row],[Net_Amount_Before_Tax]]+tbl_Raw_Data[[#This Row],[Tax_Amount]]</f>
        <v>339.12900000000002</v>
      </c>
      <c r="Z2467" s="6">
        <f t="shared" si="194"/>
        <v>2</v>
      </c>
    </row>
    <row r="2468" spans="1:26" x14ac:dyDescent="0.3">
      <c r="A2468" s="23" t="s">
        <v>3994</v>
      </c>
      <c r="B2468" s="34">
        <v>45539</v>
      </c>
      <c r="C2468" s="23" t="s">
        <v>500</v>
      </c>
      <c r="D2468" s="23" t="s">
        <v>46</v>
      </c>
      <c r="E2468" s="23" t="s">
        <v>47</v>
      </c>
      <c r="F2468" s="23">
        <v>411038</v>
      </c>
      <c r="G2468" s="23" t="s">
        <v>138</v>
      </c>
      <c r="H2468" s="23" t="s">
        <v>139</v>
      </c>
      <c r="I2468" s="23" t="s">
        <v>50</v>
      </c>
      <c r="J2468" s="23" t="s">
        <v>140</v>
      </c>
      <c r="K2468" s="23" t="s">
        <v>24</v>
      </c>
      <c r="L2468" s="23">
        <v>1</v>
      </c>
      <c r="M2468" s="23">
        <v>162.79</v>
      </c>
      <c r="N2468" s="23">
        <v>0</v>
      </c>
      <c r="O2468" s="23">
        <v>5</v>
      </c>
      <c r="P2468" s="23" t="s">
        <v>43</v>
      </c>
      <c r="Q2468" s="23" t="s">
        <v>34</v>
      </c>
      <c r="R2468" s="23">
        <f t="shared" si="190"/>
        <v>1</v>
      </c>
      <c r="S2468" s="23" t="str">
        <f t="shared" si="191"/>
        <v>ORD102466_20240904_CUST00262_MED013</v>
      </c>
      <c r="T2468" s="23">
        <f t="shared" si="192"/>
        <v>1</v>
      </c>
      <c r="U2468" s="6">
        <f t="shared" si="193"/>
        <v>162.79</v>
      </c>
      <c r="V2468" s="6">
        <f>tbl_Raw_Data[[#This Row],[Discount_Pct]]*tbl_Raw_Data[[#This Row],[Gross_Amount]]/100</f>
        <v>0</v>
      </c>
      <c r="W2468" s="6">
        <f>tbl_Raw_Data[[#This Row],[Gross_Amount]]-tbl_Raw_Data[[#This Row],[Discount_Amount]]</f>
        <v>162.79</v>
      </c>
      <c r="X2468" s="6">
        <f>tbl_Raw_Data[[#This Row],[Net_Amount_Before_Tax]]*tbl_Raw_Data[[#This Row],[Tax_Pct]]/100</f>
        <v>8.1395</v>
      </c>
      <c r="Y2468" s="6">
        <f>tbl_Raw_Data[[#This Row],[Net_Amount_Before_Tax]]+tbl_Raw_Data[[#This Row],[Tax_Amount]]</f>
        <v>170.92949999999999</v>
      </c>
      <c r="Z2468" s="6">
        <f t="shared" si="194"/>
        <v>5</v>
      </c>
    </row>
    <row r="2469" spans="1:26" x14ac:dyDescent="0.3">
      <c r="A2469" s="23" t="s">
        <v>3996</v>
      </c>
      <c r="B2469" s="34">
        <v>45953</v>
      </c>
      <c r="C2469" s="23" t="s">
        <v>3997</v>
      </c>
      <c r="D2469" s="23" t="s">
        <v>142</v>
      </c>
      <c r="E2469" s="23" t="s">
        <v>81</v>
      </c>
      <c r="F2469" s="23">
        <v>380061</v>
      </c>
      <c r="G2469" s="23" t="s">
        <v>119</v>
      </c>
      <c r="H2469" s="23" t="s">
        <v>120</v>
      </c>
      <c r="I2469" s="23" t="s">
        <v>32</v>
      </c>
      <c r="J2469" s="23" t="s">
        <v>64</v>
      </c>
      <c r="K2469" s="23" t="s">
        <v>57</v>
      </c>
      <c r="L2469" s="23">
        <v>2</v>
      </c>
      <c r="M2469" s="23">
        <v>68.260000000000005</v>
      </c>
      <c r="N2469" s="23">
        <v>0</v>
      </c>
      <c r="O2469" s="23">
        <v>5</v>
      </c>
      <c r="P2469" s="23" t="s">
        <v>58</v>
      </c>
      <c r="Q2469" s="23" t="s">
        <v>34</v>
      </c>
      <c r="R2469" s="23">
        <f t="shared" si="190"/>
        <v>1</v>
      </c>
      <c r="S2469" s="23" t="str">
        <f t="shared" si="191"/>
        <v>ORD102468_20251023_CUST00890_MED010</v>
      </c>
      <c r="T2469" s="23">
        <f t="shared" si="192"/>
        <v>1</v>
      </c>
      <c r="U2469" s="6">
        <f t="shared" si="193"/>
        <v>136.52000000000001</v>
      </c>
      <c r="V2469" s="6">
        <f>tbl_Raw_Data[[#This Row],[Discount_Pct]]*tbl_Raw_Data[[#This Row],[Gross_Amount]]/100</f>
        <v>0</v>
      </c>
      <c r="W2469" s="6">
        <f>tbl_Raw_Data[[#This Row],[Gross_Amount]]-tbl_Raw_Data[[#This Row],[Discount_Amount]]</f>
        <v>136.52000000000001</v>
      </c>
      <c r="X2469" s="6">
        <f>tbl_Raw_Data[[#This Row],[Net_Amount_Before_Tax]]*tbl_Raw_Data[[#This Row],[Tax_Pct]]/100</f>
        <v>6.8260000000000005</v>
      </c>
      <c r="Y2469" s="6">
        <f>tbl_Raw_Data[[#This Row],[Net_Amount_Before_Tax]]+tbl_Raw_Data[[#This Row],[Tax_Amount]]</f>
        <v>143.346</v>
      </c>
      <c r="Z2469" s="6">
        <f t="shared" si="194"/>
        <v>3</v>
      </c>
    </row>
    <row r="2470" spans="1:26" x14ac:dyDescent="0.3">
      <c r="A2470" s="23" t="s">
        <v>3996</v>
      </c>
      <c r="B2470" s="34">
        <v>45704</v>
      </c>
      <c r="C2470" s="23" t="s">
        <v>1784</v>
      </c>
      <c r="D2470" s="23" t="s">
        <v>80</v>
      </c>
      <c r="E2470" s="23" t="s">
        <v>81</v>
      </c>
      <c r="F2470" s="23">
        <v>395017</v>
      </c>
      <c r="G2470" s="23" t="s">
        <v>196</v>
      </c>
      <c r="H2470" s="23" t="s">
        <v>197</v>
      </c>
      <c r="I2470" s="23" t="s">
        <v>32</v>
      </c>
      <c r="J2470" s="23" t="s">
        <v>42</v>
      </c>
      <c r="K2470" s="23" t="s">
        <v>24</v>
      </c>
      <c r="L2470" s="23">
        <v>1</v>
      </c>
      <c r="M2470" s="23">
        <v>25.02</v>
      </c>
      <c r="N2470" s="23">
        <v>5</v>
      </c>
      <c r="O2470" s="23">
        <v>12</v>
      </c>
      <c r="P2470" s="23" t="s">
        <v>65</v>
      </c>
      <c r="Q2470" s="23" t="s">
        <v>34</v>
      </c>
      <c r="R2470" s="23">
        <f t="shared" si="190"/>
        <v>1</v>
      </c>
      <c r="S2470" s="23" t="str">
        <f t="shared" si="191"/>
        <v>ORD102468_20250216_CUST02115_MED011</v>
      </c>
      <c r="T2470" s="23">
        <f t="shared" si="192"/>
        <v>1</v>
      </c>
      <c r="U2470" s="6">
        <f t="shared" si="193"/>
        <v>25.02</v>
      </c>
      <c r="V2470" s="6">
        <f>tbl_Raw_Data[[#This Row],[Discount_Pct]]*tbl_Raw_Data[[#This Row],[Gross_Amount]]/100</f>
        <v>1.2509999999999999</v>
      </c>
      <c r="W2470" s="6">
        <f>tbl_Raw_Data[[#This Row],[Gross_Amount]]-tbl_Raw_Data[[#This Row],[Discount_Amount]]</f>
        <v>23.768999999999998</v>
      </c>
      <c r="X2470" s="6">
        <f>tbl_Raw_Data[[#This Row],[Net_Amount_Before_Tax]]*tbl_Raw_Data[[#This Row],[Tax_Pct]]/100</f>
        <v>2.8522799999999995</v>
      </c>
      <c r="Y2470" s="6">
        <f>tbl_Raw_Data[[#This Row],[Net_Amount_Before_Tax]]+tbl_Raw_Data[[#This Row],[Tax_Amount]]</f>
        <v>26.621279999999999</v>
      </c>
      <c r="Z2470" s="6">
        <f t="shared" si="194"/>
        <v>4</v>
      </c>
    </row>
    <row r="2471" spans="1:26" x14ac:dyDescent="0.3">
      <c r="A2471" s="23" t="s">
        <v>3996</v>
      </c>
      <c r="B2471" s="34">
        <v>45914</v>
      </c>
      <c r="C2471" s="23" t="s">
        <v>2935</v>
      </c>
      <c r="D2471" s="23" t="s">
        <v>92</v>
      </c>
      <c r="E2471" s="23" t="s">
        <v>93</v>
      </c>
      <c r="F2471" s="23">
        <v>560100</v>
      </c>
      <c r="G2471" s="23" t="s">
        <v>102</v>
      </c>
      <c r="H2471" s="23" t="s">
        <v>103</v>
      </c>
      <c r="I2471" s="23" t="s">
        <v>104</v>
      </c>
      <c r="J2471" s="23" t="s">
        <v>64</v>
      </c>
      <c r="K2471" s="23" t="s">
        <v>57</v>
      </c>
      <c r="L2471" s="23">
        <v>2</v>
      </c>
      <c r="M2471" s="23">
        <v>110.37</v>
      </c>
      <c r="N2471" s="23">
        <v>0</v>
      </c>
      <c r="O2471" s="23">
        <v>12</v>
      </c>
      <c r="P2471" s="23" t="s">
        <v>58</v>
      </c>
      <c r="Q2471" s="23" t="s">
        <v>34</v>
      </c>
      <c r="R2471" s="23">
        <f t="shared" si="190"/>
        <v>1</v>
      </c>
      <c r="S2471" s="23" t="str">
        <f t="shared" si="191"/>
        <v>ORD102468_20250914_CUST00153_MED029</v>
      </c>
      <c r="T2471" s="23">
        <f t="shared" si="192"/>
        <v>1</v>
      </c>
      <c r="U2471" s="6">
        <f t="shared" si="193"/>
        <v>220.74</v>
      </c>
      <c r="V2471" s="6">
        <f>tbl_Raw_Data[[#This Row],[Discount_Pct]]*tbl_Raw_Data[[#This Row],[Gross_Amount]]/100</f>
        <v>0</v>
      </c>
      <c r="W2471" s="6">
        <f>tbl_Raw_Data[[#This Row],[Gross_Amount]]-tbl_Raw_Data[[#This Row],[Discount_Amount]]</f>
        <v>220.74</v>
      </c>
      <c r="X2471" s="6">
        <f>tbl_Raw_Data[[#This Row],[Net_Amount_Before_Tax]]*tbl_Raw_Data[[#This Row],[Tax_Pct]]/100</f>
        <v>26.488800000000001</v>
      </c>
      <c r="Y2471" s="6">
        <f>tbl_Raw_Data[[#This Row],[Net_Amount_Before_Tax]]+tbl_Raw_Data[[#This Row],[Tax_Amount]]</f>
        <v>247.22880000000001</v>
      </c>
      <c r="Z2471" s="6">
        <f t="shared" si="194"/>
        <v>4</v>
      </c>
    </row>
    <row r="2472" spans="1:26" x14ac:dyDescent="0.3">
      <c r="A2472" s="23" t="s">
        <v>3998</v>
      </c>
      <c r="B2472" s="34">
        <v>45397</v>
      </c>
      <c r="C2472" s="23" t="s">
        <v>220</v>
      </c>
      <c r="D2472" s="23" t="s">
        <v>159</v>
      </c>
      <c r="E2472" s="23" t="s">
        <v>47</v>
      </c>
      <c r="F2472" s="23">
        <v>400076</v>
      </c>
      <c r="G2472" s="23" t="s">
        <v>61</v>
      </c>
      <c r="H2472" s="23" t="s">
        <v>62</v>
      </c>
      <c r="I2472" s="23" t="s">
        <v>63</v>
      </c>
      <c r="J2472" s="23" t="s">
        <v>64</v>
      </c>
      <c r="K2472" s="23" t="s">
        <v>57</v>
      </c>
      <c r="L2472" s="23">
        <v>1</v>
      </c>
      <c r="M2472" s="23">
        <v>124.36</v>
      </c>
      <c r="N2472" s="23">
        <v>5</v>
      </c>
      <c r="O2472" s="23">
        <v>12</v>
      </c>
      <c r="P2472" s="23" t="s">
        <v>25</v>
      </c>
      <c r="Q2472" s="23" t="s">
        <v>34</v>
      </c>
      <c r="R2472" s="23">
        <f t="shared" si="190"/>
        <v>1</v>
      </c>
      <c r="S2472" s="23" t="str">
        <f t="shared" si="191"/>
        <v>ORD102471_20240415_CUST01786_MED004</v>
      </c>
      <c r="T2472" s="23">
        <f t="shared" si="192"/>
        <v>1</v>
      </c>
      <c r="U2472" s="6">
        <f t="shared" si="193"/>
        <v>124.36</v>
      </c>
      <c r="V2472" s="6">
        <f>tbl_Raw_Data[[#This Row],[Discount_Pct]]*tbl_Raw_Data[[#This Row],[Gross_Amount]]/100</f>
        <v>6.218</v>
      </c>
      <c r="W2472" s="6">
        <f>tbl_Raw_Data[[#This Row],[Gross_Amount]]-tbl_Raw_Data[[#This Row],[Discount_Amount]]</f>
        <v>118.142</v>
      </c>
      <c r="X2472" s="6">
        <f>tbl_Raw_Data[[#This Row],[Net_Amount_Before_Tax]]*tbl_Raw_Data[[#This Row],[Tax_Pct]]/100</f>
        <v>14.17704</v>
      </c>
      <c r="Y2472" s="6">
        <f>tbl_Raw_Data[[#This Row],[Net_Amount_Before_Tax]]+tbl_Raw_Data[[#This Row],[Tax_Amount]]</f>
        <v>132.31904</v>
      </c>
      <c r="Z2472" s="6">
        <f t="shared" si="194"/>
        <v>3</v>
      </c>
    </row>
    <row r="2473" spans="1:26" x14ac:dyDescent="0.3">
      <c r="A2473" s="23" t="s">
        <v>3999</v>
      </c>
      <c r="B2473" s="34">
        <v>45773</v>
      </c>
      <c r="C2473" s="23" t="s">
        <v>4000</v>
      </c>
      <c r="D2473" s="23" t="s">
        <v>37</v>
      </c>
      <c r="E2473" s="23" t="s">
        <v>38</v>
      </c>
      <c r="F2473" s="23">
        <v>452010</v>
      </c>
      <c r="G2473" s="23" t="s">
        <v>138</v>
      </c>
      <c r="H2473" s="23" t="s">
        <v>139</v>
      </c>
      <c r="I2473" s="23" t="s">
        <v>50</v>
      </c>
      <c r="J2473" s="23" t="s">
        <v>140</v>
      </c>
      <c r="K2473" s="23" t="s">
        <v>24</v>
      </c>
      <c r="L2473" s="23">
        <v>2</v>
      </c>
      <c r="M2473" s="23">
        <v>165.82</v>
      </c>
      <c r="N2473" s="23">
        <v>10</v>
      </c>
      <c r="O2473" s="23">
        <v>5</v>
      </c>
      <c r="P2473" s="23" t="s">
        <v>43</v>
      </c>
      <c r="Q2473" s="23" t="s">
        <v>26</v>
      </c>
      <c r="R2473" s="23">
        <f t="shared" si="190"/>
        <v>1</v>
      </c>
      <c r="S2473" s="23" t="str">
        <f t="shared" si="191"/>
        <v>ORD102472_20250426_CUST03386_MED013</v>
      </c>
      <c r="T2473" s="23">
        <f t="shared" si="192"/>
        <v>1</v>
      </c>
      <c r="U2473" s="6">
        <f t="shared" si="193"/>
        <v>331.64</v>
      </c>
      <c r="V2473" s="6">
        <f>tbl_Raw_Data[[#This Row],[Discount_Pct]]*tbl_Raw_Data[[#This Row],[Gross_Amount]]/100</f>
        <v>33.163999999999994</v>
      </c>
      <c r="W2473" s="6">
        <f>tbl_Raw_Data[[#This Row],[Gross_Amount]]-tbl_Raw_Data[[#This Row],[Discount_Amount]]</f>
        <v>298.476</v>
      </c>
      <c r="X2473" s="6">
        <f>tbl_Raw_Data[[#This Row],[Net_Amount_Before_Tax]]*tbl_Raw_Data[[#This Row],[Tax_Pct]]/100</f>
        <v>14.923800000000002</v>
      </c>
      <c r="Y2473" s="6">
        <f>tbl_Raw_Data[[#This Row],[Net_Amount_Before_Tax]]+tbl_Raw_Data[[#This Row],[Tax_Amount]]</f>
        <v>313.39980000000003</v>
      </c>
      <c r="Z2473" s="6">
        <f t="shared" si="194"/>
        <v>1</v>
      </c>
    </row>
    <row r="2474" spans="1:26" x14ac:dyDescent="0.3">
      <c r="A2474" s="23" t="s">
        <v>3999</v>
      </c>
      <c r="B2474" s="34">
        <v>45334</v>
      </c>
      <c r="C2474" s="23" t="s">
        <v>1039</v>
      </c>
      <c r="D2474" s="23" t="s">
        <v>46</v>
      </c>
      <c r="E2474" s="23" t="s">
        <v>47</v>
      </c>
      <c r="F2474" s="23">
        <v>411014</v>
      </c>
      <c r="G2474" s="23" t="s">
        <v>48</v>
      </c>
      <c r="H2474" s="23" t="s">
        <v>49</v>
      </c>
      <c r="I2474" s="23" t="s">
        <v>50</v>
      </c>
      <c r="J2474" s="23" t="s">
        <v>23</v>
      </c>
      <c r="K2474" s="23" t="s">
        <v>24</v>
      </c>
      <c r="L2474" s="23">
        <v>1</v>
      </c>
      <c r="M2474" s="23">
        <v>125.6</v>
      </c>
      <c r="N2474" s="23">
        <v>5</v>
      </c>
      <c r="O2474" s="23">
        <v>5</v>
      </c>
      <c r="P2474" s="23" t="s">
        <v>65</v>
      </c>
      <c r="Q2474" s="23" t="s">
        <v>44</v>
      </c>
      <c r="R2474" s="23">
        <f t="shared" si="190"/>
        <v>1</v>
      </c>
      <c r="S2474" s="23" t="str">
        <f t="shared" si="191"/>
        <v>ORD102472_20240212_CUST02947_MED028</v>
      </c>
      <c r="T2474" s="23">
        <f t="shared" si="192"/>
        <v>1</v>
      </c>
      <c r="U2474" s="6">
        <f t="shared" si="193"/>
        <v>125.6</v>
      </c>
      <c r="V2474" s="6">
        <f>tbl_Raw_Data[[#This Row],[Discount_Pct]]*tbl_Raw_Data[[#This Row],[Gross_Amount]]/100</f>
        <v>6.28</v>
      </c>
      <c r="W2474" s="6">
        <f>tbl_Raw_Data[[#This Row],[Gross_Amount]]-tbl_Raw_Data[[#This Row],[Discount_Amount]]</f>
        <v>119.32</v>
      </c>
      <c r="X2474" s="6">
        <f>tbl_Raw_Data[[#This Row],[Net_Amount_Before_Tax]]*tbl_Raw_Data[[#This Row],[Tax_Pct]]/100</f>
        <v>5.9659999999999993</v>
      </c>
      <c r="Y2474" s="6">
        <f>tbl_Raw_Data[[#This Row],[Net_Amount_Before_Tax]]+tbl_Raw_Data[[#This Row],[Tax_Amount]]</f>
        <v>125.28599999999999</v>
      </c>
      <c r="Z2474" s="6">
        <f t="shared" si="194"/>
        <v>4</v>
      </c>
    </row>
    <row r="2475" spans="1:26" x14ac:dyDescent="0.3">
      <c r="A2475" s="23" t="s">
        <v>4001</v>
      </c>
      <c r="B2475" s="34">
        <v>45360</v>
      </c>
      <c r="C2475" s="23" t="s">
        <v>4002</v>
      </c>
      <c r="D2475" s="23" t="s">
        <v>46</v>
      </c>
      <c r="E2475" s="23" t="s">
        <v>47</v>
      </c>
      <c r="F2475" s="23">
        <v>411038</v>
      </c>
      <c r="G2475" s="23" t="s">
        <v>160</v>
      </c>
      <c r="H2475" s="23" t="s">
        <v>161</v>
      </c>
      <c r="I2475" s="23" t="s">
        <v>50</v>
      </c>
      <c r="J2475" s="23" t="s">
        <v>23</v>
      </c>
      <c r="K2475" s="23" t="s">
        <v>24</v>
      </c>
      <c r="L2475" s="23">
        <v>1</v>
      </c>
      <c r="M2475" s="23">
        <v>155.22</v>
      </c>
      <c r="N2475" s="23">
        <v>5</v>
      </c>
      <c r="O2475" s="23">
        <v>5</v>
      </c>
      <c r="P2475" s="23" t="s">
        <v>43</v>
      </c>
      <c r="Q2475" s="23" t="s">
        <v>34</v>
      </c>
      <c r="R2475" s="23">
        <f t="shared" si="190"/>
        <v>1</v>
      </c>
      <c r="S2475" s="23" t="str">
        <f t="shared" si="191"/>
        <v>ORD102474_20240309_CUST02409_MED014</v>
      </c>
      <c r="T2475" s="23">
        <f t="shared" si="192"/>
        <v>1</v>
      </c>
      <c r="U2475" s="6">
        <f t="shared" si="193"/>
        <v>155.22</v>
      </c>
      <c r="V2475" s="6">
        <f>tbl_Raw_Data[[#This Row],[Discount_Pct]]*tbl_Raw_Data[[#This Row],[Gross_Amount]]/100</f>
        <v>7.7610000000000001</v>
      </c>
      <c r="W2475" s="6">
        <f>tbl_Raw_Data[[#This Row],[Gross_Amount]]-tbl_Raw_Data[[#This Row],[Discount_Amount]]</f>
        <v>147.459</v>
      </c>
      <c r="X2475" s="6">
        <f>tbl_Raw_Data[[#This Row],[Net_Amount_Before_Tax]]*tbl_Raw_Data[[#This Row],[Tax_Pct]]/100</f>
        <v>7.3729500000000003</v>
      </c>
      <c r="Y2475" s="6">
        <f>tbl_Raw_Data[[#This Row],[Net_Amount_Before_Tax]]+tbl_Raw_Data[[#This Row],[Tax_Amount]]</f>
        <v>154.83195000000001</v>
      </c>
      <c r="Z2475" s="6">
        <f t="shared" si="194"/>
        <v>2</v>
      </c>
    </row>
    <row r="2476" spans="1:26" x14ac:dyDescent="0.3">
      <c r="A2476" s="23" t="s">
        <v>4003</v>
      </c>
      <c r="B2476" s="34">
        <v>45899</v>
      </c>
      <c r="C2476" s="23" t="s">
        <v>1833</v>
      </c>
      <c r="D2476" s="23" t="s">
        <v>183</v>
      </c>
      <c r="E2476" s="23" t="s">
        <v>184</v>
      </c>
      <c r="F2476" s="23">
        <v>122001</v>
      </c>
      <c r="G2476" s="23" t="s">
        <v>30</v>
      </c>
      <c r="H2476" s="23" t="s">
        <v>31</v>
      </c>
      <c r="I2476" s="23" t="s">
        <v>32</v>
      </c>
      <c r="J2476" s="23" t="s">
        <v>23</v>
      </c>
      <c r="K2476" s="23" t="s">
        <v>24</v>
      </c>
      <c r="L2476" s="23">
        <v>1</v>
      </c>
      <c r="M2476" s="23">
        <v>124.6</v>
      </c>
      <c r="N2476" s="23">
        <v>5</v>
      </c>
      <c r="O2476" s="23">
        <v>5</v>
      </c>
      <c r="P2476" s="23" t="s">
        <v>33</v>
      </c>
      <c r="Q2476" s="23" t="s">
        <v>90</v>
      </c>
      <c r="R2476" s="23">
        <f t="shared" si="190"/>
        <v>1</v>
      </c>
      <c r="S2476" s="23" t="str">
        <f t="shared" si="191"/>
        <v>ORD102475_20250830_CUST03156_MED017</v>
      </c>
      <c r="T2476" s="23">
        <f t="shared" si="192"/>
        <v>1</v>
      </c>
      <c r="U2476" s="6">
        <f t="shared" si="193"/>
        <v>124.6</v>
      </c>
      <c r="V2476" s="6">
        <f>tbl_Raw_Data[[#This Row],[Discount_Pct]]*tbl_Raw_Data[[#This Row],[Gross_Amount]]/100</f>
        <v>6.23</v>
      </c>
      <c r="W2476" s="6">
        <f>tbl_Raw_Data[[#This Row],[Gross_Amount]]-tbl_Raw_Data[[#This Row],[Discount_Amount]]</f>
        <v>118.36999999999999</v>
      </c>
      <c r="X2476" s="6">
        <f>tbl_Raw_Data[[#This Row],[Net_Amount_Before_Tax]]*tbl_Raw_Data[[#This Row],[Tax_Pct]]/100</f>
        <v>5.918499999999999</v>
      </c>
      <c r="Y2476" s="6">
        <f>tbl_Raw_Data[[#This Row],[Net_Amount_Before_Tax]]+tbl_Raw_Data[[#This Row],[Tax_Amount]]</f>
        <v>124.28849999999998</v>
      </c>
      <c r="Z2476" s="6">
        <f t="shared" si="194"/>
        <v>3</v>
      </c>
    </row>
    <row r="2477" spans="1:26" x14ac:dyDescent="0.3">
      <c r="A2477" s="23" t="s">
        <v>4004</v>
      </c>
      <c r="B2477" s="34">
        <v>45336</v>
      </c>
      <c r="C2477" s="23" t="s">
        <v>4005</v>
      </c>
      <c r="D2477" s="23" t="s">
        <v>52</v>
      </c>
      <c r="E2477" s="23" t="s">
        <v>52</v>
      </c>
      <c r="F2477" s="23">
        <v>160022</v>
      </c>
      <c r="G2477" s="23" t="s">
        <v>196</v>
      </c>
      <c r="H2477" s="23" t="s">
        <v>197</v>
      </c>
      <c r="I2477" s="23" t="s">
        <v>32</v>
      </c>
      <c r="J2477" s="23" t="s">
        <v>42</v>
      </c>
      <c r="K2477" s="23" t="s">
        <v>24</v>
      </c>
      <c r="L2477" s="23">
        <v>2</v>
      </c>
      <c r="M2477" s="23">
        <v>23.81</v>
      </c>
      <c r="N2477" s="23">
        <v>5</v>
      </c>
      <c r="O2477" s="23">
        <v>12</v>
      </c>
      <c r="P2477" s="23" t="s">
        <v>89</v>
      </c>
      <c r="Q2477" s="23" t="s">
        <v>34</v>
      </c>
      <c r="R2477" s="23">
        <f t="shared" si="190"/>
        <v>1</v>
      </c>
      <c r="S2477" s="23" t="str">
        <f t="shared" si="191"/>
        <v>ORD102476_20240214_CUST00273_MED011</v>
      </c>
      <c r="T2477" s="23">
        <f t="shared" si="192"/>
        <v>1</v>
      </c>
      <c r="U2477" s="6">
        <f t="shared" si="193"/>
        <v>47.62</v>
      </c>
      <c r="V2477" s="6">
        <f>tbl_Raw_Data[[#This Row],[Discount_Pct]]*tbl_Raw_Data[[#This Row],[Gross_Amount]]/100</f>
        <v>2.3809999999999998</v>
      </c>
      <c r="W2477" s="6">
        <f>tbl_Raw_Data[[#This Row],[Gross_Amount]]-tbl_Raw_Data[[#This Row],[Discount_Amount]]</f>
        <v>45.238999999999997</v>
      </c>
      <c r="X2477" s="6">
        <f>tbl_Raw_Data[[#This Row],[Net_Amount_Before_Tax]]*tbl_Raw_Data[[#This Row],[Tax_Pct]]/100</f>
        <v>5.4286799999999991</v>
      </c>
      <c r="Y2477" s="6">
        <f>tbl_Raw_Data[[#This Row],[Net_Amount_Before_Tax]]+tbl_Raw_Data[[#This Row],[Tax_Amount]]</f>
        <v>50.667679999999997</v>
      </c>
      <c r="Z2477" s="6">
        <f t="shared" si="194"/>
        <v>2</v>
      </c>
    </row>
    <row r="2478" spans="1:26" x14ac:dyDescent="0.3">
      <c r="A2478" s="23" t="s">
        <v>4004</v>
      </c>
      <c r="B2478" s="34">
        <v>45499</v>
      </c>
      <c r="C2478" s="23" t="s">
        <v>4006</v>
      </c>
      <c r="D2478" s="23" t="s">
        <v>92</v>
      </c>
      <c r="E2478" s="23" t="s">
        <v>93</v>
      </c>
      <c r="F2478" s="23">
        <v>560034</v>
      </c>
      <c r="G2478" s="23" t="s">
        <v>167</v>
      </c>
      <c r="H2478" s="23" t="s">
        <v>168</v>
      </c>
      <c r="I2478" s="23" t="s">
        <v>113</v>
      </c>
      <c r="J2478" s="23" t="s">
        <v>42</v>
      </c>
      <c r="K2478" s="23" t="s">
        <v>24</v>
      </c>
      <c r="L2478" s="23">
        <v>2</v>
      </c>
      <c r="M2478" s="23">
        <v>177.69</v>
      </c>
      <c r="N2478" s="23">
        <v>15</v>
      </c>
      <c r="O2478" s="23">
        <v>12</v>
      </c>
      <c r="P2478" s="23" t="s">
        <v>33</v>
      </c>
      <c r="Q2478" s="23" t="s">
        <v>26</v>
      </c>
      <c r="R2478" s="23">
        <f t="shared" si="190"/>
        <v>1</v>
      </c>
      <c r="S2478" s="23" t="str">
        <f t="shared" si="191"/>
        <v>ORD102476_20240726_CUST00027_MED026</v>
      </c>
      <c r="T2478" s="23">
        <f t="shared" si="192"/>
        <v>1</v>
      </c>
      <c r="U2478" s="6">
        <f t="shared" si="193"/>
        <v>355.38</v>
      </c>
      <c r="V2478" s="6">
        <f>tbl_Raw_Data[[#This Row],[Discount_Pct]]*tbl_Raw_Data[[#This Row],[Gross_Amount]]/100</f>
        <v>53.306999999999995</v>
      </c>
      <c r="W2478" s="6">
        <f>tbl_Raw_Data[[#This Row],[Gross_Amount]]-tbl_Raw_Data[[#This Row],[Discount_Amount]]</f>
        <v>302.07299999999998</v>
      </c>
      <c r="X2478" s="6">
        <f>tbl_Raw_Data[[#This Row],[Net_Amount_Before_Tax]]*tbl_Raw_Data[[#This Row],[Tax_Pct]]/100</f>
        <v>36.248759999999997</v>
      </c>
      <c r="Y2478" s="6">
        <f>tbl_Raw_Data[[#This Row],[Net_Amount_Before_Tax]]+tbl_Raw_Data[[#This Row],[Tax_Amount]]</f>
        <v>338.32175999999998</v>
      </c>
      <c r="Z2478" s="6">
        <f t="shared" si="194"/>
        <v>0</v>
      </c>
    </row>
    <row r="2479" spans="1:26" x14ac:dyDescent="0.3">
      <c r="A2479" s="23" t="s">
        <v>4007</v>
      </c>
      <c r="B2479" s="34">
        <v>45865</v>
      </c>
      <c r="C2479" s="23" t="s">
        <v>4008</v>
      </c>
      <c r="D2479" s="23" t="s">
        <v>52</v>
      </c>
      <c r="E2479" s="23" t="s">
        <v>52</v>
      </c>
      <c r="F2479" s="23">
        <v>160001</v>
      </c>
      <c r="G2479" s="23" t="s">
        <v>74</v>
      </c>
      <c r="H2479" s="23" t="s">
        <v>75</v>
      </c>
      <c r="I2479" s="23" t="s">
        <v>76</v>
      </c>
      <c r="J2479" s="23" t="s">
        <v>77</v>
      </c>
      <c r="K2479" s="23" t="s">
        <v>57</v>
      </c>
      <c r="L2479" s="23">
        <v>1</v>
      </c>
      <c r="M2479" s="23">
        <v>55.73</v>
      </c>
      <c r="N2479" s="23">
        <v>5</v>
      </c>
      <c r="O2479" s="23">
        <v>18</v>
      </c>
      <c r="P2479" s="23" t="s">
        <v>43</v>
      </c>
      <c r="Q2479" s="23" t="s">
        <v>44</v>
      </c>
      <c r="R2479" s="23">
        <f t="shared" si="190"/>
        <v>1</v>
      </c>
      <c r="S2479" s="23" t="str">
        <f t="shared" si="191"/>
        <v>ORD102478_20250727_CUST03323_MED008</v>
      </c>
      <c r="T2479" s="23">
        <f t="shared" si="192"/>
        <v>1</v>
      </c>
      <c r="U2479" s="6">
        <f t="shared" si="193"/>
        <v>55.73</v>
      </c>
      <c r="V2479" s="6">
        <f>tbl_Raw_Data[[#This Row],[Discount_Pct]]*tbl_Raw_Data[[#This Row],[Gross_Amount]]/100</f>
        <v>2.7864999999999998</v>
      </c>
      <c r="W2479" s="6">
        <f>tbl_Raw_Data[[#This Row],[Gross_Amount]]-tbl_Raw_Data[[#This Row],[Discount_Amount]]</f>
        <v>52.9435</v>
      </c>
      <c r="X2479" s="6">
        <f>tbl_Raw_Data[[#This Row],[Net_Amount_Before_Tax]]*tbl_Raw_Data[[#This Row],[Tax_Pct]]/100</f>
        <v>9.5298299999999987</v>
      </c>
      <c r="Y2479" s="6">
        <f>tbl_Raw_Data[[#This Row],[Net_Amount_Before_Tax]]+tbl_Raw_Data[[#This Row],[Tax_Amount]]</f>
        <v>62.473329999999997</v>
      </c>
      <c r="Z2479" s="6">
        <f t="shared" si="194"/>
        <v>1</v>
      </c>
    </row>
    <row r="2480" spans="1:26" x14ac:dyDescent="0.3">
      <c r="A2480" s="23" t="s">
        <v>4007</v>
      </c>
      <c r="B2480" s="34">
        <v>45822</v>
      </c>
      <c r="C2480" s="23" t="s">
        <v>4009</v>
      </c>
      <c r="D2480" s="23" t="s">
        <v>87</v>
      </c>
      <c r="E2480" s="23" t="s">
        <v>88</v>
      </c>
      <c r="F2480" s="23">
        <v>600018</v>
      </c>
      <c r="G2480" s="23" t="s">
        <v>160</v>
      </c>
      <c r="H2480" s="23" t="s">
        <v>161</v>
      </c>
      <c r="I2480" s="23" t="s">
        <v>50</v>
      </c>
      <c r="J2480" s="23" t="s">
        <v>23</v>
      </c>
      <c r="K2480" s="23" t="s">
        <v>24</v>
      </c>
      <c r="L2480" s="23">
        <v>1</v>
      </c>
      <c r="M2480" s="23">
        <v>136.94</v>
      </c>
      <c r="N2480" s="23">
        <v>10</v>
      </c>
      <c r="O2480" s="23">
        <v>12</v>
      </c>
      <c r="P2480" s="23" t="s">
        <v>25</v>
      </c>
      <c r="Q2480" s="23" t="s">
        <v>90</v>
      </c>
      <c r="R2480" s="23">
        <f t="shared" si="190"/>
        <v>1</v>
      </c>
      <c r="S2480" s="23" t="str">
        <f t="shared" si="191"/>
        <v>ORD102478_20250614_CUST01519_MED014</v>
      </c>
      <c r="T2480" s="23">
        <f t="shared" si="192"/>
        <v>1</v>
      </c>
      <c r="U2480" s="6">
        <f t="shared" si="193"/>
        <v>136.94</v>
      </c>
      <c r="V2480" s="6">
        <f>tbl_Raw_Data[[#This Row],[Discount_Pct]]*tbl_Raw_Data[[#This Row],[Gross_Amount]]/100</f>
        <v>13.694000000000001</v>
      </c>
      <c r="W2480" s="6">
        <f>tbl_Raw_Data[[#This Row],[Gross_Amount]]-tbl_Raw_Data[[#This Row],[Discount_Amount]]</f>
        <v>123.246</v>
      </c>
      <c r="X2480" s="6">
        <f>tbl_Raw_Data[[#This Row],[Net_Amount_Before_Tax]]*tbl_Raw_Data[[#This Row],[Tax_Pct]]/100</f>
        <v>14.78952</v>
      </c>
      <c r="Y2480" s="6">
        <f>tbl_Raw_Data[[#This Row],[Net_Amount_Before_Tax]]+tbl_Raw_Data[[#This Row],[Tax_Amount]]</f>
        <v>138.03551999999999</v>
      </c>
      <c r="Z2480" s="6">
        <f t="shared" si="194"/>
        <v>2</v>
      </c>
    </row>
    <row r="2481" spans="1:26" x14ac:dyDescent="0.3">
      <c r="A2481" s="23" t="s">
        <v>4007</v>
      </c>
      <c r="B2481" s="34">
        <v>45300</v>
      </c>
      <c r="C2481" s="23" t="s">
        <v>1094</v>
      </c>
      <c r="D2481" s="23" t="s">
        <v>142</v>
      </c>
      <c r="E2481" s="23" t="s">
        <v>81</v>
      </c>
      <c r="F2481" s="23">
        <v>380058</v>
      </c>
      <c r="G2481" s="23" t="s">
        <v>256</v>
      </c>
      <c r="H2481" s="23" t="s">
        <v>257</v>
      </c>
      <c r="I2481" s="23" t="s">
        <v>22</v>
      </c>
      <c r="J2481" s="23" t="s">
        <v>258</v>
      </c>
      <c r="K2481" s="23" t="s">
        <v>57</v>
      </c>
      <c r="L2481" s="23">
        <v>3</v>
      </c>
      <c r="M2481" s="23">
        <v>66.95</v>
      </c>
      <c r="N2481" s="23">
        <v>10</v>
      </c>
      <c r="O2481" s="23">
        <v>5</v>
      </c>
      <c r="P2481" s="23" t="s">
        <v>33</v>
      </c>
      <c r="Q2481" s="23" t="s">
        <v>90</v>
      </c>
      <c r="R2481" s="23">
        <f t="shared" si="190"/>
        <v>1</v>
      </c>
      <c r="S2481" s="23" t="str">
        <f t="shared" si="191"/>
        <v>ORD102478_20240109_CUST02617_MED025</v>
      </c>
      <c r="T2481" s="23">
        <f t="shared" si="192"/>
        <v>1</v>
      </c>
      <c r="U2481" s="6">
        <f t="shared" si="193"/>
        <v>200.85000000000002</v>
      </c>
      <c r="V2481" s="6">
        <f>tbl_Raw_Data[[#This Row],[Discount_Pct]]*tbl_Raw_Data[[#This Row],[Gross_Amount]]/100</f>
        <v>20.085000000000001</v>
      </c>
      <c r="W2481" s="6">
        <f>tbl_Raw_Data[[#This Row],[Gross_Amount]]-tbl_Raw_Data[[#This Row],[Discount_Amount]]</f>
        <v>180.76500000000001</v>
      </c>
      <c r="X2481" s="6">
        <f>tbl_Raw_Data[[#This Row],[Net_Amount_Before_Tax]]*tbl_Raw_Data[[#This Row],[Tax_Pct]]/100</f>
        <v>9.0382499999999997</v>
      </c>
      <c r="Y2481" s="6">
        <f>tbl_Raw_Data[[#This Row],[Net_Amount_Before_Tax]]+tbl_Raw_Data[[#This Row],[Tax_Amount]]</f>
        <v>189.80325000000002</v>
      </c>
      <c r="Z2481" s="6">
        <f t="shared" si="194"/>
        <v>1</v>
      </c>
    </row>
    <row r="2482" spans="1:26" x14ac:dyDescent="0.3">
      <c r="A2482" s="23" t="s">
        <v>4010</v>
      </c>
      <c r="B2482" s="34">
        <v>45410</v>
      </c>
      <c r="C2482" s="23" t="s">
        <v>4011</v>
      </c>
      <c r="D2482" s="23" t="s">
        <v>80</v>
      </c>
      <c r="E2482" s="23" t="s">
        <v>81</v>
      </c>
      <c r="F2482" s="23">
        <v>395010</v>
      </c>
      <c r="G2482" s="23" t="s">
        <v>256</v>
      </c>
      <c r="H2482" s="23" t="s">
        <v>257</v>
      </c>
      <c r="I2482" s="23" t="s">
        <v>22</v>
      </c>
      <c r="J2482" s="23" t="s">
        <v>258</v>
      </c>
      <c r="K2482" s="23" t="s">
        <v>57</v>
      </c>
      <c r="L2482" s="23">
        <v>2</v>
      </c>
      <c r="M2482" s="23">
        <v>59.66</v>
      </c>
      <c r="N2482" s="23">
        <v>0</v>
      </c>
      <c r="O2482" s="23">
        <v>18</v>
      </c>
      <c r="P2482" s="23" t="s">
        <v>58</v>
      </c>
      <c r="Q2482" s="23" t="s">
        <v>26</v>
      </c>
      <c r="R2482" s="23">
        <f t="shared" si="190"/>
        <v>1</v>
      </c>
      <c r="S2482" s="23" t="str">
        <f t="shared" si="191"/>
        <v>ORD102481_20240428_CUST00496_MED025</v>
      </c>
      <c r="T2482" s="23">
        <f t="shared" si="192"/>
        <v>1</v>
      </c>
      <c r="U2482" s="6">
        <f t="shared" si="193"/>
        <v>119.32</v>
      </c>
      <c r="V2482" s="6">
        <f>tbl_Raw_Data[[#This Row],[Discount_Pct]]*tbl_Raw_Data[[#This Row],[Gross_Amount]]/100</f>
        <v>0</v>
      </c>
      <c r="W2482" s="6">
        <f>tbl_Raw_Data[[#This Row],[Gross_Amount]]-tbl_Raw_Data[[#This Row],[Discount_Amount]]</f>
        <v>119.32</v>
      </c>
      <c r="X2482" s="6">
        <f>tbl_Raw_Data[[#This Row],[Net_Amount_Before_Tax]]*tbl_Raw_Data[[#This Row],[Tax_Pct]]/100</f>
        <v>21.477599999999999</v>
      </c>
      <c r="Y2482" s="6">
        <f>tbl_Raw_Data[[#This Row],[Net_Amount_Before_Tax]]+tbl_Raw_Data[[#This Row],[Tax_Amount]]</f>
        <v>140.79759999999999</v>
      </c>
      <c r="Z2482" s="6">
        <f t="shared" si="194"/>
        <v>1</v>
      </c>
    </row>
    <row r="2483" spans="1:26" x14ac:dyDescent="0.3">
      <c r="A2483" s="23" t="s">
        <v>4012</v>
      </c>
      <c r="B2483" s="34">
        <v>45909</v>
      </c>
      <c r="C2483" s="23" t="s">
        <v>4013</v>
      </c>
      <c r="D2483" s="23" t="s">
        <v>19</v>
      </c>
      <c r="E2483" s="23" t="s">
        <v>19</v>
      </c>
      <c r="F2483" s="23">
        <v>110029</v>
      </c>
      <c r="G2483" s="23" t="s">
        <v>224</v>
      </c>
      <c r="H2483" s="23" t="s">
        <v>225</v>
      </c>
      <c r="I2483" s="23" t="s">
        <v>147</v>
      </c>
      <c r="J2483" s="23" t="s">
        <v>23</v>
      </c>
      <c r="K2483" s="23" t="s">
        <v>24</v>
      </c>
      <c r="L2483" s="23">
        <v>4</v>
      </c>
      <c r="M2483" s="23">
        <v>44.14</v>
      </c>
      <c r="N2483" s="23">
        <v>0</v>
      </c>
      <c r="O2483" s="23">
        <v>5</v>
      </c>
      <c r="P2483" s="23" t="s">
        <v>43</v>
      </c>
      <c r="Q2483" s="23" t="s">
        <v>34</v>
      </c>
      <c r="R2483" s="23">
        <f t="shared" si="190"/>
        <v>1</v>
      </c>
      <c r="S2483" s="23" t="str">
        <f t="shared" si="191"/>
        <v>ORD102482_20250909_CUST00252_MED015</v>
      </c>
      <c r="T2483" s="23">
        <f t="shared" si="192"/>
        <v>1</v>
      </c>
      <c r="U2483" s="6">
        <f t="shared" si="193"/>
        <v>176.56</v>
      </c>
      <c r="V2483" s="6">
        <f>tbl_Raw_Data[[#This Row],[Discount_Pct]]*tbl_Raw_Data[[#This Row],[Gross_Amount]]/100</f>
        <v>0</v>
      </c>
      <c r="W2483" s="6">
        <f>tbl_Raw_Data[[#This Row],[Gross_Amount]]-tbl_Raw_Data[[#This Row],[Discount_Amount]]</f>
        <v>176.56</v>
      </c>
      <c r="X2483" s="6">
        <f>tbl_Raw_Data[[#This Row],[Net_Amount_Before_Tax]]*tbl_Raw_Data[[#This Row],[Tax_Pct]]/100</f>
        <v>8.8279999999999994</v>
      </c>
      <c r="Y2483" s="6">
        <f>tbl_Raw_Data[[#This Row],[Net_Amount_Before_Tax]]+tbl_Raw_Data[[#This Row],[Tax_Amount]]</f>
        <v>185.38800000000001</v>
      </c>
      <c r="Z2483" s="6">
        <f t="shared" si="194"/>
        <v>2</v>
      </c>
    </row>
    <row r="2484" spans="1:26" x14ac:dyDescent="0.3">
      <c r="A2484" s="23" t="s">
        <v>4014</v>
      </c>
      <c r="B2484" s="34">
        <v>45589</v>
      </c>
      <c r="C2484" s="23" t="s">
        <v>2923</v>
      </c>
      <c r="D2484" s="23" t="s">
        <v>28</v>
      </c>
      <c r="E2484" s="23" t="s">
        <v>29</v>
      </c>
      <c r="F2484" s="23">
        <v>500084</v>
      </c>
      <c r="G2484" s="23" t="s">
        <v>102</v>
      </c>
      <c r="H2484" s="23" t="s">
        <v>103</v>
      </c>
      <c r="I2484" s="23" t="s">
        <v>104</v>
      </c>
      <c r="J2484" s="23" t="s">
        <v>64</v>
      </c>
      <c r="K2484" s="23" t="s">
        <v>57</v>
      </c>
      <c r="L2484" s="23">
        <v>2</v>
      </c>
      <c r="M2484" s="23">
        <v>87.61</v>
      </c>
      <c r="N2484" s="23">
        <v>10</v>
      </c>
      <c r="O2484" s="23">
        <v>12</v>
      </c>
      <c r="P2484" s="23" t="s">
        <v>33</v>
      </c>
      <c r="Q2484" s="23" t="s">
        <v>34</v>
      </c>
      <c r="R2484" s="23">
        <f t="shared" si="190"/>
        <v>1</v>
      </c>
      <c r="S2484" s="23" t="str">
        <f t="shared" si="191"/>
        <v>ORD102483_20241024_CUST02003_MED029</v>
      </c>
      <c r="T2484" s="23">
        <f t="shared" si="192"/>
        <v>1</v>
      </c>
      <c r="U2484" s="6">
        <f t="shared" si="193"/>
        <v>175.22</v>
      </c>
      <c r="V2484" s="6">
        <f>tbl_Raw_Data[[#This Row],[Discount_Pct]]*tbl_Raw_Data[[#This Row],[Gross_Amount]]/100</f>
        <v>17.522000000000002</v>
      </c>
      <c r="W2484" s="6">
        <f>tbl_Raw_Data[[#This Row],[Gross_Amount]]-tbl_Raw_Data[[#This Row],[Discount_Amount]]</f>
        <v>157.69800000000001</v>
      </c>
      <c r="X2484" s="6">
        <f>tbl_Raw_Data[[#This Row],[Net_Amount_Before_Tax]]*tbl_Raw_Data[[#This Row],[Tax_Pct]]/100</f>
        <v>18.923760000000001</v>
      </c>
      <c r="Y2484" s="6">
        <f>tbl_Raw_Data[[#This Row],[Net_Amount_Before_Tax]]+tbl_Raw_Data[[#This Row],[Tax_Amount]]</f>
        <v>176.62175999999999</v>
      </c>
      <c r="Z2484" s="6">
        <f t="shared" si="194"/>
        <v>2</v>
      </c>
    </row>
    <row r="2485" spans="1:26" x14ac:dyDescent="0.3">
      <c r="A2485" s="23" t="s">
        <v>4015</v>
      </c>
      <c r="B2485" s="34">
        <v>46020</v>
      </c>
      <c r="C2485" s="23" t="s">
        <v>3458</v>
      </c>
      <c r="D2485" s="23" t="s">
        <v>80</v>
      </c>
      <c r="E2485" s="23" t="s">
        <v>81</v>
      </c>
      <c r="F2485" s="23">
        <v>395007</v>
      </c>
      <c r="G2485" s="23" t="s">
        <v>61</v>
      </c>
      <c r="H2485" s="23" t="s">
        <v>62</v>
      </c>
      <c r="I2485" s="23" t="s">
        <v>63</v>
      </c>
      <c r="J2485" s="23" t="s">
        <v>64</v>
      </c>
      <c r="K2485" s="23" t="s">
        <v>57</v>
      </c>
      <c r="L2485" s="23">
        <v>2</v>
      </c>
      <c r="M2485" s="23">
        <v>114.1</v>
      </c>
      <c r="N2485" s="23">
        <v>5</v>
      </c>
      <c r="O2485" s="23">
        <v>12</v>
      </c>
      <c r="P2485" s="23" t="s">
        <v>58</v>
      </c>
      <c r="Q2485" s="23" t="s">
        <v>26</v>
      </c>
      <c r="R2485" s="23">
        <f t="shared" si="190"/>
        <v>1</v>
      </c>
      <c r="S2485" s="23" t="str">
        <f t="shared" si="191"/>
        <v>ORD102484_20251229_CUST01750_MED004</v>
      </c>
      <c r="T2485" s="23">
        <f t="shared" si="192"/>
        <v>1</v>
      </c>
      <c r="U2485" s="6">
        <f t="shared" si="193"/>
        <v>228.2</v>
      </c>
      <c r="V2485" s="6">
        <f>tbl_Raw_Data[[#This Row],[Discount_Pct]]*tbl_Raw_Data[[#This Row],[Gross_Amount]]/100</f>
        <v>11.41</v>
      </c>
      <c r="W2485" s="6">
        <f>tbl_Raw_Data[[#This Row],[Gross_Amount]]-tbl_Raw_Data[[#This Row],[Discount_Amount]]</f>
        <v>216.79</v>
      </c>
      <c r="X2485" s="6">
        <f>tbl_Raw_Data[[#This Row],[Net_Amount_Before_Tax]]*tbl_Raw_Data[[#This Row],[Tax_Pct]]/100</f>
        <v>26.014800000000001</v>
      </c>
      <c r="Y2485" s="6">
        <f>tbl_Raw_Data[[#This Row],[Net_Amount_Before_Tax]]+tbl_Raw_Data[[#This Row],[Tax_Amount]]</f>
        <v>242.8048</v>
      </c>
      <c r="Z2485" s="6">
        <f t="shared" si="194"/>
        <v>0</v>
      </c>
    </row>
    <row r="2486" spans="1:26" x14ac:dyDescent="0.3">
      <c r="A2486" s="23" t="s">
        <v>4016</v>
      </c>
      <c r="B2486" s="34">
        <v>45700</v>
      </c>
      <c r="C2486" s="23" t="s">
        <v>4017</v>
      </c>
      <c r="D2486" s="23" t="s">
        <v>183</v>
      </c>
      <c r="E2486" s="23" t="s">
        <v>184</v>
      </c>
      <c r="F2486" s="23">
        <v>122016</v>
      </c>
      <c r="G2486" s="23" t="s">
        <v>224</v>
      </c>
      <c r="H2486" s="23" t="s">
        <v>225</v>
      </c>
      <c r="I2486" s="23" t="s">
        <v>147</v>
      </c>
      <c r="J2486" s="23" t="s">
        <v>23</v>
      </c>
      <c r="K2486" s="23" t="s">
        <v>24</v>
      </c>
      <c r="L2486" s="23">
        <v>1</v>
      </c>
      <c r="M2486" s="23">
        <v>42.77</v>
      </c>
      <c r="N2486" s="23">
        <v>10</v>
      </c>
      <c r="O2486" s="23">
        <v>18</v>
      </c>
      <c r="P2486" s="23" t="s">
        <v>89</v>
      </c>
      <c r="Q2486" s="23" t="s">
        <v>34</v>
      </c>
      <c r="R2486" s="23">
        <f t="shared" si="190"/>
        <v>1</v>
      </c>
      <c r="S2486" s="23" t="str">
        <f t="shared" si="191"/>
        <v>ORD102485_20250212_CUST01650_MED015</v>
      </c>
      <c r="T2486" s="23">
        <f t="shared" si="192"/>
        <v>1</v>
      </c>
      <c r="U2486" s="6">
        <f t="shared" si="193"/>
        <v>42.77</v>
      </c>
      <c r="V2486" s="6">
        <f>tbl_Raw_Data[[#This Row],[Discount_Pct]]*tbl_Raw_Data[[#This Row],[Gross_Amount]]/100</f>
        <v>4.2770000000000001</v>
      </c>
      <c r="W2486" s="6">
        <f>tbl_Raw_Data[[#This Row],[Gross_Amount]]-tbl_Raw_Data[[#This Row],[Discount_Amount]]</f>
        <v>38.493000000000002</v>
      </c>
      <c r="X2486" s="6">
        <f>tbl_Raw_Data[[#This Row],[Net_Amount_Before_Tax]]*tbl_Raw_Data[[#This Row],[Tax_Pct]]/100</f>
        <v>6.9287400000000003</v>
      </c>
      <c r="Y2486" s="6">
        <f>tbl_Raw_Data[[#This Row],[Net_Amount_Before_Tax]]+tbl_Raw_Data[[#This Row],[Tax_Amount]]</f>
        <v>45.42174</v>
      </c>
      <c r="Z2486" s="6">
        <f t="shared" si="194"/>
        <v>3</v>
      </c>
    </row>
    <row r="2487" spans="1:26" x14ac:dyDescent="0.3">
      <c r="A2487" s="23" t="s">
        <v>4018</v>
      </c>
      <c r="B2487" s="34">
        <v>45564</v>
      </c>
      <c r="C2487" s="23" t="s">
        <v>2390</v>
      </c>
      <c r="D2487" s="23" t="s">
        <v>19</v>
      </c>
      <c r="E2487" s="23" t="s">
        <v>19</v>
      </c>
      <c r="F2487" s="23">
        <v>110024</v>
      </c>
      <c r="G2487" s="23" t="s">
        <v>53</v>
      </c>
      <c r="H2487" s="23" t="s">
        <v>54</v>
      </c>
      <c r="I2487" s="23" t="s">
        <v>55</v>
      </c>
      <c r="J2487" s="23" t="s">
        <v>56</v>
      </c>
      <c r="K2487" s="23" t="s">
        <v>57</v>
      </c>
      <c r="L2487" s="23">
        <v>2</v>
      </c>
      <c r="M2487" s="23">
        <v>50.66</v>
      </c>
      <c r="N2487" s="23">
        <v>15</v>
      </c>
      <c r="O2487" s="23">
        <v>5</v>
      </c>
      <c r="P2487" s="23" t="s">
        <v>58</v>
      </c>
      <c r="Q2487" s="23" t="s">
        <v>26</v>
      </c>
      <c r="R2487" s="23">
        <f t="shared" si="190"/>
        <v>1</v>
      </c>
      <c r="S2487" s="23" t="str">
        <f t="shared" si="191"/>
        <v>ORD102486_20240929_CUST00066_MED020</v>
      </c>
      <c r="T2487" s="23">
        <f t="shared" si="192"/>
        <v>1</v>
      </c>
      <c r="U2487" s="6">
        <f t="shared" si="193"/>
        <v>101.32</v>
      </c>
      <c r="V2487" s="6">
        <f>tbl_Raw_Data[[#This Row],[Discount_Pct]]*tbl_Raw_Data[[#This Row],[Gross_Amount]]/100</f>
        <v>15.198</v>
      </c>
      <c r="W2487" s="6">
        <f>tbl_Raw_Data[[#This Row],[Gross_Amount]]-tbl_Raw_Data[[#This Row],[Discount_Amount]]</f>
        <v>86.121999999999986</v>
      </c>
      <c r="X2487" s="6">
        <f>tbl_Raw_Data[[#This Row],[Net_Amount_Before_Tax]]*tbl_Raw_Data[[#This Row],[Tax_Pct]]/100</f>
        <v>4.3060999999999989</v>
      </c>
      <c r="Y2487" s="6">
        <f>tbl_Raw_Data[[#This Row],[Net_Amount_Before_Tax]]+tbl_Raw_Data[[#This Row],[Tax_Amount]]</f>
        <v>90.428099999999986</v>
      </c>
      <c r="Z2487" s="6">
        <f t="shared" si="194"/>
        <v>1</v>
      </c>
    </row>
    <row r="2488" spans="1:26" x14ac:dyDescent="0.3">
      <c r="A2488" s="23" t="s">
        <v>4019</v>
      </c>
      <c r="B2488" s="34">
        <v>45665</v>
      </c>
      <c r="C2488" s="23" t="s">
        <v>2252</v>
      </c>
      <c r="D2488" s="23" t="s">
        <v>183</v>
      </c>
      <c r="E2488" s="23" t="s">
        <v>184</v>
      </c>
      <c r="F2488" s="23">
        <v>122018</v>
      </c>
      <c r="G2488" s="23" t="s">
        <v>224</v>
      </c>
      <c r="H2488" s="23" t="s">
        <v>225</v>
      </c>
      <c r="I2488" s="23" t="s">
        <v>147</v>
      </c>
      <c r="J2488" s="23" t="s">
        <v>23</v>
      </c>
      <c r="K2488" s="23" t="s">
        <v>24</v>
      </c>
      <c r="L2488" s="23">
        <v>2</v>
      </c>
      <c r="M2488" s="23">
        <v>54.65</v>
      </c>
      <c r="N2488" s="23">
        <v>0</v>
      </c>
      <c r="O2488" s="23">
        <v>5</v>
      </c>
      <c r="P2488" s="23" t="s">
        <v>25</v>
      </c>
      <c r="Q2488" s="23" t="s">
        <v>34</v>
      </c>
      <c r="R2488" s="23">
        <f t="shared" si="190"/>
        <v>1</v>
      </c>
      <c r="S2488" s="23" t="str">
        <f t="shared" si="191"/>
        <v>ORD102487_20250108_CUST00804_MED015</v>
      </c>
      <c r="T2488" s="23">
        <f t="shared" si="192"/>
        <v>1</v>
      </c>
      <c r="U2488" s="6">
        <f t="shared" si="193"/>
        <v>109.3</v>
      </c>
      <c r="V2488" s="6">
        <f>tbl_Raw_Data[[#This Row],[Discount_Pct]]*tbl_Raw_Data[[#This Row],[Gross_Amount]]/100</f>
        <v>0</v>
      </c>
      <c r="W2488" s="6">
        <f>tbl_Raw_Data[[#This Row],[Gross_Amount]]-tbl_Raw_Data[[#This Row],[Discount_Amount]]</f>
        <v>109.3</v>
      </c>
      <c r="X2488" s="6">
        <f>tbl_Raw_Data[[#This Row],[Net_Amount_Before_Tax]]*tbl_Raw_Data[[#This Row],[Tax_Pct]]/100</f>
        <v>5.4649999999999999</v>
      </c>
      <c r="Y2488" s="6">
        <f>tbl_Raw_Data[[#This Row],[Net_Amount_Before_Tax]]+tbl_Raw_Data[[#This Row],[Tax_Amount]]</f>
        <v>114.765</v>
      </c>
      <c r="Z2488" s="6">
        <f t="shared" si="194"/>
        <v>5</v>
      </c>
    </row>
    <row r="2489" spans="1:26" x14ac:dyDescent="0.3">
      <c r="A2489" s="23" t="s">
        <v>4020</v>
      </c>
      <c r="B2489" s="34">
        <v>45930</v>
      </c>
      <c r="C2489" s="23" t="s">
        <v>4021</v>
      </c>
      <c r="D2489" s="23" t="s">
        <v>19</v>
      </c>
      <c r="E2489" s="23" t="s">
        <v>19</v>
      </c>
      <c r="F2489" s="23">
        <v>110044</v>
      </c>
      <c r="G2489" s="23" t="s">
        <v>224</v>
      </c>
      <c r="H2489" s="23" t="s">
        <v>225</v>
      </c>
      <c r="I2489" s="23" t="s">
        <v>147</v>
      </c>
      <c r="J2489" s="23" t="s">
        <v>23</v>
      </c>
      <c r="K2489" s="23" t="s">
        <v>24</v>
      </c>
      <c r="L2489" s="23">
        <v>1</v>
      </c>
      <c r="M2489" s="23">
        <v>51.22</v>
      </c>
      <c r="N2489" s="23">
        <v>5</v>
      </c>
      <c r="O2489" s="23">
        <v>5</v>
      </c>
      <c r="P2489" s="23" t="s">
        <v>25</v>
      </c>
      <c r="Q2489" s="23" t="s">
        <v>34</v>
      </c>
      <c r="R2489" s="23">
        <f t="shared" si="190"/>
        <v>1</v>
      </c>
      <c r="S2489" s="23" t="str">
        <f t="shared" si="191"/>
        <v>ORD102488_20250930_CUST02882_MED015</v>
      </c>
      <c r="T2489" s="23">
        <f t="shared" si="192"/>
        <v>1</v>
      </c>
      <c r="U2489" s="6">
        <f t="shared" si="193"/>
        <v>51.22</v>
      </c>
      <c r="V2489" s="6">
        <f>tbl_Raw_Data[[#This Row],[Discount_Pct]]*tbl_Raw_Data[[#This Row],[Gross_Amount]]/100</f>
        <v>2.5610000000000004</v>
      </c>
      <c r="W2489" s="6">
        <f>tbl_Raw_Data[[#This Row],[Gross_Amount]]-tbl_Raw_Data[[#This Row],[Discount_Amount]]</f>
        <v>48.658999999999999</v>
      </c>
      <c r="X2489" s="6">
        <f>tbl_Raw_Data[[#This Row],[Net_Amount_Before_Tax]]*tbl_Raw_Data[[#This Row],[Tax_Pct]]/100</f>
        <v>2.4329499999999999</v>
      </c>
      <c r="Y2489" s="6">
        <f>tbl_Raw_Data[[#This Row],[Net_Amount_Before_Tax]]+tbl_Raw_Data[[#This Row],[Tax_Amount]]</f>
        <v>51.091949999999997</v>
      </c>
      <c r="Z2489" s="6">
        <f t="shared" si="194"/>
        <v>1</v>
      </c>
    </row>
    <row r="2490" spans="1:26" x14ac:dyDescent="0.3">
      <c r="A2490" s="23" t="s">
        <v>4022</v>
      </c>
      <c r="B2490" s="34">
        <v>45947</v>
      </c>
      <c r="C2490" s="23" t="s">
        <v>2095</v>
      </c>
      <c r="D2490" s="23" t="s">
        <v>159</v>
      </c>
      <c r="E2490" s="23" t="s">
        <v>47</v>
      </c>
      <c r="F2490" s="23">
        <v>400001</v>
      </c>
      <c r="G2490" s="23" t="s">
        <v>68</v>
      </c>
      <c r="H2490" s="23" t="s">
        <v>69</v>
      </c>
      <c r="I2490" s="23" t="s">
        <v>55</v>
      </c>
      <c r="J2490" s="23" t="s">
        <v>56</v>
      </c>
      <c r="K2490" s="23" t="s">
        <v>24</v>
      </c>
      <c r="L2490" s="23">
        <v>4</v>
      </c>
      <c r="M2490" s="23">
        <v>27.13</v>
      </c>
      <c r="N2490" s="23">
        <v>10</v>
      </c>
      <c r="O2490" s="23">
        <v>5</v>
      </c>
      <c r="P2490" s="23" t="s">
        <v>25</v>
      </c>
      <c r="Q2490" s="23" t="s">
        <v>26</v>
      </c>
      <c r="R2490" s="23">
        <f t="shared" si="190"/>
        <v>1</v>
      </c>
      <c r="S2490" s="23" t="str">
        <f t="shared" si="191"/>
        <v>ORD102489_20251017_CUST02404_MED003</v>
      </c>
      <c r="T2490" s="23">
        <f t="shared" si="192"/>
        <v>1</v>
      </c>
      <c r="U2490" s="6">
        <f t="shared" si="193"/>
        <v>108.52</v>
      </c>
      <c r="V2490" s="6">
        <f>tbl_Raw_Data[[#This Row],[Discount_Pct]]*tbl_Raw_Data[[#This Row],[Gross_Amount]]/100</f>
        <v>10.852</v>
      </c>
      <c r="W2490" s="6">
        <f>tbl_Raw_Data[[#This Row],[Gross_Amount]]-tbl_Raw_Data[[#This Row],[Discount_Amount]]</f>
        <v>97.667999999999992</v>
      </c>
      <c r="X2490" s="6">
        <f>tbl_Raw_Data[[#This Row],[Net_Amount_Before_Tax]]*tbl_Raw_Data[[#This Row],[Tax_Pct]]/100</f>
        <v>4.8834</v>
      </c>
      <c r="Y2490" s="6">
        <f>tbl_Raw_Data[[#This Row],[Net_Amount_Before_Tax]]+tbl_Raw_Data[[#This Row],[Tax_Amount]]</f>
        <v>102.55139999999999</v>
      </c>
      <c r="Z2490" s="6">
        <f t="shared" si="194"/>
        <v>2</v>
      </c>
    </row>
    <row r="2491" spans="1:26" x14ac:dyDescent="0.3">
      <c r="A2491" s="23" t="s">
        <v>4023</v>
      </c>
      <c r="B2491" s="34">
        <v>45447</v>
      </c>
      <c r="C2491" s="23" t="s">
        <v>3109</v>
      </c>
      <c r="D2491" s="23" t="s">
        <v>19</v>
      </c>
      <c r="E2491" s="23" t="s">
        <v>19</v>
      </c>
      <c r="F2491" s="23">
        <v>110024</v>
      </c>
      <c r="G2491" s="23" t="s">
        <v>39</v>
      </c>
      <c r="H2491" s="23" t="s">
        <v>40</v>
      </c>
      <c r="I2491" s="23" t="s">
        <v>41</v>
      </c>
      <c r="J2491" s="23" t="s">
        <v>42</v>
      </c>
      <c r="K2491" s="23" t="s">
        <v>24</v>
      </c>
      <c r="L2491" s="23">
        <v>2</v>
      </c>
      <c r="M2491" s="23">
        <v>27.49</v>
      </c>
      <c r="N2491" s="23">
        <v>5</v>
      </c>
      <c r="O2491" s="23">
        <v>12</v>
      </c>
      <c r="P2491" s="23" t="s">
        <v>58</v>
      </c>
      <c r="Q2491" s="23" t="s">
        <v>34</v>
      </c>
      <c r="R2491" s="23">
        <f t="shared" si="190"/>
        <v>1</v>
      </c>
      <c r="S2491" s="23" t="str">
        <f t="shared" si="191"/>
        <v>ORD102490_20240604_CUST01717_MED001</v>
      </c>
      <c r="T2491" s="23">
        <f t="shared" si="192"/>
        <v>1</v>
      </c>
      <c r="U2491" s="6">
        <f t="shared" si="193"/>
        <v>54.98</v>
      </c>
      <c r="V2491" s="6">
        <f>tbl_Raw_Data[[#This Row],[Discount_Pct]]*tbl_Raw_Data[[#This Row],[Gross_Amount]]/100</f>
        <v>2.7489999999999997</v>
      </c>
      <c r="W2491" s="6">
        <f>tbl_Raw_Data[[#This Row],[Gross_Amount]]-tbl_Raw_Data[[#This Row],[Discount_Amount]]</f>
        <v>52.230999999999995</v>
      </c>
      <c r="X2491" s="6">
        <f>tbl_Raw_Data[[#This Row],[Net_Amount_Before_Tax]]*tbl_Raw_Data[[#This Row],[Tax_Pct]]/100</f>
        <v>6.2677199999999997</v>
      </c>
      <c r="Y2491" s="6">
        <f>tbl_Raw_Data[[#This Row],[Net_Amount_Before_Tax]]+tbl_Raw_Data[[#This Row],[Tax_Amount]]</f>
        <v>58.498719999999992</v>
      </c>
      <c r="Z2491" s="6">
        <f t="shared" si="194"/>
        <v>1</v>
      </c>
    </row>
    <row r="2492" spans="1:26" x14ac:dyDescent="0.3">
      <c r="A2492" s="23" t="s">
        <v>4024</v>
      </c>
      <c r="B2492" s="34">
        <v>45636</v>
      </c>
      <c r="C2492" s="23" t="s">
        <v>4025</v>
      </c>
      <c r="D2492" s="23" t="s">
        <v>142</v>
      </c>
      <c r="E2492" s="23" t="s">
        <v>81</v>
      </c>
      <c r="F2492" s="23">
        <v>380061</v>
      </c>
      <c r="G2492" s="23" t="s">
        <v>48</v>
      </c>
      <c r="H2492" s="23" t="s">
        <v>49</v>
      </c>
      <c r="I2492" s="23" t="s">
        <v>50</v>
      </c>
      <c r="J2492" s="23" t="s">
        <v>23</v>
      </c>
      <c r="K2492" s="23" t="s">
        <v>24</v>
      </c>
      <c r="L2492" s="23">
        <v>2</v>
      </c>
      <c r="M2492" s="23">
        <v>122.16</v>
      </c>
      <c r="N2492" s="23">
        <v>0</v>
      </c>
      <c r="O2492" s="23">
        <v>5</v>
      </c>
      <c r="P2492" s="23" t="s">
        <v>89</v>
      </c>
      <c r="Q2492" s="23" t="s">
        <v>34</v>
      </c>
      <c r="R2492" s="23">
        <f t="shared" si="190"/>
        <v>1</v>
      </c>
      <c r="S2492" s="23" t="str">
        <f t="shared" si="191"/>
        <v>ORD102491_20241210_CUST02449_MED028</v>
      </c>
      <c r="T2492" s="23">
        <f t="shared" si="192"/>
        <v>1</v>
      </c>
      <c r="U2492" s="6">
        <f t="shared" si="193"/>
        <v>244.32</v>
      </c>
      <c r="V2492" s="6">
        <f>tbl_Raw_Data[[#This Row],[Discount_Pct]]*tbl_Raw_Data[[#This Row],[Gross_Amount]]/100</f>
        <v>0</v>
      </c>
      <c r="W2492" s="6">
        <f>tbl_Raw_Data[[#This Row],[Gross_Amount]]-tbl_Raw_Data[[#This Row],[Discount_Amount]]</f>
        <v>244.32</v>
      </c>
      <c r="X2492" s="6">
        <f>tbl_Raw_Data[[#This Row],[Net_Amount_Before_Tax]]*tbl_Raw_Data[[#This Row],[Tax_Pct]]/100</f>
        <v>12.215999999999999</v>
      </c>
      <c r="Y2492" s="6">
        <f>tbl_Raw_Data[[#This Row],[Net_Amount_Before_Tax]]+tbl_Raw_Data[[#This Row],[Tax_Amount]]</f>
        <v>256.536</v>
      </c>
      <c r="Z2492" s="6">
        <f t="shared" si="194"/>
        <v>2</v>
      </c>
    </row>
    <row r="2493" spans="1:26" x14ac:dyDescent="0.3">
      <c r="A2493" s="23" t="s">
        <v>4026</v>
      </c>
      <c r="B2493" s="34">
        <v>45383</v>
      </c>
      <c r="C2493" s="23" t="s">
        <v>1066</v>
      </c>
      <c r="D2493" s="23" t="s">
        <v>92</v>
      </c>
      <c r="E2493" s="23" t="s">
        <v>93</v>
      </c>
      <c r="F2493" s="23">
        <v>560066</v>
      </c>
      <c r="G2493" s="23" t="s">
        <v>61</v>
      </c>
      <c r="H2493" s="23" t="s">
        <v>62</v>
      </c>
      <c r="I2493" s="23" t="s">
        <v>63</v>
      </c>
      <c r="J2493" s="23" t="s">
        <v>64</v>
      </c>
      <c r="K2493" s="23" t="s">
        <v>57</v>
      </c>
      <c r="L2493" s="23">
        <v>1</v>
      </c>
      <c r="M2493" s="23">
        <v>108.77</v>
      </c>
      <c r="N2493" s="23">
        <v>5</v>
      </c>
      <c r="O2493" s="23">
        <v>5</v>
      </c>
      <c r="P2493" s="23" t="s">
        <v>43</v>
      </c>
      <c r="Q2493" s="23" t="s">
        <v>26</v>
      </c>
      <c r="R2493" s="23">
        <f t="shared" si="190"/>
        <v>1</v>
      </c>
      <c r="S2493" s="23" t="str">
        <f t="shared" si="191"/>
        <v>ORD102492_20240401_CUST02459_MED004</v>
      </c>
      <c r="T2493" s="23">
        <f t="shared" si="192"/>
        <v>1</v>
      </c>
      <c r="U2493" s="6">
        <f t="shared" si="193"/>
        <v>108.77</v>
      </c>
      <c r="V2493" s="6">
        <f>tbl_Raw_Data[[#This Row],[Discount_Pct]]*tbl_Raw_Data[[#This Row],[Gross_Amount]]/100</f>
        <v>5.4385000000000003</v>
      </c>
      <c r="W2493" s="6">
        <f>tbl_Raw_Data[[#This Row],[Gross_Amount]]-tbl_Raw_Data[[#This Row],[Discount_Amount]]</f>
        <v>103.33149999999999</v>
      </c>
      <c r="X2493" s="6">
        <f>tbl_Raw_Data[[#This Row],[Net_Amount_Before_Tax]]*tbl_Raw_Data[[#This Row],[Tax_Pct]]/100</f>
        <v>5.166574999999999</v>
      </c>
      <c r="Y2493" s="6">
        <f>tbl_Raw_Data[[#This Row],[Net_Amount_Before_Tax]]+tbl_Raw_Data[[#This Row],[Tax_Amount]]</f>
        <v>108.49807499999999</v>
      </c>
      <c r="Z2493" s="6">
        <f t="shared" si="194"/>
        <v>4</v>
      </c>
    </row>
    <row r="2494" spans="1:26" x14ac:dyDescent="0.3">
      <c r="A2494" s="23" t="s">
        <v>4027</v>
      </c>
      <c r="B2494" s="34">
        <v>45688</v>
      </c>
      <c r="C2494" s="23" t="s">
        <v>4028</v>
      </c>
      <c r="D2494" s="23" t="s">
        <v>87</v>
      </c>
      <c r="E2494" s="23" t="s">
        <v>88</v>
      </c>
      <c r="F2494" s="23">
        <v>600001</v>
      </c>
      <c r="G2494" s="23" t="s">
        <v>229</v>
      </c>
      <c r="H2494" s="23" t="s">
        <v>230</v>
      </c>
      <c r="I2494" s="23" t="s">
        <v>84</v>
      </c>
      <c r="J2494" s="23" t="s">
        <v>140</v>
      </c>
      <c r="K2494" s="23" t="s">
        <v>24</v>
      </c>
      <c r="L2494" s="23">
        <v>3</v>
      </c>
      <c r="M2494" s="23">
        <v>192.38</v>
      </c>
      <c r="N2494" s="23">
        <v>0</v>
      </c>
      <c r="O2494" s="23">
        <v>5</v>
      </c>
      <c r="P2494" s="23" t="s">
        <v>33</v>
      </c>
      <c r="Q2494" s="23" t="s">
        <v>34</v>
      </c>
      <c r="R2494" s="23">
        <f t="shared" si="190"/>
        <v>1</v>
      </c>
      <c r="S2494" s="23" t="str">
        <f t="shared" si="191"/>
        <v>ORD102493_20250131_CUST03495_MED022</v>
      </c>
      <c r="T2494" s="23">
        <f t="shared" si="192"/>
        <v>1</v>
      </c>
      <c r="U2494" s="6">
        <f t="shared" si="193"/>
        <v>577.14</v>
      </c>
      <c r="V2494" s="6">
        <f>tbl_Raw_Data[[#This Row],[Discount_Pct]]*tbl_Raw_Data[[#This Row],[Gross_Amount]]/100</f>
        <v>0</v>
      </c>
      <c r="W2494" s="6">
        <f>tbl_Raw_Data[[#This Row],[Gross_Amount]]-tbl_Raw_Data[[#This Row],[Discount_Amount]]</f>
        <v>577.14</v>
      </c>
      <c r="X2494" s="6">
        <f>tbl_Raw_Data[[#This Row],[Net_Amount_Before_Tax]]*tbl_Raw_Data[[#This Row],[Tax_Pct]]/100</f>
        <v>28.856999999999999</v>
      </c>
      <c r="Y2494" s="6">
        <f>tbl_Raw_Data[[#This Row],[Net_Amount_Before_Tax]]+tbl_Raw_Data[[#This Row],[Tax_Amount]]</f>
        <v>605.99699999999996</v>
      </c>
      <c r="Z2494" s="6">
        <f t="shared" si="194"/>
        <v>2</v>
      </c>
    </row>
    <row r="2495" spans="1:26" x14ac:dyDescent="0.3">
      <c r="A2495" s="23" t="s">
        <v>4029</v>
      </c>
      <c r="B2495" s="34">
        <v>45709</v>
      </c>
      <c r="C2495" s="23" t="s">
        <v>1351</v>
      </c>
      <c r="D2495" s="23" t="s">
        <v>46</v>
      </c>
      <c r="E2495" s="23" t="s">
        <v>47</v>
      </c>
      <c r="F2495" s="23">
        <v>411038</v>
      </c>
      <c r="G2495" s="23" t="s">
        <v>107</v>
      </c>
      <c r="H2495" s="23" t="s">
        <v>108</v>
      </c>
      <c r="I2495" s="23" t="s">
        <v>63</v>
      </c>
      <c r="J2495" s="23" t="s">
        <v>42</v>
      </c>
      <c r="K2495" s="23" t="s">
        <v>57</v>
      </c>
      <c r="L2495" s="23">
        <v>3</v>
      </c>
      <c r="M2495" s="23">
        <v>87.24</v>
      </c>
      <c r="N2495" s="23">
        <v>5</v>
      </c>
      <c r="O2495" s="23">
        <v>5</v>
      </c>
      <c r="P2495" s="23" t="s">
        <v>89</v>
      </c>
      <c r="Q2495" s="23" t="s">
        <v>34</v>
      </c>
      <c r="R2495" s="23">
        <f t="shared" si="190"/>
        <v>1</v>
      </c>
      <c r="S2495" s="23" t="str">
        <f t="shared" si="191"/>
        <v>ORD102494_20250221_CUST01734_MED005</v>
      </c>
      <c r="T2495" s="23">
        <f t="shared" si="192"/>
        <v>1</v>
      </c>
      <c r="U2495" s="6">
        <f t="shared" si="193"/>
        <v>261.71999999999997</v>
      </c>
      <c r="V2495" s="6">
        <f>tbl_Raw_Data[[#This Row],[Discount_Pct]]*tbl_Raw_Data[[#This Row],[Gross_Amount]]/100</f>
        <v>13.085999999999999</v>
      </c>
      <c r="W2495" s="6">
        <f>tbl_Raw_Data[[#This Row],[Gross_Amount]]-tbl_Raw_Data[[#This Row],[Discount_Amount]]</f>
        <v>248.63399999999996</v>
      </c>
      <c r="X2495" s="6">
        <f>tbl_Raw_Data[[#This Row],[Net_Amount_Before_Tax]]*tbl_Raw_Data[[#This Row],[Tax_Pct]]/100</f>
        <v>12.431699999999999</v>
      </c>
      <c r="Y2495" s="6">
        <f>tbl_Raw_Data[[#This Row],[Net_Amount_Before_Tax]]+tbl_Raw_Data[[#This Row],[Tax_Amount]]</f>
        <v>261.06569999999994</v>
      </c>
      <c r="Z2495" s="6">
        <f t="shared" si="194"/>
        <v>2</v>
      </c>
    </row>
    <row r="2496" spans="1:26" x14ac:dyDescent="0.3">
      <c r="A2496" s="23" t="s">
        <v>4030</v>
      </c>
      <c r="B2496" s="34">
        <v>45802</v>
      </c>
      <c r="C2496" s="23" t="s">
        <v>4031</v>
      </c>
      <c r="D2496" s="23" t="s">
        <v>92</v>
      </c>
      <c r="E2496" s="23" t="s">
        <v>93</v>
      </c>
      <c r="F2496" s="23">
        <v>560034</v>
      </c>
      <c r="G2496" s="23" t="s">
        <v>119</v>
      </c>
      <c r="H2496" s="23" t="s">
        <v>120</v>
      </c>
      <c r="I2496" s="23" t="s">
        <v>32</v>
      </c>
      <c r="J2496" s="23" t="s">
        <v>64</v>
      </c>
      <c r="K2496" s="23" t="s">
        <v>57</v>
      </c>
      <c r="L2496" s="23">
        <v>1</v>
      </c>
      <c r="M2496" s="23">
        <v>76.92</v>
      </c>
      <c r="N2496" s="23">
        <v>10</v>
      </c>
      <c r="O2496" s="23">
        <v>18</v>
      </c>
      <c r="P2496" s="23" t="s">
        <v>25</v>
      </c>
      <c r="Q2496" s="23" t="s">
        <v>26</v>
      </c>
      <c r="R2496" s="23">
        <f t="shared" si="190"/>
        <v>1</v>
      </c>
      <c r="S2496" s="23" t="str">
        <f t="shared" si="191"/>
        <v>ORD102495_20250525_CUST02744_MED010</v>
      </c>
      <c r="T2496" s="23">
        <f t="shared" si="192"/>
        <v>1</v>
      </c>
      <c r="U2496" s="6">
        <f t="shared" si="193"/>
        <v>76.92</v>
      </c>
      <c r="V2496" s="6">
        <f>tbl_Raw_Data[[#This Row],[Discount_Pct]]*tbl_Raw_Data[[#This Row],[Gross_Amount]]/100</f>
        <v>7.6920000000000002</v>
      </c>
      <c r="W2496" s="6">
        <f>tbl_Raw_Data[[#This Row],[Gross_Amount]]-tbl_Raw_Data[[#This Row],[Discount_Amount]]</f>
        <v>69.228000000000009</v>
      </c>
      <c r="X2496" s="6">
        <f>tbl_Raw_Data[[#This Row],[Net_Amount_Before_Tax]]*tbl_Raw_Data[[#This Row],[Tax_Pct]]/100</f>
        <v>12.461040000000002</v>
      </c>
      <c r="Y2496" s="6">
        <f>tbl_Raw_Data[[#This Row],[Net_Amount_Before_Tax]]+tbl_Raw_Data[[#This Row],[Tax_Amount]]</f>
        <v>81.689040000000006</v>
      </c>
      <c r="Z2496" s="6">
        <f t="shared" si="194"/>
        <v>1</v>
      </c>
    </row>
    <row r="2497" spans="1:26" x14ac:dyDescent="0.3">
      <c r="A2497" s="23" t="s">
        <v>4032</v>
      </c>
      <c r="B2497" s="34">
        <v>45380</v>
      </c>
      <c r="C2497" s="23" t="s">
        <v>4033</v>
      </c>
      <c r="D2497" s="23" t="s">
        <v>52</v>
      </c>
      <c r="E2497" s="23" t="s">
        <v>52</v>
      </c>
      <c r="F2497" s="23">
        <v>160036</v>
      </c>
      <c r="G2497" s="23" t="s">
        <v>20</v>
      </c>
      <c r="H2497" s="23" t="s">
        <v>21</v>
      </c>
      <c r="I2497" s="23" t="s">
        <v>22</v>
      </c>
      <c r="J2497" s="23" t="s">
        <v>23</v>
      </c>
      <c r="K2497" s="23" t="s">
        <v>24</v>
      </c>
      <c r="L2497" s="23">
        <v>1</v>
      </c>
      <c r="M2497" s="23">
        <v>119.44</v>
      </c>
      <c r="N2497" s="23">
        <v>0</v>
      </c>
      <c r="O2497" s="23">
        <v>5</v>
      </c>
      <c r="P2497" s="23" t="s">
        <v>65</v>
      </c>
      <c r="Q2497" s="23" t="s">
        <v>34</v>
      </c>
      <c r="R2497" s="23">
        <f t="shared" si="190"/>
        <v>1</v>
      </c>
      <c r="S2497" s="23" t="str">
        <f t="shared" si="191"/>
        <v>ORD102496_20240329_CUST01246_MED024</v>
      </c>
      <c r="T2497" s="23">
        <f t="shared" si="192"/>
        <v>1</v>
      </c>
      <c r="U2497" s="6">
        <f t="shared" si="193"/>
        <v>119.44</v>
      </c>
      <c r="V2497" s="6">
        <f>tbl_Raw_Data[[#This Row],[Discount_Pct]]*tbl_Raw_Data[[#This Row],[Gross_Amount]]/100</f>
        <v>0</v>
      </c>
      <c r="W2497" s="6">
        <f>tbl_Raw_Data[[#This Row],[Gross_Amount]]-tbl_Raw_Data[[#This Row],[Discount_Amount]]</f>
        <v>119.44</v>
      </c>
      <c r="X2497" s="6">
        <f>tbl_Raw_Data[[#This Row],[Net_Amount_Before_Tax]]*tbl_Raw_Data[[#This Row],[Tax_Pct]]/100</f>
        <v>5.9720000000000004</v>
      </c>
      <c r="Y2497" s="6">
        <f>tbl_Raw_Data[[#This Row],[Net_Amount_Before_Tax]]+tbl_Raw_Data[[#This Row],[Tax_Amount]]</f>
        <v>125.41199999999999</v>
      </c>
      <c r="Z2497" s="6">
        <f t="shared" si="194"/>
        <v>2</v>
      </c>
    </row>
    <row r="2498" spans="1:26" x14ac:dyDescent="0.3">
      <c r="A2498" s="23" t="s">
        <v>4034</v>
      </c>
      <c r="B2498" s="34">
        <v>45438</v>
      </c>
      <c r="C2498" s="23" t="s">
        <v>1688</v>
      </c>
      <c r="D2498" s="23" t="s">
        <v>80</v>
      </c>
      <c r="E2498" s="23" t="s">
        <v>81</v>
      </c>
      <c r="F2498" s="23">
        <v>395003</v>
      </c>
      <c r="G2498" s="23" t="s">
        <v>61</v>
      </c>
      <c r="H2498" s="23" t="s">
        <v>62</v>
      </c>
      <c r="I2498" s="23" t="s">
        <v>63</v>
      </c>
      <c r="J2498" s="23" t="s">
        <v>64</v>
      </c>
      <c r="K2498" s="23" t="s">
        <v>57</v>
      </c>
      <c r="L2498" s="23">
        <v>1</v>
      </c>
      <c r="M2498" s="23">
        <v>116.16</v>
      </c>
      <c r="N2498" s="23">
        <v>10</v>
      </c>
      <c r="O2498" s="23">
        <v>18</v>
      </c>
      <c r="P2498" s="23" t="s">
        <v>43</v>
      </c>
      <c r="Q2498" s="23" t="s">
        <v>44</v>
      </c>
      <c r="R2498" s="23">
        <f t="shared" ref="R2498:R2561" si="195">COUNTIFS($A$2:$A$8001,A2498,$B$2:$B$8001,B2498,$C$2:$C$8001,C2498,$G$2:$G$8001,G2498)</f>
        <v>1</v>
      </c>
      <c r="S2498" s="23" t="str">
        <f t="shared" ref="S2498:S2561" si="196">A2498&amp;"_"&amp;TEXT(B2498,"yyyymmdd")&amp;"_"&amp;C2498&amp;"_"&amp;G2498</f>
        <v>ORD102497_20240526_CUST02030_MED004</v>
      </c>
      <c r="T2498" s="23">
        <f t="shared" ref="T2498:T2561" si="197">COUNTIF($S$2:$S$8001,S2498)</f>
        <v>1</v>
      </c>
      <c r="U2498" s="6">
        <f t="shared" ref="U2498:U2561" si="198">L2498*M2498</f>
        <v>116.16</v>
      </c>
      <c r="V2498" s="6">
        <f>tbl_Raw_Data[[#This Row],[Discount_Pct]]*tbl_Raw_Data[[#This Row],[Gross_Amount]]/100</f>
        <v>11.616</v>
      </c>
      <c r="W2498" s="6">
        <f>tbl_Raw_Data[[#This Row],[Gross_Amount]]-tbl_Raw_Data[[#This Row],[Discount_Amount]]</f>
        <v>104.544</v>
      </c>
      <c r="X2498" s="6">
        <f>tbl_Raw_Data[[#This Row],[Net_Amount_Before_Tax]]*tbl_Raw_Data[[#This Row],[Tax_Pct]]/100</f>
        <v>18.817920000000001</v>
      </c>
      <c r="Y2498" s="6">
        <f>tbl_Raw_Data[[#This Row],[Net_Amount_Before_Tax]]+tbl_Raw_Data[[#This Row],[Tax_Amount]]</f>
        <v>123.36192</v>
      </c>
      <c r="Z2498" s="6">
        <f t="shared" ref="Z2498:Z2561" si="199">COUNTIFS($C$2:$C$8001,C2498,$Q$2:$Q$8001,"Delivered")</f>
        <v>4</v>
      </c>
    </row>
    <row r="2499" spans="1:26" x14ac:dyDescent="0.3">
      <c r="A2499" s="23" t="s">
        <v>4035</v>
      </c>
      <c r="B2499" s="34">
        <v>45963</v>
      </c>
      <c r="C2499" s="23" t="s">
        <v>3997</v>
      </c>
      <c r="D2499" s="23" t="s">
        <v>130</v>
      </c>
      <c r="E2499" s="23" t="s">
        <v>131</v>
      </c>
      <c r="F2499" s="23">
        <v>700001</v>
      </c>
      <c r="G2499" s="23" t="s">
        <v>53</v>
      </c>
      <c r="H2499" s="23" t="s">
        <v>54</v>
      </c>
      <c r="I2499" s="23" t="s">
        <v>55</v>
      </c>
      <c r="J2499" s="23" t="s">
        <v>56</v>
      </c>
      <c r="K2499" s="23" t="s">
        <v>57</v>
      </c>
      <c r="L2499" s="23">
        <v>2</v>
      </c>
      <c r="M2499" s="23">
        <v>60.76</v>
      </c>
      <c r="N2499" s="23">
        <v>0</v>
      </c>
      <c r="O2499" s="23">
        <v>5</v>
      </c>
      <c r="P2499" s="23" t="s">
        <v>25</v>
      </c>
      <c r="Q2499" s="23" t="s">
        <v>34</v>
      </c>
      <c r="R2499" s="23">
        <f t="shared" si="195"/>
        <v>1</v>
      </c>
      <c r="S2499" s="23" t="str">
        <f t="shared" si="196"/>
        <v>ORD102498_20251102_CUST00890_MED020</v>
      </c>
      <c r="T2499" s="23">
        <f t="shared" si="197"/>
        <v>1</v>
      </c>
      <c r="U2499" s="6">
        <f t="shared" si="198"/>
        <v>121.52</v>
      </c>
      <c r="V2499" s="6">
        <f>tbl_Raw_Data[[#This Row],[Discount_Pct]]*tbl_Raw_Data[[#This Row],[Gross_Amount]]/100</f>
        <v>0</v>
      </c>
      <c r="W2499" s="6">
        <f>tbl_Raw_Data[[#This Row],[Gross_Amount]]-tbl_Raw_Data[[#This Row],[Discount_Amount]]</f>
        <v>121.52</v>
      </c>
      <c r="X2499" s="6">
        <f>tbl_Raw_Data[[#This Row],[Net_Amount_Before_Tax]]*tbl_Raw_Data[[#This Row],[Tax_Pct]]/100</f>
        <v>6.0760000000000005</v>
      </c>
      <c r="Y2499" s="6">
        <f>tbl_Raw_Data[[#This Row],[Net_Amount_Before_Tax]]+tbl_Raw_Data[[#This Row],[Tax_Amount]]</f>
        <v>127.596</v>
      </c>
      <c r="Z2499" s="6">
        <f t="shared" si="199"/>
        <v>3</v>
      </c>
    </row>
    <row r="2500" spans="1:26" x14ac:dyDescent="0.3">
      <c r="A2500" s="23" t="s">
        <v>4036</v>
      </c>
      <c r="B2500" s="34">
        <v>45895</v>
      </c>
      <c r="C2500" s="23" t="s">
        <v>336</v>
      </c>
      <c r="D2500" s="23" t="s">
        <v>72</v>
      </c>
      <c r="E2500" s="23" t="s">
        <v>73</v>
      </c>
      <c r="F2500" s="23">
        <v>302001</v>
      </c>
      <c r="G2500" s="23" t="s">
        <v>111</v>
      </c>
      <c r="H2500" s="23" t="s">
        <v>112</v>
      </c>
      <c r="I2500" s="23" t="s">
        <v>113</v>
      </c>
      <c r="J2500" s="23" t="s">
        <v>114</v>
      </c>
      <c r="K2500" s="23" t="s">
        <v>24</v>
      </c>
      <c r="L2500" s="23">
        <v>2</v>
      </c>
      <c r="M2500" s="23">
        <v>89.62</v>
      </c>
      <c r="N2500" s="23">
        <v>5</v>
      </c>
      <c r="O2500" s="23">
        <v>12</v>
      </c>
      <c r="P2500" s="23" t="s">
        <v>58</v>
      </c>
      <c r="Q2500" s="23" t="s">
        <v>34</v>
      </c>
      <c r="R2500" s="23">
        <f t="shared" si="195"/>
        <v>1</v>
      </c>
      <c r="S2500" s="23" t="str">
        <f t="shared" si="196"/>
        <v>ORD102499_20250826_CUST00215_MED027</v>
      </c>
      <c r="T2500" s="23">
        <f t="shared" si="197"/>
        <v>1</v>
      </c>
      <c r="U2500" s="6">
        <f t="shared" si="198"/>
        <v>179.24</v>
      </c>
      <c r="V2500" s="6">
        <f>tbl_Raw_Data[[#This Row],[Discount_Pct]]*tbl_Raw_Data[[#This Row],[Gross_Amount]]/100</f>
        <v>8.9619999999999997</v>
      </c>
      <c r="W2500" s="6">
        <f>tbl_Raw_Data[[#This Row],[Gross_Amount]]-tbl_Raw_Data[[#This Row],[Discount_Amount]]</f>
        <v>170.27800000000002</v>
      </c>
      <c r="X2500" s="6">
        <f>tbl_Raw_Data[[#This Row],[Net_Amount_Before_Tax]]*tbl_Raw_Data[[#This Row],[Tax_Pct]]/100</f>
        <v>20.433360000000004</v>
      </c>
      <c r="Y2500" s="6">
        <f>tbl_Raw_Data[[#This Row],[Net_Amount_Before_Tax]]+tbl_Raw_Data[[#This Row],[Tax_Amount]]</f>
        <v>190.71136000000001</v>
      </c>
      <c r="Z2500" s="6">
        <f t="shared" si="199"/>
        <v>2</v>
      </c>
    </row>
    <row r="2501" spans="1:26" x14ac:dyDescent="0.3">
      <c r="A2501" s="23" t="s">
        <v>4037</v>
      </c>
      <c r="B2501" s="34">
        <v>45609</v>
      </c>
      <c r="C2501" s="23" t="s">
        <v>2503</v>
      </c>
      <c r="D2501" s="23" t="s">
        <v>37</v>
      </c>
      <c r="E2501" s="23" t="s">
        <v>38</v>
      </c>
      <c r="F2501" s="23">
        <v>452016</v>
      </c>
      <c r="G2501" s="23" t="s">
        <v>124</v>
      </c>
      <c r="H2501" s="23" t="s">
        <v>125</v>
      </c>
      <c r="I2501" s="23" t="s">
        <v>104</v>
      </c>
      <c r="J2501" s="23" t="s">
        <v>114</v>
      </c>
      <c r="K2501" s="23" t="s">
        <v>24</v>
      </c>
      <c r="L2501" s="23">
        <v>5</v>
      </c>
      <c r="M2501" s="23">
        <v>106.59</v>
      </c>
      <c r="N2501" s="23">
        <v>10</v>
      </c>
      <c r="O2501" s="23">
        <v>5</v>
      </c>
      <c r="P2501" s="23" t="s">
        <v>58</v>
      </c>
      <c r="Q2501" s="23" t="s">
        <v>34</v>
      </c>
      <c r="R2501" s="23">
        <f t="shared" si="195"/>
        <v>1</v>
      </c>
      <c r="S2501" s="23" t="str">
        <f t="shared" si="196"/>
        <v>ORD102500_20241113_CUST03497_MED018</v>
      </c>
      <c r="T2501" s="23">
        <f t="shared" si="197"/>
        <v>1</v>
      </c>
      <c r="U2501" s="6">
        <f t="shared" si="198"/>
        <v>532.95000000000005</v>
      </c>
      <c r="V2501" s="6">
        <f>tbl_Raw_Data[[#This Row],[Discount_Pct]]*tbl_Raw_Data[[#This Row],[Gross_Amount]]/100</f>
        <v>53.295000000000002</v>
      </c>
      <c r="W2501" s="6">
        <f>tbl_Raw_Data[[#This Row],[Gross_Amount]]-tbl_Raw_Data[[#This Row],[Discount_Amount]]</f>
        <v>479.65500000000003</v>
      </c>
      <c r="X2501" s="6">
        <f>tbl_Raw_Data[[#This Row],[Net_Amount_Before_Tax]]*tbl_Raw_Data[[#This Row],[Tax_Pct]]/100</f>
        <v>23.982749999999999</v>
      </c>
      <c r="Y2501" s="6">
        <f>tbl_Raw_Data[[#This Row],[Net_Amount_Before_Tax]]+tbl_Raw_Data[[#This Row],[Tax_Amount]]</f>
        <v>503.63775000000004</v>
      </c>
      <c r="Z2501" s="6">
        <f t="shared" si="199"/>
        <v>2</v>
      </c>
    </row>
    <row r="2502" spans="1:26" x14ac:dyDescent="0.3">
      <c r="A2502" s="23" t="s">
        <v>4037</v>
      </c>
      <c r="B2502" s="34">
        <v>45848</v>
      </c>
      <c r="C2502" s="23" t="s">
        <v>1066</v>
      </c>
      <c r="D2502" s="23" t="s">
        <v>183</v>
      </c>
      <c r="E2502" s="23" t="s">
        <v>184</v>
      </c>
      <c r="F2502" s="23">
        <v>122009</v>
      </c>
      <c r="G2502" s="23" t="s">
        <v>154</v>
      </c>
      <c r="H2502" s="23" t="s">
        <v>155</v>
      </c>
      <c r="I2502" s="23" t="s">
        <v>134</v>
      </c>
      <c r="J2502" s="23" t="s">
        <v>156</v>
      </c>
      <c r="K2502" s="23" t="s">
        <v>57</v>
      </c>
      <c r="L2502" s="23">
        <v>2</v>
      </c>
      <c r="M2502" s="23">
        <v>40.21</v>
      </c>
      <c r="N2502" s="23">
        <v>10</v>
      </c>
      <c r="O2502" s="23">
        <v>5</v>
      </c>
      <c r="P2502" s="23" t="s">
        <v>58</v>
      </c>
      <c r="Q2502" s="23" t="s">
        <v>34</v>
      </c>
      <c r="R2502" s="23">
        <f t="shared" si="195"/>
        <v>1</v>
      </c>
      <c r="S2502" s="23" t="str">
        <f t="shared" si="196"/>
        <v>ORD102500_20250710_CUST02459_MED006</v>
      </c>
      <c r="T2502" s="23">
        <f t="shared" si="197"/>
        <v>1</v>
      </c>
      <c r="U2502" s="6">
        <f t="shared" si="198"/>
        <v>80.42</v>
      </c>
      <c r="V2502" s="6">
        <f>tbl_Raw_Data[[#This Row],[Discount_Pct]]*tbl_Raw_Data[[#This Row],[Gross_Amount]]/100</f>
        <v>8.0419999999999998</v>
      </c>
      <c r="W2502" s="6">
        <f>tbl_Raw_Data[[#This Row],[Gross_Amount]]-tbl_Raw_Data[[#This Row],[Discount_Amount]]</f>
        <v>72.378</v>
      </c>
      <c r="X2502" s="6">
        <f>tbl_Raw_Data[[#This Row],[Net_Amount_Before_Tax]]*tbl_Raw_Data[[#This Row],[Tax_Pct]]/100</f>
        <v>3.6189</v>
      </c>
      <c r="Y2502" s="6">
        <f>tbl_Raw_Data[[#This Row],[Net_Amount_Before_Tax]]+tbl_Raw_Data[[#This Row],[Tax_Amount]]</f>
        <v>75.996899999999997</v>
      </c>
      <c r="Z2502" s="6">
        <f t="shared" si="199"/>
        <v>4</v>
      </c>
    </row>
    <row r="2503" spans="1:26" x14ac:dyDescent="0.3">
      <c r="A2503" s="23" t="s">
        <v>4038</v>
      </c>
      <c r="B2503" s="34">
        <v>45719</v>
      </c>
      <c r="C2503" s="23" t="s">
        <v>4039</v>
      </c>
      <c r="D2503" s="23" t="s">
        <v>159</v>
      </c>
      <c r="E2503" s="23" t="s">
        <v>47</v>
      </c>
      <c r="F2503" s="23">
        <v>400001</v>
      </c>
      <c r="G2503" s="23" t="s">
        <v>74</v>
      </c>
      <c r="H2503" s="23" t="s">
        <v>75</v>
      </c>
      <c r="I2503" s="23" t="s">
        <v>76</v>
      </c>
      <c r="J2503" s="23" t="s">
        <v>77</v>
      </c>
      <c r="K2503" s="23" t="s">
        <v>57</v>
      </c>
      <c r="L2503" s="23">
        <v>3</v>
      </c>
      <c r="M2503" s="23">
        <v>61.15</v>
      </c>
      <c r="N2503" s="23">
        <v>5</v>
      </c>
      <c r="O2503" s="23">
        <v>18</v>
      </c>
      <c r="P2503" s="23" t="s">
        <v>89</v>
      </c>
      <c r="Q2503" s="23" t="s">
        <v>34</v>
      </c>
      <c r="R2503" s="23">
        <f t="shared" si="195"/>
        <v>1</v>
      </c>
      <c r="S2503" s="23" t="str">
        <f t="shared" si="196"/>
        <v>ORD102502_20250303_CUST01740_MED008</v>
      </c>
      <c r="T2503" s="23">
        <f t="shared" si="197"/>
        <v>1</v>
      </c>
      <c r="U2503" s="6">
        <f t="shared" si="198"/>
        <v>183.45</v>
      </c>
      <c r="V2503" s="6">
        <f>tbl_Raw_Data[[#This Row],[Discount_Pct]]*tbl_Raw_Data[[#This Row],[Gross_Amount]]/100</f>
        <v>9.1724999999999994</v>
      </c>
      <c r="W2503" s="6">
        <f>tbl_Raw_Data[[#This Row],[Gross_Amount]]-tbl_Raw_Data[[#This Row],[Discount_Amount]]</f>
        <v>174.27749999999997</v>
      </c>
      <c r="X2503" s="6">
        <f>tbl_Raw_Data[[#This Row],[Net_Amount_Before_Tax]]*tbl_Raw_Data[[#This Row],[Tax_Pct]]/100</f>
        <v>31.369949999999996</v>
      </c>
      <c r="Y2503" s="6">
        <f>tbl_Raw_Data[[#This Row],[Net_Amount_Before_Tax]]+tbl_Raw_Data[[#This Row],[Tax_Amount]]</f>
        <v>205.64744999999996</v>
      </c>
      <c r="Z2503" s="6">
        <f t="shared" si="199"/>
        <v>2</v>
      </c>
    </row>
    <row r="2504" spans="1:26" x14ac:dyDescent="0.3">
      <c r="A2504" s="23" t="s">
        <v>4038</v>
      </c>
      <c r="B2504" s="34">
        <v>45432</v>
      </c>
      <c r="C2504" s="23" t="s">
        <v>1686</v>
      </c>
      <c r="D2504" s="23" t="s">
        <v>52</v>
      </c>
      <c r="E2504" s="23" t="s">
        <v>52</v>
      </c>
      <c r="F2504" s="23">
        <v>160019</v>
      </c>
      <c r="G2504" s="23" t="s">
        <v>160</v>
      </c>
      <c r="H2504" s="23" t="s">
        <v>161</v>
      </c>
      <c r="I2504" s="23" t="s">
        <v>50</v>
      </c>
      <c r="J2504" s="23" t="s">
        <v>23</v>
      </c>
      <c r="K2504" s="23" t="s">
        <v>24</v>
      </c>
      <c r="L2504" s="23">
        <v>2</v>
      </c>
      <c r="M2504" s="23">
        <v>141.26</v>
      </c>
      <c r="N2504" s="23">
        <v>20</v>
      </c>
      <c r="O2504" s="23">
        <v>12</v>
      </c>
      <c r="P2504" s="23" t="s">
        <v>33</v>
      </c>
      <c r="Q2504" s="23" t="s">
        <v>34</v>
      </c>
      <c r="R2504" s="23">
        <f t="shared" si="195"/>
        <v>1</v>
      </c>
      <c r="S2504" s="23" t="str">
        <f t="shared" si="196"/>
        <v>ORD102502_20240520_CUST02763_MED014</v>
      </c>
      <c r="T2504" s="23">
        <f t="shared" si="197"/>
        <v>1</v>
      </c>
      <c r="U2504" s="6">
        <f t="shared" si="198"/>
        <v>282.52</v>
      </c>
      <c r="V2504" s="6">
        <f>tbl_Raw_Data[[#This Row],[Discount_Pct]]*tbl_Raw_Data[[#This Row],[Gross_Amount]]/100</f>
        <v>56.503999999999998</v>
      </c>
      <c r="W2504" s="6">
        <f>tbl_Raw_Data[[#This Row],[Gross_Amount]]-tbl_Raw_Data[[#This Row],[Discount_Amount]]</f>
        <v>226.01599999999999</v>
      </c>
      <c r="X2504" s="6">
        <f>tbl_Raw_Data[[#This Row],[Net_Amount_Before_Tax]]*tbl_Raw_Data[[#This Row],[Tax_Pct]]/100</f>
        <v>27.121919999999999</v>
      </c>
      <c r="Y2504" s="6">
        <f>tbl_Raw_Data[[#This Row],[Net_Amount_Before_Tax]]+tbl_Raw_Data[[#This Row],[Tax_Amount]]</f>
        <v>253.13791999999998</v>
      </c>
      <c r="Z2504" s="6">
        <f t="shared" si="199"/>
        <v>1</v>
      </c>
    </row>
    <row r="2505" spans="1:26" x14ac:dyDescent="0.3">
      <c r="A2505" s="23" t="s">
        <v>4040</v>
      </c>
      <c r="B2505" s="34">
        <v>45295</v>
      </c>
      <c r="C2505" s="23" t="s">
        <v>1886</v>
      </c>
      <c r="D2505" s="23" t="s">
        <v>80</v>
      </c>
      <c r="E2505" s="23" t="s">
        <v>81</v>
      </c>
      <c r="F2505" s="23">
        <v>395001</v>
      </c>
      <c r="G2505" s="23" t="s">
        <v>82</v>
      </c>
      <c r="H2505" s="23" t="s">
        <v>83</v>
      </c>
      <c r="I2505" s="23" t="s">
        <v>84</v>
      </c>
      <c r="J2505" s="23" t="s">
        <v>85</v>
      </c>
      <c r="K2505" s="23" t="s">
        <v>24</v>
      </c>
      <c r="L2505" s="23">
        <v>1</v>
      </c>
      <c r="M2505" s="23">
        <v>343.33</v>
      </c>
      <c r="N2505" s="23">
        <v>15</v>
      </c>
      <c r="O2505" s="23">
        <v>5</v>
      </c>
      <c r="P2505" s="23" t="s">
        <v>65</v>
      </c>
      <c r="Q2505" s="23" t="s">
        <v>34</v>
      </c>
      <c r="R2505" s="23">
        <f t="shared" si="195"/>
        <v>1</v>
      </c>
      <c r="S2505" s="23" t="str">
        <f t="shared" si="196"/>
        <v>ORD102504_20240104_CUST01424_MED023</v>
      </c>
      <c r="T2505" s="23">
        <f t="shared" si="197"/>
        <v>1</v>
      </c>
      <c r="U2505" s="6">
        <f t="shared" si="198"/>
        <v>343.33</v>
      </c>
      <c r="V2505" s="6">
        <f>tbl_Raw_Data[[#This Row],[Discount_Pct]]*tbl_Raw_Data[[#This Row],[Gross_Amount]]/100</f>
        <v>51.499499999999998</v>
      </c>
      <c r="W2505" s="6">
        <f>tbl_Raw_Data[[#This Row],[Gross_Amount]]-tbl_Raw_Data[[#This Row],[Discount_Amount]]</f>
        <v>291.83049999999997</v>
      </c>
      <c r="X2505" s="6">
        <f>tbl_Raw_Data[[#This Row],[Net_Amount_Before_Tax]]*tbl_Raw_Data[[#This Row],[Tax_Pct]]/100</f>
        <v>14.591524999999999</v>
      </c>
      <c r="Y2505" s="6">
        <f>tbl_Raw_Data[[#This Row],[Net_Amount_Before_Tax]]+tbl_Raw_Data[[#This Row],[Tax_Amount]]</f>
        <v>306.42202499999996</v>
      </c>
      <c r="Z2505" s="6">
        <f t="shared" si="199"/>
        <v>2</v>
      </c>
    </row>
    <row r="2506" spans="1:26" x14ac:dyDescent="0.3">
      <c r="A2506" s="23" t="s">
        <v>4041</v>
      </c>
      <c r="B2506" s="34">
        <v>45542</v>
      </c>
      <c r="C2506" s="23" t="s">
        <v>1778</v>
      </c>
      <c r="D2506" s="23" t="s">
        <v>37</v>
      </c>
      <c r="E2506" s="23" t="s">
        <v>38</v>
      </c>
      <c r="F2506" s="23">
        <v>452020</v>
      </c>
      <c r="G2506" s="23" t="s">
        <v>53</v>
      </c>
      <c r="H2506" s="23" t="s">
        <v>54</v>
      </c>
      <c r="I2506" s="23" t="s">
        <v>55</v>
      </c>
      <c r="J2506" s="23" t="s">
        <v>56</v>
      </c>
      <c r="K2506" s="23" t="s">
        <v>57</v>
      </c>
      <c r="L2506" s="23">
        <v>2</v>
      </c>
      <c r="M2506" s="23">
        <v>62.21</v>
      </c>
      <c r="N2506" s="23">
        <v>10</v>
      </c>
      <c r="O2506" s="23">
        <v>12</v>
      </c>
      <c r="P2506" s="23" t="s">
        <v>65</v>
      </c>
      <c r="Q2506" s="23" t="s">
        <v>34</v>
      </c>
      <c r="R2506" s="23">
        <f t="shared" si="195"/>
        <v>1</v>
      </c>
      <c r="S2506" s="23" t="str">
        <f t="shared" si="196"/>
        <v>ORD102505_20240907_CUST00035_MED020</v>
      </c>
      <c r="T2506" s="23">
        <f t="shared" si="197"/>
        <v>1</v>
      </c>
      <c r="U2506" s="6">
        <f t="shared" si="198"/>
        <v>124.42</v>
      </c>
      <c r="V2506" s="6">
        <f>tbl_Raw_Data[[#This Row],[Discount_Pct]]*tbl_Raw_Data[[#This Row],[Gross_Amount]]/100</f>
        <v>12.442</v>
      </c>
      <c r="W2506" s="6">
        <f>tbl_Raw_Data[[#This Row],[Gross_Amount]]-tbl_Raw_Data[[#This Row],[Discount_Amount]]</f>
        <v>111.97800000000001</v>
      </c>
      <c r="X2506" s="6">
        <f>tbl_Raw_Data[[#This Row],[Net_Amount_Before_Tax]]*tbl_Raw_Data[[#This Row],[Tax_Pct]]/100</f>
        <v>13.437360000000002</v>
      </c>
      <c r="Y2506" s="6">
        <f>tbl_Raw_Data[[#This Row],[Net_Amount_Before_Tax]]+tbl_Raw_Data[[#This Row],[Tax_Amount]]</f>
        <v>125.41536000000001</v>
      </c>
      <c r="Z2506" s="6">
        <f t="shared" si="199"/>
        <v>5</v>
      </c>
    </row>
    <row r="2507" spans="1:26" x14ac:dyDescent="0.3">
      <c r="A2507" s="23" t="s">
        <v>4041</v>
      </c>
      <c r="B2507" s="34">
        <v>45890</v>
      </c>
      <c r="C2507" s="23" t="s">
        <v>4042</v>
      </c>
      <c r="D2507" s="23" t="s">
        <v>100</v>
      </c>
      <c r="E2507" s="23" t="s">
        <v>101</v>
      </c>
      <c r="F2507" s="23">
        <v>201304</v>
      </c>
      <c r="G2507" s="23" t="s">
        <v>119</v>
      </c>
      <c r="H2507" s="23" t="s">
        <v>120</v>
      </c>
      <c r="I2507" s="23" t="s">
        <v>32</v>
      </c>
      <c r="J2507" s="23" t="s">
        <v>64</v>
      </c>
      <c r="K2507" s="23" t="s">
        <v>57</v>
      </c>
      <c r="L2507" s="23">
        <v>1</v>
      </c>
      <c r="M2507" s="23">
        <v>69.58</v>
      </c>
      <c r="N2507" s="23">
        <v>0</v>
      </c>
      <c r="O2507" s="23">
        <v>12</v>
      </c>
      <c r="P2507" s="23" t="s">
        <v>58</v>
      </c>
      <c r="Q2507" s="23" t="s">
        <v>34</v>
      </c>
      <c r="R2507" s="23">
        <f t="shared" si="195"/>
        <v>1</v>
      </c>
      <c r="S2507" s="23" t="str">
        <f t="shared" si="196"/>
        <v>ORD102505_20250821_CUST00512_MED010</v>
      </c>
      <c r="T2507" s="23">
        <f t="shared" si="197"/>
        <v>1</v>
      </c>
      <c r="U2507" s="6">
        <f t="shared" si="198"/>
        <v>69.58</v>
      </c>
      <c r="V2507" s="6">
        <f>tbl_Raw_Data[[#This Row],[Discount_Pct]]*tbl_Raw_Data[[#This Row],[Gross_Amount]]/100</f>
        <v>0</v>
      </c>
      <c r="W2507" s="6">
        <f>tbl_Raw_Data[[#This Row],[Gross_Amount]]-tbl_Raw_Data[[#This Row],[Discount_Amount]]</f>
        <v>69.58</v>
      </c>
      <c r="X2507" s="6">
        <f>tbl_Raw_Data[[#This Row],[Net_Amount_Before_Tax]]*tbl_Raw_Data[[#This Row],[Tax_Pct]]/100</f>
        <v>8.3496000000000006</v>
      </c>
      <c r="Y2507" s="6">
        <f>tbl_Raw_Data[[#This Row],[Net_Amount_Before_Tax]]+tbl_Raw_Data[[#This Row],[Tax_Amount]]</f>
        <v>77.929599999999994</v>
      </c>
      <c r="Z2507" s="6">
        <f t="shared" si="199"/>
        <v>1</v>
      </c>
    </row>
    <row r="2508" spans="1:26" x14ac:dyDescent="0.3">
      <c r="A2508" s="23" t="s">
        <v>4043</v>
      </c>
      <c r="B2508" s="34">
        <v>45398</v>
      </c>
      <c r="C2508" s="23" t="s">
        <v>4044</v>
      </c>
      <c r="D2508" s="23" t="s">
        <v>183</v>
      </c>
      <c r="E2508" s="23" t="s">
        <v>184</v>
      </c>
      <c r="F2508" s="23">
        <v>122016</v>
      </c>
      <c r="G2508" s="23" t="s">
        <v>145</v>
      </c>
      <c r="H2508" s="23" t="s">
        <v>146</v>
      </c>
      <c r="I2508" s="23" t="s">
        <v>147</v>
      </c>
      <c r="J2508" s="23" t="s">
        <v>148</v>
      </c>
      <c r="K2508" s="23" t="s">
        <v>24</v>
      </c>
      <c r="L2508" s="23">
        <v>2</v>
      </c>
      <c r="M2508" s="23">
        <v>111.96</v>
      </c>
      <c r="N2508" s="23">
        <v>0</v>
      </c>
      <c r="O2508" s="23">
        <v>12</v>
      </c>
      <c r="P2508" s="23" t="s">
        <v>33</v>
      </c>
      <c r="Q2508" s="23" t="s">
        <v>34</v>
      </c>
      <c r="R2508" s="23">
        <f t="shared" si="195"/>
        <v>1</v>
      </c>
      <c r="S2508" s="23" t="str">
        <f t="shared" si="196"/>
        <v>ORD102507_20240416_CUST01662_MED016</v>
      </c>
      <c r="T2508" s="23">
        <f t="shared" si="197"/>
        <v>1</v>
      </c>
      <c r="U2508" s="6">
        <f t="shared" si="198"/>
        <v>223.92</v>
      </c>
      <c r="V2508" s="6">
        <f>tbl_Raw_Data[[#This Row],[Discount_Pct]]*tbl_Raw_Data[[#This Row],[Gross_Amount]]/100</f>
        <v>0</v>
      </c>
      <c r="W2508" s="6">
        <f>tbl_Raw_Data[[#This Row],[Gross_Amount]]-tbl_Raw_Data[[#This Row],[Discount_Amount]]</f>
        <v>223.92</v>
      </c>
      <c r="X2508" s="6">
        <f>tbl_Raw_Data[[#This Row],[Net_Amount_Before_Tax]]*tbl_Raw_Data[[#This Row],[Tax_Pct]]/100</f>
        <v>26.8704</v>
      </c>
      <c r="Y2508" s="6">
        <f>tbl_Raw_Data[[#This Row],[Net_Amount_Before_Tax]]+tbl_Raw_Data[[#This Row],[Tax_Amount]]</f>
        <v>250.79039999999998</v>
      </c>
      <c r="Z2508" s="6">
        <f t="shared" si="199"/>
        <v>2</v>
      </c>
    </row>
    <row r="2509" spans="1:26" x14ac:dyDescent="0.3">
      <c r="A2509" s="23" t="s">
        <v>4045</v>
      </c>
      <c r="B2509" s="34">
        <v>45847</v>
      </c>
      <c r="C2509" s="23" t="s">
        <v>3640</v>
      </c>
      <c r="D2509" s="23" t="s">
        <v>28</v>
      </c>
      <c r="E2509" s="23" t="s">
        <v>29</v>
      </c>
      <c r="F2509" s="23">
        <v>500081</v>
      </c>
      <c r="G2509" s="23" t="s">
        <v>160</v>
      </c>
      <c r="H2509" s="23" t="s">
        <v>161</v>
      </c>
      <c r="I2509" s="23" t="s">
        <v>50</v>
      </c>
      <c r="J2509" s="23" t="s">
        <v>23</v>
      </c>
      <c r="K2509" s="23" t="s">
        <v>24</v>
      </c>
      <c r="L2509" s="23">
        <v>4</v>
      </c>
      <c r="M2509" s="23">
        <v>144.53</v>
      </c>
      <c r="N2509" s="23">
        <v>5</v>
      </c>
      <c r="O2509" s="23">
        <v>18</v>
      </c>
      <c r="P2509" s="23" t="s">
        <v>25</v>
      </c>
      <c r="Q2509" s="23" t="s">
        <v>34</v>
      </c>
      <c r="R2509" s="23">
        <f t="shared" si="195"/>
        <v>1</v>
      </c>
      <c r="S2509" s="23" t="str">
        <f t="shared" si="196"/>
        <v>ORD102508_20250709_CUST03320_MED014</v>
      </c>
      <c r="T2509" s="23">
        <f t="shared" si="197"/>
        <v>1</v>
      </c>
      <c r="U2509" s="6">
        <f t="shared" si="198"/>
        <v>578.12</v>
      </c>
      <c r="V2509" s="6">
        <f>tbl_Raw_Data[[#This Row],[Discount_Pct]]*tbl_Raw_Data[[#This Row],[Gross_Amount]]/100</f>
        <v>28.905999999999999</v>
      </c>
      <c r="W2509" s="6">
        <f>tbl_Raw_Data[[#This Row],[Gross_Amount]]-tbl_Raw_Data[[#This Row],[Discount_Amount]]</f>
        <v>549.21400000000006</v>
      </c>
      <c r="X2509" s="6">
        <f>tbl_Raw_Data[[#This Row],[Net_Amount_Before_Tax]]*tbl_Raw_Data[[#This Row],[Tax_Pct]]/100</f>
        <v>98.858520000000013</v>
      </c>
      <c r="Y2509" s="6">
        <f>tbl_Raw_Data[[#This Row],[Net_Amount_Before_Tax]]+tbl_Raw_Data[[#This Row],[Tax_Amount]]</f>
        <v>648.07252000000005</v>
      </c>
      <c r="Z2509" s="6">
        <f t="shared" si="199"/>
        <v>3</v>
      </c>
    </row>
    <row r="2510" spans="1:26" x14ac:dyDescent="0.3">
      <c r="A2510" s="23" t="s">
        <v>4046</v>
      </c>
      <c r="B2510" s="34">
        <v>45698</v>
      </c>
      <c r="C2510" s="23" t="s">
        <v>4047</v>
      </c>
      <c r="D2510" s="23" t="s">
        <v>183</v>
      </c>
      <c r="E2510" s="23" t="s">
        <v>184</v>
      </c>
      <c r="F2510" s="23">
        <v>122002</v>
      </c>
      <c r="G2510" s="23" t="s">
        <v>94</v>
      </c>
      <c r="H2510" s="23" t="s">
        <v>95</v>
      </c>
      <c r="I2510" s="23" t="s">
        <v>84</v>
      </c>
      <c r="J2510" s="23" t="s">
        <v>42</v>
      </c>
      <c r="K2510" s="23" t="s">
        <v>24</v>
      </c>
      <c r="L2510" s="23">
        <v>1</v>
      </c>
      <c r="M2510" s="23">
        <v>92.62</v>
      </c>
      <c r="N2510" s="23">
        <v>0</v>
      </c>
      <c r="O2510" s="23">
        <v>5</v>
      </c>
      <c r="P2510" s="23" t="s">
        <v>33</v>
      </c>
      <c r="Q2510" s="23" t="s">
        <v>26</v>
      </c>
      <c r="R2510" s="23">
        <f t="shared" si="195"/>
        <v>1</v>
      </c>
      <c r="S2510" s="23" t="str">
        <f t="shared" si="196"/>
        <v>ORD102509_20250210_CUST03179_MED021</v>
      </c>
      <c r="T2510" s="23">
        <f t="shared" si="197"/>
        <v>1</v>
      </c>
      <c r="U2510" s="6">
        <f t="shared" si="198"/>
        <v>92.62</v>
      </c>
      <c r="V2510" s="6">
        <f>tbl_Raw_Data[[#This Row],[Discount_Pct]]*tbl_Raw_Data[[#This Row],[Gross_Amount]]/100</f>
        <v>0</v>
      </c>
      <c r="W2510" s="6">
        <f>tbl_Raw_Data[[#This Row],[Gross_Amount]]-tbl_Raw_Data[[#This Row],[Discount_Amount]]</f>
        <v>92.62</v>
      </c>
      <c r="X2510" s="6">
        <f>tbl_Raw_Data[[#This Row],[Net_Amount_Before_Tax]]*tbl_Raw_Data[[#This Row],[Tax_Pct]]/100</f>
        <v>4.6310000000000002</v>
      </c>
      <c r="Y2510" s="6">
        <f>tbl_Raw_Data[[#This Row],[Net_Amount_Before_Tax]]+tbl_Raw_Data[[#This Row],[Tax_Amount]]</f>
        <v>97.251000000000005</v>
      </c>
      <c r="Z2510" s="6">
        <f t="shared" si="199"/>
        <v>0</v>
      </c>
    </row>
    <row r="2511" spans="1:26" x14ac:dyDescent="0.3">
      <c r="A2511" s="23" t="s">
        <v>4048</v>
      </c>
      <c r="B2511" s="34">
        <v>45819</v>
      </c>
      <c r="C2511" s="23" t="s">
        <v>235</v>
      </c>
      <c r="D2511" s="23" t="s">
        <v>100</v>
      </c>
      <c r="E2511" s="23" t="s">
        <v>101</v>
      </c>
      <c r="F2511" s="23">
        <v>201305</v>
      </c>
      <c r="G2511" s="23" t="s">
        <v>30</v>
      </c>
      <c r="H2511" s="23" t="s">
        <v>31</v>
      </c>
      <c r="I2511" s="23" t="s">
        <v>32</v>
      </c>
      <c r="J2511" s="23" t="s">
        <v>23</v>
      </c>
      <c r="K2511" s="23" t="s">
        <v>24</v>
      </c>
      <c r="L2511" s="23">
        <v>1</v>
      </c>
      <c r="M2511" s="23">
        <v>144.29</v>
      </c>
      <c r="N2511" s="23">
        <v>0</v>
      </c>
      <c r="O2511" s="23">
        <v>18</v>
      </c>
      <c r="P2511" s="23" t="s">
        <v>25</v>
      </c>
      <c r="Q2511" s="23" t="s">
        <v>26</v>
      </c>
      <c r="R2511" s="23">
        <f t="shared" si="195"/>
        <v>1</v>
      </c>
      <c r="S2511" s="23" t="str">
        <f t="shared" si="196"/>
        <v>ORD102510_20250611_CUST03403_MED017</v>
      </c>
      <c r="T2511" s="23">
        <f t="shared" si="197"/>
        <v>1</v>
      </c>
      <c r="U2511" s="6">
        <f t="shared" si="198"/>
        <v>144.29</v>
      </c>
      <c r="V2511" s="6">
        <f>tbl_Raw_Data[[#This Row],[Discount_Pct]]*tbl_Raw_Data[[#This Row],[Gross_Amount]]/100</f>
        <v>0</v>
      </c>
      <c r="W2511" s="6">
        <f>tbl_Raw_Data[[#This Row],[Gross_Amount]]-tbl_Raw_Data[[#This Row],[Discount_Amount]]</f>
        <v>144.29</v>
      </c>
      <c r="X2511" s="6">
        <f>tbl_Raw_Data[[#This Row],[Net_Amount_Before_Tax]]*tbl_Raw_Data[[#This Row],[Tax_Pct]]/100</f>
        <v>25.972199999999997</v>
      </c>
      <c r="Y2511" s="6">
        <f>tbl_Raw_Data[[#This Row],[Net_Amount_Before_Tax]]+tbl_Raw_Data[[#This Row],[Tax_Amount]]</f>
        <v>170.26219999999998</v>
      </c>
      <c r="Z2511" s="6">
        <f t="shared" si="199"/>
        <v>2</v>
      </c>
    </row>
    <row r="2512" spans="1:26" x14ac:dyDescent="0.3">
      <c r="A2512" s="23" t="s">
        <v>4049</v>
      </c>
      <c r="B2512" s="34">
        <v>45624</v>
      </c>
      <c r="C2512" s="23" t="s">
        <v>2635</v>
      </c>
      <c r="D2512" s="23" t="s">
        <v>92</v>
      </c>
      <c r="E2512" s="23" t="s">
        <v>93</v>
      </c>
      <c r="F2512" s="23">
        <v>560100</v>
      </c>
      <c r="G2512" s="23" t="s">
        <v>124</v>
      </c>
      <c r="H2512" s="23" t="s">
        <v>125</v>
      </c>
      <c r="I2512" s="23" t="s">
        <v>104</v>
      </c>
      <c r="J2512" s="23" t="s">
        <v>114</v>
      </c>
      <c r="K2512" s="23" t="s">
        <v>24</v>
      </c>
      <c r="L2512" s="23">
        <v>4</v>
      </c>
      <c r="M2512" s="23">
        <v>119.9</v>
      </c>
      <c r="N2512" s="23">
        <v>15</v>
      </c>
      <c r="O2512" s="23">
        <v>12</v>
      </c>
      <c r="P2512" s="23" t="s">
        <v>25</v>
      </c>
      <c r="Q2512" s="23" t="s">
        <v>90</v>
      </c>
      <c r="R2512" s="23">
        <f t="shared" si="195"/>
        <v>1</v>
      </c>
      <c r="S2512" s="23" t="str">
        <f t="shared" si="196"/>
        <v>ORD102511_20241128_CUST00693_MED018</v>
      </c>
      <c r="T2512" s="23">
        <f t="shared" si="197"/>
        <v>1</v>
      </c>
      <c r="U2512" s="6">
        <f t="shared" si="198"/>
        <v>479.6</v>
      </c>
      <c r="V2512" s="6">
        <f>tbl_Raw_Data[[#This Row],[Discount_Pct]]*tbl_Raw_Data[[#This Row],[Gross_Amount]]/100</f>
        <v>71.94</v>
      </c>
      <c r="W2512" s="6">
        <f>tbl_Raw_Data[[#This Row],[Gross_Amount]]-tbl_Raw_Data[[#This Row],[Discount_Amount]]</f>
        <v>407.66</v>
      </c>
      <c r="X2512" s="6">
        <f>tbl_Raw_Data[[#This Row],[Net_Amount_Before_Tax]]*tbl_Raw_Data[[#This Row],[Tax_Pct]]/100</f>
        <v>48.919200000000004</v>
      </c>
      <c r="Y2512" s="6">
        <f>tbl_Raw_Data[[#This Row],[Net_Amount_Before_Tax]]+tbl_Raw_Data[[#This Row],[Tax_Amount]]</f>
        <v>456.57920000000001</v>
      </c>
      <c r="Z2512" s="6">
        <f t="shared" si="199"/>
        <v>3</v>
      </c>
    </row>
    <row r="2513" spans="1:26" x14ac:dyDescent="0.3">
      <c r="A2513" s="23" t="s">
        <v>4050</v>
      </c>
      <c r="B2513" s="34">
        <v>45889</v>
      </c>
      <c r="C2513" s="23" t="s">
        <v>1396</v>
      </c>
      <c r="D2513" s="23" t="s">
        <v>183</v>
      </c>
      <c r="E2513" s="23" t="s">
        <v>184</v>
      </c>
      <c r="F2513" s="23">
        <v>122016</v>
      </c>
      <c r="G2513" s="23" t="s">
        <v>196</v>
      </c>
      <c r="H2513" s="23" t="s">
        <v>197</v>
      </c>
      <c r="I2513" s="23" t="s">
        <v>32</v>
      </c>
      <c r="J2513" s="23" t="s">
        <v>42</v>
      </c>
      <c r="K2513" s="23" t="s">
        <v>24</v>
      </c>
      <c r="L2513" s="23">
        <v>2</v>
      </c>
      <c r="M2513" s="23">
        <v>22.72</v>
      </c>
      <c r="N2513" s="23">
        <v>5</v>
      </c>
      <c r="O2513" s="23">
        <v>12</v>
      </c>
      <c r="P2513" s="23" t="s">
        <v>33</v>
      </c>
      <c r="Q2513" s="23" t="s">
        <v>90</v>
      </c>
      <c r="R2513" s="23">
        <f t="shared" si="195"/>
        <v>1</v>
      </c>
      <c r="S2513" s="23" t="str">
        <f t="shared" si="196"/>
        <v>ORD102512_20250820_CUST00991_MED011</v>
      </c>
      <c r="T2513" s="23">
        <f t="shared" si="197"/>
        <v>1</v>
      </c>
      <c r="U2513" s="6">
        <f t="shared" si="198"/>
        <v>45.44</v>
      </c>
      <c r="V2513" s="6">
        <f>tbl_Raw_Data[[#This Row],[Discount_Pct]]*tbl_Raw_Data[[#This Row],[Gross_Amount]]/100</f>
        <v>2.2719999999999998</v>
      </c>
      <c r="W2513" s="6">
        <f>tbl_Raw_Data[[#This Row],[Gross_Amount]]-tbl_Raw_Data[[#This Row],[Discount_Amount]]</f>
        <v>43.167999999999999</v>
      </c>
      <c r="X2513" s="6">
        <f>tbl_Raw_Data[[#This Row],[Net_Amount_Before_Tax]]*tbl_Raw_Data[[#This Row],[Tax_Pct]]/100</f>
        <v>5.1801599999999999</v>
      </c>
      <c r="Y2513" s="6">
        <f>tbl_Raw_Data[[#This Row],[Net_Amount_Before_Tax]]+tbl_Raw_Data[[#This Row],[Tax_Amount]]</f>
        <v>48.34816</v>
      </c>
      <c r="Z2513" s="6">
        <f t="shared" si="199"/>
        <v>0</v>
      </c>
    </row>
    <row r="2514" spans="1:26" x14ac:dyDescent="0.3">
      <c r="A2514" s="23" t="s">
        <v>4051</v>
      </c>
      <c r="B2514" s="34">
        <v>45622</v>
      </c>
      <c r="C2514" s="23" t="s">
        <v>4052</v>
      </c>
      <c r="D2514" s="23" t="s">
        <v>37</v>
      </c>
      <c r="E2514" s="23" t="s">
        <v>38</v>
      </c>
      <c r="F2514" s="23">
        <v>452016</v>
      </c>
      <c r="G2514" s="23" t="s">
        <v>145</v>
      </c>
      <c r="H2514" s="23" t="s">
        <v>146</v>
      </c>
      <c r="I2514" s="23" t="s">
        <v>147</v>
      </c>
      <c r="J2514" s="23" t="s">
        <v>148</v>
      </c>
      <c r="K2514" s="23" t="s">
        <v>24</v>
      </c>
      <c r="L2514" s="23">
        <v>1</v>
      </c>
      <c r="M2514" s="23">
        <v>93.11</v>
      </c>
      <c r="N2514" s="23">
        <v>10</v>
      </c>
      <c r="O2514" s="23">
        <v>12</v>
      </c>
      <c r="P2514" s="23" t="s">
        <v>58</v>
      </c>
      <c r="Q2514" s="23" t="s">
        <v>34</v>
      </c>
      <c r="R2514" s="23">
        <f t="shared" si="195"/>
        <v>1</v>
      </c>
      <c r="S2514" s="23" t="str">
        <f t="shared" si="196"/>
        <v>ORD102513_20241126_CUST02471_MED016</v>
      </c>
      <c r="T2514" s="23">
        <f t="shared" si="197"/>
        <v>1</v>
      </c>
      <c r="U2514" s="6">
        <f t="shared" si="198"/>
        <v>93.11</v>
      </c>
      <c r="V2514" s="6">
        <f>tbl_Raw_Data[[#This Row],[Discount_Pct]]*tbl_Raw_Data[[#This Row],[Gross_Amount]]/100</f>
        <v>9.3109999999999999</v>
      </c>
      <c r="W2514" s="6">
        <f>tbl_Raw_Data[[#This Row],[Gross_Amount]]-tbl_Raw_Data[[#This Row],[Discount_Amount]]</f>
        <v>83.799000000000007</v>
      </c>
      <c r="X2514" s="6">
        <f>tbl_Raw_Data[[#This Row],[Net_Amount_Before_Tax]]*tbl_Raw_Data[[#This Row],[Tax_Pct]]/100</f>
        <v>10.05588</v>
      </c>
      <c r="Y2514" s="6">
        <f>tbl_Raw_Data[[#This Row],[Net_Amount_Before_Tax]]+tbl_Raw_Data[[#This Row],[Tax_Amount]]</f>
        <v>93.854880000000009</v>
      </c>
      <c r="Z2514" s="6">
        <f t="shared" si="199"/>
        <v>2</v>
      </c>
    </row>
    <row r="2515" spans="1:26" x14ac:dyDescent="0.3">
      <c r="A2515" s="23" t="s">
        <v>4053</v>
      </c>
      <c r="B2515" s="34">
        <v>45366</v>
      </c>
      <c r="C2515" s="23" t="s">
        <v>4054</v>
      </c>
      <c r="D2515" s="23" t="s">
        <v>80</v>
      </c>
      <c r="E2515" s="23" t="s">
        <v>81</v>
      </c>
      <c r="F2515" s="23">
        <v>395007</v>
      </c>
      <c r="G2515" s="23" t="s">
        <v>119</v>
      </c>
      <c r="H2515" s="23" t="s">
        <v>120</v>
      </c>
      <c r="I2515" s="23" t="s">
        <v>32</v>
      </c>
      <c r="J2515" s="23" t="s">
        <v>64</v>
      </c>
      <c r="K2515" s="23" t="s">
        <v>57</v>
      </c>
      <c r="L2515" s="23">
        <v>1</v>
      </c>
      <c r="M2515" s="23">
        <v>69.930000000000007</v>
      </c>
      <c r="N2515" s="23">
        <v>15</v>
      </c>
      <c r="O2515" s="23">
        <v>12</v>
      </c>
      <c r="P2515" s="23" t="s">
        <v>33</v>
      </c>
      <c r="Q2515" s="23" t="s">
        <v>34</v>
      </c>
      <c r="R2515" s="23">
        <f t="shared" si="195"/>
        <v>1</v>
      </c>
      <c r="S2515" s="23" t="str">
        <f t="shared" si="196"/>
        <v>ORD102514_20240315_CUST02911_MED010</v>
      </c>
      <c r="T2515" s="23">
        <f t="shared" si="197"/>
        <v>1</v>
      </c>
      <c r="U2515" s="6">
        <f t="shared" si="198"/>
        <v>69.930000000000007</v>
      </c>
      <c r="V2515" s="6">
        <f>tbl_Raw_Data[[#This Row],[Discount_Pct]]*tbl_Raw_Data[[#This Row],[Gross_Amount]]/100</f>
        <v>10.4895</v>
      </c>
      <c r="W2515" s="6">
        <f>tbl_Raw_Data[[#This Row],[Gross_Amount]]-tbl_Raw_Data[[#This Row],[Discount_Amount]]</f>
        <v>59.440500000000007</v>
      </c>
      <c r="X2515" s="6">
        <f>tbl_Raw_Data[[#This Row],[Net_Amount_Before_Tax]]*tbl_Raw_Data[[#This Row],[Tax_Pct]]/100</f>
        <v>7.1328600000000009</v>
      </c>
      <c r="Y2515" s="6">
        <f>tbl_Raw_Data[[#This Row],[Net_Amount_Before_Tax]]+tbl_Raw_Data[[#This Row],[Tax_Amount]]</f>
        <v>66.573360000000008</v>
      </c>
      <c r="Z2515" s="6">
        <f t="shared" si="199"/>
        <v>3</v>
      </c>
    </row>
    <row r="2516" spans="1:26" x14ac:dyDescent="0.3">
      <c r="A2516" s="23" t="s">
        <v>4055</v>
      </c>
      <c r="B2516" s="34">
        <v>45434</v>
      </c>
      <c r="C2516" s="23" t="s">
        <v>4056</v>
      </c>
      <c r="D2516" s="23" t="s">
        <v>37</v>
      </c>
      <c r="E2516" s="23" t="s">
        <v>38</v>
      </c>
      <c r="F2516" s="23">
        <v>452018</v>
      </c>
      <c r="G2516" s="23" t="s">
        <v>315</v>
      </c>
      <c r="H2516" s="23" t="s">
        <v>316</v>
      </c>
      <c r="I2516" s="23" t="s">
        <v>50</v>
      </c>
      <c r="J2516" s="23" t="s">
        <v>114</v>
      </c>
      <c r="K2516" s="23" t="s">
        <v>24</v>
      </c>
      <c r="L2516" s="23">
        <v>3</v>
      </c>
      <c r="M2516" s="23">
        <v>116.97</v>
      </c>
      <c r="N2516" s="23">
        <v>0</v>
      </c>
      <c r="O2516" s="23">
        <v>12</v>
      </c>
      <c r="P2516" s="23" t="s">
        <v>25</v>
      </c>
      <c r="Q2516" s="23" t="s">
        <v>34</v>
      </c>
      <c r="R2516" s="23">
        <f t="shared" si="195"/>
        <v>1</v>
      </c>
      <c r="S2516" s="23" t="str">
        <f t="shared" si="196"/>
        <v>ORD102515_20240522_CUST02418_MED012</v>
      </c>
      <c r="T2516" s="23">
        <f t="shared" si="197"/>
        <v>1</v>
      </c>
      <c r="U2516" s="6">
        <f t="shared" si="198"/>
        <v>350.90999999999997</v>
      </c>
      <c r="V2516" s="6">
        <f>tbl_Raw_Data[[#This Row],[Discount_Pct]]*tbl_Raw_Data[[#This Row],[Gross_Amount]]/100</f>
        <v>0</v>
      </c>
      <c r="W2516" s="6">
        <f>tbl_Raw_Data[[#This Row],[Gross_Amount]]-tbl_Raw_Data[[#This Row],[Discount_Amount]]</f>
        <v>350.90999999999997</v>
      </c>
      <c r="X2516" s="6">
        <f>tbl_Raw_Data[[#This Row],[Net_Amount_Before_Tax]]*tbl_Raw_Data[[#This Row],[Tax_Pct]]/100</f>
        <v>42.109200000000001</v>
      </c>
      <c r="Y2516" s="6">
        <f>tbl_Raw_Data[[#This Row],[Net_Amount_Before_Tax]]+tbl_Raw_Data[[#This Row],[Tax_Amount]]</f>
        <v>393.01919999999996</v>
      </c>
      <c r="Z2516" s="6">
        <f t="shared" si="199"/>
        <v>2</v>
      </c>
    </row>
    <row r="2517" spans="1:26" x14ac:dyDescent="0.3">
      <c r="A2517" s="23" t="s">
        <v>4057</v>
      </c>
      <c r="B2517" s="34">
        <v>45607</v>
      </c>
      <c r="C2517" s="23" t="s">
        <v>2266</v>
      </c>
      <c r="D2517" s="23" t="s">
        <v>130</v>
      </c>
      <c r="E2517" s="23" t="s">
        <v>131</v>
      </c>
      <c r="F2517" s="23">
        <v>700102</v>
      </c>
      <c r="G2517" s="23" t="s">
        <v>192</v>
      </c>
      <c r="H2517" s="23" t="s">
        <v>193</v>
      </c>
      <c r="I2517" s="23" t="s">
        <v>41</v>
      </c>
      <c r="J2517" s="23" t="s">
        <v>194</v>
      </c>
      <c r="K2517" s="23" t="s">
        <v>24</v>
      </c>
      <c r="L2517" s="23">
        <v>1</v>
      </c>
      <c r="M2517" s="23">
        <v>33.79</v>
      </c>
      <c r="N2517" s="23">
        <v>10</v>
      </c>
      <c r="O2517" s="23">
        <v>5</v>
      </c>
      <c r="P2517" s="23" t="s">
        <v>43</v>
      </c>
      <c r="Q2517" s="23" t="s">
        <v>34</v>
      </c>
      <c r="R2517" s="23">
        <f t="shared" si="195"/>
        <v>1</v>
      </c>
      <c r="S2517" s="23" t="str">
        <f t="shared" si="196"/>
        <v>ORD102516_20241111_CUST02153_MED002</v>
      </c>
      <c r="T2517" s="23">
        <f t="shared" si="197"/>
        <v>1</v>
      </c>
      <c r="U2517" s="6">
        <f t="shared" si="198"/>
        <v>33.79</v>
      </c>
      <c r="V2517" s="6">
        <f>tbl_Raw_Data[[#This Row],[Discount_Pct]]*tbl_Raw_Data[[#This Row],[Gross_Amount]]/100</f>
        <v>3.3789999999999996</v>
      </c>
      <c r="W2517" s="6">
        <f>tbl_Raw_Data[[#This Row],[Gross_Amount]]-tbl_Raw_Data[[#This Row],[Discount_Amount]]</f>
        <v>30.411000000000001</v>
      </c>
      <c r="X2517" s="6">
        <f>tbl_Raw_Data[[#This Row],[Net_Amount_Before_Tax]]*tbl_Raw_Data[[#This Row],[Tax_Pct]]/100</f>
        <v>1.5205500000000001</v>
      </c>
      <c r="Y2517" s="6">
        <f>tbl_Raw_Data[[#This Row],[Net_Amount_Before_Tax]]+tbl_Raw_Data[[#This Row],[Tax_Amount]]</f>
        <v>31.931550000000001</v>
      </c>
      <c r="Z2517" s="6">
        <f t="shared" si="199"/>
        <v>3</v>
      </c>
    </row>
    <row r="2518" spans="1:26" x14ac:dyDescent="0.3">
      <c r="A2518" s="23" t="s">
        <v>4058</v>
      </c>
      <c r="B2518" s="34">
        <v>46012</v>
      </c>
      <c r="C2518" s="23" t="s">
        <v>4059</v>
      </c>
      <c r="D2518" s="23" t="s">
        <v>92</v>
      </c>
      <c r="E2518" s="23" t="s">
        <v>93</v>
      </c>
      <c r="F2518" s="23">
        <v>560066</v>
      </c>
      <c r="G2518" s="23" t="s">
        <v>30</v>
      </c>
      <c r="H2518" s="23" t="s">
        <v>31</v>
      </c>
      <c r="I2518" s="23" t="s">
        <v>32</v>
      </c>
      <c r="J2518" s="23" t="s">
        <v>23</v>
      </c>
      <c r="K2518" s="23" t="s">
        <v>24</v>
      </c>
      <c r="L2518" s="23">
        <v>5</v>
      </c>
      <c r="M2518" s="23">
        <v>139.25</v>
      </c>
      <c r="N2518" s="23">
        <v>15</v>
      </c>
      <c r="O2518" s="23">
        <v>5</v>
      </c>
      <c r="P2518" s="23" t="s">
        <v>25</v>
      </c>
      <c r="Q2518" s="23" t="s">
        <v>34</v>
      </c>
      <c r="R2518" s="23">
        <f t="shared" si="195"/>
        <v>1</v>
      </c>
      <c r="S2518" s="23" t="str">
        <f t="shared" si="196"/>
        <v>ORD102517_20251221_CUST02616_MED017</v>
      </c>
      <c r="T2518" s="23">
        <f t="shared" si="197"/>
        <v>1</v>
      </c>
      <c r="U2518" s="6">
        <f t="shared" si="198"/>
        <v>696.25</v>
      </c>
      <c r="V2518" s="6">
        <f>tbl_Raw_Data[[#This Row],[Discount_Pct]]*tbl_Raw_Data[[#This Row],[Gross_Amount]]/100</f>
        <v>104.4375</v>
      </c>
      <c r="W2518" s="6">
        <f>tbl_Raw_Data[[#This Row],[Gross_Amount]]-tbl_Raw_Data[[#This Row],[Discount_Amount]]</f>
        <v>591.8125</v>
      </c>
      <c r="X2518" s="6">
        <f>tbl_Raw_Data[[#This Row],[Net_Amount_Before_Tax]]*tbl_Raw_Data[[#This Row],[Tax_Pct]]/100</f>
        <v>29.590624999999999</v>
      </c>
      <c r="Y2518" s="6">
        <f>tbl_Raw_Data[[#This Row],[Net_Amount_Before_Tax]]+tbl_Raw_Data[[#This Row],[Tax_Amount]]</f>
        <v>621.40312500000005</v>
      </c>
      <c r="Z2518" s="6">
        <f t="shared" si="199"/>
        <v>2</v>
      </c>
    </row>
    <row r="2519" spans="1:26" x14ac:dyDescent="0.3">
      <c r="A2519" s="23" t="s">
        <v>4060</v>
      </c>
      <c r="B2519" s="34">
        <v>45436</v>
      </c>
      <c r="C2519" s="23" t="s">
        <v>4061</v>
      </c>
      <c r="D2519" s="23" t="s">
        <v>28</v>
      </c>
      <c r="E2519" s="23" t="s">
        <v>29</v>
      </c>
      <c r="F2519" s="23">
        <v>500001</v>
      </c>
      <c r="G2519" s="23" t="s">
        <v>39</v>
      </c>
      <c r="H2519" s="23" t="s">
        <v>40</v>
      </c>
      <c r="I2519" s="23" t="s">
        <v>41</v>
      </c>
      <c r="J2519" s="23" t="s">
        <v>42</v>
      </c>
      <c r="K2519" s="23" t="s">
        <v>24</v>
      </c>
      <c r="L2519" s="23">
        <v>1</v>
      </c>
      <c r="M2519" s="23">
        <v>32.32</v>
      </c>
      <c r="N2519" s="23">
        <v>0</v>
      </c>
      <c r="O2519" s="23">
        <v>18</v>
      </c>
      <c r="P2519" s="23" t="s">
        <v>25</v>
      </c>
      <c r="Q2519" s="23" t="s">
        <v>26</v>
      </c>
      <c r="R2519" s="23">
        <f t="shared" si="195"/>
        <v>1</v>
      </c>
      <c r="S2519" s="23" t="str">
        <f t="shared" si="196"/>
        <v>ORD102518_20240524_CUST02416_MED001</v>
      </c>
      <c r="T2519" s="23">
        <f t="shared" si="197"/>
        <v>1</v>
      </c>
      <c r="U2519" s="6">
        <f t="shared" si="198"/>
        <v>32.32</v>
      </c>
      <c r="V2519" s="6">
        <f>tbl_Raw_Data[[#This Row],[Discount_Pct]]*tbl_Raw_Data[[#This Row],[Gross_Amount]]/100</f>
        <v>0</v>
      </c>
      <c r="W2519" s="6">
        <f>tbl_Raw_Data[[#This Row],[Gross_Amount]]-tbl_Raw_Data[[#This Row],[Discount_Amount]]</f>
        <v>32.32</v>
      </c>
      <c r="X2519" s="6">
        <f>tbl_Raw_Data[[#This Row],[Net_Amount_Before_Tax]]*tbl_Raw_Data[[#This Row],[Tax_Pct]]/100</f>
        <v>5.8175999999999997</v>
      </c>
      <c r="Y2519" s="6">
        <f>tbl_Raw_Data[[#This Row],[Net_Amount_Before_Tax]]+tbl_Raw_Data[[#This Row],[Tax_Amount]]</f>
        <v>38.137599999999999</v>
      </c>
      <c r="Z2519" s="6">
        <f t="shared" si="199"/>
        <v>0</v>
      </c>
    </row>
    <row r="2520" spans="1:26" x14ac:dyDescent="0.3">
      <c r="A2520" s="23" t="s">
        <v>4062</v>
      </c>
      <c r="B2520" s="34">
        <v>45328</v>
      </c>
      <c r="C2520" s="23" t="s">
        <v>4063</v>
      </c>
      <c r="D2520" s="23" t="s">
        <v>87</v>
      </c>
      <c r="E2520" s="23" t="s">
        <v>88</v>
      </c>
      <c r="F2520" s="23">
        <v>600100</v>
      </c>
      <c r="G2520" s="23" t="s">
        <v>154</v>
      </c>
      <c r="H2520" s="23" t="s">
        <v>155</v>
      </c>
      <c r="I2520" s="23" t="s">
        <v>134</v>
      </c>
      <c r="J2520" s="23" t="s">
        <v>156</v>
      </c>
      <c r="K2520" s="23" t="s">
        <v>57</v>
      </c>
      <c r="L2520" s="23">
        <v>2</v>
      </c>
      <c r="M2520" s="23">
        <v>51.37</v>
      </c>
      <c r="N2520" s="23">
        <v>5</v>
      </c>
      <c r="O2520" s="23">
        <v>18</v>
      </c>
      <c r="P2520" s="23" t="s">
        <v>65</v>
      </c>
      <c r="Q2520" s="23" t="s">
        <v>34</v>
      </c>
      <c r="R2520" s="23">
        <f t="shared" si="195"/>
        <v>1</v>
      </c>
      <c r="S2520" s="23" t="str">
        <f t="shared" si="196"/>
        <v>ORD102519_20240206_CUST02021_MED006</v>
      </c>
      <c r="T2520" s="23">
        <f t="shared" si="197"/>
        <v>1</v>
      </c>
      <c r="U2520" s="6">
        <f t="shared" si="198"/>
        <v>102.74</v>
      </c>
      <c r="V2520" s="6">
        <f>tbl_Raw_Data[[#This Row],[Discount_Pct]]*tbl_Raw_Data[[#This Row],[Gross_Amount]]/100</f>
        <v>5.1369999999999996</v>
      </c>
      <c r="W2520" s="6">
        <f>tbl_Raw_Data[[#This Row],[Gross_Amount]]-tbl_Raw_Data[[#This Row],[Discount_Amount]]</f>
        <v>97.602999999999994</v>
      </c>
      <c r="X2520" s="6">
        <f>tbl_Raw_Data[[#This Row],[Net_Amount_Before_Tax]]*tbl_Raw_Data[[#This Row],[Tax_Pct]]/100</f>
        <v>17.568539999999999</v>
      </c>
      <c r="Y2520" s="6">
        <f>tbl_Raw_Data[[#This Row],[Net_Amount_Before_Tax]]+tbl_Raw_Data[[#This Row],[Tax_Amount]]</f>
        <v>115.17153999999999</v>
      </c>
      <c r="Z2520" s="6">
        <f t="shared" si="199"/>
        <v>1</v>
      </c>
    </row>
    <row r="2521" spans="1:26" x14ac:dyDescent="0.3">
      <c r="A2521" s="23" t="s">
        <v>4064</v>
      </c>
      <c r="B2521" s="34">
        <v>45457</v>
      </c>
      <c r="C2521" s="23" t="s">
        <v>4065</v>
      </c>
      <c r="D2521" s="23" t="s">
        <v>37</v>
      </c>
      <c r="E2521" s="23" t="s">
        <v>38</v>
      </c>
      <c r="F2521" s="23">
        <v>452001</v>
      </c>
      <c r="G2521" s="23" t="s">
        <v>132</v>
      </c>
      <c r="H2521" s="23" t="s">
        <v>133</v>
      </c>
      <c r="I2521" s="23" t="s">
        <v>134</v>
      </c>
      <c r="J2521" s="23" t="s">
        <v>135</v>
      </c>
      <c r="K2521" s="23" t="s">
        <v>57</v>
      </c>
      <c r="L2521" s="23">
        <v>1</v>
      </c>
      <c r="M2521" s="23">
        <v>70.27</v>
      </c>
      <c r="N2521" s="23">
        <v>0</v>
      </c>
      <c r="O2521" s="23">
        <v>12</v>
      </c>
      <c r="P2521" s="23" t="s">
        <v>33</v>
      </c>
      <c r="Q2521" s="23" t="s">
        <v>34</v>
      </c>
      <c r="R2521" s="23">
        <f t="shared" si="195"/>
        <v>1</v>
      </c>
      <c r="S2521" s="23" t="str">
        <f t="shared" si="196"/>
        <v>ORD102520_20240614_CUST00931_MED007</v>
      </c>
      <c r="T2521" s="23">
        <f t="shared" si="197"/>
        <v>1</v>
      </c>
      <c r="U2521" s="6">
        <f t="shared" si="198"/>
        <v>70.27</v>
      </c>
      <c r="V2521" s="6">
        <f>tbl_Raw_Data[[#This Row],[Discount_Pct]]*tbl_Raw_Data[[#This Row],[Gross_Amount]]/100</f>
        <v>0</v>
      </c>
      <c r="W2521" s="6">
        <f>tbl_Raw_Data[[#This Row],[Gross_Amount]]-tbl_Raw_Data[[#This Row],[Discount_Amount]]</f>
        <v>70.27</v>
      </c>
      <c r="X2521" s="6">
        <f>tbl_Raw_Data[[#This Row],[Net_Amount_Before_Tax]]*tbl_Raw_Data[[#This Row],[Tax_Pct]]/100</f>
        <v>8.4323999999999995</v>
      </c>
      <c r="Y2521" s="6">
        <f>tbl_Raw_Data[[#This Row],[Net_Amount_Before_Tax]]+tbl_Raw_Data[[#This Row],[Tax_Amount]]</f>
        <v>78.702399999999997</v>
      </c>
      <c r="Z2521" s="6">
        <f t="shared" si="199"/>
        <v>1</v>
      </c>
    </row>
    <row r="2522" spans="1:26" x14ac:dyDescent="0.3">
      <c r="A2522" s="23" t="s">
        <v>4066</v>
      </c>
      <c r="B2522" s="34">
        <v>45305</v>
      </c>
      <c r="C2522" s="23" t="s">
        <v>178</v>
      </c>
      <c r="D2522" s="23" t="s">
        <v>142</v>
      </c>
      <c r="E2522" s="23" t="s">
        <v>81</v>
      </c>
      <c r="F2522" s="23">
        <v>380058</v>
      </c>
      <c r="G2522" s="23" t="s">
        <v>94</v>
      </c>
      <c r="H2522" s="23" t="s">
        <v>95</v>
      </c>
      <c r="I2522" s="23" t="s">
        <v>84</v>
      </c>
      <c r="J2522" s="23" t="s">
        <v>42</v>
      </c>
      <c r="K2522" s="23" t="s">
        <v>24</v>
      </c>
      <c r="L2522" s="23">
        <v>1</v>
      </c>
      <c r="M2522" s="23">
        <v>92.98</v>
      </c>
      <c r="N2522" s="23">
        <v>10</v>
      </c>
      <c r="O2522" s="23">
        <v>5</v>
      </c>
      <c r="P2522" s="23" t="s">
        <v>58</v>
      </c>
      <c r="Q2522" s="23" t="s">
        <v>26</v>
      </c>
      <c r="R2522" s="23">
        <f t="shared" si="195"/>
        <v>1</v>
      </c>
      <c r="S2522" s="23" t="str">
        <f t="shared" si="196"/>
        <v>ORD102521_20240114_CUST03205_MED021</v>
      </c>
      <c r="T2522" s="23">
        <f t="shared" si="197"/>
        <v>1</v>
      </c>
      <c r="U2522" s="6">
        <f t="shared" si="198"/>
        <v>92.98</v>
      </c>
      <c r="V2522" s="6">
        <f>tbl_Raw_Data[[#This Row],[Discount_Pct]]*tbl_Raw_Data[[#This Row],[Gross_Amount]]/100</f>
        <v>9.298</v>
      </c>
      <c r="W2522" s="6">
        <f>tbl_Raw_Data[[#This Row],[Gross_Amount]]-tbl_Raw_Data[[#This Row],[Discount_Amount]]</f>
        <v>83.682000000000002</v>
      </c>
      <c r="X2522" s="6">
        <f>tbl_Raw_Data[[#This Row],[Net_Amount_Before_Tax]]*tbl_Raw_Data[[#This Row],[Tax_Pct]]/100</f>
        <v>4.1840999999999999</v>
      </c>
      <c r="Y2522" s="6">
        <f>tbl_Raw_Data[[#This Row],[Net_Amount_Before_Tax]]+tbl_Raw_Data[[#This Row],[Tax_Amount]]</f>
        <v>87.866100000000003</v>
      </c>
      <c r="Z2522" s="6">
        <f t="shared" si="199"/>
        <v>3</v>
      </c>
    </row>
    <row r="2523" spans="1:26" x14ac:dyDescent="0.3">
      <c r="A2523" s="23" t="s">
        <v>4066</v>
      </c>
      <c r="B2523" s="34">
        <v>46010</v>
      </c>
      <c r="C2523" s="23" t="s">
        <v>3450</v>
      </c>
      <c r="D2523" s="23" t="s">
        <v>123</v>
      </c>
      <c r="E2523" s="23" t="s">
        <v>101</v>
      </c>
      <c r="F2523" s="23">
        <v>226016</v>
      </c>
      <c r="G2523" s="23" t="s">
        <v>224</v>
      </c>
      <c r="H2523" s="23" t="s">
        <v>225</v>
      </c>
      <c r="I2523" s="23" t="s">
        <v>147</v>
      </c>
      <c r="J2523" s="23" t="s">
        <v>23</v>
      </c>
      <c r="K2523" s="23" t="s">
        <v>24</v>
      </c>
      <c r="L2523" s="23">
        <v>1</v>
      </c>
      <c r="M2523" s="23">
        <v>48.33</v>
      </c>
      <c r="N2523" s="23">
        <v>10</v>
      </c>
      <c r="O2523" s="23">
        <v>18</v>
      </c>
      <c r="P2523" s="23" t="s">
        <v>25</v>
      </c>
      <c r="Q2523" s="23" t="s">
        <v>44</v>
      </c>
      <c r="R2523" s="23">
        <f t="shared" si="195"/>
        <v>1</v>
      </c>
      <c r="S2523" s="23" t="str">
        <f t="shared" si="196"/>
        <v>ORD102521_20251219_CUST03297_MED015</v>
      </c>
      <c r="T2523" s="23">
        <f t="shared" si="197"/>
        <v>1</v>
      </c>
      <c r="U2523" s="6">
        <f t="shared" si="198"/>
        <v>48.33</v>
      </c>
      <c r="V2523" s="6">
        <f>tbl_Raw_Data[[#This Row],[Discount_Pct]]*tbl_Raw_Data[[#This Row],[Gross_Amount]]/100</f>
        <v>4.8329999999999993</v>
      </c>
      <c r="W2523" s="6">
        <f>tbl_Raw_Data[[#This Row],[Gross_Amount]]-tbl_Raw_Data[[#This Row],[Discount_Amount]]</f>
        <v>43.497</v>
      </c>
      <c r="X2523" s="6">
        <f>tbl_Raw_Data[[#This Row],[Net_Amount_Before_Tax]]*tbl_Raw_Data[[#This Row],[Tax_Pct]]/100</f>
        <v>7.8294600000000001</v>
      </c>
      <c r="Y2523" s="6">
        <f>tbl_Raw_Data[[#This Row],[Net_Amount_Before_Tax]]+tbl_Raw_Data[[#This Row],[Tax_Amount]]</f>
        <v>51.326459999999997</v>
      </c>
      <c r="Z2523" s="6">
        <f t="shared" si="199"/>
        <v>0</v>
      </c>
    </row>
    <row r="2524" spans="1:26" x14ac:dyDescent="0.3">
      <c r="A2524" s="23" t="s">
        <v>4067</v>
      </c>
      <c r="B2524" s="34">
        <v>45998</v>
      </c>
      <c r="C2524" s="23" t="s">
        <v>2447</v>
      </c>
      <c r="D2524" s="23" t="s">
        <v>183</v>
      </c>
      <c r="E2524" s="23" t="s">
        <v>184</v>
      </c>
      <c r="F2524" s="23">
        <v>122009</v>
      </c>
      <c r="G2524" s="23" t="s">
        <v>94</v>
      </c>
      <c r="H2524" s="23" t="s">
        <v>95</v>
      </c>
      <c r="I2524" s="23" t="s">
        <v>84</v>
      </c>
      <c r="J2524" s="23" t="s">
        <v>42</v>
      </c>
      <c r="K2524" s="23" t="s">
        <v>24</v>
      </c>
      <c r="L2524" s="23">
        <v>3</v>
      </c>
      <c r="M2524" s="23">
        <v>78.91</v>
      </c>
      <c r="N2524" s="23">
        <v>15</v>
      </c>
      <c r="O2524" s="23">
        <v>12</v>
      </c>
      <c r="P2524" s="23" t="s">
        <v>33</v>
      </c>
      <c r="Q2524" s="23" t="s">
        <v>90</v>
      </c>
      <c r="R2524" s="23">
        <f t="shared" si="195"/>
        <v>1</v>
      </c>
      <c r="S2524" s="23" t="str">
        <f t="shared" si="196"/>
        <v>ORD102523_20251207_CUST00377_MED021</v>
      </c>
      <c r="T2524" s="23">
        <f t="shared" si="197"/>
        <v>1</v>
      </c>
      <c r="U2524" s="6">
        <f t="shared" si="198"/>
        <v>236.73</v>
      </c>
      <c r="V2524" s="6">
        <f>tbl_Raw_Data[[#This Row],[Discount_Pct]]*tbl_Raw_Data[[#This Row],[Gross_Amount]]/100</f>
        <v>35.509499999999996</v>
      </c>
      <c r="W2524" s="6">
        <f>tbl_Raw_Data[[#This Row],[Gross_Amount]]-tbl_Raw_Data[[#This Row],[Discount_Amount]]</f>
        <v>201.22049999999999</v>
      </c>
      <c r="X2524" s="6">
        <f>tbl_Raw_Data[[#This Row],[Net_Amount_Before_Tax]]*tbl_Raw_Data[[#This Row],[Tax_Pct]]/100</f>
        <v>24.146459999999998</v>
      </c>
      <c r="Y2524" s="6">
        <f>tbl_Raw_Data[[#This Row],[Net_Amount_Before_Tax]]+tbl_Raw_Data[[#This Row],[Tax_Amount]]</f>
        <v>225.36695999999998</v>
      </c>
      <c r="Z2524" s="6">
        <f t="shared" si="199"/>
        <v>2</v>
      </c>
    </row>
    <row r="2525" spans="1:26" x14ac:dyDescent="0.3">
      <c r="A2525" s="23" t="s">
        <v>4068</v>
      </c>
      <c r="B2525" s="34">
        <v>45681</v>
      </c>
      <c r="C2525" s="23" t="s">
        <v>4069</v>
      </c>
      <c r="D2525" s="23" t="s">
        <v>80</v>
      </c>
      <c r="E2525" s="23" t="s">
        <v>81</v>
      </c>
      <c r="F2525" s="23">
        <v>395003</v>
      </c>
      <c r="G2525" s="23" t="s">
        <v>145</v>
      </c>
      <c r="H2525" s="23" t="s">
        <v>146</v>
      </c>
      <c r="I2525" s="23" t="s">
        <v>147</v>
      </c>
      <c r="J2525" s="23" t="s">
        <v>148</v>
      </c>
      <c r="K2525" s="23" t="s">
        <v>24</v>
      </c>
      <c r="L2525" s="23">
        <v>3</v>
      </c>
      <c r="M2525" s="23">
        <v>102.66</v>
      </c>
      <c r="N2525" s="23">
        <v>5</v>
      </c>
      <c r="O2525" s="23">
        <v>5</v>
      </c>
      <c r="P2525" s="23" t="s">
        <v>65</v>
      </c>
      <c r="Q2525" s="23" t="s">
        <v>44</v>
      </c>
      <c r="R2525" s="23">
        <f t="shared" si="195"/>
        <v>1</v>
      </c>
      <c r="S2525" s="23" t="str">
        <f t="shared" si="196"/>
        <v>ORD102524_20250124_CUST02224_MED016</v>
      </c>
      <c r="T2525" s="23">
        <f t="shared" si="197"/>
        <v>1</v>
      </c>
      <c r="U2525" s="6">
        <f t="shared" si="198"/>
        <v>307.98</v>
      </c>
      <c r="V2525" s="6">
        <f>tbl_Raw_Data[[#This Row],[Discount_Pct]]*tbl_Raw_Data[[#This Row],[Gross_Amount]]/100</f>
        <v>15.399000000000001</v>
      </c>
      <c r="W2525" s="6">
        <f>tbl_Raw_Data[[#This Row],[Gross_Amount]]-tbl_Raw_Data[[#This Row],[Discount_Amount]]</f>
        <v>292.58100000000002</v>
      </c>
      <c r="X2525" s="6">
        <f>tbl_Raw_Data[[#This Row],[Net_Amount_Before_Tax]]*tbl_Raw_Data[[#This Row],[Tax_Pct]]/100</f>
        <v>14.629050000000001</v>
      </c>
      <c r="Y2525" s="6">
        <f>tbl_Raw_Data[[#This Row],[Net_Amount_Before_Tax]]+tbl_Raw_Data[[#This Row],[Tax_Amount]]</f>
        <v>307.21005000000002</v>
      </c>
      <c r="Z2525" s="6">
        <f t="shared" si="199"/>
        <v>1</v>
      </c>
    </row>
    <row r="2526" spans="1:26" x14ac:dyDescent="0.3">
      <c r="A2526" s="23" t="s">
        <v>4070</v>
      </c>
      <c r="B2526" s="34">
        <v>45579</v>
      </c>
      <c r="C2526" s="23" t="s">
        <v>4071</v>
      </c>
      <c r="D2526" s="23" t="s">
        <v>52</v>
      </c>
      <c r="E2526" s="23" t="s">
        <v>52</v>
      </c>
      <c r="F2526" s="23">
        <v>160019</v>
      </c>
      <c r="G2526" s="23" t="s">
        <v>160</v>
      </c>
      <c r="H2526" s="23" t="s">
        <v>161</v>
      </c>
      <c r="I2526" s="23" t="s">
        <v>50</v>
      </c>
      <c r="J2526" s="23" t="s">
        <v>23</v>
      </c>
      <c r="K2526" s="23" t="s">
        <v>24</v>
      </c>
      <c r="L2526" s="23">
        <v>4</v>
      </c>
      <c r="M2526" s="23">
        <v>165.78</v>
      </c>
      <c r="N2526" s="23">
        <v>10</v>
      </c>
      <c r="O2526" s="23">
        <v>12</v>
      </c>
      <c r="P2526" s="23" t="s">
        <v>89</v>
      </c>
      <c r="Q2526" s="23" t="s">
        <v>34</v>
      </c>
      <c r="R2526" s="23">
        <f t="shared" si="195"/>
        <v>1</v>
      </c>
      <c r="S2526" s="23" t="str">
        <f t="shared" si="196"/>
        <v>ORD102525_20241014_CUST01560_MED014</v>
      </c>
      <c r="T2526" s="23">
        <f t="shared" si="197"/>
        <v>1</v>
      </c>
      <c r="U2526" s="6">
        <f t="shared" si="198"/>
        <v>663.12</v>
      </c>
      <c r="V2526" s="6">
        <f>tbl_Raw_Data[[#This Row],[Discount_Pct]]*tbl_Raw_Data[[#This Row],[Gross_Amount]]/100</f>
        <v>66.311999999999998</v>
      </c>
      <c r="W2526" s="6">
        <f>tbl_Raw_Data[[#This Row],[Gross_Amount]]-tbl_Raw_Data[[#This Row],[Discount_Amount]]</f>
        <v>596.80799999999999</v>
      </c>
      <c r="X2526" s="6">
        <f>tbl_Raw_Data[[#This Row],[Net_Amount_Before_Tax]]*tbl_Raw_Data[[#This Row],[Tax_Pct]]/100</f>
        <v>71.616960000000006</v>
      </c>
      <c r="Y2526" s="6">
        <f>tbl_Raw_Data[[#This Row],[Net_Amount_Before_Tax]]+tbl_Raw_Data[[#This Row],[Tax_Amount]]</f>
        <v>668.42496000000006</v>
      </c>
      <c r="Z2526" s="6">
        <f t="shared" si="199"/>
        <v>1</v>
      </c>
    </row>
    <row r="2527" spans="1:26" x14ac:dyDescent="0.3">
      <c r="A2527" s="23" t="s">
        <v>4072</v>
      </c>
      <c r="B2527" s="34">
        <v>45566</v>
      </c>
      <c r="C2527" s="23" t="s">
        <v>739</v>
      </c>
      <c r="D2527" s="23" t="s">
        <v>28</v>
      </c>
      <c r="E2527" s="23" t="s">
        <v>29</v>
      </c>
      <c r="F2527" s="23">
        <v>500090</v>
      </c>
      <c r="G2527" s="23" t="s">
        <v>167</v>
      </c>
      <c r="H2527" s="23" t="s">
        <v>168</v>
      </c>
      <c r="I2527" s="23" t="s">
        <v>113</v>
      </c>
      <c r="J2527" s="23" t="s">
        <v>42</v>
      </c>
      <c r="K2527" s="23" t="s">
        <v>24</v>
      </c>
      <c r="L2527" s="23">
        <v>1</v>
      </c>
      <c r="M2527" s="23">
        <v>205.23</v>
      </c>
      <c r="N2527" s="23">
        <v>0</v>
      </c>
      <c r="O2527" s="23">
        <v>5</v>
      </c>
      <c r="P2527" s="23" t="s">
        <v>33</v>
      </c>
      <c r="Q2527" s="23" t="s">
        <v>34</v>
      </c>
      <c r="R2527" s="23">
        <f t="shared" si="195"/>
        <v>1</v>
      </c>
      <c r="S2527" s="23" t="str">
        <f t="shared" si="196"/>
        <v>ORD102526_20241001_CUST02076_MED026</v>
      </c>
      <c r="T2527" s="23">
        <f t="shared" si="197"/>
        <v>1</v>
      </c>
      <c r="U2527" s="6">
        <f t="shared" si="198"/>
        <v>205.23</v>
      </c>
      <c r="V2527" s="6">
        <f>tbl_Raw_Data[[#This Row],[Discount_Pct]]*tbl_Raw_Data[[#This Row],[Gross_Amount]]/100</f>
        <v>0</v>
      </c>
      <c r="W2527" s="6">
        <f>tbl_Raw_Data[[#This Row],[Gross_Amount]]-tbl_Raw_Data[[#This Row],[Discount_Amount]]</f>
        <v>205.23</v>
      </c>
      <c r="X2527" s="6">
        <f>tbl_Raw_Data[[#This Row],[Net_Amount_Before_Tax]]*tbl_Raw_Data[[#This Row],[Tax_Pct]]/100</f>
        <v>10.261499999999998</v>
      </c>
      <c r="Y2527" s="6">
        <f>tbl_Raw_Data[[#This Row],[Net_Amount_Before_Tax]]+tbl_Raw_Data[[#This Row],[Tax_Amount]]</f>
        <v>215.49149999999997</v>
      </c>
      <c r="Z2527" s="6">
        <f t="shared" si="199"/>
        <v>2</v>
      </c>
    </row>
    <row r="2528" spans="1:26" x14ac:dyDescent="0.3">
      <c r="A2528" s="23" t="s">
        <v>4073</v>
      </c>
      <c r="B2528" s="34">
        <v>45798</v>
      </c>
      <c r="C2528" s="23" t="s">
        <v>4074</v>
      </c>
      <c r="D2528" s="23" t="s">
        <v>130</v>
      </c>
      <c r="E2528" s="23" t="s">
        <v>131</v>
      </c>
      <c r="F2528" s="23">
        <v>700091</v>
      </c>
      <c r="G2528" s="23" t="s">
        <v>138</v>
      </c>
      <c r="H2528" s="23" t="s">
        <v>139</v>
      </c>
      <c r="I2528" s="23" t="s">
        <v>50</v>
      </c>
      <c r="J2528" s="23" t="s">
        <v>140</v>
      </c>
      <c r="K2528" s="23" t="s">
        <v>24</v>
      </c>
      <c r="L2528" s="23">
        <v>3</v>
      </c>
      <c r="M2528" s="23">
        <v>163.16</v>
      </c>
      <c r="N2528" s="23">
        <v>0</v>
      </c>
      <c r="O2528" s="23">
        <v>5</v>
      </c>
      <c r="P2528" s="23" t="s">
        <v>33</v>
      </c>
      <c r="Q2528" s="23" t="s">
        <v>44</v>
      </c>
      <c r="R2528" s="23">
        <f t="shared" si="195"/>
        <v>1</v>
      </c>
      <c r="S2528" s="23" t="str">
        <f t="shared" si="196"/>
        <v>ORD102527_20250521_CUST00885_MED013</v>
      </c>
      <c r="T2528" s="23">
        <f t="shared" si="197"/>
        <v>1</v>
      </c>
      <c r="U2528" s="6">
        <f t="shared" si="198"/>
        <v>489.48</v>
      </c>
      <c r="V2528" s="6">
        <f>tbl_Raw_Data[[#This Row],[Discount_Pct]]*tbl_Raw_Data[[#This Row],[Gross_Amount]]/100</f>
        <v>0</v>
      </c>
      <c r="W2528" s="6">
        <f>tbl_Raw_Data[[#This Row],[Gross_Amount]]-tbl_Raw_Data[[#This Row],[Discount_Amount]]</f>
        <v>489.48</v>
      </c>
      <c r="X2528" s="6">
        <f>tbl_Raw_Data[[#This Row],[Net_Amount_Before_Tax]]*tbl_Raw_Data[[#This Row],[Tax_Pct]]/100</f>
        <v>24.474</v>
      </c>
      <c r="Y2528" s="6">
        <f>tbl_Raw_Data[[#This Row],[Net_Amount_Before_Tax]]+tbl_Raw_Data[[#This Row],[Tax_Amount]]</f>
        <v>513.95400000000006</v>
      </c>
      <c r="Z2528" s="6">
        <f t="shared" si="199"/>
        <v>3</v>
      </c>
    </row>
    <row r="2529" spans="1:26" x14ac:dyDescent="0.3">
      <c r="A2529" s="23" t="s">
        <v>4075</v>
      </c>
      <c r="B2529" s="34">
        <v>45296</v>
      </c>
      <c r="C2529" s="23" t="s">
        <v>4076</v>
      </c>
      <c r="D2529" s="23" t="s">
        <v>80</v>
      </c>
      <c r="E2529" s="23" t="s">
        <v>81</v>
      </c>
      <c r="F2529" s="23">
        <v>395017</v>
      </c>
      <c r="G2529" s="23" t="s">
        <v>53</v>
      </c>
      <c r="H2529" s="23" t="s">
        <v>54</v>
      </c>
      <c r="I2529" s="23" t="s">
        <v>55</v>
      </c>
      <c r="J2529" s="23" t="s">
        <v>56</v>
      </c>
      <c r="K2529" s="23" t="s">
        <v>57</v>
      </c>
      <c r="L2529" s="23">
        <v>1</v>
      </c>
      <c r="M2529" s="23">
        <v>50.76</v>
      </c>
      <c r="N2529" s="23">
        <v>15</v>
      </c>
      <c r="O2529" s="23">
        <v>12</v>
      </c>
      <c r="P2529" s="23" t="s">
        <v>89</v>
      </c>
      <c r="Q2529" s="23" t="s">
        <v>34</v>
      </c>
      <c r="R2529" s="23">
        <f t="shared" si="195"/>
        <v>1</v>
      </c>
      <c r="S2529" s="23" t="str">
        <f t="shared" si="196"/>
        <v>ORD102528_20240105_CUST02081_MED020</v>
      </c>
      <c r="T2529" s="23">
        <f t="shared" si="197"/>
        <v>1</v>
      </c>
      <c r="U2529" s="6">
        <f t="shared" si="198"/>
        <v>50.76</v>
      </c>
      <c r="V2529" s="6">
        <f>tbl_Raw_Data[[#This Row],[Discount_Pct]]*tbl_Raw_Data[[#This Row],[Gross_Amount]]/100</f>
        <v>7.6139999999999999</v>
      </c>
      <c r="W2529" s="6">
        <f>tbl_Raw_Data[[#This Row],[Gross_Amount]]-tbl_Raw_Data[[#This Row],[Discount_Amount]]</f>
        <v>43.146000000000001</v>
      </c>
      <c r="X2529" s="6">
        <f>tbl_Raw_Data[[#This Row],[Net_Amount_Before_Tax]]*tbl_Raw_Data[[#This Row],[Tax_Pct]]/100</f>
        <v>5.1775199999999995</v>
      </c>
      <c r="Y2529" s="6">
        <f>tbl_Raw_Data[[#This Row],[Net_Amount_Before_Tax]]+tbl_Raw_Data[[#This Row],[Tax_Amount]]</f>
        <v>48.323520000000002</v>
      </c>
      <c r="Z2529" s="6">
        <f t="shared" si="199"/>
        <v>4</v>
      </c>
    </row>
    <row r="2530" spans="1:26" x14ac:dyDescent="0.3">
      <c r="A2530" s="23" t="s">
        <v>4077</v>
      </c>
      <c r="B2530" s="34">
        <v>45956</v>
      </c>
      <c r="C2530" s="23" t="s">
        <v>2783</v>
      </c>
      <c r="D2530" s="23" t="s">
        <v>87</v>
      </c>
      <c r="E2530" s="23" t="s">
        <v>88</v>
      </c>
      <c r="F2530" s="23">
        <v>600040</v>
      </c>
      <c r="G2530" s="23" t="s">
        <v>74</v>
      </c>
      <c r="H2530" s="23" t="s">
        <v>75</v>
      </c>
      <c r="I2530" s="23" t="s">
        <v>76</v>
      </c>
      <c r="J2530" s="23" t="s">
        <v>77</v>
      </c>
      <c r="K2530" s="23" t="s">
        <v>57</v>
      </c>
      <c r="L2530" s="23">
        <v>4</v>
      </c>
      <c r="M2530" s="23">
        <v>66.760000000000005</v>
      </c>
      <c r="N2530" s="23">
        <v>20</v>
      </c>
      <c r="O2530" s="23">
        <v>18</v>
      </c>
      <c r="P2530" s="23" t="s">
        <v>89</v>
      </c>
      <c r="Q2530" s="23" t="s">
        <v>34</v>
      </c>
      <c r="R2530" s="23">
        <f t="shared" si="195"/>
        <v>1</v>
      </c>
      <c r="S2530" s="23" t="str">
        <f t="shared" si="196"/>
        <v>ORD102529_20251026_CUST01032_MED008</v>
      </c>
      <c r="T2530" s="23">
        <f t="shared" si="197"/>
        <v>1</v>
      </c>
      <c r="U2530" s="6">
        <f t="shared" si="198"/>
        <v>267.04000000000002</v>
      </c>
      <c r="V2530" s="6">
        <f>tbl_Raw_Data[[#This Row],[Discount_Pct]]*tbl_Raw_Data[[#This Row],[Gross_Amount]]/100</f>
        <v>53.408000000000001</v>
      </c>
      <c r="W2530" s="6">
        <f>tbl_Raw_Data[[#This Row],[Gross_Amount]]-tbl_Raw_Data[[#This Row],[Discount_Amount]]</f>
        <v>213.63200000000001</v>
      </c>
      <c r="X2530" s="6">
        <f>tbl_Raw_Data[[#This Row],[Net_Amount_Before_Tax]]*tbl_Raw_Data[[#This Row],[Tax_Pct]]/100</f>
        <v>38.453760000000003</v>
      </c>
      <c r="Y2530" s="6">
        <f>tbl_Raw_Data[[#This Row],[Net_Amount_Before_Tax]]+tbl_Raw_Data[[#This Row],[Tax_Amount]]</f>
        <v>252.08575999999999</v>
      </c>
      <c r="Z2530" s="6">
        <f t="shared" si="199"/>
        <v>4</v>
      </c>
    </row>
    <row r="2531" spans="1:26" x14ac:dyDescent="0.3">
      <c r="A2531" s="23" t="s">
        <v>4078</v>
      </c>
      <c r="B2531" s="34">
        <v>45604</v>
      </c>
      <c r="C2531" s="23" t="s">
        <v>444</v>
      </c>
      <c r="D2531" s="23" t="s">
        <v>183</v>
      </c>
      <c r="E2531" s="23" t="s">
        <v>184</v>
      </c>
      <c r="F2531" s="23">
        <v>122009</v>
      </c>
      <c r="G2531" s="23" t="s">
        <v>192</v>
      </c>
      <c r="H2531" s="23" t="s">
        <v>193</v>
      </c>
      <c r="I2531" s="23" t="s">
        <v>41</v>
      </c>
      <c r="J2531" s="23" t="s">
        <v>194</v>
      </c>
      <c r="K2531" s="23" t="s">
        <v>24</v>
      </c>
      <c r="L2531" s="23">
        <v>1</v>
      </c>
      <c r="M2531" s="23">
        <v>34.39</v>
      </c>
      <c r="N2531" s="23">
        <v>5</v>
      </c>
      <c r="O2531" s="23">
        <v>12</v>
      </c>
      <c r="P2531" s="23" t="s">
        <v>33</v>
      </c>
      <c r="Q2531" s="23" t="s">
        <v>90</v>
      </c>
      <c r="R2531" s="23">
        <f t="shared" si="195"/>
        <v>1</v>
      </c>
      <c r="S2531" s="23" t="str">
        <f t="shared" si="196"/>
        <v>ORD102530_20241108_CUST01308_MED002</v>
      </c>
      <c r="T2531" s="23">
        <f t="shared" si="197"/>
        <v>1</v>
      </c>
      <c r="U2531" s="6">
        <f t="shared" si="198"/>
        <v>34.39</v>
      </c>
      <c r="V2531" s="6">
        <f>tbl_Raw_Data[[#This Row],[Discount_Pct]]*tbl_Raw_Data[[#This Row],[Gross_Amount]]/100</f>
        <v>1.7194999999999998</v>
      </c>
      <c r="W2531" s="6">
        <f>tbl_Raw_Data[[#This Row],[Gross_Amount]]-tbl_Raw_Data[[#This Row],[Discount_Amount]]</f>
        <v>32.670500000000004</v>
      </c>
      <c r="X2531" s="6">
        <f>tbl_Raw_Data[[#This Row],[Net_Amount_Before_Tax]]*tbl_Raw_Data[[#This Row],[Tax_Pct]]/100</f>
        <v>3.9204600000000003</v>
      </c>
      <c r="Y2531" s="6">
        <f>tbl_Raw_Data[[#This Row],[Net_Amount_Before_Tax]]+tbl_Raw_Data[[#This Row],[Tax_Amount]]</f>
        <v>36.590960000000003</v>
      </c>
      <c r="Z2531" s="6">
        <f t="shared" si="199"/>
        <v>1</v>
      </c>
    </row>
    <row r="2532" spans="1:26" x14ac:dyDescent="0.3">
      <c r="A2532" s="23" t="s">
        <v>4079</v>
      </c>
      <c r="B2532" s="34">
        <v>45300</v>
      </c>
      <c r="C2532" s="23" t="s">
        <v>4080</v>
      </c>
      <c r="D2532" s="23" t="s">
        <v>142</v>
      </c>
      <c r="E2532" s="23" t="s">
        <v>81</v>
      </c>
      <c r="F2532" s="23">
        <v>380061</v>
      </c>
      <c r="G2532" s="23" t="s">
        <v>132</v>
      </c>
      <c r="H2532" s="23" t="s">
        <v>133</v>
      </c>
      <c r="I2532" s="23" t="s">
        <v>134</v>
      </c>
      <c r="J2532" s="23" t="s">
        <v>135</v>
      </c>
      <c r="K2532" s="23" t="s">
        <v>57</v>
      </c>
      <c r="L2532" s="23">
        <v>1</v>
      </c>
      <c r="M2532" s="23">
        <v>84.58</v>
      </c>
      <c r="N2532" s="23">
        <v>10</v>
      </c>
      <c r="O2532" s="23">
        <v>5</v>
      </c>
      <c r="P2532" s="23" t="s">
        <v>25</v>
      </c>
      <c r="Q2532" s="23" t="s">
        <v>90</v>
      </c>
      <c r="R2532" s="23">
        <f t="shared" si="195"/>
        <v>1</v>
      </c>
      <c r="S2532" s="23" t="str">
        <f t="shared" si="196"/>
        <v>ORD102531_20240109_CUST00210_MED007</v>
      </c>
      <c r="T2532" s="23">
        <f t="shared" si="197"/>
        <v>1</v>
      </c>
      <c r="U2532" s="6">
        <f t="shared" si="198"/>
        <v>84.58</v>
      </c>
      <c r="V2532" s="6">
        <f>tbl_Raw_Data[[#This Row],[Discount_Pct]]*tbl_Raw_Data[[#This Row],[Gross_Amount]]/100</f>
        <v>8.4580000000000002</v>
      </c>
      <c r="W2532" s="6">
        <f>tbl_Raw_Data[[#This Row],[Gross_Amount]]-tbl_Raw_Data[[#This Row],[Discount_Amount]]</f>
        <v>76.122</v>
      </c>
      <c r="X2532" s="6">
        <f>tbl_Raw_Data[[#This Row],[Net_Amount_Before_Tax]]*tbl_Raw_Data[[#This Row],[Tax_Pct]]/100</f>
        <v>3.8061000000000003</v>
      </c>
      <c r="Y2532" s="6">
        <f>tbl_Raw_Data[[#This Row],[Net_Amount_Before_Tax]]+tbl_Raw_Data[[#This Row],[Tax_Amount]]</f>
        <v>79.928100000000001</v>
      </c>
      <c r="Z2532" s="6">
        <f t="shared" si="199"/>
        <v>0</v>
      </c>
    </row>
    <row r="2533" spans="1:26" x14ac:dyDescent="0.3">
      <c r="A2533" s="23" t="s">
        <v>4081</v>
      </c>
      <c r="B2533" s="34">
        <v>45793</v>
      </c>
      <c r="C2533" s="23" t="s">
        <v>4082</v>
      </c>
      <c r="D2533" s="23" t="s">
        <v>37</v>
      </c>
      <c r="E2533" s="23" t="s">
        <v>38</v>
      </c>
      <c r="F2533" s="23">
        <v>452001</v>
      </c>
      <c r="G2533" s="23" t="s">
        <v>233</v>
      </c>
      <c r="H2533" s="23" t="s">
        <v>234</v>
      </c>
      <c r="I2533" s="23" t="s">
        <v>104</v>
      </c>
      <c r="J2533" s="23" t="s">
        <v>42</v>
      </c>
      <c r="K2533" s="23" t="s">
        <v>24</v>
      </c>
      <c r="L2533" s="23">
        <v>1</v>
      </c>
      <c r="M2533" s="23">
        <v>157.71</v>
      </c>
      <c r="N2533" s="23">
        <v>15</v>
      </c>
      <c r="O2533" s="23">
        <v>18</v>
      </c>
      <c r="P2533" s="23" t="s">
        <v>43</v>
      </c>
      <c r="Q2533" s="23" t="s">
        <v>34</v>
      </c>
      <c r="R2533" s="23">
        <f t="shared" si="195"/>
        <v>1</v>
      </c>
      <c r="S2533" s="23" t="str">
        <f t="shared" si="196"/>
        <v>ORD102532_20250516_CUST00582_MED019</v>
      </c>
      <c r="T2533" s="23">
        <f t="shared" si="197"/>
        <v>1</v>
      </c>
      <c r="U2533" s="6">
        <f t="shared" si="198"/>
        <v>157.71</v>
      </c>
      <c r="V2533" s="6">
        <f>tbl_Raw_Data[[#This Row],[Discount_Pct]]*tbl_Raw_Data[[#This Row],[Gross_Amount]]/100</f>
        <v>23.656500000000001</v>
      </c>
      <c r="W2533" s="6">
        <f>tbl_Raw_Data[[#This Row],[Gross_Amount]]-tbl_Raw_Data[[#This Row],[Discount_Amount]]</f>
        <v>134.05350000000001</v>
      </c>
      <c r="X2533" s="6">
        <f>tbl_Raw_Data[[#This Row],[Net_Amount_Before_Tax]]*tbl_Raw_Data[[#This Row],[Tax_Pct]]/100</f>
        <v>24.129630000000002</v>
      </c>
      <c r="Y2533" s="6">
        <f>tbl_Raw_Data[[#This Row],[Net_Amount_Before_Tax]]+tbl_Raw_Data[[#This Row],[Tax_Amount]]</f>
        <v>158.18313000000001</v>
      </c>
      <c r="Z2533" s="6">
        <f t="shared" si="199"/>
        <v>2</v>
      </c>
    </row>
    <row r="2534" spans="1:26" x14ac:dyDescent="0.3">
      <c r="A2534" s="23" t="s">
        <v>4081</v>
      </c>
      <c r="B2534" s="34">
        <v>45433</v>
      </c>
      <c r="C2534" s="23" t="s">
        <v>4083</v>
      </c>
      <c r="D2534" s="23" t="s">
        <v>72</v>
      </c>
      <c r="E2534" s="23" t="s">
        <v>73</v>
      </c>
      <c r="F2534" s="23">
        <v>302001</v>
      </c>
      <c r="G2534" s="23" t="s">
        <v>315</v>
      </c>
      <c r="H2534" s="23" t="s">
        <v>316</v>
      </c>
      <c r="I2534" s="23" t="s">
        <v>50</v>
      </c>
      <c r="J2534" s="23" t="s">
        <v>114</v>
      </c>
      <c r="K2534" s="23" t="s">
        <v>24</v>
      </c>
      <c r="L2534" s="23">
        <v>1</v>
      </c>
      <c r="M2534" s="23">
        <v>106.85</v>
      </c>
      <c r="N2534" s="23">
        <v>0</v>
      </c>
      <c r="O2534" s="23">
        <v>18</v>
      </c>
      <c r="P2534" s="23" t="s">
        <v>65</v>
      </c>
      <c r="Q2534" s="23" t="s">
        <v>44</v>
      </c>
      <c r="R2534" s="23">
        <f t="shared" si="195"/>
        <v>1</v>
      </c>
      <c r="S2534" s="23" t="str">
        <f t="shared" si="196"/>
        <v>ORD102532_20240521_CUST01373_MED012</v>
      </c>
      <c r="T2534" s="23">
        <f t="shared" si="197"/>
        <v>1</v>
      </c>
      <c r="U2534" s="6">
        <f t="shared" si="198"/>
        <v>106.85</v>
      </c>
      <c r="V2534" s="6">
        <f>tbl_Raw_Data[[#This Row],[Discount_Pct]]*tbl_Raw_Data[[#This Row],[Gross_Amount]]/100</f>
        <v>0</v>
      </c>
      <c r="W2534" s="6">
        <f>tbl_Raw_Data[[#This Row],[Gross_Amount]]-tbl_Raw_Data[[#This Row],[Discount_Amount]]</f>
        <v>106.85</v>
      </c>
      <c r="X2534" s="6">
        <f>tbl_Raw_Data[[#This Row],[Net_Amount_Before_Tax]]*tbl_Raw_Data[[#This Row],[Tax_Pct]]/100</f>
        <v>19.233000000000001</v>
      </c>
      <c r="Y2534" s="6">
        <f>tbl_Raw_Data[[#This Row],[Net_Amount_Before_Tax]]+tbl_Raw_Data[[#This Row],[Tax_Amount]]</f>
        <v>126.083</v>
      </c>
      <c r="Z2534" s="6">
        <f t="shared" si="199"/>
        <v>0</v>
      </c>
    </row>
    <row r="2535" spans="1:26" x14ac:dyDescent="0.3">
      <c r="A2535" s="23" t="s">
        <v>4081</v>
      </c>
      <c r="B2535" s="34">
        <v>45481</v>
      </c>
      <c r="C2535" s="23" t="s">
        <v>822</v>
      </c>
      <c r="D2535" s="23" t="s">
        <v>159</v>
      </c>
      <c r="E2535" s="23" t="s">
        <v>47</v>
      </c>
      <c r="F2535" s="23">
        <v>400093</v>
      </c>
      <c r="G2535" s="23" t="s">
        <v>119</v>
      </c>
      <c r="H2535" s="23" t="s">
        <v>120</v>
      </c>
      <c r="I2535" s="23" t="s">
        <v>32</v>
      </c>
      <c r="J2535" s="23" t="s">
        <v>64</v>
      </c>
      <c r="K2535" s="23" t="s">
        <v>57</v>
      </c>
      <c r="L2535" s="23">
        <v>1</v>
      </c>
      <c r="M2535" s="23">
        <v>65.89</v>
      </c>
      <c r="N2535" s="23">
        <v>0</v>
      </c>
      <c r="O2535" s="23">
        <v>12</v>
      </c>
      <c r="P2535" s="23" t="s">
        <v>65</v>
      </c>
      <c r="Q2535" s="23" t="s">
        <v>34</v>
      </c>
      <c r="R2535" s="23">
        <f t="shared" si="195"/>
        <v>1</v>
      </c>
      <c r="S2535" s="23" t="str">
        <f t="shared" si="196"/>
        <v>ORD102532_20240708_CUST02304_MED010</v>
      </c>
      <c r="T2535" s="23">
        <f t="shared" si="197"/>
        <v>1</v>
      </c>
      <c r="U2535" s="6">
        <f t="shared" si="198"/>
        <v>65.89</v>
      </c>
      <c r="V2535" s="6">
        <f>tbl_Raw_Data[[#This Row],[Discount_Pct]]*tbl_Raw_Data[[#This Row],[Gross_Amount]]/100</f>
        <v>0</v>
      </c>
      <c r="W2535" s="6">
        <f>tbl_Raw_Data[[#This Row],[Gross_Amount]]-tbl_Raw_Data[[#This Row],[Discount_Amount]]</f>
        <v>65.89</v>
      </c>
      <c r="X2535" s="6">
        <f>tbl_Raw_Data[[#This Row],[Net_Amount_Before_Tax]]*tbl_Raw_Data[[#This Row],[Tax_Pct]]/100</f>
        <v>7.9068000000000005</v>
      </c>
      <c r="Y2535" s="6">
        <f>tbl_Raw_Data[[#This Row],[Net_Amount_Before_Tax]]+tbl_Raw_Data[[#This Row],[Tax_Amount]]</f>
        <v>73.796800000000005</v>
      </c>
      <c r="Z2535" s="6">
        <f t="shared" si="199"/>
        <v>2</v>
      </c>
    </row>
    <row r="2536" spans="1:26" x14ac:dyDescent="0.3">
      <c r="A2536" s="23" t="s">
        <v>4084</v>
      </c>
      <c r="B2536" s="34">
        <v>45795</v>
      </c>
      <c r="C2536" s="23" t="s">
        <v>1815</v>
      </c>
      <c r="D2536" s="23" t="s">
        <v>37</v>
      </c>
      <c r="E2536" s="23" t="s">
        <v>38</v>
      </c>
      <c r="F2536" s="23">
        <v>452001</v>
      </c>
      <c r="G2536" s="23" t="s">
        <v>111</v>
      </c>
      <c r="H2536" s="23" t="s">
        <v>112</v>
      </c>
      <c r="I2536" s="23" t="s">
        <v>113</v>
      </c>
      <c r="J2536" s="23" t="s">
        <v>114</v>
      </c>
      <c r="K2536" s="23" t="s">
        <v>24</v>
      </c>
      <c r="L2536" s="23">
        <v>3</v>
      </c>
      <c r="M2536" s="23">
        <v>88.42</v>
      </c>
      <c r="N2536" s="23">
        <v>10</v>
      </c>
      <c r="O2536" s="23">
        <v>18</v>
      </c>
      <c r="P2536" s="23" t="s">
        <v>25</v>
      </c>
      <c r="Q2536" s="23" t="s">
        <v>34</v>
      </c>
      <c r="R2536" s="23">
        <f t="shared" si="195"/>
        <v>1</v>
      </c>
      <c r="S2536" s="23" t="str">
        <f t="shared" si="196"/>
        <v>ORD102535_20250518_CUST02542_MED027</v>
      </c>
      <c r="T2536" s="23">
        <f t="shared" si="197"/>
        <v>1</v>
      </c>
      <c r="U2536" s="6">
        <f t="shared" si="198"/>
        <v>265.26</v>
      </c>
      <c r="V2536" s="6">
        <f>tbl_Raw_Data[[#This Row],[Discount_Pct]]*tbl_Raw_Data[[#This Row],[Gross_Amount]]/100</f>
        <v>26.526</v>
      </c>
      <c r="W2536" s="6">
        <f>tbl_Raw_Data[[#This Row],[Gross_Amount]]-tbl_Raw_Data[[#This Row],[Discount_Amount]]</f>
        <v>238.73399999999998</v>
      </c>
      <c r="X2536" s="6">
        <f>tbl_Raw_Data[[#This Row],[Net_Amount_Before_Tax]]*tbl_Raw_Data[[#This Row],[Tax_Pct]]/100</f>
        <v>42.972119999999997</v>
      </c>
      <c r="Y2536" s="6">
        <f>tbl_Raw_Data[[#This Row],[Net_Amount_Before_Tax]]+tbl_Raw_Data[[#This Row],[Tax_Amount]]</f>
        <v>281.70612</v>
      </c>
      <c r="Z2536" s="6">
        <f t="shared" si="199"/>
        <v>3</v>
      </c>
    </row>
    <row r="2537" spans="1:26" x14ac:dyDescent="0.3">
      <c r="A2537" s="23" t="s">
        <v>4085</v>
      </c>
      <c r="B2537" s="34">
        <v>45653</v>
      </c>
      <c r="C2537" s="23" t="s">
        <v>4086</v>
      </c>
      <c r="D2537" s="23" t="s">
        <v>19</v>
      </c>
      <c r="E2537" s="23" t="s">
        <v>19</v>
      </c>
      <c r="F2537" s="23">
        <v>110029</v>
      </c>
      <c r="G2537" s="23" t="s">
        <v>185</v>
      </c>
      <c r="H2537" s="23" t="s">
        <v>186</v>
      </c>
      <c r="I2537" s="23" t="s">
        <v>76</v>
      </c>
      <c r="J2537" s="23" t="s">
        <v>187</v>
      </c>
      <c r="K2537" s="23" t="s">
        <v>57</v>
      </c>
      <c r="L2537" s="23">
        <v>6</v>
      </c>
      <c r="M2537" s="23">
        <v>81.400000000000006</v>
      </c>
      <c r="N2537" s="23">
        <v>5</v>
      </c>
      <c r="O2537" s="23">
        <v>12</v>
      </c>
      <c r="P2537" s="23" t="s">
        <v>43</v>
      </c>
      <c r="Q2537" s="23" t="s">
        <v>26</v>
      </c>
      <c r="R2537" s="23">
        <f t="shared" si="195"/>
        <v>1</v>
      </c>
      <c r="S2537" s="23" t="str">
        <f t="shared" si="196"/>
        <v>ORD102536_20241227_CUST02360_MED009</v>
      </c>
      <c r="T2537" s="23">
        <f t="shared" si="197"/>
        <v>1</v>
      </c>
      <c r="U2537" s="6">
        <f t="shared" si="198"/>
        <v>488.40000000000003</v>
      </c>
      <c r="V2537" s="6">
        <f>tbl_Raw_Data[[#This Row],[Discount_Pct]]*tbl_Raw_Data[[#This Row],[Gross_Amount]]/100</f>
        <v>24.42</v>
      </c>
      <c r="W2537" s="6">
        <f>tbl_Raw_Data[[#This Row],[Gross_Amount]]-tbl_Raw_Data[[#This Row],[Discount_Amount]]</f>
        <v>463.98</v>
      </c>
      <c r="X2537" s="6">
        <f>tbl_Raw_Data[[#This Row],[Net_Amount_Before_Tax]]*tbl_Raw_Data[[#This Row],[Tax_Pct]]/100</f>
        <v>55.677600000000005</v>
      </c>
      <c r="Y2537" s="6">
        <f>tbl_Raw_Data[[#This Row],[Net_Amount_Before_Tax]]+tbl_Raw_Data[[#This Row],[Tax_Amount]]</f>
        <v>519.6576</v>
      </c>
      <c r="Z2537" s="6">
        <f t="shared" si="199"/>
        <v>0</v>
      </c>
    </row>
    <row r="2538" spans="1:26" x14ac:dyDescent="0.3">
      <c r="A2538" s="23" t="s">
        <v>4087</v>
      </c>
      <c r="B2538" s="34">
        <v>45681</v>
      </c>
      <c r="C2538" s="23" t="s">
        <v>3467</v>
      </c>
      <c r="D2538" s="23" t="s">
        <v>183</v>
      </c>
      <c r="E2538" s="23" t="s">
        <v>184</v>
      </c>
      <c r="F2538" s="23">
        <v>122002</v>
      </c>
      <c r="G2538" s="23" t="s">
        <v>229</v>
      </c>
      <c r="H2538" s="23" t="s">
        <v>230</v>
      </c>
      <c r="I2538" s="23" t="s">
        <v>84</v>
      </c>
      <c r="J2538" s="23" t="s">
        <v>140</v>
      </c>
      <c r="K2538" s="23" t="s">
        <v>24</v>
      </c>
      <c r="L2538" s="23">
        <v>1</v>
      </c>
      <c r="M2538" s="23">
        <v>186.69</v>
      </c>
      <c r="N2538" s="23">
        <v>5</v>
      </c>
      <c r="O2538" s="23">
        <v>12</v>
      </c>
      <c r="P2538" s="23" t="s">
        <v>89</v>
      </c>
      <c r="Q2538" s="23" t="s">
        <v>34</v>
      </c>
      <c r="R2538" s="23">
        <f t="shared" si="195"/>
        <v>1</v>
      </c>
      <c r="S2538" s="23" t="str">
        <f t="shared" si="196"/>
        <v>ORD102537_20250124_CUST00751_MED022</v>
      </c>
      <c r="T2538" s="23">
        <f t="shared" si="197"/>
        <v>1</v>
      </c>
      <c r="U2538" s="6">
        <f t="shared" si="198"/>
        <v>186.69</v>
      </c>
      <c r="V2538" s="6">
        <f>tbl_Raw_Data[[#This Row],[Discount_Pct]]*tbl_Raw_Data[[#This Row],[Gross_Amount]]/100</f>
        <v>9.3345000000000002</v>
      </c>
      <c r="W2538" s="6">
        <f>tbl_Raw_Data[[#This Row],[Gross_Amount]]-tbl_Raw_Data[[#This Row],[Discount_Amount]]</f>
        <v>177.35550000000001</v>
      </c>
      <c r="X2538" s="6">
        <f>tbl_Raw_Data[[#This Row],[Net_Amount_Before_Tax]]*tbl_Raw_Data[[#This Row],[Tax_Pct]]/100</f>
        <v>21.28266</v>
      </c>
      <c r="Y2538" s="6">
        <f>tbl_Raw_Data[[#This Row],[Net_Amount_Before_Tax]]+tbl_Raw_Data[[#This Row],[Tax_Amount]]</f>
        <v>198.63816</v>
      </c>
      <c r="Z2538" s="6">
        <f t="shared" si="199"/>
        <v>2</v>
      </c>
    </row>
    <row r="2539" spans="1:26" x14ac:dyDescent="0.3">
      <c r="A2539" s="23" t="s">
        <v>4088</v>
      </c>
      <c r="B2539" s="34">
        <v>45985</v>
      </c>
      <c r="C2539" s="23" t="s">
        <v>4089</v>
      </c>
      <c r="D2539" s="23" t="s">
        <v>46</v>
      </c>
      <c r="E2539" s="23" t="s">
        <v>47</v>
      </c>
      <c r="F2539" s="23">
        <v>411001</v>
      </c>
      <c r="G2539" s="23" t="s">
        <v>119</v>
      </c>
      <c r="H2539" s="23" t="s">
        <v>120</v>
      </c>
      <c r="I2539" s="23" t="s">
        <v>32</v>
      </c>
      <c r="J2539" s="23" t="s">
        <v>64</v>
      </c>
      <c r="K2539" s="23" t="s">
        <v>57</v>
      </c>
      <c r="L2539" s="23">
        <v>1</v>
      </c>
      <c r="M2539" s="23">
        <v>63.12</v>
      </c>
      <c r="N2539" s="23">
        <v>10</v>
      </c>
      <c r="O2539" s="23">
        <v>12</v>
      </c>
      <c r="P2539" s="23" t="s">
        <v>89</v>
      </c>
      <c r="Q2539" s="23" t="s">
        <v>34</v>
      </c>
      <c r="R2539" s="23">
        <f t="shared" si="195"/>
        <v>1</v>
      </c>
      <c r="S2539" s="23" t="str">
        <f t="shared" si="196"/>
        <v>ORD102538_20251124_CUST01434_MED010</v>
      </c>
      <c r="T2539" s="23">
        <f t="shared" si="197"/>
        <v>1</v>
      </c>
      <c r="U2539" s="6">
        <f t="shared" si="198"/>
        <v>63.12</v>
      </c>
      <c r="V2539" s="6">
        <f>tbl_Raw_Data[[#This Row],[Discount_Pct]]*tbl_Raw_Data[[#This Row],[Gross_Amount]]/100</f>
        <v>6.3119999999999994</v>
      </c>
      <c r="W2539" s="6">
        <f>tbl_Raw_Data[[#This Row],[Gross_Amount]]-tbl_Raw_Data[[#This Row],[Discount_Amount]]</f>
        <v>56.808</v>
      </c>
      <c r="X2539" s="6">
        <f>tbl_Raw_Data[[#This Row],[Net_Amount_Before_Tax]]*tbl_Raw_Data[[#This Row],[Tax_Pct]]/100</f>
        <v>6.8169599999999999</v>
      </c>
      <c r="Y2539" s="6">
        <f>tbl_Raw_Data[[#This Row],[Net_Amount_Before_Tax]]+tbl_Raw_Data[[#This Row],[Tax_Amount]]</f>
        <v>63.624960000000002</v>
      </c>
      <c r="Z2539" s="6">
        <f t="shared" si="199"/>
        <v>1</v>
      </c>
    </row>
    <row r="2540" spans="1:26" x14ac:dyDescent="0.3">
      <c r="A2540" s="23" t="s">
        <v>4090</v>
      </c>
      <c r="B2540" s="34">
        <v>45623</v>
      </c>
      <c r="C2540" s="23" t="s">
        <v>4091</v>
      </c>
      <c r="D2540" s="23" t="s">
        <v>159</v>
      </c>
      <c r="E2540" s="23" t="s">
        <v>47</v>
      </c>
      <c r="F2540" s="23">
        <v>400069</v>
      </c>
      <c r="G2540" s="23" t="s">
        <v>145</v>
      </c>
      <c r="H2540" s="23" t="s">
        <v>146</v>
      </c>
      <c r="I2540" s="23" t="s">
        <v>147</v>
      </c>
      <c r="J2540" s="23" t="s">
        <v>148</v>
      </c>
      <c r="K2540" s="23" t="s">
        <v>24</v>
      </c>
      <c r="L2540" s="23">
        <v>2</v>
      </c>
      <c r="M2540" s="23">
        <v>118.57</v>
      </c>
      <c r="N2540" s="23">
        <v>5</v>
      </c>
      <c r="O2540" s="23">
        <v>5</v>
      </c>
      <c r="P2540" s="23" t="s">
        <v>58</v>
      </c>
      <c r="Q2540" s="23" t="s">
        <v>34</v>
      </c>
      <c r="R2540" s="23">
        <f t="shared" si="195"/>
        <v>1</v>
      </c>
      <c r="S2540" s="23" t="str">
        <f t="shared" si="196"/>
        <v>ORD102539_20241127_CUST00385_MED016</v>
      </c>
      <c r="T2540" s="23">
        <f t="shared" si="197"/>
        <v>1</v>
      </c>
      <c r="U2540" s="6">
        <f t="shared" si="198"/>
        <v>237.14</v>
      </c>
      <c r="V2540" s="6">
        <f>tbl_Raw_Data[[#This Row],[Discount_Pct]]*tbl_Raw_Data[[#This Row],[Gross_Amount]]/100</f>
        <v>11.856999999999998</v>
      </c>
      <c r="W2540" s="6">
        <f>tbl_Raw_Data[[#This Row],[Gross_Amount]]-tbl_Raw_Data[[#This Row],[Discount_Amount]]</f>
        <v>225.28299999999999</v>
      </c>
      <c r="X2540" s="6">
        <f>tbl_Raw_Data[[#This Row],[Net_Amount_Before_Tax]]*tbl_Raw_Data[[#This Row],[Tax_Pct]]/100</f>
        <v>11.264149999999999</v>
      </c>
      <c r="Y2540" s="6">
        <f>tbl_Raw_Data[[#This Row],[Net_Amount_Before_Tax]]+tbl_Raw_Data[[#This Row],[Tax_Amount]]</f>
        <v>236.54714999999999</v>
      </c>
      <c r="Z2540" s="6">
        <f t="shared" si="199"/>
        <v>3</v>
      </c>
    </row>
    <row r="2541" spans="1:26" x14ac:dyDescent="0.3">
      <c r="A2541" s="23" t="s">
        <v>4092</v>
      </c>
      <c r="B2541" s="34">
        <v>46007</v>
      </c>
      <c r="C2541" s="23" t="s">
        <v>3091</v>
      </c>
      <c r="D2541" s="23" t="s">
        <v>80</v>
      </c>
      <c r="E2541" s="23" t="s">
        <v>81</v>
      </c>
      <c r="F2541" s="23">
        <v>395010</v>
      </c>
      <c r="G2541" s="23" t="s">
        <v>256</v>
      </c>
      <c r="H2541" s="23" t="s">
        <v>257</v>
      </c>
      <c r="I2541" s="23" t="s">
        <v>22</v>
      </c>
      <c r="J2541" s="23" t="s">
        <v>258</v>
      </c>
      <c r="K2541" s="23" t="s">
        <v>57</v>
      </c>
      <c r="L2541" s="23">
        <v>1</v>
      </c>
      <c r="M2541" s="23">
        <v>65.52</v>
      </c>
      <c r="N2541" s="23">
        <v>5</v>
      </c>
      <c r="O2541" s="23">
        <v>5</v>
      </c>
      <c r="P2541" s="23" t="s">
        <v>33</v>
      </c>
      <c r="Q2541" s="23" t="s">
        <v>34</v>
      </c>
      <c r="R2541" s="23">
        <f t="shared" si="195"/>
        <v>1</v>
      </c>
      <c r="S2541" s="23" t="str">
        <f t="shared" si="196"/>
        <v>ORD102540_20251216_CUST00129_MED025</v>
      </c>
      <c r="T2541" s="23">
        <f t="shared" si="197"/>
        <v>1</v>
      </c>
      <c r="U2541" s="6">
        <f t="shared" si="198"/>
        <v>65.52</v>
      </c>
      <c r="V2541" s="6">
        <f>tbl_Raw_Data[[#This Row],[Discount_Pct]]*tbl_Raw_Data[[#This Row],[Gross_Amount]]/100</f>
        <v>3.2759999999999998</v>
      </c>
      <c r="W2541" s="6">
        <f>tbl_Raw_Data[[#This Row],[Gross_Amount]]-tbl_Raw_Data[[#This Row],[Discount_Amount]]</f>
        <v>62.244</v>
      </c>
      <c r="X2541" s="6">
        <f>tbl_Raw_Data[[#This Row],[Net_Amount_Before_Tax]]*tbl_Raw_Data[[#This Row],[Tax_Pct]]/100</f>
        <v>3.1122000000000001</v>
      </c>
      <c r="Y2541" s="6">
        <f>tbl_Raw_Data[[#This Row],[Net_Amount_Before_Tax]]+tbl_Raw_Data[[#This Row],[Tax_Amount]]</f>
        <v>65.356200000000001</v>
      </c>
      <c r="Z2541" s="6">
        <f t="shared" si="199"/>
        <v>2</v>
      </c>
    </row>
    <row r="2542" spans="1:26" x14ac:dyDescent="0.3">
      <c r="A2542" s="23" t="s">
        <v>4093</v>
      </c>
      <c r="B2542" s="34">
        <v>45548</v>
      </c>
      <c r="C2542" s="23" t="s">
        <v>4094</v>
      </c>
      <c r="D2542" s="23" t="s">
        <v>159</v>
      </c>
      <c r="E2542" s="23" t="s">
        <v>47</v>
      </c>
      <c r="F2542" s="23">
        <v>400069</v>
      </c>
      <c r="G2542" s="23" t="s">
        <v>111</v>
      </c>
      <c r="H2542" s="23" t="s">
        <v>112</v>
      </c>
      <c r="I2542" s="23" t="s">
        <v>113</v>
      </c>
      <c r="J2542" s="23" t="s">
        <v>114</v>
      </c>
      <c r="K2542" s="23" t="s">
        <v>24</v>
      </c>
      <c r="L2542" s="23">
        <v>1</v>
      </c>
      <c r="M2542" s="23">
        <v>85.83</v>
      </c>
      <c r="N2542" s="23">
        <v>5</v>
      </c>
      <c r="O2542" s="23">
        <v>12</v>
      </c>
      <c r="P2542" s="23" t="s">
        <v>33</v>
      </c>
      <c r="Q2542" s="23" t="s">
        <v>34</v>
      </c>
      <c r="R2542" s="23">
        <f t="shared" si="195"/>
        <v>1</v>
      </c>
      <c r="S2542" s="23" t="str">
        <f t="shared" si="196"/>
        <v>ORD102541_20240913_CUST01579_MED027</v>
      </c>
      <c r="T2542" s="23">
        <f t="shared" si="197"/>
        <v>1</v>
      </c>
      <c r="U2542" s="6">
        <f t="shared" si="198"/>
        <v>85.83</v>
      </c>
      <c r="V2542" s="6">
        <f>tbl_Raw_Data[[#This Row],[Discount_Pct]]*tbl_Raw_Data[[#This Row],[Gross_Amount]]/100</f>
        <v>4.2915000000000001</v>
      </c>
      <c r="W2542" s="6">
        <f>tbl_Raw_Data[[#This Row],[Gross_Amount]]-tbl_Raw_Data[[#This Row],[Discount_Amount]]</f>
        <v>81.538499999999999</v>
      </c>
      <c r="X2542" s="6">
        <f>tbl_Raw_Data[[#This Row],[Net_Amount_Before_Tax]]*tbl_Raw_Data[[#This Row],[Tax_Pct]]/100</f>
        <v>9.7846200000000003</v>
      </c>
      <c r="Y2542" s="6">
        <f>tbl_Raw_Data[[#This Row],[Net_Amount_Before_Tax]]+tbl_Raw_Data[[#This Row],[Tax_Amount]]</f>
        <v>91.323120000000003</v>
      </c>
      <c r="Z2542" s="6">
        <f t="shared" si="199"/>
        <v>1</v>
      </c>
    </row>
    <row r="2543" spans="1:26" x14ac:dyDescent="0.3">
      <c r="A2543" s="23" t="s">
        <v>4095</v>
      </c>
      <c r="B2543" s="34">
        <v>45555</v>
      </c>
      <c r="C2543" s="23" t="s">
        <v>1693</v>
      </c>
      <c r="D2543" s="23" t="s">
        <v>92</v>
      </c>
      <c r="E2543" s="23" t="s">
        <v>93</v>
      </c>
      <c r="F2543" s="23">
        <v>560066</v>
      </c>
      <c r="G2543" s="23" t="s">
        <v>256</v>
      </c>
      <c r="H2543" s="23" t="s">
        <v>257</v>
      </c>
      <c r="I2543" s="23" t="s">
        <v>22</v>
      </c>
      <c r="J2543" s="23" t="s">
        <v>258</v>
      </c>
      <c r="K2543" s="23" t="s">
        <v>57</v>
      </c>
      <c r="L2543" s="23">
        <v>2</v>
      </c>
      <c r="M2543" s="23">
        <v>66.22</v>
      </c>
      <c r="N2543" s="23">
        <v>5</v>
      </c>
      <c r="O2543" s="23">
        <v>12</v>
      </c>
      <c r="P2543" s="23" t="s">
        <v>33</v>
      </c>
      <c r="Q2543" s="23" t="s">
        <v>34</v>
      </c>
      <c r="R2543" s="23">
        <f t="shared" si="195"/>
        <v>1</v>
      </c>
      <c r="S2543" s="23" t="str">
        <f t="shared" si="196"/>
        <v>ORD102542_20240920_CUST00416_MED025</v>
      </c>
      <c r="T2543" s="23">
        <f t="shared" si="197"/>
        <v>1</v>
      </c>
      <c r="U2543" s="6">
        <f t="shared" si="198"/>
        <v>132.44</v>
      </c>
      <c r="V2543" s="6">
        <f>tbl_Raw_Data[[#This Row],[Discount_Pct]]*tbl_Raw_Data[[#This Row],[Gross_Amount]]/100</f>
        <v>6.6220000000000008</v>
      </c>
      <c r="W2543" s="6">
        <f>tbl_Raw_Data[[#This Row],[Gross_Amount]]-tbl_Raw_Data[[#This Row],[Discount_Amount]]</f>
        <v>125.818</v>
      </c>
      <c r="X2543" s="6">
        <f>tbl_Raw_Data[[#This Row],[Net_Amount_Before_Tax]]*tbl_Raw_Data[[#This Row],[Tax_Pct]]/100</f>
        <v>15.09816</v>
      </c>
      <c r="Y2543" s="6">
        <f>tbl_Raw_Data[[#This Row],[Net_Amount_Before_Tax]]+tbl_Raw_Data[[#This Row],[Tax_Amount]]</f>
        <v>140.91615999999999</v>
      </c>
      <c r="Z2543" s="6">
        <f t="shared" si="199"/>
        <v>4</v>
      </c>
    </row>
    <row r="2544" spans="1:26" x14ac:dyDescent="0.3">
      <c r="A2544" s="23" t="s">
        <v>4095</v>
      </c>
      <c r="B2544" s="34">
        <v>45928</v>
      </c>
      <c r="C2544" s="23" t="s">
        <v>4096</v>
      </c>
      <c r="D2544" s="23" t="s">
        <v>130</v>
      </c>
      <c r="E2544" s="23" t="s">
        <v>131</v>
      </c>
      <c r="F2544" s="23">
        <v>700019</v>
      </c>
      <c r="G2544" s="23" t="s">
        <v>233</v>
      </c>
      <c r="H2544" s="23" t="s">
        <v>234</v>
      </c>
      <c r="I2544" s="23" t="s">
        <v>104</v>
      </c>
      <c r="J2544" s="23" t="s">
        <v>42</v>
      </c>
      <c r="K2544" s="23" t="s">
        <v>24</v>
      </c>
      <c r="L2544" s="23">
        <v>1</v>
      </c>
      <c r="M2544" s="23">
        <v>156.44</v>
      </c>
      <c r="N2544" s="23">
        <v>5</v>
      </c>
      <c r="O2544" s="23">
        <v>5</v>
      </c>
      <c r="P2544" s="23" t="s">
        <v>89</v>
      </c>
      <c r="Q2544" s="23" t="s">
        <v>44</v>
      </c>
      <c r="R2544" s="23">
        <f t="shared" si="195"/>
        <v>1</v>
      </c>
      <c r="S2544" s="23" t="str">
        <f t="shared" si="196"/>
        <v>ORD102542_20250928_CUST00243_MED019</v>
      </c>
      <c r="T2544" s="23">
        <f t="shared" si="197"/>
        <v>1</v>
      </c>
      <c r="U2544" s="6">
        <f t="shared" si="198"/>
        <v>156.44</v>
      </c>
      <c r="V2544" s="6">
        <f>tbl_Raw_Data[[#This Row],[Discount_Pct]]*tbl_Raw_Data[[#This Row],[Gross_Amount]]/100</f>
        <v>7.8220000000000001</v>
      </c>
      <c r="W2544" s="6">
        <f>tbl_Raw_Data[[#This Row],[Gross_Amount]]-tbl_Raw_Data[[#This Row],[Discount_Amount]]</f>
        <v>148.61799999999999</v>
      </c>
      <c r="X2544" s="6">
        <f>tbl_Raw_Data[[#This Row],[Net_Amount_Before_Tax]]*tbl_Raw_Data[[#This Row],[Tax_Pct]]/100</f>
        <v>7.4308999999999994</v>
      </c>
      <c r="Y2544" s="6">
        <f>tbl_Raw_Data[[#This Row],[Net_Amount_Before_Tax]]+tbl_Raw_Data[[#This Row],[Tax_Amount]]</f>
        <v>156.0489</v>
      </c>
      <c r="Z2544" s="6">
        <f t="shared" si="199"/>
        <v>2</v>
      </c>
    </row>
    <row r="2545" spans="1:26" x14ac:dyDescent="0.3">
      <c r="A2545" s="23" t="s">
        <v>4097</v>
      </c>
      <c r="B2545" s="34">
        <v>45738</v>
      </c>
      <c r="C2545" s="23" t="s">
        <v>4098</v>
      </c>
      <c r="D2545" s="23" t="s">
        <v>142</v>
      </c>
      <c r="E2545" s="23" t="s">
        <v>81</v>
      </c>
      <c r="F2545" s="23">
        <v>380061</v>
      </c>
      <c r="G2545" s="23" t="s">
        <v>192</v>
      </c>
      <c r="H2545" s="23" t="s">
        <v>193</v>
      </c>
      <c r="I2545" s="23" t="s">
        <v>41</v>
      </c>
      <c r="J2545" s="23" t="s">
        <v>194</v>
      </c>
      <c r="K2545" s="23" t="s">
        <v>24</v>
      </c>
      <c r="L2545" s="23">
        <v>1</v>
      </c>
      <c r="M2545" s="23">
        <v>28.44</v>
      </c>
      <c r="N2545" s="23">
        <v>5</v>
      </c>
      <c r="O2545" s="23">
        <v>12</v>
      </c>
      <c r="P2545" s="23" t="s">
        <v>89</v>
      </c>
      <c r="Q2545" s="23" t="s">
        <v>34</v>
      </c>
      <c r="R2545" s="23">
        <f t="shared" si="195"/>
        <v>1</v>
      </c>
      <c r="S2545" s="23" t="str">
        <f t="shared" si="196"/>
        <v>ORD102544_20250322_CUST03051_MED002</v>
      </c>
      <c r="T2545" s="23">
        <f t="shared" si="197"/>
        <v>1</v>
      </c>
      <c r="U2545" s="6">
        <f t="shared" si="198"/>
        <v>28.44</v>
      </c>
      <c r="V2545" s="6">
        <f>tbl_Raw_Data[[#This Row],[Discount_Pct]]*tbl_Raw_Data[[#This Row],[Gross_Amount]]/100</f>
        <v>1.4220000000000002</v>
      </c>
      <c r="W2545" s="6">
        <f>tbl_Raw_Data[[#This Row],[Gross_Amount]]-tbl_Raw_Data[[#This Row],[Discount_Amount]]</f>
        <v>27.018000000000001</v>
      </c>
      <c r="X2545" s="6">
        <f>tbl_Raw_Data[[#This Row],[Net_Amount_Before_Tax]]*tbl_Raw_Data[[#This Row],[Tax_Pct]]/100</f>
        <v>3.2421600000000002</v>
      </c>
      <c r="Y2545" s="6">
        <f>tbl_Raw_Data[[#This Row],[Net_Amount_Before_Tax]]+tbl_Raw_Data[[#This Row],[Tax_Amount]]</f>
        <v>30.260159999999999</v>
      </c>
      <c r="Z2545" s="6">
        <f t="shared" si="199"/>
        <v>1</v>
      </c>
    </row>
    <row r="2546" spans="1:26" x14ac:dyDescent="0.3">
      <c r="A2546" s="23" t="s">
        <v>4099</v>
      </c>
      <c r="B2546" s="34">
        <v>45420</v>
      </c>
      <c r="C2546" s="23" t="s">
        <v>1236</v>
      </c>
      <c r="D2546" s="23" t="s">
        <v>100</v>
      </c>
      <c r="E2546" s="23" t="s">
        <v>101</v>
      </c>
      <c r="F2546" s="23">
        <v>201303</v>
      </c>
      <c r="G2546" s="23" t="s">
        <v>20</v>
      </c>
      <c r="H2546" s="23" t="s">
        <v>21</v>
      </c>
      <c r="I2546" s="23" t="s">
        <v>22</v>
      </c>
      <c r="J2546" s="23" t="s">
        <v>23</v>
      </c>
      <c r="K2546" s="23" t="s">
        <v>24</v>
      </c>
      <c r="L2546" s="23">
        <v>1</v>
      </c>
      <c r="M2546" s="23">
        <v>127.09</v>
      </c>
      <c r="N2546" s="23">
        <v>10</v>
      </c>
      <c r="O2546" s="23">
        <v>5</v>
      </c>
      <c r="P2546" s="23" t="s">
        <v>65</v>
      </c>
      <c r="Q2546" s="23" t="s">
        <v>34</v>
      </c>
      <c r="R2546" s="23">
        <f t="shared" si="195"/>
        <v>1</v>
      </c>
      <c r="S2546" s="23" t="str">
        <f t="shared" si="196"/>
        <v>ORD102545_20240508_CUST02774_MED024</v>
      </c>
      <c r="T2546" s="23">
        <f t="shared" si="197"/>
        <v>1</v>
      </c>
      <c r="U2546" s="6">
        <f t="shared" si="198"/>
        <v>127.09</v>
      </c>
      <c r="V2546" s="6">
        <f>tbl_Raw_Data[[#This Row],[Discount_Pct]]*tbl_Raw_Data[[#This Row],[Gross_Amount]]/100</f>
        <v>12.709000000000001</v>
      </c>
      <c r="W2546" s="6">
        <f>tbl_Raw_Data[[#This Row],[Gross_Amount]]-tbl_Raw_Data[[#This Row],[Discount_Amount]]</f>
        <v>114.381</v>
      </c>
      <c r="X2546" s="6">
        <f>tbl_Raw_Data[[#This Row],[Net_Amount_Before_Tax]]*tbl_Raw_Data[[#This Row],[Tax_Pct]]/100</f>
        <v>5.7190499999999993</v>
      </c>
      <c r="Y2546" s="6">
        <f>tbl_Raw_Data[[#This Row],[Net_Amount_Before_Tax]]+tbl_Raw_Data[[#This Row],[Tax_Amount]]</f>
        <v>120.10005</v>
      </c>
      <c r="Z2546" s="6">
        <f t="shared" si="199"/>
        <v>2</v>
      </c>
    </row>
    <row r="2547" spans="1:26" x14ac:dyDescent="0.3">
      <c r="A2547" s="23" t="s">
        <v>4100</v>
      </c>
      <c r="B2547" s="34">
        <v>45835</v>
      </c>
      <c r="C2547" s="23" t="s">
        <v>4101</v>
      </c>
      <c r="D2547" s="23" t="s">
        <v>72</v>
      </c>
      <c r="E2547" s="23" t="s">
        <v>73</v>
      </c>
      <c r="F2547" s="23">
        <v>302019</v>
      </c>
      <c r="G2547" s="23" t="s">
        <v>192</v>
      </c>
      <c r="H2547" s="23" t="s">
        <v>193</v>
      </c>
      <c r="I2547" s="23" t="s">
        <v>41</v>
      </c>
      <c r="J2547" s="23" t="s">
        <v>194</v>
      </c>
      <c r="K2547" s="23" t="s">
        <v>24</v>
      </c>
      <c r="L2547" s="23">
        <v>1</v>
      </c>
      <c r="M2547" s="23">
        <v>31.13</v>
      </c>
      <c r="N2547" s="23">
        <v>15</v>
      </c>
      <c r="O2547" s="23">
        <v>18</v>
      </c>
      <c r="P2547" s="23" t="s">
        <v>58</v>
      </c>
      <c r="Q2547" s="23" t="s">
        <v>34</v>
      </c>
      <c r="R2547" s="23">
        <f t="shared" si="195"/>
        <v>1</v>
      </c>
      <c r="S2547" s="23" t="str">
        <f t="shared" si="196"/>
        <v>ORD102546_20250627_CUST02278_MED002</v>
      </c>
      <c r="T2547" s="23">
        <f t="shared" si="197"/>
        <v>1</v>
      </c>
      <c r="U2547" s="6">
        <f t="shared" si="198"/>
        <v>31.13</v>
      </c>
      <c r="V2547" s="6">
        <f>tbl_Raw_Data[[#This Row],[Discount_Pct]]*tbl_Raw_Data[[#This Row],[Gross_Amount]]/100</f>
        <v>4.6695000000000002</v>
      </c>
      <c r="W2547" s="6">
        <f>tbl_Raw_Data[[#This Row],[Gross_Amount]]-tbl_Raw_Data[[#This Row],[Discount_Amount]]</f>
        <v>26.4605</v>
      </c>
      <c r="X2547" s="6">
        <f>tbl_Raw_Data[[#This Row],[Net_Amount_Before_Tax]]*tbl_Raw_Data[[#This Row],[Tax_Pct]]/100</f>
        <v>4.7628899999999996</v>
      </c>
      <c r="Y2547" s="6">
        <f>tbl_Raw_Data[[#This Row],[Net_Amount_Before_Tax]]+tbl_Raw_Data[[#This Row],[Tax_Amount]]</f>
        <v>31.223389999999998</v>
      </c>
      <c r="Z2547" s="6">
        <f t="shared" si="199"/>
        <v>5</v>
      </c>
    </row>
    <row r="2548" spans="1:26" x14ac:dyDescent="0.3">
      <c r="A2548" s="23" t="s">
        <v>4100</v>
      </c>
      <c r="B2548" s="34">
        <v>45670</v>
      </c>
      <c r="C2548" s="23" t="s">
        <v>1546</v>
      </c>
      <c r="D2548" s="23" t="s">
        <v>37</v>
      </c>
      <c r="E2548" s="23" t="s">
        <v>38</v>
      </c>
      <c r="F2548" s="23">
        <v>452020</v>
      </c>
      <c r="G2548" s="23" t="s">
        <v>74</v>
      </c>
      <c r="H2548" s="23" t="s">
        <v>75</v>
      </c>
      <c r="I2548" s="23" t="s">
        <v>76</v>
      </c>
      <c r="J2548" s="23" t="s">
        <v>77</v>
      </c>
      <c r="K2548" s="23" t="s">
        <v>57</v>
      </c>
      <c r="L2548" s="23">
        <v>1</v>
      </c>
      <c r="M2548" s="23">
        <v>60.69</v>
      </c>
      <c r="N2548" s="23">
        <v>15</v>
      </c>
      <c r="O2548" s="23">
        <v>5</v>
      </c>
      <c r="P2548" s="23" t="s">
        <v>43</v>
      </c>
      <c r="Q2548" s="23" t="s">
        <v>34</v>
      </c>
      <c r="R2548" s="23">
        <f t="shared" si="195"/>
        <v>1</v>
      </c>
      <c r="S2548" s="23" t="str">
        <f t="shared" si="196"/>
        <v>ORD102546_20250113_CUST02490_MED008</v>
      </c>
      <c r="T2548" s="23">
        <f t="shared" si="197"/>
        <v>1</v>
      </c>
      <c r="U2548" s="6">
        <f t="shared" si="198"/>
        <v>60.69</v>
      </c>
      <c r="V2548" s="6">
        <f>tbl_Raw_Data[[#This Row],[Discount_Pct]]*tbl_Raw_Data[[#This Row],[Gross_Amount]]/100</f>
        <v>9.1034999999999986</v>
      </c>
      <c r="W2548" s="6">
        <f>tbl_Raw_Data[[#This Row],[Gross_Amount]]-tbl_Raw_Data[[#This Row],[Discount_Amount]]</f>
        <v>51.586500000000001</v>
      </c>
      <c r="X2548" s="6">
        <f>tbl_Raw_Data[[#This Row],[Net_Amount_Before_Tax]]*tbl_Raw_Data[[#This Row],[Tax_Pct]]/100</f>
        <v>2.5793249999999999</v>
      </c>
      <c r="Y2548" s="6">
        <f>tbl_Raw_Data[[#This Row],[Net_Amount_Before_Tax]]+tbl_Raw_Data[[#This Row],[Tax_Amount]]</f>
        <v>54.165824999999998</v>
      </c>
      <c r="Z2548" s="6">
        <f t="shared" si="199"/>
        <v>2</v>
      </c>
    </row>
    <row r="2549" spans="1:26" x14ac:dyDescent="0.3">
      <c r="A2549" s="23" t="s">
        <v>4100</v>
      </c>
      <c r="B2549" s="34">
        <v>45553</v>
      </c>
      <c r="C2549" s="23" t="s">
        <v>2397</v>
      </c>
      <c r="D2549" s="23" t="s">
        <v>142</v>
      </c>
      <c r="E2549" s="23" t="s">
        <v>81</v>
      </c>
      <c r="F2549" s="23">
        <v>380061</v>
      </c>
      <c r="G2549" s="23" t="s">
        <v>315</v>
      </c>
      <c r="H2549" s="23" t="s">
        <v>316</v>
      </c>
      <c r="I2549" s="23" t="s">
        <v>50</v>
      </c>
      <c r="J2549" s="23" t="s">
        <v>114</v>
      </c>
      <c r="K2549" s="23" t="s">
        <v>24</v>
      </c>
      <c r="L2549" s="23">
        <v>3</v>
      </c>
      <c r="M2549" s="23">
        <v>119.91</v>
      </c>
      <c r="N2549" s="23">
        <v>5</v>
      </c>
      <c r="O2549" s="23">
        <v>12</v>
      </c>
      <c r="P2549" s="23" t="s">
        <v>25</v>
      </c>
      <c r="Q2549" s="23" t="s">
        <v>34</v>
      </c>
      <c r="R2549" s="23">
        <f t="shared" si="195"/>
        <v>1</v>
      </c>
      <c r="S2549" s="23" t="str">
        <f t="shared" si="196"/>
        <v>ORD102546_20240918_CUST00543_MED012</v>
      </c>
      <c r="T2549" s="23">
        <f t="shared" si="197"/>
        <v>1</v>
      </c>
      <c r="U2549" s="6">
        <f t="shared" si="198"/>
        <v>359.73</v>
      </c>
      <c r="V2549" s="6">
        <f>tbl_Raw_Data[[#This Row],[Discount_Pct]]*tbl_Raw_Data[[#This Row],[Gross_Amount]]/100</f>
        <v>17.986499999999999</v>
      </c>
      <c r="W2549" s="6">
        <f>tbl_Raw_Data[[#This Row],[Gross_Amount]]-tbl_Raw_Data[[#This Row],[Discount_Amount]]</f>
        <v>341.74350000000004</v>
      </c>
      <c r="X2549" s="6">
        <f>tbl_Raw_Data[[#This Row],[Net_Amount_Before_Tax]]*tbl_Raw_Data[[#This Row],[Tax_Pct]]/100</f>
        <v>41.009220000000006</v>
      </c>
      <c r="Y2549" s="6">
        <f>tbl_Raw_Data[[#This Row],[Net_Amount_Before_Tax]]+tbl_Raw_Data[[#This Row],[Tax_Amount]]</f>
        <v>382.75272000000007</v>
      </c>
      <c r="Z2549" s="6">
        <f t="shared" si="199"/>
        <v>3</v>
      </c>
    </row>
    <row r="2550" spans="1:26" x14ac:dyDescent="0.3">
      <c r="A2550" s="23" t="s">
        <v>4102</v>
      </c>
      <c r="B2550" s="34">
        <v>45591</v>
      </c>
      <c r="C2550" s="23" t="s">
        <v>4103</v>
      </c>
      <c r="D2550" s="23" t="s">
        <v>19</v>
      </c>
      <c r="E2550" s="23" t="s">
        <v>19</v>
      </c>
      <c r="F2550" s="23">
        <v>110024</v>
      </c>
      <c r="G2550" s="23" t="s">
        <v>20</v>
      </c>
      <c r="H2550" s="23" t="s">
        <v>21</v>
      </c>
      <c r="I2550" s="23" t="s">
        <v>22</v>
      </c>
      <c r="J2550" s="23" t="s">
        <v>23</v>
      </c>
      <c r="K2550" s="23" t="s">
        <v>24</v>
      </c>
      <c r="L2550" s="23">
        <v>1</v>
      </c>
      <c r="M2550" s="23">
        <v>128.22999999999999</v>
      </c>
      <c r="N2550" s="23">
        <v>15</v>
      </c>
      <c r="O2550" s="23">
        <v>12</v>
      </c>
      <c r="P2550" s="23" t="s">
        <v>58</v>
      </c>
      <c r="Q2550" s="23" t="s">
        <v>34</v>
      </c>
      <c r="R2550" s="23">
        <f t="shared" si="195"/>
        <v>1</v>
      </c>
      <c r="S2550" s="23" t="str">
        <f t="shared" si="196"/>
        <v>ORD102549_20241026_CUST02419_MED024</v>
      </c>
      <c r="T2550" s="23">
        <f t="shared" si="197"/>
        <v>1</v>
      </c>
      <c r="U2550" s="6">
        <f t="shared" si="198"/>
        <v>128.22999999999999</v>
      </c>
      <c r="V2550" s="6">
        <f>tbl_Raw_Data[[#This Row],[Discount_Pct]]*tbl_Raw_Data[[#This Row],[Gross_Amount]]/100</f>
        <v>19.234499999999997</v>
      </c>
      <c r="W2550" s="6">
        <f>tbl_Raw_Data[[#This Row],[Gross_Amount]]-tbl_Raw_Data[[#This Row],[Discount_Amount]]</f>
        <v>108.99549999999999</v>
      </c>
      <c r="X2550" s="6">
        <f>tbl_Raw_Data[[#This Row],[Net_Amount_Before_Tax]]*tbl_Raw_Data[[#This Row],[Tax_Pct]]/100</f>
        <v>13.079459999999999</v>
      </c>
      <c r="Y2550" s="6">
        <f>tbl_Raw_Data[[#This Row],[Net_Amount_Before_Tax]]+tbl_Raw_Data[[#This Row],[Tax_Amount]]</f>
        <v>122.07495999999999</v>
      </c>
      <c r="Z2550" s="6">
        <f t="shared" si="199"/>
        <v>3</v>
      </c>
    </row>
    <row r="2551" spans="1:26" x14ac:dyDescent="0.3">
      <c r="A2551" s="23" t="s">
        <v>4104</v>
      </c>
      <c r="B2551" s="34">
        <v>45921</v>
      </c>
      <c r="C2551" s="23" t="s">
        <v>742</v>
      </c>
      <c r="D2551" s="23" t="s">
        <v>28</v>
      </c>
      <c r="E2551" s="23" t="s">
        <v>29</v>
      </c>
      <c r="F2551" s="23">
        <v>500090</v>
      </c>
      <c r="G2551" s="23" t="s">
        <v>283</v>
      </c>
      <c r="H2551" s="23" t="s">
        <v>284</v>
      </c>
      <c r="I2551" s="23" t="s">
        <v>104</v>
      </c>
      <c r="J2551" s="23" t="s">
        <v>42</v>
      </c>
      <c r="K2551" s="23" t="s">
        <v>57</v>
      </c>
      <c r="L2551" s="23">
        <v>3</v>
      </c>
      <c r="M2551" s="23">
        <v>319.02</v>
      </c>
      <c r="N2551" s="23">
        <v>10</v>
      </c>
      <c r="O2551" s="23">
        <v>5</v>
      </c>
      <c r="P2551" s="23" t="s">
        <v>33</v>
      </c>
      <c r="Q2551" s="23" t="s">
        <v>90</v>
      </c>
      <c r="R2551" s="23">
        <f t="shared" si="195"/>
        <v>1</v>
      </c>
      <c r="S2551" s="23" t="str">
        <f t="shared" si="196"/>
        <v>ORD102550_20250921_CUST01526_MED030</v>
      </c>
      <c r="T2551" s="23">
        <f t="shared" si="197"/>
        <v>1</v>
      </c>
      <c r="U2551" s="6">
        <f t="shared" si="198"/>
        <v>957.06</v>
      </c>
      <c r="V2551" s="6">
        <f>tbl_Raw_Data[[#This Row],[Discount_Pct]]*tbl_Raw_Data[[#This Row],[Gross_Amount]]/100</f>
        <v>95.705999999999989</v>
      </c>
      <c r="W2551" s="6">
        <f>tbl_Raw_Data[[#This Row],[Gross_Amount]]-tbl_Raw_Data[[#This Row],[Discount_Amount]]</f>
        <v>861.35399999999993</v>
      </c>
      <c r="X2551" s="6">
        <f>tbl_Raw_Data[[#This Row],[Net_Amount_Before_Tax]]*tbl_Raw_Data[[#This Row],[Tax_Pct]]/100</f>
        <v>43.067699999999995</v>
      </c>
      <c r="Y2551" s="6">
        <f>tbl_Raw_Data[[#This Row],[Net_Amount_Before_Tax]]+tbl_Raw_Data[[#This Row],[Tax_Amount]]</f>
        <v>904.42169999999987</v>
      </c>
      <c r="Z2551" s="6">
        <f t="shared" si="199"/>
        <v>2</v>
      </c>
    </row>
    <row r="2552" spans="1:26" x14ac:dyDescent="0.3">
      <c r="A2552" s="23" t="s">
        <v>4104</v>
      </c>
      <c r="B2552" s="34">
        <v>45949</v>
      </c>
      <c r="C2552" s="23" t="s">
        <v>4105</v>
      </c>
      <c r="D2552" s="23" t="s">
        <v>46</v>
      </c>
      <c r="E2552" s="23" t="s">
        <v>47</v>
      </c>
      <c r="F2552" s="23">
        <v>411045</v>
      </c>
      <c r="G2552" s="23" t="s">
        <v>39</v>
      </c>
      <c r="H2552" s="23" t="s">
        <v>40</v>
      </c>
      <c r="I2552" s="23" t="s">
        <v>41</v>
      </c>
      <c r="J2552" s="23" t="s">
        <v>42</v>
      </c>
      <c r="K2552" s="23" t="s">
        <v>24</v>
      </c>
      <c r="L2552" s="23">
        <v>1</v>
      </c>
      <c r="M2552" s="23">
        <v>31.93</v>
      </c>
      <c r="N2552" s="23">
        <v>0</v>
      </c>
      <c r="O2552" s="23">
        <v>18</v>
      </c>
      <c r="P2552" s="23" t="s">
        <v>89</v>
      </c>
      <c r="Q2552" s="23" t="s">
        <v>34</v>
      </c>
      <c r="R2552" s="23">
        <f t="shared" si="195"/>
        <v>1</v>
      </c>
      <c r="S2552" s="23" t="str">
        <f t="shared" si="196"/>
        <v>ORD102550_20251019_CUST00440_MED001</v>
      </c>
      <c r="T2552" s="23">
        <f t="shared" si="197"/>
        <v>1</v>
      </c>
      <c r="U2552" s="6">
        <f t="shared" si="198"/>
        <v>31.93</v>
      </c>
      <c r="V2552" s="6">
        <f>tbl_Raw_Data[[#This Row],[Discount_Pct]]*tbl_Raw_Data[[#This Row],[Gross_Amount]]/100</f>
        <v>0</v>
      </c>
      <c r="W2552" s="6">
        <f>tbl_Raw_Data[[#This Row],[Gross_Amount]]-tbl_Raw_Data[[#This Row],[Discount_Amount]]</f>
        <v>31.93</v>
      </c>
      <c r="X2552" s="6">
        <f>tbl_Raw_Data[[#This Row],[Net_Amount_Before_Tax]]*tbl_Raw_Data[[#This Row],[Tax_Pct]]/100</f>
        <v>5.7473999999999998</v>
      </c>
      <c r="Y2552" s="6">
        <f>tbl_Raw_Data[[#This Row],[Net_Amount_Before_Tax]]+tbl_Raw_Data[[#This Row],[Tax_Amount]]</f>
        <v>37.677399999999999</v>
      </c>
      <c r="Z2552" s="6">
        <f t="shared" si="199"/>
        <v>4</v>
      </c>
    </row>
    <row r="2553" spans="1:26" x14ac:dyDescent="0.3">
      <c r="A2553" s="23" t="s">
        <v>4106</v>
      </c>
      <c r="B2553" s="34">
        <v>45639</v>
      </c>
      <c r="C2553" s="23" t="s">
        <v>3364</v>
      </c>
      <c r="D2553" s="23" t="s">
        <v>159</v>
      </c>
      <c r="E2553" s="23" t="s">
        <v>47</v>
      </c>
      <c r="F2553" s="23">
        <v>400050</v>
      </c>
      <c r="G2553" s="23" t="s">
        <v>283</v>
      </c>
      <c r="H2553" s="23" t="s">
        <v>284</v>
      </c>
      <c r="I2553" s="23" t="s">
        <v>104</v>
      </c>
      <c r="J2553" s="23" t="s">
        <v>42</v>
      </c>
      <c r="K2553" s="23" t="s">
        <v>57</v>
      </c>
      <c r="L2553" s="23">
        <v>2</v>
      </c>
      <c r="M2553" s="23">
        <v>316.76</v>
      </c>
      <c r="N2553" s="23">
        <v>5</v>
      </c>
      <c r="O2553" s="23">
        <v>12</v>
      </c>
      <c r="P2553" s="23" t="s">
        <v>58</v>
      </c>
      <c r="Q2553" s="23" t="s">
        <v>34</v>
      </c>
      <c r="R2553" s="23">
        <f t="shared" si="195"/>
        <v>1</v>
      </c>
      <c r="S2553" s="23" t="str">
        <f t="shared" si="196"/>
        <v>ORD102552_20241213_CUST03314_MED030</v>
      </c>
      <c r="T2553" s="23">
        <f t="shared" si="197"/>
        <v>1</v>
      </c>
      <c r="U2553" s="6">
        <f t="shared" si="198"/>
        <v>633.52</v>
      </c>
      <c r="V2553" s="6">
        <f>tbl_Raw_Data[[#This Row],[Discount_Pct]]*tbl_Raw_Data[[#This Row],[Gross_Amount]]/100</f>
        <v>31.675999999999998</v>
      </c>
      <c r="W2553" s="6">
        <f>tbl_Raw_Data[[#This Row],[Gross_Amount]]-tbl_Raw_Data[[#This Row],[Discount_Amount]]</f>
        <v>601.84399999999994</v>
      </c>
      <c r="X2553" s="6">
        <f>tbl_Raw_Data[[#This Row],[Net_Amount_Before_Tax]]*tbl_Raw_Data[[#This Row],[Tax_Pct]]/100</f>
        <v>72.221279999999993</v>
      </c>
      <c r="Y2553" s="6">
        <f>tbl_Raw_Data[[#This Row],[Net_Amount_Before_Tax]]+tbl_Raw_Data[[#This Row],[Tax_Amount]]</f>
        <v>674.06527999999992</v>
      </c>
      <c r="Z2553" s="6">
        <f t="shared" si="199"/>
        <v>5</v>
      </c>
    </row>
    <row r="2554" spans="1:26" x14ac:dyDescent="0.3">
      <c r="A2554" s="23" t="s">
        <v>4107</v>
      </c>
      <c r="B2554" s="34">
        <v>45807</v>
      </c>
      <c r="C2554" s="23" t="s">
        <v>1203</v>
      </c>
      <c r="D2554" s="23" t="s">
        <v>28</v>
      </c>
      <c r="E2554" s="23" t="s">
        <v>29</v>
      </c>
      <c r="F2554" s="23">
        <v>500084</v>
      </c>
      <c r="G2554" s="23" t="s">
        <v>111</v>
      </c>
      <c r="H2554" s="23" t="s">
        <v>112</v>
      </c>
      <c r="I2554" s="23" t="s">
        <v>113</v>
      </c>
      <c r="J2554" s="23" t="s">
        <v>114</v>
      </c>
      <c r="K2554" s="23" t="s">
        <v>24</v>
      </c>
      <c r="L2554" s="23">
        <v>2</v>
      </c>
      <c r="M2554" s="23">
        <v>87.62</v>
      </c>
      <c r="N2554" s="23">
        <v>5</v>
      </c>
      <c r="O2554" s="23">
        <v>5</v>
      </c>
      <c r="P2554" s="23" t="s">
        <v>89</v>
      </c>
      <c r="Q2554" s="23" t="s">
        <v>34</v>
      </c>
      <c r="R2554" s="23">
        <f t="shared" si="195"/>
        <v>1</v>
      </c>
      <c r="S2554" s="23" t="str">
        <f t="shared" si="196"/>
        <v>ORD102553_20250530_CUST02004_MED027</v>
      </c>
      <c r="T2554" s="23">
        <f t="shared" si="197"/>
        <v>1</v>
      </c>
      <c r="U2554" s="6">
        <f t="shared" si="198"/>
        <v>175.24</v>
      </c>
      <c r="V2554" s="6">
        <f>tbl_Raw_Data[[#This Row],[Discount_Pct]]*tbl_Raw_Data[[#This Row],[Gross_Amount]]/100</f>
        <v>8.7620000000000005</v>
      </c>
      <c r="W2554" s="6">
        <f>tbl_Raw_Data[[#This Row],[Gross_Amount]]-tbl_Raw_Data[[#This Row],[Discount_Amount]]</f>
        <v>166.47800000000001</v>
      </c>
      <c r="X2554" s="6">
        <f>tbl_Raw_Data[[#This Row],[Net_Amount_Before_Tax]]*tbl_Raw_Data[[#This Row],[Tax_Pct]]/100</f>
        <v>8.3239000000000019</v>
      </c>
      <c r="Y2554" s="6">
        <f>tbl_Raw_Data[[#This Row],[Net_Amount_Before_Tax]]+tbl_Raw_Data[[#This Row],[Tax_Amount]]</f>
        <v>174.80190000000002</v>
      </c>
      <c r="Z2554" s="6">
        <f t="shared" si="199"/>
        <v>2</v>
      </c>
    </row>
    <row r="2555" spans="1:26" x14ac:dyDescent="0.3">
      <c r="A2555" s="23" t="s">
        <v>4108</v>
      </c>
      <c r="B2555" s="34">
        <v>45745</v>
      </c>
      <c r="C2555" s="23" t="s">
        <v>1987</v>
      </c>
      <c r="D2555" s="23" t="s">
        <v>52</v>
      </c>
      <c r="E2555" s="23" t="s">
        <v>52</v>
      </c>
      <c r="F2555" s="23">
        <v>160017</v>
      </c>
      <c r="G2555" s="23" t="s">
        <v>224</v>
      </c>
      <c r="H2555" s="23" t="s">
        <v>225</v>
      </c>
      <c r="I2555" s="23" t="s">
        <v>147</v>
      </c>
      <c r="J2555" s="23" t="s">
        <v>23</v>
      </c>
      <c r="K2555" s="23" t="s">
        <v>24</v>
      </c>
      <c r="L2555" s="23">
        <v>2</v>
      </c>
      <c r="M2555" s="23">
        <v>48.51</v>
      </c>
      <c r="N2555" s="23">
        <v>10</v>
      </c>
      <c r="O2555" s="23">
        <v>5</v>
      </c>
      <c r="P2555" s="23" t="s">
        <v>89</v>
      </c>
      <c r="Q2555" s="23" t="s">
        <v>90</v>
      </c>
      <c r="R2555" s="23">
        <f t="shared" si="195"/>
        <v>1</v>
      </c>
      <c r="S2555" s="23" t="str">
        <f t="shared" si="196"/>
        <v>ORD102554_20250329_CUST00893_MED015</v>
      </c>
      <c r="T2555" s="23">
        <f t="shared" si="197"/>
        <v>1</v>
      </c>
      <c r="U2555" s="6">
        <f t="shared" si="198"/>
        <v>97.02</v>
      </c>
      <c r="V2555" s="6">
        <f>tbl_Raw_Data[[#This Row],[Discount_Pct]]*tbl_Raw_Data[[#This Row],[Gross_Amount]]/100</f>
        <v>9.702</v>
      </c>
      <c r="W2555" s="6">
        <f>tbl_Raw_Data[[#This Row],[Gross_Amount]]-tbl_Raw_Data[[#This Row],[Discount_Amount]]</f>
        <v>87.317999999999998</v>
      </c>
      <c r="X2555" s="6">
        <f>tbl_Raw_Data[[#This Row],[Net_Amount_Before_Tax]]*tbl_Raw_Data[[#This Row],[Tax_Pct]]/100</f>
        <v>4.3658999999999999</v>
      </c>
      <c r="Y2555" s="6">
        <f>tbl_Raw_Data[[#This Row],[Net_Amount_Before_Tax]]+tbl_Raw_Data[[#This Row],[Tax_Amount]]</f>
        <v>91.683899999999994</v>
      </c>
      <c r="Z2555" s="6">
        <f t="shared" si="199"/>
        <v>1</v>
      </c>
    </row>
    <row r="2556" spans="1:26" x14ac:dyDescent="0.3">
      <c r="A2556" s="23" t="s">
        <v>4109</v>
      </c>
      <c r="B2556" s="34">
        <v>45744</v>
      </c>
      <c r="C2556" s="23" t="s">
        <v>383</v>
      </c>
      <c r="D2556" s="23" t="s">
        <v>87</v>
      </c>
      <c r="E2556" s="23" t="s">
        <v>88</v>
      </c>
      <c r="F2556" s="23">
        <v>600040</v>
      </c>
      <c r="G2556" s="23" t="s">
        <v>315</v>
      </c>
      <c r="H2556" s="23" t="s">
        <v>316</v>
      </c>
      <c r="I2556" s="23" t="s">
        <v>50</v>
      </c>
      <c r="J2556" s="23" t="s">
        <v>114</v>
      </c>
      <c r="K2556" s="23" t="s">
        <v>24</v>
      </c>
      <c r="L2556" s="23">
        <v>3</v>
      </c>
      <c r="M2556" s="23">
        <v>129.59</v>
      </c>
      <c r="N2556" s="23">
        <v>10</v>
      </c>
      <c r="O2556" s="23">
        <v>5</v>
      </c>
      <c r="P2556" s="23" t="s">
        <v>43</v>
      </c>
      <c r="Q2556" s="23" t="s">
        <v>34</v>
      </c>
      <c r="R2556" s="23">
        <f t="shared" si="195"/>
        <v>1</v>
      </c>
      <c r="S2556" s="23" t="str">
        <f t="shared" si="196"/>
        <v>ORD102555_20250328_CUST02636_MED012</v>
      </c>
      <c r="T2556" s="23">
        <f t="shared" si="197"/>
        <v>1</v>
      </c>
      <c r="U2556" s="6">
        <f t="shared" si="198"/>
        <v>388.77</v>
      </c>
      <c r="V2556" s="6">
        <f>tbl_Raw_Data[[#This Row],[Discount_Pct]]*tbl_Raw_Data[[#This Row],[Gross_Amount]]/100</f>
        <v>38.876999999999995</v>
      </c>
      <c r="W2556" s="6">
        <f>tbl_Raw_Data[[#This Row],[Gross_Amount]]-tbl_Raw_Data[[#This Row],[Discount_Amount]]</f>
        <v>349.89299999999997</v>
      </c>
      <c r="X2556" s="6">
        <f>tbl_Raw_Data[[#This Row],[Net_Amount_Before_Tax]]*tbl_Raw_Data[[#This Row],[Tax_Pct]]/100</f>
        <v>17.49465</v>
      </c>
      <c r="Y2556" s="6">
        <f>tbl_Raw_Data[[#This Row],[Net_Amount_Before_Tax]]+tbl_Raw_Data[[#This Row],[Tax_Amount]]</f>
        <v>367.38764999999995</v>
      </c>
      <c r="Z2556" s="6">
        <f t="shared" si="199"/>
        <v>2</v>
      </c>
    </row>
    <row r="2557" spans="1:26" x14ac:dyDescent="0.3">
      <c r="A2557" s="23" t="s">
        <v>4110</v>
      </c>
      <c r="B2557" s="34">
        <v>45617</v>
      </c>
      <c r="C2557" s="23" t="s">
        <v>4080</v>
      </c>
      <c r="D2557" s="23" t="s">
        <v>19</v>
      </c>
      <c r="E2557" s="23" t="s">
        <v>19</v>
      </c>
      <c r="F2557" s="23">
        <v>110085</v>
      </c>
      <c r="G2557" s="23" t="s">
        <v>167</v>
      </c>
      <c r="H2557" s="23" t="s">
        <v>168</v>
      </c>
      <c r="I2557" s="23" t="s">
        <v>113</v>
      </c>
      <c r="J2557" s="23" t="s">
        <v>42</v>
      </c>
      <c r="K2557" s="23" t="s">
        <v>24</v>
      </c>
      <c r="L2557" s="23">
        <v>6</v>
      </c>
      <c r="M2557" s="23">
        <v>167.5</v>
      </c>
      <c r="N2557" s="23">
        <v>10</v>
      </c>
      <c r="O2557" s="23">
        <v>12</v>
      </c>
      <c r="P2557" s="23" t="s">
        <v>43</v>
      </c>
      <c r="Q2557" s="23" t="s">
        <v>90</v>
      </c>
      <c r="R2557" s="23">
        <f t="shared" si="195"/>
        <v>1</v>
      </c>
      <c r="S2557" s="23" t="str">
        <f t="shared" si="196"/>
        <v>ORD102556_20241121_CUST00210_MED026</v>
      </c>
      <c r="T2557" s="23">
        <f t="shared" si="197"/>
        <v>1</v>
      </c>
      <c r="U2557" s="6">
        <f t="shared" si="198"/>
        <v>1005</v>
      </c>
      <c r="V2557" s="6">
        <f>tbl_Raw_Data[[#This Row],[Discount_Pct]]*tbl_Raw_Data[[#This Row],[Gross_Amount]]/100</f>
        <v>100.5</v>
      </c>
      <c r="W2557" s="6">
        <f>tbl_Raw_Data[[#This Row],[Gross_Amount]]-tbl_Raw_Data[[#This Row],[Discount_Amount]]</f>
        <v>904.5</v>
      </c>
      <c r="X2557" s="6">
        <f>tbl_Raw_Data[[#This Row],[Net_Amount_Before_Tax]]*tbl_Raw_Data[[#This Row],[Tax_Pct]]/100</f>
        <v>108.54</v>
      </c>
      <c r="Y2557" s="6">
        <f>tbl_Raw_Data[[#This Row],[Net_Amount_Before_Tax]]+tbl_Raw_Data[[#This Row],[Tax_Amount]]</f>
        <v>1013.04</v>
      </c>
      <c r="Z2557" s="6">
        <f t="shared" si="199"/>
        <v>0</v>
      </c>
    </row>
    <row r="2558" spans="1:26" x14ac:dyDescent="0.3">
      <c r="A2558" s="23" t="s">
        <v>4111</v>
      </c>
      <c r="B2558" s="34">
        <v>45327</v>
      </c>
      <c r="C2558" s="23" t="s">
        <v>4112</v>
      </c>
      <c r="D2558" s="23" t="s">
        <v>100</v>
      </c>
      <c r="E2558" s="23" t="s">
        <v>101</v>
      </c>
      <c r="F2558" s="23">
        <v>201307</v>
      </c>
      <c r="G2558" s="23" t="s">
        <v>119</v>
      </c>
      <c r="H2558" s="23" t="s">
        <v>120</v>
      </c>
      <c r="I2558" s="23" t="s">
        <v>32</v>
      </c>
      <c r="J2558" s="23" t="s">
        <v>64</v>
      </c>
      <c r="K2558" s="23" t="s">
        <v>57</v>
      </c>
      <c r="L2558" s="23">
        <v>2</v>
      </c>
      <c r="M2558" s="23">
        <v>78.239999999999995</v>
      </c>
      <c r="N2558" s="23">
        <v>0</v>
      </c>
      <c r="O2558" s="23">
        <v>5</v>
      </c>
      <c r="P2558" s="23" t="s">
        <v>33</v>
      </c>
      <c r="Q2558" s="23" t="s">
        <v>90</v>
      </c>
      <c r="R2558" s="23">
        <f t="shared" si="195"/>
        <v>1</v>
      </c>
      <c r="S2558" s="23" t="str">
        <f t="shared" si="196"/>
        <v>ORD102557_20240205_CUST00873_MED010</v>
      </c>
      <c r="T2558" s="23">
        <f t="shared" si="197"/>
        <v>1</v>
      </c>
      <c r="U2558" s="6">
        <f t="shared" si="198"/>
        <v>156.47999999999999</v>
      </c>
      <c r="V2558" s="6">
        <f>tbl_Raw_Data[[#This Row],[Discount_Pct]]*tbl_Raw_Data[[#This Row],[Gross_Amount]]/100</f>
        <v>0</v>
      </c>
      <c r="W2558" s="6">
        <f>tbl_Raw_Data[[#This Row],[Gross_Amount]]-tbl_Raw_Data[[#This Row],[Discount_Amount]]</f>
        <v>156.47999999999999</v>
      </c>
      <c r="X2558" s="6">
        <f>tbl_Raw_Data[[#This Row],[Net_Amount_Before_Tax]]*tbl_Raw_Data[[#This Row],[Tax_Pct]]/100</f>
        <v>7.8239999999999998</v>
      </c>
      <c r="Y2558" s="6">
        <f>tbl_Raw_Data[[#This Row],[Net_Amount_Before_Tax]]+tbl_Raw_Data[[#This Row],[Tax_Amount]]</f>
        <v>164.304</v>
      </c>
      <c r="Z2558" s="6">
        <f t="shared" si="199"/>
        <v>1</v>
      </c>
    </row>
    <row r="2559" spans="1:26" x14ac:dyDescent="0.3">
      <c r="A2559" s="23" t="s">
        <v>4113</v>
      </c>
      <c r="B2559" s="34">
        <v>45340</v>
      </c>
      <c r="C2559" s="23" t="s">
        <v>2753</v>
      </c>
      <c r="D2559" s="23" t="s">
        <v>52</v>
      </c>
      <c r="E2559" s="23" t="s">
        <v>52</v>
      </c>
      <c r="F2559" s="23">
        <v>160019</v>
      </c>
      <c r="G2559" s="23" t="s">
        <v>256</v>
      </c>
      <c r="H2559" s="23" t="s">
        <v>257</v>
      </c>
      <c r="I2559" s="23" t="s">
        <v>22</v>
      </c>
      <c r="J2559" s="23" t="s">
        <v>258</v>
      </c>
      <c r="K2559" s="23" t="s">
        <v>57</v>
      </c>
      <c r="L2559" s="23">
        <v>1</v>
      </c>
      <c r="M2559" s="23">
        <v>57.35</v>
      </c>
      <c r="N2559" s="23">
        <v>10</v>
      </c>
      <c r="O2559" s="23">
        <v>5</v>
      </c>
      <c r="P2559" s="23" t="s">
        <v>33</v>
      </c>
      <c r="Q2559" s="23" t="s">
        <v>90</v>
      </c>
      <c r="R2559" s="23">
        <f t="shared" si="195"/>
        <v>1</v>
      </c>
      <c r="S2559" s="23" t="str">
        <f t="shared" si="196"/>
        <v>ORD102558_20240218_CUST00974_MED025</v>
      </c>
      <c r="T2559" s="23">
        <f t="shared" si="197"/>
        <v>1</v>
      </c>
      <c r="U2559" s="6">
        <f t="shared" si="198"/>
        <v>57.35</v>
      </c>
      <c r="V2559" s="6">
        <f>tbl_Raw_Data[[#This Row],[Discount_Pct]]*tbl_Raw_Data[[#This Row],[Gross_Amount]]/100</f>
        <v>5.7350000000000003</v>
      </c>
      <c r="W2559" s="6">
        <f>tbl_Raw_Data[[#This Row],[Gross_Amount]]-tbl_Raw_Data[[#This Row],[Discount_Amount]]</f>
        <v>51.615000000000002</v>
      </c>
      <c r="X2559" s="6">
        <f>tbl_Raw_Data[[#This Row],[Net_Amount_Before_Tax]]*tbl_Raw_Data[[#This Row],[Tax_Pct]]/100</f>
        <v>2.5807500000000001</v>
      </c>
      <c r="Y2559" s="6">
        <f>tbl_Raw_Data[[#This Row],[Net_Amount_Before_Tax]]+tbl_Raw_Data[[#This Row],[Tax_Amount]]</f>
        <v>54.195750000000004</v>
      </c>
      <c r="Z2559" s="6">
        <f t="shared" si="199"/>
        <v>4</v>
      </c>
    </row>
    <row r="2560" spans="1:26" x14ac:dyDescent="0.3">
      <c r="A2560" s="23" t="s">
        <v>4114</v>
      </c>
      <c r="B2560" s="34">
        <v>45596</v>
      </c>
      <c r="C2560" s="23" t="s">
        <v>2245</v>
      </c>
      <c r="D2560" s="23" t="s">
        <v>159</v>
      </c>
      <c r="E2560" s="23" t="s">
        <v>47</v>
      </c>
      <c r="F2560" s="23">
        <v>400093</v>
      </c>
      <c r="G2560" s="23" t="s">
        <v>124</v>
      </c>
      <c r="H2560" s="23" t="s">
        <v>125</v>
      </c>
      <c r="I2560" s="23" t="s">
        <v>104</v>
      </c>
      <c r="J2560" s="23" t="s">
        <v>114</v>
      </c>
      <c r="K2560" s="23" t="s">
        <v>24</v>
      </c>
      <c r="L2560" s="23">
        <v>2</v>
      </c>
      <c r="M2560" s="23">
        <v>105.74</v>
      </c>
      <c r="N2560" s="23">
        <v>10</v>
      </c>
      <c r="O2560" s="23">
        <v>12</v>
      </c>
      <c r="P2560" s="23" t="s">
        <v>25</v>
      </c>
      <c r="Q2560" s="23" t="s">
        <v>34</v>
      </c>
      <c r="R2560" s="23">
        <f t="shared" si="195"/>
        <v>1</v>
      </c>
      <c r="S2560" s="23" t="str">
        <f t="shared" si="196"/>
        <v>ORD102559_20241031_CUST02562_MED018</v>
      </c>
      <c r="T2560" s="23">
        <f t="shared" si="197"/>
        <v>1</v>
      </c>
      <c r="U2560" s="6">
        <f t="shared" si="198"/>
        <v>211.48</v>
      </c>
      <c r="V2560" s="6">
        <f>tbl_Raw_Data[[#This Row],[Discount_Pct]]*tbl_Raw_Data[[#This Row],[Gross_Amount]]/100</f>
        <v>21.147999999999996</v>
      </c>
      <c r="W2560" s="6">
        <f>tbl_Raw_Data[[#This Row],[Gross_Amount]]-tbl_Raw_Data[[#This Row],[Discount_Amount]]</f>
        <v>190.33199999999999</v>
      </c>
      <c r="X2560" s="6">
        <f>tbl_Raw_Data[[#This Row],[Net_Amount_Before_Tax]]*tbl_Raw_Data[[#This Row],[Tax_Pct]]/100</f>
        <v>22.839839999999999</v>
      </c>
      <c r="Y2560" s="6">
        <f>tbl_Raw_Data[[#This Row],[Net_Amount_Before_Tax]]+tbl_Raw_Data[[#This Row],[Tax_Amount]]</f>
        <v>213.17184</v>
      </c>
      <c r="Z2560" s="6">
        <f t="shared" si="199"/>
        <v>1</v>
      </c>
    </row>
    <row r="2561" spans="1:26" x14ac:dyDescent="0.3">
      <c r="A2561" s="23" t="s">
        <v>4114</v>
      </c>
      <c r="B2561" s="34">
        <v>45541</v>
      </c>
      <c r="C2561" s="23" t="s">
        <v>4115</v>
      </c>
      <c r="D2561" s="23" t="s">
        <v>72</v>
      </c>
      <c r="E2561" s="23" t="s">
        <v>73</v>
      </c>
      <c r="F2561" s="23">
        <v>302001</v>
      </c>
      <c r="G2561" s="23" t="s">
        <v>229</v>
      </c>
      <c r="H2561" s="23" t="s">
        <v>230</v>
      </c>
      <c r="I2561" s="23" t="s">
        <v>84</v>
      </c>
      <c r="J2561" s="23" t="s">
        <v>140</v>
      </c>
      <c r="K2561" s="23" t="s">
        <v>24</v>
      </c>
      <c r="L2561" s="23">
        <v>1</v>
      </c>
      <c r="M2561" s="23">
        <v>162.15</v>
      </c>
      <c r="N2561" s="23">
        <v>0</v>
      </c>
      <c r="O2561" s="23">
        <v>5</v>
      </c>
      <c r="P2561" s="23" t="s">
        <v>43</v>
      </c>
      <c r="Q2561" s="23" t="s">
        <v>34</v>
      </c>
      <c r="R2561" s="23">
        <f t="shared" si="195"/>
        <v>1</v>
      </c>
      <c r="S2561" s="23" t="str">
        <f t="shared" si="196"/>
        <v>ORD102559_20240906_CUST03401_MED022</v>
      </c>
      <c r="T2561" s="23">
        <f t="shared" si="197"/>
        <v>1</v>
      </c>
      <c r="U2561" s="6">
        <f t="shared" si="198"/>
        <v>162.15</v>
      </c>
      <c r="V2561" s="6">
        <f>tbl_Raw_Data[[#This Row],[Discount_Pct]]*tbl_Raw_Data[[#This Row],[Gross_Amount]]/100</f>
        <v>0</v>
      </c>
      <c r="W2561" s="6">
        <f>tbl_Raw_Data[[#This Row],[Gross_Amount]]-tbl_Raw_Data[[#This Row],[Discount_Amount]]</f>
        <v>162.15</v>
      </c>
      <c r="X2561" s="6">
        <f>tbl_Raw_Data[[#This Row],[Net_Amount_Before_Tax]]*tbl_Raw_Data[[#This Row],[Tax_Pct]]/100</f>
        <v>8.1074999999999999</v>
      </c>
      <c r="Y2561" s="6">
        <f>tbl_Raw_Data[[#This Row],[Net_Amount_Before_Tax]]+tbl_Raw_Data[[#This Row],[Tax_Amount]]</f>
        <v>170.25749999999999</v>
      </c>
      <c r="Z2561" s="6">
        <f t="shared" si="199"/>
        <v>1</v>
      </c>
    </row>
    <row r="2562" spans="1:26" x14ac:dyDescent="0.3">
      <c r="A2562" s="23" t="s">
        <v>4116</v>
      </c>
      <c r="B2562" s="34">
        <v>45353</v>
      </c>
      <c r="C2562" s="23" t="s">
        <v>302</v>
      </c>
      <c r="D2562" s="23" t="s">
        <v>72</v>
      </c>
      <c r="E2562" s="23" t="s">
        <v>73</v>
      </c>
      <c r="F2562" s="23">
        <v>302033</v>
      </c>
      <c r="G2562" s="23" t="s">
        <v>119</v>
      </c>
      <c r="H2562" s="23" t="s">
        <v>120</v>
      </c>
      <c r="I2562" s="23" t="s">
        <v>32</v>
      </c>
      <c r="J2562" s="23" t="s">
        <v>64</v>
      </c>
      <c r="K2562" s="23" t="s">
        <v>57</v>
      </c>
      <c r="L2562" s="23">
        <v>1</v>
      </c>
      <c r="M2562" s="23">
        <v>61.66</v>
      </c>
      <c r="N2562" s="23">
        <v>0</v>
      </c>
      <c r="O2562" s="23">
        <v>18</v>
      </c>
      <c r="P2562" s="23" t="s">
        <v>43</v>
      </c>
      <c r="Q2562" s="23" t="s">
        <v>44</v>
      </c>
      <c r="R2562" s="23">
        <f t="shared" ref="R2562:R2625" si="200">COUNTIFS($A$2:$A$8001,A2562,$B$2:$B$8001,B2562,$C$2:$C$8001,C2562,$G$2:$G$8001,G2562)</f>
        <v>1</v>
      </c>
      <c r="S2562" s="23" t="str">
        <f t="shared" ref="S2562:S2625" si="201">A2562&amp;"_"&amp;TEXT(B2562,"yyyymmdd")&amp;"_"&amp;C2562&amp;"_"&amp;G2562</f>
        <v>ORD102561_20240302_CUST00412_MED010</v>
      </c>
      <c r="T2562" s="23">
        <f t="shared" ref="T2562:T2625" si="202">COUNTIF($S$2:$S$8001,S2562)</f>
        <v>1</v>
      </c>
      <c r="U2562" s="6">
        <f t="shared" ref="U2562:U2625" si="203">L2562*M2562</f>
        <v>61.66</v>
      </c>
      <c r="V2562" s="6">
        <f>tbl_Raw_Data[[#This Row],[Discount_Pct]]*tbl_Raw_Data[[#This Row],[Gross_Amount]]/100</f>
        <v>0</v>
      </c>
      <c r="W2562" s="6">
        <f>tbl_Raw_Data[[#This Row],[Gross_Amount]]-tbl_Raw_Data[[#This Row],[Discount_Amount]]</f>
        <v>61.66</v>
      </c>
      <c r="X2562" s="6">
        <f>tbl_Raw_Data[[#This Row],[Net_Amount_Before_Tax]]*tbl_Raw_Data[[#This Row],[Tax_Pct]]/100</f>
        <v>11.098799999999999</v>
      </c>
      <c r="Y2562" s="6">
        <f>tbl_Raw_Data[[#This Row],[Net_Amount_Before_Tax]]+tbl_Raw_Data[[#This Row],[Tax_Amount]]</f>
        <v>72.758799999999994</v>
      </c>
      <c r="Z2562" s="6">
        <f t="shared" ref="Z2562:Z2625" si="204">COUNTIFS($C$2:$C$8001,C2562,$Q$2:$Q$8001,"Delivered")</f>
        <v>4</v>
      </c>
    </row>
    <row r="2563" spans="1:26" x14ac:dyDescent="0.3">
      <c r="A2563" s="23" t="s">
        <v>4117</v>
      </c>
      <c r="B2563" s="34">
        <v>45469</v>
      </c>
      <c r="C2563" s="23" t="s">
        <v>4118</v>
      </c>
      <c r="D2563" s="23" t="s">
        <v>183</v>
      </c>
      <c r="E2563" s="23" t="s">
        <v>184</v>
      </c>
      <c r="F2563" s="23">
        <v>122016</v>
      </c>
      <c r="G2563" s="23" t="s">
        <v>124</v>
      </c>
      <c r="H2563" s="23" t="s">
        <v>125</v>
      </c>
      <c r="I2563" s="23" t="s">
        <v>104</v>
      </c>
      <c r="J2563" s="23" t="s">
        <v>114</v>
      </c>
      <c r="K2563" s="23" t="s">
        <v>24</v>
      </c>
      <c r="L2563" s="23">
        <v>3</v>
      </c>
      <c r="M2563" s="23">
        <v>122.47</v>
      </c>
      <c r="N2563" s="23">
        <v>0</v>
      </c>
      <c r="O2563" s="23">
        <v>18</v>
      </c>
      <c r="P2563" s="23" t="s">
        <v>89</v>
      </c>
      <c r="Q2563" s="23" t="s">
        <v>34</v>
      </c>
      <c r="R2563" s="23">
        <f t="shared" si="200"/>
        <v>1</v>
      </c>
      <c r="S2563" s="23" t="str">
        <f t="shared" si="201"/>
        <v>ORD102562_20240626_CUST00130_MED018</v>
      </c>
      <c r="T2563" s="23">
        <f t="shared" si="202"/>
        <v>1</v>
      </c>
      <c r="U2563" s="6">
        <f t="shared" si="203"/>
        <v>367.40999999999997</v>
      </c>
      <c r="V2563" s="6">
        <f>tbl_Raw_Data[[#This Row],[Discount_Pct]]*tbl_Raw_Data[[#This Row],[Gross_Amount]]/100</f>
        <v>0</v>
      </c>
      <c r="W2563" s="6">
        <f>tbl_Raw_Data[[#This Row],[Gross_Amount]]-tbl_Raw_Data[[#This Row],[Discount_Amount]]</f>
        <v>367.40999999999997</v>
      </c>
      <c r="X2563" s="6">
        <f>tbl_Raw_Data[[#This Row],[Net_Amount_Before_Tax]]*tbl_Raw_Data[[#This Row],[Tax_Pct]]/100</f>
        <v>66.133799999999994</v>
      </c>
      <c r="Y2563" s="6">
        <f>tbl_Raw_Data[[#This Row],[Net_Amount_Before_Tax]]+tbl_Raw_Data[[#This Row],[Tax_Amount]]</f>
        <v>433.54379999999998</v>
      </c>
      <c r="Z2563" s="6">
        <f t="shared" si="204"/>
        <v>1</v>
      </c>
    </row>
    <row r="2564" spans="1:26" x14ac:dyDescent="0.3">
      <c r="A2564" s="23" t="s">
        <v>4119</v>
      </c>
      <c r="B2564" s="34">
        <v>45944</v>
      </c>
      <c r="C2564" s="23" t="s">
        <v>4120</v>
      </c>
      <c r="D2564" s="23" t="s">
        <v>28</v>
      </c>
      <c r="E2564" s="23" t="s">
        <v>29</v>
      </c>
      <c r="F2564" s="23">
        <v>500001</v>
      </c>
      <c r="G2564" s="23" t="s">
        <v>160</v>
      </c>
      <c r="H2564" s="23" t="s">
        <v>161</v>
      </c>
      <c r="I2564" s="23" t="s">
        <v>50</v>
      </c>
      <c r="J2564" s="23" t="s">
        <v>23</v>
      </c>
      <c r="K2564" s="23" t="s">
        <v>24</v>
      </c>
      <c r="L2564" s="23">
        <v>3</v>
      </c>
      <c r="M2564" s="23">
        <v>136.9</v>
      </c>
      <c r="N2564" s="23">
        <v>5</v>
      </c>
      <c r="O2564" s="23">
        <v>18</v>
      </c>
      <c r="P2564" s="23" t="s">
        <v>58</v>
      </c>
      <c r="Q2564" s="23" t="s">
        <v>90</v>
      </c>
      <c r="R2564" s="23">
        <f t="shared" si="200"/>
        <v>1</v>
      </c>
      <c r="S2564" s="23" t="str">
        <f t="shared" si="201"/>
        <v>ORD102563_20251014_CUST01684_MED014</v>
      </c>
      <c r="T2564" s="23">
        <f t="shared" si="202"/>
        <v>1</v>
      </c>
      <c r="U2564" s="6">
        <f t="shared" si="203"/>
        <v>410.70000000000005</v>
      </c>
      <c r="V2564" s="6">
        <f>tbl_Raw_Data[[#This Row],[Discount_Pct]]*tbl_Raw_Data[[#This Row],[Gross_Amount]]/100</f>
        <v>20.535</v>
      </c>
      <c r="W2564" s="6">
        <f>tbl_Raw_Data[[#This Row],[Gross_Amount]]-tbl_Raw_Data[[#This Row],[Discount_Amount]]</f>
        <v>390.16500000000002</v>
      </c>
      <c r="X2564" s="6">
        <f>tbl_Raw_Data[[#This Row],[Net_Amount_Before_Tax]]*tbl_Raw_Data[[#This Row],[Tax_Pct]]/100</f>
        <v>70.229700000000008</v>
      </c>
      <c r="Y2564" s="6">
        <f>tbl_Raw_Data[[#This Row],[Net_Amount_Before_Tax]]+tbl_Raw_Data[[#This Row],[Tax_Amount]]</f>
        <v>460.39470000000006</v>
      </c>
      <c r="Z2564" s="6">
        <f t="shared" si="204"/>
        <v>0</v>
      </c>
    </row>
    <row r="2565" spans="1:26" x14ac:dyDescent="0.3">
      <c r="A2565" s="23" t="s">
        <v>4121</v>
      </c>
      <c r="B2565" s="34">
        <v>45681</v>
      </c>
      <c r="C2565" s="23" t="s">
        <v>1066</v>
      </c>
      <c r="D2565" s="23" t="s">
        <v>19</v>
      </c>
      <c r="E2565" s="23" t="s">
        <v>19</v>
      </c>
      <c r="F2565" s="23">
        <v>110044</v>
      </c>
      <c r="G2565" s="23" t="s">
        <v>224</v>
      </c>
      <c r="H2565" s="23" t="s">
        <v>225</v>
      </c>
      <c r="I2565" s="23" t="s">
        <v>147</v>
      </c>
      <c r="J2565" s="23" t="s">
        <v>23</v>
      </c>
      <c r="K2565" s="23" t="s">
        <v>24</v>
      </c>
      <c r="L2565" s="23">
        <v>3</v>
      </c>
      <c r="M2565" s="23">
        <v>49.92</v>
      </c>
      <c r="N2565" s="23">
        <v>5</v>
      </c>
      <c r="O2565" s="23">
        <v>12</v>
      </c>
      <c r="P2565" s="23" t="s">
        <v>33</v>
      </c>
      <c r="Q2565" s="23" t="s">
        <v>34</v>
      </c>
      <c r="R2565" s="23">
        <f t="shared" si="200"/>
        <v>1</v>
      </c>
      <c r="S2565" s="23" t="str">
        <f t="shared" si="201"/>
        <v>ORD102564_20250124_CUST02459_MED015</v>
      </c>
      <c r="T2565" s="23">
        <f t="shared" si="202"/>
        <v>1</v>
      </c>
      <c r="U2565" s="6">
        <f t="shared" si="203"/>
        <v>149.76</v>
      </c>
      <c r="V2565" s="6">
        <f>tbl_Raw_Data[[#This Row],[Discount_Pct]]*tbl_Raw_Data[[#This Row],[Gross_Amount]]/100</f>
        <v>7.4879999999999995</v>
      </c>
      <c r="W2565" s="6">
        <f>tbl_Raw_Data[[#This Row],[Gross_Amount]]-tbl_Raw_Data[[#This Row],[Discount_Amount]]</f>
        <v>142.27199999999999</v>
      </c>
      <c r="X2565" s="6">
        <f>tbl_Raw_Data[[#This Row],[Net_Amount_Before_Tax]]*tbl_Raw_Data[[#This Row],[Tax_Pct]]/100</f>
        <v>17.07264</v>
      </c>
      <c r="Y2565" s="6">
        <f>tbl_Raw_Data[[#This Row],[Net_Amount_Before_Tax]]+tbl_Raw_Data[[#This Row],[Tax_Amount]]</f>
        <v>159.34464</v>
      </c>
      <c r="Z2565" s="6">
        <f t="shared" si="204"/>
        <v>4</v>
      </c>
    </row>
    <row r="2566" spans="1:26" x14ac:dyDescent="0.3">
      <c r="A2566" s="23" t="s">
        <v>4121</v>
      </c>
      <c r="B2566" s="34">
        <v>45315</v>
      </c>
      <c r="C2566" s="23" t="s">
        <v>346</v>
      </c>
      <c r="D2566" s="23" t="s">
        <v>92</v>
      </c>
      <c r="E2566" s="23" t="s">
        <v>93</v>
      </c>
      <c r="F2566" s="23">
        <v>560001</v>
      </c>
      <c r="G2566" s="23" t="s">
        <v>68</v>
      </c>
      <c r="H2566" s="23" t="s">
        <v>69</v>
      </c>
      <c r="I2566" s="23" t="s">
        <v>55</v>
      </c>
      <c r="J2566" s="23" t="s">
        <v>56</v>
      </c>
      <c r="K2566" s="23" t="s">
        <v>24</v>
      </c>
      <c r="L2566" s="23">
        <v>1</v>
      </c>
      <c r="M2566" s="23">
        <v>30.06</v>
      </c>
      <c r="N2566" s="23">
        <v>10</v>
      </c>
      <c r="O2566" s="23">
        <v>12</v>
      </c>
      <c r="P2566" s="23" t="s">
        <v>33</v>
      </c>
      <c r="Q2566" s="23" t="s">
        <v>34</v>
      </c>
      <c r="R2566" s="23">
        <f t="shared" si="200"/>
        <v>1</v>
      </c>
      <c r="S2566" s="23" t="str">
        <f t="shared" si="201"/>
        <v>ORD102564_20240124_CUST01449_MED003</v>
      </c>
      <c r="T2566" s="23">
        <f t="shared" si="202"/>
        <v>1</v>
      </c>
      <c r="U2566" s="6">
        <f t="shared" si="203"/>
        <v>30.06</v>
      </c>
      <c r="V2566" s="6">
        <f>tbl_Raw_Data[[#This Row],[Discount_Pct]]*tbl_Raw_Data[[#This Row],[Gross_Amount]]/100</f>
        <v>3.0059999999999998</v>
      </c>
      <c r="W2566" s="6">
        <f>tbl_Raw_Data[[#This Row],[Gross_Amount]]-tbl_Raw_Data[[#This Row],[Discount_Amount]]</f>
        <v>27.053999999999998</v>
      </c>
      <c r="X2566" s="6">
        <f>tbl_Raw_Data[[#This Row],[Net_Amount_Before_Tax]]*tbl_Raw_Data[[#This Row],[Tax_Pct]]/100</f>
        <v>3.2464799999999996</v>
      </c>
      <c r="Y2566" s="6">
        <f>tbl_Raw_Data[[#This Row],[Net_Amount_Before_Tax]]+tbl_Raw_Data[[#This Row],[Tax_Amount]]</f>
        <v>30.300479999999997</v>
      </c>
      <c r="Z2566" s="6">
        <f t="shared" si="204"/>
        <v>3</v>
      </c>
    </row>
    <row r="2567" spans="1:26" x14ac:dyDescent="0.3">
      <c r="A2567" s="23" t="s">
        <v>4122</v>
      </c>
      <c r="B2567" s="34">
        <v>45567</v>
      </c>
      <c r="C2567" s="23" t="s">
        <v>4123</v>
      </c>
      <c r="D2567" s="23" t="s">
        <v>46</v>
      </c>
      <c r="E2567" s="23" t="s">
        <v>47</v>
      </c>
      <c r="F2567" s="23">
        <v>411038</v>
      </c>
      <c r="G2567" s="23" t="s">
        <v>48</v>
      </c>
      <c r="H2567" s="23" t="s">
        <v>49</v>
      </c>
      <c r="I2567" s="23" t="s">
        <v>50</v>
      </c>
      <c r="J2567" s="23" t="s">
        <v>23</v>
      </c>
      <c r="K2567" s="23" t="s">
        <v>24</v>
      </c>
      <c r="L2567" s="23">
        <v>3</v>
      </c>
      <c r="M2567" s="23">
        <v>120.4</v>
      </c>
      <c r="N2567" s="23">
        <v>10</v>
      </c>
      <c r="O2567" s="23">
        <v>12</v>
      </c>
      <c r="P2567" s="23" t="s">
        <v>25</v>
      </c>
      <c r="Q2567" s="23" t="s">
        <v>34</v>
      </c>
      <c r="R2567" s="23">
        <f t="shared" si="200"/>
        <v>1</v>
      </c>
      <c r="S2567" s="23" t="str">
        <f t="shared" si="201"/>
        <v>ORD102566_20241002_CUST02297_MED028</v>
      </c>
      <c r="T2567" s="23">
        <f t="shared" si="202"/>
        <v>1</v>
      </c>
      <c r="U2567" s="6">
        <f t="shared" si="203"/>
        <v>361.20000000000005</v>
      </c>
      <c r="V2567" s="6">
        <f>tbl_Raw_Data[[#This Row],[Discount_Pct]]*tbl_Raw_Data[[#This Row],[Gross_Amount]]/100</f>
        <v>36.120000000000005</v>
      </c>
      <c r="W2567" s="6">
        <f>tbl_Raw_Data[[#This Row],[Gross_Amount]]-tbl_Raw_Data[[#This Row],[Discount_Amount]]</f>
        <v>325.08000000000004</v>
      </c>
      <c r="X2567" s="6">
        <f>tbl_Raw_Data[[#This Row],[Net_Amount_Before_Tax]]*tbl_Raw_Data[[#This Row],[Tax_Pct]]/100</f>
        <v>39.009600000000006</v>
      </c>
      <c r="Y2567" s="6">
        <f>tbl_Raw_Data[[#This Row],[Net_Amount_Before_Tax]]+tbl_Raw_Data[[#This Row],[Tax_Amount]]</f>
        <v>364.08960000000002</v>
      </c>
      <c r="Z2567" s="6">
        <f t="shared" si="204"/>
        <v>1</v>
      </c>
    </row>
    <row r="2568" spans="1:26" x14ac:dyDescent="0.3">
      <c r="A2568" s="23" t="s">
        <v>4124</v>
      </c>
      <c r="B2568" s="34">
        <v>45298</v>
      </c>
      <c r="C2568" s="23" t="s">
        <v>2851</v>
      </c>
      <c r="D2568" s="23" t="s">
        <v>46</v>
      </c>
      <c r="E2568" s="23" t="s">
        <v>47</v>
      </c>
      <c r="F2568" s="23">
        <v>411057</v>
      </c>
      <c r="G2568" s="23" t="s">
        <v>68</v>
      </c>
      <c r="H2568" s="23" t="s">
        <v>69</v>
      </c>
      <c r="I2568" s="23" t="s">
        <v>55</v>
      </c>
      <c r="J2568" s="23" t="s">
        <v>56</v>
      </c>
      <c r="K2568" s="23" t="s">
        <v>24</v>
      </c>
      <c r="L2568" s="23">
        <v>3</v>
      </c>
      <c r="M2568" s="23">
        <v>31.31</v>
      </c>
      <c r="N2568" s="23">
        <v>5</v>
      </c>
      <c r="O2568" s="23">
        <v>5</v>
      </c>
      <c r="P2568" s="23" t="s">
        <v>65</v>
      </c>
      <c r="Q2568" s="23" t="s">
        <v>34</v>
      </c>
      <c r="R2568" s="23">
        <f t="shared" si="200"/>
        <v>1</v>
      </c>
      <c r="S2568" s="23" t="str">
        <f t="shared" si="201"/>
        <v>ORD102567_20240107_CUST02168_MED003</v>
      </c>
      <c r="T2568" s="23">
        <f t="shared" si="202"/>
        <v>1</v>
      </c>
      <c r="U2568" s="6">
        <f t="shared" si="203"/>
        <v>93.929999999999993</v>
      </c>
      <c r="V2568" s="6">
        <f>tbl_Raw_Data[[#This Row],[Discount_Pct]]*tbl_Raw_Data[[#This Row],[Gross_Amount]]/100</f>
        <v>4.6964999999999995</v>
      </c>
      <c r="W2568" s="6">
        <f>tbl_Raw_Data[[#This Row],[Gross_Amount]]-tbl_Raw_Data[[#This Row],[Discount_Amount]]</f>
        <v>89.233499999999992</v>
      </c>
      <c r="X2568" s="6">
        <f>tbl_Raw_Data[[#This Row],[Net_Amount_Before_Tax]]*tbl_Raw_Data[[#This Row],[Tax_Pct]]/100</f>
        <v>4.4616749999999996</v>
      </c>
      <c r="Y2568" s="6">
        <f>tbl_Raw_Data[[#This Row],[Net_Amount_Before_Tax]]+tbl_Raw_Data[[#This Row],[Tax_Amount]]</f>
        <v>93.695174999999992</v>
      </c>
      <c r="Z2568" s="6">
        <f t="shared" si="204"/>
        <v>3</v>
      </c>
    </row>
    <row r="2569" spans="1:26" x14ac:dyDescent="0.3">
      <c r="A2569" s="23" t="s">
        <v>4125</v>
      </c>
      <c r="B2569" s="34">
        <v>45664</v>
      </c>
      <c r="C2569" s="23" t="s">
        <v>4126</v>
      </c>
      <c r="D2569" s="23" t="s">
        <v>123</v>
      </c>
      <c r="E2569" s="23" t="s">
        <v>101</v>
      </c>
      <c r="F2569" s="23">
        <v>226024</v>
      </c>
      <c r="G2569" s="23" t="s">
        <v>145</v>
      </c>
      <c r="H2569" s="23" t="s">
        <v>146</v>
      </c>
      <c r="I2569" s="23" t="s">
        <v>147</v>
      </c>
      <c r="J2569" s="23" t="s">
        <v>148</v>
      </c>
      <c r="K2569" s="23" t="s">
        <v>24</v>
      </c>
      <c r="L2569" s="23">
        <v>1</v>
      </c>
      <c r="M2569" s="23">
        <v>103.61</v>
      </c>
      <c r="N2569" s="23">
        <v>5</v>
      </c>
      <c r="O2569" s="23">
        <v>5</v>
      </c>
      <c r="P2569" s="23" t="s">
        <v>43</v>
      </c>
      <c r="Q2569" s="23" t="s">
        <v>90</v>
      </c>
      <c r="R2569" s="23">
        <f t="shared" si="200"/>
        <v>1</v>
      </c>
      <c r="S2569" s="23" t="str">
        <f t="shared" si="201"/>
        <v>ORD102568_20250107_CUST01722_MED016</v>
      </c>
      <c r="T2569" s="23">
        <f t="shared" si="202"/>
        <v>1</v>
      </c>
      <c r="U2569" s="6">
        <f t="shared" si="203"/>
        <v>103.61</v>
      </c>
      <c r="V2569" s="6">
        <f>tbl_Raw_Data[[#This Row],[Discount_Pct]]*tbl_Raw_Data[[#This Row],[Gross_Amount]]/100</f>
        <v>5.1804999999999994</v>
      </c>
      <c r="W2569" s="6">
        <f>tbl_Raw_Data[[#This Row],[Gross_Amount]]-tbl_Raw_Data[[#This Row],[Discount_Amount]]</f>
        <v>98.429500000000004</v>
      </c>
      <c r="X2569" s="6">
        <f>tbl_Raw_Data[[#This Row],[Net_Amount_Before_Tax]]*tbl_Raw_Data[[#This Row],[Tax_Pct]]/100</f>
        <v>4.921475</v>
      </c>
      <c r="Y2569" s="6">
        <f>tbl_Raw_Data[[#This Row],[Net_Amount_Before_Tax]]+tbl_Raw_Data[[#This Row],[Tax_Amount]]</f>
        <v>103.35097500000001</v>
      </c>
      <c r="Z2569" s="6">
        <f t="shared" si="204"/>
        <v>0</v>
      </c>
    </row>
    <row r="2570" spans="1:26" x14ac:dyDescent="0.3">
      <c r="A2570" s="23" t="s">
        <v>4127</v>
      </c>
      <c r="B2570" s="34">
        <v>45372</v>
      </c>
      <c r="C2570" s="23" t="s">
        <v>4128</v>
      </c>
      <c r="D2570" s="23" t="s">
        <v>142</v>
      </c>
      <c r="E2570" s="23" t="s">
        <v>81</v>
      </c>
      <c r="F2570" s="23">
        <v>380061</v>
      </c>
      <c r="G2570" s="23" t="s">
        <v>224</v>
      </c>
      <c r="H2570" s="23" t="s">
        <v>225</v>
      </c>
      <c r="I2570" s="23" t="s">
        <v>147</v>
      </c>
      <c r="J2570" s="23" t="s">
        <v>23</v>
      </c>
      <c r="K2570" s="23" t="s">
        <v>24</v>
      </c>
      <c r="L2570" s="23">
        <v>3</v>
      </c>
      <c r="M2570" s="23">
        <v>52.75</v>
      </c>
      <c r="N2570" s="23">
        <v>10</v>
      </c>
      <c r="O2570" s="23">
        <v>18</v>
      </c>
      <c r="P2570" s="23" t="s">
        <v>89</v>
      </c>
      <c r="Q2570" s="23" t="s">
        <v>26</v>
      </c>
      <c r="R2570" s="23">
        <f t="shared" si="200"/>
        <v>1</v>
      </c>
      <c r="S2570" s="23" t="str">
        <f t="shared" si="201"/>
        <v>ORD102569_20240321_CUST00968_MED015</v>
      </c>
      <c r="T2570" s="23">
        <f t="shared" si="202"/>
        <v>1</v>
      </c>
      <c r="U2570" s="6">
        <f t="shared" si="203"/>
        <v>158.25</v>
      </c>
      <c r="V2570" s="6">
        <f>tbl_Raw_Data[[#This Row],[Discount_Pct]]*tbl_Raw_Data[[#This Row],[Gross_Amount]]/100</f>
        <v>15.824999999999999</v>
      </c>
      <c r="W2570" s="6">
        <f>tbl_Raw_Data[[#This Row],[Gross_Amount]]-tbl_Raw_Data[[#This Row],[Discount_Amount]]</f>
        <v>142.42500000000001</v>
      </c>
      <c r="X2570" s="6">
        <f>tbl_Raw_Data[[#This Row],[Net_Amount_Before_Tax]]*tbl_Raw_Data[[#This Row],[Tax_Pct]]/100</f>
        <v>25.636500000000002</v>
      </c>
      <c r="Y2570" s="6">
        <f>tbl_Raw_Data[[#This Row],[Net_Amount_Before_Tax]]+tbl_Raw_Data[[#This Row],[Tax_Amount]]</f>
        <v>168.06150000000002</v>
      </c>
      <c r="Z2570" s="6">
        <f t="shared" si="204"/>
        <v>1</v>
      </c>
    </row>
    <row r="2571" spans="1:26" x14ac:dyDescent="0.3">
      <c r="A2571" s="23" t="s">
        <v>4129</v>
      </c>
      <c r="B2571" s="34">
        <v>45727</v>
      </c>
      <c r="C2571" s="23" t="s">
        <v>4130</v>
      </c>
      <c r="D2571" s="23" t="s">
        <v>123</v>
      </c>
      <c r="E2571" s="23" t="s">
        <v>101</v>
      </c>
      <c r="F2571" s="23">
        <v>226021</v>
      </c>
      <c r="G2571" s="23" t="s">
        <v>315</v>
      </c>
      <c r="H2571" s="23" t="s">
        <v>316</v>
      </c>
      <c r="I2571" s="23" t="s">
        <v>50</v>
      </c>
      <c r="J2571" s="23" t="s">
        <v>114</v>
      </c>
      <c r="K2571" s="23" t="s">
        <v>24</v>
      </c>
      <c r="L2571" s="23">
        <v>1</v>
      </c>
      <c r="M2571" s="23">
        <v>109.96</v>
      </c>
      <c r="N2571" s="23">
        <v>5</v>
      </c>
      <c r="O2571" s="23">
        <v>12</v>
      </c>
      <c r="P2571" s="23" t="s">
        <v>89</v>
      </c>
      <c r="Q2571" s="23" t="s">
        <v>34</v>
      </c>
      <c r="R2571" s="23">
        <f t="shared" si="200"/>
        <v>1</v>
      </c>
      <c r="S2571" s="23" t="str">
        <f t="shared" si="201"/>
        <v>ORD102570_20250311_CUST00986_MED012</v>
      </c>
      <c r="T2571" s="23">
        <f t="shared" si="202"/>
        <v>1</v>
      </c>
      <c r="U2571" s="6">
        <f t="shared" si="203"/>
        <v>109.96</v>
      </c>
      <c r="V2571" s="6">
        <f>tbl_Raw_Data[[#This Row],[Discount_Pct]]*tbl_Raw_Data[[#This Row],[Gross_Amount]]/100</f>
        <v>5.4979999999999993</v>
      </c>
      <c r="W2571" s="6">
        <f>tbl_Raw_Data[[#This Row],[Gross_Amount]]-tbl_Raw_Data[[#This Row],[Discount_Amount]]</f>
        <v>104.46199999999999</v>
      </c>
      <c r="X2571" s="6">
        <f>tbl_Raw_Data[[#This Row],[Net_Amount_Before_Tax]]*tbl_Raw_Data[[#This Row],[Tax_Pct]]/100</f>
        <v>12.535439999999999</v>
      </c>
      <c r="Y2571" s="6">
        <f>tbl_Raw_Data[[#This Row],[Net_Amount_Before_Tax]]+tbl_Raw_Data[[#This Row],[Tax_Amount]]</f>
        <v>116.99743999999998</v>
      </c>
      <c r="Z2571" s="6">
        <f t="shared" si="204"/>
        <v>2</v>
      </c>
    </row>
    <row r="2572" spans="1:26" x14ac:dyDescent="0.3">
      <c r="A2572" s="23" t="s">
        <v>4131</v>
      </c>
      <c r="B2572" s="34">
        <v>45673</v>
      </c>
      <c r="C2572" s="23" t="s">
        <v>3607</v>
      </c>
      <c r="D2572" s="23" t="s">
        <v>142</v>
      </c>
      <c r="E2572" s="23" t="s">
        <v>81</v>
      </c>
      <c r="F2572" s="23">
        <v>380058</v>
      </c>
      <c r="G2572" s="23" t="s">
        <v>132</v>
      </c>
      <c r="H2572" s="23" t="s">
        <v>133</v>
      </c>
      <c r="I2572" s="23" t="s">
        <v>134</v>
      </c>
      <c r="J2572" s="23" t="s">
        <v>135</v>
      </c>
      <c r="K2572" s="23" t="s">
        <v>57</v>
      </c>
      <c r="L2572" s="23">
        <v>2</v>
      </c>
      <c r="M2572" s="23">
        <v>69.959999999999994</v>
      </c>
      <c r="N2572" s="23">
        <v>10</v>
      </c>
      <c r="O2572" s="23">
        <v>12</v>
      </c>
      <c r="P2572" s="23" t="s">
        <v>58</v>
      </c>
      <c r="Q2572" s="23" t="s">
        <v>34</v>
      </c>
      <c r="R2572" s="23">
        <f t="shared" si="200"/>
        <v>1</v>
      </c>
      <c r="S2572" s="23" t="str">
        <f t="shared" si="201"/>
        <v>ORD102571_20250116_CUST01489_MED007</v>
      </c>
      <c r="T2572" s="23">
        <f t="shared" si="202"/>
        <v>1</v>
      </c>
      <c r="U2572" s="6">
        <f t="shared" si="203"/>
        <v>139.91999999999999</v>
      </c>
      <c r="V2572" s="6">
        <f>tbl_Raw_Data[[#This Row],[Discount_Pct]]*tbl_Raw_Data[[#This Row],[Gross_Amount]]/100</f>
        <v>13.991999999999997</v>
      </c>
      <c r="W2572" s="6">
        <f>tbl_Raw_Data[[#This Row],[Gross_Amount]]-tbl_Raw_Data[[#This Row],[Discount_Amount]]</f>
        <v>125.928</v>
      </c>
      <c r="X2572" s="6">
        <f>tbl_Raw_Data[[#This Row],[Net_Amount_Before_Tax]]*tbl_Raw_Data[[#This Row],[Tax_Pct]]/100</f>
        <v>15.111359999999999</v>
      </c>
      <c r="Y2572" s="6">
        <f>tbl_Raw_Data[[#This Row],[Net_Amount_Before_Tax]]+tbl_Raw_Data[[#This Row],[Tax_Amount]]</f>
        <v>141.03935999999999</v>
      </c>
      <c r="Z2572" s="6">
        <f t="shared" si="204"/>
        <v>4</v>
      </c>
    </row>
    <row r="2573" spans="1:26" x14ac:dyDescent="0.3">
      <c r="A2573" s="23" t="s">
        <v>4132</v>
      </c>
      <c r="B2573" s="34">
        <v>45339</v>
      </c>
      <c r="C2573" s="23" t="s">
        <v>4133</v>
      </c>
      <c r="D2573" s="23" t="s">
        <v>100</v>
      </c>
      <c r="E2573" s="23" t="s">
        <v>101</v>
      </c>
      <c r="F2573" s="23">
        <v>201305</v>
      </c>
      <c r="G2573" s="23" t="s">
        <v>107</v>
      </c>
      <c r="H2573" s="23" t="s">
        <v>108</v>
      </c>
      <c r="I2573" s="23" t="s">
        <v>63</v>
      </c>
      <c r="J2573" s="23" t="s">
        <v>42</v>
      </c>
      <c r="K2573" s="23" t="s">
        <v>57</v>
      </c>
      <c r="L2573" s="23">
        <v>1</v>
      </c>
      <c r="M2573" s="23">
        <v>100.41</v>
      </c>
      <c r="N2573" s="23">
        <v>10</v>
      </c>
      <c r="O2573" s="23">
        <v>5</v>
      </c>
      <c r="P2573" s="23" t="s">
        <v>25</v>
      </c>
      <c r="Q2573" s="23" t="s">
        <v>34</v>
      </c>
      <c r="R2573" s="23">
        <f t="shared" si="200"/>
        <v>1</v>
      </c>
      <c r="S2573" s="23" t="str">
        <f t="shared" si="201"/>
        <v>ORD102572_20240217_CUST00680_MED005</v>
      </c>
      <c r="T2573" s="23">
        <f t="shared" si="202"/>
        <v>1</v>
      </c>
      <c r="U2573" s="6">
        <f t="shared" si="203"/>
        <v>100.41</v>
      </c>
      <c r="V2573" s="6">
        <f>tbl_Raw_Data[[#This Row],[Discount_Pct]]*tbl_Raw_Data[[#This Row],[Gross_Amount]]/100</f>
        <v>10.040999999999999</v>
      </c>
      <c r="W2573" s="6">
        <f>tbl_Raw_Data[[#This Row],[Gross_Amount]]-tbl_Raw_Data[[#This Row],[Discount_Amount]]</f>
        <v>90.369</v>
      </c>
      <c r="X2573" s="6">
        <f>tbl_Raw_Data[[#This Row],[Net_Amount_Before_Tax]]*tbl_Raw_Data[[#This Row],[Tax_Pct]]/100</f>
        <v>4.5184500000000005</v>
      </c>
      <c r="Y2573" s="6">
        <f>tbl_Raw_Data[[#This Row],[Net_Amount_Before_Tax]]+tbl_Raw_Data[[#This Row],[Tax_Amount]]</f>
        <v>94.887450000000001</v>
      </c>
      <c r="Z2573" s="6">
        <f t="shared" si="204"/>
        <v>4</v>
      </c>
    </row>
    <row r="2574" spans="1:26" x14ac:dyDescent="0.3">
      <c r="A2574" s="23" t="s">
        <v>4134</v>
      </c>
      <c r="B2574" s="34">
        <v>45692</v>
      </c>
      <c r="C2574" s="23" t="s">
        <v>4135</v>
      </c>
      <c r="D2574" s="23" t="s">
        <v>92</v>
      </c>
      <c r="E2574" s="23" t="s">
        <v>93</v>
      </c>
      <c r="F2574" s="23">
        <v>560001</v>
      </c>
      <c r="G2574" s="23" t="s">
        <v>145</v>
      </c>
      <c r="H2574" s="23" t="s">
        <v>146</v>
      </c>
      <c r="I2574" s="23" t="s">
        <v>147</v>
      </c>
      <c r="J2574" s="23" t="s">
        <v>148</v>
      </c>
      <c r="K2574" s="23" t="s">
        <v>24</v>
      </c>
      <c r="L2574" s="23">
        <v>2</v>
      </c>
      <c r="M2574" s="23">
        <v>113.03</v>
      </c>
      <c r="N2574" s="23">
        <v>0</v>
      </c>
      <c r="O2574" s="23">
        <v>18</v>
      </c>
      <c r="P2574" s="23" t="s">
        <v>25</v>
      </c>
      <c r="Q2574" s="23" t="s">
        <v>90</v>
      </c>
      <c r="R2574" s="23">
        <f t="shared" si="200"/>
        <v>1</v>
      </c>
      <c r="S2574" s="23" t="str">
        <f t="shared" si="201"/>
        <v>ORD102573_20250204_CUST01562_MED016</v>
      </c>
      <c r="T2574" s="23">
        <f t="shared" si="202"/>
        <v>1</v>
      </c>
      <c r="U2574" s="6">
        <f t="shared" si="203"/>
        <v>226.06</v>
      </c>
      <c r="V2574" s="6">
        <f>tbl_Raw_Data[[#This Row],[Discount_Pct]]*tbl_Raw_Data[[#This Row],[Gross_Amount]]/100</f>
        <v>0</v>
      </c>
      <c r="W2574" s="6">
        <f>tbl_Raw_Data[[#This Row],[Gross_Amount]]-tbl_Raw_Data[[#This Row],[Discount_Amount]]</f>
        <v>226.06</v>
      </c>
      <c r="X2574" s="6">
        <f>tbl_Raw_Data[[#This Row],[Net_Amount_Before_Tax]]*tbl_Raw_Data[[#This Row],[Tax_Pct]]/100</f>
        <v>40.690799999999996</v>
      </c>
      <c r="Y2574" s="6">
        <f>tbl_Raw_Data[[#This Row],[Net_Amount_Before_Tax]]+tbl_Raw_Data[[#This Row],[Tax_Amount]]</f>
        <v>266.75080000000003</v>
      </c>
      <c r="Z2574" s="6">
        <f t="shared" si="204"/>
        <v>0</v>
      </c>
    </row>
    <row r="2575" spans="1:26" x14ac:dyDescent="0.3">
      <c r="A2575" s="23" t="s">
        <v>4136</v>
      </c>
      <c r="B2575" s="34">
        <v>45391</v>
      </c>
      <c r="C2575" s="23" t="s">
        <v>870</v>
      </c>
      <c r="D2575" s="23" t="s">
        <v>87</v>
      </c>
      <c r="E2575" s="23" t="s">
        <v>88</v>
      </c>
      <c r="F2575" s="23">
        <v>600018</v>
      </c>
      <c r="G2575" s="23" t="s">
        <v>154</v>
      </c>
      <c r="H2575" s="23" t="s">
        <v>155</v>
      </c>
      <c r="I2575" s="23" t="s">
        <v>134</v>
      </c>
      <c r="J2575" s="23" t="s">
        <v>156</v>
      </c>
      <c r="K2575" s="23" t="s">
        <v>57</v>
      </c>
      <c r="L2575" s="23">
        <v>2</v>
      </c>
      <c r="M2575" s="23">
        <v>40.840000000000003</v>
      </c>
      <c r="N2575" s="23">
        <v>0</v>
      </c>
      <c r="O2575" s="23">
        <v>12</v>
      </c>
      <c r="P2575" s="23" t="s">
        <v>25</v>
      </c>
      <c r="Q2575" s="23" t="s">
        <v>26</v>
      </c>
      <c r="R2575" s="23">
        <f t="shared" si="200"/>
        <v>1</v>
      </c>
      <c r="S2575" s="23" t="str">
        <f t="shared" si="201"/>
        <v>ORD102574_20240409_CUST02803_MED006</v>
      </c>
      <c r="T2575" s="23">
        <f t="shared" si="202"/>
        <v>1</v>
      </c>
      <c r="U2575" s="6">
        <f t="shared" si="203"/>
        <v>81.680000000000007</v>
      </c>
      <c r="V2575" s="6">
        <f>tbl_Raw_Data[[#This Row],[Discount_Pct]]*tbl_Raw_Data[[#This Row],[Gross_Amount]]/100</f>
        <v>0</v>
      </c>
      <c r="W2575" s="6">
        <f>tbl_Raw_Data[[#This Row],[Gross_Amount]]-tbl_Raw_Data[[#This Row],[Discount_Amount]]</f>
        <v>81.680000000000007</v>
      </c>
      <c r="X2575" s="6">
        <f>tbl_Raw_Data[[#This Row],[Net_Amount_Before_Tax]]*tbl_Raw_Data[[#This Row],[Tax_Pct]]/100</f>
        <v>9.8016000000000005</v>
      </c>
      <c r="Y2575" s="6">
        <f>tbl_Raw_Data[[#This Row],[Net_Amount_Before_Tax]]+tbl_Raw_Data[[#This Row],[Tax_Amount]]</f>
        <v>91.481600000000014</v>
      </c>
      <c r="Z2575" s="6">
        <f t="shared" si="204"/>
        <v>0</v>
      </c>
    </row>
    <row r="2576" spans="1:26" x14ac:dyDescent="0.3">
      <c r="A2576" s="23" t="s">
        <v>4137</v>
      </c>
      <c r="B2576" s="34">
        <v>45723</v>
      </c>
      <c r="C2576" s="23" t="s">
        <v>333</v>
      </c>
      <c r="D2576" s="23" t="s">
        <v>80</v>
      </c>
      <c r="E2576" s="23" t="s">
        <v>81</v>
      </c>
      <c r="F2576" s="23">
        <v>395007</v>
      </c>
      <c r="G2576" s="23" t="s">
        <v>283</v>
      </c>
      <c r="H2576" s="23" t="s">
        <v>284</v>
      </c>
      <c r="I2576" s="23" t="s">
        <v>104</v>
      </c>
      <c r="J2576" s="23" t="s">
        <v>42</v>
      </c>
      <c r="K2576" s="23" t="s">
        <v>57</v>
      </c>
      <c r="L2576" s="23">
        <v>1</v>
      </c>
      <c r="M2576" s="23">
        <v>287.67</v>
      </c>
      <c r="N2576" s="23">
        <v>10</v>
      </c>
      <c r="O2576" s="23">
        <v>12</v>
      </c>
      <c r="P2576" s="23" t="s">
        <v>33</v>
      </c>
      <c r="Q2576" s="23" t="s">
        <v>26</v>
      </c>
      <c r="R2576" s="23">
        <f t="shared" si="200"/>
        <v>1</v>
      </c>
      <c r="S2576" s="23" t="str">
        <f t="shared" si="201"/>
        <v>ORD102575_20250307_CUST00849_MED030</v>
      </c>
      <c r="T2576" s="23">
        <f t="shared" si="202"/>
        <v>1</v>
      </c>
      <c r="U2576" s="6">
        <f t="shared" si="203"/>
        <v>287.67</v>
      </c>
      <c r="V2576" s="6">
        <f>tbl_Raw_Data[[#This Row],[Discount_Pct]]*tbl_Raw_Data[[#This Row],[Gross_Amount]]/100</f>
        <v>28.767000000000003</v>
      </c>
      <c r="W2576" s="6">
        <f>tbl_Raw_Data[[#This Row],[Gross_Amount]]-tbl_Raw_Data[[#This Row],[Discount_Amount]]</f>
        <v>258.90300000000002</v>
      </c>
      <c r="X2576" s="6">
        <f>tbl_Raw_Data[[#This Row],[Net_Amount_Before_Tax]]*tbl_Raw_Data[[#This Row],[Tax_Pct]]/100</f>
        <v>31.068360000000002</v>
      </c>
      <c r="Y2576" s="6">
        <f>tbl_Raw_Data[[#This Row],[Net_Amount_Before_Tax]]+tbl_Raw_Data[[#This Row],[Tax_Amount]]</f>
        <v>289.97136</v>
      </c>
      <c r="Z2576" s="6">
        <f t="shared" si="204"/>
        <v>5</v>
      </c>
    </row>
    <row r="2577" spans="1:26" x14ac:dyDescent="0.3">
      <c r="A2577" s="23" t="s">
        <v>4138</v>
      </c>
      <c r="B2577" s="34">
        <v>45786</v>
      </c>
      <c r="C2577" s="23" t="s">
        <v>2970</v>
      </c>
      <c r="D2577" s="23" t="s">
        <v>28</v>
      </c>
      <c r="E2577" s="23" t="s">
        <v>29</v>
      </c>
      <c r="F2577" s="23">
        <v>500081</v>
      </c>
      <c r="G2577" s="23" t="s">
        <v>138</v>
      </c>
      <c r="H2577" s="23" t="s">
        <v>139</v>
      </c>
      <c r="I2577" s="23" t="s">
        <v>50</v>
      </c>
      <c r="J2577" s="23" t="s">
        <v>140</v>
      </c>
      <c r="K2577" s="23" t="s">
        <v>24</v>
      </c>
      <c r="L2577" s="23">
        <v>2</v>
      </c>
      <c r="M2577" s="23">
        <v>174.47</v>
      </c>
      <c r="N2577" s="23">
        <v>0</v>
      </c>
      <c r="O2577" s="23">
        <v>5</v>
      </c>
      <c r="P2577" s="23" t="s">
        <v>89</v>
      </c>
      <c r="Q2577" s="23" t="s">
        <v>34</v>
      </c>
      <c r="R2577" s="23">
        <f t="shared" si="200"/>
        <v>1</v>
      </c>
      <c r="S2577" s="23" t="str">
        <f t="shared" si="201"/>
        <v>ORD102576_20250509_CUST00090_MED013</v>
      </c>
      <c r="T2577" s="23">
        <f t="shared" si="202"/>
        <v>1</v>
      </c>
      <c r="U2577" s="6">
        <f t="shared" si="203"/>
        <v>348.94</v>
      </c>
      <c r="V2577" s="6">
        <f>tbl_Raw_Data[[#This Row],[Discount_Pct]]*tbl_Raw_Data[[#This Row],[Gross_Amount]]/100</f>
        <v>0</v>
      </c>
      <c r="W2577" s="6">
        <f>tbl_Raw_Data[[#This Row],[Gross_Amount]]-tbl_Raw_Data[[#This Row],[Discount_Amount]]</f>
        <v>348.94</v>
      </c>
      <c r="X2577" s="6">
        <f>tbl_Raw_Data[[#This Row],[Net_Amount_Before_Tax]]*tbl_Raw_Data[[#This Row],[Tax_Pct]]/100</f>
        <v>17.446999999999999</v>
      </c>
      <c r="Y2577" s="6">
        <f>tbl_Raw_Data[[#This Row],[Net_Amount_Before_Tax]]+tbl_Raw_Data[[#This Row],[Tax_Amount]]</f>
        <v>366.387</v>
      </c>
      <c r="Z2577" s="6">
        <f t="shared" si="204"/>
        <v>5</v>
      </c>
    </row>
    <row r="2578" spans="1:26" x14ac:dyDescent="0.3">
      <c r="A2578" s="23" t="s">
        <v>4139</v>
      </c>
      <c r="B2578" s="34">
        <v>45909</v>
      </c>
      <c r="C2578" s="23" t="s">
        <v>4140</v>
      </c>
      <c r="D2578" s="23" t="s">
        <v>28</v>
      </c>
      <c r="E2578" s="23" t="s">
        <v>29</v>
      </c>
      <c r="F2578" s="23">
        <v>500090</v>
      </c>
      <c r="G2578" s="23" t="s">
        <v>138</v>
      </c>
      <c r="H2578" s="23" t="s">
        <v>139</v>
      </c>
      <c r="I2578" s="23" t="s">
        <v>50</v>
      </c>
      <c r="J2578" s="23" t="s">
        <v>140</v>
      </c>
      <c r="K2578" s="23" t="s">
        <v>24</v>
      </c>
      <c r="L2578" s="23">
        <v>3</v>
      </c>
      <c r="M2578" s="23">
        <v>170.61</v>
      </c>
      <c r="N2578" s="23">
        <v>0</v>
      </c>
      <c r="O2578" s="23">
        <v>5</v>
      </c>
      <c r="P2578" s="23" t="s">
        <v>43</v>
      </c>
      <c r="Q2578" s="23" t="s">
        <v>34</v>
      </c>
      <c r="R2578" s="23">
        <f t="shared" si="200"/>
        <v>1</v>
      </c>
      <c r="S2578" s="23" t="str">
        <f t="shared" si="201"/>
        <v>ORD102577_20250909_CUST02625_MED013</v>
      </c>
      <c r="T2578" s="23">
        <f t="shared" si="202"/>
        <v>1</v>
      </c>
      <c r="U2578" s="6">
        <f t="shared" si="203"/>
        <v>511.83000000000004</v>
      </c>
      <c r="V2578" s="6">
        <f>tbl_Raw_Data[[#This Row],[Discount_Pct]]*tbl_Raw_Data[[#This Row],[Gross_Amount]]/100</f>
        <v>0</v>
      </c>
      <c r="W2578" s="6">
        <f>tbl_Raw_Data[[#This Row],[Gross_Amount]]-tbl_Raw_Data[[#This Row],[Discount_Amount]]</f>
        <v>511.83000000000004</v>
      </c>
      <c r="X2578" s="6">
        <f>tbl_Raw_Data[[#This Row],[Net_Amount_Before_Tax]]*tbl_Raw_Data[[#This Row],[Tax_Pct]]/100</f>
        <v>25.5915</v>
      </c>
      <c r="Y2578" s="6">
        <f>tbl_Raw_Data[[#This Row],[Net_Amount_Before_Tax]]+tbl_Raw_Data[[#This Row],[Tax_Amount]]</f>
        <v>537.42150000000004</v>
      </c>
      <c r="Z2578" s="6">
        <f t="shared" si="204"/>
        <v>2</v>
      </c>
    </row>
    <row r="2579" spans="1:26" x14ac:dyDescent="0.3">
      <c r="A2579" s="23" t="s">
        <v>4141</v>
      </c>
      <c r="B2579" s="34">
        <v>46015</v>
      </c>
      <c r="C2579" s="23" t="s">
        <v>4142</v>
      </c>
      <c r="D2579" s="23" t="s">
        <v>159</v>
      </c>
      <c r="E2579" s="23" t="s">
        <v>47</v>
      </c>
      <c r="F2579" s="23">
        <v>400093</v>
      </c>
      <c r="G2579" s="23" t="s">
        <v>229</v>
      </c>
      <c r="H2579" s="23" t="s">
        <v>230</v>
      </c>
      <c r="I2579" s="23" t="s">
        <v>84</v>
      </c>
      <c r="J2579" s="23" t="s">
        <v>140</v>
      </c>
      <c r="K2579" s="23" t="s">
        <v>24</v>
      </c>
      <c r="L2579" s="23">
        <v>2</v>
      </c>
      <c r="M2579" s="23">
        <v>176.8</v>
      </c>
      <c r="N2579" s="23">
        <v>0</v>
      </c>
      <c r="O2579" s="23">
        <v>5</v>
      </c>
      <c r="P2579" s="23" t="s">
        <v>43</v>
      </c>
      <c r="Q2579" s="23" t="s">
        <v>34</v>
      </c>
      <c r="R2579" s="23">
        <f t="shared" si="200"/>
        <v>1</v>
      </c>
      <c r="S2579" s="23" t="str">
        <f t="shared" si="201"/>
        <v>ORD102578_20251224_CUST02433_MED022</v>
      </c>
      <c r="T2579" s="23">
        <f t="shared" si="202"/>
        <v>1</v>
      </c>
      <c r="U2579" s="6">
        <f t="shared" si="203"/>
        <v>353.6</v>
      </c>
      <c r="V2579" s="6">
        <f>tbl_Raw_Data[[#This Row],[Discount_Pct]]*tbl_Raw_Data[[#This Row],[Gross_Amount]]/100</f>
        <v>0</v>
      </c>
      <c r="W2579" s="6">
        <f>tbl_Raw_Data[[#This Row],[Gross_Amount]]-tbl_Raw_Data[[#This Row],[Discount_Amount]]</f>
        <v>353.6</v>
      </c>
      <c r="X2579" s="6">
        <f>tbl_Raw_Data[[#This Row],[Net_Amount_Before_Tax]]*tbl_Raw_Data[[#This Row],[Tax_Pct]]/100</f>
        <v>17.68</v>
      </c>
      <c r="Y2579" s="6">
        <f>tbl_Raw_Data[[#This Row],[Net_Amount_Before_Tax]]+tbl_Raw_Data[[#This Row],[Tax_Amount]]</f>
        <v>371.28000000000003</v>
      </c>
      <c r="Z2579" s="6">
        <f t="shared" si="204"/>
        <v>2</v>
      </c>
    </row>
    <row r="2580" spans="1:26" x14ac:dyDescent="0.3">
      <c r="A2580" s="23" t="s">
        <v>4141</v>
      </c>
      <c r="B2580" s="34">
        <v>45562</v>
      </c>
      <c r="C2580" s="23" t="s">
        <v>1176</v>
      </c>
      <c r="D2580" s="23" t="s">
        <v>130</v>
      </c>
      <c r="E2580" s="23" t="s">
        <v>131</v>
      </c>
      <c r="F2580" s="23">
        <v>700091</v>
      </c>
      <c r="G2580" s="23" t="s">
        <v>20</v>
      </c>
      <c r="H2580" s="23" t="s">
        <v>21</v>
      </c>
      <c r="I2580" s="23" t="s">
        <v>22</v>
      </c>
      <c r="J2580" s="23" t="s">
        <v>23</v>
      </c>
      <c r="K2580" s="23" t="s">
        <v>24</v>
      </c>
      <c r="L2580" s="23">
        <v>4</v>
      </c>
      <c r="M2580" s="23">
        <v>124.09</v>
      </c>
      <c r="N2580" s="23">
        <v>0</v>
      </c>
      <c r="O2580" s="23">
        <v>12</v>
      </c>
      <c r="P2580" s="23" t="s">
        <v>43</v>
      </c>
      <c r="Q2580" s="23" t="s">
        <v>34</v>
      </c>
      <c r="R2580" s="23">
        <f t="shared" si="200"/>
        <v>1</v>
      </c>
      <c r="S2580" s="23" t="str">
        <f t="shared" si="201"/>
        <v>ORD102578_20240927_CUST00205_MED024</v>
      </c>
      <c r="T2580" s="23">
        <f t="shared" si="202"/>
        <v>1</v>
      </c>
      <c r="U2580" s="6">
        <f t="shared" si="203"/>
        <v>496.36</v>
      </c>
      <c r="V2580" s="6">
        <f>tbl_Raw_Data[[#This Row],[Discount_Pct]]*tbl_Raw_Data[[#This Row],[Gross_Amount]]/100</f>
        <v>0</v>
      </c>
      <c r="W2580" s="6">
        <f>tbl_Raw_Data[[#This Row],[Gross_Amount]]-tbl_Raw_Data[[#This Row],[Discount_Amount]]</f>
        <v>496.36</v>
      </c>
      <c r="X2580" s="6">
        <f>tbl_Raw_Data[[#This Row],[Net_Amount_Before_Tax]]*tbl_Raw_Data[[#This Row],[Tax_Pct]]/100</f>
        <v>59.563199999999995</v>
      </c>
      <c r="Y2580" s="6">
        <f>tbl_Raw_Data[[#This Row],[Net_Amount_Before_Tax]]+tbl_Raw_Data[[#This Row],[Tax_Amount]]</f>
        <v>555.92319999999995</v>
      </c>
      <c r="Z2580" s="6">
        <f t="shared" si="204"/>
        <v>5</v>
      </c>
    </row>
    <row r="2581" spans="1:26" x14ac:dyDescent="0.3">
      <c r="A2581" s="23" t="s">
        <v>4143</v>
      </c>
      <c r="B2581" s="34">
        <v>45579</v>
      </c>
      <c r="C2581" s="23" t="s">
        <v>862</v>
      </c>
      <c r="D2581" s="23" t="s">
        <v>159</v>
      </c>
      <c r="E2581" s="23" t="s">
        <v>47</v>
      </c>
      <c r="F2581" s="23">
        <v>400093</v>
      </c>
      <c r="G2581" s="23" t="s">
        <v>30</v>
      </c>
      <c r="H2581" s="23" t="s">
        <v>31</v>
      </c>
      <c r="I2581" s="23" t="s">
        <v>32</v>
      </c>
      <c r="J2581" s="23" t="s">
        <v>23</v>
      </c>
      <c r="K2581" s="23" t="s">
        <v>24</v>
      </c>
      <c r="L2581" s="23">
        <v>1</v>
      </c>
      <c r="M2581" s="23">
        <v>121.99</v>
      </c>
      <c r="N2581" s="23">
        <v>0</v>
      </c>
      <c r="O2581" s="23">
        <v>18</v>
      </c>
      <c r="P2581" s="23" t="s">
        <v>33</v>
      </c>
      <c r="Q2581" s="23" t="s">
        <v>34</v>
      </c>
      <c r="R2581" s="23">
        <f t="shared" si="200"/>
        <v>1</v>
      </c>
      <c r="S2581" s="23" t="str">
        <f t="shared" si="201"/>
        <v>ORD102580_20241014_CUST01966_MED017</v>
      </c>
      <c r="T2581" s="23">
        <f t="shared" si="202"/>
        <v>1</v>
      </c>
      <c r="U2581" s="6">
        <f t="shared" si="203"/>
        <v>121.99</v>
      </c>
      <c r="V2581" s="6">
        <f>tbl_Raw_Data[[#This Row],[Discount_Pct]]*tbl_Raw_Data[[#This Row],[Gross_Amount]]/100</f>
        <v>0</v>
      </c>
      <c r="W2581" s="6">
        <f>tbl_Raw_Data[[#This Row],[Gross_Amount]]-tbl_Raw_Data[[#This Row],[Discount_Amount]]</f>
        <v>121.99</v>
      </c>
      <c r="X2581" s="6">
        <f>tbl_Raw_Data[[#This Row],[Net_Amount_Before_Tax]]*tbl_Raw_Data[[#This Row],[Tax_Pct]]/100</f>
        <v>21.958199999999998</v>
      </c>
      <c r="Y2581" s="6">
        <f>tbl_Raw_Data[[#This Row],[Net_Amount_Before_Tax]]+tbl_Raw_Data[[#This Row],[Tax_Amount]]</f>
        <v>143.94819999999999</v>
      </c>
      <c r="Z2581" s="6">
        <f t="shared" si="204"/>
        <v>3</v>
      </c>
    </row>
    <row r="2582" spans="1:26" x14ac:dyDescent="0.3">
      <c r="A2582" s="23" t="s">
        <v>4144</v>
      </c>
      <c r="B2582" s="34">
        <v>45783</v>
      </c>
      <c r="C2582" s="23" t="s">
        <v>1956</v>
      </c>
      <c r="D2582" s="23" t="s">
        <v>52</v>
      </c>
      <c r="E2582" s="23" t="s">
        <v>52</v>
      </c>
      <c r="F2582" s="23">
        <v>160019</v>
      </c>
      <c r="G2582" s="23" t="s">
        <v>224</v>
      </c>
      <c r="H2582" s="23" t="s">
        <v>225</v>
      </c>
      <c r="I2582" s="23" t="s">
        <v>147</v>
      </c>
      <c r="J2582" s="23" t="s">
        <v>23</v>
      </c>
      <c r="K2582" s="23" t="s">
        <v>24</v>
      </c>
      <c r="L2582" s="23">
        <v>2</v>
      </c>
      <c r="M2582" s="23">
        <v>51.69</v>
      </c>
      <c r="N2582" s="23">
        <v>10</v>
      </c>
      <c r="O2582" s="23">
        <v>12</v>
      </c>
      <c r="P2582" s="23" t="s">
        <v>89</v>
      </c>
      <c r="Q2582" s="23" t="s">
        <v>90</v>
      </c>
      <c r="R2582" s="23">
        <f t="shared" si="200"/>
        <v>1</v>
      </c>
      <c r="S2582" s="23" t="str">
        <f t="shared" si="201"/>
        <v>ORD102581_20250506_CUST01371_MED015</v>
      </c>
      <c r="T2582" s="23">
        <f t="shared" si="202"/>
        <v>1</v>
      </c>
      <c r="U2582" s="6">
        <f t="shared" si="203"/>
        <v>103.38</v>
      </c>
      <c r="V2582" s="6">
        <f>tbl_Raw_Data[[#This Row],[Discount_Pct]]*tbl_Raw_Data[[#This Row],[Gross_Amount]]/100</f>
        <v>10.337999999999999</v>
      </c>
      <c r="W2582" s="6">
        <f>tbl_Raw_Data[[#This Row],[Gross_Amount]]-tbl_Raw_Data[[#This Row],[Discount_Amount]]</f>
        <v>93.042000000000002</v>
      </c>
      <c r="X2582" s="6">
        <f>tbl_Raw_Data[[#This Row],[Net_Amount_Before_Tax]]*tbl_Raw_Data[[#This Row],[Tax_Pct]]/100</f>
        <v>11.165039999999999</v>
      </c>
      <c r="Y2582" s="6">
        <f>tbl_Raw_Data[[#This Row],[Net_Amount_Before_Tax]]+tbl_Raw_Data[[#This Row],[Tax_Amount]]</f>
        <v>104.20704000000001</v>
      </c>
      <c r="Z2582" s="6">
        <f t="shared" si="204"/>
        <v>2</v>
      </c>
    </row>
    <row r="2583" spans="1:26" x14ac:dyDescent="0.3">
      <c r="A2583" s="23" t="s">
        <v>4145</v>
      </c>
      <c r="B2583" s="34">
        <v>45887</v>
      </c>
      <c r="C2583" s="23" t="s">
        <v>4146</v>
      </c>
      <c r="D2583" s="23" t="s">
        <v>142</v>
      </c>
      <c r="E2583" s="23" t="s">
        <v>81</v>
      </c>
      <c r="F2583" s="23">
        <v>380001</v>
      </c>
      <c r="G2583" s="23" t="s">
        <v>53</v>
      </c>
      <c r="H2583" s="23" t="s">
        <v>54</v>
      </c>
      <c r="I2583" s="23" t="s">
        <v>55</v>
      </c>
      <c r="J2583" s="23" t="s">
        <v>56</v>
      </c>
      <c r="K2583" s="23" t="s">
        <v>57</v>
      </c>
      <c r="L2583" s="23">
        <v>2</v>
      </c>
      <c r="M2583" s="23">
        <v>53.09</v>
      </c>
      <c r="N2583" s="23">
        <v>15</v>
      </c>
      <c r="O2583" s="23">
        <v>5</v>
      </c>
      <c r="P2583" s="23" t="s">
        <v>33</v>
      </c>
      <c r="Q2583" s="23" t="s">
        <v>34</v>
      </c>
      <c r="R2583" s="23">
        <f t="shared" si="200"/>
        <v>1</v>
      </c>
      <c r="S2583" s="23" t="str">
        <f t="shared" si="201"/>
        <v>ORD102582_20250818_CUST02517_MED020</v>
      </c>
      <c r="T2583" s="23">
        <f t="shared" si="202"/>
        <v>1</v>
      </c>
      <c r="U2583" s="6">
        <f t="shared" si="203"/>
        <v>106.18</v>
      </c>
      <c r="V2583" s="6">
        <f>tbl_Raw_Data[[#This Row],[Discount_Pct]]*tbl_Raw_Data[[#This Row],[Gross_Amount]]/100</f>
        <v>15.927</v>
      </c>
      <c r="W2583" s="6">
        <f>tbl_Raw_Data[[#This Row],[Gross_Amount]]-tbl_Raw_Data[[#This Row],[Discount_Amount]]</f>
        <v>90.253000000000014</v>
      </c>
      <c r="X2583" s="6">
        <f>tbl_Raw_Data[[#This Row],[Net_Amount_Before_Tax]]*tbl_Raw_Data[[#This Row],[Tax_Pct]]/100</f>
        <v>4.5126500000000007</v>
      </c>
      <c r="Y2583" s="6">
        <f>tbl_Raw_Data[[#This Row],[Net_Amount_Before_Tax]]+tbl_Raw_Data[[#This Row],[Tax_Amount]]</f>
        <v>94.765650000000022</v>
      </c>
      <c r="Z2583" s="6">
        <f t="shared" si="204"/>
        <v>2</v>
      </c>
    </row>
    <row r="2584" spans="1:26" x14ac:dyDescent="0.3">
      <c r="A2584" s="23" t="s">
        <v>4145</v>
      </c>
      <c r="B2584" s="34">
        <v>45851</v>
      </c>
      <c r="C2584" s="23" t="s">
        <v>2503</v>
      </c>
      <c r="D2584" s="23" t="s">
        <v>130</v>
      </c>
      <c r="E2584" s="23" t="s">
        <v>131</v>
      </c>
      <c r="F2584" s="23">
        <v>700102</v>
      </c>
      <c r="G2584" s="23" t="s">
        <v>167</v>
      </c>
      <c r="H2584" s="23" t="s">
        <v>168</v>
      </c>
      <c r="I2584" s="23" t="s">
        <v>113</v>
      </c>
      <c r="J2584" s="23" t="s">
        <v>42</v>
      </c>
      <c r="K2584" s="23" t="s">
        <v>24</v>
      </c>
      <c r="L2584" s="23">
        <v>1</v>
      </c>
      <c r="M2584" s="23">
        <v>188.62</v>
      </c>
      <c r="N2584" s="23">
        <v>5</v>
      </c>
      <c r="O2584" s="23">
        <v>5</v>
      </c>
      <c r="P2584" s="23" t="s">
        <v>89</v>
      </c>
      <c r="Q2584" s="23" t="s">
        <v>34</v>
      </c>
      <c r="R2584" s="23">
        <f t="shared" si="200"/>
        <v>1</v>
      </c>
      <c r="S2584" s="23" t="str">
        <f t="shared" si="201"/>
        <v>ORD102582_20250713_CUST03497_MED026</v>
      </c>
      <c r="T2584" s="23">
        <f t="shared" si="202"/>
        <v>1</v>
      </c>
      <c r="U2584" s="6">
        <f t="shared" si="203"/>
        <v>188.62</v>
      </c>
      <c r="V2584" s="6">
        <f>tbl_Raw_Data[[#This Row],[Discount_Pct]]*tbl_Raw_Data[[#This Row],[Gross_Amount]]/100</f>
        <v>9.4310000000000009</v>
      </c>
      <c r="W2584" s="6">
        <f>tbl_Raw_Data[[#This Row],[Gross_Amount]]-tbl_Raw_Data[[#This Row],[Discount_Amount]]</f>
        <v>179.18899999999999</v>
      </c>
      <c r="X2584" s="6">
        <f>tbl_Raw_Data[[#This Row],[Net_Amount_Before_Tax]]*tbl_Raw_Data[[#This Row],[Tax_Pct]]/100</f>
        <v>8.9594499999999986</v>
      </c>
      <c r="Y2584" s="6">
        <f>tbl_Raw_Data[[#This Row],[Net_Amount_Before_Tax]]+tbl_Raw_Data[[#This Row],[Tax_Amount]]</f>
        <v>188.14845</v>
      </c>
      <c r="Z2584" s="6">
        <f t="shared" si="204"/>
        <v>2</v>
      </c>
    </row>
    <row r="2585" spans="1:26" x14ac:dyDescent="0.3">
      <c r="A2585" s="23" t="s">
        <v>4147</v>
      </c>
      <c r="B2585" s="34">
        <v>45301</v>
      </c>
      <c r="C2585" s="23" t="s">
        <v>3473</v>
      </c>
      <c r="D2585" s="23" t="s">
        <v>159</v>
      </c>
      <c r="E2585" s="23" t="s">
        <v>47</v>
      </c>
      <c r="F2585" s="23">
        <v>400069</v>
      </c>
      <c r="G2585" s="23" t="s">
        <v>145</v>
      </c>
      <c r="H2585" s="23" t="s">
        <v>146</v>
      </c>
      <c r="I2585" s="23" t="s">
        <v>147</v>
      </c>
      <c r="J2585" s="23" t="s">
        <v>148</v>
      </c>
      <c r="K2585" s="23" t="s">
        <v>24</v>
      </c>
      <c r="L2585" s="23">
        <v>1</v>
      </c>
      <c r="M2585" s="23">
        <v>115.1</v>
      </c>
      <c r="N2585" s="23">
        <v>15</v>
      </c>
      <c r="O2585" s="23">
        <v>18</v>
      </c>
      <c r="P2585" s="23" t="s">
        <v>33</v>
      </c>
      <c r="Q2585" s="23" t="s">
        <v>34</v>
      </c>
      <c r="R2585" s="23">
        <f t="shared" si="200"/>
        <v>1</v>
      </c>
      <c r="S2585" s="23" t="str">
        <f t="shared" si="201"/>
        <v>ORD102584_20240110_CUST01773_MED016</v>
      </c>
      <c r="T2585" s="23">
        <f t="shared" si="202"/>
        <v>1</v>
      </c>
      <c r="U2585" s="6">
        <f t="shared" si="203"/>
        <v>115.1</v>
      </c>
      <c r="V2585" s="6">
        <f>tbl_Raw_Data[[#This Row],[Discount_Pct]]*tbl_Raw_Data[[#This Row],[Gross_Amount]]/100</f>
        <v>17.265000000000001</v>
      </c>
      <c r="W2585" s="6">
        <f>tbl_Raw_Data[[#This Row],[Gross_Amount]]-tbl_Raw_Data[[#This Row],[Discount_Amount]]</f>
        <v>97.834999999999994</v>
      </c>
      <c r="X2585" s="6">
        <f>tbl_Raw_Data[[#This Row],[Net_Amount_Before_Tax]]*tbl_Raw_Data[[#This Row],[Tax_Pct]]/100</f>
        <v>17.610299999999999</v>
      </c>
      <c r="Y2585" s="6">
        <f>tbl_Raw_Data[[#This Row],[Net_Amount_Before_Tax]]+tbl_Raw_Data[[#This Row],[Tax_Amount]]</f>
        <v>115.44529999999999</v>
      </c>
      <c r="Z2585" s="6">
        <f t="shared" si="204"/>
        <v>4</v>
      </c>
    </row>
    <row r="2586" spans="1:26" x14ac:dyDescent="0.3">
      <c r="A2586" s="23" t="s">
        <v>4147</v>
      </c>
      <c r="B2586" s="34">
        <v>45709</v>
      </c>
      <c r="C2586" s="23" t="s">
        <v>425</v>
      </c>
      <c r="D2586" s="23" t="s">
        <v>37</v>
      </c>
      <c r="E2586" s="23" t="s">
        <v>38</v>
      </c>
      <c r="F2586" s="23">
        <v>452018</v>
      </c>
      <c r="G2586" s="23" t="s">
        <v>61</v>
      </c>
      <c r="H2586" s="23" t="s">
        <v>62</v>
      </c>
      <c r="I2586" s="23" t="s">
        <v>63</v>
      </c>
      <c r="J2586" s="23" t="s">
        <v>64</v>
      </c>
      <c r="K2586" s="23" t="s">
        <v>57</v>
      </c>
      <c r="L2586" s="23">
        <v>1</v>
      </c>
      <c r="M2586" s="23">
        <v>110.49</v>
      </c>
      <c r="N2586" s="23">
        <v>15</v>
      </c>
      <c r="O2586" s="23">
        <v>5</v>
      </c>
      <c r="P2586" s="23" t="s">
        <v>43</v>
      </c>
      <c r="Q2586" s="23" t="s">
        <v>26</v>
      </c>
      <c r="R2586" s="23">
        <f t="shared" si="200"/>
        <v>1</v>
      </c>
      <c r="S2586" s="23" t="str">
        <f t="shared" si="201"/>
        <v>ORD102584_20250221_CUST00820_MED004</v>
      </c>
      <c r="T2586" s="23">
        <f t="shared" si="202"/>
        <v>1</v>
      </c>
      <c r="U2586" s="6">
        <f t="shared" si="203"/>
        <v>110.49</v>
      </c>
      <c r="V2586" s="6">
        <f>tbl_Raw_Data[[#This Row],[Discount_Pct]]*tbl_Raw_Data[[#This Row],[Gross_Amount]]/100</f>
        <v>16.573499999999999</v>
      </c>
      <c r="W2586" s="6">
        <f>tbl_Raw_Data[[#This Row],[Gross_Amount]]-tbl_Raw_Data[[#This Row],[Discount_Amount]]</f>
        <v>93.916499999999999</v>
      </c>
      <c r="X2586" s="6">
        <f>tbl_Raw_Data[[#This Row],[Net_Amount_Before_Tax]]*tbl_Raw_Data[[#This Row],[Tax_Pct]]/100</f>
        <v>4.6958250000000001</v>
      </c>
      <c r="Y2586" s="6">
        <f>tbl_Raw_Data[[#This Row],[Net_Amount_Before_Tax]]+tbl_Raw_Data[[#This Row],[Tax_Amount]]</f>
        <v>98.612324999999998</v>
      </c>
      <c r="Z2586" s="6">
        <f t="shared" si="204"/>
        <v>1</v>
      </c>
    </row>
    <row r="2587" spans="1:26" x14ac:dyDescent="0.3">
      <c r="A2587" s="23" t="s">
        <v>4147</v>
      </c>
      <c r="B2587" s="34">
        <v>45903</v>
      </c>
      <c r="C2587" s="23" t="s">
        <v>4148</v>
      </c>
      <c r="D2587" s="23" t="s">
        <v>123</v>
      </c>
      <c r="E2587" s="23" t="s">
        <v>101</v>
      </c>
      <c r="F2587" s="23">
        <v>226024</v>
      </c>
      <c r="G2587" s="23" t="s">
        <v>160</v>
      </c>
      <c r="H2587" s="23" t="s">
        <v>161</v>
      </c>
      <c r="I2587" s="23" t="s">
        <v>50</v>
      </c>
      <c r="J2587" s="23" t="s">
        <v>23</v>
      </c>
      <c r="K2587" s="23" t="s">
        <v>24</v>
      </c>
      <c r="L2587" s="23">
        <v>1</v>
      </c>
      <c r="M2587" s="23">
        <v>163.38</v>
      </c>
      <c r="N2587" s="23">
        <v>5</v>
      </c>
      <c r="O2587" s="23">
        <v>5</v>
      </c>
      <c r="P2587" s="23" t="s">
        <v>43</v>
      </c>
      <c r="Q2587" s="23" t="s">
        <v>34</v>
      </c>
      <c r="R2587" s="23">
        <f t="shared" si="200"/>
        <v>1</v>
      </c>
      <c r="S2587" s="23" t="str">
        <f t="shared" si="201"/>
        <v>ORD102584_20250903_CUST01250_MED014</v>
      </c>
      <c r="T2587" s="23">
        <f t="shared" si="202"/>
        <v>1</v>
      </c>
      <c r="U2587" s="6">
        <f t="shared" si="203"/>
        <v>163.38</v>
      </c>
      <c r="V2587" s="6">
        <f>tbl_Raw_Data[[#This Row],[Discount_Pct]]*tbl_Raw_Data[[#This Row],[Gross_Amount]]/100</f>
        <v>8.1690000000000005</v>
      </c>
      <c r="W2587" s="6">
        <f>tbl_Raw_Data[[#This Row],[Gross_Amount]]-tbl_Raw_Data[[#This Row],[Discount_Amount]]</f>
        <v>155.21099999999998</v>
      </c>
      <c r="X2587" s="6">
        <f>tbl_Raw_Data[[#This Row],[Net_Amount_Before_Tax]]*tbl_Raw_Data[[#This Row],[Tax_Pct]]/100</f>
        <v>7.7605499999999994</v>
      </c>
      <c r="Y2587" s="6">
        <f>tbl_Raw_Data[[#This Row],[Net_Amount_Before_Tax]]+tbl_Raw_Data[[#This Row],[Tax_Amount]]</f>
        <v>162.97154999999998</v>
      </c>
      <c r="Z2587" s="6">
        <f t="shared" si="204"/>
        <v>1</v>
      </c>
    </row>
    <row r="2588" spans="1:26" x14ac:dyDescent="0.3">
      <c r="A2588" s="23" t="s">
        <v>4149</v>
      </c>
      <c r="B2588" s="34">
        <v>45462</v>
      </c>
      <c r="C2588" s="23" t="s">
        <v>895</v>
      </c>
      <c r="D2588" s="23" t="s">
        <v>19</v>
      </c>
      <c r="E2588" s="23" t="s">
        <v>19</v>
      </c>
      <c r="F2588" s="23">
        <v>110044</v>
      </c>
      <c r="G2588" s="23" t="s">
        <v>61</v>
      </c>
      <c r="H2588" s="23" t="s">
        <v>62</v>
      </c>
      <c r="I2588" s="23" t="s">
        <v>63</v>
      </c>
      <c r="J2588" s="23" t="s">
        <v>64</v>
      </c>
      <c r="K2588" s="23" t="s">
        <v>57</v>
      </c>
      <c r="L2588" s="23">
        <v>3</v>
      </c>
      <c r="M2588" s="23">
        <v>115.9</v>
      </c>
      <c r="N2588" s="23">
        <v>0</v>
      </c>
      <c r="O2588" s="23">
        <v>5</v>
      </c>
      <c r="P2588" s="23" t="s">
        <v>33</v>
      </c>
      <c r="Q2588" s="23" t="s">
        <v>44</v>
      </c>
      <c r="R2588" s="23">
        <f t="shared" si="200"/>
        <v>1</v>
      </c>
      <c r="S2588" s="23" t="str">
        <f t="shared" si="201"/>
        <v>ORD102587_20240619_CUST02858_MED004</v>
      </c>
      <c r="T2588" s="23">
        <f t="shared" si="202"/>
        <v>1</v>
      </c>
      <c r="U2588" s="6">
        <f t="shared" si="203"/>
        <v>347.70000000000005</v>
      </c>
      <c r="V2588" s="6">
        <f>tbl_Raw_Data[[#This Row],[Discount_Pct]]*tbl_Raw_Data[[#This Row],[Gross_Amount]]/100</f>
        <v>0</v>
      </c>
      <c r="W2588" s="6">
        <f>tbl_Raw_Data[[#This Row],[Gross_Amount]]-tbl_Raw_Data[[#This Row],[Discount_Amount]]</f>
        <v>347.70000000000005</v>
      </c>
      <c r="X2588" s="6">
        <f>tbl_Raw_Data[[#This Row],[Net_Amount_Before_Tax]]*tbl_Raw_Data[[#This Row],[Tax_Pct]]/100</f>
        <v>17.385000000000002</v>
      </c>
      <c r="Y2588" s="6">
        <f>tbl_Raw_Data[[#This Row],[Net_Amount_Before_Tax]]+tbl_Raw_Data[[#This Row],[Tax_Amount]]</f>
        <v>365.08500000000004</v>
      </c>
      <c r="Z2588" s="6">
        <f t="shared" si="204"/>
        <v>2</v>
      </c>
    </row>
    <row r="2589" spans="1:26" x14ac:dyDescent="0.3">
      <c r="A2589" s="23" t="s">
        <v>4150</v>
      </c>
      <c r="B2589" s="34">
        <v>45991</v>
      </c>
      <c r="C2589" s="23" t="s">
        <v>4151</v>
      </c>
      <c r="D2589" s="23" t="s">
        <v>92</v>
      </c>
      <c r="E2589" s="23" t="s">
        <v>93</v>
      </c>
      <c r="F2589" s="23">
        <v>560001</v>
      </c>
      <c r="G2589" s="23" t="s">
        <v>61</v>
      </c>
      <c r="H2589" s="23" t="s">
        <v>62</v>
      </c>
      <c r="I2589" s="23" t="s">
        <v>63</v>
      </c>
      <c r="J2589" s="23" t="s">
        <v>64</v>
      </c>
      <c r="K2589" s="23" t="s">
        <v>57</v>
      </c>
      <c r="L2589" s="23">
        <v>1</v>
      </c>
      <c r="M2589" s="23">
        <v>120.63</v>
      </c>
      <c r="N2589" s="23">
        <v>10</v>
      </c>
      <c r="O2589" s="23">
        <v>12</v>
      </c>
      <c r="P2589" s="23" t="s">
        <v>43</v>
      </c>
      <c r="Q2589" s="23" t="s">
        <v>34</v>
      </c>
      <c r="R2589" s="23">
        <f t="shared" si="200"/>
        <v>1</v>
      </c>
      <c r="S2589" s="23" t="str">
        <f t="shared" si="201"/>
        <v>ORD102588_20251130_CUST02850_MED004</v>
      </c>
      <c r="T2589" s="23">
        <f t="shared" si="202"/>
        <v>1</v>
      </c>
      <c r="U2589" s="6">
        <f t="shared" si="203"/>
        <v>120.63</v>
      </c>
      <c r="V2589" s="6">
        <f>tbl_Raw_Data[[#This Row],[Discount_Pct]]*tbl_Raw_Data[[#This Row],[Gross_Amount]]/100</f>
        <v>12.062999999999999</v>
      </c>
      <c r="W2589" s="6">
        <f>tbl_Raw_Data[[#This Row],[Gross_Amount]]-tbl_Raw_Data[[#This Row],[Discount_Amount]]</f>
        <v>108.56699999999999</v>
      </c>
      <c r="X2589" s="6">
        <f>tbl_Raw_Data[[#This Row],[Net_Amount_Before_Tax]]*tbl_Raw_Data[[#This Row],[Tax_Pct]]/100</f>
        <v>13.028039999999999</v>
      </c>
      <c r="Y2589" s="6">
        <f>tbl_Raw_Data[[#This Row],[Net_Amount_Before_Tax]]+tbl_Raw_Data[[#This Row],[Tax_Amount]]</f>
        <v>121.59504</v>
      </c>
      <c r="Z2589" s="6">
        <f t="shared" si="204"/>
        <v>3</v>
      </c>
    </row>
    <row r="2590" spans="1:26" x14ac:dyDescent="0.3">
      <c r="A2590" s="23" t="s">
        <v>4152</v>
      </c>
      <c r="B2590" s="34">
        <v>45831</v>
      </c>
      <c r="C2590" s="23" t="s">
        <v>3506</v>
      </c>
      <c r="D2590" s="23" t="s">
        <v>87</v>
      </c>
      <c r="E2590" s="23" t="s">
        <v>88</v>
      </c>
      <c r="F2590" s="23">
        <v>600001</v>
      </c>
      <c r="G2590" s="23" t="s">
        <v>233</v>
      </c>
      <c r="H2590" s="23" t="s">
        <v>234</v>
      </c>
      <c r="I2590" s="23" t="s">
        <v>104</v>
      </c>
      <c r="J2590" s="23" t="s">
        <v>42</v>
      </c>
      <c r="K2590" s="23" t="s">
        <v>24</v>
      </c>
      <c r="L2590" s="23">
        <v>1</v>
      </c>
      <c r="M2590" s="23">
        <v>166.34</v>
      </c>
      <c r="N2590" s="23">
        <v>5</v>
      </c>
      <c r="O2590" s="23">
        <v>12</v>
      </c>
      <c r="P2590" s="23" t="s">
        <v>43</v>
      </c>
      <c r="Q2590" s="23" t="s">
        <v>90</v>
      </c>
      <c r="R2590" s="23">
        <f t="shared" si="200"/>
        <v>1</v>
      </c>
      <c r="S2590" s="23" t="str">
        <f t="shared" si="201"/>
        <v>ORD102589_20250623_CUST01350_MED019</v>
      </c>
      <c r="T2590" s="23">
        <f t="shared" si="202"/>
        <v>1</v>
      </c>
      <c r="U2590" s="6">
        <f t="shared" si="203"/>
        <v>166.34</v>
      </c>
      <c r="V2590" s="6">
        <f>tbl_Raw_Data[[#This Row],[Discount_Pct]]*tbl_Raw_Data[[#This Row],[Gross_Amount]]/100</f>
        <v>8.3170000000000002</v>
      </c>
      <c r="W2590" s="6">
        <f>tbl_Raw_Data[[#This Row],[Gross_Amount]]-tbl_Raw_Data[[#This Row],[Discount_Amount]]</f>
        <v>158.023</v>
      </c>
      <c r="X2590" s="6">
        <f>tbl_Raw_Data[[#This Row],[Net_Amount_Before_Tax]]*tbl_Raw_Data[[#This Row],[Tax_Pct]]/100</f>
        <v>18.962759999999999</v>
      </c>
      <c r="Y2590" s="6">
        <f>tbl_Raw_Data[[#This Row],[Net_Amount_Before_Tax]]+tbl_Raw_Data[[#This Row],[Tax_Amount]]</f>
        <v>176.98576</v>
      </c>
      <c r="Z2590" s="6">
        <f t="shared" si="204"/>
        <v>0</v>
      </c>
    </row>
    <row r="2591" spans="1:26" x14ac:dyDescent="0.3">
      <c r="A2591" s="23" t="s">
        <v>4153</v>
      </c>
      <c r="B2591" s="34">
        <v>45907</v>
      </c>
      <c r="C2591" s="23" t="s">
        <v>4154</v>
      </c>
      <c r="D2591" s="23" t="s">
        <v>100</v>
      </c>
      <c r="E2591" s="23" t="s">
        <v>101</v>
      </c>
      <c r="F2591" s="23">
        <v>201305</v>
      </c>
      <c r="G2591" s="23" t="s">
        <v>119</v>
      </c>
      <c r="H2591" s="23" t="s">
        <v>120</v>
      </c>
      <c r="I2591" s="23" t="s">
        <v>32</v>
      </c>
      <c r="J2591" s="23" t="s">
        <v>64</v>
      </c>
      <c r="K2591" s="23" t="s">
        <v>57</v>
      </c>
      <c r="L2591" s="23">
        <v>1</v>
      </c>
      <c r="M2591" s="23">
        <v>76.28</v>
      </c>
      <c r="N2591" s="23">
        <v>5</v>
      </c>
      <c r="O2591" s="23">
        <v>5</v>
      </c>
      <c r="P2591" s="23" t="s">
        <v>43</v>
      </c>
      <c r="Q2591" s="23" t="s">
        <v>34</v>
      </c>
      <c r="R2591" s="23">
        <f t="shared" si="200"/>
        <v>1</v>
      </c>
      <c r="S2591" s="23" t="str">
        <f t="shared" si="201"/>
        <v>ORD102590_20250907_CUST01464_MED010</v>
      </c>
      <c r="T2591" s="23">
        <f t="shared" si="202"/>
        <v>1</v>
      </c>
      <c r="U2591" s="6">
        <f t="shared" si="203"/>
        <v>76.28</v>
      </c>
      <c r="V2591" s="6">
        <f>tbl_Raw_Data[[#This Row],[Discount_Pct]]*tbl_Raw_Data[[#This Row],[Gross_Amount]]/100</f>
        <v>3.8139999999999996</v>
      </c>
      <c r="W2591" s="6">
        <f>tbl_Raw_Data[[#This Row],[Gross_Amount]]-tbl_Raw_Data[[#This Row],[Discount_Amount]]</f>
        <v>72.466000000000008</v>
      </c>
      <c r="X2591" s="6">
        <f>tbl_Raw_Data[[#This Row],[Net_Amount_Before_Tax]]*tbl_Raw_Data[[#This Row],[Tax_Pct]]/100</f>
        <v>3.6233000000000004</v>
      </c>
      <c r="Y2591" s="6">
        <f>tbl_Raw_Data[[#This Row],[Net_Amount_Before_Tax]]+tbl_Raw_Data[[#This Row],[Tax_Amount]]</f>
        <v>76.089300000000009</v>
      </c>
      <c r="Z2591" s="6">
        <f t="shared" si="204"/>
        <v>1</v>
      </c>
    </row>
    <row r="2592" spans="1:26" x14ac:dyDescent="0.3">
      <c r="A2592" s="23" t="s">
        <v>4155</v>
      </c>
      <c r="B2592" s="34">
        <v>45577</v>
      </c>
      <c r="C2592" s="23" t="s">
        <v>1421</v>
      </c>
      <c r="D2592" s="23" t="s">
        <v>28</v>
      </c>
      <c r="E2592" s="23" t="s">
        <v>29</v>
      </c>
      <c r="F2592" s="23">
        <v>500001</v>
      </c>
      <c r="G2592" s="23" t="s">
        <v>53</v>
      </c>
      <c r="H2592" s="23" t="s">
        <v>54</v>
      </c>
      <c r="I2592" s="23" t="s">
        <v>55</v>
      </c>
      <c r="J2592" s="23" t="s">
        <v>56</v>
      </c>
      <c r="K2592" s="23" t="s">
        <v>57</v>
      </c>
      <c r="L2592" s="23">
        <v>2</v>
      </c>
      <c r="M2592" s="23">
        <v>50.56</v>
      </c>
      <c r="N2592" s="23">
        <v>5</v>
      </c>
      <c r="O2592" s="23">
        <v>5</v>
      </c>
      <c r="P2592" s="23" t="s">
        <v>33</v>
      </c>
      <c r="Q2592" s="23" t="s">
        <v>34</v>
      </c>
      <c r="R2592" s="23">
        <f t="shared" si="200"/>
        <v>1</v>
      </c>
      <c r="S2592" s="23" t="str">
        <f t="shared" si="201"/>
        <v>ORD102591_20241012_CUST03001_MED020</v>
      </c>
      <c r="T2592" s="23">
        <f t="shared" si="202"/>
        <v>1</v>
      </c>
      <c r="U2592" s="6">
        <f t="shared" si="203"/>
        <v>101.12</v>
      </c>
      <c r="V2592" s="6">
        <f>tbl_Raw_Data[[#This Row],[Discount_Pct]]*tbl_Raw_Data[[#This Row],[Gross_Amount]]/100</f>
        <v>5.056</v>
      </c>
      <c r="W2592" s="6">
        <f>tbl_Raw_Data[[#This Row],[Gross_Amount]]-tbl_Raw_Data[[#This Row],[Discount_Amount]]</f>
        <v>96.064000000000007</v>
      </c>
      <c r="X2592" s="6">
        <f>tbl_Raw_Data[[#This Row],[Net_Amount_Before_Tax]]*tbl_Raw_Data[[#This Row],[Tax_Pct]]/100</f>
        <v>4.8032000000000004</v>
      </c>
      <c r="Y2592" s="6">
        <f>tbl_Raw_Data[[#This Row],[Net_Amount_Before_Tax]]+tbl_Raw_Data[[#This Row],[Tax_Amount]]</f>
        <v>100.86720000000001</v>
      </c>
      <c r="Z2592" s="6">
        <f t="shared" si="204"/>
        <v>2</v>
      </c>
    </row>
    <row r="2593" spans="1:26" x14ac:dyDescent="0.3">
      <c r="A2593" s="23" t="s">
        <v>4155</v>
      </c>
      <c r="B2593" s="34">
        <v>45906</v>
      </c>
      <c r="C2593" s="23" t="s">
        <v>4156</v>
      </c>
      <c r="D2593" s="23" t="s">
        <v>100</v>
      </c>
      <c r="E2593" s="23" t="s">
        <v>101</v>
      </c>
      <c r="F2593" s="23">
        <v>201304</v>
      </c>
      <c r="G2593" s="23" t="s">
        <v>154</v>
      </c>
      <c r="H2593" s="23" t="s">
        <v>155</v>
      </c>
      <c r="I2593" s="23" t="s">
        <v>134</v>
      </c>
      <c r="J2593" s="23" t="s">
        <v>156</v>
      </c>
      <c r="K2593" s="23" t="s">
        <v>57</v>
      </c>
      <c r="L2593" s="23">
        <v>1</v>
      </c>
      <c r="M2593" s="23">
        <v>50.3</v>
      </c>
      <c r="N2593" s="23">
        <v>0</v>
      </c>
      <c r="O2593" s="23">
        <v>18</v>
      </c>
      <c r="P2593" s="23" t="s">
        <v>33</v>
      </c>
      <c r="Q2593" s="23" t="s">
        <v>26</v>
      </c>
      <c r="R2593" s="23">
        <f t="shared" si="200"/>
        <v>1</v>
      </c>
      <c r="S2593" s="23" t="str">
        <f t="shared" si="201"/>
        <v>ORD102591_20250906_CUST02870_MED006</v>
      </c>
      <c r="T2593" s="23">
        <f t="shared" si="202"/>
        <v>1</v>
      </c>
      <c r="U2593" s="6">
        <f t="shared" si="203"/>
        <v>50.3</v>
      </c>
      <c r="V2593" s="6">
        <f>tbl_Raw_Data[[#This Row],[Discount_Pct]]*tbl_Raw_Data[[#This Row],[Gross_Amount]]/100</f>
        <v>0</v>
      </c>
      <c r="W2593" s="6">
        <f>tbl_Raw_Data[[#This Row],[Gross_Amount]]-tbl_Raw_Data[[#This Row],[Discount_Amount]]</f>
        <v>50.3</v>
      </c>
      <c r="X2593" s="6">
        <f>tbl_Raw_Data[[#This Row],[Net_Amount_Before_Tax]]*tbl_Raw_Data[[#This Row],[Tax_Pct]]/100</f>
        <v>9.0540000000000003</v>
      </c>
      <c r="Y2593" s="6">
        <f>tbl_Raw_Data[[#This Row],[Net_Amount_Before_Tax]]+tbl_Raw_Data[[#This Row],[Tax_Amount]]</f>
        <v>59.353999999999999</v>
      </c>
      <c r="Z2593" s="6">
        <f t="shared" si="204"/>
        <v>0</v>
      </c>
    </row>
    <row r="2594" spans="1:26" x14ac:dyDescent="0.3">
      <c r="A2594" s="23" t="s">
        <v>4157</v>
      </c>
      <c r="B2594" s="34">
        <v>45400</v>
      </c>
      <c r="C2594" s="23" t="s">
        <v>4158</v>
      </c>
      <c r="D2594" s="23" t="s">
        <v>100</v>
      </c>
      <c r="E2594" s="23" t="s">
        <v>101</v>
      </c>
      <c r="F2594" s="23">
        <v>201307</v>
      </c>
      <c r="G2594" s="23" t="s">
        <v>154</v>
      </c>
      <c r="H2594" s="23" t="s">
        <v>155</v>
      </c>
      <c r="I2594" s="23" t="s">
        <v>134</v>
      </c>
      <c r="J2594" s="23" t="s">
        <v>156</v>
      </c>
      <c r="K2594" s="23" t="s">
        <v>57</v>
      </c>
      <c r="L2594" s="23">
        <v>2</v>
      </c>
      <c r="M2594" s="23">
        <v>44.53</v>
      </c>
      <c r="N2594" s="23">
        <v>0</v>
      </c>
      <c r="O2594" s="23">
        <v>18</v>
      </c>
      <c r="P2594" s="23" t="s">
        <v>33</v>
      </c>
      <c r="Q2594" s="23" t="s">
        <v>34</v>
      </c>
      <c r="R2594" s="23">
        <f t="shared" si="200"/>
        <v>1</v>
      </c>
      <c r="S2594" s="23" t="str">
        <f t="shared" si="201"/>
        <v>ORD102593_20240418_CUST03355_MED006</v>
      </c>
      <c r="T2594" s="23">
        <f t="shared" si="202"/>
        <v>1</v>
      </c>
      <c r="U2594" s="6">
        <f t="shared" si="203"/>
        <v>89.06</v>
      </c>
      <c r="V2594" s="6">
        <f>tbl_Raw_Data[[#This Row],[Discount_Pct]]*tbl_Raw_Data[[#This Row],[Gross_Amount]]/100</f>
        <v>0</v>
      </c>
      <c r="W2594" s="6">
        <f>tbl_Raw_Data[[#This Row],[Gross_Amount]]-tbl_Raw_Data[[#This Row],[Discount_Amount]]</f>
        <v>89.06</v>
      </c>
      <c r="X2594" s="6">
        <f>tbl_Raw_Data[[#This Row],[Net_Amount_Before_Tax]]*tbl_Raw_Data[[#This Row],[Tax_Pct]]/100</f>
        <v>16.030799999999999</v>
      </c>
      <c r="Y2594" s="6">
        <f>tbl_Raw_Data[[#This Row],[Net_Amount_Before_Tax]]+tbl_Raw_Data[[#This Row],[Tax_Amount]]</f>
        <v>105.0908</v>
      </c>
      <c r="Z2594" s="6">
        <f t="shared" si="204"/>
        <v>4</v>
      </c>
    </row>
    <row r="2595" spans="1:26" x14ac:dyDescent="0.3">
      <c r="A2595" s="23" t="s">
        <v>4159</v>
      </c>
      <c r="B2595" s="34">
        <v>45559</v>
      </c>
      <c r="C2595" s="23" t="s">
        <v>783</v>
      </c>
      <c r="D2595" s="23" t="s">
        <v>87</v>
      </c>
      <c r="E2595" s="23" t="s">
        <v>88</v>
      </c>
      <c r="F2595" s="23">
        <v>600018</v>
      </c>
      <c r="G2595" s="23" t="s">
        <v>61</v>
      </c>
      <c r="H2595" s="23" t="s">
        <v>62</v>
      </c>
      <c r="I2595" s="23" t="s">
        <v>63</v>
      </c>
      <c r="J2595" s="23" t="s">
        <v>64</v>
      </c>
      <c r="K2595" s="23" t="s">
        <v>57</v>
      </c>
      <c r="L2595" s="23">
        <v>3</v>
      </c>
      <c r="M2595" s="23">
        <v>118.28</v>
      </c>
      <c r="N2595" s="23">
        <v>5</v>
      </c>
      <c r="O2595" s="23">
        <v>5</v>
      </c>
      <c r="P2595" s="23" t="s">
        <v>25</v>
      </c>
      <c r="Q2595" s="23" t="s">
        <v>44</v>
      </c>
      <c r="R2595" s="23">
        <f t="shared" si="200"/>
        <v>1</v>
      </c>
      <c r="S2595" s="23" t="str">
        <f t="shared" si="201"/>
        <v>ORD102594_20240924_CUST01467_MED004</v>
      </c>
      <c r="T2595" s="23">
        <f t="shared" si="202"/>
        <v>1</v>
      </c>
      <c r="U2595" s="6">
        <f t="shared" si="203"/>
        <v>354.84000000000003</v>
      </c>
      <c r="V2595" s="6">
        <f>tbl_Raw_Data[[#This Row],[Discount_Pct]]*tbl_Raw_Data[[#This Row],[Gross_Amount]]/100</f>
        <v>17.742000000000004</v>
      </c>
      <c r="W2595" s="6">
        <f>tbl_Raw_Data[[#This Row],[Gross_Amount]]-tbl_Raw_Data[[#This Row],[Discount_Amount]]</f>
        <v>337.09800000000001</v>
      </c>
      <c r="X2595" s="6">
        <f>tbl_Raw_Data[[#This Row],[Net_Amount_Before_Tax]]*tbl_Raw_Data[[#This Row],[Tax_Pct]]/100</f>
        <v>16.854900000000001</v>
      </c>
      <c r="Y2595" s="6">
        <f>tbl_Raw_Data[[#This Row],[Net_Amount_Before_Tax]]+tbl_Raw_Data[[#This Row],[Tax_Amount]]</f>
        <v>353.9529</v>
      </c>
      <c r="Z2595" s="6">
        <f t="shared" si="204"/>
        <v>2</v>
      </c>
    </row>
    <row r="2596" spans="1:26" x14ac:dyDescent="0.3">
      <c r="A2596" s="23" t="s">
        <v>4160</v>
      </c>
      <c r="B2596" s="34">
        <v>45345</v>
      </c>
      <c r="C2596" s="23" t="s">
        <v>4052</v>
      </c>
      <c r="D2596" s="23" t="s">
        <v>28</v>
      </c>
      <c r="E2596" s="23" t="s">
        <v>29</v>
      </c>
      <c r="F2596" s="23">
        <v>500081</v>
      </c>
      <c r="G2596" s="23" t="s">
        <v>39</v>
      </c>
      <c r="H2596" s="23" t="s">
        <v>40</v>
      </c>
      <c r="I2596" s="23" t="s">
        <v>41</v>
      </c>
      <c r="J2596" s="23" t="s">
        <v>42</v>
      </c>
      <c r="K2596" s="23" t="s">
        <v>24</v>
      </c>
      <c r="L2596" s="23">
        <v>4</v>
      </c>
      <c r="M2596" s="23">
        <v>32.89</v>
      </c>
      <c r="N2596" s="23">
        <v>5</v>
      </c>
      <c r="O2596" s="23">
        <v>12</v>
      </c>
      <c r="P2596" s="23" t="s">
        <v>89</v>
      </c>
      <c r="Q2596" s="23" t="s">
        <v>34</v>
      </c>
      <c r="R2596" s="23">
        <f t="shared" si="200"/>
        <v>1</v>
      </c>
      <c r="S2596" s="23" t="str">
        <f t="shared" si="201"/>
        <v>ORD102595_20240223_CUST02471_MED001</v>
      </c>
      <c r="T2596" s="23">
        <f t="shared" si="202"/>
        <v>1</v>
      </c>
      <c r="U2596" s="6">
        <f t="shared" si="203"/>
        <v>131.56</v>
      </c>
      <c r="V2596" s="6">
        <f>tbl_Raw_Data[[#This Row],[Discount_Pct]]*tbl_Raw_Data[[#This Row],[Gross_Amount]]/100</f>
        <v>6.5779999999999994</v>
      </c>
      <c r="W2596" s="6">
        <f>tbl_Raw_Data[[#This Row],[Gross_Amount]]-tbl_Raw_Data[[#This Row],[Discount_Amount]]</f>
        <v>124.982</v>
      </c>
      <c r="X2596" s="6">
        <f>tbl_Raw_Data[[#This Row],[Net_Amount_Before_Tax]]*tbl_Raw_Data[[#This Row],[Tax_Pct]]/100</f>
        <v>14.997840000000002</v>
      </c>
      <c r="Y2596" s="6">
        <f>tbl_Raw_Data[[#This Row],[Net_Amount_Before_Tax]]+tbl_Raw_Data[[#This Row],[Tax_Amount]]</f>
        <v>139.97984</v>
      </c>
      <c r="Z2596" s="6">
        <f t="shared" si="204"/>
        <v>2</v>
      </c>
    </row>
    <row r="2597" spans="1:26" x14ac:dyDescent="0.3">
      <c r="A2597" s="23" t="s">
        <v>4161</v>
      </c>
      <c r="B2597" s="34">
        <v>45730</v>
      </c>
      <c r="C2597" s="23" t="s">
        <v>4151</v>
      </c>
      <c r="D2597" s="23" t="s">
        <v>52</v>
      </c>
      <c r="E2597" s="23" t="s">
        <v>52</v>
      </c>
      <c r="F2597" s="23">
        <v>160019</v>
      </c>
      <c r="G2597" s="23" t="s">
        <v>119</v>
      </c>
      <c r="H2597" s="23" t="s">
        <v>120</v>
      </c>
      <c r="I2597" s="23" t="s">
        <v>32</v>
      </c>
      <c r="J2597" s="23" t="s">
        <v>64</v>
      </c>
      <c r="K2597" s="23" t="s">
        <v>57</v>
      </c>
      <c r="L2597" s="23">
        <v>1</v>
      </c>
      <c r="M2597" s="23">
        <v>76.5</v>
      </c>
      <c r="N2597" s="23">
        <v>5</v>
      </c>
      <c r="O2597" s="23">
        <v>5</v>
      </c>
      <c r="P2597" s="23" t="s">
        <v>58</v>
      </c>
      <c r="Q2597" s="23" t="s">
        <v>34</v>
      </c>
      <c r="R2597" s="23">
        <f t="shared" si="200"/>
        <v>1</v>
      </c>
      <c r="S2597" s="23" t="str">
        <f t="shared" si="201"/>
        <v>ORD102596_20250314_CUST02850_MED010</v>
      </c>
      <c r="T2597" s="23">
        <f t="shared" si="202"/>
        <v>1</v>
      </c>
      <c r="U2597" s="6">
        <f t="shared" si="203"/>
        <v>76.5</v>
      </c>
      <c r="V2597" s="6">
        <f>tbl_Raw_Data[[#This Row],[Discount_Pct]]*tbl_Raw_Data[[#This Row],[Gross_Amount]]/100</f>
        <v>3.8250000000000002</v>
      </c>
      <c r="W2597" s="6">
        <f>tbl_Raw_Data[[#This Row],[Gross_Amount]]-tbl_Raw_Data[[#This Row],[Discount_Amount]]</f>
        <v>72.674999999999997</v>
      </c>
      <c r="X2597" s="6">
        <f>tbl_Raw_Data[[#This Row],[Net_Amount_Before_Tax]]*tbl_Raw_Data[[#This Row],[Tax_Pct]]/100</f>
        <v>3.63375</v>
      </c>
      <c r="Y2597" s="6">
        <f>tbl_Raw_Data[[#This Row],[Net_Amount_Before_Tax]]+tbl_Raw_Data[[#This Row],[Tax_Amount]]</f>
        <v>76.308750000000003</v>
      </c>
      <c r="Z2597" s="6">
        <f t="shared" si="204"/>
        <v>3</v>
      </c>
    </row>
    <row r="2598" spans="1:26" x14ac:dyDescent="0.3">
      <c r="A2598" s="23" t="s">
        <v>4162</v>
      </c>
      <c r="B2598" s="34">
        <v>45917</v>
      </c>
      <c r="C2598" s="23" t="s">
        <v>4163</v>
      </c>
      <c r="D2598" s="23" t="s">
        <v>37</v>
      </c>
      <c r="E2598" s="23" t="s">
        <v>38</v>
      </c>
      <c r="F2598" s="23">
        <v>452016</v>
      </c>
      <c r="G2598" s="23" t="s">
        <v>154</v>
      </c>
      <c r="H2598" s="23" t="s">
        <v>155</v>
      </c>
      <c r="I2598" s="23" t="s">
        <v>134</v>
      </c>
      <c r="J2598" s="23" t="s">
        <v>156</v>
      </c>
      <c r="K2598" s="23" t="s">
        <v>57</v>
      </c>
      <c r="L2598" s="23">
        <v>2</v>
      </c>
      <c r="M2598" s="23">
        <v>45.2</v>
      </c>
      <c r="N2598" s="23">
        <v>10</v>
      </c>
      <c r="O2598" s="23">
        <v>5</v>
      </c>
      <c r="P2598" s="23" t="s">
        <v>58</v>
      </c>
      <c r="Q2598" s="23" t="s">
        <v>34</v>
      </c>
      <c r="R2598" s="23">
        <f t="shared" si="200"/>
        <v>1</v>
      </c>
      <c r="S2598" s="23" t="str">
        <f t="shared" si="201"/>
        <v>ORD102597_20250917_CUST02480_MED006</v>
      </c>
      <c r="T2598" s="23">
        <f t="shared" si="202"/>
        <v>1</v>
      </c>
      <c r="U2598" s="6">
        <f t="shared" si="203"/>
        <v>90.4</v>
      </c>
      <c r="V2598" s="6">
        <f>tbl_Raw_Data[[#This Row],[Discount_Pct]]*tbl_Raw_Data[[#This Row],[Gross_Amount]]/100</f>
        <v>9.0399999999999991</v>
      </c>
      <c r="W2598" s="6">
        <f>tbl_Raw_Data[[#This Row],[Gross_Amount]]-tbl_Raw_Data[[#This Row],[Discount_Amount]]</f>
        <v>81.360000000000014</v>
      </c>
      <c r="X2598" s="6">
        <f>tbl_Raw_Data[[#This Row],[Net_Amount_Before_Tax]]*tbl_Raw_Data[[#This Row],[Tax_Pct]]/100</f>
        <v>4.0680000000000005</v>
      </c>
      <c r="Y2598" s="6">
        <f>tbl_Raw_Data[[#This Row],[Net_Amount_Before_Tax]]+tbl_Raw_Data[[#This Row],[Tax_Amount]]</f>
        <v>85.428000000000011</v>
      </c>
      <c r="Z2598" s="6">
        <f t="shared" si="204"/>
        <v>3</v>
      </c>
    </row>
    <row r="2599" spans="1:26" x14ac:dyDescent="0.3">
      <c r="A2599" s="23" t="s">
        <v>4164</v>
      </c>
      <c r="B2599" s="34">
        <v>45812</v>
      </c>
      <c r="C2599" s="23" t="s">
        <v>4165</v>
      </c>
      <c r="D2599" s="23" t="s">
        <v>159</v>
      </c>
      <c r="E2599" s="23" t="s">
        <v>47</v>
      </c>
      <c r="F2599" s="23">
        <v>400076</v>
      </c>
      <c r="G2599" s="23" t="s">
        <v>102</v>
      </c>
      <c r="H2599" s="23" t="s">
        <v>103</v>
      </c>
      <c r="I2599" s="23" t="s">
        <v>104</v>
      </c>
      <c r="J2599" s="23" t="s">
        <v>64</v>
      </c>
      <c r="K2599" s="23" t="s">
        <v>57</v>
      </c>
      <c r="L2599" s="23">
        <v>1</v>
      </c>
      <c r="M2599" s="23">
        <v>111.72</v>
      </c>
      <c r="N2599" s="23">
        <v>5</v>
      </c>
      <c r="O2599" s="23">
        <v>12</v>
      </c>
      <c r="P2599" s="23" t="s">
        <v>25</v>
      </c>
      <c r="Q2599" s="23" t="s">
        <v>90</v>
      </c>
      <c r="R2599" s="23">
        <f t="shared" si="200"/>
        <v>1</v>
      </c>
      <c r="S2599" s="23" t="str">
        <f t="shared" si="201"/>
        <v>ORD102598_20250604_CUST00264_MED029</v>
      </c>
      <c r="T2599" s="23">
        <f t="shared" si="202"/>
        <v>1</v>
      </c>
      <c r="U2599" s="6">
        <f t="shared" si="203"/>
        <v>111.72</v>
      </c>
      <c r="V2599" s="6">
        <f>tbl_Raw_Data[[#This Row],[Discount_Pct]]*tbl_Raw_Data[[#This Row],[Gross_Amount]]/100</f>
        <v>5.5860000000000003</v>
      </c>
      <c r="W2599" s="6">
        <f>tbl_Raw_Data[[#This Row],[Gross_Amount]]-tbl_Raw_Data[[#This Row],[Discount_Amount]]</f>
        <v>106.134</v>
      </c>
      <c r="X2599" s="6">
        <f>tbl_Raw_Data[[#This Row],[Net_Amount_Before_Tax]]*tbl_Raw_Data[[#This Row],[Tax_Pct]]/100</f>
        <v>12.736079999999999</v>
      </c>
      <c r="Y2599" s="6">
        <f>tbl_Raw_Data[[#This Row],[Net_Amount_Before_Tax]]+tbl_Raw_Data[[#This Row],[Tax_Amount]]</f>
        <v>118.87008</v>
      </c>
      <c r="Z2599" s="6">
        <f t="shared" si="204"/>
        <v>1</v>
      </c>
    </row>
    <row r="2600" spans="1:26" x14ac:dyDescent="0.3">
      <c r="A2600" s="23" t="s">
        <v>4166</v>
      </c>
      <c r="B2600" s="34">
        <v>45415</v>
      </c>
      <c r="C2600" s="23" t="s">
        <v>4167</v>
      </c>
      <c r="D2600" s="23" t="s">
        <v>52</v>
      </c>
      <c r="E2600" s="23" t="s">
        <v>52</v>
      </c>
      <c r="F2600" s="23">
        <v>160019</v>
      </c>
      <c r="G2600" s="23" t="s">
        <v>74</v>
      </c>
      <c r="H2600" s="23" t="s">
        <v>75</v>
      </c>
      <c r="I2600" s="23" t="s">
        <v>76</v>
      </c>
      <c r="J2600" s="23" t="s">
        <v>77</v>
      </c>
      <c r="K2600" s="23" t="s">
        <v>57</v>
      </c>
      <c r="L2600" s="23">
        <v>2</v>
      </c>
      <c r="M2600" s="23">
        <v>70.88</v>
      </c>
      <c r="N2600" s="23">
        <v>10</v>
      </c>
      <c r="O2600" s="23">
        <v>5</v>
      </c>
      <c r="P2600" s="23" t="s">
        <v>43</v>
      </c>
      <c r="Q2600" s="23" t="s">
        <v>34</v>
      </c>
      <c r="R2600" s="23">
        <f t="shared" si="200"/>
        <v>1</v>
      </c>
      <c r="S2600" s="23" t="str">
        <f t="shared" si="201"/>
        <v>ORD102599_20240503_CUST01962_MED008</v>
      </c>
      <c r="T2600" s="23">
        <f t="shared" si="202"/>
        <v>1</v>
      </c>
      <c r="U2600" s="6">
        <f t="shared" si="203"/>
        <v>141.76</v>
      </c>
      <c r="V2600" s="6">
        <f>tbl_Raw_Data[[#This Row],[Discount_Pct]]*tbl_Raw_Data[[#This Row],[Gross_Amount]]/100</f>
        <v>14.175999999999998</v>
      </c>
      <c r="W2600" s="6">
        <f>tbl_Raw_Data[[#This Row],[Gross_Amount]]-tbl_Raw_Data[[#This Row],[Discount_Amount]]</f>
        <v>127.58399999999999</v>
      </c>
      <c r="X2600" s="6">
        <f>tbl_Raw_Data[[#This Row],[Net_Amount_Before_Tax]]*tbl_Raw_Data[[#This Row],[Tax_Pct]]/100</f>
        <v>6.3792</v>
      </c>
      <c r="Y2600" s="6">
        <f>tbl_Raw_Data[[#This Row],[Net_Amount_Before_Tax]]+tbl_Raw_Data[[#This Row],[Tax_Amount]]</f>
        <v>133.9632</v>
      </c>
      <c r="Z2600" s="6">
        <f t="shared" si="204"/>
        <v>2</v>
      </c>
    </row>
    <row r="2601" spans="1:26" x14ac:dyDescent="0.3">
      <c r="A2601" s="23" t="s">
        <v>4168</v>
      </c>
      <c r="B2601" s="34">
        <v>45568</v>
      </c>
      <c r="C2601" s="23" t="s">
        <v>4169</v>
      </c>
      <c r="D2601" s="23" t="s">
        <v>100</v>
      </c>
      <c r="E2601" s="23" t="s">
        <v>101</v>
      </c>
      <c r="F2601" s="23">
        <v>201305</v>
      </c>
      <c r="G2601" s="23" t="s">
        <v>53</v>
      </c>
      <c r="H2601" s="23" t="s">
        <v>54</v>
      </c>
      <c r="I2601" s="23" t="s">
        <v>55</v>
      </c>
      <c r="J2601" s="23" t="s">
        <v>56</v>
      </c>
      <c r="K2601" s="23" t="s">
        <v>57</v>
      </c>
      <c r="L2601" s="23">
        <v>2</v>
      </c>
      <c r="M2601" s="23">
        <v>60.16</v>
      </c>
      <c r="N2601" s="23">
        <v>10</v>
      </c>
      <c r="O2601" s="23">
        <v>5</v>
      </c>
      <c r="P2601" s="23" t="s">
        <v>58</v>
      </c>
      <c r="Q2601" s="23" t="s">
        <v>34</v>
      </c>
      <c r="R2601" s="23">
        <f t="shared" si="200"/>
        <v>1</v>
      </c>
      <c r="S2601" s="23" t="str">
        <f t="shared" si="201"/>
        <v>ORD102600_20241003_CUST00386_MED020</v>
      </c>
      <c r="T2601" s="23">
        <f t="shared" si="202"/>
        <v>1</v>
      </c>
      <c r="U2601" s="6">
        <f t="shared" si="203"/>
        <v>120.32</v>
      </c>
      <c r="V2601" s="6">
        <f>tbl_Raw_Data[[#This Row],[Discount_Pct]]*tbl_Raw_Data[[#This Row],[Gross_Amount]]/100</f>
        <v>12.031999999999998</v>
      </c>
      <c r="W2601" s="6">
        <f>tbl_Raw_Data[[#This Row],[Gross_Amount]]-tbl_Raw_Data[[#This Row],[Discount_Amount]]</f>
        <v>108.288</v>
      </c>
      <c r="X2601" s="6">
        <f>tbl_Raw_Data[[#This Row],[Net_Amount_Before_Tax]]*tbl_Raw_Data[[#This Row],[Tax_Pct]]/100</f>
        <v>5.4143999999999997</v>
      </c>
      <c r="Y2601" s="6">
        <f>tbl_Raw_Data[[#This Row],[Net_Amount_Before_Tax]]+tbl_Raw_Data[[#This Row],[Tax_Amount]]</f>
        <v>113.7024</v>
      </c>
      <c r="Z2601" s="6">
        <f t="shared" si="204"/>
        <v>1</v>
      </c>
    </row>
    <row r="2602" spans="1:26" x14ac:dyDescent="0.3">
      <c r="A2602" s="23" t="s">
        <v>4170</v>
      </c>
      <c r="B2602" s="34">
        <v>45532</v>
      </c>
      <c r="C2602" s="23" t="s">
        <v>3597</v>
      </c>
      <c r="D2602" s="23" t="s">
        <v>46</v>
      </c>
      <c r="E2602" s="23" t="s">
        <v>47</v>
      </c>
      <c r="F2602" s="23">
        <v>411038</v>
      </c>
      <c r="G2602" s="23" t="s">
        <v>119</v>
      </c>
      <c r="H2602" s="23" t="s">
        <v>120</v>
      </c>
      <c r="I2602" s="23" t="s">
        <v>32</v>
      </c>
      <c r="J2602" s="23" t="s">
        <v>64</v>
      </c>
      <c r="K2602" s="23" t="s">
        <v>57</v>
      </c>
      <c r="L2602" s="23">
        <v>4</v>
      </c>
      <c r="M2602" s="23">
        <v>63.38</v>
      </c>
      <c r="N2602" s="23">
        <v>5</v>
      </c>
      <c r="O2602" s="23">
        <v>18</v>
      </c>
      <c r="P2602" s="23" t="s">
        <v>65</v>
      </c>
      <c r="Q2602" s="23" t="s">
        <v>34</v>
      </c>
      <c r="R2602" s="23">
        <f t="shared" si="200"/>
        <v>1</v>
      </c>
      <c r="S2602" s="23" t="str">
        <f t="shared" si="201"/>
        <v>ORD102601_20240828_CUST01778_MED010</v>
      </c>
      <c r="T2602" s="23">
        <f t="shared" si="202"/>
        <v>1</v>
      </c>
      <c r="U2602" s="6">
        <f t="shared" si="203"/>
        <v>253.52</v>
      </c>
      <c r="V2602" s="6">
        <f>tbl_Raw_Data[[#This Row],[Discount_Pct]]*tbl_Raw_Data[[#This Row],[Gross_Amount]]/100</f>
        <v>12.676000000000002</v>
      </c>
      <c r="W2602" s="6">
        <f>tbl_Raw_Data[[#This Row],[Gross_Amount]]-tbl_Raw_Data[[#This Row],[Discount_Amount]]</f>
        <v>240.84399999999999</v>
      </c>
      <c r="X2602" s="6">
        <f>tbl_Raw_Data[[#This Row],[Net_Amount_Before_Tax]]*tbl_Raw_Data[[#This Row],[Tax_Pct]]/100</f>
        <v>43.35192</v>
      </c>
      <c r="Y2602" s="6">
        <f>tbl_Raw_Data[[#This Row],[Net_Amount_Before_Tax]]+tbl_Raw_Data[[#This Row],[Tax_Amount]]</f>
        <v>284.19592</v>
      </c>
      <c r="Z2602" s="6">
        <f t="shared" si="204"/>
        <v>2</v>
      </c>
    </row>
    <row r="2603" spans="1:26" x14ac:dyDescent="0.3">
      <c r="A2603" s="23" t="s">
        <v>4171</v>
      </c>
      <c r="B2603" s="34">
        <v>45858</v>
      </c>
      <c r="C2603" s="23" t="s">
        <v>4172</v>
      </c>
      <c r="D2603" s="23" t="s">
        <v>87</v>
      </c>
      <c r="E2603" s="23" t="s">
        <v>88</v>
      </c>
      <c r="F2603" s="23">
        <v>600018</v>
      </c>
      <c r="G2603" s="23" t="s">
        <v>107</v>
      </c>
      <c r="H2603" s="23" t="s">
        <v>108</v>
      </c>
      <c r="I2603" s="23" t="s">
        <v>63</v>
      </c>
      <c r="J2603" s="23" t="s">
        <v>42</v>
      </c>
      <c r="K2603" s="23" t="s">
        <v>57</v>
      </c>
      <c r="L2603" s="23">
        <v>2</v>
      </c>
      <c r="M2603" s="23">
        <v>100.74</v>
      </c>
      <c r="N2603" s="23">
        <v>0</v>
      </c>
      <c r="O2603" s="23">
        <v>5</v>
      </c>
      <c r="P2603" s="23" t="s">
        <v>65</v>
      </c>
      <c r="Q2603" s="23" t="s">
        <v>34</v>
      </c>
      <c r="R2603" s="23">
        <f t="shared" si="200"/>
        <v>1</v>
      </c>
      <c r="S2603" s="23" t="str">
        <f t="shared" si="201"/>
        <v>ORD102602_20250720_CUST03494_MED005</v>
      </c>
      <c r="T2603" s="23">
        <f t="shared" si="202"/>
        <v>1</v>
      </c>
      <c r="U2603" s="6">
        <f t="shared" si="203"/>
        <v>201.48</v>
      </c>
      <c r="V2603" s="6">
        <f>tbl_Raw_Data[[#This Row],[Discount_Pct]]*tbl_Raw_Data[[#This Row],[Gross_Amount]]/100</f>
        <v>0</v>
      </c>
      <c r="W2603" s="6">
        <f>tbl_Raw_Data[[#This Row],[Gross_Amount]]-tbl_Raw_Data[[#This Row],[Discount_Amount]]</f>
        <v>201.48</v>
      </c>
      <c r="X2603" s="6">
        <f>tbl_Raw_Data[[#This Row],[Net_Amount_Before_Tax]]*tbl_Raw_Data[[#This Row],[Tax_Pct]]/100</f>
        <v>10.074</v>
      </c>
      <c r="Y2603" s="6">
        <f>tbl_Raw_Data[[#This Row],[Net_Amount_Before_Tax]]+tbl_Raw_Data[[#This Row],[Tax_Amount]]</f>
        <v>211.554</v>
      </c>
      <c r="Z2603" s="6">
        <f t="shared" si="204"/>
        <v>2</v>
      </c>
    </row>
    <row r="2604" spans="1:26" x14ac:dyDescent="0.3">
      <c r="A2604" s="23" t="s">
        <v>4173</v>
      </c>
      <c r="B2604" s="34">
        <v>45607</v>
      </c>
      <c r="C2604" s="23" t="s">
        <v>4174</v>
      </c>
      <c r="D2604" s="23" t="s">
        <v>130</v>
      </c>
      <c r="E2604" s="23" t="s">
        <v>131</v>
      </c>
      <c r="F2604" s="23">
        <v>700102</v>
      </c>
      <c r="G2604" s="23" t="s">
        <v>315</v>
      </c>
      <c r="H2604" s="23" t="s">
        <v>316</v>
      </c>
      <c r="I2604" s="23" t="s">
        <v>50</v>
      </c>
      <c r="J2604" s="23" t="s">
        <v>114</v>
      </c>
      <c r="K2604" s="23" t="s">
        <v>24</v>
      </c>
      <c r="L2604" s="23">
        <v>2</v>
      </c>
      <c r="M2604" s="23">
        <v>135.99</v>
      </c>
      <c r="N2604" s="23">
        <v>0</v>
      </c>
      <c r="O2604" s="23">
        <v>18</v>
      </c>
      <c r="P2604" s="23" t="s">
        <v>33</v>
      </c>
      <c r="Q2604" s="23" t="s">
        <v>34</v>
      </c>
      <c r="R2604" s="23">
        <f t="shared" si="200"/>
        <v>1</v>
      </c>
      <c r="S2604" s="23" t="str">
        <f t="shared" si="201"/>
        <v>ORD102603_20241111_CUST01800_MED012</v>
      </c>
      <c r="T2604" s="23">
        <f t="shared" si="202"/>
        <v>1</v>
      </c>
      <c r="U2604" s="6">
        <f t="shared" si="203"/>
        <v>271.98</v>
      </c>
      <c r="V2604" s="6">
        <f>tbl_Raw_Data[[#This Row],[Discount_Pct]]*tbl_Raw_Data[[#This Row],[Gross_Amount]]/100</f>
        <v>0</v>
      </c>
      <c r="W2604" s="6">
        <f>tbl_Raw_Data[[#This Row],[Gross_Amount]]-tbl_Raw_Data[[#This Row],[Discount_Amount]]</f>
        <v>271.98</v>
      </c>
      <c r="X2604" s="6">
        <f>tbl_Raw_Data[[#This Row],[Net_Amount_Before_Tax]]*tbl_Raw_Data[[#This Row],[Tax_Pct]]/100</f>
        <v>48.956400000000002</v>
      </c>
      <c r="Y2604" s="6">
        <f>tbl_Raw_Data[[#This Row],[Net_Amount_Before_Tax]]+tbl_Raw_Data[[#This Row],[Tax_Amount]]</f>
        <v>320.93640000000005</v>
      </c>
      <c r="Z2604" s="6">
        <f t="shared" si="204"/>
        <v>2</v>
      </c>
    </row>
    <row r="2605" spans="1:26" x14ac:dyDescent="0.3">
      <c r="A2605" s="23" t="s">
        <v>4175</v>
      </c>
      <c r="B2605" s="34">
        <v>45718</v>
      </c>
      <c r="C2605" s="23" t="s">
        <v>1488</v>
      </c>
      <c r="D2605" s="23" t="s">
        <v>19</v>
      </c>
      <c r="E2605" s="23" t="s">
        <v>19</v>
      </c>
      <c r="F2605" s="23">
        <v>110024</v>
      </c>
      <c r="G2605" s="23" t="s">
        <v>53</v>
      </c>
      <c r="H2605" s="23" t="s">
        <v>54</v>
      </c>
      <c r="I2605" s="23" t="s">
        <v>55</v>
      </c>
      <c r="J2605" s="23" t="s">
        <v>56</v>
      </c>
      <c r="K2605" s="23" t="s">
        <v>57</v>
      </c>
      <c r="L2605" s="23">
        <v>3</v>
      </c>
      <c r="M2605" s="23">
        <v>52.63</v>
      </c>
      <c r="N2605" s="23">
        <v>5</v>
      </c>
      <c r="O2605" s="23">
        <v>5</v>
      </c>
      <c r="P2605" s="23" t="s">
        <v>89</v>
      </c>
      <c r="Q2605" s="23" t="s">
        <v>34</v>
      </c>
      <c r="R2605" s="23">
        <f t="shared" si="200"/>
        <v>1</v>
      </c>
      <c r="S2605" s="23" t="str">
        <f t="shared" si="201"/>
        <v>ORD102604_20250302_CUST01123_MED020</v>
      </c>
      <c r="T2605" s="23">
        <f t="shared" si="202"/>
        <v>1</v>
      </c>
      <c r="U2605" s="6">
        <f t="shared" si="203"/>
        <v>157.89000000000001</v>
      </c>
      <c r="V2605" s="6">
        <f>tbl_Raw_Data[[#This Row],[Discount_Pct]]*tbl_Raw_Data[[#This Row],[Gross_Amount]]/100</f>
        <v>7.8945000000000007</v>
      </c>
      <c r="W2605" s="6">
        <f>tbl_Raw_Data[[#This Row],[Gross_Amount]]-tbl_Raw_Data[[#This Row],[Discount_Amount]]</f>
        <v>149.99550000000002</v>
      </c>
      <c r="X2605" s="6">
        <f>tbl_Raw_Data[[#This Row],[Net_Amount_Before_Tax]]*tbl_Raw_Data[[#This Row],[Tax_Pct]]/100</f>
        <v>7.4997750000000005</v>
      </c>
      <c r="Y2605" s="6">
        <f>tbl_Raw_Data[[#This Row],[Net_Amount_Before_Tax]]+tbl_Raw_Data[[#This Row],[Tax_Amount]]</f>
        <v>157.49527500000002</v>
      </c>
      <c r="Z2605" s="6">
        <f t="shared" si="204"/>
        <v>2</v>
      </c>
    </row>
    <row r="2606" spans="1:26" x14ac:dyDescent="0.3">
      <c r="A2606" s="23" t="s">
        <v>4176</v>
      </c>
      <c r="B2606" s="34">
        <v>45770</v>
      </c>
      <c r="C2606" s="23" t="s">
        <v>454</v>
      </c>
      <c r="D2606" s="23" t="s">
        <v>46</v>
      </c>
      <c r="E2606" s="23" t="s">
        <v>47</v>
      </c>
      <c r="F2606" s="23">
        <v>411057</v>
      </c>
      <c r="G2606" s="23" t="s">
        <v>119</v>
      </c>
      <c r="H2606" s="23" t="s">
        <v>120</v>
      </c>
      <c r="I2606" s="23" t="s">
        <v>32</v>
      </c>
      <c r="J2606" s="23" t="s">
        <v>64</v>
      </c>
      <c r="K2606" s="23" t="s">
        <v>57</v>
      </c>
      <c r="L2606" s="23">
        <v>3</v>
      </c>
      <c r="M2606" s="23">
        <v>64.14</v>
      </c>
      <c r="N2606" s="23">
        <v>10</v>
      </c>
      <c r="O2606" s="23">
        <v>5</v>
      </c>
      <c r="P2606" s="23" t="s">
        <v>25</v>
      </c>
      <c r="Q2606" s="23" t="s">
        <v>34</v>
      </c>
      <c r="R2606" s="23">
        <f t="shared" si="200"/>
        <v>1</v>
      </c>
      <c r="S2606" s="23" t="str">
        <f t="shared" si="201"/>
        <v>ORD102605_20250423_CUST00160_MED010</v>
      </c>
      <c r="T2606" s="23">
        <f t="shared" si="202"/>
        <v>1</v>
      </c>
      <c r="U2606" s="6">
        <f t="shared" si="203"/>
        <v>192.42000000000002</v>
      </c>
      <c r="V2606" s="6">
        <f>tbl_Raw_Data[[#This Row],[Discount_Pct]]*tbl_Raw_Data[[#This Row],[Gross_Amount]]/100</f>
        <v>19.242000000000004</v>
      </c>
      <c r="W2606" s="6">
        <f>tbl_Raw_Data[[#This Row],[Gross_Amount]]-tbl_Raw_Data[[#This Row],[Discount_Amount]]</f>
        <v>173.178</v>
      </c>
      <c r="X2606" s="6">
        <f>tbl_Raw_Data[[#This Row],[Net_Amount_Before_Tax]]*tbl_Raw_Data[[#This Row],[Tax_Pct]]/100</f>
        <v>8.6588999999999992</v>
      </c>
      <c r="Y2606" s="6">
        <f>tbl_Raw_Data[[#This Row],[Net_Amount_Before_Tax]]+tbl_Raw_Data[[#This Row],[Tax_Amount]]</f>
        <v>181.83689999999999</v>
      </c>
      <c r="Z2606" s="6">
        <f t="shared" si="204"/>
        <v>3</v>
      </c>
    </row>
    <row r="2607" spans="1:26" x14ac:dyDescent="0.3">
      <c r="A2607" s="23" t="s">
        <v>4177</v>
      </c>
      <c r="B2607" s="34">
        <v>45369</v>
      </c>
      <c r="C2607" s="23" t="s">
        <v>4178</v>
      </c>
      <c r="D2607" s="23" t="s">
        <v>80</v>
      </c>
      <c r="E2607" s="23" t="s">
        <v>81</v>
      </c>
      <c r="F2607" s="23">
        <v>395007</v>
      </c>
      <c r="G2607" s="23" t="s">
        <v>111</v>
      </c>
      <c r="H2607" s="23" t="s">
        <v>112</v>
      </c>
      <c r="I2607" s="23" t="s">
        <v>113</v>
      </c>
      <c r="J2607" s="23" t="s">
        <v>114</v>
      </c>
      <c r="K2607" s="23" t="s">
        <v>24</v>
      </c>
      <c r="L2607" s="23">
        <v>3</v>
      </c>
      <c r="M2607" s="23">
        <v>84.3</v>
      </c>
      <c r="N2607" s="23">
        <v>0</v>
      </c>
      <c r="O2607" s="23">
        <v>12</v>
      </c>
      <c r="P2607" s="23" t="s">
        <v>89</v>
      </c>
      <c r="Q2607" s="23" t="s">
        <v>34</v>
      </c>
      <c r="R2607" s="23">
        <f t="shared" si="200"/>
        <v>1</v>
      </c>
      <c r="S2607" s="23" t="str">
        <f t="shared" si="201"/>
        <v>ORD102606_20240318_CUST02734_MED027</v>
      </c>
      <c r="T2607" s="23">
        <f t="shared" si="202"/>
        <v>1</v>
      </c>
      <c r="U2607" s="6">
        <f t="shared" si="203"/>
        <v>252.89999999999998</v>
      </c>
      <c r="V2607" s="6">
        <f>tbl_Raw_Data[[#This Row],[Discount_Pct]]*tbl_Raw_Data[[#This Row],[Gross_Amount]]/100</f>
        <v>0</v>
      </c>
      <c r="W2607" s="6">
        <f>tbl_Raw_Data[[#This Row],[Gross_Amount]]-tbl_Raw_Data[[#This Row],[Discount_Amount]]</f>
        <v>252.89999999999998</v>
      </c>
      <c r="X2607" s="6">
        <f>tbl_Raw_Data[[#This Row],[Net_Amount_Before_Tax]]*tbl_Raw_Data[[#This Row],[Tax_Pct]]/100</f>
        <v>30.347999999999999</v>
      </c>
      <c r="Y2607" s="6">
        <f>tbl_Raw_Data[[#This Row],[Net_Amount_Before_Tax]]+tbl_Raw_Data[[#This Row],[Tax_Amount]]</f>
        <v>283.24799999999999</v>
      </c>
      <c r="Z2607" s="6">
        <f t="shared" si="204"/>
        <v>3</v>
      </c>
    </row>
    <row r="2608" spans="1:26" x14ac:dyDescent="0.3">
      <c r="A2608" s="23" t="s">
        <v>4179</v>
      </c>
      <c r="B2608" s="34">
        <v>45883</v>
      </c>
      <c r="C2608" s="23" t="s">
        <v>4180</v>
      </c>
      <c r="D2608" s="23" t="s">
        <v>92</v>
      </c>
      <c r="E2608" s="23" t="s">
        <v>93</v>
      </c>
      <c r="F2608" s="23">
        <v>560066</v>
      </c>
      <c r="G2608" s="23" t="s">
        <v>192</v>
      </c>
      <c r="H2608" s="23" t="s">
        <v>193</v>
      </c>
      <c r="I2608" s="23" t="s">
        <v>41</v>
      </c>
      <c r="J2608" s="23" t="s">
        <v>194</v>
      </c>
      <c r="K2608" s="23" t="s">
        <v>24</v>
      </c>
      <c r="L2608" s="23">
        <v>2</v>
      </c>
      <c r="M2608" s="23">
        <v>29.67</v>
      </c>
      <c r="N2608" s="23">
        <v>5</v>
      </c>
      <c r="O2608" s="23">
        <v>18</v>
      </c>
      <c r="P2608" s="23" t="s">
        <v>33</v>
      </c>
      <c r="Q2608" s="23" t="s">
        <v>26</v>
      </c>
      <c r="R2608" s="23">
        <f t="shared" si="200"/>
        <v>1</v>
      </c>
      <c r="S2608" s="23" t="str">
        <f t="shared" si="201"/>
        <v>ORD102607_20250814_CUST02432_MED002</v>
      </c>
      <c r="T2608" s="23">
        <f t="shared" si="202"/>
        <v>1</v>
      </c>
      <c r="U2608" s="6">
        <f t="shared" si="203"/>
        <v>59.34</v>
      </c>
      <c r="V2608" s="6">
        <f>tbl_Raw_Data[[#This Row],[Discount_Pct]]*tbl_Raw_Data[[#This Row],[Gross_Amount]]/100</f>
        <v>2.9670000000000005</v>
      </c>
      <c r="W2608" s="6">
        <f>tbl_Raw_Data[[#This Row],[Gross_Amount]]-tbl_Raw_Data[[#This Row],[Discount_Amount]]</f>
        <v>56.373000000000005</v>
      </c>
      <c r="X2608" s="6">
        <f>tbl_Raw_Data[[#This Row],[Net_Amount_Before_Tax]]*tbl_Raw_Data[[#This Row],[Tax_Pct]]/100</f>
        <v>10.14714</v>
      </c>
      <c r="Y2608" s="6">
        <f>tbl_Raw_Data[[#This Row],[Net_Amount_Before_Tax]]+tbl_Raw_Data[[#This Row],[Tax_Amount]]</f>
        <v>66.520139999999998</v>
      </c>
      <c r="Z2608" s="6">
        <f t="shared" si="204"/>
        <v>2</v>
      </c>
    </row>
    <row r="2609" spans="1:26" x14ac:dyDescent="0.3">
      <c r="A2609" s="23" t="s">
        <v>4181</v>
      </c>
      <c r="B2609" s="34">
        <v>45463</v>
      </c>
      <c r="C2609" s="23" t="s">
        <v>4182</v>
      </c>
      <c r="D2609" s="23" t="s">
        <v>46</v>
      </c>
      <c r="E2609" s="23" t="s">
        <v>47</v>
      </c>
      <c r="F2609" s="23">
        <v>411001</v>
      </c>
      <c r="G2609" s="23" t="s">
        <v>74</v>
      </c>
      <c r="H2609" s="23" t="s">
        <v>75</v>
      </c>
      <c r="I2609" s="23" t="s">
        <v>76</v>
      </c>
      <c r="J2609" s="23" t="s">
        <v>77</v>
      </c>
      <c r="K2609" s="23" t="s">
        <v>57</v>
      </c>
      <c r="L2609" s="23">
        <v>1</v>
      </c>
      <c r="M2609" s="23">
        <v>60.98</v>
      </c>
      <c r="N2609" s="23">
        <v>5</v>
      </c>
      <c r="O2609" s="23">
        <v>5</v>
      </c>
      <c r="P2609" s="23" t="s">
        <v>58</v>
      </c>
      <c r="Q2609" s="23" t="s">
        <v>34</v>
      </c>
      <c r="R2609" s="23">
        <f t="shared" si="200"/>
        <v>1</v>
      </c>
      <c r="S2609" s="23" t="str">
        <f t="shared" si="201"/>
        <v>ORD102608_20240620_CUST02335_MED008</v>
      </c>
      <c r="T2609" s="23">
        <f t="shared" si="202"/>
        <v>1</v>
      </c>
      <c r="U2609" s="6">
        <f t="shared" si="203"/>
        <v>60.98</v>
      </c>
      <c r="V2609" s="6">
        <f>tbl_Raw_Data[[#This Row],[Discount_Pct]]*tbl_Raw_Data[[#This Row],[Gross_Amount]]/100</f>
        <v>3.0489999999999999</v>
      </c>
      <c r="W2609" s="6">
        <f>tbl_Raw_Data[[#This Row],[Gross_Amount]]-tbl_Raw_Data[[#This Row],[Discount_Amount]]</f>
        <v>57.930999999999997</v>
      </c>
      <c r="X2609" s="6">
        <f>tbl_Raw_Data[[#This Row],[Net_Amount_Before_Tax]]*tbl_Raw_Data[[#This Row],[Tax_Pct]]/100</f>
        <v>2.8965499999999995</v>
      </c>
      <c r="Y2609" s="6">
        <f>tbl_Raw_Data[[#This Row],[Net_Amount_Before_Tax]]+tbl_Raw_Data[[#This Row],[Tax_Amount]]</f>
        <v>60.827549999999995</v>
      </c>
      <c r="Z2609" s="6">
        <f t="shared" si="204"/>
        <v>3</v>
      </c>
    </row>
    <row r="2610" spans="1:26" x14ac:dyDescent="0.3">
      <c r="A2610" s="23" t="s">
        <v>4183</v>
      </c>
      <c r="B2610" s="34">
        <v>45308</v>
      </c>
      <c r="C2610" s="23" t="s">
        <v>3590</v>
      </c>
      <c r="D2610" s="23" t="s">
        <v>123</v>
      </c>
      <c r="E2610" s="23" t="s">
        <v>101</v>
      </c>
      <c r="F2610" s="23">
        <v>226010</v>
      </c>
      <c r="G2610" s="23" t="s">
        <v>167</v>
      </c>
      <c r="H2610" s="23" t="s">
        <v>168</v>
      </c>
      <c r="I2610" s="23" t="s">
        <v>113</v>
      </c>
      <c r="J2610" s="23" t="s">
        <v>42</v>
      </c>
      <c r="K2610" s="23" t="s">
        <v>24</v>
      </c>
      <c r="L2610" s="23">
        <v>1</v>
      </c>
      <c r="M2610" s="23">
        <v>207.93</v>
      </c>
      <c r="N2610" s="23">
        <v>0</v>
      </c>
      <c r="O2610" s="23">
        <v>18</v>
      </c>
      <c r="P2610" s="23" t="s">
        <v>65</v>
      </c>
      <c r="Q2610" s="23" t="s">
        <v>34</v>
      </c>
      <c r="R2610" s="23">
        <f t="shared" si="200"/>
        <v>1</v>
      </c>
      <c r="S2610" s="23" t="str">
        <f t="shared" si="201"/>
        <v>ORD102609_20240117_CUST03424_MED026</v>
      </c>
      <c r="T2610" s="23">
        <f t="shared" si="202"/>
        <v>1</v>
      </c>
      <c r="U2610" s="6">
        <f t="shared" si="203"/>
        <v>207.93</v>
      </c>
      <c r="V2610" s="6">
        <f>tbl_Raw_Data[[#This Row],[Discount_Pct]]*tbl_Raw_Data[[#This Row],[Gross_Amount]]/100</f>
        <v>0</v>
      </c>
      <c r="W2610" s="6">
        <f>tbl_Raw_Data[[#This Row],[Gross_Amount]]-tbl_Raw_Data[[#This Row],[Discount_Amount]]</f>
        <v>207.93</v>
      </c>
      <c r="X2610" s="6">
        <f>tbl_Raw_Data[[#This Row],[Net_Amount_Before_Tax]]*tbl_Raw_Data[[#This Row],[Tax_Pct]]/100</f>
        <v>37.427400000000006</v>
      </c>
      <c r="Y2610" s="6">
        <f>tbl_Raw_Data[[#This Row],[Net_Amount_Before_Tax]]+tbl_Raw_Data[[#This Row],[Tax_Amount]]</f>
        <v>245.35740000000001</v>
      </c>
      <c r="Z2610" s="6">
        <f t="shared" si="204"/>
        <v>3</v>
      </c>
    </row>
    <row r="2611" spans="1:26" x14ac:dyDescent="0.3">
      <c r="A2611" s="23" t="s">
        <v>4184</v>
      </c>
      <c r="B2611" s="34">
        <v>45981</v>
      </c>
      <c r="C2611" s="23" t="s">
        <v>1890</v>
      </c>
      <c r="D2611" s="23" t="s">
        <v>72</v>
      </c>
      <c r="E2611" s="23" t="s">
        <v>73</v>
      </c>
      <c r="F2611" s="23">
        <v>302033</v>
      </c>
      <c r="G2611" s="23" t="s">
        <v>20</v>
      </c>
      <c r="H2611" s="23" t="s">
        <v>21</v>
      </c>
      <c r="I2611" s="23" t="s">
        <v>22</v>
      </c>
      <c r="J2611" s="23" t="s">
        <v>23</v>
      </c>
      <c r="K2611" s="23" t="s">
        <v>24</v>
      </c>
      <c r="L2611" s="23">
        <v>1</v>
      </c>
      <c r="M2611" s="23">
        <v>133.75</v>
      </c>
      <c r="N2611" s="23">
        <v>0</v>
      </c>
      <c r="O2611" s="23">
        <v>5</v>
      </c>
      <c r="P2611" s="23" t="s">
        <v>89</v>
      </c>
      <c r="Q2611" s="23" t="s">
        <v>34</v>
      </c>
      <c r="R2611" s="23">
        <f t="shared" si="200"/>
        <v>1</v>
      </c>
      <c r="S2611" s="23" t="str">
        <f t="shared" si="201"/>
        <v>ORD102610_20251120_CUST00728_MED024</v>
      </c>
      <c r="T2611" s="23">
        <f t="shared" si="202"/>
        <v>1</v>
      </c>
      <c r="U2611" s="6">
        <f t="shared" si="203"/>
        <v>133.75</v>
      </c>
      <c r="V2611" s="6">
        <f>tbl_Raw_Data[[#This Row],[Discount_Pct]]*tbl_Raw_Data[[#This Row],[Gross_Amount]]/100</f>
        <v>0</v>
      </c>
      <c r="W2611" s="6">
        <f>tbl_Raw_Data[[#This Row],[Gross_Amount]]-tbl_Raw_Data[[#This Row],[Discount_Amount]]</f>
        <v>133.75</v>
      </c>
      <c r="X2611" s="6">
        <f>tbl_Raw_Data[[#This Row],[Net_Amount_Before_Tax]]*tbl_Raw_Data[[#This Row],[Tax_Pct]]/100</f>
        <v>6.6875</v>
      </c>
      <c r="Y2611" s="6">
        <f>tbl_Raw_Data[[#This Row],[Net_Amount_Before_Tax]]+tbl_Raw_Data[[#This Row],[Tax_Amount]]</f>
        <v>140.4375</v>
      </c>
      <c r="Z2611" s="6">
        <f t="shared" si="204"/>
        <v>4</v>
      </c>
    </row>
    <row r="2612" spans="1:26" x14ac:dyDescent="0.3">
      <c r="A2612" s="23" t="s">
        <v>4185</v>
      </c>
      <c r="B2612" s="34">
        <v>45555</v>
      </c>
      <c r="C2612" s="23" t="s">
        <v>1874</v>
      </c>
      <c r="D2612" s="23" t="s">
        <v>142</v>
      </c>
      <c r="E2612" s="23" t="s">
        <v>81</v>
      </c>
      <c r="F2612" s="23">
        <v>380061</v>
      </c>
      <c r="G2612" s="23" t="s">
        <v>315</v>
      </c>
      <c r="H2612" s="23" t="s">
        <v>316</v>
      </c>
      <c r="I2612" s="23" t="s">
        <v>50</v>
      </c>
      <c r="J2612" s="23" t="s">
        <v>114</v>
      </c>
      <c r="K2612" s="23" t="s">
        <v>24</v>
      </c>
      <c r="L2612" s="23">
        <v>1</v>
      </c>
      <c r="M2612" s="23">
        <v>136.61000000000001</v>
      </c>
      <c r="N2612" s="23">
        <v>5</v>
      </c>
      <c r="O2612" s="23">
        <v>12</v>
      </c>
      <c r="P2612" s="23" t="s">
        <v>65</v>
      </c>
      <c r="Q2612" s="23" t="s">
        <v>34</v>
      </c>
      <c r="R2612" s="23">
        <f t="shared" si="200"/>
        <v>1</v>
      </c>
      <c r="S2612" s="23" t="str">
        <f t="shared" si="201"/>
        <v>ORD102611_20240920_CUST00855_MED012</v>
      </c>
      <c r="T2612" s="23">
        <f t="shared" si="202"/>
        <v>1</v>
      </c>
      <c r="U2612" s="6">
        <f t="shared" si="203"/>
        <v>136.61000000000001</v>
      </c>
      <c r="V2612" s="6">
        <f>tbl_Raw_Data[[#This Row],[Discount_Pct]]*tbl_Raw_Data[[#This Row],[Gross_Amount]]/100</f>
        <v>6.8305000000000007</v>
      </c>
      <c r="W2612" s="6">
        <f>tbl_Raw_Data[[#This Row],[Gross_Amount]]-tbl_Raw_Data[[#This Row],[Discount_Amount]]</f>
        <v>129.77950000000001</v>
      </c>
      <c r="X2612" s="6">
        <f>tbl_Raw_Data[[#This Row],[Net_Amount_Before_Tax]]*tbl_Raw_Data[[#This Row],[Tax_Pct]]/100</f>
        <v>15.573540000000003</v>
      </c>
      <c r="Y2612" s="6">
        <f>tbl_Raw_Data[[#This Row],[Net_Amount_Before_Tax]]+tbl_Raw_Data[[#This Row],[Tax_Amount]]</f>
        <v>145.35304000000002</v>
      </c>
      <c r="Z2612" s="6">
        <f t="shared" si="204"/>
        <v>2</v>
      </c>
    </row>
    <row r="2613" spans="1:26" x14ac:dyDescent="0.3">
      <c r="A2613" s="23" t="s">
        <v>4186</v>
      </c>
      <c r="B2613" s="34">
        <v>45662</v>
      </c>
      <c r="C2613" s="23" t="s">
        <v>4187</v>
      </c>
      <c r="D2613" s="23" t="s">
        <v>87</v>
      </c>
      <c r="E2613" s="23" t="s">
        <v>88</v>
      </c>
      <c r="F2613" s="23">
        <v>600018</v>
      </c>
      <c r="G2613" s="23" t="s">
        <v>154</v>
      </c>
      <c r="H2613" s="23" t="s">
        <v>155</v>
      </c>
      <c r="I2613" s="23" t="s">
        <v>134</v>
      </c>
      <c r="J2613" s="23" t="s">
        <v>156</v>
      </c>
      <c r="K2613" s="23" t="s">
        <v>57</v>
      </c>
      <c r="L2613" s="23">
        <v>1</v>
      </c>
      <c r="M2613" s="23">
        <v>48.44</v>
      </c>
      <c r="N2613" s="23">
        <v>0</v>
      </c>
      <c r="O2613" s="23">
        <v>12</v>
      </c>
      <c r="P2613" s="23" t="s">
        <v>89</v>
      </c>
      <c r="Q2613" s="23" t="s">
        <v>44</v>
      </c>
      <c r="R2613" s="23">
        <f t="shared" si="200"/>
        <v>1</v>
      </c>
      <c r="S2613" s="23" t="str">
        <f t="shared" si="201"/>
        <v>ORD102612_20250105_CUST03326_MED006</v>
      </c>
      <c r="T2613" s="23">
        <f t="shared" si="202"/>
        <v>1</v>
      </c>
      <c r="U2613" s="6">
        <f t="shared" si="203"/>
        <v>48.44</v>
      </c>
      <c r="V2613" s="6">
        <f>tbl_Raw_Data[[#This Row],[Discount_Pct]]*tbl_Raw_Data[[#This Row],[Gross_Amount]]/100</f>
        <v>0</v>
      </c>
      <c r="W2613" s="6">
        <f>tbl_Raw_Data[[#This Row],[Gross_Amount]]-tbl_Raw_Data[[#This Row],[Discount_Amount]]</f>
        <v>48.44</v>
      </c>
      <c r="X2613" s="6">
        <f>tbl_Raw_Data[[#This Row],[Net_Amount_Before_Tax]]*tbl_Raw_Data[[#This Row],[Tax_Pct]]/100</f>
        <v>5.8127999999999993</v>
      </c>
      <c r="Y2613" s="6">
        <f>tbl_Raw_Data[[#This Row],[Net_Amount_Before_Tax]]+tbl_Raw_Data[[#This Row],[Tax_Amount]]</f>
        <v>54.252799999999993</v>
      </c>
      <c r="Z2613" s="6">
        <f t="shared" si="204"/>
        <v>1</v>
      </c>
    </row>
    <row r="2614" spans="1:26" x14ac:dyDescent="0.3">
      <c r="A2614" s="23" t="s">
        <v>4188</v>
      </c>
      <c r="B2614" s="34">
        <v>45752</v>
      </c>
      <c r="C2614" s="23" t="s">
        <v>4189</v>
      </c>
      <c r="D2614" s="23" t="s">
        <v>28</v>
      </c>
      <c r="E2614" s="23" t="s">
        <v>29</v>
      </c>
      <c r="F2614" s="23">
        <v>500090</v>
      </c>
      <c r="G2614" s="23" t="s">
        <v>196</v>
      </c>
      <c r="H2614" s="23" t="s">
        <v>197</v>
      </c>
      <c r="I2614" s="23" t="s">
        <v>32</v>
      </c>
      <c r="J2614" s="23" t="s">
        <v>42</v>
      </c>
      <c r="K2614" s="23" t="s">
        <v>24</v>
      </c>
      <c r="L2614" s="23">
        <v>3</v>
      </c>
      <c r="M2614" s="23">
        <v>22.15</v>
      </c>
      <c r="N2614" s="23">
        <v>15</v>
      </c>
      <c r="O2614" s="23">
        <v>5</v>
      </c>
      <c r="P2614" s="23" t="s">
        <v>58</v>
      </c>
      <c r="Q2614" s="23" t="s">
        <v>44</v>
      </c>
      <c r="R2614" s="23">
        <f t="shared" si="200"/>
        <v>1</v>
      </c>
      <c r="S2614" s="23" t="str">
        <f t="shared" si="201"/>
        <v>ORD102613_20250405_CUST01102_MED011</v>
      </c>
      <c r="T2614" s="23">
        <f t="shared" si="202"/>
        <v>1</v>
      </c>
      <c r="U2614" s="6">
        <f t="shared" si="203"/>
        <v>66.449999999999989</v>
      </c>
      <c r="V2614" s="6">
        <f>tbl_Raw_Data[[#This Row],[Discount_Pct]]*tbl_Raw_Data[[#This Row],[Gross_Amount]]/100</f>
        <v>9.9674999999999976</v>
      </c>
      <c r="W2614" s="6">
        <f>tbl_Raw_Data[[#This Row],[Gross_Amount]]-tbl_Raw_Data[[#This Row],[Discount_Amount]]</f>
        <v>56.482499999999987</v>
      </c>
      <c r="X2614" s="6">
        <f>tbl_Raw_Data[[#This Row],[Net_Amount_Before_Tax]]*tbl_Raw_Data[[#This Row],[Tax_Pct]]/100</f>
        <v>2.8241249999999991</v>
      </c>
      <c r="Y2614" s="6">
        <f>tbl_Raw_Data[[#This Row],[Net_Amount_Before_Tax]]+tbl_Raw_Data[[#This Row],[Tax_Amount]]</f>
        <v>59.30662499999999</v>
      </c>
      <c r="Z2614" s="6">
        <f t="shared" si="204"/>
        <v>1</v>
      </c>
    </row>
    <row r="2615" spans="1:26" x14ac:dyDescent="0.3">
      <c r="A2615" s="23" t="s">
        <v>4190</v>
      </c>
      <c r="B2615" s="34">
        <v>45783</v>
      </c>
      <c r="C2615" s="23" t="s">
        <v>4191</v>
      </c>
      <c r="D2615" s="23" t="s">
        <v>52</v>
      </c>
      <c r="E2615" s="23" t="s">
        <v>52</v>
      </c>
      <c r="F2615" s="23">
        <v>160022</v>
      </c>
      <c r="G2615" s="23" t="s">
        <v>48</v>
      </c>
      <c r="H2615" s="23" t="s">
        <v>49</v>
      </c>
      <c r="I2615" s="23" t="s">
        <v>50</v>
      </c>
      <c r="J2615" s="23" t="s">
        <v>23</v>
      </c>
      <c r="K2615" s="23" t="s">
        <v>24</v>
      </c>
      <c r="L2615" s="23">
        <v>1</v>
      </c>
      <c r="M2615" s="23">
        <v>113.71</v>
      </c>
      <c r="N2615" s="23">
        <v>10</v>
      </c>
      <c r="O2615" s="23">
        <v>12</v>
      </c>
      <c r="P2615" s="23" t="s">
        <v>65</v>
      </c>
      <c r="Q2615" s="23" t="s">
        <v>44</v>
      </c>
      <c r="R2615" s="23">
        <f t="shared" si="200"/>
        <v>1</v>
      </c>
      <c r="S2615" s="23" t="str">
        <f t="shared" si="201"/>
        <v>ORD102614_20250506_CUST03456_MED028</v>
      </c>
      <c r="T2615" s="23">
        <f t="shared" si="202"/>
        <v>1</v>
      </c>
      <c r="U2615" s="6">
        <f t="shared" si="203"/>
        <v>113.71</v>
      </c>
      <c r="V2615" s="6">
        <f>tbl_Raw_Data[[#This Row],[Discount_Pct]]*tbl_Raw_Data[[#This Row],[Gross_Amount]]/100</f>
        <v>11.370999999999999</v>
      </c>
      <c r="W2615" s="6">
        <f>tbl_Raw_Data[[#This Row],[Gross_Amount]]-tbl_Raw_Data[[#This Row],[Discount_Amount]]</f>
        <v>102.339</v>
      </c>
      <c r="X2615" s="6">
        <f>tbl_Raw_Data[[#This Row],[Net_Amount_Before_Tax]]*tbl_Raw_Data[[#This Row],[Tax_Pct]]/100</f>
        <v>12.28068</v>
      </c>
      <c r="Y2615" s="6">
        <f>tbl_Raw_Data[[#This Row],[Net_Amount_Before_Tax]]+tbl_Raw_Data[[#This Row],[Tax_Amount]]</f>
        <v>114.61968</v>
      </c>
      <c r="Z2615" s="6">
        <f t="shared" si="204"/>
        <v>2</v>
      </c>
    </row>
    <row r="2616" spans="1:26" x14ac:dyDescent="0.3">
      <c r="A2616" s="23" t="s">
        <v>4192</v>
      </c>
      <c r="B2616" s="34">
        <v>45907</v>
      </c>
      <c r="C2616" s="23" t="s">
        <v>1913</v>
      </c>
      <c r="D2616" s="23" t="s">
        <v>37</v>
      </c>
      <c r="E2616" s="23" t="s">
        <v>38</v>
      </c>
      <c r="F2616" s="23">
        <v>452020</v>
      </c>
      <c r="G2616" s="23" t="s">
        <v>48</v>
      </c>
      <c r="H2616" s="23" t="s">
        <v>49</v>
      </c>
      <c r="I2616" s="23" t="s">
        <v>50</v>
      </c>
      <c r="J2616" s="23" t="s">
        <v>23</v>
      </c>
      <c r="K2616" s="23" t="s">
        <v>24</v>
      </c>
      <c r="L2616" s="23">
        <v>2</v>
      </c>
      <c r="M2616" s="23">
        <v>106.55</v>
      </c>
      <c r="N2616" s="23">
        <v>5</v>
      </c>
      <c r="O2616" s="23">
        <v>5</v>
      </c>
      <c r="P2616" s="23" t="s">
        <v>89</v>
      </c>
      <c r="Q2616" s="23" t="s">
        <v>34</v>
      </c>
      <c r="R2616" s="23">
        <f t="shared" si="200"/>
        <v>1</v>
      </c>
      <c r="S2616" s="23" t="str">
        <f t="shared" si="201"/>
        <v>ORD102615_20250907_CUST00394_MED028</v>
      </c>
      <c r="T2616" s="23">
        <f t="shared" si="202"/>
        <v>1</v>
      </c>
      <c r="U2616" s="6">
        <f t="shared" si="203"/>
        <v>213.1</v>
      </c>
      <c r="V2616" s="6">
        <f>tbl_Raw_Data[[#This Row],[Discount_Pct]]*tbl_Raw_Data[[#This Row],[Gross_Amount]]/100</f>
        <v>10.654999999999999</v>
      </c>
      <c r="W2616" s="6">
        <f>tbl_Raw_Data[[#This Row],[Gross_Amount]]-tbl_Raw_Data[[#This Row],[Discount_Amount]]</f>
        <v>202.44499999999999</v>
      </c>
      <c r="X2616" s="6">
        <f>tbl_Raw_Data[[#This Row],[Net_Amount_Before_Tax]]*tbl_Raw_Data[[#This Row],[Tax_Pct]]/100</f>
        <v>10.122249999999999</v>
      </c>
      <c r="Y2616" s="6">
        <f>tbl_Raw_Data[[#This Row],[Net_Amount_Before_Tax]]+tbl_Raw_Data[[#This Row],[Tax_Amount]]</f>
        <v>212.56725</v>
      </c>
      <c r="Z2616" s="6">
        <f t="shared" si="204"/>
        <v>2</v>
      </c>
    </row>
    <row r="2617" spans="1:26" x14ac:dyDescent="0.3">
      <c r="A2617" s="23" t="s">
        <v>4192</v>
      </c>
      <c r="B2617" s="34">
        <v>45898</v>
      </c>
      <c r="C2617" s="23" t="s">
        <v>4193</v>
      </c>
      <c r="D2617" s="23" t="s">
        <v>123</v>
      </c>
      <c r="E2617" s="23" t="s">
        <v>101</v>
      </c>
      <c r="F2617" s="23">
        <v>226016</v>
      </c>
      <c r="G2617" s="23" t="s">
        <v>196</v>
      </c>
      <c r="H2617" s="23" t="s">
        <v>197</v>
      </c>
      <c r="I2617" s="23" t="s">
        <v>32</v>
      </c>
      <c r="J2617" s="23" t="s">
        <v>42</v>
      </c>
      <c r="K2617" s="23" t="s">
        <v>24</v>
      </c>
      <c r="L2617" s="23">
        <v>1</v>
      </c>
      <c r="M2617" s="23">
        <v>25.72</v>
      </c>
      <c r="N2617" s="23">
        <v>15</v>
      </c>
      <c r="O2617" s="23">
        <v>5</v>
      </c>
      <c r="P2617" s="23" t="s">
        <v>65</v>
      </c>
      <c r="Q2617" s="23" t="s">
        <v>26</v>
      </c>
      <c r="R2617" s="23">
        <f t="shared" si="200"/>
        <v>1</v>
      </c>
      <c r="S2617" s="23" t="str">
        <f t="shared" si="201"/>
        <v>ORD102615_20250829_CUST03270_MED011</v>
      </c>
      <c r="T2617" s="23">
        <f t="shared" si="202"/>
        <v>1</v>
      </c>
      <c r="U2617" s="6">
        <f t="shared" si="203"/>
        <v>25.72</v>
      </c>
      <c r="V2617" s="6">
        <f>tbl_Raw_Data[[#This Row],[Discount_Pct]]*tbl_Raw_Data[[#This Row],[Gross_Amount]]/100</f>
        <v>3.8579999999999997</v>
      </c>
      <c r="W2617" s="6">
        <f>tbl_Raw_Data[[#This Row],[Gross_Amount]]-tbl_Raw_Data[[#This Row],[Discount_Amount]]</f>
        <v>21.861999999999998</v>
      </c>
      <c r="X2617" s="6">
        <f>tbl_Raw_Data[[#This Row],[Net_Amount_Before_Tax]]*tbl_Raw_Data[[#This Row],[Tax_Pct]]/100</f>
        <v>1.0931</v>
      </c>
      <c r="Y2617" s="6">
        <f>tbl_Raw_Data[[#This Row],[Net_Amount_Before_Tax]]+tbl_Raw_Data[[#This Row],[Tax_Amount]]</f>
        <v>22.955099999999998</v>
      </c>
      <c r="Z2617" s="6">
        <f t="shared" si="204"/>
        <v>1</v>
      </c>
    </row>
    <row r="2618" spans="1:26" x14ac:dyDescent="0.3">
      <c r="A2618" s="23" t="s">
        <v>4194</v>
      </c>
      <c r="B2618" s="34">
        <v>45820</v>
      </c>
      <c r="C2618" s="23" t="s">
        <v>4195</v>
      </c>
      <c r="D2618" s="23" t="s">
        <v>130</v>
      </c>
      <c r="E2618" s="23" t="s">
        <v>131</v>
      </c>
      <c r="F2618" s="23">
        <v>700091</v>
      </c>
      <c r="G2618" s="23" t="s">
        <v>224</v>
      </c>
      <c r="H2618" s="23" t="s">
        <v>225</v>
      </c>
      <c r="I2618" s="23" t="s">
        <v>147</v>
      </c>
      <c r="J2618" s="23" t="s">
        <v>23</v>
      </c>
      <c r="K2618" s="23" t="s">
        <v>24</v>
      </c>
      <c r="L2618" s="23">
        <v>2</v>
      </c>
      <c r="M2618" s="23">
        <v>50.16</v>
      </c>
      <c r="N2618" s="23">
        <v>5</v>
      </c>
      <c r="O2618" s="23">
        <v>5</v>
      </c>
      <c r="P2618" s="23" t="s">
        <v>58</v>
      </c>
      <c r="Q2618" s="23" t="s">
        <v>34</v>
      </c>
      <c r="R2618" s="23">
        <f t="shared" si="200"/>
        <v>1</v>
      </c>
      <c r="S2618" s="23" t="str">
        <f t="shared" si="201"/>
        <v>ORD102617_20250612_CUST01777_MED015</v>
      </c>
      <c r="T2618" s="23">
        <f t="shared" si="202"/>
        <v>1</v>
      </c>
      <c r="U2618" s="6">
        <f t="shared" si="203"/>
        <v>100.32</v>
      </c>
      <c r="V2618" s="6">
        <f>tbl_Raw_Data[[#This Row],[Discount_Pct]]*tbl_Raw_Data[[#This Row],[Gross_Amount]]/100</f>
        <v>5.016</v>
      </c>
      <c r="W2618" s="6">
        <f>tbl_Raw_Data[[#This Row],[Gross_Amount]]-tbl_Raw_Data[[#This Row],[Discount_Amount]]</f>
        <v>95.303999999999988</v>
      </c>
      <c r="X2618" s="6">
        <f>tbl_Raw_Data[[#This Row],[Net_Amount_Before_Tax]]*tbl_Raw_Data[[#This Row],[Tax_Pct]]/100</f>
        <v>4.7651999999999992</v>
      </c>
      <c r="Y2618" s="6">
        <f>tbl_Raw_Data[[#This Row],[Net_Amount_Before_Tax]]+tbl_Raw_Data[[#This Row],[Tax_Amount]]</f>
        <v>100.06919999999998</v>
      </c>
      <c r="Z2618" s="6">
        <f t="shared" si="204"/>
        <v>2</v>
      </c>
    </row>
    <row r="2619" spans="1:26" x14ac:dyDescent="0.3">
      <c r="A2619" s="23" t="s">
        <v>4196</v>
      </c>
      <c r="B2619" s="34">
        <v>45949</v>
      </c>
      <c r="C2619" s="23" t="s">
        <v>4197</v>
      </c>
      <c r="D2619" s="23" t="s">
        <v>37</v>
      </c>
      <c r="E2619" s="23" t="s">
        <v>38</v>
      </c>
      <c r="F2619" s="23">
        <v>452020</v>
      </c>
      <c r="G2619" s="23" t="s">
        <v>48</v>
      </c>
      <c r="H2619" s="23" t="s">
        <v>49</v>
      </c>
      <c r="I2619" s="23" t="s">
        <v>50</v>
      </c>
      <c r="J2619" s="23" t="s">
        <v>23</v>
      </c>
      <c r="K2619" s="23" t="s">
        <v>24</v>
      </c>
      <c r="L2619" s="23">
        <v>3</v>
      </c>
      <c r="M2619" s="23">
        <v>109.67</v>
      </c>
      <c r="N2619" s="23">
        <v>0</v>
      </c>
      <c r="O2619" s="23">
        <v>5</v>
      </c>
      <c r="P2619" s="23" t="s">
        <v>33</v>
      </c>
      <c r="Q2619" s="23" t="s">
        <v>34</v>
      </c>
      <c r="R2619" s="23">
        <f t="shared" si="200"/>
        <v>1</v>
      </c>
      <c r="S2619" s="23" t="str">
        <f t="shared" si="201"/>
        <v>ORD102618_20251019_CUST00092_MED028</v>
      </c>
      <c r="T2619" s="23">
        <f t="shared" si="202"/>
        <v>1</v>
      </c>
      <c r="U2619" s="6">
        <f t="shared" si="203"/>
        <v>329.01</v>
      </c>
      <c r="V2619" s="6">
        <f>tbl_Raw_Data[[#This Row],[Discount_Pct]]*tbl_Raw_Data[[#This Row],[Gross_Amount]]/100</f>
        <v>0</v>
      </c>
      <c r="W2619" s="6">
        <f>tbl_Raw_Data[[#This Row],[Gross_Amount]]-tbl_Raw_Data[[#This Row],[Discount_Amount]]</f>
        <v>329.01</v>
      </c>
      <c r="X2619" s="6">
        <f>tbl_Raw_Data[[#This Row],[Net_Amount_Before_Tax]]*tbl_Raw_Data[[#This Row],[Tax_Pct]]/100</f>
        <v>16.450499999999998</v>
      </c>
      <c r="Y2619" s="6">
        <f>tbl_Raw_Data[[#This Row],[Net_Amount_Before_Tax]]+tbl_Raw_Data[[#This Row],[Tax_Amount]]</f>
        <v>345.46049999999997</v>
      </c>
      <c r="Z2619" s="6">
        <f t="shared" si="204"/>
        <v>1</v>
      </c>
    </row>
    <row r="2620" spans="1:26" x14ac:dyDescent="0.3">
      <c r="A2620" s="23" t="s">
        <v>4196</v>
      </c>
      <c r="B2620" s="34">
        <v>45512</v>
      </c>
      <c r="C2620" s="23" t="s">
        <v>3389</v>
      </c>
      <c r="D2620" s="23" t="s">
        <v>72</v>
      </c>
      <c r="E2620" s="23" t="s">
        <v>73</v>
      </c>
      <c r="F2620" s="23">
        <v>302001</v>
      </c>
      <c r="G2620" s="23" t="s">
        <v>185</v>
      </c>
      <c r="H2620" s="23" t="s">
        <v>186</v>
      </c>
      <c r="I2620" s="23" t="s">
        <v>76</v>
      </c>
      <c r="J2620" s="23" t="s">
        <v>187</v>
      </c>
      <c r="K2620" s="23" t="s">
        <v>57</v>
      </c>
      <c r="L2620" s="23">
        <v>3</v>
      </c>
      <c r="M2620" s="23">
        <v>100.04</v>
      </c>
      <c r="N2620" s="23">
        <v>15</v>
      </c>
      <c r="O2620" s="23">
        <v>12</v>
      </c>
      <c r="P2620" s="23" t="s">
        <v>65</v>
      </c>
      <c r="Q2620" s="23" t="s">
        <v>26</v>
      </c>
      <c r="R2620" s="23">
        <f t="shared" si="200"/>
        <v>1</v>
      </c>
      <c r="S2620" s="23" t="str">
        <f t="shared" si="201"/>
        <v>ORD102618_20240808_CUST03271_MED009</v>
      </c>
      <c r="T2620" s="23">
        <f t="shared" si="202"/>
        <v>1</v>
      </c>
      <c r="U2620" s="6">
        <f t="shared" si="203"/>
        <v>300.12</v>
      </c>
      <c r="V2620" s="6">
        <f>tbl_Raw_Data[[#This Row],[Discount_Pct]]*tbl_Raw_Data[[#This Row],[Gross_Amount]]/100</f>
        <v>45.018000000000001</v>
      </c>
      <c r="W2620" s="6">
        <f>tbl_Raw_Data[[#This Row],[Gross_Amount]]-tbl_Raw_Data[[#This Row],[Discount_Amount]]</f>
        <v>255.102</v>
      </c>
      <c r="X2620" s="6">
        <f>tbl_Raw_Data[[#This Row],[Net_Amount_Before_Tax]]*tbl_Raw_Data[[#This Row],[Tax_Pct]]/100</f>
        <v>30.61224</v>
      </c>
      <c r="Y2620" s="6">
        <f>tbl_Raw_Data[[#This Row],[Net_Amount_Before_Tax]]+tbl_Raw_Data[[#This Row],[Tax_Amount]]</f>
        <v>285.71424000000002</v>
      </c>
      <c r="Z2620" s="6">
        <f t="shared" si="204"/>
        <v>3</v>
      </c>
    </row>
    <row r="2621" spans="1:26" x14ac:dyDescent="0.3">
      <c r="A2621" s="23" t="s">
        <v>4198</v>
      </c>
      <c r="B2621" s="34">
        <v>45659</v>
      </c>
      <c r="C2621" s="23" t="s">
        <v>4199</v>
      </c>
      <c r="D2621" s="23" t="s">
        <v>130</v>
      </c>
      <c r="E2621" s="23" t="s">
        <v>131</v>
      </c>
      <c r="F2621" s="23">
        <v>700102</v>
      </c>
      <c r="G2621" s="23" t="s">
        <v>20</v>
      </c>
      <c r="H2621" s="23" t="s">
        <v>21</v>
      </c>
      <c r="I2621" s="23" t="s">
        <v>22</v>
      </c>
      <c r="J2621" s="23" t="s">
        <v>23</v>
      </c>
      <c r="K2621" s="23" t="s">
        <v>24</v>
      </c>
      <c r="L2621" s="23">
        <v>1</v>
      </c>
      <c r="M2621" s="23">
        <v>142.59</v>
      </c>
      <c r="N2621" s="23">
        <v>0</v>
      </c>
      <c r="O2621" s="23">
        <v>18</v>
      </c>
      <c r="P2621" s="23" t="s">
        <v>33</v>
      </c>
      <c r="Q2621" s="23" t="s">
        <v>34</v>
      </c>
      <c r="R2621" s="23">
        <f t="shared" si="200"/>
        <v>1</v>
      </c>
      <c r="S2621" s="23" t="str">
        <f t="shared" si="201"/>
        <v>ORD102620_20250102_CUST01716_MED024</v>
      </c>
      <c r="T2621" s="23">
        <f t="shared" si="202"/>
        <v>1</v>
      </c>
      <c r="U2621" s="6">
        <f t="shared" si="203"/>
        <v>142.59</v>
      </c>
      <c r="V2621" s="6">
        <f>tbl_Raw_Data[[#This Row],[Discount_Pct]]*tbl_Raw_Data[[#This Row],[Gross_Amount]]/100</f>
        <v>0</v>
      </c>
      <c r="W2621" s="6">
        <f>tbl_Raw_Data[[#This Row],[Gross_Amount]]-tbl_Raw_Data[[#This Row],[Discount_Amount]]</f>
        <v>142.59</v>
      </c>
      <c r="X2621" s="6">
        <f>tbl_Raw_Data[[#This Row],[Net_Amount_Before_Tax]]*tbl_Raw_Data[[#This Row],[Tax_Pct]]/100</f>
        <v>25.6662</v>
      </c>
      <c r="Y2621" s="6">
        <f>tbl_Raw_Data[[#This Row],[Net_Amount_Before_Tax]]+tbl_Raw_Data[[#This Row],[Tax_Amount]]</f>
        <v>168.25620000000001</v>
      </c>
      <c r="Z2621" s="6">
        <f t="shared" si="204"/>
        <v>2</v>
      </c>
    </row>
    <row r="2622" spans="1:26" x14ac:dyDescent="0.3">
      <c r="A2622" s="23" t="s">
        <v>4200</v>
      </c>
      <c r="B2622" s="34">
        <v>45685</v>
      </c>
      <c r="C2622" s="23" t="s">
        <v>1044</v>
      </c>
      <c r="D2622" s="23" t="s">
        <v>52</v>
      </c>
      <c r="E2622" s="23" t="s">
        <v>52</v>
      </c>
      <c r="F2622" s="23">
        <v>160019</v>
      </c>
      <c r="G2622" s="23" t="s">
        <v>119</v>
      </c>
      <c r="H2622" s="23" t="s">
        <v>120</v>
      </c>
      <c r="I2622" s="23" t="s">
        <v>32</v>
      </c>
      <c r="J2622" s="23" t="s">
        <v>64</v>
      </c>
      <c r="K2622" s="23" t="s">
        <v>57</v>
      </c>
      <c r="L2622" s="23">
        <v>1</v>
      </c>
      <c r="M2622" s="23">
        <v>78.36</v>
      </c>
      <c r="N2622" s="23">
        <v>10</v>
      </c>
      <c r="O2622" s="23">
        <v>5</v>
      </c>
      <c r="P2622" s="23" t="s">
        <v>58</v>
      </c>
      <c r="Q2622" s="23" t="s">
        <v>34</v>
      </c>
      <c r="R2622" s="23">
        <f t="shared" si="200"/>
        <v>1</v>
      </c>
      <c r="S2622" s="23" t="str">
        <f t="shared" si="201"/>
        <v>ORD102621_20250128_CUST02013_MED010</v>
      </c>
      <c r="T2622" s="23">
        <f t="shared" si="202"/>
        <v>1</v>
      </c>
      <c r="U2622" s="6">
        <f t="shared" si="203"/>
        <v>78.36</v>
      </c>
      <c r="V2622" s="6">
        <f>tbl_Raw_Data[[#This Row],[Discount_Pct]]*tbl_Raw_Data[[#This Row],[Gross_Amount]]/100</f>
        <v>7.8360000000000003</v>
      </c>
      <c r="W2622" s="6">
        <f>tbl_Raw_Data[[#This Row],[Gross_Amount]]-tbl_Raw_Data[[#This Row],[Discount_Amount]]</f>
        <v>70.524000000000001</v>
      </c>
      <c r="X2622" s="6">
        <f>tbl_Raw_Data[[#This Row],[Net_Amount_Before_Tax]]*tbl_Raw_Data[[#This Row],[Tax_Pct]]/100</f>
        <v>3.5262000000000002</v>
      </c>
      <c r="Y2622" s="6">
        <f>tbl_Raw_Data[[#This Row],[Net_Amount_Before_Tax]]+tbl_Raw_Data[[#This Row],[Tax_Amount]]</f>
        <v>74.050200000000004</v>
      </c>
      <c r="Z2622" s="6">
        <f t="shared" si="204"/>
        <v>3</v>
      </c>
    </row>
    <row r="2623" spans="1:26" x14ac:dyDescent="0.3">
      <c r="A2623" s="23" t="s">
        <v>4201</v>
      </c>
      <c r="B2623" s="34">
        <v>45668</v>
      </c>
      <c r="C2623" s="23" t="s">
        <v>4202</v>
      </c>
      <c r="D2623" s="23" t="s">
        <v>80</v>
      </c>
      <c r="E2623" s="23" t="s">
        <v>81</v>
      </c>
      <c r="F2623" s="23">
        <v>395007</v>
      </c>
      <c r="G2623" s="23" t="s">
        <v>94</v>
      </c>
      <c r="H2623" s="23" t="s">
        <v>95</v>
      </c>
      <c r="I2623" s="23" t="s">
        <v>84</v>
      </c>
      <c r="J2623" s="23" t="s">
        <v>42</v>
      </c>
      <c r="K2623" s="23" t="s">
        <v>24</v>
      </c>
      <c r="L2623" s="23">
        <v>6</v>
      </c>
      <c r="M2623" s="23">
        <v>84.9</v>
      </c>
      <c r="N2623" s="23">
        <v>5</v>
      </c>
      <c r="O2623" s="23">
        <v>5</v>
      </c>
      <c r="P2623" s="23" t="s">
        <v>25</v>
      </c>
      <c r="Q2623" s="23" t="s">
        <v>44</v>
      </c>
      <c r="R2623" s="23">
        <f t="shared" si="200"/>
        <v>1</v>
      </c>
      <c r="S2623" s="23" t="str">
        <f t="shared" si="201"/>
        <v>ORD102622_20250111_CUST02502_MED021</v>
      </c>
      <c r="T2623" s="23">
        <f t="shared" si="202"/>
        <v>1</v>
      </c>
      <c r="U2623" s="6">
        <f t="shared" si="203"/>
        <v>509.40000000000003</v>
      </c>
      <c r="V2623" s="6">
        <f>tbl_Raw_Data[[#This Row],[Discount_Pct]]*tbl_Raw_Data[[#This Row],[Gross_Amount]]/100</f>
        <v>25.47</v>
      </c>
      <c r="W2623" s="6">
        <f>tbl_Raw_Data[[#This Row],[Gross_Amount]]-tbl_Raw_Data[[#This Row],[Discount_Amount]]</f>
        <v>483.93000000000006</v>
      </c>
      <c r="X2623" s="6">
        <f>tbl_Raw_Data[[#This Row],[Net_Amount_Before_Tax]]*tbl_Raw_Data[[#This Row],[Tax_Pct]]/100</f>
        <v>24.196500000000004</v>
      </c>
      <c r="Y2623" s="6">
        <f>tbl_Raw_Data[[#This Row],[Net_Amount_Before_Tax]]+tbl_Raw_Data[[#This Row],[Tax_Amount]]</f>
        <v>508.12650000000008</v>
      </c>
      <c r="Z2623" s="6">
        <f t="shared" si="204"/>
        <v>3</v>
      </c>
    </row>
    <row r="2624" spans="1:26" x14ac:dyDescent="0.3">
      <c r="A2624" s="23" t="s">
        <v>4203</v>
      </c>
      <c r="B2624" s="34">
        <v>45710</v>
      </c>
      <c r="C2624" s="23" t="s">
        <v>239</v>
      </c>
      <c r="D2624" s="23" t="s">
        <v>123</v>
      </c>
      <c r="E2624" s="23" t="s">
        <v>101</v>
      </c>
      <c r="F2624" s="23">
        <v>226016</v>
      </c>
      <c r="G2624" s="23" t="s">
        <v>167</v>
      </c>
      <c r="H2624" s="23" t="s">
        <v>168</v>
      </c>
      <c r="I2624" s="23" t="s">
        <v>113</v>
      </c>
      <c r="J2624" s="23" t="s">
        <v>42</v>
      </c>
      <c r="K2624" s="23" t="s">
        <v>24</v>
      </c>
      <c r="L2624" s="23">
        <v>5</v>
      </c>
      <c r="M2624" s="23">
        <v>192.05</v>
      </c>
      <c r="N2624" s="23">
        <v>5</v>
      </c>
      <c r="O2624" s="23">
        <v>5</v>
      </c>
      <c r="P2624" s="23" t="s">
        <v>43</v>
      </c>
      <c r="Q2624" s="23" t="s">
        <v>26</v>
      </c>
      <c r="R2624" s="23">
        <f t="shared" si="200"/>
        <v>1</v>
      </c>
      <c r="S2624" s="23" t="str">
        <f t="shared" si="201"/>
        <v>ORD102623_20250222_CUST02898_MED026</v>
      </c>
      <c r="T2624" s="23">
        <f t="shared" si="202"/>
        <v>1</v>
      </c>
      <c r="U2624" s="6">
        <f t="shared" si="203"/>
        <v>960.25</v>
      </c>
      <c r="V2624" s="6">
        <f>tbl_Raw_Data[[#This Row],[Discount_Pct]]*tbl_Raw_Data[[#This Row],[Gross_Amount]]/100</f>
        <v>48.012500000000003</v>
      </c>
      <c r="W2624" s="6">
        <f>tbl_Raw_Data[[#This Row],[Gross_Amount]]-tbl_Raw_Data[[#This Row],[Discount_Amount]]</f>
        <v>912.23749999999995</v>
      </c>
      <c r="X2624" s="6">
        <f>tbl_Raw_Data[[#This Row],[Net_Amount_Before_Tax]]*tbl_Raw_Data[[#This Row],[Tax_Pct]]/100</f>
        <v>45.611874999999998</v>
      </c>
      <c r="Y2624" s="6">
        <f>tbl_Raw_Data[[#This Row],[Net_Amount_Before_Tax]]+tbl_Raw_Data[[#This Row],[Tax_Amount]]</f>
        <v>957.84937500000001</v>
      </c>
      <c r="Z2624" s="6">
        <f t="shared" si="204"/>
        <v>1</v>
      </c>
    </row>
    <row r="2625" spans="1:26" x14ac:dyDescent="0.3">
      <c r="A2625" s="23" t="s">
        <v>4203</v>
      </c>
      <c r="B2625" s="34">
        <v>46011</v>
      </c>
      <c r="C2625" s="23" t="s">
        <v>4204</v>
      </c>
      <c r="D2625" s="23" t="s">
        <v>123</v>
      </c>
      <c r="E2625" s="23" t="s">
        <v>101</v>
      </c>
      <c r="F2625" s="23">
        <v>226010</v>
      </c>
      <c r="G2625" s="23" t="s">
        <v>154</v>
      </c>
      <c r="H2625" s="23" t="s">
        <v>155</v>
      </c>
      <c r="I2625" s="23" t="s">
        <v>134</v>
      </c>
      <c r="J2625" s="23" t="s">
        <v>156</v>
      </c>
      <c r="K2625" s="23" t="s">
        <v>57</v>
      </c>
      <c r="L2625" s="23">
        <v>4</v>
      </c>
      <c r="M2625" s="23">
        <v>49.34</v>
      </c>
      <c r="N2625" s="23">
        <v>0</v>
      </c>
      <c r="O2625" s="23">
        <v>5</v>
      </c>
      <c r="P2625" s="23" t="s">
        <v>65</v>
      </c>
      <c r="Q2625" s="23" t="s">
        <v>34</v>
      </c>
      <c r="R2625" s="23">
        <f t="shared" si="200"/>
        <v>1</v>
      </c>
      <c r="S2625" s="23" t="str">
        <f t="shared" si="201"/>
        <v>ORD102623_20251220_CUST02200_MED006</v>
      </c>
      <c r="T2625" s="23">
        <f t="shared" si="202"/>
        <v>1</v>
      </c>
      <c r="U2625" s="6">
        <f t="shared" si="203"/>
        <v>197.36</v>
      </c>
      <c r="V2625" s="6">
        <f>tbl_Raw_Data[[#This Row],[Discount_Pct]]*tbl_Raw_Data[[#This Row],[Gross_Amount]]/100</f>
        <v>0</v>
      </c>
      <c r="W2625" s="6">
        <f>tbl_Raw_Data[[#This Row],[Gross_Amount]]-tbl_Raw_Data[[#This Row],[Discount_Amount]]</f>
        <v>197.36</v>
      </c>
      <c r="X2625" s="6">
        <f>tbl_Raw_Data[[#This Row],[Net_Amount_Before_Tax]]*tbl_Raw_Data[[#This Row],[Tax_Pct]]/100</f>
        <v>9.8680000000000003</v>
      </c>
      <c r="Y2625" s="6">
        <f>tbl_Raw_Data[[#This Row],[Net_Amount_Before_Tax]]+tbl_Raw_Data[[#This Row],[Tax_Amount]]</f>
        <v>207.22800000000001</v>
      </c>
      <c r="Z2625" s="6">
        <f t="shared" si="204"/>
        <v>1</v>
      </c>
    </row>
    <row r="2626" spans="1:26" x14ac:dyDescent="0.3">
      <c r="A2626" s="23" t="s">
        <v>4205</v>
      </c>
      <c r="B2626" s="34">
        <v>45990</v>
      </c>
      <c r="C2626" s="23" t="s">
        <v>4130</v>
      </c>
      <c r="D2626" s="23" t="s">
        <v>72</v>
      </c>
      <c r="E2626" s="23" t="s">
        <v>73</v>
      </c>
      <c r="F2626" s="23">
        <v>302021</v>
      </c>
      <c r="G2626" s="23" t="s">
        <v>196</v>
      </c>
      <c r="H2626" s="23" t="s">
        <v>197</v>
      </c>
      <c r="I2626" s="23" t="s">
        <v>32</v>
      </c>
      <c r="J2626" s="23" t="s">
        <v>42</v>
      </c>
      <c r="K2626" s="23" t="s">
        <v>24</v>
      </c>
      <c r="L2626" s="23">
        <v>4</v>
      </c>
      <c r="M2626" s="23">
        <v>28.74</v>
      </c>
      <c r="N2626" s="23">
        <v>5</v>
      </c>
      <c r="O2626" s="23">
        <v>5</v>
      </c>
      <c r="P2626" s="23" t="s">
        <v>65</v>
      </c>
      <c r="Q2626" s="23" t="s">
        <v>34</v>
      </c>
      <c r="R2626" s="23">
        <f t="shared" ref="R2626:R2689" si="205">COUNTIFS($A$2:$A$8001,A2626,$B$2:$B$8001,B2626,$C$2:$C$8001,C2626,$G$2:$G$8001,G2626)</f>
        <v>1</v>
      </c>
      <c r="S2626" s="23" t="str">
        <f t="shared" ref="S2626:S2689" si="206">A2626&amp;"_"&amp;TEXT(B2626,"yyyymmdd")&amp;"_"&amp;C2626&amp;"_"&amp;G2626</f>
        <v>ORD102625_20251129_CUST00986_MED011</v>
      </c>
      <c r="T2626" s="23">
        <f t="shared" ref="T2626:T2689" si="207">COUNTIF($S$2:$S$8001,S2626)</f>
        <v>1</v>
      </c>
      <c r="U2626" s="6">
        <f t="shared" ref="U2626:U2689" si="208">L2626*M2626</f>
        <v>114.96</v>
      </c>
      <c r="V2626" s="6">
        <f>tbl_Raw_Data[[#This Row],[Discount_Pct]]*tbl_Raw_Data[[#This Row],[Gross_Amount]]/100</f>
        <v>5.7479999999999993</v>
      </c>
      <c r="W2626" s="6">
        <f>tbl_Raw_Data[[#This Row],[Gross_Amount]]-tbl_Raw_Data[[#This Row],[Discount_Amount]]</f>
        <v>109.21199999999999</v>
      </c>
      <c r="X2626" s="6">
        <f>tbl_Raw_Data[[#This Row],[Net_Amount_Before_Tax]]*tbl_Raw_Data[[#This Row],[Tax_Pct]]/100</f>
        <v>5.4605999999999995</v>
      </c>
      <c r="Y2626" s="6">
        <f>tbl_Raw_Data[[#This Row],[Net_Amount_Before_Tax]]+tbl_Raw_Data[[#This Row],[Tax_Amount]]</f>
        <v>114.67259999999999</v>
      </c>
      <c r="Z2626" s="6">
        <f t="shared" ref="Z2626:Z2689" si="209">COUNTIFS($C$2:$C$8001,C2626,$Q$2:$Q$8001,"Delivered")</f>
        <v>2</v>
      </c>
    </row>
    <row r="2627" spans="1:26" x14ac:dyDescent="0.3">
      <c r="A2627" s="23" t="s">
        <v>4206</v>
      </c>
      <c r="B2627" s="34">
        <v>45547</v>
      </c>
      <c r="C2627" s="23" t="s">
        <v>4207</v>
      </c>
      <c r="D2627" s="23" t="s">
        <v>52</v>
      </c>
      <c r="E2627" s="23" t="s">
        <v>52</v>
      </c>
      <c r="F2627" s="23">
        <v>160001</v>
      </c>
      <c r="G2627" s="23" t="s">
        <v>119</v>
      </c>
      <c r="H2627" s="23" t="s">
        <v>120</v>
      </c>
      <c r="I2627" s="23" t="s">
        <v>32</v>
      </c>
      <c r="J2627" s="23" t="s">
        <v>64</v>
      </c>
      <c r="K2627" s="23" t="s">
        <v>57</v>
      </c>
      <c r="L2627" s="23">
        <v>2</v>
      </c>
      <c r="M2627" s="23">
        <v>75.94</v>
      </c>
      <c r="N2627" s="23">
        <v>5</v>
      </c>
      <c r="O2627" s="23">
        <v>12</v>
      </c>
      <c r="P2627" s="23" t="s">
        <v>58</v>
      </c>
      <c r="Q2627" s="23" t="s">
        <v>26</v>
      </c>
      <c r="R2627" s="23">
        <f t="shared" si="205"/>
        <v>1</v>
      </c>
      <c r="S2627" s="23" t="str">
        <f t="shared" si="206"/>
        <v>ORD102626_20240912_CUST02119_MED010</v>
      </c>
      <c r="T2627" s="23">
        <f t="shared" si="207"/>
        <v>1</v>
      </c>
      <c r="U2627" s="6">
        <f t="shared" si="208"/>
        <v>151.88</v>
      </c>
      <c r="V2627" s="6">
        <f>tbl_Raw_Data[[#This Row],[Discount_Pct]]*tbl_Raw_Data[[#This Row],[Gross_Amount]]/100</f>
        <v>7.5939999999999994</v>
      </c>
      <c r="W2627" s="6">
        <f>tbl_Raw_Data[[#This Row],[Gross_Amount]]-tbl_Raw_Data[[#This Row],[Discount_Amount]]</f>
        <v>144.286</v>
      </c>
      <c r="X2627" s="6">
        <f>tbl_Raw_Data[[#This Row],[Net_Amount_Before_Tax]]*tbl_Raw_Data[[#This Row],[Tax_Pct]]/100</f>
        <v>17.314319999999999</v>
      </c>
      <c r="Y2627" s="6">
        <f>tbl_Raw_Data[[#This Row],[Net_Amount_Before_Tax]]+tbl_Raw_Data[[#This Row],[Tax_Amount]]</f>
        <v>161.60032000000001</v>
      </c>
      <c r="Z2627" s="6">
        <f t="shared" si="209"/>
        <v>0</v>
      </c>
    </row>
    <row r="2628" spans="1:26" x14ac:dyDescent="0.3">
      <c r="A2628" s="23" t="s">
        <v>4208</v>
      </c>
      <c r="B2628" s="34">
        <v>45816</v>
      </c>
      <c r="C2628" s="23" t="s">
        <v>4209</v>
      </c>
      <c r="D2628" s="23" t="s">
        <v>28</v>
      </c>
      <c r="E2628" s="23" t="s">
        <v>29</v>
      </c>
      <c r="F2628" s="23">
        <v>500084</v>
      </c>
      <c r="G2628" s="23" t="s">
        <v>39</v>
      </c>
      <c r="H2628" s="23" t="s">
        <v>40</v>
      </c>
      <c r="I2628" s="23" t="s">
        <v>41</v>
      </c>
      <c r="J2628" s="23" t="s">
        <v>42</v>
      </c>
      <c r="K2628" s="23" t="s">
        <v>24</v>
      </c>
      <c r="L2628" s="23">
        <v>3</v>
      </c>
      <c r="M2628" s="23">
        <v>27.09</v>
      </c>
      <c r="N2628" s="23">
        <v>10</v>
      </c>
      <c r="O2628" s="23">
        <v>5</v>
      </c>
      <c r="P2628" s="23" t="s">
        <v>89</v>
      </c>
      <c r="Q2628" s="23" t="s">
        <v>26</v>
      </c>
      <c r="R2628" s="23">
        <f t="shared" si="205"/>
        <v>1</v>
      </c>
      <c r="S2628" s="23" t="str">
        <f t="shared" si="206"/>
        <v>ORD102627_20250608_CUST01437_MED001</v>
      </c>
      <c r="T2628" s="23">
        <f t="shared" si="207"/>
        <v>1</v>
      </c>
      <c r="U2628" s="6">
        <f t="shared" si="208"/>
        <v>81.27</v>
      </c>
      <c r="V2628" s="6">
        <f>tbl_Raw_Data[[#This Row],[Discount_Pct]]*tbl_Raw_Data[[#This Row],[Gross_Amount]]/100</f>
        <v>8.1269999999999989</v>
      </c>
      <c r="W2628" s="6">
        <f>tbl_Raw_Data[[#This Row],[Gross_Amount]]-tbl_Raw_Data[[#This Row],[Discount_Amount]]</f>
        <v>73.143000000000001</v>
      </c>
      <c r="X2628" s="6">
        <f>tbl_Raw_Data[[#This Row],[Net_Amount_Before_Tax]]*tbl_Raw_Data[[#This Row],[Tax_Pct]]/100</f>
        <v>3.6571500000000001</v>
      </c>
      <c r="Y2628" s="6">
        <f>tbl_Raw_Data[[#This Row],[Net_Amount_Before_Tax]]+tbl_Raw_Data[[#This Row],[Tax_Amount]]</f>
        <v>76.800150000000002</v>
      </c>
      <c r="Z2628" s="6">
        <f t="shared" si="209"/>
        <v>0</v>
      </c>
    </row>
    <row r="2629" spans="1:26" x14ac:dyDescent="0.3">
      <c r="A2629" s="23" t="s">
        <v>4210</v>
      </c>
      <c r="B2629" s="34">
        <v>45378</v>
      </c>
      <c r="C2629" s="23" t="s">
        <v>3880</v>
      </c>
      <c r="D2629" s="23" t="s">
        <v>123</v>
      </c>
      <c r="E2629" s="23" t="s">
        <v>101</v>
      </c>
      <c r="F2629" s="23">
        <v>226016</v>
      </c>
      <c r="G2629" s="23" t="s">
        <v>94</v>
      </c>
      <c r="H2629" s="23" t="s">
        <v>95</v>
      </c>
      <c r="I2629" s="23" t="s">
        <v>84</v>
      </c>
      <c r="J2629" s="23" t="s">
        <v>42</v>
      </c>
      <c r="K2629" s="23" t="s">
        <v>24</v>
      </c>
      <c r="L2629" s="23">
        <v>1</v>
      </c>
      <c r="M2629" s="23">
        <v>88.97</v>
      </c>
      <c r="N2629" s="23">
        <v>10</v>
      </c>
      <c r="O2629" s="23">
        <v>12</v>
      </c>
      <c r="P2629" s="23" t="s">
        <v>43</v>
      </c>
      <c r="Q2629" s="23" t="s">
        <v>90</v>
      </c>
      <c r="R2629" s="23">
        <f t="shared" si="205"/>
        <v>1</v>
      </c>
      <c r="S2629" s="23" t="str">
        <f t="shared" si="206"/>
        <v>ORD102628_20240327_CUST03304_MED021</v>
      </c>
      <c r="T2629" s="23">
        <f t="shared" si="207"/>
        <v>1</v>
      </c>
      <c r="U2629" s="6">
        <f t="shared" si="208"/>
        <v>88.97</v>
      </c>
      <c r="V2629" s="6">
        <f>tbl_Raw_Data[[#This Row],[Discount_Pct]]*tbl_Raw_Data[[#This Row],[Gross_Amount]]/100</f>
        <v>8.8970000000000002</v>
      </c>
      <c r="W2629" s="6">
        <f>tbl_Raw_Data[[#This Row],[Gross_Amount]]-tbl_Raw_Data[[#This Row],[Discount_Amount]]</f>
        <v>80.072999999999993</v>
      </c>
      <c r="X2629" s="6">
        <f>tbl_Raw_Data[[#This Row],[Net_Amount_Before_Tax]]*tbl_Raw_Data[[#This Row],[Tax_Pct]]/100</f>
        <v>9.6087600000000002</v>
      </c>
      <c r="Y2629" s="6">
        <f>tbl_Raw_Data[[#This Row],[Net_Amount_Before_Tax]]+tbl_Raw_Data[[#This Row],[Tax_Amount]]</f>
        <v>89.681759999999997</v>
      </c>
      <c r="Z2629" s="6">
        <f t="shared" si="209"/>
        <v>7</v>
      </c>
    </row>
    <row r="2630" spans="1:26" x14ac:dyDescent="0.3">
      <c r="A2630" s="23" t="s">
        <v>4211</v>
      </c>
      <c r="B2630" s="34">
        <v>45828</v>
      </c>
      <c r="C2630" s="23" t="s">
        <v>2031</v>
      </c>
      <c r="D2630" s="23" t="s">
        <v>183</v>
      </c>
      <c r="E2630" s="23" t="s">
        <v>184</v>
      </c>
      <c r="F2630" s="23">
        <v>122001</v>
      </c>
      <c r="G2630" s="23" t="s">
        <v>145</v>
      </c>
      <c r="H2630" s="23" t="s">
        <v>146</v>
      </c>
      <c r="I2630" s="23" t="s">
        <v>147</v>
      </c>
      <c r="J2630" s="23" t="s">
        <v>148</v>
      </c>
      <c r="K2630" s="23" t="s">
        <v>24</v>
      </c>
      <c r="L2630" s="23">
        <v>1</v>
      </c>
      <c r="M2630" s="23">
        <v>98.53</v>
      </c>
      <c r="N2630" s="23">
        <v>5</v>
      </c>
      <c r="O2630" s="23">
        <v>5</v>
      </c>
      <c r="P2630" s="23" t="s">
        <v>43</v>
      </c>
      <c r="Q2630" s="23" t="s">
        <v>26</v>
      </c>
      <c r="R2630" s="23">
        <f t="shared" si="205"/>
        <v>1</v>
      </c>
      <c r="S2630" s="23" t="str">
        <f t="shared" si="206"/>
        <v>ORD102629_20250620_CUST01541_MED016</v>
      </c>
      <c r="T2630" s="23">
        <f t="shared" si="207"/>
        <v>1</v>
      </c>
      <c r="U2630" s="6">
        <f t="shared" si="208"/>
        <v>98.53</v>
      </c>
      <c r="V2630" s="6">
        <f>tbl_Raw_Data[[#This Row],[Discount_Pct]]*tbl_Raw_Data[[#This Row],[Gross_Amount]]/100</f>
        <v>4.9264999999999999</v>
      </c>
      <c r="W2630" s="6">
        <f>tbl_Raw_Data[[#This Row],[Gross_Amount]]-tbl_Raw_Data[[#This Row],[Discount_Amount]]</f>
        <v>93.603499999999997</v>
      </c>
      <c r="X2630" s="6">
        <f>tbl_Raw_Data[[#This Row],[Net_Amount_Before_Tax]]*tbl_Raw_Data[[#This Row],[Tax_Pct]]/100</f>
        <v>4.6801750000000002</v>
      </c>
      <c r="Y2630" s="6">
        <f>tbl_Raw_Data[[#This Row],[Net_Amount_Before_Tax]]+tbl_Raw_Data[[#This Row],[Tax_Amount]]</f>
        <v>98.283675000000002</v>
      </c>
      <c r="Z2630" s="6">
        <f t="shared" si="209"/>
        <v>2</v>
      </c>
    </row>
    <row r="2631" spans="1:26" x14ac:dyDescent="0.3">
      <c r="A2631" s="23" t="s">
        <v>4212</v>
      </c>
      <c r="B2631" s="34">
        <v>45603</v>
      </c>
      <c r="C2631" s="23" t="s">
        <v>1639</v>
      </c>
      <c r="D2631" s="23" t="s">
        <v>87</v>
      </c>
      <c r="E2631" s="23" t="s">
        <v>88</v>
      </c>
      <c r="F2631" s="23">
        <v>600096</v>
      </c>
      <c r="G2631" s="23" t="s">
        <v>132</v>
      </c>
      <c r="H2631" s="23" t="s">
        <v>133</v>
      </c>
      <c r="I2631" s="23" t="s">
        <v>134</v>
      </c>
      <c r="J2631" s="23" t="s">
        <v>135</v>
      </c>
      <c r="K2631" s="23" t="s">
        <v>57</v>
      </c>
      <c r="L2631" s="23">
        <v>2</v>
      </c>
      <c r="M2631" s="23">
        <v>71.23</v>
      </c>
      <c r="N2631" s="23">
        <v>5</v>
      </c>
      <c r="O2631" s="23">
        <v>12</v>
      </c>
      <c r="P2631" s="23" t="s">
        <v>58</v>
      </c>
      <c r="Q2631" s="23" t="s">
        <v>34</v>
      </c>
      <c r="R2631" s="23">
        <f t="shared" si="205"/>
        <v>1</v>
      </c>
      <c r="S2631" s="23" t="str">
        <f t="shared" si="206"/>
        <v>ORD102630_20241107_CUST02786_MED007</v>
      </c>
      <c r="T2631" s="23">
        <f t="shared" si="207"/>
        <v>1</v>
      </c>
      <c r="U2631" s="6">
        <f t="shared" si="208"/>
        <v>142.46</v>
      </c>
      <c r="V2631" s="6">
        <f>tbl_Raw_Data[[#This Row],[Discount_Pct]]*tbl_Raw_Data[[#This Row],[Gross_Amount]]/100</f>
        <v>7.1230000000000011</v>
      </c>
      <c r="W2631" s="6">
        <f>tbl_Raw_Data[[#This Row],[Gross_Amount]]-tbl_Raw_Data[[#This Row],[Discount_Amount]]</f>
        <v>135.33700000000002</v>
      </c>
      <c r="X2631" s="6">
        <f>tbl_Raw_Data[[#This Row],[Net_Amount_Before_Tax]]*tbl_Raw_Data[[#This Row],[Tax_Pct]]/100</f>
        <v>16.240440000000003</v>
      </c>
      <c r="Y2631" s="6">
        <f>tbl_Raw_Data[[#This Row],[Net_Amount_Before_Tax]]+tbl_Raw_Data[[#This Row],[Tax_Amount]]</f>
        <v>151.57744000000002</v>
      </c>
      <c r="Z2631" s="6">
        <f t="shared" si="209"/>
        <v>3</v>
      </c>
    </row>
    <row r="2632" spans="1:26" x14ac:dyDescent="0.3">
      <c r="A2632" s="23" t="s">
        <v>4213</v>
      </c>
      <c r="B2632" s="34">
        <v>45842</v>
      </c>
      <c r="C2632" s="23" t="s">
        <v>3201</v>
      </c>
      <c r="D2632" s="23" t="s">
        <v>52</v>
      </c>
      <c r="E2632" s="23" t="s">
        <v>52</v>
      </c>
      <c r="F2632" s="23">
        <v>160022</v>
      </c>
      <c r="G2632" s="23" t="s">
        <v>107</v>
      </c>
      <c r="H2632" s="23" t="s">
        <v>108</v>
      </c>
      <c r="I2632" s="23" t="s">
        <v>63</v>
      </c>
      <c r="J2632" s="23" t="s">
        <v>42</v>
      </c>
      <c r="K2632" s="23" t="s">
        <v>57</v>
      </c>
      <c r="L2632" s="23">
        <v>1</v>
      </c>
      <c r="M2632" s="23">
        <v>93.11</v>
      </c>
      <c r="N2632" s="23">
        <v>10</v>
      </c>
      <c r="O2632" s="23">
        <v>5</v>
      </c>
      <c r="P2632" s="23" t="s">
        <v>58</v>
      </c>
      <c r="Q2632" s="23" t="s">
        <v>34</v>
      </c>
      <c r="R2632" s="23">
        <f t="shared" si="205"/>
        <v>1</v>
      </c>
      <c r="S2632" s="23" t="str">
        <f t="shared" si="206"/>
        <v>ORD102631_20250704_CUST00295_MED005</v>
      </c>
      <c r="T2632" s="23">
        <f t="shared" si="207"/>
        <v>1</v>
      </c>
      <c r="U2632" s="6">
        <f t="shared" si="208"/>
        <v>93.11</v>
      </c>
      <c r="V2632" s="6">
        <f>tbl_Raw_Data[[#This Row],[Discount_Pct]]*tbl_Raw_Data[[#This Row],[Gross_Amount]]/100</f>
        <v>9.3109999999999999</v>
      </c>
      <c r="W2632" s="6">
        <f>tbl_Raw_Data[[#This Row],[Gross_Amount]]-tbl_Raw_Data[[#This Row],[Discount_Amount]]</f>
        <v>83.799000000000007</v>
      </c>
      <c r="X2632" s="6">
        <f>tbl_Raw_Data[[#This Row],[Net_Amount_Before_Tax]]*tbl_Raw_Data[[#This Row],[Tax_Pct]]/100</f>
        <v>4.1899499999999996</v>
      </c>
      <c r="Y2632" s="6">
        <f>tbl_Raw_Data[[#This Row],[Net_Amount_Before_Tax]]+tbl_Raw_Data[[#This Row],[Tax_Amount]]</f>
        <v>87.988950000000003</v>
      </c>
      <c r="Z2632" s="6">
        <f t="shared" si="209"/>
        <v>2</v>
      </c>
    </row>
    <row r="2633" spans="1:26" x14ac:dyDescent="0.3">
      <c r="A2633" s="23" t="s">
        <v>4214</v>
      </c>
      <c r="B2633" s="34">
        <v>45517</v>
      </c>
      <c r="C2633" s="23" t="s">
        <v>4215</v>
      </c>
      <c r="D2633" s="23" t="s">
        <v>159</v>
      </c>
      <c r="E2633" s="23" t="s">
        <v>47</v>
      </c>
      <c r="F2633" s="23">
        <v>400076</v>
      </c>
      <c r="G2633" s="23" t="s">
        <v>102</v>
      </c>
      <c r="H2633" s="23" t="s">
        <v>103</v>
      </c>
      <c r="I2633" s="23" t="s">
        <v>104</v>
      </c>
      <c r="J2633" s="23" t="s">
        <v>64</v>
      </c>
      <c r="K2633" s="23" t="s">
        <v>57</v>
      </c>
      <c r="L2633" s="23">
        <v>2</v>
      </c>
      <c r="M2633" s="23">
        <v>93.65</v>
      </c>
      <c r="N2633" s="23">
        <v>5</v>
      </c>
      <c r="O2633" s="23">
        <v>12</v>
      </c>
      <c r="P2633" s="23" t="s">
        <v>43</v>
      </c>
      <c r="Q2633" s="23" t="s">
        <v>26</v>
      </c>
      <c r="R2633" s="23">
        <f t="shared" si="205"/>
        <v>1</v>
      </c>
      <c r="S2633" s="23" t="str">
        <f t="shared" si="206"/>
        <v>ORD102632_20240813_CUST03434_MED029</v>
      </c>
      <c r="T2633" s="23">
        <f t="shared" si="207"/>
        <v>1</v>
      </c>
      <c r="U2633" s="6">
        <f t="shared" si="208"/>
        <v>187.3</v>
      </c>
      <c r="V2633" s="6">
        <f>tbl_Raw_Data[[#This Row],[Discount_Pct]]*tbl_Raw_Data[[#This Row],[Gross_Amount]]/100</f>
        <v>9.3650000000000002</v>
      </c>
      <c r="W2633" s="6">
        <f>tbl_Raw_Data[[#This Row],[Gross_Amount]]-tbl_Raw_Data[[#This Row],[Discount_Amount]]</f>
        <v>177.935</v>
      </c>
      <c r="X2633" s="6">
        <f>tbl_Raw_Data[[#This Row],[Net_Amount_Before_Tax]]*tbl_Raw_Data[[#This Row],[Tax_Pct]]/100</f>
        <v>21.352200000000003</v>
      </c>
      <c r="Y2633" s="6">
        <f>tbl_Raw_Data[[#This Row],[Net_Amount_Before_Tax]]+tbl_Raw_Data[[#This Row],[Tax_Amount]]</f>
        <v>199.28720000000001</v>
      </c>
      <c r="Z2633" s="6">
        <f t="shared" si="209"/>
        <v>1</v>
      </c>
    </row>
    <row r="2634" spans="1:26" x14ac:dyDescent="0.3">
      <c r="A2634" s="23" t="s">
        <v>4216</v>
      </c>
      <c r="B2634" s="34">
        <v>45689</v>
      </c>
      <c r="C2634" s="23" t="s">
        <v>1766</v>
      </c>
      <c r="D2634" s="23" t="s">
        <v>130</v>
      </c>
      <c r="E2634" s="23" t="s">
        <v>131</v>
      </c>
      <c r="F2634" s="23">
        <v>700102</v>
      </c>
      <c r="G2634" s="23" t="s">
        <v>224</v>
      </c>
      <c r="H2634" s="23" t="s">
        <v>225</v>
      </c>
      <c r="I2634" s="23" t="s">
        <v>147</v>
      </c>
      <c r="J2634" s="23" t="s">
        <v>23</v>
      </c>
      <c r="K2634" s="23" t="s">
        <v>24</v>
      </c>
      <c r="L2634" s="23">
        <v>2</v>
      </c>
      <c r="M2634" s="23">
        <v>51.27</v>
      </c>
      <c r="N2634" s="23">
        <v>5</v>
      </c>
      <c r="O2634" s="23">
        <v>12</v>
      </c>
      <c r="P2634" s="23" t="s">
        <v>33</v>
      </c>
      <c r="Q2634" s="23" t="s">
        <v>90</v>
      </c>
      <c r="R2634" s="23">
        <f t="shared" si="205"/>
        <v>1</v>
      </c>
      <c r="S2634" s="23" t="str">
        <f t="shared" si="206"/>
        <v>ORD102633_20250201_CUST01004_MED015</v>
      </c>
      <c r="T2634" s="23">
        <f t="shared" si="207"/>
        <v>1</v>
      </c>
      <c r="U2634" s="6">
        <f t="shared" si="208"/>
        <v>102.54</v>
      </c>
      <c r="V2634" s="6">
        <f>tbl_Raw_Data[[#This Row],[Discount_Pct]]*tbl_Raw_Data[[#This Row],[Gross_Amount]]/100</f>
        <v>5.1270000000000007</v>
      </c>
      <c r="W2634" s="6">
        <f>tbl_Raw_Data[[#This Row],[Gross_Amount]]-tbl_Raw_Data[[#This Row],[Discount_Amount]]</f>
        <v>97.413000000000011</v>
      </c>
      <c r="X2634" s="6">
        <f>tbl_Raw_Data[[#This Row],[Net_Amount_Before_Tax]]*tbl_Raw_Data[[#This Row],[Tax_Pct]]/100</f>
        <v>11.689560000000002</v>
      </c>
      <c r="Y2634" s="6">
        <f>tbl_Raw_Data[[#This Row],[Net_Amount_Before_Tax]]+tbl_Raw_Data[[#This Row],[Tax_Amount]]</f>
        <v>109.10256000000001</v>
      </c>
      <c r="Z2634" s="6">
        <f t="shared" si="209"/>
        <v>2</v>
      </c>
    </row>
    <row r="2635" spans="1:26" x14ac:dyDescent="0.3">
      <c r="A2635" s="23" t="s">
        <v>4217</v>
      </c>
      <c r="B2635" s="34">
        <v>45799</v>
      </c>
      <c r="C2635" s="23" t="s">
        <v>4218</v>
      </c>
      <c r="D2635" s="23" t="s">
        <v>37</v>
      </c>
      <c r="E2635" s="23" t="s">
        <v>38</v>
      </c>
      <c r="F2635" s="23">
        <v>452020</v>
      </c>
      <c r="G2635" s="23" t="s">
        <v>315</v>
      </c>
      <c r="H2635" s="23" t="s">
        <v>316</v>
      </c>
      <c r="I2635" s="23" t="s">
        <v>50</v>
      </c>
      <c r="J2635" s="23" t="s">
        <v>114</v>
      </c>
      <c r="K2635" s="23" t="s">
        <v>24</v>
      </c>
      <c r="L2635" s="23">
        <v>2</v>
      </c>
      <c r="M2635" s="23">
        <v>127.77</v>
      </c>
      <c r="N2635" s="23">
        <v>10</v>
      </c>
      <c r="O2635" s="23">
        <v>5</v>
      </c>
      <c r="P2635" s="23" t="s">
        <v>58</v>
      </c>
      <c r="Q2635" s="23" t="s">
        <v>44</v>
      </c>
      <c r="R2635" s="23">
        <f t="shared" si="205"/>
        <v>1</v>
      </c>
      <c r="S2635" s="23" t="str">
        <f t="shared" si="206"/>
        <v>ORD102634_20250522_CUST03168_MED012</v>
      </c>
      <c r="T2635" s="23">
        <f t="shared" si="207"/>
        <v>1</v>
      </c>
      <c r="U2635" s="6">
        <f t="shared" si="208"/>
        <v>255.54</v>
      </c>
      <c r="V2635" s="6">
        <f>tbl_Raw_Data[[#This Row],[Discount_Pct]]*tbl_Raw_Data[[#This Row],[Gross_Amount]]/100</f>
        <v>25.554000000000002</v>
      </c>
      <c r="W2635" s="6">
        <f>tbl_Raw_Data[[#This Row],[Gross_Amount]]-tbl_Raw_Data[[#This Row],[Discount_Amount]]</f>
        <v>229.98599999999999</v>
      </c>
      <c r="X2635" s="6">
        <f>tbl_Raw_Data[[#This Row],[Net_Amount_Before_Tax]]*tbl_Raw_Data[[#This Row],[Tax_Pct]]/100</f>
        <v>11.499299999999998</v>
      </c>
      <c r="Y2635" s="6">
        <f>tbl_Raw_Data[[#This Row],[Net_Amount_Before_Tax]]+tbl_Raw_Data[[#This Row],[Tax_Amount]]</f>
        <v>241.4853</v>
      </c>
      <c r="Z2635" s="6">
        <f t="shared" si="209"/>
        <v>1</v>
      </c>
    </row>
    <row r="2636" spans="1:26" x14ac:dyDescent="0.3">
      <c r="A2636" s="23" t="s">
        <v>4217</v>
      </c>
      <c r="B2636" s="34">
        <v>45654</v>
      </c>
      <c r="C2636" s="23" t="s">
        <v>4219</v>
      </c>
      <c r="D2636" s="23" t="s">
        <v>28</v>
      </c>
      <c r="E2636" s="23" t="s">
        <v>29</v>
      </c>
      <c r="F2636" s="23">
        <v>500032</v>
      </c>
      <c r="G2636" s="23" t="s">
        <v>224</v>
      </c>
      <c r="H2636" s="23" t="s">
        <v>225</v>
      </c>
      <c r="I2636" s="23" t="s">
        <v>147</v>
      </c>
      <c r="J2636" s="23" t="s">
        <v>23</v>
      </c>
      <c r="K2636" s="23" t="s">
        <v>24</v>
      </c>
      <c r="L2636" s="23">
        <v>3</v>
      </c>
      <c r="M2636" s="23">
        <v>52.44</v>
      </c>
      <c r="N2636" s="23">
        <v>15</v>
      </c>
      <c r="O2636" s="23">
        <v>5</v>
      </c>
      <c r="P2636" s="23" t="s">
        <v>33</v>
      </c>
      <c r="Q2636" s="23" t="s">
        <v>26</v>
      </c>
      <c r="R2636" s="23">
        <f t="shared" si="205"/>
        <v>1</v>
      </c>
      <c r="S2636" s="23" t="str">
        <f t="shared" si="206"/>
        <v>ORD102634_20241228_CUST03476_MED015</v>
      </c>
      <c r="T2636" s="23">
        <f t="shared" si="207"/>
        <v>1</v>
      </c>
      <c r="U2636" s="6">
        <f t="shared" si="208"/>
        <v>157.32</v>
      </c>
      <c r="V2636" s="6">
        <f>tbl_Raw_Data[[#This Row],[Discount_Pct]]*tbl_Raw_Data[[#This Row],[Gross_Amount]]/100</f>
        <v>23.597999999999999</v>
      </c>
      <c r="W2636" s="6">
        <f>tbl_Raw_Data[[#This Row],[Gross_Amount]]-tbl_Raw_Data[[#This Row],[Discount_Amount]]</f>
        <v>133.72199999999998</v>
      </c>
      <c r="X2636" s="6">
        <f>tbl_Raw_Data[[#This Row],[Net_Amount_Before_Tax]]*tbl_Raw_Data[[#This Row],[Tax_Pct]]/100</f>
        <v>6.6860999999999988</v>
      </c>
      <c r="Y2636" s="6">
        <f>tbl_Raw_Data[[#This Row],[Net_Amount_Before_Tax]]+tbl_Raw_Data[[#This Row],[Tax_Amount]]</f>
        <v>140.40809999999999</v>
      </c>
      <c r="Z2636" s="6">
        <f t="shared" si="209"/>
        <v>2</v>
      </c>
    </row>
    <row r="2637" spans="1:26" x14ac:dyDescent="0.3">
      <c r="A2637" s="23" t="s">
        <v>4220</v>
      </c>
      <c r="B2637" s="34">
        <v>45862</v>
      </c>
      <c r="C2637" s="23" t="s">
        <v>1457</v>
      </c>
      <c r="D2637" s="23" t="s">
        <v>87</v>
      </c>
      <c r="E2637" s="23" t="s">
        <v>88</v>
      </c>
      <c r="F2637" s="23">
        <v>600096</v>
      </c>
      <c r="G2637" s="23" t="s">
        <v>39</v>
      </c>
      <c r="H2637" s="23" t="s">
        <v>40</v>
      </c>
      <c r="I2637" s="23" t="s">
        <v>41</v>
      </c>
      <c r="J2637" s="23" t="s">
        <v>42</v>
      </c>
      <c r="K2637" s="23" t="s">
        <v>24</v>
      </c>
      <c r="L2637" s="23">
        <v>1</v>
      </c>
      <c r="M2637" s="23">
        <v>27.62</v>
      </c>
      <c r="N2637" s="23">
        <v>15</v>
      </c>
      <c r="O2637" s="23">
        <v>12</v>
      </c>
      <c r="P2637" s="23" t="s">
        <v>33</v>
      </c>
      <c r="Q2637" s="23" t="s">
        <v>44</v>
      </c>
      <c r="R2637" s="23">
        <f t="shared" si="205"/>
        <v>1</v>
      </c>
      <c r="S2637" s="23" t="str">
        <f t="shared" si="206"/>
        <v>ORD102636_20250724_CUST01947_MED001</v>
      </c>
      <c r="T2637" s="23">
        <f t="shared" si="207"/>
        <v>1</v>
      </c>
      <c r="U2637" s="6">
        <f t="shared" si="208"/>
        <v>27.62</v>
      </c>
      <c r="V2637" s="6">
        <f>tbl_Raw_Data[[#This Row],[Discount_Pct]]*tbl_Raw_Data[[#This Row],[Gross_Amount]]/100</f>
        <v>4.1429999999999998</v>
      </c>
      <c r="W2637" s="6">
        <f>tbl_Raw_Data[[#This Row],[Gross_Amount]]-tbl_Raw_Data[[#This Row],[Discount_Amount]]</f>
        <v>23.477</v>
      </c>
      <c r="X2637" s="6">
        <f>tbl_Raw_Data[[#This Row],[Net_Amount_Before_Tax]]*tbl_Raw_Data[[#This Row],[Tax_Pct]]/100</f>
        <v>2.81724</v>
      </c>
      <c r="Y2637" s="6">
        <f>tbl_Raw_Data[[#This Row],[Net_Amount_Before_Tax]]+tbl_Raw_Data[[#This Row],[Tax_Amount]]</f>
        <v>26.294240000000002</v>
      </c>
      <c r="Z2637" s="6">
        <f t="shared" si="209"/>
        <v>3</v>
      </c>
    </row>
    <row r="2638" spans="1:26" x14ac:dyDescent="0.3">
      <c r="A2638" s="23" t="s">
        <v>4220</v>
      </c>
      <c r="B2638" s="34">
        <v>45903</v>
      </c>
      <c r="C2638" s="23" t="s">
        <v>1480</v>
      </c>
      <c r="D2638" s="23" t="s">
        <v>46</v>
      </c>
      <c r="E2638" s="23" t="s">
        <v>47</v>
      </c>
      <c r="F2638" s="23">
        <v>411014</v>
      </c>
      <c r="G2638" s="23" t="s">
        <v>132</v>
      </c>
      <c r="H2638" s="23" t="s">
        <v>133</v>
      </c>
      <c r="I2638" s="23" t="s">
        <v>134</v>
      </c>
      <c r="J2638" s="23" t="s">
        <v>135</v>
      </c>
      <c r="K2638" s="23" t="s">
        <v>57</v>
      </c>
      <c r="L2638" s="23">
        <v>1</v>
      </c>
      <c r="M2638" s="23">
        <v>67.540000000000006</v>
      </c>
      <c r="N2638" s="23">
        <v>10</v>
      </c>
      <c r="O2638" s="23">
        <v>5</v>
      </c>
      <c r="P2638" s="23" t="s">
        <v>25</v>
      </c>
      <c r="Q2638" s="23" t="s">
        <v>34</v>
      </c>
      <c r="R2638" s="23">
        <f t="shared" si="205"/>
        <v>1</v>
      </c>
      <c r="S2638" s="23" t="str">
        <f t="shared" si="206"/>
        <v>ORD102636_20250903_CUST01824_MED007</v>
      </c>
      <c r="T2638" s="23">
        <f t="shared" si="207"/>
        <v>1</v>
      </c>
      <c r="U2638" s="6">
        <f t="shared" si="208"/>
        <v>67.540000000000006</v>
      </c>
      <c r="V2638" s="6">
        <f>tbl_Raw_Data[[#This Row],[Discount_Pct]]*tbl_Raw_Data[[#This Row],[Gross_Amount]]/100</f>
        <v>6.7540000000000013</v>
      </c>
      <c r="W2638" s="6">
        <f>tbl_Raw_Data[[#This Row],[Gross_Amount]]-tbl_Raw_Data[[#This Row],[Discount_Amount]]</f>
        <v>60.786000000000001</v>
      </c>
      <c r="X2638" s="6">
        <f>tbl_Raw_Data[[#This Row],[Net_Amount_Before_Tax]]*tbl_Raw_Data[[#This Row],[Tax_Pct]]/100</f>
        <v>3.0392999999999999</v>
      </c>
      <c r="Y2638" s="6">
        <f>tbl_Raw_Data[[#This Row],[Net_Amount_Before_Tax]]+tbl_Raw_Data[[#This Row],[Tax_Amount]]</f>
        <v>63.825299999999999</v>
      </c>
      <c r="Z2638" s="6">
        <f t="shared" si="209"/>
        <v>4</v>
      </c>
    </row>
    <row r="2639" spans="1:26" x14ac:dyDescent="0.3">
      <c r="A2639" s="23" t="s">
        <v>4221</v>
      </c>
      <c r="B2639" s="34">
        <v>45950</v>
      </c>
      <c r="C2639" s="23" t="s">
        <v>417</v>
      </c>
      <c r="D2639" s="23" t="s">
        <v>19</v>
      </c>
      <c r="E2639" s="23" t="s">
        <v>19</v>
      </c>
      <c r="F2639" s="23">
        <v>110044</v>
      </c>
      <c r="G2639" s="23" t="s">
        <v>233</v>
      </c>
      <c r="H2639" s="23" t="s">
        <v>234</v>
      </c>
      <c r="I2639" s="23" t="s">
        <v>104</v>
      </c>
      <c r="J2639" s="23" t="s">
        <v>42</v>
      </c>
      <c r="K2639" s="23" t="s">
        <v>24</v>
      </c>
      <c r="L2639" s="23">
        <v>3</v>
      </c>
      <c r="M2639" s="23">
        <v>161.91</v>
      </c>
      <c r="N2639" s="23">
        <v>10</v>
      </c>
      <c r="O2639" s="23">
        <v>5</v>
      </c>
      <c r="P2639" s="23" t="s">
        <v>65</v>
      </c>
      <c r="Q2639" s="23" t="s">
        <v>34</v>
      </c>
      <c r="R2639" s="23">
        <f t="shared" si="205"/>
        <v>1</v>
      </c>
      <c r="S2639" s="23" t="str">
        <f t="shared" si="206"/>
        <v>ORD102638_20251020_CUST02940_MED019</v>
      </c>
      <c r="T2639" s="23">
        <f t="shared" si="207"/>
        <v>1</v>
      </c>
      <c r="U2639" s="6">
        <f t="shared" si="208"/>
        <v>485.73</v>
      </c>
      <c r="V2639" s="6">
        <f>tbl_Raw_Data[[#This Row],[Discount_Pct]]*tbl_Raw_Data[[#This Row],[Gross_Amount]]/100</f>
        <v>48.573</v>
      </c>
      <c r="W2639" s="6">
        <f>tbl_Raw_Data[[#This Row],[Gross_Amount]]-tbl_Raw_Data[[#This Row],[Discount_Amount]]</f>
        <v>437.15700000000004</v>
      </c>
      <c r="X2639" s="6">
        <f>tbl_Raw_Data[[#This Row],[Net_Amount_Before_Tax]]*tbl_Raw_Data[[#This Row],[Tax_Pct]]/100</f>
        <v>21.857850000000003</v>
      </c>
      <c r="Y2639" s="6">
        <f>tbl_Raw_Data[[#This Row],[Net_Amount_Before_Tax]]+tbl_Raw_Data[[#This Row],[Tax_Amount]]</f>
        <v>459.01485000000002</v>
      </c>
      <c r="Z2639" s="6">
        <f t="shared" si="209"/>
        <v>3</v>
      </c>
    </row>
    <row r="2640" spans="1:26" x14ac:dyDescent="0.3">
      <c r="A2640" s="23" t="s">
        <v>4222</v>
      </c>
      <c r="B2640" s="34">
        <v>45589</v>
      </c>
      <c r="C2640" s="23" t="s">
        <v>4223</v>
      </c>
      <c r="D2640" s="23" t="s">
        <v>87</v>
      </c>
      <c r="E2640" s="23" t="s">
        <v>88</v>
      </c>
      <c r="F2640" s="23">
        <v>600096</v>
      </c>
      <c r="G2640" s="23" t="s">
        <v>196</v>
      </c>
      <c r="H2640" s="23" t="s">
        <v>197</v>
      </c>
      <c r="I2640" s="23" t="s">
        <v>32</v>
      </c>
      <c r="J2640" s="23" t="s">
        <v>42</v>
      </c>
      <c r="K2640" s="23" t="s">
        <v>24</v>
      </c>
      <c r="L2640" s="23">
        <v>1</v>
      </c>
      <c r="M2640" s="23">
        <v>28.64</v>
      </c>
      <c r="N2640" s="23">
        <v>10</v>
      </c>
      <c r="O2640" s="23">
        <v>18</v>
      </c>
      <c r="P2640" s="23" t="s">
        <v>65</v>
      </c>
      <c r="Q2640" s="23" t="s">
        <v>34</v>
      </c>
      <c r="R2640" s="23">
        <f t="shared" si="205"/>
        <v>1</v>
      </c>
      <c r="S2640" s="23" t="str">
        <f t="shared" si="206"/>
        <v>ORD102639_20241024_CUST02959_MED011</v>
      </c>
      <c r="T2640" s="23">
        <f t="shared" si="207"/>
        <v>1</v>
      </c>
      <c r="U2640" s="6">
        <f t="shared" si="208"/>
        <v>28.64</v>
      </c>
      <c r="V2640" s="6">
        <f>tbl_Raw_Data[[#This Row],[Discount_Pct]]*tbl_Raw_Data[[#This Row],[Gross_Amount]]/100</f>
        <v>2.8639999999999999</v>
      </c>
      <c r="W2640" s="6">
        <f>tbl_Raw_Data[[#This Row],[Gross_Amount]]-tbl_Raw_Data[[#This Row],[Discount_Amount]]</f>
        <v>25.776</v>
      </c>
      <c r="X2640" s="6">
        <f>tbl_Raw_Data[[#This Row],[Net_Amount_Before_Tax]]*tbl_Raw_Data[[#This Row],[Tax_Pct]]/100</f>
        <v>4.6396800000000002</v>
      </c>
      <c r="Y2640" s="6">
        <f>tbl_Raw_Data[[#This Row],[Net_Amount_Before_Tax]]+tbl_Raw_Data[[#This Row],[Tax_Amount]]</f>
        <v>30.415680000000002</v>
      </c>
      <c r="Z2640" s="6">
        <f t="shared" si="209"/>
        <v>2</v>
      </c>
    </row>
    <row r="2641" spans="1:26" x14ac:dyDescent="0.3">
      <c r="A2641" s="23" t="s">
        <v>4224</v>
      </c>
      <c r="B2641" s="34">
        <v>45476</v>
      </c>
      <c r="C2641" s="23" t="s">
        <v>2114</v>
      </c>
      <c r="D2641" s="23" t="s">
        <v>37</v>
      </c>
      <c r="E2641" s="23" t="s">
        <v>38</v>
      </c>
      <c r="F2641" s="23">
        <v>452001</v>
      </c>
      <c r="G2641" s="23" t="s">
        <v>229</v>
      </c>
      <c r="H2641" s="23" t="s">
        <v>230</v>
      </c>
      <c r="I2641" s="23" t="s">
        <v>84</v>
      </c>
      <c r="J2641" s="23" t="s">
        <v>140</v>
      </c>
      <c r="K2641" s="23" t="s">
        <v>24</v>
      </c>
      <c r="L2641" s="23">
        <v>1</v>
      </c>
      <c r="M2641" s="23">
        <v>173.45</v>
      </c>
      <c r="N2641" s="23">
        <v>20</v>
      </c>
      <c r="O2641" s="23">
        <v>18</v>
      </c>
      <c r="P2641" s="23" t="s">
        <v>25</v>
      </c>
      <c r="Q2641" s="23" t="s">
        <v>34</v>
      </c>
      <c r="R2641" s="23">
        <f t="shared" si="205"/>
        <v>1</v>
      </c>
      <c r="S2641" s="23" t="str">
        <f t="shared" si="206"/>
        <v>ORD102640_20240703_CUST00821_MED022</v>
      </c>
      <c r="T2641" s="23">
        <f t="shared" si="207"/>
        <v>1</v>
      </c>
      <c r="U2641" s="6">
        <f t="shared" si="208"/>
        <v>173.45</v>
      </c>
      <c r="V2641" s="6">
        <f>tbl_Raw_Data[[#This Row],[Discount_Pct]]*tbl_Raw_Data[[#This Row],[Gross_Amount]]/100</f>
        <v>34.69</v>
      </c>
      <c r="W2641" s="6">
        <f>tbl_Raw_Data[[#This Row],[Gross_Amount]]-tbl_Raw_Data[[#This Row],[Discount_Amount]]</f>
        <v>138.76</v>
      </c>
      <c r="X2641" s="6">
        <f>tbl_Raw_Data[[#This Row],[Net_Amount_Before_Tax]]*tbl_Raw_Data[[#This Row],[Tax_Pct]]/100</f>
        <v>24.976799999999997</v>
      </c>
      <c r="Y2641" s="6">
        <f>tbl_Raw_Data[[#This Row],[Net_Amount_Before_Tax]]+tbl_Raw_Data[[#This Row],[Tax_Amount]]</f>
        <v>163.73679999999999</v>
      </c>
      <c r="Z2641" s="6">
        <f t="shared" si="209"/>
        <v>4</v>
      </c>
    </row>
    <row r="2642" spans="1:26" x14ac:dyDescent="0.3">
      <c r="A2642" s="23" t="s">
        <v>4225</v>
      </c>
      <c r="B2642" s="34">
        <v>45876</v>
      </c>
      <c r="C2642" s="23" t="s">
        <v>2871</v>
      </c>
      <c r="D2642" s="23" t="s">
        <v>159</v>
      </c>
      <c r="E2642" s="23" t="s">
        <v>47</v>
      </c>
      <c r="F2642" s="23">
        <v>400069</v>
      </c>
      <c r="G2642" s="23" t="s">
        <v>68</v>
      </c>
      <c r="H2642" s="23" t="s">
        <v>69</v>
      </c>
      <c r="I2642" s="23" t="s">
        <v>55</v>
      </c>
      <c r="J2642" s="23" t="s">
        <v>56</v>
      </c>
      <c r="K2642" s="23" t="s">
        <v>24</v>
      </c>
      <c r="L2642" s="23">
        <v>1</v>
      </c>
      <c r="M2642" s="23">
        <v>26.5</v>
      </c>
      <c r="N2642" s="23">
        <v>5</v>
      </c>
      <c r="O2642" s="23">
        <v>18</v>
      </c>
      <c r="P2642" s="23" t="s">
        <v>33</v>
      </c>
      <c r="Q2642" s="23" t="s">
        <v>34</v>
      </c>
      <c r="R2642" s="23">
        <f t="shared" si="205"/>
        <v>1</v>
      </c>
      <c r="S2642" s="23" t="str">
        <f t="shared" si="206"/>
        <v>ORD102641_20250807_CUST03019_MED003</v>
      </c>
      <c r="T2642" s="23">
        <f t="shared" si="207"/>
        <v>1</v>
      </c>
      <c r="U2642" s="6">
        <f t="shared" si="208"/>
        <v>26.5</v>
      </c>
      <c r="V2642" s="6">
        <f>tbl_Raw_Data[[#This Row],[Discount_Pct]]*tbl_Raw_Data[[#This Row],[Gross_Amount]]/100</f>
        <v>1.325</v>
      </c>
      <c r="W2642" s="6">
        <f>tbl_Raw_Data[[#This Row],[Gross_Amount]]-tbl_Raw_Data[[#This Row],[Discount_Amount]]</f>
        <v>25.175000000000001</v>
      </c>
      <c r="X2642" s="6">
        <f>tbl_Raw_Data[[#This Row],[Net_Amount_Before_Tax]]*tbl_Raw_Data[[#This Row],[Tax_Pct]]/100</f>
        <v>4.5315000000000003</v>
      </c>
      <c r="Y2642" s="6">
        <f>tbl_Raw_Data[[#This Row],[Net_Amount_Before_Tax]]+tbl_Raw_Data[[#This Row],[Tax_Amount]]</f>
        <v>29.706500000000002</v>
      </c>
      <c r="Z2642" s="6">
        <f t="shared" si="209"/>
        <v>3</v>
      </c>
    </row>
    <row r="2643" spans="1:26" x14ac:dyDescent="0.3">
      <c r="A2643" s="23" t="s">
        <v>4225</v>
      </c>
      <c r="B2643" s="34">
        <v>45997</v>
      </c>
      <c r="C2643" s="23" t="s">
        <v>4226</v>
      </c>
      <c r="D2643" s="23" t="s">
        <v>123</v>
      </c>
      <c r="E2643" s="23" t="s">
        <v>101</v>
      </c>
      <c r="F2643" s="23">
        <v>226001</v>
      </c>
      <c r="G2643" s="23" t="s">
        <v>30</v>
      </c>
      <c r="H2643" s="23" t="s">
        <v>31</v>
      </c>
      <c r="I2643" s="23" t="s">
        <v>32</v>
      </c>
      <c r="J2643" s="23" t="s">
        <v>23</v>
      </c>
      <c r="K2643" s="23" t="s">
        <v>24</v>
      </c>
      <c r="L2643" s="23">
        <v>2</v>
      </c>
      <c r="M2643" s="23">
        <v>145.61000000000001</v>
      </c>
      <c r="N2643" s="23">
        <v>10</v>
      </c>
      <c r="O2643" s="23">
        <v>5</v>
      </c>
      <c r="P2643" s="23" t="s">
        <v>89</v>
      </c>
      <c r="Q2643" s="23" t="s">
        <v>34</v>
      </c>
      <c r="R2643" s="23">
        <f t="shared" si="205"/>
        <v>1</v>
      </c>
      <c r="S2643" s="23" t="str">
        <f t="shared" si="206"/>
        <v>ORD102641_20251206_CUST03136_MED017</v>
      </c>
      <c r="T2643" s="23">
        <f t="shared" si="207"/>
        <v>1</v>
      </c>
      <c r="U2643" s="6">
        <f t="shared" si="208"/>
        <v>291.22000000000003</v>
      </c>
      <c r="V2643" s="6">
        <f>tbl_Raw_Data[[#This Row],[Discount_Pct]]*tbl_Raw_Data[[#This Row],[Gross_Amount]]/100</f>
        <v>29.122000000000003</v>
      </c>
      <c r="W2643" s="6">
        <f>tbl_Raw_Data[[#This Row],[Gross_Amount]]-tbl_Raw_Data[[#This Row],[Discount_Amount]]</f>
        <v>262.09800000000001</v>
      </c>
      <c r="X2643" s="6">
        <f>tbl_Raw_Data[[#This Row],[Net_Amount_Before_Tax]]*tbl_Raw_Data[[#This Row],[Tax_Pct]]/100</f>
        <v>13.104900000000001</v>
      </c>
      <c r="Y2643" s="6">
        <f>tbl_Raw_Data[[#This Row],[Net_Amount_Before_Tax]]+tbl_Raw_Data[[#This Row],[Tax_Amount]]</f>
        <v>275.2029</v>
      </c>
      <c r="Z2643" s="6">
        <f t="shared" si="209"/>
        <v>2</v>
      </c>
    </row>
    <row r="2644" spans="1:26" x14ac:dyDescent="0.3">
      <c r="A2644" s="23" t="s">
        <v>4227</v>
      </c>
      <c r="B2644" s="34">
        <v>45617</v>
      </c>
      <c r="C2644" s="23" t="s">
        <v>4228</v>
      </c>
      <c r="D2644" s="23" t="s">
        <v>28</v>
      </c>
      <c r="E2644" s="23" t="s">
        <v>29</v>
      </c>
      <c r="F2644" s="23">
        <v>500001</v>
      </c>
      <c r="G2644" s="23" t="s">
        <v>20</v>
      </c>
      <c r="H2644" s="23" t="s">
        <v>21</v>
      </c>
      <c r="I2644" s="23" t="s">
        <v>22</v>
      </c>
      <c r="J2644" s="23" t="s">
        <v>23</v>
      </c>
      <c r="K2644" s="23" t="s">
        <v>24</v>
      </c>
      <c r="L2644" s="23">
        <v>5</v>
      </c>
      <c r="M2644" s="23">
        <v>147.51</v>
      </c>
      <c r="N2644" s="23">
        <v>5</v>
      </c>
      <c r="O2644" s="23">
        <v>12</v>
      </c>
      <c r="P2644" s="23" t="s">
        <v>65</v>
      </c>
      <c r="Q2644" s="23" t="s">
        <v>34</v>
      </c>
      <c r="R2644" s="23">
        <f t="shared" si="205"/>
        <v>1</v>
      </c>
      <c r="S2644" s="23" t="str">
        <f t="shared" si="206"/>
        <v>ORD102643_20241121_CUST02058_MED024</v>
      </c>
      <c r="T2644" s="23">
        <f t="shared" si="207"/>
        <v>1</v>
      </c>
      <c r="U2644" s="6">
        <f t="shared" si="208"/>
        <v>737.55</v>
      </c>
      <c r="V2644" s="6">
        <f>tbl_Raw_Data[[#This Row],[Discount_Pct]]*tbl_Raw_Data[[#This Row],[Gross_Amount]]/100</f>
        <v>36.877499999999998</v>
      </c>
      <c r="W2644" s="6">
        <f>tbl_Raw_Data[[#This Row],[Gross_Amount]]-tbl_Raw_Data[[#This Row],[Discount_Amount]]</f>
        <v>700.6724999999999</v>
      </c>
      <c r="X2644" s="6">
        <f>tbl_Raw_Data[[#This Row],[Net_Amount_Before_Tax]]*tbl_Raw_Data[[#This Row],[Tax_Pct]]/100</f>
        <v>84.080699999999993</v>
      </c>
      <c r="Y2644" s="6">
        <f>tbl_Raw_Data[[#This Row],[Net_Amount_Before_Tax]]+tbl_Raw_Data[[#This Row],[Tax_Amount]]</f>
        <v>784.75319999999988</v>
      </c>
      <c r="Z2644" s="6">
        <f t="shared" si="209"/>
        <v>2</v>
      </c>
    </row>
    <row r="2645" spans="1:26" x14ac:dyDescent="0.3">
      <c r="A2645" s="23" t="s">
        <v>4229</v>
      </c>
      <c r="B2645" s="34">
        <v>45727</v>
      </c>
      <c r="C2645" s="23" t="s">
        <v>4230</v>
      </c>
      <c r="D2645" s="23" t="s">
        <v>72</v>
      </c>
      <c r="E2645" s="23" t="s">
        <v>73</v>
      </c>
      <c r="F2645" s="23">
        <v>302019</v>
      </c>
      <c r="G2645" s="23" t="s">
        <v>94</v>
      </c>
      <c r="H2645" s="23" t="s">
        <v>95</v>
      </c>
      <c r="I2645" s="23" t="s">
        <v>84</v>
      </c>
      <c r="J2645" s="23" t="s">
        <v>42</v>
      </c>
      <c r="K2645" s="23" t="s">
        <v>24</v>
      </c>
      <c r="L2645" s="23">
        <v>3</v>
      </c>
      <c r="M2645" s="23">
        <v>81.2</v>
      </c>
      <c r="N2645" s="23">
        <v>5</v>
      </c>
      <c r="O2645" s="23">
        <v>5</v>
      </c>
      <c r="P2645" s="23" t="s">
        <v>58</v>
      </c>
      <c r="Q2645" s="23" t="s">
        <v>90</v>
      </c>
      <c r="R2645" s="23">
        <f t="shared" si="205"/>
        <v>1</v>
      </c>
      <c r="S2645" s="23" t="str">
        <f t="shared" si="206"/>
        <v>ORD102644_20250311_CUST00381_MED021</v>
      </c>
      <c r="T2645" s="23">
        <f t="shared" si="207"/>
        <v>1</v>
      </c>
      <c r="U2645" s="6">
        <f t="shared" si="208"/>
        <v>243.60000000000002</v>
      </c>
      <c r="V2645" s="6">
        <f>tbl_Raw_Data[[#This Row],[Discount_Pct]]*tbl_Raw_Data[[#This Row],[Gross_Amount]]/100</f>
        <v>12.18</v>
      </c>
      <c r="W2645" s="6">
        <f>tbl_Raw_Data[[#This Row],[Gross_Amount]]-tbl_Raw_Data[[#This Row],[Discount_Amount]]</f>
        <v>231.42000000000002</v>
      </c>
      <c r="X2645" s="6">
        <f>tbl_Raw_Data[[#This Row],[Net_Amount_Before_Tax]]*tbl_Raw_Data[[#This Row],[Tax_Pct]]/100</f>
        <v>11.571000000000002</v>
      </c>
      <c r="Y2645" s="6">
        <f>tbl_Raw_Data[[#This Row],[Net_Amount_Before_Tax]]+tbl_Raw_Data[[#This Row],[Tax_Amount]]</f>
        <v>242.99100000000001</v>
      </c>
      <c r="Z2645" s="6">
        <f t="shared" si="209"/>
        <v>0</v>
      </c>
    </row>
    <row r="2646" spans="1:26" x14ac:dyDescent="0.3">
      <c r="A2646" s="23" t="s">
        <v>4231</v>
      </c>
      <c r="B2646" s="34">
        <v>45713</v>
      </c>
      <c r="C2646" s="23" t="s">
        <v>2727</v>
      </c>
      <c r="D2646" s="23" t="s">
        <v>52</v>
      </c>
      <c r="E2646" s="23" t="s">
        <v>52</v>
      </c>
      <c r="F2646" s="23">
        <v>160036</v>
      </c>
      <c r="G2646" s="23" t="s">
        <v>94</v>
      </c>
      <c r="H2646" s="23" t="s">
        <v>95</v>
      </c>
      <c r="I2646" s="23" t="s">
        <v>84</v>
      </c>
      <c r="J2646" s="23" t="s">
        <v>42</v>
      </c>
      <c r="K2646" s="23" t="s">
        <v>24</v>
      </c>
      <c r="L2646" s="23">
        <v>3</v>
      </c>
      <c r="M2646" s="23">
        <v>90.62</v>
      </c>
      <c r="N2646" s="23">
        <v>5</v>
      </c>
      <c r="O2646" s="23">
        <v>5</v>
      </c>
      <c r="P2646" s="23" t="s">
        <v>25</v>
      </c>
      <c r="Q2646" s="23" t="s">
        <v>44</v>
      </c>
      <c r="R2646" s="23">
        <f t="shared" si="205"/>
        <v>1</v>
      </c>
      <c r="S2646" s="23" t="str">
        <f t="shared" si="206"/>
        <v>ORD102645_20250225_CUST01638_MED021</v>
      </c>
      <c r="T2646" s="23">
        <f t="shared" si="207"/>
        <v>1</v>
      </c>
      <c r="U2646" s="6">
        <f t="shared" si="208"/>
        <v>271.86</v>
      </c>
      <c r="V2646" s="6">
        <f>tbl_Raw_Data[[#This Row],[Discount_Pct]]*tbl_Raw_Data[[#This Row],[Gross_Amount]]/100</f>
        <v>13.593000000000002</v>
      </c>
      <c r="W2646" s="6">
        <f>tbl_Raw_Data[[#This Row],[Gross_Amount]]-tbl_Raw_Data[[#This Row],[Discount_Amount]]</f>
        <v>258.267</v>
      </c>
      <c r="X2646" s="6">
        <f>tbl_Raw_Data[[#This Row],[Net_Amount_Before_Tax]]*tbl_Raw_Data[[#This Row],[Tax_Pct]]/100</f>
        <v>12.913350000000001</v>
      </c>
      <c r="Y2646" s="6">
        <f>tbl_Raw_Data[[#This Row],[Net_Amount_Before_Tax]]+tbl_Raw_Data[[#This Row],[Tax_Amount]]</f>
        <v>271.18034999999998</v>
      </c>
      <c r="Z2646" s="6">
        <f t="shared" si="209"/>
        <v>3</v>
      </c>
    </row>
    <row r="2647" spans="1:26" x14ac:dyDescent="0.3">
      <c r="A2647" s="23" t="s">
        <v>4232</v>
      </c>
      <c r="B2647" s="34">
        <v>45669</v>
      </c>
      <c r="C2647" s="23" t="s">
        <v>4233</v>
      </c>
      <c r="D2647" s="23" t="s">
        <v>46</v>
      </c>
      <c r="E2647" s="23" t="s">
        <v>47</v>
      </c>
      <c r="F2647" s="23">
        <v>411038</v>
      </c>
      <c r="G2647" s="23" t="s">
        <v>53</v>
      </c>
      <c r="H2647" s="23" t="s">
        <v>54</v>
      </c>
      <c r="I2647" s="23" t="s">
        <v>55</v>
      </c>
      <c r="J2647" s="23" t="s">
        <v>56</v>
      </c>
      <c r="K2647" s="23" t="s">
        <v>57</v>
      </c>
      <c r="L2647" s="23">
        <v>2</v>
      </c>
      <c r="M2647" s="23">
        <v>48.65</v>
      </c>
      <c r="N2647" s="23">
        <v>10</v>
      </c>
      <c r="O2647" s="23">
        <v>5</v>
      </c>
      <c r="P2647" s="23" t="s">
        <v>58</v>
      </c>
      <c r="Q2647" s="23" t="s">
        <v>34</v>
      </c>
      <c r="R2647" s="23">
        <f t="shared" si="205"/>
        <v>1</v>
      </c>
      <c r="S2647" s="23" t="str">
        <f t="shared" si="206"/>
        <v>ORD102646_20250112_CUST01656_MED020</v>
      </c>
      <c r="T2647" s="23">
        <f t="shared" si="207"/>
        <v>1</v>
      </c>
      <c r="U2647" s="6">
        <f t="shared" si="208"/>
        <v>97.3</v>
      </c>
      <c r="V2647" s="6">
        <f>tbl_Raw_Data[[#This Row],[Discount_Pct]]*tbl_Raw_Data[[#This Row],[Gross_Amount]]/100</f>
        <v>9.73</v>
      </c>
      <c r="W2647" s="6">
        <f>tbl_Raw_Data[[#This Row],[Gross_Amount]]-tbl_Raw_Data[[#This Row],[Discount_Amount]]</f>
        <v>87.57</v>
      </c>
      <c r="X2647" s="6">
        <f>tbl_Raw_Data[[#This Row],[Net_Amount_Before_Tax]]*tbl_Raw_Data[[#This Row],[Tax_Pct]]/100</f>
        <v>4.3784999999999998</v>
      </c>
      <c r="Y2647" s="6">
        <f>tbl_Raw_Data[[#This Row],[Net_Amount_Before_Tax]]+tbl_Raw_Data[[#This Row],[Tax_Amount]]</f>
        <v>91.948499999999996</v>
      </c>
      <c r="Z2647" s="6">
        <f t="shared" si="209"/>
        <v>4</v>
      </c>
    </row>
    <row r="2648" spans="1:26" x14ac:dyDescent="0.3">
      <c r="A2648" s="23" t="s">
        <v>4234</v>
      </c>
      <c r="B2648" s="34">
        <v>46000</v>
      </c>
      <c r="C2648" s="23" t="s">
        <v>4235</v>
      </c>
      <c r="D2648" s="23" t="s">
        <v>19</v>
      </c>
      <c r="E2648" s="23" t="s">
        <v>19</v>
      </c>
      <c r="F2648" s="23">
        <v>110001</v>
      </c>
      <c r="G2648" s="23" t="s">
        <v>20</v>
      </c>
      <c r="H2648" s="23" t="s">
        <v>21</v>
      </c>
      <c r="I2648" s="23" t="s">
        <v>22</v>
      </c>
      <c r="J2648" s="23" t="s">
        <v>23</v>
      </c>
      <c r="K2648" s="23" t="s">
        <v>24</v>
      </c>
      <c r="L2648" s="23">
        <v>1</v>
      </c>
      <c r="M2648" s="23">
        <v>144.47</v>
      </c>
      <c r="N2648" s="23">
        <v>5</v>
      </c>
      <c r="O2648" s="23">
        <v>5</v>
      </c>
      <c r="P2648" s="23" t="s">
        <v>65</v>
      </c>
      <c r="Q2648" s="23" t="s">
        <v>34</v>
      </c>
      <c r="R2648" s="23">
        <f t="shared" si="205"/>
        <v>1</v>
      </c>
      <c r="S2648" s="23" t="str">
        <f t="shared" si="206"/>
        <v>ORD102647_20251209_CUST00949_MED024</v>
      </c>
      <c r="T2648" s="23">
        <f t="shared" si="207"/>
        <v>1</v>
      </c>
      <c r="U2648" s="6">
        <f t="shared" si="208"/>
        <v>144.47</v>
      </c>
      <c r="V2648" s="6">
        <f>tbl_Raw_Data[[#This Row],[Discount_Pct]]*tbl_Raw_Data[[#This Row],[Gross_Amount]]/100</f>
        <v>7.2235000000000005</v>
      </c>
      <c r="W2648" s="6">
        <f>tbl_Raw_Data[[#This Row],[Gross_Amount]]-tbl_Raw_Data[[#This Row],[Discount_Amount]]</f>
        <v>137.2465</v>
      </c>
      <c r="X2648" s="6">
        <f>tbl_Raw_Data[[#This Row],[Net_Amount_Before_Tax]]*tbl_Raw_Data[[#This Row],[Tax_Pct]]/100</f>
        <v>6.8623249999999993</v>
      </c>
      <c r="Y2648" s="6">
        <f>tbl_Raw_Data[[#This Row],[Net_Amount_Before_Tax]]+tbl_Raw_Data[[#This Row],[Tax_Amount]]</f>
        <v>144.108825</v>
      </c>
      <c r="Z2648" s="6">
        <f t="shared" si="209"/>
        <v>1</v>
      </c>
    </row>
    <row r="2649" spans="1:26" x14ac:dyDescent="0.3">
      <c r="A2649" s="23" t="s">
        <v>4236</v>
      </c>
      <c r="B2649" s="34">
        <v>45988</v>
      </c>
      <c r="C2649" s="23" t="s">
        <v>4237</v>
      </c>
      <c r="D2649" s="23" t="s">
        <v>123</v>
      </c>
      <c r="E2649" s="23" t="s">
        <v>101</v>
      </c>
      <c r="F2649" s="23">
        <v>226016</v>
      </c>
      <c r="G2649" s="23" t="s">
        <v>124</v>
      </c>
      <c r="H2649" s="23" t="s">
        <v>125</v>
      </c>
      <c r="I2649" s="23" t="s">
        <v>104</v>
      </c>
      <c r="J2649" s="23" t="s">
        <v>114</v>
      </c>
      <c r="K2649" s="23" t="s">
        <v>24</v>
      </c>
      <c r="L2649" s="23">
        <v>2</v>
      </c>
      <c r="M2649" s="23">
        <v>129.6</v>
      </c>
      <c r="N2649" s="23">
        <v>0</v>
      </c>
      <c r="O2649" s="23">
        <v>5</v>
      </c>
      <c r="P2649" s="23" t="s">
        <v>25</v>
      </c>
      <c r="Q2649" s="23" t="s">
        <v>34</v>
      </c>
      <c r="R2649" s="23">
        <f t="shared" si="205"/>
        <v>1</v>
      </c>
      <c r="S2649" s="23" t="str">
        <f t="shared" si="206"/>
        <v>ORD102648_20251127_CUST00992_MED018</v>
      </c>
      <c r="T2649" s="23">
        <f t="shared" si="207"/>
        <v>1</v>
      </c>
      <c r="U2649" s="6">
        <f t="shared" si="208"/>
        <v>259.2</v>
      </c>
      <c r="V2649" s="6">
        <f>tbl_Raw_Data[[#This Row],[Discount_Pct]]*tbl_Raw_Data[[#This Row],[Gross_Amount]]/100</f>
        <v>0</v>
      </c>
      <c r="W2649" s="6">
        <f>tbl_Raw_Data[[#This Row],[Gross_Amount]]-tbl_Raw_Data[[#This Row],[Discount_Amount]]</f>
        <v>259.2</v>
      </c>
      <c r="X2649" s="6">
        <f>tbl_Raw_Data[[#This Row],[Net_Amount_Before_Tax]]*tbl_Raw_Data[[#This Row],[Tax_Pct]]/100</f>
        <v>12.96</v>
      </c>
      <c r="Y2649" s="6">
        <f>tbl_Raw_Data[[#This Row],[Net_Amount_Before_Tax]]+tbl_Raw_Data[[#This Row],[Tax_Amount]]</f>
        <v>272.15999999999997</v>
      </c>
      <c r="Z2649" s="6">
        <f t="shared" si="209"/>
        <v>1</v>
      </c>
    </row>
    <row r="2650" spans="1:26" x14ac:dyDescent="0.3">
      <c r="A2650" s="23" t="s">
        <v>4238</v>
      </c>
      <c r="B2650" s="34">
        <v>45836</v>
      </c>
      <c r="C2650" s="23" t="s">
        <v>326</v>
      </c>
      <c r="D2650" s="23" t="s">
        <v>130</v>
      </c>
      <c r="E2650" s="23" t="s">
        <v>131</v>
      </c>
      <c r="F2650" s="23">
        <v>700102</v>
      </c>
      <c r="G2650" s="23" t="s">
        <v>192</v>
      </c>
      <c r="H2650" s="23" t="s">
        <v>193</v>
      </c>
      <c r="I2650" s="23" t="s">
        <v>41</v>
      </c>
      <c r="J2650" s="23" t="s">
        <v>194</v>
      </c>
      <c r="K2650" s="23" t="s">
        <v>24</v>
      </c>
      <c r="L2650" s="23">
        <v>1</v>
      </c>
      <c r="M2650" s="23">
        <v>30.82</v>
      </c>
      <c r="N2650" s="23">
        <v>15</v>
      </c>
      <c r="O2650" s="23">
        <v>5</v>
      </c>
      <c r="P2650" s="23" t="s">
        <v>89</v>
      </c>
      <c r="Q2650" s="23" t="s">
        <v>34</v>
      </c>
      <c r="R2650" s="23">
        <f t="shared" si="205"/>
        <v>1</v>
      </c>
      <c r="S2650" s="23" t="str">
        <f t="shared" si="206"/>
        <v>ORD102649_20250628_CUST01592_MED002</v>
      </c>
      <c r="T2650" s="23">
        <f t="shared" si="207"/>
        <v>1</v>
      </c>
      <c r="U2650" s="6">
        <f t="shared" si="208"/>
        <v>30.82</v>
      </c>
      <c r="V2650" s="6">
        <f>tbl_Raw_Data[[#This Row],[Discount_Pct]]*tbl_Raw_Data[[#This Row],[Gross_Amount]]/100</f>
        <v>4.6230000000000002</v>
      </c>
      <c r="W2650" s="6">
        <f>tbl_Raw_Data[[#This Row],[Gross_Amount]]-tbl_Raw_Data[[#This Row],[Discount_Amount]]</f>
        <v>26.196999999999999</v>
      </c>
      <c r="X2650" s="6">
        <f>tbl_Raw_Data[[#This Row],[Net_Amount_Before_Tax]]*tbl_Raw_Data[[#This Row],[Tax_Pct]]/100</f>
        <v>1.30985</v>
      </c>
      <c r="Y2650" s="6">
        <f>tbl_Raw_Data[[#This Row],[Net_Amount_Before_Tax]]+tbl_Raw_Data[[#This Row],[Tax_Amount]]</f>
        <v>27.50685</v>
      </c>
      <c r="Z2650" s="6">
        <f t="shared" si="209"/>
        <v>2</v>
      </c>
    </row>
    <row r="2651" spans="1:26" x14ac:dyDescent="0.3">
      <c r="A2651" s="23" t="s">
        <v>4239</v>
      </c>
      <c r="B2651" s="34">
        <v>45804</v>
      </c>
      <c r="C2651" s="23" t="s">
        <v>4240</v>
      </c>
      <c r="D2651" s="23" t="s">
        <v>92</v>
      </c>
      <c r="E2651" s="23" t="s">
        <v>93</v>
      </c>
      <c r="F2651" s="23">
        <v>560034</v>
      </c>
      <c r="G2651" s="23" t="s">
        <v>185</v>
      </c>
      <c r="H2651" s="23" t="s">
        <v>186</v>
      </c>
      <c r="I2651" s="23" t="s">
        <v>76</v>
      </c>
      <c r="J2651" s="23" t="s">
        <v>187</v>
      </c>
      <c r="K2651" s="23" t="s">
        <v>57</v>
      </c>
      <c r="L2651" s="23">
        <v>2</v>
      </c>
      <c r="M2651" s="23">
        <v>97.99</v>
      </c>
      <c r="N2651" s="23">
        <v>10</v>
      </c>
      <c r="O2651" s="23">
        <v>5</v>
      </c>
      <c r="P2651" s="23" t="s">
        <v>65</v>
      </c>
      <c r="Q2651" s="23" t="s">
        <v>34</v>
      </c>
      <c r="R2651" s="23">
        <f t="shared" si="205"/>
        <v>1</v>
      </c>
      <c r="S2651" s="23" t="str">
        <f t="shared" si="206"/>
        <v>ORD102650_20250527_CUST01391_MED009</v>
      </c>
      <c r="T2651" s="23">
        <f t="shared" si="207"/>
        <v>1</v>
      </c>
      <c r="U2651" s="6">
        <f t="shared" si="208"/>
        <v>195.98</v>
      </c>
      <c r="V2651" s="6">
        <f>tbl_Raw_Data[[#This Row],[Discount_Pct]]*tbl_Raw_Data[[#This Row],[Gross_Amount]]/100</f>
        <v>19.597999999999999</v>
      </c>
      <c r="W2651" s="6">
        <f>tbl_Raw_Data[[#This Row],[Gross_Amount]]-tbl_Raw_Data[[#This Row],[Discount_Amount]]</f>
        <v>176.38200000000001</v>
      </c>
      <c r="X2651" s="6">
        <f>tbl_Raw_Data[[#This Row],[Net_Amount_Before_Tax]]*tbl_Raw_Data[[#This Row],[Tax_Pct]]/100</f>
        <v>8.8191000000000006</v>
      </c>
      <c r="Y2651" s="6">
        <f>tbl_Raw_Data[[#This Row],[Net_Amount_Before_Tax]]+tbl_Raw_Data[[#This Row],[Tax_Amount]]</f>
        <v>185.2011</v>
      </c>
      <c r="Z2651" s="6">
        <f t="shared" si="209"/>
        <v>2</v>
      </c>
    </row>
    <row r="2652" spans="1:26" x14ac:dyDescent="0.3">
      <c r="A2652" s="23" t="s">
        <v>4241</v>
      </c>
      <c r="B2652" s="34">
        <v>45309</v>
      </c>
      <c r="C2652" s="23" t="s">
        <v>4242</v>
      </c>
      <c r="D2652" s="23" t="s">
        <v>37</v>
      </c>
      <c r="E2652" s="23" t="s">
        <v>38</v>
      </c>
      <c r="F2652" s="23">
        <v>452010</v>
      </c>
      <c r="G2652" s="23" t="s">
        <v>229</v>
      </c>
      <c r="H2652" s="23" t="s">
        <v>230</v>
      </c>
      <c r="I2652" s="23" t="s">
        <v>84</v>
      </c>
      <c r="J2652" s="23" t="s">
        <v>140</v>
      </c>
      <c r="K2652" s="23" t="s">
        <v>24</v>
      </c>
      <c r="L2652" s="23">
        <v>1</v>
      </c>
      <c r="M2652" s="23">
        <v>188.11</v>
      </c>
      <c r="N2652" s="23">
        <v>10</v>
      </c>
      <c r="O2652" s="23">
        <v>12</v>
      </c>
      <c r="P2652" s="23" t="s">
        <v>65</v>
      </c>
      <c r="Q2652" s="23" t="s">
        <v>34</v>
      </c>
      <c r="R2652" s="23">
        <f t="shared" si="205"/>
        <v>1</v>
      </c>
      <c r="S2652" s="23" t="str">
        <f t="shared" si="206"/>
        <v>ORD102651_20240118_CUST03057_MED022</v>
      </c>
      <c r="T2652" s="23">
        <f t="shared" si="207"/>
        <v>1</v>
      </c>
      <c r="U2652" s="6">
        <f t="shared" si="208"/>
        <v>188.11</v>
      </c>
      <c r="V2652" s="6">
        <f>tbl_Raw_Data[[#This Row],[Discount_Pct]]*tbl_Raw_Data[[#This Row],[Gross_Amount]]/100</f>
        <v>18.811</v>
      </c>
      <c r="W2652" s="6">
        <f>tbl_Raw_Data[[#This Row],[Gross_Amount]]-tbl_Raw_Data[[#This Row],[Discount_Amount]]</f>
        <v>169.29900000000001</v>
      </c>
      <c r="X2652" s="6">
        <f>tbl_Raw_Data[[#This Row],[Net_Amount_Before_Tax]]*tbl_Raw_Data[[#This Row],[Tax_Pct]]/100</f>
        <v>20.315880000000003</v>
      </c>
      <c r="Y2652" s="6">
        <f>tbl_Raw_Data[[#This Row],[Net_Amount_Before_Tax]]+tbl_Raw_Data[[#This Row],[Tax_Amount]]</f>
        <v>189.61488</v>
      </c>
      <c r="Z2652" s="6">
        <f t="shared" si="209"/>
        <v>2</v>
      </c>
    </row>
    <row r="2653" spans="1:26" x14ac:dyDescent="0.3">
      <c r="A2653" s="23" t="s">
        <v>4243</v>
      </c>
      <c r="B2653" s="34">
        <v>45990</v>
      </c>
      <c r="C2653" s="23" t="s">
        <v>1884</v>
      </c>
      <c r="D2653" s="23" t="s">
        <v>183</v>
      </c>
      <c r="E2653" s="23" t="s">
        <v>184</v>
      </c>
      <c r="F2653" s="23">
        <v>122016</v>
      </c>
      <c r="G2653" s="23" t="s">
        <v>48</v>
      </c>
      <c r="H2653" s="23" t="s">
        <v>49</v>
      </c>
      <c r="I2653" s="23" t="s">
        <v>50</v>
      </c>
      <c r="J2653" s="23" t="s">
        <v>23</v>
      </c>
      <c r="K2653" s="23" t="s">
        <v>24</v>
      </c>
      <c r="L2653" s="23">
        <v>1</v>
      </c>
      <c r="M2653" s="23">
        <v>106.01</v>
      </c>
      <c r="N2653" s="23">
        <v>15</v>
      </c>
      <c r="O2653" s="23">
        <v>12</v>
      </c>
      <c r="P2653" s="23" t="s">
        <v>65</v>
      </c>
      <c r="Q2653" s="23" t="s">
        <v>34</v>
      </c>
      <c r="R2653" s="23">
        <f t="shared" si="205"/>
        <v>1</v>
      </c>
      <c r="S2653" s="23" t="str">
        <f t="shared" si="206"/>
        <v>ORD102652_20251129_CUST02866_MED028</v>
      </c>
      <c r="T2653" s="23">
        <f t="shared" si="207"/>
        <v>1</v>
      </c>
      <c r="U2653" s="6">
        <f t="shared" si="208"/>
        <v>106.01</v>
      </c>
      <c r="V2653" s="6">
        <f>tbl_Raw_Data[[#This Row],[Discount_Pct]]*tbl_Raw_Data[[#This Row],[Gross_Amount]]/100</f>
        <v>15.9015</v>
      </c>
      <c r="W2653" s="6">
        <f>tbl_Raw_Data[[#This Row],[Gross_Amount]]-tbl_Raw_Data[[#This Row],[Discount_Amount]]</f>
        <v>90.108500000000006</v>
      </c>
      <c r="X2653" s="6">
        <f>tbl_Raw_Data[[#This Row],[Net_Amount_Before_Tax]]*tbl_Raw_Data[[#This Row],[Tax_Pct]]/100</f>
        <v>10.813020000000002</v>
      </c>
      <c r="Y2653" s="6">
        <f>tbl_Raw_Data[[#This Row],[Net_Amount_Before_Tax]]+tbl_Raw_Data[[#This Row],[Tax_Amount]]</f>
        <v>100.92152000000002</v>
      </c>
      <c r="Z2653" s="6">
        <f t="shared" si="209"/>
        <v>4</v>
      </c>
    </row>
    <row r="2654" spans="1:26" x14ac:dyDescent="0.3">
      <c r="A2654" s="23" t="s">
        <v>4244</v>
      </c>
      <c r="B2654" s="34">
        <v>45500</v>
      </c>
      <c r="C2654" s="23" t="s">
        <v>4245</v>
      </c>
      <c r="D2654" s="23" t="s">
        <v>159</v>
      </c>
      <c r="E2654" s="23" t="s">
        <v>47</v>
      </c>
      <c r="F2654" s="23">
        <v>400050</v>
      </c>
      <c r="G2654" s="23" t="s">
        <v>30</v>
      </c>
      <c r="H2654" s="23" t="s">
        <v>31</v>
      </c>
      <c r="I2654" s="23" t="s">
        <v>32</v>
      </c>
      <c r="J2654" s="23" t="s">
        <v>23</v>
      </c>
      <c r="K2654" s="23" t="s">
        <v>24</v>
      </c>
      <c r="L2654" s="23">
        <v>2</v>
      </c>
      <c r="M2654" s="23">
        <v>119.12</v>
      </c>
      <c r="N2654" s="23">
        <v>5</v>
      </c>
      <c r="O2654" s="23">
        <v>5</v>
      </c>
      <c r="P2654" s="23" t="s">
        <v>65</v>
      </c>
      <c r="Q2654" s="23" t="s">
        <v>26</v>
      </c>
      <c r="R2654" s="23">
        <f t="shared" si="205"/>
        <v>1</v>
      </c>
      <c r="S2654" s="23" t="str">
        <f t="shared" si="206"/>
        <v>ORD102653_20240727_CUST01502_MED017</v>
      </c>
      <c r="T2654" s="23">
        <f t="shared" si="207"/>
        <v>1</v>
      </c>
      <c r="U2654" s="6">
        <f t="shared" si="208"/>
        <v>238.24</v>
      </c>
      <c r="V2654" s="6">
        <f>tbl_Raw_Data[[#This Row],[Discount_Pct]]*tbl_Raw_Data[[#This Row],[Gross_Amount]]/100</f>
        <v>11.912000000000001</v>
      </c>
      <c r="W2654" s="6">
        <f>tbl_Raw_Data[[#This Row],[Gross_Amount]]-tbl_Raw_Data[[#This Row],[Discount_Amount]]</f>
        <v>226.328</v>
      </c>
      <c r="X2654" s="6">
        <f>tbl_Raw_Data[[#This Row],[Net_Amount_Before_Tax]]*tbl_Raw_Data[[#This Row],[Tax_Pct]]/100</f>
        <v>11.316400000000002</v>
      </c>
      <c r="Y2654" s="6">
        <f>tbl_Raw_Data[[#This Row],[Net_Amount_Before_Tax]]+tbl_Raw_Data[[#This Row],[Tax_Amount]]</f>
        <v>237.64440000000002</v>
      </c>
      <c r="Z2654" s="6">
        <f t="shared" si="209"/>
        <v>0</v>
      </c>
    </row>
    <row r="2655" spans="1:26" x14ac:dyDescent="0.3">
      <c r="A2655" s="23" t="s">
        <v>4246</v>
      </c>
      <c r="B2655" s="34">
        <v>45839</v>
      </c>
      <c r="C2655" s="23" t="s">
        <v>4247</v>
      </c>
      <c r="D2655" s="23" t="s">
        <v>159</v>
      </c>
      <c r="E2655" s="23" t="s">
        <v>47</v>
      </c>
      <c r="F2655" s="23">
        <v>400069</v>
      </c>
      <c r="G2655" s="23" t="s">
        <v>315</v>
      </c>
      <c r="H2655" s="23" t="s">
        <v>316</v>
      </c>
      <c r="I2655" s="23" t="s">
        <v>50</v>
      </c>
      <c r="J2655" s="23" t="s">
        <v>114</v>
      </c>
      <c r="K2655" s="23" t="s">
        <v>24</v>
      </c>
      <c r="L2655" s="23">
        <v>1</v>
      </c>
      <c r="M2655" s="23">
        <v>125.75</v>
      </c>
      <c r="N2655" s="23">
        <v>5</v>
      </c>
      <c r="O2655" s="23">
        <v>12</v>
      </c>
      <c r="P2655" s="23" t="s">
        <v>58</v>
      </c>
      <c r="Q2655" s="23" t="s">
        <v>34</v>
      </c>
      <c r="R2655" s="23">
        <f t="shared" si="205"/>
        <v>1</v>
      </c>
      <c r="S2655" s="23" t="str">
        <f t="shared" si="206"/>
        <v>ORD102654_20250701_CUST03338_MED012</v>
      </c>
      <c r="T2655" s="23">
        <f t="shared" si="207"/>
        <v>1</v>
      </c>
      <c r="U2655" s="6">
        <f t="shared" si="208"/>
        <v>125.75</v>
      </c>
      <c r="V2655" s="6">
        <f>tbl_Raw_Data[[#This Row],[Discount_Pct]]*tbl_Raw_Data[[#This Row],[Gross_Amount]]/100</f>
        <v>6.2874999999999996</v>
      </c>
      <c r="W2655" s="6">
        <f>tbl_Raw_Data[[#This Row],[Gross_Amount]]-tbl_Raw_Data[[#This Row],[Discount_Amount]]</f>
        <v>119.46250000000001</v>
      </c>
      <c r="X2655" s="6">
        <f>tbl_Raw_Data[[#This Row],[Net_Amount_Before_Tax]]*tbl_Raw_Data[[#This Row],[Tax_Pct]]/100</f>
        <v>14.335500000000001</v>
      </c>
      <c r="Y2655" s="6">
        <f>tbl_Raw_Data[[#This Row],[Net_Amount_Before_Tax]]+tbl_Raw_Data[[#This Row],[Tax_Amount]]</f>
        <v>133.798</v>
      </c>
      <c r="Z2655" s="6">
        <f t="shared" si="209"/>
        <v>1</v>
      </c>
    </row>
    <row r="2656" spans="1:26" x14ac:dyDescent="0.3">
      <c r="A2656" s="23" t="s">
        <v>4248</v>
      </c>
      <c r="B2656" s="34">
        <v>45792</v>
      </c>
      <c r="C2656" s="23" t="s">
        <v>4249</v>
      </c>
      <c r="D2656" s="23" t="s">
        <v>123</v>
      </c>
      <c r="E2656" s="23" t="s">
        <v>101</v>
      </c>
      <c r="F2656" s="23">
        <v>226024</v>
      </c>
      <c r="G2656" s="23" t="s">
        <v>196</v>
      </c>
      <c r="H2656" s="23" t="s">
        <v>197</v>
      </c>
      <c r="I2656" s="23" t="s">
        <v>32</v>
      </c>
      <c r="J2656" s="23" t="s">
        <v>42</v>
      </c>
      <c r="K2656" s="23" t="s">
        <v>24</v>
      </c>
      <c r="L2656" s="23">
        <v>1</v>
      </c>
      <c r="M2656" s="23">
        <v>26.2</v>
      </c>
      <c r="N2656" s="23">
        <v>10</v>
      </c>
      <c r="O2656" s="23">
        <v>12</v>
      </c>
      <c r="P2656" s="23" t="s">
        <v>65</v>
      </c>
      <c r="Q2656" s="23" t="s">
        <v>34</v>
      </c>
      <c r="R2656" s="23">
        <f t="shared" si="205"/>
        <v>1</v>
      </c>
      <c r="S2656" s="23" t="str">
        <f t="shared" si="206"/>
        <v>ORD102655_20250515_CUST02255_MED011</v>
      </c>
      <c r="T2656" s="23">
        <f t="shared" si="207"/>
        <v>1</v>
      </c>
      <c r="U2656" s="6">
        <f t="shared" si="208"/>
        <v>26.2</v>
      </c>
      <c r="V2656" s="6">
        <f>tbl_Raw_Data[[#This Row],[Discount_Pct]]*tbl_Raw_Data[[#This Row],[Gross_Amount]]/100</f>
        <v>2.62</v>
      </c>
      <c r="W2656" s="6">
        <f>tbl_Raw_Data[[#This Row],[Gross_Amount]]-tbl_Raw_Data[[#This Row],[Discount_Amount]]</f>
        <v>23.58</v>
      </c>
      <c r="X2656" s="6">
        <f>tbl_Raw_Data[[#This Row],[Net_Amount_Before_Tax]]*tbl_Raw_Data[[#This Row],[Tax_Pct]]/100</f>
        <v>2.8295999999999997</v>
      </c>
      <c r="Y2656" s="6">
        <f>tbl_Raw_Data[[#This Row],[Net_Amount_Before_Tax]]+tbl_Raw_Data[[#This Row],[Tax_Amount]]</f>
        <v>26.409599999999998</v>
      </c>
      <c r="Z2656" s="6">
        <f t="shared" si="209"/>
        <v>2</v>
      </c>
    </row>
    <row r="2657" spans="1:26" x14ac:dyDescent="0.3">
      <c r="A2657" s="23" t="s">
        <v>4250</v>
      </c>
      <c r="B2657" s="34">
        <v>45859</v>
      </c>
      <c r="C2657" s="23" t="s">
        <v>2987</v>
      </c>
      <c r="D2657" s="23" t="s">
        <v>46</v>
      </c>
      <c r="E2657" s="23" t="s">
        <v>47</v>
      </c>
      <c r="F2657" s="23">
        <v>411045</v>
      </c>
      <c r="G2657" s="23" t="s">
        <v>315</v>
      </c>
      <c r="H2657" s="23" t="s">
        <v>316</v>
      </c>
      <c r="I2657" s="23" t="s">
        <v>50</v>
      </c>
      <c r="J2657" s="23" t="s">
        <v>114</v>
      </c>
      <c r="K2657" s="23" t="s">
        <v>24</v>
      </c>
      <c r="L2657" s="23">
        <v>3</v>
      </c>
      <c r="M2657" s="23">
        <v>132.80000000000001</v>
      </c>
      <c r="N2657" s="23">
        <v>20</v>
      </c>
      <c r="O2657" s="23">
        <v>5</v>
      </c>
      <c r="P2657" s="23" t="s">
        <v>33</v>
      </c>
      <c r="Q2657" s="23" t="s">
        <v>44</v>
      </c>
      <c r="R2657" s="23">
        <f t="shared" si="205"/>
        <v>1</v>
      </c>
      <c r="S2657" s="23" t="str">
        <f t="shared" si="206"/>
        <v>ORD102656_20250721_CUST01537_MED012</v>
      </c>
      <c r="T2657" s="23">
        <f t="shared" si="207"/>
        <v>1</v>
      </c>
      <c r="U2657" s="6">
        <f t="shared" si="208"/>
        <v>398.40000000000003</v>
      </c>
      <c r="V2657" s="6">
        <f>tbl_Raw_Data[[#This Row],[Discount_Pct]]*tbl_Raw_Data[[#This Row],[Gross_Amount]]/100</f>
        <v>79.680000000000007</v>
      </c>
      <c r="W2657" s="6">
        <f>tbl_Raw_Data[[#This Row],[Gross_Amount]]-tbl_Raw_Data[[#This Row],[Discount_Amount]]</f>
        <v>318.72000000000003</v>
      </c>
      <c r="X2657" s="6">
        <f>tbl_Raw_Data[[#This Row],[Net_Amount_Before_Tax]]*tbl_Raw_Data[[#This Row],[Tax_Pct]]/100</f>
        <v>15.936000000000002</v>
      </c>
      <c r="Y2657" s="6">
        <f>tbl_Raw_Data[[#This Row],[Net_Amount_Before_Tax]]+tbl_Raw_Data[[#This Row],[Tax_Amount]]</f>
        <v>334.65600000000001</v>
      </c>
      <c r="Z2657" s="6">
        <f t="shared" si="209"/>
        <v>0</v>
      </c>
    </row>
    <row r="2658" spans="1:26" x14ac:dyDescent="0.3">
      <c r="A2658" s="23" t="s">
        <v>4251</v>
      </c>
      <c r="B2658" s="34">
        <v>45474</v>
      </c>
      <c r="C2658" s="23" t="s">
        <v>4252</v>
      </c>
      <c r="D2658" s="23" t="s">
        <v>72</v>
      </c>
      <c r="E2658" s="23" t="s">
        <v>73</v>
      </c>
      <c r="F2658" s="23">
        <v>302033</v>
      </c>
      <c r="G2658" s="23" t="s">
        <v>132</v>
      </c>
      <c r="H2658" s="23" t="s">
        <v>133</v>
      </c>
      <c r="I2658" s="23" t="s">
        <v>134</v>
      </c>
      <c r="J2658" s="23" t="s">
        <v>135</v>
      </c>
      <c r="K2658" s="23" t="s">
        <v>57</v>
      </c>
      <c r="L2658" s="23">
        <v>5</v>
      </c>
      <c r="M2658" s="23">
        <v>67.97</v>
      </c>
      <c r="N2658" s="23">
        <v>0</v>
      </c>
      <c r="O2658" s="23">
        <v>12</v>
      </c>
      <c r="P2658" s="23" t="s">
        <v>25</v>
      </c>
      <c r="Q2658" s="23" t="s">
        <v>34</v>
      </c>
      <c r="R2658" s="23">
        <f t="shared" si="205"/>
        <v>1</v>
      </c>
      <c r="S2658" s="23" t="str">
        <f t="shared" si="206"/>
        <v>ORD102657_20240701_CUST00882_MED007</v>
      </c>
      <c r="T2658" s="23">
        <f t="shared" si="207"/>
        <v>1</v>
      </c>
      <c r="U2658" s="6">
        <f t="shared" si="208"/>
        <v>339.85</v>
      </c>
      <c r="V2658" s="6">
        <f>tbl_Raw_Data[[#This Row],[Discount_Pct]]*tbl_Raw_Data[[#This Row],[Gross_Amount]]/100</f>
        <v>0</v>
      </c>
      <c r="W2658" s="6">
        <f>tbl_Raw_Data[[#This Row],[Gross_Amount]]-tbl_Raw_Data[[#This Row],[Discount_Amount]]</f>
        <v>339.85</v>
      </c>
      <c r="X2658" s="6">
        <f>tbl_Raw_Data[[#This Row],[Net_Amount_Before_Tax]]*tbl_Raw_Data[[#This Row],[Tax_Pct]]/100</f>
        <v>40.782000000000004</v>
      </c>
      <c r="Y2658" s="6">
        <f>tbl_Raw_Data[[#This Row],[Net_Amount_Before_Tax]]+tbl_Raw_Data[[#This Row],[Tax_Amount]]</f>
        <v>380.63200000000001</v>
      </c>
      <c r="Z2658" s="6">
        <f t="shared" si="209"/>
        <v>3</v>
      </c>
    </row>
    <row r="2659" spans="1:26" x14ac:dyDescent="0.3">
      <c r="A2659" s="23" t="s">
        <v>4253</v>
      </c>
      <c r="B2659" s="34">
        <v>45492</v>
      </c>
      <c r="C2659" s="23" t="s">
        <v>1308</v>
      </c>
      <c r="D2659" s="23" t="s">
        <v>159</v>
      </c>
      <c r="E2659" s="23" t="s">
        <v>47</v>
      </c>
      <c r="F2659" s="23">
        <v>400093</v>
      </c>
      <c r="G2659" s="23" t="s">
        <v>111</v>
      </c>
      <c r="H2659" s="23" t="s">
        <v>112</v>
      </c>
      <c r="I2659" s="23" t="s">
        <v>113</v>
      </c>
      <c r="J2659" s="23" t="s">
        <v>114</v>
      </c>
      <c r="K2659" s="23" t="s">
        <v>24</v>
      </c>
      <c r="L2659" s="23">
        <v>1</v>
      </c>
      <c r="M2659" s="23">
        <v>93.48</v>
      </c>
      <c r="N2659" s="23">
        <v>5</v>
      </c>
      <c r="O2659" s="23">
        <v>18</v>
      </c>
      <c r="P2659" s="23" t="s">
        <v>43</v>
      </c>
      <c r="Q2659" s="23" t="s">
        <v>34</v>
      </c>
      <c r="R2659" s="23">
        <f t="shared" si="205"/>
        <v>1</v>
      </c>
      <c r="S2659" s="23" t="str">
        <f t="shared" si="206"/>
        <v>ORD102658_20240719_CUST02183_MED027</v>
      </c>
      <c r="T2659" s="23">
        <f t="shared" si="207"/>
        <v>1</v>
      </c>
      <c r="U2659" s="6">
        <f t="shared" si="208"/>
        <v>93.48</v>
      </c>
      <c r="V2659" s="6">
        <f>tbl_Raw_Data[[#This Row],[Discount_Pct]]*tbl_Raw_Data[[#This Row],[Gross_Amount]]/100</f>
        <v>4.6740000000000004</v>
      </c>
      <c r="W2659" s="6">
        <f>tbl_Raw_Data[[#This Row],[Gross_Amount]]-tbl_Raw_Data[[#This Row],[Discount_Amount]]</f>
        <v>88.805999999999997</v>
      </c>
      <c r="X2659" s="6">
        <f>tbl_Raw_Data[[#This Row],[Net_Amount_Before_Tax]]*tbl_Raw_Data[[#This Row],[Tax_Pct]]/100</f>
        <v>15.98508</v>
      </c>
      <c r="Y2659" s="6">
        <f>tbl_Raw_Data[[#This Row],[Net_Amount_Before_Tax]]+tbl_Raw_Data[[#This Row],[Tax_Amount]]</f>
        <v>104.79107999999999</v>
      </c>
      <c r="Z2659" s="6">
        <f t="shared" si="209"/>
        <v>3</v>
      </c>
    </row>
    <row r="2660" spans="1:26" x14ac:dyDescent="0.3">
      <c r="A2660" s="23" t="s">
        <v>4254</v>
      </c>
      <c r="B2660" s="34">
        <v>45397</v>
      </c>
      <c r="C2660" s="23" t="s">
        <v>4255</v>
      </c>
      <c r="D2660" s="23" t="s">
        <v>123</v>
      </c>
      <c r="E2660" s="23" t="s">
        <v>101</v>
      </c>
      <c r="F2660" s="23">
        <v>226024</v>
      </c>
      <c r="G2660" s="23" t="s">
        <v>102</v>
      </c>
      <c r="H2660" s="23" t="s">
        <v>103</v>
      </c>
      <c r="I2660" s="23" t="s">
        <v>104</v>
      </c>
      <c r="J2660" s="23" t="s">
        <v>64</v>
      </c>
      <c r="K2660" s="23" t="s">
        <v>57</v>
      </c>
      <c r="L2660" s="23">
        <v>1</v>
      </c>
      <c r="M2660" s="23">
        <v>98.5</v>
      </c>
      <c r="N2660" s="23">
        <v>10</v>
      </c>
      <c r="O2660" s="23">
        <v>5</v>
      </c>
      <c r="P2660" s="23" t="s">
        <v>58</v>
      </c>
      <c r="Q2660" s="23" t="s">
        <v>34</v>
      </c>
      <c r="R2660" s="23">
        <f t="shared" si="205"/>
        <v>1</v>
      </c>
      <c r="S2660" s="23" t="str">
        <f t="shared" si="206"/>
        <v>ORD102659_20240415_CUST02823_MED029</v>
      </c>
      <c r="T2660" s="23">
        <f t="shared" si="207"/>
        <v>1</v>
      </c>
      <c r="U2660" s="6">
        <f t="shared" si="208"/>
        <v>98.5</v>
      </c>
      <c r="V2660" s="6">
        <f>tbl_Raw_Data[[#This Row],[Discount_Pct]]*tbl_Raw_Data[[#This Row],[Gross_Amount]]/100</f>
        <v>9.85</v>
      </c>
      <c r="W2660" s="6">
        <f>tbl_Raw_Data[[#This Row],[Gross_Amount]]-tbl_Raw_Data[[#This Row],[Discount_Amount]]</f>
        <v>88.65</v>
      </c>
      <c r="X2660" s="6">
        <f>tbl_Raw_Data[[#This Row],[Net_Amount_Before_Tax]]*tbl_Raw_Data[[#This Row],[Tax_Pct]]/100</f>
        <v>4.4325000000000001</v>
      </c>
      <c r="Y2660" s="6">
        <f>tbl_Raw_Data[[#This Row],[Net_Amount_Before_Tax]]+tbl_Raw_Data[[#This Row],[Tax_Amount]]</f>
        <v>93.08250000000001</v>
      </c>
      <c r="Z2660" s="6">
        <f t="shared" si="209"/>
        <v>1</v>
      </c>
    </row>
    <row r="2661" spans="1:26" x14ac:dyDescent="0.3">
      <c r="A2661" s="23" t="s">
        <v>4256</v>
      </c>
      <c r="B2661" s="34">
        <v>45819</v>
      </c>
      <c r="C2661" s="23" t="s">
        <v>2093</v>
      </c>
      <c r="D2661" s="23" t="s">
        <v>92</v>
      </c>
      <c r="E2661" s="23" t="s">
        <v>93</v>
      </c>
      <c r="F2661" s="23">
        <v>560066</v>
      </c>
      <c r="G2661" s="23" t="s">
        <v>145</v>
      </c>
      <c r="H2661" s="23" t="s">
        <v>146</v>
      </c>
      <c r="I2661" s="23" t="s">
        <v>147</v>
      </c>
      <c r="J2661" s="23" t="s">
        <v>148</v>
      </c>
      <c r="K2661" s="23" t="s">
        <v>24</v>
      </c>
      <c r="L2661" s="23">
        <v>4</v>
      </c>
      <c r="M2661" s="23">
        <v>100.77</v>
      </c>
      <c r="N2661" s="23">
        <v>20</v>
      </c>
      <c r="O2661" s="23">
        <v>5</v>
      </c>
      <c r="P2661" s="23" t="s">
        <v>25</v>
      </c>
      <c r="Q2661" s="23" t="s">
        <v>34</v>
      </c>
      <c r="R2661" s="23">
        <f t="shared" si="205"/>
        <v>1</v>
      </c>
      <c r="S2661" s="23" t="str">
        <f t="shared" si="206"/>
        <v>ORD102660_20250611_CUST01288_MED016</v>
      </c>
      <c r="T2661" s="23">
        <f t="shared" si="207"/>
        <v>1</v>
      </c>
      <c r="U2661" s="6">
        <f t="shared" si="208"/>
        <v>403.08</v>
      </c>
      <c r="V2661" s="6">
        <f>tbl_Raw_Data[[#This Row],[Discount_Pct]]*tbl_Raw_Data[[#This Row],[Gross_Amount]]/100</f>
        <v>80.616</v>
      </c>
      <c r="W2661" s="6">
        <f>tbl_Raw_Data[[#This Row],[Gross_Amount]]-tbl_Raw_Data[[#This Row],[Discount_Amount]]</f>
        <v>322.464</v>
      </c>
      <c r="X2661" s="6">
        <f>tbl_Raw_Data[[#This Row],[Net_Amount_Before_Tax]]*tbl_Raw_Data[[#This Row],[Tax_Pct]]/100</f>
        <v>16.123200000000001</v>
      </c>
      <c r="Y2661" s="6">
        <f>tbl_Raw_Data[[#This Row],[Net_Amount_Before_Tax]]+tbl_Raw_Data[[#This Row],[Tax_Amount]]</f>
        <v>338.5872</v>
      </c>
      <c r="Z2661" s="6">
        <f t="shared" si="209"/>
        <v>3</v>
      </c>
    </row>
    <row r="2662" spans="1:26" x14ac:dyDescent="0.3">
      <c r="A2662" s="23" t="s">
        <v>4257</v>
      </c>
      <c r="B2662" s="34">
        <v>45632</v>
      </c>
      <c r="C2662" s="23" t="s">
        <v>4258</v>
      </c>
      <c r="D2662" s="23" t="s">
        <v>46</v>
      </c>
      <c r="E2662" s="23" t="s">
        <v>47</v>
      </c>
      <c r="F2662" s="23">
        <v>411001</v>
      </c>
      <c r="G2662" s="23" t="s">
        <v>315</v>
      </c>
      <c r="H2662" s="23" t="s">
        <v>316</v>
      </c>
      <c r="I2662" s="23" t="s">
        <v>50</v>
      </c>
      <c r="J2662" s="23" t="s">
        <v>114</v>
      </c>
      <c r="K2662" s="23" t="s">
        <v>24</v>
      </c>
      <c r="L2662" s="23">
        <v>1</v>
      </c>
      <c r="M2662" s="23">
        <v>107.35</v>
      </c>
      <c r="N2662" s="23">
        <v>0</v>
      </c>
      <c r="O2662" s="23">
        <v>5</v>
      </c>
      <c r="P2662" s="23" t="s">
        <v>43</v>
      </c>
      <c r="Q2662" s="23" t="s">
        <v>34</v>
      </c>
      <c r="R2662" s="23">
        <f t="shared" si="205"/>
        <v>1</v>
      </c>
      <c r="S2662" s="23" t="str">
        <f t="shared" si="206"/>
        <v>ORD102661_20241206_CUST02627_MED012</v>
      </c>
      <c r="T2662" s="23">
        <f t="shared" si="207"/>
        <v>1</v>
      </c>
      <c r="U2662" s="6">
        <f t="shared" si="208"/>
        <v>107.35</v>
      </c>
      <c r="V2662" s="6">
        <f>tbl_Raw_Data[[#This Row],[Discount_Pct]]*tbl_Raw_Data[[#This Row],[Gross_Amount]]/100</f>
        <v>0</v>
      </c>
      <c r="W2662" s="6">
        <f>tbl_Raw_Data[[#This Row],[Gross_Amount]]-tbl_Raw_Data[[#This Row],[Discount_Amount]]</f>
        <v>107.35</v>
      </c>
      <c r="X2662" s="6">
        <f>tbl_Raw_Data[[#This Row],[Net_Amount_Before_Tax]]*tbl_Raw_Data[[#This Row],[Tax_Pct]]/100</f>
        <v>5.3674999999999997</v>
      </c>
      <c r="Y2662" s="6">
        <f>tbl_Raw_Data[[#This Row],[Net_Amount_Before_Tax]]+tbl_Raw_Data[[#This Row],[Tax_Amount]]</f>
        <v>112.7175</v>
      </c>
      <c r="Z2662" s="6">
        <f t="shared" si="209"/>
        <v>2</v>
      </c>
    </row>
    <row r="2663" spans="1:26" x14ac:dyDescent="0.3">
      <c r="A2663" s="23" t="s">
        <v>4259</v>
      </c>
      <c r="B2663" s="34">
        <v>45595</v>
      </c>
      <c r="C2663" s="23" t="s">
        <v>4260</v>
      </c>
      <c r="D2663" s="23" t="s">
        <v>142</v>
      </c>
      <c r="E2663" s="23" t="s">
        <v>81</v>
      </c>
      <c r="F2663" s="23">
        <v>380061</v>
      </c>
      <c r="G2663" s="23" t="s">
        <v>224</v>
      </c>
      <c r="H2663" s="23" t="s">
        <v>225</v>
      </c>
      <c r="I2663" s="23" t="s">
        <v>147</v>
      </c>
      <c r="J2663" s="23" t="s">
        <v>23</v>
      </c>
      <c r="K2663" s="23" t="s">
        <v>24</v>
      </c>
      <c r="L2663" s="23">
        <v>2</v>
      </c>
      <c r="M2663" s="23">
        <v>50.95</v>
      </c>
      <c r="N2663" s="23">
        <v>0</v>
      </c>
      <c r="O2663" s="23">
        <v>5</v>
      </c>
      <c r="P2663" s="23" t="s">
        <v>58</v>
      </c>
      <c r="Q2663" s="23" t="s">
        <v>26</v>
      </c>
      <c r="R2663" s="23">
        <f t="shared" si="205"/>
        <v>1</v>
      </c>
      <c r="S2663" s="23" t="str">
        <f t="shared" si="206"/>
        <v>ORD102662_20241030_CUST00043_MED015</v>
      </c>
      <c r="T2663" s="23">
        <f t="shared" si="207"/>
        <v>1</v>
      </c>
      <c r="U2663" s="6">
        <f t="shared" si="208"/>
        <v>101.9</v>
      </c>
      <c r="V2663" s="6">
        <f>tbl_Raw_Data[[#This Row],[Discount_Pct]]*tbl_Raw_Data[[#This Row],[Gross_Amount]]/100</f>
        <v>0</v>
      </c>
      <c r="W2663" s="6">
        <f>tbl_Raw_Data[[#This Row],[Gross_Amount]]-tbl_Raw_Data[[#This Row],[Discount_Amount]]</f>
        <v>101.9</v>
      </c>
      <c r="X2663" s="6">
        <f>tbl_Raw_Data[[#This Row],[Net_Amount_Before_Tax]]*tbl_Raw_Data[[#This Row],[Tax_Pct]]/100</f>
        <v>5.0949999999999998</v>
      </c>
      <c r="Y2663" s="6">
        <f>tbl_Raw_Data[[#This Row],[Net_Amount_Before_Tax]]+tbl_Raw_Data[[#This Row],[Tax_Amount]]</f>
        <v>106.995</v>
      </c>
      <c r="Z2663" s="6">
        <f t="shared" si="209"/>
        <v>2</v>
      </c>
    </row>
    <row r="2664" spans="1:26" x14ac:dyDescent="0.3">
      <c r="A2664" s="23" t="s">
        <v>4261</v>
      </c>
      <c r="B2664" s="34">
        <v>45854</v>
      </c>
      <c r="C2664" s="23" t="s">
        <v>521</v>
      </c>
      <c r="D2664" s="23" t="s">
        <v>52</v>
      </c>
      <c r="E2664" s="23" t="s">
        <v>52</v>
      </c>
      <c r="F2664" s="23">
        <v>160022</v>
      </c>
      <c r="G2664" s="23" t="s">
        <v>256</v>
      </c>
      <c r="H2664" s="23" t="s">
        <v>257</v>
      </c>
      <c r="I2664" s="23" t="s">
        <v>22</v>
      </c>
      <c r="J2664" s="23" t="s">
        <v>258</v>
      </c>
      <c r="K2664" s="23" t="s">
        <v>57</v>
      </c>
      <c r="L2664" s="23">
        <v>1</v>
      </c>
      <c r="M2664" s="23">
        <v>65.209999999999994</v>
      </c>
      <c r="N2664" s="23">
        <v>10</v>
      </c>
      <c r="O2664" s="23">
        <v>18</v>
      </c>
      <c r="P2664" s="23" t="s">
        <v>43</v>
      </c>
      <c r="Q2664" s="23" t="s">
        <v>34</v>
      </c>
      <c r="R2664" s="23">
        <f t="shared" si="205"/>
        <v>1</v>
      </c>
      <c r="S2664" s="23" t="str">
        <f t="shared" si="206"/>
        <v>ORD102663_20250716_CUST01242_MED025</v>
      </c>
      <c r="T2664" s="23">
        <f t="shared" si="207"/>
        <v>1</v>
      </c>
      <c r="U2664" s="6">
        <f t="shared" si="208"/>
        <v>65.209999999999994</v>
      </c>
      <c r="V2664" s="6">
        <f>tbl_Raw_Data[[#This Row],[Discount_Pct]]*tbl_Raw_Data[[#This Row],[Gross_Amount]]/100</f>
        <v>6.520999999999999</v>
      </c>
      <c r="W2664" s="6">
        <f>tbl_Raw_Data[[#This Row],[Gross_Amount]]-tbl_Raw_Data[[#This Row],[Discount_Amount]]</f>
        <v>58.688999999999993</v>
      </c>
      <c r="X2664" s="6">
        <f>tbl_Raw_Data[[#This Row],[Net_Amount_Before_Tax]]*tbl_Raw_Data[[#This Row],[Tax_Pct]]/100</f>
        <v>10.564019999999998</v>
      </c>
      <c r="Y2664" s="6">
        <f>tbl_Raw_Data[[#This Row],[Net_Amount_Before_Tax]]+tbl_Raw_Data[[#This Row],[Tax_Amount]]</f>
        <v>69.253019999999992</v>
      </c>
      <c r="Z2664" s="6">
        <f t="shared" si="209"/>
        <v>3</v>
      </c>
    </row>
    <row r="2665" spans="1:26" x14ac:dyDescent="0.3">
      <c r="A2665" s="23" t="s">
        <v>4262</v>
      </c>
      <c r="B2665" s="34">
        <v>45602</v>
      </c>
      <c r="C2665" s="23" t="s">
        <v>3407</v>
      </c>
      <c r="D2665" s="23" t="s">
        <v>183</v>
      </c>
      <c r="E2665" s="23" t="s">
        <v>184</v>
      </c>
      <c r="F2665" s="23">
        <v>122016</v>
      </c>
      <c r="G2665" s="23" t="s">
        <v>124</v>
      </c>
      <c r="H2665" s="23" t="s">
        <v>125</v>
      </c>
      <c r="I2665" s="23" t="s">
        <v>104</v>
      </c>
      <c r="J2665" s="23" t="s">
        <v>114</v>
      </c>
      <c r="K2665" s="23" t="s">
        <v>24</v>
      </c>
      <c r="L2665" s="23">
        <v>3</v>
      </c>
      <c r="M2665" s="23">
        <v>106.91</v>
      </c>
      <c r="N2665" s="23">
        <v>5</v>
      </c>
      <c r="O2665" s="23">
        <v>5</v>
      </c>
      <c r="P2665" s="23" t="s">
        <v>89</v>
      </c>
      <c r="Q2665" s="23" t="s">
        <v>34</v>
      </c>
      <c r="R2665" s="23">
        <f t="shared" si="205"/>
        <v>1</v>
      </c>
      <c r="S2665" s="23" t="str">
        <f t="shared" si="206"/>
        <v>ORD102664_20241106_CUST00491_MED018</v>
      </c>
      <c r="T2665" s="23">
        <f t="shared" si="207"/>
        <v>1</v>
      </c>
      <c r="U2665" s="6">
        <f t="shared" si="208"/>
        <v>320.73</v>
      </c>
      <c r="V2665" s="6">
        <f>tbl_Raw_Data[[#This Row],[Discount_Pct]]*tbl_Raw_Data[[#This Row],[Gross_Amount]]/100</f>
        <v>16.0365</v>
      </c>
      <c r="W2665" s="6">
        <f>tbl_Raw_Data[[#This Row],[Gross_Amount]]-tbl_Raw_Data[[#This Row],[Discount_Amount]]</f>
        <v>304.69350000000003</v>
      </c>
      <c r="X2665" s="6">
        <f>tbl_Raw_Data[[#This Row],[Net_Amount_Before_Tax]]*tbl_Raw_Data[[#This Row],[Tax_Pct]]/100</f>
        <v>15.234675000000003</v>
      </c>
      <c r="Y2665" s="6">
        <f>tbl_Raw_Data[[#This Row],[Net_Amount_Before_Tax]]+tbl_Raw_Data[[#This Row],[Tax_Amount]]</f>
        <v>319.92817500000001</v>
      </c>
      <c r="Z2665" s="6">
        <f t="shared" si="209"/>
        <v>3</v>
      </c>
    </row>
    <row r="2666" spans="1:26" x14ac:dyDescent="0.3">
      <c r="A2666" s="23" t="s">
        <v>4263</v>
      </c>
      <c r="B2666" s="34">
        <v>45348</v>
      </c>
      <c r="C2666" s="23" t="s">
        <v>2631</v>
      </c>
      <c r="D2666" s="23" t="s">
        <v>87</v>
      </c>
      <c r="E2666" s="23" t="s">
        <v>88</v>
      </c>
      <c r="F2666" s="23">
        <v>600001</v>
      </c>
      <c r="G2666" s="23" t="s">
        <v>229</v>
      </c>
      <c r="H2666" s="23" t="s">
        <v>230</v>
      </c>
      <c r="I2666" s="23" t="s">
        <v>84</v>
      </c>
      <c r="J2666" s="23" t="s">
        <v>140</v>
      </c>
      <c r="K2666" s="23" t="s">
        <v>24</v>
      </c>
      <c r="L2666" s="23">
        <v>1</v>
      </c>
      <c r="M2666" s="23">
        <v>183.21</v>
      </c>
      <c r="N2666" s="23">
        <v>10</v>
      </c>
      <c r="O2666" s="23">
        <v>5</v>
      </c>
      <c r="P2666" s="23" t="s">
        <v>33</v>
      </c>
      <c r="Q2666" s="23" t="s">
        <v>34</v>
      </c>
      <c r="R2666" s="23">
        <f t="shared" si="205"/>
        <v>1</v>
      </c>
      <c r="S2666" s="23" t="str">
        <f t="shared" si="206"/>
        <v>ORD102665_20240226_CUST01708_MED022</v>
      </c>
      <c r="T2666" s="23">
        <f t="shared" si="207"/>
        <v>1</v>
      </c>
      <c r="U2666" s="6">
        <f t="shared" si="208"/>
        <v>183.21</v>
      </c>
      <c r="V2666" s="6">
        <f>tbl_Raw_Data[[#This Row],[Discount_Pct]]*tbl_Raw_Data[[#This Row],[Gross_Amount]]/100</f>
        <v>18.321000000000002</v>
      </c>
      <c r="W2666" s="6">
        <f>tbl_Raw_Data[[#This Row],[Gross_Amount]]-tbl_Raw_Data[[#This Row],[Discount_Amount]]</f>
        <v>164.88900000000001</v>
      </c>
      <c r="X2666" s="6">
        <f>tbl_Raw_Data[[#This Row],[Net_Amount_Before_Tax]]*tbl_Raw_Data[[#This Row],[Tax_Pct]]/100</f>
        <v>8.2444500000000005</v>
      </c>
      <c r="Y2666" s="6">
        <f>tbl_Raw_Data[[#This Row],[Net_Amount_Before_Tax]]+tbl_Raw_Data[[#This Row],[Tax_Amount]]</f>
        <v>173.13345000000001</v>
      </c>
      <c r="Z2666" s="6">
        <f t="shared" si="209"/>
        <v>2</v>
      </c>
    </row>
    <row r="2667" spans="1:26" x14ac:dyDescent="0.3">
      <c r="A2667" s="23" t="s">
        <v>4264</v>
      </c>
      <c r="B2667" s="34">
        <v>45683</v>
      </c>
      <c r="C2667" s="23" t="s">
        <v>4140</v>
      </c>
      <c r="D2667" s="23" t="s">
        <v>130</v>
      </c>
      <c r="E2667" s="23" t="s">
        <v>131</v>
      </c>
      <c r="F2667" s="23">
        <v>700102</v>
      </c>
      <c r="G2667" s="23" t="s">
        <v>82</v>
      </c>
      <c r="H2667" s="23" t="s">
        <v>83</v>
      </c>
      <c r="I2667" s="23" t="s">
        <v>84</v>
      </c>
      <c r="J2667" s="23" t="s">
        <v>85</v>
      </c>
      <c r="K2667" s="23" t="s">
        <v>24</v>
      </c>
      <c r="L2667" s="23">
        <v>2</v>
      </c>
      <c r="M2667" s="23">
        <v>264.51</v>
      </c>
      <c r="N2667" s="23">
        <v>15</v>
      </c>
      <c r="O2667" s="23">
        <v>18</v>
      </c>
      <c r="P2667" s="23" t="s">
        <v>58</v>
      </c>
      <c r="Q2667" s="23" t="s">
        <v>34</v>
      </c>
      <c r="R2667" s="23">
        <f t="shared" si="205"/>
        <v>1</v>
      </c>
      <c r="S2667" s="23" t="str">
        <f t="shared" si="206"/>
        <v>ORD102666_20250126_CUST02625_MED023</v>
      </c>
      <c r="T2667" s="23">
        <f t="shared" si="207"/>
        <v>1</v>
      </c>
      <c r="U2667" s="6">
        <f t="shared" si="208"/>
        <v>529.02</v>
      </c>
      <c r="V2667" s="6">
        <f>tbl_Raw_Data[[#This Row],[Discount_Pct]]*tbl_Raw_Data[[#This Row],[Gross_Amount]]/100</f>
        <v>79.352999999999994</v>
      </c>
      <c r="W2667" s="6">
        <f>tbl_Raw_Data[[#This Row],[Gross_Amount]]-tbl_Raw_Data[[#This Row],[Discount_Amount]]</f>
        <v>449.66699999999997</v>
      </c>
      <c r="X2667" s="6">
        <f>tbl_Raw_Data[[#This Row],[Net_Amount_Before_Tax]]*tbl_Raw_Data[[#This Row],[Tax_Pct]]/100</f>
        <v>80.940059999999988</v>
      </c>
      <c r="Y2667" s="6">
        <f>tbl_Raw_Data[[#This Row],[Net_Amount_Before_Tax]]+tbl_Raw_Data[[#This Row],[Tax_Amount]]</f>
        <v>530.60705999999993</v>
      </c>
      <c r="Z2667" s="6">
        <f t="shared" si="209"/>
        <v>2</v>
      </c>
    </row>
    <row r="2668" spans="1:26" x14ac:dyDescent="0.3">
      <c r="A2668" s="23" t="s">
        <v>4265</v>
      </c>
      <c r="B2668" s="34">
        <v>45548</v>
      </c>
      <c r="C2668" s="23" t="s">
        <v>2747</v>
      </c>
      <c r="D2668" s="23" t="s">
        <v>183</v>
      </c>
      <c r="E2668" s="23" t="s">
        <v>184</v>
      </c>
      <c r="F2668" s="23">
        <v>122002</v>
      </c>
      <c r="G2668" s="23" t="s">
        <v>20</v>
      </c>
      <c r="H2668" s="23" t="s">
        <v>21</v>
      </c>
      <c r="I2668" s="23" t="s">
        <v>22</v>
      </c>
      <c r="J2668" s="23" t="s">
        <v>23</v>
      </c>
      <c r="K2668" s="23" t="s">
        <v>24</v>
      </c>
      <c r="L2668" s="23">
        <v>1</v>
      </c>
      <c r="M2668" s="23">
        <v>138.32</v>
      </c>
      <c r="N2668" s="23">
        <v>5</v>
      </c>
      <c r="O2668" s="23">
        <v>12</v>
      </c>
      <c r="P2668" s="23" t="s">
        <v>43</v>
      </c>
      <c r="Q2668" s="23" t="s">
        <v>34</v>
      </c>
      <c r="R2668" s="23">
        <f t="shared" si="205"/>
        <v>1</v>
      </c>
      <c r="S2668" s="23" t="str">
        <f t="shared" si="206"/>
        <v>ORD102667_20240913_CUST00549_MED024</v>
      </c>
      <c r="T2668" s="23">
        <f t="shared" si="207"/>
        <v>1</v>
      </c>
      <c r="U2668" s="6">
        <f t="shared" si="208"/>
        <v>138.32</v>
      </c>
      <c r="V2668" s="6">
        <f>tbl_Raw_Data[[#This Row],[Discount_Pct]]*tbl_Raw_Data[[#This Row],[Gross_Amount]]/100</f>
        <v>6.9159999999999995</v>
      </c>
      <c r="W2668" s="6">
        <f>tbl_Raw_Data[[#This Row],[Gross_Amount]]-tbl_Raw_Data[[#This Row],[Discount_Amount]]</f>
        <v>131.404</v>
      </c>
      <c r="X2668" s="6">
        <f>tbl_Raw_Data[[#This Row],[Net_Amount_Before_Tax]]*tbl_Raw_Data[[#This Row],[Tax_Pct]]/100</f>
        <v>15.76848</v>
      </c>
      <c r="Y2668" s="6">
        <f>tbl_Raw_Data[[#This Row],[Net_Amount_Before_Tax]]+tbl_Raw_Data[[#This Row],[Tax_Amount]]</f>
        <v>147.17248000000001</v>
      </c>
      <c r="Z2668" s="6">
        <f t="shared" si="209"/>
        <v>2</v>
      </c>
    </row>
    <row r="2669" spans="1:26" x14ac:dyDescent="0.3">
      <c r="A2669" s="23" t="s">
        <v>4266</v>
      </c>
      <c r="B2669" s="34">
        <v>45803</v>
      </c>
      <c r="C2669" s="23" t="s">
        <v>4267</v>
      </c>
      <c r="D2669" s="23" t="s">
        <v>80</v>
      </c>
      <c r="E2669" s="23" t="s">
        <v>81</v>
      </c>
      <c r="F2669" s="23">
        <v>395017</v>
      </c>
      <c r="G2669" s="23" t="s">
        <v>94</v>
      </c>
      <c r="H2669" s="23" t="s">
        <v>95</v>
      </c>
      <c r="I2669" s="23" t="s">
        <v>84</v>
      </c>
      <c r="J2669" s="23" t="s">
        <v>42</v>
      </c>
      <c r="K2669" s="23" t="s">
        <v>24</v>
      </c>
      <c r="L2669" s="23">
        <v>1</v>
      </c>
      <c r="M2669" s="23">
        <v>86.56</v>
      </c>
      <c r="N2669" s="23">
        <v>5</v>
      </c>
      <c r="O2669" s="23">
        <v>12</v>
      </c>
      <c r="P2669" s="23" t="s">
        <v>33</v>
      </c>
      <c r="Q2669" s="23" t="s">
        <v>34</v>
      </c>
      <c r="R2669" s="23">
        <f t="shared" si="205"/>
        <v>1</v>
      </c>
      <c r="S2669" s="23" t="str">
        <f t="shared" si="206"/>
        <v>ORD102668_20250526_CUST01458_MED021</v>
      </c>
      <c r="T2669" s="23">
        <f t="shared" si="207"/>
        <v>1</v>
      </c>
      <c r="U2669" s="6">
        <f t="shared" si="208"/>
        <v>86.56</v>
      </c>
      <c r="V2669" s="6">
        <f>tbl_Raw_Data[[#This Row],[Discount_Pct]]*tbl_Raw_Data[[#This Row],[Gross_Amount]]/100</f>
        <v>4.3280000000000003</v>
      </c>
      <c r="W2669" s="6">
        <f>tbl_Raw_Data[[#This Row],[Gross_Amount]]-tbl_Raw_Data[[#This Row],[Discount_Amount]]</f>
        <v>82.231999999999999</v>
      </c>
      <c r="X2669" s="6">
        <f>tbl_Raw_Data[[#This Row],[Net_Amount_Before_Tax]]*tbl_Raw_Data[[#This Row],[Tax_Pct]]/100</f>
        <v>9.8678399999999993</v>
      </c>
      <c r="Y2669" s="6">
        <f>tbl_Raw_Data[[#This Row],[Net_Amount_Before_Tax]]+tbl_Raw_Data[[#This Row],[Tax_Amount]]</f>
        <v>92.09984</v>
      </c>
      <c r="Z2669" s="6">
        <f t="shared" si="209"/>
        <v>2</v>
      </c>
    </row>
    <row r="2670" spans="1:26" x14ac:dyDescent="0.3">
      <c r="A2670" s="23" t="s">
        <v>4266</v>
      </c>
      <c r="B2670" s="34">
        <v>45490</v>
      </c>
      <c r="C2670" s="23" t="s">
        <v>2050</v>
      </c>
      <c r="D2670" s="23" t="s">
        <v>87</v>
      </c>
      <c r="E2670" s="23" t="s">
        <v>88</v>
      </c>
      <c r="F2670" s="23">
        <v>600001</v>
      </c>
      <c r="G2670" s="23" t="s">
        <v>145</v>
      </c>
      <c r="H2670" s="23" t="s">
        <v>146</v>
      </c>
      <c r="I2670" s="23" t="s">
        <v>147</v>
      </c>
      <c r="J2670" s="23" t="s">
        <v>148</v>
      </c>
      <c r="K2670" s="23" t="s">
        <v>24</v>
      </c>
      <c r="L2670" s="23">
        <v>2</v>
      </c>
      <c r="M2670" s="23">
        <v>118.83</v>
      </c>
      <c r="N2670" s="23">
        <v>0</v>
      </c>
      <c r="O2670" s="23">
        <v>5</v>
      </c>
      <c r="P2670" s="23" t="s">
        <v>65</v>
      </c>
      <c r="Q2670" s="23" t="s">
        <v>34</v>
      </c>
      <c r="R2670" s="23">
        <f t="shared" si="205"/>
        <v>1</v>
      </c>
      <c r="S2670" s="23" t="str">
        <f t="shared" si="206"/>
        <v>ORD102668_20240717_CUST02587_MED016</v>
      </c>
      <c r="T2670" s="23">
        <f t="shared" si="207"/>
        <v>1</v>
      </c>
      <c r="U2670" s="6">
        <f t="shared" si="208"/>
        <v>237.66</v>
      </c>
      <c r="V2670" s="6">
        <f>tbl_Raw_Data[[#This Row],[Discount_Pct]]*tbl_Raw_Data[[#This Row],[Gross_Amount]]/100</f>
        <v>0</v>
      </c>
      <c r="W2670" s="6">
        <f>tbl_Raw_Data[[#This Row],[Gross_Amount]]-tbl_Raw_Data[[#This Row],[Discount_Amount]]</f>
        <v>237.66</v>
      </c>
      <c r="X2670" s="6">
        <f>tbl_Raw_Data[[#This Row],[Net_Amount_Before_Tax]]*tbl_Raw_Data[[#This Row],[Tax_Pct]]/100</f>
        <v>11.882999999999999</v>
      </c>
      <c r="Y2670" s="6">
        <f>tbl_Raw_Data[[#This Row],[Net_Amount_Before_Tax]]+tbl_Raw_Data[[#This Row],[Tax_Amount]]</f>
        <v>249.54300000000001</v>
      </c>
      <c r="Z2670" s="6">
        <f t="shared" si="209"/>
        <v>3</v>
      </c>
    </row>
    <row r="2671" spans="1:26" x14ac:dyDescent="0.3">
      <c r="A2671" s="23" t="s">
        <v>4266</v>
      </c>
      <c r="B2671" s="34">
        <v>45941</v>
      </c>
      <c r="C2671" s="23" t="s">
        <v>4268</v>
      </c>
      <c r="D2671" s="23" t="s">
        <v>80</v>
      </c>
      <c r="E2671" s="23" t="s">
        <v>81</v>
      </c>
      <c r="F2671" s="23">
        <v>395017</v>
      </c>
      <c r="G2671" s="23" t="s">
        <v>283</v>
      </c>
      <c r="H2671" s="23" t="s">
        <v>284</v>
      </c>
      <c r="I2671" s="23" t="s">
        <v>104</v>
      </c>
      <c r="J2671" s="23" t="s">
        <v>42</v>
      </c>
      <c r="K2671" s="23" t="s">
        <v>57</v>
      </c>
      <c r="L2671" s="23">
        <v>5</v>
      </c>
      <c r="M2671" s="23">
        <v>277.86</v>
      </c>
      <c r="N2671" s="23">
        <v>0</v>
      </c>
      <c r="O2671" s="23">
        <v>5</v>
      </c>
      <c r="P2671" s="23" t="s">
        <v>58</v>
      </c>
      <c r="Q2671" s="23" t="s">
        <v>90</v>
      </c>
      <c r="R2671" s="23">
        <f t="shared" si="205"/>
        <v>1</v>
      </c>
      <c r="S2671" s="23" t="str">
        <f t="shared" si="206"/>
        <v>ORD102668_20251011_CUST02595_MED030</v>
      </c>
      <c r="T2671" s="23">
        <f t="shared" si="207"/>
        <v>1</v>
      </c>
      <c r="U2671" s="6">
        <f t="shared" si="208"/>
        <v>1389.3000000000002</v>
      </c>
      <c r="V2671" s="6">
        <f>tbl_Raw_Data[[#This Row],[Discount_Pct]]*tbl_Raw_Data[[#This Row],[Gross_Amount]]/100</f>
        <v>0</v>
      </c>
      <c r="W2671" s="6">
        <f>tbl_Raw_Data[[#This Row],[Gross_Amount]]-tbl_Raw_Data[[#This Row],[Discount_Amount]]</f>
        <v>1389.3000000000002</v>
      </c>
      <c r="X2671" s="6">
        <f>tbl_Raw_Data[[#This Row],[Net_Amount_Before_Tax]]*tbl_Raw_Data[[#This Row],[Tax_Pct]]/100</f>
        <v>69.465000000000003</v>
      </c>
      <c r="Y2671" s="6">
        <f>tbl_Raw_Data[[#This Row],[Net_Amount_Before_Tax]]+tbl_Raw_Data[[#This Row],[Tax_Amount]]</f>
        <v>1458.7650000000001</v>
      </c>
      <c r="Z2671" s="6">
        <f t="shared" si="209"/>
        <v>3</v>
      </c>
    </row>
    <row r="2672" spans="1:26" x14ac:dyDescent="0.3">
      <c r="A2672" s="23" t="s">
        <v>4266</v>
      </c>
      <c r="B2672" s="34">
        <v>45498</v>
      </c>
      <c r="C2672" s="23" t="s">
        <v>1953</v>
      </c>
      <c r="D2672" s="23" t="s">
        <v>92</v>
      </c>
      <c r="E2672" s="23" t="s">
        <v>93</v>
      </c>
      <c r="F2672" s="23">
        <v>560100</v>
      </c>
      <c r="G2672" s="23" t="s">
        <v>39</v>
      </c>
      <c r="H2672" s="23" t="s">
        <v>40</v>
      </c>
      <c r="I2672" s="23" t="s">
        <v>41</v>
      </c>
      <c r="J2672" s="23" t="s">
        <v>42</v>
      </c>
      <c r="K2672" s="23" t="s">
        <v>24</v>
      </c>
      <c r="L2672" s="23">
        <v>1</v>
      </c>
      <c r="M2672" s="23">
        <v>31.63</v>
      </c>
      <c r="N2672" s="23">
        <v>5</v>
      </c>
      <c r="O2672" s="23">
        <v>5</v>
      </c>
      <c r="P2672" s="23" t="s">
        <v>65</v>
      </c>
      <c r="Q2672" s="23" t="s">
        <v>90</v>
      </c>
      <c r="R2672" s="23">
        <f t="shared" si="205"/>
        <v>1</v>
      </c>
      <c r="S2672" s="23" t="str">
        <f t="shared" si="206"/>
        <v>ORD102668_20240725_CUST00647_MED001</v>
      </c>
      <c r="T2672" s="23">
        <f t="shared" si="207"/>
        <v>1</v>
      </c>
      <c r="U2672" s="6">
        <f t="shared" si="208"/>
        <v>31.63</v>
      </c>
      <c r="V2672" s="6">
        <f>tbl_Raw_Data[[#This Row],[Discount_Pct]]*tbl_Raw_Data[[#This Row],[Gross_Amount]]/100</f>
        <v>1.5815000000000001</v>
      </c>
      <c r="W2672" s="6">
        <f>tbl_Raw_Data[[#This Row],[Gross_Amount]]-tbl_Raw_Data[[#This Row],[Discount_Amount]]</f>
        <v>30.048499999999997</v>
      </c>
      <c r="X2672" s="6">
        <f>tbl_Raw_Data[[#This Row],[Net_Amount_Before_Tax]]*tbl_Raw_Data[[#This Row],[Tax_Pct]]/100</f>
        <v>1.5024249999999997</v>
      </c>
      <c r="Y2672" s="6">
        <f>tbl_Raw_Data[[#This Row],[Net_Amount_Before_Tax]]+tbl_Raw_Data[[#This Row],[Tax_Amount]]</f>
        <v>31.550924999999996</v>
      </c>
      <c r="Z2672" s="6">
        <f t="shared" si="209"/>
        <v>2</v>
      </c>
    </row>
    <row r="2673" spans="1:26" x14ac:dyDescent="0.3">
      <c r="A2673" s="23" t="s">
        <v>4269</v>
      </c>
      <c r="B2673" s="34">
        <v>45552</v>
      </c>
      <c r="C2673" s="23" t="s">
        <v>1647</v>
      </c>
      <c r="D2673" s="23" t="s">
        <v>28</v>
      </c>
      <c r="E2673" s="23" t="s">
        <v>29</v>
      </c>
      <c r="F2673" s="23">
        <v>500081</v>
      </c>
      <c r="G2673" s="23" t="s">
        <v>124</v>
      </c>
      <c r="H2673" s="23" t="s">
        <v>125</v>
      </c>
      <c r="I2673" s="23" t="s">
        <v>104</v>
      </c>
      <c r="J2673" s="23" t="s">
        <v>114</v>
      </c>
      <c r="K2673" s="23" t="s">
        <v>24</v>
      </c>
      <c r="L2673" s="23">
        <v>2</v>
      </c>
      <c r="M2673" s="23">
        <v>104.99</v>
      </c>
      <c r="N2673" s="23">
        <v>10</v>
      </c>
      <c r="O2673" s="23">
        <v>5</v>
      </c>
      <c r="P2673" s="23" t="s">
        <v>65</v>
      </c>
      <c r="Q2673" s="23" t="s">
        <v>34</v>
      </c>
      <c r="R2673" s="23">
        <f t="shared" si="205"/>
        <v>1</v>
      </c>
      <c r="S2673" s="23" t="str">
        <f t="shared" si="206"/>
        <v>ORD102672_20240917_CUST03298_MED018</v>
      </c>
      <c r="T2673" s="23">
        <f t="shared" si="207"/>
        <v>1</v>
      </c>
      <c r="U2673" s="6">
        <f t="shared" si="208"/>
        <v>209.98</v>
      </c>
      <c r="V2673" s="6">
        <f>tbl_Raw_Data[[#This Row],[Discount_Pct]]*tbl_Raw_Data[[#This Row],[Gross_Amount]]/100</f>
        <v>20.997999999999998</v>
      </c>
      <c r="W2673" s="6">
        <f>tbl_Raw_Data[[#This Row],[Gross_Amount]]-tbl_Raw_Data[[#This Row],[Discount_Amount]]</f>
        <v>188.982</v>
      </c>
      <c r="X2673" s="6">
        <f>tbl_Raw_Data[[#This Row],[Net_Amount_Before_Tax]]*tbl_Raw_Data[[#This Row],[Tax_Pct]]/100</f>
        <v>9.4490999999999996</v>
      </c>
      <c r="Y2673" s="6">
        <f>tbl_Raw_Data[[#This Row],[Net_Amount_Before_Tax]]+tbl_Raw_Data[[#This Row],[Tax_Amount]]</f>
        <v>198.43109999999999</v>
      </c>
      <c r="Z2673" s="6">
        <f t="shared" si="209"/>
        <v>2</v>
      </c>
    </row>
    <row r="2674" spans="1:26" x14ac:dyDescent="0.3">
      <c r="A2674" s="23" t="s">
        <v>4270</v>
      </c>
      <c r="B2674" s="34">
        <v>45337</v>
      </c>
      <c r="C2674" s="23" t="s">
        <v>1715</v>
      </c>
      <c r="D2674" s="23" t="s">
        <v>52</v>
      </c>
      <c r="E2674" s="23" t="s">
        <v>52</v>
      </c>
      <c r="F2674" s="23">
        <v>160036</v>
      </c>
      <c r="G2674" s="23" t="s">
        <v>30</v>
      </c>
      <c r="H2674" s="23" t="s">
        <v>31</v>
      </c>
      <c r="I2674" s="23" t="s">
        <v>32</v>
      </c>
      <c r="J2674" s="23" t="s">
        <v>23</v>
      </c>
      <c r="K2674" s="23" t="s">
        <v>24</v>
      </c>
      <c r="L2674" s="23">
        <v>4</v>
      </c>
      <c r="M2674" s="23">
        <v>148.06</v>
      </c>
      <c r="N2674" s="23">
        <v>0</v>
      </c>
      <c r="O2674" s="23">
        <v>5</v>
      </c>
      <c r="P2674" s="23" t="s">
        <v>33</v>
      </c>
      <c r="Q2674" s="23" t="s">
        <v>34</v>
      </c>
      <c r="R2674" s="23">
        <f t="shared" si="205"/>
        <v>1</v>
      </c>
      <c r="S2674" s="23" t="str">
        <f t="shared" si="206"/>
        <v>ORD102673_20240215_CUST01357_MED017</v>
      </c>
      <c r="T2674" s="23">
        <f t="shared" si="207"/>
        <v>1</v>
      </c>
      <c r="U2674" s="6">
        <f t="shared" si="208"/>
        <v>592.24</v>
      </c>
      <c r="V2674" s="6">
        <f>tbl_Raw_Data[[#This Row],[Discount_Pct]]*tbl_Raw_Data[[#This Row],[Gross_Amount]]/100</f>
        <v>0</v>
      </c>
      <c r="W2674" s="6">
        <f>tbl_Raw_Data[[#This Row],[Gross_Amount]]-tbl_Raw_Data[[#This Row],[Discount_Amount]]</f>
        <v>592.24</v>
      </c>
      <c r="X2674" s="6">
        <f>tbl_Raw_Data[[#This Row],[Net_Amount_Before_Tax]]*tbl_Raw_Data[[#This Row],[Tax_Pct]]/100</f>
        <v>29.611999999999998</v>
      </c>
      <c r="Y2674" s="6">
        <f>tbl_Raw_Data[[#This Row],[Net_Amount_Before_Tax]]+tbl_Raw_Data[[#This Row],[Tax_Amount]]</f>
        <v>621.85199999999998</v>
      </c>
      <c r="Z2674" s="6">
        <f t="shared" si="209"/>
        <v>2</v>
      </c>
    </row>
    <row r="2675" spans="1:26" x14ac:dyDescent="0.3">
      <c r="A2675" s="23" t="s">
        <v>4271</v>
      </c>
      <c r="B2675" s="34">
        <v>45336</v>
      </c>
      <c r="C2675" s="23" t="s">
        <v>4272</v>
      </c>
      <c r="D2675" s="23" t="s">
        <v>72</v>
      </c>
      <c r="E2675" s="23" t="s">
        <v>73</v>
      </c>
      <c r="F2675" s="23">
        <v>302021</v>
      </c>
      <c r="G2675" s="23" t="s">
        <v>39</v>
      </c>
      <c r="H2675" s="23" t="s">
        <v>40</v>
      </c>
      <c r="I2675" s="23" t="s">
        <v>41</v>
      </c>
      <c r="J2675" s="23" t="s">
        <v>42</v>
      </c>
      <c r="K2675" s="23" t="s">
        <v>24</v>
      </c>
      <c r="L2675" s="23">
        <v>1</v>
      </c>
      <c r="M2675" s="23">
        <v>33.979999999999997</v>
      </c>
      <c r="N2675" s="23">
        <v>0</v>
      </c>
      <c r="O2675" s="23">
        <v>5</v>
      </c>
      <c r="P2675" s="23" t="s">
        <v>65</v>
      </c>
      <c r="Q2675" s="23" t="s">
        <v>34</v>
      </c>
      <c r="R2675" s="23">
        <f t="shared" si="205"/>
        <v>1</v>
      </c>
      <c r="S2675" s="23" t="str">
        <f t="shared" si="206"/>
        <v>ORD102674_20240214_CUST01180_MED001</v>
      </c>
      <c r="T2675" s="23">
        <f t="shared" si="207"/>
        <v>1</v>
      </c>
      <c r="U2675" s="6">
        <f t="shared" si="208"/>
        <v>33.979999999999997</v>
      </c>
      <c r="V2675" s="6">
        <f>tbl_Raw_Data[[#This Row],[Discount_Pct]]*tbl_Raw_Data[[#This Row],[Gross_Amount]]/100</f>
        <v>0</v>
      </c>
      <c r="W2675" s="6">
        <f>tbl_Raw_Data[[#This Row],[Gross_Amount]]-tbl_Raw_Data[[#This Row],[Discount_Amount]]</f>
        <v>33.979999999999997</v>
      </c>
      <c r="X2675" s="6">
        <f>tbl_Raw_Data[[#This Row],[Net_Amount_Before_Tax]]*tbl_Raw_Data[[#This Row],[Tax_Pct]]/100</f>
        <v>1.6989999999999998</v>
      </c>
      <c r="Y2675" s="6">
        <f>tbl_Raw_Data[[#This Row],[Net_Amount_Before_Tax]]+tbl_Raw_Data[[#This Row],[Tax_Amount]]</f>
        <v>35.678999999999995</v>
      </c>
      <c r="Z2675" s="6">
        <f t="shared" si="209"/>
        <v>1</v>
      </c>
    </row>
    <row r="2676" spans="1:26" x14ac:dyDescent="0.3">
      <c r="A2676" s="23" t="s">
        <v>4273</v>
      </c>
      <c r="B2676" s="34">
        <v>45561</v>
      </c>
      <c r="C2676" s="23" t="s">
        <v>4274</v>
      </c>
      <c r="D2676" s="23" t="s">
        <v>183</v>
      </c>
      <c r="E2676" s="23" t="s">
        <v>184</v>
      </c>
      <c r="F2676" s="23">
        <v>122018</v>
      </c>
      <c r="G2676" s="23" t="s">
        <v>138</v>
      </c>
      <c r="H2676" s="23" t="s">
        <v>139</v>
      </c>
      <c r="I2676" s="23" t="s">
        <v>50</v>
      </c>
      <c r="J2676" s="23" t="s">
        <v>140</v>
      </c>
      <c r="K2676" s="23" t="s">
        <v>24</v>
      </c>
      <c r="L2676" s="23">
        <v>2</v>
      </c>
      <c r="M2676" s="23">
        <v>167.02</v>
      </c>
      <c r="N2676" s="23">
        <v>5</v>
      </c>
      <c r="O2676" s="23">
        <v>18</v>
      </c>
      <c r="P2676" s="23" t="s">
        <v>25</v>
      </c>
      <c r="Q2676" s="23" t="s">
        <v>34</v>
      </c>
      <c r="R2676" s="23">
        <f t="shared" si="205"/>
        <v>1</v>
      </c>
      <c r="S2676" s="23" t="str">
        <f t="shared" si="206"/>
        <v>ORD102675_20240926_CUST01848_MED013</v>
      </c>
      <c r="T2676" s="23">
        <f t="shared" si="207"/>
        <v>1</v>
      </c>
      <c r="U2676" s="6">
        <f t="shared" si="208"/>
        <v>334.04</v>
      </c>
      <c r="V2676" s="6">
        <f>tbl_Raw_Data[[#This Row],[Discount_Pct]]*tbl_Raw_Data[[#This Row],[Gross_Amount]]/100</f>
        <v>16.702000000000002</v>
      </c>
      <c r="W2676" s="6">
        <f>tbl_Raw_Data[[#This Row],[Gross_Amount]]-tbl_Raw_Data[[#This Row],[Discount_Amount]]</f>
        <v>317.33800000000002</v>
      </c>
      <c r="X2676" s="6">
        <f>tbl_Raw_Data[[#This Row],[Net_Amount_Before_Tax]]*tbl_Raw_Data[[#This Row],[Tax_Pct]]/100</f>
        <v>57.120840000000008</v>
      </c>
      <c r="Y2676" s="6">
        <f>tbl_Raw_Data[[#This Row],[Net_Amount_Before_Tax]]+tbl_Raw_Data[[#This Row],[Tax_Amount]]</f>
        <v>374.45884000000001</v>
      </c>
      <c r="Z2676" s="6">
        <f t="shared" si="209"/>
        <v>1</v>
      </c>
    </row>
    <row r="2677" spans="1:26" x14ac:dyDescent="0.3">
      <c r="A2677" s="23" t="s">
        <v>4275</v>
      </c>
      <c r="B2677" s="34">
        <v>45941</v>
      </c>
      <c r="C2677" s="23" t="s">
        <v>489</v>
      </c>
      <c r="D2677" s="23" t="s">
        <v>100</v>
      </c>
      <c r="E2677" s="23" t="s">
        <v>101</v>
      </c>
      <c r="F2677" s="23">
        <v>201303</v>
      </c>
      <c r="G2677" s="23" t="s">
        <v>233</v>
      </c>
      <c r="H2677" s="23" t="s">
        <v>234</v>
      </c>
      <c r="I2677" s="23" t="s">
        <v>104</v>
      </c>
      <c r="J2677" s="23" t="s">
        <v>42</v>
      </c>
      <c r="K2677" s="23" t="s">
        <v>24</v>
      </c>
      <c r="L2677" s="23">
        <v>2</v>
      </c>
      <c r="M2677" s="23">
        <v>149.63999999999999</v>
      </c>
      <c r="N2677" s="23">
        <v>15</v>
      </c>
      <c r="O2677" s="23">
        <v>5</v>
      </c>
      <c r="P2677" s="23" t="s">
        <v>25</v>
      </c>
      <c r="Q2677" s="23" t="s">
        <v>34</v>
      </c>
      <c r="R2677" s="23">
        <f t="shared" si="205"/>
        <v>1</v>
      </c>
      <c r="S2677" s="23" t="str">
        <f t="shared" si="206"/>
        <v>ORD102676_20251011_CUST02059_MED019</v>
      </c>
      <c r="T2677" s="23">
        <f t="shared" si="207"/>
        <v>1</v>
      </c>
      <c r="U2677" s="6">
        <f t="shared" si="208"/>
        <v>299.27999999999997</v>
      </c>
      <c r="V2677" s="6">
        <f>tbl_Raw_Data[[#This Row],[Discount_Pct]]*tbl_Raw_Data[[#This Row],[Gross_Amount]]/100</f>
        <v>44.891999999999996</v>
      </c>
      <c r="W2677" s="6">
        <f>tbl_Raw_Data[[#This Row],[Gross_Amount]]-tbl_Raw_Data[[#This Row],[Discount_Amount]]</f>
        <v>254.38799999999998</v>
      </c>
      <c r="X2677" s="6">
        <f>tbl_Raw_Data[[#This Row],[Net_Amount_Before_Tax]]*tbl_Raw_Data[[#This Row],[Tax_Pct]]/100</f>
        <v>12.719399999999998</v>
      </c>
      <c r="Y2677" s="6">
        <f>tbl_Raw_Data[[#This Row],[Net_Amount_Before_Tax]]+tbl_Raw_Data[[#This Row],[Tax_Amount]]</f>
        <v>267.10739999999998</v>
      </c>
      <c r="Z2677" s="6">
        <f t="shared" si="209"/>
        <v>3</v>
      </c>
    </row>
    <row r="2678" spans="1:26" x14ac:dyDescent="0.3">
      <c r="A2678" s="23" t="s">
        <v>4276</v>
      </c>
      <c r="B2678" s="34">
        <v>45629</v>
      </c>
      <c r="C2678" s="23" t="s">
        <v>1653</v>
      </c>
      <c r="D2678" s="23" t="s">
        <v>37</v>
      </c>
      <c r="E2678" s="23" t="s">
        <v>38</v>
      </c>
      <c r="F2678" s="23">
        <v>452020</v>
      </c>
      <c r="G2678" s="23" t="s">
        <v>315</v>
      </c>
      <c r="H2678" s="23" t="s">
        <v>316</v>
      </c>
      <c r="I2678" s="23" t="s">
        <v>50</v>
      </c>
      <c r="J2678" s="23" t="s">
        <v>114</v>
      </c>
      <c r="K2678" s="23" t="s">
        <v>24</v>
      </c>
      <c r="L2678" s="23">
        <v>2</v>
      </c>
      <c r="M2678" s="23">
        <v>109.96</v>
      </c>
      <c r="N2678" s="23">
        <v>5</v>
      </c>
      <c r="O2678" s="23">
        <v>12</v>
      </c>
      <c r="P2678" s="23" t="s">
        <v>89</v>
      </c>
      <c r="Q2678" s="23" t="s">
        <v>90</v>
      </c>
      <c r="R2678" s="23">
        <f t="shared" si="205"/>
        <v>1</v>
      </c>
      <c r="S2678" s="23" t="str">
        <f t="shared" si="206"/>
        <v>ORD102677_20241203_CUST02569_MED012</v>
      </c>
      <c r="T2678" s="23">
        <f t="shared" si="207"/>
        <v>1</v>
      </c>
      <c r="U2678" s="6">
        <f t="shared" si="208"/>
        <v>219.92</v>
      </c>
      <c r="V2678" s="6">
        <f>tbl_Raw_Data[[#This Row],[Discount_Pct]]*tbl_Raw_Data[[#This Row],[Gross_Amount]]/100</f>
        <v>10.995999999999999</v>
      </c>
      <c r="W2678" s="6">
        <f>tbl_Raw_Data[[#This Row],[Gross_Amount]]-tbl_Raw_Data[[#This Row],[Discount_Amount]]</f>
        <v>208.92399999999998</v>
      </c>
      <c r="X2678" s="6">
        <f>tbl_Raw_Data[[#This Row],[Net_Amount_Before_Tax]]*tbl_Raw_Data[[#This Row],[Tax_Pct]]/100</f>
        <v>25.070879999999999</v>
      </c>
      <c r="Y2678" s="6">
        <f>tbl_Raw_Data[[#This Row],[Net_Amount_Before_Tax]]+tbl_Raw_Data[[#This Row],[Tax_Amount]]</f>
        <v>233.99487999999997</v>
      </c>
      <c r="Z2678" s="6">
        <f t="shared" si="209"/>
        <v>1</v>
      </c>
    </row>
    <row r="2679" spans="1:26" x14ac:dyDescent="0.3">
      <c r="A2679" s="23" t="s">
        <v>4277</v>
      </c>
      <c r="B2679" s="34">
        <v>45682</v>
      </c>
      <c r="C2679" s="23" t="s">
        <v>1886</v>
      </c>
      <c r="D2679" s="23" t="s">
        <v>130</v>
      </c>
      <c r="E2679" s="23" t="s">
        <v>131</v>
      </c>
      <c r="F2679" s="23">
        <v>700001</v>
      </c>
      <c r="G2679" s="23" t="s">
        <v>82</v>
      </c>
      <c r="H2679" s="23" t="s">
        <v>83</v>
      </c>
      <c r="I2679" s="23" t="s">
        <v>84</v>
      </c>
      <c r="J2679" s="23" t="s">
        <v>85</v>
      </c>
      <c r="K2679" s="23" t="s">
        <v>24</v>
      </c>
      <c r="L2679" s="23">
        <v>6</v>
      </c>
      <c r="M2679" s="23">
        <v>341.96</v>
      </c>
      <c r="N2679" s="23">
        <v>10</v>
      </c>
      <c r="O2679" s="23">
        <v>5</v>
      </c>
      <c r="P2679" s="23" t="s">
        <v>43</v>
      </c>
      <c r="Q2679" s="23" t="s">
        <v>26</v>
      </c>
      <c r="R2679" s="23">
        <f t="shared" si="205"/>
        <v>1</v>
      </c>
      <c r="S2679" s="23" t="str">
        <f t="shared" si="206"/>
        <v>ORD102678_20250125_CUST01424_MED023</v>
      </c>
      <c r="T2679" s="23">
        <f t="shared" si="207"/>
        <v>1</v>
      </c>
      <c r="U2679" s="6">
        <f t="shared" si="208"/>
        <v>2051.7599999999998</v>
      </c>
      <c r="V2679" s="6">
        <f>tbl_Raw_Data[[#This Row],[Discount_Pct]]*tbl_Raw_Data[[#This Row],[Gross_Amount]]/100</f>
        <v>205.17599999999999</v>
      </c>
      <c r="W2679" s="6">
        <f>tbl_Raw_Data[[#This Row],[Gross_Amount]]-tbl_Raw_Data[[#This Row],[Discount_Amount]]</f>
        <v>1846.5839999999998</v>
      </c>
      <c r="X2679" s="6">
        <f>tbl_Raw_Data[[#This Row],[Net_Amount_Before_Tax]]*tbl_Raw_Data[[#This Row],[Tax_Pct]]/100</f>
        <v>92.329199999999986</v>
      </c>
      <c r="Y2679" s="6">
        <f>tbl_Raw_Data[[#This Row],[Net_Amount_Before_Tax]]+tbl_Raw_Data[[#This Row],[Tax_Amount]]</f>
        <v>1938.9131999999997</v>
      </c>
      <c r="Z2679" s="6">
        <f t="shared" si="209"/>
        <v>2</v>
      </c>
    </row>
    <row r="2680" spans="1:26" x14ac:dyDescent="0.3">
      <c r="A2680" s="23" t="s">
        <v>4278</v>
      </c>
      <c r="B2680" s="34">
        <v>45345</v>
      </c>
      <c r="C2680" s="23" t="s">
        <v>4279</v>
      </c>
      <c r="D2680" s="23" t="s">
        <v>52</v>
      </c>
      <c r="E2680" s="23" t="s">
        <v>52</v>
      </c>
      <c r="F2680" s="23">
        <v>160001</v>
      </c>
      <c r="G2680" s="23" t="s">
        <v>107</v>
      </c>
      <c r="H2680" s="23" t="s">
        <v>108</v>
      </c>
      <c r="I2680" s="23" t="s">
        <v>63</v>
      </c>
      <c r="J2680" s="23" t="s">
        <v>42</v>
      </c>
      <c r="K2680" s="23" t="s">
        <v>57</v>
      </c>
      <c r="L2680" s="23">
        <v>4</v>
      </c>
      <c r="M2680" s="23">
        <v>87.14</v>
      </c>
      <c r="N2680" s="23">
        <v>5</v>
      </c>
      <c r="O2680" s="23">
        <v>5</v>
      </c>
      <c r="P2680" s="23" t="s">
        <v>58</v>
      </c>
      <c r="Q2680" s="23" t="s">
        <v>34</v>
      </c>
      <c r="R2680" s="23">
        <f t="shared" si="205"/>
        <v>1</v>
      </c>
      <c r="S2680" s="23" t="str">
        <f t="shared" si="206"/>
        <v>ORD102679_20240223_CUST01707_MED005</v>
      </c>
      <c r="T2680" s="23">
        <f t="shared" si="207"/>
        <v>1</v>
      </c>
      <c r="U2680" s="6">
        <f t="shared" si="208"/>
        <v>348.56</v>
      </c>
      <c r="V2680" s="6">
        <f>tbl_Raw_Data[[#This Row],[Discount_Pct]]*tbl_Raw_Data[[#This Row],[Gross_Amount]]/100</f>
        <v>17.428000000000001</v>
      </c>
      <c r="W2680" s="6">
        <f>tbl_Raw_Data[[#This Row],[Gross_Amount]]-tbl_Raw_Data[[#This Row],[Discount_Amount]]</f>
        <v>331.13200000000001</v>
      </c>
      <c r="X2680" s="6">
        <f>tbl_Raw_Data[[#This Row],[Net_Amount_Before_Tax]]*tbl_Raw_Data[[#This Row],[Tax_Pct]]/100</f>
        <v>16.5566</v>
      </c>
      <c r="Y2680" s="6">
        <f>tbl_Raw_Data[[#This Row],[Net_Amount_Before_Tax]]+tbl_Raw_Data[[#This Row],[Tax_Amount]]</f>
        <v>347.68860000000001</v>
      </c>
      <c r="Z2680" s="6">
        <f t="shared" si="209"/>
        <v>2</v>
      </c>
    </row>
    <row r="2681" spans="1:26" x14ac:dyDescent="0.3">
      <c r="A2681" s="23" t="s">
        <v>4280</v>
      </c>
      <c r="B2681" s="34">
        <v>45301</v>
      </c>
      <c r="C2681" s="23" t="s">
        <v>3166</v>
      </c>
      <c r="D2681" s="23" t="s">
        <v>142</v>
      </c>
      <c r="E2681" s="23" t="s">
        <v>81</v>
      </c>
      <c r="F2681" s="23">
        <v>380061</v>
      </c>
      <c r="G2681" s="23" t="s">
        <v>111</v>
      </c>
      <c r="H2681" s="23" t="s">
        <v>112</v>
      </c>
      <c r="I2681" s="23" t="s">
        <v>113</v>
      </c>
      <c r="J2681" s="23" t="s">
        <v>114</v>
      </c>
      <c r="K2681" s="23" t="s">
        <v>24</v>
      </c>
      <c r="L2681" s="23">
        <v>2</v>
      </c>
      <c r="M2681" s="23">
        <v>100.67</v>
      </c>
      <c r="N2681" s="23">
        <v>5</v>
      </c>
      <c r="O2681" s="23">
        <v>5</v>
      </c>
      <c r="P2681" s="23" t="s">
        <v>89</v>
      </c>
      <c r="Q2681" s="23" t="s">
        <v>34</v>
      </c>
      <c r="R2681" s="23">
        <f t="shared" si="205"/>
        <v>1</v>
      </c>
      <c r="S2681" s="23" t="str">
        <f t="shared" si="206"/>
        <v>ORD102680_20240110_CUST01145_MED027</v>
      </c>
      <c r="T2681" s="23">
        <f t="shared" si="207"/>
        <v>1</v>
      </c>
      <c r="U2681" s="6">
        <f t="shared" si="208"/>
        <v>201.34</v>
      </c>
      <c r="V2681" s="6">
        <f>tbl_Raw_Data[[#This Row],[Discount_Pct]]*tbl_Raw_Data[[#This Row],[Gross_Amount]]/100</f>
        <v>10.067</v>
      </c>
      <c r="W2681" s="6">
        <f>tbl_Raw_Data[[#This Row],[Gross_Amount]]-tbl_Raw_Data[[#This Row],[Discount_Amount]]</f>
        <v>191.273</v>
      </c>
      <c r="X2681" s="6">
        <f>tbl_Raw_Data[[#This Row],[Net_Amount_Before_Tax]]*tbl_Raw_Data[[#This Row],[Tax_Pct]]/100</f>
        <v>9.5636500000000009</v>
      </c>
      <c r="Y2681" s="6">
        <f>tbl_Raw_Data[[#This Row],[Net_Amount_Before_Tax]]+tbl_Raw_Data[[#This Row],[Tax_Amount]]</f>
        <v>200.83664999999999</v>
      </c>
      <c r="Z2681" s="6">
        <f t="shared" si="209"/>
        <v>4</v>
      </c>
    </row>
    <row r="2682" spans="1:26" x14ac:dyDescent="0.3">
      <c r="A2682" s="23" t="s">
        <v>4281</v>
      </c>
      <c r="B2682" s="34">
        <v>45309</v>
      </c>
      <c r="C2682" s="23" t="s">
        <v>4282</v>
      </c>
      <c r="D2682" s="23" t="s">
        <v>46</v>
      </c>
      <c r="E2682" s="23" t="s">
        <v>47</v>
      </c>
      <c r="F2682" s="23">
        <v>411057</v>
      </c>
      <c r="G2682" s="23" t="s">
        <v>61</v>
      </c>
      <c r="H2682" s="23" t="s">
        <v>62</v>
      </c>
      <c r="I2682" s="23" t="s">
        <v>63</v>
      </c>
      <c r="J2682" s="23" t="s">
        <v>64</v>
      </c>
      <c r="K2682" s="23" t="s">
        <v>57</v>
      </c>
      <c r="L2682" s="23">
        <v>3</v>
      </c>
      <c r="M2682" s="23">
        <v>118.49</v>
      </c>
      <c r="N2682" s="23">
        <v>15</v>
      </c>
      <c r="O2682" s="23">
        <v>12</v>
      </c>
      <c r="P2682" s="23" t="s">
        <v>65</v>
      </c>
      <c r="Q2682" s="23" t="s">
        <v>34</v>
      </c>
      <c r="R2682" s="23">
        <f t="shared" si="205"/>
        <v>1</v>
      </c>
      <c r="S2682" s="23" t="str">
        <f t="shared" si="206"/>
        <v>ORD102681_20240118_CUST00850_MED004</v>
      </c>
      <c r="T2682" s="23">
        <f t="shared" si="207"/>
        <v>1</v>
      </c>
      <c r="U2682" s="6">
        <f t="shared" si="208"/>
        <v>355.46999999999997</v>
      </c>
      <c r="V2682" s="6">
        <f>tbl_Raw_Data[[#This Row],[Discount_Pct]]*tbl_Raw_Data[[#This Row],[Gross_Amount]]/100</f>
        <v>53.320499999999996</v>
      </c>
      <c r="W2682" s="6">
        <f>tbl_Raw_Data[[#This Row],[Gross_Amount]]-tbl_Raw_Data[[#This Row],[Discount_Amount]]</f>
        <v>302.14949999999999</v>
      </c>
      <c r="X2682" s="6">
        <f>tbl_Raw_Data[[#This Row],[Net_Amount_Before_Tax]]*tbl_Raw_Data[[#This Row],[Tax_Pct]]/100</f>
        <v>36.257939999999998</v>
      </c>
      <c r="Y2682" s="6">
        <f>tbl_Raw_Data[[#This Row],[Net_Amount_Before_Tax]]+tbl_Raw_Data[[#This Row],[Tax_Amount]]</f>
        <v>338.40744000000001</v>
      </c>
      <c r="Z2682" s="6">
        <f t="shared" si="209"/>
        <v>2</v>
      </c>
    </row>
    <row r="2683" spans="1:26" x14ac:dyDescent="0.3">
      <c r="A2683" s="23" t="s">
        <v>4283</v>
      </c>
      <c r="B2683" s="34">
        <v>45875</v>
      </c>
      <c r="C2683" s="23" t="s">
        <v>3569</v>
      </c>
      <c r="D2683" s="23" t="s">
        <v>87</v>
      </c>
      <c r="E2683" s="23" t="s">
        <v>88</v>
      </c>
      <c r="F2683" s="23">
        <v>600001</v>
      </c>
      <c r="G2683" s="23" t="s">
        <v>68</v>
      </c>
      <c r="H2683" s="23" t="s">
        <v>69</v>
      </c>
      <c r="I2683" s="23" t="s">
        <v>55</v>
      </c>
      <c r="J2683" s="23" t="s">
        <v>56</v>
      </c>
      <c r="K2683" s="23" t="s">
        <v>24</v>
      </c>
      <c r="L2683" s="23">
        <v>2</v>
      </c>
      <c r="M2683" s="23">
        <v>30.34</v>
      </c>
      <c r="N2683" s="23">
        <v>5</v>
      </c>
      <c r="O2683" s="23">
        <v>12</v>
      </c>
      <c r="P2683" s="23" t="s">
        <v>65</v>
      </c>
      <c r="Q2683" s="23" t="s">
        <v>34</v>
      </c>
      <c r="R2683" s="23">
        <f t="shared" si="205"/>
        <v>1</v>
      </c>
      <c r="S2683" s="23" t="str">
        <f t="shared" si="206"/>
        <v>ORD102682_20250806_CUST01188_MED003</v>
      </c>
      <c r="T2683" s="23">
        <f t="shared" si="207"/>
        <v>1</v>
      </c>
      <c r="U2683" s="6">
        <f t="shared" si="208"/>
        <v>60.68</v>
      </c>
      <c r="V2683" s="6">
        <f>tbl_Raw_Data[[#This Row],[Discount_Pct]]*tbl_Raw_Data[[#This Row],[Gross_Amount]]/100</f>
        <v>3.0339999999999998</v>
      </c>
      <c r="W2683" s="6">
        <f>tbl_Raw_Data[[#This Row],[Gross_Amount]]-tbl_Raw_Data[[#This Row],[Discount_Amount]]</f>
        <v>57.646000000000001</v>
      </c>
      <c r="X2683" s="6">
        <f>tbl_Raw_Data[[#This Row],[Net_Amount_Before_Tax]]*tbl_Raw_Data[[#This Row],[Tax_Pct]]/100</f>
        <v>6.9175199999999997</v>
      </c>
      <c r="Y2683" s="6">
        <f>tbl_Raw_Data[[#This Row],[Net_Amount_Before_Tax]]+tbl_Raw_Data[[#This Row],[Tax_Amount]]</f>
        <v>64.563519999999997</v>
      </c>
      <c r="Z2683" s="6">
        <f t="shared" si="209"/>
        <v>4</v>
      </c>
    </row>
    <row r="2684" spans="1:26" x14ac:dyDescent="0.3">
      <c r="A2684" s="23" t="s">
        <v>4284</v>
      </c>
      <c r="B2684" s="34">
        <v>45423</v>
      </c>
      <c r="C2684" s="23" t="s">
        <v>173</v>
      </c>
      <c r="D2684" s="23" t="s">
        <v>28</v>
      </c>
      <c r="E2684" s="23" t="s">
        <v>29</v>
      </c>
      <c r="F2684" s="23">
        <v>500032</v>
      </c>
      <c r="G2684" s="23" t="s">
        <v>233</v>
      </c>
      <c r="H2684" s="23" t="s">
        <v>234</v>
      </c>
      <c r="I2684" s="23" t="s">
        <v>104</v>
      </c>
      <c r="J2684" s="23" t="s">
        <v>42</v>
      </c>
      <c r="K2684" s="23" t="s">
        <v>24</v>
      </c>
      <c r="L2684" s="23">
        <v>1</v>
      </c>
      <c r="M2684" s="23">
        <v>135.77000000000001</v>
      </c>
      <c r="N2684" s="23">
        <v>10</v>
      </c>
      <c r="O2684" s="23">
        <v>12</v>
      </c>
      <c r="P2684" s="23" t="s">
        <v>58</v>
      </c>
      <c r="Q2684" s="23" t="s">
        <v>34</v>
      </c>
      <c r="R2684" s="23">
        <f t="shared" si="205"/>
        <v>1</v>
      </c>
      <c r="S2684" s="23" t="str">
        <f t="shared" si="206"/>
        <v>ORD102683_20240511_CUST02298_MED019</v>
      </c>
      <c r="T2684" s="23">
        <f t="shared" si="207"/>
        <v>1</v>
      </c>
      <c r="U2684" s="6">
        <f t="shared" si="208"/>
        <v>135.77000000000001</v>
      </c>
      <c r="V2684" s="6">
        <f>tbl_Raw_Data[[#This Row],[Discount_Pct]]*tbl_Raw_Data[[#This Row],[Gross_Amount]]/100</f>
        <v>13.577</v>
      </c>
      <c r="W2684" s="6">
        <f>tbl_Raw_Data[[#This Row],[Gross_Amount]]-tbl_Raw_Data[[#This Row],[Discount_Amount]]</f>
        <v>122.19300000000001</v>
      </c>
      <c r="X2684" s="6">
        <f>tbl_Raw_Data[[#This Row],[Net_Amount_Before_Tax]]*tbl_Raw_Data[[#This Row],[Tax_Pct]]/100</f>
        <v>14.663160000000003</v>
      </c>
      <c r="Y2684" s="6">
        <f>tbl_Raw_Data[[#This Row],[Net_Amount_Before_Tax]]+tbl_Raw_Data[[#This Row],[Tax_Amount]]</f>
        <v>136.85616000000002</v>
      </c>
      <c r="Z2684" s="6">
        <f t="shared" si="209"/>
        <v>2</v>
      </c>
    </row>
    <row r="2685" spans="1:26" x14ac:dyDescent="0.3">
      <c r="A2685" s="23" t="s">
        <v>4285</v>
      </c>
      <c r="B2685" s="34">
        <v>45631</v>
      </c>
      <c r="C2685" s="23" t="s">
        <v>4286</v>
      </c>
      <c r="D2685" s="23" t="s">
        <v>28</v>
      </c>
      <c r="E2685" s="23" t="s">
        <v>29</v>
      </c>
      <c r="F2685" s="23">
        <v>500081</v>
      </c>
      <c r="G2685" s="23" t="s">
        <v>107</v>
      </c>
      <c r="H2685" s="23" t="s">
        <v>108</v>
      </c>
      <c r="I2685" s="23" t="s">
        <v>63</v>
      </c>
      <c r="J2685" s="23" t="s">
        <v>42</v>
      </c>
      <c r="K2685" s="23" t="s">
        <v>57</v>
      </c>
      <c r="L2685" s="23">
        <v>2</v>
      </c>
      <c r="M2685" s="23">
        <v>93.7</v>
      </c>
      <c r="N2685" s="23">
        <v>0</v>
      </c>
      <c r="O2685" s="23">
        <v>12</v>
      </c>
      <c r="P2685" s="23" t="s">
        <v>89</v>
      </c>
      <c r="Q2685" s="23" t="s">
        <v>26</v>
      </c>
      <c r="R2685" s="23">
        <f t="shared" si="205"/>
        <v>1</v>
      </c>
      <c r="S2685" s="23" t="str">
        <f t="shared" si="206"/>
        <v>ORD102684_20241205_CUST02985_MED005</v>
      </c>
      <c r="T2685" s="23">
        <f t="shared" si="207"/>
        <v>1</v>
      </c>
      <c r="U2685" s="6">
        <f t="shared" si="208"/>
        <v>187.4</v>
      </c>
      <c r="V2685" s="6">
        <f>tbl_Raw_Data[[#This Row],[Discount_Pct]]*tbl_Raw_Data[[#This Row],[Gross_Amount]]/100</f>
        <v>0</v>
      </c>
      <c r="W2685" s="6">
        <f>tbl_Raw_Data[[#This Row],[Gross_Amount]]-tbl_Raw_Data[[#This Row],[Discount_Amount]]</f>
        <v>187.4</v>
      </c>
      <c r="X2685" s="6">
        <f>tbl_Raw_Data[[#This Row],[Net_Amount_Before_Tax]]*tbl_Raw_Data[[#This Row],[Tax_Pct]]/100</f>
        <v>22.488000000000003</v>
      </c>
      <c r="Y2685" s="6">
        <f>tbl_Raw_Data[[#This Row],[Net_Amount_Before_Tax]]+tbl_Raw_Data[[#This Row],[Tax_Amount]]</f>
        <v>209.88800000000001</v>
      </c>
      <c r="Z2685" s="6">
        <f t="shared" si="209"/>
        <v>1</v>
      </c>
    </row>
    <row r="2686" spans="1:26" x14ac:dyDescent="0.3">
      <c r="A2686" s="23" t="s">
        <v>4287</v>
      </c>
      <c r="B2686" s="34">
        <v>45833</v>
      </c>
      <c r="C2686" s="23" t="s">
        <v>4288</v>
      </c>
      <c r="D2686" s="23" t="s">
        <v>183</v>
      </c>
      <c r="E2686" s="23" t="s">
        <v>184</v>
      </c>
      <c r="F2686" s="23">
        <v>122018</v>
      </c>
      <c r="G2686" s="23" t="s">
        <v>160</v>
      </c>
      <c r="H2686" s="23" t="s">
        <v>161</v>
      </c>
      <c r="I2686" s="23" t="s">
        <v>50</v>
      </c>
      <c r="J2686" s="23" t="s">
        <v>23</v>
      </c>
      <c r="K2686" s="23" t="s">
        <v>24</v>
      </c>
      <c r="L2686" s="23">
        <v>3</v>
      </c>
      <c r="M2686" s="23">
        <v>140.59</v>
      </c>
      <c r="N2686" s="23">
        <v>10</v>
      </c>
      <c r="O2686" s="23">
        <v>5</v>
      </c>
      <c r="P2686" s="23" t="s">
        <v>43</v>
      </c>
      <c r="Q2686" s="23" t="s">
        <v>44</v>
      </c>
      <c r="R2686" s="23">
        <f t="shared" si="205"/>
        <v>1</v>
      </c>
      <c r="S2686" s="23" t="str">
        <f t="shared" si="206"/>
        <v>ORD102685_20250625_CUST03065_MED014</v>
      </c>
      <c r="T2686" s="23">
        <f t="shared" si="207"/>
        <v>1</v>
      </c>
      <c r="U2686" s="6">
        <f t="shared" si="208"/>
        <v>421.77</v>
      </c>
      <c r="V2686" s="6">
        <f>tbl_Raw_Data[[#This Row],[Discount_Pct]]*tbl_Raw_Data[[#This Row],[Gross_Amount]]/100</f>
        <v>42.177</v>
      </c>
      <c r="W2686" s="6">
        <f>tbl_Raw_Data[[#This Row],[Gross_Amount]]-tbl_Raw_Data[[#This Row],[Discount_Amount]]</f>
        <v>379.59299999999996</v>
      </c>
      <c r="X2686" s="6">
        <f>tbl_Raw_Data[[#This Row],[Net_Amount_Before_Tax]]*tbl_Raw_Data[[#This Row],[Tax_Pct]]/100</f>
        <v>18.979649999999996</v>
      </c>
      <c r="Y2686" s="6">
        <f>tbl_Raw_Data[[#This Row],[Net_Amount_Before_Tax]]+tbl_Raw_Data[[#This Row],[Tax_Amount]]</f>
        <v>398.57264999999995</v>
      </c>
      <c r="Z2686" s="6">
        <f t="shared" si="209"/>
        <v>1</v>
      </c>
    </row>
    <row r="2687" spans="1:26" x14ac:dyDescent="0.3">
      <c r="A2687" s="23" t="s">
        <v>4289</v>
      </c>
      <c r="B2687" s="34">
        <v>45970</v>
      </c>
      <c r="C2687" s="23" t="s">
        <v>4290</v>
      </c>
      <c r="D2687" s="23" t="s">
        <v>52</v>
      </c>
      <c r="E2687" s="23" t="s">
        <v>52</v>
      </c>
      <c r="F2687" s="23">
        <v>160036</v>
      </c>
      <c r="G2687" s="23" t="s">
        <v>154</v>
      </c>
      <c r="H2687" s="23" t="s">
        <v>155</v>
      </c>
      <c r="I2687" s="23" t="s">
        <v>134</v>
      </c>
      <c r="J2687" s="23" t="s">
        <v>156</v>
      </c>
      <c r="K2687" s="23" t="s">
        <v>57</v>
      </c>
      <c r="L2687" s="23">
        <v>4</v>
      </c>
      <c r="M2687" s="23">
        <v>41.53</v>
      </c>
      <c r="N2687" s="23">
        <v>15</v>
      </c>
      <c r="O2687" s="23">
        <v>18</v>
      </c>
      <c r="P2687" s="23" t="s">
        <v>25</v>
      </c>
      <c r="Q2687" s="23" t="s">
        <v>34</v>
      </c>
      <c r="R2687" s="23">
        <f t="shared" si="205"/>
        <v>1</v>
      </c>
      <c r="S2687" s="23" t="str">
        <f t="shared" si="206"/>
        <v>ORD102686_20251109_CUST02191_MED006</v>
      </c>
      <c r="T2687" s="23">
        <f t="shared" si="207"/>
        <v>1</v>
      </c>
      <c r="U2687" s="6">
        <f t="shared" si="208"/>
        <v>166.12</v>
      </c>
      <c r="V2687" s="6">
        <f>tbl_Raw_Data[[#This Row],[Discount_Pct]]*tbl_Raw_Data[[#This Row],[Gross_Amount]]/100</f>
        <v>24.918000000000003</v>
      </c>
      <c r="W2687" s="6">
        <f>tbl_Raw_Data[[#This Row],[Gross_Amount]]-tbl_Raw_Data[[#This Row],[Discount_Amount]]</f>
        <v>141.202</v>
      </c>
      <c r="X2687" s="6">
        <f>tbl_Raw_Data[[#This Row],[Net_Amount_Before_Tax]]*tbl_Raw_Data[[#This Row],[Tax_Pct]]/100</f>
        <v>25.416360000000001</v>
      </c>
      <c r="Y2687" s="6">
        <f>tbl_Raw_Data[[#This Row],[Net_Amount_Before_Tax]]+tbl_Raw_Data[[#This Row],[Tax_Amount]]</f>
        <v>166.61836</v>
      </c>
      <c r="Z2687" s="6">
        <f t="shared" si="209"/>
        <v>3</v>
      </c>
    </row>
    <row r="2688" spans="1:26" x14ac:dyDescent="0.3">
      <c r="A2688" s="23" t="s">
        <v>4291</v>
      </c>
      <c r="B2688" s="34">
        <v>45449</v>
      </c>
      <c r="C2688" s="23" t="s">
        <v>1425</v>
      </c>
      <c r="D2688" s="23" t="s">
        <v>46</v>
      </c>
      <c r="E2688" s="23" t="s">
        <v>47</v>
      </c>
      <c r="F2688" s="23">
        <v>411057</v>
      </c>
      <c r="G2688" s="23" t="s">
        <v>132</v>
      </c>
      <c r="H2688" s="23" t="s">
        <v>133</v>
      </c>
      <c r="I2688" s="23" t="s">
        <v>134</v>
      </c>
      <c r="J2688" s="23" t="s">
        <v>135</v>
      </c>
      <c r="K2688" s="23" t="s">
        <v>57</v>
      </c>
      <c r="L2688" s="23">
        <v>1</v>
      </c>
      <c r="M2688" s="23">
        <v>84.19</v>
      </c>
      <c r="N2688" s="23">
        <v>5</v>
      </c>
      <c r="O2688" s="23">
        <v>12</v>
      </c>
      <c r="P2688" s="23" t="s">
        <v>58</v>
      </c>
      <c r="Q2688" s="23" t="s">
        <v>34</v>
      </c>
      <c r="R2688" s="23">
        <f t="shared" si="205"/>
        <v>1</v>
      </c>
      <c r="S2688" s="23" t="str">
        <f t="shared" si="206"/>
        <v>ORD102687_20240606_CUST01006_MED007</v>
      </c>
      <c r="T2688" s="23">
        <f t="shared" si="207"/>
        <v>1</v>
      </c>
      <c r="U2688" s="6">
        <f t="shared" si="208"/>
        <v>84.19</v>
      </c>
      <c r="V2688" s="6">
        <f>tbl_Raw_Data[[#This Row],[Discount_Pct]]*tbl_Raw_Data[[#This Row],[Gross_Amount]]/100</f>
        <v>4.2095000000000002</v>
      </c>
      <c r="W2688" s="6">
        <f>tbl_Raw_Data[[#This Row],[Gross_Amount]]-tbl_Raw_Data[[#This Row],[Discount_Amount]]</f>
        <v>79.980499999999992</v>
      </c>
      <c r="X2688" s="6">
        <f>tbl_Raw_Data[[#This Row],[Net_Amount_Before_Tax]]*tbl_Raw_Data[[#This Row],[Tax_Pct]]/100</f>
        <v>9.5976599999999976</v>
      </c>
      <c r="Y2688" s="6">
        <f>tbl_Raw_Data[[#This Row],[Net_Amount_Before_Tax]]+tbl_Raw_Data[[#This Row],[Tax_Amount]]</f>
        <v>89.578159999999997</v>
      </c>
      <c r="Z2688" s="6">
        <f t="shared" si="209"/>
        <v>2</v>
      </c>
    </row>
    <row r="2689" spans="1:26" x14ac:dyDescent="0.3">
      <c r="A2689" s="23" t="s">
        <v>4292</v>
      </c>
      <c r="B2689" s="34">
        <v>45724</v>
      </c>
      <c r="C2689" s="23" t="s">
        <v>1195</v>
      </c>
      <c r="D2689" s="23" t="s">
        <v>80</v>
      </c>
      <c r="E2689" s="23" t="s">
        <v>81</v>
      </c>
      <c r="F2689" s="23">
        <v>395007</v>
      </c>
      <c r="G2689" s="23" t="s">
        <v>160</v>
      </c>
      <c r="H2689" s="23" t="s">
        <v>161</v>
      </c>
      <c r="I2689" s="23" t="s">
        <v>50</v>
      </c>
      <c r="J2689" s="23" t="s">
        <v>23</v>
      </c>
      <c r="K2689" s="23" t="s">
        <v>24</v>
      </c>
      <c r="L2689" s="23">
        <v>2</v>
      </c>
      <c r="M2689" s="23">
        <v>147.27000000000001</v>
      </c>
      <c r="N2689" s="23">
        <v>10</v>
      </c>
      <c r="O2689" s="23">
        <v>12</v>
      </c>
      <c r="P2689" s="23" t="s">
        <v>65</v>
      </c>
      <c r="Q2689" s="23" t="s">
        <v>34</v>
      </c>
      <c r="R2689" s="23">
        <f t="shared" si="205"/>
        <v>1</v>
      </c>
      <c r="S2689" s="23" t="str">
        <f t="shared" si="206"/>
        <v>ORD102688_20250308_CUST01987_MED014</v>
      </c>
      <c r="T2689" s="23">
        <f t="shared" si="207"/>
        <v>1</v>
      </c>
      <c r="U2689" s="6">
        <f t="shared" si="208"/>
        <v>294.54000000000002</v>
      </c>
      <c r="V2689" s="6">
        <f>tbl_Raw_Data[[#This Row],[Discount_Pct]]*tbl_Raw_Data[[#This Row],[Gross_Amount]]/100</f>
        <v>29.454000000000001</v>
      </c>
      <c r="W2689" s="6">
        <f>tbl_Raw_Data[[#This Row],[Gross_Amount]]-tbl_Raw_Data[[#This Row],[Discount_Amount]]</f>
        <v>265.08600000000001</v>
      </c>
      <c r="X2689" s="6">
        <f>tbl_Raw_Data[[#This Row],[Net_Amount_Before_Tax]]*tbl_Raw_Data[[#This Row],[Tax_Pct]]/100</f>
        <v>31.810320000000001</v>
      </c>
      <c r="Y2689" s="6">
        <f>tbl_Raw_Data[[#This Row],[Net_Amount_Before_Tax]]+tbl_Raw_Data[[#This Row],[Tax_Amount]]</f>
        <v>296.89632</v>
      </c>
      <c r="Z2689" s="6">
        <f t="shared" si="209"/>
        <v>4</v>
      </c>
    </row>
    <row r="2690" spans="1:26" x14ac:dyDescent="0.3">
      <c r="A2690" s="23" t="s">
        <v>4293</v>
      </c>
      <c r="B2690" s="34">
        <v>45567</v>
      </c>
      <c r="C2690" s="23" t="s">
        <v>4294</v>
      </c>
      <c r="D2690" s="23" t="s">
        <v>87</v>
      </c>
      <c r="E2690" s="23" t="s">
        <v>88</v>
      </c>
      <c r="F2690" s="23">
        <v>600018</v>
      </c>
      <c r="G2690" s="23" t="s">
        <v>233</v>
      </c>
      <c r="H2690" s="23" t="s">
        <v>234</v>
      </c>
      <c r="I2690" s="23" t="s">
        <v>104</v>
      </c>
      <c r="J2690" s="23" t="s">
        <v>42</v>
      </c>
      <c r="K2690" s="23" t="s">
        <v>24</v>
      </c>
      <c r="L2690" s="23">
        <v>1</v>
      </c>
      <c r="M2690" s="23">
        <v>155.28</v>
      </c>
      <c r="N2690" s="23">
        <v>5</v>
      </c>
      <c r="O2690" s="23">
        <v>5</v>
      </c>
      <c r="P2690" s="23" t="s">
        <v>65</v>
      </c>
      <c r="Q2690" s="23" t="s">
        <v>34</v>
      </c>
      <c r="R2690" s="23">
        <f t="shared" ref="R2690:R2753" si="210">COUNTIFS($A$2:$A$8001,A2690,$B$2:$B$8001,B2690,$C$2:$C$8001,C2690,$G$2:$G$8001,G2690)</f>
        <v>1</v>
      </c>
      <c r="S2690" s="23" t="str">
        <f t="shared" ref="S2690:S2753" si="211">A2690&amp;"_"&amp;TEXT(B2690,"yyyymmdd")&amp;"_"&amp;C2690&amp;"_"&amp;G2690</f>
        <v>ORD102689_20241002_CUST03007_MED019</v>
      </c>
      <c r="T2690" s="23">
        <f t="shared" ref="T2690:T2753" si="212">COUNTIF($S$2:$S$8001,S2690)</f>
        <v>1</v>
      </c>
      <c r="U2690" s="6">
        <f t="shared" ref="U2690:U2753" si="213">L2690*M2690</f>
        <v>155.28</v>
      </c>
      <c r="V2690" s="6">
        <f>tbl_Raw_Data[[#This Row],[Discount_Pct]]*tbl_Raw_Data[[#This Row],[Gross_Amount]]/100</f>
        <v>7.7639999999999993</v>
      </c>
      <c r="W2690" s="6">
        <f>tbl_Raw_Data[[#This Row],[Gross_Amount]]-tbl_Raw_Data[[#This Row],[Discount_Amount]]</f>
        <v>147.51599999999999</v>
      </c>
      <c r="X2690" s="6">
        <f>tbl_Raw_Data[[#This Row],[Net_Amount_Before_Tax]]*tbl_Raw_Data[[#This Row],[Tax_Pct]]/100</f>
        <v>7.375799999999999</v>
      </c>
      <c r="Y2690" s="6">
        <f>tbl_Raw_Data[[#This Row],[Net_Amount_Before_Tax]]+tbl_Raw_Data[[#This Row],[Tax_Amount]]</f>
        <v>154.89179999999999</v>
      </c>
      <c r="Z2690" s="6">
        <f t="shared" ref="Z2690:Z2753" si="214">COUNTIFS($C$2:$C$8001,C2690,$Q$2:$Q$8001,"Delivered")</f>
        <v>4</v>
      </c>
    </row>
    <row r="2691" spans="1:26" x14ac:dyDescent="0.3">
      <c r="A2691" s="23" t="s">
        <v>4293</v>
      </c>
      <c r="B2691" s="34">
        <v>45781</v>
      </c>
      <c r="C2691" s="23" t="s">
        <v>4295</v>
      </c>
      <c r="D2691" s="23" t="s">
        <v>80</v>
      </c>
      <c r="E2691" s="23" t="s">
        <v>81</v>
      </c>
      <c r="F2691" s="23">
        <v>395017</v>
      </c>
      <c r="G2691" s="23" t="s">
        <v>315</v>
      </c>
      <c r="H2691" s="23" t="s">
        <v>316</v>
      </c>
      <c r="I2691" s="23" t="s">
        <v>50</v>
      </c>
      <c r="J2691" s="23" t="s">
        <v>114</v>
      </c>
      <c r="K2691" s="23" t="s">
        <v>24</v>
      </c>
      <c r="L2691" s="23">
        <v>2</v>
      </c>
      <c r="M2691" s="23">
        <v>128.58000000000001</v>
      </c>
      <c r="N2691" s="23">
        <v>5</v>
      </c>
      <c r="O2691" s="23">
        <v>5</v>
      </c>
      <c r="P2691" s="23" t="s">
        <v>58</v>
      </c>
      <c r="Q2691" s="23" t="s">
        <v>90</v>
      </c>
      <c r="R2691" s="23">
        <f t="shared" si="210"/>
        <v>1</v>
      </c>
      <c r="S2691" s="23" t="str">
        <f t="shared" si="211"/>
        <v>ORD102689_20250504_CUST01321_MED012</v>
      </c>
      <c r="T2691" s="23">
        <f t="shared" si="212"/>
        <v>1</v>
      </c>
      <c r="U2691" s="6">
        <f t="shared" si="213"/>
        <v>257.16000000000003</v>
      </c>
      <c r="V2691" s="6">
        <f>tbl_Raw_Data[[#This Row],[Discount_Pct]]*tbl_Raw_Data[[#This Row],[Gross_Amount]]/100</f>
        <v>12.858000000000002</v>
      </c>
      <c r="W2691" s="6">
        <f>tbl_Raw_Data[[#This Row],[Gross_Amount]]-tbl_Raw_Data[[#This Row],[Discount_Amount]]</f>
        <v>244.30200000000002</v>
      </c>
      <c r="X2691" s="6">
        <f>tbl_Raw_Data[[#This Row],[Net_Amount_Before_Tax]]*tbl_Raw_Data[[#This Row],[Tax_Pct]]/100</f>
        <v>12.215100000000001</v>
      </c>
      <c r="Y2691" s="6">
        <f>tbl_Raw_Data[[#This Row],[Net_Amount_Before_Tax]]+tbl_Raw_Data[[#This Row],[Tax_Amount]]</f>
        <v>256.51710000000003</v>
      </c>
      <c r="Z2691" s="6">
        <f t="shared" si="214"/>
        <v>1</v>
      </c>
    </row>
    <row r="2692" spans="1:26" x14ac:dyDescent="0.3">
      <c r="A2692" s="23" t="s">
        <v>4296</v>
      </c>
      <c r="B2692" s="34">
        <v>46017</v>
      </c>
      <c r="C2692" s="23" t="s">
        <v>813</v>
      </c>
      <c r="D2692" s="23" t="s">
        <v>87</v>
      </c>
      <c r="E2692" s="23" t="s">
        <v>88</v>
      </c>
      <c r="F2692" s="23">
        <v>600096</v>
      </c>
      <c r="G2692" s="23" t="s">
        <v>68</v>
      </c>
      <c r="H2692" s="23" t="s">
        <v>69</v>
      </c>
      <c r="I2692" s="23" t="s">
        <v>55</v>
      </c>
      <c r="J2692" s="23" t="s">
        <v>56</v>
      </c>
      <c r="K2692" s="23" t="s">
        <v>24</v>
      </c>
      <c r="L2692" s="23">
        <v>5</v>
      </c>
      <c r="M2692" s="23">
        <v>25.13</v>
      </c>
      <c r="N2692" s="23">
        <v>10</v>
      </c>
      <c r="O2692" s="23">
        <v>12</v>
      </c>
      <c r="P2692" s="23" t="s">
        <v>58</v>
      </c>
      <c r="Q2692" s="23" t="s">
        <v>34</v>
      </c>
      <c r="R2692" s="23">
        <f t="shared" si="210"/>
        <v>1</v>
      </c>
      <c r="S2692" s="23" t="str">
        <f t="shared" si="211"/>
        <v>ORD102691_20251226_CUST01874_MED003</v>
      </c>
      <c r="T2692" s="23">
        <f t="shared" si="212"/>
        <v>1</v>
      </c>
      <c r="U2692" s="6">
        <f t="shared" si="213"/>
        <v>125.64999999999999</v>
      </c>
      <c r="V2692" s="6">
        <f>tbl_Raw_Data[[#This Row],[Discount_Pct]]*tbl_Raw_Data[[#This Row],[Gross_Amount]]/100</f>
        <v>12.565</v>
      </c>
      <c r="W2692" s="6">
        <f>tbl_Raw_Data[[#This Row],[Gross_Amount]]-tbl_Raw_Data[[#This Row],[Discount_Amount]]</f>
        <v>113.08499999999999</v>
      </c>
      <c r="X2692" s="6">
        <f>tbl_Raw_Data[[#This Row],[Net_Amount_Before_Tax]]*tbl_Raw_Data[[#This Row],[Tax_Pct]]/100</f>
        <v>13.5702</v>
      </c>
      <c r="Y2692" s="6">
        <f>tbl_Raw_Data[[#This Row],[Net_Amount_Before_Tax]]+tbl_Raw_Data[[#This Row],[Tax_Amount]]</f>
        <v>126.65519999999999</v>
      </c>
      <c r="Z2692" s="6">
        <f t="shared" si="214"/>
        <v>1</v>
      </c>
    </row>
    <row r="2693" spans="1:26" x14ac:dyDescent="0.3">
      <c r="A2693" s="23" t="s">
        <v>4297</v>
      </c>
      <c r="B2693" s="34">
        <v>45622</v>
      </c>
      <c r="C2693" s="23" t="s">
        <v>2059</v>
      </c>
      <c r="D2693" s="23" t="s">
        <v>159</v>
      </c>
      <c r="E2693" s="23" t="s">
        <v>47</v>
      </c>
      <c r="F2693" s="23">
        <v>400076</v>
      </c>
      <c r="G2693" s="23" t="s">
        <v>111</v>
      </c>
      <c r="H2693" s="23" t="s">
        <v>112</v>
      </c>
      <c r="I2693" s="23" t="s">
        <v>113</v>
      </c>
      <c r="J2693" s="23" t="s">
        <v>114</v>
      </c>
      <c r="K2693" s="23" t="s">
        <v>24</v>
      </c>
      <c r="L2693" s="23">
        <v>3</v>
      </c>
      <c r="M2693" s="23">
        <v>86.62</v>
      </c>
      <c r="N2693" s="23">
        <v>10</v>
      </c>
      <c r="O2693" s="23">
        <v>12</v>
      </c>
      <c r="P2693" s="23" t="s">
        <v>65</v>
      </c>
      <c r="Q2693" s="23" t="s">
        <v>44</v>
      </c>
      <c r="R2693" s="23">
        <f t="shared" si="210"/>
        <v>1</v>
      </c>
      <c r="S2693" s="23" t="str">
        <f t="shared" si="211"/>
        <v>ORD102692_20241126_CUST03116_MED027</v>
      </c>
      <c r="T2693" s="23">
        <f t="shared" si="212"/>
        <v>1</v>
      </c>
      <c r="U2693" s="6">
        <f t="shared" si="213"/>
        <v>259.86</v>
      </c>
      <c r="V2693" s="6">
        <f>tbl_Raw_Data[[#This Row],[Discount_Pct]]*tbl_Raw_Data[[#This Row],[Gross_Amount]]/100</f>
        <v>25.986000000000004</v>
      </c>
      <c r="W2693" s="6">
        <f>tbl_Raw_Data[[#This Row],[Gross_Amount]]-tbl_Raw_Data[[#This Row],[Discount_Amount]]</f>
        <v>233.87400000000002</v>
      </c>
      <c r="X2693" s="6">
        <f>tbl_Raw_Data[[#This Row],[Net_Amount_Before_Tax]]*tbl_Raw_Data[[#This Row],[Tax_Pct]]/100</f>
        <v>28.064880000000002</v>
      </c>
      <c r="Y2693" s="6">
        <f>tbl_Raw_Data[[#This Row],[Net_Amount_Before_Tax]]+tbl_Raw_Data[[#This Row],[Tax_Amount]]</f>
        <v>261.93888000000004</v>
      </c>
      <c r="Z2693" s="6">
        <f t="shared" si="214"/>
        <v>0</v>
      </c>
    </row>
    <row r="2694" spans="1:26" x14ac:dyDescent="0.3">
      <c r="A2694" s="23" t="s">
        <v>4298</v>
      </c>
      <c r="B2694" s="34">
        <v>45919</v>
      </c>
      <c r="C2694" s="23" t="s">
        <v>2519</v>
      </c>
      <c r="D2694" s="23" t="s">
        <v>46</v>
      </c>
      <c r="E2694" s="23" t="s">
        <v>47</v>
      </c>
      <c r="F2694" s="23">
        <v>411038</v>
      </c>
      <c r="G2694" s="23" t="s">
        <v>167</v>
      </c>
      <c r="H2694" s="23" t="s">
        <v>168</v>
      </c>
      <c r="I2694" s="23" t="s">
        <v>113</v>
      </c>
      <c r="J2694" s="23" t="s">
        <v>42</v>
      </c>
      <c r="K2694" s="23" t="s">
        <v>24</v>
      </c>
      <c r="L2694" s="23">
        <v>1</v>
      </c>
      <c r="M2694" s="23">
        <v>206.57</v>
      </c>
      <c r="N2694" s="23">
        <v>10</v>
      </c>
      <c r="O2694" s="23">
        <v>12</v>
      </c>
      <c r="P2694" s="23" t="s">
        <v>25</v>
      </c>
      <c r="Q2694" s="23" t="s">
        <v>26</v>
      </c>
      <c r="R2694" s="23">
        <f t="shared" si="210"/>
        <v>1</v>
      </c>
      <c r="S2694" s="23" t="str">
        <f t="shared" si="211"/>
        <v>ORD102693_20250919_CUST01665_MED026</v>
      </c>
      <c r="T2694" s="23">
        <f t="shared" si="212"/>
        <v>1</v>
      </c>
      <c r="U2694" s="6">
        <f t="shared" si="213"/>
        <v>206.57</v>
      </c>
      <c r="V2694" s="6">
        <f>tbl_Raw_Data[[#This Row],[Discount_Pct]]*tbl_Raw_Data[[#This Row],[Gross_Amount]]/100</f>
        <v>20.656999999999996</v>
      </c>
      <c r="W2694" s="6">
        <f>tbl_Raw_Data[[#This Row],[Gross_Amount]]-tbl_Raw_Data[[#This Row],[Discount_Amount]]</f>
        <v>185.91300000000001</v>
      </c>
      <c r="X2694" s="6">
        <f>tbl_Raw_Data[[#This Row],[Net_Amount_Before_Tax]]*tbl_Raw_Data[[#This Row],[Tax_Pct]]/100</f>
        <v>22.309560000000001</v>
      </c>
      <c r="Y2694" s="6">
        <f>tbl_Raw_Data[[#This Row],[Net_Amount_Before_Tax]]+tbl_Raw_Data[[#This Row],[Tax_Amount]]</f>
        <v>208.22256000000002</v>
      </c>
      <c r="Z2694" s="6">
        <f t="shared" si="214"/>
        <v>0</v>
      </c>
    </row>
    <row r="2695" spans="1:26" x14ac:dyDescent="0.3">
      <c r="A2695" s="23" t="s">
        <v>4299</v>
      </c>
      <c r="B2695" s="34">
        <v>45905</v>
      </c>
      <c r="C2695" s="23" t="s">
        <v>2583</v>
      </c>
      <c r="D2695" s="23" t="s">
        <v>28</v>
      </c>
      <c r="E2695" s="23" t="s">
        <v>29</v>
      </c>
      <c r="F2695" s="23">
        <v>500081</v>
      </c>
      <c r="G2695" s="23" t="s">
        <v>283</v>
      </c>
      <c r="H2695" s="23" t="s">
        <v>284</v>
      </c>
      <c r="I2695" s="23" t="s">
        <v>104</v>
      </c>
      <c r="J2695" s="23" t="s">
        <v>42</v>
      </c>
      <c r="K2695" s="23" t="s">
        <v>57</v>
      </c>
      <c r="L2695" s="23">
        <v>3</v>
      </c>
      <c r="M2695" s="23">
        <v>321.08999999999997</v>
      </c>
      <c r="N2695" s="23">
        <v>0</v>
      </c>
      <c r="O2695" s="23">
        <v>5</v>
      </c>
      <c r="P2695" s="23" t="s">
        <v>58</v>
      </c>
      <c r="Q2695" s="23" t="s">
        <v>34</v>
      </c>
      <c r="R2695" s="23">
        <f t="shared" si="210"/>
        <v>1</v>
      </c>
      <c r="S2695" s="23" t="str">
        <f t="shared" si="211"/>
        <v>ORD102694_20250905_CUST01749_MED030</v>
      </c>
      <c r="T2695" s="23">
        <f t="shared" si="212"/>
        <v>1</v>
      </c>
      <c r="U2695" s="6">
        <f t="shared" si="213"/>
        <v>963.27</v>
      </c>
      <c r="V2695" s="6">
        <f>tbl_Raw_Data[[#This Row],[Discount_Pct]]*tbl_Raw_Data[[#This Row],[Gross_Amount]]/100</f>
        <v>0</v>
      </c>
      <c r="W2695" s="6">
        <f>tbl_Raw_Data[[#This Row],[Gross_Amount]]-tbl_Raw_Data[[#This Row],[Discount_Amount]]</f>
        <v>963.27</v>
      </c>
      <c r="X2695" s="6">
        <f>tbl_Raw_Data[[#This Row],[Net_Amount_Before_Tax]]*tbl_Raw_Data[[#This Row],[Tax_Pct]]/100</f>
        <v>48.163500000000006</v>
      </c>
      <c r="Y2695" s="6">
        <f>tbl_Raw_Data[[#This Row],[Net_Amount_Before_Tax]]+tbl_Raw_Data[[#This Row],[Tax_Amount]]</f>
        <v>1011.4335</v>
      </c>
      <c r="Z2695" s="6">
        <f t="shared" si="214"/>
        <v>2</v>
      </c>
    </row>
    <row r="2696" spans="1:26" x14ac:dyDescent="0.3">
      <c r="A2696" s="23" t="s">
        <v>4299</v>
      </c>
      <c r="B2696" s="34">
        <v>45404</v>
      </c>
      <c r="C2696" s="23" t="s">
        <v>1483</v>
      </c>
      <c r="D2696" s="23" t="s">
        <v>183</v>
      </c>
      <c r="E2696" s="23" t="s">
        <v>184</v>
      </c>
      <c r="F2696" s="23">
        <v>122016</v>
      </c>
      <c r="G2696" s="23" t="s">
        <v>132</v>
      </c>
      <c r="H2696" s="23" t="s">
        <v>133</v>
      </c>
      <c r="I2696" s="23" t="s">
        <v>134</v>
      </c>
      <c r="J2696" s="23" t="s">
        <v>135</v>
      </c>
      <c r="K2696" s="23" t="s">
        <v>57</v>
      </c>
      <c r="L2696" s="23">
        <v>3</v>
      </c>
      <c r="M2696" s="23">
        <v>67.739999999999995</v>
      </c>
      <c r="N2696" s="23">
        <v>10</v>
      </c>
      <c r="O2696" s="23">
        <v>12</v>
      </c>
      <c r="P2696" s="23" t="s">
        <v>58</v>
      </c>
      <c r="Q2696" s="23" t="s">
        <v>34</v>
      </c>
      <c r="R2696" s="23">
        <f t="shared" si="210"/>
        <v>1</v>
      </c>
      <c r="S2696" s="23" t="str">
        <f t="shared" si="211"/>
        <v>ORD102694_20240422_CUST01623_MED007</v>
      </c>
      <c r="T2696" s="23">
        <f t="shared" si="212"/>
        <v>1</v>
      </c>
      <c r="U2696" s="6">
        <f t="shared" si="213"/>
        <v>203.21999999999997</v>
      </c>
      <c r="V2696" s="6">
        <f>tbl_Raw_Data[[#This Row],[Discount_Pct]]*tbl_Raw_Data[[#This Row],[Gross_Amount]]/100</f>
        <v>20.321999999999999</v>
      </c>
      <c r="W2696" s="6">
        <f>tbl_Raw_Data[[#This Row],[Gross_Amount]]-tbl_Raw_Data[[#This Row],[Discount_Amount]]</f>
        <v>182.89799999999997</v>
      </c>
      <c r="X2696" s="6">
        <f>tbl_Raw_Data[[#This Row],[Net_Amount_Before_Tax]]*tbl_Raw_Data[[#This Row],[Tax_Pct]]/100</f>
        <v>21.947759999999999</v>
      </c>
      <c r="Y2696" s="6">
        <f>tbl_Raw_Data[[#This Row],[Net_Amount_Before_Tax]]+tbl_Raw_Data[[#This Row],[Tax_Amount]]</f>
        <v>204.84575999999996</v>
      </c>
      <c r="Z2696" s="6">
        <f t="shared" si="214"/>
        <v>3</v>
      </c>
    </row>
    <row r="2697" spans="1:26" x14ac:dyDescent="0.3">
      <c r="A2697" s="23" t="s">
        <v>4300</v>
      </c>
      <c r="B2697" s="34">
        <v>45579</v>
      </c>
      <c r="C2697" s="23" t="s">
        <v>3214</v>
      </c>
      <c r="D2697" s="23" t="s">
        <v>92</v>
      </c>
      <c r="E2697" s="23" t="s">
        <v>93</v>
      </c>
      <c r="F2697" s="23">
        <v>560100</v>
      </c>
      <c r="G2697" s="23" t="s">
        <v>30</v>
      </c>
      <c r="H2697" s="23" t="s">
        <v>31</v>
      </c>
      <c r="I2697" s="23" t="s">
        <v>32</v>
      </c>
      <c r="J2697" s="23" t="s">
        <v>23</v>
      </c>
      <c r="K2697" s="23" t="s">
        <v>24</v>
      </c>
      <c r="L2697" s="23">
        <v>1</v>
      </c>
      <c r="M2697" s="23">
        <v>138.54</v>
      </c>
      <c r="N2697" s="23">
        <v>10</v>
      </c>
      <c r="O2697" s="23">
        <v>5</v>
      </c>
      <c r="P2697" s="23" t="s">
        <v>43</v>
      </c>
      <c r="Q2697" s="23" t="s">
        <v>90</v>
      </c>
      <c r="R2697" s="23">
        <f t="shared" si="210"/>
        <v>1</v>
      </c>
      <c r="S2697" s="23" t="str">
        <f t="shared" si="211"/>
        <v>ORD102696_20241014_CUST00593_MED017</v>
      </c>
      <c r="T2697" s="23">
        <f t="shared" si="212"/>
        <v>1</v>
      </c>
      <c r="U2697" s="6">
        <f t="shared" si="213"/>
        <v>138.54</v>
      </c>
      <c r="V2697" s="6">
        <f>tbl_Raw_Data[[#This Row],[Discount_Pct]]*tbl_Raw_Data[[#This Row],[Gross_Amount]]/100</f>
        <v>13.853999999999999</v>
      </c>
      <c r="W2697" s="6">
        <f>tbl_Raw_Data[[#This Row],[Gross_Amount]]-tbl_Raw_Data[[#This Row],[Discount_Amount]]</f>
        <v>124.68599999999999</v>
      </c>
      <c r="X2697" s="6">
        <f>tbl_Raw_Data[[#This Row],[Net_Amount_Before_Tax]]*tbl_Raw_Data[[#This Row],[Tax_Pct]]/100</f>
        <v>6.2342999999999993</v>
      </c>
      <c r="Y2697" s="6">
        <f>tbl_Raw_Data[[#This Row],[Net_Amount_Before_Tax]]+tbl_Raw_Data[[#This Row],[Tax_Amount]]</f>
        <v>130.9203</v>
      </c>
      <c r="Z2697" s="6">
        <f t="shared" si="214"/>
        <v>3</v>
      </c>
    </row>
    <row r="2698" spans="1:26" x14ac:dyDescent="0.3">
      <c r="A2698" s="23" t="s">
        <v>4301</v>
      </c>
      <c r="B2698" s="34">
        <v>45858</v>
      </c>
      <c r="C2698" s="23" t="s">
        <v>4302</v>
      </c>
      <c r="D2698" s="23" t="s">
        <v>123</v>
      </c>
      <c r="E2698" s="23" t="s">
        <v>101</v>
      </c>
      <c r="F2698" s="23">
        <v>226001</v>
      </c>
      <c r="G2698" s="23" t="s">
        <v>94</v>
      </c>
      <c r="H2698" s="23" t="s">
        <v>95</v>
      </c>
      <c r="I2698" s="23" t="s">
        <v>84</v>
      </c>
      <c r="J2698" s="23" t="s">
        <v>42</v>
      </c>
      <c r="K2698" s="23" t="s">
        <v>24</v>
      </c>
      <c r="L2698" s="23">
        <v>2</v>
      </c>
      <c r="M2698" s="23">
        <v>77.78</v>
      </c>
      <c r="N2698" s="23">
        <v>10</v>
      </c>
      <c r="O2698" s="23">
        <v>5</v>
      </c>
      <c r="P2698" s="23" t="s">
        <v>58</v>
      </c>
      <c r="Q2698" s="23" t="s">
        <v>34</v>
      </c>
      <c r="R2698" s="23">
        <f t="shared" si="210"/>
        <v>1</v>
      </c>
      <c r="S2698" s="23" t="str">
        <f t="shared" si="211"/>
        <v>ORD102697_20250720_CUST00200_MED021</v>
      </c>
      <c r="T2698" s="23">
        <f t="shared" si="212"/>
        <v>1</v>
      </c>
      <c r="U2698" s="6">
        <f t="shared" si="213"/>
        <v>155.56</v>
      </c>
      <c r="V2698" s="6">
        <f>tbl_Raw_Data[[#This Row],[Discount_Pct]]*tbl_Raw_Data[[#This Row],[Gross_Amount]]/100</f>
        <v>15.555999999999999</v>
      </c>
      <c r="W2698" s="6">
        <f>tbl_Raw_Data[[#This Row],[Gross_Amount]]-tbl_Raw_Data[[#This Row],[Discount_Amount]]</f>
        <v>140.00399999999999</v>
      </c>
      <c r="X2698" s="6">
        <f>tbl_Raw_Data[[#This Row],[Net_Amount_Before_Tax]]*tbl_Raw_Data[[#This Row],[Tax_Pct]]/100</f>
        <v>7.0001999999999995</v>
      </c>
      <c r="Y2698" s="6">
        <f>tbl_Raw_Data[[#This Row],[Net_Amount_Before_Tax]]+tbl_Raw_Data[[#This Row],[Tax_Amount]]</f>
        <v>147.0042</v>
      </c>
      <c r="Z2698" s="6">
        <f t="shared" si="214"/>
        <v>2</v>
      </c>
    </row>
    <row r="2699" spans="1:26" x14ac:dyDescent="0.3">
      <c r="A2699" s="23" t="s">
        <v>4303</v>
      </c>
      <c r="B2699" s="34">
        <v>45500</v>
      </c>
      <c r="C2699" s="23" t="s">
        <v>4304</v>
      </c>
      <c r="D2699" s="23" t="s">
        <v>80</v>
      </c>
      <c r="E2699" s="23" t="s">
        <v>81</v>
      </c>
      <c r="F2699" s="23">
        <v>395010</v>
      </c>
      <c r="G2699" s="23" t="s">
        <v>119</v>
      </c>
      <c r="H2699" s="23" t="s">
        <v>120</v>
      </c>
      <c r="I2699" s="23" t="s">
        <v>32</v>
      </c>
      <c r="J2699" s="23" t="s">
        <v>64</v>
      </c>
      <c r="K2699" s="23" t="s">
        <v>57</v>
      </c>
      <c r="L2699" s="23">
        <v>2</v>
      </c>
      <c r="M2699" s="23">
        <v>62.96</v>
      </c>
      <c r="N2699" s="23">
        <v>15</v>
      </c>
      <c r="O2699" s="23">
        <v>5</v>
      </c>
      <c r="P2699" s="23" t="s">
        <v>58</v>
      </c>
      <c r="Q2699" s="23" t="s">
        <v>34</v>
      </c>
      <c r="R2699" s="23">
        <f t="shared" si="210"/>
        <v>1</v>
      </c>
      <c r="S2699" s="23" t="str">
        <f t="shared" si="211"/>
        <v>ORD102698_20240727_CUST00806_MED010</v>
      </c>
      <c r="T2699" s="23">
        <f t="shared" si="212"/>
        <v>1</v>
      </c>
      <c r="U2699" s="6">
        <f t="shared" si="213"/>
        <v>125.92</v>
      </c>
      <c r="V2699" s="6">
        <f>tbl_Raw_Data[[#This Row],[Discount_Pct]]*tbl_Raw_Data[[#This Row],[Gross_Amount]]/100</f>
        <v>18.887999999999998</v>
      </c>
      <c r="W2699" s="6">
        <f>tbl_Raw_Data[[#This Row],[Gross_Amount]]-tbl_Raw_Data[[#This Row],[Discount_Amount]]</f>
        <v>107.03200000000001</v>
      </c>
      <c r="X2699" s="6">
        <f>tbl_Raw_Data[[#This Row],[Net_Amount_Before_Tax]]*tbl_Raw_Data[[#This Row],[Tax_Pct]]/100</f>
        <v>5.3516000000000012</v>
      </c>
      <c r="Y2699" s="6">
        <f>tbl_Raw_Data[[#This Row],[Net_Amount_Before_Tax]]+tbl_Raw_Data[[#This Row],[Tax_Amount]]</f>
        <v>112.38360000000002</v>
      </c>
      <c r="Z2699" s="6">
        <f t="shared" si="214"/>
        <v>1</v>
      </c>
    </row>
    <row r="2700" spans="1:26" x14ac:dyDescent="0.3">
      <c r="A2700" s="23" t="s">
        <v>4305</v>
      </c>
      <c r="B2700" s="34">
        <v>45831</v>
      </c>
      <c r="C2700" s="23" t="s">
        <v>4306</v>
      </c>
      <c r="D2700" s="23" t="s">
        <v>130</v>
      </c>
      <c r="E2700" s="23" t="s">
        <v>131</v>
      </c>
      <c r="F2700" s="23">
        <v>700091</v>
      </c>
      <c r="G2700" s="23" t="s">
        <v>20</v>
      </c>
      <c r="H2700" s="23" t="s">
        <v>21</v>
      </c>
      <c r="I2700" s="23" t="s">
        <v>22</v>
      </c>
      <c r="J2700" s="23" t="s">
        <v>23</v>
      </c>
      <c r="K2700" s="23" t="s">
        <v>24</v>
      </c>
      <c r="L2700" s="23">
        <v>2</v>
      </c>
      <c r="M2700" s="23">
        <v>152.65</v>
      </c>
      <c r="N2700" s="23">
        <v>5</v>
      </c>
      <c r="O2700" s="23">
        <v>5</v>
      </c>
      <c r="P2700" s="23" t="s">
        <v>25</v>
      </c>
      <c r="Q2700" s="23" t="s">
        <v>44</v>
      </c>
      <c r="R2700" s="23">
        <f t="shared" si="210"/>
        <v>1</v>
      </c>
      <c r="S2700" s="23" t="str">
        <f t="shared" si="211"/>
        <v>ORD102699_20250623_CUST01635_MED024</v>
      </c>
      <c r="T2700" s="23">
        <f t="shared" si="212"/>
        <v>1</v>
      </c>
      <c r="U2700" s="6">
        <f t="shared" si="213"/>
        <v>305.3</v>
      </c>
      <c r="V2700" s="6">
        <f>tbl_Raw_Data[[#This Row],[Discount_Pct]]*tbl_Raw_Data[[#This Row],[Gross_Amount]]/100</f>
        <v>15.265000000000001</v>
      </c>
      <c r="W2700" s="6">
        <f>tbl_Raw_Data[[#This Row],[Gross_Amount]]-tbl_Raw_Data[[#This Row],[Discount_Amount]]</f>
        <v>290.03500000000003</v>
      </c>
      <c r="X2700" s="6">
        <f>tbl_Raw_Data[[#This Row],[Net_Amount_Before_Tax]]*tbl_Raw_Data[[#This Row],[Tax_Pct]]/100</f>
        <v>14.501750000000001</v>
      </c>
      <c r="Y2700" s="6">
        <f>tbl_Raw_Data[[#This Row],[Net_Amount_Before_Tax]]+tbl_Raw_Data[[#This Row],[Tax_Amount]]</f>
        <v>304.53675000000004</v>
      </c>
      <c r="Z2700" s="6">
        <f t="shared" si="214"/>
        <v>0</v>
      </c>
    </row>
    <row r="2701" spans="1:26" x14ac:dyDescent="0.3">
      <c r="A2701" s="23" t="s">
        <v>4307</v>
      </c>
      <c r="B2701" s="34">
        <v>45449</v>
      </c>
      <c r="C2701" s="23" t="s">
        <v>3967</v>
      </c>
      <c r="D2701" s="23" t="s">
        <v>19</v>
      </c>
      <c r="E2701" s="23" t="s">
        <v>19</v>
      </c>
      <c r="F2701" s="23">
        <v>110044</v>
      </c>
      <c r="G2701" s="23" t="s">
        <v>53</v>
      </c>
      <c r="H2701" s="23" t="s">
        <v>54</v>
      </c>
      <c r="I2701" s="23" t="s">
        <v>55</v>
      </c>
      <c r="J2701" s="23" t="s">
        <v>56</v>
      </c>
      <c r="K2701" s="23" t="s">
        <v>57</v>
      </c>
      <c r="L2701" s="23">
        <v>4</v>
      </c>
      <c r="M2701" s="23">
        <v>55.6</v>
      </c>
      <c r="N2701" s="23">
        <v>5</v>
      </c>
      <c r="O2701" s="23">
        <v>18</v>
      </c>
      <c r="P2701" s="23" t="s">
        <v>58</v>
      </c>
      <c r="Q2701" s="23" t="s">
        <v>34</v>
      </c>
      <c r="R2701" s="23">
        <f t="shared" si="210"/>
        <v>1</v>
      </c>
      <c r="S2701" s="23" t="str">
        <f t="shared" si="211"/>
        <v>ORD102700_20240606_CUST01610_MED020</v>
      </c>
      <c r="T2701" s="23">
        <f t="shared" si="212"/>
        <v>1</v>
      </c>
      <c r="U2701" s="6">
        <f t="shared" si="213"/>
        <v>222.4</v>
      </c>
      <c r="V2701" s="6">
        <f>tbl_Raw_Data[[#This Row],[Discount_Pct]]*tbl_Raw_Data[[#This Row],[Gross_Amount]]/100</f>
        <v>11.12</v>
      </c>
      <c r="W2701" s="6">
        <f>tbl_Raw_Data[[#This Row],[Gross_Amount]]-tbl_Raw_Data[[#This Row],[Discount_Amount]]</f>
        <v>211.28</v>
      </c>
      <c r="X2701" s="6">
        <f>tbl_Raw_Data[[#This Row],[Net_Amount_Before_Tax]]*tbl_Raw_Data[[#This Row],[Tax_Pct]]/100</f>
        <v>38.0304</v>
      </c>
      <c r="Y2701" s="6">
        <f>tbl_Raw_Data[[#This Row],[Net_Amount_Before_Tax]]+tbl_Raw_Data[[#This Row],[Tax_Amount]]</f>
        <v>249.31040000000002</v>
      </c>
      <c r="Z2701" s="6">
        <f t="shared" si="214"/>
        <v>2</v>
      </c>
    </row>
    <row r="2702" spans="1:26" x14ac:dyDescent="0.3">
      <c r="A2702" s="23" t="s">
        <v>4308</v>
      </c>
      <c r="B2702" s="34">
        <v>45341</v>
      </c>
      <c r="C2702" s="23" t="s">
        <v>4309</v>
      </c>
      <c r="D2702" s="23" t="s">
        <v>46</v>
      </c>
      <c r="E2702" s="23" t="s">
        <v>47</v>
      </c>
      <c r="F2702" s="23">
        <v>411057</v>
      </c>
      <c r="G2702" s="23" t="s">
        <v>20</v>
      </c>
      <c r="H2702" s="23" t="s">
        <v>21</v>
      </c>
      <c r="I2702" s="23" t="s">
        <v>22</v>
      </c>
      <c r="J2702" s="23" t="s">
        <v>23</v>
      </c>
      <c r="K2702" s="23" t="s">
        <v>24</v>
      </c>
      <c r="L2702" s="23">
        <v>1</v>
      </c>
      <c r="M2702" s="23">
        <v>152.52000000000001</v>
      </c>
      <c r="N2702" s="23">
        <v>15</v>
      </c>
      <c r="O2702" s="23">
        <v>5</v>
      </c>
      <c r="P2702" s="23" t="s">
        <v>89</v>
      </c>
      <c r="Q2702" s="23" t="s">
        <v>34</v>
      </c>
      <c r="R2702" s="23">
        <f t="shared" si="210"/>
        <v>1</v>
      </c>
      <c r="S2702" s="23" t="str">
        <f t="shared" si="211"/>
        <v>ORD102701_20240219_CUST02577_MED024</v>
      </c>
      <c r="T2702" s="23">
        <f t="shared" si="212"/>
        <v>1</v>
      </c>
      <c r="U2702" s="6">
        <f t="shared" si="213"/>
        <v>152.52000000000001</v>
      </c>
      <c r="V2702" s="6">
        <f>tbl_Raw_Data[[#This Row],[Discount_Pct]]*tbl_Raw_Data[[#This Row],[Gross_Amount]]/100</f>
        <v>22.878</v>
      </c>
      <c r="W2702" s="6">
        <f>tbl_Raw_Data[[#This Row],[Gross_Amount]]-tbl_Raw_Data[[#This Row],[Discount_Amount]]</f>
        <v>129.642</v>
      </c>
      <c r="X2702" s="6">
        <f>tbl_Raw_Data[[#This Row],[Net_Amount_Before_Tax]]*tbl_Raw_Data[[#This Row],[Tax_Pct]]/100</f>
        <v>6.4821</v>
      </c>
      <c r="Y2702" s="6">
        <f>tbl_Raw_Data[[#This Row],[Net_Amount_Before_Tax]]+tbl_Raw_Data[[#This Row],[Tax_Amount]]</f>
        <v>136.1241</v>
      </c>
      <c r="Z2702" s="6">
        <f t="shared" si="214"/>
        <v>1</v>
      </c>
    </row>
    <row r="2703" spans="1:26" x14ac:dyDescent="0.3">
      <c r="A2703" s="23" t="s">
        <v>4308</v>
      </c>
      <c r="B2703" s="34">
        <v>45999</v>
      </c>
      <c r="C2703" s="23" t="s">
        <v>4310</v>
      </c>
      <c r="D2703" s="23" t="s">
        <v>100</v>
      </c>
      <c r="E2703" s="23" t="s">
        <v>101</v>
      </c>
      <c r="F2703" s="23">
        <v>201303</v>
      </c>
      <c r="G2703" s="23" t="s">
        <v>30</v>
      </c>
      <c r="H2703" s="23" t="s">
        <v>31</v>
      </c>
      <c r="I2703" s="23" t="s">
        <v>32</v>
      </c>
      <c r="J2703" s="23" t="s">
        <v>23</v>
      </c>
      <c r="K2703" s="23" t="s">
        <v>24</v>
      </c>
      <c r="L2703" s="23">
        <v>3</v>
      </c>
      <c r="M2703" s="23">
        <v>131.52000000000001</v>
      </c>
      <c r="N2703" s="23">
        <v>5</v>
      </c>
      <c r="O2703" s="23">
        <v>18</v>
      </c>
      <c r="P2703" s="23" t="s">
        <v>89</v>
      </c>
      <c r="Q2703" s="23" t="s">
        <v>44</v>
      </c>
      <c r="R2703" s="23">
        <f t="shared" si="210"/>
        <v>1</v>
      </c>
      <c r="S2703" s="23" t="str">
        <f t="shared" si="211"/>
        <v>ORD102701_20251208_CUST00628_MED017</v>
      </c>
      <c r="T2703" s="23">
        <f t="shared" si="212"/>
        <v>1</v>
      </c>
      <c r="U2703" s="6">
        <f t="shared" si="213"/>
        <v>394.56000000000006</v>
      </c>
      <c r="V2703" s="6">
        <f>tbl_Raw_Data[[#This Row],[Discount_Pct]]*tbl_Raw_Data[[#This Row],[Gross_Amount]]/100</f>
        <v>19.728000000000002</v>
      </c>
      <c r="W2703" s="6">
        <f>tbl_Raw_Data[[#This Row],[Gross_Amount]]-tbl_Raw_Data[[#This Row],[Discount_Amount]]</f>
        <v>374.83200000000005</v>
      </c>
      <c r="X2703" s="6">
        <f>tbl_Raw_Data[[#This Row],[Net_Amount_Before_Tax]]*tbl_Raw_Data[[#This Row],[Tax_Pct]]/100</f>
        <v>67.469760000000008</v>
      </c>
      <c r="Y2703" s="6">
        <f>tbl_Raw_Data[[#This Row],[Net_Amount_Before_Tax]]+tbl_Raw_Data[[#This Row],[Tax_Amount]]</f>
        <v>442.30176000000006</v>
      </c>
      <c r="Z2703" s="6">
        <f t="shared" si="214"/>
        <v>0</v>
      </c>
    </row>
    <row r="2704" spans="1:26" x14ac:dyDescent="0.3">
      <c r="A2704" s="23" t="s">
        <v>4311</v>
      </c>
      <c r="B2704" s="34">
        <v>45466</v>
      </c>
      <c r="C2704" s="23" t="s">
        <v>4312</v>
      </c>
      <c r="D2704" s="23" t="s">
        <v>80</v>
      </c>
      <c r="E2704" s="23" t="s">
        <v>81</v>
      </c>
      <c r="F2704" s="23">
        <v>395003</v>
      </c>
      <c r="G2704" s="23" t="s">
        <v>102</v>
      </c>
      <c r="H2704" s="23" t="s">
        <v>103</v>
      </c>
      <c r="I2704" s="23" t="s">
        <v>104</v>
      </c>
      <c r="J2704" s="23" t="s">
        <v>64</v>
      </c>
      <c r="K2704" s="23" t="s">
        <v>57</v>
      </c>
      <c r="L2704" s="23">
        <v>5</v>
      </c>
      <c r="M2704" s="23">
        <v>111.9</v>
      </c>
      <c r="N2704" s="23">
        <v>10</v>
      </c>
      <c r="O2704" s="23">
        <v>18</v>
      </c>
      <c r="P2704" s="23" t="s">
        <v>89</v>
      </c>
      <c r="Q2704" s="23" t="s">
        <v>34</v>
      </c>
      <c r="R2704" s="23">
        <f t="shared" si="210"/>
        <v>1</v>
      </c>
      <c r="S2704" s="23" t="str">
        <f t="shared" si="211"/>
        <v>ORD102703_20240623_CUST00351_MED029</v>
      </c>
      <c r="T2704" s="23">
        <f t="shared" si="212"/>
        <v>1</v>
      </c>
      <c r="U2704" s="6">
        <f t="shared" si="213"/>
        <v>559.5</v>
      </c>
      <c r="V2704" s="6">
        <f>tbl_Raw_Data[[#This Row],[Discount_Pct]]*tbl_Raw_Data[[#This Row],[Gross_Amount]]/100</f>
        <v>55.95</v>
      </c>
      <c r="W2704" s="6">
        <f>tbl_Raw_Data[[#This Row],[Gross_Amount]]-tbl_Raw_Data[[#This Row],[Discount_Amount]]</f>
        <v>503.55</v>
      </c>
      <c r="X2704" s="6">
        <f>tbl_Raw_Data[[#This Row],[Net_Amount_Before_Tax]]*tbl_Raw_Data[[#This Row],[Tax_Pct]]/100</f>
        <v>90.638999999999996</v>
      </c>
      <c r="Y2704" s="6">
        <f>tbl_Raw_Data[[#This Row],[Net_Amount_Before_Tax]]+tbl_Raw_Data[[#This Row],[Tax_Amount]]</f>
        <v>594.18899999999996</v>
      </c>
      <c r="Z2704" s="6">
        <f t="shared" si="214"/>
        <v>2</v>
      </c>
    </row>
    <row r="2705" spans="1:26" x14ac:dyDescent="0.3">
      <c r="A2705" s="23" t="s">
        <v>4313</v>
      </c>
      <c r="B2705" s="34">
        <v>45981</v>
      </c>
      <c r="C2705" s="23" t="s">
        <v>4314</v>
      </c>
      <c r="D2705" s="23" t="s">
        <v>142</v>
      </c>
      <c r="E2705" s="23" t="s">
        <v>81</v>
      </c>
      <c r="F2705" s="23">
        <v>380058</v>
      </c>
      <c r="G2705" s="23" t="s">
        <v>196</v>
      </c>
      <c r="H2705" s="23" t="s">
        <v>197</v>
      </c>
      <c r="I2705" s="23" t="s">
        <v>32</v>
      </c>
      <c r="J2705" s="23" t="s">
        <v>42</v>
      </c>
      <c r="K2705" s="23" t="s">
        <v>24</v>
      </c>
      <c r="L2705" s="23">
        <v>4</v>
      </c>
      <c r="M2705" s="23">
        <v>25.71</v>
      </c>
      <c r="N2705" s="23">
        <v>0</v>
      </c>
      <c r="O2705" s="23">
        <v>5</v>
      </c>
      <c r="P2705" s="23" t="s">
        <v>43</v>
      </c>
      <c r="Q2705" s="23" t="s">
        <v>26</v>
      </c>
      <c r="R2705" s="23">
        <f t="shared" si="210"/>
        <v>1</v>
      </c>
      <c r="S2705" s="23" t="str">
        <f t="shared" si="211"/>
        <v>ORD102704_20251120_CUST02037_MED011</v>
      </c>
      <c r="T2705" s="23">
        <f t="shared" si="212"/>
        <v>1</v>
      </c>
      <c r="U2705" s="6">
        <f t="shared" si="213"/>
        <v>102.84</v>
      </c>
      <c r="V2705" s="6">
        <f>tbl_Raw_Data[[#This Row],[Discount_Pct]]*tbl_Raw_Data[[#This Row],[Gross_Amount]]/100</f>
        <v>0</v>
      </c>
      <c r="W2705" s="6">
        <f>tbl_Raw_Data[[#This Row],[Gross_Amount]]-tbl_Raw_Data[[#This Row],[Discount_Amount]]</f>
        <v>102.84</v>
      </c>
      <c r="X2705" s="6">
        <f>tbl_Raw_Data[[#This Row],[Net_Amount_Before_Tax]]*tbl_Raw_Data[[#This Row],[Tax_Pct]]/100</f>
        <v>5.1420000000000003</v>
      </c>
      <c r="Y2705" s="6">
        <f>tbl_Raw_Data[[#This Row],[Net_Amount_Before_Tax]]+tbl_Raw_Data[[#This Row],[Tax_Amount]]</f>
        <v>107.982</v>
      </c>
      <c r="Z2705" s="6">
        <f t="shared" si="214"/>
        <v>1</v>
      </c>
    </row>
    <row r="2706" spans="1:26" x14ac:dyDescent="0.3">
      <c r="A2706" s="23" t="s">
        <v>4315</v>
      </c>
      <c r="B2706" s="34">
        <v>45913</v>
      </c>
      <c r="C2706" s="23" t="s">
        <v>4009</v>
      </c>
      <c r="D2706" s="23" t="s">
        <v>130</v>
      </c>
      <c r="E2706" s="23" t="s">
        <v>131</v>
      </c>
      <c r="F2706" s="23">
        <v>700091</v>
      </c>
      <c r="G2706" s="23" t="s">
        <v>145</v>
      </c>
      <c r="H2706" s="23" t="s">
        <v>146</v>
      </c>
      <c r="I2706" s="23" t="s">
        <v>147</v>
      </c>
      <c r="J2706" s="23" t="s">
        <v>148</v>
      </c>
      <c r="K2706" s="23" t="s">
        <v>24</v>
      </c>
      <c r="L2706" s="23">
        <v>2</v>
      </c>
      <c r="M2706" s="23">
        <v>99.97</v>
      </c>
      <c r="N2706" s="23">
        <v>10</v>
      </c>
      <c r="O2706" s="23">
        <v>5</v>
      </c>
      <c r="P2706" s="23" t="s">
        <v>89</v>
      </c>
      <c r="Q2706" s="23" t="s">
        <v>34</v>
      </c>
      <c r="R2706" s="23">
        <f t="shared" si="210"/>
        <v>1</v>
      </c>
      <c r="S2706" s="23" t="str">
        <f t="shared" si="211"/>
        <v>ORD102705_20250913_CUST01519_MED016</v>
      </c>
      <c r="T2706" s="23">
        <f t="shared" si="212"/>
        <v>1</v>
      </c>
      <c r="U2706" s="6">
        <f t="shared" si="213"/>
        <v>199.94</v>
      </c>
      <c r="V2706" s="6">
        <f>tbl_Raw_Data[[#This Row],[Discount_Pct]]*tbl_Raw_Data[[#This Row],[Gross_Amount]]/100</f>
        <v>19.994</v>
      </c>
      <c r="W2706" s="6">
        <f>tbl_Raw_Data[[#This Row],[Gross_Amount]]-tbl_Raw_Data[[#This Row],[Discount_Amount]]</f>
        <v>179.946</v>
      </c>
      <c r="X2706" s="6">
        <f>tbl_Raw_Data[[#This Row],[Net_Amount_Before_Tax]]*tbl_Raw_Data[[#This Row],[Tax_Pct]]/100</f>
        <v>8.997300000000001</v>
      </c>
      <c r="Y2706" s="6">
        <f>tbl_Raw_Data[[#This Row],[Net_Amount_Before_Tax]]+tbl_Raw_Data[[#This Row],[Tax_Amount]]</f>
        <v>188.94329999999999</v>
      </c>
      <c r="Z2706" s="6">
        <f t="shared" si="214"/>
        <v>2</v>
      </c>
    </row>
    <row r="2707" spans="1:26" x14ac:dyDescent="0.3">
      <c r="A2707" s="23" t="s">
        <v>4316</v>
      </c>
      <c r="B2707" s="34">
        <v>45643</v>
      </c>
      <c r="C2707" s="23" t="s">
        <v>3481</v>
      </c>
      <c r="D2707" s="23" t="s">
        <v>52</v>
      </c>
      <c r="E2707" s="23" t="s">
        <v>52</v>
      </c>
      <c r="F2707" s="23">
        <v>160036</v>
      </c>
      <c r="G2707" s="23" t="s">
        <v>167</v>
      </c>
      <c r="H2707" s="23" t="s">
        <v>168</v>
      </c>
      <c r="I2707" s="23" t="s">
        <v>113</v>
      </c>
      <c r="J2707" s="23" t="s">
        <v>42</v>
      </c>
      <c r="K2707" s="23" t="s">
        <v>24</v>
      </c>
      <c r="L2707" s="23">
        <v>4</v>
      </c>
      <c r="M2707" s="23">
        <v>202.95</v>
      </c>
      <c r="N2707" s="23">
        <v>15</v>
      </c>
      <c r="O2707" s="23">
        <v>12</v>
      </c>
      <c r="P2707" s="23" t="s">
        <v>25</v>
      </c>
      <c r="Q2707" s="23" t="s">
        <v>90</v>
      </c>
      <c r="R2707" s="23">
        <f t="shared" si="210"/>
        <v>1</v>
      </c>
      <c r="S2707" s="23" t="str">
        <f t="shared" si="211"/>
        <v>ORD102706_20241217_CUST00337_MED026</v>
      </c>
      <c r="T2707" s="23">
        <f t="shared" si="212"/>
        <v>1</v>
      </c>
      <c r="U2707" s="6">
        <f t="shared" si="213"/>
        <v>811.8</v>
      </c>
      <c r="V2707" s="6">
        <f>tbl_Raw_Data[[#This Row],[Discount_Pct]]*tbl_Raw_Data[[#This Row],[Gross_Amount]]/100</f>
        <v>121.77</v>
      </c>
      <c r="W2707" s="6">
        <f>tbl_Raw_Data[[#This Row],[Gross_Amount]]-tbl_Raw_Data[[#This Row],[Discount_Amount]]</f>
        <v>690.03</v>
      </c>
      <c r="X2707" s="6">
        <f>tbl_Raw_Data[[#This Row],[Net_Amount_Before_Tax]]*tbl_Raw_Data[[#This Row],[Tax_Pct]]/100</f>
        <v>82.803600000000003</v>
      </c>
      <c r="Y2707" s="6">
        <f>tbl_Raw_Data[[#This Row],[Net_Amount_Before_Tax]]+tbl_Raw_Data[[#This Row],[Tax_Amount]]</f>
        <v>772.83359999999993</v>
      </c>
      <c r="Z2707" s="6">
        <f t="shared" si="214"/>
        <v>0</v>
      </c>
    </row>
    <row r="2708" spans="1:26" x14ac:dyDescent="0.3">
      <c r="A2708" s="23" t="s">
        <v>4317</v>
      </c>
      <c r="B2708" s="34">
        <v>45671</v>
      </c>
      <c r="C2708" s="23" t="s">
        <v>4318</v>
      </c>
      <c r="D2708" s="23" t="s">
        <v>92</v>
      </c>
      <c r="E2708" s="23" t="s">
        <v>93</v>
      </c>
      <c r="F2708" s="23">
        <v>560100</v>
      </c>
      <c r="G2708" s="23" t="s">
        <v>233</v>
      </c>
      <c r="H2708" s="23" t="s">
        <v>234</v>
      </c>
      <c r="I2708" s="23" t="s">
        <v>104</v>
      </c>
      <c r="J2708" s="23" t="s">
        <v>42</v>
      </c>
      <c r="K2708" s="23" t="s">
        <v>24</v>
      </c>
      <c r="L2708" s="23">
        <v>2</v>
      </c>
      <c r="M2708" s="23">
        <v>143.22999999999999</v>
      </c>
      <c r="N2708" s="23">
        <v>0</v>
      </c>
      <c r="O2708" s="23">
        <v>5</v>
      </c>
      <c r="P2708" s="23" t="s">
        <v>43</v>
      </c>
      <c r="Q2708" s="23" t="s">
        <v>44</v>
      </c>
      <c r="R2708" s="23">
        <f t="shared" si="210"/>
        <v>1</v>
      </c>
      <c r="S2708" s="23" t="str">
        <f t="shared" si="211"/>
        <v>ORD102707_20250114_CUST00281_MED019</v>
      </c>
      <c r="T2708" s="23">
        <f t="shared" si="212"/>
        <v>1</v>
      </c>
      <c r="U2708" s="6">
        <f t="shared" si="213"/>
        <v>286.45999999999998</v>
      </c>
      <c r="V2708" s="6">
        <f>tbl_Raw_Data[[#This Row],[Discount_Pct]]*tbl_Raw_Data[[#This Row],[Gross_Amount]]/100</f>
        <v>0</v>
      </c>
      <c r="W2708" s="6">
        <f>tbl_Raw_Data[[#This Row],[Gross_Amount]]-tbl_Raw_Data[[#This Row],[Discount_Amount]]</f>
        <v>286.45999999999998</v>
      </c>
      <c r="X2708" s="6">
        <f>tbl_Raw_Data[[#This Row],[Net_Amount_Before_Tax]]*tbl_Raw_Data[[#This Row],[Tax_Pct]]/100</f>
        <v>14.323</v>
      </c>
      <c r="Y2708" s="6">
        <f>tbl_Raw_Data[[#This Row],[Net_Amount_Before_Tax]]+tbl_Raw_Data[[#This Row],[Tax_Amount]]</f>
        <v>300.78299999999996</v>
      </c>
      <c r="Z2708" s="6">
        <f t="shared" si="214"/>
        <v>2</v>
      </c>
    </row>
    <row r="2709" spans="1:26" x14ac:dyDescent="0.3">
      <c r="A2709" s="23" t="s">
        <v>4319</v>
      </c>
      <c r="B2709" s="34">
        <v>45394</v>
      </c>
      <c r="C2709" s="23" t="s">
        <v>2929</v>
      </c>
      <c r="D2709" s="23" t="s">
        <v>80</v>
      </c>
      <c r="E2709" s="23" t="s">
        <v>81</v>
      </c>
      <c r="F2709" s="23">
        <v>395017</v>
      </c>
      <c r="G2709" s="23" t="s">
        <v>185</v>
      </c>
      <c r="H2709" s="23" t="s">
        <v>186</v>
      </c>
      <c r="I2709" s="23" t="s">
        <v>76</v>
      </c>
      <c r="J2709" s="23" t="s">
        <v>187</v>
      </c>
      <c r="K2709" s="23" t="s">
        <v>57</v>
      </c>
      <c r="L2709" s="23">
        <v>2</v>
      </c>
      <c r="M2709" s="23">
        <v>81.67</v>
      </c>
      <c r="N2709" s="23">
        <v>10</v>
      </c>
      <c r="O2709" s="23">
        <v>5</v>
      </c>
      <c r="P2709" s="23" t="s">
        <v>58</v>
      </c>
      <c r="Q2709" s="23" t="s">
        <v>44</v>
      </c>
      <c r="R2709" s="23">
        <f t="shared" si="210"/>
        <v>1</v>
      </c>
      <c r="S2709" s="23" t="str">
        <f t="shared" si="211"/>
        <v>ORD102708_20240412_CUST01760_MED009</v>
      </c>
      <c r="T2709" s="23">
        <f t="shared" si="212"/>
        <v>1</v>
      </c>
      <c r="U2709" s="6">
        <f t="shared" si="213"/>
        <v>163.34</v>
      </c>
      <c r="V2709" s="6">
        <f>tbl_Raw_Data[[#This Row],[Discount_Pct]]*tbl_Raw_Data[[#This Row],[Gross_Amount]]/100</f>
        <v>16.334</v>
      </c>
      <c r="W2709" s="6">
        <f>tbl_Raw_Data[[#This Row],[Gross_Amount]]-tbl_Raw_Data[[#This Row],[Discount_Amount]]</f>
        <v>147.006</v>
      </c>
      <c r="X2709" s="6">
        <f>tbl_Raw_Data[[#This Row],[Net_Amount_Before_Tax]]*tbl_Raw_Data[[#This Row],[Tax_Pct]]/100</f>
        <v>7.3502999999999998</v>
      </c>
      <c r="Y2709" s="6">
        <f>tbl_Raw_Data[[#This Row],[Net_Amount_Before_Tax]]+tbl_Raw_Data[[#This Row],[Tax_Amount]]</f>
        <v>154.3563</v>
      </c>
      <c r="Z2709" s="6">
        <f t="shared" si="214"/>
        <v>2</v>
      </c>
    </row>
    <row r="2710" spans="1:26" x14ac:dyDescent="0.3">
      <c r="A2710" s="23" t="s">
        <v>4320</v>
      </c>
      <c r="B2710" s="34">
        <v>45779</v>
      </c>
      <c r="C2710" s="23" t="s">
        <v>4321</v>
      </c>
      <c r="D2710" s="23" t="s">
        <v>142</v>
      </c>
      <c r="E2710" s="23" t="s">
        <v>81</v>
      </c>
      <c r="F2710" s="23">
        <v>380058</v>
      </c>
      <c r="G2710" s="23" t="s">
        <v>224</v>
      </c>
      <c r="H2710" s="23" t="s">
        <v>225</v>
      </c>
      <c r="I2710" s="23" t="s">
        <v>147</v>
      </c>
      <c r="J2710" s="23" t="s">
        <v>23</v>
      </c>
      <c r="K2710" s="23" t="s">
        <v>24</v>
      </c>
      <c r="L2710" s="23">
        <v>2</v>
      </c>
      <c r="M2710" s="23">
        <v>47.15</v>
      </c>
      <c r="N2710" s="23">
        <v>5</v>
      </c>
      <c r="O2710" s="23">
        <v>5</v>
      </c>
      <c r="P2710" s="23" t="s">
        <v>25</v>
      </c>
      <c r="Q2710" s="23" t="s">
        <v>44</v>
      </c>
      <c r="R2710" s="23">
        <f t="shared" si="210"/>
        <v>1</v>
      </c>
      <c r="S2710" s="23" t="str">
        <f t="shared" si="211"/>
        <v>ORD102709_20250502_CUST01115_MED015</v>
      </c>
      <c r="T2710" s="23">
        <f t="shared" si="212"/>
        <v>1</v>
      </c>
      <c r="U2710" s="6">
        <f t="shared" si="213"/>
        <v>94.3</v>
      </c>
      <c r="V2710" s="6">
        <f>tbl_Raw_Data[[#This Row],[Discount_Pct]]*tbl_Raw_Data[[#This Row],[Gross_Amount]]/100</f>
        <v>4.7149999999999999</v>
      </c>
      <c r="W2710" s="6">
        <f>tbl_Raw_Data[[#This Row],[Gross_Amount]]-tbl_Raw_Data[[#This Row],[Discount_Amount]]</f>
        <v>89.584999999999994</v>
      </c>
      <c r="X2710" s="6">
        <f>tbl_Raw_Data[[#This Row],[Net_Amount_Before_Tax]]*tbl_Raw_Data[[#This Row],[Tax_Pct]]/100</f>
        <v>4.4792499999999995</v>
      </c>
      <c r="Y2710" s="6">
        <f>tbl_Raw_Data[[#This Row],[Net_Amount_Before_Tax]]+tbl_Raw_Data[[#This Row],[Tax_Amount]]</f>
        <v>94.064249999999987</v>
      </c>
      <c r="Z2710" s="6">
        <f t="shared" si="214"/>
        <v>3</v>
      </c>
    </row>
    <row r="2711" spans="1:26" x14ac:dyDescent="0.3">
      <c r="A2711" s="23" t="s">
        <v>4322</v>
      </c>
      <c r="B2711" s="34">
        <v>45919</v>
      </c>
      <c r="C2711" s="23" t="s">
        <v>4323</v>
      </c>
      <c r="D2711" s="23" t="s">
        <v>52</v>
      </c>
      <c r="E2711" s="23" t="s">
        <v>52</v>
      </c>
      <c r="F2711" s="23">
        <v>160036</v>
      </c>
      <c r="G2711" s="23" t="s">
        <v>167</v>
      </c>
      <c r="H2711" s="23" t="s">
        <v>168</v>
      </c>
      <c r="I2711" s="23" t="s">
        <v>113</v>
      </c>
      <c r="J2711" s="23" t="s">
        <v>42</v>
      </c>
      <c r="K2711" s="23" t="s">
        <v>24</v>
      </c>
      <c r="L2711" s="23">
        <v>2</v>
      </c>
      <c r="M2711" s="23">
        <v>199.96</v>
      </c>
      <c r="N2711" s="23">
        <v>5</v>
      </c>
      <c r="O2711" s="23">
        <v>12</v>
      </c>
      <c r="P2711" s="23" t="s">
        <v>33</v>
      </c>
      <c r="Q2711" s="23" t="s">
        <v>90</v>
      </c>
      <c r="R2711" s="23">
        <f t="shared" si="210"/>
        <v>1</v>
      </c>
      <c r="S2711" s="23" t="str">
        <f t="shared" si="211"/>
        <v>ORD102710_20250919_CUST01079_MED026</v>
      </c>
      <c r="T2711" s="23">
        <f t="shared" si="212"/>
        <v>1</v>
      </c>
      <c r="U2711" s="6">
        <f t="shared" si="213"/>
        <v>399.92</v>
      </c>
      <c r="V2711" s="6">
        <f>tbl_Raw_Data[[#This Row],[Discount_Pct]]*tbl_Raw_Data[[#This Row],[Gross_Amount]]/100</f>
        <v>19.996000000000002</v>
      </c>
      <c r="W2711" s="6">
        <f>tbl_Raw_Data[[#This Row],[Gross_Amount]]-tbl_Raw_Data[[#This Row],[Discount_Amount]]</f>
        <v>379.92400000000004</v>
      </c>
      <c r="X2711" s="6">
        <f>tbl_Raw_Data[[#This Row],[Net_Amount_Before_Tax]]*tbl_Raw_Data[[#This Row],[Tax_Pct]]/100</f>
        <v>45.590880000000006</v>
      </c>
      <c r="Y2711" s="6">
        <f>tbl_Raw_Data[[#This Row],[Net_Amount_Before_Tax]]+tbl_Raw_Data[[#This Row],[Tax_Amount]]</f>
        <v>425.51488000000006</v>
      </c>
      <c r="Z2711" s="6">
        <f t="shared" si="214"/>
        <v>0</v>
      </c>
    </row>
    <row r="2712" spans="1:26" x14ac:dyDescent="0.3">
      <c r="A2712" s="23" t="s">
        <v>4322</v>
      </c>
      <c r="B2712" s="34">
        <v>45712</v>
      </c>
      <c r="C2712" s="23" t="s">
        <v>4324</v>
      </c>
      <c r="D2712" s="23" t="s">
        <v>123</v>
      </c>
      <c r="E2712" s="23" t="s">
        <v>101</v>
      </c>
      <c r="F2712" s="23">
        <v>226024</v>
      </c>
      <c r="G2712" s="23" t="s">
        <v>154</v>
      </c>
      <c r="H2712" s="23" t="s">
        <v>155</v>
      </c>
      <c r="I2712" s="23" t="s">
        <v>134</v>
      </c>
      <c r="J2712" s="23" t="s">
        <v>156</v>
      </c>
      <c r="K2712" s="23" t="s">
        <v>57</v>
      </c>
      <c r="L2712" s="23">
        <v>5</v>
      </c>
      <c r="M2712" s="23">
        <v>48.42</v>
      </c>
      <c r="N2712" s="23">
        <v>10</v>
      </c>
      <c r="O2712" s="23">
        <v>5</v>
      </c>
      <c r="P2712" s="23" t="s">
        <v>25</v>
      </c>
      <c r="Q2712" s="23" t="s">
        <v>90</v>
      </c>
      <c r="R2712" s="23">
        <f t="shared" si="210"/>
        <v>1</v>
      </c>
      <c r="S2712" s="23" t="str">
        <f t="shared" si="211"/>
        <v>ORD102710_20250224_CUST03280_MED006</v>
      </c>
      <c r="T2712" s="23">
        <f t="shared" si="212"/>
        <v>1</v>
      </c>
      <c r="U2712" s="6">
        <f t="shared" si="213"/>
        <v>242.10000000000002</v>
      </c>
      <c r="V2712" s="6">
        <f>tbl_Raw_Data[[#This Row],[Discount_Pct]]*tbl_Raw_Data[[#This Row],[Gross_Amount]]/100</f>
        <v>24.21</v>
      </c>
      <c r="W2712" s="6">
        <f>tbl_Raw_Data[[#This Row],[Gross_Amount]]-tbl_Raw_Data[[#This Row],[Discount_Amount]]</f>
        <v>217.89000000000001</v>
      </c>
      <c r="X2712" s="6">
        <f>tbl_Raw_Data[[#This Row],[Net_Amount_Before_Tax]]*tbl_Raw_Data[[#This Row],[Tax_Pct]]/100</f>
        <v>10.894500000000001</v>
      </c>
      <c r="Y2712" s="6">
        <f>tbl_Raw_Data[[#This Row],[Net_Amount_Before_Tax]]+tbl_Raw_Data[[#This Row],[Tax_Amount]]</f>
        <v>228.78450000000001</v>
      </c>
      <c r="Z2712" s="6">
        <f t="shared" si="214"/>
        <v>2</v>
      </c>
    </row>
    <row r="2713" spans="1:26" x14ac:dyDescent="0.3">
      <c r="A2713" s="23" t="s">
        <v>4325</v>
      </c>
      <c r="B2713" s="34">
        <v>46002</v>
      </c>
      <c r="C2713" s="23" t="s">
        <v>3691</v>
      </c>
      <c r="D2713" s="23" t="s">
        <v>87</v>
      </c>
      <c r="E2713" s="23" t="s">
        <v>88</v>
      </c>
      <c r="F2713" s="23">
        <v>600001</v>
      </c>
      <c r="G2713" s="23" t="s">
        <v>48</v>
      </c>
      <c r="H2713" s="23" t="s">
        <v>49</v>
      </c>
      <c r="I2713" s="23" t="s">
        <v>50</v>
      </c>
      <c r="J2713" s="23" t="s">
        <v>23</v>
      </c>
      <c r="K2713" s="23" t="s">
        <v>24</v>
      </c>
      <c r="L2713" s="23">
        <v>1</v>
      </c>
      <c r="M2713" s="23">
        <v>103.05</v>
      </c>
      <c r="N2713" s="23">
        <v>5</v>
      </c>
      <c r="O2713" s="23">
        <v>12</v>
      </c>
      <c r="P2713" s="23" t="s">
        <v>25</v>
      </c>
      <c r="Q2713" s="23" t="s">
        <v>34</v>
      </c>
      <c r="R2713" s="23">
        <f t="shared" si="210"/>
        <v>1</v>
      </c>
      <c r="S2713" s="23" t="str">
        <f t="shared" si="211"/>
        <v>ORD102712_20251211_CUST00988_MED028</v>
      </c>
      <c r="T2713" s="23">
        <f t="shared" si="212"/>
        <v>1</v>
      </c>
      <c r="U2713" s="6">
        <f t="shared" si="213"/>
        <v>103.05</v>
      </c>
      <c r="V2713" s="6">
        <f>tbl_Raw_Data[[#This Row],[Discount_Pct]]*tbl_Raw_Data[[#This Row],[Gross_Amount]]/100</f>
        <v>5.1524999999999999</v>
      </c>
      <c r="W2713" s="6">
        <f>tbl_Raw_Data[[#This Row],[Gross_Amount]]-tbl_Raw_Data[[#This Row],[Discount_Amount]]</f>
        <v>97.897499999999994</v>
      </c>
      <c r="X2713" s="6">
        <f>tbl_Raw_Data[[#This Row],[Net_Amount_Before_Tax]]*tbl_Raw_Data[[#This Row],[Tax_Pct]]/100</f>
        <v>11.7477</v>
      </c>
      <c r="Y2713" s="6">
        <f>tbl_Raw_Data[[#This Row],[Net_Amount_Before_Tax]]+tbl_Raw_Data[[#This Row],[Tax_Amount]]</f>
        <v>109.64519999999999</v>
      </c>
      <c r="Z2713" s="6">
        <f t="shared" si="214"/>
        <v>3</v>
      </c>
    </row>
    <row r="2714" spans="1:26" x14ac:dyDescent="0.3">
      <c r="A2714" s="23" t="s">
        <v>4325</v>
      </c>
      <c r="B2714" s="34">
        <v>45633</v>
      </c>
      <c r="C2714" s="23" t="s">
        <v>383</v>
      </c>
      <c r="D2714" s="23" t="s">
        <v>87</v>
      </c>
      <c r="E2714" s="23" t="s">
        <v>88</v>
      </c>
      <c r="F2714" s="23">
        <v>600018</v>
      </c>
      <c r="G2714" s="23" t="s">
        <v>224</v>
      </c>
      <c r="H2714" s="23" t="s">
        <v>225</v>
      </c>
      <c r="I2714" s="23" t="s">
        <v>147</v>
      </c>
      <c r="J2714" s="23" t="s">
        <v>23</v>
      </c>
      <c r="K2714" s="23" t="s">
        <v>24</v>
      </c>
      <c r="L2714" s="23">
        <v>2</v>
      </c>
      <c r="M2714" s="23">
        <v>45.2</v>
      </c>
      <c r="N2714" s="23">
        <v>5</v>
      </c>
      <c r="O2714" s="23">
        <v>5</v>
      </c>
      <c r="P2714" s="23" t="s">
        <v>58</v>
      </c>
      <c r="Q2714" s="23" t="s">
        <v>34</v>
      </c>
      <c r="R2714" s="23">
        <f t="shared" si="210"/>
        <v>1</v>
      </c>
      <c r="S2714" s="23" t="str">
        <f t="shared" si="211"/>
        <v>ORD102712_20241207_CUST02636_MED015</v>
      </c>
      <c r="T2714" s="23">
        <f t="shared" si="212"/>
        <v>1</v>
      </c>
      <c r="U2714" s="6">
        <f t="shared" si="213"/>
        <v>90.4</v>
      </c>
      <c r="V2714" s="6">
        <f>tbl_Raw_Data[[#This Row],[Discount_Pct]]*tbl_Raw_Data[[#This Row],[Gross_Amount]]/100</f>
        <v>4.5199999999999996</v>
      </c>
      <c r="W2714" s="6">
        <f>tbl_Raw_Data[[#This Row],[Gross_Amount]]-tbl_Raw_Data[[#This Row],[Discount_Amount]]</f>
        <v>85.88000000000001</v>
      </c>
      <c r="X2714" s="6">
        <f>tbl_Raw_Data[[#This Row],[Net_Amount_Before_Tax]]*tbl_Raw_Data[[#This Row],[Tax_Pct]]/100</f>
        <v>4.2940000000000005</v>
      </c>
      <c r="Y2714" s="6">
        <f>tbl_Raw_Data[[#This Row],[Net_Amount_Before_Tax]]+tbl_Raw_Data[[#This Row],[Tax_Amount]]</f>
        <v>90.174000000000007</v>
      </c>
      <c r="Z2714" s="6">
        <f t="shared" si="214"/>
        <v>2</v>
      </c>
    </row>
    <row r="2715" spans="1:26" x14ac:dyDescent="0.3">
      <c r="A2715" s="23" t="s">
        <v>4326</v>
      </c>
      <c r="B2715" s="34">
        <v>45967</v>
      </c>
      <c r="C2715" s="23" t="s">
        <v>4327</v>
      </c>
      <c r="D2715" s="23" t="s">
        <v>100</v>
      </c>
      <c r="E2715" s="23" t="s">
        <v>101</v>
      </c>
      <c r="F2715" s="23">
        <v>201307</v>
      </c>
      <c r="G2715" s="23" t="s">
        <v>124</v>
      </c>
      <c r="H2715" s="23" t="s">
        <v>125</v>
      </c>
      <c r="I2715" s="23" t="s">
        <v>104</v>
      </c>
      <c r="J2715" s="23" t="s">
        <v>114</v>
      </c>
      <c r="K2715" s="23" t="s">
        <v>24</v>
      </c>
      <c r="L2715" s="23">
        <v>2</v>
      </c>
      <c r="M2715" s="23">
        <v>106.57</v>
      </c>
      <c r="N2715" s="23">
        <v>15</v>
      </c>
      <c r="O2715" s="23">
        <v>12</v>
      </c>
      <c r="P2715" s="23" t="s">
        <v>65</v>
      </c>
      <c r="Q2715" s="23" t="s">
        <v>26</v>
      </c>
      <c r="R2715" s="23">
        <f t="shared" si="210"/>
        <v>1</v>
      </c>
      <c r="S2715" s="23" t="str">
        <f t="shared" si="211"/>
        <v>ORD102714_20251106_CUST01075_MED018</v>
      </c>
      <c r="T2715" s="23">
        <f t="shared" si="212"/>
        <v>1</v>
      </c>
      <c r="U2715" s="6">
        <f t="shared" si="213"/>
        <v>213.14</v>
      </c>
      <c r="V2715" s="6">
        <f>tbl_Raw_Data[[#This Row],[Discount_Pct]]*tbl_Raw_Data[[#This Row],[Gross_Amount]]/100</f>
        <v>31.971</v>
      </c>
      <c r="W2715" s="6">
        <f>tbl_Raw_Data[[#This Row],[Gross_Amount]]-tbl_Raw_Data[[#This Row],[Discount_Amount]]</f>
        <v>181.16899999999998</v>
      </c>
      <c r="X2715" s="6">
        <f>tbl_Raw_Data[[#This Row],[Net_Amount_Before_Tax]]*tbl_Raw_Data[[#This Row],[Tax_Pct]]/100</f>
        <v>21.740279999999998</v>
      </c>
      <c r="Y2715" s="6">
        <f>tbl_Raw_Data[[#This Row],[Net_Amount_Before_Tax]]+tbl_Raw_Data[[#This Row],[Tax_Amount]]</f>
        <v>202.90927999999997</v>
      </c>
      <c r="Z2715" s="6">
        <f t="shared" si="214"/>
        <v>1</v>
      </c>
    </row>
    <row r="2716" spans="1:26" x14ac:dyDescent="0.3">
      <c r="A2716" s="23" t="s">
        <v>4328</v>
      </c>
      <c r="B2716" s="34">
        <v>45520</v>
      </c>
      <c r="C2716" s="23" t="s">
        <v>890</v>
      </c>
      <c r="D2716" s="23" t="s">
        <v>87</v>
      </c>
      <c r="E2716" s="23" t="s">
        <v>88</v>
      </c>
      <c r="F2716" s="23">
        <v>600100</v>
      </c>
      <c r="G2716" s="23" t="s">
        <v>94</v>
      </c>
      <c r="H2716" s="23" t="s">
        <v>95</v>
      </c>
      <c r="I2716" s="23" t="s">
        <v>84</v>
      </c>
      <c r="J2716" s="23" t="s">
        <v>42</v>
      </c>
      <c r="K2716" s="23" t="s">
        <v>24</v>
      </c>
      <c r="L2716" s="23">
        <v>5</v>
      </c>
      <c r="M2716" s="23">
        <v>86.19</v>
      </c>
      <c r="N2716" s="23">
        <v>5</v>
      </c>
      <c r="O2716" s="23">
        <v>12</v>
      </c>
      <c r="P2716" s="23" t="s">
        <v>65</v>
      </c>
      <c r="Q2716" s="23" t="s">
        <v>44</v>
      </c>
      <c r="R2716" s="23">
        <f t="shared" si="210"/>
        <v>1</v>
      </c>
      <c r="S2716" s="23" t="str">
        <f t="shared" si="211"/>
        <v>ORD102715_20240816_CUST01404_MED021</v>
      </c>
      <c r="T2716" s="23">
        <f t="shared" si="212"/>
        <v>1</v>
      </c>
      <c r="U2716" s="6">
        <f t="shared" si="213"/>
        <v>430.95</v>
      </c>
      <c r="V2716" s="6">
        <f>tbl_Raw_Data[[#This Row],[Discount_Pct]]*tbl_Raw_Data[[#This Row],[Gross_Amount]]/100</f>
        <v>21.547499999999999</v>
      </c>
      <c r="W2716" s="6">
        <f>tbl_Raw_Data[[#This Row],[Gross_Amount]]-tbl_Raw_Data[[#This Row],[Discount_Amount]]</f>
        <v>409.40249999999997</v>
      </c>
      <c r="X2716" s="6">
        <f>tbl_Raw_Data[[#This Row],[Net_Amount_Before_Tax]]*tbl_Raw_Data[[#This Row],[Tax_Pct]]/100</f>
        <v>49.128299999999996</v>
      </c>
      <c r="Y2716" s="6">
        <f>tbl_Raw_Data[[#This Row],[Net_Amount_Before_Tax]]+tbl_Raw_Data[[#This Row],[Tax_Amount]]</f>
        <v>458.5308</v>
      </c>
      <c r="Z2716" s="6">
        <f t="shared" si="214"/>
        <v>3</v>
      </c>
    </row>
    <row r="2717" spans="1:26" x14ac:dyDescent="0.3">
      <c r="A2717" s="23" t="s">
        <v>4329</v>
      </c>
      <c r="B2717" s="34">
        <v>45926</v>
      </c>
      <c r="C2717" s="23" t="s">
        <v>4330</v>
      </c>
      <c r="D2717" s="23" t="s">
        <v>46</v>
      </c>
      <c r="E2717" s="23" t="s">
        <v>47</v>
      </c>
      <c r="F2717" s="23">
        <v>411038</v>
      </c>
      <c r="G2717" s="23" t="s">
        <v>107</v>
      </c>
      <c r="H2717" s="23" t="s">
        <v>108</v>
      </c>
      <c r="I2717" s="23" t="s">
        <v>63</v>
      </c>
      <c r="J2717" s="23" t="s">
        <v>42</v>
      </c>
      <c r="K2717" s="23" t="s">
        <v>57</v>
      </c>
      <c r="L2717" s="23">
        <v>1</v>
      </c>
      <c r="M2717" s="23">
        <v>87.31</v>
      </c>
      <c r="N2717" s="23">
        <v>5</v>
      </c>
      <c r="O2717" s="23">
        <v>5</v>
      </c>
      <c r="P2717" s="23" t="s">
        <v>89</v>
      </c>
      <c r="Q2717" s="23" t="s">
        <v>34</v>
      </c>
      <c r="R2717" s="23">
        <f t="shared" si="210"/>
        <v>1</v>
      </c>
      <c r="S2717" s="23" t="str">
        <f t="shared" si="211"/>
        <v>ORD102716_20250926_CUST02725_MED005</v>
      </c>
      <c r="T2717" s="23">
        <f t="shared" si="212"/>
        <v>1</v>
      </c>
      <c r="U2717" s="6">
        <f t="shared" si="213"/>
        <v>87.31</v>
      </c>
      <c r="V2717" s="6">
        <f>tbl_Raw_Data[[#This Row],[Discount_Pct]]*tbl_Raw_Data[[#This Row],[Gross_Amount]]/100</f>
        <v>4.3654999999999999</v>
      </c>
      <c r="W2717" s="6">
        <f>tbl_Raw_Data[[#This Row],[Gross_Amount]]-tbl_Raw_Data[[#This Row],[Discount_Amount]]</f>
        <v>82.944500000000005</v>
      </c>
      <c r="X2717" s="6">
        <f>tbl_Raw_Data[[#This Row],[Net_Amount_Before_Tax]]*tbl_Raw_Data[[#This Row],[Tax_Pct]]/100</f>
        <v>4.1472250000000006</v>
      </c>
      <c r="Y2717" s="6">
        <f>tbl_Raw_Data[[#This Row],[Net_Amount_Before_Tax]]+tbl_Raw_Data[[#This Row],[Tax_Amount]]</f>
        <v>87.091725000000011</v>
      </c>
      <c r="Z2717" s="6">
        <f t="shared" si="214"/>
        <v>1</v>
      </c>
    </row>
    <row r="2718" spans="1:26" x14ac:dyDescent="0.3">
      <c r="A2718" s="23" t="s">
        <v>4331</v>
      </c>
      <c r="B2718" s="34">
        <v>45982</v>
      </c>
      <c r="C2718" s="23" t="s">
        <v>1613</v>
      </c>
      <c r="D2718" s="23" t="s">
        <v>123</v>
      </c>
      <c r="E2718" s="23" t="s">
        <v>101</v>
      </c>
      <c r="F2718" s="23">
        <v>226021</v>
      </c>
      <c r="G2718" s="23" t="s">
        <v>167</v>
      </c>
      <c r="H2718" s="23" t="s">
        <v>168</v>
      </c>
      <c r="I2718" s="23" t="s">
        <v>113</v>
      </c>
      <c r="J2718" s="23" t="s">
        <v>42</v>
      </c>
      <c r="K2718" s="23" t="s">
        <v>24</v>
      </c>
      <c r="L2718" s="23">
        <v>5</v>
      </c>
      <c r="M2718" s="23">
        <v>184.85</v>
      </c>
      <c r="N2718" s="23">
        <v>10</v>
      </c>
      <c r="O2718" s="23">
        <v>5</v>
      </c>
      <c r="P2718" s="23" t="s">
        <v>65</v>
      </c>
      <c r="Q2718" s="23" t="s">
        <v>34</v>
      </c>
      <c r="R2718" s="23">
        <f t="shared" si="210"/>
        <v>1</v>
      </c>
      <c r="S2718" s="23" t="str">
        <f t="shared" si="211"/>
        <v>ORD102717_20251121_CUST03072_MED026</v>
      </c>
      <c r="T2718" s="23">
        <f t="shared" si="212"/>
        <v>1</v>
      </c>
      <c r="U2718" s="6">
        <f t="shared" si="213"/>
        <v>924.25</v>
      </c>
      <c r="V2718" s="6">
        <f>tbl_Raw_Data[[#This Row],[Discount_Pct]]*tbl_Raw_Data[[#This Row],[Gross_Amount]]/100</f>
        <v>92.424999999999997</v>
      </c>
      <c r="W2718" s="6">
        <f>tbl_Raw_Data[[#This Row],[Gross_Amount]]-tbl_Raw_Data[[#This Row],[Discount_Amount]]</f>
        <v>831.82500000000005</v>
      </c>
      <c r="X2718" s="6">
        <f>tbl_Raw_Data[[#This Row],[Net_Amount_Before_Tax]]*tbl_Raw_Data[[#This Row],[Tax_Pct]]/100</f>
        <v>41.591250000000002</v>
      </c>
      <c r="Y2718" s="6">
        <f>tbl_Raw_Data[[#This Row],[Net_Amount_Before_Tax]]+tbl_Raw_Data[[#This Row],[Tax_Amount]]</f>
        <v>873.41624999999999</v>
      </c>
      <c r="Z2718" s="6">
        <f t="shared" si="214"/>
        <v>4</v>
      </c>
    </row>
    <row r="2719" spans="1:26" x14ac:dyDescent="0.3">
      <c r="A2719" s="23" t="s">
        <v>4332</v>
      </c>
      <c r="B2719" s="34">
        <v>45704</v>
      </c>
      <c r="C2719" s="23" t="s">
        <v>4333</v>
      </c>
      <c r="D2719" s="23" t="s">
        <v>92</v>
      </c>
      <c r="E2719" s="23" t="s">
        <v>93</v>
      </c>
      <c r="F2719" s="23">
        <v>560001</v>
      </c>
      <c r="G2719" s="23" t="s">
        <v>167</v>
      </c>
      <c r="H2719" s="23" t="s">
        <v>168</v>
      </c>
      <c r="I2719" s="23" t="s">
        <v>113</v>
      </c>
      <c r="J2719" s="23" t="s">
        <v>42</v>
      </c>
      <c r="K2719" s="23" t="s">
        <v>24</v>
      </c>
      <c r="L2719" s="23">
        <v>4</v>
      </c>
      <c r="M2719" s="23">
        <v>194.44</v>
      </c>
      <c r="N2719" s="23">
        <v>15</v>
      </c>
      <c r="O2719" s="23">
        <v>18</v>
      </c>
      <c r="P2719" s="23" t="s">
        <v>43</v>
      </c>
      <c r="Q2719" s="23" t="s">
        <v>26</v>
      </c>
      <c r="R2719" s="23">
        <f t="shared" si="210"/>
        <v>1</v>
      </c>
      <c r="S2719" s="23" t="str">
        <f t="shared" si="211"/>
        <v>ORD102718_20250216_CUST00182_MED026</v>
      </c>
      <c r="T2719" s="23">
        <f t="shared" si="212"/>
        <v>1</v>
      </c>
      <c r="U2719" s="6">
        <f t="shared" si="213"/>
        <v>777.76</v>
      </c>
      <c r="V2719" s="6">
        <f>tbl_Raw_Data[[#This Row],[Discount_Pct]]*tbl_Raw_Data[[#This Row],[Gross_Amount]]/100</f>
        <v>116.664</v>
      </c>
      <c r="W2719" s="6">
        <f>tbl_Raw_Data[[#This Row],[Gross_Amount]]-tbl_Raw_Data[[#This Row],[Discount_Amount]]</f>
        <v>661.096</v>
      </c>
      <c r="X2719" s="6">
        <f>tbl_Raw_Data[[#This Row],[Net_Amount_Before_Tax]]*tbl_Raw_Data[[#This Row],[Tax_Pct]]/100</f>
        <v>118.99727999999999</v>
      </c>
      <c r="Y2719" s="6">
        <f>tbl_Raw_Data[[#This Row],[Net_Amount_Before_Tax]]+tbl_Raw_Data[[#This Row],[Tax_Amount]]</f>
        <v>780.09328000000005</v>
      </c>
      <c r="Z2719" s="6">
        <f t="shared" si="214"/>
        <v>1</v>
      </c>
    </row>
    <row r="2720" spans="1:26" x14ac:dyDescent="0.3">
      <c r="A2720" s="23" t="s">
        <v>4334</v>
      </c>
      <c r="B2720" s="34">
        <v>45510</v>
      </c>
      <c r="C2720" s="23" t="s">
        <v>4335</v>
      </c>
      <c r="D2720" s="23" t="s">
        <v>100</v>
      </c>
      <c r="E2720" s="23" t="s">
        <v>101</v>
      </c>
      <c r="F2720" s="23">
        <v>201301</v>
      </c>
      <c r="G2720" s="23" t="s">
        <v>94</v>
      </c>
      <c r="H2720" s="23" t="s">
        <v>95</v>
      </c>
      <c r="I2720" s="23" t="s">
        <v>84</v>
      </c>
      <c r="J2720" s="23" t="s">
        <v>42</v>
      </c>
      <c r="K2720" s="23" t="s">
        <v>24</v>
      </c>
      <c r="L2720" s="23">
        <v>3</v>
      </c>
      <c r="M2720" s="23">
        <v>86.29</v>
      </c>
      <c r="N2720" s="23">
        <v>5</v>
      </c>
      <c r="O2720" s="23">
        <v>5</v>
      </c>
      <c r="P2720" s="23" t="s">
        <v>33</v>
      </c>
      <c r="Q2720" s="23" t="s">
        <v>34</v>
      </c>
      <c r="R2720" s="23">
        <f t="shared" si="210"/>
        <v>1</v>
      </c>
      <c r="S2720" s="23" t="str">
        <f t="shared" si="211"/>
        <v>ORD102719_20240806_CUST03038_MED021</v>
      </c>
      <c r="T2720" s="23">
        <f t="shared" si="212"/>
        <v>1</v>
      </c>
      <c r="U2720" s="6">
        <f t="shared" si="213"/>
        <v>258.87</v>
      </c>
      <c r="V2720" s="6">
        <f>tbl_Raw_Data[[#This Row],[Discount_Pct]]*tbl_Raw_Data[[#This Row],[Gross_Amount]]/100</f>
        <v>12.943499999999998</v>
      </c>
      <c r="W2720" s="6">
        <f>tbl_Raw_Data[[#This Row],[Gross_Amount]]-tbl_Raw_Data[[#This Row],[Discount_Amount]]</f>
        <v>245.9265</v>
      </c>
      <c r="X2720" s="6">
        <f>tbl_Raw_Data[[#This Row],[Net_Amount_Before_Tax]]*tbl_Raw_Data[[#This Row],[Tax_Pct]]/100</f>
        <v>12.296325</v>
      </c>
      <c r="Y2720" s="6">
        <f>tbl_Raw_Data[[#This Row],[Net_Amount_Before_Tax]]+tbl_Raw_Data[[#This Row],[Tax_Amount]]</f>
        <v>258.222825</v>
      </c>
      <c r="Z2720" s="6">
        <f t="shared" si="214"/>
        <v>2</v>
      </c>
    </row>
    <row r="2721" spans="1:26" x14ac:dyDescent="0.3">
      <c r="A2721" s="23" t="s">
        <v>4336</v>
      </c>
      <c r="B2721" s="34">
        <v>45899</v>
      </c>
      <c r="C2721" s="23" t="s">
        <v>1505</v>
      </c>
      <c r="D2721" s="23" t="s">
        <v>52</v>
      </c>
      <c r="E2721" s="23" t="s">
        <v>52</v>
      </c>
      <c r="F2721" s="23">
        <v>160022</v>
      </c>
      <c r="G2721" s="23" t="s">
        <v>82</v>
      </c>
      <c r="H2721" s="23" t="s">
        <v>83</v>
      </c>
      <c r="I2721" s="23" t="s">
        <v>84</v>
      </c>
      <c r="J2721" s="23" t="s">
        <v>85</v>
      </c>
      <c r="K2721" s="23" t="s">
        <v>24</v>
      </c>
      <c r="L2721" s="23">
        <v>1</v>
      </c>
      <c r="M2721" s="23">
        <v>322.02</v>
      </c>
      <c r="N2721" s="23">
        <v>5</v>
      </c>
      <c r="O2721" s="23">
        <v>12</v>
      </c>
      <c r="P2721" s="23" t="s">
        <v>58</v>
      </c>
      <c r="Q2721" s="23" t="s">
        <v>34</v>
      </c>
      <c r="R2721" s="23">
        <f t="shared" si="210"/>
        <v>1</v>
      </c>
      <c r="S2721" s="23" t="str">
        <f t="shared" si="211"/>
        <v>ORD102720_20250830_CUST01822_MED023</v>
      </c>
      <c r="T2721" s="23">
        <f t="shared" si="212"/>
        <v>1</v>
      </c>
      <c r="U2721" s="6">
        <f t="shared" si="213"/>
        <v>322.02</v>
      </c>
      <c r="V2721" s="6">
        <f>tbl_Raw_Data[[#This Row],[Discount_Pct]]*tbl_Raw_Data[[#This Row],[Gross_Amount]]/100</f>
        <v>16.100999999999999</v>
      </c>
      <c r="W2721" s="6">
        <f>tbl_Raw_Data[[#This Row],[Gross_Amount]]-tbl_Raw_Data[[#This Row],[Discount_Amount]]</f>
        <v>305.91899999999998</v>
      </c>
      <c r="X2721" s="6">
        <f>tbl_Raw_Data[[#This Row],[Net_Amount_Before_Tax]]*tbl_Raw_Data[[#This Row],[Tax_Pct]]/100</f>
        <v>36.710279999999997</v>
      </c>
      <c r="Y2721" s="6">
        <f>tbl_Raw_Data[[#This Row],[Net_Amount_Before_Tax]]+tbl_Raw_Data[[#This Row],[Tax_Amount]]</f>
        <v>342.62927999999999</v>
      </c>
      <c r="Z2721" s="6">
        <f t="shared" si="214"/>
        <v>1</v>
      </c>
    </row>
    <row r="2722" spans="1:26" x14ac:dyDescent="0.3">
      <c r="A2722" s="23" t="s">
        <v>4337</v>
      </c>
      <c r="B2722" s="34">
        <v>45419</v>
      </c>
      <c r="C2722" s="23" t="s">
        <v>4101</v>
      </c>
      <c r="D2722" s="23" t="s">
        <v>46</v>
      </c>
      <c r="E2722" s="23" t="s">
        <v>47</v>
      </c>
      <c r="F2722" s="23">
        <v>411014</v>
      </c>
      <c r="G2722" s="23" t="s">
        <v>82</v>
      </c>
      <c r="H2722" s="23" t="s">
        <v>83</v>
      </c>
      <c r="I2722" s="23" t="s">
        <v>84</v>
      </c>
      <c r="J2722" s="23" t="s">
        <v>85</v>
      </c>
      <c r="K2722" s="23" t="s">
        <v>24</v>
      </c>
      <c r="L2722" s="23">
        <v>1</v>
      </c>
      <c r="M2722" s="23">
        <v>290.57</v>
      </c>
      <c r="N2722" s="23">
        <v>0</v>
      </c>
      <c r="O2722" s="23">
        <v>18</v>
      </c>
      <c r="P2722" s="23" t="s">
        <v>33</v>
      </c>
      <c r="Q2722" s="23" t="s">
        <v>34</v>
      </c>
      <c r="R2722" s="23">
        <f t="shared" si="210"/>
        <v>1</v>
      </c>
      <c r="S2722" s="23" t="str">
        <f t="shared" si="211"/>
        <v>ORD102721_20240507_CUST02278_MED023</v>
      </c>
      <c r="T2722" s="23">
        <f t="shared" si="212"/>
        <v>1</v>
      </c>
      <c r="U2722" s="6">
        <f t="shared" si="213"/>
        <v>290.57</v>
      </c>
      <c r="V2722" s="6">
        <f>tbl_Raw_Data[[#This Row],[Discount_Pct]]*tbl_Raw_Data[[#This Row],[Gross_Amount]]/100</f>
        <v>0</v>
      </c>
      <c r="W2722" s="6">
        <f>tbl_Raw_Data[[#This Row],[Gross_Amount]]-tbl_Raw_Data[[#This Row],[Discount_Amount]]</f>
        <v>290.57</v>
      </c>
      <c r="X2722" s="6">
        <f>tbl_Raw_Data[[#This Row],[Net_Amount_Before_Tax]]*tbl_Raw_Data[[#This Row],[Tax_Pct]]/100</f>
        <v>52.302600000000005</v>
      </c>
      <c r="Y2722" s="6">
        <f>tbl_Raw_Data[[#This Row],[Net_Amount_Before_Tax]]+tbl_Raw_Data[[#This Row],[Tax_Amount]]</f>
        <v>342.87259999999998</v>
      </c>
      <c r="Z2722" s="6">
        <f t="shared" si="214"/>
        <v>5</v>
      </c>
    </row>
    <row r="2723" spans="1:26" x14ac:dyDescent="0.3">
      <c r="A2723" s="23" t="s">
        <v>4338</v>
      </c>
      <c r="B2723" s="34">
        <v>45704</v>
      </c>
      <c r="C2723" s="23" t="s">
        <v>4339</v>
      </c>
      <c r="D2723" s="23" t="s">
        <v>159</v>
      </c>
      <c r="E2723" s="23" t="s">
        <v>47</v>
      </c>
      <c r="F2723" s="23">
        <v>400001</v>
      </c>
      <c r="G2723" s="23" t="s">
        <v>224</v>
      </c>
      <c r="H2723" s="23" t="s">
        <v>225</v>
      </c>
      <c r="I2723" s="23" t="s">
        <v>147</v>
      </c>
      <c r="J2723" s="23" t="s">
        <v>23</v>
      </c>
      <c r="K2723" s="23" t="s">
        <v>24</v>
      </c>
      <c r="L2723" s="23">
        <v>1</v>
      </c>
      <c r="M2723" s="23">
        <v>50.13</v>
      </c>
      <c r="N2723" s="23">
        <v>5</v>
      </c>
      <c r="O2723" s="23">
        <v>5</v>
      </c>
      <c r="P2723" s="23" t="s">
        <v>33</v>
      </c>
      <c r="Q2723" s="23" t="s">
        <v>44</v>
      </c>
      <c r="R2723" s="23">
        <f t="shared" si="210"/>
        <v>1</v>
      </c>
      <c r="S2723" s="23" t="str">
        <f t="shared" si="211"/>
        <v>ORD102722_20250216_CUST00152_MED015</v>
      </c>
      <c r="T2723" s="23">
        <f t="shared" si="212"/>
        <v>1</v>
      </c>
      <c r="U2723" s="6">
        <f t="shared" si="213"/>
        <v>50.13</v>
      </c>
      <c r="V2723" s="6">
        <f>tbl_Raw_Data[[#This Row],[Discount_Pct]]*tbl_Raw_Data[[#This Row],[Gross_Amount]]/100</f>
        <v>2.5065</v>
      </c>
      <c r="W2723" s="6">
        <f>tbl_Raw_Data[[#This Row],[Gross_Amount]]-tbl_Raw_Data[[#This Row],[Discount_Amount]]</f>
        <v>47.6235</v>
      </c>
      <c r="X2723" s="6">
        <f>tbl_Raw_Data[[#This Row],[Net_Amount_Before_Tax]]*tbl_Raw_Data[[#This Row],[Tax_Pct]]/100</f>
        <v>2.3811750000000003</v>
      </c>
      <c r="Y2723" s="6">
        <f>tbl_Raw_Data[[#This Row],[Net_Amount_Before_Tax]]+tbl_Raw_Data[[#This Row],[Tax_Amount]]</f>
        <v>50.004674999999999</v>
      </c>
      <c r="Z2723" s="6">
        <f t="shared" si="214"/>
        <v>1</v>
      </c>
    </row>
    <row r="2724" spans="1:26" x14ac:dyDescent="0.3">
      <c r="A2724" s="23" t="s">
        <v>4340</v>
      </c>
      <c r="B2724" s="34">
        <v>45323</v>
      </c>
      <c r="C2724" s="23" t="s">
        <v>4341</v>
      </c>
      <c r="D2724" s="23" t="s">
        <v>37</v>
      </c>
      <c r="E2724" s="23" t="s">
        <v>38</v>
      </c>
      <c r="F2724" s="23">
        <v>452018</v>
      </c>
      <c r="G2724" s="23" t="s">
        <v>192</v>
      </c>
      <c r="H2724" s="23" t="s">
        <v>193</v>
      </c>
      <c r="I2724" s="23" t="s">
        <v>41</v>
      </c>
      <c r="J2724" s="23" t="s">
        <v>194</v>
      </c>
      <c r="K2724" s="23" t="s">
        <v>24</v>
      </c>
      <c r="L2724" s="23">
        <v>3</v>
      </c>
      <c r="M2724" s="23">
        <v>31.95</v>
      </c>
      <c r="N2724" s="23">
        <v>0</v>
      </c>
      <c r="O2724" s="23">
        <v>12</v>
      </c>
      <c r="P2724" s="23" t="s">
        <v>89</v>
      </c>
      <c r="Q2724" s="23" t="s">
        <v>34</v>
      </c>
      <c r="R2724" s="23">
        <f t="shared" si="210"/>
        <v>1</v>
      </c>
      <c r="S2724" s="23" t="str">
        <f t="shared" si="211"/>
        <v>ORD102723_20240201_CUST02700_MED002</v>
      </c>
      <c r="T2724" s="23">
        <f t="shared" si="212"/>
        <v>1</v>
      </c>
      <c r="U2724" s="6">
        <f t="shared" si="213"/>
        <v>95.85</v>
      </c>
      <c r="V2724" s="6">
        <f>tbl_Raw_Data[[#This Row],[Discount_Pct]]*tbl_Raw_Data[[#This Row],[Gross_Amount]]/100</f>
        <v>0</v>
      </c>
      <c r="W2724" s="6">
        <f>tbl_Raw_Data[[#This Row],[Gross_Amount]]-tbl_Raw_Data[[#This Row],[Discount_Amount]]</f>
        <v>95.85</v>
      </c>
      <c r="X2724" s="6">
        <f>tbl_Raw_Data[[#This Row],[Net_Amount_Before_Tax]]*tbl_Raw_Data[[#This Row],[Tax_Pct]]/100</f>
        <v>11.501999999999999</v>
      </c>
      <c r="Y2724" s="6">
        <f>tbl_Raw_Data[[#This Row],[Net_Amount_Before_Tax]]+tbl_Raw_Data[[#This Row],[Tax_Amount]]</f>
        <v>107.35199999999999</v>
      </c>
      <c r="Z2724" s="6">
        <f t="shared" si="214"/>
        <v>2</v>
      </c>
    </row>
    <row r="2725" spans="1:26" x14ac:dyDescent="0.3">
      <c r="A2725" s="23" t="s">
        <v>4342</v>
      </c>
      <c r="B2725" s="34">
        <v>45792</v>
      </c>
      <c r="C2725" s="23" t="s">
        <v>4343</v>
      </c>
      <c r="D2725" s="23" t="s">
        <v>130</v>
      </c>
      <c r="E2725" s="23" t="s">
        <v>131</v>
      </c>
      <c r="F2725" s="23">
        <v>700001</v>
      </c>
      <c r="G2725" s="23" t="s">
        <v>82</v>
      </c>
      <c r="H2725" s="23" t="s">
        <v>83</v>
      </c>
      <c r="I2725" s="23" t="s">
        <v>84</v>
      </c>
      <c r="J2725" s="23" t="s">
        <v>85</v>
      </c>
      <c r="K2725" s="23" t="s">
        <v>24</v>
      </c>
      <c r="L2725" s="23">
        <v>2</v>
      </c>
      <c r="M2725" s="23">
        <v>339.34</v>
      </c>
      <c r="N2725" s="23">
        <v>5</v>
      </c>
      <c r="O2725" s="23">
        <v>18</v>
      </c>
      <c r="P2725" s="23" t="s">
        <v>33</v>
      </c>
      <c r="Q2725" s="23" t="s">
        <v>34</v>
      </c>
      <c r="R2725" s="23">
        <f t="shared" si="210"/>
        <v>1</v>
      </c>
      <c r="S2725" s="23" t="str">
        <f t="shared" si="211"/>
        <v>ORD102724_20250515_CUST02225_MED023</v>
      </c>
      <c r="T2725" s="23">
        <f t="shared" si="212"/>
        <v>1</v>
      </c>
      <c r="U2725" s="6">
        <f t="shared" si="213"/>
        <v>678.68</v>
      </c>
      <c r="V2725" s="6">
        <f>tbl_Raw_Data[[#This Row],[Discount_Pct]]*tbl_Raw_Data[[#This Row],[Gross_Amount]]/100</f>
        <v>33.933999999999997</v>
      </c>
      <c r="W2725" s="6">
        <f>tbl_Raw_Data[[#This Row],[Gross_Amount]]-tbl_Raw_Data[[#This Row],[Discount_Amount]]</f>
        <v>644.74599999999998</v>
      </c>
      <c r="X2725" s="6">
        <f>tbl_Raw_Data[[#This Row],[Net_Amount_Before_Tax]]*tbl_Raw_Data[[#This Row],[Tax_Pct]]/100</f>
        <v>116.05428000000001</v>
      </c>
      <c r="Y2725" s="6">
        <f>tbl_Raw_Data[[#This Row],[Net_Amount_Before_Tax]]+tbl_Raw_Data[[#This Row],[Tax_Amount]]</f>
        <v>760.80027999999993</v>
      </c>
      <c r="Z2725" s="6">
        <f t="shared" si="214"/>
        <v>3</v>
      </c>
    </row>
    <row r="2726" spans="1:26" x14ac:dyDescent="0.3">
      <c r="A2726" s="23" t="s">
        <v>4342</v>
      </c>
      <c r="B2726" s="34">
        <v>45665</v>
      </c>
      <c r="C2726" s="23" t="s">
        <v>3893</v>
      </c>
      <c r="D2726" s="23" t="s">
        <v>183</v>
      </c>
      <c r="E2726" s="23" t="s">
        <v>184</v>
      </c>
      <c r="F2726" s="23">
        <v>122016</v>
      </c>
      <c r="G2726" s="23" t="s">
        <v>256</v>
      </c>
      <c r="H2726" s="23" t="s">
        <v>257</v>
      </c>
      <c r="I2726" s="23" t="s">
        <v>22</v>
      </c>
      <c r="J2726" s="23" t="s">
        <v>258</v>
      </c>
      <c r="K2726" s="23" t="s">
        <v>57</v>
      </c>
      <c r="L2726" s="23">
        <v>1</v>
      </c>
      <c r="M2726" s="23">
        <v>66.849999999999994</v>
      </c>
      <c r="N2726" s="23">
        <v>10</v>
      </c>
      <c r="O2726" s="23">
        <v>12</v>
      </c>
      <c r="P2726" s="23" t="s">
        <v>33</v>
      </c>
      <c r="Q2726" s="23" t="s">
        <v>26</v>
      </c>
      <c r="R2726" s="23">
        <f t="shared" si="210"/>
        <v>1</v>
      </c>
      <c r="S2726" s="23" t="str">
        <f t="shared" si="211"/>
        <v>ORD102724_20250108_CUST02369_MED025</v>
      </c>
      <c r="T2726" s="23">
        <f t="shared" si="212"/>
        <v>1</v>
      </c>
      <c r="U2726" s="6">
        <f t="shared" si="213"/>
        <v>66.849999999999994</v>
      </c>
      <c r="V2726" s="6">
        <f>tbl_Raw_Data[[#This Row],[Discount_Pct]]*tbl_Raw_Data[[#This Row],[Gross_Amount]]/100</f>
        <v>6.6849999999999996</v>
      </c>
      <c r="W2726" s="6">
        <f>tbl_Raw_Data[[#This Row],[Gross_Amount]]-tbl_Raw_Data[[#This Row],[Discount_Amount]]</f>
        <v>60.164999999999992</v>
      </c>
      <c r="X2726" s="6">
        <f>tbl_Raw_Data[[#This Row],[Net_Amount_Before_Tax]]*tbl_Raw_Data[[#This Row],[Tax_Pct]]/100</f>
        <v>7.2197999999999993</v>
      </c>
      <c r="Y2726" s="6">
        <f>tbl_Raw_Data[[#This Row],[Net_Amount_Before_Tax]]+tbl_Raw_Data[[#This Row],[Tax_Amount]]</f>
        <v>67.384799999999984</v>
      </c>
      <c r="Z2726" s="6">
        <f t="shared" si="214"/>
        <v>3</v>
      </c>
    </row>
    <row r="2727" spans="1:26" x14ac:dyDescent="0.3">
      <c r="A2727" s="23" t="s">
        <v>4344</v>
      </c>
      <c r="B2727" s="34">
        <v>45653</v>
      </c>
      <c r="C2727" s="23" t="s">
        <v>4345</v>
      </c>
      <c r="D2727" s="23" t="s">
        <v>183</v>
      </c>
      <c r="E2727" s="23" t="s">
        <v>184</v>
      </c>
      <c r="F2727" s="23">
        <v>122018</v>
      </c>
      <c r="G2727" s="23" t="s">
        <v>160</v>
      </c>
      <c r="H2727" s="23" t="s">
        <v>161</v>
      </c>
      <c r="I2727" s="23" t="s">
        <v>50</v>
      </c>
      <c r="J2727" s="23" t="s">
        <v>23</v>
      </c>
      <c r="K2727" s="23" t="s">
        <v>24</v>
      </c>
      <c r="L2727" s="23">
        <v>2</v>
      </c>
      <c r="M2727" s="23">
        <v>137</v>
      </c>
      <c r="N2727" s="23">
        <v>15</v>
      </c>
      <c r="O2727" s="23">
        <v>5</v>
      </c>
      <c r="P2727" s="23" t="s">
        <v>89</v>
      </c>
      <c r="Q2727" s="23" t="s">
        <v>26</v>
      </c>
      <c r="R2727" s="23">
        <f t="shared" si="210"/>
        <v>1</v>
      </c>
      <c r="S2727" s="23" t="str">
        <f t="shared" si="211"/>
        <v>ORD102726_20241227_CUST00811_MED014</v>
      </c>
      <c r="T2727" s="23">
        <f t="shared" si="212"/>
        <v>1</v>
      </c>
      <c r="U2727" s="6">
        <f t="shared" si="213"/>
        <v>274</v>
      </c>
      <c r="V2727" s="6">
        <f>tbl_Raw_Data[[#This Row],[Discount_Pct]]*tbl_Raw_Data[[#This Row],[Gross_Amount]]/100</f>
        <v>41.1</v>
      </c>
      <c r="W2727" s="6">
        <f>tbl_Raw_Data[[#This Row],[Gross_Amount]]-tbl_Raw_Data[[#This Row],[Discount_Amount]]</f>
        <v>232.9</v>
      </c>
      <c r="X2727" s="6">
        <f>tbl_Raw_Data[[#This Row],[Net_Amount_Before_Tax]]*tbl_Raw_Data[[#This Row],[Tax_Pct]]/100</f>
        <v>11.645</v>
      </c>
      <c r="Y2727" s="6">
        <f>tbl_Raw_Data[[#This Row],[Net_Amount_Before_Tax]]+tbl_Raw_Data[[#This Row],[Tax_Amount]]</f>
        <v>244.54500000000002</v>
      </c>
      <c r="Z2727" s="6">
        <f t="shared" si="214"/>
        <v>0</v>
      </c>
    </row>
    <row r="2728" spans="1:26" x14ac:dyDescent="0.3">
      <c r="A2728" s="23" t="s">
        <v>4344</v>
      </c>
      <c r="B2728" s="34">
        <v>45351</v>
      </c>
      <c r="C2728" s="23" t="s">
        <v>3048</v>
      </c>
      <c r="D2728" s="23" t="s">
        <v>92</v>
      </c>
      <c r="E2728" s="23" t="s">
        <v>93</v>
      </c>
      <c r="F2728" s="23">
        <v>560034</v>
      </c>
      <c r="G2728" s="23" t="s">
        <v>107</v>
      </c>
      <c r="H2728" s="23" t="s">
        <v>108</v>
      </c>
      <c r="I2728" s="23" t="s">
        <v>63</v>
      </c>
      <c r="J2728" s="23" t="s">
        <v>42</v>
      </c>
      <c r="K2728" s="23" t="s">
        <v>57</v>
      </c>
      <c r="L2728" s="23">
        <v>2</v>
      </c>
      <c r="M2728" s="23">
        <v>89.1</v>
      </c>
      <c r="N2728" s="23">
        <v>10</v>
      </c>
      <c r="O2728" s="23">
        <v>5</v>
      </c>
      <c r="P2728" s="23" t="s">
        <v>65</v>
      </c>
      <c r="Q2728" s="23" t="s">
        <v>34</v>
      </c>
      <c r="R2728" s="23">
        <f t="shared" si="210"/>
        <v>1</v>
      </c>
      <c r="S2728" s="23" t="str">
        <f t="shared" si="211"/>
        <v>ORD102726_20240229_CUST01862_MED005</v>
      </c>
      <c r="T2728" s="23">
        <f t="shared" si="212"/>
        <v>1</v>
      </c>
      <c r="U2728" s="6">
        <f t="shared" si="213"/>
        <v>178.2</v>
      </c>
      <c r="V2728" s="6">
        <f>tbl_Raw_Data[[#This Row],[Discount_Pct]]*tbl_Raw_Data[[#This Row],[Gross_Amount]]/100</f>
        <v>17.82</v>
      </c>
      <c r="W2728" s="6">
        <f>tbl_Raw_Data[[#This Row],[Gross_Amount]]-tbl_Raw_Data[[#This Row],[Discount_Amount]]</f>
        <v>160.38</v>
      </c>
      <c r="X2728" s="6">
        <f>tbl_Raw_Data[[#This Row],[Net_Amount_Before_Tax]]*tbl_Raw_Data[[#This Row],[Tax_Pct]]/100</f>
        <v>8.0190000000000001</v>
      </c>
      <c r="Y2728" s="6">
        <f>tbl_Raw_Data[[#This Row],[Net_Amount_Before_Tax]]+tbl_Raw_Data[[#This Row],[Tax_Amount]]</f>
        <v>168.399</v>
      </c>
      <c r="Z2728" s="6">
        <f t="shared" si="214"/>
        <v>2</v>
      </c>
    </row>
    <row r="2729" spans="1:26" x14ac:dyDescent="0.3">
      <c r="A2729" s="23" t="s">
        <v>4346</v>
      </c>
      <c r="B2729" s="34">
        <v>45918</v>
      </c>
      <c r="C2729" s="23" t="s">
        <v>4347</v>
      </c>
      <c r="D2729" s="23" t="s">
        <v>159</v>
      </c>
      <c r="E2729" s="23" t="s">
        <v>47</v>
      </c>
      <c r="F2729" s="23">
        <v>400050</v>
      </c>
      <c r="G2729" s="23" t="s">
        <v>185</v>
      </c>
      <c r="H2729" s="23" t="s">
        <v>186</v>
      </c>
      <c r="I2729" s="23" t="s">
        <v>76</v>
      </c>
      <c r="J2729" s="23" t="s">
        <v>187</v>
      </c>
      <c r="K2729" s="23" t="s">
        <v>57</v>
      </c>
      <c r="L2729" s="23">
        <v>1</v>
      </c>
      <c r="M2729" s="23">
        <v>91.78</v>
      </c>
      <c r="N2729" s="23">
        <v>15</v>
      </c>
      <c r="O2729" s="23">
        <v>5</v>
      </c>
      <c r="P2729" s="23" t="s">
        <v>33</v>
      </c>
      <c r="Q2729" s="23" t="s">
        <v>34</v>
      </c>
      <c r="R2729" s="23">
        <f t="shared" si="210"/>
        <v>1</v>
      </c>
      <c r="S2729" s="23" t="str">
        <f t="shared" si="211"/>
        <v>ORD102728_20250918_CUST00030_MED009</v>
      </c>
      <c r="T2729" s="23">
        <f t="shared" si="212"/>
        <v>1</v>
      </c>
      <c r="U2729" s="6">
        <f t="shared" si="213"/>
        <v>91.78</v>
      </c>
      <c r="V2729" s="6">
        <f>tbl_Raw_Data[[#This Row],[Discount_Pct]]*tbl_Raw_Data[[#This Row],[Gross_Amount]]/100</f>
        <v>13.767000000000001</v>
      </c>
      <c r="W2729" s="6">
        <f>tbl_Raw_Data[[#This Row],[Gross_Amount]]-tbl_Raw_Data[[#This Row],[Discount_Amount]]</f>
        <v>78.013000000000005</v>
      </c>
      <c r="X2729" s="6">
        <f>tbl_Raw_Data[[#This Row],[Net_Amount_Before_Tax]]*tbl_Raw_Data[[#This Row],[Tax_Pct]]/100</f>
        <v>3.9006500000000006</v>
      </c>
      <c r="Y2729" s="6">
        <f>tbl_Raw_Data[[#This Row],[Net_Amount_Before_Tax]]+tbl_Raw_Data[[#This Row],[Tax_Amount]]</f>
        <v>81.913650000000004</v>
      </c>
      <c r="Z2729" s="6">
        <f t="shared" si="214"/>
        <v>1</v>
      </c>
    </row>
    <row r="2730" spans="1:26" x14ac:dyDescent="0.3">
      <c r="A2730" s="23" t="s">
        <v>4348</v>
      </c>
      <c r="B2730" s="34">
        <v>45524</v>
      </c>
      <c r="C2730" s="23" t="s">
        <v>4349</v>
      </c>
      <c r="D2730" s="23" t="s">
        <v>130</v>
      </c>
      <c r="E2730" s="23" t="s">
        <v>131</v>
      </c>
      <c r="F2730" s="23">
        <v>700102</v>
      </c>
      <c r="G2730" s="23" t="s">
        <v>48</v>
      </c>
      <c r="H2730" s="23" t="s">
        <v>49</v>
      </c>
      <c r="I2730" s="23" t="s">
        <v>50</v>
      </c>
      <c r="J2730" s="23" t="s">
        <v>23</v>
      </c>
      <c r="K2730" s="23" t="s">
        <v>24</v>
      </c>
      <c r="L2730" s="23">
        <v>2</v>
      </c>
      <c r="M2730" s="23">
        <v>103.48</v>
      </c>
      <c r="N2730" s="23">
        <v>5</v>
      </c>
      <c r="O2730" s="23">
        <v>18</v>
      </c>
      <c r="P2730" s="23" t="s">
        <v>33</v>
      </c>
      <c r="Q2730" s="23" t="s">
        <v>90</v>
      </c>
      <c r="R2730" s="23">
        <f t="shared" si="210"/>
        <v>1</v>
      </c>
      <c r="S2730" s="23" t="str">
        <f t="shared" si="211"/>
        <v>ORD102729_20240820_CUST01771_MED028</v>
      </c>
      <c r="T2730" s="23">
        <f t="shared" si="212"/>
        <v>1</v>
      </c>
      <c r="U2730" s="6">
        <f t="shared" si="213"/>
        <v>206.96</v>
      </c>
      <c r="V2730" s="6">
        <f>tbl_Raw_Data[[#This Row],[Discount_Pct]]*tbl_Raw_Data[[#This Row],[Gross_Amount]]/100</f>
        <v>10.347999999999999</v>
      </c>
      <c r="W2730" s="6">
        <f>tbl_Raw_Data[[#This Row],[Gross_Amount]]-tbl_Raw_Data[[#This Row],[Discount_Amount]]</f>
        <v>196.61200000000002</v>
      </c>
      <c r="X2730" s="6">
        <f>tbl_Raw_Data[[#This Row],[Net_Amount_Before_Tax]]*tbl_Raw_Data[[#This Row],[Tax_Pct]]/100</f>
        <v>35.390160000000009</v>
      </c>
      <c r="Y2730" s="6">
        <f>tbl_Raw_Data[[#This Row],[Net_Amount_Before_Tax]]+tbl_Raw_Data[[#This Row],[Tax_Amount]]</f>
        <v>232.00216000000003</v>
      </c>
      <c r="Z2730" s="6">
        <f t="shared" si="214"/>
        <v>1</v>
      </c>
    </row>
    <row r="2731" spans="1:26" x14ac:dyDescent="0.3">
      <c r="A2731" s="23" t="s">
        <v>4350</v>
      </c>
      <c r="B2731" s="34">
        <v>45356</v>
      </c>
      <c r="C2731" s="23" t="s">
        <v>3613</v>
      </c>
      <c r="D2731" s="23" t="s">
        <v>87</v>
      </c>
      <c r="E2731" s="23" t="s">
        <v>88</v>
      </c>
      <c r="F2731" s="23">
        <v>600001</v>
      </c>
      <c r="G2731" s="23" t="s">
        <v>30</v>
      </c>
      <c r="H2731" s="23" t="s">
        <v>31</v>
      </c>
      <c r="I2731" s="23" t="s">
        <v>32</v>
      </c>
      <c r="J2731" s="23" t="s">
        <v>23</v>
      </c>
      <c r="K2731" s="23" t="s">
        <v>24</v>
      </c>
      <c r="L2731" s="23">
        <v>5</v>
      </c>
      <c r="M2731" s="23">
        <v>125.94</v>
      </c>
      <c r="N2731" s="23">
        <v>10</v>
      </c>
      <c r="O2731" s="23">
        <v>18</v>
      </c>
      <c r="P2731" s="23" t="s">
        <v>58</v>
      </c>
      <c r="Q2731" s="23" t="s">
        <v>34</v>
      </c>
      <c r="R2731" s="23">
        <f t="shared" si="210"/>
        <v>1</v>
      </c>
      <c r="S2731" s="23" t="str">
        <f t="shared" si="211"/>
        <v>ORD102730_20240305_CUST02845_MED017</v>
      </c>
      <c r="T2731" s="23">
        <f t="shared" si="212"/>
        <v>1</v>
      </c>
      <c r="U2731" s="6">
        <f t="shared" si="213"/>
        <v>629.70000000000005</v>
      </c>
      <c r="V2731" s="6">
        <f>tbl_Raw_Data[[#This Row],[Discount_Pct]]*tbl_Raw_Data[[#This Row],[Gross_Amount]]/100</f>
        <v>62.97</v>
      </c>
      <c r="W2731" s="6">
        <f>tbl_Raw_Data[[#This Row],[Gross_Amount]]-tbl_Raw_Data[[#This Row],[Discount_Amount]]</f>
        <v>566.73</v>
      </c>
      <c r="X2731" s="6">
        <f>tbl_Raw_Data[[#This Row],[Net_Amount_Before_Tax]]*tbl_Raw_Data[[#This Row],[Tax_Pct]]/100</f>
        <v>102.01139999999999</v>
      </c>
      <c r="Y2731" s="6">
        <f>tbl_Raw_Data[[#This Row],[Net_Amount_Before_Tax]]+tbl_Raw_Data[[#This Row],[Tax_Amount]]</f>
        <v>668.7414</v>
      </c>
      <c r="Z2731" s="6">
        <f t="shared" si="214"/>
        <v>2</v>
      </c>
    </row>
    <row r="2732" spans="1:26" x14ac:dyDescent="0.3">
      <c r="A2732" s="23" t="s">
        <v>4351</v>
      </c>
      <c r="B2732" s="34">
        <v>45981</v>
      </c>
      <c r="C2732" s="23" t="s">
        <v>4352</v>
      </c>
      <c r="D2732" s="23" t="s">
        <v>28</v>
      </c>
      <c r="E2732" s="23" t="s">
        <v>29</v>
      </c>
      <c r="F2732" s="23">
        <v>500032</v>
      </c>
      <c r="G2732" s="23" t="s">
        <v>167</v>
      </c>
      <c r="H2732" s="23" t="s">
        <v>168</v>
      </c>
      <c r="I2732" s="23" t="s">
        <v>113</v>
      </c>
      <c r="J2732" s="23" t="s">
        <v>42</v>
      </c>
      <c r="K2732" s="23" t="s">
        <v>24</v>
      </c>
      <c r="L2732" s="23">
        <v>1</v>
      </c>
      <c r="M2732" s="23">
        <v>199.46</v>
      </c>
      <c r="N2732" s="23">
        <v>10</v>
      </c>
      <c r="O2732" s="23">
        <v>12</v>
      </c>
      <c r="P2732" s="23" t="s">
        <v>33</v>
      </c>
      <c r="Q2732" s="23" t="s">
        <v>34</v>
      </c>
      <c r="R2732" s="23">
        <f t="shared" si="210"/>
        <v>1</v>
      </c>
      <c r="S2732" s="23" t="str">
        <f t="shared" si="211"/>
        <v>ORD102731_20251120_CUST02953_MED026</v>
      </c>
      <c r="T2732" s="23">
        <f t="shared" si="212"/>
        <v>1</v>
      </c>
      <c r="U2732" s="6">
        <f t="shared" si="213"/>
        <v>199.46</v>
      </c>
      <c r="V2732" s="6">
        <f>tbl_Raw_Data[[#This Row],[Discount_Pct]]*tbl_Raw_Data[[#This Row],[Gross_Amount]]/100</f>
        <v>19.946000000000002</v>
      </c>
      <c r="W2732" s="6">
        <f>tbl_Raw_Data[[#This Row],[Gross_Amount]]-tbl_Raw_Data[[#This Row],[Discount_Amount]]</f>
        <v>179.51400000000001</v>
      </c>
      <c r="X2732" s="6">
        <f>tbl_Raw_Data[[#This Row],[Net_Amount_Before_Tax]]*tbl_Raw_Data[[#This Row],[Tax_Pct]]/100</f>
        <v>21.541679999999999</v>
      </c>
      <c r="Y2732" s="6">
        <f>tbl_Raw_Data[[#This Row],[Net_Amount_Before_Tax]]+tbl_Raw_Data[[#This Row],[Tax_Amount]]</f>
        <v>201.05568</v>
      </c>
      <c r="Z2732" s="6">
        <f t="shared" si="214"/>
        <v>2</v>
      </c>
    </row>
    <row r="2733" spans="1:26" x14ac:dyDescent="0.3">
      <c r="A2733" s="23" t="s">
        <v>4353</v>
      </c>
      <c r="B2733" s="34">
        <v>45642</v>
      </c>
      <c r="C2733" s="23" t="s">
        <v>1463</v>
      </c>
      <c r="D2733" s="23" t="s">
        <v>52</v>
      </c>
      <c r="E2733" s="23" t="s">
        <v>52</v>
      </c>
      <c r="F2733" s="23">
        <v>160001</v>
      </c>
      <c r="G2733" s="23" t="s">
        <v>160</v>
      </c>
      <c r="H2733" s="23" t="s">
        <v>161</v>
      </c>
      <c r="I2733" s="23" t="s">
        <v>50</v>
      </c>
      <c r="J2733" s="23" t="s">
        <v>23</v>
      </c>
      <c r="K2733" s="23" t="s">
        <v>24</v>
      </c>
      <c r="L2733" s="23">
        <v>1</v>
      </c>
      <c r="M2733" s="23">
        <v>156.16</v>
      </c>
      <c r="N2733" s="23">
        <v>10</v>
      </c>
      <c r="O2733" s="23">
        <v>5</v>
      </c>
      <c r="P2733" s="23" t="s">
        <v>43</v>
      </c>
      <c r="Q2733" s="23" t="s">
        <v>26</v>
      </c>
      <c r="R2733" s="23">
        <f t="shared" si="210"/>
        <v>1</v>
      </c>
      <c r="S2733" s="23" t="str">
        <f t="shared" si="211"/>
        <v>ORD102732_20241216_CUST00744_MED014</v>
      </c>
      <c r="T2733" s="23">
        <f t="shared" si="212"/>
        <v>1</v>
      </c>
      <c r="U2733" s="6">
        <f t="shared" si="213"/>
        <v>156.16</v>
      </c>
      <c r="V2733" s="6">
        <f>tbl_Raw_Data[[#This Row],[Discount_Pct]]*tbl_Raw_Data[[#This Row],[Gross_Amount]]/100</f>
        <v>15.616</v>
      </c>
      <c r="W2733" s="6">
        <f>tbl_Raw_Data[[#This Row],[Gross_Amount]]-tbl_Raw_Data[[#This Row],[Discount_Amount]]</f>
        <v>140.54399999999998</v>
      </c>
      <c r="X2733" s="6">
        <f>tbl_Raw_Data[[#This Row],[Net_Amount_Before_Tax]]*tbl_Raw_Data[[#This Row],[Tax_Pct]]/100</f>
        <v>7.0271999999999988</v>
      </c>
      <c r="Y2733" s="6">
        <f>tbl_Raw_Data[[#This Row],[Net_Amount_Before_Tax]]+tbl_Raw_Data[[#This Row],[Tax_Amount]]</f>
        <v>147.57119999999998</v>
      </c>
      <c r="Z2733" s="6">
        <f t="shared" si="214"/>
        <v>2</v>
      </c>
    </row>
    <row r="2734" spans="1:26" x14ac:dyDescent="0.3">
      <c r="A2734" s="23" t="s">
        <v>4354</v>
      </c>
      <c r="B2734" s="34">
        <v>45889</v>
      </c>
      <c r="C2734" s="23" t="s">
        <v>1817</v>
      </c>
      <c r="D2734" s="23" t="s">
        <v>159</v>
      </c>
      <c r="E2734" s="23" t="s">
        <v>47</v>
      </c>
      <c r="F2734" s="23">
        <v>400001</v>
      </c>
      <c r="G2734" s="23" t="s">
        <v>167</v>
      </c>
      <c r="H2734" s="23" t="s">
        <v>168</v>
      </c>
      <c r="I2734" s="23" t="s">
        <v>113</v>
      </c>
      <c r="J2734" s="23" t="s">
        <v>42</v>
      </c>
      <c r="K2734" s="23" t="s">
        <v>24</v>
      </c>
      <c r="L2734" s="23">
        <v>1</v>
      </c>
      <c r="M2734" s="23">
        <v>173.79</v>
      </c>
      <c r="N2734" s="23">
        <v>0</v>
      </c>
      <c r="O2734" s="23">
        <v>5</v>
      </c>
      <c r="P2734" s="23" t="s">
        <v>65</v>
      </c>
      <c r="Q2734" s="23" t="s">
        <v>34</v>
      </c>
      <c r="R2734" s="23">
        <f t="shared" si="210"/>
        <v>1</v>
      </c>
      <c r="S2734" s="23" t="str">
        <f t="shared" si="211"/>
        <v>ORD102733_20250820_CUST00425_MED026</v>
      </c>
      <c r="T2734" s="23">
        <f t="shared" si="212"/>
        <v>1</v>
      </c>
      <c r="U2734" s="6">
        <f t="shared" si="213"/>
        <v>173.79</v>
      </c>
      <c r="V2734" s="6">
        <f>tbl_Raw_Data[[#This Row],[Discount_Pct]]*tbl_Raw_Data[[#This Row],[Gross_Amount]]/100</f>
        <v>0</v>
      </c>
      <c r="W2734" s="6">
        <f>tbl_Raw_Data[[#This Row],[Gross_Amount]]-tbl_Raw_Data[[#This Row],[Discount_Amount]]</f>
        <v>173.79</v>
      </c>
      <c r="X2734" s="6">
        <f>tbl_Raw_Data[[#This Row],[Net_Amount_Before_Tax]]*tbl_Raw_Data[[#This Row],[Tax_Pct]]/100</f>
        <v>8.6894999999999989</v>
      </c>
      <c r="Y2734" s="6">
        <f>tbl_Raw_Data[[#This Row],[Net_Amount_Before_Tax]]+tbl_Raw_Data[[#This Row],[Tax_Amount]]</f>
        <v>182.4795</v>
      </c>
      <c r="Z2734" s="6">
        <f t="shared" si="214"/>
        <v>4</v>
      </c>
    </row>
    <row r="2735" spans="1:26" x14ac:dyDescent="0.3">
      <c r="A2735" s="23" t="s">
        <v>4355</v>
      </c>
      <c r="B2735" s="34">
        <v>45454</v>
      </c>
      <c r="C2735" s="23" t="s">
        <v>1647</v>
      </c>
      <c r="D2735" s="23" t="s">
        <v>130</v>
      </c>
      <c r="E2735" s="23" t="s">
        <v>131</v>
      </c>
      <c r="F2735" s="23">
        <v>700102</v>
      </c>
      <c r="G2735" s="23" t="s">
        <v>68</v>
      </c>
      <c r="H2735" s="23" t="s">
        <v>69</v>
      </c>
      <c r="I2735" s="23" t="s">
        <v>55</v>
      </c>
      <c r="J2735" s="23" t="s">
        <v>56</v>
      </c>
      <c r="K2735" s="23" t="s">
        <v>24</v>
      </c>
      <c r="L2735" s="23">
        <v>4</v>
      </c>
      <c r="M2735" s="23">
        <v>29.07</v>
      </c>
      <c r="N2735" s="23">
        <v>10</v>
      </c>
      <c r="O2735" s="23">
        <v>12</v>
      </c>
      <c r="P2735" s="23" t="s">
        <v>43</v>
      </c>
      <c r="Q2735" s="23" t="s">
        <v>44</v>
      </c>
      <c r="R2735" s="23">
        <f t="shared" si="210"/>
        <v>1</v>
      </c>
      <c r="S2735" s="23" t="str">
        <f t="shared" si="211"/>
        <v>ORD102734_20240611_CUST03298_MED003</v>
      </c>
      <c r="T2735" s="23">
        <f t="shared" si="212"/>
        <v>1</v>
      </c>
      <c r="U2735" s="6">
        <f t="shared" si="213"/>
        <v>116.28</v>
      </c>
      <c r="V2735" s="6">
        <f>tbl_Raw_Data[[#This Row],[Discount_Pct]]*tbl_Raw_Data[[#This Row],[Gross_Amount]]/100</f>
        <v>11.628</v>
      </c>
      <c r="W2735" s="6">
        <f>tbl_Raw_Data[[#This Row],[Gross_Amount]]-tbl_Raw_Data[[#This Row],[Discount_Amount]]</f>
        <v>104.652</v>
      </c>
      <c r="X2735" s="6">
        <f>tbl_Raw_Data[[#This Row],[Net_Amount_Before_Tax]]*tbl_Raw_Data[[#This Row],[Tax_Pct]]/100</f>
        <v>12.558240000000001</v>
      </c>
      <c r="Y2735" s="6">
        <f>tbl_Raw_Data[[#This Row],[Net_Amount_Before_Tax]]+tbl_Raw_Data[[#This Row],[Tax_Amount]]</f>
        <v>117.21024</v>
      </c>
      <c r="Z2735" s="6">
        <f t="shared" si="214"/>
        <v>2</v>
      </c>
    </row>
    <row r="2736" spans="1:26" x14ac:dyDescent="0.3">
      <c r="A2736" s="23" t="s">
        <v>4356</v>
      </c>
      <c r="B2736" s="34">
        <v>45605</v>
      </c>
      <c r="C2736" s="23" t="s">
        <v>2896</v>
      </c>
      <c r="D2736" s="23" t="s">
        <v>183</v>
      </c>
      <c r="E2736" s="23" t="s">
        <v>184</v>
      </c>
      <c r="F2736" s="23">
        <v>122016</v>
      </c>
      <c r="G2736" s="23" t="s">
        <v>256</v>
      </c>
      <c r="H2736" s="23" t="s">
        <v>257</v>
      </c>
      <c r="I2736" s="23" t="s">
        <v>22</v>
      </c>
      <c r="J2736" s="23" t="s">
        <v>258</v>
      </c>
      <c r="K2736" s="23" t="s">
        <v>57</v>
      </c>
      <c r="L2736" s="23">
        <v>1</v>
      </c>
      <c r="M2736" s="23">
        <v>74.11</v>
      </c>
      <c r="N2736" s="23">
        <v>10</v>
      </c>
      <c r="O2736" s="23">
        <v>5</v>
      </c>
      <c r="P2736" s="23" t="s">
        <v>65</v>
      </c>
      <c r="Q2736" s="23" t="s">
        <v>34</v>
      </c>
      <c r="R2736" s="23">
        <f t="shared" si="210"/>
        <v>1</v>
      </c>
      <c r="S2736" s="23" t="str">
        <f t="shared" si="211"/>
        <v>ORD102735_20241109_CUST01616_MED025</v>
      </c>
      <c r="T2736" s="23">
        <f t="shared" si="212"/>
        <v>1</v>
      </c>
      <c r="U2736" s="6">
        <f t="shared" si="213"/>
        <v>74.11</v>
      </c>
      <c r="V2736" s="6">
        <f>tbl_Raw_Data[[#This Row],[Discount_Pct]]*tbl_Raw_Data[[#This Row],[Gross_Amount]]/100</f>
        <v>7.4110000000000005</v>
      </c>
      <c r="W2736" s="6">
        <f>tbl_Raw_Data[[#This Row],[Gross_Amount]]-tbl_Raw_Data[[#This Row],[Discount_Amount]]</f>
        <v>66.698999999999998</v>
      </c>
      <c r="X2736" s="6">
        <f>tbl_Raw_Data[[#This Row],[Net_Amount_Before_Tax]]*tbl_Raw_Data[[#This Row],[Tax_Pct]]/100</f>
        <v>3.3349500000000001</v>
      </c>
      <c r="Y2736" s="6">
        <f>tbl_Raw_Data[[#This Row],[Net_Amount_Before_Tax]]+tbl_Raw_Data[[#This Row],[Tax_Amount]]</f>
        <v>70.033950000000004</v>
      </c>
      <c r="Z2736" s="6">
        <f t="shared" si="214"/>
        <v>4</v>
      </c>
    </row>
    <row r="2737" spans="1:26" x14ac:dyDescent="0.3">
      <c r="A2737" s="23" t="s">
        <v>4357</v>
      </c>
      <c r="B2737" s="34">
        <v>45994</v>
      </c>
      <c r="C2737" s="23" t="s">
        <v>4158</v>
      </c>
      <c r="D2737" s="23" t="s">
        <v>46</v>
      </c>
      <c r="E2737" s="23" t="s">
        <v>47</v>
      </c>
      <c r="F2737" s="23">
        <v>411057</v>
      </c>
      <c r="G2737" s="23" t="s">
        <v>185</v>
      </c>
      <c r="H2737" s="23" t="s">
        <v>186</v>
      </c>
      <c r="I2737" s="23" t="s">
        <v>76</v>
      </c>
      <c r="J2737" s="23" t="s">
        <v>187</v>
      </c>
      <c r="K2737" s="23" t="s">
        <v>57</v>
      </c>
      <c r="L2737" s="23">
        <v>1</v>
      </c>
      <c r="M2737" s="23">
        <v>79.260000000000005</v>
      </c>
      <c r="N2737" s="23">
        <v>5</v>
      </c>
      <c r="O2737" s="23">
        <v>18</v>
      </c>
      <c r="P2737" s="23" t="s">
        <v>58</v>
      </c>
      <c r="Q2737" s="23" t="s">
        <v>44</v>
      </c>
      <c r="R2737" s="23">
        <f t="shared" si="210"/>
        <v>1</v>
      </c>
      <c r="S2737" s="23" t="str">
        <f t="shared" si="211"/>
        <v>ORD102736_20251203_CUST03355_MED009</v>
      </c>
      <c r="T2737" s="23">
        <f t="shared" si="212"/>
        <v>1</v>
      </c>
      <c r="U2737" s="6">
        <f t="shared" si="213"/>
        <v>79.260000000000005</v>
      </c>
      <c r="V2737" s="6">
        <f>tbl_Raw_Data[[#This Row],[Discount_Pct]]*tbl_Raw_Data[[#This Row],[Gross_Amount]]/100</f>
        <v>3.9630000000000001</v>
      </c>
      <c r="W2737" s="6">
        <f>tbl_Raw_Data[[#This Row],[Gross_Amount]]-tbl_Raw_Data[[#This Row],[Discount_Amount]]</f>
        <v>75.297000000000011</v>
      </c>
      <c r="X2737" s="6">
        <f>tbl_Raw_Data[[#This Row],[Net_Amount_Before_Tax]]*tbl_Raw_Data[[#This Row],[Tax_Pct]]/100</f>
        <v>13.553460000000003</v>
      </c>
      <c r="Y2737" s="6">
        <f>tbl_Raw_Data[[#This Row],[Net_Amount_Before_Tax]]+tbl_Raw_Data[[#This Row],[Tax_Amount]]</f>
        <v>88.850460000000012</v>
      </c>
      <c r="Z2737" s="6">
        <f t="shared" si="214"/>
        <v>4</v>
      </c>
    </row>
    <row r="2738" spans="1:26" x14ac:dyDescent="0.3">
      <c r="A2738" s="23" t="s">
        <v>4357</v>
      </c>
      <c r="B2738" s="34">
        <v>45683</v>
      </c>
      <c r="C2738" s="23" t="s">
        <v>4358</v>
      </c>
      <c r="D2738" s="23" t="s">
        <v>28</v>
      </c>
      <c r="E2738" s="23" t="s">
        <v>29</v>
      </c>
      <c r="F2738" s="23">
        <v>500090</v>
      </c>
      <c r="G2738" s="23" t="s">
        <v>30</v>
      </c>
      <c r="H2738" s="23" t="s">
        <v>31</v>
      </c>
      <c r="I2738" s="23" t="s">
        <v>32</v>
      </c>
      <c r="J2738" s="23" t="s">
        <v>23</v>
      </c>
      <c r="K2738" s="23" t="s">
        <v>24</v>
      </c>
      <c r="L2738" s="23">
        <v>5</v>
      </c>
      <c r="M2738" s="23">
        <v>143.85</v>
      </c>
      <c r="N2738" s="23">
        <v>0</v>
      </c>
      <c r="O2738" s="23">
        <v>5</v>
      </c>
      <c r="P2738" s="23" t="s">
        <v>58</v>
      </c>
      <c r="Q2738" s="23" t="s">
        <v>34</v>
      </c>
      <c r="R2738" s="23">
        <f t="shared" si="210"/>
        <v>1</v>
      </c>
      <c r="S2738" s="23" t="str">
        <f t="shared" si="211"/>
        <v>ORD102736_20250126_CUST01844_MED017</v>
      </c>
      <c r="T2738" s="23">
        <f t="shared" si="212"/>
        <v>1</v>
      </c>
      <c r="U2738" s="6">
        <f t="shared" si="213"/>
        <v>719.25</v>
      </c>
      <c r="V2738" s="6">
        <f>tbl_Raw_Data[[#This Row],[Discount_Pct]]*tbl_Raw_Data[[#This Row],[Gross_Amount]]/100</f>
        <v>0</v>
      </c>
      <c r="W2738" s="6">
        <f>tbl_Raw_Data[[#This Row],[Gross_Amount]]-tbl_Raw_Data[[#This Row],[Discount_Amount]]</f>
        <v>719.25</v>
      </c>
      <c r="X2738" s="6">
        <f>tbl_Raw_Data[[#This Row],[Net_Amount_Before_Tax]]*tbl_Raw_Data[[#This Row],[Tax_Pct]]/100</f>
        <v>35.962499999999999</v>
      </c>
      <c r="Y2738" s="6">
        <f>tbl_Raw_Data[[#This Row],[Net_Amount_Before_Tax]]+tbl_Raw_Data[[#This Row],[Tax_Amount]]</f>
        <v>755.21249999999998</v>
      </c>
      <c r="Z2738" s="6">
        <f t="shared" si="214"/>
        <v>2</v>
      </c>
    </row>
    <row r="2739" spans="1:26" x14ac:dyDescent="0.3">
      <c r="A2739" s="23" t="s">
        <v>4359</v>
      </c>
      <c r="B2739" s="34">
        <v>45513</v>
      </c>
      <c r="C2739" s="23" t="s">
        <v>4360</v>
      </c>
      <c r="D2739" s="23" t="s">
        <v>37</v>
      </c>
      <c r="E2739" s="23" t="s">
        <v>38</v>
      </c>
      <c r="F2739" s="23">
        <v>452018</v>
      </c>
      <c r="G2739" s="23" t="s">
        <v>20</v>
      </c>
      <c r="H2739" s="23" t="s">
        <v>21</v>
      </c>
      <c r="I2739" s="23" t="s">
        <v>22</v>
      </c>
      <c r="J2739" s="23" t="s">
        <v>23</v>
      </c>
      <c r="K2739" s="23" t="s">
        <v>24</v>
      </c>
      <c r="L2739" s="23">
        <v>2</v>
      </c>
      <c r="M2739" s="23">
        <v>129.77000000000001</v>
      </c>
      <c r="N2739" s="23">
        <v>0</v>
      </c>
      <c r="O2739" s="23">
        <v>5</v>
      </c>
      <c r="P2739" s="23" t="s">
        <v>25</v>
      </c>
      <c r="Q2739" s="23" t="s">
        <v>34</v>
      </c>
      <c r="R2739" s="23">
        <f t="shared" si="210"/>
        <v>1</v>
      </c>
      <c r="S2739" s="23" t="str">
        <f t="shared" si="211"/>
        <v>ORD102738_20240809_CUST01821_MED024</v>
      </c>
      <c r="T2739" s="23">
        <f t="shared" si="212"/>
        <v>1</v>
      </c>
      <c r="U2739" s="6">
        <f t="shared" si="213"/>
        <v>259.54000000000002</v>
      </c>
      <c r="V2739" s="6">
        <f>tbl_Raw_Data[[#This Row],[Discount_Pct]]*tbl_Raw_Data[[#This Row],[Gross_Amount]]/100</f>
        <v>0</v>
      </c>
      <c r="W2739" s="6">
        <f>tbl_Raw_Data[[#This Row],[Gross_Amount]]-tbl_Raw_Data[[#This Row],[Discount_Amount]]</f>
        <v>259.54000000000002</v>
      </c>
      <c r="X2739" s="6">
        <f>tbl_Raw_Data[[#This Row],[Net_Amount_Before_Tax]]*tbl_Raw_Data[[#This Row],[Tax_Pct]]/100</f>
        <v>12.977</v>
      </c>
      <c r="Y2739" s="6">
        <f>tbl_Raw_Data[[#This Row],[Net_Amount_Before_Tax]]+tbl_Raw_Data[[#This Row],[Tax_Amount]]</f>
        <v>272.517</v>
      </c>
      <c r="Z2739" s="6">
        <f t="shared" si="214"/>
        <v>3</v>
      </c>
    </row>
    <row r="2740" spans="1:26" x14ac:dyDescent="0.3">
      <c r="A2740" s="23" t="s">
        <v>4361</v>
      </c>
      <c r="B2740" s="34">
        <v>45429</v>
      </c>
      <c r="C2740" s="23" t="s">
        <v>4133</v>
      </c>
      <c r="D2740" s="23" t="s">
        <v>19</v>
      </c>
      <c r="E2740" s="23" t="s">
        <v>19</v>
      </c>
      <c r="F2740" s="23">
        <v>110029</v>
      </c>
      <c r="G2740" s="23" t="s">
        <v>68</v>
      </c>
      <c r="H2740" s="23" t="s">
        <v>69</v>
      </c>
      <c r="I2740" s="23" t="s">
        <v>55</v>
      </c>
      <c r="J2740" s="23" t="s">
        <v>56</v>
      </c>
      <c r="K2740" s="23" t="s">
        <v>24</v>
      </c>
      <c r="L2740" s="23">
        <v>1</v>
      </c>
      <c r="M2740" s="23">
        <v>28.59</v>
      </c>
      <c r="N2740" s="23">
        <v>0</v>
      </c>
      <c r="O2740" s="23">
        <v>5</v>
      </c>
      <c r="P2740" s="23" t="s">
        <v>25</v>
      </c>
      <c r="Q2740" s="23" t="s">
        <v>34</v>
      </c>
      <c r="R2740" s="23">
        <f t="shared" si="210"/>
        <v>1</v>
      </c>
      <c r="S2740" s="23" t="str">
        <f t="shared" si="211"/>
        <v>ORD102739_20240517_CUST00680_MED003</v>
      </c>
      <c r="T2740" s="23">
        <f t="shared" si="212"/>
        <v>1</v>
      </c>
      <c r="U2740" s="6">
        <f t="shared" si="213"/>
        <v>28.59</v>
      </c>
      <c r="V2740" s="6">
        <f>tbl_Raw_Data[[#This Row],[Discount_Pct]]*tbl_Raw_Data[[#This Row],[Gross_Amount]]/100</f>
        <v>0</v>
      </c>
      <c r="W2740" s="6">
        <f>tbl_Raw_Data[[#This Row],[Gross_Amount]]-tbl_Raw_Data[[#This Row],[Discount_Amount]]</f>
        <v>28.59</v>
      </c>
      <c r="X2740" s="6">
        <f>tbl_Raw_Data[[#This Row],[Net_Amount_Before_Tax]]*tbl_Raw_Data[[#This Row],[Tax_Pct]]/100</f>
        <v>1.4295</v>
      </c>
      <c r="Y2740" s="6">
        <f>tbl_Raw_Data[[#This Row],[Net_Amount_Before_Tax]]+tbl_Raw_Data[[#This Row],[Tax_Amount]]</f>
        <v>30.019500000000001</v>
      </c>
      <c r="Z2740" s="6">
        <f t="shared" si="214"/>
        <v>4</v>
      </c>
    </row>
    <row r="2741" spans="1:26" x14ac:dyDescent="0.3">
      <c r="A2741" s="23" t="s">
        <v>4361</v>
      </c>
      <c r="B2741" s="34">
        <v>45745</v>
      </c>
      <c r="C2741" s="23" t="s">
        <v>2635</v>
      </c>
      <c r="D2741" s="23" t="s">
        <v>72</v>
      </c>
      <c r="E2741" s="23" t="s">
        <v>73</v>
      </c>
      <c r="F2741" s="23">
        <v>302021</v>
      </c>
      <c r="G2741" s="23" t="s">
        <v>132</v>
      </c>
      <c r="H2741" s="23" t="s">
        <v>133</v>
      </c>
      <c r="I2741" s="23" t="s">
        <v>134</v>
      </c>
      <c r="J2741" s="23" t="s">
        <v>135</v>
      </c>
      <c r="K2741" s="23" t="s">
        <v>57</v>
      </c>
      <c r="L2741" s="23">
        <v>4</v>
      </c>
      <c r="M2741" s="23">
        <v>66.23</v>
      </c>
      <c r="N2741" s="23">
        <v>0</v>
      </c>
      <c r="O2741" s="23">
        <v>12</v>
      </c>
      <c r="P2741" s="23" t="s">
        <v>65</v>
      </c>
      <c r="Q2741" s="23" t="s">
        <v>90</v>
      </c>
      <c r="R2741" s="23">
        <f t="shared" si="210"/>
        <v>1</v>
      </c>
      <c r="S2741" s="23" t="str">
        <f t="shared" si="211"/>
        <v>ORD102739_20250329_CUST00693_MED007</v>
      </c>
      <c r="T2741" s="23">
        <f t="shared" si="212"/>
        <v>1</v>
      </c>
      <c r="U2741" s="6">
        <f t="shared" si="213"/>
        <v>264.92</v>
      </c>
      <c r="V2741" s="6">
        <f>tbl_Raw_Data[[#This Row],[Discount_Pct]]*tbl_Raw_Data[[#This Row],[Gross_Amount]]/100</f>
        <v>0</v>
      </c>
      <c r="W2741" s="6">
        <f>tbl_Raw_Data[[#This Row],[Gross_Amount]]-tbl_Raw_Data[[#This Row],[Discount_Amount]]</f>
        <v>264.92</v>
      </c>
      <c r="X2741" s="6">
        <f>tbl_Raw_Data[[#This Row],[Net_Amount_Before_Tax]]*tbl_Raw_Data[[#This Row],[Tax_Pct]]/100</f>
        <v>31.790399999999998</v>
      </c>
      <c r="Y2741" s="6">
        <f>tbl_Raw_Data[[#This Row],[Net_Amount_Before_Tax]]+tbl_Raw_Data[[#This Row],[Tax_Amount]]</f>
        <v>296.71039999999999</v>
      </c>
      <c r="Z2741" s="6">
        <f t="shared" si="214"/>
        <v>3</v>
      </c>
    </row>
    <row r="2742" spans="1:26" x14ac:dyDescent="0.3">
      <c r="A2742" s="23" t="s">
        <v>4362</v>
      </c>
      <c r="B2742" s="34">
        <v>45339</v>
      </c>
      <c r="C2742" s="23" t="s">
        <v>3411</v>
      </c>
      <c r="D2742" s="23" t="s">
        <v>123</v>
      </c>
      <c r="E2742" s="23" t="s">
        <v>101</v>
      </c>
      <c r="F2742" s="23">
        <v>226024</v>
      </c>
      <c r="G2742" s="23" t="s">
        <v>39</v>
      </c>
      <c r="H2742" s="23" t="s">
        <v>40</v>
      </c>
      <c r="I2742" s="23" t="s">
        <v>41</v>
      </c>
      <c r="J2742" s="23" t="s">
        <v>42</v>
      </c>
      <c r="K2742" s="23" t="s">
        <v>24</v>
      </c>
      <c r="L2742" s="23">
        <v>6</v>
      </c>
      <c r="M2742" s="23">
        <v>31.76</v>
      </c>
      <c r="N2742" s="23">
        <v>5</v>
      </c>
      <c r="O2742" s="23">
        <v>5</v>
      </c>
      <c r="P2742" s="23" t="s">
        <v>43</v>
      </c>
      <c r="Q2742" s="23" t="s">
        <v>90</v>
      </c>
      <c r="R2742" s="23">
        <f t="shared" si="210"/>
        <v>1</v>
      </c>
      <c r="S2742" s="23" t="str">
        <f t="shared" si="211"/>
        <v>ORD102741_20240217_CUST03000_MED001</v>
      </c>
      <c r="T2742" s="23">
        <f t="shared" si="212"/>
        <v>1</v>
      </c>
      <c r="U2742" s="6">
        <f t="shared" si="213"/>
        <v>190.56</v>
      </c>
      <c r="V2742" s="6">
        <f>tbl_Raw_Data[[#This Row],[Discount_Pct]]*tbl_Raw_Data[[#This Row],[Gross_Amount]]/100</f>
        <v>9.5279999999999987</v>
      </c>
      <c r="W2742" s="6">
        <f>tbl_Raw_Data[[#This Row],[Gross_Amount]]-tbl_Raw_Data[[#This Row],[Discount_Amount]]</f>
        <v>181.03200000000001</v>
      </c>
      <c r="X2742" s="6">
        <f>tbl_Raw_Data[[#This Row],[Net_Amount_Before_Tax]]*tbl_Raw_Data[[#This Row],[Tax_Pct]]/100</f>
        <v>9.0516000000000005</v>
      </c>
      <c r="Y2742" s="6">
        <f>tbl_Raw_Data[[#This Row],[Net_Amount_Before_Tax]]+tbl_Raw_Data[[#This Row],[Tax_Amount]]</f>
        <v>190.08360000000002</v>
      </c>
      <c r="Z2742" s="6">
        <f t="shared" si="214"/>
        <v>3</v>
      </c>
    </row>
    <row r="2743" spans="1:26" x14ac:dyDescent="0.3">
      <c r="A2743" s="23" t="s">
        <v>4363</v>
      </c>
      <c r="B2743" s="34">
        <v>45910</v>
      </c>
      <c r="C2743" s="23" t="s">
        <v>4364</v>
      </c>
      <c r="D2743" s="23" t="s">
        <v>19</v>
      </c>
      <c r="E2743" s="23" t="s">
        <v>19</v>
      </c>
      <c r="F2743" s="23">
        <v>110044</v>
      </c>
      <c r="G2743" s="23" t="s">
        <v>145</v>
      </c>
      <c r="H2743" s="23" t="s">
        <v>146</v>
      </c>
      <c r="I2743" s="23" t="s">
        <v>147</v>
      </c>
      <c r="J2743" s="23" t="s">
        <v>148</v>
      </c>
      <c r="K2743" s="23" t="s">
        <v>24</v>
      </c>
      <c r="L2743" s="23">
        <v>2</v>
      </c>
      <c r="M2743" s="23">
        <v>106.09</v>
      </c>
      <c r="N2743" s="23">
        <v>10</v>
      </c>
      <c r="O2743" s="23">
        <v>18</v>
      </c>
      <c r="P2743" s="23" t="s">
        <v>43</v>
      </c>
      <c r="Q2743" s="23" t="s">
        <v>34</v>
      </c>
      <c r="R2743" s="23">
        <f t="shared" si="210"/>
        <v>1</v>
      </c>
      <c r="S2743" s="23" t="str">
        <f t="shared" si="211"/>
        <v>ORD102742_20250910_CUST01529_MED016</v>
      </c>
      <c r="T2743" s="23">
        <f t="shared" si="212"/>
        <v>1</v>
      </c>
      <c r="U2743" s="6">
        <f t="shared" si="213"/>
        <v>212.18</v>
      </c>
      <c r="V2743" s="6">
        <f>tbl_Raw_Data[[#This Row],[Discount_Pct]]*tbl_Raw_Data[[#This Row],[Gross_Amount]]/100</f>
        <v>21.218000000000004</v>
      </c>
      <c r="W2743" s="6">
        <f>tbl_Raw_Data[[#This Row],[Gross_Amount]]-tbl_Raw_Data[[#This Row],[Discount_Amount]]</f>
        <v>190.96199999999999</v>
      </c>
      <c r="X2743" s="6">
        <f>tbl_Raw_Data[[#This Row],[Net_Amount_Before_Tax]]*tbl_Raw_Data[[#This Row],[Tax_Pct]]/100</f>
        <v>34.373159999999999</v>
      </c>
      <c r="Y2743" s="6">
        <f>tbl_Raw_Data[[#This Row],[Net_Amount_Before_Tax]]+tbl_Raw_Data[[#This Row],[Tax_Amount]]</f>
        <v>225.33515999999997</v>
      </c>
      <c r="Z2743" s="6">
        <f t="shared" si="214"/>
        <v>4</v>
      </c>
    </row>
    <row r="2744" spans="1:26" x14ac:dyDescent="0.3">
      <c r="A2744" s="23" t="s">
        <v>4365</v>
      </c>
      <c r="B2744" s="34">
        <v>45334</v>
      </c>
      <c r="C2744" s="23" t="s">
        <v>4366</v>
      </c>
      <c r="D2744" s="23" t="s">
        <v>72</v>
      </c>
      <c r="E2744" s="23" t="s">
        <v>73</v>
      </c>
      <c r="F2744" s="23">
        <v>302001</v>
      </c>
      <c r="G2744" s="23" t="s">
        <v>30</v>
      </c>
      <c r="H2744" s="23" t="s">
        <v>31</v>
      </c>
      <c r="I2744" s="23" t="s">
        <v>32</v>
      </c>
      <c r="J2744" s="23" t="s">
        <v>23</v>
      </c>
      <c r="K2744" s="23" t="s">
        <v>24</v>
      </c>
      <c r="L2744" s="23">
        <v>3</v>
      </c>
      <c r="M2744" s="23">
        <v>133.19</v>
      </c>
      <c r="N2744" s="23">
        <v>0</v>
      </c>
      <c r="O2744" s="23">
        <v>5</v>
      </c>
      <c r="P2744" s="23" t="s">
        <v>89</v>
      </c>
      <c r="Q2744" s="23" t="s">
        <v>26</v>
      </c>
      <c r="R2744" s="23">
        <f t="shared" si="210"/>
        <v>1</v>
      </c>
      <c r="S2744" s="23" t="str">
        <f t="shared" si="211"/>
        <v>ORD102743_20240212_CUST01155_MED017</v>
      </c>
      <c r="T2744" s="23">
        <f t="shared" si="212"/>
        <v>1</v>
      </c>
      <c r="U2744" s="6">
        <f t="shared" si="213"/>
        <v>399.57</v>
      </c>
      <c r="V2744" s="6">
        <f>tbl_Raw_Data[[#This Row],[Discount_Pct]]*tbl_Raw_Data[[#This Row],[Gross_Amount]]/100</f>
        <v>0</v>
      </c>
      <c r="W2744" s="6">
        <f>tbl_Raw_Data[[#This Row],[Gross_Amount]]-tbl_Raw_Data[[#This Row],[Discount_Amount]]</f>
        <v>399.57</v>
      </c>
      <c r="X2744" s="6">
        <f>tbl_Raw_Data[[#This Row],[Net_Amount_Before_Tax]]*tbl_Raw_Data[[#This Row],[Tax_Pct]]/100</f>
        <v>19.9785</v>
      </c>
      <c r="Y2744" s="6">
        <f>tbl_Raw_Data[[#This Row],[Net_Amount_Before_Tax]]+tbl_Raw_Data[[#This Row],[Tax_Amount]]</f>
        <v>419.54849999999999</v>
      </c>
      <c r="Z2744" s="6">
        <f t="shared" si="214"/>
        <v>2</v>
      </c>
    </row>
    <row r="2745" spans="1:26" x14ac:dyDescent="0.3">
      <c r="A2745" s="23" t="s">
        <v>4367</v>
      </c>
      <c r="B2745" s="34">
        <v>45519</v>
      </c>
      <c r="C2745" s="23" t="s">
        <v>4368</v>
      </c>
      <c r="D2745" s="23" t="s">
        <v>28</v>
      </c>
      <c r="E2745" s="23" t="s">
        <v>29</v>
      </c>
      <c r="F2745" s="23">
        <v>500081</v>
      </c>
      <c r="G2745" s="23" t="s">
        <v>102</v>
      </c>
      <c r="H2745" s="23" t="s">
        <v>103</v>
      </c>
      <c r="I2745" s="23" t="s">
        <v>104</v>
      </c>
      <c r="J2745" s="23" t="s">
        <v>64</v>
      </c>
      <c r="K2745" s="23" t="s">
        <v>57</v>
      </c>
      <c r="L2745" s="23">
        <v>3</v>
      </c>
      <c r="M2745" s="23">
        <v>90.52</v>
      </c>
      <c r="N2745" s="23">
        <v>10</v>
      </c>
      <c r="O2745" s="23">
        <v>18</v>
      </c>
      <c r="P2745" s="23" t="s">
        <v>33</v>
      </c>
      <c r="Q2745" s="23" t="s">
        <v>34</v>
      </c>
      <c r="R2745" s="23">
        <f t="shared" si="210"/>
        <v>1</v>
      </c>
      <c r="S2745" s="23" t="str">
        <f t="shared" si="211"/>
        <v>ORD102744_20240815_CUST00184_MED029</v>
      </c>
      <c r="T2745" s="23">
        <f t="shared" si="212"/>
        <v>1</v>
      </c>
      <c r="U2745" s="6">
        <f t="shared" si="213"/>
        <v>271.56</v>
      </c>
      <c r="V2745" s="6">
        <f>tbl_Raw_Data[[#This Row],[Discount_Pct]]*tbl_Raw_Data[[#This Row],[Gross_Amount]]/100</f>
        <v>27.155999999999999</v>
      </c>
      <c r="W2745" s="6">
        <f>tbl_Raw_Data[[#This Row],[Gross_Amount]]-tbl_Raw_Data[[#This Row],[Discount_Amount]]</f>
        <v>244.404</v>
      </c>
      <c r="X2745" s="6">
        <f>tbl_Raw_Data[[#This Row],[Net_Amount_Before_Tax]]*tbl_Raw_Data[[#This Row],[Tax_Pct]]/100</f>
        <v>43.992719999999998</v>
      </c>
      <c r="Y2745" s="6">
        <f>tbl_Raw_Data[[#This Row],[Net_Amount_Before_Tax]]+tbl_Raw_Data[[#This Row],[Tax_Amount]]</f>
        <v>288.39672000000002</v>
      </c>
      <c r="Z2745" s="6">
        <f t="shared" si="214"/>
        <v>1</v>
      </c>
    </row>
    <row r="2746" spans="1:26" x14ac:dyDescent="0.3">
      <c r="A2746" s="23" t="s">
        <v>4369</v>
      </c>
      <c r="B2746" s="34">
        <v>45770</v>
      </c>
      <c r="C2746" s="23" t="s">
        <v>481</v>
      </c>
      <c r="D2746" s="23" t="s">
        <v>159</v>
      </c>
      <c r="E2746" s="23" t="s">
        <v>47</v>
      </c>
      <c r="F2746" s="23">
        <v>400050</v>
      </c>
      <c r="G2746" s="23" t="s">
        <v>233</v>
      </c>
      <c r="H2746" s="23" t="s">
        <v>234</v>
      </c>
      <c r="I2746" s="23" t="s">
        <v>104</v>
      </c>
      <c r="J2746" s="23" t="s">
        <v>42</v>
      </c>
      <c r="K2746" s="23" t="s">
        <v>24</v>
      </c>
      <c r="L2746" s="23">
        <v>2</v>
      </c>
      <c r="M2746" s="23">
        <v>148.25</v>
      </c>
      <c r="N2746" s="23">
        <v>5</v>
      </c>
      <c r="O2746" s="23">
        <v>18</v>
      </c>
      <c r="P2746" s="23" t="s">
        <v>89</v>
      </c>
      <c r="Q2746" s="23" t="s">
        <v>34</v>
      </c>
      <c r="R2746" s="23">
        <f t="shared" si="210"/>
        <v>1</v>
      </c>
      <c r="S2746" s="23" t="str">
        <f t="shared" si="211"/>
        <v>ORD102745_20250423_CUST01223_MED019</v>
      </c>
      <c r="T2746" s="23">
        <f t="shared" si="212"/>
        <v>1</v>
      </c>
      <c r="U2746" s="6">
        <f t="shared" si="213"/>
        <v>296.5</v>
      </c>
      <c r="V2746" s="6">
        <f>tbl_Raw_Data[[#This Row],[Discount_Pct]]*tbl_Raw_Data[[#This Row],[Gross_Amount]]/100</f>
        <v>14.824999999999999</v>
      </c>
      <c r="W2746" s="6">
        <f>tbl_Raw_Data[[#This Row],[Gross_Amount]]-tbl_Raw_Data[[#This Row],[Discount_Amount]]</f>
        <v>281.67500000000001</v>
      </c>
      <c r="X2746" s="6">
        <f>tbl_Raw_Data[[#This Row],[Net_Amount_Before_Tax]]*tbl_Raw_Data[[#This Row],[Tax_Pct]]/100</f>
        <v>50.701500000000003</v>
      </c>
      <c r="Y2746" s="6">
        <f>tbl_Raw_Data[[#This Row],[Net_Amount_Before_Tax]]+tbl_Raw_Data[[#This Row],[Tax_Amount]]</f>
        <v>332.37650000000002</v>
      </c>
      <c r="Z2746" s="6">
        <f t="shared" si="214"/>
        <v>2</v>
      </c>
    </row>
    <row r="2747" spans="1:26" x14ac:dyDescent="0.3">
      <c r="A2747" s="23" t="s">
        <v>4370</v>
      </c>
      <c r="B2747" s="34">
        <v>45548</v>
      </c>
      <c r="C2747" s="23" t="s">
        <v>4371</v>
      </c>
      <c r="D2747" s="23" t="s">
        <v>183</v>
      </c>
      <c r="E2747" s="23" t="s">
        <v>184</v>
      </c>
      <c r="F2747" s="23">
        <v>122001</v>
      </c>
      <c r="G2747" s="23" t="s">
        <v>233</v>
      </c>
      <c r="H2747" s="23" t="s">
        <v>234</v>
      </c>
      <c r="I2747" s="23" t="s">
        <v>104</v>
      </c>
      <c r="J2747" s="23" t="s">
        <v>42</v>
      </c>
      <c r="K2747" s="23" t="s">
        <v>24</v>
      </c>
      <c r="L2747" s="23">
        <v>1</v>
      </c>
      <c r="M2747" s="23">
        <v>154.86000000000001</v>
      </c>
      <c r="N2747" s="23">
        <v>10</v>
      </c>
      <c r="O2747" s="23">
        <v>12</v>
      </c>
      <c r="P2747" s="23" t="s">
        <v>43</v>
      </c>
      <c r="Q2747" s="23" t="s">
        <v>34</v>
      </c>
      <c r="R2747" s="23">
        <f t="shared" si="210"/>
        <v>1</v>
      </c>
      <c r="S2747" s="23" t="str">
        <f t="shared" si="211"/>
        <v>ORD102746_20240913_CUST03261_MED019</v>
      </c>
      <c r="T2747" s="23">
        <f t="shared" si="212"/>
        <v>1</v>
      </c>
      <c r="U2747" s="6">
        <f t="shared" si="213"/>
        <v>154.86000000000001</v>
      </c>
      <c r="V2747" s="6">
        <f>tbl_Raw_Data[[#This Row],[Discount_Pct]]*tbl_Raw_Data[[#This Row],[Gross_Amount]]/100</f>
        <v>15.486000000000001</v>
      </c>
      <c r="W2747" s="6">
        <f>tbl_Raw_Data[[#This Row],[Gross_Amount]]-tbl_Raw_Data[[#This Row],[Discount_Amount]]</f>
        <v>139.37400000000002</v>
      </c>
      <c r="X2747" s="6">
        <f>tbl_Raw_Data[[#This Row],[Net_Amount_Before_Tax]]*tbl_Raw_Data[[#This Row],[Tax_Pct]]/100</f>
        <v>16.724880000000002</v>
      </c>
      <c r="Y2747" s="6">
        <f>tbl_Raw_Data[[#This Row],[Net_Amount_Before_Tax]]+tbl_Raw_Data[[#This Row],[Tax_Amount]]</f>
        <v>156.09888000000004</v>
      </c>
      <c r="Z2747" s="6">
        <f t="shared" si="214"/>
        <v>1</v>
      </c>
    </row>
    <row r="2748" spans="1:26" x14ac:dyDescent="0.3">
      <c r="A2748" s="23" t="s">
        <v>4370</v>
      </c>
      <c r="B2748" s="34">
        <v>45969</v>
      </c>
      <c r="C2748" s="23" t="s">
        <v>342</v>
      </c>
      <c r="D2748" s="23" t="s">
        <v>100</v>
      </c>
      <c r="E2748" s="23" t="s">
        <v>101</v>
      </c>
      <c r="F2748" s="23">
        <v>201304</v>
      </c>
      <c r="G2748" s="23" t="s">
        <v>53</v>
      </c>
      <c r="H2748" s="23" t="s">
        <v>54</v>
      </c>
      <c r="I2748" s="23" t="s">
        <v>55</v>
      </c>
      <c r="J2748" s="23" t="s">
        <v>56</v>
      </c>
      <c r="K2748" s="23" t="s">
        <v>57</v>
      </c>
      <c r="L2748" s="23">
        <v>2</v>
      </c>
      <c r="M2748" s="23">
        <v>49.19</v>
      </c>
      <c r="N2748" s="23">
        <v>5</v>
      </c>
      <c r="O2748" s="23">
        <v>18</v>
      </c>
      <c r="P2748" s="23" t="s">
        <v>89</v>
      </c>
      <c r="Q2748" s="23" t="s">
        <v>34</v>
      </c>
      <c r="R2748" s="23">
        <f t="shared" si="210"/>
        <v>1</v>
      </c>
      <c r="S2748" s="23" t="str">
        <f t="shared" si="211"/>
        <v>ORD102746_20251108_CUST00469_MED020</v>
      </c>
      <c r="T2748" s="23">
        <f t="shared" si="212"/>
        <v>1</v>
      </c>
      <c r="U2748" s="6">
        <f t="shared" si="213"/>
        <v>98.38</v>
      </c>
      <c r="V2748" s="6">
        <f>tbl_Raw_Data[[#This Row],[Discount_Pct]]*tbl_Raw_Data[[#This Row],[Gross_Amount]]/100</f>
        <v>4.9189999999999996</v>
      </c>
      <c r="W2748" s="6">
        <f>tbl_Raw_Data[[#This Row],[Gross_Amount]]-tbl_Raw_Data[[#This Row],[Discount_Amount]]</f>
        <v>93.460999999999999</v>
      </c>
      <c r="X2748" s="6">
        <f>tbl_Raw_Data[[#This Row],[Net_Amount_Before_Tax]]*tbl_Raw_Data[[#This Row],[Tax_Pct]]/100</f>
        <v>16.822980000000001</v>
      </c>
      <c r="Y2748" s="6">
        <f>tbl_Raw_Data[[#This Row],[Net_Amount_Before_Tax]]+tbl_Raw_Data[[#This Row],[Tax_Amount]]</f>
        <v>110.28398</v>
      </c>
      <c r="Z2748" s="6">
        <f t="shared" si="214"/>
        <v>3</v>
      </c>
    </row>
    <row r="2749" spans="1:26" x14ac:dyDescent="0.3">
      <c r="A2749" s="23" t="s">
        <v>4372</v>
      </c>
      <c r="B2749" s="34">
        <v>45849</v>
      </c>
      <c r="C2749" s="23" t="s">
        <v>693</v>
      </c>
      <c r="D2749" s="23" t="s">
        <v>123</v>
      </c>
      <c r="E2749" s="23" t="s">
        <v>101</v>
      </c>
      <c r="F2749" s="23">
        <v>226016</v>
      </c>
      <c r="G2749" s="23" t="s">
        <v>138</v>
      </c>
      <c r="H2749" s="23" t="s">
        <v>139</v>
      </c>
      <c r="I2749" s="23" t="s">
        <v>50</v>
      </c>
      <c r="J2749" s="23" t="s">
        <v>140</v>
      </c>
      <c r="K2749" s="23" t="s">
        <v>24</v>
      </c>
      <c r="L2749" s="23">
        <v>2</v>
      </c>
      <c r="M2749" s="23">
        <v>141.27000000000001</v>
      </c>
      <c r="N2749" s="23">
        <v>5</v>
      </c>
      <c r="O2749" s="23">
        <v>5</v>
      </c>
      <c r="P2749" s="23" t="s">
        <v>43</v>
      </c>
      <c r="Q2749" s="23" t="s">
        <v>34</v>
      </c>
      <c r="R2749" s="23">
        <f t="shared" si="210"/>
        <v>1</v>
      </c>
      <c r="S2749" s="23" t="str">
        <f t="shared" si="211"/>
        <v>ORD102748_20250711_CUST00583_MED013</v>
      </c>
      <c r="T2749" s="23">
        <f t="shared" si="212"/>
        <v>1</v>
      </c>
      <c r="U2749" s="6">
        <f t="shared" si="213"/>
        <v>282.54000000000002</v>
      </c>
      <c r="V2749" s="6">
        <f>tbl_Raw_Data[[#This Row],[Discount_Pct]]*tbl_Raw_Data[[#This Row],[Gross_Amount]]/100</f>
        <v>14.127000000000001</v>
      </c>
      <c r="W2749" s="6">
        <f>tbl_Raw_Data[[#This Row],[Gross_Amount]]-tbl_Raw_Data[[#This Row],[Discount_Amount]]</f>
        <v>268.41300000000001</v>
      </c>
      <c r="X2749" s="6">
        <f>tbl_Raw_Data[[#This Row],[Net_Amount_Before_Tax]]*tbl_Raw_Data[[#This Row],[Tax_Pct]]/100</f>
        <v>13.42065</v>
      </c>
      <c r="Y2749" s="6">
        <f>tbl_Raw_Data[[#This Row],[Net_Amount_Before_Tax]]+tbl_Raw_Data[[#This Row],[Tax_Amount]]</f>
        <v>281.83365000000003</v>
      </c>
      <c r="Z2749" s="6">
        <f t="shared" si="214"/>
        <v>1</v>
      </c>
    </row>
    <row r="2750" spans="1:26" x14ac:dyDescent="0.3">
      <c r="A2750" s="23" t="s">
        <v>4373</v>
      </c>
      <c r="B2750" s="34">
        <v>45944</v>
      </c>
      <c r="C2750" s="23" t="s">
        <v>4374</v>
      </c>
      <c r="D2750" s="23" t="s">
        <v>100</v>
      </c>
      <c r="E2750" s="23" t="s">
        <v>101</v>
      </c>
      <c r="F2750" s="23">
        <v>201303</v>
      </c>
      <c r="G2750" s="23" t="s">
        <v>107</v>
      </c>
      <c r="H2750" s="23" t="s">
        <v>108</v>
      </c>
      <c r="I2750" s="23" t="s">
        <v>63</v>
      </c>
      <c r="J2750" s="23" t="s">
        <v>42</v>
      </c>
      <c r="K2750" s="23" t="s">
        <v>57</v>
      </c>
      <c r="L2750" s="23">
        <v>3</v>
      </c>
      <c r="M2750" s="23">
        <v>92.34</v>
      </c>
      <c r="N2750" s="23">
        <v>0</v>
      </c>
      <c r="O2750" s="23">
        <v>5</v>
      </c>
      <c r="P2750" s="23" t="s">
        <v>43</v>
      </c>
      <c r="Q2750" s="23" t="s">
        <v>34</v>
      </c>
      <c r="R2750" s="23">
        <f t="shared" si="210"/>
        <v>1</v>
      </c>
      <c r="S2750" s="23" t="str">
        <f t="shared" si="211"/>
        <v>ORD102749_20251014_CUST01631_MED005</v>
      </c>
      <c r="T2750" s="23">
        <f t="shared" si="212"/>
        <v>1</v>
      </c>
      <c r="U2750" s="6">
        <f t="shared" si="213"/>
        <v>277.02</v>
      </c>
      <c r="V2750" s="6">
        <f>tbl_Raw_Data[[#This Row],[Discount_Pct]]*tbl_Raw_Data[[#This Row],[Gross_Amount]]/100</f>
        <v>0</v>
      </c>
      <c r="W2750" s="6">
        <f>tbl_Raw_Data[[#This Row],[Gross_Amount]]-tbl_Raw_Data[[#This Row],[Discount_Amount]]</f>
        <v>277.02</v>
      </c>
      <c r="X2750" s="6">
        <f>tbl_Raw_Data[[#This Row],[Net_Amount_Before_Tax]]*tbl_Raw_Data[[#This Row],[Tax_Pct]]/100</f>
        <v>13.850999999999999</v>
      </c>
      <c r="Y2750" s="6">
        <f>tbl_Raw_Data[[#This Row],[Net_Amount_Before_Tax]]+tbl_Raw_Data[[#This Row],[Tax_Amount]]</f>
        <v>290.87099999999998</v>
      </c>
      <c r="Z2750" s="6">
        <f t="shared" si="214"/>
        <v>2</v>
      </c>
    </row>
    <row r="2751" spans="1:26" x14ac:dyDescent="0.3">
      <c r="A2751" s="23" t="s">
        <v>4375</v>
      </c>
      <c r="B2751" s="34">
        <v>45317</v>
      </c>
      <c r="C2751" s="23" t="s">
        <v>4249</v>
      </c>
      <c r="D2751" s="23" t="s">
        <v>100</v>
      </c>
      <c r="E2751" s="23" t="s">
        <v>101</v>
      </c>
      <c r="F2751" s="23">
        <v>201307</v>
      </c>
      <c r="G2751" s="23" t="s">
        <v>30</v>
      </c>
      <c r="H2751" s="23" t="s">
        <v>31</v>
      </c>
      <c r="I2751" s="23" t="s">
        <v>32</v>
      </c>
      <c r="J2751" s="23" t="s">
        <v>23</v>
      </c>
      <c r="K2751" s="23" t="s">
        <v>24</v>
      </c>
      <c r="L2751" s="23">
        <v>2</v>
      </c>
      <c r="M2751" s="23">
        <v>147.69</v>
      </c>
      <c r="N2751" s="23">
        <v>5</v>
      </c>
      <c r="O2751" s="23">
        <v>5</v>
      </c>
      <c r="P2751" s="23" t="s">
        <v>43</v>
      </c>
      <c r="Q2751" s="23" t="s">
        <v>34</v>
      </c>
      <c r="R2751" s="23">
        <f t="shared" si="210"/>
        <v>1</v>
      </c>
      <c r="S2751" s="23" t="str">
        <f t="shared" si="211"/>
        <v>ORD102750_20240126_CUST02255_MED017</v>
      </c>
      <c r="T2751" s="23">
        <f t="shared" si="212"/>
        <v>1</v>
      </c>
      <c r="U2751" s="6">
        <f t="shared" si="213"/>
        <v>295.38</v>
      </c>
      <c r="V2751" s="6">
        <f>tbl_Raw_Data[[#This Row],[Discount_Pct]]*tbl_Raw_Data[[#This Row],[Gross_Amount]]/100</f>
        <v>14.769</v>
      </c>
      <c r="W2751" s="6">
        <f>tbl_Raw_Data[[#This Row],[Gross_Amount]]-tbl_Raw_Data[[#This Row],[Discount_Amount]]</f>
        <v>280.61099999999999</v>
      </c>
      <c r="X2751" s="6">
        <f>tbl_Raw_Data[[#This Row],[Net_Amount_Before_Tax]]*tbl_Raw_Data[[#This Row],[Tax_Pct]]/100</f>
        <v>14.030549999999998</v>
      </c>
      <c r="Y2751" s="6">
        <f>tbl_Raw_Data[[#This Row],[Net_Amount_Before_Tax]]+tbl_Raw_Data[[#This Row],[Tax_Amount]]</f>
        <v>294.64155</v>
      </c>
      <c r="Z2751" s="6">
        <f t="shared" si="214"/>
        <v>2</v>
      </c>
    </row>
    <row r="2752" spans="1:26" x14ac:dyDescent="0.3">
      <c r="A2752" s="23" t="s">
        <v>4376</v>
      </c>
      <c r="B2752" s="34">
        <v>45668</v>
      </c>
      <c r="C2752" s="23" t="s">
        <v>3564</v>
      </c>
      <c r="D2752" s="23" t="s">
        <v>28</v>
      </c>
      <c r="E2752" s="23" t="s">
        <v>29</v>
      </c>
      <c r="F2752" s="23">
        <v>500001</v>
      </c>
      <c r="G2752" s="23" t="s">
        <v>256</v>
      </c>
      <c r="H2752" s="23" t="s">
        <v>257</v>
      </c>
      <c r="I2752" s="23" t="s">
        <v>22</v>
      </c>
      <c r="J2752" s="23" t="s">
        <v>258</v>
      </c>
      <c r="K2752" s="23" t="s">
        <v>57</v>
      </c>
      <c r="L2752" s="23">
        <v>2</v>
      </c>
      <c r="M2752" s="23">
        <v>62.43</v>
      </c>
      <c r="N2752" s="23">
        <v>10</v>
      </c>
      <c r="O2752" s="23">
        <v>12</v>
      </c>
      <c r="P2752" s="23" t="s">
        <v>25</v>
      </c>
      <c r="Q2752" s="23" t="s">
        <v>26</v>
      </c>
      <c r="R2752" s="23">
        <f t="shared" si="210"/>
        <v>1</v>
      </c>
      <c r="S2752" s="23" t="str">
        <f t="shared" si="211"/>
        <v>ORD102751_20250111_CUST02234_MED025</v>
      </c>
      <c r="T2752" s="23">
        <f t="shared" si="212"/>
        <v>1</v>
      </c>
      <c r="U2752" s="6">
        <f t="shared" si="213"/>
        <v>124.86</v>
      </c>
      <c r="V2752" s="6">
        <f>tbl_Raw_Data[[#This Row],[Discount_Pct]]*tbl_Raw_Data[[#This Row],[Gross_Amount]]/100</f>
        <v>12.485999999999999</v>
      </c>
      <c r="W2752" s="6">
        <f>tbl_Raw_Data[[#This Row],[Gross_Amount]]-tbl_Raw_Data[[#This Row],[Discount_Amount]]</f>
        <v>112.374</v>
      </c>
      <c r="X2752" s="6">
        <f>tbl_Raw_Data[[#This Row],[Net_Amount_Before_Tax]]*tbl_Raw_Data[[#This Row],[Tax_Pct]]/100</f>
        <v>13.484879999999999</v>
      </c>
      <c r="Y2752" s="6">
        <f>tbl_Raw_Data[[#This Row],[Net_Amount_Before_Tax]]+tbl_Raw_Data[[#This Row],[Tax_Amount]]</f>
        <v>125.85888</v>
      </c>
      <c r="Z2752" s="6">
        <f t="shared" si="214"/>
        <v>1</v>
      </c>
    </row>
    <row r="2753" spans="1:26" x14ac:dyDescent="0.3">
      <c r="A2753" s="23" t="s">
        <v>4377</v>
      </c>
      <c r="B2753" s="34">
        <v>45537</v>
      </c>
      <c r="C2753" s="23" t="s">
        <v>2077</v>
      </c>
      <c r="D2753" s="23" t="s">
        <v>46</v>
      </c>
      <c r="E2753" s="23" t="s">
        <v>47</v>
      </c>
      <c r="F2753" s="23">
        <v>411057</v>
      </c>
      <c r="G2753" s="23" t="s">
        <v>48</v>
      </c>
      <c r="H2753" s="23" t="s">
        <v>49</v>
      </c>
      <c r="I2753" s="23" t="s">
        <v>50</v>
      </c>
      <c r="J2753" s="23" t="s">
        <v>23</v>
      </c>
      <c r="K2753" s="23" t="s">
        <v>24</v>
      </c>
      <c r="L2753" s="23">
        <v>1</v>
      </c>
      <c r="M2753" s="23">
        <v>106.05</v>
      </c>
      <c r="N2753" s="23">
        <v>15</v>
      </c>
      <c r="O2753" s="23">
        <v>12</v>
      </c>
      <c r="P2753" s="23" t="s">
        <v>43</v>
      </c>
      <c r="Q2753" s="23" t="s">
        <v>44</v>
      </c>
      <c r="R2753" s="23">
        <f t="shared" si="210"/>
        <v>1</v>
      </c>
      <c r="S2753" s="23" t="str">
        <f t="shared" si="211"/>
        <v>ORD102752_20240902_CUST03291_MED028</v>
      </c>
      <c r="T2753" s="23">
        <f t="shared" si="212"/>
        <v>1</v>
      </c>
      <c r="U2753" s="6">
        <f t="shared" si="213"/>
        <v>106.05</v>
      </c>
      <c r="V2753" s="6">
        <f>tbl_Raw_Data[[#This Row],[Discount_Pct]]*tbl_Raw_Data[[#This Row],[Gross_Amount]]/100</f>
        <v>15.907500000000001</v>
      </c>
      <c r="W2753" s="6">
        <f>tbl_Raw_Data[[#This Row],[Gross_Amount]]-tbl_Raw_Data[[#This Row],[Discount_Amount]]</f>
        <v>90.142499999999998</v>
      </c>
      <c r="X2753" s="6">
        <f>tbl_Raw_Data[[#This Row],[Net_Amount_Before_Tax]]*tbl_Raw_Data[[#This Row],[Tax_Pct]]/100</f>
        <v>10.8171</v>
      </c>
      <c r="Y2753" s="6">
        <f>tbl_Raw_Data[[#This Row],[Net_Amount_Before_Tax]]+tbl_Raw_Data[[#This Row],[Tax_Amount]]</f>
        <v>100.95959999999999</v>
      </c>
      <c r="Z2753" s="6">
        <f t="shared" si="214"/>
        <v>1</v>
      </c>
    </row>
    <row r="2754" spans="1:26" x14ac:dyDescent="0.3">
      <c r="A2754" s="23" t="s">
        <v>4377</v>
      </c>
      <c r="B2754" s="34">
        <v>45458</v>
      </c>
      <c r="C2754" s="23" t="s">
        <v>4378</v>
      </c>
      <c r="D2754" s="23" t="s">
        <v>159</v>
      </c>
      <c r="E2754" s="23" t="s">
        <v>47</v>
      </c>
      <c r="F2754" s="23">
        <v>400050</v>
      </c>
      <c r="G2754" s="23" t="s">
        <v>119</v>
      </c>
      <c r="H2754" s="23" t="s">
        <v>120</v>
      </c>
      <c r="I2754" s="23" t="s">
        <v>32</v>
      </c>
      <c r="J2754" s="23" t="s">
        <v>64</v>
      </c>
      <c r="K2754" s="23" t="s">
        <v>57</v>
      </c>
      <c r="L2754" s="23">
        <v>1</v>
      </c>
      <c r="M2754" s="23">
        <v>76.87</v>
      </c>
      <c r="N2754" s="23">
        <v>0</v>
      </c>
      <c r="O2754" s="23">
        <v>12</v>
      </c>
      <c r="P2754" s="23" t="s">
        <v>43</v>
      </c>
      <c r="Q2754" s="23" t="s">
        <v>34</v>
      </c>
      <c r="R2754" s="23">
        <f t="shared" ref="R2754:R2817" si="215">COUNTIFS($A$2:$A$8001,A2754,$B$2:$B$8001,B2754,$C$2:$C$8001,C2754,$G$2:$G$8001,G2754)</f>
        <v>1</v>
      </c>
      <c r="S2754" s="23" t="str">
        <f t="shared" ref="S2754:S2817" si="216">A2754&amp;"_"&amp;TEXT(B2754,"yyyymmdd")&amp;"_"&amp;C2754&amp;"_"&amp;G2754</f>
        <v>ORD102752_20240615_CUST03009_MED010</v>
      </c>
      <c r="T2754" s="23">
        <f t="shared" ref="T2754:T2817" si="217">COUNTIF($S$2:$S$8001,S2754)</f>
        <v>1</v>
      </c>
      <c r="U2754" s="6">
        <f t="shared" ref="U2754:U2817" si="218">L2754*M2754</f>
        <v>76.87</v>
      </c>
      <c r="V2754" s="6">
        <f>tbl_Raw_Data[[#This Row],[Discount_Pct]]*tbl_Raw_Data[[#This Row],[Gross_Amount]]/100</f>
        <v>0</v>
      </c>
      <c r="W2754" s="6">
        <f>tbl_Raw_Data[[#This Row],[Gross_Amount]]-tbl_Raw_Data[[#This Row],[Discount_Amount]]</f>
        <v>76.87</v>
      </c>
      <c r="X2754" s="6">
        <f>tbl_Raw_Data[[#This Row],[Net_Amount_Before_Tax]]*tbl_Raw_Data[[#This Row],[Tax_Pct]]/100</f>
        <v>9.224400000000001</v>
      </c>
      <c r="Y2754" s="6">
        <f>tbl_Raw_Data[[#This Row],[Net_Amount_Before_Tax]]+tbl_Raw_Data[[#This Row],[Tax_Amount]]</f>
        <v>86.094400000000007</v>
      </c>
      <c r="Z2754" s="6">
        <f t="shared" ref="Z2754:Z2817" si="219">COUNTIFS($C$2:$C$8001,C2754,$Q$2:$Q$8001,"Delivered")</f>
        <v>2</v>
      </c>
    </row>
    <row r="2755" spans="1:26" x14ac:dyDescent="0.3">
      <c r="A2755" s="23" t="s">
        <v>4379</v>
      </c>
      <c r="B2755" s="34">
        <v>45668</v>
      </c>
      <c r="C2755" s="23" t="s">
        <v>4380</v>
      </c>
      <c r="D2755" s="23" t="s">
        <v>52</v>
      </c>
      <c r="E2755" s="23" t="s">
        <v>52</v>
      </c>
      <c r="F2755" s="23">
        <v>160019</v>
      </c>
      <c r="G2755" s="23" t="s">
        <v>233</v>
      </c>
      <c r="H2755" s="23" t="s">
        <v>234</v>
      </c>
      <c r="I2755" s="23" t="s">
        <v>104</v>
      </c>
      <c r="J2755" s="23" t="s">
        <v>42</v>
      </c>
      <c r="K2755" s="23" t="s">
        <v>24</v>
      </c>
      <c r="L2755" s="23">
        <v>2</v>
      </c>
      <c r="M2755" s="23">
        <v>154.93</v>
      </c>
      <c r="N2755" s="23">
        <v>0</v>
      </c>
      <c r="O2755" s="23">
        <v>5</v>
      </c>
      <c r="P2755" s="23" t="s">
        <v>89</v>
      </c>
      <c r="Q2755" s="23" t="s">
        <v>90</v>
      </c>
      <c r="R2755" s="23">
        <f t="shared" si="215"/>
        <v>1</v>
      </c>
      <c r="S2755" s="23" t="str">
        <f t="shared" si="216"/>
        <v>ORD102754_20250111_CUST02103_MED019</v>
      </c>
      <c r="T2755" s="23">
        <f t="shared" si="217"/>
        <v>1</v>
      </c>
      <c r="U2755" s="6">
        <f t="shared" si="218"/>
        <v>309.86</v>
      </c>
      <c r="V2755" s="6">
        <f>tbl_Raw_Data[[#This Row],[Discount_Pct]]*tbl_Raw_Data[[#This Row],[Gross_Amount]]/100</f>
        <v>0</v>
      </c>
      <c r="W2755" s="6">
        <f>tbl_Raw_Data[[#This Row],[Gross_Amount]]-tbl_Raw_Data[[#This Row],[Discount_Amount]]</f>
        <v>309.86</v>
      </c>
      <c r="X2755" s="6">
        <f>tbl_Raw_Data[[#This Row],[Net_Amount_Before_Tax]]*tbl_Raw_Data[[#This Row],[Tax_Pct]]/100</f>
        <v>15.493000000000002</v>
      </c>
      <c r="Y2755" s="6">
        <f>tbl_Raw_Data[[#This Row],[Net_Amount_Before_Tax]]+tbl_Raw_Data[[#This Row],[Tax_Amount]]</f>
        <v>325.35300000000001</v>
      </c>
      <c r="Z2755" s="6">
        <f t="shared" si="219"/>
        <v>0</v>
      </c>
    </row>
    <row r="2756" spans="1:26" x14ac:dyDescent="0.3">
      <c r="A2756" s="23" t="s">
        <v>4379</v>
      </c>
      <c r="B2756" s="34">
        <v>45796</v>
      </c>
      <c r="C2756" s="23" t="s">
        <v>4381</v>
      </c>
      <c r="D2756" s="23" t="s">
        <v>37</v>
      </c>
      <c r="E2756" s="23" t="s">
        <v>38</v>
      </c>
      <c r="F2756" s="23">
        <v>452018</v>
      </c>
      <c r="G2756" s="23" t="s">
        <v>145</v>
      </c>
      <c r="H2756" s="23" t="s">
        <v>146</v>
      </c>
      <c r="I2756" s="23" t="s">
        <v>147</v>
      </c>
      <c r="J2756" s="23" t="s">
        <v>148</v>
      </c>
      <c r="K2756" s="23" t="s">
        <v>24</v>
      </c>
      <c r="L2756" s="23">
        <v>2</v>
      </c>
      <c r="M2756" s="23">
        <v>97.85</v>
      </c>
      <c r="N2756" s="23">
        <v>5</v>
      </c>
      <c r="O2756" s="23">
        <v>12</v>
      </c>
      <c r="P2756" s="23" t="s">
        <v>25</v>
      </c>
      <c r="Q2756" s="23" t="s">
        <v>34</v>
      </c>
      <c r="R2756" s="23">
        <f t="shared" si="215"/>
        <v>1</v>
      </c>
      <c r="S2756" s="23" t="str">
        <f t="shared" si="216"/>
        <v>ORD102754_20250519_CUST00334_MED016</v>
      </c>
      <c r="T2756" s="23">
        <f t="shared" si="217"/>
        <v>1</v>
      </c>
      <c r="U2756" s="6">
        <f t="shared" si="218"/>
        <v>195.7</v>
      </c>
      <c r="V2756" s="6">
        <f>tbl_Raw_Data[[#This Row],[Discount_Pct]]*tbl_Raw_Data[[#This Row],[Gross_Amount]]/100</f>
        <v>9.7850000000000001</v>
      </c>
      <c r="W2756" s="6">
        <f>tbl_Raw_Data[[#This Row],[Gross_Amount]]-tbl_Raw_Data[[#This Row],[Discount_Amount]]</f>
        <v>185.91499999999999</v>
      </c>
      <c r="X2756" s="6">
        <f>tbl_Raw_Data[[#This Row],[Net_Amount_Before_Tax]]*tbl_Raw_Data[[#This Row],[Tax_Pct]]/100</f>
        <v>22.309799999999999</v>
      </c>
      <c r="Y2756" s="6">
        <f>tbl_Raw_Data[[#This Row],[Net_Amount_Before_Tax]]+tbl_Raw_Data[[#This Row],[Tax_Amount]]</f>
        <v>208.22479999999999</v>
      </c>
      <c r="Z2756" s="6">
        <f t="shared" si="219"/>
        <v>2</v>
      </c>
    </row>
    <row r="2757" spans="1:26" x14ac:dyDescent="0.3">
      <c r="A2757" s="23" t="s">
        <v>4379</v>
      </c>
      <c r="B2757" s="34">
        <v>45551</v>
      </c>
      <c r="C2757" s="23" t="s">
        <v>4382</v>
      </c>
      <c r="D2757" s="23" t="s">
        <v>130</v>
      </c>
      <c r="E2757" s="23" t="s">
        <v>131</v>
      </c>
      <c r="F2757" s="23">
        <v>700102</v>
      </c>
      <c r="G2757" s="23" t="s">
        <v>39</v>
      </c>
      <c r="H2757" s="23" t="s">
        <v>40</v>
      </c>
      <c r="I2757" s="23" t="s">
        <v>41</v>
      </c>
      <c r="J2757" s="23" t="s">
        <v>42</v>
      </c>
      <c r="K2757" s="23" t="s">
        <v>24</v>
      </c>
      <c r="L2757" s="23">
        <v>1</v>
      </c>
      <c r="M2757" s="23">
        <v>34.200000000000003</v>
      </c>
      <c r="N2757" s="23">
        <v>5</v>
      </c>
      <c r="O2757" s="23">
        <v>5</v>
      </c>
      <c r="P2757" s="23" t="s">
        <v>89</v>
      </c>
      <c r="Q2757" s="23" t="s">
        <v>44</v>
      </c>
      <c r="R2757" s="23">
        <f t="shared" si="215"/>
        <v>1</v>
      </c>
      <c r="S2757" s="23" t="str">
        <f t="shared" si="216"/>
        <v>ORD102754_20240916_CUST02862_MED001</v>
      </c>
      <c r="T2757" s="23">
        <f t="shared" si="217"/>
        <v>1</v>
      </c>
      <c r="U2757" s="6">
        <f t="shared" si="218"/>
        <v>34.200000000000003</v>
      </c>
      <c r="V2757" s="6">
        <f>tbl_Raw_Data[[#This Row],[Discount_Pct]]*tbl_Raw_Data[[#This Row],[Gross_Amount]]/100</f>
        <v>1.71</v>
      </c>
      <c r="W2757" s="6">
        <f>tbl_Raw_Data[[#This Row],[Gross_Amount]]-tbl_Raw_Data[[#This Row],[Discount_Amount]]</f>
        <v>32.49</v>
      </c>
      <c r="X2757" s="6">
        <f>tbl_Raw_Data[[#This Row],[Net_Amount_Before_Tax]]*tbl_Raw_Data[[#This Row],[Tax_Pct]]/100</f>
        <v>1.6245000000000003</v>
      </c>
      <c r="Y2757" s="6">
        <f>tbl_Raw_Data[[#This Row],[Net_Amount_Before_Tax]]+tbl_Raw_Data[[#This Row],[Tax_Amount]]</f>
        <v>34.1145</v>
      </c>
      <c r="Z2757" s="6">
        <f t="shared" si="219"/>
        <v>0</v>
      </c>
    </row>
    <row r="2758" spans="1:26" x14ac:dyDescent="0.3">
      <c r="A2758" s="23" t="s">
        <v>4383</v>
      </c>
      <c r="B2758" s="34">
        <v>45750</v>
      </c>
      <c r="C2758" s="23" t="s">
        <v>557</v>
      </c>
      <c r="D2758" s="23" t="s">
        <v>72</v>
      </c>
      <c r="E2758" s="23" t="s">
        <v>73</v>
      </c>
      <c r="F2758" s="23">
        <v>302021</v>
      </c>
      <c r="G2758" s="23" t="s">
        <v>185</v>
      </c>
      <c r="H2758" s="23" t="s">
        <v>186</v>
      </c>
      <c r="I2758" s="23" t="s">
        <v>76</v>
      </c>
      <c r="J2758" s="23" t="s">
        <v>187</v>
      </c>
      <c r="K2758" s="23" t="s">
        <v>57</v>
      </c>
      <c r="L2758" s="23">
        <v>1</v>
      </c>
      <c r="M2758" s="23">
        <v>90.68</v>
      </c>
      <c r="N2758" s="23">
        <v>10</v>
      </c>
      <c r="O2758" s="23">
        <v>12</v>
      </c>
      <c r="P2758" s="23" t="s">
        <v>33</v>
      </c>
      <c r="Q2758" s="23" t="s">
        <v>26</v>
      </c>
      <c r="R2758" s="23">
        <f t="shared" si="215"/>
        <v>1</v>
      </c>
      <c r="S2758" s="23" t="str">
        <f t="shared" si="216"/>
        <v>ORD102757_20250403_CUST01578_MED009</v>
      </c>
      <c r="T2758" s="23">
        <f t="shared" si="217"/>
        <v>1</v>
      </c>
      <c r="U2758" s="6">
        <f t="shared" si="218"/>
        <v>90.68</v>
      </c>
      <c r="V2758" s="6">
        <f>tbl_Raw_Data[[#This Row],[Discount_Pct]]*tbl_Raw_Data[[#This Row],[Gross_Amount]]/100</f>
        <v>9.0680000000000014</v>
      </c>
      <c r="W2758" s="6">
        <f>tbl_Raw_Data[[#This Row],[Gross_Amount]]-tbl_Raw_Data[[#This Row],[Discount_Amount]]</f>
        <v>81.612000000000009</v>
      </c>
      <c r="X2758" s="6">
        <f>tbl_Raw_Data[[#This Row],[Net_Amount_Before_Tax]]*tbl_Raw_Data[[#This Row],[Tax_Pct]]/100</f>
        <v>9.7934400000000004</v>
      </c>
      <c r="Y2758" s="6">
        <f>tbl_Raw_Data[[#This Row],[Net_Amount_Before_Tax]]+tbl_Raw_Data[[#This Row],[Tax_Amount]]</f>
        <v>91.405440000000013</v>
      </c>
      <c r="Z2758" s="6">
        <f t="shared" si="219"/>
        <v>2</v>
      </c>
    </row>
    <row r="2759" spans="1:26" x14ac:dyDescent="0.3">
      <c r="A2759" s="23" t="s">
        <v>4384</v>
      </c>
      <c r="B2759" s="34">
        <v>45301</v>
      </c>
      <c r="C2759" s="23" t="s">
        <v>2898</v>
      </c>
      <c r="D2759" s="23" t="s">
        <v>87</v>
      </c>
      <c r="E2759" s="23" t="s">
        <v>88</v>
      </c>
      <c r="F2759" s="23">
        <v>600100</v>
      </c>
      <c r="G2759" s="23" t="s">
        <v>74</v>
      </c>
      <c r="H2759" s="23" t="s">
        <v>75</v>
      </c>
      <c r="I2759" s="23" t="s">
        <v>76</v>
      </c>
      <c r="J2759" s="23" t="s">
        <v>77</v>
      </c>
      <c r="K2759" s="23" t="s">
        <v>57</v>
      </c>
      <c r="L2759" s="23">
        <v>1</v>
      </c>
      <c r="M2759" s="23">
        <v>70.319999999999993</v>
      </c>
      <c r="N2759" s="23">
        <v>10</v>
      </c>
      <c r="O2759" s="23">
        <v>18</v>
      </c>
      <c r="P2759" s="23" t="s">
        <v>58</v>
      </c>
      <c r="Q2759" s="23" t="s">
        <v>90</v>
      </c>
      <c r="R2759" s="23">
        <f t="shared" si="215"/>
        <v>1</v>
      </c>
      <c r="S2759" s="23" t="str">
        <f t="shared" si="216"/>
        <v>ORD102758_20240110_CUST01589_MED008</v>
      </c>
      <c r="T2759" s="23">
        <f t="shared" si="217"/>
        <v>1</v>
      </c>
      <c r="U2759" s="6">
        <f t="shared" si="218"/>
        <v>70.319999999999993</v>
      </c>
      <c r="V2759" s="6">
        <f>tbl_Raw_Data[[#This Row],[Discount_Pct]]*tbl_Raw_Data[[#This Row],[Gross_Amount]]/100</f>
        <v>7.0319999999999991</v>
      </c>
      <c r="W2759" s="6">
        <f>tbl_Raw_Data[[#This Row],[Gross_Amount]]-tbl_Raw_Data[[#This Row],[Discount_Amount]]</f>
        <v>63.287999999999997</v>
      </c>
      <c r="X2759" s="6">
        <f>tbl_Raw_Data[[#This Row],[Net_Amount_Before_Tax]]*tbl_Raw_Data[[#This Row],[Tax_Pct]]/100</f>
        <v>11.39184</v>
      </c>
      <c r="Y2759" s="6">
        <f>tbl_Raw_Data[[#This Row],[Net_Amount_Before_Tax]]+tbl_Raw_Data[[#This Row],[Tax_Amount]]</f>
        <v>74.679839999999999</v>
      </c>
      <c r="Z2759" s="6">
        <f t="shared" si="219"/>
        <v>2</v>
      </c>
    </row>
    <row r="2760" spans="1:26" x14ac:dyDescent="0.3">
      <c r="A2760" s="23" t="s">
        <v>4385</v>
      </c>
      <c r="B2760" s="34">
        <v>45976</v>
      </c>
      <c r="C2760" s="23" t="s">
        <v>4386</v>
      </c>
      <c r="D2760" s="23" t="s">
        <v>28</v>
      </c>
      <c r="E2760" s="23" t="s">
        <v>29</v>
      </c>
      <c r="F2760" s="23">
        <v>500032</v>
      </c>
      <c r="G2760" s="23" t="s">
        <v>111</v>
      </c>
      <c r="H2760" s="23" t="s">
        <v>112</v>
      </c>
      <c r="I2760" s="23" t="s">
        <v>113</v>
      </c>
      <c r="J2760" s="23" t="s">
        <v>114</v>
      </c>
      <c r="K2760" s="23" t="s">
        <v>24</v>
      </c>
      <c r="L2760" s="23">
        <v>1</v>
      </c>
      <c r="M2760" s="23">
        <v>103.16</v>
      </c>
      <c r="N2760" s="23">
        <v>10</v>
      </c>
      <c r="O2760" s="23">
        <v>5</v>
      </c>
      <c r="P2760" s="23" t="s">
        <v>43</v>
      </c>
      <c r="Q2760" s="23" t="s">
        <v>34</v>
      </c>
      <c r="R2760" s="23">
        <f t="shared" si="215"/>
        <v>1</v>
      </c>
      <c r="S2760" s="23" t="str">
        <f t="shared" si="216"/>
        <v>ORD102759_20251115_CUST03449_MED027</v>
      </c>
      <c r="T2760" s="23">
        <f t="shared" si="217"/>
        <v>1</v>
      </c>
      <c r="U2760" s="6">
        <f t="shared" si="218"/>
        <v>103.16</v>
      </c>
      <c r="V2760" s="6">
        <f>tbl_Raw_Data[[#This Row],[Discount_Pct]]*tbl_Raw_Data[[#This Row],[Gross_Amount]]/100</f>
        <v>10.315999999999999</v>
      </c>
      <c r="W2760" s="6">
        <f>tbl_Raw_Data[[#This Row],[Gross_Amount]]-tbl_Raw_Data[[#This Row],[Discount_Amount]]</f>
        <v>92.843999999999994</v>
      </c>
      <c r="X2760" s="6">
        <f>tbl_Raw_Data[[#This Row],[Net_Amount_Before_Tax]]*tbl_Raw_Data[[#This Row],[Tax_Pct]]/100</f>
        <v>4.6421999999999999</v>
      </c>
      <c r="Y2760" s="6">
        <f>tbl_Raw_Data[[#This Row],[Net_Amount_Before_Tax]]+tbl_Raw_Data[[#This Row],[Tax_Amount]]</f>
        <v>97.486199999999997</v>
      </c>
      <c r="Z2760" s="6">
        <f t="shared" si="219"/>
        <v>3</v>
      </c>
    </row>
    <row r="2761" spans="1:26" x14ac:dyDescent="0.3">
      <c r="A2761" s="23" t="s">
        <v>4387</v>
      </c>
      <c r="B2761" s="34">
        <v>45722</v>
      </c>
      <c r="C2761" s="23" t="s">
        <v>2714</v>
      </c>
      <c r="D2761" s="23" t="s">
        <v>37</v>
      </c>
      <c r="E2761" s="23" t="s">
        <v>38</v>
      </c>
      <c r="F2761" s="23">
        <v>452016</v>
      </c>
      <c r="G2761" s="23" t="s">
        <v>20</v>
      </c>
      <c r="H2761" s="23" t="s">
        <v>21</v>
      </c>
      <c r="I2761" s="23" t="s">
        <v>22</v>
      </c>
      <c r="J2761" s="23" t="s">
        <v>23</v>
      </c>
      <c r="K2761" s="23" t="s">
        <v>24</v>
      </c>
      <c r="L2761" s="23">
        <v>3</v>
      </c>
      <c r="M2761" s="23">
        <v>130.94999999999999</v>
      </c>
      <c r="N2761" s="23">
        <v>10</v>
      </c>
      <c r="O2761" s="23">
        <v>12</v>
      </c>
      <c r="P2761" s="23" t="s">
        <v>65</v>
      </c>
      <c r="Q2761" s="23" t="s">
        <v>34</v>
      </c>
      <c r="R2761" s="23">
        <f t="shared" si="215"/>
        <v>1</v>
      </c>
      <c r="S2761" s="23" t="str">
        <f t="shared" si="216"/>
        <v>ORD102760_20250306_CUST03066_MED024</v>
      </c>
      <c r="T2761" s="23">
        <f t="shared" si="217"/>
        <v>1</v>
      </c>
      <c r="U2761" s="6">
        <f t="shared" si="218"/>
        <v>392.84999999999997</v>
      </c>
      <c r="V2761" s="6">
        <f>tbl_Raw_Data[[#This Row],[Discount_Pct]]*tbl_Raw_Data[[#This Row],[Gross_Amount]]/100</f>
        <v>39.284999999999997</v>
      </c>
      <c r="W2761" s="6">
        <f>tbl_Raw_Data[[#This Row],[Gross_Amount]]-tbl_Raw_Data[[#This Row],[Discount_Amount]]</f>
        <v>353.56499999999994</v>
      </c>
      <c r="X2761" s="6">
        <f>tbl_Raw_Data[[#This Row],[Net_Amount_Before_Tax]]*tbl_Raw_Data[[#This Row],[Tax_Pct]]/100</f>
        <v>42.427799999999991</v>
      </c>
      <c r="Y2761" s="6">
        <f>tbl_Raw_Data[[#This Row],[Net_Amount_Before_Tax]]+tbl_Raw_Data[[#This Row],[Tax_Amount]]</f>
        <v>395.99279999999993</v>
      </c>
      <c r="Z2761" s="6">
        <f t="shared" si="219"/>
        <v>2</v>
      </c>
    </row>
    <row r="2762" spans="1:26" x14ac:dyDescent="0.3">
      <c r="A2762" s="23" t="s">
        <v>4388</v>
      </c>
      <c r="B2762" s="34">
        <v>45601</v>
      </c>
      <c r="C2762" s="23" t="s">
        <v>4069</v>
      </c>
      <c r="D2762" s="23" t="s">
        <v>87</v>
      </c>
      <c r="E2762" s="23" t="s">
        <v>88</v>
      </c>
      <c r="F2762" s="23">
        <v>600018</v>
      </c>
      <c r="G2762" s="23" t="s">
        <v>102</v>
      </c>
      <c r="H2762" s="23" t="s">
        <v>103</v>
      </c>
      <c r="I2762" s="23" t="s">
        <v>104</v>
      </c>
      <c r="J2762" s="23" t="s">
        <v>64</v>
      </c>
      <c r="K2762" s="23" t="s">
        <v>57</v>
      </c>
      <c r="L2762" s="23">
        <v>2</v>
      </c>
      <c r="M2762" s="23">
        <v>87.38</v>
      </c>
      <c r="N2762" s="23">
        <v>5</v>
      </c>
      <c r="O2762" s="23">
        <v>12</v>
      </c>
      <c r="P2762" s="23" t="s">
        <v>25</v>
      </c>
      <c r="Q2762" s="23" t="s">
        <v>34</v>
      </c>
      <c r="R2762" s="23">
        <f t="shared" si="215"/>
        <v>1</v>
      </c>
      <c r="S2762" s="23" t="str">
        <f t="shared" si="216"/>
        <v>ORD102761_20241105_CUST02224_MED029</v>
      </c>
      <c r="T2762" s="23">
        <f t="shared" si="217"/>
        <v>1</v>
      </c>
      <c r="U2762" s="6">
        <f t="shared" si="218"/>
        <v>174.76</v>
      </c>
      <c r="V2762" s="6">
        <f>tbl_Raw_Data[[#This Row],[Discount_Pct]]*tbl_Raw_Data[[#This Row],[Gross_Amount]]/100</f>
        <v>8.7379999999999995</v>
      </c>
      <c r="W2762" s="6">
        <f>tbl_Raw_Data[[#This Row],[Gross_Amount]]-tbl_Raw_Data[[#This Row],[Discount_Amount]]</f>
        <v>166.02199999999999</v>
      </c>
      <c r="X2762" s="6">
        <f>tbl_Raw_Data[[#This Row],[Net_Amount_Before_Tax]]*tbl_Raw_Data[[#This Row],[Tax_Pct]]/100</f>
        <v>19.922639999999998</v>
      </c>
      <c r="Y2762" s="6">
        <f>tbl_Raw_Data[[#This Row],[Net_Amount_Before_Tax]]+tbl_Raw_Data[[#This Row],[Tax_Amount]]</f>
        <v>185.94463999999999</v>
      </c>
      <c r="Z2762" s="6">
        <f t="shared" si="219"/>
        <v>1</v>
      </c>
    </row>
    <row r="2763" spans="1:26" x14ac:dyDescent="0.3">
      <c r="A2763" s="23" t="s">
        <v>4389</v>
      </c>
      <c r="B2763" s="34">
        <v>45688</v>
      </c>
      <c r="C2763" s="23" t="s">
        <v>4390</v>
      </c>
      <c r="D2763" s="23" t="s">
        <v>37</v>
      </c>
      <c r="E2763" s="23" t="s">
        <v>38</v>
      </c>
      <c r="F2763" s="23">
        <v>452020</v>
      </c>
      <c r="G2763" s="23" t="s">
        <v>196</v>
      </c>
      <c r="H2763" s="23" t="s">
        <v>197</v>
      </c>
      <c r="I2763" s="23" t="s">
        <v>32</v>
      </c>
      <c r="J2763" s="23" t="s">
        <v>42</v>
      </c>
      <c r="K2763" s="23" t="s">
        <v>24</v>
      </c>
      <c r="L2763" s="23">
        <v>3</v>
      </c>
      <c r="M2763" s="23">
        <v>23.09</v>
      </c>
      <c r="N2763" s="23">
        <v>0</v>
      </c>
      <c r="O2763" s="23">
        <v>12</v>
      </c>
      <c r="P2763" s="23" t="s">
        <v>65</v>
      </c>
      <c r="Q2763" s="23" t="s">
        <v>34</v>
      </c>
      <c r="R2763" s="23">
        <f t="shared" si="215"/>
        <v>1</v>
      </c>
      <c r="S2763" s="23" t="str">
        <f t="shared" si="216"/>
        <v>ORD102762_20250131_CUST00081_MED011</v>
      </c>
      <c r="T2763" s="23">
        <f t="shared" si="217"/>
        <v>1</v>
      </c>
      <c r="U2763" s="6">
        <f t="shared" si="218"/>
        <v>69.27</v>
      </c>
      <c r="V2763" s="6">
        <f>tbl_Raw_Data[[#This Row],[Discount_Pct]]*tbl_Raw_Data[[#This Row],[Gross_Amount]]/100</f>
        <v>0</v>
      </c>
      <c r="W2763" s="6">
        <f>tbl_Raw_Data[[#This Row],[Gross_Amount]]-tbl_Raw_Data[[#This Row],[Discount_Amount]]</f>
        <v>69.27</v>
      </c>
      <c r="X2763" s="6">
        <f>tbl_Raw_Data[[#This Row],[Net_Amount_Before_Tax]]*tbl_Raw_Data[[#This Row],[Tax_Pct]]/100</f>
        <v>8.3124000000000002</v>
      </c>
      <c r="Y2763" s="6">
        <f>tbl_Raw_Data[[#This Row],[Net_Amount_Before_Tax]]+tbl_Raw_Data[[#This Row],[Tax_Amount]]</f>
        <v>77.582399999999993</v>
      </c>
      <c r="Z2763" s="6">
        <f t="shared" si="219"/>
        <v>1</v>
      </c>
    </row>
    <row r="2764" spans="1:26" x14ac:dyDescent="0.3">
      <c r="A2764" s="23" t="s">
        <v>4391</v>
      </c>
      <c r="B2764" s="34">
        <v>45715</v>
      </c>
      <c r="C2764" s="23" t="s">
        <v>4392</v>
      </c>
      <c r="D2764" s="23" t="s">
        <v>159</v>
      </c>
      <c r="E2764" s="23" t="s">
        <v>47</v>
      </c>
      <c r="F2764" s="23">
        <v>400076</v>
      </c>
      <c r="G2764" s="23" t="s">
        <v>61</v>
      </c>
      <c r="H2764" s="23" t="s">
        <v>62</v>
      </c>
      <c r="I2764" s="23" t="s">
        <v>63</v>
      </c>
      <c r="J2764" s="23" t="s">
        <v>64</v>
      </c>
      <c r="K2764" s="23" t="s">
        <v>57</v>
      </c>
      <c r="L2764" s="23">
        <v>1</v>
      </c>
      <c r="M2764" s="23">
        <v>111.18</v>
      </c>
      <c r="N2764" s="23">
        <v>20</v>
      </c>
      <c r="O2764" s="23">
        <v>12</v>
      </c>
      <c r="P2764" s="23" t="s">
        <v>65</v>
      </c>
      <c r="Q2764" s="23" t="s">
        <v>90</v>
      </c>
      <c r="R2764" s="23">
        <f t="shared" si="215"/>
        <v>1</v>
      </c>
      <c r="S2764" s="23" t="str">
        <f t="shared" si="216"/>
        <v>ORD102763_20250227_CUST03408_MED004</v>
      </c>
      <c r="T2764" s="23">
        <f t="shared" si="217"/>
        <v>1</v>
      </c>
      <c r="U2764" s="6">
        <f t="shared" si="218"/>
        <v>111.18</v>
      </c>
      <c r="V2764" s="6">
        <f>tbl_Raw_Data[[#This Row],[Discount_Pct]]*tbl_Raw_Data[[#This Row],[Gross_Amount]]/100</f>
        <v>22.236000000000004</v>
      </c>
      <c r="W2764" s="6">
        <f>tbl_Raw_Data[[#This Row],[Gross_Amount]]-tbl_Raw_Data[[#This Row],[Discount_Amount]]</f>
        <v>88.944000000000003</v>
      </c>
      <c r="X2764" s="6">
        <f>tbl_Raw_Data[[#This Row],[Net_Amount_Before_Tax]]*tbl_Raw_Data[[#This Row],[Tax_Pct]]/100</f>
        <v>10.67328</v>
      </c>
      <c r="Y2764" s="6">
        <f>tbl_Raw_Data[[#This Row],[Net_Amount_Before_Tax]]+tbl_Raw_Data[[#This Row],[Tax_Amount]]</f>
        <v>99.617280000000008</v>
      </c>
      <c r="Z2764" s="6">
        <f t="shared" si="219"/>
        <v>0</v>
      </c>
    </row>
    <row r="2765" spans="1:26" x14ac:dyDescent="0.3">
      <c r="A2765" s="23" t="s">
        <v>4393</v>
      </c>
      <c r="B2765" s="34">
        <v>45981</v>
      </c>
      <c r="C2765" s="23" t="s">
        <v>4394</v>
      </c>
      <c r="D2765" s="23" t="s">
        <v>46</v>
      </c>
      <c r="E2765" s="23" t="s">
        <v>47</v>
      </c>
      <c r="F2765" s="23">
        <v>411014</v>
      </c>
      <c r="G2765" s="23" t="s">
        <v>160</v>
      </c>
      <c r="H2765" s="23" t="s">
        <v>161</v>
      </c>
      <c r="I2765" s="23" t="s">
        <v>50</v>
      </c>
      <c r="J2765" s="23" t="s">
        <v>23</v>
      </c>
      <c r="K2765" s="23" t="s">
        <v>24</v>
      </c>
      <c r="L2765" s="23">
        <v>1</v>
      </c>
      <c r="M2765" s="23">
        <v>133.47</v>
      </c>
      <c r="N2765" s="23">
        <v>5</v>
      </c>
      <c r="O2765" s="23">
        <v>12</v>
      </c>
      <c r="P2765" s="23" t="s">
        <v>43</v>
      </c>
      <c r="Q2765" s="23" t="s">
        <v>26</v>
      </c>
      <c r="R2765" s="23">
        <f t="shared" si="215"/>
        <v>1</v>
      </c>
      <c r="S2765" s="23" t="str">
        <f t="shared" si="216"/>
        <v>ORD102764_20251120_CUST03045_MED014</v>
      </c>
      <c r="T2765" s="23">
        <f t="shared" si="217"/>
        <v>1</v>
      </c>
      <c r="U2765" s="6">
        <f t="shared" si="218"/>
        <v>133.47</v>
      </c>
      <c r="V2765" s="6">
        <f>tbl_Raw_Data[[#This Row],[Discount_Pct]]*tbl_Raw_Data[[#This Row],[Gross_Amount]]/100</f>
        <v>6.6735000000000007</v>
      </c>
      <c r="W2765" s="6">
        <f>tbl_Raw_Data[[#This Row],[Gross_Amount]]-tbl_Raw_Data[[#This Row],[Discount_Amount]]</f>
        <v>126.79649999999999</v>
      </c>
      <c r="X2765" s="6">
        <f>tbl_Raw_Data[[#This Row],[Net_Amount_Before_Tax]]*tbl_Raw_Data[[#This Row],[Tax_Pct]]/100</f>
        <v>15.215579999999999</v>
      </c>
      <c r="Y2765" s="6">
        <f>tbl_Raw_Data[[#This Row],[Net_Amount_Before_Tax]]+tbl_Raw_Data[[#This Row],[Tax_Amount]]</f>
        <v>142.01208</v>
      </c>
      <c r="Z2765" s="6">
        <f t="shared" si="219"/>
        <v>1</v>
      </c>
    </row>
    <row r="2766" spans="1:26" x14ac:dyDescent="0.3">
      <c r="A2766" s="23" t="s">
        <v>4395</v>
      </c>
      <c r="B2766" s="34">
        <v>45507</v>
      </c>
      <c r="C2766" s="23" t="s">
        <v>4396</v>
      </c>
      <c r="D2766" s="23" t="s">
        <v>72</v>
      </c>
      <c r="E2766" s="23" t="s">
        <v>73</v>
      </c>
      <c r="F2766" s="23">
        <v>302033</v>
      </c>
      <c r="G2766" s="23" t="s">
        <v>196</v>
      </c>
      <c r="H2766" s="23" t="s">
        <v>197</v>
      </c>
      <c r="I2766" s="23" t="s">
        <v>32</v>
      </c>
      <c r="J2766" s="23" t="s">
        <v>42</v>
      </c>
      <c r="K2766" s="23" t="s">
        <v>24</v>
      </c>
      <c r="L2766" s="23">
        <v>1</v>
      </c>
      <c r="M2766" s="23">
        <v>28.68</v>
      </c>
      <c r="N2766" s="23">
        <v>0</v>
      </c>
      <c r="O2766" s="23">
        <v>5</v>
      </c>
      <c r="P2766" s="23" t="s">
        <v>25</v>
      </c>
      <c r="Q2766" s="23" t="s">
        <v>34</v>
      </c>
      <c r="R2766" s="23">
        <f t="shared" si="215"/>
        <v>1</v>
      </c>
      <c r="S2766" s="23" t="str">
        <f t="shared" si="216"/>
        <v>ORD102765_20240803_CUST01213_MED011</v>
      </c>
      <c r="T2766" s="23">
        <f t="shared" si="217"/>
        <v>1</v>
      </c>
      <c r="U2766" s="6">
        <f t="shared" si="218"/>
        <v>28.68</v>
      </c>
      <c r="V2766" s="6">
        <f>tbl_Raw_Data[[#This Row],[Discount_Pct]]*tbl_Raw_Data[[#This Row],[Gross_Amount]]/100</f>
        <v>0</v>
      </c>
      <c r="W2766" s="6">
        <f>tbl_Raw_Data[[#This Row],[Gross_Amount]]-tbl_Raw_Data[[#This Row],[Discount_Amount]]</f>
        <v>28.68</v>
      </c>
      <c r="X2766" s="6">
        <f>tbl_Raw_Data[[#This Row],[Net_Amount_Before_Tax]]*tbl_Raw_Data[[#This Row],[Tax_Pct]]/100</f>
        <v>1.4340000000000002</v>
      </c>
      <c r="Y2766" s="6">
        <f>tbl_Raw_Data[[#This Row],[Net_Amount_Before_Tax]]+tbl_Raw_Data[[#This Row],[Tax_Amount]]</f>
        <v>30.114000000000001</v>
      </c>
      <c r="Z2766" s="6">
        <f t="shared" si="219"/>
        <v>2</v>
      </c>
    </row>
    <row r="2767" spans="1:26" x14ac:dyDescent="0.3">
      <c r="A2767" s="23" t="s">
        <v>4397</v>
      </c>
      <c r="B2767" s="34">
        <v>45681</v>
      </c>
      <c r="C2767" s="23" t="s">
        <v>4398</v>
      </c>
      <c r="D2767" s="23" t="s">
        <v>37</v>
      </c>
      <c r="E2767" s="23" t="s">
        <v>38</v>
      </c>
      <c r="F2767" s="23">
        <v>452020</v>
      </c>
      <c r="G2767" s="23" t="s">
        <v>315</v>
      </c>
      <c r="H2767" s="23" t="s">
        <v>316</v>
      </c>
      <c r="I2767" s="23" t="s">
        <v>50</v>
      </c>
      <c r="J2767" s="23" t="s">
        <v>114</v>
      </c>
      <c r="K2767" s="23" t="s">
        <v>24</v>
      </c>
      <c r="L2767" s="23">
        <v>3</v>
      </c>
      <c r="M2767" s="23">
        <v>105.97</v>
      </c>
      <c r="N2767" s="23">
        <v>5</v>
      </c>
      <c r="O2767" s="23">
        <v>18</v>
      </c>
      <c r="P2767" s="23" t="s">
        <v>58</v>
      </c>
      <c r="Q2767" s="23" t="s">
        <v>34</v>
      </c>
      <c r="R2767" s="23">
        <f t="shared" si="215"/>
        <v>1</v>
      </c>
      <c r="S2767" s="23" t="str">
        <f t="shared" si="216"/>
        <v>ORD102766_20250124_CUST02165_MED012</v>
      </c>
      <c r="T2767" s="23">
        <f t="shared" si="217"/>
        <v>1</v>
      </c>
      <c r="U2767" s="6">
        <f t="shared" si="218"/>
        <v>317.90999999999997</v>
      </c>
      <c r="V2767" s="6">
        <f>tbl_Raw_Data[[#This Row],[Discount_Pct]]*tbl_Raw_Data[[#This Row],[Gross_Amount]]/100</f>
        <v>15.895499999999997</v>
      </c>
      <c r="W2767" s="6">
        <f>tbl_Raw_Data[[#This Row],[Gross_Amount]]-tbl_Raw_Data[[#This Row],[Discount_Amount]]</f>
        <v>302.0145</v>
      </c>
      <c r="X2767" s="6">
        <f>tbl_Raw_Data[[#This Row],[Net_Amount_Before_Tax]]*tbl_Raw_Data[[#This Row],[Tax_Pct]]/100</f>
        <v>54.362610000000004</v>
      </c>
      <c r="Y2767" s="6">
        <f>tbl_Raw_Data[[#This Row],[Net_Amount_Before_Tax]]+tbl_Raw_Data[[#This Row],[Tax_Amount]]</f>
        <v>356.37711000000002</v>
      </c>
      <c r="Z2767" s="6">
        <f t="shared" si="219"/>
        <v>2</v>
      </c>
    </row>
    <row r="2768" spans="1:26" x14ac:dyDescent="0.3">
      <c r="A2768" s="23" t="s">
        <v>4399</v>
      </c>
      <c r="B2768" s="34">
        <v>45957</v>
      </c>
      <c r="C2768" s="23" t="s">
        <v>992</v>
      </c>
      <c r="D2768" s="23" t="s">
        <v>37</v>
      </c>
      <c r="E2768" s="23" t="s">
        <v>38</v>
      </c>
      <c r="F2768" s="23">
        <v>452018</v>
      </c>
      <c r="G2768" s="23" t="s">
        <v>160</v>
      </c>
      <c r="H2768" s="23" t="s">
        <v>161</v>
      </c>
      <c r="I2768" s="23" t="s">
        <v>50</v>
      </c>
      <c r="J2768" s="23" t="s">
        <v>23</v>
      </c>
      <c r="K2768" s="23" t="s">
        <v>24</v>
      </c>
      <c r="L2768" s="23">
        <v>1</v>
      </c>
      <c r="M2768" s="23">
        <v>147.93</v>
      </c>
      <c r="N2768" s="23">
        <v>15</v>
      </c>
      <c r="O2768" s="23">
        <v>12</v>
      </c>
      <c r="P2768" s="23" t="s">
        <v>25</v>
      </c>
      <c r="Q2768" s="23" t="s">
        <v>90</v>
      </c>
      <c r="R2768" s="23">
        <f t="shared" si="215"/>
        <v>1</v>
      </c>
      <c r="S2768" s="23" t="str">
        <f t="shared" si="216"/>
        <v>ORD102767_20251027_CUST02941_MED014</v>
      </c>
      <c r="T2768" s="23">
        <f t="shared" si="217"/>
        <v>1</v>
      </c>
      <c r="U2768" s="6">
        <f t="shared" si="218"/>
        <v>147.93</v>
      </c>
      <c r="V2768" s="6">
        <f>tbl_Raw_Data[[#This Row],[Discount_Pct]]*tbl_Raw_Data[[#This Row],[Gross_Amount]]/100</f>
        <v>22.189500000000002</v>
      </c>
      <c r="W2768" s="6">
        <f>tbl_Raw_Data[[#This Row],[Gross_Amount]]-tbl_Raw_Data[[#This Row],[Discount_Amount]]</f>
        <v>125.7405</v>
      </c>
      <c r="X2768" s="6">
        <f>tbl_Raw_Data[[#This Row],[Net_Amount_Before_Tax]]*tbl_Raw_Data[[#This Row],[Tax_Pct]]/100</f>
        <v>15.08886</v>
      </c>
      <c r="Y2768" s="6">
        <f>tbl_Raw_Data[[#This Row],[Net_Amount_Before_Tax]]+tbl_Raw_Data[[#This Row],[Tax_Amount]]</f>
        <v>140.82936000000001</v>
      </c>
      <c r="Z2768" s="6">
        <f t="shared" si="219"/>
        <v>4</v>
      </c>
    </row>
    <row r="2769" spans="1:26" x14ac:dyDescent="0.3">
      <c r="A2769" s="23" t="s">
        <v>4400</v>
      </c>
      <c r="B2769" s="34">
        <v>45759</v>
      </c>
      <c r="C2769" s="23" t="s">
        <v>1926</v>
      </c>
      <c r="D2769" s="23" t="s">
        <v>123</v>
      </c>
      <c r="E2769" s="23" t="s">
        <v>101</v>
      </c>
      <c r="F2769" s="23">
        <v>226021</v>
      </c>
      <c r="G2769" s="23" t="s">
        <v>315</v>
      </c>
      <c r="H2769" s="23" t="s">
        <v>316</v>
      </c>
      <c r="I2769" s="23" t="s">
        <v>50</v>
      </c>
      <c r="J2769" s="23" t="s">
        <v>114</v>
      </c>
      <c r="K2769" s="23" t="s">
        <v>24</v>
      </c>
      <c r="L2769" s="23">
        <v>2</v>
      </c>
      <c r="M2769" s="23">
        <v>130.12</v>
      </c>
      <c r="N2769" s="23">
        <v>0</v>
      </c>
      <c r="O2769" s="23">
        <v>12</v>
      </c>
      <c r="P2769" s="23" t="s">
        <v>43</v>
      </c>
      <c r="Q2769" s="23" t="s">
        <v>26</v>
      </c>
      <c r="R2769" s="23">
        <f t="shared" si="215"/>
        <v>1</v>
      </c>
      <c r="S2769" s="23" t="str">
        <f t="shared" si="216"/>
        <v>ORD102768_20250412_CUST01799_MED012</v>
      </c>
      <c r="T2769" s="23">
        <f t="shared" si="217"/>
        <v>1</v>
      </c>
      <c r="U2769" s="6">
        <f t="shared" si="218"/>
        <v>260.24</v>
      </c>
      <c r="V2769" s="6">
        <f>tbl_Raw_Data[[#This Row],[Discount_Pct]]*tbl_Raw_Data[[#This Row],[Gross_Amount]]/100</f>
        <v>0</v>
      </c>
      <c r="W2769" s="6">
        <f>tbl_Raw_Data[[#This Row],[Gross_Amount]]-tbl_Raw_Data[[#This Row],[Discount_Amount]]</f>
        <v>260.24</v>
      </c>
      <c r="X2769" s="6">
        <f>tbl_Raw_Data[[#This Row],[Net_Amount_Before_Tax]]*tbl_Raw_Data[[#This Row],[Tax_Pct]]/100</f>
        <v>31.2288</v>
      </c>
      <c r="Y2769" s="6">
        <f>tbl_Raw_Data[[#This Row],[Net_Amount_Before_Tax]]+tbl_Raw_Data[[#This Row],[Tax_Amount]]</f>
        <v>291.46879999999999</v>
      </c>
      <c r="Z2769" s="6">
        <f t="shared" si="219"/>
        <v>2</v>
      </c>
    </row>
    <row r="2770" spans="1:26" x14ac:dyDescent="0.3">
      <c r="A2770" s="23" t="s">
        <v>4401</v>
      </c>
      <c r="B2770" s="34">
        <v>45771</v>
      </c>
      <c r="C2770" s="23" t="s">
        <v>4402</v>
      </c>
      <c r="D2770" s="23" t="s">
        <v>92</v>
      </c>
      <c r="E2770" s="23" t="s">
        <v>93</v>
      </c>
      <c r="F2770" s="23">
        <v>560001</v>
      </c>
      <c r="G2770" s="23" t="s">
        <v>102</v>
      </c>
      <c r="H2770" s="23" t="s">
        <v>103</v>
      </c>
      <c r="I2770" s="23" t="s">
        <v>104</v>
      </c>
      <c r="J2770" s="23" t="s">
        <v>64</v>
      </c>
      <c r="K2770" s="23" t="s">
        <v>57</v>
      </c>
      <c r="L2770" s="23">
        <v>3</v>
      </c>
      <c r="M2770" s="23">
        <v>106.32</v>
      </c>
      <c r="N2770" s="23">
        <v>5</v>
      </c>
      <c r="O2770" s="23">
        <v>18</v>
      </c>
      <c r="P2770" s="23" t="s">
        <v>25</v>
      </c>
      <c r="Q2770" s="23" t="s">
        <v>90</v>
      </c>
      <c r="R2770" s="23">
        <f t="shared" si="215"/>
        <v>1</v>
      </c>
      <c r="S2770" s="23" t="str">
        <f t="shared" si="216"/>
        <v>ORD102769_20250424_CUST02414_MED029</v>
      </c>
      <c r="T2770" s="23">
        <f t="shared" si="217"/>
        <v>1</v>
      </c>
      <c r="U2770" s="6">
        <f t="shared" si="218"/>
        <v>318.95999999999998</v>
      </c>
      <c r="V2770" s="6">
        <f>tbl_Raw_Data[[#This Row],[Discount_Pct]]*tbl_Raw_Data[[#This Row],[Gross_Amount]]/100</f>
        <v>15.948</v>
      </c>
      <c r="W2770" s="6">
        <f>tbl_Raw_Data[[#This Row],[Gross_Amount]]-tbl_Raw_Data[[#This Row],[Discount_Amount]]</f>
        <v>303.012</v>
      </c>
      <c r="X2770" s="6">
        <f>tbl_Raw_Data[[#This Row],[Net_Amount_Before_Tax]]*tbl_Raw_Data[[#This Row],[Tax_Pct]]/100</f>
        <v>54.542160000000003</v>
      </c>
      <c r="Y2770" s="6">
        <f>tbl_Raw_Data[[#This Row],[Net_Amount_Before_Tax]]+tbl_Raw_Data[[#This Row],[Tax_Amount]]</f>
        <v>357.55416000000002</v>
      </c>
      <c r="Z2770" s="6">
        <f t="shared" si="219"/>
        <v>0</v>
      </c>
    </row>
    <row r="2771" spans="1:26" x14ac:dyDescent="0.3">
      <c r="A2771" s="23" t="s">
        <v>4403</v>
      </c>
      <c r="B2771" s="34">
        <v>45658</v>
      </c>
      <c r="C2771" s="23" t="s">
        <v>775</v>
      </c>
      <c r="D2771" s="23" t="s">
        <v>92</v>
      </c>
      <c r="E2771" s="23" t="s">
        <v>93</v>
      </c>
      <c r="F2771" s="23">
        <v>560066</v>
      </c>
      <c r="G2771" s="23" t="s">
        <v>124</v>
      </c>
      <c r="H2771" s="23" t="s">
        <v>125</v>
      </c>
      <c r="I2771" s="23" t="s">
        <v>104</v>
      </c>
      <c r="J2771" s="23" t="s">
        <v>114</v>
      </c>
      <c r="K2771" s="23" t="s">
        <v>24</v>
      </c>
      <c r="L2771" s="23">
        <v>2</v>
      </c>
      <c r="M2771" s="23">
        <v>106.55</v>
      </c>
      <c r="N2771" s="23">
        <v>10</v>
      </c>
      <c r="O2771" s="23">
        <v>5</v>
      </c>
      <c r="P2771" s="23" t="s">
        <v>89</v>
      </c>
      <c r="Q2771" s="23" t="s">
        <v>34</v>
      </c>
      <c r="R2771" s="23">
        <f t="shared" si="215"/>
        <v>1</v>
      </c>
      <c r="S2771" s="23" t="str">
        <f t="shared" si="216"/>
        <v>ORD102770_20250101_CUST00505_MED018</v>
      </c>
      <c r="T2771" s="23">
        <f t="shared" si="217"/>
        <v>1</v>
      </c>
      <c r="U2771" s="6">
        <f t="shared" si="218"/>
        <v>213.1</v>
      </c>
      <c r="V2771" s="6">
        <f>tbl_Raw_Data[[#This Row],[Discount_Pct]]*tbl_Raw_Data[[#This Row],[Gross_Amount]]/100</f>
        <v>21.31</v>
      </c>
      <c r="W2771" s="6">
        <f>tbl_Raw_Data[[#This Row],[Gross_Amount]]-tbl_Raw_Data[[#This Row],[Discount_Amount]]</f>
        <v>191.79</v>
      </c>
      <c r="X2771" s="6">
        <f>tbl_Raw_Data[[#This Row],[Net_Amount_Before_Tax]]*tbl_Raw_Data[[#This Row],[Tax_Pct]]/100</f>
        <v>9.5894999999999992</v>
      </c>
      <c r="Y2771" s="6">
        <f>tbl_Raw_Data[[#This Row],[Net_Amount_Before_Tax]]+tbl_Raw_Data[[#This Row],[Tax_Amount]]</f>
        <v>201.37949999999998</v>
      </c>
      <c r="Z2771" s="6">
        <f t="shared" si="219"/>
        <v>3</v>
      </c>
    </row>
    <row r="2772" spans="1:26" x14ac:dyDescent="0.3">
      <c r="A2772" s="23" t="s">
        <v>4404</v>
      </c>
      <c r="B2772" s="34">
        <v>45459</v>
      </c>
      <c r="C2772" s="23" t="s">
        <v>4405</v>
      </c>
      <c r="D2772" s="23" t="s">
        <v>28</v>
      </c>
      <c r="E2772" s="23" t="s">
        <v>29</v>
      </c>
      <c r="F2772" s="23">
        <v>500090</v>
      </c>
      <c r="G2772" s="23" t="s">
        <v>229</v>
      </c>
      <c r="H2772" s="23" t="s">
        <v>230</v>
      </c>
      <c r="I2772" s="23" t="s">
        <v>84</v>
      </c>
      <c r="J2772" s="23" t="s">
        <v>140</v>
      </c>
      <c r="K2772" s="23" t="s">
        <v>24</v>
      </c>
      <c r="L2772" s="23">
        <v>5</v>
      </c>
      <c r="M2772" s="23">
        <v>165.43</v>
      </c>
      <c r="N2772" s="23">
        <v>10</v>
      </c>
      <c r="O2772" s="23">
        <v>5</v>
      </c>
      <c r="P2772" s="23" t="s">
        <v>89</v>
      </c>
      <c r="Q2772" s="23" t="s">
        <v>34</v>
      </c>
      <c r="R2772" s="23">
        <f t="shared" si="215"/>
        <v>1</v>
      </c>
      <c r="S2772" s="23" t="str">
        <f t="shared" si="216"/>
        <v>ORD102771_20240616_CUST00950_MED022</v>
      </c>
      <c r="T2772" s="23">
        <f t="shared" si="217"/>
        <v>1</v>
      </c>
      <c r="U2772" s="6">
        <f t="shared" si="218"/>
        <v>827.15000000000009</v>
      </c>
      <c r="V2772" s="6">
        <f>tbl_Raw_Data[[#This Row],[Discount_Pct]]*tbl_Raw_Data[[#This Row],[Gross_Amount]]/100</f>
        <v>82.715000000000003</v>
      </c>
      <c r="W2772" s="6">
        <f>tbl_Raw_Data[[#This Row],[Gross_Amount]]-tbl_Raw_Data[[#This Row],[Discount_Amount]]</f>
        <v>744.43500000000006</v>
      </c>
      <c r="X2772" s="6">
        <f>tbl_Raw_Data[[#This Row],[Net_Amount_Before_Tax]]*tbl_Raw_Data[[#This Row],[Tax_Pct]]/100</f>
        <v>37.22175</v>
      </c>
      <c r="Y2772" s="6">
        <f>tbl_Raw_Data[[#This Row],[Net_Amount_Before_Tax]]+tbl_Raw_Data[[#This Row],[Tax_Amount]]</f>
        <v>781.6567500000001</v>
      </c>
      <c r="Z2772" s="6">
        <f t="shared" si="219"/>
        <v>2</v>
      </c>
    </row>
    <row r="2773" spans="1:26" x14ac:dyDescent="0.3">
      <c r="A2773" s="23" t="s">
        <v>4406</v>
      </c>
      <c r="B2773" s="34">
        <v>45680</v>
      </c>
      <c r="C2773" s="23" t="s">
        <v>582</v>
      </c>
      <c r="D2773" s="23" t="s">
        <v>183</v>
      </c>
      <c r="E2773" s="23" t="s">
        <v>184</v>
      </c>
      <c r="F2773" s="23">
        <v>122018</v>
      </c>
      <c r="G2773" s="23" t="s">
        <v>138</v>
      </c>
      <c r="H2773" s="23" t="s">
        <v>139</v>
      </c>
      <c r="I2773" s="23" t="s">
        <v>50</v>
      </c>
      <c r="J2773" s="23" t="s">
        <v>140</v>
      </c>
      <c r="K2773" s="23" t="s">
        <v>24</v>
      </c>
      <c r="L2773" s="23">
        <v>3</v>
      </c>
      <c r="M2773" s="23">
        <v>179.23</v>
      </c>
      <c r="N2773" s="23">
        <v>10</v>
      </c>
      <c r="O2773" s="23">
        <v>12</v>
      </c>
      <c r="P2773" s="23" t="s">
        <v>65</v>
      </c>
      <c r="Q2773" s="23" t="s">
        <v>34</v>
      </c>
      <c r="R2773" s="23">
        <f t="shared" si="215"/>
        <v>1</v>
      </c>
      <c r="S2773" s="23" t="str">
        <f t="shared" si="216"/>
        <v>ORD102772_20250123_CUST00093_MED013</v>
      </c>
      <c r="T2773" s="23">
        <f t="shared" si="217"/>
        <v>1</v>
      </c>
      <c r="U2773" s="6">
        <f t="shared" si="218"/>
        <v>537.68999999999994</v>
      </c>
      <c r="V2773" s="6">
        <f>tbl_Raw_Data[[#This Row],[Discount_Pct]]*tbl_Raw_Data[[#This Row],[Gross_Amount]]/100</f>
        <v>53.768999999999998</v>
      </c>
      <c r="W2773" s="6">
        <f>tbl_Raw_Data[[#This Row],[Gross_Amount]]-tbl_Raw_Data[[#This Row],[Discount_Amount]]</f>
        <v>483.92099999999994</v>
      </c>
      <c r="X2773" s="6">
        <f>tbl_Raw_Data[[#This Row],[Net_Amount_Before_Tax]]*tbl_Raw_Data[[#This Row],[Tax_Pct]]/100</f>
        <v>58.070519999999995</v>
      </c>
      <c r="Y2773" s="6">
        <f>tbl_Raw_Data[[#This Row],[Net_Amount_Before_Tax]]+tbl_Raw_Data[[#This Row],[Tax_Amount]]</f>
        <v>541.99151999999992</v>
      </c>
      <c r="Z2773" s="6">
        <f t="shared" si="219"/>
        <v>3</v>
      </c>
    </row>
    <row r="2774" spans="1:26" x14ac:dyDescent="0.3">
      <c r="A2774" s="23" t="s">
        <v>4407</v>
      </c>
      <c r="B2774" s="34">
        <v>45294</v>
      </c>
      <c r="C2774" s="23" t="s">
        <v>344</v>
      </c>
      <c r="D2774" s="23" t="s">
        <v>123</v>
      </c>
      <c r="E2774" s="23" t="s">
        <v>101</v>
      </c>
      <c r="F2774" s="23">
        <v>226016</v>
      </c>
      <c r="G2774" s="23" t="s">
        <v>315</v>
      </c>
      <c r="H2774" s="23" t="s">
        <v>316</v>
      </c>
      <c r="I2774" s="23" t="s">
        <v>50</v>
      </c>
      <c r="J2774" s="23" t="s">
        <v>114</v>
      </c>
      <c r="K2774" s="23" t="s">
        <v>24</v>
      </c>
      <c r="L2774" s="23">
        <v>2</v>
      </c>
      <c r="M2774" s="23">
        <v>111.78</v>
      </c>
      <c r="N2774" s="23">
        <v>5</v>
      </c>
      <c r="O2774" s="23">
        <v>12</v>
      </c>
      <c r="P2774" s="23" t="s">
        <v>43</v>
      </c>
      <c r="Q2774" s="23" t="s">
        <v>34</v>
      </c>
      <c r="R2774" s="23">
        <f t="shared" si="215"/>
        <v>1</v>
      </c>
      <c r="S2774" s="23" t="str">
        <f t="shared" si="216"/>
        <v>ORD102773_20240103_CUST01634_MED012</v>
      </c>
      <c r="T2774" s="23">
        <f t="shared" si="217"/>
        <v>1</v>
      </c>
      <c r="U2774" s="6">
        <f t="shared" si="218"/>
        <v>223.56</v>
      </c>
      <c r="V2774" s="6">
        <f>tbl_Raw_Data[[#This Row],[Discount_Pct]]*tbl_Raw_Data[[#This Row],[Gross_Amount]]/100</f>
        <v>11.177999999999999</v>
      </c>
      <c r="W2774" s="6">
        <f>tbl_Raw_Data[[#This Row],[Gross_Amount]]-tbl_Raw_Data[[#This Row],[Discount_Amount]]</f>
        <v>212.38200000000001</v>
      </c>
      <c r="X2774" s="6">
        <f>tbl_Raw_Data[[#This Row],[Net_Amount_Before_Tax]]*tbl_Raw_Data[[#This Row],[Tax_Pct]]/100</f>
        <v>25.48584</v>
      </c>
      <c r="Y2774" s="6">
        <f>tbl_Raw_Data[[#This Row],[Net_Amount_Before_Tax]]+tbl_Raw_Data[[#This Row],[Tax_Amount]]</f>
        <v>237.86784</v>
      </c>
      <c r="Z2774" s="6">
        <f t="shared" si="219"/>
        <v>2</v>
      </c>
    </row>
    <row r="2775" spans="1:26" x14ac:dyDescent="0.3">
      <c r="A2775" s="23" t="s">
        <v>4407</v>
      </c>
      <c r="B2775" s="34">
        <v>45809</v>
      </c>
      <c r="C2775" s="23" t="s">
        <v>4408</v>
      </c>
      <c r="D2775" s="23" t="s">
        <v>28</v>
      </c>
      <c r="E2775" s="23" t="s">
        <v>29</v>
      </c>
      <c r="F2775" s="23">
        <v>500081</v>
      </c>
      <c r="G2775" s="23" t="s">
        <v>145</v>
      </c>
      <c r="H2775" s="23" t="s">
        <v>146</v>
      </c>
      <c r="I2775" s="23" t="s">
        <v>147</v>
      </c>
      <c r="J2775" s="23" t="s">
        <v>148</v>
      </c>
      <c r="K2775" s="23" t="s">
        <v>24</v>
      </c>
      <c r="L2775" s="23">
        <v>2</v>
      </c>
      <c r="M2775" s="23">
        <v>93.78</v>
      </c>
      <c r="N2775" s="23">
        <v>10</v>
      </c>
      <c r="O2775" s="23">
        <v>5</v>
      </c>
      <c r="P2775" s="23" t="s">
        <v>89</v>
      </c>
      <c r="Q2775" s="23" t="s">
        <v>44</v>
      </c>
      <c r="R2775" s="23">
        <f t="shared" si="215"/>
        <v>1</v>
      </c>
      <c r="S2775" s="23" t="str">
        <f t="shared" si="216"/>
        <v>ORD102773_20250601_CUST01408_MED016</v>
      </c>
      <c r="T2775" s="23">
        <f t="shared" si="217"/>
        <v>1</v>
      </c>
      <c r="U2775" s="6">
        <f t="shared" si="218"/>
        <v>187.56</v>
      </c>
      <c r="V2775" s="6">
        <f>tbl_Raw_Data[[#This Row],[Discount_Pct]]*tbl_Raw_Data[[#This Row],[Gross_Amount]]/100</f>
        <v>18.756</v>
      </c>
      <c r="W2775" s="6">
        <f>tbl_Raw_Data[[#This Row],[Gross_Amount]]-tbl_Raw_Data[[#This Row],[Discount_Amount]]</f>
        <v>168.804</v>
      </c>
      <c r="X2775" s="6">
        <f>tbl_Raw_Data[[#This Row],[Net_Amount_Before_Tax]]*tbl_Raw_Data[[#This Row],[Tax_Pct]]/100</f>
        <v>8.440199999999999</v>
      </c>
      <c r="Y2775" s="6">
        <f>tbl_Raw_Data[[#This Row],[Net_Amount_Before_Tax]]+tbl_Raw_Data[[#This Row],[Tax_Amount]]</f>
        <v>177.24420000000001</v>
      </c>
      <c r="Z2775" s="6">
        <f t="shared" si="219"/>
        <v>1</v>
      </c>
    </row>
    <row r="2776" spans="1:26" x14ac:dyDescent="0.3">
      <c r="A2776" s="23" t="s">
        <v>4409</v>
      </c>
      <c r="B2776" s="34">
        <v>45782</v>
      </c>
      <c r="C2776" s="23" t="s">
        <v>4410</v>
      </c>
      <c r="D2776" s="23" t="s">
        <v>46</v>
      </c>
      <c r="E2776" s="23" t="s">
        <v>47</v>
      </c>
      <c r="F2776" s="23">
        <v>411001</v>
      </c>
      <c r="G2776" s="23" t="s">
        <v>74</v>
      </c>
      <c r="H2776" s="23" t="s">
        <v>75</v>
      </c>
      <c r="I2776" s="23" t="s">
        <v>76</v>
      </c>
      <c r="J2776" s="23" t="s">
        <v>77</v>
      </c>
      <c r="K2776" s="23" t="s">
        <v>57</v>
      </c>
      <c r="L2776" s="23">
        <v>1</v>
      </c>
      <c r="M2776" s="23">
        <v>70.66</v>
      </c>
      <c r="N2776" s="23">
        <v>10</v>
      </c>
      <c r="O2776" s="23">
        <v>12</v>
      </c>
      <c r="P2776" s="23" t="s">
        <v>65</v>
      </c>
      <c r="Q2776" s="23" t="s">
        <v>34</v>
      </c>
      <c r="R2776" s="23">
        <f t="shared" si="215"/>
        <v>1</v>
      </c>
      <c r="S2776" s="23" t="str">
        <f t="shared" si="216"/>
        <v>ORD102775_20250505_CUST03195_MED008</v>
      </c>
      <c r="T2776" s="23">
        <f t="shared" si="217"/>
        <v>1</v>
      </c>
      <c r="U2776" s="6">
        <f t="shared" si="218"/>
        <v>70.66</v>
      </c>
      <c r="V2776" s="6">
        <f>tbl_Raw_Data[[#This Row],[Discount_Pct]]*tbl_Raw_Data[[#This Row],[Gross_Amount]]/100</f>
        <v>7.0659999999999989</v>
      </c>
      <c r="W2776" s="6">
        <f>tbl_Raw_Data[[#This Row],[Gross_Amount]]-tbl_Raw_Data[[#This Row],[Discount_Amount]]</f>
        <v>63.593999999999994</v>
      </c>
      <c r="X2776" s="6">
        <f>tbl_Raw_Data[[#This Row],[Net_Amount_Before_Tax]]*tbl_Raw_Data[[#This Row],[Tax_Pct]]/100</f>
        <v>7.6312799999999994</v>
      </c>
      <c r="Y2776" s="6">
        <f>tbl_Raw_Data[[#This Row],[Net_Amount_Before_Tax]]+tbl_Raw_Data[[#This Row],[Tax_Amount]]</f>
        <v>71.225279999999998</v>
      </c>
      <c r="Z2776" s="6">
        <f t="shared" si="219"/>
        <v>3</v>
      </c>
    </row>
    <row r="2777" spans="1:26" x14ac:dyDescent="0.3">
      <c r="A2777" s="23" t="s">
        <v>4411</v>
      </c>
      <c r="B2777" s="34">
        <v>45610</v>
      </c>
      <c r="C2777" s="23" t="s">
        <v>306</v>
      </c>
      <c r="D2777" s="23" t="s">
        <v>72</v>
      </c>
      <c r="E2777" s="23" t="s">
        <v>73</v>
      </c>
      <c r="F2777" s="23">
        <v>302017</v>
      </c>
      <c r="G2777" s="23" t="s">
        <v>167</v>
      </c>
      <c r="H2777" s="23" t="s">
        <v>168</v>
      </c>
      <c r="I2777" s="23" t="s">
        <v>113</v>
      </c>
      <c r="J2777" s="23" t="s">
        <v>42</v>
      </c>
      <c r="K2777" s="23" t="s">
        <v>24</v>
      </c>
      <c r="L2777" s="23">
        <v>1</v>
      </c>
      <c r="M2777" s="23">
        <v>179.9</v>
      </c>
      <c r="N2777" s="23">
        <v>5</v>
      </c>
      <c r="O2777" s="23">
        <v>5</v>
      </c>
      <c r="P2777" s="23" t="s">
        <v>65</v>
      </c>
      <c r="Q2777" s="23" t="s">
        <v>44</v>
      </c>
      <c r="R2777" s="23">
        <f t="shared" si="215"/>
        <v>1</v>
      </c>
      <c r="S2777" s="23" t="str">
        <f t="shared" si="216"/>
        <v>ORD102776_20241114_CUST00587_MED026</v>
      </c>
      <c r="T2777" s="23">
        <f t="shared" si="217"/>
        <v>1</v>
      </c>
      <c r="U2777" s="6">
        <f t="shared" si="218"/>
        <v>179.9</v>
      </c>
      <c r="V2777" s="6">
        <f>tbl_Raw_Data[[#This Row],[Discount_Pct]]*tbl_Raw_Data[[#This Row],[Gross_Amount]]/100</f>
        <v>8.9949999999999992</v>
      </c>
      <c r="W2777" s="6">
        <f>tbl_Raw_Data[[#This Row],[Gross_Amount]]-tbl_Raw_Data[[#This Row],[Discount_Amount]]</f>
        <v>170.905</v>
      </c>
      <c r="X2777" s="6">
        <f>tbl_Raw_Data[[#This Row],[Net_Amount_Before_Tax]]*tbl_Raw_Data[[#This Row],[Tax_Pct]]/100</f>
        <v>8.5452499999999993</v>
      </c>
      <c r="Y2777" s="6">
        <f>tbl_Raw_Data[[#This Row],[Net_Amount_Before_Tax]]+tbl_Raw_Data[[#This Row],[Tax_Amount]]</f>
        <v>179.45025000000001</v>
      </c>
      <c r="Z2777" s="6">
        <f t="shared" si="219"/>
        <v>1</v>
      </c>
    </row>
    <row r="2778" spans="1:26" x14ac:dyDescent="0.3">
      <c r="A2778" s="23" t="s">
        <v>4412</v>
      </c>
      <c r="B2778" s="34">
        <v>45783</v>
      </c>
      <c r="C2778" s="23" t="s">
        <v>3675</v>
      </c>
      <c r="D2778" s="23" t="s">
        <v>37</v>
      </c>
      <c r="E2778" s="23" t="s">
        <v>38</v>
      </c>
      <c r="F2778" s="23">
        <v>452001</v>
      </c>
      <c r="G2778" s="23" t="s">
        <v>160</v>
      </c>
      <c r="H2778" s="23" t="s">
        <v>161</v>
      </c>
      <c r="I2778" s="23" t="s">
        <v>50</v>
      </c>
      <c r="J2778" s="23" t="s">
        <v>23</v>
      </c>
      <c r="K2778" s="23" t="s">
        <v>24</v>
      </c>
      <c r="L2778" s="23">
        <v>2</v>
      </c>
      <c r="M2778" s="23">
        <v>152.56</v>
      </c>
      <c r="N2778" s="23">
        <v>5</v>
      </c>
      <c r="O2778" s="23">
        <v>12</v>
      </c>
      <c r="P2778" s="23" t="s">
        <v>58</v>
      </c>
      <c r="Q2778" s="23" t="s">
        <v>34</v>
      </c>
      <c r="R2778" s="23">
        <f t="shared" si="215"/>
        <v>1</v>
      </c>
      <c r="S2778" s="23" t="str">
        <f t="shared" si="216"/>
        <v>ORD102777_20250506_CUST02283_MED014</v>
      </c>
      <c r="T2778" s="23">
        <f t="shared" si="217"/>
        <v>1</v>
      </c>
      <c r="U2778" s="6">
        <f t="shared" si="218"/>
        <v>305.12</v>
      </c>
      <c r="V2778" s="6">
        <f>tbl_Raw_Data[[#This Row],[Discount_Pct]]*tbl_Raw_Data[[#This Row],[Gross_Amount]]/100</f>
        <v>15.255999999999998</v>
      </c>
      <c r="W2778" s="6">
        <f>tbl_Raw_Data[[#This Row],[Gross_Amount]]-tbl_Raw_Data[[#This Row],[Discount_Amount]]</f>
        <v>289.86400000000003</v>
      </c>
      <c r="X2778" s="6">
        <f>tbl_Raw_Data[[#This Row],[Net_Amount_Before_Tax]]*tbl_Raw_Data[[#This Row],[Tax_Pct]]/100</f>
        <v>34.783680000000004</v>
      </c>
      <c r="Y2778" s="6">
        <f>tbl_Raw_Data[[#This Row],[Net_Amount_Before_Tax]]+tbl_Raw_Data[[#This Row],[Tax_Amount]]</f>
        <v>324.64768000000004</v>
      </c>
      <c r="Z2778" s="6">
        <f t="shared" si="219"/>
        <v>2</v>
      </c>
    </row>
    <row r="2779" spans="1:26" x14ac:dyDescent="0.3">
      <c r="A2779" s="23" t="s">
        <v>4412</v>
      </c>
      <c r="B2779" s="34">
        <v>45896</v>
      </c>
      <c r="C2779" s="23" t="s">
        <v>1552</v>
      </c>
      <c r="D2779" s="23" t="s">
        <v>92</v>
      </c>
      <c r="E2779" s="23" t="s">
        <v>93</v>
      </c>
      <c r="F2779" s="23">
        <v>560100</v>
      </c>
      <c r="G2779" s="23" t="s">
        <v>61</v>
      </c>
      <c r="H2779" s="23" t="s">
        <v>62</v>
      </c>
      <c r="I2779" s="23" t="s">
        <v>63</v>
      </c>
      <c r="J2779" s="23" t="s">
        <v>64</v>
      </c>
      <c r="K2779" s="23" t="s">
        <v>57</v>
      </c>
      <c r="L2779" s="23">
        <v>1</v>
      </c>
      <c r="M2779" s="23">
        <v>99.03</v>
      </c>
      <c r="N2779" s="23">
        <v>5</v>
      </c>
      <c r="O2779" s="23">
        <v>5</v>
      </c>
      <c r="P2779" s="23" t="s">
        <v>58</v>
      </c>
      <c r="Q2779" s="23" t="s">
        <v>44</v>
      </c>
      <c r="R2779" s="23">
        <f t="shared" si="215"/>
        <v>1</v>
      </c>
      <c r="S2779" s="23" t="str">
        <f t="shared" si="216"/>
        <v>ORD102777_20250827_CUST00533_MED004</v>
      </c>
      <c r="T2779" s="23">
        <f t="shared" si="217"/>
        <v>1</v>
      </c>
      <c r="U2779" s="6">
        <f t="shared" si="218"/>
        <v>99.03</v>
      </c>
      <c r="V2779" s="6">
        <f>tbl_Raw_Data[[#This Row],[Discount_Pct]]*tbl_Raw_Data[[#This Row],[Gross_Amount]]/100</f>
        <v>4.9514999999999993</v>
      </c>
      <c r="W2779" s="6">
        <f>tbl_Raw_Data[[#This Row],[Gross_Amount]]-tbl_Raw_Data[[#This Row],[Discount_Amount]]</f>
        <v>94.078500000000005</v>
      </c>
      <c r="X2779" s="6">
        <f>tbl_Raw_Data[[#This Row],[Net_Amount_Before_Tax]]*tbl_Raw_Data[[#This Row],[Tax_Pct]]/100</f>
        <v>4.7039250000000008</v>
      </c>
      <c r="Y2779" s="6">
        <f>tbl_Raw_Data[[#This Row],[Net_Amount_Before_Tax]]+tbl_Raw_Data[[#This Row],[Tax_Amount]]</f>
        <v>98.782425000000003</v>
      </c>
      <c r="Z2779" s="6">
        <f t="shared" si="219"/>
        <v>4</v>
      </c>
    </row>
    <row r="2780" spans="1:26" x14ac:dyDescent="0.3">
      <c r="A2780" s="23" t="s">
        <v>4413</v>
      </c>
      <c r="B2780" s="34">
        <v>45716</v>
      </c>
      <c r="C2780" s="23" t="s">
        <v>4414</v>
      </c>
      <c r="D2780" s="23" t="s">
        <v>123</v>
      </c>
      <c r="E2780" s="23" t="s">
        <v>101</v>
      </c>
      <c r="F2780" s="23">
        <v>226024</v>
      </c>
      <c r="G2780" s="23" t="s">
        <v>256</v>
      </c>
      <c r="H2780" s="23" t="s">
        <v>257</v>
      </c>
      <c r="I2780" s="23" t="s">
        <v>22</v>
      </c>
      <c r="J2780" s="23" t="s">
        <v>258</v>
      </c>
      <c r="K2780" s="23" t="s">
        <v>57</v>
      </c>
      <c r="L2780" s="23">
        <v>2</v>
      </c>
      <c r="M2780" s="23">
        <v>59.51</v>
      </c>
      <c r="N2780" s="23">
        <v>10</v>
      </c>
      <c r="O2780" s="23">
        <v>12</v>
      </c>
      <c r="P2780" s="23" t="s">
        <v>33</v>
      </c>
      <c r="Q2780" s="23" t="s">
        <v>34</v>
      </c>
      <c r="R2780" s="23">
        <f t="shared" si="215"/>
        <v>1</v>
      </c>
      <c r="S2780" s="23" t="str">
        <f t="shared" si="216"/>
        <v>ORD102779_20250228_CUST00856_MED025</v>
      </c>
      <c r="T2780" s="23">
        <f t="shared" si="217"/>
        <v>1</v>
      </c>
      <c r="U2780" s="6">
        <f t="shared" si="218"/>
        <v>119.02</v>
      </c>
      <c r="V2780" s="6">
        <f>tbl_Raw_Data[[#This Row],[Discount_Pct]]*tbl_Raw_Data[[#This Row],[Gross_Amount]]/100</f>
        <v>11.902000000000001</v>
      </c>
      <c r="W2780" s="6">
        <f>tbl_Raw_Data[[#This Row],[Gross_Amount]]-tbl_Raw_Data[[#This Row],[Discount_Amount]]</f>
        <v>107.11799999999999</v>
      </c>
      <c r="X2780" s="6">
        <f>tbl_Raw_Data[[#This Row],[Net_Amount_Before_Tax]]*tbl_Raw_Data[[#This Row],[Tax_Pct]]/100</f>
        <v>12.85416</v>
      </c>
      <c r="Y2780" s="6">
        <f>tbl_Raw_Data[[#This Row],[Net_Amount_Before_Tax]]+tbl_Raw_Data[[#This Row],[Tax_Amount]]</f>
        <v>119.97216</v>
      </c>
      <c r="Z2780" s="6">
        <f t="shared" si="219"/>
        <v>1</v>
      </c>
    </row>
    <row r="2781" spans="1:26" x14ac:dyDescent="0.3">
      <c r="A2781" s="23" t="s">
        <v>4415</v>
      </c>
      <c r="B2781" s="34">
        <v>45823</v>
      </c>
      <c r="C2781" s="23" t="s">
        <v>4416</v>
      </c>
      <c r="D2781" s="23" t="s">
        <v>28</v>
      </c>
      <c r="E2781" s="23" t="s">
        <v>29</v>
      </c>
      <c r="F2781" s="23">
        <v>500090</v>
      </c>
      <c r="G2781" s="23" t="s">
        <v>111</v>
      </c>
      <c r="H2781" s="23" t="s">
        <v>112</v>
      </c>
      <c r="I2781" s="23" t="s">
        <v>113</v>
      </c>
      <c r="J2781" s="23" t="s">
        <v>114</v>
      </c>
      <c r="K2781" s="23" t="s">
        <v>24</v>
      </c>
      <c r="L2781" s="23">
        <v>3</v>
      </c>
      <c r="M2781" s="23">
        <v>85.56</v>
      </c>
      <c r="N2781" s="23">
        <v>10</v>
      </c>
      <c r="O2781" s="23">
        <v>5</v>
      </c>
      <c r="P2781" s="23" t="s">
        <v>65</v>
      </c>
      <c r="Q2781" s="23" t="s">
        <v>26</v>
      </c>
      <c r="R2781" s="23">
        <f t="shared" si="215"/>
        <v>1</v>
      </c>
      <c r="S2781" s="23" t="str">
        <f t="shared" si="216"/>
        <v>ORD102780_20250615_CUST02036_MED027</v>
      </c>
      <c r="T2781" s="23">
        <f t="shared" si="217"/>
        <v>1</v>
      </c>
      <c r="U2781" s="6">
        <f t="shared" si="218"/>
        <v>256.68</v>
      </c>
      <c r="V2781" s="6">
        <f>tbl_Raw_Data[[#This Row],[Discount_Pct]]*tbl_Raw_Data[[#This Row],[Gross_Amount]]/100</f>
        <v>25.668000000000003</v>
      </c>
      <c r="W2781" s="6">
        <f>tbl_Raw_Data[[#This Row],[Gross_Amount]]-tbl_Raw_Data[[#This Row],[Discount_Amount]]</f>
        <v>231.012</v>
      </c>
      <c r="X2781" s="6">
        <f>tbl_Raw_Data[[#This Row],[Net_Amount_Before_Tax]]*tbl_Raw_Data[[#This Row],[Tax_Pct]]/100</f>
        <v>11.550599999999999</v>
      </c>
      <c r="Y2781" s="6">
        <f>tbl_Raw_Data[[#This Row],[Net_Amount_Before_Tax]]+tbl_Raw_Data[[#This Row],[Tax_Amount]]</f>
        <v>242.5626</v>
      </c>
      <c r="Z2781" s="6">
        <f t="shared" si="219"/>
        <v>2</v>
      </c>
    </row>
    <row r="2782" spans="1:26" x14ac:dyDescent="0.3">
      <c r="A2782" s="23" t="s">
        <v>4417</v>
      </c>
      <c r="B2782" s="34">
        <v>45407</v>
      </c>
      <c r="C2782" s="23" t="s">
        <v>4418</v>
      </c>
      <c r="D2782" s="23" t="s">
        <v>80</v>
      </c>
      <c r="E2782" s="23" t="s">
        <v>81</v>
      </c>
      <c r="F2782" s="23">
        <v>395003</v>
      </c>
      <c r="G2782" s="23" t="s">
        <v>229</v>
      </c>
      <c r="H2782" s="23" t="s">
        <v>230</v>
      </c>
      <c r="I2782" s="23" t="s">
        <v>84</v>
      </c>
      <c r="J2782" s="23" t="s">
        <v>140</v>
      </c>
      <c r="K2782" s="23" t="s">
        <v>24</v>
      </c>
      <c r="L2782" s="23">
        <v>2</v>
      </c>
      <c r="M2782" s="23">
        <v>168.63</v>
      </c>
      <c r="N2782" s="23">
        <v>0</v>
      </c>
      <c r="O2782" s="23">
        <v>5</v>
      </c>
      <c r="P2782" s="23" t="s">
        <v>43</v>
      </c>
      <c r="Q2782" s="23" t="s">
        <v>34</v>
      </c>
      <c r="R2782" s="23">
        <f t="shared" si="215"/>
        <v>1</v>
      </c>
      <c r="S2782" s="23" t="str">
        <f t="shared" si="216"/>
        <v>ORD102781_20240425_CUST01942_MED022</v>
      </c>
      <c r="T2782" s="23">
        <f t="shared" si="217"/>
        <v>1</v>
      </c>
      <c r="U2782" s="6">
        <f t="shared" si="218"/>
        <v>337.26</v>
      </c>
      <c r="V2782" s="6">
        <f>tbl_Raw_Data[[#This Row],[Discount_Pct]]*tbl_Raw_Data[[#This Row],[Gross_Amount]]/100</f>
        <v>0</v>
      </c>
      <c r="W2782" s="6">
        <f>tbl_Raw_Data[[#This Row],[Gross_Amount]]-tbl_Raw_Data[[#This Row],[Discount_Amount]]</f>
        <v>337.26</v>
      </c>
      <c r="X2782" s="6">
        <f>tbl_Raw_Data[[#This Row],[Net_Amount_Before_Tax]]*tbl_Raw_Data[[#This Row],[Tax_Pct]]/100</f>
        <v>16.863</v>
      </c>
      <c r="Y2782" s="6">
        <f>tbl_Raw_Data[[#This Row],[Net_Amount_Before_Tax]]+tbl_Raw_Data[[#This Row],[Tax_Amount]]</f>
        <v>354.12299999999999</v>
      </c>
      <c r="Z2782" s="6">
        <f t="shared" si="219"/>
        <v>4</v>
      </c>
    </row>
    <row r="2783" spans="1:26" x14ac:dyDescent="0.3">
      <c r="A2783" s="23" t="s">
        <v>4419</v>
      </c>
      <c r="B2783" s="34">
        <v>45810</v>
      </c>
      <c r="C2783" s="23" t="s">
        <v>4420</v>
      </c>
      <c r="D2783" s="23" t="s">
        <v>142</v>
      </c>
      <c r="E2783" s="23" t="s">
        <v>81</v>
      </c>
      <c r="F2783" s="23">
        <v>380058</v>
      </c>
      <c r="G2783" s="23" t="s">
        <v>39</v>
      </c>
      <c r="H2783" s="23" t="s">
        <v>40</v>
      </c>
      <c r="I2783" s="23" t="s">
        <v>41</v>
      </c>
      <c r="J2783" s="23" t="s">
        <v>42</v>
      </c>
      <c r="K2783" s="23" t="s">
        <v>24</v>
      </c>
      <c r="L2783" s="23">
        <v>1</v>
      </c>
      <c r="M2783" s="23">
        <v>27.04</v>
      </c>
      <c r="N2783" s="23">
        <v>0</v>
      </c>
      <c r="O2783" s="23">
        <v>12</v>
      </c>
      <c r="P2783" s="23" t="s">
        <v>65</v>
      </c>
      <c r="Q2783" s="23" t="s">
        <v>44</v>
      </c>
      <c r="R2783" s="23">
        <f t="shared" si="215"/>
        <v>1</v>
      </c>
      <c r="S2783" s="23" t="str">
        <f t="shared" si="216"/>
        <v>ORD102782_20250602_CUST00028_MED001</v>
      </c>
      <c r="T2783" s="23">
        <f t="shared" si="217"/>
        <v>1</v>
      </c>
      <c r="U2783" s="6">
        <f t="shared" si="218"/>
        <v>27.04</v>
      </c>
      <c r="V2783" s="6">
        <f>tbl_Raw_Data[[#This Row],[Discount_Pct]]*tbl_Raw_Data[[#This Row],[Gross_Amount]]/100</f>
        <v>0</v>
      </c>
      <c r="W2783" s="6">
        <f>tbl_Raw_Data[[#This Row],[Gross_Amount]]-tbl_Raw_Data[[#This Row],[Discount_Amount]]</f>
        <v>27.04</v>
      </c>
      <c r="X2783" s="6">
        <f>tbl_Raw_Data[[#This Row],[Net_Amount_Before_Tax]]*tbl_Raw_Data[[#This Row],[Tax_Pct]]/100</f>
        <v>3.2448000000000001</v>
      </c>
      <c r="Y2783" s="6">
        <f>tbl_Raw_Data[[#This Row],[Net_Amount_Before_Tax]]+tbl_Raw_Data[[#This Row],[Tax_Amount]]</f>
        <v>30.284800000000001</v>
      </c>
      <c r="Z2783" s="6">
        <f t="shared" si="219"/>
        <v>0</v>
      </c>
    </row>
    <row r="2784" spans="1:26" x14ac:dyDescent="0.3">
      <c r="A2784" s="23" t="s">
        <v>4421</v>
      </c>
      <c r="B2784" s="34">
        <v>45445</v>
      </c>
      <c r="C2784" s="23" t="s">
        <v>122</v>
      </c>
      <c r="D2784" s="23" t="s">
        <v>92</v>
      </c>
      <c r="E2784" s="23" t="s">
        <v>93</v>
      </c>
      <c r="F2784" s="23">
        <v>560066</v>
      </c>
      <c r="G2784" s="23" t="s">
        <v>229</v>
      </c>
      <c r="H2784" s="23" t="s">
        <v>230</v>
      </c>
      <c r="I2784" s="23" t="s">
        <v>84</v>
      </c>
      <c r="J2784" s="23" t="s">
        <v>140</v>
      </c>
      <c r="K2784" s="23" t="s">
        <v>24</v>
      </c>
      <c r="L2784" s="23">
        <v>1</v>
      </c>
      <c r="M2784" s="23">
        <v>187.23</v>
      </c>
      <c r="N2784" s="23">
        <v>10</v>
      </c>
      <c r="O2784" s="23">
        <v>5</v>
      </c>
      <c r="P2784" s="23" t="s">
        <v>65</v>
      </c>
      <c r="Q2784" s="23" t="s">
        <v>34</v>
      </c>
      <c r="R2784" s="23">
        <f t="shared" si="215"/>
        <v>1</v>
      </c>
      <c r="S2784" s="23" t="str">
        <f t="shared" si="216"/>
        <v>ORD102783_20240602_CUST00087_MED022</v>
      </c>
      <c r="T2784" s="23">
        <f t="shared" si="217"/>
        <v>1</v>
      </c>
      <c r="U2784" s="6">
        <f t="shared" si="218"/>
        <v>187.23</v>
      </c>
      <c r="V2784" s="6">
        <f>tbl_Raw_Data[[#This Row],[Discount_Pct]]*tbl_Raw_Data[[#This Row],[Gross_Amount]]/100</f>
        <v>18.722999999999999</v>
      </c>
      <c r="W2784" s="6">
        <f>tbl_Raw_Data[[#This Row],[Gross_Amount]]-tbl_Raw_Data[[#This Row],[Discount_Amount]]</f>
        <v>168.50700000000001</v>
      </c>
      <c r="X2784" s="6">
        <f>tbl_Raw_Data[[#This Row],[Net_Amount_Before_Tax]]*tbl_Raw_Data[[#This Row],[Tax_Pct]]/100</f>
        <v>8.4253500000000017</v>
      </c>
      <c r="Y2784" s="6">
        <f>tbl_Raw_Data[[#This Row],[Net_Amount_Before_Tax]]+tbl_Raw_Data[[#This Row],[Tax_Amount]]</f>
        <v>176.93235000000001</v>
      </c>
      <c r="Z2784" s="6">
        <f t="shared" si="219"/>
        <v>3</v>
      </c>
    </row>
    <row r="2785" spans="1:26" x14ac:dyDescent="0.3">
      <c r="A2785" s="23" t="s">
        <v>4422</v>
      </c>
      <c r="B2785" s="34">
        <v>45570</v>
      </c>
      <c r="C2785" s="23" t="s">
        <v>4423</v>
      </c>
      <c r="D2785" s="23" t="s">
        <v>130</v>
      </c>
      <c r="E2785" s="23" t="s">
        <v>131</v>
      </c>
      <c r="F2785" s="23">
        <v>700001</v>
      </c>
      <c r="G2785" s="23" t="s">
        <v>185</v>
      </c>
      <c r="H2785" s="23" t="s">
        <v>186</v>
      </c>
      <c r="I2785" s="23" t="s">
        <v>76</v>
      </c>
      <c r="J2785" s="23" t="s">
        <v>187</v>
      </c>
      <c r="K2785" s="23" t="s">
        <v>57</v>
      </c>
      <c r="L2785" s="23">
        <v>2</v>
      </c>
      <c r="M2785" s="23">
        <v>92.16</v>
      </c>
      <c r="N2785" s="23">
        <v>10</v>
      </c>
      <c r="O2785" s="23">
        <v>18</v>
      </c>
      <c r="P2785" s="23" t="s">
        <v>25</v>
      </c>
      <c r="Q2785" s="23" t="s">
        <v>34</v>
      </c>
      <c r="R2785" s="23">
        <f t="shared" si="215"/>
        <v>1</v>
      </c>
      <c r="S2785" s="23" t="str">
        <f t="shared" si="216"/>
        <v>ORD102784_20241005_CUST00274_MED009</v>
      </c>
      <c r="T2785" s="23">
        <f t="shared" si="217"/>
        <v>1</v>
      </c>
      <c r="U2785" s="6">
        <f t="shared" si="218"/>
        <v>184.32</v>
      </c>
      <c r="V2785" s="6">
        <f>tbl_Raw_Data[[#This Row],[Discount_Pct]]*tbl_Raw_Data[[#This Row],[Gross_Amount]]/100</f>
        <v>18.431999999999999</v>
      </c>
      <c r="W2785" s="6">
        <f>tbl_Raw_Data[[#This Row],[Gross_Amount]]-tbl_Raw_Data[[#This Row],[Discount_Amount]]</f>
        <v>165.88800000000001</v>
      </c>
      <c r="X2785" s="6">
        <f>tbl_Raw_Data[[#This Row],[Net_Amount_Before_Tax]]*tbl_Raw_Data[[#This Row],[Tax_Pct]]/100</f>
        <v>29.859839999999998</v>
      </c>
      <c r="Y2785" s="6">
        <f>tbl_Raw_Data[[#This Row],[Net_Amount_Before_Tax]]+tbl_Raw_Data[[#This Row],[Tax_Amount]]</f>
        <v>195.74784</v>
      </c>
      <c r="Z2785" s="6">
        <f t="shared" si="219"/>
        <v>2</v>
      </c>
    </row>
    <row r="2786" spans="1:26" x14ac:dyDescent="0.3">
      <c r="A2786" s="23" t="s">
        <v>4424</v>
      </c>
      <c r="B2786" s="34">
        <v>45426</v>
      </c>
      <c r="C2786" s="23" t="s">
        <v>4425</v>
      </c>
      <c r="D2786" s="23" t="s">
        <v>46</v>
      </c>
      <c r="E2786" s="23" t="s">
        <v>47</v>
      </c>
      <c r="F2786" s="23">
        <v>411057</v>
      </c>
      <c r="G2786" s="23" t="s">
        <v>94</v>
      </c>
      <c r="H2786" s="23" t="s">
        <v>95</v>
      </c>
      <c r="I2786" s="23" t="s">
        <v>84</v>
      </c>
      <c r="J2786" s="23" t="s">
        <v>42</v>
      </c>
      <c r="K2786" s="23" t="s">
        <v>24</v>
      </c>
      <c r="L2786" s="23">
        <v>3</v>
      </c>
      <c r="M2786" s="23">
        <v>89.43</v>
      </c>
      <c r="N2786" s="23">
        <v>5</v>
      </c>
      <c r="O2786" s="23">
        <v>12</v>
      </c>
      <c r="P2786" s="23" t="s">
        <v>33</v>
      </c>
      <c r="Q2786" s="23" t="s">
        <v>34</v>
      </c>
      <c r="R2786" s="23">
        <f t="shared" si="215"/>
        <v>1</v>
      </c>
      <c r="S2786" s="23" t="str">
        <f t="shared" si="216"/>
        <v>ORD102785_20240514_CUST01911_MED021</v>
      </c>
      <c r="T2786" s="23">
        <f t="shared" si="217"/>
        <v>1</v>
      </c>
      <c r="U2786" s="6">
        <f t="shared" si="218"/>
        <v>268.29000000000002</v>
      </c>
      <c r="V2786" s="6">
        <f>tbl_Raw_Data[[#This Row],[Discount_Pct]]*tbl_Raw_Data[[#This Row],[Gross_Amount]]/100</f>
        <v>13.4145</v>
      </c>
      <c r="W2786" s="6">
        <f>tbl_Raw_Data[[#This Row],[Gross_Amount]]-tbl_Raw_Data[[#This Row],[Discount_Amount]]</f>
        <v>254.87550000000002</v>
      </c>
      <c r="X2786" s="6">
        <f>tbl_Raw_Data[[#This Row],[Net_Amount_Before_Tax]]*tbl_Raw_Data[[#This Row],[Tax_Pct]]/100</f>
        <v>30.585060000000002</v>
      </c>
      <c r="Y2786" s="6">
        <f>tbl_Raw_Data[[#This Row],[Net_Amount_Before_Tax]]+tbl_Raw_Data[[#This Row],[Tax_Amount]]</f>
        <v>285.46056000000004</v>
      </c>
      <c r="Z2786" s="6">
        <f t="shared" si="219"/>
        <v>1</v>
      </c>
    </row>
    <row r="2787" spans="1:26" x14ac:dyDescent="0.3">
      <c r="A2787" s="23" t="s">
        <v>4426</v>
      </c>
      <c r="B2787" s="34">
        <v>45344</v>
      </c>
      <c r="C2787" s="23" t="s">
        <v>544</v>
      </c>
      <c r="D2787" s="23" t="s">
        <v>37</v>
      </c>
      <c r="E2787" s="23" t="s">
        <v>38</v>
      </c>
      <c r="F2787" s="23">
        <v>452016</v>
      </c>
      <c r="G2787" s="23" t="s">
        <v>20</v>
      </c>
      <c r="H2787" s="23" t="s">
        <v>21</v>
      </c>
      <c r="I2787" s="23" t="s">
        <v>22</v>
      </c>
      <c r="J2787" s="23" t="s">
        <v>23</v>
      </c>
      <c r="K2787" s="23" t="s">
        <v>24</v>
      </c>
      <c r="L2787" s="23">
        <v>1</v>
      </c>
      <c r="M2787" s="23">
        <v>136.34</v>
      </c>
      <c r="N2787" s="23">
        <v>15</v>
      </c>
      <c r="O2787" s="23">
        <v>5</v>
      </c>
      <c r="P2787" s="23" t="s">
        <v>58</v>
      </c>
      <c r="Q2787" s="23" t="s">
        <v>34</v>
      </c>
      <c r="R2787" s="23">
        <f t="shared" si="215"/>
        <v>1</v>
      </c>
      <c r="S2787" s="23" t="str">
        <f t="shared" si="216"/>
        <v>ORD102786_20240222_CUST00942_MED024</v>
      </c>
      <c r="T2787" s="23">
        <f t="shared" si="217"/>
        <v>1</v>
      </c>
      <c r="U2787" s="6">
        <f t="shared" si="218"/>
        <v>136.34</v>
      </c>
      <c r="V2787" s="6">
        <f>tbl_Raw_Data[[#This Row],[Discount_Pct]]*tbl_Raw_Data[[#This Row],[Gross_Amount]]/100</f>
        <v>20.451000000000001</v>
      </c>
      <c r="W2787" s="6">
        <f>tbl_Raw_Data[[#This Row],[Gross_Amount]]-tbl_Raw_Data[[#This Row],[Discount_Amount]]</f>
        <v>115.88900000000001</v>
      </c>
      <c r="X2787" s="6">
        <f>tbl_Raw_Data[[#This Row],[Net_Amount_Before_Tax]]*tbl_Raw_Data[[#This Row],[Tax_Pct]]/100</f>
        <v>5.7944500000000003</v>
      </c>
      <c r="Y2787" s="6">
        <f>tbl_Raw_Data[[#This Row],[Net_Amount_Before_Tax]]+tbl_Raw_Data[[#This Row],[Tax_Amount]]</f>
        <v>121.68345000000001</v>
      </c>
      <c r="Z2787" s="6">
        <f t="shared" si="219"/>
        <v>4</v>
      </c>
    </row>
    <row r="2788" spans="1:26" x14ac:dyDescent="0.3">
      <c r="A2788" s="23" t="s">
        <v>4427</v>
      </c>
      <c r="B2788" s="34">
        <v>45878</v>
      </c>
      <c r="C2788" s="23" t="s">
        <v>742</v>
      </c>
      <c r="D2788" s="23" t="s">
        <v>72</v>
      </c>
      <c r="E2788" s="23" t="s">
        <v>73</v>
      </c>
      <c r="F2788" s="23">
        <v>302033</v>
      </c>
      <c r="G2788" s="23" t="s">
        <v>145</v>
      </c>
      <c r="H2788" s="23" t="s">
        <v>146</v>
      </c>
      <c r="I2788" s="23" t="s">
        <v>147</v>
      </c>
      <c r="J2788" s="23" t="s">
        <v>148</v>
      </c>
      <c r="K2788" s="23" t="s">
        <v>24</v>
      </c>
      <c r="L2788" s="23">
        <v>1</v>
      </c>
      <c r="M2788" s="23">
        <v>99.14</v>
      </c>
      <c r="N2788" s="23">
        <v>5</v>
      </c>
      <c r="O2788" s="23">
        <v>12</v>
      </c>
      <c r="P2788" s="23" t="s">
        <v>58</v>
      </c>
      <c r="Q2788" s="23" t="s">
        <v>34</v>
      </c>
      <c r="R2788" s="23">
        <f t="shared" si="215"/>
        <v>1</v>
      </c>
      <c r="S2788" s="23" t="str">
        <f t="shared" si="216"/>
        <v>ORD102787_20250809_CUST01526_MED016</v>
      </c>
      <c r="T2788" s="23">
        <f t="shared" si="217"/>
        <v>1</v>
      </c>
      <c r="U2788" s="6">
        <f t="shared" si="218"/>
        <v>99.14</v>
      </c>
      <c r="V2788" s="6">
        <f>tbl_Raw_Data[[#This Row],[Discount_Pct]]*tbl_Raw_Data[[#This Row],[Gross_Amount]]/100</f>
        <v>4.9569999999999999</v>
      </c>
      <c r="W2788" s="6">
        <f>tbl_Raw_Data[[#This Row],[Gross_Amount]]-tbl_Raw_Data[[#This Row],[Discount_Amount]]</f>
        <v>94.183000000000007</v>
      </c>
      <c r="X2788" s="6">
        <f>tbl_Raw_Data[[#This Row],[Net_Amount_Before_Tax]]*tbl_Raw_Data[[#This Row],[Tax_Pct]]/100</f>
        <v>11.301960000000001</v>
      </c>
      <c r="Y2788" s="6">
        <f>tbl_Raw_Data[[#This Row],[Net_Amount_Before_Tax]]+tbl_Raw_Data[[#This Row],[Tax_Amount]]</f>
        <v>105.48496</v>
      </c>
      <c r="Z2788" s="6">
        <f t="shared" si="219"/>
        <v>2</v>
      </c>
    </row>
    <row r="2789" spans="1:26" x14ac:dyDescent="0.3">
      <c r="A2789" s="23" t="s">
        <v>4428</v>
      </c>
      <c r="B2789" s="34">
        <v>45382</v>
      </c>
      <c r="C2789" s="23" t="s">
        <v>1989</v>
      </c>
      <c r="D2789" s="23" t="s">
        <v>46</v>
      </c>
      <c r="E2789" s="23" t="s">
        <v>47</v>
      </c>
      <c r="F2789" s="23">
        <v>411001</v>
      </c>
      <c r="G2789" s="23" t="s">
        <v>224</v>
      </c>
      <c r="H2789" s="23" t="s">
        <v>225</v>
      </c>
      <c r="I2789" s="23" t="s">
        <v>147</v>
      </c>
      <c r="J2789" s="23" t="s">
        <v>23</v>
      </c>
      <c r="K2789" s="23" t="s">
        <v>24</v>
      </c>
      <c r="L2789" s="23">
        <v>5</v>
      </c>
      <c r="M2789" s="23">
        <v>44.23</v>
      </c>
      <c r="N2789" s="23">
        <v>0</v>
      </c>
      <c r="O2789" s="23">
        <v>12</v>
      </c>
      <c r="P2789" s="23" t="s">
        <v>65</v>
      </c>
      <c r="Q2789" s="23" t="s">
        <v>44</v>
      </c>
      <c r="R2789" s="23">
        <f t="shared" si="215"/>
        <v>1</v>
      </c>
      <c r="S2789" s="23" t="str">
        <f t="shared" si="216"/>
        <v>ORD102788_20240331_CUST01064_MED015</v>
      </c>
      <c r="T2789" s="23">
        <f t="shared" si="217"/>
        <v>1</v>
      </c>
      <c r="U2789" s="6">
        <f t="shared" si="218"/>
        <v>221.14999999999998</v>
      </c>
      <c r="V2789" s="6">
        <f>tbl_Raw_Data[[#This Row],[Discount_Pct]]*tbl_Raw_Data[[#This Row],[Gross_Amount]]/100</f>
        <v>0</v>
      </c>
      <c r="W2789" s="6">
        <f>tbl_Raw_Data[[#This Row],[Gross_Amount]]-tbl_Raw_Data[[#This Row],[Discount_Amount]]</f>
        <v>221.14999999999998</v>
      </c>
      <c r="X2789" s="6">
        <f>tbl_Raw_Data[[#This Row],[Net_Amount_Before_Tax]]*tbl_Raw_Data[[#This Row],[Tax_Pct]]/100</f>
        <v>26.537999999999997</v>
      </c>
      <c r="Y2789" s="6">
        <f>tbl_Raw_Data[[#This Row],[Net_Amount_Before_Tax]]+tbl_Raw_Data[[#This Row],[Tax_Amount]]</f>
        <v>247.68799999999999</v>
      </c>
      <c r="Z2789" s="6">
        <f t="shared" si="219"/>
        <v>3</v>
      </c>
    </row>
    <row r="2790" spans="1:26" x14ac:dyDescent="0.3">
      <c r="A2790" s="23" t="s">
        <v>4429</v>
      </c>
      <c r="B2790" s="34">
        <v>45394</v>
      </c>
      <c r="C2790" s="23" t="s">
        <v>312</v>
      </c>
      <c r="D2790" s="23" t="s">
        <v>52</v>
      </c>
      <c r="E2790" s="23" t="s">
        <v>52</v>
      </c>
      <c r="F2790" s="23">
        <v>160022</v>
      </c>
      <c r="G2790" s="23" t="s">
        <v>224</v>
      </c>
      <c r="H2790" s="23" t="s">
        <v>225</v>
      </c>
      <c r="I2790" s="23" t="s">
        <v>147</v>
      </c>
      <c r="J2790" s="23" t="s">
        <v>23</v>
      </c>
      <c r="K2790" s="23" t="s">
        <v>24</v>
      </c>
      <c r="L2790" s="23">
        <v>1</v>
      </c>
      <c r="M2790" s="23">
        <v>46.97</v>
      </c>
      <c r="N2790" s="23">
        <v>10</v>
      </c>
      <c r="O2790" s="23">
        <v>12</v>
      </c>
      <c r="P2790" s="23" t="s">
        <v>33</v>
      </c>
      <c r="Q2790" s="23" t="s">
        <v>90</v>
      </c>
      <c r="R2790" s="23">
        <f t="shared" si="215"/>
        <v>1</v>
      </c>
      <c r="S2790" s="23" t="str">
        <f t="shared" si="216"/>
        <v>ORD102789_20240412_CUST02544_MED015</v>
      </c>
      <c r="T2790" s="23">
        <f t="shared" si="217"/>
        <v>1</v>
      </c>
      <c r="U2790" s="6">
        <f t="shared" si="218"/>
        <v>46.97</v>
      </c>
      <c r="V2790" s="6">
        <f>tbl_Raw_Data[[#This Row],[Discount_Pct]]*tbl_Raw_Data[[#This Row],[Gross_Amount]]/100</f>
        <v>4.6970000000000001</v>
      </c>
      <c r="W2790" s="6">
        <f>tbl_Raw_Data[[#This Row],[Gross_Amount]]-tbl_Raw_Data[[#This Row],[Discount_Amount]]</f>
        <v>42.272999999999996</v>
      </c>
      <c r="X2790" s="6">
        <f>tbl_Raw_Data[[#This Row],[Net_Amount_Before_Tax]]*tbl_Raw_Data[[#This Row],[Tax_Pct]]/100</f>
        <v>5.0727599999999997</v>
      </c>
      <c r="Y2790" s="6">
        <f>tbl_Raw_Data[[#This Row],[Net_Amount_Before_Tax]]+tbl_Raw_Data[[#This Row],[Tax_Amount]]</f>
        <v>47.345759999999999</v>
      </c>
      <c r="Z2790" s="6">
        <f t="shared" si="219"/>
        <v>1</v>
      </c>
    </row>
    <row r="2791" spans="1:26" x14ac:dyDescent="0.3">
      <c r="A2791" s="23" t="s">
        <v>4430</v>
      </c>
      <c r="B2791" s="34">
        <v>45320</v>
      </c>
      <c r="C2791" s="23" t="s">
        <v>4431</v>
      </c>
      <c r="D2791" s="23" t="s">
        <v>92</v>
      </c>
      <c r="E2791" s="23" t="s">
        <v>93</v>
      </c>
      <c r="F2791" s="23">
        <v>560034</v>
      </c>
      <c r="G2791" s="23" t="s">
        <v>315</v>
      </c>
      <c r="H2791" s="23" t="s">
        <v>316</v>
      </c>
      <c r="I2791" s="23" t="s">
        <v>50</v>
      </c>
      <c r="J2791" s="23" t="s">
        <v>114</v>
      </c>
      <c r="K2791" s="23" t="s">
        <v>24</v>
      </c>
      <c r="L2791" s="23">
        <v>1</v>
      </c>
      <c r="M2791" s="23">
        <v>109.83</v>
      </c>
      <c r="N2791" s="23">
        <v>0</v>
      </c>
      <c r="O2791" s="23">
        <v>12</v>
      </c>
      <c r="P2791" s="23" t="s">
        <v>89</v>
      </c>
      <c r="Q2791" s="23" t="s">
        <v>44</v>
      </c>
      <c r="R2791" s="23">
        <f t="shared" si="215"/>
        <v>1</v>
      </c>
      <c r="S2791" s="23" t="str">
        <f t="shared" si="216"/>
        <v>ORD102790_20240129_CUST02529_MED012</v>
      </c>
      <c r="T2791" s="23">
        <f t="shared" si="217"/>
        <v>1</v>
      </c>
      <c r="U2791" s="6">
        <f t="shared" si="218"/>
        <v>109.83</v>
      </c>
      <c r="V2791" s="6">
        <f>tbl_Raw_Data[[#This Row],[Discount_Pct]]*tbl_Raw_Data[[#This Row],[Gross_Amount]]/100</f>
        <v>0</v>
      </c>
      <c r="W2791" s="6">
        <f>tbl_Raw_Data[[#This Row],[Gross_Amount]]-tbl_Raw_Data[[#This Row],[Discount_Amount]]</f>
        <v>109.83</v>
      </c>
      <c r="X2791" s="6">
        <f>tbl_Raw_Data[[#This Row],[Net_Amount_Before_Tax]]*tbl_Raw_Data[[#This Row],[Tax_Pct]]/100</f>
        <v>13.179600000000001</v>
      </c>
      <c r="Y2791" s="6">
        <f>tbl_Raw_Data[[#This Row],[Net_Amount_Before_Tax]]+tbl_Raw_Data[[#This Row],[Tax_Amount]]</f>
        <v>123.00960000000001</v>
      </c>
      <c r="Z2791" s="6">
        <f t="shared" si="219"/>
        <v>1</v>
      </c>
    </row>
    <row r="2792" spans="1:26" x14ac:dyDescent="0.3">
      <c r="A2792" s="23" t="s">
        <v>4430</v>
      </c>
      <c r="B2792" s="34">
        <v>45524</v>
      </c>
      <c r="C2792" s="23" t="s">
        <v>4432</v>
      </c>
      <c r="D2792" s="23" t="s">
        <v>92</v>
      </c>
      <c r="E2792" s="23" t="s">
        <v>93</v>
      </c>
      <c r="F2792" s="23">
        <v>560034</v>
      </c>
      <c r="G2792" s="23" t="s">
        <v>233</v>
      </c>
      <c r="H2792" s="23" t="s">
        <v>234</v>
      </c>
      <c r="I2792" s="23" t="s">
        <v>104</v>
      </c>
      <c r="J2792" s="23" t="s">
        <v>42</v>
      </c>
      <c r="K2792" s="23" t="s">
        <v>24</v>
      </c>
      <c r="L2792" s="23">
        <v>2</v>
      </c>
      <c r="M2792" s="23">
        <v>132.15</v>
      </c>
      <c r="N2792" s="23">
        <v>5</v>
      </c>
      <c r="O2792" s="23">
        <v>18</v>
      </c>
      <c r="P2792" s="23" t="s">
        <v>33</v>
      </c>
      <c r="Q2792" s="23" t="s">
        <v>44</v>
      </c>
      <c r="R2792" s="23">
        <f t="shared" si="215"/>
        <v>1</v>
      </c>
      <c r="S2792" s="23" t="str">
        <f t="shared" si="216"/>
        <v>ORD102790_20240820_CUST02888_MED019</v>
      </c>
      <c r="T2792" s="23">
        <f t="shared" si="217"/>
        <v>1</v>
      </c>
      <c r="U2792" s="6">
        <f t="shared" si="218"/>
        <v>264.3</v>
      </c>
      <c r="V2792" s="6">
        <f>tbl_Raw_Data[[#This Row],[Discount_Pct]]*tbl_Raw_Data[[#This Row],[Gross_Amount]]/100</f>
        <v>13.215</v>
      </c>
      <c r="W2792" s="6">
        <f>tbl_Raw_Data[[#This Row],[Gross_Amount]]-tbl_Raw_Data[[#This Row],[Discount_Amount]]</f>
        <v>251.08500000000001</v>
      </c>
      <c r="X2792" s="6">
        <f>tbl_Raw_Data[[#This Row],[Net_Amount_Before_Tax]]*tbl_Raw_Data[[#This Row],[Tax_Pct]]/100</f>
        <v>45.195299999999996</v>
      </c>
      <c r="Y2792" s="6">
        <f>tbl_Raw_Data[[#This Row],[Net_Amount_Before_Tax]]+tbl_Raw_Data[[#This Row],[Tax_Amount]]</f>
        <v>296.28030000000001</v>
      </c>
      <c r="Z2792" s="6">
        <f t="shared" si="219"/>
        <v>0</v>
      </c>
    </row>
    <row r="2793" spans="1:26" x14ac:dyDescent="0.3">
      <c r="A2793" s="23" t="s">
        <v>4433</v>
      </c>
      <c r="B2793" s="34">
        <v>45899</v>
      </c>
      <c r="C2793" s="23" t="s">
        <v>4434</v>
      </c>
      <c r="D2793" s="23" t="s">
        <v>46</v>
      </c>
      <c r="E2793" s="23" t="s">
        <v>47</v>
      </c>
      <c r="F2793" s="23">
        <v>411001</v>
      </c>
      <c r="G2793" s="23" t="s">
        <v>124</v>
      </c>
      <c r="H2793" s="23" t="s">
        <v>125</v>
      </c>
      <c r="I2793" s="23" t="s">
        <v>104</v>
      </c>
      <c r="J2793" s="23" t="s">
        <v>114</v>
      </c>
      <c r="K2793" s="23" t="s">
        <v>24</v>
      </c>
      <c r="L2793" s="23">
        <v>5</v>
      </c>
      <c r="M2793" s="23">
        <v>120.81</v>
      </c>
      <c r="N2793" s="23">
        <v>5</v>
      </c>
      <c r="O2793" s="23">
        <v>5</v>
      </c>
      <c r="P2793" s="23" t="s">
        <v>25</v>
      </c>
      <c r="Q2793" s="23" t="s">
        <v>26</v>
      </c>
      <c r="R2793" s="23">
        <f t="shared" si="215"/>
        <v>1</v>
      </c>
      <c r="S2793" s="23" t="str">
        <f t="shared" si="216"/>
        <v>ORD102792_20250830_CUST00423_MED018</v>
      </c>
      <c r="T2793" s="23">
        <f t="shared" si="217"/>
        <v>1</v>
      </c>
      <c r="U2793" s="6">
        <f t="shared" si="218"/>
        <v>604.04999999999995</v>
      </c>
      <c r="V2793" s="6">
        <f>tbl_Raw_Data[[#This Row],[Discount_Pct]]*tbl_Raw_Data[[#This Row],[Gross_Amount]]/100</f>
        <v>30.202500000000001</v>
      </c>
      <c r="W2793" s="6">
        <f>tbl_Raw_Data[[#This Row],[Gross_Amount]]-tbl_Raw_Data[[#This Row],[Discount_Amount]]</f>
        <v>573.84749999999997</v>
      </c>
      <c r="X2793" s="6">
        <f>tbl_Raw_Data[[#This Row],[Net_Amount_Before_Tax]]*tbl_Raw_Data[[#This Row],[Tax_Pct]]/100</f>
        <v>28.692374999999998</v>
      </c>
      <c r="Y2793" s="6">
        <f>tbl_Raw_Data[[#This Row],[Net_Amount_Before_Tax]]+tbl_Raw_Data[[#This Row],[Tax_Amount]]</f>
        <v>602.53987499999994</v>
      </c>
      <c r="Z2793" s="6">
        <f t="shared" si="219"/>
        <v>1</v>
      </c>
    </row>
    <row r="2794" spans="1:26" x14ac:dyDescent="0.3">
      <c r="A2794" s="23" t="s">
        <v>4435</v>
      </c>
      <c r="B2794" s="34">
        <v>45910</v>
      </c>
      <c r="C2794" s="23" t="s">
        <v>4436</v>
      </c>
      <c r="D2794" s="23" t="s">
        <v>142</v>
      </c>
      <c r="E2794" s="23" t="s">
        <v>81</v>
      </c>
      <c r="F2794" s="23">
        <v>380054</v>
      </c>
      <c r="G2794" s="23" t="s">
        <v>68</v>
      </c>
      <c r="H2794" s="23" t="s">
        <v>69</v>
      </c>
      <c r="I2794" s="23" t="s">
        <v>55</v>
      </c>
      <c r="J2794" s="23" t="s">
        <v>56</v>
      </c>
      <c r="K2794" s="23" t="s">
        <v>24</v>
      </c>
      <c r="L2794" s="23">
        <v>1</v>
      </c>
      <c r="M2794" s="23">
        <v>25.89</v>
      </c>
      <c r="N2794" s="23">
        <v>0</v>
      </c>
      <c r="O2794" s="23">
        <v>12</v>
      </c>
      <c r="P2794" s="23" t="s">
        <v>33</v>
      </c>
      <c r="Q2794" s="23" t="s">
        <v>34</v>
      </c>
      <c r="R2794" s="23">
        <f t="shared" si="215"/>
        <v>1</v>
      </c>
      <c r="S2794" s="23" t="str">
        <f t="shared" si="216"/>
        <v>ORD102793_20250910_CUST02646_MED003</v>
      </c>
      <c r="T2794" s="23">
        <f t="shared" si="217"/>
        <v>1</v>
      </c>
      <c r="U2794" s="6">
        <f t="shared" si="218"/>
        <v>25.89</v>
      </c>
      <c r="V2794" s="6">
        <f>tbl_Raw_Data[[#This Row],[Discount_Pct]]*tbl_Raw_Data[[#This Row],[Gross_Amount]]/100</f>
        <v>0</v>
      </c>
      <c r="W2794" s="6">
        <f>tbl_Raw_Data[[#This Row],[Gross_Amount]]-tbl_Raw_Data[[#This Row],[Discount_Amount]]</f>
        <v>25.89</v>
      </c>
      <c r="X2794" s="6">
        <f>tbl_Raw_Data[[#This Row],[Net_Amount_Before_Tax]]*tbl_Raw_Data[[#This Row],[Tax_Pct]]/100</f>
        <v>3.1068000000000002</v>
      </c>
      <c r="Y2794" s="6">
        <f>tbl_Raw_Data[[#This Row],[Net_Amount_Before_Tax]]+tbl_Raw_Data[[#This Row],[Tax_Amount]]</f>
        <v>28.9968</v>
      </c>
      <c r="Z2794" s="6">
        <f t="shared" si="219"/>
        <v>2</v>
      </c>
    </row>
    <row r="2795" spans="1:26" x14ac:dyDescent="0.3">
      <c r="A2795" s="23" t="s">
        <v>4437</v>
      </c>
      <c r="B2795" s="34">
        <v>45405</v>
      </c>
      <c r="C2795" s="23" t="s">
        <v>4438</v>
      </c>
      <c r="D2795" s="23" t="s">
        <v>87</v>
      </c>
      <c r="E2795" s="23" t="s">
        <v>88</v>
      </c>
      <c r="F2795" s="23">
        <v>600100</v>
      </c>
      <c r="G2795" s="23" t="s">
        <v>283</v>
      </c>
      <c r="H2795" s="23" t="s">
        <v>284</v>
      </c>
      <c r="I2795" s="23" t="s">
        <v>104</v>
      </c>
      <c r="J2795" s="23" t="s">
        <v>42</v>
      </c>
      <c r="K2795" s="23" t="s">
        <v>57</v>
      </c>
      <c r="L2795" s="23">
        <v>1</v>
      </c>
      <c r="M2795" s="23">
        <v>293.99</v>
      </c>
      <c r="N2795" s="23">
        <v>5</v>
      </c>
      <c r="O2795" s="23">
        <v>5</v>
      </c>
      <c r="P2795" s="23" t="s">
        <v>33</v>
      </c>
      <c r="Q2795" s="23" t="s">
        <v>34</v>
      </c>
      <c r="R2795" s="23">
        <f t="shared" si="215"/>
        <v>1</v>
      </c>
      <c r="S2795" s="23" t="str">
        <f t="shared" si="216"/>
        <v>ORD102794_20240423_CUST03243_MED030</v>
      </c>
      <c r="T2795" s="23">
        <f t="shared" si="217"/>
        <v>1</v>
      </c>
      <c r="U2795" s="6">
        <f t="shared" si="218"/>
        <v>293.99</v>
      </c>
      <c r="V2795" s="6">
        <f>tbl_Raw_Data[[#This Row],[Discount_Pct]]*tbl_Raw_Data[[#This Row],[Gross_Amount]]/100</f>
        <v>14.6995</v>
      </c>
      <c r="W2795" s="6">
        <f>tbl_Raw_Data[[#This Row],[Gross_Amount]]-tbl_Raw_Data[[#This Row],[Discount_Amount]]</f>
        <v>279.29050000000001</v>
      </c>
      <c r="X2795" s="6">
        <f>tbl_Raw_Data[[#This Row],[Net_Amount_Before_Tax]]*tbl_Raw_Data[[#This Row],[Tax_Pct]]/100</f>
        <v>13.964525000000002</v>
      </c>
      <c r="Y2795" s="6">
        <f>tbl_Raw_Data[[#This Row],[Net_Amount_Before_Tax]]+tbl_Raw_Data[[#This Row],[Tax_Amount]]</f>
        <v>293.25502499999999</v>
      </c>
      <c r="Z2795" s="6">
        <f t="shared" si="219"/>
        <v>1</v>
      </c>
    </row>
    <row r="2796" spans="1:26" x14ac:dyDescent="0.3">
      <c r="A2796" s="23" t="s">
        <v>4439</v>
      </c>
      <c r="B2796" s="34">
        <v>45646</v>
      </c>
      <c r="C2796" s="23" t="s">
        <v>4440</v>
      </c>
      <c r="D2796" s="23" t="s">
        <v>159</v>
      </c>
      <c r="E2796" s="23" t="s">
        <v>47</v>
      </c>
      <c r="F2796" s="23">
        <v>400093</v>
      </c>
      <c r="G2796" s="23" t="s">
        <v>30</v>
      </c>
      <c r="H2796" s="23" t="s">
        <v>31</v>
      </c>
      <c r="I2796" s="23" t="s">
        <v>32</v>
      </c>
      <c r="J2796" s="23" t="s">
        <v>23</v>
      </c>
      <c r="K2796" s="23" t="s">
        <v>24</v>
      </c>
      <c r="L2796" s="23">
        <v>4</v>
      </c>
      <c r="M2796" s="23">
        <v>127.47</v>
      </c>
      <c r="N2796" s="23">
        <v>0</v>
      </c>
      <c r="O2796" s="23">
        <v>5</v>
      </c>
      <c r="P2796" s="23" t="s">
        <v>33</v>
      </c>
      <c r="Q2796" s="23" t="s">
        <v>90</v>
      </c>
      <c r="R2796" s="23">
        <f t="shared" si="215"/>
        <v>1</v>
      </c>
      <c r="S2796" s="23" t="str">
        <f t="shared" si="216"/>
        <v>ORD102795_20241220_CUST02463_MED017</v>
      </c>
      <c r="T2796" s="23">
        <f t="shared" si="217"/>
        <v>1</v>
      </c>
      <c r="U2796" s="6">
        <f t="shared" si="218"/>
        <v>509.88</v>
      </c>
      <c r="V2796" s="6">
        <f>tbl_Raw_Data[[#This Row],[Discount_Pct]]*tbl_Raw_Data[[#This Row],[Gross_Amount]]/100</f>
        <v>0</v>
      </c>
      <c r="W2796" s="6">
        <f>tbl_Raw_Data[[#This Row],[Gross_Amount]]-tbl_Raw_Data[[#This Row],[Discount_Amount]]</f>
        <v>509.88</v>
      </c>
      <c r="X2796" s="6">
        <f>tbl_Raw_Data[[#This Row],[Net_Amount_Before_Tax]]*tbl_Raw_Data[[#This Row],[Tax_Pct]]/100</f>
        <v>25.494</v>
      </c>
      <c r="Y2796" s="6">
        <f>tbl_Raw_Data[[#This Row],[Net_Amount_Before_Tax]]+tbl_Raw_Data[[#This Row],[Tax_Amount]]</f>
        <v>535.37400000000002</v>
      </c>
      <c r="Z2796" s="6">
        <f t="shared" si="219"/>
        <v>1</v>
      </c>
    </row>
    <row r="2797" spans="1:26" x14ac:dyDescent="0.3">
      <c r="A2797" s="23" t="s">
        <v>4441</v>
      </c>
      <c r="B2797" s="34">
        <v>45953</v>
      </c>
      <c r="C2797" s="23" t="s">
        <v>2443</v>
      </c>
      <c r="D2797" s="23" t="s">
        <v>100</v>
      </c>
      <c r="E2797" s="23" t="s">
        <v>101</v>
      </c>
      <c r="F2797" s="23">
        <v>201303</v>
      </c>
      <c r="G2797" s="23" t="s">
        <v>167</v>
      </c>
      <c r="H2797" s="23" t="s">
        <v>168</v>
      </c>
      <c r="I2797" s="23" t="s">
        <v>113</v>
      </c>
      <c r="J2797" s="23" t="s">
        <v>42</v>
      </c>
      <c r="K2797" s="23" t="s">
        <v>24</v>
      </c>
      <c r="L2797" s="23">
        <v>2</v>
      </c>
      <c r="M2797" s="23">
        <v>176.02</v>
      </c>
      <c r="N2797" s="23">
        <v>10</v>
      </c>
      <c r="O2797" s="23">
        <v>5</v>
      </c>
      <c r="P2797" s="23" t="s">
        <v>58</v>
      </c>
      <c r="Q2797" s="23" t="s">
        <v>34</v>
      </c>
      <c r="R2797" s="23">
        <f t="shared" si="215"/>
        <v>1</v>
      </c>
      <c r="S2797" s="23" t="str">
        <f t="shared" si="216"/>
        <v>ORD102796_20251023_CUST01779_MED026</v>
      </c>
      <c r="T2797" s="23">
        <f t="shared" si="217"/>
        <v>1</v>
      </c>
      <c r="U2797" s="6">
        <f t="shared" si="218"/>
        <v>352.04</v>
      </c>
      <c r="V2797" s="6">
        <f>tbl_Raw_Data[[#This Row],[Discount_Pct]]*tbl_Raw_Data[[#This Row],[Gross_Amount]]/100</f>
        <v>35.204000000000001</v>
      </c>
      <c r="W2797" s="6">
        <f>tbl_Raw_Data[[#This Row],[Gross_Amount]]-tbl_Raw_Data[[#This Row],[Discount_Amount]]</f>
        <v>316.83600000000001</v>
      </c>
      <c r="X2797" s="6">
        <f>tbl_Raw_Data[[#This Row],[Net_Amount_Before_Tax]]*tbl_Raw_Data[[#This Row],[Tax_Pct]]/100</f>
        <v>15.841800000000001</v>
      </c>
      <c r="Y2797" s="6">
        <f>tbl_Raw_Data[[#This Row],[Net_Amount_Before_Tax]]+tbl_Raw_Data[[#This Row],[Tax_Amount]]</f>
        <v>332.67779999999999</v>
      </c>
      <c r="Z2797" s="6">
        <f t="shared" si="219"/>
        <v>4</v>
      </c>
    </row>
    <row r="2798" spans="1:26" x14ac:dyDescent="0.3">
      <c r="A2798" s="23" t="s">
        <v>4442</v>
      </c>
      <c r="B2798" s="34">
        <v>45642</v>
      </c>
      <c r="C2798" s="23" t="s">
        <v>4443</v>
      </c>
      <c r="D2798" s="23" t="s">
        <v>123</v>
      </c>
      <c r="E2798" s="23" t="s">
        <v>101</v>
      </c>
      <c r="F2798" s="23">
        <v>226016</v>
      </c>
      <c r="G2798" s="23" t="s">
        <v>102</v>
      </c>
      <c r="H2798" s="23" t="s">
        <v>103</v>
      </c>
      <c r="I2798" s="23" t="s">
        <v>104</v>
      </c>
      <c r="J2798" s="23" t="s">
        <v>64</v>
      </c>
      <c r="K2798" s="23" t="s">
        <v>57</v>
      </c>
      <c r="L2798" s="23">
        <v>2</v>
      </c>
      <c r="M2798" s="23">
        <v>99.35</v>
      </c>
      <c r="N2798" s="23">
        <v>10</v>
      </c>
      <c r="O2798" s="23">
        <v>12</v>
      </c>
      <c r="P2798" s="23" t="s">
        <v>33</v>
      </c>
      <c r="Q2798" s="23" t="s">
        <v>34</v>
      </c>
      <c r="R2798" s="23">
        <f t="shared" si="215"/>
        <v>1</v>
      </c>
      <c r="S2798" s="23" t="str">
        <f t="shared" si="216"/>
        <v>ORD102797_20241216_CUST01247_MED029</v>
      </c>
      <c r="T2798" s="23">
        <f t="shared" si="217"/>
        <v>1</v>
      </c>
      <c r="U2798" s="6">
        <f t="shared" si="218"/>
        <v>198.7</v>
      </c>
      <c r="V2798" s="6">
        <f>tbl_Raw_Data[[#This Row],[Discount_Pct]]*tbl_Raw_Data[[#This Row],[Gross_Amount]]/100</f>
        <v>19.87</v>
      </c>
      <c r="W2798" s="6">
        <f>tbl_Raw_Data[[#This Row],[Gross_Amount]]-tbl_Raw_Data[[#This Row],[Discount_Amount]]</f>
        <v>178.82999999999998</v>
      </c>
      <c r="X2798" s="6">
        <f>tbl_Raw_Data[[#This Row],[Net_Amount_Before_Tax]]*tbl_Raw_Data[[#This Row],[Tax_Pct]]/100</f>
        <v>21.459600000000002</v>
      </c>
      <c r="Y2798" s="6">
        <f>tbl_Raw_Data[[#This Row],[Net_Amount_Before_Tax]]+tbl_Raw_Data[[#This Row],[Tax_Amount]]</f>
        <v>200.28959999999998</v>
      </c>
      <c r="Z2798" s="6">
        <f t="shared" si="219"/>
        <v>3</v>
      </c>
    </row>
    <row r="2799" spans="1:26" x14ac:dyDescent="0.3">
      <c r="A2799" s="23" t="s">
        <v>4444</v>
      </c>
      <c r="B2799" s="34">
        <v>45707</v>
      </c>
      <c r="C2799" s="23" t="s">
        <v>634</v>
      </c>
      <c r="D2799" s="23" t="s">
        <v>100</v>
      </c>
      <c r="E2799" s="23" t="s">
        <v>101</v>
      </c>
      <c r="F2799" s="23">
        <v>201301</v>
      </c>
      <c r="G2799" s="23" t="s">
        <v>48</v>
      </c>
      <c r="H2799" s="23" t="s">
        <v>49</v>
      </c>
      <c r="I2799" s="23" t="s">
        <v>50</v>
      </c>
      <c r="J2799" s="23" t="s">
        <v>23</v>
      </c>
      <c r="K2799" s="23" t="s">
        <v>24</v>
      </c>
      <c r="L2799" s="23">
        <v>1</v>
      </c>
      <c r="M2799" s="23">
        <v>123.36</v>
      </c>
      <c r="N2799" s="23">
        <v>15</v>
      </c>
      <c r="O2799" s="23">
        <v>18</v>
      </c>
      <c r="P2799" s="23" t="s">
        <v>43</v>
      </c>
      <c r="Q2799" s="23" t="s">
        <v>34</v>
      </c>
      <c r="R2799" s="23">
        <f t="shared" si="215"/>
        <v>1</v>
      </c>
      <c r="S2799" s="23" t="str">
        <f t="shared" si="216"/>
        <v>ORD102798_20250219_CUST03083_MED028</v>
      </c>
      <c r="T2799" s="23">
        <f t="shared" si="217"/>
        <v>1</v>
      </c>
      <c r="U2799" s="6">
        <f t="shared" si="218"/>
        <v>123.36</v>
      </c>
      <c r="V2799" s="6">
        <f>tbl_Raw_Data[[#This Row],[Discount_Pct]]*tbl_Raw_Data[[#This Row],[Gross_Amount]]/100</f>
        <v>18.504000000000001</v>
      </c>
      <c r="W2799" s="6">
        <f>tbl_Raw_Data[[#This Row],[Gross_Amount]]-tbl_Raw_Data[[#This Row],[Discount_Amount]]</f>
        <v>104.85599999999999</v>
      </c>
      <c r="X2799" s="6">
        <f>tbl_Raw_Data[[#This Row],[Net_Amount_Before_Tax]]*tbl_Raw_Data[[#This Row],[Tax_Pct]]/100</f>
        <v>18.874079999999999</v>
      </c>
      <c r="Y2799" s="6">
        <f>tbl_Raw_Data[[#This Row],[Net_Amount_Before_Tax]]+tbl_Raw_Data[[#This Row],[Tax_Amount]]</f>
        <v>123.73007999999999</v>
      </c>
      <c r="Z2799" s="6">
        <f t="shared" si="219"/>
        <v>5</v>
      </c>
    </row>
    <row r="2800" spans="1:26" x14ac:dyDescent="0.3">
      <c r="A2800" s="23" t="s">
        <v>4445</v>
      </c>
      <c r="B2800" s="34">
        <v>45523</v>
      </c>
      <c r="C2800" s="23" t="s">
        <v>3740</v>
      </c>
      <c r="D2800" s="23" t="s">
        <v>80</v>
      </c>
      <c r="E2800" s="23" t="s">
        <v>81</v>
      </c>
      <c r="F2800" s="23">
        <v>395017</v>
      </c>
      <c r="G2800" s="23" t="s">
        <v>124</v>
      </c>
      <c r="H2800" s="23" t="s">
        <v>125</v>
      </c>
      <c r="I2800" s="23" t="s">
        <v>104</v>
      </c>
      <c r="J2800" s="23" t="s">
        <v>114</v>
      </c>
      <c r="K2800" s="23" t="s">
        <v>24</v>
      </c>
      <c r="L2800" s="23">
        <v>2</v>
      </c>
      <c r="M2800" s="23">
        <v>121.09</v>
      </c>
      <c r="N2800" s="23">
        <v>0</v>
      </c>
      <c r="O2800" s="23">
        <v>12</v>
      </c>
      <c r="P2800" s="23" t="s">
        <v>33</v>
      </c>
      <c r="Q2800" s="23" t="s">
        <v>34</v>
      </c>
      <c r="R2800" s="23">
        <f t="shared" si="215"/>
        <v>1</v>
      </c>
      <c r="S2800" s="23" t="str">
        <f t="shared" si="216"/>
        <v>ORD102799_20240819_CUST01107_MED018</v>
      </c>
      <c r="T2800" s="23">
        <f t="shared" si="217"/>
        <v>1</v>
      </c>
      <c r="U2800" s="6">
        <f t="shared" si="218"/>
        <v>242.18</v>
      </c>
      <c r="V2800" s="6">
        <f>tbl_Raw_Data[[#This Row],[Discount_Pct]]*tbl_Raw_Data[[#This Row],[Gross_Amount]]/100</f>
        <v>0</v>
      </c>
      <c r="W2800" s="6">
        <f>tbl_Raw_Data[[#This Row],[Gross_Amount]]-tbl_Raw_Data[[#This Row],[Discount_Amount]]</f>
        <v>242.18</v>
      </c>
      <c r="X2800" s="6">
        <f>tbl_Raw_Data[[#This Row],[Net_Amount_Before_Tax]]*tbl_Raw_Data[[#This Row],[Tax_Pct]]/100</f>
        <v>29.061599999999999</v>
      </c>
      <c r="Y2800" s="6">
        <f>tbl_Raw_Data[[#This Row],[Net_Amount_Before_Tax]]+tbl_Raw_Data[[#This Row],[Tax_Amount]]</f>
        <v>271.24160000000001</v>
      </c>
      <c r="Z2800" s="6">
        <f t="shared" si="219"/>
        <v>1</v>
      </c>
    </row>
    <row r="2801" spans="1:26" x14ac:dyDescent="0.3">
      <c r="A2801" s="23" t="s">
        <v>4446</v>
      </c>
      <c r="B2801" s="34">
        <v>45343</v>
      </c>
      <c r="C2801" s="23" t="s">
        <v>4447</v>
      </c>
      <c r="D2801" s="23" t="s">
        <v>87</v>
      </c>
      <c r="E2801" s="23" t="s">
        <v>88</v>
      </c>
      <c r="F2801" s="23">
        <v>600096</v>
      </c>
      <c r="G2801" s="23" t="s">
        <v>39</v>
      </c>
      <c r="H2801" s="23" t="s">
        <v>40</v>
      </c>
      <c r="I2801" s="23" t="s">
        <v>41</v>
      </c>
      <c r="J2801" s="23" t="s">
        <v>42</v>
      </c>
      <c r="K2801" s="23" t="s">
        <v>24</v>
      </c>
      <c r="L2801" s="23">
        <v>2</v>
      </c>
      <c r="M2801" s="23">
        <v>29.79</v>
      </c>
      <c r="N2801" s="23">
        <v>5</v>
      </c>
      <c r="O2801" s="23">
        <v>5</v>
      </c>
      <c r="P2801" s="23" t="s">
        <v>33</v>
      </c>
      <c r="Q2801" s="23" t="s">
        <v>34</v>
      </c>
      <c r="R2801" s="23">
        <f t="shared" si="215"/>
        <v>1</v>
      </c>
      <c r="S2801" s="23" t="str">
        <f t="shared" si="216"/>
        <v>ORD102800_20240221_CUST02325_MED001</v>
      </c>
      <c r="T2801" s="23">
        <f t="shared" si="217"/>
        <v>1</v>
      </c>
      <c r="U2801" s="6">
        <f t="shared" si="218"/>
        <v>59.58</v>
      </c>
      <c r="V2801" s="6">
        <f>tbl_Raw_Data[[#This Row],[Discount_Pct]]*tbl_Raw_Data[[#This Row],[Gross_Amount]]/100</f>
        <v>2.9789999999999996</v>
      </c>
      <c r="W2801" s="6">
        <f>tbl_Raw_Data[[#This Row],[Gross_Amount]]-tbl_Raw_Data[[#This Row],[Discount_Amount]]</f>
        <v>56.600999999999999</v>
      </c>
      <c r="X2801" s="6">
        <f>tbl_Raw_Data[[#This Row],[Net_Amount_Before_Tax]]*tbl_Raw_Data[[#This Row],[Tax_Pct]]/100</f>
        <v>2.83005</v>
      </c>
      <c r="Y2801" s="6">
        <f>tbl_Raw_Data[[#This Row],[Net_Amount_Before_Tax]]+tbl_Raw_Data[[#This Row],[Tax_Amount]]</f>
        <v>59.431049999999999</v>
      </c>
      <c r="Z2801" s="6">
        <f t="shared" si="219"/>
        <v>1</v>
      </c>
    </row>
    <row r="2802" spans="1:26" x14ac:dyDescent="0.3">
      <c r="A2802" s="23" t="s">
        <v>4448</v>
      </c>
      <c r="B2802" s="34">
        <v>45463</v>
      </c>
      <c r="C2802" s="23" t="s">
        <v>1173</v>
      </c>
      <c r="D2802" s="23" t="s">
        <v>130</v>
      </c>
      <c r="E2802" s="23" t="s">
        <v>131</v>
      </c>
      <c r="F2802" s="23">
        <v>700029</v>
      </c>
      <c r="G2802" s="23" t="s">
        <v>82</v>
      </c>
      <c r="H2802" s="23" t="s">
        <v>83</v>
      </c>
      <c r="I2802" s="23" t="s">
        <v>84</v>
      </c>
      <c r="J2802" s="23" t="s">
        <v>85</v>
      </c>
      <c r="K2802" s="23" t="s">
        <v>24</v>
      </c>
      <c r="L2802" s="23">
        <v>3</v>
      </c>
      <c r="M2802" s="23">
        <v>319.14</v>
      </c>
      <c r="N2802" s="23">
        <v>0</v>
      </c>
      <c r="O2802" s="23">
        <v>5</v>
      </c>
      <c r="P2802" s="23" t="s">
        <v>89</v>
      </c>
      <c r="Q2802" s="23" t="s">
        <v>34</v>
      </c>
      <c r="R2802" s="23">
        <f t="shared" si="215"/>
        <v>1</v>
      </c>
      <c r="S2802" s="23" t="str">
        <f t="shared" si="216"/>
        <v>ORD102801_20240620_CUST01661_MED023</v>
      </c>
      <c r="T2802" s="23">
        <f t="shared" si="217"/>
        <v>1</v>
      </c>
      <c r="U2802" s="6">
        <f t="shared" si="218"/>
        <v>957.42</v>
      </c>
      <c r="V2802" s="6">
        <f>tbl_Raw_Data[[#This Row],[Discount_Pct]]*tbl_Raw_Data[[#This Row],[Gross_Amount]]/100</f>
        <v>0</v>
      </c>
      <c r="W2802" s="6">
        <f>tbl_Raw_Data[[#This Row],[Gross_Amount]]-tbl_Raw_Data[[#This Row],[Discount_Amount]]</f>
        <v>957.42</v>
      </c>
      <c r="X2802" s="6">
        <f>tbl_Raw_Data[[#This Row],[Net_Amount_Before_Tax]]*tbl_Raw_Data[[#This Row],[Tax_Pct]]/100</f>
        <v>47.870999999999995</v>
      </c>
      <c r="Y2802" s="6">
        <f>tbl_Raw_Data[[#This Row],[Net_Amount_Before_Tax]]+tbl_Raw_Data[[#This Row],[Tax_Amount]]</f>
        <v>1005.2909999999999</v>
      </c>
      <c r="Z2802" s="6">
        <f t="shared" si="219"/>
        <v>3</v>
      </c>
    </row>
    <row r="2803" spans="1:26" x14ac:dyDescent="0.3">
      <c r="A2803" s="23" t="s">
        <v>4449</v>
      </c>
      <c r="B2803" s="34">
        <v>45518</v>
      </c>
      <c r="C2803" s="23" t="s">
        <v>4450</v>
      </c>
      <c r="D2803" s="23" t="s">
        <v>183</v>
      </c>
      <c r="E2803" s="23" t="s">
        <v>184</v>
      </c>
      <c r="F2803" s="23">
        <v>122001</v>
      </c>
      <c r="G2803" s="23" t="s">
        <v>53</v>
      </c>
      <c r="H2803" s="23" t="s">
        <v>54</v>
      </c>
      <c r="I2803" s="23" t="s">
        <v>55</v>
      </c>
      <c r="J2803" s="23" t="s">
        <v>56</v>
      </c>
      <c r="K2803" s="23" t="s">
        <v>57</v>
      </c>
      <c r="L2803" s="23">
        <v>1</v>
      </c>
      <c r="M2803" s="23">
        <v>57.24</v>
      </c>
      <c r="N2803" s="23">
        <v>0</v>
      </c>
      <c r="O2803" s="23">
        <v>5</v>
      </c>
      <c r="P2803" s="23" t="s">
        <v>25</v>
      </c>
      <c r="Q2803" s="23" t="s">
        <v>44</v>
      </c>
      <c r="R2803" s="23">
        <f t="shared" si="215"/>
        <v>1</v>
      </c>
      <c r="S2803" s="23" t="str">
        <f t="shared" si="216"/>
        <v>ORD102802_20240814_CUST01690_MED020</v>
      </c>
      <c r="T2803" s="23">
        <f t="shared" si="217"/>
        <v>1</v>
      </c>
      <c r="U2803" s="6">
        <f t="shared" si="218"/>
        <v>57.24</v>
      </c>
      <c r="V2803" s="6">
        <f>tbl_Raw_Data[[#This Row],[Discount_Pct]]*tbl_Raw_Data[[#This Row],[Gross_Amount]]/100</f>
        <v>0</v>
      </c>
      <c r="W2803" s="6">
        <f>tbl_Raw_Data[[#This Row],[Gross_Amount]]-tbl_Raw_Data[[#This Row],[Discount_Amount]]</f>
        <v>57.24</v>
      </c>
      <c r="X2803" s="6">
        <f>tbl_Raw_Data[[#This Row],[Net_Amount_Before_Tax]]*tbl_Raw_Data[[#This Row],[Tax_Pct]]/100</f>
        <v>2.8620000000000001</v>
      </c>
      <c r="Y2803" s="6">
        <f>tbl_Raw_Data[[#This Row],[Net_Amount_Before_Tax]]+tbl_Raw_Data[[#This Row],[Tax_Amount]]</f>
        <v>60.102000000000004</v>
      </c>
      <c r="Z2803" s="6">
        <f t="shared" si="219"/>
        <v>1</v>
      </c>
    </row>
    <row r="2804" spans="1:26" x14ac:dyDescent="0.3">
      <c r="A2804" s="23" t="s">
        <v>4449</v>
      </c>
      <c r="B2804" s="34">
        <v>45539</v>
      </c>
      <c r="C2804" s="23" t="s">
        <v>4451</v>
      </c>
      <c r="D2804" s="23" t="s">
        <v>100</v>
      </c>
      <c r="E2804" s="23" t="s">
        <v>101</v>
      </c>
      <c r="F2804" s="23">
        <v>201301</v>
      </c>
      <c r="G2804" s="23" t="s">
        <v>61</v>
      </c>
      <c r="H2804" s="23" t="s">
        <v>62</v>
      </c>
      <c r="I2804" s="23" t="s">
        <v>63</v>
      </c>
      <c r="J2804" s="23" t="s">
        <v>64</v>
      </c>
      <c r="K2804" s="23" t="s">
        <v>57</v>
      </c>
      <c r="L2804" s="23">
        <v>3</v>
      </c>
      <c r="M2804" s="23">
        <v>102.28</v>
      </c>
      <c r="N2804" s="23">
        <v>0</v>
      </c>
      <c r="O2804" s="23">
        <v>5</v>
      </c>
      <c r="P2804" s="23" t="s">
        <v>65</v>
      </c>
      <c r="Q2804" s="23" t="s">
        <v>90</v>
      </c>
      <c r="R2804" s="23">
        <f t="shared" si="215"/>
        <v>1</v>
      </c>
      <c r="S2804" s="23" t="str">
        <f t="shared" si="216"/>
        <v>ORD102802_20240904_CUST00446_MED004</v>
      </c>
      <c r="T2804" s="23">
        <f t="shared" si="217"/>
        <v>1</v>
      </c>
      <c r="U2804" s="6">
        <f t="shared" si="218"/>
        <v>306.84000000000003</v>
      </c>
      <c r="V2804" s="6">
        <f>tbl_Raw_Data[[#This Row],[Discount_Pct]]*tbl_Raw_Data[[#This Row],[Gross_Amount]]/100</f>
        <v>0</v>
      </c>
      <c r="W2804" s="6">
        <f>tbl_Raw_Data[[#This Row],[Gross_Amount]]-tbl_Raw_Data[[#This Row],[Discount_Amount]]</f>
        <v>306.84000000000003</v>
      </c>
      <c r="X2804" s="6">
        <f>tbl_Raw_Data[[#This Row],[Net_Amount_Before_Tax]]*tbl_Raw_Data[[#This Row],[Tax_Pct]]/100</f>
        <v>15.342000000000002</v>
      </c>
      <c r="Y2804" s="6">
        <f>tbl_Raw_Data[[#This Row],[Net_Amount_Before_Tax]]+tbl_Raw_Data[[#This Row],[Tax_Amount]]</f>
        <v>322.18200000000002</v>
      </c>
      <c r="Z2804" s="6">
        <f t="shared" si="219"/>
        <v>2</v>
      </c>
    </row>
    <row r="2805" spans="1:26" x14ac:dyDescent="0.3">
      <c r="A2805" s="23" t="s">
        <v>4452</v>
      </c>
      <c r="B2805" s="34">
        <v>45628</v>
      </c>
      <c r="C2805" s="23" t="s">
        <v>1763</v>
      </c>
      <c r="D2805" s="23" t="s">
        <v>123</v>
      </c>
      <c r="E2805" s="23" t="s">
        <v>101</v>
      </c>
      <c r="F2805" s="23">
        <v>226010</v>
      </c>
      <c r="G2805" s="23" t="s">
        <v>167</v>
      </c>
      <c r="H2805" s="23" t="s">
        <v>168</v>
      </c>
      <c r="I2805" s="23" t="s">
        <v>113</v>
      </c>
      <c r="J2805" s="23" t="s">
        <v>42</v>
      </c>
      <c r="K2805" s="23" t="s">
        <v>24</v>
      </c>
      <c r="L2805" s="23">
        <v>1</v>
      </c>
      <c r="M2805" s="23">
        <v>167.79</v>
      </c>
      <c r="N2805" s="23">
        <v>0</v>
      </c>
      <c r="O2805" s="23">
        <v>5</v>
      </c>
      <c r="P2805" s="23" t="s">
        <v>89</v>
      </c>
      <c r="Q2805" s="23" t="s">
        <v>34</v>
      </c>
      <c r="R2805" s="23">
        <f t="shared" si="215"/>
        <v>1</v>
      </c>
      <c r="S2805" s="23" t="str">
        <f t="shared" si="216"/>
        <v>ORD102804_20241202_CUST01725_MED026</v>
      </c>
      <c r="T2805" s="23">
        <f t="shared" si="217"/>
        <v>1</v>
      </c>
      <c r="U2805" s="6">
        <f t="shared" si="218"/>
        <v>167.79</v>
      </c>
      <c r="V2805" s="6">
        <f>tbl_Raw_Data[[#This Row],[Discount_Pct]]*tbl_Raw_Data[[#This Row],[Gross_Amount]]/100</f>
        <v>0</v>
      </c>
      <c r="W2805" s="6">
        <f>tbl_Raw_Data[[#This Row],[Gross_Amount]]-tbl_Raw_Data[[#This Row],[Discount_Amount]]</f>
        <v>167.79</v>
      </c>
      <c r="X2805" s="6">
        <f>tbl_Raw_Data[[#This Row],[Net_Amount_Before_Tax]]*tbl_Raw_Data[[#This Row],[Tax_Pct]]/100</f>
        <v>8.3895</v>
      </c>
      <c r="Y2805" s="6">
        <f>tbl_Raw_Data[[#This Row],[Net_Amount_Before_Tax]]+tbl_Raw_Data[[#This Row],[Tax_Amount]]</f>
        <v>176.17949999999999</v>
      </c>
      <c r="Z2805" s="6">
        <f t="shared" si="219"/>
        <v>2</v>
      </c>
    </row>
    <row r="2806" spans="1:26" x14ac:dyDescent="0.3">
      <c r="A2806" s="23" t="s">
        <v>4453</v>
      </c>
      <c r="B2806" s="34">
        <v>45629</v>
      </c>
      <c r="C2806" s="23" t="s">
        <v>4202</v>
      </c>
      <c r="D2806" s="23" t="s">
        <v>72</v>
      </c>
      <c r="E2806" s="23" t="s">
        <v>73</v>
      </c>
      <c r="F2806" s="23">
        <v>302033</v>
      </c>
      <c r="G2806" s="23" t="s">
        <v>20</v>
      </c>
      <c r="H2806" s="23" t="s">
        <v>21</v>
      </c>
      <c r="I2806" s="23" t="s">
        <v>22</v>
      </c>
      <c r="J2806" s="23" t="s">
        <v>23</v>
      </c>
      <c r="K2806" s="23" t="s">
        <v>24</v>
      </c>
      <c r="L2806" s="23">
        <v>1</v>
      </c>
      <c r="M2806" s="23">
        <v>148</v>
      </c>
      <c r="N2806" s="23">
        <v>0</v>
      </c>
      <c r="O2806" s="23">
        <v>12</v>
      </c>
      <c r="P2806" s="23" t="s">
        <v>58</v>
      </c>
      <c r="Q2806" s="23" t="s">
        <v>34</v>
      </c>
      <c r="R2806" s="23">
        <f t="shared" si="215"/>
        <v>1</v>
      </c>
      <c r="S2806" s="23" t="str">
        <f t="shared" si="216"/>
        <v>ORD102805_20241203_CUST02502_MED024</v>
      </c>
      <c r="T2806" s="23">
        <f t="shared" si="217"/>
        <v>1</v>
      </c>
      <c r="U2806" s="6">
        <f t="shared" si="218"/>
        <v>148</v>
      </c>
      <c r="V2806" s="6">
        <f>tbl_Raw_Data[[#This Row],[Discount_Pct]]*tbl_Raw_Data[[#This Row],[Gross_Amount]]/100</f>
        <v>0</v>
      </c>
      <c r="W2806" s="6">
        <f>tbl_Raw_Data[[#This Row],[Gross_Amount]]-tbl_Raw_Data[[#This Row],[Discount_Amount]]</f>
        <v>148</v>
      </c>
      <c r="X2806" s="6">
        <f>tbl_Raw_Data[[#This Row],[Net_Amount_Before_Tax]]*tbl_Raw_Data[[#This Row],[Tax_Pct]]/100</f>
        <v>17.760000000000002</v>
      </c>
      <c r="Y2806" s="6">
        <f>tbl_Raw_Data[[#This Row],[Net_Amount_Before_Tax]]+tbl_Raw_Data[[#This Row],[Tax_Amount]]</f>
        <v>165.76</v>
      </c>
      <c r="Z2806" s="6">
        <f t="shared" si="219"/>
        <v>3</v>
      </c>
    </row>
    <row r="2807" spans="1:26" x14ac:dyDescent="0.3">
      <c r="A2807" s="23" t="s">
        <v>4454</v>
      </c>
      <c r="B2807" s="34">
        <v>45954</v>
      </c>
      <c r="C2807" s="23" t="s">
        <v>4455</v>
      </c>
      <c r="D2807" s="23" t="s">
        <v>46</v>
      </c>
      <c r="E2807" s="23" t="s">
        <v>47</v>
      </c>
      <c r="F2807" s="23">
        <v>411001</v>
      </c>
      <c r="G2807" s="23" t="s">
        <v>53</v>
      </c>
      <c r="H2807" s="23" t="s">
        <v>54</v>
      </c>
      <c r="I2807" s="23" t="s">
        <v>55</v>
      </c>
      <c r="J2807" s="23" t="s">
        <v>56</v>
      </c>
      <c r="K2807" s="23" t="s">
        <v>57</v>
      </c>
      <c r="L2807" s="23">
        <v>1</v>
      </c>
      <c r="M2807" s="23">
        <v>54.57</v>
      </c>
      <c r="N2807" s="23">
        <v>10</v>
      </c>
      <c r="O2807" s="23">
        <v>12</v>
      </c>
      <c r="P2807" s="23" t="s">
        <v>65</v>
      </c>
      <c r="Q2807" s="23" t="s">
        <v>34</v>
      </c>
      <c r="R2807" s="23">
        <f t="shared" si="215"/>
        <v>1</v>
      </c>
      <c r="S2807" s="23" t="str">
        <f t="shared" si="216"/>
        <v>ORD102806_20251024_CUST03122_MED020</v>
      </c>
      <c r="T2807" s="23">
        <f t="shared" si="217"/>
        <v>1</v>
      </c>
      <c r="U2807" s="6">
        <f t="shared" si="218"/>
        <v>54.57</v>
      </c>
      <c r="V2807" s="6">
        <f>tbl_Raw_Data[[#This Row],[Discount_Pct]]*tbl_Raw_Data[[#This Row],[Gross_Amount]]/100</f>
        <v>5.4570000000000007</v>
      </c>
      <c r="W2807" s="6">
        <f>tbl_Raw_Data[[#This Row],[Gross_Amount]]-tbl_Raw_Data[[#This Row],[Discount_Amount]]</f>
        <v>49.113</v>
      </c>
      <c r="X2807" s="6">
        <f>tbl_Raw_Data[[#This Row],[Net_Amount_Before_Tax]]*tbl_Raw_Data[[#This Row],[Tax_Pct]]/100</f>
        <v>5.8935599999999999</v>
      </c>
      <c r="Y2807" s="6">
        <f>tbl_Raw_Data[[#This Row],[Net_Amount_Before_Tax]]+tbl_Raw_Data[[#This Row],[Tax_Amount]]</f>
        <v>55.00656</v>
      </c>
      <c r="Z2807" s="6">
        <f t="shared" si="219"/>
        <v>2</v>
      </c>
    </row>
    <row r="2808" spans="1:26" x14ac:dyDescent="0.3">
      <c r="A2808" s="23" t="s">
        <v>4456</v>
      </c>
      <c r="B2808" s="34">
        <v>45312</v>
      </c>
      <c r="C2808" s="23" t="s">
        <v>1521</v>
      </c>
      <c r="D2808" s="23" t="s">
        <v>92</v>
      </c>
      <c r="E2808" s="23" t="s">
        <v>93</v>
      </c>
      <c r="F2808" s="23">
        <v>560034</v>
      </c>
      <c r="G2808" s="23" t="s">
        <v>154</v>
      </c>
      <c r="H2808" s="23" t="s">
        <v>155</v>
      </c>
      <c r="I2808" s="23" t="s">
        <v>134</v>
      </c>
      <c r="J2808" s="23" t="s">
        <v>156</v>
      </c>
      <c r="K2808" s="23" t="s">
        <v>57</v>
      </c>
      <c r="L2808" s="23">
        <v>2</v>
      </c>
      <c r="M2808" s="23">
        <v>50.69</v>
      </c>
      <c r="N2808" s="23">
        <v>10</v>
      </c>
      <c r="O2808" s="23">
        <v>12</v>
      </c>
      <c r="P2808" s="23" t="s">
        <v>33</v>
      </c>
      <c r="Q2808" s="23" t="s">
        <v>44</v>
      </c>
      <c r="R2808" s="23">
        <f t="shared" si="215"/>
        <v>1</v>
      </c>
      <c r="S2808" s="23" t="str">
        <f t="shared" si="216"/>
        <v>ORD102807_20240121_CUST03235_MED006</v>
      </c>
      <c r="T2808" s="23">
        <f t="shared" si="217"/>
        <v>1</v>
      </c>
      <c r="U2808" s="6">
        <f t="shared" si="218"/>
        <v>101.38</v>
      </c>
      <c r="V2808" s="6">
        <f>tbl_Raw_Data[[#This Row],[Discount_Pct]]*tbl_Raw_Data[[#This Row],[Gross_Amount]]/100</f>
        <v>10.138</v>
      </c>
      <c r="W2808" s="6">
        <f>tbl_Raw_Data[[#This Row],[Gross_Amount]]-tbl_Raw_Data[[#This Row],[Discount_Amount]]</f>
        <v>91.24199999999999</v>
      </c>
      <c r="X2808" s="6">
        <f>tbl_Raw_Data[[#This Row],[Net_Amount_Before_Tax]]*tbl_Raw_Data[[#This Row],[Tax_Pct]]/100</f>
        <v>10.94904</v>
      </c>
      <c r="Y2808" s="6">
        <f>tbl_Raw_Data[[#This Row],[Net_Amount_Before_Tax]]+tbl_Raw_Data[[#This Row],[Tax_Amount]]</f>
        <v>102.19103999999999</v>
      </c>
      <c r="Z2808" s="6">
        <f t="shared" si="219"/>
        <v>1</v>
      </c>
    </row>
    <row r="2809" spans="1:26" x14ac:dyDescent="0.3">
      <c r="A2809" s="23" t="s">
        <v>4456</v>
      </c>
      <c r="B2809" s="34">
        <v>45499</v>
      </c>
      <c r="C2809" s="23" t="s">
        <v>306</v>
      </c>
      <c r="D2809" s="23" t="s">
        <v>123</v>
      </c>
      <c r="E2809" s="23" t="s">
        <v>101</v>
      </c>
      <c r="F2809" s="23">
        <v>226021</v>
      </c>
      <c r="G2809" s="23" t="s">
        <v>233</v>
      </c>
      <c r="H2809" s="23" t="s">
        <v>234</v>
      </c>
      <c r="I2809" s="23" t="s">
        <v>104</v>
      </c>
      <c r="J2809" s="23" t="s">
        <v>42</v>
      </c>
      <c r="K2809" s="23" t="s">
        <v>24</v>
      </c>
      <c r="L2809" s="23">
        <v>1</v>
      </c>
      <c r="M2809" s="23">
        <v>133.54</v>
      </c>
      <c r="N2809" s="23">
        <v>20</v>
      </c>
      <c r="O2809" s="23">
        <v>5</v>
      </c>
      <c r="P2809" s="23" t="s">
        <v>65</v>
      </c>
      <c r="Q2809" s="23" t="s">
        <v>90</v>
      </c>
      <c r="R2809" s="23">
        <f t="shared" si="215"/>
        <v>1</v>
      </c>
      <c r="S2809" s="23" t="str">
        <f t="shared" si="216"/>
        <v>ORD102807_20240726_CUST00587_MED019</v>
      </c>
      <c r="T2809" s="23">
        <f t="shared" si="217"/>
        <v>1</v>
      </c>
      <c r="U2809" s="6">
        <f t="shared" si="218"/>
        <v>133.54</v>
      </c>
      <c r="V2809" s="6">
        <f>tbl_Raw_Data[[#This Row],[Discount_Pct]]*tbl_Raw_Data[[#This Row],[Gross_Amount]]/100</f>
        <v>26.707999999999998</v>
      </c>
      <c r="W2809" s="6">
        <f>tbl_Raw_Data[[#This Row],[Gross_Amount]]-tbl_Raw_Data[[#This Row],[Discount_Amount]]</f>
        <v>106.83199999999999</v>
      </c>
      <c r="X2809" s="6">
        <f>tbl_Raw_Data[[#This Row],[Net_Amount_Before_Tax]]*tbl_Raw_Data[[#This Row],[Tax_Pct]]/100</f>
        <v>5.3415999999999997</v>
      </c>
      <c r="Y2809" s="6">
        <f>tbl_Raw_Data[[#This Row],[Net_Amount_Before_Tax]]+tbl_Raw_Data[[#This Row],[Tax_Amount]]</f>
        <v>112.17359999999999</v>
      </c>
      <c r="Z2809" s="6">
        <f t="shared" si="219"/>
        <v>1</v>
      </c>
    </row>
    <row r="2810" spans="1:26" x14ac:dyDescent="0.3">
      <c r="A2810" s="23" t="s">
        <v>4457</v>
      </c>
      <c r="B2810" s="34">
        <v>45952</v>
      </c>
      <c r="C2810" s="23" t="s">
        <v>4458</v>
      </c>
      <c r="D2810" s="23" t="s">
        <v>87</v>
      </c>
      <c r="E2810" s="23" t="s">
        <v>88</v>
      </c>
      <c r="F2810" s="23">
        <v>600040</v>
      </c>
      <c r="G2810" s="23" t="s">
        <v>107</v>
      </c>
      <c r="H2810" s="23" t="s">
        <v>108</v>
      </c>
      <c r="I2810" s="23" t="s">
        <v>63</v>
      </c>
      <c r="J2810" s="23" t="s">
        <v>42</v>
      </c>
      <c r="K2810" s="23" t="s">
        <v>57</v>
      </c>
      <c r="L2810" s="23">
        <v>2</v>
      </c>
      <c r="M2810" s="23">
        <v>96.14</v>
      </c>
      <c r="N2810" s="23">
        <v>10</v>
      </c>
      <c r="O2810" s="23">
        <v>18</v>
      </c>
      <c r="P2810" s="23" t="s">
        <v>65</v>
      </c>
      <c r="Q2810" s="23" t="s">
        <v>34</v>
      </c>
      <c r="R2810" s="23">
        <f t="shared" si="215"/>
        <v>1</v>
      </c>
      <c r="S2810" s="23" t="str">
        <f t="shared" si="216"/>
        <v>ORD102809_20251022_CUST01277_MED005</v>
      </c>
      <c r="T2810" s="23">
        <f t="shared" si="217"/>
        <v>1</v>
      </c>
      <c r="U2810" s="6">
        <f t="shared" si="218"/>
        <v>192.28</v>
      </c>
      <c r="V2810" s="6">
        <f>tbl_Raw_Data[[#This Row],[Discount_Pct]]*tbl_Raw_Data[[#This Row],[Gross_Amount]]/100</f>
        <v>19.227999999999998</v>
      </c>
      <c r="W2810" s="6">
        <f>tbl_Raw_Data[[#This Row],[Gross_Amount]]-tbl_Raw_Data[[#This Row],[Discount_Amount]]</f>
        <v>173.05199999999999</v>
      </c>
      <c r="X2810" s="6">
        <f>tbl_Raw_Data[[#This Row],[Net_Amount_Before_Tax]]*tbl_Raw_Data[[#This Row],[Tax_Pct]]/100</f>
        <v>31.149359999999998</v>
      </c>
      <c r="Y2810" s="6">
        <f>tbl_Raw_Data[[#This Row],[Net_Amount_Before_Tax]]+tbl_Raw_Data[[#This Row],[Tax_Amount]]</f>
        <v>204.20135999999999</v>
      </c>
      <c r="Z2810" s="6">
        <f t="shared" si="219"/>
        <v>1</v>
      </c>
    </row>
    <row r="2811" spans="1:26" x14ac:dyDescent="0.3">
      <c r="A2811" s="23" t="s">
        <v>4459</v>
      </c>
      <c r="B2811" s="34">
        <v>45345</v>
      </c>
      <c r="C2811" s="23" t="s">
        <v>820</v>
      </c>
      <c r="D2811" s="23" t="s">
        <v>80</v>
      </c>
      <c r="E2811" s="23" t="s">
        <v>81</v>
      </c>
      <c r="F2811" s="23">
        <v>395017</v>
      </c>
      <c r="G2811" s="23" t="s">
        <v>119</v>
      </c>
      <c r="H2811" s="23" t="s">
        <v>120</v>
      </c>
      <c r="I2811" s="23" t="s">
        <v>32</v>
      </c>
      <c r="J2811" s="23" t="s">
        <v>64</v>
      </c>
      <c r="K2811" s="23" t="s">
        <v>57</v>
      </c>
      <c r="L2811" s="23">
        <v>1</v>
      </c>
      <c r="M2811" s="23">
        <v>66.3</v>
      </c>
      <c r="N2811" s="23">
        <v>5</v>
      </c>
      <c r="O2811" s="23">
        <v>12</v>
      </c>
      <c r="P2811" s="23" t="s">
        <v>43</v>
      </c>
      <c r="Q2811" s="23" t="s">
        <v>34</v>
      </c>
      <c r="R2811" s="23">
        <f t="shared" si="215"/>
        <v>1</v>
      </c>
      <c r="S2811" s="23" t="str">
        <f t="shared" si="216"/>
        <v>ORD102810_20240223_CUST02927_MED010</v>
      </c>
      <c r="T2811" s="23">
        <f t="shared" si="217"/>
        <v>1</v>
      </c>
      <c r="U2811" s="6">
        <f t="shared" si="218"/>
        <v>66.3</v>
      </c>
      <c r="V2811" s="6">
        <f>tbl_Raw_Data[[#This Row],[Discount_Pct]]*tbl_Raw_Data[[#This Row],[Gross_Amount]]/100</f>
        <v>3.3149999999999999</v>
      </c>
      <c r="W2811" s="6">
        <f>tbl_Raw_Data[[#This Row],[Gross_Amount]]-tbl_Raw_Data[[#This Row],[Discount_Amount]]</f>
        <v>62.984999999999999</v>
      </c>
      <c r="X2811" s="6">
        <f>tbl_Raw_Data[[#This Row],[Net_Amount_Before_Tax]]*tbl_Raw_Data[[#This Row],[Tax_Pct]]/100</f>
        <v>7.5581999999999994</v>
      </c>
      <c r="Y2811" s="6">
        <f>tbl_Raw_Data[[#This Row],[Net_Amount_Before_Tax]]+tbl_Raw_Data[[#This Row],[Tax_Amount]]</f>
        <v>70.543199999999999</v>
      </c>
      <c r="Z2811" s="6">
        <f t="shared" si="219"/>
        <v>2</v>
      </c>
    </row>
    <row r="2812" spans="1:26" x14ac:dyDescent="0.3">
      <c r="A2812" s="23" t="s">
        <v>4460</v>
      </c>
      <c r="B2812" s="34">
        <v>45745</v>
      </c>
      <c r="C2812" s="23" t="s">
        <v>4461</v>
      </c>
      <c r="D2812" s="23" t="s">
        <v>183</v>
      </c>
      <c r="E2812" s="23" t="s">
        <v>184</v>
      </c>
      <c r="F2812" s="23">
        <v>122002</v>
      </c>
      <c r="G2812" s="23" t="s">
        <v>48</v>
      </c>
      <c r="H2812" s="23" t="s">
        <v>49</v>
      </c>
      <c r="I2812" s="23" t="s">
        <v>50</v>
      </c>
      <c r="J2812" s="23" t="s">
        <v>23</v>
      </c>
      <c r="K2812" s="23" t="s">
        <v>24</v>
      </c>
      <c r="L2812" s="23">
        <v>1</v>
      </c>
      <c r="M2812" s="23">
        <v>113.76</v>
      </c>
      <c r="N2812" s="23">
        <v>10</v>
      </c>
      <c r="O2812" s="23">
        <v>5</v>
      </c>
      <c r="P2812" s="23" t="s">
        <v>58</v>
      </c>
      <c r="Q2812" s="23" t="s">
        <v>26</v>
      </c>
      <c r="R2812" s="23">
        <f t="shared" si="215"/>
        <v>1</v>
      </c>
      <c r="S2812" s="23" t="str">
        <f t="shared" si="216"/>
        <v>ORD102811_20250329_CUST01490_MED028</v>
      </c>
      <c r="T2812" s="23">
        <f t="shared" si="217"/>
        <v>1</v>
      </c>
      <c r="U2812" s="6">
        <f t="shared" si="218"/>
        <v>113.76</v>
      </c>
      <c r="V2812" s="6">
        <f>tbl_Raw_Data[[#This Row],[Discount_Pct]]*tbl_Raw_Data[[#This Row],[Gross_Amount]]/100</f>
        <v>11.376000000000001</v>
      </c>
      <c r="W2812" s="6">
        <f>tbl_Raw_Data[[#This Row],[Gross_Amount]]-tbl_Raw_Data[[#This Row],[Discount_Amount]]</f>
        <v>102.384</v>
      </c>
      <c r="X2812" s="6">
        <f>tbl_Raw_Data[[#This Row],[Net_Amount_Before_Tax]]*tbl_Raw_Data[[#This Row],[Tax_Pct]]/100</f>
        <v>5.1192000000000002</v>
      </c>
      <c r="Y2812" s="6">
        <f>tbl_Raw_Data[[#This Row],[Net_Amount_Before_Tax]]+tbl_Raw_Data[[#This Row],[Tax_Amount]]</f>
        <v>107.50320000000001</v>
      </c>
      <c r="Z2812" s="6">
        <f t="shared" si="219"/>
        <v>1</v>
      </c>
    </row>
    <row r="2813" spans="1:26" x14ac:dyDescent="0.3">
      <c r="A2813" s="23" t="s">
        <v>4462</v>
      </c>
      <c r="B2813" s="34">
        <v>45575</v>
      </c>
      <c r="C2813" s="23" t="s">
        <v>4463</v>
      </c>
      <c r="D2813" s="23" t="s">
        <v>37</v>
      </c>
      <c r="E2813" s="23" t="s">
        <v>38</v>
      </c>
      <c r="F2813" s="23">
        <v>452016</v>
      </c>
      <c r="G2813" s="23" t="s">
        <v>132</v>
      </c>
      <c r="H2813" s="23" t="s">
        <v>133</v>
      </c>
      <c r="I2813" s="23" t="s">
        <v>134</v>
      </c>
      <c r="J2813" s="23" t="s">
        <v>135</v>
      </c>
      <c r="K2813" s="23" t="s">
        <v>57</v>
      </c>
      <c r="L2813" s="23">
        <v>3</v>
      </c>
      <c r="M2813" s="23">
        <v>79.61</v>
      </c>
      <c r="N2813" s="23">
        <v>15</v>
      </c>
      <c r="O2813" s="23">
        <v>18</v>
      </c>
      <c r="P2813" s="23" t="s">
        <v>43</v>
      </c>
      <c r="Q2813" s="23" t="s">
        <v>90</v>
      </c>
      <c r="R2813" s="23">
        <f t="shared" si="215"/>
        <v>1</v>
      </c>
      <c r="S2813" s="23" t="str">
        <f t="shared" si="216"/>
        <v>ORD102812_20241010_CUST01309_MED007</v>
      </c>
      <c r="T2813" s="23">
        <f t="shared" si="217"/>
        <v>1</v>
      </c>
      <c r="U2813" s="6">
        <f t="shared" si="218"/>
        <v>238.82999999999998</v>
      </c>
      <c r="V2813" s="6">
        <f>tbl_Raw_Data[[#This Row],[Discount_Pct]]*tbl_Raw_Data[[#This Row],[Gross_Amount]]/100</f>
        <v>35.8245</v>
      </c>
      <c r="W2813" s="6">
        <f>tbl_Raw_Data[[#This Row],[Gross_Amount]]-tbl_Raw_Data[[#This Row],[Discount_Amount]]</f>
        <v>203.00549999999998</v>
      </c>
      <c r="X2813" s="6">
        <f>tbl_Raw_Data[[#This Row],[Net_Amount_Before_Tax]]*tbl_Raw_Data[[#This Row],[Tax_Pct]]/100</f>
        <v>36.540989999999994</v>
      </c>
      <c r="Y2813" s="6">
        <f>tbl_Raw_Data[[#This Row],[Net_Amount_Before_Tax]]+tbl_Raw_Data[[#This Row],[Tax_Amount]]</f>
        <v>239.54648999999998</v>
      </c>
      <c r="Z2813" s="6">
        <f t="shared" si="219"/>
        <v>1</v>
      </c>
    </row>
    <row r="2814" spans="1:26" x14ac:dyDescent="0.3">
      <c r="A2814" s="23" t="s">
        <v>4464</v>
      </c>
      <c r="B2814" s="34">
        <v>45519</v>
      </c>
      <c r="C2814" s="23" t="s">
        <v>4465</v>
      </c>
      <c r="D2814" s="23" t="s">
        <v>142</v>
      </c>
      <c r="E2814" s="23" t="s">
        <v>81</v>
      </c>
      <c r="F2814" s="23">
        <v>380015</v>
      </c>
      <c r="G2814" s="23" t="s">
        <v>132</v>
      </c>
      <c r="H2814" s="23" t="s">
        <v>133</v>
      </c>
      <c r="I2814" s="23" t="s">
        <v>134</v>
      </c>
      <c r="J2814" s="23" t="s">
        <v>135</v>
      </c>
      <c r="K2814" s="23" t="s">
        <v>57</v>
      </c>
      <c r="L2814" s="23">
        <v>1</v>
      </c>
      <c r="M2814" s="23">
        <v>82.16</v>
      </c>
      <c r="N2814" s="23">
        <v>5</v>
      </c>
      <c r="O2814" s="23">
        <v>5</v>
      </c>
      <c r="P2814" s="23" t="s">
        <v>25</v>
      </c>
      <c r="Q2814" s="23" t="s">
        <v>90</v>
      </c>
      <c r="R2814" s="23">
        <f t="shared" si="215"/>
        <v>1</v>
      </c>
      <c r="S2814" s="23" t="str">
        <f t="shared" si="216"/>
        <v>ORD102813_20240815_CUST01370_MED007</v>
      </c>
      <c r="T2814" s="23">
        <f t="shared" si="217"/>
        <v>1</v>
      </c>
      <c r="U2814" s="6">
        <f t="shared" si="218"/>
        <v>82.16</v>
      </c>
      <c r="V2814" s="6">
        <f>tbl_Raw_Data[[#This Row],[Discount_Pct]]*tbl_Raw_Data[[#This Row],[Gross_Amount]]/100</f>
        <v>4.1079999999999997</v>
      </c>
      <c r="W2814" s="6">
        <f>tbl_Raw_Data[[#This Row],[Gross_Amount]]-tbl_Raw_Data[[#This Row],[Discount_Amount]]</f>
        <v>78.051999999999992</v>
      </c>
      <c r="X2814" s="6">
        <f>tbl_Raw_Data[[#This Row],[Net_Amount_Before_Tax]]*tbl_Raw_Data[[#This Row],[Tax_Pct]]/100</f>
        <v>3.9026000000000001</v>
      </c>
      <c r="Y2814" s="6">
        <f>tbl_Raw_Data[[#This Row],[Net_Amount_Before_Tax]]+tbl_Raw_Data[[#This Row],[Tax_Amount]]</f>
        <v>81.954599999999999</v>
      </c>
      <c r="Z2814" s="6">
        <f t="shared" si="219"/>
        <v>0</v>
      </c>
    </row>
    <row r="2815" spans="1:26" x14ac:dyDescent="0.3">
      <c r="A2815" s="23" t="s">
        <v>4466</v>
      </c>
      <c r="B2815" s="34">
        <v>45640</v>
      </c>
      <c r="C2815" s="23" t="s">
        <v>2273</v>
      </c>
      <c r="D2815" s="23" t="s">
        <v>52</v>
      </c>
      <c r="E2815" s="23" t="s">
        <v>52</v>
      </c>
      <c r="F2815" s="23">
        <v>160022</v>
      </c>
      <c r="G2815" s="23" t="s">
        <v>102</v>
      </c>
      <c r="H2815" s="23" t="s">
        <v>103</v>
      </c>
      <c r="I2815" s="23" t="s">
        <v>104</v>
      </c>
      <c r="J2815" s="23" t="s">
        <v>64</v>
      </c>
      <c r="K2815" s="23" t="s">
        <v>57</v>
      </c>
      <c r="L2815" s="23">
        <v>3</v>
      </c>
      <c r="M2815" s="23">
        <v>91.75</v>
      </c>
      <c r="N2815" s="23">
        <v>0</v>
      </c>
      <c r="O2815" s="23">
        <v>5</v>
      </c>
      <c r="P2815" s="23" t="s">
        <v>65</v>
      </c>
      <c r="Q2815" s="23" t="s">
        <v>34</v>
      </c>
      <c r="R2815" s="23">
        <f t="shared" si="215"/>
        <v>1</v>
      </c>
      <c r="S2815" s="23" t="str">
        <f t="shared" si="216"/>
        <v>ORD102814_20241214_CUST01019_MED029</v>
      </c>
      <c r="T2815" s="23">
        <f t="shared" si="217"/>
        <v>1</v>
      </c>
      <c r="U2815" s="6">
        <f t="shared" si="218"/>
        <v>275.25</v>
      </c>
      <c r="V2815" s="6">
        <f>tbl_Raw_Data[[#This Row],[Discount_Pct]]*tbl_Raw_Data[[#This Row],[Gross_Amount]]/100</f>
        <v>0</v>
      </c>
      <c r="W2815" s="6">
        <f>tbl_Raw_Data[[#This Row],[Gross_Amount]]-tbl_Raw_Data[[#This Row],[Discount_Amount]]</f>
        <v>275.25</v>
      </c>
      <c r="X2815" s="6">
        <f>tbl_Raw_Data[[#This Row],[Net_Amount_Before_Tax]]*tbl_Raw_Data[[#This Row],[Tax_Pct]]/100</f>
        <v>13.762499999999999</v>
      </c>
      <c r="Y2815" s="6">
        <f>tbl_Raw_Data[[#This Row],[Net_Amount_Before_Tax]]+tbl_Raw_Data[[#This Row],[Tax_Amount]]</f>
        <v>289.01249999999999</v>
      </c>
      <c r="Z2815" s="6">
        <f t="shared" si="219"/>
        <v>2</v>
      </c>
    </row>
    <row r="2816" spans="1:26" x14ac:dyDescent="0.3">
      <c r="A2816" s="23" t="s">
        <v>4467</v>
      </c>
      <c r="B2816" s="34">
        <v>45448</v>
      </c>
      <c r="C2816" s="23" t="s">
        <v>4468</v>
      </c>
      <c r="D2816" s="23" t="s">
        <v>183</v>
      </c>
      <c r="E2816" s="23" t="s">
        <v>184</v>
      </c>
      <c r="F2816" s="23">
        <v>122002</v>
      </c>
      <c r="G2816" s="23" t="s">
        <v>145</v>
      </c>
      <c r="H2816" s="23" t="s">
        <v>146</v>
      </c>
      <c r="I2816" s="23" t="s">
        <v>147</v>
      </c>
      <c r="J2816" s="23" t="s">
        <v>148</v>
      </c>
      <c r="K2816" s="23" t="s">
        <v>24</v>
      </c>
      <c r="L2816" s="23">
        <v>4</v>
      </c>
      <c r="M2816" s="23">
        <v>93.01</v>
      </c>
      <c r="N2816" s="23">
        <v>5</v>
      </c>
      <c r="O2816" s="23">
        <v>5</v>
      </c>
      <c r="P2816" s="23" t="s">
        <v>58</v>
      </c>
      <c r="Q2816" s="23" t="s">
        <v>90</v>
      </c>
      <c r="R2816" s="23">
        <f t="shared" si="215"/>
        <v>1</v>
      </c>
      <c r="S2816" s="23" t="str">
        <f t="shared" si="216"/>
        <v>ORD102815_20240605_CUST01201_MED016</v>
      </c>
      <c r="T2816" s="23">
        <f t="shared" si="217"/>
        <v>1</v>
      </c>
      <c r="U2816" s="6">
        <f t="shared" si="218"/>
        <v>372.04</v>
      </c>
      <c r="V2816" s="6">
        <f>tbl_Raw_Data[[#This Row],[Discount_Pct]]*tbl_Raw_Data[[#This Row],[Gross_Amount]]/100</f>
        <v>18.602</v>
      </c>
      <c r="W2816" s="6">
        <f>tbl_Raw_Data[[#This Row],[Gross_Amount]]-tbl_Raw_Data[[#This Row],[Discount_Amount]]</f>
        <v>353.43800000000005</v>
      </c>
      <c r="X2816" s="6">
        <f>tbl_Raw_Data[[#This Row],[Net_Amount_Before_Tax]]*tbl_Raw_Data[[#This Row],[Tax_Pct]]/100</f>
        <v>17.671900000000004</v>
      </c>
      <c r="Y2816" s="6">
        <f>tbl_Raw_Data[[#This Row],[Net_Amount_Before_Tax]]+tbl_Raw_Data[[#This Row],[Tax_Amount]]</f>
        <v>371.10990000000004</v>
      </c>
      <c r="Z2816" s="6">
        <f t="shared" si="219"/>
        <v>1</v>
      </c>
    </row>
    <row r="2817" spans="1:26" x14ac:dyDescent="0.3">
      <c r="A2817" s="23" t="s">
        <v>4469</v>
      </c>
      <c r="B2817" s="34">
        <v>45539</v>
      </c>
      <c r="C2817" s="23" t="s">
        <v>1197</v>
      </c>
      <c r="D2817" s="23" t="s">
        <v>46</v>
      </c>
      <c r="E2817" s="23" t="s">
        <v>47</v>
      </c>
      <c r="F2817" s="23">
        <v>411014</v>
      </c>
      <c r="G2817" s="23" t="s">
        <v>192</v>
      </c>
      <c r="H2817" s="23" t="s">
        <v>193</v>
      </c>
      <c r="I2817" s="23" t="s">
        <v>41</v>
      </c>
      <c r="J2817" s="23" t="s">
        <v>194</v>
      </c>
      <c r="K2817" s="23" t="s">
        <v>24</v>
      </c>
      <c r="L2817" s="23">
        <v>1</v>
      </c>
      <c r="M2817" s="23">
        <v>28.79</v>
      </c>
      <c r="N2817" s="23">
        <v>0</v>
      </c>
      <c r="O2817" s="23">
        <v>5</v>
      </c>
      <c r="P2817" s="23" t="s">
        <v>65</v>
      </c>
      <c r="Q2817" s="23" t="s">
        <v>34</v>
      </c>
      <c r="R2817" s="23">
        <f t="shared" si="215"/>
        <v>1</v>
      </c>
      <c r="S2817" s="23" t="str">
        <f t="shared" si="216"/>
        <v>ORD102816_20240904_CUST00943_MED002</v>
      </c>
      <c r="T2817" s="23">
        <f t="shared" si="217"/>
        <v>1</v>
      </c>
      <c r="U2817" s="6">
        <f t="shared" si="218"/>
        <v>28.79</v>
      </c>
      <c r="V2817" s="6">
        <f>tbl_Raw_Data[[#This Row],[Discount_Pct]]*tbl_Raw_Data[[#This Row],[Gross_Amount]]/100</f>
        <v>0</v>
      </c>
      <c r="W2817" s="6">
        <f>tbl_Raw_Data[[#This Row],[Gross_Amount]]-tbl_Raw_Data[[#This Row],[Discount_Amount]]</f>
        <v>28.79</v>
      </c>
      <c r="X2817" s="6">
        <f>tbl_Raw_Data[[#This Row],[Net_Amount_Before_Tax]]*tbl_Raw_Data[[#This Row],[Tax_Pct]]/100</f>
        <v>1.4394999999999998</v>
      </c>
      <c r="Y2817" s="6">
        <f>tbl_Raw_Data[[#This Row],[Net_Amount_Before_Tax]]+tbl_Raw_Data[[#This Row],[Tax_Amount]]</f>
        <v>30.229499999999998</v>
      </c>
      <c r="Z2817" s="6">
        <f t="shared" si="219"/>
        <v>3</v>
      </c>
    </row>
    <row r="2818" spans="1:26" x14ac:dyDescent="0.3">
      <c r="A2818" s="23" t="s">
        <v>4470</v>
      </c>
      <c r="B2818" s="34">
        <v>45791</v>
      </c>
      <c r="C2818" s="23" t="s">
        <v>1079</v>
      </c>
      <c r="D2818" s="23" t="s">
        <v>159</v>
      </c>
      <c r="E2818" s="23" t="s">
        <v>47</v>
      </c>
      <c r="F2818" s="23">
        <v>400093</v>
      </c>
      <c r="G2818" s="23" t="s">
        <v>315</v>
      </c>
      <c r="H2818" s="23" t="s">
        <v>316</v>
      </c>
      <c r="I2818" s="23" t="s">
        <v>50</v>
      </c>
      <c r="J2818" s="23" t="s">
        <v>114</v>
      </c>
      <c r="K2818" s="23" t="s">
        <v>24</v>
      </c>
      <c r="L2818" s="23">
        <v>5</v>
      </c>
      <c r="M2818" s="23">
        <v>116.11</v>
      </c>
      <c r="N2818" s="23">
        <v>15</v>
      </c>
      <c r="O2818" s="23">
        <v>5</v>
      </c>
      <c r="P2818" s="23" t="s">
        <v>65</v>
      </c>
      <c r="Q2818" s="23" t="s">
        <v>34</v>
      </c>
      <c r="R2818" s="23">
        <f t="shared" ref="R2818:R2881" si="220">COUNTIFS($A$2:$A$8001,A2818,$B$2:$B$8001,B2818,$C$2:$C$8001,C2818,$G$2:$G$8001,G2818)</f>
        <v>1</v>
      </c>
      <c r="S2818" s="23" t="str">
        <f t="shared" ref="S2818:S2881" si="221">A2818&amp;"_"&amp;TEXT(B2818,"yyyymmdd")&amp;"_"&amp;C2818&amp;"_"&amp;G2818</f>
        <v>ORD102817_20250514_CUST02903_MED012</v>
      </c>
      <c r="T2818" s="23">
        <f t="shared" ref="T2818:T2881" si="222">COUNTIF($S$2:$S$8001,S2818)</f>
        <v>1</v>
      </c>
      <c r="U2818" s="6">
        <f t="shared" ref="U2818:U2881" si="223">L2818*M2818</f>
        <v>580.54999999999995</v>
      </c>
      <c r="V2818" s="6">
        <f>tbl_Raw_Data[[#This Row],[Discount_Pct]]*tbl_Raw_Data[[#This Row],[Gross_Amount]]/100</f>
        <v>87.082499999999996</v>
      </c>
      <c r="W2818" s="6">
        <f>tbl_Raw_Data[[#This Row],[Gross_Amount]]-tbl_Raw_Data[[#This Row],[Discount_Amount]]</f>
        <v>493.46749999999997</v>
      </c>
      <c r="X2818" s="6">
        <f>tbl_Raw_Data[[#This Row],[Net_Amount_Before_Tax]]*tbl_Raw_Data[[#This Row],[Tax_Pct]]/100</f>
        <v>24.673374999999997</v>
      </c>
      <c r="Y2818" s="6">
        <f>tbl_Raw_Data[[#This Row],[Net_Amount_Before_Tax]]+tbl_Raw_Data[[#This Row],[Tax_Amount]]</f>
        <v>518.14087499999994</v>
      </c>
      <c r="Z2818" s="6">
        <f t="shared" ref="Z2818:Z2881" si="224">COUNTIFS($C$2:$C$8001,C2818,$Q$2:$Q$8001,"Delivered")</f>
        <v>1</v>
      </c>
    </row>
    <row r="2819" spans="1:26" x14ac:dyDescent="0.3">
      <c r="A2819" s="23" t="s">
        <v>4471</v>
      </c>
      <c r="B2819" s="34">
        <v>45447</v>
      </c>
      <c r="C2819" s="23" t="s">
        <v>1739</v>
      </c>
      <c r="D2819" s="23" t="s">
        <v>37</v>
      </c>
      <c r="E2819" s="23" t="s">
        <v>38</v>
      </c>
      <c r="F2819" s="23">
        <v>452001</v>
      </c>
      <c r="G2819" s="23" t="s">
        <v>229</v>
      </c>
      <c r="H2819" s="23" t="s">
        <v>230</v>
      </c>
      <c r="I2819" s="23" t="s">
        <v>84</v>
      </c>
      <c r="J2819" s="23" t="s">
        <v>140</v>
      </c>
      <c r="K2819" s="23" t="s">
        <v>24</v>
      </c>
      <c r="L2819" s="23">
        <v>2</v>
      </c>
      <c r="M2819" s="23">
        <v>198.71</v>
      </c>
      <c r="N2819" s="23">
        <v>5</v>
      </c>
      <c r="O2819" s="23">
        <v>5</v>
      </c>
      <c r="P2819" s="23" t="s">
        <v>89</v>
      </c>
      <c r="Q2819" s="23" t="s">
        <v>34</v>
      </c>
      <c r="R2819" s="23">
        <f t="shared" si="220"/>
        <v>1</v>
      </c>
      <c r="S2819" s="23" t="str">
        <f t="shared" si="221"/>
        <v>ORD102818_20240604_CUST02653_MED022</v>
      </c>
      <c r="T2819" s="23">
        <f t="shared" si="222"/>
        <v>1</v>
      </c>
      <c r="U2819" s="6">
        <f t="shared" si="223"/>
        <v>397.42</v>
      </c>
      <c r="V2819" s="6">
        <f>tbl_Raw_Data[[#This Row],[Discount_Pct]]*tbl_Raw_Data[[#This Row],[Gross_Amount]]/100</f>
        <v>19.871000000000002</v>
      </c>
      <c r="W2819" s="6">
        <f>tbl_Raw_Data[[#This Row],[Gross_Amount]]-tbl_Raw_Data[[#This Row],[Discount_Amount]]</f>
        <v>377.54900000000004</v>
      </c>
      <c r="X2819" s="6">
        <f>tbl_Raw_Data[[#This Row],[Net_Amount_Before_Tax]]*tbl_Raw_Data[[#This Row],[Tax_Pct]]/100</f>
        <v>18.87745</v>
      </c>
      <c r="Y2819" s="6">
        <f>tbl_Raw_Data[[#This Row],[Net_Amount_Before_Tax]]+tbl_Raw_Data[[#This Row],[Tax_Amount]]</f>
        <v>396.42645000000005</v>
      </c>
      <c r="Z2819" s="6">
        <f t="shared" si="224"/>
        <v>4</v>
      </c>
    </row>
    <row r="2820" spans="1:26" x14ac:dyDescent="0.3">
      <c r="A2820" s="23" t="s">
        <v>4472</v>
      </c>
      <c r="B2820" s="34">
        <v>45673</v>
      </c>
      <c r="C2820" s="23" t="s">
        <v>1240</v>
      </c>
      <c r="D2820" s="23" t="s">
        <v>92</v>
      </c>
      <c r="E2820" s="23" t="s">
        <v>93</v>
      </c>
      <c r="F2820" s="23">
        <v>560100</v>
      </c>
      <c r="G2820" s="23" t="s">
        <v>196</v>
      </c>
      <c r="H2820" s="23" t="s">
        <v>197</v>
      </c>
      <c r="I2820" s="23" t="s">
        <v>32</v>
      </c>
      <c r="J2820" s="23" t="s">
        <v>42</v>
      </c>
      <c r="K2820" s="23" t="s">
        <v>24</v>
      </c>
      <c r="L2820" s="23">
        <v>1</v>
      </c>
      <c r="M2820" s="23">
        <v>27.41</v>
      </c>
      <c r="N2820" s="23">
        <v>0</v>
      </c>
      <c r="O2820" s="23">
        <v>12</v>
      </c>
      <c r="P2820" s="23" t="s">
        <v>25</v>
      </c>
      <c r="Q2820" s="23" t="s">
        <v>34</v>
      </c>
      <c r="R2820" s="23">
        <f t="shared" si="220"/>
        <v>1</v>
      </c>
      <c r="S2820" s="23" t="str">
        <f t="shared" si="221"/>
        <v>ORD102819_20250116_CUST00359_MED011</v>
      </c>
      <c r="T2820" s="23">
        <f t="shared" si="222"/>
        <v>1</v>
      </c>
      <c r="U2820" s="6">
        <f t="shared" si="223"/>
        <v>27.41</v>
      </c>
      <c r="V2820" s="6">
        <f>tbl_Raw_Data[[#This Row],[Discount_Pct]]*tbl_Raw_Data[[#This Row],[Gross_Amount]]/100</f>
        <v>0</v>
      </c>
      <c r="W2820" s="6">
        <f>tbl_Raw_Data[[#This Row],[Gross_Amount]]-tbl_Raw_Data[[#This Row],[Discount_Amount]]</f>
        <v>27.41</v>
      </c>
      <c r="X2820" s="6">
        <f>tbl_Raw_Data[[#This Row],[Net_Amount_Before_Tax]]*tbl_Raw_Data[[#This Row],[Tax_Pct]]/100</f>
        <v>3.2892000000000001</v>
      </c>
      <c r="Y2820" s="6">
        <f>tbl_Raw_Data[[#This Row],[Net_Amount_Before_Tax]]+tbl_Raw_Data[[#This Row],[Tax_Amount]]</f>
        <v>30.699200000000001</v>
      </c>
      <c r="Z2820" s="6">
        <f t="shared" si="224"/>
        <v>2</v>
      </c>
    </row>
    <row r="2821" spans="1:26" x14ac:dyDescent="0.3">
      <c r="A2821" s="23" t="s">
        <v>4473</v>
      </c>
      <c r="B2821" s="34">
        <v>45645</v>
      </c>
      <c r="C2821" s="23" t="s">
        <v>1961</v>
      </c>
      <c r="D2821" s="23" t="s">
        <v>46</v>
      </c>
      <c r="E2821" s="23" t="s">
        <v>47</v>
      </c>
      <c r="F2821" s="23">
        <v>411001</v>
      </c>
      <c r="G2821" s="23" t="s">
        <v>82</v>
      </c>
      <c r="H2821" s="23" t="s">
        <v>83</v>
      </c>
      <c r="I2821" s="23" t="s">
        <v>84</v>
      </c>
      <c r="J2821" s="23" t="s">
        <v>85</v>
      </c>
      <c r="K2821" s="23" t="s">
        <v>24</v>
      </c>
      <c r="L2821" s="23">
        <v>3</v>
      </c>
      <c r="M2821" s="23">
        <v>321.99</v>
      </c>
      <c r="N2821" s="23">
        <v>5</v>
      </c>
      <c r="O2821" s="23">
        <v>5</v>
      </c>
      <c r="P2821" s="23" t="s">
        <v>89</v>
      </c>
      <c r="Q2821" s="23" t="s">
        <v>90</v>
      </c>
      <c r="R2821" s="23">
        <f t="shared" si="220"/>
        <v>1</v>
      </c>
      <c r="S2821" s="23" t="str">
        <f t="shared" si="221"/>
        <v>ORD102820_20241219_CUST00088_MED023</v>
      </c>
      <c r="T2821" s="23">
        <f t="shared" si="222"/>
        <v>1</v>
      </c>
      <c r="U2821" s="6">
        <f t="shared" si="223"/>
        <v>965.97</v>
      </c>
      <c r="V2821" s="6">
        <f>tbl_Raw_Data[[#This Row],[Discount_Pct]]*tbl_Raw_Data[[#This Row],[Gross_Amount]]/100</f>
        <v>48.298500000000004</v>
      </c>
      <c r="W2821" s="6">
        <f>tbl_Raw_Data[[#This Row],[Gross_Amount]]-tbl_Raw_Data[[#This Row],[Discount_Amount]]</f>
        <v>917.67150000000004</v>
      </c>
      <c r="X2821" s="6">
        <f>tbl_Raw_Data[[#This Row],[Net_Amount_Before_Tax]]*tbl_Raw_Data[[#This Row],[Tax_Pct]]/100</f>
        <v>45.883575</v>
      </c>
      <c r="Y2821" s="6">
        <f>tbl_Raw_Data[[#This Row],[Net_Amount_Before_Tax]]+tbl_Raw_Data[[#This Row],[Tax_Amount]]</f>
        <v>963.55507499999999</v>
      </c>
      <c r="Z2821" s="6">
        <f t="shared" si="224"/>
        <v>3</v>
      </c>
    </row>
    <row r="2822" spans="1:26" x14ac:dyDescent="0.3">
      <c r="A2822" s="23" t="s">
        <v>4473</v>
      </c>
      <c r="B2822" s="34">
        <v>46000</v>
      </c>
      <c r="C2822" s="23" t="s">
        <v>4314</v>
      </c>
      <c r="D2822" s="23" t="s">
        <v>37</v>
      </c>
      <c r="E2822" s="23" t="s">
        <v>38</v>
      </c>
      <c r="F2822" s="23">
        <v>452018</v>
      </c>
      <c r="G2822" s="23" t="s">
        <v>256</v>
      </c>
      <c r="H2822" s="23" t="s">
        <v>257</v>
      </c>
      <c r="I2822" s="23" t="s">
        <v>22</v>
      </c>
      <c r="J2822" s="23" t="s">
        <v>258</v>
      </c>
      <c r="K2822" s="23" t="s">
        <v>57</v>
      </c>
      <c r="L2822" s="23">
        <v>1</v>
      </c>
      <c r="M2822" s="23">
        <v>65.91</v>
      </c>
      <c r="N2822" s="23">
        <v>0</v>
      </c>
      <c r="O2822" s="23">
        <v>12</v>
      </c>
      <c r="P2822" s="23" t="s">
        <v>43</v>
      </c>
      <c r="Q2822" s="23" t="s">
        <v>34</v>
      </c>
      <c r="R2822" s="23">
        <f t="shared" si="220"/>
        <v>1</v>
      </c>
      <c r="S2822" s="23" t="str">
        <f t="shared" si="221"/>
        <v>ORD102820_20251209_CUST02037_MED025</v>
      </c>
      <c r="T2822" s="23">
        <f t="shared" si="222"/>
        <v>1</v>
      </c>
      <c r="U2822" s="6">
        <f t="shared" si="223"/>
        <v>65.91</v>
      </c>
      <c r="V2822" s="6">
        <f>tbl_Raw_Data[[#This Row],[Discount_Pct]]*tbl_Raw_Data[[#This Row],[Gross_Amount]]/100</f>
        <v>0</v>
      </c>
      <c r="W2822" s="6">
        <f>tbl_Raw_Data[[#This Row],[Gross_Amount]]-tbl_Raw_Data[[#This Row],[Discount_Amount]]</f>
        <v>65.91</v>
      </c>
      <c r="X2822" s="6">
        <f>tbl_Raw_Data[[#This Row],[Net_Amount_Before_Tax]]*tbl_Raw_Data[[#This Row],[Tax_Pct]]/100</f>
        <v>7.9091999999999993</v>
      </c>
      <c r="Y2822" s="6">
        <f>tbl_Raw_Data[[#This Row],[Net_Amount_Before_Tax]]+tbl_Raw_Data[[#This Row],[Tax_Amount]]</f>
        <v>73.819199999999995</v>
      </c>
      <c r="Z2822" s="6">
        <f t="shared" si="224"/>
        <v>1</v>
      </c>
    </row>
    <row r="2823" spans="1:26" x14ac:dyDescent="0.3">
      <c r="A2823" s="23" t="s">
        <v>4474</v>
      </c>
      <c r="B2823" s="34">
        <v>45938</v>
      </c>
      <c r="C2823" s="23" t="s">
        <v>4475</v>
      </c>
      <c r="D2823" s="23" t="s">
        <v>92</v>
      </c>
      <c r="E2823" s="23" t="s">
        <v>93</v>
      </c>
      <c r="F2823" s="23">
        <v>560066</v>
      </c>
      <c r="G2823" s="23" t="s">
        <v>185</v>
      </c>
      <c r="H2823" s="23" t="s">
        <v>186</v>
      </c>
      <c r="I2823" s="23" t="s">
        <v>76</v>
      </c>
      <c r="J2823" s="23" t="s">
        <v>187</v>
      </c>
      <c r="K2823" s="23" t="s">
        <v>57</v>
      </c>
      <c r="L2823" s="23">
        <v>1</v>
      </c>
      <c r="M2823" s="23">
        <v>77.849999999999994</v>
      </c>
      <c r="N2823" s="23">
        <v>10</v>
      </c>
      <c r="O2823" s="23">
        <v>5</v>
      </c>
      <c r="P2823" s="23" t="s">
        <v>43</v>
      </c>
      <c r="Q2823" s="23" t="s">
        <v>34</v>
      </c>
      <c r="R2823" s="23">
        <f t="shared" si="220"/>
        <v>1</v>
      </c>
      <c r="S2823" s="23" t="str">
        <f t="shared" si="221"/>
        <v>ORD102822_20251008_CUST02661_MED009</v>
      </c>
      <c r="T2823" s="23">
        <f t="shared" si="222"/>
        <v>1</v>
      </c>
      <c r="U2823" s="6">
        <f t="shared" si="223"/>
        <v>77.849999999999994</v>
      </c>
      <c r="V2823" s="6">
        <f>tbl_Raw_Data[[#This Row],[Discount_Pct]]*tbl_Raw_Data[[#This Row],[Gross_Amount]]/100</f>
        <v>7.7850000000000001</v>
      </c>
      <c r="W2823" s="6">
        <f>tbl_Raw_Data[[#This Row],[Gross_Amount]]-tbl_Raw_Data[[#This Row],[Discount_Amount]]</f>
        <v>70.064999999999998</v>
      </c>
      <c r="X2823" s="6">
        <f>tbl_Raw_Data[[#This Row],[Net_Amount_Before_Tax]]*tbl_Raw_Data[[#This Row],[Tax_Pct]]/100</f>
        <v>3.50325</v>
      </c>
      <c r="Y2823" s="6">
        <f>tbl_Raw_Data[[#This Row],[Net_Amount_Before_Tax]]+tbl_Raw_Data[[#This Row],[Tax_Amount]]</f>
        <v>73.568249999999992</v>
      </c>
      <c r="Z2823" s="6">
        <f t="shared" si="224"/>
        <v>1</v>
      </c>
    </row>
    <row r="2824" spans="1:26" x14ac:dyDescent="0.3">
      <c r="A2824" s="23" t="s">
        <v>4476</v>
      </c>
      <c r="B2824" s="34">
        <v>45841</v>
      </c>
      <c r="C2824" s="23" t="s">
        <v>1566</v>
      </c>
      <c r="D2824" s="23" t="s">
        <v>46</v>
      </c>
      <c r="E2824" s="23" t="s">
        <v>47</v>
      </c>
      <c r="F2824" s="23">
        <v>411001</v>
      </c>
      <c r="G2824" s="23" t="s">
        <v>102</v>
      </c>
      <c r="H2824" s="23" t="s">
        <v>103</v>
      </c>
      <c r="I2824" s="23" t="s">
        <v>104</v>
      </c>
      <c r="J2824" s="23" t="s">
        <v>64</v>
      </c>
      <c r="K2824" s="23" t="s">
        <v>57</v>
      </c>
      <c r="L2824" s="23">
        <v>5</v>
      </c>
      <c r="M2824" s="23">
        <v>97.69</v>
      </c>
      <c r="N2824" s="23">
        <v>5</v>
      </c>
      <c r="O2824" s="23">
        <v>5</v>
      </c>
      <c r="P2824" s="23" t="s">
        <v>33</v>
      </c>
      <c r="Q2824" s="23" t="s">
        <v>26</v>
      </c>
      <c r="R2824" s="23">
        <f t="shared" si="220"/>
        <v>1</v>
      </c>
      <c r="S2824" s="23" t="str">
        <f t="shared" si="221"/>
        <v>ORD102823_20250703_CUST02692_MED029</v>
      </c>
      <c r="T2824" s="23">
        <f t="shared" si="222"/>
        <v>1</v>
      </c>
      <c r="U2824" s="6">
        <f t="shared" si="223"/>
        <v>488.45</v>
      </c>
      <c r="V2824" s="6">
        <f>tbl_Raw_Data[[#This Row],[Discount_Pct]]*tbl_Raw_Data[[#This Row],[Gross_Amount]]/100</f>
        <v>24.422499999999999</v>
      </c>
      <c r="W2824" s="6">
        <f>tbl_Raw_Data[[#This Row],[Gross_Amount]]-tbl_Raw_Data[[#This Row],[Discount_Amount]]</f>
        <v>464.02749999999997</v>
      </c>
      <c r="X2824" s="6">
        <f>tbl_Raw_Data[[#This Row],[Net_Amount_Before_Tax]]*tbl_Raw_Data[[#This Row],[Tax_Pct]]/100</f>
        <v>23.201374999999999</v>
      </c>
      <c r="Y2824" s="6">
        <f>tbl_Raw_Data[[#This Row],[Net_Amount_Before_Tax]]+tbl_Raw_Data[[#This Row],[Tax_Amount]]</f>
        <v>487.22887499999996</v>
      </c>
      <c r="Z2824" s="6">
        <f t="shared" si="224"/>
        <v>1</v>
      </c>
    </row>
    <row r="2825" spans="1:26" x14ac:dyDescent="0.3">
      <c r="A2825" s="23" t="s">
        <v>4477</v>
      </c>
      <c r="B2825" s="34">
        <v>45612</v>
      </c>
      <c r="C2825" s="23" t="s">
        <v>4478</v>
      </c>
      <c r="D2825" s="23" t="s">
        <v>87</v>
      </c>
      <c r="E2825" s="23" t="s">
        <v>88</v>
      </c>
      <c r="F2825" s="23">
        <v>600040</v>
      </c>
      <c r="G2825" s="23" t="s">
        <v>107</v>
      </c>
      <c r="H2825" s="23" t="s">
        <v>108</v>
      </c>
      <c r="I2825" s="23" t="s">
        <v>63</v>
      </c>
      <c r="J2825" s="23" t="s">
        <v>42</v>
      </c>
      <c r="K2825" s="23" t="s">
        <v>57</v>
      </c>
      <c r="L2825" s="23">
        <v>1</v>
      </c>
      <c r="M2825" s="23">
        <v>99.17</v>
      </c>
      <c r="N2825" s="23">
        <v>10</v>
      </c>
      <c r="O2825" s="23">
        <v>12</v>
      </c>
      <c r="P2825" s="23" t="s">
        <v>58</v>
      </c>
      <c r="Q2825" s="23" t="s">
        <v>26</v>
      </c>
      <c r="R2825" s="23">
        <f t="shared" si="220"/>
        <v>1</v>
      </c>
      <c r="S2825" s="23" t="str">
        <f t="shared" si="221"/>
        <v>ORD102824_20241116_CUST00171_MED005</v>
      </c>
      <c r="T2825" s="23">
        <f t="shared" si="222"/>
        <v>1</v>
      </c>
      <c r="U2825" s="6">
        <f t="shared" si="223"/>
        <v>99.17</v>
      </c>
      <c r="V2825" s="6">
        <f>tbl_Raw_Data[[#This Row],[Discount_Pct]]*tbl_Raw_Data[[#This Row],[Gross_Amount]]/100</f>
        <v>9.9169999999999998</v>
      </c>
      <c r="W2825" s="6">
        <f>tbl_Raw_Data[[#This Row],[Gross_Amount]]-tbl_Raw_Data[[#This Row],[Discount_Amount]]</f>
        <v>89.253</v>
      </c>
      <c r="X2825" s="6">
        <f>tbl_Raw_Data[[#This Row],[Net_Amount_Before_Tax]]*tbl_Raw_Data[[#This Row],[Tax_Pct]]/100</f>
        <v>10.710360000000001</v>
      </c>
      <c r="Y2825" s="6">
        <f>tbl_Raw_Data[[#This Row],[Net_Amount_Before_Tax]]+tbl_Raw_Data[[#This Row],[Tax_Amount]]</f>
        <v>99.963359999999994</v>
      </c>
      <c r="Z2825" s="6">
        <f t="shared" si="224"/>
        <v>2</v>
      </c>
    </row>
    <row r="2826" spans="1:26" x14ac:dyDescent="0.3">
      <c r="A2826" s="23" t="s">
        <v>4479</v>
      </c>
      <c r="B2826" s="34">
        <v>45763</v>
      </c>
      <c r="C2826" s="23" t="s">
        <v>4480</v>
      </c>
      <c r="D2826" s="23" t="s">
        <v>87</v>
      </c>
      <c r="E2826" s="23" t="s">
        <v>88</v>
      </c>
      <c r="F2826" s="23">
        <v>600001</v>
      </c>
      <c r="G2826" s="23" t="s">
        <v>132</v>
      </c>
      <c r="H2826" s="23" t="s">
        <v>133</v>
      </c>
      <c r="I2826" s="23" t="s">
        <v>134</v>
      </c>
      <c r="J2826" s="23" t="s">
        <v>135</v>
      </c>
      <c r="K2826" s="23" t="s">
        <v>57</v>
      </c>
      <c r="L2826" s="23">
        <v>2</v>
      </c>
      <c r="M2826" s="23">
        <v>80.03</v>
      </c>
      <c r="N2826" s="23">
        <v>5</v>
      </c>
      <c r="O2826" s="23">
        <v>12</v>
      </c>
      <c r="P2826" s="23" t="s">
        <v>58</v>
      </c>
      <c r="Q2826" s="23" t="s">
        <v>34</v>
      </c>
      <c r="R2826" s="23">
        <f t="shared" si="220"/>
        <v>1</v>
      </c>
      <c r="S2826" s="23" t="str">
        <f t="shared" si="221"/>
        <v>ORD102825_20250416_CUST00317_MED007</v>
      </c>
      <c r="T2826" s="23">
        <f t="shared" si="222"/>
        <v>1</v>
      </c>
      <c r="U2826" s="6">
        <f t="shared" si="223"/>
        <v>160.06</v>
      </c>
      <c r="V2826" s="6">
        <f>tbl_Raw_Data[[#This Row],[Discount_Pct]]*tbl_Raw_Data[[#This Row],[Gross_Amount]]/100</f>
        <v>8.0030000000000001</v>
      </c>
      <c r="W2826" s="6">
        <f>tbl_Raw_Data[[#This Row],[Gross_Amount]]-tbl_Raw_Data[[#This Row],[Discount_Amount]]</f>
        <v>152.05700000000002</v>
      </c>
      <c r="X2826" s="6">
        <f>tbl_Raw_Data[[#This Row],[Net_Amount_Before_Tax]]*tbl_Raw_Data[[#This Row],[Tax_Pct]]/100</f>
        <v>18.246840000000002</v>
      </c>
      <c r="Y2826" s="6">
        <f>tbl_Raw_Data[[#This Row],[Net_Amount_Before_Tax]]+tbl_Raw_Data[[#This Row],[Tax_Amount]]</f>
        <v>170.30384000000001</v>
      </c>
      <c r="Z2826" s="6">
        <f t="shared" si="224"/>
        <v>1</v>
      </c>
    </row>
    <row r="2827" spans="1:26" x14ac:dyDescent="0.3">
      <c r="A2827" s="23" t="s">
        <v>4479</v>
      </c>
      <c r="B2827" s="34">
        <v>45372</v>
      </c>
      <c r="C2827" s="23" t="s">
        <v>4481</v>
      </c>
      <c r="D2827" s="23" t="s">
        <v>183</v>
      </c>
      <c r="E2827" s="23" t="s">
        <v>184</v>
      </c>
      <c r="F2827" s="23">
        <v>122018</v>
      </c>
      <c r="G2827" s="23" t="s">
        <v>256</v>
      </c>
      <c r="H2827" s="23" t="s">
        <v>257</v>
      </c>
      <c r="I2827" s="23" t="s">
        <v>22</v>
      </c>
      <c r="J2827" s="23" t="s">
        <v>258</v>
      </c>
      <c r="K2827" s="23" t="s">
        <v>57</v>
      </c>
      <c r="L2827" s="23">
        <v>1</v>
      </c>
      <c r="M2827" s="23">
        <v>58.89</v>
      </c>
      <c r="N2827" s="23">
        <v>0</v>
      </c>
      <c r="O2827" s="23">
        <v>5</v>
      </c>
      <c r="P2827" s="23" t="s">
        <v>43</v>
      </c>
      <c r="Q2827" s="23" t="s">
        <v>90</v>
      </c>
      <c r="R2827" s="23">
        <f t="shared" si="220"/>
        <v>1</v>
      </c>
      <c r="S2827" s="23" t="str">
        <f t="shared" si="221"/>
        <v>ORD102825_20240321_CUST01166_MED025</v>
      </c>
      <c r="T2827" s="23">
        <f t="shared" si="222"/>
        <v>1</v>
      </c>
      <c r="U2827" s="6">
        <f t="shared" si="223"/>
        <v>58.89</v>
      </c>
      <c r="V2827" s="6">
        <f>tbl_Raw_Data[[#This Row],[Discount_Pct]]*tbl_Raw_Data[[#This Row],[Gross_Amount]]/100</f>
        <v>0</v>
      </c>
      <c r="W2827" s="6">
        <f>tbl_Raw_Data[[#This Row],[Gross_Amount]]-tbl_Raw_Data[[#This Row],[Discount_Amount]]</f>
        <v>58.89</v>
      </c>
      <c r="X2827" s="6">
        <f>tbl_Raw_Data[[#This Row],[Net_Amount_Before_Tax]]*tbl_Raw_Data[[#This Row],[Tax_Pct]]/100</f>
        <v>2.9444999999999997</v>
      </c>
      <c r="Y2827" s="6">
        <f>tbl_Raw_Data[[#This Row],[Net_Amount_Before_Tax]]+tbl_Raw_Data[[#This Row],[Tax_Amount]]</f>
        <v>61.834499999999998</v>
      </c>
      <c r="Z2827" s="6">
        <f t="shared" si="224"/>
        <v>1</v>
      </c>
    </row>
    <row r="2828" spans="1:26" x14ac:dyDescent="0.3">
      <c r="A2828" s="23" t="s">
        <v>4482</v>
      </c>
      <c r="B2828" s="34">
        <v>45829</v>
      </c>
      <c r="C2828" s="23" t="s">
        <v>2562</v>
      </c>
      <c r="D2828" s="23" t="s">
        <v>72</v>
      </c>
      <c r="E2828" s="23" t="s">
        <v>73</v>
      </c>
      <c r="F2828" s="23">
        <v>302001</v>
      </c>
      <c r="G2828" s="23" t="s">
        <v>61</v>
      </c>
      <c r="H2828" s="23" t="s">
        <v>62</v>
      </c>
      <c r="I2828" s="23" t="s">
        <v>63</v>
      </c>
      <c r="J2828" s="23" t="s">
        <v>64</v>
      </c>
      <c r="K2828" s="23" t="s">
        <v>57</v>
      </c>
      <c r="L2828" s="23">
        <v>2</v>
      </c>
      <c r="M2828" s="23">
        <v>102.95</v>
      </c>
      <c r="N2828" s="23">
        <v>5</v>
      </c>
      <c r="O2828" s="23">
        <v>12</v>
      </c>
      <c r="P2828" s="23" t="s">
        <v>33</v>
      </c>
      <c r="Q2828" s="23" t="s">
        <v>34</v>
      </c>
      <c r="R2828" s="23">
        <f t="shared" si="220"/>
        <v>1</v>
      </c>
      <c r="S2828" s="23" t="str">
        <f t="shared" si="221"/>
        <v>ORD102827_20250621_CUST02052_MED004</v>
      </c>
      <c r="T2828" s="23">
        <f t="shared" si="222"/>
        <v>1</v>
      </c>
      <c r="U2828" s="6">
        <f t="shared" si="223"/>
        <v>205.9</v>
      </c>
      <c r="V2828" s="6">
        <f>tbl_Raw_Data[[#This Row],[Discount_Pct]]*tbl_Raw_Data[[#This Row],[Gross_Amount]]/100</f>
        <v>10.295</v>
      </c>
      <c r="W2828" s="6">
        <f>tbl_Raw_Data[[#This Row],[Gross_Amount]]-tbl_Raw_Data[[#This Row],[Discount_Amount]]</f>
        <v>195.60500000000002</v>
      </c>
      <c r="X2828" s="6">
        <f>tbl_Raw_Data[[#This Row],[Net_Amount_Before_Tax]]*tbl_Raw_Data[[#This Row],[Tax_Pct]]/100</f>
        <v>23.472600000000003</v>
      </c>
      <c r="Y2828" s="6">
        <f>tbl_Raw_Data[[#This Row],[Net_Amount_Before_Tax]]+tbl_Raw_Data[[#This Row],[Tax_Amount]]</f>
        <v>219.07760000000002</v>
      </c>
      <c r="Z2828" s="6">
        <f t="shared" si="224"/>
        <v>5</v>
      </c>
    </row>
    <row r="2829" spans="1:26" x14ac:dyDescent="0.3">
      <c r="A2829" s="23" t="s">
        <v>4483</v>
      </c>
      <c r="B2829" s="34">
        <v>45408</v>
      </c>
      <c r="C2829" s="23" t="s">
        <v>2246</v>
      </c>
      <c r="D2829" s="23" t="s">
        <v>72</v>
      </c>
      <c r="E2829" s="23" t="s">
        <v>73</v>
      </c>
      <c r="F2829" s="23">
        <v>302019</v>
      </c>
      <c r="G2829" s="23" t="s">
        <v>145</v>
      </c>
      <c r="H2829" s="23" t="s">
        <v>146</v>
      </c>
      <c r="I2829" s="23" t="s">
        <v>147</v>
      </c>
      <c r="J2829" s="23" t="s">
        <v>148</v>
      </c>
      <c r="K2829" s="23" t="s">
        <v>24</v>
      </c>
      <c r="L2829" s="23">
        <v>2</v>
      </c>
      <c r="M2829" s="23">
        <v>113.2</v>
      </c>
      <c r="N2829" s="23">
        <v>0</v>
      </c>
      <c r="O2829" s="23">
        <v>18</v>
      </c>
      <c r="P2829" s="23" t="s">
        <v>33</v>
      </c>
      <c r="Q2829" s="23" t="s">
        <v>34</v>
      </c>
      <c r="R2829" s="23">
        <f t="shared" si="220"/>
        <v>1</v>
      </c>
      <c r="S2829" s="23" t="str">
        <f t="shared" si="221"/>
        <v>ORD102828_20240426_CUST01670_MED016</v>
      </c>
      <c r="T2829" s="23">
        <f t="shared" si="222"/>
        <v>1</v>
      </c>
      <c r="U2829" s="6">
        <f t="shared" si="223"/>
        <v>226.4</v>
      </c>
      <c r="V2829" s="6">
        <f>tbl_Raw_Data[[#This Row],[Discount_Pct]]*tbl_Raw_Data[[#This Row],[Gross_Amount]]/100</f>
        <v>0</v>
      </c>
      <c r="W2829" s="6">
        <f>tbl_Raw_Data[[#This Row],[Gross_Amount]]-tbl_Raw_Data[[#This Row],[Discount_Amount]]</f>
        <v>226.4</v>
      </c>
      <c r="X2829" s="6">
        <f>tbl_Raw_Data[[#This Row],[Net_Amount_Before_Tax]]*tbl_Raw_Data[[#This Row],[Tax_Pct]]/100</f>
        <v>40.752000000000002</v>
      </c>
      <c r="Y2829" s="6">
        <f>tbl_Raw_Data[[#This Row],[Net_Amount_Before_Tax]]+tbl_Raw_Data[[#This Row],[Tax_Amount]]</f>
        <v>267.15199999999999</v>
      </c>
      <c r="Z2829" s="6">
        <f t="shared" si="224"/>
        <v>2</v>
      </c>
    </row>
    <row r="2830" spans="1:26" x14ac:dyDescent="0.3">
      <c r="A2830" s="23" t="s">
        <v>4484</v>
      </c>
      <c r="B2830" s="34">
        <v>45934</v>
      </c>
      <c r="C2830" s="23" t="s">
        <v>4485</v>
      </c>
      <c r="D2830" s="23" t="s">
        <v>52</v>
      </c>
      <c r="E2830" s="23" t="s">
        <v>52</v>
      </c>
      <c r="F2830" s="23">
        <v>160017</v>
      </c>
      <c r="G2830" s="23" t="s">
        <v>233</v>
      </c>
      <c r="H2830" s="23" t="s">
        <v>234</v>
      </c>
      <c r="I2830" s="23" t="s">
        <v>104</v>
      </c>
      <c r="J2830" s="23" t="s">
        <v>42</v>
      </c>
      <c r="K2830" s="23" t="s">
        <v>24</v>
      </c>
      <c r="L2830" s="23">
        <v>1</v>
      </c>
      <c r="M2830" s="23">
        <v>172.23</v>
      </c>
      <c r="N2830" s="23">
        <v>10</v>
      </c>
      <c r="O2830" s="23">
        <v>12</v>
      </c>
      <c r="P2830" s="23" t="s">
        <v>33</v>
      </c>
      <c r="Q2830" s="23" t="s">
        <v>90</v>
      </c>
      <c r="R2830" s="23">
        <f t="shared" si="220"/>
        <v>1</v>
      </c>
      <c r="S2830" s="23" t="str">
        <f t="shared" si="221"/>
        <v>ORD102829_20251004_CUST00145_MED019</v>
      </c>
      <c r="T2830" s="23">
        <f t="shared" si="222"/>
        <v>1</v>
      </c>
      <c r="U2830" s="6">
        <f t="shared" si="223"/>
        <v>172.23</v>
      </c>
      <c r="V2830" s="6">
        <f>tbl_Raw_Data[[#This Row],[Discount_Pct]]*tbl_Raw_Data[[#This Row],[Gross_Amount]]/100</f>
        <v>17.222999999999999</v>
      </c>
      <c r="W2830" s="6">
        <f>tbl_Raw_Data[[#This Row],[Gross_Amount]]-tbl_Raw_Data[[#This Row],[Discount_Amount]]</f>
        <v>155.00700000000001</v>
      </c>
      <c r="X2830" s="6">
        <f>tbl_Raw_Data[[#This Row],[Net_Amount_Before_Tax]]*tbl_Raw_Data[[#This Row],[Tax_Pct]]/100</f>
        <v>18.600840000000002</v>
      </c>
      <c r="Y2830" s="6">
        <f>tbl_Raw_Data[[#This Row],[Net_Amount_Before_Tax]]+tbl_Raw_Data[[#This Row],[Tax_Amount]]</f>
        <v>173.60784000000001</v>
      </c>
      <c r="Z2830" s="6">
        <f t="shared" si="224"/>
        <v>0</v>
      </c>
    </row>
    <row r="2831" spans="1:26" x14ac:dyDescent="0.3">
      <c r="A2831" s="23" t="s">
        <v>4486</v>
      </c>
      <c r="B2831" s="34">
        <v>45327</v>
      </c>
      <c r="C2831" s="23" t="s">
        <v>4487</v>
      </c>
      <c r="D2831" s="23" t="s">
        <v>142</v>
      </c>
      <c r="E2831" s="23" t="s">
        <v>81</v>
      </c>
      <c r="F2831" s="23">
        <v>380061</v>
      </c>
      <c r="G2831" s="23" t="s">
        <v>107</v>
      </c>
      <c r="H2831" s="23" t="s">
        <v>108</v>
      </c>
      <c r="I2831" s="23" t="s">
        <v>63</v>
      </c>
      <c r="J2831" s="23" t="s">
        <v>42</v>
      </c>
      <c r="K2831" s="23" t="s">
        <v>57</v>
      </c>
      <c r="L2831" s="23">
        <v>2</v>
      </c>
      <c r="M2831" s="23">
        <v>87.62</v>
      </c>
      <c r="N2831" s="23">
        <v>0</v>
      </c>
      <c r="O2831" s="23">
        <v>18</v>
      </c>
      <c r="P2831" s="23" t="s">
        <v>25</v>
      </c>
      <c r="Q2831" s="23" t="s">
        <v>34</v>
      </c>
      <c r="R2831" s="23">
        <f t="shared" si="220"/>
        <v>1</v>
      </c>
      <c r="S2831" s="23" t="str">
        <f t="shared" si="221"/>
        <v>ORD102830_20240205_CUST00050_MED005</v>
      </c>
      <c r="T2831" s="23">
        <f t="shared" si="222"/>
        <v>1</v>
      </c>
      <c r="U2831" s="6">
        <f t="shared" si="223"/>
        <v>175.24</v>
      </c>
      <c r="V2831" s="6">
        <f>tbl_Raw_Data[[#This Row],[Discount_Pct]]*tbl_Raw_Data[[#This Row],[Gross_Amount]]/100</f>
        <v>0</v>
      </c>
      <c r="W2831" s="6">
        <f>tbl_Raw_Data[[#This Row],[Gross_Amount]]-tbl_Raw_Data[[#This Row],[Discount_Amount]]</f>
        <v>175.24</v>
      </c>
      <c r="X2831" s="6">
        <f>tbl_Raw_Data[[#This Row],[Net_Amount_Before_Tax]]*tbl_Raw_Data[[#This Row],[Tax_Pct]]/100</f>
        <v>31.543200000000002</v>
      </c>
      <c r="Y2831" s="6">
        <f>tbl_Raw_Data[[#This Row],[Net_Amount_Before_Tax]]+tbl_Raw_Data[[#This Row],[Tax_Amount]]</f>
        <v>206.78320000000002</v>
      </c>
      <c r="Z2831" s="6">
        <f t="shared" si="224"/>
        <v>2</v>
      </c>
    </row>
    <row r="2832" spans="1:26" x14ac:dyDescent="0.3">
      <c r="A2832" s="23" t="s">
        <v>4488</v>
      </c>
      <c r="B2832" s="34">
        <v>45939</v>
      </c>
      <c r="C2832" s="23" t="s">
        <v>4489</v>
      </c>
      <c r="D2832" s="23" t="s">
        <v>142</v>
      </c>
      <c r="E2832" s="23" t="s">
        <v>81</v>
      </c>
      <c r="F2832" s="23">
        <v>380001</v>
      </c>
      <c r="G2832" s="23" t="s">
        <v>132</v>
      </c>
      <c r="H2832" s="23" t="s">
        <v>133</v>
      </c>
      <c r="I2832" s="23" t="s">
        <v>134</v>
      </c>
      <c r="J2832" s="23" t="s">
        <v>135</v>
      </c>
      <c r="K2832" s="23" t="s">
        <v>57</v>
      </c>
      <c r="L2832" s="23">
        <v>1</v>
      </c>
      <c r="M2832" s="23">
        <v>71.73</v>
      </c>
      <c r="N2832" s="23">
        <v>5</v>
      </c>
      <c r="O2832" s="23">
        <v>5</v>
      </c>
      <c r="P2832" s="23" t="s">
        <v>89</v>
      </c>
      <c r="Q2832" s="23" t="s">
        <v>34</v>
      </c>
      <c r="R2832" s="23">
        <f t="shared" si="220"/>
        <v>1</v>
      </c>
      <c r="S2832" s="23" t="str">
        <f t="shared" si="221"/>
        <v>ORD102831_20251009_CUST00792_MED007</v>
      </c>
      <c r="T2832" s="23">
        <f t="shared" si="222"/>
        <v>1</v>
      </c>
      <c r="U2832" s="6">
        <f t="shared" si="223"/>
        <v>71.73</v>
      </c>
      <c r="V2832" s="6">
        <f>tbl_Raw_Data[[#This Row],[Discount_Pct]]*tbl_Raw_Data[[#This Row],[Gross_Amount]]/100</f>
        <v>3.5865000000000005</v>
      </c>
      <c r="W2832" s="6">
        <f>tbl_Raw_Data[[#This Row],[Gross_Amount]]-tbl_Raw_Data[[#This Row],[Discount_Amount]]</f>
        <v>68.143500000000003</v>
      </c>
      <c r="X2832" s="6">
        <f>tbl_Raw_Data[[#This Row],[Net_Amount_Before_Tax]]*tbl_Raw_Data[[#This Row],[Tax_Pct]]/100</f>
        <v>3.4071750000000005</v>
      </c>
      <c r="Y2832" s="6">
        <f>tbl_Raw_Data[[#This Row],[Net_Amount_Before_Tax]]+tbl_Raw_Data[[#This Row],[Tax_Amount]]</f>
        <v>71.550674999999998</v>
      </c>
      <c r="Z2832" s="6">
        <f t="shared" si="224"/>
        <v>1</v>
      </c>
    </row>
    <row r="2833" spans="1:26" x14ac:dyDescent="0.3">
      <c r="A2833" s="23" t="s">
        <v>4488</v>
      </c>
      <c r="B2833" s="34">
        <v>45701</v>
      </c>
      <c r="C2833" s="23" t="s">
        <v>273</v>
      </c>
      <c r="D2833" s="23" t="s">
        <v>142</v>
      </c>
      <c r="E2833" s="23" t="s">
        <v>81</v>
      </c>
      <c r="F2833" s="23">
        <v>380054</v>
      </c>
      <c r="G2833" s="23" t="s">
        <v>102</v>
      </c>
      <c r="H2833" s="23" t="s">
        <v>103</v>
      </c>
      <c r="I2833" s="23" t="s">
        <v>104</v>
      </c>
      <c r="J2833" s="23" t="s">
        <v>64</v>
      </c>
      <c r="K2833" s="23" t="s">
        <v>57</v>
      </c>
      <c r="L2833" s="23">
        <v>2</v>
      </c>
      <c r="M2833" s="23">
        <v>102.07</v>
      </c>
      <c r="N2833" s="23">
        <v>10</v>
      </c>
      <c r="O2833" s="23">
        <v>12</v>
      </c>
      <c r="P2833" s="23" t="s">
        <v>25</v>
      </c>
      <c r="Q2833" s="23" t="s">
        <v>34</v>
      </c>
      <c r="R2833" s="23">
        <f t="shared" si="220"/>
        <v>1</v>
      </c>
      <c r="S2833" s="23" t="str">
        <f t="shared" si="221"/>
        <v>ORD102831_20250213_CUST02473_MED029</v>
      </c>
      <c r="T2833" s="23">
        <f t="shared" si="222"/>
        <v>1</v>
      </c>
      <c r="U2833" s="6">
        <f t="shared" si="223"/>
        <v>204.14</v>
      </c>
      <c r="V2833" s="6">
        <f>tbl_Raw_Data[[#This Row],[Discount_Pct]]*tbl_Raw_Data[[#This Row],[Gross_Amount]]/100</f>
        <v>20.413999999999998</v>
      </c>
      <c r="W2833" s="6">
        <f>tbl_Raw_Data[[#This Row],[Gross_Amount]]-tbl_Raw_Data[[#This Row],[Discount_Amount]]</f>
        <v>183.726</v>
      </c>
      <c r="X2833" s="6">
        <f>tbl_Raw_Data[[#This Row],[Net_Amount_Before_Tax]]*tbl_Raw_Data[[#This Row],[Tax_Pct]]/100</f>
        <v>22.04712</v>
      </c>
      <c r="Y2833" s="6">
        <f>tbl_Raw_Data[[#This Row],[Net_Amount_Before_Tax]]+tbl_Raw_Data[[#This Row],[Tax_Amount]]</f>
        <v>205.77312000000001</v>
      </c>
      <c r="Z2833" s="6">
        <f t="shared" si="224"/>
        <v>3</v>
      </c>
    </row>
    <row r="2834" spans="1:26" x14ac:dyDescent="0.3">
      <c r="A2834" s="23" t="s">
        <v>4490</v>
      </c>
      <c r="B2834" s="34">
        <v>45582</v>
      </c>
      <c r="C2834" s="23" t="s">
        <v>4491</v>
      </c>
      <c r="D2834" s="23" t="s">
        <v>72</v>
      </c>
      <c r="E2834" s="23" t="s">
        <v>73</v>
      </c>
      <c r="F2834" s="23">
        <v>302019</v>
      </c>
      <c r="G2834" s="23" t="s">
        <v>132</v>
      </c>
      <c r="H2834" s="23" t="s">
        <v>133</v>
      </c>
      <c r="I2834" s="23" t="s">
        <v>134</v>
      </c>
      <c r="J2834" s="23" t="s">
        <v>135</v>
      </c>
      <c r="K2834" s="23" t="s">
        <v>57</v>
      </c>
      <c r="L2834" s="23">
        <v>1</v>
      </c>
      <c r="M2834" s="23">
        <v>84.06</v>
      </c>
      <c r="N2834" s="23">
        <v>5</v>
      </c>
      <c r="O2834" s="23">
        <v>12</v>
      </c>
      <c r="P2834" s="23" t="s">
        <v>89</v>
      </c>
      <c r="Q2834" s="23" t="s">
        <v>34</v>
      </c>
      <c r="R2834" s="23">
        <f t="shared" si="220"/>
        <v>1</v>
      </c>
      <c r="S2834" s="23" t="str">
        <f t="shared" si="221"/>
        <v>ORD102833_20241017_CUST02489_MED007</v>
      </c>
      <c r="T2834" s="23">
        <f t="shared" si="222"/>
        <v>1</v>
      </c>
      <c r="U2834" s="6">
        <f t="shared" si="223"/>
        <v>84.06</v>
      </c>
      <c r="V2834" s="6">
        <f>tbl_Raw_Data[[#This Row],[Discount_Pct]]*tbl_Raw_Data[[#This Row],[Gross_Amount]]/100</f>
        <v>4.2030000000000003</v>
      </c>
      <c r="W2834" s="6">
        <f>tbl_Raw_Data[[#This Row],[Gross_Amount]]-tbl_Raw_Data[[#This Row],[Discount_Amount]]</f>
        <v>79.856999999999999</v>
      </c>
      <c r="X2834" s="6">
        <f>tbl_Raw_Data[[#This Row],[Net_Amount_Before_Tax]]*tbl_Raw_Data[[#This Row],[Tax_Pct]]/100</f>
        <v>9.5828399999999991</v>
      </c>
      <c r="Y2834" s="6">
        <f>tbl_Raw_Data[[#This Row],[Net_Amount_Before_Tax]]+tbl_Raw_Data[[#This Row],[Tax_Amount]]</f>
        <v>89.439840000000004</v>
      </c>
      <c r="Z2834" s="6">
        <f t="shared" si="224"/>
        <v>3</v>
      </c>
    </row>
    <row r="2835" spans="1:26" x14ac:dyDescent="0.3">
      <c r="A2835" s="23" t="s">
        <v>4492</v>
      </c>
      <c r="B2835" s="34">
        <v>45680</v>
      </c>
      <c r="C2835" s="23" t="s">
        <v>4493</v>
      </c>
      <c r="D2835" s="23" t="s">
        <v>72</v>
      </c>
      <c r="E2835" s="23" t="s">
        <v>73</v>
      </c>
      <c r="F2835" s="23">
        <v>302021</v>
      </c>
      <c r="G2835" s="23" t="s">
        <v>20</v>
      </c>
      <c r="H2835" s="23" t="s">
        <v>21</v>
      </c>
      <c r="I2835" s="23" t="s">
        <v>22</v>
      </c>
      <c r="J2835" s="23" t="s">
        <v>23</v>
      </c>
      <c r="K2835" s="23" t="s">
        <v>24</v>
      </c>
      <c r="L2835" s="23">
        <v>1</v>
      </c>
      <c r="M2835" s="23">
        <v>132.38</v>
      </c>
      <c r="N2835" s="23">
        <v>15</v>
      </c>
      <c r="O2835" s="23">
        <v>5</v>
      </c>
      <c r="P2835" s="23" t="s">
        <v>25</v>
      </c>
      <c r="Q2835" s="23" t="s">
        <v>34</v>
      </c>
      <c r="R2835" s="23">
        <f t="shared" si="220"/>
        <v>1</v>
      </c>
      <c r="S2835" s="23" t="str">
        <f t="shared" si="221"/>
        <v>ORD102834_20250123_CUST02158_MED024</v>
      </c>
      <c r="T2835" s="23">
        <f t="shared" si="222"/>
        <v>1</v>
      </c>
      <c r="U2835" s="6">
        <f t="shared" si="223"/>
        <v>132.38</v>
      </c>
      <c r="V2835" s="6">
        <f>tbl_Raw_Data[[#This Row],[Discount_Pct]]*tbl_Raw_Data[[#This Row],[Gross_Amount]]/100</f>
        <v>19.856999999999999</v>
      </c>
      <c r="W2835" s="6">
        <f>tbl_Raw_Data[[#This Row],[Gross_Amount]]-tbl_Raw_Data[[#This Row],[Discount_Amount]]</f>
        <v>112.523</v>
      </c>
      <c r="X2835" s="6">
        <f>tbl_Raw_Data[[#This Row],[Net_Amount_Before_Tax]]*tbl_Raw_Data[[#This Row],[Tax_Pct]]/100</f>
        <v>5.62615</v>
      </c>
      <c r="Y2835" s="6">
        <f>tbl_Raw_Data[[#This Row],[Net_Amount_Before_Tax]]+tbl_Raw_Data[[#This Row],[Tax_Amount]]</f>
        <v>118.14914999999999</v>
      </c>
      <c r="Z2835" s="6">
        <f t="shared" si="224"/>
        <v>2</v>
      </c>
    </row>
    <row r="2836" spans="1:26" x14ac:dyDescent="0.3">
      <c r="A2836" s="23" t="s">
        <v>4494</v>
      </c>
      <c r="B2836" s="34">
        <v>45654</v>
      </c>
      <c r="C2836" s="23" t="s">
        <v>2222</v>
      </c>
      <c r="D2836" s="23" t="s">
        <v>19</v>
      </c>
      <c r="E2836" s="23" t="s">
        <v>19</v>
      </c>
      <c r="F2836" s="23">
        <v>110029</v>
      </c>
      <c r="G2836" s="23" t="s">
        <v>315</v>
      </c>
      <c r="H2836" s="23" t="s">
        <v>316</v>
      </c>
      <c r="I2836" s="23" t="s">
        <v>50</v>
      </c>
      <c r="J2836" s="23" t="s">
        <v>114</v>
      </c>
      <c r="K2836" s="23" t="s">
        <v>24</v>
      </c>
      <c r="L2836" s="23">
        <v>2</v>
      </c>
      <c r="M2836" s="23">
        <v>131.38</v>
      </c>
      <c r="N2836" s="23">
        <v>10</v>
      </c>
      <c r="O2836" s="23">
        <v>5</v>
      </c>
      <c r="P2836" s="23" t="s">
        <v>43</v>
      </c>
      <c r="Q2836" s="23" t="s">
        <v>34</v>
      </c>
      <c r="R2836" s="23">
        <f t="shared" si="220"/>
        <v>1</v>
      </c>
      <c r="S2836" s="23" t="str">
        <f t="shared" si="221"/>
        <v>ORD102835_20241228_CUST01766_MED012</v>
      </c>
      <c r="T2836" s="23">
        <f t="shared" si="222"/>
        <v>1</v>
      </c>
      <c r="U2836" s="6">
        <f t="shared" si="223"/>
        <v>262.76</v>
      </c>
      <c r="V2836" s="6">
        <f>tbl_Raw_Data[[#This Row],[Discount_Pct]]*tbl_Raw_Data[[#This Row],[Gross_Amount]]/100</f>
        <v>26.276</v>
      </c>
      <c r="W2836" s="6">
        <f>tbl_Raw_Data[[#This Row],[Gross_Amount]]-tbl_Raw_Data[[#This Row],[Discount_Amount]]</f>
        <v>236.48399999999998</v>
      </c>
      <c r="X2836" s="6">
        <f>tbl_Raw_Data[[#This Row],[Net_Amount_Before_Tax]]*tbl_Raw_Data[[#This Row],[Tax_Pct]]/100</f>
        <v>11.824199999999998</v>
      </c>
      <c r="Y2836" s="6">
        <f>tbl_Raw_Data[[#This Row],[Net_Amount_Before_Tax]]+tbl_Raw_Data[[#This Row],[Tax_Amount]]</f>
        <v>248.30819999999997</v>
      </c>
      <c r="Z2836" s="6">
        <f t="shared" si="224"/>
        <v>2</v>
      </c>
    </row>
    <row r="2837" spans="1:26" x14ac:dyDescent="0.3">
      <c r="A2837" s="23" t="s">
        <v>4495</v>
      </c>
      <c r="B2837" s="34">
        <v>45932</v>
      </c>
      <c r="C2837" s="23" t="s">
        <v>612</v>
      </c>
      <c r="D2837" s="23" t="s">
        <v>142</v>
      </c>
      <c r="E2837" s="23" t="s">
        <v>81</v>
      </c>
      <c r="F2837" s="23">
        <v>380054</v>
      </c>
      <c r="G2837" s="23" t="s">
        <v>132</v>
      </c>
      <c r="H2837" s="23" t="s">
        <v>133</v>
      </c>
      <c r="I2837" s="23" t="s">
        <v>134</v>
      </c>
      <c r="J2837" s="23" t="s">
        <v>135</v>
      </c>
      <c r="K2837" s="23" t="s">
        <v>57</v>
      </c>
      <c r="L2837" s="23">
        <v>2</v>
      </c>
      <c r="M2837" s="23">
        <v>68.97</v>
      </c>
      <c r="N2837" s="23">
        <v>10</v>
      </c>
      <c r="O2837" s="23">
        <v>5</v>
      </c>
      <c r="P2837" s="23" t="s">
        <v>89</v>
      </c>
      <c r="Q2837" s="23" t="s">
        <v>44</v>
      </c>
      <c r="R2837" s="23">
        <f t="shared" si="220"/>
        <v>1</v>
      </c>
      <c r="S2837" s="23" t="str">
        <f t="shared" si="221"/>
        <v>ORD102836_20251002_CUST02687_MED007</v>
      </c>
      <c r="T2837" s="23">
        <f t="shared" si="222"/>
        <v>1</v>
      </c>
      <c r="U2837" s="6">
        <f t="shared" si="223"/>
        <v>137.94</v>
      </c>
      <c r="V2837" s="6">
        <f>tbl_Raw_Data[[#This Row],[Discount_Pct]]*tbl_Raw_Data[[#This Row],[Gross_Amount]]/100</f>
        <v>13.794</v>
      </c>
      <c r="W2837" s="6">
        <f>tbl_Raw_Data[[#This Row],[Gross_Amount]]-tbl_Raw_Data[[#This Row],[Discount_Amount]]</f>
        <v>124.146</v>
      </c>
      <c r="X2837" s="6">
        <f>tbl_Raw_Data[[#This Row],[Net_Amount_Before_Tax]]*tbl_Raw_Data[[#This Row],[Tax_Pct]]/100</f>
        <v>6.2073</v>
      </c>
      <c r="Y2837" s="6">
        <f>tbl_Raw_Data[[#This Row],[Net_Amount_Before_Tax]]+tbl_Raw_Data[[#This Row],[Tax_Amount]]</f>
        <v>130.35329999999999</v>
      </c>
      <c r="Z2837" s="6">
        <f t="shared" si="224"/>
        <v>3</v>
      </c>
    </row>
    <row r="2838" spans="1:26" x14ac:dyDescent="0.3">
      <c r="A2838" s="23" t="s">
        <v>4496</v>
      </c>
      <c r="B2838" s="34">
        <v>45511</v>
      </c>
      <c r="C2838" s="23" t="s">
        <v>2618</v>
      </c>
      <c r="D2838" s="23" t="s">
        <v>183</v>
      </c>
      <c r="E2838" s="23" t="s">
        <v>184</v>
      </c>
      <c r="F2838" s="23">
        <v>122002</v>
      </c>
      <c r="G2838" s="23" t="s">
        <v>145</v>
      </c>
      <c r="H2838" s="23" t="s">
        <v>146</v>
      </c>
      <c r="I2838" s="23" t="s">
        <v>147</v>
      </c>
      <c r="J2838" s="23" t="s">
        <v>148</v>
      </c>
      <c r="K2838" s="23" t="s">
        <v>24</v>
      </c>
      <c r="L2838" s="23">
        <v>2</v>
      </c>
      <c r="M2838" s="23">
        <v>106.07</v>
      </c>
      <c r="N2838" s="23">
        <v>0</v>
      </c>
      <c r="O2838" s="23">
        <v>18</v>
      </c>
      <c r="P2838" s="23" t="s">
        <v>25</v>
      </c>
      <c r="Q2838" s="23" t="s">
        <v>26</v>
      </c>
      <c r="R2838" s="23">
        <f t="shared" si="220"/>
        <v>1</v>
      </c>
      <c r="S2838" s="23" t="str">
        <f t="shared" si="221"/>
        <v>ORD102837_20240807_CUST00984_MED016</v>
      </c>
      <c r="T2838" s="23">
        <f t="shared" si="222"/>
        <v>1</v>
      </c>
      <c r="U2838" s="6">
        <f t="shared" si="223"/>
        <v>212.14</v>
      </c>
      <c r="V2838" s="6">
        <f>tbl_Raw_Data[[#This Row],[Discount_Pct]]*tbl_Raw_Data[[#This Row],[Gross_Amount]]/100</f>
        <v>0</v>
      </c>
      <c r="W2838" s="6">
        <f>tbl_Raw_Data[[#This Row],[Gross_Amount]]-tbl_Raw_Data[[#This Row],[Discount_Amount]]</f>
        <v>212.14</v>
      </c>
      <c r="X2838" s="6">
        <f>tbl_Raw_Data[[#This Row],[Net_Amount_Before_Tax]]*tbl_Raw_Data[[#This Row],[Tax_Pct]]/100</f>
        <v>38.185199999999995</v>
      </c>
      <c r="Y2838" s="6">
        <f>tbl_Raw_Data[[#This Row],[Net_Amount_Before_Tax]]+tbl_Raw_Data[[#This Row],[Tax_Amount]]</f>
        <v>250.3252</v>
      </c>
      <c r="Z2838" s="6">
        <f t="shared" si="224"/>
        <v>1</v>
      </c>
    </row>
    <row r="2839" spans="1:26" x14ac:dyDescent="0.3">
      <c r="A2839" s="23" t="s">
        <v>4497</v>
      </c>
      <c r="B2839" s="34">
        <v>45862</v>
      </c>
      <c r="C2839" s="23" t="s">
        <v>4498</v>
      </c>
      <c r="D2839" s="23" t="s">
        <v>159</v>
      </c>
      <c r="E2839" s="23" t="s">
        <v>47</v>
      </c>
      <c r="F2839" s="23">
        <v>400093</v>
      </c>
      <c r="G2839" s="23" t="s">
        <v>233</v>
      </c>
      <c r="H2839" s="23" t="s">
        <v>234</v>
      </c>
      <c r="I2839" s="23" t="s">
        <v>104</v>
      </c>
      <c r="J2839" s="23" t="s">
        <v>42</v>
      </c>
      <c r="K2839" s="23" t="s">
        <v>24</v>
      </c>
      <c r="L2839" s="23">
        <v>3</v>
      </c>
      <c r="M2839" s="23">
        <v>166.01</v>
      </c>
      <c r="N2839" s="23">
        <v>0</v>
      </c>
      <c r="O2839" s="23">
        <v>5</v>
      </c>
      <c r="P2839" s="23" t="s">
        <v>33</v>
      </c>
      <c r="Q2839" s="23" t="s">
        <v>34</v>
      </c>
      <c r="R2839" s="23">
        <f t="shared" si="220"/>
        <v>1</v>
      </c>
      <c r="S2839" s="23" t="str">
        <f t="shared" si="221"/>
        <v>ORD102838_20250724_CUST01971_MED019</v>
      </c>
      <c r="T2839" s="23">
        <f t="shared" si="222"/>
        <v>1</v>
      </c>
      <c r="U2839" s="6">
        <f t="shared" si="223"/>
        <v>498.03</v>
      </c>
      <c r="V2839" s="6">
        <f>tbl_Raw_Data[[#This Row],[Discount_Pct]]*tbl_Raw_Data[[#This Row],[Gross_Amount]]/100</f>
        <v>0</v>
      </c>
      <c r="W2839" s="6">
        <f>tbl_Raw_Data[[#This Row],[Gross_Amount]]-tbl_Raw_Data[[#This Row],[Discount_Amount]]</f>
        <v>498.03</v>
      </c>
      <c r="X2839" s="6">
        <f>tbl_Raw_Data[[#This Row],[Net_Amount_Before_Tax]]*tbl_Raw_Data[[#This Row],[Tax_Pct]]/100</f>
        <v>24.901499999999995</v>
      </c>
      <c r="Y2839" s="6">
        <f>tbl_Raw_Data[[#This Row],[Net_Amount_Before_Tax]]+tbl_Raw_Data[[#This Row],[Tax_Amount]]</f>
        <v>522.93149999999991</v>
      </c>
      <c r="Z2839" s="6">
        <f t="shared" si="224"/>
        <v>2</v>
      </c>
    </row>
    <row r="2840" spans="1:26" x14ac:dyDescent="0.3">
      <c r="A2840" s="23" t="s">
        <v>4497</v>
      </c>
      <c r="B2840" s="34">
        <v>45397</v>
      </c>
      <c r="C2840" s="23" t="s">
        <v>2791</v>
      </c>
      <c r="D2840" s="23" t="s">
        <v>87</v>
      </c>
      <c r="E2840" s="23" t="s">
        <v>88</v>
      </c>
      <c r="F2840" s="23">
        <v>600040</v>
      </c>
      <c r="G2840" s="23" t="s">
        <v>229</v>
      </c>
      <c r="H2840" s="23" t="s">
        <v>230</v>
      </c>
      <c r="I2840" s="23" t="s">
        <v>84</v>
      </c>
      <c r="J2840" s="23" t="s">
        <v>140</v>
      </c>
      <c r="K2840" s="23" t="s">
        <v>24</v>
      </c>
      <c r="L2840" s="23">
        <v>1</v>
      </c>
      <c r="M2840" s="23">
        <v>199.07</v>
      </c>
      <c r="N2840" s="23">
        <v>15</v>
      </c>
      <c r="O2840" s="23">
        <v>5</v>
      </c>
      <c r="P2840" s="23" t="s">
        <v>65</v>
      </c>
      <c r="Q2840" s="23" t="s">
        <v>34</v>
      </c>
      <c r="R2840" s="23">
        <f t="shared" si="220"/>
        <v>1</v>
      </c>
      <c r="S2840" s="23" t="str">
        <f t="shared" si="221"/>
        <v>ORD102838_20240415_CUST00589_MED022</v>
      </c>
      <c r="T2840" s="23">
        <f t="shared" si="222"/>
        <v>1</v>
      </c>
      <c r="U2840" s="6">
        <f t="shared" si="223"/>
        <v>199.07</v>
      </c>
      <c r="V2840" s="6">
        <f>tbl_Raw_Data[[#This Row],[Discount_Pct]]*tbl_Raw_Data[[#This Row],[Gross_Amount]]/100</f>
        <v>29.860499999999998</v>
      </c>
      <c r="W2840" s="6">
        <f>tbl_Raw_Data[[#This Row],[Gross_Amount]]-tbl_Raw_Data[[#This Row],[Discount_Amount]]</f>
        <v>169.20949999999999</v>
      </c>
      <c r="X2840" s="6">
        <f>tbl_Raw_Data[[#This Row],[Net_Amount_Before_Tax]]*tbl_Raw_Data[[#This Row],[Tax_Pct]]/100</f>
        <v>8.4604749999999989</v>
      </c>
      <c r="Y2840" s="6">
        <f>tbl_Raw_Data[[#This Row],[Net_Amount_Before_Tax]]+tbl_Raw_Data[[#This Row],[Tax_Amount]]</f>
        <v>177.66997499999999</v>
      </c>
      <c r="Z2840" s="6">
        <f t="shared" si="224"/>
        <v>5</v>
      </c>
    </row>
    <row r="2841" spans="1:26" x14ac:dyDescent="0.3">
      <c r="A2841" s="23" t="s">
        <v>4499</v>
      </c>
      <c r="B2841" s="34">
        <v>45642</v>
      </c>
      <c r="C2841" s="23" t="s">
        <v>199</v>
      </c>
      <c r="D2841" s="23" t="s">
        <v>123</v>
      </c>
      <c r="E2841" s="23" t="s">
        <v>101</v>
      </c>
      <c r="F2841" s="23">
        <v>226024</v>
      </c>
      <c r="G2841" s="23" t="s">
        <v>192</v>
      </c>
      <c r="H2841" s="23" t="s">
        <v>193</v>
      </c>
      <c r="I2841" s="23" t="s">
        <v>41</v>
      </c>
      <c r="J2841" s="23" t="s">
        <v>194</v>
      </c>
      <c r="K2841" s="23" t="s">
        <v>24</v>
      </c>
      <c r="L2841" s="23">
        <v>2</v>
      </c>
      <c r="M2841" s="23">
        <v>34.590000000000003</v>
      </c>
      <c r="N2841" s="23">
        <v>0</v>
      </c>
      <c r="O2841" s="23">
        <v>12</v>
      </c>
      <c r="P2841" s="23" t="s">
        <v>89</v>
      </c>
      <c r="Q2841" s="23" t="s">
        <v>34</v>
      </c>
      <c r="R2841" s="23">
        <f t="shared" si="220"/>
        <v>1</v>
      </c>
      <c r="S2841" s="23" t="str">
        <f t="shared" si="221"/>
        <v>ORD102840_20241216_CUST01212_MED002</v>
      </c>
      <c r="T2841" s="23">
        <f t="shared" si="222"/>
        <v>1</v>
      </c>
      <c r="U2841" s="6">
        <f t="shared" si="223"/>
        <v>69.180000000000007</v>
      </c>
      <c r="V2841" s="6">
        <f>tbl_Raw_Data[[#This Row],[Discount_Pct]]*tbl_Raw_Data[[#This Row],[Gross_Amount]]/100</f>
        <v>0</v>
      </c>
      <c r="W2841" s="6">
        <f>tbl_Raw_Data[[#This Row],[Gross_Amount]]-tbl_Raw_Data[[#This Row],[Discount_Amount]]</f>
        <v>69.180000000000007</v>
      </c>
      <c r="X2841" s="6">
        <f>tbl_Raw_Data[[#This Row],[Net_Amount_Before_Tax]]*tbl_Raw_Data[[#This Row],[Tax_Pct]]/100</f>
        <v>8.3016000000000005</v>
      </c>
      <c r="Y2841" s="6">
        <f>tbl_Raw_Data[[#This Row],[Net_Amount_Before_Tax]]+tbl_Raw_Data[[#This Row],[Tax_Amount]]</f>
        <v>77.481600000000014</v>
      </c>
      <c r="Z2841" s="6">
        <f t="shared" si="224"/>
        <v>3</v>
      </c>
    </row>
    <row r="2842" spans="1:26" x14ac:dyDescent="0.3">
      <c r="A2842" s="23" t="s">
        <v>4500</v>
      </c>
      <c r="B2842" s="34">
        <v>45799</v>
      </c>
      <c r="C2842" s="23" t="s">
        <v>1000</v>
      </c>
      <c r="D2842" s="23" t="s">
        <v>52</v>
      </c>
      <c r="E2842" s="23" t="s">
        <v>52</v>
      </c>
      <c r="F2842" s="23">
        <v>160001</v>
      </c>
      <c r="G2842" s="23" t="s">
        <v>224</v>
      </c>
      <c r="H2842" s="23" t="s">
        <v>225</v>
      </c>
      <c r="I2842" s="23" t="s">
        <v>147</v>
      </c>
      <c r="J2842" s="23" t="s">
        <v>23</v>
      </c>
      <c r="K2842" s="23" t="s">
        <v>24</v>
      </c>
      <c r="L2842" s="23">
        <v>1</v>
      </c>
      <c r="M2842" s="23">
        <v>48.85</v>
      </c>
      <c r="N2842" s="23">
        <v>0</v>
      </c>
      <c r="O2842" s="23">
        <v>12</v>
      </c>
      <c r="P2842" s="23" t="s">
        <v>33</v>
      </c>
      <c r="Q2842" s="23" t="s">
        <v>34</v>
      </c>
      <c r="R2842" s="23">
        <f t="shared" si="220"/>
        <v>1</v>
      </c>
      <c r="S2842" s="23" t="str">
        <f t="shared" si="221"/>
        <v>ORD102841_20250522_CUST01645_MED015</v>
      </c>
      <c r="T2842" s="23">
        <f t="shared" si="222"/>
        <v>1</v>
      </c>
      <c r="U2842" s="6">
        <f t="shared" si="223"/>
        <v>48.85</v>
      </c>
      <c r="V2842" s="6">
        <f>tbl_Raw_Data[[#This Row],[Discount_Pct]]*tbl_Raw_Data[[#This Row],[Gross_Amount]]/100</f>
        <v>0</v>
      </c>
      <c r="W2842" s="6">
        <f>tbl_Raw_Data[[#This Row],[Gross_Amount]]-tbl_Raw_Data[[#This Row],[Discount_Amount]]</f>
        <v>48.85</v>
      </c>
      <c r="X2842" s="6">
        <f>tbl_Raw_Data[[#This Row],[Net_Amount_Before_Tax]]*tbl_Raw_Data[[#This Row],[Tax_Pct]]/100</f>
        <v>5.8620000000000001</v>
      </c>
      <c r="Y2842" s="6">
        <f>tbl_Raw_Data[[#This Row],[Net_Amount_Before_Tax]]+tbl_Raw_Data[[#This Row],[Tax_Amount]]</f>
        <v>54.712000000000003</v>
      </c>
      <c r="Z2842" s="6">
        <f t="shared" si="224"/>
        <v>4</v>
      </c>
    </row>
    <row r="2843" spans="1:26" x14ac:dyDescent="0.3">
      <c r="A2843" s="23" t="s">
        <v>4500</v>
      </c>
      <c r="B2843" s="34">
        <v>45580</v>
      </c>
      <c r="C2843" s="23" t="s">
        <v>2273</v>
      </c>
      <c r="D2843" s="23" t="s">
        <v>72</v>
      </c>
      <c r="E2843" s="23" t="s">
        <v>73</v>
      </c>
      <c r="F2843" s="23">
        <v>302019</v>
      </c>
      <c r="G2843" s="23" t="s">
        <v>74</v>
      </c>
      <c r="H2843" s="23" t="s">
        <v>75</v>
      </c>
      <c r="I2843" s="23" t="s">
        <v>76</v>
      </c>
      <c r="J2843" s="23" t="s">
        <v>77</v>
      </c>
      <c r="K2843" s="23" t="s">
        <v>57</v>
      </c>
      <c r="L2843" s="23">
        <v>3</v>
      </c>
      <c r="M2843" s="23">
        <v>55.56</v>
      </c>
      <c r="N2843" s="23">
        <v>0</v>
      </c>
      <c r="O2843" s="23">
        <v>5</v>
      </c>
      <c r="P2843" s="23" t="s">
        <v>43</v>
      </c>
      <c r="Q2843" s="23" t="s">
        <v>44</v>
      </c>
      <c r="R2843" s="23">
        <f t="shared" si="220"/>
        <v>1</v>
      </c>
      <c r="S2843" s="23" t="str">
        <f t="shared" si="221"/>
        <v>ORD102841_20241015_CUST01019_MED008</v>
      </c>
      <c r="T2843" s="23">
        <f t="shared" si="222"/>
        <v>1</v>
      </c>
      <c r="U2843" s="6">
        <f t="shared" si="223"/>
        <v>166.68</v>
      </c>
      <c r="V2843" s="6">
        <f>tbl_Raw_Data[[#This Row],[Discount_Pct]]*tbl_Raw_Data[[#This Row],[Gross_Amount]]/100</f>
        <v>0</v>
      </c>
      <c r="W2843" s="6">
        <f>tbl_Raw_Data[[#This Row],[Gross_Amount]]-tbl_Raw_Data[[#This Row],[Discount_Amount]]</f>
        <v>166.68</v>
      </c>
      <c r="X2843" s="6">
        <f>tbl_Raw_Data[[#This Row],[Net_Amount_Before_Tax]]*tbl_Raw_Data[[#This Row],[Tax_Pct]]/100</f>
        <v>8.3340000000000014</v>
      </c>
      <c r="Y2843" s="6">
        <f>tbl_Raw_Data[[#This Row],[Net_Amount_Before_Tax]]+tbl_Raw_Data[[#This Row],[Tax_Amount]]</f>
        <v>175.01400000000001</v>
      </c>
      <c r="Z2843" s="6">
        <f t="shared" si="224"/>
        <v>2</v>
      </c>
    </row>
    <row r="2844" spans="1:26" x14ac:dyDescent="0.3">
      <c r="A2844" s="23" t="s">
        <v>4501</v>
      </c>
      <c r="B2844" s="34">
        <v>45606</v>
      </c>
      <c r="C2844" s="23" t="s">
        <v>4502</v>
      </c>
      <c r="D2844" s="23" t="s">
        <v>80</v>
      </c>
      <c r="E2844" s="23" t="s">
        <v>81</v>
      </c>
      <c r="F2844" s="23">
        <v>395001</v>
      </c>
      <c r="G2844" s="23" t="s">
        <v>74</v>
      </c>
      <c r="H2844" s="23" t="s">
        <v>75</v>
      </c>
      <c r="I2844" s="23" t="s">
        <v>76</v>
      </c>
      <c r="J2844" s="23" t="s">
        <v>77</v>
      </c>
      <c r="K2844" s="23" t="s">
        <v>57</v>
      </c>
      <c r="L2844" s="23">
        <v>6</v>
      </c>
      <c r="M2844" s="23">
        <v>62.79</v>
      </c>
      <c r="N2844" s="23">
        <v>20</v>
      </c>
      <c r="O2844" s="23">
        <v>5</v>
      </c>
      <c r="P2844" s="23" t="s">
        <v>33</v>
      </c>
      <c r="Q2844" s="23" t="s">
        <v>26</v>
      </c>
      <c r="R2844" s="23">
        <f t="shared" si="220"/>
        <v>1</v>
      </c>
      <c r="S2844" s="23" t="str">
        <f t="shared" si="221"/>
        <v>ORD102843_20241110_CUST02534_MED008</v>
      </c>
      <c r="T2844" s="23">
        <f t="shared" si="222"/>
        <v>1</v>
      </c>
      <c r="U2844" s="6">
        <f t="shared" si="223"/>
        <v>376.74</v>
      </c>
      <c r="V2844" s="6">
        <f>tbl_Raw_Data[[#This Row],[Discount_Pct]]*tbl_Raw_Data[[#This Row],[Gross_Amount]]/100</f>
        <v>75.347999999999999</v>
      </c>
      <c r="W2844" s="6">
        <f>tbl_Raw_Data[[#This Row],[Gross_Amount]]-tbl_Raw_Data[[#This Row],[Discount_Amount]]</f>
        <v>301.392</v>
      </c>
      <c r="X2844" s="6">
        <f>tbl_Raw_Data[[#This Row],[Net_Amount_Before_Tax]]*tbl_Raw_Data[[#This Row],[Tax_Pct]]/100</f>
        <v>15.069600000000001</v>
      </c>
      <c r="Y2844" s="6">
        <f>tbl_Raw_Data[[#This Row],[Net_Amount_Before_Tax]]+tbl_Raw_Data[[#This Row],[Tax_Amount]]</f>
        <v>316.46159999999998</v>
      </c>
      <c r="Z2844" s="6">
        <f t="shared" si="224"/>
        <v>1</v>
      </c>
    </row>
    <row r="2845" spans="1:26" x14ac:dyDescent="0.3">
      <c r="A2845" s="23" t="s">
        <v>4503</v>
      </c>
      <c r="B2845" s="34">
        <v>45569</v>
      </c>
      <c r="C2845" s="23" t="s">
        <v>4504</v>
      </c>
      <c r="D2845" s="23" t="s">
        <v>183</v>
      </c>
      <c r="E2845" s="23" t="s">
        <v>184</v>
      </c>
      <c r="F2845" s="23">
        <v>122001</v>
      </c>
      <c r="G2845" s="23" t="s">
        <v>138</v>
      </c>
      <c r="H2845" s="23" t="s">
        <v>139</v>
      </c>
      <c r="I2845" s="23" t="s">
        <v>50</v>
      </c>
      <c r="J2845" s="23" t="s">
        <v>140</v>
      </c>
      <c r="K2845" s="23" t="s">
        <v>24</v>
      </c>
      <c r="L2845" s="23">
        <v>1</v>
      </c>
      <c r="M2845" s="23">
        <v>167.55</v>
      </c>
      <c r="N2845" s="23">
        <v>10</v>
      </c>
      <c r="O2845" s="23">
        <v>5</v>
      </c>
      <c r="P2845" s="23" t="s">
        <v>89</v>
      </c>
      <c r="Q2845" s="23" t="s">
        <v>26</v>
      </c>
      <c r="R2845" s="23">
        <f t="shared" si="220"/>
        <v>1</v>
      </c>
      <c r="S2845" s="23" t="str">
        <f t="shared" si="221"/>
        <v>ORD102844_20241004_CUST01693_MED013</v>
      </c>
      <c r="T2845" s="23">
        <f t="shared" si="222"/>
        <v>1</v>
      </c>
      <c r="U2845" s="6">
        <f t="shared" si="223"/>
        <v>167.55</v>
      </c>
      <c r="V2845" s="6">
        <f>tbl_Raw_Data[[#This Row],[Discount_Pct]]*tbl_Raw_Data[[#This Row],[Gross_Amount]]/100</f>
        <v>16.754999999999999</v>
      </c>
      <c r="W2845" s="6">
        <f>tbl_Raw_Data[[#This Row],[Gross_Amount]]-tbl_Raw_Data[[#This Row],[Discount_Amount]]</f>
        <v>150.79500000000002</v>
      </c>
      <c r="X2845" s="6">
        <f>tbl_Raw_Data[[#This Row],[Net_Amount_Before_Tax]]*tbl_Raw_Data[[#This Row],[Tax_Pct]]/100</f>
        <v>7.5397500000000015</v>
      </c>
      <c r="Y2845" s="6">
        <f>tbl_Raw_Data[[#This Row],[Net_Amount_Before_Tax]]+tbl_Raw_Data[[#This Row],[Tax_Amount]]</f>
        <v>158.33475000000001</v>
      </c>
      <c r="Z2845" s="6">
        <f t="shared" si="224"/>
        <v>3</v>
      </c>
    </row>
    <row r="2846" spans="1:26" x14ac:dyDescent="0.3">
      <c r="A2846" s="23" t="s">
        <v>4505</v>
      </c>
      <c r="B2846" s="34">
        <v>45636</v>
      </c>
      <c r="C2846" s="23" t="s">
        <v>2325</v>
      </c>
      <c r="D2846" s="23" t="s">
        <v>142</v>
      </c>
      <c r="E2846" s="23" t="s">
        <v>81</v>
      </c>
      <c r="F2846" s="23">
        <v>380015</v>
      </c>
      <c r="G2846" s="23" t="s">
        <v>256</v>
      </c>
      <c r="H2846" s="23" t="s">
        <v>257</v>
      </c>
      <c r="I2846" s="23" t="s">
        <v>22</v>
      </c>
      <c r="J2846" s="23" t="s">
        <v>258</v>
      </c>
      <c r="K2846" s="23" t="s">
        <v>57</v>
      </c>
      <c r="L2846" s="23">
        <v>1</v>
      </c>
      <c r="M2846" s="23">
        <v>64.290000000000006</v>
      </c>
      <c r="N2846" s="23">
        <v>0</v>
      </c>
      <c r="O2846" s="23">
        <v>5</v>
      </c>
      <c r="P2846" s="23" t="s">
        <v>25</v>
      </c>
      <c r="Q2846" s="23" t="s">
        <v>34</v>
      </c>
      <c r="R2846" s="23">
        <f t="shared" si="220"/>
        <v>1</v>
      </c>
      <c r="S2846" s="23" t="str">
        <f t="shared" si="221"/>
        <v>ORD102845_20241210_CUST00636_MED025</v>
      </c>
      <c r="T2846" s="23">
        <f t="shared" si="222"/>
        <v>1</v>
      </c>
      <c r="U2846" s="6">
        <f t="shared" si="223"/>
        <v>64.290000000000006</v>
      </c>
      <c r="V2846" s="6">
        <f>tbl_Raw_Data[[#This Row],[Discount_Pct]]*tbl_Raw_Data[[#This Row],[Gross_Amount]]/100</f>
        <v>0</v>
      </c>
      <c r="W2846" s="6">
        <f>tbl_Raw_Data[[#This Row],[Gross_Amount]]-tbl_Raw_Data[[#This Row],[Discount_Amount]]</f>
        <v>64.290000000000006</v>
      </c>
      <c r="X2846" s="6">
        <f>tbl_Raw_Data[[#This Row],[Net_Amount_Before_Tax]]*tbl_Raw_Data[[#This Row],[Tax_Pct]]/100</f>
        <v>3.2145000000000006</v>
      </c>
      <c r="Y2846" s="6">
        <f>tbl_Raw_Data[[#This Row],[Net_Amount_Before_Tax]]+tbl_Raw_Data[[#This Row],[Tax_Amount]]</f>
        <v>67.504500000000007</v>
      </c>
      <c r="Z2846" s="6">
        <f t="shared" si="224"/>
        <v>2</v>
      </c>
    </row>
    <row r="2847" spans="1:26" x14ac:dyDescent="0.3">
      <c r="A2847" s="23" t="s">
        <v>4506</v>
      </c>
      <c r="B2847" s="34">
        <v>45585</v>
      </c>
      <c r="C2847" s="23" t="s">
        <v>454</v>
      </c>
      <c r="D2847" s="23" t="s">
        <v>46</v>
      </c>
      <c r="E2847" s="23" t="s">
        <v>47</v>
      </c>
      <c r="F2847" s="23">
        <v>411014</v>
      </c>
      <c r="G2847" s="23" t="s">
        <v>138</v>
      </c>
      <c r="H2847" s="23" t="s">
        <v>139</v>
      </c>
      <c r="I2847" s="23" t="s">
        <v>50</v>
      </c>
      <c r="J2847" s="23" t="s">
        <v>140</v>
      </c>
      <c r="K2847" s="23" t="s">
        <v>24</v>
      </c>
      <c r="L2847" s="23">
        <v>3</v>
      </c>
      <c r="M2847" s="23">
        <v>160.31</v>
      </c>
      <c r="N2847" s="23">
        <v>10</v>
      </c>
      <c r="O2847" s="23">
        <v>5</v>
      </c>
      <c r="P2847" s="23" t="s">
        <v>65</v>
      </c>
      <c r="Q2847" s="23" t="s">
        <v>34</v>
      </c>
      <c r="R2847" s="23">
        <f t="shared" si="220"/>
        <v>1</v>
      </c>
      <c r="S2847" s="23" t="str">
        <f t="shared" si="221"/>
        <v>ORD102846_20241020_CUST00160_MED013</v>
      </c>
      <c r="T2847" s="23">
        <f t="shared" si="222"/>
        <v>1</v>
      </c>
      <c r="U2847" s="6">
        <f t="shared" si="223"/>
        <v>480.93</v>
      </c>
      <c r="V2847" s="6">
        <f>tbl_Raw_Data[[#This Row],[Discount_Pct]]*tbl_Raw_Data[[#This Row],[Gross_Amount]]/100</f>
        <v>48.093000000000004</v>
      </c>
      <c r="W2847" s="6">
        <f>tbl_Raw_Data[[#This Row],[Gross_Amount]]-tbl_Raw_Data[[#This Row],[Discount_Amount]]</f>
        <v>432.83699999999999</v>
      </c>
      <c r="X2847" s="6">
        <f>tbl_Raw_Data[[#This Row],[Net_Amount_Before_Tax]]*tbl_Raw_Data[[#This Row],[Tax_Pct]]/100</f>
        <v>21.641849999999998</v>
      </c>
      <c r="Y2847" s="6">
        <f>tbl_Raw_Data[[#This Row],[Net_Amount_Before_Tax]]+tbl_Raw_Data[[#This Row],[Tax_Amount]]</f>
        <v>454.47884999999997</v>
      </c>
      <c r="Z2847" s="6">
        <f t="shared" si="224"/>
        <v>3</v>
      </c>
    </row>
    <row r="2848" spans="1:26" x14ac:dyDescent="0.3">
      <c r="A2848" s="23" t="s">
        <v>4507</v>
      </c>
      <c r="B2848" s="34">
        <v>45823</v>
      </c>
      <c r="C2848" s="23" t="s">
        <v>3992</v>
      </c>
      <c r="D2848" s="23" t="s">
        <v>100</v>
      </c>
      <c r="E2848" s="23" t="s">
        <v>101</v>
      </c>
      <c r="F2848" s="23">
        <v>201303</v>
      </c>
      <c r="G2848" s="23" t="s">
        <v>192</v>
      </c>
      <c r="H2848" s="23" t="s">
        <v>193</v>
      </c>
      <c r="I2848" s="23" t="s">
        <v>41</v>
      </c>
      <c r="J2848" s="23" t="s">
        <v>194</v>
      </c>
      <c r="K2848" s="23" t="s">
        <v>24</v>
      </c>
      <c r="L2848" s="23">
        <v>3</v>
      </c>
      <c r="M2848" s="23">
        <v>29.04</v>
      </c>
      <c r="N2848" s="23">
        <v>5</v>
      </c>
      <c r="O2848" s="23">
        <v>18</v>
      </c>
      <c r="P2848" s="23" t="s">
        <v>89</v>
      </c>
      <c r="Q2848" s="23" t="s">
        <v>34</v>
      </c>
      <c r="R2848" s="23">
        <f t="shared" si="220"/>
        <v>1</v>
      </c>
      <c r="S2848" s="23" t="str">
        <f t="shared" si="221"/>
        <v>ORD102847_20250615_CUST02310_MED002</v>
      </c>
      <c r="T2848" s="23">
        <f t="shared" si="222"/>
        <v>1</v>
      </c>
      <c r="U2848" s="6">
        <f t="shared" si="223"/>
        <v>87.12</v>
      </c>
      <c r="V2848" s="6">
        <f>tbl_Raw_Data[[#This Row],[Discount_Pct]]*tbl_Raw_Data[[#This Row],[Gross_Amount]]/100</f>
        <v>4.3559999999999999</v>
      </c>
      <c r="W2848" s="6">
        <f>tbl_Raw_Data[[#This Row],[Gross_Amount]]-tbl_Raw_Data[[#This Row],[Discount_Amount]]</f>
        <v>82.76400000000001</v>
      </c>
      <c r="X2848" s="6">
        <f>tbl_Raw_Data[[#This Row],[Net_Amount_Before_Tax]]*tbl_Raw_Data[[#This Row],[Tax_Pct]]/100</f>
        <v>14.897520000000002</v>
      </c>
      <c r="Y2848" s="6">
        <f>tbl_Raw_Data[[#This Row],[Net_Amount_Before_Tax]]+tbl_Raw_Data[[#This Row],[Tax_Amount]]</f>
        <v>97.66152000000001</v>
      </c>
      <c r="Z2848" s="6">
        <f t="shared" si="224"/>
        <v>1</v>
      </c>
    </row>
    <row r="2849" spans="1:26" x14ac:dyDescent="0.3">
      <c r="A2849" s="23" t="s">
        <v>4508</v>
      </c>
      <c r="B2849" s="34">
        <v>45714</v>
      </c>
      <c r="C2849" s="23" t="s">
        <v>4509</v>
      </c>
      <c r="D2849" s="23" t="s">
        <v>130</v>
      </c>
      <c r="E2849" s="23" t="s">
        <v>131</v>
      </c>
      <c r="F2849" s="23">
        <v>700102</v>
      </c>
      <c r="G2849" s="23" t="s">
        <v>192</v>
      </c>
      <c r="H2849" s="23" t="s">
        <v>193</v>
      </c>
      <c r="I2849" s="23" t="s">
        <v>41</v>
      </c>
      <c r="J2849" s="23" t="s">
        <v>194</v>
      </c>
      <c r="K2849" s="23" t="s">
        <v>24</v>
      </c>
      <c r="L2849" s="23">
        <v>2</v>
      </c>
      <c r="M2849" s="23">
        <v>35.08</v>
      </c>
      <c r="N2849" s="23">
        <v>10</v>
      </c>
      <c r="O2849" s="23">
        <v>5</v>
      </c>
      <c r="P2849" s="23" t="s">
        <v>43</v>
      </c>
      <c r="Q2849" s="23" t="s">
        <v>90</v>
      </c>
      <c r="R2849" s="23">
        <f t="shared" si="220"/>
        <v>1</v>
      </c>
      <c r="S2849" s="23" t="str">
        <f t="shared" si="221"/>
        <v>ORD102848_20250226_CUST01649_MED002</v>
      </c>
      <c r="T2849" s="23">
        <f t="shared" si="222"/>
        <v>1</v>
      </c>
      <c r="U2849" s="6">
        <f t="shared" si="223"/>
        <v>70.16</v>
      </c>
      <c r="V2849" s="6">
        <f>tbl_Raw_Data[[#This Row],[Discount_Pct]]*tbl_Raw_Data[[#This Row],[Gross_Amount]]/100</f>
        <v>7.0159999999999991</v>
      </c>
      <c r="W2849" s="6">
        <f>tbl_Raw_Data[[#This Row],[Gross_Amount]]-tbl_Raw_Data[[#This Row],[Discount_Amount]]</f>
        <v>63.143999999999998</v>
      </c>
      <c r="X2849" s="6">
        <f>tbl_Raw_Data[[#This Row],[Net_Amount_Before_Tax]]*tbl_Raw_Data[[#This Row],[Tax_Pct]]/100</f>
        <v>3.1571999999999996</v>
      </c>
      <c r="Y2849" s="6">
        <f>tbl_Raw_Data[[#This Row],[Net_Amount_Before_Tax]]+tbl_Raw_Data[[#This Row],[Tax_Amount]]</f>
        <v>66.301199999999994</v>
      </c>
      <c r="Z2849" s="6">
        <f t="shared" si="224"/>
        <v>2</v>
      </c>
    </row>
    <row r="2850" spans="1:26" x14ac:dyDescent="0.3">
      <c r="A2850" s="23" t="s">
        <v>4510</v>
      </c>
      <c r="B2850" s="34">
        <v>45592</v>
      </c>
      <c r="C2850" s="23" t="s">
        <v>2906</v>
      </c>
      <c r="D2850" s="23" t="s">
        <v>87</v>
      </c>
      <c r="E2850" s="23" t="s">
        <v>88</v>
      </c>
      <c r="F2850" s="23">
        <v>600096</v>
      </c>
      <c r="G2850" s="23" t="s">
        <v>145</v>
      </c>
      <c r="H2850" s="23" t="s">
        <v>146</v>
      </c>
      <c r="I2850" s="23" t="s">
        <v>147</v>
      </c>
      <c r="J2850" s="23" t="s">
        <v>148</v>
      </c>
      <c r="K2850" s="23" t="s">
        <v>24</v>
      </c>
      <c r="L2850" s="23">
        <v>2</v>
      </c>
      <c r="M2850" s="23">
        <v>93.35</v>
      </c>
      <c r="N2850" s="23">
        <v>5</v>
      </c>
      <c r="O2850" s="23">
        <v>5</v>
      </c>
      <c r="P2850" s="23" t="s">
        <v>25</v>
      </c>
      <c r="Q2850" s="23" t="s">
        <v>44</v>
      </c>
      <c r="R2850" s="23">
        <f t="shared" si="220"/>
        <v>1</v>
      </c>
      <c r="S2850" s="23" t="str">
        <f t="shared" si="221"/>
        <v>ORD102849_20241027_CUST03160_MED016</v>
      </c>
      <c r="T2850" s="23">
        <f t="shared" si="222"/>
        <v>1</v>
      </c>
      <c r="U2850" s="6">
        <f t="shared" si="223"/>
        <v>186.7</v>
      </c>
      <c r="V2850" s="6">
        <f>tbl_Raw_Data[[#This Row],[Discount_Pct]]*tbl_Raw_Data[[#This Row],[Gross_Amount]]/100</f>
        <v>9.3350000000000009</v>
      </c>
      <c r="W2850" s="6">
        <f>tbl_Raw_Data[[#This Row],[Gross_Amount]]-tbl_Raw_Data[[#This Row],[Discount_Amount]]</f>
        <v>177.36499999999998</v>
      </c>
      <c r="X2850" s="6">
        <f>tbl_Raw_Data[[#This Row],[Net_Amount_Before_Tax]]*tbl_Raw_Data[[#This Row],[Tax_Pct]]/100</f>
        <v>8.8682499999999997</v>
      </c>
      <c r="Y2850" s="6">
        <f>tbl_Raw_Data[[#This Row],[Net_Amount_Before_Tax]]+tbl_Raw_Data[[#This Row],[Tax_Amount]]</f>
        <v>186.23324999999997</v>
      </c>
      <c r="Z2850" s="6">
        <f t="shared" si="224"/>
        <v>4</v>
      </c>
    </row>
    <row r="2851" spans="1:26" x14ac:dyDescent="0.3">
      <c r="A2851" s="23" t="s">
        <v>4510</v>
      </c>
      <c r="B2851" s="34">
        <v>45692</v>
      </c>
      <c r="C2851" s="23" t="s">
        <v>1731</v>
      </c>
      <c r="D2851" s="23" t="s">
        <v>46</v>
      </c>
      <c r="E2851" s="23" t="s">
        <v>47</v>
      </c>
      <c r="F2851" s="23">
        <v>411038</v>
      </c>
      <c r="G2851" s="23" t="s">
        <v>111</v>
      </c>
      <c r="H2851" s="23" t="s">
        <v>112</v>
      </c>
      <c r="I2851" s="23" t="s">
        <v>113</v>
      </c>
      <c r="J2851" s="23" t="s">
        <v>114</v>
      </c>
      <c r="K2851" s="23" t="s">
        <v>24</v>
      </c>
      <c r="L2851" s="23">
        <v>2</v>
      </c>
      <c r="M2851" s="23">
        <v>104.43</v>
      </c>
      <c r="N2851" s="23">
        <v>15</v>
      </c>
      <c r="O2851" s="23">
        <v>5</v>
      </c>
      <c r="P2851" s="23" t="s">
        <v>43</v>
      </c>
      <c r="Q2851" s="23" t="s">
        <v>34</v>
      </c>
      <c r="R2851" s="23">
        <f t="shared" si="220"/>
        <v>1</v>
      </c>
      <c r="S2851" s="23" t="str">
        <f t="shared" si="221"/>
        <v>ORD102849_20250204_CUST02505_MED027</v>
      </c>
      <c r="T2851" s="23">
        <f t="shared" si="222"/>
        <v>1</v>
      </c>
      <c r="U2851" s="6">
        <f t="shared" si="223"/>
        <v>208.86</v>
      </c>
      <c r="V2851" s="6">
        <f>tbl_Raw_Data[[#This Row],[Discount_Pct]]*tbl_Raw_Data[[#This Row],[Gross_Amount]]/100</f>
        <v>31.329000000000001</v>
      </c>
      <c r="W2851" s="6">
        <f>tbl_Raw_Data[[#This Row],[Gross_Amount]]-tbl_Raw_Data[[#This Row],[Discount_Amount]]</f>
        <v>177.53100000000001</v>
      </c>
      <c r="X2851" s="6">
        <f>tbl_Raw_Data[[#This Row],[Net_Amount_Before_Tax]]*tbl_Raw_Data[[#This Row],[Tax_Pct]]/100</f>
        <v>8.8765499999999999</v>
      </c>
      <c r="Y2851" s="6">
        <f>tbl_Raw_Data[[#This Row],[Net_Amount_Before_Tax]]+tbl_Raw_Data[[#This Row],[Tax_Amount]]</f>
        <v>186.40755000000001</v>
      </c>
      <c r="Z2851" s="6">
        <f t="shared" si="224"/>
        <v>4</v>
      </c>
    </row>
    <row r="2852" spans="1:26" x14ac:dyDescent="0.3">
      <c r="A2852" s="23" t="s">
        <v>4510</v>
      </c>
      <c r="B2852" s="34">
        <v>45557</v>
      </c>
      <c r="C2852" s="23" t="s">
        <v>628</v>
      </c>
      <c r="D2852" s="23" t="s">
        <v>72</v>
      </c>
      <c r="E2852" s="23" t="s">
        <v>73</v>
      </c>
      <c r="F2852" s="23">
        <v>302001</v>
      </c>
      <c r="G2852" s="23" t="s">
        <v>107</v>
      </c>
      <c r="H2852" s="23" t="s">
        <v>108</v>
      </c>
      <c r="I2852" s="23" t="s">
        <v>63</v>
      </c>
      <c r="J2852" s="23" t="s">
        <v>42</v>
      </c>
      <c r="K2852" s="23" t="s">
        <v>57</v>
      </c>
      <c r="L2852" s="23">
        <v>1</v>
      </c>
      <c r="M2852" s="23">
        <v>97.56</v>
      </c>
      <c r="N2852" s="23">
        <v>5</v>
      </c>
      <c r="O2852" s="23">
        <v>18</v>
      </c>
      <c r="P2852" s="23" t="s">
        <v>43</v>
      </c>
      <c r="Q2852" s="23" t="s">
        <v>90</v>
      </c>
      <c r="R2852" s="23">
        <f t="shared" si="220"/>
        <v>1</v>
      </c>
      <c r="S2852" s="23" t="str">
        <f t="shared" si="221"/>
        <v>ORD102849_20240922_CUST02843_MED005</v>
      </c>
      <c r="T2852" s="23">
        <f t="shared" si="222"/>
        <v>1</v>
      </c>
      <c r="U2852" s="6">
        <f t="shared" si="223"/>
        <v>97.56</v>
      </c>
      <c r="V2852" s="6">
        <f>tbl_Raw_Data[[#This Row],[Discount_Pct]]*tbl_Raw_Data[[#This Row],[Gross_Amount]]/100</f>
        <v>4.8780000000000001</v>
      </c>
      <c r="W2852" s="6">
        <f>tbl_Raw_Data[[#This Row],[Gross_Amount]]-tbl_Raw_Data[[#This Row],[Discount_Amount]]</f>
        <v>92.682000000000002</v>
      </c>
      <c r="X2852" s="6">
        <f>tbl_Raw_Data[[#This Row],[Net_Amount_Before_Tax]]*tbl_Raw_Data[[#This Row],[Tax_Pct]]/100</f>
        <v>16.682760000000002</v>
      </c>
      <c r="Y2852" s="6">
        <f>tbl_Raw_Data[[#This Row],[Net_Amount_Before_Tax]]+tbl_Raw_Data[[#This Row],[Tax_Amount]]</f>
        <v>109.36476</v>
      </c>
      <c r="Z2852" s="6">
        <f t="shared" si="224"/>
        <v>1</v>
      </c>
    </row>
    <row r="2853" spans="1:26" x14ac:dyDescent="0.3">
      <c r="A2853" s="23" t="s">
        <v>4511</v>
      </c>
      <c r="B2853" s="34">
        <v>45370</v>
      </c>
      <c r="C2853" s="23" t="s">
        <v>4512</v>
      </c>
      <c r="D2853" s="23" t="s">
        <v>46</v>
      </c>
      <c r="E2853" s="23" t="s">
        <v>47</v>
      </c>
      <c r="F2853" s="23">
        <v>411057</v>
      </c>
      <c r="G2853" s="23" t="s">
        <v>192</v>
      </c>
      <c r="H2853" s="23" t="s">
        <v>193</v>
      </c>
      <c r="I2853" s="23" t="s">
        <v>41</v>
      </c>
      <c r="J2853" s="23" t="s">
        <v>194</v>
      </c>
      <c r="K2853" s="23" t="s">
        <v>24</v>
      </c>
      <c r="L2853" s="23">
        <v>1</v>
      </c>
      <c r="M2853" s="23">
        <v>28.8</v>
      </c>
      <c r="N2853" s="23">
        <v>10</v>
      </c>
      <c r="O2853" s="23">
        <v>5</v>
      </c>
      <c r="P2853" s="23" t="s">
        <v>25</v>
      </c>
      <c r="Q2853" s="23" t="s">
        <v>34</v>
      </c>
      <c r="R2853" s="23">
        <f t="shared" si="220"/>
        <v>1</v>
      </c>
      <c r="S2853" s="23" t="str">
        <f t="shared" si="221"/>
        <v>ORD102852_20240319_CUST01230_MED002</v>
      </c>
      <c r="T2853" s="23">
        <f t="shared" si="222"/>
        <v>1</v>
      </c>
      <c r="U2853" s="6">
        <f t="shared" si="223"/>
        <v>28.8</v>
      </c>
      <c r="V2853" s="6">
        <f>tbl_Raw_Data[[#This Row],[Discount_Pct]]*tbl_Raw_Data[[#This Row],[Gross_Amount]]/100</f>
        <v>2.88</v>
      </c>
      <c r="W2853" s="6">
        <f>tbl_Raw_Data[[#This Row],[Gross_Amount]]-tbl_Raw_Data[[#This Row],[Discount_Amount]]</f>
        <v>25.92</v>
      </c>
      <c r="X2853" s="6">
        <f>tbl_Raw_Data[[#This Row],[Net_Amount_Before_Tax]]*tbl_Raw_Data[[#This Row],[Tax_Pct]]/100</f>
        <v>1.2960000000000003</v>
      </c>
      <c r="Y2853" s="6">
        <f>tbl_Raw_Data[[#This Row],[Net_Amount_Before_Tax]]+tbl_Raw_Data[[#This Row],[Tax_Amount]]</f>
        <v>27.216000000000001</v>
      </c>
      <c r="Z2853" s="6">
        <f t="shared" si="224"/>
        <v>2</v>
      </c>
    </row>
    <row r="2854" spans="1:26" x14ac:dyDescent="0.3">
      <c r="A2854" s="23" t="s">
        <v>4513</v>
      </c>
      <c r="B2854" s="34">
        <v>45681</v>
      </c>
      <c r="C2854" s="23" t="s">
        <v>4514</v>
      </c>
      <c r="D2854" s="23" t="s">
        <v>123</v>
      </c>
      <c r="E2854" s="23" t="s">
        <v>101</v>
      </c>
      <c r="F2854" s="23">
        <v>226024</v>
      </c>
      <c r="G2854" s="23" t="s">
        <v>167</v>
      </c>
      <c r="H2854" s="23" t="s">
        <v>168</v>
      </c>
      <c r="I2854" s="23" t="s">
        <v>113</v>
      </c>
      <c r="J2854" s="23" t="s">
        <v>42</v>
      </c>
      <c r="K2854" s="23" t="s">
        <v>24</v>
      </c>
      <c r="L2854" s="23">
        <v>1</v>
      </c>
      <c r="M2854" s="23">
        <v>180.72</v>
      </c>
      <c r="N2854" s="23">
        <v>0</v>
      </c>
      <c r="O2854" s="23">
        <v>5</v>
      </c>
      <c r="P2854" s="23" t="s">
        <v>33</v>
      </c>
      <c r="Q2854" s="23" t="s">
        <v>34</v>
      </c>
      <c r="R2854" s="23">
        <f t="shared" si="220"/>
        <v>1</v>
      </c>
      <c r="S2854" s="23" t="str">
        <f t="shared" si="221"/>
        <v>ORD102853_20250124_CUST02586_MED026</v>
      </c>
      <c r="T2854" s="23">
        <f t="shared" si="222"/>
        <v>1</v>
      </c>
      <c r="U2854" s="6">
        <f t="shared" si="223"/>
        <v>180.72</v>
      </c>
      <c r="V2854" s="6">
        <f>tbl_Raw_Data[[#This Row],[Discount_Pct]]*tbl_Raw_Data[[#This Row],[Gross_Amount]]/100</f>
        <v>0</v>
      </c>
      <c r="W2854" s="6">
        <f>tbl_Raw_Data[[#This Row],[Gross_Amount]]-tbl_Raw_Data[[#This Row],[Discount_Amount]]</f>
        <v>180.72</v>
      </c>
      <c r="X2854" s="6">
        <f>tbl_Raw_Data[[#This Row],[Net_Amount_Before_Tax]]*tbl_Raw_Data[[#This Row],[Tax_Pct]]/100</f>
        <v>9.0359999999999996</v>
      </c>
      <c r="Y2854" s="6">
        <f>tbl_Raw_Data[[#This Row],[Net_Amount_Before_Tax]]+tbl_Raw_Data[[#This Row],[Tax_Amount]]</f>
        <v>189.756</v>
      </c>
      <c r="Z2854" s="6">
        <f t="shared" si="224"/>
        <v>1</v>
      </c>
    </row>
    <row r="2855" spans="1:26" x14ac:dyDescent="0.3">
      <c r="A2855" s="23" t="s">
        <v>4515</v>
      </c>
      <c r="B2855" s="34">
        <v>45317</v>
      </c>
      <c r="C2855" s="23" t="s">
        <v>1867</v>
      </c>
      <c r="D2855" s="23" t="s">
        <v>142</v>
      </c>
      <c r="E2855" s="23" t="s">
        <v>81</v>
      </c>
      <c r="F2855" s="23">
        <v>380001</v>
      </c>
      <c r="G2855" s="23" t="s">
        <v>283</v>
      </c>
      <c r="H2855" s="23" t="s">
        <v>284</v>
      </c>
      <c r="I2855" s="23" t="s">
        <v>104</v>
      </c>
      <c r="J2855" s="23" t="s">
        <v>42</v>
      </c>
      <c r="K2855" s="23" t="s">
        <v>57</v>
      </c>
      <c r="L2855" s="23">
        <v>3</v>
      </c>
      <c r="M2855" s="23">
        <v>257.92</v>
      </c>
      <c r="N2855" s="23">
        <v>5</v>
      </c>
      <c r="O2855" s="23">
        <v>18</v>
      </c>
      <c r="P2855" s="23" t="s">
        <v>25</v>
      </c>
      <c r="Q2855" s="23" t="s">
        <v>34</v>
      </c>
      <c r="R2855" s="23">
        <f t="shared" si="220"/>
        <v>1</v>
      </c>
      <c r="S2855" s="23" t="str">
        <f t="shared" si="221"/>
        <v>ORD102854_20240126_CUST01081_MED030</v>
      </c>
      <c r="T2855" s="23">
        <f t="shared" si="222"/>
        <v>1</v>
      </c>
      <c r="U2855" s="6">
        <f t="shared" si="223"/>
        <v>773.76</v>
      </c>
      <c r="V2855" s="6">
        <f>tbl_Raw_Data[[#This Row],[Discount_Pct]]*tbl_Raw_Data[[#This Row],[Gross_Amount]]/100</f>
        <v>38.688000000000002</v>
      </c>
      <c r="W2855" s="6">
        <f>tbl_Raw_Data[[#This Row],[Gross_Amount]]-tbl_Raw_Data[[#This Row],[Discount_Amount]]</f>
        <v>735.072</v>
      </c>
      <c r="X2855" s="6">
        <f>tbl_Raw_Data[[#This Row],[Net_Amount_Before_Tax]]*tbl_Raw_Data[[#This Row],[Tax_Pct]]/100</f>
        <v>132.31296</v>
      </c>
      <c r="Y2855" s="6">
        <f>tbl_Raw_Data[[#This Row],[Net_Amount_Before_Tax]]+tbl_Raw_Data[[#This Row],[Tax_Amount]]</f>
        <v>867.38495999999998</v>
      </c>
      <c r="Z2855" s="6">
        <f t="shared" si="224"/>
        <v>2</v>
      </c>
    </row>
    <row r="2856" spans="1:26" x14ac:dyDescent="0.3">
      <c r="A2856" s="23" t="s">
        <v>4516</v>
      </c>
      <c r="B2856" s="34">
        <v>45679</v>
      </c>
      <c r="C2856" s="23" t="s">
        <v>1392</v>
      </c>
      <c r="D2856" s="23" t="s">
        <v>52</v>
      </c>
      <c r="E2856" s="23" t="s">
        <v>52</v>
      </c>
      <c r="F2856" s="23">
        <v>160036</v>
      </c>
      <c r="G2856" s="23" t="s">
        <v>53</v>
      </c>
      <c r="H2856" s="23" t="s">
        <v>54</v>
      </c>
      <c r="I2856" s="23" t="s">
        <v>55</v>
      </c>
      <c r="J2856" s="23" t="s">
        <v>56</v>
      </c>
      <c r="K2856" s="23" t="s">
        <v>57</v>
      </c>
      <c r="L2856" s="23">
        <v>1</v>
      </c>
      <c r="M2856" s="23">
        <v>52.91</v>
      </c>
      <c r="N2856" s="23">
        <v>5</v>
      </c>
      <c r="O2856" s="23">
        <v>12</v>
      </c>
      <c r="P2856" s="23" t="s">
        <v>58</v>
      </c>
      <c r="Q2856" s="23" t="s">
        <v>34</v>
      </c>
      <c r="R2856" s="23">
        <f t="shared" si="220"/>
        <v>1</v>
      </c>
      <c r="S2856" s="23" t="str">
        <f t="shared" si="221"/>
        <v>ORD102855_20250122_CUST02695_MED020</v>
      </c>
      <c r="T2856" s="23">
        <f t="shared" si="222"/>
        <v>1</v>
      </c>
      <c r="U2856" s="6">
        <f t="shared" si="223"/>
        <v>52.91</v>
      </c>
      <c r="V2856" s="6">
        <f>tbl_Raw_Data[[#This Row],[Discount_Pct]]*tbl_Raw_Data[[#This Row],[Gross_Amount]]/100</f>
        <v>2.6454999999999997</v>
      </c>
      <c r="W2856" s="6">
        <f>tbl_Raw_Data[[#This Row],[Gross_Amount]]-tbl_Raw_Data[[#This Row],[Discount_Amount]]</f>
        <v>50.264499999999998</v>
      </c>
      <c r="X2856" s="6">
        <f>tbl_Raw_Data[[#This Row],[Net_Amount_Before_Tax]]*tbl_Raw_Data[[#This Row],[Tax_Pct]]/100</f>
        <v>6.0317400000000001</v>
      </c>
      <c r="Y2856" s="6">
        <f>tbl_Raw_Data[[#This Row],[Net_Amount_Before_Tax]]+tbl_Raw_Data[[#This Row],[Tax_Amount]]</f>
        <v>56.296239999999997</v>
      </c>
      <c r="Z2856" s="6">
        <f t="shared" si="224"/>
        <v>1</v>
      </c>
    </row>
    <row r="2857" spans="1:26" x14ac:dyDescent="0.3">
      <c r="A2857" s="23" t="s">
        <v>4517</v>
      </c>
      <c r="B2857" s="34">
        <v>45338</v>
      </c>
      <c r="C2857" s="23" t="s">
        <v>4518</v>
      </c>
      <c r="D2857" s="23" t="s">
        <v>87</v>
      </c>
      <c r="E2857" s="23" t="s">
        <v>88</v>
      </c>
      <c r="F2857" s="23">
        <v>600001</v>
      </c>
      <c r="G2857" s="23" t="s">
        <v>68</v>
      </c>
      <c r="H2857" s="23" t="s">
        <v>69</v>
      </c>
      <c r="I2857" s="23" t="s">
        <v>55</v>
      </c>
      <c r="J2857" s="23" t="s">
        <v>56</v>
      </c>
      <c r="K2857" s="23" t="s">
        <v>24</v>
      </c>
      <c r="L2857" s="23">
        <v>1</v>
      </c>
      <c r="M2857" s="23">
        <v>26.14</v>
      </c>
      <c r="N2857" s="23">
        <v>0</v>
      </c>
      <c r="O2857" s="23">
        <v>5</v>
      </c>
      <c r="P2857" s="23" t="s">
        <v>89</v>
      </c>
      <c r="Q2857" s="23" t="s">
        <v>34</v>
      </c>
      <c r="R2857" s="23">
        <f t="shared" si="220"/>
        <v>1</v>
      </c>
      <c r="S2857" s="23" t="str">
        <f t="shared" si="221"/>
        <v>ORD102856_20240216_CUST00903_MED003</v>
      </c>
      <c r="T2857" s="23">
        <f t="shared" si="222"/>
        <v>1</v>
      </c>
      <c r="U2857" s="6">
        <f t="shared" si="223"/>
        <v>26.14</v>
      </c>
      <c r="V2857" s="6">
        <f>tbl_Raw_Data[[#This Row],[Discount_Pct]]*tbl_Raw_Data[[#This Row],[Gross_Amount]]/100</f>
        <v>0</v>
      </c>
      <c r="W2857" s="6">
        <f>tbl_Raw_Data[[#This Row],[Gross_Amount]]-tbl_Raw_Data[[#This Row],[Discount_Amount]]</f>
        <v>26.14</v>
      </c>
      <c r="X2857" s="6">
        <f>tbl_Raw_Data[[#This Row],[Net_Amount_Before_Tax]]*tbl_Raw_Data[[#This Row],[Tax_Pct]]/100</f>
        <v>1.3069999999999999</v>
      </c>
      <c r="Y2857" s="6">
        <f>tbl_Raw_Data[[#This Row],[Net_Amount_Before_Tax]]+tbl_Raw_Data[[#This Row],[Tax_Amount]]</f>
        <v>27.446999999999999</v>
      </c>
      <c r="Z2857" s="6">
        <f t="shared" si="224"/>
        <v>2</v>
      </c>
    </row>
    <row r="2858" spans="1:26" x14ac:dyDescent="0.3">
      <c r="A2858" s="23" t="s">
        <v>4519</v>
      </c>
      <c r="B2858" s="34">
        <v>45642</v>
      </c>
      <c r="C2858" s="23" t="s">
        <v>2378</v>
      </c>
      <c r="D2858" s="23" t="s">
        <v>100</v>
      </c>
      <c r="E2858" s="23" t="s">
        <v>101</v>
      </c>
      <c r="F2858" s="23">
        <v>201301</v>
      </c>
      <c r="G2858" s="23" t="s">
        <v>82</v>
      </c>
      <c r="H2858" s="23" t="s">
        <v>83</v>
      </c>
      <c r="I2858" s="23" t="s">
        <v>84</v>
      </c>
      <c r="J2858" s="23" t="s">
        <v>85</v>
      </c>
      <c r="K2858" s="23" t="s">
        <v>24</v>
      </c>
      <c r="L2858" s="23">
        <v>1</v>
      </c>
      <c r="M2858" s="23">
        <v>288.54000000000002</v>
      </c>
      <c r="N2858" s="23">
        <v>0</v>
      </c>
      <c r="O2858" s="23">
        <v>12</v>
      </c>
      <c r="P2858" s="23" t="s">
        <v>65</v>
      </c>
      <c r="Q2858" s="23" t="s">
        <v>34</v>
      </c>
      <c r="R2858" s="23">
        <f t="shared" si="220"/>
        <v>1</v>
      </c>
      <c r="S2858" s="23" t="str">
        <f t="shared" si="221"/>
        <v>ORD102857_20241216_CUST00352_MED023</v>
      </c>
      <c r="T2858" s="23">
        <f t="shared" si="222"/>
        <v>1</v>
      </c>
      <c r="U2858" s="6">
        <f t="shared" si="223"/>
        <v>288.54000000000002</v>
      </c>
      <c r="V2858" s="6">
        <f>tbl_Raw_Data[[#This Row],[Discount_Pct]]*tbl_Raw_Data[[#This Row],[Gross_Amount]]/100</f>
        <v>0</v>
      </c>
      <c r="W2858" s="6">
        <f>tbl_Raw_Data[[#This Row],[Gross_Amount]]-tbl_Raw_Data[[#This Row],[Discount_Amount]]</f>
        <v>288.54000000000002</v>
      </c>
      <c r="X2858" s="6">
        <f>tbl_Raw_Data[[#This Row],[Net_Amount_Before_Tax]]*tbl_Raw_Data[[#This Row],[Tax_Pct]]/100</f>
        <v>34.624800000000008</v>
      </c>
      <c r="Y2858" s="6">
        <f>tbl_Raw_Data[[#This Row],[Net_Amount_Before_Tax]]+tbl_Raw_Data[[#This Row],[Tax_Amount]]</f>
        <v>323.16480000000001</v>
      </c>
      <c r="Z2858" s="6">
        <f t="shared" si="224"/>
        <v>3</v>
      </c>
    </row>
    <row r="2859" spans="1:26" x14ac:dyDescent="0.3">
      <c r="A2859" s="23" t="s">
        <v>4520</v>
      </c>
      <c r="B2859" s="34">
        <v>45806</v>
      </c>
      <c r="C2859" s="23" t="s">
        <v>640</v>
      </c>
      <c r="D2859" s="23" t="s">
        <v>130</v>
      </c>
      <c r="E2859" s="23" t="s">
        <v>131</v>
      </c>
      <c r="F2859" s="23">
        <v>700091</v>
      </c>
      <c r="G2859" s="23" t="s">
        <v>39</v>
      </c>
      <c r="H2859" s="23" t="s">
        <v>40</v>
      </c>
      <c r="I2859" s="23" t="s">
        <v>41</v>
      </c>
      <c r="J2859" s="23" t="s">
        <v>42</v>
      </c>
      <c r="K2859" s="23" t="s">
        <v>24</v>
      </c>
      <c r="L2859" s="23">
        <v>2</v>
      </c>
      <c r="M2859" s="23">
        <v>28.63</v>
      </c>
      <c r="N2859" s="23">
        <v>0</v>
      </c>
      <c r="O2859" s="23">
        <v>12</v>
      </c>
      <c r="P2859" s="23" t="s">
        <v>25</v>
      </c>
      <c r="Q2859" s="23" t="s">
        <v>34</v>
      </c>
      <c r="R2859" s="23">
        <f t="shared" si="220"/>
        <v>1</v>
      </c>
      <c r="S2859" s="23" t="str">
        <f t="shared" si="221"/>
        <v>ORD102858_20250529_CUST01480_MED001</v>
      </c>
      <c r="T2859" s="23">
        <f t="shared" si="222"/>
        <v>1</v>
      </c>
      <c r="U2859" s="6">
        <f t="shared" si="223"/>
        <v>57.26</v>
      </c>
      <c r="V2859" s="6">
        <f>tbl_Raw_Data[[#This Row],[Discount_Pct]]*tbl_Raw_Data[[#This Row],[Gross_Amount]]/100</f>
        <v>0</v>
      </c>
      <c r="W2859" s="6">
        <f>tbl_Raw_Data[[#This Row],[Gross_Amount]]-tbl_Raw_Data[[#This Row],[Discount_Amount]]</f>
        <v>57.26</v>
      </c>
      <c r="X2859" s="6">
        <f>tbl_Raw_Data[[#This Row],[Net_Amount_Before_Tax]]*tbl_Raw_Data[[#This Row],[Tax_Pct]]/100</f>
        <v>6.8712</v>
      </c>
      <c r="Y2859" s="6">
        <f>tbl_Raw_Data[[#This Row],[Net_Amount_Before_Tax]]+tbl_Raw_Data[[#This Row],[Tax_Amount]]</f>
        <v>64.131199999999993</v>
      </c>
      <c r="Z2859" s="6">
        <f t="shared" si="224"/>
        <v>3</v>
      </c>
    </row>
    <row r="2860" spans="1:26" x14ac:dyDescent="0.3">
      <c r="A2860" s="23" t="s">
        <v>4521</v>
      </c>
      <c r="B2860" s="34">
        <v>45807</v>
      </c>
      <c r="C2860" s="23" t="s">
        <v>1813</v>
      </c>
      <c r="D2860" s="23" t="s">
        <v>72</v>
      </c>
      <c r="E2860" s="23" t="s">
        <v>73</v>
      </c>
      <c r="F2860" s="23">
        <v>302021</v>
      </c>
      <c r="G2860" s="23" t="s">
        <v>132</v>
      </c>
      <c r="H2860" s="23" t="s">
        <v>133</v>
      </c>
      <c r="I2860" s="23" t="s">
        <v>134</v>
      </c>
      <c r="J2860" s="23" t="s">
        <v>135</v>
      </c>
      <c r="K2860" s="23" t="s">
        <v>57</v>
      </c>
      <c r="L2860" s="23">
        <v>1</v>
      </c>
      <c r="M2860" s="23">
        <v>70.010000000000005</v>
      </c>
      <c r="N2860" s="23">
        <v>5</v>
      </c>
      <c r="O2860" s="23">
        <v>5</v>
      </c>
      <c r="P2860" s="23" t="s">
        <v>65</v>
      </c>
      <c r="Q2860" s="23" t="s">
        <v>44</v>
      </c>
      <c r="R2860" s="23">
        <f t="shared" si="220"/>
        <v>1</v>
      </c>
      <c r="S2860" s="23" t="str">
        <f t="shared" si="221"/>
        <v>ORD102859_20250530_CUST01880_MED007</v>
      </c>
      <c r="T2860" s="23">
        <f t="shared" si="222"/>
        <v>1</v>
      </c>
      <c r="U2860" s="6">
        <f t="shared" si="223"/>
        <v>70.010000000000005</v>
      </c>
      <c r="V2860" s="6">
        <f>tbl_Raw_Data[[#This Row],[Discount_Pct]]*tbl_Raw_Data[[#This Row],[Gross_Amount]]/100</f>
        <v>3.5005000000000002</v>
      </c>
      <c r="W2860" s="6">
        <f>tbl_Raw_Data[[#This Row],[Gross_Amount]]-tbl_Raw_Data[[#This Row],[Discount_Amount]]</f>
        <v>66.509500000000003</v>
      </c>
      <c r="X2860" s="6">
        <f>tbl_Raw_Data[[#This Row],[Net_Amount_Before_Tax]]*tbl_Raw_Data[[#This Row],[Tax_Pct]]/100</f>
        <v>3.325475</v>
      </c>
      <c r="Y2860" s="6">
        <f>tbl_Raw_Data[[#This Row],[Net_Amount_Before_Tax]]+tbl_Raw_Data[[#This Row],[Tax_Amount]]</f>
        <v>69.834975</v>
      </c>
      <c r="Z2860" s="6">
        <f t="shared" si="224"/>
        <v>0</v>
      </c>
    </row>
    <row r="2861" spans="1:26" x14ac:dyDescent="0.3">
      <c r="A2861" s="23" t="s">
        <v>4522</v>
      </c>
      <c r="B2861" s="34">
        <v>45448</v>
      </c>
      <c r="C2861" s="23" t="s">
        <v>3633</v>
      </c>
      <c r="D2861" s="23" t="s">
        <v>46</v>
      </c>
      <c r="E2861" s="23" t="s">
        <v>47</v>
      </c>
      <c r="F2861" s="23">
        <v>411038</v>
      </c>
      <c r="G2861" s="23" t="s">
        <v>229</v>
      </c>
      <c r="H2861" s="23" t="s">
        <v>230</v>
      </c>
      <c r="I2861" s="23" t="s">
        <v>84</v>
      </c>
      <c r="J2861" s="23" t="s">
        <v>140</v>
      </c>
      <c r="K2861" s="23" t="s">
        <v>24</v>
      </c>
      <c r="L2861" s="23">
        <v>5</v>
      </c>
      <c r="M2861" s="23">
        <v>182.33</v>
      </c>
      <c r="N2861" s="23">
        <v>10</v>
      </c>
      <c r="O2861" s="23">
        <v>12</v>
      </c>
      <c r="P2861" s="23" t="s">
        <v>25</v>
      </c>
      <c r="Q2861" s="23" t="s">
        <v>34</v>
      </c>
      <c r="R2861" s="23">
        <f t="shared" si="220"/>
        <v>1</v>
      </c>
      <c r="S2861" s="23" t="str">
        <f t="shared" si="221"/>
        <v>ORD102860_20240605_CUST01875_MED022</v>
      </c>
      <c r="T2861" s="23">
        <f t="shared" si="222"/>
        <v>1</v>
      </c>
      <c r="U2861" s="6">
        <f t="shared" si="223"/>
        <v>911.65000000000009</v>
      </c>
      <c r="V2861" s="6">
        <f>tbl_Raw_Data[[#This Row],[Discount_Pct]]*tbl_Raw_Data[[#This Row],[Gross_Amount]]/100</f>
        <v>91.165000000000006</v>
      </c>
      <c r="W2861" s="6">
        <f>tbl_Raw_Data[[#This Row],[Gross_Amount]]-tbl_Raw_Data[[#This Row],[Discount_Amount]]</f>
        <v>820.48500000000013</v>
      </c>
      <c r="X2861" s="6">
        <f>tbl_Raw_Data[[#This Row],[Net_Amount_Before_Tax]]*tbl_Raw_Data[[#This Row],[Tax_Pct]]/100</f>
        <v>98.458200000000019</v>
      </c>
      <c r="Y2861" s="6">
        <f>tbl_Raw_Data[[#This Row],[Net_Amount_Before_Tax]]+tbl_Raw_Data[[#This Row],[Tax_Amount]]</f>
        <v>918.94320000000016</v>
      </c>
      <c r="Z2861" s="6">
        <f t="shared" si="224"/>
        <v>2</v>
      </c>
    </row>
    <row r="2862" spans="1:26" x14ac:dyDescent="0.3">
      <c r="A2862" s="23" t="s">
        <v>4523</v>
      </c>
      <c r="B2862" s="34">
        <v>45752</v>
      </c>
      <c r="C2862" s="23" t="s">
        <v>4524</v>
      </c>
      <c r="D2862" s="23" t="s">
        <v>87</v>
      </c>
      <c r="E2862" s="23" t="s">
        <v>88</v>
      </c>
      <c r="F2862" s="23">
        <v>600001</v>
      </c>
      <c r="G2862" s="23" t="s">
        <v>53</v>
      </c>
      <c r="H2862" s="23" t="s">
        <v>54</v>
      </c>
      <c r="I2862" s="23" t="s">
        <v>55</v>
      </c>
      <c r="J2862" s="23" t="s">
        <v>56</v>
      </c>
      <c r="K2862" s="23" t="s">
        <v>57</v>
      </c>
      <c r="L2862" s="23">
        <v>2</v>
      </c>
      <c r="M2862" s="23">
        <v>57.51</v>
      </c>
      <c r="N2862" s="23">
        <v>15</v>
      </c>
      <c r="O2862" s="23">
        <v>12</v>
      </c>
      <c r="P2862" s="23" t="s">
        <v>89</v>
      </c>
      <c r="Q2862" s="23" t="s">
        <v>34</v>
      </c>
      <c r="R2862" s="23">
        <f t="shared" si="220"/>
        <v>1</v>
      </c>
      <c r="S2862" s="23" t="str">
        <f t="shared" si="221"/>
        <v>ORD102861_20250405_CUST01088_MED020</v>
      </c>
      <c r="T2862" s="23">
        <f t="shared" si="222"/>
        <v>1</v>
      </c>
      <c r="U2862" s="6">
        <f t="shared" si="223"/>
        <v>115.02</v>
      </c>
      <c r="V2862" s="6">
        <f>tbl_Raw_Data[[#This Row],[Discount_Pct]]*tbl_Raw_Data[[#This Row],[Gross_Amount]]/100</f>
        <v>17.253</v>
      </c>
      <c r="W2862" s="6">
        <f>tbl_Raw_Data[[#This Row],[Gross_Amount]]-tbl_Raw_Data[[#This Row],[Discount_Amount]]</f>
        <v>97.766999999999996</v>
      </c>
      <c r="X2862" s="6">
        <f>tbl_Raw_Data[[#This Row],[Net_Amount_Before_Tax]]*tbl_Raw_Data[[#This Row],[Tax_Pct]]/100</f>
        <v>11.73204</v>
      </c>
      <c r="Y2862" s="6">
        <f>tbl_Raw_Data[[#This Row],[Net_Amount_Before_Tax]]+tbl_Raw_Data[[#This Row],[Tax_Amount]]</f>
        <v>109.49903999999999</v>
      </c>
      <c r="Z2862" s="6">
        <f t="shared" si="224"/>
        <v>1</v>
      </c>
    </row>
    <row r="2863" spans="1:26" x14ac:dyDescent="0.3">
      <c r="A2863" s="23" t="s">
        <v>4525</v>
      </c>
      <c r="B2863" s="34">
        <v>45401</v>
      </c>
      <c r="C2863" s="23" t="s">
        <v>2406</v>
      </c>
      <c r="D2863" s="23" t="s">
        <v>28</v>
      </c>
      <c r="E2863" s="23" t="s">
        <v>29</v>
      </c>
      <c r="F2863" s="23">
        <v>500084</v>
      </c>
      <c r="G2863" s="23" t="s">
        <v>138</v>
      </c>
      <c r="H2863" s="23" t="s">
        <v>139</v>
      </c>
      <c r="I2863" s="23" t="s">
        <v>50</v>
      </c>
      <c r="J2863" s="23" t="s">
        <v>140</v>
      </c>
      <c r="K2863" s="23" t="s">
        <v>24</v>
      </c>
      <c r="L2863" s="23">
        <v>3</v>
      </c>
      <c r="M2863" s="23">
        <v>183.95</v>
      </c>
      <c r="N2863" s="23">
        <v>5</v>
      </c>
      <c r="O2863" s="23">
        <v>5</v>
      </c>
      <c r="P2863" s="23" t="s">
        <v>65</v>
      </c>
      <c r="Q2863" s="23" t="s">
        <v>34</v>
      </c>
      <c r="R2863" s="23">
        <f t="shared" si="220"/>
        <v>1</v>
      </c>
      <c r="S2863" s="23" t="str">
        <f t="shared" si="221"/>
        <v>ORD102862_20240419_CUST02901_MED013</v>
      </c>
      <c r="T2863" s="23">
        <f t="shared" si="222"/>
        <v>1</v>
      </c>
      <c r="U2863" s="6">
        <f t="shared" si="223"/>
        <v>551.84999999999991</v>
      </c>
      <c r="V2863" s="6">
        <f>tbl_Raw_Data[[#This Row],[Discount_Pct]]*tbl_Raw_Data[[#This Row],[Gross_Amount]]/100</f>
        <v>27.592499999999994</v>
      </c>
      <c r="W2863" s="6">
        <f>tbl_Raw_Data[[#This Row],[Gross_Amount]]-tbl_Raw_Data[[#This Row],[Discount_Amount]]</f>
        <v>524.25749999999994</v>
      </c>
      <c r="X2863" s="6">
        <f>tbl_Raw_Data[[#This Row],[Net_Amount_Before_Tax]]*tbl_Raw_Data[[#This Row],[Tax_Pct]]/100</f>
        <v>26.212874999999993</v>
      </c>
      <c r="Y2863" s="6">
        <f>tbl_Raw_Data[[#This Row],[Net_Amount_Before_Tax]]+tbl_Raw_Data[[#This Row],[Tax_Amount]]</f>
        <v>550.47037499999988</v>
      </c>
      <c r="Z2863" s="6">
        <f t="shared" si="224"/>
        <v>4</v>
      </c>
    </row>
    <row r="2864" spans="1:26" x14ac:dyDescent="0.3">
      <c r="A2864" s="23" t="s">
        <v>4525</v>
      </c>
      <c r="B2864" s="34">
        <v>45686</v>
      </c>
      <c r="C2864" s="23" t="s">
        <v>3190</v>
      </c>
      <c r="D2864" s="23" t="s">
        <v>28</v>
      </c>
      <c r="E2864" s="23" t="s">
        <v>29</v>
      </c>
      <c r="F2864" s="23">
        <v>500090</v>
      </c>
      <c r="G2864" s="23" t="s">
        <v>154</v>
      </c>
      <c r="H2864" s="23" t="s">
        <v>155</v>
      </c>
      <c r="I2864" s="23" t="s">
        <v>134</v>
      </c>
      <c r="J2864" s="23" t="s">
        <v>156</v>
      </c>
      <c r="K2864" s="23" t="s">
        <v>57</v>
      </c>
      <c r="L2864" s="23">
        <v>2</v>
      </c>
      <c r="M2864" s="23">
        <v>49.43</v>
      </c>
      <c r="N2864" s="23">
        <v>5</v>
      </c>
      <c r="O2864" s="23">
        <v>5</v>
      </c>
      <c r="P2864" s="23" t="s">
        <v>25</v>
      </c>
      <c r="Q2864" s="23" t="s">
        <v>44</v>
      </c>
      <c r="R2864" s="23">
        <f t="shared" si="220"/>
        <v>1</v>
      </c>
      <c r="S2864" s="23" t="str">
        <f t="shared" si="221"/>
        <v>ORD102862_20250129_CUST00070_MED006</v>
      </c>
      <c r="T2864" s="23">
        <f t="shared" si="222"/>
        <v>1</v>
      </c>
      <c r="U2864" s="6">
        <f t="shared" si="223"/>
        <v>98.86</v>
      </c>
      <c r="V2864" s="6">
        <f>tbl_Raw_Data[[#This Row],[Discount_Pct]]*tbl_Raw_Data[[#This Row],[Gross_Amount]]/100</f>
        <v>4.9430000000000005</v>
      </c>
      <c r="W2864" s="6">
        <f>tbl_Raw_Data[[#This Row],[Gross_Amount]]-tbl_Raw_Data[[#This Row],[Discount_Amount]]</f>
        <v>93.917000000000002</v>
      </c>
      <c r="X2864" s="6">
        <f>tbl_Raw_Data[[#This Row],[Net_Amount_Before_Tax]]*tbl_Raw_Data[[#This Row],[Tax_Pct]]/100</f>
        <v>4.6958500000000001</v>
      </c>
      <c r="Y2864" s="6">
        <f>tbl_Raw_Data[[#This Row],[Net_Amount_Before_Tax]]+tbl_Raw_Data[[#This Row],[Tax_Amount]]</f>
        <v>98.612850000000009</v>
      </c>
      <c r="Z2864" s="6">
        <f t="shared" si="224"/>
        <v>2</v>
      </c>
    </row>
    <row r="2865" spans="1:26" x14ac:dyDescent="0.3">
      <c r="A2865" s="23" t="s">
        <v>4526</v>
      </c>
      <c r="B2865" s="34">
        <v>45698</v>
      </c>
      <c r="C2865" s="23" t="s">
        <v>2500</v>
      </c>
      <c r="D2865" s="23" t="s">
        <v>159</v>
      </c>
      <c r="E2865" s="23" t="s">
        <v>47</v>
      </c>
      <c r="F2865" s="23">
        <v>400076</v>
      </c>
      <c r="G2865" s="23" t="s">
        <v>229</v>
      </c>
      <c r="H2865" s="23" t="s">
        <v>230</v>
      </c>
      <c r="I2865" s="23" t="s">
        <v>84</v>
      </c>
      <c r="J2865" s="23" t="s">
        <v>140</v>
      </c>
      <c r="K2865" s="23" t="s">
        <v>24</v>
      </c>
      <c r="L2865" s="23">
        <v>3</v>
      </c>
      <c r="M2865" s="23">
        <v>157.84</v>
      </c>
      <c r="N2865" s="23">
        <v>20</v>
      </c>
      <c r="O2865" s="23">
        <v>12</v>
      </c>
      <c r="P2865" s="23" t="s">
        <v>58</v>
      </c>
      <c r="Q2865" s="23" t="s">
        <v>44</v>
      </c>
      <c r="R2865" s="23">
        <f t="shared" si="220"/>
        <v>1</v>
      </c>
      <c r="S2865" s="23" t="str">
        <f t="shared" si="221"/>
        <v>ORD102864_20250210_CUST00989_MED022</v>
      </c>
      <c r="T2865" s="23">
        <f t="shared" si="222"/>
        <v>1</v>
      </c>
      <c r="U2865" s="6">
        <f t="shared" si="223"/>
        <v>473.52</v>
      </c>
      <c r="V2865" s="6">
        <f>tbl_Raw_Data[[#This Row],[Discount_Pct]]*tbl_Raw_Data[[#This Row],[Gross_Amount]]/100</f>
        <v>94.703999999999994</v>
      </c>
      <c r="W2865" s="6">
        <f>tbl_Raw_Data[[#This Row],[Gross_Amount]]-tbl_Raw_Data[[#This Row],[Discount_Amount]]</f>
        <v>378.81599999999997</v>
      </c>
      <c r="X2865" s="6">
        <f>tbl_Raw_Data[[#This Row],[Net_Amount_Before_Tax]]*tbl_Raw_Data[[#This Row],[Tax_Pct]]/100</f>
        <v>45.457919999999994</v>
      </c>
      <c r="Y2865" s="6">
        <f>tbl_Raw_Data[[#This Row],[Net_Amount_Before_Tax]]+tbl_Raw_Data[[#This Row],[Tax_Amount]]</f>
        <v>424.27391999999998</v>
      </c>
      <c r="Z2865" s="6">
        <f t="shared" si="224"/>
        <v>3</v>
      </c>
    </row>
    <row r="2866" spans="1:26" x14ac:dyDescent="0.3">
      <c r="A2866" s="23" t="s">
        <v>4527</v>
      </c>
      <c r="B2866" s="34">
        <v>45388</v>
      </c>
      <c r="C2866" s="23" t="s">
        <v>3786</v>
      </c>
      <c r="D2866" s="23" t="s">
        <v>46</v>
      </c>
      <c r="E2866" s="23" t="s">
        <v>47</v>
      </c>
      <c r="F2866" s="23">
        <v>411038</v>
      </c>
      <c r="G2866" s="23" t="s">
        <v>74</v>
      </c>
      <c r="H2866" s="23" t="s">
        <v>75</v>
      </c>
      <c r="I2866" s="23" t="s">
        <v>76</v>
      </c>
      <c r="J2866" s="23" t="s">
        <v>77</v>
      </c>
      <c r="K2866" s="23" t="s">
        <v>57</v>
      </c>
      <c r="L2866" s="23">
        <v>1</v>
      </c>
      <c r="M2866" s="23">
        <v>61.06</v>
      </c>
      <c r="N2866" s="23">
        <v>5</v>
      </c>
      <c r="O2866" s="23">
        <v>5</v>
      </c>
      <c r="P2866" s="23" t="s">
        <v>33</v>
      </c>
      <c r="Q2866" s="23" t="s">
        <v>34</v>
      </c>
      <c r="R2866" s="23">
        <f t="shared" si="220"/>
        <v>1</v>
      </c>
      <c r="S2866" s="23" t="str">
        <f t="shared" si="221"/>
        <v>ORD102865_20240406_CUST00679_MED008</v>
      </c>
      <c r="T2866" s="23">
        <f t="shared" si="222"/>
        <v>1</v>
      </c>
      <c r="U2866" s="6">
        <f t="shared" si="223"/>
        <v>61.06</v>
      </c>
      <c r="V2866" s="6">
        <f>tbl_Raw_Data[[#This Row],[Discount_Pct]]*tbl_Raw_Data[[#This Row],[Gross_Amount]]/100</f>
        <v>3.0529999999999999</v>
      </c>
      <c r="W2866" s="6">
        <f>tbl_Raw_Data[[#This Row],[Gross_Amount]]-tbl_Raw_Data[[#This Row],[Discount_Amount]]</f>
        <v>58.007000000000005</v>
      </c>
      <c r="X2866" s="6">
        <f>tbl_Raw_Data[[#This Row],[Net_Amount_Before_Tax]]*tbl_Raw_Data[[#This Row],[Tax_Pct]]/100</f>
        <v>2.9003500000000004</v>
      </c>
      <c r="Y2866" s="6">
        <f>tbl_Raw_Data[[#This Row],[Net_Amount_Before_Tax]]+tbl_Raw_Data[[#This Row],[Tax_Amount]]</f>
        <v>60.907350000000008</v>
      </c>
      <c r="Z2866" s="6">
        <f t="shared" si="224"/>
        <v>2</v>
      </c>
    </row>
    <row r="2867" spans="1:26" x14ac:dyDescent="0.3">
      <c r="A2867" s="23" t="s">
        <v>4528</v>
      </c>
      <c r="B2867" s="34">
        <v>45701</v>
      </c>
      <c r="C2867" s="23" t="s">
        <v>4529</v>
      </c>
      <c r="D2867" s="23" t="s">
        <v>123</v>
      </c>
      <c r="E2867" s="23" t="s">
        <v>101</v>
      </c>
      <c r="F2867" s="23">
        <v>226024</v>
      </c>
      <c r="G2867" s="23" t="s">
        <v>119</v>
      </c>
      <c r="H2867" s="23" t="s">
        <v>120</v>
      </c>
      <c r="I2867" s="23" t="s">
        <v>32</v>
      </c>
      <c r="J2867" s="23" t="s">
        <v>64</v>
      </c>
      <c r="K2867" s="23" t="s">
        <v>57</v>
      </c>
      <c r="L2867" s="23">
        <v>4</v>
      </c>
      <c r="M2867" s="23">
        <v>68.75</v>
      </c>
      <c r="N2867" s="23">
        <v>10</v>
      </c>
      <c r="O2867" s="23">
        <v>12</v>
      </c>
      <c r="P2867" s="23" t="s">
        <v>89</v>
      </c>
      <c r="Q2867" s="23" t="s">
        <v>34</v>
      </c>
      <c r="R2867" s="23">
        <f t="shared" si="220"/>
        <v>1</v>
      </c>
      <c r="S2867" s="23" t="str">
        <f t="shared" si="221"/>
        <v>ORD102866_20250213_CUST01901_MED010</v>
      </c>
      <c r="T2867" s="23">
        <f t="shared" si="222"/>
        <v>1</v>
      </c>
      <c r="U2867" s="6">
        <f t="shared" si="223"/>
        <v>275</v>
      </c>
      <c r="V2867" s="6">
        <f>tbl_Raw_Data[[#This Row],[Discount_Pct]]*tbl_Raw_Data[[#This Row],[Gross_Amount]]/100</f>
        <v>27.5</v>
      </c>
      <c r="W2867" s="6">
        <f>tbl_Raw_Data[[#This Row],[Gross_Amount]]-tbl_Raw_Data[[#This Row],[Discount_Amount]]</f>
        <v>247.5</v>
      </c>
      <c r="X2867" s="6">
        <f>tbl_Raw_Data[[#This Row],[Net_Amount_Before_Tax]]*tbl_Raw_Data[[#This Row],[Tax_Pct]]/100</f>
        <v>29.7</v>
      </c>
      <c r="Y2867" s="6">
        <f>tbl_Raw_Data[[#This Row],[Net_Amount_Before_Tax]]+tbl_Raw_Data[[#This Row],[Tax_Amount]]</f>
        <v>277.2</v>
      </c>
      <c r="Z2867" s="6">
        <f t="shared" si="224"/>
        <v>1</v>
      </c>
    </row>
    <row r="2868" spans="1:26" x14ac:dyDescent="0.3">
      <c r="A2868" s="23" t="s">
        <v>4530</v>
      </c>
      <c r="B2868" s="34">
        <v>45821</v>
      </c>
      <c r="C2868" s="23" t="s">
        <v>182</v>
      </c>
      <c r="D2868" s="23" t="s">
        <v>142</v>
      </c>
      <c r="E2868" s="23" t="s">
        <v>81</v>
      </c>
      <c r="F2868" s="23">
        <v>380001</v>
      </c>
      <c r="G2868" s="23" t="s">
        <v>39</v>
      </c>
      <c r="H2868" s="23" t="s">
        <v>40</v>
      </c>
      <c r="I2868" s="23" t="s">
        <v>41</v>
      </c>
      <c r="J2868" s="23" t="s">
        <v>42</v>
      </c>
      <c r="K2868" s="23" t="s">
        <v>24</v>
      </c>
      <c r="L2868" s="23">
        <v>4</v>
      </c>
      <c r="M2868" s="23">
        <v>28.4</v>
      </c>
      <c r="N2868" s="23">
        <v>10</v>
      </c>
      <c r="O2868" s="23">
        <v>5</v>
      </c>
      <c r="P2868" s="23" t="s">
        <v>33</v>
      </c>
      <c r="Q2868" s="23" t="s">
        <v>90</v>
      </c>
      <c r="R2868" s="23">
        <f t="shared" si="220"/>
        <v>1</v>
      </c>
      <c r="S2868" s="23" t="str">
        <f t="shared" si="221"/>
        <v>ORD102867_20250613_CUST00285_MED001</v>
      </c>
      <c r="T2868" s="23">
        <f t="shared" si="222"/>
        <v>1</v>
      </c>
      <c r="U2868" s="6">
        <f t="shared" si="223"/>
        <v>113.6</v>
      </c>
      <c r="V2868" s="6">
        <f>tbl_Raw_Data[[#This Row],[Discount_Pct]]*tbl_Raw_Data[[#This Row],[Gross_Amount]]/100</f>
        <v>11.36</v>
      </c>
      <c r="W2868" s="6">
        <f>tbl_Raw_Data[[#This Row],[Gross_Amount]]-tbl_Raw_Data[[#This Row],[Discount_Amount]]</f>
        <v>102.24</v>
      </c>
      <c r="X2868" s="6">
        <f>tbl_Raw_Data[[#This Row],[Net_Amount_Before_Tax]]*tbl_Raw_Data[[#This Row],[Tax_Pct]]/100</f>
        <v>5.1120000000000001</v>
      </c>
      <c r="Y2868" s="6">
        <f>tbl_Raw_Data[[#This Row],[Net_Amount_Before_Tax]]+tbl_Raw_Data[[#This Row],[Tax_Amount]]</f>
        <v>107.35199999999999</v>
      </c>
      <c r="Z2868" s="6">
        <f t="shared" si="224"/>
        <v>2</v>
      </c>
    </row>
    <row r="2869" spans="1:26" x14ac:dyDescent="0.3">
      <c r="A2869" s="23" t="s">
        <v>4530</v>
      </c>
      <c r="B2869" s="34">
        <v>45365</v>
      </c>
      <c r="C2869" s="23" t="s">
        <v>4360</v>
      </c>
      <c r="D2869" s="23" t="s">
        <v>142</v>
      </c>
      <c r="E2869" s="23" t="s">
        <v>81</v>
      </c>
      <c r="F2869" s="23">
        <v>380061</v>
      </c>
      <c r="G2869" s="23" t="s">
        <v>256</v>
      </c>
      <c r="H2869" s="23" t="s">
        <v>257</v>
      </c>
      <c r="I2869" s="23" t="s">
        <v>22</v>
      </c>
      <c r="J2869" s="23" t="s">
        <v>258</v>
      </c>
      <c r="K2869" s="23" t="s">
        <v>57</v>
      </c>
      <c r="L2869" s="23">
        <v>3</v>
      </c>
      <c r="M2869" s="23">
        <v>68.67</v>
      </c>
      <c r="N2869" s="23">
        <v>5</v>
      </c>
      <c r="O2869" s="23">
        <v>5</v>
      </c>
      <c r="P2869" s="23" t="s">
        <v>43</v>
      </c>
      <c r="Q2869" s="23" t="s">
        <v>34</v>
      </c>
      <c r="R2869" s="23">
        <f t="shared" si="220"/>
        <v>1</v>
      </c>
      <c r="S2869" s="23" t="str">
        <f t="shared" si="221"/>
        <v>ORD102867_20240314_CUST01821_MED025</v>
      </c>
      <c r="T2869" s="23">
        <f t="shared" si="222"/>
        <v>1</v>
      </c>
      <c r="U2869" s="6">
        <f t="shared" si="223"/>
        <v>206.01</v>
      </c>
      <c r="V2869" s="6">
        <f>tbl_Raw_Data[[#This Row],[Discount_Pct]]*tbl_Raw_Data[[#This Row],[Gross_Amount]]/100</f>
        <v>10.3005</v>
      </c>
      <c r="W2869" s="6">
        <f>tbl_Raw_Data[[#This Row],[Gross_Amount]]-tbl_Raw_Data[[#This Row],[Discount_Amount]]</f>
        <v>195.70949999999999</v>
      </c>
      <c r="X2869" s="6">
        <f>tbl_Raw_Data[[#This Row],[Net_Amount_Before_Tax]]*tbl_Raw_Data[[#This Row],[Tax_Pct]]/100</f>
        <v>9.7854749999999981</v>
      </c>
      <c r="Y2869" s="6">
        <f>tbl_Raw_Data[[#This Row],[Net_Amount_Before_Tax]]+tbl_Raw_Data[[#This Row],[Tax_Amount]]</f>
        <v>205.49497499999998</v>
      </c>
      <c r="Z2869" s="6">
        <f t="shared" si="224"/>
        <v>3</v>
      </c>
    </row>
    <row r="2870" spans="1:26" x14ac:dyDescent="0.3">
      <c r="A2870" s="23" t="s">
        <v>4531</v>
      </c>
      <c r="B2870" s="34">
        <v>45329</v>
      </c>
      <c r="C2870" s="23" t="s">
        <v>1745</v>
      </c>
      <c r="D2870" s="23" t="s">
        <v>72</v>
      </c>
      <c r="E2870" s="23" t="s">
        <v>73</v>
      </c>
      <c r="F2870" s="23">
        <v>302021</v>
      </c>
      <c r="G2870" s="23" t="s">
        <v>61</v>
      </c>
      <c r="H2870" s="23" t="s">
        <v>62</v>
      </c>
      <c r="I2870" s="23" t="s">
        <v>63</v>
      </c>
      <c r="J2870" s="23" t="s">
        <v>64</v>
      </c>
      <c r="K2870" s="23" t="s">
        <v>57</v>
      </c>
      <c r="L2870" s="23">
        <v>1</v>
      </c>
      <c r="M2870" s="23">
        <v>123.08</v>
      </c>
      <c r="N2870" s="23">
        <v>5</v>
      </c>
      <c r="O2870" s="23">
        <v>12</v>
      </c>
      <c r="P2870" s="23" t="s">
        <v>25</v>
      </c>
      <c r="Q2870" s="23" t="s">
        <v>34</v>
      </c>
      <c r="R2870" s="23">
        <f t="shared" si="220"/>
        <v>1</v>
      </c>
      <c r="S2870" s="23" t="str">
        <f t="shared" si="221"/>
        <v>ORD102869_20240207_CUST01820_MED004</v>
      </c>
      <c r="T2870" s="23">
        <f t="shared" si="222"/>
        <v>1</v>
      </c>
      <c r="U2870" s="6">
        <f t="shared" si="223"/>
        <v>123.08</v>
      </c>
      <c r="V2870" s="6">
        <f>tbl_Raw_Data[[#This Row],[Discount_Pct]]*tbl_Raw_Data[[#This Row],[Gross_Amount]]/100</f>
        <v>6.1539999999999999</v>
      </c>
      <c r="W2870" s="6">
        <f>tbl_Raw_Data[[#This Row],[Gross_Amount]]-tbl_Raw_Data[[#This Row],[Discount_Amount]]</f>
        <v>116.926</v>
      </c>
      <c r="X2870" s="6">
        <f>tbl_Raw_Data[[#This Row],[Net_Amount_Before_Tax]]*tbl_Raw_Data[[#This Row],[Tax_Pct]]/100</f>
        <v>14.031120000000001</v>
      </c>
      <c r="Y2870" s="6">
        <f>tbl_Raw_Data[[#This Row],[Net_Amount_Before_Tax]]+tbl_Raw_Data[[#This Row],[Tax_Amount]]</f>
        <v>130.95712</v>
      </c>
      <c r="Z2870" s="6">
        <f t="shared" si="224"/>
        <v>3</v>
      </c>
    </row>
    <row r="2871" spans="1:26" x14ac:dyDescent="0.3">
      <c r="A2871" s="23" t="s">
        <v>4532</v>
      </c>
      <c r="B2871" s="34">
        <v>45316</v>
      </c>
      <c r="C2871" s="23" t="s">
        <v>4533</v>
      </c>
      <c r="D2871" s="23" t="s">
        <v>80</v>
      </c>
      <c r="E2871" s="23" t="s">
        <v>81</v>
      </c>
      <c r="F2871" s="23">
        <v>395007</v>
      </c>
      <c r="G2871" s="23" t="s">
        <v>68</v>
      </c>
      <c r="H2871" s="23" t="s">
        <v>69</v>
      </c>
      <c r="I2871" s="23" t="s">
        <v>55</v>
      </c>
      <c r="J2871" s="23" t="s">
        <v>56</v>
      </c>
      <c r="K2871" s="23" t="s">
        <v>24</v>
      </c>
      <c r="L2871" s="23">
        <v>1</v>
      </c>
      <c r="M2871" s="23">
        <v>26.86</v>
      </c>
      <c r="N2871" s="23">
        <v>15</v>
      </c>
      <c r="O2871" s="23">
        <v>5</v>
      </c>
      <c r="P2871" s="23" t="s">
        <v>89</v>
      </c>
      <c r="Q2871" s="23" t="s">
        <v>26</v>
      </c>
      <c r="R2871" s="23">
        <f t="shared" si="220"/>
        <v>1</v>
      </c>
      <c r="S2871" s="23" t="str">
        <f t="shared" si="221"/>
        <v>ORD102870_20240125_CUST00698_MED003</v>
      </c>
      <c r="T2871" s="23">
        <f t="shared" si="222"/>
        <v>1</v>
      </c>
      <c r="U2871" s="6">
        <f t="shared" si="223"/>
        <v>26.86</v>
      </c>
      <c r="V2871" s="6">
        <f>tbl_Raw_Data[[#This Row],[Discount_Pct]]*tbl_Raw_Data[[#This Row],[Gross_Amount]]/100</f>
        <v>4.0289999999999999</v>
      </c>
      <c r="W2871" s="6">
        <f>tbl_Raw_Data[[#This Row],[Gross_Amount]]-tbl_Raw_Data[[#This Row],[Discount_Amount]]</f>
        <v>22.831</v>
      </c>
      <c r="X2871" s="6">
        <f>tbl_Raw_Data[[#This Row],[Net_Amount_Before_Tax]]*tbl_Raw_Data[[#This Row],[Tax_Pct]]/100</f>
        <v>1.1415500000000001</v>
      </c>
      <c r="Y2871" s="6">
        <f>tbl_Raw_Data[[#This Row],[Net_Amount_Before_Tax]]+tbl_Raw_Data[[#This Row],[Tax_Amount]]</f>
        <v>23.972549999999998</v>
      </c>
      <c r="Z2871" s="6">
        <f t="shared" si="224"/>
        <v>0</v>
      </c>
    </row>
    <row r="2872" spans="1:26" x14ac:dyDescent="0.3">
      <c r="A2872" s="23" t="s">
        <v>4534</v>
      </c>
      <c r="B2872" s="34">
        <v>45524</v>
      </c>
      <c r="C2872" s="23" t="s">
        <v>4535</v>
      </c>
      <c r="D2872" s="23" t="s">
        <v>28</v>
      </c>
      <c r="E2872" s="23" t="s">
        <v>29</v>
      </c>
      <c r="F2872" s="23">
        <v>500081</v>
      </c>
      <c r="G2872" s="23" t="s">
        <v>229</v>
      </c>
      <c r="H2872" s="23" t="s">
        <v>230</v>
      </c>
      <c r="I2872" s="23" t="s">
        <v>84</v>
      </c>
      <c r="J2872" s="23" t="s">
        <v>140</v>
      </c>
      <c r="K2872" s="23" t="s">
        <v>24</v>
      </c>
      <c r="L2872" s="23">
        <v>2</v>
      </c>
      <c r="M2872" s="23">
        <v>168.32</v>
      </c>
      <c r="N2872" s="23">
        <v>5</v>
      </c>
      <c r="O2872" s="23">
        <v>12</v>
      </c>
      <c r="P2872" s="23" t="s">
        <v>65</v>
      </c>
      <c r="Q2872" s="23" t="s">
        <v>34</v>
      </c>
      <c r="R2872" s="23">
        <f t="shared" si="220"/>
        <v>1</v>
      </c>
      <c r="S2872" s="23" t="str">
        <f t="shared" si="221"/>
        <v>ORD102871_20240820_CUST00952_MED022</v>
      </c>
      <c r="T2872" s="23">
        <f t="shared" si="222"/>
        <v>1</v>
      </c>
      <c r="U2872" s="6">
        <f t="shared" si="223"/>
        <v>336.64</v>
      </c>
      <c r="V2872" s="6">
        <f>tbl_Raw_Data[[#This Row],[Discount_Pct]]*tbl_Raw_Data[[#This Row],[Gross_Amount]]/100</f>
        <v>16.831999999999997</v>
      </c>
      <c r="W2872" s="6">
        <f>tbl_Raw_Data[[#This Row],[Gross_Amount]]-tbl_Raw_Data[[#This Row],[Discount_Amount]]</f>
        <v>319.80799999999999</v>
      </c>
      <c r="X2872" s="6">
        <f>tbl_Raw_Data[[#This Row],[Net_Amount_Before_Tax]]*tbl_Raw_Data[[#This Row],[Tax_Pct]]/100</f>
        <v>38.376959999999997</v>
      </c>
      <c r="Y2872" s="6">
        <f>tbl_Raw_Data[[#This Row],[Net_Amount_Before_Tax]]+tbl_Raw_Data[[#This Row],[Tax_Amount]]</f>
        <v>358.18495999999999</v>
      </c>
      <c r="Z2872" s="6">
        <f t="shared" si="224"/>
        <v>4</v>
      </c>
    </row>
    <row r="2873" spans="1:26" x14ac:dyDescent="0.3">
      <c r="A2873" s="23" t="s">
        <v>4536</v>
      </c>
      <c r="B2873" s="34">
        <v>45403</v>
      </c>
      <c r="C2873" s="23" t="s">
        <v>4537</v>
      </c>
      <c r="D2873" s="23" t="s">
        <v>183</v>
      </c>
      <c r="E2873" s="23" t="s">
        <v>184</v>
      </c>
      <c r="F2873" s="23">
        <v>122001</v>
      </c>
      <c r="G2873" s="23" t="s">
        <v>229</v>
      </c>
      <c r="H2873" s="23" t="s">
        <v>230</v>
      </c>
      <c r="I2873" s="23" t="s">
        <v>84</v>
      </c>
      <c r="J2873" s="23" t="s">
        <v>140</v>
      </c>
      <c r="K2873" s="23" t="s">
        <v>24</v>
      </c>
      <c r="L2873" s="23">
        <v>1</v>
      </c>
      <c r="M2873" s="23">
        <v>163.98</v>
      </c>
      <c r="N2873" s="23">
        <v>0</v>
      </c>
      <c r="O2873" s="23">
        <v>5</v>
      </c>
      <c r="P2873" s="23" t="s">
        <v>25</v>
      </c>
      <c r="Q2873" s="23" t="s">
        <v>34</v>
      </c>
      <c r="R2873" s="23">
        <f t="shared" si="220"/>
        <v>1</v>
      </c>
      <c r="S2873" s="23" t="str">
        <f t="shared" si="221"/>
        <v>ORD102872_20240421_CUST01967_MED022</v>
      </c>
      <c r="T2873" s="23">
        <f t="shared" si="222"/>
        <v>1</v>
      </c>
      <c r="U2873" s="6">
        <f t="shared" si="223"/>
        <v>163.98</v>
      </c>
      <c r="V2873" s="6">
        <f>tbl_Raw_Data[[#This Row],[Discount_Pct]]*tbl_Raw_Data[[#This Row],[Gross_Amount]]/100</f>
        <v>0</v>
      </c>
      <c r="W2873" s="6">
        <f>tbl_Raw_Data[[#This Row],[Gross_Amount]]-tbl_Raw_Data[[#This Row],[Discount_Amount]]</f>
        <v>163.98</v>
      </c>
      <c r="X2873" s="6">
        <f>tbl_Raw_Data[[#This Row],[Net_Amount_Before_Tax]]*tbl_Raw_Data[[#This Row],[Tax_Pct]]/100</f>
        <v>8.1989999999999998</v>
      </c>
      <c r="Y2873" s="6">
        <f>tbl_Raw_Data[[#This Row],[Net_Amount_Before_Tax]]+tbl_Raw_Data[[#This Row],[Tax_Amount]]</f>
        <v>172.179</v>
      </c>
      <c r="Z2873" s="6">
        <f t="shared" si="224"/>
        <v>2</v>
      </c>
    </row>
    <row r="2874" spans="1:26" x14ac:dyDescent="0.3">
      <c r="A2874" s="23" t="s">
        <v>4538</v>
      </c>
      <c r="B2874" s="34">
        <v>45891</v>
      </c>
      <c r="C2874" s="23" t="s">
        <v>2507</v>
      </c>
      <c r="D2874" s="23" t="s">
        <v>92</v>
      </c>
      <c r="E2874" s="23" t="s">
        <v>93</v>
      </c>
      <c r="F2874" s="23">
        <v>560001</v>
      </c>
      <c r="G2874" s="23" t="s">
        <v>138</v>
      </c>
      <c r="H2874" s="23" t="s">
        <v>139</v>
      </c>
      <c r="I2874" s="23" t="s">
        <v>50</v>
      </c>
      <c r="J2874" s="23" t="s">
        <v>140</v>
      </c>
      <c r="K2874" s="23" t="s">
        <v>24</v>
      </c>
      <c r="L2874" s="23">
        <v>2</v>
      </c>
      <c r="M2874" s="23">
        <v>183.13</v>
      </c>
      <c r="N2874" s="23">
        <v>0</v>
      </c>
      <c r="O2874" s="23">
        <v>12</v>
      </c>
      <c r="P2874" s="23" t="s">
        <v>58</v>
      </c>
      <c r="Q2874" s="23" t="s">
        <v>90</v>
      </c>
      <c r="R2874" s="23">
        <f t="shared" si="220"/>
        <v>1</v>
      </c>
      <c r="S2874" s="23" t="str">
        <f t="shared" si="221"/>
        <v>ORD102873_20250822_CUST02391_MED013</v>
      </c>
      <c r="T2874" s="23">
        <f t="shared" si="222"/>
        <v>1</v>
      </c>
      <c r="U2874" s="6">
        <f t="shared" si="223"/>
        <v>366.26</v>
      </c>
      <c r="V2874" s="6">
        <f>tbl_Raw_Data[[#This Row],[Discount_Pct]]*tbl_Raw_Data[[#This Row],[Gross_Amount]]/100</f>
        <v>0</v>
      </c>
      <c r="W2874" s="6">
        <f>tbl_Raw_Data[[#This Row],[Gross_Amount]]-tbl_Raw_Data[[#This Row],[Discount_Amount]]</f>
        <v>366.26</v>
      </c>
      <c r="X2874" s="6">
        <f>tbl_Raw_Data[[#This Row],[Net_Amount_Before_Tax]]*tbl_Raw_Data[[#This Row],[Tax_Pct]]/100</f>
        <v>43.9512</v>
      </c>
      <c r="Y2874" s="6">
        <f>tbl_Raw_Data[[#This Row],[Net_Amount_Before_Tax]]+tbl_Raw_Data[[#This Row],[Tax_Amount]]</f>
        <v>410.21119999999996</v>
      </c>
      <c r="Z2874" s="6">
        <f t="shared" si="224"/>
        <v>3</v>
      </c>
    </row>
    <row r="2875" spans="1:26" x14ac:dyDescent="0.3">
      <c r="A2875" s="23" t="s">
        <v>4539</v>
      </c>
      <c r="B2875" s="34">
        <v>45759</v>
      </c>
      <c r="C2875" s="23" t="s">
        <v>4540</v>
      </c>
      <c r="D2875" s="23" t="s">
        <v>159</v>
      </c>
      <c r="E2875" s="23" t="s">
        <v>47</v>
      </c>
      <c r="F2875" s="23">
        <v>400050</v>
      </c>
      <c r="G2875" s="23" t="s">
        <v>224</v>
      </c>
      <c r="H2875" s="23" t="s">
        <v>225</v>
      </c>
      <c r="I2875" s="23" t="s">
        <v>147</v>
      </c>
      <c r="J2875" s="23" t="s">
        <v>23</v>
      </c>
      <c r="K2875" s="23" t="s">
        <v>24</v>
      </c>
      <c r="L2875" s="23">
        <v>1</v>
      </c>
      <c r="M2875" s="23">
        <v>49.6</v>
      </c>
      <c r="N2875" s="23">
        <v>5</v>
      </c>
      <c r="O2875" s="23">
        <v>12</v>
      </c>
      <c r="P2875" s="23" t="s">
        <v>65</v>
      </c>
      <c r="Q2875" s="23" t="s">
        <v>90</v>
      </c>
      <c r="R2875" s="23">
        <f t="shared" si="220"/>
        <v>1</v>
      </c>
      <c r="S2875" s="23" t="str">
        <f t="shared" si="221"/>
        <v>ORD102874_20250412_CUST00965_MED015</v>
      </c>
      <c r="T2875" s="23">
        <f t="shared" si="222"/>
        <v>1</v>
      </c>
      <c r="U2875" s="6">
        <f t="shared" si="223"/>
        <v>49.6</v>
      </c>
      <c r="V2875" s="6">
        <f>tbl_Raw_Data[[#This Row],[Discount_Pct]]*tbl_Raw_Data[[#This Row],[Gross_Amount]]/100</f>
        <v>2.48</v>
      </c>
      <c r="W2875" s="6">
        <f>tbl_Raw_Data[[#This Row],[Gross_Amount]]-tbl_Raw_Data[[#This Row],[Discount_Amount]]</f>
        <v>47.120000000000005</v>
      </c>
      <c r="X2875" s="6">
        <f>tbl_Raw_Data[[#This Row],[Net_Amount_Before_Tax]]*tbl_Raw_Data[[#This Row],[Tax_Pct]]/100</f>
        <v>5.6544000000000008</v>
      </c>
      <c r="Y2875" s="6">
        <f>tbl_Raw_Data[[#This Row],[Net_Amount_Before_Tax]]+tbl_Raw_Data[[#This Row],[Tax_Amount]]</f>
        <v>52.774400000000007</v>
      </c>
      <c r="Z2875" s="6">
        <f t="shared" si="224"/>
        <v>3</v>
      </c>
    </row>
    <row r="2876" spans="1:26" x14ac:dyDescent="0.3">
      <c r="A2876" s="23" t="s">
        <v>4541</v>
      </c>
      <c r="B2876" s="34">
        <v>45447</v>
      </c>
      <c r="C2876" s="23" t="s">
        <v>2252</v>
      </c>
      <c r="D2876" s="23" t="s">
        <v>183</v>
      </c>
      <c r="E2876" s="23" t="s">
        <v>184</v>
      </c>
      <c r="F2876" s="23">
        <v>122009</v>
      </c>
      <c r="G2876" s="23" t="s">
        <v>20</v>
      </c>
      <c r="H2876" s="23" t="s">
        <v>21</v>
      </c>
      <c r="I2876" s="23" t="s">
        <v>22</v>
      </c>
      <c r="J2876" s="23" t="s">
        <v>23</v>
      </c>
      <c r="K2876" s="23" t="s">
        <v>24</v>
      </c>
      <c r="L2876" s="23">
        <v>3</v>
      </c>
      <c r="M2876" s="23">
        <v>148.79</v>
      </c>
      <c r="N2876" s="23">
        <v>10</v>
      </c>
      <c r="O2876" s="23">
        <v>12</v>
      </c>
      <c r="P2876" s="23" t="s">
        <v>58</v>
      </c>
      <c r="Q2876" s="23" t="s">
        <v>34</v>
      </c>
      <c r="R2876" s="23">
        <f t="shared" si="220"/>
        <v>1</v>
      </c>
      <c r="S2876" s="23" t="str">
        <f t="shared" si="221"/>
        <v>ORD102875_20240604_CUST00804_MED024</v>
      </c>
      <c r="T2876" s="23">
        <f t="shared" si="222"/>
        <v>1</v>
      </c>
      <c r="U2876" s="6">
        <f t="shared" si="223"/>
        <v>446.37</v>
      </c>
      <c r="V2876" s="6">
        <f>tbl_Raw_Data[[#This Row],[Discount_Pct]]*tbl_Raw_Data[[#This Row],[Gross_Amount]]/100</f>
        <v>44.637</v>
      </c>
      <c r="W2876" s="6">
        <f>tbl_Raw_Data[[#This Row],[Gross_Amount]]-tbl_Raw_Data[[#This Row],[Discount_Amount]]</f>
        <v>401.733</v>
      </c>
      <c r="X2876" s="6">
        <f>tbl_Raw_Data[[#This Row],[Net_Amount_Before_Tax]]*tbl_Raw_Data[[#This Row],[Tax_Pct]]/100</f>
        <v>48.20796</v>
      </c>
      <c r="Y2876" s="6">
        <f>tbl_Raw_Data[[#This Row],[Net_Amount_Before_Tax]]+tbl_Raw_Data[[#This Row],[Tax_Amount]]</f>
        <v>449.94096000000002</v>
      </c>
      <c r="Z2876" s="6">
        <f t="shared" si="224"/>
        <v>5</v>
      </c>
    </row>
    <row r="2877" spans="1:26" x14ac:dyDescent="0.3">
      <c r="A2877" s="23" t="s">
        <v>4542</v>
      </c>
      <c r="B2877" s="34">
        <v>45449</v>
      </c>
      <c r="C2877" s="23" t="s">
        <v>684</v>
      </c>
      <c r="D2877" s="23" t="s">
        <v>52</v>
      </c>
      <c r="E2877" s="23" t="s">
        <v>52</v>
      </c>
      <c r="F2877" s="23">
        <v>160001</v>
      </c>
      <c r="G2877" s="23" t="s">
        <v>167</v>
      </c>
      <c r="H2877" s="23" t="s">
        <v>168</v>
      </c>
      <c r="I2877" s="23" t="s">
        <v>113</v>
      </c>
      <c r="J2877" s="23" t="s">
        <v>42</v>
      </c>
      <c r="K2877" s="23" t="s">
        <v>24</v>
      </c>
      <c r="L2877" s="23">
        <v>1</v>
      </c>
      <c r="M2877" s="23">
        <v>190.45</v>
      </c>
      <c r="N2877" s="23">
        <v>0</v>
      </c>
      <c r="O2877" s="23">
        <v>18</v>
      </c>
      <c r="P2877" s="23" t="s">
        <v>43</v>
      </c>
      <c r="Q2877" s="23" t="s">
        <v>34</v>
      </c>
      <c r="R2877" s="23">
        <f t="shared" si="220"/>
        <v>1</v>
      </c>
      <c r="S2877" s="23" t="str">
        <f t="shared" si="221"/>
        <v>ORD102876_20240606_CUST01963_MED026</v>
      </c>
      <c r="T2877" s="23">
        <f t="shared" si="222"/>
        <v>1</v>
      </c>
      <c r="U2877" s="6">
        <f t="shared" si="223"/>
        <v>190.45</v>
      </c>
      <c r="V2877" s="6">
        <f>tbl_Raw_Data[[#This Row],[Discount_Pct]]*tbl_Raw_Data[[#This Row],[Gross_Amount]]/100</f>
        <v>0</v>
      </c>
      <c r="W2877" s="6">
        <f>tbl_Raw_Data[[#This Row],[Gross_Amount]]-tbl_Raw_Data[[#This Row],[Discount_Amount]]</f>
        <v>190.45</v>
      </c>
      <c r="X2877" s="6">
        <f>tbl_Raw_Data[[#This Row],[Net_Amount_Before_Tax]]*tbl_Raw_Data[[#This Row],[Tax_Pct]]/100</f>
        <v>34.280999999999999</v>
      </c>
      <c r="Y2877" s="6">
        <f>tbl_Raw_Data[[#This Row],[Net_Amount_Before_Tax]]+tbl_Raw_Data[[#This Row],[Tax_Amount]]</f>
        <v>224.73099999999999</v>
      </c>
      <c r="Z2877" s="6">
        <f t="shared" si="224"/>
        <v>2</v>
      </c>
    </row>
    <row r="2878" spans="1:26" x14ac:dyDescent="0.3">
      <c r="A2878" s="23" t="s">
        <v>4543</v>
      </c>
      <c r="B2878" s="34">
        <v>45419</v>
      </c>
      <c r="C2878" s="23" t="s">
        <v>4544</v>
      </c>
      <c r="D2878" s="23" t="s">
        <v>142</v>
      </c>
      <c r="E2878" s="23" t="s">
        <v>81</v>
      </c>
      <c r="F2878" s="23">
        <v>380054</v>
      </c>
      <c r="G2878" s="23" t="s">
        <v>283</v>
      </c>
      <c r="H2878" s="23" t="s">
        <v>284</v>
      </c>
      <c r="I2878" s="23" t="s">
        <v>104</v>
      </c>
      <c r="J2878" s="23" t="s">
        <v>42</v>
      </c>
      <c r="K2878" s="23" t="s">
        <v>57</v>
      </c>
      <c r="L2878" s="23">
        <v>2</v>
      </c>
      <c r="M2878" s="23">
        <v>284.68</v>
      </c>
      <c r="N2878" s="23">
        <v>0</v>
      </c>
      <c r="O2878" s="23">
        <v>5</v>
      </c>
      <c r="P2878" s="23" t="s">
        <v>65</v>
      </c>
      <c r="Q2878" s="23" t="s">
        <v>34</v>
      </c>
      <c r="R2878" s="23">
        <f t="shared" si="220"/>
        <v>1</v>
      </c>
      <c r="S2878" s="23" t="str">
        <f t="shared" si="221"/>
        <v>ORD102877_20240507_CUST03134_MED030</v>
      </c>
      <c r="T2878" s="23">
        <f t="shared" si="222"/>
        <v>1</v>
      </c>
      <c r="U2878" s="6">
        <f t="shared" si="223"/>
        <v>569.36</v>
      </c>
      <c r="V2878" s="6">
        <f>tbl_Raw_Data[[#This Row],[Discount_Pct]]*tbl_Raw_Data[[#This Row],[Gross_Amount]]/100</f>
        <v>0</v>
      </c>
      <c r="W2878" s="6">
        <f>tbl_Raw_Data[[#This Row],[Gross_Amount]]-tbl_Raw_Data[[#This Row],[Discount_Amount]]</f>
        <v>569.36</v>
      </c>
      <c r="X2878" s="6">
        <f>tbl_Raw_Data[[#This Row],[Net_Amount_Before_Tax]]*tbl_Raw_Data[[#This Row],[Tax_Pct]]/100</f>
        <v>28.468000000000004</v>
      </c>
      <c r="Y2878" s="6">
        <f>tbl_Raw_Data[[#This Row],[Net_Amount_Before_Tax]]+tbl_Raw_Data[[#This Row],[Tax_Amount]]</f>
        <v>597.82799999999997</v>
      </c>
      <c r="Z2878" s="6">
        <f t="shared" si="224"/>
        <v>3</v>
      </c>
    </row>
    <row r="2879" spans="1:26" x14ac:dyDescent="0.3">
      <c r="A2879" s="23" t="s">
        <v>4545</v>
      </c>
      <c r="B2879" s="34">
        <v>45526</v>
      </c>
      <c r="C2879" s="23" t="s">
        <v>2580</v>
      </c>
      <c r="D2879" s="23" t="s">
        <v>46</v>
      </c>
      <c r="E2879" s="23" t="s">
        <v>47</v>
      </c>
      <c r="F2879" s="23">
        <v>411014</v>
      </c>
      <c r="G2879" s="23" t="s">
        <v>224</v>
      </c>
      <c r="H2879" s="23" t="s">
        <v>225</v>
      </c>
      <c r="I2879" s="23" t="s">
        <v>147</v>
      </c>
      <c r="J2879" s="23" t="s">
        <v>23</v>
      </c>
      <c r="K2879" s="23" t="s">
        <v>24</v>
      </c>
      <c r="L2879" s="23">
        <v>2</v>
      </c>
      <c r="M2879" s="23">
        <v>43.78</v>
      </c>
      <c r="N2879" s="23">
        <v>10</v>
      </c>
      <c r="O2879" s="23">
        <v>12</v>
      </c>
      <c r="P2879" s="23" t="s">
        <v>65</v>
      </c>
      <c r="Q2879" s="23" t="s">
        <v>34</v>
      </c>
      <c r="R2879" s="23">
        <f t="shared" si="220"/>
        <v>1</v>
      </c>
      <c r="S2879" s="23" t="str">
        <f t="shared" si="221"/>
        <v>ORD102878_20240822_CUST03379_MED015</v>
      </c>
      <c r="T2879" s="23">
        <f t="shared" si="222"/>
        <v>1</v>
      </c>
      <c r="U2879" s="6">
        <f t="shared" si="223"/>
        <v>87.56</v>
      </c>
      <c r="V2879" s="6">
        <f>tbl_Raw_Data[[#This Row],[Discount_Pct]]*tbl_Raw_Data[[#This Row],[Gross_Amount]]/100</f>
        <v>8.7560000000000002</v>
      </c>
      <c r="W2879" s="6">
        <f>tbl_Raw_Data[[#This Row],[Gross_Amount]]-tbl_Raw_Data[[#This Row],[Discount_Amount]]</f>
        <v>78.804000000000002</v>
      </c>
      <c r="X2879" s="6">
        <f>tbl_Raw_Data[[#This Row],[Net_Amount_Before_Tax]]*tbl_Raw_Data[[#This Row],[Tax_Pct]]/100</f>
        <v>9.4564800000000009</v>
      </c>
      <c r="Y2879" s="6">
        <f>tbl_Raw_Data[[#This Row],[Net_Amount_Before_Tax]]+tbl_Raw_Data[[#This Row],[Tax_Amount]]</f>
        <v>88.260480000000001</v>
      </c>
      <c r="Z2879" s="6">
        <f t="shared" si="224"/>
        <v>2</v>
      </c>
    </row>
    <row r="2880" spans="1:26" x14ac:dyDescent="0.3">
      <c r="A2880" s="23" t="s">
        <v>4546</v>
      </c>
      <c r="B2880" s="34">
        <v>45893</v>
      </c>
      <c r="C2880" s="23" t="s">
        <v>3675</v>
      </c>
      <c r="D2880" s="23" t="s">
        <v>123</v>
      </c>
      <c r="E2880" s="23" t="s">
        <v>101</v>
      </c>
      <c r="F2880" s="23">
        <v>226021</v>
      </c>
      <c r="G2880" s="23" t="s">
        <v>132</v>
      </c>
      <c r="H2880" s="23" t="s">
        <v>133</v>
      </c>
      <c r="I2880" s="23" t="s">
        <v>134</v>
      </c>
      <c r="J2880" s="23" t="s">
        <v>135</v>
      </c>
      <c r="K2880" s="23" t="s">
        <v>57</v>
      </c>
      <c r="L2880" s="23">
        <v>4</v>
      </c>
      <c r="M2880" s="23">
        <v>73.510000000000005</v>
      </c>
      <c r="N2880" s="23">
        <v>5</v>
      </c>
      <c r="O2880" s="23">
        <v>5</v>
      </c>
      <c r="P2880" s="23" t="s">
        <v>43</v>
      </c>
      <c r="Q2880" s="23" t="s">
        <v>90</v>
      </c>
      <c r="R2880" s="23">
        <f t="shared" si="220"/>
        <v>1</v>
      </c>
      <c r="S2880" s="23" t="str">
        <f t="shared" si="221"/>
        <v>ORD102879_20250824_CUST02283_MED007</v>
      </c>
      <c r="T2880" s="23">
        <f t="shared" si="222"/>
        <v>1</v>
      </c>
      <c r="U2880" s="6">
        <f t="shared" si="223"/>
        <v>294.04000000000002</v>
      </c>
      <c r="V2880" s="6">
        <f>tbl_Raw_Data[[#This Row],[Discount_Pct]]*tbl_Raw_Data[[#This Row],[Gross_Amount]]/100</f>
        <v>14.702</v>
      </c>
      <c r="W2880" s="6">
        <f>tbl_Raw_Data[[#This Row],[Gross_Amount]]-tbl_Raw_Data[[#This Row],[Discount_Amount]]</f>
        <v>279.33800000000002</v>
      </c>
      <c r="X2880" s="6">
        <f>tbl_Raw_Data[[#This Row],[Net_Amount_Before_Tax]]*tbl_Raw_Data[[#This Row],[Tax_Pct]]/100</f>
        <v>13.966900000000001</v>
      </c>
      <c r="Y2880" s="6">
        <f>tbl_Raw_Data[[#This Row],[Net_Amount_Before_Tax]]+tbl_Raw_Data[[#This Row],[Tax_Amount]]</f>
        <v>293.30490000000003</v>
      </c>
      <c r="Z2880" s="6">
        <f t="shared" si="224"/>
        <v>2</v>
      </c>
    </row>
    <row r="2881" spans="1:26" x14ac:dyDescent="0.3">
      <c r="A2881" s="23" t="s">
        <v>4546</v>
      </c>
      <c r="B2881" s="34">
        <v>45595</v>
      </c>
      <c r="C2881" s="23" t="s">
        <v>4547</v>
      </c>
      <c r="D2881" s="23" t="s">
        <v>52</v>
      </c>
      <c r="E2881" s="23" t="s">
        <v>52</v>
      </c>
      <c r="F2881" s="23">
        <v>160036</v>
      </c>
      <c r="G2881" s="23" t="s">
        <v>94</v>
      </c>
      <c r="H2881" s="23" t="s">
        <v>95</v>
      </c>
      <c r="I2881" s="23" t="s">
        <v>84</v>
      </c>
      <c r="J2881" s="23" t="s">
        <v>42</v>
      </c>
      <c r="K2881" s="23" t="s">
        <v>24</v>
      </c>
      <c r="L2881" s="23">
        <v>1</v>
      </c>
      <c r="M2881" s="23">
        <v>82.92</v>
      </c>
      <c r="N2881" s="23">
        <v>10</v>
      </c>
      <c r="O2881" s="23">
        <v>5</v>
      </c>
      <c r="P2881" s="23" t="s">
        <v>58</v>
      </c>
      <c r="Q2881" s="23" t="s">
        <v>34</v>
      </c>
      <c r="R2881" s="23">
        <f t="shared" si="220"/>
        <v>1</v>
      </c>
      <c r="S2881" s="23" t="str">
        <f t="shared" si="221"/>
        <v>ORD102879_20241030_CUST02715_MED021</v>
      </c>
      <c r="T2881" s="23">
        <f t="shared" si="222"/>
        <v>1</v>
      </c>
      <c r="U2881" s="6">
        <f t="shared" si="223"/>
        <v>82.92</v>
      </c>
      <c r="V2881" s="6">
        <f>tbl_Raw_Data[[#This Row],[Discount_Pct]]*tbl_Raw_Data[[#This Row],[Gross_Amount]]/100</f>
        <v>8.2919999999999998</v>
      </c>
      <c r="W2881" s="6">
        <f>tbl_Raw_Data[[#This Row],[Gross_Amount]]-tbl_Raw_Data[[#This Row],[Discount_Amount]]</f>
        <v>74.628</v>
      </c>
      <c r="X2881" s="6">
        <f>tbl_Raw_Data[[#This Row],[Net_Amount_Before_Tax]]*tbl_Raw_Data[[#This Row],[Tax_Pct]]/100</f>
        <v>3.7313999999999998</v>
      </c>
      <c r="Y2881" s="6">
        <f>tbl_Raw_Data[[#This Row],[Net_Amount_Before_Tax]]+tbl_Raw_Data[[#This Row],[Tax_Amount]]</f>
        <v>78.359399999999994</v>
      </c>
      <c r="Z2881" s="6">
        <f t="shared" si="224"/>
        <v>1</v>
      </c>
    </row>
    <row r="2882" spans="1:26" x14ac:dyDescent="0.3">
      <c r="A2882" s="23" t="s">
        <v>4548</v>
      </c>
      <c r="B2882" s="34">
        <v>45427</v>
      </c>
      <c r="C2882" s="23" t="s">
        <v>4549</v>
      </c>
      <c r="D2882" s="23" t="s">
        <v>100</v>
      </c>
      <c r="E2882" s="23" t="s">
        <v>101</v>
      </c>
      <c r="F2882" s="23">
        <v>201307</v>
      </c>
      <c r="G2882" s="23" t="s">
        <v>111</v>
      </c>
      <c r="H2882" s="23" t="s">
        <v>112</v>
      </c>
      <c r="I2882" s="23" t="s">
        <v>113</v>
      </c>
      <c r="J2882" s="23" t="s">
        <v>114</v>
      </c>
      <c r="K2882" s="23" t="s">
        <v>24</v>
      </c>
      <c r="L2882" s="23">
        <v>6</v>
      </c>
      <c r="M2882" s="23">
        <v>102.18</v>
      </c>
      <c r="N2882" s="23">
        <v>20</v>
      </c>
      <c r="O2882" s="23">
        <v>12</v>
      </c>
      <c r="P2882" s="23" t="s">
        <v>43</v>
      </c>
      <c r="Q2882" s="23" t="s">
        <v>44</v>
      </c>
      <c r="R2882" s="23">
        <f t="shared" ref="R2882:R2945" si="225">COUNTIFS($A$2:$A$8001,A2882,$B$2:$B$8001,B2882,$C$2:$C$8001,C2882,$G$2:$G$8001,G2882)</f>
        <v>1</v>
      </c>
      <c r="S2882" s="23" t="str">
        <f t="shared" ref="S2882:S2945" si="226">A2882&amp;"_"&amp;TEXT(B2882,"yyyymmdd")&amp;"_"&amp;C2882&amp;"_"&amp;G2882</f>
        <v>ORD102881_20240515_CUST01948_MED027</v>
      </c>
      <c r="T2882" s="23">
        <f t="shared" ref="T2882:T2945" si="227">COUNTIF($S$2:$S$8001,S2882)</f>
        <v>1</v>
      </c>
      <c r="U2882" s="6">
        <f t="shared" ref="U2882:U2945" si="228">L2882*M2882</f>
        <v>613.08000000000004</v>
      </c>
      <c r="V2882" s="6">
        <f>tbl_Raw_Data[[#This Row],[Discount_Pct]]*tbl_Raw_Data[[#This Row],[Gross_Amount]]/100</f>
        <v>122.616</v>
      </c>
      <c r="W2882" s="6">
        <f>tbl_Raw_Data[[#This Row],[Gross_Amount]]-tbl_Raw_Data[[#This Row],[Discount_Amount]]</f>
        <v>490.46400000000006</v>
      </c>
      <c r="X2882" s="6">
        <f>tbl_Raw_Data[[#This Row],[Net_Amount_Before_Tax]]*tbl_Raw_Data[[#This Row],[Tax_Pct]]/100</f>
        <v>58.855680000000014</v>
      </c>
      <c r="Y2882" s="6">
        <f>tbl_Raw_Data[[#This Row],[Net_Amount_Before_Tax]]+tbl_Raw_Data[[#This Row],[Tax_Amount]]</f>
        <v>549.31968000000006</v>
      </c>
      <c r="Z2882" s="6">
        <f t="shared" ref="Z2882:Z2945" si="229">COUNTIFS($C$2:$C$8001,C2882,$Q$2:$Q$8001,"Delivered")</f>
        <v>3</v>
      </c>
    </row>
    <row r="2883" spans="1:26" x14ac:dyDescent="0.3">
      <c r="A2883" s="23" t="s">
        <v>4550</v>
      </c>
      <c r="B2883" s="34">
        <v>45910</v>
      </c>
      <c r="C2883" s="23" t="s">
        <v>4551</v>
      </c>
      <c r="D2883" s="23" t="s">
        <v>37</v>
      </c>
      <c r="E2883" s="23" t="s">
        <v>38</v>
      </c>
      <c r="F2883" s="23">
        <v>452001</v>
      </c>
      <c r="G2883" s="23" t="s">
        <v>94</v>
      </c>
      <c r="H2883" s="23" t="s">
        <v>95</v>
      </c>
      <c r="I2883" s="23" t="s">
        <v>84</v>
      </c>
      <c r="J2883" s="23" t="s">
        <v>42</v>
      </c>
      <c r="K2883" s="23" t="s">
        <v>24</v>
      </c>
      <c r="L2883" s="23">
        <v>1</v>
      </c>
      <c r="M2883" s="23">
        <v>72.69</v>
      </c>
      <c r="N2883" s="23">
        <v>15</v>
      </c>
      <c r="O2883" s="23">
        <v>12</v>
      </c>
      <c r="P2883" s="23" t="s">
        <v>25</v>
      </c>
      <c r="Q2883" s="23" t="s">
        <v>34</v>
      </c>
      <c r="R2883" s="23">
        <f t="shared" si="225"/>
        <v>1</v>
      </c>
      <c r="S2883" s="23" t="str">
        <f t="shared" si="226"/>
        <v>ORD102882_20250910_CUST03416_MED021</v>
      </c>
      <c r="T2883" s="23">
        <f t="shared" si="227"/>
        <v>1</v>
      </c>
      <c r="U2883" s="6">
        <f t="shared" si="228"/>
        <v>72.69</v>
      </c>
      <c r="V2883" s="6">
        <f>tbl_Raw_Data[[#This Row],[Discount_Pct]]*tbl_Raw_Data[[#This Row],[Gross_Amount]]/100</f>
        <v>10.903499999999999</v>
      </c>
      <c r="W2883" s="6">
        <f>tbl_Raw_Data[[#This Row],[Gross_Amount]]-tbl_Raw_Data[[#This Row],[Discount_Amount]]</f>
        <v>61.786499999999997</v>
      </c>
      <c r="X2883" s="6">
        <f>tbl_Raw_Data[[#This Row],[Net_Amount_Before_Tax]]*tbl_Raw_Data[[#This Row],[Tax_Pct]]/100</f>
        <v>7.4143799999999995</v>
      </c>
      <c r="Y2883" s="6">
        <f>tbl_Raw_Data[[#This Row],[Net_Amount_Before_Tax]]+tbl_Raw_Data[[#This Row],[Tax_Amount]]</f>
        <v>69.200879999999998</v>
      </c>
      <c r="Z2883" s="6">
        <f t="shared" si="229"/>
        <v>2</v>
      </c>
    </row>
    <row r="2884" spans="1:26" x14ac:dyDescent="0.3">
      <c r="A2884" s="23" t="s">
        <v>4552</v>
      </c>
      <c r="B2884" s="34">
        <v>45405</v>
      </c>
      <c r="C2884" s="23" t="s">
        <v>4553</v>
      </c>
      <c r="D2884" s="23" t="s">
        <v>183</v>
      </c>
      <c r="E2884" s="23" t="s">
        <v>184</v>
      </c>
      <c r="F2884" s="23">
        <v>122001</v>
      </c>
      <c r="G2884" s="23" t="s">
        <v>20</v>
      </c>
      <c r="H2884" s="23" t="s">
        <v>21</v>
      </c>
      <c r="I2884" s="23" t="s">
        <v>22</v>
      </c>
      <c r="J2884" s="23" t="s">
        <v>23</v>
      </c>
      <c r="K2884" s="23" t="s">
        <v>24</v>
      </c>
      <c r="L2884" s="23">
        <v>1</v>
      </c>
      <c r="M2884" s="23">
        <v>148.62</v>
      </c>
      <c r="N2884" s="23">
        <v>5</v>
      </c>
      <c r="O2884" s="23">
        <v>12</v>
      </c>
      <c r="P2884" s="23" t="s">
        <v>89</v>
      </c>
      <c r="Q2884" s="23" t="s">
        <v>90</v>
      </c>
      <c r="R2884" s="23">
        <f t="shared" si="225"/>
        <v>1</v>
      </c>
      <c r="S2884" s="23" t="str">
        <f t="shared" si="226"/>
        <v>ORD102883_20240423_CUST02733_MED024</v>
      </c>
      <c r="T2884" s="23">
        <f t="shared" si="227"/>
        <v>1</v>
      </c>
      <c r="U2884" s="6">
        <f t="shared" si="228"/>
        <v>148.62</v>
      </c>
      <c r="V2884" s="6">
        <f>tbl_Raw_Data[[#This Row],[Discount_Pct]]*tbl_Raw_Data[[#This Row],[Gross_Amount]]/100</f>
        <v>7.431</v>
      </c>
      <c r="W2884" s="6">
        <f>tbl_Raw_Data[[#This Row],[Gross_Amount]]-tbl_Raw_Data[[#This Row],[Discount_Amount]]</f>
        <v>141.18899999999999</v>
      </c>
      <c r="X2884" s="6">
        <f>tbl_Raw_Data[[#This Row],[Net_Amount_Before_Tax]]*tbl_Raw_Data[[#This Row],[Tax_Pct]]/100</f>
        <v>16.942679999999999</v>
      </c>
      <c r="Y2884" s="6">
        <f>tbl_Raw_Data[[#This Row],[Net_Amount_Before_Tax]]+tbl_Raw_Data[[#This Row],[Tax_Amount]]</f>
        <v>158.13167999999999</v>
      </c>
      <c r="Z2884" s="6">
        <f t="shared" si="229"/>
        <v>0</v>
      </c>
    </row>
    <row r="2885" spans="1:26" x14ac:dyDescent="0.3">
      <c r="A2885" s="23" t="s">
        <v>4554</v>
      </c>
      <c r="B2885" s="34">
        <v>45556</v>
      </c>
      <c r="C2885" s="23" t="s">
        <v>2859</v>
      </c>
      <c r="D2885" s="23" t="s">
        <v>87</v>
      </c>
      <c r="E2885" s="23" t="s">
        <v>88</v>
      </c>
      <c r="F2885" s="23">
        <v>600018</v>
      </c>
      <c r="G2885" s="23" t="s">
        <v>256</v>
      </c>
      <c r="H2885" s="23" t="s">
        <v>257</v>
      </c>
      <c r="I2885" s="23" t="s">
        <v>22</v>
      </c>
      <c r="J2885" s="23" t="s">
        <v>258</v>
      </c>
      <c r="K2885" s="23" t="s">
        <v>57</v>
      </c>
      <c r="L2885" s="23">
        <v>3</v>
      </c>
      <c r="M2885" s="23">
        <v>68.2</v>
      </c>
      <c r="N2885" s="23">
        <v>0</v>
      </c>
      <c r="O2885" s="23">
        <v>5</v>
      </c>
      <c r="P2885" s="23" t="s">
        <v>25</v>
      </c>
      <c r="Q2885" s="23" t="s">
        <v>34</v>
      </c>
      <c r="R2885" s="23">
        <f t="shared" si="225"/>
        <v>1</v>
      </c>
      <c r="S2885" s="23" t="str">
        <f t="shared" si="226"/>
        <v>ORD102884_20240921_CUST03227_MED025</v>
      </c>
      <c r="T2885" s="23">
        <f t="shared" si="227"/>
        <v>1</v>
      </c>
      <c r="U2885" s="6">
        <f t="shared" si="228"/>
        <v>204.60000000000002</v>
      </c>
      <c r="V2885" s="6">
        <f>tbl_Raw_Data[[#This Row],[Discount_Pct]]*tbl_Raw_Data[[#This Row],[Gross_Amount]]/100</f>
        <v>0</v>
      </c>
      <c r="W2885" s="6">
        <f>tbl_Raw_Data[[#This Row],[Gross_Amount]]-tbl_Raw_Data[[#This Row],[Discount_Amount]]</f>
        <v>204.60000000000002</v>
      </c>
      <c r="X2885" s="6">
        <f>tbl_Raw_Data[[#This Row],[Net_Amount_Before_Tax]]*tbl_Raw_Data[[#This Row],[Tax_Pct]]/100</f>
        <v>10.23</v>
      </c>
      <c r="Y2885" s="6">
        <f>tbl_Raw_Data[[#This Row],[Net_Amount_Before_Tax]]+tbl_Raw_Data[[#This Row],[Tax_Amount]]</f>
        <v>214.83</v>
      </c>
      <c r="Z2885" s="6">
        <f t="shared" si="229"/>
        <v>3</v>
      </c>
    </row>
    <row r="2886" spans="1:26" x14ac:dyDescent="0.3">
      <c r="A2886" s="23" t="s">
        <v>4555</v>
      </c>
      <c r="B2886" s="34">
        <v>45861</v>
      </c>
      <c r="C2886" s="23" t="s">
        <v>1916</v>
      </c>
      <c r="D2886" s="23" t="s">
        <v>92</v>
      </c>
      <c r="E2886" s="23" t="s">
        <v>93</v>
      </c>
      <c r="F2886" s="23">
        <v>560100</v>
      </c>
      <c r="G2886" s="23" t="s">
        <v>94</v>
      </c>
      <c r="H2886" s="23" t="s">
        <v>95</v>
      </c>
      <c r="I2886" s="23" t="s">
        <v>84</v>
      </c>
      <c r="J2886" s="23" t="s">
        <v>42</v>
      </c>
      <c r="K2886" s="23" t="s">
        <v>24</v>
      </c>
      <c r="L2886" s="23">
        <v>3</v>
      </c>
      <c r="M2886" s="23">
        <v>83.91</v>
      </c>
      <c r="N2886" s="23">
        <v>5</v>
      </c>
      <c r="O2886" s="23">
        <v>12</v>
      </c>
      <c r="P2886" s="23" t="s">
        <v>89</v>
      </c>
      <c r="Q2886" s="23" t="s">
        <v>34</v>
      </c>
      <c r="R2886" s="23">
        <f t="shared" si="225"/>
        <v>1</v>
      </c>
      <c r="S2886" s="23" t="str">
        <f t="shared" si="226"/>
        <v>ORD102885_20250723_CUST02098_MED021</v>
      </c>
      <c r="T2886" s="23">
        <f t="shared" si="227"/>
        <v>1</v>
      </c>
      <c r="U2886" s="6">
        <f t="shared" si="228"/>
        <v>251.73</v>
      </c>
      <c r="V2886" s="6">
        <f>tbl_Raw_Data[[#This Row],[Discount_Pct]]*tbl_Raw_Data[[#This Row],[Gross_Amount]]/100</f>
        <v>12.586499999999999</v>
      </c>
      <c r="W2886" s="6">
        <f>tbl_Raw_Data[[#This Row],[Gross_Amount]]-tbl_Raw_Data[[#This Row],[Discount_Amount]]</f>
        <v>239.14349999999999</v>
      </c>
      <c r="X2886" s="6">
        <f>tbl_Raw_Data[[#This Row],[Net_Amount_Before_Tax]]*tbl_Raw_Data[[#This Row],[Tax_Pct]]/100</f>
        <v>28.697219999999998</v>
      </c>
      <c r="Y2886" s="6">
        <f>tbl_Raw_Data[[#This Row],[Net_Amount_Before_Tax]]+tbl_Raw_Data[[#This Row],[Tax_Amount]]</f>
        <v>267.84071999999998</v>
      </c>
      <c r="Z2886" s="6">
        <f t="shared" si="229"/>
        <v>1</v>
      </c>
    </row>
    <row r="2887" spans="1:26" x14ac:dyDescent="0.3">
      <c r="A2887" s="23" t="s">
        <v>4556</v>
      </c>
      <c r="B2887" s="34">
        <v>45995</v>
      </c>
      <c r="C2887" s="23" t="s">
        <v>4557</v>
      </c>
      <c r="D2887" s="23" t="s">
        <v>37</v>
      </c>
      <c r="E2887" s="23" t="s">
        <v>38</v>
      </c>
      <c r="F2887" s="23">
        <v>452001</v>
      </c>
      <c r="G2887" s="23" t="s">
        <v>124</v>
      </c>
      <c r="H2887" s="23" t="s">
        <v>125</v>
      </c>
      <c r="I2887" s="23" t="s">
        <v>104</v>
      </c>
      <c r="J2887" s="23" t="s">
        <v>114</v>
      </c>
      <c r="K2887" s="23" t="s">
        <v>24</v>
      </c>
      <c r="L2887" s="23">
        <v>3</v>
      </c>
      <c r="M2887" s="23">
        <v>116.04</v>
      </c>
      <c r="N2887" s="23">
        <v>0</v>
      </c>
      <c r="O2887" s="23">
        <v>5</v>
      </c>
      <c r="P2887" s="23" t="s">
        <v>25</v>
      </c>
      <c r="Q2887" s="23" t="s">
        <v>34</v>
      </c>
      <c r="R2887" s="23">
        <f t="shared" si="225"/>
        <v>1</v>
      </c>
      <c r="S2887" s="23" t="str">
        <f t="shared" si="226"/>
        <v>ORD102886_20251204_CUST02904_MED018</v>
      </c>
      <c r="T2887" s="23">
        <f t="shared" si="227"/>
        <v>1</v>
      </c>
      <c r="U2887" s="6">
        <f t="shared" si="228"/>
        <v>348.12</v>
      </c>
      <c r="V2887" s="6">
        <f>tbl_Raw_Data[[#This Row],[Discount_Pct]]*tbl_Raw_Data[[#This Row],[Gross_Amount]]/100</f>
        <v>0</v>
      </c>
      <c r="W2887" s="6">
        <f>tbl_Raw_Data[[#This Row],[Gross_Amount]]-tbl_Raw_Data[[#This Row],[Discount_Amount]]</f>
        <v>348.12</v>
      </c>
      <c r="X2887" s="6">
        <f>tbl_Raw_Data[[#This Row],[Net_Amount_Before_Tax]]*tbl_Raw_Data[[#This Row],[Tax_Pct]]/100</f>
        <v>17.405999999999999</v>
      </c>
      <c r="Y2887" s="6">
        <f>tbl_Raw_Data[[#This Row],[Net_Amount_Before_Tax]]+tbl_Raw_Data[[#This Row],[Tax_Amount]]</f>
        <v>365.52600000000001</v>
      </c>
      <c r="Z2887" s="6">
        <f t="shared" si="229"/>
        <v>1</v>
      </c>
    </row>
    <row r="2888" spans="1:26" x14ac:dyDescent="0.3">
      <c r="A2888" s="23" t="s">
        <v>4558</v>
      </c>
      <c r="B2888" s="34">
        <v>45833</v>
      </c>
      <c r="C2888" s="23" t="s">
        <v>4042</v>
      </c>
      <c r="D2888" s="23" t="s">
        <v>142</v>
      </c>
      <c r="E2888" s="23" t="s">
        <v>81</v>
      </c>
      <c r="F2888" s="23">
        <v>380058</v>
      </c>
      <c r="G2888" s="23" t="s">
        <v>229</v>
      </c>
      <c r="H2888" s="23" t="s">
        <v>230</v>
      </c>
      <c r="I2888" s="23" t="s">
        <v>84</v>
      </c>
      <c r="J2888" s="23" t="s">
        <v>140</v>
      </c>
      <c r="K2888" s="23" t="s">
        <v>24</v>
      </c>
      <c r="L2888" s="23">
        <v>4</v>
      </c>
      <c r="M2888" s="23">
        <v>200.26</v>
      </c>
      <c r="N2888" s="23">
        <v>15</v>
      </c>
      <c r="O2888" s="23">
        <v>5</v>
      </c>
      <c r="P2888" s="23" t="s">
        <v>65</v>
      </c>
      <c r="Q2888" s="23" t="s">
        <v>44</v>
      </c>
      <c r="R2888" s="23">
        <f t="shared" si="225"/>
        <v>1</v>
      </c>
      <c r="S2888" s="23" t="str">
        <f t="shared" si="226"/>
        <v>ORD102887_20250625_CUST00512_MED022</v>
      </c>
      <c r="T2888" s="23">
        <f t="shared" si="227"/>
        <v>1</v>
      </c>
      <c r="U2888" s="6">
        <f t="shared" si="228"/>
        <v>801.04</v>
      </c>
      <c r="V2888" s="6">
        <f>tbl_Raw_Data[[#This Row],[Discount_Pct]]*tbl_Raw_Data[[#This Row],[Gross_Amount]]/100</f>
        <v>120.15599999999999</v>
      </c>
      <c r="W2888" s="6">
        <f>tbl_Raw_Data[[#This Row],[Gross_Amount]]-tbl_Raw_Data[[#This Row],[Discount_Amount]]</f>
        <v>680.88400000000001</v>
      </c>
      <c r="X2888" s="6">
        <f>tbl_Raw_Data[[#This Row],[Net_Amount_Before_Tax]]*tbl_Raw_Data[[#This Row],[Tax_Pct]]/100</f>
        <v>34.044200000000004</v>
      </c>
      <c r="Y2888" s="6">
        <f>tbl_Raw_Data[[#This Row],[Net_Amount_Before_Tax]]+tbl_Raw_Data[[#This Row],[Tax_Amount]]</f>
        <v>714.92820000000006</v>
      </c>
      <c r="Z2888" s="6">
        <f t="shared" si="229"/>
        <v>1</v>
      </c>
    </row>
    <row r="2889" spans="1:26" x14ac:dyDescent="0.3">
      <c r="A2889" s="23" t="s">
        <v>4559</v>
      </c>
      <c r="B2889" s="34">
        <v>45363</v>
      </c>
      <c r="C2889" s="23" t="s">
        <v>4560</v>
      </c>
      <c r="D2889" s="23" t="s">
        <v>92</v>
      </c>
      <c r="E2889" s="23" t="s">
        <v>93</v>
      </c>
      <c r="F2889" s="23">
        <v>560034</v>
      </c>
      <c r="G2889" s="23" t="s">
        <v>107</v>
      </c>
      <c r="H2889" s="23" t="s">
        <v>108</v>
      </c>
      <c r="I2889" s="23" t="s">
        <v>63</v>
      </c>
      <c r="J2889" s="23" t="s">
        <v>42</v>
      </c>
      <c r="K2889" s="23" t="s">
        <v>57</v>
      </c>
      <c r="L2889" s="23">
        <v>6</v>
      </c>
      <c r="M2889" s="23">
        <v>103.4</v>
      </c>
      <c r="N2889" s="23">
        <v>5</v>
      </c>
      <c r="O2889" s="23">
        <v>5</v>
      </c>
      <c r="P2889" s="23" t="s">
        <v>25</v>
      </c>
      <c r="Q2889" s="23" t="s">
        <v>26</v>
      </c>
      <c r="R2889" s="23">
        <f t="shared" si="225"/>
        <v>1</v>
      </c>
      <c r="S2889" s="23" t="str">
        <f t="shared" si="226"/>
        <v>ORD102888_20240312_CUST02482_MED005</v>
      </c>
      <c r="T2889" s="23">
        <f t="shared" si="227"/>
        <v>1</v>
      </c>
      <c r="U2889" s="6">
        <f t="shared" si="228"/>
        <v>620.40000000000009</v>
      </c>
      <c r="V2889" s="6">
        <f>tbl_Raw_Data[[#This Row],[Discount_Pct]]*tbl_Raw_Data[[#This Row],[Gross_Amount]]/100</f>
        <v>31.020000000000003</v>
      </c>
      <c r="W2889" s="6">
        <f>tbl_Raw_Data[[#This Row],[Gross_Amount]]-tbl_Raw_Data[[#This Row],[Discount_Amount]]</f>
        <v>589.38000000000011</v>
      </c>
      <c r="X2889" s="6">
        <f>tbl_Raw_Data[[#This Row],[Net_Amount_Before_Tax]]*tbl_Raw_Data[[#This Row],[Tax_Pct]]/100</f>
        <v>29.469000000000005</v>
      </c>
      <c r="Y2889" s="6">
        <f>tbl_Raw_Data[[#This Row],[Net_Amount_Before_Tax]]+tbl_Raw_Data[[#This Row],[Tax_Amount]]</f>
        <v>618.84900000000016</v>
      </c>
      <c r="Z2889" s="6">
        <f t="shared" si="229"/>
        <v>1</v>
      </c>
    </row>
    <row r="2890" spans="1:26" x14ac:dyDescent="0.3">
      <c r="A2890" s="23" t="s">
        <v>4561</v>
      </c>
      <c r="B2890" s="34">
        <v>45375</v>
      </c>
      <c r="C2890" s="23" t="s">
        <v>4562</v>
      </c>
      <c r="D2890" s="23" t="s">
        <v>100</v>
      </c>
      <c r="E2890" s="23" t="s">
        <v>101</v>
      </c>
      <c r="F2890" s="23">
        <v>201303</v>
      </c>
      <c r="G2890" s="23" t="s">
        <v>138</v>
      </c>
      <c r="H2890" s="23" t="s">
        <v>139</v>
      </c>
      <c r="I2890" s="23" t="s">
        <v>50</v>
      </c>
      <c r="J2890" s="23" t="s">
        <v>140</v>
      </c>
      <c r="K2890" s="23" t="s">
        <v>24</v>
      </c>
      <c r="L2890" s="23">
        <v>3</v>
      </c>
      <c r="M2890" s="23">
        <v>146.05000000000001</v>
      </c>
      <c r="N2890" s="23">
        <v>5</v>
      </c>
      <c r="O2890" s="23">
        <v>18</v>
      </c>
      <c r="P2890" s="23" t="s">
        <v>25</v>
      </c>
      <c r="Q2890" s="23" t="s">
        <v>34</v>
      </c>
      <c r="R2890" s="23">
        <f t="shared" si="225"/>
        <v>1</v>
      </c>
      <c r="S2890" s="23" t="str">
        <f t="shared" si="226"/>
        <v>ORD102889_20240324_CUST02156_MED013</v>
      </c>
      <c r="T2890" s="23">
        <f t="shared" si="227"/>
        <v>1</v>
      </c>
      <c r="U2890" s="6">
        <f t="shared" si="228"/>
        <v>438.15000000000003</v>
      </c>
      <c r="V2890" s="6">
        <f>tbl_Raw_Data[[#This Row],[Discount_Pct]]*tbl_Raw_Data[[#This Row],[Gross_Amount]]/100</f>
        <v>21.907499999999999</v>
      </c>
      <c r="W2890" s="6">
        <f>tbl_Raw_Data[[#This Row],[Gross_Amount]]-tbl_Raw_Data[[#This Row],[Discount_Amount]]</f>
        <v>416.24250000000006</v>
      </c>
      <c r="X2890" s="6">
        <f>tbl_Raw_Data[[#This Row],[Net_Amount_Before_Tax]]*tbl_Raw_Data[[#This Row],[Tax_Pct]]/100</f>
        <v>74.923650000000009</v>
      </c>
      <c r="Y2890" s="6">
        <f>tbl_Raw_Data[[#This Row],[Net_Amount_Before_Tax]]+tbl_Raw_Data[[#This Row],[Tax_Amount]]</f>
        <v>491.16615000000007</v>
      </c>
      <c r="Z2890" s="6">
        <f t="shared" si="229"/>
        <v>2</v>
      </c>
    </row>
    <row r="2891" spans="1:26" x14ac:dyDescent="0.3">
      <c r="A2891" s="23" t="s">
        <v>4563</v>
      </c>
      <c r="B2891" s="34">
        <v>45560</v>
      </c>
      <c r="C2891" s="23" t="s">
        <v>4564</v>
      </c>
      <c r="D2891" s="23" t="s">
        <v>159</v>
      </c>
      <c r="E2891" s="23" t="s">
        <v>47</v>
      </c>
      <c r="F2891" s="23">
        <v>400069</v>
      </c>
      <c r="G2891" s="23" t="s">
        <v>82</v>
      </c>
      <c r="H2891" s="23" t="s">
        <v>83</v>
      </c>
      <c r="I2891" s="23" t="s">
        <v>84</v>
      </c>
      <c r="J2891" s="23" t="s">
        <v>85</v>
      </c>
      <c r="K2891" s="23" t="s">
        <v>24</v>
      </c>
      <c r="L2891" s="23">
        <v>2</v>
      </c>
      <c r="M2891" s="23">
        <v>312.17</v>
      </c>
      <c r="N2891" s="23">
        <v>5</v>
      </c>
      <c r="O2891" s="23">
        <v>5</v>
      </c>
      <c r="P2891" s="23" t="s">
        <v>58</v>
      </c>
      <c r="Q2891" s="23" t="s">
        <v>34</v>
      </c>
      <c r="R2891" s="23">
        <f t="shared" si="225"/>
        <v>1</v>
      </c>
      <c r="S2891" s="23" t="str">
        <f t="shared" si="226"/>
        <v>ORD102890_20240925_CUST03132_MED023</v>
      </c>
      <c r="T2891" s="23">
        <f t="shared" si="227"/>
        <v>1</v>
      </c>
      <c r="U2891" s="6">
        <f t="shared" si="228"/>
        <v>624.34</v>
      </c>
      <c r="V2891" s="6">
        <f>tbl_Raw_Data[[#This Row],[Discount_Pct]]*tbl_Raw_Data[[#This Row],[Gross_Amount]]/100</f>
        <v>31.217000000000002</v>
      </c>
      <c r="W2891" s="6">
        <f>tbl_Raw_Data[[#This Row],[Gross_Amount]]-tbl_Raw_Data[[#This Row],[Discount_Amount]]</f>
        <v>593.12300000000005</v>
      </c>
      <c r="X2891" s="6">
        <f>tbl_Raw_Data[[#This Row],[Net_Amount_Before_Tax]]*tbl_Raw_Data[[#This Row],[Tax_Pct]]/100</f>
        <v>29.656150000000004</v>
      </c>
      <c r="Y2891" s="6">
        <f>tbl_Raw_Data[[#This Row],[Net_Amount_Before_Tax]]+tbl_Raw_Data[[#This Row],[Tax_Amount]]</f>
        <v>622.77915000000007</v>
      </c>
      <c r="Z2891" s="6">
        <f t="shared" si="229"/>
        <v>1</v>
      </c>
    </row>
    <row r="2892" spans="1:26" x14ac:dyDescent="0.3">
      <c r="A2892" s="23" t="s">
        <v>4565</v>
      </c>
      <c r="B2892" s="34">
        <v>45765</v>
      </c>
      <c r="C2892" s="23" t="s">
        <v>647</v>
      </c>
      <c r="D2892" s="23" t="s">
        <v>87</v>
      </c>
      <c r="E2892" s="23" t="s">
        <v>88</v>
      </c>
      <c r="F2892" s="23">
        <v>600001</v>
      </c>
      <c r="G2892" s="23" t="s">
        <v>39</v>
      </c>
      <c r="H2892" s="23" t="s">
        <v>40</v>
      </c>
      <c r="I2892" s="23" t="s">
        <v>41</v>
      </c>
      <c r="J2892" s="23" t="s">
        <v>42</v>
      </c>
      <c r="K2892" s="23" t="s">
        <v>24</v>
      </c>
      <c r="L2892" s="23">
        <v>3</v>
      </c>
      <c r="M2892" s="23">
        <v>27.59</v>
      </c>
      <c r="N2892" s="23">
        <v>10</v>
      </c>
      <c r="O2892" s="23">
        <v>18</v>
      </c>
      <c r="P2892" s="23" t="s">
        <v>58</v>
      </c>
      <c r="Q2892" s="23" t="s">
        <v>34</v>
      </c>
      <c r="R2892" s="23">
        <f t="shared" si="225"/>
        <v>1</v>
      </c>
      <c r="S2892" s="23" t="str">
        <f t="shared" si="226"/>
        <v>ORD102891_20250418_CUST01780_MED001</v>
      </c>
      <c r="T2892" s="23">
        <f t="shared" si="227"/>
        <v>1</v>
      </c>
      <c r="U2892" s="6">
        <f t="shared" si="228"/>
        <v>82.77</v>
      </c>
      <c r="V2892" s="6">
        <f>tbl_Raw_Data[[#This Row],[Discount_Pct]]*tbl_Raw_Data[[#This Row],[Gross_Amount]]/100</f>
        <v>8.2769999999999992</v>
      </c>
      <c r="W2892" s="6">
        <f>tbl_Raw_Data[[#This Row],[Gross_Amount]]-tbl_Raw_Data[[#This Row],[Discount_Amount]]</f>
        <v>74.492999999999995</v>
      </c>
      <c r="X2892" s="6">
        <f>tbl_Raw_Data[[#This Row],[Net_Amount_Before_Tax]]*tbl_Raw_Data[[#This Row],[Tax_Pct]]/100</f>
        <v>13.408739999999998</v>
      </c>
      <c r="Y2892" s="6">
        <f>tbl_Raw_Data[[#This Row],[Net_Amount_Before_Tax]]+tbl_Raw_Data[[#This Row],[Tax_Amount]]</f>
        <v>87.90173999999999</v>
      </c>
      <c r="Z2892" s="6">
        <f t="shared" si="229"/>
        <v>4</v>
      </c>
    </row>
    <row r="2893" spans="1:26" x14ac:dyDescent="0.3">
      <c r="A2893" s="23" t="s">
        <v>4566</v>
      </c>
      <c r="B2893" s="34">
        <v>45643</v>
      </c>
      <c r="C2893" s="23" t="s">
        <v>4567</v>
      </c>
      <c r="D2893" s="23" t="s">
        <v>183</v>
      </c>
      <c r="E2893" s="23" t="s">
        <v>184</v>
      </c>
      <c r="F2893" s="23">
        <v>122016</v>
      </c>
      <c r="G2893" s="23" t="s">
        <v>102</v>
      </c>
      <c r="H2893" s="23" t="s">
        <v>103</v>
      </c>
      <c r="I2893" s="23" t="s">
        <v>104</v>
      </c>
      <c r="J2893" s="23" t="s">
        <v>64</v>
      </c>
      <c r="K2893" s="23" t="s">
        <v>57</v>
      </c>
      <c r="L2893" s="23">
        <v>2</v>
      </c>
      <c r="M2893" s="23">
        <v>109.67</v>
      </c>
      <c r="N2893" s="23">
        <v>10</v>
      </c>
      <c r="O2893" s="23">
        <v>12</v>
      </c>
      <c r="P2893" s="23" t="s">
        <v>25</v>
      </c>
      <c r="Q2893" s="23" t="s">
        <v>34</v>
      </c>
      <c r="R2893" s="23">
        <f t="shared" si="225"/>
        <v>1</v>
      </c>
      <c r="S2893" s="23" t="str">
        <f t="shared" si="226"/>
        <v>ORD102892_20241217_CUST00574_MED029</v>
      </c>
      <c r="T2893" s="23">
        <f t="shared" si="227"/>
        <v>1</v>
      </c>
      <c r="U2893" s="6">
        <f t="shared" si="228"/>
        <v>219.34</v>
      </c>
      <c r="V2893" s="6">
        <f>tbl_Raw_Data[[#This Row],[Discount_Pct]]*tbl_Raw_Data[[#This Row],[Gross_Amount]]/100</f>
        <v>21.934000000000001</v>
      </c>
      <c r="W2893" s="6">
        <f>tbl_Raw_Data[[#This Row],[Gross_Amount]]-tbl_Raw_Data[[#This Row],[Discount_Amount]]</f>
        <v>197.40600000000001</v>
      </c>
      <c r="X2893" s="6">
        <f>tbl_Raw_Data[[#This Row],[Net_Amount_Before_Tax]]*tbl_Raw_Data[[#This Row],[Tax_Pct]]/100</f>
        <v>23.688720000000004</v>
      </c>
      <c r="Y2893" s="6">
        <f>tbl_Raw_Data[[#This Row],[Net_Amount_Before_Tax]]+tbl_Raw_Data[[#This Row],[Tax_Amount]]</f>
        <v>221.09472</v>
      </c>
      <c r="Z2893" s="6">
        <f t="shared" si="229"/>
        <v>2</v>
      </c>
    </row>
    <row r="2894" spans="1:26" x14ac:dyDescent="0.3">
      <c r="A2894" s="23" t="s">
        <v>4568</v>
      </c>
      <c r="B2894" s="34">
        <v>45908</v>
      </c>
      <c r="C2894" s="23" t="s">
        <v>1310</v>
      </c>
      <c r="D2894" s="23" t="s">
        <v>142</v>
      </c>
      <c r="E2894" s="23" t="s">
        <v>81</v>
      </c>
      <c r="F2894" s="23">
        <v>380015</v>
      </c>
      <c r="G2894" s="23" t="s">
        <v>233</v>
      </c>
      <c r="H2894" s="23" t="s">
        <v>234</v>
      </c>
      <c r="I2894" s="23" t="s">
        <v>104</v>
      </c>
      <c r="J2894" s="23" t="s">
        <v>42</v>
      </c>
      <c r="K2894" s="23" t="s">
        <v>24</v>
      </c>
      <c r="L2894" s="23">
        <v>1</v>
      </c>
      <c r="M2894" s="23">
        <v>166.25</v>
      </c>
      <c r="N2894" s="23">
        <v>5</v>
      </c>
      <c r="O2894" s="23">
        <v>5</v>
      </c>
      <c r="P2894" s="23" t="s">
        <v>65</v>
      </c>
      <c r="Q2894" s="23" t="s">
        <v>34</v>
      </c>
      <c r="R2894" s="23">
        <f t="shared" si="225"/>
        <v>1</v>
      </c>
      <c r="S2894" s="23" t="str">
        <f t="shared" si="226"/>
        <v>ORD102893_20250908_CUST00985_MED019</v>
      </c>
      <c r="T2894" s="23">
        <f t="shared" si="227"/>
        <v>1</v>
      </c>
      <c r="U2894" s="6">
        <f t="shared" si="228"/>
        <v>166.25</v>
      </c>
      <c r="V2894" s="6">
        <f>tbl_Raw_Data[[#This Row],[Discount_Pct]]*tbl_Raw_Data[[#This Row],[Gross_Amount]]/100</f>
        <v>8.3125</v>
      </c>
      <c r="W2894" s="6">
        <f>tbl_Raw_Data[[#This Row],[Gross_Amount]]-tbl_Raw_Data[[#This Row],[Discount_Amount]]</f>
        <v>157.9375</v>
      </c>
      <c r="X2894" s="6">
        <f>tbl_Raw_Data[[#This Row],[Net_Amount_Before_Tax]]*tbl_Raw_Data[[#This Row],[Tax_Pct]]/100</f>
        <v>7.8968749999999996</v>
      </c>
      <c r="Y2894" s="6">
        <f>tbl_Raw_Data[[#This Row],[Net_Amount_Before_Tax]]+tbl_Raw_Data[[#This Row],[Tax_Amount]]</f>
        <v>165.83437499999999</v>
      </c>
      <c r="Z2894" s="6">
        <f t="shared" si="229"/>
        <v>4</v>
      </c>
    </row>
    <row r="2895" spans="1:26" x14ac:dyDescent="0.3">
      <c r="A2895" s="23" t="s">
        <v>4569</v>
      </c>
      <c r="B2895" s="34">
        <v>45716</v>
      </c>
      <c r="C2895" s="23" t="s">
        <v>525</v>
      </c>
      <c r="D2895" s="23" t="s">
        <v>87</v>
      </c>
      <c r="E2895" s="23" t="s">
        <v>88</v>
      </c>
      <c r="F2895" s="23">
        <v>600096</v>
      </c>
      <c r="G2895" s="23" t="s">
        <v>185</v>
      </c>
      <c r="H2895" s="23" t="s">
        <v>186</v>
      </c>
      <c r="I2895" s="23" t="s">
        <v>76</v>
      </c>
      <c r="J2895" s="23" t="s">
        <v>187</v>
      </c>
      <c r="K2895" s="23" t="s">
        <v>57</v>
      </c>
      <c r="L2895" s="23">
        <v>1</v>
      </c>
      <c r="M2895" s="23">
        <v>89.8</v>
      </c>
      <c r="N2895" s="23">
        <v>10</v>
      </c>
      <c r="O2895" s="23">
        <v>5</v>
      </c>
      <c r="P2895" s="23" t="s">
        <v>58</v>
      </c>
      <c r="Q2895" s="23" t="s">
        <v>26</v>
      </c>
      <c r="R2895" s="23">
        <f t="shared" si="225"/>
        <v>1</v>
      </c>
      <c r="S2895" s="23" t="str">
        <f t="shared" si="226"/>
        <v>ORD102894_20250228_CUST03120_MED009</v>
      </c>
      <c r="T2895" s="23">
        <f t="shared" si="227"/>
        <v>1</v>
      </c>
      <c r="U2895" s="6">
        <f t="shared" si="228"/>
        <v>89.8</v>
      </c>
      <c r="V2895" s="6">
        <f>tbl_Raw_Data[[#This Row],[Discount_Pct]]*tbl_Raw_Data[[#This Row],[Gross_Amount]]/100</f>
        <v>8.98</v>
      </c>
      <c r="W2895" s="6">
        <f>tbl_Raw_Data[[#This Row],[Gross_Amount]]-tbl_Raw_Data[[#This Row],[Discount_Amount]]</f>
        <v>80.819999999999993</v>
      </c>
      <c r="X2895" s="6">
        <f>tbl_Raw_Data[[#This Row],[Net_Amount_Before_Tax]]*tbl_Raw_Data[[#This Row],[Tax_Pct]]/100</f>
        <v>4.0409999999999995</v>
      </c>
      <c r="Y2895" s="6">
        <f>tbl_Raw_Data[[#This Row],[Net_Amount_Before_Tax]]+tbl_Raw_Data[[#This Row],[Tax_Amount]]</f>
        <v>84.86099999999999</v>
      </c>
      <c r="Z2895" s="6">
        <f t="shared" si="229"/>
        <v>1</v>
      </c>
    </row>
    <row r="2896" spans="1:26" x14ac:dyDescent="0.3">
      <c r="A2896" s="23" t="s">
        <v>4570</v>
      </c>
      <c r="B2896" s="34">
        <v>45410</v>
      </c>
      <c r="C2896" s="23" t="s">
        <v>2208</v>
      </c>
      <c r="D2896" s="23" t="s">
        <v>87</v>
      </c>
      <c r="E2896" s="23" t="s">
        <v>88</v>
      </c>
      <c r="F2896" s="23">
        <v>600100</v>
      </c>
      <c r="G2896" s="23" t="s">
        <v>167</v>
      </c>
      <c r="H2896" s="23" t="s">
        <v>168</v>
      </c>
      <c r="I2896" s="23" t="s">
        <v>113</v>
      </c>
      <c r="J2896" s="23" t="s">
        <v>42</v>
      </c>
      <c r="K2896" s="23" t="s">
        <v>24</v>
      </c>
      <c r="L2896" s="23">
        <v>5</v>
      </c>
      <c r="M2896" s="23">
        <v>178.53</v>
      </c>
      <c r="N2896" s="23">
        <v>5</v>
      </c>
      <c r="O2896" s="23">
        <v>5</v>
      </c>
      <c r="P2896" s="23" t="s">
        <v>58</v>
      </c>
      <c r="Q2896" s="23" t="s">
        <v>34</v>
      </c>
      <c r="R2896" s="23">
        <f t="shared" si="225"/>
        <v>1</v>
      </c>
      <c r="S2896" s="23" t="str">
        <f t="shared" si="226"/>
        <v>ORD102895_20240428_CUST00305_MED026</v>
      </c>
      <c r="T2896" s="23">
        <f t="shared" si="227"/>
        <v>1</v>
      </c>
      <c r="U2896" s="6">
        <f t="shared" si="228"/>
        <v>892.65</v>
      </c>
      <c r="V2896" s="6">
        <f>tbl_Raw_Data[[#This Row],[Discount_Pct]]*tbl_Raw_Data[[#This Row],[Gross_Amount]]/100</f>
        <v>44.6325</v>
      </c>
      <c r="W2896" s="6">
        <f>tbl_Raw_Data[[#This Row],[Gross_Amount]]-tbl_Raw_Data[[#This Row],[Discount_Amount]]</f>
        <v>848.01749999999993</v>
      </c>
      <c r="X2896" s="6">
        <f>tbl_Raw_Data[[#This Row],[Net_Amount_Before_Tax]]*tbl_Raw_Data[[#This Row],[Tax_Pct]]/100</f>
        <v>42.400874999999999</v>
      </c>
      <c r="Y2896" s="6">
        <f>tbl_Raw_Data[[#This Row],[Net_Amount_Before_Tax]]+tbl_Raw_Data[[#This Row],[Tax_Amount]]</f>
        <v>890.41837499999997</v>
      </c>
      <c r="Z2896" s="6">
        <f t="shared" si="229"/>
        <v>2</v>
      </c>
    </row>
    <row r="2897" spans="1:26" x14ac:dyDescent="0.3">
      <c r="A2897" s="23" t="s">
        <v>4571</v>
      </c>
      <c r="B2897" s="34">
        <v>45803</v>
      </c>
      <c r="C2897" s="23" t="s">
        <v>4167</v>
      </c>
      <c r="D2897" s="23" t="s">
        <v>159</v>
      </c>
      <c r="E2897" s="23" t="s">
        <v>47</v>
      </c>
      <c r="F2897" s="23">
        <v>400001</v>
      </c>
      <c r="G2897" s="23" t="s">
        <v>111</v>
      </c>
      <c r="H2897" s="23" t="s">
        <v>112</v>
      </c>
      <c r="I2897" s="23" t="s">
        <v>113</v>
      </c>
      <c r="J2897" s="23" t="s">
        <v>114</v>
      </c>
      <c r="K2897" s="23" t="s">
        <v>24</v>
      </c>
      <c r="L2897" s="23">
        <v>1</v>
      </c>
      <c r="M2897" s="23">
        <v>101.62</v>
      </c>
      <c r="N2897" s="23">
        <v>5</v>
      </c>
      <c r="O2897" s="23">
        <v>18</v>
      </c>
      <c r="P2897" s="23" t="s">
        <v>58</v>
      </c>
      <c r="Q2897" s="23" t="s">
        <v>26</v>
      </c>
      <c r="R2897" s="23">
        <f t="shared" si="225"/>
        <v>1</v>
      </c>
      <c r="S2897" s="23" t="str">
        <f t="shared" si="226"/>
        <v>ORD102896_20250526_CUST01962_MED027</v>
      </c>
      <c r="T2897" s="23">
        <f t="shared" si="227"/>
        <v>1</v>
      </c>
      <c r="U2897" s="6">
        <f t="shared" si="228"/>
        <v>101.62</v>
      </c>
      <c r="V2897" s="6">
        <f>tbl_Raw_Data[[#This Row],[Discount_Pct]]*tbl_Raw_Data[[#This Row],[Gross_Amount]]/100</f>
        <v>5.0810000000000004</v>
      </c>
      <c r="W2897" s="6">
        <f>tbl_Raw_Data[[#This Row],[Gross_Amount]]-tbl_Raw_Data[[#This Row],[Discount_Amount]]</f>
        <v>96.539000000000001</v>
      </c>
      <c r="X2897" s="6">
        <f>tbl_Raw_Data[[#This Row],[Net_Amount_Before_Tax]]*tbl_Raw_Data[[#This Row],[Tax_Pct]]/100</f>
        <v>17.377020000000002</v>
      </c>
      <c r="Y2897" s="6">
        <f>tbl_Raw_Data[[#This Row],[Net_Amount_Before_Tax]]+tbl_Raw_Data[[#This Row],[Tax_Amount]]</f>
        <v>113.91602</v>
      </c>
      <c r="Z2897" s="6">
        <f t="shared" si="229"/>
        <v>2</v>
      </c>
    </row>
    <row r="2898" spans="1:26" x14ac:dyDescent="0.3">
      <c r="A2898" s="23" t="s">
        <v>4572</v>
      </c>
      <c r="B2898" s="34">
        <v>45462</v>
      </c>
      <c r="C2898" s="23" t="s">
        <v>4410</v>
      </c>
      <c r="D2898" s="23" t="s">
        <v>142</v>
      </c>
      <c r="E2898" s="23" t="s">
        <v>81</v>
      </c>
      <c r="F2898" s="23">
        <v>380061</v>
      </c>
      <c r="G2898" s="23" t="s">
        <v>30</v>
      </c>
      <c r="H2898" s="23" t="s">
        <v>31</v>
      </c>
      <c r="I2898" s="23" t="s">
        <v>32</v>
      </c>
      <c r="J2898" s="23" t="s">
        <v>23</v>
      </c>
      <c r="K2898" s="23" t="s">
        <v>24</v>
      </c>
      <c r="L2898" s="23">
        <v>2</v>
      </c>
      <c r="M2898" s="23">
        <v>141.03</v>
      </c>
      <c r="N2898" s="23">
        <v>0</v>
      </c>
      <c r="O2898" s="23">
        <v>5</v>
      </c>
      <c r="P2898" s="23" t="s">
        <v>25</v>
      </c>
      <c r="Q2898" s="23" t="s">
        <v>34</v>
      </c>
      <c r="R2898" s="23">
        <f t="shared" si="225"/>
        <v>1</v>
      </c>
      <c r="S2898" s="23" t="str">
        <f t="shared" si="226"/>
        <v>ORD102897_20240619_CUST03195_MED017</v>
      </c>
      <c r="T2898" s="23">
        <f t="shared" si="227"/>
        <v>1</v>
      </c>
      <c r="U2898" s="6">
        <f t="shared" si="228"/>
        <v>282.06</v>
      </c>
      <c r="V2898" s="6">
        <f>tbl_Raw_Data[[#This Row],[Discount_Pct]]*tbl_Raw_Data[[#This Row],[Gross_Amount]]/100</f>
        <v>0</v>
      </c>
      <c r="W2898" s="6">
        <f>tbl_Raw_Data[[#This Row],[Gross_Amount]]-tbl_Raw_Data[[#This Row],[Discount_Amount]]</f>
        <v>282.06</v>
      </c>
      <c r="X2898" s="6">
        <f>tbl_Raw_Data[[#This Row],[Net_Amount_Before_Tax]]*tbl_Raw_Data[[#This Row],[Tax_Pct]]/100</f>
        <v>14.103</v>
      </c>
      <c r="Y2898" s="6">
        <f>tbl_Raw_Data[[#This Row],[Net_Amount_Before_Tax]]+tbl_Raw_Data[[#This Row],[Tax_Amount]]</f>
        <v>296.16300000000001</v>
      </c>
      <c r="Z2898" s="6">
        <f t="shared" si="229"/>
        <v>3</v>
      </c>
    </row>
    <row r="2899" spans="1:26" x14ac:dyDescent="0.3">
      <c r="A2899" s="23" t="s">
        <v>4572</v>
      </c>
      <c r="B2899" s="34">
        <v>45564</v>
      </c>
      <c r="C2899" s="23" t="s">
        <v>4573</v>
      </c>
      <c r="D2899" s="23" t="s">
        <v>28</v>
      </c>
      <c r="E2899" s="23" t="s">
        <v>29</v>
      </c>
      <c r="F2899" s="23">
        <v>500084</v>
      </c>
      <c r="G2899" s="23" t="s">
        <v>224</v>
      </c>
      <c r="H2899" s="23" t="s">
        <v>225</v>
      </c>
      <c r="I2899" s="23" t="s">
        <v>147</v>
      </c>
      <c r="J2899" s="23" t="s">
        <v>23</v>
      </c>
      <c r="K2899" s="23" t="s">
        <v>24</v>
      </c>
      <c r="L2899" s="23">
        <v>1</v>
      </c>
      <c r="M2899" s="23">
        <v>47.59</v>
      </c>
      <c r="N2899" s="23">
        <v>15</v>
      </c>
      <c r="O2899" s="23">
        <v>12</v>
      </c>
      <c r="P2899" s="23" t="s">
        <v>58</v>
      </c>
      <c r="Q2899" s="23" t="s">
        <v>34</v>
      </c>
      <c r="R2899" s="23">
        <f t="shared" si="225"/>
        <v>1</v>
      </c>
      <c r="S2899" s="23" t="str">
        <f t="shared" si="226"/>
        <v>ORD102897_20240929_CUST01599_MED015</v>
      </c>
      <c r="T2899" s="23">
        <f t="shared" si="227"/>
        <v>1</v>
      </c>
      <c r="U2899" s="6">
        <f t="shared" si="228"/>
        <v>47.59</v>
      </c>
      <c r="V2899" s="6">
        <f>tbl_Raw_Data[[#This Row],[Discount_Pct]]*tbl_Raw_Data[[#This Row],[Gross_Amount]]/100</f>
        <v>7.1385000000000005</v>
      </c>
      <c r="W2899" s="6">
        <f>tbl_Raw_Data[[#This Row],[Gross_Amount]]-tbl_Raw_Data[[#This Row],[Discount_Amount]]</f>
        <v>40.451500000000003</v>
      </c>
      <c r="X2899" s="6">
        <f>tbl_Raw_Data[[#This Row],[Net_Amount_Before_Tax]]*tbl_Raw_Data[[#This Row],[Tax_Pct]]/100</f>
        <v>4.8541800000000004</v>
      </c>
      <c r="Y2899" s="6">
        <f>tbl_Raw_Data[[#This Row],[Net_Amount_Before_Tax]]+tbl_Raw_Data[[#This Row],[Tax_Amount]]</f>
        <v>45.305680000000002</v>
      </c>
      <c r="Z2899" s="6">
        <f t="shared" si="229"/>
        <v>2</v>
      </c>
    </row>
    <row r="2900" spans="1:26" x14ac:dyDescent="0.3">
      <c r="A2900" s="23" t="s">
        <v>4574</v>
      </c>
      <c r="B2900" s="34">
        <v>45486</v>
      </c>
      <c r="C2900" s="23" t="s">
        <v>4575</v>
      </c>
      <c r="D2900" s="23" t="s">
        <v>72</v>
      </c>
      <c r="E2900" s="23" t="s">
        <v>73</v>
      </c>
      <c r="F2900" s="23">
        <v>302019</v>
      </c>
      <c r="G2900" s="23" t="s">
        <v>119</v>
      </c>
      <c r="H2900" s="23" t="s">
        <v>120</v>
      </c>
      <c r="I2900" s="23" t="s">
        <v>32</v>
      </c>
      <c r="J2900" s="23" t="s">
        <v>64</v>
      </c>
      <c r="K2900" s="23" t="s">
        <v>57</v>
      </c>
      <c r="L2900" s="23">
        <v>1</v>
      </c>
      <c r="M2900" s="23">
        <v>76.650000000000006</v>
      </c>
      <c r="N2900" s="23">
        <v>0</v>
      </c>
      <c r="O2900" s="23">
        <v>5</v>
      </c>
      <c r="P2900" s="23" t="s">
        <v>58</v>
      </c>
      <c r="Q2900" s="23" t="s">
        <v>90</v>
      </c>
      <c r="R2900" s="23">
        <f t="shared" si="225"/>
        <v>1</v>
      </c>
      <c r="S2900" s="23" t="str">
        <f t="shared" si="226"/>
        <v>ORD102899_20240713_CUST01328_MED010</v>
      </c>
      <c r="T2900" s="23">
        <f t="shared" si="227"/>
        <v>1</v>
      </c>
      <c r="U2900" s="6">
        <f t="shared" si="228"/>
        <v>76.650000000000006</v>
      </c>
      <c r="V2900" s="6">
        <f>tbl_Raw_Data[[#This Row],[Discount_Pct]]*tbl_Raw_Data[[#This Row],[Gross_Amount]]/100</f>
        <v>0</v>
      </c>
      <c r="W2900" s="6">
        <f>tbl_Raw_Data[[#This Row],[Gross_Amount]]-tbl_Raw_Data[[#This Row],[Discount_Amount]]</f>
        <v>76.650000000000006</v>
      </c>
      <c r="X2900" s="6">
        <f>tbl_Raw_Data[[#This Row],[Net_Amount_Before_Tax]]*tbl_Raw_Data[[#This Row],[Tax_Pct]]/100</f>
        <v>3.8325</v>
      </c>
      <c r="Y2900" s="6">
        <f>tbl_Raw_Data[[#This Row],[Net_Amount_Before_Tax]]+tbl_Raw_Data[[#This Row],[Tax_Amount]]</f>
        <v>80.482500000000002</v>
      </c>
      <c r="Z2900" s="6">
        <f t="shared" si="229"/>
        <v>0</v>
      </c>
    </row>
    <row r="2901" spans="1:26" x14ac:dyDescent="0.3">
      <c r="A2901" s="23" t="s">
        <v>4576</v>
      </c>
      <c r="B2901" s="34">
        <v>45524</v>
      </c>
      <c r="C2901" s="23" t="s">
        <v>2911</v>
      </c>
      <c r="D2901" s="23" t="s">
        <v>142</v>
      </c>
      <c r="E2901" s="23" t="s">
        <v>81</v>
      </c>
      <c r="F2901" s="23">
        <v>380061</v>
      </c>
      <c r="G2901" s="23" t="s">
        <v>283</v>
      </c>
      <c r="H2901" s="23" t="s">
        <v>284</v>
      </c>
      <c r="I2901" s="23" t="s">
        <v>104</v>
      </c>
      <c r="J2901" s="23" t="s">
        <v>42</v>
      </c>
      <c r="K2901" s="23" t="s">
        <v>57</v>
      </c>
      <c r="L2901" s="23">
        <v>3</v>
      </c>
      <c r="M2901" s="23">
        <v>265.85000000000002</v>
      </c>
      <c r="N2901" s="23">
        <v>10</v>
      </c>
      <c r="O2901" s="23">
        <v>12</v>
      </c>
      <c r="P2901" s="23" t="s">
        <v>65</v>
      </c>
      <c r="Q2901" s="23" t="s">
        <v>44</v>
      </c>
      <c r="R2901" s="23">
        <f t="shared" si="225"/>
        <v>1</v>
      </c>
      <c r="S2901" s="23" t="str">
        <f t="shared" si="226"/>
        <v>ORD102900_20240820_CUST02956_MED030</v>
      </c>
      <c r="T2901" s="23">
        <f t="shared" si="227"/>
        <v>1</v>
      </c>
      <c r="U2901" s="6">
        <f t="shared" si="228"/>
        <v>797.55000000000007</v>
      </c>
      <c r="V2901" s="6">
        <f>tbl_Raw_Data[[#This Row],[Discount_Pct]]*tbl_Raw_Data[[#This Row],[Gross_Amount]]/100</f>
        <v>79.75500000000001</v>
      </c>
      <c r="W2901" s="6">
        <f>tbl_Raw_Data[[#This Row],[Gross_Amount]]-tbl_Raw_Data[[#This Row],[Discount_Amount]]</f>
        <v>717.79500000000007</v>
      </c>
      <c r="X2901" s="6">
        <f>tbl_Raw_Data[[#This Row],[Net_Amount_Before_Tax]]*tbl_Raw_Data[[#This Row],[Tax_Pct]]/100</f>
        <v>86.135400000000004</v>
      </c>
      <c r="Y2901" s="6">
        <f>tbl_Raw_Data[[#This Row],[Net_Amount_Before_Tax]]+tbl_Raw_Data[[#This Row],[Tax_Amount]]</f>
        <v>803.93040000000008</v>
      </c>
      <c r="Z2901" s="6">
        <f t="shared" si="229"/>
        <v>1</v>
      </c>
    </row>
    <row r="2902" spans="1:26" x14ac:dyDescent="0.3">
      <c r="A2902" s="23" t="s">
        <v>4576</v>
      </c>
      <c r="B2902" s="34">
        <v>45950</v>
      </c>
      <c r="C2902" s="23" t="s">
        <v>1865</v>
      </c>
      <c r="D2902" s="23" t="s">
        <v>92</v>
      </c>
      <c r="E2902" s="23" t="s">
        <v>93</v>
      </c>
      <c r="F2902" s="23">
        <v>560066</v>
      </c>
      <c r="G2902" s="23" t="s">
        <v>185</v>
      </c>
      <c r="H2902" s="23" t="s">
        <v>186</v>
      </c>
      <c r="I2902" s="23" t="s">
        <v>76</v>
      </c>
      <c r="J2902" s="23" t="s">
        <v>187</v>
      </c>
      <c r="K2902" s="23" t="s">
        <v>57</v>
      </c>
      <c r="L2902" s="23">
        <v>2</v>
      </c>
      <c r="M2902" s="23">
        <v>83.84</v>
      </c>
      <c r="N2902" s="23">
        <v>0</v>
      </c>
      <c r="O2902" s="23">
        <v>5</v>
      </c>
      <c r="P2902" s="23" t="s">
        <v>58</v>
      </c>
      <c r="Q2902" s="23" t="s">
        <v>34</v>
      </c>
      <c r="R2902" s="23">
        <f t="shared" si="225"/>
        <v>1</v>
      </c>
      <c r="S2902" s="23" t="str">
        <f t="shared" si="226"/>
        <v>ORD102900_20251020_CUST03343_MED009</v>
      </c>
      <c r="T2902" s="23">
        <f t="shared" si="227"/>
        <v>1</v>
      </c>
      <c r="U2902" s="6">
        <f t="shared" si="228"/>
        <v>167.68</v>
      </c>
      <c r="V2902" s="6">
        <f>tbl_Raw_Data[[#This Row],[Discount_Pct]]*tbl_Raw_Data[[#This Row],[Gross_Amount]]/100</f>
        <v>0</v>
      </c>
      <c r="W2902" s="6">
        <f>tbl_Raw_Data[[#This Row],[Gross_Amount]]-tbl_Raw_Data[[#This Row],[Discount_Amount]]</f>
        <v>167.68</v>
      </c>
      <c r="X2902" s="6">
        <f>tbl_Raw_Data[[#This Row],[Net_Amount_Before_Tax]]*tbl_Raw_Data[[#This Row],[Tax_Pct]]/100</f>
        <v>8.3840000000000003</v>
      </c>
      <c r="Y2902" s="6">
        <f>tbl_Raw_Data[[#This Row],[Net_Amount_Before_Tax]]+tbl_Raw_Data[[#This Row],[Tax_Amount]]</f>
        <v>176.06400000000002</v>
      </c>
      <c r="Z2902" s="6">
        <f t="shared" si="229"/>
        <v>2</v>
      </c>
    </row>
    <row r="2903" spans="1:26" x14ac:dyDescent="0.3">
      <c r="A2903" s="23" t="s">
        <v>4577</v>
      </c>
      <c r="B2903" s="34">
        <v>45758</v>
      </c>
      <c r="C2903" s="23" t="s">
        <v>4578</v>
      </c>
      <c r="D2903" s="23" t="s">
        <v>28</v>
      </c>
      <c r="E2903" s="23" t="s">
        <v>29</v>
      </c>
      <c r="F2903" s="23">
        <v>500084</v>
      </c>
      <c r="G2903" s="23" t="s">
        <v>82</v>
      </c>
      <c r="H2903" s="23" t="s">
        <v>83</v>
      </c>
      <c r="I2903" s="23" t="s">
        <v>84</v>
      </c>
      <c r="J2903" s="23" t="s">
        <v>85</v>
      </c>
      <c r="K2903" s="23" t="s">
        <v>24</v>
      </c>
      <c r="L2903" s="23">
        <v>2</v>
      </c>
      <c r="M2903" s="23">
        <v>275.10000000000002</v>
      </c>
      <c r="N2903" s="23">
        <v>5</v>
      </c>
      <c r="O2903" s="23">
        <v>18</v>
      </c>
      <c r="P2903" s="23" t="s">
        <v>33</v>
      </c>
      <c r="Q2903" s="23" t="s">
        <v>34</v>
      </c>
      <c r="R2903" s="23">
        <f t="shared" si="225"/>
        <v>1</v>
      </c>
      <c r="S2903" s="23" t="str">
        <f t="shared" si="226"/>
        <v>ORD102902_20250411_CUST00049_MED023</v>
      </c>
      <c r="T2903" s="23">
        <f t="shared" si="227"/>
        <v>1</v>
      </c>
      <c r="U2903" s="6">
        <f t="shared" si="228"/>
        <v>550.20000000000005</v>
      </c>
      <c r="V2903" s="6">
        <f>tbl_Raw_Data[[#This Row],[Discount_Pct]]*tbl_Raw_Data[[#This Row],[Gross_Amount]]/100</f>
        <v>27.51</v>
      </c>
      <c r="W2903" s="6">
        <f>tbl_Raw_Data[[#This Row],[Gross_Amount]]-tbl_Raw_Data[[#This Row],[Discount_Amount]]</f>
        <v>522.69000000000005</v>
      </c>
      <c r="X2903" s="6">
        <f>tbl_Raw_Data[[#This Row],[Net_Amount_Before_Tax]]*tbl_Raw_Data[[#This Row],[Tax_Pct]]/100</f>
        <v>94.084200000000024</v>
      </c>
      <c r="Y2903" s="6">
        <f>tbl_Raw_Data[[#This Row],[Net_Amount_Before_Tax]]+tbl_Raw_Data[[#This Row],[Tax_Amount]]</f>
        <v>616.77420000000006</v>
      </c>
      <c r="Z2903" s="6">
        <f t="shared" si="229"/>
        <v>1</v>
      </c>
    </row>
    <row r="2904" spans="1:26" x14ac:dyDescent="0.3">
      <c r="A2904" s="23" t="s">
        <v>4577</v>
      </c>
      <c r="B2904" s="34">
        <v>45665</v>
      </c>
      <c r="C2904" s="23" t="s">
        <v>4579</v>
      </c>
      <c r="D2904" s="23" t="s">
        <v>87</v>
      </c>
      <c r="E2904" s="23" t="s">
        <v>88</v>
      </c>
      <c r="F2904" s="23">
        <v>600100</v>
      </c>
      <c r="G2904" s="23" t="s">
        <v>20</v>
      </c>
      <c r="H2904" s="23" t="s">
        <v>21</v>
      </c>
      <c r="I2904" s="23" t="s">
        <v>22</v>
      </c>
      <c r="J2904" s="23" t="s">
        <v>23</v>
      </c>
      <c r="K2904" s="23" t="s">
        <v>24</v>
      </c>
      <c r="L2904" s="23">
        <v>3</v>
      </c>
      <c r="M2904" s="23">
        <v>126.28</v>
      </c>
      <c r="N2904" s="23">
        <v>0</v>
      </c>
      <c r="O2904" s="23">
        <v>5</v>
      </c>
      <c r="P2904" s="23" t="s">
        <v>25</v>
      </c>
      <c r="Q2904" s="23" t="s">
        <v>44</v>
      </c>
      <c r="R2904" s="23">
        <f t="shared" si="225"/>
        <v>1</v>
      </c>
      <c r="S2904" s="23" t="str">
        <f t="shared" si="226"/>
        <v>ORD102902_20250108_CUST02276_MED024</v>
      </c>
      <c r="T2904" s="23">
        <f t="shared" si="227"/>
        <v>1</v>
      </c>
      <c r="U2904" s="6">
        <f t="shared" si="228"/>
        <v>378.84000000000003</v>
      </c>
      <c r="V2904" s="6">
        <f>tbl_Raw_Data[[#This Row],[Discount_Pct]]*tbl_Raw_Data[[#This Row],[Gross_Amount]]/100</f>
        <v>0</v>
      </c>
      <c r="W2904" s="6">
        <f>tbl_Raw_Data[[#This Row],[Gross_Amount]]-tbl_Raw_Data[[#This Row],[Discount_Amount]]</f>
        <v>378.84000000000003</v>
      </c>
      <c r="X2904" s="6">
        <f>tbl_Raw_Data[[#This Row],[Net_Amount_Before_Tax]]*tbl_Raw_Data[[#This Row],[Tax_Pct]]/100</f>
        <v>18.942000000000004</v>
      </c>
      <c r="Y2904" s="6">
        <f>tbl_Raw_Data[[#This Row],[Net_Amount_Before_Tax]]+tbl_Raw_Data[[#This Row],[Tax_Amount]]</f>
        <v>397.78200000000004</v>
      </c>
      <c r="Z2904" s="6">
        <f t="shared" si="229"/>
        <v>2</v>
      </c>
    </row>
    <row r="2905" spans="1:26" x14ac:dyDescent="0.3">
      <c r="A2905" s="23" t="s">
        <v>4580</v>
      </c>
      <c r="B2905" s="34">
        <v>45547</v>
      </c>
      <c r="C2905" s="23" t="s">
        <v>1769</v>
      </c>
      <c r="D2905" s="23" t="s">
        <v>100</v>
      </c>
      <c r="E2905" s="23" t="s">
        <v>101</v>
      </c>
      <c r="F2905" s="23">
        <v>201307</v>
      </c>
      <c r="G2905" s="23" t="s">
        <v>30</v>
      </c>
      <c r="H2905" s="23" t="s">
        <v>31</v>
      </c>
      <c r="I2905" s="23" t="s">
        <v>32</v>
      </c>
      <c r="J2905" s="23" t="s">
        <v>23</v>
      </c>
      <c r="K2905" s="23" t="s">
        <v>24</v>
      </c>
      <c r="L2905" s="23">
        <v>2</v>
      </c>
      <c r="M2905" s="23">
        <v>139.87</v>
      </c>
      <c r="N2905" s="23">
        <v>0</v>
      </c>
      <c r="O2905" s="23">
        <v>5</v>
      </c>
      <c r="P2905" s="23" t="s">
        <v>43</v>
      </c>
      <c r="Q2905" s="23" t="s">
        <v>90</v>
      </c>
      <c r="R2905" s="23">
        <f t="shared" si="225"/>
        <v>1</v>
      </c>
      <c r="S2905" s="23" t="str">
        <f t="shared" si="226"/>
        <v>ORD102904_20240912_CUST00132_MED017</v>
      </c>
      <c r="T2905" s="23">
        <f t="shared" si="227"/>
        <v>1</v>
      </c>
      <c r="U2905" s="6">
        <f t="shared" si="228"/>
        <v>279.74</v>
      </c>
      <c r="V2905" s="6">
        <f>tbl_Raw_Data[[#This Row],[Discount_Pct]]*tbl_Raw_Data[[#This Row],[Gross_Amount]]/100</f>
        <v>0</v>
      </c>
      <c r="W2905" s="6">
        <f>tbl_Raw_Data[[#This Row],[Gross_Amount]]-tbl_Raw_Data[[#This Row],[Discount_Amount]]</f>
        <v>279.74</v>
      </c>
      <c r="X2905" s="6">
        <f>tbl_Raw_Data[[#This Row],[Net_Amount_Before_Tax]]*tbl_Raw_Data[[#This Row],[Tax_Pct]]/100</f>
        <v>13.987</v>
      </c>
      <c r="Y2905" s="6">
        <f>tbl_Raw_Data[[#This Row],[Net_Amount_Before_Tax]]+tbl_Raw_Data[[#This Row],[Tax_Amount]]</f>
        <v>293.72700000000003</v>
      </c>
      <c r="Z2905" s="6">
        <f t="shared" si="229"/>
        <v>3</v>
      </c>
    </row>
    <row r="2906" spans="1:26" x14ac:dyDescent="0.3">
      <c r="A2906" s="23" t="s">
        <v>4581</v>
      </c>
      <c r="B2906" s="34">
        <v>45467</v>
      </c>
      <c r="C2906" s="23" t="s">
        <v>1088</v>
      </c>
      <c r="D2906" s="23" t="s">
        <v>159</v>
      </c>
      <c r="E2906" s="23" t="s">
        <v>47</v>
      </c>
      <c r="F2906" s="23">
        <v>400001</v>
      </c>
      <c r="G2906" s="23" t="s">
        <v>192</v>
      </c>
      <c r="H2906" s="23" t="s">
        <v>193</v>
      </c>
      <c r="I2906" s="23" t="s">
        <v>41</v>
      </c>
      <c r="J2906" s="23" t="s">
        <v>194</v>
      </c>
      <c r="K2906" s="23" t="s">
        <v>24</v>
      </c>
      <c r="L2906" s="23">
        <v>4</v>
      </c>
      <c r="M2906" s="23">
        <v>34.06</v>
      </c>
      <c r="N2906" s="23">
        <v>5</v>
      </c>
      <c r="O2906" s="23">
        <v>5</v>
      </c>
      <c r="P2906" s="23" t="s">
        <v>43</v>
      </c>
      <c r="Q2906" s="23" t="s">
        <v>90</v>
      </c>
      <c r="R2906" s="23">
        <f t="shared" si="225"/>
        <v>1</v>
      </c>
      <c r="S2906" s="23" t="str">
        <f t="shared" si="226"/>
        <v>ORD102905_20240624_CUST03275_MED002</v>
      </c>
      <c r="T2906" s="23">
        <f t="shared" si="227"/>
        <v>1</v>
      </c>
      <c r="U2906" s="6">
        <f t="shared" si="228"/>
        <v>136.24</v>
      </c>
      <c r="V2906" s="6">
        <f>tbl_Raw_Data[[#This Row],[Discount_Pct]]*tbl_Raw_Data[[#This Row],[Gross_Amount]]/100</f>
        <v>6.8120000000000003</v>
      </c>
      <c r="W2906" s="6">
        <f>tbl_Raw_Data[[#This Row],[Gross_Amount]]-tbl_Raw_Data[[#This Row],[Discount_Amount]]</f>
        <v>129.428</v>
      </c>
      <c r="X2906" s="6">
        <f>tbl_Raw_Data[[#This Row],[Net_Amount_Before_Tax]]*tbl_Raw_Data[[#This Row],[Tax_Pct]]/100</f>
        <v>6.4714</v>
      </c>
      <c r="Y2906" s="6">
        <f>tbl_Raw_Data[[#This Row],[Net_Amount_Before_Tax]]+tbl_Raw_Data[[#This Row],[Tax_Amount]]</f>
        <v>135.89939999999999</v>
      </c>
      <c r="Z2906" s="6">
        <f t="shared" si="229"/>
        <v>1</v>
      </c>
    </row>
    <row r="2907" spans="1:26" x14ac:dyDescent="0.3">
      <c r="A2907" s="23" t="s">
        <v>4582</v>
      </c>
      <c r="B2907" s="34">
        <v>45729</v>
      </c>
      <c r="C2907" s="23" t="s">
        <v>912</v>
      </c>
      <c r="D2907" s="23" t="s">
        <v>183</v>
      </c>
      <c r="E2907" s="23" t="s">
        <v>184</v>
      </c>
      <c r="F2907" s="23">
        <v>122002</v>
      </c>
      <c r="G2907" s="23" t="s">
        <v>283</v>
      </c>
      <c r="H2907" s="23" t="s">
        <v>284</v>
      </c>
      <c r="I2907" s="23" t="s">
        <v>104</v>
      </c>
      <c r="J2907" s="23" t="s">
        <v>42</v>
      </c>
      <c r="K2907" s="23" t="s">
        <v>57</v>
      </c>
      <c r="L2907" s="23">
        <v>1</v>
      </c>
      <c r="M2907" s="23">
        <v>277.64999999999998</v>
      </c>
      <c r="N2907" s="23">
        <v>0</v>
      </c>
      <c r="O2907" s="23">
        <v>12</v>
      </c>
      <c r="P2907" s="23" t="s">
        <v>25</v>
      </c>
      <c r="Q2907" s="23" t="s">
        <v>34</v>
      </c>
      <c r="R2907" s="23">
        <f t="shared" si="225"/>
        <v>1</v>
      </c>
      <c r="S2907" s="23" t="str">
        <f t="shared" si="226"/>
        <v>ORD102906_20250313_CUST01447_MED030</v>
      </c>
      <c r="T2907" s="23">
        <f t="shared" si="227"/>
        <v>1</v>
      </c>
      <c r="U2907" s="6">
        <f t="shared" si="228"/>
        <v>277.64999999999998</v>
      </c>
      <c r="V2907" s="6">
        <f>tbl_Raw_Data[[#This Row],[Discount_Pct]]*tbl_Raw_Data[[#This Row],[Gross_Amount]]/100</f>
        <v>0</v>
      </c>
      <c r="W2907" s="6">
        <f>tbl_Raw_Data[[#This Row],[Gross_Amount]]-tbl_Raw_Data[[#This Row],[Discount_Amount]]</f>
        <v>277.64999999999998</v>
      </c>
      <c r="X2907" s="6">
        <f>tbl_Raw_Data[[#This Row],[Net_Amount_Before_Tax]]*tbl_Raw_Data[[#This Row],[Tax_Pct]]/100</f>
        <v>33.317999999999998</v>
      </c>
      <c r="Y2907" s="6">
        <f>tbl_Raw_Data[[#This Row],[Net_Amount_Before_Tax]]+tbl_Raw_Data[[#This Row],[Tax_Amount]]</f>
        <v>310.96799999999996</v>
      </c>
      <c r="Z2907" s="6">
        <f t="shared" si="229"/>
        <v>4</v>
      </c>
    </row>
    <row r="2908" spans="1:26" x14ac:dyDescent="0.3">
      <c r="A2908" s="23" t="s">
        <v>4583</v>
      </c>
      <c r="B2908" s="34">
        <v>45315</v>
      </c>
      <c r="C2908" s="23" t="s">
        <v>4249</v>
      </c>
      <c r="D2908" s="23" t="s">
        <v>87</v>
      </c>
      <c r="E2908" s="23" t="s">
        <v>88</v>
      </c>
      <c r="F2908" s="23">
        <v>600018</v>
      </c>
      <c r="G2908" s="23" t="s">
        <v>107</v>
      </c>
      <c r="H2908" s="23" t="s">
        <v>108</v>
      </c>
      <c r="I2908" s="23" t="s">
        <v>63</v>
      </c>
      <c r="J2908" s="23" t="s">
        <v>42</v>
      </c>
      <c r="K2908" s="23" t="s">
        <v>57</v>
      </c>
      <c r="L2908" s="23">
        <v>2</v>
      </c>
      <c r="M2908" s="23">
        <v>90.1</v>
      </c>
      <c r="N2908" s="23">
        <v>10</v>
      </c>
      <c r="O2908" s="23">
        <v>12</v>
      </c>
      <c r="P2908" s="23" t="s">
        <v>33</v>
      </c>
      <c r="Q2908" s="23" t="s">
        <v>26</v>
      </c>
      <c r="R2908" s="23">
        <f t="shared" si="225"/>
        <v>1</v>
      </c>
      <c r="S2908" s="23" t="str">
        <f t="shared" si="226"/>
        <v>ORD102907_20240124_CUST02255_MED005</v>
      </c>
      <c r="T2908" s="23">
        <f t="shared" si="227"/>
        <v>1</v>
      </c>
      <c r="U2908" s="6">
        <f t="shared" si="228"/>
        <v>180.2</v>
      </c>
      <c r="V2908" s="6">
        <f>tbl_Raw_Data[[#This Row],[Discount_Pct]]*tbl_Raw_Data[[#This Row],[Gross_Amount]]/100</f>
        <v>18.02</v>
      </c>
      <c r="W2908" s="6">
        <f>tbl_Raw_Data[[#This Row],[Gross_Amount]]-tbl_Raw_Data[[#This Row],[Discount_Amount]]</f>
        <v>162.17999999999998</v>
      </c>
      <c r="X2908" s="6">
        <f>tbl_Raw_Data[[#This Row],[Net_Amount_Before_Tax]]*tbl_Raw_Data[[#This Row],[Tax_Pct]]/100</f>
        <v>19.461599999999997</v>
      </c>
      <c r="Y2908" s="6">
        <f>tbl_Raw_Data[[#This Row],[Net_Amount_Before_Tax]]+tbl_Raw_Data[[#This Row],[Tax_Amount]]</f>
        <v>181.64159999999998</v>
      </c>
      <c r="Z2908" s="6">
        <f t="shared" si="229"/>
        <v>2</v>
      </c>
    </row>
    <row r="2909" spans="1:26" x14ac:dyDescent="0.3">
      <c r="A2909" s="23" t="s">
        <v>4584</v>
      </c>
      <c r="B2909" s="34">
        <v>45506</v>
      </c>
      <c r="C2909" s="23" t="s">
        <v>4585</v>
      </c>
      <c r="D2909" s="23" t="s">
        <v>130</v>
      </c>
      <c r="E2909" s="23" t="s">
        <v>131</v>
      </c>
      <c r="F2909" s="23">
        <v>700029</v>
      </c>
      <c r="G2909" s="23" t="s">
        <v>196</v>
      </c>
      <c r="H2909" s="23" t="s">
        <v>197</v>
      </c>
      <c r="I2909" s="23" t="s">
        <v>32</v>
      </c>
      <c r="J2909" s="23" t="s">
        <v>42</v>
      </c>
      <c r="K2909" s="23" t="s">
        <v>24</v>
      </c>
      <c r="L2909" s="23">
        <v>1</v>
      </c>
      <c r="M2909" s="23">
        <v>26.22</v>
      </c>
      <c r="N2909" s="23">
        <v>10</v>
      </c>
      <c r="O2909" s="23">
        <v>5</v>
      </c>
      <c r="P2909" s="23" t="s">
        <v>25</v>
      </c>
      <c r="Q2909" s="23" t="s">
        <v>34</v>
      </c>
      <c r="R2909" s="23">
        <f t="shared" si="225"/>
        <v>1</v>
      </c>
      <c r="S2909" s="23" t="str">
        <f t="shared" si="226"/>
        <v>ORD102908_20240802_CUST02578_MED011</v>
      </c>
      <c r="T2909" s="23">
        <f t="shared" si="227"/>
        <v>1</v>
      </c>
      <c r="U2909" s="6">
        <f t="shared" si="228"/>
        <v>26.22</v>
      </c>
      <c r="V2909" s="6">
        <f>tbl_Raw_Data[[#This Row],[Discount_Pct]]*tbl_Raw_Data[[#This Row],[Gross_Amount]]/100</f>
        <v>2.6219999999999999</v>
      </c>
      <c r="W2909" s="6">
        <f>tbl_Raw_Data[[#This Row],[Gross_Amount]]-tbl_Raw_Data[[#This Row],[Discount_Amount]]</f>
        <v>23.597999999999999</v>
      </c>
      <c r="X2909" s="6">
        <f>tbl_Raw_Data[[#This Row],[Net_Amount_Before_Tax]]*tbl_Raw_Data[[#This Row],[Tax_Pct]]/100</f>
        <v>1.1798999999999999</v>
      </c>
      <c r="Y2909" s="6">
        <f>tbl_Raw_Data[[#This Row],[Net_Amount_Before_Tax]]+tbl_Raw_Data[[#This Row],[Tax_Amount]]</f>
        <v>24.777899999999999</v>
      </c>
      <c r="Z2909" s="6">
        <f t="shared" si="229"/>
        <v>2</v>
      </c>
    </row>
    <row r="2910" spans="1:26" x14ac:dyDescent="0.3">
      <c r="A2910" s="23" t="s">
        <v>4584</v>
      </c>
      <c r="B2910" s="34">
        <v>45664</v>
      </c>
      <c r="C2910" s="23" t="s">
        <v>4586</v>
      </c>
      <c r="D2910" s="23" t="s">
        <v>19</v>
      </c>
      <c r="E2910" s="23" t="s">
        <v>19</v>
      </c>
      <c r="F2910" s="23">
        <v>110024</v>
      </c>
      <c r="G2910" s="23" t="s">
        <v>30</v>
      </c>
      <c r="H2910" s="23" t="s">
        <v>31</v>
      </c>
      <c r="I2910" s="23" t="s">
        <v>32</v>
      </c>
      <c r="J2910" s="23" t="s">
        <v>23</v>
      </c>
      <c r="K2910" s="23" t="s">
        <v>24</v>
      </c>
      <c r="L2910" s="23">
        <v>1</v>
      </c>
      <c r="M2910" s="23">
        <v>129.87</v>
      </c>
      <c r="N2910" s="23">
        <v>5</v>
      </c>
      <c r="O2910" s="23">
        <v>5</v>
      </c>
      <c r="P2910" s="23" t="s">
        <v>43</v>
      </c>
      <c r="Q2910" s="23" t="s">
        <v>26</v>
      </c>
      <c r="R2910" s="23">
        <f t="shared" si="225"/>
        <v>1</v>
      </c>
      <c r="S2910" s="23" t="str">
        <f t="shared" si="226"/>
        <v>ORD102908_20250107_CUST00331_MED017</v>
      </c>
      <c r="T2910" s="23">
        <f t="shared" si="227"/>
        <v>1</v>
      </c>
      <c r="U2910" s="6">
        <f t="shared" si="228"/>
        <v>129.87</v>
      </c>
      <c r="V2910" s="6">
        <f>tbl_Raw_Data[[#This Row],[Discount_Pct]]*tbl_Raw_Data[[#This Row],[Gross_Amount]]/100</f>
        <v>6.4935</v>
      </c>
      <c r="W2910" s="6">
        <f>tbl_Raw_Data[[#This Row],[Gross_Amount]]-tbl_Raw_Data[[#This Row],[Discount_Amount]]</f>
        <v>123.37650000000001</v>
      </c>
      <c r="X2910" s="6">
        <f>tbl_Raw_Data[[#This Row],[Net_Amount_Before_Tax]]*tbl_Raw_Data[[#This Row],[Tax_Pct]]/100</f>
        <v>6.1688250000000009</v>
      </c>
      <c r="Y2910" s="6">
        <f>tbl_Raw_Data[[#This Row],[Net_Amount_Before_Tax]]+tbl_Raw_Data[[#This Row],[Tax_Amount]]</f>
        <v>129.54532500000002</v>
      </c>
      <c r="Z2910" s="6">
        <f t="shared" si="229"/>
        <v>1</v>
      </c>
    </row>
    <row r="2911" spans="1:26" x14ac:dyDescent="0.3">
      <c r="A2911" s="23" t="s">
        <v>4587</v>
      </c>
      <c r="B2911" s="34">
        <v>45504</v>
      </c>
      <c r="C2911" s="23" t="s">
        <v>1054</v>
      </c>
      <c r="D2911" s="23" t="s">
        <v>19</v>
      </c>
      <c r="E2911" s="23" t="s">
        <v>19</v>
      </c>
      <c r="F2911" s="23">
        <v>110024</v>
      </c>
      <c r="G2911" s="23" t="s">
        <v>39</v>
      </c>
      <c r="H2911" s="23" t="s">
        <v>40</v>
      </c>
      <c r="I2911" s="23" t="s">
        <v>41</v>
      </c>
      <c r="J2911" s="23" t="s">
        <v>42</v>
      </c>
      <c r="K2911" s="23" t="s">
        <v>24</v>
      </c>
      <c r="L2911" s="23">
        <v>1</v>
      </c>
      <c r="M2911" s="23">
        <v>26.49</v>
      </c>
      <c r="N2911" s="23">
        <v>5</v>
      </c>
      <c r="O2911" s="23">
        <v>5</v>
      </c>
      <c r="P2911" s="23" t="s">
        <v>65</v>
      </c>
      <c r="Q2911" s="23" t="s">
        <v>34</v>
      </c>
      <c r="R2911" s="23">
        <f t="shared" si="225"/>
        <v>1</v>
      </c>
      <c r="S2911" s="23" t="str">
        <f t="shared" si="226"/>
        <v>ORD102910_20240731_CUST02827_MED001</v>
      </c>
      <c r="T2911" s="23">
        <f t="shared" si="227"/>
        <v>1</v>
      </c>
      <c r="U2911" s="6">
        <f t="shared" si="228"/>
        <v>26.49</v>
      </c>
      <c r="V2911" s="6">
        <f>tbl_Raw_Data[[#This Row],[Discount_Pct]]*tbl_Raw_Data[[#This Row],[Gross_Amount]]/100</f>
        <v>1.3244999999999998</v>
      </c>
      <c r="W2911" s="6">
        <f>tbl_Raw_Data[[#This Row],[Gross_Amount]]-tbl_Raw_Data[[#This Row],[Discount_Amount]]</f>
        <v>25.165499999999998</v>
      </c>
      <c r="X2911" s="6">
        <f>tbl_Raw_Data[[#This Row],[Net_Amount_Before_Tax]]*tbl_Raw_Data[[#This Row],[Tax_Pct]]/100</f>
        <v>1.2582749999999998</v>
      </c>
      <c r="Y2911" s="6">
        <f>tbl_Raw_Data[[#This Row],[Net_Amount_Before_Tax]]+tbl_Raw_Data[[#This Row],[Tax_Amount]]</f>
        <v>26.423774999999999</v>
      </c>
      <c r="Z2911" s="6">
        <f t="shared" si="229"/>
        <v>4</v>
      </c>
    </row>
    <row r="2912" spans="1:26" x14ac:dyDescent="0.3">
      <c r="A2912" s="23" t="s">
        <v>4588</v>
      </c>
      <c r="B2912" s="34">
        <v>45961</v>
      </c>
      <c r="C2912" s="23" t="s">
        <v>1075</v>
      </c>
      <c r="D2912" s="23" t="s">
        <v>28</v>
      </c>
      <c r="E2912" s="23" t="s">
        <v>29</v>
      </c>
      <c r="F2912" s="23">
        <v>500081</v>
      </c>
      <c r="G2912" s="23" t="s">
        <v>39</v>
      </c>
      <c r="H2912" s="23" t="s">
        <v>40</v>
      </c>
      <c r="I2912" s="23" t="s">
        <v>41</v>
      </c>
      <c r="J2912" s="23" t="s">
        <v>42</v>
      </c>
      <c r="K2912" s="23" t="s">
        <v>24</v>
      </c>
      <c r="L2912" s="23">
        <v>2</v>
      </c>
      <c r="M2912" s="23">
        <v>27.94</v>
      </c>
      <c r="N2912" s="23">
        <v>5</v>
      </c>
      <c r="O2912" s="23">
        <v>5</v>
      </c>
      <c r="P2912" s="23" t="s">
        <v>43</v>
      </c>
      <c r="Q2912" s="23" t="s">
        <v>90</v>
      </c>
      <c r="R2912" s="23">
        <f t="shared" si="225"/>
        <v>1</v>
      </c>
      <c r="S2912" s="23" t="str">
        <f t="shared" si="226"/>
        <v>ORD102911_20251031_CUST02167_MED001</v>
      </c>
      <c r="T2912" s="23">
        <f t="shared" si="227"/>
        <v>1</v>
      </c>
      <c r="U2912" s="6">
        <f t="shared" si="228"/>
        <v>55.88</v>
      </c>
      <c r="V2912" s="6">
        <f>tbl_Raw_Data[[#This Row],[Discount_Pct]]*tbl_Raw_Data[[#This Row],[Gross_Amount]]/100</f>
        <v>2.7940000000000005</v>
      </c>
      <c r="W2912" s="6">
        <f>tbl_Raw_Data[[#This Row],[Gross_Amount]]-tbl_Raw_Data[[#This Row],[Discount_Amount]]</f>
        <v>53.085999999999999</v>
      </c>
      <c r="X2912" s="6">
        <f>tbl_Raw_Data[[#This Row],[Net_Amount_Before_Tax]]*tbl_Raw_Data[[#This Row],[Tax_Pct]]/100</f>
        <v>2.6543000000000001</v>
      </c>
      <c r="Y2912" s="6">
        <f>tbl_Raw_Data[[#This Row],[Net_Amount_Before_Tax]]+tbl_Raw_Data[[#This Row],[Tax_Amount]]</f>
        <v>55.740299999999998</v>
      </c>
      <c r="Z2912" s="6">
        <f t="shared" si="229"/>
        <v>1</v>
      </c>
    </row>
    <row r="2913" spans="1:26" x14ac:dyDescent="0.3">
      <c r="A2913" s="23" t="s">
        <v>4589</v>
      </c>
      <c r="B2913" s="34">
        <v>45501</v>
      </c>
      <c r="C2913" s="23" t="s">
        <v>4590</v>
      </c>
      <c r="D2913" s="23" t="s">
        <v>159</v>
      </c>
      <c r="E2913" s="23" t="s">
        <v>47</v>
      </c>
      <c r="F2913" s="23">
        <v>400093</v>
      </c>
      <c r="G2913" s="23" t="s">
        <v>160</v>
      </c>
      <c r="H2913" s="23" t="s">
        <v>161</v>
      </c>
      <c r="I2913" s="23" t="s">
        <v>50</v>
      </c>
      <c r="J2913" s="23" t="s">
        <v>23</v>
      </c>
      <c r="K2913" s="23" t="s">
        <v>24</v>
      </c>
      <c r="L2913" s="23">
        <v>3</v>
      </c>
      <c r="M2913" s="23">
        <v>133.13999999999999</v>
      </c>
      <c r="N2913" s="23">
        <v>15</v>
      </c>
      <c r="O2913" s="23">
        <v>5</v>
      </c>
      <c r="P2913" s="23" t="s">
        <v>25</v>
      </c>
      <c r="Q2913" s="23" t="s">
        <v>26</v>
      </c>
      <c r="R2913" s="23">
        <f t="shared" si="225"/>
        <v>1</v>
      </c>
      <c r="S2913" s="23" t="str">
        <f t="shared" si="226"/>
        <v>ORD102912_20240728_CUST02353_MED014</v>
      </c>
      <c r="T2913" s="23">
        <f t="shared" si="227"/>
        <v>1</v>
      </c>
      <c r="U2913" s="6">
        <f t="shared" si="228"/>
        <v>399.41999999999996</v>
      </c>
      <c r="V2913" s="6">
        <f>tbl_Raw_Data[[#This Row],[Discount_Pct]]*tbl_Raw_Data[[#This Row],[Gross_Amount]]/100</f>
        <v>59.91299999999999</v>
      </c>
      <c r="W2913" s="6">
        <f>tbl_Raw_Data[[#This Row],[Gross_Amount]]-tbl_Raw_Data[[#This Row],[Discount_Amount]]</f>
        <v>339.50699999999995</v>
      </c>
      <c r="X2913" s="6">
        <f>tbl_Raw_Data[[#This Row],[Net_Amount_Before_Tax]]*tbl_Raw_Data[[#This Row],[Tax_Pct]]/100</f>
        <v>16.975349999999999</v>
      </c>
      <c r="Y2913" s="6">
        <f>tbl_Raw_Data[[#This Row],[Net_Amount_Before_Tax]]+tbl_Raw_Data[[#This Row],[Tax_Amount]]</f>
        <v>356.48234999999994</v>
      </c>
      <c r="Z2913" s="6">
        <f t="shared" si="229"/>
        <v>1</v>
      </c>
    </row>
    <row r="2914" spans="1:26" x14ac:dyDescent="0.3">
      <c r="A2914" s="23" t="s">
        <v>4591</v>
      </c>
      <c r="B2914" s="34">
        <v>45518</v>
      </c>
      <c r="C2914" s="23" t="s">
        <v>4592</v>
      </c>
      <c r="D2914" s="23" t="s">
        <v>130</v>
      </c>
      <c r="E2914" s="23" t="s">
        <v>131</v>
      </c>
      <c r="F2914" s="23">
        <v>700091</v>
      </c>
      <c r="G2914" s="23" t="s">
        <v>111</v>
      </c>
      <c r="H2914" s="23" t="s">
        <v>112</v>
      </c>
      <c r="I2914" s="23" t="s">
        <v>113</v>
      </c>
      <c r="J2914" s="23" t="s">
        <v>114</v>
      </c>
      <c r="K2914" s="23" t="s">
        <v>24</v>
      </c>
      <c r="L2914" s="23">
        <v>4</v>
      </c>
      <c r="M2914" s="23">
        <v>94.53</v>
      </c>
      <c r="N2914" s="23">
        <v>5</v>
      </c>
      <c r="O2914" s="23">
        <v>12</v>
      </c>
      <c r="P2914" s="23" t="s">
        <v>58</v>
      </c>
      <c r="Q2914" s="23" t="s">
        <v>34</v>
      </c>
      <c r="R2914" s="23">
        <f t="shared" si="225"/>
        <v>1</v>
      </c>
      <c r="S2914" s="23" t="str">
        <f t="shared" si="226"/>
        <v>ORD102913_20240814_CUST00508_MED027</v>
      </c>
      <c r="T2914" s="23">
        <f t="shared" si="227"/>
        <v>1</v>
      </c>
      <c r="U2914" s="6">
        <f t="shared" si="228"/>
        <v>378.12</v>
      </c>
      <c r="V2914" s="6">
        <f>tbl_Raw_Data[[#This Row],[Discount_Pct]]*tbl_Raw_Data[[#This Row],[Gross_Amount]]/100</f>
        <v>18.905999999999999</v>
      </c>
      <c r="W2914" s="6">
        <f>tbl_Raw_Data[[#This Row],[Gross_Amount]]-tbl_Raw_Data[[#This Row],[Discount_Amount]]</f>
        <v>359.214</v>
      </c>
      <c r="X2914" s="6">
        <f>tbl_Raw_Data[[#This Row],[Net_Amount_Before_Tax]]*tbl_Raw_Data[[#This Row],[Tax_Pct]]/100</f>
        <v>43.10568</v>
      </c>
      <c r="Y2914" s="6">
        <f>tbl_Raw_Data[[#This Row],[Net_Amount_Before_Tax]]+tbl_Raw_Data[[#This Row],[Tax_Amount]]</f>
        <v>402.31968000000001</v>
      </c>
      <c r="Z2914" s="6">
        <f t="shared" si="229"/>
        <v>1</v>
      </c>
    </row>
    <row r="2915" spans="1:26" x14ac:dyDescent="0.3">
      <c r="A2915" s="23" t="s">
        <v>4591</v>
      </c>
      <c r="B2915" s="34">
        <v>45503</v>
      </c>
      <c r="C2915" s="23" t="s">
        <v>4593</v>
      </c>
      <c r="D2915" s="23" t="s">
        <v>87</v>
      </c>
      <c r="E2915" s="23" t="s">
        <v>88</v>
      </c>
      <c r="F2915" s="23">
        <v>600001</v>
      </c>
      <c r="G2915" s="23" t="s">
        <v>315</v>
      </c>
      <c r="H2915" s="23" t="s">
        <v>316</v>
      </c>
      <c r="I2915" s="23" t="s">
        <v>50</v>
      </c>
      <c r="J2915" s="23" t="s">
        <v>114</v>
      </c>
      <c r="K2915" s="23" t="s">
        <v>24</v>
      </c>
      <c r="L2915" s="23">
        <v>1</v>
      </c>
      <c r="M2915" s="23">
        <v>113.79</v>
      </c>
      <c r="N2915" s="23">
        <v>15</v>
      </c>
      <c r="O2915" s="23">
        <v>12</v>
      </c>
      <c r="P2915" s="23" t="s">
        <v>33</v>
      </c>
      <c r="Q2915" s="23" t="s">
        <v>26</v>
      </c>
      <c r="R2915" s="23">
        <f t="shared" si="225"/>
        <v>1</v>
      </c>
      <c r="S2915" s="23" t="str">
        <f t="shared" si="226"/>
        <v>ORD102913_20240730_CUST00006_MED012</v>
      </c>
      <c r="T2915" s="23">
        <f t="shared" si="227"/>
        <v>1</v>
      </c>
      <c r="U2915" s="6">
        <f t="shared" si="228"/>
        <v>113.79</v>
      </c>
      <c r="V2915" s="6">
        <f>tbl_Raw_Data[[#This Row],[Discount_Pct]]*tbl_Raw_Data[[#This Row],[Gross_Amount]]/100</f>
        <v>17.0685</v>
      </c>
      <c r="W2915" s="6">
        <f>tbl_Raw_Data[[#This Row],[Gross_Amount]]-tbl_Raw_Data[[#This Row],[Discount_Amount]]</f>
        <v>96.721500000000006</v>
      </c>
      <c r="X2915" s="6">
        <f>tbl_Raw_Data[[#This Row],[Net_Amount_Before_Tax]]*tbl_Raw_Data[[#This Row],[Tax_Pct]]/100</f>
        <v>11.606580000000001</v>
      </c>
      <c r="Y2915" s="6">
        <f>tbl_Raw_Data[[#This Row],[Net_Amount_Before_Tax]]+tbl_Raw_Data[[#This Row],[Tax_Amount]]</f>
        <v>108.32808</v>
      </c>
      <c r="Z2915" s="6">
        <f t="shared" si="229"/>
        <v>0</v>
      </c>
    </row>
    <row r="2916" spans="1:26" x14ac:dyDescent="0.3">
      <c r="A2916" s="23" t="s">
        <v>4594</v>
      </c>
      <c r="B2916" s="34">
        <v>45767</v>
      </c>
      <c r="C2916" s="23" t="s">
        <v>3665</v>
      </c>
      <c r="D2916" s="23" t="s">
        <v>19</v>
      </c>
      <c r="E2916" s="23" t="s">
        <v>19</v>
      </c>
      <c r="F2916" s="23">
        <v>110001</v>
      </c>
      <c r="G2916" s="23" t="s">
        <v>229</v>
      </c>
      <c r="H2916" s="23" t="s">
        <v>230</v>
      </c>
      <c r="I2916" s="23" t="s">
        <v>84</v>
      </c>
      <c r="J2916" s="23" t="s">
        <v>140</v>
      </c>
      <c r="K2916" s="23" t="s">
        <v>24</v>
      </c>
      <c r="L2916" s="23">
        <v>2</v>
      </c>
      <c r="M2916" s="23">
        <v>167.71</v>
      </c>
      <c r="N2916" s="23">
        <v>10</v>
      </c>
      <c r="O2916" s="23">
        <v>12</v>
      </c>
      <c r="P2916" s="23" t="s">
        <v>25</v>
      </c>
      <c r="Q2916" s="23" t="s">
        <v>44</v>
      </c>
      <c r="R2916" s="23">
        <f t="shared" si="225"/>
        <v>1</v>
      </c>
      <c r="S2916" s="23" t="str">
        <f t="shared" si="226"/>
        <v>ORD102915_20250420_CUST00018_MED022</v>
      </c>
      <c r="T2916" s="23">
        <f t="shared" si="227"/>
        <v>1</v>
      </c>
      <c r="U2916" s="6">
        <f t="shared" si="228"/>
        <v>335.42</v>
      </c>
      <c r="V2916" s="6">
        <f>tbl_Raw_Data[[#This Row],[Discount_Pct]]*tbl_Raw_Data[[#This Row],[Gross_Amount]]/100</f>
        <v>33.542000000000002</v>
      </c>
      <c r="W2916" s="6">
        <f>tbl_Raw_Data[[#This Row],[Gross_Amount]]-tbl_Raw_Data[[#This Row],[Discount_Amount]]</f>
        <v>301.87800000000004</v>
      </c>
      <c r="X2916" s="6">
        <f>tbl_Raw_Data[[#This Row],[Net_Amount_Before_Tax]]*tbl_Raw_Data[[#This Row],[Tax_Pct]]/100</f>
        <v>36.225360000000002</v>
      </c>
      <c r="Y2916" s="6">
        <f>tbl_Raw_Data[[#This Row],[Net_Amount_Before_Tax]]+tbl_Raw_Data[[#This Row],[Tax_Amount]]</f>
        <v>338.10336000000007</v>
      </c>
      <c r="Z2916" s="6">
        <f t="shared" si="229"/>
        <v>0</v>
      </c>
    </row>
    <row r="2917" spans="1:26" x14ac:dyDescent="0.3">
      <c r="A2917" s="23" t="s">
        <v>4595</v>
      </c>
      <c r="B2917" s="34">
        <v>45389</v>
      </c>
      <c r="C2917" s="23" t="s">
        <v>4596</v>
      </c>
      <c r="D2917" s="23" t="s">
        <v>130</v>
      </c>
      <c r="E2917" s="23" t="s">
        <v>131</v>
      </c>
      <c r="F2917" s="23">
        <v>700102</v>
      </c>
      <c r="G2917" s="23" t="s">
        <v>119</v>
      </c>
      <c r="H2917" s="23" t="s">
        <v>120</v>
      </c>
      <c r="I2917" s="23" t="s">
        <v>32</v>
      </c>
      <c r="J2917" s="23" t="s">
        <v>64</v>
      </c>
      <c r="K2917" s="23" t="s">
        <v>57</v>
      </c>
      <c r="L2917" s="23">
        <v>1</v>
      </c>
      <c r="M2917" s="23">
        <v>79.47</v>
      </c>
      <c r="N2917" s="23">
        <v>10</v>
      </c>
      <c r="O2917" s="23">
        <v>5</v>
      </c>
      <c r="P2917" s="23" t="s">
        <v>25</v>
      </c>
      <c r="Q2917" s="23" t="s">
        <v>34</v>
      </c>
      <c r="R2917" s="23">
        <f t="shared" si="225"/>
        <v>1</v>
      </c>
      <c r="S2917" s="23" t="str">
        <f t="shared" si="226"/>
        <v>ORD102916_20240407_CUST02007_MED010</v>
      </c>
      <c r="T2917" s="23">
        <f t="shared" si="227"/>
        <v>1</v>
      </c>
      <c r="U2917" s="6">
        <f t="shared" si="228"/>
        <v>79.47</v>
      </c>
      <c r="V2917" s="6">
        <f>tbl_Raw_Data[[#This Row],[Discount_Pct]]*tbl_Raw_Data[[#This Row],[Gross_Amount]]/100</f>
        <v>7.9470000000000001</v>
      </c>
      <c r="W2917" s="6">
        <f>tbl_Raw_Data[[#This Row],[Gross_Amount]]-tbl_Raw_Data[[#This Row],[Discount_Amount]]</f>
        <v>71.522999999999996</v>
      </c>
      <c r="X2917" s="6">
        <f>tbl_Raw_Data[[#This Row],[Net_Amount_Before_Tax]]*tbl_Raw_Data[[#This Row],[Tax_Pct]]/100</f>
        <v>3.5761500000000002</v>
      </c>
      <c r="Y2917" s="6">
        <f>tbl_Raw_Data[[#This Row],[Net_Amount_Before_Tax]]+tbl_Raw_Data[[#This Row],[Tax_Amount]]</f>
        <v>75.099149999999995</v>
      </c>
      <c r="Z2917" s="6">
        <f t="shared" si="229"/>
        <v>2</v>
      </c>
    </row>
    <row r="2918" spans="1:26" x14ac:dyDescent="0.3">
      <c r="A2918" s="23" t="s">
        <v>4597</v>
      </c>
      <c r="B2918" s="34">
        <v>45413</v>
      </c>
      <c r="C2918" s="23" t="s">
        <v>1413</v>
      </c>
      <c r="D2918" s="23" t="s">
        <v>19</v>
      </c>
      <c r="E2918" s="23" t="s">
        <v>19</v>
      </c>
      <c r="F2918" s="23">
        <v>110085</v>
      </c>
      <c r="G2918" s="23" t="s">
        <v>196</v>
      </c>
      <c r="H2918" s="23" t="s">
        <v>197</v>
      </c>
      <c r="I2918" s="23" t="s">
        <v>32</v>
      </c>
      <c r="J2918" s="23" t="s">
        <v>42</v>
      </c>
      <c r="K2918" s="23" t="s">
        <v>24</v>
      </c>
      <c r="L2918" s="23">
        <v>3</v>
      </c>
      <c r="M2918" s="23">
        <v>26.42</v>
      </c>
      <c r="N2918" s="23">
        <v>15</v>
      </c>
      <c r="O2918" s="23">
        <v>12</v>
      </c>
      <c r="P2918" s="23" t="s">
        <v>89</v>
      </c>
      <c r="Q2918" s="23" t="s">
        <v>26</v>
      </c>
      <c r="R2918" s="23">
        <f t="shared" si="225"/>
        <v>1</v>
      </c>
      <c r="S2918" s="23" t="str">
        <f t="shared" si="226"/>
        <v>ORD102917_20240501_CUST01470_MED011</v>
      </c>
      <c r="T2918" s="23">
        <f t="shared" si="227"/>
        <v>1</v>
      </c>
      <c r="U2918" s="6">
        <f t="shared" si="228"/>
        <v>79.260000000000005</v>
      </c>
      <c r="V2918" s="6">
        <f>tbl_Raw_Data[[#This Row],[Discount_Pct]]*tbl_Raw_Data[[#This Row],[Gross_Amount]]/100</f>
        <v>11.889000000000001</v>
      </c>
      <c r="W2918" s="6">
        <f>tbl_Raw_Data[[#This Row],[Gross_Amount]]-tbl_Raw_Data[[#This Row],[Discount_Amount]]</f>
        <v>67.371000000000009</v>
      </c>
      <c r="X2918" s="6">
        <f>tbl_Raw_Data[[#This Row],[Net_Amount_Before_Tax]]*tbl_Raw_Data[[#This Row],[Tax_Pct]]/100</f>
        <v>8.0845200000000013</v>
      </c>
      <c r="Y2918" s="6">
        <f>tbl_Raw_Data[[#This Row],[Net_Amount_Before_Tax]]+tbl_Raw_Data[[#This Row],[Tax_Amount]]</f>
        <v>75.455520000000007</v>
      </c>
      <c r="Z2918" s="6">
        <f t="shared" si="229"/>
        <v>1</v>
      </c>
    </row>
    <row r="2919" spans="1:26" x14ac:dyDescent="0.3">
      <c r="A2919" s="23" t="s">
        <v>4597</v>
      </c>
      <c r="B2919" s="34">
        <v>45491</v>
      </c>
      <c r="C2919" s="23" t="s">
        <v>4598</v>
      </c>
      <c r="D2919" s="23" t="s">
        <v>46</v>
      </c>
      <c r="E2919" s="23" t="s">
        <v>47</v>
      </c>
      <c r="F2919" s="23">
        <v>411014</v>
      </c>
      <c r="G2919" s="23" t="s">
        <v>111</v>
      </c>
      <c r="H2919" s="23" t="s">
        <v>112</v>
      </c>
      <c r="I2919" s="23" t="s">
        <v>113</v>
      </c>
      <c r="J2919" s="23" t="s">
        <v>114</v>
      </c>
      <c r="K2919" s="23" t="s">
        <v>24</v>
      </c>
      <c r="L2919" s="23">
        <v>1</v>
      </c>
      <c r="M2919" s="23">
        <v>92.1</v>
      </c>
      <c r="N2919" s="23">
        <v>0</v>
      </c>
      <c r="O2919" s="23">
        <v>5</v>
      </c>
      <c r="P2919" s="23" t="s">
        <v>43</v>
      </c>
      <c r="Q2919" s="23" t="s">
        <v>34</v>
      </c>
      <c r="R2919" s="23">
        <f t="shared" si="225"/>
        <v>1</v>
      </c>
      <c r="S2919" s="23" t="str">
        <f t="shared" si="226"/>
        <v>ORD102917_20240718_CUST00501_MED027</v>
      </c>
      <c r="T2919" s="23">
        <f t="shared" si="227"/>
        <v>1</v>
      </c>
      <c r="U2919" s="6">
        <f t="shared" si="228"/>
        <v>92.1</v>
      </c>
      <c r="V2919" s="6">
        <f>tbl_Raw_Data[[#This Row],[Discount_Pct]]*tbl_Raw_Data[[#This Row],[Gross_Amount]]/100</f>
        <v>0</v>
      </c>
      <c r="W2919" s="6">
        <f>tbl_Raw_Data[[#This Row],[Gross_Amount]]-tbl_Raw_Data[[#This Row],[Discount_Amount]]</f>
        <v>92.1</v>
      </c>
      <c r="X2919" s="6">
        <f>tbl_Raw_Data[[#This Row],[Net_Amount_Before_Tax]]*tbl_Raw_Data[[#This Row],[Tax_Pct]]/100</f>
        <v>4.6050000000000004</v>
      </c>
      <c r="Y2919" s="6">
        <f>tbl_Raw_Data[[#This Row],[Net_Amount_Before_Tax]]+tbl_Raw_Data[[#This Row],[Tax_Amount]]</f>
        <v>96.704999999999998</v>
      </c>
      <c r="Z2919" s="6">
        <f t="shared" si="229"/>
        <v>2</v>
      </c>
    </row>
    <row r="2920" spans="1:26" x14ac:dyDescent="0.3">
      <c r="A2920" s="23" t="s">
        <v>4599</v>
      </c>
      <c r="B2920" s="34">
        <v>45853</v>
      </c>
      <c r="C2920" s="23" t="s">
        <v>1481</v>
      </c>
      <c r="D2920" s="23" t="s">
        <v>142</v>
      </c>
      <c r="E2920" s="23" t="s">
        <v>81</v>
      </c>
      <c r="F2920" s="23">
        <v>380001</v>
      </c>
      <c r="G2920" s="23" t="s">
        <v>94</v>
      </c>
      <c r="H2920" s="23" t="s">
        <v>95</v>
      </c>
      <c r="I2920" s="23" t="s">
        <v>84</v>
      </c>
      <c r="J2920" s="23" t="s">
        <v>42</v>
      </c>
      <c r="K2920" s="23" t="s">
        <v>24</v>
      </c>
      <c r="L2920" s="23">
        <v>2</v>
      </c>
      <c r="M2920" s="23">
        <v>78.89</v>
      </c>
      <c r="N2920" s="23">
        <v>5</v>
      </c>
      <c r="O2920" s="23">
        <v>5</v>
      </c>
      <c r="P2920" s="23" t="s">
        <v>58</v>
      </c>
      <c r="Q2920" s="23" t="s">
        <v>34</v>
      </c>
      <c r="R2920" s="23">
        <f t="shared" si="225"/>
        <v>1</v>
      </c>
      <c r="S2920" s="23" t="str">
        <f t="shared" si="226"/>
        <v>ORD102919_20250715_CUST00791_MED021</v>
      </c>
      <c r="T2920" s="23">
        <f t="shared" si="227"/>
        <v>1</v>
      </c>
      <c r="U2920" s="6">
        <f t="shared" si="228"/>
        <v>157.78</v>
      </c>
      <c r="V2920" s="6">
        <f>tbl_Raw_Data[[#This Row],[Discount_Pct]]*tbl_Raw_Data[[#This Row],[Gross_Amount]]/100</f>
        <v>7.8889999999999993</v>
      </c>
      <c r="W2920" s="6">
        <f>tbl_Raw_Data[[#This Row],[Gross_Amount]]-tbl_Raw_Data[[#This Row],[Discount_Amount]]</f>
        <v>149.89099999999999</v>
      </c>
      <c r="X2920" s="6">
        <f>tbl_Raw_Data[[#This Row],[Net_Amount_Before_Tax]]*tbl_Raw_Data[[#This Row],[Tax_Pct]]/100</f>
        <v>7.4945499999999994</v>
      </c>
      <c r="Y2920" s="6">
        <f>tbl_Raw_Data[[#This Row],[Net_Amount_Before_Tax]]+tbl_Raw_Data[[#This Row],[Tax_Amount]]</f>
        <v>157.38554999999999</v>
      </c>
      <c r="Z2920" s="6">
        <f t="shared" si="229"/>
        <v>2</v>
      </c>
    </row>
    <row r="2921" spans="1:26" x14ac:dyDescent="0.3">
      <c r="A2921" s="23" t="s">
        <v>4600</v>
      </c>
      <c r="B2921" s="34">
        <v>45706</v>
      </c>
      <c r="C2921" s="23" t="s">
        <v>4601</v>
      </c>
      <c r="D2921" s="23" t="s">
        <v>46</v>
      </c>
      <c r="E2921" s="23" t="s">
        <v>47</v>
      </c>
      <c r="F2921" s="23">
        <v>411001</v>
      </c>
      <c r="G2921" s="23" t="s">
        <v>20</v>
      </c>
      <c r="H2921" s="23" t="s">
        <v>21</v>
      </c>
      <c r="I2921" s="23" t="s">
        <v>22</v>
      </c>
      <c r="J2921" s="23" t="s">
        <v>23</v>
      </c>
      <c r="K2921" s="23" t="s">
        <v>24</v>
      </c>
      <c r="L2921" s="23">
        <v>4</v>
      </c>
      <c r="M2921" s="23">
        <v>126.03</v>
      </c>
      <c r="N2921" s="23">
        <v>5</v>
      </c>
      <c r="O2921" s="23">
        <v>5</v>
      </c>
      <c r="P2921" s="23" t="s">
        <v>25</v>
      </c>
      <c r="Q2921" s="23" t="s">
        <v>44</v>
      </c>
      <c r="R2921" s="23">
        <f t="shared" si="225"/>
        <v>1</v>
      </c>
      <c r="S2921" s="23" t="str">
        <f t="shared" si="226"/>
        <v>ORD102920_20250218_CUST00715_MED024</v>
      </c>
      <c r="T2921" s="23">
        <f t="shared" si="227"/>
        <v>1</v>
      </c>
      <c r="U2921" s="6">
        <f t="shared" si="228"/>
        <v>504.12</v>
      </c>
      <c r="V2921" s="6">
        <f>tbl_Raw_Data[[#This Row],[Discount_Pct]]*tbl_Raw_Data[[#This Row],[Gross_Amount]]/100</f>
        <v>25.206</v>
      </c>
      <c r="W2921" s="6">
        <f>tbl_Raw_Data[[#This Row],[Gross_Amount]]-tbl_Raw_Data[[#This Row],[Discount_Amount]]</f>
        <v>478.91399999999999</v>
      </c>
      <c r="X2921" s="6">
        <f>tbl_Raw_Data[[#This Row],[Net_Amount_Before_Tax]]*tbl_Raw_Data[[#This Row],[Tax_Pct]]/100</f>
        <v>23.945699999999999</v>
      </c>
      <c r="Y2921" s="6">
        <f>tbl_Raw_Data[[#This Row],[Net_Amount_Before_Tax]]+tbl_Raw_Data[[#This Row],[Tax_Amount]]</f>
        <v>502.85969999999998</v>
      </c>
      <c r="Z2921" s="6">
        <f t="shared" si="229"/>
        <v>1</v>
      </c>
    </row>
    <row r="2922" spans="1:26" x14ac:dyDescent="0.3">
      <c r="A2922" s="23" t="s">
        <v>4602</v>
      </c>
      <c r="B2922" s="34">
        <v>45624</v>
      </c>
      <c r="C2922" s="23" t="s">
        <v>4463</v>
      </c>
      <c r="D2922" s="23" t="s">
        <v>72</v>
      </c>
      <c r="E2922" s="23" t="s">
        <v>73</v>
      </c>
      <c r="F2922" s="23">
        <v>302033</v>
      </c>
      <c r="G2922" s="23" t="s">
        <v>229</v>
      </c>
      <c r="H2922" s="23" t="s">
        <v>230</v>
      </c>
      <c r="I2922" s="23" t="s">
        <v>84</v>
      </c>
      <c r="J2922" s="23" t="s">
        <v>140</v>
      </c>
      <c r="K2922" s="23" t="s">
        <v>24</v>
      </c>
      <c r="L2922" s="23">
        <v>2</v>
      </c>
      <c r="M2922" s="23">
        <v>162.58000000000001</v>
      </c>
      <c r="N2922" s="23">
        <v>5</v>
      </c>
      <c r="O2922" s="23">
        <v>12</v>
      </c>
      <c r="P2922" s="23" t="s">
        <v>89</v>
      </c>
      <c r="Q2922" s="23" t="s">
        <v>34</v>
      </c>
      <c r="R2922" s="23">
        <f t="shared" si="225"/>
        <v>1</v>
      </c>
      <c r="S2922" s="23" t="str">
        <f t="shared" si="226"/>
        <v>ORD102921_20241128_CUST01309_MED022</v>
      </c>
      <c r="T2922" s="23">
        <f t="shared" si="227"/>
        <v>1</v>
      </c>
      <c r="U2922" s="6">
        <f t="shared" si="228"/>
        <v>325.16000000000003</v>
      </c>
      <c r="V2922" s="6">
        <f>tbl_Raw_Data[[#This Row],[Discount_Pct]]*tbl_Raw_Data[[#This Row],[Gross_Amount]]/100</f>
        <v>16.258000000000003</v>
      </c>
      <c r="W2922" s="6">
        <f>tbl_Raw_Data[[#This Row],[Gross_Amount]]-tbl_Raw_Data[[#This Row],[Discount_Amount]]</f>
        <v>308.90200000000004</v>
      </c>
      <c r="X2922" s="6">
        <f>tbl_Raw_Data[[#This Row],[Net_Amount_Before_Tax]]*tbl_Raw_Data[[#This Row],[Tax_Pct]]/100</f>
        <v>37.068240000000003</v>
      </c>
      <c r="Y2922" s="6">
        <f>tbl_Raw_Data[[#This Row],[Net_Amount_Before_Tax]]+tbl_Raw_Data[[#This Row],[Tax_Amount]]</f>
        <v>345.97024000000005</v>
      </c>
      <c r="Z2922" s="6">
        <f t="shared" si="229"/>
        <v>1</v>
      </c>
    </row>
    <row r="2923" spans="1:26" x14ac:dyDescent="0.3">
      <c r="A2923" s="23" t="s">
        <v>4603</v>
      </c>
      <c r="B2923" s="34">
        <v>45518</v>
      </c>
      <c r="C2923" s="23" t="s">
        <v>644</v>
      </c>
      <c r="D2923" s="23" t="s">
        <v>142</v>
      </c>
      <c r="E2923" s="23" t="s">
        <v>81</v>
      </c>
      <c r="F2923" s="23">
        <v>380054</v>
      </c>
      <c r="G2923" s="23" t="s">
        <v>185</v>
      </c>
      <c r="H2923" s="23" t="s">
        <v>186</v>
      </c>
      <c r="I2923" s="23" t="s">
        <v>76</v>
      </c>
      <c r="J2923" s="23" t="s">
        <v>187</v>
      </c>
      <c r="K2923" s="23" t="s">
        <v>57</v>
      </c>
      <c r="L2923" s="23">
        <v>2</v>
      </c>
      <c r="M2923" s="23">
        <v>77.88</v>
      </c>
      <c r="N2923" s="23">
        <v>0</v>
      </c>
      <c r="O2923" s="23">
        <v>5</v>
      </c>
      <c r="P2923" s="23" t="s">
        <v>89</v>
      </c>
      <c r="Q2923" s="23" t="s">
        <v>34</v>
      </c>
      <c r="R2923" s="23">
        <f t="shared" si="225"/>
        <v>1</v>
      </c>
      <c r="S2923" s="23" t="str">
        <f t="shared" si="226"/>
        <v>ORD102922_20240814_CUST00338_MED009</v>
      </c>
      <c r="T2923" s="23">
        <f t="shared" si="227"/>
        <v>1</v>
      </c>
      <c r="U2923" s="6">
        <f t="shared" si="228"/>
        <v>155.76</v>
      </c>
      <c r="V2923" s="6">
        <f>tbl_Raw_Data[[#This Row],[Discount_Pct]]*tbl_Raw_Data[[#This Row],[Gross_Amount]]/100</f>
        <v>0</v>
      </c>
      <c r="W2923" s="6">
        <f>tbl_Raw_Data[[#This Row],[Gross_Amount]]-tbl_Raw_Data[[#This Row],[Discount_Amount]]</f>
        <v>155.76</v>
      </c>
      <c r="X2923" s="6">
        <f>tbl_Raw_Data[[#This Row],[Net_Amount_Before_Tax]]*tbl_Raw_Data[[#This Row],[Tax_Pct]]/100</f>
        <v>7.7879999999999994</v>
      </c>
      <c r="Y2923" s="6">
        <f>tbl_Raw_Data[[#This Row],[Net_Amount_Before_Tax]]+tbl_Raw_Data[[#This Row],[Tax_Amount]]</f>
        <v>163.548</v>
      </c>
      <c r="Z2923" s="6">
        <f t="shared" si="229"/>
        <v>3</v>
      </c>
    </row>
    <row r="2924" spans="1:26" x14ac:dyDescent="0.3">
      <c r="A2924" s="23" t="s">
        <v>4604</v>
      </c>
      <c r="B2924" s="34">
        <v>45899</v>
      </c>
      <c r="C2924" s="23" t="s">
        <v>4605</v>
      </c>
      <c r="D2924" s="23" t="s">
        <v>159</v>
      </c>
      <c r="E2924" s="23" t="s">
        <v>47</v>
      </c>
      <c r="F2924" s="23">
        <v>400050</v>
      </c>
      <c r="G2924" s="23" t="s">
        <v>111</v>
      </c>
      <c r="H2924" s="23" t="s">
        <v>112</v>
      </c>
      <c r="I2924" s="23" t="s">
        <v>113</v>
      </c>
      <c r="J2924" s="23" t="s">
        <v>114</v>
      </c>
      <c r="K2924" s="23" t="s">
        <v>24</v>
      </c>
      <c r="L2924" s="23">
        <v>2</v>
      </c>
      <c r="M2924" s="23">
        <v>85.33</v>
      </c>
      <c r="N2924" s="23">
        <v>15</v>
      </c>
      <c r="O2924" s="23">
        <v>5</v>
      </c>
      <c r="P2924" s="23" t="s">
        <v>43</v>
      </c>
      <c r="Q2924" s="23" t="s">
        <v>34</v>
      </c>
      <c r="R2924" s="23">
        <f t="shared" si="225"/>
        <v>1</v>
      </c>
      <c r="S2924" s="23" t="str">
        <f t="shared" si="226"/>
        <v>ORD102923_20250830_CUST01929_MED027</v>
      </c>
      <c r="T2924" s="23">
        <f t="shared" si="227"/>
        <v>1</v>
      </c>
      <c r="U2924" s="6">
        <f t="shared" si="228"/>
        <v>170.66</v>
      </c>
      <c r="V2924" s="6">
        <f>tbl_Raw_Data[[#This Row],[Discount_Pct]]*tbl_Raw_Data[[#This Row],[Gross_Amount]]/100</f>
        <v>25.599</v>
      </c>
      <c r="W2924" s="6">
        <f>tbl_Raw_Data[[#This Row],[Gross_Amount]]-tbl_Raw_Data[[#This Row],[Discount_Amount]]</f>
        <v>145.06100000000001</v>
      </c>
      <c r="X2924" s="6">
        <f>tbl_Raw_Data[[#This Row],[Net_Amount_Before_Tax]]*tbl_Raw_Data[[#This Row],[Tax_Pct]]/100</f>
        <v>7.2530500000000009</v>
      </c>
      <c r="Y2924" s="6">
        <f>tbl_Raw_Data[[#This Row],[Net_Amount_Before_Tax]]+tbl_Raw_Data[[#This Row],[Tax_Amount]]</f>
        <v>152.31405000000001</v>
      </c>
      <c r="Z2924" s="6">
        <f t="shared" si="229"/>
        <v>1</v>
      </c>
    </row>
    <row r="2925" spans="1:26" x14ac:dyDescent="0.3">
      <c r="A2925" s="23" t="s">
        <v>4606</v>
      </c>
      <c r="B2925" s="34">
        <v>46011</v>
      </c>
      <c r="C2925" s="23" t="s">
        <v>4607</v>
      </c>
      <c r="D2925" s="23" t="s">
        <v>100</v>
      </c>
      <c r="E2925" s="23" t="s">
        <v>101</v>
      </c>
      <c r="F2925" s="23">
        <v>201301</v>
      </c>
      <c r="G2925" s="23" t="s">
        <v>256</v>
      </c>
      <c r="H2925" s="23" t="s">
        <v>257</v>
      </c>
      <c r="I2925" s="23" t="s">
        <v>22</v>
      </c>
      <c r="J2925" s="23" t="s">
        <v>258</v>
      </c>
      <c r="K2925" s="23" t="s">
        <v>57</v>
      </c>
      <c r="L2925" s="23">
        <v>1</v>
      </c>
      <c r="M2925" s="23">
        <v>70.03</v>
      </c>
      <c r="N2925" s="23">
        <v>5</v>
      </c>
      <c r="O2925" s="23">
        <v>5</v>
      </c>
      <c r="P2925" s="23" t="s">
        <v>65</v>
      </c>
      <c r="Q2925" s="23" t="s">
        <v>44</v>
      </c>
      <c r="R2925" s="23">
        <f t="shared" si="225"/>
        <v>1</v>
      </c>
      <c r="S2925" s="23" t="str">
        <f t="shared" si="226"/>
        <v>ORD102924_20251220_CUST01346_MED025</v>
      </c>
      <c r="T2925" s="23">
        <f t="shared" si="227"/>
        <v>1</v>
      </c>
      <c r="U2925" s="6">
        <f t="shared" si="228"/>
        <v>70.03</v>
      </c>
      <c r="V2925" s="6">
        <f>tbl_Raw_Data[[#This Row],[Discount_Pct]]*tbl_Raw_Data[[#This Row],[Gross_Amount]]/100</f>
        <v>3.5014999999999996</v>
      </c>
      <c r="W2925" s="6">
        <f>tbl_Raw_Data[[#This Row],[Gross_Amount]]-tbl_Raw_Data[[#This Row],[Discount_Amount]]</f>
        <v>66.528500000000008</v>
      </c>
      <c r="X2925" s="6">
        <f>tbl_Raw_Data[[#This Row],[Net_Amount_Before_Tax]]*tbl_Raw_Data[[#This Row],[Tax_Pct]]/100</f>
        <v>3.3264250000000004</v>
      </c>
      <c r="Y2925" s="6">
        <f>tbl_Raw_Data[[#This Row],[Net_Amount_Before_Tax]]+tbl_Raw_Data[[#This Row],[Tax_Amount]]</f>
        <v>69.854925000000009</v>
      </c>
      <c r="Z2925" s="6">
        <f t="shared" si="229"/>
        <v>0</v>
      </c>
    </row>
    <row r="2926" spans="1:26" x14ac:dyDescent="0.3">
      <c r="A2926" s="23" t="s">
        <v>4608</v>
      </c>
      <c r="B2926" s="34">
        <v>45745</v>
      </c>
      <c r="C2926" s="23" t="s">
        <v>276</v>
      </c>
      <c r="D2926" s="23" t="s">
        <v>142</v>
      </c>
      <c r="E2926" s="23" t="s">
        <v>81</v>
      </c>
      <c r="F2926" s="23">
        <v>380015</v>
      </c>
      <c r="G2926" s="23" t="s">
        <v>145</v>
      </c>
      <c r="H2926" s="23" t="s">
        <v>146</v>
      </c>
      <c r="I2926" s="23" t="s">
        <v>147</v>
      </c>
      <c r="J2926" s="23" t="s">
        <v>148</v>
      </c>
      <c r="K2926" s="23" t="s">
        <v>24</v>
      </c>
      <c r="L2926" s="23">
        <v>2</v>
      </c>
      <c r="M2926" s="23">
        <v>120.26</v>
      </c>
      <c r="N2926" s="23">
        <v>0</v>
      </c>
      <c r="O2926" s="23">
        <v>18</v>
      </c>
      <c r="P2926" s="23" t="s">
        <v>33</v>
      </c>
      <c r="Q2926" s="23" t="s">
        <v>34</v>
      </c>
      <c r="R2926" s="23">
        <f t="shared" si="225"/>
        <v>1</v>
      </c>
      <c r="S2926" s="23" t="str">
        <f t="shared" si="226"/>
        <v>ORD102925_20250329_CUST01316_MED016</v>
      </c>
      <c r="T2926" s="23">
        <f t="shared" si="227"/>
        <v>1</v>
      </c>
      <c r="U2926" s="6">
        <f t="shared" si="228"/>
        <v>240.52</v>
      </c>
      <c r="V2926" s="6">
        <f>tbl_Raw_Data[[#This Row],[Discount_Pct]]*tbl_Raw_Data[[#This Row],[Gross_Amount]]/100</f>
        <v>0</v>
      </c>
      <c r="W2926" s="6">
        <f>tbl_Raw_Data[[#This Row],[Gross_Amount]]-tbl_Raw_Data[[#This Row],[Discount_Amount]]</f>
        <v>240.52</v>
      </c>
      <c r="X2926" s="6">
        <f>tbl_Raw_Data[[#This Row],[Net_Amount_Before_Tax]]*tbl_Raw_Data[[#This Row],[Tax_Pct]]/100</f>
        <v>43.293600000000005</v>
      </c>
      <c r="Y2926" s="6">
        <f>tbl_Raw_Data[[#This Row],[Net_Amount_Before_Tax]]+tbl_Raw_Data[[#This Row],[Tax_Amount]]</f>
        <v>283.81360000000001</v>
      </c>
      <c r="Z2926" s="6">
        <f t="shared" si="229"/>
        <v>3</v>
      </c>
    </row>
    <row r="2927" spans="1:26" x14ac:dyDescent="0.3">
      <c r="A2927" s="23" t="s">
        <v>4608</v>
      </c>
      <c r="B2927" s="34">
        <v>45604</v>
      </c>
      <c r="C2927" s="23" t="s">
        <v>1800</v>
      </c>
      <c r="D2927" s="23" t="s">
        <v>46</v>
      </c>
      <c r="E2927" s="23" t="s">
        <v>47</v>
      </c>
      <c r="F2927" s="23">
        <v>411001</v>
      </c>
      <c r="G2927" s="23" t="s">
        <v>224</v>
      </c>
      <c r="H2927" s="23" t="s">
        <v>225</v>
      </c>
      <c r="I2927" s="23" t="s">
        <v>147</v>
      </c>
      <c r="J2927" s="23" t="s">
        <v>23</v>
      </c>
      <c r="K2927" s="23" t="s">
        <v>24</v>
      </c>
      <c r="L2927" s="23">
        <v>1</v>
      </c>
      <c r="M2927" s="23">
        <v>44.09</v>
      </c>
      <c r="N2927" s="23">
        <v>15</v>
      </c>
      <c r="O2927" s="23">
        <v>5</v>
      </c>
      <c r="P2927" s="23" t="s">
        <v>25</v>
      </c>
      <c r="Q2927" s="23" t="s">
        <v>26</v>
      </c>
      <c r="R2927" s="23">
        <f t="shared" si="225"/>
        <v>1</v>
      </c>
      <c r="S2927" s="23" t="str">
        <f t="shared" si="226"/>
        <v>ORD102925_20241108_CUST03108_MED015</v>
      </c>
      <c r="T2927" s="23">
        <f t="shared" si="227"/>
        <v>1</v>
      </c>
      <c r="U2927" s="6">
        <f t="shared" si="228"/>
        <v>44.09</v>
      </c>
      <c r="V2927" s="6">
        <f>tbl_Raw_Data[[#This Row],[Discount_Pct]]*tbl_Raw_Data[[#This Row],[Gross_Amount]]/100</f>
        <v>6.6135000000000002</v>
      </c>
      <c r="W2927" s="6">
        <f>tbl_Raw_Data[[#This Row],[Gross_Amount]]-tbl_Raw_Data[[#This Row],[Discount_Amount]]</f>
        <v>37.476500000000001</v>
      </c>
      <c r="X2927" s="6">
        <f>tbl_Raw_Data[[#This Row],[Net_Amount_Before_Tax]]*tbl_Raw_Data[[#This Row],[Tax_Pct]]/100</f>
        <v>1.8738249999999999</v>
      </c>
      <c r="Y2927" s="6">
        <f>tbl_Raw_Data[[#This Row],[Net_Amount_Before_Tax]]+tbl_Raw_Data[[#This Row],[Tax_Amount]]</f>
        <v>39.350324999999998</v>
      </c>
      <c r="Z2927" s="6">
        <f t="shared" si="229"/>
        <v>2</v>
      </c>
    </row>
    <row r="2928" spans="1:26" x14ac:dyDescent="0.3">
      <c r="A2928" s="23" t="s">
        <v>4608</v>
      </c>
      <c r="B2928" s="34">
        <v>45875</v>
      </c>
      <c r="C2928" s="23" t="s">
        <v>4609</v>
      </c>
      <c r="D2928" s="23" t="s">
        <v>46</v>
      </c>
      <c r="E2928" s="23" t="s">
        <v>47</v>
      </c>
      <c r="F2928" s="23">
        <v>411038</v>
      </c>
      <c r="G2928" s="23" t="s">
        <v>30</v>
      </c>
      <c r="H2928" s="23" t="s">
        <v>31</v>
      </c>
      <c r="I2928" s="23" t="s">
        <v>32</v>
      </c>
      <c r="J2928" s="23" t="s">
        <v>23</v>
      </c>
      <c r="K2928" s="23" t="s">
        <v>24</v>
      </c>
      <c r="L2928" s="23">
        <v>2</v>
      </c>
      <c r="M2928" s="23">
        <v>152.03</v>
      </c>
      <c r="N2928" s="23">
        <v>0</v>
      </c>
      <c r="O2928" s="23">
        <v>5</v>
      </c>
      <c r="P2928" s="23" t="s">
        <v>58</v>
      </c>
      <c r="Q2928" s="23" t="s">
        <v>34</v>
      </c>
      <c r="R2928" s="23">
        <f t="shared" si="225"/>
        <v>1</v>
      </c>
      <c r="S2928" s="23" t="str">
        <f t="shared" si="226"/>
        <v>ORD102925_20250806_CUST03477_MED017</v>
      </c>
      <c r="T2928" s="23">
        <f t="shared" si="227"/>
        <v>1</v>
      </c>
      <c r="U2928" s="6">
        <f t="shared" si="228"/>
        <v>304.06</v>
      </c>
      <c r="V2928" s="6">
        <f>tbl_Raw_Data[[#This Row],[Discount_Pct]]*tbl_Raw_Data[[#This Row],[Gross_Amount]]/100</f>
        <v>0</v>
      </c>
      <c r="W2928" s="6">
        <f>tbl_Raw_Data[[#This Row],[Gross_Amount]]-tbl_Raw_Data[[#This Row],[Discount_Amount]]</f>
        <v>304.06</v>
      </c>
      <c r="X2928" s="6">
        <f>tbl_Raw_Data[[#This Row],[Net_Amount_Before_Tax]]*tbl_Raw_Data[[#This Row],[Tax_Pct]]/100</f>
        <v>15.202999999999999</v>
      </c>
      <c r="Y2928" s="6">
        <f>tbl_Raw_Data[[#This Row],[Net_Amount_Before_Tax]]+tbl_Raw_Data[[#This Row],[Tax_Amount]]</f>
        <v>319.26299999999998</v>
      </c>
      <c r="Z2928" s="6">
        <f t="shared" si="229"/>
        <v>3</v>
      </c>
    </row>
    <row r="2929" spans="1:26" x14ac:dyDescent="0.3">
      <c r="A2929" s="23" t="s">
        <v>4610</v>
      </c>
      <c r="B2929" s="34">
        <v>45502</v>
      </c>
      <c r="C2929" s="23" t="s">
        <v>3483</v>
      </c>
      <c r="D2929" s="23" t="s">
        <v>130</v>
      </c>
      <c r="E2929" s="23" t="s">
        <v>131</v>
      </c>
      <c r="F2929" s="23">
        <v>700019</v>
      </c>
      <c r="G2929" s="23" t="s">
        <v>82</v>
      </c>
      <c r="H2929" s="23" t="s">
        <v>83</v>
      </c>
      <c r="I2929" s="23" t="s">
        <v>84</v>
      </c>
      <c r="J2929" s="23" t="s">
        <v>85</v>
      </c>
      <c r="K2929" s="23" t="s">
        <v>24</v>
      </c>
      <c r="L2929" s="23">
        <v>2</v>
      </c>
      <c r="M2929" s="23">
        <v>325.83999999999997</v>
      </c>
      <c r="N2929" s="23">
        <v>0</v>
      </c>
      <c r="O2929" s="23">
        <v>12</v>
      </c>
      <c r="P2929" s="23" t="s">
        <v>65</v>
      </c>
      <c r="Q2929" s="23" t="s">
        <v>90</v>
      </c>
      <c r="R2929" s="23">
        <f t="shared" si="225"/>
        <v>1</v>
      </c>
      <c r="S2929" s="23" t="str">
        <f t="shared" si="226"/>
        <v>ORD102928_20240729_CUST00826_MED023</v>
      </c>
      <c r="T2929" s="23">
        <f t="shared" si="227"/>
        <v>1</v>
      </c>
      <c r="U2929" s="6">
        <f t="shared" si="228"/>
        <v>651.67999999999995</v>
      </c>
      <c r="V2929" s="6">
        <f>tbl_Raw_Data[[#This Row],[Discount_Pct]]*tbl_Raw_Data[[#This Row],[Gross_Amount]]/100</f>
        <v>0</v>
      </c>
      <c r="W2929" s="6">
        <f>tbl_Raw_Data[[#This Row],[Gross_Amount]]-tbl_Raw_Data[[#This Row],[Discount_Amount]]</f>
        <v>651.67999999999995</v>
      </c>
      <c r="X2929" s="6">
        <f>tbl_Raw_Data[[#This Row],[Net_Amount_Before_Tax]]*tbl_Raw_Data[[#This Row],[Tax_Pct]]/100</f>
        <v>78.201599999999999</v>
      </c>
      <c r="Y2929" s="6">
        <f>tbl_Raw_Data[[#This Row],[Net_Amount_Before_Tax]]+tbl_Raw_Data[[#This Row],[Tax_Amount]]</f>
        <v>729.88159999999993</v>
      </c>
      <c r="Z2929" s="6">
        <f t="shared" si="229"/>
        <v>1</v>
      </c>
    </row>
    <row r="2930" spans="1:26" x14ac:dyDescent="0.3">
      <c r="A2930" s="23" t="s">
        <v>4611</v>
      </c>
      <c r="B2930" s="34">
        <v>45364</v>
      </c>
      <c r="C2930" s="23" t="s">
        <v>1552</v>
      </c>
      <c r="D2930" s="23" t="s">
        <v>52</v>
      </c>
      <c r="E2930" s="23" t="s">
        <v>52</v>
      </c>
      <c r="F2930" s="23">
        <v>160017</v>
      </c>
      <c r="G2930" s="23" t="s">
        <v>30</v>
      </c>
      <c r="H2930" s="23" t="s">
        <v>31</v>
      </c>
      <c r="I2930" s="23" t="s">
        <v>32</v>
      </c>
      <c r="J2930" s="23" t="s">
        <v>23</v>
      </c>
      <c r="K2930" s="23" t="s">
        <v>24</v>
      </c>
      <c r="L2930" s="23">
        <v>2</v>
      </c>
      <c r="M2930" s="23">
        <v>151.16999999999999</v>
      </c>
      <c r="N2930" s="23">
        <v>5</v>
      </c>
      <c r="O2930" s="23">
        <v>18</v>
      </c>
      <c r="P2930" s="23" t="s">
        <v>25</v>
      </c>
      <c r="Q2930" s="23" t="s">
        <v>90</v>
      </c>
      <c r="R2930" s="23">
        <f t="shared" si="225"/>
        <v>1</v>
      </c>
      <c r="S2930" s="23" t="str">
        <f t="shared" si="226"/>
        <v>ORD102929_20240313_CUST00533_MED017</v>
      </c>
      <c r="T2930" s="23">
        <f t="shared" si="227"/>
        <v>1</v>
      </c>
      <c r="U2930" s="6">
        <f t="shared" si="228"/>
        <v>302.33999999999997</v>
      </c>
      <c r="V2930" s="6">
        <f>tbl_Raw_Data[[#This Row],[Discount_Pct]]*tbl_Raw_Data[[#This Row],[Gross_Amount]]/100</f>
        <v>15.116999999999997</v>
      </c>
      <c r="W2930" s="6">
        <f>tbl_Raw_Data[[#This Row],[Gross_Amount]]-tbl_Raw_Data[[#This Row],[Discount_Amount]]</f>
        <v>287.22299999999996</v>
      </c>
      <c r="X2930" s="6">
        <f>tbl_Raw_Data[[#This Row],[Net_Amount_Before_Tax]]*tbl_Raw_Data[[#This Row],[Tax_Pct]]/100</f>
        <v>51.70013999999999</v>
      </c>
      <c r="Y2930" s="6">
        <f>tbl_Raw_Data[[#This Row],[Net_Amount_Before_Tax]]+tbl_Raw_Data[[#This Row],[Tax_Amount]]</f>
        <v>338.92313999999993</v>
      </c>
      <c r="Z2930" s="6">
        <f t="shared" si="229"/>
        <v>4</v>
      </c>
    </row>
    <row r="2931" spans="1:26" x14ac:dyDescent="0.3">
      <c r="A2931" s="23" t="s">
        <v>4612</v>
      </c>
      <c r="B2931" s="34">
        <v>45400</v>
      </c>
      <c r="C2931" s="23" t="s">
        <v>1921</v>
      </c>
      <c r="D2931" s="23" t="s">
        <v>159</v>
      </c>
      <c r="E2931" s="23" t="s">
        <v>47</v>
      </c>
      <c r="F2931" s="23">
        <v>400076</v>
      </c>
      <c r="G2931" s="23" t="s">
        <v>20</v>
      </c>
      <c r="H2931" s="23" t="s">
        <v>21</v>
      </c>
      <c r="I2931" s="23" t="s">
        <v>22</v>
      </c>
      <c r="J2931" s="23" t="s">
        <v>23</v>
      </c>
      <c r="K2931" s="23" t="s">
        <v>24</v>
      </c>
      <c r="L2931" s="23">
        <v>1</v>
      </c>
      <c r="M2931" s="23">
        <v>149.31</v>
      </c>
      <c r="N2931" s="23">
        <v>10</v>
      </c>
      <c r="O2931" s="23">
        <v>18</v>
      </c>
      <c r="P2931" s="23" t="s">
        <v>89</v>
      </c>
      <c r="Q2931" s="23" t="s">
        <v>34</v>
      </c>
      <c r="R2931" s="23">
        <f t="shared" si="225"/>
        <v>1</v>
      </c>
      <c r="S2931" s="23" t="str">
        <f t="shared" si="226"/>
        <v>ORD102930_20240418_CUST03033_MED024</v>
      </c>
      <c r="T2931" s="23">
        <f t="shared" si="227"/>
        <v>1</v>
      </c>
      <c r="U2931" s="6">
        <f t="shared" si="228"/>
        <v>149.31</v>
      </c>
      <c r="V2931" s="6">
        <f>tbl_Raw_Data[[#This Row],[Discount_Pct]]*tbl_Raw_Data[[#This Row],[Gross_Amount]]/100</f>
        <v>14.930999999999999</v>
      </c>
      <c r="W2931" s="6">
        <f>tbl_Raw_Data[[#This Row],[Gross_Amount]]-tbl_Raw_Data[[#This Row],[Discount_Amount]]</f>
        <v>134.37899999999999</v>
      </c>
      <c r="X2931" s="6">
        <f>tbl_Raw_Data[[#This Row],[Net_Amount_Before_Tax]]*tbl_Raw_Data[[#This Row],[Tax_Pct]]/100</f>
        <v>24.188219999999998</v>
      </c>
      <c r="Y2931" s="6">
        <f>tbl_Raw_Data[[#This Row],[Net_Amount_Before_Tax]]+tbl_Raw_Data[[#This Row],[Tax_Amount]]</f>
        <v>158.56721999999999</v>
      </c>
      <c r="Z2931" s="6">
        <f t="shared" si="229"/>
        <v>2</v>
      </c>
    </row>
    <row r="2932" spans="1:26" x14ac:dyDescent="0.3">
      <c r="A2932" s="23" t="s">
        <v>4613</v>
      </c>
      <c r="B2932" s="34">
        <v>45940</v>
      </c>
      <c r="C2932" s="23" t="s">
        <v>4614</v>
      </c>
      <c r="D2932" s="23" t="s">
        <v>100</v>
      </c>
      <c r="E2932" s="23" t="s">
        <v>101</v>
      </c>
      <c r="F2932" s="23">
        <v>201303</v>
      </c>
      <c r="G2932" s="23" t="s">
        <v>138</v>
      </c>
      <c r="H2932" s="23" t="s">
        <v>139</v>
      </c>
      <c r="I2932" s="23" t="s">
        <v>50</v>
      </c>
      <c r="J2932" s="23" t="s">
        <v>140</v>
      </c>
      <c r="K2932" s="23" t="s">
        <v>24</v>
      </c>
      <c r="L2932" s="23">
        <v>4</v>
      </c>
      <c r="M2932" s="23">
        <v>180.21</v>
      </c>
      <c r="N2932" s="23">
        <v>15</v>
      </c>
      <c r="O2932" s="23">
        <v>5</v>
      </c>
      <c r="P2932" s="23" t="s">
        <v>89</v>
      </c>
      <c r="Q2932" s="23" t="s">
        <v>90</v>
      </c>
      <c r="R2932" s="23">
        <f t="shared" si="225"/>
        <v>1</v>
      </c>
      <c r="S2932" s="23" t="str">
        <f t="shared" si="226"/>
        <v>ORD102931_20251010_CUST01345_MED013</v>
      </c>
      <c r="T2932" s="23">
        <f t="shared" si="227"/>
        <v>1</v>
      </c>
      <c r="U2932" s="6">
        <f t="shared" si="228"/>
        <v>720.84</v>
      </c>
      <c r="V2932" s="6">
        <f>tbl_Raw_Data[[#This Row],[Discount_Pct]]*tbl_Raw_Data[[#This Row],[Gross_Amount]]/100</f>
        <v>108.126</v>
      </c>
      <c r="W2932" s="6">
        <f>tbl_Raw_Data[[#This Row],[Gross_Amount]]-tbl_Raw_Data[[#This Row],[Discount_Amount]]</f>
        <v>612.71400000000006</v>
      </c>
      <c r="X2932" s="6">
        <f>tbl_Raw_Data[[#This Row],[Net_Amount_Before_Tax]]*tbl_Raw_Data[[#This Row],[Tax_Pct]]/100</f>
        <v>30.6357</v>
      </c>
      <c r="Y2932" s="6">
        <f>tbl_Raw_Data[[#This Row],[Net_Amount_Before_Tax]]+tbl_Raw_Data[[#This Row],[Tax_Amount]]</f>
        <v>643.3497000000001</v>
      </c>
      <c r="Z2932" s="6">
        <f t="shared" si="229"/>
        <v>3</v>
      </c>
    </row>
    <row r="2933" spans="1:26" x14ac:dyDescent="0.3">
      <c r="A2933" s="23" t="s">
        <v>4615</v>
      </c>
      <c r="B2933" s="34">
        <v>45823</v>
      </c>
      <c r="C2933" s="23" t="s">
        <v>1665</v>
      </c>
      <c r="D2933" s="23" t="s">
        <v>46</v>
      </c>
      <c r="E2933" s="23" t="s">
        <v>47</v>
      </c>
      <c r="F2933" s="23">
        <v>411057</v>
      </c>
      <c r="G2933" s="23" t="s">
        <v>102</v>
      </c>
      <c r="H2933" s="23" t="s">
        <v>103</v>
      </c>
      <c r="I2933" s="23" t="s">
        <v>104</v>
      </c>
      <c r="J2933" s="23" t="s">
        <v>64</v>
      </c>
      <c r="K2933" s="23" t="s">
        <v>57</v>
      </c>
      <c r="L2933" s="23">
        <v>3</v>
      </c>
      <c r="M2933" s="23">
        <v>99.82</v>
      </c>
      <c r="N2933" s="23">
        <v>10</v>
      </c>
      <c r="O2933" s="23">
        <v>12</v>
      </c>
      <c r="P2933" s="23" t="s">
        <v>89</v>
      </c>
      <c r="Q2933" s="23" t="s">
        <v>26</v>
      </c>
      <c r="R2933" s="23">
        <f t="shared" si="225"/>
        <v>1</v>
      </c>
      <c r="S2933" s="23" t="str">
        <f t="shared" si="226"/>
        <v>ORD102932_20250615_CUST02772_MED029</v>
      </c>
      <c r="T2933" s="23">
        <f t="shared" si="227"/>
        <v>1</v>
      </c>
      <c r="U2933" s="6">
        <f t="shared" si="228"/>
        <v>299.45999999999998</v>
      </c>
      <c r="V2933" s="6">
        <f>tbl_Raw_Data[[#This Row],[Discount_Pct]]*tbl_Raw_Data[[#This Row],[Gross_Amount]]/100</f>
        <v>29.945999999999998</v>
      </c>
      <c r="W2933" s="6">
        <f>tbl_Raw_Data[[#This Row],[Gross_Amount]]-tbl_Raw_Data[[#This Row],[Discount_Amount]]</f>
        <v>269.51400000000001</v>
      </c>
      <c r="X2933" s="6">
        <f>tbl_Raw_Data[[#This Row],[Net_Amount_Before_Tax]]*tbl_Raw_Data[[#This Row],[Tax_Pct]]/100</f>
        <v>32.341680000000004</v>
      </c>
      <c r="Y2933" s="6">
        <f>tbl_Raw_Data[[#This Row],[Net_Amount_Before_Tax]]+tbl_Raw_Data[[#This Row],[Tax_Amount]]</f>
        <v>301.85568000000001</v>
      </c>
      <c r="Z2933" s="6">
        <f t="shared" si="229"/>
        <v>1</v>
      </c>
    </row>
    <row r="2934" spans="1:26" x14ac:dyDescent="0.3">
      <c r="A2934" s="23" t="s">
        <v>4616</v>
      </c>
      <c r="B2934" s="34">
        <v>45399</v>
      </c>
      <c r="C2934" s="23" t="s">
        <v>407</v>
      </c>
      <c r="D2934" s="23" t="s">
        <v>183</v>
      </c>
      <c r="E2934" s="23" t="s">
        <v>184</v>
      </c>
      <c r="F2934" s="23">
        <v>122002</v>
      </c>
      <c r="G2934" s="23" t="s">
        <v>256</v>
      </c>
      <c r="H2934" s="23" t="s">
        <v>257</v>
      </c>
      <c r="I2934" s="23" t="s">
        <v>22</v>
      </c>
      <c r="J2934" s="23" t="s">
        <v>258</v>
      </c>
      <c r="K2934" s="23" t="s">
        <v>57</v>
      </c>
      <c r="L2934" s="23">
        <v>1</v>
      </c>
      <c r="M2934" s="23">
        <v>61.32</v>
      </c>
      <c r="N2934" s="23">
        <v>5</v>
      </c>
      <c r="O2934" s="23">
        <v>12</v>
      </c>
      <c r="P2934" s="23" t="s">
        <v>25</v>
      </c>
      <c r="Q2934" s="23" t="s">
        <v>34</v>
      </c>
      <c r="R2934" s="23">
        <f t="shared" si="225"/>
        <v>1</v>
      </c>
      <c r="S2934" s="23" t="str">
        <f t="shared" si="226"/>
        <v>ORD102933_20240417_CUST02237_MED025</v>
      </c>
      <c r="T2934" s="23">
        <f t="shared" si="227"/>
        <v>1</v>
      </c>
      <c r="U2934" s="6">
        <f t="shared" si="228"/>
        <v>61.32</v>
      </c>
      <c r="V2934" s="6">
        <f>tbl_Raw_Data[[#This Row],[Discount_Pct]]*tbl_Raw_Data[[#This Row],[Gross_Amount]]/100</f>
        <v>3.0660000000000003</v>
      </c>
      <c r="W2934" s="6">
        <f>tbl_Raw_Data[[#This Row],[Gross_Amount]]-tbl_Raw_Data[[#This Row],[Discount_Amount]]</f>
        <v>58.253999999999998</v>
      </c>
      <c r="X2934" s="6">
        <f>tbl_Raw_Data[[#This Row],[Net_Amount_Before_Tax]]*tbl_Raw_Data[[#This Row],[Tax_Pct]]/100</f>
        <v>6.9904799999999998</v>
      </c>
      <c r="Y2934" s="6">
        <f>tbl_Raw_Data[[#This Row],[Net_Amount_Before_Tax]]+tbl_Raw_Data[[#This Row],[Tax_Amount]]</f>
        <v>65.244479999999996</v>
      </c>
      <c r="Z2934" s="6">
        <f t="shared" si="229"/>
        <v>3</v>
      </c>
    </row>
    <row r="2935" spans="1:26" x14ac:dyDescent="0.3">
      <c r="A2935" s="23" t="s">
        <v>4617</v>
      </c>
      <c r="B2935" s="34">
        <v>45773</v>
      </c>
      <c r="C2935" s="23" t="s">
        <v>4618</v>
      </c>
      <c r="D2935" s="23" t="s">
        <v>142</v>
      </c>
      <c r="E2935" s="23" t="s">
        <v>81</v>
      </c>
      <c r="F2935" s="23">
        <v>380054</v>
      </c>
      <c r="G2935" s="23" t="s">
        <v>233</v>
      </c>
      <c r="H2935" s="23" t="s">
        <v>234</v>
      </c>
      <c r="I2935" s="23" t="s">
        <v>104</v>
      </c>
      <c r="J2935" s="23" t="s">
        <v>42</v>
      </c>
      <c r="K2935" s="23" t="s">
        <v>24</v>
      </c>
      <c r="L2935" s="23">
        <v>1</v>
      </c>
      <c r="M2935" s="23">
        <v>155.59</v>
      </c>
      <c r="N2935" s="23">
        <v>10</v>
      </c>
      <c r="O2935" s="23">
        <v>18</v>
      </c>
      <c r="P2935" s="23" t="s">
        <v>65</v>
      </c>
      <c r="Q2935" s="23" t="s">
        <v>44</v>
      </c>
      <c r="R2935" s="23">
        <f t="shared" si="225"/>
        <v>1</v>
      </c>
      <c r="S2935" s="23" t="str">
        <f t="shared" si="226"/>
        <v>ORD102934_20250426_CUST00972_MED019</v>
      </c>
      <c r="T2935" s="23">
        <f t="shared" si="227"/>
        <v>1</v>
      </c>
      <c r="U2935" s="6">
        <f t="shared" si="228"/>
        <v>155.59</v>
      </c>
      <c r="V2935" s="6">
        <f>tbl_Raw_Data[[#This Row],[Discount_Pct]]*tbl_Raw_Data[[#This Row],[Gross_Amount]]/100</f>
        <v>15.559000000000001</v>
      </c>
      <c r="W2935" s="6">
        <f>tbl_Raw_Data[[#This Row],[Gross_Amount]]-tbl_Raw_Data[[#This Row],[Discount_Amount]]</f>
        <v>140.03100000000001</v>
      </c>
      <c r="X2935" s="6">
        <f>tbl_Raw_Data[[#This Row],[Net_Amount_Before_Tax]]*tbl_Raw_Data[[#This Row],[Tax_Pct]]/100</f>
        <v>25.205580000000001</v>
      </c>
      <c r="Y2935" s="6">
        <f>tbl_Raw_Data[[#This Row],[Net_Amount_Before_Tax]]+tbl_Raw_Data[[#This Row],[Tax_Amount]]</f>
        <v>165.23658</v>
      </c>
      <c r="Z2935" s="6">
        <f t="shared" si="229"/>
        <v>0</v>
      </c>
    </row>
    <row r="2936" spans="1:26" x14ac:dyDescent="0.3">
      <c r="A2936" s="23" t="s">
        <v>4619</v>
      </c>
      <c r="B2936" s="34">
        <v>45949</v>
      </c>
      <c r="C2936" s="23" t="s">
        <v>1061</v>
      </c>
      <c r="D2936" s="23" t="s">
        <v>87</v>
      </c>
      <c r="E2936" s="23" t="s">
        <v>88</v>
      </c>
      <c r="F2936" s="23">
        <v>600096</v>
      </c>
      <c r="G2936" s="23" t="s">
        <v>48</v>
      </c>
      <c r="H2936" s="23" t="s">
        <v>49</v>
      </c>
      <c r="I2936" s="23" t="s">
        <v>50</v>
      </c>
      <c r="J2936" s="23" t="s">
        <v>23</v>
      </c>
      <c r="K2936" s="23" t="s">
        <v>24</v>
      </c>
      <c r="L2936" s="23">
        <v>3</v>
      </c>
      <c r="M2936" s="23">
        <v>105.03</v>
      </c>
      <c r="N2936" s="23">
        <v>10</v>
      </c>
      <c r="O2936" s="23">
        <v>5</v>
      </c>
      <c r="P2936" s="23" t="s">
        <v>33</v>
      </c>
      <c r="Q2936" s="23" t="s">
        <v>34</v>
      </c>
      <c r="R2936" s="23">
        <f t="shared" si="225"/>
        <v>1</v>
      </c>
      <c r="S2936" s="23" t="str">
        <f t="shared" si="226"/>
        <v>ORD102935_20251019_CUST02702_MED028</v>
      </c>
      <c r="T2936" s="23">
        <f t="shared" si="227"/>
        <v>1</v>
      </c>
      <c r="U2936" s="6">
        <f t="shared" si="228"/>
        <v>315.09000000000003</v>
      </c>
      <c r="V2936" s="6">
        <f>tbl_Raw_Data[[#This Row],[Discount_Pct]]*tbl_Raw_Data[[#This Row],[Gross_Amount]]/100</f>
        <v>31.509000000000004</v>
      </c>
      <c r="W2936" s="6">
        <f>tbl_Raw_Data[[#This Row],[Gross_Amount]]-tbl_Raw_Data[[#This Row],[Discount_Amount]]</f>
        <v>283.58100000000002</v>
      </c>
      <c r="X2936" s="6">
        <f>tbl_Raw_Data[[#This Row],[Net_Amount_Before_Tax]]*tbl_Raw_Data[[#This Row],[Tax_Pct]]/100</f>
        <v>14.179050000000002</v>
      </c>
      <c r="Y2936" s="6">
        <f>tbl_Raw_Data[[#This Row],[Net_Amount_Before_Tax]]+tbl_Raw_Data[[#This Row],[Tax_Amount]]</f>
        <v>297.76005000000004</v>
      </c>
      <c r="Z2936" s="6">
        <f t="shared" si="229"/>
        <v>2</v>
      </c>
    </row>
    <row r="2937" spans="1:26" x14ac:dyDescent="0.3">
      <c r="A2937" s="23" t="s">
        <v>4620</v>
      </c>
      <c r="B2937" s="34">
        <v>45430</v>
      </c>
      <c r="C2937" s="23" t="s">
        <v>2103</v>
      </c>
      <c r="D2937" s="23" t="s">
        <v>52</v>
      </c>
      <c r="E2937" s="23" t="s">
        <v>52</v>
      </c>
      <c r="F2937" s="23">
        <v>160019</v>
      </c>
      <c r="G2937" s="23" t="s">
        <v>256</v>
      </c>
      <c r="H2937" s="23" t="s">
        <v>257</v>
      </c>
      <c r="I2937" s="23" t="s">
        <v>22</v>
      </c>
      <c r="J2937" s="23" t="s">
        <v>258</v>
      </c>
      <c r="K2937" s="23" t="s">
        <v>57</v>
      </c>
      <c r="L2937" s="23">
        <v>4</v>
      </c>
      <c r="M2937" s="23">
        <v>62.2</v>
      </c>
      <c r="N2937" s="23">
        <v>0</v>
      </c>
      <c r="O2937" s="23">
        <v>12</v>
      </c>
      <c r="P2937" s="23" t="s">
        <v>89</v>
      </c>
      <c r="Q2937" s="23" t="s">
        <v>34</v>
      </c>
      <c r="R2937" s="23">
        <f t="shared" si="225"/>
        <v>1</v>
      </c>
      <c r="S2937" s="23" t="str">
        <f t="shared" si="226"/>
        <v>ORD102936_20240518_CUST01580_MED025</v>
      </c>
      <c r="T2937" s="23">
        <f t="shared" si="227"/>
        <v>1</v>
      </c>
      <c r="U2937" s="6">
        <f t="shared" si="228"/>
        <v>248.8</v>
      </c>
      <c r="V2937" s="6">
        <f>tbl_Raw_Data[[#This Row],[Discount_Pct]]*tbl_Raw_Data[[#This Row],[Gross_Amount]]/100</f>
        <v>0</v>
      </c>
      <c r="W2937" s="6">
        <f>tbl_Raw_Data[[#This Row],[Gross_Amount]]-tbl_Raw_Data[[#This Row],[Discount_Amount]]</f>
        <v>248.8</v>
      </c>
      <c r="X2937" s="6">
        <f>tbl_Raw_Data[[#This Row],[Net_Amount_Before_Tax]]*tbl_Raw_Data[[#This Row],[Tax_Pct]]/100</f>
        <v>29.856000000000005</v>
      </c>
      <c r="Y2937" s="6">
        <f>tbl_Raw_Data[[#This Row],[Net_Amount_Before_Tax]]+tbl_Raw_Data[[#This Row],[Tax_Amount]]</f>
        <v>278.65600000000001</v>
      </c>
      <c r="Z2937" s="6">
        <f t="shared" si="229"/>
        <v>1</v>
      </c>
    </row>
    <row r="2938" spans="1:26" x14ac:dyDescent="0.3">
      <c r="A2938" s="23" t="s">
        <v>4621</v>
      </c>
      <c r="B2938" s="34">
        <v>45323</v>
      </c>
      <c r="C2938" s="23" t="s">
        <v>1660</v>
      </c>
      <c r="D2938" s="23" t="s">
        <v>100</v>
      </c>
      <c r="E2938" s="23" t="s">
        <v>101</v>
      </c>
      <c r="F2938" s="23">
        <v>201307</v>
      </c>
      <c r="G2938" s="23" t="s">
        <v>185</v>
      </c>
      <c r="H2938" s="23" t="s">
        <v>186</v>
      </c>
      <c r="I2938" s="23" t="s">
        <v>76</v>
      </c>
      <c r="J2938" s="23" t="s">
        <v>187</v>
      </c>
      <c r="K2938" s="23" t="s">
        <v>57</v>
      </c>
      <c r="L2938" s="23">
        <v>1</v>
      </c>
      <c r="M2938" s="23">
        <v>91.21</v>
      </c>
      <c r="N2938" s="23">
        <v>15</v>
      </c>
      <c r="O2938" s="23">
        <v>5</v>
      </c>
      <c r="P2938" s="23" t="s">
        <v>89</v>
      </c>
      <c r="Q2938" s="23" t="s">
        <v>44</v>
      </c>
      <c r="R2938" s="23">
        <f t="shared" si="225"/>
        <v>1</v>
      </c>
      <c r="S2938" s="23" t="str">
        <f t="shared" si="226"/>
        <v>ORD102937_20240201_CUST03279_MED009</v>
      </c>
      <c r="T2938" s="23">
        <f t="shared" si="227"/>
        <v>1</v>
      </c>
      <c r="U2938" s="6">
        <f t="shared" si="228"/>
        <v>91.21</v>
      </c>
      <c r="V2938" s="6">
        <f>tbl_Raw_Data[[#This Row],[Discount_Pct]]*tbl_Raw_Data[[#This Row],[Gross_Amount]]/100</f>
        <v>13.681499999999998</v>
      </c>
      <c r="W2938" s="6">
        <f>tbl_Raw_Data[[#This Row],[Gross_Amount]]-tbl_Raw_Data[[#This Row],[Discount_Amount]]</f>
        <v>77.528499999999994</v>
      </c>
      <c r="X2938" s="6">
        <f>tbl_Raw_Data[[#This Row],[Net_Amount_Before_Tax]]*tbl_Raw_Data[[#This Row],[Tax_Pct]]/100</f>
        <v>3.8764249999999998</v>
      </c>
      <c r="Y2938" s="6">
        <f>tbl_Raw_Data[[#This Row],[Net_Amount_Before_Tax]]+tbl_Raw_Data[[#This Row],[Tax_Amount]]</f>
        <v>81.404924999999992</v>
      </c>
      <c r="Z2938" s="6">
        <f t="shared" si="229"/>
        <v>2</v>
      </c>
    </row>
    <row r="2939" spans="1:26" x14ac:dyDescent="0.3">
      <c r="A2939" s="23" t="s">
        <v>4622</v>
      </c>
      <c r="B2939" s="34">
        <v>45944</v>
      </c>
      <c r="C2939" s="23" t="s">
        <v>4054</v>
      </c>
      <c r="D2939" s="23" t="s">
        <v>37</v>
      </c>
      <c r="E2939" s="23" t="s">
        <v>38</v>
      </c>
      <c r="F2939" s="23">
        <v>452018</v>
      </c>
      <c r="G2939" s="23" t="s">
        <v>233</v>
      </c>
      <c r="H2939" s="23" t="s">
        <v>234</v>
      </c>
      <c r="I2939" s="23" t="s">
        <v>104</v>
      </c>
      <c r="J2939" s="23" t="s">
        <v>42</v>
      </c>
      <c r="K2939" s="23" t="s">
        <v>24</v>
      </c>
      <c r="L2939" s="23">
        <v>3</v>
      </c>
      <c r="M2939" s="23">
        <v>150.71</v>
      </c>
      <c r="N2939" s="23">
        <v>10</v>
      </c>
      <c r="O2939" s="23">
        <v>12</v>
      </c>
      <c r="P2939" s="23" t="s">
        <v>65</v>
      </c>
      <c r="Q2939" s="23" t="s">
        <v>44</v>
      </c>
      <c r="R2939" s="23">
        <f t="shared" si="225"/>
        <v>1</v>
      </c>
      <c r="S2939" s="23" t="str">
        <f t="shared" si="226"/>
        <v>ORD102938_20251014_CUST02911_MED019</v>
      </c>
      <c r="T2939" s="23">
        <f t="shared" si="227"/>
        <v>1</v>
      </c>
      <c r="U2939" s="6">
        <f t="shared" si="228"/>
        <v>452.13</v>
      </c>
      <c r="V2939" s="6">
        <f>tbl_Raw_Data[[#This Row],[Discount_Pct]]*tbl_Raw_Data[[#This Row],[Gross_Amount]]/100</f>
        <v>45.213000000000001</v>
      </c>
      <c r="W2939" s="6">
        <f>tbl_Raw_Data[[#This Row],[Gross_Amount]]-tbl_Raw_Data[[#This Row],[Discount_Amount]]</f>
        <v>406.91699999999997</v>
      </c>
      <c r="X2939" s="6">
        <f>tbl_Raw_Data[[#This Row],[Net_Amount_Before_Tax]]*tbl_Raw_Data[[#This Row],[Tax_Pct]]/100</f>
        <v>48.830039999999997</v>
      </c>
      <c r="Y2939" s="6">
        <f>tbl_Raw_Data[[#This Row],[Net_Amount_Before_Tax]]+tbl_Raw_Data[[#This Row],[Tax_Amount]]</f>
        <v>455.74703999999997</v>
      </c>
      <c r="Z2939" s="6">
        <f t="shared" si="229"/>
        <v>3</v>
      </c>
    </row>
    <row r="2940" spans="1:26" x14ac:dyDescent="0.3">
      <c r="A2940" s="23" t="s">
        <v>4623</v>
      </c>
      <c r="B2940" s="34">
        <v>45520</v>
      </c>
      <c r="C2940" s="23" t="s">
        <v>4624</v>
      </c>
      <c r="D2940" s="23" t="s">
        <v>142</v>
      </c>
      <c r="E2940" s="23" t="s">
        <v>81</v>
      </c>
      <c r="F2940" s="23">
        <v>380058</v>
      </c>
      <c r="G2940" s="23" t="s">
        <v>196</v>
      </c>
      <c r="H2940" s="23" t="s">
        <v>197</v>
      </c>
      <c r="I2940" s="23" t="s">
        <v>32</v>
      </c>
      <c r="J2940" s="23" t="s">
        <v>42</v>
      </c>
      <c r="K2940" s="23" t="s">
        <v>24</v>
      </c>
      <c r="L2940" s="23">
        <v>1</v>
      </c>
      <c r="M2940" s="23">
        <v>28.66</v>
      </c>
      <c r="N2940" s="23">
        <v>5</v>
      </c>
      <c r="O2940" s="23">
        <v>12</v>
      </c>
      <c r="P2940" s="23" t="s">
        <v>89</v>
      </c>
      <c r="Q2940" s="23" t="s">
        <v>34</v>
      </c>
      <c r="R2940" s="23">
        <f t="shared" si="225"/>
        <v>1</v>
      </c>
      <c r="S2940" s="23" t="str">
        <f t="shared" si="226"/>
        <v>ORD102939_20240816_CUST02753_MED011</v>
      </c>
      <c r="T2940" s="23">
        <f t="shared" si="227"/>
        <v>1</v>
      </c>
      <c r="U2940" s="6">
        <f t="shared" si="228"/>
        <v>28.66</v>
      </c>
      <c r="V2940" s="6">
        <f>tbl_Raw_Data[[#This Row],[Discount_Pct]]*tbl_Raw_Data[[#This Row],[Gross_Amount]]/100</f>
        <v>1.4330000000000001</v>
      </c>
      <c r="W2940" s="6">
        <f>tbl_Raw_Data[[#This Row],[Gross_Amount]]-tbl_Raw_Data[[#This Row],[Discount_Amount]]</f>
        <v>27.227</v>
      </c>
      <c r="X2940" s="6">
        <f>tbl_Raw_Data[[#This Row],[Net_Amount_Before_Tax]]*tbl_Raw_Data[[#This Row],[Tax_Pct]]/100</f>
        <v>3.2672399999999997</v>
      </c>
      <c r="Y2940" s="6">
        <f>tbl_Raw_Data[[#This Row],[Net_Amount_Before_Tax]]+tbl_Raw_Data[[#This Row],[Tax_Amount]]</f>
        <v>30.494240000000001</v>
      </c>
      <c r="Z2940" s="6">
        <f t="shared" si="229"/>
        <v>2</v>
      </c>
    </row>
    <row r="2941" spans="1:26" x14ac:dyDescent="0.3">
      <c r="A2941" s="23" t="s">
        <v>4625</v>
      </c>
      <c r="B2941" s="34">
        <v>45515</v>
      </c>
      <c r="C2941" s="23" t="s">
        <v>4626</v>
      </c>
      <c r="D2941" s="23" t="s">
        <v>52</v>
      </c>
      <c r="E2941" s="23" t="s">
        <v>52</v>
      </c>
      <c r="F2941" s="23">
        <v>160001</v>
      </c>
      <c r="G2941" s="23" t="s">
        <v>192</v>
      </c>
      <c r="H2941" s="23" t="s">
        <v>193</v>
      </c>
      <c r="I2941" s="23" t="s">
        <v>41</v>
      </c>
      <c r="J2941" s="23" t="s">
        <v>194</v>
      </c>
      <c r="K2941" s="23" t="s">
        <v>24</v>
      </c>
      <c r="L2941" s="23">
        <v>2</v>
      </c>
      <c r="M2941" s="23">
        <v>36.409999999999997</v>
      </c>
      <c r="N2941" s="23">
        <v>0</v>
      </c>
      <c r="O2941" s="23">
        <v>12</v>
      </c>
      <c r="P2941" s="23" t="s">
        <v>58</v>
      </c>
      <c r="Q2941" s="23" t="s">
        <v>90</v>
      </c>
      <c r="R2941" s="23">
        <f t="shared" si="225"/>
        <v>1</v>
      </c>
      <c r="S2941" s="23" t="str">
        <f t="shared" si="226"/>
        <v>ORD102940_20240811_CUST01256_MED002</v>
      </c>
      <c r="T2941" s="23">
        <f t="shared" si="227"/>
        <v>1</v>
      </c>
      <c r="U2941" s="6">
        <f t="shared" si="228"/>
        <v>72.819999999999993</v>
      </c>
      <c r="V2941" s="6">
        <f>tbl_Raw_Data[[#This Row],[Discount_Pct]]*tbl_Raw_Data[[#This Row],[Gross_Amount]]/100</f>
        <v>0</v>
      </c>
      <c r="W2941" s="6">
        <f>tbl_Raw_Data[[#This Row],[Gross_Amount]]-tbl_Raw_Data[[#This Row],[Discount_Amount]]</f>
        <v>72.819999999999993</v>
      </c>
      <c r="X2941" s="6">
        <f>tbl_Raw_Data[[#This Row],[Net_Amount_Before_Tax]]*tbl_Raw_Data[[#This Row],[Tax_Pct]]/100</f>
        <v>8.7383999999999986</v>
      </c>
      <c r="Y2941" s="6">
        <f>tbl_Raw_Data[[#This Row],[Net_Amount_Before_Tax]]+tbl_Raw_Data[[#This Row],[Tax_Amount]]</f>
        <v>81.558399999999992</v>
      </c>
      <c r="Z2941" s="6">
        <f t="shared" si="229"/>
        <v>0</v>
      </c>
    </row>
    <row r="2942" spans="1:26" x14ac:dyDescent="0.3">
      <c r="A2942" s="23" t="s">
        <v>4627</v>
      </c>
      <c r="B2942" s="34">
        <v>45689</v>
      </c>
      <c r="C2942" s="23" t="s">
        <v>4091</v>
      </c>
      <c r="D2942" s="23" t="s">
        <v>80</v>
      </c>
      <c r="E2942" s="23" t="s">
        <v>81</v>
      </c>
      <c r="F2942" s="23">
        <v>395001</v>
      </c>
      <c r="G2942" s="23" t="s">
        <v>283</v>
      </c>
      <c r="H2942" s="23" t="s">
        <v>284</v>
      </c>
      <c r="I2942" s="23" t="s">
        <v>104</v>
      </c>
      <c r="J2942" s="23" t="s">
        <v>42</v>
      </c>
      <c r="K2942" s="23" t="s">
        <v>57</v>
      </c>
      <c r="L2942" s="23">
        <v>2</v>
      </c>
      <c r="M2942" s="23">
        <v>316.97000000000003</v>
      </c>
      <c r="N2942" s="23">
        <v>5</v>
      </c>
      <c r="O2942" s="23">
        <v>5</v>
      </c>
      <c r="P2942" s="23" t="s">
        <v>33</v>
      </c>
      <c r="Q2942" s="23" t="s">
        <v>34</v>
      </c>
      <c r="R2942" s="23">
        <f t="shared" si="225"/>
        <v>1</v>
      </c>
      <c r="S2942" s="23" t="str">
        <f t="shared" si="226"/>
        <v>ORD102941_20250201_CUST00385_MED030</v>
      </c>
      <c r="T2942" s="23">
        <f t="shared" si="227"/>
        <v>1</v>
      </c>
      <c r="U2942" s="6">
        <f t="shared" si="228"/>
        <v>633.94000000000005</v>
      </c>
      <c r="V2942" s="6">
        <f>tbl_Raw_Data[[#This Row],[Discount_Pct]]*tbl_Raw_Data[[#This Row],[Gross_Amount]]/100</f>
        <v>31.697000000000003</v>
      </c>
      <c r="W2942" s="6">
        <f>tbl_Raw_Data[[#This Row],[Gross_Amount]]-tbl_Raw_Data[[#This Row],[Discount_Amount]]</f>
        <v>602.24300000000005</v>
      </c>
      <c r="X2942" s="6">
        <f>tbl_Raw_Data[[#This Row],[Net_Amount_Before_Tax]]*tbl_Raw_Data[[#This Row],[Tax_Pct]]/100</f>
        <v>30.11215</v>
      </c>
      <c r="Y2942" s="6">
        <f>tbl_Raw_Data[[#This Row],[Net_Amount_Before_Tax]]+tbl_Raw_Data[[#This Row],[Tax_Amount]]</f>
        <v>632.35515000000009</v>
      </c>
      <c r="Z2942" s="6">
        <f t="shared" si="229"/>
        <v>3</v>
      </c>
    </row>
    <row r="2943" spans="1:26" x14ac:dyDescent="0.3">
      <c r="A2943" s="23" t="s">
        <v>4628</v>
      </c>
      <c r="B2943" s="34">
        <v>45452</v>
      </c>
      <c r="C2943" s="23" t="s">
        <v>2941</v>
      </c>
      <c r="D2943" s="23" t="s">
        <v>28</v>
      </c>
      <c r="E2943" s="23" t="s">
        <v>29</v>
      </c>
      <c r="F2943" s="23">
        <v>500032</v>
      </c>
      <c r="G2943" s="23" t="s">
        <v>132</v>
      </c>
      <c r="H2943" s="23" t="s">
        <v>133</v>
      </c>
      <c r="I2943" s="23" t="s">
        <v>134</v>
      </c>
      <c r="J2943" s="23" t="s">
        <v>135</v>
      </c>
      <c r="K2943" s="23" t="s">
        <v>57</v>
      </c>
      <c r="L2943" s="23">
        <v>2</v>
      </c>
      <c r="M2943" s="23">
        <v>76.150000000000006</v>
      </c>
      <c r="N2943" s="23">
        <v>5</v>
      </c>
      <c r="O2943" s="23">
        <v>5</v>
      </c>
      <c r="P2943" s="23" t="s">
        <v>33</v>
      </c>
      <c r="Q2943" s="23" t="s">
        <v>44</v>
      </c>
      <c r="R2943" s="23">
        <f t="shared" si="225"/>
        <v>1</v>
      </c>
      <c r="S2943" s="23" t="str">
        <f t="shared" si="226"/>
        <v>ORD102942_20240609_CUST00609_MED007</v>
      </c>
      <c r="T2943" s="23">
        <f t="shared" si="227"/>
        <v>1</v>
      </c>
      <c r="U2943" s="6">
        <f t="shared" si="228"/>
        <v>152.30000000000001</v>
      </c>
      <c r="V2943" s="6">
        <f>tbl_Raw_Data[[#This Row],[Discount_Pct]]*tbl_Raw_Data[[#This Row],[Gross_Amount]]/100</f>
        <v>7.6150000000000002</v>
      </c>
      <c r="W2943" s="6">
        <f>tbl_Raw_Data[[#This Row],[Gross_Amount]]-tbl_Raw_Data[[#This Row],[Discount_Amount]]</f>
        <v>144.685</v>
      </c>
      <c r="X2943" s="6">
        <f>tbl_Raw_Data[[#This Row],[Net_Amount_Before_Tax]]*tbl_Raw_Data[[#This Row],[Tax_Pct]]/100</f>
        <v>7.2342499999999994</v>
      </c>
      <c r="Y2943" s="6">
        <f>tbl_Raw_Data[[#This Row],[Net_Amount_Before_Tax]]+tbl_Raw_Data[[#This Row],[Tax_Amount]]</f>
        <v>151.91925000000001</v>
      </c>
      <c r="Z2943" s="6">
        <f t="shared" si="229"/>
        <v>1</v>
      </c>
    </row>
    <row r="2944" spans="1:26" x14ac:dyDescent="0.3">
      <c r="A2944" s="23" t="s">
        <v>4628</v>
      </c>
      <c r="B2944" s="34">
        <v>45859</v>
      </c>
      <c r="C2944" s="23" t="s">
        <v>4629</v>
      </c>
      <c r="D2944" s="23" t="s">
        <v>52</v>
      </c>
      <c r="E2944" s="23" t="s">
        <v>52</v>
      </c>
      <c r="F2944" s="23">
        <v>160022</v>
      </c>
      <c r="G2944" s="23" t="s">
        <v>256</v>
      </c>
      <c r="H2944" s="23" t="s">
        <v>257</v>
      </c>
      <c r="I2944" s="23" t="s">
        <v>22</v>
      </c>
      <c r="J2944" s="23" t="s">
        <v>258</v>
      </c>
      <c r="K2944" s="23" t="s">
        <v>57</v>
      </c>
      <c r="L2944" s="23">
        <v>1</v>
      </c>
      <c r="M2944" s="23">
        <v>60.49</v>
      </c>
      <c r="N2944" s="23">
        <v>0</v>
      </c>
      <c r="O2944" s="23">
        <v>5</v>
      </c>
      <c r="P2944" s="23" t="s">
        <v>65</v>
      </c>
      <c r="Q2944" s="23" t="s">
        <v>34</v>
      </c>
      <c r="R2944" s="23">
        <f t="shared" si="225"/>
        <v>1</v>
      </c>
      <c r="S2944" s="23" t="str">
        <f t="shared" si="226"/>
        <v>ORD102942_20250721_CUST01365_MED025</v>
      </c>
      <c r="T2944" s="23">
        <f t="shared" si="227"/>
        <v>1</v>
      </c>
      <c r="U2944" s="6">
        <f t="shared" si="228"/>
        <v>60.49</v>
      </c>
      <c r="V2944" s="6">
        <f>tbl_Raw_Data[[#This Row],[Discount_Pct]]*tbl_Raw_Data[[#This Row],[Gross_Amount]]/100</f>
        <v>0</v>
      </c>
      <c r="W2944" s="6">
        <f>tbl_Raw_Data[[#This Row],[Gross_Amount]]-tbl_Raw_Data[[#This Row],[Discount_Amount]]</f>
        <v>60.49</v>
      </c>
      <c r="X2944" s="6">
        <f>tbl_Raw_Data[[#This Row],[Net_Amount_Before_Tax]]*tbl_Raw_Data[[#This Row],[Tax_Pct]]/100</f>
        <v>3.0244999999999997</v>
      </c>
      <c r="Y2944" s="6">
        <f>tbl_Raw_Data[[#This Row],[Net_Amount_Before_Tax]]+tbl_Raw_Data[[#This Row],[Tax_Amount]]</f>
        <v>63.514499999999998</v>
      </c>
      <c r="Z2944" s="6">
        <f t="shared" si="229"/>
        <v>2</v>
      </c>
    </row>
    <row r="2945" spans="1:26" x14ac:dyDescent="0.3">
      <c r="A2945" s="23" t="s">
        <v>4630</v>
      </c>
      <c r="B2945" s="34">
        <v>45535</v>
      </c>
      <c r="C2945" s="23" t="s">
        <v>4631</v>
      </c>
      <c r="D2945" s="23" t="s">
        <v>100</v>
      </c>
      <c r="E2945" s="23" t="s">
        <v>101</v>
      </c>
      <c r="F2945" s="23">
        <v>201303</v>
      </c>
      <c r="G2945" s="23" t="s">
        <v>229</v>
      </c>
      <c r="H2945" s="23" t="s">
        <v>230</v>
      </c>
      <c r="I2945" s="23" t="s">
        <v>84</v>
      </c>
      <c r="J2945" s="23" t="s">
        <v>140</v>
      </c>
      <c r="K2945" s="23" t="s">
        <v>24</v>
      </c>
      <c r="L2945" s="23">
        <v>2</v>
      </c>
      <c r="M2945" s="23">
        <v>192.22</v>
      </c>
      <c r="N2945" s="23">
        <v>5</v>
      </c>
      <c r="O2945" s="23">
        <v>12</v>
      </c>
      <c r="P2945" s="23" t="s">
        <v>65</v>
      </c>
      <c r="Q2945" s="23" t="s">
        <v>34</v>
      </c>
      <c r="R2945" s="23">
        <f t="shared" si="225"/>
        <v>1</v>
      </c>
      <c r="S2945" s="23" t="str">
        <f t="shared" si="226"/>
        <v>ORD102944_20240831_CUST01285_MED022</v>
      </c>
      <c r="T2945" s="23">
        <f t="shared" si="227"/>
        <v>1</v>
      </c>
      <c r="U2945" s="6">
        <f t="shared" si="228"/>
        <v>384.44</v>
      </c>
      <c r="V2945" s="6">
        <f>tbl_Raw_Data[[#This Row],[Discount_Pct]]*tbl_Raw_Data[[#This Row],[Gross_Amount]]/100</f>
        <v>19.222000000000001</v>
      </c>
      <c r="W2945" s="6">
        <f>tbl_Raw_Data[[#This Row],[Gross_Amount]]-tbl_Raw_Data[[#This Row],[Discount_Amount]]</f>
        <v>365.21800000000002</v>
      </c>
      <c r="X2945" s="6">
        <f>tbl_Raw_Data[[#This Row],[Net_Amount_Before_Tax]]*tbl_Raw_Data[[#This Row],[Tax_Pct]]/100</f>
        <v>43.826160000000002</v>
      </c>
      <c r="Y2945" s="6">
        <f>tbl_Raw_Data[[#This Row],[Net_Amount_Before_Tax]]+tbl_Raw_Data[[#This Row],[Tax_Amount]]</f>
        <v>409.04416000000003</v>
      </c>
      <c r="Z2945" s="6">
        <f t="shared" si="229"/>
        <v>1</v>
      </c>
    </row>
    <row r="2946" spans="1:26" x14ac:dyDescent="0.3">
      <c r="A2946" s="23" t="s">
        <v>4632</v>
      </c>
      <c r="B2946" s="34">
        <v>45423</v>
      </c>
      <c r="C2946" s="23" t="s">
        <v>4633</v>
      </c>
      <c r="D2946" s="23" t="s">
        <v>87</v>
      </c>
      <c r="E2946" s="23" t="s">
        <v>88</v>
      </c>
      <c r="F2946" s="23">
        <v>600001</v>
      </c>
      <c r="G2946" s="23" t="s">
        <v>145</v>
      </c>
      <c r="H2946" s="23" t="s">
        <v>146</v>
      </c>
      <c r="I2946" s="23" t="s">
        <v>147</v>
      </c>
      <c r="J2946" s="23" t="s">
        <v>148</v>
      </c>
      <c r="K2946" s="23" t="s">
        <v>24</v>
      </c>
      <c r="L2946" s="23">
        <v>2</v>
      </c>
      <c r="M2946" s="23">
        <v>100.68</v>
      </c>
      <c r="N2946" s="23">
        <v>10</v>
      </c>
      <c r="O2946" s="23">
        <v>5</v>
      </c>
      <c r="P2946" s="23" t="s">
        <v>89</v>
      </c>
      <c r="Q2946" s="23" t="s">
        <v>34</v>
      </c>
      <c r="R2946" s="23">
        <f t="shared" ref="R2946:R3009" si="230">COUNTIFS($A$2:$A$8001,A2946,$B$2:$B$8001,B2946,$C$2:$C$8001,C2946,$G$2:$G$8001,G2946)</f>
        <v>1</v>
      </c>
      <c r="S2946" s="23" t="str">
        <f t="shared" ref="S2946:S3009" si="231">A2946&amp;"_"&amp;TEXT(B2946,"yyyymmdd")&amp;"_"&amp;C2946&amp;"_"&amp;G2946</f>
        <v>ORD102945_20240511_CUST01007_MED016</v>
      </c>
      <c r="T2946" s="23">
        <f t="shared" ref="T2946:T3009" si="232">COUNTIF($S$2:$S$8001,S2946)</f>
        <v>1</v>
      </c>
      <c r="U2946" s="6">
        <f t="shared" ref="U2946:U3009" si="233">L2946*M2946</f>
        <v>201.36</v>
      </c>
      <c r="V2946" s="6">
        <f>tbl_Raw_Data[[#This Row],[Discount_Pct]]*tbl_Raw_Data[[#This Row],[Gross_Amount]]/100</f>
        <v>20.136000000000003</v>
      </c>
      <c r="W2946" s="6">
        <f>tbl_Raw_Data[[#This Row],[Gross_Amount]]-tbl_Raw_Data[[#This Row],[Discount_Amount]]</f>
        <v>181.22400000000002</v>
      </c>
      <c r="X2946" s="6">
        <f>tbl_Raw_Data[[#This Row],[Net_Amount_Before_Tax]]*tbl_Raw_Data[[#This Row],[Tax_Pct]]/100</f>
        <v>9.0612000000000013</v>
      </c>
      <c r="Y2946" s="6">
        <f>tbl_Raw_Data[[#This Row],[Net_Amount_Before_Tax]]+tbl_Raw_Data[[#This Row],[Tax_Amount]]</f>
        <v>190.28520000000003</v>
      </c>
      <c r="Z2946" s="6">
        <f t="shared" ref="Z2946:Z3009" si="234">COUNTIFS($C$2:$C$8001,C2946,$Q$2:$Q$8001,"Delivered")</f>
        <v>2</v>
      </c>
    </row>
    <row r="2947" spans="1:26" x14ac:dyDescent="0.3">
      <c r="A2947" s="23" t="s">
        <v>4634</v>
      </c>
      <c r="B2947" s="34">
        <v>45613</v>
      </c>
      <c r="C2947" s="23" t="s">
        <v>2454</v>
      </c>
      <c r="D2947" s="23" t="s">
        <v>46</v>
      </c>
      <c r="E2947" s="23" t="s">
        <v>47</v>
      </c>
      <c r="F2947" s="23">
        <v>411001</v>
      </c>
      <c r="G2947" s="23" t="s">
        <v>82</v>
      </c>
      <c r="H2947" s="23" t="s">
        <v>83</v>
      </c>
      <c r="I2947" s="23" t="s">
        <v>84</v>
      </c>
      <c r="J2947" s="23" t="s">
        <v>85</v>
      </c>
      <c r="K2947" s="23" t="s">
        <v>24</v>
      </c>
      <c r="L2947" s="23">
        <v>2</v>
      </c>
      <c r="M2947" s="23">
        <v>342.93</v>
      </c>
      <c r="N2947" s="23">
        <v>15</v>
      </c>
      <c r="O2947" s="23">
        <v>5</v>
      </c>
      <c r="P2947" s="23" t="s">
        <v>25</v>
      </c>
      <c r="Q2947" s="23" t="s">
        <v>26</v>
      </c>
      <c r="R2947" s="23">
        <f t="shared" si="230"/>
        <v>1</v>
      </c>
      <c r="S2947" s="23" t="str">
        <f t="shared" si="231"/>
        <v>ORD102946_20241117_CUST01508_MED023</v>
      </c>
      <c r="T2947" s="23">
        <f t="shared" si="232"/>
        <v>1</v>
      </c>
      <c r="U2947" s="6">
        <f t="shared" si="233"/>
        <v>685.86</v>
      </c>
      <c r="V2947" s="6">
        <f>tbl_Raw_Data[[#This Row],[Discount_Pct]]*tbl_Raw_Data[[#This Row],[Gross_Amount]]/100</f>
        <v>102.87899999999999</v>
      </c>
      <c r="W2947" s="6">
        <f>tbl_Raw_Data[[#This Row],[Gross_Amount]]-tbl_Raw_Data[[#This Row],[Discount_Amount]]</f>
        <v>582.98099999999999</v>
      </c>
      <c r="X2947" s="6">
        <f>tbl_Raw_Data[[#This Row],[Net_Amount_Before_Tax]]*tbl_Raw_Data[[#This Row],[Tax_Pct]]/100</f>
        <v>29.149049999999999</v>
      </c>
      <c r="Y2947" s="6">
        <f>tbl_Raw_Data[[#This Row],[Net_Amount_Before_Tax]]+tbl_Raw_Data[[#This Row],[Tax_Amount]]</f>
        <v>612.13004999999998</v>
      </c>
      <c r="Z2947" s="6">
        <f t="shared" si="234"/>
        <v>2</v>
      </c>
    </row>
    <row r="2948" spans="1:26" x14ac:dyDescent="0.3">
      <c r="A2948" s="23" t="s">
        <v>4634</v>
      </c>
      <c r="B2948" s="34">
        <v>45549</v>
      </c>
      <c r="C2948" s="23" t="s">
        <v>4635</v>
      </c>
      <c r="D2948" s="23" t="s">
        <v>28</v>
      </c>
      <c r="E2948" s="23" t="s">
        <v>29</v>
      </c>
      <c r="F2948" s="23">
        <v>500090</v>
      </c>
      <c r="G2948" s="23" t="s">
        <v>160</v>
      </c>
      <c r="H2948" s="23" t="s">
        <v>161</v>
      </c>
      <c r="I2948" s="23" t="s">
        <v>50</v>
      </c>
      <c r="J2948" s="23" t="s">
        <v>23</v>
      </c>
      <c r="K2948" s="23" t="s">
        <v>24</v>
      </c>
      <c r="L2948" s="23">
        <v>5</v>
      </c>
      <c r="M2948" s="23">
        <v>137.99</v>
      </c>
      <c r="N2948" s="23">
        <v>15</v>
      </c>
      <c r="O2948" s="23">
        <v>5</v>
      </c>
      <c r="P2948" s="23" t="s">
        <v>65</v>
      </c>
      <c r="Q2948" s="23" t="s">
        <v>90</v>
      </c>
      <c r="R2948" s="23">
        <f t="shared" si="230"/>
        <v>1</v>
      </c>
      <c r="S2948" s="23" t="str">
        <f t="shared" si="231"/>
        <v>ORD102946_20240914_CUST00302_MED014</v>
      </c>
      <c r="T2948" s="23">
        <f t="shared" si="232"/>
        <v>1</v>
      </c>
      <c r="U2948" s="6">
        <f t="shared" si="233"/>
        <v>689.95</v>
      </c>
      <c r="V2948" s="6">
        <f>tbl_Raw_Data[[#This Row],[Discount_Pct]]*tbl_Raw_Data[[#This Row],[Gross_Amount]]/100</f>
        <v>103.49250000000001</v>
      </c>
      <c r="W2948" s="6">
        <f>tbl_Raw_Data[[#This Row],[Gross_Amount]]-tbl_Raw_Data[[#This Row],[Discount_Amount]]</f>
        <v>586.45749999999998</v>
      </c>
      <c r="X2948" s="6">
        <f>tbl_Raw_Data[[#This Row],[Net_Amount_Before_Tax]]*tbl_Raw_Data[[#This Row],[Tax_Pct]]/100</f>
        <v>29.322875</v>
      </c>
      <c r="Y2948" s="6">
        <f>tbl_Raw_Data[[#This Row],[Net_Amount_Before_Tax]]+tbl_Raw_Data[[#This Row],[Tax_Amount]]</f>
        <v>615.78037499999994</v>
      </c>
      <c r="Z2948" s="6">
        <f t="shared" si="234"/>
        <v>0</v>
      </c>
    </row>
    <row r="2949" spans="1:26" x14ac:dyDescent="0.3">
      <c r="A2949" s="23" t="s">
        <v>4636</v>
      </c>
      <c r="B2949" s="34">
        <v>45405</v>
      </c>
      <c r="C2949" s="23" t="s">
        <v>4637</v>
      </c>
      <c r="D2949" s="23" t="s">
        <v>92</v>
      </c>
      <c r="E2949" s="23" t="s">
        <v>93</v>
      </c>
      <c r="F2949" s="23">
        <v>560034</v>
      </c>
      <c r="G2949" s="23" t="s">
        <v>61</v>
      </c>
      <c r="H2949" s="23" t="s">
        <v>62</v>
      </c>
      <c r="I2949" s="23" t="s">
        <v>63</v>
      </c>
      <c r="J2949" s="23" t="s">
        <v>64</v>
      </c>
      <c r="K2949" s="23" t="s">
        <v>57</v>
      </c>
      <c r="L2949" s="23">
        <v>2</v>
      </c>
      <c r="M2949" s="23">
        <v>104.2</v>
      </c>
      <c r="N2949" s="23">
        <v>10</v>
      </c>
      <c r="O2949" s="23">
        <v>5</v>
      </c>
      <c r="P2949" s="23" t="s">
        <v>33</v>
      </c>
      <c r="Q2949" s="23" t="s">
        <v>34</v>
      </c>
      <c r="R2949" s="23">
        <f t="shared" si="230"/>
        <v>1</v>
      </c>
      <c r="S2949" s="23" t="str">
        <f t="shared" si="231"/>
        <v>ORD102948_20240423_CUST03138_MED004</v>
      </c>
      <c r="T2949" s="23">
        <f t="shared" si="232"/>
        <v>1</v>
      </c>
      <c r="U2949" s="6">
        <f t="shared" si="233"/>
        <v>208.4</v>
      </c>
      <c r="V2949" s="6">
        <f>tbl_Raw_Data[[#This Row],[Discount_Pct]]*tbl_Raw_Data[[#This Row],[Gross_Amount]]/100</f>
        <v>20.84</v>
      </c>
      <c r="W2949" s="6">
        <f>tbl_Raw_Data[[#This Row],[Gross_Amount]]-tbl_Raw_Data[[#This Row],[Discount_Amount]]</f>
        <v>187.56</v>
      </c>
      <c r="X2949" s="6">
        <f>tbl_Raw_Data[[#This Row],[Net_Amount_Before_Tax]]*tbl_Raw_Data[[#This Row],[Tax_Pct]]/100</f>
        <v>9.3780000000000001</v>
      </c>
      <c r="Y2949" s="6">
        <f>tbl_Raw_Data[[#This Row],[Net_Amount_Before_Tax]]+tbl_Raw_Data[[#This Row],[Tax_Amount]]</f>
        <v>196.93799999999999</v>
      </c>
      <c r="Z2949" s="6">
        <f t="shared" si="234"/>
        <v>2</v>
      </c>
    </row>
    <row r="2950" spans="1:26" x14ac:dyDescent="0.3">
      <c r="A2950" s="23" t="s">
        <v>4638</v>
      </c>
      <c r="B2950" s="34">
        <v>45624</v>
      </c>
      <c r="C2950" s="23" t="s">
        <v>551</v>
      </c>
      <c r="D2950" s="23" t="s">
        <v>142</v>
      </c>
      <c r="E2950" s="23" t="s">
        <v>81</v>
      </c>
      <c r="F2950" s="23">
        <v>380061</v>
      </c>
      <c r="G2950" s="23" t="s">
        <v>20</v>
      </c>
      <c r="H2950" s="23" t="s">
        <v>21</v>
      </c>
      <c r="I2950" s="23" t="s">
        <v>22</v>
      </c>
      <c r="J2950" s="23" t="s">
        <v>23</v>
      </c>
      <c r="K2950" s="23" t="s">
        <v>24</v>
      </c>
      <c r="L2950" s="23">
        <v>1</v>
      </c>
      <c r="M2950" s="23">
        <v>151.83000000000001</v>
      </c>
      <c r="N2950" s="23">
        <v>0</v>
      </c>
      <c r="O2950" s="23">
        <v>5</v>
      </c>
      <c r="P2950" s="23" t="s">
        <v>58</v>
      </c>
      <c r="Q2950" s="23" t="s">
        <v>34</v>
      </c>
      <c r="R2950" s="23">
        <f t="shared" si="230"/>
        <v>1</v>
      </c>
      <c r="S2950" s="23" t="str">
        <f t="shared" si="231"/>
        <v>ORD102949_20241128_CUST00122_MED024</v>
      </c>
      <c r="T2950" s="23">
        <f t="shared" si="232"/>
        <v>1</v>
      </c>
      <c r="U2950" s="6">
        <f t="shared" si="233"/>
        <v>151.83000000000001</v>
      </c>
      <c r="V2950" s="6">
        <f>tbl_Raw_Data[[#This Row],[Discount_Pct]]*tbl_Raw_Data[[#This Row],[Gross_Amount]]/100</f>
        <v>0</v>
      </c>
      <c r="W2950" s="6">
        <f>tbl_Raw_Data[[#This Row],[Gross_Amount]]-tbl_Raw_Data[[#This Row],[Discount_Amount]]</f>
        <v>151.83000000000001</v>
      </c>
      <c r="X2950" s="6">
        <f>tbl_Raw_Data[[#This Row],[Net_Amount_Before_Tax]]*tbl_Raw_Data[[#This Row],[Tax_Pct]]/100</f>
        <v>7.5915000000000008</v>
      </c>
      <c r="Y2950" s="6">
        <f>tbl_Raw_Data[[#This Row],[Net_Amount_Before_Tax]]+tbl_Raw_Data[[#This Row],[Tax_Amount]]</f>
        <v>159.42150000000001</v>
      </c>
      <c r="Z2950" s="6">
        <f t="shared" si="234"/>
        <v>5</v>
      </c>
    </row>
    <row r="2951" spans="1:26" x14ac:dyDescent="0.3">
      <c r="A2951" s="23" t="s">
        <v>4639</v>
      </c>
      <c r="B2951" s="34">
        <v>45939</v>
      </c>
      <c r="C2951" s="23" t="s">
        <v>4640</v>
      </c>
      <c r="D2951" s="23" t="s">
        <v>46</v>
      </c>
      <c r="E2951" s="23" t="s">
        <v>47</v>
      </c>
      <c r="F2951" s="23">
        <v>411001</v>
      </c>
      <c r="G2951" s="23" t="s">
        <v>138</v>
      </c>
      <c r="H2951" s="23" t="s">
        <v>139</v>
      </c>
      <c r="I2951" s="23" t="s">
        <v>50</v>
      </c>
      <c r="J2951" s="23" t="s">
        <v>140</v>
      </c>
      <c r="K2951" s="23" t="s">
        <v>24</v>
      </c>
      <c r="L2951" s="23">
        <v>1</v>
      </c>
      <c r="M2951" s="23">
        <v>158.91</v>
      </c>
      <c r="N2951" s="23">
        <v>10</v>
      </c>
      <c r="O2951" s="23">
        <v>5</v>
      </c>
      <c r="P2951" s="23" t="s">
        <v>65</v>
      </c>
      <c r="Q2951" s="23" t="s">
        <v>44</v>
      </c>
      <c r="R2951" s="23">
        <f t="shared" si="230"/>
        <v>1</v>
      </c>
      <c r="S2951" s="23" t="str">
        <f t="shared" si="231"/>
        <v>ORD102950_20251009_CUST00109_MED013</v>
      </c>
      <c r="T2951" s="23">
        <f t="shared" si="232"/>
        <v>1</v>
      </c>
      <c r="U2951" s="6">
        <f t="shared" si="233"/>
        <v>158.91</v>
      </c>
      <c r="V2951" s="6">
        <f>tbl_Raw_Data[[#This Row],[Discount_Pct]]*tbl_Raw_Data[[#This Row],[Gross_Amount]]/100</f>
        <v>15.890999999999998</v>
      </c>
      <c r="W2951" s="6">
        <f>tbl_Raw_Data[[#This Row],[Gross_Amount]]-tbl_Raw_Data[[#This Row],[Discount_Amount]]</f>
        <v>143.01900000000001</v>
      </c>
      <c r="X2951" s="6">
        <f>tbl_Raw_Data[[#This Row],[Net_Amount_Before_Tax]]*tbl_Raw_Data[[#This Row],[Tax_Pct]]/100</f>
        <v>7.1509499999999999</v>
      </c>
      <c r="Y2951" s="6">
        <f>tbl_Raw_Data[[#This Row],[Net_Amount_Before_Tax]]+tbl_Raw_Data[[#This Row],[Tax_Amount]]</f>
        <v>150.16995</v>
      </c>
      <c r="Z2951" s="6">
        <f t="shared" si="234"/>
        <v>0</v>
      </c>
    </row>
    <row r="2952" spans="1:26" x14ac:dyDescent="0.3">
      <c r="A2952" s="23" t="s">
        <v>4641</v>
      </c>
      <c r="B2952" s="34">
        <v>45640</v>
      </c>
      <c r="C2952" s="23" t="s">
        <v>1115</v>
      </c>
      <c r="D2952" s="23" t="s">
        <v>46</v>
      </c>
      <c r="E2952" s="23" t="s">
        <v>47</v>
      </c>
      <c r="F2952" s="23">
        <v>411001</v>
      </c>
      <c r="G2952" s="23" t="s">
        <v>192</v>
      </c>
      <c r="H2952" s="23" t="s">
        <v>193</v>
      </c>
      <c r="I2952" s="23" t="s">
        <v>41</v>
      </c>
      <c r="J2952" s="23" t="s">
        <v>194</v>
      </c>
      <c r="K2952" s="23" t="s">
        <v>24</v>
      </c>
      <c r="L2952" s="23">
        <v>1</v>
      </c>
      <c r="M2952" s="23">
        <v>31.68</v>
      </c>
      <c r="N2952" s="23">
        <v>10</v>
      </c>
      <c r="O2952" s="23">
        <v>12</v>
      </c>
      <c r="P2952" s="23" t="s">
        <v>33</v>
      </c>
      <c r="Q2952" s="23" t="s">
        <v>90</v>
      </c>
      <c r="R2952" s="23">
        <f t="shared" si="230"/>
        <v>1</v>
      </c>
      <c r="S2952" s="23" t="str">
        <f t="shared" si="231"/>
        <v>ORD102951_20241214_CUST02379_MED002</v>
      </c>
      <c r="T2952" s="23">
        <f t="shared" si="232"/>
        <v>1</v>
      </c>
      <c r="U2952" s="6">
        <f t="shared" si="233"/>
        <v>31.68</v>
      </c>
      <c r="V2952" s="6">
        <f>tbl_Raw_Data[[#This Row],[Discount_Pct]]*tbl_Raw_Data[[#This Row],[Gross_Amount]]/100</f>
        <v>3.1680000000000001</v>
      </c>
      <c r="W2952" s="6">
        <f>tbl_Raw_Data[[#This Row],[Gross_Amount]]-tbl_Raw_Data[[#This Row],[Discount_Amount]]</f>
        <v>28.512</v>
      </c>
      <c r="X2952" s="6">
        <f>tbl_Raw_Data[[#This Row],[Net_Amount_Before_Tax]]*tbl_Raw_Data[[#This Row],[Tax_Pct]]/100</f>
        <v>3.42144</v>
      </c>
      <c r="Y2952" s="6">
        <f>tbl_Raw_Data[[#This Row],[Net_Amount_Before_Tax]]+tbl_Raw_Data[[#This Row],[Tax_Amount]]</f>
        <v>31.933440000000001</v>
      </c>
      <c r="Z2952" s="6">
        <f t="shared" si="234"/>
        <v>2</v>
      </c>
    </row>
    <row r="2953" spans="1:26" x14ac:dyDescent="0.3">
      <c r="A2953" s="23" t="s">
        <v>4642</v>
      </c>
      <c r="B2953" s="34">
        <v>45843</v>
      </c>
      <c r="C2953" s="23" t="s">
        <v>4560</v>
      </c>
      <c r="D2953" s="23" t="s">
        <v>183</v>
      </c>
      <c r="E2953" s="23" t="s">
        <v>184</v>
      </c>
      <c r="F2953" s="23">
        <v>122016</v>
      </c>
      <c r="G2953" s="23" t="s">
        <v>229</v>
      </c>
      <c r="H2953" s="23" t="s">
        <v>230</v>
      </c>
      <c r="I2953" s="23" t="s">
        <v>84</v>
      </c>
      <c r="J2953" s="23" t="s">
        <v>140</v>
      </c>
      <c r="K2953" s="23" t="s">
        <v>24</v>
      </c>
      <c r="L2953" s="23">
        <v>1</v>
      </c>
      <c r="M2953" s="23">
        <v>191.5</v>
      </c>
      <c r="N2953" s="23">
        <v>0</v>
      </c>
      <c r="O2953" s="23">
        <v>5</v>
      </c>
      <c r="P2953" s="23" t="s">
        <v>33</v>
      </c>
      <c r="Q2953" s="23" t="s">
        <v>34</v>
      </c>
      <c r="R2953" s="23">
        <f t="shared" si="230"/>
        <v>1</v>
      </c>
      <c r="S2953" s="23" t="str">
        <f t="shared" si="231"/>
        <v>ORD102952_20250705_CUST02482_MED022</v>
      </c>
      <c r="T2953" s="23">
        <f t="shared" si="232"/>
        <v>1</v>
      </c>
      <c r="U2953" s="6">
        <f t="shared" si="233"/>
        <v>191.5</v>
      </c>
      <c r="V2953" s="6">
        <f>tbl_Raw_Data[[#This Row],[Discount_Pct]]*tbl_Raw_Data[[#This Row],[Gross_Amount]]/100</f>
        <v>0</v>
      </c>
      <c r="W2953" s="6">
        <f>tbl_Raw_Data[[#This Row],[Gross_Amount]]-tbl_Raw_Data[[#This Row],[Discount_Amount]]</f>
        <v>191.5</v>
      </c>
      <c r="X2953" s="6">
        <f>tbl_Raw_Data[[#This Row],[Net_Amount_Before_Tax]]*tbl_Raw_Data[[#This Row],[Tax_Pct]]/100</f>
        <v>9.5749999999999993</v>
      </c>
      <c r="Y2953" s="6">
        <f>tbl_Raw_Data[[#This Row],[Net_Amount_Before_Tax]]+tbl_Raw_Data[[#This Row],[Tax_Amount]]</f>
        <v>201.07499999999999</v>
      </c>
      <c r="Z2953" s="6">
        <f t="shared" si="234"/>
        <v>1</v>
      </c>
    </row>
    <row r="2954" spans="1:26" x14ac:dyDescent="0.3">
      <c r="A2954" s="23" t="s">
        <v>4643</v>
      </c>
      <c r="B2954" s="34">
        <v>45907</v>
      </c>
      <c r="C2954" s="23" t="s">
        <v>2736</v>
      </c>
      <c r="D2954" s="23" t="s">
        <v>87</v>
      </c>
      <c r="E2954" s="23" t="s">
        <v>88</v>
      </c>
      <c r="F2954" s="23">
        <v>600018</v>
      </c>
      <c r="G2954" s="23" t="s">
        <v>229</v>
      </c>
      <c r="H2954" s="23" t="s">
        <v>230</v>
      </c>
      <c r="I2954" s="23" t="s">
        <v>84</v>
      </c>
      <c r="J2954" s="23" t="s">
        <v>140</v>
      </c>
      <c r="K2954" s="23" t="s">
        <v>24</v>
      </c>
      <c r="L2954" s="23">
        <v>3</v>
      </c>
      <c r="M2954" s="23">
        <v>155.66999999999999</v>
      </c>
      <c r="N2954" s="23">
        <v>5</v>
      </c>
      <c r="O2954" s="23">
        <v>18</v>
      </c>
      <c r="P2954" s="23" t="s">
        <v>33</v>
      </c>
      <c r="Q2954" s="23" t="s">
        <v>26</v>
      </c>
      <c r="R2954" s="23">
        <f t="shared" si="230"/>
        <v>1</v>
      </c>
      <c r="S2954" s="23" t="str">
        <f t="shared" si="231"/>
        <v>ORD102953_20250907_CUST00253_MED022</v>
      </c>
      <c r="T2954" s="23">
        <f t="shared" si="232"/>
        <v>1</v>
      </c>
      <c r="U2954" s="6">
        <f t="shared" si="233"/>
        <v>467.01</v>
      </c>
      <c r="V2954" s="6">
        <f>tbl_Raw_Data[[#This Row],[Discount_Pct]]*tbl_Raw_Data[[#This Row],[Gross_Amount]]/100</f>
        <v>23.3505</v>
      </c>
      <c r="W2954" s="6">
        <f>tbl_Raw_Data[[#This Row],[Gross_Amount]]-tbl_Raw_Data[[#This Row],[Discount_Amount]]</f>
        <v>443.65949999999998</v>
      </c>
      <c r="X2954" s="6">
        <f>tbl_Raw_Data[[#This Row],[Net_Amount_Before_Tax]]*tbl_Raw_Data[[#This Row],[Tax_Pct]]/100</f>
        <v>79.858709999999988</v>
      </c>
      <c r="Y2954" s="6">
        <f>tbl_Raw_Data[[#This Row],[Net_Amount_Before_Tax]]+tbl_Raw_Data[[#This Row],[Tax_Amount]]</f>
        <v>523.51820999999995</v>
      </c>
      <c r="Z2954" s="6">
        <f t="shared" si="234"/>
        <v>3</v>
      </c>
    </row>
    <row r="2955" spans="1:26" x14ac:dyDescent="0.3">
      <c r="A2955" s="23" t="s">
        <v>4644</v>
      </c>
      <c r="B2955" s="34">
        <v>45437</v>
      </c>
      <c r="C2955" s="23" t="s">
        <v>506</v>
      </c>
      <c r="D2955" s="23" t="s">
        <v>80</v>
      </c>
      <c r="E2955" s="23" t="s">
        <v>81</v>
      </c>
      <c r="F2955" s="23">
        <v>395001</v>
      </c>
      <c r="G2955" s="23" t="s">
        <v>283</v>
      </c>
      <c r="H2955" s="23" t="s">
        <v>284</v>
      </c>
      <c r="I2955" s="23" t="s">
        <v>104</v>
      </c>
      <c r="J2955" s="23" t="s">
        <v>42</v>
      </c>
      <c r="K2955" s="23" t="s">
        <v>57</v>
      </c>
      <c r="L2955" s="23">
        <v>2</v>
      </c>
      <c r="M2955" s="23">
        <v>264.94</v>
      </c>
      <c r="N2955" s="23">
        <v>10</v>
      </c>
      <c r="O2955" s="23">
        <v>5</v>
      </c>
      <c r="P2955" s="23" t="s">
        <v>89</v>
      </c>
      <c r="Q2955" s="23" t="s">
        <v>90</v>
      </c>
      <c r="R2955" s="23">
        <f t="shared" si="230"/>
        <v>1</v>
      </c>
      <c r="S2955" s="23" t="str">
        <f t="shared" si="231"/>
        <v>ORD102954_20240525_CUST01738_MED030</v>
      </c>
      <c r="T2955" s="23">
        <f t="shared" si="232"/>
        <v>1</v>
      </c>
      <c r="U2955" s="6">
        <f t="shared" si="233"/>
        <v>529.88</v>
      </c>
      <c r="V2955" s="6">
        <f>tbl_Raw_Data[[#This Row],[Discount_Pct]]*tbl_Raw_Data[[#This Row],[Gross_Amount]]/100</f>
        <v>52.988</v>
      </c>
      <c r="W2955" s="6">
        <f>tbl_Raw_Data[[#This Row],[Gross_Amount]]-tbl_Raw_Data[[#This Row],[Discount_Amount]]</f>
        <v>476.892</v>
      </c>
      <c r="X2955" s="6">
        <f>tbl_Raw_Data[[#This Row],[Net_Amount_Before_Tax]]*tbl_Raw_Data[[#This Row],[Tax_Pct]]/100</f>
        <v>23.8446</v>
      </c>
      <c r="Y2955" s="6">
        <f>tbl_Raw_Data[[#This Row],[Net_Amount_Before_Tax]]+tbl_Raw_Data[[#This Row],[Tax_Amount]]</f>
        <v>500.73660000000001</v>
      </c>
      <c r="Z2955" s="6">
        <f t="shared" si="234"/>
        <v>1</v>
      </c>
    </row>
    <row r="2956" spans="1:26" x14ac:dyDescent="0.3">
      <c r="A2956" s="23" t="s">
        <v>4645</v>
      </c>
      <c r="B2956" s="34">
        <v>45637</v>
      </c>
      <c r="C2956" s="23" t="s">
        <v>1665</v>
      </c>
      <c r="D2956" s="23" t="s">
        <v>19</v>
      </c>
      <c r="E2956" s="23" t="s">
        <v>19</v>
      </c>
      <c r="F2956" s="23">
        <v>110044</v>
      </c>
      <c r="G2956" s="23" t="s">
        <v>138</v>
      </c>
      <c r="H2956" s="23" t="s">
        <v>139</v>
      </c>
      <c r="I2956" s="23" t="s">
        <v>50</v>
      </c>
      <c r="J2956" s="23" t="s">
        <v>140</v>
      </c>
      <c r="K2956" s="23" t="s">
        <v>24</v>
      </c>
      <c r="L2956" s="23">
        <v>1</v>
      </c>
      <c r="M2956" s="23">
        <v>174.2</v>
      </c>
      <c r="N2956" s="23">
        <v>0</v>
      </c>
      <c r="O2956" s="23">
        <v>18</v>
      </c>
      <c r="P2956" s="23" t="s">
        <v>25</v>
      </c>
      <c r="Q2956" s="23" t="s">
        <v>34</v>
      </c>
      <c r="R2956" s="23">
        <f t="shared" si="230"/>
        <v>1</v>
      </c>
      <c r="S2956" s="23" t="str">
        <f t="shared" si="231"/>
        <v>ORD102955_20241211_CUST02772_MED013</v>
      </c>
      <c r="T2956" s="23">
        <f t="shared" si="232"/>
        <v>1</v>
      </c>
      <c r="U2956" s="6">
        <f t="shared" si="233"/>
        <v>174.2</v>
      </c>
      <c r="V2956" s="6">
        <f>tbl_Raw_Data[[#This Row],[Discount_Pct]]*tbl_Raw_Data[[#This Row],[Gross_Amount]]/100</f>
        <v>0</v>
      </c>
      <c r="W2956" s="6">
        <f>tbl_Raw_Data[[#This Row],[Gross_Amount]]-tbl_Raw_Data[[#This Row],[Discount_Amount]]</f>
        <v>174.2</v>
      </c>
      <c r="X2956" s="6">
        <f>tbl_Raw_Data[[#This Row],[Net_Amount_Before_Tax]]*tbl_Raw_Data[[#This Row],[Tax_Pct]]/100</f>
        <v>31.355999999999998</v>
      </c>
      <c r="Y2956" s="6">
        <f>tbl_Raw_Data[[#This Row],[Net_Amount_Before_Tax]]+tbl_Raw_Data[[#This Row],[Tax_Amount]]</f>
        <v>205.55599999999998</v>
      </c>
      <c r="Z2956" s="6">
        <f t="shared" si="234"/>
        <v>1</v>
      </c>
    </row>
    <row r="2957" spans="1:26" x14ac:dyDescent="0.3">
      <c r="A2957" s="23" t="s">
        <v>4646</v>
      </c>
      <c r="B2957" s="34">
        <v>45986</v>
      </c>
      <c r="C2957" s="23" t="s">
        <v>1494</v>
      </c>
      <c r="D2957" s="23" t="s">
        <v>92</v>
      </c>
      <c r="E2957" s="23" t="s">
        <v>93</v>
      </c>
      <c r="F2957" s="23">
        <v>560100</v>
      </c>
      <c r="G2957" s="23" t="s">
        <v>192</v>
      </c>
      <c r="H2957" s="23" t="s">
        <v>193</v>
      </c>
      <c r="I2957" s="23" t="s">
        <v>41</v>
      </c>
      <c r="J2957" s="23" t="s">
        <v>194</v>
      </c>
      <c r="K2957" s="23" t="s">
        <v>24</v>
      </c>
      <c r="L2957" s="23">
        <v>1</v>
      </c>
      <c r="M2957" s="23">
        <v>33.21</v>
      </c>
      <c r="N2957" s="23">
        <v>0</v>
      </c>
      <c r="O2957" s="23">
        <v>5</v>
      </c>
      <c r="P2957" s="23" t="s">
        <v>25</v>
      </c>
      <c r="Q2957" s="23" t="s">
        <v>90</v>
      </c>
      <c r="R2957" s="23">
        <f t="shared" si="230"/>
        <v>1</v>
      </c>
      <c r="S2957" s="23" t="str">
        <f t="shared" si="231"/>
        <v>ORD102956_20251125_CUST00442_MED002</v>
      </c>
      <c r="T2957" s="23">
        <f t="shared" si="232"/>
        <v>1</v>
      </c>
      <c r="U2957" s="6">
        <f t="shared" si="233"/>
        <v>33.21</v>
      </c>
      <c r="V2957" s="6">
        <f>tbl_Raw_Data[[#This Row],[Discount_Pct]]*tbl_Raw_Data[[#This Row],[Gross_Amount]]/100</f>
        <v>0</v>
      </c>
      <c r="W2957" s="6">
        <f>tbl_Raw_Data[[#This Row],[Gross_Amount]]-tbl_Raw_Data[[#This Row],[Discount_Amount]]</f>
        <v>33.21</v>
      </c>
      <c r="X2957" s="6">
        <f>tbl_Raw_Data[[#This Row],[Net_Amount_Before_Tax]]*tbl_Raw_Data[[#This Row],[Tax_Pct]]/100</f>
        <v>1.6605000000000001</v>
      </c>
      <c r="Y2957" s="6">
        <f>tbl_Raw_Data[[#This Row],[Net_Amount_Before_Tax]]+tbl_Raw_Data[[#This Row],[Tax_Amount]]</f>
        <v>34.8705</v>
      </c>
      <c r="Z2957" s="6">
        <f t="shared" si="234"/>
        <v>2</v>
      </c>
    </row>
    <row r="2958" spans="1:26" x14ac:dyDescent="0.3">
      <c r="A2958" s="23" t="s">
        <v>4647</v>
      </c>
      <c r="B2958" s="34">
        <v>45779</v>
      </c>
      <c r="C2958" s="23" t="s">
        <v>4648</v>
      </c>
      <c r="D2958" s="23" t="s">
        <v>80</v>
      </c>
      <c r="E2958" s="23" t="s">
        <v>81</v>
      </c>
      <c r="F2958" s="23">
        <v>395003</v>
      </c>
      <c r="G2958" s="23" t="s">
        <v>61</v>
      </c>
      <c r="H2958" s="23" t="s">
        <v>62</v>
      </c>
      <c r="I2958" s="23" t="s">
        <v>63</v>
      </c>
      <c r="J2958" s="23" t="s">
        <v>64</v>
      </c>
      <c r="K2958" s="23" t="s">
        <v>57</v>
      </c>
      <c r="L2958" s="23">
        <v>1</v>
      </c>
      <c r="M2958" s="23">
        <v>118.43</v>
      </c>
      <c r="N2958" s="23">
        <v>5</v>
      </c>
      <c r="O2958" s="23">
        <v>5</v>
      </c>
      <c r="P2958" s="23" t="s">
        <v>58</v>
      </c>
      <c r="Q2958" s="23" t="s">
        <v>34</v>
      </c>
      <c r="R2958" s="23">
        <f t="shared" si="230"/>
        <v>1</v>
      </c>
      <c r="S2958" s="23" t="str">
        <f t="shared" si="231"/>
        <v>ORD102957_20250502_CUST00671_MED004</v>
      </c>
      <c r="T2958" s="23">
        <f t="shared" si="232"/>
        <v>1</v>
      </c>
      <c r="U2958" s="6">
        <f t="shared" si="233"/>
        <v>118.43</v>
      </c>
      <c r="V2958" s="6">
        <f>tbl_Raw_Data[[#This Row],[Discount_Pct]]*tbl_Raw_Data[[#This Row],[Gross_Amount]]/100</f>
        <v>5.9215000000000009</v>
      </c>
      <c r="W2958" s="6">
        <f>tbl_Raw_Data[[#This Row],[Gross_Amount]]-tbl_Raw_Data[[#This Row],[Discount_Amount]]</f>
        <v>112.50850000000001</v>
      </c>
      <c r="X2958" s="6">
        <f>tbl_Raw_Data[[#This Row],[Net_Amount_Before_Tax]]*tbl_Raw_Data[[#This Row],[Tax_Pct]]/100</f>
        <v>5.6254249999999999</v>
      </c>
      <c r="Y2958" s="6">
        <f>tbl_Raw_Data[[#This Row],[Net_Amount_Before_Tax]]+tbl_Raw_Data[[#This Row],[Tax_Amount]]</f>
        <v>118.133925</v>
      </c>
      <c r="Z2958" s="6">
        <f t="shared" si="234"/>
        <v>1</v>
      </c>
    </row>
    <row r="2959" spans="1:26" x14ac:dyDescent="0.3">
      <c r="A2959" s="23" t="s">
        <v>4649</v>
      </c>
      <c r="B2959" s="34">
        <v>45942</v>
      </c>
      <c r="C2959" s="23" t="s">
        <v>4650</v>
      </c>
      <c r="D2959" s="23" t="s">
        <v>159</v>
      </c>
      <c r="E2959" s="23" t="s">
        <v>47</v>
      </c>
      <c r="F2959" s="23">
        <v>400093</v>
      </c>
      <c r="G2959" s="23" t="s">
        <v>20</v>
      </c>
      <c r="H2959" s="23" t="s">
        <v>21</v>
      </c>
      <c r="I2959" s="23" t="s">
        <v>22</v>
      </c>
      <c r="J2959" s="23" t="s">
        <v>23</v>
      </c>
      <c r="K2959" s="23" t="s">
        <v>24</v>
      </c>
      <c r="L2959" s="23">
        <v>2</v>
      </c>
      <c r="M2959" s="23">
        <v>139.87</v>
      </c>
      <c r="N2959" s="23">
        <v>5</v>
      </c>
      <c r="O2959" s="23">
        <v>18</v>
      </c>
      <c r="P2959" s="23" t="s">
        <v>43</v>
      </c>
      <c r="Q2959" s="23" t="s">
        <v>34</v>
      </c>
      <c r="R2959" s="23">
        <f t="shared" si="230"/>
        <v>1</v>
      </c>
      <c r="S2959" s="23" t="str">
        <f t="shared" si="231"/>
        <v>ORD102958_20251012_CUST03437_MED024</v>
      </c>
      <c r="T2959" s="23">
        <f t="shared" si="232"/>
        <v>1</v>
      </c>
      <c r="U2959" s="6">
        <f t="shared" si="233"/>
        <v>279.74</v>
      </c>
      <c r="V2959" s="6">
        <f>tbl_Raw_Data[[#This Row],[Discount_Pct]]*tbl_Raw_Data[[#This Row],[Gross_Amount]]/100</f>
        <v>13.987</v>
      </c>
      <c r="W2959" s="6">
        <f>tbl_Raw_Data[[#This Row],[Gross_Amount]]-tbl_Raw_Data[[#This Row],[Discount_Amount]]</f>
        <v>265.75299999999999</v>
      </c>
      <c r="X2959" s="6">
        <f>tbl_Raw_Data[[#This Row],[Net_Amount_Before_Tax]]*tbl_Raw_Data[[#This Row],[Tax_Pct]]/100</f>
        <v>47.835540000000002</v>
      </c>
      <c r="Y2959" s="6">
        <f>tbl_Raw_Data[[#This Row],[Net_Amount_Before_Tax]]+tbl_Raw_Data[[#This Row],[Tax_Amount]]</f>
        <v>313.58853999999997</v>
      </c>
      <c r="Z2959" s="6">
        <f t="shared" si="234"/>
        <v>2</v>
      </c>
    </row>
    <row r="2960" spans="1:26" x14ac:dyDescent="0.3">
      <c r="A2960" s="23" t="s">
        <v>4649</v>
      </c>
      <c r="B2960" s="34">
        <v>45637</v>
      </c>
      <c r="C2960" s="23" t="s">
        <v>2679</v>
      </c>
      <c r="D2960" s="23" t="s">
        <v>19</v>
      </c>
      <c r="E2960" s="23" t="s">
        <v>19</v>
      </c>
      <c r="F2960" s="23">
        <v>110085</v>
      </c>
      <c r="G2960" s="23" t="s">
        <v>145</v>
      </c>
      <c r="H2960" s="23" t="s">
        <v>146</v>
      </c>
      <c r="I2960" s="23" t="s">
        <v>147</v>
      </c>
      <c r="J2960" s="23" t="s">
        <v>148</v>
      </c>
      <c r="K2960" s="23" t="s">
        <v>24</v>
      </c>
      <c r="L2960" s="23">
        <v>1</v>
      </c>
      <c r="M2960" s="23">
        <v>97.31</v>
      </c>
      <c r="N2960" s="23">
        <v>5</v>
      </c>
      <c r="O2960" s="23">
        <v>5</v>
      </c>
      <c r="P2960" s="23" t="s">
        <v>43</v>
      </c>
      <c r="Q2960" s="23" t="s">
        <v>34</v>
      </c>
      <c r="R2960" s="23">
        <f t="shared" si="230"/>
        <v>1</v>
      </c>
      <c r="S2960" s="23" t="str">
        <f t="shared" si="231"/>
        <v>ORD102958_20241211_CUST00919_MED016</v>
      </c>
      <c r="T2960" s="23">
        <f t="shared" si="232"/>
        <v>1</v>
      </c>
      <c r="U2960" s="6">
        <f t="shared" si="233"/>
        <v>97.31</v>
      </c>
      <c r="V2960" s="6">
        <f>tbl_Raw_Data[[#This Row],[Discount_Pct]]*tbl_Raw_Data[[#This Row],[Gross_Amount]]/100</f>
        <v>4.8654999999999999</v>
      </c>
      <c r="W2960" s="6">
        <f>tbl_Raw_Data[[#This Row],[Gross_Amount]]-tbl_Raw_Data[[#This Row],[Discount_Amount]]</f>
        <v>92.444500000000005</v>
      </c>
      <c r="X2960" s="6">
        <f>tbl_Raw_Data[[#This Row],[Net_Amount_Before_Tax]]*tbl_Raw_Data[[#This Row],[Tax_Pct]]/100</f>
        <v>4.6222250000000003</v>
      </c>
      <c r="Y2960" s="6">
        <f>tbl_Raw_Data[[#This Row],[Net_Amount_Before_Tax]]+tbl_Raw_Data[[#This Row],[Tax_Amount]]</f>
        <v>97.066725000000005</v>
      </c>
      <c r="Z2960" s="6">
        <f t="shared" si="234"/>
        <v>3</v>
      </c>
    </row>
    <row r="2961" spans="1:26" x14ac:dyDescent="0.3">
      <c r="A2961" s="23" t="s">
        <v>4651</v>
      </c>
      <c r="B2961" s="34">
        <v>45960</v>
      </c>
      <c r="C2961" s="23" t="s">
        <v>2573</v>
      </c>
      <c r="D2961" s="23" t="s">
        <v>142</v>
      </c>
      <c r="E2961" s="23" t="s">
        <v>81</v>
      </c>
      <c r="F2961" s="23">
        <v>380061</v>
      </c>
      <c r="G2961" s="23" t="s">
        <v>20</v>
      </c>
      <c r="H2961" s="23" t="s">
        <v>21</v>
      </c>
      <c r="I2961" s="23" t="s">
        <v>22</v>
      </c>
      <c r="J2961" s="23" t="s">
        <v>23</v>
      </c>
      <c r="K2961" s="23" t="s">
        <v>24</v>
      </c>
      <c r="L2961" s="23">
        <v>1</v>
      </c>
      <c r="M2961" s="23">
        <v>135.35</v>
      </c>
      <c r="N2961" s="23">
        <v>0</v>
      </c>
      <c r="O2961" s="23">
        <v>5</v>
      </c>
      <c r="P2961" s="23" t="s">
        <v>89</v>
      </c>
      <c r="Q2961" s="23" t="s">
        <v>44</v>
      </c>
      <c r="R2961" s="23">
        <f t="shared" si="230"/>
        <v>1</v>
      </c>
      <c r="S2961" s="23" t="str">
        <f t="shared" si="231"/>
        <v>ORD102960_20251030_CUST01898_MED024</v>
      </c>
      <c r="T2961" s="23">
        <f t="shared" si="232"/>
        <v>1</v>
      </c>
      <c r="U2961" s="6">
        <f t="shared" si="233"/>
        <v>135.35</v>
      </c>
      <c r="V2961" s="6">
        <f>tbl_Raw_Data[[#This Row],[Discount_Pct]]*tbl_Raw_Data[[#This Row],[Gross_Amount]]/100</f>
        <v>0</v>
      </c>
      <c r="W2961" s="6">
        <f>tbl_Raw_Data[[#This Row],[Gross_Amount]]-tbl_Raw_Data[[#This Row],[Discount_Amount]]</f>
        <v>135.35</v>
      </c>
      <c r="X2961" s="6">
        <f>tbl_Raw_Data[[#This Row],[Net_Amount_Before_Tax]]*tbl_Raw_Data[[#This Row],[Tax_Pct]]/100</f>
        <v>6.7675000000000001</v>
      </c>
      <c r="Y2961" s="6">
        <f>tbl_Raw_Data[[#This Row],[Net_Amount_Before_Tax]]+tbl_Raw_Data[[#This Row],[Tax_Amount]]</f>
        <v>142.11750000000001</v>
      </c>
      <c r="Z2961" s="6">
        <f t="shared" si="234"/>
        <v>3</v>
      </c>
    </row>
    <row r="2962" spans="1:26" x14ac:dyDescent="0.3">
      <c r="A2962" s="23" t="s">
        <v>4652</v>
      </c>
      <c r="B2962" s="34">
        <v>45846</v>
      </c>
      <c r="C2962" s="23" t="s">
        <v>4653</v>
      </c>
      <c r="D2962" s="23" t="s">
        <v>80</v>
      </c>
      <c r="E2962" s="23" t="s">
        <v>81</v>
      </c>
      <c r="F2962" s="23">
        <v>395010</v>
      </c>
      <c r="G2962" s="23" t="s">
        <v>224</v>
      </c>
      <c r="H2962" s="23" t="s">
        <v>225</v>
      </c>
      <c r="I2962" s="23" t="s">
        <v>147</v>
      </c>
      <c r="J2962" s="23" t="s">
        <v>23</v>
      </c>
      <c r="K2962" s="23" t="s">
        <v>24</v>
      </c>
      <c r="L2962" s="23">
        <v>3</v>
      </c>
      <c r="M2962" s="23">
        <v>53.78</v>
      </c>
      <c r="N2962" s="23">
        <v>15</v>
      </c>
      <c r="O2962" s="23">
        <v>5</v>
      </c>
      <c r="P2962" s="23" t="s">
        <v>43</v>
      </c>
      <c r="Q2962" s="23" t="s">
        <v>34</v>
      </c>
      <c r="R2962" s="23">
        <f t="shared" si="230"/>
        <v>1</v>
      </c>
      <c r="S2962" s="23" t="str">
        <f t="shared" si="231"/>
        <v>ORD102961_20250708_CUST02194_MED015</v>
      </c>
      <c r="T2962" s="23">
        <f t="shared" si="232"/>
        <v>1</v>
      </c>
      <c r="U2962" s="6">
        <f t="shared" si="233"/>
        <v>161.34</v>
      </c>
      <c r="V2962" s="6">
        <f>tbl_Raw_Data[[#This Row],[Discount_Pct]]*tbl_Raw_Data[[#This Row],[Gross_Amount]]/100</f>
        <v>24.201000000000001</v>
      </c>
      <c r="W2962" s="6">
        <f>tbl_Raw_Data[[#This Row],[Gross_Amount]]-tbl_Raw_Data[[#This Row],[Discount_Amount]]</f>
        <v>137.13900000000001</v>
      </c>
      <c r="X2962" s="6">
        <f>tbl_Raw_Data[[#This Row],[Net_Amount_Before_Tax]]*tbl_Raw_Data[[#This Row],[Tax_Pct]]/100</f>
        <v>6.8569500000000003</v>
      </c>
      <c r="Y2962" s="6">
        <f>tbl_Raw_Data[[#This Row],[Net_Amount_Before_Tax]]+tbl_Raw_Data[[#This Row],[Tax_Amount]]</f>
        <v>143.99595000000002</v>
      </c>
      <c r="Z2962" s="6">
        <f t="shared" si="234"/>
        <v>1</v>
      </c>
    </row>
    <row r="2963" spans="1:26" x14ac:dyDescent="0.3">
      <c r="A2963" s="23" t="s">
        <v>4654</v>
      </c>
      <c r="B2963" s="34">
        <v>45968</v>
      </c>
      <c r="C2963" s="23" t="s">
        <v>3372</v>
      </c>
      <c r="D2963" s="23" t="s">
        <v>37</v>
      </c>
      <c r="E2963" s="23" t="s">
        <v>38</v>
      </c>
      <c r="F2963" s="23">
        <v>452018</v>
      </c>
      <c r="G2963" s="23" t="s">
        <v>82</v>
      </c>
      <c r="H2963" s="23" t="s">
        <v>83</v>
      </c>
      <c r="I2963" s="23" t="s">
        <v>84</v>
      </c>
      <c r="J2963" s="23" t="s">
        <v>85</v>
      </c>
      <c r="K2963" s="23" t="s">
        <v>24</v>
      </c>
      <c r="L2963" s="23">
        <v>3</v>
      </c>
      <c r="M2963" s="23">
        <v>265.2</v>
      </c>
      <c r="N2963" s="23">
        <v>0</v>
      </c>
      <c r="O2963" s="23">
        <v>5</v>
      </c>
      <c r="P2963" s="23" t="s">
        <v>89</v>
      </c>
      <c r="Q2963" s="23" t="s">
        <v>34</v>
      </c>
      <c r="R2963" s="23">
        <f t="shared" si="230"/>
        <v>1</v>
      </c>
      <c r="S2963" s="23" t="str">
        <f t="shared" si="231"/>
        <v>ORD102962_20251107_CUST02124_MED023</v>
      </c>
      <c r="T2963" s="23">
        <f t="shared" si="232"/>
        <v>1</v>
      </c>
      <c r="U2963" s="6">
        <f t="shared" si="233"/>
        <v>795.59999999999991</v>
      </c>
      <c r="V2963" s="6">
        <f>tbl_Raw_Data[[#This Row],[Discount_Pct]]*tbl_Raw_Data[[#This Row],[Gross_Amount]]/100</f>
        <v>0</v>
      </c>
      <c r="W2963" s="6">
        <f>tbl_Raw_Data[[#This Row],[Gross_Amount]]-tbl_Raw_Data[[#This Row],[Discount_Amount]]</f>
        <v>795.59999999999991</v>
      </c>
      <c r="X2963" s="6">
        <f>tbl_Raw_Data[[#This Row],[Net_Amount_Before_Tax]]*tbl_Raw_Data[[#This Row],[Tax_Pct]]/100</f>
        <v>39.779999999999994</v>
      </c>
      <c r="Y2963" s="6">
        <f>tbl_Raw_Data[[#This Row],[Net_Amount_Before_Tax]]+tbl_Raw_Data[[#This Row],[Tax_Amount]]</f>
        <v>835.37999999999988</v>
      </c>
      <c r="Z2963" s="6">
        <f t="shared" si="234"/>
        <v>4</v>
      </c>
    </row>
    <row r="2964" spans="1:26" x14ac:dyDescent="0.3">
      <c r="A2964" s="23" t="s">
        <v>4655</v>
      </c>
      <c r="B2964" s="34">
        <v>45556</v>
      </c>
      <c r="C2964" s="23" t="s">
        <v>4656</v>
      </c>
      <c r="D2964" s="23" t="s">
        <v>100</v>
      </c>
      <c r="E2964" s="23" t="s">
        <v>101</v>
      </c>
      <c r="F2964" s="23">
        <v>201305</v>
      </c>
      <c r="G2964" s="23" t="s">
        <v>160</v>
      </c>
      <c r="H2964" s="23" t="s">
        <v>161</v>
      </c>
      <c r="I2964" s="23" t="s">
        <v>50</v>
      </c>
      <c r="J2964" s="23" t="s">
        <v>23</v>
      </c>
      <c r="K2964" s="23" t="s">
        <v>24</v>
      </c>
      <c r="L2964" s="23">
        <v>1</v>
      </c>
      <c r="M2964" s="23">
        <v>150.29</v>
      </c>
      <c r="N2964" s="23">
        <v>0</v>
      </c>
      <c r="O2964" s="23">
        <v>5</v>
      </c>
      <c r="P2964" s="23" t="s">
        <v>33</v>
      </c>
      <c r="Q2964" s="23" t="s">
        <v>34</v>
      </c>
      <c r="R2964" s="23">
        <f t="shared" si="230"/>
        <v>1</v>
      </c>
      <c r="S2964" s="23" t="str">
        <f t="shared" si="231"/>
        <v>ORD102963_20240921_CUST01704_MED014</v>
      </c>
      <c r="T2964" s="23">
        <f t="shared" si="232"/>
        <v>1</v>
      </c>
      <c r="U2964" s="6">
        <f t="shared" si="233"/>
        <v>150.29</v>
      </c>
      <c r="V2964" s="6">
        <f>tbl_Raw_Data[[#This Row],[Discount_Pct]]*tbl_Raw_Data[[#This Row],[Gross_Amount]]/100</f>
        <v>0</v>
      </c>
      <c r="W2964" s="6">
        <f>tbl_Raw_Data[[#This Row],[Gross_Amount]]-tbl_Raw_Data[[#This Row],[Discount_Amount]]</f>
        <v>150.29</v>
      </c>
      <c r="X2964" s="6">
        <f>tbl_Raw_Data[[#This Row],[Net_Amount_Before_Tax]]*tbl_Raw_Data[[#This Row],[Tax_Pct]]/100</f>
        <v>7.5144999999999991</v>
      </c>
      <c r="Y2964" s="6">
        <f>tbl_Raw_Data[[#This Row],[Net_Amount_Before_Tax]]+tbl_Raw_Data[[#This Row],[Tax_Amount]]</f>
        <v>157.80449999999999</v>
      </c>
      <c r="Z2964" s="6">
        <f t="shared" si="234"/>
        <v>2</v>
      </c>
    </row>
    <row r="2965" spans="1:26" x14ac:dyDescent="0.3">
      <c r="A2965" s="23" t="s">
        <v>4657</v>
      </c>
      <c r="B2965" s="34">
        <v>45718</v>
      </c>
      <c r="C2965" s="23" t="s">
        <v>722</v>
      </c>
      <c r="D2965" s="23" t="s">
        <v>100</v>
      </c>
      <c r="E2965" s="23" t="s">
        <v>101</v>
      </c>
      <c r="F2965" s="23">
        <v>201305</v>
      </c>
      <c r="G2965" s="23" t="s">
        <v>111</v>
      </c>
      <c r="H2965" s="23" t="s">
        <v>112</v>
      </c>
      <c r="I2965" s="23" t="s">
        <v>113</v>
      </c>
      <c r="J2965" s="23" t="s">
        <v>114</v>
      </c>
      <c r="K2965" s="23" t="s">
        <v>24</v>
      </c>
      <c r="L2965" s="23">
        <v>1</v>
      </c>
      <c r="M2965" s="23">
        <v>94.54</v>
      </c>
      <c r="N2965" s="23">
        <v>10</v>
      </c>
      <c r="O2965" s="23">
        <v>5</v>
      </c>
      <c r="P2965" s="23" t="s">
        <v>43</v>
      </c>
      <c r="Q2965" s="23" t="s">
        <v>34</v>
      </c>
      <c r="R2965" s="23">
        <f t="shared" si="230"/>
        <v>1</v>
      </c>
      <c r="S2965" s="23" t="str">
        <f t="shared" si="231"/>
        <v>ORD102964_20250302_CUST03353_MED027</v>
      </c>
      <c r="T2965" s="23">
        <f t="shared" si="232"/>
        <v>1</v>
      </c>
      <c r="U2965" s="6">
        <f t="shared" si="233"/>
        <v>94.54</v>
      </c>
      <c r="V2965" s="6">
        <f>tbl_Raw_Data[[#This Row],[Discount_Pct]]*tbl_Raw_Data[[#This Row],[Gross_Amount]]/100</f>
        <v>9.4540000000000006</v>
      </c>
      <c r="W2965" s="6">
        <f>tbl_Raw_Data[[#This Row],[Gross_Amount]]-tbl_Raw_Data[[#This Row],[Discount_Amount]]</f>
        <v>85.086000000000013</v>
      </c>
      <c r="X2965" s="6">
        <f>tbl_Raw_Data[[#This Row],[Net_Amount_Before_Tax]]*tbl_Raw_Data[[#This Row],[Tax_Pct]]/100</f>
        <v>4.2543000000000006</v>
      </c>
      <c r="Y2965" s="6">
        <f>tbl_Raw_Data[[#This Row],[Net_Amount_Before_Tax]]+tbl_Raw_Data[[#This Row],[Tax_Amount]]</f>
        <v>89.340300000000013</v>
      </c>
      <c r="Z2965" s="6">
        <f t="shared" si="234"/>
        <v>3</v>
      </c>
    </row>
    <row r="2966" spans="1:26" x14ac:dyDescent="0.3">
      <c r="A2966" s="23" t="s">
        <v>4658</v>
      </c>
      <c r="B2966" s="34">
        <v>45642</v>
      </c>
      <c r="C2966" s="23" t="s">
        <v>4659</v>
      </c>
      <c r="D2966" s="23" t="s">
        <v>46</v>
      </c>
      <c r="E2966" s="23" t="s">
        <v>47</v>
      </c>
      <c r="F2966" s="23">
        <v>411045</v>
      </c>
      <c r="G2966" s="23" t="s">
        <v>224</v>
      </c>
      <c r="H2966" s="23" t="s">
        <v>225</v>
      </c>
      <c r="I2966" s="23" t="s">
        <v>147</v>
      </c>
      <c r="J2966" s="23" t="s">
        <v>23</v>
      </c>
      <c r="K2966" s="23" t="s">
        <v>24</v>
      </c>
      <c r="L2966" s="23">
        <v>1</v>
      </c>
      <c r="M2966" s="23">
        <v>49.37</v>
      </c>
      <c r="N2966" s="23">
        <v>10</v>
      </c>
      <c r="O2966" s="23">
        <v>12</v>
      </c>
      <c r="P2966" s="23" t="s">
        <v>89</v>
      </c>
      <c r="Q2966" s="23" t="s">
        <v>34</v>
      </c>
      <c r="R2966" s="23">
        <f t="shared" si="230"/>
        <v>1</v>
      </c>
      <c r="S2966" s="23" t="str">
        <f t="shared" si="231"/>
        <v>ORD102965_20241216_CUST00725_MED015</v>
      </c>
      <c r="T2966" s="23">
        <f t="shared" si="232"/>
        <v>1</v>
      </c>
      <c r="U2966" s="6">
        <f t="shared" si="233"/>
        <v>49.37</v>
      </c>
      <c r="V2966" s="6">
        <f>tbl_Raw_Data[[#This Row],[Discount_Pct]]*tbl_Raw_Data[[#This Row],[Gross_Amount]]/100</f>
        <v>4.9370000000000003</v>
      </c>
      <c r="W2966" s="6">
        <f>tbl_Raw_Data[[#This Row],[Gross_Amount]]-tbl_Raw_Data[[#This Row],[Discount_Amount]]</f>
        <v>44.433</v>
      </c>
      <c r="X2966" s="6">
        <f>tbl_Raw_Data[[#This Row],[Net_Amount_Before_Tax]]*tbl_Raw_Data[[#This Row],[Tax_Pct]]/100</f>
        <v>5.3319600000000005</v>
      </c>
      <c r="Y2966" s="6">
        <f>tbl_Raw_Data[[#This Row],[Net_Amount_Before_Tax]]+tbl_Raw_Data[[#This Row],[Tax_Amount]]</f>
        <v>49.764960000000002</v>
      </c>
      <c r="Z2966" s="6">
        <f t="shared" si="234"/>
        <v>2</v>
      </c>
    </row>
    <row r="2967" spans="1:26" x14ac:dyDescent="0.3">
      <c r="A2967" s="23" t="s">
        <v>4658</v>
      </c>
      <c r="B2967" s="34">
        <v>45295</v>
      </c>
      <c r="C2967" s="23" t="s">
        <v>3640</v>
      </c>
      <c r="D2967" s="23" t="s">
        <v>100</v>
      </c>
      <c r="E2967" s="23" t="s">
        <v>101</v>
      </c>
      <c r="F2967" s="23">
        <v>201301</v>
      </c>
      <c r="G2967" s="23" t="s">
        <v>82</v>
      </c>
      <c r="H2967" s="23" t="s">
        <v>83</v>
      </c>
      <c r="I2967" s="23" t="s">
        <v>84</v>
      </c>
      <c r="J2967" s="23" t="s">
        <v>85</v>
      </c>
      <c r="K2967" s="23" t="s">
        <v>24</v>
      </c>
      <c r="L2967" s="23">
        <v>2</v>
      </c>
      <c r="M2967" s="23">
        <v>296.75</v>
      </c>
      <c r="N2967" s="23">
        <v>5</v>
      </c>
      <c r="O2967" s="23">
        <v>12</v>
      </c>
      <c r="P2967" s="23" t="s">
        <v>33</v>
      </c>
      <c r="Q2967" s="23" t="s">
        <v>34</v>
      </c>
      <c r="R2967" s="23">
        <f t="shared" si="230"/>
        <v>1</v>
      </c>
      <c r="S2967" s="23" t="str">
        <f t="shared" si="231"/>
        <v>ORD102965_20240104_CUST03320_MED023</v>
      </c>
      <c r="T2967" s="23">
        <f t="shared" si="232"/>
        <v>1</v>
      </c>
      <c r="U2967" s="6">
        <f t="shared" si="233"/>
        <v>593.5</v>
      </c>
      <c r="V2967" s="6">
        <f>tbl_Raw_Data[[#This Row],[Discount_Pct]]*tbl_Raw_Data[[#This Row],[Gross_Amount]]/100</f>
        <v>29.675000000000001</v>
      </c>
      <c r="W2967" s="6">
        <f>tbl_Raw_Data[[#This Row],[Gross_Amount]]-tbl_Raw_Data[[#This Row],[Discount_Amount]]</f>
        <v>563.82500000000005</v>
      </c>
      <c r="X2967" s="6">
        <f>tbl_Raw_Data[[#This Row],[Net_Amount_Before_Tax]]*tbl_Raw_Data[[#This Row],[Tax_Pct]]/100</f>
        <v>67.659000000000006</v>
      </c>
      <c r="Y2967" s="6">
        <f>tbl_Raw_Data[[#This Row],[Net_Amount_Before_Tax]]+tbl_Raw_Data[[#This Row],[Tax_Amount]]</f>
        <v>631.48400000000004</v>
      </c>
      <c r="Z2967" s="6">
        <f t="shared" si="234"/>
        <v>3</v>
      </c>
    </row>
    <row r="2968" spans="1:26" x14ac:dyDescent="0.3">
      <c r="A2968" s="23" t="s">
        <v>4658</v>
      </c>
      <c r="B2968" s="34">
        <v>45921</v>
      </c>
      <c r="C2968" s="23" t="s">
        <v>4660</v>
      </c>
      <c r="D2968" s="23" t="s">
        <v>72</v>
      </c>
      <c r="E2968" s="23" t="s">
        <v>73</v>
      </c>
      <c r="F2968" s="23">
        <v>302021</v>
      </c>
      <c r="G2968" s="23" t="s">
        <v>53</v>
      </c>
      <c r="H2968" s="23" t="s">
        <v>54</v>
      </c>
      <c r="I2968" s="23" t="s">
        <v>55</v>
      </c>
      <c r="J2968" s="23" t="s">
        <v>56</v>
      </c>
      <c r="K2968" s="23" t="s">
        <v>57</v>
      </c>
      <c r="L2968" s="23">
        <v>2</v>
      </c>
      <c r="M2968" s="23">
        <v>62.08</v>
      </c>
      <c r="N2968" s="23">
        <v>5</v>
      </c>
      <c r="O2968" s="23">
        <v>5</v>
      </c>
      <c r="P2968" s="23" t="s">
        <v>89</v>
      </c>
      <c r="Q2968" s="23" t="s">
        <v>34</v>
      </c>
      <c r="R2968" s="23">
        <f t="shared" si="230"/>
        <v>1</v>
      </c>
      <c r="S2968" s="23" t="str">
        <f t="shared" si="231"/>
        <v>ORD102965_20250921_CUST02106_MED020</v>
      </c>
      <c r="T2968" s="23">
        <f t="shared" si="232"/>
        <v>1</v>
      </c>
      <c r="U2968" s="6">
        <f t="shared" si="233"/>
        <v>124.16</v>
      </c>
      <c r="V2968" s="6">
        <f>tbl_Raw_Data[[#This Row],[Discount_Pct]]*tbl_Raw_Data[[#This Row],[Gross_Amount]]/100</f>
        <v>6.2079999999999993</v>
      </c>
      <c r="W2968" s="6">
        <f>tbl_Raw_Data[[#This Row],[Gross_Amount]]-tbl_Raw_Data[[#This Row],[Discount_Amount]]</f>
        <v>117.952</v>
      </c>
      <c r="X2968" s="6">
        <f>tbl_Raw_Data[[#This Row],[Net_Amount_Before_Tax]]*tbl_Raw_Data[[#This Row],[Tax_Pct]]/100</f>
        <v>5.8975999999999997</v>
      </c>
      <c r="Y2968" s="6">
        <f>tbl_Raw_Data[[#This Row],[Net_Amount_Before_Tax]]+tbl_Raw_Data[[#This Row],[Tax_Amount]]</f>
        <v>123.8496</v>
      </c>
      <c r="Z2968" s="6">
        <f t="shared" si="234"/>
        <v>2</v>
      </c>
    </row>
    <row r="2969" spans="1:26" x14ac:dyDescent="0.3">
      <c r="A2969" s="23" t="s">
        <v>4661</v>
      </c>
      <c r="B2969" s="34">
        <v>45431</v>
      </c>
      <c r="C2969" s="23" t="s">
        <v>4662</v>
      </c>
      <c r="D2969" s="23" t="s">
        <v>183</v>
      </c>
      <c r="E2969" s="23" t="s">
        <v>184</v>
      </c>
      <c r="F2969" s="23">
        <v>122016</v>
      </c>
      <c r="G2969" s="23" t="s">
        <v>107</v>
      </c>
      <c r="H2969" s="23" t="s">
        <v>108</v>
      </c>
      <c r="I2969" s="23" t="s">
        <v>63</v>
      </c>
      <c r="J2969" s="23" t="s">
        <v>42</v>
      </c>
      <c r="K2969" s="23" t="s">
        <v>57</v>
      </c>
      <c r="L2969" s="23">
        <v>4</v>
      </c>
      <c r="M2969" s="23">
        <v>101.22</v>
      </c>
      <c r="N2969" s="23">
        <v>0</v>
      </c>
      <c r="O2969" s="23">
        <v>18</v>
      </c>
      <c r="P2969" s="23" t="s">
        <v>65</v>
      </c>
      <c r="Q2969" s="23" t="s">
        <v>34</v>
      </c>
      <c r="R2969" s="23">
        <f t="shared" si="230"/>
        <v>1</v>
      </c>
      <c r="S2969" s="23" t="str">
        <f t="shared" si="231"/>
        <v>ORD102968_20240519_CUST02100_MED005</v>
      </c>
      <c r="T2969" s="23">
        <f t="shared" si="232"/>
        <v>1</v>
      </c>
      <c r="U2969" s="6">
        <f t="shared" si="233"/>
        <v>404.88</v>
      </c>
      <c r="V2969" s="6">
        <f>tbl_Raw_Data[[#This Row],[Discount_Pct]]*tbl_Raw_Data[[#This Row],[Gross_Amount]]/100</f>
        <v>0</v>
      </c>
      <c r="W2969" s="6">
        <f>tbl_Raw_Data[[#This Row],[Gross_Amount]]-tbl_Raw_Data[[#This Row],[Discount_Amount]]</f>
        <v>404.88</v>
      </c>
      <c r="X2969" s="6">
        <f>tbl_Raw_Data[[#This Row],[Net_Amount_Before_Tax]]*tbl_Raw_Data[[#This Row],[Tax_Pct]]/100</f>
        <v>72.878399999999999</v>
      </c>
      <c r="Y2969" s="6">
        <f>tbl_Raw_Data[[#This Row],[Net_Amount_Before_Tax]]+tbl_Raw_Data[[#This Row],[Tax_Amount]]</f>
        <v>477.75839999999999</v>
      </c>
      <c r="Z2969" s="6">
        <f t="shared" si="234"/>
        <v>2</v>
      </c>
    </row>
    <row r="2970" spans="1:26" x14ac:dyDescent="0.3">
      <c r="A2970" s="23" t="s">
        <v>4663</v>
      </c>
      <c r="B2970" s="34">
        <v>45293</v>
      </c>
      <c r="C2970" s="23" t="s">
        <v>1477</v>
      </c>
      <c r="D2970" s="23" t="s">
        <v>28</v>
      </c>
      <c r="E2970" s="23" t="s">
        <v>29</v>
      </c>
      <c r="F2970" s="23">
        <v>500081</v>
      </c>
      <c r="G2970" s="23" t="s">
        <v>48</v>
      </c>
      <c r="H2970" s="23" t="s">
        <v>49</v>
      </c>
      <c r="I2970" s="23" t="s">
        <v>50</v>
      </c>
      <c r="J2970" s="23" t="s">
        <v>23</v>
      </c>
      <c r="K2970" s="23" t="s">
        <v>24</v>
      </c>
      <c r="L2970" s="23">
        <v>2</v>
      </c>
      <c r="M2970" s="23">
        <v>115.97</v>
      </c>
      <c r="N2970" s="23">
        <v>15</v>
      </c>
      <c r="O2970" s="23">
        <v>5</v>
      </c>
      <c r="P2970" s="23" t="s">
        <v>33</v>
      </c>
      <c r="Q2970" s="23" t="s">
        <v>26</v>
      </c>
      <c r="R2970" s="23">
        <f t="shared" si="230"/>
        <v>1</v>
      </c>
      <c r="S2970" s="23" t="str">
        <f t="shared" si="231"/>
        <v>ORD102969_20240102_CUST01400_MED028</v>
      </c>
      <c r="T2970" s="23">
        <f t="shared" si="232"/>
        <v>1</v>
      </c>
      <c r="U2970" s="6">
        <f t="shared" si="233"/>
        <v>231.94</v>
      </c>
      <c r="V2970" s="6">
        <f>tbl_Raw_Data[[#This Row],[Discount_Pct]]*tbl_Raw_Data[[#This Row],[Gross_Amount]]/100</f>
        <v>34.790999999999997</v>
      </c>
      <c r="W2970" s="6">
        <f>tbl_Raw_Data[[#This Row],[Gross_Amount]]-tbl_Raw_Data[[#This Row],[Discount_Amount]]</f>
        <v>197.149</v>
      </c>
      <c r="X2970" s="6">
        <f>tbl_Raw_Data[[#This Row],[Net_Amount_Before_Tax]]*tbl_Raw_Data[[#This Row],[Tax_Pct]]/100</f>
        <v>9.85745</v>
      </c>
      <c r="Y2970" s="6">
        <f>tbl_Raw_Data[[#This Row],[Net_Amount_Before_Tax]]+tbl_Raw_Data[[#This Row],[Tax_Amount]]</f>
        <v>207.00645</v>
      </c>
      <c r="Z2970" s="6">
        <f t="shared" si="234"/>
        <v>0</v>
      </c>
    </row>
    <row r="2971" spans="1:26" x14ac:dyDescent="0.3">
      <c r="A2971" s="23" t="s">
        <v>4664</v>
      </c>
      <c r="B2971" s="34">
        <v>45302</v>
      </c>
      <c r="C2971" s="23" t="s">
        <v>1519</v>
      </c>
      <c r="D2971" s="23" t="s">
        <v>28</v>
      </c>
      <c r="E2971" s="23" t="s">
        <v>29</v>
      </c>
      <c r="F2971" s="23">
        <v>500084</v>
      </c>
      <c r="G2971" s="23" t="s">
        <v>68</v>
      </c>
      <c r="H2971" s="23" t="s">
        <v>69</v>
      </c>
      <c r="I2971" s="23" t="s">
        <v>55</v>
      </c>
      <c r="J2971" s="23" t="s">
        <v>56</v>
      </c>
      <c r="K2971" s="23" t="s">
        <v>24</v>
      </c>
      <c r="L2971" s="23">
        <v>2</v>
      </c>
      <c r="M2971" s="23">
        <v>31.93</v>
      </c>
      <c r="N2971" s="23">
        <v>5</v>
      </c>
      <c r="O2971" s="23">
        <v>5</v>
      </c>
      <c r="P2971" s="23" t="s">
        <v>89</v>
      </c>
      <c r="Q2971" s="23" t="s">
        <v>44</v>
      </c>
      <c r="R2971" s="23">
        <f t="shared" si="230"/>
        <v>1</v>
      </c>
      <c r="S2971" s="23" t="str">
        <f t="shared" si="231"/>
        <v>ORD102970_20240111_CUST03256_MED003</v>
      </c>
      <c r="T2971" s="23">
        <f t="shared" si="232"/>
        <v>1</v>
      </c>
      <c r="U2971" s="6">
        <f t="shared" si="233"/>
        <v>63.86</v>
      </c>
      <c r="V2971" s="6">
        <f>tbl_Raw_Data[[#This Row],[Discount_Pct]]*tbl_Raw_Data[[#This Row],[Gross_Amount]]/100</f>
        <v>3.1930000000000001</v>
      </c>
      <c r="W2971" s="6">
        <f>tbl_Raw_Data[[#This Row],[Gross_Amount]]-tbl_Raw_Data[[#This Row],[Discount_Amount]]</f>
        <v>60.667000000000002</v>
      </c>
      <c r="X2971" s="6">
        <f>tbl_Raw_Data[[#This Row],[Net_Amount_Before_Tax]]*tbl_Raw_Data[[#This Row],[Tax_Pct]]/100</f>
        <v>3.0333500000000004</v>
      </c>
      <c r="Y2971" s="6">
        <f>tbl_Raw_Data[[#This Row],[Net_Amount_Before_Tax]]+tbl_Raw_Data[[#This Row],[Tax_Amount]]</f>
        <v>63.70035</v>
      </c>
      <c r="Z2971" s="6">
        <f t="shared" si="234"/>
        <v>2</v>
      </c>
    </row>
    <row r="2972" spans="1:26" x14ac:dyDescent="0.3">
      <c r="A2972" s="23" t="s">
        <v>4665</v>
      </c>
      <c r="B2972" s="34">
        <v>45439</v>
      </c>
      <c r="C2972" s="23" t="s">
        <v>4666</v>
      </c>
      <c r="D2972" s="23" t="s">
        <v>123</v>
      </c>
      <c r="E2972" s="23" t="s">
        <v>101</v>
      </c>
      <c r="F2972" s="23">
        <v>226010</v>
      </c>
      <c r="G2972" s="23" t="s">
        <v>30</v>
      </c>
      <c r="H2972" s="23" t="s">
        <v>31</v>
      </c>
      <c r="I2972" s="23" t="s">
        <v>32</v>
      </c>
      <c r="J2972" s="23" t="s">
        <v>23</v>
      </c>
      <c r="K2972" s="23" t="s">
        <v>24</v>
      </c>
      <c r="L2972" s="23">
        <v>1</v>
      </c>
      <c r="M2972" s="23">
        <v>123.29</v>
      </c>
      <c r="N2972" s="23">
        <v>0</v>
      </c>
      <c r="O2972" s="23">
        <v>5</v>
      </c>
      <c r="P2972" s="23" t="s">
        <v>89</v>
      </c>
      <c r="Q2972" s="23" t="s">
        <v>44</v>
      </c>
      <c r="R2972" s="23">
        <f t="shared" si="230"/>
        <v>1</v>
      </c>
      <c r="S2972" s="23" t="str">
        <f t="shared" si="231"/>
        <v>ORD102971_20240527_CUST01910_MED017</v>
      </c>
      <c r="T2972" s="23">
        <f t="shared" si="232"/>
        <v>1</v>
      </c>
      <c r="U2972" s="6">
        <f t="shared" si="233"/>
        <v>123.29</v>
      </c>
      <c r="V2972" s="6">
        <f>tbl_Raw_Data[[#This Row],[Discount_Pct]]*tbl_Raw_Data[[#This Row],[Gross_Amount]]/100</f>
        <v>0</v>
      </c>
      <c r="W2972" s="6">
        <f>tbl_Raw_Data[[#This Row],[Gross_Amount]]-tbl_Raw_Data[[#This Row],[Discount_Amount]]</f>
        <v>123.29</v>
      </c>
      <c r="X2972" s="6">
        <f>tbl_Raw_Data[[#This Row],[Net_Amount_Before_Tax]]*tbl_Raw_Data[[#This Row],[Tax_Pct]]/100</f>
        <v>6.1645000000000003</v>
      </c>
      <c r="Y2972" s="6">
        <f>tbl_Raw_Data[[#This Row],[Net_Amount_Before_Tax]]+tbl_Raw_Data[[#This Row],[Tax_Amount]]</f>
        <v>129.4545</v>
      </c>
      <c r="Z2972" s="6">
        <f t="shared" si="234"/>
        <v>2</v>
      </c>
    </row>
    <row r="2973" spans="1:26" x14ac:dyDescent="0.3">
      <c r="A2973" s="23" t="s">
        <v>4667</v>
      </c>
      <c r="B2973" s="34">
        <v>45674</v>
      </c>
      <c r="C2973" s="23" t="s">
        <v>2275</v>
      </c>
      <c r="D2973" s="23" t="s">
        <v>52</v>
      </c>
      <c r="E2973" s="23" t="s">
        <v>52</v>
      </c>
      <c r="F2973" s="23">
        <v>160036</v>
      </c>
      <c r="G2973" s="23" t="s">
        <v>185</v>
      </c>
      <c r="H2973" s="23" t="s">
        <v>186</v>
      </c>
      <c r="I2973" s="23" t="s">
        <v>76</v>
      </c>
      <c r="J2973" s="23" t="s">
        <v>187</v>
      </c>
      <c r="K2973" s="23" t="s">
        <v>57</v>
      </c>
      <c r="L2973" s="23">
        <v>1</v>
      </c>
      <c r="M2973" s="23">
        <v>86.92</v>
      </c>
      <c r="N2973" s="23">
        <v>0</v>
      </c>
      <c r="O2973" s="23">
        <v>12</v>
      </c>
      <c r="P2973" s="23" t="s">
        <v>25</v>
      </c>
      <c r="Q2973" s="23" t="s">
        <v>34</v>
      </c>
      <c r="R2973" s="23">
        <f t="shared" si="230"/>
        <v>1</v>
      </c>
      <c r="S2973" s="23" t="str">
        <f t="shared" si="231"/>
        <v>ORD102972_20250117_CUST02754_MED009</v>
      </c>
      <c r="T2973" s="23">
        <f t="shared" si="232"/>
        <v>1</v>
      </c>
      <c r="U2973" s="6">
        <f t="shared" si="233"/>
        <v>86.92</v>
      </c>
      <c r="V2973" s="6">
        <f>tbl_Raw_Data[[#This Row],[Discount_Pct]]*tbl_Raw_Data[[#This Row],[Gross_Amount]]/100</f>
        <v>0</v>
      </c>
      <c r="W2973" s="6">
        <f>tbl_Raw_Data[[#This Row],[Gross_Amount]]-tbl_Raw_Data[[#This Row],[Discount_Amount]]</f>
        <v>86.92</v>
      </c>
      <c r="X2973" s="6">
        <f>tbl_Raw_Data[[#This Row],[Net_Amount_Before_Tax]]*tbl_Raw_Data[[#This Row],[Tax_Pct]]/100</f>
        <v>10.430399999999999</v>
      </c>
      <c r="Y2973" s="6">
        <f>tbl_Raw_Data[[#This Row],[Net_Amount_Before_Tax]]+tbl_Raw_Data[[#This Row],[Tax_Amount]]</f>
        <v>97.350400000000008</v>
      </c>
      <c r="Z2973" s="6">
        <f t="shared" si="234"/>
        <v>1</v>
      </c>
    </row>
    <row r="2974" spans="1:26" x14ac:dyDescent="0.3">
      <c r="A2974" s="23" t="s">
        <v>4668</v>
      </c>
      <c r="B2974" s="34">
        <v>45826</v>
      </c>
      <c r="C2974" s="23" t="s">
        <v>632</v>
      </c>
      <c r="D2974" s="23" t="s">
        <v>19</v>
      </c>
      <c r="E2974" s="23" t="s">
        <v>19</v>
      </c>
      <c r="F2974" s="23">
        <v>110044</v>
      </c>
      <c r="G2974" s="23" t="s">
        <v>283</v>
      </c>
      <c r="H2974" s="23" t="s">
        <v>284</v>
      </c>
      <c r="I2974" s="23" t="s">
        <v>104</v>
      </c>
      <c r="J2974" s="23" t="s">
        <v>42</v>
      </c>
      <c r="K2974" s="23" t="s">
        <v>57</v>
      </c>
      <c r="L2974" s="23">
        <v>2</v>
      </c>
      <c r="M2974" s="23">
        <v>287.07</v>
      </c>
      <c r="N2974" s="23">
        <v>10</v>
      </c>
      <c r="O2974" s="23">
        <v>18</v>
      </c>
      <c r="P2974" s="23" t="s">
        <v>33</v>
      </c>
      <c r="Q2974" s="23" t="s">
        <v>34</v>
      </c>
      <c r="R2974" s="23">
        <f t="shared" si="230"/>
        <v>1</v>
      </c>
      <c r="S2974" s="23" t="str">
        <f t="shared" si="231"/>
        <v>ORD102973_20250618_CUST01803_MED030</v>
      </c>
      <c r="T2974" s="23">
        <f t="shared" si="232"/>
        <v>1</v>
      </c>
      <c r="U2974" s="6">
        <f t="shared" si="233"/>
        <v>574.14</v>
      </c>
      <c r="V2974" s="6">
        <f>tbl_Raw_Data[[#This Row],[Discount_Pct]]*tbl_Raw_Data[[#This Row],[Gross_Amount]]/100</f>
        <v>57.413999999999994</v>
      </c>
      <c r="W2974" s="6">
        <f>tbl_Raw_Data[[#This Row],[Gross_Amount]]-tbl_Raw_Data[[#This Row],[Discount_Amount]]</f>
        <v>516.726</v>
      </c>
      <c r="X2974" s="6">
        <f>tbl_Raw_Data[[#This Row],[Net_Amount_Before_Tax]]*tbl_Raw_Data[[#This Row],[Tax_Pct]]/100</f>
        <v>93.010679999999994</v>
      </c>
      <c r="Y2974" s="6">
        <f>tbl_Raw_Data[[#This Row],[Net_Amount_Before_Tax]]+tbl_Raw_Data[[#This Row],[Tax_Amount]]</f>
        <v>609.73667999999998</v>
      </c>
      <c r="Z2974" s="6">
        <f t="shared" si="234"/>
        <v>2</v>
      </c>
    </row>
    <row r="2975" spans="1:26" x14ac:dyDescent="0.3">
      <c r="A2975" s="23" t="s">
        <v>4669</v>
      </c>
      <c r="B2975" s="34">
        <v>45332</v>
      </c>
      <c r="C2975" s="23" t="s">
        <v>1682</v>
      </c>
      <c r="D2975" s="23" t="s">
        <v>142</v>
      </c>
      <c r="E2975" s="23" t="s">
        <v>81</v>
      </c>
      <c r="F2975" s="23">
        <v>380001</v>
      </c>
      <c r="G2975" s="23" t="s">
        <v>94</v>
      </c>
      <c r="H2975" s="23" t="s">
        <v>95</v>
      </c>
      <c r="I2975" s="23" t="s">
        <v>84</v>
      </c>
      <c r="J2975" s="23" t="s">
        <v>42</v>
      </c>
      <c r="K2975" s="23" t="s">
        <v>24</v>
      </c>
      <c r="L2975" s="23">
        <v>1</v>
      </c>
      <c r="M2975" s="23">
        <v>93.17</v>
      </c>
      <c r="N2975" s="23">
        <v>5</v>
      </c>
      <c r="O2975" s="23">
        <v>5</v>
      </c>
      <c r="P2975" s="23" t="s">
        <v>65</v>
      </c>
      <c r="Q2975" s="23" t="s">
        <v>34</v>
      </c>
      <c r="R2975" s="23">
        <f t="shared" si="230"/>
        <v>1</v>
      </c>
      <c r="S2975" s="23" t="str">
        <f t="shared" si="231"/>
        <v>ORD102974_20240210_CUST01965_MED021</v>
      </c>
      <c r="T2975" s="23">
        <f t="shared" si="232"/>
        <v>1</v>
      </c>
      <c r="U2975" s="6">
        <f t="shared" si="233"/>
        <v>93.17</v>
      </c>
      <c r="V2975" s="6">
        <f>tbl_Raw_Data[[#This Row],[Discount_Pct]]*tbl_Raw_Data[[#This Row],[Gross_Amount]]/100</f>
        <v>4.6585000000000001</v>
      </c>
      <c r="W2975" s="6">
        <f>tbl_Raw_Data[[#This Row],[Gross_Amount]]-tbl_Raw_Data[[#This Row],[Discount_Amount]]</f>
        <v>88.511499999999998</v>
      </c>
      <c r="X2975" s="6">
        <f>tbl_Raw_Data[[#This Row],[Net_Amount_Before_Tax]]*tbl_Raw_Data[[#This Row],[Tax_Pct]]/100</f>
        <v>4.4255750000000003</v>
      </c>
      <c r="Y2975" s="6">
        <f>tbl_Raw_Data[[#This Row],[Net_Amount_Before_Tax]]+tbl_Raw_Data[[#This Row],[Tax_Amount]]</f>
        <v>92.937074999999993</v>
      </c>
      <c r="Z2975" s="6">
        <f t="shared" si="234"/>
        <v>3</v>
      </c>
    </row>
    <row r="2976" spans="1:26" x14ac:dyDescent="0.3">
      <c r="A2976" s="23" t="s">
        <v>4670</v>
      </c>
      <c r="B2976" s="34">
        <v>45853</v>
      </c>
      <c r="C2976" s="23" t="s">
        <v>4671</v>
      </c>
      <c r="D2976" s="23" t="s">
        <v>46</v>
      </c>
      <c r="E2976" s="23" t="s">
        <v>47</v>
      </c>
      <c r="F2976" s="23">
        <v>411038</v>
      </c>
      <c r="G2976" s="23" t="s">
        <v>20</v>
      </c>
      <c r="H2976" s="23" t="s">
        <v>21</v>
      </c>
      <c r="I2976" s="23" t="s">
        <v>22</v>
      </c>
      <c r="J2976" s="23" t="s">
        <v>23</v>
      </c>
      <c r="K2976" s="23" t="s">
        <v>24</v>
      </c>
      <c r="L2976" s="23">
        <v>2</v>
      </c>
      <c r="M2976" s="23">
        <v>132.63</v>
      </c>
      <c r="N2976" s="23">
        <v>10</v>
      </c>
      <c r="O2976" s="23">
        <v>18</v>
      </c>
      <c r="P2976" s="23" t="s">
        <v>33</v>
      </c>
      <c r="Q2976" s="23" t="s">
        <v>34</v>
      </c>
      <c r="R2976" s="23">
        <f t="shared" si="230"/>
        <v>1</v>
      </c>
      <c r="S2976" s="23" t="str">
        <f t="shared" si="231"/>
        <v>ORD102975_20250715_CUST02372_MED024</v>
      </c>
      <c r="T2976" s="23">
        <f t="shared" si="232"/>
        <v>1</v>
      </c>
      <c r="U2976" s="6">
        <f t="shared" si="233"/>
        <v>265.26</v>
      </c>
      <c r="V2976" s="6">
        <f>tbl_Raw_Data[[#This Row],[Discount_Pct]]*tbl_Raw_Data[[#This Row],[Gross_Amount]]/100</f>
        <v>26.526</v>
      </c>
      <c r="W2976" s="6">
        <f>tbl_Raw_Data[[#This Row],[Gross_Amount]]-tbl_Raw_Data[[#This Row],[Discount_Amount]]</f>
        <v>238.73399999999998</v>
      </c>
      <c r="X2976" s="6">
        <f>tbl_Raw_Data[[#This Row],[Net_Amount_Before_Tax]]*tbl_Raw_Data[[#This Row],[Tax_Pct]]/100</f>
        <v>42.972119999999997</v>
      </c>
      <c r="Y2976" s="6">
        <f>tbl_Raw_Data[[#This Row],[Net_Amount_Before_Tax]]+tbl_Raw_Data[[#This Row],[Tax_Amount]]</f>
        <v>281.70612</v>
      </c>
      <c r="Z2976" s="6">
        <f t="shared" si="234"/>
        <v>2</v>
      </c>
    </row>
    <row r="2977" spans="1:26" x14ac:dyDescent="0.3">
      <c r="A2977" s="23" t="s">
        <v>4672</v>
      </c>
      <c r="B2977" s="34">
        <v>45627</v>
      </c>
      <c r="C2977" s="23" t="s">
        <v>4673</v>
      </c>
      <c r="D2977" s="23" t="s">
        <v>159</v>
      </c>
      <c r="E2977" s="23" t="s">
        <v>47</v>
      </c>
      <c r="F2977" s="23">
        <v>400076</v>
      </c>
      <c r="G2977" s="23" t="s">
        <v>192</v>
      </c>
      <c r="H2977" s="23" t="s">
        <v>193</v>
      </c>
      <c r="I2977" s="23" t="s">
        <v>41</v>
      </c>
      <c r="J2977" s="23" t="s">
        <v>194</v>
      </c>
      <c r="K2977" s="23" t="s">
        <v>24</v>
      </c>
      <c r="L2977" s="23">
        <v>4</v>
      </c>
      <c r="M2977" s="23">
        <v>33.090000000000003</v>
      </c>
      <c r="N2977" s="23">
        <v>0</v>
      </c>
      <c r="O2977" s="23">
        <v>18</v>
      </c>
      <c r="P2977" s="23" t="s">
        <v>25</v>
      </c>
      <c r="Q2977" s="23" t="s">
        <v>34</v>
      </c>
      <c r="R2977" s="23">
        <f t="shared" si="230"/>
        <v>1</v>
      </c>
      <c r="S2977" s="23" t="str">
        <f t="shared" si="231"/>
        <v>ORD102976_20241201_CUST00276_MED002</v>
      </c>
      <c r="T2977" s="23">
        <f t="shared" si="232"/>
        <v>1</v>
      </c>
      <c r="U2977" s="6">
        <f t="shared" si="233"/>
        <v>132.36000000000001</v>
      </c>
      <c r="V2977" s="6">
        <f>tbl_Raw_Data[[#This Row],[Discount_Pct]]*tbl_Raw_Data[[#This Row],[Gross_Amount]]/100</f>
        <v>0</v>
      </c>
      <c r="W2977" s="6">
        <f>tbl_Raw_Data[[#This Row],[Gross_Amount]]-tbl_Raw_Data[[#This Row],[Discount_Amount]]</f>
        <v>132.36000000000001</v>
      </c>
      <c r="X2977" s="6">
        <f>tbl_Raw_Data[[#This Row],[Net_Amount_Before_Tax]]*tbl_Raw_Data[[#This Row],[Tax_Pct]]/100</f>
        <v>23.824800000000003</v>
      </c>
      <c r="Y2977" s="6">
        <f>tbl_Raw_Data[[#This Row],[Net_Amount_Before_Tax]]+tbl_Raw_Data[[#This Row],[Tax_Amount]]</f>
        <v>156.18480000000002</v>
      </c>
      <c r="Z2977" s="6">
        <f t="shared" si="234"/>
        <v>2</v>
      </c>
    </row>
    <row r="2978" spans="1:26" x14ac:dyDescent="0.3">
      <c r="A2978" s="23" t="s">
        <v>4674</v>
      </c>
      <c r="B2978" s="34">
        <v>45662</v>
      </c>
      <c r="C2978" s="23" t="s">
        <v>4675</v>
      </c>
      <c r="D2978" s="23" t="s">
        <v>100</v>
      </c>
      <c r="E2978" s="23" t="s">
        <v>101</v>
      </c>
      <c r="F2978" s="23">
        <v>201307</v>
      </c>
      <c r="G2978" s="23" t="s">
        <v>154</v>
      </c>
      <c r="H2978" s="23" t="s">
        <v>155</v>
      </c>
      <c r="I2978" s="23" t="s">
        <v>134</v>
      </c>
      <c r="J2978" s="23" t="s">
        <v>156</v>
      </c>
      <c r="K2978" s="23" t="s">
        <v>57</v>
      </c>
      <c r="L2978" s="23">
        <v>1</v>
      </c>
      <c r="M2978" s="23">
        <v>40.18</v>
      </c>
      <c r="N2978" s="23">
        <v>5</v>
      </c>
      <c r="O2978" s="23">
        <v>5</v>
      </c>
      <c r="P2978" s="23" t="s">
        <v>33</v>
      </c>
      <c r="Q2978" s="23" t="s">
        <v>34</v>
      </c>
      <c r="R2978" s="23">
        <f t="shared" si="230"/>
        <v>1</v>
      </c>
      <c r="S2978" s="23" t="str">
        <f t="shared" si="231"/>
        <v>ORD102977_20250105_CUST00116_MED006</v>
      </c>
      <c r="T2978" s="23">
        <f t="shared" si="232"/>
        <v>1</v>
      </c>
      <c r="U2978" s="6">
        <f t="shared" si="233"/>
        <v>40.18</v>
      </c>
      <c r="V2978" s="6">
        <f>tbl_Raw_Data[[#This Row],[Discount_Pct]]*tbl_Raw_Data[[#This Row],[Gross_Amount]]/100</f>
        <v>2.0089999999999999</v>
      </c>
      <c r="W2978" s="6">
        <f>tbl_Raw_Data[[#This Row],[Gross_Amount]]-tbl_Raw_Data[[#This Row],[Discount_Amount]]</f>
        <v>38.170999999999999</v>
      </c>
      <c r="X2978" s="6">
        <f>tbl_Raw_Data[[#This Row],[Net_Amount_Before_Tax]]*tbl_Raw_Data[[#This Row],[Tax_Pct]]/100</f>
        <v>1.90855</v>
      </c>
      <c r="Y2978" s="6">
        <f>tbl_Raw_Data[[#This Row],[Net_Amount_Before_Tax]]+tbl_Raw_Data[[#This Row],[Tax_Amount]]</f>
        <v>40.079549999999998</v>
      </c>
      <c r="Z2978" s="6">
        <f t="shared" si="234"/>
        <v>1</v>
      </c>
    </row>
    <row r="2979" spans="1:26" x14ac:dyDescent="0.3">
      <c r="A2979" s="23" t="s">
        <v>4676</v>
      </c>
      <c r="B2979" s="34">
        <v>45933</v>
      </c>
      <c r="C2979" s="23" t="s">
        <v>4677</v>
      </c>
      <c r="D2979" s="23" t="s">
        <v>100</v>
      </c>
      <c r="E2979" s="23" t="s">
        <v>101</v>
      </c>
      <c r="F2979" s="23">
        <v>201303</v>
      </c>
      <c r="G2979" s="23" t="s">
        <v>229</v>
      </c>
      <c r="H2979" s="23" t="s">
        <v>230</v>
      </c>
      <c r="I2979" s="23" t="s">
        <v>84</v>
      </c>
      <c r="J2979" s="23" t="s">
        <v>140</v>
      </c>
      <c r="K2979" s="23" t="s">
        <v>24</v>
      </c>
      <c r="L2979" s="23">
        <v>2</v>
      </c>
      <c r="M2979" s="23">
        <v>155.55000000000001</v>
      </c>
      <c r="N2979" s="23">
        <v>0</v>
      </c>
      <c r="O2979" s="23">
        <v>18</v>
      </c>
      <c r="P2979" s="23" t="s">
        <v>89</v>
      </c>
      <c r="Q2979" s="23" t="s">
        <v>90</v>
      </c>
      <c r="R2979" s="23">
        <f t="shared" si="230"/>
        <v>1</v>
      </c>
      <c r="S2979" s="23" t="str">
        <f t="shared" si="231"/>
        <v>ORD102978_20251003_CUST00941_MED022</v>
      </c>
      <c r="T2979" s="23">
        <f t="shared" si="232"/>
        <v>1</v>
      </c>
      <c r="U2979" s="6">
        <f t="shared" si="233"/>
        <v>311.10000000000002</v>
      </c>
      <c r="V2979" s="6">
        <f>tbl_Raw_Data[[#This Row],[Discount_Pct]]*tbl_Raw_Data[[#This Row],[Gross_Amount]]/100</f>
        <v>0</v>
      </c>
      <c r="W2979" s="6">
        <f>tbl_Raw_Data[[#This Row],[Gross_Amount]]-tbl_Raw_Data[[#This Row],[Discount_Amount]]</f>
        <v>311.10000000000002</v>
      </c>
      <c r="X2979" s="6">
        <f>tbl_Raw_Data[[#This Row],[Net_Amount_Before_Tax]]*tbl_Raw_Data[[#This Row],[Tax_Pct]]/100</f>
        <v>55.998000000000005</v>
      </c>
      <c r="Y2979" s="6">
        <f>tbl_Raw_Data[[#This Row],[Net_Amount_Before_Tax]]+tbl_Raw_Data[[#This Row],[Tax_Amount]]</f>
        <v>367.09800000000001</v>
      </c>
      <c r="Z2979" s="6">
        <f t="shared" si="234"/>
        <v>0</v>
      </c>
    </row>
    <row r="2980" spans="1:26" x14ac:dyDescent="0.3">
      <c r="A2980" s="23" t="s">
        <v>4678</v>
      </c>
      <c r="B2980" s="34">
        <v>45931</v>
      </c>
      <c r="C2980" s="23" t="s">
        <v>1725</v>
      </c>
      <c r="D2980" s="23" t="s">
        <v>123</v>
      </c>
      <c r="E2980" s="23" t="s">
        <v>101</v>
      </c>
      <c r="F2980" s="23">
        <v>226016</v>
      </c>
      <c r="G2980" s="23" t="s">
        <v>145</v>
      </c>
      <c r="H2980" s="23" t="s">
        <v>146</v>
      </c>
      <c r="I2980" s="23" t="s">
        <v>147</v>
      </c>
      <c r="J2980" s="23" t="s">
        <v>148</v>
      </c>
      <c r="K2980" s="23" t="s">
        <v>24</v>
      </c>
      <c r="L2980" s="23">
        <v>1</v>
      </c>
      <c r="M2980" s="23">
        <v>105.46</v>
      </c>
      <c r="N2980" s="23">
        <v>10</v>
      </c>
      <c r="O2980" s="23">
        <v>18</v>
      </c>
      <c r="P2980" s="23" t="s">
        <v>58</v>
      </c>
      <c r="Q2980" s="23" t="s">
        <v>34</v>
      </c>
      <c r="R2980" s="23">
        <f t="shared" si="230"/>
        <v>1</v>
      </c>
      <c r="S2980" s="23" t="str">
        <f t="shared" si="231"/>
        <v>ORD102979_20251001_CUST03239_MED016</v>
      </c>
      <c r="T2980" s="23">
        <f t="shared" si="232"/>
        <v>1</v>
      </c>
      <c r="U2980" s="6">
        <f t="shared" si="233"/>
        <v>105.46</v>
      </c>
      <c r="V2980" s="6">
        <f>tbl_Raw_Data[[#This Row],[Discount_Pct]]*tbl_Raw_Data[[#This Row],[Gross_Amount]]/100</f>
        <v>10.545999999999999</v>
      </c>
      <c r="W2980" s="6">
        <f>tbl_Raw_Data[[#This Row],[Gross_Amount]]-tbl_Raw_Data[[#This Row],[Discount_Amount]]</f>
        <v>94.913999999999987</v>
      </c>
      <c r="X2980" s="6">
        <f>tbl_Raw_Data[[#This Row],[Net_Amount_Before_Tax]]*tbl_Raw_Data[[#This Row],[Tax_Pct]]/100</f>
        <v>17.084519999999998</v>
      </c>
      <c r="Y2980" s="6">
        <f>tbl_Raw_Data[[#This Row],[Net_Amount_Before_Tax]]+tbl_Raw_Data[[#This Row],[Tax_Amount]]</f>
        <v>111.99851999999998</v>
      </c>
      <c r="Z2980" s="6">
        <f t="shared" si="234"/>
        <v>3</v>
      </c>
    </row>
    <row r="2981" spans="1:26" x14ac:dyDescent="0.3">
      <c r="A2981" s="23" t="s">
        <v>4679</v>
      </c>
      <c r="B2981" s="34">
        <v>45724</v>
      </c>
      <c r="C2981" s="23" t="s">
        <v>4680</v>
      </c>
      <c r="D2981" s="23" t="s">
        <v>123</v>
      </c>
      <c r="E2981" s="23" t="s">
        <v>101</v>
      </c>
      <c r="F2981" s="23">
        <v>226016</v>
      </c>
      <c r="G2981" s="23" t="s">
        <v>48</v>
      </c>
      <c r="H2981" s="23" t="s">
        <v>49</v>
      </c>
      <c r="I2981" s="23" t="s">
        <v>50</v>
      </c>
      <c r="J2981" s="23" t="s">
        <v>23</v>
      </c>
      <c r="K2981" s="23" t="s">
        <v>24</v>
      </c>
      <c r="L2981" s="23">
        <v>3</v>
      </c>
      <c r="M2981" s="23">
        <v>110.2</v>
      </c>
      <c r="N2981" s="23">
        <v>5</v>
      </c>
      <c r="O2981" s="23">
        <v>5</v>
      </c>
      <c r="P2981" s="23" t="s">
        <v>43</v>
      </c>
      <c r="Q2981" s="23" t="s">
        <v>26</v>
      </c>
      <c r="R2981" s="23">
        <f t="shared" si="230"/>
        <v>1</v>
      </c>
      <c r="S2981" s="23" t="str">
        <f t="shared" si="231"/>
        <v>ORD102980_20250308_CUST01317_MED028</v>
      </c>
      <c r="T2981" s="23">
        <f t="shared" si="232"/>
        <v>1</v>
      </c>
      <c r="U2981" s="6">
        <f t="shared" si="233"/>
        <v>330.6</v>
      </c>
      <c r="V2981" s="6">
        <f>tbl_Raw_Data[[#This Row],[Discount_Pct]]*tbl_Raw_Data[[#This Row],[Gross_Amount]]/100</f>
        <v>16.53</v>
      </c>
      <c r="W2981" s="6">
        <f>tbl_Raw_Data[[#This Row],[Gross_Amount]]-tbl_Raw_Data[[#This Row],[Discount_Amount]]</f>
        <v>314.07000000000005</v>
      </c>
      <c r="X2981" s="6">
        <f>tbl_Raw_Data[[#This Row],[Net_Amount_Before_Tax]]*tbl_Raw_Data[[#This Row],[Tax_Pct]]/100</f>
        <v>15.703500000000004</v>
      </c>
      <c r="Y2981" s="6">
        <f>tbl_Raw_Data[[#This Row],[Net_Amount_Before_Tax]]+tbl_Raw_Data[[#This Row],[Tax_Amount]]</f>
        <v>329.77350000000007</v>
      </c>
      <c r="Z2981" s="6">
        <f t="shared" si="234"/>
        <v>1</v>
      </c>
    </row>
    <row r="2982" spans="1:26" x14ac:dyDescent="0.3">
      <c r="A2982" s="23" t="s">
        <v>4681</v>
      </c>
      <c r="B2982" s="34">
        <v>45988</v>
      </c>
      <c r="C2982" s="23" t="s">
        <v>4682</v>
      </c>
      <c r="D2982" s="23" t="s">
        <v>183</v>
      </c>
      <c r="E2982" s="23" t="s">
        <v>184</v>
      </c>
      <c r="F2982" s="23">
        <v>122016</v>
      </c>
      <c r="G2982" s="23" t="s">
        <v>20</v>
      </c>
      <c r="H2982" s="23" t="s">
        <v>21</v>
      </c>
      <c r="I2982" s="23" t="s">
        <v>22</v>
      </c>
      <c r="J2982" s="23" t="s">
        <v>23</v>
      </c>
      <c r="K2982" s="23" t="s">
        <v>24</v>
      </c>
      <c r="L2982" s="23">
        <v>1</v>
      </c>
      <c r="M2982" s="23">
        <v>142.44</v>
      </c>
      <c r="N2982" s="23">
        <v>0</v>
      </c>
      <c r="O2982" s="23">
        <v>5</v>
      </c>
      <c r="P2982" s="23" t="s">
        <v>65</v>
      </c>
      <c r="Q2982" s="23" t="s">
        <v>34</v>
      </c>
      <c r="R2982" s="23">
        <f t="shared" si="230"/>
        <v>1</v>
      </c>
      <c r="S2982" s="23" t="str">
        <f t="shared" si="231"/>
        <v>ORD102981_20251127_CUST02522_MED024</v>
      </c>
      <c r="T2982" s="23">
        <f t="shared" si="232"/>
        <v>1</v>
      </c>
      <c r="U2982" s="6">
        <f t="shared" si="233"/>
        <v>142.44</v>
      </c>
      <c r="V2982" s="6">
        <f>tbl_Raw_Data[[#This Row],[Discount_Pct]]*tbl_Raw_Data[[#This Row],[Gross_Amount]]/100</f>
        <v>0</v>
      </c>
      <c r="W2982" s="6">
        <f>tbl_Raw_Data[[#This Row],[Gross_Amount]]-tbl_Raw_Data[[#This Row],[Discount_Amount]]</f>
        <v>142.44</v>
      </c>
      <c r="X2982" s="6">
        <f>tbl_Raw_Data[[#This Row],[Net_Amount_Before_Tax]]*tbl_Raw_Data[[#This Row],[Tax_Pct]]/100</f>
        <v>7.1220000000000008</v>
      </c>
      <c r="Y2982" s="6">
        <f>tbl_Raw_Data[[#This Row],[Net_Amount_Before_Tax]]+tbl_Raw_Data[[#This Row],[Tax_Amount]]</f>
        <v>149.56200000000001</v>
      </c>
      <c r="Z2982" s="6">
        <f t="shared" si="234"/>
        <v>1</v>
      </c>
    </row>
    <row r="2983" spans="1:26" x14ac:dyDescent="0.3">
      <c r="A2983" s="23" t="s">
        <v>4683</v>
      </c>
      <c r="B2983" s="34">
        <v>45508</v>
      </c>
      <c r="C2983" s="23" t="s">
        <v>4684</v>
      </c>
      <c r="D2983" s="23" t="s">
        <v>87</v>
      </c>
      <c r="E2983" s="23" t="s">
        <v>88</v>
      </c>
      <c r="F2983" s="23">
        <v>600018</v>
      </c>
      <c r="G2983" s="23" t="s">
        <v>192</v>
      </c>
      <c r="H2983" s="23" t="s">
        <v>193</v>
      </c>
      <c r="I2983" s="23" t="s">
        <v>41</v>
      </c>
      <c r="J2983" s="23" t="s">
        <v>194</v>
      </c>
      <c r="K2983" s="23" t="s">
        <v>24</v>
      </c>
      <c r="L2983" s="23">
        <v>5</v>
      </c>
      <c r="M2983" s="23">
        <v>34.96</v>
      </c>
      <c r="N2983" s="23">
        <v>15</v>
      </c>
      <c r="O2983" s="23">
        <v>5</v>
      </c>
      <c r="P2983" s="23" t="s">
        <v>43</v>
      </c>
      <c r="Q2983" s="23" t="s">
        <v>90</v>
      </c>
      <c r="R2983" s="23">
        <f t="shared" si="230"/>
        <v>1</v>
      </c>
      <c r="S2983" s="23" t="str">
        <f t="shared" si="231"/>
        <v>ORD102982_20240804_CUST01806_MED002</v>
      </c>
      <c r="T2983" s="23">
        <f t="shared" si="232"/>
        <v>1</v>
      </c>
      <c r="U2983" s="6">
        <f t="shared" si="233"/>
        <v>174.8</v>
      </c>
      <c r="V2983" s="6">
        <f>tbl_Raw_Data[[#This Row],[Discount_Pct]]*tbl_Raw_Data[[#This Row],[Gross_Amount]]/100</f>
        <v>26.22</v>
      </c>
      <c r="W2983" s="6">
        <f>tbl_Raw_Data[[#This Row],[Gross_Amount]]-tbl_Raw_Data[[#This Row],[Discount_Amount]]</f>
        <v>148.58000000000001</v>
      </c>
      <c r="X2983" s="6">
        <f>tbl_Raw_Data[[#This Row],[Net_Amount_Before_Tax]]*tbl_Raw_Data[[#This Row],[Tax_Pct]]/100</f>
        <v>7.4290000000000012</v>
      </c>
      <c r="Y2983" s="6">
        <f>tbl_Raw_Data[[#This Row],[Net_Amount_Before_Tax]]+tbl_Raw_Data[[#This Row],[Tax_Amount]]</f>
        <v>156.00900000000001</v>
      </c>
      <c r="Z2983" s="6">
        <f t="shared" si="234"/>
        <v>0</v>
      </c>
    </row>
    <row r="2984" spans="1:26" x14ac:dyDescent="0.3">
      <c r="A2984" s="23" t="s">
        <v>4685</v>
      </c>
      <c r="B2984" s="34">
        <v>45919</v>
      </c>
      <c r="C2984" s="23" t="s">
        <v>4686</v>
      </c>
      <c r="D2984" s="23" t="s">
        <v>28</v>
      </c>
      <c r="E2984" s="23" t="s">
        <v>29</v>
      </c>
      <c r="F2984" s="23">
        <v>500090</v>
      </c>
      <c r="G2984" s="23" t="s">
        <v>48</v>
      </c>
      <c r="H2984" s="23" t="s">
        <v>49</v>
      </c>
      <c r="I2984" s="23" t="s">
        <v>50</v>
      </c>
      <c r="J2984" s="23" t="s">
        <v>23</v>
      </c>
      <c r="K2984" s="23" t="s">
        <v>24</v>
      </c>
      <c r="L2984" s="23">
        <v>2</v>
      </c>
      <c r="M2984" s="23">
        <v>109.39</v>
      </c>
      <c r="N2984" s="23">
        <v>10</v>
      </c>
      <c r="O2984" s="23">
        <v>18</v>
      </c>
      <c r="P2984" s="23" t="s">
        <v>58</v>
      </c>
      <c r="Q2984" s="23" t="s">
        <v>90</v>
      </c>
      <c r="R2984" s="23">
        <f t="shared" si="230"/>
        <v>1</v>
      </c>
      <c r="S2984" s="23" t="str">
        <f t="shared" si="231"/>
        <v>ORD102983_20250919_CUST03144_MED028</v>
      </c>
      <c r="T2984" s="23">
        <f t="shared" si="232"/>
        <v>1</v>
      </c>
      <c r="U2984" s="6">
        <f t="shared" si="233"/>
        <v>218.78</v>
      </c>
      <c r="V2984" s="6">
        <f>tbl_Raw_Data[[#This Row],[Discount_Pct]]*tbl_Raw_Data[[#This Row],[Gross_Amount]]/100</f>
        <v>21.878</v>
      </c>
      <c r="W2984" s="6">
        <f>tbl_Raw_Data[[#This Row],[Gross_Amount]]-tbl_Raw_Data[[#This Row],[Discount_Amount]]</f>
        <v>196.90199999999999</v>
      </c>
      <c r="X2984" s="6">
        <f>tbl_Raw_Data[[#This Row],[Net_Amount_Before_Tax]]*tbl_Raw_Data[[#This Row],[Tax_Pct]]/100</f>
        <v>35.442360000000001</v>
      </c>
      <c r="Y2984" s="6">
        <f>tbl_Raw_Data[[#This Row],[Net_Amount_Before_Tax]]+tbl_Raw_Data[[#This Row],[Tax_Amount]]</f>
        <v>232.34435999999999</v>
      </c>
      <c r="Z2984" s="6">
        <f t="shared" si="234"/>
        <v>2</v>
      </c>
    </row>
    <row r="2985" spans="1:26" x14ac:dyDescent="0.3">
      <c r="A2985" s="23" t="s">
        <v>4687</v>
      </c>
      <c r="B2985" s="34">
        <v>45409</v>
      </c>
      <c r="C2985" s="23" t="s">
        <v>4688</v>
      </c>
      <c r="D2985" s="23" t="s">
        <v>52</v>
      </c>
      <c r="E2985" s="23" t="s">
        <v>52</v>
      </c>
      <c r="F2985" s="23">
        <v>160019</v>
      </c>
      <c r="G2985" s="23" t="s">
        <v>102</v>
      </c>
      <c r="H2985" s="23" t="s">
        <v>103</v>
      </c>
      <c r="I2985" s="23" t="s">
        <v>104</v>
      </c>
      <c r="J2985" s="23" t="s">
        <v>64</v>
      </c>
      <c r="K2985" s="23" t="s">
        <v>57</v>
      </c>
      <c r="L2985" s="23">
        <v>1</v>
      </c>
      <c r="M2985" s="23">
        <v>110.51</v>
      </c>
      <c r="N2985" s="23">
        <v>10</v>
      </c>
      <c r="O2985" s="23">
        <v>5</v>
      </c>
      <c r="P2985" s="23" t="s">
        <v>33</v>
      </c>
      <c r="Q2985" s="23" t="s">
        <v>34</v>
      </c>
      <c r="R2985" s="23">
        <f t="shared" si="230"/>
        <v>1</v>
      </c>
      <c r="S2985" s="23" t="str">
        <f t="shared" si="231"/>
        <v>ORD102984_20240427_CUST03046_MED029</v>
      </c>
      <c r="T2985" s="23">
        <f t="shared" si="232"/>
        <v>1</v>
      </c>
      <c r="U2985" s="6">
        <f t="shared" si="233"/>
        <v>110.51</v>
      </c>
      <c r="V2985" s="6">
        <f>tbl_Raw_Data[[#This Row],[Discount_Pct]]*tbl_Raw_Data[[#This Row],[Gross_Amount]]/100</f>
        <v>11.051000000000002</v>
      </c>
      <c r="W2985" s="6">
        <f>tbl_Raw_Data[[#This Row],[Gross_Amount]]-tbl_Raw_Data[[#This Row],[Discount_Amount]]</f>
        <v>99.459000000000003</v>
      </c>
      <c r="X2985" s="6">
        <f>tbl_Raw_Data[[#This Row],[Net_Amount_Before_Tax]]*tbl_Raw_Data[[#This Row],[Tax_Pct]]/100</f>
        <v>4.97295</v>
      </c>
      <c r="Y2985" s="6">
        <f>tbl_Raw_Data[[#This Row],[Net_Amount_Before_Tax]]+tbl_Raw_Data[[#This Row],[Tax_Amount]]</f>
        <v>104.43195</v>
      </c>
      <c r="Z2985" s="6">
        <f t="shared" si="234"/>
        <v>3</v>
      </c>
    </row>
    <row r="2986" spans="1:26" x14ac:dyDescent="0.3">
      <c r="A2986" s="23" t="s">
        <v>4689</v>
      </c>
      <c r="B2986" s="34">
        <v>45760</v>
      </c>
      <c r="C2986" s="23" t="s">
        <v>3975</v>
      </c>
      <c r="D2986" s="23" t="s">
        <v>123</v>
      </c>
      <c r="E2986" s="23" t="s">
        <v>101</v>
      </c>
      <c r="F2986" s="23">
        <v>226021</v>
      </c>
      <c r="G2986" s="23" t="s">
        <v>229</v>
      </c>
      <c r="H2986" s="23" t="s">
        <v>230</v>
      </c>
      <c r="I2986" s="23" t="s">
        <v>84</v>
      </c>
      <c r="J2986" s="23" t="s">
        <v>140</v>
      </c>
      <c r="K2986" s="23" t="s">
        <v>24</v>
      </c>
      <c r="L2986" s="23">
        <v>1</v>
      </c>
      <c r="M2986" s="23">
        <v>171.16</v>
      </c>
      <c r="N2986" s="23">
        <v>5</v>
      </c>
      <c r="O2986" s="23">
        <v>18</v>
      </c>
      <c r="P2986" s="23" t="s">
        <v>89</v>
      </c>
      <c r="Q2986" s="23" t="s">
        <v>34</v>
      </c>
      <c r="R2986" s="23">
        <f t="shared" si="230"/>
        <v>1</v>
      </c>
      <c r="S2986" s="23" t="str">
        <f t="shared" si="231"/>
        <v>ORD102985_20250413_CUST01234_MED022</v>
      </c>
      <c r="T2986" s="23">
        <f t="shared" si="232"/>
        <v>1</v>
      </c>
      <c r="U2986" s="6">
        <f t="shared" si="233"/>
        <v>171.16</v>
      </c>
      <c r="V2986" s="6">
        <f>tbl_Raw_Data[[#This Row],[Discount_Pct]]*tbl_Raw_Data[[#This Row],[Gross_Amount]]/100</f>
        <v>8.5579999999999998</v>
      </c>
      <c r="W2986" s="6">
        <f>tbl_Raw_Data[[#This Row],[Gross_Amount]]-tbl_Raw_Data[[#This Row],[Discount_Amount]]</f>
        <v>162.602</v>
      </c>
      <c r="X2986" s="6">
        <f>tbl_Raw_Data[[#This Row],[Net_Amount_Before_Tax]]*tbl_Raw_Data[[#This Row],[Tax_Pct]]/100</f>
        <v>29.268360000000001</v>
      </c>
      <c r="Y2986" s="6">
        <f>tbl_Raw_Data[[#This Row],[Net_Amount_Before_Tax]]+tbl_Raw_Data[[#This Row],[Tax_Amount]]</f>
        <v>191.87036000000001</v>
      </c>
      <c r="Z2986" s="6">
        <f t="shared" si="234"/>
        <v>3</v>
      </c>
    </row>
    <row r="2987" spans="1:26" x14ac:dyDescent="0.3">
      <c r="A2987" s="23" t="s">
        <v>4690</v>
      </c>
      <c r="B2987" s="34">
        <v>45894</v>
      </c>
      <c r="C2987" s="23" t="s">
        <v>4691</v>
      </c>
      <c r="D2987" s="23" t="s">
        <v>19</v>
      </c>
      <c r="E2987" s="23" t="s">
        <v>19</v>
      </c>
      <c r="F2987" s="23">
        <v>110044</v>
      </c>
      <c r="G2987" s="23" t="s">
        <v>30</v>
      </c>
      <c r="H2987" s="23" t="s">
        <v>31</v>
      </c>
      <c r="I2987" s="23" t="s">
        <v>32</v>
      </c>
      <c r="J2987" s="23" t="s">
        <v>23</v>
      </c>
      <c r="K2987" s="23" t="s">
        <v>24</v>
      </c>
      <c r="L2987" s="23">
        <v>1</v>
      </c>
      <c r="M2987" s="23">
        <v>153.65</v>
      </c>
      <c r="N2987" s="23">
        <v>10</v>
      </c>
      <c r="O2987" s="23">
        <v>12</v>
      </c>
      <c r="P2987" s="23" t="s">
        <v>43</v>
      </c>
      <c r="Q2987" s="23" t="s">
        <v>34</v>
      </c>
      <c r="R2987" s="23">
        <f t="shared" si="230"/>
        <v>1</v>
      </c>
      <c r="S2987" s="23" t="str">
        <f t="shared" si="231"/>
        <v>ORD102986_20250825_CUST02508_MED017</v>
      </c>
      <c r="T2987" s="23">
        <f t="shared" si="232"/>
        <v>1</v>
      </c>
      <c r="U2987" s="6">
        <f t="shared" si="233"/>
        <v>153.65</v>
      </c>
      <c r="V2987" s="6">
        <f>tbl_Raw_Data[[#This Row],[Discount_Pct]]*tbl_Raw_Data[[#This Row],[Gross_Amount]]/100</f>
        <v>15.365</v>
      </c>
      <c r="W2987" s="6">
        <f>tbl_Raw_Data[[#This Row],[Gross_Amount]]-tbl_Raw_Data[[#This Row],[Discount_Amount]]</f>
        <v>138.285</v>
      </c>
      <c r="X2987" s="6">
        <f>tbl_Raw_Data[[#This Row],[Net_Amount_Before_Tax]]*tbl_Raw_Data[[#This Row],[Tax_Pct]]/100</f>
        <v>16.594200000000001</v>
      </c>
      <c r="Y2987" s="6">
        <f>tbl_Raw_Data[[#This Row],[Net_Amount_Before_Tax]]+tbl_Raw_Data[[#This Row],[Tax_Amount]]</f>
        <v>154.8792</v>
      </c>
      <c r="Z2987" s="6">
        <f t="shared" si="234"/>
        <v>5</v>
      </c>
    </row>
    <row r="2988" spans="1:26" x14ac:dyDescent="0.3">
      <c r="A2988" s="23" t="s">
        <v>4692</v>
      </c>
      <c r="B2988" s="34">
        <v>45982</v>
      </c>
      <c r="C2988" s="23" t="s">
        <v>1007</v>
      </c>
      <c r="D2988" s="23" t="s">
        <v>142</v>
      </c>
      <c r="E2988" s="23" t="s">
        <v>81</v>
      </c>
      <c r="F2988" s="23">
        <v>380058</v>
      </c>
      <c r="G2988" s="23" t="s">
        <v>185</v>
      </c>
      <c r="H2988" s="23" t="s">
        <v>186</v>
      </c>
      <c r="I2988" s="23" t="s">
        <v>76</v>
      </c>
      <c r="J2988" s="23" t="s">
        <v>187</v>
      </c>
      <c r="K2988" s="23" t="s">
        <v>57</v>
      </c>
      <c r="L2988" s="23">
        <v>1</v>
      </c>
      <c r="M2988" s="23">
        <v>78.08</v>
      </c>
      <c r="N2988" s="23">
        <v>10</v>
      </c>
      <c r="O2988" s="23">
        <v>12</v>
      </c>
      <c r="P2988" s="23" t="s">
        <v>43</v>
      </c>
      <c r="Q2988" s="23" t="s">
        <v>34</v>
      </c>
      <c r="R2988" s="23">
        <f t="shared" si="230"/>
        <v>1</v>
      </c>
      <c r="S2988" s="23" t="str">
        <f t="shared" si="231"/>
        <v>ORD102987_20251121_CUST01457_MED009</v>
      </c>
      <c r="T2988" s="23">
        <f t="shared" si="232"/>
        <v>1</v>
      </c>
      <c r="U2988" s="6">
        <f t="shared" si="233"/>
        <v>78.08</v>
      </c>
      <c r="V2988" s="6">
        <f>tbl_Raw_Data[[#This Row],[Discount_Pct]]*tbl_Raw_Data[[#This Row],[Gross_Amount]]/100</f>
        <v>7.8079999999999998</v>
      </c>
      <c r="W2988" s="6">
        <f>tbl_Raw_Data[[#This Row],[Gross_Amount]]-tbl_Raw_Data[[#This Row],[Discount_Amount]]</f>
        <v>70.271999999999991</v>
      </c>
      <c r="X2988" s="6">
        <f>tbl_Raw_Data[[#This Row],[Net_Amount_Before_Tax]]*tbl_Raw_Data[[#This Row],[Tax_Pct]]/100</f>
        <v>8.4326399999999992</v>
      </c>
      <c r="Y2988" s="6">
        <f>tbl_Raw_Data[[#This Row],[Net_Amount_Before_Tax]]+tbl_Raw_Data[[#This Row],[Tax_Amount]]</f>
        <v>78.704639999999984</v>
      </c>
      <c r="Z2988" s="6">
        <f t="shared" si="234"/>
        <v>2</v>
      </c>
    </row>
    <row r="2989" spans="1:26" x14ac:dyDescent="0.3">
      <c r="A2989" s="23" t="s">
        <v>4693</v>
      </c>
      <c r="B2989" s="34">
        <v>45541</v>
      </c>
      <c r="C2989" s="23" t="s">
        <v>4694</v>
      </c>
      <c r="D2989" s="23" t="s">
        <v>92</v>
      </c>
      <c r="E2989" s="23" t="s">
        <v>93</v>
      </c>
      <c r="F2989" s="23">
        <v>560001</v>
      </c>
      <c r="G2989" s="23" t="s">
        <v>224</v>
      </c>
      <c r="H2989" s="23" t="s">
        <v>225</v>
      </c>
      <c r="I2989" s="23" t="s">
        <v>147</v>
      </c>
      <c r="J2989" s="23" t="s">
        <v>23</v>
      </c>
      <c r="K2989" s="23" t="s">
        <v>24</v>
      </c>
      <c r="L2989" s="23">
        <v>3</v>
      </c>
      <c r="M2989" s="23">
        <v>43.66</v>
      </c>
      <c r="N2989" s="23">
        <v>15</v>
      </c>
      <c r="O2989" s="23">
        <v>5</v>
      </c>
      <c r="P2989" s="23" t="s">
        <v>58</v>
      </c>
      <c r="Q2989" s="23" t="s">
        <v>44</v>
      </c>
      <c r="R2989" s="23">
        <f t="shared" si="230"/>
        <v>1</v>
      </c>
      <c r="S2989" s="23" t="str">
        <f t="shared" si="231"/>
        <v>ORD102988_20240906_CUST01300_MED015</v>
      </c>
      <c r="T2989" s="23">
        <f t="shared" si="232"/>
        <v>1</v>
      </c>
      <c r="U2989" s="6">
        <f t="shared" si="233"/>
        <v>130.97999999999999</v>
      </c>
      <c r="V2989" s="6">
        <f>tbl_Raw_Data[[#This Row],[Discount_Pct]]*tbl_Raw_Data[[#This Row],[Gross_Amount]]/100</f>
        <v>19.646999999999998</v>
      </c>
      <c r="W2989" s="6">
        <f>tbl_Raw_Data[[#This Row],[Gross_Amount]]-tbl_Raw_Data[[#This Row],[Discount_Amount]]</f>
        <v>111.333</v>
      </c>
      <c r="X2989" s="6">
        <f>tbl_Raw_Data[[#This Row],[Net_Amount_Before_Tax]]*tbl_Raw_Data[[#This Row],[Tax_Pct]]/100</f>
        <v>5.5666499999999992</v>
      </c>
      <c r="Y2989" s="6">
        <f>tbl_Raw_Data[[#This Row],[Net_Amount_Before_Tax]]+tbl_Raw_Data[[#This Row],[Tax_Amount]]</f>
        <v>116.89964999999999</v>
      </c>
      <c r="Z2989" s="6">
        <f t="shared" si="234"/>
        <v>0</v>
      </c>
    </row>
    <row r="2990" spans="1:26" x14ac:dyDescent="0.3">
      <c r="A2990" s="23" t="s">
        <v>4695</v>
      </c>
      <c r="B2990" s="34">
        <v>45364</v>
      </c>
      <c r="C2990" s="23" t="s">
        <v>4696</v>
      </c>
      <c r="D2990" s="23" t="s">
        <v>87</v>
      </c>
      <c r="E2990" s="23" t="s">
        <v>88</v>
      </c>
      <c r="F2990" s="23">
        <v>600040</v>
      </c>
      <c r="G2990" s="23" t="s">
        <v>160</v>
      </c>
      <c r="H2990" s="23" t="s">
        <v>161</v>
      </c>
      <c r="I2990" s="23" t="s">
        <v>50</v>
      </c>
      <c r="J2990" s="23" t="s">
        <v>23</v>
      </c>
      <c r="K2990" s="23" t="s">
        <v>24</v>
      </c>
      <c r="L2990" s="23">
        <v>2</v>
      </c>
      <c r="M2990" s="23">
        <v>162.72</v>
      </c>
      <c r="N2990" s="23">
        <v>10</v>
      </c>
      <c r="O2990" s="23">
        <v>18</v>
      </c>
      <c r="P2990" s="23" t="s">
        <v>89</v>
      </c>
      <c r="Q2990" s="23" t="s">
        <v>34</v>
      </c>
      <c r="R2990" s="23">
        <f t="shared" si="230"/>
        <v>1</v>
      </c>
      <c r="S2990" s="23" t="str">
        <f t="shared" si="231"/>
        <v>ORD102989_20240313_CUST02189_MED014</v>
      </c>
      <c r="T2990" s="23">
        <f t="shared" si="232"/>
        <v>1</v>
      </c>
      <c r="U2990" s="6">
        <f t="shared" si="233"/>
        <v>325.44</v>
      </c>
      <c r="V2990" s="6">
        <f>tbl_Raw_Data[[#This Row],[Discount_Pct]]*tbl_Raw_Data[[#This Row],[Gross_Amount]]/100</f>
        <v>32.544000000000004</v>
      </c>
      <c r="W2990" s="6">
        <f>tbl_Raw_Data[[#This Row],[Gross_Amount]]-tbl_Raw_Data[[#This Row],[Discount_Amount]]</f>
        <v>292.89600000000002</v>
      </c>
      <c r="X2990" s="6">
        <f>tbl_Raw_Data[[#This Row],[Net_Amount_Before_Tax]]*tbl_Raw_Data[[#This Row],[Tax_Pct]]/100</f>
        <v>52.721280000000007</v>
      </c>
      <c r="Y2990" s="6">
        <f>tbl_Raw_Data[[#This Row],[Net_Amount_Before_Tax]]+tbl_Raw_Data[[#This Row],[Tax_Amount]]</f>
        <v>345.61728000000005</v>
      </c>
      <c r="Z2990" s="6">
        <f t="shared" si="234"/>
        <v>2</v>
      </c>
    </row>
    <row r="2991" spans="1:26" x14ac:dyDescent="0.3">
      <c r="A2991" s="23" t="s">
        <v>4697</v>
      </c>
      <c r="B2991" s="34">
        <v>45370</v>
      </c>
      <c r="C2991" s="23" t="s">
        <v>3719</v>
      </c>
      <c r="D2991" s="23" t="s">
        <v>46</v>
      </c>
      <c r="E2991" s="23" t="s">
        <v>47</v>
      </c>
      <c r="F2991" s="23">
        <v>411045</v>
      </c>
      <c r="G2991" s="23" t="s">
        <v>111</v>
      </c>
      <c r="H2991" s="23" t="s">
        <v>112</v>
      </c>
      <c r="I2991" s="23" t="s">
        <v>113</v>
      </c>
      <c r="J2991" s="23" t="s">
        <v>114</v>
      </c>
      <c r="K2991" s="23" t="s">
        <v>24</v>
      </c>
      <c r="L2991" s="23">
        <v>2</v>
      </c>
      <c r="M2991" s="23">
        <v>86.62</v>
      </c>
      <c r="N2991" s="23">
        <v>10</v>
      </c>
      <c r="O2991" s="23">
        <v>5</v>
      </c>
      <c r="P2991" s="23" t="s">
        <v>58</v>
      </c>
      <c r="Q2991" s="23" t="s">
        <v>34</v>
      </c>
      <c r="R2991" s="23">
        <f t="shared" si="230"/>
        <v>1</v>
      </c>
      <c r="S2991" s="23" t="str">
        <f t="shared" si="231"/>
        <v>ORD102990_20240319_CUST00995_MED027</v>
      </c>
      <c r="T2991" s="23">
        <f t="shared" si="232"/>
        <v>1</v>
      </c>
      <c r="U2991" s="6">
        <f t="shared" si="233"/>
        <v>173.24</v>
      </c>
      <c r="V2991" s="6">
        <f>tbl_Raw_Data[[#This Row],[Discount_Pct]]*tbl_Raw_Data[[#This Row],[Gross_Amount]]/100</f>
        <v>17.324000000000002</v>
      </c>
      <c r="W2991" s="6">
        <f>tbl_Raw_Data[[#This Row],[Gross_Amount]]-tbl_Raw_Data[[#This Row],[Discount_Amount]]</f>
        <v>155.916</v>
      </c>
      <c r="X2991" s="6">
        <f>tbl_Raw_Data[[#This Row],[Net_Amount_Before_Tax]]*tbl_Raw_Data[[#This Row],[Tax_Pct]]/100</f>
        <v>7.795799999999999</v>
      </c>
      <c r="Y2991" s="6">
        <f>tbl_Raw_Data[[#This Row],[Net_Amount_Before_Tax]]+tbl_Raw_Data[[#This Row],[Tax_Amount]]</f>
        <v>163.71179999999998</v>
      </c>
      <c r="Z2991" s="6">
        <f t="shared" si="234"/>
        <v>3</v>
      </c>
    </row>
    <row r="2992" spans="1:26" x14ac:dyDescent="0.3">
      <c r="A2992" s="23" t="s">
        <v>4698</v>
      </c>
      <c r="B2992" s="34">
        <v>46001</v>
      </c>
      <c r="C2992" s="23" t="s">
        <v>4699</v>
      </c>
      <c r="D2992" s="23" t="s">
        <v>72</v>
      </c>
      <c r="E2992" s="23" t="s">
        <v>73</v>
      </c>
      <c r="F2992" s="23">
        <v>302021</v>
      </c>
      <c r="G2992" s="23" t="s">
        <v>39</v>
      </c>
      <c r="H2992" s="23" t="s">
        <v>40</v>
      </c>
      <c r="I2992" s="23" t="s">
        <v>41</v>
      </c>
      <c r="J2992" s="23" t="s">
        <v>42</v>
      </c>
      <c r="K2992" s="23" t="s">
        <v>24</v>
      </c>
      <c r="L2992" s="23">
        <v>4</v>
      </c>
      <c r="M2992" s="23">
        <v>26.72</v>
      </c>
      <c r="N2992" s="23">
        <v>0</v>
      </c>
      <c r="O2992" s="23">
        <v>18</v>
      </c>
      <c r="P2992" s="23" t="s">
        <v>65</v>
      </c>
      <c r="Q2992" s="23" t="s">
        <v>34</v>
      </c>
      <c r="R2992" s="23">
        <f t="shared" si="230"/>
        <v>1</v>
      </c>
      <c r="S2992" s="23" t="str">
        <f t="shared" si="231"/>
        <v>ORD102991_20251210_CUST03488_MED001</v>
      </c>
      <c r="T2992" s="23">
        <f t="shared" si="232"/>
        <v>1</v>
      </c>
      <c r="U2992" s="6">
        <f t="shared" si="233"/>
        <v>106.88</v>
      </c>
      <c r="V2992" s="6">
        <f>tbl_Raw_Data[[#This Row],[Discount_Pct]]*tbl_Raw_Data[[#This Row],[Gross_Amount]]/100</f>
        <v>0</v>
      </c>
      <c r="W2992" s="6">
        <f>tbl_Raw_Data[[#This Row],[Gross_Amount]]-tbl_Raw_Data[[#This Row],[Discount_Amount]]</f>
        <v>106.88</v>
      </c>
      <c r="X2992" s="6">
        <f>tbl_Raw_Data[[#This Row],[Net_Amount_Before_Tax]]*tbl_Raw_Data[[#This Row],[Tax_Pct]]/100</f>
        <v>19.238399999999999</v>
      </c>
      <c r="Y2992" s="6">
        <f>tbl_Raw_Data[[#This Row],[Net_Amount_Before_Tax]]+tbl_Raw_Data[[#This Row],[Tax_Amount]]</f>
        <v>126.11839999999999</v>
      </c>
      <c r="Z2992" s="6">
        <f t="shared" si="234"/>
        <v>1</v>
      </c>
    </row>
    <row r="2993" spans="1:26" x14ac:dyDescent="0.3">
      <c r="A2993" s="23" t="s">
        <v>4700</v>
      </c>
      <c r="B2993" s="34">
        <v>45799</v>
      </c>
      <c r="C2993" s="23" t="s">
        <v>4547</v>
      </c>
      <c r="D2993" s="23" t="s">
        <v>80</v>
      </c>
      <c r="E2993" s="23" t="s">
        <v>81</v>
      </c>
      <c r="F2993" s="23">
        <v>395017</v>
      </c>
      <c r="G2993" s="23" t="s">
        <v>107</v>
      </c>
      <c r="H2993" s="23" t="s">
        <v>108</v>
      </c>
      <c r="I2993" s="23" t="s">
        <v>63</v>
      </c>
      <c r="J2993" s="23" t="s">
        <v>42</v>
      </c>
      <c r="K2993" s="23" t="s">
        <v>57</v>
      </c>
      <c r="L2993" s="23">
        <v>1</v>
      </c>
      <c r="M2993" s="23">
        <v>105.44</v>
      </c>
      <c r="N2993" s="23">
        <v>5</v>
      </c>
      <c r="O2993" s="23">
        <v>5</v>
      </c>
      <c r="P2993" s="23" t="s">
        <v>89</v>
      </c>
      <c r="Q2993" s="23" t="s">
        <v>90</v>
      </c>
      <c r="R2993" s="23">
        <f t="shared" si="230"/>
        <v>1</v>
      </c>
      <c r="S2993" s="23" t="str">
        <f t="shared" si="231"/>
        <v>ORD102992_20250522_CUST02715_MED005</v>
      </c>
      <c r="T2993" s="23">
        <f t="shared" si="232"/>
        <v>1</v>
      </c>
      <c r="U2993" s="6">
        <f t="shared" si="233"/>
        <v>105.44</v>
      </c>
      <c r="V2993" s="6">
        <f>tbl_Raw_Data[[#This Row],[Discount_Pct]]*tbl_Raw_Data[[#This Row],[Gross_Amount]]/100</f>
        <v>5.2720000000000002</v>
      </c>
      <c r="W2993" s="6">
        <f>tbl_Raw_Data[[#This Row],[Gross_Amount]]-tbl_Raw_Data[[#This Row],[Discount_Amount]]</f>
        <v>100.16799999999999</v>
      </c>
      <c r="X2993" s="6">
        <f>tbl_Raw_Data[[#This Row],[Net_Amount_Before_Tax]]*tbl_Raw_Data[[#This Row],[Tax_Pct]]/100</f>
        <v>5.0084</v>
      </c>
      <c r="Y2993" s="6">
        <f>tbl_Raw_Data[[#This Row],[Net_Amount_Before_Tax]]+tbl_Raw_Data[[#This Row],[Tax_Amount]]</f>
        <v>105.17639999999999</v>
      </c>
      <c r="Z2993" s="6">
        <f t="shared" si="234"/>
        <v>1</v>
      </c>
    </row>
    <row r="2994" spans="1:26" x14ac:dyDescent="0.3">
      <c r="A2994" s="23" t="s">
        <v>4701</v>
      </c>
      <c r="B2994" s="34">
        <v>45853</v>
      </c>
      <c r="C2994" s="23" t="s">
        <v>4702</v>
      </c>
      <c r="D2994" s="23" t="s">
        <v>100</v>
      </c>
      <c r="E2994" s="23" t="s">
        <v>101</v>
      </c>
      <c r="F2994" s="23">
        <v>201305</v>
      </c>
      <c r="G2994" s="23" t="s">
        <v>53</v>
      </c>
      <c r="H2994" s="23" t="s">
        <v>54</v>
      </c>
      <c r="I2994" s="23" t="s">
        <v>55</v>
      </c>
      <c r="J2994" s="23" t="s">
        <v>56</v>
      </c>
      <c r="K2994" s="23" t="s">
        <v>57</v>
      </c>
      <c r="L2994" s="23">
        <v>1</v>
      </c>
      <c r="M2994" s="23">
        <v>49.35</v>
      </c>
      <c r="N2994" s="23">
        <v>10</v>
      </c>
      <c r="O2994" s="23">
        <v>5</v>
      </c>
      <c r="P2994" s="23" t="s">
        <v>58</v>
      </c>
      <c r="Q2994" s="23" t="s">
        <v>34</v>
      </c>
      <c r="R2994" s="23">
        <f t="shared" si="230"/>
        <v>1</v>
      </c>
      <c r="S2994" s="23" t="str">
        <f t="shared" si="231"/>
        <v>ORD102993_20250715_CUST00418_MED020</v>
      </c>
      <c r="T2994" s="23">
        <f t="shared" si="232"/>
        <v>1</v>
      </c>
      <c r="U2994" s="6">
        <f t="shared" si="233"/>
        <v>49.35</v>
      </c>
      <c r="V2994" s="6">
        <f>tbl_Raw_Data[[#This Row],[Discount_Pct]]*tbl_Raw_Data[[#This Row],[Gross_Amount]]/100</f>
        <v>4.9349999999999996</v>
      </c>
      <c r="W2994" s="6">
        <f>tbl_Raw_Data[[#This Row],[Gross_Amount]]-tbl_Raw_Data[[#This Row],[Discount_Amount]]</f>
        <v>44.414999999999999</v>
      </c>
      <c r="X2994" s="6">
        <f>tbl_Raw_Data[[#This Row],[Net_Amount_Before_Tax]]*tbl_Raw_Data[[#This Row],[Tax_Pct]]/100</f>
        <v>2.2207499999999998</v>
      </c>
      <c r="Y2994" s="6">
        <f>tbl_Raw_Data[[#This Row],[Net_Amount_Before_Tax]]+tbl_Raw_Data[[#This Row],[Tax_Amount]]</f>
        <v>46.635750000000002</v>
      </c>
      <c r="Z2994" s="6">
        <f t="shared" si="234"/>
        <v>1</v>
      </c>
    </row>
    <row r="2995" spans="1:26" x14ac:dyDescent="0.3">
      <c r="A2995" s="23" t="s">
        <v>4703</v>
      </c>
      <c r="B2995" s="34">
        <v>45844</v>
      </c>
      <c r="C2995" s="23" t="s">
        <v>930</v>
      </c>
      <c r="D2995" s="23" t="s">
        <v>142</v>
      </c>
      <c r="E2995" s="23" t="s">
        <v>81</v>
      </c>
      <c r="F2995" s="23">
        <v>380001</v>
      </c>
      <c r="G2995" s="23" t="s">
        <v>119</v>
      </c>
      <c r="H2995" s="23" t="s">
        <v>120</v>
      </c>
      <c r="I2995" s="23" t="s">
        <v>32</v>
      </c>
      <c r="J2995" s="23" t="s">
        <v>64</v>
      </c>
      <c r="K2995" s="23" t="s">
        <v>57</v>
      </c>
      <c r="L2995" s="23">
        <v>1</v>
      </c>
      <c r="M2995" s="23">
        <v>67.17</v>
      </c>
      <c r="N2995" s="23">
        <v>5</v>
      </c>
      <c r="O2995" s="23">
        <v>12</v>
      </c>
      <c r="P2995" s="23" t="s">
        <v>33</v>
      </c>
      <c r="Q2995" s="23" t="s">
        <v>34</v>
      </c>
      <c r="R2995" s="23">
        <f t="shared" si="230"/>
        <v>1</v>
      </c>
      <c r="S2995" s="23" t="str">
        <f t="shared" si="231"/>
        <v>ORD102994_20250706_CUST01148_MED010</v>
      </c>
      <c r="T2995" s="23">
        <f t="shared" si="232"/>
        <v>1</v>
      </c>
      <c r="U2995" s="6">
        <f t="shared" si="233"/>
        <v>67.17</v>
      </c>
      <c r="V2995" s="6">
        <f>tbl_Raw_Data[[#This Row],[Discount_Pct]]*tbl_Raw_Data[[#This Row],[Gross_Amount]]/100</f>
        <v>3.3585000000000003</v>
      </c>
      <c r="W2995" s="6">
        <f>tbl_Raw_Data[[#This Row],[Gross_Amount]]-tbl_Raw_Data[[#This Row],[Discount_Amount]]</f>
        <v>63.811500000000002</v>
      </c>
      <c r="X2995" s="6">
        <f>tbl_Raw_Data[[#This Row],[Net_Amount_Before_Tax]]*tbl_Raw_Data[[#This Row],[Tax_Pct]]/100</f>
        <v>7.6573800000000007</v>
      </c>
      <c r="Y2995" s="6">
        <f>tbl_Raw_Data[[#This Row],[Net_Amount_Before_Tax]]+tbl_Raw_Data[[#This Row],[Tax_Amount]]</f>
        <v>71.468879999999999</v>
      </c>
      <c r="Z2995" s="6">
        <f t="shared" si="234"/>
        <v>4</v>
      </c>
    </row>
    <row r="2996" spans="1:26" x14ac:dyDescent="0.3">
      <c r="A2996" s="23" t="s">
        <v>4704</v>
      </c>
      <c r="B2996" s="34">
        <v>45476</v>
      </c>
      <c r="C2996" s="23" t="s">
        <v>4586</v>
      </c>
      <c r="D2996" s="23" t="s">
        <v>87</v>
      </c>
      <c r="E2996" s="23" t="s">
        <v>88</v>
      </c>
      <c r="F2996" s="23">
        <v>600040</v>
      </c>
      <c r="G2996" s="23" t="s">
        <v>160</v>
      </c>
      <c r="H2996" s="23" t="s">
        <v>161</v>
      </c>
      <c r="I2996" s="23" t="s">
        <v>50</v>
      </c>
      <c r="J2996" s="23" t="s">
        <v>23</v>
      </c>
      <c r="K2996" s="23" t="s">
        <v>24</v>
      </c>
      <c r="L2996" s="23">
        <v>1</v>
      </c>
      <c r="M2996" s="23">
        <v>134.77000000000001</v>
      </c>
      <c r="N2996" s="23">
        <v>5</v>
      </c>
      <c r="O2996" s="23">
        <v>5</v>
      </c>
      <c r="P2996" s="23" t="s">
        <v>65</v>
      </c>
      <c r="Q2996" s="23" t="s">
        <v>34</v>
      </c>
      <c r="R2996" s="23">
        <f t="shared" si="230"/>
        <v>1</v>
      </c>
      <c r="S2996" s="23" t="str">
        <f t="shared" si="231"/>
        <v>ORD102995_20240703_CUST00331_MED014</v>
      </c>
      <c r="T2996" s="23">
        <f t="shared" si="232"/>
        <v>1</v>
      </c>
      <c r="U2996" s="6">
        <f t="shared" si="233"/>
        <v>134.77000000000001</v>
      </c>
      <c r="V2996" s="6">
        <f>tbl_Raw_Data[[#This Row],[Discount_Pct]]*tbl_Raw_Data[[#This Row],[Gross_Amount]]/100</f>
        <v>6.7385000000000002</v>
      </c>
      <c r="W2996" s="6">
        <f>tbl_Raw_Data[[#This Row],[Gross_Amount]]-tbl_Raw_Data[[#This Row],[Discount_Amount]]</f>
        <v>128.03150000000002</v>
      </c>
      <c r="X2996" s="6">
        <f>tbl_Raw_Data[[#This Row],[Net_Amount_Before_Tax]]*tbl_Raw_Data[[#This Row],[Tax_Pct]]/100</f>
        <v>6.4015750000000011</v>
      </c>
      <c r="Y2996" s="6">
        <f>tbl_Raw_Data[[#This Row],[Net_Amount_Before_Tax]]+tbl_Raw_Data[[#This Row],[Tax_Amount]]</f>
        <v>134.43307500000003</v>
      </c>
      <c r="Z2996" s="6">
        <f t="shared" si="234"/>
        <v>1</v>
      </c>
    </row>
    <row r="2997" spans="1:26" x14ac:dyDescent="0.3">
      <c r="A2997" s="23" t="s">
        <v>4705</v>
      </c>
      <c r="B2997" s="34">
        <v>45477</v>
      </c>
      <c r="C2997" s="23" t="s">
        <v>4706</v>
      </c>
      <c r="D2997" s="23" t="s">
        <v>142</v>
      </c>
      <c r="E2997" s="23" t="s">
        <v>81</v>
      </c>
      <c r="F2997" s="23">
        <v>380061</v>
      </c>
      <c r="G2997" s="23" t="s">
        <v>48</v>
      </c>
      <c r="H2997" s="23" t="s">
        <v>49</v>
      </c>
      <c r="I2997" s="23" t="s">
        <v>50</v>
      </c>
      <c r="J2997" s="23" t="s">
        <v>23</v>
      </c>
      <c r="K2997" s="23" t="s">
        <v>24</v>
      </c>
      <c r="L2997" s="23">
        <v>5</v>
      </c>
      <c r="M2997" s="23">
        <v>109.51</v>
      </c>
      <c r="N2997" s="23">
        <v>15</v>
      </c>
      <c r="O2997" s="23">
        <v>12</v>
      </c>
      <c r="P2997" s="23" t="s">
        <v>33</v>
      </c>
      <c r="Q2997" s="23" t="s">
        <v>90</v>
      </c>
      <c r="R2997" s="23">
        <f t="shared" si="230"/>
        <v>1</v>
      </c>
      <c r="S2997" s="23" t="str">
        <f t="shared" si="231"/>
        <v>ORD102996_20240704_CUST01736_MED028</v>
      </c>
      <c r="T2997" s="23">
        <f t="shared" si="232"/>
        <v>1</v>
      </c>
      <c r="U2997" s="6">
        <f t="shared" si="233"/>
        <v>547.55000000000007</v>
      </c>
      <c r="V2997" s="6">
        <f>tbl_Raw_Data[[#This Row],[Discount_Pct]]*tbl_Raw_Data[[#This Row],[Gross_Amount]]/100</f>
        <v>82.132500000000022</v>
      </c>
      <c r="W2997" s="6">
        <f>tbl_Raw_Data[[#This Row],[Gross_Amount]]-tbl_Raw_Data[[#This Row],[Discount_Amount]]</f>
        <v>465.41750000000002</v>
      </c>
      <c r="X2997" s="6">
        <f>tbl_Raw_Data[[#This Row],[Net_Amount_Before_Tax]]*tbl_Raw_Data[[#This Row],[Tax_Pct]]/100</f>
        <v>55.850100000000005</v>
      </c>
      <c r="Y2997" s="6">
        <f>tbl_Raw_Data[[#This Row],[Net_Amount_Before_Tax]]+tbl_Raw_Data[[#This Row],[Tax_Amount]]</f>
        <v>521.26760000000002</v>
      </c>
      <c r="Z2997" s="6">
        <f t="shared" si="234"/>
        <v>2</v>
      </c>
    </row>
    <row r="2998" spans="1:26" x14ac:dyDescent="0.3">
      <c r="A2998" s="23" t="s">
        <v>4707</v>
      </c>
      <c r="B2998" s="34">
        <v>45630</v>
      </c>
      <c r="C2998" s="23" t="s">
        <v>4468</v>
      </c>
      <c r="D2998" s="23" t="s">
        <v>87</v>
      </c>
      <c r="E2998" s="23" t="s">
        <v>88</v>
      </c>
      <c r="F2998" s="23">
        <v>600018</v>
      </c>
      <c r="G2998" s="23" t="s">
        <v>196</v>
      </c>
      <c r="H2998" s="23" t="s">
        <v>197</v>
      </c>
      <c r="I2998" s="23" t="s">
        <v>32</v>
      </c>
      <c r="J2998" s="23" t="s">
        <v>42</v>
      </c>
      <c r="K2998" s="23" t="s">
        <v>24</v>
      </c>
      <c r="L2998" s="23">
        <v>2</v>
      </c>
      <c r="M2998" s="23">
        <v>27.96</v>
      </c>
      <c r="N2998" s="23">
        <v>10</v>
      </c>
      <c r="O2998" s="23">
        <v>5</v>
      </c>
      <c r="P2998" s="23" t="s">
        <v>65</v>
      </c>
      <c r="Q2998" s="23" t="s">
        <v>34</v>
      </c>
      <c r="R2998" s="23">
        <f t="shared" si="230"/>
        <v>1</v>
      </c>
      <c r="S2998" s="23" t="str">
        <f t="shared" si="231"/>
        <v>ORD102997_20241204_CUST01201_MED011</v>
      </c>
      <c r="T2998" s="23">
        <f t="shared" si="232"/>
        <v>1</v>
      </c>
      <c r="U2998" s="6">
        <f t="shared" si="233"/>
        <v>55.92</v>
      </c>
      <c r="V2998" s="6">
        <f>tbl_Raw_Data[[#This Row],[Discount_Pct]]*tbl_Raw_Data[[#This Row],[Gross_Amount]]/100</f>
        <v>5.5920000000000005</v>
      </c>
      <c r="W2998" s="6">
        <f>tbl_Raw_Data[[#This Row],[Gross_Amount]]-tbl_Raw_Data[[#This Row],[Discount_Amount]]</f>
        <v>50.328000000000003</v>
      </c>
      <c r="X2998" s="6">
        <f>tbl_Raw_Data[[#This Row],[Net_Amount_Before_Tax]]*tbl_Raw_Data[[#This Row],[Tax_Pct]]/100</f>
        <v>2.5164</v>
      </c>
      <c r="Y2998" s="6">
        <f>tbl_Raw_Data[[#This Row],[Net_Amount_Before_Tax]]+tbl_Raw_Data[[#This Row],[Tax_Amount]]</f>
        <v>52.8444</v>
      </c>
      <c r="Z2998" s="6">
        <f t="shared" si="234"/>
        <v>1</v>
      </c>
    </row>
    <row r="2999" spans="1:26" x14ac:dyDescent="0.3">
      <c r="A2999" s="23" t="s">
        <v>4707</v>
      </c>
      <c r="B2999" s="34">
        <v>45917</v>
      </c>
      <c r="C2999" s="23" t="s">
        <v>1336</v>
      </c>
      <c r="D2999" s="23" t="s">
        <v>100</v>
      </c>
      <c r="E2999" s="23" t="s">
        <v>101</v>
      </c>
      <c r="F2999" s="23">
        <v>201304</v>
      </c>
      <c r="G2999" s="23" t="s">
        <v>283</v>
      </c>
      <c r="H2999" s="23" t="s">
        <v>284</v>
      </c>
      <c r="I2999" s="23" t="s">
        <v>104</v>
      </c>
      <c r="J2999" s="23" t="s">
        <v>42</v>
      </c>
      <c r="K2999" s="23" t="s">
        <v>57</v>
      </c>
      <c r="L2999" s="23">
        <v>2</v>
      </c>
      <c r="M2999" s="23">
        <v>304.04000000000002</v>
      </c>
      <c r="N2999" s="23">
        <v>0</v>
      </c>
      <c r="O2999" s="23">
        <v>5</v>
      </c>
      <c r="P2999" s="23" t="s">
        <v>89</v>
      </c>
      <c r="Q2999" s="23" t="s">
        <v>26</v>
      </c>
      <c r="R2999" s="23">
        <f t="shared" si="230"/>
        <v>1</v>
      </c>
      <c r="S2999" s="23" t="str">
        <f t="shared" si="231"/>
        <v>ORD102997_20250917_CUST00558_MED030</v>
      </c>
      <c r="T2999" s="23">
        <f t="shared" si="232"/>
        <v>1</v>
      </c>
      <c r="U2999" s="6">
        <f t="shared" si="233"/>
        <v>608.08000000000004</v>
      </c>
      <c r="V2999" s="6">
        <f>tbl_Raw_Data[[#This Row],[Discount_Pct]]*tbl_Raw_Data[[#This Row],[Gross_Amount]]/100</f>
        <v>0</v>
      </c>
      <c r="W2999" s="6">
        <f>tbl_Raw_Data[[#This Row],[Gross_Amount]]-tbl_Raw_Data[[#This Row],[Discount_Amount]]</f>
        <v>608.08000000000004</v>
      </c>
      <c r="X2999" s="6">
        <f>tbl_Raw_Data[[#This Row],[Net_Amount_Before_Tax]]*tbl_Raw_Data[[#This Row],[Tax_Pct]]/100</f>
        <v>30.404</v>
      </c>
      <c r="Y2999" s="6">
        <f>tbl_Raw_Data[[#This Row],[Net_Amount_Before_Tax]]+tbl_Raw_Data[[#This Row],[Tax_Amount]]</f>
        <v>638.48400000000004</v>
      </c>
      <c r="Z2999" s="6">
        <f t="shared" si="234"/>
        <v>2</v>
      </c>
    </row>
    <row r="3000" spans="1:26" x14ac:dyDescent="0.3">
      <c r="A3000" s="23" t="s">
        <v>4708</v>
      </c>
      <c r="B3000" s="34">
        <v>45756</v>
      </c>
      <c r="C3000" s="23" t="s">
        <v>3463</v>
      </c>
      <c r="D3000" s="23" t="s">
        <v>52</v>
      </c>
      <c r="E3000" s="23" t="s">
        <v>52</v>
      </c>
      <c r="F3000" s="23">
        <v>160036</v>
      </c>
      <c r="G3000" s="23" t="s">
        <v>68</v>
      </c>
      <c r="H3000" s="23" t="s">
        <v>69</v>
      </c>
      <c r="I3000" s="23" t="s">
        <v>55</v>
      </c>
      <c r="J3000" s="23" t="s">
        <v>56</v>
      </c>
      <c r="K3000" s="23" t="s">
        <v>24</v>
      </c>
      <c r="L3000" s="23">
        <v>6</v>
      </c>
      <c r="M3000" s="23">
        <v>29.04</v>
      </c>
      <c r="N3000" s="23">
        <v>5</v>
      </c>
      <c r="O3000" s="23">
        <v>5</v>
      </c>
      <c r="P3000" s="23" t="s">
        <v>89</v>
      </c>
      <c r="Q3000" s="23" t="s">
        <v>34</v>
      </c>
      <c r="R3000" s="23">
        <f t="shared" si="230"/>
        <v>1</v>
      </c>
      <c r="S3000" s="23" t="str">
        <f t="shared" si="231"/>
        <v>ORD102999_20250409_CUST01364_MED003</v>
      </c>
      <c r="T3000" s="23">
        <f t="shared" si="232"/>
        <v>1</v>
      </c>
      <c r="U3000" s="6">
        <f t="shared" si="233"/>
        <v>174.24</v>
      </c>
      <c r="V3000" s="6">
        <f>tbl_Raw_Data[[#This Row],[Discount_Pct]]*tbl_Raw_Data[[#This Row],[Gross_Amount]]/100</f>
        <v>8.7119999999999997</v>
      </c>
      <c r="W3000" s="6">
        <f>tbl_Raw_Data[[#This Row],[Gross_Amount]]-tbl_Raw_Data[[#This Row],[Discount_Amount]]</f>
        <v>165.52800000000002</v>
      </c>
      <c r="X3000" s="6">
        <f>tbl_Raw_Data[[#This Row],[Net_Amount_Before_Tax]]*tbl_Raw_Data[[#This Row],[Tax_Pct]]/100</f>
        <v>8.2764000000000006</v>
      </c>
      <c r="Y3000" s="6">
        <f>tbl_Raw_Data[[#This Row],[Net_Amount_Before_Tax]]+tbl_Raw_Data[[#This Row],[Tax_Amount]]</f>
        <v>173.80440000000002</v>
      </c>
      <c r="Z3000" s="6">
        <f t="shared" si="234"/>
        <v>3</v>
      </c>
    </row>
    <row r="3001" spans="1:26" x14ac:dyDescent="0.3">
      <c r="A3001" s="23" t="s">
        <v>4708</v>
      </c>
      <c r="B3001" s="34">
        <v>45577</v>
      </c>
      <c r="C3001" s="23" t="s">
        <v>4709</v>
      </c>
      <c r="D3001" s="23" t="s">
        <v>72</v>
      </c>
      <c r="E3001" s="23" t="s">
        <v>73</v>
      </c>
      <c r="F3001" s="23">
        <v>302019</v>
      </c>
      <c r="G3001" s="23" t="s">
        <v>119</v>
      </c>
      <c r="H3001" s="23" t="s">
        <v>120</v>
      </c>
      <c r="I3001" s="23" t="s">
        <v>32</v>
      </c>
      <c r="J3001" s="23" t="s">
        <v>64</v>
      </c>
      <c r="K3001" s="23" t="s">
        <v>57</v>
      </c>
      <c r="L3001" s="23">
        <v>3</v>
      </c>
      <c r="M3001" s="23">
        <v>70.64</v>
      </c>
      <c r="N3001" s="23">
        <v>0</v>
      </c>
      <c r="O3001" s="23">
        <v>18</v>
      </c>
      <c r="P3001" s="23" t="s">
        <v>33</v>
      </c>
      <c r="Q3001" s="23" t="s">
        <v>34</v>
      </c>
      <c r="R3001" s="23">
        <f t="shared" si="230"/>
        <v>1</v>
      </c>
      <c r="S3001" s="23" t="str">
        <f t="shared" si="231"/>
        <v>ORD102999_20241012_CUST03447_MED010</v>
      </c>
      <c r="T3001" s="23">
        <f t="shared" si="232"/>
        <v>1</v>
      </c>
      <c r="U3001" s="6">
        <f t="shared" si="233"/>
        <v>211.92000000000002</v>
      </c>
      <c r="V3001" s="6">
        <f>tbl_Raw_Data[[#This Row],[Discount_Pct]]*tbl_Raw_Data[[#This Row],[Gross_Amount]]/100</f>
        <v>0</v>
      </c>
      <c r="W3001" s="6">
        <f>tbl_Raw_Data[[#This Row],[Gross_Amount]]-tbl_Raw_Data[[#This Row],[Discount_Amount]]</f>
        <v>211.92000000000002</v>
      </c>
      <c r="X3001" s="6">
        <f>tbl_Raw_Data[[#This Row],[Net_Amount_Before_Tax]]*tbl_Raw_Data[[#This Row],[Tax_Pct]]/100</f>
        <v>38.145600000000002</v>
      </c>
      <c r="Y3001" s="6">
        <f>tbl_Raw_Data[[#This Row],[Net_Amount_Before_Tax]]+tbl_Raw_Data[[#This Row],[Tax_Amount]]</f>
        <v>250.06560000000002</v>
      </c>
      <c r="Z3001" s="6">
        <f t="shared" si="234"/>
        <v>1</v>
      </c>
    </row>
    <row r="3002" spans="1:26" x14ac:dyDescent="0.3">
      <c r="A3002" s="23" t="s">
        <v>4710</v>
      </c>
      <c r="B3002" s="34">
        <v>45363</v>
      </c>
      <c r="C3002" s="23" t="s">
        <v>1027</v>
      </c>
      <c r="D3002" s="23" t="s">
        <v>130</v>
      </c>
      <c r="E3002" s="23" t="s">
        <v>131</v>
      </c>
      <c r="F3002" s="23">
        <v>700001</v>
      </c>
      <c r="G3002" s="23" t="s">
        <v>124</v>
      </c>
      <c r="H3002" s="23" t="s">
        <v>125</v>
      </c>
      <c r="I3002" s="23" t="s">
        <v>104</v>
      </c>
      <c r="J3002" s="23" t="s">
        <v>114</v>
      </c>
      <c r="K3002" s="23" t="s">
        <v>24</v>
      </c>
      <c r="L3002" s="23">
        <v>3</v>
      </c>
      <c r="M3002" s="23">
        <v>105.43</v>
      </c>
      <c r="N3002" s="23">
        <v>0</v>
      </c>
      <c r="O3002" s="23">
        <v>5</v>
      </c>
      <c r="P3002" s="23" t="s">
        <v>33</v>
      </c>
      <c r="Q3002" s="23" t="s">
        <v>34</v>
      </c>
      <c r="R3002" s="23">
        <f t="shared" si="230"/>
        <v>1</v>
      </c>
      <c r="S3002" s="23" t="str">
        <f t="shared" si="231"/>
        <v>ORD103001_20240312_CUST01476_MED018</v>
      </c>
      <c r="T3002" s="23">
        <f t="shared" si="232"/>
        <v>1</v>
      </c>
      <c r="U3002" s="6">
        <f t="shared" si="233"/>
        <v>316.29000000000002</v>
      </c>
      <c r="V3002" s="6">
        <f>tbl_Raw_Data[[#This Row],[Discount_Pct]]*tbl_Raw_Data[[#This Row],[Gross_Amount]]/100</f>
        <v>0</v>
      </c>
      <c r="W3002" s="6">
        <f>tbl_Raw_Data[[#This Row],[Gross_Amount]]-tbl_Raw_Data[[#This Row],[Discount_Amount]]</f>
        <v>316.29000000000002</v>
      </c>
      <c r="X3002" s="6">
        <f>tbl_Raw_Data[[#This Row],[Net_Amount_Before_Tax]]*tbl_Raw_Data[[#This Row],[Tax_Pct]]/100</f>
        <v>15.814500000000001</v>
      </c>
      <c r="Y3002" s="6">
        <f>tbl_Raw_Data[[#This Row],[Net_Amount_Before_Tax]]+tbl_Raw_Data[[#This Row],[Tax_Amount]]</f>
        <v>332.10450000000003</v>
      </c>
      <c r="Z3002" s="6">
        <f t="shared" si="234"/>
        <v>2</v>
      </c>
    </row>
    <row r="3003" spans="1:26" x14ac:dyDescent="0.3">
      <c r="A3003" s="23" t="s">
        <v>4711</v>
      </c>
      <c r="B3003" s="34">
        <v>45635</v>
      </c>
      <c r="C3003" s="23" t="s">
        <v>1257</v>
      </c>
      <c r="D3003" s="23" t="s">
        <v>87</v>
      </c>
      <c r="E3003" s="23" t="s">
        <v>88</v>
      </c>
      <c r="F3003" s="23">
        <v>600001</v>
      </c>
      <c r="G3003" s="23" t="s">
        <v>30</v>
      </c>
      <c r="H3003" s="23" t="s">
        <v>31</v>
      </c>
      <c r="I3003" s="23" t="s">
        <v>32</v>
      </c>
      <c r="J3003" s="23" t="s">
        <v>23</v>
      </c>
      <c r="K3003" s="23" t="s">
        <v>24</v>
      </c>
      <c r="L3003" s="23">
        <v>1</v>
      </c>
      <c r="M3003" s="23">
        <v>130.32</v>
      </c>
      <c r="N3003" s="23">
        <v>0</v>
      </c>
      <c r="O3003" s="23">
        <v>12</v>
      </c>
      <c r="P3003" s="23" t="s">
        <v>43</v>
      </c>
      <c r="Q3003" s="23" t="s">
        <v>34</v>
      </c>
      <c r="R3003" s="23">
        <f t="shared" si="230"/>
        <v>1</v>
      </c>
      <c r="S3003" s="23" t="str">
        <f t="shared" si="231"/>
        <v>ORD103002_20241209_CUST02513_MED017</v>
      </c>
      <c r="T3003" s="23">
        <f t="shared" si="232"/>
        <v>1</v>
      </c>
      <c r="U3003" s="6">
        <f t="shared" si="233"/>
        <v>130.32</v>
      </c>
      <c r="V3003" s="6">
        <f>tbl_Raw_Data[[#This Row],[Discount_Pct]]*tbl_Raw_Data[[#This Row],[Gross_Amount]]/100</f>
        <v>0</v>
      </c>
      <c r="W3003" s="6">
        <f>tbl_Raw_Data[[#This Row],[Gross_Amount]]-tbl_Raw_Data[[#This Row],[Discount_Amount]]</f>
        <v>130.32</v>
      </c>
      <c r="X3003" s="6">
        <f>tbl_Raw_Data[[#This Row],[Net_Amount_Before_Tax]]*tbl_Raw_Data[[#This Row],[Tax_Pct]]/100</f>
        <v>15.638399999999999</v>
      </c>
      <c r="Y3003" s="6">
        <f>tbl_Raw_Data[[#This Row],[Net_Amount_Before_Tax]]+tbl_Raw_Data[[#This Row],[Tax_Amount]]</f>
        <v>145.95839999999998</v>
      </c>
      <c r="Z3003" s="6">
        <f t="shared" si="234"/>
        <v>1</v>
      </c>
    </row>
    <row r="3004" spans="1:26" x14ac:dyDescent="0.3">
      <c r="A3004" s="23" t="s">
        <v>4712</v>
      </c>
      <c r="B3004" s="34">
        <v>45598</v>
      </c>
      <c r="C3004" s="23" t="s">
        <v>2500</v>
      </c>
      <c r="D3004" s="23" t="s">
        <v>28</v>
      </c>
      <c r="E3004" s="23" t="s">
        <v>29</v>
      </c>
      <c r="F3004" s="23">
        <v>500084</v>
      </c>
      <c r="G3004" s="23" t="s">
        <v>192</v>
      </c>
      <c r="H3004" s="23" t="s">
        <v>193</v>
      </c>
      <c r="I3004" s="23" t="s">
        <v>41</v>
      </c>
      <c r="J3004" s="23" t="s">
        <v>194</v>
      </c>
      <c r="K3004" s="23" t="s">
        <v>24</v>
      </c>
      <c r="L3004" s="23">
        <v>1</v>
      </c>
      <c r="M3004" s="23">
        <v>31.96</v>
      </c>
      <c r="N3004" s="23">
        <v>10</v>
      </c>
      <c r="O3004" s="23">
        <v>18</v>
      </c>
      <c r="P3004" s="23" t="s">
        <v>25</v>
      </c>
      <c r="Q3004" s="23" t="s">
        <v>26</v>
      </c>
      <c r="R3004" s="23">
        <f t="shared" si="230"/>
        <v>1</v>
      </c>
      <c r="S3004" s="23" t="str">
        <f t="shared" si="231"/>
        <v>ORD103003_20241102_CUST00989_MED002</v>
      </c>
      <c r="T3004" s="23">
        <f t="shared" si="232"/>
        <v>1</v>
      </c>
      <c r="U3004" s="6">
        <f t="shared" si="233"/>
        <v>31.96</v>
      </c>
      <c r="V3004" s="6">
        <f>tbl_Raw_Data[[#This Row],[Discount_Pct]]*tbl_Raw_Data[[#This Row],[Gross_Amount]]/100</f>
        <v>3.1960000000000002</v>
      </c>
      <c r="W3004" s="6">
        <f>tbl_Raw_Data[[#This Row],[Gross_Amount]]-tbl_Raw_Data[[#This Row],[Discount_Amount]]</f>
        <v>28.763999999999999</v>
      </c>
      <c r="X3004" s="6">
        <f>tbl_Raw_Data[[#This Row],[Net_Amount_Before_Tax]]*tbl_Raw_Data[[#This Row],[Tax_Pct]]/100</f>
        <v>5.1775199999999995</v>
      </c>
      <c r="Y3004" s="6">
        <f>tbl_Raw_Data[[#This Row],[Net_Amount_Before_Tax]]+tbl_Raw_Data[[#This Row],[Tax_Amount]]</f>
        <v>33.941519999999997</v>
      </c>
      <c r="Z3004" s="6">
        <f t="shared" si="234"/>
        <v>3</v>
      </c>
    </row>
    <row r="3005" spans="1:26" x14ac:dyDescent="0.3">
      <c r="A3005" s="23" t="s">
        <v>4713</v>
      </c>
      <c r="B3005" s="34">
        <v>45457</v>
      </c>
      <c r="C3005" s="23" t="s">
        <v>2055</v>
      </c>
      <c r="D3005" s="23" t="s">
        <v>87</v>
      </c>
      <c r="E3005" s="23" t="s">
        <v>88</v>
      </c>
      <c r="F3005" s="23">
        <v>600001</v>
      </c>
      <c r="G3005" s="23" t="s">
        <v>224</v>
      </c>
      <c r="H3005" s="23" t="s">
        <v>225</v>
      </c>
      <c r="I3005" s="23" t="s">
        <v>147</v>
      </c>
      <c r="J3005" s="23" t="s">
        <v>23</v>
      </c>
      <c r="K3005" s="23" t="s">
        <v>24</v>
      </c>
      <c r="L3005" s="23">
        <v>4</v>
      </c>
      <c r="M3005" s="23">
        <v>46.8</v>
      </c>
      <c r="N3005" s="23">
        <v>0</v>
      </c>
      <c r="O3005" s="23">
        <v>5</v>
      </c>
      <c r="P3005" s="23" t="s">
        <v>43</v>
      </c>
      <c r="Q3005" s="23" t="s">
        <v>34</v>
      </c>
      <c r="R3005" s="23">
        <f t="shared" si="230"/>
        <v>1</v>
      </c>
      <c r="S3005" s="23" t="str">
        <f t="shared" si="231"/>
        <v>ORD103004_20240614_CUST01165_MED015</v>
      </c>
      <c r="T3005" s="23">
        <f t="shared" si="232"/>
        <v>1</v>
      </c>
      <c r="U3005" s="6">
        <f t="shared" si="233"/>
        <v>187.2</v>
      </c>
      <c r="V3005" s="6">
        <f>tbl_Raw_Data[[#This Row],[Discount_Pct]]*tbl_Raw_Data[[#This Row],[Gross_Amount]]/100</f>
        <v>0</v>
      </c>
      <c r="W3005" s="6">
        <f>tbl_Raw_Data[[#This Row],[Gross_Amount]]-tbl_Raw_Data[[#This Row],[Discount_Amount]]</f>
        <v>187.2</v>
      </c>
      <c r="X3005" s="6">
        <f>tbl_Raw_Data[[#This Row],[Net_Amount_Before_Tax]]*tbl_Raw_Data[[#This Row],[Tax_Pct]]/100</f>
        <v>9.36</v>
      </c>
      <c r="Y3005" s="6">
        <f>tbl_Raw_Data[[#This Row],[Net_Amount_Before_Tax]]+tbl_Raw_Data[[#This Row],[Tax_Amount]]</f>
        <v>196.56</v>
      </c>
      <c r="Z3005" s="6">
        <f t="shared" si="234"/>
        <v>5</v>
      </c>
    </row>
    <row r="3006" spans="1:26" x14ac:dyDescent="0.3">
      <c r="A3006" s="23" t="s">
        <v>4714</v>
      </c>
      <c r="B3006" s="34">
        <v>46007</v>
      </c>
      <c r="C3006" s="23" t="s">
        <v>2257</v>
      </c>
      <c r="D3006" s="23" t="s">
        <v>142</v>
      </c>
      <c r="E3006" s="23" t="s">
        <v>81</v>
      </c>
      <c r="F3006" s="23">
        <v>380058</v>
      </c>
      <c r="G3006" s="23" t="s">
        <v>124</v>
      </c>
      <c r="H3006" s="23" t="s">
        <v>125</v>
      </c>
      <c r="I3006" s="23" t="s">
        <v>104</v>
      </c>
      <c r="J3006" s="23" t="s">
        <v>114</v>
      </c>
      <c r="K3006" s="23" t="s">
        <v>24</v>
      </c>
      <c r="L3006" s="23">
        <v>3</v>
      </c>
      <c r="M3006" s="23">
        <v>118.51</v>
      </c>
      <c r="N3006" s="23">
        <v>5</v>
      </c>
      <c r="O3006" s="23">
        <v>5</v>
      </c>
      <c r="P3006" s="23" t="s">
        <v>33</v>
      </c>
      <c r="Q3006" s="23" t="s">
        <v>34</v>
      </c>
      <c r="R3006" s="23">
        <f t="shared" si="230"/>
        <v>1</v>
      </c>
      <c r="S3006" s="23" t="str">
        <f t="shared" si="231"/>
        <v>ORD103005_20251216_CUST00059_MED018</v>
      </c>
      <c r="T3006" s="23">
        <f t="shared" si="232"/>
        <v>1</v>
      </c>
      <c r="U3006" s="6">
        <f t="shared" si="233"/>
        <v>355.53000000000003</v>
      </c>
      <c r="V3006" s="6">
        <f>tbl_Raw_Data[[#This Row],[Discount_Pct]]*tbl_Raw_Data[[#This Row],[Gross_Amount]]/100</f>
        <v>17.776500000000002</v>
      </c>
      <c r="W3006" s="6">
        <f>tbl_Raw_Data[[#This Row],[Gross_Amount]]-tbl_Raw_Data[[#This Row],[Discount_Amount]]</f>
        <v>337.75350000000003</v>
      </c>
      <c r="X3006" s="6">
        <f>tbl_Raw_Data[[#This Row],[Net_Amount_Before_Tax]]*tbl_Raw_Data[[#This Row],[Tax_Pct]]/100</f>
        <v>16.887675000000002</v>
      </c>
      <c r="Y3006" s="6">
        <f>tbl_Raw_Data[[#This Row],[Net_Amount_Before_Tax]]+tbl_Raw_Data[[#This Row],[Tax_Amount]]</f>
        <v>354.64117500000003</v>
      </c>
      <c r="Z3006" s="6">
        <f t="shared" si="234"/>
        <v>2</v>
      </c>
    </row>
    <row r="3007" spans="1:26" x14ac:dyDescent="0.3">
      <c r="A3007" s="23" t="s">
        <v>4715</v>
      </c>
      <c r="B3007" s="34">
        <v>45597</v>
      </c>
      <c r="C3007" s="23" t="s">
        <v>1405</v>
      </c>
      <c r="D3007" s="23" t="s">
        <v>123</v>
      </c>
      <c r="E3007" s="23" t="s">
        <v>101</v>
      </c>
      <c r="F3007" s="23">
        <v>226021</v>
      </c>
      <c r="G3007" s="23" t="s">
        <v>48</v>
      </c>
      <c r="H3007" s="23" t="s">
        <v>49</v>
      </c>
      <c r="I3007" s="23" t="s">
        <v>50</v>
      </c>
      <c r="J3007" s="23" t="s">
        <v>23</v>
      </c>
      <c r="K3007" s="23" t="s">
        <v>24</v>
      </c>
      <c r="L3007" s="23">
        <v>2</v>
      </c>
      <c r="M3007" s="23">
        <v>112.05</v>
      </c>
      <c r="N3007" s="23">
        <v>5</v>
      </c>
      <c r="O3007" s="23">
        <v>5</v>
      </c>
      <c r="P3007" s="23" t="s">
        <v>65</v>
      </c>
      <c r="Q3007" s="23" t="s">
        <v>34</v>
      </c>
      <c r="R3007" s="23">
        <f t="shared" si="230"/>
        <v>1</v>
      </c>
      <c r="S3007" s="23" t="str">
        <f t="shared" si="231"/>
        <v>ORD103006_20241101_CUST01421_MED028</v>
      </c>
      <c r="T3007" s="23">
        <f t="shared" si="232"/>
        <v>1</v>
      </c>
      <c r="U3007" s="6">
        <f t="shared" si="233"/>
        <v>224.1</v>
      </c>
      <c r="V3007" s="6">
        <f>tbl_Raw_Data[[#This Row],[Discount_Pct]]*tbl_Raw_Data[[#This Row],[Gross_Amount]]/100</f>
        <v>11.205</v>
      </c>
      <c r="W3007" s="6">
        <f>tbl_Raw_Data[[#This Row],[Gross_Amount]]-tbl_Raw_Data[[#This Row],[Discount_Amount]]</f>
        <v>212.89499999999998</v>
      </c>
      <c r="X3007" s="6">
        <f>tbl_Raw_Data[[#This Row],[Net_Amount_Before_Tax]]*tbl_Raw_Data[[#This Row],[Tax_Pct]]/100</f>
        <v>10.644749999999998</v>
      </c>
      <c r="Y3007" s="6">
        <f>tbl_Raw_Data[[#This Row],[Net_Amount_Before_Tax]]+tbl_Raw_Data[[#This Row],[Tax_Amount]]</f>
        <v>223.53974999999997</v>
      </c>
      <c r="Z3007" s="6">
        <f t="shared" si="234"/>
        <v>6</v>
      </c>
    </row>
    <row r="3008" spans="1:26" x14ac:dyDescent="0.3">
      <c r="A3008" s="23" t="s">
        <v>4715</v>
      </c>
      <c r="B3008" s="34">
        <v>45321</v>
      </c>
      <c r="C3008" s="23" t="s">
        <v>2874</v>
      </c>
      <c r="D3008" s="23" t="s">
        <v>52</v>
      </c>
      <c r="E3008" s="23" t="s">
        <v>52</v>
      </c>
      <c r="F3008" s="23">
        <v>160017</v>
      </c>
      <c r="G3008" s="23" t="s">
        <v>48</v>
      </c>
      <c r="H3008" s="23" t="s">
        <v>49</v>
      </c>
      <c r="I3008" s="23" t="s">
        <v>50</v>
      </c>
      <c r="J3008" s="23" t="s">
        <v>23</v>
      </c>
      <c r="K3008" s="23" t="s">
        <v>24</v>
      </c>
      <c r="L3008" s="23">
        <v>2</v>
      </c>
      <c r="M3008" s="23">
        <v>112.31</v>
      </c>
      <c r="N3008" s="23">
        <v>5</v>
      </c>
      <c r="O3008" s="23">
        <v>5</v>
      </c>
      <c r="P3008" s="23" t="s">
        <v>58</v>
      </c>
      <c r="Q3008" s="23" t="s">
        <v>26</v>
      </c>
      <c r="R3008" s="23">
        <f t="shared" si="230"/>
        <v>1</v>
      </c>
      <c r="S3008" s="23" t="str">
        <f t="shared" si="231"/>
        <v>ORD103006_20240130_CUST00677_MED028</v>
      </c>
      <c r="T3008" s="23">
        <f t="shared" si="232"/>
        <v>1</v>
      </c>
      <c r="U3008" s="6">
        <f t="shared" si="233"/>
        <v>224.62</v>
      </c>
      <c r="V3008" s="6">
        <f>tbl_Raw_Data[[#This Row],[Discount_Pct]]*tbl_Raw_Data[[#This Row],[Gross_Amount]]/100</f>
        <v>11.231</v>
      </c>
      <c r="W3008" s="6">
        <f>tbl_Raw_Data[[#This Row],[Gross_Amount]]-tbl_Raw_Data[[#This Row],[Discount_Amount]]</f>
        <v>213.38900000000001</v>
      </c>
      <c r="X3008" s="6">
        <f>tbl_Raw_Data[[#This Row],[Net_Amount_Before_Tax]]*tbl_Raw_Data[[#This Row],[Tax_Pct]]/100</f>
        <v>10.669450000000001</v>
      </c>
      <c r="Y3008" s="6">
        <f>tbl_Raw_Data[[#This Row],[Net_Amount_Before_Tax]]+tbl_Raw_Data[[#This Row],[Tax_Amount]]</f>
        <v>224.05845000000002</v>
      </c>
      <c r="Z3008" s="6">
        <f t="shared" si="234"/>
        <v>0</v>
      </c>
    </row>
    <row r="3009" spans="1:26" x14ac:dyDescent="0.3">
      <c r="A3009" s="23" t="s">
        <v>4716</v>
      </c>
      <c r="B3009" s="34">
        <v>45334</v>
      </c>
      <c r="C3009" s="23" t="s">
        <v>3969</v>
      </c>
      <c r="D3009" s="23" t="s">
        <v>37</v>
      </c>
      <c r="E3009" s="23" t="s">
        <v>38</v>
      </c>
      <c r="F3009" s="23">
        <v>452016</v>
      </c>
      <c r="G3009" s="23" t="s">
        <v>53</v>
      </c>
      <c r="H3009" s="23" t="s">
        <v>54</v>
      </c>
      <c r="I3009" s="23" t="s">
        <v>55</v>
      </c>
      <c r="J3009" s="23" t="s">
        <v>56</v>
      </c>
      <c r="K3009" s="23" t="s">
        <v>57</v>
      </c>
      <c r="L3009" s="23">
        <v>1</v>
      </c>
      <c r="M3009" s="23">
        <v>57.15</v>
      </c>
      <c r="N3009" s="23">
        <v>10</v>
      </c>
      <c r="O3009" s="23">
        <v>12</v>
      </c>
      <c r="P3009" s="23" t="s">
        <v>43</v>
      </c>
      <c r="Q3009" s="23" t="s">
        <v>34</v>
      </c>
      <c r="R3009" s="23">
        <f t="shared" si="230"/>
        <v>1</v>
      </c>
      <c r="S3009" s="23" t="str">
        <f t="shared" si="231"/>
        <v>ORD103008_20240212_CUST01295_MED020</v>
      </c>
      <c r="T3009" s="23">
        <f t="shared" si="232"/>
        <v>1</v>
      </c>
      <c r="U3009" s="6">
        <f t="shared" si="233"/>
        <v>57.15</v>
      </c>
      <c r="V3009" s="6">
        <f>tbl_Raw_Data[[#This Row],[Discount_Pct]]*tbl_Raw_Data[[#This Row],[Gross_Amount]]/100</f>
        <v>5.7149999999999999</v>
      </c>
      <c r="W3009" s="6">
        <f>tbl_Raw_Data[[#This Row],[Gross_Amount]]-tbl_Raw_Data[[#This Row],[Discount_Amount]]</f>
        <v>51.435000000000002</v>
      </c>
      <c r="X3009" s="6">
        <f>tbl_Raw_Data[[#This Row],[Net_Amount_Before_Tax]]*tbl_Raw_Data[[#This Row],[Tax_Pct]]/100</f>
        <v>6.1722000000000001</v>
      </c>
      <c r="Y3009" s="6">
        <f>tbl_Raw_Data[[#This Row],[Net_Amount_Before_Tax]]+tbl_Raw_Data[[#This Row],[Tax_Amount]]</f>
        <v>57.607200000000006</v>
      </c>
      <c r="Z3009" s="6">
        <f t="shared" si="234"/>
        <v>4</v>
      </c>
    </row>
    <row r="3010" spans="1:26" x14ac:dyDescent="0.3">
      <c r="A3010" s="23" t="s">
        <v>4717</v>
      </c>
      <c r="B3010" s="34">
        <v>45837</v>
      </c>
      <c r="C3010" s="23" t="s">
        <v>2478</v>
      </c>
      <c r="D3010" s="23" t="s">
        <v>142</v>
      </c>
      <c r="E3010" s="23" t="s">
        <v>81</v>
      </c>
      <c r="F3010" s="23">
        <v>380015</v>
      </c>
      <c r="G3010" s="23" t="s">
        <v>102</v>
      </c>
      <c r="H3010" s="23" t="s">
        <v>103</v>
      </c>
      <c r="I3010" s="23" t="s">
        <v>104</v>
      </c>
      <c r="J3010" s="23" t="s">
        <v>64</v>
      </c>
      <c r="K3010" s="23" t="s">
        <v>57</v>
      </c>
      <c r="L3010" s="23">
        <v>1</v>
      </c>
      <c r="M3010" s="23">
        <v>90.32</v>
      </c>
      <c r="N3010" s="23">
        <v>0</v>
      </c>
      <c r="O3010" s="23">
        <v>18</v>
      </c>
      <c r="P3010" s="23" t="s">
        <v>58</v>
      </c>
      <c r="Q3010" s="23" t="s">
        <v>34</v>
      </c>
      <c r="R3010" s="23">
        <f t="shared" ref="R3010:R3073" si="235">COUNTIFS($A$2:$A$8001,A3010,$B$2:$B$8001,B3010,$C$2:$C$8001,C3010,$G$2:$G$8001,G3010)</f>
        <v>1</v>
      </c>
      <c r="S3010" s="23" t="str">
        <f t="shared" ref="S3010:S3073" si="236">A3010&amp;"_"&amp;TEXT(B3010,"yyyymmdd")&amp;"_"&amp;C3010&amp;"_"&amp;G3010</f>
        <v>ORD103009_20250629_CUST01174_MED029</v>
      </c>
      <c r="T3010" s="23">
        <f t="shared" ref="T3010:T3073" si="237">COUNTIF($S$2:$S$8001,S3010)</f>
        <v>1</v>
      </c>
      <c r="U3010" s="6">
        <f t="shared" ref="U3010:U3073" si="238">L3010*M3010</f>
        <v>90.32</v>
      </c>
      <c r="V3010" s="6">
        <f>tbl_Raw_Data[[#This Row],[Discount_Pct]]*tbl_Raw_Data[[#This Row],[Gross_Amount]]/100</f>
        <v>0</v>
      </c>
      <c r="W3010" s="6">
        <f>tbl_Raw_Data[[#This Row],[Gross_Amount]]-tbl_Raw_Data[[#This Row],[Discount_Amount]]</f>
        <v>90.32</v>
      </c>
      <c r="X3010" s="6">
        <f>tbl_Raw_Data[[#This Row],[Net_Amount_Before_Tax]]*tbl_Raw_Data[[#This Row],[Tax_Pct]]/100</f>
        <v>16.257599999999996</v>
      </c>
      <c r="Y3010" s="6">
        <f>tbl_Raw_Data[[#This Row],[Net_Amount_Before_Tax]]+tbl_Raw_Data[[#This Row],[Tax_Amount]]</f>
        <v>106.57759999999999</v>
      </c>
      <c r="Z3010" s="6">
        <f t="shared" ref="Z3010:Z3073" si="239">COUNTIFS($C$2:$C$8001,C3010,$Q$2:$Q$8001,"Delivered")</f>
        <v>2</v>
      </c>
    </row>
    <row r="3011" spans="1:26" x14ac:dyDescent="0.3">
      <c r="A3011" s="23" t="s">
        <v>4718</v>
      </c>
      <c r="B3011" s="34">
        <v>45845</v>
      </c>
      <c r="C3011" s="23" t="s">
        <v>4579</v>
      </c>
      <c r="D3011" s="23" t="s">
        <v>37</v>
      </c>
      <c r="E3011" s="23" t="s">
        <v>38</v>
      </c>
      <c r="F3011" s="23">
        <v>452010</v>
      </c>
      <c r="G3011" s="23" t="s">
        <v>102</v>
      </c>
      <c r="H3011" s="23" t="s">
        <v>103</v>
      </c>
      <c r="I3011" s="23" t="s">
        <v>104</v>
      </c>
      <c r="J3011" s="23" t="s">
        <v>64</v>
      </c>
      <c r="K3011" s="23" t="s">
        <v>57</v>
      </c>
      <c r="L3011" s="23">
        <v>2</v>
      </c>
      <c r="M3011" s="23">
        <v>107.21</v>
      </c>
      <c r="N3011" s="23">
        <v>10</v>
      </c>
      <c r="O3011" s="23">
        <v>5</v>
      </c>
      <c r="P3011" s="23" t="s">
        <v>58</v>
      </c>
      <c r="Q3011" s="23" t="s">
        <v>34</v>
      </c>
      <c r="R3011" s="23">
        <f t="shared" si="235"/>
        <v>1</v>
      </c>
      <c r="S3011" s="23" t="str">
        <f t="shared" si="236"/>
        <v>ORD103010_20250707_CUST02276_MED029</v>
      </c>
      <c r="T3011" s="23">
        <f t="shared" si="237"/>
        <v>1</v>
      </c>
      <c r="U3011" s="6">
        <f t="shared" si="238"/>
        <v>214.42</v>
      </c>
      <c r="V3011" s="6">
        <f>tbl_Raw_Data[[#This Row],[Discount_Pct]]*tbl_Raw_Data[[#This Row],[Gross_Amount]]/100</f>
        <v>21.441999999999997</v>
      </c>
      <c r="W3011" s="6">
        <f>tbl_Raw_Data[[#This Row],[Gross_Amount]]-tbl_Raw_Data[[#This Row],[Discount_Amount]]</f>
        <v>192.97799999999998</v>
      </c>
      <c r="X3011" s="6">
        <f>tbl_Raw_Data[[#This Row],[Net_Amount_Before_Tax]]*tbl_Raw_Data[[#This Row],[Tax_Pct]]/100</f>
        <v>9.6488999999999994</v>
      </c>
      <c r="Y3011" s="6">
        <f>tbl_Raw_Data[[#This Row],[Net_Amount_Before_Tax]]+tbl_Raw_Data[[#This Row],[Tax_Amount]]</f>
        <v>202.62689999999998</v>
      </c>
      <c r="Z3011" s="6">
        <f t="shared" si="239"/>
        <v>2</v>
      </c>
    </row>
    <row r="3012" spans="1:26" x14ac:dyDescent="0.3">
      <c r="A3012" s="23" t="s">
        <v>4719</v>
      </c>
      <c r="B3012" s="34">
        <v>45504</v>
      </c>
      <c r="C3012" s="23" t="s">
        <v>4720</v>
      </c>
      <c r="D3012" s="23" t="s">
        <v>130</v>
      </c>
      <c r="E3012" s="23" t="s">
        <v>131</v>
      </c>
      <c r="F3012" s="23">
        <v>700091</v>
      </c>
      <c r="G3012" s="23" t="s">
        <v>30</v>
      </c>
      <c r="H3012" s="23" t="s">
        <v>31</v>
      </c>
      <c r="I3012" s="23" t="s">
        <v>32</v>
      </c>
      <c r="J3012" s="23" t="s">
        <v>23</v>
      </c>
      <c r="K3012" s="23" t="s">
        <v>24</v>
      </c>
      <c r="L3012" s="23">
        <v>2</v>
      </c>
      <c r="M3012" s="23">
        <v>129.47999999999999</v>
      </c>
      <c r="N3012" s="23">
        <v>10</v>
      </c>
      <c r="O3012" s="23">
        <v>18</v>
      </c>
      <c r="P3012" s="23" t="s">
        <v>89</v>
      </c>
      <c r="Q3012" s="23" t="s">
        <v>26</v>
      </c>
      <c r="R3012" s="23">
        <f t="shared" si="235"/>
        <v>1</v>
      </c>
      <c r="S3012" s="23" t="str">
        <f t="shared" si="236"/>
        <v>ORD103011_20240731_CUST01772_MED017</v>
      </c>
      <c r="T3012" s="23">
        <f t="shared" si="237"/>
        <v>1</v>
      </c>
      <c r="U3012" s="6">
        <f t="shared" si="238"/>
        <v>258.95999999999998</v>
      </c>
      <c r="V3012" s="6">
        <f>tbl_Raw_Data[[#This Row],[Discount_Pct]]*tbl_Raw_Data[[#This Row],[Gross_Amount]]/100</f>
        <v>25.896000000000001</v>
      </c>
      <c r="W3012" s="6">
        <f>tbl_Raw_Data[[#This Row],[Gross_Amount]]-tbl_Raw_Data[[#This Row],[Discount_Amount]]</f>
        <v>233.06399999999996</v>
      </c>
      <c r="X3012" s="6">
        <f>tbl_Raw_Data[[#This Row],[Net_Amount_Before_Tax]]*tbl_Raw_Data[[#This Row],[Tax_Pct]]/100</f>
        <v>41.951519999999988</v>
      </c>
      <c r="Y3012" s="6">
        <f>tbl_Raw_Data[[#This Row],[Net_Amount_Before_Tax]]+tbl_Raw_Data[[#This Row],[Tax_Amount]]</f>
        <v>275.01551999999992</v>
      </c>
      <c r="Z3012" s="6">
        <f t="shared" si="239"/>
        <v>0</v>
      </c>
    </row>
    <row r="3013" spans="1:26" x14ac:dyDescent="0.3">
      <c r="A3013" s="23" t="s">
        <v>4719</v>
      </c>
      <c r="B3013" s="34">
        <v>45846</v>
      </c>
      <c r="C3013" s="23" t="s">
        <v>4721</v>
      </c>
      <c r="D3013" s="23" t="s">
        <v>52</v>
      </c>
      <c r="E3013" s="23" t="s">
        <v>52</v>
      </c>
      <c r="F3013" s="23">
        <v>160022</v>
      </c>
      <c r="G3013" s="23" t="s">
        <v>256</v>
      </c>
      <c r="H3013" s="23" t="s">
        <v>257</v>
      </c>
      <c r="I3013" s="23" t="s">
        <v>22</v>
      </c>
      <c r="J3013" s="23" t="s">
        <v>258</v>
      </c>
      <c r="K3013" s="23" t="s">
        <v>57</v>
      </c>
      <c r="L3013" s="23">
        <v>1</v>
      </c>
      <c r="M3013" s="23">
        <v>65.47</v>
      </c>
      <c r="N3013" s="23">
        <v>5</v>
      </c>
      <c r="O3013" s="23">
        <v>18</v>
      </c>
      <c r="P3013" s="23" t="s">
        <v>25</v>
      </c>
      <c r="Q3013" s="23" t="s">
        <v>34</v>
      </c>
      <c r="R3013" s="23">
        <f t="shared" si="235"/>
        <v>1</v>
      </c>
      <c r="S3013" s="23" t="str">
        <f t="shared" si="236"/>
        <v>ORD103011_20250708_CUST02878_MED025</v>
      </c>
      <c r="T3013" s="23">
        <f t="shared" si="237"/>
        <v>1</v>
      </c>
      <c r="U3013" s="6">
        <f t="shared" si="238"/>
        <v>65.47</v>
      </c>
      <c r="V3013" s="6">
        <f>tbl_Raw_Data[[#This Row],[Discount_Pct]]*tbl_Raw_Data[[#This Row],[Gross_Amount]]/100</f>
        <v>3.2735000000000003</v>
      </c>
      <c r="W3013" s="6">
        <f>tbl_Raw_Data[[#This Row],[Gross_Amount]]-tbl_Raw_Data[[#This Row],[Discount_Amount]]</f>
        <v>62.1965</v>
      </c>
      <c r="X3013" s="6">
        <f>tbl_Raw_Data[[#This Row],[Net_Amount_Before_Tax]]*tbl_Raw_Data[[#This Row],[Tax_Pct]]/100</f>
        <v>11.19537</v>
      </c>
      <c r="Y3013" s="6">
        <f>tbl_Raw_Data[[#This Row],[Net_Amount_Before_Tax]]+tbl_Raw_Data[[#This Row],[Tax_Amount]]</f>
        <v>73.391869999999997</v>
      </c>
      <c r="Z3013" s="6">
        <f t="shared" si="239"/>
        <v>2</v>
      </c>
    </row>
    <row r="3014" spans="1:26" x14ac:dyDescent="0.3">
      <c r="A3014" s="23" t="s">
        <v>4719</v>
      </c>
      <c r="B3014" s="34">
        <v>45809</v>
      </c>
      <c r="C3014" s="23" t="s">
        <v>440</v>
      </c>
      <c r="D3014" s="23" t="s">
        <v>142</v>
      </c>
      <c r="E3014" s="23" t="s">
        <v>81</v>
      </c>
      <c r="F3014" s="23">
        <v>380001</v>
      </c>
      <c r="G3014" s="23" t="s">
        <v>124</v>
      </c>
      <c r="H3014" s="23" t="s">
        <v>125</v>
      </c>
      <c r="I3014" s="23" t="s">
        <v>104</v>
      </c>
      <c r="J3014" s="23" t="s">
        <v>114</v>
      </c>
      <c r="K3014" s="23" t="s">
        <v>24</v>
      </c>
      <c r="L3014" s="23">
        <v>1</v>
      </c>
      <c r="M3014" s="23">
        <v>109.54</v>
      </c>
      <c r="N3014" s="23">
        <v>15</v>
      </c>
      <c r="O3014" s="23">
        <v>18</v>
      </c>
      <c r="P3014" s="23" t="s">
        <v>33</v>
      </c>
      <c r="Q3014" s="23" t="s">
        <v>34</v>
      </c>
      <c r="R3014" s="23">
        <f t="shared" si="235"/>
        <v>1</v>
      </c>
      <c r="S3014" s="23" t="str">
        <f t="shared" si="236"/>
        <v>ORD103011_20250601_CUST01979_MED018</v>
      </c>
      <c r="T3014" s="23">
        <f t="shared" si="237"/>
        <v>1</v>
      </c>
      <c r="U3014" s="6">
        <f t="shared" si="238"/>
        <v>109.54</v>
      </c>
      <c r="V3014" s="6">
        <f>tbl_Raw_Data[[#This Row],[Discount_Pct]]*tbl_Raw_Data[[#This Row],[Gross_Amount]]/100</f>
        <v>16.431000000000001</v>
      </c>
      <c r="W3014" s="6">
        <f>tbl_Raw_Data[[#This Row],[Gross_Amount]]-tbl_Raw_Data[[#This Row],[Discount_Amount]]</f>
        <v>93.109000000000009</v>
      </c>
      <c r="X3014" s="6">
        <f>tbl_Raw_Data[[#This Row],[Net_Amount_Before_Tax]]*tbl_Raw_Data[[#This Row],[Tax_Pct]]/100</f>
        <v>16.759620000000002</v>
      </c>
      <c r="Y3014" s="6">
        <f>tbl_Raw_Data[[#This Row],[Net_Amount_Before_Tax]]+tbl_Raw_Data[[#This Row],[Tax_Amount]]</f>
        <v>109.86862000000001</v>
      </c>
      <c r="Z3014" s="6">
        <f t="shared" si="239"/>
        <v>2</v>
      </c>
    </row>
    <row r="3015" spans="1:26" x14ac:dyDescent="0.3">
      <c r="A3015" s="23" t="s">
        <v>4722</v>
      </c>
      <c r="B3015" s="34">
        <v>45525</v>
      </c>
      <c r="C3015" s="23" t="s">
        <v>4723</v>
      </c>
      <c r="D3015" s="23" t="s">
        <v>28</v>
      </c>
      <c r="E3015" s="23" t="s">
        <v>29</v>
      </c>
      <c r="F3015" s="23">
        <v>500081</v>
      </c>
      <c r="G3015" s="23" t="s">
        <v>185</v>
      </c>
      <c r="H3015" s="23" t="s">
        <v>186</v>
      </c>
      <c r="I3015" s="23" t="s">
        <v>76</v>
      </c>
      <c r="J3015" s="23" t="s">
        <v>187</v>
      </c>
      <c r="K3015" s="23" t="s">
        <v>57</v>
      </c>
      <c r="L3015" s="23">
        <v>2</v>
      </c>
      <c r="M3015" s="23">
        <v>85.68</v>
      </c>
      <c r="N3015" s="23">
        <v>15</v>
      </c>
      <c r="O3015" s="23">
        <v>18</v>
      </c>
      <c r="P3015" s="23" t="s">
        <v>33</v>
      </c>
      <c r="Q3015" s="23" t="s">
        <v>34</v>
      </c>
      <c r="R3015" s="23">
        <f t="shared" si="235"/>
        <v>1</v>
      </c>
      <c r="S3015" s="23" t="str">
        <f t="shared" si="236"/>
        <v>ORD103014_20240821_CUST03375_MED009</v>
      </c>
      <c r="T3015" s="23">
        <f t="shared" si="237"/>
        <v>1</v>
      </c>
      <c r="U3015" s="6">
        <f t="shared" si="238"/>
        <v>171.36</v>
      </c>
      <c r="V3015" s="6">
        <f>tbl_Raw_Data[[#This Row],[Discount_Pct]]*tbl_Raw_Data[[#This Row],[Gross_Amount]]/100</f>
        <v>25.704000000000001</v>
      </c>
      <c r="W3015" s="6">
        <f>tbl_Raw_Data[[#This Row],[Gross_Amount]]-tbl_Raw_Data[[#This Row],[Discount_Amount]]</f>
        <v>145.65600000000001</v>
      </c>
      <c r="X3015" s="6">
        <f>tbl_Raw_Data[[#This Row],[Net_Amount_Before_Tax]]*tbl_Raw_Data[[#This Row],[Tax_Pct]]/100</f>
        <v>26.21808</v>
      </c>
      <c r="Y3015" s="6">
        <f>tbl_Raw_Data[[#This Row],[Net_Amount_Before_Tax]]+tbl_Raw_Data[[#This Row],[Tax_Amount]]</f>
        <v>171.87407999999999</v>
      </c>
      <c r="Z3015" s="6">
        <f t="shared" si="239"/>
        <v>3</v>
      </c>
    </row>
    <row r="3016" spans="1:26" x14ac:dyDescent="0.3">
      <c r="A3016" s="23" t="s">
        <v>4724</v>
      </c>
      <c r="B3016" s="34">
        <v>45727</v>
      </c>
      <c r="C3016" s="23" t="s">
        <v>3258</v>
      </c>
      <c r="D3016" s="23" t="s">
        <v>28</v>
      </c>
      <c r="E3016" s="23" t="s">
        <v>29</v>
      </c>
      <c r="F3016" s="23">
        <v>500001</v>
      </c>
      <c r="G3016" s="23" t="s">
        <v>94</v>
      </c>
      <c r="H3016" s="23" t="s">
        <v>95</v>
      </c>
      <c r="I3016" s="23" t="s">
        <v>84</v>
      </c>
      <c r="J3016" s="23" t="s">
        <v>42</v>
      </c>
      <c r="K3016" s="23" t="s">
        <v>24</v>
      </c>
      <c r="L3016" s="23">
        <v>1</v>
      </c>
      <c r="M3016" s="23">
        <v>89.97</v>
      </c>
      <c r="N3016" s="23">
        <v>10</v>
      </c>
      <c r="O3016" s="23">
        <v>12</v>
      </c>
      <c r="P3016" s="23" t="s">
        <v>25</v>
      </c>
      <c r="Q3016" s="23" t="s">
        <v>34</v>
      </c>
      <c r="R3016" s="23">
        <f t="shared" si="235"/>
        <v>1</v>
      </c>
      <c r="S3016" s="23" t="str">
        <f t="shared" si="236"/>
        <v>ORD103015_20250311_CUST00711_MED021</v>
      </c>
      <c r="T3016" s="23">
        <f t="shared" si="237"/>
        <v>1</v>
      </c>
      <c r="U3016" s="6">
        <f t="shared" si="238"/>
        <v>89.97</v>
      </c>
      <c r="V3016" s="6">
        <f>tbl_Raw_Data[[#This Row],[Discount_Pct]]*tbl_Raw_Data[[#This Row],[Gross_Amount]]/100</f>
        <v>8.9969999999999999</v>
      </c>
      <c r="W3016" s="6">
        <f>tbl_Raw_Data[[#This Row],[Gross_Amount]]-tbl_Raw_Data[[#This Row],[Discount_Amount]]</f>
        <v>80.972999999999999</v>
      </c>
      <c r="X3016" s="6">
        <f>tbl_Raw_Data[[#This Row],[Net_Amount_Before_Tax]]*tbl_Raw_Data[[#This Row],[Tax_Pct]]/100</f>
        <v>9.716759999999999</v>
      </c>
      <c r="Y3016" s="6">
        <f>tbl_Raw_Data[[#This Row],[Net_Amount_Before_Tax]]+tbl_Raw_Data[[#This Row],[Tax_Amount]]</f>
        <v>90.689759999999993</v>
      </c>
      <c r="Z3016" s="6">
        <f t="shared" si="239"/>
        <v>2</v>
      </c>
    </row>
    <row r="3017" spans="1:26" x14ac:dyDescent="0.3">
      <c r="A3017" s="23" t="s">
        <v>4725</v>
      </c>
      <c r="B3017" s="34">
        <v>45639</v>
      </c>
      <c r="C3017" s="23" t="s">
        <v>2081</v>
      </c>
      <c r="D3017" s="23" t="s">
        <v>46</v>
      </c>
      <c r="E3017" s="23" t="s">
        <v>47</v>
      </c>
      <c r="F3017" s="23">
        <v>411014</v>
      </c>
      <c r="G3017" s="23" t="s">
        <v>82</v>
      </c>
      <c r="H3017" s="23" t="s">
        <v>83</v>
      </c>
      <c r="I3017" s="23" t="s">
        <v>84</v>
      </c>
      <c r="J3017" s="23" t="s">
        <v>85</v>
      </c>
      <c r="K3017" s="23" t="s">
        <v>24</v>
      </c>
      <c r="L3017" s="23">
        <v>2</v>
      </c>
      <c r="M3017" s="23">
        <v>280.75</v>
      </c>
      <c r="N3017" s="23">
        <v>15</v>
      </c>
      <c r="O3017" s="23">
        <v>12</v>
      </c>
      <c r="P3017" s="23" t="s">
        <v>58</v>
      </c>
      <c r="Q3017" s="23" t="s">
        <v>34</v>
      </c>
      <c r="R3017" s="23">
        <f t="shared" si="235"/>
        <v>1</v>
      </c>
      <c r="S3017" s="23" t="str">
        <f t="shared" si="236"/>
        <v>ORD103016_20241213_CUST02174_MED023</v>
      </c>
      <c r="T3017" s="23">
        <f t="shared" si="237"/>
        <v>1</v>
      </c>
      <c r="U3017" s="6">
        <f t="shared" si="238"/>
        <v>561.5</v>
      </c>
      <c r="V3017" s="6">
        <f>tbl_Raw_Data[[#This Row],[Discount_Pct]]*tbl_Raw_Data[[#This Row],[Gross_Amount]]/100</f>
        <v>84.224999999999994</v>
      </c>
      <c r="W3017" s="6">
        <f>tbl_Raw_Data[[#This Row],[Gross_Amount]]-tbl_Raw_Data[[#This Row],[Discount_Amount]]</f>
        <v>477.27499999999998</v>
      </c>
      <c r="X3017" s="6">
        <f>tbl_Raw_Data[[#This Row],[Net_Amount_Before_Tax]]*tbl_Raw_Data[[#This Row],[Tax_Pct]]/100</f>
        <v>57.272999999999996</v>
      </c>
      <c r="Y3017" s="6">
        <f>tbl_Raw_Data[[#This Row],[Net_Amount_Before_Tax]]+tbl_Raw_Data[[#This Row],[Tax_Amount]]</f>
        <v>534.548</v>
      </c>
      <c r="Z3017" s="6">
        <f t="shared" si="239"/>
        <v>3</v>
      </c>
    </row>
    <row r="3018" spans="1:26" x14ac:dyDescent="0.3">
      <c r="A3018" s="23" t="s">
        <v>4726</v>
      </c>
      <c r="B3018" s="34">
        <v>45644</v>
      </c>
      <c r="C3018" s="23" t="s">
        <v>3256</v>
      </c>
      <c r="D3018" s="23" t="s">
        <v>80</v>
      </c>
      <c r="E3018" s="23" t="s">
        <v>81</v>
      </c>
      <c r="F3018" s="23">
        <v>395007</v>
      </c>
      <c r="G3018" s="23" t="s">
        <v>167</v>
      </c>
      <c r="H3018" s="23" t="s">
        <v>168</v>
      </c>
      <c r="I3018" s="23" t="s">
        <v>113</v>
      </c>
      <c r="J3018" s="23" t="s">
        <v>42</v>
      </c>
      <c r="K3018" s="23" t="s">
        <v>24</v>
      </c>
      <c r="L3018" s="23">
        <v>2</v>
      </c>
      <c r="M3018" s="23">
        <v>213.97</v>
      </c>
      <c r="N3018" s="23">
        <v>5</v>
      </c>
      <c r="O3018" s="23">
        <v>5</v>
      </c>
      <c r="P3018" s="23" t="s">
        <v>25</v>
      </c>
      <c r="Q3018" s="23" t="s">
        <v>34</v>
      </c>
      <c r="R3018" s="23">
        <f t="shared" si="235"/>
        <v>1</v>
      </c>
      <c r="S3018" s="23" t="str">
        <f t="shared" si="236"/>
        <v>ORD103017_20241218_CUST03342_MED026</v>
      </c>
      <c r="T3018" s="23">
        <f t="shared" si="237"/>
        <v>1</v>
      </c>
      <c r="U3018" s="6">
        <f t="shared" si="238"/>
        <v>427.94</v>
      </c>
      <c r="V3018" s="6">
        <f>tbl_Raw_Data[[#This Row],[Discount_Pct]]*tbl_Raw_Data[[#This Row],[Gross_Amount]]/100</f>
        <v>21.396999999999998</v>
      </c>
      <c r="W3018" s="6">
        <f>tbl_Raw_Data[[#This Row],[Gross_Amount]]-tbl_Raw_Data[[#This Row],[Discount_Amount]]</f>
        <v>406.54300000000001</v>
      </c>
      <c r="X3018" s="6">
        <f>tbl_Raw_Data[[#This Row],[Net_Amount_Before_Tax]]*tbl_Raw_Data[[#This Row],[Tax_Pct]]/100</f>
        <v>20.327150000000003</v>
      </c>
      <c r="Y3018" s="6">
        <f>tbl_Raw_Data[[#This Row],[Net_Amount_Before_Tax]]+tbl_Raw_Data[[#This Row],[Tax_Amount]]</f>
        <v>426.87015000000002</v>
      </c>
      <c r="Z3018" s="6">
        <f t="shared" si="239"/>
        <v>3</v>
      </c>
    </row>
    <row r="3019" spans="1:26" x14ac:dyDescent="0.3">
      <c r="A3019" s="23" t="s">
        <v>4727</v>
      </c>
      <c r="B3019" s="34">
        <v>45637</v>
      </c>
      <c r="C3019" s="23" t="s">
        <v>471</v>
      </c>
      <c r="D3019" s="23" t="s">
        <v>80</v>
      </c>
      <c r="E3019" s="23" t="s">
        <v>81</v>
      </c>
      <c r="F3019" s="23">
        <v>395017</v>
      </c>
      <c r="G3019" s="23" t="s">
        <v>160</v>
      </c>
      <c r="H3019" s="23" t="s">
        <v>161</v>
      </c>
      <c r="I3019" s="23" t="s">
        <v>50</v>
      </c>
      <c r="J3019" s="23" t="s">
        <v>23</v>
      </c>
      <c r="K3019" s="23" t="s">
        <v>24</v>
      </c>
      <c r="L3019" s="23">
        <v>2</v>
      </c>
      <c r="M3019" s="23">
        <v>156.04</v>
      </c>
      <c r="N3019" s="23">
        <v>10</v>
      </c>
      <c r="O3019" s="23">
        <v>5</v>
      </c>
      <c r="P3019" s="23" t="s">
        <v>33</v>
      </c>
      <c r="Q3019" s="23" t="s">
        <v>90</v>
      </c>
      <c r="R3019" s="23">
        <f t="shared" si="235"/>
        <v>1</v>
      </c>
      <c r="S3019" s="23" t="str">
        <f t="shared" si="236"/>
        <v>ORD103018_20241211_CUST01190_MED014</v>
      </c>
      <c r="T3019" s="23">
        <f t="shared" si="237"/>
        <v>1</v>
      </c>
      <c r="U3019" s="6">
        <f t="shared" si="238"/>
        <v>312.08</v>
      </c>
      <c r="V3019" s="6">
        <f>tbl_Raw_Data[[#This Row],[Discount_Pct]]*tbl_Raw_Data[[#This Row],[Gross_Amount]]/100</f>
        <v>31.207999999999998</v>
      </c>
      <c r="W3019" s="6">
        <f>tbl_Raw_Data[[#This Row],[Gross_Amount]]-tbl_Raw_Data[[#This Row],[Discount_Amount]]</f>
        <v>280.87199999999996</v>
      </c>
      <c r="X3019" s="6">
        <f>tbl_Raw_Data[[#This Row],[Net_Amount_Before_Tax]]*tbl_Raw_Data[[#This Row],[Tax_Pct]]/100</f>
        <v>14.043599999999996</v>
      </c>
      <c r="Y3019" s="6">
        <f>tbl_Raw_Data[[#This Row],[Net_Amount_Before_Tax]]+tbl_Raw_Data[[#This Row],[Tax_Amount]]</f>
        <v>294.91559999999993</v>
      </c>
      <c r="Z3019" s="6">
        <f t="shared" si="239"/>
        <v>1</v>
      </c>
    </row>
    <row r="3020" spans="1:26" x14ac:dyDescent="0.3">
      <c r="A3020" s="23" t="s">
        <v>4728</v>
      </c>
      <c r="B3020" s="34">
        <v>45592</v>
      </c>
      <c r="C3020" s="23" t="s">
        <v>4729</v>
      </c>
      <c r="D3020" s="23" t="s">
        <v>159</v>
      </c>
      <c r="E3020" s="23" t="s">
        <v>47</v>
      </c>
      <c r="F3020" s="23">
        <v>400069</v>
      </c>
      <c r="G3020" s="23" t="s">
        <v>160</v>
      </c>
      <c r="H3020" s="23" t="s">
        <v>161</v>
      </c>
      <c r="I3020" s="23" t="s">
        <v>50</v>
      </c>
      <c r="J3020" s="23" t="s">
        <v>23</v>
      </c>
      <c r="K3020" s="23" t="s">
        <v>24</v>
      </c>
      <c r="L3020" s="23">
        <v>2</v>
      </c>
      <c r="M3020" s="23">
        <v>149.44</v>
      </c>
      <c r="N3020" s="23">
        <v>15</v>
      </c>
      <c r="O3020" s="23">
        <v>5</v>
      </c>
      <c r="P3020" s="23" t="s">
        <v>89</v>
      </c>
      <c r="Q3020" s="23" t="s">
        <v>26</v>
      </c>
      <c r="R3020" s="23">
        <f t="shared" si="235"/>
        <v>1</v>
      </c>
      <c r="S3020" s="23" t="str">
        <f t="shared" si="236"/>
        <v>ORD103019_20241027_CUST00428_MED014</v>
      </c>
      <c r="T3020" s="23">
        <f t="shared" si="237"/>
        <v>1</v>
      </c>
      <c r="U3020" s="6">
        <f t="shared" si="238"/>
        <v>298.88</v>
      </c>
      <c r="V3020" s="6">
        <f>tbl_Raw_Data[[#This Row],[Discount_Pct]]*tbl_Raw_Data[[#This Row],[Gross_Amount]]/100</f>
        <v>44.832000000000001</v>
      </c>
      <c r="W3020" s="6">
        <f>tbl_Raw_Data[[#This Row],[Gross_Amount]]-tbl_Raw_Data[[#This Row],[Discount_Amount]]</f>
        <v>254.048</v>
      </c>
      <c r="X3020" s="6">
        <f>tbl_Raw_Data[[#This Row],[Net_Amount_Before_Tax]]*tbl_Raw_Data[[#This Row],[Tax_Pct]]/100</f>
        <v>12.702400000000001</v>
      </c>
      <c r="Y3020" s="6">
        <f>tbl_Raw_Data[[#This Row],[Net_Amount_Before_Tax]]+tbl_Raw_Data[[#This Row],[Tax_Amount]]</f>
        <v>266.75040000000001</v>
      </c>
      <c r="Z3020" s="6">
        <f t="shared" si="239"/>
        <v>0</v>
      </c>
    </row>
    <row r="3021" spans="1:26" x14ac:dyDescent="0.3">
      <c r="A3021" s="23" t="s">
        <v>4730</v>
      </c>
      <c r="B3021" s="34">
        <v>45584</v>
      </c>
      <c r="C3021" s="23" t="s">
        <v>2727</v>
      </c>
      <c r="D3021" s="23" t="s">
        <v>37</v>
      </c>
      <c r="E3021" s="23" t="s">
        <v>38</v>
      </c>
      <c r="F3021" s="23">
        <v>452018</v>
      </c>
      <c r="G3021" s="23" t="s">
        <v>94</v>
      </c>
      <c r="H3021" s="23" t="s">
        <v>95</v>
      </c>
      <c r="I3021" s="23" t="s">
        <v>84</v>
      </c>
      <c r="J3021" s="23" t="s">
        <v>42</v>
      </c>
      <c r="K3021" s="23" t="s">
        <v>24</v>
      </c>
      <c r="L3021" s="23">
        <v>2</v>
      </c>
      <c r="M3021" s="23">
        <v>83.84</v>
      </c>
      <c r="N3021" s="23">
        <v>10</v>
      </c>
      <c r="O3021" s="23">
        <v>5</v>
      </c>
      <c r="P3021" s="23" t="s">
        <v>89</v>
      </c>
      <c r="Q3021" s="23" t="s">
        <v>34</v>
      </c>
      <c r="R3021" s="23">
        <f t="shared" si="235"/>
        <v>1</v>
      </c>
      <c r="S3021" s="23" t="str">
        <f t="shared" si="236"/>
        <v>ORD103020_20241019_CUST01638_MED021</v>
      </c>
      <c r="T3021" s="23">
        <f t="shared" si="237"/>
        <v>1</v>
      </c>
      <c r="U3021" s="6">
        <f t="shared" si="238"/>
        <v>167.68</v>
      </c>
      <c r="V3021" s="6">
        <f>tbl_Raw_Data[[#This Row],[Discount_Pct]]*tbl_Raw_Data[[#This Row],[Gross_Amount]]/100</f>
        <v>16.768000000000001</v>
      </c>
      <c r="W3021" s="6">
        <f>tbl_Raw_Data[[#This Row],[Gross_Amount]]-tbl_Raw_Data[[#This Row],[Discount_Amount]]</f>
        <v>150.91200000000001</v>
      </c>
      <c r="X3021" s="6">
        <f>tbl_Raw_Data[[#This Row],[Net_Amount_Before_Tax]]*tbl_Raw_Data[[#This Row],[Tax_Pct]]/100</f>
        <v>7.5456000000000003</v>
      </c>
      <c r="Y3021" s="6">
        <f>tbl_Raw_Data[[#This Row],[Net_Amount_Before_Tax]]+tbl_Raw_Data[[#This Row],[Tax_Amount]]</f>
        <v>158.45760000000001</v>
      </c>
      <c r="Z3021" s="6">
        <f t="shared" si="239"/>
        <v>3</v>
      </c>
    </row>
    <row r="3022" spans="1:26" x14ac:dyDescent="0.3">
      <c r="A3022" s="23" t="s">
        <v>4731</v>
      </c>
      <c r="B3022" s="34">
        <v>45577</v>
      </c>
      <c r="C3022" s="23" t="s">
        <v>4732</v>
      </c>
      <c r="D3022" s="23" t="s">
        <v>52</v>
      </c>
      <c r="E3022" s="23" t="s">
        <v>52</v>
      </c>
      <c r="F3022" s="23">
        <v>160017</v>
      </c>
      <c r="G3022" s="23" t="s">
        <v>283</v>
      </c>
      <c r="H3022" s="23" t="s">
        <v>284</v>
      </c>
      <c r="I3022" s="23" t="s">
        <v>104</v>
      </c>
      <c r="J3022" s="23" t="s">
        <v>42</v>
      </c>
      <c r="K3022" s="23" t="s">
        <v>57</v>
      </c>
      <c r="L3022" s="23">
        <v>4</v>
      </c>
      <c r="M3022" s="23">
        <v>308.20999999999998</v>
      </c>
      <c r="N3022" s="23">
        <v>5</v>
      </c>
      <c r="O3022" s="23">
        <v>18</v>
      </c>
      <c r="P3022" s="23" t="s">
        <v>43</v>
      </c>
      <c r="Q3022" s="23" t="s">
        <v>34</v>
      </c>
      <c r="R3022" s="23">
        <f t="shared" si="235"/>
        <v>1</v>
      </c>
      <c r="S3022" s="23" t="str">
        <f t="shared" si="236"/>
        <v>ORD103021_20241012_CUST02110_MED030</v>
      </c>
      <c r="T3022" s="23">
        <f t="shared" si="237"/>
        <v>1</v>
      </c>
      <c r="U3022" s="6">
        <f t="shared" si="238"/>
        <v>1232.8399999999999</v>
      </c>
      <c r="V3022" s="6">
        <f>tbl_Raw_Data[[#This Row],[Discount_Pct]]*tbl_Raw_Data[[#This Row],[Gross_Amount]]/100</f>
        <v>61.641999999999996</v>
      </c>
      <c r="W3022" s="6">
        <f>tbl_Raw_Data[[#This Row],[Gross_Amount]]-tbl_Raw_Data[[#This Row],[Discount_Amount]]</f>
        <v>1171.1979999999999</v>
      </c>
      <c r="X3022" s="6">
        <f>tbl_Raw_Data[[#This Row],[Net_Amount_Before_Tax]]*tbl_Raw_Data[[#This Row],[Tax_Pct]]/100</f>
        <v>210.81563999999997</v>
      </c>
      <c r="Y3022" s="6">
        <f>tbl_Raw_Data[[#This Row],[Net_Amount_Before_Tax]]+tbl_Raw_Data[[#This Row],[Tax_Amount]]</f>
        <v>1382.0136399999999</v>
      </c>
      <c r="Z3022" s="6">
        <f t="shared" si="239"/>
        <v>2</v>
      </c>
    </row>
    <row r="3023" spans="1:26" x14ac:dyDescent="0.3">
      <c r="A3023" s="23" t="s">
        <v>4733</v>
      </c>
      <c r="B3023" s="34">
        <v>45930</v>
      </c>
      <c r="C3023" s="23" t="s">
        <v>4734</v>
      </c>
      <c r="D3023" s="23" t="s">
        <v>159</v>
      </c>
      <c r="E3023" s="23" t="s">
        <v>47</v>
      </c>
      <c r="F3023" s="23">
        <v>400076</v>
      </c>
      <c r="G3023" s="23" t="s">
        <v>82</v>
      </c>
      <c r="H3023" s="23" t="s">
        <v>83</v>
      </c>
      <c r="I3023" s="23" t="s">
        <v>84</v>
      </c>
      <c r="J3023" s="23" t="s">
        <v>85</v>
      </c>
      <c r="K3023" s="23" t="s">
        <v>24</v>
      </c>
      <c r="L3023" s="23">
        <v>1</v>
      </c>
      <c r="M3023" s="23">
        <v>307.07</v>
      </c>
      <c r="N3023" s="23">
        <v>5</v>
      </c>
      <c r="O3023" s="23">
        <v>12</v>
      </c>
      <c r="P3023" s="23" t="s">
        <v>58</v>
      </c>
      <c r="Q3023" s="23" t="s">
        <v>90</v>
      </c>
      <c r="R3023" s="23">
        <f t="shared" si="235"/>
        <v>1</v>
      </c>
      <c r="S3023" s="23" t="str">
        <f t="shared" si="236"/>
        <v>ORD103022_20250930_CUST03474_MED023</v>
      </c>
      <c r="T3023" s="23">
        <f t="shared" si="237"/>
        <v>1</v>
      </c>
      <c r="U3023" s="6">
        <f t="shared" si="238"/>
        <v>307.07</v>
      </c>
      <c r="V3023" s="6">
        <f>tbl_Raw_Data[[#This Row],[Discount_Pct]]*tbl_Raw_Data[[#This Row],[Gross_Amount]]/100</f>
        <v>15.353499999999999</v>
      </c>
      <c r="W3023" s="6">
        <f>tbl_Raw_Data[[#This Row],[Gross_Amount]]-tbl_Raw_Data[[#This Row],[Discount_Amount]]</f>
        <v>291.7165</v>
      </c>
      <c r="X3023" s="6">
        <f>tbl_Raw_Data[[#This Row],[Net_Amount_Before_Tax]]*tbl_Raw_Data[[#This Row],[Tax_Pct]]/100</f>
        <v>35.005980000000001</v>
      </c>
      <c r="Y3023" s="6">
        <f>tbl_Raw_Data[[#This Row],[Net_Amount_Before_Tax]]+tbl_Raw_Data[[#This Row],[Tax_Amount]]</f>
        <v>326.72248000000002</v>
      </c>
      <c r="Z3023" s="6">
        <f t="shared" si="239"/>
        <v>0</v>
      </c>
    </row>
    <row r="3024" spans="1:26" x14ac:dyDescent="0.3">
      <c r="A3024" s="23" t="s">
        <v>4733</v>
      </c>
      <c r="B3024" s="34">
        <v>45967</v>
      </c>
      <c r="C3024" s="23" t="s">
        <v>4735</v>
      </c>
      <c r="D3024" s="23" t="s">
        <v>130</v>
      </c>
      <c r="E3024" s="23" t="s">
        <v>131</v>
      </c>
      <c r="F3024" s="23">
        <v>700102</v>
      </c>
      <c r="G3024" s="23" t="s">
        <v>102</v>
      </c>
      <c r="H3024" s="23" t="s">
        <v>103</v>
      </c>
      <c r="I3024" s="23" t="s">
        <v>104</v>
      </c>
      <c r="J3024" s="23" t="s">
        <v>64</v>
      </c>
      <c r="K3024" s="23" t="s">
        <v>57</v>
      </c>
      <c r="L3024" s="23">
        <v>1</v>
      </c>
      <c r="M3024" s="23">
        <v>104.16</v>
      </c>
      <c r="N3024" s="23">
        <v>5</v>
      </c>
      <c r="O3024" s="23">
        <v>5</v>
      </c>
      <c r="P3024" s="23" t="s">
        <v>89</v>
      </c>
      <c r="Q3024" s="23" t="s">
        <v>34</v>
      </c>
      <c r="R3024" s="23">
        <f t="shared" si="235"/>
        <v>1</v>
      </c>
      <c r="S3024" s="23" t="str">
        <f t="shared" si="236"/>
        <v>ORD103022_20251106_CUST03478_MED029</v>
      </c>
      <c r="T3024" s="23">
        <f t="shared" si="237"/>
        <v>1</v>
      </c>
      <c r="U3024" s="6">
        <f t="shared" si="238"/>
        <v>104.16</v>
      </c>
      <c r="V3024" s="6">
        <f>tbl_Raw_Data[[#This Row],[Discount_Pct]]*tbl_Raw_Data[[#This Row],[Gross_Amount]]/100</f>
        <v>5.2079999999999993</v>
      </c>
      <c r="W3024" s="6">
        <f>tbl_Raw_Data[[#This Row],[Gross_Amount]]-tbl_Raw_Data[[#This Row],[Discount_Amount]]</f>
        <v>98.951999999999998</v>
      </c>
      <c r="X3024" s="6">
        <f>tbl_Raw_Data[[#This Row],[Net_Amount_Before_Tax]]*tbl_Raw_Data[[#This Row],[Tax_Pct]]/100</f>
        <v>4.9475999999999996</v>
      </c>
      <c r="Y3024" s="6">
        <f>tbl_Raw_Data[[#This Row],[Net_Amount_Before_Tax]]+tbl_Raw_Data[[#This Row],[Tax_Amount]]</f>
        <v>103.89959999999999</v>
      </c>
      <c r="Z3024" s="6">
        <f t="shared" si="239"/>
        <v>1</v>
      </c>
    </row>
    <row r="3025" spans="1:26" x14ac:dyDescent="0.3">
      <c r="A3025" s="23" t="s">
        <v>4736</v>
      </c>
      <c r="B3025" s="34">
        <v>45723</v>
      </c>
      <c r="C3025" s="23" t="s">
        <v>4737</v>
      </c>
      <c r="D3025" s="23" t="s">
        <v>19</v>
      </c>
      <c r="E3025" s="23" t="s">
        <v>19</v>
      </c>
      <c r="F3025" s="23">
        <v>110001</v>
      </c>
      <c r="G3025" s="23" t="s">
        <v>145</v>
      </c>
      <c r="H3025" s="23" t="s">
        <v>146</v>
      </c>
      <c r="I3025" s="23" t="s">
        <v>147</v>
      </c>
      <c r="J3025" s="23" t="s">
        <v>148</v>
      </c>
      <c r="K3025" s="23" t="s">
        <v>24</v>
      </c>
      <c r="L3025" s="23">
        <v>1</v>
      </c>
      <c r="M3025" s="23">
        <v>110.44</v>
      </c>
      <c r="N3025" s="23">
        <v>5</v>
      </c>
      <c r="O3025" s="23">
        <v>5</v>
      </c>
      <c r="P3025" s="23" t="s">
        <v>25</v>
      </c>
      <c r="Q3025" s="23" t="s">
        <v>34</v>
      </c>
      <c r="R3025" s="23">
        <f t="shared" si="235"/>
        <v>1</v>
      </c>
      <c r="S3025" s="23" t="str">
        <f t="shared" si="236"/>
        <v>ORD103024_20250307_CUST01125_MED016</v>
      </c>
      <c r="T3025" s="23">
        <f t="shared" si="237"/>
        <v>1</v>
      </c>
      <c r="U3025" s="6">
        <f t="shared" si="238"/>
        <v>110.44</v>
      </c>
      <c r="V3025" s="6">
        <f>tbl_Raw_Data[[#This Row],[Discount_Pct]]*tbl_Raw_Data[[#This Row],[Gross_Amount]]/100</f>
        <v>5.5220000000000002</v>
      </c>
      <c r="W3025" s="6">
        <f>tbl_Raw_Data[[#This Row],[Gross_Amount]]-tbl_Raw_Data[[#This Row],[Discount_Amount]]</f>
        <v>104.91799999999999</v>
      </c>
      <c r="X3025" s="6">
        <f>tbl_Raw_Data[[#This Row],[Net_Amount_Before_Tax]]*tbl_Raw_Data[[#This Row],[Tax_Pct]]/100</f>
        <v>5.2458999999999989</v>
      </c>
      <c r="Y3025" s="6">
        <f>tbl_Raw_Data[[#This Row],[Net_Amount_Before_Tax]]+tbl_Raw_Data[[#This Row],[Tax_Amount]]</f>
        <v>110.16389999999998</v>
      </c>
      <c r="Z3025" s="6">
        <f t="shared" si="239"/>
        <v>2</v>
      </c>
    </row>
    <row r="3026" spans="1:26" x14ac:dyDescent="0.3">
      <c r="A3026" s="23" t="s">
        <v>4738</v>
      </c>
      <c r="B3026" s="34">
        <v>45340</v>
      </c>
      <c r="C3026" s="23" t="s">
        <v>4739</v>
      </c>
      <c r="D3026" s="23" t="s">
        <v>37</v>
      </c>
      <c r="E3026" s="23" t="s">
        <v>38</v>
      </c>
      <c r="F3026" s="23">
        <v>452020</v>
      </c>
      <c r="G3026" s="23" t="s">
        <v>74</v>
      </c>
      <c r="H3026" s="23" t="s">
        <v>75</v>
      </c>
      <c r="I3026" s="23" t="s">
        <v>76</v>
      </c>
      <c r="J3026" s="23" t="s">
        <v>77</v>
      </c>
      <c r="K3026" s="23" t="s">
        <v>57</v>
      </c>
      <c r="L3026" s="23">
        <v>2</v>
      </c>
      <c r="M3026" s="23">
        <v>55.04</v>
      </c>
      <c r="N3026" s="23">
        <v>0</v>
      </c>
      <c r="O3026" s="23">
        <v>18</v>
      </c>
      <c r="P3026" s="23" t="s">
        <v>33</v>
      </c>
      <c r="Q3026" s="23" t="s">
        <v>34</v>
      </c>
      <c r="R3026" s="23">
        <f t="shared" si="235"/>
        <v>1</v>
      </c>
      <c r="S3026" s="23" t="str">
        <f t="shared" si="236"/>
        <v>ORD103025_20240218_CUST00924_MED008</v>
      </c>
      <c r="T3026" s="23">
        <f t="shared" si="237"/>
        <v>1</v>
      </c>
      <c r="U3026" s="6">
        <f t="shared" si="238"/>
        <v>110.08</v>
      </c>
      <c r="V3026" s="6">
        <f>tbl_Raw_Data[[#This Row],[Discount_Pct]]*tbl_Raw_Data[[#This Row],[Gross_Amount]]/100</f>
        <v>0</v>
      </c>
      <c r="W3026" s="6">
        <f>tbl_Raw_Data[[#This Row],[Gross_Amount]]-tbl_Raw_Data[[#This Row],[Discount_Amount]]</f>
        <v>110.08</v>
      </c>
      <c r="X3026" s="6">
        <f>tbl_Raw_Data[[#This Row],[Net_Amount_Before_Tax]]*tbl_Raw_Data[[#This Row],[Tax_Pct]]/100</f>
        <v>19.814399999999999</v>
      </c>
      <c r="Y3026" s="6">
        <f>tbl_Raw_Data[[#This Row],[Net_Amount_Before_Tax]]+tbl_Raw_Data[[#This Row],[Tax_Amount]]</f>
        <v>129.89439999999999</v>
      </c>
      <c r="Z3026" s="6">
        <f t="shared" si="239"/>
        <v>2</v>
      </c>
    </row>
    <row r="3027" spans="1:26" x14ac:dyDescent="0.3">
      <c r="A3027" s="23" t="s">
        <v>4740</v>
      </c>
      <c r="B3027" s="34">
        <v>45676</v>
      </c>
      <c r="C3027" s="23" t="s">
        <v>2791</v>
      </c>
      <c r="D3027" s="23" t="s">
        <v>72</v>
      </c>
      <c r="E3027" s="23" t="s">
        <v>73</v>
      </c>
      <c r="F3027" s="23">
        <v>302033</v>
      </c>
      <c r="G3027" s="23" t="s">
        <v>74</v>
      </c>
      <c r="H3027" s="23" t="s">
        <v>75</v>
      </c>
      <c r="I3027" s="23" t="s">
        <v>76</v>
      </c>
      <c r="J3027" s="23" t="s">
        <v>77</v>
      </c>
      <c r="K3027" s="23" t="s">
        <v>57</v>
      </c>
      <c r="L3027" s="23">
        <v>1</v>
      </c>
      <c r="M3027" s="23">
        <v>61.66</v>
      </c>
      <c r="N3027" s="23">
        <v>10</v>
      </c>
      <c r="O3027" s="23">
        <v>5</v>
      </c>
      <c r="P3027" s="23" t="s">
        <v>25</v>
      </c>
      <c r="Q3027" s="23" t="s">
        <v>34</v>
      </c>
      <c r="R3027" s="23">
        <f t="shared" si="235"/>
        <v>1</v>
      </c>
      <c r="S3027" s="23" t="str">
        <f t="shared" si="236"/>
        <v>ORD103026_20250119_CUST00589_MED008</v>
      </c>
      <c r="T3027" s="23">
        <f t="shared" si="237"/>
        <v>1</v>
      </c>
      <c r="U3027" s="6">
        <f t="shared" si="238"/>
        <v>61.66</v>
      </c>
      <c r="V3027" s="6">
        <f>tbl_Raw_Data[[#This Row],[Discount_Pct]]*tbl_Raw_Data[[#This Row],[Gross_Amount]]/100</f>
        <v>6.1659999999999995</v>
      </c>
      <c r="W3027" s="6">
        <f>tbl_Raw_Data[[#This Row],[Gross_Amount]]-tbl_Raw_Data[[#This Row],[Discount_Amount]]</f>
        <v>55.494</v>
      </c>
      <c r="X3027" s="6">
        <f>tbl_Raw_Data[[#This Row],[Net_Amount_Before_Tax]]*tbl_Raw_Data[[#This Row],[Tax_Pct]]/100</f>
        <v>2.7747000000000002</v>
      </c>
      <c r="Y3027" s="6">
        <f>tbl_Raw_Data[[#This Row],[Net_Amount_Before_Tax]]+tbl_Raw_Data[[#This Row],[Tax_Amount]]</f>
        <v>58.268700000000003</v>
      </c>
      <c r="Z3027" s="6">
        <f t="shared" si="239"/>
        <v>5</v>
      </c>
    </row>
    <row r="3028" spans="1:26" x14ac:dyDescent="0.3">
      <c r="A3028" s="23" t="s">
        <v>4741</v>
      </c>
      <c r="B3028" s="34">
        <v>45309</v>
      </c>
      <c r="C3028" s="23" t="s">
        <v>3283</v>
      </c>
      <c r="D3028" s="23" t="s">
        <v>46</v>
      </c>
      <c r="E3028" s="23" t="s">
        <v>47</v>
      </c>
      <c r="F3028" s="23">
        <v>411038</v>
      </c>
      <c r="G3028" s="23" t="s">
        <v>111</v>
      </c>
      <c r="H3028" s="23" t="s">
        <v>112</v>
      </c>
      <c r="I3028" s="23" t="s">
        <v>113</v>
      </c>
      <c r="J3028" s="23" t="s">
        <v>114</v>
      </c>
      <c r="K3028" s="23" t="s">
        <v>24</v>
      </c>
      <c r="L3028" s="23">
        <v>1</v>
      </c>
      <c r="M3028" s="23">
        <v>95.32</v>
      </c>
      <c r="N3028" s="23">
        <v>10</v>
      </c>
      <c r="O3028" s="23">
        <v>5</v>
      </c>
      <c r="P3028" s="23" t="s">
        <v>33</v>
      </c>
      <c r="Q3028" s="23" t="s">
        <v>90</v>
      </c>
      <c r="R3028" s="23">
        <f t="shared" si="235"/>
        <v>1</v>
      </c>
      <c r="S3028" s="23" t="str">
        <f t="shared" si="236"/>
        <v>ORD103027_20240118_CUST00480_MED027</v>
      </c>
      <c r="T3028" s="23">
        <f t="shared" si="237"/>
        <v>1</v>
      </c>
      <c r="U3028" s="6">
        <f t="shared" si="238"/>
        <v>95.32</v>
      </c>
      <c r="V3028" s="6">
        <f>tbl_Raw_Data[[#This Row],[Discount_Pct]]*tbl_Raw_Data[[#This Row],[Gross_Amount]]/100</f>
        <v>9.532</v>
      </c>
      <c r="W3028" s="6">
        <f>tbl_Raw_Data[[#This Row],[Gross_Amount]]-tbl_Raw_Data[[#This Row],[Discount_Amount]]</f>
        <v>85.787999999999997</v>
      </c>
      <c r="X3028" s="6">
        <f>tbl_Raw_Data[[#This Row],[Net_Amount_Before_Tax]]*tbl_Raw_Data[[#This Row],[Tax_Pct]]/100</f>
        <v>4.2893999999999997</v>
      </c>
      <c r="Y3028" s="6">
        <f>tbl_Raw_Data[[#This Row],[Net_Amount_Before_Tax]]+tbl_Raw_Data[[#This Row],[Tax_Amount]]</f>
        <v>90.077399999999997</v>
      </c>
      <c r="Z3028" s="6">
        <f t="shared" si="239"/>
        <v>3</v>
      </c>
    </row>
    <row r="3029" spans="1:26" x14ac:dyDescent="0.3">
      <c r="A3029" s="23" t="s">
        <v>4741</v>
      </c>
      <c r="B3029" s="34">
        <v>45943</v>
      </c>
      <c r="C3029" s="23" t="s">
        <v>612</v>
      </c>
      <c r="D3029" s="23" t="s">
        <v>142</v>
      </c>
      <c r="E3029" s="23" t="s">
        <v>81</v>
      </c>
      <c r="F3029" s="23">
        <v>380058</v>
      </c>
      <c r="G3029" s="23" t="s">
        <v>145</v>
      </c>
      <c r="H3029" s="23" t="s">
        <v>146</v>
      </c>
      <c r="I3029" s="23" t="s">
        <v>147</v>
      </c>
      <c r="J3029" s="23" t="s">
        <v>148</v>
      </c>
      <c r="K3029" s="23" t="s">
        <v>24</v>
      </c>
      <c r="L3029" s="23">
        <v>1</v>
      </c>
      <c r="M3029" s="23">
        <v>114.14</v>
      </c>
      <c r="N3029" s="23">
        <v>0</v>
      </c>
      <c r="O3029" s="23">
        <v>5</v>
      </c>
      <c r="P3029" s="23" t="s">
        <v>65</v>
      </c>
      <c r="Q3029" s="23" t="s">
        <v>26</v>
      </c>
      <c r="R3029" s="23">
        <f t="shared" si="235"/>
        <v>1</v>
      </c>
      <c r="S3029" s="23" t="str">
        <f t="shared" si="236"/>
        <v>ORD103027_20251013_CUST02687_MED016</v>
      </c>
      <c r="T3029" s="23">
        <f t="shared" si="237"/>
        <v>1</v>
      </c>
      <c r="U3029" s="6">
        <f t="shared" si="238"/>
        <v>114.14</v>
      </c>
      <c r="V3029" s="6">
        <f>tbl_Raw_Data[[#This Row],[Discount_Pct]]*tbl_Raw_Data[[#This Row],[Gross_Amount]]/100</f>
        <v>0</v>
      </c>
      <c r="W3029" s="6">
        <f>tbl_Raw_Data[[#This Row],[Gross_Amount]]-tbl_Raw_Data[[#This Row],[Discount_Amount]]</f>
        <v>114.14</v>
      </c>
      <c r="X3029" s="6">
        <f>tbl_Raw_Data[[#This Row],[Net_Amount_Before_Tax]]*tbl_Raw_Data[[#This Row],[Tax_Pct]]/100</f>
        <v>5.7070000000000007</v>
      </c>
      <c r="Y3029" s="6">
        <f>tbl_Raw_Data[[#This Row],[Net_Amount_Before_Tax]]+tbl_Raw_Data[[#This Row],[Tax_Amount]]</f>
        <v>119.84700000000001</v>
      </c>
      <c r="Z3029" s="6">
        <f t="shared" si="239"/>
        <v>3</v>
      </c>
    </row>
    <row r="3030" spans="1:26" x14ac:dyDescent="0.3">
      <c r="A3030" s="23" t="s">
        <v>4742</v>
      </c>
      <c r="B3030" s="34">
        <v>45668</v>
      </c>
      <c r="C3030" s="23" t="s">
        <v>2433</v>
      </c>
      <c r="D3030" s="23" t="s">
        <v>100</v>
      </c>
      <c r="E3030" s="23" t="s">
        <v>101</v>
      </c>
      <c r="F3030" s="23">
        <v>201304</v>
      </c>
      <c r="G3030" s="23" t="s">
        <v>283</v>
      </c>
      <c r="H3030" s="23" t="s">
        <v>284</v>
      </c>
      <c r="I3030" s="23" t="s">
        <v>104</v>
      </c>
      <c r="J3030" s="23" t="s">
        <v>42</v>
      </c>
      <c r="K3030" s="23" t="s">
        <v>57</v>
      </c>
      <c r="L3030" s="23">
        <v>2</v>
      </c>
      <c r="M3030" s="23">
        <v>319.89999999999998</v>
      </c>
      <c r="N3030" s="23">
        <v>5</v>
      </c>
      <c r="O3030" s="23">
        <v>12</v>
      </c>
      <c r="P3030" s="23" t="s">
        <v>89</v>
      </c>
      <c r="Q3030" s="23" t="s">
        <v>44</v>
      </c>
      <c r="R3030" s="23">
        <f t="shared" si="235"/>
        <v>1</v>
      </c>
      <c r="S3030" s="23" t="str">
        <f t="shared" si="236"/>
        <v>ORD103029_20250111_CUST01896_MED030</v>
      </c>
      <c r="T3030" s="23">
        <f t="shared" si="237"/>
        <v>1</v>
      </c>
      <c r="U3030" s="6">
        <f t="shared" si="238"/>
        <v>639.79999999999995</v>
      </c>
      <c r="V3030" s="6">
        <f>tbl_Raw_Data[[#This Row],[Discount_Pct]]*tbl_Raw_Data[[#This Row],[Gross_Amount]]/100</f>
        <v>31.99</v>
      </c>
      <c r="W3030" s="6">
        <f>tbl_Raw_Data[[#This Row],[Gross_Amount]]-tbl_Raw_Data[[#This Row],[Discount_Amount]]</f>
        <v>607.80999999999995</v>
      </c>
      <c r="X3030" s="6">
        <f>tbl_Raw_Data[[#This Row],[Net_Amount_Before_Tax]]*tbl_Raw_Data[[#This Row],[Tax_Pct]]/100</f>
        <v>72.93719999999999</v>
      </c>
      <c r="Y3030" s="6">
        <f>tbl_Raw_Data[[#This Row],[Net_Amount_Before_Tax]]+tbl_Raw_Data[[#This Row],[Tax_Amount]]</f>
        <v>680.74719999999991</v>
      </c>
      <c r="Z3030" s="6">
        <f t="shared" si="239"/>
        <v>1</v>
      </c>
    </row>
    <row r="3031" spans="1:26" x14ac:dyDescent="0.3">
      <c r="A3031" s="23" t="s">
        <v>4743</v>
      </c>
      <c r="B3031" s="34">
        <v>45671</v>
      </c>
      <c r="C3031" s="23" t="s">
        <v>4744</v>
      </c>
      <c r="D3031" s="23" t="s">
        <v>19</v>
      </c>
      <c r="E3031" s="23" t="s">
        <v>19</v>
      </c>
      <c r="F3031" s="23">
        <v>110044</v>
      </c>
      <c r="G3031" s="23" t="s">
        <v>102</v>
      </c>
      <c r="H3031" s="23" t="s">
        <v>103</v>
      </c>
      <c r="I3031" s="23" t="s">
        <v>104</v>
      </c>
      <c r="J3031" s="23" t="s">
        <v>64</v>
      </c>
      <c r="K3031" s="23" t="s">
        <v>57</v>
      </c>
      <c r="L3031" s="23">
        <v>1</v>
      </c>
      <c r="M3031" s="23">
        <v>109.96</v>
      </c>
      <c r="N3031" s="23">
        <v>0</v>
      </c>
      <c r="O3031" s="23">
        <v>18</v>
      </c>
      <c r="P3031" s="23" t="s">
        <v>43</v>
      </c>
      <c r="Q3031" s="23" t="s">
        <v>34</v>
      </c>
      <c r="R3031" s="23">
        <f t="shared" si="235"/>
        <v>1</v>
      </c>
      <c r="S3031" s="23" t="str">
        <f t="shared" si="236"/>
        <v>ORD103030_20250114_CUST01507_MED029</v>
      </c>
      <c r="T3031" s="23">
        <f t="shared" si="237"/>
        <v>1</v>
      </c>
      <c r="U3031" s="6">
        <f t="shared" si="238"/>
        <v>109.96</v>
      </c>
      <c r="V3031" s="6">
        <f>tbl_Raw_Data[[#This Row],[Discount_Pct]]*tbl_Raw_Data[[#This Row],[Gross_Amount]]/100</f>
        <v>0</v>
      </c>
      <c r="W3031" s="6">
        <f>tbl_Raw_Data[[#This Row],[Gross_Amount]]-tbl_Raw_Data[[#This Row],[Discount_Amount]]</f>
        <v>109.96</v>
      </c>
      <c r="X3031" s="6">
        <f>tbl_Raw_Data[[#This Row],[Net_Amount_Before_Tax]]*tbl_Raw_Data[[#This Row],[Tax_Pct]]/100</f>
        <v>19.7928</v>
      </c>
      <c r="Y3031" s="6">
        <f>tbl_Raw_Data[[#This Row],[Net_Amount_Before_Tax]]+tbl_Raw_Data[[#This Row],[Tax_Amount]]</f>
        <v>129.75279999999998</v>
      </c>
      <c r="Z3031" s="6">
        <f t="shared" si="239"/>
        <v>1</v>
      </c>
    </row>
    <row r="3032" spans="1:26" x14ac:dyDescent="0.3">
      <c r="A3032" s="23" t="s">
        <v>4745</v>
      </c>
      <c r="B3032" s="34">
        <v>45599</v>
      </c>
      <c r="C3032" s="23" t="s">
        <v>4660</v>
      </c>
      <c r="D3032" s="23" t="s">
        <v>46</v>
      </c>
      <c r="E3032" s="23" t="s">
        <v>47</v>
      </c>
      <c r="F3032" s="23">
        <v>411014</v>
      </c>
      <c r="G3032" s="23" t="s">
        <v>102</v>
      </c>
      <c r="H3032" s="23" t="s">
        <v>103</v>
      </c>
      <c r="I3032" s="23" t="s">
        <v>104</v>
      </c>
      <c r="J3032" s="23" t="s">
        <v>64</v>
      </c>
      <c r="K3032" s="23" t="s">
        <v>57</v>
      </c>
      <c r="L3032" s="23">
        <v>4</v>
      </c>
      <c r="M3032" s="23">
        <v>108.46</v>
      </c>
      <c r="N3032" s="23">
        <v>15</v>
      </c>
      <c r="O3032" s="23">
        <v>12</v>
      </c>
      <c r="P3032" s="23" t="s">
        <v>89</v>
      </c>
      <c r="Q3032" s="23" t="s">
        <v>44</v>
      </c>
      <c r="R3032" s="23">
        <f t="shared" si="235"/>
        <v>1</v>
      </c>
      <c r="S3032" s="23" t="str">
        <f t="shared" si="236"/>
        <v>ORD103031_20241103_CUST02106_MED029</v>
      </c>
      <c r="T3032" s="23">
        <f t="shared" si="237"/>
        <v>1</v>
      </c>
      <c r="U3032" s="6">
        <f t="shared" si="238"/>
        <v>433.84</v>
      </c>
      <c r="V3032" s="6">
        <f>tbl_Raw_Data[[#This Row],[Discount_Pct]]*tbl_Raw_Data[[#This Row],[Gross_Amount]]/100</f>
        <v>65.075999999999993</v>
      </c>
      <c r="W3032" s="6">
        <f>tbl_Raw_Data[[#This Row],[Gross_Amount]]-tbl_Raw_Data[[#This Row],[Discount_Amount]]</f>
        <v>368.76400000000001</v>
      </c>
      <c r="X3032" s="6">
        <f>tbl_Raw_Data[[#This Row],[Net_Amount_Before_Tax]]*tbl_Raw_Data[[#This Row],[Tax_Pct]]/100</f>
        <v>44.251679999999993</v>
      </c>
      <c r="Y3032" s="6">
        <f>tbl_Raw_Data[[#This Row],[Net_Amount_Before_Tax]]+tbl_Raw_Data[[#This Row],[Tax_Amount]]</f>
        <v>413.01567999999997</v>
      </c>
      <c r="Z3032" s="6">
        <f t="shared" si="239"/>
        <v>2</v>
      </c>
    </row>
    <row r="3033" spans="1:26" x14ac:dyDescent="0.3">
      <c r="A3033" s="23" t="s">
        <v>4746</v>
      </c>
      <c r="B3033" s="34">
        <v>45998</v>
      </c>
      <c r="C3033" s="23" t="s">
        <v>4747</v>
      </c>
      <c r="D3033" s="23" t="s">
        <v>92</v>
      </c>
      <c r="E3033" s="23" t="s">
        <v>93</v>
      </c>
      <c r="F3033" s="23">
        <v>560066</v>
      </c>
      <c r="G3033" s="23" t="s">
        <v>20</v>
      </c>
      <c r="H3033" s="23" t="s">
        <v>21</v>
      </c>
      <c r="I3033" s="23" t="s">
        <v>22</v>
      </c>
      <c r="J3033" s="23" t="s">
        <v>23</v>
      </c>
      <c r="K3033" s="23" t="s">
        <v>24</v>
      </c>
      <c r="L3033" s="23">
        <v>3</v>
      </c>
      <c r="M3033" s="23">
        <v>151.49</v>
      </c>
      <c r="N3033" s="23">
        <v>0</v>
      </c>
      <c r="O3033" s="23">
        <v>5</v>
      </c>
      <c r="P3033" s="23" t="s">
        <v>58</v>
      </c>
      <c r="Q3033" s="23" t="s">
        <v>34</v>
      </c>
      <c r="R3033" s="23">
        <f t="shared" si="235"/>
        <v>1</v>
      </c>
      <c r="S3033" s="23" t="str">
        <f t="shared" si="236"/>
        <v>ORD103032_20251207_CUST01282_MED024</v>
      </c>
      <c r="T3033" s="23">
        <f t="shared" si="237"/>
        <v>1</v>
      </c>
      <c r="U3033" s="6">
        <f t="shared" si="238"/>
        <v>454.47</v>
      </c>
      <c r="V3033" s="6">
        <f>tbl_Raw_Data[[#This Row],[Discount_Pct]]*tbl_Raw_Data[[#This Row],[Gross_Amount]]/100</f>
        <v>0</v>
      </c>
      <c r="W3033" s="6">
        <f>tbl_Raw_Data[[#This Row],[Gross_Amount]]-tbl_Raw_Data[[#This Row],[Discount_Amount]]</f>
        <v>454.47</v>
      </c>
      <c r="X3033" s="6">
        <f>tbl_Raw_Data[[#This Row],[Net_Amount_Before_Tax]]*tbl_Raw_Data[[#This Row],[Tax_Pct]]/100</f>
        <v>22.723500000000005</v>
      </c>
      <c r="Y3033" s="6">
        <f>tbl_Raw_Data[[#This Row],[Net_Amount_Before_Tax]]+tbl_Raw_Data[[#This Row],[Tax_Amount]]</f>
        <v>477.19350000000003</v>
      </c>
      <c r="Z3033" s="6">
        <f t="shared" si="239"/>
        <v>1</v>
      </c>
    </row>
    <row r="3034" spans="1:26" x14ac:dyDescent="0.3">
      <c r="A3034" s="23" t="s">
        <v>4748</v>
      </c>
      <c r="B3034" s="34">
        <v>45368</v>
      </c>
      <c r="C3034" s="23" t="s">
        <v>2896</v>
      </c>
      <c r="D3034" s="23" t="s">
        <v>52</v>
      </c>
      <c r="E3034" s="23" t="s">
        <v>52</v>
      </c>
      <c r="F3034" s="23">
        <v>160001</v>
      </c>
      <c r="G3034" s="23" t="s">
        <v>196</v>
      </c>
      <c r="H3034" s="23" t="s">
        <v>197</v>
      </c>
      <c r="I3034" s="23" t="s">
        <v>32</v>
      </c>
      <c r="J3034" s="23" t="s">
        <v>42</v>
      </c>
      <c r="K3034" s="23" t="s">
        <v>24</v>
      </c>
      <c r="L3034" s="23">
        <v>1</v>
      </c>
      <c r="M3034" s="23">
        <v>22.45</v>
      </c>
      <c r="N3034" s="23">
        <v>10</v>
      </c>
      <c r="O3034" s="23">
        <v>5</v>
      </c>
      <c r="P3034" s="23" t="s">
        <v>65</v>
      </c>
      <c r="Q3034" s="23" t="s">
        <v>44</v>
      </c>
      <c r="R3034" s="23">
        <f t="shared" si="235"/>
        <v>1</v>
      </c>
      <c r="S3034" s="23" t="str">
        <f t="shared" si="236"/>
        <v>ORD103033_20240317_CUST01616_MED011</v>
      </c>
      <c r="T3034" s="23">
        <f t="shared" si="237"/>
        <v>1</v>
      </c>
      <c r="U3034" s="6">
        <f t="shared" si="238"/>
        <v>22.45</v>
      </c>
      <c r="V3034" s="6">
        <f>tbl_Raw_Data[[#This Row],[Discount_Pct]]*tbl_Raw_Data[[#This Row],[Gross_Amount]]/100</f>
        <v>2.2450000000000001</v>
      </c>
      <c r="W3034" s="6">
        <f>tbl_Raw_Data[[#This Row],[Gross_Amount]]-tbl_Raw_Data[[#This Row],[Discount_Amount]]</f>
        <v>20.204999999999998</v>
      </c>
      <c r="X3034" s="6">
        <f>tbl_Raw_Data[[#This Row],[Net_Amount_Before_Tax]]*tbl_Raw_Data[[#This Row],[Tax_Pct]]/100</f>
        <v>1.0102499999999999</v>
      </c>
      <c r="Y3034" s="6">
        <f>tbl_Raw_Data[[#This Row],[Net_Amount_Before_Tax]]+tbl_Raw_Data[[#This Row],[Tax_Amount]]</f>
        <v>21.215249999999997</v>
      </c>
      <c r="Z3034" s="6">
        <f t="shared" si="239"/>
        <v>4</v>
      </c>
    </row>
    <row r="3035" spans="1:26" x14ac:dyDescent="0.3">
      <c r="A3035" s="23" t="s">
        <v>4749</v>
      </c>
      <c r="B3035" s="34">
        <v>46019</v>
      </c>
      <c r="C3035" s="23" t="s">
        <v>199</v>
      </c>
      <c r="D3035" s="23" t="s">
        <v>46</v>
      </c>
      <c r="E3035" s="23" t="s">
        <v>47</v>
      </c>
      <c r="F3035" s="23">
        <v>411014</v>
      </c>
      <c r="G3035" s="23" t="s">
        <v>107</v>
      </c>
      <c r="H3035" s="23" t="s">
        <v>108</v>
      </c>
      <c r="I3035" s="23" t="s">
        <v>63</v>
      </c>
      <c r="J3035" s="23" t="s">
        <v>42</v>
      </c>
      <c r="K3035" s="23" t="s">
        <v>57</v>
      </c>
      <c r="L3035" s="23">
        <v>1</v>
      </c>
      <c r="M3035" s="23">
        <v>88.85</v>
      </c>
      <c r="N3035" s="23">
        <v>10</v>
      </c>
      <c r="O3035" s="23">
        <v>18</v>
      </c>
      <c r="P3035" s="23" t="s">
        <v>33</v>
      </c>
      <c r="Q3035" s="23" t="s">
        <v>26</v>
      </c>
      <c r="R3035" s="23">
        <f t="shared" si="235"/>
        <v>1</v>
      </c>
      <c r="S3035" s="23" t="str">
        <f t="shared" si="236"/>
        <v>ORD103034_20251228_CUST01212_MED005</v>
      </c>
      <c r="T3035" s="23">
        <f t="shared" si="237"/>
        <v>1</v>
      </c>
      <c r="U3035" s="6">
        <f t="shared" si="238"/>
        <v>88.85</v>
      </c>
      <c r="V3035" s="6">
        <f>tbl_Raw_Data[[#This Row],[Discount_Pct]]*tbl_Raw_Data[[#This Row],[Gross_Amount]]/100</f>
        <v>8.8849999999999998</v>
      </c>
      <c r="W3035" s="6">
        <f>tbl_Raw_Data[[#This Row],[Gross_Amount]]-tbl_Raw_Data[[#This Row],[Discount_Amount]]</f>
        <v>79.964999999999989</v>
      </c>
      <c r="X3035" s="6">
        <f>tbl_Raw_Data[[#This Row],[Net_Amount_Before_Tax]]*tbl_Raw_Data[[#This Row],[Tax_Pct]]/100</f>
        <v>14.393699999999999</v>
      </c>
      <c r="Y3035" s="6">
        <f>tbl_Raw_Data[[#This Row],[Net_Amount_Before_Tax]]+tbl_Raw_Data[[#This Row],[Tax_Amount]]</f>
        <v>94.358699999999985</v>
      </c>
      <c r="Z3035" s="6">
        <f t="shared" si="239"/>
        <v>3</v>
      </c>
    </row>
    <row r="3036" spans="1:26" x14ac:dyDescent="0.3">
      <c r="A3036" s="23" t="s">
        <v>4750</v>
      </c>
      <c r="B3036" s="34">
        <v>45560</v>
      </c>
      <c r="C3036" s="23" t="s">
        <v>2573</v>
      </c>
      <c r="D3036" s="23" t="s">
        <v>28</v>
      </c>
      <c r="E3036" s="23" t="s">
        <v>29</v>
      </c>
      <c r="F3036" s="23">
        <v>500032</v>
      </c>
      <c r="G3036" s="23" t="s">
        <v>39</v>
      </c>
      <c r="H3036" s="23" t="s">
        <v>40</v>
      </c>
      <c r="I3036" s="23" t="s">
        <v>41</v>
      </c>
      <c r="J3036" s="23" t="s">
        <v>42</v>
      </c>
      <c r="K3036" s="23" t="s">
        <v>24</v>
      </c>
      <c r="L3036" s="23">
        <v>2</v>
      </c>
      <c r="M3036" s="23">
        <v>32.67</v>
      </c>
      <c r="N3036" s="23">
        <v>0</v>
      </c>
      <c r="O3036" s="23">
        <v>5</v>
      </c>
      <c r="P3036" s="23" t="s">
        <v>58</v>
      </c>
      <c r="Q3036" s="23" t="s">
        <v>44</v>
      </c>
      <c r="R3036" s="23">
        <f t="shared" si="235"/>
        <v>1</v>
      </c>
      <c r="S3036" s="23" t="str">
        <f t="shared" si="236"/>
        <v>ORD103035_20240925_CUST01898_MED001</v>
      </c>
      <c r="T3036" s="23">
        <f t="shared" si="237"/>
        <v>1</v>
      </c>
      <c r="U3036" s="6">
        <f t="shared" si="238"/>
        <v>65.34</v>
      </c>
      <c r="V3036" s="6">
        <f>tbl_Raw_Data[[#This Row],[Discount_Pct]]*tbl_Raw_Data[[#This Row],[Gross_Amount]]/100</f>
        <v>0</v>
      </c>
      <c r="W3036" s="6">
        <f>tbl_Raw_Data[[#This Row],[Gross_Amount]]-tbl_Raw_Data[[#This Row],[Discount_Amount]]</f>
        <v>65.34</v>
      </c>
      <c r="X3036" s="6">
        <f>tbl_Raw_Data[[#This Row],[Net_Amount_Before_Tax]]*tbl_Raw_Data[[#This Row],[Tax_Pct]]/100</f>
        <v>3.2670000000000003</v>
      </c>
      <c r="Y3036" s="6">
        <f>tbl_Raw_Data[[#This Row],[Net_Amount_Before_Tax]]+tbl_Raw_Data[[#This Row],[Tax_Amount]]</f>
        <v>68.606999999999999</v>
      </c>
      <c r="Z3036" s="6">
        <f t="shared" si="239"/>
        <v>3</v>
      </c>
    </row>
    <row r="3037" spans="1:26" x14ac:dyDescent="0.3">
      <c r="A3037" s="23" t="s">
        <v>4751</v>
      </c>
      <c r="B3037" s="34">
        <v>45539</v>
      </c>
      <c r="C3037" s="23" t="s">
        <v>2375</v>
      </c>
      <c r="D3037" s="23" t="s">
        <v>100</v>
      </c>
      <c r="E3037" s="23" t="s">
        <v>101</v>
      </c>
      <c r="F3037" s="23">
        <v>201301</v>
      </c>
      <c r="G3037" s="23" t="s">
        <v>283</v>
      </c>
      <c r="H3037" s="23" t="s">
        <v>284</v>
      </c>
      <c r="I3037" s="23" t="s">
        <v>104</v>
      </c>
      <c r="J3037" s="23" t="s">
        <v>42</v>
      </c>
      <c r="K3037" s="23" t="s">
        <v>57</v>
      </c>
      <c r="L3037" s="23">
        <v>1</v>
      </c>
      <c r="M3037" s="23">
        <v>263.77</v>
      </c>
      <c r="N3037" s="23">
        <v>20</v>
      </c>
      <c r="O3037" s="23">
        <v>5</v>
      </c>
      <c r="P3037" s="23" t="s">
        <v>58</v>
      </c>
      <c r="Q3037" s="23" t="s">
        <v>34</v>
      </c>
      <c r="R3037" s="23">
        <f t="shared" si="235"/>
        <v>1</v>
      </c>
      <c r="S3037" s="23" t="str">
        <f t="shared" si="236"/>
        <v>ORD103036_20240904_CUST00706_MED030</v>
      </c>
      <c r="T3037" s="23">
        <f t="shared" si="237"/>
        <v>1</v>
      </c>
      <c r="U3037" s="6">
        <f t="shared" si="238"/>
        <v>263.77</v>
      </c>
      <c r="V3037" s="6">
        <f>tbl_Raw_Data[[#This Row],[Discount_Pct]]*tbl_Raw_Data[[#This Row],[Gross_Amount]]/100</f>
        <v>52.753999999999998</v>
      </c>
      <c r="W3037" s="6">
        <f>tbl_Raw_Data[[#This Row],[Gross_Amount]]-tbl_Raw_Data[[#This Row],[Discount_Amount]]</f>
        <v>211.01599999999999</v>
      </c>
      <c r="X3037" s="6">
        <f>tbl_Raw_Data[[#This Row],[Net_Amount_Before_Tax]]*tbl_Raw_Data[[#This Row],[Tax_Pct]]/100</f>
        <v>10.550799999999999</v>
      </c>
      <c r="Y3037" s="6">
        <f>tbl_Raw_Data[[#This Row],[Net_Amount_Before_Tax]]+tbl_Raw_Data[[#This Row],[Tax_Amount]]</f>
        <v>221.5668</v>
      </c>
      <c r="Z3037" s="6">
        <f t="shared" si="239"/>
        <v>2</v>
      </c>
    </row>
    <row r="3038" spans="1:26" x14ac:dyDescent="0.3">
      <c r="A3038" s="23" t="s">
        <v>4752</v>
      </c>
      <c r="B3038" s="34">
        <v>45738</v>
      </c>
      <c r="C3038" s="23" t="s">
        <v>670</v>
      </c>
      <c r="D3038" s="23" t="s">
        <v>87</v>
      </c>
      <c r="E3038" s="23" t="s">
        <v>88</v>
      </c>
      <c r="F3038" s="23">
        <v>600018</v>
      </c>
      <c r="G3038" s="23" t="s">
        <v>94</v>
      </c>
      <c r="H3038" s="23" t="s">
        <v>95</v>
      </c>
      <c r="I3038" s="23" t="s">
        <v>84</v>
      </c>
      <c r="J3038" s="23" t="s">
        <v>42</v>
      </c>
      <c r="K3038" s="23" t="s">
        <v>24</v>
      </c>
      <c r="L3038" s="23">
        <v>3</v>
      </c>
      <c r="M3038" s="23">
        <v>89.56</v>
      </c>
      <c r="N3038" s="23">
        <v>5</v>
      </c>
      <c r="O3038" s="23">
        <v>5</v>
      </c>
      <c r="P3038" s="23" t="s">
        <v>58</v>
      </c>
      <c r="Q3038" s="23" t="s">
        <v>34</v>
      </c>
      <c r="R3038" s="23">
        <f t="shared" si="235"/>
        <v>1</v>
      </c>
      <c r="S3038" s="23" t="str">
        <f t="shared" si="236"/>
        <v>ORD103037_20250322_CUST00957_MED021</v>
      </c>
      <c r="T3038" s="23">
        <f t="shared" si="237"/>
        <v>1</v>
      </c>
      <c r="U3038" s="6">
        <f t="shared" si="238"/>
        <v>268.68</v>
      </c>
      <c r="V3038" s="6">
        <f>tbl_Raw_Data[[#This Row],[Discount_Pct]]*tbl_Raw_Data[[#This Row],[Gross_Amount]]/100</f>
        <v>13.434000000000001</v>
      </c>
      <c r="W3038" s="6">
        <f>tbl_Raw_Data[[#This Row],[Gross_Amount]]-tbl_Raw_Data[[#This Row],[Discount_Amount]]</f>
        <v>255.24600000000001</v>
      </c>
      <c r="X3038" s="6">
        <f>tbl_Raw_Data[[#This Row],[Net_Amount_Before_Tax]]*tbl_Raw_Data[[#This Row],[Tax_Pct]]/100</f>
        <v>12.7623</v>
      </c>
      <c r="Y3038" s="6">
        <f>tbl_Raw_Data[[#This Row],[Net_Amount_Before_Tax]]+tbl_Raw_Data[[#This Row],[Tax_Amount]]</f>
        <v>268.00830000000002</v>
      </c>
      <c r="Z3038" s="6">
        <f t="shared" si="239"/>
        <v>2</v>
      </c>
    </row>
    <row r="3039" spans="1:26" x14ac:dyDescent="0.3">
      <c r="A3039" s="23" t="s">
        <v>4753</v>
      </c>
      <c r="B3039" s="34">
        <v>45331</v>
      </c>
      <c r="C3039" s="23" t="s">
        <v>279</v>
      </c>
      <c r="D3039" s="23" t="s">
        <v>100</v>
      </c>
      <c r="E3039" s="23" t="s">
        <v>101</v>
      </c>
      <c r="F3039" s="23">
        <v>201307</v>
      </c>
      <c r="G3039" s="23" t="s">
        <v>111</v>
      </c>
      <c r="H3039" s="23" t="s">
        <v>112</v>
      </c>
      <c r="I3039" s="23" t="s">
        <v>113</v>
      </c>
      <c r="J3039" s="23" t="s">
        <v>114</v>
      </c>
      <c r="K3039" s="23" t="s">
        <v>24</v>
      </c>
      <c r="L3039" s="23">
        <v>2</v>
      </c>
      <c r="M3039" s="23">
        <v>92.67</v>
      </c>
      <c r="N3039" s="23">
        <v>5</v>
      </c>
      <c r="O3039" s="23">
        <v>12</v>
      </c>
      <c r="P3039" s="23" t="s">
        <v>25</v>
      </c>
      <c r="Q3039" s="23" t="s">
        <v>34</v>
      </c>
      <c r="R3039" s="23">
        <f t="shared" si="235"/>
        <v>1</v>
      </c>
      <c r="S3039" s="23" t="str">
        <f t="shared" si="236"/>
        <v>ORD103038_20240209_CUST01482_MED027</v>
      </c>
      <c r="T3039" s="23">
        <f t="shared" si="237"/>
        <v>1</v>
      </c>
      <c r="U3039" s="6">
        <f t="shared" si="238"/>
        <v>185.34</v>
      </c>
      <c r="V3039" s="6">
        <f>tbl_Raw_Data[[#This Row],[Discount_Pct]]*tbl_Raw_Data[[#This Row],[Gross_Amount]]/100</f>
        <v>9.2670000000000012</v>
      </c>
      <c r="W3039" s="6">
        <f>tbl_Raw_Data[[#This Row],[Gross_Amount]]-tbl_Raw_Data[[#This Row],[Discount_Amount]]</f>
        <v>176.07300000000001</v>
      </c>
      <c r="X3039" s="6">
        <f>tbl_Raw_Data[[#This Row],[Net_Amount_Before_Tax]]*tbl_Raw_Data[[#This Row],[Tax_Pct]]/100</f>
        <v>21.128760000000003</v>
      </c>
      <c r="Y3039" s="6">
        <f>tbl_Raw_Data[[#This Row],[Net_Amount_Before_Tax]]+tbl_Raw_Data[[#This Row],[Tax_Amount]]</f>
        <v>197.20176000000001</v>
      </c>
      <c r="Z3039" s="6">
        <f t="shared" si="239"/>
        <v>3</v>
      </c>
    </row>
    <row r="3040" spans="1:26" x14ac:dyDescent="0.3">
      <c r="A3040" s="23" t="s">
        <v>4754</v>
      </c>
      <c r="B3040" s="34">
        <v>45781</v>
      </c>
      <c r="C3040" s="23" t="s">
        <v>1546</v>
      </c>
      <c r="D3040" s="23" t="s">
        <v>80</v>
      </c>
      <c r="E3040" s="23" t="s">
        <v>81</v>
      </c>
      <c r="F3040" s="23">
        <v>395007</v>
      </c>
      <c r="G3040" s="23" t="s">
        <v>185</v>
      </c>
      <c r="H3040" s="23" t="s">
        <v>186</v>
      </c>
      <c r="I3040" s="23" t="s">
        <v>76</v>
      </c>
      <c r="J3040" s="23" t="s">
        <v>187</v>
      </c>
      <c r="K3040" s="23" t="s">
        <v>57</v>
      </c>
      <c r="L3040" s="23">
        <v>1</v>
      </c>
      <c r="M3040" s="23">
        <v>96.46</v>
      </c>
      <c r="N3040" s="23">
        <v>10</v>
      </c>
      <c r="O3040" s="23">
        <v>5</v>
      </c>
      <c r="P3040" s="23" t="s">
        <v>65</v>
      </c>
      <c r="Q3040" s="23" t="s">
        <v>26</v>
      </c>
      <c r="R3040" s="23">
        <f t="shared" si="235"/>
        <v>1</v>
      </c>
      <c r="S3040" s="23" t="str">
        <f t="shared" si="236"/>
        <v>ORD103039_20250504_CUST02490_MED009</v>
      </c>
      <c r="T3040" s="23">
        <f t="shared" si="237"/>
        <v>1</v>
      </c>
      <c r="U3040" s="6">
        <f t="shared" si="238"/>
        <v>96.46</v>
      </c>
      <c r="V3040" s="6">
        <f>tbl_Raw_Data[[#This Row],[Discount_Pct]]*tbl_Raw_Data[[#This Row],[Gross_Amount]]/100</f>
        <v>9.645999999999999</v>
      </c>
      <c r="W3040" s="6">
        <f>tbl_Raw_Data[[#This Row],[Gross_Amount]]-tbl_Raw_Data[[#This Row],[Discount_Amount]]</f>
        <v>86.813999999999993</v>
      </c>
      <c r="X3040" s="6">
        <f>tbl_Raw_Data[[#This Row],[Net_Amount_Before_Tax]]*tbl_Raw_Data[[#This Row],[Tax_Pct]]/100</f>
        <v>4.3406999999999991</v>
      </c>
      <c r="Y3040" s="6">
        <f>tbl_Raw_Data[[#This Row],[Net_Amount_Before_Tax]]+tbl_Raw_Data[[#This Row],[Tax_Amount]]</f>
        <v>91.154699999999991</v>
      </c>
      <c r="Z3040" s="6">
        <f t="shared" si="239"/>
        <v>2</v>
      </c>
    </row>
    <row r="3041" spans="1:26" x14ac:dyDescent="0.3">
      <c r="A3041" s="23" t="s">
        <v>4754</v>
      </c>
      <c r="B3041" s="34">
        <v>45858</v>
      </c>
      <c r="C3041" s="23" t="s">
        <v>3369</v>
      </c>
      <c r="D3041" s="23" t="s">
        <v>159</v>
      </c>
      <c r="E3041" s="23" t="s">
        <v>47</v>
      </c>
      <c r="F3041" s="23">
        <v>400050</v>
      </c>
      <c r="G3041" s="23" t="s">
        <v>167</v>
      </c>
      <c r="H3041" s="23" t="s">
        <v>168</v>
      </c>
      <c r="I3041" s="23" t="s">
        <v>113</v>
      </c>
      <c r="J3041" s="23" t="s">
        <v>42</v>
      </c>
      <c r="K3041" s="23" t="s">
        <v>24</v>
      </c>
      <c r="L3041" s="23">
        <v>1</v>
      </c>
      <c r="M3041" s="23">
        <v>208.24</v>
      </c>
      <c r="N3041" s="23">
        <v>10</v>
      </c>
      <c r="O3041" s="23">
        <v>18</v>
      </c>
      <c r="P3041" s="23" t="s">
        <v>65</v>
      </c>
      <c r="Q3041" s="23" t="s">
        <v>44</v>
      </c>
      <c r="R3041" s="23">
        <f t="shared" si="235"/>
        <v>1</v>
      </c>
      <c r="S3041" s="23" t="str">
        <f t="shared" si="236"/>
        <v>ORD103039_20250720_CUST02435_MED026</v>
      </c>
      <c r="T3041" s="23">
        <f t="shared" si="237"/>
        <v>1</v>
      </c>
      <c r="U3041" s="6">
        <f t="shared" si="238"/>
        <v>208.24</v>
      </c>
      <c r="V3041" s="6">
        <f>tbl_Raw_Data[[#This Row],[Discount_Pct]]*tbl_Raw_Data[[#This Row],[Gross_Amount]]/100</f>
        <v>20.824000000000002</v>
      </c>
      <c r="W3041" s="6">
        <f>tbl_Raw_Data[[#This Row],[Gross_Amount]]-tbl_Raw_Data[[#This Row],[Discount_Amount]]</f>
        <v>187.416</v>
      </c>
      <c r="X3041" s="6">
        <f>tbl_Raw_Data[[#This Row],[Net_Amount_Before_Tax]]*tbl_Raw_Data[[#This Row],[Tax_Pct]]/100</f>
        <v>33.734879999999997</v>
      </c>
      <c r="Y3041" s="6">
        <f>tbl_Raw_Data[[#This Row],[Net_Amount_Before_Tax]]+tbl_Raw_Data[[#This Row],[Tax_Amount]]</f>
        <v>221.15088</v>
      </c>
      <c r="Z3041" s="6">
        <f t="shared" si="239"/>
        <v>1</v>
      </c>
    </row>
    <row r="3042" spans="1:26" x14ac:dyDescent="0.3">
      <c r="A3042" s="23" t="s">
        <v>4755</v>
      </c>
      <c r="B3042" s="34">
        <v>45498</v>
      </c>
      <c r="C3042" s="23" t="s">
        <v>2703</v>
      </c>
      <c r="D3042" s="23" t="s">
        <v>123</v>
      </c>
      <c r="E3042" s="23" t="s">
        <v>101</v>
      </c>
      <c r="F3042" s="23">
        <v>226021</v>
      </c>
      <c r="G3042" s="23" t="s">
        <v>256</v>
      </c>
      <c r="H3042" s="23" t="s">
        <v>257</v>
      </c>
      <c r="I3042" s="23" t="s">
        <v>22</v>
      </c>
      <c r="J3042" s="23" t="s">
        <v>258</v>
      </c>
      <c r="K3042" s="23" t="s">
        <v>57</v>
      </c>
      <c r="L3042" s="23">
        <v>2</v>
      </c>
      <c r="M3042" s="23">
        <v>64.790000000000006</v>
      </c>
      <c r="N3042" s="23">
        <v>0</v>
      </c>
      <c r="O3042" s="23">
        <v>12</v>
      </c>
      <c r="P3042" s="23" t="s">
        <v>89</v>
      </c>
      <c r="Q3042" s="23" t="s">
        <v>26</v>
      </c>
      <c r="R3042" s="23">
        <f t="shared" si="235"/>
        <v>1</v>
      </c>
      <c r="S3042" s="23" t="str">
        <f t="shared" si="236"/>
        <v>ORD103041_20240725_CUST00878_MED025</v>
      </c>
      <c r="T3042" s="23">
        <f t="shared" si="237"/>
        <v>1</v>
      </c>
      <c r="U3042" s="6">
        <f t="shared" si="238"/>
        <v>129.58000000000001</v>
      </c>
      <c r="V3042" s="6">
        <f>tbl_Raw_Data[[#This Row],[Discount_Pct]]*tbl_Raw_Data[[#This Row],[Gross_Amount]]/100</f>
        <v>0</v>
      </c>
      <c r="W3042" s="6">
        <f>tbl_Raw_Data[[#This Row],[Gross_Amount]]-tbl_Raw_Data[[#This Row],[Discount_Amount]]</f>
        <v>129.58000000000001</v>
      </c>
      <c r="X3042" s="6">
        <f>tbl_Raw_Data[[#This Row],[Net_Amount_Before_Tax]]*tbl_Raw_Data[[#This Row],[Tax_Pct]]/100</f>
        <v>15.5496</v>
      </c>
      <c r="Y3042" s="6">
        <f>tbl_Raw_Data[[#This Row],[Net_Amount_Before_Tax]]+tbl_Raw_Data[[#This Row],[Tax_Amount]]</f>
        <v>145.12960000000001</v>
      </c>
      <c r="Z3042" s="6">
        <f t="shared" si="239"/>
        <v>1</v>
      </c>
    </row>
    <row r="3043" spans="1:26" x14ac:dyDescent="0.3">
      <c r="A3043" s="23" t="s">
        <v>4755</v>
      </c>
      <c r="B3043" s="34">
        <v>45797</v>
      </c>
      <c r="C3043" s="23" t="s">
        <v>1512</v>
      </c>
      <c r="D3043" s="23" t="s">
        <v>87</v>
      </c>
      <c r="E3043" s="23" t="s">
        <v>88</v>
      </c>
      <c r="F3043" s="23">
        <v>600100</v>
      </c>
      <c r="G3043" s="23" t="s">
        <v>111</v>
      </c>
      <c r="H3043" s="23" t="s">
        <v>112</v>
      </c>
      <c r="I3043" s="23" t="s">
        <v>113</v>
      </c>
      <c r="J3043" s="23" t="s">
        <v>114</v>
      </c>
      <c r="K3043" s="23" t="s">
        <v>24</v>
      </c>
      <c r="L3043" s="23">
        <v>1</v>
      </c>
      <c r="M3043" s="23">
        <v>103.3</v>
      </c>
      <c r="N3043" s="23">
        <v>0</v>
      </c>
      <c r="O3043" s="23">
        <v>5</v>
      </c>
      <c r="P3043" s="23" t="s">
        <v>25</v>
      </c>
      <c r="Q3043" s="23" t="s">
        <v>34</v>
      </c>
      <c r="R3043" s="23">
        <f t="shared" si="235"/>
        <v>1</v>
      </c>
      <c r="S3043" s="23" t="str">
        <f t="shared" si="236"/>
        <v>ORD103041_20250520_CUST00980_MED027</v>
      </c>
      <c r="T3043" s="23">
        <f t="shared" si="237"/>
        <v>1</v>
      </c>
      <c r="U3043" s="6">
        <f t="shared" si="238"/>
        <v>103.3</v>
      </c>
      <c r="V3043" s="6">
        <f>tbl_Raw_Data[[#This Row],[Discount_Pct]]*tbl_Raw_Data[[#This Row],[Gross_Amount]]/100</f>
        <v>0</v>
      </c>
      <c r="W3043" s="6">
        <f>tbl_Raw_Data[[#This Row],[Gross_Amount]]-tbl_Raw_Data[[#This Row],[Discount_Amount]]</f>
        <v>103.3</v>
      </c>
      <c r="X3043" s="6">
        <f>tbl_Raw_Data[[#This Row],[Net_Amount_Before_Tax]]*tbl_Raw_Data[[#This Row],[Tax_Pct]]/100</f>
        <v>5.165</v>
      </c>
      <c r="Y3043" s="6">
        <f>tbl_Raw_Data[[#This Row],[Net_Amount_Before_Tax]]+tbl_Raw_Data[[#This Row],[Tax_Amount]]</f>
        <v>108.465</v>
      </c>
      <c r="Z3043" s="6">
        <f t="shared" si="239"/>
        <v>5</v>
      </c>
    </row>
    <row r="3044" spans="1:26" x14ac:dyDescent="0.3">
      <c r="A3044" s="23" t="s">
        <v>4756</v>
      </c>
      <c r="B3044" s="34">
        <v>45521</v>
      </c>
      <c r="C3044" s="23" t="s">
        <v>4757</v>
      </c>
      <c r="D3044" s="23" t="s">
        <v>159</v>
      </c>
      <c r="E3044" s="23" t="s">
        <v>47</v>
      </c>
      <c r="F3044" s="23">
        <v>400093</v>
      </c>
      <c r="G3044" s="23" t="s">
        <v>119</v>
      </c>
      <c r="H3044" s="23" t="s">
        <v>120</v>
      </c>
      <c r="I3044" s="23" t="s">
        <v>32</v>
      </c>
      <c r="J3044" s="23" t="s">
        <v>64</v>
      </c>
      <c r="K3044" s="23" t="s">
        <v>57</v>
      </c>
      <c r="L3044" s="23">
        <v>2</v>
      </c>
      <c r="M3044" s="23">
        <v>67.37</v>
      </c>
      <c r="N3044" s="23">
        <v>0</v>
      </c>
      <c r="O3044" s="23">
        <v>12</v>
      </c>
      <c r="P3044" s="23" t="s">
        <v>89</v>
      </c>
      <c r="Q3044" s="23" t="s">
        <v>34</v>
      </c>
      <c r="R3044" s="23">
        <f t="shared" si="235"/>
        <v>1</v>
      </c>
      <c r="S3044" s="23" t="str">
        <f t="shared" si="236"/>
        <v>ORD103043_20240817_CUST00162_MED010</v>
      </c>
      <c r="T3044" s="23">
        <f t="shared" si="237"/>
        <v>1</v>
      </c>
      <c r="U3044" s="6">
        <f t="shared" si="238"/>
        <v>134.74</v>
      </c>
      <c r="V3044" s="6">
        <f>tbl_Raw_Data[[#This Row],[Discount_Pct]]*tbl_Raw_Data[[#This Row],[Gross_Amount]]/100</f>
        <v>0</v>
      </c>
      <c r="W3044" s="6">
        <f>tbl_Raw_Data[[#This Row],[Gross_Amount]]-tbl_Raw_Data[[#This Row],[Discount_Amount]]</f>
        <v>134.74</v>
      </c>
      <c r="X3044" s="6">
        <f>tbl_Raw_Data[[#This Row],[Net_Amount_Before_Tax]]*tbl_Raw_Data[[#This Row],[Tax_Pct]]/100</f>
        <v>16.168800000000001</v>
      </c>
      <c r="Y3044" s="6">
        <f>tbl_Raw_Data[[#This Row],[Net_Amount_Before_Tax]]+tbl_Raw_Data[[#This Row],[Tax_Amount]]</f>
        <v>150.90880000000001</v>
      </c>
      <c r="Z3044" s="6">
        <f t="shared" si="239"/>
        <v>4</v>
      </c>
    </row>
    <row r="3045" spans="1:26" x14ac:dyDescent="0.3">
      <c r="A3045" s="23" t="s">
        <v>4758</v>
      </c>
      <c r="B3045" s="34">
        <v>45952</v>
      </c>
      <c r="C3045" s="23" t="s">
        <v>1403</v>
      </c>
      <c r="D3045" s="23" t="s">
        <v>100</v>
      </c>
      <c r="E3045" s="23" t="s">
        <v>101</v>
      </c>
      <c r="F3045" s="23">
        <v>201303</v>
      </c>
      <c r="G3045" s="23" t="s">
        <v>68</v>
      </c>
      <c r="H3045" s="23" t="s">
        <v>69</v>
      </c>
      <c r="I3045" s="23" t="s">
        <v>55</v>
      </c>
      <c r="J3045" s="23" t="s">
        <v>56</v>
      </c>
      <c r="K3045" s="23" t="s">
        <v>24</v>
      </c>
      <c r="L3045" s="23">
        <v>2</v>
      </c>
      <c r="M3045" s="23">
        <v>29.76</v>
      </c>
      <c r="N3045" s="23">
        <v>5</v>
      </c>
      <c r="O3045" s="23">
        <v>5</v>
      </c>
      <c r="P3045" s="23" t="s">
        <v>43</v>
      </c>
      <c r="Q3045" s="23" t="s">
        <v>34</v>
      </c>
      <c r="R3045" s="23">
        <f t="shared" si="235"/>
        <v>1</v>
      </c>
      <c r="S3045" s="23" t="str">
        <f t="shared" si="236"/>
        <v>ORD103044_20251022_CUST02164_MED003</v>
      </c>
      <c r="T3045" s="23">
        <f t="shared" si="237"/>
        <v>1</v>
      </c>
      <c r="U3045" s="6">
        <f t="shared" si="238"/>
        <v>59.52</v>
      </c>
      <c r="V3045" s="6">
        <f>tbl_Raw_Data[[#This Row],[Discount_Pct]]*tbl_Raw_Data[[#This Row],[Gross_Amount]]/100</f>
        <v>2.9760000000000004</v>
      </c>
      <c r="W3045" s="6">
        <f>tbl_Raw_Data[[#This Row],[Gross_Amount]]-tbl_Raw_Data[[#This Row],[Discount_Amount]]</f>
        <v>56.544000000000004</v>
      </c>
      <c r="X3045" s="6">
        <f>tbl_Raw_Data[[#This Row],[Net_Amount_Before_Tax]]*tbl_Raw_Data[[#This Row],[Tax_Pct]]/100</f>
        <v>2.8272000000000004</v>
      </c>
      <c r="Y3045" s="6">
        <f>tbl_Raw_Data[[#This Row],[Net_Amount_Before_Tax]]+tbl_Raw_Data[[#This Row],[Tax_Amount]]</f>
        <v>59.371200000000002</v>
      </c>
      <c r="Z3045" s="6">
        <f t="shared" si="239"/>
        <v>3</v>
      </c>
    </row>
    <row r="3046" spans="1:26" x14ac:dyDescent="0.3">
      <c r="A3046" s="23" t="s">
        <v>4759</v>
      </c>
      <c r="B3046" s="34">
        <v>45402</v>
      </c>
      <c r="C3046" s="23" t="s">
        <v>4760</v>
      </c>
      <c r="D3046" s="23" t="s">
        <v>123</v>
      </c>
      <c r="E3046" s="23" t="s">
        <v>101</v>
      </c>
      <c r="F3046" s="23">
        <v>226010</v>
      </c>
      <c r="G3046" s="23" t="s">
        <v>48</v>
      </c>
      <c r="H3046" s="23" t="s">
        <v>49</v>
      </c>
      <c r="I3046" s="23" t="s">
        <v>50</v>
      </c>
      <c r="J3046" s="23" t="s">
        <v>23</v>
      </c>
      <c r="K3046" s="23" t="s">
        <v>24</v>
      </c>
      <c r="L3046" s="23">
        <v>2</v>
      </c>
      <c r="M3046" s="23">
        <v>112.04</v>
      </c>
      <c r="N3046" s="23">
        <v>0</v>
      </c>
      <c r="O3046" s="23">
        <v>5</v>
      </c>
      <c r="P3046" s="23" t="s">
        <v>65</v>
      </c>
      <c r="Q3046" s="23" t="s">
        <v>26</v>
      </c>
      <c r="R3046" s="23">
        <f t="shared" si="235"/>
        <v>1</v>
      </c>
      <c r="S3046" s="23" t="str">
        <f t="shared" si="236"/>
        <v>ORD103045_20240420_CUST02770_MED028</v>
      </c>
      <c r="T3046" s="23">
        <f t="shared" si="237"/>
        <v>1</v>
      </c>
      <c r="U3046" s="6">
        <f t="shared" si="238"/>
        <v>224.08</v>
      </c>
      <c r="V3046" s="6">
        <f>tbl_Raw_Data[[#This Row],[Discount_Pct]]*tbl_Raw_Data[[#This Row],[Gross_Amount]]/100</f>
        <v>0</v>
      </c>
      <c r="W3046" s="6">
        <f>tbl_Raw_Data[[#This Row],[Gross_Amount]]-tbl_Raw_Data[[#This Row],[Discount_Amount]]</f>
        <v>224.08</v>
      </c>
      <c r="X3046" s="6">
        <f>tbl_Raw_Data[[#This Row],[Net_Amount_Before_Tax]]*tbl_Raw_Data[[#This Row],[Tax_Pct]]/100</f>
        <v>11.204000000000001</v>
      </c>
      <c r="Y3046" s="6">
        <f>tbl_Raw_Data[[#This Row],[Net_Amount_Before_Tax]]+tbl_Raw_Data[[#This Row],[Tax_Amount]]</f>
        <v>235.28400000000002</v>
      </c>
      <c r="Z3046" s="6">
        <f t="shared" si="239"/>
        <v>1</v>
      </c>
    </row>
    <row r="3047" spans="1:26" x14ac:dyDescent="0.3">
      <c r="A3047" s="23" t="s">
        <v>4761</v>
      </c>
      <c r="B3047" s="34">
        <v>46004</v>
      </c>
      <c r="C3047" s="23" t="s">
        <v>807</v>
      </c>
      <c r="D3047" s="23" t="s">
        <v>159</v>
      </c>
      <c r="E3047" s="23" t="s">
        <v>47</v>
      </c>
      <c r="F3047" s="23">
        <v>400076</v>
      </c>
      <c r="G3047" s="23" t="s">
        <v>224</v>
      </c>
      <c r="H3047" s="23" t="s">
        <v>225</v>
      </c>
      <c r="I3047" s="23" t="s">
        <v>147</v>
      </c>
      <c r="J3047" s="23" t="s">
        <v>23</v>
      </c>
      <c r="K3047" s="23" t="s">
        <v>24</v>
      </c>
      <c r="L3047" s="23">
        <v>5</v>
      </c>
      <c r="M3047" s="23">
        <v>45.27</v>
      </c>
      <c r="N3047" s="23">
        <v>5</v>
      </c>
      <c r="O3047" s="23">
        <v>18</v>
      </c>
      <c r="P3047" s="23" t="s">
        <v>33</v>
      </c>
      <c r="Q3047" s="23" t="s">
        <v>34</v>
      </c>
      <c r="R3047" s="23">
        <f t="shared" si="235"/>
        <v>1</v>
      </c>
      <c r="S3047" s="23" t="str">
        <f t="shared" si="236"/>
        <v>ORD103046_20251213_CUST00848_MED015</v>
      </c>
      <c r="T3047" s="23">
        <f t="shared" si="237"/>
        <v>1</v>
      </c>
      <c r="U3047" s="6">
        <f t="shared" si="238"/>
        <v>226.35000000000002</v>
      </c>
      <c r="V3047" s="6">
        <f>tbl_Raw_Data[[#This Row],[Discount_Pct]]*tbl_Raw_Data[[#This Row],[Gross_Amount]]/100</f>
        <v>11.317500000000001</v>
      </c>
      <c r="W3047" s="6">
        <f>tbl_Raw_Data[[#This Row],[Gross_Amount]]-tbl_Raw_Data[[#This Row],[Discount_Amount]]</f>
        <v>215.03250000000003</v>
      </c>
      <c r="X3047" s="6">
        <f>tbl_Raw_Data[[#This Row],[Net_Amount_Before_Tax]]*tbl_Raw_Data[[#This Row],[Tax_Pct]]/100</f>
        <v>38.705850000000005</v>
      </c>
      <c r="Y3047" s="6">
        <f>tbl_Raw_Data[[#This Row],[Net_Amount_Before_Tax]]+tbl_Raw_Data[[#This Row],[Tax_Amount]]</f>
        <v>253.73835000000003</v>
      </c>
      <c r="Z3047" s="6">
        <f t="shared" si="239"/>
        <v>3</v>
      </c>
    </row>
    <row r="3048" spans="1:26" x14ac:dyDescent="0.3">
      <c r="A3048" s="23" t="s">
        <v>4762</v>
      </c>
      <c r="B3048" s="34">
        <v>46020</v>
      </c>
      <c r="C3048" s="23" t="s">
        <v>4151</v>
      </c>
      <c r="D3048" s="23" t="s">
        <v>159</v>
      </c>
      <c r="E3048" s="23" t="s">
        <v>47</v>
      </c>
      <c r="F3048" s="23">
        <v>400093</v>
      </c>
      <c r="G3048" s="23" t="s">
        <v>283</v>
      </c>
      <c r="H3048" s="23" t="s">
        <v>284</v>
      </c>
      <c r="I3048" s="23" t="s">
        <v>104</v>
      </c>
      <c r="J3048" s="23" t="s">
        <v>42</v>
      </c>
      <c r="K3048" s="23" t="s">
        <v>57</v>
      </c>
      <c r="L3048" s="23">
        <v>2</v>
      </c>
      <c r="M3048" s="23">
        <v>251.67</v>
      </c>
      <c r="N3048" s="23">
        <v>10</v>
      </c>
      <c r="O3048" s="23">
        <v>18</v>
      </c>
      <c r="P3048" s="23" t="s">
        <v>89</v>
      </c>
      <c r="Q3048" s="23" t="s">
        <v>34</v>
      </c>
      <c r="R3048" s="23">
        <f t="shared" si="235"/>
        <v>1</v>
      </c>
      <c r="S3048" s="23" t="str">
        <f t="shared" si="236"/>
        <v>ORD103047_20251229_CUST02850_MED030</v>
      </c>
      <c r="T3048" s="23">
        <f t="shared" si="237"/>
        <v>1</v>
      </c>
      <c r="U3048" s="6">
        <f t="shared" si="238"/>
        <v>503.34</v>
      </c>
      <c r="V3048" s="6">
        <f>tbl_Raw_Data[[#This Row],[Discount_Pct]]*tbl_Raw_Data[[#This Row],[Gross_Amount]]/100</f>
        <v>50.333999999999996</v>
      </c>
      <c r="W3048" s="6">
        <f>tbl_Raw_Data[[#This Row],[Gross_Amount]]-tbl_Raw_Data[[#This Row],[Discount_Amount]]</f>
        <v>453.00599999999997</v>
      </c>
      <c r="X3048" s="6">
        <f>tbl_Raw_Data[[#This Row],[Net_Amount_Before_Tax]]*tbl_Raw_Data[[#This Row],[Tax_Pct]]/100</f>
        <v>81.541079999999994</v>
      </c>
      <c r="Y3048" s="6">
        <f>tbl_Raw_Data[[#This Row],[Net_Amount_Before_Tax]]+tbl_Raw_Data[[#This Row],[Tax_Amount]]</f>
        <v>534.54707999999994</v>
      </c>
      <c r="Z3048" s="6">
        <f t="shared" si="239"/>
        <v>3</v>
      </c>
    </row>
    <row r="3049" spans="1:26" x14ac:dyDescent="0.3">
      <c r="A3049" s="23" t="s">
        <v>4763</v>
      </c>
      <c r="B3049" s="34">
        <v>45810</v>
      </c>
      <c r="C3049" s="23" t="s">
        <v>4764</v>
      </c>
      <c r="D3049" s="23" t="s">
        <v>183</v>
      </c>
      <c r="E3049" s="23" t="s">
        <v>184</v>
      </c>
      <c r="F3049" s="23">
        <v>122002</v>
      </c>
      <c r="G3049" s="23" t="s">
        <v>145</v>
      </c>
      <c r="H3049" s="23" t="s">
        <v>146</v>
      </c>
      <c r="I3049" s="23" t="s">
        <v>147</v>
      </c>
      <c r="J3049" s="23" t="s">
        <v>148</v>
      </c>
      <c r="K3049" s="23" t="s">
        <v>24</v>
      </c>
      <c r="L3049" s="23">
        <v>1</v>
      </c>
      <c r="M3049" s="23">
        <v>101.5</v>
      </c>
      <c r="N3049" s="23">
        <v>15</v>
      </c>
      <c r="O3049" s="23">
        <v>5</v>
      </c>
      <c r="P3049" s="23" t="s">
        <v>58</v>
      </c>
      <c r="Q3049" s="23" t="s">
        <v>34</v>
      </c>
      <c r="R3049" s="23">
        <f t="shared" si="235"/>
        <v>1</v>
      </c>
      <c r="S3049" s="23" t="str">
        <f t="shared" si="236"/>
        <v>ORD103048_20250602_CUST03249_MED016</v>
      </c>
      <c r="T3049" s="23">
        <f t="shared" si="237"/>
        <v>1</v>
      </c>
      <c r="U3049" s="6">
        <f t="shared" si="238"/>
        <v>101.5</v>
      </c>
      <c r="V3049" s="6">
        <f>tbl_Raw_Data[[#This Row],[Discount_Pct]]*tbl_Raw_Data[[#This Row],[Gross_Amount]]/100</f>
        <v>15.225</v>
      </c>
      <c r="W3049" s="6">
        <f>tbl_Raw_Data[[#This Row],[Gross_Amount]]-tbl_Raw_Data[[#This Row],[Discount_Amount]]</f>
        <v>86.275000000000006</v>
      </c>
      <c r="X3049" s="6">
        <f>tbl_Raw_Data[[#This Row],[Net_Amount_Before_Tax]]*tbl_Raw_Data[[#This Row],[Tax_Pct]]/100</f>
        <v>4.3137499999999998</v>
      </c>
      <c r="Y3049" s="6">
        <f>tbl_Raw_Data[[#This Row],[Net_Amount_Before_Tax]]+tbl_Raw_Data[[#This Row],[Tax_Amount]]</f>
        <v>90.588750000000005</v>
      </c>
      <c r="Z3049" s="6">
        <f t="shared" si="239"/>
        <v>1</v>
      </c>
    </row>
    <row r="3050" spans="1:26" x14ac:dyDescent="0.3">
      <c r="A3050" s="23" t="s">
        <v>4765</v>
      </c>
      <c r="B3050" s="34">
        <v>45315</v>
      </c>
      <c r="C3050" s="23" t="s">
        <v>4766</v>
      </c>
      <c r="D3050" s="23" t="s">
        <v>80</v>
      </c>
      <c r="E3050" s="23" t="s">
        <v>81</v>
      </c>
      <c r="F3050" s="23">
        <v>395001</v>
      </c>
      <c r="G3050" s="23" t="s">
        <v>74</v>
      </c>
      <c r="H3050" s="23" t="s">
        <v>75</v>
      </c>
      <c r="I3050" s="23" t="s">
        <v>76</v>
      </c>
      <c r="J3050" s="23" t="s">
        <v>77</v>
      </c>
      <c r="K3050" s="23" t="s">
        <v>57</v>
      </c>
      <c r="L3050" s="23">
        <v>1</v>
      </c>
      <c r="M3050" s="23">
        <v>67.94</v>
      </c>
      <c r="N3050" s="23">
        <v>5</v>
      </c>
      <c r="O3050" s="23">
        <v>12</v>
      </c>
      <c r="P3050" s="23" t="s">
        <v>33</v>
      </c>
      <c r="Q3050" s="23" t="s">
        <v>34</v>
      </c>
      <c r="R3050" s="23">
        <f t="shared" si="235"/>
        <v>1</v>
      </c>
      <c r="S3050" s="23" t="str">
        <f t="shared" si="236"/>
        <v>ORD103049_20240124_CUST03128_MED008</v>
      </c>
      <c r="T3050" s="23">
        <f t="shared" si="237"/>
        <v>1</v>
      </c>
      <c r="U3050" s="6">
        <f t="shared" si="238"/>
        <v>67.94</v>
      </c>
      <c r="V3050" s="6">
        <f>tbl_Raw_Data[[#This Row],[Discount_Pct]]*tbl_Raw_Data[[#This Row],[Gross_Amount]]/100</f>
        <v>3.3969999999999998</v>
      </c>
      <c r="W3050" s="6">
        <f>tbl_Raw_Data[[#This Row],[Gross_Amount]]-tbl_Raw_Data[[#This Row],[Discount_Amount]]</f>
        <v>64.542999999999992</v>
      </c>
      <c r="X3050" s="6">
        <f>tbl_Raw_Data[[#This Row],[Net_Amount_Before_Tax]]*tbl_Raw_Data[[#This Row],[Tax_Pct]]/100</f>
        <v>7.7451599999999985</v>
      </c>
      <c r="Y3050" s="6">
        <f>tbl_Raw_Data[[#This Row],[Net_Amount_Before_Tax]]+tbl_Raw_Data[[#This Row],[Tax_Amount]]</f>
        <v>72.288159999999991</v>
      </c>
      <c r="Z3050" s="6">
        <f t="shared" si="239"/>
        <v>2</v>
      </c>
    </row>
    <row r="3051" spans="1:26" x14ac:dyDescent="0.3">
      <c r="A3051" s="23" t="s">
        <v>4767</v>
      </c>
      <c r="B3051" s="34">
        <v>45823</v>
      </c>
      <c r="C3051" s="23" t="s">
        <v>4768</v>
      </c>
      <c r="D3051" s="23" t="s">
        <v>183</v>
      </c>
      <c r="E3051" s="23" t="s">
        <v>184</v>
      </c>
      <c r="F3051" s="23">
        <v>122002</v>
      </c>
      <c r="G3051" s="23" t="s">
        <v>138</v>
      </c>
      <c r="H3051" s="23" t="s">
        <v>139</v>
      </c>
      <c r="I3051" s="23" t="s">
        <v>50</v>
      </c>
      <c r="J3051" s="23" t="s">
        <v>140</v>
      </c>
      <c r="K3051" s="23" t="s">
        <v>24</v>
      </c>
      <c r="L3051" s="23">
        <v>1</v>
      </c>
      <c r="M3051" s="23">
        <v>176.5</v>
      </c>
      <c r="N3051" s="23">
        <v>5</v>
      </c>
      <c r="O3051" s="23">
        <v>5</v>
      </c>
      <c r="P3051" s="23" t="s">
        <v>65</v>
      </c>
      <c r="Q3051" s="23" t="s">
        <v>90</v>
      </c>
      <c r="R3051" s="23">
        <f t="shared" si="235"/>
        <v>1</v>
      </c>
      <c r="S3051" s="23" t="str">
        <f t="shared" si="236"/>
        <v>ORD103050_20250615_CUST01945_MED013</v>
      </c>
      <c r="T3051" s="23">
        <f t="shared" si="237"/>
        <v>1</v>
      </c>
      <c r="U3051" s="6">
        <f t="shared" si="238"/>
        <v>176.5</v>
      </c>
      <c r="V3051" s="6">
        <f>tbl_Raw_Data[[#This Row],[Discount_Pct]]*tbl_Raw_Data[[#This Row],[Gross_Amount]]/100</f>
        <v>8.8249999999999993</v>
      </c>
      <c r="W3051" s="6">
        <f>tbl_Raw_Data[[#This Row],[Gross_Amount]]-tbl_Raw_Data[[#This Row],[Discount_Amount]]</f>
        <v>167.67500000000001</v>
      </c>
      <c r="X3051" s="6">
        <f>tbl_Raw_Data[[#This Row],[Net_Amount_Before_Tax]]*tbl_Raw_Data[[#This Row],[Tax_Pct]]/100</f>
        <v>8.3837499999999991</v>
      </c>
      <c r="Y3051" s="6">
        <f>tbl_Raw_Data[[#This Row],[Net_Amount_Before_Tax]]+tbl_Raw_Data[[#This Row],[Tax_Amount]]</f>
        <v>176.05875</v>
      </c>
      <c r="Z3051" s="6">
        <f t="shared" si="239"/>
        <v>2</v>
      </c>
    </row>
    <row r="3052" spans="1:26" x14ac:dyDescent="0.3">
      <c r="A3052" s="23" t="s">
        <v>4769</v>
      </c>
      <c r="B3052" s="34">
        <v>45369</v>
      </c>
      <c r="C3052" s="23" t="s">
        <v>1863</v>
      </c>
      <c r="D3052" s="23" t="s">
        <v>130</v>
      </c>
      <c r="E3052" s="23" t="s">
        <v>131</v>
      </c>
      <c r="F3052" s="23">
        <v>700091</v>
      </c>
      <c r="G3052" s="23" t="s">
        <v>256</v>
      </c>
      <c r="H3052" s="23" t="s">
        <v>257</v>
      </c>
      <c r="I3052" s="23" t="s">
        <v>22</v>
      </c>
      <c r="J3052" s="23" t="s">
        <v>258</v>
      </c>
      <c r="K3052" s="23" t="s">
        <v>57</v>
      </c>
      <c r="L3052" s="23">
        <v>3</v>
      </c>
      <c r="M3052" s="23">
        <v>59.27</v>
      </c>
      <c r="N3052" s="23">
        <v>0</v>
      </c>
      <c r="O3052" s="23">
        <v>5</v>
      </c>
      <c r="P3052" s="23" t="s">
        <v>58</v>
      </c>
      <c r="Q3052" s="23" t="s">
        <v>34</v>
      </c>
      <c r="R3052" s="23">
        <f t="shared" si="235"/>
        <v>1</v>
      </c>
      <c r="S3052" s="23" t="str">
        <f t="shared" si="236"/>
        <v>ORD103051_20240318_CUST03382_MED025</v>
      </c>
      <c r="T3052" s="23">
        <f t="shared" si="237"/>
        <v>1</v>
      </c>
      <c r="U3052" s="6">
        <f t="shared" si="238"/>
        <v>177.81</v>
      </c>
      <c r="V3052" s="6">
        <f>tbl_Raw_Data[[#This Row],[Discount_Pct]]*tbl_Raw_Data[[#This Row],[Gross_Amount]]/100</f>
        <v>0</v>
      </c>
      <c r="W3052" s="6">
        <f>tbl_Raw_Data[[#This Row],[Gross_Amount]]-tbl_Raw_Data[[#This Row],[Discount_Amount]]</f>
        <v>177.81</v>
      </c>
      <c r="X3052" s="6">
        <f>tbl_Raw_Data[[#This Row],[Net_Amount_Before_Tax]]*tbl_Raw_Data[[#This Row],[Tax_Pct]]/100</f>
        <v>8.8904999999999994</v>
      </c>
      <c r="Y3052" s="6">
        <f>tbl_Raw_Data[[#This Row],[Net_Amount_Before_Tax]]+tbl_Raw_Data[[#This Row],[Tax_Amount]]</f>
        <v>186.70050000000001</v>
      </c>
      <c r="Z3052" s="6">
        <f t="shared" si="239"/>
        <v>2</v>
      </c>
    </row>
    <row r="3053" spans="1:26" x14ac:dyDescent="0.3">
      <c r="A3053" s="23" t="s">
        <v>4769</v>
      </c>
      <c r="B3053" s="34">
        <v>45979</v>
      </c>
      <c r="C3053" s="23" t="s">
        <v>2027</v>
      </c>
      <c r="D3053" s="23" t="s">
        <v>183</v>
      </c>
      <c r="E3053" s="23" t="s">
        <v>184</v>
      </c>
      <c r="F3053" s="23">
        <v>122002</v>
      </c>
      <c r="G3053" s="23" t="s">
        <v>192</v>
      </c>
      <c r="H3053" s="23" t="s">
        <v>193</v>
      </c>
      <c r="I3053" s="23" t="s">
        <v>41</v>
      </c>
      <c r="J3053" s="23" t="s">
        <v>194</v>
      </c>
      <c r="K3053" s="23" t="s">
        <v>24</v>
      </c>
      <c r="L3053" s="23">
        <v>1</v>
      </c>
      <c r="M3053" s="23">
        <v>35.840000000000003</v>
      </c>
      <c r="N3053" s="23">
        <v>10</v>
      </c>
      <c r="O3053" s="23">
        <v>5</v>
      </c>
      <c r="P3053" s="23" t="s">
        <v>89</v>
      </c>
      <c r="Q3053" s="23" t="s">
        <v>26</v>
      </c>
      <c r="R3053" s="23">
        <f t="shared" si="235"/>
        <v>1</v>
      </c>
      <c r="S3053" s="23" t="str">
        <f t="shared" si="236"/>
        <v>ORD103051_20251118_CUST03049_MED002</v>
      </c>
      <c r="T3053" s="23">
        <f t="shared" si="237"/>
        <v>1</v>
      </c>
      <c r="U3053" s="6">
        <f t="shared" si="238"/>
        <v>35.840000000000003</v>
      </c>
      <c r="V3053" s="6">
        <f>tbl_Raw_Data[[#This Row],[Discount_Pct]]*tbl_Raw_Data[[#This Row],[Gross_Amount]]/100</f>
        <v>3.5840000000000005</v>
      </c>
      <c r="W3053" s="6">
        <f>tbl_Raw_Data[[#This Row],[Gross_Amount]]-tbl_Raw_Data[[#This Row],[Discount_Amount]]</f>
        <v>32.256</v>
      </c>
      <c r="X3053" s="6">
        <f>tbl_Raw_Data[[#This Row],[Net_Amount_Before_Tax]]*tbl_Raw_Data[[#This Row],[Tax_Pct]]/100</f>
        <v>1.6128</v>
      </c>
      <c r="Y3053" s="6">
        <f>tbl_Raw_Data[[#This Row],[Net_Amount_Before_Tax]]+tbl_Raw_Data[[#This Row],[Tax_Amount]]</f>
        <v>33.8688</v>
      </c>
      <c r="Z3053" s="6">
        <f t="shared" si="239"/>
        <v>2</v>
      </c>
    </row>
    <row r="3054" spans="1:26" x14ac:dyDescent="0.3">
      <c r="A3054" s="23" t="s">
        <v>4770</v>
      </c>
      <c r="B3054" s="34">
        <v>45502</v>
      </c>
      <c r="C3054" s="23" t="s">
        <v>4771</v>
      </c>
      <c r="D3054" s="23" t="s">
        <v>130</v>
      </c>
      <c r="E3054" s="23" t="s">
        <v>131</v>
      </c>
      <c r="F3054" s="23">
        <v>700029</v>
      </c>
      <c r="G3054" s="23" t="s">
        <v>138</v>
      </c>
      <c r="H3054" s="23" t="s">
        <v>139</v>
      </c>
      <c r="I3054" s="23" t="s">
        <v>50</v>
      </c>
      <c r="J3054" s="23" t="s">
        <v>140</v>
      </c>
      <c r="K3054" s="23" t="s">
        <v>24</v>
      </c>
      <c r="L3054" s="23">
        <v>3</v>
      </c>
      <c r="M3054" s="23">
        <v>141.78</v>
      </c>
      <c r="N3054" s="23">
        <v>5</v>
      </c>
      <c r="O3054" s="23">
        <v>12</v>
      </c>
      <c r="P3054" s="23" t="s">
        <v>33</v>
      </c>
      <c r="Q3054" s="23" t="s">
        <v>26</v>
      </c>
      <c r="R3054" s="23">
        <f t="shared" si="235"/>
        <v>1</v>
      </c>
      <c r="S3054" s="23" t="str">
        <f t="shared" si="236"/>
        <v>ORD103053_20240729_CUST00248_MED013</v>
      </c>
      <c r="T3054" s="23">
        <f t="shared" si="237"/>
        <v>1</v>
      </c>
      <c r="U3054" s="6">
        <f t="shared" si="238"/>
        <v>425.34000000000003</v>
      </c>
      <c r="V3054" s="6">
        <f>tbl_Raw_Data[[#This Row],[Discount_Pct]]*tbl_Raw_Data[[#This Row],[Gross_Amount]]/100</f>
        <v>21.267000000000003</v>
      </c>
      <c r="W3054" s="6">
        <f>tbl_Raw_Data[[#This Row],[Gross_Amount]]-tbl_Raw_Data[[#This Row],[Discount_Amount]]</f>
        <v>404.07300000000004</v>
      </c>
      <c r="X3054" s="6">
        <f>tbl_Raw_Data[[#This Row],[Net_Amount_Before_Tax]]*tbl_Raw_Data[[#This Row],[Tax_Pct]]/100</f>
        <v>48.488759999999999</v>
      </c>
      <c r="Y3054" s="6">
        <f>tbl_Raw_Data[[#This Row],[Net_Amount_Before_Tax]]+tbl_Raw_Data[[#This Row],[Tax_Amount]]</f>
        <v>452.56176000000005</v>
      </c>
      <c r="Z3054" s="6">
        <f t="shared" si="239"/>
        <v>2</v>
      </c>
    </row>
    <row r="3055" spans="1:26" x14ac:dyDescent="0.3">
      <c r="A3055" s="23" t="s">
        <v>4772</v>
      </c>
      <c r="B3055" s="34">
        <v>45911</v>
      </c>
      <c r="C3055" s="23" t="s">
        <v>1425</v>
      </c>
      <c r="D3055" s="23" t="s">
        <v>37</v>
      </c>
      <c r="E3055" s="23" t="s">
        <v>38</v>
      </c>
      <c r="F3055" s="23">
        <v>452001</v>
      </c>
      <c r="G3055" s="23" t="s">
        <v>82</v>
      </c>
      <c r="H3055" s="23" t="s">
        <v>83</v>
      </c>
      <c r="I3055" s="23" t="s">
        <v>84</v>
      </c>
      <c r="J3055" s="23" t="s">
        <v>85</v>
      </c>
      <c r="K3055" s="23" t="s">
        <v>24</v>
      </c>
      <c r="L3055" s="23">
        <v>1</v>
      </c>
      <c r="M3055" s="23">
        <v>324.95</v>
      </c>
      <c r="N3055" s="23">
        <v>0</v>
      </c>
      <c r="O3055" s="23">
        <v>12</v>
      </c>
      <c r="P3055" s="23" t="s">
        <v>25</v>
      </c>
      <c r="Q3055" s="23" t="s">
        <v>90</v>
      </c>
      <c r="R3055" s="23">
        <f t="shared" si="235"/>
        <v>1</v>
      </c>
      <c r="S3055" s="23" t="str">
        <f t="shared" si="236"/>
        <v>ORD103054_20250911_CUST01006_MED023</v>
      </c>
      <c r="T3055" s="23">
        <f t="shared" si="237"/>
        <v>1</v>
      </c>
      <c r="U3055" s="6">
        <f t="shared" si="238"/>
        <v>324.95</v>
      </c>
      <c r="V3055" s="6">
        <f>tbl_Raw_Data[[#This Row],[Discount_Pct]]*tbl_Raw_Data[[#This Row],[Gross_Amount]]/100</f>
        <v>0</v>
      </c>
      <c r="W3055" s="6">
        <f>tbl_Raw_Data[[#This Row],[Gross_Amount]]-tbl_Raw_Data[[#This Row],[Discount_Amount]]</f>
        <v>324.95</v>
      </c>
      <c r="X3055" s="6">
        <f>tbl_Raw_Data[[#This Row],[Net_Amount_Before_Tax]]*tbl_Raw_Data[[#This Row],[Tax_Pct]]/100</f>
        <v>38.994</v>
      </c>
      <c r="Y3055" s="6">
        <f>tbl_Raw_Data[[#This Row],[Net_Amount_Before_Tax]]+tbl_Raw_Data[[#This Row],[Tax_Amount]]</f>
        <v>363.94399999999996</v>
      </c>
      <c r="Z3055" s="6">
        <f t="shared" si="239"/>
        <v>2</v>
      </c>
    </row>
    <row r="3056" spans="1:26" x14ac:dyDescent="0.3">
      <c r="A3056" s="23" t="s">
        <v>4772</v>
      </c>
      <c r="B3056" s="34">
        <v>45989</v>
      </c>
      <c r="C3056" s="23" t="s">
        <v>4773</v>
      </c>
      <c r="D3056" s="23" t="s">
        <v>72</v>
      </c>
      <c r="E3056" s="23" t="s">
        <v>73</v>
      </c>
      <c r="F3056" s="23">
        <v>302019</v>
      </c>
      <c r="G3056" s="23" t="s">
        <v>111</v>
      </c>
      <c r="H3056" s="23" t="s">
        <v>112</v>
      </c>
      <c r="I3056" s="23" t="s">
        <v>113</v>
      </c>
      <c r="J3056" s="23" t="s">
        <v>114</v>
      </c>
      <c r="K3056" s="23" t="s">
        <v>24</v>
      </c>
      <c r="L3056" s="23">
        <v>1</v>
      </c>
      <c r="M3056" s="23">
        <v>84.28</v>
      </c>
      <c r="N3056" s="23">
        <v>5</v>
      </c>
      <c r="O3056" s="23">
        <v>5</v>
      </c>
      <c r="P3056" s="23" t="s">
        <v>58</v>
      </c>
      <c r="Q3056" s="23" t="s">
        <v>34</v>
      </c>
      <c r="R3056" s="23">
        <f t="shared" si="235"/>
        <v>1</v>
      </c>
      <c r="S3056" s="23" t="str">
        <f t="shared" si="236"/>
        <v>ORD103054_20251128_CUST01304_MED027</v>
      </c>
      <c r="T3056" s="23">
        <f t="shared" si="237"/>
        <v>1</v>
      </c>
      <c r="U3056" s="6">
        <f t="shared" si="238"/>
        <v>84.28</v>
      </c>
      <c r="V3056" s="6">
        <f>tbl_Raw_Data[[#This Row],[Discount_Pct]]*tbl_Raw_Data[[#This Row],[Gross_Amount]]/100</f>
        <v>4.2139999999999995</v>
      </c>
      <c r="W3056" s="6">
        <f>tbl_Raw_Data[[#This Row],[Gross_Amount]]-tbl_Raw_Data[[#This Row],[Discount_Amount]]</f>
        <v>80.066000000000003</v>
      </c>
      <c r="X3056" s="6">
        <f>tbl_Raw_Data[[#This Row],[Net_Amount_Before_Tax]]*tbl_Raw_Data[[#This Row],[Tax_Pct]]/100</f>
        <v>4.0033000000000003</v>
      </c>
      <c r="Y3056" s="6">
        <f>tbl_Raw_Data[[#This Row],[Net_Amount_Before_Tax]]+tbl_Raw_Data[[#This Row],[Tax_Amount]]</f>
        <v>84.069299999999998</v>
      </c>
      <c r="Z3056" s="6">
        <f t="shared" si="239"/>
        <v>3</v>
      </c>
    </row>
    <row r="3057" spans="1:26" x14ac:dyDescent="0.3">
      <c r="A3057" s="23" t="s">
        <v>4774</v>
      </c>
      <c r="B3057" s="34">
        <v>45494</v>
      </c>
      <c r="C3057" s="23" t="s">
        <v>4775</v>
      </c>
      <c r="D3057" s="23" t="s">
        <v>92</v>
      </c>
      <c r="E3057" s="23" t="s">
        <v>93</v>
      </c>
      <c r="F3057" s="23">
        <v>560038</v>
      </c>
      <c r="G3057" s="23" t="s">
        <v>132</v>
      </c>
      <c r="H3057" s="23" t="s">
        <v>133</v>
      </c>
      <c r="I3057" s="23" t="s">
        <v>134</v>
      </c>
      <c r="J3057" s="23" t="s">
        <v>135</v>
      </c>
      <c r="K3057" s="23" t="s">
        <v>57</v>
      </c>
      <c r="L3057" s="23">
        <v>1</v>
      </c>
      <c r="M3057" s="23">
        <v>83.1</v>
      </c>
      <c r="N3057" s="23">
        <v>10</v>
      </c>
      <c r="O3057" s="23">
        <v>12</v>
      </c>
      <c r="P3057" s="23" t="s">
        <v>89</v>
      </c>
      <c r="Q3057" s="23" t="s">
        <v>90</v>
      </c>
      <c r="R3057" s="23">
        <f t="shared" si="235"/>
        <v>1</v>
      </c>
      <c r="S3057" s="23" t="str">
        <f t="shared" si="236"/>
        <v>ORD103056_20240721_CUST01023_MED007</v>
      </c>
      <c r="T3057" s="23">
        <f t="shared" si="237"/>
        <v>1</v>
      </c>
      <c r="U3057" s="6">
        <f t="shared" si="238"/>
        <v>83.1</v>
      </c>
      <c r="V3057" s="6">
        <f>tbl_Raw_Data[[#This Row],[Discount_Pct]]*tbl_Raw_Data[[#This Row],[Gross_Amount]]/100</f>
        <v>8.31</v>
      </c>
      <c r="W3057" s="6">
        <f>tbl_Raw_Data[[#This Row],[Gross_Amount]]-tbl_Raw_Data[[#This Row],[Discount_Amount]]</f>
        <v>74.789999999999992</v>
      </c>
      <c r="X3057" s="6">
        <f>tbl_Raw_Data[[#This Row],[Net_Amount_Before_Tax]]*tbl_Raw_Data[[#This Row],[Tax_Pct]]/100</f>
        <v>8.9747999999999983</v>
      </c>
      <c r="Y3057" s="6">
        <f>tbl_Raw_Data[[#This Row],[Net_Amount_Before_Tax]]+tbl_Raw_Data[[#This Row],[Tax_Amount]]</f>
        <v>83.764799999999994</v>
      </c>
      <c r="Z3057" s="6">
        <f t="shared" si="239"/>
        <v>2</v>
      </c>
    </row>
    <row r="3058" spans="1:26" x14ac:dyDescent="0.3">
      <c r="A3058" s="23" t="s">
        <v>4776</v>
      </c>
      <c r="B3058" s="34">
        <v>46004</v>
      </c>
      <c r="C3058" s="23" t="s">
        <v>985</v>
      </c>
      <c r="D3058" s="23" t="s">
        <v>100</v>
      </c>
      <c r="E3058" s="23" t="s">
        <v>101</v>
      </c>
      <c r="F3058" s="23">
        <v>201305</v>
      </c>
      <c r="G3058" s="23" t="s">
        <v>30</v>
      </c>
      <c r="H3058" s="23" t="s">
        <v>31</v>
      </c>
      <c r="I3058" s="23" t="s">
        <v>32</v>
      </c>
      <c r="J3058" s="23" t="s">
        <v>23</v>
      </c>
      <c r="K3058" s="23" t="s">
        <v>24</v>
      </c>
      <c r="L3058" s="23">
        <v>2</v>
      </c>
      <c r="M3058" s="23">
        <v>141.51</v>
      </c>
      <c r="N3058" s="23">
        <v>10</v>
      </c>
      <c r="O3058" s="23">
        <v>5</v>
      </c>
      <c r="P3058" s="23" t="s">
        <v>65</v>
      </c>
      <c r="Q3058" s="23" t="s">
        <v>34</v>
      </c>
      <c r="R3058" s="23">
        <f t="shared" si="235"/>
        <v>1</v>
      </c>
      <c r="S3058" s="23" t="str">
        <f t="shared" si="236"/>
        <v>ORD103057_20251213_CUST02219_MED017</v>
      </c>
      <c r="T3058" s="23">
        <f t="shared" si="237"/>
        <v>1</v>
      </c>
      <c r="U3058" s="6">
        <f t="shared" si="238"/>
        <v>283.02</v>
      </c>
      <c r="V3058" s="6">
        <f>tbl_Raw_Data[[#This Row],[Discount_Pct]]*tbl_Raw_Data[[#This Row],[Gross_Amount]]/100</f>
        <v>28.302</v>
      </c>
      <c r="W3058" s="6">
        <f>tbl_Raw_Data[[#This Row],[Gross_Amount]]-tbl_Raw_Data[[#This Row],[Discount_Amount]]</f>
        <v>254.71799999999999</v>
      </c>
      <c r="X3058" s="6">
        <f>tbl_Raw_Data[[#This Row],[Net_Amount_Before_Tax]]*tbl_Raw_Data[[#This Row],[Tax_Pct]]/100</f>
        <v>12.735899999999999</v>
      </c>
      <c r="Y3058" s="6">
        <f>tbl_Raw_Data[[#This Row],[Net_Amount_Before_Tax]]+tbl_Raw_Data[[#This Row],[Tax_Amount]]</f>
        <v>267.45389999999998</v>
      </c>
      <c r="Z3058" s="6">
        <f t="shared" si="239"/>
        <v>1</v>
      </c>
    </row>
    <row r="3059" spans="1:26" x14ac:dyDescent="0.3">
      <c r="A3059" s="23" t="s">
        <v>4777</v>
      </c>
      <c r="B3059" s="34">
        <v>45796</v>
      </c>
      <c r="C3059" s="23" t="s">
        <v>4778</v>
      </c>
      <c r="D3059" s="23" t="s">
        <v>92</v>
      </c>
      <c r="E3059" s="23" t="s">
        <v>93</v>
      </c>
      <c r="F3059" s="23">
        <v>560034</v>
      </c>
      <c r="G3059" s="23" t="s">
        <v>30</v>
      </c>
      <c r="H3059" s="23" t="s">
        <v>31</v>
      </c>
      <c r="I3059" s="23" t="s">
        <v>32</v>
      </c>
      <c r="J3059" s="23" t="s">
        <v>23</v>
      </c>
      <c r="K3059" s="23" t="s">
        <v>24</v>
      </c>
      <c r="L3059" s="23">
        <v>3</v>
      </c>
      <c r="M3059" s="23">
        <v>130.65</v>
      </c>
      <c r="N3059" s="23">
        <v>5</v>
      </c>
      <c r="O3059" s="23">
        <v>18</v>
      </c>
      <c r="P3059" s="23" t="s">
        <v>58</v>
      </c>
      <c r="Q3059" s="23" t="s">
        <v>44</v>
      </c>
      <c r="R3059" s="23">
        <f t="shared" si="235"/>
        <v>1</v>
      </c>
      <c r="S3059" s="23" t="str">
        <f t="shared" si="236"/>
        <v>ORD103058_20250519_CUST00764_MED017</v>
      </c>
      <c r="T3059" s="23">
        <f t="shared" si="237"/>
        <v>1</v>
      </c>
      <c r="U3059" s="6">
        <f t="shared" si="238"/>
        <v>391.95000000000005</v>
      </c>
      <c r="V3059" s="6">
        <f>tbl_Raw_Data[[#This Row],[Discount_Pct]]*tbl_Raw_Data[[#This Row],[Gross_Amount]]/100</f>
        <v>19.597500000000004</v>
      </c>
      <c r="W3059" s="6">
        <f>tbl_Raw_Data[[#This Row],[Gross_Amount]]-tbl_Raw_Data[[#This Row],[Discount_Amount]]</f>
        <v>372.35250000000002</v>
      </c>
      <c r="X3059" s="6">
        <f>tbl_Raw_Data[[#This Row],[Net_Amount_Before_Tax]]*tbl_Raw_Data[[#This Row],[Tax_Pct]]/100</f>
        <v>67.023449999999997</v>
      </c>
      <c r="Y3059" s="6">
        <f>tbl_Raw_Data[[#This Row],[Net_Amount_Before_Tax]]+tbl_Raw_Data[[#This Row],[Tax_Amount]]</f>
        <v>439.37594999999999</v>
      </c>
      <c r="Z3059" s="6">
        <f t="shared" si="239"/>
        <v>0</v>
      </c>
    </row>
    <row r="3060" spans="1:26" x14ac:dyDescent="0.3">
      <c r="A3060" s="23" t="s">
        <v>4779</v>
      </c>
      <c r="B3060" s="34">
        <v>45637</v>
      </c>
      <c r="C3060" s="23" t="s">
        <v>2459</v>
      </c>
      <c r="D3060" s="23" t="s">
        <v>87</v>
      </c>
      <c r="E3060" s="23" t="s">
        <v>88</v>
      </c>
      <c r="F3060" s="23">
        <v>600100</v>
      </c>
      <c r="G3060" s="23" t="s">
        <v>315</v>
      </c>
      <c r="H3060" s="23" t="s">
        <v>316</v>
      </c>
      <c r="I3060" s="23" t="s">
        <v>50</v>
      </c>
      <c r="J3060" s="23" t="s">
        <v>114</v>
      </c>
      <c r="K3060" s="23" t="s">
        <v>24</v>
      </c>
      <c r="L3060" s="23">
        <v>1</v>
      </c>
      <c r="M3060" s="23">
        <v>133.80000000000001</v>
      </c>
      <c r="N3060" s="23">
        <v>0</v>
      </c>
      <c r="O3060" s="23">
        <v>5</v>
      </c>
      <c r="P3060" s="23" t="s">
        <v>33</v>
      </c>
      <c r="Q3060" s="23" t="s">
        <v>34</v>
      </c>
      <c r="R3060" s="23">
        <f t="shared" si="235"/>
        <v>1</v>
      </c>
      <c r="S3060" s="23" t="str">
        <f t="shared" si="236"/>
        <v>ORD103059_20241211_CUST03043_MED012</v>
      </c>
      <c r="T3060" s="23">
        <f t="shared" si="237"/>
        <v>1</v>
      </c>
      <c r="U3060" s="6">
        <f t="shared" si="238"/>
        <v>133.80000000000001</v>
      </c>
      <c r="V3060" s="6">
        <f>tbl_Raw_Data[[#This Row],[Discount_Pct]]*tbl_Raw_Data[[#This Row],[Gross_Amount]]/100</f>
        <v>0</v>
      </c>
      <c r="W3060" s="6">
        <f>tbl_Raw_Data[[#This Row],[Gross_Amount]]-tbl_Raw_Data[[#This Row],[Discount_Amount]]</f>
        <v>133.80000000000001</v>
      </c>
      <c r="X3060" s="6">
        <f>tbl_Raw_Data[[#This Row],[Net_Amount_Before_Tax]]*tbl_Raw_Data[[#This Row],[Tax_Pct]]/100</f>
        <v>6.69</v>
      </c>
      <c r="Y3060" s="6">
        <f>tbl_Raw_Data[[#This Row],[Net_Amount_Before_Tax]]+tbl_Raw_Data[[#This Row],[Tax_Amount]]</f>
        <v>140.49</v>
      </c>
      <c r="Z3060" s="6">
        <f t="shared" si="239"/>
        <v>2</v>
      </c>
    </row>
    <row r="3061" spans="1:26" x14ac:dyDescent="0.3">
      <c r="A3061" s="23" t="s">
        <v>4780</v>
      </c>
      <c r="B3061" s="34">
        <v>45610</v>
      </c>
      <c r="C3061" s="23" t="s">
        <v>2069</v>
      </c>
      <c r="D3061" s="23" t="s">
        <v>37</v>
      </c>
      <c r="E3061" s="23" t="s">
        <v>38</v>
      </c>
      <c r="F3061" s="23">
        <v>452010</v>
      </c>
      <c r="G3061" s="23" t="s">
        <v>154</v>
      </c>
      <c r="H3061" s="23" t="s">
        <v>155</v>
      </c>
      <c r="I3061" s="23" t="s">
        <v>134</v>
      </c>
      <c r="J3061" s="23" t="s">
        <v>156</v>
      </c>
      <c r="K3061" s="23" t="s">
        <v>57</v>
      </c>
      <c r="L3061" s="23">
        <v>3</v>
      </c>
      <c r="M3061" s="23">
        <v>42.46</v>
      </c>
      <c r="N3061" s="23">
        <v>5</v>
      </c>
      <c r="O3061" s="23">
        <v>12</v>
      </c>
      <c r="P3061" s="23" t="s">
        <v>89</v>
      </c>
      <c r="Q3061" s="23" t="s">
        <v>90</v>
      </c>
      <c r="R3061" s="23">
        <f t="shared" si="235"/>
        <v>1</v>
      </c>
      <c r="S3061" s="23" t="str">
        <f t="shared" si="236"/>
        <v>ORD103060_20241114_CUST02128_MED006</v>
      </c>
      <c r="T3061" s="23">
        <f t="shared" si="237"/>
        <v>1</v>
      </c>
      <c r="U3061" s="6">
        <f t="shared" si="238"/>
        <v>127.38</v>
      </c>
      <c r="V3061" s="6">
        <f>tbl_Raw_Data[[#This Row],[Discount_Pct]]*tbl_Raw_Data[[#This Row],[Gross_Amount]]/100</f>
        <v>6.3689999999999998</v>
      </c>
      <c r="W3061" s="6">
        <f>tbl_Raw_Data[[#This Row],[Gross_Amount]]-tbl_Raw_Data[[#This Row],[Discount_Amount]]</f>
        <v>121.011</v>
      </c>
      <c r="X3061" s="6">
        <f>tbl_Raw_Data[[#This Row],[Net_Amount_Before_Tax]]*tbl_Raw_Data[[#This Row],[Tax_Pct]]/100</f>
        <v>14.521320000000001</v>
      </c>
      <c r="Y3061" s="6">
        <f>tbl_Raw_Data[[#This Row],[Net_Amount_Before_Tax]]+tbl_Raw_Data[[#This Row],[Tax_Amount]]</f>
        <v>135.53232</v>
      </c>
      <c r="Z3061" s="6">
        <f t="shared" si="239"/>
        <v>1</v>
      </c>
    </row>
    <row r="3062" spans="1:26" x14ac:dyDescent="0.3">
      <c r="A3062" s="23" t="s">
        <v>4781</v>
      </c>
      <c r="B3062" s="34">
        <v>45868</v>
      </c>
      <c r="C3062" s="23" t="s">
        <v>4782</v>
      </c>
      <c r="D3062" s="23" t="s">
        <v>52</v>
      </c>
      <c r="E3062" s="23" t="s">
        <v>52</v>
      </c>
      <c r="F3062" s="23">
        <v>160017</v>
      </c>
      <c r="G3062" s="23" t="s">
        <v>132</v>
      </c>
      <c r="H3062" s="23" t="s">
        <v>133</v>
      </c>
      <c r="I3062" s="23" t="s">
        <v>134</v>
      </c>
      <c r="J3062" s="23" t="s">
        <v>135</v>
      </c>
      <c r="K3062" s="23" t="s">
        <v>57</v>
      </c>
      <c r="L3062" s="23">
        <v>1</v>
      </c>
      <c r="M3062" s="23">
        <v>70.87</v>
      </c>
      <c r="N3062" s="23">
        <v>0</v>
      </c>
      <c r="O3062" s="23">
        <v>5</v>
      </c>
      <c r="P3062" s="23" t="s">
        <v>33</v>
      </c>
      <c r="Q3062" s="23" t="s">
        <v>34</v>
      </c>
      <c r="R3062" s="23">
        <f t="shared" si="235"/>
        <v>1</v>
      </c>
      <c r="S3062" s="23" t="str">
        <f t="shared" si="236"/>
        <v>ORD103061_20250730_CUST03446_MED007</v>
      </c>
      <c r="T3062" s="23">
        <f t="shared" si="237"/>
        <v>1</v>
      </c>
      <c r="U3062" s="6">
        <f t="shared" si="238"/>
        <v>70.87</v>
      </c>
      <c r="V3062" s="6">
        <f>tbl_Raw_Data[[#This Row],[Discount_Pct]]*tbl_Raw_Data[[#This Row],[Gross_Amount]]/100</f>
        <v>0</v>
      </c>
      <c r="W3062" s="6">
        <f>tbl_Raw_Data[[#This Row],[Gross_Amount]]-tbl_Raw_Data[[#This Row],[Discount_Amount]]</f>
        <v>70.87</v>
      </c>
      <c r="X3062" s="6">
        <f>tbl_Raw_Data[[#This Row],[Net_Amount_Before_Tax]]*tbl_Raw_Data[[#This Row],[Tax_Pct]]/100</f>
        <v>3.5435000000000003</v>
      </c>
      <c r="Y3062" s="6">
        <f>tbl_Raw_Data[[#This Row],[Net_Amount_Before_Tax]]+tbl_Raw_Data[[#This Row],[Tax_Amount]]</f>
        <v>74.413499999999999</v>
      </c>
      <c r="Z3062" s="6">
        <f t="shared" si="239"/>
        <v>1</v>
      </c>
    </row>
    <row r="3063" spans="1:26" x14ac:dyDescent="0.3">
      <c r="A3063" s="23" t="s">
        <v>4783</v>
      </c>
      <c r="B3063" s="34">
        <v>45823</v>
      </c>
      <c r="C3063" s="23" t="s">
        <v>232</v>
      </c>
      <c r="D3063" s="23" t="s">
        <v>130</v>
      </c>
      <c r="E3063" s="23" t="s">
        <v>131</v>
      </c>
      <c r="F3063" s="23">
        <v>700029</v>
      </c>
      <c r="G3063" s="23" t="s">
        <v>160</v>
      </c>
      <c r="H3063" s="23" t="s">
        <v>161</v>
      </c>
      <c r="I3063" s="23" t="s">
        <v>50</v>
      </c>
      <c r="J3063" s="23" t="s">
        <v>23</v>
      </c>
      <c r="K3063" s="23" t="s">
        <v>24</v>
      </c>
      <c r="L3063" s="23">
        <v>4</v>
      </c>
      <c r="M3063" s="23">
        <v>138.31</v>
      </c>
      <c r="N3063" s="23">
        <v>5</v>
      </c>
      <c r="O3063" s="23">
        <v>12</v>
      </c>
      <c r="P3063" s="23" t="s">
        <v>25</v>
      </c>
      <c r="Q3063" s="23" t="s">
        <v>26</v>
      </c>
      <c r="R3063" s="23">
        <f t="shared" si="235"/>
        <v>1</v>
      </c>
      <c r="S3063" s="23" t="str">
        <f t="shared" si="236"/>
        <v>ORD103062_20250615_CUST01275_MED014</v>
      </c>
      <c r="T3063" s="23">
        <f t="shared" si="237"/>
        <v>1</v>
      </c>
      <c r="U3063" s="6">
        <f t="shared" si="238"/>
        <v>553.24</v>
      </c>
      <c r="V3063" s="6">
        <f>tbl_Raw_Data[[#This Row],[Discount_Pct]]*tbl_Raw_Data[[#This Row],[Gross_Amount]]/100</f>
        <v>27.661999999999999</v>
      </c>
      <c r="W3063" s="6">
        <f>tbl_Raw_Data[[#This Row],[Gross_Amount]]-tbl_Raw_Data[[#This Row],[Discount_Amount]]</f>
        <v>525.57799999999997</v>
      </c>
      <c r="X3063" s="6">
        <f>tbl_Raw_Data[[#This Row],[Net_Amount_Before_Tax]]*tbl_Raw_Data[[#This Row],[Tax_Pct]]/100</f>
        <v>63.069359999999996</v>
      </c>
      <c r="Y3063" s="6">
        <f>tbl_Raw_Data[[#This Row],[Net_Amount_Before_Tax]]+tbl_Raw_Data[[#This Row],[Tax_Amount]]</f>
        <v>588.64735999999994</v>
      </c>
      <c r="Z3063" s="6">
        <f t="shared" si="239"/>
        <v>2</v>
      </c>
    </row>
    <row r="3064" spans="1:26" x14ac:dyDescent="0.3">
      <c r="A3064" s="23" t="s">
        <v>4784</v>
      </c>
      <c r="B3064" s="34">
        <v>45382</v>
      </c>
      <c r="C3064" s="23" t="s">
        <v>893</v>
      </c>
      <c r="D3064" s="23" t="s">
        <v>19</v>
      </c>
      <c r="E3064" s="23" t="s">
        <v>19</v>
      </c>
      <c r="F3064" s="23">
        <v>110085</v>
      </c>
      <c r="G3064" s="23" t="s">
        <v>138</v>
      </c>
      <c r="H3064" s="23" t="s">
        <v>139</v>
      </c>
      <c r="I3064" s="23" t="s">
        <v>50</v>
      </c>
      <c r="J3064" s="23" t="s">
        <v>140</v>
      </c>
      <c r="K3064" s="23" t="s">
        <v>24</v>
      </c>
      <c r="L3064" s="23">
        <v>1</v>
      </c>
      <c r="M3064" s="23">
        <v>160.56</v>
      </c>
      <c r="N3064" s="23">
        <v>5</v>
      </c>
      <c r="O3064" s="23">
        <v>5</v>
      </c>
      <c r="P3064" s="23" t="s">
        <v>33</v>
      </c>
      <c r="Q3064" s="23" t="s">
        <v>90</v>
      </c>
      <c r="R3064" s="23">
        <f t="shared" si="235"/>
        <v>1</v>
      </c>
      <c r="S3064" s="23" t="str">
        <f t="shared" si="236"/>
        <v>ORD103063_20240331_CUST00534_MED013</v>
      </c>
      <c r="T3064" s="23">
        <f t="shared" si="237"/>
        <v>1</v>
      </c>
      <c r="U3064" s="6">
        <f t="shared" si="238"/>
        <v>160.56</v>
      </c>
      <c r="V3064" s="6">
        <f>tbl_Raw_Data[[#This Row],[Discount_Pct]]*tbl_Raw_Data[[#This Row],[Gross_Amount]]/100</f>
        <v>8.0279999999999987</v>
      </c>
      <c r="W3064" s="6">
        <f>tbl_Raw_Data[[#This Row],[Gross_Amount]]-tbl_Raw_Data[[#This Row],[Discount_Amount]]</f>
        <v>152.53200000000001</v>
      </c>
      <c r="X3064" s="6">
        <f>tbl_Raw_Data[[#This Row],[Net_Amount_Before_Tax]]*tbl_Raw_Data[[#This Row],[Tax_Pct]]/100</f>
        <v>7.6266000000000007</v>
      </c>
      <c r="Y3064" s="6">
        <f>tbl_Raw_Data[[#This Row],[Net_Amount_Before_Tax]]+tbl_Raw_Data[[#This Row],[Tax_Amount]]</f>
        <v>160.15860000000001</v>
      </c>
      <c r="Z3064" s="6">
        <f t="shared" si="239"/>
        <v>0</v>
      </c>
    </row>
    <row r="3065" spans="1:26" x14ac:dyDescent="0.3">
      <c r="A3065" s="23" t="s">
        <v>4785</v>
      </c>
      <c r="B3065" s="34">
        <v>45416</v>
      </c>
      <c r="C3065" s="23" t="s">
        <v>2950</v>
      </c>
      <c r="D3065" s="23" t="s">
        <v>46</v>
      </c>
      <c r="E3065" s="23" t="s">
        <v>47</v>
      </c>
      <c r="F3065" s="23">
        <v>411038</v>
      </c>
      <c r="G3065" s="23" t="s">
        <v>30</v>
      </c>
      <c r="H3065" s="23" t="s">
        <v>31</v>
      </c>
      <c r="I3065" s="23" t="s">
        <v>32</v>
      </c>
      <c r="J3065" s="23" t="s">
        <v>23</v>
      </c>
      <c r="K3065" s="23" t="s">
        <v>24</v>
      </c>
      <c r="L3065" s="23">
        <v>1</v>
      </c>
      <c r="M3065" s="23">
        <v>137.49</v>
      </c>
      <c r="N3065" s="23">
        <v>0</v>
      </c>
      <c r="O3065" s="23">
        <v>5</v>
      </c>
      <c r="P3065" s="23" t="s">
        <v>25</v>
      </c>
      <c r="Q3065" s="23" t="s">
        <v>44</v>
      </c>
      <c r="R3065" s="23">
        <f t="shared" si="235"/>
        <v>1</v>
      </c>
      <c r="S3065" s="23" t="str">
        <f t="shared" si="236"/>
        <v>ORD103064_20240504_CUST01066_MED017</v>
      </c>
      <c r="T3065" s="23">
        <f t="shared" si="237"/>
        <v>1</v>
      </c>
      <c r="U3065" s="6">
        <f t="shared" si="238"/>
        <v>137.49</v>
      </c>
      <c r="V3065" s="6">
        <f>tbl_Raw_Data[[#This Row],[Discount_Pct]]*tbl_Raw_Data[[#This Row],[Gross_Amount]]/100</f>
        <v>0</v>
      </c>
      <c r="W3065" s="6">
        <f>tbl_Raw_Data[[#This Row],[Gross_Amount]]-tbl_Raw_Data[[#This Row],[Discount_Amount]]</f>
        <v>137.49</v>
      </c>
      <c r="X3065" s="6">
        <f>tbl_Raw_Data[[#This Row],[Net_Amount_Before_Tax]]*tbl_Raw_Data[[#This Row],[Tax_Pct]]/100</f>
        <v>6.8745000000000003</v>
      </c>
      <c r="Y3065" s="6">
        <f>tbl_Raw_Data[[#This Row],[Net_Amount_Before_Tax]]+tbl_Raw_Data[[#This Row],[Tax_Amount]]</f>
        <v>144.36450000000002</v>
      </c>
      <c r="Z3065" s="6">
        <f t="shared" si="239"/>
        <v>2</v>
      </c>
    </row>
    <row r="3066" spans="1:26" x14ac:dyDescent="0.3">
      <c r="A3066" s="23" t="s">
        <v>4786</v>
      </c>
      <c r="B3066" s="34">
        <v>45849</v>
      </c>
      <c r="C3066" s="23" t="s">
        <v>3413</v>
      </c>
      <c r="D3066" s="23" t="s">
        <v>100</v>
      </c>
      <c r="E3066" s="23" t="s">
        <v>101</v>
      </c>
      <c r="F3066" s="23">
        <v>201305</v>
      </c>
      <c r="G3066" s="23" t="s">
        <v>119</v>
      </c>
      <c r="H3066" s="23" t="s">
        <v>120</v>
      </c>
      <c r="I3066" s="23" t="s">
        <v>32</v>
      </c>
      <c r="J3066" s="23" t="s">
        <v>64</v>
      </c>
      <c r="K3066" s="23" t="s">
        <v>57</v>
      </c>
      <c r="L3066" s="23">
        <v>2</v>
      </c>
      <c r="M3066" s="23">
        <v>74.89</v>
      </c>
      <c r="N3066" s="23">
        <v>15</v>
      </c>
      <c r="O3066" s="23">
        <v>5</v>
      </c>
      <c r="P3066" s="23" t="s">
        <v>89</v>
      </c>
      <c r="Q3066" s="23" t="s">
        <v>26</v>
      </c>
      <c r="R3066" s="23">
        <f t="shared" si="235"/>
        <v>1</v>
      </c>
      <c r="S3066" s="23" t="str">
        <f t="shared" si="236"/>
        <v>ORD103065_20250711_CUST00462_MED010</v>
      </c>
      <c r="T3066" s="23">
        <f t="shared" si="237"/>
        <v>1</v>
      </c>
      <c r="U3066" s="6">
        <f t="shared" si="238"/>
        <v>149.78</v>
      </c>
      <c r="V3066" s="6">
        <f>tbl_Raw_Data[[#This Row],[Discount_Pct]]*tbl_Raw_Data[[#This Row],[Gross_Amount]]/100</f>
        <v>22.466999999999999</v>
      </c>
      <c r="W3066" s="6">
        <f>tbl_Raw_Data[[#This Row],[Gross_Amount]]-tbl_Raw_Data[[#This Row],[Discount_Amount]]</f>
        <v>127.313</v>
      </c>
      <c r="X3066" s="6">
        <f>tbl_Raw_Data[[#This Row],[Net_Amount_Before_Tax]]*tbl_Raw_Data[[#This Row],[Tax_Pct]]/100</f>
        <v>6.3656500000000005</v>
      </c>
      <c r="Y3066" s="6">
        <f>tbl_Raw_Data[[#This Row],[Net_Amount_Before_Tax]]+tbl_Raw_Data[[#This Row],[Tax_Amount]]</f>
        <v>133.67865</v>
      </c>
      <c r="Z3066" s="6">
        <f t="shared" si="239"/>
        <v>1</v>
      </c>
    </row>
    <row r="3067" spans="1:26" x14ac:dyDescent="0.3">
      <c r="A3067" s="23" t="s">
        <v>4786</v>
      </c>
      <c r="B3067" s="34">
        <v>45606</v>
      </c>
      <c r="C3067" s="23" t="s">
        <v>2574</v>
      </c>
      <c r="D3067" s="23" t="s">
        <v>80</v>
      </c>
      <c r="E3067" s="23" t="s">
        <v>81</v>
      </c>
      <c r="F3067" s="23">
        <v>395017</v>
      </c>
      <c r="G3067" s="23" t="s">
        <v>39</v>
      </c>
      <c r="H3067" s="23" t="s">
        <v>40</v>
      </c>
      <c r="I3067" s="23" t="s">
        <v>41</v>
      </c>
      <c r="J3067" s="23" t="s">
        <v>42</v>
      </c>
      <c r="K3067" s="23" t="s">
        <v>24</v>
      </c>
      <c r="L3067" s="23">
        <v>3</v>
      </c>
      <c r="M3067" s="23">
        <v>33.51</v>
      </c>
      <c r="N3067" s="23">
        <v>0</v>
      </c>
      <c r="O3067" s="23">
        <v>12</v>
      </c>
      <c r="P3067" s="23" t="s">
        <v>43</v>
      </c>
      <c r="Q3067" s="23" t="s">
        <v>26</v>
      </c>
      <c r="R3067" s="23">
        <f t="shared" si="235"/>
        <v>1</v>
      </c>
      <c r="S3067" s="23" t="str">
        <f t="shared" si="236"/>
        <v>ORD103065_20241110_CUST01584_MED001</v>
      </c>
      <c r="T3067" s="23">
        <f t="shared" si="237"/>
        <v>1</v>
      </c>
      <c r="U3067" s="6">
        <f t="shared" si="238"/>
        <v>100.53</v>
      </c>
      <c r="V3067" s="6">
        <f>tbl_Raw_Data[[#This Row],[Discount_Pct]]*tbl_Raw_Data[[#This Row],[Gross_Amount]]/100</f>
        <v>0</v>
      </c>
      <c r="W3067" s="6">
        <f>tbl_Raw_Data[[#This Row],[Gross_Amount]]-tbl_Raw_Data[[#This Row],[Discount_Amount]]</f>
        <v>100.53</v>
      </c>
      <c r="X3067" s="6">
        <f>tbl_Raw_Data[[#This Row],[Net_Amount_Before_Tax]]*tbl_Raw_Data[[#This Row],[Tax_Pct]]/100</f>
        <v>12.063600000000001</v>
      </c>
      <c r="Y3067" s="6">
        <f>tbl_Raw_Data[[#This Row],[Net_Amount_Before_Tax]]+tbl_Raw_Data[[#This Row],[Tax_Amount]]</f>
        <v>112.59360000000001</v>
      </c>
      <c r="Z3067" s="6">
        <f t="shared" si="239"/>
        <v>4</v>
      </c>
    </row>
    <row r="3068" spans="1:26" x14ac:dyDescent="0.3">
      <c r="A3068" s="23" t="s">
        <v>4787</v>
      </c>
      <c r="B3068" s="34">
        <v>45314</v>
      </c>
      <c r="C3068" s="23" t="s">
        <v>4788</v>
      </c>
      <c r="D3068" s="23" t="s">
        <v>46</v>
      </c>
      <c r="E3068" s="23" t="s">
        <v>47</v>
      </c>
      <c r="F3068" s="23">
        <v>411038</v>
      </c>
      <c r="G3068" s="23" t="s">
        <v>196</v>
      </c>
      <c r="H3068" s="23" t="s">
        <v>197</v>
      </c>
      <c r="I3068" s="23" t="s">
        <v>32</v>
      </c>
      <c r="J3068" s="23" t="s">
        <v>42</v>
      </c>
      <c r="K3068" s="23" t="s">
        <v>24</v>
      </c>
      <c r="L3068" s="23">
        <v>1</v>
      </c>
      <c r="M3068" s="23">
        <v>26.26</v>
      </c>
      <c r="N3068" s="23">
        <v>5</v>
      </c>
      <c r="O3068" s="23">
        <v>5</v>
      </c>
      <c r="P3068" s="23" t="s">
        <v>43</v>
      </c>
      <c r="Q3068" s="23" t="s">
        <v>26</v>
      </c>
      <c r="R3068" s="23">
        <f t="shared" si="235"/>
        <v>1</v>
      </c>
      <c r="S3068" s="23" t="str">
        <f t="shared" si="236"/>
        <v>ORD103067_20240123_CUST03206_MED011</v>
      </c>
      <c r="T3068" s="23">
        <f t="shared" si="237"/>
        <v>1</v>
      </c>
      <c r="U3068" s="6">
        <f t="shared" si="238"/>
        <v>26.26</v>
      </c>
      <c r="V3068" s="6">
        <f>tbl_Raw_Data[[#This Row],[Discount_Pct]]*tbl_Raw_Data[[#This Row],[Gross_Amount]]/100</f>
        <v>1.3130000000000002</v>
      </c>
      <c r="W3068" s="6">
        <f>tbl_Raw_Data[[#This Row],[Gross_Amount]]-tbl_Raw_Data[[#This Row],[Discount_Amount]]</f>
        <v>24.947000000000003</v>
      </c>
      <c r="X3068" s="6">
        <f>tbl_Raw_Data[[#This Row],[Net_Amount_Before_Tax]]*tbl_Raw_Data[[#This Row],[Tax_Pct]]/100</f>
        <v>1.2473500000000002</v>
      </c>
      <c r="Y3068" s="6">
        <f>tbl_Raw_Data[[#This Row],[Net_Amount_Before_Tax]]+tbl_Raw_Data[[#This Row],[Tax_Amount]]</f>
        <v>26.194350000000004</v>
      </c>
      <c r="Z3068" s="6">
        <f t="shared" si="239"/>
        <v>0</v>
      </c>
    </row>
    <row r="3069" spans="1:26" x14ac:dyDescent="0.3">
      <c r="A3069" s="23" t="s">
        <v>4789</v>
      </c>
      <c r="B3069" s="34">
        <v>45544</v>
      </c>
      <c r="C3069" s="23" t="s">
        <v>4790</v>
      </c>
      <c r="D3069" s="23" t="s">
        <v>72</v>
      </c>
      <c r="E3069" s="23" t="s">
        <v>73</v>
      </c>
      <c r="F3069" s="23">
        <v>302021</v>
      </c>
      <c r="G3069" s="23" t="s">
        <v>256</v>
      </c>
      <c r="H3069" s="23" t="s">
        <v>257</v>
      </c>
      <c r="I3069" s="23" t="s">
        <v>22</v>
      </c>
      <c r="J3069" s="23" t="s">
        <v>258</v>
      </c>
      <c r="K3069" s="23" t="s">
        <v>57</v>
      </c>
      <c r="L3069" s="23">
        <v>1</v>
      </c>
      <c r="M3069" s="23">
        <v>72.11</v>
      </c>
      <c r="N3069" s="23">
        <v>10</v>
      </c>
      <c r="O3069" s="23">
        <v>5</v>
      </c>
      <c r="P3069" s="23" t="s">
        <v>33</v>
      </c>
      <c r="Q3069" s="23" t="s">
        <v>34</v>
      </c>
      <c r="R3069" s="23">
        <f t="shared" si="235"/>
        <v>1</v>
      </c>
      <c r="S3069" s="23" t="str">
        <f t="shared" si="236"/>
        <v>ORD103068_20240909_CUST01556_MED025</v>
      </c>
      <c r="T3069" s="23">
        <f t="shared" si="237"/>
        <v>1</v>
      </c>
      <c r="U3069" s="6">
        <f t="shared" si="238"/>
        <v>72.11</v>
      </c>
      <c r="V3069" s="6">
        <f>tbl_Raw_Data[[#This Row],[Discount_Pct]]*tbl_Raw_Data[[#This Row],[Gross_Amount]]/100</f>
        <v>7.2110000000000003</v>
      </c>
      <c r="W3069" s="6">
        <f>tbl_Raw_Data[[#This Row],[Gross_Amount]]-tbl_Raw_Data[[#This Row],[Discount_Amount]]</f>
        <v>64.899000000000001</v>
      </c>
      <c r="X3069" s="6">
        <f>tbl_Raw_Data[[#This Row],[Net_Amount_Before_Tax]]*tbl_Raw_Data[[#This Row],[Tax_Pct]]/100</f>
        <v>3.2449500000000002</v>
      </c>
      <c r="Y3069" s="6">
        <f>tbl_Raw_Data[[#This Row],[Net_Amount_Before_Tax]]+tbl_Raw_Data[[#This Row],[Tax_Amount]]</f>
        <v>68.143950000000004</v>
      </c>
      <c r="Z3069" s="6">
        <f t="shared" si="239"/>
        <v>2</v>
      </c>
    </row>
    <row r="3070" spans="1:26" x14ac:dyDescent="0.3">
      <c r="A3070" s="23" t="s">
        <v>4791</v>
      </c>
      <c r="B3070" s="34">
        <v>45319</v>
      </c>
      <c r="C3070" s="23" t="s">
        <v>1342</v>
      </c>
      <c r="D3070" s="23" t="s">
        <v>87</v>
      </c>
      <c r="E3070" s="23" t="s">
        <v>88</v>
      </c>
      <c r="F3070" s="23">
        <v>600040</v>
      </c>
      <c r="G3070" s="23" t="s">
        <v>102</v>
      </c>
      <c r="H3070" s="23" t="s">
        <v>103</v>
      </c>
      <c r="I3070" s="23" t="s">
        <v>104</v>
      </c>
      <c r="J3070" s="23" t="s">
        <v>64</v>
      </c>
      <c r="K3070" s="23" t="s">
        <v>57</v>
      </c>
      <c r="L3070" s="23">
        <v>3</v>
      </c>
      <c r="M3070" s="23">
        <v>93.46</v>
      </c>
      <c r="N3070" s="23">
        <v>10</v>
      </c>
      <c r="O3070" s="23">
        <v>5</v>
      </c>
      <c r="P3070" s="23" t="s">
        <v>89</v>
      </c>
      <c r="Q3070" s="23" t="s">
        <v>44</v>
      </c>
      <c r="R3070" s="23">
        <f t="shared" si="235"/>
        <v>1</v>
      </c>
      <c r="S3070" s="23" t="str">
        <f t="shared" si="236"/>
        <v>ORD103069_20240128_CUST00813_MED029</v>
      </c>
      <c r="T3070" s="23">
        <f t="shared" si="237"/>
        <v>1</v>
      </c>
      <c r="U3070" s="6">
        <f t="shared" si="238"/>
        <v>280.38</v>
      </c>
      <c r="V3070" s="6">
        <f>tbl_Raw_Data[[#This Row],[Discount_Pct]]*tbl_Raw_Data[[#This Row],[Gross_Amount]]/100</f>
        <v>28.038</v>
      </c>
      <c r="W3070" s="6">
        <f>tbl_Raw_Data[[#This Row],[Gross_Amount]]-tbl_Raw_Data[[#This Row],[Discount_Amount]]</f>
        <v>252.34199999999998</v>
      </c>
      <c r="X3070" s="6">
        <f>tbl_Raw_Data[[#This Row],[Net_Amount_Before_Tax]]*tbl_Raw_Data[[#This Row],[Tax_Pct]]/100</f>
        <v>12.617100000000001</v>
      </c>
      <c r="Y3070" s="6">
        <f>tbl_Raw_Data[[#This Row],[Net_Amount_Before_Tax]]+tbl_Raw_Data[[#This Row],[Tax_Amount]]</f>
        <v>264.95909999999998</v>
      </c>
      <c r="Z3070" s="6">
        <f t="shared" si="239"/>
        <v>2</v>
      </c>
    </row>
    <row r="3071" spans="1:26" x14ac:dyDescent="0.3">
      <c r="A3071" s="23" t="s">
        <v>4792</v>
      </c>
      <c r="B3071" s="34">
        <v>45726</v>
      </c>
      <c r="C3071" s="23" t="s">
        <v>1261</v>
      </c>
      <c r="D3071" s="23" t="s">
        <v>19</v>
      </c>
      <c r="E3071" s="23" t="s">
        <v>19</v>
      </c>
      <c r="F3071" s="23">
        <v>110024</v>
      </c>
      <c r="G3071" s="23" t="s">
        <v>74</v>
      </c>
      <c r="H3071" s="23" t="s">
        <v>75</v>
      </c>
      <c r="I3071" s="23" t="s">
        <v>76</v>
      </c>
      <c r="J3071" s="23" t="s">
        <v>77</v>
      </c>
      <c r="K3071" s="23" t="s">
        <v>57</v>
      </c>
      <c r="L3071" s="23">
        <v>6</v>
      </c>
      <c r="M3071" s="23">
        <v>68.81</v>
      </c>
      <c r="N3071" s="23">
        <v>0</v>
      </c>
      <c r="O3071" s="23">
        <v>12</v>
      </c>
      <c r="P3071" s="23" t="s">
        <v>43</v>
      </c>
      <c r="Q3071" s="23" t="s">
        <v>90</v>
      </c>
      <c r="R3071" s="23">
        <f t="shared" si="235"/>
        <v>1</v>
      </c>
      <c r="S3071" s="23" t="str">
        <f t="shared" si="236"/>
        <v>ORD103070_20250310_CUST00118_MED008</v>
      </c>
      <c r="T3071" s="23">
        <f t="shared" si="237"/>
        <v>1</v>
      </c>
      <c r="U3071" s="6">
        <f t="shared" si="238"/>
        <v>412.86</v>
      </c>
      <c r="V3071" s="6">
        <f>tbl_Raw_Data[[#This Row],[Discount_Pct]]*tbl_Raw_Data[[#This Row],[Gross_Amount]]/100</f>
        <v>0</v>
      </c>
      <c r="W3071" s="6">
        <f>tbl_Raw_Data[[#This Row],[Gross_Amount]]-tbl_Raw_Data[[#This Row],[Discount_Amount]]</f>
        <v>412.86</v>
      </c>
      <c r="X3071" s="6">
        <f>tbl_Raw_Data[[#This Row],[Net_Amount_Before_Tax]]*tbl_Raw_Data[[#This Row],[Tax_Pct]]/100</f>
        <v>49.543199999999999</v>
      </c>
      <c r="Y3071" s="6">
        <f>tbl_Raw_Data[[#This Row],[Net_Amount_Before_Tax]]+tbl_Raw_Data[[#This Row],[Tax_Amount]]</f>
        <v>462.40320000000003</v>
      </c>
      <c r="Z3071" s="6">
        <f t="shared" si="239"/>
        <v>1</v>
      </c>
    </row>
    <row r="3072" spans="1:26" x14ac:dyDescent="0.3">
      <c r="A3072" s="23" t="s">
        <v>4793</v>
      </c>
      <c r="B3072" s="34">
        <v>45517</v>
      </c>
      <c r="C3072" s="23" t="s">
        <v>3498</v>
      </c>
      <c r="D3072" s="23" t="s">
        <v>130</v>
      </c>
      <c r="E3072" s="23" t="s">
        <v>131</v>
      </c>
      <c r="F3072" s="23">
        <v>700001</v>
      </c>
      <c r="G3072" s="23" t="s">
        <v>167</v>
      </c>
      <c r="H3072" s="23" t="s">
        <v>168</v>
      </c>
      <c r="I3072" s="23" t="s">
        <v>113</v>
      </c>
      <c r="J3072" s="23" t="s">
        <v>42</v>
      </c>
      <c r="K3072" s="23" t="s">
        <v>24</v>
      </c>
      <c r="L3072" s="23">
        <v>2</v>
      </c>
      <c r="M3072" s="23">
        <v>213.73</v>
      </c>
      <c r="N3072" s="23">
        <v>10</v>
      </c>
      <c r="O3072" s="23">
        <v>18</v>
      </c>
      <c r="P3072" s="23" t="s">
        <v>58</v>
      </c>
      <c r="Q3072" s="23" t="s">
        <v>90</v>
      </c>
      <c r="R3072" s="23">
        <f t="shared" si="235"/>
        <v>1</v>
      </c>
      <c r="S3072" s="23" t="str">
        <f t="shared" si="236"/>
        <v>ORD103071_20240813_CUST02141_MED026</v>
      </c>
      <c r="T3072" s="23">
        <f t="shared" si="237"/>
        <v>1</v>
      </c>
      <c r="U3072" s="6">
        <f t="shared" si="238"/>
        <v>427.46</v>
      </c>
      <c r="V3072" s="6">
        <f>tbl_Raw_Data[[#This Row],[Discount_Pct]]*tbl_Raw_Data[[#This Row],[Gross_Amount]]/100</f>
        <v>42.745999999999995</v>
      </c>
      <c r="W3072" s="6">
        <f>tbl_Raw_Data[[#This Row],[Gross_Amount]]-tbl_Raw_Data[[#This Row],[Discount_Amount]]</f>
        <v>384.714</v>
      </c>
      <c r="X3072" s="6">
        <f>tbl_Raw_Data[[#This Row],[Net_Amount_Before_Tax]]*tbl_Raw_Data[[#This Row],[Tax_Pct]]/100</f>
        <v>69.248519999999999</v>
      </c>
      <c r="Y3072" s="6">
        <f>tbl_Raw_Data[[#This Row],[Net_Amount_Before_Tax]]+tbl_Raw_Data[[#This Row],[Tax_Amount]]</f>
        <v>453.96251999999998</v>
      </c>
      <c r="Z3072" s="6">
        <f t="shared" si="239"/>
        <v>1</v>
      </c>
    </row>
    <row r="3073" spans="1:26" x14ac:dyDescent="0.3">
      <c r="A3073" s="23" t="s">
        <v>4794</v>
      </c>
      <c r="B3073" s="34">
        <v>45504</v>
      </c>
      <c r="C3073" s="23" t="s">
        <v>1163</v>
      </c>
      <c r="D3073" s="23" t="s">
        <v>183</v>
      </c>
      <c r="E3073" s="23" t="s">
        <v>184</v>
      </c>
      <c r="F3073" s="23">
        <v>122018</v>
      </c>
      <c r="G3073" s="23" t="s">
        <v>30</v>
      </c>
      <c r="H3073" s="23" t="s">
        <v>31</v>
      </c>
      <c r="I3073" s="23" t="s">
        <v>32</v>
      </c>
      <c r="J3073" s="23" t="s">
        <v>23</v>
      </c>
      <c r="K3073" s="23" t="s">
        <v>24</v>
      </c>
      <c r="L3073" s="23">
        <v>1</v>
      </c>
      <c r="M3073" s="23">
        <v>132.19999999999999</v>
      </c>
      <c r="N3073" s="23">
        <v>10</v>
      </c>
      <c r="O3073" s="23">
        <v>5</v>
      </c>
      <c r="P3073" s="23" t="s">
        <v>65</v>
      </c>
      <c r="Q3073" s="23" t="s">
        <v>90</v>
      </c>
      <c r="R3073" s="23">
        <f t="shared" si="235"/>
        <v>1</v>
      </c>
      <c r="S3073" s="23" t="str">
        <f t="shared" si="236"/>
        <v>ORD103072_20240731_CUST01600_MED017</v>
      </c>
      <c r="T3073" s="23">
        <f t="shared" si="237"/>
        <v>1</v>
      </c>
      <c r="U3073" s="6">
        <f t="shared" si="238"/>
        <v>132.19999999999999</v>
      </c>
      <c r="V3073" s="6">
        <f>tbl_Raw_Data[[#This Row],[Discount_Pct]]*tbl_Raw_Data[[#This Row],[Gross_Amount]]/100</f>
        <v>13.22</v>
      </c>
      <c r="W3073" s="6">
        <f>tbl_Raw_Data[[#This Row],[Gross_Amount]]-tbl_Raw_Data[[#This Row],[Discount_Amount]]</f>
        <v>118.97999999999999</v>
      </c>
      <c r="X3073" s="6">
        <f>tbl_Raw_Data[[#This Row],[Net_Amount_Before_Tax]]*tbl_Raw_Data[[#This Row],[Tax_Pct]]/100</f>
        <v>5.9489999999999998</v>
      </c>
      <c r="Y3073" s="6">
        <f>tbl_Raw_Data[[#This Row],[Net_Amount_Before_Tax]]+tbl_Raw_Data[[#This Row],[Tax_Amount]]</f>
        <v>124.92899999999999</v>
      </c>
      <c r="Z3073" s="6">
        <f t="shared" si="239"/>
        <v>2</v>
      </c>
    </row>
    <row r="3074" spans="1:26" x14ac:dyDescent="0.3">
      <c r="A3074" s="23" t="s">
        <v>4794</v>
      </c>
      <c r="B3074" s="34">
        <v>45891</v>
      </c>
      <c r="C3074" s="23" t="s">
        <v>4795</v>
      </c>
      <c r="D3074" s="23" t="s">
        <v>87</v>
      </c>
      <c r="E3074" s="23" t="s">
        <v>88</v>
      </c>
      <c r="F3074" s="23">
        <v>600040</v>
      </c>
      <c r="G3074" s="23" t="s">
        <v>39</v>
      </c>
      <c r="H3074" s="23" t="s">
        <v>40</v>
      </c>
      <c r="I3074" s="23" t="s">
        <v>41</v>
      </c>
      <c r="J3074" s="23" t="s">
        <v>42</v>
      </c>
      <c r="K3074" s="23" t="s">
        <v>24</v>
      </c>
      <c r="L3074" s="23">
        <v>3</v>
      </c>
      <c r="M3074" s="23">
        <v>31.3</v>
      </c>
      <c r="N3074" s="23">
        <v>0</v>
      </c>
      <c r="O3074" s="23">
        <v>18</v>
      </c>
      <c r="P3074" s="23" t="s">
        <v>25</v>
      </c>
      <c r="Q3074" s="23" t="s">
        <v>34</v>
      </c>
      <c r="R3074" s="23">
        <f t="shared" ref="R3074:R3137" si="240">COUNTIFS($A$2:$A$8001,A3074,$B$2:$B$8001,B3074,$C$2:$C$8001,C3074,$G$2:$G$8001,G3074)</f>
        <v>1</v>
      </c>
      <c r="S3074" s="23" t="str">
        <f t="shared" ref="S3074:S3137" si="241">A3074&amp;"_"&amp;TEXT(B3074,"yyyymmdd")&amp;"_"&amp;C3074&amp;"_"&amp;G3074</f>
        <v>ORD103072_20250822_CUST00794_MED001</v>
      </c>
      <c r="T3074" s="23">
        <f t="shared" ref="T3074:T3137" si="242">COUNTIF($S$2:$S$8001,S3074)</f>
        <v>1</v>
      </c>
      <c r="U3074" s="6">
        <f t="shared" ref="U3074:U3137" si="243">L3074*M3074</f>
        <v>93.9</v>
      </c>
      <c r="V3074" s="6">
        <f>tbl_Raw_Data[[#This Row],[Discount_Pct]]*tbl_Raw_Data[[#This Row],[Gross_Amount]]/100</f>
        <v>0</v>
      </c>
      <c r="W3074" s="6">
        <f>tbl_Raw_Data[[#This Row],[Gross_Amount]]-tbl_Raw_Data[[#This Row],[Discount_Amount]]</f>
        <v>93.9</v>
      </c>
      <c r="X3074" s="6">
        <f>tbl_Raw_Data[[#This Row],[Net_Amount_Before_Tax]]*tbl_Raw_Data[[#This Row],[Tax_Pct]]/100</f>
        <v>16.902000000000001</v>
      </c>
      <c r="Y3074" s="6">
        <f>tbl_Raw_Data[[#This Row],[Net_Amount_Before_Tax]]+tbl_Raw_Data[[#This Row],[Tax_Amount]]</f>
        <v>110.80200000000001</v>
      </c>
      <c r="Z3074" s="6">
        <f t="shared" ref="Z3074:Z3137" si="244">COUNTIFS($C$2:$C$8001,C3074,$Q$2:$Q$8001,"Delivered")</f>
        <v>1</v>
      </c>
    </row>
    <row r="3075" spans="1:26" x14ac:dyDescent="0.3">
      <c r="A3075" s="23" t="s">
        <v>4794</v>
      </c>
      <c r="B3075" s="34">
        <v>45713</v>
      </c>
      <c r="C3075" s="23" t="s">
        <v>3338</v>
      </c>
      <c r="D3075" s="23" t="s">
        <v>100</v>
      </c>
      <c r="E3075" s="23" t="s">
        <v>101</v>
      </c>
      <c r="F3075" s="23">
        <v>201303</v>
      </c>
      <c r="G3075" s="23" t="s">
        <v>167</v>
      </c>
      <c r="H3075" s="23" t="s">
        <v>168</v>
      </c>
      <c r="I3075" s="23" t="s">
        <v>113</v>
      </c>
      <c r="J3075" s="23" t="s">
        <v>42</v>
      </c>
      <c r="K3075" s="23" t="s">
        <v>24</v>
      </c>
      <c r="L3075" s="23">
        <v>1</v>
      </c>
      <c r="M3075" s="23">
        <v>212.94</v>
      </c>
      <c r="N3075" s="23">
        <v>10</v>
      </c>
      <c r="O3075" s="23">
        <v>5</v>
      </c>
      <c r="P3075" s="23" t="s">
        <v>65</v>
      </c>
      <c r="Q3075" s="23" t="s">
        <v>34</v>
      </c>
      <c r="R3075" s="23">
        <f t="shared" si="240"/>
        <v>1</v>
      </c>
      <c r="S3075" s="23" t="str">
        <f t="shared" si="241"/>
        <v>ORD103072_20250225_CUST03292_MED026</v>
      </c>
      <c r="T3075" s="23">
        <f t="shared" si="242"/>
        <v>1</v>
      </c>
      <c r="U3075" s="6">
        <f t="shared" si="243"/>
        <v>212.94</v>
      </c>
      <c r="V3075" s="6">
        <f>tbl_Raw_Data[[#This Row],[Discount_Pct]]*tbl_Raw_Data[[#This Row],[Gross_Amount]]/100</f>
        <v>21.294</v>
      </c>
      <c r="W3075" s="6">
        <f>tbl_Raw_Data[[#This Row],[Gross_Amount]]-tbl_Raw_Data[[#This Row],[Discount_Amount]]</f>
        <v>191.64599999999999</v>
      </c>
      <c r="X3075" s="6">
        <f>tbl_Raw_Data[[#This Row],[Net_Amount_Before_Tax]]*tbl_Raw_Data[[#This Row],[Tax_Pct]]/100</f>
        <v>9.5822999999999983</v>
      </c>
      <c r="Y3075" s="6">
        <f>tbl_Raw_Data[[#This Row],[Net_Amount_Before_Tax]]+tbl_Raw_Data[[#This Row],[Tax_Amount]]</f>
        <v>201.22829999999999</v>
      </c>
      <c r="Z3075" s="6">
        <f t="shared" si="244"/>
        <v>2</v>
      </c>
    </row>
    <row r="3076" spans="1:26" x14ac:dyDescent="0.3">
      <c r="A3076" s="23" t="s">
        <v>4796</v>
      </c>
      <c r="B3076" s="34">
        <v>45485</v>
      </c>
      <c r="C3076" s="23" t="s">
        <v>4797</v>
      </c>
      <c r="D3076" s="23" t="s">
        <v>142</v>
      </c>
      <c r="E3076" s="23" t="s">
        <v>81</v>
      </c>
      <c r="F3076" s="23">
        <v>380061</v>
      </c>
      <c r="G3076" s="23" t="s">
        <v>111</v>
      </c>
      <c r="H3076" s="23" t="s">
        <v>112</v>
      </c>
      <c r="I3076" s="23" t="s">
        <v>113</v>
      </c>
      <c r="J3076" s="23" t="s">
        <v>114</v>
      </c>
      <c r="K3076" s="23" t="s">
        <v>24</v>
      </c>
      <c r="L3076" s="23">
        <v>2</v>
      </c>
      <c r="M3076" s="23">
        <v>84</v>
      </c>
      <c r="N3076" s="23">
        <v>5</v>
      </c>
      <c r="O3076" s="23">
        <v>12</v>
      </c>
      <c r="P3076" s="23" t="s">
        <v>65</v>
      </c>
      <c r="Q3076" s="23" t="s">
        <v>44</v>
      </c>
      <c r="R3076" s="23">
        <f t="shared" si="240"/>
        <v>1</v>
      </c>
      <c r="S3076" s="23" t="str">
        <f t="shared" si="241"/>
        <v>ORD103075_20240712_CUST03054_MED027</v>
      </c>
      <c r="T3076" s="23">
        <f t="shared" si="242"/>
        <v>1</v>
      </c>
      <c r="U3076" s="6">
        <f t="shared" si="243"/>
        <v>168</v>
      </c>
      <c r="V3076" s="6">
        <f>tbl_Raw_Data[[#This Row],[Discount_Pct]]*tbl_Raw_Data[[#This Row],[Gross_Amount]]/100</f>
        <v>8.4</v>
      </c>
      <c r="W3076" s="6">
        <f>tbl_Raw_Data[[#This Row],[Gross_Amount]]-tbl_Raw_Data[[#This Row],[Discount_Amount]]</f>
        <v>159.6</v>
      </c>
      <c r="X3076" s="6">
        <f>tbl_Raw_Data[[#This Row],[Net_Amount_Before_Tax]]*tbl_Raw_Data[[#This Row],[Tax_Pct]]/100</f>
        <v>19.151999999999997</v>
      </c>
      <c r="Y3076" s="6">
        <f>tbl_Raw_Data[[#This Row],[Net_Amount_Before_Tax]]+tbl_Raw_Data[[#This Row],[Tax_Amount]]</f>
        <v>178.75199999999998</v>
      </c>
      <c r="Z3076" s="6">
        <f t="shared" si="244"/>
        <v>3</v>
      </c>
    </row>
    <row r="3077" spans="1:26" x14ac:dyDescent="0.3">
      <c r="A3077" s="23" t="s">
        <v>4798</v>
      </c>
      <c r="B3077" s="34">
        <v>45419</v>
      </c>
      <c r="C3077" s="23" t="s">
        <v>4799</v>
      </c>
      <c r="D3077" s="23" t="s">
        <v>183</v>
      </c>
      <c r="E3077" s="23" t="s">
        <v>184</v>
      </c>
      <c r="F3077" s="23">
        <v>122016</v>
      </c>
      <c r="G3077" s="23" t="s">
        <v>154</v>
      </c>
      <c r="H3077" s="23" t="s">
        <v>155</v>
      </c>
      <c r="I3077" s="23" t="s">
        <v>134</v>
      </c>
      <c r="J3077" s="23" t="s">
        <v>156</v>
      </c>
      <c r="K3077" s="23" t="s">
        <v>57</v>
      </c>
      <c r="L3077" s="23">
        <v>2</v>
      </c>
      <c r="M3077" s="23">
        <v>43.92</v>
      </c>
      <c r="N3077" s="23">
        <v>5</v>
      </c>
      <c r="O3077" s="23">
        <v>18</v>
      </c>
      <c r="P3077" s="23" t="s">
        <v>33</v>
      </c>
      <c r="Q3077" s="23" t="s">
        <v>44</v>
      </c>
      <c r="R3077" s="23">
        <f t="shared" si="240"/>
        <v>1</v>
      </c>
      <c r="S3077" s="23" t="str">
        <f t="shared" si="241"/>
        <v>ORD103076_20240507_CUST01249_MED006</v>
      </c>
      <c r="T3077" s="23">
        <f t="shared" si="242"/>
        <v>1</v>
      </c>
      <c r="U3077" s="6">
        <f t="shared" si="243"/>
        <v>87.84</v>
      </c>
      <c r="V3077" s="6">
        <f>tbl_Raw_Data[[#This Row],[Discount_Pct]]*tbl_Raw_Data[[#This Row],[Gross_Amount]]/100</f>
        <v>4.3920000000000003</v>
      </c>
      <c r="W3077" s="6">
        <f>tbl_Raw_Data[[#This Row],[Gross_Amount]]-tbl_Raw_Data[[#This Row],[Discount_Amount]]</f>
        <v>83.448000000000008</v>
      </c>
      <c r="X3077" s="6">
        <f>tbl_Raw_Data[[#This Row],[Net_Amount_Before_Tax]]*tbl_Raw_Data[[#This Row],[Tax_Pct]]/100</f>
        <v>15.02064</v>
      </c>
      <c r="Y3077" s="6">
        <f>tbl_Raw_Data[[#This Row],[Net_Amount_Before_Tax]]+tbl_Raw_Data[[#This Row],[Tax_Amount]]</f>
        <v>98.468640000000008</v>
      </c>
      <c r="Z3077" s="6">
        <f t="shared" si="244"/>
        <v>0</v>
      </c>
    </row>
    <row r="3078" spans="1:26" x14ac:dyDescent="0.3">
      <c r="A3078" s="23" t="s">
        <v>4800</v>
      </c>
      <c r="B3078" s="34">
        <v>45378</v>
      </c>
      <c r="C3078" s="23" t="s">
        <v>3428</v>
      </c>
      <c r="D3078" s="23" t="s">
        <v>183</v>
      </c>
      <c r="E3078" s="23" t="s">
        <v>184</v>
      </c>
      <c r="F3078" s="23">
        <v>122002</v>
      </c>
      <c r="G3078" s="23" t="s">
        <v>82</v>
      </c>
      <c r="H3078" s="23" t="s">
        <v>83</v>
      </c>
      <c r="I3078" s="23" t="s">
        <v>84</v>
      </c>
      <c r="J3078" s="23" t="s">
        <v>85</v>
      </c>
      <c r="K3078" s="23" t="s">
        <v>24</v>
      </c>
      <c r="L3078" s="23">
        <v>2</v>
      </c>
      <c r="M3078" s="23">
        <v>319.25</v>
      </c>
      <c r="N3078" s="23">
        <v>15</v>
      </c>
      <c r="O3078" s="23">
        <v>12</v>
      </c>
      <c r="P3078" s="23" t="s">
        <v>33</v>
      </c>
      <c r="Q3078" s="23" t="s">
        <v>44</v>
      </c>
      <c r="R3078" s="23">
        <f t="shared" si="240"/>
        <v>1</v>
      </c>
      <c r="S3078" s="23" t="str">
        <f t="shared" si="241"/>
        <v>ORD103077_20240327_CUST03039_MED023</v>
      </c>
      <c r="T3078" s="23">
        <f t="shared" si="242"/>
        <v>1</v>
      </c>
      <c r="U3078" s="6">
        <f t="shared" si="243"/>
        <v>638.5</v>
      </c>
      <c r="V3078" s="6">
        <f>tbl_Raw_Data[[#This Row],[Discount_Pct]]*tbl_Raw_Data[[#This Row],[Gross_Amount]]/100</f>
        <v>95.775000000000006</v>
      </c>
      <c r="W3078" s="6">
        <f>tbl_Raw_Data[[#This Row],[Gross_Amount]]-tbl_Raw_Data[[#This Row],[Discount_Amount]]</f>
        <v>542.72500000000002</v>
      </c>
      <c r="X3078" s="6">
        <f>tbl_Raw_Data[[#This Row],[Net_Amount_Before_Tax]]*tbl_Raw_Data[[#This Row],[Tax_Pct]]/100</f>
        <v>65.12700000000001</v>
      </c>
      <c r="Y3078" s="6">
        <f>tbl_Raw_Data[[#This Row],[Net_Amount_Before_Tax]]+tbl_Raw_Data[[#This Row],[Tax_Amount]]</f>
        <v>607.85200000000009</v>
      </c>
      <c r="Z3078" s="6">
        <f t="shared" si="244"/>
        <v>2</v>
      </c>
    </row>
    <row r="3079" spans="1:26" x14ac:dyDescent="0.3">
      <c r="A3079" s="23" t="s">
        <v>4801</v>
      </c>
      <c r="B3079" s="34">
        <v>45299</v>
      </c>
      <c r="C3079" s="23" t="s">
        <v>4487</v>
      </c>
      <c r="D3079" s="23" t="s">
        <v>159</v>
      </c>
      <c r="E3079" s="23" t="s">
        <v>47</v>
      </c>
      <c r="F3079" s="23">
        <v>400001</v>
      </c>
      <c r="G3079" s="23" t="s">
        <v>160</v>
      </c>
      <c r="H3079" s="23" t="s">
        <v>161</v>
      </c>
      <c r="I3079" s="23" t="s">
        <v>50</v>
      </c>
      <c r="J3079" s="23" t="s">
        <v>23</v>
      </c>
      <c r="K3079" s="23" t="s">
        <v>24</v>
      </c>
      <c r="L3079" s="23">
        <v>5</v>
      </c>
      <c r="M3079" s="23">
        <v>156.66999999999999</v>
      </c>
      <c r="N3079" s="23">
        <v>20</v>
      </c>
      <c r="O3079" s="23">
        <v>18</v>
      </c>
      <c r="P3079" s="23" t="s">
        <v>58</v>
      </c>
      <c r="Q3079" s="23" t="s">
        <v>90</v>
      </c>
      <c r="R3079" s="23">
        <f t="shared" si="240"/>
        <v>1</v>
      </c>
      <c r="S3079" s="23" t="str">
        <f t="shared" si="241"/>
        <v>ORD103078_20240108_CUST00050_MED014</v>
      </c>
      <c r="T3079" s="23">
        <f t="shared" si="242"/>
        <v>1</v>
      </c>
      <c r="U3079" s="6">
        <f t="shared" si="243"/>
        <v>783.34999999999991</v>
      </c>
      <c r="V3079" s="6">
        <f>tbl_Raw_Data[[#This Row],[Discount_Pct]]*tbl_Raw_Data[[#This Row],[Gross_Amount]]/100</f>
        <v>156.66999999999999</v>
      </c>
      <c r="W3079" s="6">
        <f>tbl_Raw_Data[[#This Row],[Gross_Amount]]-tbl_Raw_Data[[#This Row],[Discount_Amount]]</f>
        <v>626.67999999999995</v>
      </c>
      <c r="X3079" s="6">
        <f>tbl_Raw_Data[[#This Row],[Net_Amount_Before_Tax]]*tbl_Raw_Data[[#This Row],[Tax_Pct]]/100</f>
        <v>112.80239999999999</v>
      </c>
      <c r="Y3079" s="6">
        <f>tbl_Raw_Data[[#This Row],[Net_Amount_Before_Tax]]+tbl_Raw_Data[[#This Row],[Tax_Amount]]</f>
        <v>739.48239999999998</v>
      </c>
      <c r="Z3079" s="6">
        <f t="shared" si="244"/>
        <v>2</v>
      </c>
    </row>
    <row r="3080" spans="1:26" x14ac:dyDescent="0.3">
      <c r="A3080" s="23" t="s">
        <v>4802</v>
      </c>
      <c r="B3080" s="34">
        <v>45605</v>
      </c>
      <c r="C3080" s="23" t="s">
        <v>3562</v>
      </c>
      <c r="D3080" s="23" t="s">
        <v>123</v>
      </c>
      <c r="E3080" s="23" t="s">
        <v>101</v>
      </c>
      <c r="F3080" s="23">
        <v>226010</v>
      </c>
      <c r="G3080" s="23" t="s">
        <v>229</v>
      </c>
      <c r="H3080" s="23" t="s">
        <v>230</v>
      </c>
      <c r="I3080" s="23" t="s">
        <v>84</v>
      </c>
      <c r="J3080" s="23" t="s">
        <v>140</v>
      </c>
      <c r="K3080" s="23" t="s">
        <v>24</v>
      </c>
      <c r="L3080" s="23">
        <v>3</v>
      </c>
      <c r="M3080" s="23">
        <v>186.94</v>
      </c>
      <c r="N3080" s="23">
        <v>5</v>
      </c>
      <c r="O3080" s="23">
        <v>5</v>
      </c>
      <c r="P3080" s="23" t="s">
        <v>65</v>
      </c>
      <c r="Q3080" s="23" t="s">
        <v>34</v>
      </c>
      <c r="R3080" s="23">
        <f t="shared" si="240"/>
        <v>1</v>
      </c>
      <c r="S3080" s="23" t="str">
        <f t="shared" si="241"/>
        <v>ORD103079_20241109_CUST01889_MED022</v>
      </c>
      <c r="T3080" s="23">
        <f t="shared" si="242"/>
        <v>1</v>
      </c>
      <c r="U3080" s="6">
        <f t="shared" si="243"/>
        <v>560.81999999999994</v>
      </c>
      <c r="V3080" s="6">
        <f>tbl_Raw_Data[[#This Row],[Discount_Pct]]*tbl_Raw_Data[[#This Row],[Gross_Amount]]/100</f>
        <v>28.040999999999993</v>
      </c>
      <c r="W3080" s="6">
        <f>tbl_Raw_Data[[#This Row],[Gross_Amount]]-tbl_Raw_Data[[#This Row],[Discount_Amount]]</f>
        <v>532.779</v>
      </c>
      <c r="X3080" s="6">
        <f>tbl_Raw_Data[[#This Row],[Net_Amount_Before_Tax]]*tbl_Raw_Data[[#This Row],[Tax_Pct]]/100</f>
        <v>26.638950000000001</v>
      </c>
      <c r="Y3080" s="6">
        <f>tbl_Raw_Data[[#This Row],[Net_Amount_Before_Tax]]+tbl_Raw_Data[[#This Row],[Tax_Amount]]</f>
        <v>559.41795000000002</v>
      </c>
      <c r="Z3080" s="6">
        <f t="shared" si="244"/>
        <v>4</v>
      </c>
    </row>
    <row r="3081" spans="1:26" x14ac:dyDescent="0.3">
      <c r="A3081" s="23" t="s">
        <v>4803</v>
      </c>
      <c r="B3081" s="34">
        <v>46020</v>
      </c>
      <c r="C3081" s="23" t="s">
        <v>4804</v>
      </c>
      <c r="D3081" s="23" t="s">
        <v>72</v>
      </c>
      <c r="E3081" s="23" t="s">
        <v>73</v>
      </c>
      <c r="F3081" s="23">
        <v>302033</v>
      </c>
      <c r="G3081" s="23" t="s">
        <v>74</v>
      </c>
      <c r="H3081" s="23" t="s">
        <v>75</v>
      </c>
      <c r="I3081" s="23" t="s">
        <v>76</v>
      </c>
      <c r="J3081" s="23" t="s">
        <v>77</v>
      </c>
      <c r="K3081" s="23" t="s">
        <v>57</v>
      </c>
      <c r="L3081" s="23">
        <v>3</v>
      </c>
      <c r="M3081" s="23">
        <v>61.63</v>
      </c>
      <c r="N3081" s="23">
        <v>15</v>
      </c>
      <c r="O3081" s="23">
        <v>12</v>
      </c>
      <c r="P3081" s="23" t="s">
        <v>33</v>
      </c>
      <c r="Q3081" s="23" t="s">
        <v>34</v>
      </c>
      <c r="R3081" s="23">
        <f t="shared" si="240"/>
        <v>1</v>
      </c>
      <c r="S3081" s="23" t="str">
        <f t="shared" si="241"/>
        <v>ORD103080_20251229_CUST00872_MED008</v>
      </c>
      <c r="T3081" s="23">
        <f t="shared" si="242"/>
        <v>1</v>
      </c>
      <c r="U3081" s="6">
        <f t="shared" si="243"/>
        <v>184.89000000000001</v>
      </c>
      <c r="V3081" s="6">
        <f>tbl_Raw_Data[[#This Row],[Discount_Pct]]*tbl_Raw_Data[[#This Row],[Gross_Amount]]/100</f>
        <v>27.733500000000003</v>
      </c>
      <c r="W3081" s="6">
        <f>tbl_Raw_Data[[#This Row],[Gross_Amount]]-tbl_Raw_Data[[#This Row],[Discount_Amount]]</f>
        <v>157.15650000000002</v>
      </c>
      <c r="X3081" s="6">
        <f>tbl_Raw_Data[[#This Row],[Net_Amount_Before_Tax]]*tbl_Raw_Data[[#This Row],[Tax_Pct]]/100</f>
        <v>18.858780000000003</v>
      </c>
      <c r="Y3081" s="6">
        <f>tbl_Raw_Data[[#This Row],[Net_Amount_Before_Tax]]+tbl_Raw_Data[[#This Row],[Tax_Amount]]</f>
        <v>176.01528000000002</v>
      </c>
      <c r="Z3081" s="6">
        <f t="shared" si="244"/>
        <v>1</v>
      </c>
    </row>
    <row r="3082" spans="1:26" x14ac:dyDescent="0.3">
      <c r="A3082" s="23" t="s">
        <v>4805</v>
      </c>
      <c r="B3082" s="34">
        <v>45991</v>
      </c>
      <c r="C3082" s="23" t="s">
        <v>4806</v>
      </c>
      <c r="D3082" s="23" t="s">
        <v>19</v>
      </c>
      <c r="E3082" s="23" t="s">
        <v>19</v>
      </c>
      <c r="F3082" s="23">
        <v>110024</v>
      </c>
      <c r="G3082" s="23" t="s">
        <v>192</v>
      </c>
      <c r="H3082" s="23" t="s">
        <v>193</v>
      </c>
      <c r="I3082" s="23" t="s">
        <v>41</v>
      </c>
      <c r="J3082" s="23" t="s">
        <v>194</v>
      </c>
      <c r="K3082" s="23" t="s">
        <v>24</v>
      </c>
      <c r="L3082" s="23">
        <v>1</v>
      </c>
      <c r="M3082" s="23">
        <v>28.27</v>
      </c>
      <c r="N3082" s="23">
        <v>5</v>
      </c>
      <c r="O3082" s="23">
        <v>5</v>
      </c>
      <c r="P3082" s="23" t="s">
        <v>58</v>
      </c>
      <c r="Q3082" s="23" t="s">
        <v>34</v>
      </c>
      <c r="R3082" s="23">
        <f t="shared" si="240"/>
        <v>1</v>
      </c>
      <c r="S3082" s="23" t="str">
        <f t="shared" si="241"/>
        <v>ORD103081_20251130_CUST03491_MED002</v>
      </c>
      <c r="T3082" s="23">
        <f t="shared" si="242"/>
        <v>1</v>
      </c>
      <c r="U3082" s="6">
        <f t="shared" si="243"/>
        <v>28.27</v>
      </c>
      <c r="V3082" s="6">
        <f>tbl_Raw_Data[[#This Row],[Discount_Pct]]*tbl_Raw_Data[[#This Row],[Gross_Amount]]/100</f>
        <v>1.4135</v>
      </c>
      <c r="W3082" s="6">
        <f>tbl_Raw_Data[[#This Row],[Gross_Amount]]-tbl_Raw_Data[[#This Row],[Discount_Amount]]</f>
        <v>26.8565</v>
      </c>
      <c r="X3082" s="6">
        <f>tbl_Raw_Data[[#This Row],[Net_Amount_Before_Tax]]*tbl_Raw_Data[[#This Row],[Tax_Pct]]/100</f>
        <v>1.3428249999999999</v>
      </c>
      <c r="Y3082" s="6">
        <f>tbl_Raw_Data[[#This Row],[Net_Amount_Before_Tax]]+tbl_Raw_Data[[#This Row],[Tax_Amount]]</f>
        <v>28.199325000000002</v>
      </c>
      <c r="Z3082" s="6">
        <f t="shared" si="244"/>
        <v>2</v>
      </c>
    </row>
    <row r="3083" spans="1:26" x14ac:dyDescent="0.3">
      <c r="A3083" s="23" t="s">
        <v>4807</v>
      </c>
      <c r="B3083" s="34">
        <v>45637</v>
      </c>
      <c r="C3083" s="23" t="s">
        <v>4808</v>
      </c>
      <c r="D3083" s="23" t="s">
        <v>130</v>
      </c>
      <c r="E3083" s="23" t="s">
        <v>131</v>
      </c>
      <c r="F3083" s="23">
        <v>700029</v>
      </c>
      <c r="G3083" s="23" t="s">
        <v>68</v>
      </c>
      <c r="H3083" s="23" t="s">
        <v>69</v>
      </c>
      <c r="I3083" s="23" t="s">
        <v>55</v>
      </c>
      <c r="J3083" s="23" t="s">
        <v>56</v>
      </c>
      <c r="K3083" s="23" t="s">
        <v>24</v>
      </c>
      <c r="L3083" s="23">
        <v>3</v>
      </c>
      <c r="M3083" s="23">
        <v>26.45</v>
      </c>
      <c r="N3083" s="23">
        <v>15</v>
      </c>
      <c r="O3083" s="23">
        <v>12</v>
      </c>
      <c r="P3083" s="23" t="s">
        <v>89</v>
      </c>
      <c r="Q3083" s="23" t="s">
        <v>34</v>
      </c>
      <c r="R3083" s="23">
        <f t="shared" si="240"/>
        <v>1</v>
      </c>
      <c r="S3083" s="23" t="str">
        <f t="shared" si="241"/>
        <v>ORD103082_20241211_CUST01837_MED003</v>
      </c>
      <c r="T3083" s="23">
        <f t="shared" si="242"/>
        <v>1</v>
      </c>
      <c r="U3083" s="6">
        <f t="shared" si="243"/>
        <v>79.349999999999994</v>
      </c>
      <c r="V3083" s="6">
        <f>tbl_Raw_Data[[#This Row],[Discount_Pct]]*tbl_Raw_Data[[#This Row],[Gross_Amount]]/100</f>
        <v>11.9025</v>
      </c>
      <c r="W3083" s="6">
        <f>tbl_Raw_Data[[#This Row],[Gross_Amount]]-tbl_Raw_Data[[#This Row],[Discount_Amount]]</f>
        <v>67.447499999999991</v>
      </c>
      <c r="X3083" s="6">
        <f>tbl_Raw_Data[[#This Row],[Net_Amount_Before_Tax]]*tbl_Raw_Data[[#This Row],[Tax_Pct]]/100</f>
        <v>8.0936999999999983</v>
      </c>
      <c r="Y3083" s="6">
        <f>tbl_Raw_Data[[#This Row],[Net_Amount_Before_Tax]]+tbl_Raw_Data[[#This Row],[Tax_Amount]]</f>
        <v>75.541199999999989</v>
      </c>
      <c r="Z3083" s="6">
        <f t="shared" si="244"/>
        <v>1</v>
      </c>
    </row>
    <row r="3084" spans="1:26" x14ac:dyDescent="0.3">
      <c r="A3084" s="23" t="s">
        <v>4807</v>
      </c>
      <c r="B3084" s="34">
        <v>45587</v>
      </c>
      <c r="C3084" s="23" t="s">
        <v>4809</v>
      </c>
      <c r="D3084" s="23" t="s">
        <v>52</v>
      </c>
      <c r="E3084" s="23" t="s">
        <v>52</v>
      </c>
      <c r="F3084" s="23">
        <v>160019</v>
      </c>
      <c r="G3084" s="23" t="s">
        <v>82</v>
      </c>
      <c r="H3084" s="23" t="s">
        <v>83</v>
      </c>
      <c r="I3084" s="23" t="s">
        <v>84</v>
      </c>
      <c r="J3084" s="23" t="s">
        <v>85</v>
      </c>
      <c r="K3084" s="23" t="s">
        <v>24</v>
      </c>
      <c r="L3084" s="23">
        <v>4</v>
      </c>
      <c r="M3084" s="23">
        <v>331.56</v>
      </c>
      <c r="N3084" s="23">
        <v>10</v>
      </c>
      <c r="O3084" s="23">
        <v>5</v>
      </c>
      <c r="P3084" s="23" t="s">
        <v>43</v>
      </c>
      <c r="Q3084" s="23" t="s">
        <v>34</v>
      </c>
      <c r="R3084" s="23">
        <f t="shared" si="240"/>
        <v>1</v>
      </c>
      <c r="S3084" s="23" t="str">
        <f t="shared" si="241"/>
        <v>ORD103082_20241022_CUST00712_MED023</v>
      </c>
      <c r="T3084" s="23">
        <f t="shared" si="242"/>
        <v>1</v>
      </c>
      <c r="U3084" s="6">
        <f t="shared" si="243"/>
        <v>1326.24</v>
      </c>
      <c r="V3084" s="6">
        <f>tbl_Raw_Data[[#This Row],[Discount_Pct]]*tbl_Raw_Data[[#This Row],[Gross_Amount]]/100</f>
        <v>132.624</v>
      </c>
      <c r="W3084" s="6">
        <f>tbl_Raw_Data[[#This Row],[Gross_Amount]]-tbl_Raw_Data[[#This Row],[Discount_Amount]]</f>
        <v>1193.616</v>
      </c>
      <c r="X3084" s="6">
        <f>tbl_Raw_Data[[#This Row],[Net_Amount_Before_Tax]]*tbl_Raw_Data[[#This Row],[Tax_Pct]]/100</f>
        <v>59.680799999999998</v>
      </c>
      <c r="Y3084" s="6">
        <f>tbl_Raw_Data[[#This Row],[Net_Amount_Before_Tax]]+tbl_Raw_Data[[#This Row],[Tax_Amount]]</f>
        <v>1253.2968000000001</v>
      </c>
      <c r="Z3084" s="6">
        <f t="shared" si="244"/>
        <v>3</v>
      </c>
    </row>
    <row r="3085" spans="1:26" x14ac:dyDescent="0.3">
      <c r="A3085" s="23" t="s">
        <v>4810</v>
      </c>
      <c r="B3085" s="34">
        <v>45786</v>
      </c>
      <c r="C3085" s="23" t="s">
        <v>2635</v>
      </c>
      <c r="D3085" s="23" t="s">
        <v>52</v>
      </c>
      <c r="E3085" s="23" t="s">
        <v>52</v>
      </c>
      <c r="F3085" s="23">
        <v>160022</v>
      </c>
      <c r="G3085" s="23" t="s">
        <v>124</v>
      </c>
      <c r="H3085" s="23" t="s">
        <v>125</v>
      </c>
      <c r="I3085" s="23" t="s">
        <v>104</v>
      </c>
      <c r="J3085" s="23" t="s">
        <v>114</v>
      </c>
      <c r="K3085" s="23" t="s">
        <v>24</v>
      </c>
      <c r="L3085" s="23">
        <v>3</v>
      </c>
      <c r="M3085" s="23">
        <v>123.34</v>
      </c>
      <c r="N3085" s="23">
        <v>15</v>
      </c>
      <c r="O3085" s="23">
        <v>18</v>
      </c>
      <c r="P3085" s="23" t="s">
        <v>89</v>
      </c>
      <c r="Q3085" s="23" t="s">
        <v>34</v>
      </c>
      <c r="R3085" s="23">
        <f t="shared" si="240"/>
        <v>1</v>
      </c>
      <c r="S3085" s="23" t="str">
        <f t="shared" si="241"/>
        <v>ORD103084_20250509_CUST00693_MED018</v>
      </c>
      <c r="T3085" s="23">
        <f t="shared" si="242"/>
        <v>1</v>
      </c>
      <c r="U3085" s="6">
        <f t="shared" si="243"/>
        <v>370.02</v>
      </c>
      <c r="V3085" s="6">
        <f>tbl_Raw_Data[[#This Row],[Discount_Pct]]*tbl_Raw_Data[[#This Row],[Gross_Amount]]/100</f>
        <v>55.502999999999993</v>
      </c>
      <c r="W3085" s="6">
        <f>tbl_Raw_Data[[#This Row],[Gross_Amount]]-tbl_Raw_Data[[#This Row],[Discount_Amount]]</f>
        <v>314.517</v>
      </c>
      <c r="X3085" s="6">
        <f>tbl_Raw_Data[[#This Row],[Net_Amount_Before_Tax]]*tbl_Raw_Data[[#This Row],[Tax_Pct]]/100</f>
        <v>56.613059999999997</v>
      </c>
      <c r="Y3085" s="6">
        <f>tbl_Raw_Data[[#This Row],[Net_Amount_Before_Tax]]+tbl_Raw_Data[[#This Row],[Tax_Amount]]</f>
        <v>371.13006000000001</v>
      </c>
      <c r="Z3085" s="6">
        <f t="shared" si="244"/>
        <v>3</v>
      </c>
    </row>
    <row r="3086" spans="1:26" x14ac:dyDescent="0.3">
      <c r="A3086" s="23" t="s">
        <v>4811</v>
      </c>
      <c r="B3086" s="34">
        <v>45341</v>
      </c>
      <c r="C3086" s="23" t="s">
        <v>4812</v>
      </c>
      <c r="D3086" s="23" t="s">
        <v>130</v>
      </c>
      <c r="E3086" s="23" t="s">
        <v>131</v>
      </c>
      <c r="F3086" s="23">
        <v>700091</v>
      </c>
      <c r="G3086" s="23" t="s">
        <v>102</v>
      </c>
      <c r="H3086" s="23" t="s">
        <v>103</v>
      </c>
      <c r="I3086" s="23" t="s">
        <v>104</v>
      </c>
      <c r="J3086" s="23" t="s">
        <v>64</v>
      </c>
      <c r="K3086" s="23" t="s">
        <v>57</v>
      </c>
      <c r="L3086" s="23">
        <v>1</v>
      </c>
      <c r="M3086" s="23">
        <v>93.49</v>
      </c>
      <c r="N3086" s="23">
        <v>5</v>
      </c>
      <c r="O3086" s="23">
        <v>18</v>
      </c>
      <c r="P3086" s="23" t="s">
        <v>25</v>
      </c>
      <c r="Q3086" s="23" t="s">
        <v>34</v>
      </c>
      <c r="R3086" s="23">
        <f t="shared" si="240"/>
        <v>1</v>
      </c>
      <c r="S3086" s="23" t="str">
        <f t="shared" si="241"/>
        <v>ORD103085_20240219_CUST00568_MED029</v>
      </c>
      <c r="T3086" s="23">
        <f t="shared" si="242"/>
        <v>1</v>
      </c>
      <c r="U3086" s="6">
        <f t="shared" si="243"/>
        <v>93.49</v>
      </c>
      <c r="V3086" s="6">
        <f>tbl_Raw_Data[[#This Row],[Discount_Pct]]*tbl_Raw_Data[[#This Row],[Gross_Amount]]/100</f>
        <v>4.6745000000000001</v>
      </c>
      <c r="W3086" s="6">
        <f>tbl_Raw_Data[[#This Row],[Gross_Amount]]-tbl_Raw_Data[[#This Row],[Discount_Amount]]</f>
        <v>88.8155</v>
      </c>
      <c r="X3086" s="6">
        <f>tbl_Raw_Data[[#This Row],[Net_Amount_Before_Tax]]*tbl_Raw_Data[[#This Row],[Tax_Pct]]/100</f>
        <v>15.986790000000001</v>
      </c>
      <c r="Y3086" s="6">
        <f>tbl_Raw_Data[[#This Row],[Net_Amount_Before_Tax]]+tbl_Raw_Data[[#This Row],[Tax_Amount]]</f>
        <v>104.80229</v>
      </c>
      <c r="Z3086" s="6">
        <f t="shared" si="244"/>
        <v>2</v>
      </c>
    </row>
    <row r="3087" spans="1:26" x14ac:dyDescent="0.3">
      <c r="A3087" s="23" t="s">
        <v>4813</v>
      </c>
      <c r="B3087" s="34">
        <v>45865</v>
      </c>
      <c r="C3087" s="23" t="s">
        <v>1552</v>
      </c>
      <c r="D3087" s="23" t="s">
        <v>80</v>
      </c>
      <c r="E3087" s="23" t="s">
        <v>81</v>
      </c>
      <c r="F3087" s="23">
        <v>395001</v>
      </c>
      <c r="G3087" s="23" t="s">
        <v>20</v>
      </c>
      <c r="H3087" s="23" t="s">
        <v>21</v>
      </c>
      <c r="I3087" s="23" t="s">
        <v>22</v>
      </c>
      <c r="J3087" s="23" t="s">
        <v>23</v>
      </c>
      <c r="K3087" s="23" t="s">
        <v>24</v>
      </c>
      <c r="L3087" s="23">
        <v>3</v>
      </c>
      <c r="M3087" s="23">
        <v>121.16</v>
      </c>
      <c r="N3087" s="23">
        <v>5</v>
      </c>
      <c r="O3087" s="23">
        <v>12</v>
      </c>
      <c r="P3087" s="23" t="s">
        <v>58</v>
      </c>
      <c r="Q3087" s="23" t="s">
        <v>34</v>
      </c>
      <c r="R3087" s="23">
        <f t="shared" si="240"/>
        <v>1</v>
      </c>
      <c r="S3087" s="23" t="str">
        <f t="shared" si="241"/>
        <v>ORD103086_20250727_CUST00533_MED024</v>
      </c>
      <c r="T3087" s="23">
        <f t="shared" si="242"/>
        <v>1</v>
      </c>
      <c r="U3087" s="6">
        <f t="shared" si="243"/>
        <v>363.48</v>
      </c>
      <c r="V3087" s="6">
        <f>tbl_Raw_Data[[#This Row],[Discount_Pct]]*tbl_Raw_Data[[#This Row],[Gross_Amount]]/100</f>
        <v>18.173999999999999</v>
      </c>
      <c r="W3087" s="6">
        <f>tbl_Raw_Data[[#This Row],[Gross_Amount]]-tbl_Raw_Data[[#This Row],[Discount_Amount]]</f>
        <v>345.30600000000004</v>
      </c>
      <c r="X3087" s="6">
        <f>tbl_Raw_Data[[#This Row],[Net_Amount_Before_Tax]]*tbl_Raw_Data[[#This Row],[Tax_Pct]]/100</f>
        <v>41.436720000000008</v>
      </c>
      <c r="Y3087" s="6">
        <f>tbl_Raw_Data[[#This Row],[Net_Amount_Before_Tax]]+tbl_Raw_Data[[#This Row],[Tax_Amount]]</f>
        <v>386.74272000000008</v>
      </c>
      <c r="Z3087" s="6">
        <f t="shared" si="244"/>
        <v>4</v>
      </c>
    </row>
    <row r="3088" spans="1:26" x14ac:dyDescent="0.3">
      <c r="A3088" s="23" t="s">
        <v>4813</v>
      </c>
      <c r="B3088" s="34">
        <v>45294</v>
      </c>
      <c r="C3088" s="23" t="s">
        <v>4814</v>
      </c>
      <c r="D3088" s="23" t="s">
        <v>100</v>
      </c>
      <c r="E3088" s="23" t="s">
        <v>101</v>
      </c>
      <c r="F3088" s="23">
        <v>201305</v>
      </c>
      <c r="G3088" s="23" t="s">
        <v>233</v>
      </c>
      <c r="H3088" s="23" t="s">
        <v>234</v>
      </c>
      <c r="I3088" s="23" t="s">
        <v>104</v>
      </c>
      <c r="J3088" s="23" t="s">
        <v>42</v>
      </c>
      <c r="K3088" s="23" t="s">
        <v>24</v>
      </c>
      <c r="L3088" s="23">
        <v>1</v>
      </c>
      <c r="M3088" s="23">
        <v>172.05</v>
      </c>
      <c r="N3088" s="23">
        <v>0</v>
      </c>
      <c r="O3088" s="23">
        <v>5</v>
      </c>
      <c r="P3088" s="23" t="s">
        <v>65</v>
      </c>
      <c r="Q3088" s="23" t="s">
        <v>34</v>
      </c>
      <c r="R3088" s="23">
        <f t="shared" si="240"/>
        <v>1</v>
      </c>
      <c r="S3088" s="23" t="str">
        <f t="shared" si="241"/>
        <v>ORD103086_20240103_CUST01998_MED019</v>
      </c>
      <c r="T3088" s="23">
        <f t="shared" si="242"/>
        <v>1</v>
      </c>
      <c r="U3088" s="6">
        <f t="shared" si="243"/>
        <v>172.05</v>
      </c>
      <c r="V3088" s="6">
        <f>tbl_Raw_Data[[#This Row],[Discount_Pct]]*tbl_Raw_Data[[#This Row],[Gross_Amount]]/100</f>
        <v>0</v>
      </c>
      <c r="W3088" s="6">
        <f>tbl_Raw_Data[[#This Row],[Gross_Amount]]-tbl_Raw_Data[[#This Row],[Discount_Amount]]</f>
        <v>172.05</v>
      </c>
      <c r="X3088" s="6">
        <f>tbl_Raw_Data[[#This Row],[Net_Amount_Before_Tax]]*tbl_Raw_Data[[#This Row],[Tax_Pct]]/100</f>
        <v>8.6024999999999991</v>
      </c>
      <c r="Y3088" s="6">
        <f>tbl_Raw_Data[[#This Row],[Net_Amount_Before_Tax]]+tbl_Raw_Data[[#This Row],[Tax_Amount]]</f>
        <v>180.6525</v>
      </c>
      <c r="Z3088" s="6">
        <f t="shared" si="244"/>
        <v>2</v>
      </c>
    </row>
    <row r="3089" spans="1:26" x14ac:dyDescent="0.3">
      <c r="A3089" s="23" t="s">
        <v>4815</v>
      </c>
      <c r="B3089" s="34">
        <v>45957</v>
      </c>
      <c r="C3089" s="23" t="s">
        <v>1386</v>
      </c>
      <c r="D3089" s="23" t="s">
        <v>159</v>
      </c>
      <c r="E3089" s="23" t="s">
        <v>47</v>
      </c>
      <c r="F3089" s="23">
        <v>400069</v>
      </c>
      <c r="G3089" s="23" t="s">
        <v>233</v>
      </c>
      <c r="H3089" s="23" t="s">
        <v>234</v>
      </c>
      <c r="I3089" s="23" t="s">
        <v>104</v>
      </c>
      <c r="J3089" s="23" t="s">
        <v>42</v>
      </c>
      <c r="K3089" s="23" t="s">
        <v>24</v>
      </c>
      <c r="L3089" s="23">
        <v>3</v>
      </c>
      <c r="M3089" s="23">
        <v>141.77000000000001</v>
      </c>
      <c r="N3089" s="23">
        <v>10</v>
      </c>
      <c r="O3089" s="23">
        <v>12</v>
      </c>
      <c r="P3089" s="23" t="s">
        <v>65</v>
      </c>
      <c r="Q3089" s="23" t="s">
        <v>34</v>
      </c>
      <c r="R3089" s="23">
        <f t="shared" si="240"/>
        <v>1</v>
      </c>
      <c r="S3089" s="23" t="str">
        <f t="shared" si="241"/>
        <v>ORD103088_20251027_CUST00335_MED019</v>
      </c>
      <c r="T3089" s="23">
        <f t="shared" si="242"/>
        <v>1</v>
      </c>
      <c r="U3089" s="6">
        <f t="shared" si="243"/>
        <v>425.31000000000006</v>
      </c>
      <c r="V3089" s="6">
        <f>tbl_Raw_Data[[#This Row],[Discount_Pct]]*tbl_Raw_Data[[#This Row],[Gross_Amount]]/100</f>
        <v>42.531000000000006</v>
      </c>
      <c r="W3089" s="6">
        <f>tbl_Raw_Data[[#This Row],[Gross_Amount]]-tbl_Raw_Data[[#This Row],[Discount_Amount]]</f>
        <v>382.77900000000005</v>
      </c>
      <c r="X3089" s="6">
        <f>tbl_Raw_Data[[#This Row],[Net_Amount_Before_Tax]]*tbl_Raw_Data[[#This Row],[Tax_Pct]]/100</f>
        <v>45.93348000000001</v>
      </c>
      <c r="Y3089" s="6">
        <f>tbl_Raw_Data[[#This Row],[Net_Amount_Before_Tax]]+tbl_Raw_Data[[#This Row],[Tax_Amount]]</f>
        <v>428.71248000000008</v>
      </c>
      <c r="Z3089" s="6">
        <f t="shared" si="244"/>
        <v>2</v>
      </c>
    </row>
    <row r="3090" spans="1:26" x14ac:dyDescent="0.3">
      <c r="A3090" s="23" t="s">
        <v>4816</v>
      </c>
      <c r="B3090" s="34">
        <v>45601</v>
      </c>
      <c r="C3090" s="23" t="s">
        <v>1281</v>
      </c>
      <c r="D3090" s="23" t="s">
        <v>28</v>
      </c>
      <c r="E3090" s="23" t="s">
        <v>29</v>
      </c>
      <c r="F3090" s="23">
        <v>500081</v>
      </c>
      <c r="G3090" s="23" t="s">
        <v>20</v>
      </c>
      <c r="H3090" s="23" t="s">
        <v>21</v>
      </c>
      <c r="I3090" s="23" t="s">
        <v>22</v>
      </c>
      <c r="J3090" s="23" t="s">
        <v>23</v>
      </c>
      <c r="K3090" s="23" t="s">
        <v>24</v>
      </c>
      <c r="L3090" s="23">
        <v>3</v>
      </c>
      <c r="M3090" s="23">
        <v>143.24</v>
      </c>
      <c r="N3090" s="23">
        <v>15</v>
      </c>
      <c r="O3090" s="23">
        <v>18</v>
      </c>
      <c r="P3090" s="23" t="s">
        <v>58</v>
      </c>
      <c r="Q3090" s="23" t="s">
        <v>34</v>
      </c>
      <c r="R3090" s="23">
        <f t="shared" si="240"/>
        <v>1</v>
      </c>
      <c r="S3090" s="23" t="str">
        <f t="shared" si="241"/>
        <v>ORD103089_20241105_CUST02005_MED024</v>
      </c>
      <c r="T3090" s="23">
        <f t="shared" si="242"/>
        <v>1</v>
      </c>
      <c r="U3090" s="6">
        <f t="shared" si="243"/>
        <v>429.72</v>
      </c>
      <c r="V3090" s="6">
        <f>tbl_Raw_Data[[#This Row],[Discount_Pct]]*tbl_Raw_Data[[#This Row],[Gross_Amount]]/100</f>
        <v>64.457999999999998</v>
      </c>
      <c r="W3090" s="6">
        <f>tbl_Raw_Data[[#This Row],[Gross_Amount]]-tbl_Raw_Data[[#This Row],[Discount_Amount]]</f>
        <v>365.26200000000006</v>
      </c>
      <c r="X3090" s="6">
        <f>tbl_Raw_Data[[#This Row],[Net_Amount_Before_Tax]]*tbl_Raw_Data[[#This Row],[Tax_Pct]]/100</f>
        <v>65.747160000000008</v>
      </c>
      <c r="Y3090" s="6">
        <f>tbl_Raw_Data[[#This Row],[Net_Amount_Before_Tax]]+tbl_Raw_Data[[#This Row],[Tax_Amount]]</f>
        <v>431.00916000000007</v>
      </c>
      <c r="Z3090" s="6">
        <f t="shared" si="244"/>
        <v>4</v>
      </c>
    </row>
    <row r="3091" spans="1:26" x14ac:dyDescent="0.3">
      <c r="A3091" s="23" t="s">
        <v>4817</v>
      </c>
      <c r="B3091" s="34">
        <v>45977</v>
      </c>
      <c r="C3091" s="23" t="s">
        <v>578</v>
      </c>
      <c r="D3091" s="23" t="s">
        <v>87</v>
      </c>
      <c r="E3091" s="23" t="s">
        <v>88</v>
      </c>
      <c r="F3091" s="23">
        <v>600001</v>
      </c>
      <c r="G3091" s="23" t="s">
        <v>124</v>
      </c>
      <c r="H3091" s="23" t="s">
        <v>125</v>
      </c>
      <c r="I3091" s="23" t="s">
        <v>104</v>
      </c>
      <c r="J3091" s="23" t="s">
        <v>114</v>
      </c>
      <c r="K3091" s="23" t="s">
        <v>24</v>
      </c>
      <c r="L3091" s="23">
        <v>2</v>
      </c>
      <c r="M3091" s="23">
        <v>131.36000000000001</v>
      </c>
      <c r="N3091" s="23">
        <v>5</v>
      </c>
      <c r="O3091" s="23">
        <v>5</v>
      </c>
      <c r="P3091" s="23" t="s">
        <v>33</v>
      </c>
      <c r="Q3091" s="23" t="s">
        <v>34</v>
      </c>
      <c r="R3091" s="23">
        <f t="shared" si="240"/>
        <v>1</v>
      </c>
      <c r="S3091" s="23" t="str">
        <f t="shared" si="241"/>
        <v>ORD103090_20251116_CUST01978_MED018</v>
      </c>
      <c r="T3091" s="23">
        <f t="shared" si="242"/>
        <v>1</v>
      </c>
      <c r="U3091" s="6">
        <f t="shared" si="243"/>
        <v>262.72000000000003</v>
      </c>
      <c r="V3091" s="6">
        <f>tbl_Raw_Data[[#This Row],[Discount_Pct]]*tbl_Raw_Data[[#This Row],[Gross_Amount]]/100</f>
        <v>13.136000000000001</v>
      </c>
      <c r="W3091" s="6">
        <f>tbl_Raw_Data[[#This Row],[Gross_Amount]]-tbl_Raw_Data[[#This Row],[Discount_Amount]]</f>
        <v>249.58400000000003</v>
      </c>
      <c r="X3091" s="6">
        <f>tbl_Raw_Data[[#This Row],[Net_Amount_Before_Tax]]*tbl_Raw_Data[[#This Row],[Tax_Pct]]/100</f>
        <v>12.479200000000001</v>
      </c>
      <c r="Y3091" s="6">
        <f>tbl_Raw_Data[[#This Row],[Net_Amount_Before_Tax]]+tbl_Raw_Data[[#This Row],[Tax_Amount]]</f>
        <v>262.06320000000005</v>
      </c>
      <c r="Z3091" s="6">
        <f t="shared" si="244"/>
        <v>5</v>
      </c>
    </row>
    <row r="3092" spans="1:26" x14ac:dyDescent="0.3">
      <c r="A3092" s="23" t="s">
        <v>4818</v>
      </c>
      <c r="B3092" s="34">
        <v>45640</v>
      </c>
      <c r="C3092" s="23" t="s">
        <v>461</v>
      </c>
      <c r="D3092" s="23" t="s">
        <v>92</v>
      </c>
      <c r="E3092" s="23" t="s">
        <v>93</v>
      </c>
      <c r="F3092" s="23">
        <v>560100</v>
      </c>
      <c r="G3092" s="23" t="s">
        <v>196</v>
      </c>
      <c r="H3092" s="23" t="s">
        <v>197</v>
      </c>
      <c r="I3092" s="23" t="s">
        <v>32</v>
      </c>
      <c r="J3092" s="23" t="s">
        <v>42</v>
      </c>
      <c r="K3092" s="23" t="s">
        <v>24</v>
      </c>
      <c r="L3092" s="23">
        <v>4</v>
      </c>
      <c r="M3092" s="23">
        <v>23.06</v>
      </c>
      <c r="N3092" s="23">
        <v>10</v>
      </c>
      <c r="O3092" s="23">
        <v>18</v>
      </c>
      <c r="P3092" s="23" t="s">
        <v>25</v>
      </c>
      <c r="Q3092" s="23" t="s">
        <v>34</v>
      </c>
      <c r="R3092" s="23">
        <f t="shared" si="240"/>
        <v>1</v>
      </c>
      <c r="S3092" s="23" t="str">
        <f t="shared" si="241"/>
        <v>ORD103091_20241214_CUST00993_MED011</v>
      </c>
      <c r="T3092" s="23">
        <f t="shared" si="242"/>
        <v>1</v>
      </c>
      <c r="U3092" s="6">
        <f t="shared" si="243"/>
        <v>92.24</v>
      </c>
      <c r="V3092" s="6">
        <f>tbl_Raw_Data[[#This Row],[Discount_Pct]]*tbl_Raw_Data[[#This Row],[Gross_Amount]]/100</f>
        <v>9.2240000000000002</v>
      </c>
      <c r="W3092" s="6">
        <f>tbl_Raw_Data[[#This Row],[Gross_Amount]]-tbl_Raw_Data[[#This Row],[Discount_Amount]]</f>
        <v>83.015999999999991</v>
      </c>
      <c r="X3092" s="6">
        <f>tbl_Raw_Data[[#This Row],[Net_Amount_Before_Tax]]*tbl_Raw_Data[[#This Row],[Tax_Pct]]/100</f>
        <v>14.942879999999997</v>
      </c>
      <c r="Y3092" s="6">
        <f>tbl_Raw_Data[[#This Row],[Net_Amount_Before_Tax]]+tbl_Raw_Data[[#This Row],[Tax_Amount]]</f>
        <v>97.958879999999994</v>
      </c>
      <c r="Z3092" s="6">
        <f t="shared" si="244"/>
        <v>3</v>
      </c>
    </row>
    <row r="3093" spans="1:26" x14ac:dyDescent="0.3">
      <c r="A3093" s="23" t="s">
        <v>4819</v>
      </c>
      <c r="B3093" s="34">
        <v>45707</v>
      </c>
      <c r="C3093" s="23" t="s">
        <v>440</v>
      </c>
      <c r="D3093" s="23" t="s">
        <v>123</v>
      </c>
      <c r="E3093" s="23" t="s">
        <v>101</v>
      </c>
      <c r="F3093" s="23">
        <v>226001</v>
      </c>
      <c r="G3093" s="23" t="s">
        <v>233</v>
      </c>
      <c r="H3093" s="23" t="s">
        <v>234</v>
      </c>
      <c r="I3093" s="23" t="s">
        <v>104</v>
      </c>
      <c r="J3093" s="23" t="s">
        <v>42</v>
      </c>
      <c r="K3093" s="23" t="s">
        <v>24</v>
      </c>
      <c r="L3093" s="23">
        <v>1</v>
      </c>
      <c r="M3093" s="23">
        <v>148.57</v>
      </c>
      <c r="N3093" s="23">
        <v>5</v>
      </c>
      <c r="O3093" s="23">
        <v>18</v>
      </c>
      <c r="P3093" s="23" t="s">
        <v>43</v>
      </c>
      <c r="Q3093" s="23" t="s">
        <v>26</v>
      </c>
      <c r="R3093" s="23">
        <f t="shared" si="240"/>
        <v>1</v>
      </c>
      <c r="S3093" s="23" t="str">
        <f t="shared" si="241"/>
        <v>ORD103092_20250219_CUST01979_MED019</v>
      </c>
      <c r="T3093" s="23">
        <f t="shared" si="242"/>
        <v>1</v>
      </c>
      <c r="U3093" s="6">
        <f t="shared" si="243"/>
        <v>148.57</v>
      </c>
      <c r="V3093" s="6">
        <f>tbl_Raw_Data[[#This Row],[Discount_Pct]]*tbl_Raw_Data[[#This Row],[Gross_Amount]]/100</f>
        <v>7.4284999999999988</v>
      </c>
      <c r="W3093" s="6">
        <f>tbl_Raw_Data[[#This Row],[Gross_Amount]]-tbl_Raw_Data[[#This Row],[Discount_Amount]]</f>
        <v>141.14150000000001</v>
      </c>
      <c r="X3093" s="6">
        <f>tbl_Raw_Data[[#This Row],[Net_Amount_Before_Tax]]*tbl_Raw_Data[[#This Row],[Tax_Pct]]/100</f>
        <v>25.405470000000001</v>
      </c>
      <c r="Y3093" s="6">
        <f>tbl_Raw_Data[[#This Row],[Net_Amount_Before_Tax]]+tbl_Raw_Data[[#This Row],[Tax_Amount]]</f>
        <v>166.54697000000002</v>
      </c>
      <c r="Z3093" s="6">
        <f t="shared" si="244"/>
        <v>2</v>
      </c>
    </row>
    <row r="3094" spans="1:26" x14ac:dyDescent="0.3">
      <c r="A3094" s="23" t="s">
        <v>4820</v>
      </c>
      <c r="B3094" s="34">
        <v>45500</v>
      </c>
      <c r="C3094" s="23" t="s">
        <v>4821</v>
      </c>
      <c r="D3094" s="23" t="s">
        <v>28</v>
      </c>
      <c r="E3094" s="23" t="s">
        <v>29</v>
      </c>
      <c r="F3094" s="23">
        <v>500081</v>
      </c>
      <c r="G3094" s="23" t="s">
        <v>111</v>
      </c>
      <c r="H3094" s="23" t="s">
        <v>112</v>
      </c>
      <c r="I3094" s="23" t="s">
        <v>113</v>
      </c>
      <c r="J3094" s="23" t="s">
        <v>114</v>
      </c>
      <c r="K3094" s="23" t="s">
        <v>24</v>
      </c>
      <c r="L3094" s="23">
        <v>2</v>
      </c>
      <c r="M3094" s="23">
        <v>109.18</v>
      </c>
      <c r="N3094" s="23">
        <v>5</v>
      </c>
      <c r="O3094" s="23">
        <v>12</v>
      </c>
      <c r="P3094" s="23" t="s">
        <v>33</v>
      </c>
      <c r="Q3094" s="23" t="s">
        <v>34</v>
      </c>
      <c r="R3094" s="23">
        <f t="shared" si="240"/>
        <v>1</v>
      </c>
      <c r="S3094" s="23" t="str">
        <f t="shared" si="241"/>
        <v>ORD103093_20240727_CUST02250_MED027</v>
      </c>
      <c r="T3094" s="23">
        <f t="shared" si="242"/>
        <v>1</v>
      </c>
      <c r="U3094" s="6">
        <f t="shared" si="243"/>
        <v>218.36</v>
      </c>
      <c r="V3094" s="6">
        <f>tbl_Raw_Data[[#This Row],[Discount_Pct]]*tbl_Raw_Data[[#This Row],[Gross_Amount]]/100</f>
        <v>10.918000000000001</v>
      </c>
      <c r="W3094" s="6">
        <f>tbl_Raw_Data[[#This Row],[Gross_Amount]]-tbl_Raw_Data[[#This Row],[Discount_Amount]]</f>
        <v>207.44200000000001</v>
      </c>
      <c r="X3094" s="6">
        <f>tbl_Raw_Data[[#This Row],[Net_Amount_Before_Tax]]*tbl_Raw_Data[[#This Row],[Tax_Pct]]/100</f>
        <v>24.893039999999999</v>
      </c>
      <c r="Y3094" s="6">
        <f>tbl_Raw_Data[[#This Row],[Net_Amount_Before_Tax]]+tbl_Raw_Data[[#This Row],[Tax_Amount]]</f>
        <v>232.33503999999999</v>
      </c>
      <c r="Z3094" s="6">
        <f t="shared" si="244"/>
        <v>2</v>
      </c>
    </row>
    <row r="3095" spans="1:26" x14ac:dyDescent="0.3">
      <c r="A3095" s="23" t="s">
        <v>4822</v>
      </c>
      <c r="B3095" s="34">
        <v>45293</v>
      </c>
      <c r="C3095" s="23" t="s">
        <v>4823</v>
      </c>
      <c r="D3095" s="23" t="s">
        <v>19</v>
      </c>
      <c r="E3095" s="23" t="s">
        <v>19</v>
      </c>
      <c r="F3095" s="23">
        <v>110085</v>
      </c>
      <c r="G3095" s="23" t="s">
        <v>132</v>
      </c>
      <c r="H3095" s="23" t="s">
        <v>133</v>
      </c>
      <c r="I3095" s="23" t="s">
        <v>134</v>
      </c>
      <c r="J3095" s="23" t="s">
        <v>135</v>
      </c>
      <c r="K3095" s="23" t="s">
        <v>57</v>
      </c>
      <c r="L3095" s="23">
        <v>2</v>
      </c>
      <c r="M3095" s="23">
        <v>81.09</v>
      </c>
      <c r="N3095" s="23">
        <v>0</v>
      </c>
      <c r="O3095" s="23">
        <v>18</v>
      </c>
      <c r="P3095" s="23" t="s">
        <v>25</v>
      </c>
      <c r="Q3095" s="23" t="s">
        <v>90</v>
      </c>
      <c r="R3095" s="23">
        <f t="shared" si="240"/>
        <v>1</v>
      </c>
      <c r="S3095" s="23" t="str">
        <f t="shared" si="241"/>
        <v>ORD103094_20240102_CUST03397_MED007</v>
      </c>
      <c r="T3095" s="23">
        <f t="shared" si="242"/>
        <v>1</v>
      </c>
      <c r="U3095" s="6">
        <f t="shared" si="243"/>
        <v>162.18</v>
      </c>
      <c r="V3095" s="6">
        <f>tbl_Raw_Data[[#This Row],[Discount_Pct]]*tbl_Raw_Data[[#This Row],[Gross_Amount]]/100</f>
        <v>0</v>
      </c>
      <c r="W3095" s="6">
        <f>tbl_Raw_Data[[#This Row],[Gross_Amount]]-tbl_Raw_Data[[#This Row],[Discount_Amount]]</f>
        <v>162.18</v>
      </c>
      <c r="X3095" s="6">
        <f>tbl_Raw_Data[[#This Row],[Net_Amount_Before_Tax]]*tbl_Raw_Data[[#This Row],[Tax_Pct]]/100</f>
        <v>29.192400000000003</v>
      </c>
      <c r="Y3095" s="6">
        <f>tbl_Raw_Data[[#This Row],[Net_Amount_Before_Tax]]+tbl_Raw_Data[[#This Row],[Tax_Amount]]</f>
        <v>191.3724</v>
      </c>
      <c r="Z3095" s="6">
        <f t="shared" si="244"/>
        <v>0</v>
      </c>
    </row>
    <row r="3096" spans="1:26" x14ac:dyDescent="0.3">
      <c r="A3096" s="23" t="s">
        <v>4822</v>
      </c>
      <c r="B3096" s="34">
        <v>45543</v>
      </c>
      <c r="C3096" s="23" t="s">
        <v>2424</v>
      </c>
      <c r="D3096" s="23" t="s">
        <v>72</v>
      </c>
      <c r="E3096" s="23" t="s">
        <v>73</v>
      </c>
      <c r="F3096" s="23">
        <v>302021</v>
      </c>
      <c r="G3096" s="23" t="s">
        <v>256</v>
      </c>
      <c r="H3096" s="23" t="s">
        <v>257</v>
      </c>
      <c r="I3096" s="23" t="s">
        <v>22</v>
      </c>
      <c r="J3096" s="23" t="s">
        <v>258</v>
      </c>
      <c r="K3096" s="23" t="s">
        <v>57</v>
      </c>
      <c r="L3096" s="23">
        <v>1</v>
      </c>
      <c r="M3096" s="23">
        <v>68.28</v>
      </c>
      <c r="N3096" s="23">
        <v>10</v>
      </c>
      <c r="O3096" s="23">
        <v>12</v>
      </c>
      <c r="P3096" s="23" t="s">
        <v>89</v>
      </c>
      <c r="Q3096" s="23" t="s">
        <v>34</v>
      </c>
      <c r="R3096" s="23">
        <f t="shared" si="240"/>
        <v>1</v>
      </c>
      <c r="S3096" s="23" t="str">
        <f t="shared" si="241"/>
        <v>ORD103094_20240908_CUST01997_MED025</v>
      </c>
      <c r="T3096" s="23">
        <f t="shared" si="242"/>
        <v>1</v>
      </c>
      <c r="U3096" s="6">
        <f t="shared" si="243"/>
        <v>68.28</v>
      </c>
      <c r="V3096" s="6">
        <f>tbl_Raw_Data[[#This Row],[Discount_Pct]]*tbl_Raw_Data[[#This Row],[Gross_Amount]]/100</f>
        <v>6.8279999999999994</v>
      </c>
      <c r="W3096" s="6">
        <f>tbl_Raw_Data[[#This Row],[Gross_Amount]]-tbl_Raw_Data[[#This Row],[Discount_Amount]]</f>
        <v>61.451999999999998</v>
      </c>
      <c r="X3096" s="6">
        <f>tbl_Raw_Data[[#This Row],[Net_Amount_Before_Tax]]*tbl_Raw_Data[[#This Row],[Tax_Pct]]/100</f>
        <v>7.3742399999999995</v>
      </c>
      <c r="Y3096" s="6">
        <f>tbl_Raw_Data[[#This Row],[Net_Amount_Before_Tax]]+tbl_Raw_Data[[#This Row],[Tax_Amount]]</f>
        <v>68.826239999999999</v>
      </c>
      <c r="Z3096" s="6">
        <f t="shared" si="244"/>
        <v>6</v>
      </c>
    </row>
    <row r="3097" spans="1:26" x14ac:dyDescent="0.3">
      <c r="A3097" s="23" t="s">
        <v>4824</v>
      </c>
      <c r="B3097" s="34">
        <v>45802</v>
      </c>
      <c r="C3097" s="23" t="s">
        <v>4324</v>
      </c>
      <c r="D3097" s="23" t="s">
        <v>37</v>
      </c>
      <c r="E3097" s="23" t="s">
        <v>38</v>
      </c>
      <c r="F3097" s="23">
        <v>452010</v>
      </c>
      <c r="G3097" s="23" t="s">
        <v>167</v>
      </c>
      <c r="H3097" s="23" t="s">
        <v>168</v>
      </c>
      <c r="I3097" s="23" t="s">
        <v>113</v>
      </c>
      <c r="J3097" s="23" t="s">
        <v>42</v>
      </c>
      <c r="K3097" s="23" t="s">
        <v>24</v>
      </c>
      <c r="L3097" s="23">
        <v>3</v>
      </c>
      <c r="M3097" s="23">
        <v>169</v>
      </c>
      <c r="N3097" s="23">
        <v>15</v>
      </c>
      <c r="O3097" s="23">
        <v>12</v>
      </c>
      <c r="P3097" s="23" t="s">
        <v>65</v>
      </c>
      <c r="Q3097" s="23" t="s">
        <v>34</v>
      </c>
      <c r="R3097" s="23">
        <f t="shared" si="240"/>
        <v>1</v>
      </c>
      <c r="S3097" s="23" t="str">
        <f t="shared" si="241"/>
        <v>ORD103096_20250525_CUST03280_MED026</v>
      </c>
      <c r="T3097" s="23">
        <f t="shared" si="242"/>
        <v>1</v>
      </c>
      <c r="U3097" s="6">
        <f t="shared" si="243"/>
        <v>507</v>
      </c>
      <c r="V3097" s="6">
        <f>tbl_Raw_Data[[#This Row],[Discount_Pct]]*tbl_Raw_Data[[#This Row],[Gross_Amount]]/100</f>
        <v>76.05</v>
      </c>
      <c r="W3097" s="6">
        <f>tbl_Raw_Data[[#This Row],[Gross_Amount]]-tbl_Raw_Data[[#This Row],[Discount_Amount]]</f>
        <v>430.95</v>
      </c>
      <c r="X3097" s="6">
        <f>tbl_Raw_Data[[#This Row],[Net_Amount_Before_Tax]]*tbl_Raw_Data[[#This Row],[Tax_Pct]]/100</f>
        <v>51.713999999999999</v>
      </c>
      <c r="Y3097" s="6">
        <f>tbl_Raw_Data[[#This Row],[Net_Amount_Before_Tax]]+tbl_Raw_Data[[#This Row],[Tax_Amount]]</f>
        <v>482.66399999999999</v>
      </c>
      <c r="Z3097" s="6">
        <f t="shared" si="244"/>
        <v>2</v>
      </c>
    </row>
    <row r="3098" spans="1:26" x14ac:dyDescent="0.3">
      <c r="A3098" s="23" t="s">
        <v>4825</v>
      </c>
      <c r="B3098" s="34">
        <v>45980</v>
      </c>
      <c r="C3098" s="23" t="s">
        <v>4826</v>
      </c>
      <c r="D3098" s="23" t="s">
        <v>100</v>
      </c>
      <c r="E3098" s="23" t="s">
        <v>101</v>
      </c>
      <c r="F3098" s="23">
        <v>201303</v>
      </c>
      <c r="G3098" s="23" t="s">
        <v>160</v>
      </c>
      <c r="H3098" s="23" t="s">
        <v>161</v>
      </c>
      <c r="I3098" s="23" t="s">
        <v>50</v>
      </c>
      <c r="J3098" s="23" t="s">
        <v>23</v>
      </c>
      <c r="K3098" s="23" t="s">
        <v>24</v>
      </c>
      <c r="L3098" s="23">
        <v>2</v>
      </c>
      <c r="M3098" s="23">
        <v>139.52000000000001</v>
      </c>
      <c r="N3098" s="23">
        <v>5</v>
      </c>
      <c r="O3098" s="23">
        <v>12</v>
      </c>
      <c r="P3098" s="23" t="s">
        <v>89</v>
      </c>
      <c r="Q3098" s="23" t="s">
        <v>26</v>
      </c>
      <c r="R3098" s="23">
        <f t="shared" si="240"/>
        <v>1</v>
      </c>
      <c r="S3098" s="23" t="str">
        <f t="shared" si="241"/>
        <v>ORD103097_20251119_CUST02848_MED014</v>
      </c>
      <c r="T3098" s="23">
        <f t="shared" si="242"/>
        <v>1</v>
      </c>
      <c r="U3098" s="6">
        <f t="shared" si="243"/>
        <v>279.04000000000002</v>
      </c>
      <c r="V3098" s="6">
        <f>tbl_Raw_Data[[#This Row],[Discount_Pct]]*tbl_Raw_Data[[#This Row],[Gross_Amount]]/100</f>
        <v>13.952</v>
      </c>
      <c r="W3098" s="6">
        <f>tbl_Raw_Data[[#This Row],[Gross_Amount]]-tbl_Raw_Data[[#This Row],[Discount_Amount]]</f>
        <v>265.08800000000002</v>
      </c>
      <c r="X3098" s="6">
        <f>tbl_Raw_Data[[#This Row],[Net_Amount_Before_Tax]]*tbl_Raw_Data[[#This Row],[Tax_Pct]]/100</f>
        <v>31.810560000000006</v>
      </c>
      <c r="Y3098" s="6">
        <f>tbl_Raw_Data[[#This Row],[Net_Amount_Before_Tax]]+tbl_Raw_Data[[#This Row],[Tax_Amount]]</f>
        <v>296.89856000000003</v>
      </c>
      <c r="Z3098" s="6">
        <f t="shared" si="244"/>
        <v>0</v>
      </c>
    </row>
    <row r="3099" spans="1:26" x14ac:dyDescent="0.3">
      <c r="A3099" s="23" t="s">
        <v>4827</v>
      </c>
      <c r="B3099" s="34">
        <v>45778</v>
      </c>
      <c r="C3099" s="23" t="s">
        <v>3389</v>
      </c>
      <c r="D3099" s="23" t="s">
        <v>87</v>
      </c>
      <c r="E3099" s="23" t="s">
        <v>88</v>
      </c>
      <c r="F3099" s="23">
        <v>600018</v>
      </c>
      <c r="G3099" s="23" t="s">
        <v>229</v>
      </c>
      <c r="H3099" s="23" t="s">
        <v>230</v>
      </c>
      <c r="I3099" s="23" t="s">
        <v>84</v>
      </c>
      <c r="J3099" s="23" t="s">
        <v>140</v>
      </c>
      <c r="K3099" s="23" t="s">
        <v>24</v>
      </c>
      <c r="L3099" s="23">
        <v>3</v>
      </c>
      <c r="M3099" s="23">
        <v>192.37</v>
      </c>
      <c r="N3099" s="23">
        <v>5</v>
      </c>
      <c r="O3099" s="23">
        <v>12</v>
      </c>
      <c r="P3099" s="23" t="s">
        <v>33</v>
      </c>
      <c r="Q3099" s="23" t="s">
        <v>90</v>
      </c>
      <c r="R3099" s="23">
        <f t="shared" si="240"/>
        <v>1</v>
      </c>
      <c r="S3099" s="23" t="str">
        <f t="shared" si="241"/>
        <v>ORD103098_20250501_CUST03271_MED022</v>
      </c>
      <c r="T3099" s="23">
        <f t="shared" si="242"/>
        <v>1</v>
      </c>
      <c r="U3099" s="6">
        <f t="shared" si="243"/>
        <v>577.11</v>
      </c>
      <c r="V3099" s="6">
        <f>tbl_Raw_Data[[#This Row],[Discount_Pct]]*tbl_Raw_Data[[#This Row],[Gross_Amount]]/100</f>
        <v>28.855500000000003</v>
      </c>
      <c r="W3099" s="6">
        <f>tbl_Raw_Data[[#This Row],[Gross_Amount]]-tbl_Raw_Data[[#This Row],[Discount_Amount]]</f>
        <v>548.25450000000001</v>
      </c>
      <c r="X3099" s="6">
        <f>tbl_Raw_Data[[#This Row],[Net_Amount_Before_Tax]]*tbl_Raw_Data[[#This Row],[Tax_Pct]]/100</f>
        <v>65.790540000000007</v>
      </c>
      <c r="Y3099" s="6">
        <f>tbl_Raw_Data[[#This Row],[Net_Amount_Before_Tax]]+tbl_Raw_Data[[#This Row],[Tax_Amount]]</f>
        <v>614.04503999999997</v>
      </c>
      <c r="Z3099" s="6">
        <f t="shared" si="244"/>
        <v>3</v>
      </c>
    </row>
    <row r="3100" spans="1:26" x14ac:dyDescent="0.3">
      <c r="A3100" s="23" t="s">
        <v>4828</v>
      </c>
      <c r="B3100" s="34">
        <v>45985</v>
      </c>
      <c r="C3100" s="23" t="s">
        <v>4829</v>
      </c>
      <c r="D3100" s="23" t="s">
        <v>159</v>
      </c>
      <c r="E3100" s="23" t="s">
        <v>47</v>
      </c>
      <c r="F3100" s="23">
        <v>400069</v>
      </c>
      <c r="G3100" s="23" t="s">
        <v>256</v>
      </c>
      <c r="H3100" s="23" t="s">
        <v>257</v>
      </c>
      <c r="I3100" s="23" t="s">
        <v>22</v>
      </c>
      <c r="J3100" s="23" t="s">
        <v>258</v>
      </c>
      <c r="K3100" s="23" t="s">
        <v>57</v>
      </c>
      <c r="L3100" s="23">
        <v>2</v>
      </c>
      <c r="M3100" s="23">
        <v>60.01</v>
      </c>
      <c r="N3100" s="23">
        <v>0</v>
      </c>
      <c r="O3100" s="23">
        <v>12</v>
      </c>
      <c r="P3100" s="23" t="s">
        <v>33</v>
      </c>
      <c r="Q3100" s="23" t="s">
        <v>90</v>
      </c>
      <c r="R3100" s="23">
        <f t="shared" si="240"/>
        <v>1</v>
      </c>
      <c r="S3100" s="23" t="str">
        <f t="shared" si="241"/>
        <v>ORD103099_20251124_CUST01132_MED025</v>
      </c>
      <c r="T3100" s="23">
        <f t="shared" si="242"/>
        <v>1</v>
      </c>
      <c r="U3100" s="6">
        <f t="shared" si="243"/>
        <v>120.02</v>
      </c>
      <c r="V3100" s="6">
        <f>tbl_Raw_Data[[#This Row],[Discount_Pct]]*tbl_Raw_Data[[#This Row],[Gross_Amount]]/100</f>
        <v>0</v>
      </c>
      <c r="W3100" s="6">
        <f>tbl_Raw_Data[[#This Row],[Gross_Amount]]-tbl_Raw_Data[[#This Row],[Discount_Amount]]</f>
        <v>120.02</v>
      </c>
      <c r="X3100" s="6">
        <f>tbl_Raw_Data[[#This Row],[Net_Amount_Before_Tax]]*tbl_Raw_Data[[#This Row],[Tax_Pct]]/100</f>
        <v>14.4024</v>
      </c>
      <c r="Y3100" s="6">
        <f>tbl_Raw_Data[[#This Row],[Net_Amount_Before_Tax]]+tbl_Raw_Data[[#This Row],[Tax_Amount]]</f>
        <v>134.42239999999998</v>
      </c>
      <c r="Z3100" s="6">
        <f t="shared" si="244"/>
        <v>0</v>
      </c>
    </row>
    <row r="3101" spans="1:26" x14ac:dyDescent="0.3">
      <c r="A3101" s="23" t="s">
        <v>4830</v>
      </c>
      <c r="B3101" s="34">
        <v>45295</v>
      </c>
      <c r="C3101" s="23" t="s">
        <v>3880</v>
      </c>
      <c r="D3101" s="23" t="s">
        <v>19</v>
      </c>
      <c r="E3101" s="23" t="s">
        <v>19</v>
      </c>
      <c r="F3101" s="23">
        <v>110024</v>
      </c>
      <c r="G3101" s="23" t="s">
        <v>132</v>
      </c>
      <c r="H3101" s="23" t="s">
        <v>133</v>
      </c>
      <c r="I3101" s="23" t="s">
        <v>134</v>
      </c>
      <c r="J3101" s="23" t="s">
        <v>135</v>
      </c>
      <c r="K3101" s="23" t="s">
        <v>57</v>
      </c>
      <c r="L3101" s="23">
        <v>1</v>
      </c>
      <c r="M3101" s="23">
        <v>81.489999999999995</v>
      </c>
      <c r="N3101" s="23">
        <v>10</v>
      </c>
      <c r="O3101" s="23">
        <v>5</v>
      </c>
      <c r="P3101" s="23" t="s">
        <v>33</v>
      </c>
      <c r="Q3101" s="23" t="s">
        <v>34</v>
      </c>
      <c r="R3101" s="23">
        <f t="shared" si="240"/>
        <v>1</v>
      </c>
      <c r="S3101" s="23" t="str">
        <f t="shared" si="241"/>
        <v>ORD103100_20240104_CUST03304_MED007</v>
      </c>
      <c r="T3101" s="23">
        <f t="shared" si="242"/>
        <v>1</v>
      </c>
      <c r="U3101" s="6">
        <f t="shared" si="243"/>
        <v>81.489999999999995</v>
      </c>
      <c r="V3101" s="6">
        <f>tbl_Raw_Data[[#This Row],[Discount_Pct]]*tbl_Raw_Data[[#This Row],[Gross_Amount]]/100</f>
        <v>8.1489999999999991</v>
      </c>
      <c r="W3101" s="6">
        <f>tbl_Raw_Data[[#This Row],[Gross_Amount]]-tbl_Raw_Data[[#This Row],[Discount_Amount]]</f>
        <v>73.340999999999994</v>
      </c>
      <c r="X3101" s="6">
        <f>tbl_Raw_Data[[#This Row],[Net_Amount_Before_Tax]]*tbl_Raw_Data[[#This Row],[Tax_Pct]]/100</f>
        <v>3.6670499999999997</v>
      </c>
      <c r="Y3101" s="6">
        <f>tbl_Raw_Data[[#This Row],[Net_Amount_Before_Tax]]+tbl_Raw_Data[[#This Row],[Tax_Amount]]</f>
        <v>77.008049999999997</v>
      </c>
      <c r="Z3101" s="6">
        <f t="shared" si="244"/>
        <v>7</v>
      </c>
    </row>
    <row r="3102" spans="1:26" x14ac:dyDescent="0.3">
      <c r="A3102" s="23" t="s">
        <v>4831</v>
      </c>
      <c r="B3102" s="34">
        <v>45523</v>
      </c>
      <c r="C3102" s="23" t="s">
        <v>4832</v>
      </c>
      <c r="D3102" s="23" t="s">
        <v>28</v>
      </c>
      <c r="E3102" s="23" t="s">
        <v>29</v>
      </c>
      <c r="F3102" s="23">
        <v>500081</v>
      </c>
      <c r="G3102" s="23" t="s">
        <v>107</v>
      </c>
      <c r="H3102" s="23" t="s">
        <v>108</v>
      </c>
      <c r="I3102" s="23" t="s">
        <v>63</v>
      </c>
      <c r="J3102" s="23" t="s">
        <v>42</v>
      </c>
      <c r="K3102" s="23" t="s">
        <v>57</v>
      </c>
      <c r="L3102" s="23">
        <v>3</v>
      </c>
      <c r="M3102" s="23">
        <v>93.58</v>
      </c>
      <c r="N3102" s="23">
        <v>15</v>
      </c>
      <c r="O3102" s="23">
        <v>5</v>
      </c>
      <c r="P3102" s="23" t="s">
        <v>43</v>
      </c>
      <c r="Q3102" s="23" t="s">
        <v>44</v>
      </c>
      <c r="R3102" s="23">
        <f t="shared" si="240"/>
        <v>1</v>
      </c>
      <c r="S3102" s="23" t="str">
        <f t="shared" si="241"/>
        <v>ORD103101_20240819_CUST00239_MED005</v>
      </c>
      <c r="T3102" s="23">
        <f t="shared" si="242"/>
        <v>1</v>
      </c>
      <c r="U3102" s="6">
        <f t="shared" si="243"/>
        <v>280.74</v>
      </c>
      <c r="V3102" s="6">
        <f>tbl_Raw_Data[[#This Row],[Discount_Pct]]*tbl_Raw_Data[[#This Row],[Gross_Amount]]/100</f>
        <v>42.111000000000004</v>
      </c>
      <c r="W3102" s="6">
        <f>tbl_Raw_Data[[#This Row],[Gross_Amount]]-tbl_Raw_Data[[#This Row],[Discount_Amount]]</f>
        <v>238.62900000000002</v>
      </c>
      <c r="X3102" s="6">
        <f>tbl_Raw_Data[[#This Row],[Net_Amount_Before_Tax]]*tbl_Raw_Data[[#This Row],[Tax_Pct]]/100</f>
        <v>11.93145</v>
      </c>
      <c r="Y3102" s="6">
        <f>tbl_Raw_Data[[#This Row],[Net_Amount_Before_Tax]]+tbl_Raw_Data[[#This Row],[Tax_Amount]]</f>
        <v>250.56045000000003</v>
      </c>
      <c r="Z3102" s="6">
        <f t="shared" si="244"/>
        <v>0</v>
      </c>
    </row>
    <row r="3103" spans="1:26" x14ac:dyDescent="0.3">
      <c r="A3103" s="23" t="s">
        <v>4833</v>
      </c>
      <c r="B3103" s="34">
        <v>45520</v>
      </c>
      <c r="C3103" s="23" t="s">
        <v>3098</v>
      </c>
      <c r="D3103" s="23" t="s">
        <v>19</v>
      </c>
      <c r="E3103" s="23" t="s">
        <v>19</v>
      </c>
      <c r="F3103" s="23">
        <v>110029</v>
      </c>
      <c r="G3103" s="23" t="s">
        <v>53</v>
      </c>
      <c r="H3103" s="23" t="s">
        <v>54</v>
      </c>
      <c r="I3103" s="23" t="s">
        <v>55</v>
      </c>
      <c r="J3103" s="23" t="s">
        <v>56</v>
      </c>
      <c r="K3103" s="23" t="s">
        <v>57</v>
      </c>
      <c r="L3103" s="23">
        <v>4</v>
      </c>
      <c r="M3103" s="23">
        <v>59.67</v>
      </c>
      <c r="N3103" s="23">
        <v>20</v>
      </c>
      <c r="O3103" s="23">
        <v>12</v>
      </c>
      <c r="P3103" s="23" t="s">
        <v>25</v>
      </c>
      <c r="Q3103" s="23" t="s">
        <v>26</v>
      </c>
      <c r="R3103" s="23">
        <f t="shared" si="240"/>
        <v>1</v>
      </c>
      <c r="S3103" s="23" t="str">
        <f t="shared" si="241"/>
        <v>ORD103102_20240816_CUST00990_MED020</v>
      </c>
      <c r="T3103" s="23">
        <f t="shared" si="242"/>
        <v>1</v>
      </c>
      <c r="U3103" s="6">
        <f t="shared" si="243"/>
        <v>238.68</v>
      </c>
      <c r="V3103" s="6">
        <f>tbl_Raw_Data[[#This Row],[Discount_Pct]]*tbl_Raw_Data[[#This Row],[Gross_Amount]]/100</f>
        <v>47.736000000000004</v>
      </c>
      <c r="W3103" s="6">
        <f>tbl_Raw_Data[[#This Row],[Gross_Amount]]-tbl_Raw_Data[[#This Row],[Discount_Amount]]</f>
        <v>190.94400000000002</v>
      </c>
      <c r="X3103" s="6">
        <f>tbl_Raw_Data[[#This Row],[Net_Amount_Before_Tax]]*tbl_Raw_Data[[#This Row],[Tax_Pct]]/100</f>
        <v>22.913280000000004</v>
      </c>
      <c r="Y3103" s="6">
        <f>tbl_Raw_Data[[#This Row],[Net_Amount_Before_Tax]]+tbl_Raw_Data[[#This Row],[Tax_Amount]]</f>
        <v>213.85728000000003</v>
      </c>
      <c r="Z3103" s="6">
        <f t="shared" si="244"/>
        <v>3</v>
      </c>
    </row>
    <row r="3104" spans="1:26" x14ac:dyDescent="0.3">
      <c r="A3104" s="23" t="s">
        <v>4834</v>
      </c>
      <c r="B3104" s="34">
        <v>45380</v>
      </c>
      <c r="C3104" s="23" t="s">
        <v>3473</v>
      </c>
      <c r="D3104" s="23" t="s">
        <v>72</v>
      </c>
      <c r="E3104" s="23" t="s">
        <v>73</v>
      </c>
      <c r="F3104" s="23">
        <v>302021</v>
      </c>
      <c r="G3104" s="23" t="s">
        <v>196</v>
      </c>
      <c r="H3104" s="23" t="s">
        <v>197</v>
      </c>
      <c r="I3104" s="23" t="s">
        <v>32</v>
      </c>
      <c r="J3104" s="23" t="s">
        <v>42</v>
      </c>
      <c r="K3104" s="23" t="s">
        <v>24</v>
      </c>
      <c r="L3104" s="23">
        <v>1</v>
      </c>
      <c r="M3104" s="23">
        <v>23</v>
      </c>
      <c r="N3104" s="23">
        <v>5</v>
      </c>
      <c r="O3104" s="23">
        <v>18</v>
      </c>
      <c r="P3104" s="23" t="s">
        <v>65</v>
      </c>
      <c r="Q3104" s="23" t="s">
        <v>34</v>
      </c>
      <c r="R3104" s="23">
        <f t="shared" si="240"/>
        <v>1</v>
      </c>
      <c r="S3104" s="23" t="str">
        <f t="shared" si="241"/>
        <v>ORD103103_20240329_CUST01773_MED011</v>
      </c>
      <c r="T3104" s="23">
        <f t="shared" si="242"/>
        <v>1</v>
      </c>
      <c r="U3104" s="6">
        <f t="shared" si="243"/>
        <v>23</v>
      </c>
      <c r="V3104" s="6">
        <f>tbl_Raw_Data[[#This Row],[Discount_Pct]]*tbl_Raw_Data[[#This Row],[Gross_Amount]]/100</f>
        <v>1.1499999999999999</v>
      </c>
      <c r="W3104" s="6">
        <f>tbl_Raw_Data[[#This Row],[Gross_Amount]]-tbl_Raw_Data[[#This Row],[Discount_Amount]]</f>
        <v>21.85</v>
      </c>
      <c r="X3104" s="6">
        <f>tbl_Raw_Data[[#This Row],[Net_Amount_Before_Tax]]*tbl_Raw_Data[[#This Row],[Tax_Pct]]/100</f>
        <v>3.9330000000000003</v>
      </c>
      <c r="Y3104" s="6">
        <f>tbl_Raw_Data[[#This Row],[Net_Amount_Before_Tax]]+tbl_Raw_Data[[#This Row],[Tax_Amount]]</f>
        <v>25.783000000000001</v>
      </c>
      <c r="Z3104" s="6">
        <f t="shared" si="244"/>
        <v>4</v>
      </c>
    </row>
    <row r="3105" spans="1:26" x14ac:dyDescent="0.3">
      <c r="A3105" s="23" t="s">
        <v>4834</v>
      </c>
      <c r="B3105" s="34">
        <v>46017</v>
      </c>
      <c r="C3105" s="23" t="s">
        <v>576</v>
      </c>
      <c r="D3105" s="23" t="s">
        <v>28</v>
      </c>
      <c r="E3105" s="23" t="s">
        <v>29</v>
      </c>
      <c r="F3105" s="23">
        <v>500081</v>
      </c>
      <c r="G3105" s="23" t="s">
        <v>145</v>
      </c>
      <c r="H3105" s="23" t="s">
        <v>146</v>
      </c>
      <c r="I3105" s="23" t="s">
        <v>147</v>
      </c>
      <c r="J3105" s="23" t="s">
        <v>148</v>
      </c>
      <c r="K3105" s="23" t="s">
        <v>24</v>
      </c>
      <c r="L3105" s="23">
        <v>3</v>
      </c>
      <c r="M3105" s="23">
        <v>108.69</v>
      </c>
      <c r="N3105" s="23">
        <v>20</v>
      </c>
      <c r="O3105" s="23">
        <v>5</v>
      </c>
      <c r="P3105" s="23" t="s">
        <v>43</v>
      </c>
      <c r="Q3105" s="23" t="s">
        <v>26</v>
      </c>
      <c r="R3105" s="23">
        <f t="shared" si="240"/>
        <v>1</v>
      </c>
      <c r="S3105" s="23" t="str">
        <f t="shared" si="241"/>
        <v>ORD103103_20251226_CUST02286_MED016</v>
      </c>
      <c r="T3105" s="23">
        <f t="shared" si="242"/>
        <v>1</v>
      </c>
      <c r="U3105" s="6">
        <f t="shared" si="243"/>
        <v>326.07</v>
      </c>
      <c r="V3105" s="6">
        <f>tbl_Raw_Data[[#This Row],[Discount_Pct]]*tbl_Raw_Data[[#This Row],[Gross_Amount]]/100</f>
        <v>65.213999999999999</v>
      </c>
      <c r="W3105" s="6">
        <f>tbl_Raw_Data[[#This Row],[Gross_Amount]]-tbl_Raw_Data[[#This Row],[Discount_Amount]]</f>
        <v>260.85599999999999</v>
      </c>
      <c r="X3105" s="6">
        <f>tbl_Raw_Data[[#This Row],[Net_Amount_Before_Tax]]*tbl_Raw_Data[[#This Row],[Tax_Pct]]/100</f>
        <v>13.0428</v>
      </c>
      <c r="Y3105" s="6">
        <f>tbl_Raw_Data[[#This Row],[Net_Amount_Before_Tax]]+tbl_Raw_Data[[#This Row],[Tax_Amount]]</f>
        <v>273.89879999999999</v>
      </c>
      <c r="Z3105" s="6">
        <f t="shared" si="244"/>
        <v>1</v>
      </c>
    </row>
    <row r="3106" spans="1:26" x14ac:dyDescent="0.3">
      <c r="A3106" s="23" t="s">
        <v>4835</v>
      </c>
      <c r="B3106" s="34">
        <v>45709</v>
      </c>
      <c r="C3106" s="23" t="s">
        <v>4836</v>
      </c>
      <c r="D3106" s="23" t="s">
        <v>80</v>
      </c>
      <c r="E3106" s="23" t="s">
        <v>81</v>
      </c>
      <c r="F3106" s="23">
        <v>395003</v>
      </c>
      <c r="G3106" s="23" t="s">
        <v>132</v>
      </c>
      <c r="H3106" s="23" t="s">
        <v>133</v>
      </c>
      <c r="I3106" s="23" t="s">
        <v>134</v>
      </c>
      <c r="J3106" s="23" t="s">
        <v>135</v>
      </c>
      <c r="K3106" s="23" t="s">
        <v>57</v>
      </c>
      <c r="L3106" s="23">
        <v>1</v>
      </c>
      <c r="M3106" s="23">
        <v>75.97</v>
      </c>
      <c r="N3106" s="23">
        <v>0</v>
      </c>
      <c r="O3106" s="23">
        <v>5</v>
      </c>
      <c r="P3106" s="23" t="s">
        <v>43</v>
      </c>
      <c r="Q3106" s="23" t="s">
        <v>44</v>
      </c>
      <c r="R3106" s="23">
        <f t="shared" si="240"/>
        <v>1</v>
      </c>
      <c r="S3106" s="23" t="str">
        <f t="shared" si="241"/>
        <v>ORD103105_20250221_CUST02460_MED007</v>
      </c>
      <c r="T3106" s="23">
        <f t="shared" si="242"/>
        <v>1</v>
      </c>
      <c r="U3106" s="6">
        <f t="shared" si="243"/>
        <v>75.97</v>
      </c>
      <c r="V3106" s="6">
        <f>tbl_Raw_Data[[#This Row],[Discount_Pct]]*tbl_Raw_Data[[#This Row],[Gross_Amount]]/100</f>
        <v>0</v>
      </c>
      <c r="W3106" s="6">
        <f>tbl_Raw_Data[[#This Row],[Gross_Amount]]-tbl_Raw_Data[[#This Row],[Discount_Amount]]</f>
        <v>75.97</v>
      </c>
      <c r="X3106" s="6">
        <f>tbl_Raw_Data[[#This Row],[Net_Amount_Before_Tax]]*tbl_Raw_Data[[#This Row],[Tax_Pct]]/100</f>
        <v>3.7985000000000002</v>
      </c>
      <c r="Y3106" s="6">
        <f>tbl_Raw_Data[[#This Row],[Net_Amount_Before_Tax]]+tbl_Raw_Data[[#This Row],[Tax_Amount]]</f>
        <v>79.768500000000003</v>
      </c>
      <c r="Z3106" s="6">
        <f t="shared" si="244"/>
        <v>1</v>
      </c>
    </row>
    <row r="3107" spans="1:26" x14ac:dyDescent="0.3">
      <c r="A3107" s="23" t="s">
        <v>4837</v>
      </c>
      <c r="B3107" s="34">
        <v>45455</v>
      </c>
      <c r="C3107" s="23" t="s">
        <v>4218</v>
      </c>
      <c r="D3107" s="23" t="s">
        <v>183</v>
      </c>
      <c r="E3107" s="23" t="s">
        <v>184</v>
      </c>
      <c r="F3107" s="23">
        <v>122016</v>
      </c>
      <c r="G3107" s="23" t="s">
        <v>30</v>
      </c>
      <c r="H3107" s="23" t="s">
        <v>31</v>
      </c>
      <c r="I3107" s="23" t="s">
        <v>32</v>
      </c>
      <c r="J3107" s="23" t="s">
        <v>23</v>
      </c>
      <c r="K3107" s="23" t="s">
        <v>24</v>
      </c>
      <c r="L3107" s="23">
        <v>1</v>
      </c>
      <c r="M3107" s="23">
        <v>123.9</v>
      </c>
      <c r="N3107" s="23">
        <v>10</v>
      </c>
      <c r="O3107" s="23">
        <v>5</v>
      </c>
      <c r="P3107" s="23" t="s">
        <v>58</v>
      </c>
      <c r="Q3107" s="23" t="s">
        <v>34</v>
      </c>
      <c r="R3107" s="23">
        <f t="shared" si="240"/>
        <v>1</v>
      </c>
      <c r="S3107" s="23" t="str">
        <f t="shared" si="241"/>
        <v>ORD103106_20240612_CUST03168_MED017</v>
      </c>
      <c r="T3107" s="23">
        <f t="shared" si="242"/>
        <v>1</v>
      </c>
      <c r="U3107" s="6">
        <f t="shared" si="243"/>
        <v>123.9</v>
      </c>
      <c r="V3107" s="6">
        <f>tbl_Raw_Data[[#This Row],[Discount_Pct]]*tbl_Raw_Data[[#This Row],[Gross_Amount]]/100</f>
        <v>12.39</v>
      </c>
      <c r="W3107" s="6">
        <f>tbl_Raw_Data[[#This Row],[Gross_Amount]]-tbl_Raw_Data[[#This Row],[Discount_Amount]]</f>
        <v>111.51</v>
      </c>
      <c r="X3107" s="6">
        <f>tbl_Raw_Data[[#This Row],[Net_Amount_Before_Tax]]*tbl_Raw_Data[[#This Row],[Tax_Pct]]/100</f>
        <v>5.5755000000000008</v>
      </c>
      <c r="Y3107" s="6">
        <f>tbl_Raw_Data[[#This Row],[Net_Amount_Before_Tax]]+tbl_Raw_Data[[#This Row],[Tax_Amount]]</f>
        <v>117.08550000000001</v>
      </c>
      <c r="Z3107" s="6">
        <f t="shared" si="244"/>
        <v>1</v>
      </c>
    </row>
    <row r="3108" spans="1:26" x14ac:dyDescent="0.3">
      <c r="A3108" s="23" t="s">
        <v>4838</v>
      </c>
      <c r="B3108" s="34">
        <v>45885</v>
      </c>
      <c r="C3108" s="23" t="s">
        <v>4839</v>
      </c>
      <c r="D3108" s="23" t="s">
        <v>159</v>
      </c>
      <c r="E3108" s="23" t="s">
        <v>47</v>
      </c>
      <c r="F3108" s="23">
        <v>400001</v>
      </c>
      <c r="G3108" s="23" t="s">
        <v>192</v>
      </c>
      <c r="H3108" s="23" t="s">
        <v>193</v>
      </c>
      <c r="I3108" s="23" t="s">
        <v>41</v>
      </c>
      <c r="J3108" s="23" t="s">
        <v>194</v>
      </c>
      <c r="K3108" s="23" t="s">
        <v>24</v>
      </c>
      <c r="L3108" s="23">
        <v>1</v>
      </c>
      <c r="M3108" s="23">
        <v>30.14</v>
      </c>
      <c r="N3108" s="23">
        <v>5</v>
      </c>
      <c r="O3108" s="23">
        <v>18</v>
      </c>
      <c r="P3108" s="23" t="s">
        <v>25</v>
      </c>
      <c r="Q3108" s="23" t="s">
        <v>34</v>
      </c>
      <c r="R3108" s="23">
        <f t="shared" si="240"/>
        <v>1</v>
      </c>
      <c r="S3108" s="23" t="str">
        <f t="shared" si="241"/>
        <v>ORD103107_20250816_CUST00852_MED002</v>
      </c>
      <c r="T3108" s="23">
        <f t="shared" si="242"/>
        <v>1</v>
      </c>
      <c r="U3108" s="6">
        <f t="shared" si="243"/>
        <v>30.14</v>
      </c>
      <c r="V3108" s="6">
        <f>tbl_Raw_Data[[#This Row],[Discount_Pct]]*tbl_Raw_Data[[#This Row],[Gross_Amount]]/100</f>
        <v>1.5069999999999999</v>
      </c>
      <c r="W3108" s="6">
        <f>tbl_Raw_Data[[#This Row],[Gross_Amount]]-tbl_Raw_Data[[#This Row],[Discount_Amount]]</f>
        <v>28.632999999999999</v>
      </c>
      <c r="X3108" s="6">
        <f>tbl_Raw_Data[[#This Row],[Net_Amount_Before_Tax]]*tbl_Raw_Data[[#This Row],[Tax_Pct]]/100</f>
        <v>5.1539400000000004</v>
      </c>
      <c r="Y3108" s="6">
        <f>tbl_Raw_Data[[#This Row],[Net_Amount_Before_Tax]]+tbl_Raw_Data[[#This Row],[Tax_Amount]]</f>
        <v>33.786940000000001</v>
      </c>
      <c r="Z3108" s="6">
        <f t="shared" si="244"/>
        <v>4</v>
      </c>
    </row>
    <row r="3109" spans="1:26" x14ac:dyDescent="0.3">
      <c r="A3109" s="23" t="s">
        <v>4838</v>
      </c>
      <c r="B3109" s="34">
        <v>45504</v>
      </c>
      <c r="C3109" s="23" t="s">
        <v>4840</v>
      </c>
      <c r="D3109" s="23" t="s">
        <v>80</v>
      </c>
      <c r="E3109" s="23" t="s">
        <v>81</v>
      </c>
      <c r="F3109" s="23">
        <v>395003</v>
      </c>
      <c r="G3109" s="23" t="s">
        <v>102</v>
      </c>
      <c r="H3109" s="23" t="s">
        <v>103</v>
      </c>
      <c r="I3109" s="23" t="s">
        <v>104</v>
      </c>
      <c r="J3109" s="23" t="s">
        <v>64</v>
      </c>
      <c r="K3109" s="23" t="s">
        <v>57</v>
      </c>
      <c r="L3109" s="23">
        <v>1</v>
      </c>
      <c r="M3109" s="23">
        <v>105.9</v>
      </c>
      <c r="N3109" s="23">
        <v>0</v>
      </c>
      <c r="O3109" s="23">
        <v>5</v>
      </c>
      <c r="P3109" s="23" t="s">
        <v>43</v>
      </c>
      <c r="Q3109" s="23" t="s">
        <v>34</v>
      </c>
      <c r="R3109" s="23">
        <f t="shared" si="240"/>
        <v>1</v>
      </c>
      <c r="S3109" s="23" t="str">
        <f t="shared" si="241"/>
        <v>ORD103107_20240731_CUST01029_MED029</v>
      </c>
      <c r="T3109" s="23">
        <f t="shared" si="242"/>
        <v>1</v>
      </c>
      <c r="U3109" s="6">
        <f t="shared" si="243"/>
        <v>105.9</v>
      </c>
      <c r="V3109" s="6">
        <f>tbl_Raw_Data[[#This Row],[Discount_Pct]]*tbl_Raw_Data[[#This Row],[Gross_Amount]]/100</f>
        <v>0</v>
      </c>
      <c r="W3109" s="6">
        <f>tbl_Raw_Data[[#This Row],[Gross_Amount]]-tbl_Raw_Data[[#This Row],[Discount_Amount]]</f>
        <v>105.9</v>
      </c>
      <c r="X3109" s="6">
        <f>tbl_Raw_Data[[#This Row],[Net_Amount_Before_Tax]]*tbl_Raw_Data[[#This Row],[Tax_Pct]]/100</f>
        <v>5.2949999999999999</v>
      </c>
      <c r="Y3109" s="6">
        <f>tbl_Raw_Data[[#This Row],[Net_Amount_Before_Tax]]+tbl_Raw_Data[[#This Row],[Tax_Amount]]</f>
        <v>111.19500000000001</v>
      </c>
      <c r="Z3109" s="6">
        <f t="shared" si="244"/>
        <v>2</v>
      </c>
    </row>
    <row r="3110" spans="1:26" x14ac:dyDescent="0.3">
      <c r="A3110" s="23" t="s">
        <v>4841</v>
      </c>
      <c r="B3110" s="34">
        <v>45939</v>
      </c>
      <c r="C3110" s="23" t="s">
        <v>1211</v>
      </c>
      <c r="D3110" s="23" t="s">
        <v>72</v>
      </c>
      <c r="E3110" s="23" t="s">
        <v>73</v>
      </c>
      <c r="F3110" s="23">
        <v>302001</v>
      </c>
      <c r="G3110" s="23" t="s">
        <v>102</v>
      </c>
      <c r="H3110" s="23" t="s">
        <v>103</v>
      </c>
      <c r="I3110" s="23" t="s">
        <v>104</v>
      </c>
      <c r="J3110" s="23" t="s">
        <v>64</v>
      </c>
      <c r="K3110" s="23" t="s">
        <v>57</v>
      </c>
      <c r="L3110" s="23">
        <v>3</v>
      </c>
      <c r="M3110" s="23">
        <v>91.81</v>
      </c>
      <c r="N3110" s="23">
        <v>5</v>
      </c>
      <c r="O3110" s="23">
        <v>12</v>
      </c>
      <c r="P3110" s="23" t="s">
        <v>43</v>
      </c>
      <c r="Q3110" s="23" t="s">
        <v>44</v>
      </c>
      <c r="R3110" s="23">
        <f t="shared" si="240"/>
        <v>1</v>
      </c>
      <c r="S3110" s="23" t="str">
        <f t="shared" si="241"/>
        <v>ORD103109_20251009_CUST02568_MED029</v>
      </c>
      <c r="T3110" s="23">
        <f t="shared" si="242"/>
        <v>1</v>
      </c>
      <c r="U3110" s="6">
        <f t="shared" si="243"/>
        <v>275.43</v>
      </c>
      <c r="V3110" s="6">
        <f>tbl_Raw_Data[[#This Row],[Discount_Pct]]*tbl_Raw_Data[[#This Row],[Gross_Amount]]/100</f>
        <v>13.771500000000001</v>
      </c>
      <c r="W3110" s="6">
        <f>tbl_Raw_Data[[#This Row],[Gross_Amount]]-tbl_Raw_Data[[#This Row],[Discount_Amount]]</f>
        <v>261.6585</v>
      </c>
      <c r="X3110" s="6">
        <f>tbl_Raw_Data[[#This Row],[Net_Amount_Before_Tax]]*tbl_Raw_Data[[#This Row],[Tax_Pct]]/100</f>
        <v>31.39902</v>
      </c>
      <c r="Y3110" s="6">
        <f>tbl_Raw_Data[[#This Row],[Net_Amount_Before_Tax]]+tbl_Raw_Data[[#This Row],[Tax_Amount]]</f>
        <v>293.05752000000001</v>
      </c>
      <c r="Z3110" s="6">
        <f t="shared" si="244"/>
        <v>2</v>
      </c>
    </row>
    <row r="3111" spans="1:26" x14ac:dyDescent="0.3">
      <c r="A3111" s="23" t="s">
        <v>4842</v>
      </c>
      <c r="B3111" s="34">
        <v>45852</v>
      </c>
      <c r="C3111" s="23" t="s">
        <v>3599</v>
      </c>
      <c r="D3111" s="23" t="s">
        <v>80</v>
      </c>
      <c r="E3111" s="23" t="s">
        <v>81</v>
      </c>
      <c r="F3111" s="23">
        <v>395007</v>
      </c>
      <c r="G3111" s="23" t="s">
        <v>39</v>
      </c>
      <c r="H3111" s="23" t="s">
        <v>40</v>
      </c>
      <c r="I3111" s="23" t="s">
        <v>41</v>
      </c>
      <c r="J3111" s="23" t="s">
        <v>42</v>
      </c>
      <c r="K3111" s="23" t="s">
        <v>24</v>
      </c>
      <c r="L3111" s="23">
        <v>1</v>
      </c>
      <c r="M3111" s="23">
        <v>28.17</v>
      </c>
      <c r="N3111" s="23">
        <v>0</v>
      </c>
      <c r="O3111" s="23">
        <v>12</v>
      </c>
      <c r="P3111" s="23" t="s">
        <v>58</v>
      </c>
      <c r="Q3111" s="23" t="s">
        <v>34</v>
      </c>
      <c r="R3111" s="23">
        <f t="shared" si="240"/>
        <v>1</v>
      </c>
      <c r="S3111" s="23" t="str">
        <f t="shared" si="241"/>
        <v>ORD103110_20250714_CUST02564_MED001</v>
      </c>
      <c r="T3111" s="23">
        <f t="shared" si="242"/>
        <v>1</v>
      </c>
      <c r="U3111" s="6">
        <f t="shared" si="243"/>
        <v>28.17</v>
      </c>
      <c r="V3111" s="6">
        <f>tbl_Raw_Data[[#This Row],[Discount_Pct]]*tbl_Raw_Data[[#This Row],[Gross_Amount]]/100</f>
        <v>0</v>
      </c>
      <c r="W3111" s="6">
        <f>tbl_Raw_Data[[#This Row],[Gross_Amount]]-tbl_Raw_Data[[#This Row],[Discount_Amount]]</f>
        <v>28.17</v>
      </c>
      <c r="X3111" s="6">
        <f>tbl_Raw_Data[[#This Row],[Net_Amount_Before_Tax]]*tbl_Raw_Data[[#This Row],[Tax_Pct]]/100</f>
        <v>3.3804000000000003</v>
      </c>
      <c r="Y3111" s="6">
        <f>tbl_Raw_Data[[#This Row],[Net_Amount_Before_Tax]]+tbl_Raw_Data[[#This Row],[Tax_Amount]]</f>
        <v>31.550400000000003</v>
      </c>
      <c r="Z3111" s="6">
        <f t="shared" si="244"/>
        <v>2</v>
      </c>
    </row>
    <row r="3112" spans="1:26" x14ac:dyDescent="0.3">
      <c r="A3112" s="23" t="s">
        <v>4843</v>
      </c>
      <c r="B3112" s="34">
        <v>45723</v>
      </c>
      <c r="C3112" s="23" t="s">
        <v>4844</v>
      </c>
      <c r="D3112" s="23" t="s">
        <v>52</v>
      </c>
      <c r="E3112" s="23" t="s">
        <v>52</v>
      </c>
      <c r="F3112" s="23">
        <v>160019</v>
      </c>
      <c r="G3112" s="23" t="s">
        <v>138</v>
      </c>
      <c r="H3112" s="23" t="s">
        <v>139</v>
      </c>
      <c r="I3112" s="23" t="s">
        <v>50</v>
      </c>
      <c r="J3112" s="23" t="s">
        <v>140</v>
      </c>
      <c r="K3112" s="23" t="s">
        <v>24</v>
      </c>
      <c r="L3112" s="23">
        <v>2</v>
      </c>
      <c r="M3112" s="23">
        <v>179.41</v>
      </c>
      <c r="N3112" s="23">
        <v>10</v>
      </c>
      <c r="O3112" s="23">
        <v>12</v>
      </c>
      <c r="P3112" s="23" t="s">
        <v>65</v>
      </c>
      <c r="Q3112" s="23" t="s">
        <v>44</v>
      </c>
      <c r="R3112" s="23">
        <f t="shared" si="240"/>
        <v>1</v>
      </c>
      <c r="S3112" s="23" t="str">
        <f t="shared" si="241"/>
        <v>ORD103111_20250307_CUST02341_MED013</v>
      </c>
      <c r="T3112" s="23">
        <f t="shared" si="242"/>
        <v>1</v>
      </c>
      <c r="U3112" s="6">
        <f t="shared" si="243"/>
        <v>358.82</v>
      </c>
      <c r="V3112" s="6">
        <f>tbl_Raw_Data[[#This Row],[Discount_Pct]]*tbl_Raw_Data[[#This Row],[Gross_Amount]]/100</f>
        <v>35.881999999999998</v>
      </c>
      <c r="W3112" s="6">
        <f>tbl_Raw_Data[[#This Row],[Gross_Amount]]-tbl_Raw_Data[[#This Row],[Discount_Amount]]</f>
        <v>322.93799999999999</v>
      </c>
      <c r="X3112" s="6">
        <f>tbl_Raw_Data[[#This Row],[Net_Amount_Before_Tax]]*tbl_Raw_Data[[#This Row],[Tax_Pct]]/100</f>
        <v>38.752559999999995</v>
      </c>
      <c r="Y3112" s="6">
        <f>tbl_Raw_Data[[#This Row],[Net_Amount_Before_Tax]]+tbl_Raw_Data[[#This Row],[Tax_Amount]]</f>
        <v>361.69056</v>
      </c>
      <c r="Z3112" s="6">
        <f t="shared" si="244"/>
        <v>0</v>
      </c>
    </row>
    <row r="3113" spans="1:26" x14ac:dyDescent="0.3">
      <c r="A3113" s="23" t="s">
        <v>4845</v>
      </c>
      <c r="B3113" s="34">
        <v>45999</v>
      </c>
      <c r="C3113" s="23" t="s">
        <v>2438</v>
      </c>
      <c r="D3113" s="23" t="s">
        <v>159</v>
      </c>
      <c r="E3113" s="23" t="s">
        <v>47</v>
      </c>
      <c r="F3113" s="23">
        <v>400093</v>
      </c>
      <c r="G3113" s="23" t="s">
        <v>315</v>
      </c>
      <c r="H3113" s="23" t="s">
        <v>316</v>
      </c>
      <c r="I3113" s="23" t="s">
        <v>50</v>
      </c>
      <c r="J3113" s="23" t="s">
        <v>114</v>
      </c>
      <c r="K3113" s="23" t="s">
        <v>24</v>
      </c>
      <c r="L3113" s="23">
        <v>2</v>
      </c>
      <c r="M3113" s="23">
        <v>128.16999999999999</v>
      </c>
      <c r="N3113" s="23">
        <v>10</v>
      </c>
      <c r="O3113" s="23">
        <v>12</v>
      </c>
      <c r="P3113" s="23" t="s">
        <v>58</v>
      </c>
      <c r="Q3113" s="23" t="s">
        <v>34</v>
      </c>
      <c r="R3113" s="23">
        <f t="shared" si="240"/>
        <v>1</v>
      </c>
      <c r="S3113" s="23" t="str">
        <f t="shared" si="241"/>
        <v>ORD103112_20251208_CUST00591_MED012</v>
      </c>
      <c r="T3113" s="23">
        <f t="shared" si="242"/>
        <v>1</v>
      </c>
      <c r="U3113" s="6">
        <f t="shared" si="243"/>
        <v>256.33999999999997</v>
      </c>
      <c r="V3113" s="6">
        <f>tbl_Raw_Data[[#This Row],[Discount_Pct]]*tbl_Raw_Data[[#This Row],[Gross_Amount]]/100</f>
        <v>25.633999999999997</v>
      </c>
      <c r="W3113" s="6">
        <f>tbl_Raw_Data[[#This Row],[Gross_Amount]]-tbl_Raw_Data[[#This Row],[Discount_Amount]]</f>
        <v>230.70599999999999</v>
      </c>
      <c r="X3113" s="6">
        <f>tbl_Raw_Data[[#This Row],[Net_Amount_Before_Tax]]*tbl_Raw_Data[[#This Row],[Tax_Pct]]/100</f>
        <v>27.684719999999999</v>
      </c>
      <c r="Y3113" s="6">
        <f>tbl_Raw_Data[[#This Row],[Net_Amount_Before_Tax]]+tbl_Raw_Data[[#This Row],[Tax_Amount]]</f>
        <v>258.39071999999999</v>
      </c>
      <c r="Z3113" s="6">
        <f t="shared" si="244"/>
        <v>1</v>
      </c>
    </row>
    <row r="3114" spans="1:26" x14ac:dyDescent="0.3">
      <c r="A3114" s="23" t="s">
        <v>4846</v>
      </c>
      <c r="B3114" s="34">
        <v>45322</v>
      </c>
      <c r="C3114" s="23" t="s">
        <v>1373</v>
      </c>
      <c r="D3114" s="23" t="s">
        <v>28</v>
      </c>
      <c r="E3114" s="23" t="s">
        <v>29</v>
      </c>
      <c r="F3114" s="23">
        <v>500084</v>
      </c>
      <c r="G3114" s="23" t="s">
        <v>82</v>
      </c>
      <c r="H3114" s="23" t="s">
        <v>83</v>
      </c>
      <c r="I3114" s="23" t="s">
        <v>84</v>
      </c>
      <c r="J3114" s="23" t="s">
        <v>85</v>
      </c>
      <c r="K3114" s="23" t="s">
        <v>24</v>
      </c>
      <c r="L3114" s="23">
        <v>1</v>
      </c>
      <c r="M3114" s="23">
        <v>329.63</v>
      </c>
      <c r="N3114" s="23">
        <v>0</v>
      </c>
      <c r="O3114" s="23">
        <v>12</v>
      </c>
      <c r="P3114" s="23" t="s">
        <v>89</v>
      </c>
      <c r="Q3114" s="23" t="s">
        <v>44</v>
      </c>
      <c r="R3114" s="23">
        <f t="shared" si="240"/>
        <v>1</v>
      </c>
      <c r="S3114" s="23" t="str">
        <f t="shared" si="241"/>
        <v>ORD103113_20240131_CUST01324_MED023</v>
      </c>
      <c r="T3114" s="23">
        <f t="shared" si="242"/>
        <v>1</v>
      </c>
      <c r="U3114" s="6">
        <f t="shared" si="243"/>
        <v>329.63</v>
      </c>
      <c r="V3114" s="6">
        <f>tbl_Raw_Data[[#This Row],[Discount_Pct]]*tbl_Raw_Data[[#This Row],[Gross_Amount]]/100</f>
        <v>0</v>
      </c>
      <c r="W3114" s="6">
        <f>tbl_Raw_Data[[#This Row],[Gross_Amount]]-tbl_Raw_Data[[#This Row],[Discount_Amount]]</f>
        <v>329.63</v>
      </c>
      <c r="X3114" s="6">
        <f>tbl_Raw_Data[[#This Row],[Net_Amount_Before_Tax]]*tbl_Raw_Data[[#This Row],[Tax_Pct]]/100</f>
        <v>39.555599999999998</v>
      </c>
      <c r="Y3114" s="6">
        <f>tbl_Raw_Data[[#This Row],[Net_Amount_Before_Tax]]+tbl_Raw_Data[[#This Row],[Tax_Amount]]</f>
        <v>369.18560000000002</v>
      </c>
      <c r="Z3114" s="6">
        <f t="shared" si="244"/>
        <v>2</v>
      </c>
    </row>
    <row r="3115" spans="1:26" x14ac:dyDescent="0.3">
      <c r="A3115" s="23" t="s">
        <v>4847</v>
      </c>
      <c r="B3115" s="34">
        <v>45561</v>
      </c>
      <c r="C3115" s="23" t="s">
        <v>4848</v>
      </c>
      <c r="D3115" s="23" t="s">
        <v>92</v>
      </c>
      <c r="E3115" s="23" t="s">
        <v>93</v>
      </c>
      <c r="F3115" s="23">
        <v>560034</v>
      </c>
      <c r="G3115" s="23" t="s">
        <v>30</v>
      </c>
      <c r="H3115" s="23" t="s">
        <v>31</v>
      </c>
      <c r="I3115" s="23" t="s">
        <v>32</v>
      </c>
      <c r="J3115" s="23" t="s">
        <v>23</v>
      </c>
      <c r="K3115" s="23" t="s">
        <v>24</v>
      </c>
      <c r="L3115" s="23">
        <v>6</v>
      </c>
      <c r="M3115" s="23">
        <v>126.58</v>
      </c>
      <c r="N3115" s="23">
        <v>10</v>
      </c>
      <c r="O3115" s="23">
        <v>5</v>
      </c>
      <c r="P3115" s="23" t="s">
        <v>89</v>
      </c>
      <c r="Q3115" s="23" t="s">
        <v>90</v>
      </c>
      <c r="R3115" s="23">
        <f t="shared" si="240"/>
        <v>1</v>
      </c>
      <c r="S3115" s="23" t="str">
        <f t="shared" si="241"/>
        <v>ORD103114_20240926_CUST02973_MED017</v>
      </c>
      <c r="T3115" s="23">
        <f t="shared" si="242"/>
        <v>1</v>
      </c>
      <c r="U3115" s="6">
        <f t="shared" si="243"/>
        <v>759.48</v>
      </c>
      <c r="V3115" s="6">
        <f>tbl_Raw_Data[[#This Row],[Discount_Pct]]*tbl_Raw_Data[[#This Row],[Gross_Amount]]/100</f>
        <v>75.948000000000008</v>
      </c>
      <c r="W3115" s="6">
        <f>tbl_Raw_Data[[#This Row],[Gross_Amount]]-tbl_Raw_Data[[#This Row],[Discount_Amount]]</f>
        <v>683.53200000000004</v>
      </c>
      <c r="X3115" s="6">
        <f>tbl_Raw_Data[[#This Row],[Net_Amount_Before_Tax]]*tbl_Raw_Data[[#This Row],[Tax_Pct]]/100</f>
        <v>34.176600000000001</v>
      </c>
      <c r="Y3115" s="6">
        <f>tbl_Raw_Data[[#This Row],[Net_Amount_Before_Tax]]+tbl_Raw_Data[[#This Row],[Tax_Amount]]</f>
        <v>717.70860000000005</v>
      </c>
      <c r="Z3115" s="6">
        <f t="shared" si="244"/>
        <v>1</v>
      </c>
    </row>
    <row r="3116" spans="1:26" x14ac:dyDescent="0.3">
      <c r="A3116" s="23" t="s">
        <v>4849</v>
      </c>
      <c r="B3116" s="34">
        <v>45913</v>
      </c>
      <c r="C3116" s="23" t="s">
        <v>4850</v>
      </c>
      <c r="D3116" s="23" t="s">
        <v>80</v>
      </c>
      <c r="E3116" s="23" t="s">
        <v>81</v>
      </c>
      <c r="F3116" s="23">
        <v>395001</v>
      </c>
      <c r="G3116" s="23" t="s">
        <v>283</v>
      </c>
      <c r="H3116" s="23" t="s">
        <v>284</v>
      </c>
      <c r="I3116" s="23" t="s">
        <v>104</v>
      </c>
      <c r="J3116" s="23" t="s">
        <v>42</v>
      </c>
      <c r="K3116" s="23" t="s">
        <v>57</v>
      </c>
      <c r="L3116" s="23">
        <v>2</v>
      </c>
      <c r="M3116" s="23">
        <v>290.64999999999998</v>
      </c>
      <c r="N3116" s="23">
        <v>0</v>
      </c>
      <c r="O3116" s="23">
        <v>5</v>
      </c>
      <c r="P3116" s="23" t="s">
        <v>58</v>
      </c>
      <c r="Q3116" s="23" t="s">
        <v>44</v>
      </c>
      <c r="R3116" s="23">
        <f t="shared" si="240"/>
        <v>1</v>
      </c>
      <c r="S3116" s="23" t="str">
        <f t="shared" si="241"/>
        <v>ORD103115_20250913_CUST01920_MED030</v>
      </c>
      <c r="T3116" s="23">
        <f t="shared" si="242"/>
        <v>1</v>
      </c>
      <c r="U3116" s="6">
        <f t="shared" si="243"/>
        <v>581.29999999999995</v>
      </c>
      <c r="V3116" s="6">
        <f>tbl_Raw_Data[[#This Row],[Discount_Pct]]*tbl_Raw_Data[[#This Row],[Gross_Amount]]/100</f>
        <v>0</v>
      </c>
      <c r="W3116" s="6">
        <f>tbl_Raw_Data[[#This Row],[Gross_Amount]]-tbl_Raw_Data[[#This Row],[Discount_Amount]]</f>
        <v>581.29999999999995</v>
      </c>
      <c r="X3116" s="6">
        <f>tbl_Raw_Data[[#This Row],[Net_Amount_Before_Tax]]*tbl_Raw_Data[[#This Row],[Tax_Pct]]/100</f>
        <v>29.065000000000001</v>
      </c>
      <c r="Y3116" s="6">
        <f>tbl_Raw_Data[[#This Row],[Net_Amount_Before_Tax]]+tbl_Raw_Data[[#This Row],[Tax_Amount]]</f>
        <v>610.36500000000001</v>
      </c>
      <c r="Z3116" s="6">
        <f t="shared" si="244"/>
        <v>0</v>
      </c>
    </row>
    <row r="3117" spans="1:26" x14ac:dyDescent="0.3">
      <c r="A3117" s="23" t="s">
        <v>4849</v>
      </c>
      <c r="B3117" s="34">
        <v>45460</v>
      </c>
      <c r="C3117" s="23" t="s">
        <v>2072</v>
      </c>
      <c r="D3117" s="23" t="s">
        <v>123</v>
      </c>
      <c r="E3117" s="23" t="s">
        <v>101</v>
      </c>
      <c r="F3117" s="23">
        <v>226016</v>
      </c>
      <c r="G3117" s="23" t="s">
        <v>30</v>
      </c>
      <c r="H3117" s="23" t="s">
        <v>31</v>
      </c>
      <c r="I3117" s="23" t="s">
        <v>32</v>
      </c>
      <c r="J3117" s="23" t="s">
        <v>23</v>
      </c>
      <c r="K3117" s="23" t="s">
        <v>24</v>
      </c>
      <c r="L3117" s="23">
        <v>1</v>
      </c>
      <c r="M3117" s="23">
        <v>140</v>
      </c>
      <c r="N3117" s="23">
        <v>10</v>
      </c>
      <c r="O3117" s="23">
        <v>5</v>
      </c>
      <c r="P3117" s="23" t="s">
        <v>25</v>
      </c>
      <c r="Q3117" s="23" t="s">
        <v>34</v>
      </c>
      <c r="R3117" s="23">
        <f t="shared" si="240"/>
        <v>1</v>
      </c>
      <c r="S3117" s="23" t="str">
        <f t="shared" si="241"/>
        <v>ORD103115_20240617_CUST00388_MED017</v>
      </c>
      <c r="T3117" s="23">
        <f t="shared" si="242"/>
        <v>1</v>
      </c>
      <c r="U3117" s="6">
        <f t="shared" si="243"/>
        <v>140</v>
      </c>
      <c r="V3117" s="6">
        <f>tbl_Raw_Data[[#This Row],[Discount_Pct]]*tbl_Raw_Data[[#This Row],[Gross_Amount]]/100</f>
        <v>14</v>
      </c>
      <c r="W3117" s="6">
        <f>tbl_Raw_Data[[#This Row],[Gross_Amount]]-tbl_Raw_Data[[#This Row],[Discount_Amount]]</f>
        <v>126</v>
      </c>
      <c r="X3117" s="6">
        <f>tbl_Raw_Data[[#This Row],[Net_Amount_Before_Tax]]*tbl_Raw_Data[[#This Row],[Tax_Pct]]/100</f>
        <v>6.3</v>
      </c>
      <c r="Y3117" s="6">
        <f>tbl_Raw_Data[[#This Row],[Net_Amount_Before_Tax]]+tbl_Raw_Data[[#This Row],[Tax_Amount]]</f>
        <v>132.30000000000001</v>
      </c>
      <c r="Z3117" s="6">
        <f t="shared" si="244"/>
        <v>5</v>
      </c>
    </row>
    <row r="3118" spans="1:26" x14ac:dyDescent="0.3">
      <c r="A3118" s="23" t="s">
        <v>4849</v>
      </c>
      <c r="B3118" s="34">
        <v>45303</v>
      </c>
      <c r="C3118" s="23" t="s">
        <v>1483</v>
      </c>
      <c r="D3118" s="23" t="s">
        <v>130</v>
      </c>
      <c r="E3118" s="23" t="s">
        <v>131</v>
      </c>
      <c r="F3118" s="23">
        <v>700001</v>
      </c>
      <c r="G3118" s="23" t="s">
        <v>160</v>
      </c>
      <c r="H3118" s="23" t="s">
        <v>161</v>
      </c>
      <c r="I3118" s="23" t="s">
        <v>50</v>
      </c>
      <c r="J3118" s="23" t="s">
        <v>23</v>
      </c>
      <c r="K3118" s="23" t="s">
        <v>24</v>
      </c>
      <c r="L3118" s="23">
        <v>4</v>
      </c>
      <c r="M3118" s="23">
        <v>156.43</v>
      </c>
      <c r="N3118" s="23">
        <v>5</v>
      </c>
      <c r="O3118" s="23">
        <v>18</v>
      </c>
      <c r="P3118" s="23" t="s">
        <v>33</v>
      </c>
      <c r="Q3118" s="23" t="s">
        <v>90</v>
      </c>
      <c r="R3118" s="23">
        <f t="shared" si="240"/>
        <v>1</v>
      </c>
      <c r="S3118" s="23" t="str">
        <f t="shared" si="241"/>
        <v>ORD103115_20240112_CUST01623_MED014</v>
      </c>
      <c r="T3118" s="23">
        <f t="shared" si="242"/>
        <v>1</v>
      </c>
      <c r="U3118" s="6">
        <f t="shared" si="243"/>
        <v>625.72</v>
      </c>
      <c r="V3118" s="6">
        <f>tbl_Raw_Data[[#This Row],[Discount_Pct]]*tbl_Raw_Data[[#This Row],[Gross_Amount]]/100</f>
        <v>31.286000000000005</v>
      </c>
      <c r="W3118" s="6">
        <f>tbl_Raw_Data[[#This Row],[Gross_Amount]]-tbl_Raw_Data[[#This Row],[Discount_Amount]]</f>
        <v>594.43399999999997</v>
      </c>
      <c r="X3118" s="6">
        <f>tbl_Raw_Data[[#This Row],[Net_Amount_Before_Tax]]*tbl_Raw_Data[[#This Row],[Tax_Pct]]/100</f>
        <v>106.99812</v>
      </c>
      <c r="Y3118" s="6">
        <f>tbl_Raw_Data[[#This Row],[Net_Amount_Before_Tax]]+tbl_Raw_Data[[#This Row],[Tax_Amount]]</f>
        <v>701.43211999999994</v>
      </c>
      <c r="Z3118" s="6">
        <f t="shared" si="244"/>
        <v>3</v>
      </c>
    </row>
    <row r="3119" spans="1:26" x14ac:dyDescent="0.3">
      <c r="A3119" s="23" t="s">
        <v>4851</v>
      </c>
      <c r="B3119" s="34">
        <v>45596</v>
      </c>
      <c r="C3119" s="23" t="s">
        <v>2425</v>
      </c>
      <c r="D3119" s="23" t="s">
        <v>130</v>
      </c>
      <c r="E3119" s="23" t="s">
        <v>131</v>
      </c>
      <c r="F3119" s="23">
        <v>700102</v>
      </c>
      <c r="G3119" s="23" t="s">
        <v>145</v>
      </c>
      <c r="H3119" s="23" t="s">
        <v>146</v>
      </c>
      <c r="I3119" s="23" t="s">
        <v>147</v>
      </c>
      <c r="J3119" s="23" t="s">
        <v>148</v>
      </c>
      <c r="K3119" s="23" t="s">
        <v>24</v>
      </c>
      <c r="L3119" s="23">
        <v>1</v>
      </c>
      <c r="M3119" s="23">
        <v>100.84</v>
      </c>
      <c r="N3119" s="23">
        <v>5</v>
      </c>
      <c r="O3119" s="23">
        <v>18</v>
      </c>
      <c r="P3119" s="23" t="s">
        <v>33</v>
      </c>
      <c r="Q3119" s="23" t="s">
        <v>34</v>
      </c>
      <c r="R3119" s="23">
        <f t="shared" si="240"/>
        <v>1</v>
      </c>
      <c r="S3119" s="23" t="str">
        <f t="shared" si="241"/>
        <v>ORD103118_20241031_CUST02025_MED016</v>
      </c>
      <c r="T3119" s="23">
        <f t="shared" si="242"/>
        <v>1</v>
      </c>
      <c r="U3119" s="6">
        <f t="shared" si="243"/>
        <v>100.84</v>
      </c>
      <c r="V3119" s="6">
        <f>tbl_Raw_Data[[#This Row],[Discount_Pct]]*tbl_Raw_Data[[#This Row],[Gross_Amount]]/100</f>
        <v>5.0420000000000007</v>
      </c>
      <c r="W3119" s="6">
        <f>tbl_Raw_Data[[#This Row],[Gross_Amount]]-tbl_Raw_Data[[#This Row],[Discount_Amount]]</f>
        <v>95.798000000000002</v>
      </c>
      <c r="X3119" s="6">
        <f>tbl_Raw_Data[[#This Row],[Net_Amount_Before_Tax]]*tbl_Raw_Data[[#This Row],[Tax_Pct]]/100</f>
        <v>17.243639999999999</v>
      </c>
      <c r="Y3119" s="6">
        <f>tbl_Raw_Data[[#This Row],[Net_Amount_Before_Tax]]+tbl_Raw_Data[[#This Row],[Tax_Amount]]</f>
        <v>113.04164</v>
      </c>
      <c r="Z3119" s="6">
        <f t="shared" si="244"/>
        <v>8</v>
      </c>
    </row>
    <row r="3120" spans="1:26" x14ac:dyDescent="0.3">
      <c r="A3120" s="23" t="s">
        <v>4851</v>
      </c>
      <c r="B3120" s="34">
        <v>45889</v>
      </c>
      <c r="C3120" s="23" t="s">
        <v>981</v>
      </c>
      <c r="D3120" s="23" t="s">
        <v>100</v>
      </c>
      <c r="E3120" s="23" t="s">
        <v>101</v>
      </c>
      <c r="F3120" s="23">
        <v>201303</v>
      </c>
      <c r="G3120" s="23" t="s">
        <v>53</v>
      </c>
      <c r="H3120" s="23" t="s">
        <v>54</v>
      </c>
      <c r="I3120" s="23" t="s">
        <v>55</v>
      </c>
      <c r="J3120" s="23" t="s">
        <v>56</v>
      </c>
      <c r="K3120" s="23" t="s">
        <v>57</v>
      </c>
      <c r="L3120" s="23">
        <v>1</v>
      </c>
      <c r="M3120" s="23">
        <v>59.25</v>
      </c>
      <c r="N3120" s="23">
        <v>0</v>
      </c>
      <c r="O3120" s="23">
        <v>5</v>
      </c>
      <c r="P3120" s="23" t="s">
        <v>65</v>
      </c>
      <c r="Q3120" s="23" t="s">
        <v>34</v>
      </c>
      <c r="R3120" s="23">
        <f t="shared" si="240"/>
        <v>1</v>
      </c>
      <c r="S3120" s="23" t="str">
        <f t="shared" si="241"/>
        <v>ORD103118_20250820_CUST01468_MED020</v>
      </c>
      <c r="T3120" s="23">
        <f t="shared" si="242"/>
        <v>1</v>
      </c>
      <c r="U3120" s="6">
        <f t="shared" si="243"/>
        <v>59.25</v>
      </c>
      <c r="V3120" s="6">
        <f>tbl_Raw_Data[[#This Row],[Discount_Pct]]*tbl_Raw_Data[[#This Row],[Gross_Amount]]/100</f>
        <v>0</v>
      </c>
      <c r="W3120" s="6">
        <f>tbl_Raw_Data[[#This Row],[Gross_Amount]]-tbl_Raw_Data[[#This Row],[Discount_Amount]]</f>
        <v>59.25</v>
      </c>
      <c r="X3120" s="6">
        <f>tbl_Raw_Data[[#This Row],[Net_Amount_Before_Tax]]*tbl_Raw_Data[[#This Row],[Tax_Pct]]/100</f>
        <v>2.9624999999999999</v>
      </c>
      <c r="Y3120" s="6">
        <f>tbl_Raw_Data[[#This Row],[Net_Amount_Before_Tax]]+tbl_Raw_Data[[#This Row],[Tax_Amount]]</f>
        <v>62.212499999999999</v>
      </c>
      <c r="Z3120" s="6">
        <f t="shared" si="244"/>
        <v>1</v>
      </c>
    </row>
    <row r="3121" spans="1:26" x14ac:dyDescent="0.3">
      <c r="A3121" s="23" t="s">
        <v>4852</v>
      </c>
      <c r="B3121" s="34">
        <v>45682</v>
      </c>
      <c r="C3121" s="23" t="s">
        <v>4853</v>
      </c>
      <c r="D3121" s="23" t="s">
        <v>92</v>
      </c>
      <c r="E3121" s="23" t="s">
        <v>93</v>
      </c>
      <c r="F3121" s="23">
        <v>560066</v>
      </c>
      <c r="G3121" s="23" t="s">
        <v>61</v>
      </c>
      <c r="H3121" s="23" t="s">
        <v>62</v>
      </c>
      <c r="I3121" s="23" t="s">
        <v>63</v>
      </c>
      <c r="J3121" s="23" t="s">
        <v>64</v>
      </c>
      <c r="K3121" s="23" t="s">
        <v>57</v>
      </c>
      <c r="L3121" s="23">
        <v>1</v>
      </c>
      <c r="M3121" s="23">
        <v>113.61</v>
      </c>
      <c r="N3121" s="23">
        <v>5</v>
      </c>
      <c r="O3121" s="23">
        <v>18</v>
      </c>
      <c r="P3121" s="23" t="s">
        <v>65</v>
      </c>
      <c r="Q3121" s="23" t="s">
        <v>34</v>
      </c>
      <c r="R3121" s="23">
        <f t="shared" si="240"/>
        <v>1</v>
      </c>
      <c r="S3121" s="23" t="str">
        <f t="shared" si="241"/>
        <v>ORD103120_20250125_CUST00692_MED004</v>
      </c>
      <c r="T3121" s="23">
        <f t="shared" si="242"/>
        <v>1</v>
      </c>
      <c r="U3121" s="6">
        <f t="shared" si="243"/>
        <v>113.61</v>
      </c>
      <c r="V3121" s="6">
        <f>tbl_Raw_Data[[#This Row],[Discount_Pct]]*tbl_Raw_Data[[#This Row],[Gross_Amount]]/100</f>
        <v>5.6804999999999994</v>
      </c>
      <c r="W3121" s="6">
        <f>tbl_Raw_Data[[#This Row],[Gross_Amount]]-tbl_Raw_Data[[#This Row],[Discount_Amount]]</f>
        <v>107.9295</v>
      </c>
      <c r="X3121" s="6">
        <f>tbl_Raw_Data[[#This Row],[Net_Amount_Before_Tax]]*tbl_Raw_Data[[#This Row],[Tax_Pct]]/100</f>
        <v>19.427309999999999</v>
      </c>
      <c r="Y3121" s="6">
        <f>tbl_Raw_Data[[#This Row],[Net_Amount_Before_Tax]]+tbl_Raw_Data[[#This Row],[Tax_Amount]]</f>
        <v>127.35681</v>
      </c>
      <c r="Z3121" s="6">
        <f t="shared" si="244"/>
        <v>1</v>
      </c>
    </row>
    <row r="3122" spans="1:26" x14ac:dyDescent="0.3">
      <c r="A3122" s="23" t="s">
        <v>4854</v>
      </c>
      <c r="B3122" s="34">
        <v>45716</v>
      </c>
      <c r="C3122" s="23" t="s">
        <v>3754</v>
      </c>
      <c r="D3122" s="23" t="s">
        <v>123</v>
      </c>
      <c r="E3122" s="23" t="s">
        <v>101</v>
      </c>
      <c r="F3122" s="23">
        <v>226010</v>
      </c>
      <c r="G3122" s="23" t="s">
        <v>53</v>
      </c>
      <c r="H3122" s="23" t="s">
        <v>54</v>
      </c>
      <c r="I3122" s="23" t="s">
        <v>55</v>
      </c>
      <c r="J3122" s="23" t="s">
        <v>56</v>
      </c>
      <c r="K3122" s="23" t="s">
        <v>57</v>
      </c>
      <c r="L3122" s="23">
        <v>1</v>
      </c>
      <c r="M3122" s="23">
        <v>53.4</v>
      </c>
      <c r="N3122" s="23">
        <v>5</v>
      </c>
      <c r="O3122" s="23">
        <v>5</v>
      </c>
      <c r="P3122" s="23" t="s">
        <v>89</v>
      </c>
      <c r="Q3122" s="23" t="s">
        <v>44</v>
      </c>
      <c r="R3122" s="23">
        <f t="shared" si="240"/>
        <v>1</v>
      </c>
      <c r="S3122" s="23" t="str">
        <f t="shared" si="241"/>
        <v>ORD103121_20250228_CUST00934_MED020</v>
      </c>
      <c r="T3122" s="23">
        <f t="shared" si="242"/>
        <v>1</v>
      </c>
      <c r="U3122" s="6">
        <f t="shared" si="243"/>
        <v>53.4</v>
      </c>
      <c r="V3122" s="6">
        <f>tbl_Raw_Data[[#This Row],[Discount_Pct]]*tbl_Raw_Data[[#This Row],[Gross_Amount]]/100</f>
        <v>2.67</v>
      </c>
      <c r="W3122" s="6">
        <f>tbl_Raw_Data[[#This Row],[Gross_Amount]]-tbl_Raw_Data[[#This Row],[Discount_Amount]]</f>
        <v>50.73</v>
      </c>
      <c r="X3122" s="6">
        <f>tbl_Raw_Data[[#This Row],[Net_Amount_Before_Tax]]*tbl_Raw_Data[[#This Row],[Tax_Pct]]/100</f>
        <v>2.5364999999999998</v>
      </c>
      <c r="Y3122" s="6">
        <f>tbl_Raw_Data[[#This Row],[Net_Amount_Before_Tax]]+tbl_Raw_Data[[#This Row],[Tax_Amount]]</f>
        <v>53.266499999999994</v>
      </c>
      <c r="Z3122" s="6">
        <f t="shared" si="244"/>
        <v>2</v>
      </c>
    </row>
    <row r="3123" spans="1:26" x14ac:dyDescent="0.3">
      <c r="A3123" s="23" t="s">
        <v>4855</v>
      </c>
      <c r="B3123" s="34">
        <v>45584</v>
      </c>
      <c r="C3123" s="23" t="s">
        <v>4856</v>
      </c>
      <c r="D3123" s="23" t="s">
        <v>46</v>
      </c>
      <c r="E3123" s="23" t="s">
        <v>47</v>
      </c>
      <c r="F3123" s="23">
        <v>411001</v>
      </c>
      <c r="G3123" s="23" t="s">
        <v>160</v>
      </c>
      <c r="H3123" s="23" t="s">
        <v>161</v>
      </c>
      <c r="I3123" s="23" t="s">
        <v>50</v>
      </c>
      <c r="J3123" s="23" t="s">
        <v>23</v>
      </c>
      <c r="K3123" s="23" t="s">
        <v>24</v>
      </c>
      <c r="L3123" s="23">
        <v>3</v>
      </c>
      <c r="M3123" s="23">
        <v>153.16</v>
      </c>
      <c r="N3123" s="23">
        <v>0</v>
      </c>
      <c r="O3123" s="23">
        <v>12</v>
      </c>
      <c r="P3123" s="23" t="s">
        <v>89</v>
      </c>
      <c r="Q3123" s="23" t="s">
        <v>90</v>
      </c>
      <c r="R3123" s="23">
        <f t="shared" si="240"/>
        <v>1</v>
      </c>
      <c r="S3123" s="23" t="str">
        <f t="shared" si="241"/>
        <v>ORD103122_20241019_CUST01699_MED014</v>
      </c>
      <c r="T3123" s="23">
        <f t="shared" si="242"/>
        <v>1</v>
      </c>
      <c r="U3123" s="6">
        <f t="shared" si="243"/>
        <v>459.48</v>
      </c>
      <c r="V3123" s="6">
        <f>tbl_Raw_Data[[#This Row],[Discount_Pct]]*tbl_Raw_Data[[#This Row],[Gross_Amount]]/100</f>
        <v>0</v>
      </c>
      <c r="W3123" s="6">
        <f>tbl_Raw_Data[[#This Row],[Gross_Amount]]-tbl_Raw_Data[[#This Row],[Discount_Amount]]</f>
        <v>459.48</v>
      </c>
      <c r="X3123" s="6">
        <f>tbl_Raw_Data[[#This Row],[Net_Amount_Before_Tax]]*tbl_Raw_Data[[#This Row],[Tax_Pct]]/100</f>
        <v>55.137599999999999</v>
      </c>
      <c r="Y3123" s="6">
        <f>tbl_Raw_Data[[#This Row],[Net_Amount_Before_Tax]]+tbl_Raw_Data[[#This Row],[Tax_Amount]]</f>
        <v>514.61760000000004</v>
      </c>
      <c r="Z3123" s="6">
        <f t="shared" si="244"/>
        <v>0</v>
      </c>
    </row>
    <row r="3124" spans="1:26" x14ac:dyDescent="0.3">
      <c r="A3124" s="23" t="s">
        <v>4857</v>
      </c>
      <c r="B3124" s="34">
        <v>45346</v>
      </c>
      <c r="C3124" s="23" t="s">
        <v>3790</v>
      </c>
      <c r="D3124" s="23" t="s">
        <v>100</v>
      </c>
      <c r="E3124" s="23" t="s">
        <v>101</v>
      </c>
      <c r="F3124" s="23">
        <v>201303</v>
      </c>
      <c r="G3124" s="23" t="s">
        <v>48</v>
      </c>
      <c r="H3124" s="23" t="s">
        <v>49</v>
      </c>
      <c r="I3124" s="23" t="s">
        <v>50</v>
      </c>
      <c r="J3124" s="23" t="s">
        <v>23</v>
      </c>
      <c r="K3124" s="23" t="s">
        <v>24</v>
      </c>
      <c r="L3124" s="23">
        <v>1</v>
      </c>
      <c r="M3124" s="23">
        <v>116.47</v>
      </c>
      <c r="N3124" s="23">
        <v>10</v>
      </c>
      <c r="O3124" s="23">
        <v>12</v>
      </c>
      <c r="P3124" s="23" t="s">
        <v>33</v>
      </c>
      <c r="Q3124" s="23" t="s">
        <v>26</v>
      </c>
      <c r="R3124" s="23">
        <f t="shared" si="240"/>
        <v>1</v>
      </c>
      <c r="S3124" s="23" t="str">
        <f t="shared" si="241"/>
        <v>ORD103123_20240224_CUST00613_MED028</v>
      </c>
      <c r="T3124" s="23">
        <f t="shared" si="242"/>
        <v>1</v>
      </c>
      <c r="U3124" s="6">
        <f t="shared" si="243"/>
        <v>116.47</v>
      </c>
      <c r="V3124" s="6">
        <f>tbl_Raw_Data[[#This Row],[Discount_Pct]]*tbl_Raw_Data[[#This Row],[Gross_Amount]]/100</f>
        <v>11.647</v>
      </c>
      <c r="W3124" s="6">
        <f>tbl_Raw_Data[[#This Row],[Gross_Amount]]-tbl_Raw_Data[[#This Row],[Discount_Amount]]</f>
        <v>104.82299999999999</v>
      </c>
      <c r="X3124" s="6">
        <f>tbl_Raw_Data[[#This Row],[Net_Amount_Before_Tax]]*tbl_Raw_Data[[#This Row],[Tax_Pct]]/100</f>
        <v>12.578759999999999</v>
      </c>
      <c r="Y3124" s="6">
        <f>tbl_Raw_Data[[#This Row],[Net_Amount_Before_Tax]]+tbl_Raw_Data[[#This Row],[Tax_Amount]]</f>
        <v>117.40176</v>
      </c>
      <c r="Z3124" s="6">
        <f t="shared" si="244"/>
        <v>3</v>
      </c>
    </row>
    <row r="3125" spans="1:26" x14ac:dyDescent="0.3">
      <c r="A3125" s="23" t="s">
        <v>4858</v>
      </c>
      <c r="B3125" s="34">
        <v>45463</v>
      </c>
      <c r="C3125" s="23" t="s">
        <v>4859</v>
      </c>
      <c r="D3125" s="23" t="s">
        <v>100</v>
      </c>
      <c r="E3125" s="23" t="s">
        <v>101</v>
      </c>
      <c r="F3125" s="23">
        <v>201303</v>
      </c>
      <c r="G3125" s="23" t="s">
        <v>138</v>
      </c>
      <c r="H3125" s="23" t="s">
        <v>139</v>
      </c>
      <c r="I3125" s="23" t="s">
        <v>50</v>
      </c>
      <c r="J3125" s="23" t="s">
        <v>140</v>
      </c>
      <c r="K3125" s="23" t="s">
        <v>24</v>
      </c>
      <c r="L3125" s="23">
        <v>2</v>
      </c>
      <c r="M3125" s="23">
        <v>160.72</v>
      </c>
      <c r="N3125" s="23">
        <v>10</v>
      </c>
      <c r="O3125" s="23">
        <v>5</v>
      </c>
      <c r="P3125" s="23" t="s">
        <v>58</v>
      </c>
      <c r="Q3125" s="23" t="s">
        <v>34</v>
      </c>
      <c r="R3125" s="23">
        <f t="shared" si="240"/>
        <v>1</v>
      </c>
      <c r="S3125" s="23" t="str">
        <f t="shared" si="241"/>
        <v>ORD103124_20240620_CUST01438_MED013</v>
      </c>
      <c r="T3125" s="23">
        <f t="shared" si="242"/>
        <v>1</v>
      </c>
      <c r="U3125" s="6">
        <f t="shared" si="243"/>
        <v>321.44</v>
      </c>
      <c r="V3125" s="6">
        <f>tbl_Raw_Data[[#This Row],[Discount_Pct]]*tbl_Raw_Data[[#This Row],[Gross_Amount]]/100</f>
        <v>32.143999999999998</v>
      </c>
      <c r="W3125" s="6">
        <f>tbl_Raw_Data[[#This Row],[Gross_Amount]]-tbl_Raw_Data[[#This Row],[Discount_Amount]]</f>
        <v>289.29599999999999</v>
      </c>
      <c r="X3125" s="6">
        <f>tbl_Raw_Data[[#This Row],[Net_Amount_Before_Tax]]*tbl_Raw_Data[[#This Row],[Tax_Pct]]/100</f>
        <v>14.4648</v>
      </c>
      <c r="Y3125" s="6">
        <f>tbl_Raw_Data[[#This Row],[Net_Amount_Before_Tax]]+tbl_Raw_Data[[#This Row],[Tax_Amount]]</f>
        <v>303.76080000000002</v>
      </c>
      <c r="Z3125" s="6">
        <f t="shared" si="244"/>
        <v>2</v>
      </c>
    </row>
    <row r="3126" spans="1:26" x14ac:dyDescent="0.3">
      <c r="A3126" s="23" t="s">
        <v>4860</v>
      </c>
      <c r="B3126" s="34">
        <v>45809</v>
      </c>
      <c r="C3126" s="23" t="s">
        <v>4861</v>
      </c>
      <c r="D3126" s="23" t="s">
        <v>87</v>
      </c>
      <c r="E3126" s="23" t="s">
        <v>88</v>
      </c>
      <c r="F3126" s="23">
        <v>600001</v>
      </c>
      <c r="G3126" s="23" t="s">
        <v>233</v>
      </c>
      <c r="H3126" s="23" t="s">
        <v>234</v>
      </c>
      <c r="I3126" s="23" t="s">
        <v>104</v>
      </c>
      <c r="J3126" s="23" t="s">
        <v>42</v>
      </c>
      <c r="K3126" s="23" t="s">
        <v>24</v>
      </c>
      <c r="L3126" s="23">
        <v>1</v>
      </c>
      <c r="M3126" s="23">
        <v>171.68</v>
      </c>
      <c r="N3126" s="23">
        <v>5</v>
      </c>
      <c r="O3126" s="23">
        <v>12</v>
      </c>
      <c r="P3126" s="23" t="s">
        <v>25</v>
      </c>
      <c r="Q3126" s="23" t="s">
        <v>34</v>
      </c>
      <c r="R3126" s="23">
        <f t="shared" si="240"/>
        <v>1</v>
      </c>
      <c r="S3126" s="23" t="str">
        <f t="shared" si="241"/>
        <v>ORD103125_20250601_CUST01852_MED019</v>
      </c>
      <c r="T3126" s="23">
        <f t="shared" si="242"/>
        <v>1</v>
      </c>
      <c r="U3126" s="6">
        <f t="shared" si="243"/>
        <v>171.68</v>
      </c>
      <c r="V3126" s="6">
        <f>tbl_Raw_Data[[#This Row],[Discount_Pct]]*tbl_Raw_Data[[#This Row],[Gross_Amount]]/100</f>
        <v>8.5840000000000014</v>
      </c>
      <c r="W3126" s="6">
        <f>tbl_Raw_Data[[#This Row],[Gross_Amount]]-tbl_Raw_Data[[#This Row],[Discount_Amount]]</f>
        <v>163.096</v>
      </c>
      <c r="X3126" s="6">
        <f>tbl_Raw_Data[[#This Row],[Net_Amount_Before_Tax]]*tbl_Raw_Data[[#This Row],[Tax_Pct]]/100</f>
        <v>19.57152</v>
      </c>
      <c r="Y3126" s="6">
        <f>tbl_Raw_Data[[#This Row],[Net_Amount_Before_Tax]]+tbl_Raw_Data[[#This Row],[Tax_Amount]]</f>
        <v>182.66752</v>
      </c>
      <c r="Z3126" s="6">
        <f t="shared" si="244"/>
        <v>3</v>
      </c>
    </row>
    <row r="3127" spans="1:26" x14ac:dyDescent="0.3">
      <c r="A3127" s="23" t="s">
        <v>4860</v>
      </c>
      <c r="B3127" s="34">
        <v>45302</v>
      </c>
      <c r="C3127" s="23" t="s">
        <v>4862</v>
      </c>
      <c r="D3127" s="23" t="s">
        <v>72</v>
      </c>
      <c r="E3127" s="23" t="s">
        <v>73</v>
      </c>
      <c r="F3127" s="23">
        <v>302021</v>
      </c>
      <c r="G3127" s="23" t="s">
        <v>30</v>
      </c>
      <c r="H3127" s="23" t="s">
        <v>31</v>
      </c>
      <c r="I3127" s="23" t="s">
        <v>32</v>
      </c>
      <c r="J3127" s="23" t="s">
        <v>23</v>
      </c>
      <c r="K3127" s="23" t="s">
        <v>24</v>
      </c>
      <c r="L3127" s="23">
        <v>2</v>
      </c>
      <c r="M3127" s="23">
        <v>145.04</v>
      </c>
      <c r="N3127" s="23">
        <v>10</v>
      </c>
      <c r="O3127" s="23">
        <v>18</v>
      </c>
      <c r="P3127" s="23" t="s">
        <v>43</v>
      </c>
      <c r="Q3127" s="23" t="s">
        <v>34</v>
      </c>
      <c r="R3127" s="23">
        <f t="shared" si="240"/>
        <v>1</v>
      </c>
      <c r="S3127" s="23" t="str">
        <f t="shared" si="241"/>
        <v>ORD103125_20240111_CUST01239_MED017</v>
      </c>
      <c r="T3127" s="23">
        <f t="shared" si="242"/>
        <v>1</v>
      </c>
      <c r="U3127" s="6">
        <f t="shared" si="243"/>
        <v>290.08</v>
      </c>
      <c r="V3127" s="6">
        <f>tbl_Raw_Data[[#This Row],[Discount_Pct]]*tbl_Raw_Data[[#This Row],[Gross_Amount]]/100</f>
        <v>29.007999999999996</v>
      </c>
      <c r="W3127" s="6">
        <f>tbl_Raw_Data[[#This Row],[Gross_Amount]]-tbl_Raw_Data[[#This Row],[Discount_Amount]]</f>
        <v>261.072</v>
      </c>
      <c r="X3127" s="6">
        <f>tbl_Raw_Data[[#This Row],[Net_Amount_Before_Tax]]*tbl_Raw_Data[[#This Row],[Tax_Pct]]/100</f>
        <v>46.992960000000004</v>
      </c>
      <c r="Y3127" s="6">
        <f>tbl_Raw_Data[[#This Row],[Net_Amount_Before_Tax]]+tbl_Raw_Data[[#This Row],[Tax_Amount]]</f>
        <v>308.06495999999999</v>
      </c>
      <c r="Z3127" s="6">
        <f t="shared" si="244"/>
        <v>2</v>
      </c>
    </row>
    <row r="3128" spans="1:26" x14ac:dyDescent="0.3">
      <c r="A3128" s="23" t="s">
        <v>4863</v>
      </c>
      <c r="B3128" s="34">
        <v>45603</v>
      </c>
      <c r="C3128" s="23" t="s">
        <v>3311</v>
      </c>
      <c r="D3128" s="23" t="s">
        <v>142</v>
      </c>
      <c r="E3128" s="23" t="s">
        <v>81</v>
      </c>
      <c r="F3128" s="23">
        <v>380058</v>
      </c>
      <c r="G3128" s="23" t="s">
        <v>256</v>
      </c>
      <c r="H3128" s="23" t="s">
        <v>257</v>
      </c>
      <c r="I3128" s="23" t="s">
        <v>22</v>
      </c>
      <c r="J3128" s="23" t="s">
        <v>258</v>
      </c>
      <c r="K3128" s="23" t="s">
        <v>57</v>
      </c>
      <c r="L3128" s="23">
        <v>3</v>
      </c>
      <c r="M3128" s="23">
        <v>72.760000000000005</v>
      </c>
      <c r="N3128" s="23">
        <v>10</v>
      </c>
      <c r="O3128" s="23">
        <v>5</v>
      </c>
      <c r="P3128" s="23" t="s">
        <v>89</v>
      </c>
      <c r="Q3128" s="23" t="s">
        <v>44</v>
      </c>
      <c r="R3128" s="23">
        <f t="shared" si="240"/>
        <v>1</v>
      </c>
      <c r="S3128" s="23" t="str">
        <f t="shared" si="241"/>
        <v>ORD103127_20241107_CUST03095_MED025</v>
      </c>
      <c r="T3128" s="23">
        <f t="shared" si="242"/>
        <v>1</v>
      </c>
      <c r="U3128" s="6">
        <f t="shared" si="243"/>
        <v>218.28000000000003</v>
      </c>
      <c r="V3128" s="6">
        <f>tbl_Raw_Data[[#This Row],[Discount_Pct]]*tbl_Raw_Data[[#This Row],[Gross_Amount]]/100</f>
        <v>21.828000000000003</v>
      </c>
      <c r="W3128" s="6">
        <f>tbl_Raw_Data[[#This Row],[Gross_Amount]]-tbl_Raw_Data[[#This Row],[Discount_Amount]]</f>
        <v>196.45200000000003</v>
      </c>
      <c r="X3128" s="6">
        <f>tbl_Raw_Data[[#This Row],[Net_Amount_Before_Tax]]*tbl_Raw_Data[[#This Row],[Tax_Pct]]/100</f>
        <v>9.8226000000000013</v>
      </c>
      <c r="Y3128" s="6">
        <f>tbl_Raw_Data[[#This Row],[Net_Amount_Before_Tax]]+tbl_Raw_Data[[#This Row],[Tax_Amount]]</f>
        <v>206.27460000000002</v>
      </c>
      <c r="Z3128" s="6">
        <f t="shared" si="244"/>
        <v>1</v>
      </c>
    </row>
    <row r="3129" spans="1:26" x14ac:dyDescent="0.3">
      <c r="A3129" s="23" t="s">
        <v>4864</v>
      </c>
      <c r="B3129" s="34">
        <v>45937</v>
      </c>
      <c r="C3129" s="23" t="s">
        <v>3166</v>
      </c>
      <c r="D3129" s="23" t="s">
        <v>159</v>
      </c>
      <c r="E3129" s="23" t="s">
        <v>47</v>
      </c>
      <c r="F3129" s="23">
        <v>400001</v>
      </c>
      <c r="G3129" s="23" t="s">
        <v>145</v>
      </c>
      <c r="H3129" s="23" t="s">
        <v>146</v>
      </c>
      <c r="I3129" s="23" t="s">
        <v>147</v>
      </c>
      <c r="J3129" s="23" t="s">
        <v>148</v>
      </c>
      <c r="K3129" s="23" t="s">
        <v>24</v>
      </c>
      <c r="L3129" s="23">
        <v>6</v>
      </c>
      <c r="M3129" s="23">
        <v>114.94</v>
      </c>
      <c r="N3129" s="23">
        <v>10</v>
      </c>
      <c r="O3129" s="23">
        <v>12</v>
      </c>
      <c r="P3129" s="23" t="s">
        <v>89</v>
      </c>
      <c r="Q3129" s="23" t="s">
        <v>34</v>
      </c>
      <c r="R3129" s="23">
        <f t="shared" si="240"/>
        <v>1</v>
      </c>
      <c r="S3129" s="23" t="str">
        <f t="shared" si="241"/>
        <v>ORD103128_20251007_CUST01145_MED016</v>
      </c>
      <c r="T3129" s="23">
        <f t="shared" si="242"/>
        <v>1</v>
      </c>
      <c r="U3129" s="6">
        <f t="shared" si="243"/>
        <v>689.64</v>
      </c>
      <c r="V3129" s="6">
        <f>tbl_Raw_Data[[#This Row],[Discount_Pct]]*tbl_Raw_Data[[#This Row],[Gross_Amount]]/100</f>
        <v>68.963999999999999</v>
      </c>
      <c r="W3129" s="6">
        <f>tbl_Raw_Data[[#This Row],[Gross_Amount]]-tbl_Raw_Data[[#This Row],[Discount_Amount]]</f>
        <v>620.67599999999993</v>
      </c>
      <c r="X3129" s="6">
        <f>tbl_Raw_Data[[#This Row],[Net_Amount_Before_Tax]]*tbl_Raw_Data[[#This Row],[Tax_Pct]]/100</f>
        <v>74.48111999999999</v>
      </c>
      <c r="Y3129" s="6">
        <f>tbl_Raw_Data[[#This Row],[Net_Amount_Before_Tax]]+tbl_Raw_Data[[#This Row],[Tax_Amount]]</f>
        <v>695.15711999999996</v>
      </c>
      <c r="Z3129" s="6">
        <f t="shared" si="244"/>
        <v>4</v>
      </c>
    </row>
    <row r="3130" spans="1:26" x14ac:dyDescent="0.3">
      <c r="A3130" s="23" t="s">
        <v>4865</v>
      </c>
      <c r="B3130" s="34">
        <v>45716</v>
      </c>
      <c r="C3130" s="23" t="s">
        <v>610</v>
      </c>
      <c r="D3130" s="23" t="s">
        <v>80</v>
      </c>
      <c r="E3130" s="23" t="s">
        <v>81</v>
      </c>
      <c r="F3130" s="23">
        <v>395001</v>
      </c>
      <c r="G3130" s="23" t="s">
        <v>256</v>
      </c>
      <c r="H3130" s="23" t="s">
        <v>257</v>
      </c>
      <c r="I3130" s="23" t="s">
        <v>22</v>
      </c>
      <c r="J3130" s="23" t="s">
        <v>258</v>
      </c>
      <c r="K3130" s="23" t="s">
        <v>57</v>
      </c>
      <c r="L3130" s="23">
        <v>2</v>
      </c>
      <c r="M3130" s="23">
        <v>68.819999999999993</v>
      </c>
      <c r="N3130" s="23">
        <v>10</v>
      </c>
      <c r="O3130" s="23">
        <v>12</v>
      </c>
      <c r="P3130" s="23" t="s">
        <v>25</v>
      </c>
      <c r="Q3130" s="23" t="s">
        <v>34</v>
      </c>
      <c r="R3130" s="23">
        <f t="shared" si="240"/>
        <v>1</v>
      </c>
      <c r="S3130" s="23" t="str">
        <f t="shared" si="241"/>
        <v>ORD103129_20250228_CUST01199_MED025</v>
      </c>
      <c r="T3130" s="23">
        <f t="shared" si="242"/>
        <v>1</v>
      </c>
      <c r="U3130" s="6">
        <f t="shared" si="243"/>
        <v>137.63999999999999</v>
      </c>
      <c r="V3130" s="6">
        <f>tbl_Raw_Data[[#This Row],[Discount_Pct]]*tbl_Raw_Data[[#This Row],[Gross_Amount]]/100</f>
        <v>13.763999999999999</v>
      </c>
      <c r="W3130" s="6">
        <f>tbl_Raw_Data[[#This Row],[Gross_Amount]]-tbl_Raw_Data[[#This Row],[Discount_Amount]]</f>
        <v>123.87599999999999</v>
      </c>
      <c r="X3130" s="6">
        <f>tbl_Raw_Data[[#This Row],[Net_Amount_Before_Tax]]*tbl_Raw_Data[[#This Row],[Tax_Pct]]/100</f>
        <v>14.865119999999999</v>
      </c>
      <c r="Y3130" s="6">
        <f>tbl_Raw_Data[[#This Row],[Net_Amount_Before_Tax]]+tbl_Raw_Data[[#This Row],[Tax_Amount]]</f>
        <v>138.74112</v>
      </c>
      <c r="Z3130" s="6">
        <f t="shared" si="244"/>
        <v>2</v>
      </c>
    </row>
    <row r="3131" spans="1:26" x14ac:dyDescent="0.3">
      <c r="A3131" s="23" t="s">
        <v>4866</v>
      </c>
      <c r="B3131" s="34">
        <v>45794</v>
      </c>
      <c r="C3131" s="23" t="s">
        <v>2491</v>
      </c>
      <c r="D3131" s="23" t="s">
        <v>28</v>
      </c>
      <c r="E3131" s="23" t="s">
        <v>29</v>
      </c>
      <c r="F3131" s="23">
        <v>500081</v>
      </c>
      <c r="G3131" s="23" t="s">
        <v>82</v>
      </c>
      <c r="H3131" s="23" t="s">
        <v>83</v>
      </c>
      <c r="I3131" s="23" t="s">
        <v>84</v>
      </c>
      <c r="J3131" s="23" t="s">
        <v>85</v>
      </c>
      <c r="K3131" s="23" t="s">
        <v>24</v>
      </c>
      <c r="L3131" s="23">
        <v>1</v>
      </c>
      <c r="M3131" s="23">
        <v>298.26</v>
      </c>
      <c r="N3131" s="23">
        <v>5</v>
      </c>
      <c r="O3131" s="23">
        <v>5</v>
      </c>
      <c r="P3131" s="23" t="s">
        <v>33</v>
      </c>
      <c r="Q3131" s="23" t="s">
        <v>34</v>
      </c>
      <c r="R3131" s="23">
        <f t="shared" si="240"/>
        <v>1</v>
      </c>
      <c r="S3131" s="23" t="str">
        <f t="shared" si="241"/>
        <v>ORD103130_20250517_CUST03337_MED023</v>
      </c>
      <c r="T3131" s="23">
        <f t="shared" si="242"/>
        <v>1</v>
      </c>
      <c r="U3131" s="6">
        <f t="shared" si="243"/>
        <v>298.26</v>
      </c>
      <c r="V3131" s="6">
        <f>tbl_Raw_Data[[#This Row],[Discount_Pct]]*tbl_Raw_Data[[#This Row],[Gross_Amount]]/100</f>
        <v>14.913</v>
      </c>
      <c r="W3131" s="6">
        <f>tbl_Raw_Data[[#This Row],[Gross_Amount]]-tbl_Raw_Data[[#This Row],[Discount_Amount]]</f>
        <v>283.34699999999998</v>
      </c>
      <c r="X3131" s="6">
        <f>tbl_Raw_Data[[#This Row],[Net_Amount_Before_Tax]]*tbl_Raw_Data[[#This Row],[Tax_Pct]]/100</f>
        <v>14.167349999999999</v>
      </c>
      <c r="Y3131" s="6">
        <f>tbl_Raw_Data[[#This Row],[Net_Amount_Before_Tax]]+tbl_Raw_Data[[#This Row],[Tax_Amount]]</f>
        <v>297.51434999999998</v>
      </c>
      <c r="Z3131" s="6">
        <f t="shared" si="244"/>
        <v>2</v>
      </c>
    </row>
    <row r="3132" spans="1:26" x14ac:dyDescent="0.3">
      <c r="A3132" s="23" t="s">
        <v>4867</v>
      </c>
      <c r="B3132" s="34">
        <v>45531</v>
      </c>
      <c r="C3132" s="23" t="s">
        <v>958</v>
      </c>
      <c r="D3132" s="23" t="s">
        <v>142</v>
      </c>
      <c r="E3132" s="23" t="s">
        <v>81</v>
      </c>
      <c r="F3132" s="23">
        <v>380054</v>
      </c>
      <c r="G3132" s="23" t="s">
        <v>256</v>
      </c>
      <c r="H3132" s="23" t="s">
        <v>257</v>
      </c>
      <c r="I3132" s="23" t="s">
        <v>22</v>
      </c>
      <c r="J3132" s="23" t="s">
        <v>258</v>
      </c>
      <c r="K3132" s="23" t="s">
        <v>57</v>
      </c>
      <c r="L3132" s="23">
        <v>2</v>
      </c>
      <c r="M3132" s="23">
        <v>58.2</v>
      </c>
      <c r="N3132" s="23">
        <v>10</v>
      </c>
      <c r="O3132" s="23">
        <v>18</v>
      </c>
      <c r="P3132" s="23" t="s">
        <v>43</v>
      </c>
      <c r="Q3132" s="23" t="s">
        <v>34</v>
      </c>
      <c r="R3132" s="23">
        <f t="shared" si="240"/>
        <v>1</v>
      </c>
      <c r="S3132" s="23" t="str">
        <f t="shared" si="241"/>
        <v>ORD103131_20240827_CUST02211_MED025</v>
      </c>
      <c r="T3132" s="23">
        <f t="shared" si="242"/>
        <v>1</v>
      </c>
      <c r="U3132" s="6">
        <f t="shared" si="243"/>
        <v>116.4</v>
      </c>
      <c r="V3132" s="6">
        <f>tbl_Raw_Data[[#This Row],[Discount_Pct]]*tbl_Raw_Data[[#This Row],[Gross_Amount]]/100</f>
        <v>11.64</v>
      </c>
      <c r="W3132" s="6">
        <f>tbl_Raw_Data[[#This Row],[Gross_Amount]]-tbl_Raw_Data[[#This Row],[Discount_Amount]]</f>
        <v>104.76</v>
      </c>
      <c r="X3132" s="6">
        <f>tbl_Raw_Data[[#This Row],[Net_Amount_Before_Tax]]*tbl_Raw_Data[[#This Row],[Tax_Pct]]/100</f>
        <v>18.8568</v>
      </c>
      <c r="Y3132" s="6">
        <f>tbl_Raw_Data[[#This Row],[Net_Amount_Before_Tax]]+tbl_Raw_Data[[#This Row],[Tax_Amount]]</f>
        <v>123.61680000000001</v>
      </c>
      <c r="Z3132" s="6">
        <f t="shared" si="244"/>
        <v>2</v>
      </c>
    </row>
    <row r="3133" spans="1:26" x14ac:dyDescent="0.3">
      <c r="A3133" s="23" t="s">
        <v>4868</v>
      </c>
      <c r="B3133" s="34">
        <v>45690</v>
      </c>
      <c r="C3133" s="23" t="s">
        <v>4869</v>
      </c>
      <c r="D3133" s="23" t="s">
        <v>46</v>
      </c>
      <c r="E3133" s="23" t="s">
        <v>47</v>
      </c>
      <c r="F3133" s="23">
        <v>411045</v>
      </c>
      <c r="G3133" s="23" t="s">
        <v>283</v>
      </c>
      <c r="H3133" s="23" t="s">
        <v>284</v>
      </c>
      <c r="I3133" s="23" t="s">
        <v>104</v>
      </c>
      <c r="J3133" s="23" t="s">
        <v>42</v>
      </c>
      <c r="K3133" s="23" t="s">
        <v>57</v>
      </c>
      <c r="L3133" s="23">
        <v>6</v>
      </c>
      <c r="M3133" s="23">
        <v>293.36</v>
      </c>
      <c r="N3133" s="23">
        <v>5</v>
      </c>
      <c r="O3133" s="23">
        <v>5</v>
      </c>
      <c r="P3133" s="23" t="s">
        <v>33</v>
      </c>
      <c r="Q3133" s="23" t="s">
        <v>34</v>
      </c>
      <c r="R3133" s="23">
        <f t="shared" si="240"/>
        <v>1</v>
      </c>
      <c r="S3133" s="23" t="str">
        <f t="shared" si="241"/>
        <v>ORD103132_20250202_CUST01789_MED030</v>
      </c>
      <c r="T3133" s="23">
        <f t="shared" si="242"/>
        <v>1</v>
      </c>
      <c r="U3133" s="6">
        <f t="shared" si="243"/>
        <v>1760.16</v>
      </c>
      <c r="V3133" s="6">
        <f>tbl_Raw_Data[[#This Row],[Discount_Pct]]*tbl_Raw_Data[[#This Row],[Gross_Amount]]/100</f>
        <v>88.00800000000001</v>
      </c>
      <c r="W3133" s="6">
        <f>tbl_Raw_Data[[#This Row],[Gross_Amount]]-tbl_Raw_Data[[#This Row],[Discount_Amount]]</f>
        <v>1672.152</v>
      </c>
      <c r="X3133" s="6">
        <f>tbl_Raw_Data[[#This Row],[Net_Amount_Before_Tax]]*tbl_Raw_Data[[#This Row],[Tax_Pct]]/100</f>
        <v>83.607600000000005</v>
      </c>
      <c r="Y3133" s="6">
        <f>tbl_Raw_Data[[#This Row],[Net_Amount_Before_Tax]]+tbl_Raw_Data[[#This Row],[Tax_Amount]]</f>
        <v>1755.7596000000001</v>
      </c>
      <c r="Z3133" s="6">
        <f t="shared" si="244"/>
        <v>1</v>
      </c>
    </row>
    <row r="3134" spans="1:26" x14ac:dyDescent="0.3">
      <c r="A3134" s="23" t="s">
        <v>4870</v>
      </c>
      <c r="B3134" s="34">
        <v>45844</v>
      </c>
      <c r="C3134" s="23" t="s">
        <v>489</v>
      </c>
      <c r="D3134" s="23" t="s">
        <v>28</v>
      </c>
      <c r="E3134" s="23" t="s">
        <v>29</v>
      </c>
      <c r="F3134" s="23">
        <v>500084</v>
      </c>
      <c r="G3134" s="23" t="s">
        <v>224</v>
      </c>
      <c r="H3134" s="23" t="s">
        <v>225</v>
      </c>
      <c r="I3134" s="23" t="s">
        <v>147</v>
      </c>
      <c r="J3134" s="23" t="s">
        <v>23</v>
      </c>
      <c r="K3134" s="23" t="s">
        <v>24</v>
      </c>
      <c r="L3134" s="23">
        <v>1</v>
      </c>
      <c r="M3134" s="23">
        <v>52.81</v>
      </c>
      <c r="N3134" s="23">
        <v>5</v>
      </c>
      <c r="O3134" s="23">
        <v>12</v>
      </c>
      <c r="P3134" s="23" t="s">
        <v>89</v>
      </c>
      <c r="Q3134" s="23" t="s">
        <v>44</v>
      </c>
      <c r="R3134" s="23">
        <f t="shared" si="240"/>
        <v>1</v>
      </c>
      <c r="S3134" s="23" t="str">
        <f t="shared" si="241"/>
        <v>ORD103133_20250706_CUST02059_MED015</v>
      </c>
      <c r="T3134" s="23">
        <f t="shared" si="242"/>
        <v>1</v>
      </c>
      <c r="U3134" s="6">
        <f t="shared" si="243"/>
        <v>52.81</v>
      </c>
      <c r="V3134" s="6">
        <f>tbl_Raw_Data[[#This Row],[Discount_Pct]]*tbl_Raw_Data[[#This Row],[Gross_Amount]]/100</f>
        <v>2.6405000000000003</v>
      </c>
      <c r="W3134" s="6">
        <f>tbl_Raw_Data[[#This Row],[Gross_Amount]]-tbl_Raw_Data[[#This Row],[Discount_Amount]]</f>
        <v>50.169499999999999</v>
      </c>
      <c r="X3134" s="6">
        <f>tbl_Raw_Data[[#This Row],[Net_Amount_Before_Tax]]*tbl_Raw_Data[[#This Row],[Tax_Pct]]/100</f>
        <v>6.02034</v>
      </c>
      <c r="Y3134" s="6">
        <f>tbl_Raw_Data[[#This Row],[Net_Amount_Before_Tax]]+tbl_Raw_Data[[#This Row],[Tax_Amount]]</f>
        <v>56.189839999999997</v>
      </c>
      <c r="Z3134" s="6">
        <f t="shared" si="244"/>
        <v>3</v>
      </c>
    </row>
    <row r="3135" spans="1:26" x14ac:dyDescent="0.3">
      <c r="A3135" s="23" t="s">
        <v>4871</v>
      </c>
      <c r="B3135" s="34">
        <v>45807</v>
      </c>
      <c r="C3135" s="23" t="s">
        <v>4872</v>
      </c>
      <c r="D3135" s="23" t="s">
        <v>130</v>
      </c>
      <c r="E3135" s="23" t="s">
        <v>131</v>
      </c>
      <c r="F3135" s="23">
        <v>700102</v>
      </c>
      <c r="G3135" s="23" t="s">
        <v>154</v>
      </c>
      <c r="H3135" s="23" t="s">
        <v>155</v>
      </c>
      <c r="I3135" s="23" t="s">
        <v>134</v>
      </c>
      <c r="J3135" s="23" t="s">
        <v>156</v>
      </c>
      <c r="K3135" s="23" t="s">
        <v>57</v>
      </c>
      <c r="L3135" s="23">
        <v>3</v>
      </c>
      <c r="M3135" s="23">
        <v>40.299999999999997</v>
      </c>
      <c r="N3135" s="23">
        <v>0</v>
      </c>
      <c r="O3135" s="23">
        <v>12</v>
      </c>
      <c r="P3135" s="23" t="s">
        <v>58</v>
      </c>
      <c r="Q3135" s="23" t="s">
        <v>26</v>
      </c>
      <c r="R3135" s="23">
        <f t="shared" si="240"/>
        <v>1</v>
      </c>
      <c r="S3135" s="23" t="str">
        <f t="shared" si="241"/>
        <v>ORD103134_20250530_CUST00167_MED006</v>
      </c>
      <c r="T3135" s="23">
        <f t="shared" si="242"/>
        <v>1</v>
      </c>
      <c r="U3135" s="6">
        <f t="shared" si="243"/>
        <v>120.89999999999999</v>
      </c>
      <c r="V3135" s="6">
        <f>tbl_Raw_Data[[#This Row],[Discount_Pct]]*tbl_Raw_Data[[#This Row],[Gross_Amount]]/100</f>
        <v>0</v>
      </c>
      <c r="W3135" s="6">
        <f>tbl_Raw_Data[[#This Row],[Gross_Amount]]-tbl_Raw_Data[[#This Row],[Discount_Amount]]</f>
        <v>120.89999999999999</v>
      </c>
      <c r="X3135" s="6">
        <f>tbl_Raw_Data[[#This Row],[Net_Amount_Before_Tax]]*tbl_Raw_Data[[#This Row],[Tax_Pct]]/100</f>
        <v>14.507999999999999</v>
      </c>
      <c r="Y3135" s="6">
        <f>tbl_Raw_Data[[#This Row],[Net_Amount_Before_Tax]]+tbl_Raw_Data[[#This Row],[Tax_Amount]]</f>
        <v>135.40799999999999</v>
      </c>
      <c r="Z3135" s="6">
        <f t="shared" si="244"/>
        <v>0</v>
      </c>
    </row>
    <row r="3136" spans="1:26" x14ac:dyDescent="0.3">
      <c r="A3136" s="23" t="s">
        <v>4873</v>
      </c>
      <c r="B3136" s="34">
        <v>45914</v>
      </c>
      <c r="C3136" s="23" t="s">
        <v>3264</v>
      </c>
      <c r="D3136" s="23" t="s">
        <v>92</v>
      </c>
      <c r="E3136" s="23" t="s">
        <v>93</v>
      </c>
      <c r="F3136" s="23">
        <v>560038</v>
      </c>
      <c r="G3136" s="23" t="s">
        <v>185</v>
      </c>
      <c r="H3136" s="23" t="s">
        <v>186</v>
      </c>
      <c r="I3136" s="23" t="s">
        <v>76</v>
      </c>
      <c r="J3136" s="23" t="s">
        <v>187</v>
      </c>
      <c r="K3136" s="23" t="s">
        <v>57</v>
      </c>
      <c r="L3136" s="23">
        <v>4</v>
      </c>
      <c r="M3136" s="23">
        <v>84.52</v>
      </c>
      <c r="N3136" s="23">
        <v>15</v>
      </c>
      <c r="O3136" s="23">
        <v>5</v>
      </c>
      <c r="P3136" s="23" t="s">
        <v>89</v>
      </c>
      <c r="Q3136" s="23" t="s">
        <v>26</v>
      </c>
      <c r="R3136" s="23">
        <f t="shared" si="240"/>
        <v>1</v>
      </c>
      <c r="S3136" s="23" t="str">
        <f t="shared" si="241"/>
        <v>ORD103135_20250914_CUST02621_MED009</v>
      </c>
      <c r="T3136" s="23">
        <f t="shared" si="242"/>
        <v>1</v>
      </c>
      <c r="U3136" s="6">
        <f t="shared" si="243"/>
        <v>338.08</v>
      </c>
      <c r="V3136" s="6">
        <f>tbl_Raw_Data[[#This Row],[Discount_Pct]]*tbl_Raw_Data[[#This Row],[Gross_Amount]]/100</f>
        <v>50.711999999999996</v>
      </c>
      <c r="W3136" s="6">
        <f>tbl_Raw_Data[[#This Row],[Gross_Amount]]-tbl_Raw_Data[[#This Row],[Discount_Amount]]</f>
        <v>287.36799999999999</v>
      </c>
      <c r="X3136" s="6">
        <f>tbl_Raw_Data[[#This Row],[Net_Amount_Before_Tax]]*tbl_Raw_Data[[#This Row],[Tax_Pct]]/100</f>
        <v>14.368399999999999</v>
      </c>
      <c r="Y3136" s="6">
        <f>tbl_Raw_Data[[#This Row],[Net_Amount_Before_Tax]]+tbl_Raw_Data[[#This Row],[Tax_Amount]]</f>
        <v>301.7364</v>
      </c>
      <c r="Z3136" s="6">
        <f t="shared" si="244"/>
        <v>3</v>
      </c>
    </row>
    <row r="3137" spans="1:26" x14ac:dyDescent="0.3">
      <c r="A3137" s="23" t="s">
        <v>4874</v>
      </c>
      <c r="B3137" s="34">
        <v>45473</v>
      </c>
      <c r="C3137" s="23" t="s">
        <v>4875</v>
      </c>
      <c r="D3137" s="23" t="s">
        <v>92</v>
      </c>
      <c r="E3137" s="23" t="s">
        <v>93</v>
      </c>
      <c r="F3137" s="23">
        <v>560100</v>
      </c>
      <c r="G3137" s="23" t="s">
        <v>111</v>
      </c>
      <c r="H3137" s="23" t="s">
        <v>112</v>
      </c>
      <c r="I3137" s="23" t="s">
        <v>113</v>
      </c>
      <c r="J3137" s="23" t="s">
        <v>114</v>
      </c>
      <c r="K3137" s="23" t="s">
        <v>24</v>
      </c>
      <c r="L3137" s="23">
        <v>1</v>
      </c>
      <c r="M3137" s="23">
        <v>92.72</v>
      </c>
      <c r="N3137" s="23">
        <v>0</v>
      </c>
      <c r="O3137" s="23">
        <v>5</v>
      </c>
      <c r="P3137" s="23" t="s">
        <v>33</v>
      </c>
      <c r="Q3137" s="23" t="s">
        <v>34</v>
      </c>
      <c r="R3137" s="23">
        <f t="shared" si="240"/>
        <v>1</v>
      </c>
      <c r="S3137" s="23" t="str">
        <f t="shared" si="241"/>
        <v>ORD103136_20240630_CUST00460_MED027</v>
      </c>
      <c r="T3137" s="23">
        <f t="shared" si="242"/>
        <v>1</v>
      </c>
      <c r="U3137" s="6">
        <f t="shared" si="243"/>
        <v>92.72</v>
      </c>
      <c r="V3137" s="6">
        <f>tbl_Raw_Data[[#This Row],[Discount_Pct]]*tbl_Raw_Data[[#This Row],[Gross_Amount]]/100</f>
        <v>0</v>
      </c>
      <c r="W3137" s="6">
        <f>tbl_Raw_Data[[#This Row],[Gross_Amount]]-tbl_Raw_Data[[#This Row],[Discount_Amount]]</f>
        <v>92.72</v>
      </c>
      <c r="X3137" s="6">
        <f>tbl_Raw_Data[[#This Row],[Net_Amount_Before_Tax]]*tbl_Raw_Data[[#This Row],[Tax_Pct]]/100</f>
        <v>4.6360000000000001</v>
      </c>
      <c r="Y3137" s="6">
        <f>tbl_Raw_Data[[#This Row],[Net_Amount_Before_Tax]]+tbl_Raw_Data[[#This Row],[Tax_Amount]]</f>
        <v>97.355999999999995</v>
      </c>
      <c r="Z3137" s="6">
        <f t="shared" si="244"/>
        <v>1</v>
      </c>
    </row>
    <row r="3138" spans="1:26" x14ac:dyDescent="0.3">
      <c r="A3138" s="23" t="s">
        <v>4874</v>
      </c>
      <c r="B3138" s="34">
        <v>45851</v>
      </c>
      <c r="C3138" s="23" t="s">
        <v>1291</v>
      </c>
      <c r="D3138" s="23" t="s">
        <v>28</v>
      </c>
      <c r="E3138" s="23" t="s">
        <v>29</v>
      </c>
      <c r="F3138" s="23">
        <v>500001</v>
      </c>
      <c r="G3138" s="23" t="s">
        <v>196</v>
      </c>
      <c r="H3138" s="23" t="s">
        <v>197</v>
      </c>
      <c r="I3138" s="23" t="s">
        <v>32</v>
      </c>
      <c r="J3138" s="23" t="s">
        <v>42</v>
      </c>
      <c r="K3138" s="23" t="s">
        <v>24</v>
      </c>
      <c r="L3138" s="23">
        <v>3</v>
      </c>
      <c r="M3138" s="23">
        <v>24.83</v>
      </c>
      <c r="N3138" s="23">
        <v>5</v>
      </c>
      <c r="O3138" s="23">
        <v>12</v>
      </c>
      <c r="P3138" s="23" t="s">
        <v>65</v>
      </c>
      <c r="Q3138" s="23" t="s">
        <v>34</v>
      </c>
      <c r="R3138" s="23">
        <f t="shared" ref="R3138:R3201" si="245">COUNTIFS($A$2:$A$8001,A3138,$B$2:$B$8001,B3138,$C$2:$C$8001,C3138,$G$2:$G$8001,G3138)</f>
        <v>1</v>
      </c>
      <c r="S3138" s="23" t="str">
        <f t="shared" ref="S3138:S3201" si="246">A3138&amp;"_"&amp;TEXT(B3138,"yyyymmdd")&amp;"_"&amp;C3138&amp;"_"&amp;G3138</f>
        <v>ORD103136_20250713_CUST00185_MED011</v>
      </c>
      <c r="T3138" s="23">
        <f t="shared" ref="T3138:T3201" si="247">COUNTIF($S$2:$S$8001,S3138)</f>
        <v>1</v>
      </c>
      <c r="U3138" s="6">
        <f t="shared" ref="U3138:U3201" si="248">L3138*M3138</f>
        <v>74.489999999999995</v>
      </c>
      <c r="V3138" s="6">
        <f>tbl_Raw_Data[[#This Row],[Discount_Pct]]*tbl_Raw_Data[[#This Row],[Gross_Amount]]/100</f>
        <v>3.7244999999999999</v>
      </c>
      <c r="W3138" s="6">
        <f>tbl_Raw_Data[[#This Row],[Gross_Amount]]-tbl_Raw_Data[[#This Row],[Discount_Amount]]</f>
        <v>70.765499999999989</v>
      </c>
      <c r="X3138" s="6">
        <f>tbl_Raw_Data[[#This Row],[Net_Amount_Before_Tax]]*tbl_Raw_Data[[#This Row],[Tax_Pct]]/100</f>
        <v>8.4918599999999991</v>
      </c>
      <c r="Y3138" s="6">
        <f>tbl_Raw_Data[[#This Row],[Net_Amount_Before_Tax]]+tbl_Raw_Data[[#This Row],[Tax_Amount]]</f>
        <v>79.257359999999991</v>
      </c>
      <c r="Z3138" s="6">
        <f t="shared" ref="Z3138:Z3201" si="249">COUNTIFS($C$2:$C$8001,C3138,$Q$2:$Q$8001,"Delivered")</f>
        <v>3</v>
      </c>
    </row>
    <row r="3139" spans="1:26" x14ac:dyDescent="0.3">
      <c r="A3139" s="23" t="s">
        <v>4876</v>
      </c>
      <c r="B3139" s="34">
        <v>45704</v>
      </c>
      <c r="C3139" s="23" t="s">
        <v>1989</v>
      </c>
      <c r="D3139" s="23" t="s">
        <v>142</v>
      </c>
      <c r="E3139" s="23" t="s">
        <v>81</v>
      </c>
      <c r="F3139" s="23">
        <v>380001</v>
      </c>
      <c r="G3139" s="23" t="s">
        <v>185</v>
      </c>
      <c r="H3139" s="23" t="s">
        <v>186</v>
      </c>
      <c r="I3139" s="23" t="s">
        <v>76</v>
      </c>
      <c r="J3139" s="23" t="s">
        <v>187</v>
      </c>
      <c r="K3139" s="23" t="s">
        <v>57</v>
      </c>
      <c r="L3139" s="23">
        <v>2</v>
      </c>
      <c r="M3139" s="23">
        <v>94.9</v>
      </c>
      <c r="N3139" s="23">
        <v>5</v>
      </c>
      <c r="O3139" s="23">
        <v>18</v>
      </c>
      <c r="P3139" s="23" t="s">
        <v>33</v>
      </c>
      <c r="Q3139" s="23" t="s">
        <v>34</v>
      </c>
      <c r="R3139" s="23">
        <f t="shared" si="245"/>
        <v>1</v>
      </c>
      <c r="S3139" s="23" t="str">
        <f t="shared" si="246"/>
        <v>ORD103138_20250216_CUST01064_MED009</v>
      </c>
      <c r="T3139" s="23">
        <f t="shared" si="247"/>
        <v>1</v>
      </c>
      <c r="U3139" s="6">
        <f t="shared" si="248"/>
        <v>189.8</v>
      </c>
      <c r="V3139" s="6">
        <f>tbl_Raw_Data[[#This Row],[Discount_Pct]]*tbl_Raw_Data[[#This Row],[Gross_Amount]]/100</f>
        <v>9.49</v>
      </c>
      <c r="W3139" s="6">
        <f>tbl_Raw_Data[[#This Row],[Gross_Amount]]-tbl_Raw_Data[[#This Row],[Discount_Amount]]</f>
        <v>180.31</v>
      </c>
      <c r="X3139" s="6">
        <f>tbl_Raw_Data[[#This Row],[Net_Amount_Before_Tax]]*tbl_Raw_Data[[#This Row],[Tax_Pct]]/100</f>
        <v>32.455799999999996</v>
      </c>
      <c r="Y3139" s="6">
        <f>tbl_Raw_Data[[#This Row],[Net_Amount_Before_Tax]]+tbl_Raw_Data[[#This Row],[Tax_Amount]]</f>
        <v>212.76580000000001</v>
      </c>
      <c r="Z3139" s="6">
        <f t="shared" si="249"/>
        <v>3</v>
      </c>
    </row>
    <row r="3140" spans="1:26" x14ac:dyDescent="0.3">
      <c r="A3140" s="23" t="s">
        <v>4877</v>
      </c>
      <c r="B3140" s="34">
        <v>45410</v>
      </c>
      <c r="C3140" s="23" t="s">
        <v>4878</v>
      </c>
      <c r="D3140" s="23" t="s">
        <v>46</v>
      </c>
      <c r="E3140" s="23" t="s">
        <v>47</v>
      </c>
      <c r="F3140" s="23">
        <v>411045</v>
      </c>
      <c r="G3140" s="23" t="s">
        <v>192</v>
      </c>
      <c r="H3140" s="23" t="s">
        <v>193</v>
      </c>
      <c r="I3140" s="23" t="s">
        <v>41</v>
      </c>
      <c r="J3140" s="23" t="s">
        <v>194</v>
      </c>
      <c r="K3140" s="23" t="s">
        <v>24</v>
      </c>
      <c r="L3140" s="23">
        <v>6</v>
      </c>
      <c r="M3140" s="23">
        <v>30.21</v>
      </c>
      <c r="N3140" s="23">
        <v>5</v>
      </c>
      <c r="O3140" s="23">
        <v>18</v>
      </c>
      <c r="P3140" s="23" t="s">
        <v>58</v>
      </c>
      <c r="Q3140" s="23" t="s">
        <v>44</v>
      </c>
      <c r="R3140" s="23">
        <f t="shared" si="245"/>
        <v>1</v>
      </c>
      <c r="S3140" s="23" t="str">
        <f t="shared" si="246"/>
        <v>ORD103139_20240428_CUST03328_MED002</v>
      </c>
      <c r="T3140" s="23">
        <f t="shared" si="247"/>
        <v>1</v>
      </c>
      <c r="U3140" s="6">
        <f t="shared" si="248"/>
        <v>181.26</v>
      </c>
      <c r="V3140" s="6">
        <f>tbl_Raw_Data[[#This Row],[Discount_Pct]]*tbl_Raw_Data[[#This Row],[Gross_Amount]]/100</f>
        <v>9.0629999999999988</v>
      </c>
      <c r="W3140" s="6">
        <f>tbl_Raw_Data[[#This Row],[Gross_Amount]]-tbl_Raw_Data[[#This Row],[Discount_Amount]]</f>
        <v>172.197</v>
      </c>
      <c r="X3140" s="6">
        <f>tbl_Raw_Data[[#This Row],[Net_Amount_Before_Tax]]*tbl_Raw_Data[[#This Row],[Tax_Pct]]/100</f>
        <v>30.995460000000001</v>
      </c>
      <c r="Y3140" s="6">
        <f>tbl_Raw_Data[[#This Row],[Net_Amount_Before_Tax]]+tbl_Raw_Data[[#This Row],[Tax_Amount]]</f>
        <v>203.19246000000001</v>
      </c>
      <c r="Z3140" s="6">
        <f t="shared" si="249"/>
        <v>3</v>
      </c>
    </row>
    <row r="3141" spans="1:26" x14ac:dyDescent="0.3">
      <c r="A3141" s="23" t="s">
        <v>4879</v>
      </c>
      <c r="B3141" s="34">
        <v>45856</v>
      </c>
      <c r="C3141" s="23" t="s">
        <v>4880</v>
      </c>
      <c r="D3141" s="23" t="s">
        <v>130</v>
      </c>
      <c r="E3141" s="23" t="s">
        <v>131</v>
      </c>
      <c r="F3141" s="23">
        <v>700001</v>
      </c>
      <c r="G3141" s="23" t="s">
        <v>82</v>
      </c>
      <c r="H3141" s="23" t="s">
        <v>83</v>
      </c>
      <c r="I3141" s="23" t="s">
        <v>84</v>
      </c>
      <c r="J3141" s="23" t="s">
        <v>85</v>
      </c>
      <c r="K3141" s="23" t="s">
        <v>24</v>
      </c>
      <c r="L3141" s="23">
        <v>2</v>
      </c>
      <c r="M3141" s="23">
        <v>337.89</v>
      </c>
      <c r="N3141" s="23">
        <v>0</v>
      </c>
      <c r="O3141" s="23">
        <v>12</v>
      </c>
      <c r="P3141" s="23" t="s">
        <v>25</v>
      </c>
      <c r="Q3141" s="23" t="s">
        <v>34</v>
      </c>
      <c r="R3141" s="23">
        <f t="shared" si="245"/>
        <v>1</v>
      </c>
      <c r="S3141" s="23" t="str">
        <f t="shared" si="246"/>
        <v>ORD103140_20250718_CUST03231_MED023</v>
      </c>
      <c r="T3141" s="23">
        <f t="shared" si="247"/>
        <v>1</v>
      </c>
      <c r="U3141" s="6">
        <f t="shared" si="248"/>
        <v>675.78</v>
      </c>
      <c r="V3141" s="6">
        <f>tbl_Raw_Data[[#This Row],[Discount_Pct]]*tbl_Raw_Data[[#This Row],[Gross_Amount]]/100</f>
        <v>0</v>
      </c>
      <c r="W3141" s="6">
        <f>tbl_Raw_Data[[#This Row],[Gross_Amount]]-tbl_Raw_Data[[#This Row],[Discount_Amount]]</f>
        <v>675.78</v>
      </c>
      <c r="X3141" s="6">
        <f>tbl_Raw_Data[[#This Row],[Net_Amount_Before_Tax]]*tbl_Raw_Data[[#This Row],[Tax_Pct]]/100</f>
        <v>81.093599999999995</v>
      </c>
      <c r="Y3141" s="6">
        <f>tbl_Raw_Data[[#This Row],[Net_Amount_Before_Tax]]+tbl_Raw_Data[[#This Row],[Tax_Amount]]</f>
        <v>756.87360000000001</v>
      </c>
      <c r="Z3141" s="6">
        <f t="shared" si="249"/>
        <v>2</v>
      </c>
    </row>
    <row r="3142" spans="1:26" x14ac:dyDescent="0.3">
      <c r="A3142" s="23" t="s">
        <v>4879</v>
      </c>
      <c r="B3142" s="34">
        <v>45825</v>
      </c>
      <c r="C3142" s="23" t="s">
        <v>4881</v>
      </c>
      <c r="D3142" s="23" t="s">
        <v>28</v>
      </c>
      <c r="E3142" s="23" t="s">
        <v>29</v>
      </c>
      <c r="F3142" s="23">
        <v>500084</v>
      </c>
      <c r="G3142" s="23" t="s">
        <v>132</v>
      </c>
      <c r="H3142" s="23" t="s">
        <v>133</v>
      </c>
      <c r="I3142" s="23" t="s">
        <v>134</v>
      </c>
      <c r="J3142" s="23" t="s">
        <v>135</v>
      </c>
      <c r="K3142" s="23" t="s">
        <v>57</v>
      </c>
      <c r="L3142" s="23">
        <v>1</v>
      </c>
      <c r="M3142" s="23">
        <v>68.650000000000006</v>
      </c>
      <c r="N3142" s="23">
        <v>5</v>
      </c>
      <c r="O3142" s="23">
        <v>18</v>
      </c>
      <c r="P3142" s="23" t="s">
        <v>25</v>
      </c>
      <c r="Q3142" s="23" t="s">
        <v>34</v>
      </c>
      <c r="R3142" s="23">
        <f t="shared" si="245"/>
        <v>1</v>
      </c>
      <c r="S3142" s="23" t="str">
        <f t="shared" si="246"/>
        <v>ORD103140_20250617_CUST02467_MED007</v>
      </c>
      <c r="T3142" s="23">
        <f t="shared" si="247"/>
        <v>1</v>
      </c>
      <c r="U3142" s="6">
        <f t="shared" si="248"/>
        <v>68.650000000000006</v>
      </c>
      <c r="V3142" s="6">
        <f>tbl_Raw_Data[[#This Row],[Discount_Pct]]*tbl_Raw_Data[[#This Row],[Gross_Amount]]/100</f>
        <v>3.4325000000000001</v>
      </c>
      <c r="W3142" s="6">
        <f>tbl_Raw_Data[[#This Row],[Gross_Amount]]-tbl_Raw_Data[[#This Row],[Discount_Amount]]</f>
        <v>65.217500000000001</v>
      </c>
      <c r="X3142" s="6">
        <f>tbl_Raw_Data[[#This Row],[Net_Amount_Before_Tax]]*tbl_Raw_Data[[#This Row],[Tax_Pct]]/100</f>
        <v>11.73915</v>
      </c>
      <c r="Y3142" s="6">
        <f>tbl_Raw_Data[[#This Row],[Net_Amount_Before_Tax]]+tbl_Raw_Data[[#This Row],[Tax_Amount]]</f>
        <v>76.956649999999996</v>
      </c>
      <c r="Z3142" s="6">
        <f t="shared" si="249"/>
        <v>1</v>
      </c>
    </row>
    <row r="3143" spans="1:26" x14ac:dyDescent="0.3">
      <c r="A3143" s="23" t="s">
        <v>4882</v>
      </c>
      <c r="B3143" s="34">
        <v>45819</v>
      </c>
      <c r="C3143" s="23" t="s">
        <v>4883</v>
      </c>
      <c r="D3143" s="23" t="s">
        <v>46</v>
      </c>
      <c r="E3143" s="23" t="s">
        <v>47</v>
      </c>
      <c r="F3143" s="23">
        <v>411045</v>
      </c>
      <c r="G3143" s="23" t="s">
        <v>20</v>
      </c>
      <c r="H3143" s="23" t="s">
        <v>21</v>
      </c>
      <c r="I3143" s="23" t="s">
        <v>22</v>
      </c>
      <c r="J3143" s="23" t="s">
        <v>23</v>
      </c>
      <c r="K3143" s="23" t="s">
        <v>24</v>
      </c>
      <c r="L3143" s="23">
        <v>1</v>
      </c>
      <c r="M3143" s="23">
        <v>150.24</v>
      </c>
      <c r="N3143" s="23">
        <v>0</v>
      </c>
      <c r="O3143" s="23">
        <v>5</v>
      </c>
      <c r="P3143" s="23" t="s">
        <v>43</v>
      </c>
      <c r="Q3143" s="23" t="s">
        <v>34</v>
      </c>
      <c r="R3143" s="23">
        <f t="shared" si="245"/>
        <v>1</v>
      </c>
      <c r="S3143" s="23" t="str">
        <f t="shared" si="246"/>
        <v>ORD103142_20250611_CUST01286_MED024</v>
      </c>
      <c r="T3143" s="23">
        <f t="shared" si="247"/>
        <v>1</v>
      </c>
      <c r="U3143" s="6">
        <f t="shared" si="248"/>
        <v>150.24</v>
      </c>
      <c r="V3143" s="6">
        <f>tbl_Raw_Data[[#This Row],[Discount_Pct]]*tbl_Raw_Data[[#This Row],[Gross_Amount]]/100</f>
        <v>0</v>
      </c>
      <c r="W3143" s="6">
        <f>tbl_Raw_Data[[#This Row],[Gross_Amount]]-tbl_Raw_Data[[#This Row],[Discount_Amount]]</f>
        <v>150.24</v>
      </c>
      <c r="X3143" s="6">
        <f>tbl_Raw_Data[[#This Row],[Net_Amount_Before_Tax]]*tbl_Raw_Data[[#This Row],[Tax_Pct]]/100</f>
        <v>7.5120000000000005</v>
      </c>
      <c r="Y3143" s="6">
        <f>tbl_Raw_Data[[#This Row],[Net_Amount_Before_Tax]]+tbl_Raw_Data[[#This Row],[Tax_Amount]]</f>
        <v>157.75200000000001</v>
      </c>
      <c r="Z3143" s="6">
        <f t="shared" si="249"/>
        <v>2</v>
      </c>
    </row>
    <row r="3144" spans="1:26" x14ac:dyDescent="0.3">
      <c r="A3144" s="23" t="s">
        <v>4882</v>
      </c>
      <c r="B3144" s="34">
        <v>45323</v>
      </c>
      <c r="C3144" s="23" t="s">
        <v>4318</v>
      </c>
      <c r="D3144" s="23" t="s">
        <v>92</v>
      </c>
      <c r="E3144" s="23" t="s">
        <v>93</v>
      </c>
      <c r="F3144" s="23">
        <v>560001</v>
      </c>
      <c r="G3144" s="23" t="s">
        <v>48</v>
      </c>
      <c r="H3144" s="23" t="s">
        <v>49</v>
      </c>
      <c r="I3144" s="23" t="s">
        <v>50</v>
      </c>
      <c r="J3144" s="23" t="s">
        <v>23</v>
      </c>
      <c r="K3144" s="23" t="s">
        <v>24</v>
      </c>
      <c r="L3144" s="23">
        <v>1</v>
      </c>
      <c r="M3144" s="23">
        <v>107.31</v>
      </c>
      <c r="N3144" s="23">
        <v>5</v>
      </c>
      <c r="O3144" s="23">
        <v>12</v>
      </c>
      <c r="P3144" s="23" t="s">
        <v>65</v>
      </c>
      <c r="Q3144" s="23" t="s">
        <v>34</v>
      </c>
      <c r="R3144" s="23">
        <f t="shared" si="245"/>
        <v>1</v>
      </c>
      <c r="S3144" s="23" t="str">
        <f t="shared" si="246"/>
        <v>ORD103142_20240201_CUST00281_MED028</v>
      </c>
      <c r="T3144" s="23">
        <f t="shared" si="247"/>
        <v>1</v>
      </c>
      <c r="U3144" s="6">
        <f t="shared" si="248"/>
        <v>107.31</v>
      </c>
      <c r="V3144" s="6">
        <f>tbl_Raw_Data[[#This Row],[Discount_Pct]]*tbl_Raw_Data[[#This Row],[Gross_Amount]]/100</f>
        <v>5.3654999999999999</v>
      </c>
      <c r="W3144" s="6">
        <f>tbl_Raw_Data[[#This Row],[Gross_Amount]]-tbl_Raw_Data[[#This Row],[Discount_Amount]]</f>
        <v>101.94450000000001</v>
      </c>
      <c r="X3144" s="6">
        <f>tbl_Raw_Data[[#This Row],[Net_Amount_Before_Tax]]*tbl_Raw_Data[[#This Row],[Tax_Pct]]/100</f>
        <v>12.23334</v>
      </c>
      <c r="Y3144" s="6">
        <f>tbl_Raw_Data[[#This Row],[Net_Amount_Before_Tax]]+tbl_Raw_Data[[#This Row],[Tax_Amount]]</f>
        <v>114.17784</v>
      </c>
      <c r="Z3144" s="6">
        <f t="shared" si="249"/>
        <v>2</v>
      </c>
    </row>
    <row r="3145" spans="1:26" x14ac:dyDescent="0.3">
      <c r="A3145" s="23" t="s">
        <v>4884</v>
      </c>
      <c r="B3145" s="34">
        <v>45961</v>
      </c>
      <c r="C3145" s="23" t="s">
        <v>4885</v>
      </c>
      <c r="D3145" s="23" t="s">
        <v>159</v>
      </c>
      <c r="E3145" s="23" t="s">
        <v>47</v>
      </c>
      <c r="F3145" s="23">
        <v>400076</v>
      </c>
      <c r="G3145" s="23" t="s">
        <v>53</v>
      </c>
      <c r="H3145" s="23" t="s">
        <v>54</v>
      </c>
      <c r="I3145" s="23" t="s">
        <v>55</v>
      </c>
      <c r="J3145" s="23" t="s">
        <v>56</v>
      </c>
      <c r="K3145" s="23" t="s">
        <v>57</v>
      </c>
      <c r="L3145" s="23">
        <v>1</v>
      </c>
      <c r="M3145" s="23">
        <v>56.84</v>
      </c>
      <c r="N3145" s="23">
        <v>5</v>
      </c>
      <c r="O3145" s="23">
        <v>5</v>
      </c>
      <c r="P3145" s="23" t="s">
        <v>58</v>
      </c>
      <c r="Q3145" s="23" t="s">
        <v>44</v>
      </c>
      <c r="R3145" s="23">
        <f t="shared" si="245"/>
        <v>1</v>
      </c>
      <c r="S3145" s="23" t="str">
        <f t="shared" si="246"/>
        <v>ORD103144_20251031_CUST03312_MED020</v>
      </c>
      <c r="T3145" s="23">
        <f t="shared" si="247"/>
        <v>1</v>
      </c>
      <c r="U3145" s="6">
        <f t="shared" si="248"/>
        <v>56.84</v>
      </c>
      <c r="V3145" s="6">
        <f>tbl_Raw_Data[[#This Row],[Discount_Pct]]*tbl_Raw_Data[[#This Row],[Gross_Amount]]/100</f>
        <v>2.8420000000000005</v>
      </c>
      <c r="W3145" s="6">
        <f>tbl_Raw_Data[[#This Row],[Gross_Amount]]-tbl_Raw_Data[[#This Row],[Discount_Amount]]</f>
        <v>53.998000000000005</v>
      </c>
      <c r="X3145" s="6">
        <f>tbl_Raw_Data[[#This Row],[Net_Amount_Before_Tax]]*tbl_Raw_Data[[#This Row],[Tax_Pct]]/100</f>
        <v>2.6999</v>
      </c>
      <c r="Y3145" s="6">
        <f>tbl_Raw_Data[[#This Row],[Net_Amount_Before_Tax]]+tbl_Raw_Data[[#This Row],[Tax_Amount]]</f>
        <v>56.697900000000004</v>
      </c>
      <c r="Z3145" s="6">
        <f t="shared" si="249"/>
        <v>0</v>
      </c>
    </row>
    <row r="3146" spans="1:26" x14ac:dyDescent="0.3">
      <c r="A3146" s="23" t="s">
        <v>4884</v>
      </c>
      <c r="B3146" s="34">
        <v>45656</v>
      </c>
      <c r="C3146" s="23" t="s">
        <v>1298</v>
      </c>
      <c r="D3146" s="23" t="s">
        <v>159</v>
      </c>
      <c r="E3146" s="23" t="s">
        <v>47</v>
      </c>
      <c r="F3146" s="23">
        <v>400093</v>
      </c>
      <c r="G3146" s="23" t="s">
        <v>233</v>
      </c>
      <c r="H3146" s="23" t="s">
        <v>234</v>
      </c>
      <c r="I3146" s="23" t="s">
        <v>104</v>
      </c>
      <c r="J3146" s="23" t="s">
        <v>42</v>
      </c>
      <c r="K3146" s="23" t="s">
        <v>24</v>
      </c>
      <c r="L3146" s="23">
        <v>1</v>
      </c>
      <c r="M3146" s="23">
        <v>164.93</v>
      </c>
      <c r="N3146" s="23">
        <v>10</v>
      </c>
      <c r="O3146" s="23">
        <v>5</v>
      </c>
      <c r="P3146" s="23" t="s">
        <v>33</v>
      </c>
      <c r="Q3146" s="23" t="s">
        <v>90</v>
      </c>
      <c r="R3146" s="23">
        <f t="shared" si="245"/>
        <v>1</v>
      </c>
      <c r="S3146" s="23" t="str">
        <f t="shared" si="246"/>
        <v>ORD103144_20241230_CUST01377_MED019</v>
      </c>
      <c r="T3146" s="23">
        <f t="shared" si="247"/>
        <v>1</v>
      </c>
      <c r="U3146" s="6">
        <f t="shared" si="248"/>
        <v>164.93</v>
      </c>
      <c r="V3146" s="6">
        <f>tbl_Raw_Data[[#This Row],[Discount_Pct]]*tbl_Raw_Data[[#This Row],[Gross_Amount]]/100</f>
        <v>16.493000000000002</v>
      </c>
      <c r="W3146" s="6">
        <f>tbl_Raw_Data[[#This Row],[Gross_Amount]]-tbl_Raw_Data[[#This Row],[Discount_Amount]]</f>
        <v>148.43700000000001</v>
      </c>
      <c r="X3146" s="6">
        <f>tbl_Raw_Data[[#This Row],[Net_Amount_Before_Tax]]*tbl_Raw_Data[[#This Row],[Tax_Pct]]/100</f>
        <v>7.4218500000000009</v>
      </c>
      <c r="Y3146" s="6">
        <f>tbl_Raw_Data[[#This Row],[Net_Amount_Before_Tax]]+tbl_Raw_Data[[#This Row],[Tax_Amount]]</f>
        <v>155.85885000000002</v>
      </c>
      <c r="Z3146" s="6">
        <f t="shared" si="249"/>
        <v>1</v>
      </c>
    </row>
    <row r="3147" spans="1:26" x14ac:dyDescent="0.3">
      <c r="A3147" s="23" t="s">
        <v>4884</v>
      </c>
      <c r="B3147" s="34">
        <v>45735</v>
      </c>
      <c r="C3147" s="23" t="s">
        <v>4886</v>
      </c>
      <c r="D3147" s="23" t="s">
        <v>52</v>
      </c>
      <c r="E3147" s="23" t="s">
        <v>52</v>
      </c>
      <c r="F3147" s="23">
        <v>160036</v>
      </c>
      <c r="G3147" s="23" t="s">
        <v>145</v>
      </c>
      <c r="H3147" s="23" t="s">
        <v>146</v>
      </c>
      <c r="I3147" s="23" t="s">
        <v>147</v>
      </c>
      <c r="J3147" s="23" t="s">
        <v>148</v>
      </c>
      <c r="K3147" s="23" t="s">
        <v>24</v>
      </c>
      <c r="L3147" s="23">
        <v>1</v>
      </c>
      <c r="M3147" s="23">
        <v>92.62</v>
      </c>
      <c r="N3147" s="23">
        <v>0</v>
      </c>
      <c r="O3147" s="23">
        <v>5</v>
      </c>
      <c r="P3147" s="23" t="s">
        <v>43</v>
      </c>
      <c r="Q3147" s="23" t="s">
        <v>34</v>
      </c>
      <c r="R3147" s="23">
        <f t="shared" si="245"/>
        <v>1</v>
      </c>
      <c r="S3147" s="23" t="str">
        <f t="shared" si="246"/>
        <v>ORD103144_20250319_CUST03257_MED016</v>
      </c>
      <c r="T3147" s="23">
        <f t="shared" si="247"/>
        <v>1</v>
      </c>
      <c r="U3147" s="6">
        <f t="shared" si="248"/>
        <v>92.62</v>
      </c>
      <c r="V3147" s="6">
        <f>tbl_Raw_Data[[#This Row],[Discount_Pct]]*tbl_Raw_Data[[#This Row],[Gross_Amount]]/100</f>
        <v>0</v>
      </c>
      <c r="W3147" s="6">
        <f>tbl_Raw_Data[[#This Row],[Gross_Amount]]-tbl_Raw_Data[[#This Row],[Discount_Amount]]</f>
        <v>92.62</v>
      </c>
      <c r="X3147" s="6">
        <f>tbl_Raw_Data[[#This Row],[Net_Amount_Before_Tax]]*tbl_Raw_Data[[#This Row],[Tax_Pct]]/100</f>
        <v>4.6310000000000002</v>
      </c>
      <c r="Y3147" s="6">
        <f>tbl_Raw_Data[[#This Row],[Net_Amount_Before_Tax]]+tbl_Raw_Data[[#This Row],[Tax_Amount]]</f>
        <v>97.251000000000005</v>
      </c>
      <c r="Z3147" s="6">
        <f t="shared" si="249"/>
        <v>4</v>
      </c>
    </row>
    <row r="3148" spans="1:26" x14ac:dyDescent="0.3">
      <c r="A3148" s="23" t="s">
        <v>4887</v>
      </c>
      <c r="B3148" s="34">
        <v>45863</v>
      </c>
      <c r="C3148" s="23" t="s">
        <v>4888</v>
      </c>
      <c r="D3148" s="23" t="s">
        <v>183</v>
      </c>
      <c r="E3148" s="23" t="s">
        <v>184</v>
      </c>
      <c r="F3148" s="23">
        <v>122001</v>
      </c>
      <c r="G3148" s="23" t="s">
        <v>48</v>
      </c>
      <c r="H3148" s="23" t="s">
        <v>49</v>
      </c>
      <c r="I3148" s="23" t="s">
        <v>50</v>
      </c>
      <c r="J3148" s="23" t="s">
        <v>23</v>
      </c>
      <c r="K3148" s="23" t="s">
        <v>24</v>
      </c>
      <c r="L3148" s="23">
        <v>4</v>
      </c>
      <c r="M3148" s="23">
        <v>107.66</v>
      </c>
      <c r="N3148" s="23">
        <v>5</v>
      </c>
      <c r="O3148" s="23">
        <v>18</v>
      </c>
      <c r="P3148" s="23" t="s">
        <v>89</v>
      </c>
      <c r="Q3148" s="23" t="s">
        <v>26</v>
      </c>
      <c r="R3148" s="23">
        <f t="shared" si="245"/>
        <v>1</v>
      </c>
      <c r="S3148" s="23" t="str">
        <f t="shared" si="246"/>
        <v>ORD103147_20250725_CUST02931_MED028</v>
      </c>
      <c r="T3148" s="23">
        <f t="shared" si="247"/>
        <v>1</v>
      </c>
      <c r="U3148" s="6">
        <f t="shared" si="248"/>
        <v>430.64</v>
      </c>
      <c r="V3148" s="6">
        <f>tbl_Raw_Data[[#This Row],[Discount_Pct]]*tbl_Raw_Data[[#This Row],[Gross_Amount]]/100</f>
        <v>21.531999999999996</v>
      </c>
      <c r="W3148" s="6">
        <f>tbl_Raw_Data[[#This Row],[Gross_Amount]]-tbl_Raw_Data[[#This Row],[Discount_Amount]]</f>
        <v>409.108</v>
      </c>
      <c r="X3148" s="6">
        <f>tbl_Raw_Data[[#This Row],[Net_Amount_Before_Tax]]*tbl_Raw_Data[[#This Row],[Tax_Pct]]/100</f>
        <v>73.639440000000008</v>
      </c>
      <c r="Y3148" s="6">
        <f>tbl_Raw_Data[[#This Row],[Net_Amount_Before_Tax]]+tbl_Raw_Data[[#This Row],[Tax_Amount]]</f>
        <v>482.74743999999998</v>
      </c>
      <c r="Z3148" s="6">
        <f t="shared" si="249"/>
        <v>2</v>
      </c>
    </row>
    <row r="3149" spans="1:26" x14ac:dyDescent="0.3">
      <c r="A3149" s="23" t="s">
        <v>4887</v>
      </c>
      <c r="B3149" s="34">
        <v>45897</v>
      </c>
      <c r="C3149" s="23" t="s">
        <v>4889</v>
      </c>
      <c r="D3149" s="23" t="s">
        <v>28</v>
      </c>
      <c r="E3149" s="23" t="s">
        <v>29</v>
      </c>
      <c r="F3149" s="23">
        <v>500032</v>
      </c>
      <c r="G3149" s="23" t="s">
        <v>111</v>
      </c>
      <c r="H3149" s="23" t="s">
        <v>112</v>
      </c>
      <c r="I3149" s="23" t="s">
        <v>113</v>
      </c>
      <c r="J3149" s="23" t="s">
        <v>114</v>
      </c>
      <c r="K3149" s="23" t="s">
        <v>24</v>
      </c>
      <c r="L3149" s="23">
        <v>1</v>
      </c>
      <c r="M3149" s="23">
        <v>103.16</v>
      </c>
      <c r="N3149" s="23">
        <v>5</v>
      </c>
      <c r="O3149" s="23">
        <v>5</v>
      </c>
      <c r="P3149" s="23" t="s">
        <v>43</v>
      </c>
      <c r="Q3149" s="23" t="s">
        <v>34</v>
      </c>
      <c r="R3149" s="23">
        <f t="shared" si="245"/>
        <v>1</v>
      </c>
      <c r="S3149" s="23" t="str">
        <f t="shared" si="246"/>
        <v>ORD103147_20250828_CUST00902_MED027</v>
      </c>
      <c r="T3149" s="23">
        <f t="shared" si="247"/>
        <v>1</v>
      </c>
      <c r="U3149" s="6">
        <f t="shared" si="248"/>
        <v>103.16</v>
      </c>
      <c r="V3149" s="6">
        <f>tbl_Raw_Data[[#This Row],[Discount_Pct]]*tbl_Raw_Data[[#This Row],[Gross_Amount]]/100</f>
        <v>5.1579999999999995</v>
      </c>
      <c r="W3149" s="6">
        <f>tbl_Raw_Data[[#This Row],[Gross_Amount]]-tbl_Raw_Data[[#This Row],[Discount_Amount]]</f>
        <v>98.001999999999995</v>
      </c>
      <c r="X3149" s="6">
        <f>tbl_Raw_Data[[#This Row],[Net_Amount_Before_Tax]]*tbl_Raw_Data[[#This Row],[Tax_Pct]]/100</f>
        <v>4.9001000000000001</v>
      </c>
      <c r="Y3149" s="6">
        <f>tbl_Raw_Data[[#This Row],[Net_Amount_Before_Tax]]+tbl_Raw_Data[[#This Row],[Tax_Amount]]</f>
        <v>102.90209999999999</v>
      </c>
      <c r="Z3149" s="6">
        <f t="shared" si="249"/>
        <v>1</v>
      </c>
    </row>
    <row r="3150" spans="1:26" x14ac:dyDescent="0.3">
      <c r="A3150" s="23" t="s">
        <v>4890</v>
      </c>
      <c r="B3150" s="34">
        <v>45563</v>
      </c>
      <c r="C3150" s="23" t="s">
        <v>4891</v>
      </c>
      <c r="D3150" s="23" t="s">
        <v>52</v>
      </c>
      <c r="E3150" s="23" t="s">
        <v>52</v>
      </c>
      <c r="F3150" s="23">
        <v>160001</v>
      </c>
      <c r="G3150" s="23" t="s">
        <v>192</v>
      </c>
      <c r="H3150" s="23" t="s">
        <v>193</v>
      </c>
      <c r="I3150" s="23" t="s">
        <v>41</v>
      </c>
      <c r="J3150" s="23" t="s">
        <v>194</v>
      </c>
      <c r="K3150" s="23" t="s">
        <v>24</v>
      </c>
      <c r="L3150" s="23">
        <v>5</v>
      </c>
      <c r="M3150" s="23">
        <v>35.299999999999997</v>
      </c>
      <c r="N3150" s="23">
        <v>5</v>
      </c>
      <c r="O3150" s="23">
        <v>18</v>
      </c>
      <c r="P3150" s="23" t="s">
        <v>33</v>
      </c>
      <c r="Q3150" s="23" t="s">
        <v>90</v>
      </c>
      <c r="R3150" s="23">
        <f t="shared" si="245"/>
        <v>1</v>
      </c>
      <c r="S3150" s="23" t="str">
        <f t="shared" si="246"/>
        <v>ORD103149_20240928_CUST00170_MED002</v>
      </c>
      <c r="T3150" s="23">
        <f t="shared" si="247"/>
        <v>1</v>
      </c>
      <c r="U3150" s="6">
        <f t="shared" si="248"/>
        <v>176.5</v>
      </c>
      <c r="V3150" s="6">
        <f>tbl_Raw_Data[[#This Row],[Discount_Pct]]*tbl_Raw_Data[[#This Row],[Gross_Amount]]/100</f>
        <v>8.8249999999999993</v>
      </c>
      <c r="W3150" s="6">
        <f>tbl_Raw_Data[[#This Row],[Gross_Amount]]-tbl_Raw_Data[[#This Row],[Discount_Amount]]</f>
        <v>167.67500000000001</v>
      </c>
      <c r="X3150" s="6">
        <f>tbl_Raw_Data[[#This Row],[Net_Amount_Before_Tax]]*tbl_Raw_Data[[#This Row],[Tax_Pct]]/100</f>
        <v>30.1815</v>
      </c>
      <c r="Y3150" s="6">
        <f>tbl_Raw_Data[[#This Row],[Net_Amount_Before_Tax]]+tbl_Raw_Data[[#This Row],[Tax_Amount]]</f>
        <v>197.85650000000001</v>
      </c>
      <c r="Z3150" s="6">
        <f t="shared" si="249"/>
        <v>1</v>
      </c>
    </row>
    <row r="3151" spans="1:26" x14ac:dyDescent="0.3">
      <c r="A3151" s="23" t="s">
        <v>4892</v>
      </c>
      <c r="B3151" s="34">
        <v>45861</v>
      </c>
      <c r="C3151" s="23" t="s">
        <v>3704</v>
      </c>
      <c r="D3151" s="23" t="s">
        <v>130</v>
      </c>
      <c r="E3151" s="23" t="s">
        <v>131</v>
      </c>
      <c r="F3151" s="23">
        <v>700001</v>
      </c>
      <c r="G3151" s="23" t="s">
        <v>107</v>
      </c>
      <c r="H3151" s="23" t="s">
        <v>108</v>
      </c>
      <c r="I3151" s="23" t="s">
        <v>63</v>
      </c>
      <c r="J3151" s="23" t="s">
        <v>42</v>
      </c>
      <c r="K3151" s="23" t="s">
        <v>57</v>
      </c>
      <c r="L3151" s="23">
        <v>2</v>
      </c>
      <c r="M3151" s="23">
        <v>90.14</v>
      </c>
      <c r="N3151" s="23">
        <v>0</v>
      </c>
      <c r="O3151" s="23">
        <v>12</v>
      </c>
      <c r="P3151" s="23" t="s">
        <v>25</v>
      </c>
      <c r="Q3151" s="23" t="s">
        <v>34</v>
      </c>
      <c r="R3151" s="23">
        <f t="shared" si="245"/>
        <v>1</v>
      </c>
      <c r="S3151" s="23" t="str">
        <f t="shared" si="246"/>
        <v>ORD103150_20250723_CUST01429_MED005</v>
      </c>
      <c r="T3151" s="23">
        <f t="shared" si="247"/>
        <v>1</v>
      </c>
      <c r="U3151" s="6">
        <f t="shared" si="248"/>
        <v>180.28</v>
      </c>
      <c r="V3151" s="6">
        <f>tbl_Raw_Data[[#This Row],[Discount_Pct]]*tbl_Raw_Data[[#This Row],[Gross_Amount]]/100</f>
        <v>0</v>
      </c>
      <c r="W3151" s="6">
        <f>tbl_Raw_Data[[#This Row],[Gross_Amount]]-tbl_Raw_Data[[#This Row],[Discount_Amount]]</f>
        <v>180.28</v>
      </c>
      <c r="X3151" s="6">
        <f>tbl_Raw_Data[[#This Row],[Net_Amount_Before_Tax]]*tbl_Raw_Data[[#This Row],[Tax_Pct]]/100</f>
        <v>21.633600000000001</v>
      </c>
      <c r="Y3151" s="6">
        <f>tbl_Raw_Data[[#This Row],[Net_Amount_Before_Tax]]+tbl_Raw_Data[[#This Row],[Tax_Amount]]</f>
        <v>201.9136</v>
      </c>
      <c r="Z3151" s="6">
        <f t="shared" si="249"/>
        <v>2</v>
      </c>
    </row>
    <row r="3152" spans="1:26" x14ac:dyDescent="0.3">
      <c r="A3152" s="23" t="s">
        <v>4893</v>
      </c>
      <c r="B3152" s="34">
        <v>45426</v>
      </c>
      <c r="C3152" s="23" t="s">
        <v>4352</v>
      </c>
      <c r="D3152" s="23" t="s">
        <v>19</v>
      </c>
      <c r="E3152" s="23" t="s">
        <v>19</v>
      </c>
      <c r="F3152" s="23">
        <v>110001</v>
      </c>
      <c r="G3152" s="23" t="s">
        <v>94</v>
      </c>
      <c r="H3152" s="23" t="s">
        <v>95</v>
      </c>
      <c r="I3152" s="23" t="s">
        <v>84</v>
      </c>
      <c r="J3152" s="23" t="s">
        <v>42</v>
      </c>
      <c r="K3152" s="23" t="s">
        <v>24</v>
      </c>
      <c r="L3152" s="23">
        <v>1</v>
      </c>
      <c r="M3152" s="23">
        <v>73.48</v>
      </c>
      <c r="N3152" s="23">
        <v>5</v>
      </c>
      <c r="O3152" s="23">
        <v>5</v>
      </c>
      <c r="P3152" s="23" t="s">
        <v>33</v>
      </c>
      <c r="Q3152" s="23" t="s">
        <v>44</v>
      </c>
      <c r="R3152" s="23">
        <f t="shared" si="245"/>
        <v>1</v>
      </c>
      <c r="S3152" s="23" t="str">
        <f t="shared" si="246"/>
        <v>ORD103151_20240514_CUST02953_MED021</v>
      </c>
      <c r="T3152" s="23">
        <f t="shared" si="247"/>
        <v>1</v>
      </c>
      <c r="U3152" s="6">
        <f t="shared" si="248"/>
        <v>73.48</v>
      </c>
      <c r="V3152" s="6">
        <f>tbl_Raw_Data[[#This Row],[Discount_Pct]]*tbl_Raw_Data[[#This Row],[Gross_Amount]]/100</f>
        <v>3.6740000000000004</v>
      </c>
      <c r="W3152" s="6">
        <f>tbl_Raw_Data[[#This Row],[Gross_Amount]]-tbl_Raw_Data[[#This Row],[Discount_Amount]]</f>
        <v>69.805999999999997</v>
      </c>
      <c r="X3152" s="6">
        <f>tbl_Raw_Data[[#This Row],[Net_Amount_Before_Tax]]*tbl_Raw_Data[[#This Row],[Tax_Pct]]/100</f>
        <v>3.4902999999999995</v>
      </c>
      <c r="Y3152" s="6">
        <f>tbl_Raw_Data[[#This Row],[Net_Amount_Before_Tax]]+tbl_Raw_Data[[#This Row],[Tax_Amount]]</f>
        <v>73.296300000000002</v>
      </c>
      <c r="Z3152" s="6">
        <f t="shared" si="249"/>
        <v>2</v>
      </c>
    </row>
    <row r="3153" spans="1:26" x14ac:dyDescent="0.3">
      <c r="A3153" s="23" t="s">
        <v>4894</v>
      </c>
      <c r="B3153" s="34">
        <v>45387</v>
      </c>
      <c r="C3153" s="23" t="s">
        <v>3856</v>
      </c>
      <c r="D3153" s="23" t="s">
        <v>159</v>
      </c>
      <c r="E3153" s="23" t="s">
        <v>47</v>
      </c>
      <c r="F3153" s="23">
        <v>400001</v>
      </c>
      <c r="G3153" s="23" t="s">
        <v>61</v>
      </c>
      <c r="H3153" s="23" t="s">
        <v>62</v>
      </c>
      <c r="I3153" s="23" t="s">
        <v>63</v>
      </c>
      <c r="J3153" s="23" t="s">
        <v>64</v>
      </c>
      <c r="K3153" s="23" t="s">
        <v>57</v>
      </c>
      <c r="L3153" s="23">
        <v>2</v>
      </c>
      <c r="M3153" s="23">
        <v>98.23</v>
      </c>
      <c r="N3153" s="23">
        <v>10</v>
      </c>
      <c r="O3153" s="23">
        <v>12</v>
      </c>
      <c r="P3153" s="23" t="s">
        <v>25</v>
      </c>
      <c r="Q3153" s="23" t="s">
        <v>34</v>
      </c>
      <c r="R3153" s="23">
        <f t="shared" si="245"/>
        <v>1</v>
      </c>
      <c r="S3153" s="23" t="str">
        <f t="shared" si="246"/>
        <v>ORD103152_20240405_CUST00689_MED004</v>
      </c>
      <c r="T3153" s="23">
        <f t="shared" si="247"/>
        <v>1</v>
      </c>
      <c r="U3153" s="6">
        <f t="shared" si="248"/>
        <v>196.46</v>
      </c>
      <c r="V3153" s="6">
        <f>tbl_Raw_Data[[#This Row],[Discount_Pct]]*tbl_Raw_Data[[#This Row],[Gross_Amount]]/100</f>
        <v>19.646000000000001</v>
      </c>
      <c r="W3153" s="6">
        <f>tbl_Raw_Data[[#This Row],[Gross_Amount]]-tbl_Raw_Data[[#This Row],[Discount_Amount]]</f>
        <v>176.81400000000002</v>
      </c>
      <c r="X3153" s="6">
        <f>tbl_Raw_Data[[#This Row],[Net_Amount_Before_Tax]]*tbl_Raw_Data[[#This Row],[Tax_Pct]]/100</f>
        <v>21.217680000000001</v>
      </c>
      <c r="Y3153" s="6">
        <f>tbl_Raw_Data[[#This Row],[Net_Amount_Before_Tax]]+tbl_Raw_Data[[#This Row],[Tax_Amount]]</f>
        <v>198.03168000000002</v>
      </c>
      <c r="Z3153" s="6">
        <f t="shared" si="249"/>
        <v>4</v>
      </c>
    </row>
    <row r="3154" spans="1:26" x14ac:dyDescent="0.3">
      <c r="A3154" s="23" t="s">
        <v>4895</v>
      </c>
      <c r="B3154" s="34">
        <v>46019</v>
      </c>
      <c r="C3154" s="23" t="s">
        <v>4896</v>
      </c>
      <c r="D3154" s="23" t="s">
        <v>183</v>
      </c>
      <c r="E3154" s="23" t="s">
        <v>184</v>
      </c>
      <c r="F3154" s="23">
        <v>122002</v>
      </c>
      <c r="G3154" s="23" t="s">
        <v>74</v>
      </c>
      <c r="H3154" s="23" t="s">
        <v>75</v>
      </c>
      <c r="I3154" s="23" t="s">
        <v>76</v>
      </c>
      <c r="J3154" s="23" t="s">
        <v>77</v>
      </c>
      <c r="K3154" s="23" t="s">
        <v>57</v>
      </c>
      <c r="L3154" s="23">
        <v>4</v>
      </c>
      <c r="M3154" s="23">
        <v>64.849999999999994</v>
      </c>
      <c r="N3154" s="23">
        <v>10</v>
      </c>
      <c r="O3154" s="23">
        <v>5</v>
      </c>
      <c r="P3154" s="23" t="s">
        <v>25</v>
      </c>
      <c r="Q3154" s="23" t="s">
        <v>34</v>
      </c>
      <c r="R3154" s="23">
        <f t="shared" si="245"/>
        <v>1</v>
      </c>
      <c r="S3154" s="23" t="str">
        <f t="shared" si="246"/>
        <v>ORD103153_20251228_CUST02643_MED008</v>
      </c>
      <c r="T3154" s="23">
        <f t="shared" si="247"/>
        <v>1</v>
      </c>
      <c r="U3154" s="6">
        <f t="shared" si="248"/>
        <v>259.39999999999998</v>
      </c>
      <c r="V3154" s="6">
        <f>tbl_Raw_Data[[#This Row],[Discount_Pct]]*tbl_Raw_Data[[#This Row],[Gross_Amount]]/100</f>
        <v>25.94</v>
      </c>
      <c r="W3154" s="6">
        <f>tbl_Raw_Data[[#This Row],[Gross_Amount]]-tbl_Raw_Data[[#This Row],[Discount_Amount]]</f>
        <v>233.45999999999998</v>
      </c>
      <c r="X3154" s="6">
        <f>tbl_Raw_Data[[#This Row],[Net_Amount_Before_Tax]]*tbl_Raw_Data[[#This Row],[Tax_Pct]]/100</f>
        <v>11.673</v>
      </c>
      <c r="Y3154" s="6">
        <f>tbl_Raw_Data[[#This Row],[Net_Amount_Before_Tax]]+tbl_Raw_Data[[#This Row],[Tax_Amount]]</f>
        <v>245.13299999999998</v>
      </c>
      <c r="Z3154" s="6">
        <f t="shared" si="249"/>
        <v>1</v>
      </c>
    </row>
    <row r="3155" spans="1:26" x14ac:dyDescent="0.3">
      <c r="A3155" s="23" t="s">
        <v>4897</v>
      </c>
      <c r="B3155" s="34">
        <v>45889</v>
      </c>
      <c r="C3155" s="23" t="s">
        <v>4797</v>
      </c>
      <c r="D3155" s="23" t="s">
        <v>72</v>
      </c>
      <c r="E3155" s="23" t="s">
        <v>73</v>
      </c>
      <c r="F3155" s="23">
        <v>302017</v>
      </c>
      <c r="G3155" s="23" t="s">
        <v>256</v>
      </c>
      <c r="H3155" s="23" t="s">
        <v>257</v>
      </c>
      <c r="I3155" s="23" t="s">
        <v>22</v>
      </c>
      <c r="J3155" s="23" t="s">
        <v>258</v>
      </c>
      <c r="K3155" s="23" t="s">
        <v>57</v>
      </c>
      <c r="L3155" s="23">
        <v>2</v>
      </c>
      <c r="M3155" s="23">
        <v>69.849999999999994</v>
      </c>
      <c r="N3155" s="23">
        <v>0</v>
      </c>
      <c r="O3155" s="23">
        <v>12</v>
      </c>
      <c r="P3155" s="23" t="s">
        <v>43</v>
      </c>
      <c r="Q3155" s="23" t="s">
        <v>34</v>
      </c>
      <c r="R3155" s="23">
        <f t="shared" si="245"/>
        <v>1</v>
      </c>
      <c r="S3155" s="23" t="str">
        <f t="shared" si="246"/>
        <v>ORD103154_20250820_CUST03054_MED025</v>
      </c>
      <c r="T3155" s="23">
        <f t="shared" si="247"/>
        <v>1</v>
      </c>
      <c r="U3155" s="6">
        <f t="shared" si="248"/>
        <v>139.69999999999999</v>
      </c>
      <c r="V3155" s="6">
        <f>tbl_Raw_Data[[#This Row],[Discount_Pct]]*tbl_Raw_Data[[#This Row],[Gross_Amount]]/100</f>
        <v>0</v>
      </c>
      <c r="W3155" s="6">
        <f>tbl_Raw_Data[[#This Row],[Gross_Amount]]-tbl_Raw_Data[[#This Row],[Discount_Amount]]</f>
        <v>139.69999999999999</v>
      </c>
      <c r="X3155" s="6">
        <f>tbl_Raw_Data[[#This Row],[Net_Amount_Before_Tax]]*tbl_Raw_Data[[#This Row],[Tax_Pct]]/100</f>
        <v>16.763999999999999</v>
      </c>
      <c r="Y3155" s="6">
        <f>tbl_Raw_Data[[#This Row],[Net_Amount_Before_Tax]]+tbl_Raw_Data[[#This Row],[Tax_Amount]]</f>
        <v>156.464</v>
      </c>
      <c r="Z3155" s="6">
        <f t="shared" si="249"/>
        <v>3</v>
      </c>
    </row>
    <row r="3156" spans="1:26" x14ac:dyDescent="0.3">
      <c r="A3156" s="23" t="s">
        <v>4898</v>
      </c>
      <c r="B3156" s="34">
        <v>45970</v>
      </c>
      <c r="C3156" s="23" t="s">
        <v>4899</v>
      </c>
      <c r="D3156" s="23" t="s">
        <v>123</v>
      </c>
      <c r="E3156" s="23" t="s">
        <v>101</v>
      </c>
      <c r="F3156" s="23">
        <v>226001</v>
      </c>
      <c r="G3156" s="23" t="s">
        <v>160</v>
      </c>
      <c r="H3156" s="23" t="s">
        <v>161</v>
      </c>
      <c r="I3156" s="23" t="s">
        <v>50</v>
      </c>
      <c r="J3156" s="23" t="s">
        <v>23</v>
      </c>
      <c r="K3156" s="23" t="s">
        <v>24</v>
      </c>
      <c r="L3156" s="23">
        <v>2</v>
      </c>
      <c r="M3156" s="23">
        <v>154.52000000000001</v>
      </c>
      <c r="N3156" s="23">
        <v>10</v>
      </c>
      <c r="O3156" s="23">
        <v>5</v>
      </c>
      <c r="P3156" s="23" t="s">
        <v>89</v>
      </c>
      <c r="Q3156" s="23" t="s">
        <v>26</v>
      </c>
      <c r="R3156" s="23">
        <f t="shared" si="245"/>
        <v>1</v>
      </c>
      <c r="S3156" s="23" t="str">
        <f t="shared" si="246"/>
        <v>ORD103155_20251109_CUST01397_MED014</v>
      </c>
      <c r="T3156" s="23">
        <f t="shared" si="247"/>
        <v>1</v>
      </c>
      <c r="U3156" s="6">
        <f t="shared" si="248"/>
        <v>309.04000000000002</v>
      </c>
      <c r="V3156" s="6">
        <f>tbl_Raw_Data[[#This Row],[Discount_Pct]]*tbl_Raw_Data[[#This Row],[Gross_Amount]]/100</f>
        <v>30.904</v>
      </c>
      <c r="W3156" s="6">
        <f>tbl_Raw_Data[[#This Row],[Gross_Amount]]-tbl_Raw_Data[[#This Row],[Discount_Amount]]</f>
        <v>278.13600000000002</v>
      </c>
      <c r="X3156" s="6">
        <f>tbl_Raw_Data[[#This Row],[Net_Amount_Before_Tax]]*tbl_Raw_Data[[#This Row],[Tax_Pct]]/100</f>
        <v>13.9068</v>
      </c>
      <c r="Y3156" s="6">
        <f>tbl_Raw_Data[[#This Row],[Net_Amount_Before_Tax]]+tbl_Raw_Data[[#This Row],[Tax_Amount]]</f>
        <v>292.0428</v>
      </c>
      <c r="Z3156" s="6">
        <f t="shared" si="249"/>
        <v>1</v>
      </c>
    </row>
    <row r="3157" spans="1:26" x14ac:dyDescent="0.3">
      <c r="A3157" s="23" t="s">
        <v>4900</v>
      </c>
      <c r="B3157" s="34">
        <v>45876</v>
      </c>
      <c r="C3157" s="23" t="s">
        <v>1544</v>
      </c>
      <c r="D3157" s="23" t="s">
        <v>130</v>
      </c>
      <c r="E3157" s="23" t="s">
        <v>131</v>
      </c>
      <c r="F3157" s="23">
        <v>700019</v>
      </c>
      <c r="G3157" s="23" t="s">
        <v>48</v>
      </c>
      <c r="H3157" s="23" t="s">
        <v>49</v>
      </c>
      <c r="I3157" s="23" t="s">
        <v>50</v>
      </c>
      <c r="J3157" s="23" t="s">
        <v>23</v>
      </c>
      <c r="K3157" s="23" t="s">
        <v>24</v>
      </c>
      <c r="L3157" s="23">
        <v>2</v>
      </c>
      <c r="M3157" s="23">
        <v>125.52</v>
      </c>
      <c r="N3157" s="23">
        <v>5</v>
      </c>
      <c r="O3157" s="23">
        <v>5</v>
      </c>
      <c r="P3157" s="23" t="s">
        <v>25</v>
      </c>
      <c r="Q3157" s="23" t="s">
        <v>34</v>
      </c>
      <c r="R3157" s="23">
        <f t="shared" si="245"/>
        <v>1</v>
      </c>
      <c r="S3157" s="23" t="str">
        <f t="shared" si="246"/>
        <v>ORD103156_20250807_CUST03125_MED028</v>
      </c>
      <c r="T3157" s="23">
        <f t="shared" si="247"/>
        <v>1</v>
      </c>
      <c r="U3157" s="6">
        <f t="shared" si="248"/>
        <v>251.04</v>
      </c>
      <c r="V3157" s="6">
        <f>tbl_Raw_Data[[#This Row],[Discount_Pct]]*tbl_Raw_Data[[#This Row],[Gross_Amount]]/100</f>
        <v>12.552</v>
      </c>
      <c r="W3157" s="6">
        <f>tbl_Raw_Data[[#This Row],[Gross_Amount]]-tbl_Raw_Data[[#This Row],[Discount_Amount]]</f>
        <v>238.488</v>
      </c>
      <c r="X3157" s="6">
        <f>tbl_Raw_Data[[#This Row],[Net_Amount_Before_Tax]]*tbl_Raw_Data[[#This Row],[Tax_Pct]]/100</f>
        <v>11.9244</v>
      </c>
      <c r="Y3157" s="6">
        <f>tbl_Raw_Data[[#This Row],[Net_Amount_Before_Tax]]+tbl_Raw_Data[[#This Row],[Tax_Amount]]</f>
        <v>250.41239999999999</v>
      </c>
      <c r="Z3157" s="6">
        <f t="shared" si="249"/>
        <v>3</v>
      </c>
    </row>
    <row r="3158" spans="1:26" x14ac:dyDescent="0.3">
      <c r="A3158" s="23" t="s">
        <v>4900</v>
      </c>
      <c r="B3158" s="34">
        <v>45342</v>
      </c>
      <c r="C3158" s="23" t="s">
        <v>3014</v>
      </c>
      <c r="D3158" s="23" t="s">
        <v>28</v>
      </c>
      <c r="E3158" s="23" t="s">
        <v>29</v>
      </c>
      <c r="F3158" s="23">
        <v>500001</v>
      </c>
      <c r="G3158" s="23" t="s">
        <v>167</v>
      </c>
      <c r="H3158" s="23" t="s">
        <v>168</v>
      </c>
      <c r="I3158" s="23" t="s">
        <v>113</v>
      </c>
      <c r="J3158" s="23" t="s">
        <v>42</v>
      </c>
      <c r="K3158" s="23" t="s">
        <v>24</v>
      </c>
      <c r="L3158" s="23">
        <v>2</v>
      </c>
      <c r="M3158" s="23">
        <v>193.82</v>
      </c>
      <c r="N3158" s="23">
        <v>5</v>
      </c>
      <c r="O3158" s="23">
        <v>5</v>
      </c>
      <c r="P3158" s="23" t="s">
        <v>58</v>
      </c>
      <c r="Q3158" s="23" t="s">
        <v>34</v>
      </c>
      <c r="R3158" s="23">
        <f t="shared" si="245"/>
        <v>1</v>
      </c>
      <c r="S3158" s="23" t="str">
        <f t="shared" si="246"/>
        <v>ORD103156_20240220_CUST03452_MED026</v>
      </c>
      <c r="T3158" s="23">
        <f t="shared" si="247"/>
        <v>1</v>
      </c>
      <c r="U3158" s="6">
        <f t="shared" si="248"/>
        <v>387.64</v>
      </c>
      <c r="V3158" s="6">
        <f>tbl_Raw_Data[[#This Row],[Discount_Pct]]*tbl_Raw_Data[[#This Row],[Gross_Amount]]/100</f>
        <v>19.381999999999998</v>
      </c>
      <c r="W3158" s="6">
        <f>tbl_Raw_Data[[#This Row],[Gross_Amount]]-tbl_Raw_Data[[#This Row],[Discount_Amount]]</f>
        <v>368.25799999999998</v>
      </c>
      <c r="X3158" s="6">
        <f>tbl_Raw_Data[[#This Row],[Net_Amount_Before_Tax]]*tbl_Raw_Data[[#This Row],[Tax_Pct]]/100</f>
        <v>18.4129</v>
      </c>
      <c r="Y3158" s="6">
        <f>tbl_Raw_Data[[#This Row],[Net_Amount_Before_Tax]]+tbl_Raw_Data[[#This Row],[Tax_Amount]]</f>
        <v>386.67089999999996</v>
      </c>
      <c r="Z3158" s="6">
        <f t="shared" si="249"/>
        <v>3</v>
      </c>
    </row>
    <row r="3159" spans="1:26" x14ac:dyDescent="0.3">
      <c r="A3159" s="23" t="s">
        <v>4901</v>
      </c>
      <c r="B3159" s="34">
        <v>45708</v>
      </c>
      <c r="C3159" s="23" t="s">
        <v>4902</v>
      </c>
      <c r="D3159" s="23" t="s">
        <v>19</v>
      </c>
      <c r="E3159" s="23" t="s">
        <v>19</v>
      </c>
      <c r="F3159" s="23">
        <v>110029</v>
      </c>
      <c r="G3159" s="23" t="s">
        <v>102</v>
      </c>
      <c r="H3159" s="23" t="s">
        <v>103</v>
      </c>
      <c r="I3159" s="23" t="s">
        <v>104</v>
      </c>
      <c r="J3159" s="23" t="s">
        <v>64</v>
      </c>
      <c r="K3159" s="23" t="s">
        <v>57</v>
      </c>
      <c r="L3159" s="23">
        <v>2</v>
      </c>
      <c r="M3159" s="23">
        <v>88.23</v>
      </c>
      <c r="N3159" s="23">
        <v>10</v>
      </c>
      <c r="O3159" s="23">
        <v>5</v>
      </c>
      <c r="P3159" s="23" t="s">
        <v>25</v>
      </c>
      <c r="Q3159" s="23" t="s">
        <v>34</v>
      </c>
      <c r="R3159" s="23">
        <f t="shared" si="245"/>
        <v>1</v>
      </c>
      <c r="S3159" s="23" t="str">
        <f t="shared" si="246"/>
        <v>ORD103158_20250220_CUST03440_MED029</v>
      </c>
      <c r="T3159" s="23">
        <f t="shared" si="247"/>
        <v>1</v>
      </c>
      <c r="U3159" s="6">
        <f t="shared" si="248"/>
        <v>176.46</v>
      </c>
      <c r="V3159" s="6">
        <f>tbl_Raw_Data[[#This Row],[Discount_Pct]]*tbl_Raw_Data[[#This Row],[Gross_Amount]]/100</f>
        <v>17.646000000000001</v>
      </c>
      <c r="W3159" s="6">
        <f>tbl_Raw_Data[[#This Row],[Gross_Amount]]-tbl_Raw_Data[[#This Row],[Discount_Amount]]</f>
        <v>158.81400000000002</v>
      </c>
      <c r="X3159" s="6">
        <f>tbl_Raw_Data[[#This Row],[Net_Amount_Before_Tax]]*tbl_Raw_Data[[#This Row],[Tax_Pct]]/100</f>
        <v>7.9407000000000014</v>
      </c>
      <c r="Y3159" s="6">
        <f>tbl_Raw_Data[[#This Row],[Net_Amount_Before_Tax]]+tbl_Raw_Data[[#This Row],[Tax_Amount]]</f>
        <v>166.75470000000001</v>
      </c>
      <c r="Z3159" s="6">
        <f t="shared" si="249"/>
        <v>2</v>
      </c>
    </row>
    <row r="3160" spans="1:26" x14ac:dyDescent="0.3">
      <c r="A3160" s="23" t="s">
        <v>4903</v>
      </c>
      <c r="B3160" s="34">
        <v>45869</v>
      </c>
      <c r="C3160" s="23" t="s">
        <v>4904</v>
      </c>
      <c r="D3160" s="23" t="s">
        <v>87</v>
      </c>
      <c r="E3160" s="23" t="s">
        <v>88</v>
      </c>
      <c r="F3160" s="23">
        <v>600100</v>
      </c>
      <c r="G3160" s="23" t="s">
        <v>185</v>
      </c>
      <c r="H3160" s="23" t="s">
        <v>186</v>
      </c>
      <c r="I3160" s="23" t="s">
        <v>76</v>
      </c>
      <c r="J3160" s="23" t="s">
        <v>187</v>
      </c>
      <c r="K3160" s="23" t="s">
        <v>57</v>
      </c>
      <c r="L3160" s="23">
        <v>2</v>
      </c>
      <c r="M3160" s="23">
        <v>85.81</v>
      </c>
      <c r="N3160" s="23">
        <v>10</v>
      </c>
      <c r="O3160" s="23">
        <v>5</v>
      </c>
      <c r="P3160" s="23" t="s">
        <v>58</v>
      </c>
      <c r="Q3160" s="23" t="s">
        <v>44</v>
      </c>
      <c r="R3160" s="23">
        <f t="shared" si="245"/>
        <v>1</v>
      </c>
      <c r="S3160" s="23" t="str">
        <f t="shared" si="246"/>
        <v>ORD103159_20250731_CUST01334_MED009</v>
      </c>
      <c r="T3160" s="23">
        <f t="shared" si="247"/>
        <v>1</v>
      </c>
      <c r="U3160" s="6">
        <f t="shared" si="248"/>
        <v>171.62</v>
      </c>
      <c r="V3160" s="6">
        <f>tbl_Raw_Data[[#This Row],[Discount_Pct]]*tbl_Raw_Data[[#This Row],[Gross_Amount]]/100</f>
        <v>17.161999999999999</v>
      </c>
      <c r="W3160" s="6">
        <f>tbl_Raw_Data[[#This Row],[Gross_Amount]]-tbl_Raw_Data[[#This Row],[Discount_Amount]]</f>
        <v>154.458</v>
      </c>
      <c r="X3160" s="6">
        <f>tbl_Raw_Data[[#This Row],[Net_Amount_Before_Tax]]*tbl_Raw_Data[[#This Row],[Tax_Pct]]/100</f>
        <v>7.7228999999999992</v>
      </c>
      <c r="Y3160" s="6">
        <f>tbl_Raw_Data[[#This Row],[Net_Amount_Before_Tax]]+tbl_Raw_Data[[#This Row],[Tax_Amount]]</f>
        <v>162.18090000000001</v>
      </c>
      <c r="Z3160" s="6">
        <f t="shared" si="249"/>
        <v>1</v>
      </c>
    </row>
    <row r="3161" spans="1:26" x14ac:dyDescent="0.3">
      <c r="A3161" s="23" t="s">
        <v>4905</v>
      </c>
      <c r="B3161" s="34">
        <v>45805</v>
      </c>
      <c r="C3161" s="23" t="s">
        <v>4906</v>
      </c>
      <c r="D3161" s="23" t="s">
        <v>130</v>
      </c>
      <c r="E3161" s="23" t="s">
        <v>131</v>
      </c>
      <c r="F3161" s="23">
        <v>700091</v>
      </c>
      <c r="G3161" s="23" t="s">
        <v>111</v>
      </c>
      <c r="H3161" s="23" t="s">
        <v>112</v>
      </c>
      <c r="I3161" s="23" t="s">
        <v>113</v>
      </c>
      <c r="J3161" s="23" t="s">
        <v>114</v>
      </c>
      <c r="K3161" s="23" t="s">
        <v>24</v>
      </c>
      <c r="L3161" s="23">
        <v>1</v>
      </c>
      <c r="M3161" s="23">
        <v>107.83</v>
      </c>
      <c r="N3161" s="23">
        <v>5</v>
      </c>
      <c r="O3161" s="23">
        <v>12</v>
      </c>
      <c r="P3161" s="23" t="s">
        <v>89</v>
      </c>
      <c r="Q3161" s="23" t="s">
        <v>34</v>
      </c>
      <c r="R3161" s="23">
        <f t="shared" si="245"/>
        <v>1</v>
      </c>
      <c r="S3161" s="23" t="str">
        <f t="shared" si="246"/>
        <v>ORD103160_20250528_CUST00143_MED027</v>
      </c>
      <c r="T3161" s="23">
        <f t="shared" si="247"/>
        <v>1</v>
      </c>
      <c r="U3161" s="6">
        <f t="shared" si="248"/>
        <v>107.83</v>
      </c>
      <c r="V3161" s="6">
        <f>tbl_Raw_Data[[#This Row],[Discount_Pct]]*tbl_Raw_Data[[#This Row],[Gross_Amount]]/100</f>
        <v>5.3914999999999997</v>
      </c>
      <c r="W3161" s="6">
        <f>tbl_Raw_Data[[#This Row],[Gross_Amount]]-tbl_Raw_Data[[#This Row],[Discount_Amount]]</f>
        <v>102.4385</v>
      </c>
      <c r="X3161" s="6">
        <f>tbl_Raw_Data[[#This Row],[Net_Amount_Before_Tax]]*tbl_Raw_Data[[#This Row],[Tax_Pct]]/100</f>
        <v>12.292620000000001</v>
      </c>
      <c r="Y3161" s="6">
        <f>tbl_Raw_Data[[#This Row],[Net_Amount_Before_Tax]]+tbl_Raw_Data[[#This Row],[Tax_Amount]]</f>
        <v>114.73112</v>
      </c>
      <c r="Z3161" s="6">
        <f t="shared" si="249"/>
        <v>1</v>
      </c>
    </row>
    <row r="3162" spans="1:26" x14ac:dyDescent="0.3">
      <c r="A3162" s="23" t="s">
        <v>4907</v>
      </c>
      <c r="B3162" s="34">
        <v>45944</v>
      </c>
      <c r="C3162" s="23" t="s">
        <v>4908</v>
      </c>
      <c r="D3162" s="23" t="s">
        <v>80</v>
      </c>
      <c r="E3162" s="23" t="s">
        <v>81</v>
      </c>
      <c r="F3162" s="23">
        <v>395017</v>
      </c>
      <c r="G3162" s="23" t="s">
        <v>111</v>
      </c>
      <c r="H3162" s="23" t="s">
        <v>112</v>
      </c>
      <c r="I3162" s="23" t="s">
        <v>113</v>
      </c>
      <c r="J3162" s="23" t="s">
        <v>114</v>
      </c>
      <c r="K3162" s="23" t="s">
        <v>24</v>
      </c>
      <c r="L3162" s="23">
        <v>1</v>
      </c>
      <c r="M3162" s="23">
        <v>100.37</v>
      </c>
      <c r="N3162" s="23">
        <v>5</v>
      </c>
      <c r="O3162" s="23">
        <v>5</v>
      </c>
      <c r="P3162" s="23" t="s">
        <v>65</v>
      </c>
      <c r="Q3162" s="23" t="s">
        <v>34</v>
      </c>
      <c r="R3162" s="23">
        <f t="shared" si="245"/>
        <v>1</v>
      </c>
      <c r="S3162" s="23" t="str">
        <f t="shared" si="246"/>
        <v>ORD103161_20251014_CUST02238_MED027</v>
      </c>
      <c r="T3162" s="23">
        <f t="shared" si="247"/>
        <v>1</v>
      </c>
      <c r="U3162" s="6">
        <f t="shared" si="248"/>
        <v>100.37</v>
      </c>
      <c r="V3162" s="6">
        <f>tbl_Raw_Data[[#This Row],[Discount_Pct]]*tbl_Raw_Data[[#This Row],[Gross_Amount]]/100</f>
        <v>5.0185000000000004</v>
      </c>
      <c r="W3162" s="6">
        <f>tbl_Raw_Data[[#This Row],[Gross_Amount]]-tbl_Raw_Data[[#This Row],[Discount_Amount]]</f>
        <v>95.351500000000001</v>
      </c>
      <c r="X3162" s="6">
        <f>tbl_Raw_Data[[#This Row],[Net_Amount_Before_Tax]]*tbl_Raw_Data[[#This Row],[Tax_Pct]]/100</f>
        <v>4.7675749999999999</v>
      </c>
      <c r="Y3162" s="6">
        <f>tbl_Raw_Data[[#This Row],[Net_Amount_Before_Tax]]+tbl_Raw_Data[[#This Row],[Tax_Amount]]</f>
        <v>100.119075</v>
      </c>
      <c r="Z3162" s="6">
        <f t="shared" si="249"/>
        <v>1</v>
      </c>
    </row>
    <row r="3163" spans="1:26" x14ac:dyDescent="0.3">
      <c r="A3163" s="23" t="s">
        <v>4909</v>
      </c>
      <c r="B3163" s="34">
        <v>45973</v>
      </c>
      <c r="C3163" s="23" t="s">
        <v>2158</v>
      </c>
      <c r="D3163" s="23" t="s">
        <v>52</v>
      </c>
      <c r="E3163" s="23" t="s">
        <v>52</v>
      </c>
      <c r="F3163" s="23">
        <v>160022</v>
      </c>
      <c r="G3163" s="23" t="s">
        <v>39</v>
      </c>
      <c r="H3163" s="23" t="s">
        <v>40</v>
      </c>
      <c r="I3163" s="23" t="s">
        <v>41</v>
      </c>
      <c r="J3163" s="23" t="s">
        <v>42</v>
      </c>
      <c r="K3163" s="23" t="s">
        <v>24</v>
      </c>
      <c r="L3163" s="23">
        <v>1</v>
      </c>
      <c r="M3163" s="23">
        <v>29.31</v>
      </c>
      <c r="N3163" s="23">
        <v>15</v>
      </c>
      <c r="O3163" s="23">
        <v>18</v>
      </c>
      <c r="P3163" s="23" t="s">
        <v>33</v>
      </c>
      <c r="Q3163" s="23" t="s">
        <v>34</v>
      </c>
      <c r="R3163" s="23">
        <f t="shared" si="245"/>
        <v>1</v>
      </c>
      <c r="S3163" s="23" t="str">
        <f t="shared" si="246"/>
        <v>ORD103162_20251112_CUST02535_MED001</v>
      </c>
      <c r="T3163" s="23">
        <f t="shared" si="247"/>
        <v>1</v>
      </c>
      <c r="U3163" s="6">
        <f t="shared" si="248"/>
        <v>29.31</v>
      </c>
      <c r="V3163" s="6">
        <f>tbl_Raw_Data[[#This Row],[Discount_Pct]]*tbl_Raw_Data[[#This Row],[Gross_Amount]]/100</f>
        <v>4.3964999999999996</v>
      </c>
      <c r="W3163" s="6">
        <f>tbl_Raw_Data[[#This Row],[Gross_Amount]]-tbl_Raw_Data[[#This Row],[Discount_Amount]]</f>
        <v>24.913499999999999</v>
      </c>
      <c r="X3163" s="6">
        <f>tbl_Raw_Data[[#This Row],[Net_Amount_Before_Tax]]*tbl_Raw_Data[[#This Row],[Tax_Pct]]/100</f>
        <v>4.4844299999999997</v>
      </c>
      <c r="Y3163" s="6">
        <f>tbl_Raw_Data[[#This Row],[Net_Amount_Before_Tax]]+tbl_Raw_Data[[#This Row],[Tax_Amount]]</f>
        <v>29.397929999999999</v>
      </c>
      <c r="Z3163" s="6">
        <f t="shared" si="249"/>
        <v>2</v>
      </c>
    </row>
    <row r="3164" spans="1:26" x14ac:dyDescent="0.3">
      <c r="A3164" s="23" t="s">
        <v>4910</v>
      </c>
      <c r="B3164" s="34">
        <v>45487</v>
      </c>
      <c r="C3164" s="23" t="s">
        <v>1686</v>
      </c>
      <c r="D3164" s="23" t="s">
        <v>183</v>
      </c>
      <c r="E3164" s="23" t="s">
        <v>184</v>
      </c>
      <c r="F3164" s="23">
        <v>122001</v>
      </c>
      <c r="G3164" s="23" t="s">
        <v>94</v>
      </c>
      <c r="H3164" s="23" t="s">
        <v>95</v>
      </c>
      <c r="I3164" s="23" t="s">
        <v>84</v>
      </c>
      <c r="J3164" s="23" t="s">
        <v>42</v>
      </c>
      <c r="K3164" s="23" t="s">
        <v>24</v>
      </c>
      <c r="L3164" s="23">
        <v>2</v>
      </c>
      <c r="M3164" s="23">
        <v>82.21</v>
      </c>
      <c r="N3164" s="23">
        <v>10</v>
      </c>
      <c r="O3164" s="23">
        <v>12</v>
      </c>
      <c r="P3164" s="23" t="s">
        <v>89</v>
      </c>
      <c r="Q3164" s="23" t="s">
        <v>44</v>
      </c>
      <c r="R3164" s="23">
        <f t="shared" si="245"/>
        <v>1</v>
      </c>
      <c r="S3164" s="23" t="str">
        <f t="shared" si="246"/>
        <v>ORD103163_20240714_CUST02763_MED021</v>
      </c>
      <c r="T3164" s="23">
        <f t="shared" si="247"/>
        <v>1</v>
      </c>
      <c r="U3164" s="6">
        <f t="shared" si="248"/>
        <v>164.42</v>
      </c>
      <c r="V3164" s="6">
        <f>tbl_Raw_Data[[#This Row],[Discount_Pct]]*tbl_Raw_Data[[#This Row],[Gross_Amount]]/100</f>
        <v>16.441999999999997</v>
      </c>
      <c r="W3164" s="6">
        <f>tbl_Raw_Data[[#This Row],[Gross_Amount]]-tbl_Raw_Data[[#This Row],[Discount_Amount]]</f>
        <v>147.97799999999998</v>
      </c>
      <c r="X3164" s="6">
        <f>tbl_Raw_Data[[#This Row],[Net_Amount_Before_Tax]]*tbl_Raw_Data[[#This Row],[Tax_Pct]]/100</f>
        <v>17.757359999999998</v>
      </c>
      <c r="Y3164" s="6">
        <f>tbl_Raw_Data[[#This Row],[Net_Amount_Before_Tax]]+tbl_Raw_Data[[#This Row],[Tax_Amount]]</f>
        <v>165.73535999999999</v>
      </c>
      <c r="Z3164" s="6">
        <f t="shared" si="249"/>
        <v>1</v>
      </c>
    </row>
    <row r="3165" spans="1:26" x14ac:dyDescent="0.3">
      <c r="A3165" s="23" t="s">
        <v>4911</v>
      </c>
      <c r="B3165" s="34">
        <v>45390</v>
      </c>
      <c r="C3165" s="23" t="s">
        <v>4912</v>
      </c>
      <c r="D3165" s="23" t="s">
        <v>37</v>
      </c>
      <c r="E3165" s="23" t="s">
        <v>38</v>
      </c>
      <c r="F3165" s="23">
        <v>452018</v>
      </c>
      <c r="G3165" s="23" t="s">
        <v>119</v>
      </c>
      <c r="H3165" s="23" t="s">
        <v>120</v>
      </c>
      <c r="I3165" s="23" t="s">
        <v>32</v>
      </c>
      <c r="J3165" s="23" t="s">
        <v>64</v>
      </c>
      <c r="K3165" s="23" t="s">
        <v>57</v>
      </c>
      <c r="L3165" s="23">
        <v>2</v>
      </c>
      <c r="M3165" s="23">
        <v>71.510000000000005</v>
      </c>
      <c r="N3165" s="23">
        <v>10</v>
      </c>
      <c r="O3165" s="23">
        <v>5</v>
      </c>
      <c r="P3165" s="23" t="s">
        <v>65</v>
      </c>
      <c r="Q3165" s="23" t="s">
        <v>26</v>
      </c>
      <c r="R3165" s="23">
        <f t="shared" si="245"/>
        <v>1</v>
      </c>
      <c r="S3165" s="23" t="str">
        <f t="shared" si="246"/>
        <v>ORD103164_20240408_CUST01601_MED010</v>
      </c>
      <c r="T3165" s="23">
        <f t="shared" si="247"/>
        <v>1</v>
      </c>
      <c r="U3165" s="6">
        <f t="shared" si="248"/>
        <v>143.02000000000001</v>
      </c>
      <c r="V3165" s="6">
        <f>tbl_Raw_Data[[#This Row],[Discount_Pct]]*tbl_Raw_Data[[#This Row],[Gross_Amount]]/100</f>
        <v>14.302</v>
      </c>
      <c r="W3165" s="6">
        <f>tbl_Raw_Data[[#This Row],[Gross_Amount]]-tbl_Raw_Data[[#This Row],[Discount_Amount]]</f>
        <v>128.71800000000002</v>
      </c>
      <c r="X3165" s="6">
        <f>tbl_Raw_Data[[#This Row],[Net_Amount_Before_Tax]]*tbl_Raw_Data[[#This Row],[Tax_Pct]]/100</f>
        <v>6.4359000000000011</v>
      </c>
      <c r="Y3165" s="6">
        <f>tbl_Raw_Data[[#This Row],[Net_Amount_Before_Tax]]+tbl_Raw_Data[[#This Row],[Tax_Amount]]</f>
        <v>135.15390000000002</v>
      </c>
      <c r="Z3165" s="6">
        <f t="shared" si="249"/>
        <v>3</v>
      </c>
    </row>
    <row r="3166" spans="1:26" x14ac:dyDescent="0.3">
      <c r="A3166" s="23" t="s">
        <v>4913</v>
      </c>
      <c r="B3166" s="34">
        <v>45619</v>
      </c>
      <c r="C3166" s="23" t="s">
        <v>487</v>
      </c>
      <c r="D3166" s="23" t="s">
        <v>80</v>
      </c>
      <c r="E3166" s="23" t="s">
        <v>81</v>
      </c>
      <c r="F3166" s="23">
        <v>395017</v>
      </c>
      <c r="G3166" s="23" t="s">
        <v>39</v>
      </c>
      <c r="H3166" s="23" t="s">
        <v>40</v>
      </c>
      <c r="I3166" s="23" t="s">
        <v>41</v>
      </c>
      <c r="J3166" s="23" t="s">
        <v>42</v>
      </c>
      <c r="K3166" s="23" t="s">
        <v>24</v>
      </c>
      <c r="L3166" s="23">
        <v>1</v>
      </c>
      <c r="M3166" s="23">
        <v>32.74</v>
      </c>
      <c r="N3166" s="23">
        <v>10</v>
      </c>
      <c r="O3166" s="23">
        <v>5</v>
      </c>
      <c r="P3166" s="23" t="s">
        <v>33</v>
      </c>
      <c r="Q3166" s="23" t="s">
        <v>26</v>
      </c>
      <c r="R3166" s="23">
        <f t="shared" si="245"/>
        <v>1</v>
      </c>
      <c r="S3166" s="23" t="str">
        <f t="shared" si="246"/>
        <v>ORD103165_20241123_CUST02386_MED001</v>
      </c>
      <c r="T3166" s="23">
        <f t="shared" si="247"/>
        <v>1</v>
      </c>
      <c r="U3166" s="6">
        <f t="shared" si="248"/>
        <v>32.74</v>
      </c>
      <c r="V3166" s="6">
        <f>tbl_Raw_Data[[#This Row],[Discount_Pct]]*tbl_Raw_Data[[#This Row],[Gross_Amount]]/100</f>
        <v>3.2740000000000005</v>
      </c>
      <c r="W3166" s="6">
        <f>tbl_Raw_Data[[#This Row],[Gross_Amount]]-tbl_Raw_Data[[#This Row],[Discount_Amount]]</f>
        <v>29.466000000000001</v>
      </c>
      <c r="X3166" s="6">
        <f>tbl_Raw_Data[[#This Row],[Net_Amount_Before_Tax]]*tbl_Raw_Data[[#This Row],[Tax_Pct]]/100</f>
        <v>1.4733000000000001</v>
      </c>
      <c r="Y3166" s="6">
        <f>tbl_Raw_Data[[#This Row],[Net_Amount_Before_Tax]]+tbl_Raw_Data[[#This Row],[Tax_Amount]]</f>
        <v>30.939300000000003</v>
      </c>
      <c r="Z3166" s="6">
        <f t="shared" si="249"/>
        <v>2</v>
      </c>
    </row>
    <row r="3167" spans="1:26" x14ac:dyDescent="0.3">
      <c r="A3167" s="23" t="s">
        <v>4913</v>
      </c>
      <c r="B3167" s="34">
        <v>45691</v>
      </c>
      <c r="C3167" s="23" t="s">
        <v>2364</v>
      </c>
      <c r="D3167" s="23" t="s">
        <v>92</v>
      </c>
      <c r="E3167" s="23" t="s">
        <v>93</v>
      </c>
      <c r="F3167" s="23">
        <v>560038</v>
      </c>
      <c r="G3167" s="23" t="s">
        <v>256</v>
      </c>
      <c r="H3167" s="23" t="s">
        <v>257</v>
      </c>
      <c r="I3167" s="23" t="s">
        <v>22</v>
      </c>
      <c r="J3167" s="23" t="s">
        <v>258</v>
      </c>
      <c r="K3167" s="23" t="s">
        <v>57</v>
      </c>
      <c r="L3167" s="23">
        <v>2</v>
      </c>
      <c r="M3167" s="23">
        <v>64.2</v>
      </c>
      <c r="N3167" s="23">
        <v>0</v>
      </c>
      <c r="O3167" s="23">
        <v>5</v>
      </c>
      <c r="P3167" s="23" t="s">
        <v>89</v>
      </c>
      <c r="Q3167" s="23" t="s">
        <v>34</v>
      </c>
      <c r="R3167" s="23">
        <f t="shared" si="245"/>
        <v>1</v>
      </c>
      <c r="S3167" s="23" t="str">
        <f t="shared" si="246"/>
        <v>ORD103165_20250203_CUST01585_MED025</v>
      </c>
      <c r="T3167" s="23">
        <f t="shared" si="247"/>
        <v>1</v>
      </c>
      <c r="U3167" s="6">
        <f t="shared" si="248"/>
        <v>128.4</v>
      </c>
      <c r="V3167" s="6">
        <f>tbl_Raw_Data[[#This Row],[Discount_Pct]]*tbl_Raw_Data[[#This Row],[Gross_Amount]]/100</f>
        <v>0</v>
      </c>
      <c r="W3167" s="6">
        <f>tbl_Raw_Data[[#This Row],[Gross_Amount]]-tbl_Raw_Data[[#This Row],[Discount_Amount]]</f>
        <v>128.4</v>
      </c>
      <c r="X3167" s="6">
        <f>tbl_Raw_Data[[#This Row],[Net_Amount_Before_Tax]]*tbl_Raw_Data[[#This Row],[Tax_Pct]]/100</f>
        <v>6.42</v>
      </c>
      <c r="Y3167" s="6">
        <f>tbl_Raw_Data[[#This Row],[Net_Amount_Before_Tax]]+tbl_Raw_Data[[#This Row],[Tax_Amount]]</f>
        <v>134.82</v>
      </c>
      <c r="Z3167" s="6">
        <f t="shared" si="249"/>
        <v>5</v>
      </c>
    </row>
    <row r="3168" spans="1:26" x14ac:dyDescent="0.3">
      <c r="A3168" s="23" t="s">
        <v>4914</v>
      </c>
      <c r="B3168" s="34">
        <v>45701</v>
      </c>
      <c r="C3168" s="23" t="s">
        <v>4915</v>
      </c>
      <c r="D3168" s="23" t="s">
        <v>123</v>
      </c>
      <c r="E3168" s="23" t="s">
        <v>101</v>
      </c>
      <c r="F3168" s="23">
        <v>226001</v>
      </c>
      <c r="G3168" s="23" t="s">
        <v>283</v>
      </c>
      <c r="H3168" s="23" t="s">
        <v>284</v>
      </c>
      <c r="I3168" s="23" t="s">
        <v>104</v>
      </c>
      <c r="J3168" s="23" t="s">
        <v>42</v>
      </c>
      <c r="K3168" s="23" t="s">
        <v>57</v>
      </c>
      <c r="L3168" s="23">
        <v>2</v>
      </c>
      <c r="M3168" s="23">
        <v>311.29000000000002</v>
      </c>
      <c r="N3168" s="23">
        <v>5</v>
      </c>
      <c r="O3168" s="23">
        <v>18</v>
      </c>
      <c r="P3168" s="23" t="s">
        <v>25</v>
      </c>
      <c r="Q3168" s="23" t="s">
        <v>26</v>
      </c>
      <c r="R3168" s="23">
        <f t="shared" si="245"/>
        <v>1</v>
      </c>
      <c r="S3168" s="23" t="str">
        <f t="shared" si="246"/>
        <v>ORD103167_20250213_CUST02247_MED030</v>
      </c>
      <c r="T3168" s="23">
        <f t="shared" si="247"/>
        <v>1</v>
      </c>
      <c r="U3168" s="6">
        <f t="shared" si="248"/>
        <v>622.58000000000004</v>
      </c>
      <c r="V3168" s="6">
        <f>tbl_Raw_Data[[#This Row],[Discount_Pct]]*tbl_Raw_Data[[#This Row],[Gross_Amount]]/100</f>
        <v>31.129000000000001</v>
      </c>
      <c r="W3168" s="6">
        <f>tbl_Raw_Data[[#This Row],[Gross_Amount]]-tbl_Raw_Data[[#This Row],[Discount_Amount]]</f>
        <v>591.45100000000002</v>
      </c>
      <c r="X3168" s="6">
        <f>tbl_Raw_Data[[#This Row],[Net_Amount_Before_Tax]]*tbl_Raw_Data[[#This Row],[Tax_Pct]]/100</f>
        <v>106.46118</v>
      </c>
      <c r="Y3168" s="6">
        <f>tbl_Raw_Data[[#This Row],[Net_Amount_Before_Tax]]+tbl_Raw_Data[[#This Row],[Tax_Amount]]</f>
        <v>697.91218000000003</v>
      </c>
      <c r="Z3168" s="6">
        <f t="shared" si="249"/>
        <v>2</v>
      </c>
    </row>
    <row r="3169" spans="1:26" x14ac:dyDescent="0.3">
      <c r="A3169" s="23" t="s">
        <v>4916</v>
      </c>
      <c r="B3169" s="34">
        <v>45453</v>
      </c>
      <c r="C3169" s="23" t="s">
        <v>1936</v>
      </c>
      <c r="D3169" s="23" t="s">
        <v>142</v>
      </c>
      <c r="E3169" s="23" t="s">
        <v>81</v>
      </c>
      <c r="F3169" s="23">
        <v>380054</v>
      </c>
      <c r="G3169" s="23" t="s">
        <v>20</v>
      </c>
      <c r="H3169" s="23" t="s">
        <v>21</v>
      </c>
      <c r="I3169" s="23" t="s">
        <v>22</v>
      </c>
      <c r="J3169" s="23" t="s">
        <v>23</v>
      </c>
      <c r="K3169" s="23" t="s">
        <v>24</v>
      </c>
      <c r="L3169" s="23">
        <v>2</v>
      </c>
      <c r="M3169" s="23">
        <v>143.72999999999999</v>
      </c>
      <c r="N3169" s="23">
        <v>0</v>
      </c>
      <c r="O3169" s="23">
        <v>5</v>
      </c>
      <c r="P3169" s="23" t="s">
        <v>33</v>
      </c>
      <c r="Q3169" s="23" t="s">
        <v>34</v>
      </c>
      <c r="R3169" s="23">
        <f t="shared" si="245"/>
        <v>1</v>
      </c>
      <c r="S3169" s="23" t="str">
        <f t="shared" si="246"/>
        <v>ORD103168_20240610_CUST03438_MED024</v>
      </c>
      <c r="T3169" s="23">
        <f t="shared" si="247"/>
        <v>1</v>
      </c>
      <c r="U3169" s="6">
        <f t="shared" si="248"/>
        <v>287.45999999999998</v>
      </c>
      <c r="V3169" s="6">
        <f>tbl_Raw_Data[[#This Row],[Discount_Pct]]*tbl_Raw_Data[[#This Row],[Gross_Amount]]/100</f>
        <v>0</v>
      </c>
      <c r="W3169" s="6">
        <f>tbl_Raw_Data[[#This Row],[Gross_Amount]]-tbl_Raw_Data[[#This Row],[Discount_Amount]]</f>
        <v>287.45999999999998</v>
      </c>
      <c r="X3169" s="6">
        <f>tbl_Raw_Data[[#This Row],[Net_Amount_Before_Tax]]*tbl_Raw_Data[[#This Row],[Tax_Pct]]/100</f>
        <v>14.372999999999999</v>
      </c>
      <c r="Y3169" s="6">
        <f>tbl_Raw_Data[[#This Row],[Net_Amount_Before_Tax]]+tbl_Raw_Data[[#This Row],[Tax_Amount]]</f>
        <v>301.83299999999997</v>
      </c>
      <c r="Z3169" s="6">
        <f t="shared" si="249"/>
        <v>5</v>
      </c>
    </row>
    <row r="3170" spans="1:26" x14ac:dyDescent="0.3">
      <c r="A3170" s="23" t="s">
        <v>4917</v>
      </c>
      <c r="B3170" s="34">
        <v>45443</v>
      </c>
      <c r="C3170" s="23" t="s">
        <v>4295</v>
      </c>
      <c r="D3170" s="23" t="s">
        <v>92</v>
      </c>
      <c r="E3170" s="23" t="s">
        <v>93</v>
      </c>
      <c r="F3170" s="23">
        <v>560066</v>
      </c>
      <c r="G3170" s="23" t="s">
        <v>185</v>
      </c>
      <c r="H3170" s="23" t="s">
        <v>186</v>
      </c>
      <c r="I3170" s="23" t="s">
        <v>76</v>
      </c>
      <c r="J3170" s="23" t="s">
        <v>187</v>
      </c>
      <c r="K3170" s="23" t="s">
        <v>57</v>
      </c>
      <c r="L3170" s="23">
        <v>1</v>
      </c>
      <c r="M3170" s="23">
        <v>82.27</v>
      </c>
      <c r="N3170" s="23">
        <v>0</v>
      </c>
      <c r="O3170" s="23">
        <v>18</v>
      </c>
      <c r="P3170" s="23" t="s">
        <v>25</v>
      </c>
      <c r="Q3170" s="23" t="s">
        <v>34</v>
      </c>
      <c r="R3170" s="23">
        <f t="shared" si="245"/>
        <v>1</v>
      </c>
      <c r="S3170" s="23" t="str">
        <f t="shared" si="246"/>
        <v>ORD103169_20240531_CUST01321_MED009</v>
      </c>
      <c r="T3170" s="23">
        <f t="shared" si="247"/>
        <v>1</v>
      </c>
      <c r="U3170" s="6">
        <f t="shared" si="248"/>
        <v>82.27</v>
      </c>
      <c r="V3170" s="6">
        <f>tbl_Raw_Data[[#This Row],[Discount_Pct]]*tbl_Raw_Data[[#This Row],[Gross_Amount]]/100</f>
        <v>0</v>
      </c>
      <c r="W3170" s="6">
        <f>tbl_Raw_Data[[#This Row],[Gross_Amount]]-tbl_Raw_Data[[#This Row],[Discount_Amount]]</f>
        <v>82.27</v>
      </c>
      <c r="X3170" s="6">
        <f>tbl_Raw_Data[[#This Row],[Net_Amount_Before_Tax]]*tbl_Raw_Data[[#This Row],[Tax_Pct]]/100</f>
        <v>14.808599999999998</v>
      </c>
      <c r="Y3170" s="6">
        <f>tbl_Raw_Data[[#This Row],[Net_Amount_Before_Tax]]+tbl_Raw_Data[[#This Row],[Tax_Amount]]</f>
        <v>97.078599999999994</v>
      </c>
      <c r="Z3170" s="6">
        <f t="shared" si="249"/>
        <v>1</v>
      </c>
    </row>
    <row r="3171" spans="1:26" x14ac:dyDescent="0.3">
      <c r="A3171" s="23" t="s">
        <v>4918</v>
      </c>
      <c r="B3171" s="34">
        <v>45827</v>
      </c>
      <c r="C3171" s="23" t="s">
        <v>4919</v>
      </c>
      <c r="D3171" s="23" t="s">
        <v>123</v>
      </c>
      <c r="E3171" s="23" t="s">
        <v>101</v>
      </c>
      <c r="F3171" s="23">
        <v>226016</v>
      </c>
      <c r="G3171" s="23" t="s">
        <v>119</v>
      </c>
      <c r="H3171" s="23" t="s">
        <v>120</v>
      </c>
      <c r="I3171" s="23" t="s">
        <v>32</v>
      </c>
      <c r="J3171" s="23" t="s">
        <v>64</v>
      </c>
      <c r="K3171" s="23" t="s">
        <v>57</v>
      </c>
      <c r="L3171" s="23">
        <v>2</v>
      </c>
      <c r="M3171" s="23">
        <v>78.2</v>
      </c>
      <c r="N3171" s="23">
        <v>5</v>
      </c>
      <c r="O3171" s="23">
        <v>5</v>
      </c>
      <c r="P3171" s="23" t="s">
        <v>25</v>
      </c>
      <c r="Q3171" s="23" t="s">
        <v>44</v>
      </c>
      <c r="R3171" s="23">
        <f t="shared" si="245"/>
        <v>1</v>
      </c>
      <c r="S3171" s="23" t="str">
        <f t="shared" si="246"/>
        <v>ORD103170_20250619_CUST03432_MED010</v>
      </c>
      <c r="T3171" s="23">
        <f t="shared" si="247"/>
        <v>1</v>
      </c>
      <c r="U3171" s="6">
        <f t="shared" si="248"/>
        <v>156.4</v>
      </c>
      <c r="V3171" s="6">
        <f>tbl_Raw_Data[[#This Row],[Discount_Pct]]*tbl_Raw_Data[[#This Row],[Gross_Amount]]/100</f>
        <v>7.82</v>
      </c>
      <c r="W3171" s="6">
        <f>tbl_Raw_Data[[#This Row],[Gross_Amount]]-tbl_Raw_Data[[#This Row],[Discount_Amount]]</f>
        <v>148.58000000000001</v>
      </c>
      <c r="X3171" s="6">
        <f>tbl_Raw_Data[[#This Row],[Net_Amount_Before_Tax]]*tbl_Raw_Data[[#This Row],[Tax_Pct]]/100</f>
        <v>7.4290000000000012</v>
      </c>
      <c r="Y3171" s="6">
        <f>tbl_Raw_Data[[#This Row],[Net_Amount_Before_Tax]]+tbl_Raw_Data[[#This Row],[Tax_Amount]]</f>
        <v>156.00900000000001</v>
      </c>
      <c r="Z3171" s="6">
        <f t="shared" si="249"/>
        <v>1</v>
      </c>
    </row>
    <row r="3172" spans="1:26" x14ac:dyDescent="0.3">
      <c r="A3172" s="23" t="s">
        <v>4920</v>
      </c>
      <c r="B3172" s="34">
        <v>45300</v>
      </c>
      <c r="C3172" s="23" t="s">
        <v>3599</v>
      </c>
      <c r="D3172" s="23" t="s">
        <v>46</v>
      </c>
      <c r="E3172" s="23" t="s">
        <v>47</v>
      </c>
      <c r="F3172" s="23">
        <v>411014</v>
      </c>
      <c r="G3172" s="23" t="s">
        <v>283</v>
      </c>
      <c r="H3172" s="23" t="s">
        <v>284</v>
      </c>
      <c r="I3172" s="23" t="s">
        <v>104</v>
      </c>
      <c r="J3172" s="23" t="s">
        <v>42</v>
      </c>
      <c r="K3172" s="23" t="s">
        <v>57</v>
      </c>
      <c r="L3172" s="23">
        <v>3</v>
      </c>
      <c r="M3172" s="23">
        <v>268.32</v>
      </c>
      <c r="N3172" s="23">
        <v>0</v>
      </c>
      <c r="O3172" s="23">
        <v>5</v>
      </c>
      <c r="P3172" s="23" t="s">
        <v>58</v>
      </c>
      <c r="Q3172" s="23" t="s">
        <v>34</v>
      </c>
      <c r="R3172" s="23">
        <f t="shared" si="245"/>
        <v>1</v>
      </c>
      <c r="S3172" s="23" t="str">
        <f t="shared" si="246"/>
        <v>ORD103171_20240109_CUST02564_MED030</v>
      </c>
      <c r="T3172" s="23">
        <f t="shared" si="247"/>
        <v>1</v>
      </c>
      <c r="U3172" s="6">
        <f t="shared" si="248"/>
        <v>804.96</v>
      </c>
      <c r="V3172" s="6">
        <f>tbl_Raw_Data[[#This Row],[Discount_Pct]]*tbl_Raw_Data[[#This Row],[Gross_Amount]]/100</f>
        <v>0</v>
      </c>
      <c r="W3172" s="6">
        <f>tbl_Raw_Data[[#This Row],[Gross_Amount]]-tbl_Raw_Data[[#This Row],[Discount_Amount]]</f>
        <v>804.96</v>
      </c>
      <c r="X3172" s="6">
        <f>tbl_Raw_Data[[#This Row],[Net_Amount_Before_Tax]]*tbl_Raw_Data[[#This Row],[Tax_Pct]]/100</f>
        <v>40.248000000000005</v>
      </c>
      <c r="Y3172" s="6">
        <f>tbl_Raw_Data[[#This Row],[Net_Amount_Before_Tax]]+tbl_Raw_Data[[#This Row],[Tax_Amount]]</f>
        <v>845.20800000000008</v>
      </c>
      <c r="Z3172" s="6">
        <f t="shared" si="249"/>
        <v>2</v>
      </c>
    </row>
    <row r="3173" spans="1:26" x14ac:dyDescent="0.3">
      <c r="A3173" s="23" t="s">
        <v>4921</v>
      </c>
      <c r="B3173" s="34">
        <v>45672</v>
      </c>
      <c r="C3173" s="23" t="s">
        <v>1836</v>
      </c>
      <c r="D3173" s="23" t="s">
        <v>19</v>
      </c>
      <c r="E3173" s="23" t="s">
        <v>19</v>
      </c>
      <c r="F3173" s="23">
        <v>110024</v>
      </c>
      <c r="G3173" s="23" t="s">
        <v>196</v>
      </c>
      <c r="H3173" s="23" t="s">
        <v>197</v>
      </c>
      <c r="I3173" s="23" t="s">
        <v>32</v>
      </c>
      <c r="J3173" s="23" t="s">
        <v>42</v>
      </c>
      <c r="K3173" s="23" t="s">
        <v>24</v>
      </c>
      <c r="L3173" s="23">
        <v>2</v>
      </c>
      <c r="M3173" s="23">
        <v>27.6</v>
      </c>
      <c r="N3173" s="23">
        <v>0</v>
      </c>
      <c r="O3173" s="23">
        <v>18</v>
      </c>
      <c r="P3173" s="23" t="s">
        <v>43</v>
      </c>
      <c r="Q3173" s="23" t="s">
        <v>34</v>
      </c>
      <c r="R3173" s="23">
        <f t="shared" si="245"/>
        <v>1</v>
      </c>
      <c r="S3173" s="23" t="str">
        <f t="shared" si="246"/>
        <v>ORD103172_20250115_CUST01695_MED011</v>
      </c>
      <c r="T3173" s="23">
        <f t="shared" si="247"/>
        <v>1</v>
      </c>
      <c r="U3173" s="6">
        <f t="shared" si="248"/>
        <v>55.2</v>
      </c>
      <c r="V3173" s="6">
        <f>tbl_Raw_Data[[#This Row],[Discount_Pct]]*tbl_Raw_Data[[#This Row],[Gross_Amount]]/100</f>
        <v>0</v>
      </c>
      <c r="W3173" s="6">
        <f>tbl_Raw_Data[[#This Row],[Gross_Amount]]-tbl_Raw_Data[[#This Row],[Discount_Amount]]</f>
        <v>55.2</v>
      </c>
      <c r="X3173" s="6">
        <f>tbl_Raw_Data[[#This Row],[Net_Amount_Before_Tax]]*tbl_Raw_Data[[#This Row],[Tax_Pct]]/100</f>
        <v>9.9359999999999999</v>
      </c>
      <c r="Y3173" s="6">
        <f>tbl_Raw_Data[[#This Row],[Net_Amount_Before_Tax]]+tbl_Raw_Data[[#This Row],[Tax_Amount]]</f>
        <v>65.135999999999996</v>
      </c>
      <c r="Z3173" s="6">
        <f t="shared" si="249"/>
        <v>2</v>
      </c>
    </row>
    <row r="3174" spans="1:26" x14ac:dyDescent="0.3">
      <c r="A3174" s="23" t="s">
        <v>4921</v>
      </c>
      <c r="B3174" s="34">
        <v>46020</v>
      </c>
      <c r="C3174" s="23" t="s">
        <v>1272</v>
      </c>
      <c r="D3174" s="23" t="s">
        <v>19</v>
      </c>
      <c r="E3174" s="23" t="s">
        <v>19</v>
      </c>
      <c r="F3174" s="23">
        <v>110029</v>
      </c>
      <c r="G3174" s="23" t="s">
        <v>53</v>
      </c>
      <c r="H3174" s="23" t="s">
        <v>54</v>
      </c>
      <c r="I3174" s="23" t="s">
        <v>55</v>
      </c>
      <c r="J3174" s="23" t="s">
        <v>56</v>
      </c>
      <c r="K3174" s="23" t="s">
        <v>57</v>
      </c>
      <c r="L3174" s="23">
        <v>1</v>
      </c>
      <c r="M3174" s="23">
        <v>50.58</v>
      </c>
      <c r="N3174" s="23">
        <v>15</v>
      </c>
      <c r="O3174" s="23">
        <v>5</v>
      </c>
      <c r="P3174" s="23" t="s">
        <v>58</v>
      </c>
      <c r="Q3174" s="23" t="s">
        <v>34</v>
      </c>
      <c r="R3174" s="23">
        <f t="shared" si="245"/>
        <v>1</v>
      </c>
      <c r="S3174" s="23" t="str">
        <f t="shared" si="246"/>
        <v>ORD103172_20251229_CUST00507_MED020</v>
      </c>
      <c r="T3174" s="23">
        <f t="shared" si="247"/>
        <v>1</v>
      </c>
      <c r="U3174" s="6">
        <f t="shared" si="248"/>
        <v>50.58</v>
      </c>
      <c r="V3174" s="6">
        <f>tbl_Raw_Data[[#This Row],[Discount_Pct]]*tbl_Raw_Data[[#This Row],[Gross_Amount]]/100</f>
        <v>7.5869999999999997</v>
      </c>
      <c r="W3174" s="6">
        <f>tbl_Raw_Data[[#This Row],[Gross_Amount]]-tbl_Raw_Data[[#This Row],[Discount_Amount]]</f>
        <v>42.992999999999995</v>
      </c>
      <c r="X3174" s="6">
        <f>tbl_Raw_Data[[#This Row],[Net_Amount_Before_Tax]]*tbl_Raw_Data[[#This Row],[Tax_Pct]]/100</f>
        <v>2.1496499999999998</v>
      </c>
      <c r="Y3174" s="6">
        <f>tbl_Raw_Data[[#This Row],[Net_Amount_Before_Tax]]+tbl_Raw_Data[[#This Row],[Tax_Amount]]</f>
        <v>45.142649999999996</v>
      </c>
      <c r="Z3174" s="6">
        <f t="shared" si="249"/>
        <v>3</v>
      </c>
    </row>
    <row r="3175" spans="1:26" x14ac:dyDescent="0.3">
      <c r="A3175" s="23" t="s">
        <v>4922</v>
      </c>
      <c r="B3175" s="34">
        <v>45575</v>
      </c>
      <c r="C3175" s="23" t="s">
        <v>2430</v>
      </c>
      <c r="D3175" s="23" t="s">
        <v>52</v>
      </c>
      <c r="E3175" s="23" t="s">
        <v>52</v>
      </c>
      <c r="F3175" s="23">
        <v>160022</v>
      </c>
      <c r="G3175" s="23" t="s">
        <v>167</v>
      </c>
      <c r="H3175" s="23" t="s">
        <v>168</v>
      </c>
      <c r="I3175" s="23" t="s">
        <v>113</v>
      </c>
      <c r="J3175" s="23" t="s">
        <v>42</v>
      </c>
      <c r="K3175" s="23" t="s">
        <v>24</v>
      </c>
      <c r="L3175" s="23">
        <v>1</v>
      </c>
      <c r="M3175" s="23">
        <v>211.43</v>
      </c>
      <c r="N3175" s="23">
        <v>10</v>
      </c>
      <c r="O3175" s="23">
        <v>12</v>
      </c>
      <c r="P3175" s="23" t="s">
        <v>89</v>
      </c>
      <c r="Q3175" s="23" t="s">
        <v>34</v>
      </c>
      <c r="R3175" s="23">
        <f t="shared" si="245"/>
        <v>1</v>
      </c>
      <c r="S3175" s="23" t="str">
        <f t="shared" si="246"/>
        <v>ORD103174_20241010_CUST02861_MED026</v>
      </c>
      <c r="T3175" s="23">
        <f t="shared" si="247"/>
        <v>1</v>
      </c>
      <c r="U3175" s="6">
        <f t="shared" si="248"/>
        <v>211.43</v>
      </c>
      <c r="V3175" s="6">
        <f>tbl_Raw_Data[[#This Row],[Discount_Pct]]*tbl_Raw_Data[[#This Row],[Gross_Amount]]/100</f>
        <v>21.143000000000001</v>
      </c>
      <c r="W3175" s="6">
        <f>tbl_Raw_Data[[#This Row],[Gross_Amount]]-tbl_Raw_Data[[#This Row],[Discount_Amount]]</f>
        <v>190.28700000000001</v>
      </c>
      <c r="X3175" s="6">
        <f>tbl_Raw_Data[[#This Row],[Net_Amount_Before_Tax]]*tbl_Raw_Data[[#This Row],[Tax_Pct]]/100</f>
        <v>22.834440000000001</v>
      </c>
      <c r="Y3175" s="6">
        <f>tbl_Raw_Data[[#This Row],[Net_Amount_Before_Tax]]+tbl_Raw_Data[[#This Row],[Tax_Amount]]</f>
        <v>213.12144000000001</v>
      </c>
      <c r="Z3175" s="6">
        <f t="shared" si="249"/>
        <v>4</v>
      </c>
    </row>
    <row r="3176" spans="1:26" x14ac:dyDescent="0.3">
      <c r="A3176" s="23" t="s">
        <v>4923</v>
      </c>
      <c r="B3176" s="34">
        <v>45493</v>
      </c>
      <c r="C3176" s="23" t="s">
        <v>4924</v>
      </c>
      <c r="D3176" s="23" t="s">
        <v>37</v>
      </c>
      <c r="E3176" s="23" t="s">
        <v>38</v>
      </c>
      <c r="F3176" s="23">
        <v>452010</v>
      </c>
      <c r="G3176" s="23" t="s">
        <v>94</v>
      </c>
      <c r="H3176" s="23" t="s">
        <v>95</v>
      </c>
      <c r="I3176" s="23" t="s">
        <v>84</v>
      </c>
      <c r="J3176" s="23" t="s">
        <v>42</v>
      </c>
      <c r="K3176" s="23" t="s">
        <v>24</v>
      </c>
      <c r="L3176" s="23">
        <v>2</v>
      </c>
      <c r="M3176" s="23">
        <v>90.64</v>
      </c>
      <c r="N3176" s="23">
        <v>5</v>
      </c>
      <c r="O3176" s="23">
        <v>12</v>
      </c>
      <c r="P3176" s="23" t="s">
        <v>58</v>
      </c>
      <c r="Q3176" s="23" t="s">
        <v>34</v>
      </c>
      <c r="R3176" s="23">
        <f t="shared" si="245"/>
        <v>1</v>
      </c>
      <c r="S3176" s="23" t="str">
        <f t="shared" si="246"/>
        <v>ORD103175_20240720_CUST02790_MED021</v>
      </c>
      <c r="T3176" s="23">
        <f t="shared" si="247"/>
        <v>1</v>
      </c>
      <c r="U3176" s="6">
        <f t="shared" si="248"/>
        <v>181.28</v>
      </c>
      <c r="V3176" s="6">
        <f>tbl_Raw_Data[[#This Row],[Discount_Pct]]*tbl_Raw_Data[[#This Row],[Gross_Amount]]/100</f>
        <v>9.0640000000000001</v>
      </c>
      <c r="W3176" s="6">
        <f>tbl_Raw_Data[[#This Row],[Gross_Amount]]-tbl_Raw_Data[[#This Row],[Discount_Amount]]</f>
        <v>172.21600000000001</v>
      </c>
      <c r="X3176" s="6">
        <f>tbl_Raw_Data[[#This Row],[Net_Amount_Before_Tax]]*tbl_Raw_Data[[#This Row],[Tax_Pct]]/100</f>
        <v>20.66592</v>
      </c>
      <c r="Y3176" s="6">
        <f>tbl_Raw_Data[[#This Row],[Net_Amount_Before_Tax]]+tbl_Raw_Data[[#This Row],[Tax_Amount]]</f>
        <v>192.88192000000001</v>
      </c>
      <c r="Z3176" s="6">
        <f t="shared" si="249"/>
        <v>1</v>
      </c>
    </row>
    <row r="3177" spans="1:26" x14ac:dyDescent="0.3">
      <c r="A3177" s="23" t="s">
        <v>4923</v>
      </c>
      <c r="B3177" s="34">
        <v>45444</v>
      </c>
      <c r="C3177" s="23" t="s">
        <v>3297</v>
      </c>
      <c r="D3177" s="23" t="s">
        <v>80</v>
      </c>
      <c r="E3177" s="23" t="s">
        <v>81</v>
      </c>
      <c r="F3177" s="23">
        <v>395010</v>
      </c>
      <c r="G3177" s="23" t="s">
        <v>61</v>
      </c>
      <c r="H3177" s="23" t="s">
        <v>62</v>
      </c>
      <c r="I3177" s="23" t="s">
        <v>63</v>
      </c>
      <c r="J3177" s="23" t="s">
        <v>64</v>
      </c>
      <c r="K3177" s="23" t="s">
        <v>57</v>
      </c>
      <c r="L3177" s="23">
        <v>2</v>
      </c>
      <c r="M3177" s="23">
        <v>112.57</v>
      </c>
      <c r="N3177" s="23">
        <v>0</v>
      </c>
      <c r="O3177" s="23">
        <v>5</v>
      </c>
      <c r="P3177" s="23" t="s">
        <v>89</v>
      </c>
      <c r="Q3177" s="23" t="s">
        <v>34</v>
      </c>
      <c r="R3177" s="23">
        <f t="shared" si="245"/>
        <v>1</v>
      </c>
      <c r="S3177" s="23" t="str">
        <f t="shared" si="246"/>
        <v>ORD103175_20240601_CUST00396_MED004</v>
      </c>
      <c r="T3177" s="23">
        <f t="shared" si="247"/>
        <v>1</v>
      </c>
      <c r="U3177" s="6">
        <f t="shared" si="248"/>
        <v>225.14</v>
      </c>
      <c r="V3177" s="6">
        <f>tbl_Raw_Data[[#This Row],[Discount_Pct]]*tbl_Raw_Data[[#This Row],[Gross_Amount]]/100</f>
        <v>0</v>
      </c>
      <c r="W3177" s="6">
        <f>tbl_Raw_Data[[#This Row],[Gross_Amount]]-tbl_Raw_Data[[#This Row],[Discount_Amount]]</f>
        <v>225.14</v>
      </c>
      <c r="X3177" s="6">
        <f>tbl_Raw_Data[[#This Row],[Net_Amount_Before_Tax]]*tbl_Raw_Data[[#This Row],[Tax_Pct]]/100</f>
        <v>11.256999999999998</v>
      </c>
      <c r="Y3177" s="6">
        <f>tbl_Raw_Data[[#This Row],[Net_Amount_Before_Tax]]+tbl_Raw_Data[[#This Row],[Tax_Amount]]</f>
        <v>236.39699999999999</v>
      </c>
      <c r="Z3177" s="6">
        <f t="shared" si="249"/>
        <v>1</v>
      </c>
    </row>
    <row r="3178" spans="1:26" x14ac:dyDescent="0.3">
      <c r="A3178" s="23" t="s">
        <v>4925</v>
      </c>
      <c r="B3178" s="34">
        <v>45960</v>
      </c>
      <c r="C3178" s="23" t="s">
        <v>1905</v>
      </c>
      <c r="D3178" s="23" t="s">
        <v>19</v>
      </c>
      <c r="E3178" s="23" t="s">
        <v>19</v>
      </c>
      <c r="F3178" s="23">
        <v>110044</v>
      </c>
      <c r="G3178" s="23" t="s">
        <v>167</v>
      </c>
      <c r="H3178" s="23" t="s">
        <v>168</v>
      </c>
      <c r="I3178" s="23" t="s">
        <v>113</v>
      </c>
      <c r="J3178" s="23" t="s">
        <v>42</v>
      </c>
      <c r="K3178" s="23" t="s">
        <v>24</v>
      </c>
      <c r="L3178" s="23">
        <v>2</v>
      </c>
      <c r="M3178" s="23">
        <v>186.84</v>
      </c>
      <c r="N3178" s="23">
        <v>15</v>
      </c>
      <c r="O3178" s="23">
        <v>5</v>
      </c>
      <c r="P3178" s="23" t="s">
        <v>65</v>
      </c>
      <c r="Q3178" s="23" t="s">
        <v>90</v>
      </c>
      <c r="R3178" s="23">
        <f t="shared" si="245"/>
        <v>1</v>
      </c>
      <c r="S3178" s="23" t="str">
        <f t="shared" si="246"/>
        <v>ORD103177_20251030_CUST00064_MED026</v>
      </c>
      <c r="T3178" s="23">
        <f t="shared" si="247"/>
        <v>1</v>
      </c>
      <c r="U3178" s="6">
        <f t="shared" si="248"/>
        <v>373.68</v>
      </c>
      <c r="V3178" s="6">
        <f>tbl_Raw_Data[[#This Row],[Discount_Pct]]*tbl_Raw_Data[[#This Row],[Gross_Amount]]/100</f>
        <v>56.052</v>
      </c>
      <c r="W3178" s="6">
        <f>tbl_Raw_Data[[#This Row],[Gross_Amount]]-tbl_Raw_Data[[#This Row],[Discount_Amount]]</f>
        <v>317.62799999999999</v>
      </c>
      <c r="X3178" s="6">
        <f>tbl_Raw_Data[[#This Row],[Net_Amount_Before_Tax]]*tbl_Raw_Data[[#This Row],[Tax_Pct]]/100</f>
        <v>15.881399999999999</v>
      </c>
      <c r="Y3178" s="6">
        <f>tbl_Raw_Data[[#This Row],[Net_Amount_Before_Tax]]+tbl_Raw_Data[[#This Row],[Tax_Amount]]</f>
        <v>333.50939999999997</v>
      </c>
      <c r="Z3178" s="6">
        <f t="shared" si="249"/>
        <v>2</v>
      </c>
    </row>
    <row r="3179" spans="1:26" x14ac:dyDescent="0.3">
      <c r="A3179" s="23" t="s">
        <v>4926</v>
      </c>
      <c r="B3179" s="34">
        <v>45923</v>
      </c>
      <c r="C3179" s="23" t="s">
        <v>493</v>
      </c>
      <c r="D3179" s="23" t="s">
        <v>183</v>
      </c>
      <c r="E3179" s="23" t="s">
        <v>184</v>
      </c>
      <c r="F3179" s="23">
        <v>122016</v>
      </c>
      <c r="G3179" s="23" t="s">
        <v>160</v>
      </c>
      <c r="H3179" s="23" t="s">
        <v>161</v>
      </c>
      <c r="I3179" s="23" t="s">
        <v>50</v>
      </c>
      <c r="J3179" s="23" t="s">
        <v>23</v>
      </c>
      <c r="K3179" s="23" t="s">
        <v>24</v>
      </c>
      <c r="L3179" s="23">
        <v>3</v>
      </c>
      <c r="M3179" s="23">
        <v>154.19</v>
      </c>
      <c r="N3179" s="23">
        <v>5</v>
      </c>
      <c r="O3179" s="23">
        <v>12</v>
      </c>
      <c r="P3179" s="23" t="s">
        <v>65</v>
      </c>
      <c r="Q3179" s="23" t="s">
        <v>44</v>
      </c>
      <c r="R3179" s="23">
        <f t="shared" si="245"/>
        <v>1</v>
      </c>
      <c r="S3179" s="23" t="str">
        <f t="shared" si="246"/>
        <v>ORD103178_20250923_CUST03092_MED014</v>
      </c>
      <c r="T3179" s="23">
        <f t="shared" si="247"/>
        <v>1</v>
      </c>
      <c r="U3179" s="6">
        <f t="shared" si="248"/>
        <v>462.57</v>
      </c>
      <c r="V3179" s="6">
        <f>tbl_Raw_Data[[#This Row],[Discount_Pct]]*tbl_Raw_Data[[#This Row],[Gross_Amount]]/100</f>
        <v>23.128499999999999</v>
      </c>
      <c r="W3179" s="6">
        <f>tbl_Raw_Data[[#This Row],[Gross_Amount]]-tbl_Raw_Data[[#This Row],[Discount_Amount]]</f>
        <v>439.44150000000002</v>
      </c>
      <c r="X3179" s="6">
        <f>tbl_Raw_Data[[#This Row],[Net_Amount_Before_Tax]]*tbl_Raw_Data[[#This Row],[Tax_Pct]]/100</f>
        <v>52.732980000000005</v>
      </c>
      <c r="Y3179" s="6">
        <f>tbl_Raw_Data[[#This Row],[Net_Amount_Before_Tax]]+tbl_Raw_Data[[#This Row],[Tax_Amount]]</f>
        <v>492.17448000000002</v>
      </c>
      <c r="Z3179" s="6">
        <f t="shared" si="249"/>
        <v>1</v>
      </c>
    </row>
    <row r="3180" spans="1:26" x14ac:dyDescent="0.3">
      <c r="A3180" s="23" t="s">
        <v>4927</v>
      </c>
      <c r="B3180" s="34">
        <v>45719</v>
      </c>
      <c r="C3180" s="23" t="s">
        <v>837</v>
      </c>
      <c r="D3180" s="23" t="s">
        <v>183</v>
      </c>
      <c r="E3180" s="23" t="s">
        <v>184</v>
      </c>
      <c r="F3180" s="23">
        <v>122016</v>
      </c>
      <c r="G3180" s="23" t="s">
        <v>82</v>
      </c>
      <c r="H3180" s="23" t="s">
        <v>83</v>
      </c>
      <c r="I3180" s="23" t="s">
        <v>84</v>
      </c>
      <c r="J3180" s="23" t="s">
        <v>85</v>
      </c>
      <c r="K3180" s="23" t="s">
        <v>24</v>
      </c>
      <c r="L3180" s="23">
        <v>1</v>
      </c>
      <c r="M3180" s="23">
        <v>305.32</v>
      </c>
      <c r="N3180" s="23">
        <v>5</v>
      </c>
      <c r="O3180" s="23">
        <v>5</v>
      </c>
      <c r="P3180" s="23" t="s">
        <v>58</v>
      </c>
      <c r="Q3180" s="23" t="s">
        <v>34</v>
      </c>
      <c r="R3180" s="23">
        <f t="shared" si="245"/>
        <v>1</v>
      </c>
      <c r="S3180" s="23" t="str">
        <f t="shared" si="246"/>
        <v>ORD103179_20250303_CUST00874_MED023</v>
      </c>
      <c r="T3180" s="23">
        <f t="shared" si="247"/>
        <v>1</v>
      </c>
      <c r="U3180" s="6">
        <f t="shared" si="248"/>
        <v>305.32</v>
      </c>
      <c r="V3180" s="6">
        <f>tbl_Raw_Data[[#This Row],[Discount_Pct]]*tbl_Raw_Data[[#This Row],[Gross_Amount]]/100</f>
        <v>15.265999999999998</v>
      </c>
      <c r="W3180" s="6">
        <f>tbl_Raw_Data[[#This Row],[Gross_Amount]]-tbl_Raw_Data[[#This Row],[Discount_Amount]]</f>
        <v>290.05399999999997</v>
      </c>
      <c r="X3180" s="6">
        <f>tbl_Raw_Data[[#This Row],[Net_Amount_Before_Tax]]*tbl_Raw_Data[[#This Row],[Tax_Pct]]/100</f>
        <v>14.502699999999999</v>
      </c>
      <c r="Y3180" s="6">
        <f>tbl_Raw_Data[[#This Row],[Net_Amount_Before_Tax]]+tbl_Raw_Data[[#This Row],[Tax_Amount]]</f>
        <v>304.55669999999998</v>
      </c>
      <c r="Z3180" s="6">
        <f t="shared" si="249"/>
        <v>4</v>
      </c>
    </row>
    <row r="3181" spans="1:26" x14ac:dyDescent="0.3">
      <c r="A3181" s="23" t="s">
        <v>4928</v>
      </c>
      <c r="B3181" s="34">
        <v>45594</v>
      </c>
      <c r="C3181" s="23" t="s">
        <v>4929</v>
      </c>
      <c r="D3181" s="23" t="s">
        <v>92</v>
      </c>
      <c r="E3181" s="23" t="s">
        <v>93</v>
      </c>
      <c r="F3181" s="23">
        <v>560100</v>
      </c>
      <c r="G3181" s="23" t="s">
        <v>107</v>
      </c>
      <c r="H3181" s="23" t="s">
        <v>108</v>
      </c>
      <c r="I3181" s="23" t="s">
        <v>63</v>
      </c>
      <c r="J3181" s="23" t="s">
        <v>42</v>
      </c>
      <c r="K3181" s="23" t="s">
        <v>57</v>
      </c>
      <c r="L3181" s="23">
        <v>2</v>
      </c>
      <c r="M3181" s="23">
        <v>88.8</v>
      </c>
      <c r="N3181" s="23">
        <v>0</v>
      </c>
      <c r="O3181" s="23">
        <v>12</v>
      </c>
      <c r="P3181" s="23" t="s">
        <v>58</v>
      </c>
      <c r="Q3181" s="23" t="s">
        <v>34</v>
      </c>
      <c r="R3181" s="23">
        <f t="shared" si="245"/>
        <v>1</v>
      </c>
      <c r="S3181" s="23" t="str">
        <f t="shared" si="246"/>
        <v>ORD103180_20241029_CUST03064_MED005</v>
      </c>
      <c r="T3181" s="23">
        <f t="shared" si="247"/>
        <v>1</v>
      </c>
      <c r="U3181" s="6">
        <f t="shared" si="248"/>
        <v>177.6</v>
      </c>
      <c r="V3181" s="6">
        <f>tbl_Raw_Data[[#This Row],[Discount_Pct]]*tbl_Raw_Data[[#This Row],[Gross_Amount]]/100</f>
        <v>0</v>
      </c>
      <c r="W3181" s="6">
        <f>tbl_Raw_Data[[#This Row],[Gross_Amount]]-tbl_Raw_Data[[#This Row],[Discount_Amount]]</f>
        <v>177.6</v>
      </c>
      <c r="X3181" s="6">
        <f>tbl_Raw_Data[[#This Row],[Net_Amount_Before_Tax]]*tbl_Raw_Data[[#This Row],[Tax_Pct]]/100</f>
        <v>21.311999999999998</v>
      </c>
      <c r="Y3181" s="6">
        <f>tbl_Raw_Data[[#This Row],[Net_Amount_Before_Tax]]+tbl_Raw_Data[[#This Row],[Tax_Amount]]</f>
        <v>198.91199999999998</v>
      </c>
      <c r="Z3181" s="6">
        <f t="shared" si="249"/>
        <v>1</v>
      </c>
    </row>
    <row r="3182" spans="1:26" x14ac:dyDescent="0.3">
      <c r="A3182" s="23" t="s">
        <v>4930</v>
      </c>
      <c r="B3182" s="34">
        <v>45631</v>
      </c>
      <c r="C3182" s="23" t="s">
        <v>3943</v>
      </c>
      <c r="D3182" s="23" t="s">
        <v>28</v>
      </c>
      <c r="E3182" s="23" t="s">
        <v>29</v>
      </c>
      <c r="F3182" s="23">
        <v>500090</v>
      </c>
      <c r="G3182" s="23" t="s">
        <v>185</v>
      </c>
      <c r="H3182" s="23" t="s">
        <v>186</v>
      </c>
      <c r="I3182" s="23" t="s">
        <v>76</v>
      </c>
      <c r="J3182" s="23" t="s">
        <v>187</v>
      </c>
      <c r="K3182" s="23" t="s">
        <v>57</v>
      </c>
      <c r="L3182" s="23">
        <v>1</v>
      </c>
      <c r="M3182" s="23">
        <v>82.91</v>
      </c>
      <c r="N3182" s="23">
        <v>10</v>
      </c>
      <c r="O3182" s="23">
        <v>5</v>
      </c>
      <c r="P3182" s="23" t="s">
        <v>33</v>
      </c>
      <c r="Q3182" s="23" t="s">
        <v>34</v>
      </c>
      <c r="R3182" s="23">
        <f t="shared" si="245"/>
        <v>1</v>
      </c>
      <c r="S3182" s="23" t="str">
        <f t="shared" si="246"/>
        <v>ORD103181_20241205_CUST00189_MED009</v>
      </c>
      <c r="T3182" s="23">
        <f t="shared" si="247"/>
        <v>1</v>
      </c>
      <c r="U3182" s="6">
        <f t="shared" si="248"/>
        <v>82.91</v>
      </c>
      <c r="V3182" s="6">
        <f>tbl_Raw_Data[[#This Row],[Discount_Pct]]*tbl_Raw_Data[[#This Row],[Gross_Amount]]/100</f>
        <v>8.2909999999999986</v>
      </c>
      <c r="W3182" s="6">
        <f>tbl_Raw_Data[[#This Row],[Gross_Amount]]-tbl_Raw_Data[[#This Row],[Discount_Amount]]</f>
        <v>74.619</v>
      </c>
      <c r="X3182" s="6">
        <f>tbl_Raw_Data[[#This Row],[Net_Amount_Before_Tax]]*tbl_Raw_Data[[#This Row],[Tax_Pct]]/100</f>
        <v>3.7309500000000004</v>
      </c>
      <c r="Y3182" s="6">
        <f>tbl_Raw_Data[[#This Row],[Net_Amount_Before_Tax]]+tbl_Raw_Data[[#This Row],[Tax_Amount]]</f>
        <v>78.349950000000007</v>
      </c>
      <c r="Z3182" s="6">
        <f t="shared" si="249"/>
        <v>4</v>
      </c>
    </row>
    <row r="3183" spans="1:26" x14ac:dyDescent="0.3">
      <c r="A3183" s="23" t="s">
        <v>4930</v>
      </c>
      <c r="B3183" s="34">
        <v>45560</v>
      </c>
      <c r="C3183" s="23" t="s">
        <v>4931</v>
      </c>
      <c r="D3183" s="23" t="s">
        <v>130</v>
      </c>
      <c r="E3183" s="23" t="s">
        <v>131</v>
      </c>
      <c r="F3183" s="23">
        <v>700019</v>
      </c>
      <c r="G3183" s="23" t="s">
        <v>145</v>
      </c>
      <c r="H3183" s="23" t="s">
        <v>146</v>
      </c>
      <c r="I3183" s="23" t="s">
        <v>147</v>
      </c>
      <c r="J3183" s="23" t="s">
        <v>148</v>
      </c>
      <c r="K3183" s="23" t="s">
        <v>24</v>
      </c>
      <c r="L3183" s="23">
        <v>2</v>
      </c>
      <c r="M3183" s="23">
        <v>118.34</v>
      </c>
      <c r="N3183" s="23">
        <v>10</v>
      </c>
      <c r="O3183" s="23">
        <v>12</v>
      </c>
      <c r="P3183" s="23" t="s">
        <v>89</v>
      </c>
      <c r="Q3183" s="23" t="s">
        <v>90</v>
      </c>
      <c r="R3183" s="23">
        <f t="shared" si="245"/>
        <v>1</v>
      </c>
      <c r="S3183" s="23" t="str">
        <f t="shared" si="246"/>
        <v>ORD103181_20240925_CUST01808_MED016</v>
      </c>
      <c r="T3183" s="23">
        <f t="shared" si="247"/>
        <v>1</v>
      </c>
      <c r="U3183" s="6">
        <f t="shared" si="248"/>
        <v>236.68</v>
      </c>
      <c r="V3183" s="6">
        <f>tbl_Raw_Data[[#This Row],[Discount_Pct]]*tbl_Raw_Data[[#This Row],[Gross_Amount]]/100</f>
        <v>23.668000000000003</v>
      </c>
      <c r="W3183" s="6">
        <f>tbl_Raw_Data[[#This Row],[Gross_Amount]]-tbl_Raw_Data[[#This Row],[Discount_Amount]]</f>
        <v>213.012</v>
      </c>
      <c r="X3183" s="6">
        <f>tbl_Raw_Data[[#This Row],[Net_Amount_Before_Tax]]*tbl_Raw_Data[[#This Row],[Tax_Pct]]/100</f>
        <v>25.561440000000001</v>
      </c>
      <c r="Y3183" s="6">
        <f>tbl_Raw_Data[[#This Row],[Net_Amount_Before_Tax]]+tbl_Raw_Data[[#This Row],[Tax_Amount]]</f>
        <v>238.57344000000001</v>
      </c>
      <c r="Z3183" s="6">
        <f t="shared" si="249"/>
        <v>1</v>
      </c>
    </row>
    <row r="3184" spans="1:26" x14ac:dyDescent="0.3">
      <c r="A3184" s="23" t="s">
        <v>4932</v>
      </c>
      <c r="B3184" s="34">
        <v>46015</v>
      </c>
      <c r="C3184" s="23" t="s">
        <v>4933</v>
      </c>
      <c r="D3184" s="23" t="s">
        <v>37</v>
      </c>
      <c r="E3184" s="23" t="s">
        <v>38</v>
      </c>
      <c r="F3184" s="23">
        <v>452018</v>
      </c>
      <c r="G3184" s="23" t="s">
        <v>30</v>
      </c>
      <c r="H3184" s="23" t="s">
        <v>31</v>
      </c>
      <c r="I3184" s="23" t="s">
        <v>32</v>
      </c>
      <c r="J3184" s="23" t="s">
        <v>23</v>
      </c>
      <c r="K3184" s="23" t="s">
        <v>24</v>
      </c>
      <c r="L3184" s="23">
        <v>2</v>
      </c>
      <c r="M3184" s="23">
        <v>145.15</v>
      </c>
      <c r="N3184" s="23">
        <v>0</v>
      </c>
      <c r="O3184" s="23">
        <v>18</v>
      </c>
      <c r="P3184" s="23" t="s">
        <v>65</v>
      </c>
      <c r="Q3184" s="23" t="s">
        <v>34</v>
      </c>
      <c r="R3184" s="23">
        <f t="shared" si="245"/>
        <v>1</v>
      </c>
      <c r="S3184" s="23" t="str">
        <f t="shared" si="246"/>
        <v>ORD103183_20251224_CUST02853_MED017</v>
      </c>
      <c r="T3184" s="23">
        <f t="shared" si="247"/>
        <v>1</v>
      </c>
      <c r="U3184" s="6">
        <f t="shared" si="248"/>
        <v>290.3</v>
      </c>
      <c r="V3184" s="6">
        <f>tbl_Raw_Data[[#This Row],[Discount_Pct]]*tbl_Raw_Data[[#This Row],[Gross_Amount]]/100</f>
        <v>0</v>
      </c>
      <c r="W3184" s="6">
        <f>tbl_Raw_Data[[#This Row],[Gross_Amount]]-tbl_Raw_Data[[#This Row],[Discount_Amount]]</f>
        <v>290.3</v>
      </c>
      <c r="X3184" s="6">
        <f>tbl_Raw_Data[[#This Row],[Net_Amount_Before_Tax]]*tbl_Raw_Data[[#This Row],[Tax_Pct]]/100</f>
        <v>52.254000000000005</v>
      </c>
      <c r="Y3184" s="6">
        <f>tbl_Raw_Data[[#This Row],[Net_Amount_Before_Tax]]+tbl_Raw_Data[[#This Row],[Tax_Amount]]</f>
        <v>342.55400000000003</v>
      </c>
      <c r="Z3184" s="6">
        <f t="shared" si="249"/>
        <v>1</v>
      </c>
    </row>
    <row r="3185" spans="1:26" x14ac:dyDescent="0.3">
      <c r="A3185" s="23" t="s">
        <v>4932</v>
      </c>
      <c r="B3185" s="34">
        <v>45512</v>
      </c>
      <c r="C3185" s="23" t="s">
        <v>1554</v>
      </c>
      <c r="D3185" s="23" t="s">
        <v>80</v>
      </c>
      <c r="E3185" s="23" t="s">
        <v>81</v>
      </c>
      <c r="F3185" s="23">
        <v>395003</v>
      </c>
      <c r="G3185" s="23" t="s">
        <v>138</v>
      </c>
      <c r="H3185" s="23" t="s">
        <v>139</v>
      </c>
      <c r="I3185" s="23" t="s">
        <v>50</v>
      </c>
      <c r="J3185" s="23" t="s">
        <v>140</v>
      </c>
      <c r="K3185" s="23" t="s">
        <v>24</v>
      </c>
      <c r="L3185" s="23">
        <v>2</v>
      </c>
      <c r="M3185" s="23">
        <v>166.9</v>
      </c>
      <c r="N3185" s="23">
        <v>0</v>
      </c>
      <c r="O3185" s="23">
        <v>18</v>
      </c>
      <c r="P3185" s="23" t="s">
        <v>33</v>
      </c>
      <c r="Q3185" s="23" t="s">
        <v>34</v>
      </c>
      <c r="R3185" s="23">
        <f t="shared" si="245"/>
        <v>1</v>
      </c>
      <c r="S3185" s="23" t="str">
        <f t="shared" si="246"/>
        <v>ORD103183_20240808_CUST02936_MED013</v>
      </c>
      <c r="T3185" s="23">
        <f t="shared" si="247"/>
        <v>1</v>
      </c>
      <c r="U3185" s="6">
        <f t="shared" si="248"/>
        <v>333.8</v>
      </c>
      <c r="V3185" s="6">
        <f>tbl_Raw_Data[[#This Row],[Discount_Pct]]*tbl_Raw_Data[[#This Row],[Gross_Amount]]/100</f>
        <v>0</v>
      </c>
      <c r="W3185" s="6">
        <f>tbl_Raw_Data[[#This Row],[Gross_Amount]]-tbl_Raw_Data[[#This Row],[Discount_Amount]]</f>
        <v>333.8</v>
      </c>
      <c r="X3185" s="6">
        <f>tbl_Raw_Data[[#This Row],[Net_Amount_Before_Tax]]*tbl_Raw_Data[[#This Row],[Tax_Pct]]/100</f>
        <v>60.084000000000003</v>
      </c>
      <c r="Y3185" s="6">
        <f>tbl_Raw_Data[[#This Row],[Net_Amount_Before_Tax]]+tbl_Raw_Data[[#This Row],[Tax_Amount]]</f>
        <v>393.88400000000001</v>
      </c>
      <c r="Z3185" s="6">
        <f t="shared" si="249"/>
        <v>3</v>
      </c>
    </row>
    <row r="3186" spans="1:26" x14ac:dyDescent="0.3">
      <c r="A3186" s="23" t="s">
        <v>4932</v>
      </c>
      <c r="B3186" s="34">
        <v>45962</v>
      </c>
      <c r="C3186" s="23" t="s">
        <v>4934</v>
      </c>
      <c r="D3186" s="23" t="s">
        <v>142</v>
      </c>
      <c r="E3186" s="23" t="s">
        <v>81</v>
      </c>
      <c r="F3186" s="23">
        <v>380015</v>
      </c>
      <c r="G3186" s="23" t="s">
        <v>111</v>
      </c>
      <c r="H3186" s="23" t="s">
        <v>112</v>
      </c>
      <c r="I3186" s="23" t="s">
        <v>113</v>
      </c>
      <c r="J3186" s="23" t="s">
        <v>114</v>
      </c>
      <c r="K3186" s="23" t="s">
        <v>24</v>
      </c>
      <c r="L3186" s="23">
        <v>1</v>
      </c>
      <c r="M3186" s="23">
        <v>106.65</v>
      </c>
      <c r="N3186" s="23">
        <v>0</v>
      </c>
      <c r="O3186" s="23">
        <v>5</v>
      </c>
      <c r="P3186" s="23" t="s">
        <v>25</v>
      </c>
      <c r="Q3186" s="23" t="s">
        <v>34</v>
      </c>
      <c r="R3186" s="23">
        <f t="shared" si="245"/>
        <v>1</v>
      </c>
      <c r="S3186" s="23" t="str">
        <f t="shared" si="246"/>
        <v>ORD103183_20251101_CUST00142_MED027</v>
      </c>
      <c r="T3186" s="23">
        <f t="shared" si="247"/>
        <v>1</v>
      </c>
      <c r="U3186" s="6">
        <f t="shared" si="248"/>
        <v>106.65</v>
      </c>
      <c r="V3186" s="6">
        <f>tbl_Raw_Data[[#This Row],[Discount_Pct]]*tbl_Raw_Data[[#This Row],[Gross_Amount]]/100</f>
        <v>0</v>
      </c>
      <c r="W3186" s="6">
        <f>tbl_Raw_Data[[#This Row],[Gross_Amount]]-tbl_Raw_Data[[#This Row],[Discount_Amount]]</f>
        <v>106.65</v>
      </c>
      <c r="X3186" s="6">
        <f>tbl_Raw_Data[[#This Row],[Net_Amount_Before_Tax]]*tbl_Raw_Data[[#This Row],[Tax_Pct]]/100</f>
        <v>5.3324999999999996</v>
      </c>
      <c r="Y3186" s="6">
        <f>tbl_Raw_Data[[#This Row],[Net_Amount_Before_Tax]]+tbl_Raw_Data[[#This Row],[Tax_Amount]]</f>
        <v>111.9825</v>
      </c>
      <c r="Z3186" s="6">
        <f t="shared" si="249"/>
        <v>2</v>
      </c>
    </row>
    <row r="3187" spans="1:26" x14ac:dyDescent="0.3">
      <c r="A3187" s="23" t="s">
        <v>4932</v>
      </c>
      <c r="B3187" s="34">
        <v>45688</v>
      </c>
      <c r="C3187" s="23" t="s">
        <v>1386</v>
      </c>
      <c r="D3187" s="23" t="s">
        <v>87</v>
      </c>
      <c r="E3187" s="23" t="s">
        <v>88</v>
      </c>
      <c r="F3187" s="23">
        <v>600096</v>
      </c>
      <c r="G3187" s="23" t="s">
        <v>283</v>
      </c>
      <c r="H3187" s="23" t="s">
        <v>284</v>
      </c>
      <c r="I3187" s="23" t="s">
        <v>104</v>
      </c>
      <c r="J3187" s="23" t="s">
        <v>42</v>
      </c>
      <c r="K3187" s="23" t="s">
        <v>57</v>
      </c>
      <c r="L3187" s="23">
        <v>1</v>
      </c>
      <c r="M3187" s="23">
        <v>261.75</v>
      </c>
      <c r="N3187" s="23">
        <v>10</v>
      </c>
      <c r="O3187" s="23">
        <v>12</v>
      </c>
      <c r="P3187" s="23" t="s">
        <v>65</v>
      </c>
      <c r="Q3187" s="23" t="s">
        <v>44</v>
      </c>
      <c r="R3187" s="23">
        <f t="shared" si="245"/>
        <v>1</v>
      </c>
      <c r="S3187" s="23" t="str">
        <f t="shared" si="246"/>
        <v>ORD103183_20250131_CUST00335_MED030</v>
      </c>
      <c r="T3187" s="23">
        <f t="shared" si="247"/>
        <v>1</v>
      </c>
      <c r="U3187" s="6">
        <f t="shared" si="248"/>
        <v>261.75</v>
      </c>
      <c r="V3187" s="6">
        <f>tbl_Raw_Data[[#This Row],[Discount_Pct]]*tbl_Raw_Data[[#This Row],[Gross_Amount]]/100</f>
        <v>26.175000000000001</v>
      </c>
      <c r="W3187" s="6">
        <f>tbl_Raw_Data[[#This Row],[Gross_Amount]]-tbl_Raw_Data[[#This Row],[Discount_Amount]]</f>
        <v>235.57499999999999</v>
      </c>
      <c r="X3187" s="6">
        <f>tbl_Raw_Data[[#This Row],[Net_Amount_Before_Tax]]*tbl_Raw_Data[[#This Row],[Tax_Pct]]/100</f>
        <v>28.268999999999995</v>
      </c>
      <c r="Y3187" s="6">
        <f>tbl_Raw_Data[[#This Row],[Net_Amount_Before_Tax]]+tbl_Raw_Data[[#This Row],[Tax_Amount]]</f>
        <v>263.84399999999999</v>
      </c>
      <c r="Z3187" s="6">
        <f t="shared" si="249"/>
        <v>2</v>
      </c>
    </row>
    <row r="3188" spans="1:26" x14ac:dyDescent="0.3">
      <c r="A3188" s="23" t="s">
        <v>4935</v>
      </c>
      <c r="B3188" s="34">
        <v>45611</v>
      </c>
      <c r="C3188" s="23" t="s">
        <v>473</v>
      </c>
      <c r="D3188" s="23" t="s">
        <v>80</v>
      </c>
      <c r="E3188" s="23" t="s">
        <v>81</v>
      </c>
      <c r="F3188" s="23">
        <v>395001</v>
      </c>
      <c r="G3188" s="23" t="s">
        <v>132</v>
      </c>
      <c r="H3188" s="23" t="s">
        <v>133</v>
      </c>
      <c r="I3188" s="23" t="s">
        <v>134</v>
      </c>
      <c r="J3188" s="23" t="s">
        <v>135</v>
      </c>
      <c r="K3188" s="23" t="s">
        <v>57</v>
      </c>
      <c r="L3188" s="23">
        <v>1</v>
      </c>
      <c r="M3188" s="23">
        <v>78.05</v>
      </c>
      <c r="N3188" s="23">
        <v>10</v>
      </c>
      <c r="O3188" s="23">
        <v>12</v>
      </c>
      <c r="P3188" s="23" t="s">
        <v>25</v>
      </c>
      <c r="Q3188" s="23" t="s">
        <v>44</v>
      </c>
      <c r="R3188" s="23">
        <f t="shared" si="245"/>
        <v>1</v>
      </c>
      <c r="S3188" s="23" t="str">
        <f t="shared" si="246"/>
        <v>ORD103187_20241115_CUST01111_MED007</v>
      </c>
      <c r="T3188" s="23">
        <f t="shared" si="247"/>
        <v>1</v>
      </c>
      <c r="U3188" s="6">
        <f t="shared" si="248"/>
        <v>78.05</v>
      </c>
      <c r="V3188" s="6">
        <f>tbl_Raw_Data[[#This Row],[Discount_Pct]]*tbl_Raw_Data[[#This Row],[Gross_Amount]]/100</f>
        <v>7.8049999999999997</v>
      </c>
      <c r="W3188" s="6">
        <f>tbl_Raw_Data[[#This Row],[Gross_Amount]]-tbl_Raw_Data[[#This Row],[Discount_Amount]]</f>
        <v>70.245000000000005</v>
      </c>
      <c r="X3188" s="6">
        <f>tbl_Raw_Data[[#This Row],[Net_Amount_Before_Tax]]*tbl_Raw_Data[[#This Row],[Tax_Pct]]/100</f>
        <v>8.4294000000000011</v>
      </c>
      <c r="Y3188" s="6">
        <f>tbl_Raw_Data[[#This Row],[Net_Amount_Before_Tax]]+tbl_Raw_Data[[#This Row],[Tax_Amount]]</f>
        <v>78.674400000000006</v>
      </c>
      <c r="Z3188" s="6">
        <f t="shared" si="249"/>
        <v>2</v>
      </c>
    </row>
    <row r="3189" spans="1:26" x14ac:dyDescent="0.3">
      <c r="A3189" s="23" t="s">
        <v>4936</v>
      </c>
      <c r="B3189" s="34">
        <v>45540</v>
      </c>
      <c r="C3189" s="23" t="s">
        <v>2289</v>
      </c>
      <c r="D3189" s="23" t="s">
        <v>183</v>
      </c>
      <c r="E3189" s="23" t="s">
        <v>184</v>
      </c>
      <c r="F3189" s="23">
        <v>122016</v>
      </c>
      <c r="G3189" s="23" t="s">
        <v>233</v>
      </c>
      <c r="H3189" s="23" t="s">
        <v>234</v>
      </c>
      <c r="I3189" s="23" t="s">
        <v>104</v>
      </c>
      <c r="J3189" s="23" t="s">
        <v>42</v>
      </c>
      <c r="K3189" s="23" t="s">
        <v>24</v>
      </c>
      <c r="L3189" s="23">
        <v>4</v>
      </c>
      <c r="M3189" s="23">
        <v>138.66999999999999</v>
      </c>
      <c r="N3189" s="23">
        <v>5</v>
      </c>
      <c r="O3189" s="23">
        <v>12</v>
      </c>
      <c r="P3189" s="23" t="s">
        <v>25</v>
      </c>
      <c r="Q3189" s="23" t="s">
        <v>34</v>
      </c>
      <c r="R3189" s="23">
        <f t="shared" si="245"/>
        <v>1</v>
      </c>
      <c r="S3189" s="23" t="str">
        <f t="shared" si="246"/>
        <v>ORD103188_20240905_CUST01134_MED019</v>
      </c>
      <c r="T3189" s="23">
        <f t="shared" si="247"/>
        <v>1</v>
      </c>
      <c r="U3189" s="6">
        <f t="shared" si="248"/>
        <v>554.67999999999995</v>
      </c>
      <c r="V3189" s="6">
        <f>tbl_Raw_Data[[#This Row],[Discount_Pct]]*tbl_Raw_Data[[#This Row],[Gross_Amount]]/100</f>
        <v>27.733999999999995</v>
      </c>
      <c r="W3189" s="6">
        <f>tbl_Raw_Data[[#This Row],[Gross_Amount]]-tbl_Raw_Data[[#This Row],[Discount_Amount]]</f>
        <v>526.94599999999991</v>
      </c>
      <c r="X3189" s="6">
        <f>tbl_Raw_Data[[#This Row],[Net_Amount_Before_Tax]]*tbl_Raw_Data[[#This Row],[Tax_Pct]]/100</f>
        <v>63.233519999999992</v>
      </c>
      <c r="Y3189" s="6">
        <f>tbl_Raw_Data[[#This Row],[Net_Amount_Before_Tax]]+tbl_Raw_Data[[#This Row],[Tax_Amount]]</f>
        <v>590.17951999999991</v>
      </c>
      <c r="Z3189" s="6">
        <f t="shared" si="249"/>
        <v>1</v>
      </c>
    </row>
    <row r="3190" spans="1:26" x14ac:dyDescent="0.3">
      <c r="A3190" s="23" t="s">
        <v>4936</v>
      </c>
      <c r="B3190" s="34">
        <v>45338</v>
      </c>
      <c r="C3190" s="23" t="s">
        <v>4242</v>
      </c>
      <c r="D3190" s="23" t="s">
        <v>28</v>
      </c>
      <c r="E3190" s="23" t="s">
        <v>29</v>
      </c>
      <c r="F3190" s="23">
        <v>500084</v>
      </c>
      <c r="G3190" s="23" t="s">
        <v>167</v>
      </c>
      <c r="H3190" s="23" t="s">
        <v>168</v>
      </c>
      <c r="I3190" s="23" t="s">
        <v>113</v>
      </c>
      <c r="J3190" s="23" t="s">
        <v>42</v>
      </c>
      <c r="K3190" s="23" t="s">
        <v>24</v>
      </c>
      <c r="L3190" s="23">
        <v>2</v>
      </c>
      <c r="M3190" s="23">
        <v>178.81</v>
      </c>
      <c r="N3190" s="23">
        <v>5</v>
      </c>
      <c r="O3190" s="23">
        <v>12</v>
      </c>
      <c r="P3190" s="23" t="s">
        <v>65</v>
      </c>
      <c r="Q3190" s="23" t="s">
        <v>44</v>
      </c>
      <c r="R3190" s="23">
        <f t="shared" si="245"/>
        <v>1</v>
      </c>
      <c r="S3190" s="23" t="str">
        <f t="shared" si="246"/>
        <v>ORD103188_20240216_CUST03057_MED026</v>
      </c>
      <c r="T3190" s="23">
        <f t="shared" si="247"/>
        <v>1</v>
      </c>
      <c r="U3190" s="6">
        <f t="shared" si="248"/>
        <v>357.62</v>
      </c>
      <c r="V3190" s="6">
        <f>tbl_Raw_Data[[#This Row],[Discount_Pct]]*tbl_Raw_Data[[#This Row],[Gross_Amount]]/100</f>
        <v>17.881</v>
      </c>
      <c r="W3190" s="6">
        <f>tbl_Raw_Data[[#This Row],[Gross_Amount]]-tbl_Raw_Data[[#This Row],[Discount_Amount]]</f>
        <v>339.73900000000003</v>
      </c>
      <c r="X3190" s="6">
        <f>tbl_Raw_Data[[#This Row],[Net_Amount_Before_Tax]]*tbl_Raw_Data[[#This Row],[Tax_Pct]]/100</f>
        <v>40.768680000000003</v>
      </c>
      <c r="Y3190" s="6">
        <f>tbl_Raw_Data[[#This Row],[Net_Amount_Before_Tax]]+tbl_Raw_Data[[#This Row],[Tax_Amount]]</f>
        <v>380.50768000000005</v>
      </c>
      <c r="Z3190" s="6">
        <f t="shared" si="249"/>
        <v>2</v>
      </c>
    </row>
    <row r="3191" spans="1:26" x14ac:dyDescent="0.3">
      <c r="A3191" s="23" t="s">
        <v>4937</v>
      </c>
      <c r="B3191" s="34">
        <v>45715</v>
      </c>
      <c r="C3191" s="23" t="s">
        <v>1211</v>
      </c>
      <c r="D3191" s="23" t="s">
        <v>159</v>
      </c>
      <c r="E3191" s="23" t="s">
        <v>47</v>
      </c>
      <c r="F3191" s="23">
        <v>400093</v>
      </c>
      <c r="G3191" s="23" t="s">
        <v>20</v>
      </c>
      <c r="H3191" s="23" t="s">
        <v>21</v>
      </c>
      <c r="I3191" s="23" t="s">
        <v>22</v>
      </c>
      <c r="J3191" s="23" t="s">
        <v>23</v>
      </c>
      <c r="K3191" s="23" t="s">
        <v>24</v>
      </c>
      <c r="L3191" s="23">
        <v>2</v>
      </c>
      <c r="M3191" s="23">
        <v>137.27000000000001</v>
      </c>
      <c r="N3191" s="23">
        <v>10</v>
      </c>
      <c r="O3191" s="23">
        <v>12</v>
      </c>
      <c r="P3191" s="23" t="s">
        <v>33</v>
      </c>
      <c r="Q3191" s="23" t="s">
        <v>34</v>
      </c>
      <c r="R3191" s="23">
        <f t="shared" si="245"/>
        <v>1</v>
      </c>
      <c r="S3191" s="23" t="str">
        <f t="shared" si="246"/>
        <v>ORD103190_20250227_CUST02568_MED024</v>
      </c>
      <c r="T3191" s="23">
        <f t="shared" si="247"/>
        <v>1</v>
      </c>
      <c r="U3191" s="6">
        <f t="shared" si="248"/>
        <v>274.54000000000002</v>
      </c>
      <c r="V3191" s="6">
        <f>tbl_Raw_Data[[#This Row],[Discount_Pct]]*tbl_Raw_Data[[#This Row],[Gross_Amount]]/100</f>
        <v>27.454000000000001</v>
      </c>
      <c r="W3191" s="6">
        <f>tbl_Raw_Data[[#This Row],[Gross_Amount]]-tbl_Raw_Data[[#This Row],[Discount_Amount]]</f>
        <v>247.08600000000001</v>
      </c>
      <c r="X3191" s="6">
        <f>tbl_Raw_Data[[#This Row],[Net_Amount_Before_Tax]]*tbl_Raw_Data[[#This Row],[Tax_Pct]]/100</f>
        <v>29.650320000000001</v>
      </c>
      <c r="Y3191" s="6">
        <f>tbl_Raw_Data[[#This Row],[Net_Amount_Before_Tax]]+tbl_Raw_Data[[#This Row],[Tax_Amount]]</f>
        <v>276.73632000000003</v>
      </c>
      <c r="Z3191" s="6">
        <f t="shared" si="249"/>
        <v>2</v>
      </c>
    </row>
    <row r="3192" spans="1:26" x14ac:dyDescent="0.3">
      <c r="A3192" s="23" t="s">
        <v>4938</v>
      </c>
      <c r="B3192" s="34">
        <v>45425</v>
      </c>
      <c r="C3192" s="23" t="s">
        <v>1273</v>
      </c>
      <c r="D3192" s="23" t="s">
        <v>46</v>
      </c>
      <c r="E3192" s="23" t="s">
        <v>47</v>
      </c>
      <c r="F3192" s="23">
        <v>411045</v>
      </c>
      <c r="G3192" s="23" t="s">
        <v>233</v>
      </c>
      <c r="H3192" s="23" t="s">
        <v>234</v>
      </c>
      <c r="I3192" s="23" t="s">
        <v>104</v>
      </c>
      <c r="J3192" s="23" t="s">
        <v>42</v>
      </c>
      <c r="K3192" s="23" t="s">
        <v>24</v>
      </c>
      <c r="L3192" s="23">
        <v>2</v>
      </c>
      <c r="M3192" s="23">
        <v>152.22</v>
      </c>
      <c r="N3192" s="23">
        <v>5</v>
      </c>
      <c r="O3192" s="23">
        <v>12</v>
      </c>
      <c r="P3192" s="23" t="s">
        <v>43</v>
      </c>
      <c r="Q3192" s="23" t="s">
        <v>34</v>
      </c>
      <c r="R3192" s="23">
        <f t="shared" si="245"/>
        <v>1</v>
      </c>
      <c r="S3192" s="23" t="str">
        <f t="shared" si="246"/>
        <v>ORD103191_20240513_CUST00474_MED019</v>
      </c>
      <c r="T3192" s="23">
        <f t="shared" si="247"/>
        <v>1</v>
      </c>
      <c r="U3192" s="6">
        <f t="shared" si="248"/>
        <v>304.44</v>
      </c>
      <c r="V3192" s="6">
        <f>tbl_Raw_Data[[#This Row],[Discount_Pct]]*tbl_Raw_Data[[#This Row],[Gross_Amount]]/100</f>
        <v>15.222000000000001</v>
      </c>
      <c r="W3192" s="6">
        <f>tbl_Raw_Data[[#This Row],[Gross_Amount]]-tbl_Raw_Data[[#This Row],[Discount_Amount]]</f>
        <v>289.21800000000002</v>
      </c>
      <c r="X3192" s="6">
        <f>tbl_Raw_Data[[#This Row],[Net_Amount_Before_Tax]]*tbl_Raw_Data[[#This Row],[Tax_Pct]]/100</f>
        <v>34.706159999999997</v>
      </c>
      <c r="Y3192" s="6">
        <f>tbl_Raw_Data[[#This Row],[Net_Amount_Before_Tax]]+tbl_Raw_Data[[#This Row],[Tax_Amount]]</f>
        <v>323.92416000000003</v>
      </c>
      <c r="Z3192" s="6">
        <f t="shared" si="249"/>
        <v>3</v>
      </c>
    </row>
    <row r="3193" spans="1:26" x14ac:dyDescent="0.3">
      <c r="A3193" s="23" t="s">
        <v>4939</v>
      </c>
      <c r="B3193" s="34">
        <v>45587</v>
      </c>
      <c r="C3193" s="23" t="s">
        <v>2912</v>
      </c>
      <c r="D3193" s="23" t="s">
        <v>37</v>
      </c>
      <c r="E3193" s="23" t="s">
        <v>38</v>
      </c>
      <c r="F3193" s="23">
        <v>452010</v>
      </c>
      <c r="G3193" s="23" t="s">
        <v>192</v>
      </c>
      <c r="H3193" s="23" t="s">
        <v>193</v>
      </c>
      <c r="I3193" s="23" t="s">
        <v>41</v>
      </c>
      <c r="J3193" s="23" t="s">
        <v>194</v>
      </c>
      <c r="K3193" s="23" t="s">
        <v>24</v>
      </c>
      <c r="L3193" s="23">
        <v>5</v>
      </c>
      <c r="M3193" s="23">
        <v>29.98</v>
      </c>
      <c r="N3193" s="23">
        <v>0</v>
      </c>
      <c r="O3193" s="23">
        <v>5</v>
      </c>
      <c r="P3193" s="23" t="s">
        <v>43</v>
      </c>
      <c r="Q3193" s="23" t="s">
        <v>44</v>
      </c>
      <c r="R3193" s="23">
        <f t="shared" si="245"/>
        <v>1</v>
      </c>
      <c r="S3193" s="23" t="str">
        <f t="shared" si="246"/>
        <v>ORD103192_20241022_CUST02390_MED002</v>
      </c>
      <c r="T3193" s="23">
        <f t="shared" si="247"/>
        <v>1</v>
      </c>
      <c r="U3193" s="6">
        <f t="shared" si="248"/>
        <v>149.9</v>
      </c>
      <c r="V3193" s="6">
        <f>tbl_Raw_Data[[#This Row],[Discount_Pct]]*tbl_Raw_Data[[#This Row],[Gross_Amount]]/100</f>
        <v>0</v>
      </c>
      <c r="W3193" s="6">
        <f>tbl_Raw_Data[[#This Row],[Gross_Amount]]-tbl_Raw_Data[[#This Row],[Discount_Amount]]</f>
        <v>149.9</v>
      </c>
      <c r="X3193" s="6">
        <f>tbl_Raw_Data[[#This Row],[Net_Amount_Before_Tax]]*tbl_Raw_Data[[#This Row],[Tax_Pct]]/100</f>
        <v>7.4950000000000001</v>
      </c>
      <c r="Y3193" s="6">
        <f>tbl_Raw_Data[[#This Row],[Net_Amount_Before_Tax]]+tbl_Raw_Data[[#This Row],[Tax_Amount]]</f>
        <v>157.39500000000001</v>
      </c>
      <c r="Z3193" s="6">
        <f t="shared" si="249"/>
        <v>1</v>
      </c>
    </row>
    <row r="3194" spans="1:26" x14ac:dyDescent="0.3">
      <c r="A3194" s="23" t="s">
        <v>4940</v>
      </c>
      <c r="B3194" s="34">
        <v>45333</v>
      </c>
      <c r="C3194" s="23" t="s">
        <v>1926</v>
      </c>
      <c r="D3194" s="23" t="s">
        <v>19</v>
      </c>
      <c r="E3194" s="23" t="s">
        <v>19</v>
      </c>
      <c r="F3194" s="23">
        <v>110085</v>
      </c>
      <c r="G3194" s="23" t="s">
        <v>119</v>
      </c>
      <c r="H3194" s="23" t="s">
        <v>120</v>
      </c>
      <c r="I3194" s="23" t="s">
        <v>32</v>
      </c>
      <c r="J3194" s="23" t="s">
        <v>64</v>
      </c>
      <c r="K3194" s="23" t="s">
        <v>57</v>
      </c>
      <c r="L3194" s="23">
        <v>2</v>
      </c>
      <c r="M3194" s="23">
        <v>74.56</v>
      </c>
      <c r="N3194" s="23">
        <v>20</v>
      </c>
      <c r="O3194" s="23">
        <v>18</v>
      </c>
      <c r="P3194" s="23" t="s">
        <v>43</v>
      </c>
      <c r="Q3194" s="23" t="s">
        <v>26</v>
      </c>
      <c r="R3194" s="23">
        <f t="shared" si="245"/>
        <v>1</v>
      </c>
      <c r="S3194" s="23" t="str">
        <f t="shared" si="246"/>
        <v>ORD103193_20240211_CUST01799_MED010</v>
      </c>
      <c r="T3194" s="23">
        <f t="shared" si="247"/>
        <v>1</v>
      </c>
      <c r="U3194" s="6">
        <f t="shared" si="248"/>
        <v>149.12</v>
      </c>
      <c r="V3194" s="6">
        <f>tbl_Raw_Data[[#This Row],[Discount_Pct]]*tbl_Raw_Data[[#This Row],[Gross_Amount]]/100</f>
        <v>29.824000000000002</v>
      </c>
      <c r="W3194" s="6">
        <f>tbl_Raw_Data[[#This Row],[Gross_Amount]]-tbl_Raw_Data[[#This Row],[Discount_Amount]]</f>
        <v>119.29600000000001</v>
      </c>
      <c r="X3194" s="6">
        <f>tbl_Raw_Data[[#This Row],[Net_Amount_Before_Tax]]*tbl_Raw_Data[[#This Row],[Tax_Pct]]/100</f>
        <v>21.473279999999999</v>
      </c>
      <c r="Y3194" s="6">
        <f>tbl_Raw_Data[[#This Row],[Net_Amount_Before_Tax]]+tbl_Raw_Data[[#This Row],[Tax_Amount]]</f>
        <v>140.76928000000001</v>
      </c>
      <c r="Z3194" s="6">
        <f t="shared" si="249"/>
        <v>2</v>
      </c>
    </row>
    <row r="3195" spans="1:26" x14ac:dyDescent="0.3">
      <c r="A3195" s="23" t="s">
        <v>4941</v>
      </c>
      <c r="B3195" s="34">
        <v>45609</v>
      </c>
      <c r="C3195" s="23" t="s">
        <v>3936</v>
      </c>
      <c r="D3195" s="23" t="s">
        <v>142</v>
      </c>
      <c r="E3195" s="23" t="s">
        <v>81</v>
      </c>
      <c r="F3195" s="23">
        <v>380058</v>
      </c>
      <c r="G3195" s="23" t="s">
        <v>20</v>
      </c>
      <c r="H3195" s="23" t="s">
        <v>21</v>
      </c>
      <c r="I3195" s="23" t="s">
        <v>22</v>
      </c>
      <c r="J3195" s="23" t="s">
        <v>23</v>
      </c>
      <c r="K3195" s="23" t="s">
        <v>24</v>
      </c>
      <c r="L3195" s="23">
        <v>3</v>
      </c>
      <c r="M3195" s="23">
        <v>128.13</v>
      </c>
      <c r="N3195" s="23">
        <v>5</v>
      </c>
      <c r="O3195" s="23">
        <v>5</v>
      </c>
      <c r="P3195" s="23" t="s">
        <v>33</v>
      </c>
      <c r="Q3195" s="23" t="s">
        <v>26</v>
      </c>
      <c r="R3195" s="23">
        <f t="shared" si="245"/>
        <v>1</v>
      </c>
      <c r="S3195" s="23" t="str">
        <f t="shared" si="246"/>
        <v>ORD103194_20241113_CUST01884_MED024</v>
      </c>
      <c r="T3195" s="23">
        <f t="shared" si="247"/>
        <v>1</v>
      </c>
      <c r="U3195" s="6">
        <f t="shared" si="248"/>
        <v>384.39</v>
      </c>
      <c r="V3195" s="6">
        <f>tbl_Raw_Data[[#This Row],[Discount_Pct]]*tbl_Raw_Data[[#This Row],[Gross_Amount]]/100</f>
        <v>19.219499999999996</v>
      </c>
      <c r="W3195" s="6">
        <f>tbl_Raw_Data[[#This Row],[Gross_Amount]]-tbl_Raw_Data[[#This Row],[Discount_Amount]]</f>
        <v>365.1705</v>
      </c>
      <c r="X3195" s="6">
        <f>tbl_Raw_Data[[#This Row],[Net_Amount_Before_Tax]]*tbl_Raw_Data[[#This Row],[Tax_Pct]]/100</f>
        <v>18.258524999999999</v>
      </c>
      <c r="Y3195" s="6">
        <f>tbl_Raw_Data[[#This Row],[Net_Amount_Before_Tax]]+tbl_Raw_Data[[#This Row],[Tax_Amount]]</f>
        <v>383.42902500000002</v>
      </c>
      <c r="Z3195" s="6">
        <f t="shared" si="249"/>
        <v>1</v>
      </c>
    </row>
    <row r="3196" spans="1:26" x14ac:dyDescent="0.3">
      <c r="A3196" s="23" t="s">
        <v>4942</v>
      </c>
      <c r="B3196" s="34">
        <v>45653</v>
      </c>
      <c r="C3196" s="23" t="s">
        <v>4943</v>
      </c>
      <c r="D3196" s="23" t="s">
        <v>19</v>
      </c>
      <c r="E3196" s="23" t="s">
        <v>19</v>
      </c>
      <c r="F3196" s="23">
        <v>110024</v>
      </c>
      <c r="G3196" s="23" t="s">
        <v>39</v>
      </c>
      <c r="H3196" s="23" t="s">
        <v>40</v>
      </c>
      <c r="I3196" s="23" t="s">
        <v>41</v>
      </c>
      <c r="J3196" s="23" t="s">
        <v>42</v>
      </c>
      <c r="K3196" s="23" t="s">
        <v>24</v>
      </c>
      <c r="L3196" s="23">
        <v>2</v>
      </c>
      <c r="M3196" s="23">
        <v>30.04</v>
      </c>
      <c r="N3196" s="23">
        <v>15</v>
      </c>
      <c r="O3196" s="23">
        <v>5</v>
      </c>
      <c r="P3196" s="23" t="s">
        <v>89</v>
      </c>
      <c r="Q3196" s="23" t="s">
        <v>34</v>
      </c>
      <c r="R3196" s="23">
        <f t="shared" si="245"/>
        <v>1</v>
      </c>
      <c r="S3196" s="23" t="str">
        <f t="shared" si="246"/>
        <v>ORD103195_20241227_CUST01648_MED001</v>
      </c>
      <c r="T3196" s="23">
        <f t="shared" si="247"/>
        <v>1</v>
      </c>
      <c r="U3196" s="6">
        <f t="shared" si="248"/>
        <v>60.08</v>
      </c>
      <c r="V3196" s="6">
        <f>tbl_Raw_Data[[#This Row],[Discount_Pct]]*tbl_Raw_Data[[#This Row],[Gross_Amount]]/100</f>
        <v>9.0119999999999987</v>
      </c>
      <c r="W3196" s="6">
        <f>tbl_Raw_Data[[#This Row],[Gross_Amount]]-tbl_Raw_Data[[#This Row],[Discount_Amount]]</f>
        <v>51.067999999999998</v>
      </c>
      <c r="X3196" s="6">
        <f>tbl_Raw_Data[[#This Row],[Net_Amount_Before_Tax]]*tbl_Raw_Data[[#This Row],[Tax_Pct]]/100</f>
        <v>2.5533999999999999</v>
      </c>
      <c r="Y3196" s="6">
        <f>tbl_Raw_Data[[#This Row],[Net_Amount_Before_Tax]]+tbl_Raw_Data[[#This Row],[Tax_Amount]]</f>
        <v>53.621399999999994</v>
      </c>
      <c r="Z3196" s="6">
        <f t="shared" si="249"/>
        <v>2</v>
      </c>
    </row>
    <row r="3197" spans="1:26" x14ac:dyDescent="0.3">
      <c r="A3197" s="23" t="s">
        <v>4942</v>
      </c>
      <c r="B3197" s="34">
        <v>45477</v>
      </c>
      <c r="C3197" s="23" t="s">
        <v>4944</v>
      </c>
      <c r="D3197" s="23" t="s">
        <v>52</v>
      </c>
      <c r="E3197" s="23" t="s">
        <v>52</v>
      </c>
      <c r="F3197" s="23">
        <v>160036</v>
      </c>
      <c r="G3197" s="23" t="s">
        <v>94</v>
      </c>
      <c r="H3197" s="23" t="s">
        <v>95</v>
      </c>
      <c r="I3197" s="23" t="s">
        <v>84</v>
      </c>
      <c r="J3197" s="23" t="s">
        <v>42</v>
      </c>
      <c r="K3197" s="23" t="s">
        <v>24</v>
      </c>
      <c r="L3197" s="23">
        <v>2</v>
      </c>
      <c r="M3197" s="23">
        <v>74.84</v>
      </c>
      <c r="N3197" s="23">
        <v>10</v>
      </c>
      <c r="O3197" s="23">
        <v>5</v>
      </c>
      <c r="P3197" s="23" t="s">
        <v>33</v>
      </c>
      <c r="Q3197" s="23" t="s">
        <v>34</v>
      </c>
      <c r="R3197" s="23">
        <f t="shared" si="245"/>
        <v>1</v>
      </c>
      <c r="S3197" s="23" t="str">
        <f t="shared" si="246"/>
        <v>ORD103195_20240704_CUST03226_MED021</v>
      </c>
      <c r="T3197" s="23">
        <f t="shared" si="247"/>
        <v>1</v>
      </c>
      <c r="U3197" s="6">
        <f t="shared" si="248"/>
        <v>149.68</v>
      </c>
      <c r="V3197" s="6">
        <f>tbl_Raw_Data[[#This Row],[Discount_Pct]]*tbl_Raw_Data[[#This Row],[Gross_Amount]]/100</f>
        <v>14.968000000000002</v>
      </c>
      <c r="W3197" s="6">
        <f>tbl_Raw_Data[[#This Row],[Gross_Amount]]-tbl_Raw_Data[[#This Row],[Discount_Amount]]</f>
        <v>134.71200000000002</v>
      </c>
      <c r="X3197" s="6">
        <f>tbl_Raw_Data[[#This Row],[Net_Amount_Before_Tax]]*tbl_Raw_Data[[#This Row],[Tax_Pct]]/100</f>
        <v>6.7356000000000007</v>
      </c>
      <c r="Y3197" s="6">
        <f>tbl_Raw_Data[[#This Row],[Net_Amount_Before_Tax]]+tbl_Raw_Data[[#This Row],[Tax_Amount]]</f>
        <v>141.44760000000002</v>
      </c>
      <c r="Z3197" s="6">
        <f t="shared" si="249"/>
        <v>1</v>
      </c>
    </row>
    <row r="3198" spans="1:26" x14ac:dyDescent="0.3">
      <c r="A3198" s="23" t="s">
        <v>4945</v>
      </c>
      <c r="B3198" s="34">
        <v>45559</v>
      </c>
      <c r="C3198" s="23" t="s">
        <v>4946</v>
      </c>
      <c r="D3198" s="23" t="s">
        <v>142</v>
      </c>
      <c r="E3198" s="23" t="s">
        <v>81</v>
      </c>
      <c r="F3198" s="23">
        <v>380015</v>
      </c>
      <c r="G3198" s="23" t="s">
        <v>107</v>
      </c>
      <c r="H3198" s="23" t="s">
        <v>108</v>
      </c>
      <c r="I3198" s="23" t="s">
        <v>63</v>
      </c>
      <c r="J3198" s="23" t="s">
        <v>42</v>
      </c>
      <c r="K3198" s="23" t="s">
        <v>57</v>
      </c>
      <c r="L3198" s="23">
        <v>2</v>
      </c>
      <c r="M3198" s="23">
        <v>101.77</v>
      </c>
      <c r="N3198" s="23">
        <v>0</v>
      </c>
      <c r="O3198" s="23">
        <v>5</v>
      </c>
      <c r="P3198" s="23" t="s">
        <v>25</v>
      </c>
      <c r="Q3198" s="23" t="s">
        <v>34</v>
      </c>
      <c r="R3198" s="23">
        <f t="shared" si="245"/>
        <v>1</v>
      </c>
      <c r="S3198" s="23" t="str">
        <f t="shared" si="246"/>
        <v>ORD103197_20240924_CUST03124_MED005</v>
      </c>
      <c r="T3198" s="23">
        <f t="shared" si="247"/>
        <v>1</v>
      </c>
      <c r="U3198" s="6">
        <f t="shared" si="248"/>
        <v>203.54</v>
      </c>
      <c r="V3198" s="6">
        <f>tbl_Raw_Data[[#This Row],[Discount_Pct]]*tbl_Raw_Data[[#This Row],[Gross_Amount]]/100</f>
        <v>0</v>
      </c>
      <c r="W3198" s="6">
        <f>tbl_Raw_Data[[#This Row],[Gross_Amount]]-tbl_Raw_Data[[#This Row],[Discount_Amount]]</f>
        <v>203.54</v>
      </c>
      <c r="X3198" s="6">
        <f>tbl_Raw_Data[[#This Row],[Net_Amount_Before_Tax]]*tbl_Raw_Data[[#This Row],[Tax_Pct]]/100</f>
        <v>10.177</v>
      </c>
      <c r="Y3198" s="6">
        <f>tbl_Raw_Data[[#This Row],[Net_Amount_Before_Tax]]+tbl_Raw_Data[[#This Row],[Tax_Amount]]</f>
        <v>213.71699999999998</v>
      </c>
      <c r="Z3198" s="6">
        <f t="shared" si="249"/>
        <v>2</v>
      </c>
    </row>
    <row r="3199" spans="1:26" x14ac:dyDescent="0.3">
      <c r="A3199" s="23" t="s">
        <v>4947</v>
      </c>
      <c r="B3199" s="34">
        <v>45660</v>
      </c>
      <c r="C3199" s="23" t="s">
        <v>4948</v>
      </c>
      <c r="D3199" s="23" t="s">
        <v>123</v>
      </c>
      <c r="E3199" s="23" t="s">
        <v>101</v>
      </c>
      <c r="F3199" s="23">
        <v>226021</v>
      </c>
      <c r="G3199" s="23" t="s">
        <v>111</v>
      </c>
      <c r="H3199" s="23" t="s">
        <v>112</v>
      </c>
      <c r="I3199" s="23" t="s">
        <v>113</v>
      </c>
      <c r="J3199" s="23" t="s">
        <v>114</v>
      </c>
      <c r="K3199" s="23" t="s">
        <v>24</v>
      </c>
      <c r="L3199" s="23">
        <v>2</v>
      </c>
      <c r="M3199" s="23">
        <v>87.86</v>
      </c>
      <c r="N3199" s="23">
        <v>10</v>
      </c>
      <c r="O3199" s="23">
        <v>12</v>
      </c>
      <c r="P3199" s="23" t="s">
        <v>58</v>
      </c>
      <c r="Q3199" s="23" t="s">
        <v>26</v>
      </c>
      <c r="R3199" s="23">
        <f t="shared" si="245"/>
        <v>1</v>
      </c>
      <c r="S3199" s="23" t="str">
        <f t="shared" si="246"/>
        <v>ORD103198_20250103_CUST02638_MED027</v>
      </c>
      <c r="T3199" s="23">
        <f t="shared" si="247"/>
        <v>1</v>
      </c>
      <c r="U3199" s="6">
        <f t="shared" si="248"/>
        <v>175.72</v>
      </c>
      <c r="V3199" s="6">
        <f>tbl_Raw_Data[[#This Row],[Discount_Pct]]*tbl_Raw_Data[[#This Row],[Gross_Amount]]/100</f>
        <v>17.571999999999999</v>
      </c>
      <c r="W3199" s="6">
        <f>tbl_Raw_Data[[#This Row],[Gross_Amount]]-tbl_Raw_Data[[#This Row],[Discount_Amount]]</f>
        <v>158.148</v>
      </c>
      <c r="X3199" s="6">
        <f>tbl_Raw_Data[[#This Row],[Net_Amount_Before_Tax]]*tbl_Raw_Data[[#This Row],[Tax_Pct]]/100</f>
        <v>18.97776</v>
      </c>
      <c r="Y3199" s="6">
        <f>tbl_Raw_Data[[#This Row],[Net_Amount_Before_Tax]]+tbl_Raw_Data[[#This Row],[Tax_Amount]]</f>
        <v>177.12575999999999</v>
      </c>
      <c r="Z3199" s="6">
        <f t="shared" si="249"/>
        <v>1</v>
      </c>
    </row>
    <row r="3200" spans="1:26" x14ac:dyDescent="0.3">
      <c r="A3200" s="23" t="s">
        <v>4947</v>
      </c>
      <c r="B3200" s="34">
        <v>45571</v>
      </c>
      <c r="C3200" s="23" t="s">
        <v>4343</v>
      </c>
      <c r="D3200" s="23" t="s">
        <v>46</v>
      </c>
      <c r="E3200" s="23" t="s">
        <v>47</v>
      </c>
      <c r="F3200" s="23">
        <v>411014</v>
      </c>
      <c r="G3200" s="23" t="s">
        <v>74</v>
      </c>
      <c r="H3200" s="23" t="s">
        <v>75</v>
      </c>
      <c r="I3200" s="23" t="s">
        <v>76</v>
      </c>
      <c r="J3200" s="23" t="s">
        <v>77</v>
      </c>
      <c r="K3200" s="23" t="s">
        <v>57</v>
      </c>
      <c r="L3200" s="23">
        <v>1</v>
      </c>
      <c r="M3200" s="23">
        <v>57.95</v>
      </c>
      <c r="N3200" s="23">
        <v>10</v>
      </c>
      <c r="O3200" s="23">
        <v>5</v>
      </c>
      <c r="P3200" s="23" t="s">
        <v>65</v>
      </c>
      <c r="Q3200" s="23" t="s">
        <v>34</v>
      </c>
      <c r="R3200" s="23">
        <f t="shared" si="245"/>
        <v>1</v>
      </c>
      <c r="S3200" s="23" t="str">
        <f t="shared" si="246"/>
        <v>ORD103198_20241006_CUST02225_MED008</v>
      </c>
      <c r="T3200" s="23">
        <f t="shared" si="247"/>
        <v>1</v>
      </c>
      <c r="U3200" s="6">
        <f t="shared" si="248"/>
        <v>57.95</v>
      </c>
      <c r="V3200" s="6">
        <f>tbl_Raw_Data[[#This Row],[Discount_Pct]]*tbl_Raw_Data[[#This Row],[Gross_Amount]]/100</f>
        <v>5.7949999999999999</v>
      </c>
      <c r="W3200" s="6">
        <f>tbl_Raw_Data[[#This Row],[Gross_Amount]]-tbl_Raw_Data[[#This Row],[Discount_Amount]]</f>
        <v>52.155000000000001</v>
      </c>
      <c r="X3200" s="6">
        <f>tbl_Raw_Data[[#This Row],[Net_Amount_Before_Tax]]*tbl_Raw_Data[[#This Row],[Tax_Pct]]/100</f>
        <v>2.6077499999999998</v>
      </c>
      <c r="Y3200" s="6">
        <f>tbl_Raw_Data[[#This Row],[Net_Amount_Before_Tax]]+tbl_Raw_Data[[#This Row],[Tax_Amount]]</f>
        <v>54.762750000000004</v>
      </c>
      <c r="Z3200" s="6">
        <f t="shared" si="249"/>
        <v>3</v>
      </c>
    </row>
    <row r="3201" spans="1:26" x14ac:dyDescent="0.3">
      <c r="A3201" s="23" t="s">
        <v>4949</v>
      </c>
      <c r="B3201" s="34">
        <v>45867</v>
      </c>
      <c r="C3201" s="23" t="s">
        <v>332</v>
      </c>
      <c r="D3201" s="23" t="s">
        <v>159</v>
      </c>
      <c r="E3201" s="23" t="s">
        <v>47</v>
      </c>
      <c r="F3201" s="23">
        <v>400001</v>
      </c>
      <c r="G3201" s="23" t="s">
        <v>30</v>
      </c>
      <c r="H3201" s="23" t="s">
        <v>31</v>
      </c>
      <c r="I3201" s="23" t="s">
        <v>32</v>
      </c>
      <c r="J3201" s="23" t="s">
        <v>23</v>
      </c>
      <c r="K3201" s="23" t="s">
        <v>24</v>
      </c>
      <c r="L3201" s="23">
        <v>2</v>
      </c>
      <c r="M3201" s="23">
        <v>154.57</v>
      </c>
      <c r="N3201" s="23">
        <v>10</v>
      </c>
      <c r="O3201" s="23">
        <v>5</v>
      </c>
      <c r="P3201" s="23" t="s">
        <v>43</v>
      </c>
      <c r="Q3201" s="23" t="s">
        <v>34</v>
      </c>
      <c r="R3201" s="23">
        <f t="shared" si="245"/>
        <v>1</v>
      </c>
      <c r="S3201" s="23" t="str">
        <f t="shared" si="246"/>
        <v>ORD103200_20250729_CUST00376_MED017</v>
      </c>
      <c r="T3201" s="23">
        <f t="shared" si="247"/>
        <v>1</v>
      </c>
      <c r="U3201" s="6">
        <f t="shared" si="248"/>
        <v>309.14</v>
      </c>
      <c r="V3201" s="6">
        <f>tbl_Raw_Data[[#This Row],[Discount_Pct]]*tbl_Raw_Data[[#This Row],[Gross_Amount]]/100</f>
        <v>30.913999999999998</v>
      </c>
      <c r="W3201" s="6">
        <f>tbl_Raw_Data[[#This Row],[Gross_Amount]]-tbl_Raw_Data[[#This Row],[Discount_Amount]]</f>
        <v>278.226</v>
      </c>
      <c r="X3201" s="6">
        <f>tbl_Raw_Data[[#This Row],[Net_Amount_Before_Tax]]*tbl_Raw_Data[[#This Row],[Tax_Pct]]/100</f>
        <v>13.911300000000001</v>
      </c>
      <c r="Y3201" s="6">
        <f>tbl_Raw_Data[[#This Row],[Net_Amount_Before_Tax]]+tbl_Raw_Data[[#This Row],[Tax_Amount]]</f>
        <v>292.13729999999998</v>
      </c>
      <c r="Z3201" s="6">
        <f t="shared" si="249"/>
        <v>2</v>
      </c>
    </row>
    <row r="3202" spans="1:26" x14ac:dyDescent="0.3">
      <c r="A3202" s="23" t="s">
        <v>4950</v>
      </c>
      <c r="B3202" s="34">
        <v>45321</v>
      </c>
      <c r="C3202" s="23" t="s">
        <v>827</v>
      </c>
      <c r="D3202" s="23" t="s">
        <v>100</v>
      </c>
      <c r="E3202" s="23" t="s">
        <v>101</v>
      </c>
      <c r="F3202" s="23">
        <v>201301</v>
      </c>
      <c r="G3202" s="23" t="s">
        <v>74</v>
      </c>
      <c r="H3202" s="23" t="s">
        <v>75</v>
      </c>
      <c r="I3202" s="23" t="s">
        <v>76</v>
      </c>
      <c r="J3202" s="23" t="s">
        <v>77</v>
      </c>
      <c r="K3202" s="23" t="s">
        <v>57</v>
      </c>
      <c r="L3202" s="23">
        <v>2</v>
      </c>
      <c r="M3202" s="23">
        <v>65.98</v>
      </c>
      <c r="N3202" s="23">
        <v>5</v>
      </c>
      <c r="O3202" s="23">
        <v>18</v>
      </c>
      <c r="P3202" s="23" t="s">
        <v>65</v>
      </c>
      <c r="Q3202" s="23" t="s">
        <v>34</v>
      </c>
      <c r="R3202" s="23">
        <f t="shared" ref="R3202:R3265" si="250">COUNTIFS($A$2:$A$8001,A3202,$B$2:$B$8001,B3202,$C$2:$C$8001,C3202,$G$2:$G$8001,G3202)</f>
        <v>1</v>
      </c>
      <c r="S3202" s="23" t="str">
        <f t="shared" ref="S3202:S3265" si="251">A3202&amp;"_"&amp;TEXT(B3202,"yyyymmdd")&amp;"_"&amp;C3202&amp;"_"&amp;G3202</f>
        <v>ORD103201_20240130_CUST01593_MED008</v>
      </c>
      <c r="T3202" s="23">
        <f t="shared" ref="T3202:T3265" si="252">COUNTIF($S$2:$S$8001,S3202)</f>
        <v>1</v>
      </c>
      <c r="U3202" s="6">
        <f t="shared" ref="U3202:U3265" si="253">L3202*M3202</f>
        <v>131.96</v>
      </c>
      <c r="V3202" s="6">
        <f>tbl_Raw_Data[[#This Row],[Discount_Pct]]*tbl_Raw_Data[[#This Row],[Gross_Amount]]/100</f>
        <v>6.5980000000000008</v>
      </c>
      <c r="W3202" s="6">
        <f>tbl_Raw_Data[[#This Row],[Gross_Amount]]-tbl_Raw_Data[[#This Row],[Discount_Amount]]</f>
        <v>125.36200000000001</v>
      </c>
      <c r="X3202" s="6">
        <f>tbl_Raw_Data[[#This Row],[Net_Amount_Before_Tax]]*tbl_Raw_Data[[#This Row],[Tax_Pct]]/100</f>
        <v>22.565160000000002</v>
      </c>
      <c r="Y3202" s="6">
        <f>tbl_Raw_Data[[#This Row],[Net_Amount_Before_Tax]]+tbl_Raw_Data[[#This Row],[Tax_Amount]]</f>
        <v>147.92716000000001</v>
      </c>
      <c r="Z3202" s="6">
        <f t="shared" ref="Z3202:Z3265" si="254">COUNTIFS($C$2:$C$8001,C3202,$Q$2:$Q$8001,"Delivered")</f>
        <v>4</v>
      </c>
    </row>
    <row r="3203" spans="1:26" x14ac:dyDescent="0.3">
      <c r="A3203" s="23" t="s">
        <v>4951</v>
      </c>
      <c r="B3203" s="34">
        <v>45550</v>
      </c>
      <c r="C3203" s="23" t="s">
        <v>3599</v>
      </c>
      <c r="D3203" s="23" t="s">
        <v>72</v>
      </c>
      <c r="E3203" s="23" t="s">
        <v>73</v>
      </c>
      <c r="F3203" s="23">
        <v>302019</v>
      </c>
      <c r="G3203" s="23" t="s">
        <v>61</v>
      </c>
      <c r="H3203" s="23" t="s">
        <v>62</v>
      </c>
      <c r="I3203" s="23" t="s">
        <v>63</v>
      </c>
      <c r="J3203" s="23" t="s">
        <v>64</v>
      </c>
      <c r="K3203" s="23" t="s">
        <v>57</v>
      </c>
      <c r="L3203" s="23">
        <v>1</v>
      </c>
      <c r="M3203" s="23">
        <v>109</v>
      </c>
      <c r="N3203" s="23">
        <v>5</v>
      </c>
      <c r="O3203" s="23">
        <v>5</v>
      </c>
      <c r="P3203" s="23" t="s">
        <v>58</v>
      </c>
      <c r="Q3203" s="23" t="s">
        <v>44</v>
      </c>
      <c r="R3203" s="23">
        <f t="shared" si="250"/>
        <v>1</v>
      </c>
      <c r="S3203" s="23" t="str">
        <f t="shared" si="251"/>
        <v>ORD103202_20240915_CUST02564_MED004</v>
      </c>
      <c r="T3203" s="23">
        <f t="shared" si="252"/>
        <v>1</v>
      </c>
      <c r="U3203" s="6">
        <f t="shared" si="253"/>
        <v>109</v>
      </c>
      <c r="V3203" s="6">
        <f>tbl_Raw_Data[[#This Row],[Discount_Pct]]*tbl_Raw_Data[[#This Row],[Gross_Amount]]/100</f>
        <v>5.45</v>
      </c>
      <c r="W3203" s="6">
        <f>tbl_Raw_Data[[#This Row],[Gross_Amount]]-tbl_Raw_Data[[#This Row],[Discount_Amount]]</f>
        <v>103.55</v>
      </c>
      <c r="X3203" s="6">
        <f>tbl_Raw_Data[[#This Row],[Net_Amount_Before_Tax]]*tbl_Raw_Data[[#This Row],[Tax_Pct]]/100</f>
        <v>5.1775000000000002</v>
      </c>
      <c r="Y3203" s="6">
        <f>tbl_Raw_Data[[#This Row],[Net_Amount_Before_Tax]]+tbl_Raw_Data[[#This Row],[Tax_Amount]]</f>
        <v>108.72749999999999</v>
      </c>
      <c r="Z3203" s="6">
        <f t="shared" si="254"/>
        <v>2</v>
      </c>
    </row>
    <row r="3204" spans="1:26" x14ac:dyDescent="0.3">
      <c r="A3204" s="23" t="s">
        <v>4952</v>
      </c>
      <c r="B3204" s="34">
        <v>45556</v>
      </c>
      <c r="C3204" s="23" t="s">
        <v>2268</v>
      </c>
      <c r="D3204" s="23" t="s">
        <v>159</v>
      </c>
      <c r="E3204" s="23" t="s">
        <v>47</v>
      </c>
      <c r="F3204" s="23">
        <v>400050</v>
      </c>
      <c r="G3204" s="23" t="s">
        <v>53</v>
      </c>
      <c r="H3204" s="23" t="s">
        <v>54</v>
      </c>
      <c r="I3204" s="23" t="s">
        <v>55</v>
      </c>
      <c r="J3204" s="23" t="s">
        <v>56</v>
      </c>
      <c r="K3204" s="23" t="s">
        <v>57</v>
      </c>
      <c r="L3204" s="23">
        <v>1</v>
      </c>
      <c r="M3204" s="23">
        <v>56.92</v>
      </c>
      <c r="N3204" s="23">
        <v>0</v>
      </c>
      <c r="O3204" s="23">
        <v>5</v>
      </c>
      <c r="P3204" s="23" t="s">
        <v>33</v>
      </c>
      <c r="Q3204" s="23" t="s">
        <v>34</v>
      </c>
      <c r="R3204" s="23">
        <f t="shared" si="250"/>
        <v>1</v>
      </c>
      <c r="S3204" s="23" t="str">
        <f t="shared" si="251"/>
        <v>ORD103203_20240921_CUST00684_MED020</v>
      </c>
      <c r="T3204" s="23">
        <f t="shared" si="252"/>
        <v>1</v>
      </c>
      <c r="U3204" s="6">
        <f t="shared" si="253"/>
        <v>56.92</v>
      </c>
      <c r="V3204" s="6">
        <f>tbl_Raw_Data[[#This Row],[Discount_Pct]]*tbl_Raw_Data[[#This Row],[Gross_Amount]]/100</f>
        <v>0</v>
      </c>
      <c r="W3204" s="6">
        <f>tbl_Raw_Data[[#This Row],[Gross_Amount]]-tbl_Raw_Data[[#This Row],[Discount_Amount]]</f>
        <v>56.92</v>
      </c>
      <c r="X3204" s="6">
        <f>tbl_Raw_Data[[#This Row],[Net_Amount_Before_Tax]]*tbl_Raw_Data[[#This Row],[Tax_Pct]]/100</f>
        <v>2.8460000000000001</v>
      </c>
      <c r="Y3204" s="6">
        <f>tbl_Raw_Data[[#This Row],[Net_Amount_Before_Tax]]+tbl_Raw_Data[[#This Row],[Tax_Amount]]</f>
        <v>59.766000000000005</v>
      </c>
      <c r="Z3204" s="6">
        <f t="shared" si="254"/>
        <v>2</v>
      </c>
    </row>
    <row r="3205" spans="1:26" x14ac:dyDescent="0.3">
      <c r="A3205" s="23" t="s">
        <v>4953</v>
      </c>
      <c r="B3205" s="34">
        <v>45695</v>
      </c>
      <c r="C3205" s="23" t="s">
        <v>4954</v>
      </c>
      <c r="D3205" s="23" t="s">
        <v>123</v>
      </c>
      <c r="E3205" s="23" t="s">
        <v>101</v>
      </c>
      <c r="F3205" s="23">
        <v>226021</v>
      </c>
      <c r="G3205" s="23" t="s">
        <v>145</v>
      </c>
      <c r="H3205" s="23" t="s">
        <v>146</v>
      </c>
      <c r="I3205" s="23" t="s">
        <v>147</v>
      </c>
      <c r="J3205" s="23" t="s">
        <v>148</v>
      </c>
      <c r="K3205" s="23" t="s">
        <v>24</v>
      </c>
      <c r="L3205" s="23">
        <v>1</v>
      </c>
      <c r="M3205" s="23">
        <v>103.73</v>
      </c>
      <c r="N3205" s="23">
        <v>5</v>
      </c>
      <c r="O3205" s="23">
        <v>12</v>
      </c>
      <c r="P3205" s="23" t="s">
        <v>33</v>
      </c>
      <c r="Q3205" s="23" t="s">
        <v>44</v>
      </c>
      <c r="R3205" s="23">
        <f t="shared" si="250"/>
        <v>1</v>
      </c>
      <c r="S3205" s="23" t="str">
        <f t="shared" si="251"/>
        <v>ORD103204_20250207_CUST01379_MED016</v>
      </c>
      <c r="T3205" s="23">
        <f t="shared" si="252"/>
        <v>1</v>
      </c>
      <c r="U3205" s="6">
        <f t="shared" si="253"/>
        <v>103.73</v>
      </c>
      <c r="V3205" s="6">
        <f>tbl_Raw_Data[[#This Row],[Discount_Pct]]*tbl_Raw_Data[[#This Row],[Gross_Amount]]/100</f>
        <v>5.1864999999999997</v>
      </c>
      <c r="W3205" s="6">
        <f>tbl_Raw_Data[[#This Row],[Gross_Amount]]-tbl_Raw_Data[[#This Row],[Discount_Amount]]</f>
        <v>98.543500000000009</v>
      </c>
      <c r="X3205" s="6">
        <f>tbl_Raw_Data[[#This Row],[Net_Amount_Before_Tax]]*tbl_Raw_Data[[#This Row],[Tax_Pct]]/100</f>
        <v>11.825220000000002</v>
      </c>
      <c r="Y3205" s="6">
        <f>tbl_Raw_Data[[#This Row],[Net_Amount_Before_Tax]]+tbl_Raw_Data[[#This Row],[Tax_Amount]]</f>
        <v>110.36872000000001</v>
      </c>
      <c r="Z3205" s="6">
        <f t="shared" si="254"/>
        <v>0</v>
      </c>
    </row>
    <row r="3206" spans="1:26" x14ac:dyDescent="0.3">
      <c r="A3206" s="23" t="s">
        <v>4955</v>
      </c>
      <c r="B3206" s="34">
        <v>45661</v>
      </c>
      <c r="C3206" s="23" t="s">
        <v>620</v>
      </c>
      <c r="D3206" s="23" t="s">
        <v>72</v>
      </c>
      <c r="E3206" s="23" t="s">
        <v>73</v>
      </c>
      <c r="F3206" s="23">
        <v>302019</v>
      </c>
      <c r="G3206" s="23" t="s">
        <v>160</v>
      </c>
      <c r="H3206" s="23" t="s">
        <v>161</v>
      </c>
      <c r="I3206" s="23" t="s">
        <v>50</v>
      </c>
      <c r="J3206" s="23" t="s">
        <v>23</v>
      </c>
      <c r="K3206" s="23" t="s">
        <v>24</v>
      </c>
      <c r="L3206" s="23">
        <v>1</v>
      </c>
      <c r="M3206" s="23">
        <v>160.22999999999999</v>
      </c>
      <c r="N3206" s="23">
        <v>5</v>
      </c>
      <c r="O3206" s="23">
        <v>12</v>
      </c>
      <c r="P3206" s="23" t="s">
        <v>89</v>
      </c>
      <c r="Q3206" s="23" t="s">
        <v>34</v>
      </c>
      <c r="R3206" s="23">
        <f t="shared" si="250"/>
        <v>1</v>
      </c>
      <c r="S3206" s="23" t="str">
        <f t="shared" si="251"/>
        <v>ORD103205_20250104_CUST03229_MED014</v>
      </c>
      <c r="T3206" s="23">
        <f t="shared" si="252"/>
        <v>1</v>
      </c>
      <c r="U3206" s="6">
        <f t="shared" si="253"/>
        <v>160.22999999999999</v>
      </c>
      <c r="V3206" s="6">
        <f>tbl_Raw_Data[[#This Row],[Discount_Pct]]*tbl_Raw_Data[[#This Row],[Gross_Amount]]/100</f>
        <v>8.0114999999999998</v>
      </c>
      <c r="W3206" s="6">
        <f>tbl_Raw_Data[[#This Row],[Gross_Amount]]-tbl_Raw_Data[[#This Row],[Discount_Amount]]</f>
        <v>152.21849999999998</v>
      </c>
      <c r="X3206" s="6">
        <f>tbl_Raw_Data[[#This Row],[Net_Amount_Before_Tax]]*tbl_Raw_Data[[#This Row],[Tax_Pct]]/100</f>
        <v>18.266219999999997</v>
      </c>
      <c r="Y3206" s="6">
        <f>tbl_Raw_Data[[#This Row],[Net_Amount_Before_Tax]]+tbl_Raw_Data[[#This Row],[Tax_Amount]]</f>
        <v>170.48471999999998</v>
      </c>
      <c r="Z3206" s="6">
        <f t="shared" si="254"/>
        <v>5</v>
      </c>
    </row>
    <row r="3207" spans="1:26" x14ac:dyDescent="0.3">
      <c r="A3207" s="23" t="s">
        <v>4956</v>
      </c>
      <c r="B3207" s="34">
        <v>45517</v>
      </c>
      <c r="C3207" s="23" t="s">
        <v>4957</v>
      </c>
      <c r="D3207" s="23" t="s">
        <v>37</v>
      </c>
      <c r="E3207" s="23" t="s">
        <v>38</v>
      </c>
      <c r="F3207" s="23">
        <v>452010</v>
      </c>
      <c r="G3207" s="23" t="s">
        <v>124</v>
      </c>
      <c r="H3207" s="23" t="s">
        <v>125</v>
      </c>
      <c r="I3207" s="23" t="s">
        <v>104</v>
      </c>
      <c r="J3207" s="23" t="s">
        <v>114</v>
      </c>
      <c r="K3207" s="23" t="s">
        <v>24</v>
      </c>
      <c r="L3207" s="23">
        <v>1</v>
      </c>
      <c r="M3207" s="23">
        <v>118.21</v>
      </c>
      <c r="N3207" s="23">
        <v>5</v>
      </c>
      <c r="O3207" s="23">
        <v>5</v>
      </c>
      <c r="P3207" s="23" t="s">
        <v>33</v>
      </c>
      <c r="Q3207" s="23" t="s">
        <v>90</v>
      </c>
      <c r="R3207" s="23">
        <f t="shared" si="250"/>
        <v>1</v>
      </c>
      <c r="S3207" s="23" t="str">
        <f t="shared" si="251"/>
        <v>ORD103206_20240813_CUST03173_MED018</v>
      </c>
      <c r="T3207" s="23">
        <f t="shared" si="252"/>
        <v>1</v>
      </c>
      <c r="U3207" s="6">
        <f t="shared" si="253"/>
        <v>118.21</v>
      </c>
      <c r="V3207" s="6">
        <f>tbl_Raw_Data[[#This Row],[Discount_Pct]]*tbl_Raw_Data[[#This Row],[Gross_Amount]]/100</f>
        <v>5.9104999999999999</v>
      </c>
      <c r="W3207" s="6">
        <f>tbl_Raw_Data[[#This Row],[Gross_Amount]]-tbl_Raw_Data[[#This Row],[Discount_Amount]]</f>
        <v>112.29949999999999</v>
      </c>
      <c r="X3207" s="6">
        <f>tbl_Raw_Data[[#This Row],[Net_Amount_Before_Tax]]*tbl_Raw_Data[[#This Row],[Tax_Pct]]/100</f>
        <v>5.6149749999999994</v>
      </c>
      <c r="Y3207" s="6">
        <f>tbl_Raw_Data[[#This Row],[Net_Amount_Before_Tax]]+tbl_Raw_Data[[#This Row],[Tax_Amount]]</f>
        <v>117.914475</v>
      </c>
      <c r="Z3207" s="6">
        <f t="shared" si="254"/>
        <v>1</v>
      </c>
    </row>
    <row r="3208" spans="1:26" x14ac:dyDescent="0.3">
      <c r="A3208" s="23" t="s">
        <v>4958</v>
      </c>
      <c r="B3208" s="34">
        <v>45488</v>
      </c>
      <c r="C3208" s="23" t="s">
        <v>4959</v>
      </c>
      <c r="D3208" s="23" t="s">
        <v>123</v>
      </c>
      <c r="E3208" s="23" t="s">
        <v>101</v>
      </c>
      <c r="F3208" s="23">
        <v>226016</v>
      </c>
      <c r="G3208" s="23" t="s">
        <v>53</v>
      </c>
      <c r="H3208" s="23" t="s">
        <v>54</v>
      </c>
      <c r="I3208" s="23" t="s">
        <v>55</v>
      </c>
      <c r="J3208" s="23" t="s">
        <v>56</v>
      </c>
      <c r="K3208" s="23" t="s">
        <v>57</v>
      </c>
      <c r="L3208" s="23">
        <v>1</v>
      </c>
      <c r="M3208" s="23">
        <v>60.45</v>
      </c>
      <c r="N3208" s="23">
        <v>10</v>
      </c>
      <c r="O3208" s="23">
        <v>5</v>
      </c>
      <c r="P3208" s="23" t="s">
        <v>25</v>
      </c>
      <c r="Q3208" s="23" t="s">
        <v>34</v>
      </c>
      <c r="R3208" s="23">
        <f t="shared" si="250"/>
        <v>1</v>
      </c>
      <c r="S3208" s="23" t="str">
        <f t="shared" si="251"/>
        <v>ORD103207_20240715_CUST00822_MED020</v>
      </c>
      <c r="T3208" s="23">
        <f t="shared" si="252"/>
        <v>1</v>
      </c>
      <c r="U3208" s="6">
        <f t="shared" si="253"/>
        <v>60.45</v>
      </c>
      <c r="V3208" s="6">
        <f>tbl_Raw_Data[[#This Row],[Discount_Pct]]*tbl_Raw_Data[[#This Row],[Gross_Amount]]/100</f>
        <v>6.0449999999999999</v>
      </c>
      <c r="W3208" s="6">
        <f>tbl_Raw_Data[[#This Row],[Gross_Amount]]-tbl_Raw_Data[[#This Row],[Discount_Amount]]</f>
        <v>54.405000000000001</v>
      </c>
      <c r="X3208" s="6">
        <f>tbl_Raw_Data[[#This Row],[Net_Amount_Before_Tax]]*tbl_Raw_Data[[#This Row],[Tax_Pct]]/100</f>
        <v>2.7202499999999996</v>
      </c>
      <c r="Y3208" s="6">
        <f>tbl_Raw_Data[[#This Row],[Net_Amount_Before_Tax]]+tbl_Raw_Data[[#This Row],[Tax_Amount]]</f>
        <v>57.125250000000001</v>
      </c>
      <c r="Z3208" s="6">
        <f t="shared" si="254"/>
        <v>3</v>
      </c>
    </row>
    <row r="3209" spans="1:26" x14ac:dyDescent="0.3">
      <c r="A3209" s="23" t="s">
        <v>4958</v>
      </c>
      <c r="B3209" s="34">
        <v>45375</v>
      </c>
      <c r="C3209" s="23" t="s">
        <v>1727</v>
      </c>
      <c r="D3209" s="23" t="s">
        <v>123</v>
      </c>
      <c r="E3209" s="23" t="s">
        <v>101</v>
      </c>
      <c r="F3209" s="23">
        <v>226010</v>
      </c>
      <c r="G3209" s="23" t="s">
        <v>61</v>
      </c>
      <c r="H3209" s="23" t="s">
        <v>62</v>
      </c>
      <c r="I3209" s="23" t="s">
        <v>63</v>
      </c>
      <c r="J3209" s="23" t="s">
        <v>64</v>
      </c>
      <c r="K3209" s="23" t="s">
        <v>57</v>
      </c>
      <c r="L3209" s="23">
        <v>1</v>
      </c>
      <c r="M3209" s="23">
        <v>112.41</v>
      </c>
      <c r="N3209" s="23">
        <v>0</v>
      </c>
      <c r="O3209" s="23">
        <v>5</v>
      </c>
      <c r="P3209" s="23" t="s">
        <v>58</v>
      </c>
      <c r="Q3209" s="23" t="s">
        <v>34</v>
      </c>
      <c r="R3209" s="23">
        <f t="shared" si="250"/>
        <v>1</v>
      </c>
      <c r="S3209" s="23" t="str">
        <f t="shared" si="251"/>
        <v>ORD103207_20240324_CUST00918_MED004</v>
      </c>
      <c r="T3209" s="23">
        <f t="shared" si="252"/>
        <v>1</v>
      </c>
      <c r="U3209" s="6">
        <f t="shared" si="253"/>
        <v>112.41</v>
      </c>
      <c r="V3209" s="6">
        <f>tbl_Raw_Data[[#This Row],[Discount_Pct]]*tbl_Raw_Data[[#This Row],[Gross_Amount]]/100</f>
        <v>0</v>
      </c>
      <c r="W3209" s="6">
        <f>tbl_Raw_Data[[#This Row],[Gross_Amount]]-tbl_Raw_Data[[#This Row],[Discount_Amount]]</f>
        <v>112.41</v>
      </c>
      <c r="X3209" s="6">
        <f>tbl_Raw_Data[[#This Row],[Net_Amount_Before_Tax]]*tbl_Raw_Data[[#This Row],[Tax_Pct]]/100</f>
        <v>5.6204999999999998</v>
      </c>
      <c r="Y3209" s="6">
        <f>tbl_Raw_Data[[#This Row],[Net_Amount_Before_Tax]]+tbl_Raw_Data[[#This Row],[Tax_Amount]]</f>
        <v>118.03049999999999</v>
      </c>
      <c r="Z3209" s="6">
        <f t="shared" si="254"/>
        <v>3</v>
      </c>
    </row>
    <row r="3210" spans="1:26" x14ac:dyDescent="0.3">
      <c r="A3210" s="23" t="s">
        <v>4960</v>
      </c>
      <c r="B3210" s="34">
        <v>45549</v>
      </c>
      <c r="C3210" s="23" t="s">
        <v>4961</v>
      </c>
      <c r="D3210" s="23" t="s">
        <v>123</v>
      </c>
      <c r="E3210" s="23" t="s">
        <v>101</v>
      </c>
      <c r="F3210" s="23">
        <v>226001</v>
      </c>
      <c r="G3210" s="23" t="s">
        <v>154</v>
      </c>
      <c r="H3210" s="23" t="s">
        <v>155</v>
      </c>
      <c r="I3210" s="23" t="s">
        <v>134</v>
      </c>
      <c r="J3210" s="23" t="s">
        <v>156</v>
      </c>
      <c r="K3210" s="23" t="s">
        <v>57</v>
      </c>
      <c r="L3210" s="23">
        <v>3</v>
      </c>
      <c r="M3210" s="23">
        <v>42.78</v>
      </c>
      <c r="N3210" s="23">
        <v>5</v>
      </c>
      <c r="O3210" s="23">
        <v>5</v>
      </c>
      <c r="P3210" s="23" t="s">
        <v>25</v>
      </c>
      <c r="Q3210" s="23" t="s">
        <v>26</v>
      </c>
      <c r="R3210" s="23">
        <f t="shared" si="250"/>
        <v>1</v>
      </c>
      <c r="S3210" s="23" t="str">
        <f t="shared" si="251"/>
        <v>ORD103209_20240914_CUST02046_MED006</v>
      </c>
      <c r="T3210" s="23">
        <f t="shared" si="252"/>
        <v>1</v>
      </c>
      <c r="U3210" s="6">
        <f t="shared" si="253"/>
        <v>128.34</v>
      </c>
      <c r="V3210" s="6">
        <f>tbl_Raw_Data[[#This Row],[Discount_Pct]]*tbl_Raw_Data[[#This Row],[Gross_Amount]]/100</f>
        <v>6.4170000000000007</v>
      </c>
      <c r="W3210" s="6">
        <f>tbl_Raw_Data[[#This Row],[Gross_Amount]]-tbl_Raw_Data[[#This Row],[Discount_Amount]]</f>
        <v>121.923</v>
      </c>
      <c r="X3210" s="6">
        <f>tbl_Raw_Data[[#This Row],[Net_Amount_Before_Tax]]*tbl_Raw_Data[[#This Row],[Tax_Pct]]/100</f>
        <v>6.0961499999999997</v>
      </c>
      <c r="Y3210" s="6">
        <f>tbl_Raw_Data[[#This Row],[Net_Amount_Before_Tax]]+tbl_Raw_Data[[#This Row],[Tax_Amount]]</f>
        <v>128.01915</v>
      </c>
      <c r="Z3210" s="6">
        <f t="shared" si="254"/>
        <v>0</v>
      </c>
    </row>
    <row r="3211" spans="1:26" x14ac:dyDescent="0.3">
      <c r="A3211" s="23" t="s">
        <v>4960</v>
      </c>
      <c r="B3211" s="34">
        <v>45685</v>
      </c>
      <c r="C3211" s="23" t="s">
        <v>4962</v>
      </c>
      <c r="D3211" s="23" t="s">
        <v>37</v>
      </c>
      <c r="E3211" s="23" t="s">
        <v>38</v>
      </c>
      <c r="F3211" s="23">
        <v>452016</v>
      </c>
      <c r="G3211" s="23" t="s">
        <v>283</v>
      </c>
      <c r="H3211" s="23" t="s">
        <v>284</v>
      </c>
      <c r="I3211" s="23" t="s">
        <v>104</v>
      </c>
      <c r="J3211" s="23" t="s">
        <v>42</v>
      </c>
      <c r="K3211" s="23" t="s">
        <v>57</v>
      </c>
      <c r="L3211" s="23">
        <v>3</v>
      </c>
      <c r="M3211" s="23">
        <v>314.32</v>
      </c>
      <c r="N3211" s="23">
        <v>10</v>
      </c>
      <c r="O3211" s="23">
        <v>5</v>
      </c>
      <c r="P3211" s="23" t="s">
        <v>58</v>
      </c>
      <c r="Q3211" s="23" t="s">
        <v>34</v>
      </c>
      <c r="R3211" s="23">
        <f t="shared" si="250"/>
        <v>1</v>
      </c>
      <c r="S3211" s="23" t="str">
        <f t="shared" si="251"/>
        <v>ORD103209_20250128_CUST03184_MED030</v>
      </c>
      <c r="T3211" s="23">
        <f t="shared" si="252"/>
        <v>1</v>
      </c>
      <c r="U3211" s="6">
        <f t="shared" si="253"/>
        <v>942.96</v>
      </c>
      <c r="V3211" s="6">
        <f>tbl_Raw_Data[[#This Row],[Discount_Pct]]*tbl_Raw_Data[[#This Row],[Gross_Amount]]/100</f>
        <v>94.296000000000006</v>
      </c>
      <c r="W3211" s="6">
        <f>tbl_Raw_Data[[#This Row],[Gross_Amount]]-tbl_Raw_Data[[#This Row],[Discount_Amount]]</f>
        <v>848.66399999999999</v>
      </c>
      <c r="X3211" s="6">
        <f>tbl_Raw_Data[[#This Row],[Net_Amount_Before_Tax]]*tbl_Raw_Data[[#This Row],[Tax_Pct]]/100</f>
        <v>42.433199999999999</v>
      </c>
      <c r="Y3211" s="6">
        <f>tbl_Raw_Data[[#This Row],[Net_Amount_Before_Tax]]+tbl_Raw_Data[[#This Row],[Tax_Amount]]</f>
        <v>891.09719999999993</v>
      </c>
      <c r="Z3211" s="6">
        <f t="shared" si="254"/>
        <v>2</v>
      </c>
    </row>
    <row r="3212" spans="1:26" x14ac:dyDescent="0.3">
      <c r="A3212" s="23" t="s">
        <v>4963</v>
      </c>
      <c r="B3212" s="34">
        <v>45784</v>
      </c>
      <c r="C3212" s="23" t="s">
        <v>2679</v>
      </c>
      <c r="D3212" s="23" t="s">
        <v>72</v>
      </c>
      <c r="E3212" s="23" t="s">
        <v>73</v>
      </c>
      <c r="F3212" s="23">
        <v>302021</v>
      </c>
      <c r="G3212" s="23" t="s">
        <v>229</v>
      </c>
      <c r="H3212" s="23" t="s">
        <v>230</v>
      </c>
      <c r="I3212" s="23" t="s">
        <v>84</v>
      </c>
      <c r="J3212" s="23" t="s">
        <v>140</v>
      </c>
      <c r="K3212" s="23" t="s">
        <v>24</v>
      </c>
      <c r="L3212" s="23">
        <v>4</v>
      </c>
      <c r="M3212" s="23">
        <v>172.02</v>
      </c>
      <c r="N3212" s="23">
        <v>10</v>
      </c>
      <c r="O3212" s="23">
        <v>12</v>
      </c>
      <c r="P3212" s="23" t="s">
        <v>33</v>
      </c>
      <c r="Q3212" s="23" t="s">
        <v>34</v>
      </c>
      <c r="R3212" s="23">
        <f t="shared" si="250"/>
        <v>1</v>
      </c>
      <c r="S3212" s="23" t="str">
        <f t="shared" si="251"/>
        <v>ORD103211_20250507_CUST00919_MED022</v>
      </c>
      <c r="T3212" s="23">
        <f t="shared" si="252"/>
        <v>1</v>
      </c>
      <c r="U3212" s="6">
        <f t="shared" si="253"/>
        <v>688.08</v>
      </c>
      <c r="V3212" s="6">
        <f>tbl_Raw_Data[[#This Row],[Discount_Pct]]*tbl_Raw_Data[[#This Row],[Gross_Amount]]/100</f>
        <v>68.808000000000007</v>
      </c>
      <c r="W3212" s="6">
        <f>tbl_Raw_Data[[#This Row],[Gross_Amount]]-tbl_Raw_Data[[#This Row],[Discount_Amount]]</f>
        <v>619.27200000000005</v>
      </c>
      <c r="X3212" s="6">
        <f>tbl_Raw_Data[[#This Row],[Net_Amount_Before_Tax]]*tbl_Raw_Data[[#This Row],[Tax_Pct]]/100</f>
        <v>74.312640000000016</v>
      </c>
      <c r="Y3212" s="6">
        <f>tbl_Raw_Data[[#This Row],[Net_Amount_Before_Tax]]+tbl_Raw_Data[[#This Row],[Tax_Amount]]</f>
        <v>693.58464000000004</v>
      </c>
      <c r="Z3212" s="6">
        <f t="shared" si="254"/>
        <v>3</v>
      </c>
    </row>
    <row r="3213" spans="1:26" x14ac:dyDescent="0.3">
      <c r="A3213" s="23" t="s">
        <v>4964</v>
      </c>
      <c r="B3213" s="34">
        <v>45477</v>
      </c>
      <c r="C3213" s="23" t="s">
        <v>4965</v>
      </c>
      <c r="D3213" s="23" t="s">
        <v>123</v>
      </c>
      <c r="E3213" s="23" t="s">
        <v>101</v>
      </c>
      <c r="F3213" s="23">
        <v>226021</v>
      </c>
      <c r="G3213" s="23" t="s">
        <v>229</v>
      </c>
      <c r="H3213" s="23" t="s">
        <v>230</v>
      </c>
      <c r="I3213" s="23" t="s">
        <v>84</v>
      </c>
      <c r="J3213" s="23" t="s">
        <v>140</v>
      </c>
      <c r="K3213" s="23" t="s">
        <v>24</v>
      </c>
      <c r="L3213" s="23">
        <v>1</v>
      </c>
      <c r="M3213" s="23">
        <v>156.13</v>
      </c>
      <c r="N3213" s="23">
        <v>0</v>
      </c>
      <c r="O3213" s="23">
        <v>5</v>
      </c>
      <c r="P3213" s="23" t="s">
        <v>43</v>
      </c>
      <c r="Q3213" s="23" t="s">
        <v>26</v>
      </c>
      <c r="R3213" s="23">
        <f t="shared" si="250"/>
        <v>1</v>
      </c>
      <c r="S3213" s="23" t="str">
        <f t="shared" si="251"/>
        <v>ORD103212_20240704_CUST00150_MED022</v>
      </c>
      <c r="T3213" s="23">
        <f t="shared" si="252"/>
        <v>1</v>
      </c>
      <c r="U3213" s="6">
        <f t="shared" si="253"/>
        <v>156.13</v>
      </c>
      <c r="V3213" s="6">
        <f>tbl_Raw_Data[[#This Row],[Discount_Pct]]*tbl_Raw_Data[[#This Row],[Gross_Amount]]/100</f>
        <v>0</v>
      </c>
      <c r="W3213" s="6">
        <f>tbl_Raw_Data[[#This Row],[Gross_Amount]]-tbl_Raw_Data[[#This Row],[Discount_Amount]]</f>
        <v>156.13</v>
      </c>
      <c r="X3213" s="6">
        <f>tbl_Raw_Data[[#This Row],[Net_Amount_Before_Tax]]*tbl_Raw_Data[[#This Row],[Tax_Pct]]/100</f>
        <v>7.8064999999999998</v>
      </c>
      <c r="Y3213" s="6">
        <f>tbl_Raw_Data[[#This Row],[Net_Amount_Before_Tax]]+tbl_Raw_Data[[#This Row],[Tax_Amount]]</f>
        <v>163.9365</v>
      </c>
      <c r="Z3213" s="6">
        <f t="shared" si="254"/>
        <v>0</v>
      </c>
    </row>
    <row r="3214" spans="1:26" x14ac:dyDescent="0.3">
      <c r="A3214" s="23" t="s">
        <v>4966</v>
      </c>
      <c r="B3214" s="34">
        <v>45982</v>
      </c>
      <c r="C3214" s="23" t="s">
        <v>3258</v>
      </c>
      <c r="D3214" s="23" t="s">
        <v>19</v>
      </c>
      <c r="E3214" s="23" t="s">
        <v>19</v>
      </c>
      <c r="F3214" s="23">
        <v>110029</v>
      </c>
      <c r="G3214" s="23" t="s">
        <v>315</v>
      </c>
      <c r="H3214" s="23" t="s">
        <v>316</v>
      </c>
      <c r="I3214" s="23" t="s">
        <v>50</v>
      </c>
      <c r="J3214" s="23" t="s">
        <v>114</v>
      </c>
      <c r="K3214" s="23" t="s">
        <v>24</v>
      </c>
      <c r="L3214" s="23">
        <v>2</v>
      </c>
      <c r="M3214" s="23">
        <v>118.14</v>
      </c>
      <c r="N3214" s="23">
        <v>5</v>
      </c>
      <c r="O3214" s="23">
        <v>5</v>
      </c>
      <c r="P3214" s="23" t="s">
        <v>65</v>
      </c>
      <c r="Q3214" s="23" t="s">
        <v>90</v>
      </c>
      <c r="R3214" s="23">
        <f t="shared" si="250"/>
        <v>1</v>
      </c>
      <c r="S3214" s="23" t="str">
        <f t="shared" si="251"/>
        <v>ORD103213_20251121_CUST00711_MED012</v>
      </c>
      <c r="T3214" s="23">
        <f t="shared" si="252"/>
        <v>1</v>
      </c>
      <c r="U3214" s="6">
        <f t="shared" si="253"/>
        <v>236.28</v>
      </c>
      <c r="V3214" s="6">
        <f>tbl_Raw_Data[[#This Row],[Discount_Pct]]*tbl_Raw_Data[[#This Row],[Gross_Amount]]/100</f>
        <v>11.814</v>
      </c>
      <c r="W3214" s="6">
        <f>tbl_Raw_Data[[#This Row],[Gross_Amount]]-tbl_Raw_Data[[#This Row],[Discount_Amount]]</f>
        <v>224.46600000000001</v>
      </c>
      <c r="X3214" s="6">
        <f>tbl_Raw_Data[[#This Row],[Net_Amount_Before_Tax]]*tbl_Raw_Data[[#This Row],[Tax_Pct]]/100</f>
        <v>11.2233</v>
      </c>
      <c r="Y3214" s="6">
        <f>tbl_Raw_Data[[#This Row],[Net_Amount_Before_Tax]]+tbl_Raw_Data[[#This Row],[Tax_Amount]]</f>
        <v>235.6893</v>
      </c>
      <c r="Z3214" s="6">
        <f t="shared" si="254"/>
        <v>2</v>
      </c>
    </row>
    <row r="3215" spans="1:26" x14ac:dyDescent="0.3">
      <c r="A3215" s="23" t="s">
        <v>4966</v>
      </c>
      <c r="B3215" s="34">
        <v>45953</v>
      </c>
      <c r="C3215" s="23" t="s">
        <v>4967</v>
      </c>
      <c r="D3215" s="23" t="s">
        <v>46</v>
      </c>
      <c r="E3215" s="23" t="s">
        <v>47</v>
      </c>
      <c r="F3215" s="23">
        <v>411045</v>
      </c>
      <c r="G3215" s="23" t="s">
        <v>283</v>
      </c>
      <c r="H3215" s="23" t="s">
        <v>284</v>
      </c>
      <c r="I3215" s="23" t="s">
        <v>104</v>
      </c>
      <c r="J3215" s="23" t="s">
        <v>42</v>
      </c>
      <c r="K3215" s="23" t="s">
        <v>57</v>
      </c>
      <c r="L3215" s="23">
        <v>2</v>
      </c>
      <c r="M3215" s="23">
        <v>298.36</v>
      </c>
      <c r="N3215" s="23">
        <v>0</v>
      </c>
      <c r="O3215" s="23">
        <v>12</v>
      </c>
      <c r="P3215" s="23" t="s">
        <v>25</v>
      </c>
      <c r="Q3215" s="23" t="s">
        <v>34</v>
      </c>
      <c r="R3215" s="23">
        <f t="shared" si="250"/>
        <v>1</v>
      </c>
      <c r="S3215" s="23" t="str">
        <f t="shared" si="251"/>
        <v>ORD103213_20251023_CUST01492_MED030</v>
      </c>
      <c r="T3215" s="23">
        <f t="shared" si="252"/>
        <v>1</v>
      </c>
      <c r="U3215" s="6">
        <f t="shared" si="253"/>
        <v>596.72</v>
      </c>
      <c r="V3215" s="6">
        <f>tbl_Raw_Data[[#This Row],[Discount_Pct]]*tbl_Raw_Data[[#This Row],[Gross_Amount]]/100</f>
        <v>0</v>
      </c>
      <c r="W3215" s="6">
        <f>tbl_Raw_Data[[#This Row],[Gross_Amount]]-tbl_Raw_Data[[#This Row],[Discount_Amount]]</f>
        <v>596.72</v>
      </c>
      <c r="X3215" s="6">
        <f>tbl_Raw_Data[[#This Row],[Net_Amount_Before_Tax]]*tbl_Raw_Data[[#This Row],[Tax_Pct]]/100</f>
        <v>71.606400000000008</v>
      </c>
      <c r="Y3215" s="6">
        <f>tbl_Raw_Data[[#This Row],[Net_Amount_Before_Tax]]+tbl_Raw_Data[[#This Row],[Tax_Amount]]</f>
        <v>668.32640000000004</v>
      </c>
      <c r="Z3215" s="6">
        <f t="shared" si="254"/>
        <v>5</v>
      </c>
    </row>
    <row r="3216" spans="1:26" x14ac:dyDescent="0.3">
      <c r="A3216" s="23" t="s">
        <v>4966</v>
      </c>
      <c r="B3216" s="34">
        <v>45635</v>
      </c>
      <c r="C3216" s="23" t="s">
        <v>175</v>
      </c>
      <c r="D3216" s="23" t="s">
        <v>52</v>
      </c>
      <c r="E3216" s="23" t="s">
        <v>52</v>
      </c>
      <c r="F3216" s="23">
        <v>160017</v>
      </c>
      <c r="G3216" s="23" t="s">
        <v>53</v>
      </c>
      <c r="H3216" s="23" t="s">
        <v>54</v>
      </c>
      <c r="I3216" s="23" t="s">
        <v>55</v>
      </c>
      <c r="J3216" s="23" t="s">
        <v>56</v>
      </c>
      <c r="K3216" s="23" t="s">
        <v>57</v>
      </c>
      <c r="L3216" s="23">
        <v>1</v>
      </c>
      <c r="M3216" s="23">
        <v>62.73</v>
      </c>
      <c r="N3216" s="23">
        <v>10</v>
      </c>
      <c r="O3216" s="23">
        <v>5</v>
      </c>
      <c r="P3216" s="23" t="s">
        <v>58</v>
      </c>
      <c r="Q3216" s="23" t="s">
        <v>26</v>
      </c>
      <c r="R3216" s="23">
        <f t="shared" si="250"/>
        <v>1</v>
      </c>
      <c r="S3216" s="23" t="str">
        <f t="shared" si="251"/>
        <v>ORD103213_20241209_CUST01263_MED020</v>
      </c>
      <c r="T3216" s="23">
        <f t="shared" si="252"/>
        <v>1</v>
      </c>
      <c r="U3216" s="6">
        <f t="shared" si="253"/>
        <v>62.73</v>
      </c>
      <c r="V3216" s="6">
        <f>tbl_Raw_Data[[#This Row],[Discount_Pct]]*tbl_Raw_Data[[#This Row],[Gross_Amount]]/100</f>
        <v>6.2729999999999997</v>
      </c>
      <c r="W3216" s="6">
        <f>tbl_Raw_Data[[#This Row],[Gross_Amount]]-tbl_Raw_Data[[#This Row],[Discount_Amount]]</f>
        <v>56.456999999999994</v>
      </c>
      <c r="X3216" s="6">
        <f>tbl_Raw_Data[[#This Row],[Net_Amount_Before_Tax]]*tbl_Raw_Data[[#This Row],[Tax_Pct]]/100</f>
        <v>2.8228499999999999</v>
      </c>
      <c r="Y3216" s="6">
        <f>tbl_Raw_Data[[#This Row],[Net_Amount_Before_Tax]]+tbl_Raw_Data[[#This Row],[Tax_Amount]]</f>
        <v>59.279849999999996</v>
      </c>
      <c r="Z3216" s="6">
        <f t="shared" si="254"/>
        <v>1</v>
      </c>
    </row>
    <row r="3217" spans="1:26" x14ac:dyDescent="0.3">
      <c r="A3217" s="23" t="s">
        <v>4966</v>
      </c>
      <c r="B3217" s="34">
        <v>45892</v>
      </c>
      <c r="C3217" s="23" t="s">
        <v>936</v>
      </c>
      <c r="D3217" s="23" t="s">
        <v>72</v>
      </c>
      <c r="E3217" s="23" t="s">
        <v>73</v>
      </c>
      <c r="F3217" s="23">
        <v>302033</v>
      </c>
      <c r="G3217" s="23" t="s">
        <v>196</v>
      </c>
      <c r="H3217" s="23" t="s">
        <v>197</v>
      </c>
      <c r="I3217" s="23" t="s">
        <v>32</v>
      </c>
      <c r="J3217" s="23" t="s">
        <v>42</v>
      </c>
      <c r="K3217" s="23" t="s">
        <v>24</v>
      </c>
      <c r="L3217" s="23">
        <v>1</v>
      </c>
      <c r="M3217" s="23">
        <v>25.72</v>
      </c>
      <c r="N3217" s="23">
        <v>5</v>
      </c>
      <c r="O3217" s="23">
        <v>18</v>
      </c>
      <c r="P3217" s="23" t="s">
        <v>33</v>
      </c>
      <c r="Q3217" s="23" t="s">
        <v>34</v>
      </c>
      <c r="R3217" s="23">
        <f t="shared" si="250"/>
        <v>1</v>
      </c>
      <c r="S3217" s="23" t="str">
        <f t="shared" si="251"/>
        <v>ORD103213_20250823_CUST01737_MED011</v>
      </c>
      <c r="T3217" s="23">
        <f t="shared" si="252"/>
        <v>1</v>
      </c>
      <c r="U3217" s="6">
        <f t="shared" si="253"/>
        <v>25.72</v>
      </c>
      <c r="V3217" s="6">
        <f>tbl_Raw_Data[[#This Row],[Discount_Pct]]*tbl_Raw_Data[[#This Row],[Gross_Amount]]/100</f>
        <v>1.286</v>
      </c>
      <c r="W3217" s="6">
        <f>tbl_Raw_Data[[#This Row],[Gross_Amount]]-tbl_Raw_Data[[#This Row],[Discount_Amount]]</f>
        <v>24.433999999999997</v>
      </c>
      <c r="X3217" s="6">
        <f>tbl_Raw_Data[[#This Row],[Net_Amount_Before_Tax]]*tbl_Raw_Data[[#This Row],[Tax_Pct]]/100</f>
        <v>4.3981199999999996</v>
      </c>
      <c r="Y3217" s="6">
        <f>tbl_Raw_Data[[#This Row],[Net_Amount_Before_Tax]]+tbl_Raw_Data[[#This Row],[Tax_Amount]]</f>
        <v>28.832119999999996</v>
      </c>
      <c r="Z3217" s="6">
        <f t="shared" si="254"/>
        <v>3</v>
      </c>
    </row>
    <row r="3218" spans="1:26" x14ac:dyDescent="0.3">
      <c r="A3218" s="23" t="s">
        <v>4966</v>
      </c>
      <c r="B3218" s="34">
        <v>45828</v>
      </c>
      <c r="C3218" s="23" t="s">
        <v>4968</v>
      </c>
      <c r="D3218" s="23" t="s">
        <v>52</v>
      </c>
      <c r="E3218" s="23" t="s">
        <v>52</v>
      </c>
      <c r="F3218" s="23">
        <v>160036</v>
      </c>
      <c r="G3218" s="23" t="s">
        <v>53</v>
      </c>
      <c r="H3218" s="23" t="s">
        <v>54</v>
      </c>
      <c r="I3218" s="23" t="s">
        <v>55</v>
      </c>
      <c r="J3218" s="23" t="s">
        <v>56</v>
      </c>
      <c r="K3218" s="23" t="s">
        <v>57</v>
      </c>
      <c r="L3218" s="23">
        <v>2</v>
      </c>
      <c r="M3218" s="23">
        <v>62.39</v>
      </c>
      <c r="N3218" s="23">
        <v>5</v>
      </c>
      <c r="O3218" s="23">
        <v>12</v>
      </c>
      <c r="P3218" s="23" t="s">
        <v>65</v>
      </c>
      <c r="Q3218" s="23" t="s">
        <v>34</v>
      </c>
      <c r="R3218" s="23">
        <f t="shared" si="250"/>
        <v>1</v>
      </c>
      <c r="S3218" s="23" t="str">
        <f t="shared" si="251"/>
        <v>ORD103213_20250620_CUST01406_MED020</v>
      </c>
      <c r="T3218" s="23">
        <f t="shared" si="252"/>
        <v>1</v>
      </c>
      <c r="U3218" s="6">
        <f t="shared" si="253"/>
        <v>124.78</v>
      </c>
      <c r="V3218" s="6">
        <f>tbl_Raw_Data[[#This Row],[Discount_Pct]]*tbl_Raw_Data[[#This Row],[Gross_Amount]]/100</f>
        <v>6.2389999999999999</v>
      </c>
      <c r="W3218" s="6">
        <f>tbl_Raw_Data[[#This Row],[Gross_Amount]]-tbl_Raw_Data[[#This Row],[Discount_Amount]]</f>
        <v>118.541</v>
      </c>
      <c r="X3218" s="6">
        <f>tbl_Raw_Data[[#This Row],[Net_Amount_Before_Tax]]*tbl_Raw_Data[[#This Row],[Tax_Pct]]/100</f>
        <v>14.224919999999999</v>
      </c>
      <c r="Y3218" s="6">
        <f>tbl_Raw_Data[[#This Row],[Net_Amount_Before_Tax]]+tbl_Raw_Data[[#This Row],[Tax_Amount]]</f>
        <v>132.76591999999999</v>
      </c>
      <c r="Z3218" s="6">
        <f t="shared" si="254"/>
        <v>2</v>
      </c>
    </row>
    <row r="3219" spans="1:26" x14ac:dyDescent="0.3">
      <c r="A3219" s="23" t="s">
        <v>4969</v>
      </c>
      <c r="B3219" s="34">
        <v>45491</v>
      </c>
      <c r="C3219" s="23" t="s">
        <v>2216</v>
      </c>
      <c r="D3219" s="23" t="s">
        <v>87</v>
      </c>
      <c r="E3219" s="23" t="s">
        <v>88</v>
      </c>
      <c r="F3219" s="23">
        <v>600096</v>
      </c>
      <c r="G3219" s="23" t="s">
        <v>185</v>
      </c>
      <c r="H3219" s="23" t="s">
        <v>186</v>
      </c>
      <c r="I3219" s="23" t="s">
        <v>76</v>
      </c>
      <c r="J3219" s="23" t="s">
        <v>187</v>
      </c>
      <c r="K3219" s="23" t="s">
        <v>57</v>
      </c>
      <c r="L3219" s="23">
        <v>4</v>
      </c>
      <c r="M3219" s="23">
        <v>78.650000000000006</v>
      </c>
      <c r="N3219" s="23">
        <v>5</v>
      </c>
      <c r="O3219" s="23">
        <v>5</v>
      </c>
      <c r="P3219" s="23" t="s">
        <v>33</v>
      </c>
      <c r="Q3219" s="23" t="s">
        <v>90</v>
      </c>
      <c r="R3219" s="23">
        <f t="shared" si="250"/>
        <v>1</v>
      </c>
      <c r="S3219" s="23" t="str">
        <f t="shared" si="251"/>
        <v>ORD103218_20240718_CUST01683_MED009</v>
      </c>
      <c r="T3219" s="23">
        <f t="shared" si="252"/>
        <v>1</v>
      </c>
      <c r="U3219" s="6">
        <f t="shared" si="253"/>
        <v>314.60000000000002</v>
      </c>
      <c r="V3219" s="6">
        <f>tbl_Raw_Data[[#This Row],[Discount_Pct]]*tbl_Raw_Data[[#This Row],[Gross_Amount]]/100</f>
        <v>15.73</v>
      </c>
      <c r="W3219" s="6">
        <f>tbl_Raw_Data[[#This Row],[Gross_Amount]]-tbl_Raw_Data[[#This Row],[Discount_Amount]]</f>
        <v>298.87</v>
      </c>
      <c r="X3219" s="6">
        <f>tbl_Raw_Data[[#This Row],[Net_Amount_Before_Tax]]*tbl_Raw_Data[[#This Row],[Tax_Pct]]/100</f>
        <v>14.943499999999998</v>
      </c>
      <c r="Y3219" s="6">
        <f>tbl_Raw_Data[[#This Row],[Net_Amount_Before_Tax]]+tbl_Raw_Data[[#This Row],[Tax_Amount]]</f>
        <v>313.81349999999998</v>
      </c>
      <c r="Z3219" s="6">
        <f t="shared" si="254"/>
        <v>2</v>
      </c>
    </row>
    <row r="3220" spans="1:26" x14ac:dyDescent="0.3">
      <c r="A3220" s="23" t="s">
        <v>4970</v>
      </c>
      <c r="B3220" s="34">
        <v>45651</v>
      </c>
      <c r="C3220" s="23" t="s">
        <v>4971</v>
      </c>
      <c r="D3220" s="23" t="s">
        <v>130</v>
      </c>
      <c r="E3220" s="23" t="s">
        <v>131</v>
      </c>
      <c r="F3220" s="23">
        <v>700091</v>
      </c>
      <c r="G3220" s="23" t="s">
        <v>167</v>
      </c>
      <c r="H3220" s="23" t="s">
        <v>168</v>
      </c>
      <c r="I3220" s="23" t="s">
        <v>113</v>
      </c>
      <c r="J3220" s="23" t="s">
        <v>42</v>
      </c>
      <c r="K3220" s="23" t="s">
        <v>24</v>
      </c>
      <c r="L3220" s="23">
        <v>4</v>
      </c>
      <c r="M3220" s="23">
        <v>180.73</v>
      </c>
      <c r="N3220" s="23">
        <v>5</v>
      </c>
      <c r="O3220" s="23">
        <v>12</v>
      </c>
      <c r="P3220" s="23" t="s">
        <v>33</v>
      </c>
      <c r="Q3220" s="23" t="s">
        <v>34</v>
      </c>
      <c r="R3220" s="23">
        <f t="shared" si="250"/>
        <v>1</v>
      </c>
      <c r="S3220" s="23" t="str">
        <f t="shared" si="251"/>
        <v>ORD103219_20241225_CUST02436_MED026</v>
      </c>
      <c r="T3220" s="23">
        <f t="shared" si="252"/>
        <v>1</v>
      </c>
      <c r="U3220" s="6">
        <f t="shared" si="253"/>
        <v>722.92</v>
      </c>
      <c r="V3220" s="6">
        <f>tbl_Raw_Data[[#This Row],[Discount_Pct]]*tbl_Raw_Data[[#This Row],[Gross_Amount]]/100</f>
        <v>36.146000000000001</v>
      </c>
      <c r="W3220" s="6">
        <f>tbl_Raw_Data[[#This Row],[Gross_Amount]]-tbl_Raw_Data[[#This Row],[Discount_Amount]]</f>
        <v>686.774</v>
      </c>
      <c r="X3220" s="6">
        <f>tbl_Raw_Data[[#This Row],[Net_Amount_Before_Tax]]*tbl_Raw_Data[[#This Row],[Tax_Pct]]/100</f>
        <v>82.412880000000001</v>
      </c>
      <c r="Y3220" s="6">
        <f>tbl_Raw_Data[[#This Row],[Net_Amount_Before_Tax]]+tbl_Raw_Data[[#This Row],[Tax_Amount]]</f>
        <v>769.18687999999997</v>
      </c>
      <c r="Z3220" s="6">
        <f t="shared" si="254"/>
        <v>4</v>
      </c>
    </row>
    <row r="3221" spans="1:26" x14ac:dyDescent="0.3">
      <c r="A3221" s="23" t="s">
        <v>4972</v>
      </c>
      <c r="B3221" s="34">
        <v>45940</v>
      </c>
      <c r="C3221" s="23" t="s">
        <v>3244</v>
      </c>
      <c r="D3221" s="23" t="s">
        <v>142</v>
      </c>
      <c r="E3221" s="23" t="s">
        <v>81</v>
      </c>
      <c r="F3221" s="23">
        <v>380015</v>
      </c>
      <c r="G3221" s="23" t="s">
        <v>20</v>
      </c>
      <c r="H3221" s="23" t="s">
        <v>21</v>
      </c>
      <c r="I3221" s="23" t="s">
        <v>22</v>
      </c>
      <c r="J3221" s="23" t="s">
        <v>23</v>
      </c>
      <c r="K3221" s="23" t="s">
        <v>24</v>
      </c>
      <c r="L3221" s="23">
        <v>1</v>
      </c>
      <c r="M3221" s="23">
        <v>131.69</v>
      </c>
      <c r="N3221" s="23">
        <v>10</v>
      </c>
      <c r="O3221" s="23">
        <v>18</v>
      </c>
      <c r="P3221" s="23" t="s">
        <v>65</v>
      </c>
      <c r="Q3221" s="23" t="s">
        <v>90</v>
      </c>
      <c r="R3221" s="23">
        <f t="shared" si="250"/>
        <v>1</v>
      </c>
      <c r="S3221" s="23" t="str">
        <f t="shared" si="251"/>
        <v>ORD103220_20251010_CUST01086_MED024</v>
      </c>
      <c r="T3221" s="23">
        <f t="shared" si="252"/>
        <v>1</v>
      </c>
      <c r="U3221" s="6">
        <f t="shared" si="253"/>
        <v>131.69</v>
      </c>
      <c r="V3221" s="6">
        <f>tbl_Raw_Data[[#This Row],[Discount_Pct]]*tbl_Raw_Data[[#This Row],[Gross_Amount]]/100</f>
        <v>13.169</v>
      </c>
      <c r="W3221" s="6">
        <f>tbl_Raw_Data[[#This Row],[Gross_Amount]]-tbl_Raw_Data[[#This Row],[Discount_Amount]]</f>
        <v>118.521</v>
      </c>
      <c r="X3221" s="6">
        <f>tbl_Raw_Data[[#This Row],[Net_Amount_Before_Tax]]*tbl_Raw_Data[[#This Row],[Tax_Pct]]/100</f>
        <v>21.333780000000001</v>
      </c>
      <c r="Y3221" s="6">
        <f>tbl_Raw_Data[[#This Row],[Net_Amount_Before_Tax]]+tbl_Raw_Data[[#This Row],[Tax_Amount]]</f>
        <v>139.85478000000001</v>
      </c>
      <c r="Z3221" s="6">
        <f t="shared" si="254"/>
        <v>2</v>
      </c>
    </row>
    <row r="3222" spans="1:26" x14ac:dyDescent="0.3">
      <c r="A3222" s="23" t="s">
        <v>4973</v>
      </c>
      <c r="B3222" s="34">
        <v>45619</v>
      </c>
      <c r="C3222" s="23" t="s">
        <v>2461</v>
      </c>
      <c r="D3222" s="23" t="s">
        <v>19</v>
      </c>
      <c r="E3222" s="23" t="s">
        <v>19</v>
      </c>
      <c r="F3222" s="23">
        <v>110044</v>
      </c>
      <c r="G3222" s="23" t="s">
        <v>82</v>
      </c>
      <c r="H3222" s="23" t="s">
        <v>83</v>
      </c>
      <c r="I3222" s="23" t="s">
        <v>84</v>
      </c>
      <c r="J3222" s="23" t="s">
        <v>85</v>
      </c>
      <c r="K3222" s="23" t="s">
        <v>24</v>
      </c>
      <c r="L3222" s="23">
        <v>2</v>
      </c>
      <c r="M3222" s="23">
        <v>283.56</v>
      </c>
      <c r="N3222" s="23">
        <v>10</v>
      </c>
      <c r="O3222" s="23">
        <v>5</v>
      </c>
      <c r="P3222" s="23" t="s">
        <v>33</v>
      </c>
      <c r="Q3222" s="23" t="s">
        <v>34</v>
      </c>
      <c r="R3222" s="23">
        <f t="shared" si="250"/>
        <v>1</v>
      </c>
      <c r="S3222" s="23" t="str">
        <f t="shared" si="251"/>
        <v>ORD103221_20241123_CUST02654_MED023</v>
      </c>
      <c r="T3222" s="23">
        <f t="shared" si="252"/>
        <v>1</v>
      </c>
      <c r="U3222" s="6">
        <f t="shared" si="253"/>
        <v>567.12</v>
      </c>
      <c r="V3222" s="6">
        <f>tbl_Raw_Data[[#This Row],[Discount_Pct]]*tbl_Raw_Data[[#This Row],[Gross_Amount]]/100</f>
        <v>56.711999999999996</v>
      </c>
      <c r="W3222" s="6">
        <f>tbl_Raw_Data[[#This Row],[Gross_Amount]]-tbl_Raw_Data[[#This Row],[Discount_Amount]]</f>
        <v>510.40800000000002</v>
      </c>
      <c r="X3222" s="6">
        <f>tbl_Raw_Data[[#This Row],[Net_Amount_Before_Tax]]*tbl_Raw_Data[[#This Row],[Tax_Pct]]/100</f>
        <v>25.520399999999999</v>
      </c>
      <c r="Y3222" s="6">
        <f>tbl_Raw_Data[[#This Row],[Net_Amount_Before_Tax]]+tbl_Raw_Data[[#This Row],[Tax_Amount]]</f>
        <v>535.92840000000001</v>
      </c>
      <c r="Z3222" s="6">
        <f t="shared" si="254"/>
        <v>4</v>
      </c>
    </row>
    <row r="3223" spans="1:26" x14ac:dyDescent="0.3">
      <c r="A3223" s="23" t="s">
        <v>4974</v>
      </c>
      <c r="B3223" s="34">
        <v>45297</v>
      </c>
      <c r="C3223" s="23" t="s">
        <v>4975</v>
      </c>
      <c r="D3223" s="23" t="s">
        <v>100</v>
      </c>
      <c r="E3223" s="23" t="s">
        <v>101</v>
      </c>
      <c r="F3223" s="23">
        <v>201303</v>
      </c>
      <c r="G3223" s="23" t="s">
        <v>185</v>
      </c>
      <c r="H3223" s="23" t="s">
        <v>186</v>
      </c>
      <c r="I3223" s="23" t="s">
        <v>76</v>
      </c>
      <c r="J3223" s="23" t="s">
        <v>187</v>
      </c>
      <c r="K3223" s="23" t="s">
        <v>57</v>
      </c>
      <c r="L3223" s="23">
        <v>2</v>
      </c>
      <c r="M3223" s="23">
        <v>95.21</v>
      </c>
      <c r="N3223" s="23">
        <v>10</v>
      </c>
      <c r="O3223" s="23">
        <v>5</v>
      </c>
      <c r="P3223" s="23" t="s">
        <v>58</v>
      </c>
      <c r="Q3223" s="23" t="s">
        <v>34</v>
      </c>
      <c r="R3223" s="23">
        <f t="shared" si="250"/>
        <v>1</v>
      </c>
      <c r="S3223" s="23" t="str">
        <f t="shared" si="251"/>
        <v>ORD103222_20240106_CUST02291_MED009</v>
      </c>
      <c r="T3223" s="23">
        <f t="shared" si="252"/>
        <v>1</v>
      </c>
      <c r="U3223" s="6">
        <f t="shared" si="253"/>
        <v>190.42</v>
      </c>
      <c r="V3223" s="6">
        <f>tbl_Raw_Data[[#This Row],[Discount_Pct]]*tbl_Raw_Data[[#This Row],[Gross_Amount]]/100</f>
        <v>19.041999999999998</v>
      </c>
      <c r="W3223" s="6">
        <f>tbl_Raw_Data[[#This Row],[Gross_Amount]]-tbl_Raw_Data[[#This Row],[Discount_Amount]]</f>
        <v>171.37799999999999</v>
      </c>
      <c r="X3223" s="6">
        <f>tbl_Raw_Data[[#This Row],[Net_Amount_Before_Tax]]*tbl_Raw_Data[[#This Row],[Tax_Pct]]/100</f>
        <v>8.5688999999999993</v>
      </c>
      <c r="Y3223" s="6">
        <f>tbl_Raw_Data[[#This Row],[Net_Amount_Before_Tax]]+tbl_Raw_Data[[#This Row],[Tax_Amount]]</f>
        <v>179.94689999999997</v>
      </c>
      <c r="Z3223" s="6">
        <f t="shared" si="254"/>
        <v>2</v>
      </c>
    </row>
    <row r="3224" spans="1:26" x14ac:dyDescent="0.3">
      <c r="A3224" s="23" t="s">
        <v>4976</v>
      </c>
      <c r="B3224" s="34">
        <v>45319</v>
      </c>
      <c r="C3224" s="23" t="s">
        <v>4977</v>
      </c>
      <c r="D3224" s="23" t="s">
        <v>142</v>
      </c>
      <c r="E3224" s="23" t="s">
        <v>81</v>
      </c>
      <c r="F3224" s="23">
        <v>380058</v>
      </c>
      <c r="G3224" s="23" t="s">
        <v>167</v>
      </c>
      <c r="H3224" s="23" t="s">
        <v>168</v>
      </c>
      <c r="I3224" s="23" t="s">
        <v>113</v>
      </c>
      <c r="J3224" s="23" t="s">
        <v>42</v>
      </c>
      <c r="K3224" s="23" t="s">
        <v>24</v>
      </c>
      <c r="L3224" s="23">
        <v>3</v>
      </c>
      <c r="M3224" s="23">
        <v>181.55</v>
      </c>
      <c r="N3224" s="23">
        <v>15</v>
      </c>
      <c r="O3224" s="23">
        <v>5</v>
      </c>
      <c r="P3224" s="23" t="s">
        <v>89</v>
      </c>
      <c r="Q3224" s="23" t="s">
        <v>34</v>
      </c>
      <c r="R3224" s="23">
        <f t="shared" si="250"/>
        <v>1</v>
      </c>
      <c r="S3224" s="23" t="str">
        <f t="shared" si="251"/>
        <v>ORD103223_20240128_CUST00971_MED026</v>
      </c>
      <c r="T3224" s="23">
        <f t="shared" si="252"/>
        <v>1</v>
      </c>
      <c r="U3224" s="6">
        <f t="shared" si="253"/>
        <v>544.65000000000009</v>
      </c>
      <c r="V3224" s="6">
        <f>tbl_Raw_Data[[#This Row],[Discount_Pct]]*tbl_Raw_Data[[#This Row],[Gross_Amount]]/100</f>
        <v>81.697500000000019</v>
      </c>
      <c r="W3224" s="6">
        <f>tbl_Raw_Data[[#This Row],[Gross_Amount]]-tbl_Raw_Data[[#This Row],[Discount_Amount]]</f>
        <v>462.9525000000001</v>
      </c>
      <c r="X3224" s="6">
        <f>tbl_Raw_Data[[#This Row],[Net_Amount_Before_Tax]]*tbl_Raw_Data[[#This Row],[Tax_Pct]]/100</f>
        <v>23.147625000000009</v>
      </c>
      <c r="Y3224" s="6">
        <f>tbl_Raw_Data[[#This Row],[Net_Amount_Before_Tax]]+tbl_Raw_Data[[#This Row],[Tax_Amount]]</f>
        <v>486.10012500000011</v>
      </c>
      <c r="Z3224" s="6">
        <f t="shared" si="254"/>
        <v>1</v>
      </c>
    </row>
    <row r="3225" spans="1:26" x14ac:dyDescent="0.3">
      <c r="A3225" s="23" t="s">
        <v>4978</v>
      </c>
      <c r="B3225" s="34">
        <v>45836</v>
      </c>
      <c r="C3225" s="23" t="s">
        <v>4074</v>
      </c>
      <c r="D3225" s="23" t="s">
        <v>28</v>
      </c>
      <c r="E3225" s="23" t="s">
        <v>29</v>
      </c>
      <c r="F3225" s="23">
        <v>500090</v>
      </c>
      <c r="G3225" s="23" t="s">
        <v>20</v>
      </c>
      <c r="H3225" s="23" t="s">
        <v>21</v>
      </c>
      <c r="I3225" s="23" t="s">
        <v>22</v>
      </c>
      <c r="J3225" s="23" t="s">
        <v>23</v>
      </c>
      <c r="K3225" s="23" t="s">
        <v>24</v>
      </c>
      <c r="L3225" s="23">
        <v>2</v>
      </c>
      <c r="M3225" s="23">
        <v>152.51</v>
      </c>
      <c r="N3225" s="23">
        <v>5</v>
      </c>
      <c r="O3225" s="23">
        <v>5</v>
      </c>
      <c r="P3225" s="23" t="s">
        <v>25</v>
      </c>
      <c r="Q3225" s="23" t="s">
        <v>34</v>
      </c>
      <c r="R3225" s="23">
        <f t="shared" si="250"/>
        <v>1</v>
      </c>
      <c r="S3225" s="23" t="str">
        <f t="shared" si="251"/>
        <v>ORD103224_20250628_CUST00885_MED024</v>
      </c>
      <c r="T3225" s="23">
        <f t="shared" si="252"/>
        <v>1</v>
      </c>
      <c r="U3225" s="6">
        <f t="shared" si="253"/>
        <v>305.02</v>
      </c>
      <c r="V3225" s="6">
        <f>tbl_Raw_Data[[#This Row],[Discount_Pct]]*tbl_Raw_Data[[#This Row],[Gross_Amount]]/100</f>
        <v>15.250999999999999</v>
      </c>
      <c r="W3225" s="6">
        <f>tbl_Raw_Data[[#This Row],[Gross_Amount]]-tbl_Raw_Data[[#This Row],[Discount_Amount]]</f>
        <v>289.76900000000001</v>
      </c>
      <c r="X3225" s="6">
        <f>tbl_Raw_Data[[#This Row],[Net_Amount_Before_Tax]]*tbl_Raw_Data[[#This Row],[Tax_Pct]]/100</f>
        <v>14.48845</v>
      </c>
      <c r="Y3225" s="6">
        <f>tbl_Raw_Data[[#This Row],[Net_Amount_Before_Tax]]+tbl_Raw_Data[[#This Row],[Tax_Amount]]</f>
        <v>304.25745000000001</v>
      </c>
      <c r="Z3225" s="6">
        <f t="shared" si="254"/>
        <v>3</v>
      </c>
    </row>
    <row r="3226" spans="1:26" x14ac:dyDescent="0.3">
      <c r="A3226" s="23" t="s">
        <v>4979</v>
      </c>
      <c r="B3226" s="34">
        <v>45680</v>
      </c>
      <c r="C3226" s="23" t="s">
        <v>2902</v>
      </c>
      <c r="D3226" s="23" t="s">
        <v>100</v>
      </c>
      <c r="E3226" s="23" t="s">
        <v>101</v>
      </c>
      <c r="F3226" s="23">
        <v>201305</v>
      </c>
      <c r="G3226" s="23" t="s">
        <v>30</v>
      </c>
      <c r="H3226" s="23" t="s">
        <v>31</v>
      </c>
      <c r="I3226" s="23" t="s">
        <v>32</v>
      </c>
      <c r="J3226" s="23" t="s">
        <v>23</v>
      </c>
      <c r="K3226" s="23" t="s">
        <v>24</v>
      </c>
      <c r="L3226" s="23">
        <v>1</v>
      </c>
      <c r="M3226" s="23">
        <v>152.29</v>
      </c>
      <c r="N3226" s="23">
        <v>10</v>
      </c>
      <c r="O3226" s="23">
        <v>5</v>
      </c>
      <c r="P3226" s="23" t="s">
        <v>43</v>
      </c>
      <c r="Q3226" s="23" t="s">
        <v>90</v>
      </c>
      <c r="R3226" s="23">
        <f t="shared" si="250"/>
        <v>1</v>
      </c>
      <c r="S3226" s="23" t="str">
        <f t="shared" si="251"/>
        <v>ORD103225_20250123_CUST01241_MED017</v>
      </c>
      <c r="T3226" s="23">
        <f t="shared" si="252"/>
        <v>1</v>
      </c>
      <c r="U3226" s="6">
        <f t="shared" si="253"/>
        <v>152.29</v>
      </c>
      <c r="V3226" s="6">
        <f>tbl_Raw_Data[[#This Row],[Discount_Pct]]*tbl_Raw_Data[[#This Row],[Gross_Amount]]/100</f>
        <v>15.228999999999999</v>
      </c>
      <c r="W3226" s="6">
        <f>tbl_Raw_Data[[#This Row],[Gross_Amount]]-tbl_Raw_Data[[#This Row],[Discount_Amount]]</f>
        <v>137.06099999999998</v>
      </c>
      <c r="X3226" s="6">
        <f>tbl_Raw_Data[[#This Row],[Net_Amount_Before_Tax]]*tbl_Raw_Data[[#This Row],[Tax_Pct]]/100</f>
        <v>6.8530499999999988</v>
      </c>
      <c r="Y3226" s="6">
        <f>tbl_Raw_Data[[#This Row],[Net_Amount_Before_Tax]]+tbl_Raw_Data[[#This Row],[Tax_Amount]]</f>
        <v>143.91404999999997</v>
      </c>
      <c r="Z3226" s="6">
        <f t="shared" si="254"/>
        <v>2</v>
      </c>
    </row>
    <row r="3227" spans="1:26" x14ac:dyDescent="0.3">
      <c r="A3227" s="23" t="s">
        <v>4980</v>
      </c>
      <c r="B3227" s="34">
        <v>45573</v>
      </c>
      <c r="C3227" s="23" t="s">
        <v>1717</v>
      </c>
      <c r="D3227" s="23" t="s">
        <v>46</v>
      </c>
      <c r="E3227" s="23" t="s">
        <v>47</v>
      </c>
      <c r="F3227" s="23">
        <v>411038</v>
      </c>
      <c r="G3227" s="23" t="s">
        <v>39</v>
      </c>
      <c r="H3227" s="23" t="s">
        <v>40</v>
      </c>
      <c r="I3227" s="23" t="s">
        <v>41</v>
      </c>
      <c r="J3227" s="23" t="s">
        <v>42</v>
      </c>
      <c r="K3227" s="23" t="s">
        <v>24</v>
      </c>
      <c r="L3227" s="23">
        <v>3</v>
      </c>
      <c r="M3227" s="23">
        <v>29.53</v>
      </c>
      <c r="N3227" s="23">
        <v>0</v>
      </c>
      <c r="O3227" s="23">
        <v>18</v>
      </c>
      <c r="P3227" s="23" t="s">
        <v>25</v>
      </c>
      <c r="Q3227" s="23" t="s">
        <v>44</v>
      </c>
      <c r="R3227" s="23">
        <f t="shared" si="250"/>
        <v>1</v>
      </c>
      <c r="S3227" s="23" t="str">
        <f t="shared" si="251"/>
        <v>ORD103226_20241008_CUST00358_MED001</v>
      </c>
      <c r="T3227" s="23">
        <f t="shared" si="252"/>
        <v>1</v>
      </c>
      <c r="U3227" s="6">
        <f t="shared" si="253"/>
        <v>88.59</v>
      </c>
      <c r="V3227" s="6">
        <f>tbl_Raw_Data[[#This Row],[Discount_Pct]]*tbl_Raw_Data[[#This Row],[Gross_Amount]]/100</f>
        <v>0</v>
      </c>
      <c r="W3227" s="6">
        <f>tbl_Raw_Data[[#This Row],[Gross_Amount]]-tbl_Raw_Data[[#This Row],[Discount_Amount]]</f>
        <v>88.59</v>
      </c>
      <c r="X3227" s="6">
        <f>tbl_Raw_Data[[#This Row],[Net_Amount_Before_Tax]]*tbl_Raw_Data[[#This Row],[Tax_Pct]]/100</f>
        <v>15.946200000000001</v>
      </c>
      <c r="Y3227" s="6">
        <f>tbl_Raw_Data[[#This Row],[Net_Amount_Before_Tax]]+tbl_Raw_Data[[#This Row],[Tax_Amount]]</f>
        <v>104.53620000000001</v>
      </c>
      <c r="Z3227" s="6">
        <f t="shared" si="254"/>
        <v>0</v>
      </c>
    </row>
    <row r="3228" spans="1:26" x14ac:dyDescent="0.3">
      <c r="A3228" s="23" t="s">
        <v>4980</v>
      </c>
      <c r="B3228" s="34">
        <v>45436</v>
      </c>
      <c r="C3228" s="23" t="s">
        <v>2246</v>
      </c>
      <c r="D3228" s="23" t="s">
        <v>46</v>
      </c>
      <c r="E3228" s="23" t="s">
        <v>47</v>
      </c>
      <c r="F3228" s="23">
        <v>411014</v>
      </c>
      <c r="G3228" s="23" t="s">
        <v>30</v>
      </c>
      <c r="H3228" s="23" t="s">
        <v>31</v>
      </c>
      <c r="I3228" s="23" t="s">
        <v>32</v>
      </c>
      <c r="J3228" s="23" t="s">
        <v>23</v>
      </c>
      <c r="K3228" s="23" t="s">
        <v>24</v>
      </c>
      <c r="L3228" s="23">
        <v>1</v>
      </c>
      <c r="M3228" s="23">
        <v>138.22999999999999</v>
      </c>
      <c r="N3228" s="23">
        <v>10</v>
      </c>
      <c r="O3228" s="23">
        <v>12</v>
      </c>
      <c r="P3228" s="23" t="s">
        <v>43</v>
      </c>
      <c r="Q3228" s="23" t="s">
        <v>34</v>
      </c>
      <c r="R3228" s="23">
        <f t="shared" si="250"/>
        <v>1</v>
      </c>
      <c r="S3228" s="23" t="str">
        <f t="shared" si="251"/>
        <v>ORD103226_20240524_CUST01670_MED017</v>
      </c>
      <c r="T3228" s="23">
        <f t="shared" si="252"/>
        <v>1</v>
      </c>
      <c r="U3228" s="6">
        <f t="shared" si="253"/>
        <v>138.22999999999999</v>
      </c>
      <c r="V3228" s="6">
        <f>tbl_Raw_Data[[#This Row],[Discount_Pct]]*tbl_Raw_Data[[#This Row],[Gross_Amount]]/100</f>
        <v>13.823</v>
      </c>
      <c r="W3228" s="6">
        <f>tbl_Raw_Data[[#This Row],[Gross_Amount]]-tbl_Raw_Data[[#This Row],[Discount_Amount]]</f>
        <v>124.40699999999998</v>
      </c>
      <c r="X3228" s="6">
        <f>tbl_Raw_Data[[#This Row],[Net_Amount_Before_Tax]]*tbl_Raw_Data[[#This Row],[Tax_Pct]]/100</f>
        <v>14.928839999999997</v>
      </c>
      <c r="Y3228" s="6">
        <f>tbl_Raw_Data[[#This Row],[Net_Amount_Before_Tax]]+tbl_Raw_Data[[#This Row],[Tax_Amount]]</f>
        <v>139.33583999999999</v>
      </c>
      <c r="Z3228" s="6">
        <f t="shared" si="254"/>
        <v>2</v>
      </c>
    </row>
    <row r="3229" spans="1:26" x14ac:dyDescent="0.3">
      <c r="A3229" s="23" t="s">
        <v>4981</v>
      </c>
      <c r="B3229" s="34">
        <v>45770</v>
      </c>
      <c r="C3229" s="23" t="s">
        <v>4982</v>
      </c>
      <c r="D3229" s="23" t="s">
        <v>52</v>
      </c>
      <c r="E3229" s="23" t="s">
        <v>52</v>
      </c>
      <c r="F3229" s="23">
        <v>160022</v>
      </c>
      <c r="G3229" s="23" t="s">
        <v>160</v>
      </c>
      <c r="H3229" s="23" t="s">
        <v>161</v>
      </c>
      <c r="I3229" s="23" t="s">
        <v>50</v>
      </c>
      <c r="J3229" s="23" t="s">
        <v>23</v>
      </c>
      <c r="K3229" s="23" t="s">
        <v>24</v>
      </c>
      <c r="L3229" s="23">
        <v>1</v>
      </c>
      <c r="M3229" s="23">
        <v>166.1</v>
      </c>
      <c r="N3229" s="23">
        <v>10</v>
      </c>
      <c r="O3229" s="23">
        <v>12</v>
      </c>
      <c r="P3229" s="23" t="s">
        <v>58</v>
      </c>
      <c r="Q3229" s="23" t="s">
        <v>34</v>
      </c>
      <c r="R3229" s="23">
        <f t="shared" si="250"/>
        <v>1</v>
      </c>
      <c r="S3229" s="23" t="str">
        <f t="shared" si="251"/>
        <v>ORD103228_20250423_CUST01152_MED014</v>
      </c>
      <c r="T3229" s="23">
        <f t="shared" si="252"/>
        <v>1</v>
      </c>
      <c r="U3229" s="6">
        <f t="shared" si="253"/>
        <v>166.1</v>
      </c>
      <c r="V3229" s="6">
        <f>tbl_Raw_Data[[#This Row],[Discount_Pct]]*tbl_Raw_Data[[#This Row],[Gross_Amount]]/100</f>
        <v>16.61</v>
      </c>
      <c r="W3229" s="6">
        <f>tbl_Raw_Data[[#This Row],[Gross_Amount]]-tbl_Raw_Data[[#This Row],[Discount_Amount]]</f>
        <v>149.49</v>
      </c>
      <c r="X3229" s="6">
        <f>tbl_Raw_Data[[#This Row],[Net_Amount_Before_Tax]]*tbl_Raw_Data[[#This Row],[Tax_Pct]]/100</f>
        <v>17.938800000000001</v>
      </c>
      <c r="Y3229" s="6">
        <f>tbl_Raw_Data[[#This Row],[Net_Amount_Before_Tax]]+tbl_Raw_Data[[#This Row],[Tax_Amount]]</f>
        <v>167.42880000000002</v>
      </c>
      <c r="Z3229" s="6">
        <f t="shared" si="254"/>
        <v>1</v>
      </c>
    </row>
    <row r="3230" spans="1:26" x14ac:dyDescent="0.3">
      <c r="A3230" s="23" t="s">
        <v>4983</v>
      </c>
      <c r="B3230" s="34">
        <v>45431</v>
      </c>
      <c r="C3230" s="23" t="s">
        <v>4984</v>
      </c>
      <c r="D3230" s="23" t="s">
        <v>28</v>
      </c>
      <c r="E3230" s="23" t="s">
        <v>29</v>
      </c>
      <c r="F3230" s="23">
        <v>500090</v>
      </c>
      <c r="G3230" s="23" t="s">
        <v>111</v>
      </c>
      <c r="H3230" s="23" t="s">
        <v>112</v>
      </c>
      <c r="I3230" s="23" t="s">
        <v>113</v>
      </c>
      <c r="J3230" s="23" t="s">
        <v>114</v>
      </c>
      <c r="K3230" s="23" t="s">
        <v>24</v>
      </c>
      <c r="L3230" s="23">
        <v>3</v>
      </c>
      <c r="M3230" s="23">
        <v>99.49</v>
      </c>
      <c r="N3230" s="23">
        <v>5</v>
      </c>
      <c r="O3230" s="23">
        <v>5</v>
      </c>
      <c r="P3230" s="23" t="s">
        <v>43</v>
      </c>
      <c r="Q3230" s="23" t="s">
        <v>34</v>
      </c>
      <c r="R3230" s="23">
        <f t="shared" si="250"/>
        <v>1</v>
      </c>
      <c r="S3230" s="23" t="str">
        <f t="shared" si="251"/>
        <v>ORD103229_20240519_CUST01990_MED027</v>
      </c>
      <c r="T3230" s="23">
        <f t="shared" si="252"/>
        <v>1</v>
      </c>
      <c r="U3230" s="6">
        <f t="shared" si="253"/>
        <v>298.46999999999997</v>
      </c>
      <c r="V3230" s="6">
        <f>tbl_Raw_Data[[#This Row],[Discount_Pct]]*tbl_Raw_Data[[#This Row],[Gross_Amount]]/100</f>
        <v>14.923499999999999</v>
      </c>
      <c r="W3230" s="6">
        <f>tbl_Raw_Data[[#This Row],[Gross_Amount]]-tbl_Raw_Data[[#This Row],[Discount_Amount]]</f>
        <v>283.54649999999998</v>
      </c>
      <c r="X3230" s="6">
        <f>tbl_Raw_Data[[#This Row],[Net_Amount_Before_Tax]]*tbl_Raw_Data[[#This Row],[Tax_Pct]]/100</f>
        <v>14.177324999999998</v>
      </c>
      <c r="Y3230" s="6">
        <f>tbl_Raw_Data[[#This Row],[Net_Amount_Before_Tax]]+tbl_Raw_Data[[#This Row],[Tax_Amount]]</f>
        <v>297.72382499999998</v>
      </c>
      <c r="Z3230" s="6">
        <f t="shared" si="254"/>
        <v>1</v>
      </c>
    </row>
    <row r="3231" spans="1:26" x14ac:dyDescent="0.3">
      <c r="A3231" s="23" t="s">
        <v>4985</v>
      </c>
      <c r="B3231" s="34">
        <v>45881</v>
      </c>
      <c r="C3231" s="23" t="s">
        <v>4986</v>
      </c>
      <c r="D3231" s="23" t="s">
        <v>37</v>
      </c>
      <c r="E3231" s="23" t="s">
        <v>38</v>
      </c>
      <c r="F3231" s="23">
        <v>452018</v>
      </c>
      <c r="G3231" s="23" t="s">
        <v>111</v>
      </c>
      <c r="H3231" s="23" t="s">
        <v>112</v>
      </c>
      <c r="I3231" s="23" t="s">
        <v>113</v>
      </c>
      <c r="J3231" s="23" t="s">
        <v>114</v>
      </c>
      <c r="K3231" s="23" t="s">
        <v>24</v>
      </c>
      <c r="L3231" s="23">
        <v>1</v>
      </c>
      <c r="M3231" s="23">
        <v>106.1</v>
      </c>
      <c r="N3231" s="23">
        <v>0</v>
      </c>
      <c r="O3231" s="23">
        <v>18</v>
      </c>
      <c r="P3231" s="23" t="s">
        <v>33</v>
      </c>
      <c r="Q3231" s="23" t="s">
        <v>34</v>
      </c>
      <c r="R3231" s="23">
        <f t="shared" si="250"/>
        <v>1</v>
      </c>
      <c r="S3231" s="23" t="str">
        <f t="shared" si="251"/>
        <v>ORD103230_20250812_CUST01162_MED027</v>
      </c>
      <c r="T3231" s="23">
        <f t="shared" si="252"/>
        <v>1</v>
      </c>
      <c r="U3231" s="6">
        <f t="shared" si="253"/>
        <v>106.1</v>
      </c>
      <c r="V3231" s="6">
        <f>tbl_Raw_Data[[#This Row],[Discount_Pct]]*tbl_Raw_Data[[#This Row],[Gross_Amount]]/100</f>
        <v>0</v>
      </c>
      <c r="W3231" s="6">
        <f>tbl_Raw_Data[[#This Row],[Gross_Amount]]-tbl_Raw_Data[[#This Row],[Discount_Amount]]</f>
        <v>106.1</v>
      </c>
      <c r="X3231" s="6">
        <f>tbl_Raw_Data[[#This Row],[Net_Amount_Before_Tax]]*tbl_Raw_Data[[#This Row],[Tax_Pct]]/100</f>
        <v>19.097999999999999</v>
      </c>
      <c r="Y3231" s="6">
        <f>tbl_Raw_Data[[#This Row],[Net_Amount_Before_Tax]]+tbl_Raw_Data[[#This Row],[Tax_Amount]]</f>
        <v>125.19799999999999</v>
      </c>
      <c r="Z3231" s="6">
        <f t="shared" si="254"/>
        <v>1</v>
      </c>
    </row>
    <row r="3232" spans="1:26" x14ac:dyDescent="0.3">
      <c r="A3232" s="23" t="s">
        <v>4987</v>
      </c>
      <c r="B3232" s="34">
        <v>45838</v>
      </c>
      <c r="C3232" s="23" t="s">
        <v>2043</v>
      </c>
      <c r="D3232" s="23" t="s">
        <v>52</v>
      </c>
      <c r="E3232" s="23" t="s">
        <v>52</v>
      </c>
      <c r="F3232" s="23">
        <v>160019</v>
      </c>
      <c r="G3232" s="23" t="s">
        <v>48</v>
      </c>
      <c r="H3232" s="23" t="s">
        <v>49</v>
      </c>
      <c r="I3232" s="23" t="s">
        <v>50</v>
      </c>
      <c r="J3232" s="23" t="s">
        <v>23</v>
      </c>
      <c r="K3232" s="23" t="s">
        <v>24</v>
      </c>
      <c r="L3232" s="23">
        <v>2</v>
      </c>
      <c r="M3232" s="23">
        <v>100.22</v>
      </c>
      <c r="N3232" s="23">
        <v>5</v>
      </c>
      <c r="O3232" s="23">
        <v>12</v>
      </c>
      <c r="P3232" s="23" t="s">
        <v>89</v>
      </c>
      <c r="Q3232" s="23" t="s">
        <v>90</v>
      </c>
      <c r="R3232" s="23">
        <f t="shared" si="250"/>
        <v>1</v>
      </c>
      <c r="S3232" s="23" t="str">
        <f t="shared" si="251"/>
        <v>ORD103231_20250630_CUST00452_MED028</v>
      </c>
      <c r="T3232" s="23">
        <f t="shared" si="252"/>
        <v>1</v>
      </c>
      <c r="U3232" s="6">
        <f t="shared" si="253"/>
        <v>200.44</v>
      </c>
      <c r="V3232" s="6">
        <f>tbl_Raw_Data[[#This Row],[Discount_Pct]]*tbl_Raw_Data[[#This Row],[Gross_Amount]]/100</f>
        <v>10.022</v>
      </c>
      <c r="W3232" s="6">
        <f>tbl_Raw_Data[[#This Row],[Gross_Amount]]-tbl_Raw_Data[[#This Row],[Discount_Amount]]</f>
        <v>190.41800000000001</v>
      </c>
      <c r="X3232" s="6">
        <f>tbl_Raw_Data[[#This Row],[Net_Amount_Before_Tax]]*tbl_Raw_Data[[#This Row],[Tax_Pct]]/100</f>
        <v>22.850160000000002</v>
      </c>
      <c r="Y3232" s="6">
        <f>tbl_Raw_Data[[#This Row],[Net_Amount_Before_Tax]]+tbl_Raw_Data[[#This Row],[Tax_Amount]]</f>
        <v>213.26816000000002</v>
      </c>
      <c r="Z3232" s="6">
        <f t="shared" si="254"/>
        <v>3</v>
      </c>
    </row>
    <row r="3233" spans="1:26" x14ac:dyDescent="0.3">
      <c r="A3233" s="23" t="s">
        <v>4988</v>
      </c>
      <c r="B3233" s="34">
        <v>45941</v>
      </c>
      <c r="C3233" s="23" t="s">
        <v>4989</v>
      </c>
      <c r="D3233" s="23" t="s">
        <v>28</v>
      </c>
      <c r="E3233" s="23" t="s">
        <v>29</v>
      </c>
      <c r="F3233" s="23">
        <v>500001</v>
      </c>
      <c r="G3233" s="23" t="s">
        <v>30</v>
      </c>
      <c r="H3233" s="23" t="s">
        <v>31</v>
      </c>
      <c r="I3233" s="23" t="s">
        <v>32</v>
      </c>
      <c r="J3233" s="23" t="s">
        <v>23</v>
      </c>
      <c r="K3233" s="23" t="s">
        <v>24</v>
      </c>
      <c r="L3233" s="23">
        <v>1</v>
      </c>
      <c r="M3233" s="23">
        <v>127.4</v>
      </c>
      <c r="N3233" s="23">
        <v>10</v>
      </c>
      <c r="O3233" s="23">
        <v>12</v>
      </c>
      <c r="P3233" s="23" t="s">
        <v>65</v>
      </c>
      <c r="Q3233" s="23" t="s">
        <v>34</v>
      </c>
      <c r="R3233" s="23">
        <f t="shared" si="250"/>
        <v>1</v>
      </c>
      <c r="S3233" s="23" t="str">
        <f t="shared" si="251"/>
        <v>ORD103232_20251011_CUST01923_MED017</v>
      </c>
      <c r="T3233" s="23">
        <f t="shared" si="252"/>
        <v>1</v>
      </c>
      <c r="U3233" s="6">
        <f t="shared" si="253"/>
        <v>127.4</v>
      </c>
      <c r="V3233" s="6">
        <f>tbl_Raw_Data[[#This Row],[Discount_Pct]]*tbl_Raw_Data[[#This Row],[Gross_Amount]]/100</f>
        <v>12.74</v>
      </c>
      <c r="W3233" s="6">
        <f>tbl_Raw_Data[[#This Row],[Gross_Amount]]-tbl_Raw_Data[[#This Row],[Discount_Amount]]</f>
        <v>114.66000000000001</v>
      </c>
      <c r="X3233" s="6">
        <f>tbl_Raw_Data[[#This Row],[Net_Amount_Before_Tax]]*tbl_Raw_Data[[#This Row],[Tax_Pct]]/100</f>
        <v>13.7592</v>
      </c>
      <c r="Y3233" s="6">
        <f>tbl_Raw_Data[[#This Row],[Net_Amount_Before_Tax]]+tbl_Raw_Data[[#This Row],[Tax_Amount]]</f>
        <v>128.41920000000002</v>
      </c>
      <c r="Z3233" s="6">
        <f t="shared" si="254"/>
        <v>1</v>
      </c>
    </row>
    <row r="3234" spans="1:26" x14ac:dyDescent="0.3">
      <c r="A3234" s="23" t="s">
        <v>4990</v>
      </c>
      <c r="B3234" s="34">
        <v>45621</v>
      </c>
      <c r="C3234" s="23" t="s">
        <v>1117</v>
      </c>
      <c r="D3234" s="23" t="s">
        <v>37</v>
      </c>
      <c r="E3234" s="23" t="s">
        <v>38</v>
      </c>
      <c r="F3234" s="23">
        <v>452010</v>
      </c>
      <c r="G3234" s="23" t="s">
        <v>94</v>
      </c>
      <c r="H3234" s="23" t="s">
        <v>95</v>
      </c>
      <c r="I3234" s="23" t="s">
        <v>84</v>
      </c>
      <c r="J3234" s="23" t="s">
        <v>42</v>
      </c>
      <c r="K3234" s="23" t="s">
        <v>24</v>
      </c>
      <c r="L3234" s="23">
        <v>1</v>
      </c>
      <c r="M3234" s="23">
        <v>87.79</v>
      </c>
      <c r="N3234" s="23">
        <v>5</v>
      </c>
      <c r="O3234" s="23">
        <v>12</v>
      </c>
      <c r="P3234" s="23" t="s">
        <v>65</v>
      </c>
      <c r="Q3234" s="23" t="s">
        <v>34</v>
      </c>
      <c r="R3234" s="23">
        <f t="shared" si="250"/>
        <v>1</v>
      </c>
      <c r="S3234" s="23" t="str">
        <f t="shared" si="251"/>
        <v>ORD103233_20241125_CUST01832_MED021</v>
      </c>
      <c r="T3234" s="23">
        <f t="shared" si="252"/>
        <v>1</v>
      </c>
      <c r="U3234" s="6">
        <f t="shared" si="253"/>
        <v>87.79</v>
      </c>
      <c r="V3234" s="6">
        <f>tbl_Raw_Data[[#This Row],[Discount_Pct]]*tbl_Raw_Data[[#This Row],[Gross_Amount]]/100</f>
        <v>4.3895000000000008</v>
      </c>
      <c r="W3234" s="6">
        <f>tbl_Raw_Data[[#This Row],[Gross_Amount]]-tbl_Raw_Data[[#This Row],[Discount_Amount]]</f>
        <v>83.400500000000008</v>
      </c>
      <c r="X3234" s="6">
        <f>tbl_Raw_Data[[#This Row],[Net_Amount_Before_Tax]]*tbl_Raw_Data[[#This Row],[Tax_Pct]]/100</f>
        <v>10.00806</v>
      </c>
      <c r="Y3234" s="6">
        <f>tbl_Raw_Data[[#This Row],[Net_Amount_Before_Tax]]+tbl_Raw_Data[[#This Row],[Tax_Amount]]</f>
        <v>93.408560000000008</v>
      </c>
      <c r="Z3234" s="6">
        <f t="shared" si="254"/>
        <v>1</v>
      </c>
    </row>
    <row r="3235" spans="1:26" x14ac:dyDescent="0.3">
      <c r="A3235" s="23" t="s">
        <v>4991</v>
      </c>
      <c r="B3235" s="34">
        <v>45644</v>
      </c>
      <c r="C3235" s="23" t="s">
        <v>2733</v>
      </c>
      <c r="D3235" s="23" t="s">
        <v>183</v>
      </c>
      <c r="E3235" s="23" t="s">
        <v>184</v>
      </c>
      <c r="F3235" s="23">
        <v>122001</v>
      </c>
      <c r="G3235" s="23" t="s">
        <v>256</v>
      </c>
      <c r="H3235" s="23" t="s">
        <v>257</v>
      </c>
      <c r="I3235" s="23" t="s">
        <v>22</v>
      </c>
      <c r="J3235" s="23" t="s">
        <v>258</v>
      </c>
      <c r="K3235" s="23" t="s">
        <v>57</v>
      </c>
      <c r="L3235" s="23">
        <v>2</v>
      </c>
      <c r="M3235" s="23">
        <v>60.42</v>
      </c>
      <c r="N3235" s="23">
        <v>0</v>
      </c>
      <c r="O3235" s="23">
        <v>12</v>
      </c>
      <c r="P3235" s="23" t="s">
        <v>58</v>
      </c>
      <c r="Q3235" s="23" t="s">
        <v>26</v>
      </c>
      <c r="R3235" s="23">
        <f t="shared" si="250"/>
        <v>1</v>
      </c>
      <c r="S3235" s="23" t="str">
        <f t="shared" si="251"/>
        <v>ORD103234_20241218_CUST02739_MED025</v>
      </c>
      <c r="T3235" s="23">
        <f t="shared" si="252"/>
        <v>1</v>
      </c>
      <c r="U3235" s="6">
        <f t="shared" si="253"/>
        <v>120.84</v>
      </c>
      <c r="V3235" s="6">
        <f>tbl_Raw_Data[[#This Row],[Discount_Pct]]*tbl_Raw_Data[[#This Row],[Gross_Amount]]/100</f>
        <v>0</v>
      </c>
      <c r="W3235" s="6">
        <f>tbl_Raw_Data[[#This Row],[Gross_Amount]]-tbl_Raw_Data[[#This Row],[Discount_Amount]]</f>
        <v>120.84</v>
      </c>
      <c r="X3235" s="6">
        <f>tbl_Raw_Data[[#This Row],[Net_Amount_Before_Tax]]*tbl_Raw_Data[[#This Row],[Tax_Pct]]/100</f>
        <v>14.5008</v>
      </c>
      <c r="Y3235" s="6">
        <f>tbl_Raw_Data[[#This Row],[Net_Amount_Before_Tax]]+tbl_Raw_Data[[#This Row],[Tax_Amount]]</f>
        <v>135.3408</v>
      </c>
      <c r="Z3235" s="6">
        <f t="shared" si="254"/>
        <v>3</v>
      </c>
    </row>
    <row r="3236" spans="1:26" x14ac:dyDescent="0.3">
      <c r="A3236" s="23" t="s">
        <v>4992</v>
      </c>
      <c r="B3236" s="34">
        <v>45773</v>
      </c>
      <c r="C3236" s="23" t="s">
        <v>4993</v>
      </c>
      <c r="D3236" s="23" t="s">
        <v>130</v>
      </c>
      <c r="E3236" s="23" t="s">
        <v>131</v>
      </c>
      <c r="F3236" s="23">
        <v>700102</v>
      </c>
      <c r="G3236" s="23" t="s">
        <v>256</v>
      </c>
      <c r="H3236" s="23" t="s">
        <v>257</v>
      </c>
      <c r="I3236" s="23" t="s">
        <v>22</v>
      </c>
      <c r="J3236" s="23" t="s">
        <v>258</v>
      </c>
      <c r="K3236" s="23" t="s">
        <v>57</v>
      </c>
      <c r="L3236" s="23">
        <v>2</v>
      </c>
      <c r="M3236" s="23">
        <v>65.64</v>
      </c>
      <c r="N3236" s="23">
        <v>10</v>
      </c>
      <c r="O3236" s="23">
        <v>18</v>
      </c>
      <c r="P3236" s="23" t="s">
        <v>58</v>
      </c>
      <c r="Q3236" s="23" t="s">
        <v>34</v>
      </c>
      <c r="R3236" s="23">
        <f t="shared" si="250"/>
        <v>1</v>
      </c>
      <c r="S3236" s="23" t="str">
        <f t="shared" si="251"/>
        <v>ORD103235_20250426_CUST01369_MED025</v>
      </c>
      <c r="T3236" s="23">
        <f t="shared" si="252"/>
        <v>1</v>
      </c>
      <c r="U3236" s="6">
        <f t="shared" si="253"/>
        <v>131.28</v>
      </c>
      <c r="V3236" s="6">
        <f>tbl_Raw_Data[[#This Row],[Discount_Pct]]*tbl_Raw_Data[[#This Row],[Gross_Amount]]/100</f>
        <v>13.128</v>
      </c>
      <c r="W3236" s="6">
        <f>tbl_Raw_Data[[#This Row],[Gross_Amount]]-tbl_Raw_Data[[#This Row],[Discount_Amount]]</f>
        <v>118.152</v>
      </c>
      <c r="X3236" s="6">
        <f>tbl_Raw_Data[[#This Row],[Net_Amount_Before_Tax]]*tbl_Raw_Data[[#This Row],[Tax_Pct]]/100</f>
        <v>21.26736</v>
      </c>
      <c r="Y3236" s="6">
        <f>tbl_Raw_Data[[#This Row],[Net_Amount_Before_Tax]]+tbl_Raw_Data[[#This Row],[Tax_Amount]]</f>
        <v>139.41936000000001</v>
      </c>
      <c r="Z3236" s="6">
        <f t="shared" si="254"/>
        <v>3</v>
      </c>
    </row>
    <row r="3237" spans="1:26" x14ac:dyDescent="0.3">
      <c r="A3237" s="23" t="s">
        <v>4994</v>
      </c>
      <c r="B3237" s="34">
        <v>45906</v>
      </c>
      <c r="C3237" s="23" t="s">
        <v>4995</v>
      </c>
      <c r="D3237" s="23" t="s">
        <v>28</v>
      </c>
      <c r="E3237" s="23" t="s">
        <v>29</v>
      </c>
      <c r="F3237" s="23">
        <v>500001</v>
      </c>
      <c r="G3237" s="23" t="s">
        <v>102</v>
      </c>
      <c r="H3237" s="23" t="s">
        <v>103</v>
      </c>
      <c r="I3237" s="23" t="s">
        <v>104</v>
      </c>
      <c r="J3237" s="23" t="s">
        <v>64</v>
      </c>
      <c r="K3237" s="23" t="s">
        <v>57</v>
      </c>
      <c r="L3237" s="23">
        <v>2</v>
      </c>
      <c r="M3237" s="23">
        <v>110.65</v>
      </c>
      <c r="N3237" s="23">
        <v>15</v>
      </c>
      <c r="O3237" s="23">
        <v>12</v>
      </c>
      <c r="P3237" s="23" t="s">
        <v>43</v>
      </c>
      <c r="Q3237" s="23" t="s">
        <v>34</v>
      </c>
      <c r="R3237" s="23">
        <f t="shared" si="250"/>
        <v>1</v>
      </c>
      <c r="S3237" s="23" t="str">
        <f t="shared" si="251"/>
        <v>ORD103236_20250906_CUST00747_MED029</v>
      </c>
      <c r="T3237" s="23">
        <f t="shared" si="252"/>
        <v>1</v>
      </c>
      <c r="U3237" s="6">
        <f t="shared" si="253"/>
        <v>221.3</v>
      </c>
      <c r="V3237" s="6">
        <f>tbl_Raw_Data[[#This Row],[Discount_Pct]]*tbl_Raw_Data[[#This Row],[Gross_Amount]]/100</f>
        <v>33.195</v>
      </c>
      <c r="W3237" s="6">
        <f>tbl_Raw_Data[[#This Row],[Gross_Amount]]-tbl_Raw_Data[[#This Row],[Discount_Amount]]</f>
        <v>188.10500000000002</v>
      </c>
      <c r="X3237" s="6">
        <f>tbl_Raw_Data[[#This Row],[Net_Amount_Before_Tax]]*tbl_Raw_Data[[#This Row],[Tax_Pct]]/100</f>
        <v>22.572600000000001</v>
      </c>
      <c r="Y3237" s="6">
        <f>tbl_Raw_Data[[#This Row],[Net_Amount_Before_Tax]]+tbl_Raw_Data[[#This Row],[Tax_Amount]]</f>
        <v>210.67760000000001</v>
      </c>
      <c r="Z3237" s="6">
        <f t="shared" si="254"/>
        <v>1</v>
      </c>
    </row>
    <row r="3238" spans="1:26" x14ac:dyDescent="0.3">
      <c r="A3238" s="23" t="s">
        <v>4996</v>
      </c>
      <c r="B3238" s="34">
        <v>45551</v>
      </c>
      <c r="C3238" s="23" t="s">
        <v>1215</v>
      </c>
      <c r="D3238" s="23" t="s">
        <v>123</v>
      </c>
      <c r="E3238" s="23" t="s">
        <v>101</v>
      </c>
      <c r="F3238" s="23">
        <v>226010</v>
      </c>
      <c r="G3238" s="23" t="s">
        <v>94</v>
      </c>
      <c r="H3238" s="23" t="s">
        <v>95</v>
      </c>
      <c r="I3238" s="23" t="s">
        <v>84</v>
      </c>
      <c r="J3238" s="23" t="s">
        <v>42</v>
      </c>
      <c r="K3238" s="23" t="s">
        <v>24</v>
      </c>
      <c r="L3238" s="23">
        <v>2</v>
      </c>
      <c r="M3238" s="23">
        <v>93.53</v>
      </c>
      <c r="N3238" s="23">
        <v>15</v>
      </c>
      <c r="O3238" s="23">
        <v>5</v>
      </c>
      <c r="P3238" s="23" t="s">
        <v>43</v>
      </c>
      <c r="Q3238" s="23" t="s">
        <v>90</v>
      </c>
      <c r="R3238" s="23">
        <f t="shared" si="250"/>
        <v>1</v>
      </c>
      <c r="S3238" s="23" t="str">
        <f t="shared" si="251"/>
        <v>ORD103237_20240916_CUST01491_MED021</v>
      </c>
      <c r="T3238" s="23">
        <f t="shared" si="252"/>
        <v>1</v>
      </c>
      <c r="U3238" s="6">
        <f t="shared" si="253"/>
        <v>187.06</v>
      </c>
      <c r="V3238" s="6">
        <f>tbl_Raw_Data[[#This Row],[Discount_Pct]]*tbl_Raw_Data[[#This Row],[Gross_Amount]]/100</f>
        <v>28.059000000000001</v>
      </c>
      <c r="W3238" s="6">
        <f>tbl_Raw_Data[[#This Row],[Gross_Amount]]-tbl_Raw_Data[[#This Row],[Discount_Amount]]</f>
        <v>159.001</v>
      </c>
      <c r="X3238" s="6">
        <f>tbl_Raw_Data[[#This Row],[Net_Amount_Before_Tax]]*tbl_Raw_Data[[#This Row],[Tax_Pct]]/100</f>
        <v>7.9500500000000001</v>
      </c>
      <c r="Y3238" s="6">
        <f>tbl_Raw_Data[[#This Row],[Net_Amount_Before_Tax]]+tbl_Raw_Data[[#This Row],[Tax_Amount]]</f>
        <v>166.95105000000001</v>
      </c>
      <c r="Z3238" s="6">
        <f t="shared" si="254"/>
        <v>3</v>
      </c>
    </row>
    <row r="3239" spans="1:26" x14ac:dyDescent="0.3">
      <c r="A3239" s="23" t="s">
        <v>4997</v>
      </c>
      <c r="B3239" s="34">
        <v>45804</v>
      </c>
      <c r="C3239" s="23" t="s">
        <v>4998</v>
      </c>
      <c r="D3239" s="23" t="s">
        <v>19</v>
      </c>
      <c r="E3239" s="23" t="s">
        <v>19</v>
      </c>
      <c r="F3239" s="23">
        <v>110085</v>
      </c>
      <c r="G3239" s="23" t="s">
        <v>196</v>
      </c>
      <c r="H3239" s="23" t="s">
        <v>197</v>
      </c>
      <c r="I3239" s="23" t="s">
        <v>32</v>
      </c>
      <c r="J3239" s="23" t="s">
        <v>42</v>
      </c>
      <c r="K3239" s="23" t="s">
        <v>24</v>
      </c>
      <c r="L3239" s="23">
        <v>4</v>
      </c>
      <c r="M3239" s="23">
        <v>25.41</v>
      </c>
      <c r="N3239" s="23">
        <v>20</v>
      </c>
      <c r="O3239" s="23">
        <v>12</v>
      </c>
      <c r="P3239" s="23" t="s">
        <v>25</v>
      </c>
      <c r="Q3239" s="23" t="s">
        <v>34</v>
      </c>
      <c r="R3239" s="23">
        <f t="shared" si="250"/>
        <v>1</v>
      </c>
      <c r="S3239" s="23" t="str">
        <f t="shared" si="251"/>
        <v>ORD103238_20250527_CUST01827_MED011</v>
      </c>
      <c r="T3239" s="23">
        <f t="shared" si="252"/>
        <v>1</v>
      </c>
      <c r="U3239" s="6">
        <f t="shared" si="253"/>
        <v>101.64</v>
      </c>
      <c r="V3239" s="6">
        <f>tbl_Raw_Data[[#This Row],[Discount_Pct]]*tbl_Raw_Data[[#This Row],[Gross_Amount]]/100</f>
        <v>20.327999999999999</v>
      </c>
      <c r="W3239" s="6">
        <f>tbl_Raw_Data[[#This Row],[Gross_Amount]]-tbl_Raw_Data[[#This Row],[Discount_Amount]]</f>
        <v>81.311999999999998</v>
      </c>
      <c r="X3239" s="6">
        <f>tbl_Raw_Data[[#This Row],[Net_Amount_Before_Tax]]*tbl_Raw_Data[[#This Row],[Tax_Pct]]/100</f>
        <v>9.757439999999999</v>
      </c>
      <c r="Y3239" s="6">
        <f>tbl_Raw_Data[[#This Row],[Net_Amount_Before_Tax]]+tbl_Raw_Data[[#This Row],[Tax_Amount]]</f>
        <v>91.06944</v>
      </c>
      <c r="Z3239" s="6">
        <f t="shared" si="254"/>
        <v>2</v>
      </c>
    </row>
    <row r="3240" spans="1:26" x14ac:dyDescent="0.3">
      <c r="A3240" s="23" t="s">
        <v>4999</v>
      </c>
      <c r="B3240" s="34">
        <v>45706</v>
      </c>
      <c r="C3240" s="23" t="s">
        <v>350</v>
      </c>
      <c r="D3240" s="23" t="s">
        <v>52</v>
      </c>
      <c r="E3240" s="23" t="s">
        <v>52</v>
      </c>
      <c r="F3240" s="23">
        <v>160022</v>
      </c>
      <c r="G3240" s="23" t="s">
        <v>315</v>
      </c>
      <c r="H3240" s="23" t="s">
        <v>316</v>
      </c>
      <c r="I3240" s="23" t="s">
        <v>50</v>
      </c>
      <c r="J3240" s="23" t="s">
        <v>114</v>
      </c>
      <c r="K3240" s="23" t="s">
        <v>24</v>
      </c>
      <c r="L3240" s="23">
        <v>1</v>
      </c>
      <c r="M3240" s="23">
        <v>106.57</v>
      </c>
      <c r="N3240" s="23">
        <v>5</v>
      </c>
      <c r="O3240" s="23">
        <v>5</v>
      </c>
      <c r="P3240" s="23" t="s">
        <v>25</v>
      </c>
      <c r="Q3240" s="23" t="s">
        <v>90</v>
      </c>
      <c r="R3240" s="23">
        <f t="shared" si="250"/>
        <v>1</v>
      </c>
      <c r="S3240" s="23" t="str">
        <f t="shared" si="251"/>
        <v>ORD103239_20250218_CUST03462_MED012</v>
      </c>
      <c r="T3240" s="23">
        <f t="shared" si="252"/>
        <v>1</v>
      </c>
      <c r="U3240" s="6">
        <f t="shared" si="253"/>
        <v>106.57</v>
      </c>
      <c r="V3240" s="6">
        <f>tbl_Raw_Data[[#This Row],[Discount_Pct]]*tbl_Raw_Data[[#This Row],[Gross_Amount]]/100</f>
        <v>5.3284999999999991</v>
      </c>
      <c r="W3240" s="6">
        <f>tbl_Raw_Data[[#This Row],[Gross_Amount]]-tbl_Raw_Data[[#This Row],[Discount_Amount]]</f>
        <v>101.24149999999999</v>
      </c>
      <c r="X3240" s="6">
        <f>tbl_Raw_Data[[#This Row],[Net_Amount_Before_Tax]]*tbl_Raw_Data[[#This Row],[Tax_Pct]]/100</f>
        <v>5.0620749999999992</v>
      </c>
      <c r="Y3240" s="6">
        <f>tbl_Raw_Data[[#This Row],[Net_Amount_Before_Tax]]+tbl_Raw_Data[[#This Row],[Tax_Amount]]</f>
        <v>106.30357499999998</v>
      </c>
      <c r="Z3240" s="6">
        <f t="shared" si="254"/>
        <v>1</v>
      </c>
    </row>
    <row r="3241" spans="1:26" x14ac:dyDescent="0.3">
      <c r="A3241" s="23" t="s">
        <v>5000</v>
      </c>
      <c r="B3241" s="34">
        <v>45842</v>
      </c>
      <c r="C3241" s="23" t="s">
        <v>2346</v>
      </c>
      <c r="D3241" s="23" t="s">
        <v>52</v>
      </c>
      <c r="E3241" s="23" t="s">
        <v>52</v>
      </c>
      <c r="F3241" s="23">
        <v>160001</v>
      </c>
      <c r="G3241" s="23" t="s">
        <v>119</v>
      </c>
      <c r="H3241" s="23" t="s">
        <v>120</v>
      </c>
      <c r="I3241" s="23" t="s">
        <v>32</v>
      </c>
      <c r="J3241" s="23" t="s">
        <v>64</v>
      </c>
      <c r="K3241" s="23" t="s">
        <v>57</v>
      </c>
      <c r="L3241" s="23">
        <v>2</v>
      </c>
      <c r="M3241" s="23">
        <v>75.41</v>
      </c>
      <c r="N3241" s="23">
        <v>5</v>
      </c>
      <c r="O3241" s="23">
        <v>5</v>
      </c>
      <c r="P3241" s="23" t="s">
        <v>43</v>
      </c>
      <c r="Q3241" s="23" t="s">
        <v>34</v>
      </c>
      <c r="R3241" s="23">
        <f t="shared" si="250"/>
        <v>1</v>
      </c>
      <c r="S3241" s="23" t="str">
        <f t="shared" si="251"/>
        <v>ORD103240_20250704_CUST02789_MED010</v>
      </c>
      <c r="T3241" s="23">
        <f t="shared" si="252"/>
        <v>1</v>
      </c>
      <c r="U3241" s="6">
        <f t="shared" si="253"/>
        <v>150.82</v>
      </c>
      <c r="V3241" s="6">
        <f>tbl_Raw_Data[[#This Row],[Discount_Pct]]*tbl_Raw_Data[[#This Row],[Gross_Amount]]/100</f>
        <v>7.5409999999999995</v>
      </c>
      <c r="W3241" s="6">
        <f>tbl_Raw_Data[[#This Row],[Gross_Amount]]-tbl_Raw_Data[[#This Row],[Discount_Amount]]</f>
        <v>143.279</v>
      </c>
      <c r="X3241" s="6">
        <f>tbl_Raw_Data[[#This Row],[Net_Amount_Before_Tax]]*tbl_Raw_Data[[#This Row],[Tax_Pct]]/100</f>
        <v>7.1639499999999998</v>
      </c>
      <c r="Y3241" s="6">
        <f>tbl_Raw_Data[[#This Row],[Net_Amount_Before_Tax]]+tbl_Raw_Data[[#This Row],[Tax_Amount]]</f>
        <v>150.44295</v>
      </c>
      <c r="Z3241" s="6">
        <f t="shared" si="254"/>
        <v>3</v>
      </c>
    </row>
    <row r="3242" spans="1:26" x14ac:dyDescent="0.3">
      <c r="A3242" s="23" t="s">
        <v>5001</v>
      </c>
      <c r="B3242" s="34">
        <v>45651</v>
      </c>
      <c r="C3242" s="23" t="s">
        <v>2564</v>
      </c>
      <c r="D3242" s="23" t="s">
        <v>28</v>
      </c>
      <c r="E3242" s="23" t="s">
        <v>29</v>
      </c>
      <c r="F3242" s="23">
        <v>500001</v>
      </c>
      <c r="G3242" s="23" t="s">
        <v>160</v>
      </c>
      <c r="H3242" s="23" t="s">
        <v>161</v>
      </c>
      <c r="I3242" s="23" t="s">
        <v>50</v>
      </c>
      <c r="J3242" s="23" t="s">
        <v>23</v>
      </c>
      <c r="K3242" s="23" t="s">
        <v>24</v>
      </c>
      <c r="L3242" s="23">
        <v>4</v>
      </c>
      <c r="M3242" s="23">
        <v>140.46</v>
      </c>
      <c r="N3242" s="23">
        <v>5</v>
      </c>
      <c r="O3242" s="23">
        <v>18</v>
      </c>
      <c r="P3242" s="23" t="s">
        <v>65</v>
      </c>
      <c r="Q3242" s="23" t="s">
        <v>34</v>
      </c>
      <c r="R3242" s="23">
        <f t="shared" si="250"/>
        <v>1</v>
      </c>
      <c r="S3242" s="23" t="str">
        <f t="shared" si="251"/>
        <v>ORD103241_20241225_CUST01895_MED014</v>
      </c>
      <c r="T3242" s="23">
        <f t="shared" si="252"/>
        <v>1</v>
      </c>
      <c r="U3242" s="6">
        <f t="shared" si="253"/>
        <v>561.84</v>
      </c>
      <c r="V3242" s="6">
        <f>tbl_Raw_Data[[#This Row],[Discount_Pct]]*tbl_Raw_Data[[#This Row],[Gross_Amount]]/100</f>
        <v>28.092000000000002</v>
      </c>
      <c r="W3242" s="6">
        <f>tbl_Raw_Data[[#This Row],[Gross_Amount]]-tbl_Raw_Data[[#This Row],[Discount_Amount]]</f>
        <v>533.74800000000005</v>
      </c>
      <c r="X3242" s="6">
        <f>tbl_Raw_Data[[#This Row],[Net_Amount_Before_Tax]]*tbl_Raw_Data[[#This Row],[Tax_Pct]]/100</f>
        <v>96.074640000000002</v>
      </c>
      <c r="Y3242" s="6">
        <f>tbl_Raw_Data[[#This Row],[Net_Amount_Before_Tax]]+tbl_Raw_Data[[#This Row],[Tax_Amount]]</f>
        <v>629.82264000000009</v>
      </c>
      <c r="Z3242" s="6">
        <f t="shared" si="254"/>
        <v>2</v>
      </c>
    </row>
    <row r="3243" spans="1:26" x14ac:dyDescent="0.3">
      <c r="A3243" s="23" t="s">
        <v>5002</v>
      </c>
      <c r="B3243" s="34">
        <v>45782</v>
      </c>
      <c r="C3243" s="23" t="s">
        <v>5003</v>
      </c>
      <c r="D3243" s="23" t="s">
        <v>72</v>
      </c>
      <c r="E3243" s="23" t="s">
        <v>73</v>
      </c>
      <c r="F3243" s="23">
        <v>302033</v>
      </c>
      <c r="G3243" s="23" t="s">
        <v>192</v>
      </c>
      <c r="H3243" s="23" t="s">
        <v>193</v>
      </c>
      <c r="I3243" s="23" t="s">
        <v>41</v>
      </c>
      <c r="J3243" s="23" t="s">
        <v>194</v>
      </c>
      <c r="K3243" s="23" t="s">
        <v>24</v>
      </c>
      <c r="L3243" s="23">
        <v>2</v>
      </c>
      <c r="M3243" s="23">
        <v>29.79</v>
      </c>
      <c r="N3243" s="23">
        <v>15</v>
      </c>
      <c r="O3243" s="23">
        <v>12</v>
      </c>
      <c r="P3243" s="23" t="s">
        <v>43</v>
      </c>
      <c r="Q3243" s="23" t="s">
        <v>26</v>
      </c>
      <c r="R3243" s="23">
        <f t="shared" si="250"/>
        <v>1</v>
      </c>
      <c r="S3243" s="23" t="str">
        <f t="shared" si="251"/>
        <v>ORD103242_20250505_CUST00757_MED002</v>
      </c>
      <c r="T3243" s="23">
        <f t="shared" si="252"/>
        <v>1</v>
      </c>
      <c r="U3243" s="6">
        <f t="shared" si="253"/>
        <v>59.58</v>
      </c>
      <c r="V3243" s="6">
        <f>tbl_Raw_Data[[#This Row],[Discount_Pct]]*tbl_Raw_Data[[#This Row],[Gross_Amount]]/100</f>
        <v>8.9369999999999994</v>
      </c>
      <c r="W3243" s="6">
        <f>tbl_Raw_Data[[#This Row],[Gross_Amount]]-tbl_Raw_Data[[#This Row],[Discount_Amount]]</f>
        <v>50.643000000000001</v>
      </c>
      <c r="X3243" s="6">
        <f>tbl_Raw_Data[[#This Row],[Net_Amount_Before_Tax]]*tbl_Raw_Data[[#This Row],[Tax_Pct]]/100</f>
        <v>6.0771600000000001</v>
      </c>
      <c r="Y3243" s="6">
        <f>tbl_Raw_Data[[#This Row],[Net_Amount_Before_Tax]]+tbl_Raw_Data[[#This Row],[Tax_Amount]]</f>
        <v>56.72016</v>
      </c>
      <c r="Z3243" s="6">
        <f t="shared" si="254"/>
        <v>1</v>
      </c>
    </row>
    <row r="3244" spans="1:26" x14ac:dyDescent="0.3">
      <c r="A3244" s="23" t="s">
        <v>5004</v>
      </c>
      <c r="B3244" s="34">
        <v>45554</v>
      </c>
      <c r="C3244" s="23" t="s">
        <v>4633</v>
      </c>
      <c r="D3244" s="23" t="s">
        <v>100</v>
      </c>
      <c r="E3244" s="23" t="s">
        <v>101</v>
      </c>
      <c r="F3244" s="23">
        <v>201307</v>
      </c>
      <c r="G3244" s="23" t="s">
        <v>68</v>
      </c>
      <c r="H3244" s="23" t="s">
        <v>69</v>
      </c>
      <c r="I3244" s="23" t="s">
        <v>55</v>
      </c>
      <c r="J3244" s="23" t="s">
        <v>56</v>
      </c>
      <c r="K3244" s="23" t="s">
        <v>24</v>
      </c>
      <c r="L3244" s="23">
        <v>2</v>
      </c>
      <c r="M3244" s="23">
        <v>30.27</v>
      </c>
      <c r="N3244" s="23">
        <v>5</v>
      </c>
      <c r="O3244" s="23">
        <v>12</v>
      </c>
      <c r="P3244" s="23" t="s">
        <v>65</v>
      </c>
      <c r="Q3244" s="23" t="s">
        <v>34</v>
      </c>
      <c r="R3244" s="23">
        <f t="shared" si="250"/>
        <v>1</v>
      </c>
      <c r="S3244" s="23" t="str">
        <f t="shared" si="251"/>
        <v>ORD103243_20240919_CUST01007_MED003</v>
      </c>
      <c r="T3244" s="23">
        <f t="shared" si="252"/>
        <v>1</v>
      </c>
      <c r="U3244" s="6">
        <f t="shared" si="253"/>
        <v>60.54</v>
      </c>
      <c r="V3244" s="6">
        <f>tbl_Raw_Data[[#This Row],[Discount_Pct]]*tbl_Raw_Data[[#This Row],[Gross_Amount]]/100</f>
        <v>3.0269999999999997</v>
      </c>
      <c r="W3244" s="6">
        <f>tbl_Raw_Data[[#This Row],[Gross_Amount]]-tbl_Raw_Data[[#This Row],[Discount_Amount]]</f>
        <v>57.512999999999998</v>
      </c>
      <c r="X3244" s="6">
        <f>tbl_Raw_Data[[#This Row],[Net_Amount_Before_Tax]]*tbl_Raw_Data[[#This Row],[Tax_Pct]]/100</f>
        <v>6.9015599999999999</v>
      </c>
      <c r="Y3244" s="6">
        <f>tbl_Raw_Data[[#This Row],[Net_Amount_Before_Tax]]+tbl_Raw_Data[[#This Row],[Tax_Amount]]</f>
        <v>64.414559999999994</v>
      </c>
      <c r="Z3244" s="6">
        <f t="shared" si="254"/>
        <v>2</v>
      </c>
    </row>
    <row r="3245" spans="1:26" x14ac:dyDescent="0.3">
      <c r="A3245" s="23" t="s">
        <v>5005</v>
      </c>
      <c r="B3245" s="34">
        <v>45334</v>
      </c>
      <c r="C3245" s="23" t="s">
        <v>1384</v>
      </c>
      <c r="D3245" s="23" t="s">
        <v>72</v>
      </c>
      <c r="E3245" s="23" t="s">
        <v>73</v>
      </c>
      <c r="F3245" s="23">
        <v>302001</v>
      </c>
      <c r="G3245" s="23" t="s">
        <v>229</v>
      </c>
      <c r="H3245" s="23" t="s">
        <v>230</v>
      </c>
      <c r="I3245" s="23" t="s">
        <v>84</v>
      </c>
      <c r="J3245" s="23" t="s">
        <v>140</v>
      </c>
      <c r="K3245" s="23" t="s">
        <v>24</v>
      </c>
      <c r="L3245" s="23">
        <v>2</v>
      </c>
      <c r="M3245" s="23">
        <v>168.91</v>
      </c>
      <c r="N3245" s="23">
        <v>10</v>
      </c>
      <c r="O3245" s="23">
        <v>5</v>
      </c>
      <c r="P3245" s="23" t="s">
        <v>43</v>
      </c>
      <c r="Q3245" s="23" t="s">
        <v>34</v>
      </c>
      <c r="R3245" s="23">
        <f t="shared" si="250"/>
        <v>1</v>
      </c>
      <c r="S3245" s="23" t="str">
        <f t="shared" si="251"/>
        <v>ORD103244_20240212_CUST02257_MED022</v>
      </c>
      <c r="T3245" s="23">
        <f t="shared" si="252"/>
        <v>1</v>
      </c>
      <c r="U3245" s="6">
        <f t="shared" si="253"/>
        <v>337.82</v>
      </c>
      <c r="V3245" s="6">
        <f>tbl_Raw_Data[[#This Row],[Discount_Pct]]*tbl_Raw_Data[[#This Row],[Gross_Amount]]/100</f>
        <v>33.781999999999996</v>
      </c>
      <c r="W3245" s="6">
        <f>tbl_Raw_Data[[#This Row],[Gross_Amount]]-tbl_Raw_Data[[#This Row],[Discount_Amount]]</f>
        <v>304.03800000000001</v>
      </c>
      <c r="X3245" s="6">
        <f>tbl_Raw_Data[[#This Row],[Net_Amount_Before_Tax]]*tbl_Raw_Data[[#This Row],[Tax_Pct]]/100</f>
        <v>15.2019</v>
      </c>
      <c r="Y3245" s="6">
        <f>tbl_Raw_Data[[#This Row],[Net_Amount_Before_Tax]]+tbl_Raw_Data[[#This Row],[Tax_Amount]]</f>
        <v>319.23990000000003</v>
      </c>
      <c r="Z3245" s="6">
        <f t="shared" si="254"/>
        <v>3</v>
      </c>
    </row>
    <row r="3246" spans="1:26" x14ac:dyDescent="0.3">
      <c r="A3246" s="23" t="s">
        <v>5006</v>
      </c>
      <c r="B3246" s="34">
        <v>45326</v>
      </c>
      <c r="C3246" s="23" t="s">
        <v>3562</v>
      </c>
      <c r="D3246" s="23" t="s">
        <v>52</v>
      </c>
      <c r="E3246" s="23" t="s">
        <v>52</v>
      </c>
      <c r="F3246" s="23">
        <v>160017</v>
      </c>
      <c r="G3246" s="23" t="s">
        <v>102</v>
      </c>
      <c r="H3246" s="23" t="s">
        <v>103</v>
      </c>
      <c r="I3246" s="23" t="s">
        <v>104</v>
      </c>
      <c r="J3246" s="23" t="s">
        <v>64</v>
      </c>
      <c r="K3246" s="23" t="s">
        <v>57</v>
      </c>
      <c r="L3246" s="23">
        <v>1</v>
      </c>
      <c r="M3246" s="23">
        <v>86.37</v>
      </c>
      <c r="N3246" s="23">
        <v>10</v>
      </c>
      <c r="O3246" s="23">
        <v>5</v>
      </c>
      <c r="P3246" s="23" t="s">
        <v>33</v>
      </c>
      <c r="Q3246" s="23" t="s">
        <v>34</v>
      </c>
      <c r="R3246" s="23">
        <f t="shared" si="250"/>
        <v>1</v>
      </c>
      <c r="S3246" s="23" t="str">
        <f t="shared" si="251"/>
        <v>ORD103245_20240204_CUST01889_MED029</v>
      </c>
      <c r="T3246" s="23">
        <f t="shared" si="252"/>
        <v>1</v>
      </c>
      <c r="U3246" s="6">
        <f t="shared" si="253"/>
        <v>86.37</v>
      </c>
      <c r="V3246" s="6">
        <f>tbl_Raw_Data[[#This Row],[Discount_Pct]]*tbl_Raw_Data[[#This Row],[Gross_Amount]]/100</f>
        <v>8.6370000000000005</v>
      </c>
      <c r="W3246" s="6">
        <f>tbl_Raw_Data[[#This Row],[Gross_Amount]]-tbl_Raw_Data[[#This Row],[Discount_Amount]]</f>
        <v>77.733000000000004</v>
      </c>
      <c r="X3246" s="6">
        <f>tbl_Raw_Data[[#This Row],[Net_Amount_Before_Tax]]*tbl_Raw_Data[[#This Row],[Tax_Pct]]/100</f>
        <v>3.8866500000000004</v>
      </c>
      <c r="Y3246" s="6">
        <f>tbl_Raw_Data[[#This Row],[Net_Amount_Before_Tax]]+tbl_Raw_Data[[#This Row],[Tax_Amount]]</f>
        <v>81.619650000000007</v>
      </c>
      <c r="Z3246" s="6">
        <f t="shared" si="254"/>
        <v>4</v>
      </c>
    </row>
    <row r="3247" spans="1:26" x14ac:dyDescent="0.3">
      <c r="A3247" s="23" t="s">
        <v>5006</v>
      </c>
      <c r="B3247" s="34">
        <v>45662</v>
      </c>
      <c r="C3247" s="23" t="s">
        <v>3784</v>
      </c>
      <c r="D3247" s="23" t="s">
        <v>28</v>
      </c>
      <c r="E3247" s="23" t="s">
        <v>29</v>
      </c>
      <c r="F3247" s="23">
        <v>500090</v>
      </c>
      <c r="G3247" s="23" t="s">
        <v>111</v>
      </c>
      <c r="H3247" s="23" t="s">
        <v>112</v>
      </c>
      <c r="I3247" s="23" t="s">
        <v>113</v>
      </c>
      <c r="J3247" s="23" t="s">
        <v>114</v>
      </c>
      <c r="K3247" s="23" t="s">
        <v>24</v>
      </c>
      <c r="L3247" s="23">
        <v>4</v>
      </c>
      <c r="M3247" s="23">
        <v>84.57</v>
      </c>
      <c r="N3247" s="23">
        <v>0</v>
      </c>
      <c r="O3247" s="23">
        <v>12</v>
      </c>
      <c r="P3247" s="23" t="s">
        <v>33</v>
      </c>
      <c r="Q3247" s="23" t="s">
        <v>26</v>
      </c>
      <c r="R3247" s="23">
        <f t="shared" si="250"/>
        <v>1</v>
      </c>
      <c r="S3247" s="23" t="str">
        <f t="shared" si="251"/>
        <v>ORD103245_20250105_CUST00652_MED027</v>
      </c>
      <c r="T3247" s="23">
        <f t="shared" si="252"/>
        <v>1</v>
      </c>
      <c r="U3247" s="6">
        <f t="shared" si="253"/>
        <v>338.28</v>
      </c>
      <c r="V3247" s="6">
        <f>tbl_Raw_Data[[#This Row],[Discount_Pct]]*tbl_Raw_Data[[#This Row],[Gross_Amount]]/100</f>
        <v>0</v>
      </c>
      <c r="W3247" s="6">
        <f>tbl_Raw_Data[[#This Row],[Gross_Amount]]-tbl_Raw_Data[[#This Row],[Discount_Amount]]</f>
        <v>338.28</v>
      </c>
      <c r="X3247" s="6">
        <f>tbl_Raw_Data[[#This Row],[Net_Amount_Before_Tax]]*tbl_Raw_Data[[#This Row],[Tax_Pct]]/100</f>
        <v>40.593599999999995</v>
      </c>
      <c r="Y3247" s="6">
        <f>tbl_Raw_Data[[#This Row],[Net_Amount_Before_Tax]]+tbl_Raw_Data[[#This Row],[Tax_Amount]]</f>
        <v>378.87359999999995</v>
      </c>
      <c r="Z3247" s="6">
        <f t="shared" si="254"/>
        <v>0</v>
      </c>
    </row>
    <row r="3248" spans="1:26" x14ac:dyDescent="0.3">
      <c r="A3248" s="23" t="s">
        <v>5007</v>
      </c>
      <c r="B3248" s="34">
        <v>45313</v>
      </c>
      <c r="C3248" s="23" t="s">
        <v>4836</v>
      </c>
      <c r="D3248" s="23" t="s">
        <v>37</v>
      </c>
      <c r="E3248" s="23" t="s">
        <v>38</v>
      </c>
      <c r="F3248" s="23">
        <v>452016</v>
      </c>
      <c r="G3248" s="23" t="s">
        <v>102</v>
      </c>
      <c r="H3248" s="23" t="s">
        <v>103</v>
      </c>
      <c r="I3248" s="23" t="s">
        <v>104</v>
      </c>
      <c r="J3248" s="23" t="s">
        <v>64</v>
      </c>
      <c r="K3248" s="23" t="s">
        <v>57</v>
      </c>
      <c r="L3248" s="23">
        <v>1</v>
      </c>
      <c r="M3248" s="23">
        <v>92.75</v>
      </c>
      <c r="N3248" s="23">
        <v>10</v>
      </c>
      <c r="O3248" s="23">
        <v>12</v>
      </c>
      <c r="P3248" s="23" t="s">
        <v>65</v>
      </c>
      <c r="Q3248" s="23" t="s">
        <v>34</v>
      </c>
      <c r="R3248" s="23">
        <f t="shared" si="250"/>
        <v>1</v>
      </c>
      <c r="S3248" s="23" t="str">
        <f t="shared" si="251"/>
        <v>ORD103247_20240122_CUST02460_MED029</v>
      </c>
      <c r="T3248" s="23">
        <f t="shared" si="252"/>
        <v>1</v>
      </c>
      <c r="U3248" s="6">
        <f t="shared" si="253"/>
        <v>92.75</v>
      </c>
      <c r="V3248" s="6">
        <f>tbl_Raw_Data[[#This Row],[Discount_Pct]]*tbl_Raw_Data[[#This Row],[Gross_Amount]]/100</f>
        <v>9.2750000000000004</v>
      </c>
      <c r="W3248" s="6">
        <f>tbl_Raw_Data[[#This Row],[Gross_Amount]]-tbl_Raw_Data[[#This Row],[Discount_Amount]]</f>
        <v>83.474999999999994</v>
      </c>
      <c r="X3248" s="6">
        <f>tbl_Raw_Data[[#This Row],[Net_Amount_Before_Tax]]*tbl_Raw_Data[[#This Row],[Tax_Pct]]/100</f>
        <v>10.016999999999999</v>
      </c>
      <c r="Y3248" s="6">
        <f>tbl_Raw_Data[[#This Row],[Net_Amount_Before_Tax]]+tbl_Raw_Data[[#This Row],[Tax_Amount]]</f>
        <v>93.49199999999999</v>
      </c>
      <c r="Z3248" s="6">
        <f t="shared" si="254"/>
        <v>1</v>
      </c>
    </row>
    <row r="3249" spans="1:26" x14ac:dyDescent="0.3">
      <c r="A3249" s="23" t="s">
        <v>5008</v>
      </c>
      <c r="B3249" s="34">
        <v>45322</v>
      </c>
      <c r="C3249" s="23" t="s">
        <v>632</v>
      </c>
      <c r="D3249" s="23" t="s">
        <v>123</v>
      </c>
      <c r="E3249" s="23" t="s">
        <v>101</v>
      </c>
      <c r="F3249" s="23">
        <v>226010</v>
      </c>
      <c r="G3249" s="23" t="s">
        <v>94</v>
      </c>
      <c r="H3249" s="23" t="s">
        <v>95</v>
      </c>
      <c r="I3249" s="23" t="s">
        <v>84</v>
      </c>
      <c r="J3249" s="23" t="s">
        <v>42</v>
      </c>
      <c r="K3249" s="23" t="s">
        <v>24</v>
      </c>
      <c r="L3249" s="23">
        <v>2</v>
      </c>
      <c r="M3249" s="23">
        <v>89.94</v>
      </c>
      <c r="N3249" s="23">
        <v>5</v>
      </c>
      <c r="O3249" s="23">
        <v>5</v>
      </c>
      <c r="P3249" s="23" t="s">
        <v>58</v>
      </c>
      <c r="Q3249" s="23" t="s">
        <v>90</v>
      </c>
      <c r="R3249" s="23">
        <f t="shared" si="250"/>
        <v>1</v>
      </c>
      <c r="S3249" s="23" t="str">
        <f t="shared" si="251"/>
        <v>ORD103248_20240131_CUST01803_MED021</v>
      </c>
      <c r="T3249" s="23">
        <f t="shared" si="252"/>
        <v>1</v>
      </c>
      <c r="U3249" s="6">
        <f t="shared" si="253"/>
        <v>179.88</v>
      </c>
      <c r="V3249" s="6">
        <f>tbl_Raw_Data[[#This Row],[Discount_Pct]]*tbl_Raw_Data[[#This Row],[Gross_Amount]]/100</f>
        <v>8.9939999999999998</v>
      </c>
      <c r="W3249" s="6">
        <f>tbl_Raw_Data[[#This Row],[Gross_Amount]]-tbl_Raw_Data[[#This Row],[Discount_Amount]]</f>
        <v>170.886</v>
      </c>
      <c r="X3249" s="6">
        <f>tbl_Raw_Data[[#This Row],[Net_Amount_Before_Tax]]*tbl_Raw_Data[[#This Row],[Tax_Pct]]/100</f>
        <v>8.5442999999999998</v>
      </c>
      <c r="Y3249" s="6">
        <f>tbl_Raw_Data[[#This Row],[Net_Amount_Before_Tax]]+tbl_Raw_Data[[#This Row],[Tax_Amount]]</f>
        <v>179.43029999999999</v>
      </c>
      <c r="Z3249" s="6">
        <f t="shared" si="254"/>
        <v>2</v>
      </c>
    </row>
    <row r="3250" spans="1:26" x14ac:dyDescent="0.3">
      <c r="A3250" s="23" t="s">
        <v>5009</v>
      </c>
      <c r="B3250" s="34">
        <v>45459</v>
      </c>
      <c r="C3250" s="23" t="s">
        <v>2915</v>
      </c>
      <c r="D3250" s="23" t="s">
        <v>159</v>
      </c>
      <c r="E3250" s="23" t="s">
        <v>47</v>
      </c>
      <c r="F3250" s="23">
        <v>400093</v>
      </c>
      <c r="G3250" s="23" t="s">
        <v>107</v>
      </c>
      <c r="H3250" s="23" t="s">
        <v>108</v>
      </c>
      <c r="I3250" s="23" t="s">
        <v>63</v>
      </c>
      <c r="J3250" s="23" t="s">
        <v>42</v>
      </c>
      <c r="K3250" s="23" t="s">
        <v>57</v>
      </c>
      <c r="L3250" s="23">
        <v>3</v>
      </c>
      <c r="M3250" s="23">
        <v>99.71</v>
      </c>
      <c r="N3250" s="23">
        <v>5</v>
      </c>
      <c r="O3250" s="23">
        <v>5</v>
      </c>
      <c r="P3250" s="23" t="s">
        <v>65</v>
      </c>
      <c r="Q3250" s="23" t="s">
        <v>34</v>
      </c>
      <c r="R3250" s="23">
        <f t="shared" si="250"/>
        <v>1</v>
      </c>
      <c r="S3250" s="23" t="str">
        <f t="shared" si="251"/>
        <v>ORD103249_20240616_CUST00106_MED005</v>
      </c>
      <c r="T3250" s="23">
        <f t="shared" si="252"/>
        <v>1</v>
      </c>
      <c r="U3250" s="6">
        <f t="shared" si="253"/>
        <v>299.13</v>
      </c>
      <c r="V3250" s="6">
        <f>tbl_Raw_Data[[#This Row],[Discount_Pct]]*tbl_Raw_Data[[#This Row],[Gross_Amount]]/100</f>
        <v>14.9565</v>
      </c>
      <c r="W3250" s="6">
        <f>tbl_Raw_Data[[#This Row],[Gross_Amount]]-tbl_Raw_Data[[#This Row],[Discount_Amount]]</f>
        <v>284.17349999999999</v>
      </c>
      <c r="X3250" s="6">
        <f>tbl_Raw_Data[[#This Row],[Net_Amount_Before_Tax]]*tbl_Raw_Data[[#This Row],[Tax_Pct]]/100</f>
        <v>14.208674999999998</v>
      </c>
      <c r="Y3250" s="6">
        <f>tbl_Raw_Data[[#This Row],[Net_Amount_Before_Tax]]+tbl_Raw_Data[[#This Row],[Tax_Amount]]</f>
        <v>298.38217499999996</v>
      </c>
      <c r="Z3250" s="6">
        <f t="shared" si="254"/>
        <v>2</v>
      </c>
    </row>
    <row r="3251" spans="1:26" x14ac:dyDescent="0.3">
      <c r="A3251" s="23" t="s">
        <v>5009</v>
      </c>
      <c r="B3251" s="34">
        <v>45423</v>
      </c>
      <c r="C3251" s="23" t="s">
        <v>4959</v>
      </c>
      <c r="D3251" s="23" t="s">
        <v>159</v>
      </c>
      <c r="E3251" s="23" t="s">
        <v>47</v>
      </c>
      <c r="F3251" s="23">
        <v>400076</v>
      </c>
      <c r="G3251" s="23" t="s">
        <v>229</v>
      </c>
      <c r="H3251" s="23" t="s">
        <v>230</v>
      </c>
      <c r="I3251" s="23" t="s">
        <v>84</v>
      </c>
      <c r="J3251" s="23" t="s">
        <v>140</v>
      </c>
      <c r="K3251" s="23" t="s">
        <v>24</v>
      </c>
      <c r="L3251" s="23">
        <v>5</v>
      </c>
      <c r="M3251" s="23">
        <v>160.62</v>
      </c>
      <c r="N3251" s="23">
        <v>0</v>
      </c>
      <c r="O3251" s="23">
        <v>18</v>
      </c>
      <c r="P3251" s="23" t="s">
        <v>89</v>
      </c>
      <c r="Q3251" s="23" t="s">
        <v>34</v>
      </c>
      <c r="R3251" s="23">
        <f t="shared" si="250"/>
        <v>1</v>
      </c>
      <c r="S3251" s="23" t="str">
        <f t="shared" si="251"/>
        <v>ORD103249_20240511_CUST00822_MED022</v>
      </c>
      <c r="T3251" s="23">
        <f t="shared" si="252"/>
        <v>1</v>
      </c>
      <c r="U3251" s="6">
        <f t="shared" si="253"/>
        <v>803.1</v>
      </c>
      <c r="V3251" s="6">
        <f>tbl_Raw_Data[[#This Row],[Discount_Pct]]*tbl_Raw_Data[[#This Row],[Gross_Amount]]/100</f>
        <v>0</v>
      </c>
      <c r="W3251" s="6">
        <f>tbl_Raw_Data[[#This Row],[Gross_Amount]]-tbl_Raw_Data[[#This Row],[Discount_Amount]]</f>
        <v>803.1</v>
      </c>
      <c r="X3251" s="6">
        <f>tbl_Raw_Data[[#This Row],[Net_Amount_Before_Tax]]*tbl_Raw_Data[[#This Row],[Tax_Pct]]/100</f>
        <v>144.55800000000002</v>
      </c>
      <c r="Y3251" s="6">
        <f>tbl_Raw_Data[[#This Row],[Net_Amount_Before_Tax]]+tbl_Raw_Data[[#This Row],[Tax_Amount]]</f>
        <v>947.65800000000002</v>
      </c>
      <c r="Z3251" s="6">
        <f t="shared" si="254"/>
        <v>3</v>
      </c>
    </row>
    <row r="3252" spans="1:26" x14ac:dyDescent="0.3">
      <c r="A3252" s="23" t="s">
        <v>5010</v>
      </c>
      <c r="B3252" s="34">
        <v>45348</v>
      </c>
      <c r="C3252" s="23" t="s">
        <v>5011</v>
      </c>
      <c r="D3252" s="23" t="s">
        <v>72</v>
      </c>
      <c r="E3252" s="23" t="s">
        <v>73</v>
      </c>
      <c r="F3252" s="23">
        <v>302019</v>
      </c>
      <c r="G3252" s="23" t="s">
        <v>48</v>
      </c>
      <c r="H3252" s="23" t="s">
        <v>49</v>
      </c>
      <c r="I3252" s="23" t="s">
        <v>50</v>
      </c>
      <c r="J3252" s="23" t="s">
        <v>23</v>
      </c>
      <c r="K3252" s="23" t="s">
        <v>24</v>
      </c>
      <c r="L3252" s="23">
        <v>1</v>
      </c>
      <c r="M3252" s="23">
        <v>117.39</v>
      </c>
      <c r="N3252" s="23">
        <v>5</v>
      </c>
      <c r="O3252" s="23">
        <v>5</v>
      </c>
      <c r="P3252" s="23" t="s">
        <v>65</v>
      </c>
      <c r="Q3252" s="23" t="s">
        <v>34</v>
      </c>
      <c r="R3252" s="23">
        <f t="shared" si="250"/>
        <v>1</v>
      </c>
      <c r="S3252" s="23" t="str">
        <f t="shared" si="251"/>
        <v>ORD103251_20240226_CUST01233_MED028</v>
      </c>
      <c r="T3252" s="23">
        <f t="shared" si="252"/>
        <v>1</v>
      </c>
      <c r="U3252" s="6">
        <f t="shared" si="253"/>
        <v>117.39</v>
      </c>
      <c r="V3252" s="6">
        <f>tbl_Raw_Data[[#This Row],[Discount_Pct]]*tbl_Raw_Data[[#This Row],[Gross_Amount]]/100</f>
        <v>5.8695000000000004</v>
      </c>
      <c r="W3252" s="6">
        <f>tbl_Raw_Data[[#This Row],[Gross_Amount]]-tbl_Raw_Data[[#This Row],[Discount_Amount]]</f>
        <v>111.5205</v>
      </c>
      <c r="X3252" s="6">
        <f>tbl_Raw_Data[[#This Row],[Net_Amount_Before_Tax]]*tbl_Raw_Data[[#This Row],[Tax_Pct]]/100</f>
        <v>5.5760249999999996</v>
      </c>
      <c r="Y3252" s="6">
        <f>tbl_Raw_Data[[#This Row],[Net_Amount_Before_Tax]]+tbl_Raw_Data[[#This Row],[Tax_Amount]]</f>
        <v>117.096525</v>
      </c>
      <c r="Z3252" s="6">
        <f t="shared" si="254"/>
        <v>1</v>
      </c>
    </row>
    <row r="3253" spans="1:26" x14ac:dyDescent="0.3">
      <c r="A3253" s="23" t="s">
        <v>5012</v>
      </c>
      <c r="B3253" s="34">
        <v>45514</v>
      </c>
      <c r="C3253" s="23" t="s">
        <v>1784</v>
      </c>
      <c r="D3253" s="23" t="s">
        <v>46</v>
      </c>
      <c r="E3253" s="23" t="s">
        <v>47</v>
      </c>
      <c r="F3253" s="23">
        <v>411057</v>
      </c>
      <c r="G3253" s="23" t="s">
        <v>224</v>
      </c>
      <c r="H3253" s="23" t="s">
        <v>225</v>
      </c>
      <c r="I3253" s="23" t="s">
        <v>147</v>
      </c>
      <c r="J3253" s="23" t="s">
        <v>23</v>
      </c>
      <c r="K3253" s="23" t="s">
        <v>24</v>
      </c>
      <c r="L3253" s="23">
        <v>3</v>
      </c>
      <c r="M3253" s="23">
        <v>48.53</v>
      </c>
      <c r="N3253" s="23">
        <v>5</v>
      </c>
      <c r="O3253" s="23">
        <v>5</v>
      </c>
      <c r="P3253" s="23" t="s">
        <v>89</v>
      </c>
      <c r="Q3253" s="23" t="s">
        <v>34</v>
      </c>
      <c r="R3253" s="23">
        <f t="shared" si="250"/>
        <v>1</v>
      </c>
      <c r="S3253" s="23" t="str">
        <f t="shared" si="251"/>
        <v>ORD103252_20240810_CUST02115_MED015</v>
      </c>
      <c r="T3253" s="23">
        <f t="shared" si="252"/>
        <v>1</v>
      </c>
      <c r="U3253" s="6">
        <f t="shared" si="253"/>
        <v>145.59</v>
      </c>
      <c r="V3253" s="6">
        <f>tbl_Raw_Data[[#This Row],[Discount_Pct]]*tbl_Raw_Data[[#This Row],[Gross_Amount]]/100</f>
        <v>7.2795000000000005</v>
      </c>
      <c r="W3253" s="6">
        <f>tbl_Raw_Data[[#This Row],[Gross_Amount]]-tbl_Raw_Data[[#This Row],[Discount_Amount]]</f>
        <v>138.31049999999999</v>
      </c>
      <c r="X3253" s="6">
        <f>tbl_Raw_Data[[#This Row],[Net_Amount_Before_Tax]]*tbl_Raw_Data[[#This Row],[Tax_Pct]]/100</f>
        <v>6.9155249999999997</v>
      </c>
      <c r="Y3253" s="6">
        <f>tbl_Raw_Data[[#This Row],[Net_Amount_Before_Tax]]+tbl_Raw_Data[[#This Row],[Tax_Amount]]</f>
        <v>145.22602499999999</v>
      </c>
      <c r="Z3253" s="6">
        <f t="shared" si="254"/>
        <v>4</v>
      </c>
    </row>
    <row r="3254" spans="1:26" x14ac:dyDescent="0.3">
      <c r="A3254" s="23" t="s">
        <v>5013</v>
      </c>
      <c r="B3254" s="34">
        <v>45629</v>
      </c>
      <c r="C3254" s="23" t="s">
        <v>5014</v>
      </c>
      <c r="D3254" s="23" t="s">
        <v>52</v>
      </c>
      <c r="E3254" s="23" t="s">
        <v>52</v>
      </c>
      <c r="F3254" s="23">
        <v>160036</v>
      </c>
      <c r="G3254" s="23" t="s">
        <v>196</v>
      </c>
      <c r="H3254" s="23" t="s">
        <v>197</v>
      </c>
      <c r="I3254" s="23" t="s">
        <v>32</v>
      </c>
      <c r="J3254" s="23" t="s">
        <v>42</v>
      </c>
      <c r="K3254" s="23" t="s">
        <v>24</v>
      </c>
      <c r="L3254" s="23">
        <v>1</v>
      </c>
      <c r="M3254" s="23">
        <v>27.6</v>
      </c>
      <c r="N3254" s="23">
        <v>5</v>
      </c>
      <c r="O3254" s="23">
        <v>5</v>
      </c>
      <c r="P3254" s="23" t="s">
        <v>43</v>
      </c>
      <c r="Q3254" s="23" t="s">
        <v>90</v>
      </c>
      <c r="R3254" s="23">
        <f t="shared" si="250"/>
        <v>1</v>
      </c>
      <c r="S3254" s="23" t="str">
        <f t="shared" si="251"/>
        <v>ORD103253_20241203_CUST02614_MED011</v>
      </c>
      <c r="T3254" s="23">
        <f t="shared" si="252"/>
        <v>1</v>
      </c>
      <c r="U3254" s="6">
        <f t="shared" si="253"/>
        <v>27.6</v>
      </c>
      <c r="V3254" s="6">
        <f>tbl_Raw_Data[[#This Row],[Discount_Pct]]*tbl_Raw_Data[[#This Row],[Gross_Amount]]/100</f>
        <v>1.38</v>
      </c>
      <c r="W3254" s="6">
        <f>tbl_Raw_Data[[#This Row],[Gross_Amount]]-tbl_Raw_Data[[#This Row],[Discount_Amount]]</f>
        <v>26.220000000000002</v>
      </c>
      <c r="X3254" s="6">
        <f>tbl_Raw_Data[[#This Row],[Net_Amount_Before_Tax]]*tbl_Raw_Data[[#This Row],[Tax_Pct]]/100</f>
        <v>1.3110000000000002</v>
      </c>
      <c r="Y3254" s="6">
        <f>tbl_Raw_Data[[#This Row],[Net_Amount_Before_Tax]]+tbl_Raw_Data[[#This Row],[Tax_Amount]]</f>
        <v>27.531000000000002</v>
      </c>
      <c r="Z3254" s="6">
        <f t="shared" si="254"/>
        <v>1</v>
      </c>
    </row>
    <row r="3255" spans="1:26" x14ac:dyDescent="0.3">
      <c r="A3255" s="23" t="s">
        <v>5013</v>
      </c>
      <c r="B3255" s="34">
        <v>45986</v>
      </c>
      <c r="C3255" s="23" t="s">
        <v>738</v>
      </c>
      <c r="D3255" s="23" t="s">
        <v>183</v>
      </c>
      <c r="E3255" s="23" t="s">
        <v>184</v>
      </c>
      <c r="F3255" s="23">
        <v>122018</v>
      </c>
      <c r="G3255" s="23" t="s">
        <v>30</v>
      </c>
      <c r="H3255" s="23" t="s">
        <v>31</v>
      </c>
      <c r="I3255" s="23" t="s">
        <v>32</v>
      </c>
      <c r="J3255" s="23" t="s">
        <v>23</v>
      </c>
      <c r="K3255" s="23" t="s">
        <v>24</v>
      </c>
      <c r="L3255" s="23">
        <v>4</v>
      </c>
      <c r="M3255" s="23">
        <v>134.71</v>
      </c>
      <c r="N3255" s="23">
        <v>5</v>
      </c>
      <c r="O3255" s="23">
        <v>5</v>
      </c>
      <c r="P3255" s="23" t="s">
        <v>65</v>
      </c>
      <c r="Q3255" s="23" t="s">
        <v>34</v>
      </c>
      <c r="R3255" s="23">
        <f t="shared" si="250"/>
        <v>1</v>
      </c>
      <c r="S3255" s="23" t="str">
        <f t="shared" si="251"/>
        <v>ORD103253_20251125_CUST00770_MED017</v>
      </c>
      <c r="T3255" s="23">
        <f t="shared" si="252"/>
        <v>1</v>
      </c>
      <c r="U3255" s="6">
        <f t="shared" si="253"/>
        <v>538.84</v>
      </c>
      <c r="V3255" s="6">
        <f>tbl_Raw_Data[[#This Row],[Discount_Pct]]*tbl_Raw_Data[[#This Row],[Gross_Amount]]/100</f>
        <v>26.942000000000004</v>
      </c>
      <c r="W3255" s="6">
        <f>tbl_Raw_Data[[#This Row],[Gross_Amount]]-tbl_Raw_Data[[#This Row],[Discount_Amount]]</f>
        <v>511.89800000000002</v>
      </c>
      <c r="X3255" s="6">
        <f>tbl_Raw_Data[[#This Row],[Net_Amount_Before_Tax]]*tbl_Raw_Data[[#This Row],[Tax_Pct]]/100</f>
        <v>25.594900000000003</v>
      </c>
      <c r="Y3255" s="6">
        <f>tbl_Raw_Data[[#This Row],[Net_Amount_Before_Tax]]+tbl_Raw_Data[[#This Row],[Tax_Amount]]</f>
        <v>537.49290000000008</v>
      </c>
      <c r="Z3255" s="6">
        <f t="shared" si="254"/>
        <v>3</v>
      </c>
    </row>
    <row r="3256" spans="1:26" x14ac:dyDescent="0.3">
      <c r="A3256" s="23" t="s">
        <v>5015</v>
      </c>
      <c r="B3256" s="34">
        <v>45481</v>
      </c>
      <c r="C3256" s="23" t="s">
        <v>1761</v>
      </c>
      <c r="D3256" s="23" t="s">
        <v>46</v>
      </c>
      <c r="E3256" s="23" t="s">
        <v>47</v>
      </c>
      <c r="F3256" s="23">
        <v>411001</v>
      </c>
      <c r="G3256" s="23" t="s">
        <v>94</v>
      </c>
      <c r="H3256" s="23" t="s">
        <v>95</v>
      </c>
      <c r="I3256" s="23" t="s">
        <v>84</v>
      </c>
      <c r="J3256" s="23" t="s">
        <v>42</v>
      </c>
      <c r="K3256" s="23" t="s">
        <v>24</v>
      </c>
      <c r="L3256" s="23">
        <v>2</v>
      </c>
      <c r="M3256" s="23">
        <v>81.430000000000007</v>
      </c>
      <c r="N3256" s="23">
        <v>5</v>
      </c>
      <c r="O3256" s="23">
        <v>12</v>
      </c>
      <c r="P3256" s="23" t="s">
        <v>65</v>
      </c>
      <c r="Q3256" s="23" t="s">
        <v>44</v>
      </c>
      <c r="R3256" s="23">
        <f t="shared" si="250"/>
        <v>1</v>
      </c>
      <c r="S3256" s="23" t="str">
        <f t="shared" si="251"/>
        <v>ORD103255_20240708_CUST01485_MED021</v>
      </c>
      <c r="T3256" s="23">
        <f t="shared" si="252"/>
        <v>1</v>
      </c>
      <c r="U3256" s="6">
        <f t="shared" si="253"/>
        <v>162.86000000000001</v>
      </c>
      <c r="V3256" s="6">
        <f>tbl_Raw_Data[[#This Row],[Discount_Pct]]*tbl_Raw_Data[[#This Row],[Gross_Amount]]/100</f>
        <v>8.1430000000000007</v>
      </c>
      <c r="W3256" s="6">
        <f>tbl_Raw_Data[[#This Row],[Gross_Amount]]-tbl_Raw_Data[[#This Row],[Discount_Amount]]</f>
        <v>154.71700000000001</v>
      </c>
      <c r="X3256" s="6">
        <f>tbl_Raw_Data[[#This Row],[Net_Amount_Before_Tax]]*tbl_Raw_Data[[#This Row],[Tax_Pct]]/100</f>
        <v>18.566040000000001</v>
      </c>
      <c r="Y3256" s="6">
        <f>tbl_Raw_Data[[#This Row],[Net_Amount_Before_Tax]]+tbl_Raw_Data[[#This Row],[Tax_Amount]]</f>
        <v>173.28304000000003</v>
      </c>
      <c r="Z3256" s="6">
        <f t="shared" si="254"/>
        <v>2</v>
      </c>
    </row>
    <row r="3257" spans="1:26" x14ac:dyDescent="0.3">
      <c r="A3257" s="23" t="s">
        <v>5016</v>
      </c>
      <c r="B3257" s="34">
        <v>45541</v>
      </c>
      <c r="C3257" s="23" t="s">
        <v>3001</v>
      </c>
      <c r="D3257" s="23" t="s">
        <v>80</v>
      </c>
      <c r="E3257" s="23" t="s">
        <v>81</v>
      </c>
      <c r="F3257" s="23">
        <v>395007</v>
      </c>
      <c r="G3257" s="23" t="s">
        <v>30</v>
      </c>
      <c r="H3257" s="23" t="s">
        <v>31</v>
      </c>
      <c r="I3257" s="23" t="s">
        <v>32</v>
      </c>
      <c r="J3257" s="23" t="s">
        <v>23</v>
      </c>
      <c r="K3257" s="23" t="s">
        <v>24</v>
      </c>
      <c r="L3257" s="23">
        <v>1</v>
      </c>
      <c r="M3257" s="23">
        <v>134.22999999999999</v>
      </c>
      <c r="N3257" s="23">
        <v>10</v>
      </c>
      <c r="O3257" s="23">
        <v>12</v>
      </c>
      <c r="P3257" s="23" t="s">
        <v>65</v>
      </c>
      <c r="Q3257" s="23" t="s">
        <v>34</v>
      </c>
      <c r="R3257" s="23">
        <f t="shared" si="250"/>
        <v>1</v>
      </c>
      <c r="S3257" s="23" t="str">
        <f t="shared" si="251"/>
        <v>ORD103256_20240906_CUST00220_MED017</v>
      </c>
      <c r="T3257" s="23">
        <f t="shared" si="252"/>
        <v>1</v>
      </c>
      <c r="U3257" s="6">
        <f t="shared" si="253"/>
        <v>134.22999999999999</v>
      </c>
      <c r="V3257" s="6">
        <f>tbl_Raw_Data[[#This Row],[Discount_Pct]]*tbl_Raw_Data[[#This Row],[Gross_Amount]]/100</f>
        <v>13.423</v>
      </c>
      <c r="W3257" s="6">
        <f>tbl_Raw_Data[[#This Row],[Gross_Amount]]-tbl_Raw_Data[[#This Row],[Discount_Amount]]</f>
        <v>120.80699999999999</v>
      </c>
      <c r="X3257" s="6">
        <f>tbl_Raw_Data[[#This Row],[Net_Amount_Before_Tax]]*tbl_Raw_Data[[#This Row],[Tax_Pct]]/100</f>
        <v>14.496839999999997</v>
      </c>
      <c r="Y3257" s="6">
        <f>tbl_Raw_Data[[#This Row],[Net_Amount_Before_Tax]]+tbl_Raw_Data[[#This Row],[Tax_Amount]]</f>
        <v>135.30383999999998</v>
      </c>
      <c r="Z3257" s="6">
        <f t="shared" si="254"/>
        <v>1</v>
      </c>
    </row>
    <row r="3258" spans="1:26" x14ac:dyDescent="0.3">
      <c r="A3258" s="23" t="s">
        <v>5017</v>
      </c>
      <c r="B3258" s="34">
        <v>45756</v>
      </c>
      <c r="C3258" s="23" t="s">
        <v>718</v>
      </c>
      <c r="D3258" s="23" t="s">
        <v>159</v>
      </c>
      <c r="E3258" s="23" t="s">
        <v>47</v>
      </c>
      <c r="F3258" s="23">
        <v>400093</v>
      </c>
      <c r="G3258" s="23" t="s">
        <v>229</v>
      </c>
      <c r="H3258" s="23" t="s">
        <v>230</v>
      </c>
      <c r="I3258" s="23" t="s">
        <v>84</v>
      </c>
      <c r="J3258" s="23" t="s">
        <v>140</v>
      </c>
      <c r="K3258" s="23" t="s">
        <v>24</v>
      </c>
      <c r="L3258" s="23">
        <v>3</v>
      </c>
      <c r="M3258" s="23">
        <v>154.69999999999999</v>
      </c>
      <c r="N3258" s="23">
        <v>10</v>
      </c>
      <c r="O3258" s="23">
        <v>5</v>
      </c>
      <c r="P3258" s="23" t="s">
        <v>89</v>
      </c>
      <c r="Q3258" s="23" t="s">
        <v>34</v>
      </c>
      <c r="R3258" s="23">
        <f t="shared" si="250"/>
        <v>1</v>
      </c>
      <c r="S3258" s="23" t="str">
        <f t="shared" si="251"/>
        <v>ORD103257_20250409_CUST01588_MED022</v>
      </c>
      <c r="T3258" s="23">
        <f t="shared" si="252"/>
        <v>1</v>
      </c>
      <c r="U3258" s="6">
        <f t="shared" si="253"/>
        <v>464.09999999999997</v>
      </c>
      <c r="V3258" s="6">
        <f>tbl_Raw_Data[[#This Row],[Discount_Pct]]*tbl_Raw_Data[[#This Row],[Gross_Amount]]/100</f>
        <v>46.41</v>
      </c>
      <c r="W3258" s="6">
        <f>tbl_Raw_Data[[#This Row],[Gross_Amount]]-tbl_Raw_Data[[#This Row],[Discount_Amount]]</f>
        <v>417.68999999999994</v>
      </c>
      <c r="X3258" s="6">
        <f>tbl_Raw_Data[[#This Row],[Net_Amount_Before_Tax]]*tbl_Raw_Data[[#This Row],[Tax_Pct]]/100</f>
        <v>20.884499999999999</v>
      </c>
      <c r="Y3258" s="6">
        <f>tbl_Raw_Data[[#This Row],[Net_Amount_Before_Tax]]+tbl_Raw_Data[[#This Row],[Tax_Amount]]</f>
        <v>438.57449999999994</v>
      </c>
      <c r="Z3258" s="6">
        <f t="shared" si="254"/>
        <v>2</v>
      </c>
    </row>
    <row r="3259" spans="1:26" x14ac:dyDescent="0.3">
      <c r="A3259" s="23" t="s">
        <v>5018</v>
      </c>
      <c r="B3259" s="34">
        <v>45409</v>
      </c>
      <c r="C3259" s="23" t="s">
        <v>3502</v>
      </c>
      <c r="D3259" s="23" t="s">
        <v>37</v>
      </c>
      <c r="E3259" s="23" t="s">
        <v>38</v>
      </c>
      <c r="F3259" s="23">
        <v>452016</v>
      </c>
      <c r="G3259" s="23" t="s">
        <v>196</v>
      </c>
      <c r="H3259" s="23" t="s">
        <v>197</v>
      </c>
      <c r="I3259" s="23" t="s">
        <v>32</v>
      </c>
      <c r="J3259" s="23" t="s">
        <v>42</v>
      </c>
      <c r="K3259" s="23" t="s">
        <v>24</v>
      </c>
      <c r="L3259" s="23">
        <v>3</v>
      </c>
      <c r="M3259" s="23">
        <v>25.45</v>
      </c>
      <c r="N3259" s="23">
        <v>0</v>
      </c>
      <c r="O3259" s="23">
        <v>5</v>
      </c>
      <c r="P3259" s="23" t="s">
        <v>33</v>
      </c>
      <c r="Q3259" s="23" t="s">
        <v>34</v>
      </c>
      <c r="R3259" s="23">
        <f t="shared" si="250"/>
        <v>1</v>
      </c>
      <c r="S3259" s="23" t="str">
        <f t="shared" si="251"/>
        <v>ORD103258_20240427_CUST02921_MED011</v>
      </c>
      <c r="T3259" s="23">
        <f t="shared" si="252"/>
        <v>1</v>
      </c>
      <c r="U3259" s="6">
        <f t="shared" si="253"/>
        <v>76.349999999999994</v>
      </c>
      <c r="V3259" s="6">
        <f>tbl_Raw_Data[[#This Row],[Discount_Pct]]*tbl_Raw_Data[[#This Row],[Gross_Amount]]/100</f>
        <v>0</v>
      </c>
      <c r="W3259" s="6">
        <f>tbl_Raw_Data[[#This Row],[Gross_Amount]]-tbl_Raw_Data[[#This Row],[Discount_Amount]]</f>
        <v>76.349999999999994</v>
      </c>
      <c r="X3259" s="6">
        <f>tbl_Raw_Data[[#This Row],[Net_Amount_Before_Tax]]*tbl_Raw_Data[[#This Row],[Tax_Pct]]/100</f>
        <v>3.8174999999999999</v>
      </c>
      <c r="Y3259" s="6">
        <f>tbl_Raw_Data[[#This Row],[Net_Amount_Before_Tax]]+tbl_Raw_Data[[#This Row],[Tax_Amount]]</f>
        <v>80.16749999999999</v>
      </c>
      <c r="Z3259" s="6">
        <f t="shared" si="254"/>
        <v>3</v>
      </c>
    </row>
    <row r="3260" spans="1:26" x14ac:dyDescent="0.3">
      <c r="A3260" s="23" t="s">
        <v>5018</v>
      </c>
      <c r="B3260" s="34">
        <v>45632</v>
      </c>
      <c r="C3260" s="23" t="s">
        <v>5019</v>
      </c>
      <c r="D3260" s="23" t="s">
        <v>142</v>
      </c>
      <c r="E3260" s="23" t="s">
        <v>81</v>
      </c>
      <c r="F3260" s="23">
        <v>380061</v>
      </c>
      <c r="G3260" s="23" t="s">
        <v>283</v>
      </c>
      <c r="H3260" s="23" t="s">
        <v>284</v>
      </c>
      <c r="I3260" s="23" t="s">
        <v>104</v>
      </c>
      <c r="J3260" s="23" t="s">
        <v>42</v>
      </c>
      <c r="K3260" s="23" t="s">
        <v>57</v>
      </c>
      <c r="L3260" s="23">
        <v>3</v>
      </c>
      <c r="M3260" s="23">
        <v>296.64</v>
      </c>
      <c r="N3260" s="23">
        <v>5</v>
      </c>
      <c r="O3260" s="23">
        <v>5</v>
      </c>
      <c r="P3260" s="23" t="s">
        <v>58</v>
      </c>
      <c r="Q3260" s="23" t="s">
        <v>34</v>
      </c>
      <c r="R3260" s="23">
        <f t="shared" si="250"/>
        <v>1</v>
      </c>
      <c r="S3260" s="23" t="str">
        <f t="shared" si="251"/>
        <v>ORD103258_20241206_CUST00110_MED030</v>
      </c>
      <c r="T3260" s="23">
        <f t="shared" si="252"/>
        <v>1</v>
      </c>
      <c r="U3260" s="6">
        <f t="shared" si="253"/>
        <v>889.92</v>
      </c>
      <c r="V3260" s="6">
        <f>tbl_Raw_Data[[#This Row],[Discount_Pct]]*tbl_Raw_Data[[#This Row],[Gross_Amount]]/100</f>
        <v>44.495999999999995</v>
      </c>
      <c r="W3260" s="6">
        <f>tbl_Raw_Data[[#This Row],[Gross_Amount]]-tbl_Raw_Data[[#This Row],[Discount_Amount]]</f>
        <v>845.42399999999998</v>
      </c>
      <c r="X3260" s="6">
        <f>tbl_Raw_Data[[#This Row],[Net_Amount_Before_Tax]]*tbl_Raw_Data[[#This Row],[Tax_Pct]]/100</f>
        <v>42.2712</v>
      </c>
      <c r="Y3260" s="6">
        <f>tbl_Raw_Data[[#This Row],[Net_Amount_Before_Tax]]+tbl_Raw_Data[[#This Row],[Tax_Amount]]</f>
        <v>887.6952</v>
      </c>
      <c r="Z3260" s="6">
        <f t="shared" si="254"/>
        <v>1</v>
      </c>
    </row>
    <row r="3261" spans="1:26" x14ac:dyDescent="0.3">
      <c r="A3261" s="23" t="s">
        <v>5020</v>
      </c>
      <c r="B3261" s="34">
        <v>45632</v>
      </c>
      <c r="C3261" s="23" t="s">
        <v>815</v>
      </c>
      <c r="D3261" s="23" t="s">
        <v>72</v>
      </c>
      <c r="E3261" s="23" t="s">
        <v>73</v>
      </c>
      <c r="F3261" s="23">
        <v>302017</v>
      </c>
      <c r="G3261" s="23" t="s">
        <v>68</v>
      </c>
      <c r="H3261" s="23" t="s">
        <v>69</v>
      </c>
      <c r="I3261" s="23" t="s">
        <v>55</v>
      </c>
      <c r="J3261" s="23" t="s">
        <v>56</v>
      </c>
      <c r="K3261" s="23" t="s">
        <v>24</v>
      </c>
      <c r="L3261" s="23">
        <v>3</v>
      </c>
      <c r="M3261" s="23">
        <v>28.48</v>
      </c>
      <c r="N3261" s="23">
        <v>10</v>
      </c>
      <c r="O3261" s="23">
        <v>18</v>
      </c>
      <c r="P3261" s="23" t="s">
        <v>33</v>
      </c>
      <c r="Q3261" s="23" t="s">
        <v>90</v>
      </c>
      <c r="R3261" s="23">
        <f t="shared" si="250"/>
        <v>1</v>
      </c>
      <c r="S3261" s="23" t="str">
        <f t="shared" si="251"/>
        <v>ORD103260_20241206_CUST02083_MED003</v>
      </c>
      <c r="T3261" s="23">
        <f t="shared" si="252"/>
        <v>1</v>
      </c>
      <c r="U3261" s="6">
        <f t="shared" si="253"/>
        <v>85.44</v>
      </c>
      <c r="V3261" s="6">
        <f>tbl_Raw_Data[[#This Row],[Discount_Pct]]*tbl_Raw_Data[[#This Row],[Gross_Amount]]/100</f>
        <v>8.5440000000000005</v>
      </c>
      <c r="W3261" s="6">
        <f>tbl_Raw_Data[[#This Row],[Gross_Amount]]-tbl_Raw_Data[[#This Row],[Discount_Amount]]</f>
        <v>76.896000000000001</v>
      </c>
      <c r="X3261" s="6">
        <f>tbl_Raw_Data[[#This Row],[Net_Amount_Before_Tax]]*tbl_Raw_Data[[#This Row],[Tax_Pct]]/100</f>
        <v>13.841279999999999</v>
      </c>
      <c r="Y3261" s="6">
        <f>tbl_Raw_Data[[#This Row],[Net_Amount_Before_Tax]]+tbl_Raw_Data[[#This Row],[Tax_Amount]]</f>
        <v>90.737279999999998</v>
      </c>
      <c r="Z3261" s="6">
        <f t="shared" si="254"/>
        <v>1</v>
      </c>
    </row>
    <row r="3262" spans="1:26" x14ac:dyDescent="0.3">
      <c r="A3262" s="23" t="s">
        <v>5021</v>
      </c>
      <c r="B3262" s="34">
        <v>45599</v>
      </c>
      <c r="C3262" s="23" t="s">
        <v>1117</v>
      </c>
      <c r="D3262" s="23" t="s">
        <v>183</v>
      </c>
      <c r="E3262" s="23" t="s">
        <v>184</v>
      </c>
      <c r="F3262" s="23">
        <v>122018</v>
      </c>
      <c r="G3262" s="23" t="s">
        <v>111</v>
      </c>
      <c r="H3262" s="23" t="s">
        <v>112</v>
      </c>
      <c r="I3262" s="23" t="s">
        <v>113</v>
      </c>
      <c r="J3262" s="23" t="s">
        <v>114</v>
      </c>
      <c r="K3262" s="23" t="s">
        <v>24</v>
      </c>
      <c r="L3262" s="23">
        <v>2</v>
      </c>
      <c r="M3262" s="23">
        <v>96.34</v>
      </c>
      <c r="N3262" s="23">
        <v>5</v>
      </c>
      <c r="O3262" s="23">
        <v>5</v>
      </c>
      <c r="P3262" s="23" t="s">
        <v>43</v>
      </c>
      <c r="Q3262" s="23" t="s">
        <v>44</v>
      </c>
      <c r="R3262" s="23">
        <f t="shared" si="250"/>
        <v>1</v>
      </c>
      <c r="S3262" s="23" t="str">
        <f t="shared" si="251"/>
        <v>ORD103261_20241103_CUST01832_MED027</v>
      </c>
      <c r="T3262" s="23">
        <f t="shared" si="252"/>
        <v>1</v>
      </c>
      <c r="U3262" s="6">
        <f t="shared" si="253"/>
        <v>192.68</v>
      </c>
      <c r="V3262" s="6">
        <f>tbl_Raw_Data[[#This Row],[Discount_Pct]]*tbl_Raw_Data[[#This Row],[Gross_Amount]]/100</f>
        <v>9.6340000000000003</v>
      </c>
      <c r="W3262" s="6">
        <f>tbl_Raw_Data[[#This Row],[Gross_Amount]]-tbl_Raw_Data[[#This Row],[Discount_Amount]]</f>
        <v>183.04599999999999</v>
      </c>
      <c r="X3262" s="6">
        <f>tbl_Raw_Data[[#This Row],[Net_Amount_Before_Tax]]*tbl_Raw_Data[[#This Row],[Tax_Pct]]/100</f>
        <v>9.1523000000000003</v>
      </c>
      <c r="Y3262" s="6">
        <f>tbl_Raw_Data[[#This Row],[Net_Amount_Before_Tax]]+tbl_Raw_Data[[#This Row],[Tax_Amount]]</f>
        <v>192.19829999999999</v>
      </c>
      <c r="Z3262" s="6">
        <f t="shared" si="254"/>
        <v>1</v>
      </c>
    </row>
    <row r="3263" spans="1:26" x14ac:dyDescent="0.3">
      <c r="A3263" s="23" t="s">
        <v>5022</v>
      </c>
      <c r="B3263" s="34">
        <v>46017</v>
      </c>
      <c r="C3263" s="23" t="s">
        <v>5023</v>
      </c>
      <c r="D3263" s="23" t="s">
        <v>92</v>
      </c>
      <c r="E3263" s="23" t="s">
        <v>93</v>
      </c>
      <c r="F3263" s="23">
        <v>560034</v>
      </c>
      <c r="G3263" s="23" t="s">
        <v>132</v>
      </c>
      <c r="H3263" s="23" t="s">
        <v>133</v>
      </c>
      <c r="I3263" s="23" t="s">
        <v>134</v>
      </c>
      <c r="J3263" s="23" t="s">
        <v>135</v>
      </c>
      <c r="K3263" s="23" t="s">
        <v>57</v>
      </c>
      <c r="L3263" s="23">
        <v>2</v>
      </c>
      <c r="M3263" s="23">
        <v>69</v>
      </c>
      <c r="N3263" s="23">
        <v>5</v>
      </c>
      <c r="O3263" s="23">
        <v>12</v>
      </c>
      <c r="P3263" s="23" t="s">
        <v>33</v>
      </c>
      <c r="Q3263" s="23" t="s">
        <v>90</v>
      </c>
      <c r="R3263" s="23">
        <f t="shared" si="250"/>
        <v>1</v>
      </c>
      <c r="S3263" s="23" t="str">
        <f t="shared" si="251"/>
        <v>ORD103262_20251226_CUST00482_MED007</v>
      </c>
      <c r="T3263" s="23">
        <f t="shared" si="252"/>
        <v>1</v>
      </c>
      <c r="U3263" s="6">
        <f t="shared" si="253"/>
        <v>138</v>
      </c>
      <c r="V3263" s="6">
        <f>tbl_Raw_Data[[#This Row],[Discount_Pct]]*tbl_Raw_Data[[#This Row],[Gross_Amount]]/100</f>
        <v>6.9</v>
      </c>
      <c r="W3263" s="6">
        <f>tbl_Raw_Data[[#This Row],[Gross_Amount]]-tbl_Raw_Data[[#This Row],[Discount_Amount]]</f>
        <v>131.1</v>
      </c>
      <c r="X3263" s="6">
        <f>tbl_Raw_Data[[#This Row],[Net_Amount_Before_Tax]]*tbl_Raw_Data[[#This Row],[Tax_Pct]]/100</f>
        <v>15.731999999999998</v>
      </c>
      <c r="Y3263" s="6">
        <f>tbl_Raw_Data[[#This Row],[Net_Amount_Before_Tax]]+tbl_Raw_Data[[#This Row],[Tax_Amount]]</f>
        <v>146.83199999999999</v>
      </c>
      <c r="Z3263" s="6">
        <f t="shared" si="254"/>
        <v>1</v>
      </c>
    </row>
    <row r="3264" spans="1:26" x14ac:dyDescent="0.3">
      <c r="A3264" s="23" t="s">
        <v>5024</v>
      </c>
      <c r="B3264" s="34">
        <v>45309</v>
      </c>
      <c r="C3264" s="23" t="s">
        <v>5025</v>
      </c>
      <c r="D3264" s="23" t="s">
        <v>19</v>
      </c>
      <c r="E3264" s="23" t="s">
        <v>19</v>
      </c>
      <c r="F3264" s="23">
        <v>110085</v>
      </c>
      <c r="G3264" s="23" t="s">
        <v>82</v>
      </c>
      <c r="H3264" s="23" t="s">
        <v>83</v>
      </c>
      <c r="I3264" s="23" t="s">
        <v>84</v>
      </c>
      <c r="J3264" s="23" t="s">
        <v>85</v>
      </c>
      <c r="K3264" s="23" t="s">
        <v>24</v>
      </c>
      <c r="L3264" s="23">
        <v>1</v>
      </c>
      <c r="M3264" s="23">
        <v>289.83999999999997</v>
      </c>
      <c r="N3264" s="23">
        <v>5</v>
      </c>
      <c r="O3264" s="23">
        <v>5</v>
      </c>
      <c r="P3264" s="23" t="s">
        <v>65</v>
      </c>
      <c r="Q3264" s="23" t="s">
        <v>26</v>
      </c>
      <c r="R3264" s="23">
        <f t="shared" si="250"/>
        <v>1</v>
      </c>
      <c r="S3264" s="23" t="str">
        <f t="shared" si="251"/>
        <v>ORD103263_20240118_CUST02022_MED023</v>
      </c>
      <c r="T3264" s="23">
        <f t="shared" si="252"/>
        <v>1</v>
      </c>
      <c r="U3264" s="6">
        <f t="shared" si="253"/>
        <v>289.83999999999997</v>
      </c>
      <c r="V3264" s="6">
        <f>tbl_Raw_Data[[#This Row],[Discount_Pct]]*tbl_Raw_Data[[#This Row],[Gross_Amount]]/100</f>
        <v>14.491999999999997</v>
      </c>
      <c r="W3264" s="6">
        <f>tbl_Raw_Data[[#This Row],[Gross_Amount]]-tbl_Raw_Data[[#This Row],[Discount_Amount]]</f>
        <v>275.34799999999996</v>
      </c>
      <c r="X3264" s="6">
        <f>tbl_Raw_Data[[#This Row],[Net_Amount_Before_Tax]]*tbl_Raw_Data[[#This Row],[Tax_Pct]]/100</f>
        <v>13.767399999999999</v>
      </c>
      <c r="Y3264" s="6">
        <f>tbl_Raw_Data[[#This Row],[Net_Amount_Before_Tax]]+tbl_Raw_Data[[#This Row],[Tax_Amount]]</f>
        <v>289.11539999999997</v>
      </c>
      <c r="Z3264" s="6">
        <f t="shared" si="254"/>
        <v>1</v>
      </c>
    </row>
    <row r="3265" spans="1:26" x14ac:dyDescent="0.3">
      <c r="A3265" s="23" t="s">
        <v>5026</v>
      </c>
      <c r="B3265" s="34">
        <v>45563</v>
      </c>
      <c r="C3265" s="23" t="s">
        <v>5027</v>
      </c>
      <c r="D3265" s="23" t="s">
        <v>37</v>
      </c>
      <c r="E3265" s="23" t="s">
        <v>38</v>
      </c>
      <c r="F3265" s="23">
        <v>452016</v>
      </c>
      <c r="G3265" s="23" t="s">
        <v>102</v>
      </c>
      <c r="H3265" s="23" t="s">
        <v>103</v>
      </c>
      <c r="I3265" s="23" t="s">
        <v>104</v>
      </c>
      <c r="J3265" s="23" t="s">
        <v>64</v>
      </c>
      <c r="K3265" s="23" t="s">
        <v>57</v>
      </c>
      <c r="L3265" s="23">
        <v>1</v>
      </c>
      <c r="M3265" s="23">
        <v>97.52</v>
      </c>
      <c r="N3265" s="23">
        <v>0</v>
      </c>
      <c r="O3265" s="23">
        <v>12</v>
      </c>
      <c r="P3265" s="23" t="s">
        <v>33</v>
      </c>
      <c r="Q3265" s="23" t="s">
        <v>90</v>
      </c>
      <c r="R3265" s="23">
        <f t="shared" si="250"/>
        <v>1</v>
      </c>
      <c r="S3265" s="23" t="str">
        <f t="shared" si="251"/>
        <v>ORD103264_20240928_CUST02948_MED029</v>
      </c>
      <c r="T3265" s="23">
        <f t="shared" si="252"/>
        <v>1</v>
      </c>
      <c r="U3265" s="6">
        <f t="shared" si="253"/>
        <v>97.52</v>
      </c>
      <c r="V3265" s="6">
        <f>tbl_Raw_Data[[#This Row],[Discount_Pct]]*tbl_Raw_Data[[#This Row],[Gross_Amount]]/100</f>
        <v>0</v>
      </c>
      <c r="W3265" s="6">
        <f>tbl_Raw_Data[[#This Row],[Gross_Amount]]-tbl_Raw_Data[[#This Row],[Discount_Amount]]</f>
        <v>97.52</v>
      </c>
      <c r="X3265" s="6">
        <f>tbl_Raw_Data[[#This Row],[Net_Amount_Before_Tax]]*tbl_Raw_Data[[#This Row],[Tax_Pct]]/100</f>
        <v>11.702400000000001</v>
      </c>
      <c r="Y3265" s="6">
        <f>tbl_Raw_Data[[#This Row],[Net_Amount_Before_Tax]]+tbl_Raw_Data[[#This Row],[Tax_Amount]]</f>
        <v>109.22239999999999</v>
      </c>
      <c r="Z3265" s="6">
        <f t="shared" si="254"/>
        <v>0</v>
      </c>
    </row>
    <row r="3266" spans="1:26" x14ac:dyDescent="0.3">
      <c r="A3266" s="23" t="s">
        <v>5026</v>
      </c>
      <c r="B3266" s="34">
        <v>45629</v>
      </c>
      <c r="C3266" s="23" t="s">
        <v>4967</v>
      </c>
      <c r="D3266" s="23" t="s">
        <v>123</v>
      </c>
      <c r="E3266" s="23" t="s">
        <v>101</v>
      </c>
      <c r="F3266" s="23">
        <v>226021</v>
      </c>
      <c r="G3266" s="23" t="s">
        <v>74</v>
      </c>
      <c r="H3266" s="23" t="s">
        <v>75</v>
      </c>
      <c r="I3266" s="23" t="s">
        <v>76</v>
      </c>
      <c r="J3266" s="23" t="s">
        <v>77</v>
      </c>
      <c r="K3266" s="23" t="s">
        <v>57</v>
      </c>
      <c r="L3266" s="23">
        <v>1</v>
      </c>
      <c r="M3266" s="23">
        <v>55.06</v>
      </c>
      <c r="N3266" s="23">
        <v>0</v>
      </c>
      <c r="O3266" s="23">
        <v>12</v>
      </c>
      <c r="P3266" s="23" t="s">
        <v>33</v>
      </c>
      <c r="Q3266" s="23" t="s">
        <v>34</v>
      </c>
      <c r="R3266" s="23">
        <f t="shared" ref="R3266:R3329" si="255">COUNTIFS($A$2:$A$8001,A3266,$B$2:$B$8001,B3266,$C$2:$C$8001,C3266,$G$2:$G$8001,G3266)</f>
        <v>1</v>
      </c>
      <c r="S3266" s="23" t="str">
        <f t="shared" ref="S3266:S3329" si="256">A3266&amp;"_"&amp;TEXT(B3266,"yyyymmdd")&amp;"_"&amp;C3266&amp;"_"&amp;G3266</f>
        <v>ORD103264_20241203_CUST01492_MED008</v>
      </c>
      <c r="T3266" s="23">
        <f t="shared" ref="T3266:T3329" si="257">COUNTIF($S$2:$S$8001,S3266)</f>
        <v>1</v>
      </c>
      <c r="U3266" s="6">
        <f t="shared" ref="U3266:U3329" si="258">L3266*M3266</f>
        <v>55.06</v>
      </c>
      <c r="V3266" s="6">
        <f>tbl_Raw_Data[[#This Row],[Discount_Pct]]*tbl_Raw_Data[[#This Row],[Gross_Amount]]/100</f>
        <v>0</v>
      </c>
      <c r="W3266" s="6">
        <f>tbl_Raw_Data[[#This Row],[Gross_Amount]]-tbl_Raw_Data[[#This Row],[Discount_Amount]]</f>
        <v>55.06</v>
      </c>
      <c r="X3266" s="6">
        <f>tbl_Raw_Data[[#This Row],[Net_Amount_Before_Tax]]*tbl_Raw_Data[[#This Row],[Tax_Pct]]/100</f>
        <v>6.6072000000000006</v>
      </c>
      <c r="Y3266" s="6">
        <f>tbl_Raw_Data[[#This Row],[Net_Amount_Before_Tax]]+tbl_Raw_Data[[#This Row],[Tax_Amount]]</f>
        <v>61.667200000000001</v>
      </c>
      <c r="Z3266" s="6">
        <f t="shared" ref="Z3266:Z3329" si="259">COUNTIFS($C$2:$C$8001,C3266,$Q$2:$Q$8001,"Delivered")</f>
        <v>5</v>
      </c>
    </row>
    <row r="3267" spans="1:26" x14ac:dyDescent="0.3">
      <c r="A3267" s="23" t="s">
        <v>5028</v>
      </c>
      <c r="B3267" s="34">
        <v>45313</v>
      </c>
      <c r="C3267" s="23" t="s">
        <v>5029</v>
      </c>
      <c r="D3267" s="23" t="s">
        <v>87</v>
      </c>
      <c r="E3267" s="23" t="s">
        <v>88</v>
      </c>
      <c r="F3267" s="23">
        <v>600018</v>
      </c>
      <c r="G3267" s="23" t="s">
        <v>61</v>
      </c>
      <c r="H3267" s="23" t="s">
        <v>62</v>
      </c>
      <c r="I3267" s="23" t="s">
        <v>63</v>
      </c>
      <c r="J3267" s="23" t="s">
        <v>64</v>
      </c>
      <c r="K3267" s="23" t="s">
        <v>57</v>
      </c>
      <c r="L3267" s="23">
        <v>3</v>
      </c>
      <c r="M3267" s="23">
        <v>123.86</v>
      </c>
      <c r="N3267" s="23">
        <v>20</v>
      </c>
      <c r="O3267" s="23">
        <v>12</v>
      </c>
      <c r="P3267" s="23" t="s">
        <v>58</v>
      </c>
      <c r="Q3267" s="23" t="s">
        <v>90</v>
      </c>
      <c r="R3267" s="23">
        <f t="shared" si="255"/>
        <v>1</v>
      </c>
      <c r="S3267" s="23" t="str">
        <f t="shared" si="256"/>
        <v>ORD103266_20240122_CUST01539_MED004</v>
      </c>
      <c r="T3267" s="23">
        <f t="shared" si="257"/>
        <v>1</v>
      </c>
      <c r="U3267" s="6">
        <f t="shared" si="258"/>
        <v>371.58</v>
      </c>
      <c r="V3267" s="6">
        <f>tbl_Raw_Data[[#This Row],[Discount_Pct]]*tbl_Raw_Data[[#This Row],[Gross_Amount]]/100</f>
        <v>74.315999999999988</v>
      </c>
      <c r="W3267" s="6">
        <f>tbl_Raw_Data[[#This Row],[Gross_Amount]]-tbl_Raw_Data[[#This Row],[Discount_Amount]]</f>
        <v>297.26400000000001</v>
      </c>
      <c r="X3267" s="6">
        <f>tbl_Raw_Data[[#This Row],[Net_Amount_Before_Tax]]*tbl_Raw_Data[[#This Row],[Tax_Pct]]/100</f>
        <v>35.671680000000002</v>
      </c>
      <c r="Y3267" s="6">
        <f>tbl_Raw_Data[[#This Row],[Net_Amount_Before_Tax]]+tbl_Raw_Data[[#This Row],[Tax_Amount]]</f>
        <v>332.93567999999999</v>
      </c>
      <c r="Z3267" s="6">
        <f t="shared" si="259"/>
        <v>2</v>
      </c>
    </row>
    <row r="3268" spans="1:26" x14ac:dyDescent="0.3">
      <c r="A3268" s="23" t="s">
        <v>5030</v>
      </c>
      <c r="B3268" s="34">
        <v>45494</v>
      </c>
      <c r="C3268" s="23" t="s">
        <v>5031</v>
      </c>
      <c r="D3268" s="23" t="s">
        <v>159</v>
      </c>
      <c r="E3268" s="23" t="s">
        <v>47</v>
      </c>
      <c r="F3268" s="23">
        <v>400069</v>
      </c>
      <c r="G3268" s="23" t="s">
        <v>119</v>
      </c>
      <c r="H3268" s="23" t="s">
        <v>120</v>
      </c>
      <c r="I3268" s="23" t="s">
        <v>32</v>
      </c>
      <c r="J3268" s="23" t="s">
        <v>64</v>
      </c>
      <c r="K3268" s="23" t="s">
        <v>57</v>
      </c>
      <c r="L3268" s="23">
        <v>3</v>
      </c>
      <c r="M3268" s="23">
        <v>79.53</v>
      </c>
      <c r="N3268" s="23">
        <v>10</v>
      </c>
      <c r="O3268" s="23">
        <v>5</v>
      </c>
      <c r="P3268" s="23" t="s">
        <v>25</v>
      </c>
      <c r="Q3268" s="23" t="s">
        <v>90</v>
      </c>
      <c r="R3268" s="23">
        <f t="shared" si="255"/>
        <v>1</v>
      </c>
      <c r="S3268" s="23" t="str">
        <f t="shared" si="256"/>
        <v>ORD103267_20240721_CUST03299_MED010</v>
      </c>
      <c r="T3268" s="23">
        <f t="shared" si="257"/>
        <v>1</v>
      </c>
      <c r="U3268" s="6">
        <f t="shared" si="258"/>
        <v>238.59</v>
      </c>
      <c r="V3268" s="6">
        <f>tbl_Raw_Data[[#This Row],[Discount_Pct]]*tbl_Raw_Data[[#This Row],[Gross_Amount]]/100</f>
        <v>23.859000000000002</v>
      </c>
      <c r="W3268" s="6">
        <f>tbl_Raw_Data[[#This Row],[Gross_Amount]]-tbl_Raw_Data[[#This Row],[Discount_Amount]]</f>
        <v>214.73099999999999</v>
      </c>
      <c r="X3268" s="6">
        <f>tbl_Raw_Data[[#This Row],[Net_Amount_Before_Tax]]*tbl_Raw_Data[[#This Row],[Tax_Pct]]/100</f>
        <v>10.736549999999999</v>
      </c>
      <c r="Y3268" s="6">
        <f>tbl_Raw_Data[[#This Row],[Net_Amount_Before_Tax]]+tbl_Raw_Data[[#This Row],[Tax_Amount]]</f>
        <v>225.46754999999999</v>
      </c>
      <c r="Z3268" s="6">
        <f t="shared" si="259"/>
        <v>1</v>
      </c>
    </row>
    <row r="3269" spans="1:26" x14ac:dyDescent="0.3">
      <c r="A3269" s="23" t="s">
        <v>5032</v>
      </c>
      <c r="B3269" s="34">
        <v>45944</v>
      </c>
      <c r="C3269" s="23" t="s">
        <v>1507</v>
      </c>
      <c r="D3269" s="23" t="s">
        <v>19</v>
      </c>
      <c r="E3269" s="23" t="s">
        <v>19</v>
      </c>
      <c r="F3269" s="23">
        <v>110029</v>
      </c>
      <c r="G3269" s="23" t="s">
        <v>192</v>
      </c>
      <c r="H3269" s="23" t="s">
        <v>193</v>
      </c>
      <c r="I3269" s="23" t="s">
        <v>41</v>
      </c>
      <c r="J3269" s="23" t="s">
        <v>194</v>
      </c>
      <c r="K3269" s="23" t="s">
        <v>24</v>
      </c>
      <c r="L3269" s="23">
        <v>1</v>
      </c>
      <c r="M3269" s="23">
        <v>36.46</v>
      </c>
      <c r="N3269" s="23">
        <v>5</v>
      </c>
      <c r="O3269" s="23">
        <v>5</v>
      </c>
      <c r="P3269" s="23" t="s">
        <v>65</v>
      </c>
      <c r="Q3269" s="23" t="s">
        <v>44</v>
      </c>
      <c r="R3269" s="23">
        <f t="shared" si="255"/>
        <v>1</v>
      </c>
      <c r="S3269" s="23" t="str">
        <f t="shared" si="256"/>
        <v>ORD103268_20251014_CUST03356_MED002</v>
      </c>
      <c r="T3269" s="23">
        <f t="shared" si="257"/>
        <v>1</v>
      </c>
      <c r="U3269" s="6">
        <f t="shared" si="258"/>
        <v>36.46</v>
      </c>
      <c r="V3269" s="6">
        <f>tbl_Raw_Data[[#This Row],[Discount_Pct]]*tbl_Raw_Data[[#This Row],[Gross_Amount]]/100</f>
        <v>1.8230000000000002</v>
      </c>
      <c r="W3269" s="6">
        <f>tbl_Raw_Data[[#This Row],[Gross_Amount]]-tbl_Raw_Data[[#This Row],[Discount_Amount]]</f>
        <v>34.637</v>
      </c>
      <c r="X3269" s="6">
        <f>tbl_Raw_Data[[#This Row],[Net_Amount_Before_Tax]]*tbl_Raw_Data[[#This Row],[Tax_Pct]]/100</f>
        <v>1.7318500000000001</v>
      </c>
      <c r="Y3269" s="6">
        <f>tbl_Raw_Data[[#This Row],[Net_Amount_Before_Tax]]+tbl_Raw_Data[[#This Row],[Tax_Amount]]</f>
        <v>36.368850000000002</v>
      </c>
      <c r="Z3269" s="6">
        <f t="shared" si="259"/>
        <v>3</v>
      </c>
    </row>
    <row r="3270" spans="1:26" x14ac:dyDescent="0.3">
      <c r="A3270" s="23" t="s">
        <v>5033</v>
      </c>
      <c r="B3270" s="34">
        <v>45636</v>
      </c>
      <c r="C3270" s="23" t="s">
        <v>235</v>
      </c>
      <c r="D3270" s="23" t="s">
        <v>46</v>
      </c>
      <c r="E3270" s="23" t="s">
        <v>47</v>
      </c>
      <c r="F3270" s="23">
        <v>411014</v>
      </c>
      <c r="G3270" s="23" t="s">
        <v>283</v>
      </c>
      <c r="H3270" s="23" t="s">
        <v>284</v>
      </c>
      <c r="I3270" s="23" t="s">
        <v>104</v>
      </c>
      <c r="J3270" s="23" t="s">
        <v>42</v>
      </c>
      <c r="K3270" s="23" t="s">
        <v>57</v>
      </c>
      <c r="L3270" s="23">
        <v>2</v>
      </c>
      <c r="M3270" s="23">
        <v>265.22000000000003</v>
      </c>
      <c r="N3270" s="23">
        <v>0</v>
      </c>
      <c r="O3270" s="23">
        <v>12</v>
      </c>
      <c r="P3270" s="23" t="s">
        <v>43</v>
      </c>
      <c r="Q3270" s="23" t="s">
        <v>44</v>
      </c>
      <c r="R3270" s="23">
        <f t="shared" si="255"/>
        <v>1</v>
      </c>
      <c r="S3270" s="23" t="str">
        <f t="shared" si="256"/>
        <v>ORD103269_20241210_CUST03403_MED030</v>
      </c>
      <c r="T3270" s="23">
        <f t="shared" si="257"/>
        <v>1</v>
      </c>
      <c r="U3270" s="6">
        <f t="shared" si="258"/>
        <v>530.44000000000005</v>
      </c>
      <c r="V3270" s="6">
        <f>tbl_Raw_Data[[#This Row],[Discount_Pct]]*tbl_Raw_Data[[#This Row],[Gross_Amount]]/100</f>
        <v>0</v>
      </c>
      <c r="W3270" s="6">
        <f>tbl_Raw_Data[[#This Row],[Gross_Amount]]-tbl_Raw_Data[[#This Row],[Discount_Amount]]</f>
        <v>530.44000000000005</v>
      </c>
      <c r="X3270" s="6">
        <f>tbl_Raw_Data[[#This Row],[Net_Amount_Before_Tax]]*tbl_Raw_Data[[#This Row],[Tax_Pct]]/100</f>
        <v>63.652800000000006</v>
      </c>
      <c r="Y3270" s="6">
        <f>tbl_Raw_Data[[#This Row],[Net_Amount_Before_Tax]]+tbl_Raw_Data[[#This Row],[Tax_Amount]]</f>
        <v>594.09280000000001</v>
      </c>
      <c r="Z3270" s="6">
        <f t="shared" si="259"/>
        <v>2</v>
      </c>
    </row>
    <row r="3271" spans="1:26" x14ac:dyDescent="0.3">
      <c r="A3271" s="23" t="s">
        <v>5034</v>
      </c>
      <c r="B3271" s="34">
        <v>45965</v>
      </c>
      <c r="C3271" s="23" t="s">
        <v>5035</v>
      </c>
      <c r="D3271" s="23" t="s">
        <v>100</v>
      </c>
      <c r="E3271" s="23" t="s">
        <v>101</v>
      </c>
      <c r="F3271" s="23">
        <v>201304</v>
      </c>
      <c r="G3271" s="23" t="s">
        <v>48</v>
      </c>
      <c r="H3271" s="23" t="s">
        <v>49</v>
      </c>
      <c r="I3271" s="23" t="s">
        <v>50</v>
      </c>
      <c r="J3271" s="23" t="s">
        <v>23</v>
      </c>
      <c r="K3271" s="23" t="s">
        <v>24</v>
      </c>
      <c r="L3271" s="23">
        <v>3</v>
      </c>
      <c r="M3271" s="23">
        <v>109.12</v>
      </c>
      <c r="N3271" s="23">
        <v>0</v>
      </c>
      <c r="O3271" s="23">
        <v>12</v>
      </c>
      <c r="P3271" s="23" t="s">
        <v>25</v>
      </c>
      <c r="Q3271" s="23" t="s">
        <v>34</v>
      </c>
      <c r="R3271" s="23">
        <f t="shared" si="255"/>
        <v>1</v>
      </c>
      <c r="S3271" s="23" t="str">
        <f t="shared" si="256"/>
        <v>ORD103270_20251104_CUST01982_MED028</v>
      </c>
      <c r="T3271" s="23">
        <f t="shared" si="257"/>
        <v>1</v>
      </c>
      <c r="U3271" s="6">
        <f t="shared" si="258"/>
        <v>327.36</v>
      </c>
      <c r="V3271" s="6">
        <f>tbl_Raw_Data[[#This Row],[Discount_Pct]]*tbl_Raw_Data[[#This Row],[Gross_Amount]]/100</f>
        <v>0</v>
      </c>
      <c r="W3271" s="6">
        <f>tbl_Raw_Data[[#This Row],[Gross_Amount]]-tbl_Raw_Data[[#This Row],[Discount_Amount]]</f>
        <v>327.36</v>
      </c>
      <c r="X3271" s="6">
        <f>tbl_Raw_Data[[#This Row],[Net_Amount_Before_Tax]]*tbl_Raw_Data[[#This Row],[Tax_Pct]]/100</f>
        <v>39.283200000000001</v>
      </c>
      <c r="Y3271" s="6">
        <f>tbl_Raw_Data[[#This Row],[Net_Amount_Before_Tax]]+tbl_Raw_Data[[#This Row],[Tax_Amount]]</f>
        <v>366.64320000000004</v>
      </c>
      <c r="Z3271" s="6">
        <f t="shared" si="259"/>
        <v>4</v>
      </c>
    </row>
    <row r="3272" spans="1:26" x14ac:dyDescent="0.3">
      <c r="A3272" s="23" t="s">
        <v>5036</v>
      </c>
      <c r="B3272" s="34">
        <v>45886</v>
      </c>
      <c r="C3272" s="23" t="s">
        <v>332</v>
      </c>
      <c r="D3272" s="23" t="s">
        <v>19</v>
      </c>
      <c r="E3272" s="23" t="s">
        <v>19</v>
      </c>
      <c r="F3272" s="23">
        <v>110044</v>
      </c>
      <c r="G3272" s="23" t="s">
        <v>30</v>
      </c>
      <c r="H3272" s="23" t="s">
        <v>31</v>
      </c>
      <c r="I3272" s="23" t="s">
        <v>32</v>
      </c>
      <c r="J3272" s="23" t="s">
        <v>23</v>
      </c>
      <c r="K3272" s="23" t="s">
        <v>24</v>
      </c>
      <c r="L3272" s="23">
        <v>1</v>
      </c>
      <c r="M3272" s="23">
        <v>144.94999999999999</v>
      </c>
      <c r="N3272" s="23">
        <v>5</v>
      </c>
      <c r="O3272" s="23">
        <v>5</v>
      </c>
      <c r="P3272" s="23" t="s">
        <v>25</v>
      </c>
      <c r="Q3272" s="23" t="s">
        <v>44</v>
      </c>
      <c r="R3272" s="23">
        <f t="shared" si="255"/>
        <v>1</v>
      </c>
      <c r="S3272" s="23" t="str">
        <f t="shared" si="256"/>
        <v>ORD103271_20250817_CUST00376_MED017</v>
      </c>
      <c r="T3272" s="23">
        <f t="shared" si="257"/>
        <v>1</v>
      </c>
      <c r="U3272" s="6">
        <f t="shared" si="258"/>
        <v>144.94999999999999</v>
      </c>
      <c r="V3272" s="6">
        <f>tbl_Raw_Data[[#This Row],[Discount_Pct]]*tbl_Raw_Data[[#This Row],[Gross_Amount]]/100</f>
        <v>7.2474999999999996</v>
      </c>
      <c r="W3272" s="6">
        <f>tbl_Raw_Data[[#This Row],[Gross_Amount]]-tbl_Raw_Data[[#This Row],[Discount_Amount]]</f>
        <v>137.70249999999999</v>
      </c>
      <c r="X3272" s="6">
        <f>tbl_Raw_Data[[#This Row],[Net_Amount_Before_Tax]]*tbl_Raw_Data[[#This Row],[Tax_Pct]]/100</f>
        <v>6.8851249999999995</v>
      </c>
      <c r="Y3272" s="6">
        <f>tbl_Raw_Data[[#This Row],[Net_Amount_Before_Tax]]+tbl_Raw_Data[[#This Row],[Tax_Amount]]</f>
        <v>144.58762499999997</v>
      </c>
      <c r="Z3272" s="6">
        <f t="shared" si="259"/>
        <v>2</v>
      </c>
    </row>
    <row r="3273" spans="1:26" x14ac:dyDescent="0.3">
      <c r="A3273" s="23" t="s">
        <v>5037</v>
      </c>
      <c r="B3273" s="34">
        <v>45988</v>
      </c>
      <c r="C3273" s="23" t="s">
        <v>322</v>
      </c>
      <c r="D3273" s="23" t="s">
        <v>72</v>
      </c>
      <c r="E3273" s="23" t="s">
        <v>73</v>
      </c>
      <c r="F3273" s="23">
        <v>302033</v>
      </c>
      <c r="G3273" s="23" t="s">
        <v>196</v>
      </c>
      <c r="H3273" s="23" t="s">
        <v>197</v>
      </c>
      <c r="I3273" s="23" t="s">
        <v>32</v>
      </c>
      <c r="J3273" s="23" t="s">
        <v>42</v>
      </c>
      <c r="K3273" s="23" t="s">
        <v>24</v>
      </c>
      <c r="L3273" s="23">
        <v>3</v>
      </c>
      <c r="M3273" s="23">
        <v>22.63</v>
      </c>
      <c r="N3273" s="23">
        <v>10</v>
      </c>
      <c r="O3273" s="23">
        <v>12</v>
      </c>
      <c r="P3273" s="23" t="s">
        <v>43</v>
      </c>
      <c r="Q3273" s="23" t="s">
        <v>34</v>
      </c>
      <c r="R3273" s="23">
        <f t="shared" si="255"/>
        <v>1</v>
      </c>
      <c r="S3273" s="23" t="str">
        <f t="shared" si="256"/>
        <v>ORD103272_20251127_CUST01932_MED011</v>
      </c>
      <c r="T3273" s="23">
        <f t="shared" si="257"/>
        <v>1</v>
      </c>
      <c r="U3273" s="6">
        <f t="shared" si="258"/>
        <v>67.89</v>
      </c>
      <c r="V3273" s="6">
        <f>tbl_Raw_Data[[#This Row],[Discount_Pct]]*tbl_Raw_Data[[#This Row],[Gross_Amount]]/100</f>
        <v>6.7889999999999997</v>
      </c>
      <c r="W3273" s="6">
        <f>tbl_Raw_Data[[#This Row],[Gross_Amount]]-tbl_Raw_Data[[#This Row],[Discount_Amount]]</f>
        <v>61.100999999999999</v>
      </c>
      <c r="X3273" s="6">
        <f>tbl_Raw_Data[[#This Row],[Net_Amount_Before_Tax]]*tbl_Raw_Data[[#This Row],[Tax_Pct]]/100</f>
        <v>7.3321199999999997</v>
      </c>
      <c r="Y3273" s="6">
        <f>tbl_Raw_Data[[#This Row],[Net_Amount_Before_Tax]]+tbl_Raw_Data[[#This Row],[Tax_Amount]]</f>
        <v>68.433120000000002</v>
      </c>
      <c r="Z3273" s="6">
        <f t="shared" si="259"/>
        <v>3</v>
      </c>
    </row>
    <row r="3274" spans="1:26" x14ac:dyDescent="0.3">
      <c r="A3274" s="23" t="s">
        <v>5038</v>
      </c>
      <c r="B3274" s="34">
        <v>45684</v>
      </c>
      <c r="C3274" s="23" t="s">
        <v>5039</v>
      </c>
      <c r="D3274" s="23" t="s">
        <v>183</v>
      </c>
      <c r="E3274" s="23" t="s">
        <v>184</v>
      </c>
      <c r="F3274" s="23">
        <v>122016</v>
      </c>
      <c r="G3274" s="23" t="s">
        <v>53</v>
      </c>
      <c r="H3274" s="23" t="s">
        <v>54</v>
      </c>
      <c r="I3274" s="23" t="s">
        <v>55</v>
      </c>
      <c r="J3274" s="23" t="s">
        <v>56</v>
      </c>
      <c r="K3274" s="23" t="s">
        <v>57</v>
      </c>
      <c r="L3274" s="23">
        <v>2</v>
      </c>
      <c r="M3274" s="23">
        <v>52</v>
      </c>
      <c r="N3274" s="23">
        <v>0</v>
      </c>
      <c r="O3274" s="23">
        <v>18</v>
      </c>
      <c r="P3274" s="23" t="s">
        <v>25</v>
      </c>
      <c r="Q3274" s="23" t="s">
        <v>44</v>
      </c>
      <c r="R3274" s="23">
        <f t="shared" si="255"/>
        <v>1</v>
      </c>
      <c r="S3274" s="23" t="str">
        <f t="shared" si="256"/>
        <v>ORD103273_20250127_CUST00190_MED020</v>
      </c>
      <c r="T3274" s="23">
        <f t="shared" si="257"/>
        <v>1</v>
      </c>
      <c r="U3274" s="6">
        <f t="shared" si="258"/>
        <v>104</v>
      </c>
      <c r="V3274" s="6">
        <f>tbl_Raw_Data[[#This Row],[Discount_Pct]]*tbl_Raw_Data[[#This Row],[Gross_Amount]]/100</f>
        <v>0</v>
      </c>
      <c r="W3274" s="6">
        <f>tbl_Raw_Data[[#This Row],[Gross_Amount]]-tbl_Raw_Data[[#This Row],[Discount_Amount]]</f>
        <v>104</v>
      </c>
      <c r="X3274" s="6">
        <f>tbl_Raw_Data[[#This Row],[Net_Amount_Before_Tax]]*tbl_Raw_Data[[#This Row],[Tax_Pct]]/100</f>
        <v>18.72</v>
      </c>
      <c r="Y3274" s="6">
        <f>tbl_Raw_Data[[#This Row],[Net_Amount_Before_Tax]]+tbl_Raw_Data[[#This Row],[Tax_Amount]]</f>
        <v>122.72</v>
      </c>
      <c r="Z3274" s="6">
        <f t="shared" si="259"/>
        <v>1</v>
      </c>
    </row>
    <row r="3275" spans="1:26" x14ac:dyDescent="0.3">
      <c r="A3275" s="23" t="s">
        <v>5040</v>
      </c>
      <c r="B3275" s="34">
        <v>45317</v>
      </c>
      <c r="C3275" s="23" t="s">
        <v>5041</v>
      </c>
      <c r="D3275" s="23" t="s">
        <v>19</v>
      </c>
      <c r="E3275" s="23" t="s">
        <v>19</v>
      </c>
      <c r="F3275" s="23">
        <v>110001</v>
      </c>
      <c r="G3275" s="23" t="s">
        <v>315</v>
      </c>
      <c r="H3275" s="23" t="s">
        <v>316</v>
      </c>
      <c r="I3275" s="23" t="s">
        <v>50</v>
      </c>
      <c r="J3275" s="23" t="s">
        <v>114</v>
      </c>
      <c r="K3275" s="23" t="s">
        <v>24</v>
      </c>
      <c r="L3275" s="23">
        <v>1</v>
      </c>
      <c r="M3275" s="23">
        <v>130.30000000000001</v>
      </c>
      <c r="N3275" s="23">
        <v>0</v>
      </c>
      <c r="O3275" s="23">
        <v>5</v>
      </c>
      <c r="P3275" s="23" t="s">
        <v>25</v>
      </c>
      <c r="Q3275" s="23" t="s">
        <v>44</v>
      </c>
      <c r="R3275" s="23">
        <f t="shared" si="255"/>
        <v>1</v>
      </c>
      <c r="S3275" s="23" t="str">
        <f t="shared" si="256"/>
        <v>ORD103274_20240126_CUST00361_MED012</v>
      </c>
      <c r="T3275" s="23">
        <f t="shared" si="257"/>
        <v>1</v>
      </c>
      <c r="U3275" s="6">
        <f t="shared" si="258"/>
        <v>130.30000000000001</v>
      </c>
      <c r="V3275" s="6">
        <f>tbl_Raw_Data[[#This Row],[Discount_Pct]]*tbl_Raw_Data[[#This Row],[Gross_Amount]]/100</f>
        <v>0</v>
      </c>
      <c r="W3275" s="6">
        <f>tbl_Raw_Data[[#This Row],[Gross_Amount]]-tbl_Raw_Data[[#This Row],[Discount_Amount]]</f>
        <v>130.30000000000001</v>
      </c>
      <c r="X3275" s="6">
        <f>tbl_Raw_Data[[#This Row],[Net_Amount_Before_Tax]]*tbl_Raw_Data[[#This Row],[Tax_Pct]]/100</f>
        <v>6.5149999999999997</v>
      </c>
      <c r="Y3275" s="6">
        <f>tbl_Raw_Data[[#This Row],[Net_Amount_Before_Tax]]+tbl_Raw_Data[[#This Row],[Tax_Amount]]</f>
        <v>136.815</v>
      </c>
      <c r="Z3275" s="6">
        <f t="shared" si="259"/>
        <v>0</v>
      </c>
    </row>
    <row r="3276" spans="1:26" x14ac:dyDescent="0.3">
      <c r="A3276" s="23" t="s">
        <v>5042</v>
      </c>
      <c r="B3276" s="34">
        <v>45469</v>
      </c>
      <c r="C3276" s="23" t="s">
        <v>5043</v>
      </c>
      <c r="D3276" s="23" t="s">
        <v>92</v>
      </c>
      <c r="E3276" s="23" t="s">
        <v>93</v>
      </c>
      <c r="F3276" s="23">
        <v>560034</v>
      </c>
      <c r="G3276" s="23" t="s">
        <v>138</v>
      </c>
      <c r="H3276" s="23" t="s">
        <v>139</v>
      </c>
      <c r="I3276" s="23" t="s">
        <v>50</v>
      </c>
      <c r="J3276" s="23" t="s">
        <v>140</v>
      </c>
      <c r="K3276" s="23" t="s">
        <v>24</v>
      </c>
      <c r="L3276" s="23">
        <v>1</v>
      </c>
      <c r="M3276" s="23">
        <v>142.22</v>
      </c>
      <c r="N3276" s="23">
        <v>10</v>
      </c>
      <c r="O3276" s="23">
        <v>18</v>
      </c>
      <c r="P3276" s="23" t="s">
        <v>58</v>
      </c>
      <c r="Q3276" s="23" t="s">
        <v>34</v>
      </c>
      <c r="R3276" s="23">
        <f t="shared" si="255"/>
        <v>1</v>
      </c>
      <c r="S3276" s="23" t="str">
        <f t="shared" si="256"/>
        <v>ORD103275_20240626_CUST00180_MED013</v>
      </c>
      <c r="T3276" s="23">
        <f t="shared" si="257"/>
        <v>1</v>
      </c>
      <c r="U3276" s="6">
        <f t="shared" si="258"/>
        <v>142.22</v>
      </c>
      <c r="V3276" s="6">
        <f>tbl_Raw_Data[[#This Row],[Discount_Pct]]*tbl_Raw_Data[[#This Row],[Gross_Amount]]/100</f>
        <v>14.222000000000001</v>
      </c>
      <c r="W3276" s="6">
        <f>tbl_Raw_Data[[#This Row],[Gross_Amount]]-tbl_Raw_Data[[#This Row],[Discount_Amount]]</f>
        <v>127.99799999999999</v>
      </c>
      <c r="X3276" s="6">
        <f>tbl_Raw_Data[[#This Row],[Net_Amount_Before_Tax]]*tbl_Raw_Data[[#This Row],[Tax_Pct]]/100</f>
        <v>23.039639999999999</v>
      </c>
      <c r="Y3276" s="6">
        <f>tbl_Raw_Data[[#This Row],[Net_Amount_Before_Tax]]+tbl_Raw_Data[[#This Row],[Tax_Amount]]</f>
        <v>151.03763999999998</v>
      </c>
      <c r="Z3276" s="6">
        <f t="shared" si="259"/>
        <v>1</v>
      </c>
    </row>
    <row r="3277" spans="1:26" x14ac:dyDescent="0.3">
      <c r="A3277" s="23" t="s">
        <v>5044</v>
      </c>
      <c r="B3277" s="34">
        <v>45735</v>
      </c>
      <c r="C3277" s="23" t="s">
        <v>2170</v>
      </c>
      <c r="D3277" s="23" t="s">
        <v>142</v>
      </c>
      <c r="E3277" s="23" t="s">
        <v>81</v>
      </c>
      <c r="F3277" s="23">
        <v>380061</v>
      </c>
      <c r="G3277" s="23" t="s">
        <v>233</v>
      </c>
      <c r="H3277" s="23" t="s">
        <v>234</v>
      </c>
      <c r="I3277" s="23" t="s">
        <v>104</v>
      </c>
      <c r="J3277" s="23" t="s">
        <v>42</v>
      </c>
      <c r="K3277" s="23" t="s">
        <v>24</v>
      </c>
      <c r="L3277" s="23">
        <v>1</v>
      </c>
      <c r="M3277" s="23">
        <v>168.84</v>
      </c>
      <c r="N3277" s="23">
        <v>10</v>
      </c>
      <c r="O3277" s="23">
        <v>5</v>
      </c>
      <c r="P3277" s="23" t="s">
        <v>89</v>
      </c>
      <c r="Q3277" s="23" t="s">
        <v>90</v>
      </c>
      <c r="R3277" s="23">
        <f t="shared" si="255"/>
        <v>1</v>
      </c>
      <c r="S3277" s="23" t="str">
        <f t="shared" si="256"/>
        <v>ORD103276_20250319_CUST00996_MED019</v>
      </c>
      <c r="T3277" s="23">
        <f t="shared" si="257"/>
        <v>1</v>
      </c>
      <c r="U3277" s="6">
        <f t="shared" si="258"/>
        <v>168.84</v>
      </c>
      <c r="V3277" s="6">
        <f>tbl_Raw_Data[[#This Row],[Discount_Pct]]*tbl_Raw_Data[[#This Row],[Gross_Amount]]/100</f>
        <v>16.884</v>
      </c>
      <c r="W3277" s="6">
        <f>tbl_Raw_Data[[#This Row],[Gross_Amount]]-tbl_Raw_Data[[#This Row],[Discount_Amount]]</f>
        <v>151.95600000000002</v>
      </c>
      <c r="X3277" s="6">
        <f>tbl_Raw_Data[[#This Row],[Net_Amount_Before_Tax]]*tbl_Raw_Data[[#This Row],[Tax_Pct]]/100</f>
        <v>7.5978000000000012</v>
      </c>
      <c r="Y3277" s="6">
        <f>tbl_Raw_Data[[#This Row],[Net_Amount_Before_Tax]]+tbl_Raw_Data[[#This Row],[Tax_Amount]]</f>
        <v>159.55380000000002</v>
      </c>
      <c r="Z3277" s="6">
        <f t="shared" si="259"/>
        <v>1</v>
      </c>
    </row>
    <row r="3278" spans="1:26" x14ac:dyDescent="0.3">
      <c r="A3278" s="23" t="s">
        <v>5045</v>
      </c>
      <c r="B3278" s="34">
        <v>45962</v>
      </c>
      <c r="C3278" s="23" t="s">
        <v>5046</v>
      </c>
      <c r="D3278" s="23" t="s">
        <v>72</v>
      </c>
      <c r="E3278" s="23" t="s">
        <v>73</v>
      </c>
      <c r="F3278" s="23">
        <v>302033</v>
      </c>
      <c r="G3278" s="23" t="s">
        <v>124</v>
      </c>
      <c r="H3278" s="23" t="s">
        <v>125</v>
      </c>
      <c r="I3278" s="23" t="s">
        <v>104</v>
      </c>
      <c r="J3278" s="23" t="s">
        <v>114</v>
      </c>
      <c r="K3278" s="23" t="s">
        <v>24</v>
      </c>
      <c r="L3278" s="23">
        <v>2</v>
      </c>
      <c r="M3278" s="23">
        <v>117.6</v>
      </c>
      <c r="N3278" s="23">
        <v>5</v>
      </c>
      <c r="O3278" s="23">
        <v>12</v>
      </c>
      <c r="P3278" s="23" t="s">
        <v>25</v>
      </c>
      <c r="Q3278" s="23" t="s">
        <v>26</v>
      </c>
      <c r="R3278" s="23">
        <f t="shared" si="255"/>
        <v>1</v>
      </c>
      <c r="S3278" s="23" t="str">
        <f t="shared" si="256"/>
        <v>ORD103277_20251101_CUST00258_MED018</v>
      </c>
      <c r="T3278" s="23">
        <f t="shared" si="257"/>
        <v>1</v>
      </c>
      <c r="U3278" s="6">
        <f t="shared" si="258"/>
        <v>235.2</v>
      </c>
      <c r="V3278" s="6">
        <f>tbl_Raw_Data[[#This Row],[Discount_Pct]]*tbl_Raw_Data[[#This Row],[Gross_Amount]]/100</f>
        <v>11.76</v>
      </c>
      <c r="W3278" s="6">
        <f>tbl_Raw_Data[[#This Row],[Gross_Amount]]-tbl_Raw_Data[[#This Row],[Discount_Amount]]</f>
        <v>223.44</v>
      </c>
      <c r="X3278" s="6">
        <f>tbl_Raw_Data[[#This Row],[Net_Amount_Before_Tax]]*tbl_Raw_Data[[#This Row],[Tax_Pct]]/100</f>
        <v>26.812799999999996</v>
      </c>
      <c r="Y3278" s="6">
        <f>tbl_Raw_Data[[#This Row],[Net_Amount_Before_Tax]]+tbl_Raw_Data[[#This Row],[Tax_Amount]]</f>
        <v>250.25279999999998</v>
      </c>
      <c r="Z3278" s="6">
        <f t="shared" si="259"/>
        <v>1</v>
      </c>
    </row>
    <row r="3279" spans="1:26" x14ac:dyDescent="0.3">
      <c r="A3279" s="23" t="s">
        <v>5047</v>
      </c>
      <c r="B3279" s="34">
        <v>45734</v>
      </c>
      <c r="C3279" s="23" t="s">
        <v>4233</v>
      </c>
      <c r="D3279" s="23" t="s">
        <v>28</v>
      </c>
      <c r="E3279" s="23" t="s">
        <v>29</v>
      </c>
      <c r="F3279" s="23">
        <v>500001</v>
      </c>
      <c r="G3279" s="23" t="s">
        <v>20</v>
      </c>
      <c r="H3279" s="23" t="s">
        <v>21</v>
      </c>
      <c r="I3279" s="23" t="s">
        <v>22</v>
      </c>
      <c r="J3279" s="23" t="s">
        <v>23</v>
      </c>
      <c r="K3279" s="23" t="s">
        <v>24</v>
      </c>
      <c r="L3279" s="23">
        <v>4</v>
      </c>
      <c r="M3279" s="23">
        <v>150.9</v>
      </c>
      <c r="N3279" s="23">
        <v>10</v>
      </c>
      <c r="O3279" s="23">
        <v>18</v>
      </c>
      <c r="P3279" s="23" t="s">
        <v>89</v>
      </c>
      <c r="Q3279" s="23" t="s">
        <v>34</v>
      </c>
      <c r="R3279" s="23">
        <f t="shared" si="255"/>
        <v>1</v>
      </c>
      <c r="S3279" s="23" t="str">
        <f t="shared" si="256"/>
        <v>ORD103278_20250318_CUST01656_MED024</v>
      </c>
      <c r="T3279" s="23">
        <f t="shared" si="257"/>
        <v>1</v>
      </c>
      <c r="U3279" s="6">
        <f t="shared" si="258"/>
        <v>603.6</v>
      </c>
      <c r="V3279" s="6">
        <f>tbl_Raw_Data[[#This Row],[Discount_Pct]]*tbl_Raw_Data[[#This Row],[Gross_Amount]]/100</f>
        <v>60.36</v>
      </c>
      <c r="W3279" s="6">
        <f>tbl_Raw_Data[[#This Row],[Gross_Amount]]-tbl_Raw_Data[[#This Row],[Discount_Amount]]</f>
        <v>543.24</v>
      </c>
      <c r="X3279" s="6">
        <f>tbl_Raw_Data[[#This Row],[Net_Amount_Before_Tax]]*tbl_Raw_Data[[#This Row],[Tax_Pct]]/100</f>
        <v>97.783199999999994</v>
      </c>
      <c r="Y3279" s="6">
        <f>tbl_Raw_Data[[#This Row],[Net_Amount_Before_Tax]]+tbl_Raw_Data[[#This Row],[Tax_Amount]]</f>
        <v>641.02319999999997</v>
      </c>
      <c r="Z3279" s="6">
        <f t="shared" si="259"/>
        <v>4</v>
      </c>
    </row>
    <row r="3280" spans="1:26" x14ac:dyDescent="0.3">
      <c r="A3280" s="23" t="s">
        <v>5048</v>
      </c>
      <c r="B3280" s="34">
        <v>46008</v>
      </c>
      <c r="C3280" s="23" t="s">
        <v>3351</v>
      </c>
      <c r="D3280" s="23" t="s">
        <v>92</v>
      </c>
      <c r="E3280" s="23" t="s">
        <v>93</v>
      </c>
      <c r="F3280" s="23">
        <v>560038</v>
      </c>
      <c r="G3280" s="23" t="s">
        <v>119</v>
      </c>
      <c r="H3280" s="23" t="s">
        <v>120</v>
      </c>
      <c r="I3280" s="23" t="s">
        <v>32</v>
      </c>
      <c r="J3280" s="23" t="s">
        <v>64</v>
      </c>
      <c r="K3280" s="23" t="s">
        <v>57</v>
      </c>
      <c r="L3280" s="23">
        <v>1</v>
      </c>
      <c r="M3280" s="23">
        <v>76.08</v>
      </c>
      <c r="N3280" s="23">
        <v>5</v>
      </c>
      <c r="O3280" s="23">
        <v>12</v>
      </c>
      <c r="P3280" s="23" t="s">
        <v>43</v>
      </c>
      <c r="Q3280" s="23" t="s">
        <v>26</v>
      </c>
      <c r="R3280" s="23">
        <f t="shared" si="255"/>
        <v>1</v>
      </c>
      <c r="S3280" s="23" t="str">
        <f t="shared" si="256"/>
        <v>ORD103279_20251217_CUST00380_MED010</v>
      </c>
      <c r="T3280" s="23">
        <f t="shared" si="257"/>
        <v>1</v>
      </c>
      <c r="U3280" s="6">
        <f t="shared" si="258"/>
        <v>76.08</v>
      </c>
      <c r="V3280" s="6">
        <f>tbl_Raw_Data[[#This Row],[Discount_Pct]]*tbl_Raw_Data[[#This Row],[Gross_Amount]]/100</f>
        <v>3.8039999999999998</v>
      </c>
      <c r="W3280" s="6">
        <f>tbl_Raw_Data[[#This Row],[Gross_Amount]]-tbl_Raw_Data[[#This Row],[Discount_Amount]]</f>
        <v>72.275999999999996</v>
      </c>
      <c r="X3280" s="6">
        <f>tbl_Raw_Data[[#This Row],[Net_Amount_Before_Tax]]*tbl_Raw_Data[[#This Row],[Tax_Pct]]/100</f>
        <v>8.6731199999999991</v>
      </c>
      <c r="Y3280" s="6">
        <f>tbl_Raw_Data[[#This Row],[Net_Amount_Before_Tax]]+tbl_Raw_Data[[#This Row],[Tax_Amount]]</f>
        <v>80.949119999999994</v>
      </c>
      <c r="Z3280" s="6">
        <f t="shared" si="259"/>
        <v>1</v>
      </c>
    </row>
    <row r="3281" spans="1:26" x14ac:dyDescent="0.3">
      <c r="A3281" s="23" t="s">
        <v>5049</v>
      </c>
      <c r="B3281" s="34">
        <v>45322</v>
      </c>
      <c r="C3281" s="23" t="s">
        <v>1033</v>
      </c>
      <c r="D3281" s="23" t="s">
        <v>142</v>
      </c>
      <c r="E3281" s="23" t="s">
        <v>81</v>
      </c>
      <c r="F3281" s="23">
        <v>380061</v>
      </c>
      <c r="G3281" s="23" t="s">
        <v>94</v>
      </c>
      <c r="H3281" s="23" t="s">
        <v>95</v>
      </c>
      <c r="I3281" s="23" t="s">
        <v>84</v>
      </c>
      <c r="J3281" s="23" t="s">
        <v>42</v>
      </c>
      <c r="K3281" s="23" t="s">
        <v>24</v>
      </c>
      <c r="L3281" s="23">
        <v>2</v>
      </c>
      <c r="M3281" s="23">
        <v>89.13</v>
      </c>
      <c r="N3281" s="23">
        <v>10</v>
      </c>
      <c r="O3281" s="23">
        <v>12</v>
      </c>
      <c r="P3281" s="23" t="s">
        <v>33</v>
      </c>
      <c r="Q3281" s="23" t="s">
        <v>26</v>
      </c>
      <c r="R3281" s="23">
        <f t="shared" si="255"/>
        <v>1</v>
      </c>
      <c r="S3281" s="23" t="str">
        <f t="shared" si="256"/>
        <v>ORD103280_20240131_CUST01056_MED021</v>
      </c>
      <c r="T3281" s="23">
        <f t="shared" si="257"/>
        <v>1</v>
      </c>
      <c r="U3281" s="6">
        <f t="shared" si="258"/>
        <v>178.26</v>
      </c>
      <c r="V3281" s="6">
        <f>tbl_Raw_Data[[#This Row],[Discount_Pct]]*tbl_Raw_Data[[#This Row],[Gross_Amount]]/100</f>
        <v>17.826000000000001</v>
      </c>
      <c r="W3281" s="6">
        <f>tbl_Raw_Data[[#This Row],[Gross_Amount]]-tbl_Raw_Data[[#This Row],[Discount_Amount]]</f>
        <v>160.434</v>
      </c>
      <c r="X3281" s="6">
        <f>tbl_Raw_Data[[#This Row],[Net_Amount_Before_Tax]]*tbl_Raw_Data[[#This Row],[Tax_Pct]]/100</f>
        <v>19.252079999999999</v>
      </c>
      <c r="Y3281" s="6">
        <f>tbl_Raw_Data[[#This Row],[Net_Amount_Before_Tax]]+tbl_Raw_Data[[#This Row],[Tax_Amount]]</f>
        <v>179.68608</v>
      </c>
      <c r="Z3281" s="6">
        <f t="shared" si="259"/>
        <v>1</v>
      </c>
    </row>
    <row r="3282" spans="1:26" x14ac:dyDescent="0.3">
      <c r="A3282" s="23" t="s">
        <v>5050</v>
      </c>
      <c r="B3282" s="34">
        <v>45900</v>
      </c>
      <c r="C3282" s="23" t="s">
        <v>608</v>
      </c>
      <c r="D3282" s="23" t="s">
        <v>52</v>
      </c>
      <c r="E3282" s="23" t="s">
        <v>52</v>
      </c>
      <c r="F3282" s="23">
        <v>160019</v>
      </c>
      <c r="G3282" s="23" t="s">
        <v>196</v>
      </c>
      <c r="H3282" s="23" t="s">
        <v>197</v>
      </c>
      <c r="I3282" s="23" t="s">
        <v>32</v>
      </c>
      <c r="J3282" s="23" t="s">
        <v>42</v>
      </c>
      <c r="K3282" s="23" t="s">
        <v>24</v>
      </c>
      <c r="L3282" s="23">
        <v>2</v>
      </c>
      <c r="M3282" s="23">
        <v>26.61</v>
      </c>
      <c r="N3282" s="23">
        <v>5</v>
      </c>
      <c r="O3282" s="23">
        <v>12</v>
      </c>
      <c r="P3282" s="23" t="s">
        <v>65</v>
      </c>
      <c r="Q3282" s="23" t="s">
        <v>34</v>
      </c>
      <c r="R3282" s="23">
        <f t="shared" si="255"/>
        <v>1</v>
      </c>
      <c r="S3282" s="23" t="str">
        <f t="shared" si="256"/>
        <v>ORD103281_20250831_CUST03215_MED011</v>
      </c>
      <c r="T3282" s="23">
        <f t="shared" si="257"/>
        <v>1</v>
      </c>
      <c r="U3282" s="6">
        <f t="shared" si="258"/>
        <v>53.22</v>
      </c>
      <c r="V3282" s="6">
        <f>tbl_Raw_Data[[#This Row],[Discount_Pct]]*tbl_Raw_Data[[#This Row],[Gross_Amount]]/100</f>
        <v>2.661</v>
      </c>
      <c r="W3282" s="6">
        <f>tbl_Raw_Data[[#This Row],[Gross_Amount]]-tbl_Raw_Data[[#This Row],[Discount_Amount]]</f>
        <v>50.558999999999997</v>
      </c>
      <c r="X3282" s="6">
        <f>tbl_Raw_Data[[#This Row],[Net_Amount_Before_Tax]]*tbl_Raw_Data[[#This Row],[Tax_Pct]]/100</f>
        <v>6.0670799999999998</v>
      </c>
      <c r="Y3282" s="6">
        <f>tbl_Raw_Data[[#This Row],[Net_Amount_Before_Tax]]+tbl_Raw_Data[[#This Row],[Tax_Amount]]</f>
        <v>56.626079999999995</v>
      </c>
      <c r="Z3282" s="6">
        <f t="shared" si="259"/>
        <v>5</v>
      </c>
    </row>
    <row r="3283" spans="1:26" x14ac:dyDescent="0.3">
      <c r="A3283" s="23" t="s">
        <v>5051</v>
      </c>
      <c r="B3283" s="34">
        <v>45831</v>
      </c>
      <c r="C3283" s="23" t="s">
        <v>4998</v>
      </c>
      <c r="D3283" s="23" t="s">
        <v>52</v>
      </c>
      <c r="E3283" s="23" t="s">
        <v>52</v>
      </c>
      <c r="F3283" s="23">
        <v>160017</v>
      </c>
      <c r="G3283" s="23" t="s">
        <v>68</v>
      </c>
      <c r="H3283" s="23" t="s">
        <v>69</v>
      </c>
      <c r="I3283" s="23" t="s">
        <v>55</v>
      </c>
      <c r="J3283" s="23" t="s">
        <v>56</v>
      </c>
      <c r="K3283" s="23" t="s">
        <v>24</v>
      </c>
      <c r="L3283" s="23">
        <v>1</v>
      </c>
      <c r="M3283" s="23">
        <v>31.82</v>
      </c>
      <c r="N3283" s="23">
        <v>5</v>
      </c>
      <c r="O3283" s="23">
        <v>12</v>
      </c>
      <c r="P3283" s="23" t="s">
        <v>89</v>
      </c>
      <c r="Q3283" s="23" t="s">
        <v>44</v>
      </c>
      <c r="R3283" s="23">
        <f t="shared" si="255"/>
        <v>1</v>
      </c>
      <c r="S3283" s="23" t="str">
        <f t="shared" si="256"/>
        <v>ORD103282_20250623_CUST01827_MED003</v>
      </c>
      <c r="T3283" s="23">
        <f t="shared" si="257"/>
        <v>1</v>
      </c>
      <c r="U3283" s="6">
        <f t="shared" si="258"/>
        <v>31.82</v>
      </c>
      <c r="V3283" s="6">
        <f>tbl_Raw_Data[[#This Row],[Discount_Pct]]*tbl_Raw_Data[[#This Row],[Gross_Amount]]/100</f>
        <v>1.591</v>
      </c>
      <c r="W3283" s="6">
        <f>tbl_Raw_Data[[#This Row],[Gross_Amount]]-tbl_Raw_Data[[#This Row],[Discount_Amount]]</f>
        <v>30.228999999999999</v>
      </c>
      <c r="X3283" s="6">
        <f>tbl_Raw_Data[[#This Row],[Net_Amount_Before_Tax]]*tbl_Raw_Data[[#This Row],[Tax_Pct]]/100</f>
        <v>3.6274799999999998</v>
      </c>
      <c r="Y3283" s="6">
        <f>tbl_Raw_Data[[#This Row],[Net_Amount_Before_Tax]]+tbl_Raw_Data[[#This Row],[Tax_Amount]]</f>
        <v>33.856479999999998</v>
      </c>
      <c r="Z3283" s="6">
        <f t="shared" si="259"/>
        <v>2</v>
      </c>
    </row>
    <row r="3284" spans="1:26" x14ac:dyDescent="0.3">
      <c r="A3284" s="23" t="s">
        <v>5052</v>
      </c>
      <c r="B3284" s="34">
        <v>45626</v>
      </c>
      <c r="C3284" s="23" t="s">
        <v>195</v>
      </c>
      <c r="D3284" s="23" t="s">
        <v>183</v>
      </c>
      <c r="E3284" s="23" t="s">
        <v>184</v>
      </c>
      <c r="F3284" s="23">
        <v>122001</v>
      </c>
      <c r="G3284" s="23" t="s">
        <v>160</v>
      </c>
      <c r="H3284" s="23" t="s">
        <v>161</v>
      </c>
      <c r="I3284" s="23" t="s">
        <v>50</v>
      </c>
      <c r="J3284" s="23" t="s">
        <v>23</v>
      </c>
      <c r="K3284" s="23" t="s">
        <v>24</v>
      </c>
      <c r="L3284" s="23">
        <v>1</v>
      </c>
      <c r="M3284" s="23">
        <v>153.19</v>
      </c>
      <c r="N3284" s="23">
        <v>0</v>
      </c>
      <c r="O3284" s="23">
        <v>5</v>
      </c>
      <c r="P3284" s="23" t="s">
        <v>43</v>
      </c>
      <c r="Q3284" s="23" t="s">
        <v>26</v>
      </c>
      <c r="R3284" s="23">
        <f t="shared" si="255"/>
        <v>1</v>
      </c>
      <c r="S3284" s="23" t="str">
        <f t="shared" si="256"/>
        <v>ORD103283_20241130_CUST01353_MED014</v>
      </c>
      <c r="T3284" s="23">
        <f t="shared" si="257"/>
        <v>1</v>
      </c>
      <c r="U3284" s="6">
        <f t="shared" si="258"/>
        <v>153.19</v>
      </c>
      <c r="V3284" s="6">
        <f>tbl_Raw_Data[[#This Row],[Discount_Pct]]*tbl_Raw_Data[[#This Row],[Gross_Amount]]/100</f>
        <v>0</v>
      </c>
      <c r="W3284" s="6">
        <f>tbl_Raw_Data[[#This Row],[Gross_Amount]]-tbl_Raw_Data[[#This Row],[Discount_Amount]]</f>
        <v>153.19</v>
      </c>
      <c r="X3284" s="6">
        <f>tbl_Raw_Data[[#This Row],[Net_Amount_Before_Tax]]*tbl_Raw_Data[[#This Row],[Tax_Pct]]/100</f>
        <v>7.6595000000000004</v>
      </c>
      <c r="Y3284" s="6">
        <f>tbl_Raw_Data[[#This Row],[Net_Amount_Before_Tax]]+tbl_Raw_Data[[#This Row],[Tax_Amount]]</f>
        <v>160.84950000000001</v>
      </c>
      <c r="Z3284" s="6">
        <f t="shared" si="259"/>
        <v>1</v>
      </c>
    </row>
    <row r="3285" spans="1:26" x14ac:dyDescent="0.3">
      <c r="A3285" s="23" t="s">
        <v>5053</v>
      </c>
      <c r="B3285" s="34">
        <v>45889</v>
      </c>
      <c r="C3285" s="23" t="s">
        <v>5054</v>
      </c>
      <c r="D3285" s="23" t="s">
        <v>19</v>
      </c>
      <c r="E3285" s="23" t="s">
        <v>19</v>
      </c>
      <c r="F3285" s="23">
        <v>110044</v>
      </c>
      <c r="G3285" s="23" t="s">
        <v>48</v>
      </c>
      <c r="H3285" s="23" t="s">
        <v>49</v>
      </c>
      <c r="I3285" s="23" t="s">
        <v>50</v>
      </c>
      <c r="J3285" s="23" t="s">
        <v>23</v>
      </c>
      <c r="K3285" s="23" t="s">
        <v>24</v>
      </c>
      <c r="L3285" s="23">
        <v>2</v>
      </c>
      <c r="M3285" s="23">
        <v>113.59</v>
      </c>
      <c r="N3285" s="23">
        <v>5</v>
      </c>
      <c r="O3285" s="23">
        <v>12</v>
      </c>
      <c r="P3285" s="23" t="s">
        <v>33</v>
      </c>
      <c r="Q3285" s="23" t="s">
        <v>26</v>
      </c>
      <c r="R3285" s="23">
        <f t="shared" si="255"/>
        <v>1</v>
      </c>
      <c r="S3285" s="23" t="str">
        <f t="shared" si="256"/>
        <v>ORD103284_20250820_CUST03109_MED028</v>
      </c>
      <c r="T3285" s="23">
        <f t="shared" si="257"/>
        <v>1</v>
      </c>
      <c r="U3285" s="6">
        <f t="shared" si="258"/>
        <v>227.18</v>
      </c>
      <c r="V3285" s="6">
        <f>tbl_Raw_Data[[#This Row],[Discount_Pct]]*tbl_Raw_Data[[#This Row],[Gross_Amount]]/100</f>
        <v>11.359000000000002</v>
      </c>
      <c r="W3285" s="6">
        <f>tbl_Raw_Data[[#This Row],[Gross_Amount]]-tbl_Raw_Data[[#This Row],[Discount_Amount]]</f>
        <v>215.821</v>
      </c>
      <c r="X3285" s="6">
        <f>tbl_Raw_Data[[#This Row],[Net_Amount_Before_Tax]]*tbl_Raw_Data[[#This Row],[Tax_Pct]]/100</f>
        <v>25.898519999999998</v>
      </c>
      <c r="Y3285" s="6">
        <f>tbl_Raw_Data[[#This Row],[Net_Amount_Before_Tax]]+tbl_Raw_Data[[#This Row],[Tax_Amount]]</f>
        <v>241.71951999999999</v>
      </c>
      <c r="Z3285" s="6">
        <f t="shared" si="259"/>
        <v>1</v>
      </c>
    </row>
    <row r="3286" spans="1:26" x14ac:dyDescent="0.3">
      <c r="A3286" s="23" t="s">
        <v>5055</v>
      </c>
      <c r="B3286" s="34">
        <v>45823</v>
      </c>
      <c r="C3286" s="23" t="s">
        <v>500</v>
      </c>
      <c r="D3286" s="23" t="s">
        <v>80</v>
      </c>
      <c r="E3286" s="23" t="s">
        <v>81</v>
      </c>
      <c r="F3286" s="23">
        <v>395003</v>
      </c>
      <c r="G3286" s="23" t="s">
        <v>61</v>
      </c>
      <c r="H3286" s="23" t="s">
        <v>62</v>
      </c>
      <c r="I3286" s="23" t="s">
        <v>63</v>
      </c>
      <c r="J3286" s="23" t="s">
        <v>64</v>
      </c>
      <c r="K3286" s="23" t="s">
        <v>57</v>
      </c>
      <c r="L3286" s="23">
        <v>2</v>
      </c>
      <c r="M3286" s="23">
        <v>112.77</v>
      </c>
      <c r="N3286" s="23">
        <v>10</v>
      </c>
      <c r="O3286" s="23">
        <v>12</v>
      </c>
      <c r="P3286" s="23" t="s">
        <v>43</v>
      </c>
      <c r="Q3286" s="23" t="s">
        <v>34</v>
      </c>
      <c r="R3286" s="23">
        <f t="shared" si="255"/>
        <v>1</v>
      </c>
      <c r="S3286" s="23" t="str">
        <f t="shared" si="256"/>
        <v>ORD103285_20250615_CUST00262_MED004</v>
      </c>
      <c r="T3286" s="23">
        <f t="shared" si="257"/>
        <v>1</v>
      </c>
      <c r="U3286" s="6">
        <f t="shared" si="258"/>
        <v>225.54</v>
      </c>
      <c r="V3286" s="6">
        <f>tbl_Raw_Data[[#This Row],[Discount_Pct]]*tbl_Raw_Data[[#This Row],[Gross_Amount]]/100</f>
        <v>22.554000000000002</v>
      </c>
      <c r="W3286" s="6">
        <f>tbl_Raw_Data[[#This Row],[Gross_Amount]]-tbl_Raw_Data[[#This Row],[Discount_Amount]]</f>
        <v>202.98599999999999</v>
      </c>
      <c r="X3286" s="6">
        <f>tbl_Raw_Data[[#This Row],[Net_Amount_Before_Tax]]*tbl_Raw_Data[[#This Row],[Tax_Pct]]/100</f>
        <v>24.358319999999999</v>
      </c>
      <c r="Y3286" s="6">
        <f>tbl_Raw_Data[[#This Row],[Net_Amount_Before_Tax]]+tbl_Raw_Data[[#This Row],[Tax_Amount]]</f>
        <v>227.34431999999998</v>
      </c>
      <c r="Z3286" s="6">
        <f t="shared" si="259"/>
        <v>5</v>
      </c>
    </row>
    <row r="3287" spans="1:26" x14ac:dyDescent="0.3">
      <c r="A3287" s="23" t="s">
        <v>5056</v>
      </c>
      <c r="B3287" s="34">
        <v>45865</v>
      </c>
      <c r="C3287" s="23" t="s">
        <v>5057</v>
      </c>
      <c r="D3287" s="23" t="s">
        <v>92</v>
      </c>
      <c r="E3287" s="23" t="s">
        <v>93</v>
      </c>
      <c r="F3287" s="23">
        <v>560100</v>
      </c>
      <c r="G3287" s="23" t="s">
        <v>154</v>
      </c>
      <c r="H3287" s="23" t="s">
        <v>155</v>
      </c>
      <c r="I3287" s="23" t="s">
        <v>134</v>
      </c>
      <c r="J3287" s="23" t="s">
        <v>156</v>
      </c>
      <c r="K3287" s="23" t="s">
        <v>57</v>
      </c>
      <c r="L3287" s="23">
        <v>4</v>
      </c>
      <c r="M3287" s="23">
        <v>42.35</v>
      </c>
      <c r="N3287" s="23">
        <v>0</v>
      </c>
      <c r="O3287" s="23">
        <v>12</v>
      </c>
      <c r="P3287" s="23" t="s">
        <v>65</v>
      </c>
      <c r="Q3287" s="23" t="s">
        <v>34</v>
      </c>
      <c r="R3287" s="23">
        <f t="shared" si="255"/>
        <v>1</v>
      </c>
      <c r="S3287" s="23" t="str">
        <f t="shared" si="256"/>
        <v>ORD103286_20250727_CUST02010_MED006</v>
      </c>
      <c r="T3287" s="23">
        <f t="shared" si="257"/>
        <v>1</v>
      </c>
      <c r="U3287" s="6">
        <f t="shared" si="258"/>
        <v>169.4</v>
      </c>
      <c r="V3287" s="6">
        <f>tbl_Raw_Data[[#This Row],[Discount_Pct]]*tbl_Raw_Data[[#This Row],[Gross_Amount]]/100</f>
        <v>0</v>
      </c>
      <c r="W3287" s="6">
        <f>tbl_Raw_Data[[#This Row],[Gross_Amount]]-tbl_Raw_Data[[#This Row],[Discount_Amount]]</f>
        <v>169.4</v>
      </c>
      <c r="X3287" s="6">
        <f>tbl_Raw_Data[[#This Row],[Net_Amount_Before_Tax]]*tbl_Raw_Data[[#This Row],[Tax_Pct]]/100</f>
        <v>20.328000000000003</v>
      </c>
      <c r="Y3287" s="6">
        <f>tbl_Raw_Data[[#This Row],[Net_Amount_Before_Tax]]+tbl_Raw_Data[[#This Row],[Tax_Amount]]</f>
        <v>189.72800000000001</v>
      </c>
      <c r="Z3287" s="6">
        <f t="shared" si="259"/>
        <v>2</v>
      </c>
    </row>
    <row r="3288" spans="1:26" x14ac:dyDescent="0.3">
      <c r="A3288" s="23" t="s">
        <v>5058</v>
      </c>
      <c r="B3288" s="34">
        <v>45983</v>
      </c>
      <c r="C3288" s="23" t="s">
        <v>5059</v>
      </c>
      <c r="D3288" s="23" t="s">
        <v>159</v>
      </c>
      <c r="E3288" s="23" t="s">
        <v>47</v>
      </c>
      <c r="F3288" s="23">
        <v>400069</v>
      </c>
      <c r="G3288" s="23" t="s">
        <v>132</v>
      </c>
      <c r="H3288" s="23" t="s">
        <v>133</v>
      </c>
      <c r="I3288" s="23" t="s">
        <v>134</v>
      </c>
      <c r="J3288" s="23" t="s">
        <v>135</v>
      </c>
      <c r="K3288" s="23" t="s">
        <v>57</v>
      </c>
      <c r="L3288" s="23">
        <v>2</v>
      </c>
      <c r="M3288" s="23">
        <v>75.959999999999994</v>
      </c>
      <c r="N3288" s="23">
        <v>5</v>
      </c>
      <c r="O3288" s="23">
        <v>12</v>
      </c>
      <c r="P3288" s="23" t="s">
        <v>33</v>
      </c>
      <c r="Q3288" s="23" t="s">
        <v>34</v>
      </c>
      <c r="R3288" s="23">
        <f t="shared" si="255"/>
        <v>1</v>
      </c>
      <c r="S3288" s="23" t="str">
        <f t="shared" si="256"/>
        <v>ORD103287_20251122_CUST02918_MED007</v>
      </c>
      <c r="T3288" s="23">
        <f t="shared" si="257"/>
        <v>1</v>
      </c>
      <c r="U3288" s="6">
        <f t="shared" si="258"/>
        <v>151.91999999999999</v>
      </c>
      <c r="V3288" s="6">
        <f>tbl_Raw_Data[[#This Row],[Discount_Pct]]*tbl_Raw_Data[[#This Row],[Gross_Amount]]/100</f>
        <v>7.5959999999999992</v>
      </c>
      <c r="W3288" s="6">
        <f>tbl_Raw_Data[[#This Row],[Gross_Amount]]-tbl_Raw_Data[[#This Row],[Discount_Amount]]</f>
        <v>144.32399999999998</v>
      </c>
      <c r="X3288" s="6">
        <f>tbl_Raw_Data[[#This Row],[Net_Amount_Before_Tax]]*tbl_Raw_Data[[#This Row],[Tax_Pct]]/100</f>
        <v>17.31888</v>
      </c>
      <c r="Y3288" s="6">
        <f>tbl_Raw_Data[[#This Row],[Net_Amount_Before_Tax]]+tbl_Raw_Data[[#This Row],[Tax_Amount]]</f>
        <v>161.64287999999999</v>
      </c>
      <c r="Z3288" s="6">
        <f t="shared" si="259"/>
        <v>2</v>
      </c>
    </row>
    <row r="3289" spans="1:26" x14ac:dyDescent="0.3">
      <c r="A3289" s="23" t="s">
        <v>5058</v>
      </c>
      <c r="B3289" s="34">
        <v>45563</v>
      </c>
      <c r="C3289" s="23" t="s">
        <v>5060</v>
      </c>
      <c r="D3289" s="23" t="s">
        <v>46</v>
      </c>
      <c r="E3289" s="23" t="s">
        <v>47</v>
      </c>
      <c r="F3289" s="23">
        <v>411045</v>
      </c>
      <c r="G3289" s="23" t="s">
        <v>196</v>
      </c>
      <c r="H3289" s="23" t="s">
        <v>197</v>
      </c>
      <c r="I3289" s="23" t="s">
        <v>32</v>
      </c>
      <c r="J3289" s="23" t="s">
        <v>42</v>
      </c>
      <c r="K3289" s="23" t="s">
        <v>24</v>
      </c>
      <c r="L3289" s="23">
        <v>2</v>
      </c>
      <c r="M3289" s="23">
        <v>26.63</v>
      </c>
      <c r="N3289" s="23">
        <v>15</v>
      </c>
      <c r="O3289" s="23">
        <v>5</v>
      </c>
      <c r="P3289" s="23" t="s">
        <v>58</v>
      </c>
      <c r="Q3289" s="23" t="s">
        <v>26</v>
      </c>
      <c r="R3289" s="23">
        <f t="shared" si="255"/>
        <v>1</v>
      </c>
      <c r="S3289" s="23" t="str">
        <f t="shared" si="256"/>
        <v>ORD103287_20240928_CUST03225_MED011</v>
      </c>
      <c r="T3289" s="23">
        <f t="shared" si="257"/>
        <v>1</v>
      </c>
      <c r="U3289" s="6">
        <f t="shared" si="258"/>
        <v>53.26</v>
      </c>
      <c r="V3289" s="6">
        <f>tbl_Raw_Data[[#This Row],[Discount_Pct]]*tbl_Raw_Data[[#This Row],[Gross_Amount]]/100</f>
        <v>7.9889999999999999</v>
      </c>
      <c r="W3289" s="6">
        <f>tbl_Raw_Data[[#This Row],[Gross_Amount]]-tbl_Raw_Data[[#This Row],[Discount_Amount]]</f>
        <v>45.271000000000001</v>
      </c>
      <c r="X3289" s="6">
        <f>tbl_Raw_Data[[#This Row],[Net_Amount_Before_Tax]]*tbl_Raw_Data[[#This Row],[Tax_Pct]]/100</f>
        <v>2.2635500000000004</v>
      </c>
      <c r="Y3289" s="6">
        <f>tbl_Raw_Data[[#This Row],[Net_Amount_Before_Tax]]+tbl_Raw_Data[[#This Row],[Tax_Amount]]</f>
        <v>47.534550000000003</v>
      </c>
      <c r="Z3289" s="6">
        <f t="shared" si="259"/>
        <v>0</v>
      </c>
    </row>
    <row r="3290" spans="1:26" x14ac:dyDescent="0.3">
      <c r="A3290" s="23" t="s">
        <v>5061</v>
      </c>
      <c r="B3290" s="34">
        <v>45974</v>
      </c>
      <c r="C3290" s="23" t="s">
        <v>5062</v>
      </c>
      <c r="D3290" s="23" t="s">
        <v>46</v>
      </c>
      <c r="E3290" s="23" t="s">
        <v>47</v>
      </c>
      <c r="F3290" s="23">
        <v>411001</v>
      </c>
      <c r="G3290" s="23" t="s">
        <v>111</v>
      </c>
      <c r="H3290" s="23" t="s">
        <v>112</v>
      </c>
      <c r="I3290" s="23" t="s">
        <v>113</v>
      </c>
      <c r="J3290" s="23" t="s">
        <v>114</v>
      </c>
      <c r="K3290" s="23" t="s">
        <v>24</v>
      </c>
      <c r="L3290" s="23">
        <v>3</v>
      </c>
      <c r="M3290" s="23">
        <v>96.49</v>
      </c>
      <c r="N3290" s="23">
        <v>5</v>
      </c>
      <c r="O3290" s="23">
        <v>5</v>
      </c>
      <c r="P3290" s="23" t="s">
        <v>65</v>
      </c>
      <c r="Q3290" s="23" t="s">
        <v>44</v>
      </c>
      <c r="R3290" s="23">
        <f t="shared" si="255"/>
        <v>1</v>
      </c>
      <c r="S3290" s="23" t="str">
        <f t="shared" si="256"/>
        <v>ORD103289_20251113_CUST03240_MED027</v>
      </c>
      <c r="T3290" s="23">
        <f t="shared" si="257"/>
        <v>1</v>
      </c>
      <c r="U3290" s="6">
        <f t="shared" si="258"/>
        <v>289.46999999999997</v>
      </c>
      <c r="V3290" s="6">
        <f>tbl_Raw_Data[[#This Row],[Discount_Pct]]*tbl_Raw_Data[[#This Row],[Gross_Amount]]/100</f>
        <v>14.4735</v>
      </c>
      <c r="W3290" s="6">
        <f>tbl_Raw_Data[[#This Row],[Gross_Amount]]-tbl_Raw_Data[[#This Row],[Discount_Amount]]</f>
        <v>274.99649999999997</v>
      </c>
      <c r="X3290" s="6">
        <f>tbl_Raw_Data[[#This Row],[Net_Amount_Before_Tax]]*tbl_Raw_Data[[#This Row],[Tax_Pct]]/100</f>
        <v>13.749824999999998</v>
      </c>
      <c r="Y3290" s="6">
        <f>tbl_Raw_Data[[#This Row],[Net_Amount_Before_Tax]]+tbl_Raw_Data[[#This Row],[Tax_Amount]]</f>
        <v>288.74632499999996</v>
      </c>
      <c r="Z3290" s="6">
        <f t="shared" si="259"/>
        <v>1</v>
      </c>
    </row>
    <row r="3291" spans="1:26" x14ac:dyDescent="0.3">
      <c r="A3291" s="23" t="s">
        <v>5061</v>
      </c>
      <c r="B3291" s="34">
        <v>45426</v>
      </c>
      <c r="C3291" s="23" t="s">
        <v>698</v>
      </c>
      <c r="D3291" s="23" t="s">
        <v>52</v>
      </c>
      <c r="E3291" s="23" t="s">
        <v>52</v>
      </c>
      <c r="F3291" s="23">
        <v>160019</v>
      </c>
      <c r="G3291" s="23" t="s">
        <v>20</v>
      </c>
      <c r="H3291" s="23" t="s">
        <v>21</v>
      </c>
      <c r="I3291" s="23" t="s">
        <v>22</v>
      </c>
      <c r="J3291" s="23" t="s">
        <v>23</v>
      </c>
      <c r="K3291" s="23" t="s">
        <v>24</v>
      </c>
      <c r="L3291" s="23">
        <v>2</v>
      </c>
      <c r="M3291" s="23">
        <v>134.27000000000001</v>
      </c>
      <c r="N3291" s="23">
        <v>10</v>
      </c>
      <c r="O3291" s="23">
        <v>12</v>
      </c>
      <c r="P3291" s="23" t="s">
        <v>43</v>
      </c>
      <c r="Q3291" s="23" t="s">
        <v>26</v>
      </c>
      <c r="R3291" s="23">
        <f t="shared" si="255"/>
        <v>1</v>
      </c>
      <c r="S3291" s="23" t="str">
        <f t="shared" si="256"/>
        <v>ORD103289_20240514_CUST01621_MED024</v>
      </c>
      <c r="T3291" s="23">
        <f t="shared" si="257"/>
        <v>1</v>
      </c>
      <c r="U3291" s="6">
        <f t="shared" si="258"/>
        <v>268.54000000000002</v>
      </c>
      <c r="V3291" s="6">
        <f>tbl_Raw_Data[[#This Row],[Discount_Pct]]*tbl_Raw_Data[[#This Row],[Gross_Amount]]/100</f>
        <v>26.853999999999999</v>
      </c>
      <c r="W3291" s="6">
        <f>tbl_Raw_Data[[#This Row],[Gross_Amount]]-tbl_Raw_Data[[#This Row],[Discount_Amount]]</f>
        <v>241.68600000000004</v>
      </c>
      <c r="X3291" s="6">
        <f>tbl_Raw_Data[[#This Row],[Net_Amount_Before_Tax]]*tbl_Raw_Data[[#This Row],[Tax_Pct]]/100</f>
        <v>29.002320000000005</v>
      </c>
      <c r="Y3291" s="6">
        <f>tbl_Raw_Data[[#This Row],[Net_Amount_Before_Tax]]+tbl_Raw_Data[[#This Row],[Tax_Amount]]</f>
        <v>270.68832000000003</v>
      </c>
      <c r="Z3291" s="6">
        <f t="shared" si="259"/>
        <v>1</v>
      </c>
    </row>
    <row r="3292" spans="1:26" x14ac:dyDescent="0.3">
      <c r="A3292" s="23" t="s">
        <v>5063</v>
      </c>
      <c r="B3292" s="34">
        <v>45461</v>
      </c>
      <c r="C3292" s="23" t="s">
        <v>5064</v>
      </c>
      <c r="D3292" s="23" t="s">
        <v>19</v>
      </c>
      <c r="E3292" s="23" t="s">
        <v>19</v>
      </c>
      <c r="F3292" s="23">
        <v>110029</v>
      </c>
      <c r="G3292" s="23" t="s">
        <v>315</v>
      </c>
      <c r="H3292" s="23" t="s">
        <v>316</v>
      </c>
      <c r="I3292" s="23" t="s">
        <v>50</v>
      </c>
      <c r="J3292" s="23" t="s">
        <v>114</v>
      </c>
      <c r="K3292" s="23" t="s">
        <v>24</v>
      </c>
      <c r="L3292" s="23">
        <v>1</v>
      </c>
      <c r="M3292" s="23">
        <v>113.87</v>
      </c>
      <c r="N3292" s="23">
        <v>5</v>
      </c>
      <c r="O3292" s="23">
        <v>5</v>
      </c>
      <c r="P3292" s="23" t="s">
        <v>65</v>
      </c>
      <c r="Q3292" s="23" t="s">
        <v>34</v>
      </c>
      <c r="R3292" s="23">
        <f t="shared" si="255"/>
        <v>1</v>
      </c>
      <c r="S3292" s="23" t="str">
        <f t="shared" si="256"/>
        <v>ORD103291_20240618_CUST01913_MED012</v>
      </c>
      <c r="T3292" s="23">
        <f t="shared" si="257"/>
        <v>1</v>
      </c>
      <c r="U3292" s="6">
        <f t="shared" si="258"/>
        <v>113.87</v>
      </c>
      <c r="V3292" s="6">
        <f>tbl_Raw_Data[[#This Row],[Discount_Pct]]*tbl_Raw_Data[[#This Row],[Gross_Amount]]/100</f>
        <v>5.6935000000000002</v>
      </c>
      <c r="W3292" s="6">
        <f>tbl_Raw_Data[[#This Row],[Gross_Amount]]-tbl_Raw_Data[[#This Row],[Discount_Amount]]</f>
        <v>108.1765</v>
      </c>
      <c r="X3292" s="6">
        <f>tbl_Raw_Data[[#This Row],[Net_Amount_Before_Tax]]*tbl_Raw_Data[[#This Row],[Tax_Pct]]/100</f>
        <v>5.4088250000000002</v>
      </c>
      <c r="Y3292" s="6">
        <f>tbl_Raw_Data[[#This Row],[Net_Amount_Before_Tax]]+tbl_Raw_Data[[#This Row],[Tax_Amount]]</f>
        <v>113.58532500000001</v>
      </c>
      <c r="Z3292" s="6">
        <f t="shared" si="259"/>
        <v>1</v>
      </c>
    </row>
    <row r="3293" spans="1:26" x14ac:dyDescent="0.3">
      <c r="A3293" s="23" t="s">
        <v>5063</v>
      </c>
      <c r="B3293" s="34">
        <v>45590</v>
      </c>
      <c r="C3293" s="23" t="s">
        <v>3026</v>
      </c>
      <c r="D3293" s="23" t="s">
        <v>159</v>
      </c>
      <c r="E3293" s="23" t="s">
        <v>47</v>
      </c>
      <c r="F3293" s="23">
        <v>400069</v>
      </c>
      <c r="G3293" s="23" t="s">
        <v>229</v>
      </c>
      <c r="H3293" s="23" t="s">
        <v>230</v>
      </c>
      <c r="I3293" s="23" t="s">
        <v>84</v>
      </c>
      <c r="J3293" s="23" t="s">
        <v>140</v>
      </c>
      <c r="K3293" s="23" t="s">
        <v>24</v>
      </c>
      <c r="L3293" s="23">
        <v>2</v>
      </c>
      <c r="M3293" s="23">
        <v>174.94</v>
      </c>
      <c r="N3293" s="23">
        <v>5</v>
      </c>
      <c r="O3293" s="23">
        <v>5</v>
      </c>
      <c r="P3293" s="23" t="s">
        <v>43</v>
      </c>
      <c r="Q3293" s="23" t="s">
        <v>34</v>
      </c>
      <c r="R3293" s="23">
        <f t="shared" si="255"/>
        <v>1</v>
      </c>
      <c r="S3293" s="23" t="str">
        <f t="shared" si="256"/>
        <v>ORD103291_20241025_CUST00619_MED022</v>
      </c>
      <c r="T3293" s="23">
        <f t="shared" si="257"/>
        <v>1</v>
      </c>
      <c r="U3293" s="6">
        <f t="shared" si="258"/>
        <v>349.88</v>
      </c>
      <c r="V3293" s="6">
        <f>tbl_Raw_Data[[#This Row],[Discount_Pct]]*tbl_Raw_Data[[#This Row],[Gross_Amount]]/100</f>
        <v>17.494</v>
      </c>
      <c r="W3293" s="6">
        <f>tbl_Raw_Data[[#This Row],[Gross_Amount]]-tbl_Raw_Data[[#This Row],[Discount_Amount]]</f>
        <v>332.38599999999997</v>
      </c>
      <c r="X3293" s="6">
        <f>tbl_Raw_Data[[#This Row],[Net_Amount_Before_Tax]]*tbl_Raw_Data[[#This Row],[Tax_Pct]]/100</f>
        <v>16.619299999999999</v>
      </c>
      <c r="Y3293" s="6">
        <f>tbl_Raw_Data[[#This Row],[Net_Amount_Before_Tax]]+tbl_Raw_Data[[#This Row],[Tax_Amount]]</f>
        <v>349.00529999999998</v>
      </c>
      <c r="Z3293" s="6">
        <f t="shared" si="259"/>
        <v>2</v>
      </c>
    </row>
    <row r="3294" spans="1:26" x14ac:dyDescent="0.3">
      <c r="A3294" s="23" t="s">
        <v>5065</v>
      </c>
      <c r="B3294" s="34">
        <v>45376</v>
      </c>
      <c r="C3294" s="23" t="s">
        <v>2050</v>
      </c>
      <c r="D3294" s="23" t="s">
        <v>123</v>
      </c>
      <c r="E3294" s="23" t="s">
        <v>101</v>
      </c>
      <c r="F3294" s="23">
        <v>226001</v>
      </c>
      <c r="G3294" s="23" t="s">
        <v>68</v>
      </c>
      <c r="H3294" s="23" t="s">
        <v>69</v>
      </c>
      <c r="I3294" s="23" t="s">
        <v>55</v>
      </c>
      <c r="J3294" s="23" t="s">
        <v>56</v>
      </c>
      <c r="K3294" s="23" t="s">
        <v>24</v>
      </c>
      <c r="L3294" s="23">
        <v>2</v>
      </c>
      <c r="M3294" s="23">
        <v>28.63</v>
      </c>
      <c r="N3294" s="23">
        <v>10</v>
      </c>
      <c r="O3294" s="23">
        <v>18</v>
      </c>
      <c r="P3294" s="23" t="s">
        <v>65</v>
      </c>
      <c r="Q3294" s="23" t="s">
        <v>26</v>
      </c>
      <c r="R3294" s="23">
        <f t="shared" si="255"/>
        <v>1</v>
      </c>
      <c r="S3294" s="23" t="str">
        <f t="shared" si="256"/>
        <v>ORD103293_20240325_CUST02587_MED003</v>
      </c>
      <c r="T3294" s="23">
        <f t="shared" si="257"/>
        <v>1</v>
      </c>
      <c r="U3294" s="6">
        <f t="shared" si="258"/>
        <v>57.26</v>
      </c>
      <c r="V3294" s="6">
        <f>tbl_Raw_Data[[#This Row],[Discount_Pct]]*tbl_Raw_Data[[#This Row],[Gross_Amount]]/100</f>
        <v>5.726</v>
      </c>
      <c r="W3294" s="6">
        <f>tbl_Raw_Data[[#This Row],[Gross_Amount]]-tbl_Raw_Data[[#This Row],[Discount_Amount]]</f>
        <v>51.533999999999999</v>
      </c>
      <c r="X3294" s="6">
        <f>tbl_Raw_Data[[#This Row],[Net_Amount_Before_Tax]]*tbl_Raw_Data[[#This Row],[Tax_Pct]]/100</f>
        <v>9.2761199999999988</v>
      </c>
      <c r="Y3294" s="6">
        <f>tbl_Raw_Data[[#This Row],[Net_Amount_Before_Tax]]+tbl_Raw_Data[[#This Row],[Tax_Amount]]</f>
        <v>60.810119999999998</v>
      </c>
      <c r="Z3294" s="6">
        <f t="shared" si="259"/>
        <v>3</v>
      </c>
    </row>
    <row r="3295" spans="1:26" x14ac:dyDescent="0.3">
      <c r="A3295" s="23" t="s">
        <v>5066</v>
      </c>
      <c r="B3295" s="34">
        <v>45395</v>
      </c>
      <c r="C3295" s="23" t="s">
        <v>4540</v>
      </c>
      <c r="D3295" s="23" t="s">
        <v>28</v>
      </c>
      <c r="E3295" s="23" t="s">
        <v>29</v>
      </c>
      <c r="F3295" s="23">
        <v>500081</v>
      </c>
      <c r="G3295" s="23" t="s">
        <v>196</v>
      </c>
      <c r="H3295" s="23" t="s">
        <v>197</v>
      </c>
      <c r="I3295" s="23" t="s">
        <v>32</v>
      </c>
      <c r="J3295" s="23" t="s">
        <v>42</v>
      </c>
      <c r="K3295" s="23" t="s">
        <v>24</v>
      </c>
      <c r="L3295" s="23">
        <v>4</v>
      </c>
      <c r="M3295" s="23">
        <v>25.69</v>
      </c>
      <c r="N3295" s="23">
        <v>0</v>
      </c>
      <c r="O3295" s="23">
        <v>5</v>
      </c>
      <c r="P3295" s="23" t="s">
        <v>43</v>
      </c>
      <c r="Q3295" s="23" t="s">
        <v>34</v>
      </c>
      <c r="R3295" s="23">
        <f t="shared" si="255"/>
        <v>1</v>
      </c>
      <c r="S3295" s="23" t="str">
        <f t="shared" si="256"/>
        <v>ORD103294_20240413_CUST00965_MED011</v>
      </c>
      <c r="T3295" s="23">
        <f t="shared" si="257"/>
        <v>1</v>
      </c>
      <c r="U3295" s="6">
        <f t="shared" si="258"/>
        <v>102.76</v>
      </c>
      <c r="V3295" s="6">
        <f>tbl_Raw_Data[[#This Row],[Discount_Pct]]*tbl_Raw_Data[[#This Row],[Gross_Amount]]/100</f>
        <v>0</v>
      </c>
      <c r="W3295" s="6">
        <f>tbl_Raw_Data[[#This Row],[Gross_Amount]]-tbl_Raw_Data[[#This Row],[Discount_Amount]]</f>
        <v>102.76</v>
      </c>
      <c r="X3295" s="6">
        <f>tbl_Raw_Data[[#This Row],[Net_Amount_Before_Tax]]*tbl_Raw_Data[[#This Row],[Tax_Pct]]/100</f>
        <v>5.1380000000000008</v>
      </c>
      <c r="Y3295" s="6">
        <f>tbl_Raw_Data[[#This Row],[Net_Amount_Before_Tax]]+tbl_Raw_Data[[#This Row],[Tax_Amount]]</f>
        <v>107.89800000000001</v>
      </c>
      <c r="Z3295" s="6">
        <f t="shared" si="259"/>
        <v>3</v>
      </c>
    </row>
    <row r="3296" spans="1:26" x14ac:dyDescent="0.3">
      <c r="A3296" s="23" t="s">
        <v>5067</v>
      </c>
      <c r="B3296" s="34">
        <v>46018</v>
      </c>
      <c r="C3296" s="23" t="s">
        <v>5068</v>
      </c>
      <c r="D3296" s="23" t="s">
        <v>72</v>
      </c>
      <c r="E3296" s="23" t="s">
        <v>73</v>
      </c>
      <c r="F3296" s="23">
        <v>302017</v>
      </c>
      <c r="G3296" s="23" t="s">
        <v>48</v>
      </c>
      <c r="H3296" s="23" t="s">
        <v>49</v>
      </c>
      <c r="I3296" s="23" t="s">
        <v>50</v>
      </c>
      <c r="J3296" s="23" t="s">
        <v>23</v>
      </c>
      <c r="K3296" s="23" t="s">
        <v>24</v>
      </c>
      <c r="L3296" s="23">
        <v>4</v>
      </c>
      <c r="M3296" s="23">
        <v>123.5</v>
      </c>
      <c r="N3296" s="23">
        <v>5</v>
      </c>
      <c r="O3296" s="23">
        <v>5</v>
      </c>
      <c r="P3296" s="23" t="s">
        <v>33</v>
      </c>
      <c r="Q3296" s="23" t="s">
        <v>34</v>
      </c>
      <c r="R3296" s="23">
        <f t="shared" si="255"/>
        <v>1</v>
      </c>
      <c r="S3296" s="23" t="str">
        <f t="shared" si="256"/>
        <v>ORD103295_20251227_CUST02305_MED028</v>
      </c>
      <c r="T3296" s="23">
        <f t="shared" si="257"/>
        <v>1</v>
      </c>
      <c r="U3296" s="6">
        <f t="shared" si="258"/>
        <v>494</v>
      </c>
      <c r="V3296" s="6">
        <f>tbl_Raw_Data[[#This Row],[Discount_Pct]]*tbl_Raw_Data[[#This Row],[Gross_Amount]]/100</f>
        <v>24.7</v>
      </c>
      <c r="W3296" s="6">
        <f>tbl_Raw_Data[[#This Row],[Gross_Amount]]-tbl_Raw_Data[[#This Row],[Discount_Amount]]</f>
        <v>469.3</v>
      </c>
      <c r="X3296" s="6">
        <f>tbl_Raw_Data[[#This Row],[Net_Amount_Before_Tax]]*tbl_Raw_Data[[#This Row],[Tax_Pct]]/100</f>
        <v>23.465</v>
      </c>
      <c r="Y3296" s="6">
        <f>tbl_Raw_Data[[#This Row],[Net_Amount_Before_Tax]]+tbl_Raw_Data[[#This Row],[Tax_Amount]]</f>
        <v>492.76499999999999</v>
      </c>
      <c r="Z3296" s="6">
        <f t="shared" si="259"/>
        <v>1</v>
      </c>
    </row>
    <row r="3297" spans="1:26" x14ac:dyDescent="0.3">
      <c r="A3297" s="23" t="s">
        <v>5069</v>
      </c>
      <c r="B3297" s="34">
        <v>45423</v>
      </c>
      <c r="C3297" s="23" t="s">
        <v>333</v>
      </c>
      <c r="D3297" s="23" t="s">
        <v>28</v>
      </c>
      <c r="E3297" s="23" t="s">
        <v>29</v>
      </c>
      <c r="F3297" s="23">
        <v>500090</v>
      </c>
      <c r="G3297" s="23" t="s">
        <v>124</v>
      </c>
      <c r="H3297" s="23" t="s">
        <v>125</v>
      </c>
      <c r="I3297" s="23" t="s">
        <v>104</v>
      </c>
      <c r="J3297" s="23" t="s">
        <v>114</v>
      </c>
      <c r="K3297" s="23" t="s">
        <v>24</v>
      </c>
      <c r="L3297" s="23">
        <v>1</v>
      </c>
      <c r="M3297" s="23">
        <v>113.69</v>
      </c>
      <c r="N3297" s="23">
        <v>15</v>
      </c>
      <c r="O3297" s="23">
        <v>18</v>
      </c>
      <c r="P3297" s="23" t="s">
        <v>89</v>
      </c>
      <c r="Q3297" s="23" t="s">
        <v>34</v>
      </c>
      <c r="R3297" s="23">
        <f t="shared" si="255"/>
        <v>1</v>
      </c>
      <c r="S3297" s="23" t="str">
        <f t="shared" si="256"/>
        <v>ORD103296_20240511_CUST00849_MED018</v>
      </c>
      <c r="T3297" s="23">
        <f t="shared" si="257"/>
        <v>1</v>
      </c>
      <c r="U3297" s="6">
        <f t="shared" si="258"/>
        <v>113.69</v>
      </c>
      <c r="V3297" s="6">
        <f>tbl_Raw_Data[[#This Row],[Discount_Pct]]*tbl_Raw_Data[[#This Row],[Gross_Amount]]/100</f>
        <v>17.0535</v>
      </c>
      <c r="W3297" s="6">
        <f>tbl_Raw_Data[[#This Row],[Gross_Amount]]-tbl_Raw_Data[[#This Row],[Discount_Amount]]</f>
        <v>96.636499999999998</v>
      </c>
      <c r="X3297" s="6">
        <f>tbl_Raw_Data[[#This Row],[Net_Amount_Before_Tax]]*tbl_Raw_Data[[#This Row],[Tax_Pct]]/100</f>
        <v>17.394569999999998</v>
      </c>
      <c r="Y3297" s="6">
        <f>tbl_Raw_Data[[#This Row],[Net_Amount_Before_Tax]]+tbl_Raw_Data[[#This Row],[Tax_Amount]]</f>
        <v>114.03107</v>
      </c>
      <c r="Z3297" s="6">
        <f t="shared" si="259"/>
        <v>5</v>
      </c>
    </row>
    <row r="3298" spans="1:26" x14ac:dyDescent="0.3">
      <c r="A3298" s="23" t="s">
        <v>5070</v>
      </c>
      <c r="B3298" s="34">
        <v>45794</v>
      </c>
      <c r="C3298" s="23" t="s">
        <v>5071</v>
      </c>
      <c r="D3298" s="23" t="s">
        <v>19</v>
      </c>
      <c r="E3298" s="23" t="s">
        <v>19</v>
      </c>
      <c r="F3298" s="23">
        <v>110044</v>
      </c>
      <c r="G3298" s="23" t="s">
        <v>315</v>
      </c>
      <c r="H3298" s="23" t="s">
        <v>316</v>
      </c>
      <c r="I3298" s="23" t="s">
        <v>50</v>
      </c>
      <c r="J3298" s="23" t="s">
        <v>114</v>
      </c>
      <c r="K3298" s="23" t="s">
        <v>24</v>
      </c>
      <c r="L3298" s="23">
        <v>1</v>
      </c>
      <c r="M3298" s="23">
        <v>125.14</v>
      </c>
      <c r="N3298" s="23">
        <v>5</v>
      </c>
      <c r="O3298" s="23">
        <v>5</v>
      </c>
      <c r="P3298" s="23" t="s">
        <v>58</v>
      </c>
      <c r="Q3298" s="23" t="s">
        <v>34</v>
      </c>
      <c r="R3298" s="23">
        <f t="shared" si="255"/>
        <v>1</v>
      </c>
      <c r="S3298" s="23" t="str">
        <f t="shared" si="256"/>
        <v>ORD103297_20250517_CUST00178_MED012</v>
      </c>
      <c r="T3298" s="23">
        <f t="shared" si="257"/>
        <v>1</v>
      </c>
      <c r="U3298" s="6">
        <f t="shared" si="258"/>
        <v>125.14</v>
      </c>
      <c r="V3298" s="6">
        <f>tbl_Raw_Data[[#This Row],[Discount_Pct]]*tbl_Raw_Data[[#This Row],[Gross_Amount]]/100</f>
        <v>6.2570000000000006</v>
      </c>
      <c r="W3298" s="6">
        <f>tbl_Raw_Data[[#This Row],[Gross_Amount]]-tbl_Raw_Data[[#This Row],[Discount_Amount]]</f>
        <v>118.883</v>
      </c>
      <c r="X3298" s="6">
        <f>tbl_Raw_Data[[#This Row],[Net_Amount_Before_Tax]]*tbl_Raw_Data[[#This Row],[Tax_Pct]]/100</f>
        <v>5.9441499999999996</v>
      </c>
      <c r="Y3298" s="6">
        <f>tbl_Raw_Data[[#This Row],[Net_Amount_Before_Tax]]+tbl_Raw_Data[[#This Row],[Tax_Amount]]</f>
        <v>124.82714999999999</v>
      </c>
      <c r="Z3298" s="6">
        <f t="shared" si="259"/>
        <v>2</v>
      </c>
    </row>
    <row r="3299" spans="1:26" x14ac:dyDescent="0.3">
      <c r="A3299" s="23" t="s">
        <v>5072</v>
      </c>
      <c r="B3299" s="34">
        <v>45708</v>
      </c>
      <c r="C3299" s="23" t="s">
        <v>5073</v>
      </c>
      <c r="D3299" s="23" t="s">
        <v>123</v>
      </c>
      <c r="E3299" s="23" t="s">
        <v>101</v>
      </c>
      <c r="F3299" s="23">
        <v>226010</v>
      </c>
      <c r="G3299" s="23" t="s">
        <v>53</v>
      </c>
      <c r="H3299" s="23" t="s">
        <v>54</v>
      </c>
      <c r="I3299" s="23" t="s">
        <v>55</v>
      </c>
      <c r="J3299" s="23" t="s">
        <v>56</v>
      </c>
      <c r="K3299" s="23" t="s">
        <v>57</v>
      </c>
      <c r="L3299" s="23">
        <v>1</v>
      </c>
      <c r="M3299" s="23">
        <v>60.98</v>
      </c>
      <c r="N3299" s="23">
        <v>5</v>
      </c>
      <c r="O3299" s="23">
        <v>18</v>
      </c>
      <c r="P3299" s="23" t="s">
        <v>65</v>
      </c>
      <c r="Q3299" s="23" t="s">
        <v>26</v>
      </c>
      <c r="R3299" s="23">
        <f t="shared" si="255"/>
        <v>1</v>
      </c>
      <c r="S3299" s="23" t="str">
        <f t="shared" si="256"/>
        <v>ORD103298_20250220_CUST01483_MED020</v>
      </c>
      <c r="T3299" s="23">
        <f t="shared" si="257"/>
        <v>1</v>
      </c>
      <c r="U3299" s="6">
        <f t="shared" si="258"/>
        <v>60.98</v>
      </c>
      <c r="V3299" s="6">
        <f>tbl_Raw_Data[[#This Row],[Discount_Pct]]*tbl_Raw_Data[[#This Row],[Gross_Amount]]/100</f>
        <v>3.0489999999999999</v>
      </c>
      <c r="W3299" s="6">
        <f>tbl_Raw_Data[[#This Row],[Gross_Amount]]-tbl_Raw_Data[[#This Row],[Discount_Amount]]</f>
        <v>57.930999999999997</v>
      </c>
      <c r="X3299" s="6">
        <f>tbl_Raw_Data[[#This Row],[Net_Amount_Before_Tax]]*tbl_Raw_Data[[#This Row],[Tax_Pct]]/100</f>
        <v>10.427580000000001</v>
      </c>
      <c r="Y3299" s="6">
        <f>tbl_Raw_Data[[#This Row],[Net_Amount_Before_Tax]]+tbl_Raw_Data[[#This Row],[Tax_Amount]]</f>
        <v>68.358580000000003</v>
      </c>
      <c r="Z3299" s="6">
        <f t="shared" si="259"/>
        <v>2</v>
      </c>
    </row>
    <row r="3300" spans="1:26" x14ac:dyDescent="0.3">
      <c r="A3300" s="23" t="s">
        <v>5072</v>
      </c>
      <c r="B3300" s="34">
        <v>45407</v>
      </c>
      <c r="C3300" s="23" t="s">
        <v>2724</v>
      </c>
      <c r="D3300" s="23" t="s">
        <v>87</v>
      </c>
      <c r="E3300" s="23" t="s">
        <v>88</v>
      </c>
      <c r="F3300" s="23">
        <v>600040</v>
      </c>
      <c r="G3300" s="23" t="s">
        <v>132</v>
      </c>
      <c r="H3300" s="23" t="s">
        <v>133</v>
      </c>
      <c r="I3300" s="23" t="s">
        <v>134</v>
      </c>
      <c r="J3300" s="23" t="s">
        <v>135</v>
      </c>
      <c r="K3300" s="23" t="s">
        <v>57</v>
      </c>
      <c r="L3300" s="23">
        <v>1</v>
      </c>
      <c r="M3300" s="23">
        <v>85.85</v>
      </c>
      <c r="N3300" s="23">
        <v>10</v>
      </c>
      <c r="O3300" s="23">
        <v>5</v>
      </c>
      <c r="P3300" s="23" t="s">
        <v>25</v>
      </c>
      <c r="Q3300" s="23" t="s">
        <v>90</v>
      </c>
      <c r="R3300" s="23">
        <f t="shared" si="255"/>
        <v>1</v>
      </c>
      <c r="S3300" s="23" t="str">
        <f t="shared" si="256"/>
        <v>ORD103298_20240425_CUST03285_MED007</v>
      </c>
      <c r="T3300" s="23">
        <f t="shared" si="257"/>
        <v>1</v>
      </c>
      <c r="U3300" s="6">
        <f t="shared" si="258"/>
        <v>85.85</v>
      </c>
      <c r="V3300" s="6">
        <f>tbl_Raw_Data[[#This Row],[Discount_Pct]]*tbl_Raw_Data[[#This Row],[Gross_Amount]]/100</f>
        <v>8.5850000000000009</v>
      </c>
      <c r="W3300" s="6">
        <f>tbl_Raw_Data[[#This Row],[Gross_Amount]]-tbl_Raw_Data[[#This Row],[Discount_Amount]]</f>
        <v>77.264999999999986</v>
      </c>
      <c r="X3300" s="6">
        <f>tbl_Raw_Data[[#This Row],[Net_Amount_Before_Tax]]*tbl_Raw_Data[[#This Row],[Tax_Pct]]/100</f>
        <v>3.8632499999999994</v>
      </c>
      <c r="Y3300" s="6">
        <f>tbl_Raw_Data[[#This Row],[Net_Amount_Before_Tax]]+tbl_Raw_Data[[#This Row],[Tax_Amount]]</f>
        <v>81.12824999999998</v>
      </c>
      <c r="Z3300" s="6">
        <f t="shared" si="259"/>
        <v>3</v>
      </c>
    </row>
    <row r="3301" spans="1:26" x14ac:dyDescent="0.3">
      <c r="A3301" s="23" t="s">
        <v>5074</v>
      </c>
      <c r="B3301" s="34">
        <v>45667</v>
      </c>
      <c r="C3301" s="23" t="s">
        <v>1641</v>
      </c>
      <c r="D3301" s="23" t="s">
        <v>28</v>
      </c>
      <c r="E3301" s="23" t="s">
        <v>29</v>
      </c>
      <c r="F3301" s="23">
        <v>500001</v>
      </c>
      <c r="G3301" s="23" t="s">
        <v>192</v>
      </c>
      <c r="H3301" s="23" t="s">
        <v>193</v>
      </c>
      <c r="I3301" s="23" t="s">
        <v>41</v>
      </c>
      <c r="J3301" s="23" t="s">
        <v>194</v>
      </c>
      <c r="K3301" s="23" t="s">
        <v>24</v>
      </c>
      <c r="L3301" s="23">
        <v>2</v>
      </c>
      <c r="M3301" s="23">
        <v>28.25</v>
      </c>
      <c r="N3301" s="23">
        <v>10</v>
      </c>
      <c r="O3301" s="23">
        <v>5</v>
      </c>
      <c r="P3301" s="23" t="s">
        <v>33</v>
      </c>
      <c r="Q3301" s="23" t="s">
        <v>90</v>
      </c>
      <c r="R3301" s="23">
        <f t="shared" si="255"/>
        <v>1</v>
      </c>
      <c r="S3301" s="23" t="str">
        <f t="shared" si="256"/>
        <v>ORD103300_20250110_CUST00506_MED002</v>
      </c>
      <c r="T3301" s="23">
        <f t="shared" si="257"/>
        <v>1</v>
      </c>
      <c r="U3301" s="6">
        <f t="shared" si="258"/>
        <v>56.5</v>
      </c>
      <c r="V3301" s="6">
        <f>tbl_Raw_Data[[#This Row],[Discount_Pct]]*tbl_Raw_Data[[#This Row],[Gross_Amount]]/100</f>
        <v>5.65</v>
      </c>
      <c r="W3301" s="6">
        <f>tbl_Raw_Data[[#This Row],[Gross_Amount]]-tbl_Raw_Data[[#This Row],[Discount_Amount]]</f>
        <v>50.85</v>
      </c>
      <c r="X3301" s="6">
        <f>tbl_Raw_Data[[#This Row],[Net_Amount_Before_Tax]]*tbl_Raw_Data[[#This Row],[Tax_Pct]]/100</f>
        <v>2.5425</v>
      </c>
      <c r="Y3301" s="6">
        <f>tbl_Raw_Data[[#This Row],[Net_Amount_Before_Tax]]+tbl_Raw_Data[[#This Row],[Tax_Amount]]</f>
        <v>53.392499999999998</v>
      </c>
      <c r="Z3301" s="6">
        <f t="shared" si="259"/>
        <v>2</v>
      </c>
    </row>
    <row r="3302" spans="1:26" x14ac:dyDescent="0.3">
      <c r="A3302" s="23" t="s">
        <v>5075</v>
      </c>
      <c r="B3302" s="34">
        <v>45497</v>
      </c>
      <c r="C3302" s="23" t="s">
        <v>2745</v>
      </c>
      <c r="D3302" s="23" t="s">
        <v>142</v>
      </c>
      <c r="E3302" s="23" t="s">
        <v>81</v>
      </c>
      <c r="F3302" s="23">
        <v>380001</v>
      </c>
      <c r="G3302" s="23" t="s">
        <v>61</v>
      </c>
      <c r="H3302" s="23" t="s">
        <v>62</v>
      </c>
      <c r="I3302" s="23" t="s">
        <v>63</v>
      </c>
      <c r="J3302" s="23" t="s">
        <v>64</v>
      </c>
      <c r="K3302" s="23" t="s">
        <v>57</v>
      </c>
      <c r="L3302" s="23">
        <v>1</v>
      </c>
      <c r="M3302" s="23">
        <v>110.08</v>
      </c>
      <c r="N3302" s="23">
        <v>15</v>
      </c>
      <c r="O3302" s="23">
        <v>5</v>
      </c>
      <c r="P3302" s="23" t="s">
        <v>65</v>
      </c>
      <c r="Q3302" s="23" t="s">
        <v>34</v>
      </c>
      <c r="R3302" s="23">
        <f t="shared" si="255"/>
        <v>1</v>
      </c>
      <c r="S3302" s="23" t="str">
        <f t="shared" si="256"/>
        <v>ORD103301_20240724_CUST03372_MED004</v>
      </c>
      <c r="T3302" s="23">
        <f t="shared" si="257"/>
        <v>1</v>
      </c>
      <c r="U3302" s="6">
        <f t="shared" si="258"/>
        <v>110.08</v>
      </c>
      <c r="V3302" s="6">
        <f>tbl_Raw_Data[[#This Row],[Discount_Pct]]*tbl_Raw_Data[[#This Row],[Gross_Amount]]/100</f>
        <v>16.512</v>
      </c>
      <c r="W3302" s="6">
        <f>tbl_Raw_Data[[#This Row],[Gross_Amount]]-tbl_Raw_Data[[#This Row],[Discount_Amount]]</f>
        <v>93.567999999999998</v>
      </c>
      <c r="X3302" s="6">
        <f>tbl_Raw_Data[[#This Row],[Net_Amount_Before_Tax]]*tbl_Raw_Data[[#This Row],[Tax_Pct]]/100</f>
        <v>4.6783999999999999</v>
      </c>
      <c r="Y3302" s="6">
        <f>tbl_Raw_Data[[#This Row],[Net_Amount_Before_Tax]]+tbl_Raw_Data[[#This Row],[Tax_Amount]]</f>
        <v>98.246399999999994</v>
      </c>
      <c r="Z3302" s="6">
        <f t="shared" si="259"/>
        <v>1</v>
      </c>
    </row>
    <row r="3303" spans="1:26" x14ac:dyDescent="0.3">
      <c r="A3303" s="23" t="s">
        <v>5075</v>
      </c>
      <c r="B3303" s="34">
        <v>45421</v>
      </c>
      <c r="C3303" s="23" t="s">
        <v>5076</v>
      </c>
      <c r="D3303" s="23" t="s">
        <v>87</v>
      </c>
      <c r="E3303" s="23" t="s">
        <v>88</v>
      </c>
      <c r="F3303" s="23">
        <v>600096</v>
      </c>
      <c r="G3303" s="23" t="s">
        <v>74</v>
      </c>
      <c r="H3303" s="23" t="s">
        <v>75</v>
      </c>
      <c r="I3303" s="23" t="s">
        <v>76</v>
      </c>
      <c r="J3303" s="23" t="s">
        <v>77</v>
      </c>
      <c r="K3303" s="23" t="s">
        <v>57</v>
      </c>
      <c r="L3303" s="23">
        <v>3</v>
      </c>
      <c r="M3303" s="23">
        <v>57.57</v>
      </c>
      <c r="N3303" s="23">
        <v>5</v>
      </c>
      <c r="O3303" s="23">
        <v>5</v>
      </c>
      <c r="P3303" s="23" t="s">
        <v>25</v>
      </c>
      <c r="Q3303" s="23" t="s">
        <v>34</v>
      </c>
      <c r="R3303" s="23">
        <f t="shared" si="255"/>
        <v>1</v>
      </c>
      <c r="S3303" s="23" t="str">
        <f t="shared" si="256"/>
        <v>ORD103301_20240509_CUST01817_MED008</v>
      </c>
      <c r="T3303" s="23">
        <f t="shared" si="257"/>
        <v>1</v>
      </c>
      <c r="U3303" s="6">
        <f t="shared" si="258"/>
        <v>172.71</v>
      </c>
      <c r="V3303" s="6">
        <f>tbl_Raw_Data[[#This Row],[Discount_Pct]]*tbl_Raw_Data[[#This Row],[Gross_Amount]]/100</f>
        <v>8.6355000000000004</v>
      </c>
      <c r="W3303" s="6">
        <f>tbl_Raw_Data[[#This Row],[Gross_Amount]]-tbl_Raw_Data[[#This Row],[Discount_Amount]]</f>
        <v>164.0745</v>
      </c>
      <c r="X3303" s="6">
        <f>tbl_Raw_Data[[#This Row],[Net_Amount_Before_Tax]]*tbl_Raw_Data[[#This Row],[Tax_Pct]]/100</f>
        <v>8.2037249999999986</v>
      </c>
      <c r="Y3303" s="6">
        <f>tbl_Raw_Data[[#This Row],[Net_Amount_Before_Tax]]+tbl_Raw_Data[[#This Row],[Tax_Amount]]</f>
        <v>172.27822499999999</v>
      </c>
      <c r="Z3303" s="6">
        <f t="shared" si="259"/>
        <v>1</v>
      </c>
    </row>
    <row r="3304" spans="1:26" x14ac:dyDescent="0.3">
      <c r="A3304" s="23" t="s">
        <v>5077</v>
      </c>
      <c r="B3304" s="34">
        <v>45703</v>
      </c>
      <c r="C3304" s="23" t="s">
        <v>2348</v>
      </c>
      <c r="D3304" s="23" t="s">
        <v>80</v>
      </c>
      <c r="E3304" s="23" t="s">
        <v>81</v>
      </c>
      <c r="F3304" s="23">
        <v>395007</v>
      </c>
      <c r="G3304" s="23" t="s">
        <v>160</v>
      </c>
      <c r="H3304" s="23" t="s">
        <v>161</v>
      </c>
      <c r="I3304" s="23" t="s">
        <v>50</v>
      </c>
      <c r="J3304" s="23" t="s">
        <v>23</v>
      </c>
      <c r="K3304" s="23" t="s">
        <v>24</v>
      </c>
      <c r="L3304" s="23">
        <v>5</v>
      </c>
      <c r="M3304" s="23">
        <v>140.9</v>
      </c>
      <c r="N3304" s="23">
        <v>0</v>
      </c>
      <c r="O3304" s="23">
        <v>5</v>
      </c>
      <c r="P3304" s="23" t="s">
        <v>33</v>
      </c>
      <c r="Q3304" s="23" t="s">
        <v>44</v>
      </c>
      <c r="R3304" s="23">
        <f t="shared" si="255"/>
        <v>1</v>
      </c>
      <c r="S3304" s="23" t="str">
        <f t="shared" si="256"/>
        <v>ORD103303_20250215_CUST00355_MED014</v>
      </c>
      <c r="T3304" s="23">
        <f t="shared" si="257"/>
        <v>1</v>
      </c>
      <c r="U3304" s="6">
        <f t="shared" si="258"/>
        <v>704.5</v>
      </c>
      <c r="V3304" s="6">
        <f>tbl_Raw_Data[[#This Row],[Discount_Pct]]*tbl_Raw_Data[[#This Row],[Gross_Amount]]/100</f>
        <v>0</v>
      </c>
      <c r="W3304" s="6">
        <f>tbl_Raw_Data[[#This Row],[Gross_Amount]]-tbl_Raw_Data[[#This Row],[Discount_Amount]]</f>
        <v>704.5</v>
      </c>
      <c r="X3304" s="6">
        <f>tbl_Raw_Data[[#This Row],[Net_Amount_Before_Tax]]*tbl_Raw_Data[[#This Row],[Tax_Pct]]/100</f>
        <v>35.225000000000001</v>
      </c>
      <c r="Y3304" s="6">
        <f>tbl_Raw_Data[[#This Row],[Net_Amount_Before_Tax]]+tbl_Raw_Data[[#This Row],[Tax_Amount]]</f>
        <v>739.72500000000002</v>
      </c>
      <c r="Z3304" s="6">
        <f t="shared" si="259"/>
        <v>1</v>
      </c>
    </row>
    <row r="3305" spans="1:26" x14ac:dyDescent="0.3">
      <c r="A3305" s="23" t="s">
        <v>5078</v>
      </c>
      <c r="B3305" s="34">
        <v>45445</v>
      </c>
      <c r="C3305" s="23" t="s">
        <v>1763</v>
      </c>
      <c r="D3305" s="23" t="s">
        <v>142</v>
      </c>
      <c r="E3305" s="23" t="s">
        <v>81</v>
      </c>
      <c r="F3305" s="23">
        <v>380001</v>
      </c>
      <c r="G3305" s="23" t="s">
        <v>107</v>
      </c>
      <c r="H3305" s="23" t="s">
        <v>108</v>
      </c>
      <c r="I3305" s="23" t="s">
        <v>63</v>
      </c>
      <c r="J3305" s="23" t="s">
        <v>42</v>
      </c>
      <c r="K3305" s="23" t="s">
        <v>57</v>
      </c>
      <c r="L3305" s="23">
        <v>4</v>
      </c>
      <c r="M3305" s="23">
        <v>100.9</v>
      </c>
      <c r="N3305" s="23">
        <v>5</v>
      </c>
      <c r="O3305" s="23">
        <v>12</v>
      </c>
      <c r="P3305" s="23" t="s">
        <v>43</v>
      </c>
      <c r="Q3305" s="23" t="s">
        <v>90</v>
      </c>
      <c r="R3305" s="23">
        <f t="shared" si="255"/>
        <v>1</v>
      </c>
      <c r="S3305" s="23" t="str">
        <f t="shared" si="256"/>
        <v>ORD103304_20240602_CUST01725_MED005</v>
      </c>
      <c r="T3305" s="23">
        <f t="shared" si="257"/>
        <v>1</v>
      </c>
      <c r="U3305" s="6">
        <f t="shared" si="258"/>
        <v>403.6</v>
      </c>
      <c r="V3305" s="6">
        <f>tbl_Raw_Data[[#This Row],[Discount_Pct]]*tbl_Raw_Data[[#This Row],[Gross_Amount]]/100</f>
        <v>20.18</v>
      </c>
      <c r="W3305" s="6">
        <f>tbl_Raw_Data[[#This Row],[Gross_Amount]]-tbl_Raw_Data[[#This Row],[Discount_Amount]]</f>
        <v>383.42</v>
      </c>
      <c r="X3305" s="6">
        <f>tbl_Raw_Data[[#This Row],[Net_Amount_Before_Tax]]*tbl_Raw_Data[[#This Row],[Tax_Pct]]/100</f>
        <v>46.010399999999997</v>
      </c>
      <c r="Y3305" s="6">
        <f>tbl_Raw_Data[[#This Row],[Net_Amount_Before_Tax]]+tbl_Raw_Data[[#This Row],[Tax_Amount]]</f>
        <v>429.43040000000002</v>
      </c>
      <c r="Z3305" s="6">
        <f t="shared" si="259"/>
        <v>2</v>
      </c>
    </row>
    <row r="3306" spans="1:26" x14ac:dyDescent="0.3">
      <c r="A3306" s="23" t="s">
        <v>5079</v>
      </c>
      <c r="B3306" s="34">
        <v>45407</v>
      </c>
      <c r="C3306" s="23" t="s">
        <v>5080</v>
      </c>
      <c r="D3306" s="23" t="s">
        <v>19</v>
      </c>
      <c r="E3306" s="23" t="s">
        <v>19</v>
      </c>
      <c r="F3306" s="23">
        <v>110044</v>
      </c>
      <c r="G3306" s="23" t="s">
        <v>102</v>
      </c>
      <c r="H3306" s="23" t="s">
        <v>103</v>
      </c>
      <c r="I3306" s="23" t="s">
        <v>104</v>
      </c>
      <c r="J3306" s="23" t="s">
        <v>64</v>
      </c>
      <c r="K3306" s="23" t="s">
        <v>57</v>
      </c>
      <c r="L3306" s="23">
        <v>5</v>
      </c>
      <c r="M3306" s="23">
        <v>110.14</v>
      </c>
      <c r="N3306" s="23">
        <v>10</v>
      </c>
      <c r="O3306" s="23">
        <v>18</v>
      </c>
      <c r="P3306" s="23" t="s">
        <v>89</v>
      </c>
      <c r="Q3306" s="23" t="s">
        <v>90</v>
      </c>
      <c r="R3306" s="23">
        <f t="shared" si="255"/>
        <v>1</v>
      </c>
      <c r="S3306" s="23" t="str">
        <f t="shared" si="256"/>
        <v>ORD103305_20240425_CUST00032_MED029</v>
      </c>
      <c r="T3306" s="23">
        <f t="shared" si="257"/>
        <v>1</v>
      </c>
      <c r="U3306" s="6">
        <f t="shared" si="258"/>
        <v>550.70000000000005</v>
      </c>
      <c r="V3306" s="6">
        <f>tbl_Raw_Data[[#This Row],[Discount_Pct]]*tbl_Raw_Data[[#This Row],[Gross_Amount]]/100</f>
        <v>55.07</v>
      </c>
      <c r="W3306" s="6">
        <f>tbl_Raw_Data[[#This Row],[Gross_Amount]]-tbl_Raw_Data[[#This Row],[Discount_Amount]]</f>
        <v>495.63000000000005</v>
      </c>
      <c r="X3306" s="6">
        <f>tbl_Raw_Data[[#This Row],[Net_Amount_Before_Tax]]*tbl_Raw_Data[[#This Row],[Tax_Pct]]/100</f>
        <v>89.213400000000007</v>
      </c>
      <c r="Y3306" s="6">
        <f>tbl_Raw_Data[[#This Row],[Net_Amount_Before_Tax]]+tbl_Raw_Data[[#This Row],[Tax_Amount]]</f>
        <v>584.84340000000009</v>
      </c>
      <c r="Z3306" s="6">
        <f t="shared" si="259"/>
        <v>2</v>
      </c>
    </row>
    <row r="3307" spans="1:26" x14ac:dyDescent="0.3">
      <c r="A3307" s="23" t="s">
        <v>5079</v>
      </c>
      <c r="B3307" s="34">
        <v>45884</v>
      </c>
      <c r="C3307" s="23" t="s">
        <v>5081</v>
      </c>
      <c r="D3307" s="23" t="s">
        <v>46</v>
      </c>
      <c r="E3307" s="23" t="s">
        <v>47</v>
      </c>
      <c r="F3307" s="23">
        <v>411057</v>
      </c>
      <c r="G3307" s="23" t="s">
        <v>224</v>
      </c>
      <c r="H3307" s="23" t="s">
        <v>225</v>
      </c>
      <c r="I3307" s="23" t="s">
        <v>147</v>
      </c>
      <c r="J3307" s="23" t="s">
        <v>23</v>
      </c>
      <c r="K3307" s="23" t="s">
        <v>24</v>
      </c>
      <c r="L3307" s="23">
        <v>5</v>
      </c>
      <c r="M3307" s="23">
        <v>52.25</v>
      </c>
      <c r="N3307" s="23">
        <v>20</v>
      </c>
      <c r="O3307" s="23">
        <v>5</v>
      </c>
      <c r="P3307" s="23" t="s">
        <v>25</v>
      </c>
      <c r="Q3307" s="23" t="s">
        <v>26</v>
      </c>
      <c r="R3307" s="23">
        <f t="shared" si="255"/>
        <v>1</v>
      </c>
      <c r="S3307" s="23" t="str">
        <f t="shared" si="256"/>
        <v>ORD103305_20250815_CUST00012_MED015</v>
      </c>
      <c r="T3307" s="23">
        <f t="shared" si="257"/>
        <v>1</v>
      </c>
      <c r="U3307" s="6">
        <f t="shared" si="258"/>
        <v>261.25</v>
      </c>
      <c r="V3307" s="6">
        <f>tbl_Raw_Data[[#This Row],[Discount_Pct]]*tbl_Raw_Data[[#This Row],[Gross_Amount]]/100</f>
        <v>52.25</v>
      </c>
      <c r="W3307" s="6">
        <f>tbl_Raw_Data[[#This Row],[Gross_Amount]]-tbl_Raw_Data[[#This Row],[Discount_Amount]]</f>
        <v>209</v>
      </c>
      <c r="X3307" s="6">
        <f>tbl_Raw_Data[[#This Row],[Net_Amount_Before_Tax]]*tbl_Raw_Data[[#This Row],[Tax_Pct]]/100</f>
        <v>10.45</v>
      </c>
      <c r="Y3307" s="6">
        <f>tbl_Raw_Data[[#This Row],[Net_Amount_Before_Tax]]+tbl_Raw_Data[[#This Row],[Tax_Amount]]</f>
        <v>219.45</v>
      </c>
      <c r="Z3307" s="6">
        <f t="shared" si="259"/>
        <v>1</v>
      </c>
    </row>
    <row r="3308" spans="1:26" x14ac:dyDescent="0.3">
      <c r="A3308" s="23" t="s">
        <v>5082</v>
      </c>
      <c r="B3308" s="34">
        <v>45996</v>
      </c>
      <c r="C3308" s="23" t="s">
        <v>3021</v>
      </c>
      <c r="D3308" s="23" t="s">
        <v>28</v>
      </c>
      <c r="E3308" s="23" t="s">
        <v>29</v>
      </c>
      <c r="F3308" s="23">
        <v>500090</v>
      </c>
      <c r="G3308" s="23" t="s">
        <v>167</v>
      </c>
      <c r="H3308" s="23" t="s">
        <v>168</v>
      </c>
      <c r="I3308" s="23" t="s">
        <v>113</v>
      </c>
      <c r="J3308" s="23" t="s">
        <v>42</v>
      </c>
      <c r="K3308" s="23" t="s">
        <v>24</v>
      </c>
      <c r="L3308" s="23">
        <v>1</v>
      </c>
      <c r="M3308" s="23">
        <v>179.56</v>
      </c>
      <c r="N3308" s="23">
        <v>10</v>
      </c>
      <c r="O3308" s="23">
        <v>5</v>
      </c>
      <c r="P3308" s="23" t="s">
        <v>43</v>
      </c>
      <c r="Q3308" s="23" t="s">
        <v>34</v>
      </c>
      <c r="R3308" s="23">
        <f t="shared" si="255"/>
        <v>1</v>
      </c>
      <c r="S3308" s="23" t="str">
        <f t="shared" si="256"/>
        <v>ORD103307_20251205_CUST02453_MED026</v>
      </c>
      <c r="T3308" s="23">
        <f t="shared" si="257"/>
        <v>1</v>
      </c>
      <c r="U3308" s="6">
        <f t="shared" si="258"/>
        <v>179.56</v>
      </c>
      <c r="V3308" s="6">
        <f>tbl_Raw_Data[[#This Row],[Discount_Pct]]*tbl_Raw_Data[[#This Row],[Gross_Amount]]/100</f>
        <v>17.956</v>
      </c>
      <c r="W3308" s="6">
        <f>tbl_Raw_Data[[#This Row],[Gross_Amount]]-tbl_Raw_Data[[#This Row],[Discount_Amount]]</f>
        <v>161.60400000000001</v>
      </c>
      <c r="X3308" s="6">
        <f>tbl_Raw_Data[[#This Row],[Net_Amount_Before_Tax]]*tbl_Raw_Data[[#This Row],[Tax_Pct]]/100</f>
        <v>8.0802000000000014</v>
      </c>
      <c r="Y3308" s="6">
        <f>tbl_Raw_Data[[#This Row],[Net_Amount_Before_Tax]]+tbl_Raw_Data[[#This Row],[Tax_Amount]]</f>
        <v>169.6842</v>
      </c>
      <c r="Z3308" s="6">
        <f t="shared" si="259"/>
        <v>4</v>
      </c>
    </row>
    <row r="3309" spans="1:26" x14ac:dyDescent="0.3">
      <c r="A3309" s="23" t="s">
        <v>5082</v>
      </c>
      <c r="B3309" s="34">
        <v>45671</v>
      </c>
      <c r="C3309" s="23" t="s">
        <v>5083</v>
      </c>
      <c r="D3309" s="23" t="s">
        <v>72</v>
      </c>
      <c r="E3309" s="23" t="s">
        <v>73</v>
      </c>
      <c r="F3309" s="23">
        <v>302019</v>
      </c>
      <c r="G3309" s="23" t="s">
        <v>119</v>
      </c>
      <c r="H3309" s="23" t="s">
        <v>120</v>
      </c>
      <c r="I3309" s="23" t="s">
        <v>32</v>
      </c>
      <c r="J3309" s="23" t="s">
        <v>64</v>
      </c>
      <c r="K3309" s="23" t="s">
        <v>57</v>
      </c>
      <c r="L3309" s="23">
        <v>3</v>
      </c>
      <c r="M3309" s="23">
        <v>74.849999999999994</v>
      </c>
      <c r="N3309" s="23">
        <v>15</v>
      </c>
      <c r="O3309" s="23">
        <v>12</v>
      </c>
      <c r="P3309" s="23" t="s">
        <v>33</v>
      </c>
      <c r="Q3309" s="23" t="s">
        <v>34</v>
      </c>
      <c r="R3309" s="23">
        <f t="shared" si="255"/>
        <v>1</v>
      </c>
      <c r="S3309" s="23" t="str">
        <f t="shared" si="256"/>
        <v>ORD103307_20250114_CUST01117_MED010</v>
      </c>
      <c r="T3309" s="23">
        <f t="shared" si="257"/>
        <v>1</v>
      </c>
      <c r="U3309" s="6">
        <f t="shared" si="258"/>
        <v>224.54999999999998</v>
      </c>
      <c r="V3309" s="6">
        <f>tbl_Raw_Data[[#This Row],[Discount_Pct]]*tbl_Raw_Data[[#This Row],[Gross_Amount]]/100</f>
        <v>33.682499999999997</v>
      </c>
      <c r="W3309" s="6">
        <f>tbl_Raw_Data[[#This Row],[Gross_Amount]]-tbl_Raw_Data[[#This Row],[Discount_Amount]]</f>
        <v>190.86749999999998</v>
      </c>
      <c r="X3309" s="6">
        <f>tbl_Raw_Data[[#This Row],[Net_Amount_Before_Tax]]*tbl_Raw_Data[[#This Row],[Tax_Pct]]/100</f>
        <v>22.9041</v>
      </c>
      <c r="Y3309" s="6">
        <f>tbl_Raw_Data[[#This Row],[Net_Amount_Before_Tax]]+tbl_Raw_Data[[#This Row],[Tax_Amount]]</f>
        <v>213.77159999999998</v>
      </c>
      <c r="Z3309" s="6">
        <f t="shared" si="259"/>
        <v>2</v>
      </c>
    </row>
    <row r="3310" spans="1:26" x14ac:dyDescent="0.3">
      <c r="A3310" s="23" t="s">
        <v>5084</v>
      </c>
      <c r="B3310" s="34">
        <v>45887</v>
      </c>
      <c r="C3310" s="23" t="s">
        <v>5085</v>
      </c>
      <c r="D3310" s="23" t="s">
        <v>28</v>
      </c>
      <c r="E3310" s="23" t="s">
        <v>29</v>
      </c>
      <c r="F3310" s="23">
        <v>500081</v>
      </c>
      <c r="G3310" s="23" t="s">
        <v>107</v>
      </c>
      <c r="H3310" s="23" t="s">
        <v>108</v>
      </c>
      <c r="I3310" s="23" t="s">
        <v>63</v>
      </c>
      <c r="J3310" s="23" t="s">
        <v>42</v>
      </c>
      <c r="K3310" s="23" t="s">
        <v>57</v>
      </c>
      <c r="L3310" s="23">
        <v>3</v>
      </c>
      <c r="M3310" s="23">
        <v>101.72</v>
      </c>
      <c r="N3310" s="23">
        <v>0</v>
      </c>
      <c r="O3310" s="23">
        <v>5</v>
      </c>
      <c r="P3310" s="23" t="s">
        <v>43</v>
      </c>
      <c r="Q3310" s="23" t="s">
        <v>26</v>
      </c>
      <c r="R3310" s="23">
        <f t="shared" si="255"/>
        <v>1</v>
      </c>
      <c r="S3310" s="23" t="str">
        <f t="shared" si="256"/>
        <v>ORD103309_20250818_CUST01216_MED005</v>
      </c>
      <c r="T3310" s="23">
        <f t="shared" si="257"/>
        <v>1</v>
      </c>
      <c r="U3310" s="6">
        <f t="shared" si="258"/>
        <v>305.15999999999997</v>
      </c>
      <c r="V3310" s="6">
        <f>tbl_Raw_Data[[#This Row],[Discount_Pct]]*tbl_Raw_Data[[#This Row],[Gross_Amount]]/100</f>
        <v>0</v>
      </c>
      <c r="W3310" s="6">
        <f>tbl_Raw_Data[[#This Row],[Gross_Amount]]-tbl_Raw_Data[[#This Row],[Discount_Amount]]</f>
        <v>305.15999999999997</v>
      </c>
      <c r="X3310" s="6">
        <f>tbl_Raw_Data[[#This Row],[Net_Amount_Before_Tax]]*tbl_Raw_Data[[#This Row],[Tax_Pct]]/100</f>
        <v>15.257999999999997</v>
      </c>
      <c r="Y3310" s="6">
        <f>tbl_Raw_Data[[#This Row],[Net_Amount_Before_Tax]]+tbl_Raw_Data[[#This Row],[Tax_Amount]]</f>
        <v>320.41799999999995</v>
      </c>
      <c r="Z3310" s="6">
        <f t="shared" si="259"/>
        <v>2</v>
      </c>
    </row>
    <row r="3311" spans="1:26" x14ac:dyDescent="0.3">
      <c r="A3311" s="23" t="s">
        <v>5086</v>
      </c>
      <c r="B3311" s="34">
        <v>45714</v>
      </c>
      <c r="C3311" s="23" t="s">
        <v>1613</v>
      </c>
      <c r="D3311" s="23" t="s">
        <v>72</v>
      </c>
      <c r="E3311" s="23" t="s">
        <v>73</v>
      </c>
      <c r="F3311" s="23">
        <v>302033</v>
      </c>
      <c r="G3311" s="23" t="s">
        <v>167</v>
      </c>
      <c r="H3311" s="23" t="s">
        <v>168</v>
      </c>
      <c r="I3311" s="23" t="s">
        <v>113</v>
      </c>
      <c r="J3311" s="23" t="s">
        <v>42</v>
      </c>
      <c r="K3311" s="23" t="s">
        <v>24</v>
      </c>
      <c r="L3311" s="23">
        <v>1</v>
      </c>
      <c r="M3311" s="23">
        <v>214.85</v>
      </c>
      <c r="N3311" s="23">
        <v>5</v>
      </c>
      <c r="O3311" s="23">
        <v>5</v>
      </c>
      <c r="P3311" s="23" t="s">
        <v>25</v>
      </c>
      <c r="Q3311" s="23" t="s">
        <v>34</v>
      </c>
      <c r="R3311" s="23">
        <f t="shared" si="255"/>
        <v>1</v>
      </c>
      <c r="S3311" s="23" t="str">
        <f t="shared" si="256"/>
        <v>ORD103310_20250226_CUST03072_MED026</v>
      </c>
      <c r="T3311" s="23">
        <f t="shared" si="257"/>
        <v>1</v>
      </c>
      <c r="U3311" s="6">
        <f t="shared" si="258"/>
        <v>214.85</v>
      </c>
      <c r="V3311" s="6">
        <f>tbl_Raw_Data[[#This Row],[Discount_Pct]]*tbl_Raw_Data[[#This Row],[Gross_Amount]]/100</f>
        <v>10.7425</v>
      </c>
      <c r="W3311" s="6">
        <f>tbl_Raw_Data[[#This Row],[Gross_Amount]]-tbl_Raw_Data[[#This Row],[Discount_Amount]]</f>
        <v>204.10749999999999</v>
      </c>
      <c r="X3311" s="6">
        <f>tbl_Raw_Data[[#This Row],[Net_Amount_Before_Tax]]*tbl_Raw_Data[[#This Row],[Tax_Pct]]/100</f>
        <v>10.205374999999998</v>
      </c>
      <c r="Y3311" s="6">
        <f>tbl_Raw_Data[[#This Row],[Net_Amount_Before_Tax]]+tbl_Raw_Data[[#This Row],[Tax_Amount]]</f>
        <v>214.31287499999999</v>
      </c>
      <c r="Z3311" s="6">
        <f t="shared" si="259"/>
        <v>4</v>
      </c>
    </row>
    <row r="3312" spans="1:26" x14ac:dyDescent="0.3">
      <c r="A3312" s="23" t="s">
        <v>5087</v>
      </c>
      <c r="B3312" s="34">
        <v>45603</v>
      </c>
      <c r="C3312" s="23" t="s">
        <v>5088</v>
      </c>
      <c r="D3312" s="23" t="s">
        <v>37</v>
      </c>
      <c r="E3312" s="23" t="s">
        <v>38</v>
      </c>
      <c r="F3312" s="23">
        <v>452020</v>
      </c>
      <c r="G3312" s="23" t="s">
        <v>256</v>
      </c>
      <c r="H3312" s="23" t="s">
        <v>257</v>
      </c>
      <c r="I3312" s="23" t="s">
        <v>22</v>
      </c>
      <c r="J3312" s="23" t="s">
        <v>258</v>
      </c>
      <c r="K3312" s="23" t="s">
        <v>57</v>
      </c>
      <c r="L3312" s="23">
        <v>2</v>
      </c>
      <c r="M3312" s="23">
        <v>58.34</v>
      </c>
      <c r="N3312" s="23">
        <v>10</v>
      </c>
      <c r="O3312" s="23">
        <v>12</v>
      </c>
      <c r="P3312" s="23" t="s">
        <v>25</v>
      </c>
      <c r="Q3312" s="23" t="s">
        <v>44</v>
      </c>
      <c r="R3312" s="23">
        <f t="shared" si="255"/>
        <v>1</v>
      </c>
      <c r="S3312" s="23" t="str">
        <f t="shared" si="256"/>
        <v>ORD103311_20241107_CUST00282_MED025</v>
      </c>
      <c r="T3312" s="23">
        <f t="shared" si="257"/>
        <v>1</v>
      </c>
      <c r="U3312" s="6">
        <f t="shared" si="258"/>
        <v>116.68</v>
      </c>
      <c r="V3312" s="6">
        <f>tbl_Raw_Data[[#This Row],[Discount_Pct]]*tbl_Raw_Data[[#This Row],[Gross_Amount]]/100</f>
        <v>11.668000000000001</v>
      </c>
      <c r="W3312" s="6">
        <f>tbl_Raw_Data[[#This Row],[Gross_Amount]]-tbl_Raw_Data[[#This Row],[Discount_Amount]]</f>
        <v>105.012</v>
      </c>
      <c r="X3312" s="6">
        <f>tbl_Raw_Data[[#This Row],[Net_Amount_Before_Tax]]*tbl_Raw_Data[[#This Row],[Tax_Pct]]/100</f>
        <v>12.60144</v>
      </c>
      <c r="Y3312" s="6">
        <f>tbl_Raw_Data[[#This Row],[Net_Amount_Before_Tax]]+tbl_Raw_Data[[#This Row],[Tax_Amount]]</f>
        <v>117.61344</v>
      </c>
      <c r="Z3312" s="6">
        <f t="shared" si="259"/>
        <v>1</v>
      </c>
    </row>
    <row r="3313" spans="1:26" x14ac:dyDescent="0.3">
      <c r="A3313" s="23" t="s">
        <v>5087</v>
      </c>
      <c r="B3313" s="34">
        <v>45913</v>
      </c>
      <c r="C3313" s="23" t="s">
        <v>3093</v>
      </c>
      <c r="D3313" s="23" t="s">
        <v>28</v>
      </c>
      <c r="E3313" s="23" t="s">
        <v>29</v>
      </c>
      <c r="F3313" s="23">
        <v>500032</v>
      </c>
      <c r="G3313" s="23" t="s">
        <v>119</v>
      </c>
      <c r="H3313" s="23" t="s">
        <v>120</v>
      </c>
      <c r="I3313" s="23" t="s">
        <v>32</v>
      </c>
      <c r="J3313" s="23" t="s">
        <v>64</v>
      </c>
      <c r="K3313" s="23" t="s">
        <v>57</v>
      </c>
      <c r="L3313" s="23">
        <v>1</v>
      </c>
      <c r="M3313" s="23">
        <v>68.5</v>
      </c>
      <c r="N3313" s="23">
        <v>0</v>
      </c>
      <c r="O3313" s="23">
        <v>12</v>
      </c>
      <c r="P3313" s="23" t="s">
        <v>43</v>
      </c>
      <c r="Q3313" s="23" t="s">
        <v>34</v>
      </c>
      <c r="R3313" s="23">
        <f t="shared" si="255"/>
        <v>1</v>
      </c>
      <c r="S3313" s="23" t="str">
        <f t="shared" si="256"/>
        <v>ORD103311_20250913_CUST00907_MED010</v>
      </c>
      <c r="T3313" s="23">
        <f t="shared" si="257"/>
        <v>1</v>
      </c>
      <c r="U3313" s="6">
        <f t="shared" si="258"/>
        <v>68.5</v>
      </c>
      <c r="V3313" s="6">
        <f>tbl_Raw_Data[[#This Row],[Discount_Pct]]*tbl_Raw_Data[[#This Row],[Gross_Amount]]/100</f>
        <v>0</v>
      </c>
      <c r="W3313" s="6">
        <f>tbl_Raw_Data[[#This Row],[Gross_Amount]]-tbl_Raw_Data[[#This Row],[Discount_Amount]]</f>
        <v>68.5</v>
      </c>
      <c r="X3313" s="6">
        <f>tbl_Raw_Data[[#This Row],[Net_Amount_Before_Tax]]*tbl_Raw_Data[[#This Row],[Tax_Pct]]/100</f>
        <v>8.2200000000000006</v>
      </c>
      <c r="Y3313" s="6">
        <f>tbl_Raw_Data[[#This Row],[Net_Amount_Before_Tax]]+tbl_Raw_Data[[#This Row],[Tax_Amount]]</f>
        <v>76.72</v>
      </c>
      <c r="Z3313" s="6">
        <f t="shared" si="259"/>
        <v>3</v>
      </c>
    </row>
    <row r="3314" spans="1:26" x14ac:dyDescent="0.3">
      <c r="A3314" s="23" t="s">
        <v>5089</v>
      </c>
      <c r="B3314" s="34">
        <v>46017</v>
      </c>
      <c r="C3314" s="23" t="s">
        <v>1429</v>
      </c>
      <c r="D3314" s="23" t="s">
        <v>46</v>
      </c>
      <c r="E3314" s="23" t="s">
        <v>47</v>
      </c>
      <c r="F3314" s="23">
        <v>411057</v>
      </c>
      <c r="G3314" s="23" t="s">
        <v>82</v>
      </c>
      <c r="H3314" s="23" t="s">
        <v>83</v>
      </c>
      <c r="I3314" s="23" t="s">
        <v>84</v>
      </c>
      <c r="J3314" s="23" t="s">
        <v>85</v>
      </c>
      <c r="K3314" s="23" t="s">
        <v>24</v>
      </c>
      <c r="L3314" s="23">
        <v>1</v>
      </c>
      <c r="M3314" s="23">
        <v>300.7</v>
      </c>
      <c r="N3314" s="23">
        <v>15</v>
      </c>
      <c r="O3314" s="23">
        <v>5</v>
      </c>
      <c r="P3314" s="23" t="s">
        <v>89</v>
      </c>
      <c r="Q3314" s="23" t="s">
        <v>34</v>
      </c>
      <c r="R3314" s="23">
        <f t="shared" si="255"/>
        <v>1</v>
      </c>
      <c r="S3314" s="23" t="str">
        <f t="shared" si="256"/>
        <v>ORD103313_20251226_CUST03164_MED023</v>
      </c>
      <c r="T3314" s="23">
        <f t="shared" si="257"/>
        <v>1</v>
      </c>
      <c r="U3314" s="6">
        <f t="shared" si="258"/>
        <v>300.7</v>
      </c>
      <c r="V3314" s="6">
        <f>tbl_Raw_Data[[#This Row],[Discount_Pct]]*tbl_Raw_Data[[#This Row],[Gross_Amount]]/100</f>
        <v>45.104999999999997</v>
      </c>
      <c r="W3314" s="6">
        <f>tbl_Raw_Data[[#This Row],[Gross_Amount]]-tbl_Raw_Data[[#This Row],[Discount_Amount]]</f>
        <v>255.595</v>
      </c>
      <c r="X3314" s="6">
        <f>tbl_Raw_Data[[#This Row],[Net_Amount_Before_Tax]]*tbl_Raw_Data[[#This Row],[Tax_Pct]]/100</f>
        <v>12.77975</v>
      </c>
      <c r="Y3314" s="6">
        <f>tbl_Raw_Data[[#This Row],[Net_Amount_Before_Tax]]+tbl_Raw_Data[[#This Row],[Tax_Amount]]</f>
        <v>268.37475000000001</v>
      </c>
      <c r="Z3314" s="6">
        <f t="shared" si="259"/>
        <v>3</v>
      </c>
    </row>
    <row r="3315" spans="1:26" x14ac:dyDescent="0.3">
      <c r="A3315" s="23" t="s">
        <v>5089</v>
      </c>
      <c r="B3315" s="34">
        <v>45561</v>
      </c>
      <c r="C3315" s="23" t="s">
        <v>3872</v>
      </c>
      <c r="D3315" s="23" t="s">
        <v>142</v>
      </c>
      <c r="E3315" s="23" t="s">
        <v>81</v>
      </c>
      <c r="F3315" s="23">
        <v>380001</v>
      </c>
      <c r="G3315" s="23" t="s">
        <v>283</v>
      </c>
      <c r="H3315" s="23" t="s">
        <v>284</v>
      </c>
      <c r="I3315" s="23" t="s">
        <v>104</v>
      </c>
      <c r="J3315" s="23" t="s">
        <v>42</v>
      </c>
      <c r="K3315" s="23" t="s">
        <v>57</v>
      </c>
      <c r="L3315" s="23">
        <v>2</v>
      </c>
      <c r="M3315" s="23">
        <v>300.02999999999997</v>
      </c>
      <c r="N3315" s="23">
        <v>0</v>
      </c>
      <c r="O3315" s="23">
        <v>12</v>
      </c>
      <c r="P3315" s="23" t="s">
        <v>58</v>
      </c>
      <c r="Q3315" s="23" t="s">
        <v>34</v>
      </c>
      <c r="R3315" s="23">
        <f t="shared" si="255"/>
        <v>1</v>
      </c>
      <c r="S3315" s="23" t="str">
        <f t="shared" si="256"/>
        <v>ORD103313_20240926_CUST00956_MED030</v>
      </c>
      <c r="T3315" s="23">
        <f t="shared" si="257"/>
        <v>1</v>
      </c>
      <c r="U3315" s="6">
        <f t="shared" si="258"/>
        <v>600.05999999999995</v>
      </c>
      <c r="V3315" s="6">
        <f>tbl_Raw_Data[[#This Row],[Discount_Pct]]*tbl_Raw_Data[[#This Row],[Gross_Amount]]/100</f>
        <v>0</v>
      </c>
      <c r="W3315" s="6">
        <f>tbl_Raw_Data[[#This Row],[Gross_Amount]]-tbl_Raw_Data[[#This Row],[Discount_Amount]]</f>
        <v>600.05999999999995</v>
      </c>
      <c r="X3315" s="6">
        <f>tbl_Raw_Data[[#This Row],[Net_Amount_Before_Tax]]*tbl_Raw_Data[[#This Row],[Tax_Pct]]/100</f>
        <v>72.007199999999997</v>
      </c>
      <c r="Y3315" s="6">
        <f>tbl_Raw_Data[[#This Row],[Net_Amount_Before_Tax]]+tbl_Raw_Data[[#This Row],[Tax_Amount]]</f>
        <v>672.06719999999996</v>
      </c>
      <c r="Z3315" s="6">
        <f t="shared" si="259"/>
        <v>2</v>
      </c>
    </row>
    <row r="3316" spans="1:26" x14ac:dyDescent="0.3">
      <c r="A3316" s="23" t="s">
        <v>5090</v>
      </c>
      <c r="B3316" s="34">
        <v>45405</v>
      </c>
      <c r="C3316" s="23" t="s">
        <v>4158</v>
      </c>
      <c r="D3316" s="23" t="s">
        <v>92</v>
      </c>
      <c r="E3316" s="23" t="s">
        <v>93</v>
      </c>
      <c r="F3316" s="23">
        <v>560034</v>
      </c>
      <c r="G3316" s="23" t="s">
        <v>196</v>
      </c>
      <c r="H3316" s="23" t="s">
        <v>197</v>
      </c>
      <c r="I3316" s="23" t="s">
        <v>32</v>
      </c>
      <c r="J3316" s="23" t="s">
        <v>42</v>
      </c>
      <c r="K3316" s="23" t="s">
        <v>24</v>
      </c>
      <c r="L3316" s="23">
        <v>2</v>
      </c>
      <c r="M3316" s="23">
        <v>27.9</v>
      </c>
      <c r="N3316" s="23">
        <v>0</v>
      </c>
      <c r="O3316" s="23">
        <v>18</v>
      </c>
      <c r="P3316" s="23" t="s">
        <v>43</v>
      </c>
      <c r="Q3316" s="23" t="s">
        <v>90</v>
      </c>
      <c r="R3316" s="23">
        <f t="shared" si="255"/>
        <v>1</v>
      </c>
      <c r="S3316" s="23" t="str">
        <f t="shared" si="256"/>
        <v>ORD103315_20240423_CUST03355_MED011</v>
      </c>
      <c r="T3316" s="23">
        <f t="shared" si="257"/>
        <v>1</v>
      </c>
      <c r="U3316" s="6">
        <f t="shared" si="258"/>
        <v>55.8</v>
      </c>
      <c r="V3316" s="6">
        <f>tbl_Raw_Data[[#This Row],[Discount_Pct]]*tbl_Raw_Data[[#This Row],[Gross_Amount]]/100</f>
        <v>0</v>
      </c>
      <c r="W3316" s="6">
        <f>tbl_Raw_Data[[#This Row],[Gross_Amount]]-tbl_Raw_Data[[#This Row],[Discount_Amount]]</f>
        <v>55.8</v>
      </c>
      <c r="X3316" s="6">
        <f>tbl_Raw_Data[[#This Row],[Net_Amount_Before_Tax]]*tbl_Raw_Data[[#This Row],[Tax_Pct]]/100</f>
        <v>10.044</v>
      </c>
      <c r="Y3316" s="6">
        <f>tbl_Raw_Data[[#This Row],[Net_Amount_Before_Tax]]+tbl_Raw_Data[[#This Row],[Tax_Amount]]</f>
        <v>65.843999999999994</v>
      </c>
      <c r="Z3316" s="6">
        <f t="shared" si="259"/>
        <v>4</v>
      </c>
    </row>
    <row r="3317" spans="1:26" x14ac:dyDescent="0.3">
      <c r="A3317" s="23" t="s">
        <v>5090</v>
      </c>
      <c r="B3317" s="34">
        <v>45949</v>
      </c>
      <c r="C3317" s="23" t="s">
        <v>1300</v>
      </c>
      <c r="D3317" s="23" t="s">
        <v>37</v>
      </c>
      <c r="E3317" s="23" t="s">
        <v>38</v>
      </c>
      <c r="F3317" s="23">
        <v>452018</v>
      </c>
      <c r="G3317" s="23" t="s">
        <v>124</v>
      </c>
      <c r="H3317" s="23" t="s">
        <v>125</v>
      </c>
      <c r="I3317" s="23" t="s">
        <v>104</v>
      </c>
      <c r="J3317" s="23" t="s">
        <v>114</v>
      </c>
      <c r="K3317" s="23" t="s">
        <v>24</v>
      </c>
      <c r="L3317" s="23">
        <v>1</v>
      </c>
      <c r="M3317" s="23">
        <v>117.63</v>
      </c>
      <c r="N3317" s="23">
        <v>5</v>
      </c>
      <c r="O3317" s="23">
        <v>12</v>
      </c>
      <c r="P3317" s="23" t="s">
        <v>65</v>
      </c>
      <c r="Q3317" s="23" t="s">
        <v>34</v>
      </c>
      <c r="R3317" s="23">
        <f t="shared" si="255"/>
        <v>1</v>
      </c>
      <c r="S3317" s="23" t="str">
        <f t="shared" si="256"/>
        <v>ORD103315_20251019_CUST03443_MED018</v>
      </c>
      <c r="T3317" s="23">
        <f t="shared" si="257"/>
        <v>1</v>
      </c>
      <c r="U3317" s="6">
        <f t="shared" si="258"/>
        <v>117.63</v>
      </c>
      <c r="V3317" s="6">
        <f>tbl_Raw_Data[[#This Row],[Discount_Pct]]*tbl_Raw_Data[[#This Row],[Gross_Amount]]/100</f>
        <v>5.8815</v>
      </c>
      <c r="W3317" s="6">
        <f>tbl_Raw_Data[[#This Row],[Gross_Amount]]-tbl_Raw_Data[[#This Row],[Discount_Amount]]</f>
        <v>111.74849999999999</v>
      </c>
      <c r="X3317" s="6">
        <f>tbl_Raw_Data[[#This Row],[Net_Amount_Before_Tax]]*tbl_Raw_Data[[#This Row],[Tax_Pct]]/100</f>
        <v>13.40982</v>
      </c>
      <c r="Y3317" s="6">
        <f>tbl_Raw_Data[[#This Row],[Net_Amount_Before_Tax]]+tbl_Raw_Data[[#This Row],[Tax_Amount]]</f>
        <v>125.15831999999999</v>
      </c>
      <c r="Z3317" s="6">
        <f t="shared" si="259"/>
        <v>2</v>
      </c>
    </row>
    <row r="3318" spans="1:26" x14ac:dyDescent="0.3">
      <c r="A3318" s="23" t="s">
        <v>5091</v>
      </c>
      <c r="B3318" s="34">
        <v>45388</v>
      </c>
      <c r="C3318" s="23" t="s">
        <v>5025</v>
      </c>
      <c r="D3318" s="23" t="s">
        <v>100</v>
      </c>
      <c r="E3318" s="23" t="s">
        <v>101</v>
      </c>
      <c r="F3318" s="23">
        <v>201301</v>
      </c>
      <c r="G3318" s="23" t="s">
        <v>74</v>
      </c>
      <c r="H3318" s="23" t="s">
        <v>75</v>
      </c>
      <c r="I3318" s="23" t="s">
        <v>76</v>
      </c>
      <c r="J3318" s="23" t="s">
        <v>77</v>
      </c>
      <c r="K3318" s="23" t="s">
        <v>57</v>
      </c>
      <c r="L3318" s="23">
        <v>5</v>
      </c>
      <c r="M3318" s="23">
        <v>67.52</v>
      </c>
      <c r="N3318" s="23">
        <v>0</v>
      </c>
      <c r="O3318" s="23">
        <v>18</v>
      </c>
      <c r="P3318" s="23" t="s">
        <v>25</v>
      </c>
      <c r="Q3318" s="23" t="s">
        <v>44</v>
      </c>
      <c r="R3318" s="23">
        <f t="shared" si="255"/>
        <v>1</v>
      </c>
      <c r="S3318" s="23" t="str">
        <f t="shared" si="256"/>
        <v>ORD103317_20240406_CUST02022_MED008</v>
      </c>
      <c r="T3318" s="23">
        <f t="shared" si="257"/>
        <v>1</v>
      </c>
      <c r="U3318" s="6">
        <f t="shared" si="258"/>
        <v>337.59999999999997</v>
      </c>
      <c r="V3318" s="6">
        <f>tbl_Raw_Data[[#This Row],[Discount_Pct]]*tbl_Raw_Data[[#This Row],[Gross_Amount]]/100</f>
        <v>0</v>
      </c>
      <c r="W3318" s="6">
        <f>tbl_Raw_Data[[#This Row],[Gross_Amount]]-tbl_Raw_Data[[#This Row],[Discount_Amount]]</f>
        <v>337.59999999999997</v>
      </c>
      <c r="X3318" s="6">
        <f>tbl_Raw_Data[[#This Row],[Net_Amount_Before_Tax]]*tbl_Raw_Data[[#This Row],[Tax_Pct]]/100</f>
        <v>60.767999999999994</v>
      </c>
      <c r="Y3318" s="6">
        <f>tbl_Raw_Data[[#This Row],[Net_Amount_Before_Tax]]+tbl_Raw_Data[[#This Row],[Tax_Amount]]</f>
        <v>398.36799999999994</v>
      </c>
      <c r="Z3318" s="6">
        <f t="shared" si="259"/>
        <v>1</v>
      </c>
    </row>
    <row r="3319" spans="1:26" x14ac:dyDescent="0.3">
      <c r="A3319" s="23" t="s">
        <v>5092</v>
      </c>
      <c r="B3319" s="34">
        <v>45895</v>
      </c>
      <c r="C3319" s="23" t="s">
        <v>5093</v>
      </c>
      <c r="D3319" s="23" t="s">
        <v>183</v>
      </c>
      <c r="E3319" s="23" t="s">
        <v>184</v>
      </c>
      <c r="F3319" s="23">
        <v>122001</v>
      </c>
      <c r="G3319" s="23" t="s">
        <v>138</v>
      </c>
      <c r="H3319" s="23" t="s">
        <v>139</v>
      </c>
      <c r="I3319" s="23" t="s">
        <v>50</v>
      </c>
      <c r="J3319" s="23" t="s">
        <v>140</v>
      </c>
      <c r="K3319" s="23" t="s">
        <v>24</v>
      </c>
      <c r="L3319" s="23">
        <v>2</v>
      </c>
      <c r="M3319" s="23">
        <v>164.48</v>
      </c>
      <c r="N3319" s="23">
        <v>0</v>
      </c>
      <c r="O3319" s="23">
        <v>18</v>
      </c>
      <c r="P3319" s="23" t="s">
        <v>33</v>
      </c>
      <c r="Q3319" s="23" t="s">
        <v>34</v>
      </c>
      <c r="R3319" s="23">
        <f t="shared" si="255"/>
        <v>1</v>
      </c>
      <c r="S3319" s="23" t="str">
        <f t="shared" si="256"/>
        <v>ORD103318_20250826_CUST00344_MED013</v>
      </c>
      <c r="T3319" s="23">
        <f t="shared" si="257"/>
        <v>1</v>
      </c>
      <c r="U3319" s="6">
        <f t="shared" si="258"/>
        <v>328.96</v>
      </c>
      <c r="V3319" s="6">
        <f>tbl_Raw_Data[[#This Row],[Discount_Pct]]*tbl_Raw_Data[[#This Row],[Gross_Amount]]/100</f>
        <v>0</v>
      </c>
      <c r="W3319" s="6">
        <f>tbl_Raw_Data[[#This Row],[Gross_Amount]]-tbl_Raw_Data[[#This Row],[Discount_Amount]]</f>
        <v>328.96</v>
      </c>
      <c r="X3319" s="6">
        <f>tbl_Raw_Data[[#This Row],[Net_Amount_Before_Tax]]*tbl_Raw_Data[[#This Row],[Tax_Pct]]/100</f>
        <v>59.212799999999994</v>
      </c>
      <c r="Y3319" s="6">
        <f>tbl_Raw_Data[[#This Row],[Net_Amount_Before_Tax]]+tbl_Raw_Data[[#This Row],[Tax_Amount]]</f>
        <v>388.1728</v>
      </c>
      <c r="Z3319" s="6">
        <f t="shared" si="259"/>
        <v>1</v>
      </c>
    </row>
    <row r="3320" spans="1:26" x14ac:dyDescent="0.3">
      <c r="A3320" s="23" t="s">
        <v>5094</v>
      </c>
      <c r="B3320" s="34">
        <v>45676</v>
      </c>
      <c r="C3320" s="23" t="s">
        <v>5095</v>
      </c>
      <c r="D3320" s="23" t="s">
        <v>52</v>
      </c>
      <c r="E3320" s="23" t="s">
        <v>52</v>
      </c>
      <c r="F3320" s="23">
        <v>160019</v>
      </c>
      <c r="G3320" s="23" t="s">
        <v>145</v>
      </c>
      <c r="H3320" s="23" t="s">
        <v>146</v>
      </c>
      <c r="I3320" s="23" t="s">
        <v>147</v>
      </c>
      <c r="J3320" s="23" t="s">
        <v>148</v>
      </c>
      <c r="K3320" s="23" t="s">
        <v>24</v>
      </c>
      <c r="L3320" s="23">
        <v>1</v>
      </c>
      <c r="M3320" s="23">
        <v>109.47</v>
      </c>
      <c r="N3320" s="23">
        <v>10</v>
      </c>
      <c r="O3320" s="23">
        <v>18</v>
      </c>
      <c r="P3320" s="23" t="s">
        <v>25</v>
      </c>
      <c r="Q3320" s="23" t="s">
        <v>26</v>
      </c>
      <c r="R3320" s="23">
        <f t="shared" si="255"/>
        <v>1</v>
      </c>
      <c r="S3320" s="23" t="str">
        <f t="shared" si="256"/>
        <v>ORD103319_20250119_CUST01178_MED016</v>
      </c>
      <c r="T3320" s="23">
        <f t="shared" si="257"/>
        <v>1</v>
      </c>
      <c r="U3320" s="6">
        <f t="shared" si="258"/>
        <v>109.47</v>
      </c>
      <c r="V3320" s="6">
        <f>tbl_Raw_Data[[#This Row],[Discount_Pct]]*tbl_Raw_Data[[#This Row],[Gross_Amount]]/100</f>
        <v>10.947000000000001</v>
      </c>
      <c r="W3320" s="6">
        <f>tbl_Raw_Data[[#This Row],[Gross_Amount]]-tbl_Raw_Data[[#This Row],[Discount_Amount]]</f>
        <v>98.522999999999996</v>
      </c>
      <c r="X3320" s="6">
        <f>tbl_Raw_Data[[#This Row],[Net_Amount_Before_Tax]]*tbl_Raw_Data[[#This Row],[Tax_Pct]]/100</f>
        <v>17.73414</v>
      </c>
      <c r="Y3320" s="6">
        <f>tbl_Raw_Data[[#This Row],[Net_Amount_Before_Tax]]+tbl_Raw_Data[[#This Row],[Tax_Amount]]</f>
        <v>116.25713999999999</v>
      </c>
      <c r="Z3320" s="6">
        <f t="shared" si="259"/>
        <v>0</v>
      </c>
    </row>
    <row r="3321" spans="1:26" x14ac:dyDescent="0.3">
      <c r="A3321" s="23" t="s">
        <v>5096</v>
      </c>
      <c r="B3321" s="34">
        <v>45936</v>
      </c>
      <c r="C3321" s="23" t="s">
        <v>4396</v>
      </c>
      <c r="D3321" s="23" t="s">
        <v>80</v>
      </c>
      <c r="E3321" s="23" t="s">
        <v>81</v>
      </c>
      <c r="F3321" s="23">
        <v>395003</v>
      </c>
      <c r="G3321" s="23" t="s">
        <v>48</v>
      </c>
      <c r="H3321" s="23" t="s">
        <v>49</v>
      </c>
      <c r="I3321" s="23" t="s">
        <v>50</v>
      </c>
      <c r="J3321" s="23" t="s">
        <v>23</v>
      </c>
      <c r="K3321" s="23" t="s">
        <v>24</v>
      </c>
      <c r="L3321" s="23">
        <v>1</v>
      </c>
      <c r="M3321" s="23">
        <v>101.23</v>
      </c>
      <c r="N3321" s="23">
        <v>10</v>
      </c>
      <c r="O3321" s="23">
        <v>12</v>
      </c>
      <c r="P3321" s="23" t="s">
        <v>65</v>
      </c>
      <c r="Q3321" s="23" t="s">
        <v>90</v>
      </c>
      <c r="R3321" s="23">
        <f t="shared" si="255"/>
        <v>1</v>
      </c>
      <c r="S3321" s="23" t="str">
        <f t="shared" si="256"/>
        <v>ORD103320_20251006_CUST01213_MED028</v>
      </c>
      <c r="T3321" s="23">
        <f t="shared" si="257"/>
        <v>1</v>
      </c>
      <c r="U3321" s="6">
        <f t="shared" si="258"/>
        <v>101.23</v>
      </c>
      <c r="V3321" s="6">
        <f>tbl_Raw_Data[[#This Row],[Discount_Pct]]*tbl_Raw_Data[[#This Row],[Gross_Amount]]/100</f>
        <v>10.123000000000001</v>
      </c>
      <c r="W3321" s="6">
        <f>tbl_Raw_Data[[#This Row],[Gross_Amount]]-tbl_Raw_Data[[#This Row],[Discount_Amount]]</f>
        <v>91.106999999999999</v>
      </c>
      <c r="X3321" s="6">
        <f>tbl_Raw_Data[[#This Row],[Net_Amount_Before_Tax]]*tbl_Raw_Data[[#This Row],[Tax_Pct]]/100</f>
        <v>10.932840000000001</v>
      </c>
      <c r="Y3321" s="6">
        <f>tbl_Raw_Data[[#This Row],[Net_Amount_Before_Tax]]+tbl_Raw_Data[[#This Row],[Tax_Amount]]</f>
        <v>102.03984</v>
      </c>
      <c r="Z3321" s="6">
        <f t="shared" si="259"/>
        <v>2</v>
      </c>
    </row>
    <row r="3322" spans="1:26" x14ac:dyDescent="0.3">
      <c r="A3322" s="23" t="s">
        <v>5096</v>
      </c>
      <c r="B3322" s="34">
        <v>45801</v>
      </c>
      <c r="C3322" s="23" t="s">
        <v>5097</v>
      </c>
      <c r="D3322" s="23" t="s">
        <v>130</v>
      </c>
      <c r="E3322" s="23" t="s">
        <v>131</v>
      </c>
      <c r="F3322" s="23">
        <v>700091</v>
      </c>
      <c r="G3322" s="23" t="s">
        <v>48</v>
      </c>
      <c r="H3322" s="23" t="s">
        <v>49</v>
      </c>
      <c r="I3322" s="23" t="s">
        <v>50</v>
      </c>
      <c r="J3322" s="23" t="s">
        <v>23</v>
      </c>
      <c r="K3322" s="23" t="s">
        <v>24</v>
      </c>
      <c r="L3322" s="23">
        <v>1</v>
      </c>
      <c r="M3322" s="23">
        <v>113.92</v>
      </c>
      <c r="N3322" s="23">
        <v>5</v>
      </c>
      <c r="O3322" s="23">
        <v>5</v>
      </c>
      <c r="P3322" s="23" t="s">
        <v>89</v>
      </c>
      <c r="Q3322" s="23" t="s">
        <v>44</v>
      </c>
      <c r="R3322" s="23">
        <f t="shared" si="255"/>
        <v>1</v>
      </c>
      <c r="S3322" s="23" t="str">
        <f t="shared" si="256"/>
        <v>ORD103320_20250524_CUST03492_MED028</v>
      </c>
      <c r="T3322" s="23">
        <f t="shared" si="257"/>
        <v>1</v>
      </c>
      <c r="U3322" s="6">
        <f t="shared" si="258"/>
        <v>113.92</v>
      </c>
      <c r="V3322" s="6">
        <f>tbl_Raw_Data[[#This Row],[Discount_Pct]]*tbl_Raw_Data[[#This Row],[Gross_Amount]]/100</f>
        <v>5.6960000000000006</v>
      </c>
      <c r="W3322" s="6">
        <f>tbl_Raw_Data[[#This Row],[Gross_Amount]]-tbl_Raw_Data[[#This Row],[Discount_Amount]]</f>
        <v>108.224</v>
      </c>
      <c r="X3322" s="6">
        <f>tbl_Raw_Data[[#This Row],[Net_Amount_Before_Tax]]*tbl_Raw_Data[[#This Row],[Tax_Pct]]/100</f>
        <v>5.4112</v>
      </c>
      <c r="Y3322" s="6">
        <f>tbl_Raw_Data[[#This Row],[Net_Amount_Before_Tax]]+tbl_Raw_Data[[#This Row],[Tax_Amount]]</f>
        <v>113.6352</v>
      </c>
      <c r="Z3322" s="6">
        <f t="shared" si="259"/>
        <v>1</v>
      </c>
    </row>
    <row r="3323" spans="1:26" x14ac:dyDescent="0.3">
      <c r="A3323" s="23" t="s">
        <v>5098</v>
      </c>
      <c r="B3323" s="34">
        <v>45960</v>
      </c>
      <c r="C3323" s="23" t="s">
        <v>5099</v>
      </c>
      <c r="D3323" s="23" t="s">
        <v>92</v>
      </c>
      <c r="E3323" s="23" t="s">
        <v>93</v>
      </c>
      <c r="F3323" s="23">
        <v>560034</v>
      </c>
      <c r="G3323" s="23" t="s">
        <v>224</v>
      </c>
      <c r="H3323" s="23" t="s">
        <v>225</v>
      </c>
      <c r="I3323" s="23" t="s">
        <v>147</v>
      </c>
      <c r="J3323" s="23" t="s">
        <v>23</v>
      </c>
      <c r="K3323" s="23" t="s">
        <v>24</v>
      </c>
      <c r="L3323" s="23">
        <v>1</v>
      </c>
      <c r="M3323" s="23">
        <v>50.81</v>
      </c>
      <c r="N3323" s="23">
        <v>0</v>
      </c>
      <c r="O3323" s="23">
        <v>5</v>
      </c>
      <c r="P3323" s="23" t="s">
        <v>58</v>
      </c>
      <c r="Q3323" s="23" t="s">
        <v>26</v>
      </c>
      <c r="R3323" s="23">
        <f t="shared" si="255"/>
        <v>1</v>
      </c>
      <c r="S3323" s="23" t="str">
        <f t="shared" si="256"/>
        <v>ORD103322_20251030_CUST02955_MED015</v>
      </c>
      <c r="T3323" s="23">
        <f t="shared" si="257"/>
        <v>1</v>
      </c>
      <c r="U3323" s="6">
        <f t="shared" si="258"/>
        <v>50.81</v>
      </c>
      <c r="V3323" s="6">
        <f>tbl_Raw_Data[[#This Row],[Discount_Pct]]*tbl_Raw_Data[[#This Row],[Gross_Amount]]/100</f>
        <v>0</v>
      </c>
      <c r="W3323" s="6">
        <f>tbl_Raw_Data[[#This Row],[Gross_Amount]]-tbl_Raw_Data[[#This Row],[Discount_Amount]]</f>
        <v>50.81</v>
      </c>
      <c r="X3323" s="6">
        <f>tbl_Raw_Data[[#This Row],[Net_Amount_Before_Tax]]*tbl_Raw_Data[[#This Row],[Tax_Pct]]/100</f>
        <v>2.5405000000000002</v>
      </c>
      <c r="Y3323" s="6">
        <f>tbl_Raw_Data[[#This Row],[Net_Amount_Before_Tax]]+tbl_Raw_Data[[#This Row],[Tax_Amount]]</f>
        <v>53.350500000000004</v>
      </c>
      <c r="Z3323" s="6">
        <f t="shared" si="259"/>
        <v>0</v>
      </c>
    </row>
    <row r="3324" spans="1:26" x14ac:dyDescent="0.3">
      <c r="A3324" s="23" t="s">
        <v>5100</v>
      </c>
      <c r="B3324" s="34">
        <v>45358</v>
      </c>
      <c r="C3324" s="23" t="s">
        <v>5101</v>
      </c>
      <c r="D3324" s="23" t="s">
        <v>72</v>
      </c>
      <c r="E3324" s="23" t="s">
        <v>73</v>
      </c>
      <c r="F3324" s="23">
        <v>302033</v>
      </c>
      <c r="G3324" s="23" t="s">
        <v>160</v>
      </c>
      <c r="H3324" s="23" t="s">
        <v>161</v>
      </c>
      <c r="I3324" s="23" t="s">
        <v>50</v>
      </c>
      <c r="J3324" s="23" t="s">
        <v>23</v>
      </c>
      <c r="K3324" s="23" t="s">
        <v>24</v>
      </c>
      <c r="L3324" s="23">
        <v>2</v>
      </c>
      <c r="M3324" s="23">
        <v>161.47</v>
      </c>
      <c r="N3324" s="23">
        <v>10</v>
      </c>
      <c r="O3324" s="23">
        <v>5</v>
      </c>
      <c r="P3324" s="23" t="s">
        <v>43</v>
      </c>
      <c r="Q3324" s="23" t="s">
        <v>26</v>
      </c>
      <c r="R3324" s="23">
        <f t="shared" si="255"/>
        <v>1</v>
      </c>
      <c r="S3324" s="23" t="str">
        <f t="shared" si="256"/>
        <v>ORD103323_20240307_CUST00497_MED014</v>
      </c>
      <c r="T3324" s="23">
        <f t="shared" si="257"/>
        <v>1</v>
      </c>
      <c r="U3324" s="6">
        <f t="shared" si="258"/>
        <v>322.94</v>
      </c>
      <c r="V3324" s="6">
        <f>tbl_Raw_Data[[#This Row],[Discount_Pct]]*tbl_Raw_Data[[#This Row],[Gross_Amount]]/100</f>
        <v>32.294000000000004</v>
      </c>
      <c r="W3324" s="6">
        <f>tbl_Raw_Data[[#This Row],[Gross_Amount]]-tbl_Raw_Data[[#This Row],[Discount_Amount]]</f>
        <v>290.64600000000002</v>
      </c>
      <c r="X3324" s="6">
        <f>tbl_Raw_Data[[#This Row],[Net_Amount_Before_Tax]]*tbl_Raw_Data[[#This Row],[Tax_Pct]]/100</f>
        <v>14.532299999999999</v>
      </c>
      <c r="Y3324" s="6">
        <f>tbl_Raw_Data[[#This Row],[Net_Amount_Before_Tax]]+tbl_Raw_Data[[#This Row],[Tax_Amount]]</f>
        <v>305.17830000000004</v>
      </c>
      <c r="Z3324" s="6">
        <f t="shared" si="259"/>
        <v>0</v>
      </c>
    </row>
    <row r="3325" spans="1:26" x14ac:dyDescent="0.3">
      <c r="A3325" s="23" t="s">
        <v>5102</v>
      </c>
      <c r="B3325" s="34">
        <v>45893</v>
      </c>
      <c r="C3325" s="23" t="s">
        <v>324</v>
      </c>
      <c r="D3325" s="23" t="s">
        <v>159</v>
      </c>
      <c r="E3325" s="23" t="s">
        <v>47</v>
      </c>
      <c r="F3325" s="23">
        <v>400076</v>
      </c>
      <c r="G3325" s="23" t="s">
        <v>233</v>
      </c>
      <c r="H3325" s="23" t="s">
        <v>234</v>
      </c>
      <c r="I3325" s="23" t="s">
        <v>104</v>
      </c>
      <c r="J3325" s="23" t="s">
        <v>42</v>
      </c>
      <c r="K3325" s="23" t="s">
        <v>24</v>
      </c>
      <c r="L3325" s="23">
        <v>1</v>
      </c>
      <c r="M3325" s="23">
        <v>155.16</v>
      </c>
      <c r="N3325" s="23">
        <v>10</v>
      </c>
      <c r="O3325" s="23">
        <v>5</v>
      </c>
      <c r="P3325" s="23" t="s">
        <v>25</v>
      </c>
      <c r="Q3325" s="23" t="s">
        <v>34</v>
      </c>
      <c r="R3325" s="23">
        <f t="shared" si="255"/>
        <v>1</v>
      </c>
      <c r="S3325" s="23" t="str">
        <f t="shared" si="256"/>
        <v>ORD103324_20250824_CUST02660_MED019</v>
      </c>
      <c r="T3325" s="23">
        <f t="shared" si="257"/>
        <v>1</v>
      </c>
      <c r="U3325" s="6">
        <f t="shared" si="258"/>
        <v>155.16</v>
      </c>
      <c r="V3325" s="6">
        <f>tbl_Raw_Data[[#This Row],[Discount_Pct]]*tbl_Raw_Data[[#This Row],[Gross_Amount]]/100</f>
        <v>15.515999999999998</v>
      </c>
      <c r="W3325" s="6">
        <f>tbl_Raw_Data[[#This Row],[Gross_Amount]]-tbl_Raw_Data[[#This Row],[Discount_Amount]]</f>
        <v>139.64400000000001</v>
      </c>
      <c r="X3325" s="6">
        <f>tbl_Raw_Data[[#This Row],[Net_Amount_Before_Tax]]*tbl_Raw_Data[[#This Row],[Tax_Pct]]/100</f>
        <v>6.9822000000000006</v>
      </c>
      <c r="Y3325" s="6">
        <f>tbl_Raw_Data[[#This Row],[Net_Amount_Before_Tax]]+tbl_Raw_Data[[#This Row],[Tax_Amount]]</f>
        <v>146.62620000000001</v>
      </c>
      <c r="Z3325" s="6">
        <f t="shared" si="259"/>
        <v>5</v>
      </c>
    </row>
    <row r="3326" spans="1:26" x14ac:dyDescent="0.3">
      <c r="A3326" s="23" t="s">
        <v>5103</v>
      </c>
      <c r="B3326" s="34">
        <v>45431</v>
      </c>
      <c r="C3326" s="23" t="s">
        <v>5104</v>
      </c>
      <c r="D3326" s="23" t="s">
        <v>100</v>
      </c>
      <c r="E3326" s="23" t="s">
        <v>101</v>
      </c>
      <c r="F3326" s="23">
        <v>201307</v>
      </c>
      <c r="G3326" s="23" t="s">
        <v>138</v>
      </c>
      <c r="H3326" s="23" t="s">
        <v>139</v>
      </c>
      <c r="I3326" s="23" t="s">
        <v>50</v>
      </c>
      <c r="J3326" s="23" t="s">
        <v>140</v>
      </c>
      <c r="K3326" s="23" t="s">
        <v>24</v>
      </c>
      <c r="L3326" s="23">
        <v>2</v>
      </c>
      <c r="M3326" s="23">
        <v>163.58000000000001</v>
      </c>
      <c r="N3326" s="23">
        <v>5</v>
      </c>
      <c r="O3326" s="23">
        <v>18</v>
      </c>
      <c r="P3326" s="23" t="s">
        <v>33</v>
      </c>
      <c r="Q3326" s="23" t="s">
        <v>90</v>
      </c>
      <c r="R3326" s="23">
        <f t="shared" si="255"/>
        <v>1</v>
      </c>
      <c r="S3326" s="23" t="str">
        <f t="shared" si="256"/>
        <v>ORD103325_20240519_CUST02047_MED013</v>
      </c>
      <c r="T3326" s="23">
        <f t="shared" si="257"/>
        <v>1</v>
      </c>
      <c r="U3326" s="6">
        <f t="shared" si="258"/>
        <v>327.16000000000003</v>
      </c>
      <c r="V3326" s="6">
        <f>tbl_Raw_Data[[#This Row],[Discount_Pct]]*tbl_Raw_Data[[#This Row],[Gross_Amount]]/100</f>
        <v>16.358000000000001</v>
      </c>
      <c r="W3326" s="6">
        <f>tbl_Raw_Data[[#This Row],[Gross_Amount]]-tbl_Raw_Data[[#This Row],[Discount_Amount]]</f>
        <v>310.80200000000002</v>
      </c>
      <c r="X3326" s="6">
        <f>tbl_Raw_Data[[#This Row],[Net_Amount_Before_Tax]]*tbl_Raw_Data[[#This Row],[Tax_Pct]]/100</f>
        <v>55.944360000000003</v>
      </c>
      <c r="Y3326" s="6">
        <f>tbl_Raw_Data[[#This Row],[Net_Amount_Before_Tax]]+tbl_Raw_Data[[#This Row],[Tax_Amount]]</f>
        <v>366.74636000000004</v>
      </c>
      <c r="Z3326" s="6">
        <f t="shared" si="259"/>
        <v>2</v>
      </c>
    </row>
    <row r="3327" spans="1:26" x14ac:dyDescent="0.3">
      <c r="A3327" s="23" t="s">
        <v>5105</v>
      </c>
      <c r="B3327" s="34">
        <v>45799</v>
      </c>
      <c r="C3327" s="23" t="s">
        <v>608</v>
      </c>
      <c r="D3327" s="23" t="s">
        <v>19</v>
      </c>
      <c r="E3327" s="23" t="s">
        <v>19</v>
      </c>
      <c r="F3327" s="23">
        <v>110085</v>
      </c>
      <c r="G3327" s="23" t="s">
        <v>68</v>
      </c>
      <c r="H3327" s="23" t="s">
        <v>69</v>
      </c>
      <c r="I3327" s="23" t="s">
        <v>55</v>
      </c>
      <c r="J3327" s="23" t="s">
        <v>56</v>
      </c>
      <c r="K3327" s="23" t="s">
        <v>24</v>
      </c>
      <c r="L3327" s="23">
        <v>1</v>
      </c>
      <c r="M3327" s="23">
        <v>29.09</v>
      </c>
      <c r="N3327" s="23">
        <v>0</v>
      </c>
      <c r="O3327" s="23">
        <v>12</v>
      </c>
      <c r="P3327" s="23" t="s">
        <v>43</v>
      </c>
      <c r="Q3327" s="23" t="s">
        <v>34</v>
      </c>
      <c r="R3327" s="23">
        <f t="shared" si="255"/>
        <v>1</v>
      </c>
      <c r="S3327" s="23" t="str">
        <f t="shared" si="256"/>
        <v>ORD103326_20250522_CUST03215_MED003</v>
      </c>
      <c r="T3327" s="23">
        <f t="shared" si="257"/>
        <v>1</v>
      </c>
      <c r="U3327" s="6">
        <f t="shared" si="258"/>
        <v>29.09</v>
      </c>
      <c r="V3327" s="6">
        <f>tbl_Raw_Data[[#This Row],[Discount_Pct]]*tbl_Raw_Data[[#This Row],[Gross_Amount]]/100</f>
        <v>0</v>
      </c>
      <c r="W3327" s="6">
        <f>tbl_Raw_Data[[#This Row],[Gross_Amount]]-tbl_Raw_Data[[#This Row],[Discount_Amount]]</f>
        <v>29.09</v>
      </c>
      <c r="X3327" s="6">
        <f>tbl_Raw_Data[[#This Row],[Net_Amount_Before_Tax]]*tbl_Raw_Data[[#This Row],[Tax_Pct]]/100</f>
        <v>3.4907999999999997</v>
      </c>
      <c r="Y3327" s="6">
        <f>tbl_Raw_Data[[#This Row],[Net_Amount_Before_Tax]]+tbl_Raw_Data[[#This Row],[Tax_Amount]]</f>
        <v>32.580799999999996</v>
      </c>
      <c r="Z3327" s="6">
        <f t="shared" si="259"/>
        <v>5</v>
      </c>
    </row>
    <row r="3328" spans="1:26" x14ac:dyDescent="0.3">
      <c r="A3328" s="23" t="s">
        <v>5105</v>
      </c>
      <c r="B3328" s="34">
        <v>45635</v>
      </c>
      <c r="C3328" s="23" t="s">
        <v>2583</v>
      </c>
      <c r="D3328" s="23" t="s">
        <v>52</v>
      </c>
      <c r="E3328" s="23" t="s">
        <v>52</v>
      </c>
      <c r="F3328" s="23">
        <v>160001</v>
      </c>
      <c r="G3328" s="23" t="s">
        <v>94</v>
      </c>
      <c r="H3328" s="23" t="s">
        <v>95</v>
      </c>
      <c r="I3328" s="23" t="s">
        <v>84</v>
      </c>
      <c r="J3328" s="23" t="s">
        <v>42</v>
      </c>
      <c r="K3328" s="23" t="s">
        <v>24</v>
      </c>
      <c r="L3328" s="23">
        <v>3</v>
      </c>
      <c r="M3328" s="23">
        <v>85.44</v>
      </c>
      <c r="N3328" s="23">
        <v>5</v>
      </c>
      <c r="O3328" s="23">
        <v>12</v>
      </c>
      <c r="P3328" s="23" t="s">
        <v>33</v>
      </c>
      <c r="Q3328" s="23" t="s">
        <v>90</v>
      </c>
      <c r="R3328" s="23">
        <f t="shared" si="255"/>
        <v>1</v>
      </c>
      <c r="S3328" s="23" t="str">
        <f t="shared" si="256"/>
        <v>ORD103326_20241209_CUST01749_MED021</v>
      </c>
      <c r="T3328" s="23">
        <f t="shared" si="257"/>
        <v>1</v>
      </c>
      <c r="U3328" s="6">
        <f t="shared" si="258"/>
        <v>256.32</v>
      </c>
      <c r="V3328" s="6">
        <f>tbl_Raw_Data[[#This Row],[Discount_Pct]]*tbl_Raw_Data[[#This Row],[Gross_Amount]]/100</f>
        <v>12.815999999999999</v>
      </c>
      <c r="W3328" s="6">
        <f>tbl_Raw_Data[[#This Row],[Gross_Amount]]-tbl_Raw_Data[[#This Row],[Discount_Amount]]</f>
        <v>243.50399999999999</v>
      </c>
      <c r="X3328" s="6">
        <f>tbl_Raw_Data[[#This Row],[Net_Amount_Before_Tax]]*tbl_Raw_Data[[#This Row],[Tax_Pct]]/100</f>
        <v>29.220479999999998</v>
      </c>
      <c r="Y3328" s="6">
        <f>tbl_Raw_Data[[#This Row],[Net_Amount_Before_Tax]]+tbl_Raw_Data[[#This Row],[Tax_Amount]]</f>
        <v>272.72447999999997</v>
      </c>
      <c r="Z3328" s="6">
        <f t="shared" si="259"/>
        <v>2</v>
      </c>
    </row>
    <row r="3329" spans="1:26" x14ac:dyDescent="0.3">
      <c r="A3329" s="23" t="s">
        <v>5106</v>
      </c>
      <c r="B3329" s="34">
        <v>45617</v>
      </c>
      <c r="C3329" s="23" t="s">
        <v>4971</v>
      </c>
      <c r="D3329" s="23" t="s">
        <v>46</v>
      </c>
      <c r="E3329" s="23" t="s">
        <v>47</v>
      </c>
      <c r="F3329" s="23">
        <v>411014</v>
      </c>
      <c r="G3329" s="23" t="s">
        <v>138</v>
      </c>
      <c r="H3329" s="23" t="s">
        <v>139</v>
      </c>
      <c r="I3329" s="23" t="s">
        <v>50</v>
      </c>
      <c r="J3329" s="23" t="s">
        <v>140</v>
      </c>
      <c r="K3329" s="23" t="s">
        <v>24</v>
      </c>
      <c r="L3329" s="23">
        <v>2</v>
      </c>
      <c r="M3329" s="23">
        <v>165.12</v>
      </c>
      <c r="N3329" s="23">
        <v>0</v>
      </c>
      <c r="O3329" s="23">
        <v>12</v>
      </c>
      <c r="P3329" s="23" t="s">
        <v>43</v>
      </c>
      <c r="Q3329" s="23" t="s">
        <v>34</v>
      </c>
      <c r="R3329" s="23">
        <f t="shared" si="255"/>
        <v>1</v>
      </c>
      <c r="S3329" s="23" t="str">
        <f t="shared" si="256"/>
        <v>ORD103328_20241121_CUST02436_MED013</v>
      </c>
      <c r="T3329" s="23">
        <f t="shared" si="257"/>
        <v>1</v>
      </c>
      <c r="U3329" s="6">
        <f t="shared" si="258"/>
        <v>330.24</v>
      </c>
      <c r="V3329" s="6">
        <f>tbl_Raw_Data[[#This Row],[Discount_Pct]]*tbl_Raw_Data[[#This Row],[Gross_Amount]]/100</f>
        <v>0</v>
      </c>
      <c r="W3329" s="6">
        <f>tbl_Raw_Data[[#This Row],[Gross_Amount]]-tbl_Raw_Data[[#This Row],[Discount_Amount]]</f>
        <v>330.24</v>
      </c>
      <c r="X3329" s="6">
        <f>tbl_Raw_Data[[#This Row],[Net_Amount_Before_Tax]]*tbl_Raw_Data[[#This Row],[Tax_Pct]]/100</f>
        <v>39.628799999999998</v>
      </c>
      <c r="Y3329" s="6">
        <f>tbl_Raw_Data[[#This Row],[Net_Amount_Before_Tax]]+tbl_Raw_Data[[#This Row],[Tax_Amount]]</f>
        <v>369.86880000000002</v>
      </c>
      <c r="Z3329" s="6">
        <f t="shared" si="259"/>
        <v>4</v>
      </c>
    </row>
    <row r="3330" spans="1:26" x14ac:dyDescent="0.3">
      <c r="A3330" s="23" t="s">
        <v>5107</v>
      </c>
      <c r="B3330" s="34">
        <v>45415</v>
      </c>
      <c r="C3330" s="23" t="s">
        <v>5108</v>
      </c>
      <c r="D3330" s="23" t="s">
        <v>46</v>
      </c>
      <c r="E3330" s="23" t="s">
        <v>47</v>
      </c>
      <c r="F3330" s="23">
        <v>411045</v>
      </c>
      <c r="G3330" s="23" t="s">
        <v>138</v>
      </c>
      <c r="H3330" s="23" t="s">
        <v>139</v>
      </c>
      <c r="I3330" s="23" t="s">
        <v>50</v>
      </c>
      <c r="J3330" s="23" t="s">
        <v>140</v>
      </c>
      <c r="K3330" s="23" t="s">
        <v>24</v>
      </c>
      <c r="L3330" s="23">
        <v>1</v>
      </c>
      <c r="M3330" s="23">
        <v>180.87</v>
      </c>
      <c r="N3330" s="23">
        <v>10</v>
      </c>
      <c r="O3330" s="23">
        <v>18</v>
      </c>
      <c r="P3330" s="23" t="s">
        <v>65</v>
      </c>
      <c r="Q3330" s="23" t="s">
        <v>34</v>
      </c>
      <c r="R3330" s="23">
        <f t="shared" ref="R3330:R3393" si="260">COUNTIFS($A$2:$A$8001,A3330,$B$2:$B$8001,B3330,$C$2:$C$8001,C3330,$G$2:$G$8001,G3330)</f>
        <v>1</v>
      </c>
      <c r="S3330" s="23" t="str">
        <f t="shared" ref="S3330:S3393" si="261">A3330&amp;"_"&amp;TEXT(B3330,"yyyymmdd")&amp;"_"&amp;C3330&amp;"_"&amp;G3330</f>
        <v>ORD103329_20240503_CUST00839_MED013</v>
      </c>
      <c r="T3330" s="23">
        <f t="shared" ref="T3330:T3393" si="262">COUNTIF($S$2:$S$8001,S3330)</f>
        <v>1</v>
      </c>
      <c r="U3330" s="6">
        <f t="shared" ref="U3330:U3393" si="263">L3330*M3330</f>
        <v>180.87</v>
      </c>
      <c r="V3330" s="6">
        <f>tbl_Raw_Data[[#This Row],[Discount_Pct]]*tbl_Raw_Data[[#This Row],[Gross_Amount]]/100</f>
        <v>18.087</v>
      </c>
      <c r="W3330" s="6">
        <f>tbl_Raw_Data[[#This Row],[Gross_Amount]]-tbl_Raw_Data[[#This Row],[Discount_Amount]]</f>
        <v>162.78300000000002</v>
      </c>
      <c r="X3330" s="6">
        <f>tbl_Raw_Data[[#This Row],[Net_Amount_Before_Tax]]*tbl_Raw_Data[[#This Row],[Tax_Pct]]/100</f>
        <v>29.300940000000001</v>
      </c>
      <c r="Y3330" s="6">
        <f>tbl_Raw_Data[[#This Row],[Net_Amount_Before_Tax]]+tbl_Raw_Data[[#This Row],[Tax_Amount]]</f>
        <v>192.08394000000001</v>
      </c>
      <c r="Z3330" s="6">
        <f t="shared" ref="Z3330:Z3393" si="264">COUNTIFS($C$2:$C$8001,C3330,$Q$2:$Q$8001,"Delivered")</f>
        <v>2</v>
      </c>
    </row>
    <row r="3331" spans="1:26" x14ac:dyDescent="0.3">
      <c r="A3331" s="23" t="s">
        <v>5109</v>
      </c>
      <c r="B3331" s="34">
        <v>45341</v>
      </c>
      <c r="C3331" s="23" t="s">
        <v>5110</v>
      </c>
      <c r="D3331" s="23" t="s">
        <v>46</v>
      </c>
      <c r="E3331" s="23" t="s">
        <v>47</v>
      </c>
      <c r="F3331" s="23">
        <v>411057</v>
      </c>
      <c r="G3331" s="23" t="s">
        <v>61</v>
      </c>
      <c r="H3331" s="23" t="s">
        <v>62</v>
      </c>
      <c r="I3331" s="23" t="s">
        <v>63</v>
      </c>
      <c r="J3331" s="23" t="s">
        <v>64</v>
      </c>
      <c r="K3331" s="23" t="s">
        <v>57</v>
      </c>
      <c r="L3331" s="23">
        <v>2</v>
      </c>
      <c r="M3331" s="23">
        <v>118.99</v>
      </c>
      <c r="N3331" s="23">
        <v>15</v>
      </c>
      <c r="O3331" s="23">
        <v>18</v>
      </c>
      <c r="P3331" s="23" t="s">
        <v>33</v>
      </c>
      <c r="Q3331" s="23" t="s">
        <v>90</v>
      </c>
      <c r="R3331" s="23">
        <f t="shared" si="260"/>
        <v>1</v>
      </c>
      <c r="S3331" s="23" t="str">
        <f t="shared" si="261"/>
        <v>ORD103330_20240219_CUST02032_MED004</v>
      </c>
      <c r="T3331" s="23">
        <f t="shared" si="262"/>
        <v>1</v>
      </c>
      <c r="U3331" s="6">
        <f t="shared" si="263"/>
        <v>237.98</v>
      </c>
      <c r="V3331" s="6">
        <f>tbl_Raw_Data[[#This Row],[Discount_Pct]]*tbl_Raw_Data[[#This Row],[Gross_Amount]]/100</f>
        <v>35.696999999999996</v>
      </c>
      <c r="W3331" s="6">
        <f>tbl_Raw_Data[[#This Row],[Gross_Amount]]-tbl_Raw_Data[[#This Row],[Discount_Amount]]</f>
        <v>202.28299999999999</v>
      </c>
      <c r="X3331" s="6">
        <f>tbl_Raw_Data[[#This Row],[Net_Amount_Before_Tax]]*tbl_Raw_Data[[#This Row],[Tax_Pct]]/100</f>
        <v>36.410939999999997</v>
      </c>
      <c r="Y3331" s="6">
        <f>tbl_Raw_Data[[#This Row],[Net_Amount_Before_Tax]]+tbl_Raw_Data[[#This Row],[Tax_Amount]]</f>
        <v>238.69394</v>
      </c>
      <c r="Z3331" s="6">
        <f t="shared" si="264"/>
        <v>2</v>
      </c>
    </row>
    <row r="3332" spans="1:26" x14ac:dyDescent="0.3">
      <c r="A3332" s="23" t="s">
        <v>5111</v>
      </c>
      <c r="B3332" s="34">
        <v>45846</v>
      </c>
      <c r="C3332" s="23" t="s">
        <v>1318</v>
      </c>
      <c r="D3332" s="23" t="s">
        <v>72</v>
      </c>
      <c r="E3332" s="23" t="s">
        <v>73</v>
      </c>
      <c r="F3332" s="23">
        <v>302021</v>
      </c>
      <c r="G3332" s="23" t="s">
        <v>107</v>
      </c>
      <c r="H3332" s="23" t="s">
        <v>108</v>
      </c>
      <c r="I3332" s="23" t="s">
        <v>63</v>
      </c>
      <c r="J3332" s="23" t="s">
        <v>42</v>
      </c>
      <c r="K3332" s="23" t="s">
        <v>57</v>
      </c>
      <c r="L3332" s="23">
        <v>3</v>
      </c>
      <c r="M3332" s="23">
        <v>96.17</v>
      </c>
      <c r="N3332" s="23">
        <v>5</v>
      </c>
      <c r="O3332" s="23">
        <v>12</v>
      </c>
      <c r="P3332" s="23" t="s">
        <v>65</v>
      </c>
      <c r="Q3332" s="23" t="s">
        <v>90</v>
      </c>
      <c r="R3332" s="23">
        <f t="shared" si="260"/>
        <v>1</v>
      </c>
      <c r="S3332" s="23" t="str">
        <f t="shared" si="261"/>
        <v>ORD103331_20250708_CUST00495_MED005</v>
      </c>
      <c r="T3332" s="23">
        <f t="shared" si="262"/>
        <v>1</v>
      </c>
      <c r="U3332" s="6">
        <f t="shared" si="263"/>
        <v>288.51</v>
      </c>
      <c r="V3332" s="6">
        <f>tbl_Raw_Data[[#This Row],[Discount_Pct]]*tbl_Raw_Data[[#This Row],[Gross_Amount]]/100</f>
        <v>14.4255</v>
      </c>
      <c r="W3332" s="6">
        <f>tbl_Raw_Data[[#This Row],[Gross_Amount]]-tbl_Raw_Data[[#This Row],[Discount_Amount]]</f>
        <v>274.08449999999999</v>
      </c>
      <c r="X3332" s="6">
        <f>tbl_Raw_Data[[#This Row],[Net_Amount_Before_Tax]]*tbl_Raw_Data[[#This Row],[Tax_Pct]]/100</f>
        <v>32.890140000000002</v>
      </c>
      <c r="Y3332" s="6">
        <f>tbl_Raw_Data[[#This Row],[Net_Amount_Before_Tax]]+tbl_Raw_Data[[#This Row],[Tax_Amount]]</f>
        <v>306.97464000000002</v>
      </c>
      <c r="Z3332" s="6">
        <f t="shared" si="264"/>
        <v>3</v>
      </c>
    </row>
    <row r="3333" spans="1:26" x14ac:dyDescent="0.3">
      <c r="A3333" s="23" t="s">
        <v>5112</v>
      </c>
      <c r="B3333" s="34">
        <v>45536</v>
      </c>
      <c r="C3333" s="23" t="s">
        <v>5113</v>
      </c>
      <c r="D3333" s="23" t="s">
        <v>37</v>
      </c>
      <c r="E3333" s="23" t="s">
        <v>38</v>
      </c>
      <c r="F3333" s="23">
        <v>452020</v>
      </c>
      <c r="G3333" s="23" t="s">
        <v>53</v>
      </c>
      <c r="H3333" s="23" t="s">
        <v>54</v>
      </c>
      <c r="I3333" s="23" t="s">
        <v>55</v>
      </c>
      <c r="J3333" s="23" t="s">
        <v>56</v>
      </c>
      <c r="K3333" s="23" t="s">
        <v>57</v>
      </c>
      <c r="L3333" s="23">
        <v>4</v>
      </c>
      <c r="M3333" s="23">
        <v>58.3</v>
      </c>
      <c r="N3333" s="23">
        <v>15</v>
      </c>
      <c r="O3333" s="23">
        <v>18</v>
      </c>
      <c r="P3333" s="23" t="s">
        <v>65</v>
      </c>
      <c r="Q3333" s="23" t="s">
        <v>34</v>
      </c>
      <c r="R3333" s="23">
        <f t="shared" si="260"/>
        <v>1</v>
      </c>
      <c r="S3333" s="23" t="str">
        <f t="shared" si="261"/>
        <v>ORD103332_20240901_CUST01532_MED020</v>
      </c>
      <c r="T3333" s="23">
        <f t="shared" si="262"/>
        <v>1</v>
      </c>
      <c r="U3333" s="6">
        <f t="shared" si="263"/>
        <v>233.2</v>
      </c>
      <c r="V3333" s="6">
        <f>tbl_Raw_Data[[#This Row],[Discount_Pct]]*tbl_Raw_Data[[#This Row],[Gross_Amount]]/100</f>
        <v>34.979999999999997</v>
      </c>
      <c r="W3333" s="6">
        <f>tbl_Raw_Data[[#This Row],[Gross_Amount]]-tbl_Raw_Data[[#This Row],[Discount_Amount]]</f>
        <v>198.22</v>
      </c>
      <c r="X3333" s="6">
        <f>tbl_Raw_Data[[#This Row],[Net_Amount_Before_Tax]]*tbl_Raw_Data[[#This Row],[Tax_Pct]]/100</f>
        <v>35.679600000000001</v>
      </c>
      <c r="Y3333" s="6">
        <f>tbl_Raw_Data[[#This Row],[Net_Amount_Before_Tax]]+tbl_Raw_Data[[#This Row],[Tax_Amount]]</f>
        <v>233.89959999999999</v>
      </c>
      <c r="Z3333" s="6">
        <f t="shared" si="264"/>
        <v>1</v>
      </c>
    </row>
    <row r="3334" spans="1:26" x14ac:dyDescent="0.3">
      <c r="A3334" s="23" t="s">
        <v>5114</v>
      </c>
      <c r="B3334" s="34">
        <v>45673</v>
      </c>
      <c r="C3334" s="23" t="s">
        <v>2574</v>
      </c>
      <c r="D3334" s="23" t="s">
        <v>123</v>
      </c>
      <c r="E3334" s="23" t="s">
        <v>101</v>
      </c>
      <c r="F3334" s="23">
        <v>226001</v>
      </c>
      <c r="G3334" s="23" t="s">
        <v>233</v>
      </c>
      <c r="H3334" s="23" t="s">
        <v>234</v>
      </c>
      <c r="I3334" s="23" t="s">
        <v>104</v>
      </c>
      <c r="J3334" s="23" t="s">
        <v>42</v>
      </c>
      <c r="K3334" s="23" t="s">
        <v>24</v>
      </c>
      <c r="L3334" s="23">
        <v>2</v>
      </c>
      <c r="M3334" s="23">
        <v>162.44</v>
      </c>
      <c r="N3334" s="23">
        <v>0</v>
      </c>
      <c r="O3334" s="23">
        <v>5</v>
      </c>
      <c r="P3334" s="23" t="s">
        <v>25</v>
      </c>
      <c r="Q3334" s="23" t="s">
        <v>34</v>
      </c>
      <c r="R3334" s="23">
        <f t="shared" si="260"/>
        <v>1</v>
      </c>
      <c r="S3334" s="23" t="str">
        <f t="shared" si="261"/>
        <v>ORD103333_20250116_CUST01584_MED019</v>
      </c>
      <c r="T3334" s="23">
        <f t="shared" si="262"/>
        <v>1</v>
      </c>
      <c r="U3334" s="6">
        <f t="shared" si="263"/>
        <v>324.88</v>
      </c>
      <c r="V3334" s="6">
        <f>tbl_Raw_Data[[#This Row],[Discount_Pct]]*tbl_Raw_Data[[#This Row],[Gross_Amount]]/100</f>
        <v>0</v>
      </c>
      <c r="W3334" s="6">
        <f>tbl_Raw_Data[[#This Row],[Gross_Amount]]-tbl_Raw_Data[[#This Row],[Discount_Amount]]</f>
        <v>324.88</v>
      </c>
      <c r="X3334" s="6">
        <f>tbl_Raw_Data[[#This Row],[Net_Amount_Before_Tax]]*tbl_Raw_Data[[#This Row],[Tax_Pct]]/100</f>
        <v>16.244</v>
      </c>
      <c r="Y3334" s="6">
        <f>tbl_Raw_Data[[#This Row],[Net_Amount_Before_Tax]]+tbl_Raw_Data[[#This Row],[Tax_Amount]]</f>
        <v>341.12400000000002</v>
      </c>
      <c r="Z3334" s="6">
        <f t="shared" si="264"/>
        <v>4</v>
      </c>
    </row>
    <row r="3335" spans="1:26" x14ac:dyDescent="0.3">
      <c r="A3335" s="23" t="s">
        <v>5114</v>
      </c>
      <c r="B3335" s="34">
        <v>45681</v>
      </c>
      <c r="C3335" s="23" t="s">
        <v>1604</v>
      </c>
      <c r="D3335" s="23" t="s">
        <v>130</v>
      </c>
      <c r="E3335" s="23" t="s">
        <v>131</v>
      </c>
      <c r="F3335" s="23">
        <v>700102</v>
      </c>
      <c r="G3335" s="23" t="s">
        <v>94</v>
      </c>
      <c r="H3335" s="23" t="s">
        <v>95</v>
      </c>
      <c r="I3335" s="23" t="s">
        <v>84</v>
      </c>
      <c r="J3335" s="23" t="s">
        <v>42</v>
      </c>
      <c r="K3335" s="23" t="s">
        <v>24</v>
      </c>
      <c r="L3335" s="23">
        <v>2</v>
      </c>
      <c r="M3335" s="23">
        <v>75.45</v>
      </c>
      <c r="N3335" s="23">
        <v>10</v>
      </c>
      <c r="O3335" s="23">
        <v>5</v>
      </c>
      <c r="P3335" s="23" t="s">
        <v>25</v>
      </c>
      <c r="Q3335" s="23" t="s">
        <v>26</v>
      </c>
      <c r="R3335" s="23">
        <f t="shared" si="260"/>
        <v>1</v>
      </c>
      <c r="S3335" s="23" t="str">
        <f t="shared" si="261"/>
        <v>ORD103333_20250124_CUST01042_MED021</v>
      </c>
      <c r="T3335" s="23">
        <f t="shared" si="262"/>
        <v>1</v>
      </c>
      <c r="U3335" s="6">
        <f t="shared" si="263"/>
        <v>150.9</v>
      </c>
      <c r="V3335" s="6">
        <f>tbl_Raw_Data[[#This Row],[Discount_Pct]]*tbl_Raw_Data[[#This Row],[Gross_Amount]]/100</f>
        <v>15.09</v>
      </c>
      <c r="W3335" s="6">
        <f>tbl_Raw_Data[[#This Row],[Gross_Amount]]-tbl_Raw_Data[[#This Row],[Discount_Amount]]</f>
        <v>135.81</v>
      </c>
      <c r="X3335" s="6">
        <f>tbl_Raw_Data[[#This Row],[Net_Amount_Before_Tax]]*tbl_Raw_Data[[#This Row],[Tax_Pct]]/100</f>
        <v>6.7904999999999998</v>
      </c>
      <c r="Y3335" s="6">
        <f>tbl_Raw_Data[[#This Row],[Net_Amount_Before_Tax]]+tbl_Raw_Data[[#This Row],[Tax_Amount]]</f>
        <v>142.60050000000001</v>
      </c>
      <c r="Z3335" s="6">
        <f t="shared" si="264"/>
        <v>2</v>
      </c>
    </row>
    <row r="3336" spans="1:26" x14ac:dyDescent="0.3">
      <c r="A3336" s="23" t="s">
        <v>5115</v>
      </c>
      <c r="B3336" s="34">
        <v>45881</v>
      </c>
      <c r="C3336" s="23" t="s">
        <v>5116</v>
      </c>
      <c r="D3336" s="23" t="s">
        <v>28</v>
      </c>
      <c r="E3336" s="23" t="s">
        <v>29</v>
      </c>
      <c r="F3336" s="23">
        <v>500090</v>
      </c>
      <c r="G3336" s="23" t="s">
        <v>315</v>
      </c>
      <c r="H3336" s="23" t="s">
        <v>316</v>
      </c>
      <c r="I3336" s="23" t="s">
        <v>50</v>
      </c>
      <c r="J3336" s="23" t="s">
        <v>114</v>
      </c>
      <c r="K3336" s="23" t="s">
        <v>24</v>
      </c>
      <c r="L3336" s="23">
        <v>1</v>
      </c>
      <c r="M3336" s="23">
        <v>106.82</v>
      </c>
      <c r="N3336" s="23">
        <v>10</v>
      </c>
      <c r="O3336" s="23">
        <v>5</v>
      </c>
      <c r="P3336" s="23" t="s">
        <v>33</v>
      </c>
      <c r="Q3336" s="23" t="s">
        <v>34</v>
      </c>
      <c r="R3336" s="23">
        <f t="shared" si="260"/>
        <v>1</v>
      </c>
      <c r="S3336" s="23" t="str">
        <f t="shared" si="261"/>
        <v>ORD103335_20250812_CUST00775_MED012</v>
      </c>
      <c r="T3336" s="23">
        <f t="shared" si="262"/>
        <v>1</v>
      </c>
      <c r="U3336" s="6">
        <f t="shared" si="263"/>
        <v>106.82</v>
      </c>
      <c r="V3336" s="6">
        <f>tbl_Raw_Data[[#This Row],[Discount_Pct]]*tbl_Raw_Data[[#This Row],[Gross_Amount]]/100</f>
        <v>10.681999999999999</v>
      </c>
      <c r="W3336" s="6">
        <f>tbl_Raw_Data[[#This Row],[Gross_Amount]]-tbl_Raw_Data[[#This Row],[Discount_Amount]]</f>
        <v>96.137999999999991</v>
      </c>
      <c r="X3336" s="6">
        <f>tbl_Raw_Data[[#This Row],[Net_Amount_Before_Tax]]*tbl_Raw_Data[[#This Row],[Tax_Pct]]/100</f>
        <v>4.8068999999999997</v>
      </c>
      <c r="Y3336" s="6">
        <f>tbl_Raw_Data[[#This Row],[Net_Amount_Before_Tax]]+tbl_Raw_Data[[#This Row],[Tax_Amount]]</f>
        <v>100.94489999999999</v>
      </c>
      <c r="Z3336" s="6">
        <f t="shared" si="264"/>
        <v>2</v>
      </c>
    </row>
    <row r="3337" spans="1:26" x14ac:dyDescent="0.3">
      <c r="A3337" s="23" t="s">
        <v>5115</v>
      </c>
      <c r="B3337" s="34">
        <v>45948</v>
      </c>
      <c r="C3337" s="23" t="s">
        <v>1862</v>
      </c>
      <c r="D3337" s="23" t="s">
        <v>72</v>
      </c>
      <c r="E3337" s="23" t="s">
        <v>73</v>
      </c>
      <c r="F3337" s="23">
        <v>302017</v>
      </c>
      <c r="G3337" s="23" t="s">
        <v>107</v>
      </c>
      <c r="H3337" s="23" t="s">
        <v>108</v>
      </c>
      <c r="I3337" s="23" t="s">
        <v>63</v>
      </c>
      <c r="J3337" s="23" t="s">
        <v>42</v>
      </c>
      <c r="K3337" s="23" t="s">
        <v>57</v>
      </c>
      <c r="L3337" s="23">
        <v>2</v>
      </c>
      <c r="M3337" s="23">
        <v>102.53</v>
      </c>
      <c r="N3337" s="23">
        <v>10</v>
      </c>
      <c r="O3337" s="23">
        <v>5</v>
      </c>
      <c r="P3337" s="23" t="s">
        <v>43</v>
      </c>
      <c r="Q3337" s="23" t="s">
        <v>44</v>
      </c>
      <c r="R3337" s="23">
        <f t="shared" si="260"/>
        <v>1</v>
      </c>
      <c r="S3337" s="23" t="str">
        <f t="shared" si="261"/>
        <v>ORD103335_20251018_CUST01612_MED005</v>
      </c>
      <c r="T3337" s="23">
        <f t="shared" si="262"/>
        <v>1</v>
      </c>
      <c r="U3337" s="6">
        <f t="shared" si="263"/>
        <v>205.06</v>
      </c>
      <c r="V3337" s="6">
        <f>tbl_Raw_Data[[#This Row],[Discount_Pct]]*tbl_Raw_Data[[#This Row],[Gross_Amount]]/100</f>
        <v>20.506</v>
      </c>
      <c r="W3337" s="6">
        <f>tbl_Raw_Data[[#This Row],[Gross_Amount]]-tbl_Raw_Data[[#This Row],[Discount_Amount]]</f>
        <v>184.554</v>
      </c>
      <c r="X3337" s="6">
        <f>tbl_Raw_Data[[#This Row],[Net_Amount_Before_Tax]]*tbl_Raw_Data[[#This Row],[Tax_Pct]]/100</f>
        <v>9.2277000000000005</v>
      </c>
      <c r="Y3337" s="6">
        <f>tbl_Raw_Data[[#This Row],[Net_Amount_Before_Tax]]+tbl_Raw_Data[[#This Row],[Tax_Amount]]</f>
        <v>193.7817</v>
      </c>
      <c r="Z3337" s="6">
        <f t="shared" si="264"/>
        <v>1</v>
      </c>
    </row>
    <row r="3338" spans="1:26" x14ac:dyDescent="0.3">
      <c r="A3338" s="23" t="s">
        <v>5117</v>
      </c>
      <c r="B3338" s="34">
        <v>45474</v>
      </c>
      <c r="C3338" s="23" t="s">
        <v>1447</v>
      </c>
      <c r="D3338" s="23" t="s">
        <v>100</v>
      </c>
      <c r="E3338" s="23" t="s">
        <v>101</v>
      </c>
      <c r="F3338" s="23">
        <v>201305</v>
      </c>
      <c r="G3338" s="23" t="s">
        <v>154</v>
      </c>
      <c r="H3338" s="23" t="s">
        <v>155</v>
      </c>
      <c r="I3338" s="23" t="s">
        <v>134</v>
      </c>
      <c r="J3338" s="23" t="s">
        <v>156</v>
      </c>
      <c r="K3338" s="23" t="s">
        <v>57</v>
      </c>
      <c r="L3338" s="23">
        <v>1</v>
      </c>
      <c r="M3338" s="23">
        <v>46.87</v>
      </c>
      <c r="N3338" s="23">
        <v>5</v>
      </c>
      <c r="O3338" s="23">
        <v>12</v>
      </c>
      <c r="P3338" s="23" t="s">
        <v>65</v>
      </c>
      <c r="Q3338" s="23" t="s">
        <v>90</v>
      </c>
      <c r="R3338" s="23">
        <f t="shared" si="260"/>
        <v>1</v>
      </c>
      <c r="S3338" s="23" t="str">
        <f t="shared" si="261"/>
        <v>ORD103337_20240701_CUST01735_MED006</v>
      </c>
      <c r="T3338" s="23">
        <f t="shared" si="262"/>
        <v>1</v>
      </c>
      <c r="U3338" s="6">
        <f t="shared" si="263"/>
        <v>46.87</v>
      </c>
      <c r="V3338" s="6">
        <f>tbl_Raw_Data[[#This Row],[Discount_Pct]]*tbl_Raw_Data[[#This Row],[Gross_Amount]]/100</f>
        <v>2.3435000000000001</v>
      </c>
      <c r="W3338" s="6">
        <f>tbl_Raw_Data[[#This Row],[Gross_Amount]]-tbl_Raw_Data[[#This Row],[Discount_Amount]]</f>
        <v>44.526499999999999</v>
      </c>
      <c r="X3338" s="6">
        <f>tbl_Raw_Data[[#This Row],[Net_Amount_Before_Tax]]*tbl_Raw_Data[[#This Row],[Tax_Pct]]/100</f>
        <v>5.3431800000000003</v>
      </c>
      <c r="Y3338" s="6">
        <f>tbl_Raw_Data[[#This Row],[Net_Amount_Before_Tax]]+tbl_Raw_Data[[#This Row],[Tax_Amount]]</f>
        <v>49.869680000000002</v>
      </c>
      <c r="Z3338" s="6">
        <f t="shared" si="264"/>
        <v>2</v>
      </c>
    </row>
    <row r="3339" spans="1:26" x14ac:dyDescent="0.3">
      <c r="A3339" s="23" t="s">
        <v>5118</v>
      </c>
      <c r="B3339" s="34">
        <v>45408</v>
      </c>
      <c r="C3339" s="23" t="s">
        <v>4778</v>
      </c>
      <c r="D3339" s="23" t="s">
        <v>72</v>
      </c>
      <c r="E3339" s="23" t="s">
        <v>73</v>
      </c>
      <c r="F3339" s="23">
        <v>302019</v>
      </c>
      <c r="G3339" s="23" t="s">
        <v>154</v>
      </c>
      <c r="H3339" s="23" t="s">
        <v>155</v>
      </c>
      <c r="I3339" s="23" t="s">
        <v>134</v>
      </c>
      <c r="J3339" s="23" t="s">
        <v>156</v>
      </c>
      <c r="K3339" s="23" t="s">
        <v>57</v>
      </c>
      <c r="L3339" s="23">
        <v>1</v>
      </c>
      <c r="M3339" s="23">
        <v>49.98</v>
      </c>
      <c r="N3339" s="23">
        <v>5</v>
      </c>
      <c r="O3339" s="23">
        <v>5</v>
      </c>
      <c r="P3339" s="23" t="s">
        <v>25</v>
      </c>
      <c r="Q3339" s="23" t="s">
        <v>90</v>
      </c>
      <c r="R3339" s="23">
        <f t="shared" si="260"/>
        <v>1</v>
      </c>
      <c r="S3339" s="23" t="str">
        <f t="shared" si="261"/>
        <v>ORD103338_20240426_CUST00764_MED006</v>
      </c>
      <c r="T3339" s="23">
        <f t="shared" si="262"/>
        <v>1</v>
      </c>
      <c r="U3339" s="6">
        <f t="shared" si="263"/>
        <v>49.98</v>
      </c>
      <c r="V3339" s="6">
        <f>tbl_Raw_Data[[#This Row],[Discount_Pct]]*tbl_Raw_Data[[#This Row],[Gross_Amount]]/100</f>
        <v>2.4989999999999997</v>
      </c>
      <c r="W3339" s="6">
        <f>tbl_Raw_Data[[#This Row],[Gross_Amount]]-tbl_Raw_Data[[#This Row],[Discount_Amount]]</f>
        <v>47.480999999999995</v>
      </c>
      <c r="X3339" s="6">
        <f>tbl_Raw_Data[[#This Row],[Net_Amount_Before_Tax]]*tbl_Raw_Data[[#This Row],[Tax_Pct]]/100</f>
        <v>2.3740499999999995</v>
      </c>
      <c r="Y3339" s="6">
        <f>tbl_Raw_Data[[#This Row],[Net_Amount_Before_Tax]]+tbl_Raw_Data[[#This Row],[Tax_Amount]]</f>
        <v>49.855049999999991</v>
      </c>
      <c r="Z3339" s="6">
        <f t="shared" si="264"/>
        <v>0</v>
      </c>
    </row>
    <row r="3340" spans="1:26" x14ac:dyDescent="0.3">
      <c r="A3340" s="23" t="s">
        <v>5119</v>
      </c>
      <c r="B3340" s="34">
        <v>45461</v>
      </c>
      <c r="C3340" s="23" t="s">
        <v>4324</v>
      </c>
      <c r="D3340" s="23" t="s">
        <v>92</v>
      </c>
      <c r="E3340" s="23" t="s">
        <v>93</v>
      </c>
      <c r="F3340" s="23">
        <v>560066</v>
      </c>
      <c r="G3340" s="23" t="s">
        <v>107</v>
      </c>
      <c r="H3340" s="23" t="s">
        <v>108</v>
      </c>
      <c r="I3340" s="23" t="s">
        <v>63</v>
      </c>
      <c r="J3340" s="23" t="s">
        <v>42</v>
      </c>
      <c r="K3340" s="23" t="s">
        <v>57</v>
      </c>
      <c r="L3340" s="23">
        <v>2</v>
      </c>
      <c r="M3340" s="23">
        <v>85.72</v>
      </c>
      <c r="N3340" s="23">
        <v>10</v>
      </c>
      <c r="O3340" s="23">
        <v>12</v>
      </c>
      <c r="P3340" s="23" t="s">
        <v>65</v>
      </c>
      <c r="Q3340" s="23" t="s">
        <v>34</v>
      </c>
      <c r="R3340" s="23">
        <f t="shared" si="260"/>
        <v>1</v>
      </c>
      <c r="S3340" s="23" t="str">
        <f t="shared" si="261"/>
        <v>ORD103339_20240618_CUST03280_MED005</v>
      </c>
      <c r="T3340" s="23">
        <f t="shared" si="262"/>
        <v>1</v>
      </c>
      <c r="U3340" s="6">
        <f t="shared" si="263"/>
        <v>171.44</v>
      </c>
      <c r="V3340" s="6">
        <f>tbl_Raw_Data[[#This Row],[Discount_Pct]]*tbl_Raw_Data[[#This Row],[Gross_Amount]]/100</f>
        <v>17.144000000000002</v>
      </c>
      <c r="W3340" s="6">
        <f>tbl_Raw_Data[[#This Row],[Gross_Amount]]-tbl_Raw_Data[[#This Row],[Discount_Amount]]</f>
        <v>154.29599999999999</v>
      </c>
      <c r="X3340" s="6">
        <f>tbl_Raw_Data[[#This Row],[Net_Amount_Before_Tax]]*tbl_Raw_Data[[#This Row],[Tax_Pct]]/100</f>
        <v>18.515519999999999</v>
      </c>
      <c r="Y3340" s="6">
        <f>tbl_Raw_Data[[#This Row],[Net_Amount_Before_Tax]]+tbl_Raw_Data[[#This Row],[Tax_Amount]]</f>
        <v>172.81152</v>
      </c>
      <c r="Z3340" s="6">
        <f t="shared" si="264"/>
        <v>2</v>
      </c>
    </row>
    <row r="3341" spans="1:26" x14ac:dyDescent="0.3">
      <c r="A3341" s="23" t="s">
        <v>5120</v>
      </c>
      <c r="B3341" s="34">
        <v>45873</v>
      </c>
      <c r="C3341" s="23" t="s">
        <v>3017</v>
      </c>
      <c r="D3341" s="23" t="s">
        <v>87</v>
      </c>
      <c r="E3341" s="23" t="s">
        <v>88</v>
      </c>
      <c r="F3341" s="23">
        <v>600001</v>
      </c>
      <c r="G3341" s="23" t="s">
        <v>229</v>
      </c>
      <c r="H3341" s="23" t="s">
        <v>230</v>
      </c>
      <c r="I3341" s="23" t="s">
        <v>84</v>
      </c>
      <c r="J3341" s="23" t="s">
        <v>140</v>
      </c>
      <c r="K3341" s="23" t="s">
        <v>24</v>
      </c>
      <c r="L3341" s="23">
        <v>3</v>
      </c>
      <c r="M3341" s="23">
        <v>193.88</v>
      </c>
      <c r="N3341" s="23">
        <v>5</v>
      </c>
      <c r="O3341" s="23">
        <v>18</v>
      </c>
      <c r="P3341" s="23" t="s">
        <v>65</v>
      </c>
      <c r="Q3341" s="23" t="s">
        <v>44</v>
      </c>
      <c r="R3341" s="23">
        <f t="shared" si="260"/>
        <v>1</v>
      </c>
      <c r="S3341" s="23" t="str">
        <f t="shared" si="261"/>
        <v>ORD103340_20250804_CUST02667_MED022</v>
      </c>
      <c r="T3341" s="23">
        <f t="shared" si="262"/>
        <v>1</v>
      </c>
      <c r="U3341" s="6">
        <f t="shared" si="263"/>
        <v>581.64</v>
      </c>
      <c r="V3341" s="6">
        <f>tbl_Raw_Data[[#This Row],[Discount_Pct]]*tbl_Raw_Data[[#This Row],[Gross_Amount]]/100</f>
        <v>29.081999999999997</v>
      </c>
      <c r="W3341" s="6">
        <f>tbl_Raw_Data[[#This Row],[Gross_Amount]]-tbl_Raw_Data[[#This Row],[Discount_Amount]]</f>
        <v>552.55799999999999</v>
      </c>
      <c r="X3341" s="6">
        <f>tbl_Raw_Data[[#This Row],[Net_Amount_Before_Tax]]*tbl_Raw_Data[[#This Row],[Tax_Pct]]/100</f>
        <v>99.460440000000006</v>
      </c>
      <c r="Y3341" s="6">
        <f>tbl_Raw_Data[[#This Row],[Net_Amount_Before_Tax]]+tbl_Raw_Data[[#This Row],[Tax_Amount]]</f>
        <v>652.01844000000006</v>
      </c>
      <c r="Z3341" s="6">
        <f t="shared" si="264"/>
        <v>0</v>
      </c>
    </row>
    <row r="3342" spans="1:26" x14ac:dyDescent="0.3">
      <c r="A3342" s="23" t="s">
        <v>5121</v>
      </c>
      <c r="B3342" s="34">
        <v>46001</v>
      </c>
      <c r="C3342" s="23" t="s">
        <v>5122</v>
      </c>
      <c r="D3342" s="23" t="s">
        <v>142</v>
      </c>
      <c r="E3342" s="23" t="s">
        <v>81</v>
      </c>
      <c r="F3342" s="23">
        <v>380015</v>
      </c>
      <c r="G3342" s="23" t="s">
        <v>20</v>
      </c>
      <c r="H3342" s="23" t="s">
        <v>21</v>
      </c>
      <c r="I3342" s="23" t="s">
        <v>22</v>
      </c>
      <c r="J3342" s="23" t="s">
        <v>23</v>
      </c>
      <c r="K3342" s="23" t="s">
        <v>24</v>
      </c>
      <c r="L3342" s="23">
        <v>2</v>
      </c>
      <c r="M3342" s="23">
        <v>149.6</v>
      </c>
      <c r="N3342" s="23">
        <v>0</v>
      </c>
      <c r="O3342" s="23">
        <v>5</v>
      </c>
      <c r="P3342" s="23" t="s">
        <v>25</v>
      </c>
      <c r="Q3342" s="23" t="s">
        <v>34</v>
      </c>
      <c r="R3342" s="23">
        <f t="shared" si="260"/>
        <v>1</v>
      </c>
      <c r="S3342" s="23" t="str">
        <f t="shared" si="261"/>
        <v>ORD103341_20251210_CUST02705_MED024</v>
      </c>
      <c r="T3342" s="23">
        <f t="shared" si="262"/>
        <v>1</v>
      </c>
      <c r="U3342" s="6">
        <f t="shared" si="263"/>
        <v>299.2</v>
      </c>
      <c r="V3342" s="6">
        <f>tbl_Raw_Data[[#This Row],[Discount_Pct]]*tbl_Raw_Data[[#This Row],[Gross_Amount]]/100</f>
        <v>0</v>
      </c>
      <c r="W3342" s="6">
        <f>tbl_Raw_Data[[#This Row],[Gross_Amount]]-tbl_Raw_Data[[#This Row],[Discount_Amount]]</f>
        <v>299.2</v>
      </c>
      <c r="X3342" s="6">
        <f>tbl_Raw_Data[[#This Row],[Net_Amount_Before_Tax]]*tbl_Raw_Data[[#This Row],[Tax_Pct]]/100</f>
        <v>14.96</v>
      </c>
      <c r="Y3342" s="6">
        <f>tbl_Raw_Data[[#This Row],[Net_Amount_Before_Tax]]+tbl_Raw_Data[[#This Row],[Tax_Amount]]</f>
        <v>314.15999999999997</v>
      </c>
      <c r="Z3342" s="6">
        <f t="shared" si="264"/>
        <v>1</v>
      </c>
    </row>
    <row r="3343" spans="1:26" x14ac:dyDescent="0.3">
      <c r="A3343" s="23" t="s">
        <v>5123</v>
      </c>
      <c r="B3343" s="34">
        <v>45508</v>
      </c>
      <c r="C3343" s="23" t="s">
        <v>5124</v>
      </c>
      <c r="D3343" s="23" t="s">
        <v>52</v>
      </c>
      <c r="E3343" s="23" t="s">
        <v>52</v>
      </c>
      <c r="F3343" s="23">
        <v>160001</v>
      </c>
      <c r="G3343" s="23" t="s">
        <v>196</v>
      </c>
      <c r="H3343" s="23" t="s">
        <v>197</v>
      </c>
      <c r="I3343" s="23" t="s">
        <v>32</v>
      </c>
      <c r="J3343" s="23" t="s">
        <v>42</v>
      </c>
      <c r="K3343" s="23" t="s">
        <v>24</v>
      </c>
      <c r="L3343" s="23">
        <v>1</v>
      </c>
      <c r="M3343" s="23">
        <v>23.67</v>
      </c>
      <c r="N3343" s="23">
        <v>15</v>
      </c>
      <c r="O3343" s="23">
        <v>5</v>
      </c>
      <c r="P3343" s="23" t="s">
        <v>58</v>
      </c>
      <c r="Q3343" s="23" t="s">
        <v>44</v>
      </c>
      <c r="R3343" s="23">
        <f t="shared" si="260"/>
        <v>1</v>
      </c>
      <c r="S3343" s="23" t="str">
        <f t="shared" si="261"/>
        <v>ORD103342_20240804_CUST01237_MED011</v>
      </c>
      <c r="T3343" s="23">
        <f t="shared" si="262"/>
        <v>1</v>
      </c>
      <c r="U3343" s="6">
        <f t="shared" si="263"/>
        <v>23.67</v>
      </c>
      <c r="V3343" s="6">
        <f>tbl_Raw_Data[[#This Row],[Discount_Pct]]*tbl_Raw_Data[[#This Row],[Gross_Amount]]/100</f>
        <v>3.5505</v>
      </c>
      <c r="W3343" s="6">
        <f>tbl_Raw_Data[[#This Row],[Gross_Amount]]-tbl_Raw_Data[[#This Row],[Discount_Amount]]</f>
        <v>20.119500000000002</v>
      </c>
      <c r="X3343" s="6">
        <f>tbl_Raw_Data[[#This Row],[Net_Amount_Before_Tax]]*tbl_Raw_Data[[#This Row],[Tax_Pct]]/100</f>
        <v>1.0059750000000001</v>
      </c>
      <c r="Y3343" s="6">
        <f>tbl_Raw_Data[[#This Row],[Net_Amount_Before_Tax]]+tbl_Raw_Data[[#This Row],[Tax_Amount]]</f>
        <v>21.125475000000002</v>
      </c>
      <c r="Z3343" s="6">
        <f t="shared" si="264"/>
        <v>0</v>
      </c>
    </row>
    <row r="3344" spans="1:26" x14ac:dyDescent="0.3">
      <c r="A3344" s="23" t="s">
        <v>5125</v>
      </c>
      <c r="B3344" s="34">
        <v>45324</v>
      </c>
      <c r="C3344" s="23" t="s">
        <v>307</v>
      </c>
      <c r="D3344" s="23" t="s">
        <v>92</v>
      </c>
      <c r="E3344" s="23" t="s">
        <v>93</v>
      </c>
      <c r="F3344" s="23">
        <v>560001</v>
      </c>
      <c r="G3344" s="23" t="s">
        <v>102</v>
      </c>
      <c r="H3344" s="23" t="s">
        <v>103</v>
      </c>
      <c r="I3344" s="23" t="s">
        <v>104</v>
      </c>
      <c r="J3344" s="23" t="s">
        <v>64</v>
      </c>
      <c r="K3344" s="23" t="s">
        <v>57</v>
      </c>
      <c r="L3344" s="23">
        <v>5</v>
      </c>
      <c r="M3344" s="23">
        <v>90.42</v>
      </c>
      <c r="N3344" s="23">
        <v>10</v>
      </c>
      <c r="O3344" s="23">
        <v>12</v>
      </c>
      <c r="P3344" s="23" t="s">
        <v>58</v>
      </c>
      <c r="Q3344" s="23" t="s">
        <v>34</v>
      </c>
      <c r="R3344" s="23">
        <f t="shared" si="260"/>
        <v>1</v>
      </c>
      <c r="S3344" s="23" t="str">
        <f t="shared" si="261"/>
        <v>ORD103343_20240202_CUST02407_MED029</v>
      </c>
      <c r="T3344" s="23">
        <f t="shared" si="262"/>
        <v>1</v>
      </c>
      <c r="U3344" s="6">
        <f t="shared" si="263"/>
        <v>452.1</v>
      </c>
      <c r="V3344" s="6">
        <f>tbl_Raw_Data[[#This Row],[Discount_Pct]]*tbl_Raw_Data[[#This Row],[Gross_Amount]]/100</f>
        <v>45.21</v>
      </c>
      <c r="W3344" s="6">
        <f>tbl_Raw_Data[[#This Row],[Gross_Amount]]-tbl_Raw_Data[[#This Row],[Discount_Amount]]</f>
        <v>406.89000000000004</v>
      </c>
      <c r="X3344" s="6">
        <f>tbl_Raw_Data[[#This Row],[Net_Amount_Before_Tax]]*tbl_Raw_Data[[#This Row],[Tax_Pct]]/100</f>
        <v>48.826800000000006</v>
      </c>
      <c r="Y3344" s="6">
        <f>tbl_Raw_Data[[#This Row],[Net_Amount_Before_Tax]]+tbl_Raw_Data[[#This Row],[Tax_Amount]]</f>
        <v>455.71680000000003</v>
      </c>
      <c r="Z3344" s="6">
        <f t="shared" si="264"/>
        <v>2</v>
      </c>
    </row>
    <row r="3345" spans="1:26" x14ac:dyDescent="0.3">
      <c r="A3345" s="23" t="s">
        <v>5126</v>
      </c>
      <c r="B3345" s="34">
        <v>46010</v>
      </c>
      <c r="C3345" s="23" t="s">
        <v>4364</v>
      </c>
      <c r="D3345" s="23" t="s">
        <v>142</v>
      </c>
      <c r="E3345" s="23" t="s">
        <v>81</v>
      </c>
      <c r="F3345" s="23">
        <v>380015</v>
      </c>
      <c r="G3345" s="23" t="s">
        <v>94</v>
      </c>
      <c r="H3345" s="23" t="s">
        <v>95</v>
      </c>
      <c r="I3345" s="23" t="s">
        <v>84</v>
      </c>
      <c r="J3345" s="23" t="s">
        <v>42</v>
      </c>
      <c r="K3345" s="23" t="s">
        <v>24</v>
      </c>
      <c r="L3345" s="23">
        <v>1</v>
      </c>
      <c r="M3345" s="23">
        <v>81.41</v>
      </c>
      <c r="N3345" s="23">
        <v>15</v>
      </c>
      <c r="O3345" s="23">
        <v>5</v>
      </c>
      <c r="P3345" s="23" t="s">
        <v>43</v>
      </c>
      <c r="Q3345" s="23" t="s">
        <v>34</v>
      </c>
      <c r="R3345" s="23">
        <f t="shared" si="260"/>
        <v>1</v>
      </c>
      <c r="S3345" s="23" t="str">
        <f t="shared" si="261"/>
        <v>ORD103344_20251219_CUST01529_MED021</v>
      </c>
      <c r="T3345" s="23">
        <f t="shared" si="262"/>
        <v>1</v>
      </c>
      <c r="U3345" s="6">
        <f t="shared" si="263"/>
        <v>81.41</v>
      </c>
      <c r="V3345" s="6">
        <f>tbl_Raw_Data[[#This Row],[Discount_Pct]]*tbl_Raw_Data[[#This Row],[Gross_Amount]]/100</f>
        <v>12.211499999999999</v>
      </c>
      <c r="W3345" s="6">
        <f>tbl_Raw_Data[[#This Row],[Gross_Amount]]-tbl_Raw_Data[[#This Row],[Discount_Amount]]</f>
        <v>69.198499999999996</v>
      </c>
      <c r="X3345" s="6">
        <f>tbl_Raw_Data[[#This Row],[Net_Amount_Before_Tax]]*tbl_Raw_Data[[#This Row],[Tax_Pct]]/100</f>
        <v>3.4599249999999997</v>
      </c>
      <c r="Y3345" s="6">
        <f>tbl_Raw_Data[[#This Row],[Net_Amount_Before_Tax]]+tbl_Raw_Data[[#This Row],[Tax_Amount]]</f>
        <v>72.658424999999994</v>
      </c>
      <c r="Z3345" s="6">
        <f t="shared" si="264"/>
        <v>4</v>
      </c>
    </row>
    <row r="3346" spans="1:26" x14ac:dyDescent="0.3">
      <c r="A3346" s="23" t="s">
        <v>5127</v>
      </c>
      <c r="B3346" s="34">
        <v>45678</v>
      </c>
      <c r="C3346" s="23" t="s">
        <v>5128</v>
      </c>
      <c r="D3346" s="23" t="s">
        <v>183</v>
      </c>
      <c r="E3346" s="23" t="s">
        <v>184</v>
      </c>
      <c r="F3346" s="23">
        <v>122001</v>
      </c>
      <c r="G3346" s="23" t="s">
        <v>224</v>
      </c>
      <c r="H3346" s="23" t="s">
        <v>225</v>
      </c>
      <c r="I3346" s="23" t="s">
        <v>147</v>
      </c>
      <c r="J3346" s="23" t="s">
        <v>23</v>
      </c>
      <c r="K3346" s="23" t="s">
        <v>24</v>
      </c>
      <c r="L3346" s="23">
        <v>5</v>
      </c>
      <c r="M3346" s="23">
        <v>52.69</v>
      </c>
      <c r="N3346" s="23">
        <v>5</v>
      </c>
      <c r="O3346" s="23">
        <v>5</v>
      </c>
      <c r="P3346" s="23" t="s">
        <v>33</v>
      </c>
      <c r="Q3346" s="23" t="s">
        <v>34</v>
      </c>
      <c r="R3346" s="23">
        <f t="shared" si="260"/>
        <v>1</v>
      </c>
      <c r="S3346" s="23" t="str">
        <f t="shared" si="261"/>
        <v>ORD103345_20250121_CUST03387_MED015</v>
      </c>
      <c r="T3346" s="23">
        <f t="shared" si="262"/>
        <v>1</v>
      </c>
      <c r="U3346" s="6">
        <f t="shared" si="263"/>
        <v>263.45</v>
      </c>
      <c r="V3346" s="6">
        <f>tbl_Raw_Data[[#This Row],[Discount_Pct]]*tbl_Raw_Data[[#This Row],[Gross_Amount]]/100</f>
        <v>13.172499999999999</v>
      </c>
      <c r="W3346" s="6">
        <f>tbl_Raw_Data[[#This Row],[Gross_Amount]]-tbl_Raw_Data[[#This Row],[Discount_Amount]]</f>
        <v>250.27749999999997</v>
      </c>
      <c r="X3346" s="6">
        <f>tbl_Raw_Data[[#This Row],[Net_Amount_Before_Tax]]*tbl_Raw_Data[[#This Row],[Tax_Pct]]/100</f>
        <v>12.513874999999999</v>
      </c>
      <c r="Y3346" s="6">
        <f>tbl_Raw_Data[[#This Row],[Net_Amount_Before_Tax]]+tbl_Raw_Data[[#This Row],[Tax_Amount]]</f>
        <v>262.79137499999996</v>
      </c>
      <c r="Z3346" s="6">
        <f t="shared" si="264"/>
        <v>1</v>
      </c>
    </row>
    <row r="3347" spans="1:26" x14ac:dyDescent="0.3">
      <c r="A3347" s="23" t="s">
        <v>5129</v>
      </c>
      <c r="B3347" s="34">
        <v>45885</v>
      </c>
      <c r="C3347" s="23" t="s">
        <v>3315</v>
      </c>
      <c r="D3347" s="23" t="s">
        <v>80</v>
      </c>
      <c r="E3347" s="23" t="s">
        <v>81</v>
      </c>
      <c r="F3347" s="23">
        <v>395001</v>
      </c>
      <c r="G3347" s="23" t="s">
        <v>185</v>
      </c>
      <c r="H3347" s="23" t="s">
        <v>186</v>
      </c>
      <c r="I3347" s="23" t="s">
        <v>76</v>
      </c>
      <c r="J3347" s="23" t="s">
        <v>187</v>
      </c>
      <c r="K3347" s="23" t="s">
        <v>57</v>
      </c>
      <c r="L3347" s="23">
        <v>1</v>
      </c>
      <c r="M3347" s="23">
        <v>79.959999999999994</v>
      </c>
      <c r="N3347" s="23">
        <v>10</v>
      </c>
      <c r="O3347" s="23">
        <v>5</v>
      </c>
      <c r="P3347" s="23" t="s">
        <v>65</v>
      </c>
      <c r="Q3347" s="23" t="s">
        <v>34</v>
      </c>
      <c r="R3347" s="23">
        <f t="shared" si="260"/>
        <v>1</v>
      </c>
      <c r="S3347" s="23" t="str">
        <f t="shared" si="261"/>
        <v>ORD103346_20250816_CUST02635_MED009</v>
      </c>
      <c r="T3347" s="23">
        <f t="shared" si="262"/>
        <v>1</v>
      </c>
      <c r="U3347" s="6">
        <f t="shared" si="263"/>
        <v>79.959999999999994</v>
      </c>
      <c r="V3347" s="6">
        <f>tbl_Raw_Data[[#This Row],[Discount_Pct]]*tbl_Raw_Data[[#This Row],[Gross_Amount]]/100</f>
        <v>7.9959999999999987</v>
      </c>
      <c r="W3347" s="6">
        <f>tbl_Raw_Data[[#This Row],[Gross_Amount]]-tbl_Raw_Data[[#This Row],[Discount_Amount]]</f>
        <v>71.963999999999999</v>
      </c>
      <c r="X3347" s="6">
        <f>tbl_Raw_Data[[#This Row],[Net_Amount_Before_Tax]]*tbl_Raw_Data[[#This Row],[Tax_Pct]]/100</f>
        <v>3.5981999999999998</v>
      </c>
      <c r="Y3347" s="6">
        <f>tbl_Raw_Data[[#This Row],[Net_Amount_Before_Tax]]+tbl_Raw_Data[[#This Row],[Tax_Amount]]</f>
        <v>75.562200000000004</v>
      </c>
      <c r="Z3347" s="6">
        <f t="shared" si="264"/>
        <v>2</v>
      </c>
    </row>
    <row r="3348" spans="1:26" x14ac:dyDescent="0.3">
      <c r="A3348" s="23" t="s">
        <v>5130</v>
      </c>
      <c r="B3348" s="34">
        <v>45899</v>
      </c>
      <c r="C3348" s="23" t="s">
        <v>4418</v>
      </c>
      <c r="D3348" s="23" t="s">
        <v>87</v>
      </c>
      <c r="E3348" s="23" t="s">
        <v>88</v>
      </c>
      <c r="F3348" s="23">
        <v>600001</v>
      </c>
      <c r="G3348" s="23" t="s">
        <v>53</v>
      </c>
      <c r="H3348" s="23" t="s">
        <v>54</v>
      </c>
      <c r="I3348" s="23" t="s">
        <v>55</v>
      </c>
      <c r="J3348" s="23" t="s">
        <v>56</v>
      </c>
      <c r="K3348" s="23" t="s">
        <v>57</v>
      </c>
      <c r="L3348" s="23">
        <v>1</v>
      </c>
      <c r="M3348" s="23">
        <v>52.53</v>
      </c>
      <c r="N3348" s="23">
        <v>5</v>
      </c>
      <c r="O3348" s="23">
        <v>5</v>
      </c>
      <c r="P3348" s="23" t="s">
        <v>25</v>
      </c>
      <c r="Q3348" s="23" t="s">
        <v>34</v>
      </c>
      <c r="R3348" s="23">
        <f t="shared" si="260"/>
        <v>1</v>
      </c>
      <c r="S3348" s="23" t="str">
        <f t="shared" si="261"/>
        <v>ORD103347_20250830_CUST01942_MED020</v>
      </c>
      <c r="T3348" s="23">
        <f t="shared" si="262"/>
        <v>1</v>
      </c>
      <c r="U3348" s="6">
        <f t="shared" si="263"/>
        <v>52.53</v>
      </c>
      <c r="V3348" s="6">
        <f>tbl_Raw_Data[[#This Row],[Discount_Pct]]*tbl_Raw_Data[[#This Row],[Gross_Amount]]/100</f>
        <v>2.6264999999999996</v>
      </c>
      <c r="W3348" s="6">
        <f>tbl_Raw_Data[[#This Row],[Gross_Amount]]-tbl_Raw_Data[[#This Row],[Discount_Amount]]</f>
        <v>49.903500000000001</v>
      </c>
      <c r="X3348" s="6">
        <f>tbl_Raw_Data[[#This Row],[Net_Amount_Before_Tax]]*tbl_Raw_Data[[#This Row],[Tax_Pct]]/100</f>
        <v>2.4951750000000001</v>
      </c>
      <c r="Y3348" s="6">
        <f>tbl_Raw_Data[[#This Row],[Net_Amount_Before_Tax]]+tbl_Raw_Data[[#This Row],[Tax_Amount]]</f>
        <v>52.398675000000004</v>
      </c>
      <c r="Z3348" s="6">
        <f t="shared" si="264"/>
        <v>4</v>
      </c>
    </row>
    <row r="3349" spans="1:26" x14ac:dyDescent="0.3">
      <c r="A3349" s="23" t="s">
        <v>5131</v>
      </c>
      <c r="B3349" s="34">
        <v>45947</v>
      </c>
      <c r="C3349" s="23" t="s">
        <v>2884</v>
      </c>
      <c r="D3349" s="23" t="s">
        <v>130</v>
      </c>
      <c r="E3349" s="23" t="s">
        <v>131</v>
      </c>
      <c r="F3349" s="23">
        <v>700102</v>
      </c>
      <c r="G3349" s="23" t="s">
        <v>53</v>
      </c>
      <c r="H3349" s="23" t="s">
        <v>54</v>
      </c>
      <c r="I3349" s="23" t="s">
        <v>55</v>
      </c>
      <c r="J3349" s="23" t="s">
        <v>56</v>
      </c>
      <c r="K3349" s="23" t="s">
        <v>57</v>
      </c>
      <c r="L3349" s="23">
        <v>4</v>
      </c>
      <c r="M3349" s="23">
        <v>57.64</v>
      </c>
      <c r="N3349" s="23">
        <v>0</v>
      </c>
      <c r="O3349" s="23">
        <v>5</v>
      </c>
      <c r="P3349" s="23" t="s">
        <v>43</v>
      </c>
      <c r="Q3349" s="23" t="s">
        <v>44</v>
      </c>
      <c r="R3349" s="23">
        <f t="shared" si="260"/>
        <v>1</v>
      </c>
      <c r="S3349" s="23" t="str">
        <f t="shared" si="261"/>
        <v>ORD103348_20251017_CUST02519_MED020</v>
      </c>
      <c r="T3349" s="23">
        <f t="shared" si="262"/>
        <v>1</v>
      </c>
      <c r="U3349" s="6">
        <f t="shared" si="263"/>
        <v>230.56</v>
      </c>
      <c r="V3349" s="6">
        <f>tbl_Raw_Data[[#This Row],[Discount_Pct]]*tbl_Raw_Data[[#This Row],[Gross_Amount]]/100</f>
        <v>0</v>
      </c>
      <c r="W3349" s="6">
        <f>tbl_Raw_Data[[#This Row],[Gross_Amount]]-tbl_Raw_Data[[#This Row],[Discount_Amount]]</f>
        <v>230.56</v>
      </c>
      <c r="X3349" s="6">
        <f>tbl_Raw_Data[[#This Row],[Net_Amount_Before_Tax]]*tbl_Raw_Data[[#This Row],[Tax_Pct]]/100</f>
        <v>11.527999999999999</v>
      </c>
      <c r="Y3349" s="6">
        <f>tbl_Raw_Data[[#This Row],[Net_Amount_Before_Tax]]+tbl_Raw_Data[[#This Row],[Tax_Amount]]</f>
        <v>242.08799999999999</v>
      </c>
      <c r="Z3349" s="6">
        <f t="shared" si="264"/>
        <v>2</v>
      </c>
    </row>
    <row r="3350" spans="1:26" x14ac:dyDescent="0.3">
      <c r="A3350" s="23" t="s">
        <v>5132</v>
      </c>
      <c r="B3350" s="34">
        <v>45620</v>
      </c>
      <c r="C3350" s="23" t="s">
        <v>2900</v>
      </c>
      <c r="D3350" s="23" t="s">
        <v>72</v>
      </c>
      <c r="E3350" s="23" t="s">
        <v>73</v>
      </c>
      <c r="F3350" s="23">
        <v>302019</v>
      </c>
      <c r="G3350" s="23" t="s">
        <v>119</v>
      </c>
      <c r="H3350" s="23" t="s">
        <v>120</v>
      </c>
      <c r="I3350" s="23" t="s">
        <v>32</v>
      </c>
      <c r="J3350" s="23" t="s">
        <v>64</v>
      </c>
      <c r="K3350" s="23" t="s">
        <v>57</v>
      </c>
      <c r="L3350" s="23">
        <v>3</v>
      </c>
      <c r="M3350" s="23">
        <v>78.38</v>
      </c>
      <c r="N3350" s="23">
        <v>0</v>
      </c>
      <c r="O3350" s="23">
        <v>5</v>
      </c>
      <c r="P3350" s="23" t="s">
        <v>58</v>
      </c>
      <c r="Q3350" s="23" t="s">
        <v>90</v>
      </c>
      <c r="R3350" s="23">
        <f t="shared" si="260"/>
        <v>1</v>
      </c>
      <c r="S3350" s="23" t="str">
        <f t="shared" si="261"/>
        <v>ORD103349_20241124_CUST00861_MED010</v>
      </c>
      <c r="T3350" s="23">
        <f t="shared" si="262"/>
        <v>1</v>
      </c>
      <c r="U3350" s="6">
        <f t="shared" si="263"/>
        <v>235.14</v>
      </c>
      <c r="V3350" s="6">
        <f>tbl_Raw_Data[[#This Row],[Discount_Pct]]*tbl_Raw_Data[[#This Row],[Gross_Amount]]/100</f>
        <v>0</v>
      </c>
      <c r="W3350" s="6">
        <f>tbl_Raw_Data[[#This Row],[Gross_Amount]]-tbl_Raw_Data[[#This Row],[Discount_Amount]]</f>
        <v>235.14</v>
      </c>
      <c r="X3350" s="6">
        <f>tbl_Raw_Data[[#This Row],[Net_Amount_Before_Tax]]*tbl_Raw_Data[[#This Row],[Tax_Pct]]/100</f>
        <v>11.756999999999998</v>
      </c>
      <c r="Y3350" s="6">
        <f>tbl_Raw_Data[[#This Row],[Net_Amount_Before_Tax]]+tbl_Raw_Data[[#This Row],[Tax_Amount]]</f>
        <v>246.89699999999999</v>
      </c>
      <c r="Z3350" s="6">
        <f t="shared" si="264"/>
        <v>1</v>
      </c>
    </row>
    <row r="3351" spans="1:26" x14ac:dyDescent="0.3">
      <c r="A3351" s="23" t="s">
        <v>5132</v>
      </c>
      <c r="B3351" s="34">
        <v>45485</v>
      </c>
      <c r="C3351" s="23" t="s">
        <v>5133</v>
      </c>
      <c r="D3351" s="23" t="s">
        <v>142</v>
      </c>
      <c r="E3351" s="23" t="s">
        <v>81</v>
      </c>
      <c r="F3351" s="23">
        <v>380054</v>
      </c>
      <c r="G3351" s="23" t="s">
        <v>315</v>
      </c>
      <c r="H3351" s="23" t="s">
        <v>316</v>
      </c>
      <c r="I3351" s="23" t="s">
        <v>50</v>
      </c>
      <c r="J3351" s="23" t="s">
        <v>114</v>
      </c>
      <c r="K3351" s="23" t="s">
        <v>24</v>
      </c>
      <c r="L3351" s="23">
        <v>1</v>
      </c>
      <c r="M3351" s="23">
        <v>126.43</v>
      </c>
      <c r="N3351" s="23">
        <v>15</v>
      </c>
      <c r="O3351" s="23">
        <v>12</v>
      </c>
      <c r="P3351" s="23" t="s">
        <v>58</v>
      </c>
      <c r="Q3351" s="23" t="s">
        <v>34</v>
      </c>
      <c r="R3351" s="23">
        <f t="shared" si="260"/>
        <v>1</v>
      </c>
      <c r="S3351" s="23" t="str">
        <f t="shared" si="261"/>
        <v>ORD103349_20240712_CUST01228_MED012</v>
      </c>
      <c r="T3351" s="23">
        <f t="shared" si="262"/>
        <v>1</v>
      </c>
      <c r="U3351" s="6">
        <f t="shared" si="263"/>
        <v>126.43</v>
      </c>
      <c r="V3351" s="6">
        <f>tbl_Raw_Data[[#This Row],[Discount_Pct]]*tbl_Raw_Data[[#This Row],[Gross_Amount]]/100</f>
        <v>18.964500000000001</v>
      </c>
      <c r="W3351" s="6">
        <f>tbl_Raw_Data[[#This Row],[Gross_Amount]]-tbl_Raw_Data[[#This Row],[Discount_Amount]]</f>
        <v>107.46550000000001</v>
      </c>
      <c r="X3351" s="6">
        <f>tbl_Raw_Data[[#This Row],[Net_Amount_Before_Tax]]*tbl_Raw_Data[[#This Row],[Tax_Pct]]/100</f>
        <v>12.895860000000001</v>
      </c>
      <c r="Y3351" s="6">
        <f>tbl_Raw_Data[[#This Row],[Net_Amount_Before_Tax]]+tbl_Raw_Data[[#This Row],[Tax_Amount]]</f>
        <v>120.36136</v>
      </c>
      <c r="Z3351" s="6">
        <f t="shared" si="264"/>
        <v>1</v>
      </c>
    </row>
    <row r="3352" spans="1:26" x14ac:dyDescent="0.3">
      <c r="A3352" s="23" t="s">
        <v>5134</v>
      </c>
      <c r="B3352" s="34">
        <v>45601</v>
      </c>
      <c r="C3352" s="23" t="s">
        <v>5135</v>
      </c>
      <c r="D3352" s="23" t="s">
        <v>46</v>
      </c>
      <c r="E3352" s="23" t="s">
        <v>47</v>
      </c>
      <c r="F3352" s="23">
        <v>411001</v>
      </c>
      <c r="G3352" s="23" t="s">
        <v>283</v>
      </c>
      <c r="H3352" s="23" t="s">
        <v>284</v>
      </c>
      <c r="I3352" s="23" t="s">
        <v>104</v>
      </c>
      <c r="J3352" s="23" t="s">
        <v>42</v>
      </c>
      <c r="K3352" s="23" t="s">
        <v>57</v>
      </c>
      <c r="L3352" s="23">
        <v>1</v>
      </c>
      <c r="M3352" s="23">
        <v>282.83</v>
      </c>
      <c r="N3352" s="23">
        <v>0</v>
      </c>
      <c r="O3352" s="23">
        <v>5</v>
      </c>
      <c r="P3352" s="23" t="s">
        <v>43</v>
      </c>
      <c r="Q3352" s="23" t="s">
        <v>44</v>
      </c>
      <c r="R3352" s="23">
        <f t="shared" si="260"/>
        <v>1</v>
      </c>
      <c r="S3352" s="23" t="str">
        <f t="shared" si="261"/>
        <v>ORD103351_20241105_CUST03409_MED030</v>
      </c>
      <c r="T3352" s="23">
        <f t="shared" si="262"/>
        <v>1</v>
      </c>
      <c r="U3352" s="6">
        <f t="shared" si="263"/>
        <v>282.83</v>
      </c>
      <c r="V3352" s="6">
        <f>tbl_Raw_Data[[#This Row],[Discount_Pct]]*tbl_Raw_Data[[#This Row],[Gross_Amount]]/100</f>
        <v>0</v>
      </c>
      <c r="W3352" s="6">
        <f>tbl_Raw_Data[[#This Row],[Gross_Amount]]-tbl_Raw_Data[[#This Row],[Discount_Amount]]</f>
        <v>282.83</v>
      </c>
      <c r="X3352" s="6">
        <f>tbl_Raw_Data[[#This Row],[Net_Amount_Before_Tax]]*tbl_Raw_Data[[#This Row],[Tax_Pct]]/100</f>
        <v>14.141499999999999</v>
      </c>
      <c r="Y3352" s="6">
        <f>tbl_Raw_Data[[#This Row],[Net_Amount_Before_Tax]]+tbl_Raw_Data[[#This Row],[Tax_Amount]]</f>
        <v>296.97149999999999</v>
      </c>
      <c r="Z3352" s="6">
        <f t="shared" si="264"/>
        <v>1</v>
      </c>
    </row>
    <row r="3353" spans="1:26" x14ac:dyDescent="0.3">
      <c r="A3353" s="23" t="s">
        <v>5136</v>
      </c>
      <c r="B3353" s="34">
        <v>45690</v>
      </c>
      <c r="C3353" s="23" t="s">
        <v>2919</v>
      </c>
      <c r="D3353" s="23" t="s">
        <v>100</v>
      </c>
      <c r="E3353" s="23" t="s">
        <v>101</v>
      </c>
      <c r="F3353" s="23">
        <v>201305</v>
      </c>
      <c r="G3353" s="23" t="s">
        <v>82</v>
      </c>
      <c r="H3353" s="23" t="s">
        <v>83</v>
      </c>
      <c r="I3353" s="23" t="s">
        <v>84</v>
      </c>
      <c r="J3353" s="23" t="s">
        <v>85</v>
      </c>
      <c r="K3353" s="23" t="s">
        <v>24</v>
      </c>
      <c r="L3353" s="23">
        <v>1</v>
      </c>
      <c r="M3353" s="23">
        <v>316.69</v>
      </c>
      <c r="N3353" s="23">
        <v>5</v>
      </c>
      <c r="O3353" s="23">
        <v>5</v>
      </c>
      <c r="P3353" s="23" t="s">
        <v>25</v>
      </c>
      <c r="Q3353" s="23" t="s">
        <v>90</v>
      </c>
      <c r="R3353" s="23">
        <f t="shared" si="260"/>
        <v>1</v>
      </c>
      <c r="S3353" s="23" t="str">
        <f t="shared" si="261"/>
        <v>ORD103352_20250202_CUST02552_MED023</v>
      </c>
      <c r="T3353" s="23">
        <f t="shared" si="262"/>
        <v>1</v>
      </c>
      <c r="U3353" s="6">
        <f t="shared" si="263"/>
        <v>316.69</v>
      </c>
      <c r="V3353" s="6">
        <f>tbl_Raw_Data[[#This Row],[Discount_Pct]]*tbl_Raw_Data[[#This Row],[Gross_Amount]]/100</f>
        <v>15.8345</v>
      </c>
      <c r="W3353" s="6">
        <f>tbl_Raw_Data[[#This Row],[Gross_Amount]]-tbl_Raw_Data[[#This Row],[Discount_Amount]]</f>
        <v>300.85550000000001</v>
      </c>
      <c r="X3353" s="6">
        <f>tbl_Raw_Data[[#This Row],[Net_Amount_Before_Tax]]*tbl_Raw_Data[[#This Row],[Tax_Pct]]/100</f>
        <v>15.042775000000001</v>
      </c>
      <c r="Y3353" s="6">
        <f>tbl_Raw_Data[[#This Row],[Net_Amount_Before_Tax]]+tbl_Raw_Data[[#This Row],[Tax_Amount]]</f>
        <v>315.89827500000001</v>
      </c>
      <c r="Z3353" s="6">
        <f t="shared" si="264"/>
        <v>3</v>
      </c>
    </row>
    <row r="3354" spans="1:26" x14ac:dyDescent="0.3">
      <c r="A3354" s="23" t="s">
        <v>5137</v>
      </c>
      <c r="B3354" s="34">
        <v>45594</v>
      </c>
      <c r="C3354" s="23" t="s">
        <v>926</v>
      </c>
      <c r="D3354" s="23" t="s">
        <v>87</v>
      </c>
      <c r="E3354" s="23" t="s">
        <v>88</v>
      </c>
      <c r="F3354" s="23">
        <v>600040</v>
      </c>
      <c r="G3354" s="23" t="s">
        <v>138</v>
      </c>
      <c r="H3354" s="23" t="s">
        <v>139</v>
      </c>
      <c r="I3354" s="23" t="s">
        <v>50</v>
      </c>
      <c r="J3354" s="23" t="s">
        <v>140</v>
      </c>
      <c r="K3354" s="23" t="s">
        <v>24</v>
      </c>
      <c r="L3354" s="23">
        <v>1</v>
      </c>
      <c r="M3354" s="23">
        <v>143.47999999999999</v>
      </c>
      <c r="N3354" s="23">
        <v>15</v>
      </c>
      <c r="O3354" s="23">
        <v>12</v>
      </c>
      <c r="P3354" s="23" t="s">
        <v>65</v>
      </c>
      <c r="Q3354" s="23" t="s">
        <v>90</v>
      </c>
      <c r="R3354" s="23">
        <f t="shared" si="260"/>
        <v>1</v>
      </c>
      <c r="S3354" s="23" t="str">
        <f t="shared" si="261"/>
        <v>ORD103353_20241029_CUST00939_MED013</v>
      </c>
      <c r="T3354" s="23">
        <f t="shared" si="262"/>
        <v>1</v>
      </c>
      <c r="U3354" s="6">
        <f t="shared" si="263"/>
        <v>143.47999999999999</v>
      </c>
      <c r="V3354" s="6">
        <f>tbl_Raw_Data[[#This Row],[Discount_Pct]]*tbl_Raw_Data[[#This Row],[Gross_Amount]]/100</f>
        <v>21.521999999999998</v>
      </c>
      <c r="W3354" s="6">
        <f>tbl_Raw_Data[[#This Row],[Gross_Amount]]-tbl_Raw_Data[[#This Row],[Discount_Amount]]</f>
        <v>121.958</v>
      </c>
      <c r="X3354" s="6">
        <f>tbl_Raw_Data[[#This Row],[Net_Amount_Before_Tax]]*tbl_Raw_Data[[#This Row],[Tax_Pct]]/100</f>
        <v>14.634960000000001</v>
      </c>
      <c r="Y3354" s="6">
        <f>tbl_Raw_Data[[#This Row],[Net_Amount_Before_Tax]]+tbl_Raw_Data[[#This Row],[Tax_Amount]]</f>
        <v>136.59296000000001</v>
      </c>
      <c r="Z3354" s="6">
        <f t="shared" si="264"/>
        <v>1</v>
      </c>
    </row>
    <row r="3355" spans="1:26" x14ac:dyDescent="0.3">
      <c r="A3355" s="23" t="s">
        <v>5138</v>
      </c>
      <c r="B3355" s="34">
        <v>45969</v>
      </c>
      <c r="C3355" s="23" t="s">
        <v>680</v>
      </c>
      <c r="D3355" s="23" t="s">
        <v>130</v>
      </c>
      <c r="E3355" s="23" t="s">
        <v>131</v>
      </c>
      <c r="F3355" s="23">
        <v>700001</v>
      </c>
      <c r="G3355" s="23" t="s">
        <v>192</v>
      </c>
      <c r="H3355" s="23" t="s">
        <v>193</v>
      </c>
      <c r="I3355" s="23" t="s">
        <v>41</v>
      </c>
      <c r="J3355" s="23" t="s">
        <v>194</v>
      </c>
      <c r="K3355" s="23" t="s">
        <v>24</v>
      </c>
      <c r="L3355" s="23">
        <v>3</v>
      </c>
      <c r="M3355" s="23">
        <v>30.32</v>
      </c>
      <c r="N3355" s="23">
        <v>5</v>
      </c>
      <c r="O3355" s="23">
        <v>5</v>
      </c>
      <c r="P3355" s="23" t="s">
        <v>33</v>
      </c>
      <c r="Q3355" s="23" t="s">
        <v>44</v>
      </c>
      <c r="R3355" s="23">
        <f t="shared" si="260"/>
        <v>1</v>
      </c>
      <c r="S3355" s="23" t="str">
        <f t="shared" si="261"/>
        <v>ORD103354_20251108_CUST00208_MED002</v>
      </c>
      <c r="T3355" s="23">
        <f t="shared" si="262"/>
        <v>1</v>
      </c>
      <c r="U3355" s="6">
        <f t="shared" si="263"/>
        <v>90.960000000000008</v>
      </c>
      <c r="V3355" s="6">
        <f>tbl_Raw_Data[[#This Row],[Discount_Pct]]*tbl_Raw_Data[[#This Row],[Gross_Amount]]/100</f>
        <v>4.5480000000000009</v>
      </c>
      <c r="W3355" s="6">
        <f>tbl_Raw_Data[[#This Row],[Gross_Amount]]-tbl_Raw_Data[[#This Row],[Discount_Amount]]</f>
        <v>86.412000000000006</v>
      </c>
      <c r="X3355" s="6">
        <f>tbl_Raw_Data[[#This Row],[Net_Amount_Before_Tax]]*tbl_Raw_Data[[#This Row],[Tax_Pct]]/100</f>
        <v>4.3206000000000007</v>
      </c>
      <c r="Y3355" s="6">
        <f>tbl_Raw_Data[[#This Row],[Net_Amount_Before_Tax]]+tbl_Raw_Data[[#This Row],[Tax_Amount]]</f>
        <v>90.732600000000005</v>
      </c>
      <c r="Z3355" s="6">
        <f t="shared" si="264"/>
        <v>1</v>
      </c>
    </row>
    <row r="3356" spans="1:26" x14ac:dyDescent="0.3">
      <c r="A3356" s="23" t="s">
        <v>5138</v>
      </c>
      <c r="B3356" s="34">
        <v>45486</v>
      </c>
      <c r="C3356" s="23" t="s">
        <v>5139</v>
      </c>
      <c r="D3356" s="23" t="s">
        <v>92</v>
      </c>
      <c r="E3356" s="23" t="s">
        <v>93</v>
      </c>
      <c r="F3356" s="23">
        <v>560001</v>
      </c>
      <c r="G3356" s="23" t="s">
        <v>68</v>
      </c>
      <c r="H3356" s="23" t="s">
        <v>69</v>
      </c>
      <c r="I3356" s="23" t="s">
        <v>55</v>
      </c>
      <c r="J3356" s="23" t="s">
        <v>56</v>
      </c>
      <c r="K3356" s="23" t="s">
        <v>24</v>
      </c>
      <c r="L3356" s="23">
        <v>1</v>
      </c>
      <c r="M3356" s="23">
        <v>30.4</v>
      </c>
      <c r="N3356" s="23">
        <v>0</v>
      </c>
      <c r="O3356" s="23">
        <v>5</v>
      </c>
      <c r="P3356" s="23" t="s">
        <v>43</v>
      </c>
      <c r="Q3356" s="23" t="s">
        <v>34</v>
      </c>
      <c r="R3356" s="23">
        <f t="shared" si="260"/>
        <v>1</v>
      </c>
      <c r="S3356" s="23" t="str">
        <f t="shared" si="261"/>
        <v>ORD103354_20240713_CUST01382_MED003</v>
      </c>
      <c r="T3356" s="23">
        <f t="shared" si="262"/>
        <v>1</v>
      </c>
      <c r="U3356" s="6">
        <f t="shared" si="263"/>
        <v>30.4</v>
      </c>
      <c r="V3356" s="6">
        <f>tbl_Raw_Data[[#This Row],[Discount_Pct]]*tbl_Raw_Data[[#This Row],[Gross_Amount]]/100</f>
        <v>0</v>
      </c>
      <c r="W3356" s="6">
        <f>tbl_Raw_Data[[#This Row],[Gross_Amount]]-tbl_Raw_Data[[#This Row],[Discount_Amount]]</f>
        <v>30.4</v>
      </c>
      <c r="X3356" s="6">
        <f>tbl_Raw_Data[[#This Row],[Net_Amount_Before_Tax]]*tbl_Raw_Data[[#This Row],[Tax_Pct]]/100</f>
        <v>1.52</v>
      </c>
      <c r="Y3356" s="6">
        <f>tbl_Raw_Data[[#This Row],[Net_Amount_Before_Tax]]+tbl_Raw_Data[[#This Row],[Tax_Amount]]</f>
        <v>31.919999999999998</v>
      </c>
      <c r="Z3356" s="6">
        <f t="shared" si="264"/>
        <v>1</v>
      </c>
    </row>
    <row r="3357" spans="1:26" x14ac:dyDescent="0.3">
      <c r="A3357" s="23" t="s">
        <v>5140</v>
      </c>
      <c r="B3357" s="34">
        <v>45401</v>
      </c>
      <c r="C3357" s="23" t="s">
        <v>4814</v>
      </c>
      <c r="D3357" s="23" t="s">
        <v>46</v>
      </c>
      <c r="E3357" s="23" t="s">
        <v>47</v>
      </c>
      <c r="F3357" s="23">
        <v>411045</v>
      </c>
      <c r="G3357" s="23" t="s">
        <v>138</v>
      </c>
      <c r="H3357" s="23" t="s">
        <v>139</v>
      </c>
      <c r="I3357" s="23" t="s">
        <v>50</v>
      </c>
      <c r="J3357" s="23" t="s">
        <v>140</v>
      </c>
      <c r="K3357" s="23" t="s">
        <v>24</v>
      </c>
      <c r="L3357" s="23">
        <v>1</v>
      </c>
      <c r="M3357" s="23">
        <v>163.03</v>
      </c>
      <c r="N3357" s="23">
        <v>15</v>
      </c>
      <c r="O3357" s="23">
        <v>5</v>
      </c>
      <c r="P3357" s="23" t="s">
        <v>65</v>
      </c>
      <c r="Q3357" s="23" t="s">
        <v>34</v>
      </c>
      <c r="R3357" s="23">
        <f t="shared" si="260"/>
        <v>1</v>
      </c>
      <c r="S3357" s="23" t="str">
        <f t="shared" si="261"/>
        <v>ORD103356_20240419_CUST01998_MED013</v>
      </c>
      <c r="T3357" s="23">
        <f t="shared" si="262"/>
        <v>1</v>
      </c>
      <c r="U3357" s="6">
        <f t="shared" si="263"/>
        <v>163.03</v>
      </c>
      <c r="V3357" s="6">
        <f>tbl_Raw_Data[[#This Row],[Discount_Pct]]*tbl_Raw_Data[[#This Row],[Gross_Amount]]/100</f>
        <v>24.454499999999999</v>
      </c>
      <c r="W3357" s="6">
        <f>tbl_Raw_Data[[#This Row],[Gross_Amount]]-tbl_Raw_Data[[#This Row],[Discount_Amount]]</f>
        <v>138.57550000000001</v>
      </c>
      <c r="X3357" s="6">
        <f>tbl_Raw_Data[[#This Row],[Net_Amount_Before_Tax]]*tbl_Raw_Data[[#This Row],[Tax_Pct]]/100</f>
        <v>6.9287750000000008</v>
      </c>
      <c r="Y3357" s="6">
        <f>tbl_Raw_Data[[#This Row],[Net_Amount_Before_Tax]]+tbl_Raw_Data[[#This Row],[Tax_Amount]]</f>
        <v>145.50427500000001</v>
      </c>
      <c r="Z3357" s="6">
        <f t="shared" si="264"/>
        <v>2</v>
      </c>
    </row>
    <row r="3358" spans="1:26" x14ac:dyDescent="0.3">
      <c r="A3358" s="23" t="s">
        <v>5141</v>
      </c>
      <c r="B3358" s="34">
        <v>45635</v>
      </c>
      <c r="C3358" s="23" t="s">
        <v>5142</v>
      </c>
      <c r="D3358" s="23" t="s">
        <v>159</v>
      </c>
      <c r="E3358" s="23" t="s">
        <v>47</v>
      </c>
      <c r="F3358" s="23">
        <v>400001</v>
      </c>
      <c r="G3358" s="23" t="s">
        <v>132</v>
      </c>
      <c r="H3358" s="23" t="s">
        <v>133</v>
      </c>
      <c r="I3358" s="23" t="s">
        <v>134</v>
      </c>
      <c r="J3358" s="23" t="s">
        <v>135</v>
      </c>
      <c r="K3358" s="23" t="s">
        <v>57</v>
      </c>
      <c r="L3358" s="23">
        <v>1</v>
      </c>
      <c r="M3358" s="23">
        <v>69.989999999999995</v>
      </c>
      <c r="N3358" s="23">
        <v>5</v>
      </c>
      <c r="O3358" s="23">
        <v>18</v>
      </c>
      <c r="P3358" s="23" t="s">
        <v>43</v>
      </c>
      <c r="Q3358" s="23" t="s">
        <v>44</v>
      </c>
      <c r="R3358" s="23">
        <f t="shared" si="260"/>
        <v>1</v>
      </c>
      <c r="S3358" s="23" t="str">
        <f t="shared" si="261"/>
        <v>ORD103357_20241209_CUST01106_MED007</v>
      </c>
      <c r="T3358" s="23">
        <f t="shared" si="262"/>
        <v>1</v>
      </c>
      <c r="U3358" s="6">
        <f t="shared" si="263"/>
        <v>69.989999999999995</v>
      </c>
      <c r="V3358" s="6">
        <f>tbl_Raw_Data[[#This Row],[Discount_Pct]]*tbl_Raw_Data[[#This Row],[Gross_Amount]]/100</f>
        <v>3.4994999999999998</v>
      </c>
      <c r="W3358" s="6">
        <f>tbl_Raw_Data[[#This Row],[Gross_Amount]]-tbl_Raw_Data[[#This Row],[Discount_Amount]]</f>
        <v>66.490499999999997</v>
      </c>
      <c r="X3358" s="6">
        <f>tbl_Raw_Data[[#This Row],[Net_Amount_Before_Tax]]*tbl_Raw_Data[[#This Row],[Tax_Pct]]/100</f>
        <v>11.96829</v>
      </c>
      <c r="Y3358" s="6">
        <f>tbl_Raw_Data[[#This Row],[Net_Amount_Before_Tax]]+tbl_Raw_Data[[#This Row],[Tax_Amount]]</f>
        <v>78.458789999999993</v>
      </c>
      <c r="Z3358" s="6">
        <f t="shared" si="264"/>
        <v>0</v>
      </c>
    </row>
    <row r="3359" spans="1:26" x14ac:dyDescent="0.3">
      <c r="A3359" s="23" t="s">
        <v>5143</v>
      </c>
      <c r="B3359" s="34">
        <v>45903</v>
      </c>
      <c r="C3359" s="23" t="s">
        <v>3891</v>
      </c>
      <c r="D3359" s="23" t="s">
        <v>80</v>
      </c>
      <c r="E3359" s="23" t="s">
        <v>81</v>
      </c>
      <c r="F3359" s="23">
        <v>395017</v>
      </c>
      <c r="G3359" s="23" t="s">
        <v>68</v>
      </c>
      <c r="H3359" s="23" t="s">
        <v>69</v>
      </c>
      <c r="I3359" s="23" t="s">
        <v>55</v>
      </c>
      <c r="J3359" s="23" t="s">
        <v>56</v>
      </c>
      <c r="K3359" s="23" t="s">
        <v>24</v>
      </c>
      <c r="L3359" s="23">
        <v>1</v>
      </c>
      <c r="M3359" s="23">
        <v>27.9</v>
      </c>
      <c r="N3359" s="23">
        <v>10</v>
      </c>
      <c r="O3359" s="23">
        <v>5</v>
      </c>
      <c r="P3359" s="23" t="s">
        <v>25</v>
      </c>
      <c r="Q3359" s="23" t="s">
        <v>90</v>
      </c>
      <c r="R3359" s="23">
        <f t="shared" si="260"/>
        <v>1</v>
      </c>
      <c r="S3359" s="23" t="str">
        <f t="shared" si="261"/>
        <v>ORD103358_20250903_CUST03278_MED003</v>
      </c>
      <c r="T3359" s="23">
        <f t="shared" si="262"/>
        <v>1</v>
      </c>
      <c r="U3359" s="6">
        <f t="shared" si="263"/>
        <v>27.9</v>
      </c>
      <c r="V3359" s="6">
        <f>tbl_Raw_Data[[#This Row],[Discount_Pct]]*tbl_Raw_Data[[#This Row],[Gross_Amount]]/100</f>
        <v>2.79</v>
      </c>
      <c r="W3359" s="6">
        <f>tbl_Raw_Data[[#This Row],[Gross_Amount]]-tbl_Raw_Data[[#This Row],[Discount_Amount]]</f>
        <v>25.11</v>
      </c>
      <c r="X3359" s="6">
        <f>tbl_Raw_Data[[#This Row],[Net_Amount_Before_Tax]]*tbl_Raw_Data[[#This Row],[Tax_Pct]]/100</f>
        <v>1.2555000000000001</v>
      </c>
      <c r="Y3359" s="6">
        <f>tbl_Raw_Data[[#This Row],[Net_Amount_Before_Tax]]+tbl_Raw_Data[[#This Row],[Tax_Amount]]</f>
        <v>26.365500000000001</v>
      </c>
      <c r="Z3359" s="6">
        <f t="shared" si="264"/>
        <v>3</v>
      </c>
    </row>
    <row r="3360" spans="1:26" x14ac:dyDescent="0.3">
      <c r="A3360" s="23" t="s">
        <v>5144</v>
      </c>
      <c r="B3360" s="34">
        <v>45393</v>
      </c>
      <c r="C3360" s="23" t="s">
        <v>1441</v>
      </c>
      <c r="D3360" s="23" t="s">
        <v>46</v>
      </c>
      <c r="E3360" s="23" t="s">
        <v>47</v>
      </c>
      <c r="F3360" s="23">
        <v>411014</v>
      </c>
      <c r="G3360" s="23" t="s">
        <v>20</v>
      </c>
      <c r="H3360" s="23" t="s">
        <v>21</v>
      </c>
      <c r="I3360" s="23" t="s">
        <v>22</v>
      </c>
      <c r="J3360" s="23" t="s">
        <v>23</v>
      </c>
      <c r="K3360" s="23" t="s">
        <v>24</v>
      </c>
      <c r="L3360" s="23">
        <v>2</v>
      </c>
      <c r="M3360" s="23">
        <v>125.01</v>
      </c>
      <c r="N3360" s="23">
        <v>0</v>
      </c>
      <c r="O3360" s="23">
        <v>5</v>
      </c>
      <c r="P3360" s="23" t="s">
        <v>58</v>
      </c>
      <c r="Q3360" s="23" t="s">
        <v>34</v>
      </c>
      <c r="R3360" s="23">
        <f t="shared" si="260"/>
        <v>1</v>
      </c>
      <c r="S3360" s="23" t="str">
        <f t="shared" si="261"/>
        <v>ORD103359_20240411_CUST02732_MED024</v>
      </c>
      <c r="T3360" s="23">
        <f t="shared" si="262"/>
        <v>1</v>
      </c>
      <c r="U3360" s="6">
        <f t="shared" si="263"/>
        <v>250.02</v>
      </c>
      <c r="V3360" s="6">
        <f>tbl_Raw_Data[[#This Row],[Discount_Pct]]*tbl_Raw_Data[[#This Row],[Gross_Amount]]/100</f>
        <v>0</v>
      </c>
      <c r="W3360" s="6">
        <f>tbl_Raw_Data[[#This Row],[Gross_Amount]]-tbl_Raw_Data[[#This Row],[Discount_Amount]]</f>
        <v>250.02</v>
      </c>
      <c r="X3360" s="6">
        <f>tbl_Raw_Data[[#This Row],[Net_Amount_Before_Tax]]*tbl_Raw_Data[[#This Row],[Tax_Pct]]/100</f>
        <v>12.501000000000001</v>
      </c>
      <c r="Y3360" s="6">
        <f>tbl_Raw_Data[[#This Row],[Net_Amount_Before_Tax]]+tbl_Raw_Data[[#This Row],[Tax_Amount]]</f>
        <v>262.52100000000002</v>
      </c>
      <c r="Z3360" s="6">
        <f t="shared" si="264"/>
        <v>1</v>
      </c>
    </row>
    <row r="3361" spans="1:26" x14ac:dyDescent="0.3">
      <c r="A3361" s="23" t="s">
        <v>5145</v>
      </c>
      <c r="B3361" s="34">
        <v>45466</v>
      </c>
      <c r="C3361" s="23" t="s">
        <v>4312</v>
      </c>
      <c r="D3361" s="23" t="s">
        <v>37</v>
      </c>
      <c r="E3361" s="23" t="s">
        <v>38</v>
      </c>
      <c r="F3361" s="23">
        <v>452010</v>
      </c>
      <c r="G3361" s="23" t="s">
        <v>233</v>
      </c>
      <c r="H3361" s="23" t="s">
        <v>234</v>
      </c>
      <c r="I3361" s="23" t="s">
        <v>104</v>
      </c>
      <c r="J3361" s="23" t="s">
        <v>42</v>
      </c>
      <c r="K3361" s="23" t="s">
        <v>24</v>
      </c>
      <c r="L3361" s="23">
        <v>3</v>
      </c>
      <c r="M3361" s="23">
        <v>158.05000000000001</v>
      </c>
      <c r="N3361" s="23">
        <v>0</v>
      </c>
      <c r="O3361" s="23">
        <v>5</v>
      </c>
      <c r="P3361" s="23" t="s">
        <v>89</v>
      </c>
      <c r="Q3361" s="23" t="s">
        <v>34</v>
      </c>
      <c r="R3361" s="23">
        <f t="shared" si="260"/>
        <v>1</v>
      </c>
      <c r="S3361" s="23" t="str">
        <f t="shared" si="261"/>
        <v>ORD103360_20240623_CUST00351_MED019</v>
      </c>
      <c r="T3361" s="23">
        <f t="shared" si="262"/>
        <v>1</v>
      </c>
      <c r="U3361" s="6">
        <f t="shared" si="263"/>
        <v>474.15000000000003</v>
      </c>
      <c r="V3361" s="6">
        <f>tbl_Raw_Data[[#This Row],[Discount_Pct]]*tbl_Raw_Data[[#This Row],[Gross_Amount]]/100</f>
        <v>0</v>
      </c>
      <c r="W3361" s="6">
        <f>tbl_Raw_Data[[#This Row],[Gross_Amount]]-tbl_Raw_Data[[#This Row],[Discount_Amount]]</f>
        <v>474.15000000000003</v>
      </c>
      <c r="X3361" s="6">
        <f>tbl_Raw_Data[[#This Row],[Net_Amount_Before_Tax]]*tbl_Raw_Data[[#This Row],[Tax_Pct]]/100</f>
        <v>23.7075</v>
      </c>
      <c r="Y3361" s="6">
        <f>tbl_Raw_Data[[#This Row],[Net_Amount_Before_Tax]]+tbl_Raw_Data[[#This Row],[Tax_Amount]]</f>
        <v>497.85750000000002</v>
      </c>
      <c r="Z3361" s="6">
        <f t="shared" si="264"/>
        <v>2</v>
      </c>
    </row>
    <row r="3362" spans="1:26" x14ac:dyDescent="0.3">
      <c r="A3362" s="23" t="s">
        <v>5146</v>
      </c>
      <c r="B3362" s="34">
        <v>45589</v>
      </c>
      <c r="C3362" s="23" t="s">
        <v>2043</v>
      </c>
      <c r="D3362" s="23" t="s">
        <v>87</v>
      </c>
      <c r="E3362" s="23" t="s">
        <v>88</v>
      </c>
      <c r="F3362" s="23">
        <v>600096</v>
      </c>
      <c r="G3362" s="23" t="s">
        <v>39</v>
      </c>
      <c r="H3362" s="23" t="s">
        <v>40</v>
      </c>
      <c r="I3362" s="23" t="s">
        <v>41</v>
      </c>
      <c r="J3362" s="23" t="s">
        <v>42</v>
      </c>
      <c r="K3362" s="23" t="s">
        <v>24</v>
      </c>
      <c r="L3362" s="23">
        <v>3</v>
      </c>
      <c r="M3362" s="23">
        <v>28.15</v>
      </c>
      <c r="N3362" s="23">
        <v>5</v>
      </c>
      <c r="O3362" s="23">
        <v>5</v>
      </c>
      <c r="P3362" s="23" t="s">
        <v>89</v>
      </c>
      <c r="Q3362" s="23" t="s">
        <v>34</v>
      </c>
      <c r="R3362" s="23">
        <f t="shared" si="260"/>
        <v>1</v>
      </c>
      <c r="S3362" s="23" t="str">
        <f t="shared" si="261"/>
        <v>ORD103361_20241024_CUST00452_MED001</v>
      </c>
      <c r="T3362" s="23">
        <f t="shared" si="262"/>
        <v>1</v>
      </c>
      <c r="U3362" s="6">
        <f t="shared" si="263"/>
        <v>84.449999999999989</v>
      </c>
      <c r="V3362" s="6">
        <f>tbl_Raw_Data[[#This Row],[Discount_Pct]]*tbl_Raw_Data[[#This Row],[Gross_Amount]]/100</f>
        <v>4.2224999999999993</v>
      </c>
      <c r="W3362" s="6">
        <f>tbl_Raw_Data[[#This Row],[Gross_Amount]]-tbl_Raw_Data[[#This Row],[Discount_Amount]]</f>
        <v>80.227499999999992</v>
      </c>
      <c r="X3362" s="6">
        <f>tbl_Raw_Data[[#This Row],[Net_Amount_Before_Tax]]*tbl_Raw_Data[[#This Row],[Tax_Pct]]/100</f>
        <v>4.0113749999999992</v>
      </c>
      <c r="Y3362" s="6">
        <f>tbl_Raw_Data[[#This Row],[Net_Amount_Before_Tax]]+tbl_Raw_Data[[#This Row],[Tax_Amount]]</f>
        <v>84.238874999999993</v>
      </c>
      <c r="Z3362" s="6">
        <f t="shared" si="264"/>
        <v>3</v>
      </c>
    </row>
    <row r="3363" spans="1:26" x14ac:dyDescent="0.3">
      <c r="A3363" s="23" t="s">
        <v>5147</v>
      </c>
      <c r="B3363" s="34">
        <v>45583</v>
      </c>
      <c r="C3363" s="23" t="s">
        <v>5148</v>
      </c>
      <c r="D3363" s="23" t="s">
        <v>130</v>
      </c>
      <c r="E3363" s="23" t="s">
        <v>131</v>
      </c>
      <c r="F3363" s="23">
        <v>700001</v>
      </c>
      <c r="G3363" s="23" t="s">
        <v>196</v>
      </c>
      <c r="H3363" s="23" t="s">
        <v>197</v>
      </c>
      <c r="I3363" s="23" t="s">
        <v>32</v>
      </c>
      <c r="J3363" s="23" t="s">
        <v>42</v>
      </c>
      <c r="K3363" s="23" t="s">
        <v>24</v>
      </c>
      <c r="L3363" s="23">
        <v>1</v>
      </c>
      <c r="M3363" s="23">
        <v>28.11</v>
      </c>
      <c r="N3363" s="23">
        <v>10</v>
      </c>
      <c r="O3363" s="23">
        <v>18</v>
      </c>
      <c r="P3363" s="23" t="s">
        <v>25</v>
      </c>
      <c r="Q3363" s="23" t="s">
        <v>90</v>
      </c>
      <c r="R3363" s="23">
        <f t="shared" si="260"/>
        <v>1</v>
      </c>
      <c r="S3363" s="23" t="str">
        <f t="shared" si="261"/>
        <v>ORD103362_20241018_CUST00690_MED011</v>
      </c>
      <c r="T3363" s="23">
        <f t="shared" si="262"/>
        <v>1</v>
      </c>
      <c r="U3363" s="6">
        <f t="shared" si="263"/>
        <v>28.11</v>
      </c>
      <c r="V3363" s="6">
        <f>tbl_Raw_Data[[#This Row],[Discount_Pct]]*tbl_Raw_Data[[#This Row],[Gross_Amount]]/100</f>
        <v>2.8110000000000004</v>
      </c>
      <c r="W3363" s="6">
        <f>tbl_Raw_Data[[#This Row],[Gross_Amount]]-tbl_Raw_Data[[#This Row],[Discount_Amount]]</f>
        <v>25.298999999999999</v>
      </c>
      <c r="X3363" s="6">
        <f>tbl_Raw_Data[[#This Row],[Net_Amount_Before_Tax]]*tbl_Raw_Data[[#This Row],[Tax_Pct]]/100</f>
        <v>4.55382</v>
      </c>
      <c r="Y3363" s="6">
        <f>tbl_Raw_Data[[#This Row],[Net_Amount_Before_Tax]]+tbl_Raw_Data[[#This Row],[Tax_Amount]]</f>
        <v>29.852820000000001</v>
      </c>
      <c r="Z3363" s="6">
        <f t="shared" si="264"/>
        <v>0</v>
      </c>
    </row>
    <row r="3364" spans="1:26" x14ac:dyDescent="0.3">
      <c r="A3364" s="23" t="s">
        <v>5149</v>
      </c>
      <c r="B3364" s="34">
        <v>45335</v>
      </c>
      <c r="C3364" s="23" t="s">
        <v>5150</v>
      </c>
      <c r="D3364" s="23" t="s">
        <v>19</v>
      </c>
      <c r="E3364" s="23" t="s">
        <v>19</v>
      </c>
      <c r="F3364" s="23">
        <v>110085</v>
      </c>
      <c r="G3364" s="23" t="s">
        <v>53</v>
      </c>
      <c r="H3364" s="23" t="s">
        <v>54</v>
      </c>
      <c r="I3364" s="23" t="s">
        <v>55</v>
      </c>
      <c r="J3364" s="23" t="s">
        <v>56</v>
      </c>
      <c r="K3364" s="23" t="s">
        <v>57</v>
      </c>
      <c r="L3364" s="23">
        <v>4</v>
      </c>
      <c r="M3364" s="23">
        <v>58</v>
      </c>
      <c r="N3364" s="23">
        <v>10</v>
      </c>
      <c r="O3364" s="23">
        <v>12</v>
      </c>
      <c r="P3364" s="23" t="s">
        <v>89</v>
      </c>
      <c r="Q3364" s="23" t="s">
        <v>26</v>
      </c>
      <c r="R3364" s="23">
        <f t="shared" si="260"/>
        <v>1</v>
      </c>
      <c r="S3364" s="23" t="str">
        <f t="shared" si="261"/>
        <v>ORD103363_20240213_CUST00624_MED020</v>
      </c>
      <c r="T3364" s="23">
        <f t="shared" si="262"/>
        <v>1</v>
      </c>
      <c r="U3364" s="6">
        <f t="shared" si="263"/>
        <v>232</v>
      </c>
      <c r="V3364" s="6">
        <f>tbl_Raw_Data[[#This Row],[Discount_Pct]]*tbl_Raw_Data[[#This Row],[Gross_Amount]]/100</f>
        <v>23.2</v>
      </c>
      <c r="W3364" s="6">
        <f>tbl_Raw_Data[[#This Row],[Gross_Amount]]-tbl_Raw_Data[[#This Row],[Discount_Amount]]</f>
        <v>208.8</v>
      </c>
      <c r="X3364" s="6">
        <f>tbl_Raw_Data[[#This Row],[Net_Amount_Before_Tax]]*tbl_Raw_Data[[#This Row],[Tax_Pct]]/100</f>
        <v>25.056000000000004</v>
      </c>
      <c r="Y3364" s="6">
        <f>tbl_Raw_Data[[#This Row],[Net_Amount_Before_Tax]]+tbl_Raw_Data[[#This Row],[Tax_Amount]]</f>
        <v>233.85600000000002</v>
      </c>
      <c r="Z3364" s="6">
        <f t="shared" si="264"/>
        <v>1</v>
      </c>
    </row>
    <row r="3365" spans="1:26" x14ac:dyDescent="0.3">
      <c r="A3365" s="23" t="s">
        <v>5151</v>
      </c>
      <c r="B3365" s="34">
        <v>45931</v>
      </c>
      <c r="C3365" s="23" t="s">
        <v>264</v>
      </c>
      <c r="D3365" s="23" t="s">
        <v>72</v>
      </c>
      <c r="E3365" s="23" t="s">
        <v>73</v>
      </c>
      <c r="F3365" s="23">
        <v>302001</v>
      </c>
      <c r="G3365" s="23" t="s">
        <v>68</v>
      </c>
      <c r="H3365" s="23" t="s">
        <v>69</v>
      </c>
      <c r="I3365" s="23" t="s">
        <v>55</v>
      </c>
      <c r="J3365" s="23" t="s">
        <v>56</v>
      </c>
      <c r="K3365" s="23" t="s">
        <v>24</v>
      </c>
      <c r="L3365" s="23">
        <v>2</v>
      </c>
      <c r="M3365" s="23">
        <v>25.75</v>
      </c>
      <c r="N3365" s="23">
        <v>0</v>
      </c>
      <c r="O3365" s="23">
        <v>12</v>
      </c>
      <c r="P3365" s="23" t="s">
        <v>43</v>
      </c>
      <c r="Q3365" s="23" t="s">
        <v>26</v>
      </c>
      <c r="R3365" s="23">
        <f t="shared" si="260"/>
        <v>1</v>
      </c>
      <c r="S3365" s="23" t="str">
        <f t="shared" si="261"/>
        <v>ORD103364_20251001_CUST01218_MED003</v>
      </c>
      <c r="T3365" s="23">
        <f t="shared" si="262"/>
        <v>1</v>
      </c>
      <c r="U3365" s="6">
        <f t="shared" si="263"/>
        <v>51.5</v>
      </c>
      <c r="V3365" s="6">
        <f>tbl_Raw_Data[[#This Row],[Discount_Pct]]*tbl_Raw_Data[[#This Row],[Gross_Amount]]/100</f>
        <v>0</v>
      </c>
      <c r="W3365" s="6">
        <f>tbl_Raw_Data[[#This Row],[Gross_Amount]]-tbl_Raw_Data[[#This Row],[Discount_Amount]]</f>
        <v>51.5</v>
      </c>
      <c r="X3365" s="6">
        <f>tbl_Raw_Data[[#This Row],[Net_Amount_Before_Tax]]*tbl_Raw_Data[[#This Row],[Tax_Pct]]/100</f>
        <v>6.18</v>
      </c>
      <c r="Y3365" s="6">
        <f>tbl_Raw_Data[[#This Row],[Net_Amount_Before_Tax]]+tbl_Raw_Data[[#This Row],[Tax_Amount]]</f>
        <v>57.68</v>
      </c>
      <c r="Z3365" s="6">
        <f t="shared" si="264"/>
        <v>2</v>
      </c>
    </row>
    <row r="3366" spans="1:26" x14ac:dyDescent="0.3">
      <c r="A3366" s="23" t="s">
        <v>5152</v>
      </c>
      <c r="B3366" s="34">
        <v>45976</v>
      </c>
      <c r="C3366" s="23" t="s">
        <v>2079</v>
      </c>
      <c r="D3366" s="23" t="s">
        <v>123</v>
      </c>
      <c r="E3366" s="23" t="s">
        <v>101</v>
      </c>
      <c r="F3366" s="23">
        <v>226024</v>
      </c>
      <c r="G3366" s="23" t="s">
        <v>61</v>
      </c>
      <c r="H3366" s="23" t="s">
        <v>62</v>
      </c>
      <c r="I3366" s="23" t="s">
        <v>63</v>
      </c>
      <c r="J3366" s="23" t="s">
        <v>64</v>
      </c>
      <c r="K3366" s="23" t="s">
        <v>57</v>
      </c>
      <c r="L3366" s="23">
        <v>4</v>
      </c>
      <c r="M3366" s="23">
        <v>106.07</v>
      </c>
      <c r="N3366" s="23">
        <v>5</v>
      </c>
      <c r="O3366" s="23">
        <v>18</v>
      </c>
      <c r="P3366" s="23" t="s">
        <v>25</v>
      </c>
      <c r="Q3366" s="23" t="s">
        <v>44</v>
      </c>
      <c r="R3366" s="23">
        <f t="shared" si="260"/>
        <v>1</v>
      </c>
      <c r="S3366" s="23" t="str">
        <f t="shared" si="261"/>
        <v>ORD103365_20251115_CUST01340_MED004</v>
      </c>
      <c r="T3366" s="23">
        <f t="shared" si="262"/>
        <v>1</v>
      </c>
      <c r="U3366" s="6">
        <f t="shared" si="263"/>
        <v>424.28</v>
      </c>
      <c r="V3366" s="6">
        <f>tbl_Raw_Data[[#This Row],[Discount_Pct]]*tbl_Raw_Data[[#This Row],[Gross_Amount]]/100</f>
        <v>21.213999999999995</v>
      </c>
      <c r="W3366" s="6">
        <f>tbl_Raw_Data[[#This Row],[Gross_Amount]]-tbl_Raw_Data[[#This Row],[Discount_Amount]]</f>
        <v>403.06599999999997</v>
      </c>
      <c r="X3366" s="6">
        <f>tbl_Raw_Data[[#This Row],[Net_Amount_Before_Tax]]*tbl_Raw_Data[[#This Row],[Tax_Pct]]/100</f>
        <v>72.551879999999997</v>
      </c>
      <c r="Y3366" s="6">
        <f>tbl_Raw_Data[[#This Row],[Net_Amount_Before_Tax]]+tbl_Raw_Data[[#This Row],[Tax_Amount]]</f>
        <v>475.61787999999996</v>
      </c>
      <c r="Z3366" s="6">
        <f t="shared" si="264"/>
        <v>1</v>
      </c>
    </row>
    <row r="3367" spans="1:26" x14ac:dyDescent="0.3">
      <c r="A3367" s="23" t="s">
        <v>5153</v>
      </c>
      <c r="B3367" s="34">
        <v>45445</v>
      </c>
      <c r="C3367" s="23" t="s">
        <v>1039</v>
      </c>
      <c r="D3367" s="23" t="s">
        <v>159</v>
      </c>
      <c r="E3367" s="23" t="s">
        <v>47</v>
      </c>
      <c r="F3367" s="23">
        <v>400093</v>
      </c>
      <c r="G3367" s="23" t="s">
        <v>124</v>
      </c>
      <c r="H3367" s="23" t="s">
        <v>125</v>
      </c>
      <c r="I3367" s="23" t="s">
        <v>104</v>
      </c>
      <c r="J3367" s="23" t="s">
        <v>114</v>
      </c>
      <c r="K3367" s="23" t="s">
        <v>24</v>
      </c>
      <c r="L3367" s="23">
        <v>2</v>
      </c>
      <c r="M3367" s="23">
        <v>128.91</v>
      </c>
      <c r="N3367" s="23">
        <v>0</v>
      </c>
      <c r="O3367" s="23">
        <v>5</v>
      </c>
      <c r="P3367" s="23" t="s">
        <v>65</v>
      </c>
      <c r="Q3367" s="23" t="s">
        <v>34</v>
      </c>
      <c r="R3367" s="23">
        <f t="shared" si="260"/>
        <v>1</v>
      </c>
      <c r="S3367" s="23" t="str">
        <f t="shared" si="261"/>
        <v>ORD103366_20240602_CUST02947_MED018</v>
      </c>
      <c r="T3367" s="23">
        <f t="shared" si="262"/>
        <v>1</v>
      </c>
      <c r="U3367" s="6">
        <f t="shared" si="263"/>
        <v>257.82</v>
      </c>
      <c r="V3367" s="6">
        <f>tbl_Raw_Data[[#This Row],[Discount_Pct]]*tbl_Raw_Data[[#This Row],[Gross_Amount]]/100</f>
        <v>0</v>
      </c>
      <c r="W3367" s="6">
        <f>tbl_Raw_Data[[#This Row],[Gross_Amount]]-tbl_Raw_Data[[#This Row],[Discount_Amount]]</f>
        <v>257.82</v>
      </c>
      <c r="X3367" s="6">
        <f>tbl_Raw_Data[[#This Row],[Net_Amount_Before_Tax]]*tbl_Raw_Data[[#This Row],[Tax_Pct]]/100</f>
        <v>12.890999999999998</v>
      </c>
      <c r="Y3367" s="6">
        <f>tbl_Raw_Data[[#This Row],[Net_Amount_Before_Tax]]+tbl_Raw_Data[[#This Row],[Tax_Amount]]</f>
        <v>270.71100000000001</v>
      </c>
      <c r="Z3367" s="6">
        <f t="shared" si="264"/>
        <v>4</v>
      </c>
    </row>
    <row r="3368" spans="1:26" x14ac:dyDescent="0.3">
      <c r="A3368" s="23" t="s">
        <v>5154</v>
      </c>
      <c r="B3368" s="34">
        <v>45659</v>
      </c>
      <c r="C3368" s="23" t="s">
        <v>4017</v>
      </c>
      <c r="D3368" s="23" t="s">
        <v>37</v>
      </c>
      <c r="E3368" s="23" t="s">
        <v>38</v>
      </c>
      <c r="F3368" s="23">
        <v>452010</v>
      </c>
      <c r="G3368" s="23" t="s">
        <v>102</v>
      </c>
      <c r="H3368" s="23" t="s">
        <v>103</v>
      </c>
      <c r="I3368" s="23" t="s">
        <v>104</v>
      </c>
      <c r="J3368" s="23" t="s">
        <v>64</v>
      </c>
      <c r="K3368" s="23" t="s">
        <v>57</v>
      </c>
      <c r="L3368" s="23">
        <v>2</v>
      </c>
      <c r="M3368" s="23">
        <v>90.76</v>
      </c>
      <c r="N3368" s="23">
        <v>15</v>
      </c>
      <c r="O3368" s="23">
        <v>5</v>
      </c>
      <c r="P3368" s="23" t="s">
        <v>89</v>
      </c>
      <c r="Q3368" s="23" t="s">
        <v>34</v>
      </c>
      <c r="R3368" s="23">
        <f t="shared" si="260"/>
        <v>1</v>
      </c>
      <c r="S3368" s="23" t="str">
        <f t="shared" si="261"/>
        <v>ORD103367_20250102_CUST01650_MED029</v>
      </c>
      <c r="T3368" s="23">
        <f t="shared" si="262"/>
        <v>1</v>
      </c>
      <c r="U3368" s="6">
        <f t="shared" si="263"/>
        <v>181.52</v>
      </c>
      <c r="V3368" s="6">
        <f>tbl_Raw_Data[[#This Row],[Discount_Pct]]*tbl_Raw_Data[[#This Row],[Gross_Amount]]/100</f>
        <v>27.228000000000002</v>
      </c>
      <c r="W3368" s="6">
        <f>tbl_Raw_Data[[#This Row],[Gross_Amount]]-tbl_Raw_Data[[#This Row],[Discount_Amount]]</f>
        <v>154.292</v>
      </c>
      <c r="X3368" s="6">
        <f>tbl_Raw_Data[[#This Row],[Net_Amount_Before_Tax]]*tbl_Raw_Data[[#This Row],[Tax_Pct]]/100</f>
        <v>7.7146000000000008</v>
      </c>
      <c r="Y3368" s="6">
        <f>tbl_Raw_Data[[#This Row],[Net_Amount_Before_Tax]]+tbl_Raw_Data[[#This Row],[Tax_Amount]]</f>
        <v>162.00659999999999</v>
      </c>
      <c r="Z3368" s="6">
        <f t="shared" si="264"/>
        <v>3</v>
      </c>
    </row>
    <row r="3369" spans="1:26" x14ac:dyDescent="0.3">
      <c r="A3369" s="23" t="s">
        <v>5155</v>
      </c>
      <c r="B3369" s="34">
        <v>45304</v>
      </c>
      <c r="C3369" s="23" t="s">
        <v>399</v>
      </c>
      <c r="D3369" s="23" t="s">
        <v>92</v>
      </c>
      <c r="E3369" s="23" t="s">
        <v>93</v>
      </c>
      <c r="F3369" s="23">
        <v>560034</v>
      </c>
      <c r="G3369" s="23" t="s">
        <v>107</v>
      </c>
      <c r="H3369" s="23" t="s">
        <v>108</v>
      </c>
      <c r="I3369" s="23" t="s">
        <v>63</v>
      </c>
      <c r="J3369" s="23" t="s">
        <v>42</v>
      </c>
      <c r="K3369" s="23" t="s">
        <v>57</v>
      </c>
      <c r="L3369" s="23">
        <v>4</v>
      </c>
      <c r="M3369" s="23">
        <v>106.09</v>
      </c>
      <c r="N3369" s="23">
        <v>15</v>
      </c>
      <c r="O3369" s="23">
        <v>12</v>
      </c>
      <c r="P3369" s="23" t="s">
        <v>33</v>
      </c>
      <c r="Q3369" s="23" t="s">
        <v>90</v>
      </c>
      <c r="R3369" s="23">
        <f t="shared" si="260"/>
        <v>1</v>
      </c>
      <c r="S3369" s="23" t="str">
        <f t="shared" si="261"/>
        <v>ORD103368_20240113_CUST02979_MED005</v>
      </c>
      <c r="T3369" s="23">
        <f t="shared" si="262"/>
        <v>1</v>
      </c>
      <c r="U3369" s="6">
        <f t="shared" si="263"/>
        <v>424.36</v>
      </c>
      <c r="V3369" s="6">
        <f>tbl_Raw_Data[[#This Row],[Discount_Pct]]*tbl_Raw_Data[[#This Row],[Gross_Amount]]/100</f>
        <v>63.654000000000003</v>
      </c>
      <c r="W3369" s="6">
        <f>tbl_Raw_Data[[#This Row],[Gross_Amount]]-tbl_Raw_Data[[#This Row],[Discount_Amount]]</f>
        <v>360.70600000000002</v>
      </c>
      <c r="X3369" s="6">
        <f>tbl_Raw_Data[[#This Row],[Net_Amount_Before_Tax]]*tbl_Raw_Data[[#This Row],[Tax_Pct]]/100</f>
        <v>43.28472</v>
      </c>
      <c r="Y3369" s="6">
        <f>tbl_Raw_Data[[#This Row],[Net_Amount_Before_Tax]]+tbl_Raw_Data[[#This Row],[Tax_Amount]]</f>
        <v>403.99072000000001</v>
      </c>
      <c r="Z3369" s="6">
        <f t="shared" si="264"/>
        <v>0</v>
      </c>
    </row>
    <row r="3370" spans="1:26" x14ac:dyDescent="0.3">
      <c r="A3370" s="23" t="s">
        <v>5156</v>
      </c>
      <c r="B3370" s="34">
        <v>45936</v>
      </c>
      <c r="C3370" s="23" t="s">
        <v>3719</v>
      </c>
      <c r="D3370" s="23" t="s">
        <v>183</v>
      </c>
      <c r="E3370" s="23" t="s">
        <v>184</v>
      </c>
      <c r="F3370" s="23">
        <v>122002</v>
      </c>
      <c r="G3370" s="23" t="s">
        <v>154</v>
      </c>
      <c r="H3370" s="23" t="s">
        <v>155</v>
      </c>
      <c r="I3370" s="23" t="s">
        <v>134</v>
      </c>
      <c r="J3370" s="23" t="s">
        <v>156</v>
      </c>
      <c r="K3370" s="23" t="s">
        <v>57</v>
      </c>
      <c r="L3370" s="23">
        <v>1</v>
      </c>
      <c r="M3370" s="23">
        <v>41.29</v>
      </c>
      <c r="N3370" s="23">
        <v>0</v>
      </c>
      <c r="O3370" s="23">
        <v>5</v>
      </c>
      <c r="P3370" s="23" t="s">
        <v>43</v>
      </c>
      <c r="Q3370" s="23" t="s">
        <v>26</v>
      </c>
      <c r="R3370" s="23">
        <f t="shared" si="260"/>
        <v>1</v>
      </c>
      <c r="S3370" s="23" t="str">
        <f t="shared" si="261"/>
        <v>ORD103369_20251006_CUST00995_MED006</v>
      </c>
      <c r="T3370" s="23">
        <f t="shared" si="262"/>
        <v>1</v>
      </c>
      <c r="U3370" s="6">
        <f t="shared" si="263"/>
        <v>41.29</v>
      </c>
      <c r="V3370" s="6">
        <f>tbl_Raw_Data[[#This Row],[Discount_Pct]]*tbl_Raw_Data[[#This Row],[Gross_Amount]]/100</f>
        <v>0</v>
      </c>
      <c r="W3370" s="6">
        <f>tbl_Raw_Data[[#This Row],[Gross_Amount]]-tbl_Raw_Data[[#This Row],[Discount_Amount]]</f>
        <v>41.29</v>
      </c>
      <c r="X3370" s="6">
        <f>tbl_Raw_Data[[#This Row],[Net_Amount_Before_Tax]]*tbl_Raw_Data[[#This Row],[Tax_Pct]]/100</f>
        <v>2.0644999999999998</v>
      </c>
      <c r="Y3370" s="6">
        <f>tbl_Raw_Data[[#This Row],[Net_Amount_Before_Tax]]+tbl_Raw_Data[[#This Row],[Tax_Amount]]</f>
        <v>43.354500000000002</v>
      </c>
      <c r="Z3370" s="6">
        <f t="shared" si="264"/>
        <v>3</v>
      </c>
    </row>
    <row r="3371" spans="1:26" x14ac:dyDescent="0.3">
      <c r="A3371" s="23" t="s">
        <v>5157</v>
      </c>
      <c r="B3371" s="34">
        <v>45332</v>
      </c>
      <c r="C3371" s="23" t="s">
        <v>446</v>
      </c>
      <c r="D3371" s="23" t="s">
        <v>142</v>
      </c>
      <c r="E3371" s="23" t="s">
        <v>81</v>
      </c>
      <c r="F3371" s="23">
        <v>380015</v>
      </c>
      <c r="G3371" s="23" t="s">
        <v>145</v>
      </c>
      <c r="H3371" s="23" t="s">
        <v>146</v>
      </c>
      <c r="I3371" s="23" t="s">
        <v>147</v>
      </c>
      <c r="J3371" s="23" t="s">
        <v>148</v>
      </c>
      <c r="K3371" s="23" t="s">
        <v>24</v>
      </c>
      <c r="L3371" s="23">
        <v>1</v>
      </c>
      <c r="M3371" s="23">
        <v>101.22</v>
      </c>
      <c r="N3371" s="23">
        <v>0</v>
      </c>
      <c r="O3371" s="23">
        <v>18</v>
      </c>
      <c r="P3371" s="23" t="s">
        <v>58</v>
      </c>
      <c r="Q3371" s="23" t="s">
        <v>90</v>
      </c>
      <c r="R3371" s="23">
        <f t="shared" si="260"/>
        <v>1</v>
      </c>
      <c r="S3371" s="23" t="str">
        <f t="shared" si="261"/>
        <v>ORD103370_20240210_CUST03333_MED016</v>
      </c>
      <c r="T3371" s="23">
        <f t="shared" si="262"/>
        <v>1</v>
      </c>
      <c r="U3371" s="6">
        <f t="shared" si="263"/>
        <v>101.22</v>
      </c>
      <c r="V3371" s="6">
        <f>tbl_Raw_Data[[#This Row],[Discount_Pct]]*tbl_Raw_Data[[#This Row],[Gross_Amount]]/100</f>
        <v>0</v>
      </c>
      <c r="W3371" s="6">
        <f>tbl_Raw_Data[[#This Row],[Gross_Amount]]-tbl_Raw_Data[[#This Row],[Discount_Amount]]</f>
        <v>101.22</v>
      </c>
      <c r="X3371" s="6">
        <f>tbl_Raw_Data[[#This Row],[Net_Amount_Before_Tax]]*tbl_Raw_Data[[#This Row],[Tax_Pct]]/100</f>
        <v>18.2196</v>
      </c>
      <c r="Y3371" s="6">
        <f>tbl_Raw_Data[[#This Row],[Net_Amount_Before_Tax]]+tbl_Raw_Data[[#This Row],[Tax_Amount]]</f>
        <v>119.4396</v>
      </c>
      <c r="Z3371" s="6">
        <f t="shared" si="264"/>
        <v>0</v>
      </c>
    </row>
    <row r="3372" spans="1:26" x14ac:dyDescent="0.3">
      <c r="A3372" s="23" t="s">
        <v>5158</v>
      </c>
      <c r="B3372" s="34">
        <v>45728</v>
      </c>
      <c r="C3372" s="23" t="s">
        <v>569</v>
      </c>
      <c r="D3372" s="23" t="s">
        <v>130</v>
      </c>
      <c r="E3372" s="23" t="s">
        <v>131</v>
      </c>
      <c r="F3372" s="23">
        <v>700091</v>
      </c>
      <c r="G3372" s="23" t="s">
        <v>283</v>
      </c>
      <c r="H3372" s="23" t="s">
        <v>284</v>
      </c>
      <c r="I3372" s="23" t="s">
        <v>104</v>
      </c>
      <c r="J3372" s="23" t="s">
        <v>42</v>
      </c>
      <c r="K3372" s="23" t="s">
        <v>57</v>
      </c>
      <c r="L3372" s="23">
        <v>2</v>
      </c>
      <c r="M3372" s="23">
        <v>254.79</v>
      </c>
      <c r="N3372" s="23">
        <v>5</v>
      </c>
      <c r="O3372" s="23">
        <v>12</v>
      </c>
      <c r="P3372" s="23" t="s">
        <v>43</v>
      </c>
      <c r="Q3372" s="23" t="s">
        <v>34</v>
      </c>
      <c r="R3372" s="23">
        <f t="shared" si="260"/>
        <v>1</v>
      </c>
      <c r="S3372" s="23" t="str">
        <f t="shared" si="261"/>
        <v>ORD103371_20250312_CUST02902_MED030</v>
      </c>
      <c r="T3372" s="23">
        <f t="shared" si="262"/>
        <v>1</v>
      </c>
      <c r="U3372" s="6">
        <f t="shared" si="263"/>
        <v>509.58</v>
      </c>
      <c r="V3372" s="6">
        <f>tbl_Raw_Data[[#This Row],[Discount_Pct]]*tbl_Raw_Data[[#This Row],[Gross_Amount]]/100</f>
        <v>25.478999999999999</v>
      </c>
      <c r="W3372" s="6">
        <f>tbl_Raw_Data[[#This Row],[Gross_Amount]]-tbl_Raw_Data[[#This Row],[Discount_Amount]]</f>
        <v>484.101</v>
      </c>
      <c r="X3372" s="6">
        <f>tbl_Raw_Data[[#This Row],[Net_Amount_Before_Tax]]*tbl_Raw_Data[[#This Row],[Tax_Pct]]/100</f>
        <v>58.092119999999994</v>
      </c>
      <c r="Y3372" s="6">
        <f>tbl_Raw_Data[[#This Row],[Net_Amount_Before_Tax]]+tbl_Raw_Data[[#This Row],[Tax_Amount]]</f>
        <v>542.19312000000002</v>
      </c>
      <c r="Z3372" s="6">
        <f t="shared" si="264"/>
        <v>4</v>
      </c>
    </row>
    <row r="3373" spans="1:26" x14ac:dyDescent="0.3">
      <c r="A3373" s="23" t="s">
        <v>5158</v>
      </c>
      <c r="B3373" s="34">
        <v>45957</v>
      </c>
      <c r="C3373" s="23" t="s">
        <v>5159</v>
      </c>
      <c r="D3373" s="23" t="s">
        <v>92</v>
      </c>
      <c r="E3373" s="23" t="s">
        <v>93</v>
      </c>
      <c r="F3373" s="23">
        <v>560001</v>
      </c>
      <c r="G3373" s="23" t="s">
        <v>167</v>
      </c>
      <c r="H3373" s="23" t="s">
        <v>168</v>
      </c>
      <c r="I3373" s="23" t="s">
        <v>113</v>
      </c>
      <c r="J3373" s="23" t="s">
        <v>42</v>
      </c>
      <c r="K3373" s="23" t="s">
        <v>24</v>
      </c>
      <c r="L3373" s="23">
        <v>1</v>
      </c>
      <c r="M3373" s="23">
        <v>202.5</v>
      </c>
      <c r="N3373" s="23">
        <v>0</v>
      </c>
      <c r="O3373" s="23">
        <v>5</v>
      </c>
      <c r="P3373" s="23" t="s">
        <v>65</v>
      </c>
      <c r="Q3373" s="23" t="s">
        <v>34</v>
      </c>
      <c r="R3373" s="23">
        <f t="shared" si="260"/>
        <v>1</v>
      </c>
      <c r="S3373" s="23" t="str">
        <f t="shared" si="261"/>
        <v>ORD103371_20251027_CUST01385_MED026</v>
      </c>
      <c r="T3373" s="23">
        <f t="shared" si="262"/>
        <v>1</v>
      </c>
      <c r="U3373" s="6">
        <f t="shared" si="263"/>
        <v>202.5</v>
      </c>
      <c r="V3373" s="6">
        <f>tbl_Raw_Data[[#This Row],[Discount_Pct]]*tbl_Raw_Data[[#This Row],[Gross_Amount]]/100</f>
        <v>0</v>
      </c>
      <c r="W3373" s="6">
        <f>tbl_Raw_Data[[#This Row],[Gross_Amount]]-tbl_Raw_Data[[#This Row],[Discount_Amount]]</f>
        <v>202.5</v>
      </c>
      <c r="X3373" s="6">
        <f>tbl_Raw_Data[[#This Row],[Net_Amount_Before_Tax]]*tbl_Raw_Data[[#This Row],[Tax_Pct]]/100</f>
        <v>10.125</v>
      </c>
      <c r="Y3373" s="6">
        <f>tbl_Raw_Data[[#This Row],[Net_Amount_Before_Tax]]+tbl_Raw_Data[[#This Row],[Tax_Amount]]</f>
        <v>212.625</v>
      </c>
      <c r="Z3373" s="6">
        <f t="shared" si="264"/>
        <v>1</v>
      </c>
    </row>
    <row r="3374" spans="1:26" x14ac:dyDescent="0.3">
      <c r="A3374" s="23" t="s">
        <v>5158</v>
      </c>
      <c r="B3374" s="34">
        <v>45981</v>
      </c>
      <c r="C3374" s="23" t="s">
        <v>5160</v>
      </c>
      <c r="D3374" s="23" t="s">
        <v>183</v>
      </c>
      <c r="E3374" s="23" t="s">
        <v>184</v>
      </c>
      <c r="F3374" s="23">
        <v>122009</v>
      </c>
      <c r="G3374" s="23" t="s">
        <v>256</v>
      </c>
      <c r="H3374" s="23" t="s">
        <v>257</v>
      </c>
      <c r="I3374" s="23" t="s">
        <v>22</v>
      </c>
      <c r="J3374" s="23" t="s">
        <v>258</v>
      </c>
      <c r="K3374" s="23" t="s">
        <v>57</v>
      </c>
      <c r="L3374" s="23">
        <v>2</v>
      </c>
      <c r="M3374" s="23">
        <v>72.34</v>
      </c>
      <c r="N3374" s="23">
        <v>15</v>
      </c>
      <c r="O3374" s="23">
        <v>5</v>
      </c>
      <c r="P3374" s="23" t="s">
        <v>33</v>
      </c>
      <c r="Q3374" s="23" t="s">
        <v>34</v>
      </c>
      <c r="R3374" s="23">
        <f t="shared" si="260"/>
        <v>1</v>
      </c>
      <c r="S3374" s="23" t="str">
        <f t="shared" si="261"/>
        <v>ORD103371_20251120_CUST03336_MED025</v>
      </c>
      <c r="T3374" s="23">
        <f t="shared" si="262"/>
        <v>1</v>
      </c>
      <c r="U3374" s="6">
        <f t="shared" si="263"/>
        <v>144.68</v>
      </c>
      <c r="V3374" s="6">
        <f>tbl_Raw_Data[[#This Row],[Discount_Pct]]*tbl_Raw_Data[[#This Row],[Gross_Amount]]/100</f>
        <v>21.702000000000002</v>
      </c>
      <c r="W3374" s="6">
        <f>tbl_Raw_Data[[#This Row],[Gross_Amount]]-tbl_Raw_Data[[#This Row],[Discount_Amount]]</f>
        <v>122.97800000000001</v>
      </c>
      <c r="X3374" s="6">
        <f>tbl_Raw_Data[[#This Row],[Net_Amount_Before_Tax]]*tbl_Raw_Data[[#This Row],[Tax_Pct]]/100</f>
        <v>6.1489000000000011</v>
      </c>
      <c r="Y3374" s="6">
        <f>tbl_Raw_Data[[#This Row],[Net_Amount_Before_Tax]]+tbl_Raw_Data[[#This Row],[Tax_Amount]]</f>
        <v>129.12690000000001</v>
      </c>
      <c r="Z3374" s="6">
        <f t="shared" si="264"/>
        <v>1</v>
      </c>
    </row>
    <row r="3375" spans="1:26" x14ac:dyDescent="0.3">
      <c r="A3375" s="23" t="s">
        <v>5161</v>
      </c>
      <c r="B3375" s="34">
        <v>45479</v>
      </c>
      <c r="C3375" s="23" t="s">
        <v>4349</v>
      </c>
      <c r="D3375" s="23" t="s">
        <v>46</v>
      </c>
      <c r="E3375" s="23" t="s">
        <v>47</v>
      </c>
      <c r="F3375" s="23">
        <v>411057</v>
      </c>
      <c r="G3375" s="23" t="s">
        <v>119</v>
      </c>
      <c r="H3375" s="23" t="s">
        <v>120</v>
      </c>
      <c r="I3375" s="23" t="s">
        <v>32</v>
      </c>
      <c r="J3375" s="23" t="s">
        <v>64</v>
      </c>
      <c r="K3375" s="23" t="s">
        <v>57</v>
      </c>
      <c r="L3375" s="23">
        <v>4</v>
      </c>
      <c r="M3375" s="23">
        <v>69.86</v>
      </c>
      <c r="N3375" s="23">
        <v>10</v>
      </c>
      <c r="O3375" s="23">
        <v>12</v>
      </c>
      <c r="P3375" s="23" t="s">
        <v>58</v>
      </c>
      <c r="Q3375" s="23" t="s">
        <v>34</v>
      </c>
      <c r="R3375" s="23">
        <f t="shared" si="260"/>
        <v>1</v>
      </c>
      <c r="S3375" s="23" t="str">
        <f t="shared" si="261"/>
        <v>ORD103374_20240706_CUST01771_MED010</v>
      </c>
      <c r="T3375" s="23">
        <f t="shared" si="262"/>
        <v>1</v>
      </c>
      <c r="U3375" s="6">
        <f t="shared" si="263"/>
        <v>279.44</v>
      </c>
      <c r="V3375" s="6">
        <f>tbl_Raw_Data[[#This Row],[Discount_Pct]]*tbl_Raw_Data[[#This Row],[Gross_Amount]]/100</f>
        <v>27.944000000000003</v>
      </c>
      <c r="W3375" s="6">
        <f>tbl_Raw_Data[[#This Row],[Gross_Amount]]-tbl_Raw_Data[[#This Row],[Discount_Amount]]</f>
        <v>251.49599999999998</v>
      </c>
      <c r="X3375" s="6">
        <f>tbl_Raw_Data[[#This Row],[Net_Amount_Before_Tax]]*tbl_Raw_Data[[#This Row],[Tax_Pct]]/100</f>
        <v>30.179519999999997</v>
      </c>
      <c r="Y3375" s="6">
        <f>tbl_Raw_Data[[#This Row],[Net_Amount_Before_Tax]]+tbl_Raw_Data[[#This Row],[Tax_Amount]]</f>
        <v>281.67552000000001</v>
      </c>
      <c r="Z3375" s="6">
        <f t="shared" si="264"/>
        <v>1</v>
      </c>
    </row>
    <row r="3376" spans="1:26" x14ac:dyDescent="0.3">
      <c r="A3376" s="23" t="s">
        <v>5162</v>
      </c>
      <c r="B3376" s="34">
        <v>45789</v>
      </c>
      <c r="C3376" s="23" t="s">
        <v>5163</v>
      </c>
      <c r="D3376" s="23" t="s">
        <v>130</v>
      </c>
      <c r="E3376" s="23" t="s">
        <v>131</v>
      </c>
      <c r="F3376" s="23">
        <v>700102</v>
      </c>
      <c r="G3376" s="23" t="s">
        <v>256</v>
      </c>
      <c r="H3376" s="23" t="s">
        <v>257</v>
      </c>
      <c r="I3376" s="23" t="s">
        <v>22</v>
      </c>
      <c r="J3376" s="23" t="s">
        <v>258</v>
      </c>
      <c r="K3376" s="23" t="s">
        <v>57</v>
      </c>
      <c r="L3376" s="23">
        <v>3</v>
      </c>
      <c r="M3376" s="23">
        <v>70.42</v>
      </c>
      <c r="N3376" s="23">
        <v>10</v>
      </c>
      <c r="O3376" s="23">
        <v>12</v>
      </c>
      <c r="P3376" s="23" t="s">
        <v>65</v>
      </c>
      <c r="Q3376" s="23" t="s">
        <v>34</v>
      </c>
      <c r="R3376" s="23">
        <f t="shared" si="260"/>
        <v>1</v>
      </c>
      <c r="S3376" s="23" t="str">
        <f t="shared" si="261"/>
        <v>ORD103375_20250512_CUST03458_MED025</v>
      </c>
      <c r="T3376" s="23">
        <f t="shared" si="262"/>
        <v>1</v>
      </c>
      <c r="U3376" s="6">
        <f t="shared" si="263"/>
        <v>211.26</v>
      </c>
      <c r="V3376" s="6">
        <f>tbl_Raw_Data[[#This Row],[Discount_Pct]]*tbl_Raw_Data[[#This Row],[Gross_Amount]]/100</f>
        <v>21.125999999999998</v>
      </c>
      <c r="W3376" s="6">
        <f>tbl_Raw_Data[[#This Row],[Gross_Amount]]-tbl_Raw_Data[[#This Row],[Discount_Amount]]</f>
        <v>190.13399999999999</v>
      </c>
      <c r="X3376" s="6">
        <f>tbl_Raw_Data[[#This Row],[Net_Amount_Before_Tax]]*tbl_Raw_Data[[#This Row],[Tax_Pct]]/100</f>
        <v>22.816079999999996</v>
      </c>
      <c r="Y3376" s="6">
        <f>tbl_Raw_Data[[#This Row],[Net_Amount_Before_Tax]]+tbl_Raw_Data[[#This Row],[Tax_Amount]]</f>
        <v>212.95007999999999</v>
      </c>
      <c r="Z3376" s="6">
        <f t="shared" si="264"/>
        <v>1</v>
      </c>
    </row>
    <row r="3377" spans="1:26" x14ac:dyDescent="0.3">
      <c r="A3377" s="23" t="s">
        <v>5164</v>
      </c>
      <c r="B3377" s="34">
        <v>45965</v>
      </c>
      <c r="C3377" s="23" t="s">
        <v>1161</v>
      </c>
      <c r="D3377" s="23" t="s">
        <v>183</v>
      </c>
      <c r="E3377" s="23" t="s">
        <v>184</v>
      </c>
      <c r="F3377" s="23">
        <v>122002</v>
      </c>
      <c r="G3377" s="23" t="s">
        <v>124</v>
      </c>
      <c r="H3377" s="23" t="s">
        <v>125</v>
      </c>
      <c r="I3377" s="23" t="s">
        <v>104</v>
      </c>
      <c r="J3377" s="23" t="s">
        <v>114</v>
      </c>
      <c r="K3377" s="23" t="s">
        <v>24</v>
      </c>
      <c r="L3377" s="23">
        <v>1</v>
      </c>
      <c r="M3377" s="23">
        <v>130.01</v>
      </c>
      <c r="N3377" s="23">
        <v>5</v>
      </c>
      <c r="O3377" s="23">
        <v>12</v>
      </c>
      <c r="P3377" s="23" t="s">
        <v>58</v>
      </c>
      <c r="Q3377" s="23" t="s">
        <v>34</v>
      </c>
      <c r="R3377" s="23">
        <f t="shared" si="260"/>
        <v>1</v>
      </c>
      <c r="S3377" s="23" t="str">
        <f t="shared" si="261"/>
        <v>ORD103376_20251104_CUST00424_MED018</v>
      </c>
      <c r="T3377" s="23">
        <f t="shared" si="262"/>
        <v>1</v>
      </c>
      <c r="U3377" s="6">
        <f t="shared" si="263"/>
        <v>130.01</v>
      </c>
      <c r="V3377" s="6">
        <f>tbl_Raw_Data[[#This Row],[Discount_Pct]]*tbl_Raw_Data[[#This Row],[Gross_Amount]]/100</f>
        <v>6.5004999999999997</v>
      </c>
      <c r="W3377" s="6">
        <f>tbl_Raw_Data[[#This Row],[Gross_Amount]]-tbl_Raw_Data[[#This Row],[Discount_Amount]]</f>
        <v>123.50949999999999</v>
      </c>
      <c r="X3377" s="6">
        <f>tbl_Raw_Data[[#This Row],[Net_Amount_Before_Tax]]*tbl_Raw_Data[[#This Row],[Tax_Pct]]/100</f>
        <v>14.821139999999998</v>
      </c>
      <c r="Y3377" s="6">
        <f>tbl_Raw_Data[[#This Row],[Net_Amount_Before_Tax]]+tbl_Raw_Data[[#This Row],[Tax_Amount]]</f>
        <v>138.33063999999999</v>
      </c>
      <c r="Z3377" s="6">
        <f t="shared" si="264"/>
        <v>3</v>
      </c>
    </row>
    <row r="3378" spans="1:26" x14ac:dyDescent="0.3">
      <c r="A3378" s="23" t="s">
        <v>5165</v>
      </c>
      <c r="B3378" s="34">
        <v>45762</v>
      </c>
      <c r="C3378" s="23" t="s">
        <v>4821</v>
      </c>
      <c r="D3378" s="23" t="s">
        <v>52</v>
      </c>
      <c r="E3378" s="23" t="s">
        <v>52</v>
      </c>
      <c r="F3378" s="23">
        <v>160019</v>
      </c>
      <c r="G3378" s="23" t="s">
        <v>160</v>
      </c>
      <c r="H3378" s="23" t="s">
        <v>161</v>
      </c>
      <c r="I3378" s="23" t="s">
        <v>50</v>
      </c>
      <c r="J3378" s="23" t="s">
        <v>23</v>
      </c>
      <c r="K3378" s="23" t="s">
        <v>24</v>
      </c>
      <c r="L3378" s="23">
        <v>2</v>
      </c>
      <c r="M3378" s="23">
        <v>146.32</v>
      </c>
      <c r="N3378" s="23">
        <v>20</v>
      </c>
      <c r="O3378" s="23">
        <v>5</v>
      </c>
      <c r="P3378" s="23" t="s">
        <v>43</v>
      </c>
      <c r="Q3378" s="23" t="s">
        <v>34</v>
      </c>
      <c r="R3378" s="23">
        <f t="shared" si="260"/>
        <v>1</v>
      </c>
      <c r="S3378" s="23" t="str">
        <f t="shared" si="261"/>
        <v>ORD103377_20250415_CUST02250_MED014</v>
      </c>
      <c r="T3378" s="23">
        <f t="shared" si="262"/>
        <v>1</v>
      </c>
      <c r="U3378" s="6">
        <f t="shared" si="263"/>
        <v>292.64</v>
      </c>
      <c r="V3378" s="6">
        <f>tbl_Raw_Data[[#This Row],[Discount_Pct]]*tbl_Raw_Data[[#This Row],[Gross_Amount]]/100</f>
        <v>58.527999999999992</v>
      </c>
      <c r="W3378" s="6">
        <f>tbl_Raw_Data[[#This Row],[Gross_Amount]]-tbl_Raw_Data[[#This Row],[Discount_Amount]]</f>
        <v>234.11199999999999</v>
      </c>
      <c r="X3378" s="6">
        <f>tbl_Raw_Data[[#This Row],[Net_Amount_Before_Tax]]*tbl_Raw_Data[[#This Row],[Tax_Pct]]/100</f>
        <v>11.705599999999999</v>
      </c>
      <c r="Y3378" s="6">
        <f>tbl_Raw_Data[[#This Row],[Net_Amount_Before_Tax]]+tbl_Raw_Data[[#This Row],[Tax_Amount]]</f>
        <v>245.8176</v>
      </c>
      <c r="Z3378" s="6">
        <f t="shared" si="264"/>
        <v>2</v>
      </c>
    </row>
    <row r="3379" spans="1:26" x14ac:dyDescent="0.3">
      <c r="A3379" s="23" t="s">
        <v>5166</v>
      </c>
      <c r="B3379" s="34">
        <v>45759</v>
      </c>
      <c r="C3379" s="23" t="s">
        <v>4218</v>
      </c>
      <c r="D3379" s="23" t="s">
        <v>52</v>
      </c>
      <c r="E3379" s="23" t="s">
        <v>52</v>
      </c>
      <c r="F3379" s="23">
        <v>160001</v>
      </c>
      <c r="G3379" s="23" t="s">
        <v>74</v>
      </c>
      <c r="H3379" s="23" t="s">
        <v>75</v>
      </c>
      <c r="I3379" s="23" t="s">
        <v>76</v>
      </c>
      <c r="J3379" s="23" t="s">
        <v>77</v>
      </c>
      <c r="K3379" s="23" t="s">
        <v>57</v>
      </c>
      <c r="L3379" s="23">
        <v>1</v>
      </c>
      <c r="M3379" s="23">
        <v>64.84</v>
      </c>
      <c r="N3379" s="23">
        <v>5</v>
      </c>
      <c r="O3379" s="23">
        <v>5</v>
      </c>
      <c r="P3379" s="23" t="s">
        <v>25</v>
      </c>
      <c r="Q3379" s="23" t="s">
        <v>26</v>
      </c>
      <c r="R3379" s="23">
        <f t="shared" si="260"/>
        <v>1</v>
      </c>
      <c r="S3379" s="23" t="str">
        <f t="shared" si="261"/>
        <v>ORD103378_20250412_CUST03168_MED008</v>
      </c>
      <c r="T3379" s="23">
        <f t="shared" si="262"/>
        <v>1</v>
      </c>
      <c r="U3379" s="6">
        <f t="shared" si="263"/>
        <v>64.84</v>
      </c>
      <c r="V3379" s="6">
        <f>tbl_Raw_Data[[#This Row],[Discount_Pct]]*tbl_Raw_Data[[#This Row],[Gross_Amount]]/100</f>
        <v>3.2420000000000004</v>
      </c>
      <c r="W3379" s="6">
        <f>tbl_Raw_Data[[#This Row],[Gross_Amount]]-tbl_Raw_Data[[#This Row],[Discount_Amount]]</f>
        <v>61.598000000000006</v>
      </c>
      <c r="X3379" s="6">
        <f>tbl_Raw_Data[[#This Row],[Net_Amount_Before_Tax]]*tbl_Raw_Data[[#This Row],[Tax_Pct]]/100</f>
        <v>3.0799000000000003</v>
      </c>
      <c r="Y3379" s="6">
        <f>tbl_Raw_Data[[#This Row],[Net_Amount_Before_Tax]]+tbl_Raw_Data[[#This Row],[Tax_Amount]]</f>
        <v>64.677900000000008</v>
      </c>
      <c r="Z3379" s="6">
        <f t="shared" si="264"/>
        <v>1</v>
      </c>
    </row>
    <row r="3380" spans="1:26" x14ac:dyDescent="0.3">
      <c r="A3380" s="23" t="s">
        <v>5167</v>
      </c>
      <c r="B3380" s="34">
        <v>45899</v>
      </c>
      <c r="C3380" s="23" t="s">
        <v>682</v>
      </c>
      <c r="D3380" s="23" t="s">
        <v>52</v>
      </c>
      <c r="E3380" s="23" t="s">
        <v>52</v>
      </c>
      <c r="F3380" s="23">
        <v>160001</v>
      </c>
      <c r="G3380" s="23" t="s">
        <v>68</v>
      </c>
      <c r="H3380" s="23" t="s">
        <v>69</v>
      </c>
      <c r="I3380" s="23" t="s">
        <v>55</v>
      </c>
      <c r="J3380" s="23" t="s">
        <v>56</v>
      </c>
      <c r="K3380" s="23" t="s">
        <v>24</v>
      </c>
      <c r="L3380" s="23">
        <v>2</v>
      </c>
      <c r="M3380" s="23">
        <v>27.05</v>
      </c>
      <c r="N3380" s="23">
        <v>5</v>
      </c>
      <c r="O3380" s="23">
        <v>12</v>
      </c>
      <c r="P3380" s="23" t="s">
        <v>65</v>
      </c>
      <c r="Q3380" s="23" t="s">
        <v>34</v>
      </c>
      <c r="R3380" s="23">
        <f t="shared" si="260"/>
        <v>1</v>
      </c>
      <c r="S3380" s="23" t="str">
        <f t="shared" si="261"/>
        <v>ORD103379_20250830_CUST00767_MED003</v>
      </c>
      <c r="T3380" s="23">
        <f t="shared" si="262"/>
        <v>1</v>
      </c>
      <c r="U3380" s="6">
        <f t="shared" si="263"/>
        <v>54.1</v>
      </c>
      <c r="V3380" s="6">
        <f>tbl_Raw_Data[[#This Row],[Discount_Pct]]*tbl_Raw_Data[[#This Row],[Gross_Amount]]/100</f>
        <v>2.7050000000000001</v>
      </c>
      <c r="W3380" s="6">
        <f>tbl_Raw_Data[[#This Row],[Gross_Amount]]-tbl_Raw_Data[[#This Row],[Discount_Amount]]</f>
        <v>51.395000000000003</v>
      </c>
      <c r="X3380" s="6">
        <f>tbl_Raw_Data[[#This Row],[Net_Amount_Before_Tax]]*tbl_Raw_Data[[#This Row],[Tax_Pct]]/100</f>
        <v>6.1673999999999998</v>
      </c>
      <c r="Y3380" s="6">
        <f>tbl_Raw_Data[[#This Row],[Net_Amount_Before_Tax]]+tbl_Raw_Data[[#This Row],[Tax_Amount]]</f>
        <v>57.562400000000004</v>
      </c>
      <c r="Z3380" s="6">
        <f t="shared" si="264"/>
        <v>3</v>
      </c>
    </row>
    <row r="3381" spans="1:26" x14ac:dyDescent="0.3">
      <c r="A3381" s="23" t="s">
        <v>5168</v>
      </c>
      <c r="B3381" s="34">
        <v>45963</v>
      </c>
      <c r="C3381" s="23" t="s">
        <v>99</v>
      </c>
      <c r="D3381" s="23" t="s">
        <v>142</v>
      </c>
      <c r="E3381" s="23" t="s">
        <v>81</v>
      </c>
      <c r="F3381" s="23">
        <v>380061</v>
      </c>
      <c r="G3381" s="23" t="s">
        <v>145</v>
      </c>
      <c r="H3381" s="23" t="s">
        <v>146</v>
      </c>
      <c r="I3381" s="23" t="s">
        <v>147</v>
      </c>
      <c r="J3381" s="23" t="s">
        <v>148</v>
      </c>
      <c r="K3381" s="23" t="s">
        <v>24</v>
      </c>
      <c r="L3381" s="23">
        <v>1</v>
      </c>
      <c r="M3381" s="23">
        <v>112.9</v>
      </c>
      <c r="N3381" s="23">
        <v>5</v>
      </c>
      <c r="O3381" s="23">
        <v>5</v>
      </c>
      <c r="P3381" s="23" t="s">
        <v>65</v>
      </c>
      <c r="Q3381" s="23" t="s">
        <v>26</v>
      </c>
      <c r="R3381" s="23">
        <f t="shared" si="260"/>
        <v>1</v>
      </c>
      <c r="S3381" s="23" t="str">
        <f t="shared" si="261"/>
        <v>ORD103380_20251102_CUST00014_MED016</v>
      </c>
      <c r="T3381" s="23">
        <f t="shared" si="262"/>
        <v>1</v>
      </c>
      <c r="U3381" s="6">
        <f t="shared" si="263"/>
        <v>112.9</v>
      </c>
      <c r="V3381" s="6">
        <f>tbl_Raw_Data[[#This Row],[Discount_Pct]]*tbl_Raw_Data[[#This Row],[Gross_Amount]]/100</f>
        <v>5.6449999999999996</v>
      </c>
      <c r="W3381" s="6">
        <f>tbl_Raw_Data[[#This Row],[Gross_Amount]]-tbl_Raw_Data[[#This Row],[Discount_Amount]]</f>
        <v>107.25500000000001</v>
      </c>
      <c r="X3381" s="6">
        <f>tbl_Raw_Data[[#This Row],[Net_Amount_Before_Tax]]*tbl_Raw_Data[[#This Row],[Tax_Pct]]/100</f>
        <v>5.362750000000001</v>
      </c>
      <c r="Y3381" s="6">
        <f>tbl_Raw_Data[[#This Row],[Net_Amount_Before_Tax]]+tbl_Raw_Data[[#This Row],[Tax_Amount]]</f>
        <v>112.61775000000002</v>
      </c>
      <c r="Z3381" s="6">
        <f t="shared" si="264"/>
        <v>2</v>
      </c>
    </row>
    <row r="3382" spans="1:26" x14ac:dyDescent="0.3">
      <c r="A3382" s="23" t="s">
        <v>5169</v>
      </c>
      <c r="B3382" s="34">
        <v>45646</v>
      </c>
      <c r="C3382" s="23" t="s">
        <v>5170</v>
      </c>
      <c r="D3382" s="23" t="s">
        <v>130</v>
      </c>
      <c r="E3382" s="23" t="s">
        <v>131</v>
      </c>
      <c r="F3382" s="23">
        <v>700019</v>
      </c>
      <c r="G3382" s="23" t="s">
        <v>30</v>
      </c>
      <c r="H3382" s="23" t="s">
        <v>31</v>
      </c>
      <c r="I3382" s="23" t="s">
        <v>32</v>
      </c>
      <c r="J3382" s="23" t="s">
        <v>23</v>
      </c>
      <c r="K3382" s="23" t="s">
        <v>24</v>
      </c>
      <c r="L3382" s="23">
        <v>1</v>
      </c>
      <c r="M3382" s="23">
        <v>153.72999999999999</v>
      </c>
      <c r="N3382" s="23">
        <v>0</v>
      </c>
      <c r="O3382" s="23">
        <v>5</v>
      </c>
      <c r="P3382" s="23" t="s">
        <v>89</v>
      </c>
      <c r="Q3382" s="23" t="s">
        <v>34</v>
      </c>
      <c r="R3382" s="23">
        <f t="shared" si="260"/>
        <v>1</v>
      </c>
      <c r="S3382" s="23" t="str">
        <f t="shared" si="261"/>
        <v>ORD103381_20241220_CUST01869_MED017</v>
      </c>
      <c r="T3382" s="23">
        <f t="shared" si="262"/>
        <v>1</v>
      </c>
      <c r="U3382" s="6">
        <f t="shared" si="263"/>
        <v>153.72999999999999</v>
      </c>
      <c r="V3382" s="6">
        <f>tbl_Raw_Data[[#This Row],[Discount_Pct]]*tbl_Raw_Data[[#This Row],[Gross_Amount]]/100</f>
        <v>0</v>
      </c>
      <c r="W3382" s="6">
        <f>tbl_Raw_Data[[#This Row],[Gross_Amount]]-tbl_Raw_Data[[#This Row],[Discount_Amount]]</f>
        <v>153.72999999999999</v>
      </c>
      <c r="X3382" s="6">
        <f>tbl_Raw_Data[[#This Row],[Net_Amount_Before_Tax]]*tbl_Raw_Data[[#This Row],[Tax_Pct]]/100</f>
        <v>7.6864999999999997</v>
      </c>
      <c r="Y3382" s="6">
        <f>tbl_Raw_Data[[#This Row],[Net_Amount_Before_Tax]]+tbl_Raw_Data[[#This Row],[Tax_Amount]]</f>
        <v>161.41649999999998</v>
      </c>
      <c r="Z3382" s="6">
        <f t="shared" si="264"/>
        <v>4</v>
      </c>
    </row>
    <row r="3383" spans="1:26" x14ac:dyDescent="0.3">
      <c r="A3383" s="23" t="s">
        <v>5171</v>
      </c>
      <c r="B3383" s="34">
        <v>45884</v>
      </c>
      <c r="C3383" s="23" t="s">
        <v>1200</v>
      </c>
      <c r="D3383" s="23" t="s">
        <v>159</v>
      </c>
      <c r="E3383" s="23" t="s">
        <v>47</v>
      </c>
      <c r="F3383" s="23">
        <v>400069</v>
      </c>
      <c r="G3383" s="23" t="s">
        <v>53</v>
      </c>
      <c r="H3383" s="23" t="s">
        <v>54</v>
      </c>
      <c r="I3383" s="23" t="s">
        <v>55</v>
      </c>
      <c r="J3383" s="23" t="s">
        <v>56</v>
      </c>
      <c r="K3383" s="23" t="s">
        <v>57</v>
      </c>
      <c r="L3383" s="23">
        <v>3</v>
      </c>
      <c r="M3383" s="23">
        <v>52.22</v>
      </c>
      <c r="N3383" s="23">
        <v>5</v>
      </c>
      <c r="O3383" s="23">
        <v>5</v>
      </c>
      <c r="P3383" s="23" t="s">
        <v>58</v>
      </c>
      <c r="Q3383" s="23" t="s">
        <v>34</v>
      </c>
      <c r="R3383" s="23">
        <f t="shared" si="260"/>
        <v>1</v>
      </c>
      <c r="S3383" s="23" t="str">
        <f t="shared" si="261"/>
        <v>ORD103382_20250815_CUST01469_MED020</v>
      </c>
      <c r="T3383" s="23">
        <f t="shared" si="262"/>
        <v>1</v>
      </c>
      <c r="U3383" s="6">
        <f t="shared" si="263"/>
        <v>156.66</v>
      </c>
      <c r="V3383" s="6">
        <f>tbl_Raw_Data[[#This Row],[Discount_Pct]]*tbl_Raw_Data[[#This Row],[Gross_Amount]]/100</f>
        <v>7.8329999999999993</v>
      </c>
      <c r="W3383" s="6">
        <f>tbl_Raw_Data[[#This Row],[Gross_Amount]]-tbl_Raw_Data[[#This Row],[Discount_Amount]]</f>
        <v>148.827</v>
      </c>
      <c r="X3383" s="6">
        <f>tbl_Raw_Data[[#This Row],[Net_Amount_Before_Tax]]*tbl_Raw_Data[[#This Row],[Tax_Pct]]/100</f>
        <v>7.4413499999999999</v>
      </c>
      <c r="Y3383" s="6">
        <f>tbl_Raw_Data[[#This Row],[Net_Amount_Before_Tax]]+tbl_Raw_Data[[#This Row],[Tax_Amount]]</f>
        <v>156.26835</v>
      </c>
      <c r="Z3383" s="6">
        <f t="shared" si="264"/>
        <v>1</v>
      </c>
    </row>
    <row r="3384" spans="1:26" x14ac:dyDescent="0.3">
      <c r="A3384" s="23" t="s">
        <v>5172</v>
      </c>
      <c r="B3384" s="34">
        <v>45671</v>
      </c>
      <c r="C3384" s="23" t="s">
        <v>5173</v>
      </c>
      <c r="D3384" s="23" t="s">
        <v>46</v>
      </c>
      <c r="E3384" s="23" t="s">
        <v>47</v>
      </c>
      <c r="F3384" s="23">
        <v>411001</v>
      </c>
      <c r="G3384" s="23" t="s">
        <v>196</v>
      </c>
      <c r="H3384" s="23" t="s">
        <v>197</v>
      </c>
      <c r="I3384" s="23" t="s">
        <v>32</v>
      </c>
      <c r="J3384" s="23" t="s">
        <v>42</v>
      </c>
      <c r="K3384" s="23" t="s">
        <v>24</v>
      </c>
      <c r="L3384" s="23">
        <v>1</v>
      </c>
      <c r="M3384" s="23">
        <v>27.52</v>
      </c>
      <c r="N3384" s="23">
        <v>10</v>
      </c>
      <c r="O3384" s="23">
        <v>18</v>
      </c>
      <c r="P3384" s="23" t="s">
        <v>58</v>
      </c>
      <c r="Q3384" s="23" t="s">
        <v>44</v>
      </c>
      <c r="R3384" s="23">
        <f t="shared" si="260"/>
        <v>1</v>
      </c>
      <c r="S3384" s="23" t="str">
        <f t="shared" si="261"/>
        <v>ORD103383_20250114_CUST02387_MED011</v>
      </c>
      <c r="T3384" s="23">
        <f t="shared" si="262"/>
        <v>1</v>
      </c>
      <c r="U3384" s="6">
        <f t="shared" si="263"/>
        <v>27.52</v>
      </c>
      <c r="V3384" s="6">
        <f>tbl_Raw_Data[[#This Row],[Discount_Pct]]*tbl_Raw_Data[[#This Row],[Gross_Amount]]/100</f>
        <v>2.7519999999999998</v>
      </c>
      <c r="W3384" s="6">
        <f>tbl_Raw_Data[[#This Row],[Gross_Amount]]-tbl_Raw_Data[[#This Row],[Discount_Amount]]</f>
        <v>24.768000000000001</v>
      </c>
      <c r="X3384" s="6">
        <f>tbl_Raw_Data[[#This Row],[Net_Amount_Before_Tax]]*tbl_Raw_Data[[#This Row],[Tax_Pct]]/100</f>
        <v>4.45824</v>
      </c>
      <c r="Y3384" s="6">
        <f>tbl_Raw_Data[[#This Row],[Net_Amount_Before_Tax]]+tbl_Raw_Data[[#This Row],[Tax_Amount]]</f>
        <v>29.226240000000001</v>
      </c>
      <c r="Z3384" s="6">
        <f t="shared" si="264"/>
        <v>0</v>
      </c>
    </row>
    <row r="3385" spans="1:26" x14ac:dyDescent="0.3">
      <c r="A3385" s="23" t="s">
        <v>5174</v>
      </c>
      <c r="B3385" s="34">
        <v>45651</v>
      </c>
      <c r="C3385" s="23" t="s">
        <v>2804</v>
      </c>
      <c r="D3385" s="23" t="s">
        <v>159</v>
      </c>
      <c r="E3385" s="23" t="s">
        <v>47</v>
      </c>
      <c r="F3385" s="23">
        <v>400001</v>
      </c>
      <c r="G3385" s="23" t="s">
        <v>233</v>
      </c>
      <c r="H3385" s="23" t="s">
        <v>234</v>
      </c>
      <c r="I3385" s="23" t="s">
        <v>104</v>
      </c>
      <c r="J3385" s="23" t="s">
        <v>42</v>
      </c>
      <c r="K3385" s="23" t="s">
        <v>24</v>
      </c>
      <c r="L3385" s="23">
        <v>1</v>
      </c>
      <c r="M3385" s="23">
        <v>158.71</v>
      </c>
      <c r="N3385" s="23">
        <v>5</v>
      </c>
      <c r="O3385" s="23">
        <v>18</v>
      </c>
      <c r="P3385" s="23" t="s">
        <v>25</v>
      </c>
      <c r="Q3385" s="23" t="s">
        <v>26</v>
      </c>
      <c r="R3385" s="23">
        <f t="shared" si="260"/>
        <v>1</v>
      </c>
      <c r="S3385" s="23" t="str">
        <f t="shared" si="261"/>
        <v>ORD103384_20241225_CUST01205_MED019</v>
      </c>
      <c r="T3385" s="23">
        <f t="shared" si="262"/>
        <v>1</v>
      </c>
      <c r="U3385" s="6">
        <f t="shared" si="263"/>
        <v>158.71</v>
      </c>
      <c r="V3385" s="6">
        <f>tbl_Raw_Data[[#This Row],[Discount_Pct]]*tbl_Raw_Data[[#This Row],[Gross_Amount]]/100</f>
        <v>7.9355000000000011</v>
      </c>
      <c r="W3385" s="6">
        <f>tbl_Raw_Data[[#This Row],[Gross_Amount]]-tbl_Raw_Data[[#This Row],[Discount_Amount]]</f>
        <v>150.77450000000002</v>
      </c>
      <c r="X3385" s="6">
        <f>tbl_Raw_Data[[#This Row],[Net_Amount_Before_Tax]]*tbl_Raw_Data[[#This Row],[Tax_Pct]]/100</f>
        <v>27.139410000000002</v>
      </c>
      <c r="Y3385" s="6">
        <f>tbl_Raw_Data[[#This Row],[Net_Amount_Before_Tax]]+tbl_Raw_Data[[#This Row],[Tax_Amount]]</f>
        <v>177.91391000000002</v>
      </c>
      <c r="Z3385" s="6">
        <f t="shared" si="264"/>
        <v>1</v>
      </c>
    </row>
    <row r="3386" spans="1:26" x14ac:dyDescent="0.3">
      <c r="A3386" s="23" t="s">
        <v>5175</v>
      </c>
      <c r="B3386" s="34">
        <v>45642</v>
      </c>
      <c r="C3386" s="23" t="s">
        <v>4105</v>
      </c>
      <c r="D3386" s="23" t="s">
        <v>52</v>
      </c>
      <c r="E3386" s="23" t="s">
        <v>52</v>
      </c>
      <c r="F3386" s="23">
        <v>160019</v>
      </c>
      <c r="G3386" s="23" t="s">
        <v>74</v>
      </c>
      <c r="H3386" s="23" t="s">
        <v>75</v>
      </c>
      <c r="I3386" s="23" t="s">
        <v>76</v>
      </c>
      <c r="J3386" s="23" t="s">
        <v>77</v>
      </c>
      <c r="K3386" s="23" t="s">
        <v>57</v>
      </c>
      <c r="L3386" s="23">
        <v>5</v>
      </c>
      <c r="M3386" s="23">
        <v>68.06</v>
      </c>
      <c r="N3386" s="23">
        <v>5</v>
      </c>
      <c r="O3386" s="23">
        <v>12</v>
      </c>
      <c r="P3386" s="23" t="s">
        <v>58</v>
      </c>
      <c r="Q3386" s="23" t="s">
        <v>34</v>
      </c>
      <c r="R3386" s="23">
        <f t="shared" si="260"/>
        <v>1</v>
      </c>
      <c r="S3386" s="23" t="str">
        <f t="shared" si="261"/>
        <v>ORD103385_20241216_CUST00440_MED008</v>
      </c>
      <c r="T3386" s="23">
        <f t="shared" si="262"/>
        <v>1</v>
      </c>
      <c r="U3386" s="6">
        <f t="shared" si="263"/>
        <v>340.3</v>
      </c>
      <c r="V3386" s="6">
        <f>tbl_Raw_Data[[#This Row],[Discount_Pct]]*tbl_Raw_Data[[#This Row],[Gross_Amount]]/100</f>
        <v>17.015000000000001</v>
      </c>
      <c r="W3386" s="6">
        <f>tbl_Raw_Data[[#This Row],[Gross_Amount]]-tbl_Raw_Data[[#This Row],[Discount_Amount]]</f>
        <v>323.28500000000003</v>
      </c>
      <c r="X3386" s="6">
        <f>tbl_Raw_Data[[#This Row],[Net_Amount_Before_Tax]]*tbl_Raw_Data[[#This Row],[Tax_Pct]]/100</f>
        <v>38.794200000000004</v>
      </c>
      <c r="Y3386" s="6">
        <f>tbl_Raw_Data[[#This Row],[Net_Amount_Before_Tax]]+tbl_Raw_Data[[#This Row],[Tax_Amount]]</f>
        <v>362.07920000000001</v>
      </c>
      <c r="Z3386" s="6">
        <f t="shared" si="264"/>
        <v>4</v>
      </c>
    </row>
    <row r="3387" spans="1:26" x14ac:dyDescent="0.3">
      <c r="A3387" s="23" t="s">
        <v>5176</v>
      </c>
      <c r="B3387" s="34">
        <v>45635</v>
      </c>
      <c r="C3387" s="23" t="s">
        <v>4294</v>
      </c>
      <c r="D3387" s="23" t="s">
        <v>19</v>
      </c>
      <c r="E3387" s="23" t="s">
        <v>19</v>
      </c>
      <c r="F3387" s="23">
        <v>110024</v>
      </c>
      <c r="G3387" s="23" t="s">
        <v>185</v>
      </c>
      <c r="H3387" s="23" t="s">
        <v>186</v>
      </c>
      <c r="I3387" s="23" t="s">
        <v>76</v>
      </c>
      <c r="J3387" s="23" t="s">
        <v>187</v>
      </c>
      <c r="K3387" s="23" t="s">
        <v>57</v>
      </c>
      <c r="L3387" s="23">
        <v>1</v>
      </c>
      <c r="M3387" s="23">
        <v>83.08</v>
      </c>
      <c r="N3387" s="23">
        <v>15</v>
      </c>
      <c r="O3387" s="23">
        <v>5</v>
      </c>
      <c r="P3387" s="23" t="s">
        <v>43</v>
      </c>
      <c r="Q3387" s="23" t="s">
        <v>34</v>
      </c>
      <c r="R3387" s="23">
        <f t="shared" si="260"/>
        <v>1</v>
      </c>
      <c r="S3387" s="23" t="str">
        <f t="shared" si="261"/>
        <v>ORD103386_20241209_CUST03007_MED009</v>
      </c>
      <c r="T3387" s="23">
        <f t="shared" si="262"/>
        <v>1</v>
      </c>
      <c r="U3387" s="6">
        <f t="shared" si="263"/>
        <v>83.08</v>
      </c>
      <c r="V3387" s="6">
        <f>tbl_Raw_Data[[#This Row],[Discount_Pct]]*tbl_Raw_Data[[#This Row],[Gross_Amount]]/100</f>
        <v>12.462</v>
      </c>
      <c r="W3387" s="6">
        <f>tbl_Raw_Data[[#This Row],[Gross_Amount]]-tbl_Raw_Data[[#This Row],[Discount_Amount]]</f>
        <v>70.617999999999995</v>
      </c>
      <c r="X3387" s="6">
        <f>tbl_Raw_Data[[#This Row],[Net_Amount_Before_Tax]]*tbl_Raw_Data[[#This Row],[Tax_Pct]]/100</f>
        <v>3.5308999999999999</v>
      </c>
      <c r="Y3387" s="6">
        <f>tbl_Raw_Data[[#This Row],[Net_Amount_Before_Tax]]+tbl_Raw_Data[[#This Row],[Tax_Amount]]</f>
        <v>74.148899999999998</v>
      </c>
      <c r="Z3387" s="6">
        <f t="shared" si="264"/>
        <v>4</v>
      </c>
    </row>
    <row r="3388" spans="1:26" x14ac:dyDescent="0.3">
      <c r="A3388" s="23" t="s">
        <v>5176</v>
      </c>
      <c r="B3388" s="34">
        <v>46010</v>
      </c>
      <c r="C3388" s="23" t="s">
        <v>878</v>
      </c>
      <c r="D3388" s="23" t="s">
        <v>37</v>
      </c>
      <c r="E3388" s="23" t="s">
        <v>38</v>
      </c>
      <c r="F3388" s="23">
        <v>452010</v>
      </c>
      <c r="G3388" s="23" t="s">
        <v>30</v>
      </c>
      <c r="H3388" s="23" t="s">
        <v>31</v>
      </c>
      <c r="I3388" s="23" t="s">
        <v>32</v>
      </c>
      <c r="J3388" s="23" t="s">
        <v>23</v>
      </c>
      <c r="K3388" s="23" t="s">
        <v>24</v>
      </c>
      <c r="L3388" s="23">
        <v>3</v>
      </c>
      <c r="M3388" s="23">
        <v>135.79</v>
      </c>
      <c r="N3388" s="23">
        <v>15</v>
      </c>
      <c r="O3388" s="23">
        <v>5</v>
      </c>
      <c r="P3388" s="23" t="s">
        <v>58</v>
      </c>
      <c r="Q3388" s="23" t="s">
        <v>34</v>
      </c>
      <c r="R3388" s="23">
        <f t="shared" si="260"/>
        <v>1</v>
      </c>
      <c r="S3388" s="23" t="str">
        <f t="shared" si="261"/>
        <v>ORD103386_20251219_CUST01995_MED017</v>
      </c>
      <c r="T3388" s="23">
        <f t="shared" si="262"/>
        <v>1</v>
      </c>
      <c r="U3388" s="6">
        <f t="shared" si="263"/>
        <v>407.37</v>
      </c>
      <c r="V3388" s="6">
        <f>tbl_Raw_Data[[#This Row],[Discount_Pct]]*tbl_Raw_Data[[#This Row],[Gross_Amount]]/100</f>
        <v>61.105499999999999</v>
      </c>
      <c r="W3388" s="6">
        <f>tbl_Raw_Data[[#This Row],[Gross_Amount]]-tbl_Raw_Data[[#This Row],[Discount_Amount]]</f>
        <v>346.2645</v>
      </c>
      <c r="X3388" s="6">
        <f>tbl_Raw_Data[[#This Row],[Net_Amount_Before_Tax]]*tbl_Raw_Data[[#This Row],[Tax_Pct]]/100</f>
        <v>17.313224999999999</v>
      </c>
      <c r="Y3388" s="6">
        <f>tbl_Raw_Data[[#This Row],[Net_Amount_Before_Tax]]+tbl_Raw_Data[[#This Row],[Tax_Amount]]</f>
        <v>363.57772499999999</v>
      </c>
      <c r="Z3388" s="6">
        <f t="shared" si="264"/>
        <v>3</v>
      </c>
    </row>
    <row r="3389" spans="1:26" x14ac:dyDescent="0.3">
      <c r="A3389" s="23" t="s">
        <v>5177</v>
      </c>
      <c r="B3389" s="34">
        <v>45850</v>
      </c>
      <c r="C3389" s="23" t="s">
        <v>2236</v>
      </c>
      <c r="D3389" s="23" t="s">
        <v>92</v>
      </c>
      <c r="E3389" s="23" t="s">
        <v>93</v>
      </c>
      <c r="F3389" s="23">
        <v>560100</v>
      </c>
      <c r="G3389" s="23" t="s">
        <v>30</v>
      </c>
      <c r="H3389" s="23" t="s">
        <v>31</v>
      </c>
      <c r="I3389" s="23" t="s">
        <v>32</v>
      </c>
      <c r="J3389" s="23" t="s">
        <v>23</v>
      </c>
      <c r="K3389" s="23" t="s">
        <v>24</v>
      </c>
      <c r="L3389" s="23">
        <v>1</v>
      </c>
      <c r="M3389" s="23">
        <v>121.1</v>
      </c>
      <c r="N3389" s="23">
        <v>10</v>
      </c>
      <c r="O3389" s="23">
        <v>12</v>
      </c>
      <c r="P3389" s="23" t="s">
        <v>58</v>
      </c>
      <c r="Q3389" s="23" t="s">
        <v>34</v>
      </c>
      <c r="R3389" s="23">
        <f t="shared" si="260"/>
        <v>1</v>
      </c>
      <c r="S3389" s="23" t="str">
        <f t="shared" si="261"/>
        <v>ORD103388_20250712_CUST00459_MED017</v>
      </c>
      <c r="T3389" s="23">
        <f t="shared" si="262"/>
        <v>1</v>
      </c>
      <c r="U3389" s="6">
        <f t="shared" si="263"/>
        <v>121.1</v>
      </c>
      <c r="V3389" s="6">
        <f>tbl_Raw_Data[[#This Row],[Discount_Pct]]*tbl_Raw_Data[[#This Row],[Gross_Amount]]/100</f>
        <v>12.11</v>
      </c>
      <c r="W3389" s="6">
        <f>tbl_Raw_Data[[#This Row],[Gross_Amount]]-tbl_Raw_Data[[#This Row],[Discount_Amount]]</f>
        <v>108.99</v>
      </c>
      <c r="X3389" s="6">
        <f>tbl_Raw_Data[[#This Row],[Net_Amount_Before_Tax]]*tbl_Raw_Data[[#This Row],[Tax_Pct]]/100</f>
        <v>13.078799999999999</v>
      </c>
      <c r="Y3389" s="6">
        <f>tbl_Raw_Data[[#This Row],[Net_Amount_Before_Tax]]+tbl_Raw_Data[[#This Row],[Tax_Amount]]</f>
        <v>122.0688</v>
      </c>
      <c r="Z3389" s="6">
        <f t="shared" si="264"/>
        <v>5</v>
      </c>
    </row>
    <row r="3390" spans="1:26" x14ac:dyDescent="0.3">
      <c r="A3390" s="23" t="s">
        <v>5178</v>
      </c>
      <c r="B3390" s="34">
        <v>45606</v>
      </c>
      <c r="C3390" s="23" t="s">
        <v>2308</v>
      </c>
      <c r="D3390" s="23" t="s">
        <v>142</v>
      </c>
      <c r="E3390" s="23" t="s">
        <v>81</v>
      </c>
      <c r="F3390" s="23">
        <v>380001</v>
      </c>
      <c r="G3390" s="23" t="s">
        <v>20</v>
      </c>
      <c r="H3390" s="23" t="s">
        <v>21</v>
      </c>
      <c r="I3390" s="23" t="s">
        <v>22</v>
      </c>
      <c r="J3390" s="23" t="s">
        <v>23</v>
      </c>
      <c r="K3390" s="23" t="s">
        <v>24</v>
      </c>
      <c r="L3390" s="23">
        <v>2</v>
      </c>
      <c r="M3390" s="23">
        <v>146.11000000000001</v>
      </c>
      <c r="N3390" s="23">
        <v>15</v>
      </c>
      <c r="O3390" s="23">
        <v>5</v>
      </c>
      <c r="P3390" s="23" t="s">
        <v>43</v>
      </c>
      <c r="Q3390" s="23" t="s">
        <v>90</v>
      </c>
      <c r="R3390" s="23">
        <f t="shared" si="260"/>
        <v>1</v>
      </c>
      <c r="S3390" s="23" t="str">
        <f t="shared" si="261"/>
        <v>ORD103389_20241110_CUST02764_MED024</v>
      </c>
      <c r="T3390" s="23">
        <f t="shared" si="262"/>
        <v>1</v>
      </c>
      <c r="U3390" s="6">
        <f t="shared" si="263"/>
        <v>292.22000000000003</v>
      </c>
      <c r="V3390" s="6">
        <f>tbl_Raw_Data[[#This Row],[Discount_Pct]]*tbl_Raw_Data[[#This Row],[Gross_Amount]]/100</f>
        <v>43.832999999999998</v>
      </c>
      <c r="W3390" s="6">
        <f>tbl_Raw_Data[[#This Row],[Gross_Amount]]-tbl_Raw_Data[[#This Row],[Discount_Amount]]</f>
        <v>248.38700000000003</v>
      </c>
      <c r="X3390" s="6">
        <f>tbl_Raw_Data[[#This Row],[Net_Amount_Before_Tax]]*tbl_Raw_Data[[#This Row],[Tax_Pct]]/100</f>
        <v>12.419350000000001</v>
      </c>
      <c r="Y3390" s="6">
        <f>tbl_Raw_Data[[#This Row],[Net_Amount_Before_Tax]]+tbl_Raw_Data[[#This Row],[Tax_Amount]]</f>
        <v>260.80635000000001</v>
      </c>
      <c r="Z3390" s="6">
        <f t="shared" si="264"/>
        <v>0</v>
      </c>
    </row>
    <row r="3391" spans="1:26" x14ac:dyDescent="0.3">
      <c r="A3391" s="23" t="s">
        <v>5179</v>
      </c>
      <c r="B3391" s="34">
        <v>45887</v>
      </c>
      <c r="C3391" s="23" t="s">
        <v>1351</v>
      </c>
      <c r="D3391" s="23" t="s">
        <v>28</v>
      </c>
      <c r="E3391" s="23" t="s">
        <v>29</v>
      </c>
      <c r="F3391" s="23">
        <v>500081</v>
      </c>
      <c r="G3391" s="23" t="s">
        <v>256</v>
      </c>
      <c r="H3391" s="23" t="s">
        <v>257</v>
      </c>
      <c r="I3391" s="23" t="s">
        <v>22</v>
      </c>
      <c r="J3391" s="23" t="s">
        <v>258</v>
      </c>
      <c r="K3391" s="23" t="s">
        <v>57</v>
      </c>
      <c r="L3391" s="23">
        <v>3</v>
      </c>
      <c r="M3391" s="23">
        <v>72.84</v>
      </c>
      <c r="N3391" s="23">
        <v>0</v>
      </c>
      <c r="O3391" s="23">
        <v>5</v>
      </c>
      <c r="P3391" s="23" t="s">
        <v>89</v>
      </c>
      <c r="Q3391" s="23" t="s">
        <v>34</v>
      </c>
      <c r="R3391" s="23">
        <f t="shared" si="260"/>
        <v>1</v>
      </c>
      <c r="S3391" s="23" t="str">
        <f t="shared" si="261"/>
        <v>ORD103390_20250818_CUST01734_MED025</v>
      </c>
      <c r="T3391" s="23">
        <f t="shared" si="262"/>
        <v>1</v>
      </c>
      <c r="U3391" s="6">
        <f t="shared" si="263"/>
        <v>218.52</v>
      </c>
      <c r="V3391" s="6">
        <f>tbl_Raw_Data[[#This Row],[Discount_Pct]]*tbl_Raw_Data[[#This Row],[Gross_Amount]]/100</f>
        <v>0</v>
      </c>
      <c r="W3391" s="6">
        <f>tbl_Raw_Data[[#This Row],[Gross_Amount]]-tbl_Raw_Data[[#This Row],[Discount_Amount]]</f>
        <v>218.52</v>
      </c>
      <c r="X3391" s="6">
        <f>tbl_Raw_Data[[#This Row],[Net_Amount_Before_Tax]]*tbl_Raw_Data[[#This Row],[Tax_Pct]]/100</f>
        <v>10.926000000000002</v>
      </c>
      <c r="Y3391" s="6">
        <f>tbl_Raw_Data[[#This Row],[Net_Amount_Before_Tax]]+tbl_Raw_Data[[#This Row],[Tax_Amount]]</f>
        <v>229.44600000000003</v>
      </c>
      <c r="Z3391" s="6">
        <f t="shared" si="264"/>
        <v>2</v>
      </c>
    </row>
    <row r="3392" spans="1:26" x14ac:dyDescent="0.3">
      <c r="A3392" s="23" t="s">
        <v>5180</v>
      </c>
      <c r="B3392" s="34">
        <v>45399</v>
      </c>
      <c r="C3392" s="23" t="s">
        <v>3030</v>
      </c>
      <c r="D3392" s="23" t="s">
        <v>72</v>
      </c>
      <c r="E3392" s="23" t="s">
        <v>73</v>
      </c>
      <c r="F3392" s="23">
        <v>302019</v>
      </c>
      <c r="G3392" s="23" t="s">
        <v>30</v>
      </c>
      <c r="H3392" s="23" t="s">
        <v>31</v>
      </c>
      <c r="I3392" s="23" t="s">
        <v>32</v>
      </c>
      <c r="J3392" s="23" t="s">
        <v>23</v>
      </c>
      <c r="K3392" s="23" t="s">
        <v>24</v>
      </c>
      <c r="L3392" s="23">
        <v>1</v>
      </c>
      <c r="M3392" s="23">
        <v>154.30000000000001</v>
      </c>
      <c r="N3392" s="23">
        <v>0</v>
      </c>
      <c r="O3392" s="23">
        <v>12</v>
      </c>
      <c r="P3392" s="23" t="s">
        <v>89</v>
      </c>
      <c r="Q3392" s="23" t="s">
        <v>34</v>
      </c>
      <c r="R3392" s="23">
        <f t="shared" si="260"/>
        <v>1</v>
      </c>
      <c r="S3392" s="23" t="str">
        <f t="shared" si="261"/>
        <v>ORD103391_20240417_CUST00067_MED017</v>
      </c>
      <c r="T3392" s="23">
        <f t="shared" si="262"/>
        <v>1</v>
      </c>
      <c r="U3392" s="6">
        <f t="shared" si="263"/>
        <v>154.30000000000001</v>
      </c>
      <c r="V3392" s="6">
        <f>tbl_Raw_Data[[#This Row],[Discount_Pct]]*tbl_Raw_Data[[#This Row],[Gross_Amount]]/100</f>
        <v>0</v>
      </c>
      <c r="W3392" s="6">
        <f>tbl_Raw_Data[[#This Row],[Gross_Amount]]-tbl_Raw_Data[[#This Row],[Discount_Amount]]</f>
        <v>154.30000000000001</v>
      </c>
      <c r="X3392" s="6">
        <f>tbl_Raw_Data[[#This Row],[Net_Amount_Before_Tax]]*tbl_Raw_Data[[#This Row],[Tax_Pct]]/100</f>
        <v>18.516000000000002</v>
      </c>
      <c r="Y3392" s="6">
        <f>tbl_Raw_Data[[#This Row],[Net_Amount_Before_Tax]]+tbl_Raw_Data[[#This Row],[Tax_Amount]]</f>
        <v>172.816</v>
      </c>
      <c r="Z3392" s="6">
        <f t="shared" si="264"/>
        <v>2</v>
      </c>
    </row>
    <row r="3393" spans="1:26" x14ac:dyDescent="0.3">
      <c r="A3393" s="23" t="s">
        <v>5181</v>
      </c>
      <c r="B3393" s="34">
        <v>45318</v>
      </c>
      <c r="C3393" s="23" t="s">
        <v>5019</v>
      </c>
      <c r="D3393" s="23" t="s">
        <v>28</v>
      </c>
      <c r="E3393" s="23" t="s">
        <v>29</v>
      </c>
      <c r="F3393" s="23">
        <v>500084</v>
      </c>
      <c r="G3393" s="23" t="s">
        <v>111</v>
      </c>
      <c r="H3393" s="23" t="s">
        <v>112</v>
      </c>
      <c r="I3393" s="23" t="s">
        <v>113</v>
      </c>
      <c r="J3393" s="23" t="s">
        <v>114</v>
      </c>
      <c r="K3393" s="23" t="s">
        <v>24</v>
      </c>
      <c r="L3393" s="23">
        <v>4</v>
      </c>
      <c r="M3393" s="23">
        <v>86.05</v>
      </c>
      <c r="N3393" s="23">
        <v>10</v>
      </c>
      <c r="O3393" s="23">
        <v>5</v>
      </c>
      <c r="P3393" s="23" t="s">
        <v>65</v>
      </c>
      <c r="Q3393" s="23" t="s">
        <v>44</v>
      </c>
      <c r="R3393" s="23">
        <f t="shared" si="260"/>
        <v>1</v>
      </c>
      <c r="S3393" s="23" t="str">
        <f t="shared" si="261"/>
        <v>ORD103392_20240127_CUST00110_MED027</v>
      </c>
      <c r="T3393" s="23">
        <f t="shared" si="262"/>
        <v>1</v>
      </c>
      <c r="U3393" s="6">
        <f t="shared" si="263"/>
        <v>344.2</v>
      </c>
      <c r="V3393" s="6">
        <f>tbl_Raw_Data[[#This Row],[Discount_Pct]]*tbl_Raw_Data[[#This Row],[Gross_Amount]]/100</f>
        <v>34.42</v>
      </c>
      <c r="W3393" s="6">
        <f>tbl_Raw_Data[[#This Row],[Gross_Amount]]-tbl_Raw_Data[[#This Row],[Discount_Amount]]</f>
        <v>309.77999999999997</v>
      </c>
      <c r="X3393" s="6">
        <f>tbl_Raw_Data[[#This Row],[Net_Amount_Before_Tax]]*tbl_Raw_Data[[#This Row],[Tax_Pct]]/100</f>
        <v>15.488999999999999</v>
      </c>
      <c r="Y3393" s="6">
        <f>tbl_Raw_Data[[#This Row],[Net_Amount_Before_Tax]]+tbl_Raw_Data[[#This Row],[Tax_Amount]]</f>
        <v>325.26899999999995</v>
      </c>
      <c r="Z3393" s="6">
        <f t="shared" si="264"/>
        <v>1</v>
      </c>
    </row>
    <row r="3394" spans="1:26" x14ac:dyDescent="0.3">
      <c r="A3394" s="23" t="s">
        <v>5182</v>
      </c>
      <c r="B3394" s="34">
        <v>45985</v>
      </c>
      <c r="C3394" s="23" t="s">
        <v>732</v>
      </c>
      <c r="D3394" s="23" t="s">
        <v>80</v>
      </c>
      <c r="E3394" s="23" t="s">
        <v>81</v>
      </c>
      <c r="F3394" s="23">
        <v>395007</v>
      </c>
      <c r="G3394" s="23" t="s">
        <v>192</v>
      </c>
      <c r="H3394" s="23" t="s">
        <v>193</v>
      </c>
      <c r="I3394" s="23" t="s">
        <v>41</v>
      </c>
      <c r="J3394" s="23" t="s">
        <v>194</v>
      </c>
      <c r="K3394" s="23" t="s">
        <v>24</v>
      </c>
      <c r="L3394" s="23">
        <v>1</v>
      </c>
      <c r="M3394" s="23">
        <v>32.49</v>
      </c>
      <c r="N3394" s="23">
        <v>5</v>
      </c>
      <c r="O3394" s="23">
        <v>18</v>
      </c>
      <c r="P3394" s="23" t="s">
        <v>25</v>
      </c>
      <c r="Q3394" s="23" t="s">
        <v>34</v>
      </c>
      <c r="R3394" s="23">
        <f t="shared" ref="R3394:R3457" si="265">COUNTIFS($A$2:$A$8001,A3394,$B$2:$B$8001,B3394,$C$2:$C$8001,C3394,$G$2:$G$8001,G3394)</f>
        <v>1</v>
      </c>
      <c r="S3394" s="23" t="str">
        <f t="shared" ref="S3394:S3457" si="266">A3394&amp;"_"&amp;TEXT(B3394,"yyyymmdd")&amp;"_"&amp;C3394&amp;"_"&amp;G3394</f>
        <v>ORD103393_20251124_CUST00154_MED002</v>
      </c>
      <c r="T3394" s="23">
        <f t="shared" ref="T3394:T3457" si="267">COUNTIF($S$2:$S$8001,S3394)</f>
        <v>1</v>
      </c>
      <c r="U3394" s="6">
        <f t="shared" ref="U3394:U3457" si="268">L3394*M3394</f>
        <v>32.49</v>
      </c>
      <c r="V3394" s="6">
        <f>tbl_Raw_Data[[#This Row],[Discount_Pct]]*tbl_Raw_Data[[#This Row],[Gross_Amount]]/100</f>
        <v>1.6245000000000003</v>
      </c>
      <c r="W3394" s="6">
        <f>tbl_Raw_Data[[#This Row],[Gross_Amount]]-tbl_Raw_Data[[#This Row],[Discount_Amount]]</f>
        <v>30.865500000000001</v>
      </c>
      <c r="X3394" s="6">
        <f>tbl_Raw_Data[[#This Row],[Net_Amount_Before_Tax]]*tbl_Raw_Data[[#This Row],[Tax_Pct]]/100</f>
        <v>5.5557900000000009</v>
      </c>
      <c r="Y3394" s="6">
        <f>tbl_Raw_Data[[#This Row],[Net_Amount_Before_Tax]]+tbl_Raw_Data[[#This Row],[Tax_Amount]]</f>
        <v>36.421289999999999</v>
      </c>
      <c r="Z3394" s="6">
        <f t="shared" ref="Z3394:Z3457" si="269">COUNTIFS($C$2:$C$8001,C3394,$Q$2:$Q$8001,"Delivered")</f>
        <v>3</v>
      </c>
    </row>
    <row r="3395" spans="1:26" x14ac:dyDescent="0.3">
      <c r="A3395" s="23" t="s">
        <v>5183</v>
      </c>
      <c r="B3395" s="34">
        <v>45429</v>
      </c>
      <c r="C3395" s="23" t="s">
        <v>2018</v>
      </c>
      <c r="D3395" s="23" t="s">
        <v>87</v>
      </c>
      <c r="E3395" s="23" t="s">
        <v>88</v>
      </c>
      <c r="F3395" s="23">
        <v>600018</v>
      </c>
      <c r="G3395" s="23" t="s">
        <v>160</v>
      </c>
      <c r="H3395" s="23" t="s">
        <v>161</v>
      </c>
      <c r="I3395" s="23" t="s">
        <v>50</v>
      </c>
      <c r="J3395" s="23" t="s">
        <v>23</v>
      </c>
      <c r="K3395" s="23" t="s">
        <v>24</v>
      </c>
      <c r="L3395" s="23">
        <v>1</v>
      </c>
      <c r="M3395" s="23">
        <v>152.44</v>
      </c>
      <c r="N3395" s="23">
        <v>5</v>
      </c>
      <c r="O3395" s="23">
        <v>12</v>
      </c>
      <c r="P3395" s="23" t="s">
        <v>43</v>
      </c>
      <c r="Q3395" s="23" t="s">
        <v>34</v>
      </c>
      <c r="R3395" s="23">
        <f t="shared" si="265"/>
        <v>1</v>
      </c>
      <c r="S3395" s="23" t="str">
        <f t="shared" si="266"/>
        <v>ORD103394_20240517_CUST02121_MED014</v>
      </c>
      <c r="T3395" s="23">
        <f t="shared" si="267"/>
        <v>1</v>
      </c>
      <c r="U3395" s="6">
        <f t="shared" si="268"/>
        <v>152.44</v>
      </c>
      <c r="V3395" s="6">
        <f>tbl_Raw_Data[[#This Row],[Discount_Pct]]*tbl_Raw_Data[[#This Row],[Gross_Amount]]/100</f>
        <v>7.6220000000000008</v>
      </c>
      <c r="W3395" s="6">
        <f>tbl_Raw_Data[[#This Row],[Gross_Amount]]-tbl_Raw_Data[[#This Row],[Discount_Amount]]</f>
        <v>144.81799999999998</v>
      </c>
      <c r="X3395" s="6">
        <f>tbl_Raw_Data[[#This Row],[Net_Amount_Before_Tax]]*tbl_Raw_Data[[#This Row],[Tax_Pct]]/100</f>
        <v>17.378159999999998</v>
      </c>
      <c r="Y3395" s="6">
        <f>tbl_Raw_Data[[#This Row],[Net_Amount_Before_Tax]]+tbl_Raw_Data[[#This Row],[Tax_Amount]]</f>
        <v>162.19615999999999</v>
      </c>
      <c r="Z3395" s="6">
        <f t="shared" si="269"/>
        <v>2</v>
      </c>
    </row>
    <row r="3396" spans="1:26" x14ac:dyDescent="0.3">
      <c r="A3396" s="23" t="s">
        <v>5184</v>
      </c>
      <c r="B3396" s="34">
        <v>45913</v>
      </c>
      <c r="C3396" s="23" t="s">
        <v>654</v>
      </c>
      <c r="D3396" s="23" t="s">
        <v>142</v>
      </c>
      <c r="E3396" s="23" t="s">
        <v>81</v>
      </c>
      <c r="F3396" s="23">
        <v>380054</v>
      </c>
      <c r="G3396" s="23" t="s">
        <v>48</v>
      </c>
      <c r="H3396" s="23" t="s">
        <v>49</v>
      </c>
      <c r="I3396" s="23" t="s">
        <v>50</v>
      </c>
      <c r="J3396" s="23" t="s">
        <v>23</v>
      </c>
      <c r="K3396" s="23" t="s">
        <v>24</v>
      </c>
      <c r="L3396" s="23">
        <v>4</v>
      </c>
      <c r="M3396" s="23">
        <v>97.12</v>
      </c>
      <c r="N3396" s="23">
        <v>10</v>
      </c>
      <c r="O3396" s="23">
        <v>5</v>
      </c>
      <c r="P3396" s="23" t="s">
        <v>43</v>
      </c>
      <c r="Q3396" s="23" t="s">
        <v>34</v>
      </c>
      <c r="R3396" s="23">
        <f t="shared" si="265"/>
        <v>1</v>
      </c>
      <c r="S3396" s="23" t="str">
        <f t="shared" si="266"/>
        <v>ORD103395_20250913_CUST02351_MED028</v>
      </c>
      <c r="T3396" s="23">
        <f t="shared" si="267"/>
        <v>1</v>
      </c>
      <c r="U3396" s="6">
        <f t="shared" si="268"/>
        <v>388.48</v>
      </c>
      <c r="V3396" s="6">
        <f>tbl_Raw_Data[[#This Row],[Discount_Pct]]*tbl_Raw_Data[[#This Row],[Gross_Amount]]/100</f>
        <v>38.847999999999999</v>
      </c>
      <c r="W3396" s="6">
        <f>tbl_Raw_Data[[#This Row],[Gross_Amount]]-tbl_Raw_Data[[#This Row],[Discount_Amount]]</f>
        <v>349.63200000000001</v>
      </c>
      <c r="X3396" s="6">
        <f>tbl_Raw_Data[[#This Row],[Net_Amount_Before_Tax]]*tbl_Raw_Data[[#This Row],[Tax_Pct]]/100</f>
        <v>17.4816</v>
      </c>
      <c r="Y3396" s="6">
        <f>tbl_Raw_Data[[#This Row],[Net_Amount_Before_Tax]]+tbl_Raw_Data[[#This Row],[Tax_Amount]]</f>
        <v>367.11360000000002</v>
      </c>
      <c r="Z3396" s="6">
        <f t="shared" si="269"/>
        <v>4</v>
      </c>
    </row>
    <row r="3397" spans="1:26" x14ac:dyDescent="0.3">
      <c r="A3397" s="23" t="s">
        <v>5185</v>
      </c>
      <c r="B3397" s="34">
        <v>45553</v>
      </c>
      <c r="C3397" s="23" t="s">
        <v>4112</v>
      </c>
      <c r="D3397" s="23" t="s">
        <v>100</v>
      </c>
      <c r="E3397" s="23" t="s">
        <v>101</v>
      </c>
      <c r="F3397" s="23">
        <v>201301</v>
      </c>
      <c r="G3397" s="23" t="s">
        <v>132</v>
      </c>
      <c r="H3397" s="23" t="s">
        <v>133</v>
      </c>
      <c r="I3397" s="23" t="s">
        <v>134</v>
      </c>
      <c r="J3397" s="23" t="s">
        <v>135</v>
      </c>
      <c r="K3397" s="23" t="s">
        <v>57</v>
      </c>
      <c r="L3397" s="23">
        <v>1</v>
      </c>
      <c r="M3397" s="23">
        <v>68.63</v>
      </c>
      <c r="N3397" s="23">
        <v>0</v>
      </c>
      <c r="O3397" s="23">
        <v>5</v>
      </c>
      <c r="P3397" s="23" t="s">
        <v>25</v>
      </c>
      <c r="Q3397" s="23" t="s">
        <v>34</v>
      </c>
      <c r="R3397" s="23">
        <f t="shared" si="265"/>
        <v>1</v>
      </c>
      <c r="S3397" s="23" t="str">
        <f t="shared" si="266"/>
        <v>ORD103396_20240918_CUST00873_MED007</v>
      </c>
      <c r="T3397" s="23">
        <f t="shared" si="267"/>
        <v>1</v>
      </c>
      <c r="U3397" s="6">
        <f t="shared" si="268"/>
        <v>68.63</v>
      </c>
      <c r="V3397" s="6">
        <f>tbl_Raw_Data[[#This Row],[Discount_Pct]]*tbl_Raw_Data[[#This Row],[Gross_Amount]]/100</f>
        <v>0</v>
      </c>
      <c r="W3397" s="6">
        <f>tbl_Raw_Data[[#This Row],[Gross_Amount]]-tbl_Raw_Data[[#This Row],[Discount_Amount]]</f>
        <v>68.63</v>
      </c>
      <c r="X3397" s="6">
        <f>tbl_Raw_Data[[#This Row],[Net_Amount_Before_Tax]]*tbl_Raw_Data[[#This Row],[Tax_Pct]]/100</f>
        <v>3.4314999999999998</v>
      </c>
      <c r="Y3397" s="6">
        <f>tbl_Raw_Data[[#This Row],[Net_Amount_Before_Tax]]+tbl_Raw_Data[[#This Row],[Tax_Amount]]</f>
        <v>72.061499999999995</v>
      </c>
      <c r="Z3397" s="6">
        <f t="shared" si="269"/>
        <v>1</v>
      </c>
    </row>
    <row r="3398" spans="1:26" x14ac:dyDescent="0.3">
      <c r="A3398" s="23" t="s">
        <v>5186</v>
      </c>
      <c r="B3398" s="34">
        <v>45696</v>
      </c>
      <c r="C3398" s="23" t="s">
        <v>5187</v>
      </c>
      <c r="D3398" s="23" t="s">
        <v>159</v>
      </c>
      <c r="E3398" s="23" t="s">
        <v>47</v>
      </c>
      <c r="F3398" s="23">
        <v>400069</v>
      </c>
      <c r="G3398" s="23" t="s">
        <v>39</v>
      </c>
      <c r="H3398" s="23" t="s">
        <v>40</v>
      </c>
      <c r="I3398" s="23" t="s">
        <v>41</v>
      </c>
      <c r="J3398" s="23" t="s">
        <v>42</v>
      </c>
      <c r="K3398" s="23" t="s">
        <v>24</v>
      </c>
      <c r="L3398" s="23">
        <v>2</v>
      </c>
      <c r="M3398" s="23">
        <v>27.3</v>
      </c>
      <c r="N3398" s="23">
        <v>0</v>
      </c>
      <c r="O3398" s="23">
        <v>5</v>
      </c>
      <c r="P3398" s="23" t="s">
        <v>65</v>
      </c>
      <c r="Q3398" s="23" t="s">
        <v>90</v>
      </c>
      <c r="R3398" s="23">
        <f t="shared" si="265"/>
        <v>1</v>
      </c>
      <c r="S3398" s="23" t="str">
        <f t="shared" si="266"/>
        <v>ORD103397_20250208_CUST00008_MED001</v>
      </c>
      <c r="T3398" s="23">
        <f t="shared" si="267"/>
        <v>1</v>
      </c>
      <c r="U3398" s="6">
        <f t="shared" si="268"/>
        <v>54.6</v>
      </c>
      <c r="V3398" s="6">
        <f>tbl_Raw_Data[[#This Row],[Discount_Pct]]*tbl_Raw_Data[[#This Row],[Gross_Amount]]/100</f>
        <v>0</v>
      </c>
      <c r="W3398" s="6">
        <f>tbl_Raw_Data[[#This Row],[Gross_Amount]]-tbl_Raw_Data[[#This Row],[Discount_Amount]]</f>
        <v>54.6</v>
      </c>
      <c r="X3398" s="6">
        <f>tbl_Raw_Data[[#This Row],[Net_Amount_Before_Tax]]*tbl_Raw_Data[[#This Row],[Tax_Pct]]/100</f>
        <v>2.73</v>
      </c>
      <c r="Y3398" s="6">
        <f>tbl_Raw_Data[[#This Row],[Net_Amount_Before_Tax]]+tbl_Raw_Data[[#This Row],[Tax_Amount]]</f>
        <v>57.33</v>
      </c>
      <c r="Z3398" s="6">
        <f t="shared" si="269"/>
        <v>1</v>
      </c>
    </row>
    <row r="3399" spans="1:26" x14ac:dyDescent="0.3">
      <c r="A3399" s="23" t="s">
        <v>5188</v>
      </c>
      <c r="B3399" s="34">
        <v>45428</v>
      </c>
      <c r="C3399" s="23" t="s">
        <v>3860</v>
      </c>
      <c r="D3399" s="23" t="s">
        <v>100</v>
      </c>
      <c r="E3399" s="23" t="s">
        <v>101</v>
      </c>
      <c r="F3399" s="23">
        <v>201303</v>
      </c>
      <c r="G3399" s="23" t="s">
        <v>145</v>
      </c>
      <c r="H3399" s="23" t="s">
        <v>146</v>
      </c>
      <c r="I3399" s="23" t="s">
        <v>147</v>
      </c>
      <c r="J3399" s="23" t="s">
        <v>148</v>
      </c>
      <c r="K3399" s="23" t="s">
        <v>24</v>
      </c>
      <c r="L3399" s="23">
        <v>3</v>
      </c>
      <c r="M3399" s="23">
        <v>120.71</v>
      </c>
      <c r="N3399" s="23">
        <v>10</v>
      </c>
      <c r="O3399" s="23">
        <v>5</v>
      </c>
      <c r="P3399" s="23" t="s">
        <v>89</v>
      </c>
      <c r="Q3399" s="23" t="s">
        <v>44</v>
      </c>
      <c r="R3399" s="23">
        <f t="shared" si="265"/>
        <v>1</v>
      </c>
      <c r="S3399" s="23" t="str">
        <f t="shared" si="266"/>
        <v>ORD103398_20240516_CUST00194_MED016</v>
      </c>
      <c r="T3399" s="23">
        <f t="shared" si="267"/>
        <v>1</v>
      </c>
      <c r="U3399" s="6">
        <f t="shared" si="268"/>
        <v>362.13</v>
      </c>
      <c r="V3399" s="6">
        <f>tbl_Raw_Data[[#This Row],[Discount_Pct]]*tbl_Raw_Data[[#This Row],[Gross_Amount]]/100</f>
        <v>36.213000000000001</v>
      </c>
      <c r="W3399" s="6">
        <f>tbl_Raw_Data[[#This Row],[Gross_Amount]]-tbl_Raw_Data[[#This Row],[Discount_Amount]]</f>
        <v>325.91699999999997</v>
      </c>
      <c r="X3399" s="6">
        <f>tbl_Raw_Data[[#This Row],[Net_Amount_Before_Tax]]*tbl_Raw_Data[[#This Row],[Tax_Pct]]/100</f>
        <v>16.295849999999998</v>
      </c>
      <c r="Y3399" s="6">
        <f>tbl_Raw_Data[[#This Row],[Net_Amount_Before_Tax]]+tbl_Raw_Data[[#This Row],[Tax_Amount]]</f>
        <v>342.21284999999995</v>
      </c>
      <c r="Z3399" s="6">
        <f t="shared" si="269"/>
        <v>1</v>
      </c>
    </row>
    <row r="3400" spans="1:26" x14ac:dyDescent="0.3">
      <c r="A3400" s="23" t="s">
        <v>5189</v>
      </c>
      <c r="B3400" s="34">
        <v>46001</v>
      </c>
      <c r="C3400" s="23" t="s">
        <v>1313</v>
      </c>
      <c r="D3400" s="23" t="s">
        <v>92</v>
      </c>
      <c r="E3400" s="23" t="s">
        <v>93</v>
      </c>
      <c r="F3400" s="23">
        <v>560100</v>
      </c>
      <c r="G3400" s="23" t="s">
        <v>229</v>
      </c>
      <c r="H3400" s="23" t="s">
        <v>230</v>
      </c>
      <c r="I3400" s="23" t="s">
        <v>84</v>
      </c>
      <c r="J3400" s="23" t="s">
        <v>140</v>
      </c>
      <c r="K3400" s="23" t="s">
        <v>24</v>
      </c>
      <c r="L3400" s="23">
        <v>1</v>
      </c>
      <c r="M3400" s="23">
        <v>171.85</v>
      </c>
      <c r="N3400" s="23">
        <v>10</v>
      </c>
      <c r="O3400" s="23">
        <v>18</v>
      </c>
      <c r="P3400" s="23" t="s">
        <v>89</v>
      </c>
      <c r="Q3400" s="23" t="s">
        <v>90</v>
      </c>
      <c r="R3400" s="23">
        <f t="shared" si="265"/>
        <v>1</v>
      </c>
      <c r="S3400" s="23" t="str">
        <f t="shared" si="266"/>
        <v>ORD103399_20251210_CUST01902_MED022</v>
      </c>
      <c r="T3400" s="23">
        <f t="shared" si="267"/>
        <v>1</v>
      </c>
      <c r="U3400" s="6">
        <f t="shared" si="268"/>
        <v>171.85</v>
      </c>
      <c r="V3400" s="6">
        <f>tbl_Raw_Data[[#This Row],[Discount_Pct]]*tbl_Raw_Data[[#This Row],[Gross_Amount]]/100</f>
        <v>17.184999999999999</v>
      </c>
      <c r="W3400" s="6">
        <f>tbl_Raw_Data[[#This Row],[Gross_Amount]]-tbl_Raw_Data[[#This Row],[Discount_Amount]]</f>
        <v>154.66499999999999</v>
      </c>
      <c r="X3400" s="6">
        <f>tbl_Raw_Data[[#This Row],[Net_Amount_Before_Tax]]*tbl_Raw_Data[[#This Row],[Tax_Pct]]/100</f>
        <v>27.839699999999997</v>
      </c>
      <c r="Y3400" s="6">
        <f>tbl_Raw_Data[[#This Row],[Net_Amount_Before_Tax]]+tbl_Raw_Data[[#This Row],[Tax_Amount]]</f>
        <v>182.50469999999999</v>
      </c>
      <c r="Z3400" s="6">
        <f t="shared" si="269"/>
        <v>1</v>
      </c>
    </row>
    <row r="3401" spans="1:26" x14ac:dyDescent="0.3">
      <c r="A3401" s="23" t="s">
        <v>5190</v>
      </c>
      <c r="B3401" s="34">
        <v>45756</v>
      </c>
      <c r="C3401" s="23" t="s">
        <v>5191</v>
      </c>
      <c r="D3401" s="23" t="s">
        <v>130</v>
      </c>
      <c r="E3401" s="23" t="s">
        <v>131</v>
      </c>
      <c r="F3401" s="23">
        <v>700102</v>
      </c>
      <c r="G3401" s="23" t="s">
        <v>145</v>
      </c>
      <c r="H3401" s="23" t="s">
        <v>146</v>
      </c>
      <c r="I3401" s="23" t="s">
        <v>147</v>
      </c>
      <c r="J3401" s="23" t="s">
        <v>148</v>
      </c>
      <c r="K3401" s="23" t="s">
        <v>24</v>
      </c>
      <c r="L3401" s="23">
        <v>3</v>
      </c>
      <c r="M3401" s="23">
        <v>118.42</v>
      </c>
      <c r="N3401" s="23">
        <v>15</v>
      </c>
      <c r="O3401" s="23">
        <v>5</v>
      </c>
      <c r="P3401" s="23" t="s">
        <v>33</v>
      </c>
      <c r="Q3401" s="23" t="s">
        <v>90</v>
      </c>
      <c r="R3401" s="23">
        <f t="shared" si="265"/>
        <v>1</v>
      </c>
      <c r="S3401" s="23" t="str">
        <f t="shared" si="266"/>
        <v>ORD103400_20250409_CUST02012_MED016</v>
      </c>
      <c r="T3401" s="23">
        <f t="shared" si="267"/>
        <v>1</v>
      </c>
      <c r="U3401" s="6">
        <f t="shared" si="268"/>
        <v>355.26</v>
      </c>
      <c r="V3401" s="6">
        <f>tbl_Raw_Data[[#This Row],[Discount_Pct]]*tbl_Raw_Data[[#This Row],[Gross_Amount]]/100</f>
        <v>53.288999999999994</v>
      </c>
      <c r="W3401" s="6">
        <f>tbl_Raw_Data[[#This Row],[Gross_Amount]]-tbl_Raw_Data[[#This Row],[Discount_Amount]]</f>
        <v>301.971</v>
      </c>
      <c r="X3401" s="6">
        <f>tbl_Raw_Data[[#This Row],[Net_Amount_Before_Tax]]*tbl_Raw_Data[[#This Row],[Tax_Pct]]/100</f>
        <v>15.098549999999999</v>
      </c>
      <c r="Y3401" s="6">
        <f>tbl_Raw_Data[[#This Row],[Net_Amount_Before_Tax]]+tbl_Raw_Data[[#This Row],[Tax_Amount]]</f>
        <v>317.06954999999999</v>
      </c>
      <c r="Z3401" s="6">
        <f t="shared" si="269"/>
        <v>1</v>
      </c>
    </row>
    <row r="3402" spans="1:26" x14ac:dyDescent="0.3">
      <c r="A3402" s="23" t="s">
        <v>5192</v>
      </c>
      <c r="B3402" s="34">
        <v>45423</v>
      </c>
      <c r="C3402" s="23" t="s">
        <v>3693</v>
      </c>
      <c r="D3402" s="23" t="s">
        <v>28</v>
      </c>
      <c r="E3402" s="23" t="s">
        <v>29</v>
      </c>
      <c r="F3402" s="23">
        <v>500084</v>
      </c>
      <c r="G3402" s="23" t="s">
        <v>53</v>
      </c>
      <c r="H3402" s="23" t="s">
        <v>54</v>
      </c>
      <c r="I3402" s="23" t="s">
        <v>55</v>
      </c>
      <c r="J3402" s="23" t="s">
        <v>56</v>
      </c>
      <c r="K3402" s="23" t="s">
        <v>57</v>
      </c>
      <c r="L3402" s="23">
        <v>2</v>
      </c>
      <c r="M3402" s="23">
        <v>56.32</v>
      </c>
      <c r="N3402" s="23">
        <v>5</v>
      </c>
      <c r="O3402" s="23">
        <v>12</v>
      </c>
      <c r="P3402" s="23" t="s">
        <v>58</v>
      </c>
      <c r="Q3402" s="23" t="s">
        <v>34</v>
      </c>
      <c r="R3402" s="23">
        <f t="shared" si="265"/>
        <v>1</v>
      </c>
      <c r="S3402" s="23" t="str">
        <f t="shared" si="266"/>
        <v>ORD103401_20240511_CUST03236_MED020</v>
      </c>
      <c r="T3402" s="23">
        <f t="shared" si="267"/>
        <v>1</v>
      </c>
      <c r="U3402" s="6">
        <f t="shared" si="268"/>
        <v>112.64</v>
      </c>
      <c r="V3402" s="6">
        <f>tbl_Raw_Data[[#This Row],[Discount_Pct]]*tbl_Raw_Data[[#This Row],[Gross_Amount]]/100</f>
        <v>5.6320000000000006</v>
      </c>
      <c r="W3402" s="6">
        <f>tbl_Raw_Data[[#This Row],[Gross_Amount]]-tbl_Raw_Data[[#This Row],[Discount_Amount]]</f>
        <v>107.008</v>
      </c>
      <c r="X3402" s="6">
        <f>tbl_Raw_Data[[#This Row],[Net_Amount_Before_Tax]]*tbl_Raw_Data[[#This Row],[Tax_Pct]]/100</f>
        <v>12.840960000000001</v>
      </c>
      <c r="Y3402" s="6">
        <f>tbl_Raw_Data[[#This Row],[Net_Amount_Before_Tax]]+tbl_Raw_Data[[#This Row],[Tax_Amount]]</f>
        <v>119.84895999999999</v>
      </c>
      <c r="Z3402" s="6">
        <f t="shared" si="269"/>
        <v>1</v>
      </c>
    </row>
    <row r="3403" spans="1:26" x14ac:dyDescent="0.3">
      <c r="A3403" s="23" t="s">
        <v>5192</v>
      </c>
      <c r="B3403" s="34">
        <v>45810</v>
      </c>
      <c r="C3403" s="23" t="s">
        <v>1378</v>
      </c>
      <c r="D3403" s="23" t="s">
        <v>28</v>
      </c>
      <c r="E3403" s="23" t="s">
        <v>29</v>
      </c>
      <c r="F3403" s="23">
        <v>500090</v>
      </c>
      <c r="G3403" s="23" t="s">
        <v>192</v>
      </c>
      <c r="H3403" s="23" t="s">
        <v>193</v>
      </c>
      <c r="I3403" s="23" t="s">
        <v>41</v>
      </c>
      <c r="J3403" s="23" t="s">
        <v>194</v>
      </c>
      <c r="K3403" s="23" t="s">
        <v>24</v>
      </c>
      <c r="L3403" s="23">
        <v>1</v>
      </c>
      <c r="M3403" s="23">
        <v>29.17</v>
      </c>
      <c r="N3403" s="23">
        <v>5</v>
      </c>
      <c r="O3403" s="23">
        <v>5</v>
      </c>
      <c r="P3403" s="23" t="s">
        <v>33</v>
      </c>
      <c r="Q3403" s="23" t="s">
        <v>34</v>
      </c>
      <c r="R3403" s="23">
        <f t="shared" si="265"/>
        <v>1</v>
      </c>
      <c r="S3403" s="23" t="str">
        <f t="shared" si="266"/>
        <v>ORD103401_20250602_CUST01952_MED002</v>
      </c>
      <c r="T3403" s="23">
        <f t="shared" si="267"/>
        <v>1</v>
      </c>
      <c r="U3403" s="6">
        <f t="shared" si="268"/>
        <v>29.17</v>
      </c>
      <c r="V3403" s="6">
        <f>tbl_Raw_Data[[#This Row],[Discount_Pct]]*tbl_Raw_Data[[#This Row],[Gross_Amount]]/100</f>
        <v>1.4585000000000001</v>
      </c>
      <c r="W3403" s="6">
        <f>tbl_Raw_Data[[#This Row],[Gross_Amount]]-tbl_Raw_Data[[#This Row],[Discount_Amount]]</f>
        <v>27.711500000000001</v>
      </c>
      <c r="X3403" s="6">
        <f>tbl_Raw_Data[[#This Row],[Net_Amount_Before_Tax]]*tbl_Raw_Data[[#This Row],[Tax_Pct]]/100</f>
        <v>1.385575</v>
      </c>
      <c r="Y3403" s="6">
        <f>tbl_Raw_Data[[#This Row],[Net_Amount_Before_Tax]]+tbl_Raw_Data[[#This Row],[Tax_Amount]]</f>
        <v>29.097075</v>
      </c>
      <c r="Z3403" s="6">
        <f t="shared" si="269"/>
        <v>3</v>
      </c>
    </row>
    <row r="3404" spans="1:26" x14ac:dyDescent="0.3">
      <c r="A3404" s="23" t="s">
        <v>5193</v>
      </c>
      <c r="B3404" s="34">
        <v>45759</v>
      </c>
      <c r="C3404" s="23" t="s">
        <v>5194</v>
      </c>
      <c r="D3404" s="23" t="s">
        <v>100</v>
      </c>
      <c r="E3404" s="23" t="s">
        <v>101</v>
      </c>
      <c r="F3404" s="23">
        <v>201305</v>
      </c>
      <c r="G3404" s="23" t="s">
        <v>74</v>
      </c>
      <c r="H3404" s="23" t="s">
        <v>75</v>
      </c>
      <c r="I3404" s="23" t="s">
        <v>76</v>
      </c>
      <c r="J3404" s="23" t="s">
        <v>77</v>
      </c>
      <c r="K3404" s="23" t="s">
        <v>57</v>
      </c>
      <c r="L3404" s="23">
        <v>1</v>
      </c>
      <c r="M3404" s="23">
        <v>63.58</v>
      </c>
      <c r="N3404" s="23">
        <v>15</v>
      </c>
      <c r="O3404" s="23">
        <v>5</v>
      </c>
      <c r="P3404" s="23" t="s">
        <v>89</v>
      </c>
      <c r="Q3404" s="23" t="s">
        <v>26</v>
      </c>
      <c r="R3404" s="23">
        <f t="shared" si="265"/>
        <v>1</v>
      </c>
      <c r="S3404" s="23" t="str">
        <f t="shared" si="266"/>
        <v>ORD103403_20250412_CUST03393_MED008</v>
      </c>
      <c r="T3404" s="23">
        <f t="shared" si="267"/>
        <v>1</v>
      </c>
      <c r="U3404" s="6">
        <f t="shared" si="268"/>
        <v>63.58</v>
      </c>
      <c r="V3404" s="6">
        <f>tbl_Raw_Data[[#This Row],[Discount_Pct]]*tbl_Raw_Data[[#This Row],[Gross_Amount]]/100</f>
        <v>9.536999999999999</v>
      </c>
      <c r="W3404" s="6">
        <f>tbl_Raw_Data[[#This Row],[Gross_Amount]]-tbl_Raw_Data[[#This Row],[Discount_Amount]]</f>
        <v>54.042999999999999</v>
      </c>
      <c r="X3404" s="6">
        <f>tbl_Raw_Data[[#This Row],[Net_Amount_Before_Tax]]*tbl_Raw_Data[[#This Row],[Tax_Pct]]/100</f>
        <v>2.7021499999999996</v>
      </c>
      <c r="Y3404" s="6">
        <f>tbl_Raw_Data[[#This Row],[Net_Amount_Before_Tax]]+tbl_Raw_Data[[#This Row],[Tax_Amount]]</f>
        <v>56.745149999999995</v>
      </c>
      <c r="Z3404" s="6">
        <f t="shared" si="269"/>
        <v>1</v>
      </c>
    </row>
    <row r="3405" spans="1:26" x14ac:dyDescent="0.3">
      <c r="A3405" s="23" t="s">
        <v>5195</v>
      </c>
      <c r="B3405" s="34">
        <v>45985</v>
      </c>
      <c r="C3405" s="23" t="s">
        <v>5196</v>
      </c>
      <c r="D3405" s="23" t="s">
        <v>28</v>
      </c>
      <c r="E3405" s="23" t="s">
        <v>29</v>
      </c>
      <c r="F3405" s="23">
        <v>500090</v>
      </c>
      <c r="G3405" s="23" t="s">
        <v>94</v>
      </c>
      <c r="H3405" s="23" t="s">
        <v>95</v>
      </c>
      <c r="I3405" s="23" t="s">
        <v>84</v>
      </c>
      <c r="J3405" s="23" t="s">
        <v>42</v>
      </c>
      <c r="K3405" s="23" t="s">
        <v>24</v>
      </c>
      <c r="L3405" s="23">
        <v>2</v>
      </c>
      <c r="M3405" s="23">
        <v>74.53</v>
      </c>
      <c r="N3405" s="23">
        <v>15</v>
      </c>
      <c r="O3405" s="23">
        <v>5</v>
      </c>
      <c r="P3405" s="23" t="s">
        <v>65</v>
      </c>
      <c r="Q3405" s="23" t="s">
        <v>34</v>
      </c>
      <c r="R3405" s="23">
        <f t="shared" si="265"/>
        <v>1</v>
      </c>
      <c r="S3405" s="23" t="str">
        <f t="shared" si="266"/>
        <v>ORD103404_20251124_CUST00165_MED021</v>
      </c>
      <c r="T3405" s="23">
        <f t="shared" si="267"/>
        <v>1</v>
      </c>
      <c r="U3405" s="6">
        <f t="shared" si="268"/>
        <v>149.06</v>
      </c>
      <c r="V3405" s="6">
        <f>tbl_Raw_Data[[#This Row],[Discount_Pct]]*tbl_Raw_Data[[#This Row],[Gross_Amount]]/100</f>
        <v>22.359000000000002</v>
      </c>
      <c r="W3405" s="6">
        <f>tbl_Raw_Data[[#This Row],[Gross_Amount]]-tbl_Raw_Data[[#This Row],[Discount_Amount]]</f>
        <v>126.70099999999999</v>
      </c>
      <c r="X3405" s="6">
        <f>tbl_Raw_Data[[#This Row],[Net_Amount_Before_Tax]]*tbl_Raw_Data[[#This Row],[Tax_Pct]]/100</f>
        <v>6.3350499999999998</v>
      </c>
      <c r="Y3405" s="6">
        <f>tbl_Raw_Data[[#This Row],[Net_Amount_Before_Tax]]+tbl_Raw_Data[[#This Row],[Tax_Amount]]</f>
        <v>133.03604999999999</v>
      </c>
      <c r="Z3405" s="6">
        <f t="shared" si="269"/>
        <v>4</v>
      </c>
    </row>
    <row r="3406" spans="1:26" x14ac:dyDescent="0.3">
      <c r="A3406" s="23" t="s">
        <v>5197</v>
      </c>
      <c r="B3406" s="34">
        <v>45400</v>
      </c>
      <c r="C3406" s="23" t="s">
        <v>5198</v>
      </c>
      <c r="D3406" s="23" t="s">
        <v>72</v>
      </c>
      <c r="E3406" s="23" t="s">
        <v>73</v>
      </c>
      <c r="F3406" s="23">
        <v>302019</v>
      </c>
      <c r="G3406" s="23" t="s">
        <v>94</v>
      </c>
      <c r="H3406" s="23" t="s">
        <v>95</v>
      </c>
      <c r="I3406" s="23" t="s">
        <v>84</v>
      </c>
      <c r="J3406" s="23" t="s">
        <v>42</v>
      </c>
      <c r="K3406" s="23" t="s">
        <v>24</v>
      </c>
      <c r="L3406" s="23">
        <v>1</v>
      </c>
      <c r="M3406" s="23">
        <v>86.81</v>
      </c>
      <c r="N3406" s="23">
        <v>10</v>
      </c>
      <c r="O3406" s="23">
        <v>5</v>
      </c>
      <c r="P3406" s="23" t="s">
        <v>65</v>
      </c>
      <c r="Q3406" s="23" t="s">
        <v>34</v>
      </c>
      <c r="R3406" s="23">
        <f t="shared" si="265"/>
        <v>1</v>
      </c>
      <c r="S3406" s="23" t="str">
        <f t="shared" si="266"/>
        <v>ORD103405_20240418_CUST03143_MED021</v>
      </c>
      <c r="T3406" s="23">
        <f t="shared" si="267"/>
        <v>1</v>
      </c>
      <c r="U3406" s="6">
        <f t="shared" si="268"/>
        <v>86.81</v>
      </c>
      <c r="V3406" s="6">
        <f>tbl_Raw_Data[[#This Row],[Discount_Pct]]*tbl_Raw_Data[[#This Row],[Gross_Amount]]/100</f>
        <v>8.6810000000000009</v>
      </c>
      <c r="W3406" s="6">
        <f>tbl_Raw_Data[[#This Row],[Gross_Amount]]-tbl_Raw_Data[[#This Row],[Discount_Amount]]</f>
        <v>78.129000000000005</v>
      </c>
      <c r="X3406" s="6">
        <f>tbl_Raw_Data[[#This Row],[Net_Amount_Before_Tax]]*tbl_Raw_Data[[#This Row],[Tax_Pct]]/100</f>
        <v>3.9064500000000004</v>
      </c>
      <c r="Y3406" s="6">
        <f>tbl_Raw_Data[[#This Row],[Net_Amount_Before_Tax]]+tbl_Raw_Data[[#This Row],[Tax_Amount]]</f>
        <v>82.035450000000012</v>
      </c>
      <c r="Z3406" s="6">
        <f t="shared" si="269"/>
        <v>3</v>
      </c>
    </row>
    <row r="3407" spans="1:26" x14ac:dyDescent="0.3">
      <c r="A3407" s="23" t="s">
        <v>5199</v>
      </c>
      <c r="B3407" s="34">
        <v>45533</v>
      </c>
      <c r="C3407" s="23" t="s">
        <v>2507</v>
      </c>
      <c r="D3407" s="23" t="s">
        <v>92</v>
      </c>
      <c r="E3407" s="23" t="s">
        <v>93</v>
      </c>
      <c r="F3407" s="23">
        <v>560034</v>
      </c>
      <c r="G3407" s="23" t="s">
        <v>224</v>
      </c>
      <c r="H3407" s="23" t="s">
        <v>225</v>
      </c>
      <c r="I3407" s="23" t="s">
        <v>147</v>
      </c>
      <c r="J3407" s="23" t="s">
        <v>23</v>
      </c>
      <c r="K3407" s="23" t="s">
        <v>24</v>
      </c>
      <c r="L3407" s="23">
        <v>1</v>
      </c>
      <c r="M3407" s="23">
        <v>49.54</v>
      </c>
      <c r="N3407" s="23">
        <v>5</v>
      </c>
      <c r="O3407" s="23">
        <v>12</v>
      </c>
      <c r="P3407" s="23" t="s">
        <v>89</v>
      </c>
      <c r="Q3407" s="23" t="s">
        <v>44</v>
      </c>
      <c r="R3407" s="23">
        <f t="shared" si="265"/>
        <v>1</v>
      </c>
      <c r="S3407" s="23" t="str">
        <f t="shared" si="266"/>
        <v>ORD103406_20240829_CUST02391_MED015</v>
      </c>
      <c r="T3407" s="23">
        <f t="shared" si="267"/>
        <v>1</v>
      </c>
      <c r="U3407" s="6">
        <f t="shared" si="268"/>
        <v>49.54</v>
      </c>
      <c r="V3407" s="6">
        <f>tbl_Raw_Data[[#This Row],[Discount_Pct]]*tbl_Raw_Data[[#This Row],[Gross_Amount]]/100</f>
        <v>2.4769999999999999</v>
      </c>
      <c r="W3407" s="6">
        <f>tbl_Raw_Data[[#This Row],[Gross_Amount]]-tbl_Raw_Data[[#This Row],[Discount_Amount]]</f>
        <v>47.063000000000002</v>
      </c>
      <c r="X3407" s="6">
        <f>tbl_Raw_Data[[#This Row],[Net_Amount_Before_Tax]]*tbl_Raw_Data[[#This Row],[Tax_Pct]]/100</f>
        <v>5.6475600000000012</v>
      </c>
      <c r="Y3407" s="6">
        <f>tbl_Raw_Data[[#This Row],[Net_Amount_Before_Tax]]+tbl_Raw_Data[[#This Row],[Tax_Amount]]</f>
        <v>52.710560000000001</v>
      </c>
      <c r="Z3407" s="6">
        <f t="shared" si="269"/>
        <v>3</v>
      </c>
    </row>
    <row r="3408" spans="1:26" x14ac:dyDescent="0.3">
      <c r="A3408" s="23" t="s">
        <v>5200</v>
      </c>
      <c r="B3408" s="34">
        <v>45759</v>
      </c>
      <c r="C3408" s="23" t="s">
        <v>1778</v>
      </c>
      <c r="D3408" s="23" t="s">
        <v>92</v>
      </c>
      <c r="E3408" s="23" t="s">
        <v>93</v>
      </c>
      <c r="F3408" s="23">
        <v>560034</v>
      </c>
      <c r="G3408" s="23" t="s">
        <v>192</v>
      </c>
      <c r="H3408" s="23" t="s">
        <v>193</v>
      </c>
      <c r="I3408" s="23" t="s">
        <v>41</v>
      </c>
      <c r="J3408" s="23" t="s">
        <v>194</v>
      </c>
      <c r="K3408" s="23" t="s">
        <v>24</v>
      </c>
      <c r="L3408" s="23">
        <v>3</v>
      </c>
      <c r="M3408" s="23">
        <v>36.479999999999997</v>
      </c>
      <c r="N3408" s="23">
        <v>0</v>
      </c>
      <c r="O3408" s="23">
        <v>5</v>
      </c>
      <c r="P3408" s="23" t="s">
        <v>33</v>
      </c>
      <c r="Q3408" s="23" t="s">
        <v>34</v>
      </c>
      <c r="R3408" s="23">
        <f t="shared" si="265"/>
        <v>1</v>
      </c>
      <c r="S3408" s="23" t="str">
        <f t="shared" si="266"/>
        <v>ORD103407_20250412_CUST00035_MED002</v>
      </c>
      <c r="T3408" s="23">
        <f t="shared" si="267"/>
        <v>1</v>
      </c>
      <c r="U3408" s="6">
        <f t="shared" si="268"/>
        <v>109.44</v>
      </c>
      <c r="V3408" s="6">
        <f>tbl_Raw_Data[[#This Row],[Discount_Pct]]*tbl_Raw_Data[[#This Row],[Gross_Amount]]/100</f>
        <v>0</v>
      </c>
      <c r="W3408" s="6">
        <f>tbl_Raw_Data[[#This Row],[Gross_Amount]]-tbl_Raw_Data[[#This Row],[Discount_Amount]]</f>
        <v>109.44</v>
      </c>
      <c r="X3408" s="6">
        <f>tbl_Raw_Data[[#This Row],[Net_Amount_Before_Tax]]*tbl_Raw_Data[[#This Row],[Tax_Pct]]/100</f>
        <v>5.4720000000000004</v>
      </c>
      <c r="Y3408" s="6">
        <f>tbl_Raw_Data[[#This Row],[Net_Amount_Before_Tax]]+tbl_Raw_Data[[#This Row],[Tax_Amount]]</f>
        <v>114.91199999999999</v>
      </c>
      <c r="Z3408" s="6">
        <f t="shared" si="269"/>
        <v>5</v>
      </c>
    </row>
    <row r="3409" spans="1:26" x14ac:dyDescent="0.3">
      <c r="A3409" s="23" t="s">
        <v>5201</v>
      </c>
      <c r="B3409" s="34">
        <v>45995</v>
      </c>
      <c r="C3409" s="23" t="s">
        <v>2124</v>
      </c>
      <c r="D3409" s="23" t="s">
        <v>46</v>
      </c>
      <c r="E3409" s="23" t="s">
        <v>47</v>
      </c>
      <c r="F3409" s="23">
        <v>411038</v>
      </c>
      <c r="G3409" s="23" t="s">
        <v>229</v>
      </c>
      <c r="H3409" s="23" t="s">
        <v>230</v>
      </c>
      <c r="I3409" s="23" t="s">
        <v>84</v>
      </c>
      <c r="J3409" s="23" t="s">
        <v>140</v>
      </c>
      <c r="K3409" s="23" t="s">
        <v>24</v>
      </c>
      <c r="L3409" s="23">
        <v>2</v>
      </c>
      <c r="M3409" s="23">
        <v>187.97</v>
      </c>
      <c r="N3409" s="23">
        <v>10</v>
      </c>
      <c r="O3409" s="23">
        <v>18</v>
      </c>
      <c r="P3409" s="23" t="s">
        <v>65</v>
      </c>
      <c r="Q3409" s="23" t="s">
        <v>34</v>
      </c>
      <c r="R3409" s="23">
        <f t="shared" si="265"/>
        <v>1</v>
      </c>
      <c r="S3409" s="23" t="str">
        <f t="shared" si="266"/>
        <v>ORD103408_20251204_CUST01419_MED022</v>
      </c>
      <c r="T3409" s="23">
        <f t="shared" si="267"/>
        <v>1</v>
      </c>
      <c r="U3409" s="6">
        <f t="shared" si="268"/>
        <v>375.94</v>
      </c>
      <c r="V3409" s="6">
        <f>tbl_Raw_Data[[#This Row],[Discount_Pct]]*tbl_Raw_Data[[#This Row],[Gross_Amount]]/100</f>
        <v>37.594000000000001</v>
      </c>
      <c r="W3409" s="6">
        <f>tbl_Raw_Data[[#This Row],[Gross_Amount]]-tbl_Raw_Data[[#This Row],[Discount_Amount]]</f>
        <v>338.346</v>
      </c>
      <c r="X3409" s="6">
        <f>tbl_Raw_Data[[#This Row],[Net_Amount_Before_Tax]]*tbl_Raw_Data[[#This Row],[Tax_Pct]]/100</f>
        <v>60.902279999999998</v>
      </c>
      <c r="Y3409" s="6">
        <f>tbl_Raw_Data[[#This Row],[Net_Amount_Before_Tax]]+tbl_Raw_Data[[#This Row],[Tax_Amount]]</f>
        <v>399.24828000000002</v>
      </c>
      <c r="Z3409" s="6">
        <f t="shared" si="269"/>
        <v>4</v>
      </c>
    </row>
    <row r="3410" spans="1:26" x14ac:dyDescent="0.3">
      <c r="A3410" s="23" t="s">
        <v>5202</v>
      </c>
      <c r="B3410" s="34">
        <v>45328</v>
      </c>
      <c r="C3410" s="23" t="s">
        <v>4358</v>
      </c>
      <c r="D3410" s="23" t="s">
        <v>183</v>
      </c>
      <c r="E3410" s="23" t="s">
        <v>184</v>
      </c>
      <c r="F3410" s="23">
        <v>122018</v>
      </c>
      <c r="G3410" s="23" t="s">
        <v>283</v>
      </c>
      <c r="H3410" s="23" t="s">
        <v>284</v>
      </c>
      <c r="I3410" s="23" t="s">
        <v>104</v>
      </c>
      <c r="J3410" s="23" t="s">
        <v>42</v>
      </c>
      <c r="K3410" s="23" t="s">
        <v>57</v>
      </c>
      <c r="L3410" s="23">
        <v>2</v>
      </c>
      <c r="M3410" s="23">
        <v>296.47000000000003</v>
      </c>
      <c r="N3410" s="23">
        <v>5</v>
      </c>
      <c r="O3410" s="23">
        <v>12</v>
      </c>
      <c r="P3410" s="23" t="s">
        <v>89</v>
      </c>
      <c r="Q3410" s="23" t="s">
        <v>34</v>
      </c>
      <c r="R3410" s="23">
        <f t="shared" si="265"/>
        <v>1</v>
      </c>
      <c r="S3410" s="23" t="str">
        <f t="shared" si="266"/>
        <v>ORD103409_20240206_CUST01844_MED030</v>
      </c>
      <c r="T3410" s="23">
        <f t="shared" si="267"/>
        <v>1</v>
      </c>
      <c r="U3410" s="6">
        <f t="shared" si="268"/>
        <v>592.94000000000005</v>
      </c>
      <c r="V3410" s="6">
        <f>tbl_Raw_Data[[#This Row],[Discount_Pct]]*tbl_Raw_Data[[#This Row],[Gross_Amount]]/100</f>
        <v>29.647000000000002</v>
      </c>
      <c r="W3410" s="6">
        <f>tbl_Raw_Data[[#This Row],[Gross_Amount]]-tbl_Raw_Data[[#This Row],[Discount_Amount]]</f>
        <v>563.29300000000001</v>
      </c>
      <c r="X3410" s="6">
        <f>tbl_Raw_Data[[#This Row],[Net_Amount_Before_Tax]]*tbl_Raw_Data[[#This Row],[Tax_Pct]]/100</f>
        <v>67.595159999999993</v>
      </c>
      <c r="Y3410" s="6">
        <f>tbl_Raw_Data[[#This Row],[Net_Amount_Before_Tax]]+tbl_Raw_Data[[#This Row],[Tax_Amount]]</f>
        <v>630.88815999999997</v>
      </c>
      <c r="Z3410" s="6">
        <f t="shared" si="269"/>
        <v>2</v>
      </c>
    </row>
    <row r="3411" spans="1:26" x14ac:dyDescent="0.3">
      <c r="A3411" s="23" t="s">
        <v>5203</v>
      </c>
      <c r="B3411" s="34">
        <v>45430</v>
      </c>
      <c r="C3411" s="23" t="s">
        <v>1326</v>
      </c>
      <c r="D3411" s="23" t="s">
        <v>159</v>
      </c>
      <c r="E3411" s="23" t="s">
        <v>47</v>
      </c>
      <c r="F3411" s="23">
        <v>400001</v>
      </c>
      <c r="G3411" s="23" t="s">
        <v>256</v>
      </c>
      <c r="H3411" s="23" t="s">
        <v>257</v>
      </c>
      <c r="I3411" s="23" t="s">
        <v>22</v>
      </c>
      <c r="J3411" s="23" t="s">
        <v>258</v>
      </c>
      <c r="K3411" s="23" t="s">
        <v>57</v>
      </c>
      <c r="L3411" s="23">
        <v>4</v>
      </c>
      <c r="M3411" s="23">
        <v>70.19</v>
      </c>
      <c r="N3411" s="23">
        <v>5</v>
      </c>
      <c r="O3411" s="23">
        <v>5</v>
      </c>
      <c r="P3411" s="23" t="s">
        <v>65</v>
      </c>
      <c r="Q3411" s="23" t="s">
        <v>34</v>
      </c>
      <c r="R3411" s="23">
        <f t="shared" si="265"/>
        <v>1</v>
      </c>
      <c r="S3411" s="23" t="str">
        <f t="shared" si="266"/>
        <v>ORD103410_20240518_CUST03273_MED025</v>
      </c>
      <c r="T3411" s="23">
        <f t="shared" si="267"/>
        <v>1</v>
      </c>
      <c r="U3411" s="6">
        <f t="shared" si="268"/>
        <v>280.76</v>
      </c>
      <c r="V3411" s="6">
        <f>tbl_Raw_Data[[#This Row],[Discount_Pct]]*tbl_Raw_Data[[#This Row],[Gross_Amount]]/100</f>
        <v>14.038</v>
      </c>
      <c r="W3411" s="6">
        <f>tbl_Raw_Data[[#This Row],[Gross_Amount]]-tbl_Raw_Data[[#This Row],[Discount_Amount]]</f>
        <v>266.72199999999998</v>
      </c>
      <c r="X3411" s="6">
        <f>tbl_Raw_Data[[#This Row],[Net_Amount_Before_Tax]]*tbl_Raw_Data[[#This Row],[Tax_Pct]]/100</f>
        <v>13.336099999999998</v>
      </c>
      <c r="Y3411" s="6">
        <f>tbl_Raw_Data[[#This Row],[Net_Amount_Before_Tax]]+tbl_Raw_Data[[#This Row],[Tax_Amount]]</f>
        <v>280.05809999999997</v>
      </c>
      <c r="Z3411" s="6">
        <f t="shared" si="269"/>
        <v>2</v>
      </c>
    </row>
    <row r="3412" spans="1:26" x14ac:dyDescent="0.3">
      <c r="A3412" s="23" t="s">
        <v>5204</v>
      </c>
      <c r="B3412" s="34">
        <v>45925</v>
      </c>
      <c r="C3412" s="23" t="s">
        <v>5205</v>
      </c>
      <c r="D3412" s="23" t="s">
        <v>142</v>
      </c>
      <c r="E3412" s="23" t="s">
        <v>81</v>
      </c>
      <c r="F3412" s="23">
        <v>380058</v>
      </c>
      <c r="G3412" s="23" t="s">
        <v>256</v>
      </c>
      <c r="H3412" s="23" t="s">
        <v>257</v>
      </c>
      <c r="I3412" s="23" t="s">
        <v>22</v>
      </c>
      <c r="J3412" s="23" t="s">
        <v>258</v>
      </c>
      <c r="K3412" s="23" t="s">
        <v>57</v>
      </c>
      <c r="L3412" s="23">
        <v>5</v>
      </c>
      <c r="M3412" s="23">
        <v>74.52</v>
      </c>
      <c r="N3412" s="23">
        <v>10</v>
      </c>
      <c r="O3412" s="23">
        <v>5</v>
      </c>
      <c r="P3412" s="23" t="s">
        <v>25</v>
      </c>
      <c r="Q3412" s="23" t="s">
        <v>90</v>
      </c>
      <c r="R3412" s="23">
        <f t="shared" si="265"/>
        <v>1</v>
      </c>
      <c r="S3412" s="23" t="str">
        <f t="shared" si="266"/>
        <v>ORD103411_20250925_CUST01272_MED025</v>
      </c>
      <c r="T3412" s="23">
        <f t="shared" si="267"/>
        <v>1</v>
      </c>
      <c r="U3412" s="6">
        <f t="shared" si="268"/>
        <v>372.59999999999997</v>
      </c>
      <c r="V3412" s="6">
        <f>tbl_Raw_Data[[#This Row],[Discount_Pct]]*tbl_Raw_Data[[#This Row],[Gross_Amount]]/100</f>
        <v>37.26</v>
      </c>
      <c r="W3412" s="6">
        <f>tbl_Raw_Data[[#This Row],[Gross_Amount]]-tbl_Raw_Data[[#This Row],[Discount_Amount]]</f>
        <v>335.34</v>
      </c>
      <c r="X3412" s="6">
        <f>tbl_Raw_Data[[#This Row],[Net_Amount_Before_Tax]]*tbl_Raw_Data[[#This Row],[Tax_Pct]]/100</f>
        <v>16.766999999999999</v>
      </c>
      <c r="Y3412" s="6">
        <f>tbl_Raw_Data[[#This Row],[Net_Amount_Before_Tax]]+tbl_Raw_Data[[#This Row],[Tax_Amount]]</f>
        <v>352.10699999999997</v>
      </c>
      <c r="Z3412" s="6">
        <f t="shared" si="269"/>
        <v>0</v>
      </c>
    </row>
    <row r="3413" spans="1:26" x14ac:dyDescent="0.3">
      <c r="A3413" s="23" t="s">
        <v>5206</v>
      </c>
      <c r="B3413" s="34">
        <v>45795</v>
      </c>
      <c r="C3413" s="23" t="s">
        <v>1733</v>
      </c>
      <c r="D3413" s="23" t="s">
        <v>100</v>
      </c>
      <c r="E3413" s="23" t="s">
        <v>101</v>
      </c>
      <c r="F3413" s="23">
        <v>201304</v>
      </c>
      <c r="G3413" s="23" t="s">
        <v>39</v>
      </c>
      <c r="H3413" s="23" t="s">
        <v>40</v>
      </c>
      <c r="I3413" s="23" t="s">
        <v>41</v>
      </c>
      <c r="J3413" s="23" t="s">
        <v>42</v>
      </c>
      <c r="K3413" s="23" t="s">
        <v>24</v>
      </c>
      <c r="L3413" s="23">
        <v>4</v>
      </c>
      <c r="M3413" s="23">
        <v>28.66</v>
      </c>
      <c r="N3413" s="23">
        <v>15</v>
      </c>
      <c r="O3413" s="23">
        <v>5</v>
      </c>
      <c r="P3413" s="23" t="s">
        <v>89</v>
      </c>
      <c r="Q3413" s="23" t="s">
        <v>26</v>
      </c>
      <c r="R3413" s="23">
        <f t="shared" si="265"/>
        <v>1</v>
      </c>
      <c r="S3413" s="23" t="str">
        <f t="shared" si="266"/>
        <v>ORD103412_20250518_CUST02202_MED001</v>
      </c>
      <c r="T3413" s="23">
        <f t="shared" si="267"/>
        <v>1</v>
      </c>
      <c r="U3413" s="6">
        <f t="shared" si="268"/>
        <v>114.64</v>
      </c>
      <c r="V3413" s="6">
        <f>tbl_Raw_Data[[#This Row],[Discount_Pct]]*tbl_Raw_Data[[#This Row],[Gross_Amount]]/100</f>
        <v>17.195999999999998</v>
      </c>
      <c r="W3413" s="6">
        <f>tbl_Raw_Data[[#This Row],[Gross_Amount]]-tbl_Raw_Data[[#This Row],[Discount_Amount]]</f>
        <v>97.444000000000003</v>
      </c>
      <c r="X3413" s="6">
        <f>tbl_Raw_Data[[#This Row],[Net_Amount_Before_Tax]]*tbl_Raw_Data[[#This Row],[Tax_Pct]]/100</f>
        <v>4.8722000000000003</v>
      </c>
      <c r="Y3413" s="6">
        <f>tbl_Raw_Data[[#This Row],[Net_Amount_Before_Tax]]+tbl_Raw_Data[[#This Row],[Tax_Amount]]</f>
        <v>102.31620000000001</v>
      </c>
      <c r="Z3413" s="6">
        <f t="shared" si="269"/>
        <v>7</v>
      </c>
    </row>
    <row r="3414" spans="1:26" x14ac:dyDescent="0.3">
      <c r="A3414" s="23" t="s">
        <v>5207</v>
      </c>
      <c r="B3414" s="34">
        <v>45375</v>
      </c>
      <c r="C3414" s="23" t="s">
        <v>2174</v>
      </c>
      <c r="D3414" s="23" t="s">
        <v>130</v>
      </c>
      <c r="E3414" s="23" t="s">
        <v>131</v>
      </c>
      <c r="F3414" s="23">
        <v>700029</v>
      </c>
      <c r="G3414" s="23" t="s">
        <v>185</v>
      </c>
      <c r="H3414" s="23" t="s">
        <v>186</v>
      </c>
      <c r="I3414" s="23" t="s">
        <v>76</v>
      </c>
      <c r="J3414" s="23" t="s">
        <v>187</v>
      </c>
      <c r="K3414" s="23" t="s">
        <v>57</v>
      </c>
      <c r="L3414" s="23">
        <v>5</v>
      </c>
      <c r="M3414" s="23">
        <v>80.98</v>
      </c>
      <c r="N3414" s="23">
        <v>5</v>
      </c>
      <c r="O3414" s="23">
        <v>5</v>
      </c>
      <c r="P3414" s="23" t="s">
        <v>33</v>
      </c>
      <c r="Q3414" s="23" t="s">
        <v>34</v>
      </c>
      <c r="R3414" s="23">
        <f t="shared" si="265"/>
        <v>1</v>
      </c>
      <c r="S3414" s="23" t="str">
        <f t="shared" si="266"/>
        <v>ORD103413_20240324_CUST02138_MED009</v>
      </c>
      <c r="T3414" s="23">
        <f t="shared" si="267"/>
        <v>1</v>
      </c>
      <c r="U3414" s="6">
        <f t="shared" si="268"/>
        <v>404.90000000000003</v>
      </c>
      <c r="V3414" s="6">
        <f>tbl_Raw_Data[[#This Row],[Discount_Pct]]*tbl_Raw_Data[[#This Row],[Gross_Amount]]/100</f>
        <v>20.245000000000001</v>
      </c>
      <c r="W3414" s="6">
        <f>tbl_Raw_Data[[#This Row],[Gross_Amount]]-tbl_Raw_Data[[#This Row],[Discount_Amount]]</f>
        <v>384.65500000000003</v>
      </c>
      <c r="X3414" s="6">
        <f>tbl_Raw_Data[[#This Row],[Net_Amount_Before_Tax]]*tbl_Raw_Data[[#This Row],[Tax_Pct]]/100</f>
        <v>19.232749999999999</v>
      </c>
      <c r="Y3414" s="6">
        <f>tbl_Raw_Data[[#This Row],[Net_Amount_Before_Tax]]+tbl_Raw_Data[[#This Row],[Tax_Amount]]</f>
        <v>403.88775000000004</v>
      </c>
      <c r="Z3414" s="6">
        <f t="shared" si="269"/>
        <v>3</v>
      </c>
    </row>
    <row r="3415" spans="1:26" x14ac:dyDescent="0.3">
      <c r="A3415" s="23" t="s">
        <v>5208</v>
      </c>
      <c r="B3415" s="34">
        <v>45868</v>
      </c>
      <c r="C3415" s="23" t="s">
        <v>5209</v>
      </c>
      <c r="D3415" s="23" t="s">
        <v>130</v>
      </c>
      <c r="E3415" s="23" t="s">
        <v>131</v>
      </c>
      <c r="F3415" s="23">
        <v>700091</v>
      </c>
      <c r="G3415" s="23" t="s">
        <v>145</v>
      </c>
      <c r="H3415" s="23" t="s">
        <v>146</v>
      </c>
      <c r="I3415" s="23" t="s">
        <v>147</v>
      </c>
      <c r="J3415" s="23" t="s">
        <v>148</v>
      </c>
      <c r="K3415" s="23" t="s">
        <v>24</v>
      </c>
      <c r="L3415" s="23">
        <v>1</v>
      </c>
      <c r="M3415" s="23">
        <v>115.23</v>
      </c>
      <c r="N3415" s="23">
        <v>20</v>
      </c>
      <c r="O3415" s="23">
        <v>12</v>
      </c>
      <c r="P3415" s="23" t="s">
        <v>33</v>
      </c>
      <c r="Q3415" s="23" t="s">
        <v>34</v>
      </c>
      <c r="R3415" s="23">
        <f t="shared" si="265"/>
        <v>1</v>
      </c>
      <c r="S3415" s="23" t="str">
        <f t="shared" si="266"/>
        <v>ORD103414_20250730_CUST02248_MED016</v>
      </c>
      <c r="T3415" s="23">
        <f t="shared" si="267"/>
        <v>1</v>
      </c>
      <c r="U3415" s="6">
        <f t="shared" si="268"/>
        <v>115.23</v>
      </c>
      <c r="V3415" s="6">
        <f>tbl_Raw_Data[[#This Row],[Discount_Pct]]*tbl_Raw_Data[[#This Row],[Gross_Amount]]/100</f>
        <v>23.045999999999999</v>
      </c>
      <c r="W3415" s="6">
        <f>tbl_Raw_Data[[#This Row],[Gross_Amount]]-tbl_Raw_Data[[#This Row],[Discount_Amount]]</f>
        <v>92.183999999999997</v>
      </c>
      <c r="X3415" s="6">
        <f>tbl_Raw_Data[[#This Row],[Net_Amount_Before_Tax]]*tbl_Raw_Data[[#This Row],[Tax_Pct]]/100</f>
        <v>11.062080000000002</v>
      </c>
      <c r="Y3415" s="6">
        <f>tbl_Raw_Data[[#This Row],[Net_Amount_Before_Tax]]+tbl_Raw_Data[[#This Row],[Tax_Amount]]</f>
        <v>103.24608000000001</v>
      </c>
      <c r="Z3415" s="6">
        <f t="shared" si="269"/>
        <v>1</v>
      </c>
    </row>
    <row r="3416" spans="1:26" x14ac:dyDescent="0.3">
      <c r="A3416" s="23" t="s">
        <v>5210</v>
      </c>
      <c r="B3416" s="34">
        <v>45452</v>
      </c>
      <c r="C3416" s="23" t="s">
        <v>1234</v>
      </c>
      <c r="D3416" s="23" t="s">
        <v>142</v>
      </c>
      <c r="E3416" s="23" t="s">
        <v>81</v>
      </c>
      <c r="F3416" s="23">
        <v>380058</v>
      </c>
      <c r="G3416" s="23" t="s">
        <v>256</v>
      </c>
      <c r="H3416" s="23" t="s">
        <v>257</v>
      </c>
      <c r="I3416" s="23" t="s">
        <v>22</v>
      </c>
      <c r="J3416" s="23" t="s">
        <v>258</v>
      </c>
      <c r="K3416" s="23" t="s">
        <v>57</v>
      </c>
      <c r="L3416" s="23">
        <v>1</v>
      </c>
      <c r="M3416" s="23">
        <v>62.21</v>
      </c>
      <c r="N3416" s="23">
        <v>5</v>
      </c>
      <c r="O3416" s="23">
        <v>5</v>
      </c>
      <c r="P3416" s="23" t="s">
        <v>43</v>
      </c>
      <c r="Q3416" s="23" t="s">
        <v>34</v>
      </c>
      <c r="R3416" s="23">
        <f t="shared" si="265"/>
        <v>1</v>
      </c>
      <c r="S3416" s="23" t="str">
        <f t="shared" si="266"/>
        <v>ORD103415_20240609_CUST01337_MED025</v>
      </c>
      <c r="T3416" s="23">
        <f t="shared" si="267"/>
        <v>1</v>
      </c>
      <c r="U3416" s="6">
        <f t="shared" si="268"/>
        <v>62.21</v>
      </c>
      <c r="V3416" s="6">
        <f>tbl_Raw_Data[[#This Row],[Discount_Pct]]*tbl_Raw_Data[[#This Row],[Gross_Amount]]/100</f>
        <v>3.1105</v>
      </c>
      <c r="W3416" s="6">
        <f>tbl_Raw_Data[[#This Row],[Gross_Amount]]-tbl_Raw_Data[[#This Row],[Discount_Amount]]</f>
        <v>59.099499999999999</v>
      </c>
      <c r="X3416" s="6">
        <f>tbl_Raw_Data[[#This Row],[Net_Amount_Before_Tax]]*tbl_Raw_Data[[#This Row],[Tax_Pct]]/100</f>
        <v>2.9549750000000001</v>
      </c>
      <c r="Y3416" s="6">
        <f>tbl_Raw_Data[[#This Row],[Net_Amount_Before_Tax]]+tbl_Raw_Data[[#This Row],[Tax_Amount]]</f>
        <v>62.054474999999996</v>
      </c>
      <c r="Z3416" s="6">
        <f t="shared" si="269"/>
        <v>2</v>
      </c>
    </row>
    <row r="3417" spans="1:26" x14ac:dyDescent="0.3">
      <c r="A3417" s="23" t="s">
        <v>5211</v>
      </c>
      <c r="B3417" s="34">
        <v>45677</v>
      </c>
      <c r="C3417" s="23" t="s">
        <v>5212</v>
      </c>
      <c r="D3417" s="23" t="s">
        <v>130</v>
      </c>
      <c r="E3417" s="23" t="s">
        <v>131</v>
      </c>
      <c r="F3417" s="23">
        <v>700029</v>
      </c>
      <c r="G3417" s="23" t="s">
        <v>256</v>
      </c>
      <c r="H3417" s="23" t="s">
        <v>257</v>
      </c>
      <c r="I3417" s="23" t="s">
        <v>22</v>
      </c>
      <c r="J3417" s="23" t="s">
        <v>258</v>
      </c>
      <c r="K3417" s="23" t="s">
        <v>57</v>
      </c>
      <c r="L3417" s="23">
        <v>2</v>
      </c>
      <c r="M3417" s="23">
        <v>74.61</v>
      </c>
      <c r="N3417" s="23">
        <v>15</v>
      </c>
      <c r="O3417" s="23">
        <v>18</v>
      </c>
      <c r="P3417" s="23" t="s">
        <v>89</v>
      </c>
      <c r="Q3417" s="23" t="s">
        <v>34</v>
      </c>
      <c r="R3417" s="23">
        <f t="shared" si="265"/>
        <v>1</v>
      </c>
      <c r="S3417" s="23" t="str">
        <f t="shared" si="266"/>
        <v>ORD103416_20250120_CUST02701_MED025</v>
      </c>
      <c r="T3417" s="23">
        <f t="shared" si="267"/>
        <v>1</v>
      </c>
      <c r="U3417" s="6">
        <f t="shared" si="268"/>
        <v>149.22</v>
      </c>
      <c r="V3417" s="6">
        <f>tbl_Raw_Data[[#This Row],[Discount_Pct]]*tbl_Raw_Data[[#This Row],[Gross_Amount]]/100</f>
        <v>22.383000000000003</v>
      </c>
      <c r="W3417" s="6">
        <f>tbl_Raw_Data[[#This Row],[Gross_Amount]]-tbl_Raw_Data[[#This Row],[Discount_Amount]]</f>
        <v>126.83699999999999</v>
      </c>
      <c r="X3417" s="6">
        <f>tbl_Raw_Data[[#This Row],[Net_Amount_Before_Tax]]*tbl_Raw_Data[[#This Row],[Tax_Pct]]/100</f>
        <v>22.830659999999998</v>
      </c>
      <c r="Y3417" s="6">
        <f>tbl_Raw_Data[[#This Row],[Net_Amount_Before_Tax]]+tbl_Raw_Data[[#This Row],[Tax_Amount]]</f>
        <v>149.66765999999998</v>
      </c>
      <c r="Z3417" s="6">
        <f t="shared" si="269"/>
        <v>2</v>
      </c>
    </row>
    <row r="3418" spans="1:26" x14ac:dyDescent="0.3">
      <c r="A3418" s="23" t="s">
        <v>5213</v>
      </c>
      <c r="B3418" s="34">
        <v>45946</v>
      </c>
      <c r="C3418" s="23" t="s">
        <v>5214</v>
      </c>
      <c r="D3418" s="23" t="s">
        <v>19</v>
      </c>
      <c r="E3418" s="23" t="s">
        <v>19</v>
      </c>
      <c r="F3418" s="23">
        <v>110044</v>
      </c>
      <c r="G3418" s="23" t="s">
        <v>185</v>
      </c>
      <c r="H3418" s="23" t="s">
        <v>186</v>
      </c>
      <c r="I3418" s="23" t="s">
        <v>76</v>
      </c>
      <c r="J3418" s="23" t="s">
        <v>187</v>
      </c>
      <c r="K3418" s="23" t="s">
        <v>57</v>
      </c>
      <c r="L3418" s="23">
        <v>3</v>
      </c>
      <c r="M3418" s="23">
        <v>82.85</v>
      </c>
      <c r="N3418" s="23">
        <v>20</v>
      </c>
      <c r="O3418" s="23">
        <v>12</v>
      </c>
      <c r="P3418" s="23" t="s">
        <v>89</v>
      </c>
      <c r="Q3418" s="23" t="s">
        <v>34</v>
      </c>
      <c r="R3418" s="23">
        <f t="shared" si="265"/>
        <v>1</v>
      </c>
      <c r="S3418" s="23" t="str">
        <f t="shared" si="266"/>
        <v>ORD103417_20251016_CUST03178_MED009</v>
      </c>
      <c r="T3418" s="23">
        <f t="shared" si="267"/>
        <v>1</v>
      </c>
      <c r="U3418" s="6">
        <f t="shared" si="268"/>
        <v>248.54999999999998</v>
      </c>
      <c r="V3418" s="6">
        <f>tbl_Raw_Data[[#This Row],[Discount_Pct]]*tbl_Raw_Data[[#This Row],[Gross_Amount]]/100</f>
        <v>49.71</v>
      </c>
      <c r="W3418" s="6">
        <f>tbl_Raw_Data[[#This Row],[Gross_Amount]]-tbl_Raw_Data[[#This Row],[Discount_Amount]]</f>
        <v>198.83999999999997</v>
      </c>
      <c r="X3418" s="6">
        <f>tbl_Raw_Data[[#This Row],[Net_Amount_Before_Tax]]*tbl_Raw_Data[[#This Row],[Tax_Pct]]/100</f>
        <v>23.860799999999998</v>
      </c>
      <c r="Y3418" s="6">
        <f>tbl_Raw_Data[[#This Row],[Net_Amount_Before_Tax]]+tbl_Raw_Data[[#This Row],[Tax_Amount]]</f>
        <v>222.70079999999996</v>
      </c>
      <c r="Z3418" s="6">
        <f t="shared" si="269"/>
        <v>2</v>
      </c>
    </row>
    <row r="3419" spans="1:26" x14ac:dyDescent="0.3">
      <c r="A3419" s="23" t="s">
        <v>5215</v>
      </c>
      <c r="B3419" s="34">
        <v>45879</v>
      </c>
      <c r="C3419" s="23" t="s">
        <v>5216</v>
      </c>
      <c r="D3419" s="23" t="s">
        <v>87</v>
      </c>
      <c r="E3419" s="23" t="s">
        <v>88</v>
      </c>
      <c r="F3419" s="23">
        <v>600018</v>
      </c>
      <c r="G3419" s="23" t="s">
        <v>224</v>
      </c>
      <c r="H3419" s="23" t="s">
        <v>225</v>
      </c>
      <c r="I3419" s="23" t="s">
        <v>147</v>
      </c>
      <c r="J3419" s="23" t="s">
        <v>23</v>
      </c>
      <c r="K3419" s="23" t="s">
        <v>24</v>
      </c>
      <c r="L3419" s="23">
        <v>1</v>
      </c>
      <c r="M3419" s="23">
        <v>53.32</v>
      </c>
      <c r="N3419" s="23">
        <v>0</v>
      </c>
      <c r="O3419" s="23">
        <v>18</v>
      </c>
      <c r="P3419" s="23" t="s">
        <v>25</v>
      </c>
      <c r="Q3419" s="23" t="s">
        <v>34</v>
      </c>
      <c r="R3419" s="23">
        <f t="shared" si="265"/>
        <v>1</v>
      </c>
      <c r="S3419" s="23" t="str">
        <f t="shared" si="266"/>
        <v>ORD103418_20250810_CUST00659_MED015</v>
      </c>
      <c r="T3419" s="23">
        <f t="shared" si="267"/>
        <v>1</v>
      </c>
      <c r="U3419" s="6">
        <f t="shared" si="268"/>
        <v>53.32</v>
      </c>
      <c r="V3419" s="6">
        <f>tbl_Raw_Data[[#This Row],[Discount_Pct]]*tbl_Raw_Data[[#This Row],[Gross_Amount]]/100</f>
        <v>0</v>
      </c>
      <c r="W3419" s="6">
        <f>tbl_Raw_Data[[#This Row],[Gross_Amount]]-tbl_Raw_Data[[#This Row],[Discount_Amount]]</f>
        <v>53.32</v>
      </c>
      <c r="X3419" s="6">
        <f>tbl_Raw_Data[[#This Row],[Net_Amount_Before_Tax]]*tbl_Raw_Data[[#This Row],[Tax_Pct]]/100</f>
        <v>9.5975999999999999</v>
      </c>
      <c r="Y3419" s="6">
        <f>tbl_Raw_Data[[#This Row],[Net_Amount_Before_Tax]]+tbl_Raw_Data[[#This Row],[Tax_Amount]]</f>
        <v>62.9176</v>
      </c>
      <c r="Z3419" s="6">
        <f t="shared" si="269"/>
        <v>1</v>
      </c>
    </row>
    <row r="3420" spans="1:26" x14ac:dyDescent="0.3">
      <c r="A3420" s="23" t="s">
        <v>5217</v>
      </c>
      <c r="B3420" s="34">
        <v>45587</v>
      </c>
      <c r="C3420" s="23" t="s">
        <v>1766</v>
      </c>
      <c r="D3420" s="23" t="s">
        <v>92</v>
      </c>
      <c r="E3420" s="23" t="s">
        <v>93</v>
      </c>
      <c r="F3420" s="23">
        <v>560038</v>
      </c>
      <c r="G3420" s="23" t="s">
        <v>74</v>
      </c>
      <c r="H3420" s="23" t="s">
        <v>75</v>
      </c>
      <c r="I3420" s="23" t="s">
        <v>76</v>
      </c>
      <c r="J3420" s="23" t="s">
        <v>77</v>
      </c>
      <c r="K3420" s="23" t="s">
        <v>57</v>
      </c>
      <c r="L3420" s="23">
        <v>1</v>
      </c>
      <c r="M3420" s="23">
        <v>58.98</v>
      </c>
      <c r="N3420" s="23">
        <v>5</v>
      </c>
      <c r="O3420" s="23">
        <v>12</v>
      </c>
      <c r="P3420" s="23" t="s">
        <v>25</v>
      </c>
      <c r="Q3420" s="23" t="s">
        <v>34</v>
      </c>
      <c r="R3420" s="23">
        <f t="shared" si="265"/>
        <v>1</v>
      </c>
      <c r="S3420" s="23" t="str">
        <f t="shared" si="266"/>
        <v>ORD103419_20241022_CUST01004_MED008</v>
      </c>
      <c r="T3420" s="23">
        <f t="shared" si="267"/>
        <v>1</v>
      </c>
      <c r="U3420" s="6">
        <f t="shared" si="268"/>
        <v>58.98</v>
      </c>
      <c r="V3420" s="6">
        <f>tbl_Raw_Data[[#This Row],[Discount_Pct]]*tbl_Raw_Data[[#This Row],[Gross_Amount]]/100</f>
        <v>2.9489999999999998</v>
      </c>
      <c r="W3420" s="6">
        <f>tbl_Raw_Data[[#This Row],[Gross_Amount]]-tbl_Raw_Data[[#This Row],[Discount_Amount]]</f>
        <v>56.030999999999999</v>
      </c>
      <c r="X3420" s="6">
        <f>tbl_Raw_Data[[#This Row],[Net_Amount_Before_Tax]]*tbl_Raw_Data[[#This Row],[Tax_Pct]]/100</f>
        <v>6.7237199999999993</v>
      </c>
      <c r="Y3420" s="6">
        <f>tbl_Raw_Data[[#This Row],[Net_Amount_Before_Tax]]+tbl_Raw_Data[[#This Row],[Tax_Amount]]</f>
        <v>62.754719999999999</v>
      </c>
      <c r="Z3420" s="6">
        <f t="shared" si="269"/>
        <v>2</v>
      </c>
    </row>
    <row r="3421" spans="1:26" x14ac:dyDescent="0.3">
      <c r="A3421" s="23" t="s">
        <v>5218</v>
      </c>
      <c r="B3421" s="34">
        <v>45668</v>
      </c>
      <c r="C3421" s="23" t="s">
        <v>4971</v>
      </c>
      <c r="D3421" s="23" t="s">
        <v>159</v>
      </c>
      <c r="E3421" s="23" t="s">
        <v>47</v>
      </c>
      <c r="F3421" s="23">
        <v>400076</v>
      </c>
      <c r="G3421" s="23" t="s">
        <v>102</v>
      </c>
      <c r="H3421" s="23" t="s">
        <v>103</v>
      </c>
      <c r="I3421" s="23" t="s">
        <v>104</v>
      </c>
      <c r="J3421" s="23" t="s">
        <v>64</v>
      </c>
      <c r="K3421" s="23" t="s">
        <v>57</v>
      </c>
      <c r="L3421" s="23">
        <v>3</v>
      </c>
      <c r="M3421" s="23">
        <v>87.74</v>
      </c>
      <c r="N3421" s="23">
        <v>0</v>
      </c>
      <c r="O3421" s="23">
        <v>5</v>
      </c>
      <c r="P3421" s="23" t="s">
        <v>65</v>
      </c>
      <c r="Q3421" s="23" t="s">
        <v>34</v>
      </c>
      <c r="R3421" s="23">
        <f t="shared" si="265"/>
        <v>1</v>
      </c>
      <c r="S3421" s="23" t="str">
        <f t="shared" si="266"/>
        <v>ORD103420_20250111_CUST02436_MED029</v>
      </c>
      <c r="T3421" s="23">
        <f t="shared" si="267"/>
        <v>1</v>
      </c>
      <c r="U3421" s="6">
        <f t="shared" si="268"/>
        <v>263.21999999999997</v>
      </c>
      <c r="V3421" s="6">
        <f>tbl_Raw_Data[[#This Row],[Discount_Pct]]*tbl_Raw_Data[[#This Row],[Gross_Amount]]/100</f>
        <v>0</v>
      </c>
      <c r="W3421" s="6">
        <f>tbl_Raw_Data[[#This Row],[Gross_Amount]]-tbl_Raw_Data[[#This Row],[Discount_Amount]]</f>
        <v>263.21999999999997</v>
      </c>
      <c r="X3421" s="6">
        <f>tbl_Raw_Data[[#This Row],[Net_Amount_Before_Tax]]*tbl_Raw_Data[[#This Row],[Tax_Pct]]/100</f>
        <v>13.161</v>
      </c>
      <c r="Y3421" s="6">
        <f>tbl_Raw_Data[[#This Row],[Net_Amount_Before_Tax]]+tbl_Raw_Data[[#This Row],[Tax_Amount]]</f>
        <v>276.38099999999997</v>
      </c>
      <c r="Z3421" s="6">
        <f t="shared" si="269"/>
        <v>4</v>
      </c>
    </row>
    <row r="3422" spans="1:26" x14ac:dyDescent="0.3">
      <c r="A3422" s="23" t="s">
        <v>5219</v>
      </c>
      <c r="B3422" s="34">
        <v>45450</v>
      </c>
      <c r="C3422" s="23" t="s">
        <v>5220</v>
      </c>
      <c r="D3422" s="23" t="s">
        <v>80</v>
      </c>
      <c r="E3422" s="23" t="s">
        <v>81</v>
      </c>
      <c r="F3422" s="23">
        <v>395007</v>
      </c>
      <c r="G3422" s="23" t="s">
        <v>138</v>
      </c>
      <c r="H3422" s="23" t="s">
        <v>139</v>
      </c>
      <c r="I3422" s="23" t="s">
        <v>50</v>
      </c>
      <c r="J3422" s="23" t="s">
        <v>140</v>
      </c>
      <c r="K3422" s="23" t="s">
        <v>24</v>
      </c>
      <c r="L3422" s="23">
        <v>3</v>
      </c>
      <c r="M3422" s="23">
        <v>161.06</v>
      </c>
      <c r="N3422" s="23">
        <v>0</v>
      </c>
      <c r="O3422" s="23">
        <v>18</v>
      </c>
      <c r="P3422" s="23" t="s">
        <v>43</v>
      </c>
      <c r="Q3422" s="23" t="s">
        <v>26</v>
      </c>
      <c r="R3422" s="23">
        <f t="shared" si="265"/>
        <v>1</v>
      </c>
      <c r="S3422" s="23" t="str">
        <f t="shared" si="266"/>
        <v>ORD103421_20240607_CUST01451_MED013</v>
      </c>
      <c r="T3422" s="23">
        <f t="shared" si="267"/>
        <v>1</v>
      </c>
      <c r="U3422" s="6">
        <f t="shared" si="268"/>
        <v>483.18</v>
      </c>
      <c r="V3422" s="6">
        <f>tbl_Raw_Data[[#This Row],[Discount_Pct]]*tbl_Raw_Data[[#This Row],[Gross_Amount]]/100</f>
        <v>0</v>
      </c>
      <c r="W3422" s="6">
        <f>tbl_Raw_Data[[#This Row],[Gross_Amount]]-tbl_Raw_Data[[#This Row],[Discount_Amount]]</f>
        <v>483.18</v>
      </c>
      <c r="X3422" s="6">
        <f>tbl_Raw_Data[[#This Row],[Net_Amount_Before_Tax]]*tbl_Raw_Data[[#This Row],[Tax_Pct]]/100</f>
        <v>86.972399999999993</v>
      </c>
      <c r="Y3422" s="6">
        <f>tbl_Raw_Data[[#This Row],[Net_Amount_Before_Tax]]+tbl_Raw_Data[[#This Row],[Tax_Amount]]</f>
        <v>570.15239999999994</v>
      </c>
      <c r="Z3422" s="6">
        <f t="shared" si="269"/>
        <v>0</v>
      </c>
    </row>
    <row r="3423" spans="1:26" x14ac:dyDescent="0.3">
      <c r="A3423" s="23" t="s">
        <v>5219</v>
      </c>
      <c r="B3423" s="34">
        <v>45385</v>
      </c>
      <c r="C3423" s="23" t="s">
        <v>324</v>
      </c>
      <c r="D3423" s="23" t="s">
        <v>52</v>
      </c>
      <c r="E3423" s="23" t="s">
        <v>52</v>
      </c>
      <c r="F3423" s="23">
        <v>160001</v>
      </c>
      <c r="G3423" s="23" t="s">
        <v>107</v>
      </c>
      <c r="H3423" s="23" t="s">
        <v>108</v>
      </c>
      <c r="I3423" s="23" t="s">
        <v>63</v>
      </c>
      <c r="J3423" s="23" t="s">
        <v>42</v>
      </c>
      <c r="K3423" s="23" t="s">
        <v>57</v>
      </c>
      <c r="L3423" s="23">
        <v>1</v>
      </c>
      <c r="M3423" s="23">
        <v>85.47</v>
      </c>
      <c r="N3423" s="23">
        <v>5</v>
      </c>
      <c r="O3423" s="23">
        <v>5</v>
      </c>
      <c r="P3423" s="23" t="s">
        <v>25</v>
      </c>
      <c r="Q3423" s="23" t="s">
        <v>34</v>
      </c>
      <c r="R3423" s="23">
        <f t="shared" si="265"/>
        <v>1</v>
      </c>
      <c r="S3423" s="23" t="str">
        <f t="shared" si="266"/>
        <v>ORD103421_20240403_CUST02660_MED005</v>
      </c>
      <c r="T3423" s="23">
        <f t="shared" si="267"/>
        <v>1</v>
      </c>
      <c r="U3423" s="6">
        <f t="shared" si="268"/>
        <v>85.47</v>
      </c>
      <c r="V3423" s="6">
        <f>tbl_Raw_Data[[#This Row],[Discount_Pct]]*tbl_Raw_Data[[#This Row],[Gross_Amount]]/100</f>
        <v>4.2735000000000003</v>
      </c>
      <c r="W3423" s="6">
        <f>tbl_Raw_Data[[#This Row],[Gross_Amount]]-tbl_Raw_Data[[#This Row],[Discount_Amount]]</f>
        <v>81.1965</v>
      </c>
      <c r="X3423" s="6">
        <f>tbl_Raw_Data[[#This Row],[Net_Amount_Before_Tax]]*tbl_Raw_Data[[#This Row],[Tax_Pct]]/100</f>
        <v>4.059825</v>
      </c>
      <c r="Y3423" s="6">
        <f>tbl_Raw_Data[[#This Row],[Net_Amount_Before_Tax]]+tbl_Raw_Data[[#This Row],[Tax_Amount]]</f>
        <v>85.256325000000004</v>
      </c>
      <c r="Z3423" s="6">
        <f t="shared" si="269"/>
        <v>5</v>
      </c>
    </row>
    <row r="3424" spans="1:26" x14ac:dyDescent="0.3">
      <c r="A3424" s="23" t="s">
        <v>5221</v>
      </c>
      <c r="B3424" s="34">
        <v>45320</v>
      </c>
      <c r="C3424" s="23" t="s">
        <v>1977</v>
      </c>
      <c r="D3424" s="23" t="s">
        <v>19</v>
      </c>
      <c r="E3424" s="23" t="s">
        <v>19</v>
      </c>
      <c r="F3424" s="23">
        <v>110001</v>
      </c>
      <c r="G3424" s="23" t="s">
        <v>145</v>
      </c>
      <c r="H3424" s="23" t="s">
        <v>146</v>
      </c>
      <c r="I3424" s="23" t="s">
        <v>147</v>
      </c>
      <c r="J3424" s="23" t="s">
        <v>148</v>
      </c>
      <c r="K3424" s="23" t="s">
        <v>24</v>
      </c>
      <c r="L3424" s="23">
        <v>1</v>
      </c>
      <c r="M3424" s="23">
        <v>113.29</v>
      </c>
      <c r="N3424" s="23">
        <v>10</v>
      </c>
      <c r="O3424" s="23">
        <v>5</v>
      </c>
      <c r="P3424" s="23" t="s">
        <v>25</v>
      </c>
      <c r="Q3424" s="23" t="s">
        <v>44</v>
      </c>
      <c r="R3424" s="23">
        <f t="shared" si="265"/>
        <v>1</v>
      </c>
      <c r="S3424" s="23" t="str">
        <f t="shared" si="266"/>
        <v>ORD103423_20240129_CUST01554_MED016</v>
      </c>
      <c r="T3424" s="23">
        <f t="shared" si="267"/>
        <v>1</v>
      </c>
      <c r="U3424" s="6">
        <f t="shared" si="268"/>
        <v>113.29</v>
      </c>
      <c r="V3424" s="6">
        <f>tbl_Raw_Data[[#This Row],[Discount_Pct]]*tbl_Raw_Data[[#This Row],[Gross_Amount]]/100</f>
        <v>11.329000000000001</v>
      </c>
      <c r="W3424" s="6">
        <f>tbl_Raw_Data[[#This Row],[Gross_Amount]]-tbl_Raw_Data[[#This Row],[Discount_Amount]]</f>
        <v>101.96100000000001</v>
      </c>
      <c r="X3424" s="6">
        <f>tbl_Raw_Data[[#This Row],[Net_Amount_Before_Tax]]*tbl_Raw_Data[[#This Row],[Tax_Pct]]/100</f>
        <v>5.0980500000000006</v>
      </c>
      <c r="Y3424" s="6">
        <f>tbl_Raw_Data[[#This Row],[Net_Amount_Before_Tax]]+tbl_Raw_Data[[#This Row],[Tax_Amount]]</f>
        <v>107.05905000000001</v>
      </c>
      <c r="Z3424" s="6">
        <f t="shared" si="269"/>
        <v>3</v>
      </c>
    </row>
    <row r="3425" spans="1:26" x14ac:dyDescent="0.3">
      <c r="A3425" s="23" t="s">
        <v>5222</v>
      </c>
      <c r="B3425" s="34">
        <v>45472</v>
      </c>
      <c r="C3425" s="23" t="s">
        <v>319</v>
      </c>
      <c r="D3425" s="23" t="s">
        <v>52</v>
      </c>
      <c r="E3425" s="23" t="s">
        <v>52</v>
      </c>
      <c r="F3425" s="23">
        <v>160017</v>
      </c>
      <c r="G3425" s="23" t="s">
        <v>119</v>
      </c>
      <c r="H3425" s="23" t="s">
        <v>120</v>
      </c>
      <c r="I3425" s="23" t="s">
        <v>32</v>
      </c>
      <c r="J3425" s="23" t="s">
        <v>64</v>
      </c>
      <c r="K3425" s="23" t="s">
        <v>57</v>
      </c>
      <c r="L3425" s="23">
        <v>1</v>
      </c>
      <c r="M3425" s="23">
        <v>73.819999999999993</v>
      </c>
      <c r="N3425" s="23">
        <v>5</v>
      </c>
      <c r="O3425" s="23">
        <v>12</v>
      </c>
      <c r="P3425" s="23" t="s">
        <v>58</v>
      </c>
      <c r="Q3425" s="23" t="s">
        <v>44</v>
      </c>
      <c r="R3425" s="23">
        <f t="shared" si="265"/>
        <v>1</v>
      </c>
      <c r="S3425" s="23" t="str">
        <f t="shared" si="266"/>
        <v>ORD103424_20240629_CUST00309_MED010</v>
      </c>
      <c r="T3425" s="23">
        <f t="shared" si="267"/>
        <v>1</v>
      </c>
      <c r="U3425" s="6">
        <f t="shared" si="268"/>
        <v>73.819999999999993</v>
      </c>
      <c r="V3425" s="6">
        <f>tbl_Raw_Data[[#This Row],[Discount_Pct]]*tbl_Raw_Data[[#This Row],[Gross_Amount]]/100</f>
        <v>3.6909999999999998</v>
      </c>
      <c r="W3425" s="6">
        <f>tbl_Raw_Data[[#This Row],[Gross_Amount]]-tbl_Raw_Data[[#This Row],[Discount_Amount]]</f>
        <v>70.128999999999991</v>
      </c>
      <c r="X3425" s="6">
        <f>tbl_Raw_Data[[#This Row],[Net_Amount_Before_Tax]]*tbl_Raw_Data[[#This Row],[Tax_Pct]]/100</f>
        <v>8.4154799999999987</v>
      </c>
      <c r="Y3425" s="6">
        <f>tbl_Raw_Data[[#This Row],[Net_Amount_Before_Tax]]+tbl_Raw_Data[[#This Row],[Tax_Amount]]</f>
        <v>78.544479999999993</v>
      </c>
      <c r="Z3425" s="6">
        <f t="shared" si="269"/>
        <v>2</v>
      </c>
    </row>
    <row r="3426" spans="1:26" x14ac:dyDescent="0.3">
      <c r="A3426" s="23" t="s">
        <v>5223</v>
      </c>
      <c r="B3426" s="34">
        <v>45865</v>
      </c>
      <c r="C3426" s="23" t="s">
        <v>4524</v>
      </c>
      <c r="D3426" s="23" t="s">
        <v>52</v>
      </c>
      <c r="E3426" s="23" t="s">
        <v>52</v>
      </c>
      <c r="F3426" s="23">
        <v>160001</v>
      </c>
      <c r="G3426" s="23" t="s">
        <v>107</v>
      </c>
      <c r="H3426" s="23" t="s">
        <v>108</v>
      </c>
      <c r="I3426" s="23" t="s">
        <v>63</v>
      </c>
      <c r="J3426" s="23" t="s">
        <v>42</v>
      </c>
      <c r="K3426" s="23" t="s">
        <v>57</v>
      </c>
      <c r="L3426" s="23">
        <v>1</v>
      </c>
      <c r="M3426" s="23">
        <v>94.49</v>
      </c>
      <c r="N3426" s="23">
        <v>0</v>
      </c>
      <c r="O3426" s="23">
        <v>12</v>
      </c>
      <c r="P3426" s="23" t="s">
        <v>58</v>
      </c>
      <c r="Q3426" s="23" t="s">
        <v>44</v>
      </c>
      <c r="R3426" s="23">
        <f t="shared" si="265"/>
        <v>1</v>
      </c>
      <c r="S3426" s="23" t="str">
        <f t="shared" si="266"/>
        <v>ORD103425_20250727_CUST01088_MED005</v>
      </c>
      <c r="T3426" s="23">
        <f t="shared" si="267"/>
        <v>1</v>
      </c>
      <c r="U3426" s="6">
        <f t="shared" si="268"/>
        <v>94.49</v>
      </c>
      <c r="V3426" s="6">
        <f>tbl_Raw_Data[[#This Row],[Discount_Pct]]*tbl_Raw_Data[[#This Row],[Gross_Amount]]/100</f>
        <v>0</v>
      </c>
      <c r="W3426" s="6">
        <f>tbl_Raw_Data[[#This Row],[Gross_Amount]]-tbl_Raw_Data[[#This Row],[Discount_Amount]]</f>
        <v>94.49</v>
      </c>
      <c r="X3426" s="6">
        <f>tbl_Raw_Data[[#This Row],[Net_Amount_Before_Tax]]*tbl_Raw_Data[[#This Row],[Tax_Pct]]/100</f>
        <v>11.338799999999999</v>
      </c>
      <c r="Y3426" s="6">
        <f>tbl_Raw_Data[[#This Row],[Net_Amount_Before_Tax]]+tbl_Raw_Data[[#This Row],[Tax_Amount]]</f>
        <v>105.8288</v>
      </c>
      <c r="Z3426" s="6">
        <f t="shared" si="269"/>
        <v>1</v>
      </c>
    </row>
    <row r="3427" spans="1:26" x14ac:dyDescent="0.3">
      <c r="A3427" s="23" t="s">
        <v>5224</v>
      </c>
      <c r="B3427" s="34">
        <v>45928</v>
      </c>
      <c r="C3427" s="23" t="s">
        <v>2201</v>
      </c>
      <c r="D3427" s="23" t="s">
        <v>100</v>
      </c>
      <c r="E3427" s="23" t="s">
        <v>101</v>
      </c>
      <c r="F3427" s="23">
        <v>201301</v>
      </c>
      <c r="G3427" s="23" t="s">
        <v>53</v>
      </c>
      <c r="H3427" s="23" t="s">
        <v>54</v>
      </c>
      <c r="I3427" s="23" t="s">
        <v>55</v>
      </c>
      <c r="J3427" s="23" t="s">
        <v>56</v>
      </c>
      <c r="K3427" s="23" t="s">
        <v>57</v>
      </c>
      <c r="L3427" s="23">
        <v>1</v>
      </c>
      <c r="M3427" s="23">
        <v>59.31</v>
      </c>
      <c r="N3427" s="23">
        <v>5</v>
      </c>
      <c r="O3427" s="23">
        <v>18</v>
      </c>
      <c r="P3427" s="23" t="s">
        <v>89</v>
      </c>
      <c r="Q3427" s="23" t="s">
        <v>34</v>
      </c>
      <c r="R3427" s="23">
        <f t="shared" si="265"/>
        <v>1</v>
      </c>
      <c r="S3427" s="23" t="str">
        <f t="shared" si="266"/>
        <v>ORD103426_20250928_CUST02339_MED020</v>
      </c>
      <c r="T3427" s="23">
        <f t="shared" si="267"/>
        <v>1</v>
      </c>
      <c r="U3427" s="6">
        <f t="shared" si="268"/>
        <v>59.31</v>
      </c>
      <c r="V3427" s="6">
        <f>tbl_Raw_Data[[#This Row],[Discount_Pct]]*tbl_Raw_Data[[#This Row],[Gross_Amount]]/100</f>
        <v>2.9655</v>
      </c>
      <c r="W3427" s="6">
        <f>tbl_Raw_Data[[#This Row],[Gross_Amount]]-tbl_Raw_Data[[#This Row],[Discount_Amount]]</f>
        <v>56.344500000000004</v>
      </c>
      <c r="X3427" s="6">
        <f>tbl_Raw_Data[[#This Row],[Net_Amount_Before_Tax]]*tbl_Raw_Data[[#This Row],[Tax_Pct]]/100</f>
        <v>10.142010000000001</v>
      </c>
      <c r="Y3427" s="6">
        <f>tbl_Raw_Data[[#This Row],[Net_Amount_Before_Tax]]+tbl_Raw_Data[[#This Row],[Tax_Amount]]</f>
        <v>66.48651000000001</v>
      </c>
      <c r="Z3427" s="6">
        <f t="shared" si="269"/>
        <v>3</v>
      </c>
    </row>
    <row r="3428" spans="1:26" x14ac:dyDescent="0.3">
      <c r="A3428" s="23" t="s">
        <v>5225</v>
      </c>
      <c r="B3428" s="34">
        <v>45629</v>
      </c>
      <c r="C3428" s="23" t="s">
        <v>596</v>
      </c>
      <c r="D3428" s="23" t="s">
        <v>28</v>
      </c>
      <c r="E3428" s="23" t="s">
        <v>29</v>
      </c>
      <c r="F3428" s="23">
        <v>500084</v>
      </c>
      <c r="G3428" s="23" t="s">
        <v>224</v>
      </c>
      <c r="H3428" s="23" t="s">
        <v>225</v>
      </c>
      <c r="I3428" s="23" t="s">
        <v>147</v>
      </c>
      <c r="J3428" s="23" t="s">
        <v>23</v>
      </c>
      <c r="K3428" s="23" t="s">
        <v>24</v>
      </c>
      <c r="L3428" s="23">
        <v>3</v>
      </c>
      <c r="M3428" s="23">
        <v>55.16</v>
      </c>
      <c r="N3428" s="23">
        <v>5</v>
      </c>
      <c r="O3428" s="23">
        <v>5</v>
      </c>
      <c r="P3428" s="23" t="s">
        <v>89</v>
      </c>
      <c r="Q3428" s="23" t="s">
        <v>34</v>
      </c>
      <c r="R3428" s="23">
        <f t="shared" si="265"/>
        <v>1</v>
      </c>
      <c r="S3428" s="23" t="str">
        <f t="shared" si="266"/>
        <v>ORD103427_20241203_CUST01289_MED015</v>
      </c>
      <c r="T3428" s="23">
        <f t="shared" si="267"/>
        <v>1</v>
      </c>
      <c r="U3428" s="6">
        <f t="shared" si="268"/>
        <v>165.48</v>
      </c>
      <c r="V3428" s="6">
        <f>tbl_Raw_Data[[#This Row],[Discount_Pct]]*tbl_Raw_Data[[#This Row],[Gross_Amount]]/100</f>
        <v>8.2739999999999991</v>
      </c>
      <c r="W3428" s="6">
        <f>tbl_Raw_Data[[#This Row],[Gross_Amount]]-tbl_Raw_Data[[#This Row],[Discount_Amount]]</f>
        <v>157.20599999999999</v>
      </c>
      <c r="X3428" s="6">
        <f>tbl_Raw_Data[[#This Row],[Net_Amount_Before_Tax]]*tbl_Raw_Data[[#This Row],[Tax_Pct]]/100</f>
        <v>7.8602999999999996</v>
      </c>
      <c r="Y3428" s="6">
        <f>tbl_Raw_Data[[#This Row],[Net_Amount_Before_Tax]]+tbl_Raw_Data[[#This Row],[Tax_Amount]]</f>
        <v>165.06629999999998</v>
      </c>
      <c r="Z3428" s="6">
        <f t="shared" si="269"/>
        <v>1</v>
      </c>
    </row>
    <row r="3429" spans="1:26" x14ac:dyDescent="0.3">
      <c r="A3429" s="23" t="s">
        <v>5226</v>
      </c>
      <c r="B3429" s="34">
        <v>45931</v>
      </c>
      <c r="C3429" s="23" t="s">
        <v>2647</v>
      </c>
      <c r="D3429" s="23" t="s">
        <v>19</v>
      </c>
      <c r="E3429" s="23" t="s">
        <v>19</v>
      </c>
      <c r="F3429" s="23">
        <v>110029</v>
      </c>
      <c r="G3429" s="23" t="s">
        <v>124</v>
      </c>
      <c r="H3429" s="23" t="s">
        <v>125</v>
      </c>
      <c r="I3429" s="23" t="s">
        <v>104</v>
      </c>
      <c r="J3429" s="23" t="s">
        <v>114</v>
      </c>
      <c r="K3429" s="23" t="s">
        <v>24</v>
      </c>
      <c r="L3429" s="23">
        <v>1</v>
      </c>
      <c r="M3429" s="23">
        <v>127.64</v>
      </c>
      <c r="N3429" s="23">
        <v>5</v>
      </c>
      <c r="O3429" s="23">
        <v>18</v>
      </c>
      <c r="P3429" s="23" t="s">
        <v>25</v>
      </c>
      <c r="Q3429" s="23" t="s">
        <v>34</v>
      </c>
      <c r="R3429" s="23">
        <f t="shared" si="265"/>
        <v>1</v>
      </c>
      <c r="S3429" s="23" t="str">
        <f t="shared" si="266"/>
        <v>ORD103428_20251001_CUST01511_MED018</v>
      </c>
      <c r="T3429" s="23">
        <f t="shared" si="267"/>
        <v>1</v>
      </c>
      <c r="U3429" s="6">
        <f t="shared" si="268"/>
        <v>127.64</v>
      </c>
      <c r="V3429" s="6">
        <f>tbl_Raw_Data[[#This Row],[Discount_Pct]]*tbl_Raw_Data[[#This Row],[Gross_Amount]]/100</f>
        <v>6.3820000000000006</v>
      </c>
      <c r="W3429" s="6">
        <f>tbl_Raw_Data[[#This Row],[Gross_Amount]]-tbl_Raw_Data[[#This Row],[Discount_Amount]]</f>
        <v>121.258</v>
      </c>
      <c r="X3429" s="6">
        <f>tbl_Raw_Data[[#This Row],[Net_Amount_Before_Tax]]*tbl_Raw_Data[[#This Row],[Tax_Pct]]/100</f>
        <v>21.826439999999998</v>
      </c>
      <c r="Y3429" s="6">
        <f>tbl_Raw_Data[[#This Row],[Net_Amount_Before_Tax]]+tbl_Raw_Data[[#This Row],[Tax_Amount]]</f>
        <v>143.08444</v>
      </c>
      <c r="Z3429" s="6">
        <f t="shared" si="269"/>
        <v>2</v>
      </c>
    </row>
    <row r="3430" spans="1:26" x14ac:dyDescent="0.3">
      <c r="A3430" s="23" t="s">
        <v>5227</v>
      </c>
      <c r="B3430" s="34">
        <v>45428</v>
      </c>
      <c r="C3430" s="23" t="s">
        <v>5228</v>
      </c>
      <c r="D3430" s="23" t="s">
        <v>46</v>
      </c>
      <c r="E3430" s="23" t="s">
        <v>47</v>
      </c>
      <c r="F3430" s="23">
        <v>411014</v>
      </c>
      <c r="G3430" s="23" t="s">
        <v>124</v>
      </c>
      <c r="H3430" s="23" t="s">
        <v>125</v>
      </c>
      <c r="I3430" s="23" t="s">
        <v>104</v>
      </c>
      <c r="J3430" s="23" t="s">
        <v>114</v>
      </c>
      <c r="K3430" s="23" t="s">
        <v>24</v>
      </c>
      <c r="L3430" s="23">
        <v>1</v>
      </c>
      <c r="M3430" s="23">
        <v>108.34</v>
      </c>
      <c r="N3430" s="23">
        <v>5</v>
      </c>
      <c r="O3430" s="23">
        <v>5</v>
      </c>
      <c r="P3430" s="23" t="s">
        <v>58</v>
      </c>
      <c r="Q3430" s="23" t="s">
        <v>44</v>
      </c>
      <c r="R3430" s="23">
        <f t="shared" si="265"/>
        <v>1</v>
      </c>
      <c r="S3430" s="23" t="str">
        <f t="shared" si="266"/>
        <v>ORD103429_20240516_CUST00799_MED018</v>
      </c>
      <c r="T3430" s="23">
        <f t="shared" si="267"/>
        <v>1</v>
      </c>
      <c r="U3430" s="6">
        <f t="shared" si="268"/>
        <v>108.34</v>
      </c>
      <c r="V3430" s="6">
        <f>tbl_Raw_Data[[#This Row],[Discount_Pct]]*tbl_Raw_Data[[#This Row],[Gross_Amount]]/100</f>
        <v>5.4170000000000007</v>
      </c>
      <c r="W3430" s="6">
        <f>tbl_Raw_Data[[#This Row],[Gross_Amount]]-tbl_Raw_Data[[#This Row],[Discount_Amount]]</f>
        <v>102.923</v>
      </c>
      <c r="X3430" s="6">
        <f>tbl_Raw_Data[[#This Row],[Net_Amount_Before_Tax]]*tbl_Raw_Data[[#This Row],[Tax_Pct]]/100</f>
        <v>5.1461500000000004</v>
      </c>
      <c r="Y3430" s="6">
        <f>tbl_Raw_Data[[#This Row],[Net_Amount_Before_Tax]]+tbl_Raw_Data[[#This Row],[Tax_Amount]]</f>
        <v>108.06915000000001</v>
      </c>
      <c r="Z3430" s="6">
        <f t="shared" si="269"/>
        <v>1</v>
      </c>
    </row>
    <row r="3431" spans="1:26" x14ac:dyDescent="0.3">
      <c r="A3431" s="23" t="s">
        <v>5229</v>
      </c>
      <c r="B3431" s="34">
        <v>45467</v>
      </c>
      <c r="C3431" s="23" t="s">
        <v>4076</v>
      </c>
      <c r="D3431" s="23" t="s">
        <v>72</v>
      </c>
      <c r="E3431" s="23" t="s">
        <v>73</v>
      </c>
      <c r="F3431" s="23">
        <v>302021</v>
      </c>
      <c r="G3431" s="23" t="s">
        <v>39</v>
      </c>
      <c r="H3431" s="23" t="s">
        <v>40</v>
      </c>
      <c r="I3431" s="23" t="s">
        <v>41</v>
      </c>
      <c r="J3431" s="23" t="s">
        <v>42</v>
      </c>
      <c r="K3431" s="23" t="s">
        <v>24</v>
      </c>
      <c r="L3431" s="23">
        <v>1</v>
      </c>
      <c r="M3431" s="23">
        <v>33.9</v>
      </c>
      <c r="N3431" s="23">
        <v>5</v>
      </c>
      <c r="O3431" s="23">
        <v>5</v>
      </c>
      <c r="P3431" s="23" t="s">
        <v>58</v>
      </c>
      <c r="Q3431" s="23" t="s">
        <v>34</v>
      </c>
      <c r="R3431" s="23">
        <f t="shared" si="265"/>
        <v>1</v>
      </c>
      <c r="S3431" s="23" t="str">
        <f t="shared" si="266"/>
        <v>ORD103430_20240624_CUST02081_MED001</v>
      </c>
      <c r="T3431" s="23">
        <f t="shared" si="267"/>
        <v>1</v>
      </c>
      <c r="U3431" s="6">
        <f t="shared" si="268"/>
        <v>33.9</v>
      </c>
      <c r="V3431" s="6">
        <f>tbl_Raw_Data[[#This Row],[Discount_Pct]]*tbl_Raw_Data[[#This Row],[Gross_Amount]]/100</f>
        <v>1.6950000000000001</v>
      </c>
      <c r="W3431" s="6">
        <f>tbl_Raw_Data[[#This Row],[Gross_Amount]]-tbl_Raw_Data[[#This Row],[Discount_Amount]]</f>
        <v>32.204999999999998</v>
      </c>
      <c r="X3431" s="6">
        <f>tbl_Raw_Data[[#This Row],[Net_Amount_Before_Tax]]*tbl_Raw_Data[[#This Row],[Tax_Pct]]/100</f>
        <v>1.6102499999999997</v>
      </c>
      <c r="Y3431" s="6">
        <f>tbl_Raw_Data[[#This Row],[Net_Amount_Before_Tax]]+tbl_Raw_Data[[#This Row],[Tax_Amount]]</f>
        <v>33.815249999999999</v>
      </c>
      <c r="Z3431" s="6">
        <f t="shared" si="269"/>
        <v>4</v>
      </c>
    </row>
    <row r="3432" spans="1:26" x14ac:dyDescent="0.3">
      <c r="A3432" s="23" t="s">
        <v>5230</v>
      </c>
      <c r="B3432" s="34">
        <v>45937</v>
      </c>
      <c r="C3432" s="23" t="s">
        <v>5231</v>
      </c>
      <c r="D3432" s="23" t="s">
        <v>142</v>
      </c>
      <c r="E3432" s="23" t="s">
        <v>81</v>
      </c>
      <c r="F3432" s="23">
        <v>380015</v>
      </c>
      <c r="G3432" s="23" t="s">
        <v>167</v>
      </c>
      <c r="H3432" s="23" t="s">
        <v>168</v>
      </c>
      <c r="I3432" s="23" t="s">
        <v>113</v>
      </c>
      <c r="J3432" s="23" t="s">
        <v>42</v>
      </c>
      <c r="K3432" s="23" t="s">
        <v>24</v>
      </c>
      <c r="L3432" s="23">
        <v>1</v>
      </c>
      <c r="M3432" s="23">
        <v>180.5</v>
      </c>
      <c r="N3432" s="23">
        <v>10</v>
      </c>
      <c r="O3432" s="23">
        <v>5</v>
      </c>
      <c r="P3432" s="23" t="s">
        <v>65</v>
      </c>
      <c r="Q3432" s="23" t="s">
        <v>34</v>
      </c>
      <c r="R3432" s="23">
        <f t="shared" si="265"/>
        <v>1</v>
      </c>
      <c r="S3432" s="23" t="str">
        <f t="shared" si="266"/>
        <v>ORD103431_20251007_CUST03364_MED026</v>
      </c>
      <c r="T3432" s="23">
        <f t="shared" si="267"/>
        <v>1</v>
      </c>
      <c r="U3432" s="6">
        <f t="shared" si="268"/>
        <v>180.5</v>
      </c>
      <c r="V3432" s="6">
        <f>tbl_Raw_Data[[#This Row],[Discount_Pct]]*tbl_Raw_Data[[#This Row],[Gross_Amount]]/100</f>
        <v>18.05</v>
      </c>
      <c r="W3432" s="6">
        <f>tbl_Raw_Data[[#This Row],[Gross_Amount]]-tbl_Raw_Data[[#This Row],[Discount_Amount]]</f>
        <v>162.44999999999999</v>
      </c>
      <c r="X3432" s="6">
        <f>tbl_Raw_Data[[#This Row],[Net_Amount_Before_Tax]]*tbl_Raw_Data[[#This Row],[Tax_Pct]]/100</f>
        <v>8.1225000000000005</v>
      </c>
      <c r="Y3432" s="6">
        <f>tbl_Raw_Data[[#This Row],[Net_Amount_Before_Tax]]+tbl_Raw_Data[[#This Row],[Tax_Amount]]</f>
        <v>170.57249999999999</v>
      </c>
      <c r="Z3432" s="6">
        <f t="shared" si="269"/>
        <v>1</v>
      </c>
    </row>
    <row r="3433" spans="1:26" x14ac:dyDescent="0.3">
      <c r="A3433" s="23" t="s">
        <v>5232</v>
      </c>
      <c r="B3433" s="34">
        <v>46010</v>
      </c>
      <c r="C3433" s="23" t="s">
        <v>2954</v>
      </c>
      <c r="D3433" s="23" t="s">
        <v>142</v>
      </c>
      <c r="E3433" s="23" t="s">
        <v>81</v>
      </c>
      <c r="F3433" s="23">
        <v>380058</v>
      </c>
      <c r="G3433" s="23" t="s">
        <v>145</v>
      </c>
      <c r="H3433" s="23" t="s">
        <v>146</v>
      </c>
      <c r="I3433" s="23" t="s">
        <v>147</v>
      </c>
      <c r="J3433" s="23" t="s">
        <v>148</v>
      </c>
      <c r="K3433" s="23" t="s">
        <v>24</v>
      </c>
      <c r="L3433" s="23">
        <v>2</v>
      </c>
      <c r="M3433" s="23">
        <v>100.49</v>
      </c>
      <c r="N3433" s="23">
        <v>15</v>
      </c>
      <c r="O3433" s="23">
        <v>12</v>
      </c>
      <c r="P3433" s="23" t="s">
        <v>65</v>
      </c>
      <c r="Q3433" s="23" t="s">
        <v>34</v>
      </c>
      <c r="R3433" s="23">
        <f t="shared" si="265"/>
        <v>1</v>
      </c>
      <c r="S3433" s="23" t="str">
        <f t="shared" si="266"/>
        <v>ORD103432_20251219_CUST01939_MED016</v>
      </c>
      <c r="T3433" s="23">
        <f t="shared" si="267"/>
        <v>1</v>
      </c>
      <c r="U3433" s="6">
        <f t="shared" si="268"/>
        <v>200.98</v>
      </c>
      <c r="V3433" s="6">
        <f>tbl_Raw_Data[[#This Row],[Discount_Pct]]*tbl_Raw_Data[[#This Row],[Gross_Amount]]/100</f>
        <v>30.146999999999998</v>
      </c>
      <c r="W3433" s="6">
        <f>tbl_Raw_Data[[#This Row],[Gross_Amount]]-tbl_Raw_Data[[#This Row],[Discount_Amount]]</f>
        <v>170.833</v>
      </c>
      <c r="X3433" s="6">
        <f>tbl_Raw_Data[[#This Row],[Net_Amount_Before_Tax]]*tbl_Raw_Data[[#This Row],[Tax_Pct]]/100</f>
        <v>20.499960000000002</v>
      </c>
      <c r="Y3433" s="6">
        <f>tbl_Raw_Data[[#This Row],[Net_Amount_Before_Tax]]+tbl_Raw_Data[[#This Row],[Tax_Amount]]</f>
        <v>191.33296000000001</v>
      </c>
      <c r="Z3433" s="6">
        <f t="shared" si="269"/>
        <v>2</v>
      </c>
    </row>
    <row r="3434" spans="1:26" x14ac:dyDescent="0.3">
      <c r="A3434" s="23" t="s">
        <v>5232</v>
      </c>
      <c r="B3434" s="34">
        <v>45729</v>
      </c>
      <c r="C3434" s="23" t="s">
        <v>5233</v>
      </c>
      <c r="D3434" s="23" t="s">
        <v>183</v>
      </c>
      <c r="E3434" s="23" t="s">
        <v>184</v>
      </c>
      <c r="F3434" s="23">
        <v>122002</v>
      </c>
      <c r="G3434" s="23" t="s">
        <v>192</v>
      </c>
      <c r="H3434" s="23" t="s">
        <v>193</v>
      </c>
      <c r="I3434" s="23" t="s">
        <v>41</v>
      </c>
      <c r="J3434" s="23" t="s">
        <v>194</v>
      </c>
      <c r="K3434" s="23" t="s">
        <v>24</v>
      </c>
      <c r="L3434" s="23">
        <v>1</v>
      </c>
      <c r="M3434" s="23">
        <v>28.24</v>
      </c>
      <c r="N3434" s="23">
        <v>5</v>
      </c>
      <c r="O3434" s="23">
        <v>12</v>
      </c>
      <c r="P3434" s="23" t="s">
        <v>33</v>
      </c>
      <c r="Q3434" s="23" t="s">
        <v>34</v>
      </c>
      <c r="R3434" s="23">
        <f t="shared" si="265"/>
        <v>1</v>
      </c>
      <c r="S3434" s="23" t="str">
        <f t="shared" si="266"/>
        <v>ORD103432_20250313_CUST01157_MED002</v>
      </c>
      <c r="T3434" s="23">
        <f t="shared" si="267"/>
        <v>1</v>
      </c>
      <c r="U3434" s="6">
        <f t="shared" si="268"/>
        <v>28.24</v>
      </c>
      <c r="V3434" s="6">
        <f>tbl_Raw_Data[[#This Row],[Discount_Pct]]*tbl_Raw_Data[[#This Row],[Gross_Amount]]/100</f>
        <v>1.4119999999999999</v>
      </c>
      <c r="W3434" s="6">
        <f>tbl_Raw_Data[[#This Row],[Gross_Amount]]-tbl_Raw_Data[[#This Row],[Discount_Amount]]</f>
        <v>26.827999999999999</v>
      </c>
      <c r="X3434" s="6">
        <f>tbl_Raw_Data[[#This Row],[Net_Amount_Before_Tax]]*tbl_Raw_Data[[#This Row],[Tax_Pct]]/100</f>
        <v>3.21936</v>
      </c>
      <c r="Y3434" s="6">
        <f>tbl_Raw_Data[[#This Row],[Net_Amount_Before_Tax]]+tbl_Raw_Data[[#This Row],[Tax_Amount]]</f>
        <v>30.047359999999998</v>
      </c>
      <c r="Z3434" s="6">
        <f t="shared" si="269"/>
        <v>1</v>
      </c>
    </row>
    <row r="3435" spans="1:26" x14ac:dyDescent="0.3">
      <c r="A3435" s="23" t="s">
        <v>5234</v>
      </c>
      <c r="B3435" s="34">
        <v>45420</v>
      </c>
      <c r="C3435" s="23" t="s">
        <v>3428</v>
      </c>
      <c r="D3435" s="23" t="s">
        <v>52</v>
      </c>
      <c r="E3435" s="23" t="s">
        <v>52</v>
      </c>
      <c r="F3435" s="23">
        <v>160036</v>
      </c>
      <c r="G3435" s="23" t="s">
        <v>224</v>
      </c>
      <c r="H3435" s="23" t="s">
        <v>225</v>
      </c>
      <c r="I3435" s="23" t="s">
        <v>147</v>
      </c>
      <c r="J3435" s="23" t="s">
        <v>23</v>
      </c>
      <c r="K3435" s="23" t="s">
        <v>24</v>
      </c>
      <c r="L3435" s="23">
        <v>1</v>
      </c>
      <c r="M3435" s="23">
        <v>46.97</v>
      </c>
      <c r="N3435" s="23">
        <v>0</v>
      </c>
      <c r="O3435" s="23">
        <v>12</v>
      </c>
      <c r="P3435" s="23" t="s">
        <v>43</v>
      </c>
      <c r="Q3435" s="23" t="s">
        <v>44</v>
      </c>
      <c r="R3435" s="23">
        <f t="shared" si="265"/>
        <v>1</v>
      </c>
      <c r="S3435" s="23" t="str">
        <f t="shared" si="266"/>
        <v>ORD103434_20240508_CUST03039_MED015</v>
      </c>
      <c r="T3435" s="23">
        <f t="shared" si="267"/>
        <v>1</v>
      </c>
      <c r="U3435" s="6">
        <f t="shared" si="268"/>
        <v>46.97</v>
      </c>
      <c r="V3435" s="6">
        <f>tbl_Raw_Data[[#This Row],[Discount_Pct]]*tbl_Raw_Data[[#This Row],[Gross_Amount]]/100</f>
        <v>0</v>
      </c>
      <c r="W3435" s="6">
        <f>tbl_Raw_Data[[#This Row],[Gross_Amount]]-tbl_Raw_Data[[#This Row],[Discount_Amount]]</f>
        <v>46.97</v>
      </c>
      <c r="X3435" s="6">
        <f>tbl_Raw_Data[[#This Row],[Net_Amount_Before_Tax]]*tbl_Raw_Data[[#This Row],[Tax_Pct]]/100</f>
        <v>5.6364000000000001</v>
      </c>
      <c r="Y3435" s="6">
        <f>tbl_Raw_Data[[#This Row],[Net_Amount_Before_Tax]]+tbl_Raw_Data[[#This Row],[Tax_Amount]]</f>
        <v>52.606400000000001</v>
      </c>
      <c r="Z3435" s="6">
        <f t="shared" si="269"/>
        <v>2</v>
      </c>
    </row>
    <row r="3436" spans="1:26" x14ac:dyDescent="0.3">
      <c r="A3436" s="23" t="s">
        <v>5235</v>
      </c>
      <c r="B3436" s="34">
        <v>45589</v>
      </c>
      <c r="C3436" s="23" t="s">
        <v>5236</v>
      </c>
      <c r="D3436" s="23" t="s">
        <v>183</v>
      </c>
      <c r="E3436" s="23" t="s">
        <v>184</v>
      </c>
      <c r="F3436" s="23">
        <v>122001</v>
      </c>
      <c r="G3436" s="23" t="s">
        <v>138</v>
      </c>
      <c r="H3436" s="23" t="s">
        <v>139</v>
      </c>
      <c r="I3436" s="23" t="s">
        <v>50</v>
      </c>
      <c r="J3436" s="23" t="s">
        <v>140</v>
      </c>
      <c r="K3436" s="23" t="s">
        <v>24</v>
      </c>
      <c r="L3436" s="23">
        <v>1</v>
      </c>
      <c r="M3436" s="23">
        <v>145.15</v>
      </c>
      <c r="N3436" s="23">
        <v>0</v>
      </c>
      <c r="O3436" s="23">
        <v>5</v>
      </c>
      <c r="P3436" s="23" t="s">
        <v>33</v>
      </c>
      <c r="Q3436" s="23" t="s">
        <v>34</v>
      </c>
      <c r="R3436" s="23">
        <f t="shared" si="265"/>
        <v>1</v>
      </c>
      <c r="S3436" s="23" t="str">
        <f t="shared" si="266"/>
        <v>ORD103435_20241024_CUST02676_MED013</v>
      </c>
      <c r="T3436" s="23">
        <f t="shared" si="267"/>
        <v>1</v>
      </c>
      <c r="U3436" s="6">
        <f t="shared" si="268"/>
        <v>145.15</v>
      </c>
      <c r="V3436" s="6">
        <f>tbl_Raw_Data[[#This Row],[Discount_Pct]]*tbl_Raw_Data[[#This Row],[Gross_Amount]]/100</f>
        <v>0</v>
      </c>
      <c r="W3436" s="6">
        <f>tbl_Raw_Data[[#This Row],[Gross_Amount]]-tbl_Raw_Data[[#This Row],[Discount_Amount]]</f>
        <v>145.15</v>
      </c>
      <c r="X3436" s="6">
        <f>tbl_Raw_Data[[#This Row],[Net_Amount_Before_Tax]]*tbl_Raw_Data[[#This Row],[Tax_Pct]]/100</f>
        <v>7.2575000000000003</v>
      </c>
      <c r="Y3436" s="6">
        <f>tbl_Raw_Data[[#This Row],[Net_Amount_Before_Tax]]+tbl_Raw_Data[[#This Row],[Tax_Amount]]</f>
        <v>152.4075</v>
      </c>
      <c r="Z3436" s="6">
        <f t="shared" si="269"/>
        <v>3</v>
      </c>
    </row>
    <row r="3437" spans="1:26" x14ac:dyDescent="0.3">
      <c r="A3437" s="23" t="s">
        <v>5237</v>
      </c>
      <c r="B3437" s="34">
        <v>45551</v>
      </c>
      <c r="C3437" s="23" t="s">
        <v>5238</v>
      </c>
      <c r="D3437" s="23" t="s">
        <v>46</v>
      </c>
      <c r="E3437" s="23" t="s">
        <v>47</v>
      </c>
      <c r="F3437" s="23">
        <v>411001</v>
      </c>
      <c r="G3437" s="23" t="s">
        <v>20</v>
      </c>
      <c r="H3437" s="23" t="s">
        <v>21</v>
      </c>
      <c r="I3437" s="23" t="s">
        <v>22</v>
      </c>
      <c r="J3437" s="23" t="s">
        <v>23</v>
      </c>
      <c r="K3437" s="23" t="s">
        <v>24</v>
      </c>
      <c r="L3437" s="23">
        <v>1</v>
      </c>
      <c r="M3437" s="23">
        <v>134.66</v>
      </c>
      <c r="N3437" s="23">
        <v>0</v>
      </c>
      <c r="O3437" s="23">
        <v>12</v>
      </c>
      <c r="P3437" s="23" t="s">
        <v>89</v>
      </c>
      <c r="Q3437" s="23" t="s">
        <v>34</v>
      </c>
      <c r="R3437" s="23">
        <f t="shared" si="265"/>
        <v>1</v>
      </c>
      <c r="S3437" s="23" t="str">
        <f t="shared" si="266"/>
        <v>ORD103436_20240916_CUST03318_MED024</v>
      </c>
      <c r="T3437" s="23">
        <f t="shared" si="267"/>
        <v>1</v>
      </c>
      <c r="U3437" s="6">
        <f t="shared" si="268"/>
        <v>134.66</v>
      </c>
      <c r="V3437" s="6">
        <f>tbl_Raw_Data[[#This Row],[Discount_Pct]]*tbl_Raw_Data[[#This Row],[Gross_Amount]]/100</f>
        <v>0</v>
      </c>
      <c r="W3437" s="6">
        <f>tbl_Raw_Data[[#This Row],[Gross_Amount]]-tbl_Raw_Data[[#This Row],[Discount_Amount]]</f>
        <v>134.66</v>
      </c>
      <c r="X3437" s="6">
        <f>tbl_Raw_Data[[#This Row],[Net_Amount_Before_Tax]]*tbl_Raw_Data[[#This Row],[Tax_Pct]]/100</f>
        <v>16.159200000000002</v>
      </c>
      <c r="Y3437" s="6">
        <f>tbl_Raw_Data[[#This Row],[Net_Amount_Before_Tax]]+tbl_Raw_Data[[#This Row],[Tax_Amount]]</f>
        <v>150.8192</v>
      </c>
      <c r="Z3437" s="6">
        <f t="shared" si="269"/>
        <v>1</v>
      </c>
    </row>
    <row r="3438" spans="1:26" x14ac:dyDescent="0.3">
      <c r="A3438" s="23" t="s">
        <v>5237</v>
      </c>
      <c r="B3438" s="34">
        <v>45939</v>
      </c>
      <c r="C3438" s="23" t="s">
        <v>4394</v>
      </c>
      <c r="D3438" s="23" t="s">
        <v>87</v>
      </c>
      <c r="E3438" s="23" t="s">
        <v>88</v>
      </c>
      <c r="F3438" s="23">
        <v>600040</v>
      </c>
      <c r="G3438" s="23" t="s">
        <v>224</v>
      </c>
      <c r="H3438" s="23" t="s">
        <v>225</v>
      </c>
      <c r="I3438" s="23" t="s">
        <v>147</v>
      </c>
      <c r="J3438" s="23" t="s">
        <v>23</v>
      </c>
      <c r="K3438" s="23" t="s">
        <v>24</v>
      </c>
      <c r="L3438" s="23">
        <v>1</v>
      </c>
      <c r="M3438" s="23">
        <v>49.55</v>
      </c>
      <c r="N3438" s="23">
        <v>5</v>
      </c>
      <c r="O3438" s="23">
        <v>5</v>
      </c>
      <c r="P3438" s="23" t="s">
        <v>58</v>
      </c>
      <c r="Q3438" s="23" t="s">
        <v>34</v>
      </c>
      <c r="R3438" s="23">
        <f t="shared" si="265"/>
        <v>1</v>
      </c>
      <c r="S3438" s="23" t="str">
        <f t="shared" si="266"/>
        <v>ORD103436_20251009_CUST03045_MED015</v>
      </c>
      <c r="T3438" s="23">
        <f t="shared" si="267"/>
        <v>1</v>
      </c>
      <c r="U3438" s="6">
        <f t="shared" si="268"/>
        <v>49.55</v>
      </c>
      <c r="V3438" s="6">
        <f>tbl_Raw_Data[[#This Row],[Discount_Pct]]*tbl_Raw_Data[[#This Row],[Gross_Amount]]/100</f>
        <v>2.4775</v>
      </c>
      <c r="W3438" s="6">
        <f>tbl_Raw_Data[[#This Row],[Gross_Amount]]-tbl_Raw_Data[[#This Row],[Discount_Amount]]</f>
        <v>47.072499999999998</v>
      </c>
      <c r="X3438" s="6">
        <f>tbl_Raw_Data[[#This Row],[Net_Amount_Before_Tax]]*tbl_Raw_Data[[#This Row],[Tax_Pct]]/100</f>
        <v>2.3536249999999996</v>
      </c>
      <c r="Y3438" s="6">
        <f>tbl_Raw_Data[[#This Row],[Net_Amount_Before_Tax]]+tbl_Raw_Data[[#This Row],[Tax_Amount]]</f>
        <v>49.426124999999999</v>
      </c>
      <c r="Z3438" s="6">
        <f t="shared" si="269"/>
        <v>1</v>
      </c>
    </row>
    <row r="3439" spans="1:26" x14ac:dyDescent="0.3">
      <c r="A3439" s="23" t="s">
        <v>5239</v>
      </c>
      <c r="B3439" s="34">
        <v>45595</v>
      </c>
      <c r="C3439" s="23" t="s">
        <v>5240</v>
      </c>
      <c r="D3439" s="23" t="s">
        <v>159</v>
      </c>
      <c r="E3439" s="23" t="s">
        <v>47</v>
      </c>
      <c r="F3439" s="23">
        <v>400050</v>
      </c>
      <c r="G3439" s="23" t="s">
        <v>229</v>
      </c>
      <c r="H3439" s="23" t="s">
        <v>230</v>
      </c>
      <c r="I3439" s="23" t="s">
        <v>84</v>
      </c>
      <c r="J3439" s="23" t="s">
        <v>140</v>
      </c>
      <c r="K3439" s="23" t="s">
        <v>24</v>
      </c>
      <c r="L3439" s="23">
        <v>1</v>
      </c>
      <c r="M3439" s="23">
        <v>156.68</v>
      </c>
      <c r="N3439" s="23">
        <v>0</v>
      </c>
      <c r="O3439" s="23">
        <v>5</v>
      </c>
      <c r="P3439" s="23" t="s">
        <v>58</v>
      </c>
      <c r="Q3439" s="23" t="s">
        <v>34</v>
      </c>
      <c r="R3439" s="23">
        <f t="shared" si="265"/>
        <v>1</v>
      </c>
      <c r="S3439" s="23" t="str">
        <f t="shared" si="266"/>
        <v>ORD103438_20241030_CUST00825_MED022</v>
      </c>
      <c r="T3439" s="23">
        <f t="shared" si="267"/>
        <v>1</v>
      </c>
      <c r="U3439" s="6">
        <f t="shared" si="268"/>
        <v>156.68</v>
      </c>
      <c r="V3439" s="6">
        <f>tbl_Raw_Data[[#This Row],[Discount_Pct]]*tbl_Raw_Data[[#This Row],[Gross_Amount]]/100</f>
        <v>0</v>
      </c>
      <c r="W3439" s="6">
        <f>tbl_Raw_Data[[#This Row],[Gross_Amount]]-tbl_Raw_Data[[#This Row],[Discount_Amount]]</f>
        <v>156.68</v>
      </c>
      <c r="X3439" s="6">
        <f>tbl_Raw_Data[[#This Row],[Net_Amount_Before_Tax]]*tbl_Raw_Data[[#This Row],[Tax_Pct]]/100</f>
        <v>7.8340000000000005</v>
      </c>
      <c r="Y3439" s="6">
        <f>tbl_Raw_Data[[#This Row],[Net_Amount_Before_Tax]]+tbl_Raw_Data[[#This Row],[Tax_Amount]]</f>
        <v>164.51400000000001</v>
      </c>
      <c r="Z3439" s="6">
        <f t="shared" si="269"/>
        <v>3</v>
      </c>
    </row>
    <row r="3440" spans="1:26" x14ac:dyDescent="0.3">
      <c r="A3440" s="23" t="s">
        <v>5241</v>
      </c>
      <c r="B3440" s="34">
        <v>45941</v>
      </c>
      <c r="C3440" s="23" t="s">
        <v>5242</v>
      </c>
      <c r="D3440" s="23" t="s">
        <v>72</v>
      </c>
      <c r="E3440" s="23" t="s">
        <v>73</v>
      </c>
      <c r="F3440" s="23">
        <v>302033</v>
      </c>
      <c r="G3440" s="23" t="s">
        <v>283</v>
      </c>
      <c r="H3440" s="23" t="s">
        <v>284</v>
      </c>
      <c r="I3440" s="23" t="s">
        <v>104</v>
      </c>
      <c r="J3440" s="23" t="s">
        <v>42</v>
      </c>
      <c r="K3440" s="23" t="s">
        <v>57</v>
      </c>
      <c r="L3440" s="23">
        <v>2</v>
      </c>
      <c r="M3440" s="23">
        <v>323.73</v>
      </c>
      <c r="N3440" s="23">
        <v>15</v>
      </c>
      <c r="O3440" s="23">
        <v>12</v>
      </c>
      <c r="P3440" s="23" t="s">
        <v>89</v>
      </c>
      <c r="Q3440" s="23" t="s">
        <v>44</v>
      </c>
      <c r="R3440" s="23">
        <f t="shared" si="265"/>
        <v>1</v>
      </c>
      <c r="S3440" s="23" t="str">
        <f t="shared" si="266"/>
        <v>ORD103439_20251011_CUST02448_MED030</v>
      </c>
      <c r="T3440" s="23">
        <f t="shared" si="267"/>
        <v>1</v>
      </c>
      <c r="U3440" s="6">
        <f t="shared" si="268"/>
        <v>647.46</v>
      </c>
      <c r="V3440" s="6">
        <f>tbl_Raw_Data[[#This Row],[Discount_Pct]]*tbl_Raw_Data[[#This Row],[Gross_Amount]]/100</f>
        <v>97.119000000000014</v>
      </c>
      <c r="W3440" s="6">
        <f>tbl_Raw_Data[[#This Row],[Gross_Amount]]-tbl_Raw_Data[[#This Row],[Discount_Amount]]</f>
        <v>550.34100000000001</v>
      </c>
      <c r="X3440" s="6">
        <f>tbl_Raw_Data[[#This Row],[Net_Amount_Before_Tax]]*tbl_Raw_Data[[#This Row],[Tax_Pct]]/100</f>
        <v>66.04092</v>
      </c>
      <c r="Y3440" s="6">
        <f>tbl_Raw_Data[[#This Row],[Net_Amount_Before_Tax]]+tbl_Raw_Data[[#This Row],[Tax_Amount]]</f>
        <v>616.38192000000004</v>
      </c>
      <c r="Z3440" s="6">
        <f t="shared" si="269"/>
        <v>2</v>
      </c>
    </row>
    <row r="3441" spans="1:26" x14ac:dyDescent="0.3">
      <c r="A3441" s="23" t="s">
        <v>5243</v>
      </c>
      <c r="B3441" s="34">
        <v>45540</v>
      </c>
      <c r="C3441" s="23" t="s">
        <v>5244</v>
      </c>
      <c r="D3441" s="23" t="s">
        <v>159</v>
      </c>
      <c r="E3441" s="23" t="s">
        <v>47</v>
      </c>
      <c r="F3441" s="23">
        <v>400069</v>
      </c>
      <c r="G3441" s="23" t="s">
        <v>167</v>
      </c>
      <c r="H3441" s="23" t="s">
        <v>168</v>
      </c>
      <c r="I3441" s="23" t="s">
        <v>113</v>
      </c>
      <c r="J3441" s="23" t="s">
        <v>42</v>
      </c>
      <c r="K3441" s="23" t="s">
        <v>24</v>
      </c>
      <c r="L3441" s="23">
        <v>3</v>
      </c>
      <c r="M3441" s="23">
        <v>197.55</v>
      </c>
      <c r="N3441" s="23">
        <v>5</v>
      </c>
      <c r="O3441" s="23">
        <v>12</v>
      </c>
      <c r="P3441" s="23" t="s">
        <v>65</v>
      </c>
      <c r="Q3441" s="23" t="s">
        <v>34</v>
      </c>
      <c r="R3441" s="23">
        <f t="shared" si="265"/>
        <v>1</v>
      </c>
      <c r="S3441" s="23" t="str">
        <f t="shared" si="266"/>
        <v>ORD103440_20240905_CUST01751_MED026</v>
      </c>
      <c r="T3441" s="23">
        <f t="shared" si="267"/>
        <v>1</v>
      </c>
      <c r="U3441" s="6">
        <f t="shared" si="268"/>
        <v>592.65000000000009</v>
      </c>
      <c r="V3441" s="6">
        <f>tbl_Raw_Data[[#This Row],[Discount_Pct]]*tbl_Raw_Data[[#This Row],[Gross_Amount]]/100</f>
        <v>29.632500000000004</v>
      </c>
      <c r="W3441" s="6">
        <f>tbl_Raw_Data[[#This Row],[Gross_Amount]]-tbl_Raw_Data[[#This Row],[Discount_Amount]]</f>
        <v>563.01750000000004</v>
      </c>
      <c r="X3441" s="6">
        <f>tbl_Raw_Data[[#This Row],[Net_Amount_Before_Tax]]*tbl_Raw_Data[[#This Row],[Tax_Pct]]/100</f>
        <v>67.562100000000015</v>
      </c>
      <c r="Y3441" s="6">
        <f>tbl_Raw_Data[[#This Row],[Net_Amount_Before_Tax]]+tbl_Raw_Data[[#This Row],[Tax_Amount]]</f>
        <v>630.57960000000003</v>
      </c>
      <c r="Z3441" s="6">
        <f t="shared" si="269"/>
        <v>3</v>
      </c>
    </row>
    <row r="3442" spans="1:26" x14ac:dyDescent="0.3">
      <c r="A3442" s="23" t="s">
        <v>5245</v>
      </c>
      <c r="B3442" s="34">
        <v>45654</v>
      </c>
      <c r="C3442" s="23" t="s">
        <v>3290</v>
      </c>
      <c r="D3442" s="23" t="s">
        <v>123</v>
      </c>
      <c r="E3442" s="23" t="s">
        <v>101</v>
      </c>
      <c r="F3442" s="23">
        <v>226021</v>
      </c>
      <c r="G3442" s="23" t="s">
        <v>315</v>
      </c>
      <c r="H3442" s="23" t="s">
        <v>316</v>
      </c>
      <c r="I3442" s="23" t="s">
        <v>50</v>
      </c>
      <c r="J3442" s="23" t="s">
        <v>114</v>
      </c>
      <c r="K3442" s="23" t="s">
        <v>24</v>
      </c>
      <c r="L3442" s="23">
        <v>3</v>
      </c>
      <c r="M3442" s="23">
        <v>129.35</v>
      </c>
      <c r="N3442" s="23">
        <v>15</v>
      </c>
      <c r="O3442" s="23">
        <v>5</v>
      </c>
      <c r="P3442" s="23" t="s">
        <v>58</v>
      </c>
      <c r="Q3442" s="23" t="s">
        <v>34</v>
      </c>
      <c r="R3442" s="23">
        <f t="shared" si="265"/>
        <v>1</v>
      </c>
      <c r="S3442" s="23" t="str">
        <f t="shared" si="266"/>
        <v>ORD103441_20241228_CUST02914_MED012</v>
      </c>
      <c r="T3442" s="23">
        <f t="shared" si="267"/>
        <v>1</v>
      </c>
      <c r="U3442" s="6">
        <f t="shared" si="268"/>
        <v>388.04999999999995</v>
      </c>
      <c r="V3442" s="6">
        <f>tbl_Raw_Data[[#This Row],[Discount_Pct]]*tbl_Raw_Data[[#This Row],[Gross_Amount]]/100</f>
        <v>58.207499999999989</v>
      </c>
      <c r="W3442" s="6">
        <f>tbl_Raw_Data[[#This Row],[Gross_Amount]]-tbl_Raw_Data[[#This Row],[Discount_Amount]]</f>
        <v>329.84249999999997</v>
      </c>
      <c r="X3442" s="6">
        <f>tbl_Raw_Data[[#This Row],[Net_Amount_Before_Tax]]*tbl_Raw_Data[[#This Row],[Tax_Pct]]/100</f>
        <v>16.492124999999998</v>
      </c>
      <c r="Y3442" s="6">
        <f>tbl_Raw_Data[[#This Row],[Net_Amount_Before_Tax]]+tbl_Raw_Data[[#This Row],[Tax_Amount]]</f>
        <v>346.33462499999996</v>
      </c>
      <c r="Z3442" s="6">
        <f t="shared" si="269"/>
        <v>3</v>
      </c>
    </row>
    <row r="3443" spans="1:26" x14ac:dyDescent="0.3">
      <c r="A3443" s="23" t="s">
        <v>5246</v>
      </c>
      <c r="B3443" s="34">
        <v>45796</v>
      </c>
      <c r="C3443" s="23" t="s">
        <v>5247</v>
      </c>
      <c r="D3443" s="23" t="s">
        <v>37</v>
      </c>
      <c r="E3443" s="23" t="s">
        <v>38</v>
      </c>
      <c r="F3443" s="23">
        <v>452001</v>
      </c>
      <c r="G3443" s="23" t="s">
        <v>119</v>
      </c>
      <c r="H3443" s="23" t="s">
        <v>120</v>
      </c>
      <c r="I3443" s="23" t="s">
        <v>32</v>
      </c>
      <c r="J3443" s="23" t="s">
        <v>64</v>
      </c>
      <c r="K3443" s="23" t="s">
        <v>57</v>
      </c>
      <c r="L3443" s="23">
        <v>2</v>
      </c>
      <c r="M3443" s="23">
        <v>77.91</v>
      </c>
      <c r="N3443" s="23">
        <v>10</v>
      </c>
      <c r="O3443" s="23">
        <v>12</v>
      </c>
      <c r="P3443" s="23" t="s">
        <v>89</v>
      </c>
      <c r="Q3443" s="23" t="s">
        <v>34</v>
      </c>
      <c r="R3443" s="23">
        <f t="shared" si="265"/>
        <v>1</v>
      </c>
      <c r="S3443" s="23" t="str">
        <f t="shared" si="266"/>
        <v>ORD103442_20250519_CUST02907_MED010</v>
      </c>
      <c r="T3443" s="23">
        <f t="shared" si="267"/>
        <v>1</v>
      </c>
      <c r="U3443" s="6">
        <f t="shared" si="268"/>
        <v>155.82</v>
      </c>
      <c r="V3443" s="6">
        <f>tbl_Raw_Data[[#This Row],[Discount_Pct]]*tbl_Raw_Data[[#This Row],[Gross_Amount]]/100</f>
        <v>15.581999999999999</v>
      </c>
      <c r="W3443" s="6">
        <f>tbl_Raw_Data[[#This Row],[Gross_Amount]]-tbl_Raw_Data[[#This Row],[Discount_Amount]]</f>
        <v>140.238</v>
      </c>
      <c r="X3443" s="6">
        <f>tbl_Raw_Data[[#This Row],[Net_Amount_Before_Tax]]*tbl_Raw_Data[[#This Row],[Tax_Pct]]/100</f>
        <v>16.82856</v>
      </c>
      <c r="Y3443" s="6">
        <f>tbl_Raw_Data[[#This Row],[Net_Amount_Before_Tax]]+tbl_Raw_Data[[#This Row],[Tax_Amount]]</f>
        <v>157.06656000000001</v>
      </c>
      <c r="Z3443" s="6">
        <f t="shared" si="269"/>
        <v>2</v>
      </c>
    </row>
    <row r="3444" spans="1:26" x14ac:dyDescent="0.3">
      <c r="A3444" s="23" t="s">
        <v>5246</v>
      </c>
      <c r="B3444" s="34">
        <v>45440</v>
      </c>
      <c r="C3444" s="23" t="s">
        <v>2982</v>
      </c>
      <c r="D3444" s="23" t="s">
        <v>87</v>
      </c>
      <c r="E3444" s="23" t="s">
        <v>88</v>
      </c>
      <c r="F3444" s="23">
        <v>600018</v>
      </c>
      <c r="G3444" s="23" t="s">
        <v>102</v>
      </c>
      <c r="H3444" s="23" t="s">
        <v>103</v>
      </c>
      <c r="I3444" s="23" t="s">
        <v>104</v>
      </c>
      <c r="J3444" s="23" t="s">
        <v>64</v>
      </c>
      <c r="K3444" s="23" t="s">
        <v>57</v>
      </c>
      <c r="L3444" s="23">
        <v>1</v>
      </c>
      <c r="M3444" s="23">
        <v>91.88</v>
      </c>
      <c r="N3444" s="23">
        <v>15</v>
      </c>
      <c r="O3444" s="23">
        <v>12</v>
      </c>
      <c r="P3444" s="23" t="s">
        <v>33</v>
      </c>
      <c r="Q3444" s="23" t="s">
        <v>26</v>
      </c>
      <c r="R3444" s="23">
        <f t="shared" si="265"/>
        <v>1</v>
      </c>
      <c r="S3444" s="23" t="str">
        <f t="shared" si="266"/>
        <v>ORD103442_20240528_CUST02797_MED029</v>
      </c>
      <c r="T3444" s="23">
        <f t="shared" si="267"/>
        <v>1</v>
      </c>
      <c r="U3444" s="6">
        <f t="shared" si="268"/>
        <v>91.88</v>
      </c>
      <c r="V3444" s="6">
        <f>tbl_Raw_Data[[#This Row],[Discount_Pct]]*tbl_Raw_Data[[#This Row],[Gross_Amount]]/100</f>
        <v>13.781999999999998</v>
      </c>
      <c r="W3444" s="6">
        <f>tbl_Raw_Data[[#This Row],[Gross_Amount]]-tbl_Raw_Data[[#This Row],[Discount_Amount]]</f>
        <v>78.097999999999999</v>
      </c>
      <c r="X3444" s="6">
        <f>tbl_Raw_Data[[#This Row],[Net_Amount_Before_Tax]]*tbl_Raw_Data[[#This Row],[Tax_Pct]]/100</f>
        <v>9.3717600000000001</v>
      </c>
      <c r="Y3444" s="6">
        <f>tbl_Raw_Data[[#This Row],[Net_Amount_Before_Tax]]+tbl_Raw_Data[[#This Row],[Tax_Amount]]</f>
        <v>87.469759999999994</v>
      </c>
      <c r="Z3444" s="6">
        <f t="shared" si="269"/>
        <v>0</v>
      </c>
    </row>
    <row r="3445" spans="1:26" x14ac:dyDescent="0.3">
      <c r="A3445" s="23" t="s">
        <v>5246</v>
      </c>
      <c r="B3445" s="34">
        <v>45710</v>
      </c>
      <c r="C3445" s="23" t="s">
        <v>3256</v>
      </c>
      <c r="D3445" s="23" t="s">
        <v>87</v>
      </c>
      <c r="E3445" s="23" t="s">
        <v>88</v>
      </c>
      <c r="F3445" s="23">
        <v>600096</v>
      </c>
      <c r="G3445" s="23" t="s">
        <v>82</v>
      </c>
      <c r="H3445" s="23" t="s">
        <v>83</v>
      </c>
      <c r="I3445" s="23" t="s">
        <v>84</v>
      </c>
      <c r="J3445" s="23" t="s">
        <v>85</v>
      </c>
      <c r="K3445" s="23" t="s">
        <v>24</v>
      </c>
      <c r="L3445" s="23">
        <v>1</v>
      </c>
      <c r="M3445" s="23">
        <v>316.91000000000003</v>
      </c>
      <c r="N3445" s="23">
        <v>20</v>
      </c>
      <c r="O3445" s="23">
        <v>5</v>
      </c>
      <c r="P3445" s="23" t="s">
        <v>65</v>
      </c>
      <c r="Q3445" s="23" t="s">
        <v>44</v>
      </c>
      <c r="R3445" s="23">
        <f t="shared" si="265"/>
        <v>1</v>
      </c>
      <c r="S3445" s="23" t="str">
        <f t="shared" si="266"/>
        <v>ORD103442_20250222_CUST03342_MED023</v>
      </c>
      <c r="T3445" s="23">
        <f t="shared" si="267"/>
        <v>1</v>
      </c>
      <c r="U3445" s="6">
        <f t="shared" si="268"/>
        <v>316.91000000000003</v>
      </c>
      <c r="V3445" s="6">
        <f>tbl_Raw_Data[[#This Row],[Discount_Pct]]*tbl_Raw_Data[[#This Row],[Gross_Amount]]/100</f>
        <v>63.382000000000005</v>
      </c>
      <c r="W3445" s="6">
        <f>tbl_Raw_Data[[#This Row],[Gross_Amount]]-tbl_Raw_Data[[#This Row],[Discount_Amount]]</f>
        <v>253.52800000000002</v>
      </c>
      <c r="X3445" s="6">
        <f>tbl_Raw_Data[[#This Row],[Net_Amount_Before_Tax]]*tbl_Raw_Data[[#This Row],[Tax_Pct]]/100</f>
        <v>12.676400000000001</v>
      </c>
      <c r="Y3445" s="6">
        <f>tbl_Raw_Data[[#This Row],[Net_Amount_Before_Tax]]+tbl_Raw_Data[[#This Row],[Tax_Amount]]</f>
        <v>266.20440000000002</v>
      </c>
      <c r="Z3445" s="6">
        <f t="shared" si="269"/>
        <v>3</v>
      </c>
    </row>
    <row r="3446" spans="1:26" x14ac:dyDescent="0.3">
      <c r="A3446" s="23" t="s">
        <v>5246</v>
      </c>
      <c r="B3446" s="34">
        <v>45459</v>
      </c>
      <c r="C3446" s="23" t="s">
        <v>5248</v>
      </c>
      <c r="D3446" s="23" t="s">
        <v>130</v>
      </c>
      <c r="E3446" s="23" t="s">
        <v>131</v>
      </c>
      <c r="F3446" s="23">
        <v>700001</v>
      </c>
      <c r="G3446" s="23" t="s">
        <v>74</v>
      </c>
      <c r="H3446" s="23" t="s">
        <v>75</v>
      </c>
      <c r="I3446" s="23" t="s">
        <v>76</v>
      </c>
      <c r="J3446" s="23" t="s">
        <v>77</v>
      </c>
      <c r="K3446" s="23" t="s">
        <v>57</v>
      </c>
      <c r="L3446" s="23">
        <v>2</v>
      </c>
      <c r="M3446" s="23">
        <v>70.58</v>
      </c>
      <c r="N3446" s="23">
        <v>15</v>
      </c>
      <c r="O3446" s="23">
        <v>5</v>
      </c>
      <c r="P3446" s="23" t="s">
        <v>43</v>
      </c>
      <c r="Q3446" s="23" t="s">
        <v>34</v>
      </c>
      <c r="R3446" s="23">
        <f t="shared" si="265"/>
        <v>1</v>
      </c>
      <c r="S3446" s="23" t="str">
        <f t="shared" si="266"/>
        <v>ORD103442_20240616_CUST02263_MED008</v>
      </c>
      <c r="T3446" s="23">
        <f t="shared" si="267"/>
        <v>1</v>
      </c>
      <c r="U3446" s="6">
        <f t="shared" si="268"/>
        <v>141.16</v>
      </c>
      <c r="V3446" s="6">
        <f>tbl_Raw_Data[[#This Row],[Discount_Pct]]*tbl_Raw_Data[[#This Row],[Gross_Amount]]/100</f>
        <v>21.173999999999999</v>
      </c>
      <c r="W3446" s="6">
        <f>tbl_Raw_Data[[#This Row],[Gross_Amount]]-tbl_Raw_Data[[#This Row],[Discount_Amount]]</f>
        <v>119.98599999999999</v>
      </c>
      <c r="X3446" s="6">
        <f>tbl_Raw_Data[[#This Row],[Net_Amount_Before_Tax]]*tbl_Raw_Data[[#This Row],[Tax_Pct]]/100</f>
        <v>5.9992999999999999</v>
      </c>
      <c r="Y3446" s="6">
        <f>tbl_Raw_Data[[#This Row],[Net_Amount_Before_Tax]]+tbl_Raw_Data[[#This Row],[Tax_Amount]]</f>
        <v>125.9853</v>
      </c>
      <c r="Z3446" s="6">
        <f t="shared" si="269"/>
        <v>2</v>
      </c>
    </row>
    <row r="3447" spans="1:26" x14ac:dyDescent="0.3">
      <c r="A3447" s="23" t="s">
        <v>5249</v>
      </c>
      <c r="B3447" s="34">
        <v>45909</v>
      </c>
      <c r="C3447" s="23" t="s">
        <v>5250</v>
      </c>
      <c r="D3447" s="23" t="s">
        <v>19</v>
      </c>
      <c r="E3447" s="23" t="s">
        <v>19</v>
      </c>
      <c r="F3447" s="23">
        <v>110029</v>
      </c>
      <c r="G3447" s="23" t="s">
        <v>145</v>
      </c>
      <c r="H3447" s="23" t="s">
        <v>146</v>
      </c>
      <c r="I3447" s="23" t="s">
        <v>147</v>
      </c>
      <c r="J3447" s="23" t="s">
        <v>148</v>
      </c>
      <c r="K3447" s="23" t="s">
        <v>24</v>
      </c>
      <c r="L3447" s="23">
        <v>3</v>
      </c>
      <c r="M3447" s="23">
        <v>100.68</v>
      </c>
      <c r="N3447" s="23">
        <v>10</v>
      </c>
      <c r="O3447" s="23">
        <v>12</v>
      </c>
      <c r="P3447" s="23" t="s">
        <v>43</v>
      </c>
      <c r="Q3447" s="23" t="s">
        <v>34</v>
      </c>
      <c r="R3447" s="23">
        <f t="shared" si="265"/>
        <v>1</v>
      </c>
      <c r="S3447" s="23" t="str">
        <f t="shared" si="266"/>
        <v>ORD103446_20250909_CUST00664_MED016</v>
      </c>
      <c r="T3447" s="23">
        <f t="shared" si="267"/>
        <v>1</v>
      </c>
      <c r="U3447" s="6">
        <f t="shared" si="268"/>
        <v>302.04000000000002</v>
      </c>
      <c r="V3447" s="6">
        <f>tbl_Raw_Data[[#This Row],[Discount_Pct]]*tbl_Raw_Data[[#This Row],[Gross_Amount]]/100</f>
        <v>30.204000000000001</v>
      </c>
      <c r="W3447" s="6">
        <f>tbl_Raw_Data[[#This Row],[Gross_Amount]]-tbl_Raw_Data[[#This Row],[Discount_Amount]]</f>
        <v>271.83600000000001</v>
      </c>
      <c r="X3447" s="6">
        <f>tbl_Raw_Data[[#This Row],[Net_Amount_Before_Tax]]*tbl_Raw_Data[[#This Row],[Tax_Pct]]/100</f>
        <v>32.62032</v>
      </c>
      <c r="Y3447" s="6">
        <f>tbl_Raw_Data[[#This Row],[Net_Amount_Before_Tax]]+tbl_Raw_Data[[#This Row],[Tax_Amount]]</f>
        <v>304.45632000000001</v>
      </c>
      <c r="Z3447" s="6">
        <f t="shared" si="269"/>
        <v>2</v>
      </c>
    </row>
    <row r="3448" spans="1:26" x14ac:dyDescent="0.3">
      <c r="A3448" s="23" t="s">
        <v>5251</v>
      </c>
      <c r="B3448" s="34">
        <v>45722</v>
      </c>
      <c r="C3448" s="23" t="s">
        <v>5252</v>
      </c>
      <c r="D3448" s="23" t="s">
        <v>142</v>
      </c>
      <c r="E3448" s="23" t="s">
        <v>81</v>
      </c>
      <c r="F3448" s="23">
        <v>380054</v>
      </c>
      <c r="G3448" s="23" t="s">
        <v>167</v>
      </c>
      <c r="H3448" s="23" t="s">
        <v>168</v>
      </c>
      <c r="I3448" s="23" t="s">
        <v>113</v>
      </c>
      <c r="J3448" s="23" t="s">
        <v>42</v>
      </c>
      <c r="K3448" s="23" t="s">
        <v>24</v>
      </c>
      <c r="L3448" s="23">
        <v>1</v>
      </c>
      <c r="M3448" s="23">
        <v>177.78</v>
      </c>
      <c r="N3448" s="23">
        <v>0</v>
      </c>
      <c r="O3448" s="23">
        <v>18</v>
      </c>
      <c r="P3448" s="23" t="s">
        <v>43</v>
      </c>
      <c r="Q3448" s="23" t="s">
        <v>34</v>
      </c>
      <c r="R3448" s="23">
        <f t="shared" si="265"/>
        <v>1</v>
      </c>
      <c r="S3448" s="23" t="str">
        <f t="shared" si="266"/>
        <v>ORD103447_20250306_CUST02009_MED026</v>
      </c>
      <c r="T3448" s="23">
        <f t="shared" si="267"/>
        <v>1</v>
      </c>
      <c r="U3448" s="6">
        <f t="shared" si="268"/>
        <v>177.78</v>
      </c>
      <c r="V3448" s="6">
        <f>tbl_Raw_Data[[#This Row],[Discount_Pct]]*tbl_Raw_Data[[#This Row],[Gross_Amount]]/100</f>
        <v>0</v>
      </c>
      <c r="W3448" s="6">
        <f>tbl_Raw_Data[[#This Row],[Gross_Amount]]-tbl_Raw_Data[[#This Row],[Discount_Amount]]</f>
        <v>177.78</v>
      </c>
      <c r="X3448" s="6">
        <f>tbl_Raw_Data[[#This Row],[Net_Amount_Before_Tax]]*tbl_Raw_Data[[#This Row],[Tax_Pct]]/100</f>
        <v>32.000399999999999</v>
      </c>
      <c r="Y3448" s="6">
        <f>tbl_Raw_Data[[#This Row],[Net_Amount_Before_Tax]]+tbl_Raw_Data[[#This Row],[Tax_Amount]]</f>
        <v>209.78039999999999</v>
      </c>
      <c r="Z3448" s="6">
        <f t="shared" si="269"/>
        <v>3</v>
      </c>
    </row>
    <row r="3449" spans="1:26" x14ac:dyDescent="0.3">
      <c r="A3449" s="23" t="s">
        <v>5253</v>
      </c>
      <c r="B3449" s="34">
        <v>45759</v>
      </c>
      <c r="C3449" s="23" t="s">
        <v>5254</v>
      </c>
      <c r="D3449" s="23" t="s">
        <v>100</v>
      </c>
      <c r="E3449" s="23" t="s">
        <v>101</v>
      </c>
      <c r="F3449" s="23">
        <v>201305</v>
      </c>
      <c r="G3449" s="23" t="s">
        <v>167</v>
      </c>
      <c r="H3449" s="23" t="s">
        <v>168</v>
      </c>
      <c r="I3449" s="23" t="s">
        <v>113</v>
      </c>
      <c r="J3449" s="23" t="s">
        <v>42</v>
      </c>
      <c r="K3449" s="23" t="s">
        <v>24</v>
      </c>
      <c r="L3449" s="23">
        <v>1</v>
      </c>
      <c r="M3449" s="23">
        <v>189.8</v>
      </c>
      <c r="N3449" s="23">
        <v>15</v>
      </c>
      <c r="O3449" s="23">
        <v>12</v>
      </c>
      <c r="P3449" s="23" t="s">
        <v>58</v>
      </c>
      <c r="Q3449" s="23" t="s">
        <v>34</v>
      </c>
      <c r="R3449" s="23">
        <f t="shared" si="265"/>
        <v>1</v>
      </c>
      <c r="S3449" s="23" t="str">
        <f t="shared" si="266"/>
        <v>ORD103448_20250412_CUST00793_MED026</v>
      </c>
      <c r="T3449" s="23">
        <f t="shared" si="267"/>
        <v>1</v>
      </c>
      <c r="U3449" s="6">
        <f t="shared" si="268"/>
        <v>189.8</v>
      </c>
      <c r="V3449" s="6">
        <f>tbl_Raw_Data[[#This Row],[Discount_Pct]]*tbl_Raw_Data[[#This Row],[Gross_Amount]]/100</f>
        <v>28.47</v>
      </c>
      <c r="W3449" s="6">
        <f>tbl_Raw_Data[[#This Row],[Gross_Amount]]-tbl_Raw_Data[[#This Row],[Discount_Amount]]</f>
        <v>161.33000000000001</v>
      </c>
      <c r="X3449" s="6">
        <f>tbl_Raw_Data[[#This Row],[Net_Amount_Before_Tax]]*tbl_Raw_Data[[#This Row],[Tax_Pct]]/100</f>
        <v>19.3596</v>
      </c>
      <c r="Y3449" s="6">
        <f>tbl_Raw_Data[[#This Row],[Net_Amount_Before_Tax]]+tbl_Raw_Data[[#This Row],[Tax_Amount]]</f>
        <v>180.68960000000001</v>
      </c>
      <c r="Z3449" s="6">
        <f t="shared" si="269"/>
        <v>2</v>
      </c>
    </row>
    <row r="3450" spans="1:26" x14ac:dyDescent="0.3">
      <c r="A3450" s="23" t="s">
        <v>5253</v>
      </c>
      <c r="B3450" s="34">
        <v>45644</v>
      </c>
      <c r="C3450" s="23" t="s">
        <v>3407</v>
      </c>
      <c r="D3450" s="23" t="s">
        <v>19</v>
      </c>
      <c r="E3450" s="23" t="s">
        <v>19</v>
      </c>
      <c r="F3450" s="23">
        <v>110001</v>
      </c>
      <c r="G3450" s="23" t="s">
        <v>39</v>
      </c>
      <c r="H3450" s="23" t="s">
        <v>40</v>
      </c>
      <c r="I3450" s="23" t="s">
        <v>41</v>
      </c>
      <c r="J3450" s="23" t="s">
        <v>42</v>
      </c>
      <c r="K3450" s="23" t="s">
        <v>24</v>
      </c>
      <c r="L3450" s="23">
        <v>1</v>
      </c>
      <c r="M3450" s="23">
        <v>26.41</v>
      </c>
      <c r="N3450" s="23">
        <v>5</v>
      </c>
      <c r="O3450" s="23">
        <v>5</v>
      </c>
      <c r="P3450" s="23" t="s">
        <v>65</v>
      </c>
      <c r="Q3450" s="23" t="s">
        <v>34</v>
      </c>
      <c r="R3450" s="23">
        <f t="shared" si="265"/>
        <v>1</v>
      </c>
      <c r="S3450" s="23" t="str">
        <f t="shared" si="266"/>
        <v>ORD103448_20241218_CUST00491_MED001</v>
      </c>
      <c r="T3450" s="23">
        <f t="shared" si="267"/>
        <v>1</v>
      </c>
      <c r="U3450" s="6">
        <f t="shared" si="268"/>
        <v>26.41</v>
      </c>
      <c r="V3450" s="6">
        <f>tbl_Raw_Data[[#This Row],[Discount_Pct]]*tbl_Raw_Data[[#This Row],[Gross_Amount]]/100</f>
        <v>1.3205</v>
      </c>
      <c r="W3450" s="6">
        <f>tbl_Raw_Data[[#This Row],[Gross_Amount]]-tbl_Raw_Data[[#This Row],[Discount_Amount]]</f>
        <v>25.089500000000001</v>
      </c>
      <c r="X3450" s="6">
        <f>tbl_Raw_Data[[#This Row],[Net_Amount_Before_Tax]]*tbl_Raw_Data[[#This Row],[Tax_Pct]]/100</f>
        <v>1.254475</v>
      </c>
      <c r="Y3450" s="6">
        <f>tbl_Raw_Data[[#This Row],[Net_Amount_Before_Tax]]+tbl_Raw_Data[[#This Row],[Tax_Amount]]</f>
        <v>26.343975</v>
      </c>
      <c r="Z3450" s="6">
        <f t="shared" si="269"/>
        <v>3</v>
      </c>
    </row>
    <row r="3451" spans="1:26" x14ac:dyDescent="0.3">
      <c r="A3451" s="23" t="s">
        <v>5255</v>
      </c>
      <c r="B3451" s="34">
        <v>45933</v>
      </c>
      <c r="C3451" s="23" t="s">
        <v>1193</v>
      </c>
      <c r="D3451" s="23" t="s">
        <v>100</v>
      </c>
      <c r="E3451" s="23" t="s">
        <v>101</v>
      </c>
      <c r="F3451" s="23">
        <v>201304</v>
      </c>
      <c r="G3451" s="23" t="s">
        <v>30</v>
      </c>
      <c r="H3451" s="23" t="s">
        <v>31</v>
      </c>
      <c r="I3451" s="23" t="s">
        <v>32</v>
      </c>
      <c r="J3451" s="23" t="s">
        <v>23</v>
      </c>
      <c r="K3451" s="23" t="s">
        <v>24</v>
      </c>
      <c r="L3451" s="23">
        <v>1</v>
      </c>
      <c r="M3451" s="23">
        <v>150.77000000000001</v>
      </c>
      <c r="N3451" s="23">
        <v>10</v>
      </c>
      <c r="O3451" s="23">
        <v>12</v>
      </c>
      <c r="P3451" s="23" t="s">
        <v>43</v>
      </c>
      <c r="Q3451" s="23" t="s">
        <v>90</v>
      </c>
      <c r="R3451" s="23">
        <f t="shared" si="265"/>
        <v>1</v>
      </c>
      <c r="S3451" s="23" t="str">
        <f t="shared" si="266"/>
        <v>ORD103450_20251003_CUST01030_MED017</v>
      </c>
      <c r="T3451" s="23">
        <f t="shared" si="267"/>
        <v>1</v>
      </c>
      <c r="U3451" s="6">
        <f t="shared" si="268"/>
        <v>150.77000000000001</v>
      </c>
      <c r="V3451" s="6">
        <f>tbl_Raw_Data[[#This Row],[Discount_Pct]]*tbl_Raw_Data[[#This Row],[Gross_Amount]]/100</f>
        <v>15.077</v>
      </c>
      <c r="W3451" s="6">
        <f>tbl_Raw_Data[[#This Row],[Gross_Amount]]-tbl_Raw_Data[[#This Row],[Discount_Amount]]</f>
        <v>135.69300000000001</v>
      </c>
      <c r="X3451" s="6">
        <f>tbl_Raw_Data[[#This Row],[Net_Amount_Before_Tax]]*tbl_Raw_Data[[#This Row],[Tax_Pct]]/100</f>
        <v>16.283160000000002</v>
      </c>
      <c r="Y3451" s="6">
        <f>tbl_Raw_Data[[#This Row],[Net_Amount_Before_Tax]]+tbl_Raw_Data[[#This Row],[Tax_Amount]]</f>
        <v>151.97616000000002</v>
      </c>
      <c r="Z3451" s="6">
        <f t="shared" si="269"/>
        <v>2</v>
      </c>
    </row>
    <row r="3452" spans="1:26" x14ac:dyDescent="0.3">
      <c r="A3452" s="23" t="s">
        <v>5255</v>
      </c>
      <c r="B3452" s="34">
        <v>45657</v>
      </c>
      <c r="C3452" s="23" t="s">
        <v>1378</v>
      </c>
      <c r="D3452" s="23" t="s">
        <v>28</v>
      </c>
      <c r="E3452" s="23" t="s">
        <v>29</v>
      </c>
      <c r="F3452" s="23">
        <v>500090</v>
      </c>
      <c r="G3452" s="23" t="s">
        <v>61</v>
      </c>
      <c r="H3452" s="23" t="s">
        <v>62</v>
      </c>
      <c r="I3452" s="23" t="s">
        <v>63</v>
      </c>
      <c r="J3452" s="23" t="s">
        <v>64</v>
      </c>
      <c r="K3452" s="23" t="s">
        <v>57</v>
      </c>
      <c r="L3452" s="23">
        <v>5</v>
      </c>
      <c r="M3452" s="23">
        <v>107.38</v>
      </c>
      <c r="N3452" s="23">
        <v>0</v>
      </c>
      <c r="O3452" s="23">
        <v>12</v>
      </c>
      <c r="P3452" s="23" t="s">
        <v>43</v>
      </c>
      <c r="Q3452" s="23" t="s">
        <v>34</v>
      </c>
      <c r="R3452" s="23">
        <f t="shared" si="265"/>
        <v>1</v>
      </c>
      <c r="S3452" s="23" t="str">
        <f t="shared" si="266"/>
        <v>ORD103450_20241231_CUST01952_MED004</v>
      </c>
      <c r="T3452" s="23">
        <f t="shared" si="267"/>
        <v>1</v>
      </c>
      <c r="U3452" s="6">
        <f t="shared" si="268"/>
        <v>536.9</v>
      </c>
      <c r="V3452" s="6">
        <f>tbl_Raw_Data[[#This Row],[Discount_Pct]]*tbl_Raw_Data[[#This Row],[Gross_Amount]]/100</f>
        <v>0</v>
      </c>
      <c r="W3452" s="6">
        <f>tbl_Raw_Data[[#This Row],[Gross_Amount]]-tbl_Raw_Data[[#This Row],[Discount_Amount]]</f>
        <v>536.9</v>
      </c>
      <c r="X3452" s="6">
        <f>tbl_Raw_Data[[#This Row],[Net_Amount_Before_Tax]]*tbl_Raw_Data[[#This Row],[Tax_Pct]]/100</f>
        <v>64.427999999999997</v>
      </c>
      <c r="Y3452" s="6">
        <f>tbl_Raw_Data[[#This Row],[Net_Amount_Before_Tax]]+tbl_Raw_Data[[#This Row],[Tax_Amount]]</f>
        <v>601.32799999999997</v>
      </c>
      <c r="Z3452" s="6">
        <f t="shared" si="269"/>
        <v>3</v>
      </c>
    </row>
    <row r="3453" spans="1:26" x14ac:dyDescent="0.3">
      <c r="A3453" s="23" t="s">
        <v>5256</v>
      </c>
      <c r="B3453" s="34">
        <v>45519</v>
      </c>
      <c r="C3453" s="23" t="s">
        <v>5257</v>
      </c>
      <c r="D3453" s="23" t="s">
        <v>52</v>
      </c>
      <c r="E3453" s="23" t="s">
        <v>52</v>
      </c>
      <c r="F3453" s="23">
        <v>160017</v>
      </c>
      <c r="G3453" s="23" t="s">
        <v>167</v>
      </c>
      <c r="H3453" s="23" t="s">
        <v>168</v>
      </c>
      <c r="I3453" s="23" t="s">
        <v>113</v>
      </c>
      <c r="J3453" s="23" t="s">
        <v>42</v>
      </c>
      <c r="K3453" s="23" t="s">
        <v>24</v>
      </c>
      <c r="L3453" s="23">
        <v>2</v>
      </c>
      <c r="M3453" s="23">
        <v>185.74</v>
      </c>
      <c r="N3453" s="23">
        <v>5</v>
      </c>
      <c r="O3453" s="23">
        <v>5</v>
      </c>
      <c r="P3453" s="23" t="s">
        <v>33</v>
      </c>
      <c r="Q3453" s="23" t="s">
        <v>90</v>
      </c>
      <c r="R3453" s="23">
        <f t="shared" si="265"/>
        <v>1</v>
      </c>
      <c r="S3453" s="23" t="str">
        <f t="shared" si="266"/>
        <v>ORD103452_20240815_CUST00125_MED026</v>
      </c>
      <c r="T3453" s="23">
        <f t="shared" si="267"/>
        <v>1</v>
      </c>
      <c r="U3453" s="6">
        <f t="shared" si="268"/>
        <v>371.48</v>
      </c>
      <c r="V3453" s="6">
        <f>tbl_Raw_Data[[#This Row],[Discount_Pct]]*tbl_Raw_Data[[#This Row],[Gross_Amount]]/100</f>
        <v>18.574000000000002</v>
      </c>
      <c r="W3453" s="6">
        <f>tbl_Raw_Data[[#This Row],[Gross_Amount]]-tbl_Raw_Data[[#This Row],[Discount_Amount]]</f>
        <v>352.90600000000001</v>
      </c>
      <c r="X3453" s="6">
        <f>tbl_Raw_Data[[#This Row],[Net_Amount_Before_Tax]]*tbl_Raw_Data[[#This Row],[Tax_Pct]]/100</f>
        <v>17.645299999999999</v>
      </c>
      <c r="Y3453" s="6">
        <f>tbl_Raw_Data[[#This Row],[Net_Amount_Before_Tax]]+tbl_Raw_Data[[#This Row],[Tax_Amount]]</f>
        <v>370.55130000000003</v>
      </c>
      <c r="Z3453" s="6">
        <f t="shared" si="269"/>
        <v>1</v>
      </c>
    </row>
    <row r="3454" spans="1:26" x14ac:dyDescent="0.3">
      <c r="A3454" s="23" t="s">
        <v>5258</v>
      </c>
      <c r="B3454" s="34">
        <v>45525</v>
      </c>
      <c r="C3454" s="23" t="s">
        <v>5259</v>
      </c>
      <c r="D3454" s="23" t="s">
        <v>92</v>
      </c>
      <c r="E3454" s="23" t="s">
        <v>93</v>
      </c>
      <c r="F3454" s="23">
        <v>560038</v>
      </c>
      <c r="G3454" s="23" t="s">
        <v>53</v>
      </c>
      <c r="H3454" s="23" t="s">
        <v>54</v>
      </c>
      <c r="I3454" s="23" t="s">
        <v>55</v>
      </c>
      <c r="J3454" s="23" t="s">
        <v>56</v>
      </c>
      <c r="K3454" s="23" t="s">
        <v>57</v>
      </c>
      <c r="L3454" s="23">
        <v>2</v>
      </c>
      <c r="M3454" s="23">
        <v>51.26</v>
      </c>
      <c r="N3454" s="23">
        <v>15</v>
      </c>
      <c r="O3454" s="23">
        <v>5</v>
      </c>
      <c r="P3454" s="23" t="s">
        <v>89</v>
      </c>
      <c r="Q3454" s="23" t="s">
        <v>44</v>
      </c>
      <c r="R3454" s="23">
        <f t="shared" si="265"/>
        <v>1</v>
      </c>
      <c r="S3454" s="23" t="str">
        <f t="shared" si="266"/>
        <v>ORD103453_20240821_CUST00432_MED020</v>
      </c>
      <c r="T3454" s="23">
        <f t="shared" si="267"/>
        <v>1</v>
      </c>
      <c r="U3454" s="6">
        <f t="shared" si="268"/>
        <v>102.52</v>
      </c>
      <c r="V3454" s="6">
        <f>tbl_Raw_Data[[#This Row],[Discount_Pct]]*tbl_Raw_Data[[#This Row],[Gross_Amount]]/100</f>
        <v>15.378</v>
      </c>
      <c r="W3454" s="6">
        <f>tbl_Raw_Data[[#This Row],[Gross_Amount]]-tbl_Raw_Data[[#This Row],[Discount_Amount]]</f>
        <v>87.141999999999996</v>
      </c>
      <c r="X3454" s="6">
        <f>tbl_Raw_Data[[#This Row],[Net_Amount_Before_Tax]]*tbl_Raw_Data[[#This Row],[Tax_Pct]]/100</f>
        <v>4.3571</v>
      </c>
      <c r="Y3454" s="6">
        <f>tbl_Raw_Data[[#This Row],[Net_Amount_Before_Tax]]+tbl_Raw_Data[[#This Row],[Tax_Amount]]</f>
        <v>91.499099999999999</v>
      </c>
      <c r="Z3454" s="6">
        <f t="shared" si="269"/>
        <v>1</v>
      </c>
    </row>
    <row r="3455" spans="1:26" x14ac:dyDescent="0.3">
      <c r="A3455" s="23" t="s">
        <v>5258</v>
      </c>
      <c r="B3455" s="34">
        <v>45455</v>
      </c>
      <c r="C3455" s="23" t="s">
        <v>892</v>
      </c>
      <c r="D3455" s="23" t="s">
        <v>100</v>
      </c>
      <c r="E3455" s="23" t="s">
        <v>101</v>
      </c>
      <c r="F3455" s="23">
        <v>201301</v>
      </c>
      <c r="G3455" s="23" t="s">
        <v>224</v>
      </c>
      <c r="H3455" s="23" t="s">
        <v>225</v>
      </c>
      <c r="I3455" s="23" t="s">
        <v>147</v>
      </c>
      <c r="J3455" s="23" t="s">
        <v>23</v>
      </c>
      <c r="K3455" s="23" t="s">
        <v>24</v>
      </c>
      <c r="L3455" s="23">
        <v>2</v>
      </c>
      <c r="M3455" s="23">
        <v>55.17</v>
      </c>
      <c r="N3455" s="23">
        <v>10</v>
      </c>
      <c r="O3455" s="23">
        <v>18</v>
      </c>
      <c r="P3455" s="23" t="s">
        <v>89</v>
      </c>
      <c r="Q3455" s="23" t="s">
        <v>34</v>
      </c>
      <c r="R3455" s="23">
        <f t="shared" si="265"/>
        <v>1</v>
      </c>
      <c r="S3455" s="23" t="str">
        <f t="shared" si="266"/>
        <v>ORD103453_20240612_CUST02804_MED015</v>
      </c>
      <c r="T3455" s="23">
        <f t="shared" si="267"/>
        <v>1</v>
      </c>
      <c r="U3455" s="6">
        <f t="shared" si="268"/>
        <v>110.34</v>
      </c>
      <c r="V3455" s="6">
        <f>tbl_Raw_Data[[#This Row],[Discount_Pct]]*tbl_Raw_Data[[#This Row],[Gross_Amount]]/100</f>
        <v>11.034000000000001</v>
      </c>
      <c r="W3455" s="6">
        <f>tbl_Raw_Data[[#This Row],[Gross_Amount]]-tbl_Raw_Data[[#This Row],[Discount_Amount]]</f>
        <v>99.305999999999997</v>
      </c>
      <c r="X3455" s="6">
        <f>tbl_Raw_Data[[#This Row],[Net_Amount_Before_Tax]]*tbl_Raw_Data[[#This Row],[Tax_Pct]]/100</f>
        <v>17.875080000000001</v>
      </c>
      <c r="Y3455" s="6">
        <f>tbl_Raw_Data[[#This Row],[Net_Amount_Before_Tax]]+tbl_Raw_Data[[#This Row],[Tax_Amount]]</f>
        <v>117.18107999999999</v>
      </c>
      <c r="Z3455" s="6">
        <f t="shared" si="269"/>
        <v>4</v>
      </c>
    </row>
    <row r="3456" spans="1:26" x14ac:dyDescent="0.3">
      <c r="A3456" s="23" t="s">
        <v>5260</v>
      </c>
      <c r="B3456" s="34">
        <v>45310</v>
      </c>
      <c r="C3456" s="23" t="s">
        <v>5261</v>
      </c>
      <c r="D3456" s="23" t="s">
        <v>123</v>
      </c>
      <c r="E3456" s="23" t="s">
        <v>101</v>
      </c>
      <c r="F3456" s="23">
        <v>226021</v>
      </c>
      <c r="G3456" s="23" t="s">
        <v>192</v>
      </c>
      <c r="H3456" s="23" t="s">
        <v>193</v>
      </c>
      <c r="I3456" s="23" t="s">
        <v>41</v>
      </c>
      <c r="J3456" s="23" t="s">
        <v>194</v>
      </c>
      <c r="K3456" s="23" t="s">
        <v>24</v>
      </c>
      <c r="L3456" s="23">
        <v>2</v>
      </c>
      <c r="M3456" s="23">
        <v>29.65</v>
      </c>
      <c r="N3456" s="23">
        <v>5</v>
      </c>
      <c r="O3456" s="23">
        <v>18</v>
      </c>
      <c r="P3456" s="23" t="s">
        <v>25</v>
      </c>
      <c r="Q3456" s="23" t="s">
        <v>34</v>
      </c>
      <c r="R3456" s="23">
        <f t="shared" si="265"/>
        <v>1</v>
      </c>
      <c r="S3456" s="23" t="str">
        <f t="shared" si="266"/>
        <v>ORD103455_20240119_CUST00002_MED002</v>
      </c>
      <c r="T3456" s="23">
        <f t="shared" si="267"/>
        <v>1</v>
      </c>
      <c r="U3456" s="6">
        <f t="shared" si="268"/>
        <v>59.3</v>
      </c>
      <c r="V3456" s="6">
        <f>tbl_Raw_Data[[#This Row],[Discount_Pct]]*tbl_Raw_Data[[#This Row],[Gross_Amount]]/100</f>
        <v>2.9649999999999999</v>
      </c>
      <c r="W3456" s="6">
        <f>tbl_Raw_Data[[#This Row],[Gross_Amount]]-tbl_Raw_Data[[#This Row],[Discount_Amount]]</f>
        <v>56.334999999999994</v>
      </c>
      <c r="X3456" s="6">
        <f>tbl_Raw_Data[[#This Row],[Net_Amount_Before_Tax]]*tbl_Raw_Data[[#This Row],[Tax_Pct]]/100</f>
        <v>10.140299999999998</v>
      </c>
      <c r="Y3456" s="6">
        <f>tbl_Raw_Data[[#This Row],[Net_Amount_Before_Tax]]+tbl_Raw_Data[[#This Row],[Tax_Amount]]</f>
        <v>66.47529999999999</v>
      </c>
      <c r="Z3456" s="6">
        <f t="shared" si="269"/>
        <v>1</v>
      </c>
    </row>
    <row r="3457" spans="1:26" x14ac:dyDescent="0.3">
      <c r="A3457" s="23" t="s">
        <v>5262</v>
      </c>
      <c r="B3457" s="34">
        <v>45416</v>
      </c>
      <c r="C3457" s="23" t="s">
        <v>5263</v>
      </c>
      <c r="D3457" s="23" t="s">
        <v>123</v>
      </c>
      <c r="E3457" s="23" t="s">
        <v>101</v>
      </c>
      <c r="F3457" s="23">
        <v>226016</v>
      </c>
      <c r="G3457" s="23" t="s">
        <v>48</v>
      </c>
      <c r="H3457" s="23" t="s">
        <v>49</v>
      </c>
      <c r="I3457" s="23" t="s">
        <v>50</v>
      </c>
      <c r="J3457" s="23" t="s">
        <v>23</v>
      </c>
      <c r="K3457" s="23" t="s">
        <v>24</v>
      </c>
      <c r="L3457" s="23">
        <v>3</v>
      </c>
      <c r="M3457" s="23">
        <v>105.09</v>
      </c>
      <c r="N3457" s="23">
        <v>0</v>
      </c>
      <c r="O3457" s="23">
        <v>12</v>
      </c>
      <c r="P3457" s="23" t="s">
        <v>89</v>
      </c>
      <c r="Q3457" s="23" t="s">
        <v>26</v>
      </c>
      <c r="R3457" s="23">
        <f t="shared" si="265"/>
        <v>1</v>
      </c>
      <c r="S3457" s="23" t="str">
        <f t="shared" si="266"/>
        <v>ORD103456_20240504_CUST02140_MED028</v>
      </c>
      <c r="T3457" s="23">
        <f t="shared" si="267"/>
        <v>1</v>
      </c>
      <c r="U3457" s="6">
        <f t="shared" si="268"/>
        <v>315.27</v>
      </c>
      <c r="V3457" s="6">
        <f>tbl_Raw_Data[[#This Row],[Discount_Pct]]*tbl_Raw_Data[[#This Row],[Gross_Amount]]/100</f>
        <v>0</v>
      </c>
      <c r="W3457" s="6">
        <f>tbl_Raw_Data[[#This Row],[Gross_Amount]]-tbl_Raw_Data[[#This Row],[Discount_Amount]]</f>
        <v>315.27</v>
      </c>
      <c r="X3457" s="6">
        <f>tbl_Raw_Data[[#This Row],[Net_Amount_Before_Tax]]*tbl_Raw_Data[[#This Row],[Tax_Pct]]/100</f>
        <v>37.8324</v>
      </c>
      <c r="Y3457" s="6">
        <f>tbl_Raw_Data[[#This Row],[Net_Amount_Before_Tax]]+tbl_Raw_Data[[#This Row],[Tax_Amount]]</f>
        <v>353.10239999999999</v>
      </c>
      <c r="Z3457" s="6">
        <f t="shared" si="269"/>
        <v>0</v>
      </c>
    </row>
    <row r="3458" spans="1:26" x14ac:dyDescent="0.3">
      <c r="A3458" s="23" t="s">
        <v>5264</v>
      </c>
      <c r="B3458" s="34">
        <v>45426</v>
      </c>
      <c r="C3458" s="23" t="s">
        <v>5265</v>
      </c>
      <c r="D3458" s="23" t="s">
        <v>28</v>
      </c>
      <c r="E3458" s="23" t="s">
        <v>29</v>
      </c>
      <c r="F3458" s="23">
        <v>500090</v>
      </c>
      <c r="G3458" s="23" t="s">
        <v>68</v>
      </c>
      <c r="H3458" s="23" t="s">
        <v>69</v>
      </c>
      <c r="I3458" s="23" t="s">
        <v>55</v>
      </c>
      <c r="J3458" s="23" t="s">
        <v>56</v>
      </c>
      <c r="K3458" s="23" t="s">
        <v>24</v>
      </c>
      <c r="L3458" s="23">
        <v>3</v>
      </c>
      <c r="M3458" s="23">
        <v>30.77</v>
      </c>
      <c r="N3458" s="23">
        <v>15</v>
      </c>
      <c r="O3458" s="23">
        <v>12</v>
      </c>
      <c r="P3458" s="23" t="s">
        <v>58</v>
      </c>
      <c r="Q3458" s="23" t="s">
        <v>90</v>
      </c>
      <c r="R3458" s="23">
        <f t="shared" ref="R3458:R3521" si="270">COUNTIFS($A$2:$A$8001,A3458,$B$2:$B$8001,B3458,$C$2:$C$8001,C3458,$G$2:$G$8001,G3458)</f>
        <v>1</v>
      </c>
      <c r="S3458" s="23" t="str">
        <f t="shared" ref="S3458:S3521" si="271">A3458&amp;"_"&amp;TEXT(B3458,"yyyymmdd")&amp;"_"&amp;C3458&amp;"_"&amp;G3458</f>
        <v>ORD103457_20240514_CUST00961_MED003</v>
      </c>
      <c r="T3458" s="23">
        <f t="shared" ref="T3458:T3521" si="272">COUNTIF($S$2:$S$8001,S3458)</f>
        <v>1</v>
      </c>
      <c r="U3458" s="6">
        <f t="shared" ref="U3458:U3521" si="273">L3458*M3458</f>
        <v>92.31</v>
      </c>
      <c r="V3458" s="6">
        <f>tbl_Raw_Data[[#This Row],[Discount_Pct]]*tbl_Raw_Data[[#This Row],[Gross_Amount]]/100</f>
        <v>13.846500000000001</v>
      </c>
      <c r="W3458" s="6">
        <f>tbl_Raw_Data[[#This Row],[Gross_Amount]]-tbl_Raw_Data[[#This Row],[Discount_Amount]]</f>
        <v>78.463499999999996</v>
      </c>
      <c r="X3458" s="6">
        <f>tbl_Raw_Data[[#This Row],[Net_Amount_Before_Tax]]*tbl_Raw_Data[[#This Row],[Tax_Pct]]/100</f>
        <v>9.4156199999999988</v>
      </c>
      <c r="Y3458" s="6">
        <f>tbl_Raw_Data[[#This Row],[Net_Amount_Before_Tax]]+tbl_Raw_Data[[#This Row],[Tax_Amount]]</f>
        <v>87.87912</v>
      </c>
      <c r="Z3458" s="6">
        <f t="shared" ref="Z3458:Z3521" si="274">COUNTIFS($C$2:$C$8001,C3458,$Q$2:$Q$8001,"Delivered")</f>
        <v>1</v>
      </c>
    </row>
    <row r="3459" spans="1:26" x14ac:dyDescent="0.3">
      <c r="A3459" s="23" t="s">
        <v>5266</v>
      </c>
      <c r="B3459" s="34">
        <v>45409</v>
      </c>
      <c r="C3459" s="23" t="s">
        <v>5267</v>
      </c>
      <c r="D3459" s="23" t="s">
        <v>46</v>
      </c>
      <c r="E3459" s="23" t="s">
        <v>47</v>
      </c>
      <c r="F3459" s="23">
        <v>411057</v>
      </c>
      <c r="G3459" s="23" t="s">
        <v>224</v>
      </c>
      <c r="H3459" s="23" t="s">
        <v>225</v>
      </c>
      <c r="I3459" s="23" t="s">
        <v>147</v>
      </c>
      <c r="J3459" s="23" t="s">
        <v>23</v>
      </c>
      <c r="K3459" s="23" t="s">
        <v>24</v>
      </c>
      <c r="L3459" s="23">
        <v>3</v>
      </c>
      <c r="M3459" s="23">
        <v>42.62</v>
      </c>
      <c r="N3459" s="23">
        <v>0</v>
      </c>
      <c r="O3459" s="23">
        <v>5</v>
      </c>
      <c r="P3459" s="23" t="s">
        <v>89</v>
      </c>
      <c r="Q3459" s="23" t="s">
        <v>34</v>
      </c>
      <c r="R3459" s="23">
        <f t="shared" si="270"/>
        <v>1</v>
      </c>
      <c r="S3459" s="23" t="str">
        <f t="shared" si="271"/>
        <v>ORD103458_20240427_CUST01886_MED015</v>
      </c>
      <c r="T3459" s="23">
        <f t="shared" si="272"/>
        <v>1</v>
      </c>
      <c r="U3459" s="6">
        <f t="shared" si="273"/>
        <v>127.85999999999999</v>
      </c>
      <c r="V3459" s="6">
        <f>tbl_Raw_Data[[#This Row],[Discount_Pct]]*tbl_Raw_Data[[#This Row],[Gross_Amount]]/100</f>
        <v>0</v>
      </c>
      <c r="W3459" s="6">
        <f>tbl_Raw_Data[[#This Row],[Gross_Amount]]-tbl_Raw_Data[[#This Row],[Discount_Amount]]</f>
        <v>127.85999999999999</v>
      </c>
      <c r="X3459" s="6">
        <f>tbl_Raw_Data[[#This Row],[Net_Amount_Before_Tax]]*tbl_Raw_Data[[#This Row],[Tax_Pct]]/100</f>
        <v>6.3929999999999998</v>
      </c>
      <c r="Y3459" s="6">
        <f>tbl_Raw_Data[[#This Row],[Net_Amount_Before_Tax]]+tbl_Raw_Data[[#This Row],[Tax_Amount]]</f>
        <v>134.25299999999999</v>
      </c>
      <c r="Z3459" s="6">
        <f t="shared" si="274"/>
        <v>1</v>
      </c>
    </row>
    <row r="3460" spans="1:26" x14ac:dyDescent="0.3">
      <c r="A3460" s="23" t="s">
        <v>5268</v>
      </c>
      <c r="B3460" s="34">
        <v>45295</v>
      </c>
      <c r="C3460" s="23" t="s">
        <v>5269</v>
      </c>
      <c r="D3460" s="23" t="s">
        <v>87</v>
      </c>
      <c r="E3460" s="23" t="s">
        <v>88</v>
      </c>
      <c r="F3460" s="23">
        <v>600040</v>
      </c>
      <c r="G3460" s="23" t="s">
        <v>68</v>
      </c>
      <c r="H3460" s="23" t="s">
        <v>69</v>
      </c>
      <c r="I3460" s="23" t="s">
        <v>55</v>
      </c>
      <c r="J3460" s="23" t="s">
        <v>56</v>
      </c>
      <c r="K3460" s="23" t="s">
        <v>24</v>
      </c>
      <c r="L3460" s="23">
        <v>2</v>
      </c>
      <c r="M3460" s="23">
        <v>24.73</v>
      </c>
      <c r="N3460" s="23">
        <v>15</v>
      </c>
      <c r="O3460" s="23">
        <v>18</v>
      </c>
      <c r="P3460" s="23" t="s">
        <v>25</v>
      </c>
      <c r="Q3460" s="23" t="s">
        <v>34</v>
      </c>
      <c r="R3460" s="23">
        <f t="shared" si="270"/>
        <v>1</v>
      </c>
      <c r="S3460" s="23" t="str">
        <f t="shared" si="271"/>
        <v>ORD103459_20240104_CUST02479_MED003</v>
      </c>
      <c r="T3460" s="23">
        <f t="shared" si="272"/>
        <v>1</v>
      </c>
      <c r="U3460" s="6">
        <f t="shared" si="273"/>
        <v>49.46</v>
      </c>
      <c r="V3460" s="6">
        <f>tbl_Raw_Data[[#This Row],[Discount_Pct]]*tbl_Raw_Data[[#This Row],[Gross_Amount]]/100</f>
        <v>7.4189999999999996</v>
      </c>
      <c r="W3460" s="6">
        <f>tbl_Raw_Data[[#This Row],[Gross_Amount]]-tbl_Raw_Data[[#This Row],[Discount_Amount]]</f>
        <v>42.041000000000004</v>
      </c>
      <c r="X3460" s="6">
        <f>tbl_Raw_Data[[#This Row],[Net_Amount_Before_Tax]]*tbl_Raw_Data[[#This Row],[Tax_Pct]]/100</f>
        <v>7.5673800000000009</v>
      </c>
      <c r="Y3460" s="6">
        <f>tbl_Raw_Data[[#This Row],[Net_Amount_Before_Tax]]+tbl_Raw_Data[[#This Row],[Tax_Amount]]</f>
        <v>49.608380000000004</v>
      </c>
      <c r="Z3460" s="6">
        <f t="shared" si="274"/>
        <v>1</v>
      </c>
    </row>
    <row r="3461" spans="1:26" x14ac:dyDescent="0.3">
      <c r="A3461" s="23" t="s">
        <v>5270</v>
      </c>
      <c r="B3461" s="34">
        <v>45340</v>
      </c>
      <c r="C3461" s="23" t="s">
        <v>3759</v>
      </c>
      <c r="D3461" s="23" t="s">
        <v>72</v>
      </c>
      <c r="E3461" s="23" t="s">
        <v>73</v>
      </c>
      <c r="F3461" s="23">
        <v>302021</v>
      </c>
      <c r="G3461" s="23" t="s">
        <v>94</v>
      </c>
      <c r="H3461" s="23" t="s">
        <v>95</v>
      </c>
      <c r="I3461" s="23" t="s">
        <v>84</v>
      </c>
      <c r="J3461" s="23" t="s">
        <v>42</v>
      </c>
      <c r="K3461" s="23" t="s">
        <v>24</v>
      </c>
      <c r="L3461" s="23">
        <v>2</v>
      </c>
      <c r="M3461" s="23">
        <v>83.09</v>
      </c>
      <c r="N3461" s="23">
        <v>5</v>
      </c>
      <c r="O3461" s="23">
        <v>18</v>
      </c>
      <c r="P3461" s="23" t="s">
        <v>65</v>
      </c>
      <c r="Q3461" s="23" t="s">
        <v>44</v>
      </c>
      <c r="R3461" s="23">
        <f t="shared" si="270"/>
        <v>1</v>
      </c>
      <c r="S3461" s="23" t="str">
        <f t="shared" si="271"/>
        <v>ORD103460_20240218_CUST01818_MED021</v>
      </c>
      <c r="T3461" s="23">
        <f t="shared" si="272"/>
        <v>1</v>
      </c>
      <c r="U3461" s="6">
        <f t="shared" si="273"/>
        <v>166.18</v>
      </c>
      <c r="V3461" s="6">
        <f>tbl_Raw_Data[[#This Row],[Discount_Pct]]*tbl_Raw_Data[[#This Row],[Gross_Amount]]/100</f>
        <v>8.3090000000000011</v>
      </c>
      <c r="W3461" s="6">
        <f>tbl_Raw_Data[[#This Row],[Gross_Amount]]-tbl_Raw_Data[[#This Row],[Discount_Amount]]</f>
        <v>157.87100000000001</v>
      </c>
      <c r="X3461" s="6">
        <f>tbl_Raw_Data[[#This Row],[Net_Amount_Before_Tax]]*tbl_Raw_Data[[#This Row],[Tax_Pct]]/100</f>
        <v>28.416780000000003</v>
      </c>
      <c r="Y3461" s="6">
        <f>tbl_Raw_Data[[#This Row],[Net_Amount_Before_Tax]]+tbl_Raw_Data[[#This Row],[Tax_Amount]]</f>
        <v>186.28778</v>
      </c>
      <c r="Z3461" s="6">
        <f t="shared" si="274"/>
        <v>6</v>
      </c>
    </row>
    <row r="3462" spans="1:26" x14ac:dyDescent="0.3">
      <c r="A3462" s="23" t="s">
        <v>5271</v>
      </c>
      <c r="B3462" s="34">
        <v>45638</v>
      </c>
      <c r="C3462" s="23" t="s">
        <v>5272</v>
      </c>
      <c r="D3462" s="23" t="s">
        <v>123</v>
      </c>
      <c r="E3462" s="23" t="s">
        <v>101</v>
      </c>
      <c r="F3462" s="23">
        <v>226024</v>
      </c>
      <c r="G3462" s="23" t="s">
        <v>196</v>
      </c>
      <c r="H3462" s="23" t="s">
        <v>197</v>
      </c>
      <c r="I3462" s="23" t="s">
        <v>32</v>
      </c>
      <c r="J3462" s="23" t="s">
        <v>42</v>
      </c>
      <c r="K3462" s="23" t="s">
        <v>24</v>
      </c>
      <c r="L3462" s="23">
        <v>2</v>
      </c>
      <c r="M3462" s="23">
        <v>22.65</v>
      </c>
      <c r="N3462" s="23">
        <v>5</v>
      </c>
      <c r="O3462" s="23">
        <v>5</v>
      </c>
      <c r="P3462" s="23" t="s">
        <v>33</v>
      </c>
      <c r="Q3462" s="23" t="s">
        <v>34</v>
      </c>
      <c r="R3462" s="23">
        <f t="shared" si="270"/>
        <v>1</v>
      </c>
      <c r="S3462" s="23" t="str">
        <f t="shared" si="271"/>
        <v>ORD103461_20241212_CUST00021_MED011</v>
      </c>
      <c r="T3462" s="23">
        <f t="shared" si="272"/>
        <v>1</v>
      </c>
      <c r="U3462" s="6">
        <f t="shared" si="273"/>
        <v>45.3</v>
      </c>
      <c r="V3462" s="6">
        <f>tbl_Raw_Data[[#This Row],[Discount_Pct]]*tbl_Raw_Data[[#This Row],[Gross_Amount]]/100</f>
        <v>2.2650000000000001</v>
      </c>
      <c r="W3462" s="6">
        <f>tbl_Raw_Data[[#This Row],[Gross_Amount]]-tbl_Raw_Data[[#This Row],[Discount_Amount]]</f>
        <v>43.034999999999997</v>
      </c>
      <c r="X3462" s="6">
        <f>tbl_Raw_Data[[#This Row],[Net_Amount_Before_Tax]]*tbl_Raw_Data[[#This Row],[Tax_Pct]]/100</f>
        <v>2.1517499999999998</v>
      </c>
      <c r="Y3462" s="6">
        <f>tbl_Raw_Data[[#This Row],[Net_Amount_Before_Tax]]+tbl_Raw_Data[[#This Row],[Tax_Amount]]</f>
        <v>45.186749999999996</v>
      </c>
      <c r="Z3462" s="6">
        <f t="shared" si="274"/>
        <v>2</v>
      </c>
    </row>
    <row r="3463" spans="1:26" x14ac:dyDescent="0.3">
      <c r="A3463" s="23" t="s">
        <v>5273</v>
      </c>
      <c r="B3463" s="34">
        <v>45692</v>
      </c>
      <c r="C3463" s="23" t="s">
        <v>5274</v>
      </c>
      <c r="D3463" s="23" t="s">
        <v>123</v>
      </c>
      <c r="E3463" s="23" t="s">
        <v>101</v>
      </c>
      <c r="F3463" s="23">
        <v>226016</v>
      </c>
      <c r="G3463" s="23" t="s">
        <v>119</v>
      </c>
      <c r="H3463" s="23" t="s">
        <v>120</v>
      </c>
      <c r="I3463" s="23" t="s">
        <v>32</v>
      </c>
      <c r="J3463" s="23" t="s">
        <v>64</v>
      </c>
      <c r="K3463" s="23" t="s">
        <v>57</v>
      </c>
      <c r="L3463" s="23">
        <v>2</v>
      </c>
      <c r="M3463" s="23">
        <v>64.02</v>
      </c>
      <c r="N3463" s="23">
        <v>0</v>
      </c>
      <c r="O3463" s="23">
        <v>12</v>
      </c>
      <c r="P3463" s="23" t="s">
        <v>25</v>
      </c>
      <c r="Q3463" s="23" t="s">
        <v>34</v>
      </c>
      <c r="R3463" s="23">
        <f t="shared" si="270"/>
        <v>1</v>
      </c>
      <c r="S3463" s="23" t="str">
        <f t="shared" si="271"/>
        <v>ORD103462_20250204_CUST01689_MED010</v>
      </c>
      <c r="T3463" s="23">
        <f t="shared" si="272"/>
        <v>1</v>
      </c>
      <c r="U3463" s="6">
        <f t="shared" si="273"/>
        <v>128.04</v>
      </c>
      <c r="V3463" s="6">
        <f>tbl_Raw_Data[[#This Row],[Discount_Pct]]*tbl_Raw_Data[[#This Row],[Gross_Amount]]/100</f>
        <v>0</v>
      </c>
      <c r="W3463" s="6">
        <f>tbl_Raw_Data[[#This Row],[Gross_Amount]]-tbl_Raw_Data[[#This Row],[Discount_Amount]]</f>
        <v>128.04</v>
      </c>
      <c r="X3463" s="6">
        <f>tbl_Raw_Data[[#This Row],[Net_Amount_Before_Tax]]*tbl_Raw_Data[[#This Row],[Tax_Pct]]/100</f>
        <v>15.364800000000001</v>
      </c>
      <c r="Y3463" s="6">
        <f>tbl_Raw_Data[[#This Row],[Net_Amount_Before_Tax]]+tbl_Raw_Data[[#This Row],[Tax_Amount]]</f>
        <v>143.40479999999999</v>
      </c>
      <c r="Z3463" s="6">
        <f t="shared" si="274"/>
        <v>1</v>
      </c>
    </row>
    <row r="3464" spans="1:26" x14ac:dyDescent="0.3">
      <c r="A3464" s="23" t="s">
        <v>5275</v>
      </c>
      <c r="B3464" s="34">
        <v>45998</v>
      </c>
      <c r="C3464" s="23" t="s">
        <v>3833</v>
      </c>
      <c r="D3464" s="23" t="s">
        <v>19</v>
      </c>
      <c r="E3464" s="23" t="s">
        <v>19</v>
      </c>
      <c r="F3464" s="23">
        <v>110029</v>
      </c>
      <c r="G3464" s="23" t="s">
        <v>119</v>
      </c>
      <c r="H3464" s="23" t="s">
        <v>120</v>
      </c>
      <c r="I3464" s="23" t="s">
        <v>32</v>
      </c>
      <c r="J3464" s="23" t="s">
        <v>64</v>
      </c>
      <c r="K3464" s="23" t="s">
        <v>57</v>
      </c>
      <c r="L3464" s="23">
        <v>3</v>
      </c>
      <c r="M3464" s="23">
        <v>78.97</v>
      </c>
      <c r="N3464" s="23">
        <v>10</v>
      </c>
      <c r="O3464" s="23">
        <v>5</v>
      </c>
      <c r="P3464" s="23" t="s">
        <v>25</v>
      </c>
      <c r="Q3464" s="23" t="s">
        <v>34</v>
      </c>
      <c r="R3464" s="23">
        <f t="shared" si="270"/>
        <v>1</v>
      </c>
      <c r="S3464" s="23" t="str">
        <f t="shared" si="271"/>
        <v>ORD103463_20251207_CUST00551_MED010</v>
      </c>
      <c r="T3464" s="23">
        <f t="shared" si="272"/>
        <v>1</v>
      </c>
      <c r="U3464" s="6">
        <f t="shared" si="273"/>
        <v>236.91</v>
      </c>
      <c r="V3464" s="6">
        <f>tbl_Raw_Data[[#This Row],[Discount_Pct]]*tbl_Raw_Data[[#This Row],[Gross_Amount]]/100</f>
        <v>23.690999999999999</v>
      </c>
      <c r="W3464" s="6">
        <f>tbl_Raw_Data[[#This Row],[Gross_Amount]]-tbl_Raw_Data[[#This Row],[Discount_Amount]]</f>
        <v>213.21899999999999</v>
      </c>
      <c r="X3464" s="6">
        <f>tbl_Raw_Data[[#This Row],[Net_Amount_Before_Tax]]*tbl_Raw_Data[[#This Row],[Tax_Pct]]/100</f>
        <v>10.66095</v>
      </c>
      <c r="Y3464" s="6">
        <f>tbl_Raw_Data[[#This Row],[Net_Amount_Before_Tax]]+tbl_Raw_Data[[#This Row],[Tax_Amount]]</f>
        <v>223.87995000000001</v>
      </c>
      <c r="Z3464" s="6">
        <f t="shared" si="274"/>
        <v>3</v>
      </c>
    </row>
    <row r="3465" spans="1:26" x14ac:dyDescent="0.3">
      <c r="A3465" s="23" t="s">
        <v>5276</v>
      </c>
      <c r="B3465" s="34">
        <v>45441</v>
      </c>
      <c r="C3465" s="23" t="s">
        <v>5277</v>
      </c>
      <c r="D3465" s="23" t="s">
        <v>142</v>
      </c>
      <c r="E3465" s="23" t="s">
        <v>81</v>
      </c>
      <c r="F3465" s="23">
        <v>380015</v>
      </c>
      <c r="G3465" s="23" t="s">
        <v>102</v>
      </c>
      <c r="H3465" s="23" t="s">
        <v>103</v>
      </c>
      <c r="I3465" s="23" t="s">
        <v>104</v>
      </c>
      <c r="J3465" s="23" t="s">
        <v>64</v>
      </c>
      <c r="K3465" s="23" t="s">
        <v>57</v>
      </c>
      <c r="L3465" s="23">
        <v>1</v>
      </c>
      <c r="M3465" s="23">
        <v>103.77</v>
      </c>
      <c r="N3465" s="23">
        <v>15</v>
      </c>
      <c r="O3465" s="23">
        <v>12</v>
      </c>
      <c r="P3465" s="23" t="s">
        <v>89</v>
      </c>
      <c r="Q3465" s="23" t="s">
        <v>34</v>
      </c>
      <c r="R3465" s="23">
        <f t="shared" si="270"/>
        <v>1</v>
      </c>
      <c r="S3465" s="23" t="str">
        <f t="shared" si="271"/>
        <v>ORD103464_20240529_CUST00435_MED029</v>
      </c>
      <c r="T3465" s="23">
        <f t="shared" si="272"/>
        <v>1</v>
      </c>
      <c r="U3465" s="6">
        <f t="shared" si="273"/>
        <v>103.77</v>
      </c>
      <c r="V3465" s="6">
        <f>tbl_Raw_Data[[#This Row],[Discount_Pct]]*tbl_Raw_Data[[#This Row],[Gross_Amount]]/100</f>
        <v>15.5655</v>
      </c>
      <c r="W3465" s="6">
        <f>tbl_Raw_Data[[#This Row],[Gross_Amount]]-tbl_Raw_Data[[#This Row],[Discount_Amount]]</f>
        <v>88.204499999999996</v>
      </c>
      <c r="X3465" s="6">
        <f>tbl_Raw_Data[[#This Row],[Net_Amount_Before_Tax]]*tbl_Raw_Data[[#This Row],[Tax_Pct]]/100</f>
        <v>10.584539999999999</v>
      </c>
      <c r="Y3465" s="6">
        <f>tbl_Raw_Data[[#This Row],[Net_Amount_Before_Tax]]+tbl_Raw_Data[[#This Row],[Tax_Amount]]</f>
        <v>98.78904</v>
      </c>
      <c r="Z3465" s="6">
        <f t="shared" si="274"/>
        <v>1</v>
      </c>
    </row>
    <row r="3466" spans="1:26" x14ac:dyDescent="0.3">
      <c r="A3466" s="23" t="s">
        <v>5276</v>
      </c>
      <c r="B3466" s="34">
        <v>45678</v>
      </c>
      <c r="C3466" s="23" t="s">
        <v>5278</v>
      </c>
      <c r="D3466" s="23" t="s">
        <v>87</v>
      </c>
      <c r="E3466" s="23" t="s">
        <v>88</v>
      </c>
      <c r="F3466" s="23">
        <v>600096</v>
      </c>
      <c r="G3466" s="23" t="s">
        <v>192</v>
      </c>
      <c r="H3466" s="23" t="s">
        <v>193</v>
      </c>
      <c r="I3466" s="23" t="s">
        <v>41</v>
      </c>
      <c r="J3466" s="23" t="s">
        <v>194</v>
      </c>
      <c r="K3466" s="23" t="s">
        <v>24</v>
      </c>
      <c r="L3466" s="23">
        <v>2</v>
      </c>
      <c r="M3466" s="23">
        <v>35.89</v>
      </c>
      <c r="N3466" s="23">
        <v>5</v>
      </c>
      <c r="O3466" s="23">
        <v>18</v>
      </c>
      <c r="P3466" s="23" t="s">
        <v>89</v>
      </c>
      <c r="Q3466" s="23" t="s">
        <v>44</v>
      </c>
      <c r="R3466" s="23">
        <f t="shared" si="270"/>
        <v>1</v>
      </c>
      <c r="S3466" s="23" t="str">
        <f t="shared" si="271"/>
        <v>ORD103464_20250121_CUST01840_MED002</v>
      </c>
      <c r="T3466" s="23">
        <f t="shared" si="272"/>
        <v>1</v>
      </c>
      <c r="U3466" s="6">
        <f t="shared" si="273"/>
        <v>71.78</v>
      </c>
      <c r="V3466" s="6">
        <f>tbl_Raw_Data[[#This Row],[Discount_Pct]]*tbl_Raw_Data[[#This Row],[Gross_Amount]]/100</f>
        <v>3.589</v>
      </c>
      <c r="W3466" s="6">
        <f>tbl_Raw_Data[[#This Row],[Gross_Amount]]-tbl_Raw_Data[[#This Row],[Discount_Amount]]</f>
        <v>68.191000000000003</v>
      </c>
      <c r="X3466" s="6">
        <f>tbl_Raw_Data[[#This Row],[Net_Amount_Before_Tax]]*tbl_Raw_Data[[#This Row],[Tax_Pct]]/100</f>
        <v>12.274380000000001</v>
      </c>
      <c r="Y3466" s="6">
        <f>tbl_Raw_Data[[#This Row],[Net_Amount_Before_Tax]]+tbl_Raw_Data[[#This Row],[Tax_Amount]]</f>
        <v>80.46538000000001</v>
      </c>
      <c r="Z3466" s="6">
        <f t="shared" si="274"/>
        <v>2</v>
      </c>
    </row>
    <row r="3467" spans="1:26" x14ac:dyDescent="0.3">
      <c r="A3467" s="23" t="s">
        <v>5279</v>
      </c>
      <c r="B3467" s="34">
        <v>45749</v>
      </c>
      <c r="C3467" s="23" t="s">
        <v>2195</v>
      </c>
      <c r="D3467" s="23" t="s">
        <v>123</v>
      </c>
      <c r="E3467" s="23" t="s">
        <v>101</v>
      </c>
      <c r="F3467" s="23">
        <v>226021</v>
      </c>
      <c r="G3467" s="23" t="s">
        <v>68</v>
      </c>
      <c r="H3467" s="23" t="s">
        <v>69</v>
      </c>
      <c r="I3467" s="23" t="s">
        <v>55</v>
      </c>
      <c r="J3467" s="23" t="s">
        <v>56</v>
      </c>
      <c r="K3467" s="23" t="s">
        <v>24</v>
      </c>
      <c r="L3467" s="23">
        <v>5</v>
      </c>
      <c r="M3467" s="23">
        <v>25.29</v>
      </c>
      <c r="N3467" s="23">
        <v>5</v>
      </c>
      <c r="O3467" s="23">
        <v>12</v>
      </c>
      <c r="P3467" s="23" t="s">
        <v>58</v>
      </c>
      <c r="Q3467" s="23" t="s">
        <v>34</v>
      </c>
      <c r="R3467" s="23">
        <f t="shared" si="270"/>
        <v>1</v>
      </c>
      <c r="S3467" s="23" t="str">
        <f t="shared" si="271"/>
        <v>ORD103466_20250402_CUST01109_MED003</v>
      </c>
      <c r="T3467" s="23">
        <f t="shared" si="272"/>
        <v>1</v>
      </c>
      <c r="U3467" s="6">
        <f t="shared" si="273"/>
        <v>126.44999999999999</v>
      </c>
      <c r="V3467" s="6">
        <f>tbl_Raw_Data[[#This Row],[Discount_Pct]]*tbl_Raw_Data[[#This Row],[Gross_Amount]]/100</f>
        <v>6.3224999999999998</v>
      </c>
      <c r="W3467" s="6">
        <f>tbl_Raw_Data[[#This Row],[Gross_Amount]]-tbl_Raw_Data[[#This Row],[Discount_Amount]]</f>
        <v>120.12749999999998</v>
      </c>
      <c r="X3467" s="6">
        <f>tbl_Raw_Data[[#This Row],[Net_Amount_Before_Tax]]*tbl_Raw_Data[[#This Row],[Tax_Pct]]/100</f>
        <v>14.415299999999997</v>
      </c>
      <c r="Y3467" s="6">
        <f>tbl_Raw_Data[[#This Row],[Net_Amount_Before_Tax]]+tbl_Raw_Data[[#This Row],[Tax_Amount]]</f>
        <v>134.54279999999997</v>
      </c>
      <c r="Z3467" s="6">
        <f t="shared" si="274"/>
        <v>4</v>
      </c>
    </row>
    <row r="3468" spans="1:26" x14ac:dyDescent="0.3">
      <c r="A3468" s="23" t="s">
        <v>5280</v>
      </c>
      <c r="B3468" s="34">
        <v>45588</v>
      </c>
      <c r="C3468" s="23" t="s">
        <v>332</v>
      </c>
      <c r="D3468" s="23" t="s">
        <v>72</v>
      </c>
      <c r="E3468" s="23" t="s">
        <v>73</v>
      </c>
      <c r="F3468" s="23">
        <v>302019</v>
      </c>
      <c r="G3468" s="23" t="s">
        <v>224</v>
      </c>
      <c r="H3468" s="23" t="s">
        <v>225</v>
      </c>
      <c r="I3468" s="23" t="s">
        <v>147</v>
      </c>
      <c r="J3468" s="23" t="s">
        <v>23</v>
      </c>
      <c r="K3468" s="23" t="s">
        <v>24</v>
      </c>
      <c r="L3468" s="23">
        <v>2</v>
      </c>
      <c r="M3468" s="23">
        <v>50.7</v>
      </c>
      <c r="N3468" s="23">
        <v>5</v>
      </c>
      <c r="O3468" s="23">
        <v>12</v>
      </c>
      <c r="P3468" s="23" t="s">
        <v>43</v>
      </c>
      <c r="Q3468" s="23" t="s">
        <v>90</v>
      </c>
      <c r="R3468" s="23">
        <f t="shared" si="270"/>
        <v>1</v>
      </c>
      <c r="S3468" s="23" t="str">
        <f t="shared" si="271"/>
        <v>ORD103467_20241023_CUST00376_MED015</v>
      </c>
      <c r="T3468" s="23">
        <f t="shared" si="272"/>
        <v>1</v>
      </c>
      <c r="U3468" s="6">
        <f t="shared" si="273"/>
        <v>101.4</v>
      </c>
      <c r="V3468" s="6">
        <f>tbl_Raw_Data[[#This Row],[Discount_Pct]]*tbl_Raw_Data[[#This Row],[Gross_Amount]]/100</f>
        <v>5.07</v>
      </c>
      <c r="W3468" s="6">
        <f>tbl_Raw_Data[[#This Row],[Gross_Amount]]-tbl_Raw_Data[[#This Row],[Discount_Amount]]</f>
        <v>96.330000000000013</v>
      </c>
      <c r="X3468" s="6">
        <f>tbl_Raw_Data[[#This Row],[Net_Amount_Before_Tax]]*tbl_Raw_Data[[#This Row],[Tax_Pct]]/100</f>
        <v>11.5596</v>
      </c>
      <c r="Y3468" s="6">
        <f>tbl_Raw_Data[[#This Row],[Net_Amount_Before_Tax]]+tbl_Raw_Data[[#This Row],[Tax_Amount]]</f>
        <v>107.88960000000002</v>
      </c>
      <c r="Z3468" s="6">
        <f t="shared" si="274"/>
        <v>2</v>
      </c>
    </row>
    <row r="3469" spans="1:26" x14ac:dyDescent="0.3">
      <c r="A3469" s="23" t="s">
        <v>5281</v>
      </c>
      <c r="B3469" s="34">
        <v>45366</v>
      </c>
      <c r="C3469" s="23" t="s">
        <v>5282</v>
      </c>
      <c r="D3469" s="23" t="s">
        <v>87</v>
      </c>
      <c r="E3469" s="23" t="s">
        <v>88</v>
      </c>
      <c r="F3469" s="23">
        <v>600040</v>
      </c>
      <c r="G3469" s="23" t="s">
        <v>233</v>
      </c>
      <c r="H3469" s="23" t="s">
        <v>234</v>
      </c>
      <c r="I3469" s="23" t="s">
        <v>104</v>
      </c>
      <c r="J3469" s="23" t="s">
        <v>42</v>
      </c>
      <c r="K3469" s="23" t="s">
        <v>24</v>
      </c>
      <c r="L3469" s="23">
        <v>1</v>
      </c>
      <c r="M3469" s="23">
        <v>166.16</v>
      </c>
      <c r="N3469" s="23">
        <v>5</v>
      </c>
      <c r="O3469" s="23">
        <v>5</v>
      </c>
      <c r="P3469" s="23" t="s">
        <v>58</v>
      </c>
      <c r="Q3469" s="23" t="s">
        <v>34</v>
      </c>
      <c r="R3469" s="23">
        <f t="shared" si="270"/>
        <v>1</v>
      </c>
      <c r="S3469" s="23" t="str">
        <f t="shared" si="271"/>
        <v>ORD103468_20240315_CUST00656_MED019</v>
      </c>
      <c r="T3469" s="23">
        <f t="shared" si="272"/>
        <v>1</v>
      </c>
      <c r="U3469" s="6">
        <f t="shared" si="273"/>
        <v>166.16</v>
      </c>
      <c r="V3469" s="6">
        <f>tbl_Raw_Data[[#This Row],[Discount_Pct]]*tbl_Raw_Data[[#This Row],[Gross_Amount]]/100</f>
        <v>8.3079999999999998</v>
      </c>
      <c r="W3469" s="6">
        <f>tbl_Raw_Data[[#This Row],[Gross_Amount]]-tbl_Raw_Data[[#This Row],[Discount_Amount]]</f>
        <v>157.852</v>
      </c>
      <c r="X3469" s="6">
        <f>tbl_Raw_Data[[#This Row],[Net_Amount_Before_Tax]]*tbl_Raw_Data[[#This Row],[Tax_Pct]]/100</f>
        <v>7.8925999999999998</v>
      </c>
      <c r="Y3469" s="6">
        <f>tbl_Raw_Data[[#This Row],[Net_Amount_Before_Tax]]+tbl_Raw_Data[[#This Row],[Tax_Amount]]</f>
        <v>165.74459999999999</v>
      </c>
      <c r="Z3469" s="6">
        <f t="shared" si="274"/>
        <v>3</v>
      </c>
    </row>
    <row r="3470" spans="1:26" x14ac:dyDescent="0.3">
      <c r="A3470" s="23" t="s">
        <v>5283</v>
      </c>
      <c r="B3470" s="34">
        <v>45556</v>
      </c>
      <c r="C3470" s="23" t="s">
        <v>5284</v>
      </c>
      <c r="D3470" s="23" t="s">
        <v>80</v>
      </c>
      <c r="E3470" s="23" t="s">
        <v>81</v>
      </c>
      <c r="F3470" s="23">
        <v>395010</v>
      </c>
      <c r="G3470" s="23" t="s">
        <v>224</v>
      </c>
      <c r="H3470" s="23" t="s">
        <v>225</v>
      </c>
      <c r="I3470" s="23" t="s">
        <v>147</v>
      </c>
      <c r="J3470" s="23" t="s">
        <v>23</v>
      </c>
      <c r="K3470" s="23" t="s">
        <v>24</v>
      </c>
      <c r="L3470" s="23">
        <v>2</v>
      </c>
      <c r="M3470" s="23">
        <v>45.74</v>
      </c>
      <c r="N3470" s="23">
        <v>0</v>
      </c>
      <c r="O3470" s="23">
        <v>5</v>
      </c>
      <c r="P3470" s="23" t="s">
        <v>58</v>
      </c>
      <c r="Q3470" s="23" t="s">
        <v>34</v>
      </c>
      <c r="R3470" s="23">
        <f t="shared" si="270"/>
        <v>1</v>
      </c>
      <c r="S3470" s="23" t="str">
        <f t="shared" si="271"/>
        <v>ORD103469_20240921_CUST01012_MED015</v>
      </c>
      <c r="T3470" s="23">
        <f t="shared" si="272"/>
        <v>1</v>
      </c>
      <c r="U3470" s="6">
        <f t="shared" si="273"/>
        <v>91.48</v>
      </c>
      <c r="V3470" s="6">
        <f>tbl_Raw_Data[[#This Row],[Discount_Pct]]*tbl_Raw_Data[[#This Row],[Gross_Amount]]/100</f>
        <v>0</v>
      </c>
      <c r="W3470" s="6">
        <f>tbl_Raw_Data[[#This Row],[Gross_Amount]]-tbl_Raw_Data[[#This Row],[Discount_Amount]]</f>
        <v>91.48</v>
      </c>
      <c r="X3470" s="6">
        <f>tbl_Raw_Data[[#This Row],[Net_Amount_Before_Tax]]*tbl_Raw_Data[[#This Row],[Tax_Pct]]/100</f>
        <v>4.5740000000000007</v>
      </c>
      <c r="Y3470" s="6">
        <f>tbl_Raw_Data[[#This Row],[Net_Amount_Before_Tax]]+tbl_Raw_Data[[#This Row],[Tax_Amount]]</f>
        <v>96.054000000000002</v>
      </c>
      <c r="Z3470" s="6">
        <f t="shared" si="274"/>
        <v>3</v>
      </c>
    </row>
    <row r="3471" spans="1:26" x14ac:dyDescent="0.3">
      <c r="A3471" s="23" t="s">
        <v>5285</v>
      </c>
      <c r="B3471" s="34">
        <v>45361</v>
      </c>
      <c r="C3471" s="23" t="s">
        <v>2724</v>
      </c>
      <c r="D3471" s="23" t="s">
        <v>72</v>
      </c>
      <c r="E3471" s="23" t="s">
        <v>73</v>
      </c>
      <c r="F3471" s="23">
        <v>302033</v>
      </c>
      <c r="G3471" s="23" t="s">
        <v>111</v>
      </c>
      <c r="H3471" s="23" t="s">
        <v>112</v>
      </c>
      <c r="I3471" s="23" t="s">
        <v>113</v>
      </c>
      <c r="J3471" s="23" t="s">
        <v>114</v>
      </c>
      <c r="K3471" s="23" t="s">
        <v>24</v>
      </c>
      <c r="L3471" s="23">
        <v>2</v>
      </c>
      <c r="M3471" s="23">
        <v>93.7</v>
      </c>
      <c r="N3471" s="23">
        <v>5</v>
      </c>
      <c r="O3471" s="23">
        <v>12</v>
      </c>
      <c r="P3471" s="23" t="s">
        <v>43</v>
      </c>
      <c r="Q3471" s="23" t="s">
        <v>34</v>
      </c>
      <c r="R3471" s="23">
        <f t="shared" si="270"/>
        <v>1</v>
      </c>
      <c r="S3471" s="23" t="str">
        <f t="shared" si="271"/>
        <v>ORD103470_20240310_CUST03285_MED027</v>
      </c>
      <c r="T3471" s="23">
        <f t="shared" si="272"/>
        <v>1</v>
      </c>
      <c r="U3471" s="6">
        <f t="shared" si="273"/>
        <v>187.4</v>
      </c>
      <c r="V3471" s="6">
        <f>tbl_Raw_Data[[#This Row],[Discount_Pct]]*tbl_Raw_Data[[#This Row],[Gross_Amount]]/100</f>
        <v>9.3699999999999992</v>
      </c>
      <c r="W3471" s="6">
        <f>tbl_Raw_Data[[#This Row],[Gross_Amount]]-tbl_Raw_Data[[#This Row],[Discount_Amount]]</f>
        <v>178.03</v>
      </c>
      <c r="X3471" s="6">
        <f>tbl_Raw_Data[[#This Row],[Net_Amount_Before_Tax]]*tbl_Raw_Data[[#This Row],[Tax_Pct]]/100</f>
        <v>21.363600000000002</v>
      </c>
      <c r="Y3471" s="6">
        <f>tbl_Raw_Data[[#This Row],[Net_Amount_Before_Tax]]+tbl_Raw_Data[[#This Row],[Tax_Amount]]</f>
        <v>199.39359999999999</v>
      </c>
      <c r="Z3471" s="6">
        <f t="shared" si="274"/>
        <v>3</v>
      </c>
    </row>
    <row r="3472" spans="1:26" x14ac:dyDescent="0.3">
      <c r="A3472" s="23" t="s">
        <v>5286</v>
      </c>
      <c r="B3472" s="34">
        <v>45517</v>
      </c>
      <c r="C3472" s="23" t="s">
        <v>5287</v>
      </c>
      <c r="D3472" s="23" t="s">
        <v>100</v>
      </c>
      <c r="E3472" s="23" t="s">
        <v>101</v>
      </c>
      <c r="F3472" s="23">
        <v>201301</v>
      </c>
      <c r="G3472" s="23" t="s">
        <v>154</v>
      </c>
      <c r="H3472" s="23" t="s">
        <v>155</v>
      </c>
      <c r="I3472" s="23" t="s">
        <v>134</v>
      </c>
      <c r="J3472" s="23" t="s">
        <v>156</v>
      </c>
      <c r="K3472" s="23" t="s">
        <v>57</v>
      </c>
      <c r="L3472" s="23">
        <v>2</v>
      </c>
      <c r="M3472" s="23">
        <v>42.13</v>
      </c>
      <c r="N3472" s="23">
        <v>5</v>
      </c>
      <c r="O3472" s="23">
        <v>12</v>
      </c>
      <c r="P3472" s="23" t="s">
        <v>43</v>
      </c>
      <c r="Q3472" s="23" t="s">
        <v>44</v>
      </c>
      <c r="R3472" s="23">
        <f t="shared" si="270"/>
        <v>1</v>
      </c>
      <c r="S3472" s="23" t="str">
        <f t="shared" si="271"/>
        <v>ORD103471_20240813_CUST02738_MED006</v>
      </c>
      <c r="T3472" s="23">
        <f t="shared" si="272"/>
        <v>1</v>
      </c>
      <c r="U3472" s="6">
        <f t="shared" si="273"/>
        <v>84.26</v>
      </c>
      <c r="V3472" s="6">
        <f>tbl_Raw_Data[[#This Row],[Discount_Pct]]*tbl_Raw_Data[[#This Row],[Gross_Amount]]/100</f>
        <v>4.2130000000000001</v>
      </c>
      <c r="W3472" s="6">
        <f>tbl_Raw_Data[[#This Row],[Gross_Amount]]-tbl_Raw_Data[[#This Row],[Discount_Amount]]</f>
        <v>80.047000000000011</v>
      </c>
      <c r="X3472" s="6">
        <f>tbl_Raw_Data[[#This Row],[Net_Amount_Before_Tax]]*tbl_Raw_Data[[#This Row],[Tax_Pct]]/100</f>
        <v>9.6056400000000011</v>
      </c>
      <c r="Y3472" s="6">
        <f>tbl_Raw_Data[[#This Row],[Net_Amount_Before_Tax]]+tbl_Raw_Data[[#This Row],[Tax_Amount]]</f>
        <v>89.652640000000019</v>
      </c>
      <c r="Z3472" s="6">
        <f t="shared" si="274"/>
        <v>1</v>
      </c>
    </row>
    <row r="3473" spans="1:26" x14ac:dyDescent="0.3">
      <c r="A3473" s="23" t="s">
        <v>5288</v>
      </c>
      <c r="B3473" s="34">
        <v>45787</v>
      </c>
      <c r="C3473" s="23" t="s">
        <v>5003</v>
      </c>
      <c r="D3473" s="23" t="s">
        <v>159</v>
      </c>
      <c r="E3473" s="23" t="s">
        <v>47</v>
      </c>
      <c r="F3473" s="23">
        <v>400076</v>
      </c>
      <c r="G3473" s="23" t="s">
        <v>107</v>
      </c>
      <c r="H3473" s="23" t="s">
        <v>108</v>
      </c>
      <c r="I3473" s="23" t="s">
        <v>63</v>
      </c>
      <c r="J3473" s="23" t="s">
        <v>42</v>
      </c>
      <c r="K3473" s="23" t="s">
        <v>57</v>
      </c>
      <c r="L3473" s="23">
        <v>3</v>
      </c>
      <c r="M3473" s="23">
        <v>83.72</v>
      </c>
      <c r="N3473" s="23">
        <v>5</v>
      </c>
      <c r="O3473" s="23">
        <v>5</v>
      </c>
      <c r="P3473" s="23" t="s">
        <v>58</v>
      </c>
      <c r="Q3473" s="23" t="s">
        <v>44</v>
      </c>
      <c r="R3473" s="23">
        <f t="shared" si="270"/>
        <v>1</v>
      </c>
      <c r="S3473" s="23" t="str">
        <f t="shared" si="271"/>
        <v>ORD103472_20250510_CUST00757_MED005</v>
      </c>
      <c r="T3473" s="23">
        <f t="shared" si="272"/>
        <v>1</v>
      </c>
      <c r="U3473" s="6">
        <f t="shared" si="273"/>
        <v>251.16</v>
      </c>
      <c r="V3473" s="6">
        <f>tbl_Raw_Data[[#This Row],[Discount_Pct]]*tbl_Raw_Data[[#This Row],[Gross_Amount]]/100</f>
        <v>12.558</v>
      </c>
      <c r="W3473" s="6">
        <f>tbl_Raw_Data[[#This Row],[Gross_Amount]]-tbl_Raw_Data[[#This Row],[Discount_Amount]]</f>
        <v>238.602</v>
      </c>
      <c r="X3473" s="6">
        <f>tbl_Raw_Data[[#This Row],[Net_Amount_Before_Tax]]*tbl_Raw_Data[[#This Row],[Tax_Pct]]/100</f>
        <v>11.930099999999999</v>
      </c>
      <c r="Y3473" s="6">
        <f>tbl_Raw_Data[[#This Row],[Net_Amount_Before_Tax]]+tbl_Raw_Data[[#This Row],[Tax_Amount]]</f>
        <v>250.53210000000001</v>
      </c>
      <c r="Z3473" s="6">
        <f t="shared" si="274"/>
        <v>1</v>
      </c>
    </row>
    <row r="3474" spans="1:26" x14ac:dyDescent="0.3">
      <c r="A3474" s="23" t="s">
        <v>5289</v>
      </c>
      <c r="B3474" s="34">
        <v>45409</v>
      </c>
      <c r="C3474" s="23" t="s">
        <v>5290</v>
      </c>
      <c r="D3474" s="23" t="s">
        <v>28</v>
      </c>
      <c r="E3474" s="23" t="s">
        <v>29</v>
      </c>
      <c r="F3474" s="23">
        <v>500001</v>
      </c>
      <c r="G3474" s="23" t="s">
        <v>107</v>
      </c>
      <c r="H3474" s="23" t="s">
        <v>108</v>
      </c>
      <c r="I3474" s="23" t="s">
        <v>63</v>
      </c>
      <c r="J3474" s="23" t="s">
        <v>42</v>
      </c>
      <c r="K3474" s="23" t="s">
        <v>57</v>
      </c>
      <c r="L3474" s="23">
        <v>2</v>
      </c>
      <c r="M3474" s="23">
        <v>88.26</v>
      </c>
      <c r="N3474" s="23">
        <v>10</v>
      </c>
      <c r="O3474" s="23">
        <v>12</v>
      </c>
      <c r="P3474" s="23" t="s">
        <v>25</v>
      </c>
      <c r="Q3474" s="23" t="s">
        <v>34</v>
      </c>
      <c r="R3474" s="23">
        <f t="shared" si="270"/>
        <v>1</v>
      </c>
      <c r="S3474" s="23" t="str">
        <f t="shared" si="271"/>
        <v>ORD103473_20240427_CUST01505_MED005</v>
      </c>
      <c r="T3474" s="23">
        <f t="shared" si="272"/>
        <v>1</v>
      </c>
      <c r="U3474" s="6">
        <f t="shared" si="273"/>
        <v>176.52</v>
      </c>
      <c r="V3474" s="6">
        <f>tbl_Raw_Data[[#This Row],[Discount_Pct]]*tbl_Raw_Data[[#This Row],[Gross_Amount]]/100</f>
        <v>17.652000000000001</v>
      </c>
      <c r="W3474" s="6">
        <f>tbl_Raw_Data[[#This Row],[Gross_Amount]]-tbl_Raw_Data[[#This Row],[Discount_Amount]]</f>
        <v>158.86799999999999</v>
      </c>
      <c r="X3474" s="6">
        <f>tbl_Raw_Data[[#This Row],[Net_Amount_Before_Tax]]*tbl_Raw_Data[[#This Row],[Tax_Pct]]/100</f>
        <v>19.064160000000001</v>
      </c>
      <c r="Y3474" s="6">
        <f>tbl_Raw_Data[[#This Row],[Net_Amount_Before_Tax]]+tbl_Raw_Data[[#This Row],[Tax_Amount]]</f>
        <v>177.93216000000001</v>
      </c>
      <c r="Z3474" s="6">
        <f t="shared" si="274"/>
        <v>1</v>
      </c>
    </row>
    <row r="3475" spans="1:26" x14ac:dyDescent="0.3">
      <c r="A3475" s="23" t="s">
        <v>5291</v>
      </c>
      <c r="B3475" s="34">
        <v>45633</v>
      </c>
      <c r="C3475" s="23" t="s">
        <v>5191</v>
      </c>
      <c r="D3475" s="23" t="s">
        <v>183</v>
      </c>
      <c r="E3475" s="23" t="s">
        <v>184</v>
      </c>
      <c r="F3475" s="23">
        <v>122001</v>
      </c>
      <c r="G3475" s="23" t="s">
        <v>124</v>
      </c>
      <c r="H3475" s="23" t="s">
        <v>125</v>
      </c>
      <c r="I3475" s="23" t="s">
        <v>104</v>
      </c>
      <c r="J3475" s="23" t="s">
        <v>114</v>
      </c>
      <c r="K3475" s="23" t="s">
        <v>24</v>
      </c>
      <c r="L3475" s="23">
        <v>1</v>
      </c>
      <c r="M3475" s="23">
        <v>121.49</v>
      </c>
      <c r="N3475" s="23">
        <v>0</v>
      </c>
      <c r="O3475" s="23">
        <v>5</v>
      </c>
      <c r="P3475" s="23" t="s">
        <v>43</v>
      </c>
      <c r="Q3475" s="23" t="s">
        <v>34</v>
      </c>
      <c r="R3475" s="23">
        <f t="shared" si="270"/>
        <v>1</v>
      </c>
      <c r="S3475" s="23" t="str">
        <f t="shared" si="271"/>
        <v>ORD103474_20241207_CUST02012_MED018</v>
      </c>
      <c r="T3475" s="23">
        <f t="shared" si="272"/>
        <v>1</v>
      </c>
      <c r="U3475" s="6">
        <f t="shared" si="273"/>
        <v>121.49</v>
      </c>
      <c r="V3475" s="6">
        <f>tbl_Raw_Data[[#This Row],[Discount_Pct]]*tbl_Raw_Data[[#This Row],[Gross_Amount]]/100</f>
        <v>0</v>
      </c>
      <c r="W3475" s="6">
        <f>tbl_Raw_Data[[#This Row],[Gross_Amount]]-tbl_Raw_Data[[#This Row],[Discount_Amount]]</f>
        <v>121.49</v>
      </c>
      <c r="X3475" s="6">
        <f>tbl_Raw_Data[[#This Row],[Net_Amount_Before_Tax]]*tbl_Raw_Data[[#This Row],[Tax_Pct]]/100</f>
        <v>6.0744999999999996</v>
      </c>
      <c r="Y3475" s="6">
        <f>tbl_Raw_Data[[#This Row],[Net_Amount_Before_Tax]]+tbl_Raw_Data[[#This Row],[Tax_Amount]]</f>
        <v>127.5645</v>
      </c>
      <c r="Z3475" s="6">
        <f t="shared" si="274"/>
        <v>1</v>
      </c>
    </row>
    <row r="3476" spans="1:26" x14ac:dyDescent="0.3">
      <c r="A3476" s="23" t="s">
        <v>5291</v>
      </c>
      <c r="B3476" s="34">
        <v>45543</v>
      </c>
      <c r="C3476" s="23" t="s">
        <v>5292</v>
      </c>
      <c r="D3476" s="23" t="s">
        <v>52</v>
      </c>
      <c r="E3476" s="23" t="s">
        <v>52</v>
      </c>
      <c r="F3476" s="23">
        <v>160022</v>
      </c>
      <c r="G3476" s="23" t="s">
        <v>138</v>
      </c>
      <c r="H3476" s="23" t="s">
        <v>139</v>
      </c>
      <c r="I3476" s="23" t="s">
        <v>50</v>
      </c>
      <c r="J3476" s="23" t="s">
        <v>140</v>
      </c>
      <c r="K3476" s="23" t="s">
        <v>24</v>
      </c>
      <c r="L3476" s="23">
        <v>1</v>
      </c>
      <c r="M3476" s="23">
        <v>148.97</v>
      </c>
      <c r="N3476" s="23">
        <v>5</v>
      </c>
      <c r="O3476" s="23">
        <v>5</v>
      </c>
      <c r="P3476" s="23" t="s">
        <v>58</v>
      </c>
      <c r="Q3476" s="23" t="s">
        <v>34</v>
      </c>
      <c r="R3476" s="23">
        <f t="shared" si="270"/>
        <v>1</v>
      </c>
      <c r="S3476" s="23" t="str">
        <f t="shared" si="271"/>
        <v>ORD103474_20240908_CUST03367_MED013</v>
      </c>
      <c r="T3476" s="23">
        <f t="shared" si="272"/>
        <v>1</v>
      </c>
      <c r="U3476" s="6">
        <f t="shared" si="273"/>
        <v>148.97</v>
      </c>
      <c r="V3476" s="6">
        <f>tbl_Raw_Data[[#This Row],[Discount_Pct]]*tbl_Raw_Data[[#This Row],[Gross_Amount]]/100</f>
        <v>7.4485000000000001</v>
      </c>
      <c r="W3476" s="6">
        <f>tbl_Raw_Data[[#This Row],[Gross_Amount]]-tbl_Raw_Data[[#This Row],[Discount_Amount]]</f>
        <v>141.5215</v>
      </c>
      <c r="X3476" s="6">
        <f>tbl_Raw_Data[[#This Row],[Net_Amount_Before_Tax]]*tbl_Raw_Data[[#This Row],[Tax_Pct]]/100</f>
        <v>7.0760750000000003</v>
      </c>
      <c r="Y3476" s="6">
        <f>tbl_Raw_Data[[#This Row],[Net_Amount_Before_Tax]]+tbl_Raw_Data[[#This Row],[Tax_Amount]]</f>
        <v>148.59757500000001</v>
      </c>
      <c r="Z3476" s="6">
        <f t="shared" si="274"/>
        <v>1</v>
      </c>
    </row>
    <row r="3477" spans="1:26" x14ac:dyDescent="0.3">
      <c r="A3477" s="23" t="s">
        <v>5293</v>
      </c>
      <c r="B3477" s="34">
        <v>45987</v>
      </c>
      <c r="C3477" s="23" t="s">
        <v>4881</v>
      </c>
      <c r="D3477" s="23" t="s">
        <v>37</v>
      </c>
      <c r="E3477" s="23" t="s">
        <v>38</v>
      </c>
      <c r="F3477" s="23">
        <v>452018</v>
      </c>
      <c r="G3477" s="23" t="s">
        <v>224</v>
      </c>
      <c r="H3477" s="23" t="s">
        <v>225</v>
      </c>
      <c r="I3477" s="23" t="s">
        <v>147</v>
      </c>
      <c r="J3477" s="23" t="s">
        <v>23</v>
      </c>
      <c r="K3477" s="23" t="s">
        <v>24</v>
      </c>
      <c r="L3477" s="23">
        <v>3</v>
      </c>
      <c r="M3477" s="23">
        <v>52.64</v>
      </c>
      <c r="N3477" s="23">
        <v>10</v>
      </c>
      <c r="O3477" s="23">
        <v>5</v>
      </c>
      <c r="P3477" s="23" t="s">
        <v>25</v>
      </c>
      <c r="Q3477" s="23" t="s">
        <v>26</v>
      </c>
      <c r="R3477" s="23">
        <f t="shared" si="270"/>
        <v>1</v>
      </c>
      <c r="S3477" s="23" t="str">
        <f t="shared" si="271"/>
        <v>ORD103476_20251126_CUST02467_MED015</v>
      </c>
      <c r="T3477" s="23">
        <f t="shared" si="272"/>
        <v>1</v>
      </c>
      <c r="U3477" s="6">
        <f t="shared" si="273"/>
        <v>157.92000000000002</v>
      </c>
      <c r="V3477" s="6">
        <f>tbl_Raw_Data[[#This Row],[Discount_Pct]]*tbl_Raw_Data[[#This Row],[Gross_Amount]]/100</f>
        <v>15.792000000000003</v>
      </c>
      <c r="W3477" s="6">
        <f>tbl_Raw_Data[[#This Row],[Gross_Amount]]-tbl_Raw_Data[[#This Row],[Discount_Amount]]</f>
        <v>142.12800000000001</v>
      </c>
      <c r="X3477" s="6">
        <f>tbl_Raw_Data[[#This Row],[Net_Amount_Before_Tax]]*tbl_Raw_Data[[#This Row],[Tax_Pct]]/100</f>
        <v>7.1064000000000007</v>
      </c>
      <c r="Y3477" s="6">
        <f>tbl_Raw_Data[[#This Row],[Net_Amount_Before_Tax]]+tbl_Raw_Data[[#This Row],[Tax_Amount]]</f>
        <v>149.23440000000002</v>
      </c>
      <c r="Z3477" s="6">
        <f t="shared" si="274"/>
        <v>1</v>
      </c>
    </row>
    <row r="3478" spans="1:26" x14ac:dyDescent="0.3">
      <c r="A3478" s="23" t="s">
        <v>5293</v>
      </c>
      <c r="B3478" s="34">
        <v>45802</v>
      </c>
      <c r="C3478" s="23" t="s">
        <v>5294</v>
      </c>
      <c r="D3478" s="23" t="s">
        <v>130</v>
      </c>
      <c r="E3478" s="23" t="s">
        <v>131</v>
      </c>
      <c r="F3478" s="23">
        <v>700001</v>
      </c>
      <c r="G3478" s="23" t="s">
        <v>61</v>
      </c>
      <c r="H3478" s="23" t="s">
        <v>62</v>
      </c>
      <c r="I3478" s="23" t="s">
        <v>63</v>
      </c>
      <c r="J3478" s="23" t="s">
        <v>64</v>
      </c>
      <c r="K3478" s="23" t="s">
        <v>57</v>
      </c>
      <c r="L3478" s="23">
        <v>3</v>
      </c>
      <c r="M3478" s="23">
        <v>120.18</v>
      </c>
      <c r="N3478" s="23">
        <v>0</v>
      </c>
      <c r="O3478" s="23">
        <v>12</v>
      </c>
      <c r="P3478" s="23" t="s">
        <v>25</v>
      </c>
      <c r="Q3478" s="23" t="s">
        <v>34</v>
      </c>
      <c r="R3478" s="23">
        <f t="shared" si="270"/>
        <v>1</v>
      </c>
      <c r="S3478" s="23" t="str">
        <f t="shared" si="271"/>
        <v>ORD103476_20250525_CUST01116_MED004</v>
      </c>
      <c r="T3478" s="23">
        <f t="shared" si="272"/>
        <v>1</v>
      </c>
      <c r="U3478" s="6">
        <f t="shared" si="273"/>
        <v>360.54</v>
      </c>
      <c r="V3478" s="6">
        <f>tbl_Raw_Data[[#This Row],[Discount_Pct]]*tbl_Raw_Data[[#This Row],[Gross_Amount]]/100</f>
        <v>0</v>
      </c>
      <c r="W3478" s="6">
        <f>tbl_Raw_Data[[#This Row],[Gross_Amount]]-tbl_Raw_Data[[#This Row],[Discount_Amount]]</f>
        <v>360.54</v>
      </c>
      <c r="X3478" s="6">
        <f>tbl_Raw_Data[[#This Row],[Net_Amount_Before_Tax]]*tbl_Raw_Data[[#This Row],[Tax_Pct]]/100</f>
        <v>43.264800000000008</v>
      </c>
      <c r="Y3478" s="6">
        <f>tbl_Raw_Data[[#This Row],[Net_Amount_Before_Tax]]+tbl_Raw_Data[[#This Row],[Tax_Amount]]</f>
        <v>403.8048</v>
      </c>
      <c r="Z3478" s="6">
        <f t="shared" si="274"/>
        <v>1</v>
      </c>
    </row>
    <row r="3479" spans="1:26" x14ac:dyDescent="0.3">
      <c r="A3479" s="23" t="s">
        <v>5295</v>
      </c>
      <c r="B3479" s="34">
        <v>45373</v>
      </c>
      <c r="C3479" s="23" t="s">
        <v>5296</v>
      </c>
      <c r="D3479" s="23" t="s">
        <v>37</v>
      </c>
      <c r="E3479" s="23" t="s">
        <v>38</v>
      </c>
      <c r="F3479" s="23">
        <v>452018</v>
      </c>
      <c r="G3479" s="23" t="s">
        <v>229</v>
      </c>
      <c r="H3479" s="23" t="s">
        <v>230</v>
      </c>
      <c r="I3479" s="23" t="s">
        <v>84</v>
      </c>
      <c r="J3479" s="23" t="s">
        <v>140</v>
      </c>
      <c r="K3479" s="23" t="s">
        <v>24</v>
      </c>
      <c r="L3479" s="23">
        <v>2</v>
      </c>
      <c r="M3479" s="23">
        <v>168.59</v>
      </c>
      <c r="N3479" s="23">
        <v>15</v>
      </c>
      <c r="O3479" s="23">
        <v>5</v>
      </c>
      <c r="P3479" s="23" t="s">
        <v>89</v>
      </c>
      <c r="Q3479" s="23" t="s">
        <v>90</v>
      </c>
      <c r="R3479" s="23">
        <f t="shared" si="270"/>
        <v>1</v>
      </c>
      <c r="S3479" s="23" t="str">
        <f t="shared" si="271"/>
        <v>ORD103478_20240322_CUST02989_MED022</v>
      </c>
      <c r="T3479" s="23">
        <f t="shared" si="272"/>
        <v>1</v>
      </c>
      <c r="U3479" s="6">
        <f t="shared" si="273"/>
        <v>337.18</v>
      </c>
      <c r="V3479" s="6">
        <f>tbl_Raw_Data[[#This Row],[Discount_Pct]]*tbl_Raw_Data[[#This Row],[Gross_Amount]]/100</f>
        <v>50.576999999999998</v>
      </c>
      <c r="W3479" s="6">
        <f>tbl_Raw_Data[[#This Row],[Gross_Amount]]-tbl_Raw_Data[[#This Row],[Discount_Amount]]</f>
        <v>286.60300000000001</v>
      </c>
      <c r="X3479" s="6">
        <f>tbl_Raw_Data[[#This Row],[Net_Amount_Before_Tax]]*tbl_Raw_Data[[#This Row],[Tax_Pct]]/100</f>
        <v>14.330150000000001</v>
      </c>
      <c r="Y3479" s="6">
        <f>tbl_Raw_Data[[#This Row],[Net_Amount_Before_Tax]]+tbl_Raw_Data[[#This Row],[Tax_Amount]]</f>
        <v>300.93315000000001</v>
      </c>
      <c r="Z3479" s="6">
        <f t="shared" si="274"/>
        <v>1</v>
      </c>
    </row>
    <row r="3480" spans="1:26" x14ac:dyDescent="0.3">
      <c r="A3480" s="23" t="s">
        <v>5295</v>
      </c>
      <c r="B3480" s="34">
        <v>45944</v>
      </c>
      <c r="C3480" s="23" t="s">
        <v>5297</v>
      </c>
      <c r="D3480" s="23" t="s">
        <v>37</v>
      </c>
      <c r="E3480" s="23" t="s">
        <v>38</v>
      </c>
      <c r="F3480" s="23">
        <v>452010</v>
      </c>
      <c r="G3480" s="23" t="s">
        <v>102</v>
      </c>
      <c r="H3480" s="23" t="s">
        <v>103</v>
      </c>
      <c r="I3480" s="23" t="s">
        <v>104</v>
      </c>
      <c r="J3480" s="23" t="s">
        <v>64</v>
      </c>
      <c r="K3480" s="23" t="s">
        <v>57</v>
      </c>
      <c r="L3480" s="23">
        <v>1</v>
      </c>
      <c r="M3480" s="23">
        <v>99.57</v>
      </c>
      <c r="N3480" s="23">
        <v>10</v>
      </c>
      <c r="O3480" s="23">
        <v>12</v>
      </c>
      <c r="P3480" s="23" t="s">
        <v>25</v>
      </c>
      <c r="Q3480" s="23" t="s">
        <v>44</v>
      </c>
      <c r="R3480" s="23">
        <f t="shared" si="270"/>
        <v>1</v>
      </c>
      <c r="S3480" s="23" t="str">
        <f t="shared" si="271"/>
        <v>ORD103478_20251014_CUST03383_MED029</v>
      </c>
      <c r="T3480" s="23">
        <f t="shared" si="272"/>
        <v>1</v>
      </c>
      <c r="U3480" s="6">
        <f t="shared" si="273"/>
        <v>99.57</v>
      </c>
      <c r="V3480" s="6">
        <f>tbl_Raw_Data[[#This Row],[Discount_Pct]]*tbl_Raw_Data[[#This Row],[Gross_Amount]]/100</f>
        <v>9.956999999999999</v>
      </c>
      <c r="W3480" s="6">
        <f>tbl_Raw_Data[[#This Row],[Gross_Amount]]-tbl_Raw_Data[[#This Row],[Discount_Amount]]</f>
        <v>89.613</v>
      </c>
      <c r="X3480" s="6">
        <f>tbl_Raw_Data[[#This Row],[Net_Amount_Before_Tax]]*tbl_Raw_Data[[#This Row],[Tax_Pct]]/100</f>
        <v>10.75356</v>
      </c>
      <c r="Y3480" s="6">
        <f>tbl_Raw_Data[[#This Row],[Net_Amount_Before_Tax]]+tbl_Raw_Data[[#This Row],[Tax_Amount]]</f>
        <v>100.36655999999999</v>
      </c>
      <c r="Z3480" s="6">
        <f t="shared" si="274"/>
        <v>0</v>
      </c>
    </row>
    <row r="3481" spans="1:26" x14ac:dyDescent="0.3">
      <c r="A3481" s="23" t="s">
        <v>5298</v>
      </c>
      <c r="B3481" s="34">
        <v>46016</v>
      </c>
      <c r="C3481" s="23" t="s">
        <v>4596</v>
      </c>
      <c r="D3481" s="23" t="s">
        <v>183</v>
      </c>
      <c r="E3481" s="23" t="s">
        <v>184</v>
      </c>
      <c r="F3481" s="23">
        <v>122018</v>
      </c>
      <c r="G3481" s="23" t="s">
        <v>119</v>
      </c>
      <c r="H3481" s="23" t="s">
        <v>120</v>
      </c>
      <c r="I3481" s="23" t="s">
        <v>32</v>
      </c>
      <c r="J3481" s="23" t="s">
        <v>64</v>
      </c>
      <c r="K3481" s="23" t="s">
        <v>57</v>
      </c>
      <c r="L3481" s="23">
        <v>3</v>
      </c>
      <c r="M3481" s="23">
        <v>75.569999999999993</v>
      </c>
      <c r="N3481" s="23">
        <v>5</v>
      </c>
      <c r="O3481" s="23">
        <v>5</v>
      </c>
      <c r="P3481" s="23" t="s">
        <v>33</v>
      </c>
      <c r="Q3481" s="23" t="s">
        <v>26</v>
      </c>
      <c r="R3481" s="23">
        <f t="shared" si="270"/>
        <v>1</v>
      </c>
      <c r="S3481" s="23" t="str">
        <f t="shared" si="271"/>
        <v>ORD103480_20251225_CUST02007_MED010</v>
      </c>
      <c r="T3481" s="23">
        <f t="shared" si="272"/>
        <v>1</v>
      </c>
      <c r="U3481" s="6">
        <f t="shared" si="273"/>
        <v>226.70999999999998</v>
      </c>
      <c r="V3481" s="6">
        <f>tbl_Raw_Data[[#This Row],[Discount_Pct]]*tbl_Raw_Data[[#This Row],[Gross_Amount]]/100</f>
        <v>11.3355</v>
      </c>
      <c r="W3481" s="6">
        <f>tbl_Raw_Data[[#This Row],[Gross_Amount]]-tbl_Raw_Data[[#This Row],[Discount_Amount]]</f>
        <v>215.37449999999998</v>
      </c>
      <c r="X3481" s="6">
        <f>tbl_Raw_Data[[#This Row],[Net_Amount_Before_Tax]]*tbl_Raw_Data[[#This Row],[Tax_Pct]]/100</f>
        <v>10.768725</v>
      </c>
      <c r="Y3481" s="6">
        <f>tbl_Raw_Data[[#This Row],[Net_Amount_Before_Tax]]+tbl_Raw_Data[[#This Row],[Tax_Amount]]</f>
        <v>226.14322499999997</v>
      </c>
      <c r="Z3481" s="6">
        <f t="shared" si="274"/>
        <v>2</v>
      </c>
    </row>
    <row r="3482" spans="1:26" x14ac:dyDescent="0.3">
      <c r="A3482" s="23" t="s">
        <v>5298</v>
      </c>
      <c r="B3482" s="34">
        <v>45444</v>
      </c>
      <c r="C3482" s="23" t="s">
        <v>471</v>
      </c>
      <c r="D3482" s="23" t="s">
        <v>183</v>
      </c>
      <c r="E3482" s="23" t="s">
        <v>184</v>
      </c>
      <c r="F3482" s="23">
        <v>122018</v>
      </c>
      <c r="G3482" s="23" t="s">
        <v>124</v>
      </c>
      <c r="H3482" s="23" t="s">
        <v>125</v>
      </c>
      <c r="I3482" s="23" t="s">
        <v>104</v>
      </c>
      <c r="J3482" s="23" t="s">
        <v>114</v>
      </c>
      <c r="K3482" s="23" t="s">
        <v>24</v>
      </c>
      <c r="L3482" s="23">
        <v>3</v>
      </c>
      <c r="M3482" s="23">
        <v>110.75</v>
      </c>
      <c r="N3482" s="23">
        <v>5</v>
      </c>
      <c r="O3482" s="23">
        <v>12</v>
      </c>
      <c r="P3482" s="23" t="s">
        <v>65</v>
      </c>
      <c r="Q3482" s="23" t="s">
        <v>34</v>
      </c>
      <c r="R3482" s="23">
        <f t="shared" si="270"/>
        <v>1</v>
      </c>
      <c r="S3482" s="23" t="str">
        <f t="shared" si="271"/>
        <v>ORD103480_20240601_CUST01190_MED018</v>
      </c>
      <c r="T3482" s="23">
        <f t="shared" si="272"/>
        <v>1</v>
      </c>
      <c r="U3482" s="6">
        <f t="shared" si="273"/>
        <v>332.25</v>
      </c>
      <c r="V3482" s="6">
        <f>tbl_Raw_Data[[#This Row],[Discount_Pct]]*tbl_Raw_Data[[#This Row],[Gross_Amount]]/100</f>
        <v>16.612500000000001</v>
      </c>
      <c r="W3482" s="6">
        <f>tbl_Raw_Data[[#This Row],[Gross_Amount]]-tbl_Raw_Data[[#This Row],[Discount_Amount]]</f>
        <v>315.63749999999999</v>
      </c>
      <c r="X3482" s="6">
        <f>tbl_Raw_Data[[#This Row],[Net_Amount_Before_Tax]]*tbl_Raw_Data[[#This Row],[Tax_Pct]]/100</f>
        <v>37.876499999999993</v>
      </c>
      <c r="Y3482" s="6">
        <f>tbl_Raw_Data[[#This Row],[Net_Amount_Before_Tax]]+tbl_Raw_Data[[#This Row],[Tax_Amount]]</f>
        <v>353.51400000000001</v>
      </c>
      <c r="Z3482" s="6">
        <f t="shared" si="274"/>
        <v>1</v>
      </c>
    </row>
    <row r="3483" spans="1:26" x14ac:dyDescent="0.3">
      <c r="A3483" s="23" t="s">
        <v>5299</v>
      </c>
      <c r="B3483" s="34">
        <v>45548</v>
      </c>
      <c r="C3483" s="23" t="s">
        <v>4451</v>
      </c>
      <c r="D3483" s="23" t="s">
        <v>100</v>
      </c>
      <c r="E3483" s="23" t="s">
        <v>101</v>
      </c>
      <c r="F3483" s="23">
        <v>201304</v>
      </c>
      <c r="G3483" s="23" t="s">
        <v>20</v>
      </c>
      <c r="H3483" s="23" t="s">
        <v>21</v>
      </c>
      <c r="I3483" s="23" t="s">
        <v>22</v>
      </c>
      <c r="J3483" s="23" t="s">
        <v>23</v>
      </c>
      <c r="K3483" s="23" t="s">
        <v>24</v>
      </c>
      <c r="L3483" s="23">
        <v>2</v>
      </c>
      <c r="M3483" s="23">
        <v>137.05000000000001</v>
      </c>
      <c r="N3483" s="23">
        <v>0</v>
      </c>
      <c r="O3483" s="23">
        <v>5</v>
      </c>
      <c r="P3483" s="23" t="s">
        <v>58</v>
      </c>
      <c r="Q3483" s="23" t="s">
        <v>34</v>
      </c>
      <c r="R3483" s="23">
        <f t="shared" si="270"/>
        <v>1</v>
      </c>
      <c r="S3483" s="23" t="str">
        <f t="shared" si="271"/>
        <v>ORD103482_20240913_CUST00446_MED024</v>
      </c>
      <c r="T3483" s="23">
        <f t="shared" si="272"/>
        <v>1</v>
      </c>
      <c r="U3483" s="6">
        <f t="shared" si="273"/>
        <v>274.10000000000002</v>
      </c>
      <c r="V3483" s="6">
        <f>tbl_Raw_Data[[#This Row],[Discount_Pct]]*tbl_Raw_Data[[#This Row],[Gross_Amount]]/100</f>
        <v>0</v>
      </c>
      <c r="W3483" s="6">
        <f>tbl_Raw_Data[[#This Row],[Gross_Amount]]-tbl_Raw_Data[[#This Row],[Discount_Amount]]</f>
        <v>274.10000000000002</v>
      </c>
      <c r="X3483" s="6">
        <f>tbl_Raw_Data[[#This Row],[Net_Amount_Before_Tax]]*tbl_Raw_Data[[#This Row],[Tax_Pct]]/100</f>
        <v>13.705</v>
      </c>
      <c r="Y3483" s="6">
        <f>tbl_Raw_Data[[#This Row],[Net_Amount_Before_Tax]]+tbl_Raw_Data[[#This Row],[Tax_Amount]]</f>
        <v>287.80500000000001</v>
      </c>
      <c r="Z3483" s="6">
        <f t="shared" si="274"/>
        <v>2</v>
      </c>
    </row>
    <row r="3484" spans="1:26" x14ac:dyDescent="0.3">
      <c r="A3484" s="23" t="s">
        <v>5299</v>
      </c>
      <c r="B3484" s="34">
        <v>45456</v>
      </c>
      <c r="C3484" s="23" t="s">
        <v>5300</v>
      </c>
      <c r="D3484" s="23" t="s">
        <v>28</v>
      </c>
      <c r="E3484" s="23" t="s">
        <v>29</v>
      </c>
      <c r="F3484" s="23">
        <v>500032</v>
      </c>
      <c r="G3484" s="23" t="s">
        <v>82</v>
      </c>
      <c r="H3484" s="23" t="s">
        <v>83</v>
      </c>
      <c r="I3484" s="23" t="s">
        <v>84</v>
      </c>
      <c r="J3484" s="23" t="s">
        <v>85</v>
      </c>
      <c r="K3484" s="23" t="s">
        <v>24</v>
      </c>
      <c r="L3484" s="23">
        <v>1</v>
      </c>
      <c r="M3484" s="23">
        <v>333.32</v>
      </c>
      <c r="N3484" s="23">
        <v>10</v>
      </c>
      <c r="O3484" s="23">
        <v>12</v>
      </c>
      <c r="P3484" s="23" t="s">
        <v>25</v>
      </c>
      <c r="Q3484" s="23" t="s">
        <v>44</v>
      </c>
      <c r="R3484" s="23">
        <f t="shared" si="270"/>
        <v>1</v>
      </c>
      <c r="S3484" s="23" t="str">
        <f t="shared" si="271"/>
        <v>ORD103482_20240613_CUST00559_MED023</v>
      </c>
      <c r="T3484" s="23">
        <f t="shared" si="272"/>
        <v>1</v>
      </c>
      <c r="U3484" s="6">
        <f t="shared" si="273"/>
        <v>333.32</v>
      </c>
      <c r="V3484" s="6">
        <f>tbl_Raw_Data[[#This Row],[Discount_Pct]]*tbl_Raw_Data[[#This Row],[Gross_Amount]]/100</f>
        <v>33.332000000000001</v>
      </c>
      <c r="W3484" s="6">
        <f>tbl_Raw_Data[[#This Row],[Gross_Amount]]-tbl_Raw_Data[[#This Row],[Discount_Amount]]</f>
        <v>299.988</v>
      </c>
      <c r="X3484" s="6">
        <f>tbl_Raw_Data[[#This Row],[Net_Amount_Before_Tax]]*tbl_Raw_Data[[#This Row],[Tax_Pct]]/100</f>
        <v>35.998559999999998</v>
      </c>
      <c r="Y3484" s="6">
        <f>tbl_Raw_Data[[#This Row],[Net_Amount_Before_Tax]]+tbl_Raw_Data[[#This Row],[Tax_Amount]]</f>
        <v>335.98656</v>
      </c>
      <c r="Z3484" s="6">
        <f t="shared" si="274"/>
        <v>2</v>
      </c>
    </row>
    <row r="3485" spans="1:26" x14ac:dyDescent="0.3">
      <c r="A3485" s="23" t="s">
        <v>5301</v>
      </c>
      <c r="B3485" s="34">
        <v>45316</v>
      </c>
      <c r="C3485" s="23" t="s">
        <v>2257</v>
      </c>
      <c r="D3485" s="23" t="s">
        <v>142</v>
      </c>
      <c r="E3485" s="23" t="s">
        <v>81</v>
      </c>
      <c r="F3485" s="23">
        <v>380001</v>
      </c>
      <c r="G3485" s="23" t="s">
        <v>82</v>
      </c>
      <c r="H3485" s="23" t="s">
        <v>83</v>
      </c>
      <c r="I3485" s="23" t="s">
        <v>84</v>
      </c>
      <c r="J3485" s="23" t="s">
        <v>85</v>
      </c>
      <c r="K3485" s="23" t="s">
        <v>24</v>
      </c>
      <c r="L3485" s="23">
        <v>3</v>
      </c>
      <c r="M3485" s="23">
        <v>280.2</v>
      </c>
      <c r="N3485" s="23">
        <v>15</v>
      </c>
      <c r="O3485" s="23">
        <v>18</v>
      </c>
      <c r="P3485" s="23" t="s">
        <v>65</v>
      </c>
      <c r="Q3485" s="23" t="s">
        <v>34</v>
      </c>
      <c r="R3485" s="23">
        <f t="shared" si="270"/>
        <v>1</v>
      </c>
      <c r="S3485" s="23" t="str">
        <f t="shared" si="271"/>
        <v>ORD103484_20240125_CUST00059_MED023</v>
      </c>
      <c r="T3485" s="23">
        <f t="shared" si="272"/>
        <v>1</v>
      </c>
      <c r="U3485" s="6">
        <f t="shared" si="273"/>
        <v>840.59999999999991</v>
      </c>
      <c r="V3485" s="6">
        <f>tbl_Raw_Data[[#This Row],[Discount_Pct]]*tbl_Raw_Data[[#This Row],[Gross_Amount]]/100</f>
        <v>126.08999999999997</v>
      </c>
      <c r="W3485" s="6">
        <f>tbl_Raw_Data[[#This Row],[Gross_Amount]]-tbl_Raw_Data[[#This Row],[Discount_Amount]]</f>
        <v>714.51</v>
      </c>
      <c r="X3485" s="6">
        <f>tbl_Raw_Data[[#This Row],[Net_Amount_Before_Tax]]*tbl_Raw_Data[[#This Row],[Tax_Pct]]/100</f>
        <v>128.61180000000002</v>
      </c>
      <c r="Y3485" s="6">
        <f>tbl_Raw_Data[[#This Row],[Net_Amount_Before_Tax]]+tbl_Raw_Data[[#This Row],[Tax_Amount]]</f>
        <v>843.12180000000001</v>
      </c>
      <c r="Z3485" s="6">
        <f t="shared" si="274"/>
        <v>2</v>
      </c>
    </row>
    <row r="3486" spans="1:26" x14ac:dyDescent="0.3">
      <c r="A3486" s="23" t="s">
        <v>5302</v>
      </c>
      <c r="B3486" s="34">
        <v>45556</v>
      </c>
      <c r="C3486" s="23" t="s">
        <v>2220</v>
      </c>
      <c r="D3486" s="23" t="s">
        <v>46</v>
      </c>
      <c r="E3486" s="23" t="s">
        <v>47</v>
      </c>
      <c r="F3486" s="23">
        <v>411038</v>
      </c>
      <c r="G3486" s="23" t="s">
        <v>160</v>
      </c>
      <c r="H3486" s="23" t="s">
        <v>161</v>
      </c>
      <c r="I3486" s="23" t="s">
        <v>50</v>
      </c>
      <c r="J3486" s="23" t="s">
        <v>23</v>
      </c>
      <c r="K3486" s="23" t="s">
        <v>24</v>
      </c>
      <c r="L3486" s="23">
        <v>2</v>
      </c>
      <c r="M3486" s="23">
        <v>158.72999999999999</v>
      </c>
      <c r="N3486" s="23">
        <v>0</v>
      </c>
      <c r="O3486" s="23">
        <v>18</v>
      </c>
      <c r="P3486" s="23" t="s">
        <v>25</v>
      </c>
      <c r="Q3486" s="23" t="s">
        <v>90</v>
      </c>
      <c r="R3486" s="23">
        <f t="shared" si="270"/>
        <v>1</v>
      </c>
      <c r="S3486" s="23" t="str">
        <f t="shared" si="271"/>
        <v>ORD103485_20240921_CUST03198_MED014</v>
      </c>
      <c r="T3486" s="23">
        <f t="shared" si="272"/>
        <v>1</v>
      </c>
      <c r="U3486" s="6">
        <f t="shared" si="273"/>
        <v>317.45999999999998</v>
      </c>
      <c r="V3486" s="6">
        <f>tbl_Raw_Data[[#This Row],[Discount_Pct]]*tbl_Raw_Data[[#This Row],[Gross_Amount]]/100</f>
        <v>0</v>
      </c>
      <c r="W3486" s="6">
        <f>tbl_Raw_Data[[#This Row],[Gross_Amount]]-tbl_Raw_Data[[#This Row],[Discount_Amount]]</f>
        <v>317.45999999999998</v>
      </c>
      <c r="X3486" s="6">
        <f>tbl_Raw_Data[[#This Row],[Net_Amount_Before_Tax]]*tbl_Raw_Data[[#This Row],[Tax_Pct]]/100</f>
        <v>57.142799999999994</v>
      </c>
      <c r="Y3486" s="6">
        <f>tbl_Raw_Data[[#This Row],[Net_Amount_Before_Tax]]+tbl_Raw_Data[[#This Row],[Tax_Amount]]</f>
        <v>374.6028</v>
      </c>
      <c r="Z3486" s="6">
        <f t="shared" si="274"/>
        <v>2</v>
      </c>
    </row>
    <row r="3487" spans="1:26" x14ac:dyDescent="0.3">
      <c r="A3487" s="23" t="s">
        <v>5303</v>
      </c>
      <c r="B3487" s="34">
        <v>45680</v>
      </c>
      <c r="C3487" s="23" t="s">
        <v>1163</v>
      </c>
      <c r="D3487" s="23" t="s">
        <v>19</v>
      </c>
      <c r="E3487" s="23" t="s">
        <v>19</v>
      </c>
      <c r="F3487" s="23">
        <v>110001</v>
      </c>
      <c r="G3487" s="23" t="s">
        <v>119</v>
      </c>
      <c r="H3487" s="23" t="s">
        <v>120</v>
      </c>
      <c r="I3487" s="23" t="s">
        <v>32</v>
      </c>
      <c r="J3487" s="23" t="s">
        <v>64</v>
      </c>
      <c r="K3487" s="23" t="s">
        <v>57</v>
      </c>
      <c r="L3487" s="23">
        <v>1</v>
      </c>
      <c r="M3487" s="23">
        <v>71.959999999999994</v>
      </c>
      <c r="N3487" s="23">
        <v>10</v>
      </c>
      <c r="O3487" s="23">
        <v>12</v>
      </c>
      <c r="P3487" s="23" t="s">
        <v>25</v>
      </c>
      <c r="Q3487" s="23" t="s">
        <v>26</v>
      </c>
      <c r="R3487" s="23">
        <f t="shared" si="270"/>
        <v>1</v>
      </c>
      <c r="S3487" s="23" t="str">
        <f t="shared" si="271"/>
        <v>ORD103486_20250123_CUST01600_MED010</v>
      </c>
      <c r="T3487" s="23">
        <f t="shared" si="272"/>
        <v>1</v>
      </c>
      <c r="U3487" s="6">
        <f t="shared" si="273"/>
        <v>71.959999999999994</v>
      </c>
      <c r="V3487" s="6">
        <f>tbl_Raw_Data[[#This Row],[Discount_Pct]]*tbl_Raw_Data[[#This Row],[Gross_Amount]]/100</f>
        <v>7.1959999999999988</v>
      </c>
      <c r="W3487" s="6">
        <f>tbl_Raw_Data[[#This Row],[Gross_Amount]]-tbl_Raw_Data[[#This Row],[Discount_Amount]]</f>
        <v>64.763999999999996</v>
      </c>
      <c r="X3487" s="6">
        <f>tbl_Raw_Data[[#This Row],[Net_Amount_Before_Tax]]*tbl_Raw_Data[[#This Row],[Tax_Pct]]/100</f>
        <v>7.771679999999999</v>
      </c>
      <c r="Y3487" s="6">
        <f>tbl_Raw_Data[[#This Row],[Net_Amount_Before_Tax]]+tbl_Raw_Data[[#This Row],[Tax_Amount]]</f>
        <v>72.535679999999999</v>
      </c>
      <c r="Z3487" s="6">
        <f t="shared" si="274"/>
        <v>2</v>
      </c>
    </row>
    <row r="3488" spans="1:26" x14ac:dyDescent="0.3">
      <c r="A3488" s="23" t="s">
        <v>5304</v>
      </c>
      <c r="B3488" s="34">
        <v>45609</v>
      </c>
      <c r="C3488" s="23" t="s">
        <v>2360</v>
      </c>
      <c r="D3488" s="23" t="s">
        <v>142</v>
      </c>
      <c r="E3488" s="23" t="s">
        <v>81</v>
      </c>
      <c r="F3488" s="23">
        <v>380058</v>
      </c>
      <c r="G3488" s="23" t="s">
        <v>94</v>
      </c>
      <c r="H3488" s="23" t="s">
        <v>95</v>
      </c>
      <c r="I3488" s="23" t="s">
        <v>84</v>
      </c>
      <c r="J3488" s="23" t="s">
        <v>42</v>
      </c>
      <c r="K3488" s="23" t="s">
        <v>24</v>
      </c>
      <c r="L3488" s="23">
        <v>1</v>
      </c>
      <c r="M3488" s="23">
        <v>92.54</v>
      </c>
      <c r="N3488" s="23">
        <v>10</v>
      </c>
      <c r="O3488" s="23">
        <v>12</v>
      </c>
      <c r="P3488" s="23" t="s">
        <v>65</v>
      </c>
      <c r="Q3488" s="23" t="s">
        <v>90</v>
      </c>
      <c r="R3488" s="23">
        <f t="shared" si="270"/>
        <v>1</v>
      </c>
      <c r="S3488" s="23" t="str">
        <f t="shared" si="271"/>
        <v>ORD103487_20241113_CUST01518_MED021</v>
      </c>
      <c r="T3488" s="23">
        <f t="shared" si="272"/>
        <v>1</v>
      </c>
      <c r="U3488" s="6">
        <f t="shared" si="273"/>
        <v>92.54</v>
      </c>
      <c r="V3488" s="6">
        <f>tbl_Raw_Data[[#This Row],[Discount_Pct]]*tbl_Raw_Data[[#This Row],[Gross_Amount]]/100</f>
        <v>9.2540000000000013</v>
      </c>
      <c r="W3488" s="6">
        <f>tbl_Raw_Data[[#This Row],[Gross_Amount]]-tbl_Raw_Data[[#This Row],[Discount_Amount]]</f>
        <v>83.286000000000001</v>
      </c>
      <c r="X3488" s="6">
        <f>tbl_Raw_Data[[#This Row],[Net_Amount_Before_Tax]]*tbl_Raw_Data[[#This Row],[Tax_Pct]]/100</f>
        <v>9.9943200000000001</v>
      </c>
      <c r="Y3488" s="6">
        <f>tbl_Raw_Data[[#This Row],[Net_Amount_Before_Tax]]+tbl_Raw_Data[[#This Row],[Tax_Amount]]</f>
        <v>93.280320000000003</v>
      </c>
      <c r="Z3488" s="6">
        <f t="shared" si="274"/>
        <v>3</v>
      </c>
    </row>
    <row r="3489" spans="1:26" x14ac:dyDescent="0.3">
      <c r="A3489" s="23" t="s">
        <v>5305</v>
      </c>
      <c r="B3489" s="34">
        <v>45686</v>
      </c>
      <c r="C3489" s="23" t="s">
        <v>2974</v>
      </c>
      <c r="D3489" s="23" t="s">
        <v>37</v>
      </c>
      <c r="E3489" s="23" t="s">
        <v>38</v>
      </c>
      <c r="F3489" s="23">
        <v>452001</v>
      </c>
      <c r="G3489" s="23" t="s">
        <v>185</v>
      </c>
      <c r="H3489" s="23" t="s">
        <v>186</v>
      </c>
      <c r="I3489" s="23" t="s">
        <v>76</v>
      </c>
      <c r="J3489" s="23" t="s">
        <v>187</v>
      </c>
      <c r="K3489" s="23" t="s">
        <v>57</v>
      </c>
      <c r="L3489" s="23">
        <v>2</v>
      </c>
      <c r="M3489" s="23">
        <v>86.8</v>
      </c>
      <c r="N3489" s="23">
        <v>5</v>
      </c>
      <c r="O3489" s="23">
        <v>5</v>
      </c>
      <c r="P3489" s="23" t="s">
        <v>89</v>
      </c>
      <c r="Q3489" s="23" t="s">
        <v>44</v>
      </c>
      <c r="R3489" s="23">
        <f t="shared" si="270"/>
        <v>1</v>
      </c>
      <c r="S3489" s="23" t="str">
        <f t="shared" si="271"/>
        <v>ORD103488_20250129_CUST01642_MED009</v>
      </c>
      <c r="T3489" s="23">
        <f t="shared" si="272"/>
        <v>1</v>
      </c>
      <c r="U3489" s="6">
        <f t="shared" si="273"/>
        <v>173.6</v>
      </c>
      <c r="V3489" s="6">
        <f>tbl_Raw_Data[[#This Row],[Discount_Pct]]*tbl_Raw_Data[[#This Row],[Gross_Amount]]/100</f>
        <v>8.68</v>
      </c>
      <c r="W3489" s="6">
        <f>tbl_Raw_Data[[#This Row],[Gross_Amount]]-tbl_Raw_Data[[#This Row],[Discount_Amount]]</f>
        <v>164.92</v>
      </c>
      <c r="X3489" s="6">
        <f>tbl_Raw_Data[[#This Row],[Net_Amount_Before_Tax]]*tbl_Raw_Data[[#This Row],[Tax_Pct]]/100</f>
        <v>8.2459999999999987</v>
      </c>
      <c r="Y3489" s="6">
        <f>tbl_Raw_Data[[#This Row],[Net_Amount_Before_Tax]]+tbl_Raw_Data[[#This Row],[Tax_Amount]]</f>
        <v>173.166</v>
      </c>
      <c r="Z3489" s="6">
        <f t="shared" si="274"/>
        <v>3</v>
      </c>
    </row>
    <row r="3490" spans="1:26" x14ac:dyDescent="0.3">
      <c r="A3490" s="23" t="s">
        <v>5306</v>
      </c>
      <c r="B3490" s="34">
        <v>45435</v>
      </c>
      <c r="C3490" s="23" t="s">
        <v>5307</v>
      </c>
      <c r="D3490" s="23" t="s">
        <v>130</v>
      </c>
      <c r="E3490" s="23" t="s">
        <v>131</v>
      </c>
      <c r="F3490" s="23">
        <v>700029</v>
      </c>
      <c r="G3490" s="23" t="s">
        <v>119</v>
      </c>
      <c r="H3490" s="23" t="s">
        <v>120</v>
      </c>
      <c r="I3490" s="23" t="s">
        <v>32</v>
      </c>
      <c r="J3490" s="23" t="s">
        <v>64</v>
      </c>
      <c r="K3490" s="23" t="s">
        <v>57</v>
      </c>
      <c r="L3490" s="23">
        <v>1</v>
      </c>
      <c r="M3490" s="23">
        <v>67.66</v>
      </c>
      <c r="N3490" s="23">
        <v>0</v>
      </c>
      <c r="O3490" s="23">
        <v>12</v>
      </c>
      <c r="P3490" s="23" t="s">
        <v>25</v>
      </c>
      <c r="Q3490" s="23" t="s">
        <v>34</v>
      </c>
      <c r="R3490" s="23">
        <f t="shared" si="270"/>
        <v>1</v>
      </c>
      <c r="S3490" s="23" t="str">
        <f t="shared" si="271"/>
        <v>ORD103489_20240523_CUST02401_MED010</v>
      </c>
      <c r="T3490" s="23">
        <f t="shared" si="272"/>
        <v>1</v>
      </c>
      <c r="U3490" s="6">
        <f t="shared" si="273"/>
        <v>67.66</v>
      </c>
      <c r="V3490" s="6">
        <f>tbl_Raw_Data[[#This Row],[Discount_Pct]]*tbl_Raw_Data[[#This Row],[Gross_Amount]]/100</f>
        <v>0</v>
      </c>
      <c r="W3490" s="6">
        <f>tbl_Raw_Data[[#This Row],[Gross_Amount]]-tbl_Raw_Data[[#This Row],[Discount_Amount]]</f>
        <v>67.66</v>
      </c>
      <c r="X3490" s="6">
        <f>tbl_Raw_Data[[#This Row],[Net_Amount_Before_Tax]]*tbl_Raw_Data[[#This Row],[Tax_Pct]]/100</f>
        <v>8.1191999999999993</v>
      </c>
      <c r="Y3490" s="6">
        <f>tbl_Raw_Data[[#This Row],[Net_Amount_Before_Tax]]+tbl_Raw_Data[[#This Row],[Tax_Amount]]</f>
        <v>75.779200000000003</v>
      </c>
      <c r="Z3490" s="6">
        <f t="shared" si="274"/>
        <v>1</v>
      </c>
    </row>
    <row r="3491" spans="1:26" x14ac:dyDescent="0.3">
      <c r="A3491" s="23" t="s">
        <v>5308</v>
      </c>
      <c r="B3491" s="34">
        <v>45842</v>
      </c>
      <c r="C3491" s="23" t="s">
        <v>2069</v>
      </c>
      <c r="D3491" s="23" t="s">
        <v>142</v>
      </c>
      <c r="E3491" s="23" t="s">
        <v>81</v>
      </c>
      <c r="F3491" s="23">
        <v>380058</v>
      </c>
      <c r="G3491" s="23" t="s">
        <v>30</v>
      </c>
      <c r="H3491" s="23" t="s">
        <v>31</v>
      </c>
      <c r="I3491" s="23" t="s">
        <v>32</v>
      </c>
      <c r="J3491" s="23" t="s">
        <v>23</v>
      </c>
      <c r="K3491" s="23" t="s">
        <v>24</v>
      </c>
      <c r="L3491" s="23">
        <v>1</v>
      </c>
      <c r="M3491" s="23">
        <v>139.15</v>
      </c>
      <c r="N3491" s="23">
        <v>5</v>
      </c>
      <c r="O3491" s="23">
        <v>5</v>
      </c>
      <c r="P3491" s="23" t="s">
        <v>65</v>
      </c>
      <c r="Q3491" s="23" t="s">
        <v>34</v>
      </c>
      <c r="R3491" s="23">
        <f t="shared" si="270"/>
        <v>1</v>
      </c>
      <c r="S3491" s="23" t="str">
        <f t="shared" si="271"/>
        <v>ORD103490_20250704_CUST02128_MED017</v>
      </c>
      <c r="T3491" s="23">
        <f t="shared" si="272"/>
        <v>1</v>
      </c>
      <c r="U3491" s="6">
        <f t="shared" si="273"/>
        <v>139.15</v>
      </c>
      <c r="V3491" s="6">
        <f>tbl_Raw_Data[[#This Row],[Discount_Pct]]*tbl_Raw_Data[[#This Row],[Gross_Amount]]/100</f>
        <v>6.9574999999999996</v>
      </c>
      <c r="W3491" s="6">
        <f>tbl_Raw_Data[[#This Row],[Gross_Amount]]-tbl_Raw_Data[[#This Row],[Discount_Amount]]</f>
        <v>132.1925</v>
      </c>
      <c r="X3491" s="6">
        <f>tbl_Raw_Data[[#This Row],[Net_Amount_Before_Tax]]*tbl_Raw_Data[[#This Row],[Tax_Pct]]/100</f>
        <v>6.6096249999999994</v>
      </c>
      <c r="Y3491" s="6">
        <f>tbl_Raw_Data[[#This Row],[Net_Amount_Before_Tax]]+tbl_Raw_Data[[#This Row],[Tax_Amount]]</f>
        <v>138.80212499999999</v>
      </c>
      <c r="Z3491" s="6">
        <f t="shared" si="274"/>
        <v>1</v>
      </c>
    </row>
    <row r="3492" spans="1:26" x14ac:dyDescent="0.3">
      <c r="A3492" s="23" t="s">
        <v>5309</v>
      </c>
      <c r="B3492" s="34">
        <v>45437</v>
      </c>
      <c r="C3492" s="23" t="s">
        <v>5310</v>
      </c>
      <c r="D3492" s="23" t="s">
        <v>19</v>
      </c>
      <c r="E3492" s="23" t="s">
        <v>19</v>
      </c>
      <c r="F3492" s="23">
        <v>110044</v>
      </c>
      <c r="G3492" s="23" t="s">
        <v>160</v>
      </c>
      <c r="H3492" s="23" t="s">
        <v>161</v>
      </c>
      <c r="I3492" s="23" t="s">
        <v>50</v>
      </c>
      <c r="J3492" s="23" t="s">
        <v>23</v>
      </c>
      <c r="K3492" s="23" t="s">
        <v>24</v>
      </c>
      <c r="L3492" s="23">
        <v>1</v>
      </c>
      <c r="M3492" s="23">
        <v>155</v>
      </c>
      <c r="N3492" s="23">
        <v>5</v>
      </c>
      <c r="O3492" s="23">
        <v>5</v>
      </c>
      <c r="P3492" s="23" t="s">
        <v>89</v>
      </c>
      <c r="Q3492" s="23" t="s">
        <v>34</v>
      </c>
      <c r="R3492" s="23">
        <f t="shared" si="270"/>
        <v>1</v>
      </c>
      <c r="S3492" s="23" t="str">
        <f t="shared" si="271"/>
        <v>ORD103491_20240525_CUST00683_MED014</v>
      </c>
      <c r="T3492" s="23">
        <f t="shared" si="272"/>
        <v>1</v>
      </c>
      <c r="U3492" s="6">
        <f t="shared" si="273"/>
        <v>155</v>
      </c>
      <c r="V3492" s="6">
        <f>tbl_Raw_Data[[#This Row],[Discount_Pct]]*tbl_Raw_Data[[#This Row],[Gross_Amount]]/100</f>
        <v>7.75</v>
      </c>
      <c r="W3492" s="6">
        <f>tbl_Raw_Data[[#This Row],[Gross_Amount]]-tbl_Raw_Data[[#This Row],[Discount_Amount]]</f>
        <v>147.25</v>
      </c>
      <c r="X3492" s="6">
        <f>tbl_Raw_Data[[#This Row],[Net_Amount_Before_Tax]]*tbl_Raw_Data[[#This Row],[Tax_Pct]]/100</f>
        <v>7.3624999999999998</v>
      </c>
      <c r="Y3492" s="6">
        <f>tbl_Raw_Data[[#This Row],[Net_Amount_Before_Tax]]+tbl_Raw_Data[[#This Row],[Tax_Amount]]</f>
        <v>154.61250000000001</v>
      </c>
      <c r="Z3492" s="6">
        <f t="shared" si="274"/>
        <v>1</v>
      </c>
    </row>
    <row r="3493" spans="1:26" x14ac:dyDescent="0.3">
      <c r="A3493" s="23" t="s">
        <v>5311</v>
      </c>
      <c r="B3493" s="34">
        <v>45841</v>
      </c>
      <c r="C3493" s="23" t="s">
        <v>1982</v>
      </c>
      <c r="D3493" s="23" t="s">
        <v>183</v>
      </c>
      <c r="E3493" s="23" t="s">
        <v>184</v>
      </c>
      <c r="F3493" s="23">
        <v>122001</v>
      </c>
      <c r="G3493" s="23" t="s">
        <v>229</v>
      </c>
      <c r="H3493" s="23" t="s">
        <v>230</v>
      </c>
      <c r="I3493" s="23" t="s">
        <v>84</v>
      </c>
      <c r="J3493" s="23" t="s">
        <v>140</v>
      </c>
      <c r="K3493" s="23" t="s">
        <v>24</v>
      </c>
      <c r="L3493" s="23">
        <v>1</v>
      </c>
      <c r="M3493" s="23">
        <v>178.86</v>
      </c>
      <c r="N3493" s="23">
        <v>10</v>
      </c>
      <c r="O3493" s="23">
        <v>5</v>
      </c>
      <c r="P3493" s="23" t="s">
        <v>25</v>
      </c>
      <c r="Q3493" s="23" t="s">
        <v>26</v>
      </c>
      <c r="R3493" s="23">
        <f t="shared" si="270"/>
        <v>1</v>
      </c>
      <c r="S3493" s="23" t="str">
        <f t="shared" si="271"/>
        <v>ORD103492_20250703_CUST01915_MED022</v>
      </c>
      <c r="T3493" s="23">
        <f t="shared" si="272"/>
        <v>1</v>
      </c>
      <c r="U3493" s="6">
        <f t="shared" si="273"/>
        <v>178.86</v>
      </c>
      <c r="V3493" s="6">
        <f>tbl_Raw_Data[[#This Row],[Discount_Pct]]*tbl_Raw_Data[[#This Row],[Gross_Amount]]/100</f>
        <v>17.886000000000003</v>
      </c>
      <c r="W3493" s="6">
        <f>tbl_Raw_Data[[#This Row],[Gross_Amount]]-tbl_Raw_Data[[#This Row],[Discount_Amount]]</f>
        <v>160.97400000000002</v>
      </c>
      <c r="X3493" s="6">
        <f>tbl_Raw_Data[[#This Row],[Net_Amount_Before_Tax]]*tbl_Raw_Data[[#This Row],[Tax_Pct]]/100</f>
        <v>8.048700000000002</v>
      </c>
      <c r="Y3493" s="6">
        <f>tbl_Raw_Data[[#This Row],[Net_Amount_Before_Tax]]+tbl_Raw_Data[[#This Row],[Tax_Amount]]</f>
        <v>169.02270000000001</v>
      </c>
      <c r="Z3493" s="6">
        <f t="shared" si="274"/>
        <v>1</v>
      </c>
    </row>
    <row r="3494" spans="1:26" x14ac:dyDescent="0.3">
      <c r="A3494" s="23" t="s">
        <v>5312</v>
      </c>
      <c r="B3494" s="34">
        <v>45435</v>
      </c>
      <c r="C3494" s="23" t="s">
        <v>5313</v>
      </c>
      <c r="D3494" s="23" t="s">
        <v>130</v>
      </c>
      <c r="E3494" s="23" t="s">
        <v>131</v>
      </c>
      <c r="F3494" s="23">
        <v>700001</v>
      </c>
      <c r="G3494" s="23" t="s">
        <v>48</v>
      </c>
      <c r="H3494" s="23" t="s">
        <v>49</v>
      </c>
      <c r="I3494" s="23" t="s">
        <v>50</v>
      </c>
      <c r="J3494" s="23" t="s">
        <v>23</v>
      </c>
      <c r="K3494" s="23" t="s">
        <v>24</v>
      </c>
      <c r="L3494" s="23">
        <v>5</v>
      </c>
      <c r="M3494" s="23">
        <v>102.8</v>
      </c>
      <c r="N3494" s="23">
        <v>0</v>
      </c>
      <c r="O3494" s="23">
        <v>5</v>
      </c>
      <c r="P3494" s="23" t="s">
        <v>65</v>
      </c>
      <c r="Q3494" s="23" t="s">
        <v>34</v>
      </c>
      <c r="R3494" s="23">
        <f t="shared" si="270"/>
        <v>1</v>
      </c>
      <c r="S3494" s="23" t="str">
        <f t="shared" si="271"/>
        <v>ORD103493_20240523_CUST01251_MED028</v>
      </c>
      <c r="T3494" s="23">
        <f t="shared" si="272"/>
        <v>1</v>
      </c>
      <c r="U3494" s="6">
        <f t="shared" si="273"/>
        <v>514</v>
      </c>
      <c r="V3494" s="6">
        <f>tbl_Raw_Data[[#This Row],[Discount_Pct]]*tbl_Raw_Data[[#This Row],[Gross_Amount]]/100</f>
        <v>0</v>
      </c>
      <c r="W3494" s="6">
        <f>tbl_Raw_Data[[#This Row],[Gross_Amount]]-tbl_Raw_Data[[#This Row],[Discount_Amount]]</f>
        <v>514</v>
      </c>
      <c r="X3494" s="6">
        <f>tbl_Raw_Data[[#This Row],[Net_Amount_Before_Tax]]*tbl_Raw_Data[[#This Row],[Tax_Pct]]/100</f>
        <v>25.7</v>
      </c>
      <c r="Y3494" s="6">
        <f>tbl_Raw_Data[[#This Row],[Net_Amount_Before_Tax]]+tbl_Raw_Data[[#This Row],[Tax_Amount]]</f>
        <v>539.70000000000005</v>
      </c>
      <c r="Z3494" s="6">
        <f t="shared" si="274"/>
        <v>1</v>
      </c>
    </row>
    <row r="3495" spans="1:26" x14ac:dyDescent="0.3">
      <c r="A3495" s="23" t="s">
        <v>5312</v>
      </c>
      <c r="B3495" s="34">
        <v>45383</v>
      </c>
      <c r="C3495" s="23" t="s">
        <v>404</v>
      </c>
      <c r="D3495" s="23" t="s">
        <v>100</v>
      </c>
      <c r="E3495" s="23" t="s">
        <v>101</v>
      </c>
      <c r="F3495" s="23">
        <v>201301</v>
      </c>
      <c r="G3495" s="23" t="s">
        <v>132</v>
      </c>
      <c r="H3495" s="23" t="s">
        <v>133</v>
      </c>
      <c r="I3495" s="23" t="s">
        <v>134</v>
      </c>
      <c r="J3495" s="23" t="s">
        <v>135</v>
      </c>
      <c r="K3495" s="23" t="s">
        <v>57</v>
      </c>
      <c r="L3495" s="23">
        <v>6</v>
      </c>
      <c r="M3495" s="23">
        <v>82.62</v>
      </c>
      <c r="N3495" s="23">
        <v>0</v>
      </c>
      <c r="O3495" s="23">
        <v>5</v>
      </c>
      <c r="P3495" s="23" t="s">
        <v>25</v>
      </c>
      <c r="Q3495" s="23" t="s">
        <v>34</v>
      </c>
      <c r="R3495" s="23">
        <f t="shared" si="270"/>
        <v>1</v>
      </c>
      <c r="S3495" s="23" t="str">
        <f t="shared" si="271"/>
        <v>ORD103493_20240401_CUST02229_MED007</v>
      </c>
      <c r="T3495" s="23">
        <f t="shared" si="272"/>
        <v>1</v>
      </c>
      <c r="U3495" s="6">
        <f t="shared" si="273"/>
        <v>495.72</v>
      </c>
      <c r="V3495" s="6">
        <f>tbl_Raw_Data[[#This Row],[Discount_Pct]]*tbl_Raw_Data[[#This Row],[Gross_Amount]]/100</f>
        <v>0</v>
      </c>
      <c r="W3495" s="6">
        <f>tbl_Raw_Data[[#This Row],[Gross_Amount]]-tbl_Raw_Data[[#This Row],[Discount_Amount]]</f>
        <v>495.72</v>
      </c>
      <c r="X3495" s="6">
        <f>tbl_Raw_Data[[#This Row],[Net_Amount_Before_Tax]]*tbl_Raw_Data[[#This Row],[Tax_Pct]]/100</f>
        <v>24.786000000000005</v>
      </c>
      <c r="Y3495" s="6">
        <f>tbl_Raw_Data[[#This Row],[Net_Amount_Before_Tax]]+tbl_Raw_Data[[#This Row],[Tax_Amount]]</f>
        <v>520.50600000000009</v>
      </c>
      <c r="Z3495" s="6">
        <f t="shared" si="274"/>
        <v>5</v>
      </c>
    </row>
    <row r="3496" spans="1:26" x14ac:dyDescent="0.3">
      <c r="A3496" s="23" t="s">
        <v>5314</v>
      </c>
      <c r="B3496" s="34">
        <v>45812</v>
      </c>
      <c r="C3496" s="23" t="s">
        <v>5315</v>
      </c>
      <c r="D3496" s="23" t="s">
        <v>52</v>
      </c>
      <c r="E3496" s="23" t="s">
        <v>52</v>
      </c>
      <c r="F3496" s="23">
        <v>160036</v>
      </c>
      <c r="G3496" s="23" t="s">
        <v>39</v>
      </c>
      <c r="H3496" s="23" t="s">
        <v>40</v>
      </c>
      <c r="I3496" s="23" t="s">
        <v>41</v>
      </c>
      <c r="J3496" s="23" t="s">
        <v>42</v>
      </c>
      <c r="K3496" s="23" t="s">
        <v>24</v>
      </c>
      <c r="L3496" s="23">
        <v>1</v>
      </c>
      <c r="M3496" s="23">
        <v>28.44</v>
      </c>
      <c r="N3496" s="23">
        <v>5</v>
      </c>
      <c r="O3496" s="23">
        <v>5</v>
      </c>
      <c r="P3496" s="23" t="s">
        <v>33</v>
      </c>
      <c r="Q3496" s="23" t="s">
        <v>44</v>
      </c>
      <c r="R3496" s="23">
        <f t="shared" si="270"/>
        <v>1</v>
      </c>
      <c r="S3496" s="23" t="str">
        <f t="shared" si="271"/>
        <v>ORD103495_20250604_CUST01077_MED001</v>
      </c>
      <c r="T3496" s="23">
        <f t="shared" si="272"/>
        <v>1</v>
      </c>
      <c r="U3496" s="6">
        <f t="shared" si="273"/>
        <v>28.44</v>
      </c>
      <c r="V3496" s="6">
        <f>tbl_Raw_Data[[#This Row],[Discount_Pct]]*tbl_Raw_Data[[#This Row],[Gross_Amount]]/100</f>
        <v>1.4220000000000002</v>
      </c>
      <c r="W3496" s="6">
        <f>tbl_Raw_Data[[#This Row],[Gross_Amount]]-tbl_Raw_Data[[#This Row],[Discount_Amount]]</f>
        <v>27.018000000000001</v>
      </c>
      <c r="X3496" s="6">
        <f>tbl_Raw_Data[[#This Row],[Net_Amount_Before_Tax]]*tbl_Raw_Data[[#This Row],[Tax_Pct]]/100</f>
        <v>1.3509</v>
      </c>
      <c r="Y3496" s="6">
        <f>tbl_Raw_Data[[#This Row],[Net_Amount_Before_Tax]]+tbl_Raw_Data[[#This Row],[Tax_Amount]]</f>
        <v>28.3689</v>
      </c>
      <c r="Z3496" s="6">
        <f t="shared" si="274"/>
        <v>3</v>
      </c>
    </row>
    <row r="3497" spans="1:26" x14ac:dyDescent="0.3">
      <c r="A3497" s="23" t="s">
        <v>5316</v>
      </c>
      <c r="B3497" s="34">
        <v>46005</v>
      </c>
      <c r="C3497" s="23" t="s">
        <v>5317</v>
      </c>
      <c r="D3497" s="23" t="s">
        <v>46</v>
      </c>
      <c r="E3497" s="23" t="s">
        <v>47</v>
      </c>
      <c r="F3497" s="23">
        <v>411045</v>
      </c>
      <c r="G3497" s="23" t="s">
        <v>107</v>
      </c>
      <c r="H3497" s="23" t="s">
        <v>108</v>
      </c>
      <c r="I3497" s="23" t="s">
        <v>63</v>
      </c>
      <c r="J3497" s="23" t="s">
        <v>42</v>
      </c>
      <c r="K3497" s="23" t="s">
        <v>57</v>
      </c>
      <c r="L3497" s="23">
        <v>2</v>
      </c>
      <c r="M3497" s="23">
        <v>86.28</v>
      </c>
      <c r="N3497" s="23">
        <v>0</v>
      </c>
      <c r="O3497" s="23">
        <v>5</v>
      </c>
      <c r="P3497" s="23" t="s">
        <v>89</v>
      </c>
      <c r="Q3497" s="23" t="s">
        <v>90</v>
      </c>
      <c r="R3497" s="23">
        <f t="shared" si="270"/>
        <v>1</v>
      </c>
      <c r="S3497" s="23" t="str">
        <f t="shared" si="271"/>
        <v>ORD103496_20251214_CUST01186_MED005</v>
      </c>
      <c r="T3497" s="23">
        <f t="shared" si="272"/>
        <v>1</v>
      </c>
      <c r="U3497" s="6">
        <f t="shared" si="273"/>
        <v>172.56</v>
      </c>
      <c r="V3497" s="6">
        <f>tbl_Raw_Data[[#This Row],[Discount_Pct]]*tbl_Raw_Data[[#This Row],[Gross_Amount]]/100</f>
        <v>0</v>
      </c>
      <c r="W3497" s="6">
        <f>tbl_Raw_Data[[#This Row],[Gross_Amount]]-tbl_Raw_Data[[#This Row],[Discount_Amount]]</f>
        <v>172.56</v>
      </c>
      <c r="X3497" s="6">
        <f>tbl_Raw_Data[[#This Row],[Net_Amount_Before_Tax]]*tbl_Raw_Data[[#This Row],[Tax_Pct]]/100</f>
        <v>8.6280000000000001</v>
      </c>
      <c r="Y3497" s="6">
        <f>tbl_Raw_Data[[#This Row],[Net_Amount_Before_Tax]]+tbl_Raw_Data[[#This Row],[Tax_Amount]]</f>
        <v>181.18799999999999</v>
      </c>
      <c r="Z3497" s="6">
        <f t="shared" si="274"/>
        <v>2</v>
      </c>
    </row>
    <row r="3498" spans="1:26" x14ac:dyDescent="0.3">
      <c r="A3498" s="23" t="s">
        <v>5318</v>
      </c>
      <c r="B3498" s="34">
        <v>45646</v>
      </c>
      <c r="C3498" s="23" t="s">
        <v>616</v>
      </c>
      <c r="D3498" s="23" t="s">
        <v>100</v>
      </c>
      <c r="E3498" s="23" t="s">
        <v>101</v>
      </c>
      <c r="F3498" s="23">
        <v>201307</v>
      </c>
      <c r="G3498" s="23" t="s">
        <v>30</v>
      </c>
      <c r="H3498" s="23" t="s">
        <v>31</v>
      </c>
      <c r="I3498" s="23" t="s">
        <v>32</v>
      </c>
      <c r="J3498" s="23" t="s">
        <v>23</v>
      </c>
      <c r="K3498" s="23" t="s">
        <v>24</v>
      </c>
      <c r="L3498" s="23">
        <v>1</v>
      </c>
      <c r="M3498" s="23">
        <v>121.46</v>
      </c>
      <c r="N3498" s="23">
        <v>5</v>
      </c>
      <c r="O3498" s="23">
        <v>12</v>
      </c>
      <c r="P3498" s="23" t="s">
        <v>43</v>
      </c>
      <c r="Q3498" s="23" t="s">
        <v>90</v>
      </c>
      <c r="R3498" s="23">
        <f t="shared" si="270"/>
        <v>1</v>
      </c>
      <c r="S3498" s="23" t="str">
        <f t="shared" si="271"/>
        <v>ORD103497_20241220_CUST01863_MED017</v>
      </c>
      <c r="T3498" s="23">
        <f t="shared" si="272"/>
        <v>1</v>
      </c>
      <c r="U3498" s="6">
        <f t="shared" si="273"/>
        <v>121.46</v>
      </c>
      <c r="V3498" s="6">
        <f>tbl_Raw_Data[[#This Row],[Discount_Pct]]*tbl_Raw_Data[[#This Row],[Gross_Amount]]/100</f>
        <v>6.0729999999999995</v>
      </c>
      <c r="W3498" s="6">
        <f>tbl_Raw_Data[[#This Row],[Gross_Amount]]-tbl_Raw_Data[[#This Row],[Discount_Amount]]</f>
        <v>115.387</v>
      </c>
      <c r="X3498" s="6">
        <f>tbl_Raw_Data[[#This Row],[Net_Amount_Before_Tax]]*tbl_Raw_Data[[#This Row],[Tax_Pct]]/100</f>
        <v>13.846439999999999</v>
      </c>
      <c r="Y3498" s="6">
        <f>tbl_Raw_Data[[#This Row],[Net_Amount_Before_Tax]]+tbl_Raw_Data[[#This Row],[Tax_Amount]]</f>
        <v>129.23344</v>
      </c>
      <c r="Z3498" s="6">
        <f t="shared" si="274"/>
        <v>0</v>
      </c>
    </row>
    <row r="3499" spans="1:26" x14ac:dyDescent="0.3">
      <c r="A3499" s="23" t="s">
        <v>5319</v>
      </c>
      <c r="B3499" s="34">
        <v>45383</v>
      </c>
      <c r="C3499" s="23" t="s">
        <v>2474</v>
      </c>
      <c r="D3499" s="23" t="s">
        <v>28</v>
      </c>
      <c r="E3499" s="23" t="s">
        <v>29</v>
      </c>
      <c r="F3499" s="23">
        <v>500084</v>
      </c>
      <c r="G3499" s="23" t="s">
        <v>196</v>
      </c>
      <c r="H3499" s="23" t="s">
        <v>197</v>
      </c>
      <c r="I3499" s="23" t="s">
        <v>32</v>
      </c>
      <c r="J3499" s="23" t="s">
        <v>42</v>
      </c>
      <c r="K3499" s="23" t="s">
        <v>24</v>
      </c>
      <c r="L3499" s="23">
        <v>1</v>
      </c>
      <c r="M3499" s="23">
        <v>24.68</v>
      </c>
      <c r="N3499" s="23">
        <v>5</v>
      </c>
      <c r="O3499" s="23">
        <v>12</v>
      </c>
      <c r="P3499" s="23" t="s">
        <v>43</v>
      </c>
      <c r="Q3499" s="23" t="s">
        <v>34</v>
      </c>
      <c r="R3499" s="23">
        <f t="shared" si="270"/>
        <v>1</v>
      </c>
      <c r="S3499" s="23" t="str">
        <f t="shared" si="271"/>
        <v>ORD103498_20240401_CUST02690_MED011</v>
      </c>
      <c r="T3499" s="23">
        <f t="shared" si="272"/>
        <v>1</v>
      </c>
      <c r="U3499" s="6">
        <f t="shared" si="273"/>
        <v>24.68</v>
      </c>
      <c r="V3499" s="6">
        <f>tbl_Raw_Data[[#This Row],[Discount_Pct]]*tbl_Raw_Data[[#This Row],[Gross_Amount]]/100</f>
        <v>1.234</v>
      </c>
      <c r="W3499" s="6">
        <f>tbl_Raw_Data[[#This Row],[Gross_Amount]]-tbl_Raw_Data[[#This Row],[Discount_Amount]]</f>
        <v>23.445999999999998</v>
      </c>
      <c r="X3499" s="6">
        <f>tbl_Raw_Data[[#This Row],[Net_Amount_Before_Tax]]*tbl_Raw_Data[[#This Row],[Tax_Pct]]/100</f>
        <v>2.8135199999999996</v>
      </c>
      <c r="Y3499" s="6">
        <f>tbl_Raw_Data[[#This Row],[Net_Amount_Before_Tax]]+tbl_Raw_Data[[#This Row],[Tax_Amount]]</f>
        <v>26.259519999999998</v>
      </c>
      <c r="Z3499" s="6">
        <f t="shared" si="274"/>
        <v>2</v>
      </c>
    </row>
    <row r="3500" spans="1:26" x14ac:dyDescent="0.3">
      <c r="A3500" s="23" t="s">
        <v>5320</v>
      </c>
      <c r="B3500" s="34">
        <v>45847</v>
      </c>
      <c r="C3500" s="23" t="s">
        <v>5321</v>
      </c>
      <c r="D3500" s="23" t="s">
        <v>183</v>
      </c>
      <c r="E3500" s="23" t="s">
        <v>184</v>
      </c>
      <c r="F3500" s="23">
        <v>122009</v>
      </c>
      <c r="G3500" s="23" t="s">
        <v>233</v>
      </c>
      <c r="H3500" s="23" t="s">
        <v>234</v>
      </c>
      <c r="I3500" s="23" t="s">
        <v>104</v>
      </c>
      <c r="J3500" s="23" t="s">
        <v>42</v>
      </c>
      <c r="K3500" s="23" t="s">
        <v>24</v>
      </c>
      <c r="L3500" s="23">
        <v>1</v>
      </c>
      <c r="M3500" s="23">
        <v>167.85</v>
      </c>
      <c r="N3500" s="23">
        <v>5</v>
      </c>
      <c r="O3500" s="23">
        <v>18</v>
      </c>
      <c r="P3500" s="23" t="s">
        <v>25</v>
      </c>
      <c r="Q3500" s="23" t="s">
        <v>90</v>
      </c>
      <c r="R3500" s="23">
        <f t="shared" si="270"/>
        <v>1</v>
      </c>
      <c r="S3500" s="23" t="str">
        <f t="shared" si="271"/>
        <v>ORD103499_20250709_CUST02917_MED019</v>
      </c>
      <c r="T3500" s="23">
        <f t="shared" si="272"/>
        <v>1</v>
      </c>
      <c r="U3500" s="6">
        <f t="shared" si="273"/>
        <v>167.85</v>
      </c>
      <c r="V3500" s="6">
        <f>tbl_Raw_Data[[#This Row],[Discount_Pct]]*tbl_Raw_Data[[#This Row],[Gross_Amount]]/100</f>
        <v>8.3925000000000001</v>
      </c>
      <c r="W3500" s="6">
        <f>tbl_Raw_Data[[#This Row],[Gross_Amount]]-tbl_Raw_Data[[#This Row],[Discount_Amount]]</f>
        <v>159.45749999999998</v>
      </c>
      <c r="X3500" s="6">
        <f>tbl_Raw_Data[[#This Row],[Net_Amount_Before_Tax]]*tbl_Raw_Data[[#This Row],[Tax_Pct]]/100</f>
        <v>28.702349999999996</v>
      </c>
      <c r="Y3500" s="6">
        <f>tbl_Raw_Data[[#This Row],[Net_Amount_Before_Tax]]+tbl_Raw_Data[[#This Row],[Tax_Amount]]</f>
        <v>188.15984999999998</v>
      </c>
      <c r="Z3500" s="6">
        <f t="shared" si="274"/>
        <v>1</v>
      </c>
    </row>
    <row r="3501" spans="1:26" x14ac:dyDescent="0.3">
      <c r="A3501" s="23" t="s">
        <v>5322</v>
      </c>
      <c r="B3501" s="34">
        <v>45436</v>
      </c>
      <c r="C3501" s="23" t="s">
        <v>2079</v>
      </c>
      <c r="D3501" s="23" t="s">
        <v>52</v>
      </c>
      <c r="E3501" s="23" t="s">
        <v>52</v>
      </c>
      <c r="F3501" s="23">
        <v>160036</v>
      </c>
      <c r="G3501" s="23" t="s">
        <v>138</v>
      </c>
      <c r="H3501" s="23" t="s">
        <v>139</v>
      </c>
      <c r="I3501" s="23" t="s">
        <v>50</v>
      </c>
      <c r="J3501" s="23" t="s">
        <v>140</v>
      </c>
      <c r="K3501" s="23" t="s">
        <v>24</v>
      </c>
      <c r="L3501" s="23">
        <v>4</v>
      </c>
      <c r="M3501" s="23">
        <v>170.72</v>
      </c>
      <c r="N3501" s="23">
        <v>10</v>
      </c>
      <c r="O3501" s="23">
        <v>18</v>
      </c>
      <c r="P3501" s="23" t="s">
        <v>25</v>
      </c>
      <c r="Q3501" s="23" t="s">
        <v>26</v>
      </c>
      <c r="R3501" s="23">
        <f t="shared" si="270"/>
        <v>1</v>
      </c>
      <c r="S3501" s="23" t="str">
        <f t="shared" si="271"/>
        <v>ORD103500_20240524_CUST01340_MED013</v>
      </c>
      <c r="T3501" s="23">
        <f t="shared" si="272"/>
        <v>1</v>
      </c>
      <c r="U3501" s="6">
        <f t="shared" si="273"/>
        <v>682.88</v>
      </c>
      <c r="V3501" s="6">
        <f>tbl_Raw_Data[[#This Row],[Discount_Pct]]*tbl_Raw_Data[[#This Row],[Gross_Amount]]/100</f>
        <v>68.287999999999997</v>
      </c>
      <c r="W3501" s="6">
        <f>tbl_Raw_Data[[#This Row],[Gross_Amount]]-tbl_Raw_Data[[#This Row],[Discount_Amount]]</f>
        <v>614.59199999999998</v>
      </c>
      <c r="X3501" s="6">
        <f>tbl_Raw_Data[[#This Row],[Net_Amount_Before_Tax]]*tbl_Raw_Data[[#This Row],[Tax_Pct]]/100</f>
        <v>110.62655999999998</v>
      </c>
      <c r="Y3501" s="6">
        <f>tbl_Raw_Data[[#This Row],[Net_Amount_Before_Tax]]+tbl_Raw_Data[[#This Row],[Tax_Amount]]</f>
        <v>725.21856000000002</v>
      </c>
      <c r="Z3501" s="6">
        <f t="shared" si="274"/>
        <v>1</v>
      </c>
    </row>
    <row r="3502" spans="1:26" x14ac:dyDescent="0.3">
      <c r="A3502" s="23" t="s">
        <v>5322</v>
      </c>
      <c r="B3502" s="34">
        <v>45726</v>
      </c>
      <c r="C3502" s="23" t="s">
        <v>5323</v>
      </c>
      <c r="D3502" s="23" t="s">
        <v>87</v>
      </c>
      <c r="E3502" s="23" t="s">
        <v>88</v>
      </c>
      <c r="F3502" s="23">
        <v>600096</v>
      </c>
      <c r="G3502" s="23" t="s">
        <v>94</v>
      </c>
      <c r="H3502" s="23" t="s">
        <v>95</v>
      </c>
      <c r="I3502" s="23" t="s">
        <v>84</v>
      </c>
      <c r="J3502" s="23" t="s">
        <v>42</v>
      </c>
      <c r="K3502" s="23" t="s">
        <v>24</v>
      </c>
      <c r="L3502" s="23">
        <v>2</v>
      </c>
      <c r="M3502" s="23">
        <v>87.74</v>
      </c>
      <c r="N3502" s="23">
        <v>0</v>
      </c>
      <c r="O3502" s="23">
        <v>5</v>
      </c>
      <c r="P3502" s="23" t="s">
        <v>58</v>
      </c>
      <c r="Q3502" s="23" t="s">
        <v>34</v>
      </c>
      <c r="R3502" s="23">
        <f t="shared" si="270"/>
        <v>1</v>
      </c>
      <c r="S3502" s="23" t="str">
        <f t="shared" si="271"/>
        <v>ORD103500_20250310_CUST02469_MED021</v>
      </c>
      <c r="T3502" s="23">
        <f t="shared" si="272"/>
        <v>1</v>
      </c>
      <c r="U3502" s="6">
        <f t="shared" si="273"/>
        <v>175.48</v>
      </c>
      <c r="V3502" s="6">
        <f>tbl_Raw_Data[[#This Row],[Discount_Pct]]*tbl_Raw_Data[[#This Row],[Gross_Amount]]/100</f>
        <v>0</v>
      </c>
      <c r="W3502" s="6">
        <f>tbl_Raw_Data[[#This Row],[Gross_Amount]]-tbl_Raw_Data[[#This Row],[Discount_Amount]]</f>
        <v>175.48</v>
      </c>
      <c r="X3502" s="6">
        <f>tbl_Raw_Data[[#This Row],[Net_Amount_Before_Tax]]*tbl_Raw_Data[[#This Row],[Tax_Pct]]/100</f>
        <v>8.7739999999999991</v>
      </c>
      <c r="Y3502" s="6">
        <f>tbl_Raw_Data[[#This Row],[Net_Amount_Before_Tax]]+tbl_Raw_Data[[#This Row],[Tax_Amount]]</f>
        <v>184.25399999999999</v>
      </c>
      <c r="Z3502" s="6">
        <f t="shared" si="274"/>
        <v>6</v>
      </c>
    </row>
    <row r="3503" spans="1:26" x14ac:dyDescent="0.3">
      <c r="A3503" s="23" t="s">
        <v>5322</v>
      </c>
      <c r="B3503" s="34">
        <v>45829</v>
      </c>
      <c r="C3503" s="23" t="s">
        <v>5073</v>
      </c>
      <c r="D3503" s="23" t="s">
        <v>37</v>
      </c>
      <c r="E3503" s="23" t="s">
        <v>38</v>
      </c>
      <c r="F3503" s="23">
        <v>452020</v>
      </c>
      <c r="G3503" s="23" t="s">
        <v>61</v>
      </c>
      <c r="H3503" s="23" t="s">
        <v>62</v>
      </c>
      <c r="I3503" s="23" t="s">
        <v>63</v>
      </c>
      <c r="J3503" s="23" t="s">
        <v>64</v>
      </c>
      <c r="K3503" s="23" t="s">
        <v>57</v>
      </c>
      <c r="L3503" s="23">
        <v>2</v>
      </c>
      <c r="M3503" s="23">
        <v>114.32</v>
      </c>
      <c r="N3503" s="23">
        <v>0</v>
      </c>
      <c r="O3503" s="23">
        <v>12</v>
      </c>
      <c r="P3503" s="23" t="s">
        <v>58</v>
      </c>
      <c r="Q3503" s="23" t="s">
        <v>34</v>
      </c>
      <c r="R3503" s="23">
        <f t="shared" si="270"/>
        <v>1</v>
      </c>
      <c r="S3503" s="23" t="str">
        <f t="shared" si="271"/>
        <v>ORD103500_20250621_CUST01483_MED004</v>
      </c>
      <c r="T3503" s="23">
        <f t="shared" si="272"/>
        <v>1</v>
      </c>
      <c r="U3503" s="6">
        <f t="shared" si="273"/>
        <v>228.64</v>
      </c>
      <c r="V3503" s="6">
        <f>tbl_Raw_Data[[#This Row],[Discount_Pct]]*tbl_Raw_Data[[#This Row],[Gross_Amount]]/100</f>
        <v>0</v>
      </c>
      <c r="W3503" s="6">
        <f>tbl_Raw_Data[[#This Row],[Gross_Amount]]-tbl_Raw_Data[[#This Row],[Discount_Amount]]</f>
        <v>228.64</v>
      </c>
      <c r="X3503" s="6">
        <f>tbl_Raw_Data[[#This Row],[Net_Amount_Before_Tax]]*tbl_Raw_Data[[#This Row],[Tax_Pct]]/100</f>
        <v>27.436799999999998</v>
      </c>
      <c r="Y3503" s="6">
        <f>tbl_Raw_Data[[#This Row],[Net_Amount_Before_Tax]]+tbl_Raw_Data[[#This Row],[Tax_Amount]]</f>
        <v>256.07679999999999</v>
      </c>
      <c r="Z3503" s="6">
        <f t="shared" si="274"/>
        <v>2</v>
      </c>
    </row>
    <row r="3504" spans="1:26" x14ac:dyDescent="0.3">
      <c r="A3504" s="23" t="s">
        <v>5322</v>
      </c>
      <c r="B3504" s="34">
        <v>45296</v>
      </c>
      <c r="C3504" s="23" t="s">
        <v>5324</v>
      </c>
      <c r="D3504" s="23" t="s">
        <v>52</v>
      </c>
      <c r="E3504" s="23" t="s">
        <v>52</v>
      </c>
      <c r="F3504" s="23">
        <v>160036</v>
      </c>
      <c r="G3504" s="23" t="s">
        <v>283</v>
      </c>
      <c r="H3504" s="23" t="s">
        <v>284</v>
      </c>
      <c r="I3504" s="23" t="s">
        <v>104</v>
      </c>
      <c r="J3504" s="23" t="s">
        <v>42</v>
      </c>
      <c r="K3504" s="23" t="s">
        <v>57</v>
      </c>
      <c r="L3504" s="23">
        <v>3</v>
      </c>
      <c r="M3504" s="23">
        <v>288.85000000000002</v>
      </c>
      <c r="N3504" s="23">
        <v>0</v>
      </c>
      <c r="O3504" s="23">
        <v>5</v>
      </c>
      <c r="P3504" s="23" t="s">
        <v>65</v>
      </c>
      <c r="Q3504" s="23" t="s">
        <v>34</v>
      </c>
      <c r="R3504" s="23">
        <f t="shared" si="270"/>
        <v>1</v>
      </c>
      <c r="S3504" s="23" t="str">
        <f t="shared" si="271"/>
        <v>ORD103500_20240105_CUST00538_MED030</v>
      </c>
      <c r="T3504" s="23">
        <f t="shared" si="272"/>
        <v>1</v>
      </c>
      <c r="U3504" s="6">
        <f t="shared" si="273"/>
        <v>866.55000000000007</v>
      </c>
      <c r="V3504" s="6">
        <f>tbl_Raw_Data[[#This Row],[Discount_Pct]]*tbl_Raw_Data[[#This Row],[Gross_Amount]]/100</f>
        <v>0</v>
      </c>
      <c r="W3504" s="6">
        <f>tbl_Raw_Data[[#This Row],[Gross_Amount]]-tbl_Raw_Data[[#This Row],[Discount_Amount]]</f>
        <v>866.55000000000007</v>
      </c>
      <c r="X3504" s="6">
        <f>tbl_Raw_Data[[#This Row],[Net_Amount_Before_Tax]]*tbl_Raw_Data[[#This Row],[Tax_Pct]]/100</f>
        <v>43.327500000000001</v>
      </c>
      <c r="Y3504" s="6">
        <f>tbl_Raw_Data[[#This Row],[Net_Amount_Before_Tax]]+tbl_Raw_Data[[#This Row],[Tax_Amount]]</f>
        <v>909.87750000000005</v>
      </c>
      <c r="Z3504" s="6">
        <f t="shared" si="274"/>
        <v>1</v>
      </c>
    </row>
    <row r="3505" spans="1:26" x14ac:dyDescent="0.3">
      <c r="A3505" s="23" t="s">
        <v>5325</v>
      </c>
      <c r="B3505" s="34">
        <v>45484</v>
      </c>
      <c r="C3505" s="23" t="s">
        <v>5326</v>
      </c>
      <c r="D3505" s="23" t="s">
        <v>52</v>
      </c>
      <c r="E3505" s="23" t="s">
        <v>52</v>
      </c>
      <c r="F3505" s="23">
        <v>160001</v>
      </c>
      <c r="G3505" s="23" t="s">
        <v>224</v>
      </c>
      <c r="H3505" s="23" t="s">
        <v>225</v>
      </c>
      <c r="I3505" s="23" t="s">
        <v>147</v>
      </c>
      <c r="J3505" s="23" t="s">
        <v>23</v>
      </c>
      <c r="K3505" s="23" t="s">
        <v>24</v>
      </c>
      <c r="L3505" s="23">
        <v>1</v>
      </c>
      <c r="M3505" s="23">
        <v>54.1</v>
      </c>
      <c r="N3505" s="23">
        <v>0</v>
      </c>
      <c r="O3505" s="23">
        <v>5</v>
      </c>
      <c r="P3505" s="23" t="s">
        <v>89</v>
      </c>
      <c r="Q3505" s="23" t="s">
        <v>34</v>
      </c>
      <c r="R3505" s="23">
        <f t="shared" si="270"/>
        <v>1</v>
      </c>
      <c r="S3505" s="23" t="str">
        <f t="shared" si="271"/>
        <v>ORD103504_20240711_CUST02212_MED015</v>
      </c>
      <c r="T3505" s="23">
        <f t="shared" si="272"/>
        <v>1</v>
      </c>
      <c r="U3505" s="6">
        <f t="shared" si="273"/>
        <v>54.1</v>
      </c>
      <c r="V3505" s="6">
        <f>tbl_Raw_Data[[#This Row],[Discount_Pct]]*tbl_Raw_Data[[#This Row],[Gross_Amount]]/100</f>
        <v>0</v>
      </c>
      <c r="W3505" s="6">
        <f>tbl_Raw_Data[[#This Row],[Gross_Amount]]-tbl_Raw_Data[[#This Row],[Discount_Amount]]</f>
        <v>54.1</v>
      </c>
      <c r="X3505" s="6">
        <f>tbl_Raw_Data[[#This Row],[Net_Amount_Before_Tax]]*tbl_Raw_Data[[#This Row],[Tax_Pct]]/100</f>
        <v>2.7050000000000001</v>
      </c>
      <c r="Y3505" s="6">
        <f>tbl_Raw_Data[[#This Row],[Net_Amount_Before_Tax]]+tbl_Raw_Data[[#This Row],[Tax_Amount]]</f>
        <v>56.805</v>
      </c>
      <c r="Z3505" s="6">
        <f t="shared" si="274"/>
        <v>2</v>
      </c>
    </row>
    <row r="3506" spans="1:26" x14ac:dyDescent="0.3">
      <c r="A3506" s="23" t="s">
        <v>5327</v>
      </c>
      <c r="B3506" s="34">
        <v>45652</v>
      </c>
      <c r="C3506" s="23" t="s">
        <v>1401</v>
      </c>
      <c r="D3506" s="23" t="s">
        <v>183</v>
      </c>
      <c r="E3506" s="23" t="s">
        <v>184</v>
      </c>
      <c r="F3506" s="23">
        <v>122016</v>
      </c>
      <c r="G3506" s="23" t="s">
        <v>138</v>
      </c>
      <c r="H3506" s="23" t="s">
        <v>139</v>
      </c>
      <c r="I3506" s="23" t="s">
        <v>50</v>
      </c>
      <c r="J3506" s="23" t="s">
        <v>140</v>
      </c>
      <c r="K3506" s="23" t="s">
        <v>24</v>
      </c>
      <c r="L3506" s="23">
        <v>1</v>
      </c>
      <c r="M3506" s="23">
        <v>153.97</v>
      </c>
      <c r="N3506" s="23">
        <v>20</v>
      </c>
      <c r="O3506" s="23">
        <v>5</v>
      </c>
      <c r="P3506" s="23" t="s">
        <v>58</v>
      </c>
      <c r="Q3506" s="23" t="s">
        <v>34</v>
      </c>
      <c r="R3506" s="23">
        <f t="shared" si="270"/>
        <v>1</v>
      </c>
      <c r="S3506" s="23" t="str">
        <f t="shared" si="271"/>
        <v>ORD103505_20241226_CUST02995_MED013</v>
      </c>
      <c r="T3506" s="23">
        <f t="shared" si="272"/>
        <v>1</v>
      </c>
      <c r="U3506" s="6">
        <f t="shared" si="273"/>
        <v>153.97</v>
      </c>
      <c r="V3506" s="6">
        <f>tbl_Raw_Data[[#This Row],[Discount_Pct]]*tbl_Raw_Data[[#This Row],[Gross_Amount]]/100</f>
        <v>30.794</v>
      </c>
      <c r="W3506" s="6">
        <f>tbl_Raw_Data[[#This Row],[Gross_Amount]]-tbl_Raw_Data[[#This Row],[Discount_Amount]]</f>
        <v>123.176</v>
      </c>
      <c r="X3506" s="6">
        <f>tbl_Raw_Data[[#This Row],[Net_Amount_Before_Tax]]*tbl_Raw_Data[[#This Row],[Tax_Pct]]/100</f>
        <v>6.1588000000000003</v>
      </c>
      <c r="Y3506" s="6">
        <f>tbl_Raw_Data[[#This Row],[Net_Amount_Before_Tax]]+tbl_Raw_Data[[#This Row],[Tax_Amount]]</f>
        <v>129.3348</v>
      </c>
      <c r="Z3506" s="6">
        <f t="shared" si="274"/>
        <v>1</v>
      </c>
    </row>
    <row r="3507" spans="1:26" x14ac:dyDescent="0.3">
      <c r="A3507" s="23" t="s">
        <v>5328</v>
      </c>
      <c r="B3507" s="34">
        <v>45388</v>
      </c>
      <c r="C3507" s="23" t="s">
        <v>4912</v>
      </c>
      <c r="D3507" s="23" t="s">
        <v>46</v>
      </c>
      <c r="E3507" s="23" t="s">
        <v>47</v>
      </c>
      <c r="F3507" s="23">
        <v>411038</v>
      </c>
      <c r="G3507" s="23" t="s">
        <v>160</v>
      </c>
      <c r="H3507" s="23" t="s">
        <v>161</v>
      </c>
      <c r="I3507" s="23" t="s">
        <v>50</v>
      </c>
      <c r="J3507" s="23" t="s">
        <v>23</v>
      </c>
      <c r="K3507" s="23" t="s">
        <v>24</v>
      </c>
      <c r="L3507" s="23">
        <v>1</v>
      </c>
      <c r="M3507" s="23">
        <v>152.35</v>
      </c>
      <c r="N3507" s="23">
        <v>0</v>
      </c>
      <c r="O3507" s="23">
        <v>5</v>
      </c>
      <c r="P3507" s="23" t="s">
        <v>25</v>
      </c>
      <c r="Q3507" s="23" t="s">
        <v>34</v>
      </c>
      <c r="R3507" s="23">
        <f t="shared" si="270"/>
        <v>1</v>
      </c>
      <c r="S3507" s="23" t="str">
        <f t="shared" si="271"/>
        <v>ORD103506_20240406_CUST01601_MED014</v>
      </c>
      <c r="T3507" s="23">
        <f t="shared" si="272"/>
        <v>1</v>
      </c>
      <c r="U3507" s="6">
        <f t="shared" si="273"/>
        <v>152.35</v>
      </c>
      <c r="V3507" s="6">
        <f>tbl_Raw_Data[[#This Row],[Discount_Pct]]*tbl_Raw_Data[[#This Row],[Gross_Amount]]/100</f>
        <v>0</v>
      </c>
      <c r="W3507" s="6">
        <f>tbl_Raw_Data[[#This Row],[Gross_Amount]]-tbl_Raw_Data[[#This Row],[Discount_Amount]]</f>
        <v>152.35</v>
      </c>
      <c r="X3507" s="6">
        <f>tbl_Raw_Data[[#This Row],[Net_Amount_Before_Tax]]*tbl_Raw_Data[[#This Row],[Tax_Pct]]/100</f>
        <v>7.6174999999999997</v>
      </c>
      <c r="Y3507" s="6">
        <f>tbl_Raw_Data[[#This Row],[Net_Amount_Before_Tax]]+tbl_Raw_Data[[#This Row],[Tax_Amount]]</f>
        <v>159.9675</v>
      </c>
      <c r="Z3507" s="6">
        <f t="shared" si="274"/>
        <v>3</v>
      </c>
    </row>
    <row r="3508" spans="1:26" x14ac:dyDescent="0.3">
      <c r="A3508" s="23" t="s">
        <v>5329</v>
      </c>
      <c r="B3508" s="34">
        <v>45426</v>
      </c>
      <c r="C3508" s="23" t="s">
        <v>5330</v>
      </c>
      <c r="D3508" s="23" t="s">
        <v>92</v>
      </c>
      <c r="E3508" s="23" t="s">
        <v>93</v>
      </c>
      <c r="F3508" s="23">
        <v>560034</v>
      </c>
      <c r="G3508" s="23" t="s">
        <v>196</v>
      </c>
      <c r="H3508" s="23" t="s">
        <v>197</v>
      </c>
      <c r="I3508" s="23" t="s">
        <v>32</v>
      </c>
      <c r="J3508" s="23" t="s">
        <v>42</v>
      </c>
      <c r="K3508" s="23" t="s">
        <v>24</v>
      </c>
      <c r="L3508" s="23">
        <v>1</v>
      </c>
      <c r="M3508" s="23">
        <v>25.63</v>
      </c>
      <c r="N3508" s="23">
        <v>15</v>
      </c>
      <c r="O3508" s="23">
        <v>5</v>
      </c>
      <c r="P3508" s="23" t="s">
        <v>25</v>
      </c>
      <c r="Q3508" s="23" t="s">
        <v>90</v>
      </c>
      <c r="R3508" s="23">
        <f t="shared" si="270"/>
        <v>1</v>
      </c>
      <c r="S3508" s="23" t="str">
        <f t="shared" si="271"/>
        <v>ORD103507_20240514_CUST01570_MED011</v>
      </c>
      <c r="T3508" s="23">
        <f t="shared" si="272"/>
        <v>1</v>
      </c>
      <c r="U3508" s="6">
        <f t="shared" si="273"/>
        <v>25.63</v>
      </c>
      <c r="V3508" s="6">
        <f>tbl_Raw_Data[[#This Row],[Discount_Pct]]*tbl_Raw_Data[[#This Row],[Gross_Amount]]/100</f>
        <v>3.8445</v>
      </c>
      <c r="W3508" s="6">
        <f>tbl_Raw_Data[[#This Row],[Gross_Amount]]-tbl_Raw_Data[[#This Row],[Discount_Amount]]</f>
        <v>21.785499999999999</v>
      </c>
      <c r="X3508" s="6">
        <f>tbl_Raw_Data[[#This Row],[Net_Amount_Before_Tax]]*tbl_Raw_Data[[#This Row],[Tax_Pct]]/100</f>
        <v>1.089275</v>
      </c>
      <c r="Y3508" s="6">
        <f>tbl_Raw_Data[[#This Row],[Net_Amount_Before_Tax]]+tbl_Raw_Data[[#This Row],[Tax_Amount]]</f>
        <v>22.874775</v>
      </c>
      <c r="Z3508" s="6">
        <f t="shared" si="274"/>
        <v>0</v>
      </c>
    </row>
    <row r="3509" spans="1:26" x14ac:dyDescent="0.3">
      <c r="A3509" s="23" t="s">
        <v>5331</v>
      </c>
      <c r="B3509" s="34">
        <v>45901</v>
      </c>
      <c r="C3509" s="23" t="s">
        <v>5332</v>
      </c>
      <c r="D3509" s="23" t="s">
        <v>72</v>
      </c>
      <c r="E3509" s="23" t="s">
        <v>73</v>
      </c>
      <c r="F3509" s="23">
        <v>302017</v>
      </c>
      <c r="G3509" s="23" t="s">
        <v>111</v>
      </c>
      <c r="H3509" s="23" t="s">
        <v>112</v>
      </c>
      <c r="I3509" s="23" t="s">
        <v>113</v>
      </c>
      <c r="J3509" s="23" t="s">
        <v>114</v>
      </c>
      <c r="K3509" s="23" t="s">
        <v>24</v>
      </c>
      <c r="L3509" s="23">
        <v>1</v>
      </c>
      <c r="M3509" s="23">
        <v>100.85</v>
      </c>
      <c r="N3509" s="23">
        <v>15</v>
      </c>
      <c r="O3509" s="23">
        <v>5</v>
      </c>
      <c r="P3509" s="23" t="s">
        <v>65</v>
      </c>
      <c r="Q3509" s="23" t="s">
        <v>34</v>
      </c>
      <c r="R3509" s="23">
        <f t="shared" si="270"/>
        <v>1</v>
      </c>
      <c r="S3509" s="23" t="str">
        <f t="shared" si="271"/>
        <v>ORD103508_20250901_CUST03100_MED027</v>
      </c>
      <c r="T3509" s="23">
        <f t="shared" si="272"/>
        <v>1</v>
      </c>
      <c r="U3509" s="6">
        <f t="shared" si="273"/>
        <v>100.85</v>
      </c>
      <c r="V3509" s="6">
        <f>tbl_Raw_Data[[#This Row],[Discount_Pct]]*tbl_Raw_Data[[#This Row],[Gross_Amount]]/100</f>
        <v>15.1275</v>
      </c>
      <c r="W3509" s="6">
        <f>tbl_Raw_Data[[#This Row],[Gross_Amount]]-tbl_Raw_Data[[#This Row],[Discount_Amount]]</f>
        <v>85.722499999999997</v>
      </c>
      <c r="X3509" s="6">
        <f>tbl_Raw_Data[[#This Row],[Net_Amount_Before_Tax]]*tbl_Raw_Data[[#This Row],[Tax_Pct]]/100</f>
        <v>4.2861249999999993</v>
      </c>
      <c r="Y3509" s="6">
        <f>tbl_Raw_Data[[#This Row],[Net_Amount_Before_Tax]]+tbl_Raw_Data[[#This Row],[Tax_Amount]]</f>
        <v>90.008624999999995</v>
      </c>
      <c r="Z3509" s="6">
        <f t="shared" si="274"/>
        <v>3</v>
      </c>
    </row>
    <row r="3510" spans="1:26" x14ac:dyDescent="0.3">
      <c r="A3510" s="23" t="s">
        <v>5333</v>
      </c>
      <c r="B3510" s="34">
        <v>45646</v>
      </c>
      <c r="C3510" s="23" t="s">
        <v>1052</v>
      </c>
      <c r="D3510" s="23" t="s">
        <v>142</v>
      </c>
      <c r="E3510" s="23" t="s">
        <v>81</v>
      </c>
      <c r="F3510" s="23">
        <v>380015</v>
      </c>
      <c r="G3510" s="23" t="s">
        <v>185</v>
      </c>
      <c r="H3510" s="23" t="s">
        <v>186</v>
      </c>
      <c r="I3510" s="23" t="s">
        <v>76</v>
      </c>
      <c r="J3510" s="23" t="s">
        <v>187</v>
      </c>
      <c r="K3510" s="23" t="s">
        <v>57</v>
      </c>
      <c r="L3510" s="23">
        <v>1</v>
      </c>
      <c r="M3510" s="23">
        <v>95.5</v>
      </c>
      <c r="N3510" s="23">
        <v>10</v>
      </c>
      <c r="O3510" s="23">
        <v>5</v>
      </c>
      <c r="P3510" s="23" t="s">
        <v>43</v>
      </c>
      <c r="Q3510" s="23" t="s">
        <v>34</v>
      </c>
      <c r="R3510" s="23">
        <f t="shared" si="270"/>
        <v>1</v>
      </c>
      <c r="S3510" s="23" t="str">
        <f t="shared" si="271"/>
        <v>ORD103509_20241220_CUST00202_MED009</v>
      </c>
      <c r="T3510" s="23">
        <f t="shared" si="272"/>
        <v>1</v>
      </c>
      <c r="U3510" s="6">
        <f t="shared" si="273"/>
        <v>95.5</v>
      </c>
      <c r="V3510" s="6">
        <f>tbl_Raw_Data[[#This Row],[Discount_Pct]]*tbl_Raw_Data[[#This Row],[Gross_Amount]]/100</f>
        <v>9.5500000000000007</v>
      </c>
      <c r="W3510" s="6">
        <f>tbl_Raw_Data[[#This Row],[Gross_Amount]]-tbl_Raw_Data[[#This Row],[Discount_Amount]]</f>
        <v>85.95</v>
      </c>
      <c r="X3510" s="6">
        <f>tbl_Raw_Data[[#This Row],[Net_Amount_Before_Tax]]*tbl_Raw_Data[[#This Row],[Tax_Pct]]/100</f>
        <v>4.2975000000000003</v>
      </c>
      <c r="Y3510" s="6">
        <f>tbl_Raw_Data[[#This Row],[Net_Amount_Before_Tax]]+tbl_Raw_Data[[#This Row],[Tax_Amount]]</f>
        <v>90.247500000000002</v>
      </c>
      <c r="Z3510" s="6">
        <f t="shared" si="274"/>
        <v>3</v>
      </c>
    </row>
    <row r="3511" spans="1:26" x14ac:dyDescent="0.3">
      <c r="A3511" s="23" t="s">
        <v>5334</v>
      </c>
      <c r="B3511" s="34">
        <v>45947</v>
      </c>
      <c r="C3511" s="23" t="s">
        <v>5335</v>
      </c>
      <c r="D3511" s="23" t="s">
        <v>123</v>
      </c>
      <c r="E3511" s="23" t="s">
        <v>101</v>
      </c>
      <c r="F3511" s="23">
        <v>226010</v>
      </c>
      <c r="G3511" s="23" t="s">
        <v>167</v>
      </c>
      <c r="H3511" s="23" t="s">
        <v>168</v>
      </c>
      <c r="I3511" s="23" t="s">
        <v>113</v>
      </c>
      <c r="J3511" s="23" t="s">
        <v>42</v>
      </c>
      <c r="K3511" s="23" t="s">
        <v>24</v>
      </c>
      <c r="L3511" s="23">
        <v>2</v>
      </c>
      <c r="M3511" s="23">
        <v>174.37</v>
      </c>
      <c r="N3511" s="23">
        <v>5</v>
      </c>
      <c r="O3511" s="23">
        <v>5</v>
      </c>
      <c r="P3511" s="23" t="s">
        <v>25</v>
      </c>
      <c r="Q3511" s="23" t="s">
        <v>34</v>
      </c>
      <c r="R3511" s="23">
        <f t="shared" si="270"/>
        <v>1</v>
      </c>
      <c r="S3511" s="23" t="str">
        <f t="shared" si="271"/>
        <v>ORD103510_20251017_CUST02315_MED026</v>
      </c>
      <c r="T3511" s="23">
        <f t="shared" si="272"/>
        <v>1</v>
      </c>
      <c r="U3511" s="6">
        <f t="shared" si="273"/>
        <v>348.74</v>
      </c>
      <c r="V3511" s="6">
        <f>tbl_Raw_Data[[#This Row],[Discount_Pct]]*tbl_Raw_Data[[#This Row],[Gross_Amount]]/100</f>
        <v>17.437000000000001</v>
      </c>
      <c r="W3511" s="6">
        <f>tbl_Raw_Data[[#This Row],[Gross_Amount]]-tbl_Raw_Data[[#This Row],[Discount_Amount]]</f>
        <v>331.303</v>
      </c>
      <c r="X3511" s="6">
        <f>tbl_Raw_Data[[#This Row],[Net_Amount_Before_Tax]]*tbl_Raw_Data[[#This Row],[Tax_Pct]]/100</f>
        <v>16.565149999999999</v>
      </c>
      <c r="Y3511" s="6">
        <f>tbl_Raw_Data[[#This Row],[Net_Amount_Before_Tax]]+tbl_Raw_Data[[#This Row],[Tax_Amount]]</f>
        <v>347.86815000000001</v>
      </c>
      <c r="Z3511" s="6">
        <f t="shared" si="274"/>
        <v>2</v>
      </c>
    </row>
    <row r="3512" spans="1:26" x14ac:dyDescent="0.3">
      <c r="A3512" s="23" t="s">
        <v>5336</v>
      </c>
      <c r="B3512" s="34">
        <v>45304</v>
      </c>
      <c r="C3512" s="23" t="s">
        <v>5337</v>
      </c>
      <c r="D3512" s="23" t="s">
        <v>142</v>
      </c>
      <c r="E3512" s="23" t="s">
        <v>81</v>
      </c>
      <c r="F3512" s="23">
        <v>380015</v>
      </c>
      <c r="G3512" s="23" t="s">
        <v>61</v>
      </c>
      <c r="H3512" s="23" t="s">
        <v>62</v>
      </c>
      <c r="I3512" s="23" t="s">
        <v>63</v>
      </c>
      <c r="J3512" s="23" t="s">
        <v>64</v>
      </c>
      <c r="K3512" s="23" t="s">
        <v>57</v>
      </c>
      <c r="L3512" s="23">
        <v>2</v>
      </c>
      <c r="M3512" s="23">
        <v>101.96</v>
      </c>
      <c r="N3512" s="23">
        <v>10</v>
      </c>
      <c r="O3512" s="23">
        <v>18</v>
      </c>
      <c r="P3512" s="23" t="s">
        <v>43</v>
      </c>
      <c r="Q3512" s="23" t="s">
        <v>90</v>
      </c>
      <c r="R3512" s="23">
        <f t="shared" si="270"/>
        <v>1</v>
      </c>
      <c r="S3512" s="23" t="str">
        <f t="shared" si="271"/>
        <v>ORD103511_20240113_CUST01918_MED004</v>
      </c>
      <c r="T3512" s="23">
        <f t="shared" si="272"/>
        <v>1</v>
      </c>
      <c r="U3512" s="6">
        <f t="shared" si="273"/>
        <v>203.92</v>
      </c>
      <c r="V3512" s="6">
        <f>tbl_Raw_Data[[#This Row],[Discount_Pct]]*tbl_Raw_Data[[#This Row],[Gross_Amount]]/100</f>
        <v>20.391999999999999</v>
      </c>
      <c r="W3512" s="6">
        <f>tbl_Raw_Data[[#This Row],[Gross_Amount]]-tbl_Raw_Data[[#This Row],[Discount_Amount]]</f>
        <v>183.52799999999999</v>
      </c>
      <c r="X3512" s="6">
        <f>tbl_Raw_Data[[#This Row],[Net_Amount_Before_Tax]]*tbl_Raw_Data[[#This Row],[Tax_Pct]]/100</f>
        <v>33.035040000000002</v>
      </c>
      <c r="Y3512" s="6">
        <f>tbl_Raw_Data[[#This Row],[Net_Amount_Before_Tax]]+tbl_Raw_Data[[#This Row],[Tax_Amount]]</f>
        <v>216.56304</v>
      </c>
      <c r="Z3512" s="6">
        <f t="shared" si="274"/>
        <v>3</v>
      </c>
    </row>
    <row r="3513" spans="1:26" x14ac:dyDescent="0.3">
      <c r="A3513" s="23" t="s">
        <v>5338</v>
      </c>
      <c r="B3513" s="34">
        <v>45950</v>
      </c>
      <c r="C3513" s="23" t="s">
        <v>1178</v>
      </c>
      <c r="D3513" s="23" t="s">
        <v>142</v>
      </c>
      <c r="E3513" s="23" t="s">
        <v>81</v>
      </c>
      <c r="F3513" s="23">
        <v>380015</v>
      </c>
      <c r="G3513" s="23" t="s">
        <v>160</v>
      </c>
      <c r="H3513" s="23" t="s">
        <v>161</v>
      </c>
      <c r="I3513" s="23" t="s">
        <v>50</v>
      </c>
      <c r="J3513" s="23" t="s">
        <v>23</v>
      </c>
      <c r="K3513" s="23" t="s">
        <v>24</v>
      </c>
      <c r="L3513" s="23">
        <v>1</v>
      </c>
      <c r="M3513" s="23">
        <v>137.66999999999999</v>
      </c>
      <c r="N3513" s="23">
        <v>5</v>
      </c>
      <c r="O3513" s="23">
        <v>12</v>
      </c>
      <c r="P3513" s="23" t="s">
        <v>33</v>
      </c>
      <c r="Q3513" s="23" t="s">
        <v>44</v>
      </c>
      <c r="R3513" s="23">
        <f t="shared" si="270"/>
        <v>1</v>
      </c>
      <c r="S3513" s="23" t="str">
        <f t="shared" si="271"/>
        <v>ORD103512_20251020_CUST00904_MED014</v>
      </c>
      <c r="T3513" s="23">
        <f t="shared" si="272"/>
        <v>1</v>
      </c>
      <c r="U3513" s="6">
        <f t="shared" si="273"/>
        <v>137.66999999999999</v>
      </c>
      <c r="V3513" s="6">
        <f>tbl_Raw_Data[[#This Row],[Discount_Pct]]*tbl_Raw_Data[[#This Row],[Gross_Amount]]/100</f>
        <v>6.8834999999999988</v>
      </c>
      <c r="W3513" s="6">
        <f>tbl_Raw_Data[[#This Row],[Gross_Amount]]-tbl_Raw_Data[[#This Row],[Discount_Amount]]</f>
        <v>130.78649999999999</v>
      </c>
      <c r="X3513" s="6">
        <f>tbl_Raw_Data[[#This Row],[Net_Amount_Before_Tax]]*tbl_Raw_Data[[#This Row],[Tax_Pct]]/100</f>
        <v>15.694379999999999</v>
      </c>
      <c r="Y3513" s="6">
        <f>tbl_Raw_Data[[#This Row],[Net_Amount_Before_Tax]]+tbl_Raw_Data[[#This Row],[Tax_Amount]]</f>
        <v>146.48087999999998</v>
      </c>
      <c r="Z3513" s="6">
        <f t="shared" si="274"/>
        <v>2</v>
      </c>
    </row>
    <row r="3514" spans="1:26" x14ac:dyDescent="0.3">
      <c r="A3514" s="23" t="s">
        <v>5339</v>
      </c>
      <c r="B3514" s="34">
        <v>45522</v>
      </c>
      <c r="C3514" s="23" t="s">
        <v>528</v>
      </c>
      <c r="D3514" s="23" t="s">
        <v>46</v>
      </c>
      <c r="E3514" s="23" t="s">
        <v>47</v>
      </c>
      <c r="F3514" s="23">
        <v>411014</v>
      </c>
      <c r="G3514" s="23" t="s">
        <v>119</v>
      </c>
      <c r="H3514" s="23" t="s">
        <v>120</v>
      </c>
      <c r="I3514" s="23" t="s">
        <v>32</v>
      </c>
      <c r="J3514" s="23" t="s">
        <v>64</v>
      </c>
      <c r="K3514" s="23" t="s">
        <v>57</v>
      </c>
      <c r="L3514" s="23">
        <v>2</v>
      </c>
      <c r="M3514" s="23">
        <v>63.62</v>
      </c>
      <c r="N3514" s="23">
        <v>5</v>
      </c>
      <c r="O3514" s="23">
        <v>5</v>
      </c>
      <c r="P3514" s="23" t="s">
        <v>33</v>
      </c>
      <c r="Q3514" s="23" t="s">
        <v>26</v>
      </c>
      <c r="R3514" s="23">
        <f t="shared" si="270"/>
        <v>1</v>
      </c>
      <c r="S3514" s="23" t="str">
        <f t="shared" si="271"/>
        <v>ORD103513_20240818_CUST01383_MED010</v>
      </c>
      <c r="T3514" s="23">
        <f t="shared" si="272"/>
        <v>1</v>
      </c>
      <c r="U3514" s="6">
        <f t="shared" si="273"/>
        <v>127.24</v>
      </c>
      <c r="V3514" s="6">
        <f>tbl_Raw_Data[[#This Row],[Discount_Pct]]*tbl_Raw_Data[[#This Row],[Gross_Amount]]/100</f>
        <v>6.3619999999999992</v>
      </c>
      <c r="W3514" s="6">
        <f>tbl_Raw_Data[[#This Row],[Gross_Amount]]-tbl_Raw_Data[[#This Row],[Discount_Amount]]</f>
        <v>120.878</v>
      </c>
      <c r="X3514" s="6">
        <f>tbl_Raw_Data[[#This Row],[Net_Amount_Before_Tax]]*tbl_Raw_Data[[#This Row],[Tax_Pct]]/100</f>
        <v>6.0438999999999998</v>
      </c>
      <c r="Y3514" s="6">
        <f>tbl_Raw_Data[[#This Row],[Net_Amount_Before_Tax]]+tbl_Raw_Data[[#This Row],[Tax_Amount]]</f>
        <v>126.92189999999999</v>
      </c>
      <c r="Z3514" s="6">
        <f t="shared" si="274"/>
        <v>3</v>
      </c>
    </row>
    <row r="3515" spans="1:26" x14ac:dyDescent="0.3">
      <c r="A3515" s="23" t="s">
        <v>5340</v>
      </c>
      <c r="B3515" s="34">
        <v>45639</v>
      </c>
      <c r="C3515" s="23" t="s">
        <v>3517</v>
      </c>
      <c r="D3515" s="23" t="s">
        <v>28</v>
      </c>
      <c r="E3515" s="23" t="s">
        <v>29</v>
      </c>
      <c r="F3515" s="23">
        <v>500090</v>
      </c>
      <c r="G3515" s="23" t="s">
        <v>233</v>
      </c>
      <c r="H3515" s="23" t="s">
        <v>234</v>
      </c>
      <c r="I3515" s="23" t="s">
        <v>104</v>
      </c>
      <c r="J3515" s="23" t="s">
        <v>42</v>
      </c>
      <c r="K3515" s="23" t="s">
        <v>24</v>
      </c>
      <c r="L3515" s="23">
        <v>1</v>
      </c>
      <c r="M3515" s="23">
        <v>163.26</v>
      </c>
      <c r="N3515" s="23">
        <v>10</v>
      </c>
      <c r="O3515" s="23">
        <v>5</v>
      </c>
      <c r="P3515" s="23" t="s">
        <v>65</v>
      </c>
      <c r="Q3515" s="23" t="s">
        <v>34</v>
      </c>
      <c r="R3515" s="23">
        <f t="shared" si="270"/>
        <v>1</v>
      </c>
      <c r="S3515" s="23" t="str">
        <f t="shared" si="271"/>
        <v>ORD103514_20241213_CUST02799_MED019</v>
      </c>
      <c r="T3515" s="23">
        <f t="shared" si="272"/>
        <v>1</v>
      </c>
      <c r="U3515" s="6">
        <f t="shared" si="273"/>
        <v>163.26</v>
      </c>
      <c r="V3515" s="6">
        <f>tbl_Raw_Data[[#This Row],[Discount_Pct]]*tbl_Raw_Data[[#This Row],[Gross_Amount]]/100</f>
        <v>16.326000000000001</v>
      </c>
      <c r="W3515" s="6">
        <f>tbl_Raw_Data[[#This Row],[Gross_Amount]]-tbl_Raw_Data[[#This Row],[Discount_Amount]]</f>
        <v>146.934</v>
      </c>
      <c r="X3515" s="6">
        <f>tbl_Raw_Data[[#This Row],[Net_Amount_Before_Tax]]*tbl_Raw_Data[[#This Row],[Tax_Pct]]/100</f>
        <v>7.3466999999999993</v>
      </c>
      <c r="Y3515" s="6">
        <f>tbl_Raw_Data[[#This Row],[Net_Amount_Before_Tax]]+tbl_Raw_Data[[#This Row],[Tax_Amount]]</f>
        <v>154.2807</v>
      </c>
      <c r="Z3515" s="6">
        <f t="shared" si="274"/>
        <v>1</v>
      </c>
    </row>
    <row r="3516" spans="1:26" x14ac:dyDescent="0.3">
      <c r="A3516" s="23" t="s">
        <v>5341</v>
      </c>
      <c r="B3516" s="34">
        <v>45344</v>
      </c>
      <c r="C3516" s="23" t="s">
        <v>5135</v>
      </c>
      <c r="D3516" s="23" t="s">
        <v>92</v>
      </c>
      <c r="E3516" s="23" t="s">
        <v>93</v>
      </c>
      <c r="F3516" s="23">
        <v>560034</v>
      </c>
      <c r="G3516" s="23" t="s">
        <v>68</v>
      </c>
      <c r="H3516" s="23" t="s">
        <v>69</v>
      </c>
      <c r="I3516" s="23" t="s">
        <v>55</v>
      </c>
      <c r="J3516" s="23" t="s">
        <v>56</v>
      </c>
      <c r="K3516" s="23" t="s">
        <v>24</v>
      </c>
      <c r="L3516" s="23">
        <v>1</v>
      </c>
      <c r="M3516" s="23">
        <v>31.7</v>
      </c>
      <c r="N3516" s="23">
        <v>0</v>
      </c>
      <c r="O3516" s="23">
        <v>5</v>
      </c>
      <c r="P3516" s="23" t="s">
        <v>58</v>
      </c>
      <c r="Q3516" s="23" t="s">
        <v>34</v>
      </c>
      <c r="R3516" s="23">
        <f t="shared" si="270"/>
        <v>1</v>
      </c>
      <c r="S3516" s="23" t="str">
        <f t="shared" si="271"/>
        <v>ORD103515_20240222_CUST03409_MED003</v>
      </c>
      <c r="T3516" s="23">
        <f t="shared" si="272"/>
        <v>1</v>
      </c>
      <c r="U3516" s="6">
        <f t="shared" si="273"/>
        <v>31.7</v>
      </c>
      <c r="V3516" s="6">
        <f>tbl_Raw_Data[[#This Row],[Discount_Pct]]*tbl_Raw_Data[[#This Row],[Gross_Amount]]/100</f>
        <v>0</v>
      </c>
      <c r="W3516" s="6">
        <f>tbl_Raw_Data[[#This Row],[Gross_Amount]]-tbl_Raw_Data[[#This Row],[Discount_Amount]]</f>
        <v>31.7</v>
      </c>
      <c r="X3516" s="6">
        <f>tbl_Raw_Data[[#This Row],[Net_Amount_Before_Tax]]*tbl_Raw_Data[[#This Row],[Tax_Pct]]/100</f>
        <v>1.585</v>
      </c>
      <c r="Y3516" s="6">
        <f>tbl_Raw_Data[[#This Row],[Net_Amount_Before_Tax]]+tbl_Raw_Data[[#This Row],[Tax_Amount]]</f>
        <v>33.284999999999997</v>
      </c>
      <c r="Z3516" s="6">
        <f t="shared" si="274"/>
        <v>1</v>
      </c>
    </row>
    <row r="3517" spans="1:26" x14ac:dyDescent="0.3">
      <c r="A3517" s="23" t="s">
        <v>5342</v>
      </c>
      <c r="B3517" s="34">
        <v>45739</v>
      </c>
      <c r="C3517" s="23" t="s">
        <v>3869</v>
      </c>
      <c r="D3517" s="23" t="s">
        <v>142</v>
      </c>
      <c r="E3517" s="23" t="s">
        <v>81</v>
      </c>
      <c r="F3517" s="23">
        <v>380061</v>
      </c>
      <c r="G3517" s="23" t="s">
        <v>53</v>
      </c>
      <c r="H3517" s="23" t="s">
        <v>54</v>
      </c>
      <c r="I3517" s="23" t="s">
        <v>55</v>
      </c>
      <c r="J3517" s="23" t="s">
        <v>56</v>
      </c>
      <c r="K3517" s="23" t="s">
        <v>57</v>
      </c>
      <c r="L3517" s="23">
        <v>3</v>
      </c>
      <c r="M3517" s="23">
        <v>56.41</v>
      </c>
      <c r="N3517" s="23">
        <v>10</v>
      </c>
      <c r="O3517" s="23">
        <v>5</v>
      </c>
      <c r="P3517" s="23" t="s">
        <v>43</v>
      </c>
      <c r="Q3517" s="23" t="s">
        <v>34</v>
      </c>
      <c r="R3517" s="23">
        <f t="shared" si="270"/>
        <v>1</v>
      </c>
      <c r="S3517" s="23" t="str">
        <f t="shared" si="271"/>
        <v>ORD103516_20250323_CUST00646_MED020</v>
      </c>
      <c r="T3517" s="23">
        <f t="shared" si="272"/>
        <v>1</v>
      </c>
      <c r="U3517" s="6">
        <f t="shared" si="273"/>
        <v>169.23</v>
      </c>
      <c r="V3517" s="6">
        <f>tbl_Raw_Data[[#This Row],[Discount_Pct]]*tbl_Raw_Data[[#This Row],[Gross_Amount]]/100</f>
        <v>16.922999999999998</v>
      </c>
      <c r="W3517" s="6">
        <f>tbl_Raw_Data[[#This Row],[Gross_Amount]]-tbl_Raw_Data[[#This Row],[Discount_Amount]]</f>
        <v>152.30699999999999</v>
      </c>
      <c r="X3517" s="6">
        <f>tbl_Raw_Data[[#This Row],[Net_Amount_Before_Tax]]*tbl_Raw_Data[[#This Row],[Tax_Pct]]/100</f>
        <v>7.6153499999999994</v>
      </c>
      <c r="Y3517" s="6">
        <f>tbl_Raw_Data[[#This Row],[Net_Amount_Before_Tax]]+tbl_Raw_Data[[#This Row],[Tax_Amount]]</f>
        <v>159.92234999999999</v>
      </c>
      <c r="Z3517" s="6">
        <f t="shared" si="274"/>
        <v>3</v>
      </c>
    </row>
    <row r="3518" spans="1:26" x14ac:dyDescent="0.3">
      <c r="A3518" s="23" t="s">
        <v>5343</v>
      </c>
      <c r="B3518" s="34">
        <v>45776</v>
      </c>
      <c r="C3518" s="23" t="s">
        <v>1275</v>
      </c>
      <c r="D3518" s="23" t="s">
        <v>28</v>
      </c>
      <c r="E3518" s="23" t="s">
        <v>29</v>
      </c>
      <c r="F3518" s="23">
        <v>500090</v>
      </c>
      <c r="G3518" s="23" t="s">
        <v>82</v>
      </c>
      <c r="H3518" s="23" t="s">
        <v>83</v>
      </c>
      <c r="I3518" s="23" t="s">
        <v>84</v>
      </c>
      <c r="J3518" s="23" t="s">
        <v>85</v>
      </c>
      <c r="K3518" s="23" t="s">
        <v>24</v>
      </c>
      <c r="L3518" s="23">
        <v>4</v>
      </c>
      <c r="M3518" s="23">
        <v>308.73</v>
      </c>
      <c r="N3518" s="23">
        <v>10</v>
      </c>
      <c r="O3518" s="23">
        <v>12</v>
      </c>
      <c r="P3518" s="23" t="s">
        <v>25</v>
      </c>
      <c r="Q3518" s="23" t="s">
        <v>34</v>
      </c>
      <c r="R3518" s="23">
        <f t="shared" si="270"/>
        <v>1</v>
      </c>
      <c r="S3518" s="23" t="str">
        <f t="shared" si="271"/>
        <v>ORD103517_20250429_CUST00774_MED023</v>
      </c>
      <c r="T3518" s="23">
        <f t="shared" si="272"/>
        <v>1</v>
      </c>
      <c r="U3518" s="6">
        <f t="shared" si="273"/>
        <v>1234.92</v>
      </c>
      <c r="V3518" s="6">
        <f>tbl_Raw_Data[[#This Row],[Discount_Pct]]*tbl_Raw_Data[[#This Row],[Gross_Amount]]/100</f>
        <v>123.492</v>
      </c>
      <c r="W3518" s="6">
        <f>tbl_Raw_Data[[#This Row],[Gross_Amount]]-tbl_Raw_Data[[#This Row],[Discount_Amount]]</f>
        <v>1111.4280000000001</v>
      </c>
      <c r="X3518" s="6">
        <f>tbl_Raw_Data[[#This Row],[Net_Amount_Before_Tax]]*tbl_Raw_Data[[#This Row],[Tax_Pct]]/100</f>
        <v>133.37136000000001</v>
      </c>
      <c r="Y3518" s="6">
        <f>tbl_Raw_Data[[#This Row],[Net_Amount_Before_Tax]]+tbl_Raw_Data[[#This Row],[Tax_Amount]]</f>
        <v>1244.7993600000002</v>
      </c>
      <c r="Z3518" s="6">
        <f t="shared" si="274"/>
        <v>2</v>
      </c>
    </row>
    <row r="3519" spans="1:26" x14ac:dyDescent="0.3">
      <c r="A3519" s="23" t="s">
        <v>5344</v>
      </c>
      <c r="B3519" s="34">
        <v>45406</v>
      </c>
      <c r="C3519" s="23" t="s">
        <v>271</v>
      </c>
      <c r="D3519" s="23" t="s">
        <v>123</v>
      </c>
      <c r="E3519" s="23" t="s">
        <v>101</v>
      </c>
      <c r="F3519" s="23">
        <v>226016</v>
      </c>
      <c r="G3519" s="23" t="s">
        <v>61</v>
      </c>
      <c r="H3519" s="23" t="s">
        <v>62</v>
      </c>
      <c r="I3519" s="23" t="s">
        <v>63</v>
      </c>
      <c r="J3519" s="23" t="s">
        <v>64</v>
      </c>
      <c r="K3519" s="23" t="s">
        <v>57</v>
      </c>
      <c r="L3519" s="23">
        <v>1</v>
      </c>
      <c r="M3519" s="23">
        <v>109.92</v>
      </c>
      <c r="N3519" s="23">
        <v>5</v>
      </c>
      <c r="O3519" s="23">
        <v>12</v>
      </c>
      <c r="P3519" s="23" t="s">
        <v>65</v>
      </c>
      <c r="Q3519" s="23" t="s">
        <v>90</v>
      </c>
      <c r="R3519" s="23">
        <f t="shared" si="270"/>
        <v>1</v>
      </c>
      <c r="S3519" s="23" t="str">
        <f t="shared" si="271"/>
        <v>ORD103518_20240424_CUST02821_MED004</v>
      </c>
      <c r="T3519" s="23">
        <f t="shared" si="272"/>
        <v>1</v>
      </c>
      <c r="U3519" s="6">
        <f t="shared" si="273"/>
        <v>109.92</v>
      </c>
      <c r="V3519" s="6">
        <f>tbl_Raw_Data[[#This Row],[Discount_Pct]]*tbl_Raw_Data[[#This Row],[Gross_Amount]]/100</f>
        <v>5.4960000000000004</v>
      </c>
      <c r="W3519" s="6">
        <f>tbl_Raw_Data[[#This Row],[Gross_Amount]]-tbl_Raw_Data[[#This Row],[Discount_Amount]]</f>
        <v>104.42400000000001</v>
      </c>
      <c r="X3519" s="6">
        <f>tbl_Raw_Data[[#This Row],[Net_Amount_Before_Tax]]*tbl_Raw_Data[[#This Row],[Tax_Pct]]/100</f>
        <v>12.530880000000002</v>
      </c>
      <c r="Y3519" s="6">
        <f>tbl_Raw_Data[[#This Row],[Net_Amount_Before_Tax]]+tbl_Raw_Data[[#This Row],[Tax_Amount]]</f>
        <v>116.95488</v>
      </c>
      <c r="Z3519" s="6">
        <f t="shared" si="274"/>
        <v>2</v>
      </c>
    </row>
    <row r="3520" spans="1:26" x14ac:dyDescent="0.3">
      <c r="A3520" s="23" t="s">
        <v>5345</v>
      </c>
      <c r="B3520" s="34">
        <v>45381</v>
      </c>
      <c r="C3520" s="23" t="s">
        <v>2523</v>
      </c>
      <c r="D3520" s="23" t="s">
        <v>183</v>
      </c>
      <c r="E3520" s="23" t="s">
        <v>184</v>
      </c>
      <c r="F3520" s="23">
        <v>122002</v>
      </c>
      <c r="G3520" s="23" t="s">
        <v>154</v>
      </c>
      <c r="H3520" s="23" t="s">
        <v>155</v>
      </c>
      <c r="I3520" s="23" t="s">
        <v>134</v>
      </c>
      <c r="J3520" s="23" t="s">
        <v>156</v>
      </c>
      <c r="K3520" s="23" t="s">
        <v>57</v>
      </c>
      <c r="L3520" s="23">
        <v>1</v>
      </c>
      <c r="M3520" s="23">
        <v>48.58</v>
      </c>
      <c r="N3520" s="23">
        <v>5</v>
      </c>
      <c r="O3520" s="23">
        <v>18</v>
      </c>
      <c r="P3520" s="23" t="s">
        <v>43</v>
      </c>
      <c r="Q3520" s="23" t="s">
        <v>34</v>
      </c>
      <c r="R3520" s="23">
        <f t="shared" si="270"/>
        <v>1</v>
      </c>
      <c r="S3520" s="23" t="str">
        <f t="shared" si="271"/>
        <v>ORD103519_20240330_CUST01179_MED006</v>
      </c>
      <c r="T3520" s="23">
        <f t="shared" si="272"/>
        <v>1</v>
      </c>
      <c r="U3520" s="6">
        <f t="shared" si="273"/>
        <v>48.58</v>
      </c>
      <c r="V3520" s="6">
        <f>tbl_Raw_Data[[#This Row],[Discount_Pct]]*tbl_Raw_Data[[#This Row],[Gross_Amount]]/100</f>
        <v>2.4289999999999998</v>
      </c>
      <c r="W3520" s="6">
        <f>tbl_Raw_Data[[#This Row],[Gross_Amount]]-tbl_Raw_Data[[#This Row],[Discount_Amount]]</f>
        <v>46.150999999999996</v>
      </c>
      <c r="X3520" s="6">
        <f>tbl_Raw_Data[[#This Row],[Net_Amount_Before_Tax]]*tbl_Raw_Data[[#This Row],[Tax_Pct]]/100</f>
        <v>8.3071799999999989</v>
      </c>
      <c r="Y3520" s="6">
        <f>tbl_Raw_Data[[#This Row],[Net_Amount_Before_Tax]]+tbl_Raw_Data[[#This Row],[Tax_Amount]]</f>
        <v>54.458179999999999</v>
      </c>
      <c r="Z3520" s="6">
        <f t="shared" si="274"/>
        <v>2</v>
      </c>
    </row>
    <row r="3521" spans="1:26" x14ac:dyDescent="0.3">
      <c r="A3521" s="23" t="s">
        <v>5346</v>
      </c>
      <c r="B3521" s="34">
        <v>46015</v>
      </c>
      <c r="C3521" s="23" t="s">
        <v>3140</v>
      </c>
      <c r="D3521" s="23" t="s">
        <v>37</v>
      </c>
      <c r="E3521" s="23" t="s">
        <v>38</v>
      </c>
      <c r="F3521" s="23">
        <v>452016</v>
      </c>
      <c r="G3521" s="23" t="s">
        <v>94</v>
      </c>
      <c r="H3521" s="23" t="s">
        <v>95</v>
      </c>
      <c r="I3521" s="23" t="s">
        <v>84</v>
      </c>
      <c r="J3521" s="23" t="s">
        <v>42</v>
      </c>
      <c r="K3521" s="23" t="s">
        <v>24</v>
      </c>
      <c r="L3521" s="23">
        <v>3</v>
      </c>
      <c r="M3521" s="23">
        <v>79.36</v>
      </c>
      <c r="N3521" s="23">
        <v>0</v>
      </c>
      <c r="O3521" s="23">
        <v>5</v>
      </c>
      <c r="P3521" s="23" t="s">
        <v>65</v>
      </c>
      <c r="Q3521" s="23" t="s">
        <v>34</v>
      </c>
      <c r="R3521" s="23">
        <f t="shared" si="270"/>
        <v>1</v>
      </c>
      <c r="S3521" s="23" t="str">
        <f t="shared" si="271"/>
        <v>ORD103520_20251224_CUST01604_MED021</v>
      </c>
      <c r="T3521" s="23">
        <f t="shared" si="272"/>
        <v>1</v>
      </c>
      <c r="U3521" s="6">
        <f t="shared" si="273"/>
        <v>238.07999999999998</v>
      </c>
      <c r="V3521" s="6">
        <f>tbl_Raw_Data[[#This Row],[Discount_Pct]]*tbl_Raw_Data[[#This Row],[Gross_Amount]]/100</f>
        <v>0</v>
      </c>
      <c r="W3521" s="6">
        <f>tbl_Raw_Data[[#This Row],[Gross_Amount]]-tbl_Raw_Data[[#This Row],[Discount_Amount]]</f>
        <v>238.07999999999998</v>
      </c>
      <c r="X3521" s="6">
        <f>tbl_Raw_Data[[#This Row],[Net_Amount_Before_Tax]]*tbl_Raw_Data[[#This Row],[Tax_Pct]]/100</f>
        <v>11.903999999999998</v>
      </c>
      <c r="Y3521" s="6">
        <f>tbl_Raw_Data[[#This Row],[Net_Amount_Before_Tax]]+tbl_Raw_Data[[#This Row],[Tax_Amount]]</f>
        <v>249.98399999999998</v>
      </c>
      <c r="Z3521" s="6">
        <f t="shared" si="274"/>
        <v>5</v>
      </c>
    </row>
    <row r="3522" spans="1:26" x14ac:dyDescent="0.3">
      <c r="A3522" s="23" t="s">
        <v>5347</v>
      </c>
      <c r="B3522" s="34">
        <v>45512</v>
      </c>
      <c r="C3522" s="23" t="s">
        <v>2422</v>
      </c>
      <c r="D3522" s="23" t="s">
        <v>87</v>
      </c>
      <c r="E3522" s="23" t="s">
        <v>88</v>
      </c>
      <c r="F3522" s="23">
        <v>600096</v>
      </c>
      <c r="G3522" s="23" t="s">
        <v>119</v>
      </c>
      <c r="H3522" s="23" t="s">
        <v>120</v>
      </c>
      <c r="I3522" s="23" t="s">
        <v>32</v>
      </c>
      <c r="J3522" s="23" t="s">
        <v>64</v>
      </c>
      <c r="K3522" s="23" t="s">
        <v>57</v>
      </c>
      <c r="L3522" s="23">
        <v>1</v>
      </c>
      <c r="M3522" s="23">
        <v>77.17</v>
      </c>
      <c r="N3522" s="23">
        <v>10</v>
      </c>
      <c r="O3522" s="23">
        <v>12</v>
      </c>
      <c r="P3522" s="23" t="s">
        <v>89</v>
      </c>
      <c r="Q3522" s="23" t="s">
        <v>34</v>
      </c>
      <c r="R3522" s="23">
        <f t="shared" ref="R3522:R3585" si="275">COUNTIFS($A$2:$A$8001,A3522,$B$2:$B$8001,B3522,$C$2:$C$8001,C3522,$G$2:$G$8001,G3522)</f>
        <v>1</v>
      </c>
      <c r="S3522" s="23" t="str">
        <f t="shared" ref="S3522:S3585" si="276">A3522&amp;"_"&amp;TEXT(B3522,"yyyymmdd")&amp;"_"&amp;C3522&amp;"_"&amp;G3522</f>
        <v>ORD103521_20240808_CUST01607_MED010</v>
      </c>
      <c r="T3522" s="23">
        <f t="shared" ref="T3522:T3585" si="277">COUNTIF($S$2:$S$8001,S3522)</f>
        <v>1</v>
      </c>
      <c r="U3522" s="6">
        <f t="shared" ref="U3522:U3585" si="278">L3522*M3522</f>
        <v>77.17</v>
      </c>
      <c r="V3522" s="6">
        <f>tbl_Raw_Data[[#This Row],[Discount_Pct]]*tbl_Raw_Data[[#This Row],[Gross_Amount]]/100</f>
        <v>7.7170000000000005</v>
      </c>
      <c r="W3522" s="6">
        <f>tbl_Raw_Data[[#This Row],[Gross_Amount]]-tbl_Raw_Data[[#This Row],[Discount_Amount]]</f>
        <v>69.453000000000003</v>
      </c>
      <c r="X3522" s="6">
        <f>tbl_Raw_Data[[#This Row],[Net_Amount_Before_Tax]]*tbl_Raw_Data[[#This Row],[Tax_Pct]]/100</f>
        <v>8.3343600000000002</v>
      </c>
      <c r="Y3522" s="6">
        <f>tbl_Raw_Data[[#This Row],[Net_Amount_Before_Tax]]+tbl_Raw_Data[[#This Row],[Tax_Amount]]</f>
        <v>77.787360000000007</v>
      </c>
      <c r="Z3522" s="6">
        <f t="shared" ref="Z3522:Z3585" si="279">COUNTIFS($C$2:$C$8001,C3522,$Q$2:$Q$8001,"Delivered")</f>
        <v>2</v>
      </c>
    </row>
    <row r="3523" spans="1:26" x14ac:dyDescent="0.3">
      <c r="A3523" s="23" t="s">
        <v>5348</v>
      </c>
      <c r="B3523" s="34">
        <v>45452</v>
      </c>
      <c r="C3523" s="23" t="s">
        <v>1054</v>
      </c>
      <c r="D3523" s="23" t="s">
        <v>183</v>
      </c>
      <c r="E3523" s="23" t="s">
        <v>184</v>
      </c>
      <c r="F3523" s="23">
        <v>122002</v>
      </c>
      <c r="G3523" s="23" t="s">
        <v>283</v>
      </c>
      <c r="H3523" s="23" t="s">
        <v>284</v>
      </c>
      <c r="I3523" s="23" t="s">
        <v>104</v>
      </c>
      <c r="J3523" s="23" t="s">
        <v>42</v>
      </c>
      <c r="K3523" s="23" t="s">
        <v>57</v>
      </c>
      <c r="L3523" s="23">
        <v>2</v>
      </c>
      <c r="M3523" s="23">
        <v>299.39999999999998</v>
      </c>
      <c r="N3523" s="23">
        <v>5</v>
      </c>
      <c r="O3523" s="23">
        <v>5</v>
      </c>
      <c r="P3523" s="23" t="s">
        <v>33</v>
      </c>
      <c r="Q3523" s="23" t="s">
        <v>26</v>
      </c>
      <c r="R3523" s="23">
        <f t="shared" si="275"/>
        <v>1</v>
      </c>
      <c r="S3523" s="23" t="str">
        <f t="shared" si="276"/>
        <v>ORD103522_20240609_CUST02827_MED030</v>
      </c>
      <c r="T3523" s="23">
        <f t="shared" si="277"/>
        <v>1</v>
      </c>
      <c r="U3523" s="6">
        <f t="shared" si="278"/>
        <v>598.79999999999995</v>
      </c>
      <c r="V3523" s="6">
        <f>tbl_Raw_Data[[#This Row],[Discount_Pct]]*tbl_Raw_Data[[#This Row],[Gross_Amount]]/100</f>
        <v>29.94</v>
      </c>
      <c r="W3523" s="6">
        <f>tbl_Raw_Data[[#This Row],[Gross_Amount]]-tbl_Raw_Data[[#This Row],[Discount_Amount]]</f>
        <v>568.8599999999999</v>
      </c>
      <c r="X3523" s="6">
        <f>tbl_Raw_Data[[#This Row],[Net_Amount_Before_Tax]]*tbl_Raw_Data[[#This Row],[Tax_Pct]]/100</f>
        <v>28.442999999999994</v>
      </c>
      <c r="Y3523" s="6">
        <f>tbl_Raw_Data[[#This Row],[Net_Amount_Before_Tax]]+tbl_Raw_Data[[#This Row],[Tax_Amount]]</f>
        <v>597.30299999999988</v>
      </c>
      <c r="Z3523" s="6">
        <f t="shared" si="279"/>
        <v>4</v>
      </c>
    </row>
    <row r="3524" spans="1:26" x14ac:dyDescent="0.3">
      <c r="A3524" s="23" t="s">
        <v>5349</v>
      </c>
      <c r="B3524" s="34">
        <v>45536</v>
      </c>
      <c r="C3524" s="23" t="s">
        <v>444</v>
      </c>
      <c r="D3524" s="23" t="s">
        <v>92</v>
      </c>
      <c r="E3524" s="23" t="s">
        <v>93</v>
      </c>
      <c r="F3524" s="23">
        <v>560100</v>
      </c>
      <c r="G3524" s="23" t="s">
        <v>224</v>
      </c>
      <c r="H3524" s="23" t="s">
        <v>225</v>
      </c>
      <c r="I3524" s="23" t="s">
        <v>147</v>
      </c>
      <c r="J3524" s="23" t="s">
        <v>23</v>
      </c>
      <c r="K3524" s="23" t="s">
        <v>24</v>
      </c>
      <c r="L3524" s="23">
        <v>2</v>
      </c>
      <c r="M3524" s="23">
        <v>53.22</v>
      </c>
      <c r="N3524" s="23">
        <v>5</v>
      </c>
      <c r="O3524" s="23">
        <v>12</v>
      </c>
      <c r="P3524" s="23" t="s">
        <v>65</v>
      </c>
      <c r="Q3524" s="23" t="s">
        <v>90</v>
      </c>
      <c r="R3524" s="23">
        <f t="shared" si="275"/>
        <v>1</v>
      </c>
      <c r="S3524" s="23" t="str">
        <f t="shared" si="276"/>
        <v>ORD103523_20240901_CUST01308_MED015</v>
      </c>
      <c r="T3524" s="23">
        <f t="shared" si="277"/>
        <v>1</v>
      </c>
      <c r="U3524" s="6">
        <f t="shared" si="278"/>
        <v>106.44</v>
      </c>
      <c r="V3524" s="6">
        <f>tbl_Raw_Data[[#This Row],[Discount_Pct]]*tbl_Raw_Data[[#This Row],[Gross_Amount]]/100</f>
        <v>5.3220000000000001</v>
      </c>
      <c r="W3524" s="6">
        <f>tbl_Raw_Data[[#This Row],[Gross_Amount]]-tbl_Raw_Data[[#This Row],[Discount_Amount]]</f>
        <v>101.11799999999999</v>
      </c>
      <c r="X3524" s="6">
        <f>tbl_Raw_Data[[#This Row],[Net_Amount_Before_Tax]]*tbl_Raw_Data[[#This Row],[Tax_Pct]]/100</f>
        <v>12.13416</v>
      </c>
      <c r="Y3524" s="6">
        <f>tbl_Raw_Data[[#This Row],[Net_Amount_Before_Tax]]+tbl_Raw_Data[[#This Row],[Tax_Amount]]</f>
        <v>113.25215999999999</v>
      </c>
      <c r="Z3524" s="6">
        <f t="shared" si="279"/>
        <v>1</v>
      </c>
    </row>
    <row r="3525" spans="1:26" x14ac:dyDescent="0.3">
      <c r="A3525" s="23" t="s">
        <v>5349</v>
      </c>
      <c r="B3525" s="34">
        <v>45908</v>
      </c>
      <c r="C3525" s="23" t="s">
        <v>2692</v>
      </c>
      <c r="D3525" s="23" t="s">
        <v>28</v>
      </c>
      <c r="E3525" s="23" t="s">
        <v>29</v>
      </c>
      <c r="F3525" s="23">
        <v>500001</v>
      </c>
      <c r="G3525" s="23" t="s">
        <v>124</v>
      </c>
      <c r="H3525" s="23" t="s">
        <v>125</v>
      </c>
      <c r="I3525" s="23" t="s">
        <v>104</v>
      </c>
      <c r="J3525" s="23" t="s">
        <v>114</v>
      </c>
      <c r="K3525" s="23" t="s">
        <v>24</v>
      </c>
      <c r="L3525" s="23">
        <v>3</v>
      </c>
      <c r="M3525" s="23">
        <v>107.97</v>
      </c>
      <c r="N3525" s="23">
        <v>0</v>
      </c>
      <c r="O3525" s="23">
        <v>12</v>
      </c>
      <c r="P3525" s="23" t="s">
        <v>25</v>
      </c>
      <c r="Q3525" s="23" t="s">
        <v>26</v>
      </c>
      <c r="R3525" s="23">
        <f t="shared" si="275"/>
        <v>1</v>
      </c>
      <c r="S3525" s="23" t="str">
        <f t="shared" si="276"/>
        <v>ORD103523_20250908_CUST00895_MED018</v>
      </c>
      <c r="T3525" s="23">
        <f t="shared" si="277"/>
        <v>1</v>
      </c>
      <c r="U3525" s="6">
        <f t="shared" si="278"/>
        <v>323.90999999999997</v>
      </c>
      <c r="V3525" s="6">
        <f>tbl_Raw_Data[[#This Row],[Discount_Pct]]*tbl_Raw_Data[[#This Row],[Gross_Amount]]/100</f>
        <v>0</v>
      </c>
      <c r="W3525" s="6">
        <f>tbl_Raw_Data[[#This Row],[Gross_Amount]]-tbl_Raw_Data[[#This Row],[Discount_Amount]]</f>
        <v>323.90999999999997</v>
      </c>
      <c r="X3525" s="6">
        <f>tbl_Raw_Data[[#This Row],[Net_Amount_Before_Tax]]*tbl_Raw_Data[[#This Row],[Tax_Pct]]/100</f>
        <v>38.869199999999999</v>
      </c>
      <c r="Y3525" s="6">
        <f>tbl_Raw_Data[[#This Row],[Net_Amount_Before_Tax]]+tbl_Raw_Data[[#This Row],[Tax_Amount]]</f>
        <v>362.77919999999995</v>
      </c>
      <c r="Z3525" s="6">
        <f t="shared" si="279"/>
        <v>1</v>
      </c>
    </row>
    <row r="3526" spans="1:26" x14ac:dyDescent="0.3">
      <c r="A3526" s="23" t="s">
        <v>5350</v>
      </c>
      <c r="B3526" s="34">
        <v>45435</v>
      </c>
      <c r="C3526" s="23" t="s">
        <v>5351</v>
      </c>
      <c r="D3526" s="23" t="s">
        <v>72</v>
      </c>
      <c r="E3526" s="23" t="s">
        <v>73</v>
      </c>
      <c r="F3526" s="23">
        <v>302019</v>
      </c>
      <c r="G3526" s="23" t="s">
        <v>20</v>
      </c>
      <c r="H3526" s="23" t="s">
        <v>21</v>
      </c>
      <c r="I3526" s="23" t="s">
        <v>22</v>
      </c>
      <c r="J3526" s="23" t="s">
        <v>23</v>
      </c>
      <c r="K3526" s="23" t="s">
        <v>24</v>
      </c>
      <c r="L3526" s="23">
        <v>3</v>
      </c>
      <c r="M3526" s="23">
        <v>142.32</v>
      </c>
      <c r="N3526" s="23">
        <v>5</v>
      </c>
      <c r="O3526" s="23">
        <v>12</v>
      </c>
      <c r="P3526" s="23" t="s">
        <v>65</v>
      </c>
      <c r="Q3526" s="23" t="s">
        <v>26</v>
      </c>
      <c r="R3526" s="23">
        <f t="shared" si="275"/>
        <v>1</v>
      </c>
      <c r="S3526" s="23" t="str">
        <f t="shared" si="276"/>
        <v>ORD103525_20240523_CUST01402_MED024</v>
      </c>
      <c r="T3526" s="23">
        <f t="shared" si="277"/>
        <v>1</v>
      </c>
      <c r="U3526" s="6">
        <f t="shared" si="278"/>
        <v>426.96</v>
      </c>
      <c r="V3526" s="6">
        <f>tbl_Raw_Data[[#This Row],[Discount_Pct]]*tbl_Raw_Data[[#This Row],[Gross_Amount]]/100</f>
        <v>21.347999999999999</v>
      </c>
      <c r="W3526" s="6">
        <f>tbl_Raw_Data[[#This Row],[Gross_Amount]]-tbl_Raw_Data[[#This Row],[Discount_Amount]]</f>
        <v>405.61199999999997</v>
      </c>
      <c r="X3526" s="6">
        <f>tbl_Raw_Data[[#This Row],[Net_Amount_Before_Tax]]*tbl_Raw_Data[[#This Row],[Tax_Pct]]/100</f>
        <v>48.673439999999992</v>
      </c>
      <c r="Y3526" s="6">
        <f>tbl_Raw_Data[[#This Row],[Net_Amount_Before_Tax]]+tbl_Raw_Data[[#This Row],[Tax_Amount]]</f>
        <v>454.28543999999994</v>
      </c>
      <c r="Z3526" s="6">
        <f t="shared" si="279"/>
        <v>1</v>
      </c>
    </row>
    <row r="3527" spans="1:26" x14ac:dyDescent="0.3">
      <c r="A3527" s="23" t="s">
        <v>5352</v>
      </c>
      <c r="B3527" s="34">
        <v>45715</v>
      </c>
      <c r="C3527" s="23" t="s">
        <v>5353</v>
      </c>
      <c r="D3527" s="23" t="s">
        <v>142</v>
      </c>
      <c r="E3527" s="23" t="s">
        <v>81</v>
      </c>
      <c r="F3527" s="23">
        <v>380015</v>
      </c>
      <c r="G3527" s="23" t="s">
        <v>154</v>
      </c>
      <c r="H3527" s="23" t="s">
        <v>155</v>
      </c>
      <c r="I3527" s="23" t="s">
        <v>134</v>
      </c>
      <c r="J3527" s="23" t="s">
        <v>156</v>
      </c>
      <c r="K3527" s="23" t="s">
        <v>57</v>
      </c>
      <c r="L3527" s="23">
        <v>2</v>
      </c>
      <c r="M3527" s="23">
        <v>43.36</v>
      </c>
      <c r="N3527" s="23">
        <v>5</v>
      </c>
      <c r="O3527" s="23">
        <v>5</v>
      </c>
      <c r="P3527" s="23" t="s">
        <v>65</v>
      </c>
      <c r="Q3527" s="23" t="s">
        <v>34</v>
      </c>
      <c r="R3527" s="23">
        <f t="shared" si="275"/>
        <v>1</v>
      </c>
      <c r="S3527" s="23" t="str">
        <f t="shared" si="276"/>
        <v>ORD103526_20250227_CUST00494_MED006</v>
      </c>
      <c r="T3527" s="23">
        <f t="shared" si="277"/>
        <v>1</v>
      </c>
      <c r="U3527" s="6">
        <f t="shared" si="278"/>
        <v>86.72</v>
      </c>
      <c r="V3527" s="6">
        <f>tbl_Raw_Data[[#This Row],[Discount_Pct]]*tbl_Raw_Data[[#This Row],[Gross_Amount]]/100</f>
        <v>4.3360000000000003</v>
      </c>
      <c r="W3527" s="6">
        <f>tbl_Raw_Data[[#This Row],[Gross_Amount]]-tbl_Raw_Data[[#This Row],[Discount_Amount]]</f>
        <v>82.384</v>
      </c>
      <c r="X3527" s="6">
        <f>tbl_Raw_Data[[#This Row],[Net_Amount_Before_Tax]]*tbl_Raw_Data[[#This Row],[Tax_Pct]]/100</f>
        <v>4.1192000000000002</v>
      </c>
      <c r="Y3527" s="6">
        <f>tbl_Raw_Data[[#This Row],[Net_Amount_Before_Tax]]+tbl_Raw_Data[[#This Row],[Tax_Amount]]</f>
        <v>86.503200000000007</v>
      </c>
      <c r="Z3527" s="6">
        <f t="shared" si="279"/>
        <v>1</v>
      </c>
    </row>
    <row r="3528" spans="1:26" x14ac:dyDescent="0.3">
      <c r="A3528" s="23" t="s">
        <v>5354</v>
      </c>
      <c r="B3528" s="34">
        <v>45945</v>
      </c>
      <c r="C3528" s="23" t="s">
        <v>5355</v>
      </c>
      <c r="D3528" s="23" t="s">
        <v>28</v>
      </c>
      <c r="E3528" s="23" t="s">
        <v>29</v>
      </c>
      <c r="F3528" s="23">
        <v>500084</v>
      </c>
      <c r="G3528" s="23" t="s">
        <v>154</v>
      </c>
      <c r="H3528" s="23" t="s">
        <v>155</v>
      </c>
      <c r="I3528" s="23" t="s">
        <v>134</v>
      </c>
      <c r="J3528" s="23" t="s">
        <v>156</v>
      </c>
      <c r="K3528" s="23" t="s">
        <v>57</v>
      </c>
      <c r="L3528" s="23">
        <v>2</v>
      </c>
      <c r="M3528" s="23">
        <v>49.56</v>
      </c>
      <c r="N3528" s="23">
        <v>5</v>
      </c>
      <c r="O3528" s="23">
        <v>18</v>
      </c>
      <c r="P3528" s="23" t="s">
        <v>89</v>
      </c>
      <c r="Q3528" s="23" t="s">
        <v>34</v>
      </c>
      <c r="R3528" s="23">
        <f t="shared" si="275"/>
        <v>1</v>
      </c>
      <c r="S3528" s="23" t="str">
        <f t="shared" si="276"/>
        <v>ORD103527_20251015_CUST00888_MED006</v>
      </c>
      <c r="T3528" s="23">
        <f t="shared" si="277"/>
        <v>1</v>
      </c>
      <c r="U3528" s="6">
        <f t="shared" si="278"/>
        <v>99.12</v>
      </c>
      <c r="V3528" s="6">
        <f>tbl_Raw_Data[[#This Row],[Discount_Pct]]*tbl_Raw_Data[[#This Row],[Gross_Amount]]/100</f>
        <v>4.9560000000000004</v>
      </c>
      <c r="W3528" s="6">
        <f>tbl_Raw_Data[[#This Row],[Gross_Amount]]-tbl_Raw_Data[[#This Row],[Discount_Amount]]</f>
        <v>94.164000000000001</v>
      </c>
      <c r="X3528" s="6">
        <f>tbl_Raw_Data[[#This Row],[Net_Amount_Before_Tax]]*tbl_Raw_Data[[#This Row],[Tax_Pct]]/100</f>
        <v>16.94952</v>
      </c>
      <c r="Y3528" s="6">
        <f>tbl_Raw_Data[[#This Row],[Net_Amount_Before_Tax]]+tbl_Raw_Data[[#This Row],[Tax_Amount]]</f>
        <v>111.11351999999999</v>
      </c>
      <c r="Z3528" s="6">
        <f t="shared" si="279"/>
        <v>2</v>
      </c>
    </row>
    <row r="3529" spans="1:26" x14ac:dyDescent="0.3">
      <c r="A3529" s="23" t="s">
        <v>5356</v>
      </c>
      <c r="B3529" s="34">
        <v>45358</v>
      </c>
      <c r="C3529" s="23" t="s">
        <v>4993</v>
      </c>
      <c r="D3529" s="23" t="s">
        <v>87</v>
      </c>
      <c r="E3529" s="23" t="s">
        <v>88</v>
      </c>
      <c r="F3529" s="23">
        <v>600096</v>
      </c>
      <c r="G3529" s="23" t="s">
        <v>20</v>
      </c>
      <c r="H3529" s="23" t="s">
        <v>21</v>
      </c>
      <c r="I3529" s="23" t="s">
        <v>22</v>
      </c>
      <c r="J3529" s="23" t="s">
        <v>23</v>
      </c>
      <c r="K3529" s="23" t="s">
        <v>24</v>
      </c>
      <c r="L3529" s="23">
        <v>1</v>
      </c>
      <c r="M3529" s="23">
        <v>126.12</v>
      </c>
      <c r="N3529" s="23">
        <v>0</v>
      </c>
      <c r="O3529" s="23">
        <v>5</v>
      </c>
      <c r="P3529" s="23" t="s">
        <v>43</v>
      </c>
      <c r="Q3529" s="23" t="s">
        <v>44</v>
      </c>
      <c r="R3529" s="23">
        <f t="shared" si="275"/>
        <v>1</v>
      </c>
      <c r="S3529" s="23" t="str">
        <f t="shared" si="276"/>
        <v>ORD103528_20240307_CUST01369_MED024</v>
      </c>
      <c r="T3529" s="23">
        <f t="shared" si="277"/>
        <v>1</v>
      </c>
      <c r="U3529" s="6">
        <f t="shared" si="278"/>
        <v>126.12</v>
      </c>
      <c r="V3529" s="6">
        <f>tbl_Raw_Data[[#This Row],[Discount_Pct]]*tbl_Raw_Data[[#This Row],[Gross_Amount]]/100</f>
        <v>0</v>
      </c>
      <c r="W3529" s="6">
        <f>tbl_Raw_Data[[#This Row],[Gross_Amount]]-tbl_Raw_Data[[#This Row],[Discount_Amount]]</f>
        <v>126.12</v>
      </c>
      <c r="X3529" s="6">
        <f>tbl_Raw_Data[[#This Row],[Net_Amount_Before_Tax]]*tbl_Raw_Data[[#This Row],[Tax_Pct]]/100</f>
        <v>6.306</v>
      </c>
      <c r="Y3529" s="6">
        <f>tbl_Raw_Data[[#This Row],[Net_Amount_Before_Tax]]+tbl_Raw_Data[[#This Row],[Tax_Amount]]</f>
        <v>132.42600000000002</v>
      </c>
      <c r="Z3529" s="6">
        <f t="shared" si="279"/>
        <v>3</v>
      </c>
    </row>
    <row r="3530" spans="1:26" x14ac:dyDescent="0.3">
      <c r="A3530" s="23" t="s">
        <v>5357</v>
      </c>
      <c r="B3530" s="34">
        <v>45361</v>
      </c>
      <c r="C3530" s="23" t="s">
        <v>5358</v>
      </c>
      <c r="D3530" s="23" t="s">
        <v>72</v>
      </c>
      <c r="E3530" s="23" t="s">
        <v>73</v>
      </c>
      <c r="F3530" s="23">
        <v>302033</v>
      </c>
      <c r="G3530" s="23" t="s">
        <v>315</v>
      </c>
      <c r="H3530" s="23" t="s">
        <v>316</v>
      </c>
      <c r="I3530" s="23" t="s">
        <v>50</v>
      </c>
      <c r="J3530" s="23" t="s">
        <v>114</v>
      </c>
      <c r="K3530" s="23" t="s">
        <v>24</v>
      </c>
      <c r="L3530" s="23">
        <v>1</v>
      </c>
      <c r="M3530" s="23">
        <v>129.22</v>
      </c>
      <c r="N3530" s="23">
        <v>20</v>
      </c>
      <c r="O3530" s="23">
        <v>12</v>
      </c>
      <c r="P3530" s="23" t="s">
        <v>58</v>
      </c>
      <c r="Q3530" s="23" t="s">
        <v>26</v>
      </c>
      <c r="R3530" s="23">
        <f t="shared" si="275"/>
        <v>1</v>
      </c>
      <c r="S3530" s="23" t="str">
        <f t="shared" si="276"/>
        <v>ORD103529_20240310_CUST03349_MED012</v>
      </c>
      <c r="T3530" s="23">
        <f t="shared" si="277"/>
        <v>1</v>
      </c>
      <c r="U3530" s="6">
        <f t="shared" si="278"/>
        <v>129.22</v>
      </c>
      <c r="V3530" s="6">
        <f>tbl_Raw_Data[[#This Row],[Discount_Pct]]*tbl_Raw_Data[[#This Row],[Gross_Amount]]/100</f>
        <v>25.844000000000001</v>
      </c>
      <c r="W3530" s="6">
        <f>tbl_Raw_Data[[#This Row],[Gross_Amount]]-tbl_Raw_Data[[#This Row],[Discount_Amount]]</f>
        <v>103.376</v>
      </c>
      <c r="X3530" s="6">
        <f>tbl_Raw_Data[[#This Row],[Net_Amount_Before_Tax]]*tbl_Raw_Data[[#This Row],[Tax_Pct]]/100</f>
        <v>12.405120000000002</v>
      </c>
      <c r="Y3530" s="6">
        <f>tbl_Raw_Data[[#This Row],[Net_Amount_Before_Tax]]+tbl_Raw_Data[[#This Row],[Tax_Amount]]</f>
        <v>115.78112</v>
      </c>
      <c r="Z3530" s="6">
        <f t="shared" si="279"/>
        <v>1</v>
      </c>
    </row>
    <row r="3531" spans="1:26" x14ac:dyDescent="0.3">
      <c r="A3531" s="23" t="s">
        <v>5359</v>
      </c>
      <c r="B3531" s="34">
        <v>45871</v>
      </c>
      <c r="C3531" s="23" t="s">
        <v>5360</v>
      </c>
      <c r="D3531" s="23" t="s">
        <v>80</v>
      </c>
      <c r="E3531" s="23" t="s">
        <v>81</v>
      </c>
      <c r="F3531" s="23">
        <v>395003</v>
      </c>
      <c r="G3531" s="23" t="s">
        <v>233</v>
      </c>
      <c r="H3531" s="23" t="s">
        <v>234</v>
      </c>
      <c r="I3531" s="23" t="s">
        <v>104</v>
      </c>
      <c r="J3531" s="23" t="s">
        <v>42</v>
      </c>
      <c r="K3531" s="23" t="s">
        <v>24</v>
      </c>
      <c r="L3531" s="23">
        <v>1</v>
      </c>
      <c r="M3531" s="23">
        <v>163.96</v>
      </c>
      <c r="N3531" s="23">
        <v>0</v>
      </c>
      <c r="O3531" s="23">
        <v>18</v>
      </c>
      <c r="P3531" s="23" t="s">
        <v>58</v>
      </c>
      <c r="Q3531" s="23" t="s">
        <v>34</v>
      </c>
      <c r="R3531" s="23">
        <f t="shared" si="275"/>
        <v>1</v>
      </c>
      <c r="S3531" s="23" t="str">
        <f t="shared" si="276"/>
        <v>ORD103530_20250802_CUST01479_MED019</v>
      </c>
      <c r="T3531" s="23">
        <f t="shared" si="277"/>
        <v>1</v>
      </c>
      <c r="U3531" s="6">
        <f t="shared" si="278"/>
        <v>163.96</v>
      </c>
      <c r="V3531" s="6">
        <f>tbl_Raw_Data[[#This Row],[Discount_Pct]]*tbl_Raw_Data[[#This Row],[Gross_Amount]]/100</f>
        <v>0</v>
      </c>
      <c r="W3531" s="6">
        <f>tbl_Raw_Data[[#This Row],[Gross_Amount]]-tbl_Raw_Data[[#This Row],[Discount_Amount]]</f>
        <v>163.96</v>
      </c>
      <c r="X3531" s="6">
        <f>tbl_Raw_Data[[#This Row],[Net_Amount_Before_Tax]]*tbl_Raw_Data[[#This Row],[Tax_Pct]]/100</f>
        <v>29.512800000000002</v>
      </c>
      <c r="Y3531" s="6">
        <f>tbl_Raw_Data[[#This Row],[Net_Amount_Before_Tax]]+tbl_Raw_Data[[#This Row],[Tax_Amount]]</f>
        <v>193.47280000000001</v>
      </c>
      <c r="Z3531" s="6">
        <f t="shared" si="279"/>
        <v>1</v>
      </c>
    </row>
    <row r="3532" spans="1:26" x14ac:dyDescent="0.3">
      <c r="A3532" s="23" t="s">
        <v>5361</v>
      </c>
      <c r="B3532" s="34">
        <v>45614</v>
      </c>
      <c r="C3532" s="23" t="s">
        <v>5362</v>
      </c>
      <c r="D3532" s="23" t="s">
        <v>92</v>
      </c>
      <c r="E3532" s="23" t="s">
        <v>93</v>
      </c>
      <c r="F3532" s="23">
        <v>560034</v>
      </c>
      <c r="G3532" s="23" t="s">
        <v>233</v>
      </c>
      <c r="H3532" s="23" t="s">
        <v>234</v>
      </c>
      <c r="I3532" s="23" t="s">
        <v>104</v>
      </c>
      <c r="J3532" s="23" t="s">
        <v>42</v>
      </c>
      <c r="K3532" s="23" t="s">
        <v>24</v>
      </c>
      <c r="L3532" s="23">
        <v>3</v>
      </c>
      <c r="M3532" s="23">
        <v>161.84</v>
      </c>
      <c r="N3532" s="23">
        <v>5</v>
      </c>
      <c r="O3532" s="23">
        <v>18</v>
      </c>
      <c r="P3532" s="23" t="s">
        <v>25</v>
      </c>
      <c r="Q3532" s="23" t="s">
        <v>34</v>
      </c>
      <c r="R3532" s="23">
        <f t="shared" si="275"/>
        <v>1</v>
      </c>
      <c r="S3532" s="23" t="str">
        <f t="shared" si="276"/>
        <v>ORD103531_20241118_CUST00629_MED019</v>
      </c>
      <c r="T3532" s="23">
        <f t="shared" si="277"/>
        <v>1</v>
      </c>
      <c r="U3532" s="6">
        <f t="shared" si="278"/>
        <v>485.52</v>
      </c>
      <c r="V3532" s="6">
        <f>tbl_Raw_Data[[#This Row],[Discount_Pct]]*tbl_Raw_Data[[#This Row],[Gross_Amount]]/100</f>
        <v>24.276</v>
      </c>
      <c r="W3532" s="6">
        <f>tbl_Raw_Data[[#This Row],[Gross_Amount]]-tbl_Raw_Data[[#This Row],[Discount_Amount]]</f>
        <v>461.24399999999997</v>
      </c>
      <c r="X3532" s="6">
        <f>tbl_Raw_Data[[#This Row],[Net_Amount_Before_Tax]]*tbl_Raw_Data[[#This Row],[Tax_Pct]]/100</f>
        <v>83.023920000000004</v>
      </c>
      <c r="Y3532" s="6">
        <f>tbl_Raw_Data[[#This Row],[Net_Amount_Before_Tax]]+tbl_Raw_Data[[#This Row],[Tax_Amount]]</f>
        <v>544.26792</v>
      </c>
      <c r="Z3532" s="6">
        <f t="shared" si="279"/>
        <v>2</v>
      </c>
    </row>
    <row r="3533" spans="1:26" x14ac:dyDescent="0.3">
      <c r="A3533" s="23" t="s">
        <v>5363</v>
      </c>
      <c r="B3533" s="34">
        <v>45480</v>
      </c>
      <c r="C3533" s="23" t="s">
        <v>5364</v>
      </c>
      <c r="D3533" s="23" t="s">
        <v>46</v>
      </c>
      <c r="E3533" s="23" t="s">
        <v>47</v>
      </c>
      <c r="F3533" s="23">
        <v>411038</v>
      </c>
      <c r="G3533" s="23" t="s">
        <v>68</v>
      </c>
      <c r="H3533" s="23" t="s">
        <v>69</v>
      </c>
      <c r="I3533" s="23" t="s">
        <v>55</v>
      </c>
      <c r="J3533" s="23" t="s">
        <v>56</v>
      </c>
      <c r="K3533" s="23" t="s">
        <v>24</v>
      </c>
      <c r="L3533" s="23">
        <v>3</v>
      </c>
      <c r="M3533" s="23">
        <v>27.2</v>
      </c>
      <c r="N3533" s="23">
        <v>5</v>
      </c>
      <c r="O3533" s="23">
        <v>12</v>
      </c>
      <c r="P3533" s="23" t="s">
        <v>58</v>
      </c>
      <c r="Q3533" s="23" t="s">
        <v>34</v>
      </c>
      <c r="R3533" s="23">
        <f t="shared" si="275"/>
        <v>1</v>
      </c>
      <c r="S3533" s="23" t="str">
        <f t="shared" si="276"/>
        <v>ORD103532_20240707_CUST00524_MED003</v>
      </c>
      <c r="T3533" s="23">
        <f t="shared" si="277"/>
        <v>1</v>
      </c>
      <c r="U3533" s="6">
        <f t="shared" si="278"/>
        <v>81.599999999999994</v>
      </c>
      <c r="V3533" s="6">
        <f>tbl_Raw_Data[[#This Row],[Discount_Pct]]*tbl_Raw_Data[[#This Row],[Gross_Amount]]/100</f>
        <v>4.08</v>
      </c>
      <c r="W3533" s="6">
        <f>tbl_Raw_Data[[#This Row],[Gross_Amount]]-tbl_Raw_Data[[#This Row],[Discount_Amount]]</f>
        <v>77.52</v>
      </c>
      <c r="X3533" s="6">
        <f>tbl_Raw_Data[[#This Row],[Net_Amount_Before_Tax]]*tbl_Raw_Data[[#This Row],[Tax_Pct]]/100</f>
        <v>9.3024000000000004</v>
      </c>
      <c r="Y3533" s="6">
        <f>tbl_Raw_Data[[#This Row],[Net_Amount_Before_Tax]]+tbl_Raw_Data[[#This Row],[Tax_Amount]]</f>
        <v>86.822400000000002</v>
      </c>
      <c r="Z3533" s="6">
        <f t="shared" si="279"/>
        <v>1</v>
      </c>
    </row>
    <row r="3534" spans="1:26" x14ac:dyDescent="0.3">
      <c r="A3534" s="23" t="s">
        <v>5365</v>
      </c>
      <c r="B3534" s="34">
        <v>45425</v>
      </c>
      <c r="C3534" s="23" t="s">
        <v>544</v>
      </c>
      <c r="D3534" s="23" t="s">
        <v>142</v>
      </c>
      <c r="E3534" s="23" t="s">
        <v>81</v>
      </c>
      <c r="F3534" s="23">
        <v>380054</v>
      </c>
      <c r="G3534" s="23" t="s">
        <v>138</v>
      </c>
      <c r="H3534" s="23" t="s">
        <v>139</v>
      </c>
      <c r="I3534" s="23" t="s">
        <v>50</v>
      </c>
      <c r="J3534" s="23" t="s">
        <v>140</v>
      </c>
      <c r="K3534" s="23" t="s">
        <v>24</v>
      </c>
      <c r="L3534" s="23">
        <v>1</v>
      </c>
      <c r="M3534" s="23">
        <v>152.59</v>
      </c>
      <c r="N3534" s="23">
        <v>5</v>
      </c>
      <c r="O3534" s="23">
        <v>12</v>
      </c>
      <c r="P3534" s="23" t="s">
        <v>43</v>
      </c>
      <c r="Q3534" s="23" t="s">
        <v>34</v>
      </c>
      <c r="R3534" s="23">
        <f t="shared" si="275"/>
        <v>1</v>
      </c>
      <c r="S3534" s="23" t="str">
        <f t="shared" si="276"/>
        <v>ORD103533_20240513_CUST00942_MED013</v>
      </c>
      <c r="T3534" s="23">
        <f t="shared" si="277"/>
        <v>1</v>
      </c>
      <c r="U3534" s="6">
        <f t="shared" si="278"/>
        <v>152.59</v>
      </c>
      <c r="V3534" s="6">
        <f>tbl_Raw_Data[[#This Row],[Discount_Pct]]*tbl_Raw_Data[[#This Row],[Gross_Amount]]/100</f>
        <v>7.6295000000000002</v>
      </c>
      <c r="W3534" s="6">
        <f>tbl_Raw_Data[[#This Row],[Gross_Amount]]-tbl_Raw_Data[[#This Row],[Discount_Amount]]</f>
        <v>144.9605</v>
      </c>
      <c r="X3534" s="6">
        <f>tbl_Raw_Data[[#This Row],[Net_Amount_Before_Tax]]*tbl_Raw_Data[[#This Row],[Tax_Pct]]/100</f>
        <v>17.395259999999997</v>
      </c>
      <c r="Y3534" s="6">
        <f>tbl_Raw_Data[[#This Row],[Net_Amount_Before_Tax]]+tbl_Raw_Data[[#This Row],[Tax_Amount]]</f>
        <v>162.35576</v>
      </c>
      <c r="Z3534" s="6">
        <f t="shared" si="279"/>
        <v>4</v>
      </c>
    </row>
    <row r="3535" spans="1:26" x14ac:dyDescent="0.3">
      <c r="A3535" s="23" t="s">
        <v>5366</v>
      </c>
      <c r="B3535" s="34">
        <v>45775</v>
      </c>
      <c r="C3535" s="23" t="s">
        <v>5039</v>
      </c>
      <c r="D3535" s="23" t="s">
        <v>72</v>
      </c>
      <c r="E3535" s="23" t="s">
        <v>73</v>
      </c>
      <c r="F3535" s="23">
        <v>302017</v>
      </c>
      <c r="G3535" s="23" t="s">
        <v>68</v>
      </c>
      <c r="H3535" s="23" t="s">
        <v>69</v>
      </c>
      <c r="I3535" s="23" t="s">
        <v>55</v>
      </c>
      <c r="J3535" s="23" t="s">
        <v>56</v>
      </c>
      <c r="K3535" s="23" t="s">
        <v>24</v>
      </c>
      <c r="L3535" s="23">
        <v>1</v>
      </c>
      <c r="M3535" s="23">
        <v>28.32</v>
      </c>
      <c r="N3535" s="23">
        <v>0</v>
      </c>
      <c r="O3535" s="23">
        <v>12</v>
      </c>
      <c r="P3535" s="23" t="s">
        <v>25</v>
      </c>
      <c r="Q3535" s="23" t="s">
        <v>34</v>
      </c>
      <c r="R3535" s="23">
        <f t="shared" si="275"/>
        <v>1</v>
      </c>
      <c r="S3535" s="23" t="str">
        <f t="shared" si="276"/>
        <v>ORD103534_20250428_CUST00190_MED003</v>
      </c>
      <c r="T3535" s="23">
        <f t="shared" si="277"/>
        <v>1</v>
      </c>
      <c r="U3535" s="6">
        <f t="shared" si="278"/>
        <v>28.32</v>
      </c>
      <c r="V3535" s="6">
        <f>tbl_Raw_Data[[#This Row],[Discount_Pct]]*tbl_Raw_Data[[#This Row],[Gross_Amount]]/100</f>
        <v>0</v>
      </c>
      <c r="W3535" s="6">
        <f>tbl_Raw_Data[[#This Row],[Gross_Amount]]-tbl_Raw_Data[[#This Row],[Discount_Amount]]</f>
        <v>28.32</v>
      </c>
      <c r="X3535" s="6">
        <f>tbl_Raw_Data[[#This Row],[Net_Amount_Before_Tax]]*tbl_Raw_Data[[#This Row],[Tax_Pct]]/100</f>
        <v>3.3984000000000005</v>
      </c>
      <c r="Y3535" s="6">
        <f>tbl_Raw_Data[[#This Row],[Net_Amount_Before_Tax]]+tbl_Raw_Data[[#This Row],[Tax_Amount]]</f>
        <v>31.718400000000003</v>
      </c>
      <c r="Z3535" s="6">
        <f t="shared" si="279"/>
        <v>1</v>
      </c>
    </row>
    <row r="3536" spans="1:26" x14ac:dyDescent="0.3">
      <c r="A3536" s="23" t="s">
        <v>5367</v>
      </c>
      <c r="B3536" s="34">
        <v>45497</v>
      </c>
      <c r="C3536" s="23" t="s">
        <v>279</v>
      </c>
      <c r="D3536" s="23" t="s">
        <v>52</v>
      </c>
      <c r="E3536" s="23" t="s">
        <v>52</v>
      </c>
      <c r="F3536" s="23">
        <v>160017</v>
      </c>
      <c r="G3536" s="23" t="s">
        <v>256</v>
      </c>
      <c r="H3536" s="23" t="s">
        <v>257</v>
      </c>
      <c r="I3536" s="23" t="s">
        <v>22</v>
      </c>
      <c r="J3536" s="23" t="s">
        <v>258</v>
      </c>
      <c r="K3536" s="23" t="s">
        <v>57</v>
      </c>
      <c r="L3536" s="23">
        <v>1</v>
      </c>
      <c r="M3536" s="23">
        <v>72.86</v>
      </c>
      <c r="N3536" s="23">
        <v>10</v>
      </c>
      <c r="O3536" s="23">
        <v>12</v>
      </c>
      <c r="P3536" s="23" t="s">
        <v>43</v>
      </c>
      <c r="Q3536" s="23" t="s">
        <v>44</v>
      </c>
      <c r="R3536" s="23">
        <f t="shared" si="275"/>
        <v>1</v>
      </c>
      <c r="S3536" s="23" t="str">
        <f t="shared" si="276"/>
        <v>ORD103535_20240724_CUST01482_MED025</v>
      </c>
      <c r="T3536" s="23">
        <f t="shared" si="277"/>
        <v>1</v>
      </c>
      <c r="U3536" s="6">
        <f t="shared" si="278"/>
        <v>72.86</v>
      </c>
      <c r="V3536" s="6">
        <f>tbl_Raw_Data[[#This Row],[Discount_Pct]]*tbl_Raw_Data[[#This Row],[Gross_Amount]]/100</f>
        <v>7.2860000000000005</v>
      </c>
      <c r="W3536" s="6">
        <f>tbl_Raw_Data[[#This Row],[Gross_Amount]]-tbl_Raw_Data[[#This Row],[Discount_Amount]]</f>
        <v>65.573999999999998</v>
      </c>
      <c r="X3536" s="6">
        <f>tbl_Raw_Data[[#This Row],[Net_Amount_Before_Tax]]*tbl_Raw_Data[[#This Row],[Tax_Pct]]/100</f>
        <v>7.868879999999999</v>
      </c>
      <c r="Y3536" s="6">
        <f>tbl_Raw_Data[[#This Row],[Net_Amount_Before_Tax]]+tbl_Raw_Data[[#This Row],[Tax_Amount]]</f>
        <v>73.442880000000002</v>
      </c>
      <c r="Z3536" s="6">
        <f t="shared" si="279"/>
        <v>3</v>
      </c>
    </row>
    <row r="3537" spans="1:26" x14ac:dyDescent="0.3">
      <c r="A3537" s="23" t="s">
        <v>5367</v>
      </c>
      <c r="B3537" s="34">
        <v>45981</v>
      </c>
      <c r="C3537" s="23" t="s">
        <v>4553</v>
      </c>
      <c r="D3537" s="23" t="s">
        <v>80</v>
      </c>
      <c r="E3537" s="23" t="s">
        <v>81</v>
      </c>
      <c r="F3537" s="23">
        <v>395010</v>
      </c>
      <c r="G3537" s="23" t="s">
        <v>119</v>
      </c>
      <c r="H3537" s="23" t="s">
        <v>120</v>
      </c>
      <c r="I3537" s="23" t="s">
        <v>32</v>
      </c>
      <c r="J3537" s="23" t="s">
        <v>64</v>
      </c>
      <c r="K3537" s="23" t="s">
        <v>57</v>
      </c>
      <c r="L3537" s="23">
        <v>2</v>
      </c>
      <c r="M3537" s="23">
        <v>78.569999999999993</v>
      </c>
      <c r="N3537" s="23">
        <v>5</v>
      </c>
      <c r="O3537" s="23">
        <v>5</v>
      </c>
      <c r="P3537" s="23" t="s">
        <v>33</v>
      </c>
      <c r="Q3537" s="23" t="s">
        <v>44</v>
      </c>
      <c r="R3537" s="23">
        <f t="shared" si="275"/>
        <v>1</v>
      </c>
      <c r="S3537" s="23" t="str">
        <f t="shared" si="276"/>
        <v>ORD103535_20251120_CUST02733_MED010</v>
      </c>
      <c r="T3537" s="23">
        <f t="shared" si="277"/>
        <v>1</v>
      </c>
      <c r="U3537" s="6">
        <f t="shared" si="278"/>
        <v>157.13999999999999</v>
      </c>
      <c r="V3537" s="6">
        <f>tbl_Raw_Data[[#This Row],[Discount_Pct]]*tbl_Raw_Data[[#This Row],[Gross_Amount]]/100</f>
        <v>7.8569999999999993</v>
      </c>
      <c r="W3537" s="6">
        <f>tbl_Raw_Data[[#This Row],[Gross_Amount]]-tbl_Raw_Data[[#This Row],[Discount_Amount]]</f>
        <v>149.28299999999999</v>
      </c>
      <c r="X3537" s="6">
        <f>tbl_Raw_Data[[#This Row],[Net_Amount_Before_Tax]]*tbl_Raw_Data[[#This Row],[Tax_Pct]]/100</f>
        <v>7.4641500000000001</v>
      </c>
      <c r="Y3537" s="6">
        <f>tbl_Raw_Data[[#This Row],[Net_Amount_Before_Tax]]+tbl_Raw_Data[[#This Row],[Tax_Amount]]</f>
        <v>156.74714999999998</v>
      </c>
      <c r="Z3537" s="6">
        <f t="shared" si="279"/>
        <v>0</v>
      </c>
    </row>
    <row r="3538" spans="1:26" x14ac:dyDescent="0.3">
      <c r="A3538" s="23" t="s">
        <v>5368</v>
      </c>
      <c r="B3538" s="34">
        <v>45347</v>
      </c>
      <c r="C3538" s="23" t="s">
        <v>1180</v>
      </c>
      <c r="D3538" s="23" t="s">
        <v>142</v>
      </c>
      <c r="E3538" s="23" t="s">
        <v>81</v>
      </c>
      <c r="F3538" s="23">
        <v>380058</v>
      </c>
      <c r="G3538" s="23" t="s">
        <v>124</v>
      </c>
      <c r="H3538" s="23" t="s">
        <v>125</v>
      </c>
      <c r="I3538" s="23" t="s">
        <v>104</v>
      </c>
      <c r="J3538" s="23" t="s">
        <v>114</v>
      </c>
      <c r="K3538" s="23" t="s">
        <v>24</v>
      </c>
      <c r="L3538" s="23">
        <v>4</v>
      </c>
      <c r="M3538" s="23">
        <v>121.67</v>
      </c>
      <c r="N3538" s="23">
        <v>10</v>
      </c>
      <c r="O3538" s="23">
        <v>12</v>
      </c>
      <c r="P3538" s="23" t="s">
        <v>33</v>
      </c>
      <c r="Q3538" s="23" t="s">
        <v>34</v>
      </c>
      <c r="R3538" s="23">
        <f t="shared" si="275"/>
        <v>1</v>
      </c>
      <c r="S3538" s="23" t="str">
        <f t="shared" si="276"/>
        <v>ORD103537_20240225_CUST02236_MED018</v>
      </c>
      <c r="T3538" s="23">
        <f t="shared" si="277"/>
        <v>1</v>
      </c>
      <c r="U3538" s="6">
        <f t="shared" si="278"/>
        <v>486.68</v>
      </c>
      <c r="V3538" s="6">
        <f>tbl_Raw_Data[[#This Row],[Discount_Pct]]*tbl_Raw_Data[[#This Row],[Gross_Amount]]/100</f>
        <v>48.667999999999999</v>
      </c>
      <c r="W3538" s="6">
        <f>tbl_Raw_Data[[#This Row],[Gross_Amount]]-tbl_Raw_Data[[#This Row],[Discount_Amount]]</f>
        <v>438.012</v>
      </c>
      <c r="X3538" s="6">
        <f>tbl_Raw_Data[[#This Row],[Net_Amount_Before_Tax]]*tbl_Raw_Data[[#This Row],[Tax_Pct]]/100</f>
        <v>52.561440000000005</v>
      </c>
      <c r="Y3538" s="6">
        <f>tbl_Raw_Data[[#This Row],[Net_Amount_Before_Tax]]+tbl_Raw_Data[[#This Row],[Tax_Amount]]</f>
        <v>490.57344000000001</v>
      </c>
      <c r="Z3538" s="6">
        <f t="shared" si="279"/>
        <v>3</v>
      </c>
    </row>
    <row r="3539" spans="1:26" x14ac:dyDescent="0.3">
      <c r="A3539" s="23" t="s">
        <v>5368</v>
      </c>
      <c r="B3539" s="34">
        <v>45740</v>
      </c>
      <c r="C3539" s="23" t="s">
        <v>3540</v>
      </c>
      <c r="D3539" s="23" t="s">
        <v>92</v>
      </c>
      <c r="E3539" s="23" t="s">
        <v>93</v>
      </c>
      <c r="F3539" s="23">
        <v>560038</v>
      </c>
      <c r="G3539" s="23" t="s">
        <v>119</v>
      </c>
      <c r="H3539" s="23" t="s">
        <v>120</v>
      </c>
      <c r="I3539" s="23" t="s">
        <v>32</v>
      </c>
      <c r="J3539" s="23" t="s">
        <v>64</v>
      </c>
      <c r="K3539" s="23" t="s">
        <v>57</v>
      </c>
      <c r="L3539" s="23">
        <v>1</v>
      </c>
      <c r="M3539" s="23">
        <v>69.739999999999995</v>
      </c>
      <c r="N3539" s="23">
        <v>5</v>
      </c>
      <c r="O3539" s="23">
        <v>12</v>
      </c>
      <c r="P3539" s="23" t="s">
        <v>58</v>
      </c>
      <c r="Q3539" s="23" t="s">
        <v>34</v>
      </c>
      <c r="R3539" s="23">
        <f t="shared" si="275"/>
        <v>1</v>
      </c>
      <c r="S3539" s="23" t="str">
        <f t="shared" si="276"/>
        <v>ORD103537_20250324_CUST02072_MED010</v>
      </c>
      <c r="T3539" s="23">
        <f t="shared" si="277"/>
        <v>1</v>
      </c>
      <c r="U3539" s="6">
        <f t="shared" si="278"/>
        <v>69.739999999999995</v>
      </c>
      <c r="V3539" s="6">
        <f>tbl_Raw_Data[[#This Row],[Discount_Pct]]*tbl_Raw_Data[[#This Row],[Gross_Amount]]/100</f>
        <v>3.4870000000000001</v>
      </c>
      <c r="W3539" s="6">
        <f>tbl_Raw_Data[[#This Row],[Gross_Amount]]-tbl_Raw_Data[[#This Row],[Discount_Amount]]</f>
        <v>66.253</v>
      </c>
      <c r="X3539" s="6">
        <f>tbl_Raw_Data[[#This Row],[Net_Amount_Before_Tax]]*tbl_Raw_Data[[#This Row],[Tax_Pct]]/100</f>
        <v>7.9503600000000008</v>
      </c>
      <c r="Y3539" s="6">
        <f>tbl_Raw_Data[[#This Row],[Net_Amount_Before_Tax]]+tbl_Raw_Data[[#This Row],[Tax_Amount]]</f>
        <v>74.203360000000004</v>
      </c>
      <c r="Z3539" s="6">
        <f t="shared" si="279"/>
        <v>3</v>
      </c>
    </row>
    <row r="3540" spans="1:26" x14ac:dyDescent="0.3">
      <c r="A3540" s="23" t="s">
        <v>5369</v>
      </c>
      <c r="B3540" s="34">
        <v>45992</v>
      </c>
      <c r="C3540" s="23" t="s">
        <v>1662</v>
      </c>
      <c r="D3540" s="23" t="s">
        <v>19</v>
      </c>
      <c r="E3540" s="23" t="s">
        <v>19</v>
      </c>
      <c r="F3540" s="23">
        <v>110085</v>
      </c>
      <c r="G3540" s="23" t="s">
        <v>229</v>
      </c>
      <c r="H3540" s="23" t="s">
        <v>230</v>
      </c>
      <c r="I3540" s="23" t="s">
        <v>84</v>
      </c>
      <c r="J3540" s="23" t="s">
        <v>140</v>
      </c>
      <c r="K3540" s="23" t="s">
        <v>24</v>
      </c>
      <c r="L3540" s="23">
        <v>5</v>
      </c>
      <c r="M3540" s="23">
        <v>183.95</v>
      </c>
      <c r="N3540" s="23">
        <v>0</v>
      </c>
      <c r="O3540" s="23">
        <v>12</v>
      </c>
      <c r="P3540" s="23" t="s">
        <v>43</v>
      </c>
      <c r="Q3540" s="23" t="s">
        <v>44</v>
      </c>
      <c r="R3540" s="23">
        <f t="shared" si="275"/>
        <v>1</v>
      </c>
      <c r="S3540" s="23" t="str">
        <f t="shared" si="276"/>
        <v>ORD103539_20251201_CUST03358_MED022</v>
      </c>
      <c r="T3540" s="23">
        <f t="shared" si="277"/>
        <v>1</v>
      </c>
      <c r="U3540" s="6">
        <f t="shared" si="278"/>
        <v>919.75</v>
      </c>
      <c r="V3540" s="6">
        <f>tbl_Raw_Data[[#This Row],[Discount_Pct]]*tbl_Raw_Data[[#This Row],[Gross_Amount]]/100</f>
        <v>0</v>
      </c>
      <c r="W3540" s="6">
        <f>tbl_Raw_Data[[#This Row],[Gross_Amount]]-tbl_Raw_Data[[#This Row],[Discount_Amount]]</f>
        <v>919.75</v>
      </c>
      <c r="X3540" s="6">
        <f>tbl_Raw_Data[[#This Row],[Net_Amount_Before_Tax]]*tbl_Raw_Data[[#This Row],[Tax_Pct]]/100</f>
        <v>110.37</v>
      </c>
      <c r="Y3540" s="6">
        <f>tbl_Raw_Data[[#This Row],[Net_Amount_Before_Tax]]+tbl_Raw_Data[[#This Row],[Tax_Amount]]</f>
        <v>1030.1199999999999</v>
      </c>
      <c r="Z3540" s="6">
        <f t="shared" si="279"/>
        <v>3</v>
      </c>
    </row>
    <row r="3541" spans="1:26" x14ac:dyDescent="0.3">
      <c r="A3541" s="23" t="s">
        <v>5370</v>
      </c>
      <c r="B3541" s="34">
        <v>45308</v>
      </c>
      <c r="C3541" s="23" t="s">
        <v>5371</v>
      </c>
      <c r="D3541" s="23" t="s">
        <v>46</v>
      </c>
      <c r="E3541" s="23" t="s">
        <v>47</v>
      </c>
      <c r="F3541" s="23">
        <v>411057</v>
      </c>
      <c r="G3541" s="23" t="s">
        <v>196</v>
      </c>
      <c r="H3541" s="23" t="s">
        <v>197</v>
      </c>
      <c r="I3541" s="23" t="s">
        <v>32</v>
      </c>
      <c r="J3541" s="23" t="s">
        <v>42</v>
      </c>
      <c r="K3541" s="23" t="s">
        <v>24</v>
      </c>
      <c r="L3541" s="23">
        <v>2</v>
      </c>
      <c r="M3541" s="23">
        <v>24.26</v>
      </c>
      <c r="N3541" s="23">
        <v>10</v>
      </c>
      <c r="O3541" s="23">
        <v>5</v>
      </c>
      <c r="P3541" s="23" t="s">
        <v>33</v>
      </c>
      <c r="Q3541" s="23" t="s">
        <v>34</v>
      </c>
      <c r="R3541" s="23">
        <f t="shared" si="275"/>
        <v>1</v>
      </c>
      <c r="S3541" s="23" t="str">
        <f t="shared" si="276"/>
        <v>ORD103540_20240117_CUST02169_MED011</v>
      </c>
      <c r="T3541" s="23">
        <f t="shared" si="277"/>
        <v>1</v>
      </c>
      <c r="U3541" s="6">
        <f t="shared" si="278"/>
        <v>48.52</v>
      </c>
      <c r="V3541" s="6">
        <f>tbl_Raw_Data[[#This Row],[Discount_Pct]]*tbl_Raw_Data[[#This Row],[Gross_Amount]]/100</f>
        <v>4.8520000000000003</v>
      </c>
      <c r="W3541" s="6">
        <f>tbl_Raw_Data[[#This Row],[Gross_Amount]]-tbl_Raw_Data[[#This Row],[Discount_Amount]]</f>
        <v>43.668000000000006</v>
      </c>
      <c r="X3541" s="6">
        <f>tbl_Raw_Data[[#This Row],[Net_Amount_Before_Tax]]*tbl_Raw_Data[[#This Row],[Tax_Pct]]/100</f>
        <v>2.1834000000000002</v>
      </c>
      <c r="Y3541" s="6">
        <f>tbl_Raw_Data[[#This Row],[Net_Amount_Before_Tax]]+tbl_Raw_Data[[#This Row],[Tax_Amount]]</f>
        <v>45.851400000000005</v>
      </c>
      <c r="Z3541" s="6">
        <f t="shared" si="279"/>
        <v>1</v>
      </c>
    </row>
    <row r="3542" spans="1:26" x14ac:dyDescent="0.3">
      <c r="A3542" s="23" t="s">
        <v>5372</v>
      </c>
      <c r="B3542" s="34">
        <v>45871</v>
      </c>
      <c r="C3542" s="23" t="s">
        <v>5373</v>
      </c>
      <c r="D3542" s="23" t="s">
        <v>37</v>
      </c>
      <c r="E3542" s="23" t="s">
        <v>38</v>
      </c>
      <c r="F3542" s="23">
        <v>452010</v>
      </c>
      <c r="G3542" s="23" t="s">
        <v>107</v>
      </c>
      <c r="H3542" s="23" t="s">
        <v>108</v>
      </c>
      <c r="I3542" s="23" t="s">
        <v>63</v>
      </c>
      <c r="J3542" s="23" t="s">
        <v>42</v>
      </c>
      <c r="K3542" s="23" t="s">
        <v>57</v>
      </c>
      <c r="L3542" s="23">
        <v>1</v>
      </c>
      <c r="M3542" s="23">
        <v>107.02</v>
      </c>
      <c r="N3542" s="23">
        <v>0</v>
      </c>
      <c r="O3542" s="23">
        <v>12</v>
      </c>
      <c r="P3542" s="23" t="s">
        <v>33</v>
      </c>
      <c r="Q3542" s="23" t="s">
        <v>34</v>
      </c>
      <c r="R3542" s="23">
        <f t="shared" si="275"/>
        <v>1</v>
      </c>
      <c r="S3542" s="23" t="str">
        <f t="shared" si="276"/>
        <v>ORD103541_20250802_CUST03076_MED005</v>
      </c>
      <c r="T3542" s="23">
        <f t="shared" si="277"/>
        <v>1</v>
      </c>
      <c r="U3542" s="6">
        <f t="shared" si="278"/>
        <v>107.02</v>
      </c>
      <c r="V3542" s="6">
        <f>tbl_Raw_Data[[#This Row],[Discount_Pct]]*tbl_Raw_Data[[#This Row],[Gross_Amount]]/100</f>
        <v>0</v>
      </c>
      <c r="W3542" s="6">
        <f>tbl_Raw_Data[[#This Row],[Gross_Amount]]-tbl_Raw_Data[[#This Row],[Discount_Amount]]</f>
        <v>107.02</v>
      </c>
      <c r="X3542" s="6">
        <f>tbl_Raw_Data[[#This Row],[Net_Amount_Before_Tax]]*tbl_Raw_Data[[#This Row],[Tax_Pct]]/100</f>
        <v>12.8424</v>
      </c>
      <c r="Y3542" s="6">
        <f>tbl_Raw_Data[[#This Row],[Net_Amount_Before_Tax]]+tbl_Raw_Data[[#This Row],[Tax_Amount]]</f>
        <v>119.86239999999999</v>
      </c>
      <c r="Z3542" s="6">
        <f t="shared" si="279"/>
        <v>1</v>
      </c>
    </row>
    <row r="3543" spans="1:26" x14ac:dyDescent="0.3">
      <c r="A3543" s="23" t="s">
        <v>5374</v>
      </c>
      <c r="B3543" s="34">
        <v>45603</v>
      </c>
      <c r="C3543" s="23" t="s">
        <v>992</v>
      </c>
      <c r="D3543" s="23" t="s">
        <v>37</v>
      </c>
      <c r="E3543" s="23" t="s">
        <v>38</v>
      </c>
      <c r="F3543" s="23">
        <v>452010</v>
      </c>
      <c r="G3543" s="23" t="s">
        <v>102</v>
      </c>
      <c r="H3543" s="23" t="s">
        <v>103</v>
      </c>
      <c r="I3543" s="23" t="s">
        <v>104</v>
      </c>
      <c r="J3543" s="23" t="s">
        <v>64</v>
      </c>
      <c r="K3543" s="23" t="s">
        <v>57</v>
      </c>
      <c r="L3543" s="23">
        <v>1</v>
      </c>
      <c r="M3543" s="23">
        <v>100.54</v>
      </c>
      <c r="N3543" s="23">
        <v>10</v>
      </c>
      <c r="O3543" s="23">
        <v>18</v>
      </c>
      <c r="P3543" s="23" t="s">
        <v>33</v>
      </c>
      <c r="Q3543" s="23" t="s">
        <v>34</v>
      </c>
      <c r="R3543" s="23">
        <f t="shared" si="275"/>
        <v>1</v>
      </c>
      <c r="S3543" s="23" t="str">
        <f t="shared" si="276"/>
        <v>ORD103542_20241107_CUST02941_MED029</v>
      </c>
      <c r="T3543" s="23">
        <f t="shared" si="277"/>
        <v>1</v>
      </c>
      <c r="U3543" s="6">
        <f t="shared" si="278"/>
        <v>100.54</v>
      </c>
      <c r="V3543" s="6">
        <f>tbl_Raw_Data[[#This Row],[Discount_Pct]]*tbl_Raw_Data[[#This Row],[Gross_Amount]]/100</f>
        <v>10.054</v>
      </c>
      <c r="W3543" s="6">
        <f>tbl_Raw_Data[[#This Row],[Gross_Amount]]-tbl_Raw_Data[[#This Row],[Discount_Amount]]</f>
        <v>90.486000000000004</v>
      </c>
      <c r="X3543" s="6">
        <f>tbl_Raw_Data[[#This Row],[Net_Amount_Before_Tax]]*tbl_Raw_Data[[#This Row],[Tax_Pct]]/100</f>
        <v>16.287480000000002</v>
      </c>
      <c r="Y3543" s="6">
        <f>tbl_Raw_Data[[#This Row],[Net_Amount_Before_Tax]]+tbl_Raw_Data[[#This Row],[Tax_Amount]]</f>
        <v>106.77348000000001</v>
      </c>
      <c r="Z3543" s="6">
        <f t="shared" si="279"/>
        <v>4</v>
      </c>
    </row>
    <row r="3544" spans="1:26" x14ac:dyDescent="0.3">
      <c r="A3544" s="23" t="s">
        <v>5375</v>
      </c>
      <c r="B3544" s="34">
        <v>45568</v>
      </c>
      <c r="C3544" s="23" t="s">
        <v>1982</v>
      </c>
      <c r="D3544" s="23" t="s">
        <v>92</v>
      </c>
      <c r="E3544" s="23" t="s">
        <v>93</v>
      </c>
      <c r="F3544" s="23">
        <v>560066</v>
      </c>
      <c r="G3544" s="23" t="s">
        <v>132</v>
      </c>
      <c r="H3544" s="23" t="s">
        <v>133</v>
      </c>
      <c r="I3544" s="23" t="s">
        <v>134</v>
      </c>
      <c r="J3544" s="23" t="s">
        <v>135</v>
      </c>
      <c r="K3544" s="23" t="s">
        <v>57</v>
      </c>
      <c r="L3544" s="23">
        <v>3</v>
      </c>
      <c r="M3544" s="23">
        <v>79.77</v>
      </c>
      <c r="N3544" s="23">
        <v>5</v>
      </c>
      <c r="O3544" s="23">
        <v>5</v>
      </c>
      <c r="P3544" s="23" t="s">
        <v>33</v>
      </c>
      <c r="Q3544" s="23" t="s">
        <v>26</v>
      </c>
      <c r="R3544" s="23">
        <f t="shared" si="275"/>
        <v>1</v>
      </c>
      <c r="S3544" s="23" t="str">
        <f t="shared" si="276"/>
        <v>ORD103543_20241003_CUST01915_MED007</v>
      </c>
      <c r="T3544" s="23">
        <f t="shared" si="277"/>
        <v>1</v>
      </c>
      <c r="U3544" s="6">
        <f t="shared" si="278"/>
        <v>239.31</v>
      </c>
      <c r="V3544" s="6">
        <f>tbl_Raw_Data[[#This Row],[Discount_Pct]]*tbl_Raw_Data[[#This Row],[Gross_Amount]]/100</f>
        <v>11.965499999999999</v>
      </c>
      <c r="W3544" s="6">
        <f>tbl_Raw_Data[[#This Row],[Gross_Amount]]-tbl_Raw_Data[[#This Row],[Discount_Amount]]</f>
        <v>227.34450000000001</v>
      </c>
      <c r="X3544" s="6">
        <f>tbl_Raw_Data[[#This Row],[Net_Amount_Before_Tax]]*tbl_Raw_Data[[#This Row],[Tax_Pct]]/100</f>
        <v>11.367225000000001</v>
      </c>
      <c r="Y3544" s="6">
        <f>tbl_Raw_Data[[#This Row],[Net_Amount_Before_Tax]]+tbl_Raw_Data[[#This Row],[Tax_Amount]]</f>
        <v>238.711725</v>
      </c>
      <c r="Z3544" s="6">
        <f t="shared" si="279"/>
        <v>1</v>
      </c>
    </row>
    <row r="3545" spans="1:26" x14ac:dyDescent="0.3">
      <c r="A3545" s="23" t="s">
        <v>5375</v>
      </c>
      <c r="B3545" s="34">
        <v>45653</v>
      </c>
      <c r="C3545" s="23" t="s">
        <v>5376</v>
      </c>
      <c r="D3545" s="23" t="s">
        <v>80</v>
      </c>
      <c r="E3545" s="23" t="s">
        <v>81</v>
      </c>
      <c r="F3545" s="23">
        <v>395010</v>
      </c>
      <c r="G3545" s="23" t="s">
        <v>119</v>
      </c>
      <c r="H3545" s="23" t="s">
        <v>120</v>
      </c>
      <c r="I3545" s="23" t="s">
        <v>32</v>
      </c>
      <c r="J3545" s="23" t="s">
        <v>64</v>
      </c>
      <c r="K3545" s="23" t="s">
        <v>57</v>
      </c>
      <c r="L3545" s="23">
        <v>2</v>
      </c>
      <c r="M3545" s="23">
        <v>75.650000000000006</v>
      </c>
      <c r="N3545" s="23">
        <v>0</v>
      </c>
      <c r="O3545" s="23">
        <v>5</v>
      </c>
      <c r="P3545" s="23" t="s">
        <v>89</v>
      </c>
      <c r="Q3545" s="23" t="s">
        <v>26</v>
      </c>
      <c r="R3545" s="23">
        <f t="shared" si="275"/>
        <v>1</v>
      </c>
      <c r="S3545" s="23" t="str">
        <f t="shared" si="276"/>
        <v>ORD103543_20241227_CUST00411_MED010</v>
      </c>
      <c r="T3545" s="23">
        <f t="shared" si="277"/>
        <v>1</v>
      </c>
      <c r="U3545" s="6">
        <f t="shared" si="278"/>
        <v>151.30000000000001</v>
      </c>
      <c r="V3545" s="6">
        <f>tbl_Raw_Data[[#This Row],[Discount_Pct]]*tbl_Raw_Data[[#This Row],[Gross_Amount]]/100</f>
        <v>0</v>
      </c>
      <c r="W3545" s="6">
        <f>tbl_Raw_Data[[#This Row],[Gross_Amount]]-tbl_Raw_Data[[#This Row],[Discount_Amount]]</f>
        <v>151.30000000000001</v>
      </c>
      <c r="X3545" s="6">
        <f>tbl_Raw_Data[[#This Row],[Net_Amount_Before_Tax]]*tbl_Raw_Data[[#This Row],[Tax_Pct]]/100</f>
        <v>7.5650000000000004</v>
      </c>
      <c r="Y3545" s="6">
        <f>tbl_Raw_Data[[#This Row],[Net_Amount_Before_Tax]]+tbl_Raw_Data[[#This Row],[Tax_Amount]]</f>
        <v>158.86500000000001</v>
      </c>
      <c r="Z3545" s="6">
        <f t="shared" si="279"/>
        <v>2</v>
      </c>
    </row>
    <row r="3546" spans="1:26" x14ac:dyDescent="0.3">
      <c r="A3546" s="23" t="s">
        <v>5377</v>
      </c>
      <c r="B3546" s="34">
        <v>45854</v>
      </c>
      <c r="C3546" s="23" t="s">
        <v>5378</v>
      </c>
      <c r="D3546" s="23" t="s">
        <v>183</v>
      </c>
      <c r="E3546" s="23" t="s">
        <v>184</v>
      </c>
      <c r="F3546" s="23">
        <v>122002</v>
      </c>
      <c r="G3546" s="23" t="s">
        <v>20</v>
      </c>
      <c r="H3546" s="23" t="s">
        <v>21</v>
      </c>
      <c r="I3546" s="23" t="s">
        <v>22</v>
      </c>
      <c r="J3546" s="23" t="s">
        <v>23</v>
      </c>
      <c r="K3546" s="23" t="s">
        <v>24</v>
      </c>
      <c r="L3546" s="23">
        <v>3</v>
      </c>
      <c r="M3546" s="23">
        <v>144.15</v>
      </c>
      <c r="N3546" s="23">
        <v>15</v>
      </c>
      <c r="O3546" s="23">
        <v>12</v>
      </c>
      <c r="P3546" s="23" t="s">
        <v>65</v>
      </c>
      <c r="Q3546" s="23" t="s">
        <v>34</v>
      </c>
      <c r="R3546" s="23">
        <f t="shared" si="275"/>
        <v>1</v>
      </c>
      <c r="S3546" s="23" t="str">
        <f t="shared" si="276"/>
        <v>ORD103545_20250716_CUST01582_MED024</v>
      </c>
      <c r="T3546" s="23">
        <f t="shared" si="277"/>
        <v>1</v>
      </c>
      <c r="U3546" s="6">
        <f t="shared" si="278"/>
        <v>432.45000000000005</v>
      </c>
      <c r="V3546" s="6">
        <f>tbl_Raw_Data[[#This Row],[Discount_Pct]]*tbl_Raw_Data[[#This Row],[Gross_Amount]]/100</f>
        <v>64.867500000000007</v>
      </c>
      <c r="W3546" s="6">
        <f>tbl_Raw_Data[[#This Row],[Gross_Amount]]-tbl_Raw_Data[[#This Row],[Discount_Amount]]</f>
        <v>367.58250000000004</v>
      </c>
      <c r="X3546" s="6">
        <f>tbl_Raw_Data[[#This Row],[Net_Amount_Before_Tax]]*tbl_Raw_Data[[#This Row],[Tax_Pct]]/100</f>
        <v>44.10990000000001</v>
      </c>
      <c r="Y3546" s="6">
        <f>tbl_Raw_Data[[#This Row],[Net_Amount_Before_Tax]]+tbl_Raw_Data[[#This Row],[Tax_Amount]]</f>
        <v>411.69240000000002</v>
      </c>
      <c r="Z3546" s="6">
        <f t="shared" si="279"/>
        <v>2</v>
      </c>
    </row>
    <row r="3547" spans="1:26" x14ac:dyDescent="0.3">
      <c r="A3547" s="23" t="s">
        <v>5379</v>
      </c>
      <c r="B3547" s="34">
        <v>45552</v>
      </c>
      <c r="C3547" s="23" t="s">
        <v>2225</v>
      </c>
      <c r="D3547" s="23" t="s">
        <v>183</v>
      </c>
      <c r="E3547" s="23" t="s">
        <v>184</v>
      </c>
      <c r="F3547" s="23">
        <v>122009</v>
      </c>
      <c r="G3547" s="23" t="s">
        <v>74</v>
      </c>
      <c r="H3547" s="23" t="s">
        <v>75</v>
      </c>
      <c r="I3547" s="23" t="s">
        <v>76</v>
      </c>
      <c r="J3547" s="23" t="s">
        <v>77</v>
      </c>
      <c r="K3547" s="23" t="s">
        <v>57</v>
      </c>
      <c r="L3547" s="23">
        <v>2</v>
      </c>
      <c r="M3547" s="23">
        <v>67.89</v>
      </c>
      <c r="N3547" s="23">
        <v>10</v>
      </c>
      <c r="O3547" s="23">
        <v>12</v>
      </c>
      <c r="P3547" s="23" t="s">
        <v>25</v>
      </c>
      <c r="Q3547" s="23" t="s">
        <v>26</v>
      </c>
      <c r="R3547" s="23">
        <f t="shared" si="275"/>
        <v>1</v>
      </c>
      <c r="S3547" s="23" t="str">
        <f t="shared" si="276"/>
        <v>ORD103546_20240917_CUST00078_MED008</v>
      </c>
      <c r="T3547" s="23">
        <f t="shared" si="277"/>
        <v>1</v>
      </c>
      <c r="U3547" s="6">
        <f t="shared" si="278"/>
        <v>135.78</v>
      </c>
      <c r="V3547" s="6">
        <f>tbl_Raw_Data[[#This Row],[Discount_Pct]]*tbl_Raw_Data[[#This Row],[Gross_Amount]]/100</f>
        <v>13.577999999999999</v>
      </c>
      <c r="W3547" s="6">
        <f>tbl_Raw_Data[[#This Row],[Gross_Amount]]-tbl_Raw_Data[[#This Row],[Discount_Amount]]</f>
        <v>122.202</v>
      </c>
      <c r="X3547" s="6">
        <f>tbl_Raw_Data[[#This Row],[Net_Amount_Before_Tax]]*tbl_Raw_Data[[#This Row],[Tax_Pct]]/100</f>
        <v>14.664239999999999</v>
      </c>
      <c r="Y3547" s="6">
        <f>tbl_Raw_Data[[#This Row],[Net_Amount_Before_Tax]]+tbl_Raw_Data[[#This Row],[Tax_Amount]]</f>
        <v>136.86624</v>
      </c>
      <c r="Z3547" s="6">
        <f t="shared" si="279"/>
        <v>0</v>
      </c>
    </row>
    <row r="3548" spans="1:26" x14ac:dyDescent="0.3">
      <c r="A3548" s="23" t="s">
        <v>5380</v>
      </c>
      <c r="B3548" s="34">
        <v>45623</v>
      </c>
      <c r="C3548" s="23" t="s">
        <v>5381</v>
      </c>
      <c r="D3548" s="23" t="s">
        <v>183</v>
      </c>
      <c r="E3548" s="23" t="s">
        <v>184</v>
      </c>
      <c r="F3548" s="23">
        <v>122018</v>
      </c>
      <c r="G3548" s="23" t="s">
        <v>68</v>
      </c>
      <c r="H3548" s="23" t="s">
        <v>69</v>
      </c>
      <c r="I3548" s="23" t="s">
        <v>55</v>
      </c>
      <c r="J3548" s="23" t="s">
        <v>56</v>
      </c>
      <c r="K3548" s="23" t="s">
        <v>24</v>
      </c>
      <c r="L3548" s="23">
        <v>1</v>
      </c>
      <c r="M3548" s="23">
        <v>26.91</v>
      </c>
      <c r="N3548" s="23">
        <v>0</v>
      </c>
      <c r="O3548" s="23">
        <v>12</v>
      </c>
      <c r="P3548" s="23" t="s">
        <v>43</v>
      </c>
      <c r="Q3548" s="23" t="s">
        <v>34</v>
      </c>
      <c r="R3548" s="23">
        <f t="shared" si="275"/>
        <v>1</v>
      </c>
      <c r="S3548" s="23" t="str">
        <f t="shared" si="276"/>
        <v>ORD103547_20241127_CUST01709_MED003</v>
      </c>
      <c r="T3548" s="23">
        <f t="shared" si="277"/>
        <v>1</v>
      </c>
      <c r="U3548" s="6">
        <f t="shared" si="278"/>
        <v>26.91</v>
      </c>
      <c r="V3548" s="6">
        <f>tbl_Raw_Data[[#This Row],[Discount_Pct]]*tbl_Raw_Data[[#This Row],[Gross_Amount]]/100</f>
        <v>0</v>
      </c>
      <c r="W3548" s="6">
        <f>tbl_Raw_Data[[#This Row],[Gross_Amount]]-tbl_Raw_Data[[#This Row],[Discount_Amount]]</f>
        <v>26.91</v>
      </c>
      <c r="X3548" s="6">
        <f>tbl_Raw_Data[[#This Row],[Net_Amount_Before_Tax]]*tbl_Raw_Data[[#This Row],[Tax_Pct]]/100</f>
        <v>3.2292000000000001</v>
      </c>
      <c r="Y3548" s="6">
        <f>tbl_Raw_Data[[#This Row],[Net_Amount_Before_Tax]]+tbl_Raw_Data[[#This Row],[Tax_Amount]]</f>
        <v>30.139199999999999</v>
      </c>
      <c r="Z3548" s="6">
        <f t="shared" si="279"/>
        <v>2</v>
      </c>
    </row>
    <row r="3549" spans="1:26" x14ac:dyDescent="0.3">
      <c r="A3549" s="23" t="s">
        <v>5382</v>
      </c>
      <c r="B3549" s="34">
        <v>45849</v>
      </c>
      <c r="C3549" s="23" t="s">
        <v>5383</v>
      </c>
      <c r="D3549" s="23" t="s">
        <v>72</v>
      </c>
      <c r="E3549" s="23" t="s">
        <v>73</v>
      </c>
      <c r="F3549" s="23">
        <v>302021</v>
      </c>
      <c r="G3549" s="23" t="s">
        <v>39</v>
      </c>
      <c r="H3549" s="23" t="s">
        <v>40</v>
      </c>
      <c r="I3549" s="23" t="s">
        <v>41</v>
      </c>
      <c r="J3549" s="23" t="s">
        <v>42</v>
      </c>
      <c r="K3549" s="23" t="s">
        <v>24</v>
      </c>
      <c r="L3549" s="23">
        <v>1</v>
      </c>
      <c r="M3549" s="23">
        <v>31.09</v>
      </c>
      <c r="N3549" s="23">
        <v>0</v>
      </c>
      <c r="O3549" s="23">
        <v>12</v>
      </c>
      <c r="P3549" s="23" t="s">
        <v>89</v>
      </c>
      <c r="Q3549" s="23" t="s">
        <v>34</v>
      </c>
      <c r="R3549" s="23">
        <f t="shared" si="275"/>
        <v>1</v>
      </c>
      <c r="S3549" s="23" t="str">
        <f t="shared" si="276"/>
        <v>ORD103548_20250711_CUST01015_MED001</v>
      </c>
      <c r="T3549" s="23">
        <f t="shared" si="277"/>
        <v>1</v>
      </c>
      <c r="U3549" s="6">
        <f t="shared" si="278"/>
        <v>31.09</v>
      </c>
      <c r="V3549" s="6">
        <f>tbl_Raw_Data[[#This Row],[Discount_Pct]]*tbl_Raw_Data[[#This Row],[Gross_Amount]]/100</f>
        <v>0</v>
      </c>
      <c r="W3549" s="6">
        <f>tbl_Raw_Data[[#This Row],[Gross_Amount]]-tbl_Raw_Data[[#This Row],[Discount_Amount]]</f>
        <v>31.09</v>
      </c>
      <c r="X3549" s="6">
        <f>tbl_Raw_Data[[#This Row],[Net_Amount_Before_Tax]]*tbl_Raw_Data[[#This Row],[Tax_Pct]]/100</f>
        <v>3.7307999999999999</v>
      </c>
      <c r="Y3549" s="6">
        <f>tbl_Raw_Data[[#This Row],[Net_Amount_Before_Tax]]+tbl_Raw_Data[[#This Row],[Tax_Amount]]</f>
        <v>34.820799999999998</v>
      </c>
      <c r="Z3549" s="6">
        <f t="shared" si="279"/>
        <v>1</v>
      </c>
    </row>
    <row r="3550" spans="1:26" x14ac:dyDescent="0.3">
      <c r="A3550" s="23" t="s">
        <v>5384</v>
      </c>
      <c r="B3550" s="34">
        <v>45952</v>
      </c>
      <c r="C3550" s="23" t="s">
        <v>1924</v>
      </c>
      <c r="D3550" s="23" t="s">
        <v>183</v>
      </c>
      <c r="E3550" s="23" t="s">
        <v>184</v>
      </c>
      <c r="F3550" s="23">
        <v>122018</v>
      </c>
      <c r="G3550" s="23" t="s">
        <v>283</v>
      </c>
      <c r="H3550" s="23" t="s">
        <v>284</v>
      </c>
      <c r="I3550" s="23" t="s">
        <v>104</v>
      </c>
      <c r="J3550" s="23" t="s">
        <v>42</v>
      </c>
      <c r="K3550" s="23" t="s">
        <v>57</v>
      </c>
      <c r="L3550" s="23">
        <v>1</v>
      </c>
      <c r="M3550" s="23">
        <v>325.10000000000002</v>
      </c>
      <c r="N3550" s="23">
        <v>10</v>
      </c>
      <c r="O3550" s="23">
        <v>5</v>
      </c>
      <c r="P3550" s="23" t="s">
        <v>89</v>
      </c>
      <c r="Q3550" s="23" t="s">
        <v>34</v>
      </c>
      <c r="R3550" s="23">
        <f t="shared" si="275"/>
        <v>1</v>
      </c>
      <c r="S3550" s="23" t="str">
        <f t="shared" si="276"/>
        <v>ORD103549_20251022_CUST03411_MED030</v>
      </c>
      <c r="T3550" s="23">
        <f t="shared" si="277"/>
        <v>1</v>
      </c>
      <c r="U3550" s="6">
        <f t="shared" si="278"/>
        <v>325.10000000000002</v>
      </c>
      <c r="V3550" s="6">
        <f>tbl_Raw_Data[[#This Row],[Discount_Pct]]*tbl_Raw_Data[[#This Row],[Gross_Amount]]/100</f>
        <v>32.51</v>
      </c>
      <c r="W3550" s="6">
        <f>tbl_Raw_Data[[#This Row],[Gross_Amount]]-tbl_Raw_Data[[#This Row],[Discount_Amount]]</f>
        <v>292.59000000000003</v>
      </c>
      <c r="X3550" s="6">
        <f>tbl_Raw_Data[[#This Row],[Net_Amount_Before_Tax]]*tbl_Raw_Data[[#This Row],[Tax_Pct]]/100</f>
        <v>14.629500000000002</v>
      </c>
      <c r="Y3550" s="6">
        <f>tbl_Raw_Data[[#This Row],[Net_Amount_Before_Tax]]+tbl_Raw_Data[[#This Row],[Tax_Amount]]</f>
        <v>307.21950000000004</v>
      </c>
      <c r="Z3550" s="6">
        <f t="shared" si="279"/>
        <v>2</v>
      </c>
    </row>
    <row r="3551" spans="1:26" x14ac:dyDescent="0.3">
      <c r="A3551" s="23" t="s">
        <v>5384</v>
      </c>
      <c r="B3551" s="34">
        <v>45981</v>
      </c>
      <c r="C3551" s="23" t="s">
        <v>1953</v>
      </c>
      <c r="D3551" s="23" t="s">
        <v>92</v>
      </c>
      <c r="E3551" s="23" t="s">
        <v>93</v>
      </c>
      <c r="F3551" s="23">
        <v>560038</v>
      </c>
      <c r="G3551" s="23" t="s">
        <v>283</v>
      </c>
      <c r="H3551" s="23" t="s">
        <v>284</v>
      </c>
      <c r="I3551" s="23" t="s">
        <v>104</v>
      </c>
      <c r="J3551" s="23" t="s">
        <v>42</v>
      </c>
      <c r="K3551" s="23" t="s">
        <v>57</v>
      </c>
      <c r="L3551" s="23">
        <v>3</v>
      </c>
      <c r="M3551" s="23">
        <v>256.70999999999998</v>
      </c>
      <c r="N3551" s="23">
        <v>0</v>
      </c>
      <c r="O3551" s="23">
        <v>12</v>
      </c>
      <c r="P3551" s="23" t="s">
        <v>43</v>
      </c>
      <c r="Q3551" s="23" t="s">
        <v>34</v>
      </c>
      <c r="R3551" s="23">
        <f t="shared" si="275"/>
        <v>1</v>
      </c>
      <c r="S3551" s="23" t="str">
        <f t="shared" si="276"/>
        <v>ORD103549_20251120_CUST00647_MED030</v>
      </c>
      <c r="T3551" s="23">
        <f t="shared" si="277"/>
        <v>1</v>
      </c>
      <c r="U3551" s="6">
        <f t="shared" si="278"/>
        <v>770.12999999999988</v>
      </c>
      <c r="V3551" s="6">
        <f>tbl_Raw_Data[[#This Row],[Discount_Pct]]*tbl_Raw_Data[[#This Row],[Gross_Amount]]/100</f>
        <v>0</v>
      </c>
      <c r="W3551" s="6">
        <f>tbl_Raw_Data[[#This Row],[Gross_Amount]]-tbl_Raw_Data[[#This Row],[Discount_Amount]]</f>
        <v>770.12999999999988</v>
      </c>
      <c r="X3551" s="6">
        <f>tbl_Raw_Data[[#This Row],[Net_Amount_Before_Tax]]*tbl_Raw_Data[[#This Row],[Tax_Pct]]/100</f>
        <v>92.415599999999984</v>
      </c>
      <c r="Y3551" s="6">
        <f>tbl_Raw_Data[[#This Row],[Net_Amount_Before_Tax]]+tbl_Raw_Data[[#This Row],[Tax_Amount]]</f>
        <v>862.54559999999992</v>
      </c>
      <c r="Z3551" s="6">
        <f t="shared" si="279"/>
        <v>2</v>
      </c>
    </row>
    <row r="3552" spans="1:26" x14ac:dyDescent="0.3">
      <c r="A3552" s="23" t="s">
        <v>5384</v>
      </c>
      <c r="B3552" s="34">
        <v>45448</v>
      </c>
      <c r="C3552" s="23" t="s">
        <v>1310</v>
      </c>
      <c r="D3552" s="23" t="s">
        <v>123</v>
      </c>
      <c r="E3552" s="23" t="s">
        <v>101</v>
      </c>
      <c r="F3552" s="23">
        <v>226021</v>
      </c>
      <c r="G3552" s="23" t="s">
        <v>61</v>
      </c>
      <c r="H3552" s="23" t="s">
        <v>62</v>
      </c>
      <c r="I3552" s="23" t="s">
        <v>63</v>
      </c>
      <c r="J3552" s="23" t="s">
        <v>64</v>
      </c>
      <c r="K3552" s="23" t="s">
        <v>57</v>
      </c>
      <c r="L3552" s="23">
        <v>1</v>
      </c>
      <c r="M3552" s="23">
        <v>103.22</v>
      </c>
      <c r="N3552" s="23">
        <v>15</v>
      </c>
      <c r="O3552" s="23">
        <v>5</v>
      </c>
      <c r="P3552" s="23" t="s">
        <v>58</v>
      </c>
      <c r="Q3552" s="23" t="s">
        <v>34</v>
      </c>
      <c r="R3552" s="23">
        <f t="shared" si="275"/>
        <v>1</v>
      </c>
      <c r="S3552" s="23" t="str">
        <f t="shared" si="276"/>
        <v>ORD103549_20240605_CUST00985_MED004</v>
      </c>
      <c r="T3552" s="23">
        <f t="shared" si="277"/>
        <v>1</v>
      </c>
      <c r="U3552" s="6">
        <f t="shared" si="278"/>
        <v>103.22</v>
      </c>
      <c r="V3552" s="6">
        <f>tbl_Raw_Data[[#This Row],[Discount_Pct]]*tbl_Raw_Data[[#This Row],[Gross_Amount]]/100</f>
        <v>15.482999999999999</v>
      </c>
      <c r="W3552" s="6">
        <f>tbl_Raw_Data[[#This Row],[Gross_Amount]]-tbl_Raw_Data[[#This Row],[Discount_Amount]]</f>
        <v>87.736999999999995</v>
      </c>
      <c r="X3552" s="6">
        <f>tbl_Raw_Data[[#This Row],[Net_Amount_Before_Tax]]*tbl_Raw_Data[[#This Row],[Tax_Pct]]/100</f>
        <v>4.386849999999999</v>
      </c>
      <c r="Y3552" s="6">
        <f>tbl_Raw_Data[[#This Row],[Net_Amount_Before_Tax]]+tbl_Raw_Data[[#This Row],[Tax_Amount]]</f>
        <v>92.12384999999999</v>
      </c>
      <c r="Z3552" s="6">
        <f t="shared" si="279"/>
        <v>4</v>
      </c>
    </row>
    <row r="3553" spans="1:26" x14ac:dyDescent="0.3">
      <c r="A3553" s="23" t="s">
        <v>5385</v>
      </c>
      <c r="B3553" s="34">
        <v>45590</v>
      </c>
      <c r="C3553" s="23" t="s">
        <v>5386</v>
      </c>
      <c r="D3553" s="23" t="s">
        <v>19</v>
      </c>
      <c r="E3553" s="23" t="s">
        <v>19</v>
      </c>
      <c r="F3553" s="23">
        <v>110024</v>
      </c>
      <c r="G3553" s="23" t="s">
        <v>233</v>
      </c>
      <c r="H3553" s="23" t="s">
        <v>234</v>
      </c>
      <c r="I3553" s="23" t="s">
        <v>104</v>
      </c>
      <c r="J3553" s="23" t="s">
        <v>42</v>
      </c>
      <c r="K3553" s="23" t="s">
        <v>24</v>
      </c>
      <c r="L3553" s="23">
        <v>2</v>
      </c>
      <c r="M3553" s="23">
        <v>135.22</v>
      </c>
      <c r="N3553" s="23">
        <v>5</v>
      </c>
      <c r="O3553" s="23">
        <v>5</v>
      </c>
      <c r="P3553" s="23" t="s">
        <v>25</v>
      </c>
      <c r="Q3553" s="23" t="s">
        <v>26</v>
      </c>
      <c r="R3553" s="23">
        <f t="shared" si="275"/>
        <v>1</v>
      </c>
      <c r="S3553" s="23" t="str">
        <f t="shared" si="276"/>
        <v>ORD103552_20241025_CUST03146_MED019</v>
      </c>
      <c r="T3553" s="23">
        <f t="shared" si="277"/>
        <v>1</v>
      </c>
      <c r="U3553" s="6">
        <f t="shared" si="278"/>
        <v>270.44</v>
      </c>
      <c r="V3553" s="6">
        <f>tbl_Raw_Data[[#This Row],[Discount_Pct]]*tbl_Raw_Data[[#This Row],[Gross_Amount]]/100</f>
        <v>13.522</v>
      </c>
      <c r="W3553" s="6">
        <f>tbl_Raw_Data[[#This Row],[Gross_Amount]]-tbl_Raw_Data[[#This Row],[Discount_Amount]]</f>
        <v>256.91800000000001</v>
      </c>
      <c r="X3553" s="6">
        <f>tbl_Raw_Data[[#This Row],[Net_Amount_Before_Tax]]*tbl_Raw_Data[[#This Row],[Tax_Pct]]/100</f>
        <v>12.845900000000002</v>
      </c>
      <c r="Y3553" s="6">
        <f>tbl_Raw_Data[[#This Row],[Net_Amount_Before_Tax]]+tbl_Raw_Data[[#This Row],[Tax_Amount]]</f>
        <v>269.76390000000004</v>
      </c>
      <c r="Z3553" s="6">
        <f t="shared" si="279"/>
        <v>0</v>
      </c>
    </row>
    <row r="3554" spans="1:26" x14ac:dyDescent="0.3">
      <c r="A3554" s="23" t="s">
        <v>5387</v>
      </c>
      <c r="B3554" s="34">
        <v>45327</v>
      </c>
      <c r="C3554" s="23" t="s">
        <v>4551</v>
      </c>
      <c r="D3554" s="23" t="s">
        <v>159</v>
      </c>
      <c r="E3554" s="23" t="s">
        <v>47</v>
      </c>
      <c r="F3554" s="23">
        <v>400001</v>
      </c>
      <c r="G3554" s="23" t="s">
        <v>154</v>
      </c>
      <c r="H3554" s="23" t="s">
        <v>155</v>
      </c>
      <c r="I3554" s="23" t="s">
        <v>134</v>
      </c>
      <c r="J3554" s="23" t="s">
        <v>156</v>
      </c>
      <c r="K3554" s="23" t="s">
        <v>57</v>
      </c>
      <c r="L3554" s="23">
        <v>2</v>
      </c>
      <c r="M3554" s="23">
        <v>46.94</v>
      </c>
      <c r="N3554" s="23">
        <v>15</v>
      </c>
      <c r="O3554" s="23">
        <v>5</v>
      </c>
      <c r="P3554" s="23" t="s">
        <v>58</v>
      </c>
      <c r="Q3554" s="23" t="s">
        <v>90</v>
      </c>
      <c r="R3554" s="23">
        <f t="shared" si="275"/>
        <v>1</v>
      </c>
      <c r="S3554" s="23" t="str">
        <f t="shared" si="276"/>
        <v>ORD103553_20240205_CUST03416_MED006</v>
      </c>
      <c r="T3554" s="23">
        <f t="shared" si="277"/>
        <v>1</v>
      </c>
      <c r="U3554" s="6">
        <f t="shared" si="278"/>
        <v>93.88</v>
      </c>
      <c r="V3554" s="6">
        <f>tbl_Raw_Data[[#This Row],[Discount_Pct]]*tbl_Raw_Data[[#This Row],[Gross_Amount]]/100</f>
        <v>14.081999999999999</v>
      </c>
      <c r="W3554" s="6">
        <f>tbl_Raw_Data[[#This Row],[Gross_Amount]]-tbl_Raw_Data[[#This Row],[Discount_Amount]]</f>
        <v>79.798000000000002</v>
      </c>
      <c r="X3554" s="6">
        <f>tbl_Raw_Data[[#This Row],[Net_Amount_Before_Tax]]*tbl_Raw_Data[[#This Row],[Tax_Pct]]/100</f>
        <v>3.9899</v>
      </c>
      <c r="Y3554" s="6">
        <f>tbl_Raw_Data[[#This Row],[Net_Amount_Before_Tax]]+tbl_Raw_Data[[#This Row],[Tax_Amount]]</f>
        <v>83.787900000000008</v>
      </c>
      <c r="Z3554" s="6">
        <f t="shared" si="279"/>
        <v>2</v>
      </c>
    </row>
    <row r="3555" spans="1:26" x14ac:dyDescent="0.3">
      <c r="A3555" s="23" t="s">
        <v>5388</v>
      </c>
      <c r="B3555" s="34">
        <v>45619</v>
      </c>
      <c r="C3555" s="23" t="s">
        <v>344</v>
      </c>
      <c r="D3555" s="23" t="s">
        <v>80</v>
      </c>
      <c r="E3555" s="23" t="s">
        <v>81</v>
      </c>
      <c r="F3555" s="23">
        <v>395001</v>
      </c>
      <c r="G3555" s="23" t="s">
        <v>233</v>
      </c>
      <c r="H3555" s="23" t="s">
        <v>234</v>
      </c>
      <c r="I3555" s="23" t="s">
        <v>104</v>
      </c>
      <c r="J3555" s="23" t="s">
        <v>42</v>
      </c>
      <c r="K3555" s="23" t="s">
        <v>24</v>
      </c>
      <c r="L3555" s="23">
        <v>2</v>
      </c>
      <c r="M3555" s="23">
        <v>132.56</v>
      </c>
      <c r="N3555" s="23">
        <v>10</v>
      </c>
      <c r="O3555" s="23">
        <v>18</v>
      </c>
      <c r="P3555" s="23" t="s">
        <v>58</v>
      </c>
      <c r="Q3555" s="23" t="s">
        <v>34</v>
      </c>
      <c r="R3555" s="23">
        <f t="shared" si="275"/>
        <v>1</v>
      </c>
      <c r="S3555" s="23" t="str">
        <f t="shared" si="276"/>
        <v>ORD103554_20241123_CUST01634_MED019</v>
      </c>
      <c r="T3555" s="23">
        <f t="shared" si="277"/>
        <v>1</v>
      </c>
      <c r="U3555" s="6">
        <f t="shared" si="278"/>
        <v>265.12</v>
      </c>
      <c r="V3555" s="6">
        <f>tbl_Raw_Data[[#This Row],[Discount_Pct]]*tbl_Raw_Data[[#This Row],[Gross_Amount]]/100</f>
        <v>26.511999999999997</v>
      </c>
      <c r="W3555" s="6">
        <f>tbl_Raw_Data[[#This Row],[Gross_Amount]]-tbl_Raw_Data[[#This Row],[Discount_Amount]]</f>
        <v>238.608</v>
      </c>
      <c r="X3555" s="6">
        <f>tbl_Raw_Data[[#This Row],[Net_Amount_Before_Tax]]*tbl_Raw_Data[[#This Row],[Tax_Pct]]/100</f>
        <v>42.949440000000003</v>
      </c>
      <c r="Y3555" s="6">
        <f>tbl_Raw_Data[[#This Row],[Net_Amount_Before_Tax]]+tbl_Raw_Data[[#This Row],[Tax_Amount]]</f>
        <v>281.55743999999999</v>
      </c>
      <c r="Z3555" s="6">
        <f t="shared" si="279"/>
        <v>2</v>
      </c>
    </row>
    <row r="3556" spans="1:26" x14ac:dyDescent="0.3">
      <c r="A3556" s="23" t="s">
        <v>5389</v>
      </c>
      <c r="B3556" s="34">
        <v>45677</v>
      </c>
      <c r="C3556" s="23" t="s">
        <v>890</v>
      </c>
      <c r="D3556" s="23" t="s">
        <v>37</v>
      </c>
      <c r="E3556" s="23" t="s">
        <v>38</v>
      </c>
      <c r="F3556" s="23">
        <v>452020</v>
      </c>
      <c r="G3556" s="23" t="s">
        <v>102</v>
      </c>
      <c r="H3556" s="23" t="s">
        <v>103</v>
      </c>
      <c r="I3556" s="23" t="s">
        <v>104</v>
      </c>
      <c r="J3556" s="23" t="s">
        <v>64</v>
      </c>
      <c r="K3556" s="23" t="s">
        <v>57</v>
      </c>
      <c r="L3556" s="23">
        <v>1</v>
      </c>
      <c r="M3556" s="23">
        <v>106.29</v>
      </c>
      <c r="N3556" s="23">
        <v>15</v>
      </c>
      <c r="O3556" s="23">
        <v>5</v>
      </c>
      <c r="P3556" s="23" t="s">
        <v>43</v>
      </c>
      <c r="Q3556" s="23" t="s">
        <v>34</v>
      </c>
      <c r="R3556" s="23">
        <f t="shared" si="275"/>
        <v>1</v>
      </c>
      <c r="S3556" s="23" t="str">
        <f t="shared" si="276"/>
        <v>ORD103555_20250120_CUST01404_MED029</v>
      </c>
      <c r="T3556" s="23">
        <f t="shared" si="277"/>
        <v>1</v>
      </c>
      <c r="U3556" s="6">
        <f t="shared" si="278"/>
        <v>106.29</v>
      </c>
      <c r="V3556" s="6">
        <f>tbl_Raw_Data[[#This Row],[Discount_Pct]]*tbl_Raw_Data[[#This Row],[Gross_Amount]]/100</f>
        <v>15.943500000000002</v>
      </c>
      <c r="W3556" s="6">
        <f>tbl_Raw_Data[[#This Row],[Gross_Amount]]-tbl_Raw_Data[[#This Row],[Discount_Amount]]</f>
        <v>90.346500000000006</v>
      </c>
      <c r="X3556" s="6">
        <f>tbl_Raw_Data[[#This Row],[Net_Amount_Before_Tax]]*tbl_Raw_Data[[#This Row],[Tax_Pct]]/100</f>
        <v>4.5173250000000005</v>
      </c>
      <c r="Y3556" s="6">
        <f>tbl_Raw_Data[[#This Row],[Net_Amount_Before_Tax]]+tbl_Raw_Data[[#This Row],[Tax_Amount]]</f>
        <v>94.863825000000006</v>
      </c>
      <c r="Z3556" s="6">
        <f t="shared" si="279"/>
        <v>3</v>
      </c>
    </row>
    <row r="3557" spans="1:26" x14ac:dyDescent="0.3">
      <c r="A3557" s="23" t="s">
        <v>5390</v>
      </c>
      <c r="B3557" s="34">
        <v>45814</v>
      </c>
      <c r="C3557" s="23" t="s">
        <v>310</v>
      </c>
      <c r="D3557" s="23" t="s">
        <v>142</v>
      </c>
      <c r="E3557" s="23" t="s">
        <v>81</v>
      </c>
      <c r="F3557" s="23">
        <v>380054</v>
      </c>
      <c r="G3557" s="23" t="s">
        <v>61</v>
      </c>
      <c r="H3557" s="23" t="s">
        <v>62</v>
      </c>
      <c r="I3557" s="23" t="s">
        <v>63</v>
      </c>
      <c r="J3557" s="23" t="s">
        <v>64</v>
      </c>
      <c r="K3557" s="23" t="s">
        <v>57</v>
      </c>
      <c r="L3557" s="23">
        <v>1</v>
      </c>
      <c r="M3557" s="23">
        <v>98.96</v>
      </c>
      <c r="N3557" s="23">
        <v>5</v>
      </c>
      <c r="O3557" s="23">
        <v>12</v>
      </c>
      <c r="P3557" s="23" t="s">
        <v>33</v>
      </c>
      <c r="Q3557" s="23" t="s">
        <v>34</v>
      </c>
      <c r="R3557" s="23">
        <f t="shared" si="275"/>
        <v>1</v>
      </c>
      <c r="S3557" s="23" t="str">
        <f t="shared" si="276"/>
        <v>ORD103556_20250606_CUST03188_MED004</v>
      </c>
      <c r="T3557" s="23">
        <f t="shared" si="277"/>
        <v>1</v>
      </c>
      <c r="U3557" s="6">
        <f t="shared" si="278"/>
        <v>98.96</v>
      </c>
      <c r="V3557" s="6">
        <f>tbl_Raw_Data[[#This Row],[Discount_Pct]]*tbl_Raw_Data[[#This Row],[Gross_Amount]]/100</f>
        <v>4.9479999999999995</v>
      </c>
      <c r="W3557" s="6">
        <f>tbl_Raw_Data[[#This Row],[Gross_Amount]]-tbl_Raw_Data[[#This Row],[Discount_Amount]]</f>
        <v>94.012</v>
      </c>
      <c r="X3557" s="6">
        <f>tbl_Raw_Data[[#This Row],[Net_Amount_Before_Tax]]*tbl_Raw_Data[[#This Row],[Tax_Pct]]/100</f>
        <v>11.28144</v>
      </c>
      <c r="Y3557" s="6">
        <f>tbl_Raw_Data[[#This Row],[Net_Amount_Before_Tax]]+tbl_Raw_Data[[#This Row],[Tax_Amount]]</f>
        <v>105.29344</v>
      </c>
      <c r="Z3557" s="6">
        <f t="shared" si="279"/>
        <v>7</v>
      </c>
    </row>
    <row r="3558" spans="1:26" x14ac:dyDescent="0.3">
      <c r="A3558" s="23" t="s">
        <v>5390</v>
      </c>
      <c r="B3558" s="34">
        <v>45933</v>
      </c>
      <c r="C3558" s="23" t="s">
        <v>3262</v>
      </c>
      <c r="D3558" s="23" t="s">
        <v>80</v>
      </c>
      <c r="E3558" s="23" t="s">
        <v>81</v>
      </c>
      <c r="F3558" s="23">
        <v>395017</v>
      </c>
      <c r="G3558" s="23" t="s">
        <v>82</v>
      </c>
      <c r="H3558" s="23" t="s">
        <v>83</v>
      </c>
      <c r="I3558" s="23" t="s">
        <v>84</v>
      </c>
      <c r="J3558" s="23" t="s">
        <v>85</v>
      </c>
      <c r="K3558" s="23" t="s">
        <v>24</v>
      </c>
      <c r="L3558" s="23">
        <v>2</v>
      </c>
      <c r="M3558" s="23">
        <v>299.63</v>
      </c>
      <c r="N3558" s="23">
        <v>0</v>
      </c>
      <c r="O3558" s="23">
        <v>5</v>
      </c>
      <c r="P3558" s="23" t="s">
        <v>43</v>
      </c>
      <c r="Q3558" s="23" t="s">
        <v>34</v>
      </c>
      <c r="R3558" s="23">
        <f t="shared" si="275"/>
        <v>1</v>
      </c>
      <c r="S3558" s="23" t="str">
        <f t="shared" si="276"/>
        <v>ORD103556_20251003_CUST00240_MED023</v>
      </c>
      <c r="T3558" s="23">
        <f t="shared" si="277"/>
        <v>1</v>
      </c>
      <c r="U3558" s="6">
        <f t="shared" si="278"/>
        <v>599.26</v>
      </c>
      <c r="V3558" s="6">
        <f>tbl_Raw_Data[[#This Row],[Discount_Pct]]*tbl_Raw_Data[[#This Row],[Gross_Amount]]/100</f>
        <v>0</v>
      </c>
      <c r="W3558" s="6">
        <f>tbl_Raw_Data[[#This Row],[Gross_Amount]]-tbl_Raw_Data[[#This Row],[Discount_Amount]]</f>
        <v>599.26</v>
      </c>
      <c r="X3558" s="6">
        <f>tbl_Raw_Data[[#This Row],[Net_Amount_Before_Tax]]*tbl_Raw_Data[[#This Row],[Tax_Pct]]/100</f>
        <v>29.963000000000001</v>
      </c>
      <c r="Y3558" s="6">
        <f>tbl_Raw_Data[[#This Row],[Net_Amount_Before_Tax]]+tbl_Raw_Data[[#This Row],[Tax_Amount]]</f>
        <v>629.22299999999996</v>
      </c>
      <c r="Z3558" s="6">
        <f t="shared" si="279"/>
        <v>3</v>
      </c>
    </row>
    <row r="3559" spans="1:26" x14ac:dyDescent="0.3">
      <c r="A3559" s="23" t="s">
        <v>5391</v>
      </c>
      <c r="B3559" s="34">
        <v>45346</v>
      </c>
      <c r="C3559" s="23" t="s">
        <v>874</v>
      </c>
      <c r="D3559" s="23" t="s">
        <v>123</v>
      </c>
      <c r="E3559" s="23" t="s">
        <v>101</v>
      </c>
      <c r="F3559" s="23">
        <v>226010</v>
      </c>
      <c r="G3559" s="23" t="s">
        <v>74</v>
      </c>
      <c r="H3559" s="23" t="s">
        <v>75</v>
      </c>
      <c r="I3559" s="23" t="s">
        <v>76</v>
      </c>
      <c r="J3559" s="23" t="s">
        <v>77</v>
      </c>
      <c r="K3559" s="23" t="s">
        <v>57</v>
      </c>
      <c r="L3559" s="23">
        <v>2</v>
      </c>
      <c r="M3559" s="23">
        <v>66.83</v>
      </c>
      <c r="N3559" s="23">
        <v>5</v>
      </c>
      <c r="O3559" s="23">
        <v>12</v>
      </c>
      <c r="P3559" s="23" t="s">
        <v>65</v>
      </c>
      <c r="Q3559" s="23" t="s">
        <v>34</v>
      </c>
      <c r="R3559" s="23">
        <f t="shared" si="275"/>
        <v>1</v>
      </c>
      <c r="S3559" s="23" t="str">
        <f t="shared" si="276"/>
        <v>ORD103558_20240224_CUST00191_MED008</v>
      </c>
      <c r="T3559" s="23">
        <f t="shared" si="277"/>
        <v>1</v>
      </c>
      <c r="U3559" s="6">
        <f t="shared" si="278"/>
        <v>133.66</v>
      </c>
      <c r="V3559" s="6">
        <f>tbl_Raw_Data[[#This Row],[Discount_Pct]]*tbl_Raw_Data[[#This Row],[Gross_Amount]]/100</f>
        <v>6.6829999999999998</v>
      </c>
      <c r="W3559" s="6">
        <f>tbl_Raw_Data[[#This Row],[Gross_Amount]]-tbl_Raw_Data[[#This Row],[Discount_Amount]]</f>
        <v>126.977</v>
      </c>
      <c r="X3559" s="6">
        <f>tbl_Raw_Data[[#This Row],[Net_Amount_Before_Tax]]*tbl_Raw_Data[[#This Row],[Tax_Pct]]/100</f>
        <v>15.237240000000002</v>
      </c>
      <c r="Y3559" s="6">
        <f>tbl_Raw_Data[[#This Row],[Net_Amount_Before_Tax]]+tbl_Raw_Data[[#This Row],[Tax_Amount]]</f>
        <v>142.21424000000002</v>
      </c>
      <c r="Z3559" s="6">
        <f t="shared" si="279"/>
        <v>2</v>
      </c>
    </row>
    <row r="3560" spans="1:26" x14ac:dyDescent="0.3">
      <c r="A3560" s="23" t="s">
        <v>5392</v>
      </c>
      <c r="B3560" s="34">
        <v>45501</v>
      </c>
      <c r="C3560" s="23" t="s">
        <v>3708</v>
      </c>
      <c r="D3560" s="23" t="s">
        <v>159</v>
      </c>
      <c r="E3560" s="23" t="s">
        <v>47</v>
      </c>
      <c r="F3560" s="23">
        <v>400050</v>
      </c>
      <c r="G3560" s="23" t="s">
        <v>138</v>
      </c>
      <c r="H3560" s="23" t="s">
        <v>139</v>
      </c>
      <c r="I3560" s="23" t="s">
        <v>50</v>
      </c>
      <c r="J3560" s="23" t="s">
        <v>140</v>
      </c>
      <c r="K3560" s="23" t="s">
        <v>24</v>
      </c>
      <c r="L3560" s="23">
        <v>2</v>
      </c>
      <c r="M3560" s="23">
        <v>141.35</v>
      </c>
      <c r="N3560" s="23">
        <v>5</v>
      </c>
      <c r="O3560" s="23">
        <v>12</v>
      </c>
      <c r="P3560" s="23" t="s">
        <v>43</v>
      </c>
      <c r="Q3560" s="23" t="s">
        <v>34</v>
      </c>
      <c r="R3560" s="23">
        <f t="shared" si="275"/>
        <v>1</v>
      </c>
      <c r="S3560" s="23" t="str">
        <f t="shared" si="276"/>
        <v>ORD103559_20240728_CUST00688_MED013</v>
      </c>
      <c r="T3560" s="23">
        <f t="shared" si="277"/>
        <v>1</v>
      </c>
      <c r="U3560" s="6">
        <f t="shared" si="278"/>
        <v>282.7</v>
      </c>
      <c r="V3560" s="6">
        <f>tbl_Raw_Data[[#This Row],[Discount_Pct]]*tbl_Raw_Data[[#This Row],[Gross_Amount]]/100</f>
        <v>14.135</v>
      </c>
      <c r="W3560" s="6">
        <f>tbl_Raw_Data[[#This Row],[Gross_Amount]]-tbl_Raw_Data[[#This Row],[Discount_Amount]]</f>
        <v>268.565</v>
      </c>
      <c r="X3560" s="6">
        <f>tbl_Raw_Data[[#This Row],[Net_Amount_Before_Tax]]*tbl_Raw_Data[[#This Row],[Tax_Pct]]/100</f>
        <v>32.227799999999995</v>
      </c>
      <c r="Y3560" s="6">
        <f>tbl_Raw_Data[[#This Row],[Net_Amount_Before_Tax]]+tbl_Raw_Data[[#This Row],[Tax_Amount]]</f>
        <v>300.7928</v>
      </c>
      <c r="Z3560" s="6">
        <f t="shared" si="279"/>
        <v>2</v>
      </c>
    </row>
    <row r="3561" spans="1:26" x14ac:dyDescent="0.3">
      <c r="A3561" s="23" t="s">
        <v>5393</v>
      </c>
      <c r="B3561" s="34">
        <v>45851</v>
      </c>
      <c r="C3561" s="23" t="s">
        <v>670</v>
      </c>
      <c r="D3561" s="23" t="s">
        <v>92</v>
      </c>
      <c r="E3561" s="23" t="s">
        <v>93</v>
      </c>
      <c r="F3561" s="23">
        <v>560034</v>
      </c>
      <c r="G3561" s="23" t="s">
        <v>229</v>
      </c>
      <c r="H3561" s="23" t="s">
        <v>230</v>
      </c>
      <c r="I3561" s="23" t="s">
        <v>84</v>
      </c>
      <c r="J3561" s="23" t="s">
        <v>140</v>
      </c>
      <c r="K3561" s="23" t="s">
        <v>24</v>
      </c>
      <c r="L3561" s="23">
        <v>3</v>
      </c>
      <c r="M3561" s="23">
        <v>170.55</v>
      </c>
      <c r="N3561" s="23">
        <v>10</v>
      </c>
      <c r="O3561" s="23">
        <v>12</v>
      </c>
      <c r="P3561" s="23" t="s">
        <v>65</v>
      </c>
      <c r="Q3561" s="23" t="s">
        <v>34</v>
      </c>
      <c r="R3561" s="23">
        <f t="shared" si="275"/>
        <v>1</v>
      </c>
      <c r="S3561" s="23" t="str">
        <f t="shared" si="276"/>
        <v>ORD103560_20250713_CUST00957_MED022</v>
      </c>
      <c r="T3561" s="23">
        <f t="shared" si="277"/>
        <v>1</v>
      </c>
      <c r="U3561" s="6">
        <f t="shared" si="278"/>
        <v>511.65000000000003</v>
      </c>
      <c r="V3561" s="6">
        <f>tbl_Raw_Data[[#This Row],[Discount_Pct]]*tbl_Raw_Data[[#This Row],[Gross_Amount]]/100</f>
        <v>51.164999999999999</v>
      </c>
      <c r="W3561" s="6">
        <f>tbl_Raw_Data[[#This Row],[Gross_Amount]]-tbl_Raw_Data[[#This Row],[Discount_Amount]]</f>
        <v>460.48500000000001</v>
      </c>
      <c r="X3561" s="6">
        <f>tbl_Raw_Data[[#This Row],[Net_Amount_Before_Tax]]*tbl_Raw_Data[[#This Row],[Tax_Pct]]/100</f>
        <v>55.258199999999995</v>
      </c>
      <c r="Y3561" s="6">
        <f>tbl_Raw_Data[[#This Row],[Net_Amount_Before_Tax]]+tbl_Raw_Data[[#This Row],[Tax_Amount]]</f>
        <v>515.7432</v>
      </c>
      <c r="Z3561" s="6">
        <f t="shared" si="279"/>
        <v>2</v>
      </c>
    </row>
    <row r="3562" spans="1:26" x14ac:dyDescent="0.3">
      <c r="A3562" s="23" t="s">
        <v>5394</v>
      </c>
      <c r="B3562" s="34">
        <v>45335</v>
      </c>
      <c r="C3562" s="23" t="s">
        <v>3330</v>
      </c>
      <c r="D3562" s="23" t="s">
        <v>159</v>
      </c>
      <c r="E3562" s="23" t="s">
        <v>47</v>
      </c>
      <c r="F3562" s="23">
        <v>400069</v>
      </c>
      <c r="G3562" s="23" t="s">
        <v>74</v>
      </c>
      <c r="H3562" s="23" t="s">
        <v>75</v>
      </c>
      <c r="I3562" s="23" t="s">
        <v>76</v>
      </c>
      <c r="J3562" s="23" t="s">
        <v>77</v>
      </c>
      <c r="K3562" s="23" t="s">
        <v>57</v>
      </c>
      <c r="L3562" s="23">
        <v>1</v>
      </c>
      <c r="M3562" s="23">
        <v>61.87</v>
      </c>
      <c r="N3562" s="23">
        <v>5</v>
      </c>
      <c r="O3562" s="23">
        <v>18</v>
      </c>
      <c r="P3562" s="23" t="s">
        <v>43</v>
      </c>
      <c r="Q3562" s="23" t="s">
        <v>34</v>
      </c>
      <c r="R3562" s="23">
        <f t="shared" si="275"/>
        <v>1</v>
      </c>
      <c r="S3562" s="23" t="str">
        <f t="shared" si="276"/>
        <v>ORD103561_20240213_CUST00672_MED008</v>
      </c>
      <c r="T3562" s="23">
        <f t="shared" si="277"/>
        <v>1</v>
      </c>
      <c r="U3562" s="6">
        <f t="shared" si="278"/>
        <v>61.87</v>
      </c>
      <c r="V3562" s="6">
        <f>tbl_Raw_Data[[#This Row],[Discount_Pct]]*tbl_Raw_Data[[#This Row],[Gross_Amount]]/100</f>
        <v>3.0934999999999997</v>
      </c>
      <c r="W3562" s="6">
        <f>tbl_Raw_Data[[#This Row],[Gross_Amount]]-tbl_Raw_Data[[#This Row],[Discount_Amount]]</f>
        <v>58.776499999999999</v>
      </c>
      <c r="X3562" s="6">
        <f>tbl_Raw_Data[[#This Row],[Net_Amount_Before_Tax]]*tbl_Raw_Data[[#This Row],[Tax_Pct]]/100</f>
        <v>10.579769999999998</v>
      </c>
      <c r="Y3562" s="6">
        <f>tbl_Raw_Data[[#This Row],[Net_Amount_Before_Tax]]+tbl_Raw_Data[[#This Row],[Tax_Amount]]</f>
        <v>69.356269999999995</v>
      </c>
      <c r="Z3562" s="6">
        <f t="shared" si="279"/>
        <v>4</v>
      </c>
    </row>
    <row r="3563" spans="1:26" x14ac:dyDescent="0.3">
      <c r="A3563" s="23" t="s">
        <v>5395</v>
      </c>
      <c r="B3563" s="34">
        <v>45687</v>
      </c>
      <c r="C3563" s="23" t="s">
        <v>2413</v>
      </c>
      <c r="D3563" s="23" t="s">
        <v>52</v>
      </c>
      <c r="E3563" s="23" t="s">
        <v>52</v>
      </c>
      <c r="F3563" s="23">
        <v>160001</v>
      </c>
      <c r="G3563" s="23" t="s">
        <v>39</v>
      </c>
      <c r="H3563" s="23" t="s">
        <v>40</v>
      </c>
      <c r="I3563" s="23" t="s">
        <v>41</v>
      </c>
      <c r="J3563" s="23" t="s">
        <v>42</v>
      </c>
      <c r="K3563" s="23" t="s">
        <v>24</v>
      </c>
      <c r="L3563" s="23">
        <v>1</v>
      </c>
      <c r="M3563" s="23">
        <v>32.54</v>
      </c>
      <c r="N3563" s="23">
        <v>5</v>
      </c>
      <c r="O3563" s="23">
        <v>12</v>
      </c>
      <c r="P3563" s="23" t="s">
        <v>25</v>
      </c>
      <c r="Q3563" s="23" t="s">
        <v>26</v>
      </c>
      <c r="R3563" s="23">
        <f t="shared" si="275"/>
        <v>1</v>
      </c>
      <c r="S3563" s="23" t="str">
        <f t="shared" si="276"/>
        <v>ORD103562_20250130_CUST02024_MED001</v>
      </c>
      <c r="T3563" s="23">
        <f t="shared" si="277"/>
        <v>1</v>
      </c>
      <c r="U3563" s="6">
        <f t="shared" si="278"/>
        <v>32.54</v>
      </c>
      <c r="V3563" s="6">
        <f>tbl_Raw_Data[[#This Row],[Discount_Pct]]*tbl_Raw_Data[[#This Row],[Gross_Amount]]/100</f>
        <v>1.6269999999999998</v>
      </c>
      <c r="W3563" s="6">
        <f>tbl_Raw_Data[[#This Row],[Gross_Amount]]-tbl_Raw_Data[[#This Row],[Discount_Amount]]</f>
        <v>30.913</v>
      </c>
      <c r="X3563" s="6">
        <f>tbl_Raw_Data[[#This Row],[Net_Amount_Before_Tax]]*tbl_Raw_Data[[#This Row],[Tax_Pct]]/100</f>
        <v>3.7095600000000002</v>
      </c>
      <c r="Y3563" s="6">
        <f>tbl_Raw_Data[[#This Row],[Net_Amount_Before_Tax]]+tbl_Raw_Data[[#This Row],[Tax_Amount]]</f>
        <v>34.62256</v>
      </c>
      <c r="Z3563" s="6">
        <f t="shared" si="279"/>
        <v>1</v>
      </c>
    </row>
    <row r="3564" spans="1:26" x14ac:dyDescent="0.3">
      <c r="A3564" s="23" t="s">
        <v>5396</v>
      </c>
      <c r="B3564" s="34">
        <v>45771</v>
      </c>
      <c r="C3564" s="23" t="s">
        <v>1427</v>
      </c>
      <c r="D3564" s="23" t="s">
        <v>37</v>
      </c>
      <c r="E3564" s="23" t="s">
        <v>38</v>
      </c>
      <c r="F3564" s="23">
        <v>452010</v>
      </c>
      <c r="G3564" s="23" t="s">
        <v>20</v>
      </c>
      <c r="H3564" s="23" t="s">
        <v>21</v>
      </c>
      <c r="I3564" s="23" t="s">
        <v>22</v>
      </c>
      <c r="J3564" s="23" t="s">
        <v>23</v>
      </c>
      <c r="K3564" s="23" t="s">
        <v>24</v>
      </c>
      <c r="L3564" s="23">
        <v>2</v>
      </c>
      <c r="M3564" s="23">
        <v>145.66</v>
      </c>
      <c r="N3564" s="23">
        <v>15</v>
      </c>
      <c r="O3564" s="23">
        <v>5</v>
      </c>
      <c r="P3564" s="23" t="s">
        <v>65</v>
      </c>
      <c r="Q3564" s="23" t="s">
        <v>34</v>
      </c>
      <c r="R3564" s="23">
        <f t="shared" si="275"/>
        <v>1</v>
      </c>
      <c r="S3564" s="23" t="str">
        <f t="shared" si="276"/>
        <v>ORD103563_20250424_CUST03255_MED024</v>
      </c>
      <c r="T3564" s="23">
        <f t="shared" si="277"/>
        <v>1</v>
      </c>
      <c r="U3564" s="6">
        <f t="shared" si="278"/>
        <v>291.32</v>
      </c>
      <c r="V3564" s="6">
        <f>tbl_Raw_Data[[#This Row],[Discount_Pct]]*tbl_Raw_Data[[#This Row],[Gross_Amount]]/100</f>
        <v>43.698</v>
      </c>
      <c r="W3564" s="6">
        <f>tbl_Raw_Data[[#This Row],[Gross_Amount]]-tbl_Raw_Data[[#This Row],[Discount_Amount]]</f>
        <v>247.62199999999999</v>
      </c>
      <c r="X3564" s="6">
        <f>tbl_Raw_Data[[#This Row],[Net_Amount_Before_Tax]]*tbl_Raw_Data[[#This Row],[Tax_Pct]]/100</f>
        <v>12.381099999999998</v>
      </c>
      <c r="Y3564" s="6">
        <f>tbl_Raw_Data[[#This Row],[Net_Amount_Before_Tax]]+tbl_Raw_Data[[#This Row],[Tax_Amount]]</f>
        <v>260.00309999999996</v>
      </c>
      <c r="Z3564" s="6">
        <f t="shared" si="279"/>
        <v>3</v>
      </c>
    </row>
    <row r="3565" spans="1:26" x14ac:dyDescent="0.3">
      <c r="A3565" s="23" t="s">
        <v>5397</v>
      </c>
      <c r="B3565" s="34">
        <v>45811</v>
      </c>
      <c r="C3565" s="23" t="s">
        <v>5398</v>
      </c>
      <c r="D3565" s="23" t="s">
        <v>37</v>
      </c>
      <c r="E3565" s="23" t="s">
        <v>38</v>
      </c>
      <c r="F3565" s="23">
        <v>452010</v>
      </c>
      <c r="G3565" s="23" t="s">
        <v>185</v>
      </c>
      <c r="H3565" s="23" t="s">
        <v>186</v>
      </c>
      <c r="I3565" s="23" t="s">
        <v>76</v>
      </c>
      <c r="J3565" s="23" t="s">
        <v>187</v>
      </c>
      <c r="K3565" s="23" t="s">
        <v>57</v>
      </c>
      <c r="L3565" s="23">
        <v>3</v>
      </c>
      <c r="M3565" s="23">
        <v>87.71</v>
      </c>
      <c r="N3565" s="23">
        <v>0</v>
      </c>
      <c r="O3565" s="23">
        <v>5</v>
      </c>
      <c r="P3565" s="23" t="s">
        <v>43</v>
      </c>
      <c r="Q3565" s="23" t="s">
        <v>34</v>
      </c>
      <c r="R3565" s="23">
        <f t="shared" si="275"/>
        <v>1</v>
      </c>
      <c r="S3565" s="23" t="str">
        <f t="shared" si="276"/>
        <v>ORD103564_20250603_CUST01627_MED009</v>
      </c>
      <c r="T3565" s="23">
        <f t="shared" si="277"/>
        <v>1</v>
      </c>
      <c r="U3565" s="6">
        <f t="shared" si="278"/>
        <v>263.13</v>
      </c>
      <c r="V3565" s="6">
        <f>tbl_Raw_Data[[#This Row],[Discount_Pct]]*tbl_Raw_Data[[#This Row],[Gross_Amount]]/100</f>
        <v>0</v>
      </c>
      <c r="W3565" s="6">
        <f>tbl_Raw_Data[[#This Row],[Gross_Amount]]-tbl_Raw_Data[[#This Row],[Discount_Amount]]</f>
        <v>263.13</v>
      </c>
      <c r="X3565" s="6">
        <f>tbl_Raw_Data[[#This Row],[Net_Amount_Before_Tax]]*tbl_Raw_Data[[#This Row],[Tax_Pct]]/100</f>
        <v>13.156500000000001</v>
      </c>
      <c r="Y3565" s="6">
        <f>tbl_Raw_Data[[#This Row],[Net_Amount_Before_Tax]]+tbl_Raw_Data[[#This Row],[Tax_Amount]]</f>
        <v>276.28649999999999</v>
      </c>
      <c r="Z3565" s="6">
        <f t="shared" si="279"/>
        <v>2</v>
      </c>
    </row>
    <row r="3566" spans="1:26" x14ac:dyDescent="0.3">
      <c r="A3566" s="23" t="s">
        <v>5399</v>
      </c>
      <c r="B3566" s="34">
        <v>45598</v>
      </c>
      <c r="C3566" s="23" t="s">
        <v>2948</v>
      </c>
      <c r="D3566" s="23" t="s">
        <v>142</v>
      </c>
      <c r="E3566" s="23" t="s">
        <v>81</v>
      </c>
      <c r="F3566" s="23">
        <v>380054</v>
      </c>
      <c r="G3566" s="23" t="s">
        <v>229</v>
      </c>
      <c r="H3566" s="23" t="s">
        <v>230</v>
      </c>
      <c r="I3566" s="23" t="s">
        <v>84</v>
      </c>
      <c r="J3566" s="23" t="s">
        <v>140</v>
      </c>
      <c r="K3566" s="23" t="s">
        <v>24</v>
      </c>
      <c r="L3566" s="23">
        <v>3</v>
      </c>
      <c r="M3566" s="23">
        <v>198.55</v>
      </c>
      <c r="N3566" s="23">
        <v>0</v>
      </c>
      <c r="O3566" s="23">
        <v>5</v>
      </c>
      <c r="P3566" s="23" t="s">
        <v>58</v>
      </c>
      <c r="Q3566" s="23" t="s">
        <v>34</v>
      </c>
      <c r="R3566" s="23">
        <f t="shared" si="275"/>
        <v>1</v>
      </c>
      <c r="S3566" s="23" t="str">
        <f t="shared" si="276"/>
        <v>ORD103565_20241102_CUST00343_MED022</v>
      </c>
      <c r="T3566" s="23">
        <f t="shared" si="277"/>
        <v>1</v>
      </c>
      <c r="U3566" s="6">
        <f t="shared" si="278"/>
        <v>595.65000000000009</v>
      </c>
      <c r="V3566" s="6">
        <f>tbl_Raw_Data[[#This Row],[Discount_Pct]]*tbl_Raw_Data[[#This Row],[Gross_Amount]]/100</f>
        <v>0</v>
      </c>
      <c r="W3566" s="6">
        <f>tbl_Raw_Data[[#This Row],[Gross_Amount]]-tbl_Raw_Data[[#This Row],[Discount_Amount]]</f>
        <v>595.65000000000009</v>
      </c>
      <c r="X3566" s="6">
        <f>tbl_Raw_Data[[#This Row],[Net_Amount_Before_Tax]]*tbl_Raw_Data[[#This Row],[Tax_Pct]]/100</f>
        <v>29.782500000000006</v>
      </c>
      <c r="Y3566" s="6">
        <f>tbl_Raw_Data[[#This Row],[Net_Amount_Before_Tax]]+tbl_Raw_Data[[#This Row],[Tax_Amount]]</f>
        <v>625.43250000000012</v>
      </c>
      <c r="Z3566" s="6">
        <f t="shared" si="279"/>
        <v>3</v>
      </c>
    </row>
    <row r="3567" spans="1:26" x14ac:dyDescent="0.3">
      <c r="A3567" s="23" t="s">
        <v>5400</v>
      </c>
      <c r="B3567" s="34">
        <v>45494</v>
      </c>
      <c r="C3567" s="23" t="s">
        <v>5401</v>
      </c>
      <c r="D3567" s="23" t="s">
        <v>123</v>
      </c>
      <c r="E3567" s="23" t="s">
        <v>101</v>
      </c>
      <c r="F3567" s="23">
        <v>226021</v>
      </c>
      <c r="G3567" s="23" t="s">
        <v>30</v>
      </c>
      <c r="H3567" s="23" t="s">
        <v>31</v>
      </c>
      <c r="I3567" s="23" t="s">
        <v>32</v>
      </c>
      <c r="J3567" s="23" t="s">
        <v>23</v>
      </c>
      <c r="K3567" s="23" t="s">
        <v>24</v>
      </c>
      <c r="L3567" s="23">
        <v>1</v>
      </c>
      <c r="M3567" s="23">
        <v>121.51</v>
      </c>
      <c r="N3567" s="23">
        <v>10</v>
      </c>
      <c r="O3567" s="23">
        <v>5</v>
      </c>
      <c r="P3567" s="23" t="s">
        <v>65</v>
      </c>
      <c r="Q3567" s="23" t="s">
        <v>44</v>
      </c>
      <c r="R3567" s="23">
        <f t="shared" si="275"/>
        <v>1</v>
      </c>
      <c r="S3567" s="23" t="str">
        <f t="shared" si="276"/>
        <v>ORD103566_20240721_CUST00318_MED017</v>
      </c>
      <c r="T3567" s="23">
        <f t="shared" si="277"/>
        <v>1</v>
      </c>
      <c r="U3567" s="6">
        <f t="shared" si="278"/>
        <v>121.51</v>
      </c>
      <c r="V3567" s="6">
        <f>tbl_Raw_Data[[#This Row],[Discount_Pct]]*tbl_Raw_Data[[#This Row],[Gross_Amount]]/100</f>
        <v>12.151000000000002</v>
      </c>
      <c r="W3567" s="6">
        <f>tbl_Raw_Data[[#This Row],[Gross_Amount]]-tbl_Raw_Data[[#This Row],[Discount_Amount]]</f>
        <v>109.35900000000001</v>
      </c>
      <c r="X3567" s="6">
        <f>tbl_Raw_Data[[#This Row],[Net_Amount_Before_Tax]]*tbl_Raw_Data[[#This Row],[Tax_Pct]]/100</f>
        <v>5.467950000000001</v>
      </c>
      <c r="Y3567" s="6">
        <f>tbl_Raw_Data[[#This Row],[Net_Amount_Before_Tax]]+tbl_Raw_Data[[#This Row],[Tax_Amount]]</f>
        <v>114.82695000000001</v>
      </c>
      <c r="Z3567" s="6">
        <f t="shared" si="279"/>
        <v>0</v>
      </c>
    </row>
    <row r="3568" spans="1:26" x14ac:dyDescent="0.3">
      <c r="A3568" s="23" t="s">
        <v>5400</v>
      </c>
      <c r="B3568" s="34">
        <v>45557</v>
      </c>
      <c r="C3568" s="23" t="s">
        <v>463</v>
      </c>
      <c r="D3568" s="23" t="s">
        <v>46</v>
      </c>
      <c r="E3568" s="23" t="s">
        <v>47</v>
      </c>
      <c r="F3568" s="23">
        <v>411014</v>
      </c>
      <c r="G3568" s="23" t="s">
        <v>154</v>
      </c>
      <c r="H3568" s="23" t="s">
        <v>155</v>
      </c>
      <c r="I3568" s="23" t="s">
        <v>134</v>
      </c>
      <c r="J3568" s="23" t="s">
        <v>156</v>
      </c>
      <c r="K3568" s="23" t="s">
        <v>57</v>
      </c>
      <c r="L3568" s="23">
        <v>2</v>
      </c>
      <c r="M3568" s="23">
        <v>44.62</v>
      </c>
      <c r="N3568" s="23">
        <v>5</v>
      </c>
      <c r="O3568" s="23">
        <v>5</v>
      </c>
      <c r="P3568" s="23" t="s">
        <v>33</v>
      </c>
      <c r="Q3568" s="23" t="s">
        <v>34</v>
      </c>
      <c r="R3568" s="23">
        <f t="shared" si="275"/>
        <v>1</v>
      </c>
      <c r="S3568" s="23" t="str">
        <f t="shared" si="276"/>
        <v>ORD103566_20240922_CUST02056_MED006</v>
      </c>
      <c r="T3568" s="23">
        <f t="shared" si="277"/>
        <v>1</v>
      </c>
      <c r="U3568" s="6">
        <f t="shared" si="278"/>
        <v>89.24</v>
      </c>
      <c r="V3568" s="6">
        <f>tbl_Raw_Data[[#This Row],[Discount_Pct]]*tbl_Raw_Data[[#This Row],[Gross_Amount]]/100</f>
        <v>4.4619999999999997</v>
      </c>
      <c r="W3568" s="6">
        <f>tbl_Raw_Data[[#This Row],[Gross_Amount]]-tbl_Raw_Data[[#This Row],[Discount_Amount]]</f>
        <v>84.777999999999992</v>
      </c>
      <c r="X3568" s="6">
        <f>tbl_Raw_Data[[#This Row],[Net_Amount_Before_Tax]]*tbl_Raw_Data[[#This Row],[Tax_Pct]]/100</f>
        <v>4.2389000000000001</v>
      </c>
      <c r="Y3568" s="6">
        <f>tbl_Raw_Data[[#This Row],[Net_Amount_Before_Tax]]+tbl_Raw_Data[[#This Row],[Tax_Amount]]</f>
        <v>89.016899999999993</v>
      </c>
      <c r="Z3568" s="6">
        <f t="shared" si="279"/>
        <v>3</v>
      </c>
    </row>
    <row r="3569" spans="1:26" x14ac:dyDescent="0.3">
      <c r="A3569" s="23" t="s">
        <v>5402</v>
      </c>
      <c r="B3569" s="34">
        <v>45916</v>
      </c>
      <c r="C3569" s="23" t="s">
        <v>968</v>
      </c>
      <c r="D3569" s="23" t="s">
        <v>19</v>
      </c>
      <c r="E3569" s="23" t="s">
        <v>19</v>
      </c>
      <c r="F3569" s="23">
        <v>110044</v>
      </c>
      <c r="G3569" s="23" t="s">
        <v>20</v>
      </c>
      <c r="H3569" s="23" t="s">
        <v>21</v>
      </c>
      <c r="I3569" s="23" t="s">
        <v>22</v>
      </c>
      <c r="J3569" s="23" t="s">
        <v>23</v>
      </c>
      <c r="K3569" s="23" t="s">
        <v>24</v>
      </c>
      <c r="L3569" s="23">
        <v>1</v>
      </c>
      <c r="M3569" s="23">
        <v>142.68</v>
      </c>
      <c r="N3569" s="23">
        <v>0</v>
      </c>
      <c r="O3569" s="23">
        <v>5</v>
      </c>
      <c r="P3569" s="23" t="s">
        <v>33</v>
      </c>
      <c r="Q3569" s="23" t="s">
        <v>34</v>
      </c>
      <c r="R3569" s="23">
        <f t="shared" si="275"/>
        <v>1</v>
      </c>
      <c r="S3569" s="23" t="str">
        <f t="shared" si="276"/>
        <v>ORD103568_20250916_CUST02016_MED024</v>
      </c>
      <c r="T3569" s="23">
        <f t="shared" si="277"/>
        <v>1</v>
      </c>
      <c r="U3569" s="6">
        <f t="shared" si="278"/>
        <v>142.68</v>
      </c>
      <c r="V3569" s="6">
        <f>tbl_Raw_Data[[#This Row],[Discount_Pct]]*tbl_Raw_Data[[#This Row],[Gross_Amount]]/100</f>
        <v>0</v>
      </c>
      <c r="W3569" s="6">
        <f>tbl_Raw_Data[[#This Row],[Gross_Amount]]-tbl_Raw_Data[[#This Row],[Discount_Amount]]</f>
        <v>142.68</v>
      </c>
      <c r="X3569" s="6">
        <f>tbl_Raw_Data[[#This Row],[Net_Amount_Before_Tax]]*tbl_Raw_Data[[#This Row],[Tax_Pct]]/100</f>
        <v>7.1340000000000012</v>
      </c>
      <c r="Y3569" s="6">
        <f>tbl_Raw_Data[[#This Row],[Net_Amount_Before_Tax]]+tbl_Raw_Data[[#This Row],[Tax_Amount]]</f>
        <v>149.81400000000002</v>
      </c>
      <c r="Z3569" s="6">
        <f t="shared" si="279"/>
        <v>3</v>
      </c>
    </row>
    <row r="3570" spans="1:26" x14ac:dyDescent="0.3">
      <c r="A3570" s="23" t="s">
        <v>5403</v>
      </c>
      <c r="B3570" s="34">
        <v>45333</v>
      </c>
      <c r="C3570" s="23" t="s">
        <v>3085</v>
      </c>
      <c r="D3570" s="23" t="s">
        <v>80</v>
      </c>
      <c r="E3570" s="23" t="s">
        <v>81</v>
      </c>
      <c r="F3570" s="23">
        <v>395010</v>
      </c>
      <c r="G3570" s="23" t="s">
        <v>30</v>
      </c>
      <c r="H3570" s="23" t="s">
        <v>31</v>
      </c>
      <c r="I3570" s="23" t="s">
        <v>32</v>
      </c>
      <c r="J3570" s="23" t="s">
        <v>23</v>
      </c>
      <c r="K3570" s="23" t="s">
        <v>24</v>
      </c>
      <c r="L3570" s="23">
        <v>1</v>
      </c>
      <c r="M3570" s="23">
        <v>130.74</v>
      </c>
      <c r="N3570" s="23">
        <v>15</v>
      </c>
      <c r="O3570" s="23">
        <v>5</v>
      </c>
      <c r="P3570" s="23" t="s">
        <v>43</v>
      </c>
      <c r="Q3570" s="23" t="s">
        <v>90</v>
      </c>
      <c r="R3570" s="23">
        <f t="shared" si="275"/>
        <v>1</v>
      </c>
      <c r="S3570" s="23" t="str">
        <f t="shared" si="276"/>
        <v>ORD103569_20240211_CUST01392_MED017</v>
      </c>
      <c r="T3570" s="23">
        <f t="shared" si="277"/>
        <v>1</v>
      </c>
      <c r="U3570" s="6">
        <f t="shared" si="278"/>
        <v>130.74</v>
      </c>
      <c r="V3570" s="6">
        <f>tbl_Raw_Data[[#This Row],[Discount_Pct]]*tbl_Raw_Data[[#This Row],[Gross_Amount]]/100</f>
        <v>19.611000000000001</v>
      </c>
      <c r="W3570" s="6">
        <f>tbl_Raw_Data[[#This Row],[Gross_Amount]]-tbl_Raw_Data[[#This Row],[Discount_Amount]]</f>
        <v>111.129</v>
      </c>
      <c r="X3570" s="6">
        <f>tbl_Raw_Data[[#This Row],[Net_Amount_Before_Tax]]*tbl_Raw_Data[[#This Row],[Tax_Pct]]/100</f>
        <v>5.5564499999999999</v>
      </c>
      <c r="Y3570" s="6">
        <f>tbl_Raw_Data[[#This Row],[Net_Amount_Before_Tax]]+tbl_Raw_Data[[#This Row],[Tax_Amount]]</f>
        <v>116.68545</v>
      </c>
      <c r="Z3570" s="6">
        <f t="shared" si="279"/>
        <v>0</v>
      </c>
    </row>
    <row r="3571" spans="1:26" x14ac:dyDescent="0.3">
      <c r="A3571" s="23" t="s">
        <v>5404</v>
      </c>
      <c r="B3571" s="34">
        <v>45948</v>
      </c>
      <c r="C3571" s="23" t="s">
        <v>5405</v>
      </c>
      <c r="D3571" s="23" t="s">
        <v>142</v>
      </c>
      <c r="E3571" s="23" t="s">
        <v>81</v>
      </c>
      <c r="F3571" s="23">
        <v>380001</v>
      </c>
      <c r="G3571" s="23" t="s">
        <v>74</v>
      </c>
      <c r="H3571" s="23" t="s">
        <v>75</v>
      </c>
      <c r="I3571" s="23" t="s">
        <v>76</v>
      </c>
      <c r="J3571" s="23" t="s">
        <v>77</v>
      </c>
      <c r="K3571" s="23" t="s">
        <v>57</v>
      </c>
      <c r="L3571" s="23">
        <v>4</v>
      </c>
      <c r="M3571" s="23">
        <v>56.86</v>
      </c>
      <c r="N3571" s="23">
        <v>0</v>
      </c>
      <c r="O3571" s="23">
        <v>5</v>
      </c>
      <c r="P3571" s="23" t="s">
        <v>58</v>
      </c>
      <c r="Q3571" s="23" t="s">
        <v>34</v>
      </c>
      <c r="R3571" s="23">
        <f t="shared" si="275"/>
        <v>1</v>
      </c>
      <c r="S3571" s="23" t="str">
        <f t="shared" si="276"/>
        <v>ORD103570_20251018_CUST02437_MED008</v>
      </c>
      <c r="T3571" s="23">
        <f t="shared" si="277"/>
        <v>1</v>
      </c>
      <c r="U3571" s="6">
        <f t="shared" si="278"/>
        <v>227.44</v>
      </c>
      <c r="V3571" s="6">
        <f>tbl_Raw_Data[[#This Row],[Discount_Pct]]*tbl_Raw_Data[[#This Row],[Gross_Amount]]/100</f>
        <v>0</v>
      </c>
      <c r="W3571" s="6">
        <f>tbl_Raw_Data[[#This Row],[Gross_Amount]]-tbl_Raw_Data[[#This Row],[Discount_Amount]]</f>
        <v>227.44</v>
      </c>
      <c r="X3571" s="6">
        <f>tbl_Raw_Data[[#This Row],[Net_Amount_Before_Tax]]*tbl_Raw_Data[[#This Row],[Tax_Pct]]/100</f>
        <v>11.372</v>
      </c>
      <c r="Y3571" s="6">
        <f>tbl_Raw_Data[[#This Row],[Net_Amount_Before_Tax]]+tbl_Raw_Data[[#This Row],[Tax_Amount]]</f>
        <v>238.81200000000001</v>
      </c>
      <c r="Z3571" s="6">
        <f t="shared" si="279"/>
        <v>2</v>
      </c>
    </row>
    <row r="3572" spans="1:26" x14ac:dyDescent="0.3">
      <c r="A3572" s="23" t="s">
        <v>5404</v>
      </c>
      <c r="B3572" s="34">
        <v>45661</v>
      </c>
      <c r="C3572" s="23" t="s">
        <v>5406</v>
      </c>
      <c r="D3572" s="23" t="s">
        <v>159</v>
      </c>
      <c r="E3572" s="23" t="s">
        <v>47</v>
      </c>
      <c r="F3572" s="23">
        <v>400050</v>
      </c>
      <c r="G3572" s="23" t="s">
        <v>256</v>
      </c>
      <c r="H3572" s="23" t="s">
        <v>257</v>
      </c>
      <c r="I3572" s="23" t="s">
        <v>22</v>
      </c>
      <c r="J3572" s="23" t="s">
        <v>258</v>
      </c>
      <c r="K3572" s="23" t="s">
        <v>57</v>
      </c>
      <c r="L3572" s="23">
        <v>1</v>
      </c>
      <c r="M3572" s="23">
        <v>71.7</v>
      </c>
      <c r="N3572" s="23">
        <v>5</v>
      </c>
      <c r="O3572" s="23">
        <v>12</v>
      </c>
      <c r="P3572" s="23" t="s">
        <v>33</v>
      </c>
      <c r="Q3572" s="23" t="s">
        <v>34</v>
      </c>
      <c r="R3572" s="23">
        <f t="shared" si="275"/>
        <v>1</v>
      </c>
      <c r="S3572" s="23" t="str">
        <f t="shared" si="276"/>
        <v>ORD103570_20250104_CUST00443_MED025</v>
      </c>
      <c r="T3572" s="23">
        <f t="shared" si="277"/>
        <v>1</v>
      </c>
      <c r="U3572" s="6">
        <f t="shared" si="278"/>
        <v>71.7</v>
      </c>
      <c r="V3572" s="6">
        <f>tbl_Raw_Data[[#This Row],[Discount_Pct]]*tbl_Raw_Data[[#This Row],[Gross_Amount]]/100</f>
        <v>3.585</v>
      </c>
      <c r="W3572" s="6">
        <f>tbl_Raw_Data[[#This Row],[Gross_Amount]]-tbl_Raw_Data[[#This Row],[Discount_Amount]]</f>
        <v>68.115000000000009</v>
      </c>
      <c r="X3572" s="6">
        <f>tbl_Raw_Data[[#This Row],[Net_Amount_Before_Tax]]*tbl_Raw_Data[[#This Row],[Tax_Pct]]/100</f>
        <v>8.1738000000000017</v>
      </c>
      <c r="Y3572" s="6">
        <f>tbl_Raw_Data[[#This Row],[Net_Amount_Before_Tax]]+tbl_Raw_Data[[#This Row],[Tax_Amount]]</f>
        <v>76.288800000000009</v>
      </c>
      <c r="Z3572" s="6">
        <f t="shared" si="279"/>
        <v>4</v>
      </c>
    </row>
    <row r="3573" spans="1:26" x14ac:dyDescent="0.3">
      <c r="A3573" s="23" t="s">
        <v>5404</v>
      </c>
      <c r="B3573" s="34">
        <v>45924</v>
      </c>
      <c r="C3573" s="23" t="s">
        <v>5407</v>
      </c>
      <c r="D3573" s="23" t="s">
        <v>19</v>
      </c>
      <c r="E3573" s="23" t="s">
        <v>19</v>
      </c>
      <c r="F3573" s="23">
        <v>110001</v>
      </c>
      <c r="G3573" s="23" t="s">
        <v>315</v>
      </c>
      <c r="H3573" s="23" t="s">
        <v>316</v>
      </c>
      <c r="I3573" s="23" t="s">
        <v>50</v>
      </c>
      <c r="J3573" s="23" t="s">
        <v>114</v>
      </c>
      <c r="K3573" s="23" t="s">
        <v>24</v>
      </c>
      <c r="L3573" s="23">
        <v>1</v>
      </c>
      <c r="M3573" s="23">
        <v>115.41</v>
      </c>
      <c r="N3573" s="23">
        <v>5</v>
      </c>
      <c r="O3573" s="23">
        <v>5</v>
      </c>
      <c r="P3573" s="23" t="s">
        <v>58</v>
      </c>
      <c r="Q3573" s="23" t="s">
        <v>90</v>
      </c>
      <c r="R3573" s="23">
        <f t="shared" si="275"/>
        <v>1</v>
      </c>
      <c r="S3573" s="23" t="str">
        <f t="shared" si="276"/>
        <v>ORD103570_20250924_CUST02444_MED012</v>
      </c>
      <c r="T3573" s="23">
        <f t="shared" si="277"/>
        <v>1</v>
      </c>
      <c r="U3573" s="6">
        <f t="shared" si="278"/>
        <v>115.41</v>
      </c>
      <c r="V3573" s="6">
        <f>tbl_Raw_Data[[#This Row],[Discount_Pct]]*tbl_Raw_Data[[#This Row],[Gross_Amount]]/100</f>
        <v>5.7704999999999993</v>
      </c>
      <c r="W3573" s="6">
        <f>tbl_Raw_Data[[#This Row],[Gross_Amount]]-tbl_Raw_Data[[#This Row],[Discount_Amount]]</f>
        <v>109.6395</v>
      </c>
      <c r="X3573" s="6">
        <f>tbl_Raw_Data[[#This Row],[Net_Amount_Before_Tax]]*tbl_Raw_Data[[#This Row],[Tax_Pct]]/100</f>
        <v>5.4819750000000003</v>
      </c>
      <c r="Y3573" s="6">
        <f>tbl_Raw_Data[[#This Row],[Net_Amount_Before_Tax]]+tbl_Raw_Data[[#This Row],[Tax_Amount]]</f>
        <v>115.121475</v>
      </c>
      <c r="Z3573" s="6">
        <f t="shared" si="279"/>
        <v>0</v>
      </c>
    </row>
    <row r="3574" spans="1:26" x14ac:dyDescent="0.3">
      <c r="A3574" s="23" t="s">
        <v>5408</v>
      </c>
      <c r="B3574" s="34">
        <v>45571</v>
      </c>
      <c r="C3574" s="23" t="s">
        <v>4768</v>
      </c>
      <c r="D3574" s="23" t="s">
        <v>183</v>
      </c>
      <c r="E3574" s="23" t="s">
        <v>184</v>
      </c>
      <c r="F3574" s="23">
        <v>122018</v>
      </c>
      <c r="G3574" s="23" t="s">
        <v>68</v>
      </c>
      <c r="H3574" s="23" t="s">
        <v>69</v>
      </c>
      <c r="I3574" s="23" t="s">
        <v>55</v>
      </c>
      <c r="J3574" s="23" t="s">
        <v>56</v>
      </c>
      <c r="K3574" s="23" t="s">
        <v>24</v>
      </c>
      <c r="L3574" s="23">
        <v>2</v>
      </c>
      <c r="M3574" s="23">
        <v>28.12</v>
      </c>
      <c r="N3574" s="23">
        <v>10</v>
      </c>
      <c r="O3574" s="23">
        <v>5</v>
      </c>
      <c r="P3574" s="23" t="s">
        <v>65</v>
      </c>
      <c r="Q3574" s="23" t="s">
        <v>90</v>
      </c>
      <c r="R3574" s="23">
        <f t="shared" si="275"/>
        <v>1</v>
      </c>
      <c r="S3574" s="23" t="str">
        <f t="shared" si="276"/>
        <v>ORD103573_20241006_CUST01945_MED003</v>
      </c>
      <c r="T3574" s="23">
        <f t="shared" si="277"/>
        <v>1</v>
      </c>
      <c r="U3574" s="6">
        <f t="shared" si="278"/>
        <v>56.24</v>
      </c>
      <c r="V3574" s="6">
        <f>tbl_Raw_Data[[#This Row],[Discount_Pct]]*tbl_Raw_Data[[#This Row],[Gross_Amount]]/100</f>
        <v>5.6239999999999997</v>
      </c>
      <c r="W3574" s="6">
        <f>tbl_Raw_Data[[#This Row],[Gross_Amount]]-tbl_Raw_Data[[#This Row],[Discount_Amount]]</f>
        <v>50.616</v>
      </c>
      <c r="X3574" s="6">
        <f>tbl_Raw_Data[[#This Row],[Net_Amount_Before_Tax]]*tbl_Raw_Data[[#This Row],[Tax_Pct]]/100</f>
        <v>2.5307999999999997</v>
      </c>
      <c r="Y3574" s="6">
        <f>tbl_Raw_Data[[#This Row],[Net_Amount_Before_Tax]]+tbl_Raw_Data[[#This Row],[Tax_Amount]]</f>
        <v>53.146799999999999</v>
      </c>
      <c r="Z3574" s="6">
        <f t="shared" si="279"/>
        <v>2</v>
      </c>
    </row>
    <row r="3575" spans="1:26" x14ac:dyDescent="0.3">
      <c r="A3575" s="23" t="s">
        <v>5409</v>
      </c>
      <c r="B3575" s="34">
        <v>45814</v>
      </c>
      <c r="C3575" s="23" t="s">
        <v>4101</v>
      </c>
      <c r="D3575" s="23" t="s">
        <v>130</v>
      </c>
      <c r="E3575" s="23" t="s">
        <v>131</v>
      </c>
      <c r="F3575" s="23">
        <v>700001</v>
      </c>
      <c r="G3575" s="23" t="s">
        <v>132</v>
      </c>
      <c r="H3575" s="23" t="s">
        <v>133</v>
      </c>
      <c r="I3575" s="23" t="s">
        <v>134</v>
      </c>
      <c r="J3575" s="23" t="s">
        <v>135</v>
      </c>
      <c r="K3575" s="23" t="s">
        <v>57</v>
      </c>
      <c r="L3575" s="23">
        <v>2</v>
      </c>
      <c r="M3575" s="23">
        <v>67.81</v>
      </c>
      <c r="N3575" s="23">
        <v>15</v>
      </c>
      <c r="O3575" s="23">
        <v>5</v>
      </c>
      <c r="P3575" s="23" t="s">
        <v>33</v>
      </c>
      <c r="Q3575" s="23" t="s">
        <v>34</v>
      </c>
      <c r="R3575" s="23">
        <f t="shared" si="275"/>
        <v>1</v>
      </c>
      <c r="S3575" s="23" t="str">
        <f t="shared" si="276"/>
        <v>ORD103574_20250606_CUST02278_MED007</v>
      </c>
      <c r="T3575" s="23">
        <f t="shared" si="277"/>
        <v>1</v>
      </c>
      <c r="U3575" s="6">
        <f t="shared" si="278"/>
        <v>135.62</v>
      </c>
      <c r="V3575" s="6">
        <f>tbl_Raw_Data[[#This Row],[Discount_Pct]]*tbl_Raw_Data[[#This Row],[Gross_Amount]]/100</f>
        <v>20.343000000000004</v>
      </c>
      <c r="W3575" s="6">
        <f>tbl_Raw_Data[[#This Row],[Gross_Amount]]-tbl_Raw_Data[[#This Row],[Discount_Amount]]</f>
        <v>115.277</v>
      </c>
      <c r="X3575" s="6">
        <f>tbl_Raw_Data[[#This Row],[Net_Amount_Before_Tax]]*tbl_Raw_Data[[#This Row],[Tax_Pct]]/100</f>
        <v>5.7638499999999997</v>
      </c>
      <c r="Y3575" s="6">
        <f>tbl_Raw_Data[[#This Row],[Net_Amount_Before_Tax]]+tbl_Raw_Data[[#This Row],[Tax_Amount]]</f>
        <v>121.04085000000001</v>
      </c>
      <c r="Z3575" s="6">
        <f t="shared" si="279"/>
        <v>5</v>
      </c>
    </row>
    <row r="3576" spans="1:26" x14ac:dyDescent="0.3">
      <c r="A3576" s="23" t="s">
        <v>5410</v>
      </c>
      <c r="B3576" s="34">
        <v>45596</v>
      </c>
      <c r="C3576" s="23" t="s">
        <v>4343</v>
      </c>
      <c r="D3576" s="23" t="s">
        <v>52</v>
      </c>
      <c r="E3576" s="23" t="s">
        <v>52</v>
      </c>
      <c r="F3576" s="23">
        <v>160036</v>
      </c>
      <c r="G3576" s="23" t="s">
        <v>68</v>
      </c>
      <c r="H3576" s="23" t="s">
        <v>69</v>
      </c>
      <c r="I3576" s="23" t="s">
        <v>55</v>
      </c>
      <c r="J3576" s="23" t="s">
        <v>56</v>
      </c>
      <c r="K3576" s="23" t="s">
        <v>24</v>
      </c>
      <c r="L3576" s="23">
        <v>5</v>
      </c>
      <c r="M3576" s="23">
        <v>28.74</v>
      </c>
      <c r="N3576" s="23">
        <v>10</v>
      </c>
      <c r="O3576" s="23">
        <v>5</v>
      </c>
      <c r="P3576" s="23" t="s">
        <v>25</v>
      </c>
      <c r="Q3576" s="23" t="s">
        <v>34</v>
      </c>
      <c r="R3576" s="23">
        <f t="shared" si="275"/>
        <v>1</v>
      </c>
      <c r="S3576" s="23" t="str">
        <f t="shared" si="276"/>
        <v>ORD103575_20241031_CUST02225_MED003</v>
      </c>
      <c r="T3576" s="23">
        <f t="shared" si="277"/>
        <v>1</v>
      </c>
      <c r="U3576" s="6">
        <f t="shared" si="278"/>
        <v>143.69999999999999</v>
      </c>
      <c r="V3576" s="6">
        <f>tbl_Raw_Data[[#This Row],[Discount_Pct]]*tbl_Raw_Data[[#This Row],[Gross_Amount]]/100</f>
        <v>14.37</v>
      </c>
      <c r="W3576" s="6">
        <f>tbl_Raw_Data[[#This Row],[Gross_Amount]]-tbl_Raw_Data[[#This Row],[Discount_Amount]]</f>
        <v>129.32999999999998</v>
      </c>
      <c r="X3576" s="6">
        <f>tbl_Raw_Data[[#This Row],[Net_Amount_Before_Tax]]*tbl_Raw_Data[[#This Row],[Tax_Pct]]/100</f>
        <v>6.466499999999999</v>
      </c>
      <c r="Y3576" s="6">
        <f>tbl_Raw_Data[[#This Row],[Net_Amount_Before_Tax]]+tbl_Raw_Data[[#This Row],[Tax_Amount]]</f>
        <v>135.79649999999998</v>
      </c>
      <c r="Z3576" s="6">
        <f t="shared" si="279"/>
        <v>3</v>
      </c>
    </row>
    <row r="3577" spans="1:26" x14ac:dyDescent="0.3">
      <c r="A3577" s="23" t="s">
        <v>5410</v>
      </c>
      <c r="B3577" s="34">
        <v>45572</v>
      </c>
      <c r="C3577" s="23" t="s">
        <v>5411</v>
      </c>
      <c r="D3577" s="23" t="s">
        <v>80</v>
      </c>
      <c r="E3577" s="23" t="s">
        <v>81</v>
      </c>
      <c r="F3577" s="23">
        <v>395010</v>
      </c>
      <c r="G3577" s="23" t="s">
        <v>196</v>
      </c>
      <c r="H3577" s="23" t="s">
        <v>197</v>
      </c>
      <c r="I3577" s="23" t="s">
        <v>32</v>
      </c>
      <c r="J3577" s="23" t="s">
        <v>42</v>
      </c>
      <c r="K3577" s="23" t="s">
        <v>24</v>
      </c>
      <c r="L3577" s="23">
        <v>2</v>
      </c>
      <c r="M3577" s="23">
        <v>25.37</v>
      </c>
      <c r="N3577" s="23">
        <v>10</v>
      </c>
      <c r="O3577" s="23">
        <v>12</v>
      </c>
      <c r="P3577" s="23" t="s">
        <v>33</v>
      </c>
      <c r="Q3577" s="23" t="s">
        <v>34</v>
      </c>
      <c r="R3577" s="23">
        <f t="shared" si="275"/>
        <v>1</v>
      </c>
      <c r="S3577" s="23" t="str">
        <f t="shared" si="276"/>
        <v>ORD103575_20241007_CUST03363_MED011</v>
      </c>
      <c r="T3577" s="23">
        <f t="shared" si="277"/>
        <v>1</v>
      </c>
      <c r="U3577" s="6">
        <f t="shared" si="278"/>
        <v>50.74</v>
      </c>
      <c r="V3577" s="6">
        <f>tbl_Raw_Data[[#This Row],[Discount_Pct]]*tbl_Raw_Data[[#This Row],[Gross_Amount]]/100</f>
        <v>5.0740000000000007</v>
      </c>
      <c r="W3577" s="6">
        <f>tbl_Raw_Data[[#This Row],[Gross_Amount]]-tbl_Raw_Data[[#This Row],[Discount_Amount]]</f>
        <v>45.666000000000004</v>
      </c>
      <c r="X3577" s="6">
        <f>tbl_Raw_Data[[#This Row],[Net_Amount_Before_Tax]]*tbl_Raw_Data[[#This Row],[Tax_Pct]]/100</f>
        <v>5.4799200000000008</v>
      </c>
      <c r="Y3577" s="6">
        <f>tbl_Raw_Data[[#This Row],[Net_Amount_Before_Tax]]+tbl_Raw_Data[[#This Row],[Tax_Amount]]</f>
        <v>51.145920000000004</v>
      </c>
      <c r="Z3577" s="6">
        <f t="shared" si="279"/>
        <v>3</v>
      </c>
    </row>
    <row r="3578" spans="1:26" x14ac:dyDescent="0.3">
      <c r="A3578" s="23" t="s">
        <v>5412</v>
      </c>
      <c r="B3578" s="34">
        <v>45638</v>
      </c>
      <c r="C3578" s="23" t="s">
        <v>1449</v>
      </c>
      <c r="D3578" s="23" t="s">
        <v>87</v>
      </c>
      <c r="E3578" s="23" t="s">
        <v>88</v>
      </c>
      <c r="F3578" s="23">
        <v>600018</v>
      </c>
      <c r="G3578" s="23" t="s">
        <v>233</v>
      </c>
      <c r="H3578" s="23" t="s">
        <v>234</v>
      </c>
      <c r="I3578" s="23" t="s">
        <v>104</v>
      </c>
      <c r="J3578" s="23" t="s">
        <v>42</v>
      </c>
      <c r="K3578" s="23" t="s">
        <v>24</v>
      </c>
      <c r="L3578" s="23">
        <v>1</v>
      </c>
      <c r="M3578" s="23">
        <v>133.16999999999999</v>
      </c>
      <c r="N3578" s="23">
        <v>5</v>
      </c>
      <c r="O3578" s="23">
        <v>12</v>
      </c>
      <c r="P3578" s="23" t="s">
        <v>25</v>
      </c>
      <c r="Q3578" s="23" t="s">
        <v>90</v>
      </c>
      <c r="R3578" s="23">
        <f t="shared" si="275"/>
        <v>1</v>
      </c>
      <c r="S3578" s="23" t="str">
        <f t="shared" si="276"/>
        <v>ORD103577_20241212_CUST00530_MED019</v>
      </c>
      <c r="T3578" s="23">
        <f t="shared" si="277"/>
        <v>1</v>
      </c>
      <c r="U3578" s="6">
        <f t="shared" si="278"/>
        <v>133.16999999999999</v>
      </c>
      <c r="V3578" s="6">
        <f>tbl_Raw_Data[[#This Row],[Discount_Pct]]*tbl_Raw_Data[[#This Row],[Gross_Amount]]/100</f>
        <v>6.6584999999999992</v>
      </c>
      <c r="W3578" s="6">
        <f>tbl_Raw_Data[[#This Row],[Gross_Amount]]-tbl_Raw_Data[[#This Row],[Discount_Amount]]</f>
        <v>126.51149999999998</v>
      </c>
      <c r="X3578" s="6">
        <f>tbl_Raw_Data[[#This Row],[Net_Amount_Before_Tax]]*tbl_Raw_Data[[#This Row],[Tax_Pct]]/100</f>
        <v>15.181379999999999</v>
      </c>
      <c r="Y3578" s="6">
        <f>tbl_Raw_Data[[#This Row],[Net_Amount_Before_Tax]]+tbl_Raw_Data[[#This Row],[Tax_Amount]]</f>
        <v>141.69287999999997</v>
      </c>
      <c r="Z3578" s="6">
        <f t="shared" si="279"/>
        <v>2</v>
      </c>
    </row>
    <row r="3579" spans="1:26" x14ac:dyDescent="0.3">
      <c r="A3579" s="23" t="s">
        <v>5413</v>
      </c>
      <c r="B3579" s="34">
        <v>45631</v>
      </c>
      <c r="C3579" s="23" t="s">
        <v>419</v>
      </c>
      <c r="D3579" s="23" t="s">
        <v>80</v>
      </c>
      <c r="E3579" s="23" t="s">
        <v>81</v>
      </c>
      <c r="F3579" s="23">
        <v>395003</v>
      </c>
      <c r="G3579" s="23" t="s">
        <v>102</v>
      </c>
      <c r="H3579" s="23" t="s">
        <v>103</v>
      </c>
      <c r="I3579" s="23" t="s">
        <v>104</v>
      </c>
      <c r="J3579" s="23" t="s">
        <v>64</v>
      </c>
      <c r="K3579" s="23" t="s">
        <v>57</v>
      </c>
      <c r="L3579" s="23">
        <v>2</v>
      </c>
      <c r="M3579" s="23">
        <v>111.31</v>
      </c>
      <c r="N3579" s="23">
        <v>10</v>
      </c>
      <c r="O3579" s="23">
        <v>5</v>
      </c>
      <c r="P3579" s="23" t="s">
        <v>43</v>
      </c>
      <c r="Q3579" s="23" t="s">
        <v>34</v>
      </c>
      <c r="R3579" s="23">
        <f t="shared" si="275"/>
        <v>1</v>
      </c>
      <c r="S3579" s="23" t="str">
        <f t="shared" si="276"/>
        <v>ORD103578_20241205_CUST00308_MED029</v>
      </c>
      <c r="T3579" s="23">
        <f t="shared" si="277"/>
        <v>1</v>
      </c>
      <c r="U3579" s="6">
        <f t="shared" si="278"/>
        <v>222.62</v>
      </c>
      <c r="V3579" s="6">
        <f>tbl_Raw_Data[[#This Row],[Discount_Pct]]*tbl_Raw_Data[[#This Row],[Gross_Amount]]/100</f>
        <v>22.261999999999997</v>
      </c>
      <c r="W3579" s="6">
        <f>tbl_Raw_Data[[#This Row],[Gross_Amount]]-tbl_Raw_Data[[#This Row],[Discount_Amount]]</f>
        <v>200.358</v>
      </c>
      <c r="X3579" s="6">
        <f>tbl_Raw_Data[[#This Row],[Net_Amount_Before_Tax]]*tbl_Raw_Data[[#This Row],[Tax_Pct]]/100</f>
        <v>10.017899999999999</v>
      </c>
      <c r="Y3579" s="6">
        <f>tbl_Raw_Data[[#This Row],[Net_Amount_Before_Tax]]+tbl_Raw_Data[[#This Row],[Tax_Amount]]</f>
        <v>210.3759</v>
      </c>
      <c r="Z3579" s="6">
        <f t="shared" si="279"/>
        <v>1</v>
      </c>
    </row>
    <row r="3580" spans="1:26" x14ac:dyDescent="0.3">
      <c r="A3580" s="23" t="s">
        <v>5414</v>
      </c>
      <c r="B3580" s="34">
        <v>45549</v>
      </c>
      <c r="C3580" s="23" t="s">
        <v>5415</v>
      </c>
      <c r="D3580" s="23" t="s">
        <v>46</v>
      </c>
      <c r="E3580" s="23" t="s">
        <v>47</v>
      </c>
      <c r="F3580" s="23">
        <v>411014</v>
      </c>
      <c r="G3580" s="23" t="s">
        <v>74</v>
      </c>
      <c r="H3580" s="23" t="s">
        <v>75</v>
      </c>
      <c r="I3580" s="23" t="s">
        <v>76</v>
      </c>
      <c r="J3580" s="23" t="s">
        <v>77</v>
      </c>
      <c r="K3580" s="23" t="s">
        <v>57</v>
      </c>
      <c r="L3580" s="23">
        <v>1</v>
      </c>
      <c r="M3580" s="23">
        <v>63.01</v>
      </c>
      <c r="N3580" s="23">
        <v>0</v>
      </c>
      <c r="O3580" s="23">
        <v>12</v>
      </c>
      <c r="P3580" s="23" t="s">
        <v>65</v>
      </c>
      <c r="Q3580" s="23" t="s">
        <v>34</v>
      </c>
      <c r="R3580" s="23">
        <f t="shared" si="275"/>
        <v>1</v>
      </c>
      <c r="S3580" s="23" t="str">
        <f t="shared" si="276"/>
        <v>ORD103579_20240914_CUST02884_MED008</v>
      </c>
      <c r="T3580" s="23">
        <f t="shared" si="277"/>
        <v>1</v>
      </c>
      <c r="U3580" s="6">
        <f t="shared" si="278"/>
        <v>63.01</v>
      </c>
      <c r="V3580" s="6">
        <f>tbl_Raw_Data[[#This Row],[Discount_Pct]]*tbl_Raw_Data[[#This Row],[Gross_Amount]]/100</f>
        <v>0</v>
      </c>
      <c r="W3580" s="6">
        <f>tbl_Raw_Data[[#This Row],[Gross_Amount]]-tbl_Raw_Data[[#This Row],[Discount_Amount]]</f>
        <v>63.01</v>
      </c>
      <c r="X3580" s="6">
        <f>tbl_Raw_Data[[#This Row],[Net_Amount_Before_Tax]]*tbl_Raw_Data[[#This Row],[Tax_Pct]]/100</f>
        <v>7.5612000000000004</v>
      </c>
      <c r="Y3580" s="6">
        <f>tbl_Raw_Data[[#This Row],[Net_Amount_Before_Tax]]+tbl_Raw_Data[[#This Row],[Tax_Amount]]</f>
        <v>70.571200000000005</v>
      </c>
      <c r="Z3580" s="6">
        <f t="shared" si="279"/>
        <v>2</v>
      </c>
    </row>
    <row r="3581" spans="1:26" x14ac:dyDescent="0.3">
      <c r="A3581" s="23" t="s">
        <v>5416</v>
      </c>
      <c r="B3581" s="34">
        <v>45352</v>
      </c>
      <c r="C3581" s="23" t="s">
        <v>4431</v>
      </c>
      <c r="D3581" s="23" t="s">
        <v>80</v>
      </c>
      <c r="E3581" s="23" t="s">
        <v>81</v>
      </c>
      <c r="F3581" s="23">
        <v>395017</v>
      </c>
      <c r="G3581" s="23" t="s">
        <v>315</v>
      </c>
      <c r="H3581" s="23" t="s">
        <v>316</v>
      </c>
      <c r="I3581" s="23" t="s">
        <v>50</v>
      </c>
      <c r="J3581" s="23" t="s">
        <v>114</v>
      </c>
      <c r="K3581" s="23" t="s">
        <v>24</v>
      </c>
      <c r="L3581" s="23">
        <v>2</v>
      </c>
      <c r="M3581" s="23">
        <v>126.48</v>
      </c>
      <c r="N3581" s="23">
        <v>0</v>
      </c>
      <c r="O3581" s="23">
        <v>5</v>
      </c>
      <c r="P3581" s="23" t="s">
        <v>89</v>
      </c>
      <c r="Q3581" s="23" t="s">
        <v>90</v>
      </c>
      <c r="R3581" s="23">
        <f t="shared" si="275"/>
        <v>1</v>
      </c>
      <c r="S3581" s="23" t="str">
        <f t="shared" si="276"/>
        <v>ORD103580_20240301_CUST02529_MED012</v>
      </c>
      <c r="T3581" s="23">
        <f t="shared" si="277"/>
        <v>1</v>
      </c>
      <c r="U3581" s="6">
        <f t="shared" si="278"/>
        <v>252.96</v>
      </c>
      <c r="V3581" s="6">
        <f>tbl_Raw_Data[[#This Row],[Discount_Pct]]*tbl_Raw_Data[[#This Row],[Gross_Amount]]/100</f>
        <v>0</v>
      </c>
      <c r="W3581" s="6">
        <f>tbl_Raw_Data[[#This Row],[Gross_Amount]]-tbl_Raw_Data[[#This Row],[Discount_Amount]]</f>
        <v>252.96</v>
      </c>
      <c r="X3581" s="6">
        <f>tbl_Raw_Data[[#This Row],[Net_Amount_Before_Tax]]*tbl_Raw_Data[[#This Row],[Tax_Pct]]/100</f>
        <v>12.648</v>
      </c>
      <c r="Y3581" s="6">
        <f>tbl_Raw_Data[[#This Row],[Net_Amount_Before_Tax]]+tbl_Raw_Data[[#This Row],[Tax_Amount]]</f>
        <v>265.608</v>
      </c>
      <c r="Z3581" s="6">
        <f t="shared" si="279"/>
        <v>1</v>
      </c>
    </row>
    <row r="3582" spans="1:26" x14ac:dyDescent="0.3">
      <c r="A3582" s="23" t="s">
        <v>5417</v>
      </c>
      <c r="B3582" s="34">
        <v>45661</v>
      </c>
      <c r="C3582" s="23" t="s">
        <v>4557</v>
      </c>
      <c r="D3582" s="23" t="s">
        <v>72</v>
      </c>
      <c r="E3582" s="23" t="s">
        <v>73</v>
      </c>
      <c r="F3582" s="23">
        <v>302017</v>
      </c>
      <c r="G3582" s="23" t="s">
        <v>145</v>
      </c>
      <c r="H3582" s="23" t="s">
        <v>146</v>
      </c>
      <c r="I3582" s="23" t="s">
        <v>147</v>
      </c>
      <c r="J3582" s="23" t="s">
        <v>148</v>
      </c>
      <c r="K3582" s="23" t="s">
        <v>24</v>
      </c>
      <c r="L3582" s="23">
        <v>1</v>
      </c>
      <c r="M3582" s="23">
        <v>105.4</v>
      </c>
      <c r="N3582" s="23">
        <v>0</v>
      </c>
      <c r="O3582" s="23">
        <v>12</v>
      </c>
      <c r="P3582" s="23" t="s">
        <v>43</v>
      </c>
      <c r="Q3582" s="23" t="s">
        <v>44</v>
      </c>
      <c r="R3582" s="23">
        <f t="shared" si="275"/>
        <v>1</v>
      </c>
      <c r="S3582" s="23" t="str">
        <f t="shared" si="276"/>
        <v>ORD103581_20250104_CUST02904_MED016</v>
      </c>
      <c r="T3582" s="23">
        <f t="shared" si="277"/>
        <v>1</v>
      </c>
      <c r="U3582" s="6">
        <f t="shared" si="278"/>
        <v>105.4</v>
      </c>
      <c r="V3582" s="6">
        <f>tbl_Raw_Data[[#This Row],[Discount_Pct]]*tbl_Raw_Data[[#This Row],[Gross_Amount]]/100</f>
        <v>0</v>
      </c>
      <c r="W3582" s="6">
        <f>tbl_Raw_Data[[#This Row],[Gross_Amount]]-tbl_Raw_Data[[#This Row],[Discount_Amount]]</f>
        <v>105.4</v>
      </c>
      <c r="X3582" s="6">
        <f>tbl_Raw_Data[[#This Row],[Net_Amount_Before_Tax]]*tbl_Raw_Data[[#This Row],[Tax_Pct]]/100</f>
        <v>12.648000000000001</v>
      </c>
      <c r="Y3582" s="6">
        <f>tbl_Raw_Data[[#This Row],[Net_Amount_Before_Tax]]+tbl_Raw_Data[[#This Row],[Tax_Amount]]</f>
        <v>118.048</v>
      </c>
      <c r="Z3582" s="6">
        <f t="shared" si="279"/>
        <v>1</v>
      </c>
    </row>
    <row r="3583" spans="1:26" x14ac:dyDescent="0.3">
      <c r="A3583" s="23" t="s">
        <v>5418</v>
      </c>
      <c r="B3583" s="34">
        <v>45992</v>
      </c>
      <c r="C3583" s="23" t="s">
        <v>1653</v>
      </c>
      <c r="D3583" s="23" t="s">
        <v>19</v>
      </c>
      <c r="E3583" s="23" t="s">
        <v>19</v>
      </c>
      <c r="F3583" s="23">
        <v>110024</v>
      </c>
      <c r="G3583" s="23" t="s">
        <v>154</v>
      </c>
      <c r="H3583" s="23" t="s">
        <v>155</v>
      </c>
      <c r="I3583" s="23" t="s">
        <v>134</v>
      </c>
      <c r="J3583" s="23" t="s">
        <v>156</v>
      </c>
      <c r="K3583" s="23" t="s">
        <v>57</v>
      </c>
      <c r="L3583" s="23">
        <v>2</v>
      </c>
      <c r="M3583" s="23">
        <v>42.7</v>
      </c>
      <c r="N3583" s="23">
        <v>15</v>
      </c>
      <c r="O3583" s="23">
        <v>12</v>
      </c>
      <c r="P3583" s="23" t="s">
        <v>89</v>
      </c>
      <c r="Q3583" s="23" t="s">
        <v>26</v>
      </c>
      <c r="R3583" s="23">
        <f t="shared" si="275"/>
        <v>1</v>
      </c>
      <c r="S3583" s="23" t="str">
        <f t="shared" si="276"/>
        <v>ORD103582_20251201_CUST02569_MED006</v>
      </c>
      <c r="T3583" s="23">
        <f t="shared" si="277"/>
        <v>1</v>
      </c>
      <c r="U3583" s="6">
        <f t="shared" si="278"/>
        <v>85.4</v>
      </c>
      <c r="V3583" s="6">
        <f>tbl_Raw_Data[[#This Row],[Discount_Pct]]*tbl_Raw_Data[[#This Row],[Gross_Amount]]/100</f>
        <v>12.81</v>
      </c>
      <c r="W3583" s="6">
        <f>tbl_Raw_Data[[#This Row],[Gross_Amount]]-tbl_Raw_Data[[#This Row],[Discount_Amount]]</f>
        <v>72.59</v>
      </c>
      <c r="X3583" s="6">
        <f>tbl_Raw_Data[[#This Row],[Net_Amount_Before_Tax]]*tbl_Raw_Data[[#This Row],[Tax_Pct]]/100</f>
        <v>8.7108000000000008</v>
      </c>
      <c r="Y3583" s="6">
        <f>tbl_Raw_Data[[#This Row],[Net_Amount_Before_Tax]]+tbl_Raw_Data[[#This Row],[Tax_Amount]]</f>
        <v>81.30080000000001</v>
      </c>
      <c r="Z3583" s="6">
        <f t="shared" si="279"/>
        <v>1</v>
      </c>
    </row>
    <row r="3584" spans="1:26" x14ac:dyDescent="0.3">
      <c r="A3584" s="23" t="s">
        <v>5419</v>
      </c>
      <c r="B3584" s="34">
        <v>45492</v>
      </c>
      <c r="C3584" s="23" t="s">
        <v>5420</v>
      </c>
      <c r="D3584" s="23" t="s">
        <v>123</v>
      </c>
      <c r="E3584" s="23" t="s">
        <v>101</v>
      </c>
      <c r="F3584" s="23">
        <v>226016</v>
      </c>
      <c r="G3584" s="23" t="s">
        <v>167</v>
      </c>
      <c r="H3584" s="23" t="s">
        <v>168</v>
      </c>
      <c r="I3584" s="23" t="s">
        <v>113</v>
      </c>
      <c r="J3584" s="23" t="s">
        <v>42</v>
      </c>
      <c r="K3584" s="23" t="s">
        <v>24</v>
      </c>
      <c r="L3584" s="23">
        <v>2</v>
      </c>
      <c r="M3584" s="23">
        <v>206.49</v>
      </c>
      <c r="N3584" s="23">
        <v>5</v>
      </c>
      <c r="O3584" s="23">
        <v>5</v>
      </c>
      <c r="P3584" s="23" t="s">
        <v>43</v>
      </c>
      <c r="Q3584" s="23" t="s">
        <v>90</v>
      </c>
      <c r="R3584" s="23">
        <f t="shared" si="275"/>
        <v>1</v>
      </c>
      <c r="S3584" s="23" t="str">
        <f t="shared" si="276"/>
        <v>ORD103583_20240719_CUST02925_MED026</v>
      </c>
      <c r="T3584" s="23">
        <f t="shared" si="277"/>
        <v>1</v>
      </c>
      <c r="U3584" s="6">
        <f t="shared" si="278"/>
        <v>412.98</v>
      </c>
      <c r="V3584" s="6">
        <f>tbl_Raw_Data[[#This Row],[Discount_Pct]]*tbl_Raw_Data[[#This Row],[Gross_Amount]]/100</f>
        <v>20.649000000000001</v>
      </c>
      <c r="W3584" s="6">
        <f>tbl_Raw_Data[[#This Row],[Gross_Amount]]-tbl_Raw_Data[[#This Row],[Discount_Amount]]</f>
        <v>392.33100000000002</v>
      </c>
      <c r="X3584" s="6">
        <f>tbl_Raw_Data[[#This Row],[Net_Amount_Before_Tax]]*tbl_Raw_Data[[#This Row],[Tax_Pct]]/100</f>
        <v>19.616550000000004</v>
      </c>
      <c r="Y3584" s="6">
        <f>tbl_Raw_Data[[#This Row],[Net_Amount_Before_Tax]]+tbl_Raw_Data[[#This Row],[Tax_Amount]]</f>
        <v>411.94755000000004</v>
      </c>
      <c r="Z3584" s="6">
        <f t="shared" si="279"/>
        <v>0</v>
      </c>
    </row>
    <row r="3585" spans="1:26" x14ac:dyDescent="0.3">
      <c r="A3585" s="23" t="s">
        <v>5421</v>
      </c>
      <c r="B3585" s="34">
        <v>45862</v>
      </c>
      <c r="C3585" s="23" t="s">
        <v>694</v>
      </c>
      <c r="D3585" s="23" t="s">
        <v>46</v>
      </c>
      <c r="E3585" s="23" t="s">
        <v>47</v>
      </c>
      <c r="F3585" s="23">
        <v>411014</v>
      </c>
      <c r="G3585" s="23" t="s">
        <v>20</v>
      </c>
      <c r="H3585" s="23" t="s">
        <v>21</v>
      </c>
      <c r="I3585" s="23" t="s">
        <v>22</v>
      </c>
      <c r="J3585" s="23" t="s">
        <v>23</v>
      </c>
      <c r="K3585" s="23" t="s">
        <v>24</v>
      </c>
      <c r="L3585" s="23">
        <v>3</v>
      </c>
      <c r="M3585" s="23">
        <v>147.82</v>
      </c>
      <c r="N3585" s="23">
        <v>5</v>
      </c>
      <c r="O3585" s="23">
        <v>18</v>
      </c>
      <c r="P3585" s="23" t="s">
        <v>89</v>
      </c>
      <c r="Q3585" s="23" t="s">
        <v>34</v>
      </c>
      <c r="R3585" s="23">
        <f t="shared" si="275"/>
        <v>1</v>
      </c>
      <c r="S3585" s="23" t="str">
        <f t="shared" si="276"/>
        <v>ORD103584_20250724_CUST00953_MED024</v>
      </c>
      <c r="T3585" s="23">
        <f t="shared" si="277"/>
        <v>1</v>
      </c>
      <c r="U3585" s="6">
        <f t="shared" si="278"/>
        <v>443.46</v>
      </c>
      <c r="V3585" s="6">
        <f>tbl_Raw_Data[[#This Row],[Discount_Pct]]*tbl_Raw_Data[[#This Row],[Gross_Amount]]/100</f>
        <v>22.172999999999998</v>
      </c>
      <c r="W3585" s="6">
        <f>tbl_Raw_Data[[#This Row],[Gross_Amount]]-tbl_Raw_Data[[#This Row],[Discount_Amount]]</f>
        <v>421.28699999999998</v>
      </c>
      <c r="X3585" s="6">
        <f>tbl_Raw_Data[[#This Row],[Net_Amount_Before_Tax]]*tbl_Raw_Data[[#This Row],[Tax_Pct]]/100</f>
        <v>75.831659999999999</v>
      </c>
      <c r="Y3585" s="6">
        <f>tbl_Raw_Data[[#This Row],[Net_Amount_Before_Tax]]+tbl_Raw_Data[[#This Row],[Tax_Amount]]</f>
        <v>497.11865999999998</v>
      </c>
      <c r="Z3585" s="6">
        <f t="shared" si="279"/>
        <v>5</v>
      </c>
    </row>
    <row r="3586" spans="1:26" x14ac:dyDescent="0.3">
      <c r="A3586" s="23" t="s">
        <v>5422</v>
      </c>
      <c r="B3586" s="34">
        <v>45858</v>
      </c>
      <c r="C3586" s="23" t="s">
        <v>5423</v>
      </c>
      <c r="D3586" s="23" t="s">
        <v>52</v>
      </c>
      <c r="E3586" s="23" t="s">
        <v>52</v>
      </c>
      <c r="F3586" s="23">
        <v>160019</v>
      </c>
      <c r="G3586" s="23" t="s">
        <v>224</v>
      </c>
      <c r="H3586" s="23" t="s">
        <v>225</v>
      </c>
      <c r="I3586" s="23" t="s">
        <v>147</v>
      </c>
      <c r="J3586" s="23" t="s">
        <v>23</v>
      </c>
      <c r="K3586" s="23" t="s">
        <v>24</v>
      </c>
      <c r="L3586" s="23">
        <v>1</v>
      </c>
      <c r="M3586" s="23">
        <v>52.47</v>
      </c>
      <c r="N3586" s="23">
        <v>0</v>
      </c>
      <c r="O3586" s="23">
        <v>5</v>
      </c>
      <c r="P3586" s="23" t="s">
        <v>43</v>
      </c>
      <c r="Q3586" s="23" t="s">
        <v>34</v>
      </c>
      <c r="R3586" s="23">
        <f t="shared" ref="R3586:R3649" si="280">COUNTIFS($A$2:$A$8001,A3586,$B$2:$B$8001,B3586,$C$2:$C$8001,C3586,$G$2:$G$8001,G3586)</f>
        <v>1</v>
      </c>
      <c r="S3586" s="23" t="str">
        <f t="shared" ref="S3586:S3649" si="281">A3586&amp;"_"&amp;TEXT(B3586,"yyyymmdd")&amp;"_"&amp;C3586&amp;"_"&amp;G3586</f>
        <v>ORD103585_20250720_CUST01706_MED015</v>
      </c>
      <c r="T3586" s="23">
        <f t="shared" ref="T3586:T3649" si="282">COUNTIF($S$2:$S$8001,S3586)</f>
        <v>1</v>
      </c>
      <c r="U3586" s="6">
        <f t="shared" ref="U3586:U3649" si="283">L3586*M3586</f>
        <v>52.47</v>
      </c>
      <c r="V3586" s="6">
        <f>tbl_Raw_Data[[#This Row],[Discount_Pct]]*tbl_Raw_Data[[#This Row],[Gross_Amount]]/100</f>
        <v>0</v>
      </c>
      <c r="W3586" s="6">
        <f>tbl_Raw_Data[[#This Row],[Gross_Amount]]-tbl_Raw_Data[[#This Row],[Discount_Amount]]</f>
        <v>52.47</v>
      </c>
      <c r="X3586" s="6">
        <f>tbl_Raw_Data[[#This Row],[Net_Amount_Before_Tax]]*tbl_Raw_Data[[#This Row],[Tax_Pct]]/100</f>
        <v>2.6235000000000004</v>
      </c>
      <c r="Y3586" s="6">
        <f>tbl_Raw_Data[[#This Row],[Net_Amount_Before_Tax]]+tbl_Raw_Data[[#This Row],[Tax_Amount]]</f>
        <v>55.093499999999999</v>
      </c>
      <c r="Z3586" s="6">
        <f t="shared" ref="Z3586:Z3649" si="284">COUNTIFS($C$2:$C$8001,C3586,$Q$2:$Q$8001,"Delivered")</f>
        <v>4</v>
      </c>
    </row>
    <row r="3587" spans="1:26" x14ac:dyDescent="0.3">
      <c r="A3587" s="23" t="s">
        <v>5424</v>
      </c>
      <c r="B3587" s="34">
        <v>45295</v>
      </c>
      <c r="C3587" s="23" t="s">
        <v>1163</v>
      </c>
      <c r="D3587" s="23" t="s">
        <v>52</v>
      </c>
      <c r="E3587" s="23" t="s">
        <v>52</v>
      </c>
      <c r="F3587" s="23">
        <v>160019</v>
      </c>
      <c r="G3587" s="23" t="s">
        <v>154</v>
      </c>
      <c r="H3587" s="23" t="s">
        <v>155</v>
      </c>
      <c r="I3587" s="23" t="s">
        <v>134</v>
      </c>
      <c r="J3587" s="23" t="s">
        <v>156</v>
      </c>
      <c r="K3587" s="23" t="s">
        <v>57</v>
      </c>
      <c r="L3587" s="23">
        <v>1</v>
      </c>
      <c r="M3587" s="23">
        <v>40.869999999999997</v>
      </c>
      <c r="N3587" s="23">
        <v>5</v>
      </c>
      <c r="O3587" s="23">
        <v>5</v>
      </c>
      <c r="P3587" s="23" t="s">
        <v>25</v>
      </c>
      <c r="Q3587" s="23" t="s">
        <v>34</v>
      </c>
      <c r="R3587" s="23">
        <f t="shared" si="280"/>
        <v>1</v>
      </c>
      <c r="S3587" s="23" t="str">
        <f t="shared" si="281"/>
        <v>ORD103586_20240104_CUST01600_MED006</v>
      </c>
      <c r="T3587" s="23">
        <f t="shared" si="282"/>
        <v>1</v>
      </c>
      <c r="U3587" s="6">
        <f t="shared" si="283"/>
        <v>40.869999999999997</v>
      </c>
      <c r="V3587" s="6">
        <f>tbl_Raw_Data[[#This Row],[Discount_Pct]]*tbl_Raw_Data[[#This Row],[Gross_Amount]]/100</f>
        <v>2.0434999999999999</v>
      </c>
      <c r="W3587" s="6">
        <f>tbl_Raw_Data[[#This Row],[Gross_Amount]]-tbl_Raw_Data[[#This Row],[Discount_Amount]]</f>
        <v>38.826499999999996</v>
      </c>
      <c r="X3587" s="6">
        <f>tbl_Raw_Data[[#This Row],[Net_Amount_Before_Tax]]*tbl_Raw_Data[[#This Row],[Tax_Pct]]/100</f>
        <v>1.941325</v>
      </c>
      <c r="Y3587" s="6">
        <f>tbl_Raw_Data[[#This Row],[Net_Amount_Before_Tax]]+tbl_Raw_Data[[#This Row],[Tax_Amount]]</f>
        <v>40.767824999999995</v>
      </c>
      <c r="Z3587" s="6">
        <f t="shared" si="284"/>
        <v>2</v>
      </c>
    </row>
    <row r="3588" spans="1:26" x14ac:dyDescent="0.3">
      <c r="A3588" s="23" t="s">
        <v>5425</v>
      </c>
      <c r="B3588" s="34">
        <v>45428</v>
      </c>
      <c r="C3588" s="23" t="s">
        <v>2447</v>
      </c>
      <c r="D3588" s="23" t="s">
        <v>46</v>
      </c>
      <c r="E3588" s="23" t="s">
        <v>47</v>
      </c>
      <c r="F3588" s="23">
        <v>411014</v>
      </c>
      <c r="G3588" s="23" t="s">
        <v>138</v>
      </c>
      <c r="H3588" s="23" t="s">
        <v>139</v>
      </c>
      <c r="I3588" s="23" t="s">
        <v>50</v>
      </c>
      <c r="J3588" s="23" t="s">
        <v>140</v>
      </c>
      <c r="K3588" s="23" t="s">
        <v>24</v>
      </c>
      <c r="L3588" s="23">
        <v>2</v>
      </c>
      <c r="M3588" s="23">
        <v>151.83000000000001</v>
      </c>
      <c r="N3588" s="23">
        <v>10</v>
      </c>
      <c r="O3588" s="23">
        <v>5</v>
      </c>
      <c r="P3588" s="23" t="s">
        <v>33</v>
      </c>
      <c r="Q3588" s="23" t="s">
        <v>34</v>
      </c>
      <c r="R3588" s="23">
        <f t="shared" si="280"/>
        <v>1</v>
      </c>
      <c r="S3588" s="23" t="str">
        <f t="shared" si="281"/>
        <v>ORD103587_20240516_CUST00377_MED013</v>
      </c>
      <c r="T3588" s="23">
        <f t="shared" si="282"/>
        <v>1</v>
      </c>
      <c r="U3588" s="6">
        <f t="shared" si="283"/>
        <v>303.66000000000003</v>
      </c>
      <c r="V3588" s="6">
        <f>tbl_Raw_Data[[#This Row],[Discount_Pct]]*tbl_Raw_Data[[#This Row],[Gross_Amount]]/100</f>
        <v>30.366000000000003</v>
      </c>
      <c r="W3588" s="6">
        <f>tbl_Raw_Data[[#This Row],[Gross_Amount]]-tbl_Raw_Data[[#This Row],[Discount_Amount]]</f>
        <v>273.29400000000004</v>
      </c>
      <c r="X3588" s="6">
        <f>tbl_Raw_Data[[#This Row],[Net_Amount_Before_Tax]]*tbl_Raw_Data[[#This Row],[Tax_Pct]]/100</f>
        <v>13.664700000000003</v>
      </c>
      <c r="Y3588" s="6">
        <f>tbl_Raw_Data[[#This Row],[Net_Amount_Before_Tax]]+tbl_Raw_Data[[#This Row],[Tax_Amount]]</f>
        <v>286.95870000000002</v>
      </c>
      <c r="Z3588" s="6">
        <f t="shared" si="284"/>
        <v>2</v>
      </c>
    </row>
    <row r="3589" spans="1:26" x14ac:dyDescent="0.3">
      <c r="A3589" s="23" t="s">
        <v>5426</v>
      </c>
      <c r="B3589" s="34">
        <v>45832</v>
      </c>
      <c r="C3589" s="23" t="s">
        <v>5427</v>
      </c>
      <c r="D3589" s="23" t="s">
        <v>130</v>
      </c>
      <c r="E3589" s="23" t="s">
        <v>131</v>
      </c>
      <c r="F3589" s="23">
        <v>700029</v>
      </c>
      <c r="G3589" s="23" t="s">
        <v>154</v>
      </c>
      <c r="H3589" s="23" t="s">
        <v>155</v>
      </c>
      <c r="I3589" s="23" t="s">
        <v>134</v>
      </c>
      <c r="J3589" s="23" t="s">
        <v>156</v>
      </c>
      <c r="K3589" s="23" t="s">
        <v>57</v>
      </c>
      <c r="L3589" s="23">
        <v>4</v>
      </c>
      <c r="M3589" s="23">
        <v>41.97</v>
      </c>
      <c r="N3589" s="23">
        <v>5</v>
      </c>
      <c r="O3589" s="23">
        <v>5</v>
      </c>
      <c r="P3589" s="23" t="s">
        <v>65</v>
      </c>
      <c r="Q3589" s="23" t="s">
        <v>44</v>
      </c>
      <c r="R3589" s="23">
        <f t="shared" si="280"/>
        <v>1</v>
      </c>
      <c r="S3589" s="23" t="str">
        <f t="shared" si="281"/>
        <v>ORD103588_20250624_CUST02280_MED006</v>
      </c>
      <c r="T3589" s="23">
        <f t="shared" si="282"/>
        <v>1</v>
      </c>
      <c r="U3589" s="6">
        <f t="shared" si="283"/>
        <v>167.88</v>
      </c>
      <c r="V3589" s="6">
        <f>tbl_Raw_Data[[#This Row],[Discount_Pct]]*tbl_Raw_Data[[#This Row],[Gross_Amount]]/100</f>
        <v>8.3940000000000001</v>
      </c>
      <c r="W3589" s="6">
        <f>tbl_Raw_Data[[#This Row],[Gross_Amount]]-tbl_Raw_Data[[#This Row],[Discount_Amount]]</f>
        <v>159.48599999999999</v>
      </c>
      <c r="X3589" s="6">
        <f>tbl_Raw_Data[[#This Row],[Net_Amount_Before_Tax]]*tbl_Raw_Data[[#This Row],[Tax_Pct]]/100</f>
        <v>7.9742999999999995</v>
      </c>
      <c r="Y3589" s="6">
        <f>tbl_Raw_Data[[#This Row],[Net_Amount_Before_Tax]]+tbl_Raw_Data[[#This Row],[Tax_Amount]]</f>
        <v>167.46029999999999</v>
      </c>
      <c r="Z3589" s="6">
        <f t="shared" si="284"/>
        <v>1</v>
      </c>
    </row>
    <row r="3590" spans="1:26" x14ac:dyDescent="0.3">
      <c r="A3590" s="23" t="s">
        <v>5428</v>
      </c>
      <c r="B3590" s="34">
        <v>45412</v>
      </c>
      <c r="C3590" s="23" t="s">
        <v>5429</v>
      </c>
      <c r="D3590" s="23" t="s">
        <v>80</v>
      </c>
      <c r="E3590" s="23" t="s">
        <v>81</v>
      </c>
      <c r="F3590" s="23">
        <v>395003</v>
      </c>
      <c r="G3590" s="23" t="s">
        <v>102</v>
      </c>
      <c r="H3590" s="23" t="s">
        <v>103</v>
      </c>
      <c r="I3590" s="23" t="s">
        <v>104</v>
      </c>
      <c r="J3590" s="23" t="s">
        <v>64</v>
      </c>
      <c r="K3590" s="23" t="s">
        <v>57</v>
      </c>
      <c r="L3590" s="23">
        <v>2</v>
      </c>
      <c r="M3590" s="23">
        <v>94.35</v>
      </c>
      <c r="N3590" s="23">
        <v>5</v>
      </c>
      <c r="O3590" s="23">
        <v>5</v>
      </c>
      <c r="P3590" s="23" t="s">
        <v>25</v>
      </c>
      <c r="Q3590" s="23" t="s">
        <v>34</v>
      </c>
      <c r="R3590" s="23">
        <f t="shared" si="280"/>
        <v>1</v>
      </c>
      <c r="S3590" s="23" t="str">
        <f t="shared" si="281"/>
        <v>ORD103589_20240430_CUST03032_MED029</v>
      </c>
      <c r="T3590" s="23">
        <f t="shared" si="282"/>
        <v>1</v>
      </c>
      <c r="U3590" s="6">
        <f t="shared" si="283"/>
        <v>188.7</v>
      </c>
      <c r="V3590" s="6">
        <f>tbl_Raw_Data[[#This Row],[Discount_Pct]]*tbl_Raw_Data[[#This Row],[Gross_Amount]]/100</f>
        <v>9.4350000000000005</v>
      </c>
      <c r="W3590" s="6">
        <f>tbl_Raw_Data[[#This Row],[Gross_Amount]]-tbl_Raw_Data[[#This Row],[Discount_Amount]]</f>
        <v>179.26499999999999</v>
      </c>
      <c r="X3590" s="6">
        <f>tbl_Raw_Data[[#This Row],[Net_Amount_Before_Tax]]*tbl_Raw_Data[[#This Row],[Tax_Pct]]/100</f>
        <v>8.9632499999999986</v>
      </c>
      <c r="Y3590" s="6">
        <f>tbl_Raw_Data[[#This Row],[Net_Amount_Before_Tax]]+tbl_Raw_Data[[#This Row],[Tax_Amount]]</f>
        <v>188.22824999999997</v>
      </c>
      <c r="Z3590" s="6">
        <f t="shared" si="284"/>
        <v>2</v>
      </c>
    </row>
    <row r="3591" spans="1:26" x14ac:dyDescent="0.3">
      <c r="A3591" s="23" t="s">
        <v>5428</v>
      </c>
      <c r="B3591" s="34">
        <v>45639</v>
      </c>
      <c r="C3591" s="23" t="s">
        <v>5430</v>
      </c>
      <c r="D3591" s="23" t="s">
        <v>80</v>
      </c>
      <c r="E3591" s="23" t="s">
        <v>81</v>
      </c>
      <c r="F3591" s="23">
        <v>395007</v>
      </c>
      <c r="G3591" s="23" t="s">
        <v>233</v>
      </c>
      <c r="H3591" s="23" t="s">
        <v>234</v>
      </c>
      <c r="I3591" s="23" t="s">
        <v>104</v>
      </c>
      <c r="J3591" s="23" t="s">
        <v>42</v>
      </c>
      <c r="K3591" s="23" t="s">
        <v>24</v>
      </c>
      <c r="L3591" s="23">
        <v>1</v>
      </c>
      <c r="M3591" s="23">
        <v>172.16</v>
      </c>
      <c r="N3591" s="23">
        <v>5</v>
      </c>
      <c r="O3591" s="23">
        <v>18</v>
      </c>
      <c r="P3591" s="23" t="s">
        <v>43</v>
      </c>
      <c r="Q3591" s="23" t="s">
        <v>34</v>
      </c>
      <c r="R3591" s="23">
        <f t="shared" si="280"/>
        <v>1</v>
      </c>
      <c r="S3591" s="23" t="str">
        <f t="shared" si="281"/>
        <v>ORD103589_20241213_CUST01087_MED019</v>
      </c>
      <c r="T3591" s="23">
        <f t="shared" si="282"/>
        <v>1</v>
      </c>
      <c r="U3591" s="6">
        <f t="shared" si="283"/>
        <v>172.16</v>
      </c>
      <c r="V3591" s="6">
        <f>tbl_Raw_Data[[#This Row],[Discount_Pct]]*tbl_Raw_Data[[#This Row],[Gross_Amount]]/100</f>
        <v>8.6079999999999988</v>
      </c>
      <c r="W3591" s="6">
        <f>tbl_Raw_Data[[#This Row],[Gross_Amount]]-tbl_Raw_Data[[#This Row],[Discount_Amount]]</f>
        <v>163.55199999999999</v>
      </c>
      <c r="X3591" s="6">
        <f>tbl_Raw_Data[[#This Row],[Net_Amount_Before_Tax]]*tbl_Raw_Data[[#This Row],[Tax_Pct]]/100</f>
        <v>29.439359999999997</v>
      </c>
      <c r="Y3591" s="6">
        <f>tbl_Raw_Data[[#This Row],[Net_Amount_Before_Tax]]+tbl_Raw_Data[[#This Row],[Tax_Amount]]</f>
        <v>192.99135999999999</v>
      </c>
      <c r="Z3591" s="6">
        <f t="shared" si="284"/>
        <v>2</v>
      </c>
    </row>
    <row r="3592" spans="1:26" x14ac:dyDescent="0.3">
      <c r="A3592" s="23" t="s">
        <v>5431</v>
      </c>
      <c r="B3592" s="34">
        <v>45836</v>
      </c>
      <c r="C3592" s="23" t="s">
        <v>5432</v>
      </c>
      <c r="D3592" s="23" t="s">
        <v>87</v>
      </c>
      <c r="E3592" s="23" t="s">
        <v>88</v>
      </c>
      <c r="F3592" s="23">
        <v>600001</v>
      </c>
      <c r="G3592" s="23" t="s">
        <v>154</v>
      </c>
      <c r="H3592" s="23" t="s">
        <v>155</v>
      </c>
      <c r="I3592" s="23" t="s">
        <v>134</v>
      </c>
      <c r="J3592" s="23" t="s">
        <v>156</v>
      </c>
      <c r="K3592" s="23" t="s">
        <v>57</v>
      </c>
      <c r="L3592" s="23">
        <v>3</v>
      </c>
      <c r="M3592" s="23">
        <v>48.93</v>
      </c>
      <c r="N3592" s="23">
        <v>5</v>
      </c>
      <c r="O3592" s="23">
        <v>12</v>
      </c>
      <c r="P3592" s="23" t="s">
        <v>65</v>
      </c>
      <c r="Q3592" s="23" t="s">
        <v>34</v>
      </c>
      <c r="R3592" s="23">
        <f t="shared" si="280"/>
        <v>1</v>
      </c>
      <c r="S3592" s="23" t="str">
        <f t="shared" si="281"/>
        <v>ORD103591_20250628_CUST02944_MED006</v>
      </c>
      <c r="T3592" s="23">
        <f t="shared" si="282"/>
        <v>1</v>
      </c>
      <c r="U3592" s="6">
        <f t="shared" si="283"/>
        <v>146.79</v>
      </c>
      <c r="V3592" s="6">
        <f>tbl_Raw_Data[[#This Row],[Discount_Pct]]*tbl_Raw_Data[[#This Row],[Gross_Amount]]/100</f>
        <v>7.3394999999999992</v>
      </c>
      <c r="W3592" s="6">
        <f>tbl_Raw_Data[[#This Row],[Gross_Amount]]-tbl_Raw_Data[[#This Row],[Discount_Amount]]</f>
        <v>139.45050000000001</v>
      </c>
      <c r="X3592" s="6">
        <f>tbl_Raw_Data[[#This Row],[Net_Amount_Before_Tax]]*tbl_Raw_Data[[#This Row],[Tax_Pct]]/100</f>
        <v>16.734059999999999</v>
      </c>
      <c r="Y3592" s="6">
        <f>tbl_Raw_Data[[#This Row],[Net_Amount_Before_Tax]]+tbl_Raw_Data[[#This Row],[Tax_Amount]]</f>
        <v>156.18456</v>
      </c>
      <c r="Z3592" s="6">
        <f t="shared" si="284"/>
        <v>5</v>
      </c>
    </row>
    <row r="3593" spans="1:26" x14ac:dyDescent="0.3">
      <c r="A3593" s="23" t="s">
        <v>5433</v>
      </c>
      <c r="B3593" s="34">
        <v>45405</v>
      </c>
      <c r="C3593" s="23" t="s">
        <v>2719</v>
      </c>
      <c r="D3593" s="23" t="s">
        <v>80</v>
      </c>
      <c r="E3593" s="23" t="s">
        <v>81</v>
      </c>
      <c r="F3593" s="23">
        <v>395010</v>
      </c>
      <c r="G3593" s="23" t="s">
        <v>160</v>
      </c>
      <c r="H3593" s="23" t="s">
        <v>161</v>
      </c>
      <c r="I3593" s="23" t="s">
        <v>50</v>
      </c>
      <c r="J3593" s="23" t="s">
        <v>23</v>
      </c>
      <c r="K3593" s="23" t="s">
        <v>24</v>
      </c>
      <c r="L3593" s="23">
        <v>1</v>
      </c>
      <c r="M3593" s="23">
        <v>146.83000000000001</v>
      </c>
      <c r="N3593" s="23">
        <v>10</v>
      </c>
      <c r="O3593" s="23">
        <v>5</v>
      </c>
      <c r="P3593" s="23" t="s">
        <v>65</v>
      </c>
      <c r="Q3593" s="23" t="s">
        <v>34</v>
      </c>
      <c r="R3593" s="23">
        <f t="shared" si="280"/>
        <v>1</v>
      </c>
      <c r="S3593" s="23" t="str">
        <f t="shared" si="281"/>
        <v>ORD103592_20240423_CUST00504_MED014</v>
      </c>
      <c r="T3593" s="23">
        <f t="shared" si="282"/>
        <v>1</v>
      </c>
      <c r="U3593" s="6">
        <f t="shared" si="283"/>
        <v>146.83000000000001</v>
      </c>
      <c r="V3593" s="6">
        <f>tbl_Raw_Data[[#This Row],[Discount_Pct]]*tbl_Raw_Data[[#This Row],[Gross_Amount]]/100</f>
        <v>14.683000000000002</v>
      </c>
      <c r="W3593" s="6">
        <f>tbl_Raw_Data[[#This Row],[Gross_Amount]]-tbl_Raw_Data[[#This Row],[Discount_Amount]]</f>
        <v>132.14700000000002</v>
      </c>
      <c r="X3593" s="6">
        <f>tbl_Raw_Data[[#This Row],[Net_Amount_Before_Tax]]*tbl_Raw_Data[[#This Row],[Tax_Pct]]/100</f>
        <v>6.6073500000000012</v>
      </c>
      <c r="Y3593" s="6">
        <f>tbl_Raw_Data[[#This Row],[Net_Amount_Before_Tax]]+tbl_Raw_Data[[#This Row],[Tax_Amount]]</f>
        <v>138.75435000000002</v>
      </c>
      <c r="Z3593" s="6">
        <f t="shared" si="284"/>
        <v>4</v>
      </c>
    </row>
    <row r="3594" spans="1:26" x14ac:dyDescent="0.3">
      <c r="A3594" s="23" t="s">
        <v>5434</v>
      </c>
      <c r="B3594" s="34">
        <v>45805</v>
      </c>
      <c r="C3594" s="23" t="s">
        <v>1589</v>
      </c>
      <c r="D3594" s="23" t="s">
        <v>92</v>
      </c>
      <c r="E3594" s="23" t="s">
        <v>93</v>
      </c>
      <c r="F3594" s="23">
        <v>560100</v>
      </c>
      <c r="G3594" s="23" t="s">
        <v>185</v>
      </c>
      <c r="H3594" s="23" t="s">
        <v>186</v>
      </c>
      <c r="I3594" s="23" t="s">
        <v>76</v>
      </c>
      <c r="J3594" s="23" t="s">
        <v>187</v>
      </c>
      <c r="K3594" s="23" t="s">
        <v>57</v>
      </c>
      <c r="L3594" s="23">
        <v>2</v>
      </c>
      <c r="M3594" s="23">
        <v>82.29</v>
      </c>
      <c r="N3594" s="23">
        <v>0</v>
      </c>
      <c r="O3594" s="23">
        <v>12</v>
      </c>
      <c r="P3594" s="23" t="s">
        <v>89</v>
      </c>
      <c r="Q3594" s="23" t="s">
        <v>90</v>
      </c>
      <c r="R3594" s="23">
        <f t="shared" si="280"/>
        <v>1</v>
      </c>
      <c r="S3594" s="23" t="str">
        <f t="shared" si="281"/>
        <v>ORD103593_20250528_CUST01812_MED009</v>
      </c>
      <c r="T3594" s="23">
        <f t="shared" si="282"/>
        <v>1</v>
      </c>
      <c r="U3594" s="6">
        <f t="shared" si="283"/>
        <v>164.58</v>
      </c>
      <c r="V3594" s="6">
        <f>tbl_Raw_Data[[#This Row],[Discount_Pct]]*tbl_Raw_Data[[#This Row],[Gross_Amount]]/100</f>
        <v>0</v>
      </c>
      <c r="W3594" s="6">
        <f>tbl_Raw_Data[[#This Row],[Gross_Amount]]-tbl_Raw_Data[[#This Row],[Discount_Amount]]</f>
        <v>164.58</v>
      </c>
      <c r="X3594" s="6">
        <f>tbl_Raw_Data[[#This Row],[Net_Amount_Before_Tax]]*tbl_Raw_Data[[#This Row],[Tax_Pct]]/100</f>
        <v>19.749600000000001</v>
      </c>
      <c r="Y3594" s="6">
        <f>tbl_Raw_Data[[#This Row],[Net_Amount_Before_Tax]]+tbl_Raw_Data[[#This Row],[Tax_Amount]]</f>
        <v>184.32960000000003</v>
      </c>
      <c r="Z3594" s="6">
        <f t="shared" si="284"/>
        <v>2</v>
      </c>
    </row>
    <row r="3595" spans="1:26" x14ac:dyDescent="0.3">
      <c r="A3595" s="23" t="s">
        <v>5435</v>
      </c>
      <c r="B3595" s="34">
        <v>45952</v>
      </c>
      <c r="C3595" s="23" t="s">
        <v>4182</v>
      </c>
      <c r="D3595" s="23" t="s">
        <v>183</v>
      </c>
      <c r="E3595" s="23" t="s">
        <v>184</v>
      </c>
      <c r="F3595" s="23">
        <v>122001</v>
      </c>
      <c r="G3595" s="23" t="s">
        <v>61</v>
      </c>
      <c r="H3595" s="23" t="s">
        <v>62</v>
      </c>
      <c r="I3595" s="23" t="s">
        <v>63</v>
      </c>
      <c r="J3595" s="23" t="s">
        <v>64</v>
      </c>
      <c r="K3595" s="23" t="s">
        <v>57</v>
      </c>
      <c r="L3595" s="23">
        <v>1</v>
      </c>
      <c r="M3595" s="23">
        <v>122.17</v>
      </c>
      <c r="N3595" s="23">
        <v>0</v>
      </c>
      <c r="O3595" s="23">
        <v>5</v>
      </c>
      <c r="P3595" s="23" t="s">
        <v>65</v>
      </c>
      <c r="Q3595" s="23" t="s">
        <v>44</v>
      </c>
      <c r="R3595" s="23">
        <f t="shared" si="280"/>
        <v>1</v>
      </c>
      <c r="S3595" s="23" t="str">
        <f t="shared" si="281"/>
        <v>ORD103594_20251022_CUST02335_MED004</v>
      </c>
      <c r="T3595" s="23">
        <f t="shared" si="282"/>
        <v>1</v>
      </c>
      <c r="U3595" s="6">
        <f t="shared" si="283"/>
        <v>122.17</v>
      </c>
      <c r="V3595" s="6">
        <f>tbl_Raw_Data[[#This Row],[Discount_Pct]]*tbl_Raw_Data[[#This Row],[Gross_Amount]]/100</f>
        <v>0</v>
      </c>
      <c r="W3595" s="6">
        <f>tbl_Raw_Data[[#This Row],[Gross_Amount]]-tbl_Raw_Data[[#This Row],[Discount_Amount]]</f>
        <v>122.17</v>
      </c>
      <c r="X3595" s="6">
        <f>tbl_Raw_Data[[#This Row],[Net_Amount_Before_Tax]]*tbl_Raw_Data[[#This Row],[Tax_Pct]]/100</f>
        <v>6.1085000000000003</v>
      </c>
      <c r="Y3595" s="6">
        <f>tbl_Raw_Data[[#This Row],[Net_Amount_Before_Tax]]+tbl_Raw_Data[[#This Row],[Tax_Amount]]</f>
        <v>128.27850000000001</v>
      </c>
      <c r="Z3595" s="6">
        <f t="shared" si="284"/>
        <v>3</v>
      </c>
    </row>
    <row r="3596" spans="1:26" x14ac:dyDescent="0.3">
      <c r="A3596" s="23" t="s">
        <v>5436</v>
      </c>
      <c r="B3596" s="34">
        <v>45958</v>
      </c>
      <c r="C3596" s="23" t="s">
        <v>319</v>
      </c>
      <c r="D3596" s="23" t="s">
        <v>183</v>
      </c>
      <c r="E3596" s="23" t="s">
        <v>184</v>
      </c>
      <c r="F3596" s="23">
        <v>122002</v>
      </c>
      <c r="G3596" s="23" t="s">
        <v>30</v>
      </c>
      <c r="H3596" s="23" t="s">
        <v>31</v>
      </c>
      <c r="I3596" s="23" t="s">
        <v>32</v>
      </c>
      <c r="J3596" s="23" t="s">
        <v>23</v>
      </c>
      <c r="K3596" s="23" t="s">
        <v>24</v>
      </c>
      <c r="L3596" s="23">
        <v>1</v>
      </c>
      <c r="M3596" s="23">
        <v>128.93</v>
      </c>
      <c r="N3596" s="23">
        <v>15</v>
      </c>
      <c r="O3596" s="23">
        <v>5</v>
      </c>
      <c r="P3596" s="23" t="s">
        <v>25</v>
      </c>
      <c r="Q3596" s="23" t="s">
        <v>44</v>
      </c>
      <c r="R3596" s="23">
        <f t="shared" si="280"/>
        <v>1</v>
      </c>
      <c r="S3596" s="23" t="str">
        <f t="shared" si="281"/>
        <v>ORD103595_20251028_CUST00309_MED017</v>
      </c>
      <c r="T3596" s="23">
        <f t="shared" si="282"/>
        <v>1</v>
      </c>
      <c r="U3596" s="6">
        <f t="shared" si="283"/>
        <v>128.93</v>
      </c>
      <c r="V3596" s="6">
        <f>tbl_Raw_Data[[#This Row],[Discount_Pct]]*tbl_Raw_Data[[#This Row],[Gross_Amount]]/100</f>
        <v>19.339500000000001</v>
      </c>
      <c r="W3596" s="6">
        <f>tbl_Raw_Data[[#This Row],[Gross_Amount]]-tbl_Raw_Data[[#This Row],[Discount_Amount]]</f>
        <v>109.59050000000001</v>
      </c>
      <c r="X3596" s="6">
        <f>tbl_Raw_Data[[#This Row],[Net_Amount_Before_Tax]]*tbl_Raw_Data[[#This Row],[Tax_Pct]]/100</f>
        <v>5.4795249999999998</v>
      </c>
      <c r="Y3596" s="6">
        <f>tbl_Raw_Data[[#This Row],[Net_Amount_Before_Tax]]+tbl_Raw_Data[[#This Row],[Tax_Amount]]</f>
        <v>115.070025</v>
      </c>
      <c r="Z3596" s="6">
        <f t="shared" si="284"/>
        <v>2</v>
      </c>
    </row>
    <row r="3597" spans="1:26" x14ac:dyDescent="0.3">
      <c r="A3597" s="23" t="s">
        <v>5437</v>
      </c>
      <c r="B3597" s="34">
        <v>45863</v>
      </c>
      <c r="C3597" s="23" t="s">
        <v>2808</v>
      </c>
      <c r="D3597" s="23" t="s">
        <v>87</v>
      </c>
      <c r="E3597" s="23" t="s">
        <v>88</v>
      </c>
      <c r="F3597" s="23">
        <v>600001</v>
      </c>
      <c r="G3597" s="23" t="s">
        <v>196</v>
      </c>
      <c r="H3597" s="23" t="s">
        <v>197</v>
      </c>
      <c r="I3597" s="23" t="s">
        <v>32</v>
      </c>
      <c r="J3597" s="23" t="s">
        <v>42</v>
      </c>
      <c r="K3597" s="23" t="s">
        <v>24</v>
      </c>
      <c r="L3597" s="23">
        <v>3</v>
      </c>
      <c r="M3597" s="23">
        <v>28.73</v>
      </c>
      <c r="N3597" s="23">
        <v>0</v>
      </c>
      <c r="O3597" s="23">
        <v>12</v>
      </c>
      <c r="P3597" s="23" t="s">
        <v>43</v>
      </c>
      <c r="Q3597" s="23" t="s">
        <v>34</v>
      </c>
      <c r="R3597" s="23">
        <f t="shared" si="280"/>
        <v>1</v>
      </c>
      <c r="S3597" s="23" t="str">
        <f t="shared" si="281"/>
        <v>ORD103596_20250725_CUST00703_MED011</v>
      </c>
      <c r="T3597" s="23">
        <f t="shared" si="282"/>
        <v>1</v>
      </c>
      <c r="U3597" s="6">
        <f t="shared" si="283"/>
        <v>86.19</v>
      </c>
      <c r="V3597" s="6">
        <f>tbl_Raw_Data[[#This Row],[Discount_Pct]]*tbl_Raw_Data[[#This Row],[Gross_Amount]]/100</f>
        <v>0</v>
      </c>
      <c r="W3597" s="6">
        <f>tbl_Raw_Data[[#This Row],[Gross_Amount]]-tbl_Raw_Data[[#This Row],[Discount_Amount]]</f>
        <v>86.19</v>
      </c>
      <c r="X3597" s="6">
        <f>tbl_Raw_Data[[#This Row],[Net_Amount_Before_Tax]]*tbl_Raw_Data[[#This Row],[Tax_Pct]]/100</f>
        <v>10.3428</v>
      </c>
      <c r="Y3597" s="6">
        <f>tbl_Raw_Data[[#This Row],[Net_Amount_Before_Tax]]+tbl_Raw_Data[[#This Row],[Tax_Amount]]</f>
        <v>96.532799999999995</v>
      </c>
      <c r="Z3597" s="6">
        <f t="shared" si="284"/>
        <v>2</v>
      </c>
    </row>
    <row r="3598" spans="1:26" x14ac:dyDescent="0.3">
      <c r="A3598" s="23" t="s">
        <v>5438</v>
      </c>
      <c r="B3598" s="34">
        <v>45599</v>
      </c>
      <c r="C3598" s="23" t="s">
        <v>1888</v>
      </c>
      <c r="D3598" s="23" t="s">
        <v>100</v>
      </c>
      <c r="E3598" s="23" t="s">
        <v>101</v>
      </c>
      <c r="F3598" s="23">
        <v>201304</v>
      </c>
      <c r="G3598" s="23" t="s">
        <v>145</v>
      </c>
      <c r="H3598" s="23" t="s">
        <v>146</v>
      </c>
      <c r="I3598" s="23" t="s">
        <v>147</v>
      </c>
      <c r="J3598" s="23" t="s">
        <v>148</v>
      </c>
      <c r="K3598" s="23" t="s">
        <v>24</v>
      </c>
      <c r="L3598" s="23">
        <v>2</v>
      </c>
      <c r="M3598" s="23">
        <v>111.69</v>
      </c>
      <c r="N3598" s="23">
        <v>20</v>
      </c>
      <c r="O3598" s="23">
        <v>5</v>
      </c>
      <c r="P3598" s="23" t="s">
        <v>43</v>
      </c>
      <c r="Q3598" s="23" t="s">
        <v>34</v>
      </c>
      <c r="R3598" s="23">
        <f t="shared" si="280"/>
        <v>1</v>
      </c>
      <c r="S3598" s="23" t="str">
        <f t="shared" si="281"/>
        <v>ORD103597_20241103_CUST00978_MED016</v>
      </c>
      <c r="T3598" s="23">
        <f t="shared" si="282"/>
        <v>1</v>
      </c>
      <c r="U3598" s="6">
        <f t="shared" si="283"/>
        <v>223.38</v>
      </c>
      <c r="V3598" s="6">
        <f>tbl_Raw_Data[[#This Row],[Discount_Pct]]*tbl_Raw_Data[[#This Row],[Gross_Amount]]/100</f>
        <v>44.676000000000002</v>
      </c>
      <c r="W3598" s="6">
        <f>tbl_Raw_Data[[#This Row],[Gross_Amount]]-tbl_Raw_Data[[#This Row],[Discount_Amount]]</f>
        <v>178.70400000000001</v>
      </c>
      <c r="X3598" s="6">
        <f>tbl_Raw_Data[[#This Row],[Net_Amount_Before_Tax]]*tbl_Raw_Data[[#This Row],[Tax_Pct]]/100</f>
        <v>8.9352</v>
      </c>
      <c r="Y3598" s="6">
        <f>tbl_Raw_Data[[#This Row],[Net_Amount_Before_Tax]]+tbl_Raw_Data[[#This Row],[Tax_Amount]]</f>
        <v>187.63920000000002</v>
      </c>
      <c r="Z3598" s="6">
        <f t="shared" si="284"/>
        <v>3</v>
      </c>
    </row>
    <row r="3599" spans="1:26" x14ac:dyDescent="0.3">
      <c r="A3599" s="23" t="s">
        <v>5439</v>
      </c>
      <c r="B3599" s="34">
        <v>45942</v>
      </c>
      <c r="C3599" s="23" t="s">
        <v>127</v>
      </c>
      <c r="D3599" s="23" t="s">
        <v>80</v>
      </c>
      <c r="E3599" s="23" t="s">
        <v>81</v>
      </c>
      <c r="F3599" s="23">
        <v>395017</v>
      </c>
      <c r="G3599" s="23" t="s">
        <v>185</v>
      </c>
      <c r="H3599" s="23" t="s">
        <v>186</v>
      </c>
      <c r="I3599" s="23" t="s">
        <v>76</v>
      </c>
      <c r="J3599" s="23" t="s">
        <v>187</v>
      </c>
      <c r="K3599" s="23" t="s">
        <v>57</v>
      </c>
      <c r="L3599" s="23">
        <v>2</v>
      </c>
      <c r="M3599" s="23">
        <v>77.75</v>
      </c>
      <c r="N3599" s="23">
        <v>5</v>
      </c>
      <c r="O3599" s="23">
        <v>18</v>
      </c>
      <c r="P3599" s="23" t="s">
        <v>33</v>
      </c>
      <c r="Q3599" s="23" t="s">
        <v>34</v>
      </c>
      <c r="R3599" s="23">
        <f t="shared" si="280"/>
        <v>1</v>
      </c>
      <c r="S3599" s="23" t="str">
        <f t="shared" si="281"/>
        <v>ORD103598_20251012_CUST00291_MED009</v>
      </c>
      <c r="T3599" s="23">
        <f t="shared" si="282"/>
        <v>1</v>
      </c>
      <c r="U3599" s="6">
        <f t="shared" si="283"/>
        <v>155.5</v>
      </c>
      <c r="V3599" s="6">
        <f>tbl_Raw_Data[[#This Row],[Discount_Pct]]*tbl_Raw_Data[[#This Row],[Gross_Amount]]/100</f>
        <v>7.7750000000000004</v>
      </c>
      <c r="W3599" s="6">
        <f>tbl_Raw_Data[[#This Row],[Gross_Amount]]-tbl_Raw_Data[[#This Row],[Discount_Amount]]</f>
        <v>147.72499999999999</v>
      </c>
      <c r="X3599" s="6">
        <f>tbl_Raw_Data[[#This Row],[Net_Amount_Before_Tax]]*tbl_Raw_Data[[#This Row],[Tax_Pct]]/100</f>
        <v>26.590499999999999</v>
      </c>
      <c r="Y3599" s="6">
        <f>tbl_Raw_Data[[#This Row],[Net_Amount_Before_Tax]]+tbl_Raw_Data[[#This Row],[Tax_Amount]]</f>
        <v>174.31549999999999</v>
      </c>
      <c r="Z3599" s="6">
        <f t="shared" si="284"/>
        <v>2</v>
      </c>
    </row>
    <row r="3600" spans="1:26" x14ac:dyDescent="0.3">
      <c r="A3600" s="23" t="s">
        <v>5440</v>
      </c>
      <c r="B3600" s="34">
        <v>45678</v>
      </c>
      <c r="C3600" s="23" t="s">
        <v>3364</v>
      </c>
      <c r="D3600" s="23" t="s">
        <v>37</v>
      </c>
      <c r="E3600" s="23" t="s">
        <v>38</v>
      </c>
      <c r="F3600" s="23">
        <v>452020</v>
      </c>
      <c r="G3600" s="23" t="s">
        <v>53</v>
      </c>
      <c r="H3600" s="23" t="s">
        <v>54</v>
      </c>
      <c r="I3600" s="23" t="s">
        <v>55</v>
      </c>
      <c r="J3600" s="23" t="s">
        <v>56</v>
      </c>
      <c r="K3600" s="23" t="s">
        <v>57</v>
      </c>
      <c r="L3600" s="23">
        <v>2</v>
      </c>
      <c r="M3600" s="23">
        <v>52</v>
      </c>
      <c r="N3600" s="23">
        <v>5</v>
      </c>
      <c r="O3600" s="23">
        <v>5</v>
      </c>
      <c r="P3600" s="23" t="s">
        <v>25</v>
      </c>
      <c r="Q3600" s="23" t="s">
        <v>34</v>
      </c>
      <c r="R3600" s="23">
        <f t="shared" si="280"/>
        <v>1</v>
      </c>
      <c r="S3600" s="23" t="str">
        <f t="shared" si="281"/>
        <v>ORD103599_20250121_CUST03314_MED020</v>
      </c>
      <c r="T3600" s="23">
        <f t="shared" si="282"/>
        <v>1</v>
      </c>
      <c r="U3600" s="6">
        <f t="shared" si="283"/>
        <v>104</v>
      </c>
      <c r="V3600" s="6">
        <f>tbl_Raw_Data[[#This Row],[Discount_Pct]]*tbl_Raw_Data[[#This Row],[Gross_Amount]]/100</f>
        <v>5.2</v>
      </c>
      <c r="W3600" s="6">
        <f>tbl_Raw_Data[[#This Row],[Gross_Amount]]-tbl_Raw_Data[[#This Row],[Discount_Amount]]</f>
        <v>98.8</v>
      </c>
      <c r="X3600" s="6">
        <f>tbl_Raw_Data[[#This Row],[Net_Amount_Before_Tax]]*tbl_Raw_Data[[#This Row],[Tax_Pct]]/100</f>
        <v>4.9400000000000004</v>
      </c>
      <c r="Y3600" s="6">
        <f>tbl_Raw_Data[[#This Row],[Net_Amount_Before_Tax]]+tbl_Raw_Data[[#This Row],[Tax_Amount]]</f>
        <v>103.74</v>
      </c>
      <c r="Z3600" s="6">
        <f t="shared" si="284"/>
        <v>5</v>
      </c>
    </row>
    <row r="3601" spans="1:26" x14ac:dyDescent="0.3">
      <c r="A3601" s="23" t="s">
        <v>5441</v>
      </c>
      <c r="B3601" s="34">
        <v>45357</v>
      </c>
      <c r="C3601" s="23" t="s">
        <v>2891</v>
      </c>
      <c r="D3601" s="23" t="s">
        <v>80</v>
      </c>
      <c r="E3601" s="23" t="s">
        <v>81</v>
      </c>
      <c r="F3601" s="23">
        <v>395001</v>
      </c>
      <c r="G3601" s="23" t="s">
        <v>145</v>
      </c>
      <c r="H3601" s="23" t="s">
        <v>146</v>
      </c>
      <c r="I3601" s="23" t="s">
        <v>147</v>
      </c>
      <c r="J3601" s="23" t="s">
        <v>148</v>
      </c>
      <c r="K3601" s="23" t="s">
        <v>24</v>
      </c>
      <c r="L3601" s="23">
        <v>2</v>
      </c>
      <c r="M3601" s="23">
        <v>112.25</v>
      </c>
      <c r="N3601" s="23">
        <v>0</v>
      </c>
      <c r="O3601" s="23">
        <v>5</v>
      </c>
      <c r="P3601" s="23" t="s">
        <v>33</v>
      </c>
      <c r="Q3601" s="23" t="s">
        <v>34</v>
      </c>
      <c r="R3601" s="23">
        <f t="shared" si="280"/>
        <v>1</v>
      </c>
      <c r="S3601" s="23" t="str">
        <f t="shared" si="281"/>
        <v>ORD103600_20240306_CUST02126_MED016</v>
      </c>
      <c r="T3601" s="23">
        <f t="shared" si="282"/>
        <v>1</v>
      </c>
      <c r="U3601" s="6">
        <f t="shared" si="283"/>
        <v>224.5</v>
      </c>
      <c r="V3601" s="6">
        <f>tbl_Raw_Data[[#This Row],[Discount_Pct]]*tbl_Raw_Data[[#This Row],[Gross_Amount]]/100</f>
        <v>0</v>
      </c>
      <c r="W3601" s="6">
        <f>tbl_Raw_Data[[#This Row],[Gross_Amount]]-tbl_Raw_Data[[#This Row],[Discount_Amount]]</f>
        <v>224.5</v>
      </c>
      <c r="X3601" s="6">
        <f>tbl_Raw_Data[[#This Row],[Net_Amount_Before_Tax]]*tbl_Raw_Data[[#This Row],[Tax_Pct]]/100</f>
        <v>11.225</v>
      </c>
      <c r="Y3601" s="6">
        <f>tbl_Raw_Data[[#This Row],[Net_Amount_Before_Tax]]+tbl_Raw_Data[[#This Row],[Tax_Amount]]</f>
        <v>235.72499999999999</v>
      </c>
      <c r="Z3601" s="6">
        <f t="shared" si="284"/>
        <v>2</v>
      </c>
    </row>
    <row r="3602" spans="1:26" x14ac:dyDescent="0.3">
      <c r="A3602" s="23" t="s">
        <v>5442</v>
      </c>
      <c r="B3602" s="34">
        <v>45564</v>
      </c>
      <c r="C3602" s="23" t="s">
        <v>377</v>
      </c>
      <c r="D3602" s="23" t="s">
        <v>159</v>
      </c>
      <c r="E3602" s="23" t="s">
        <v>47</v>
      </c>
      <c r="F3602" s="23">
        <v>400001</v>
      </c>
      <c r="G3602" s="23" t="s">
        <v>315</v>
      </c>
      <c r="H3602" s="23" t="s">
        <v>316</v>
      </c>
      <c r="I3602" s="23" t="s">
        <v>50</v>
      </c>
      <c r="J3602" s="23" t="s">
        <v>114</v>
      </c>
      <c r="K3602" s="23" t="s">
        <v>24</v>
      </c>
      <c r="L3602" s="23">
        <v>2</v>
      </c>
      <c r="M3602" s="23">
        <v>108.92</v>
      </c>
      <c r="N3602" s="23">
        <v>15</v>
      </c>
      <c r="O3602" s="23">
        <v>5</v>
      </c>
      <c r="P3602" s="23" t="s">
        <v>43</v>
      </c>
      <c r="Q3602" s="23" t="s">
        <v>34</v>
      </c>
      <c r="R3602" s="23">
        <f t="shared" si="280"/>
        <v>1</v>
      </c>
      <c r="S3602" s="23" t="str">
        <f t="shared" si="281"/>
        <v>ORD103601_20240929_CUST01794_MED012</v>
      </c>
      <c r="T3602" s="23">
        <f t="shared" si="282"/>
        <v>1</v>
      </c>
      <c r="U3602" s="6">
        <f t="shared" si="283"/>
        <v>217.84</v>
      </c>
      <c r="V3602" s="6">
        <f>tbl_Raw_Data[[#This Row],[Discount_Pct]]*tbl_Raw_Data[[#This Row],[Gross_Amount]]/100</f>
        <v>32.676000000000002</v>
      </c>
      <c r="W3602" s="6">
        <f>tbl_Raw_Data[[#This Row],[Gross_Amount]]-tbl_Raw_Data[[#This Row],[Discount_Amount]]</f>
        <v>185.16399999999999</v>
      </c>
      <c r="X3602" s="6">
        <f>tbl_Raw_Data[[#This Row],[Net_Amount_Before_Tax]]*tbl_Raw_Data[[#This Row],[Tax_Pct]]/100</f>
        <v>9.2581999999999987</v>
      </c>
      <c r="Y3602" s="6">
        <f>tbl_Raw_Data[[#This Row],[Net_Amount_Before_Tax]]+tbl_Raw_Data[[#This Row],[Tax_Amount]]</f>
        <v>194.42219999999998</v>
      </c>
      <c r="Z3602" s="6">
        <f t="shared" si="284"/>
        <v>1</v>
      </c>
    </row>
    <row r="3603" spans="1:26" x14ac:dyDescent="0.3">
      <c r="A3603" s="23" t="s">
        <v>5442</v>
      </c>
      <c r="B3603" s="34">
        <v>45337</v>
      </c>
      <c r="C3603" s="23" t="s">
        <v>5443</v>
      </c>
      <c r="D3603" s="23" t="s">
        <v>80</v>
      </c>
      <c r="E3603" s="23" t="s">
        <v>81</v>
      </c>
      <c r="F3603" s="23">
        <v>395017</v>
      </c>
      <c r="G3603" s="23" t="s">
        <v>185</v>
      </c>
      <c r="H3603" s="23" t="s">
        <v>186</v>
      </c>
      <c r="I3603" s="23" t="s">
        <v>76</v>
      </c>
      <c r="J3603" s="23" t="s">
        <v>187</v>
      </c>
      <c r="K3603" s="23" t="s">
        <v>57</v>
      </c>
      <c r="L3603" s="23">
        <v>3</v>
      </c>
      <c r="M3603" s="23">
        <v>81.89</v>
      </c>
      <c r="N3603" s="23">
        <v>20</v>
      </c>
      <c r="O3603" s="23">
        <v>5</v>
      </c>
      <c r="P3603" s="23" t="s">
        <v>89</v>
      </c>
      <c r="Q3603" s="23" t="s">
        <v>26</v>
      </c>
      <c r="R3603" s="23">
        <f t="shared" si="280"/>
        <v>1</v>
      </c>
      <c r="S3603" s="23" t="str">
        <f t="shared" si="281"/>
        <v>ORD103601_20240215_CUST00007_MED009</v>
      </c>
      <c r="T3603" s="23">
        <f t="shared" si="282"/>
        <v>1</v>
      </c>
      <c r="U3603" s="6">
        <f t="shared" si="283"/>
        <v>245.67000000000002</v>
      </c>
      <c r="V3603" s="6">
        <f>tbl_Raw_Data[[#This Row],[Discount_Pct]]*tbl_Raw_Data[[#This Row],[Gross_Amount]]/100</f>
        <v>49.134000000000007</v>
      </c>
      <c r="W3603" s="6">
        <f>tbl_Raw_Data[[#This Row],[Gross_Amount]]-tbl_Raw_Data[[#This Row],[Discount_Amount]]</f>
        <v>196.536</v>
      </c>
      <c r="X3603" s="6">
        <f>tbl_Raw_Data[[#This Row],[Net_Amount_Before_Tax]]*tbl_Raw_Data[[#This Row],[Tax_Pct]]/100</f>
        <v>9.8268000000000004</v>
      </c>
      <c r="Y3603" s="6">
        <f>tbl_Raw_Data[[#This Row],[Net_Amount_Before_Tax]]+tbl_Raw_Data[[#This Row],[Tax_Amount]]</f>
        <v>206.36279999999999</v>
      </c>
      <c r="Z3603" s="6">
        <f t="shared" si="284"/>
        <v>0</v>
      </c>
    </row>
    <row r="3604" spans="1:26" x14ac:dyDescent="0.3">
      <c r="A3604" s="23" t="s">
        <v>5444</v>
      </c>
      <c r="B3604" s="34">
        <v>45815</v>
      </c>
      <c r="C3604" s="23" t="s">
        <v>1538</v>
      </c>
      <c r="D3604" s="23" t="s">
        <v>52</v>
      </c>
      <c r="E3604" s="23" t="s">
        <v>52</v>
      </c>
      <c r="F3604" s="23">
        <v>160019</v>
      </c>
      <c r="G3604" s="23" t="s">
        <v>107</v>
      </c>
      <c r="H3604" s="23" t="s">
        <v>108</v>
      </c>
      <c r="I3604" s="23" t="s">
        <v>63</v>
      </c>
      <c r="J3604" s="23" t="s">
        <v>42</v>
      </c>
      <c r="K3604" s="23" t="s">
        <v>57</v>
      </c>
      <c r="L3604" s="23">
        <v>1</v>
      </c>
      <c r="M3604" s="23">
        <v>88.03</v>
      </c>
      <c r="N3604" s="23">
        <v>5</v>
      </c>
      <c r="O3604" s="23">
        <v>5</v>
      </c>
      <c r="P3604" s="23" t="s">
        <v>58</v>
      </c>
      <c r="Q3604" s="23" t="s">
        <v>34</v>
      </c>
      <c r="R3604" s="23">
        <f t="shared" si="280"/>
        <v>1</v>
      </c>
      <c r="S3604" s="23" t="str">
        <f t="shared" si="281"/>
        <v>ORD103603_20250607_CUST00930_MED005</v>
      </c>
      <c r="T3604" s="23">
        <f t="shared" si="282"/>
        <v>1</v>
      </c>
      <c r="U3604" s="6">
        <f t="shared" si="283"/>
        <v>88.03</v>
      </c>
      <c r="V3604" s="6">
        <f>tbl_Raw_Data[[#This Row],[Discount_Pct]]*tbl_Raw_Data[[#This Row],[Gross_Amount]]/100</f>
        <v>4.4014999999999995</v>
      </c>
      <c r="W3604" s="6">
        <f>tbl_Raw_Data[[#This Row],[Gross_Amount]]-tbl_Raw_Data[[#This Row],[Discount_Amount]]</f>
        <v>83.628500000000003</v>
      </c>
      <c r="X3604" s="6">
        <f>tbl_Raw_Data[[#This Row],[Net_Amount_Before_Tax]]*tbl_Raw_Data[[#This Row],[Tax_Pct]]/100</f>
        <v>4.1814250000000008</v>
      </c>
      <c r="Y3604" s="6">
        <f>tbl_Raw_Data[[#This Row],[Net_Amount_Before_Tax]]+tbl_Raw_Data[[#This Row],[Tax_Amount]]</f>
        <v>87.809925000000007</v>
      </c>
      <c r="Z3604" s="6">
        <f t="shared" si="284"/>
        <v>3</v>
      </c>
    </row>
    <row r="3605" spans="1:26" x14ac:dyDescent="0.3">
      <c r="A3605" s="23" t="s">
        <v>5444</v>
      </c>
      <c r="B3605" s="34">
        <v>45329</v>
      </c>
      <c r="C3605" s="23" t="s">
        <v>5445</v>
      </c>
      <c r="D3605" s="23" t="s">
        <v>142</v>
      </c>
      <c r="E3605" s="23" t="s">
        <v>81</v>
      </c>
      <c r="F3605" s="23">
        <v>380058</v>
      </c>
      <c r="G3605" s="23" t="s">
        <v>53</v>
      </c>
      <c r="H3605" s="23" t="s">
        <v>54</v>
      </c>
      <c r="I3605" s="23" t="s">
        <v>55</v>
      </c>
      <c r="J3605" s="23" t="s">
        <v>56</v>
      </c>
      <c r="K3605" s="23" t="s">
        <v>57</v>
      </c>
      <c r="L3605" s="23">
        <v>1</v>
      </c>
      <c r="M3605" s="23">
        <v>54.05</v>
      </c>
      <c r="N3605" s="23">
        <v>10</v>
      </c>
      <c r="O3605" s="23">
        <v>18</v>
      </c>
      <c r="P3605" s="23" t="s">
        <v>89</v>
      </c>
      <c r="Q3605" s="23" t="s">
        <v>34</v>
      </c>
      <c r="R3605" s="23">
        <f t="shared" si="280"/>
        <v>1</v>
      </c>
      <c r="S3605" s="23" t="str">
        <f t="shared" si="281"/>
        <v>ORD103603_20240207_CUST03484_MED020</v>
      </c>
      <c r="T3605" s="23">
        <f t="shared" si="282"/>
        <v>1</v>
      </c>
      <c r="U3605" s="6">
        <f t="shared" si="283"/>
        <v>54.05</v>
      </c>
      <c r="V3605" s="6">
        <f>tbl_Raw_Data[[#This Row],[Discount_Pct]]*tbl_Raw_Data[[#This Row],[Gross_Amount]]/100</f>
        <v>5.4050000000000002</v>
      </c>
      <c r="W3605" s="6">
        <f>tbl_Raw_Data[[#This Row],[Gross_Amount]]-tbl_Raw_Data[[#This Row],[Discount_Amount]]</f>
        <v>48.644999999999996</v>
      </c>
      <c r="X3605" s="6">
        <f>tbl_Raw_Data[[#This Row],[Net_Amount_Before_Tax]]*tbl_Raw_Data[[#This Row],[Tax_Pct]]/100</f>
        <v>8.7560999999999982</v>
      </c>
      <c r="Y3605" s="6">
        <f>tbl_Raw_Data[[#This Row],[Net_Amount_Before_Tax]]+tbl_Raw_Data[[#This Row],[Tax_Amount]]</f>
        <v>57.401099999999992</v>
      </c>
      <c r="Z3605" s="6">
        <f t="shared" si="284"/>
        <v>1</v>
      </c>
    </row>
    <row r="3606" spans="1:26" x14ac:dyDescent="0.3">
      <c r="A3606" s="23" t="s">
        <v>5446</v>
      </c>
      <c r="B3606" s="34">
        <v>45355</v>
      </c>
      <c r="C3606" s="23" t="s">
        <v>1349</v>
      </c>
      <c r="D3606" s="23" t="s">
        <v>159</v>
      </c>
      <c r="E3606" s="23" t="s">
        <v>47</v>
      </c>
      <c r="F3606" s="23">
        <v>400001</v>
      </c>
      <c r="G3606" s="23" t="s">
        <v>119</v>
      </c>
      <c r="H3606" s="23" t="s">
        <v>120</v>
      </c>
      <c r="I3606" s="23" t="s">
        <v>32</v>
      </c>
      <c r="J3606" s="23" t="s">
        <v>64</v>
      </c>
      <c r="K3606" s="23" t="s">
        <v>57</v>
      </c>
      <c r="L3606" s="23">
        <v>1</v>
      </c>
      <c r="M3606" s="23">
        <v>77.44</v>
      </c>
      <c r="N3606" s="23">
        <v>0</v>
      </c>
      <c r="O3606" s="23">
        <v>12</v>
      </c>
      <c r="P3606" s="23" t="s">
        <v>58</v>
      </c>
      <c r="Q3606" s="23" t="s">
        <v>90</v>
      </c>
      <c r="R3606" s="23">
        <f t="shared" si="280"/>
        <v>1</v>
      </c>
      <c r="S3606" s="23" t="str">
        <f t="shared" si="281"/>
        <v>ORD103605_20240304_CUST02652_MED010</v>
      </c>
      <c r="T3606" s="23">
        <f t="shared" si="282"/>
        <v>1</v>
      </c>
      <c r="U3606" s="6">
        <f t="shared" si="283"/>
        <v>77.44</v>
      </c>
      <c r="V3606" s="6">
        <f>tbl_Raw_Data[[#This Row],[Discount_Pct]]*tbl_Raw_Data[[#This Row],[Gross_Amount]]/100</f>
        <v>0</v>
      </c>
      <c r="W3606" s="6">
        <f>tbl_Raw_Data[[#This Row],[Gross_Amount]]-tbl_Raw_Data[[#This Row],[Discount_Amount]]</f>
        <v>77.44</v>
      </c>
      <c r="X3606" s="6">
        <f>tbl_Raw_Data[[#This Row],[Net_Amount_Before_Tax]]*tbl_Raw_Data[[#This Row],[Tax_Pct]]/100</f>
        <v>9.2927999999999997</v>
      </c>
      <c r="Y3606" s="6">
        <f>tbl_Raw_Data[[#This Row],[Net_Amount_Before_Tax]]+tbl_Raw_Data[[#This Row],[Tax_Amount]]</f>
        <v>86.732799999999997</v>
      </c>
      <c r="Z3606" s="6">
        <f t="shared" si="284"/>
        <v>3</v>
      </c>
    </row>
    <row r="3607" spans="1:26" x14ac:dyDescent="0.3">
      <c r="A3607" s="23" t="s">
        <v>5447</v>
      </c>
      <c r="B3607" s="34">
        <v>45792</v>
      </c>
      <c r="C3607" s="23" t="s">
        <v>5448</v>
      </c>
      <c r="D3607" s="23" t="s">
        <v>28</v>
      </c>
      <c r="E3607" s="23" t="s">
        <v>29</v>
      </c>
      <c r="F3607" s="23">
        <v>500090</v>
      </c>
      <c r="G3607" s="23" t="s">
        <v>82</v>
      </c>
      <c r="H3607" s="23" t="s">
        <v>83</v>
      </c>
      <c r="I3607" s="23" t="s">
        <v>84</v>
      </c>
      <c r="J3607" s="23" t="s">
        <v>85</v>
      </c>
      <c r="K3607" s="23" t="s">
        <v>24</v>
      </c>
      <c r="L3607" s="23">
        <v>3</v>
      </c>
      <c r="M3607" s="23">
        <v>337.18</v>
      </c>
      <c r="N3607" s="23">
        <v>0</v>
      </c>
      <c r="O3607" s="23">
        <v>5</v>
      </c>
      <c r="P3607" s="23" t="s">
        <v>65</v>
      </c>
      <c r="Q3607" s="23" t="s">
        <v>34</v>
      </c>
      <c r="R3607" s="23">
        <f t="shared" si="280"/>
        <v>1</v>
      </c>
      <c r="S3607" s="23" t="str">
        <f t="shared" si="281"/>
        <v>ORD103606_20250515_CUST00695_MED023</v>
      </c>
      <c r="T3607" s="23">
        <f t="shared" si="282"/>
        <v>1</v>
      </c>
      <c r="U3607" s="6">
        <f t="shared" si="283"/>
        <v>1011.54</v>
      </c>
      <c r="V3607" s="6">
        <f>tbl_Raw_Data[[#This Row],[Discount_Pct]]*tbl_Raw_Data[[#This Row],[Gross_Amount]]/100</f>
        <v>0</v>
      </c>
      <c r="W3607" s="6">
        <f>tbl_Raw_Data[[#This Row],[Gross_Amount]]-tbl_Raw_Data[[#This Row],[Discount_Amount]]</f>
        <v>1011.54</v>
      </c>
      <c r="X3607" s="6">
        <f>tbl_Raw_Data[[#This Row],[Net_Amount_Before_Tax]]*tbl_Raw_Data[[#This Row],[Tax_Pct]]/100</f>
        <v>50.576999999999998</v>
      </c>
      <c r="Y3607" s="6">
        <f>tbl_Raw_Data[[#This Row],[Net_Amount_Before_Tax]]+tbl_Raw_Data[[#This Row],[Tax_Amount]]</f>
        <v>1062.117</v>
      </c>
      <c r="Z3607" s="6">
        <f t="shared" si="284"/>
        <v>3</v>
      </c>
    </row>
    <row r="3608" spans="1:26" x14ac:dyDescent="0.3">
      <c r="A3608" s="23" t="s">
        <v>5449</v>
      </c>
      <c r="B3608" s="34">
        <v>45621</v>
      </c>
      <c r="C3608" s="23" t="s">
        <v>5450</v>
      </c>
      <c r="D3608" s="23" t="s">
        <v>123</v>
      </c>
      <c r="E3608" s="23" t="s">
        <v>101</v>
      </c>
      <c r="F3608" s="23">
        <v>226021</v>
      </c>
      <c r="G3608" s="23" t="s">
        <v>82</v>
      </c>
      <c r="H3608" s="23" t="s">
        <v>83</v>
      </c>
      <c r="I3608" s="23" t="s">
        <v>84</v>
      </c>
      <c r="J3608" s="23" t="s">
        <v>85</v>
      </c>
      <c r="K3608" s="23" t="s">
        <v>24</v>
      </c>
      <c r="L3608" s="23">
        <v>3</v>
      </c>
      <c r="M3608" s="23">
        <v>285.18</v>
      </c>
      <c r="N3608" s="23">
        <v>20</v>
      </c>
      <c r="O3608" s="23">
        <v>18</v>
      </c>
      <c r="P3608" s="23" t="s">
        <v>58</v>
      </c>
      <c r="Q3608" s="23" t="s">
        <v>26</v>
      </c>
      <c r="R3608" s="23">
        <f t="shared" si="280"/>
        <v>1</v>
      </c>
      <c r="S3608" s="23" t="str">
        <f t="shared" si="281"/>
        <v>ORD103607_20241125_CUST03031_MED023</v>
      </c>
      <c r="T3608" s="23">
        <f t="shared" si="282"/>
        <v>1</v>
      </c>
      <c r="U3608" s="6">
        <f t="shared" si="283"/>
        <v>855.54</v>
      </c>
      <c r="V3608" s="6">
        <f>tbl_Raw_Data[[#This Row],[Discount_Pct]]*tbl_Raw_Data[[#This Row],[Gross_Amount]]/100</f>
        <v>171.108</v>
      </c>
      <c r="W3608" s="6">
        <f>tbl_Raw_Data[[#This Row],[Gross_Amount]]-tbl_Raw_Data[[#This Row],[Discount_Amount]]</f>
        <v>684.43200000000002</v>
      </c>
      <c r="X3608" s="6">
        <f>tbl_Raw_Data[[#This Row],[Net_Amount_Before_Tax]]*tbl_Raw_Data[[#This Row],[Tax_Pct]]/100</f>
        <v>123.19776</v>
      </c>
      <c r="Y3608" s="6">
        <f>tbl_Raw_Data[[#This Row],[Net_Amount_Before_Tax]]+tbl_Raw_Data[[#This Row],[Tax_Amount]]</f>
        <v>807.62976000000003</v>
      </c>
      <c r="Z3608" s="6">
        <f t="shared" si="284"/>
        <v>0</v>
      </c>
    </row>
    <row r="3609" spans="1:26" x14ac:dyDescent="0.3">
      <c r="A3609" s="23" t="s">
        <v>5451</v>
      </c>
      <c r="B3609" s="34">
        <v>45793</v>
      </c>
      <c r="C3609" s="23" t="s">
        <v>5452</v>
      </c>
      <c r="D3609" s="23" t="s">
        <v>183</v>
      </c>
      <c r="E3609" s="23" t="s">
        <v>184</v>
      </c>
      <c r="F3609" s="23">
        <v>122016</v>
      </c>
      <c r="G3609" s="23" t="s">
        <v>53</v>
      </c>
      <c r="H3609" s="23" t="s">
        <v>54</v>
      </c>
      <c r="I3609" s="23" t="s">
        <v>55</v>
      </c>
      <c r="J3609" s="23" t="s">
        <v>56</v>
      </c>
      <c r="K3609" s="23" t="s">
        <v>57</v>
      </c>
      <c r="L3609" s="23">
        <v>2</v>
      </c>
      <c r="M3609" s="23">
        <v>57.21</v>
      </c>
      <c r="N3609" s="23">
        <v>0</v>
      </c>
      <c r="O3609" s="23">
        <v>5</v>
      </c>
      <c r="P3609" s="23" t="s">
        <v>33</v>
      </c>
      <c r="Q3609" s="23" t="s">
        <v>90</v>
      </c>
      <c r="R3609" s="23">
        <f t="shared" si="280"/>
        <v>1</v>
      </c>
      <c r="S3609" s="23" t="str">
        <f t="shared" si="281"/>
        <v>ORD103608_20250516_CUST02877_MED020</v>
      </c>
      <c r="T3609" s="23">
        <f t="shared" si="282"/>
        <v>1</v>
      </c>
      <c r="U3609" s="6">
        <f t="shared" si="283"/>
        <v>114.42</v>
      </c>
      <c r="V3609" s="6">
        <f>tbl_Raw_Data[[#This Row],[Discount_Pct]]*tbl_Raw_Data[[#This Row],[Gross_Amount]]/100</f>
        <v>0</v>
      </c>
      <c r="W3609" s="6">
        <f>tbl_Raw_Data[[#This Row],[Gross_Amount]]-tbl_Raw_Data[[#This Row],[Discount_Amount]]</f>
        <v>114.42</v>
      </c>
      <c r="X3609" s="6">
        <f>tbl_Raw_Data[[#This Row],[Net_Amount_Before_Tax]]*tbl_Raw_Data[[#This Row],[Tax_Pct]]/100</f>
        <v>5.7210000000000001</v>
      </c>
      <c r="Y3609" s="6">
        <f>tbl_Raw_Data[[#This Row],[Net_Amount_Before_Tax]]+tbl_Raw_Data[[#This Row],[Tax_Amount]]</f>
        <v>120.14100000000001</v>
      </c>
      <c r="Z3609" s="6">
        <f t="shared" si="284"/>
        <v>2</v>
      </c>
    </row>
    <row r="3610" spans="1:26" x14ac:dyDescent="0.3">
      <c r="A3610" s="23" t="s">
        <v>5453</v>
      </c>
      <c r="B3610" s="34">
        <v>45907</v>
      </c>
      <c r="C3610" s="23" t="s">
        <v>4258</v>
      </c>
      <c r="D3610" s="23" t="s">
        <v>72</v>
      </c>
      <c r="E3610" s="23" t="s">
        <v>73</v>
      </c>
      <c r="F3610" s="23">
        <v>302019</v>
      </c>
      <c r="G3610" s="23" t="s">
        <v>48</v>
      </c>
      <c r="H3610" s="23" t="s">
        <v>49</v>
      </c>
      <c r="I3610" s="23" t="s">
        <v>50</v>
      </c>
      <c r="J3610" s="23" t="s">
        <v>23</v>
      </c>
      <c r="K3610" s="23" t="s">
        <v>24</v>
      </c>
      <c r="L3610" s="23">
        <v>3</v>
      </c>
      <c r="M3610" s="23">
        <v>108.38</v>
      </c>
      <c r="N3610" s="23">
        <v>5</v>
      </c>
      <c r="O3610" s="23">
        <v>12</v>
      </c>
      <c r="P3610" s="23" t="s">
        <v>58</v>
      </c>
      <c r="Q3610" s="23" t="s">
        <v>34</v>
      </c>
      <c r="R3610" s="23">
        <f t="shared" si="280"/>
        <v>1</v>
      </c>
      <c r="S3610" s="23" t="str">
        <f t="shared" si="281"/>
        <v>ORD103609_20250907_CUST02627_MED028</v>
      </c>
      <c r="T3610" s="23">
        <f t="shared" si="282"/>
        <v>1</v>
      </c>
      <c r="U3610" s="6">
        <f t="shared" si="283"/>
        <v>325.14</v>
      </c>
      <c r="V3610" s="6">
        <f>tbl_Raw_Data[[#This Row],[Discount_Pct]]*tbl_Raw_Data[[#This Row],[Gross_Amount]]/100</f>
        <v>16.256999999999998</v>
      </c>
      <c r="W3610" s="6">
        <f>tbl_Raw_Data[[#This Row],[Gross_Amount]]-tbl_Raw_Data[[#This Row],[Discount_Amount]]</f>
        <v>308.88299999999998</v>
      </c>
      <c r="X3610" s="6">
        <f>tbl_Raw_Data[[#This Row],[Net_Amount_Before_Tax]]*tbl_Raw_Data[[#This Row],[Tax_Pct]]/100</f>
        <v>37.065959999999997</v>
      </c>
      <c r="Y3610" s="6">
        <f>tbl_Raw_Data[[#This Row],[Net_Amount_Before_Tax]]+tbl_Raw_Data[[#This Row],[Tax_Amount]]</f>
        <v>345.94896</v>
      </c>
      <c r="Z3610" s="6">
        <f t="shared" si="284"/>
        <v>2</v>
      </c>
    </row>
    <row r="3611" spans="1:26" x14ac:dyDescent="0.3">
      <c r="A3611" s="23" t="s">
        <v>5453</v>
      </c>
      <c r="B3611" s="34">
        <v>45892</v>
      </c>
      <c r="C3611" s="23" t="s">
        <v>2692</v>
      </c>
      <c r="D3611" s="23" t="s">
        <v>123</v>
      </c>
      <c r="E3611" s="23" t="s">
        <v>101</v>
      </c>
      <c r="F3611" s="23">
        <v>226010</v>
      </c>
      <c r="G3611" s="23" t="s">
        <v>185</v>
      </c>
      <c r="H3611" s="23" t="s">
        <v>186</v>
      </c>
      <c r="I3611" s="23" t="s">
        <v>76</v>
      </c>
      <c r="J3611" s="23" t="s">
        <v>187</v>
      </c>
      <c r="K3611" s="23" t="s">
        <v>57</v>
      </c>
      <c r="L3611" s="23">
        <v>3</v>
      </c>
      <c r="M3611" s="23">
        <v>90.16</v>
      </c>
      <c r="N3611" s="23">
        <v>5</v>
      </c>
      <c r="O3611" s="23">
        <v>5</v>
      </c>
      <c r="P3611" s="23" t="s">
        <v>89</v>
      </c>
      <c r="Q3611" s="23" t="s">
        <v>34</v>
      </c>
      <c r="R3611" s="23">
        <f t="shared" si="280"/>
        <v>1</v>
      </c>
      <c r="S3611" s="23" t="str">
        <f t="shared" si="281"/>
        <v>ORD103609_20250823_CUST00895_MED009</v>
      </c>
      <c r="T3611" s="23">
        <f t="shared" si="282"/>
        <v>1</v>
      </c>
      <c r="U3611" s="6">
        <f t="shared" si="283"/>
        <v>270.48</v>
      </c>
      <c r="V3611" s="6">
        <f>tbl_Raw_Data[[#This Row],[Discount_Pct]]*tbl_Raw_Data[[#This Row],[Gross_Amount]]/100</f>
        <v>13.524000000000001</v>
      </c>
      <c r="W3611" s="6">
        <f>tbl_Raw_Data[[#This Row],[Gross_Amount]]-tbl_Raw_Data[[#This Row],[Discount_Amount]]</f>
        <v>256.95600000000002</v>
      </c>
      <c r="X3611" s="6">
        <f>tbl_Raw_Data[[#This Row],[Net_Amount_Before_Tax]]*tbl_Raw_Data[[#This Row],[Tax_Pct]]/100</f>
        <v>12.847800000000001</v>
      </c>
      <c r="Y3611" s="6">
        <f>tbl_Raw_Data[[#This Row],[Net_Amount_Before_Tax]]+tbl_Raw_Data[[#This Row],[Tax_Amount]]</f>
        <v>269.80380000000002</v>
      </c>
      <c r="Z3611" s="6">
        <f t="shared" si="284"/>
        <v>1</v>
      </c>
    </row>
    <row r="3612" spans="1:26" x14ac:dyDescent="0.3">
      <c r="A3612" s="23" t="s">
        <v>5454</v>
      </c>
      <c r="B3612" s="34">
        <v>45641</v>
      </c>
      <c r="C3612" s="23" t="s">
        <v>4885</v>
      </c>
      <c r="D3612" s="23" t="s">
        <v>130</v>
      </c>
      <c r="E3612" s="23" t="s">
        <v>131</v>
      </c>
      <c r="F3612" s="23">
        <v>700091</v>
      </c>
      <c r="G3612" s="23" t="s">
        <v>20</v>
      </c>
      <c r="H3612" s="23" t="s">
        <v>21</v>
      </c>
      <c r="I3612" s="23" t="s">
        <v>22</v>
      </c>
      <c r="J3612" s="23" t="s">
        <v>23</v>
      </c>
      <c r="K3612" s="23" t="s">
        <v>24</v>
      </c>
      <c r="L3612" s="23">
        <v>1</v>
      </c>
      <c r="M3612" s="23">
        <v>123.66</v>
      </c>
      <c r="N3612" s="23">
        <v>5</v>
      </c>
      <c r="O3612" s="23">
        <v>12</v>
      </c>
      <c r="P3612" s="23" t="s">
        <v>89</v>
      </c>
      <c r="Q3612" s="23" t="s">
        <v>26</v>
      </c>
      <c r="R3612" s="23">
        <f t="shared" si="280"/>
        <v>1</v>
      </c>
      <c r="S3612" s="23" t="str">
        <f t="shared" si="281"/>
        <v>ORD103611_20241215_CUST03312_MED024</v>
      </c>
      <c r="T3612" s="23">
        <f t="shared" si="282"/>
        <v>1</v>
      </c>
      <c r="U3612" s="6">
        <f t="shared" si="283"/>
        <v>123.66</v>
      </c>
      <c r="V3612" s="6">
        <f>tbl_Raw_Data[[#This Row],[Discount_Pct]]*tbl_Raw_Data[[#This Row],[Gross_Amount]]/100</f>
        <v>6.1829999999999998</v>
      </c>
      <c r="W3612" s="6">
        <f>tbl_Raw_Data[[#This Row],[Gross_Amount]]-tbl_Raw_Data[[#This Row],[Discount_Amount]]</f>
        <v>117.477</v>
      </c>
      <c r="X3612" s="6">
        <f>tbl_Raw_Data[[#This Row],[Net_Amount_Before_Tax]]*tbl_Raw_Data[[#This Row],[Tax_Pct]]/100</f>
        <v>14.097240000000001</v>
      </c>
      <c r="Y3612" s="6">
        <f>tbl_Raw_Data[[#This Row],[Net_Amount_Before_Tax]]+tbl_Raw_Data[[#This Row],[Tax_Amount]]</f>
        <v>131.57424</v>
      </c>
      <c r="Z3612" s="6">
        <f t="shared" si="284"/>
        <v>0</v>
      </c>
    </row>
    <row r="3613" spans="1:26" x14ac:dyDescent="0.3">
      <c r="A3613" s="23" t="s">
        <v>5455</v>
      </c>
      <c r="B3613" s="34">
        <v>45307</v>
      </c>
      <c r="C3613" s="23" t="s">
        <v>4431</v>
      </c>
      <c r="D3613" s="23" t="s">
        <v>130</v>
      </c>
      <c r="E3613" s="23" t="s">
        <v>131</v>
      </c>
      <c r="F3613" s="23">
        <v>700001</v>
      </c>
      <c r="G3613" s="23" t="s">
        <v>132</v>
      </c>
      <c r="H3613" s="23" t="s">
        <v>133</v>
      </c>
      <c r="I3613" s="23" t="s">
        <v>134</v>
      </c>
      <c r="J3613" s="23" t="s">
        <v>135</v>
      </c>
      <c r="K3613" s="23" t="s">
        <v>57</v>
      </c>
      <c r="L3613" s="23">
        <v>1</v>
      </c>
      <c r="M3613" s="23">
        <v>79.7</v>
      </c>
      <c r="N3613" s="23">
        <v>15</v>
      </c>
      <c r="O3613" s="23">
        <v>12</v>
      </c>
      <c r="P3613" s="23" t="s">
        <v>33</v>
      </c>
      <c r="Q3613" s="23" t="s">
        <v>44</v>
      </c>
      <c r="R3613" s="23">
        <f t="shared" si="280"/>
        <v>1</v>
      </c>
      <c r="S3613" s="23" t="str">
        <f t="shared" si="281"/>
        <v>ORD103612_20240116_CUST02529_MED007</v>
      </c>
      <c r="T3613" s="23">
        <f t="shared" si="282"/>
        <v>1</v>
      </c>
      <c r="U3613" s="6">
        <f t="shared" si="283"/>
        <v>79.7</v>
      </c>
      <c r="V3613" s="6">
        <f>tbl_Raw_Data[[#This Row],[Discount_Pct]]*tbl_Raw_Data[[#This Row],[Gross_Amount]]/100</f>
        <v>11.955</v>
      </c>
      <c r="W3613" s="6">
        <f>tbl_Raw_Data[[#This Row],[Gross_Amount]]-tbl_Raw_Data[[#This Row],[Discount_Amount]]</f>
        <v>67.745000000000005</v>
      </c>
      <c r="X3613" s="6">
        <f>tbl_Raw_Data[[#This Row],[Net_Amount_Before_Tax]]*tbl_Raw_Data[[#This Row],[Tax_Pct]]/100</f>
        <v>8.1294000000000004</v>
      </c>
      <c r="Y3613" s="6">
        <f>tbl_Raw_Data[[#This Row],[Net_Amount_Before_Tax]]+tbl_Raw_Data[[#This Row],[Tax_Amount]]</f>
        <v>75.874400000000009</v>
      </c>
      <c r="Z3613" s="6">
        <f t="shared" si="284"/>
        <v>1</v>
      </c>
    </row>
    <row r="3614" spans="1:26" x14ac:dyDescent="0.3">
      <c r="A3614" s="23" t="s">
        <v>5456</v>
      </c>
      <c r="B3614" s="34">
        <v>45467</v>
      </c>
      <c r="C3614" s="23" t="s">
        <v>3183</v>
      </c>
      <c r="D3614" s="23" t="s">
        <v>19</v>
      </c>
      <c r="E3614" s="23" t="s">
        <v>19</v>
      </c>
      <c r="F3614" s="23">
        <v>110044</v>
      </c>
      <c r="G3614" s="23" t="s">
        <v>68</v>
      </c>
      <c r="H3614" s="23" t="s">
        <v>69</v>
      </c>
      <c r="I3614" s="23" t="s">
        <v>55</v>
      </c>
      <c r="J3614" s="23" t="s">
        <v>56</v>
      </c>
      <c r="K3614" s="23" t="s">
        <v>24</v>
      </c>
      <c r="L3614" s="23">
        <v>2</v>
      </c>
      <c r="M3614" s="23">
        <v>25.62</v>
      </c>
      <c r="N3614" s="23">
        <v>0</v>
      </c>
      <c r="O3614" s="23">
        <v>5</v>
      </c>
      <c r="P3614" s="23" t="s">
        <v>65</v>
      </c>
      <c r="Q3614" s="23" t="s">
        <v>34</v>
      </c>
      <c r="R3614" s="23">
        <f t="shared" si="280"/>
        <v>1</v>
      </c>
      <c r="S3614" s="23" t="str">
        <f t="shared" si="281"/>
        <v>ORD103613_20240624_CUST00357_MED003</v>
      </c>
      <c r="T3614" s="23">
        <f t="shared" si="282"/>
        <v>1</v>
      </c>
      <c r="U3614" s="6">
        <f t="shared" si="283"/>
        <v>51.24</v>
      </c>
      <c r="V3614" s="6">
        <f>tbl_Raw_Data[[#This Row],[Discount_Pct]]*tbl_Raw_Data[[#This Row],[Gross_Amount]]/100</f>
        <v>0</v>
      </c>
      <c r="W3614" s="6">
        <f>tbl_Raw_Data[[#This Row],[Gross_Amount]]-tbl_Raw_Data[[#This Row],[Discount_Amount]]</f>
        <v>51.24</v>
      </c>
      <c r="X3614" s="6">
        <f>tbl_Raw_Data[[#This Row],[Net_Amount_Before_Tax]]*tbl_Raw_Data[[#This Row],[Tax_Pct]]/100</f>
        <v>2.5619999999999998</v>
      </c>
      <c r="Y3614" s="6">
        <f>tbl_Raw_Data[[#This Row],[Net_Amount_Before_Tax]]+tbl_Raw_Data[[#This Row],[Tax_Amount]]</f>
        <v>53.802</v>
      </c>
      <c r="Z3614" s="6">
        <f t="shared" si="284"/>
        <v>3</v>
      </c>
    </row>
    <row r="3615" spans="1:26" x14ac:dyDescent="0.3">
      <c r="A3615" s="23" t="s">
        <v>5457</v>
      </c>
      <c r="B3615" s="34">
        <v>45831</v>
      </c>
      <c r="C3615" s="23" t="s">
        <v>5458</v>
      </c>
      <c r="D3615" s="23" t="s">
        <v>80</v>
      </c>
      <c r="E3615" s="23" t="s">
        <v>81</v>
      </c>
      <c r="F3615" s="23">
        <v>395017</v>
      </c>
      <c r="G3615" s="23" t="s">
        <v>167</v>
      </c>
      <c r="H3615" s="23" t="s">
        <v>168</v>
      </c>
      <c r="I3615" s="23" t="s">
        <v>113</v>
      </c>
      <c r="J3615" s="23" t="s">
        <v>42</v>
      </c>
      <c r="K3615" s="23" t="s">
        <v>24</v>
      </c>
      <c r="L3615" s="23">
        <v>1</v>
      </c>
      <c r="M3615" s="23">
        <v>181.43</v>
      </c>
      <c r="N3615" s="23">
        <v>5</v>
      </c>
      <c r="O3615" s="23">
        <v>5</v>
      </c>
      <c r="P3615" s="23" t="s">
        <v>65</v>
      </c>
      <c r="Q3615" s="23" t="s">
        <v>34</v>
      </c>
      <c r="R3615" s="23">
        <f t="shared" si="280"/>
        <v>1</v>
      </c>
      <c r="S3615" s="23" t="str">
        <f t="shared" si="281"/>
        <v>ORD103614_20250623_CUST00096_MED026</v>
      </c>
      <c r="T3615" s="23">
        <f t="shared" si="282"/>
        <v>1</v>
      </c>
      <c r="U3615" s="6">
        <f t="shared" si="283"/>
        <v>181.43</v>
      </c>
      <c r="V3615" s="6">
        <f>tbl_Raw_Data[[#This Row],[Discount_Pct]]*tbl_Raw_Data[[#This Row],[Gross_Amount]]/100</f>
        <v>9.0715000000000003</v>
      </c>
      <c r="W3615" s="6">
        <f>tbl_Raw_Data[[#This Row],[Gross_Amount]]-tbl_Raw_Data[[#This Row],[Discount_Amount]]</f>
        <v>172.35849999999999</v>
      </c>
      <c r="X3615" s="6">
        <f>tbl_Raw_Data[[#This Row],[Net_Amount_Before_Tax]]*tbl_Raw_Data[[#This Row],[Tax_Pct]]/100</f>
        <v>8.6179249999999996</v>
      </c>
      <c r="Y3615" s="6">
        <f>tbl_Raw_Data[[#This Row],[Net_Amount_Before_Tax]]+tbl_Raw_Data[[#This Row],[Tax_Amount]]</f>
        <v>180.97642500000001</v>
      </c>
      <c r="Z3615" s="6">
        <f t="shared" si="284"/>
        <v>3</v>
      </c>
    </row>
    <row r="3616" spans="1:26" x14ac:dyDescent="0.3">
      <c r="A3616" s="23" t="s">
        <v>5459</v>
      </c>
      <c r="B3616" s="34">
        <v>45674</v>
      </c>
      <c r="C3616" s="23" t="s">
        <v>1310</v>
      </c>
      <c r="D3616" s="23" t="s">
        <v>46</v>
      </c>
      <c r="E3616" s="23" t="s">
        <v>47</v>
      </c>
      <c r="F3616" s="23">
        <v>411057</v>
      </c>
      <c r="G3616" s="23" t="s">
        <v>154</v>
      </c>
      <c r="H3616" s="23" t="s">
        <v>155</v>
      </c>
      <c r="I3616" s="23" t="s">
        <v>134</v>
      </c>
      <c r="J3616" s="23" t="s">
        <v>156</v>
      </c>
      <c r="K3616" s="23" t="s">
        <v>57</v>
      </c>
      <c r="L3616" s="23">
        <v>3</v>
      </c>
      <c r="M3616" s="23">
        <v>47.39</v>
      </c>
      <c r="N3616" s="23">
        <v>5</v>
      </c>
      <c r="O3616" s="23">
        <v>12</v>
      </c>
      <c r="P3616" s="23" t="s">
        <v>65</v>
      </c>
      <c r="Q3616" s="23" t="s">
        <v>34</v>
      </c>
      <c r="R3616" s="23">
        <f t="shared" si="280"/>
        <v>1</v>
      </c>
      <c r="S3616" s="23" t="str">
        <f t="shared" si="281"/>
        <v>ORD103615_20250117_CUST00985_MED006</v>
      </c>
      <c r="T3616" s="23">
        <f t="shared" si="282"/>
        <v>1</v>
      </c>
      <c r="U3616" s="6">
        <f t="shared" si="283"/>
        <v>142.17000000000002</v>
      </c>
      <c r="V3616" s="6">
        <f>tbl_Raw_Data[[#This Row],[Discount_Pct]]*tbl_Raw_Data[[#This Row],[Gross_Amount]]/100</f>
        <v>7.1085000000000012</v>
      </c>
      <c r="W3616" s="6">
        <f>tbl_Raw_Data[[#This Row],[Gross_Amount]]-tbl_Raw_Data[[#This Row],[Discount_Amount]]</f>
        <v>135.06150000000002</v>
      </c>
      <c r="X3616" s="6">
        <f>tbl_Raw_Data[[#This Row],[Net_Amount_Before_Tax]]*tbl_Raw_Data[[#This Row],[Tax_Pct]]/100</f>
        <v>16.207380000000004</v>
      </c>
      <c r="Y3616" s="6">
        <f>tbl_Raw_Data[[#This Row],[Net_Amount_Before_Tax]]+tbl_Raw_Data[[#This Row],[Tax_Amount]]</f>
        <v>151.26888000000002</v>
      </c>
      <c r="Z3616" s="6">
        <f t="shared" si="284"/>
        <v>4</v>
      </c>
    </row>
    <row r="3617" spans="1:26" x14ac:dyDescent="0.3">
      <c r="A3617" s="23" t="s">
        <v>5460</v>
      </c>
      <c r="B3617" s="34">
        <v>45719</v>
      </c>
      <c r="C3617" s="23" t="s">
        <v>5461</v>
      </c>
      <c r="D3617" s="23" t="s">
        <v>80</v>
      </c>
      <c r="E3617" s="23" t="s">
        <v>81</v>
      </c>
      <c r="F3617" s="23">
        <v>395007</v>
      </c>
      <c r="G3617" s="23" t="s">
        <v>315</v>
      </c>
      <c r="H3617" s="23" t="s">
        <v>316</v>
      </c>
      <c r="I3617" s="23" t="s">
        <v>50</v>
      </c>
      <c r="J3617" s="23" t="s">
        <v>114</v>
      </c>
      <c r="K3617" s="23" t="s">
        <v>24</v>
      </c>
      <c r="L3617" s="23">
        <v>3</v>
      </c>
      <c r="M3617" s="23">
        <v>116.06</v>
      </c>
      <c r="N3617" s="23">
        <v>15</v>
      </c>
      <c r="O3617" s="23">
        <v>12</v>
      </c>
      <c r="P3617" s="23" t="s">
        <v>89</v>
      </c>
      <c r="Q3617" s="23" t="s">
        <v>44</v>
      </c>
      <c r="R3617" s="23">
        <f t="shared" si="280"/>
        <v>1</v>
      </c>
      <c r="S3617" s="23" t="str">
        <f t="shared" si="281"/>
        <v>ORD103616_20250303_CUST02793_MED012</v>
      </c>
      <c r="T3617" s="23">
        <f t="shared" si="282"/>
        <v>1</v>
      </c>
      <c r="U3617" s="6">
        <f t="shared" si="283"/>
        <v>348.18</v>
      </c>
      <c r="V3617" s="6">
        <f>tbl_Raw_Data[[#This Row],[Discount_Pct]]*tbl_Raw_Data[[#This Row],[Gross_Amount]]/100</f>
        <v>52.226999999999997</v>
      </c>
      <c r="W3617" s="6">
        <f>tbl_Raw_Data[[#This Row],[Gross_Amount]]-tbl_Raw_Data[[#This Row],[Discount_Amount]]</f>
        <v>295.95300000000003</v>
      </c>
      <c r="X3617" s="6">
        <f>tbl_Raw_Data[[#This Row],[Net_Amount_Before_Tax]]*tbl_Raw_Data[[#This Row],[Tax_Pct]]/100</f>
        <v>35.514360000000003</v>
      </c>
      <c r="Y3617" s="6">
        <f>tbl_Raw_Data[[#This Row],[Net_Amount_Before_Tax]]+tbl_Raw_Data[[#This Row],[Tax_Amount]]</f>
        <v>331.46736000000004</v>
      </c>
      <c r="Z3617" s="6">
        <f t="shared" si="284"/>
        <v>1</v>
      </c>
    </row>
    <row r="3618" spans="1:26" x14ac:dyDescent="0.3">
      <c r="A3618" s="23" t="s">
        <v>5462</v>
      </c>
      <c r="B3618" s="34">
        <v>45450</v>
      </c>
      <c r="C3618" s="23" t="s">
        <v>195</v>
      </c>
      <c r="D3618" s="23" t="s">
        <v>159</v>
      </c>
      <c r="E3618" s="23" t="s">
        <v>47</v>
      </c>
      <c r="F3618" s="23">
        <v>400069</v>
      </c>
      <c r="G3618" s="23" t="s">
        <v>154</v>
      </c>
      <c r="H3618" s="23" t="s">
        <v>155</v>
      </c>
      <c r="I3618" s="23" t="s">
        <v>134</v>
      </c>
      <c r="J3618" s="23" t="s">
        <v>156</v>
      </c>
      <c r="K3618" s="23" t="s">
        <v>57</v>
      </c>
      <c r="L3618" s="23">
        <v>1</v>
      </c>
      <c r="M3618" s="23">
        <v>43.62</v>
      </c>
      <c r="N3618" s="23">
        <v>10</v>
      </c>
      <c r="O3618" s="23">
        <v>12</v>
      </c>
      <c r="P3618" s="23" t="s">
        <v>33</v>
      </c>
      <c r="Q3618" s="23" t="s">
        <v>90</v>
      </c>
      <c r="R3618" s="23">
        <f t="shared" si="280"/>
        <v>1</v>
      </c>
      <c r="S3618" s="23" t="str">
        <f t="shared" si="281"/>
        <v>ORD103617_20240607_CUST01353_MED006</v>
      </c>
      <c r="T3618" s="23">
        <f t="shared" si="282"/>
        <v>1</v>
      </c>
      <c r="U3618" s="6">
        <f t="shared" si="283"/>
        <v>43.62</v>
      </c>
      <c r="V3618" s="6">
        <f>tbl_Raw_Data[[#This Row],[Discount_Pct]]*tbl_Raw_Data[[#This Row],[Gross_Amount]]/100</f>
        <v>4.3620000000000001</v>
      </c>
      <c r="W3618" s="6">
        <f>tbl_Raw_Data[[#This Row],[Gross_Amount]]-tbl_Raw_Data[[#This Row],[Discount_Amount]]</f>
        <v>39.257999999999996</v>
      </c>
      <c r="X3618" s="6">
        <f>tbl_Raw_Data[[#This Row],[Net_Amount_Before_Tax]]*tbl_Raw_Data[[#This Row],[Tax_Pct]]/100</f>
        <v>4.7109599999999991</v>
      </c>
      <c r="Y3618" s="6">
        <f>tbl_Raw_Data[[#This Row],[Net_Amount_Before_Tax]]+tbl_Raw_Data[[#This Row],[Tax_Amount]]</f>
        <v>43.968959999999996</v>
      </c>
      <c r="Z3618" s="6">
        <f t="shared" si="284"/>
        <v>1</v>
      </c>
    </row>
    <row r="3619" spans="1:26" x14ac:dyDescent="0.3">
      <c r="A3619" s="23" t="s">
        <v>5463</v>
      </c>
      <c r="B3619" s="34">
        <v>45947</v>
      </c>
      <c r="C3619" s="23" t="s">
        <v>5464</v>
      </c>
      <c r="D3619" s="23" t="s">
        <v>159</v>
      </c>
      <c r="E3619" s="23" t="s">
        <v>47</v>
      </c>
      <c r="F3619" s="23">
        <v>400076</v>
      </c>
      <c r="G3619" s="23" t="s">
        <v>229</v>
      </c>
      <c r="H3619" s="23" t="s">
        <v>230</v>
      </c>
      <c r="I3619" s="23" t="s">
        <v>84</v>
      </c>
      <c r="J3619" s="23" t="s">
        <v>140</v>
      </c>
      <c r="K3619" s="23" t="s">
        <v>24</v>
      </c>
      <c r="L3619" s="23">
        <v>2</v>
      </c>
      <c r="M3619" s="23">
        <v>169.34</v>
      </c>
      <c r="N3619" s="23">
        <v>0</v>
      </c>
      <c r="O3619" s="23">
        <v>5</v>
      </c>
      <c r="P3619" s="23" t="s">
        <v>89</v>
      </c>
      <c r="Q3619" s="23" t="s">
        <v>34</v>
      </c>
      <c r="R3619" s="23">
        <f t="shared" si="280"/>
        <v>1</v>
      </c>
      <c r="S3619" s="23" t="str">
        <f t="shared" si="281"/>
        <v>ORD103618_20251017_CUST00211_MED022</v>
      </c>
      <c r="T3619" s="23">
        <f t="shared" si="282"/>
        <v>1</v>
      </c>
      <c r="U3619" s="6">
        <f t="shared" si="283"/>
        <v>338.68</v>
      </c>
      <c r="V3619" s="6">
        <f>tbl_Raw_Data[[#This Row],[Discount_Pct]]*tbl_Raw_Data[[#This Row],[Gross_Amount]]/100</f>
        <v>0</v>
      </c>
      <c r="W3619" s="6">
        <f>tbl_Raw_Data[[#This Row],[Gross_Amount]]-tbl_Raw_Data[[#This Row],[Discount_Amount]]</f>
        <v>338.68</v>
      </c>
      <c r="X3619" s="6">
        <f>tbl_Raw_Data[[#This Row],[Net_Amount_Before_Tax]]*tbl_Raw_Data[[#This Row],[Tax_Pct]]/100</f>
        <v>16.934000000000001</v>
      </c>
      <c r="Y3619" s="6">
        <f>tbl_Raw_Data[[#This Row],[Net_Amount_Before_Tax]]+tbl_Raw_Data[[#This Row],[Tax_Amount]]</f>
        <v>355.61400000000003</v>
      </c>
      <c r="Z3619" s="6">
        <f t="shared" si="284"/>
        <v>3</v>
      </c>
    </row>
    <row r="3620" spans="1:26" x14ac:dyDescent="0.3">
      <c r="A3620" s="23" t="s">
        <v>5465</v>
      </c>
      <c r="B3620" s="34">
        <v>45868</v>
      </c>
      <c r="C3620" s="23" t="s">
        <v>5466</v>
      </c>
      <c r="D3620" s="23" t="s">
        <v>183</v>
      </c>
      <c r="E3620" s="23" t="s">
        <v>184</v>
      </c>
      <c r="F3620" s="23">
        <v>122016</v>
      </c>
      <c r="G3620" s="23" t="s">
        <v>48</v>
      </c>
      <c r="H3620" s="23" t="s">
        <v>49</v>
      </c>
      <c r="I3620" s="23" t="s">
        <v>50</v>
      </c>
      <c r="J3620" s="23" t="s">
        <v>23</v>
      </c>
      <c r="K3620" s="23" t="s">
        <v>24</v>
      </c>
      <c r="L3620" s="23">
        <v>6</v>
      </c>
      <c r="M3620" s="23">
        <v>106.53</v>
      </c>
      <c r="N3620" s="23">
        <v>0</v>
      </c>
      <c r="O3620" s="23">
        <v>12</v>
      </c>
      <c r="P3620" s="23" t="s">
        <v>33</v>
      </c>
      <c r="Q3620" s="23" t="s">
        <v>34</v>
      </c>
      <c r="R3620" s="23">
        <f t="shared" si="280"/>
        <v>1</v>
      </c>
      <c r="S3620" s="23" t="str">
        <f t="shared" si="281"/>
        <v>ORD103619_20250730_CUST02809_MED028</v>
      </c>
      <c r="T3620" s="23">
        <f t="shared" si="282"/>
        <v>1</v>
      </c>
      <c r="U3620" s="6">
        <f t="shared" si="283"/>
        <v>639.18000000000006</v>
      </c>
      <c r="V3620" s="6">
        <f>tbl_Raw_Data[[#This Row],[Discount_Pct]]*tbl_Raw_Data[[#This Row],[Gross_Amount]]/100</f>
        <v>0</v>
      </c>
      <c r="W3620" s="6">
        <f>tbl_Raw_Data[[#This Row],[Gross_Amount]]-tbl_Raw_Data[[#This Row],[Discount_Amount]]</f>
        <v>639.18000000000006</v>
      </c>
      <c r="X3620" s="6">
        <f>tbl_Raw_Data[[#This Row],[Net_Amount_Before_Tax]]*tbl_Raw_Data[[#This Row],[Tax_Pct]]/100</f>
        <v>76.701600000000013</v>
      </c>
      <c r="Y3620" s="6">
        <f>tbl_Raw_Data[[#This Row],[Net_Amount_Before_Tax]]+tbl_Raw_Data[[#This Row],[Tax_Amount]]</f>
        <v>715.88160000000005</v>
      </c>
      <c r="Z3620" s="6">
        <f t="shared" si="284"/>
        <v>1</v>
      </c>
    </row>
    <row r="3621" spans="1:26" x14ac:dyDescent="0.3">
      <c r="A3621" s="23" t="s">
        <v>5467</v>
      </c>
      <c r="B3621" s="34">
        <v>45890</v>
      </c>
      <c r="C3621" s="23" t="s">
        <v>3992</v>
      </c>
      <c r="D3621" s="23" t="s">
        <v>123</v>
      </c>
      <c r="E3621" s="23" t="s">
        <v>101</v>
      </c>
      <c r="F3621" s="23">
        <v>226016</v>
      </c>
      <c r="G3621" s="23" t="s">
        <v>192</v>
      </c>
      <c r="H3621" s="23" t="s">
        <v>193</v>
      </c>
      <c r="I3621" s="23" t="s">
        <v>41</v>
      </c>
      <c r="J3621" s="23" t="s">
        <v>194</v>
      </c>
      <c r="K3621" s="23" t="s">
        <v>24</v>
      </c>
      <c r="L3621" s="23">
        <v>1</v>
      </c>
      <c r="M3621" s="23">
        <v>35.24</v>
      </c>
      <c r="N3621" s="23">
        <v>10</v>
      </c>
      <c r="O3621" s="23">
        <v>5</v>
      </c>
      <c r="P3621" s="23" t="s">
        <v>25</v>
      </c>
      <c r="Q3621" s="23" t="s">
        <v>90</v>
      </c>
      <c r="R3621" s="23">
        <f t="shared" si="280"/>
        <v>1</v>
      </c>
      <c r="S3621" s="23" t="str">
        <f t="shared" si="281"/>
        <v>ORD103620_20250821_CUST02310_MED002</v>
      </c>
      <c r="T3621" s="23">
        <f t="shared" si="282"/>
        <v>1</v>
      </c>
      <c r="U3621" s="6">
        <f t="shared" si="283"/>
        <v>35.24</v>
      </c>
      <c r="V3621" s="6">
        <f>tbl_Raw_Data[[#This Row],[Discount_Pct]]*tbl_Raw_Data[[#This Row],[Gross_Amount]]/100</f>
        <v>3.5240000000000005</v>
      </c>
      <c r="W3621" s="6">
        <f>tbl_Raw_Data[[#This Row],[Gross_Amount]]-tbl_Raw_Data[[#This Row],[Discount_Amount]]</f>
        <v>31.716000000000001</v>
      </c>
      <c r="X3621" s="6">
        <f>tbl_Raw_Data[[#This Row],[Net_Amount_Before_Tax]]*tbl_Raw_Data[[#This Row],[Tax_Pct]]/100</f>
        <v>1.5858000000000001</v>
      </c>
      <c r="Y3621" s="6">
        <f>tbl_Raw_Data[[#This Row],[Net_Amount_Before_Tax]]+tbl_Raw_Data[[#This Row],[Tax_Amount]]</f>
        <v>33.3018</v>
      </c>
      <c r="Z3621" s="6">
        <f t="shared" si="284"/>
        <v>1</v>
      </c>
    </row>
    <row r="3622" spans="1:26" x14ac:dyDescent="0.3">
      <c r="A3622" s="23" t="s">
        <v>5467</v>
      </c>
      <c r="B3622" s="34">
        <v>45865</v>
      </c>
      <c r="C3622" s="23" t="s">
        <v>4327</v>
      </c>
      <c r="D3622" s="23" t="s">
        <v>183</v>
      </c>
      <c r="E3622" s="23" t="s">
        <v>184</v>
      </c>
      <c r="F3622" s="23">
        <v>122002</v>
      </c>
      <c r="G3622" s="23" t="s">
        <v>68</v>
      </c>
      <c r="H3622" s="23" t="s">
        <v>69</v>
      </c>
      <c r="I3622" s="23" t="s">
        <v>55</v>
      </c>
      <c r="J3622" s="23" t="s">
        <v>56</v>
      </c>
      <c r="K3622" s="23" t="s">
        <v>24</v>
      </c>
      <c r="L3622" s="23">
        <v>1</v>
      </c>
      <c r="M3622" s="23">
        <v>30.04</v>
      </c>
      <c r="N3622" s="23">
        <v>15</v>
      </c>
      <c r="O3622" s="23">
        <v>5</v>
      </c>
      <c r="P3622" s="23" t="s">
        <v>33</v>
      </c>
      <c r="Q3622" s="23" t="s">
        <v>44</v>
      </c>
      <c r="R3622" s="23">
        <f t="shared" si="280"/>
        <v>1</v>
      </c>
      <c r="S3622" s="23" t="str">
        <f t="shared" si="281"/>
        <v>ORD103620_20250727_CUST01075_MED003</v>
      </c>
      <c r="T3622" s="23">
        <f t="shared" si="282"/>
        <v>1</v>
      </c>
      <c r="U3622" s="6">
        <f t="shared" si="283"/>
        <v>30.04</v>
      </c>
      <c r="V3622" s="6">
        <f>tbl_Raw_Data[[#This Row],[Discount_Pct]]*tbl_Raw_Data[[#This Row],[Gross_Amount]]/100</f>
        <v>4.5059999999999993</v>
      </c>
      <c r="W3622" s="6">
        <f>tbl_Raw_Data[[#This Row],[Gross_Amount]]-tbl_Raw_Data[[#This Row],[Discount_Amount]]</f>
        <v>25.533999999999999</v>
      </c>
      <c r="X3622" s="6">
        <f>tbl_Raw_Data[[#This Row],[Net_Amount_Before_Tax]]*tbl_Raw_Data[[#This Row],[Tax_Pct]]/100</f>
        <v>1.2766999999999999</v>
      </c>
      <c r="Y3622" s="6">
        <f>tbl_Raw_Data[[#This Row],[Net_Amount_Before_Tax]]+tbl_Raw_Data[[#This Row],[Tax_Amount]]</f>
        <v>26.810699999999997</v>
      </c>
      <c r="Z3622" s="6">
        <f t="shared" si="284"/>
        <v>1</v>
      </c>
    </row>
    <row r="3623" spans="1:26" x14ac:dyDescent="0.3">
      <c r="A3623" s="23" t="s">
        <v>5468</v>
      </c>
      <c r="B3623" s="34">
        <v>45619</v>
      </c>
      <c r="C3623" s="23" t="s">
        <v>3093</v>
      </c>
      <c r="D3623" s="23" t="s">
        <v>37</v>
      </c>
      <c r="E3623" s="23" t="s">
        <v>38</v>
      </c>
      <c r="F3623" s="23">
        <v>452020</v>
      </c>
      <c r="G3623" s="23" t="s">
        <v>82</v>
      </c>
      <c r="H3623" s="23" t="s">
        <v>83</v>
      </c>
      <c r="I3623" s="23" t="s">
        <v>84</v>
      </c>
      <c r="J3623" s="23" t="s">
        <v>85</v>
      </c>
      <c r="K3623" s="23" t="s">
        <v>24</v>
      </c>
      <c r="L3623" s="23">
        <v>2</v>
      </c>
      <c r="M3623" s="23">
        <v>268.70999999999998</v>
      </c>
      <c r="N3623" s="23">
        <v>20</v>
      </c>
      <c r="O3623" s="23">
        <v>18</v>
      </c>
      <c r="P3623" s="23" t="s">
        <v>33</v>
      </c>
      <c r="Q3623" s="23" t="s">
        <v>26</v>
      </c>
      <c r="R3623" s="23">
        <f t="shared" si="280"/>
        <v>1</v>
      </c>
      <c r="S3623" s="23" t="str">
        <f t="shared" si="281"/>
        <v>ORD103622_20241123_CUST00907_MED023</v>
      </c>
      <c r="T3623" s="23">
        <f t="shared" si="282"/>
        <v>1</v>
      </c>
      <c r="U3623" s="6">
        <f t="shared" si="283"/>
        <v>537.41999999999996</v>
      </c>
      <c r="V3623" s="6">
        <f>tbl_Raw_Data[[#This Row],[Discount_Pct]]*tbl_Raw_Data[[#This Row],[Gross_Amount]]/100</f>
        <v>107.48399999999999</v>
      </c>
      <c r="W3623" s="6">
        <f>tbl_Raw_Data[[#This Row],[Gross_Amount]]-tbl_Raw_Data[[#This Row],[Discount_Amount]]</f>
        <v>429.93599999999998</v>
      </c>
      <c r="X3623" s="6">
        <f>tbl_Raw_Data[[#This Row],[Net_Amount_Before_Tax]]*tbl_Raw_Data[[#This Row],[Tax_Pct]]/100</f>
        <v>77.388480000000001</v>
      </c>
      <c r="Y3623" s="6">
        <f>tbl_Raw_Data[[#This Row],[Net_Amount_Before_Tax]]+tbl_Raw_Data[[#This Row],[Tax_Amount]]</f>
        <v>507.32447999999999</v>
      </c>
      <c r="Z3623" s="6">
        <f t="shared" si="284"/>
        <v>3</v>
      </c>
    </row>
    <row r="3624" spans="1:26" x14ac:dyDescent="0.3">
      <c r="A3624" s="23" t="s">
        <v>5469</v>
      </c>
      <c r="B3624" s="34">
        <v>45633</v>
      </c>
      <c r="C3624" s="23" t="s">
        <v>5470</v>
      </c>
      <c r="D3624" s="23" t="s">
        <v>123</v>
      </c>
      <c r="E3624" s="23" t="s">
        <v>101</v>
      </c>
      <c r="F3624" s="23">
        <v>226010</v>
      </c>
      <c r="G3624" s="23" t="s">
        <v>119</v>
      </c>
      <c r="H3624" s="23" t="s">
        <v>120</v>
      </c>
      <c r="I3624" s="23" t="s">
        <v>32</v>
      </c>
      <c r="J3624" s="23" t="s">
        <v>64</v>
      </c>
      <c r="K3624" s="23" t="s">
        <v>57</v>
      </c>
      <c r="L3624" s="23">
        <v>1</v>
      </c>
      <c r="M3624" s="23">
        <v>67.5</v>
      </c>
      <c r="N3624" s="23">
        <v>10</v>
      </c>
      <c r="O3624" s="23">
        <v>18</v>
      </c>
      <c r="P3624" s="23" t="s">
        <v>25</v>
      </c>
      <c r="Q3624" s="23" t="s">
        <v>34</v>
      </c>
      <c r="R3624" s="23">
        <f t="shared" si="280"/>
        <v>1</v>
      </c>
      <c r="S3624" s="23" t="str">
        <f t="shared" si="281"/>
        <v>ORD103623_20241207_CUST00660_MED010</v>
      </c>
      <c r="T3624" s="23">
        <f t="shared" si="282"/>
        <v>1</v>
      </c>
      <c r="U3624" s="6">
        <f t="shared" si="283"/>
        <v>67.5</v>
      </c>
      <c r="V3624" s="6">
        <f>tbl_Raw_Data[[#This Row],[Discount_Pct]]*tbl_Raw_Data[[#This Row],[Gross_Amount]]/100</f>
        <v>6.75</v>
      </c>
      <c r="W3624" s="6">
        <f>tbl_Raw_Data[[#This Row],[Gross_Amount]]-tbl_Raw_Data[[#This Row],[Discount_Amount]]</f>
        <v>60.75</v>
      </c>
      <c r="X3624" s="6">
        <f>tbl_Raw_Data[[#This Row],[Net_Amount_Before_Tax]]*tbl_Raw_Data[[#This Row],[Tax_Pct]]/100</f>
        <v>10.935</v>
      </c>
      <c r="Y3624" s="6">
        <f>tbl_Raw_Data[[#This Row],[Net_Amount_Before_Tax]]+tbl_Raw_Data[[#This Row],[Tax_Amount]]</f>
        <v>71.685000000000002</v>
      </c>
      <c r="Z3624" s="6">
        <f t="shared" si="284"/>
        <v>4</v>
      </c>
    </row>
    <row r="3625" spans="1:26" x14ac:dyDescent="0.3">
      <c r="A3625" s="23" t="s">
        <v>5469</v>
      </c>
      <c r="B3625" s="34">
        <v>45654</v>
      </c>
      <c r="C3625" s="23" t="s">
        <v>3067</v>
      </c>
      <c r="D3625" s="23" t="s">
        <v>19</v>
      </c>
      <c r="E3625" s="23" t="s">
        <v>19</v>
      </c>
      <c r="F3625" s="23">
        <v>110001</v>
      </c>
      <c r="G3625" s="23" t="s">
        <v>138</v>
      </c>
      <c r="H3625" s="23" t="s">
        <v>139</v>
      </c>
      <c r="I3625" s="23" t="s">
        <v>50</v>
      </c>
      <c r="J3625" s="23" t="s">
        <v>140</v>
      </c>
      <c r="K3625" s="23" t="s">
        <v>24</v>
      </c>
      <c r="L3625" s="23">
        <v>3</v>
      </c>
      <c r="M3625" s="23">
        <v>149.63</v>
      </c>
      <c r="N3625" s="23">
        <v>15</v>
      </c>
      <c r="O3625" s="23">
        <v>5</v>
      </c>
      <c r="P3625" s="23" t="s">
        <v>89</v>
      </c>
      <c r="Q3625" s="23" t="s">
        <v>90</v>
      </c>
      <c r="R3625" s="23">
        <f t="shared" si="280"/>
        <v>1</v>
      </c>
      <c r="S3625" s="23" t="str">
        <f t="shared" si="281"/>
        <v>ORD103623_20241228_CUST00577_MED013</v>
      </c>
      <c r="T3625" s="23">
        <f t="shared" si="282"/>
        <v>1</v>
      </c>
      <c r="U3625" s="6">
        <f t="shared" si="283"/>
        <v>448.89</v>
      </c>
      <c r="V3625" s="6">
        <f>tbl_Raw_Data[[#This Row],[Discount_Pct]]*tbl_Raw_Data[[#This Row],[Gross_Amount]]/100</f>
        <v>67.333500000000001</v>
      </c>
      <c r="W3625" s="6">
        <f>tbl_Raw_Data[[#This Row],[Gross_Amount]]-tbl_Raw_Data[[#This Row],[Discount_Amount]]</f>
        <v>381.55649999999997</v>
      </c>
      <c r="X3625" s="6">
        <f>tbl_Raw_Data[[#This Row],[Net_Amount_Before_Tax]]*tbl_Raw_Data[[#This Row],[Tax_Pct]]/100</f>
        <v>19.077824999999997</v>
      </c>
      <c r="Y3625" s="6">
        <f>tbl_Raw_Data[[#This Row],[Net_Amount_Before_Tax]]+tbl_Raw_Data[[#This Row],[Tax_Amount]]</f>
        <v>400.63432499999999</v>
      </c>
      <c r="Z3625" s="6">
        <f t="shared" si="284"/>
        <v>3</v>
      </c>
    </row>
    <row r="3626" spans="1:26" x14ac:dyDescent="0.3">
      <c r="A3626" s="23" t="s">
        <v>5471</v>
      </c>
      <c r="B3626" s="34">
        <v>45485</v>
      </c>
      <c r="C3626" s="23" t="s">
        <v>1490</v>
      </c>
      <c r="D3626" s="23" t="s">
        <v>92</v>
      </c>
      <c r="E3626" s="23" t="s">
        <v>93</v>
      </c>
      <c r="F3626" s="23">
        <v>560034</v>
      </c>
      <c r="G3626" s="23" t="s">
        <v>30</v>
      </c>
      <c r="H3626" s="23" t="s">
        <v>31</v>
      </c>
      <c r="I3626" s="23" t="s">
        <v>32</v>
      </c>
      <c r="J3626" s="23" t="s">
        <v>23</v>
      </c>
      <c r="K3626" s="23" t="s">
        <v>24</v>
      </c>
      <c r="L3626" s="23">
        <v>1</v>
      </c>
      <c r="M3626" s="23">
        <v>132.74</v>
      </c>
      <c r="N3626" s="23">
        <v>5</v>
      </c>
      <c r="O3626" s="23">
        <v>12</v>
      </c>
      <c r="P3626" s="23" t="s">
        <v>58</v>
      </c>
      <c r="Q3626" s="23" t="s">
        <v>34</v>
      </c>
      <c r="R3626" s="23">
        <f t="shared" si="280"/>
        <v>1</v>
      </c>
      <c r="S3626" s="23" t="str">
        <f t="shared" si="281"/>
        <v>ORD103625_20240712_CUST01839_MED017</v>
      </c>
      <c r="T3626" s="23">
        <f t="shared" si="282"/>
        <v>1</v>
      </c>
      <c r="U3626" s="6">
        <f t="shared" si="283"/>
        <v>132.74</v>
      </c>
      <c r="V3626" s="6">
        <f>tbl_Raw_Data[[#This Row],[Discount_Pct]]*tbl_Raw_Data[[#This Row],[Gross_Amount]]/100</f>
        <v>6.6370000000000005</v>
      </c>
      <c r="W3626" s="6">
        <f>tbl_Raw_Data[[#This Row],[Gross_Amount]]-tbl_Raw_Data[[#This Row],[Discount_Amount]]</f>
        <v>126.10300000000001</v>
      </c>
      <c r="X3626" s="6">
        <f>tbl_Raw_Data[[#This Row],[Net_Amount_Before_Tax]]*tbl_Raw_Data[[#This Row],[Tax_Pct]]/100</f>
        <v>15.13236</v>
      </c>
      <c r="Y3626" s="6">
        <f>tbl_Raw_Data[[#This Row],[Net_Amount_Before_Tax]]+tbl_Raw_Data[[#This Row],[Tax_Amount]]</f>
        <v>141.23536000000001</v>
      </c>
      <c r="Z3626" s="6">
        <f t="shared" si="284"/>
        <v>1</v>
      </c>
    </row>
    <row r="3627" spans="1:26" x14ac:dyDescent="0.3">
      <c r="A3627" s="23" t="s">
        <v>5472</v>
      </c>
      <c r="B3627" s="34">
        <v>45334</v>
      </c>
      <c r="C3627" s="23" t="s">
        <v>5473</v>
      </c>
      <c r="D3627" s="23" t="s">
        <v>159</v>
      </c>
      <c r="E3627" s="23" t="s">
        <v>47</v>
      </c>
      <c r="F3627" s="23">
        <v>400001</v>
      </c>
      <c r="G3627" s="23" t="s">
        <v>82</v>
      </c>
      <c r="H3627" s="23" t="s">
        <v>83</v>
      </c>
      <c r="I3627" s="23" t="s">
        <v>84</v>
      </c>
      <c r="J3627" s="23" t="s">
        <v>85</v>
      </c>
      <c r="K3627" s="23" t="s">
        <v>24</v>
      </c>
      <c r="L3627" s="23">
        <v>5</v>
      </c>
      <c r="M3627" s="23">
        <v>268.44</v>
      </c>
      <c r="N3627" s="23">
        <v>0</v>
      </c>
      <c r="O3627" s="23">
        <v>12</v>
      </c>
      <c r="P3627" s="23" t="s">
        <v>43</v>
      </c>
      <c r="Q3627" s="23" t="s">
        <v>34</v>
      </c>
      <c r="R3627" s="23">
        <f t="shared" si="280"/>
        <v>1</v>
      </c>
      <c r="S3627" s="23" t="str">
        <f t="shared" si="281"/>
        <v>ORD103626_20240212_CUST01175_MED023</v>
      </c>
      <c r="T3627" s="23">
        <f t="shared" si="282"/>
        <v>1</v>
      </c>
      <c r="U3627" s="6">
        <f t="shared" si="283"/>
        <v>1342.2</v>
      </c>
      <c r="V3627" s="6">
        <f>tbl_Raw_Data[[#This Row],[Discount_Pct]]*tbl_Raw_Data[[#This Row],[Gross_Amount]]/100</f>
        <v>0</v>
      </c>
      <c r="W3627" s="6">
        <f>tbl_Raw_Data[[#This Row],[Gross_Amount]]-tbl_Raw_Data[[#This Row],[Discount_Amount]]</f>
        <v>1342.2</v>
      </c>
      <c r="X3627" s="6">
        <f>tbl_Raw_Data[[#This Row],[Net_Amount_Before_Tax]]*tbl_Raw_Data[[#This Row],[Tax_Pct]]/100</f>
        <v>161.06400000000002</v>
      </c>
      <c r="Y3627" s="6">
        <f>tbl_Raw_Data[[#This Row],[Net_Amount_Before_Tax]]+tbl_Raw_Data[[#This Row],[Tax_Amount]]</f>
        <v>1503.2640000000001</v>
      </c>
      <c r="Z3627" s="6">
        <f t="shared" si="284"/>
        <v>3</v>
      </c>
    </row>
    <row r="3628" spans="1:26" x14ac:dyDescent="0.3">
      <c r="A3628" s="23" t="s">
        <v>5474</v>
      </c>
      <c r="B3628" s="34">
        <v>45985</v>
      </c>
      <c r="C3628" s="23" t="s">
        <v>962</v>
      </c>
      <c r="D3628" s="23" t="s">
        <v>19</v>
      </c>
      <c r="E3628" s="23" t="s">
        <v>19</v>
      </c>
      <c r="F3628" s="23">
        <v>110029</v>
      </c>
      <c r="G3628" s="23" t="s">
        <v>30</v>
      </c>
      <c r="H3628" s="23" t="s">
        <v>31</v>
      </c>
      <c r="I3628" s="23" t="s">
        <v>32</v>
      </c>
      <c r="J3628" s="23" t="s">
        <v>23</v>
      </c>
      <c r="K3628" s="23" t="s">
        <v>24</v>
      </c>
      <c r="L3628" s="23">
        <v>3</v>
      </c>
      <c r="M3628" s="23">
        <v>129.44</v>
      </c>
      <c r="N3628" s="23">
        <v>0</v>
      </c>
      <c r="O3628" s="23">
        <v>18</v>
      </c>
      <c r="P3628" s="23" t="s">
        <v>43</v>
      </c>
      <c r="Q3628" s="23" t="s">
        <v>26</v>
      </c>
      <c r="R3628" s="23">
        <f t="shared" si="280"/>
        <v>1</v>
      </c>
      <c r="S3628" s="23" t="str">
        <f t="shared" si="281"/>
        <v>ORD103627_20251124_CUST00948_MED017</v>
      </c>
      <c r="T3628" s="23">
        <f t="shared" si="282"/>
        <v>1</v>
      </c>
      <c r="U3628" s="6">
        <f t="shared" si="283"/>
        <v>388.32</v>
      </c>
      <c r="V3628" s="6">
        <f>tbl_Raw_Data[[#This Row],[Discount_Pct]]*tbl_Raw_Data[[#This Row],[Gross_Amount]]/100</f>
        <v>0</v>
      </c>
      <c r="W3628" s="6">
        <f>tbl_Raw_Data[[#This Row],[Gross_Amount]]-tbl_Raw_Data[[#This Row],[Discount_Amount]]</f>
        <v>388.32</v>
      </c>
      <c r="X3628" s="6">
        <f>tbl_Raw_Data[[#This Row],[Net_Amount_Before_Tax]]*tbl_Raw_Data[[#This Row],[Tax_Pct]]/100</f>
        <v>69.897599999999997</v>
      </c>
      <c r="Y3628" s="6">
        <f>tbl_Raw_Data[[#This Row],[Net_Amount_Before_Tax]]+tbl_Raw_Data[[#This Row],[Tax_Amount]]</f>
        <v>458.2176</v>
      </c>
      <c r="Z3628" s="6">
        <f t="shared" si="284"/>
        <v>2</v>
      </c>
    </row>
    <row r="3629" spans="1:26" x14ac:dyDescent="0.3">
      <c r="A3629" s="23" t="s">
        <v>5475</v>
      </c>
      <c r="B3629" s="34">
        <v>45732</v>
      </c>
      <c r="C3629" s="23" t="s">
        <v>1143</v>
      </c>
      <c r="D3629" s="23" t="s">
        <v>52</v>
      </c>
      <c r="E3629" s="23" t="s">
        <v>52</v>
      </c>
      <c r="F3629" s="23">
        <v>160017</v>
      </c>
      <c r="G3629" s="23" t="s">
        <v>154</v>
      </c>
      <c r="H3629" s="23" t="s">
        <v>155</v>
      </c>
      <c r="I3629" s="23" t="s">
        <v>134</v>
      </c>
      <c r="J3629" s="23" t="s">
        <v>156</v>
      </c>
      <c r="K3629" s="23" t="s">
        <v>57</v>
      </c>
      <c r="L3629" s="23">
        <v>2</v>
      </c>
      <c r="M3629" s="23">
        <v>47.26</v>
      </c>
      <c r="N3629" s="23">
        <v>15</v>
      </c>
      <c r="O3629" s="23">
        <v>5</v>
      </c>
      <c r="P3629" s="23" t="s">
        <v>33</v>
      </c>
      <c r="Q3629" s="23" t="s">
        <v>34</v>
      </c>
      <c r="R3629" s="23">
        <f t="shared" si="280"/>
        <v>1</v>
      </c>
      <c r="S3629" s="23" t="str">
        <f t="shared" si="281"/>
        <v>ORD103628_20250316_CUST00223_MED006</v>
      </c>
      <c r="T3629" s="23">
        <f t="shared" si="282"/>
        <v>1</v>
      </c>
      <c r="U3629" s="6">
        <f t="shared" si="283"/>
        <v>94.52</v>
      </c>
      <c r="V3629" s="6">
        <f>tbl_Raw_Data[[#This Row],[Discount_Pct]]*tbl_Raw_Data[[#This Row],[Gross_Amount]]/100</f>
        <v>14.177999999999999</v>
      </c>
      <c r="W3629" s="6">
        <f>tbl_Raw_Data[[#This Row],[Gross_Amount]]-tbl_Raw_Data[[#This Row],[Discount_Amount]]</f>
        <v>80.341999999999999</v>
      </c>
      <c r="X3629" s="6">
        <f>tbl_Raw_Data[[#This Row],[Net_Amount_Before_Tax]]*tbl_Raw_Data[[#This Row],[Tax_Pct]]/100</f>
        <v>4.0171000000000001</v>
      </c>
      <c r="Y3629" s="6">
        <f>tbl_Raw_Data[[#This Row],[Net_Amount_Before_Tax]]+tbl_Raw_Data[[#This Row],[Tax_Amount]]</f>
        <v>84.359099999999998</v>
      </c>
      <c r="Z3629" s="6">
        <f t="shared" si="284"/>
        <v>2</v>
      </c>
    </row>
    <row r="3630" spans="1:26" x14ac:dyDescent="0.3">
      <c r="A3630" s="23" t="s">
        <v>5476</v>
      </c>
      <c r="B3630" s="34">
        <v>45992</v>
      </c>
      <c r="C3630" s="23" t="s">
        <v>4423</v>
      </c>
      <c r="D3630" s="23" t="s">
        <v>19</v>
      </c>
      <c r="E3630" s="23" t="s">
        <v>19</v>
      </c>
      <c r="F3630" s="23">
        <v>110044</v>
      </c>
      <c r="G3630" s="23" t="s">
        <v>233</v>
      </c>
      <c r="H3630" s="23" t="s">
        <v>234</v>
      </c>
      <c r="I3630" s="23" t="s">
        <v>104</v>
      </c>
      <c r="J3630" s="23" t="s">
        <v>42</v>
      </c>
      <c r="K3630" s="23" t="s">
        <v>24</v>
      </c>
      <c r="L3630" s="23">
        <v>1</v>
      </c>
      <c r="M3630" s="23">
        <v>148.83000000000001</v>
      </c>
      <c r="N3630" s="23">
        <v>10</v>
      </c>
      <c r="O3630" s="23">
        <v>18</v>
      </c>
      <c r="P3630" s="23" t="s">
        <v>33</v>
      </c>
      <c r="Q3630" s="23" t="s">
        <v>90</v>
      </c>
      <c r="R3630" s="23">
        <f t="shared" si="280"/>
        <v>1</v>
      </c>
      <c r="S3630" s="23" t="str">
        <f t="shared" si="281"/>
        <v>ORD103629_20251201_CUST00274_MED019</v>
      </c>
      <c r="T3630" s="23">
        <f t="shared" si="282"/>
        <v>1</v>
      </c>
      <c r="U3630" s="6">
        <f t="shared" si="283"/>
        <v>148.83000000000001</v>
      </c>
      <c r="V3630" s="6">
        <f>tbl_Raw_Data[[#This Row],[Discount_Pct]]*tbl_Raw_Data[[#This Row],[Gross_Amount]]/100</f>
        <v>14.883000000000003</v>
      </c>
      <c r="W3630" s="6">
        <f>tbl_Raw_Data[[#This Row],[Gross_Amount]]-tbl_Raw_Data[[#This Row],[Discount_Amount]]</f>
        <v>133.947</v>
      </c>
      <c r="X3630" s="6">
        <f>tbl_Raw_Data[[#This Row],[Net_Amount_Before_Tax]]*tbl_Raw_Data[[#This Row],[Tax_Pct]]/100</f>
        <v>24.110460000000003</v>
      </c>
      <c r="Y3630" s="6">
        <f>tbl_Raw_Data[[#This Row],[Net_Amount_Before_Tax]]+tbl_Raw_Data[[#This Row],[Tax_Amount]]</f>
        <v>158.05745999999999</v>
      </c>
      <c r="Z3630" s="6">
        <f t="shared" si="284"/>
        <v>2</v>
      </c>
    </row>
    <row r="3631" spans="1:26" x14ac:dyDescent="0.3">
      <c r="A3631" s="23" t="s">
        <v>5477</v>
      </c>
      <c r="B3631" s="34">
        <v>45757</v>
      </c>
      <c r="C3631" s="23" t="s">
        <v>2618</v>
      </c>
      <c r="D3631" s="23" t="s">
        <v>37</v>
      </c>
      <c r="E3631" s="23" t="s">
        <v>38</v>
      </c>
      <c r="F3631" s="23">
        <v>452016</v>
      </c>
      <c r="G3631" s="23" t="s">
        <v>160</v>
      </c>
      <c r="H3631" s="23" t="s">
        <v>161</v>
      </c>
      <c r="I3631" s="23" t="s">
        <v>50</v>
      </c>
      <c r="J3631" s="23" t="s">
        <v>23</v>
      </c>
      <c r="K3631" s="23" t="s">
        <v>24</v>
      </c>
      <c r="L3631" s="23">
        <v>1</v>
      </c>
      <c r="M3631" s="23">
        <v>164.95</v>
      </c>
      <c r="N3631" s="23">
        <v>5</v>
      </c>
      <c r="O3631" s="23">
        <v>5</v>
      </c>
      <c r="P3631" s="23" t="s">
        <v>65</v>
      </c>
      <c r="Q3631" s="23" t="s">
        <v>44</v>
      </c>
      <c r="R3631" s="23">
        <f t="shared" si="280"/>
        <v>1</v>
      </c>
      <c r="S3631" s="23" t="str">
        <f t="shared" si="281"/>
        <v>ORD103630_20250410_CUST00984_MED014</v>
      </c>
      <c r="T3631" s="23">
        <f t="shared" si="282"/>
        <v>1</v>
      </c>
      <c r="U3631" s="6">
        <f t="shared" si="283"/>
        <v>164.95</v>
      </c>
      <c r="V3631" s="6">
        <f>tbl_Raw_Data[[#This Row],[Discount_Pct]]*tbl_Raw_Data[[#This Row],[Gross_Amount]]/100</f>
        <v>8.2475000000000005</v>
      </c>
      <c r="W3631" s="6">
        <f>tbl_Raw_Data[[#This Row],[Gross_Amount]]-tbl_Raw_Data[[#This Row],[Discount_Amount]]</f>
        <v>156.70249999999999</v>
      </c>
      <c r="X3631" s="6">
        <f>tbl_Raw_Data[[#This Row],[Net_Amount_Before_Tax]]*tbl_Raw_Data[[#This Row],[Tax_Pct]]/100</f>
        <v>7.8351249999999997</v>
      </c>
      <c r="Y3631" s="6">
        <f>tbl_Raw_Data[[#This Row],[Net_Amount_Before_Tax]]+tbl_Raw_Data[[#This Row],[Tax_Amount]]</f>
        <v>164.53762499999999</v>
      </c>
      <c r="Z3631" s="6">
        <f t="shared" si="284"/>
        <v>1</v>
      </c>
    </row>
    <row r="3632" spans="1:26" x14ac:dyDescent="0.3">
      <c r="A3632" s="23" t="s">
        <v>5478</v>
      </c>
      <c r="B3632" s="34">
        <v>45351</v>
      </c>
      <c r="C3632" s="23" t="s">
        <v>5479</v>
      </c>
      <c r="D3632" s="23" t="s">
        <v>87</v>
      </c>
      <c r="E3632" s="23" t="s">
        <v>88</v>
      </c>
      <c r="F3632" s="23">
        <v>600040</v>
      </c>
      <c r="G3632" s="23" t="s">
        <v>102</v>
      </c>
      <c r="H3632" s="23" t="s">
        <v>103</v>
      </c>
      <c r="I3632" s="23" t="s">
        <v>104</v>
      </c>
      <c r="J3632" s="23" t="s">
        <v>64</v>
      </c>
      <c r="K3632" s="23" t="s">
        <v>57</v>
      </c>
      <c r="L3632" s="23">
        <v>5</v>
      </c>
      <c r="M3632" s="23">
        <v>89.17</v>
      </c>
      <c r="N3632" s="23">
        <v>5</v>
      </c>
      <c r="O3632" s="23">
        <v>18</v>
      </c>
      <c r="P3632" s="23" t="s">
        <v>43</v>
      </c>
      <c r="Q3632" s="23" t="s">
        <v>44</v>
      </c>
      <c r="R3632" s="23">
        <f t="shared" si="280"/>
        <v>1</v>
      </c>
      <c r="S3632" s="23" t="str">
        <f t="shared" si="281"/>
        <v>ORD103631_20240229_CUST00853_MED029</v>
      </c>
      <c r="T3632" s="23">
        <f t="shared" si="282"/>
        <v>1</v>
      </c>
      <c r="U3632" s="6">
        <f t="shared" si="283"/>
        <v>445.85</v>
      </c>
      <c r="V3632" s="6">
        <f>tbl_Raw_Data[[#This Row],[Discount_Pct]]*tbl_Raw_Data[[#This Row],[Gross_Amount]]/100</f>
        <v>22.2925</v>
      </c>
      <c r="W3632" s="6">
        <f>tbl_Raw_Data[[#This Row],[Gross_Amount]]-tbl_Raw_Data[[#This Row],[Discount_Amount]]</f>
        <v>423.5575</v>
      </c>
      <c r="X3632" s="6">
        <f>tbl_Raw_Data[[#This Row],[Net_Amount_Before_Tax]]*tbl_Raw_Data[[#This Row],[Tax_Pct]]/100</f>
        <v>76.240349999999992</v>
      </c>
      <c r="Y3632" s="6">
        <f>tbl_Raw_Data[[#This Row],[Net_Amount_Before_Tax]]+tbl_Raw_Data[[#This Row],[Tax_Amount]]</f>
        <v>499.79784999999998</v>
      </c>
      <c r="Z3632" s="6">
        <f t="shared" si="284"/>
        <v>1</v>
      </c>
    </row>
    <row r="3633" spans="1:26" x14ac:dyDescent="0.3">
      <c r="A3633" s="23" t="s">
        <v>5480</v>
      </c>
      <c r="B3633" s="34">
        <v>45405</v>
      </c>
      <c r="C3633" s="23" t="s">
        <v>1494</v>
      </c>
      <c r="D3633" s="23" t="s">
        <v>80</v>
      </c>
      <c r="E3633" s="23" t="s">
        <v>81</v>
      </c>
      <c r="F3633" s="23">
        <v>395003</v>
      </c>
      <c r="G3633" s="23" t="s">
        <v>192</v>
      </c>
      <c r="H3633" s="23" t="s">
        <v>193</v>
      </c>
      <c r="I3633" s="23" t="s">
        <v>41</v>
      </c>
      <c r="J3633" s="23" t="s">
        <v>194</v>
      </c>
      <c r="K3633" s="23" t="s">
        <v>24</v>
      </c>
      <c r="L3633" s="23">
        <v>1</v>
      </c>
      <c r="M3633" s="23">
        <v>33.549999999999997</v>
      </c>
      <c r="N3633" s="23">
        <v>5</v>
      </c>
      <c r="O3633" s="23">
        <v>5</v>
      </c>
      <c r="P3633" s="23" t="s">
        <v>43</v>
      </c>
      <c r="Q3633" s="23" t="s">
        <v>34</v>
      </c>
      <c r="R3633" s="23">
        <f t="shared" si="280"/>
        <v>1</v>
      </c>
      <c r="S3633" s="23" t="str">
        <f t="shared" si="281"/>
        <v>ORD103632_20240423_CUST00442_MED002</v>
      </c>
      <c r="T3633" s="23">
        <f t="shared" si="282"/>
        <v>1</v>
      </c>
      <c r="U3633" s="6">
        <f t="shared" si="283"/>
        <v>33.549999999999997</v>
      </c>
      <c r="V3633" s="6">
        <f>tbl_Raw_Data[[#This Row],[Discount_Pct]]*tbl_Raw_Data[[#This Row],[Gross_Amount]]/100</f>
        <v>1.6775</v>
      </c>
      <c r="W3633" s="6">
        <f>tbl_Raw_Data[[#This Row],[Gross_Amount]]-tbl_Raw_Data[[#This Row],[Discount_Amount]]</f>
        <v>31.872499999999999</v>
      </c>
      <c r="X3633" s="6">
        <f>tbl_Raw_Data[[#This Row],[Net_Amount_Before_Tax]]*tbl_Raw_Data[[#This Row],[Tax_Pct]]/100</f>
        <v>1.5936249999999998</v>
      </c>
      <c r="Y3633" s="6">
        <f>tbl_Raw_Data[[#This Row],[Net_Amount_Before_Tax]]+tbl_Raw_Data[[#This Row],[Tax_Amount]]</f>
        <v>33.466124999999998</v>
      </c>
      <c r="Z3633" s="6">
        <f t="shared" si="284"/>
        <v>2</v>
      </c>
    </row>
    <row r="3634" spans="1:26" x14ac:dyDescent="0.3">
      <c r="A3634" s="23" t="s">
        <v>5481</v>
      </c>
      <c r="B3634" s="34">
        <v>45430</v>
      </c>
      <c r="C3634" s="23" t="s">
        <v>5482</v>
      </c>
      <c r="D3634" s="23" t="s">
        <v>100</v>
      </c>
      <c r="E3634" s="23" t="s">
        <v>101</v>
      </c>
      <c r="F3634" s="23">
        <v>201301</v>
      </c>
      <c r="G3634" s="23" t="s">
        <v>74</v>
      </c>
      <c r="H3634" s="23" t="s">
        <v>75</v>
      </c>
      <c r="I3634" s="23" t="s">
        <v>76</v>
      </c>
      <c r="J3634" s="23" t="s">
        <v>77</v>
      </c>
      <c r="K3634" s="23" t="s">
        <v>57</v>
      </c>
      <c r="L3634" s="23">
        <v>1</v>
      </c>
      <c r="M3634" s="23">
        <v>70.400000000000006</v>
      </c>
      <c r="N3634" s="23">
        <v>0</v>
      </c>
      <c r="O3634" s="23">
        <v>5</v>
      </c>
      <c r="P3634" s="23" t="s">
        <v>65</v>
      </c>
      <c r="Q3634" s="23" t="s">
        <v>44</v>
      </c>
      <c r="R3634" s="23">
        <f t="shared" si="280"/>
        <v>1</v>
      </c>
      <c r="S3634" s="23" t="str">
        <f t="shared" si="281"/>
        <v>ORD103633_20240518_CUST00788_MED008</v>
      </c>
      <c r="T3634" s="23">
        <f t="shared" si="282"/>
        <v>1</v>
      </c>
      <c r="U3634" s="6">
        <f t="shared" si="283"/>
        <v>70.400000000000006</v>
      </c>
      <c r="V3634" s="6">
        <f>tbl_Raw_Data[[#This Row],[Discount_Pct]]*tbl_Raw_Data[[#This Row],[Gross_Amount]]/100</f>
        <v>0</v>
      </c>
      <c r="W3634" s="6">
        <f>tbl_Raw_Data[[#This Row],[Gross_Amount]]-tbl_Raw_Data[[#This Row],[Discount_Amount]]</f>
        <v>70.400000000000006</v>
      </c>
      <c r="X3634" s="6">
        <f>tbl_Raw_Data[[#This Row],[Net_Amount_Before_Tax]]*tbl_Raw_Data[[#This Row],[Tax_Pct]]/100</f>
        <v>3.52</v>
      </c>
      <c r="Y3634" s="6">
        <f>tbl_Raw_Data[[#This Row],[Net_Amount_Before_Tax]]+tbl_Raw_Data[[#This Row],[Tax_Amount]]</f>
        <v>73.92</v>
      </c>
      <c r="Z3634" s="6">
        <f t="shared" si="284"/>
        <v>1</v>
      </c>
    </row>
    <row r="3635" spans="1:26" x14ac:dyDescent="0.3">
      <c r="A3635" s="23" t="s">
        <v>5483</v>
      </c>
      <c r="B3635" s="34">
        <v>45321</v>
      </c>
      <c r="C3635" s="23" t="s">
        <v>5484</v>
      </c>
      <c r="D3635" s="23" t="s">
        <v>19</v>
      </c>
      <c r="E3635" s="23" t="s">
        <v>19</v>
      </c>
      <c r="F3635" s="23">
        <v>110001</v>
      </c>
      <c r="G3635" s="23" t="s">
        <v>107</v>
      </c>
      <c r="H3635" s="23" t="s">
        <v>108</v>
      </c>
      <c r="I3635" s="23" t="s">
        <v>63</v>
      </c>
      <c r="J3635" s="23" t="s">
        <v>42</v>
      </c>
      <c r="K3635" s="23" t="s">
        <v>57</v>
      </c>
      <c r="L3635" s="23">
        <v>1</v>
      </c>
      <c r="M3635" s="23">
        <v>84.05</v>
      </c>
      <c r="N3635" s="23">
        <v>0</v>
      </c>
      <c r="O3635" s="23">
        <v>12</v>
      </c>
      <c r="P3635" s="23" t="s">
        <v>33</v>
      </c>
      <c r="Q3635" s="23" t="s">
        <v>90</v>
      </c>
      <c r="R3635" s="23">
        <f t="shared" si="280"/>
        <v>1</v>
      </c>
      <c r="S3635" s="23" t="str">
        <f t="shared" si="281"/>
        <v>ORD103634_20240130_CUST01903_MED005</v>
      </c>
      <c r="T3635" s="23">
        <f t="shared" si="282"/>
        <v>1</v>
      </c>
      <c r="U3635" s="6">
        <f t="shared" si="283"/>
        <v>84.05</v>
      </c>
      <c r="V3635" s="6">
        <f>tbl_Raw_Data[[#This Row],[Discount_Pct]]*tbl_Raw_Data[[#This Row],[Gross_Amount]]/100</f>
        <v>0</v>
      </c>
      <c r="W3635" s="6">
        <f>tbl_Raw_Data[[#This Row],[Gross_Amount]]-tbl_Raw_Data[[#This Row],[Discount_Amount]]</f>
        <v>84.05</v>
      </c>
      <c r="X3635" s="6">
        <f>tbl_Raw_Data[[#This Row],[Net_Amount_Before_Tax]]*tbl_Raw_Data[[#This Row],[Tax_Pct]]/100</f>
        <v>10.085999999999999</v>
      </c>
      <c r="Y3635" s="6">
        <f>tbl_Raw_Data[[#This Row],[Net_Amount_Before_Tax]]+tbl_Raw_Data[[#This Row],[Tax_Amount]]</f>
        <v>94.135999999999996</v>
      </c>
      <c r="Z3635" s="6">
        <f t="shared" si="284"/>
        <v>1</v>
      </c>
    </row>
    <row r="3636" spans="1:26" x14ac:dyDescent="0.3">
      <c r="A3636" s="23" t="s">
        <v>5485</v>
      </c>
      <c r="B3636" s="34">
        <v>45400</v>
      </c>
      <c r="C3636" s="23" t="s">
        <v>3504</v>
      </c>
      <c r="D3636" s="23" t="s">
        <v>52</v>
      </c>
      <c r="E3636" s="23" t="s">
        <v>52</v>
      </c>
      <c r="F3636" s="23">
        <v>160022</v>
      </c>
      <c r="G3636" s="23" t="s">
        <v>61</v>
      </c>
      <c r="H3636" s="23" t="s">
        <v>62</v>
      </c>
      <c r="I3636" s="23" t="s">
        <v>63</v>
      </c>
      <c r="J3636" s="23" t="s">
        <v>64</v>
      </c>
      <c r="K3636" s="23" t="s">
        <v>57</v>
      </c>
      <c r="L3636" s="23">
        <v>3</v>
      </c>
      <c r="M3636" s="23">
        <v>105.62</v>
      </c>
      <c r="N3636" s="23">
        <v>10</v>
      </c>
      <c r="O3636" s="23">
        <v>12</v>
      </c>
      <c r="P3636" s="23" t="s">
        <v>43</v>
      </c>
      <c r="Q3636" s="23" t="s">
        <v>34</v>
      </c>
      <c r="R3636" s="23">
        <f t="shared" si="280"/>
        <v>1</v>
      </c>
      <c r="S3636" s="23" t="str">
        <f t="shared" si="281"/>
        <v>ORD103635_20240418_CUST01311_MED004</v>
      </c>
      <c r="T3636" s="23">
        <f t="shared" si="282"/>
        <v>1</v>
      </c>
      <c r="U3636" s="6">
        <f t="shared" si="283"/>
        <v>316.86</v>
      </c>
      <c r="V3636" s="6">
        <f>tbl_Raw_Data[[#This Row],[Discount_Pct]]*tbl_Raw_Data[[#This Row],[Gross_Amount]]/100</f>
        <v>31.686000000000003</v>
      </c>
      <c r="W3636" s="6">
        <f>tbl_Raw_Data[[#This Row],[Gross_Amount]]-tbl_Raw_Data[[#This Row],[Discount_Amount]]</f>
        <v>285.17400000000004</v>
      </c>
      <c r="X3636" s="6">
        <f>tbl_Raw_Data[[#This Row],[Net_Amount_Before_Tax]]*tbl_Raw_Data[[#This Row],[Tax_Pct]]/100</f>
        <v>34.220880000000008</v>
      </c>
      <c r="Y3636" s="6">
        <f>tbl_Raw_Data[[#This Row],[Net_Amount_Before_Tax]]+tbl_Raw_Data[[#This Row],[Tax_Amount]]</f>
        <v>319.39488000000006</v>
      </c>
      <c r="Z3636" s="6">
        <f t="shared" si="284"/>
        <v>2</v>
      </c>
    </row>
    <row r="3637" spans="1:26" x14ac:dyDescent="0.3">
      <c r="A3637" s="23" t="s">
        <v>5486</v>
      </c>
      <c r="B3637" s="34">
        <v>45722</v>
      </c>
      <c r="C3637" s="23" t="s">
        <v>5487</v>
      </c>
      <c r="D3637" s="23" t="s">
        <v>72</v>
      </c>
      <c r="E3637" s="23" t="s">
        <v>73</v>
      </c>
      <c r="F3637" s="23">
        <v>302033</v>
      </c>
      <c r="G3637" s="23" t="s">
        <v>74</v>
      </c>
      <c r="H3637" s="23" t="s">
        <v>75</v>
      </c>
      <c r="I3637" s="23" t="s">
        <v>76</v>
      </c>
      <c r="J3637" s="23" t="s">
        <v>77</v>
      </c>
      <c r="K3637" s="23" t="s">
        <v>57</v>
      </c>
      <c r="L3637" s="23">
        <v>3</v>
      </c>
      <c r="M3637" s="23">
        <v>58.83</v>
      </c>
      <c r="N3637" s="23">
        <v>0</v>
      </c>
      <c r="O3637" s="23">
        <v>18</v>
      </c>
      <c r="P3637" s="23" t="s">
        <v>33</v>
      </c>
      <c r="Q3637" s="23" t="s">
        <v>34</v>
      </c>
      <c r="R3637" s="23">
        <f t="shared" si="280"/>
        <v>1</v>
      </c>
      <c r="S3637" s="23" t="str">
        <f t="shared" si="281"/>
        <v>ORD103636_20250306_CUST01171_MED008</v>
      </c>
      <c r="T3637" s="23">
        <f t="shared" si="282"/>
        <v>1</v>
      </c>
      <c r="U3637" s="6">
        <f t="shared" si="283"/>
        <v>176.49</v>
      </c>
      <c r="V3637" s="6">
        <f>tbl_Raw_Data[[#This Row],[Discount_Pct]]*tbl_Raw_Data[[#This Row],[Gross_Amount]]/100</f>
        <v>0</v>
      </c>
      <c r="W3637" s="6">
        <f>tbl_Raw_Data[[#This Row],[Gross_Amount]]-tbl_Raw_Data[[#This Row],[Discount_Amount]]</f>
        <v>176.49</v>
      </c>
      <c r="X3637" s="6">
        <f>tbl_Raw_Data[[#This Row],[Net_Amount_Before_Tax]]*tbl_Raw_Data[[#This Row],[Tax_Pct]]/100</f>
        <v>31.7682</v>
      </c>
      <c r="Y3637" s="6">
        <f>tbl_Raw_Data[[#This Row],[Net_Amount_Before_Tax]]+tbl_Raw_Data[[#This Row],[Tax_Amount]]</f>
        <v>208.25820000000002</v>
      </c>
      <c r="Z3637" s="6">
        <f t="shared" si="284"/>
        <v>1</v>
      </c>
    </row>
    <row r="3638" spans="1:26" x14ac:dyDescent="0.3">
      <c r="A3638" s="23" t="s">
        <v>5486</v>
      </c>
      <c r="B3638" s="34">
        <v>45889</v>
      </c>
      <c r="C3638" s="23" t="s">
        <v>4366</v>
      </c>
      <c r="D3638" s="23" t="s">
        <v>19</v>
      </c>
      <c r="E3638" s="23" t="s">
        <v>19</v>
      </c>
      <c r="F3638" s="23">
        <v>110024</v>
      </c>
      <c r="G3638" s="23" t="s">
        <v>160</v>
      </c>
      <c r="H3638" s="23" t="s">
        <v>161</v>
      </c>
      <c r="I3638" s="23" t="s">
        <v>50</v>
      </c>
      <c r="J3638" s="23" t="s">
        <v>23</v>
      </c>
      <c r="K3638" s="23" t="s">
        <v>24</v>
      </c>
      <c r="L3638" s="23">
        <v>2</v>
      </c>
      <c r="M3638" s="23">
        <v>159.9</v>
      </c>
      <c r="N3638" s="23">
        <v>15</v>
      </c>
      <c r="O3638" s="23">
        <v>5</v>
      </c>
      <c r="P3638" s="23" t="s">
        <v>58</v>
      </c>
      <c r="Q3638" s="23" t="s">
        <v>34</v>
      </c>
      <c r="R3638" s="23">
        <f t="shared" si="280"/>
        <v>1</v>
      </c>
      <c r="S3638" s="23" t="str">
        <f t="shared" si="281"/>
        <v>ORD103636_20250820_CUST01155_MED014</v>
      </c>
      <c r="T3638" s="23">
        <f t="shared" si="282"/>
        <v>1</v>
      </c>
      <c r="U3638" s="6">
        <f t="shared" si="283"/>
        <v>319.8</v>
      </c>
      <c r="V3638" s="6">
        <f>tbl_Raw_Data[[#This Row],[Discount_Pct]]*tbl_Raw_Data[[#This Row],[Gross_Amount]]/100</f>
        <v>47.97</v>
      </c>
      <c r="W3638" s="6">
        <f>tbl_Raw_Data[[#This Row],[Gross_Amount]]-tbl_Raw_Data[[#This Row],[Discount_Amount]]</f>
        <v>271.83000000000004</v>
      </c>
      <c r="X3638" s="6">
        <f>tbl_Raw_Data[[#This Row],[Net_Amount_Before_Tax]]*tbl_Raw_Data[[#This Row],[Tax_Pct]]/100</f>
        <v>13.591500000000002</v>
      </c>
      <c r="Y3638" s="6">
        <f>tbl_Raw_Data[[#This Row],[Net_Amount_Before_Tax]]+tbl_Raw_Data[[#This Row],[Tax_Amount]]</f>
        <v>285.42150000000004</v>
      </c>
      <c r="Z3638" s="6">
        <f t="shared" si="284"/>
        <v>2</v>
      </c>
    </row>
    <row r="3639" spans="1:26" x14ac:dyDescent="0.3">
      <c r="A3639" s="23" t="s">
        <v>5488</v>
      </c>
      <c r="B3639" s="34">
        <v>45661</v>
      </c>
      <c r="C3639" s="23" t="s">
        <v>1419</v>
      </c>
      <c r="D3639" s="23" t="s">
        <v>123</v>
      </c>
      <c r="E3639" s="23" t="s">
        <v>101</v>
      </c>
      <c r="F3639" s="23">
        <v>226010</v>
      </c>
      <c r="G3639" s="23" t="s">
        <v>132</v>
      </c>
      <c r="H3639" s="23" t="s">
        <v>133</v>
      </c>
      <c r="I3639" s="23" t="s">
        <v>134</v>
      </c>
      <c r="J3639" s="23" t="s">
        <v>135</v>
      </c>
      <c r="K3639" s="23" t="s">
        <v>57</v>
      </c>
      <c r="L3639" s="23">
        <v>2</v>
      </c>
      <c r="M3639" s="23">
        <v>81.56</v>
      </c>
      <c r="N3639" s="23">
        <v>0</v>
      </c>
      <c r="O3639" s="23">
        <v>12</v>
      </c>
      <c r="P3639" s="23" t="s">
        <v>89</v>
      </c>
      <c r="Q3639" s="23" t="s">
        <v>34</v>
      </c>
      <c r="R3639" s="23">
        <f t="shared" si="280"/>
        <v>1</v>
      </c>
      <c r="S3639" s="23" t="str">
        <f t="shared" si="281"/>
        <v>ORD103638_20250104_CUST02078_MED007</v>
      </c>
      <c r="T3639" s="23">
        <f t="shared" si="282"/>
        <v>1</v>
      </c>
      <c r="U3639" s="6">
        <f t="shared" si="283"/>
        <v>163.12</v>
      </c>
      <c r="V3639" s="6">
        <f>tbl_Raw_Data[[#This Row],[Discount_Pct]]*tbl_Raw_Data[[#This Row],[Gross_Amount]]/100</f>
        <v>0</v>
      </c>
      <c r="W3639" s="6">
        <f>tbl_Raw_Data[[#This Row],[Gross_Amount]]-tbl_Raw_Data[[#This Row],[Discount_Amount]]</f>
        <v>163.12</v>
      </c>
      <c r="X3639" s="6">
        <f>tbl_Raw_Data[[#This Row],[Net_Amount_Before_Tax]]*tbl_Raw_Data[[#This Row],[Tax_Pct]]/100</f>
        <v>19.574400000000001</v>
      </c>
      <c r="Y3639" s="6">
        <f>tbl_Raw_Data[[#This Row],[Net_Amount_Before_Tax]]+tbl_Raw_Data[[#This Row],[Tax_Amount]]</f>
        <v>182.6944</v>
      </c>
      <c r="Z3639" s="6">
        <f t="shared" si="284"/>
        <v>3</v>
      </c>
    </row>
    <row r="3640" spans="1:26" x14ac:dyDescent="0.3">
      <c r="A3640" s="23" t="s">
        <v>5489</v>
      </c>
      <c r="B3640" s="34">
        <v>45864</v>
      </c>
      <c r="C3640" s="23" t="s">
        <v>5323</v>
      </c>
      <c r="D3640" s="23" t="s">
        <v>80</v>
      </c>
      <c r="E3640" s="23" t="s">
        <v>81</v>
      </c>
      <c r="F3640" s="23">
        <v>395017</v>
      </c>
      <c r="G3640" s="23" t="s">
        <v>68</v>
      </c>
      <c r="H3640" s="23" t="s">
        <v>69</v>
      </c>
      <c r="I3640" s="23" t="s">
        <v>55</v>
      </c>
      <c r="J3640" s="23" t="s">
        <v>56</v>
      </c>
      <c r="K3640" s="23" t="s">
        <v>24</v>
      </c>
      <c r="L3640" s="23">
        <v>2</v>
      </c>
      <c r="M3640" s="23">
        <v>31.37</v>
      </c>
      <c r="N3640" s="23">
        <v>10</v>
      </c>
      <c r="O3640" s="23">
        <v>5</v>
      </c>
      <c r="P3640" s="23" t="s">
        <v>65</v>
      </c>
      <c r="Q3640" s="23" t="s">
        <v>34</v>
      </c>
      <c r="R3640" s="23">
        <f t="shared" si="280"/>
        <v>1</v>
      </c>
      <c r="S3640" s="23" t="str">
        <f t="shared" si="281"/>
        <v>ORD103639_20250726_CUST02469_MED003</v>
      </c>
      <c r="T3640" s="23">
        <f t="shared" si="282"/>
        <v>1</v>
      </c>
      <c r="U3640" s="6">
        <f t="shared" si="283"/>
        <v>62.74</v>
      </c>
      <c r="V3640" s="6">
        <f>tbl_Raw_Data[[#This Row],[Discount_Pct]]*tbl_Raw_Data[[#This Row],[Gross_Amount]]/100</f>
        <v>6.274</v>
      </c>
      <c r="W3640" s="6">
        <f>tbl_Raw_Data[[#This Row],[Gross_Amount]]-tbl_Raw_Data[[#This Row],[Discount_Amount]]</f>
        <v>56.466000000000001</v>
      </c>
      <c r="X3640" s="6">
        <f>tbl_Raw_Data[[#This Row],[Net_Amount_Before_Tax]]*tbl_Raw_Data[[#This Row],[Tax_Pct]]/100</f>
        <v>2.8232999999999997</v>
      </c>
      <c r="Y3640" s="6">
        <f>tbl_Raw_Data[[#This Row],[Net_Amount_Before_Tax]]+tbl_Raw_Data[[#This Row],[Tax_Amount]]</f>
        <v>59.289299999999997</v>
      </c>
      <c r="Z3640" s="6">
        <f t="shared" si="284"/>
        <v>6</v>
      </c>
    </row>
    <row r="3641" spans="1:26" x14ac:dyDescent="0.3">
      <c r="A3641" s="23" t="s">
        <v>5490</v>
      </c>
      <c r="B3641" s="34">
        <v>45633</v>
      </c>
      <c r="C3641" s="23" t="s">
        <v>5491</v>
      </c>
      <c r="D3641" s="23" t="s">
        <v>123</v>
      </c>
      <c r="E3641" s="23" t="s">
        <v>101</v>
      </c>
      <c r="F3641" s="23">
        <v>226016</v>
      </c>
      <c r="G3641" s="23" t="s">
        <v>68</v>
      </c>
      <c r="H3641" s="23" t="s">
        <v>69</v>
      </c>
      <c r="I3641" s="23" t="s">
        <v>55</v>
      </c>
      <c r="J3641" s="23" t="s">
        <v>56</v>
      </c>
      <c r="K3641" s="23" t="s">
        <v>24</v>
      </c>
      <c r="L3641" s="23">
        <v>3</v>
      </c>
      <c r="M3641" s="23">
        <v>29.93</v>
      </c>
      <c r="N3641" s="23">
        <v>5</v>
      </c>
      <c r="O3641" s="23">
        <v>12</v>
      </c>
      <c r="P3641" s="23" t="s">
        <v>65</v>
      </c>
      <c r="Q3641" s="23" t="s">
        <v>26</v>
      </c>
      <c r="R3641" s="23">
        <f t="shared" si="280"/>
        <v>1</v>
      </c>
      <c r="S3641" s="23" t="str">
        <f t="shared" si="281"/>
        <v>ORD103640_20241207_CUST02560_MED003</v>
      </c>
      <c r="T3641" s="23">
        <f t="shared" si="282"/>
        <v>1</v>
      </c>
      <c r="U3641" s="6">
        <f t="shared" si="283"/>
        <v>89.789999999999992</v>
      </c>
      <c r="V3641" s="6">
        <f>tbl_Raw_Data[[#This Row],[Discount_Pct]]*tbl_Raw_Data[[#This Row],[Gross_Amount]]/100</f>
        <v>4.4894999999999996</v>
      </c>
      <c r="W3641" s="6">
        <f>tbl_Raw_Data[[#This Row],[Gross_Amount]]-tbl_Raw_Data[[#This Row],[Discount_Amount]]</f>
        <v>85.3005</v>
      </c>
      <c r="X3641" s="6">
        <f>tbl_Raw_Data[[#This Row],[Net_Amount_Before_Tax]]*tbl_Raw_Data[[#This Row],[Tax_Pct]]/100</f>
        <v>10.23606</v>
      </c>
      <c r="Y3641" s="6">
        <f>tbl_Raw_Data[[#This Row],[Net_Amount_Before_Tax]]+tbl_Raw_Data[[#This Row],[Tax_Amount]]</f>
        <v>95.536559999999994</v>
      </c>
      <c r="Z3641" s="6">
        <f t="shared" si="284"/>
        <v>0</v>
      </c>
    </row>
    <row r="3642" spans="1:26" x14ac:dyDescent="0.3">
      <c r="A3642" s="23" t="s">
        <v>5492</v>
      </c>
      <c r="B3642" s="34">
        <v>45621</v>
      </c>
      <c r="C3642" s="23" t="s">
        <v>5493</v>
      </c>
      <c r="D3642" s="23" t="s">
        <v>28</v>
      </c>
      <c r="E3642" s="23" t="s">
        <v>29</v>
      </c>
      <c r="F3642" s="23">
        <v>500032</v>
      </c>
      <c r="G3642" s="23" t="s">
        <v>111</v>
      </c>
      <c r="H3642" s="23" t="s">
        <v>112</v>
      </c>
      <c r="I3642" s="23" t="s">
        <v>113</v>
      </c>
      <c r="J3642" s="23" t="s">
        <v>114</v>
      </c>
      <c r="K3642" s="23" t="s">
        <v>24</v>
      </c>
      <c r="L3642" s="23">
        <v>2</v>
      </c>
      <c r="M3642" s="23">
        <v>84.37</v>
      </c>
      <c r="N3642" s="23">
        <v>0</v>
      </c>
      <c r="O3642" s="23">
        <v>5</v>
      </c>
      <c r="P3642" s="23" t="s">
        <v>65</v>
      </c>
      <c r="Q3642" s="23" t="s">
        <v>34</v>
      </c>
      <c r="R3642" s="23">
        <f t="shared" si="280"/>
        <v>1</v>
      </c>
      <c r="S3642" s="23" t="str">
        <f t="shared" si="281"/>
        <v>ORD103641_20241125_CUST00592_MED027</v>
      </c>
      <c r="T3642" s="23">
        <f t="shared" si="282"/>
        <v>1</v>
      </c>
      <c r="U3642" s="6">
        <f t="shared" si="283"/>
        <v>168.74</v>
      </c>
      <c r="V3642" s="6">
        <f>tbl_Raw_Data[[#This Row],[Discount_Pct]]*tbl_Raw_Data[[#This Row],[Gross_Amount]]/100</f>
        <v>0</v>
      </c>
      <c r="W3642" s="6">
        <f>tbl_Raw_Data[[#This Row],[Gross_Amount]]-tbl_Raw_Data[[#This Row],[Discount_Amount]]</f>
        <v>168.74</v>
      </c>
      <c r="X3642" s="6">
        <f>tbl_Raw_Data[[#This Row],[Net_Amount_Before_Tax]]*tbl_Raw_Data[[#This Row],[Tax_Pct]]/100</f>
        <v>8.4370000000000012</v>
      </c>
      <c r="Y3642" s="6">
        <f>tbl_Raw_Data[[#This Row],[Net_Amount_Before_Tax]]+tbl_Raw_Data[[#This Row],[Tax_Amount]]</f>
        <v>177.17700000000002</v>
      </c>
      <c r="Z3642" s="6">
        <f t="shared" si="284"/>
        <v>1</v>
      </c>
    </row>
    <row r="3643" spans="1:26" x14ac:dyDescent="0.3">
      <c r="A3643" s="23" t="s">
        <v>5494</v>
      </c>
      <c r="B3643" s="34">
        <v>45830</v>
      </c>
      <c r="C3643" s="23" t="s">
        <v>5029</v>
      </c>
      <c r="D3643" s="23" t="s">
        <v>142</v>
      </c>
      <c r="E3643" s="23" t="s">
        <v>81</v>
      </c>
      <c r="F3643" s="23">
        <v>380061</v>
      </c>
      <c r="G3643" s="23" t="s">
        <v>124</v>
      </c>
      <c r="H3643" s="23" t="s">
        <v>125</v>
      </c>
      <c r="I3643" s="23" t="s">
        <v>104</v>
      </c>
      <c r="J3643" s="23" t="s">
        <v>114</v>
      </c>
      <c r="K3643" s="23" t="s">
        <v>24</v>
      </c>
      <c r="L3643" s="23">
        <v>1</v>
      </c>
      <c r="M3643" s="23">
        <v>109.14</v>
      </c>
      <c r="N3643" s="23">
        <v>15</v>
      </c>
      <c r="O3643" s="23">
        <v>5</v>
      </c>
      <c r="P3643" s="23" t="s">
        <v>89</v>
      </c>
      <c r="Q3643" s="23" t="s">
        <v>90</v>
      </c>
      <c r="R3643" s="23">
        <f t="shared" si="280"/>
        <v>1</v>
      </c>
      <c r="S3643" s="23" t="str">
        <f t="shared" si="281"/>
        <v>ORD103642_20250622_CUST01539_MED018</v>
      </c>
      <c r="T3643" s="23">
        <f t="shared" si="282"/>
        <v>1</v>
      </c>
      <c r="U3643" s="6">
        <f t="shared" si="283"/>
        <v>109.14</v>
      </c>
      <c r="V3643" s="6">
        <f>tbl_Raw_Data[[#This Row],[Discount_Pct]]*tbl_Raw_Data[[#This Row],[Gross_Amount]]/100</f>
        <v>16.370999999999999</v>
      </c>
      <c r="W3643" s="6">
        <f>tbl_Raw_Data[[#This Row],[Gross_Amount]]-tbl_Raw_Data[[#This Row],[Discount_Amount]]</f>
        <v>92.769000000000005</v>
      </c>
      <c r="X3643" s="6">
        <f>tbl_Raw_Data[[#This Row],[Net_Amount_Before_Tax]]*tbl_Raw_Data[[#This Row],[Tax_Pct]]/100</f>
        <v>4.6384500000000006</v>
      </c>
      <c r="Y3643" s="6">
        <f>tbl_Raw_Data[[#This Row],[Net_Amount_Before_Tax]]+tbl_Raw_Data[[#This Row],[Tax_Amount]]</f>
        <v>97.407450000000011</v>
      </c>
      <c r="Z3643" s="6">
        <f t="shared" si="284"/>
        <v>2</v>
      </c>
    </row>
    <row r="3644" spans="1:26" x14ac:dyDescent="0.3">
      <c r="A3644" s="23" t="s">
        <v>5495</v>
      </c>
      <c r="B3644" s="34">
        <v>45905</v>
      </c>
      <c r="C3644" s="23" t="s">
        <v>1042</v>
      </c>
      <c r="D3644" s="23" t="s">
        <v>46</v>
      </c>
      <c r="E3644" s="23" t="s">
        <v>47</v>
      </c>
      <c r="F3644" s="23">
        <v>411001</v>
      </c>
      <c r="G3644" s="23" t="s">
        <v>256</v>
      </c>
      <c r="H3644" s="23" t="s">
        <v>257</v>
      </c>
      <c r="I3644" s="23" t="s">
        <v>22</v>
      </c>
      <c r="J3644" s="23" t="s">
        <v>258</v>
      </c>
      <c r="K3644" s="23" t="s">
        <v>57</v>
      </c>
      <c r="L3644" s="23">
        <v>1</v>
      </c>
      <c r="M3644" s="23">
        <v>72.88</v>
      </c>
      <c r="N3644" s="23">
        <v>5</v>
      </c>
      <c r="O3644" s="23">
        <v>12</v>
      </c>
      <c r="P3644" s="23" t="s">
        <v>58</v>
      </c>
      <c r="Q3644" s="23" t="s">
        <v>34</v>
      </c>
      <c r="R3644" s="23">
        <f t="shared" si="280"/>
        <v>1</v>
      </c>
      <c r="S3644" s="23" t="str">
        <f t="shared" si="281"/>
        <v>ORD103643_20250905_CUST02816_MED025</v>
      </c>
      <c r="T3644" s="23">
        <f t="shared" si="282"/>
        <v>1</v>
      </c>
      <c r="U3644" s="6">
        <f t="shared" si="283"/>
        <v>72.88</v>
      </c>
      <c r="V3644" s="6">
        <f>tbl_Raw_Data[[#This Row],[Discount_Pct]]*tbl_Raw_Data[[#This Row],[Gross_Amount]]/100</f>
        <v>3.6439999999999997</v>
      </c>
      <c r="W3644" s="6">
        <f>tbl_Raw_Data[[#This Row],[Gross_Amount]]-tbl_Raw_Data[[#This Row],[Discount_Amount]]</f>
        <v>69.23599999999999</v>
      </c>
      <c r="X3644" s="6">
        <f>tbl_Raw_Data[[#This Row],[Net_Amount_Before_Tax]]*tbl_Raw_Data[[#This Row],[Tax_Pct]]/100</f>
        <v>8.3083199999999984</v>
      </c>
      <c r="Y3644" s="6">
        <f>tbl_Raw_Data[[#This Row],[Net_Amount_Before_Tax]]+tbl_Raw_Data[[#This Row],[Tax_Amount]]</f>
        <v>77.544319999999985</v>
      </c>
      <c r="Z3644" s="6">
        <f t="shared" si="284"/>
        <v>2</v>
      </c>
    </row>
    <row r="3645" spans="1:26" x14ac:dyDescent="0.3">
      <c r="A3645" s="23" t="s">
        <v>5496</v>
      </c>
      <c r="B3645" s="34">
        <v>45438</v>
      </c>
      <c r="C3645" s="23" t="s">
        <v>1800</v>
      </c>
      <c r="D3645" s="23" t="s">
        <v>52</v>
      </c>
      <c r="E3645" s="23" t="s">
        <v>52</v>
      </c>
      <c r="F3645" s="23">
        <v>160001</v>
      </c>
      <c r="G3645" s="23" t="s">
        <v>196</v>
      </c>
      <c r="H3645" s="23" t="s">
        <v>197</v>
      </c>
      <c r="I3645" s="23" t="s">
        <v>32</v>
      </c>
      <c r="J3645" s="23" t="s">
        <v>42</v>
      </c>
      <c r="K3645" s="23" t="s">
        <v>24</v>
      </c>
      <c r="L3645" s="23">
        <v>4</v>
      </c>
      <c r="M3645" s="23">
        <v>27.01</v>
      </c>
      <c r="N3645" s="23">
        <v>15</v>
      </c>
      <c r="O3645" s="23">
        <v>18</v>
      </c>
      <c r="P3645" s="23" t="s">
        <v>25</v>
      </c>
      <c r="Q3645" s="23" t="s">
        <v>34</v>
      </c>
      <c r="R3645" s="23">
        <f t="shared" si="280"/>
        <v>1</v>
      </c>
      <c r="S3645" s="23" t="str">
        <f t="shared" si="281"/>
        <v>ORD103644_20240526_CUST03108_MED011</v>
      </c>
      <c r="T3645" s="23">
        <f t="shared" si="282"/>
        <v>1</v>
      </c>
      <c r="U3645" s="6">
        <f t="shared" si="283"/>
        <v>108.04</v>
      </c>
      <c r="V3645" s="6">
        <f>tbl_Raw_Data[[#This Row],[Discount_Pct]]*tbl_Raw_Data[[#This Row],[Gross_Amount]]/100</f>
        <v>16.206000000000003</v>
      </c>
      <c r="W3645" s="6">
        <f>tbl_Raw_Data[[#This Row],[Gross_Amount]]-tbl_Raw_Data[[#This Row],[Discount_Amount]]</f>
        <v>91.834000000000003</v>
      </c>
      <c r="X3645" s="6">
        <f>tbl_Raw_Data[[#This Row],[Net_Amount_Before_Tax]]*tbl_Raw_Data[[#This Row],[Tax_Pct]]/100</f>
        <v>16.53012</v>
      </c>
      <c r="Y3645" s="6">
        <f>tbl_Raw_Data[[#This Row],[Net_Amount_Before_Tax]]+tbl_Raw_Data[[#This Row],[Tax_Amount]]</f>
        <v>108.36412</v>
      </c>
      <c r="Z3645" s="6">
        <f t="shared" si="284"/>
        <v>2</v>
      </c>
    </row>
    <row r="3646" spans="1:26" x14ac:dyDescent="0.3">
      <c r="A3646" s="23" t="s">
        <v>5497</v>
      </c>
      <c r="B3646" s="34">
        <v>45764</v>
      </c>
      <c r="C3646" s="23" t="s">
        <v>2645</v>
      </c>
      <c r="D3646" s="23" t="s">
        <v>80</v>
      </c>
      <c r="E3646" s="23" t="s">
        <v>81</v>
      </c>
      <c r="F3646" s="23">
        <v>395010</v>
      </c>
      <c r="G3646" s="23" t="s">
        <v>82</v>
      </c>
      <c r="H3646" s="23" t="s">
        <v>83</v>
      </c>
      <c r="I3646" s="23" t="s">
        <v>84</v>
      </c>
      <c r="J3646" s="23" t="s">
        <v>85</v>
      </c>
      <c r="K3646" s="23" t="s">
        <v>24</v>
      </c>
      <c r="L3646" s="23">
        <v>1</v>
      </c>
      <c r="M3646" s="23">
        <v>314.39999999999998</v>
      </c>
      <c r="N3646" s="23">
        <v>0</v>
      </c>
      <c r="O3646" s="23">
        <v>18</v>
      </c>
      <c r="P3646" s="23" t="s">
        <v>25</v>
      </c>
      <c r="Q3646" s="23" t="s">
        <v>34</v>
      </c>
      <c r="R3646" s="23">
        <f t="shared" si="280"/>
        <v>1</v>
      </c>
      <c r="S3646" s="23" t="str">
        <f t="shared" si="281"/>
        <v>ORD103645_20250417_CUST01981_MED023</v>
      </c>
      <c r="T3646" s="23">
        <f t="shared" si="282"/>
        <v>1</v>
      </c>
      <c r="U3646" s="6">
        <f t="shared" si="283"/>
        <v>314.39999999999998</v>
      </c>
      <c r="V3646" s="6">
        <f>tbl_Raw_Data[[#This Row],[Discount_Pct]]*tbl_Raw_Data[[#This Row],[Gross_Amount]]/100</f>
        <v>0</v>
      </c>
      <c r="W3646" s="6">
        <f>tbl_Raw_Data[[#This Row],[Gross_Amount]]-tbl_Raw_Data[[#This Row],[Discount_Amount]]</f>
        <v>314.39999999999998</v>
      </c>
      <c r="X3646" s="6">
        <f>tbl_Raw_Data[[#This Row],[Net_Amount_Before_Tax]]*tbl_Raw_Data[[#This Row],[Tax_Pct]]/100</f>
        <v>56.591999999999999</v>
      </c>
      <c r="Y3646" s="6">
        <f>tbl_Raw_Data[[#This Row],[Net_Amount_Before_Tax]]+tbl_Raw_Data[[#This Row],[Tax_Amount]]</f>
        <v>370.99199999999996</v>
      </c>
      <c r="Z3646" s="6">
        <f t="shared" si="284"/>
        <v>2</v>
      </c>
    </row>
    <row r="3647" spans="1:26" x14ac:dyDescent="0.3">
      <c r="A3647" s="23" t="s">
        <v>5497</v>
      </c>
      <c r="B3647" s="34">
        <v>45392</v>
      </c>
      <c r="C3647" s="23" t="s">
        <v>5498</v>
      </c>
      <c r="D3647" s="23" t="s">
        <v>52</v>
      </c>
      <c r="E3647" s="23" t="s">
        <v>52</v>
      </c>
      <c r="F3647" s="23">
        <v>160001</v>
      </c>
      <c r="G3647" s="23" t="s">
        <v>119</v>
      </c>
      <c r="H3647" s="23" t="s">
        <v>120</v>
      </c>
      <c r="I3647" s="23" t="s">
        <v>32</v>
      </c>
      <c r="J3647" s="23" t="s">
        <v>64</v>
      </c>
      <c r="K3647" s="23" t="s">
        <v>57</v>
      </c>
      <c r="L3647" s="23">
        <v>1</v>
      </c>
      <c r="M3647" s="23">
        <v>70.81</v>
      </c>
      <c r="N3647" s="23">
        <v>10</v>
      </c>
      <c r="O3647" s="23">
        <v>18</v>
      </c>
      <c r="P3647" s="23" t="s">
        <v>33</v>
      </c>
      <c r="Q3647" s="23" t="s">
        <v>34</v>
      </c>
      <c r="R3647" s="23">
        <f t="shared" si="280"/>
        <v>1</v>
      </c>
      <c r="S3647" s="23" t="str">
        <f t="shared" si="281"/>
        <v>ORD103645_20240410_CUST00908_MED010</v>
      </c>
      <c r="T3647" s="23">
        <f t="shared" si="282"/>
        <v>1</v>
      </c>
      <c r="U3647" s="6">
        <f t="shared" si="283"/>
        <v>70.81</v>
      </c>
      <c r="V3647" s="6">
        <f>tbl_Raw_Data[[#This Row],[Discount_Pct]]*tbl_Raw_Data[[#This Row],[Gross_Amount]]/100</f>
        <v>7.0810000000000004</v>
      </c>
      <c r="W3647" s="6">
        <f>tbl_Raw_Data[[#This Row],[Gross_Amount]]-tbl_Raw_Data[[#This Row],[Discount_Amount]]</f>
        <v>63.728999999999999</v>
      </c>
      <c r="X3647" s="6">
        <f>tbl_Raw_Data[[#This Row],[Net_Amount_Before_Tax]]*tbl_Raw_Data[[#This Row],[Tax_Pct]]/100</f>
        <v>11.471220000000001</v>
      </c>
      <c r="Y3647" s="6">
        <f>tbl_Raw_Data[[#This Row],[Net_Amount_Before_Tax]]+tbl_Raw_Data[[#This Row],[Tax_Amount]]</f>
        <v>75.200220000000002</v>
      </c>
      <c r="Z3647" s="6">
        <f t="shared" si="284"/>
        <v>3</v>
      </c>
    </row>
    <row r="3648" spans="1:26" x14ac:dyDescent="0.3">
      <c r="A3648" s="23" t="s">
        <v>5499</v>
      </c>
      <c r="B3648" s="34">
        <v>45623</v>
      </c>
      <c r="C3648" s="23" t="s">
        <v>1828</v>
      </c>
      <c r="D3648" s="23" t="s">
        <v>92</v>
      </c>
      <c r="E3648" s="23" t="s">
        <v>93</v>
      </c>
      <c r="F3648" s="23">
        <v>560034</v>
      </c>
      <c r="G3648" s="23" t="s">
        <v>145</v>
      </c>
      <c r="H3648" s="23" t="s">
        <v>146</v>
      </c>
      <c r="I3648" s="23" t="s">
        <v>147</v>
      </c>
      <c r="J3648" s="23" t="s">
        <v>148</v>
      </c>
      <c r="K3648" s="23" t="s">
        <v>24</v>
      </c>
      <c r="L3648" s="23">
        <v>1</v>
      </c>
      <c r="M3648" s="23">
        <v>110.76</v>
      </c>
      <c r="N3648" s="23">
        <v>10</v>
      </c>
      <c r="O3648" s="23">
        <v>18</v>
      </c>
      <c r="P3648" s="23" t="s">
        <v>43</v>
      </c>
      <c r="Q3648" s="23" t="s">
        <v>26</v>
      </c>
      <c r="R3648" s="23">
        <f t="shared" si="280"/>
        <v>1</v>
      </c>
      <c r="S3648" s="23" t="str">
        <f t="shared" si="281"/>
        <v>ORD103647_20241127_CUST03454_MED016</v>
      </c>
      <c r="T3648" s="23">
        <f t="shared" si="282"/>
        <v>1</v>
      </c>
      <c r="U3648" s="6">
        <f t="shared" si="283"/>
        <v>110.76</v>
      </c>
      <c r="V3648" s="6">
        <f>tbl_Raw_Data[[#This Row],[Discount_Pct]]*tbl_Raw_Data[[#This Row],[Gross_Amount]]/100</f>
        <v>11.076000000000001</v>
      </c>
      <c r="W3648" s="6">
        <f>tbl_Raw_Data[[#This Row],[Gross_Amount]]-tbl_Raw_Data[[#This Row],[Discount_Amount]]</f>
        <v>99.683999999999997</v>
      </c>
      <c r="X3648" s="6">
        <f>tbl_Raw_Data[[#This Row],[Net_Amount_Before_Tax]]*tbl_Raw_Data[[#This Row],[Tax_Pct]]/100</f>
        <v>17.94312</v>
      </c>
      <c r="Y3648" s="6">
        <f>tbl_Raw_Data[[#This Row],[Net_Amount_Before_Tax]]+tbl_Raw_Data[[#This Row],[Tax_Amount]]</f>
        <v>117.62711999999999</v>
      </c>
      <c r="Z3648" s="6">
        <f t="shared" si="284"/>
        <v>2</v>
      </c>
    </row>
    <row r="3649" spans="1:26" x14ac:dyDescent="0.3">
      <c r="A3649" s="23" t="s">
        <v>5500</v>
      </c>
      <c r="B3649" s="34">
        <v>45806</v>
      </c>
      <c r="C3649" s="23" t="s">
        <v>298</v>
      </c>
      <c r="D3649" s="23" t="s">
        <v>80</v>
      </c>
      <c r="E3649" s="23" t="s">
        <v>81</v>
      </c>
      <c r="F3649" s="23">
        <v>395017</v>
      </c>
      <c r="G3649" s="23" t="s">
        <v>68</v>
      </c>
      <c r="H3649" s="23" t="s">
        <v>69</v>
      </c>
      <c r="I3649" s="23" t="s">
        <v>55</v>
      </c>
      <c r="J3649" s="23" t="s">
        <v>56</v>
      </c>
      <c r="K3649" s="23" t="s">
        <v>24</v>
      </c>
      <c r="L3649" s="23">
        <v>5</v>
      </c>
      <c r="M3649" s="23">
        <v>29.78</v>
      </c>
      <c r="N3649" s="23">
        <v>5</v>
      </c>
      <c r="O3649" s="23">
        <v>12</v>
      </c>
      <c r="P3649" s="23" t="s">
        <v>89</v>
      </c>
      <c r="Q3649" s="23" t="s">
        <v>34</v>
      </c>
      <c r="R3649" s="23">
        <f t="shared" si="280"/>
        <v>1</v>
      </c>
      <c r="S3649" s="23" t="str">
        <f t="shared" si="281"/>
        <v>ORD103648_20250529_CUST01387_MED003</v>
      </c>
      <c r="T3649" s="23">
        <f t="shared" si="282"/>
        <v>1</v>
      </c>
      <c r="U3649" s="6">
        <f t="shared" si="283"/>
        <v>148.9</v>
      </c>
      <c r="V3649" s="6">
        <f>tbl_Raw_Data[[#This Row],[Discount_Pct]]*tbl_Raw_Data[[#This Row],[Gross_Amount]]/100</f>
        <v>7.4450000000000003</v>
      </c>
      <c r="W3649" s="6">
        <f>tbl_Raw_Data[[#This Row],[Gross_Amount]]-tbl_Raw_Data[[#This Row],[Discount_Amount]]</f>
        <v>141.45500000000001</v>
      </c>
      <c r="X3649" s="6">
        <f>tbl_Raw_Data[[#This Row],[Net_Amount_Before_Tax]]*tbl_Raw_Data[[#This Row],[Tax_Pct]]/100</f>
        <v>16.974599999999999</v>
      </c>
      <c r="Y3649" s="6">
        <f>tbl_Raw_Data[[#This Row],[Net_Amount_Before_Tax]]+tbl_Raw_Data[[#This Row],[Tax_Amount]]</f>
        <v>158.42960000000002</v>
      </c>
      <c r="Z3649" s="6">
        <f t="shared" si="284"/>
        <v>1</v>
      </c>
    </row>
    <row r="3650" spans="1:26" x14ac:dyDescent="0.3">
      <c r="A3650" s="23" t="s">
        <v>5501</v>
      </c>
      <c r="B3650" s="34">
        <v>45771</v>
      </c>
      <c r="C3650" s="23" t="s">
        <v>91</v>
      </c>
      <c r="D3650" s="23" t="s">
        <v>100</v>
      </c>
      <c r="E3650" s="23" t="s">
        <v>101</v>
      </c>
      <c r="F3650" s="23">
        <v>201305</v>
      </c>
      <c r="G3650" s="23" t="s">
        <v>196</v>
      </c>
      <c r="H3650" s="23" t="s">
        <v>197</v>
      </c>
      <c r="I3650" s="23" t="s">
        <v>32</v>
      </c>
      <c r="J3650" s="23" t="s">
        <v>42</v>
      </c>
      <c r="K3650" s="23" t="s">
        <v>24</v>
      </c>
      <c r="L3650" s="23">
        <v>1</v>
      </c>
      <c r="M3650" s="23">
        <v>24.81</v>
      </c>
      <c r="N3650" s="23">
        <v>5</v>
      </c>
      <c r="O3650" s="23">
        <v>12</v>
      </c>
      <c r="P3650" s="23" t="s">
        <v>89</v>
      </c>
      <c r="Q3650" s="23" t="s">
        <v>34</v>
      </c>
      <c r="R3650" s="23">
        <f t="shared" ref="R3650:R3713" si="285">COUNTIFS($A$2:$A$8001,A3650,$B$2:$B$8001,B3650,$C$2:$C$8001,C3650,$G$2:$G$8001,G3650)</f>
        <v>1</v>
      </c>
      <c r="S3650" s="23" t="str">
        <f t="shared" ref="S3650:S3713" si="286">A3650&amp;"_"&amp;TEXT(B3650,"yyyymmdd")&amp;"_"&amp;C3650&amp;"_"&amp;G3650</f>
        <v>ORD103649_20250424_CUST00450_MED011</v>
      </c>
      <c r="T3650" s="23">
        <f t="shared" ref="T3650:T3713" si="287">COUNTIF($S$2:$S$8001,S3650)</f>
        <v>1</v>
      </c>
      <c r="U3650" s="6">
        <f t="shared" ref="U3650:U3713" si="288">L3650*M3650</f>
        <v>24.81</v>
      </c>
      <c r="V3650" s="6">
        <f>tbl_Raw_Data[[#This Row],[Discount_Pct]]*tbl_Raw_Data[[#This Row],[Gross_Amount]]/100</f>
        <v>1.2404999999999999</v>
      </c>
      <c r="W3650" s="6">
        <f>tbl_Raw_Data[[#This Row],[Gross_Amount]]-tbl_Raw_Data[[#This Row],[Discount_Amount]]</f>
        <v>23.569499999999998</v>
      </c>
      <c r="X3650" s="6">
        <f>tbl_Raw_Data[[#This Row],[Net_Amount_Before_Tax]]*tbl_Raw_Data[[#This Row],[Tax_Pct]]/100</f>
        <v>2.8283399999999994</v>
      </c>
      <c r="Y3650" s="6">
        <f>tbl_Raw_Data[[#This Row],[Net_Amount_Before_Tax]]+tbl_Raw_Data[[#This Row],[Tax_Amount]]</f>
        <v>26.397839999999999</v>
      </c>
      <c r="Z3650" s="6">
        <f t="shared" ref="Z3650:Z3713" si="289">COUNTIFS($C$2:$C$8001,C3650,$Q$2:$Q$8001,"Delivered")</f>
        <v>3</v>
      </c>
    </row>
    <row r="3651" spans="1:26" x14ac:dyDescent="0.3">
      <c r="A3651" s="23" t="s">
        <v>5502</v>
      </c>
      <c r="B3651" s="34">
        <v>45871</v>
      </c>
      <c r="C3651" s="23" t="s">
        <v>1559</v>
      </c>
      <c r="D3651" s="23" t="s">
        <v>130</v>
      </c>
      <c r="E3651" s="23" t="s">
        <v>131</v>
      </c>
      <c r="F3651" s="23">
        <v>700029</v>
      </c>
      <c r="G3651" s="23" t="s">
        <v>283</v>
      </c>
      <c r="H3651" s="23" t="s">
        <v>284</v>
      </c>
      <c r="I3651" s="23" t="s">
        <v>104</v>
      </c>
      <c r="J3651" s="23" t="s">
        <v>42</v>
      </c>
      <c r="K3651" s="23" t="s">
        <v>57</v>
      </c>
      <c r="L3651" s="23">
        <v>3</v>
      </c>
      <c r="M3651" s="23">
        <v>280.66000000000003</v>
      </c>
      <c r="N3651" s="23">
        <v>5</v>
      </c>
      <c r="O3651" s="23">
        <v>5</v>
      </c>
      <c r="P3651" s="23" t="s">
        <v>89</v>
      </c>
      <c r="Q3651" s="23" t="s">
        <v>44</v>
      </c>
      <c r="R3651" s="23">
        <f t="shared" si="285"/>
        <v>1</v>
      </c>
      <c r="S3651" s="23" t="str">
        <f t="shared" si="286"/>
        <v>ORD103650_20250802_CUST00982_MED030</v>
      </c>
      <c r="T3651" s="23">
        <f t="shared" si="287"/>
        <v>1</v>
      </c>
      <c r="U3651" s="6">
        <f t="shared" si="288"/>
        <v>841.98</v>
      </c>
      <c r="V3651" s="6">
        <f>tbl_Raw_Data[[#This Row],[Discount_Pct]]*tbl_Raw_Data[[#This Row],[Gross_Amount]]/100</f>
        <v>42.098999999999997</v>
      </c>
      <c r="W3651" s="6">
        <f>tbl_Raw_Data[[#This Row],[Gross_Amount]]-tbl_Raw_Data[[#This Row],[Discount_Amount]]</f>
        <v>799.88099999999997</v>
      </c>
      <c r="X3651" s="6">
        <f>tbl_Raw_Data[[#This Row],[Net_Amount_Before_Tax]]*tbl_Raw_Data[[#This Row],[Tax_Pct]]/100</f>
        <v>39.994049999999994</v>
      </c>
      <c r="Y3651" s="6">
        <f>tbl_Raw_Data[[#This Row],[Net_Amount_Before_Tax]]+tbl_Raw_Data[[#This Row],[Tax_Amount]]</f>
        <v>839.87504999999999</v>
      </c>
      <c r="Z3651" s="6">
        <f t="shared" si="289"/>
        <v>3</v>
      </c>
    </row>
    <row r="3652" spans="1:26" x14ac:dyDescent="0.3">
      <c r="A3652" s="23" t="s">
        <v>5503</v>
      </c>
      <c r="B3652" s="34">
        <v>46004</v>
      </c>
      <c r="C3652" s="23" t="s">
        <v>4504</v>
      </c>
      <c r="D3652" s="23" t="s">
        <v>159</v>
      </c>
      <c r="E3652" s="23" t="s">
        <v>47</v>
      </c>
      <c r="F3652" s="23">
        <v>400050</v>
      </c>
      <c r="G3652" s="23" t="s">
        <v>48</v>
      </c>
      <c r="H3652" s="23" t="s">
        <v>49</v>
      </c>
      <c r="I3652" s="23" t="s">
        <v>50</v>
      </c>
      <c r="J3652" s="23" t="s">
        <v>23</v>
      </c>
      <c r="K3652" s="23" t="s">
        <v>24</v>
      </c>
      <c r="L3652" s="23">
        <v>4</v>
      </c>
      <c r="M3652" s="23">
        <v>103.31</v>
      </c>
      <c r="N3652" s="23">
        <v>5</v>
      </c>
      <c r="O3652" s="23">
        <v>12</v>
      </c>
      <c r="P3652" s="23" t="s">
        <v>43</v>
      </c>
      <c r="Q3652" s="23" t="s">
        <v>34</v>
      </c>
      <c r="R3652" s="23">
        <f t="shared" si="285"/>
        <v>1</v>
      </c>
      <c r="S3652" s="23" t="str">
        <f t="shared" si="286"/>
        <v>ORD103651_20251213_CUST01693_MED028</v>
      </c>
      <c r="T3652" s="23">
        <f t="shared" si="287"/>
        <v>1</v>
      </c>
      <c r="U3652" s="6">
        <f t="shared" si="288"/>
        <v>413.24</v>
      </c>
      <c r="V3652" s="6">
        <f>tbl_Raw_Data[[#This Row],[Discount_Pct]]*tbl_Raw_Data[[#This Row],[Gross_Amount]]/100</f>
        <v>20.661999999999999</v>
      </c>
      <c r="W3652" s="6">
        <f>tbl_Raw_Data[[#This Row],[Gross_Amount]]-tbl_Raw_Data[[#This Row],[Discount_Amount]]</f>
        <v>392.57800000000003</v>
      </c>
      <c r="X3652" s="6">
        <f>tbl_Raw_Data[[#This Row],[Net_Amount_Before_Tax]]*tbl_Raw_Data[[#This Row],[Tax_Pct]]/100</f>
        <v>47.109360000000009</v>
      </c>
      <c r="Y3652" s="6">
        <f>tbl_Raw_Data[[#This Row],[Net_Amount_Before_Tax]]+tbl_Raw_Data[[#This Row],[Tax_Amount]]</f>
        <v>439.68736000000001</v>
      </c>
      <c r="Z3652" s="6">
        <f t="shared" si="289"/>
        <v>3</v>
      </c>
    </row>
    <row r="3653" spans="1:26" x14ac:dyDescent="0.3">
      <c r="A3653" s="23" t="s">
        <v>5504</v>
      </c>
      <c r="B3653" s="34">
        <v>45672</v>
      </c>
      <c r="C3653" s="23" t="s">
        <v>5505</v>
      </c>
      <c r="D3653" s="23" t="s">
        <v>72</v>
      </c>
      <c r="E3653" s="23" t="s">
        <v>73</v>
      </c>
      <c r="F3653" s="23">
        <v>302001</v>
      </c>
      <c r="G3653" s="23" t="s">
        <v>107</v>
      </c>
      <c r="H3653" s="23" t="s">
        <v>108</v>
      </c>
      <c r="I3653" s="23" t="s">
        <v>63</v>
      </c>
      <c r="J3653" s="23" t="s">
        <v>42</v>
      </c>
      <c r="K3653" s="23" t="s">
        <v>57</v>
      </c>
      <c r="L3653" s="23">
        <v>1</v>
      </c>
      <c r="M3653" s="23">
        <v>99.17</v>
      </c>
      <c r="N3653" s="23">
        <v>0</v>
      </c>
      <c r="O3653" s="23">
        <v>5</v>
      </c>
      <c r="P3653" s="23" t="s">
        <v>43</v>
      </c>
      <c r="Q3653" s="23" t="s">
        <v>26</v>
      </c>
      <c r="R3653" s="23">
        <f t="shared" si="285"/>
        <v>1</v>
      </c>
      <c r="S3653" s="23" t="str">
        <f t="shared" si="286"/>
        <v>ORD103652_20250115_CUST00306_MED005</v>
      </c>
      <c r="T3653" s="23">
        <f t="shared" si="287"/>
        <v>1</v>
      </c>
      <c r="U3653" s="6">
        <f t="shared" si="288"/>
        <v>99.17</v>
      </c>
      <c r="V3653" s="6">
        <f>tbl_Raw_Data[[#This Row],[Discount_Pct]]*tbl_Raw_Data[[#This Row],[Gross_Amount]]/100</f>
        <v>0</v>
      </c>
      <c r="W3653" s="6">
        <f>tbl_Raw_Data[[#This Row],[Gross_Amount]]-tbl_Raw_Data[[#This Row],[Discount_Amount]]</f>
        <v>99.17</v>
      </c>
      <c r="X3653" s="6">
        <f>tbl_Raw_Data[[#This Row],[Net_Amount_Before_Tax]]*tbl_Raw_Data[[#This Row],[Tax_Pct]]/100</f>
        <v>4.9584999999999999</v>
      </c>
      <c r="Y3653" s="6">
        <f>tbl_Raw_Data[[#This Row],[Net_Amount_Before_Tax]]+tbl_Raw_Data[[#This Row],[Tax_Amount]]</f>
        <v>104.1285</v>
      </c>
      <c r="Z3653" s="6">
        <f t="shared" si="289"/>
        <v>0</v>
      </c>
    </row>
    <row r="3654" spans="1:26" x14ac:dyDescent="0.3">
      <c r="A3654" s="23" t="s">
        <v>5506</v>
      </c>
      <c r="B3654" s="34">
        <v>45753</v>
      </c>
      <c r="C3654" s="23" t="s">
        <v>2048</v>
      </c>
      <c r="D3654" s="23" t="s">
        <v>100</v>
      </c>
      <c r="E3654" s="23" t="s">
        <v>101</v>
      </c>
      <c r="F3654" s="23">
        <v>201307</v>
      </c>
      <c r="G3654" s="23" t="s">
        <v>102</v>
      </c>
      <c r="H3654" s="23" t="s">
        <v>103</v>
      </c>
      <c r="I3654" s="23" t="s">
        <v>104</v>
      </c>
      <c r="J3654" s="23" t="s">
        <v>64</v>
      </c>
      <c r="K3654" s="23" t="s">
        <v>57</v>
      </c>
      <c r="L3654" s="23">
        <v>1</v>
      </c>
      <c r="M3654" s="23">
        <v>108.45</v>
      </c>
      <c r="N3654" s="23">
        <v>10</v>
      </c>
      <c r="O3654" s="23">
        <v>12</v>
      </c>
      <c r="P3654" s="23" t="s">
        <v>33</v>
      </c>
      <c r="Q3654" s="23" t="s">
        <v>34</v>
      </c>
      <c r="R3654" s="23">
        <f t="shared" si="285"/>
        <v>1</v>
      </c>
      <c r="S3654" s="23" t="str">
        <f t="shared" si="286"/>
        <v>ORD103653_20250406_CUST03464_MED029</v>
      </c>
      <c r="T3654" s="23">
        <f t="shared" si="287"/>
        <v>1</v>
      </c>
      <c r="U3654" s="6">
        <f t="shared" si="288"/>
        <v>108.45</v>
      </c>
      <c r="V3654" s="6">
        <f>tbl_Raw_Data[[#This Row],[Discount_Pct]]*tbl_Raw_Data[[#This Row],[Gross_Amount]]/100</f>
        <v>10.845000000000001</v>
      </c>
      <c r="W3654" s="6">
        <f>tbl_Raw_Data[[#This Row],[Gross_Amount]]-tbl_Raw_Data[[#This Row],[Discount_Amount]]</f>
        <v>97.605000000000004</v>
      </c>
      <c r="X3654" s="6">
        <f>tbl_Raw_Data[[#This Row],[Net_Amount_Before_Tax]]*tbl_Raw_Data[[#This Row],[Tax_Pct]]/100</f>
        <v>11.7126</v>
      </c>
      <c r="Y3654" s="6">
        <f>tbl_Raw_Data[[#This Row],[Net_Amount_Before_Tax]]+tbl_Raw_Data[[#This Row],[Tax_Amount]]</f>
        <v>109.3176</v>
      </c>
      <c r="Z3654" s="6">
        <f t="shared" si="289"/>
        <v>3</v>
      </c>
    </row>
    <row r="3655" spans="1:26" x14ac:dyDescent="0.3">
      <c r="A3655" s="23" t="s">
        <v>5507</v>
      </c>
      <c r="B3655" s="34">
        <v>45876</v>
      </c>
      <c r="C3655" s="23" t="s">
        <v>3188</v>
      </c>
      <c r="D3655" s="23" t="s">
        <v>37</v>
      </c>
      <c r="E3655" s="23" t="s">
        <v>38</v>
      </c>
      <c r="F3655" s="23">
        <v>452020</v>
      </c>
      <c r="G3655" s="23" t="s">
        <v>30</v>
      </c>
      <c r="H3655" s="23" t="s">
        <v>31</v>
      </c>
      <c r="I3655" s="23" t="s">
        <v>32</v>
      </c>
      <c r="J3655" s="23" t="s">
        <v>23</v>
      </c>
      <c r="K3655" s="23" t="s">
        <v>24</v>
      </c>
      <c r="L3655" s="23">
        <v>2</v>
      </c>
      <c r="M3655" s="23">
        <v>154.9</v>
      </c>
      <c r="N3655" s="23">
        <v>10</v>
      </c>
      <c r="O3655" s="23">
        <v>5</v>
      </c>
      <c r="P3655" s="23" t="s">
        <v>33</v>
      </c>
      <c r="Q3655" s="23" t="s">
        <v>34</v>
      </c>
      <c r="R3655" s="23">
        <f t="shared" si="285"/>
        <v>1</v>
      </c>
      <c r="S3655" s="23" t="str">
        <f t="shared" si="286"/>
        <v>ORD103654_20250807_CUST03088_MED017</v>
      </c>
      <c r="T3655" s="23">
        <f t="shared" si="287"/>
        <v>1</v>
      </c>
      <c r="U3655" s="6">
        <f t="shared" si="288"/>
        <v>309.8</v>
      </c>
      <c r="V3655" s="6">
        <f>tbl_Raw_Data[[#This Row],[Discount_Pct]]*tbl_Raw_Data[[#This Row],[Gross_Amount]]/100</f>
        <v>30.98</v>
      </c>
      <c r="W3655" s="6">
        <f>tbl_Raw_Data[[#This Row],[Gross_Amount]]-tbl_Raw_Data[[#This Row],[Discount_Amount]]</f>
        <v>278.82</v>
      </c>
      <c r="X3655" s="6">
        <f>tbl_Raw_Data[[#This Row],[Net_Amount_Before_Tax]]*tbl_Raw_Data[[#This Row],[Tax_Pct]]/100</f>
        <v>13.940999999999999</v>
      </c>
      <c r="Y3655" s="6">
        <f>tbl_Raw_Data[[#This Row],[Net_Amount_Before_Tax]]+tbl_Raw_Data[[#This Row],[Tax_Amount]]</f>
        <v>292.76099999999997</v>
      </c>
      <c r="Z3655" s="6">
        <f t="shared" si="289"/>
        <v>3</v>
      </c>
    </row>
    <row r="3656" spans="1:26" x14ac:dyDescent="0.3">
      <c r="A3656" s="23" t="s">
        <v>5507</v>
      </c>
      <c r="B3656" s="34">
        <v>45457</v>
      </c>
      <c r="C3656" s="23" t="s">
        <v>2155</v>
      </c>
      <c r="D3656" s="23" t="s">
        <v>52</v>
      </c>
      <c r="E3656" s="23" t="s">
        <v>52</v>
      </c>
      <c r="F3656" s="23">
        <v>160017</v>
      </c>
      <c r="G3656" s="23" t="s">
        <v>192</v>
      </c>
      <c r="H3656" s="23" t="s">
        <v>193</v>
      </c>
      <c r="I3656" s="23" t="s">
        <v>41</v>
      </c>
      <c r="J3656" s="23" t="s">
        <v>194</v>
      </c>
      <c r="K3656" s="23" t="s">
        <v>24</v>
      </c>
      <c r="L3656" s="23">
        <v>1</v>
      </c>
      <c r="M3656" s="23">
        <v>29.93</v>
      </c>
      <c r="N3656" s="23">
        <v>5</v>
      </c>
      <c r="O3656" s="23">
        <v>5</v>
      </c>
      <c r="P3656" s="23" t="s">
        <v>65</v>
      </c>
      <c r="Q3656" s="23" t="s">
        <v>34</v>
      </c>
      <c r="R3656" s="23">
        <f t="shared" si="285"/>
        <v>1</v>
      </c>
      <c r="S3656" s="23" t="str">
        <f t="shared" si="286"/>
        <v>ORD103654_20240614_CUST02027_MED002</v>
      </c>
      <c r="T3656" s="23">
        <f t="shared" si="287"/>
        <v>1</v>
      </c>
      <c r="U3656" s="6">
        <f t="shared" si="288"/>
        <v>29.93</v>
      </c>
      <c r="V3656" s="6">
        <f>tbl_Raw_Data[[#This Row],[Discount_Pct]]*tbl_Raw_Data[[#This Row],[Gross_Amount]]/100</f>
        <v>1.4965000000000002</v>
      </c>
      <c r="W3656" s="6">
        <f>tbl_Raw_Data[[#This Row],[Gross_Amount]]-tbl_Raw_Data[[#This Row],[Discount_Amount]]</f>
        <v>28.433499999999999</v>
      </c>
      <c r="X3656" s="6">
        <f>tbl_Raw_Data[[#This Row],[Net_Amount_Before_Tax]]*tbl_Raw_Data[[#This Row],[Tax_Pct]]/100</f>
        <v>1.4216749999999998</v>
      </c>
      <c r="Y3656" s="6">
        <f>tbl_Raw_Data[[#This Row],[Net_Amount_Before_Tax]]+tbl_Raw_Data[[#This Row],[Tax_Amount]]</f>
        <v>29.855174999999999</v>
      </c>
      <c r="Z3656" s="6">
        <f t="shared" si="289"/>
        <v>3</v>
      </c>
    </row>
    <row r="3657" spans="1:26" x14ac:dyDescent="0.3">
      <c r="A3657" s="23" t="s">
        <v>5508</v>
      </c>
      <c r="B3657" s="34">
        <v>45428</v>
      </c>
      <c r="C3657" s="23" t="s">
        <v>2853</v>
      </c>
      <c r="D3657" s="23" t="s">
        <v>19</v>
      </c>
      <c r="E3657" s="23" t="s">
        <v>19</v>
      </c>
      <c r="F3657" s="23">
        <v>110001</v>
      </c>
      <c r="G3657" s="23" t="s">
        <v>61</v>
      </c>
      <c r="H3657" s="23" t="s">
        <v>62</v>
      </c>
      <c r="I3657" s="23" t="s">
        <v>63</v>
      </c>
      <c r="J3657" s="23" t="s">
        <v>64</v>
      </c>
      <c r="K3657" s="23" t="s">
        <v>57</v>
      </c>
      <c r="L3657" s="23">
        <v>1</v>
      </c>
      <c r="M3657" s="23">
        <v>105.16</v>
      </c>
      <c r="N3657" s="23">
        <v>5</v>
      </c>
      <c r="O3657" s="23">
        <v>18</v>
      </c>
      <c r="P3657" s="23" t="s">
        <v>25</v>
      </c>
      <c r="Q3657" s="23" t="s">
        <v>90</v>
      </c>
      <c r="R3657" s="23">
        <f t="shared" si="285"/>
        <v>1</v>
      </c>
      <c r="S3657" s="23" t="str">
        <f t="shared" si="286"/>
        <v>ORD103656_20240516_CUST00963_MED004</v>
      </c>
      <c r="T3657" s="23">
        <f t="shared" si="287"/>
        <v>1</v>
      </c>
      <c r="U3657" s="6">
        <f t="shared" si="288"/>
        <v>105.16</v>
      </c>
      <c r="V3657" s="6">
        <f>tbl_Raw_Data[[#This Row],[Discount_Pct]]*tbl_Raw_Data[[#This Row],[Gross_Amount]]/100</f>
        <v>5.2579999999999991</v>
      </c>
      <c r="W3657" s="6">
        <f>tbl_Raw_Data[[#This Row],[Gross_Amount]]-tbl_Raw_Data[[#This Row],[Discount_Amount]]</f>
        <v>99.902000000000001</v>
      </c>
      <c r="X3657" s="6">
        <f>tbl_Raw_Data[[#This Row],[Net_Amount_Before_Tax]]*tbl_Raw_Data[[#This Row],[Tax_Pct]]/100</f>
        <v>17.98236</v>
      </c>
      <c r="Y3657" s="6">
        <f>tbl_Raw_Data[[#This Row],[Net_Amount_Before_Tax]]+tbl_Raw_Data[[#This Row],[Tax_Amount]]</f>
        <v>117.88436</v>
      </c>
      <c r="Z3657" s="6">
        <f t="shared" si="289"/>
        <v>2</v>
      </c>
    </row>
    <row r="3658" spans="1:26" x14ac:dyDescent="0.3">
      <c r="A3658" s="23" t="s">
        <v>5509</v>
      </c>
      <c r="B3658" s="34">
        <v>45402</v>
      </c>
      <c r="C3658" s="23" t="s">
        <v>5510</v>
      </c>
      <c r="D3658" s="23" t="s">
        <v>123</v>
      </c>
      <c r="E3658" s="23" t="s">
        <v>101</v>
      </c>
      <c r="F3658" s="23">
        <v>226001</v>
      </c>
      <c r="G3658" s="23" t="s">
        <v>68</v>
      </c>
      <c r="H3658" s="23" t="s">
        <v>69</v>
      </c>
      <c r="I3658" s="23" t="s">
        <v>55</v>
      </c>
      <c r="J3658" s="23" t="s">
        <v>56</v>
      </c>
      <c r="K3658" s="23" t="s">
        <v>24</v>
      </c>
      <c r="L3658" s="23">
        <v>2</v>
      </c>
      <c r="M3658" s="23">
        <v>28.44</v>
      </c>
      <c r="N3658" s="23">
        <v>5</v>
      </c>
      <c r="O3658" s="23">
        <v>12</v>
      </c>
      <c r="P3658" s="23" t="s">
        <v>89</v>
      </c>
      <c r="Q3658" s="23" t="s">
        <v>44</v>
      </c>
      <c r="R3658" s="23">
        <f t="shared" si="285"/>
        <v>1</v>
      </c>
      <c r="S3658" s="23" t="str">
        <f t="shared" si="286"/>
        <v>ORD103657_20240420_CUST03085_MED003</v>
      </c>
      <c r="T3658" s="23">
        <f t="shared" si="287"/>
        <v>1</v>
      </c>
      <c r="U3658" s="6">
        <f t="shared" si="288"/>
        <v>56.88</v>
      </c>
      <c r="V3658" s="6">
        <f>tbl_Raw_Data[[#This Row],[Discount_Pct]]*tbl_Raw_Data[[#This Row],[Gross_Amount]]/100</f>
        <v>2.8440000000000003</v>
      </c>
      <c r="W3658" s="6">
        <f>tbl_Raw_Data[[#This Row],[Gross_Amount]]-tbl_Raw_Data[[#This Row],[Discount_Amount]]</f>
        <v>54.036000000000001</v>
      </c>
      <c r="X3658" s="6">
        <f>tbl_Raw_Data[[#This Row],[Net_Amount_Before_Tax]]*tbl_Raw_Data[[#This Row],[Tax_Pct]]/100</f>
        <v>6.4843200000000003</v>
      </c>
      <c r="Y3658" s="6">
        <f>tbl_Raw_Data[[#This Row],[Net_Amount_Before_Tax]]+tbl_Raw_Data[[#This Row],[Tax_Amount]]</f>
        <v>60.520319999999998</v>
      </c>
      <c r="Z3658" s="6">
        <f t="shared" si="289"/>
        <v>0</v>
      </c>
    </row>
    <row r="3659" spans="1:26" x14ac:dyDescent="0.3">
      <c r="A3659" s="23" t="s">
        <v>5511</v>
      </c>
      <c r="B3659" s="34">
        <v>45523</v>
      </c>
      <c r="C3659" s="23" t="s">
        <v>4878</v>
      </c>
      <c r="D3659" s="23" t="s">
        <v>130</v>
      </c>
      <c r="E3659" s="23" t="s">
        <v>131</v>
      </c>
      <c r="F3659" s="23">
        <v>700019</v>
      </c>
      <c r="G3659" s="23" t="s">
        <v>39</v>
      </c>
      <c r="H3659" s="23" t="s">
        <v>40</v>
      </c>
      <c r="I3659" s="23" t="s">
        <v>41</v>
      </c>
      <c r="J3659" s="23" t="s">
        <v>42</v>
      </c>
      <c r="K3659" s="23" t="s">
        <v>24</v>
      </c>
      <c r="L3659" s="23">
        <v>2</v>
      </c>
      <c r="M3659" s="23">
        <v>27.61</v>
      </c>
      <c r="N3659" s="23">
        <v>0</v>
      </c>
      <c r="O3659" s="23">
        <v>12</v>
      </c>
      <c r="P3659" s="23" t="s">
        <v>65</v>
      </c>
      <c r="Q3659" s="23" t="s">
        <v>26</v>
      </c>
      <c r="R3659" s="23">
        <f t="shared" si="285"/>
        <v>1</v>
      </c>
      <c r="S3659" s="23" t="str">
        <f t="shared" si="286"/>
        <v>ORD103658_20240819_CUST03328_MED001</v>
      </c>
      <c r="T3659" s="23">
        <f t="shared" si="287"/>
        <v>1</v>
      </c>
      <c r="U3659" s="6">
        <f t="shared" si="288"/>
        <v>55.22</v>
      </c>
      <c r="V3659" s="6">
        <f>tbl_Raw_Data[[#This Row],[Discount_Pct]]*tbl_Raw_Data[[#This Row],[Gross_Amount]]/100</f>
        <v>0</v>
      </c>
      <c r="W3659" s="6">
        <f>tbl_Raw_Data[[#This Row],[Gross_Amount]]-tbl_Raw_Data[[#This Row],[Discount_Amount]]</f>
        <v>55.22</v>
      </c>
      <c r="X3659" s="6">
        <f>tbl_Raw_Data[[#This Row],[Net_Amount_Before_Tax]]*tbl_Raw_Data[[#This Row],[Tax_Pct]]/100</f>
        <v>6.6264000000000003</v>
      </c>
      <c r="Y3659" s="6">
        <f>tbl_Raw_Data[[#This Row],[Net_Amount_Before_Tax]]+tbl_Raw_Data[[#This Row],[Tax_Amount]]</f>
        <v>61.846400000000003</v>
      </c>
      <c r="Z3659" s="6">
        <f t="shared" si="289"/>
        <v>3</v>
      </c>
    </row>
    <row r="3660" spans="1:26" x14ac:dyDescent="0.3">
      <c r="A3660" s="23" t="s">
        <v>5512</v>
      </c>
      <c r="B3660" s="34">
        <v>45948</v>
      </c>
      <c r="C3660" s="23" t="s">
        <v>2871</v>
      </c>
      <c r="D3660" s="23" t="s">
        <v>46</v>
      </c>
      <c r="E3660" s="23" t="s">
        <v>47</v>
      </c>
      <c r="F3660" s="23">
        <v>411057</v>
      </c>
      <c r="G3660" s="23" t="s">
        <v>145</v>
      </c>
      <c r="H3660" s="23" t="s">
        <v>146</v>
      </c>
      <c r="I3660" s="23" t="s">
        <v>147</v>
      </c>
      <c r="J3660" s="23" t="s">
        <v>148</v>
      </c>
      <c r="K3660" s="23" t="s">
        <v>24</v>
      </c>
      <c r="L3660" s="23">
        <v>2</v>
      </c>
      <c r="M3660" s="23">
        <v>103.5</v>
      </c>
      <c r="N3660" s="23">
        <v>10</v>
      </c>
      <c r="O3660" s="23">
        <v>5</v>
      </c>
      <c r="P3660" s="23" t="s">
        <v>89</v>
      </c>
      <c r="Q3660" s="23" t="s">
        <v>34</v>
      </c>
      <c r="R3660" s="23">
        <f t="shared" si="285"/>
        <v>1</v>
      </c>
      <c r="S3660" s="23" t="str">
        <f t="shared" si="286"/>
        <v>ORD103659_20251018_CUST03019_MED016</v>
      </c>
      <c r="T3660" s="23">
        <f t="shared" si="287"/>
        <v>1</v>
      </c>
      <c r="U3660" s="6">
        <f t="shared" si="288"/>
        <v>207</v>
      </c>
      <c r="V3660" s="6">
        <f>tbl_Raw_Data[[#This Row],[Discount_Pct]]*tbl_Raw_Data[[#This Row],[Gross_Amount]]/100</f>
        <v>20.7</v>
      </c>
      <c r="W3660" s="6">
        <f>tbl_Raw_Data[[#This Row],[Gross_Amount]]-tbl_Raw_Data[[#This Row],[Discount_Amount]]</f>
        <v>186.3</v>
      </c>
      <c r="X3660" s="6">
        <f>tbl_Raw_Data[[#This Row],[Net_Amount_Before_Tax]]*tbl_Raw_Data[[#This Row],[Tax_Pct]]/100</f>
        <v>9.3149999999999995</v>
      </c>
      <c r="Y3660" s="6">
        <f>tbl_Raw_Data[[#This Row],[Net_Amount_Before_Tax]]+tbl_Raw_Data[[#This Row],[Tax_Amount]]</f>
        <v>195.61500000000001</v>
      </c>
      <c r="Z3660" s="6">
        <f t="shared" si="289"/>
        <v>3</v>
      </c>
    </row>
    <row r="3661" spans="1:26" x14ac:dyDescent="0.3">
      <c r="A3661" s="23" t="s">
        <v>5513</v>
      </c>
      <c r="B3661" s="34">
        <v>45293</v>
      </c>
      <c r="C3661" s="23" t="s">
        <v>5514</v>
      </c>
      <c r="D3661" s="23" t="s">
        <v>87</v>
      </c>
      <c r="E3661" s="23" t="s">
        <v>88</v>
      </c>
      <c r="F3661" s="23">
        <v>600018</v>
      </c>
      <c r="G3661" s="23" t="s">
        <v>102</v>
      </c>
      <c r="H3661" s="23" t="s">
        <v>103</v>
      </c>
      <c r="I3661" s="23" t="s">
        <v>104</v>
      </c>
      <c r="J3661" s="23" t="s">
        <v>64</v>
      </c>
      <c r="K3661" s="23" t="s">
        <v>57</v>
      </c>
      <c r="L3661" s="23">
        <v>1</v>
      </c>
      <c r="M3661" s="23">
        <v>112.02</v>
      </c>
      <c r="N3661" s="23">
        <v>0</v>
      </c>
      <c r="O3661" s="23">
        <v>18</v>
      </c>
      <c r="P3661" s="23" t="s">
        <v>33</v>
      </c>
      <c r="Q3661" s="23" t="s">
        <v>34</v>
      </c>
      <c r="R3661" s="23">
        <f t="shared" si="285"/>
        <v>1</v>
      </c>
      <c r="S3661" s="23" t="str">
        <f t="shared" si="286"/>
        <v>ORD103660_20240102_CUST03274_MED029</v>
      </c>
      <c r="T3661" s="23">
        <f t="shared" si="287"/>
        <v>1</v>
      </c>
      <c r="U3661" s="6">
        <f t="shared" si="288"/>
        <v>112.02</v>
      </c>
      <c r="V3661" s="6">
        <f>tbl_Raw_Data[[#This Row],[Discount_Pct]]*tbl_Raw_Data[[#This Row],[Gross_Amount]]/100</f>
        <v>0</v>
      </c>
      <c r="W3661" s="6">
        <f>tbl_Raw_Data[[#This Row],[Gross_Amount]]-tbl_Raw_Data[[#This Row],[Discount_Amount]]</f>
        <v>112.02</v>
      </c>
      <c r="X3661" s="6">
        <f>tbl_Raw_Data[[#This Row],[Net_Amount_Before_Tax]]*tbl_Raw_Data[[#This Row],[Tax_Pct]]/100</f>
        <v>20.163599999999999</v>
      </c>
      <c r="Y3661" s="6">
        <f>tbl_Raw_Data[[#This Row],[Net_Amount_Before_Tax]]+tbl_Raw_Data[[#This Row],[Tax_Amount]]</f>
        <v>132.18359999999998</v>
      </c>
      <c r="Z3661" s="6">
        <f t="shared" si="289"/>
        <v>3</v>
      </c>
    </row>
    <row r="3662" spans="1:26" x14ac:dyDescent="0.3">
      <c r="A3662" s="23" t="s">
        <v>5513</v>
      </c>
      <c r="B3662" s="34">
        <v>45422</v>
      </c>
      <c r="C3662" s="23" t="s">
        <v>5515</v>
      </c>
      <c r="D3662" s="23" t="s">
        <v>183</v>
      </c>
      <c r="E3662" s="23" t="s">
        <v>184</v>
      </c>
      <c r="F3662" s="23">
        <v>122002</v>
      </c>
      <c r="G3662" s="23" t="s">
        <v>30</v>
      </c>
      <c r="H3662" s="23" t="s">
        <v>31</v>
      </c>
      <c r="I3662" s="23" t="s">
        <v>32</v>
      </c>
      <c r="J3662" s="23" t="s">
        <v>23</v>
      </c>
      <c r="K3662" s="23" t="s">
        <v>24</v>
      </c>
      <c r="L3662" s="23">
        <v>1</v>
      </c>
      <c r="M3662" s="23">
        <v>135</v>
      </c>
      <c r="N3662" s="23">
        <v>15</v>
      </c>
      <c r="O3662" s="23">
        <v>12</v>
      </c>
      <c r="P3662" s="23" t="s">
        <v>58</v>
      </c>
      <c r="Q3662" s="23" t="s">
        <v>44</v>
      </c>
      <c r="R3662" s="23">
        <f t="shared" si="285"/>
        <v>1</v>
      </c>
      <c r="S3662" s="23" t="str">
        <f t="shared" si="286"/>
        <v>ORD103660_20240510_CUST01264_MED017</v>
      </c>
      <c r="T3662" s="23">
        <f t="shared" si="287"/>
        <v>1</v>
      </c>
      <c r="U3662" s="6">
        <f t="shared" si="288"/>
        <v>135</v>
      </c>
      <c r="V3662" s="6">
        <f>tbl_Raw_Data[[#This Row],[Discount_Pct]]*tbl_Raw_Data[[#This Row],[Gross_Amount]]/100</f>
        <v>20.25</v>
      </c>
      <c r="W3662" s="6">
        <f>tbl_Raw_Data[[#This Row],[Gross_Amount]]-tbl_Raw_Data[[#This Row],[Discount_Amount]]</f>
        <v>114.75</v>
      </c>
      <c r="X3662" s="6">
        <f>tbl_Raw_Data[[#This Row],[Net_Amount_Before_Tax]]*tbl_Raw_Data[[#This Row],[Tax_Pct]]/100</f>
        <v>13.77</v>
      </c>
      <c r="Y3662" s="6">
        <f>tbl_Raw_Data[[#This Row],[Net_Amount_Before_Tax]]+tbl_Raw_Data[[#This Row],[Tax_Amount]]</f>
        <v>128.52000000000001</v>
      </c>
      <c r="Z3662" s="6">
        <f t="shared" si="289"/>
        <v>2</v>
      </c>
    </row>
    <row r="3663" spans="1:26" x14ac:dyDescent="0.3">
      <c r="A3663" s="23" t="s">
        <v>5513</v>
      </c>
      <c r="B3663" s="34">
        <v>45526</v>
      </c>
      <c r="C3663" s="23" t="s">
        <v>5516</v>
      </c>
      <c r="D3663" s="23" t="s">
        <v>46</v>
      </c>
      <c r="E3663" s="23" t="s">
        <v>47</v>
      </c>
      <c r="F3663" s="23">
        <v>411001</v>
      </c>
      <c r="G3663" s="23" t="s">
        <v>111</v>
      </c>
      <c r="H3663" s="23" t="s">
        <v>112</v>
      </c>
      <c r="I3663" s="23" t="s">
        <v>113</v>
      </c>
      <c r="J3663" s="23" t="s">
        <v>114</v>
      </c>
      <c r="K3663" s="23" t="s">
        <v>24</v>
      </c>
      <c r="L3663" s="23">
        <v>1</v>
      </c>
      <c r="M3663" s="23">
        <v>86.57</v>
      </c>
      <c r="N3663" s="23">
        <v>5</v>
      </c>
      <c r="O3663" s="23">
        <v>5</v>
      </c>
      <c r="P3663" s="23" t="s">
        <v>43</v>
      </c>
      <c r="Q3663" s="23" t="s">
        <v>34</v>
      </c>
      <c r="R3663" s="23">
        <f t="shared" si="285"/>
        <v>1</v>
      </c>
      <c r="S3663" s="23" t="str">
        <f t="shared" si="286"/>
        <v>ORD103660_20240822_CUST03224_MED027</v>
      </c>
      <c r="T3663" s="23">
        <f t="shared" si="287"/>
        <v>1</v>
      </c>
      <c r="U3663" s="6">
        <f t="shared" si="288"/>
        <v>86.57</v>
      </c>
      <c r="V3663" s="6">
        <f>tbl_Raw_Data[[#This Row],[Discount_Pct]]*tbl_Raw_Data[[#This Row],[Gross_Amount]]/100</f>
        <v>4.3285</v>
      </c>
      <c r="W3663" s="6">
        <f>tbl_Raw_Data[[#This Row],[Gross_Amount]]-tbl_Raw_Data[[#This Row],[Discount_Amount]]</f>
        <v>82.241499999999988</v>
      </c>
      <c r="X3663" s="6">
        <f>tbl_Raw_Data[[#This Row],[Net_Amount_Before_Tax]]*tbl_Raw_Data[[#This Row],[Tax_Pct]]/100</f>
        <v>4.112074999999999</v>
      </c>
      <c r="Y3663" s="6">
        <f>tbl_Raw_Data[[#This Row],[Net_Amount_Before_Tax]]+tbl_Raw_Data[[#This Row],[Tax_Amount]]</f>
        <v>86.353574999999992</v>
      </c>
      <c r="Z3663" s="6">
        <f t="shared" si="289"/>
        <v>3</v>
      </c>
    </row>
    <row r="3664" spans="1:26" x14ac:dyDescent="0.3">
      <c r="A3664" s="23" t="s">
        <v>5517</v>
      </c>
      <c r="B3664" s="34">
        <v>45731</v>
      </c>
      <c r="C3664" s="23" t="s">
        <v>5518</v>
      </c>
      <c r="D3664" s="23" t="s">
        <v>52</v>
      </c>
      <c r="E3664" s="23" t="s">
        <v>52</v>
      </c>
      <c r="F3664" s="23">
        <v>160017</v>
      </c>
      <c r="G3664" s="23" t="s">
        <v>82</v>
      </c>
      <c r="H3664" s="23" t="s">
        <v>83</v>
      </c>
      <c r="I3664" s="23" t="s">
        <v>84</v>
      </c>
      <c r="J3664" s="23" t="s">
        <v>85</v>
      </c>
      <c r="K3664" s="23" t="s">
        <v>24</v>
      </c>
      <c r="L3664" s="23">
        <v>2</v>
      </c>
      <c r="M3664" s="23">
        <v>289.72000000000003</v>
      </c>
      <c r="N3664" s="23">
        <v>10</v>
      </c>
      <c r="O3664" s="23">
        <v>12</v>
      </c>
      <c r="P3664" s="23" t="s">
        <v>58</v>
      </c>
      <c r="Q3664" s="23" t="s">
        <v>34</v>
      </c>
      <c r="R3664" s="23">
        <f t="shared" si="285"/>
        <v>1</v>
      </c>
      <c r="S3664" s="23" t="str">
        <f t="shared" si="286"/>
        <v>ORD103663_20250315_CUST03377_MED023</v>
      </c>
      <c r="T3664" s="23">
        <f t="shared" si="287"/>
        <v>1</v>
      </c>
      <c r="U3664" s="6">
        <f t="shared" si="288"/>
        <v>579.44000000000005</v>
      </c>
      <c r="V3664" s="6">
        <f>tbl_Raw_Data[[#This Row],[Discount_Pct]]*tbl_Raw_Data[[#This Row],[Gross_Amount]]/100</f>
        <v>57.944000000000003</v>
      </c>
      <c r="W3664" s="6">
        <f>tbl_Raw_Data[[#This Row],[Gross_Amount]]-tbl_Raw_Data[[#This Row],[Discount_Amount]]</f>
        <v>521.49600000000009</v>
      </c>
      <c r="X3664" s="6">
        <f>tbl_Raw_Data[[#This Row],[Net_Amount_Before_Tax]]*tbl_Raw_Data[[#This Row],[Tax_Pct]]/100</f>
        <v>62.579520000000009</v>
      </c>
      <c r="Y3664" s="6">
        <f>tbl_Raw_Data[[#This Row],[Net_Amount_Before_Tax]]+tbl_Raw_Data[[#This Row],[Tax_Amount]]</f>
        <v>584.0755200000001</v>
      </c>
      <c r="Z3664" s="6">
        <f t="shared" si="289"/>
        <v>2</v>
      </c>
    </row>
    <row r="3665" spans="1:26" x14ac:dyDescent="0.3">
      <c r="A3665" s="23" t="s">
        <v>5519</v>
      </c>
      <c r="B3665" s="34">
        <v>45496</v>
      </c>
      <c r="C3665" s="23" t="s">
        <v>4475</v>
      </c>
      <c r="D3665" s="23" t="s">
        <v>52</v>
      </c>
      <c r="E3665" s="23" t="s">
        <v>52</v>
      </c>
      <c r="F3665" s="23">
        <v>160036</v>
      </c>
      <c r="G3665" s="23" t="s">
        <v>48</v>
      </c>
      <c r="H3665" s="23" t="s">
        <v>49</v>
      </c>
      <c r="I3665" s="23" t="s">
        <v>50</v>
      </c>
      <c r="J3665" s="23" t="s">
        <v>23</v>
      </c>
      <c r="K3665" s="23" t="s">
        <v>24</v>
      </c>
      <c r="L3665" s="23">
        <v>1</v>
      </c>
      <c r="M3665" s="23">
        <v>99.86</v>
      </c>
      <c r="N3665" s="23">
        <v>10</v>
      </c>
      <c r="O3665" s="23">
        <v>5</v>
      </c>
      <c r="P3665" s="23" t="s">
        <v>25</v>
      </c>
      <c r="Q3665" s="23" t="s">
        <v>90</v>
      </c>
      <c r="R3665" s="23">
        <f t="shared" si="285"/>
        <v>1</v>
      </c>
      <c r="S3665" s="23" t="str">
        <f t="shared" si="286"/>
        <v>ORD103664_20240723_CUST02661_MED028</v>
      </c>
      <c r="T3665" s="23">
        <f t="shared" si="287"/>
        <v>1</v>
      </c>
      <c r="U3665" s="6">
        <f t="shared" si="288"/>
        <v>99.86</v>
      </c>
      <c r="V3665" s="6">
        <f>tbl_Raw_Data[[#This Row],[Discount_Pct]]*tbl_Raw_Data[[#This Row],[Gross_Amount]]/100</f>
        <v>9.9860000000000007</v>
      </c>
      <c r="W3665" s="6">
        <f>tbl_Raw_Data[[#This Row],[Gross_Amount]]-tbl_Raw_Data[[#This Row],[Discount_Amount]]</f>
        <v>89.873999999999995</v>
      </c>
      <c r="X3665" s="6">
        <f>tbl_Raw_Data[[#This Row],[Net_Amount_Before_Tax]]*tbl_Raw_Data[[#This Row],[Tax_Pct]]/100</f>
        <v>4.4937000000000005</v>
      </c>
      <c r="Y3665" s="6">
        <f>tbl_Raw_Data[[#This Row],[Net_Amount_Before_Tax]]+tbl_Raw_Data[[#This Row],[Tax_Amount]]</f>
        <v>94.367699999999999</v>
      </c>
      <c r="Z3665" s="6">
        <f t="shared" si="289"/>
        <v>1</v>
      </c>
    </row>
    <row r="3666" spans="1:26" x14ac:dyDescent="0.3">
      <c r="A3666" s="23" t="s">
        <v>5520</v>
      </c>
      <c r="B3666" s="34">
        <v>45909</v>
      </c>
      <c r="C3666" s="23" t="s">
        <v>5521</v>
      </c>
      <c r="D3666" s="23" t="s">
        <v>183</v>
      </c>
      <c r="E3666" s="23" t="s">
        <v>184</v>
      </c>
      <c r="F3666" s="23">
        <v>122018</v>
      </c>
      <c r="G3666" s="23" t="s">
        <v>132</v>
      </c>
      <c r="H3666" s="23" t="s">
        <v>133</v>
      </c>
      <c r="I3666" s="23" t="s">
        <v>134</v>
      </c>
      <c r="J3666" s="23" t="s">
        <v>135</v>
      </c>
      <c r="K3666" s="23" t="s">
        <v>57</v>
      </c>
      <c r="L3666" s="23">
        <v>2</v>
      </c>
      <c r="M3666" s="23">
        <v>74.58</v>
      </c>
      <c r="N3666" s="23">
        <v>5</v>
      </c>
      <c r="O3666" s="23">
        <v>12</v>
      </c>
      <c r="P3666" s="23" t="s">
        <v>65</v>
      </c>
      <c r="Q3666" s="23" t="s">
        <v>90</v>
      </c>
      <c r="R3666" s="23">
        <f t="shared" si="285"/>
        <v>1</v>
      </c>
      <c r="S3666" s="23" t="str">
        <f t="shared" si="286"/>
        <v>ORD103665_20250909_CUST00123_MED007</v>
      </c>
      <c r="T3666" s="23">
        <f t="shared" si="287"/>
        <v>1</v>
      </c>
      <c r="U3666" s="6">
        <f t="shared" si="288"/>
        <v>149.16</v>
      </c>
      <c r="V3666" s="6">
        <f>tbl_Raw_Data[[#This Row],[Discount_Pct]]*tbl_Raw_Data[[#This Row],[Gross_Amount]]/100</f>
        <v>7.4579999999999993</v>
      </c>
      <c r="W3666" s="6">
        <f>tbl_Raw_Data[[#This Row],[Gross_Amount]]-tbl_Raw_Data[[#This Row],[Discount_Amount]]</f>
        <v>141.702</v>
      </c>
      <c r="X3666" s="6">
        <f>tbl_Raw_Data[[#This Row],[Net_Amount_Before_Tax]]*tbl_Raw_Data[[#This Row],[Tax_Pct]]/100</f>
        <v>17.004239999999999</v>
      </c>
      <c r="Y3666" s="6">
        <f>tbl_Raw_Data[[#This Row],[Net_Amount_Before_Tax]]+tbl_Raw_Data[[#This Row],[Tax_Amount]]</f>
        <v>158.70624000000001</v>
      </c>
      <c r="Z3666" s="6">
        <f t="shared" si="289"/>
        <v>2</v>
      </c>
    </row>
    <row r="3667" spans="1:26" x14ac:dyDescent="0.3">
      <c r="A3667" s="23" t="s">
        <v>5522</v>
      </c>
      <c r="B3667" s="34">
        <v>45367</v>
      </c>
      <c r="C3667" s="23" t="s">
        <v>1578</v>
      </c>
      <c r="D3667" s="23" t="s">
        <v>28</v>
      </c>
      <c r="E3667" s="23" t="s">
        <v>29</v>
      </c>
      <c r="F3667" s="23">
        <v>500081</v>
      </c>
      <c r="G3667" s="23" t="s">
        <v>154</v>
      </c>
      <c r="H3667" s="23" t="s">
        <v>155</v>
      </c>
      <c r="I3667" s="23" t="s">
        <v>134</v>
      </c>
      <c r="J3667" s="23" t="s">
        <v>156</v>
      </c>
      <c r="K3667" s="23" t="s">
        <v>57</v>
      </c>
      <c r="L3667" s="23">
        <v>1</v>
      </c>
      <c r="M3667" s="23">
        <v>49.92</v>
      </c>
      <c r="N3667" s="23">
        <v>5</v>
      </c>
      <c r="O3667" s="23">
        <v>5</v>
      </c>
      <c r="P3667" s="23" t="s">
        <v>25</v>
      </c>
      <c r="Q3667" s="23" t="s">
        <v>34</v>
      </c>
      <c r="R3667" s="23">
        <f t="shared" si="285"/>
        <v>1</v>
      </c>
      <c r="S3667" s="23" t="str">
        <f t="shared" si="286"/>
        <v>ORD103666_20240316_CUST02663_MED006</v>
      </c>
      <c r="T3667" s="23">
        <f t="shared" si="287"/>
        <v>1</v>
      </c>
      <c r="U3667" s="6">
        <f t="shared" si="288"/>
        <v>49.92</v>
      </c>
      <c r="V3667" s="6">
        <f>tbl_Raw_Data[[#This Row],[Discount_Pct]]*tbl_Raw_Data[[#This Row],[Gross_Amount]]/100</f>
        <v>2.4960000000000004</v>
      </c>
      <c r="W3667" s="6">
        <f>tbl_Raw_Data[[#This Row],[Gross_Amount]]-tbl_Raw_Data[[#This Row],[Discount_Amount]]</f>
        <v>47.423999999999999</v>
      </c>
      <c r="X3667" s="6">
        <f>tbl_Raw_Data[[#This Row],[Net_Amount_Before_Tax]]*tbl_Raw_Data[[#This Row],[Tax_Pct]]/100</f>
        <v>2.3712</v>
      </c>
      <c r="Y3667" s="6">
        <f>tbl_Raw_Data[[#This Row],[Net_Amount_Before_Tax]]+tbl_Raw_Data[[#This Row],[Tax_Amount]]</f>
        <v>49.795200000000001</v>
      </c>
      <c r="Z3667" s="6">
        <f t="shared" si="289"/>
        <v>2</v>
      </c>
    </row>
    <row r="3668" spans="1:26" x14ac:dyDescent="0.3">
      <c r="A3668" s="23" t="s">
        <v>5523</v>
      </c>
      <c r="B3668" s="34">
        <v>45992</v>
      </c>
      <c r="C3668" s="23" t="s">
        <v>1044</v>
      </c>
      <c r="D3668" s="23" t="s">
        <v>123</v>
      </c>
      <c r="E3668" s="23" t="s">
        <v>101</v>
      </c>
      <c r="F3668" s="23">
        <v>226010</v>
      </c>
      <c r="G3668" s="23" t="s">
        <v>192</v>
      </c>
      <c r="H3668" s="23" t="s">
        <v>193</v>
      </c>
      <c r="I3668" s="23" t="s">
        <v>41</v>
      </c>
      <c r="J3668" s="23" t="s">
        <v>194</v>
      </c>
      <c r="K3668" s="23" t="s">
        <v>24</v>
      </c>
      <c r="L3668" s="23">
        <v>2</v>
      </c>
      <c r="M3668" s="23">
        <v>33.93</v>
      </c>
      <c r="N3668" s="23">
        <v>10</v>
      </c>
      <c r="O3668" s="23">
        <v>5</v>
      </c>
      <c r="P3668" s="23" t="s">
        <v>33</v>
      </c>
      <c r="Q3668" s="23" t="s">
        <v>44</v>
      </c>
      <c r="R3668" s="23">
        <f t="shared" si="285"/>
        <v>1</v>
      </c>
      <c r="S3668" s="23" t="str">
        <f t="shared" si="286"/>
        <v>ORD103667_20251201_CUST02013_MED002</v>
      </c>
      <c r="T3668" s="23">
        <f t="shared" si="287"/>
        <v>1</v>
      </c>
      <c r="U3668" s="6">
        <f t="shared" si="288"/>
        <v>67.86</v>
      </c>
      <c r="V3668" s="6">
        <f>tbl_Raw_Data[[#This Row],[Discount_Pct]]*tbl_Raw_Data[[#This Row],[Gross_Amount]]/100</f>
        <v>6.7860000000000005</v>
      </c>
      <c r="W3668" s="6">
        <f>tbl_Raw_Data[[#This Row],[Gross_Amount]]-tbl_Raw_Data[[#This Row],[Discount_Amount]]</f>
        <v>61.073999999999998</v>
      </c>
      <c r="X3668" s="6">
        <f>tbl_Raw_Data[[#This Row],[Net_Amount_Before_Tax]]*tbl_Raw_Data[[#This Row],[Tax_Pct]]/100</f>
        <v>3.0537000000000001</v>
      </c>
      <c r="Y3668" s="6">
        <f>tbl_Raw_Data[[#This Row],[Net_Amount_Before_Tax]]+tbl_Raw_Data[[#This Row],[Tax_Amount]]</f>
        <v>64.127700000000004</v>
      </c>
      <c r="Z3668" s="6">
        <f t="shared" si="289"/>
        <v>3</v>
      </c>
    </row>
    <row r="3669" spans="1:26" x14ac:dyDescent="0.3">
      <c r="A3669" s="23" t="s">
        <v>5524</v>
      </c>
      <c r="B3669" s="34">
        <v>45940</v>
      </c>
      <c r="C3669" s="23" t="s">
        <v>271</v>
      </c>
      <c r="D3669" s="23" t="s">
        <v>28</v>
      </c>
      <c r="E3669" s="23" t="s">
        <v>29</v>
      </c>
      <c r="F3669" s="23">
        <v>500081</v>
      </c>
      <c r="G3669" s="23" t="s">
        <v>229</v>
      </c>
      <c r="H3669" s="23" t="s">
        <v>230</v>
      </c>
      <c r="I3669" s="23" t="s">
        <v>84</v>
      </c>
      <c r="J3669" s="23" t="s">
        <v>140</v>
      </c>
      <c r="K3669" s="23" t="s">
        <v>24</v>
      </c>
      <c r="L3669" s="23">
        <v>3</v>
      </c>
      <c r="M3669" s="23">
        <v>185.19</v>
      </c>
      <c r="N3669" s="23">
        <v>0</v>
      </c>
      <c r="O3669" s="23">
        <v>5</v>
      </c>
      <c r="P3669" s="23" t="s">
        <v>43</v>
      </c>
      <c r="Q3669" s="23" t="s">
        <v>90</v>
      </c>
      <c r="R3669" s="23">
        <f t="shared" si="285"/>
        <v>1</v>
      </c>
      <c r="S3669" s="23" t="str">
        <f t="shared" si="286"/>
        <v>ORD103668_20251010_CUST02821_MED022</v>
      </c>
      <c r="T3669" s="23">
        <f t="shared" si="287"/>
        <v>1</v>
      </c>
      <c r="U3669" s="6">
        <f t="shared" si="288"/>
        <v>555.56999999999994</v>
      </c>
      <c r="V3669" s="6">
        <f>tbl_Raw_Data[[#This Row],[Discount_Pct]]*tbl_Raw_Data[[#This Row],[Gross_Amount]]/100</f>
        <v>0</v>
      </c>
      <c r="W3669" s="6">
        <f>tbl_Raw_Data[[#This Row],[Gross_Amount]]-tbl_Raw_Data[[#This Row],[Discount_Amount]]</f>
        <v>555.56999999999994</v>
      </c>
      <c r="X3669" s="6">
        <f>tbl_Raw_Data[[#This Row],[Net_Amount_Before_Tax]]*tbl_Raw_Data[[#This Row],[Tax_Pct]]/100</f>
        <v>27.778499999999994</v>
      </c>
      <c r="Y3669" s="6">
        <f>tbl_Raw_Data[[#This Row],[Net_Amount_Before_Tax]]+tbl_Raw_Data[[#This Row],[Tax_Amount]]</f>
        <v>583.34849999999994</v>
      </c>
      <c r="Z3669" s="6">
        <f t="shared" si="289"/>
        <v>2</v>
      </c>
    </row>
    <row r="3670" spans="1:26" x14ac:dyDescent="0.3">
      <c r="A3670" s="23" t="s">
        <v>5525</v>
      </c>
      <c r="B3670" s="34">
        <v>45629</v>
      </c>
      <c r="C3670" s="23" t="s">
        <v>4856</v>
      </c>
      <c r="D3670" s="23" t="s">
        <v>142</v>
      </c>
      <c r="E3670" s="23" t="s">
        <v>81</v>
      </c>
      <c r="F3670" s="23">
        <v>380015</v>
      </c>
      <c r="G3670" s="23" t="s">
        <v>111</v>
      </c>
      <c r="H3670" s="23" t="s">
        <v>112</v>
      </c>
      <c r="I3670" s="23" t="s">
        <v>113</v>
      </c>
      <c r="J3670" s="23" t="s">
        <v>114</v>
      </c>
      <c r="K3670" s="23" t="s">
        <v>24</v>
      </c>
      <c r="L3670" s="23">
        <v>1</v>
      </c>
      <c r="M3670" s="23">
        <v>99.79</v>
      </c>
      <c r="N3670" s="23">
        <v>0</v>
      </c>
      <c r="O3670" s="23">
        <v>18</v>
      </c>
      <c r="P3670" s="23" t="s">
        <v>25</v>
      </c>
      <c r="Q3670" s="23" t="s">
        <v>44</v>
      </c>
      <c r="R3670" s="23">
        <f t="shared" si="285"/>
        <v>1</v>
      </c>
      <c r="S3670" s="23" t="str">
        <f t="shared" si="286"/>
        <v>ORD103669_20241203_CUST01699_MED027</v>
      </c>
      <c r="T3670" s="23">
        <f t="shared" si="287"/>
        <v>1</v>
      </c>
      <c r="U3670" s="6">
        <f t="shared" si="288"/>
        <v>99.79</v>
      </c>
      <c r="V3670" s="6">
        <f>tbl_Raw_Data[[#This Row],[Discount_Pct]]*tbl_Raw_Data[[#This Row],[Gross_Amount]]/100</f>
        <v>0</v>
      </c>
      <c r="W3670" s="6">
        <f>tbl_Raw_Data[[#This Row],[Gross_Amount]]-tbl_Raw_Data[[#This Row],[Discount_Amount]]</f>
        <v>99.79</v>
      </c>
      <c r="X3670" s="6">
        <f>tbl_Raw_Data[[#This Row],[Net_Amount_Before_Tax]]*tbl_Raw_Data[[#This Row],[Tax_Pct]]/100</f>
        <v>17.962199999999999</v>
      </c>
      <c r="Y3670" s="6">
        <f>tbl_Raw_Data[[#This Row],[Net_Amount_Before_Tax]]+tbl_Raw_Data[[#This Row],[Tax_Amount]]</f>
        <v>117.7522</v>
      </c>
      <c r="Z3670" s="6">
        <f t="shared" si="289"/>
        <v>0</v>
      </c>
    </row>
    <row r="3671" spans="1:26" x14ac:dyDescent="0.3">
      <c r="A3671" s="23" t="s">
        <v>5526</v>
      </c>
      <c r="B3671" s="34">
        <v>45757</v>
      </c>
      <c r="C3671" s="23" t="s">
        <v>4579</v>
      </c>
      <c r="D3671" s="23" t="s">
        <v>19</v>
      </c>
      <c r="E3671" s="23" t="s">
        <v>19</v>
      </c>
      <c r="F3671" s="23">
        <v>110029</v>
      </c>
      <c r="G3671" s="23" t="s">
        <v>224</v>
      </c>
      <c r="H3671" s="23" t="s">
        <v>225</v>
      </c>
      <c r="I3671" s="23" t="s">
        <v>147</v>
      </c>
      <c r="J3671" s="23" t="s">
        <v>23</v>
      </c>
      <c r="K3671" s="23" t="s">
        <v>24</v>
      </c>
      <c r="L3671" s="23">
        <v>3</v>
      </c>
      <c r="M3671" s="23">
        <v>43.87</v>
      </c>
      <c r="N3671" s="23">
        <v>15</v>
      </c>
      <c r="O3671" s="23">
        <v>12</v>
      </c>
      <c r="P3671" s="23" t="s">
        <v>43</v>
      </c>
      <c r="Q3671" s="23" t="s">
        <v>34</v>
      </c>
      <c r="R3671" s="23">
        <f t="shared" si="285"/>
        <v>1</v>
      </c>
      <c r="S3671" s="23" t="str">
        <f t="shared" si="286"/>
        <v>ORD103670_20250410_CUST02276_MED015</v>
      </c>
      <c r="T3671" s="23">
        <f t="shared" si="287"/>
        <v>1</v>
      </c>
      <c r="U3671" s="6">
        <f t="shared" si="288"/>
        <v>131.60999999999999</v>
      </c>
      <c r="V3671" s="6">
        <f>tbl_Raw_Data[[#This Row],[Discount_Pct]]*tbl_Raw_Data[[#This Row],[Gross_Amount]]/100</f>
        <v>19.741499999999998</v>
      </c>
      <c r="W3671" s="6">
        <f>tbl_Raw_Data[[#This Row],[Gross_Amount]]-tbl_Raw_Data[[#This Row],[Discount_Amount]]</f>
        <v>111.86849999999998</v>
      </c>
      <c r="X3671" s="6">
        <f>tbl_Raw_Data[[#This Row],[Net_Amount_Before_Tax]]*tbl_Raw_Data[[#This Row],[Tax_Pct]]/100</f>
        <v>13.424219999999998</v>
      </c>
      <c r="Y3671" s="6">
        <f>tbl_Raw_Data[[#This Row],[Net_Amount_Before_Tax]]+tbl_Raw_Data[[#This Row],[Tax_Amount]]</f>
        <v>125.29271999999997</v>
      </c>
      <c r="Z3671" s="6">
        <f t="shared" si="289"/>
        <v>2</v>
      </c>
    </row>
    <row r="3672" spans="1:26" x14ac:dyDescent="0.3">
      <c r="A3672" s="23" t="s">
        <v>5527</v>
      </c>
      <c r="B3672" s="34">
        <v>45929</v>
      </c>
      <c r="C3672" s="23" t="s">
        <v>600</v>
      </c>
      <c r="D3672" s="23" t="s">
        <v>183</v>
      </c>
      <c r="E3672" s="23" t="s">
        <v>184</v>
      </c>
      <c r="F3672" s="23">
        <v>122018</v>
      </c>
      <c r="G3672" s="23" t="s">
        <v>124</v>
      </c>
      <c r="H3672" s="23" t="s">
        <v>125</v>
      </c>
      <c r="I3672" s="23" t="s">
        <v>104</v>
      </c>
      <c r="J3672" s="23" t="s">
        <v>114</v>
      </c>
      <c r="K3672" s="23" t="s">
        <v>24</v>
      </c>
      <c r="L3672" s="23">
        <v>2</v>
      </c>
      <c r="M3672" s="23">
        <v>116.74</v>
      </c>
      <c r="N3672" s="23">
        <v>0</v>
      </c>
      <c r="O3672" s="23">
        <v>18</v>
      </c>
      <c r="P3672" s="23" t="s">
        <v>89</v>
      </c>
      <c r="Q3672" s="23" t="s">
        <v>34</v>
      </c>
      <c r="R3672" s="23">
        <f t="shared" si="285"/>
        <v>1</v>
      </c>
      <c r="S3672" s="23" t="str">
        <f t="shared" si="286"/>
        <v>ORD103671_20250929_CUST01197_MED018</v>
      </c>
      <c r="T3672" s="23">
        <f t="shared" si="287"/>
        <v>1</v>
      </c>
      <c r="U3672" s="6">
        <f t="shared" si="288"/>
        <v>233.48</v>
      </c>
      <c r="V3672" s="6">
        <f>tbl_Raw_Data[[#This Row],[Discount_Pct]]*tbl_Raw_Data[[#This Row],[Gross_Amount]]/100</f>
        <v>0</v>
      </c>
      <c r="W3672" s="6">
        <f>tbl_Raw_Data[[#This Row],[Gross_Amount]]-tbl_Raw_Data[[#This Row],[Discount_Amount]]</f>
        <v>233.48</v>
      </c>
      <c r="X3672" s="6">
        <f>tbl_Raw_Data[[#This Row],[Net_Amount_Before_Tax]]*tbl_Raw_Data[[#This Row],[Tax_Pct]]/100</f>
        <v>42.026399999999995</v>
      </c>
      <c r="Y3672" s="6">
        <f>tbl_Raw_Data[[#This Row],[Net_Amount_Before_Tax]]+tbl_Raw_Data[[#This Row],[Tax_Amount]]</f>
        <v>275.50639999999999</v>
      </c>
      <c r="Z3672" s="6">
        <f t="shared" si="289"/>
        <v>6</v>
      </c>
    </row>
    <row r="3673" spans="1:26" x14ac:dyDescent="0.3">
      <c r="A3673" s="23" t="s">
        <v>5528</v>
      </c>
      <c r="B3673" s="34">
        <v>45465</v>
      </c>
      <c r="C3673" s="23" t="s">
        <v>5529</v>
      </c>
      <c r="D3673" s="23" t="s">
        <v>80</v>
      </c>
      <c r="E3673" s="23" t="s">
        <v>81</v>
      </c>
      <c r="F3673" s="23">
        <v>395010</v>
      </c>
      <c r="G3673" s="23" t="s">
        <v>82</v>
      </c>
      <c r="H3673" s="23" t="s">
        <v>83</v>
      </c>
      <c r="I3673" s="23" t="s">
        <v>84</v>
      </c>
      <c r="J3673" s="23" t="s">
        <v>85</v>
      </c>
      <c r="K3673" s="23" t="s">
        <v>24</v>
      </c>
      <c r="L3673" s="23">
        <v>1</v>
      </c>
      <c r="M3673" s="23">
        <v>272.87</v>
      </c>
      <c r="N3673" s="23">
        <v>5</v>
      </c>
      <c r="O3673" s="23">
        <v>12</v>
      </c>
      <c r="P3673" s="23" t="s">
        <v>33</v>
      </c>
      <c r="Q3673" s="23" t="s">
        <v>34</v>
      </c>
      <c r="R3673" s="23">
        <f t="shared" si="285"/>
        <v>1</v>
      </c>
      <c r="S3673" s="23" t="str">
        <f t="shared" si="286"/>
        <v>ORD103672_20240622_CUST00017_MED023</v>
      </c>
      <c r="T3673" s="23">
        <f t="shared" si="287"/>
        <v>1</v>
      </c>
      <c r="U3673" s="6">
        <f t="shared" si="288"/>
        <v>272.87</v>
      </c>
      <c r="V3673" s="6">
        <f>tbl_Raw_Data[[#This Row],[Discount_Pct]]*tbl_Raw_Data[[#This Row],[Gross_Amount]]/100</f>
        <v>13.6435</v>
      </c>
      <c r="W3673" s="6">
        <f>tbl_Raw_Data[[#This Row],[Gross_Amount]]-tbl_Raw_Data[[#This Row],[Discount_Amount]]</f>
        <v>259.22649999999999</v>
      </c>
      <c r="X3673" s="6">
        <f>tbl_Raw_Data[[#This Row],[Net_Amount_Before_Tax]]*tbl_Raw_Data[[#This Row],[Tax_Pct]]/100</f>
        <v>31.10718</v>
      </c>
      <c r="Y3673" s="6">
        <f>tbl_Raw_Data[[#This Row],[Net_Amount_Before_Tax]]+tbl_Raw_Data[[#This Row],[Tax_Amount]]</f>
        <v>290.33367999999996</v>
      </c>
      <c r="Z3673" s="6">
        <f t="shared" si="289"/>
        <v>2</v>
      </c>
    </row>
    <row r="3674" spans="1:26" x14ac:dyDescent="0.3">
      <c r="A3674" s="23" t="s">
        <v>5530</v>
      </c>
      <c r="B3674" s="34">
        <v>45543</v>
      </c>
      <c r="C3674" s="23" t="s">
        <v>413</v>
      </c>
      <c r="D3674" s="23" t="s">
        <v>100</v>
      </c>
      <c r="E3674" s="23" t="s">
        <v>101</v>
      </c>
      <c r="F3674" s="23">
        <v>201303</v>
      </c>
      <c r="G3674" s="23" t="s">
        <v>68</v>
      </c>
      <c r="H3674" s="23" t="s">
        <v>69</v>
      </c>
      <c r="I3674" s="23" t="s">
        <v>55</v>
      </c>
      <c r="J3674" s="23" t="s">
        <v>56</v>
      </c>
      <c r="K3674" s="23" t="s">
        <v>24</v>
      </c>
      <c r="L3674" s="23">
        <v>1</v>
      </c>
      <c r="M3674" s="23">
        <v>27.3</v>
      </c>
      <c r="N3674" s="23">
        <v>5</v>
      </c>
      <c r="O3674" s="23">
        <v>5</v>
      </c>
      <c r="P3674" s="23" t="s">
        <v>89</v>
      </c>
      <c r="Q3674" s="23" t="s">
        <v>34</v>
      </c>
      <c r="R3674" s="23">
        <f t="shared" si="285"/>
        <v>1</v>
      </c>
      <c r="S3674" s="23" t="str">
        <f t="shared" si="286"/>
        <v>ORD103673_20240908_CUST01639_MED003</v>
      </c>
      <c r="T3674" s="23">
        <f t="shared" si="287"/>
        <v>1</v>
      </c>
      <c r="U3674" s="6">
        <f t="shared" si="288"/>
        <v>27.3</v>
      </c>
      <c r="V3674" s="6">
        <f>tbl_Raw_Data[[#This Row],[Discount_Pct]]*tbl_Raw_Data[[#This Row],[Gross_Amount]]/100</f>
        <v>1.365</v>
      </c>
      <c r="W3674" s="6">
        <f>tbl_Raw_Data[[#This Row],[Gross_Amount]]-tbl_Raw_Data[[#This Row],[Discount_Amount]]</f>
        <v>25.935000000000002</v>
      </c>
      <c r="X3674" s="6">
        <f>tbl_Raw_Data[[#This Row],[Net_Amount_Before_Tax]]*tbl_Raw_Data[[#This Row],[Tax_Pct]]/100</f>
        <v>1.2967500000000001</v>
      </c>
      <c r="Y3674" s="6">
        <f>tbl_Raw_Data[[#This Row],[Net_Amount_Before_Tax]]+tbl_Raw_Data[[#This Row],[Tax_Amount]]</f>
        <v>27.231750000000002</v>
      </c>
      <c r="Z3674" s="6">
        <f t="shared" si="289"/>
        <v>2</v>
      </c>
    </row>
    <row r="3675" spans="1:26" x14ac:dyDescent="0.3">
      <c r="A3675" s="23" t="s">
        <v>5531</v>
      </c>
      <c r="B3675" s="34">
        <v>46012</v>
      </c>
      <c r="C3675" s="23" t="s">
        <v>1647</v>
      </c>
      <c r="D3675" s="23" t="s">
        <v>183</v>
      </c>
      <c r="E3675" s="23" t="s">
        <v>184</v>
      </c>
      <c r="F3675" s="23">
        <v>122018</v>
      </c>
      <c r="G3675" s="23" t="s">
        <v>138</v>
      </c>
      <c r="H3675" s="23" t="s">
        <v>139</v>
      </c>
      <c r="I3675" s="23" t="s">
        <v>50</v>
      </c>
      <c r="J3675" s="23" t="s">
        <v>140</v>
      </c>
      <c r="K3675" s="23" t="s">
        <v>24</v>
      </c>
      <c r="L3675" s="23">
        <v>1</v>
      </c>
      <c r="M3675" s="23">
        <v>165.32</v>
      </c>
      <c r="N3675" s="23">
        <v>5</v>
      </c>
      <c r="O3675" s="23">
        <v>5</v>
      </c>
      <c r="P3675" s="23" t="s">
        <v>58</v>
      </c>
      <c r="Q3675" s="23" t="s">
        <v>34</v>
      </c>
      <c r="R3675" s="23">
        <f t="shared" si="285"/>
        <v>1</v>
      </c>
      <c r="S3675" s="23" t="str">
        <f t="shared" si="286"/>
        <v>ORD103674_20251221_CUST03298_MED013</v>
      </c>
      <c r="T3675" s="23">
        <f t="shared" si="287"/>
        <v>1</v>
      </c>
      <c r="U3675" s="6">
        <f t="shared" si="288"/>
        <v>165.32</v>
      </c>
      <c r="V3675" s="6">
        <f>tbl_Raw_Data[[#This Row],[Discount_Pct]]*tbl_Raw_Data[[#This Row],[Gross_Amount]]/100</f>
        <v>8.2659999999999982</v>
      </c>
      <c r="W3675" s="6">
        <f>tbl_Raw_Data[[#This Row],[Gross_Amount]]-tbl_Raw_Data[[#This Row],[Discount_Amount]]</f>
        <v>157.054</v>
      </c>
      <c r="X3675" s="6">
        <f>tbl_Raw_Data[[#This Row],[Net_Amount_Before_Tax]]*tbl_Raw_Data[[#This Row],[Tax_Pct]]/100</f>
        <v>7.8526999999999996</v>
      </c>
      <c r="Y3675" s="6">
        <f>tbl_Raw_Data[[#This Row],[Net_Amount_Before_Tax]]+tbl_Raw_Data[[#This Row],[Tax_Amount]]</f>
        <v>164.9067</v>
      </c>
      <c r="Z3675" s="6">
        <f t="shared" si="289"/>
        <v>2</v>
      </c>
    </row>
    <row r="3676" spans="1:26" x14ac:dyDescent="0.3">
      <c r="A3676" s="23" t="s">
        <v>5532</v>
      </c>
      <c r="B3676" s="34">
        <v>45426</v>
      </c>
      <c r="C3676" s="23" t="s">
        <v>5068</v>
      </c>
      <c r="D3676" s="23" t="s">
        <v>87</v>
      </c>
      <c r="E3676" s="23" t="s">
        <v>88</v>
      </c>
      <c r="F3676" s="23">
        <v>600040</v>
      </c>
      <c r="G3676" s="23" t="s">
        <v>124</v>
      </c>
      <c r="H3676" s="23" t="s">
        <v>125</v>
      </c>
      <c r="I3676" s="23" t="s">
        <v>104</v>
      </c>
      <c r="J3676" s="23" t="s">
        <v>114</v>
      </c>
      <c r="K3676" s="23" t="s">
        <v>24</v>
      </c>
      <c r="L3676" s="23">
        <v>3</v>
      </c>
      <c r="M3676" s="23">
        <v>119.22</v>
      </c>
      <c r="N3676" s="23">
        <v>5</v>
      </c>
      <c r="O3676" s="23">
        <v>18</v>
      </c>
      <c r="P3676" s="23" t="s">
        <v>58</v>
      </c>
      <c r="Q3676" s="23" t="s">
        <v>44</v>
      </c>
      <c r="R3676" s="23">
        <f t="shared" si="285"/>
        <v>1</v>
      </c>
      <c r="S3676" s="23" t="str">
        <f t="shared" si="286"/>
        <v>ORD103675_20240514_CUST02305_MED018</v>
      </c>
      <c r="T3676" s="23">
        <f t="shared" si="287"/>
        <v>1</v>
      </c>
      <c r="U3676" s="6">
        <f t="shared" si="288"/>
        <v>357.65999999999997</v>
      </c>
      <c r="V3676" s="6">
        <f>tbl_Raw_Data[[#This Row],[Discount_Pct]]*tbl_Raw_Data[[#This Row],[Gross_Amount]]/100</f>
        <v>17.882999999999996</v>
      </c>
      <c r="W3676" s="6">
        <f>tbl_Raw_Data[[#This Row],[Gross_Amount]]-tbl_Raw_Data[[#This Row],[Discount_Amount]]</f>
        <v>339.77699999999999</v>
      </c>
      <c r="X3676" s="6">
        <f>tbl_Raw_Data[[#This Row],[Net_Amount_Before_Tax]]*tbl_Raw_Data[[#This Row],[Tax_Pct]]/100</f>
        <v>61.159860000000002</v>
      </c>
      <c r="Y3676" s="6">
        <f>tbl_Raw_Data[[#This Row],[Net_Amount_Before_Tax]]+tbl_Raw_Data[[#This Row],[Tax_Amount]]</f>
        <v>400.93685999999997</v>
      </c>
      <c r="Z3676" s="6">
        <f t="shared" si="289"/>
        <v>1</v>
      </c>
    </row>
    <row r="3677" spans="1:26" x14ac:dyDescent="0.3">
      <c r="A3677" s="23" t="s">
        <v>5533</v>
      </c>
      <c r="B3677" s="34">
        <v>45711</v>
      </c>
      <c r="C3677" s="23" t="s">
        <v>5534</v>
      </c>
      <c r="D3677" s="23" t="s">
        <v>159</v>
      </c>
      <c r="E3677" s="23" t="s">
        <v>47</v>
      </c>
      <c r="F3677" s="23">
        <v>400069</v>
      </c>
      <c r="G3677" s="23" t="s">
        <v>20</v>
      </c>
      <c r="H3677" s="23" t="s">
        <v>21</v>
      </c>
      <c r="I3677" s="23" t="s">
        <v>22</v>
      </c>
      <c r="J3677" s="23" t="s">
        <v>23</v>
      </c>
      <c r="K3677" s="23" t="s">
        <v>24</v>
      </c>
      <c r="L3677" s="23">
        <v>4</v>
      </c>
      <c r="M3677" s="23">
        <v>152.28</v>
      </c>
      <c r="N3677" s="23">
        <v>5</v>
      </c>
      <c r="O3677" s="23">
        <v>12</v>
      </c>
      <c r="P3677" s="23" t="s">
        <v>58</v>
      </c>
      <c r="Q3677" s="23" t="s">
        <v>44</v>
      </c>
      <c r="R3677" s="23">
        <f t="shared" si="285"/>
        <v>1</v>
      </c>
      <c r="S3677" s="23" t="str">
        <f t="shared" si="286"/>
        <v>ORD103676_20250223_CUST01619_MED024</v>
      </c>
      <c r="T3677" s="23">
        <f t="shared" si="287"/>
        <v>1</v>
      </c>
      <c r="U3677" s="6">
        <f t="shared" si="288"/>
        <v>609.12</v>
      </c>
      <c r="V3677" s="6">
        <f>tbl_Raw_Data[[#This Row],[Discount_Pct]]*tbl_Raw_Data[[#This Row],[Gross_Amount]]/100</f>
        <v>30.456</v>
      </c>
      <c r="W3677" s="6">
        <f>tbl_Raw_Data[[#This Row],[Gross_Amount]]-tbl_Raw_Data[[#This Row],[Discount_Amount]]</f>
        <v>578.66399999999999</v>
      </c>
      <c r="X3677" s="6">
        <f>tbl_Raw_Data[[#This Row],[Net_Amount_Before_Tax]]*tbl_Raw_Data[[#This Row],[Tax_Pct]]/100</f>
        <v>69.439679999999996</v>
      </c>
      <c r="Y3677" s="6">
        <f>tbl_Raw_Data[[#This Row],[Net_Amount_Before_Tax]]+tbl_Raw_Data[[#This Row],[Tax_Amount]]</f>
        <v>648.10367999999994</v>
      </c>
      <c r="Z3677" s="6">
        <f t="shared" si="289"/>
        <v>2</v>
      </c>
    </row>
    <row r="3678" spans="1:26" x14ac:dyDescent="0.3">
      <c r="A3678" s="23" t="s">
        <v>5533</v>
      </c>
      <c r="B3678" s="34">
        <v>45326</v>
      </c>
      <c r="C3678" s="23" t="s">
        <v>700</v>
      </c>
      <c r="D3678" s="23" t="s">
        <v>80</v>
      </c>
      <c r="E3678" s="23" t="s">
        <v>81</v>
      </c>
      <c r="F3678" s="23">
        <v>395010</v>
      </c>
      <c r="G3678" s="23" t="s">
        <v>233</v>
      </c>
      <c r="H3678" s="23" t="s">
        <v>234</v>
      </c>
      <c r="I3678" s="23" t="s">
        <v>104</v>
      </c>
      <c r="J3678" s="23" t="s">
        <v>42</v>
      </c>
      <c r="K3678" s="23" t="s">
        <v>24</v>
      </c>
      <c r="L3678" s="23">
        <v>3</v>
      </c>
      <c r="M3678" s="23">
        <v>160.25</v>
      </c>
      <c r="N3678" s="23">
        <v>5</v>
      </c>
      <c r="O3678" s="23">
        <v>18</v>
      </c>
      <c r="P3678" s="23" t="s">
        <v>58</v>
      </c>
      <c r="Q3678" s="23" t="s">
        <v>90</v>
      </c>
      <c r="R3678" s="23">
        <f t="shared" si="285"/>
        <v>1</v>
      </c>
      <c r="S3678" s="23" t="str">
        <f t="shared" si="286"/>
        <v>ORD103676_20240204_CUST02897_MED019</v>
      </c>
      <c r="T3678" s="23">
        <f t="shared" si="287"/>
        <v>1</v>
      </c>
      <c r="U3678" s="6">
        <f t="shared" si="288"/>
        <v>480.75</v>
      </c>
      <c r="V3678" s="6">
        <f>tbl_Raw_Data[[#This Row],[Discount_Pct]]*tbl_Raw_Data[[#This Row],[Gross_Amount]]/100</f>
        <v>24.037500000000001</v>
      </c>
      <c r="W3678" s="6">
        <f>tbl_Raw_Data[[#This Row],[Gross_Amount]]-tbl_Raw_Data[[#This Row],[Discount_Amount]]</f>
        <v>456.71249999999998</v>
      </c>
      <c r="X3678" s="6">
        <f>tbl_Raw_Data[[#This Row],[Net_Amount_Before_Tax]]*tbl_Raw_Data[[#This Row],[Tax_Pct]]/100</f>
        <v>82.208249999999992</v>
      </c>
      <c r="Y3678" s="6">
        <f>tbl_Raw_Data[[#This Row],[Net_Amount_Before_Tax]]+tbl_Raw_Data[[#This Row],[Tax_Amount]]</f>
        <v>538.92075</v>
      </c>
      <c r="Z3678" s="6">
        <f t="shared" si="289"/>
        <v>2</v>
      </c>
    </row>
    <row r="3679" spans="1:26" x14ac:dyDescent="0.3">
      <c r="A3679" s="23" t="s">
        <v>5535</v>
      </c>
      <c r="B3679" s="34">
        <v>45437</v>
      </c>
      <c r="C3679" s="23" t="s">
        <v>5536</v>
      </c>
      <c r="D3679" s="23" t="s">
        <v>123</v>
      </c>
      <c r="E3679" s="23" t="s">
        <v>101</v>
      </c>
      <c r="F3679" s="23">
        <v>226010</v>
      </c>
      <c r="G3679" s="23" t="s">
        <v>82</v>
      </c>
      <c r="H3679" s="23" t="s">
        <v>83</v>
      </c>
      <c r="I3679" s="23" t="s">
        <v>84</v>
      </c>
      <c r="J3679" s="23" t="s">
        <v>85</v>
      </c>
      <c r="K3679" s="23" t="s">
        <v>24</v>
      </c>
      <c r="L3679" s="23">
        <v>2</v>
      </c>
      <c r="M3679" s="23">
        <v>322.95999999999998</v>
      </c>
      <c r="N3679" s="23">
        <v>10</v>
      </c>
      <c r="O3679" s="23">
        <v>12</v>
      </c>
      <c r="P3679" s="23" t="s">
        <v>33</v>
      </c>
      <c r="Q3679" s="23" t="s">
        <v>34</v>
      </c>
      <c r="R3679" s="23">
        <f t="shared" si="285"/>
        <v>1</v>
      </c>
      <c r="S3679" s="23" t="str">
        <f t="shared" si="286"/>
        <v>ORD103678_20240525_CUST00854_MED023</v>
      </c>
      <c r="T3679" s="23">
        <f t="shared" si="287"/>
        <v>1</v>
      </c>
      <c r="U3679" s="6">
        <f t="shared" si="288"/>
        <v>645.91999999999996</v>
      </c>
      <c r="V3679" s="6">
        <f>tbl_Raw_Data[[#This Row],[Discount_Pct]]*tbl_Raw_Data[[#This Row],[Gross_Amount]]/100</f>
        <v>64.591999999999999</v>
      </c>
      <c r="W3679" s="6">
        <f>tbl_Raw_Data[[#This Row],[Gross_Amount]]-tbl_Raw_Data[[#This Row],[Discount_Amount]]</f>
        <v>581.32799999999997</v>
      </c>
      <c r="X3679" s="6">
        <f>tbl_Raw_Data[[#This Row],[Net_Amount_Before_Tax]]*tbl_Raw_Data[[#This Row],[Tax_Pct]]/100</f>
        <v>69.759360000000001</v>
      </c>
      <c r="Y3679" s="6">
        <f>tbl_Raw_Data[[#This Row],[Net_Amount_Before_Tax]]+tbl_Raw_Data[[#This Row],[Tax_Amount]]</f>
        <v>651.08735999999999</v>
      </c>
      <c r="Z3679" s="6">
        <f t="shared" si="289"/>
        <v>2</v>
      </c>
    </row>
    <row r="3680" spans="1:26" x14ac:dyDescent="0.3">
      <c r="A3680" s="23" t="s">
        <v>5537</v>
      </c>
      <c r="B3680" s="34">
        <v>45885</v>
      </c>
      <c r="C3680" s="23" t="s">
        <v>177</v>
      </c>
      <c r="D3680" s="23" t="s">
        <v>87</v>
      </c>
      <c r="E3680" s="23" t="s">
        <v>88</v>
      </c>
      <c r="F3680" s="23">
        <v>600100</v>
      </c>
      <c r="G3680" s="23" t="s">
        <v>68</v>
      </c>
      <c r="H3680" s="23" t="s">
        <v>69</v>
      </c>
      <c r="I3680" s="23" t="s">
        <v>55</v>
      </c>
      <c r="J3680" s="23" t="s">
        <v>56</v>
      </c>
      <c r="K3680" s="23" t="s">
        <v>24</v>
      </c>
      <c r="L3680" s="23">
        <v>1</v>
      </c>
      <c r="M3680" s="23">
        <v>28.12</v>
      </c>
      <c r="N3680" s="23">
        <v>5</v>
      </c>
      <c r="O3680" s="23">
        <v>5</v>
      </c>
      <c r="P3680" s="23" t="s">
        <v>65</v>
      </c>
      <c r="Q3680" s="23" t="s">
        <v>34</v>
      </c>
      <c r="R3680" s="23">
        <f t="shared" si="285"/>
        <v>1</v>
      </c>
      <c r="S3680" s="23" t="str">
        <f t="shared" si="286"/>
        <v>ORD103679_20250816_CUST03196_MED003</v>
      </c>
      <c r="T3680" s="23">
        <f t="shared" si="287"/>
        <v>1</v>
      </c>
      <c r="U3680" s="6">
        <f t="shared" si="288"/>
        <v>28.12</v>
      </c>
      <c r="V3680" s="6">
        <f>tbl_Raw_Data[[#This Row],[Discount_Pct]]*tbl_Raw_Data[[#This Row],[Gross_Amount]]/100</f>
        <v>1.4059999999999999</v>
      </c>
      <c r="W3680" s="6">
        <f>tbl_Raw_Data[[#This Row],[Gross_Amount]]-tbl_Raw_Data[[#This Row],[Discount_Amount]]</f>
        <v>26.714000000000002</v>
      </c>
      <c r="X3680" s="6">
        <f>tbl_Raw_Data[[#This Row],[Net_Amount_Before_Tax]]*tbl_Raw_Data[[#This Row],[Tax_Pct]]/100</f>
        <v>1.3357000000000001</v>
      </c>
      <c r="Y3680" s="6">
        <f>tbl_Raw_Data[[#This Row],[Net_Amount_Before_Tax]]+tbl_Raw_Data[[#This Row],[Tax_Amount]]</f>
        <v>28.049700000000001</v>
      </c>
      <c r="Z3680" s="6">
        <f t="shared" si="289"/>
        <v>2</v>
      </c>
    </row>
    <row r="3681" spans="1:26" x14ac:dyDescent="0.3">
      <c r="A3681" s="23" t="s">
        <v>5538</v>
      </c>
      <c r="B3681" s="34">
        <v>46014</v>
      </c>
      <c r="C3681" s="23" t="s">
        <v>304</v>
      </c>
      <c r="D3681" s="23" t="s">
        <v>142</v>
      </c>
      <c r="E3681" s="23" t="s">
        <v>81</v>
      </c>
      <c r="F3681" s="23">
        <v>380015</v>
      </c>
      <c r="G3681" s="23" t="s">
        <v>124</v>
      </c>
      <c r="H3681" s="23" t="s">
        <v>125</v>
      </c>
      <c r="I3681" s="23" t="s">
        <v>104</v>
      </c>
      <c r="J3681" s="23" t="s">
        <v>114</v>
      </c>
      <c r="K3681" s="23" t="s">
        <v>24</v>
      </c>
      <c r="L3681" s="23">
        <v>1</v>
      </c>
      <c r="M3681" s="23">
        <v>130.26</v>
      </c>
      <c r="N3681" s="23">
        <v>0</v>
      </c>
      <c r="O3681" s="23">
        <v>18</v>
      </c>
      <c r="P3681" s="23" t="s">
        <v>25</v>
      </c>
      <c r="Q3681" s="23" t="s">
        <v>34</v>
      </c>
      <c r="R3681" s="23">
        <f t="shared" si="285"/>
        <v>1</v>
      </c>
      <c r="S3681" s="23" t="str">
        <f t="shared" si="286"/>
        <v>ORD103680_20251223_CUST02176_MED018</v>
      </c>
      <c r="T3681" s="23">
        <f t="shared" si="287"/>
        <v>1</v>
      </c>
      <c r="U3681" s="6">
        <f t="shared" si="288"/>
        <v>130.26</v>
      </c>
      <c r="V3681" s="6">
        <f>tbl_Raw_Data[[#This Row],[Discount_Pct]]*tbl_Raw_Data[[#This Row],[Gross_Amount]]/100</f>
        <v>0</v>
      </c>
      <c r="W3681" s="6">
        <f>tbl_Raw_Data[[#This Row],[Gross_Amount]]-tbl_Raw_Data[[#This Row],[Discount_Amount]]</f>
        <v>130.26</v>
      </c>
      <c r="X3681" s="6">
        <f>tbl_Raw_Data[[#This Row],[Net_Amount_Before_Tax]]*tbl_Raw_Data[[#This Row],[Tax_Pct]]/100</f>
        <v>23.4468</v>
      </c>
      <c r="Y3681" s="6">
        <f>tbl_Raw_Data[[#This Row],[Net_Amount_Before_Tax]]+tbl_Raw_Data[[#This Row],[Tax_Amount]]</f>
        <v>153.70679999999999</v>
      </c>
      <c r="Z3681" s="6">
        <f t="shared" si="289"/>
        <v>3</v>
      </c>
    </row>
    <row r="3682" spans="1:26" x14ac:dyDescent="0.3">
      <c r="A3682" s="23" t="s">
        <v>5539</v>
      </c>
      <c r="B3682" s="34">
        <v>46021</v>
      </c>
      <c r="C3682" s="23" t="s">
        <v>1006</v>
      </c>
      <c r="D3682" s="23" t="s">
        <v>72</v>
      </c>
      <c r="E3682" s="23" t="s">
        <v>73</v>
      </c>
      <c r="F3682" s="23">
        <v>302033</v>
      </c>
      <c r="G3682" s="23" t="s">
        <v>124</v>
      </c>
      <c r="H3682" s="23" t="s">
        <v>125</v>
      </c>
      <c r="I3682" s="23" t="s">
        <v>104</v>
      </c>
      <c r="J3682" s="23" t="s">
        <v>114</v>
      </c>
      <c r="K3682" s="23" t="s">
        <v>24</v>
      </c>
      <c r="L3682" s="23">
        <v>1</v>
      </c>
      <c r="M3682" s="23">
        <v>103.27</v>
      </c>
      <c r="N3682" s="23">
        <v>0</v>
      </c>
      <c r="O3682" s="23">
        <v>12</v>
      </c>
      <c r="P3682" s="23" t="s">
        <v>33</v>
      </c>
      <c r="Q3682" s="23" t="s">
        <v>26</v>
      </c>
      <c r="R3682" s="23">
        <f t="shared" si="285"/>
        <v>1</v>
      </c>
      <c r="S3682" s="23" t="str">
        <f t="shared" si="286"/>
        <v>ORD103681_20251230_CUST00880_MED018</v>
      </c>
      <c r="T3682" s="23">
        <f t="shared" si="287"/>
        <v>1</v>
      </c>
      <c r="U3682" s="6">
        <f t="shared" si="288"/>
        <v>103.27</v>
      </c>
      <c r="V3682" s="6">
        <f>tbl_Raw_Data[[#This Row],[Discount_Pct]]*tbl_Raw_Data[[#This Row],[Gross_Amount]]/100</f>
        <v>0</v>
      </c>
      <c r="W3682" s="6">
        <f>tbl_Raw_Data[[#This Row],[Gross_Amount]]-tbl_Raw_Data[[#This Row],[Discount_Amount]]</f>
        <v>103.27</v>
      </c>
      <c r="X3682" s="6">
        <f>tbl_Raw_Data[[#This Row],[Net_Amount_Before_Tax]]*tbl_Raw_Data[[#This Row],[Tax_Pct]]/100</f>
        <v>12.3924</v>
      </c>
      <c r="Y3682" s="6">
        <f>tbl_Raw_Data[[#This Row],[Net_Amount_Before_Tax]]+tbl_Raw_Data[[#This Row],[Tax_Amount]]</f>
        <v>115.66239999999999</v>
      </c>
      <c r="Z3682" s="6">
        <f t="shared" si="289"/>
        <v>1</v>
      </c>
    </row>
    <row r="3683" spans="1:26" x14ac:dyDescent="0.3">
      <c r="A3683" s="23" t="s">
        <v>5540</v>
      </c>
      <c r="B3683" s="34">
        <v>45730</v>
      </c>
      <c r="C3683" s="23" t="s">
        <v>5541</v>
      </c>
      <c r="D3683" s="23" t="s">
        <v>142</v>
      </c>
      <c r="E3683" s="23" t="s">
        <v>81</v>
      </c>
      <c r="F3683" s="23">
        <v>380054</v>
      </c>
      <c r="G3683" s="23" t="s">
        <v>154</v>
      </c>
      <c r="H3683" s="23" t="s">
        <v>155</v>
      </c>
      <c r="I3683" s="23" t="s">
        <v>134</v>
      </c>
      <c r="J3683" s="23" t="s">
        <v>156</v>
      </c>
      <c r="K3683" s="23" t="s">
        <v>57</v>
      </c>
      <c r="L3683" s="23">
        <v>5</v>
      </c>
      <c r="M3683" s="23">
        <v>42.02</v>
      </c>
      <c r="N3683" s="23">
        <v>5</v>
      </c>
      <c r="O3683" s="23">
        <v>5</v>
      </c>
      <c r="P3683" s="23" t="s">
        <v>89</v>
      </c>
      <c r="Q3683" s="23" t="s">
        <v>34</v>
      </c>
      <c r="R3683" s="23">
        <f t="shared" si="285"/>
        <v>1</v>
      </c>
      <c r="S3683" s="23" t="str">
        <f t="shared" si="286"/>
        <v>ORD103682_20250314_CUST00901_MED006</v>
      </c>
      <c r="T3683" s="23">
        <f t="shared" si="287"/>
        <v>1</v>
      </c>
      <c r="U3683" s="6">
        <f t="shared" si="288"/>
        <v>210.10000000000002</v>
      </c>
      <c r="V3683" s="6">
        <f>tbl_Raw_Data[[#This Row],[Discount_Pct]]*tbl_Raw_Data[[#This Row],[Gross_Amount]]/100</f>
        <v>10.505000000000001</v>
      </c>
      <c r="W3683" s="6">
        <f>tbl_Raw_Data[[#This Row],[Gross_Amount]]-tbl_Raw_Data[[#This Row],[Discount_Amount]]</f>
        <v>199.59500000000003</v>
      </c>
      <c r="X3683" s="6">
        <f>tbl_Raw_Data[[#This Row],[Net_Amount_Before_Tax]]*tbl_Raw_Data[[#This Row],[Tax_Pct]]/100</f>
        <v>9.979750000000001</v>
      </c>
      <c r="Y3683" s="6">
        <f>tbl_Raw_Data[[#This Row],[Net_Amount_Before_Tax]]+tbl_Raw_Data[[#This Row],[Tax_Amount]]</f>
        <v>209.57475000000002</v>
      </c>
      <c r="Z3683" s="6">
        <f t="shared" si="289"/>
        <v>1</v>
      </c>
    </row>
    <row r="3684" spans="1:26" x14ac:dyDescent="0.3">
      <c r="A3684" s="23" t="s">
        <v>5542</v>
      </c>
      <c r="B3684" s="34">
        <v>45676</v>
      </c>
      <c r="C3684" s="23" t="s">
        <v>279</v>
      </c>
      <c r="D3684" s="23" t="s">
        <v>130</v>
      </c>
      <c r="E3684" s="23" t="s">
        <v>131</v>
      </c>
      <c r="F3684" s="23">
        <v>700001</v>
      </c>
      <c r="G3684" s="23" t="s">
        <v>145</v>
      </c>
      <c r="H3684" s="23" t="s">
        <v>146</v>
      </c>
      <c r="I3684" s="23" t="s">
        <v>147</v>
      </c>
      <c r="J3684" s="23" t="s">
        <v>148</v>
      </c>
      <c r="K3684" s="23" t="s">
        <v>24</v>
      </c>
      <c r="L3684" s="23">
        <v>1</v>
      </c>
      <c r="M3684" s="23">
        <v>110.56</v>
      </c>
      <c r="N3684" s="23">
        <v>5</v>
      </c>
      <c r="O3684" s="23">
        <v>18</v>
      </c>
      <c r="P3684" s="23" t="s">
        <v>65</v>
      </c>
      <c r="Q3684" s="23" t="s">
        <v>26</v>
      </c>
      <c r="R3684" s="23">
        <f t="shared" si="285"/>
        <v>1</v>
      </c>
      <c r="S3684" s="23" t="str">
        <f t="shared" si="286"/>
        <v>ORD103683_20250119_CUST01482_MED016</v>
      </c>
      <c r="T3684" s="23">
        <f t="shared" si="287"/>
        <v>1</v>
      </c>
      <c r="U3684" s="6">
        <f t="shared" si="288"/>
        <v>110.56</v>
      </c>
      <c r="V3684" s="6">
        <f>tbl_Raw_Data[[#This Row],[Discount_Pct]]*tbl_Raw_Data[[#This Row],[Gross_Amount]]/100</f>
        <v>5.5279999999999996</v>
      </c>
      <c r="W3684" s="6">
        <f>tbl_Raw_Data[[#This Row],[Gross_Amount]]-tbl_Raw_Data[[#This Row],[Discount_Amount]]</f>
        <v>105.032</v>
      </c>
      <c r="X3684" s="6">
        <f>tbl_Raw_Data[[#This Row],[Net_Amount_Before_Tax]]*tbl_Raw_Data[[#This Row],[Tax_Pct]]/100</f>
        <v>18.905760000000001</v>
      </c>
      <c r="Y3684" s="6">
        <f>tbl_Raw_Data[[#This Row],[Net_Amount_Before_Tax]]+tbl_Raw_Data[[#This Row],[Tax_Amount]]</f>
        <v>123.93776</v>
      </c>
      <c r="Z3684" s="6">
        <f t="shared" si="289"/>
        <v>3</v>
      </c>
    </row>
    <row r="3685" spans="1:26" x14ac:dyDescent="0.3">
      <c r="A3685" s="23" t="s">
        <v>5543</v>
      </c>
      <c r="B3685" s="34">
        <v>45625</v>
      </c>
      <c r="C3685" s="23" t="s">
        <v>5252</v>
      </c>
      <c r="D3685" s="23" t="s">
        <v>183</v>
      </c>
      <c r="E3685" s="23" t="s">
        <v>184</v>
      </c>
      <c r="F3685" s="23">
        <v>122016</v>
      </c>
      <c r="G3685" s="23" t="s">
        <v>119</v>
      </c>
      <c r="H3685" s="23" t="s">
        <v>120</v>
      </c>
      <c r="I3685" s="23" t="s">
        <v>32</v>
      </c>
      <c r="J3685" s="23" t="s">
        <v>64</v>
      </c>
      <c r="K3685" s="23" t="s">
        <v>57</v>
      </c>
      <c r="L3685" s="23">
        <v>3</v>
      </c>
      <c r="M3685" s="23">
        <v>77.599999999999994</v>
      </c>
      <c r="N3685" s="23">
        <v>5</v>
      </c>
      <c r="O3685" s="23">
        <v>12</v>
      </c>
      <c r="P3685" s="23" t="s">
        <v>25</v>
      </c>
      <c r="Q3685" s="23" t="s">
        <v>44</v>
      </c>
      <c r="R3685" s="23">
        <f t="shared" si="285"/>
        <v>1</v>
      </c>
      <c r="S3685" s="23" t="str">
        <f t="shared" si="286"/>
        <v>ORD103684_20241129_CUST02009_MED010</v>
      </c>
      <c r="T3685" s="23">
        <f t="shared" si="287"/>
        <v>1</v>
      </c>
      <c r="U3685" s="6">
        <f t="shared" si="288"/>
        <v>232.79999999999998</v>
      </c>
      <c r="V3685" s="6">
        <f>tbl_Raw_Data[[#This Row],[Discount_Pct]]*tbl_Raw_Data[[#This Row],[Gross_Amount]]/100</f>
        <v>11.64</v>
      </c>
      <c r="W3685" s="6">
        <f>tbl_Raw_Data[[#This Row],[Gross_Amount]]-tbl_Raw_Data[[#This Row],[Discount_Amount]]</f>
        <v>221.15999999999997</v>
      </c>
      <c r="X3685" s="6">
        <f>tbl_Raw_Data[[#This Row],[Net_Amount_Before_Tax]]*tbl_Raw_Data[[#This Row],[Tax_Pct]]/100</f>
        <v>26.539199999999997</v>
      </c>
      <c r="Y3685" s="6">
        <f>tbl_Raw_Data[[#This Row],[Net_Amount_Before_Tax]]+tbl_Raw_Data[[#This Row],[Tax_Amount]]</f>
        <v>247.69919999999996</v>
      </c>
      <c r="Z3685" s="6">
        <f t="shared" si="289"/>
        <v>3</v>
      </c>
    </row>
    <row r="3686" spans="1:26" x14ac:dyDescent="0.3">
      <c r="A3686" s="23" t="s">
        <v>5544</v>
      </c>
      <c r="B3686" s="34">
        <v>45753</v>
      </c>
      <c r="C3686" s="23" t="s">
        <v>5240</v>
      </c>
      <c r="D3686" s="23" t="s">
        <v>123</v>
      </c>
      <c r="E3686" s="23" t="s">
        <v>101</v>
      </c>
      <c r="F3686" s="23">
        <v>226016</v>
      </c>
      <c r="G3686" s="23" t="s">
        <v>74</v>
      </c>
      <c r="H3686" s="23" t="s">
        <v>75</v>
      </c>
      <c r="I3686" s="23" t="s">
        <v>76</v>
      </c>
      <c r="J3686" s="23" t="s">
        <v>77</v>
      </c>
      <c r="K3686" s="23" t="s">
        <v>57</v>
      </c>
      <c r="L3686" s="23">
        <v>1</v>
      </c>
      <c r="M3686" s="23">
        <v>58.77</v>
      </c>
      <c r="N3686" s="23">
        <v>5</v>
      </c>
      <c r="O3686" s="23">
        <v>12</v>
      </c>
      <c r="P3686" s="23" t="s">
        <v>65</v>
      </c>
      <c r="Q3686" s="23" t="s">
        <v>26</v>
      </c>
      <c r="R3686" s="23">
        <f t="shared" si="285"/>
        <v>1</v>
      </c>
      <c r="S3686" s="23" t="str">
        <f t="shared" si="286"/>
        <v>ORD103685_20250406_CUST00825_MED008</v>
      </c>
      <c r="T3686" s="23">
        <f t="shared" si="287"/>
        <v>1</v>
      </c>
      <c r="U3686" s="6">
        <f t="shared" si="288"/>
        <v>58.77</v>
      </c>
      <c r="V3686" s="6">
        <f>tbl_Raw_Data[[#This Row],[Discount_Pct]]*tbl_Raw_Data[[#This Row],[Gross_Amount]]/100</f>
        <v>2.9385000000000003</v>
      </c>
      <c r="W3686" s="6">
        <f>tbl_Raw_Data[[#This Row],[Gross_Amount]]-tbl_Raw_Data[[#This Row],[Discount_Amount]]</f>
        <v>55.831500000000005</v>
      </c>
      <c r="X3686" s="6">
        <f>tbl_Raw_Data[[#This Row],[Net_Amount_Before_Tax]]*tbl_Raw_Data[[#This Row],[Tax_Pct]]/100</f>
        <v>6.6997800000000005</v>
      </c>
      <c r="Y3686" s="6">
        <f>tbl_Raw_Data[[#This Row],[Net_Amount_Before_Tax]]+tbl_Raw_Data[[#This Row],[Tax_Amount]]</f>
        <v>62.53128000000001</v>
      </c>
      <c r="Z3686" s="6">
        <f t="shared" si="289"/>
        <v>3</v>
      </c>
    </row>
    <row r="3687" spans="1:26" x14ac:dyDescent="0.3">
      <c r="A3687" s="23" t="s">
        <v>5545</v>
      </c>
      <c r="B3687" s="34">
        <v>45961</v>
      </c>
      <c r="C3687" s="23" t="s">
        <v>2688</v>
      </c>
      <c r="D3687" s="23" t="s">
        <v>142</v>
      </c>
      <c r="E3687" s="23" t="s">
        <v>81</v>
      </c>
      <c r="F3687" s="23">
        <v>380061</v>
      </c>
      <c r="G3687" s="23" t="s">
        <v>20</v>
      </c>
      <c r="H3687" s="23" t="s">
        <v>21</v>
      </c>
      <c r="I3687" s="23" t="s">
        <v>22</v>
      </c>
      <c r="J3687" s="23" t="s">
        <v>23</v>
      </c>
      <c r="K3687" s="23" t="s">
        <v>24</v>
      </c>
      <c r="L3687" s="23">
        <v>5</v>
      </c>
      <c r="M3687" s="23">
        <v>145</v>
      </c>
      <c r="N3687" s="23">
        <v>0</v>
      </c>
      <c r="O3687" s="23">
        <v>5</v>
      </c>
      <c r="P3687" s="23" t="s">
        <v>89</v>
      </c>
      <c r="Q3687" s="23" t="s">
        <v>26</v>
      </c>
      <c r="R3687" s="23">
        <f t="shared" si="285"/>
        <v>1</v>
      </c>
      <c r="S3687" s="23" t="str">
        <f t="shared" si="286"/>
        <v>ORD103686_20251031_CUST02182_MED024</v>
      </c>
      <c r="T3687" s="23">
        <f t="shared" si="287"/>
        <v>1</v>
      </c>
      <c r="U3687" s="6">
        <f t="shared" si="288"/>
        <v>725</v>
      </c>
      <c r="V3687" s="6">
        <f>tbl_Raw_Data[[#This Row],[Discount_Pct]]*tbl_Raw_Data[[#This Row],[Gross_Amount]]/100</f>
        <v>0</v>
      </c>
      <c r="W3687" s="6">
        <f>tbl_Raw_Data[[#This Row],[Gross_Amount]]-tbl_Raw_Data[[#This Row],[Discount_Amount]]</f>
        <v>725</v>
      </c>
      <c r="X3687" s="6">
        <f>tbl_Raw_Data[[#This Row],[Net_Amount_Before_Tax]]*tbl_Raw_Data[[#This Row],[Tax_Pct]]/100</f>
        <v>36.25</v>
      </c>
      <c r="Y3687" s="6">
        <f>tbl_Raw_Data[[#This Row],[Net_Amount_Before_Tax]]+tbl_Raw_Data[[#This Row],[Tax_Amount]]</f>
        <v>761.25</v>
      </c>
      <c r="Z3687" s="6">
        <f t="shared" si="289"/>
        <v>2</v>
      </c>
    </row>
    <row r="3688" spans="1:26" x14ac:dyDescent="0.3">
      <c r="A3688" s="23" t="s">
        <v>5546</v>
      </c>
      <c r="B3688" s="34">
        <v>45351</v>
      </c>
      <c r="C3688" s="23" t="s">
        <v>5547</v>
      </c>
      <c r="D3688" s="23" t="s">
        <v>92</v>
      </c>
      <c r="E3688" s="23" t="s">
        <v>93</v>
      </c>
      <c r="F3688" s="23">
        <v>560066</v>
      </c>
      <c r="G3688" s="23" t="s">
        <v>196</v>
      </c>
      <c r="H3688" s="23" t="s">
        <v>197</v>
      </c>
      <c r="I3688" s="23" t="s">
        <v>32</v>
      </c>
      <c r="J3688" s="23" t="s">
        <v>42</v>
      </c>
      <c r="K3688" s="23" t="s">
        <v>24</v>
      </c>
      <c r="L3688" s="23">
        <v>1</v>
      </c>
      <c r="M3688" s="23">
        <v>22.64</v>
      </c>
      <c r="N3688" s="23">
        <v>15</v>
      </c>
      <c r="O3688" s="23">
        <v>5</v>
      </c>
      <c r="P3688" s="23" t="s">
        <v>33</v>
      </c>
      <c r="Q3688" s="23" t="s">
        <v>34</v>
      </c>
      <c r="R3688" s="23">
        <f t="shared" si="285"/>
        <v>1</v>
      </c>
      <c r="S3688" s="23" t="str">
        <f t="shared" si="286"/>
        <v>ORD103687_20240229_CUST03481_MED011</v>
      </c>
      <c r="T3688" s="23">
        <f t="shared" si="287"/>
        <v>1</v>
      </c>
      <c r="U3688" s="6">
        <f t="shared" si="288"/>
        <v>22.64</v>
      </c>
      <c r="V3688" s="6">
        <f>tbl_Raw_Data[[#This Row],[Discount_Pct]]*tbl_Raw_Data[[#This Row],[Gross_Amount]]/100</f>
        <v>3.3960000000000004</v>
      </c>
      <c r="W3688" s="6">
        <f>tbl_Raw_Data[[#This Row],[Gross_Amount]]-tbl_Raw_Data[[#This Row],[Discount_Amount]]</f>
        <v>19.244</v>
      </c>
      <c r="X3688" s="6">
        <f>tbl_Raw_Data[[#This Row],[Net_Amount_Before_Tax]]*tbl_Raw_Data[[#This Row],[Tax_Pct]]/100</f>
        <v>0.96219999999999994</v>
      </c>
      <c r="Y3688" s="6">
        <f>tbl_Raw_Data[[#This Row],[Net_Amount_Before_Tax]]+tbl_Raw_Data[[#This Row],[Tax_Amount]]</f>
        <v>20.206199999999999</v>
      </c>
      <c r="Z3688" s="6">
        <f t="shared" si="289"/>
        <v>2</v>
      </c>
    </row>
    <row r="3689" spans="1:26" x14ac:dyDescent="0.3">
      <c r="A3689" s="23" t="s">
        <v>5548</v>
      </c>
      <c r="B3689" s="34">
        <v>45799</v>
      </c>
      <c r="C3689" s="23" t="s">
        <v>5549</v>
      </c>
      <c r="D3689" s="23" t="s">
        <v>72</v>
      </c>
      <c r="E3689" s="23" t="s">
        <v>73</v>
      </c>
      <c r="F3689" s="23">
        <v>302019</v>
      </c>
      <c r="G3689" s="23" t="s">
        <v>102</v>
      </c>
      <c r="H3689" s="23" t="s">
        <v>103</v>
      </c>
      <c r="I3689" s="23" t="s">
        <v>104</v>
      </c>
      <c r="J3689" s="23" t="s">
        <v>64</v>
      </c>
      <c r="K3689" s="23" t="s">
        <v>57</v>
      </c>
      <c r="L3689" s="23">
        <v>1</v>
      </c>
      <c r="M3689" s="23">
        <v>87.1</v>
      </c>
      <c r="N3689" s="23">
        <v>5</v>
      </c>
      <c r="O3689" s="23">
        <v>5</v>
      </c>
      <c r="P3689" s="23" t="s">
        <v>25</v>
      </c>
      <c r="Q3689" s="23" t="s">
        <v>34</v>
      </c>
      <c r="R3689" s="23">
        <f t="shared" si="285"/>
        <v>1</v>
      </c>
      <c r="S3689" s="23" t="str">
        <f t="shared" si="286"/>
        <v>ORD103688_20250522_CUST03185_MED029</v>
      </c>
      <c r="T3689" s="23">
        <f t="shared" si="287"/>
        <v>1</v>
      </c>
      <c r="U3689" s="6">
        <f t="shared" si="288"/>
        <v>87.1</v>
      </c>
      <c r="V3689" s="6">
        <f>tbl_Raw_Data[[#This Row],[Discount_Pct]]*tbl_Raw_Data[[#This Row],[Gross_Amount]]/100</f>
        <v>4.3550000000000004</v>
      </c>
      <c r="W3689" s="6">
        <f>tbl_Raw_Data[[#This Row],[Gross_Amount]]-tbl_Raw_Data[[#This Row],[Discount_Amount]]</f>
        <v>82.74499999999999</v>
      </c>
      <c r="X3689" s="6">
        <f>tbl_Raw_Data[[#This Row],[Net_Amount_Before_Tax]]*tbl_Raw_Data[[#This Row],[Tax_Pct]]/100</f>
        <v>4.1372499999999999</v>
      </c>
      <c r="Y3689" s="6">
        <f>tbl_Raw_Data[[#This Row],[Net_Amount_Before_Tax]]+tbl_Raw_Data[[#This Row],[Tax_Amount]]</f>
        <v>86.882249999999985</v>
      </c>
      <c r="Z3689" s="6">
        <f t="shared" si="289"/>
        <v>1</v>
      </c>
    </row>
    <row r="3690" spans="1:26" x14ac:dyDescent="0.3">
      <c r="A3690" s="23" t="s">
        <v>5550</v>
      </c>
      <c r="B3690" s="34">
        <v>45687</v>
      </c>
      <c r="C3690" s="23" t="s">
        <v>4598</v>
      </c>
      <c r="D3690" s="23" t="s">
        <v>37</v>
      </c>
      <c r="E3690" s="23" t="s">
        <v>38</v>
      </c>
      <c r="F3690" s="23">
        <v>452001</v>
      </c>
      <c r="G3690" s="23" t="s">
        <v>196</v>
      </c>
      <c r="H3690" s="23" t="s">
        <v>197</v>
      </c>
      <c r="I3690" s="23" t="s">
        <v>32</v>
      </c>
      <c r="J3690" s="23" t="s">
        <v>42</v>
      </c>
      <c r="K3690" s="23" t="s">
        <v>24</v>
      </c>
      <c r="L3690" s="23">
        <v>2</v>
      </c>
      <c r="M3690" s="23">
        <v>25.15</v>
      </c>
      <c r="N3690" s="23">
        <v>10</v>
      </c>
      <c r="O3690" s="23">
        <v>5</v>
      </c>
      <c r="P3690" s="23" t="s">
        <v>25</v>
      </c>
      <c r="Q3690" s="23" t="s">
        <v>34</v>
      </c>
      <c r="R3690" s="23">
        <f t="shared" si="285"/>
        <v>1</v>
      </c>
      <c r="S3690" s="23" t="str">
        <f t="shared" si="286"/>
        <v>ORD103689_20250130_CUST00501_MED011</v>
      </c>
      <c r="T3690" s="23">
        <f t="shared" si="287"/>
        <v>1</v>
      </c>
      <c r="U3690" s="6">
        <f t="shared" si="288"/>
        <v>50.3</v>
      </c>
      <c r="V3690" s="6">
        <f>tbl_Raw_Data[[#This Row],[Discount_Pct]]*tbl_Raw_Data[[#This Row],[Gross_Amount]]/100</f>
        <v>5.03</v>
      </c>
      <c r="W3690" s="6">
        <f>tbl_Raw_Data[[#This Row],[Gross_Amount]]-tbl_Raw_Data[[#This Row],[Discount_Amount]]</f>
        <v>45.269999999999996</v>
      </c>
      <c r="X3690" s="6">
        <f>tbl_Raw_Data[[#This Row],[Net_Amount_Before_Tax]]*tbl_Raw_Data[[#This Row],[Tax_Pct]]/100</f>
        <v>2.2634999999999996</v>
      </c>
      <c r="Y3690" s="6">
        <f>tbl_Raw_Data[[#This Row],[Net_Amount_Before_Tax]]+tbl_Raw_Data[[#This Row],[Tax_Amount]]</f>
        <v>47.533499999999997</v>
      </c>
      <c r="Z3690" s="6">
        <f t="shared" si="289"/>
        <v>2</v>
      </c>
    </row>
    <row r="3691" spans="1:26" x14ac:dyDescent="0.3">
      <c r="A3691" s="23" t="s">
        <v>5551</v>
      </c>
      <c r="B3691" s="34">
        <v>45327</v>
      </c>
      <c r="C3691" s="23" t="s">
        <v>5552</v>
      </c>
      <c r="D3691" s="23" t="s">
        <v>28</v>
      </c>
      <c r="E3691" s="23" t="s">
        <v>29</v>
      </c>
      <c r="F3691" s="23">
        <v>500032</v>
      </c>
      <c r="G3691" s="23" t="s">
        <v>30</v>
      </c>
      <c r="H3691" s="23" t="s">
        <v>31</v>
      </c>
      <c r="I3691" s="23" t="s">
        <v>32</v>
      </c>
      <c r="J3691" s="23" t="s">
        <v>23</v>
      </c>
      <c r="K3691" s="23" t="s">
        <v>24</v>
      </c>
      <c r="L3691" s="23">
        <v>2</v>
      </c>
      <c r="M3691" s="23">
        <v>130.47</v>
      </c>
      <c r="N3691" s="23">
        <v>5</v>
      </c>
      <c r="O3691" s="23">
        <v>18</v>
      </c>
      <c r="P3691" s="23" t="s">
        <v>58</v>
      </c>
      <c r="Q3691" s="23" t="s">
        <v>34</v>
      </c>
      <c r="R3691" s="23">
        <f t="shared" si="285"/>
        <v>1</v>
      </c>
      <c r="S3691" s="23" t="str">
        <f t="shared" si="286"/>
        <v>ORD103690_20240205_CUST01847_MED017</v>
      </c>
      <c r="T3691" s="23">
        <f t="shared" si="287"/>
        <v>1</v>
      </c>
      <c r="U3691" s="6">
        <f t="shared" si="288"/>
        <v>260.94</v>
      </c>
      <c r="V3691" s="6">
        <f>tbl_Raw_Data[[#This Row],[Discount_Pct]]*tbl_Raw_Data[[#This Row],[Gross_Amount]]/100</f>
        <v>13.047000000000001</v>
      </c>
      <c r="W3691" s="6">
        <f>tbl_Raw_Data[[#This Row],[Gross_Amount]]-tbl_Raw_Data[[#This Row],[Discount_Amount]]</f>
        <v>247.893</v>
      </c>
      <c r="X3691" s="6">
        <f>tbl_Raw_Data[[#This Row],[Net_Amount_Before_Tax]]*tbl_Raw_Data[[#This Row],[Tax_Pct]]/100</f>
        <v>44.620739999999998</v>
      </c>
      <c r="Y3691" s="6">
        <f>tbl_Raw_Data[[#This Row],[Net_Amount_Before_Tax]]+tbl_Raw_Data[[#This Row],[Tax_Amount]]</f>
        <v>292.51373999999998</v>
      </c>
      <c r="Z3691" s="6">
        <f t="shared" si="289"/>
        <v>1</v>
      </c>
    </row>
    <row r="3692" spans="1:26" x14ac:dyDescent="0.3">
      <c r="A3692" s="23" t="s">
        <v>5553</v>
      </c>
      <c r="B3692" s="34">
        <v>45581</v>
      </c>
      <c r="C3692" s="23" t="s">
        <v>2189</v>
      </c>
      <c r="D3692" s="23" t="s">
        <v>37</v>
      </c>
      <c r="E3692" s="23" t="s">
        <v>38</v>
      </c>
      <c r="F3692" s="23">
        <v>452020</v>
      </c>
      <c r="G3692" s="23" t="s">
        <v>138</v>
      </c>
      <c r="H3692" s="23" t="s">
        <v>139</v>
      </c>
      <c r="I3692" s="23" t="s">
        <v>50</v>
      </c>
      <c r="J3692" s="23" t="s">
        <v>140</v>
      </c>
      <c r="K3692" s="23" t="s">
        <v>24</v>
      </c>
      <c r="L3692" s="23">
        <v>3</v>
      </c>
      <c r="M3692" s="23">
        <v>150.82</v>
      </c>
      <c r="N3692" s="23">
        <v>5</v>
      </c>
      <c r="O3692" s="23">
        <v>5</v>
      </c>
      <c r="P3692" s="23" t="s">
        <v>89</v>
      </c>
      <c r="Q3692" s="23" t="s">
        <v>34</v>
      </c>
      <c r="R3692" s="23">
        <f t="shared" si="285"/>
        <v>1</v>
      </c>
      <c r="S3692" s="23" t="str">
        <f t="shared" si="286"/>
        <v>ORD103691_20241016_CUST01000_MED013</v>
      </c>
      <c r="T3692" s="23">
        <f t="shared" si="287"/>
        <v>1</v>
      </c>
      <c r="U3692" s="6">
        <f t="shared" si="288"/>
        <v>452.46</v>
      </c>
      <c r="V3692" s="6">
        <f>tbl_Raw_Data[[#This Row],[Discount_Pct]]*tbl_Raw_Data[[#This Row],[Gross_Amount]]/100</f>
        <v>22.622999999999998</v>
      </c>
      <c r="W3692" s="6">
        <f>tbl_Raw_Data[[#This Row],[Gross_Amount]]-tbl_Raw_Data[[#This Row],[Discount_Amount]]</f>
        <v>429.83699999999999</v>
      </c>
      <c r="X3692" s="6">
        <f>tbl_Raw_Data[[#This Row],[Net_Amount_Before_Tax]]*tbl_Raw_Data[[#This Row],[Tax_Pct]]/100</f>
        <v>21.491849999999999</v>
      </c>
      <c r="Y3692" s="6">
        <f>tbl_Raw_Data[[#This Row],[Net_Amount_Before_Tax]]+tbl_Raw_Data[[#This Row],[Tax_Amount]]</f>
        <v>451.32884999999999</v>
      </c>
      <c r="Z3692" s="6">
        <f t="shared" si="289"/>
        <v>2</v>
      </c>
    </row>
    <row r="3693" spans="1:26" x14ac:dyDescent="0.3">
      <c r="A3693" s="23" t="s">
        <v>5553</v>
      </c>
      <c r="B3693" s="34">
        <v>45401</v>
      </c>
      <c r="C3693" s="23" t="s">
        <v>4590</v>
      </c>
      <c r="D3693" s="23" t="s">
        <v>72</v>
      </c>
      <c r="E3693" s="23" t="s">
        <v>73</v>
      </c>
      <c r="F3693" s="23">
        <v>302017</v>
      </c>
      <c r="G3693" s="23" t="s">
        <v>196</v>
      </c>
      <c r="H3693" s="23" t="s">
        <v>197</v>
      </c>
      <c r="I3693" s="23" t="s">
        <v>32</v>
      </c>
      <c r="J3693" s="23" t="s">
        <v>42</v>
      </c>
      <c r="K3693" s="23" t="s">
        <v>24</v>
      </c>
      <c r="L3693" s="23">
        <v>5</v>
      </c>
      <c r="M3693" s="23">
        <v>24.55</v>
      </c>
      <c r="N3693" s="23">
        <v>0</v>
      </c>
      <c r="O3693" s="23">
        <v>5</v>
      </c>
      <c r="P3693" s="23" t="s">
        <v>25</v>
      </c>
      <c r="Q3693" s="23" t="s">
        <v>34</v>
      </c>
      <c r="R3693" s="23">
        <f t="shared" si="285"/>
        <v>1</v>
      </c>
      <c r="S3693" s="23" t="str">
        <f t="shared" si="286"/>
        <v>ORD103691_20240419_CUST02353_MED011</v>
      </c>
      <c r="T3693" s="23">
        <f t="shared" si="287"/>
        <v>1</v>
      </c>
      <c r="U3693" s="6">
        <f t="shared" si="288"/>
        <v>122.75</v>
      </c>
      <c r="V3693" s="6">
        <f>tbl_Raw_Data[[#This Row],[Discount_Pct]]*tbl_Raw_Data[[#This Row],[Gross_Amount]]/100</f>
        <v>0</v>
      </c>
      <c r="W3693" s="6">
        <f>tbl_Raw_Data[[#This Row],[Gross_Amount]]-tbl_Raw_Data[[#This Row],[Discount_Amount]]</f>
        <v>122.75</v>
      </c>
      <c r="X3693" s="6">
        <f>tbl_Raw_Data[[#This Row],[Net_Amount_Before_Tax]]*tbl_Raw_Data[[#This Row],[Tax_Pct]]/100</f>
        <v>6.1375000000000002</v>
      </c>
      <c r="Y3693" s="6">
        <f>tbl_Raw_Data[[#This Row],[Net_Amount_Before_Tax]]+tbl_Raw_Data[[#This Row],[Tax_Amount]]</f>
        <v>128.88749999999999</v>
      </c>
      <c r="Z3693" s="6">
        <f t="shared" si="289"/>
        <v>1</v>
      </c>
    </row>
    <row r="3694" spans="1:26" x14ac:dyDescent="0.3">
      <c r="A3694" s="23" t="s">
        <v>5554</v>
      </c>
      <c r="B3694" s="34">
        <v>45650</v>
      </c>
      <c r="C3694" s="23" t="s">
        <v>5555</v>
      </c>
      <c r="D3694" s="23" t="s">
        <v>92</v>
      </c>
      <c r="E3694" s="23" t="s">
        <v>93</v>
      </c>
      <c r="F3694" s="23">
        <v>560034</v>
      </c>
      <c r="G3694" s="23" t="s">
        <v>283</v>
      </c>
      <c r="H3694" s="23" t="s">
        <v>284</v>
      </c>
      <c r="I3694" s="23" t="s">
        <v>104</v>
      </c>
      <c r="J3694" s="23" t="s">
        <v>42</v>
      </c>
      <c r="K3694" s="23" t="s">
        <v>57</v>
      </c>
      <c r="L3694" s="23">
        <v>2</v>
      </c>
      <c r="M3694" s="23">
        <v>299.85000000000002</v>
      </c>
      <c r="N3694" s="23">
        <v>10</v>
      </c>
      <c r="O3694" s="23">
        <v>18</v>
      </c>
      <c r="P3694" s="23" t="s">
        <v>65</v>
      </c>
      <c r="Q3694" s="23" t="s">
        <v>34</v>
      </c>
      <c r="R3694" s="23">
        <f t="shared" si="285"/>
        <v>1</v>
      </c>
      <c r="S3694" s="23" t="str">
        <f t="shared" si="286"/>
        <v>ORD103693_20241224_CUST01204_MED030</v>
      </c>
      <c r="T3694" s="23">
        <f t="shared" si="287"/>
        <v>1</v>
      </c>
      <c r="U3694" s="6">
        <f t="shared" si="288"/>
        <v>599.70000000000005</v>
      </c>
      <c r="V3694" s="6">
        <f>tbl_Raw_Data[[#This Row],[Discount_Pct]]*tbl_Raw_Data[[#This Row],[Gross_Amount]]/100</f>
        <v>59.97</v>
      </c>
      <c r="W3694" s="6">
        <f>tbl_Raw_Data[[#This Row],[Gross_Amount]]-tbl_Raw_Data[[#This Row],[Discount_Amount]]</f>
        <v>539.73</v>
      </c>
      <c r="X3694" s="6">
        <f>tbl_Raw_Data[[#This Row],[Net_Amount_Before_Tax]]*tbl_Raw_Data[[#This Row],[Tax_Pct]]/100</f>
        <v>97.151399999999995</v>
      </c>
      <c r="Y3694" s="6">
        <f>tbl_Raw_Data[[#This Row],[Net_Amount_Before_Tax]]+tbl_Raw_Data[[#This Row],[Tax_Amount]]</f>
        <v>636.88139999999999</v>
      </c>
      <c r="Z3694" s="6">
        <f t="shared" si="289"/>
        <v>2</v>
      </c>
    </row>
    <row r="3695" spans="1:26" x14ac:dyDescent="0.3">
      <c r="A3695" s="23" t="s">
        <v>5554</v>
      </c>
      <c r="B3695" s="34">
        <v>45888</v>
      </c>
      <c r="C3695" s="23" t="s">
        <v>1371</v>
      </c>
      <c r="D3695" s="23" t="s">
        <v>19</v>
      </c>
      <c r="E3695" s="23" t="s">
        <v>19</v>
      </c>
      <c r="F3695" s="23">
        <v>110085</v>
      </c>
      <c r="G3695" s="23" t="s">
        <v>132</v>
      </c>
      <c r="H3695" s="23" t="s">
        <v>133</v>
      </c>
      <c r="I3695" s="23" t="s">
        <v>134</v>
      </c>
      <c r="J3695" s="23" t="s">
        <v>135</v>
      </c>
      <c r="K3695" s="23" t="s">
        <v>57</v>
      </c>
      <c r="L3695" s="23">
        <v>3</v>
      </c>
      <c r="M3695" s="23">
        <v>78.17</v>
      </c>
      <c r="N3695" s="23">
        <v>15</v>
      </c>
      <c r="O3695" s="23">
        <v>5</v>
      </c>
      <c r="P3695" s="23" t="s">
        <v>65</v>
      </c>
      <c r="Q3695" s="23" t="s">
        <v>34</v>
      </c>
      <c r="R3695" s="23">
        <f t="shared" si="285"/>
        <v>1</v>
      </c>
      <c r="S3695" s="23" t="str">
        <f t="shared" si="286"/>
        <v>ORD103693_20250819_CUST02688_MED007</v>
      </c>
      <c r="T3695" s="23">
        <f t="shared" si="287"/>
        <v>1</v>
      </c>
      <c r="U3695" s="6">
        <f t="shared" si="288"/>
        <v>234.51</v>
      </c>
      <c r="V3695" s="6">
        <f>tbl_Raw_Data[[#This Row],[Discount_Pct]]*tbl_Raw_Data[[#This Row],[Gross_Amount]]/100</f>
        <v>35.176499999999997</v>
      </c>
      <c r="W3695" s="6">
        <f>tbl_Raw_Data[[#This Row],[Gross_Amount]]-tbl_Raw_Data[[#This Row],[Discount_Amount]]</f>
        <v>199.33349999999999</v>
      </c>
      <c r="X3695" s="6">
        <f>tbl_Raw_Data[[#This Row],[Net_Amount_Before_Tax]]*tbl_Raw_Data[[#This Row],[Tax_Pct]]/100</f>
        <v>9.9666749999999986</v>
      </c>
      <c r="Y3695" s="6">
        <f>tbl_Raw_Data[[#This Row],[Net_Amount_Before_Tax]]+tbl_Raw_Data[[#This Row],[Tax_Amount]]</f>
        <v>209.300175</v>
      </c>
      <c r="Z3695" s="6">
        <f t="shared" si="289"/>
        <v>2</v>
      </c>
    </row>
    <row r="3696" spans="1:26" x14ac:dyDescent="0.3">
      <c r="A3696" s="23" t="s">
        <v>5556</v>
      </c>
      <c r="B3696" s="34">
        <v>45581</v>
      </c>
      <c r="C3696" s="23" t="s">
        <v>5557</v>
      </c>
      <c r="D3696" s="23" t="s">
        <v>37</v>
      </c>
      <c r="E3696" s="23" t="s">
        <v>38</v>
      </c>
      <c r="F3696" s="23">
        <v>452001</v>
      </c>
      <c r="G3696" s="23" t="s">
        <v>154</v>
      </c>
      <c r="H3696" s="23" t="s">
        <v>155</v>
      </c>
      <c r="I3696" s="23" t="s">
        <v>134</v>
      </c>
      <c r="J3696" s="23" t="s">
        <v>156</v>
      </c>
      <c r="K3696" s="23" t="s">
        <v>57</v>
      </c>
      <c r="L3696" s="23">
        <v>1</v>
      </c>
      <c r="M3696" s="23">
        <v>45.05</v>
      </c>
      <c r="N3696" s="23">
        <v>10</v>
      </c>
      <c r="O3696" s="23">
        <v>12</v>
      </c>
      <c r="P3696" s="23" t="s">
        <v>58</v>
      </c>
      <c r="Q3696" s="23" t="s">
        <v>34</v>
      </c>
      <c r="R3696" s="23">
        <f t="shared" si="285"/>
        <v>1</v>
      </c>
      <c r="S3696" s="23" t="str">
        <f t="shared" si="286"/>
        <v>ORD103695_20241016_CUST00259_MED006</v>
      </c>
      <c r="T3696" s="23">
        <f t="shared" si="287"/>
        <v>1</v>
      </c>
      <c r="U3696" s="6">
        <f t="shared" si="288"/>
        <v>45.05</v>
      </c>
      <c r="V3696" s="6">
        <f>tbl_Raw_Data[[#This Row],[Discount_Pct]]*tbl_Raw_Data[[#This Row],[Gross_Amount]]/100</f>
        <v>4.5049999999999999</v>
      </c>
      <c r="W3696" s="6">
        <f>tbl_Raw_Data[[#This Row],[Gross_Amount]]-tbl_Raw_Data[[#This Row],[Discount_Amount]]</f>
        <v>40.544999999999995</v>
      </c>
      <c r="X3696" s="6">
        <f>tbl_Raw_Data[[#This Row],[Net_Amount_Before_Tax]]*tbl_Raw_Data[[#This Row],[Tax_Pct]]/100</f>
        <v>4.8653999999999993</v>
      </c>
      <c r="Y3696" s="6">
        <f>tbl_Raw_Data[[#This Row],[Net_Amount_Before_Tax]]+tbl_Raw_Data[[#This Row],[Tax_Amount]]</f>
        <v>45.410399999999996</v>
      </c>
      <c r="Z3696" s="6">
        <f t="shared" si="289"/>
        <v>2</v>
      </c>
    </row>
    <row r="3697" spans="1:26" x14ac:dyDescent="0.3">
      <c r="A3697" s="23" t="s">
        <v>5558</v>
      </c>
      <c r="B3697" s="34">
        <v>45434</v>
      </c>
      <c r="C3697" s="23" t="s">
        <v>5284</v>
      </c>
      <c r="D3697" s="23" t="s">
        <v>72</v>
      </c>
      <c r="E3697" s="23" t="s">
        <v>73</v>
      </c>
      <c r="F3697" s="23">
        <v>302021</v>
      </c>
      <c r="G3697" s="23" t="s">
        <v>124</v>
      </c>
      <c r="H3697" s="23" t="s">
        <v>125</v>
      </c>
      <c r="I3697" s="23" t="s">
        <v>104</v>
      </c>
      <c r="J3697" s="23" t="s">
        <v>114</v>
      </c>
      <c r="K3697" s="23" t="s">
        <v>24</v>
      </c>
      <c r="L3697" s="23">
        <v>2</v>
      </c>
      <c r="M3697" s="23">
        <v>122.29</v>
      </c>
      <c r="N3697" s="23">
        <v>20</v>
      </c>
      <c r="O3697" s="23">
        <v>12</v>
      </c>
      <c r="P3697" s="23" t="s">
        <v>25</v>
      </c>
      <c r="Q3697" s="23" t="s">
        <v>26</v>
      </c>
      <c r="R3697" s="23">
        <f t="shared" si="285"/>
        <v>1</v>
      </c>
      <c r="S3697" s="23" t="str">
        <f t="shared" si="286"/>
        <v>ORD103696_20240522_CUST01012_MED018</v>
      </c>
      <c r="T3697" s="23">
        <f t="shared" si="287"/>
        <v>1</v>
      </c>
      <c r="U3697" s="6">
        <f t="shared" si="288"/>
        <v>244.58</v>
      </c>
      <c r="V3697" s="6">
        <f>tbl_Raw_Data[[#This Row],[Discount_Pct]]*tbl_Raw_Data[[#This Row],[Gross_Amount]]/100</f>
        <v>48.916000000000004</v>
      </c>
      <c r="W3697" s="6">
        <f>tbl_Raw_Data[[#This Row],[Gross_Amount]]-tbl_Raw_Data[[#This Row],[Discount_Amount]]</f>
        <v>195.66400000000002</v>
      </c>
      <c r="X3697" s="6">
        <f>tbl_Raw_Data[[#This Row],[Net_Amount_Before_Tax]]*tbl_Raw_Data[[#This Row],[Tax_Pct]]/100</f>
        <v>23.479680000000002</v>
      </c>
      <c r="Y3697" s="6">
        <f>tbl_Raw_Data[[#This Row],[Net_Amount_Before_Tax]]+tbl_Raw_Data[[#This Row],[Tax_Amount]]</f>
        <v>219.14368000000002</v>
      </c>
      <c r="Z3697" s="6">
        <f t="shared" si="289"/>
        <v>3</v>
      </c>
    </row>
    <row r="3698" spans="1:26" x14ac:dyDescent="0.3">
      <c r="A3698" s="23" t="s">
        <v>5559</v>
      </c>
      <c r="B3698" s="34">
        <v>45828</v>
      </c>
      <c r="C3698" s="23" t="s">
        <v>3124</v>
      </c>
      <c r="D3698" s="23" t="s">
        <v>46</v>
      </c>
      <c r="E3698" s="23" t="s">
        <v>47</v>
      </c>
      <c r="F3698" s="23">
        <v>411001</v>
      </c>
      <c r="G3698" s="23" t="s">
        <v>102</v>
      </c>
      <c r="H3698" s="23" t="s">
        <v>103</v>
      </c>
      <c r="I3698" s="23" t="s">
        <v>104</v>
      </c>
      <c r="J3698" s="23" t="s">
        <v>64</v>
      </c>
      <c r="K3698" s="23" t="s">
        <v>57</v>
      </c>
      <c r="L3698" s="23">
        <v>6</v>
      </c>
      <c r="M3698" s="23">
        <v>88.12</v>
      </c>
      <c r="N3698" s="23">
        <v>0</v>
      </c>
      <c r="O3698" s="23">
        <v>5</v>
      </c>
      <c r="P3698" s="23" t="s">
        <v>58</v>
      </c>
      <c r="Q3698" s="23" t="s">
        <v>34</v>
      </c>
      <c r="R3698" s="23">
        <f t="shared" si="285"/>
        <v>1</v>
      </c>
      <c r="S3698" s="23" t="str">
        <f t="shared" si="286"/>
        <v>ORD103697_20250620_CUST02365_MED029</v>
      </c>
      <c r="T3698" s="23">
        <f t="shared" si="287"/>
        <v>1</v>
      </c>
      <c r="U3698" s="6">
        <f t="shared" si="288"/>
        <v>528.72</v>
      </c>
      <c r="V3698" s="6">
        <f>tbl_Raw_Data[[#This Row],[Discount_Pct]]*tbl_Raw_Data[[#This Row],[Gross_Amount]]/100</f>
        <v>0</v>
      </c>
      <c r="W3698" s="6">
        <f>tbl_Raw_Data[[#This Row],[Gross_Amount]]-tbl_Raw_Data[[#This Row],[Discount_Amount]]</f>
        <v>528.72</v>
      </c>
      <c r="X3698" s="6">
        <f>tbl_Raw_Data[[#This Row],[Net_Amount_Before_Tax]]*tbl_Raw_Data[[#This Row],[Tax_Pct]]/100</f>
        <v>26.436000000000003</v>
      </c>
      <c r="Y3698" s="6">
        <f>tbl_Raw_Data[[#This Row],[Net_Amount_Before_Tax]]+tbl_Raw_Data[[#This Row],[Tax_Amount]]</f>
        <v>555.15600000000006</v>
      </c>
      <c r="Z3698" s="6">
        <f t="shared" si="289"/>
        <v>2</v>
      </c>
    </row>
    <row r="3699" spans="1:26" x14ac:dyDescent="0.3">
      <c r="A3699" s="23" t="s">
        <v>5560</v>
      </c>
      <c r="B3699" s="34">
        <v>45773</v>
      </c>
      <c r="C3699" s="23" t="s">
        <v>2763</v>
      </c>
      <c r="D3699" s="23" t="s">
        <v>28</v>
      </c>
      <c r="E3699" s="23" t="s">
        <v>29</v>
      </c>
      <c r="F3699" s="23">
        <v>500001</v>
      </c>
      <c r="G3699" s="23" t="s">
        <v>124</v>
      </c>
      <c r="H3699" s="23" t="s">
        <v>125</v>
      </c>
      <c r="I3699" s="23" t="s">
        <v>104</v>
      </c>
      <c r="J3699" s="23" t="s">
        <v>114</v>
      </c>
      <c r="K3699" s="23" t="s">
        <v>24</v>
      </c>
      <c r="L3699" s="23">
        <v>2</v>
      </c>
      <c r="M3699" s="23">
        <v>110.21</v>
      </c>
      <c r="N3699" s="23">
        <v>10</v>
      </c>
      <c r="O3699" s="23">
        <v>5</v>
      </c>
      <c r="P3699" s="23" t="s">
        <v>89</v>
      </c>
      <c r="Q3699" s="23" t="s">
        <v>34</v>
      </c>
      <c r="R3699" s="23">
        <f t="shared" si="285"/>
        <v>1</v>
      </c>
      <c r="S3699" s="23" t="str">
        <f t="shared" si="286"/>
        <v>ORD103698_20250426_CUST02254_MED018</v>
      </c>
      <c r="T3699" s="23">
        <f t="shared" si="287"/>
        <v>1</v>
      </c>
      <c r="U3699" s="6">
        <f t="shared" si="288"/>
        <v>220.42</v>
      </c>
      <c r="V3699" s="6">
        <f>tbl_Raw_Data[[#This Row],[Discount_Pct]]*tbl_Raw_Data[[#This Row],[Gross_Amount]]/100</f>
        <v>22.041999999999998</v>
      </c>
      <c r="W3699" s="6">
        <f>tbl_Raw_Data[[#This Row],[Gross_Amount]]-tbl_Raw_Data[[#This Row],[Discount_Amount]]</f>
        <v>198.37799999999999</v>
      </c>
      <c r="X3699" s="6">
        <f>tbl_Raw_Data[[#This Row],[Net_Amount_Before_Tax]]*tbl_Raw_Data[[#This Row],[Tax_Pct]]/100</f>
        <v>9.9188999999999989</v>
      </c>
      <c r="Y3699" s="6">
        <f>tbl_Raw_Data[[#This Row],[Net_Amount_Before_Tax]]+tbl_Raw_Data[[#This Row],[Tax_Amount]]</f>
        <v>208.29689999999999</v>
      </c>
      <c r="Z3699" s="6">
        <f t="shared" si="289"/>
        <v>2</v>
      </c>
    </row>
    <row r="3700" spans="1:26" x14ac:dyDescent="0.3">
      <c r="A3700" s="23" t="s">
        <v>5561</v>
      </c>
      <c r="B3700" s="34">
        <v>45709</v>
      </c>
      <c r="C3700" s="23" t="s">
        <v>5562</v>
      </c>
      <c r="D3700" s="23" t="s">
        <v>92</v>
      </c>
      <c r="E3700" s="23" t="s">
        <v>93</v>
      </c>
      <c r="F3700" s="23">
        <v>560066</v>
      </c>
      <c r="G3700" s="23" t="s">
        <v>82</v>
      </c>
      <c r="H3700" s="23" t="s">
        <v>83</v>
      </c>
      <c r="I3700" s="23" t="s">
        <v>84</v>
      </c>
      <c r="J3700" s="23" t="s">
        <v>85</v>
      </c>
      <c r="K3700" s="23" t="s">
        <v>24</v>
      </c>
      <c r="L3700" s="23">
        <v>3</v>
      </c>
      <c r="M3700" s="23">
        <v>316.77</v>
      </c>
      <c r="N3700" s="23">
        <v>10</v>
      </c>
      <c r="O3700" s="23">
        <v>18</v>
      </c>
      <c r="P3700" s="23" t="s">
        <v>58</v>
      </c>
      <c r="Q3700" s="23" t="s">
        <v>34</v>
      </c>
      <c r="R3700" s="23">
        <f t="shared" si="285"/>
        <v>1</v>
      </c>
      <c r="S3700" s="23" t="str">
        <f t="shared" si="286"/>
        <v>ORD103699_20250221_CUST00979_MED023</v>
      </c>
      <c r="T3700" s="23">
        <f t="shared" si="287"/>
        <v>1</v>
      </c>
      <c r="U3700" s="6">
        <f t="shared" si="288"/>
        <v>950.31</v>
      </c>
      <c r="V3700" s="6">
        <f>tbl_Raw_Data[[#This Row],[Discount_Pct]]*tbl_Raw_Data[[#This Row],[Gross_Amount]]/100</f>
        <v>95.030999999999992</v>
      </c>
      <c r="W3700" s="6">
        <f>tbl_Raw_Data[[#This Row],[Gross_Amount]]-tbl_Raw_Data[[#This Row],[Discount_Amount]]</f>
        <v>855.279</v>
      </c>
      <c r="X3700" s="6">
        <f>tbl_Raw_Data[[#This Row],[Net_Amount_Before_Tax]]*tbl_Raw_Data[[#This Row],[Tax_Pct]]/100</f>
        <v>153.95022</v>
      </c>
      <c r="Y3700" s="6">
        <f>tbl_Raw_Data[[#This Row],[Net_Amount_Before_Tax]]+tbl_Raw_Data[[#This Row],[Tax_Amount]]</f>
        <v>1009.2292199999999</v>
      </c>
      <c r="Z3700" s="6">
        <f t="shared" si="289"/>
        <v>1</v>
      </c>
    </row>
    <row r="3701" spans="1:26" x14ac:dyDescent="0.3">
      <c r="A3701" s="23" t="s">
        <v>5563</v>
      </c>
      <c r="B3701" s="34">
        <v>45683</v>
      </c>
      <c r="C3701" s="23" t="s">
        <v>461</v>
      </c>
      <c r="D3701" s="23" t="s">
        <v>72</v>
      </c>
      <c r="E3701" s="23" t="s">
        <v>73</v>
      </c>
      <c r="F3701" s="23">
        <v>302033</v>
      </c>
      <c r="G3701" s="23" t="s">
        <v>154</v>
      </c>
      <c r="H3701" s="23" t="s">
        <v>155</v>
      </c>
      <c r="I3701" s="23" t="s">
        <v>134</v>
      </c>
      <c r="J3701" s="23" t="s">
        <v>156</v>
      </c>
      <c r="K3701" s="23" t="s">
        <v>57</v>
      </c>
      <c r="L3701" s="23">
        <v>4</v>
      </c>
      <c r="M3701" s="23">
        <v>45.33</v>
      </c>
      <c r="N3701" s="23">
        <v>5</v>
      </c>
      <c r="O3701" s="23">
        <v>5</v>
      </c>
      <c r="P3701" s="23" t="s">
        <v>25</v>
      </c>
      <c r="Q3701" s="23" t="s">
        <v>44</v>
      </c>
      <c r="R3701" s="23">
        <f t="shared" si="285"/>
        <v>1</v>
      </c>
      <c r="S3701" s="23" t="str">
        <f t="shared" si="286"/>
        <v>ORD103700_20250126_CUST00993_MED006</v>
      </c>
      <c r="T3701" s="23">
        <f t="shared" si="287"/>
        <v>1</v>
      </c>
      <c r="U3701" s="6">
        <f t="shared" si="288"/>
        <v>181.32</v>
      </c>
      <c r="V3701" s="6">
        <f>tbl_Raw_Data[[#This Row],[Discount_Pct]]*tbl_Raw_Data[[#This Row],[Gross_Amount]]/100</f>
        <v>9.0659999999999989</v>
      </c>
      <c r="W3701" s="6">
        <f>tbl_Raw_Data[[#This Row],[Gross_Amount]]-tbl_Raw_Data[[#This Row],[Discount_Amount]]</f>
        <v>172.25399999999999</v>
      </c>
      <c r="X3701" s="6">
        <f>tbl_Raw_Data[[#This Row],[Net_Amount_Before_Tax]]*tbl_Raw_Data[[#This Row],[Tax_Pct]]/100</f>
        <v>8.6127000000000002</v>
      </c>
      <c r="Y3701" s="6">
        <f>tbl_Raw_Data[[#This Row],[Net_Amount_Before_Tax]]+tbl_Raw_Data[[#This Row],[Tax_Amount]]</f>
        <v>180.86669999999998</v>
      </c>
      <c r="Z3701" s="6">
        <f t="shared" si="289"/>
        <v>3</v>
      </c>
    </row>
    <row r="3702" spans="1:26" x14ac:dyDescent="0.3">
      <c r="A3702" s="23" t="s">
        <v>5563</v>
      </c>
      <c r="B3702" s="34">
        <v>45520</v>
      </c>
      <c r="C3702" s="23" t="s">
        <v>2580</v>
      </c>
      <c r="D3702" s="23" t="s">
        <v>37</v>
      </c>
      <c r="E3702" s="23" t="s">
        <v>38</v>
      </c>
      <c r="F3702" s="23">
        <v>452018</v>
      </c>
      <c r="G3702" s="23" t="s">
        <v>61</v>
      </c>
      <c r="H3702" s="23" t="s">
        <v>62</v>
      </c>
      <c r="I3702" s="23" t="s">
        <v>63</v>
      </c>
      <c r="J3702" s="23" t="s">
        <v>64</v>
      </c>
      <c r="K3702" s="23" t="s">
        <v>57</v>
      </c>
      <c r="L3702" s="23">
        <v>1</v>
      </c>
      <c r="M3702" s="23">
        <v>110.76</v>
      </c>
      <c r="N3702" s="23">
        <v>5</v>
      </c>
      <c r="O3702" s="23">
        <v>5</v>
      </c>
      <c r="P3702" s="23" t="s">
        <v>33</v>
      </c>
      <c r="Q3702" s="23" t="s">
        <v>26</v>
      </c>
      <c r="R3702" s="23">
        <f t="shared" si="285"/>
        <v>1</v>
      </c>
      <c r="S3702" s="23" t="str">
        <f t="shared" si="286"/>
        <v>ORD103700_20240816_CUST03379_MED004</v>
      </c>
      <c r="T3702" s="23">
        <f t="shared" si="287"/>
        <v>1</v>
      </c>
      <c r="U3702" s="6">
        <f t="shared" si="288"/>
        <v>110.76</v>
      </c>
      <c r="V3702" s="6">
        <f>tbl_Raw_Data[[#This Row],[Discount_Pct]]*tbl_Raw_Data[[#This Row],[Gross_Amount]]/100</f>
        <v>5.5380000000000003</v>
      </c>
      <c r="W3702" s="6">
        <f>tbl_Raw_Data[[#This Row],[Gross_Amount]]-tbl_Raw_Data[[#This Row],[Discount_Amount]]</f>
        <v>105.22200000000001</v>
      </c>
      <c r="X3702" s="6">
        <f>tbl_Raw_Data[[#This Row],[Net_Amount_Before_Tax]]*tbl_Raw_Data[[#This Row],[Tax_Pct]]/100</f>
        <v>5.2610999999999999</v>
      </c>
      <c r="Y3702" s="6">
        <f>tbl_Raw_Data[[#This Row],[Net_Amount_Before_Tax]]+tbl_Raw_Data[[#This Row],[Tax_Amount]]</f>
        <v>110.48310000000001</v>
      </c>
      <c r="Z3702" s="6">
        <f t="shared" si="289"/>
        <v>2</v>
      </c>
    </row>
    <row r="3703" spans="1:26" x14ac:dyDescent="0.3">
      <c r="A3703" s="23" t="s">
        <v>5564</v>
      </c>
      <c r="B3703" s="34">
        <v>45797</v>
      </c>
      <c r="C3703" s="23" t="s">
        <v>3767</v>
      </c>
      <c r="D3703" s="23" t="s">
        <v>123</v>
      </c>
      <c r="E3703" s="23" t="s">
        <v>101</v>
      </c>
      <c r="F3703" s="23">
        <v>226024</v>
      </c>
      <c r="G3703" s="23" t="s">
        <v>107</v>
      </c>
      <c r="H3703" s="23" t="s">
        <v>108</v>
      </c>
      <c r="I3703" s="23" t="s">
        <v>63</v>
      </c>
      <c r="J3703" s="23" t="s">
        <v>42</v>
      </c>
      <c r="K3703" s="23" t="s">
        <v>57</v>
      </c>
      <c r="L3703" s="23">
        <v>6</v>
      </c>
      <c r="M3703" s="23">
        <v>103.66</v>
      </c>
      <c r="N3703" s="23">
        <v>10</v>
      </c>
      <c r="O3703" s="23">
        <v>12</v>
      </c>
      <c r="P3703" s="23" t="s">
        <v>89</v>
      </c>
      <c r="Q3703" s="23" t="s">
        <v>34</v>
      </c>
      <c r="R3703" s="23">
        <f t="shared" si="285"/>
        <v>1</v>
      </c>
      <c r="S3703" s="23" t="str">
        <f t="shared" si="286"/>
        <v>ORD103702_20250520_CUST00293_MED005</v>
      </c>
      <c r="T3703" s="23">
        <f t="shared" si="287"/>
        <v>1</v>
      </c>
      <c r="U3703" s="6">
        <f t="shared" si="288"/>
        <v>621.96</v>
      </c>
      <c r="V3703" s="6">
        <f>tbl_Raw_Data[[#This Row],[Discount_Pct]]*tbl_Raw_Data[[#This Row],[Gross_Amount]]/100</f>
        <v>62.196000000000005</v>
      </c>
      <c r="W3703" s="6">
        <f>tbl_Raw_Data[[#This Row],[Gross_Amount]]-tbl_Raw_Data[[#This Row],[Discount_Amount]]</f>
        <v>559.76400000000001</v>
      </c>
      <c r="X3703" s="6">
        <f>tbl_Raw_Data[[#This Row],[Net_Amount_Before_Tax]]*tbl_Raw_Data[[#This Row],[Tax_Pct]]/100</f>
        <v>67.171679999999995</v>
      </c>
      <c r="Y3703" s="6">
        <f>tbl_Raw_Data[[#This Row],[Net_Amount_Before_Tax]]+tbl_Raw_Data[[#This Row],[Tax_Amount]]</f>
        <v>626.93568000000005</v>
      </c>
      <c r="Z3703" s="6">
        <f t="shared" si="289"/>
        <v>2</v>
      </c>
    </row>
    <row r="3704" spans="1:26" x14ac:dyDescent="0.3">
      <c r="A3704" s="23" t="s">
        <v>5565</v>
      </c>
      <c r="B3704" s="34">
        <v>45525</v>
      </c>
      <c r="C3704" s="23" t="s">
        <v>5566</v>
      </c>
      <c r="D3704" s="23" t="s">
        <v>80</v>
      </c>
      <c r="E3704" s="23" t="s">
        <v>81</v>
      </c>
      <c r="F3704" s="23">
        <v>395007</v>
      </c>
      <c r="G3704" s="23" t="s">
        <v>107</v>
      </c>
      <c r="H3704" s="23" t="s">
        <v>108</v>
      </c>
      <c r="I3704" s="23" t="s">
        <v>63</v>
      </c>
      <c r="J3704" s="23" t="s">
        <v>42</v>
      </c>
      <c r="K3704" s="23" t="s">
        <v>57</v>
      </c>
      <c r="L3704" s="23">
        <v>2</v>
      </c>
      <c r="M3704" s="23">
        <v>108.8</v>
      </c>
      <c r="N3704" s="23">
        <v>5</v>
      </c>
      <c r="O3704" s="23">
        <v>12</v>
      </c>
      <c r="P3704" s="23" t="s">
        <v>25</v>
      </c>
      <c r="Q3704" s="23" t="s">
        <v>44</v>
      </c>
      <c r="R3704" s="23">
        <f t="shared" si="285"/>
        <v>1</v>
      </c>
      <c r="S3704" s="23" t="str">
        <f t="shared" si="286"/>
        <v>ORD103703_20240821_CUST00242_MED005</v>
      </c>
      <c r="T3704" s="23">
        <f t="shared" si="287"/>
        <v>1</v>
      </c>
      <c r="U3704" s="6">
        <f t="shared" si="288"/>
        <v>217.6</v>
      </c>
      <c r="V3704" s="6">
        <f>tbl_Raw_Data[[#This Row],[Discount_Pct]]*tbl_Raw_Data[[#This Row],[Gross_Amount]]/100</f>
        <v>10.88</v>
      </c>
      <c r="W3704" s="6">
        <f>tbl_Raw_Data[[#This Row],[Gross_Amount]]-tbl_Raw_Data[[#This Row],[Discount_Amount]]</f>
        <v>206.72</v>
      </c>
      <c r="X3704" s="6">
        <f>tbl_Raw_Data[[#This Row],[Net_Amount_Before_Tax]]*tbl_Raw_Data[[#This Row],[Tax_Pct]]/100</f>
        <v>24.8064</v>
      </c>
      <c r="Y3704" s="6">
        <f>tbl_Raw_Data[[#This Row],[Net_Amount_Before_Tax]]+tbl_Raw_Data[[#This Row],[Tax_Amount]]</f>
        <v>231.5264</v>
      </c>
      <c r="Z3704" s="6">
        <f t="shared" si="289"/>
        <v>0</v>
      </c>
    </row>
    <row r="3705" spans="1:26" x14ac:dyDescent="0.3">
      <c r="A3705" s="23" t="s">
        <v>5567</v>
      </c>
      <c r="B3705" s="34">
        <v>45482</v>
      </c>
      <c r="C3705" s="23" t="s">
        <v>5568</v>
      </c>
      <c r="D3705" s="23" t="s">
        <v>52</v>
      </c>
      <c r="E3705" s="23" t="s">
        <v>52</v>
      </c>
      <c r="F3705" s="23">
        <v>160036</v>
      </c>
      <c r="G3705" s="23" t="s">
        <v>111</v>
      </c>
      <c r="H3705" s="23" t="s">
        <v>112</v>
      </c>
      <c r="I3705" s="23" t="s">
        <v>113</v>
      </c>
      <c r="J3705" s="23" t="s">
        <v>114</v>
      </c>
      <c r="K3705" s="23" t="s">
        <v>24</v>
      </c>
      <c r="L3705" s="23">
        <v>1</v>
      </c>
      <c r="M3705" s="23">
        <v>94.31</v>
      </c>
      <c r="N3705" s="23">
        <v>5</v>
      </c>
      <c r="O3705" s="23">
        <v>12</v>
      </c>
      <c r="P3705" s="23" t="s">
        <v>33</v>
      </c>
      <c r="Q3705" s="23" t="s">
        <v>34</v>
      </c>
      <c r="R3705" s="23">
        <f t="shared" si="285"/>
        <v>1</v>
      </c>
      <c r="S3705" s="23" t="str">
        <f t="shared" si="286"/>
        <v>ORD103704_20240709_CUST00976_MED027</v>
      </c>
      <c r="T3705" s="23">
        <f t="shared" si="287"/>
        <v>1</v>
      </c>
      <c r="U3705" s="6">
        <f t="shared" si="288"/>
        <v>94.31</v>
      </c>
      <c r="V3705" s="6">
        <f>tbl_Raw_Data[[#This Row],[Discount_Pct]]*tbl_Raw_Data[[#This Row],[Gross_Amount]]/100</f>
        <v>4.7155000000000005</v>
      </c>
      <c r="W3705" s="6">
        <f>tbl_Raw_Data[[#This Row],[Gross_Amount]]-tbl_Raw_Data[[#This Row],[Discount_Amount]]</f>
        <v>89.594499999999996</v>
      </c>
      <c r="X3705" s="6">
        <f>tbl_Raw_Data[[#This Row],[Net_Amount_Before_Tax]]*tbl_Raw_Data[[#This Row],[Tax_Pct]]/100</f>
        <v>10.751340000000001</v>
      </c>
      <c r="Y3705" s="6">
        <f>tbl_Raw_Data[[#This Row],[Net_Amount_Before_Tax]]+tbl_Raw_Data[[#This Row],[Tax_Amount]]</f>
        <v>100.34584</v>
      </c>
      <c r="Z3705" s="6">
        <f t="shared" si="289"/>
        <v>1</v>
      </c>
    </row>
    <row r="3706" spans="1:26" x14ac:dyDescent="0.3">
      <c r="A3706" s="23" t="s">
        <v>5569</v>
      </c>
      <c r="B3706" s="34">
        <v>45950</v>
      </c>
      <c r="C3706" s="23" t="s">
        <v>3421</v>
      </c>
      <c r="D3706" s="23" t="s">
        <v>87</v>
      </c>
      <c r="E3706" s="23" t="s">
        <v>88</v>
      </c>
      <c r="F3706" s="23">
        <v>600040</v>
      </c>
      <c r="G3706" s="23" t="s">
        <v>256</v>
      </c>
      <c r="H3706" s="23" t="s">
        <v>257</v>
      </c>
      <c r="I3706" s="23" t="s">
        <v>22</v>
      </c>
      <c r="J3706" s="23" t="s">
        <v>258</v>
      </c>
      <c r="K3706" s="23" t="s">
        <v>57</v>
      </c>
      <c r="L3706" s="23">
        <v>2</v>
      </c>
      <c r="M3706" s="23">
        <v>68.819999999999993</v>
      </c>
      <c r="N3706" s="23">
        <v>0</v>
      </c>
      <c r="O3706" s="23">
        <v>5</v>
      </c>
      <c r="P3706" s="23" t="s">
        <v>33</v>
      </c>
      <c r="Q3706" s="23" t="s">
        <v>34</v>
      </c>
      <c r="R3706" s="23">
        <f t="shared" si="285"/>
        <v>1</v>
      </c>
      <c r="S3706" s="23" t="str">
        <f t="shared" si="286"/>
        <v>ORD103705_20251020_CUST00696_MED025</v>
      </c>
      <c r="T3706" s="23">
        <f t="shared" si="287"/>
        <v>1</v>
      </c>
      <c r="U3706" s="6">
        <f t="shared" si="288"/>
        <v>137.63999999999999</v>
      </c>
      <c r="V3706" s="6">
        <f>tbl_Raw_Data[[#This Row],[Discount_Pct]]*tbl_Raw_Data[[#This Row],[Gross_Amount]]/100</f>
        <v>0</v>
      </c>
      <c r="W3706" s="6">
        <f>tbl_Raw_Data[[#This Row],[Gross_Amount]]-tbl_Raw_Data[[#This Row],[Discount_Amount]]</f>
        <v>137.63999999999999</v>
      </c>
      <c r="X3706" s="6">
        <f>tbl_Raw_Data[[#This Row],[Net_Amount_Before_Tax]]*tbl_Raw_Data[[#This Row],[Tax_Pct]]/100</f>
        <v>6.8819999999999997</v>
      </c>
      <c r="Y3706" s="6">
        <f>tbl_Raw_Data[[#This Row],[Net_Amount_Before_Tax]]+tbl_Raw_Data[[#This Row],[Tax_Amount]]</f>
        <v>144.52199999999999</v>
      </c>
      <c r="Z3706" s="6">
        <f t="shared" si="289"/>
        <v>2</v>
      </c>
    </row>
    <row r="3707" spans="1:26" x14ac:dyDescent="0.3">
      <c r="A3707" s="23" t="s">
        <v>5570</v>
      </c>
      <c r="B3707" s="34">
        <v>45706</v>
      </c>
      <c r="C3707" s="23" t="s">
        <v>4366</v>
      </c>
      <c r="D3707" s="23" t="s">
        <v>123</v>
      </c>
      <c r="E3707" s="23" t="s">
        <v>101</v>
      </c>
      <c r="F3707" s="23">
        <v>226016</v>
      </c>
      <c r="G3707" s="23" t="s">
        <v>111</v>
      </c>
      <c r="H3707" s="23" t="s">
        <v>112</v>
      </c>
      <c r="I3707" s="23" t="s">
        <v>113</v>
      </c>
      <c r="J3707" s="23" t="s">
        <v>114</v>
      </c>
      <c r="K3707" s="23" t="s">
        <v>24</v>
      </c>
      <c r="L3707" s="23">
        <v>1</v>
      </c>
      <c r="M3707" s="23">
        <v>107.92</v>
      </c>
      <c r="N3707" s="23">
        <v>10</v>
      </c>
      <c r="O3707" s="23">
        <v>5</v>
      </c>
      <c r="P3707" s="23" t="s">
        <v>65</v>
      </c>
      <c r="Q3707" s="23" t="s">
        <v>34</v>
      </c>
      <c r="R3707" s="23">
        <f t="shared" si="285"/>
        <v>1</v>
      </c>
      <c r="S3707" s="23" t="str">
        <f t="shared" si="286"/>
        <v>ORD103706_20250218_CUST01155_MED027</v>
      </c>
      <c r="T3707" s="23">
        <f t="shared" si="287"/>
        <v>1</v>
      </c>
      <c r="U3707" s="6">
        <f t="shared" si="288"/>
        <v>107.92</v>
      </c>
      <c r="V3707" s="6">
        <f>tbl_Raw_Data[[#This Row],[Discount_Pct]]*tbl_Raw_Data[[#This Row],[Gross_Amount]]/100</f>
        <v>10.792</v>
      </c>
      <c r="W3707" s="6">
        <f>tbl_Raw_Data[[#This Row],[Gross_Amount]]-tbl_Raw_Data[[#This Row],[Discount_Amount]]</f>
        <v>97.128</v>
      </c>
      <c r="X3707" s="6">
        <f>tbl_Raw_Data[[#This Row],[Net_Amount_Before_Tax]]*tbl_Raw_Data[[#This Row],[Tax_Pct]]/100</f>
        <v>4.8563999999999998</v>
      </c>
      <c r="Y3707" s="6">
        <f>tbl_Raw_Data[[#This Row],[Net_Amount_Before_Tax]]+tbl_Raw_Data[[#This Row],[Tax_Amount]]</f>
        <v>101.98439999999999</v>
      </c>
      <c r="Z3707" s="6">
        <f t="shared" si="289"/>
        <v>2</v>
      </c>
    </row>
    <row r="3708" spans="1:26" x14ac:dyDescent="0.3">
      <c r="A3708" s="23" t="s">
        <v>5571</v>
      </c>
      <c r="B3708" s="34">
        <v>45473</v>
      </c>
      <c r="C3708" s="23" t="s">
        <v>760</v>
      </c>
      <c r="D3708" s="23" t="s">
        <v>142</v>
      </c>
      <c r="E3708" s="23" t="s">
        <v>81</v>
      </c>
      <c r="F3708" s="23">
        <v>380061</v>
      </c>
      <c r="G3708" s="23" t="s">
        <v>20</v>
      </c>
      <c r="H3708" s="23" t="s">
        <v>21</v>
      </c>
      <c r="I3708" s="23" t="s">
        <v>22</v>
      </c>
      <c r="J3708" s="23" t="s">
        <v>23</v>
      </c>
      <c r="K3708" s="23" t="s">
        <v>24</v>
      </c>
      <c r="L3708" s="23">
        <v>1</v>
      </c>
      <c r="M3708" s="23">
        <v>148.21</v>
      </c>
      <c r="N3708" s="23">
        <v>10</v>
      </c>
      <c r="O3708" s="23">
        <v>12</v>
      </c>
      <c r="P3708" s="23" t="s">
        <v>43</v>
      </c>
      <c r="Q3708" s="23" t="s">
        <v>44</v>
      </c>
      <c r="R3708" s="23">
        <f t="shared" si="285"/>
        <v>1</v>
      </c>
      <c r="S3708" s="23" t="str">
        <f t="shared" si="286"/>
        <v>ORD103707_20240630_CUST01456_MED024</v>
      </c>
      <c r="T3708" s="23">
        <f t="shared" si="287"/>
        <v>1</v>
      </c>
      <c r="U3708" s="6">
        <f t="shared" si="288"/>
        <v>148.21</v>
      </c>
      <c r="V3708" s="6">
        <f>tbl_Raw_Data[[#This Row],[Discount_Pct]]*tbl_Raw_Data[[#This Row],[Gross_Amount]]/100</f>
        <v>14.821000000000002</v>
      </c>
      <c r="W3708" s="6">
        <f>tbl_Raw_Data[[#This Row],[Gross_Amount]]-tbl_Raw_Data[[#This Row],[Discount_Amount]]</f>
        <v>133.38900000000001</v>
      </c>
      <c r="X3708" s="6">
        <f>tbl_Raw_Data[[#This Row],[Net_Amount_Before_Tax]]*tbl_Raw_Data[[#This Row],[Tax_Pct]]/100</f>
        <v>16.006680000000003</v>
      </c>
      <c r="Y3708" s="6">
        <f>tbl_Raw_Data[[#This Row],[Net_Amount_Before_Tax]]+tbl_Raw_Data[[#This Row],[Tax_Amount]]</f>
        <v>149.39568000000003</v>
      </c>
      <c r="Z3708" s="6">
        <f t="shared" si="289"/>
        <v>3</v>
      </c>
    </row>
    <row r="3709" spans="1:26" x14ac:dyDescent="0.3">
      <c r="A3709" s="23" t="s">
        <v>5571</v>
      </c>
      <c r="B3709" s="34">
        <v>45721</v>
      </c>
      <c r="C3709" s="23" t="s">
        <v>2557</v>
      </c>
      <c r="D3709" s="23" t="s">
        <v>37</v>
      </c>
      <c r="E3709" s="23" t="s">
        <v>38</v>
      </c>
      <c r="F3709" s="23">
        <v>452016</v>
      </c>
      <c r="G3709" s="23" t="s">
        <v>53</v>
      </c>
      <c r="H3709" s="23" t="s">
        <v>54</v>
      </c>
      <c r="I3709" s="23" t="s">
        <v>55</v>
      </c>
      <c r="J3709" s="23" t="s">
        <v>56</v>
      </c>
      <c r="K3709" s="23" t="s">
        <v>57</v>
      </c>
      <c r="L3709" s="23">
        <v>2</v>
      </c>
      <c r="M3709" s="23">
        <v>49.12</v>
      </c>
      <c r="N3709" s="23">
        <v>0</v>
      </c>
      <c r="O3709" s="23">
        <v>12</v>
      </c>
      <c r="P3709" s="23" t="s">
        <v>25</v>
      </c>
      <c r="Q3709" s="23" t="s">
        <v>34</v>
      </c>
      <c r="R3709" s="23">
        <f t="shared" si="285"/>
        <v>1</v>
      </c>
      <c r="S3709" s="23" t="str">
        <f t="shared" si="286"/>
        <v>ORD103707_20250305_CUST02682_MED020</v>
      </c>
      <c r="T3709" s="23">
        <f t="shared" si="287"/>
        <v>1</v>
      </c>
      <c r="U3709" s="6">
        <f t="shared" si="288"/>
        <v>98.24</v>
      </c>
      <c r="V3709" s="6">
        <f>tbl_Raw_Data[[#This Row],[Discount_Pct]]*tbl_Raw_Data[[#This Row],[Gross_Amount]]/100</f>
        <v>0</v>
      </c>
      <c r="W3709" s="6">
        <f>tbl_Raw_Data[[#This Row],[Gross_Amount]]-tbl_Raw_Data[[#This Row],[Discount_Amount]]</f>
        <v>98.24</v>
      </c>
      <c r="X3709" s="6">
        <f>tbl_Raw_Data[[#This Row],[Net_Amount_Before_Tax]]*tbl_Raw_Data[[#This Row],[Tax_Pct]]/100</f>
        <v>11.788799999999998</v>
      </c>
      <c r="Y3709" s="6">
        <f>tbl_Raw_Data[[#This Row],[Net_Amount_Before_Tax]]+tbl_Raw_Data[[#This Row],[Tax_Amount]]</f>
        <v>110.02879999999999</v>
      </c>
      <c r="Z3709" s="6">
        <f t="shared" si="289"/>
        <v>1</v>
      </c>
    </row>
    <row r="3710" spans="1:26" x14ac:dyDescent="0.3">
      <c r="A3710" s="23" t="s">
        <v>5572</v>
      </c>
      <c r="B3710" s="34">
        <v>45614</v>
      </c>
      <c r="C3710" s="23" t="s">
        <v>5573</v>
      </c>
      <c r="D3710" s="23" t="s">
        <v>130</v>
      </c>
      <c r="E3710" s="23" t="s">
        <v>131</v>
      </c>
      <c r="F3710" s="23">
        <v>700001</v>
      </c>
      <c r="G3710" s="23" t="s">
        <v>145</v>
      </c>
      <c r="H3710" s="23" t="s">
        <v>146</v>
      </c>
      <c r="I3710" s="23" t="s">
        <v>147</v>
      </c>
      <c r="J3710" s="23" t="s">
        <v>148</v>
      </c>
      <c r="K3710" s="23" t="s">
        <v>24</v>
      </c>
      <c r="L3710" s="23">
        <v>4</v>
      </c>
      <c r="M3710" s="23">
        <v>114.72</v>
      </c>
      <c r="N3710" s="23">
        <v>5</v>
      </c>
      <c r="O3710" s="23">
        <v>5</v>
      </c>
      <c r="P3710" s="23" t="s">
        <v>65</v>
      </c>
      <c r="Q3710" s="23" t="s">
        <v>90</v>
      </c>
      <c r="R3710" s="23">
        <f t="shared" si="285"/>
        <v>1</v>
      </c>
      <c r="S3710" s="23" t="str">
        <f t="shared" si="286"/>
        <v>ORD103709_20241118_CUST03014_MED016</v>
      </c>
      <c r="T3710" s="23">
        <f t="shared" si="287"/>
        <v>1</v>
      </c>
      <c r="U3710" s="6">
        <f t="shared" si="288"/>
        <v>458.88</v>
      </c>
      <c r="V3710" s="6">
        <f>tbl_Raw_Data[[#This Row],[Discount_Pct]]*tbl_Raw_Data[[#This Row],[Gross_Amount]]/100</f>
        <v>22.944000000000003</v>
      </c>
      <c r="W3710" s="6">
        <f>tbl_Raw_Data[[#This Row],[Gross_Amount]]-tbl_Raw_Data[[#This Row],[Discount_Amount]]</f>
        <v>435.93599999999998</v>
      </c>
      <c r="X3710" s="6">
        <f>tbl_Raw_Data[[#This Row],[Net_Amount_Before_Tax]]*tbl_Raw_Data[[#This Row],[Tax_Pct]]/100</f>
        <v>21.796799999999998</v>
      </c>
      <c r="Y3710" s="6">
        <f>tbl_Raw_Data[[#This Row],[Net_Amount_Before_Tax]]+tbl_Raw_Data[[#This Row],[Tax_Amount]]</f>
        <v>457.7328</v>
      </c>
      <c r="Z3710" s="6">
        <f t="shared" si="289"/>
        <v>1</v>
      </c>
    </row>
    <row r="3711" spans="1:26" x14ac:dyDescent="0.3">
      <c r="A3711" s="23" t="s">
        <v>5574</v>
      </c>
      <c r="B3711" s="34">
        <v>45722</v>
      </c>
      <c r="C3711" s="23" t="s">
        <v>5575</v>
      </c>
      <c r="D3711" s="23" t="s">
        <v>19</v>
      </c>
      <c r="E3711" s="23" t="s">
        <v>19</v>
      </c>
      <c r="F3711" s="23">
        <v>110001</v>
      </c>
      <c r="G3711" s="23" t="s">
        <v>94</v>
      </c>
      <c r="H3711" s="23" t="s">
        <v>95</v>
      </c>
      <c r="I3711" s="23" t="s">
        <v>84</v>
      </c>
      <c r="J3711" s="23" t="s">
        <v>42</v>
      </c>
      <c r="K3711" s="23" t="s">
        <v>24</v>
      </c>
      <c r="L3711" s="23">
        <v>1</v>
      </c>
      <c r="M3711" s="23">
        <v>86.79</v>
      </c>
      <c r="N3711" s="23">
        <v>10</v>
      </c>
      <c r="O3711" s="23">
        <v>12</v>
      </c>
      <c r="P3711" s="23" t="s">
        <v>89</v>
      </c>
      <c r="Q3711" s="23" t="s">
        <v>34</v>
      </c>
      <c r="R3711" s="23">
        <f t="shared" si="285"/>
        <v>1</v>
      </c>
      <c r="S3711" s="23" t="str">
        <f t="shared" si="286"/>
        <v>ORD103710_20250306_CUST02026_MED021</v>
      </c>
      <c r="T3711" s="23">
        <f t="shared" si="287"/>
        <v>1</v>
      </c>
      <c r="U3711" s="6">
        <f t="shared" si="288"/>
        <v>86.79</v>
      </c>
      <c r="V3711" s="6">
        <f>tbl_Raw_Data[[#This Row],[Discount_Pct]]*tbl_Raw_Data[[#This Row],[Gross_Amount]]/100</f>
        <v>8.6790000000000003</v>
      </c>
      <c r="W3711" s="6">
        <f>tbl_Raw_Data[[#This Row],[Gross_Amount]]-tbl_Raw_Data[[#This Row],[Discount_Amount]]</f>
        <v>78.111000000000004</v>
      </c>
      <c r="X3711" s="6">
        <f>tbl_Raw_Data[[#This Row],[Net_Amount_Before_Tax]]*tbl_Raw_Data[[#This Row],[Tax_Pct]]/100</f>
        <v>9.3733200000000014</v>
      </c>
      <c r="Y3711" s="6">
        <f>tbl_Raw_Data[[#This Row],[Net_Amount_Before_Tax]]+tbl_Raw_Data[[#This Row],[Tax_Amount]]</f>
        <v>87.484320000000011</v>
      </c>
      <c r="Z3711" s="6">
        <f t="shared" si="289"/>
        <v>1</v>
      </c>
    </row>
    <row r="3712" spans="1:26" x14ac:dyDescent="0.3">
      <c r="A3712" s="23" t="s">
        <v>5576</v>
      </c>
      <c r="B3712" s="34">
        <v>45506</v>
      </c>
      <c r="C3712" s="23" t="s">
        <v>2576</v>
      </c>
      <c r="D3712" s="23" t="s">
        <v>37</v>
      </c>
      <c r="E3712" s="23" t="s">
        <v>38</v>
      </c>
      <c r="F3712" s="23">
        <v>452018</v>
      </c>
      <c r="G3712" s="23" t="s">
        <v>233</v>
      </c>
      <c r="H3712" s="23" t="s">
        <v>234</v>
      </c>
      <c r="I3712" s="23" t="s">
        <v>104</v>
      </c>
      <c r="J3712" s="23" t="s">
        <v>42</v>
      </c>
      <c r="K3712" s="23" t="s">
        <v>24</v>
      </c>
      <c r="L3712" s="23">
        <v>1</v>
      </c>
      <c r="M3712" s="23">
        <v>149.57</v>
      </c>
      <c r="N3712" s="23">
        <v>10</v>
      </c>
      <c r="O3712" s="23">
        <v>5</v>
      </c>
      <c r="P3712" s="23" t="s">
        <v>65</v>
      </c>
      <c r="Q3712" s="23" t="s">
        <v>26</v>
      </c>
      <c r="R3712" s="23">
        <f t="shared" si="285"/>
        <v>1</v>
      </c>
      <c r="S3712" s="23" t="str">
        <f t="shared" si="286"/>
        <v>ORD103711_20240802_CUST00278_MED019</v>
      </c>
      <c r="T3712" s="23">
        <f t="shared" si="287"/>
        <v>1</v>
      </c>
      <c r="U3712" s="6">
        <f t="shared" si="288"/>
        <v>149.57</v>
      </c>
      <c r="V3712" s="6">
        <f>tbl_Raw_Data[[#This Row],[Discount_Pct]]*tbl_Raw_Data[[#This Row],[Gross_Amount]]/100</f>
        <v>14.956999999999999</v>
      </c>
      <c r="W3712" s="6">
        <f>tbl_Raw_Data[[#This Row],[Gross_Amount]]-tbl_Raw_Data[[#This Row],[Discount_Amount]]</f>
        <v>134.613</v>
      </c>
      <c r="X3712" s="6">
        <f>tbl_Raw_Data[[#This Row],[Net_Amount_Before_Tax]]*tbl_Raw_Data[[#This Row],[Tax_Pct]]/100</f>
        <v>6.7306500000000007</v>
      </c>
      <c r="Y3712" s="6">
        <f>tbl_Raw_Data[[#This Row],[Net_Amount_Before_Tax]]+tbl_Raw_Data[[#This Row],[Tax_Amount]]</f>
        <v>141.34365</v>
      </c>
      <c r="Z3712" s="6">
        <f t="shared" si="289"/>
        <v>1</v>
      </c>
    </row>
    <row r="3713" spans="1:26" x14ac:dyDescent="0.3">
      <c r="A3713" s="23" t="s">
        <v>5576</v>
      </c>
      <c r="B3713" s="34">
        <v>45932</v>
      </c>
      <c r="C3713" s="23" t="s">
        <v>2593</v>
      </c>
      <c r="D3713" s="23" t="s">
        <v>100</v>
      </c>
      <c r="E3713" s="23" t="s">
        <v>101</v>
      </c>
      <c r="F3713" s="23">
        <v>201307</v>
      </c>
      <c r="G3713" s="23" t="s">
        <v>20</v>
      </c>
      <c r="H3713" s="23" t="s">
        <v>21</v>
      </c>
      <c r="I3713" s="23" t="s">
        <v>22</v>
      </c>
      <c r="J3713" s="23" t="s">
        <v>23</v>
      </c>
      <c r="K3713" s="23" t="s">
        <v>24</v>
      </c>
      <c r="L3713" s="23">
        <v>4</v>
      </c>
      <c r="M3713" s="23">
        <v>132.54</v>
      </c>
      <c r="N3713" s="23">
        <v>10</v>
      </c>
      <c r="O3713" s="23">
        <v>5</v>
      </c>
      <c r="P3713" s="23" t="s">
        <v>89</v>
      </c>
      <c r="Q3713" s="23" t="s">
        <v>34</v>
      </c>
      <c r="R3713" s="23">
        <f t="shared" si="285"/>
        <v>1</v>
      </c>
      <c r="S3713" s="23" t="str">
        <f t="shared" si="286"/>
        <v>ORD103711_20251002_CUST01226_MED024</v>
      </c>
      <c r="T3713" s="23">
        <f t="shared" si="287"/>
        <v>1</v>
      </c>
      <c r="U3713" s="6">
        <f t="shared" si="288"/>
        <v>530.16</v>
      </c>
      <c r="V3713" s="6">
        <f>tbl_Raw_Data[[#This Row],[Discount_Pct]]*tbl_Raw_Data[[#This Row],[Gross_Amount]]/100</f>
        <v>53.015999999999991</v>
      </c>
      <c r="W3713" s="6">
        <f>tbl_Raw_Data[[#This Row],[Gross_Amount]]-tbl_Raw_Data[[#This Row],[Discount_Amount]]</f>
        <v>477.14400000000001</v>
      </c>
      <c r="X3713" s="6">
        <f>tbl_Raw_Data[[#This Row],[Net_Amount_Before_Tax]]*tbl_Raw_Data[[#This Row],[Tax_Pct]]/100</f>
        <v>23.857200000000002</v>
      </c>
      <c r="Y3713" s="6">
        <f>tbl_Raw_Data[[#This Row],[Net_Amount_Before_Tax]]+tbl_Raw_Data[[#This Row],[Tax_Amount]]</f>
        <v>501.00119999999998</v>
      </c>
      <c r="Z3713" s="6">
        <f t="shared" si="289"/>
        <v>3</v>
      </c>
    </row>
    <row r="3714" spans="1:26" x14ac:dyDescent="0.3">
      <c r="A3714" s="23" t="s">
        <v>5577</v>
      </c>
      <c r="B3714" s="34">
        <v>45930</v>
      </c>
      <c r="C3714" s="23" t="s">
        <v>5578</v>
      </c>
      <c r="D3714" s="23" t="s">
        <v>92</v>
      </c>
      <c r="E3714" s="23" t="s">
        <v>93</v>
      </c>
      <c r="F3714" s="23">
        <v>560038</v>
      </c>
      <c r="G3714" s="23" t="s">
        <v>185</v>
      </c>
      <c r="H3714" s="23" t="s">
        <v>186</v>
      </c>
      <c r="I3714" s="23" t="s">
        <v>76</v>
      </c>
      <c r="J3714" s="23" t="s">
        <v>187</v>
      </c>
      <c r="K3714" s="23" t="s">
        <v>57</v>
      </c>
      <c r="L3714" s="23">
        <v>3</v>
      </c>
      <c r="M3714" s="23">
        <v>88.18</v>
      </c>
      <c r="N3714" s="23">
        <v>5</v>
      </c>
      <c r="O3714" s="23">
        <v>5</v>
      </c>
      <c r="P3714" s="23" t="s">
        <v>58</v>
      </c>
      <c r="Q3714" s="23" t="s">
        <v>90</v>
      </c>
      <c r="R3714" s="23">
        <f t="shared" ref="R3714:R3777" si="290">COUNTIFS($A$2:$A$8001,A3714,$B$2:$B$8001,B3714,$C$2:$C$8001,C3714,$G$2:$G$8001,G3714)</f>
        <v>1</v>
      </c>
      <c r="S3714" s="23" t="str">
        <f t="shared" ref="S3714:S3777" si="291">A3714&amp;"_"&amp;TEXT(B3714,"yyyymmdd")&amp;"_"&amp;C3714&amp;"_"&amp;G3714</f>
        <v>ORD103713_20250930_CUST01473_MED009</v>
      </c>
      <c r="T3714" s="23">
        <f t="shared" ref="T3714:T3777" si="292">COUNTIF($S$2:$S$8001,S3714)</f>
        <v>1</v>
      </c>
      <c r="U3714" s="6">
        <f t="shared" ref="U3714:U3777" si="293">L3714*M3714</f>
        <v>264.54000000000002</v>
      </c>
      <c r="V3714" s="6">
        <f>tbl_Raw_Data[[#This Row],[Discount_Pct]]*tbl_Raw_Data[[#This Row],[Gross_Amount]]/100</f>
        <v>13.227</v>
      </c>
      <c r="W3714" s="6">
        <f>tbl_Raw_Data[[#This Row],[Gross_Amount]]-tbl_Raw_Data[[#This Row],[Discount_Amount]]</f>
        <v>251.31300000000002</v>
      </c>
      <c r="X3714" s="6">
        <f>tbl_Raw_Data[[#This Row],[Net_Amount_Before_Tax]]*tbl_Raw_Data[[#This Row],[Tax_Pct]]/100</f>
        <v>12.56565</v>
      </c>
      <c r="Y3714" s="6">
        <f>tbl_Raw_Data[[#This Row],[Net_Amount_Before_Tax]]+tbl_Raw_Data[[#This Row],[Tax_Amount]]</f>
        <v>263.87864999999999</v>
      </c>
      <c r="Z3714" s="6">
        <f t="shared" ref="Z3714:Z3777" si="294">COUNTIFS($C$2:$C$8001,C3714,$Q$2:$Q$8001,"Delivered")</f>
        <v>1</v>
      </c>
    </row>
    <row r="3715" spans="1:26" x14ac:dyDescent="0.3">
      <c r="A3715" s="23" t="s">
        <v>5579</v>
      </c>
      <c r="B3715" s="34">
        <v>45945</v>
      </c>
      <c r="C3715" s="23" t="s">
        <v>5580</v>
      </c>
      <c r="D3715" s="23" t="s">
        <v>130</v>
      </c>
      <c r="E3715" s="23" t="s">
        <v>131</v>
      </c>
      <c r="F3715" s="23">
        <v>700029</v>
      </c>
      <c r="G3715" s="23" t="s">
        <v>132</v>
      </c>
      <c r="H3715" s="23" t="s">
        <v>133</v>
      </c>
      <c r="I3715" s="23" t="s">
        <v>134</v>
      </c>
      <c r="J3715" s="23" t="s">
        <v>135</v>
      </c>
      <c r="K3715" s="23" t="s">
        <v>57</v>
      </c>
      <c r="L3715" s="23">
        <v>2</v>
      </c>
      <c r="M3715" s="23">
        <v>66.150000000000006</v>
      </c>
      <c r="N3715" s="23">
        <v>10</v>
      </c>
      <c r="O3715" s="23">
        <v>5</v>
      </c>
      <c r="P3715" s="23" t="s">
        <v>58</v>
      </c>
      <c r="Q3715" s="23" t="s">
        <v>34</v>
      </c>
      <c r="R3715" s="23">
        <f t="shared" si="290"/>
        <v>1</v>
      </c>
      <c r="S3715" s="23" t="str">
        <f t="shared" si="291"/>
        <v>ORD103714_20251015_CUST00547_MED007</v>
      </c>
      <c r="T3715" s="23">
        <f t="shared" si="292"/>
        <v>1</v>
      </c>
      <c r="U3715" s="6">
        <f t="shared" si="293"/>
        <v>132.30000000000001</v>
      </c>
      <c r="V3715" s="6">
        <f>tbl_Raw_Data[[#This Row],[Discount_Pct]]*tbl_Raw_Data[[#This Row],[Gross_Amount]]/100</f>
        <v>13.23</v>
      </c>
      <c r="W3715" s="6">
        <f>tbl_Raw_Data[[#This Row],[Gross_Amount]]-tbl_Raw_Data[[#This Row],[Discount_Amount]]</f>
        <v>119.07000000000001</v>
      </c>
      <c r="X3715" s="6">
        <f>tbl_Raw_Data[[#This Row],[Net_Amount_Before_Tax]]*tbl_Raw_Data[[#This Row],[Tax_Pct]]/100</f>
        <v>5.9535</v>
      </c>
      <c r="Y3715" s="6">
        <f>tbl_Raw_Data[[#This Row],[Net_Amount_Before_Tax]]+tbl_Raw_Data[[#This Row],[Tax_Amount]]</f>
        <v>125.02350000000001</v>
      </c>
      <c r="Z3715" s="6">
        <f t="shared" si="294"/>
        <v>2</v>
      </c>
    </row>
    <row r="3716" spans="1:26" x14ac:dyDescent="0.3">
      <c r="A3716" s="23" t="s">
        <v>5581</v>
      </c>
      <c r="B3716" s="34">
        <v>45678</v>
      </c>
      <c r="C3716" s="23" t="s">
        <v>1741</v>
      </c>
      <c r="D3716" s="23" t="s">
        <v>52</v>
      </c>
      <c r="E3716" s="23" t="s">
        <v>52</v>
      </c>
      <c r="F3716" s="23">
        <v>160036</v>
      </c>
      <c r="G3716" s="23" t="s">
        <v>30</v>
      </c>
      <c r="H3716" s="23" t="s">
        <v>31</v>
      </c>
      <c r="I3716" s="23" t="s">
        <v>32</v>
      </c>
      <c r="J3716" s="23" t="s">
        <v>23</v>
      </c>
      <c r="K3716" s="23" t="s">
        <v>24</v>
      </c>
      <c r="L3716" s="23">
        <v>3</v>
      </c>
      <c r="M3716" s="23">
        <v>133</v>
      </c>
      <c r="N3716" s="23">
        <v>0</v>
      </c>
      <c r="O3716" s="23">
        <v>18</v>
      </c>
      <c r="P3716" s="23" t="s">
        <v>58</v>
      </c>
      <c r="Q3716" s="23" t="s">
        <v>26</v>
      </c>
      <c r="R3716" s="23">
        <f t="shared" si="290"/>
        <v>1</v>
      </c>
      <c r="S3716" s="23" t="str">
        <f t="shared" si="291"/>
        <v>ORD103715_20250121_CUST00451_MED017</v>
      </c>
      <c r="T3716" s="23">
        <f t="shared" si="292"/>
        <v>1</v>
      </c>
      <c r="U3716" s="6">
        <f t="shared" si="293"/>
        <v>399</v>
      </c>
      <c r="V3716" s="6">
        <f>tbl_Raw_Data[[#This Row],[Discount_Pct]]*tbl_Raw_Data[[#This Row],[Gross_Amount]]/100</f>
        <v>0</v>
      </c>
      <c r="W3716" s="6">
        <f>tbl_Raw_Data[[#This Row],[Gross_Amount]]-tbl_Raw_Data[[#This Row],[Discount_Amount]]</f>
        <v>399</v>
      </c>
      <c r="X3716" s="6">
        <f>tbl_Raw_Data[[#This Row],[Net_Amount_Before_Tax]]*tbl_Raw_Data[[#This Row],[Tax_Pct]]/100</f>
        <v>71.819999999999993</v>
      </c>
      <c r="Y3716" s="6">
        <f>tbl_Raw_Data[[#This Row],[Net_Amount_Before_Tax]]+tbl_Raw_Data[[#This Row],[Tax_Amount]]</f>
        <v>470.82</v>
      </c>
      <c r="Z3716" s="6">
        <f t="shared" si="294"/>
        <v>2</v>
      </c>
    </row>
    <row r="3717" spans="1:26" x14ac:dyDescent="0.3">
      <c r="A3717" s="23" t="s">
        <v>5582</v>
      </c>
      <c r="B3717" s="34">
        <v>45765</v>
      </c>
      <c r="C3717" s="23" t="s">
        <v>5573</v>
      </c>
      <c r="D3717" s="23" t="s">
        <v>87</v>
      </c>
      <c r="E3717" s="23" t="s">
        <v>88</v>
      </c>
      <c r="F3717" s="23">
        <v>600096</v>
      </c>
      <c r="G3717" s="23" t="s">
        <v>145</v>
      </c>
      <c r="H3717" s="23" t="s">
        <v>146</v>
      </c>
      <c r="I3717" s="23" t="s">
        <v>147</v>
      </c>
      <c r="J3717" s="23" t="s">
        <v>148</v>
      </c>
      <c r="K3717" s="23" t="s">
        <v>24</v>
      </c>
      <c r="L3717" s="23">
        <v>1</v>
      </c>
      <c r="M3717" s="23">
        <v>115.23</v>
      </c>
      <c r="N3717" s="23">
        <v>15</v>
      </c>
      <c r="O3717" s="23">
        <v>5</v>
      </c>
      <c r="P3717" s="23" t="s">
        <v>25</v>
      </c>
      <c r="Q3717" s="23" t="s">
        <v>34</v>
      </c>
      <c r="R3717" s="23">
        <f t="shared" si="290"/>
        <v>1</v>
      </c>
      <c r="S3717" s="23" t="str">
        <f t="shared" si="291"/>
        <v>ORD103716_20250418_CUST03014_MED016</v>
      </c>
      <c r="T3717" s="23">
        <f t="shared" si="292"/>
        <v>1</v>
      </c>
      <c r="U3717" s="6">
        <f t="shared" si="293"/>
        <v>115.23</v>
      </c>
      <c r="V3717" s="6">
        <f>tbl_Raw_Data[[#This Row],[Discount_Pct]]*tbl_Raw_Data[[#This Row],[Gross_Amount]]/100</f>
        <v>17.284500000000001</v>
      </c>
      <c r="W3717" s="6">
        <f>tbl_Raw_Data[[#This Row],[Gross_Amount]]-tbl_Raw_Data[[#This Row],[Discount_Amount]]</f>
        <v>97.94550000000001</v>
      </c>
      <c r="X3717" s="6">
        <f>tbl_Raw_Data[[#This Row],[Net_Amount_Before_Tax]]*tbl_Raw_Data[[#This Row],[Tax_Pct]]/100</f>
        <v>4.8972750000000005</v>
      </c>
      <c r="Y3717" s="6">
        <f>tbl_Raw_Data[[#This Row],[Net_Amount_Before_Tax]]+tbl_Raw_Data[[#This Row],[Tax_Amount]]</f>
        <v>102.84277500000002</v>
      </c>
      <c r="Z3717" s="6">
        <f t="shared" si="294"/>
        <v>1</v>
      </c>
    </row>
    <row r="3718" spans="1:26" x14ac:dyDescent="0.3">
      <c r="A3718" s="23" t="s">
        <v>5583</v>
      </c>
      <c r="B3718" s="34">
        <v>45644</v>
      </c>
      <c r="C3718" s="23" t="s">
        <v>746</v>
      </c>
      <c r="D3718" s="23" t="s">
        <v>87</v>
      </c>
      <c r="E3718" s="23" t="s">
        <v>88</v>
      </c>
      <c r="F3718" s="23">
        <v>600096</v>
      </c>
      <c r="G3718" s="23" t="s">
        <v>145</v>
      </c>
      <c r="H3718" s="23" t="s">
        <v>146</v>
      </c>
      <c r="I3718" s="23" t="s">
        <v>147</v>
      </c>
      <c r="J3718" s="23" t="s">
        <v>148</v>
      </c>
      <c r="K3718" s="23" t="s">
        <v>24</v>
      </c>
      <c r="L3718" s="23">
        <v>2</v>
      </c>
      <c r="M3718" s="23">
        <v>104.98</v>
      </c>
      <c r="N3718" s="23">
        <v>15</v>
      </c>
      <c r="O3718" s="23">
        <v>5</v>
      </c>
      <c r="P3718" s="23" t="s">
        <v>89</v>
      </c>
      <c r="Q3718" s="23" t="s">
        <v>34</v>
      </c>
      <c r="R3718" s="23">
        <f t="shared" si="290"/>
        <v>1</v>
      </c>
      <c r="S3718" s="23" t="str">
        <f t="shared" si="291"/>
        <v>ORD103717_20241218_CUST02669_MED016</v>
      </c>
      <c r="T3718" s="23">
        <f t="shared" si="292"/>
        <v>1</v>
      </c>
      <c r="U3718" s="6">
        <f t="shared" si="293"/>
        <v>209.96</v>
      </c>
      <c r="V3718" s="6">
        <f>tbl_Raw_Data[[#This Row],[Discount_Pct]]*tbl_Raw_Data[[#This Row],[Gross_Amount]]/100</f>
        <v>31.494</v>
      </c>
      <c r="W3718" s="6">
        <f>tbl_Raw_Data[[#This Row],[Gross_Amount]]-tbl_Raw_Data[[#This Row],[Discount_Amount]]</f>
        <v>178.46600000000001</v>
      </c>
      <c r="X3718" s="6">
        <f>tbl_Raw_Data[[#This Row],[Net_Amount_Before_Tax]]*tbl_Raw_Data[[#This Row],[Tax_Pct]]/100</f>
        <v>8.9233000000000011</v>
      </c>
      <c r="Y3718" s="6">
        <f>tbl_Raw_Data[[#This Row],[Net_Amount_Before_Tax]]+tbl_Raw_Data[[#This Row],[Tax_Amount]]</f>
        <v>187.38930000000002</v>
      </c>
      <c r="Z3718" s="6">
        <f t="shared" si="294"/>
        <v>3</v>
      </c>
    </row>
    <row r="3719" spans="1:26" x14ac:dyDescent="0.3">
      <c r="A3719" s="23" t="s">
        <v>5584</v>
      </c>
      <c r="B3719" s="34">
        <v>45485</v>
      </c>
      <c r="C3719" s="23" t="s">
        <v>2719</v>
      </c>
      <c r="D3719" s="23" t="s">
        <v>183</v>
      </c>
      <c r="E3719" s="23" t="s">
        <v>184</v>
      </c>
      <c r="F3719" s="23">
        <v>122002</v>
      </c>
      <c r="G3719" s="23" t="s">
        <v>53</v>
      </c>
      <c r="H3719" s="23" t="s">
        <v>54</v>
      </c>
      <c r="I3719" s="23" t="s">
        <v>55</v>
      </c>
      <c r="J3719" s="23" t="s">
        <v>56</v>
      </c>
      <c r="K3719" s="23" t="s">
        <v>57</v>
      </c>
      <c r="L3719" s="23">
        <v>1</v>
      </c>
      <c r="M3719" s="23">
        <v>59.15</v>
      </c>
      <c r="N3719" s="23">
        <v>15</v>
      </c>
      <c r="O3719" s="23">
        <v>5</v>
      </c>
      <c r="P3719" s="23" t="s">
        <v>58</v>
      </c>
      <c r="Q3719" s="23" t="s">
        <v>34</v>
      </c>
      <c r="R3719" s="23">
        <f t="shared" si="290"/>
        <v>1</v>
      </c>
      <c r="S3719" s="23" t="str">
        <f t="shared" si="291"/>
        <v>ORD103718_20240712_CUST00504_MED020</v>
      </c>
      <c r="T3719" s="23">
        <f t="shared" si="292"/>
        <v>1</v>
      </c>
      <c r="U3719" s="6">
        <f t="shared" si="293"/>
        <v>59.15</v>
      </c>
      <c r="V3719" s="6">
        <f>tbl_Raw_Data[[#This Row],[Discount_Pct]]*tbl_Raw_Data[[#This Row],[Gross_Amount]]/100</f>
        <v>8.8725000000000005</v>
      </c>
      <c r="W3719" s="6">
        <f>tbl_Raw_Data[[#This Row],[Gross_Amount]]-tbl_Raw_Data[[#This Row],[Discount_Amount]]</f>
        <v>50.277499999999996</v>
      </c>
      <c r="X3719" s="6">
        <f>tbl_Raw_Data[[#This Row],[Net_Amount_Before_Tax]]*tbl_Raw_Data[[#This Row],[Tax_Pct]]/100</f>
        <v>2.5138750000000001</v>
      </c>
      <c r="Y3719" s="6">
        <f>tbl_Raw_Data[[#This Row],[Net_Amount_Before_Tax]]+tbl_Raw_Data[[#This Row],[Tax_Amount]]</f>
        <v>52.791374999999995</v>
      </c>
      <c r="Z3719" s="6">
        <f t="shared" si="294"/>
        <v>4</v>
      </c>
    </row>
    <row r="3720" spans="1:26" x14ac:dyDescent="0.3">
      <c r="A3720" s="23" t="s">
        <v>5584</v>
      </c>
      <c r="B3720" s="34">
        <v>46005</v>
      </c>
      <c r="C3720" s="23" t="s">
        <v>5585</v>
      </c>
      <c r="D3720" s="23" t="s">
        <v>37</v>
      </c>
      <c r="E3720" s="23" t="s">
        <v>38</v>
      </c>
      <c r="F3720" s="23">
        <v>452020</v>
      </c>
      <c r="G3720" s="23" t="s">
        <v>256</v>
      </c>
      <c r="H3720" s="23" t="s">
        <v>257</v>
      </c>
      <c r="I3720" s="23" t="s">
        <v>22</v>
      </c>
      <c r="J3720" s="23" t="s">
        <v>258</v>
      </c>
      <c r="K3720" s="23" t="s">
        <v>57</v>
      </c>
      <c r="L3720" s="23">
        <v>6</v>
      </c>
      <c r="M3720" s="23">
        <v>64.08</v>
      </c>
      <c r="N3720" s="23">
        <v>5</v>
      </c>
      <c r="O3720" s="23">
        <v>18</v>
      </c>
      <c r="P3720" s="23" t="s">
        <v>65</v>
      </c>
      <c r="Q3720" s="23" t="s">
        <v>34</v>
      </c>
      <c r="R3720" s="23">
        <f t="shared" si="290"/>
        <v>1</v>
      </c>
      <c r="S3720" s="23" t="str">
        <f t="shared" si="291"/>
        <v>ORD103718_20251214_CUST00004_MED025</v>
      </c>
      <c r="T3720" s="23">
        <f t="shared" si="292"/>
        <v>1</v>
      </c>
      <c r="U3720" s="6">
        <f t="shared" si="293"/>
        <v>384.48</v>
      </c>
      <c r="V3720" s="6">
        <f>tbl_Raw_Data[[#This Row],[Discount_Pct]]*tbl_Raw_Data[[#This Row],[Gross_Amount]]/100</f>
        <v>19.224</v>
      </c>
      <c r="W3720" s="6">
        <f>tbl_Raw_Data[[#This Row],[Gross_Amount]]-tbl_Raw_Data[[#This Row],[Discount_Amount]]</f>
        <v>365.25600000000003</v>
      </c>
      <c r="X3720" s="6">
        <f>tbl_Raw_Data[[#This Row],[Net_Amount_Before_Tax]]*tbl_Raw_Data[[#This Row],[Tax_Pct]]/100</f>
        <v>65.746080000000006</v>
      </c>
      <c r="Y3720" s="6">
        <f>tbl_Raw_Data[[#This Row],[Net_Amount_Before_Tax]]+tbl_Raw_Data[[#This Row],[Tax_Amount]]</f>
        <v>431.00208000000003</v>
      </c>
      <c r="Z3720" s="6">
        <f t="shared" si="294"/>
        <v>1</v>
      </c>
    </row>
    <row r="3721" spans="1:26" x14ac:dyDescent="0.3">
      <c r="A3721" s="23" t="s">
        <v>5586</v>
      </c>
      <c r="B3721" s="34">
        <v>45661</v>
      </c>
      <c r="C3721" s="23" t="s">
        <v>4737</v>
      </c>
      <c r="D3721" s="23" t="s">
        <v>46</v>
      </c>
      <c r="E3721" s="23" t="s">
        <v>47</v>
      </c>
      <c r="F3721" s="23">
        <v>411057</v>
      </c>
      <c r="G3721" s="23" t="s">
        <v>315</v>
      </c>
      <c r="H3721" s="23" t="s">
        <v>316</v>
      </c>
      <c r="I3721" s="23" t="s">
        <v>50</v>
      </c>
      <c r="J3721" s="23" t="s">
        <v>114</v>
      </c>
      <c r="K3721" s="23" t="s">
        <v>24</v>
      </c>
      <c r="L3721" s="23">
        <v>1</v>
      </c>
      <c r="M3721" s="23">
        <v>132.91999999999999</v>
      </c>
      <c r="N3721" s="23">
        <v>10</v>
      </c>
      <c r="O3721" s="23">
        <v>5</v>
      </c>
      <c r="P3721" s="23" t="s">
        <v>89</v>
      </c>
      <c r="Q3721" s="23" t="s">
        <v>34</v>
      </c>
      <c r="R3721" s="23">
        <f t="shared" si="290"/>
        <v>1</v>
      </c>
      <c r="S3721" s="23" t="str">
        <f t="shared" si="291"/>
        <v>ORD103720_20250104_CUST01125_MED012</v>
      </c>
      <c r="T3721" s="23">
        <f t="shared" si="292"/>
        <v>1</v>
      </c>
      <c r="U3721" s="6">
        <f t="shared" si="293"/>
        <v>132.91999999999999</v>
      </c>
      <c r="V3721" s="6">
        <f>tbl_Raw_Data[[#This Row],[Discount_Pct]]*tbl_Raw_Data[[#This Row],[Gross_Amount]]/100</f>
        <v>13.291999999999998</v>
      </c>
      <c r="W3721" s="6">
        <f>tbl_Raw_Data[[#This Row],[Gross_Amount]]-tbl_Raw_Data[[#This Row],[Discount_Amount]]</f>
        <v>119.62799999999999</v>
      </c>
      <c r="X3721" s="6">
        <f>tbl_Raw_Data[[#This Row],[Net_Amount_Before_Tax]]*tbl_Raw_Data[[#This Row],[Tax_Pct]]/100</f>
        <v>5.9813999999999989</v>
      </c>
      <c r="Y3721" s="6">
        <f>tbl_Raw_Data[[#This Row],[Net_Amount_Before_Tax]]+tbl_Raw_Data[[#This Row],[Tax_Amount]]</f>
        <v>125.60939999999998</v>
      </c>
      <c r="Z3721" s="6">
        <f t="shared" si="294"/>
        <v>2</v>
      </c>
    </row>
    <row r="3722" spans="1:26" x14ac:dyDescent="0.3">
      <c r="A3722" s="23" t="s">
        <v>5586</v>
      </c>
      <c r="B3722" s="34">
        <v>45295</v>
      </c>
      <c r="C3722" s="23" t="s">
        <v>4080</v>
      </c>
      <c r="D3722" s="23" t="s">
        <v>80</v>
      </c>
      <c r="E3722" s="23" t="s">
        <v>81</v>
      </c>
      <c r="F3722" s="23">
        <v>395017</v>
      </c>
      <c r="G3722" s="23" t="s">
        <v>74</v>
      </c>
      <c r="H3722" s="23" t="s">
        <v>75</v>
      </c>
      <c r="I3722" s="23" t="s">
        <v>76</v>
      </c>
      <c r="J3722" s="23" t="s">
        <v>77</v>
      </c>
      <c r="K3722" s="23" t="s">
        <v>57</v>
      </c>
      <c r="L3722" s="23">
        <v>1</v>
      </c>
      <c r="M3722" s="23">
        <v>58.32</v>
      </c>
      <c r="N3722" s="23">
        <v>0</v>
      </c>
      <c r="O3722" s="23">
        <v>5</v>
      </c>
      <c r="P3722" s="23" t="s">
        <v>43</v>
      </c>
      <c r="Q3722" s="23" t="s">
        <v>26</v>
      </c>
      <c r="R3722" s="23">
        <f t="shared" si="290"/>
        <v>1</v>
      </c>
      <c r="S3722" s="23" t="str">
        <f t="shared" si="291"/>
        <v>ORD103720_20240104_CUST00210_MED008</v>
      </c>
      <c r="T3722" s="23">
        <f t="shared" si="292"/>
        <v>1</v>
      </c>
      <c r="U3722" s="6">
        <f t="shared" si="293"/>
        <v>58.32</v>
      </c>
      <c r="V3722" s="6">
        <f>tbl_Raw_Data[[#This Row],[Discount_Pct]]*tbl_Raw_Data[[#This Row],[Gross_Amount]]/100</f>
        <v>0</v>
      </c>
      <c r="W3722" s="6">
        <f>tbl_Raw_Data[[#This Row],[Gross_Amount]]-tbl_Raw_Data[[#This Row],[Discount_Amount]]</f>
        <v>58.32</v>
      </c>
      <c r="X3722" s="6">
        <f>tbl_Raw_Data[[#This Row],[Net_Amount_Before_Tax]]*tbl_Raw_Data[[#This Row],[Tax_Pct]]/100</f>
        <v>2.9160000000000004</v>
      </c>
      <c r="Y3722" s="6">
        <f>tbl_Raw_Data[[#This Row],[Net_Amount_Before_Tax]]+tbl_Raw_Data[[#This Row],[Tax_Amount]]</f>
        <v>61.236000000000004</v>
      </c>
      <c r="Z3722" s="6">
        <f t="shared" si="294"/>
        <v>0</v>
      </c>
    </row>
    <row r="3723" spans="1:26" x14ac:dyDescent="0.3">
      <c r="A3723" s="23" t="s">
        <v>5587</v>
      </c>
      <c r="B3723" s="34">
        <v>45626</v>
      </c>
      <c r="C3723" s="23" t="s">
        <v>2803</v>
      </c>
      <c r="D3723" s="23" t="s">
        <v>87</v>
      </c>
      <c r="E3723" s="23" t="s">
        <v>88</v>
      </c>
      <c r="F3723" s="23">
        <v>600096</v>
      </c>
      <c r="G3723" s="23" t="s">
        <v>48</v>
      </c>
      <c r="H3723" s="23" t="s">
        <v>49</v>
      </c>
      <c r="I3723" s="23" t="s">
        <v>50</v>
      </c>
      <c r="J3723" s="23" t="s">
        <v>23</v>
      </c>
      <c r="K3723" s="23" t="s">
        <v>24</v>
      </c>
      <c r="L3723" s="23">
        <v>2</v>
      </c>
      <c r="M3723" s="23">
        <v>105.96</v>
      </c>
      <c r="N3723" s="23">
        <v>5</v>
      </c>
      <c r="O3723" s="23">
        <v>12</v>
      </c>
      <c r="P3723" s="23" t="s">
        <v>65</v>
      </c>
      <c r="Q3723" s="23" t="s">
        <v>90</v>
      </c>
      <c r="R3723" s="23">
        <f t="shared" si="290"/>
        <v>1</v>
      </c>
      <c r="S3723" s="23" t="str">
        <f t="shared" si="291"/>
        <v>ORD103722_20241130_CUST02736_MED028</v>
      </c>
      <c r="T3723" s="23">
        <f t="shared" si="292"/>
        <v>1</v>
      </c>
      <c r="U3723" s="6">
        <f t="shared" si="293"/>
        <v>211.92</v>
      </c>
      <c r="V3723" s="6">
        <f>tbl_Raw_Data[[#This Row],[Discount_Pct]]*tbl_Raw_Data[[#This Row],[Gross_Amount]]/100</f>
        <v>10.595999999999998</v>
      </c>
      <c r="W3723" s="6">
        <f>tbl_Raw_Data[[#This Row],[Gross_Amount]]-tbl_Raw_Data[[#This Row],[Discount_Amount]]</f>
        <v>201.32399999999998</v>
      </c>
      <c r="X3723" s="6">
        <f>tbl_Raw_Data[[#This Row],[Net_Amount_Before_Tax]]*tbl_Raw_Data[[#This Row],[Tax_Pct]]/100</f>
        <v>24.15888</v>
      </c>
      <c r="Y3723" s="6">
        <f>tbl_Raw_Data[[#This Row],[Net_Amount_Before_Tax]]+tbl_Raw_Data[[#This Row],[Tax_Amount]]</f>
        <v>225.48287999999999</v>
      </c>
      <c r="Z3723" s="6">
        <f t="shared" si="294"/>
        <v>3</v>
      </c>
    </row>
    <row r="3724" spans="1:26" x14ac:dyDescent="0.3">
      <c r="A3724" s="23" t="s">
        <v>5587</v>
      </c>
      <c r="B3724" s="34">
        <v>45807</v>
      </c>
      <c r="C3724" s="23" t="s">
        <v>526</v>
      </c>
      <c r="D3724" s="23" t="s">
        <v>100</v>
      </c>
      <c r="E3724" s="23" t="s">
        <v>101</v>
      </c>
      <c r="F3724" s="23">
        <v>201304</v>
      </c>
      <c r="G3724" s="23" t="s">
        <v>160</v>
      </c>
      <c r="H3724" s="23" t="s">
        <v>161</v>
      </c>
      <c r="I3724" s="23" t="s">
        <v>50</v>
      </c>
      <c r="J3724" s="23" t="s">
        <v>23</v>
      </c>
      <c r="K3724" s="23" t="s">
        <v>24</v>
      </c>
      <c r="L3724" s="23">
        <v>2</v>
      </c>
      <c r="M3724" s="23">
        <v>131.22</v>
      </c>
      <c r="N3724" s="23">
        <v>0</v>
      </c>
      <c r="O3724" s="23">
        <v>18</v>
      </c>
      <c r="P3724" s="23" t="s">
        <v>25</v>
      </c>
      <c r="Q3724" s="23" t="s">
        <v>26</v>
      </c>
      <c r="R3724" s="23">
        <f t="shared" si="290"/>
        <v>1</v>
      </c>
      <c r="S3724" s="23" t="str">
        <f t="shared" si="291"/>
        <v>ORD103722_20250530_CUST02393_MED014</v>
      </c>
      <c r="T3724" s="23">
        <f t="shared" si="292"/>
        <v>1</v>
      </c>
      <c r="U3724" s="6">
        <f t="shared" si="293"/>
        <v>262.44</v>
      </c>
      <c r="V3724" s="6">
        <f>tbl_Raw_Data[[#This Row],[Discount_Pct]]*tbl_Raw_Data[[#This Row],[Gross_Amount]]/100</f>
        <v>0</v>
      </c>
      <c r="W3724" s="6">
        <f>tbl_Raw_Data[[#This Row],[Gross_Amount]]-tbl_Raw_Data[[#This Row],[Discount_Amount]]</f>
        <v>262.44</v>
      </c>
      <c r="X3724" s="6">
        <f>tbl_Raw_Data[[#This Row],[Net_Amount_Before_Tax]]*tbl_Raw_Data[[#This Row],[Tax_Pct]]/100</f>
        <v>47.239200000000004</v>
      </c>
      <c r="Y3724" s="6">
        <f>tbl_Raw_Data[[#This Row],[Net_Amount_Before_Tax]]+tbl_Raw_Data[[#This Row],[Tax_Amount]]</f>
        <v>309.67919999999998</v>
      </c>
      <c r="Z3724" s="6">
        <f t="shared" si="294"/>
        <v>2</v>
      </c>
    </row>
    <row r="3725" spans="1:26" x14ac:dyDescent="0.3">
      <c r="A3725" s="23" t="s">
        <v>5588</v>
      </c>
      <c r="B3725" s="34">
        <v>45844</v>
      </c>
      <c r="C3725" s="23" t="s">
        <v>5589</v>
      </c>
      <c r="D3725" s="23" t="s">
        <v>80</v>
      </c>
      <c r="E3725" s="23" t="s">
        <v>81</v>
      </c>
      <c r="F3725" s="23">
        <v>395010</v>
      </c>
      <c r="G3725" s="23" t="s">
        <v>124</v>
      </c>
      <c r="H3725" s="23" t="s">
        <v>125</v>
      </c>
      <c r="I3725" s="23" t="s">
        <v>104</v>
      </c>
      <c r="J3725" s="23" t="s">
        <v>114</v>
      </c>
      <c r="K3725" s="23" t="s">
        <v>24</v>
      </c>
      <c r="L3725" s="23">
        <v>1</v>
      </c>
      <c r="M3725" s="23">
        <v>110.27</v>
      </c>
      <c r="N3725" s="23">
        <v>10</v>
      </c>
      <c r="O3725" s="23">
        <v>5</v>
      </c>
      <c r="P3725" s="23" t="s">
        <v>33</v>
      </c>
      <c r="Q3725" s="23" t="s">
        <v>34</v>
      </c>
      <c r="R3725" s="23">
        <f t="shared" si="290"/>
        <v>1</v>
      </c>
      <c r="S3725" s="23" t="str">
        <f t="shared" si="291"/>
        <v>ORD103724_20250706_CUST01671_MED018</v>
      </c>
      <c r="T3725" s="23">
        <f t="shared" si="292"/>
        <v>1</v>
      </c>
      <c r="U3725" s="6">
        <f t="shared" si="293"/>
        <v>110.27</v>
      </c>
      <c r="V3725" s="6">
        <f>tbl_Raw_Data[[#This Row],[Discount_Pct]]*tbl_Raw_Data[[#This Row],[Gross_Amount]]/100</f>
        <v>11.027000000000001</v>
      </c>
      <c r="W3725" s="6">
        <f>tbl_Raw_Data[[#This Row],[Gross_Amount]]-tbl_Raw_Data[[#This Row],[Discount_Amount]]</f>
        <v>99.242999999999995</v>
      </c>
      <c r="X3725" s="6">
        <f>tbl_Raw_Data[[#This Row],[Net_Amount_Before_Tax]]*tbl_Raw_Data[[#This Row],[Tax_Pct]]/100</f>
        <v>4.9621499999999994</v>
      </c>
      <c r="Y3725" s="6">
        <f>tbl_Raw_Data[[#This Row],[Net_Amount_Before_Tax]]+tbl_Raw_Data[[#This Row],[Tax_Amount]]</f>
        <v>104.20514999999999</v>
      </c>
      <c r="Z3725" s="6">
        <f t="shared" si="294"/>
        <v>3</v>
      </c>
    </row>
    <row r="3726" spans="1:26" x14ac:dyDescent="0.3">
      <c r="A3726" s="23" t="s">
        <v>5590</v>
      </c>
      <c r="B3726" s="34">
        <v>45828</v>
      </c>
      <c r="C3726" s="23" t="s">
        <v>5591</v>
      </c>
      <c r="D3726" s="23" t="s">
        <v>37</v>
      </c>
      <c r="E3726" s="23" t="s">
        <v>38</v>
      </c>
      <c r="F3726" s="23">
        <v>452020</v>
      </c>
      <c r="G3726" s="23" t="s">
        <v>124</v>
      </c>
      <c r="H3726" s="23" t="s">
        <v>125</v>
      </c>
      <c r="I3726" s="23" t="s">
        <v>104</v>
      </c>
      <c r="J3726" s="23" t="s">
        <v>114</v>
      </c>
      <c r="K3726" s="23" t="s">
        <v>24</v>
      </c>
      <c r="L3726" s="23">
        <v>1</v>
      </c>
      <c r="M3726" s="23">
        <v>101.83</v>
      </c>
      <c r="N3726" s="23">
        <v>0</v>
      </c>
      <c r="O3726" s="23">
        <v>5</v>
      </c>
      <c r="P3726" s="23" t="s">
        <v>33</v>
      </c>
      <c r="Q3726" s="23" t="s">
        <v>34</v>
      </c>
      <c r="R3726" s="23">
        <f t="shared" si="290"/>
        <v>1</v>
      </c>
      <c r="S3726" s="23" t="str">
        <f t="shared" si="291"/>
        <v>ORD103725_20250620_CUST03376_MED018</v>
      </c>
      <c r="T3726" s="23">
        <f t="shared" si="292"/>
        <v>1</v>
      </c>
      <c r="U3726" s="6">
        <f t="shared" si="293"/>
        <v>101.83</v>
      </c>
      <c r="V3726" s="6">
        <f>tbl_Raw_Data[[#This Row],[Discount_Pct]]*tbl_Raw_Data[[#This Row],[Gross_Amount]]/100</f>
        <v>0</v>
      </c>
      <c r="W3726" s="6">
        <f>tbl_Raw_Data[[#This Row],[Gross_Amount]]-tbl_Raw_Data[[#This Row],[Discount_Amount]]</f>
        <v>101.83</v>
      </c>
      <c r="X3726" s="6">
        <f>tbl_Raw_Data[[#This Row],[Net_Amount_Before_Tax]]*tbl_Raw_Data[[#This Row],[Tax_Pct]]/100</f>
        <v>5.0914999999999999</v>
      </c>
      <c r="Y3726" s="6">
        <f>tbl_Raw_Data[[#This Row],[Net_Amount_Before_Tax]]+tbl_Raw_Data[[#This Row],[Tax_Amount]]</f>
        <v>106.92149999999999</v>
      </c>
      <c r="Z3726" s="6">
        <f t="shared" si="294"/>
        <v>1</v>
      </c>
    </row>
    <row r="3727" spans="1:26" x14ac:dyDescent="0.3">
      <c r="A3727" s="23" t="s">
        <v>5592</v>
      </c>
      <c r="B3727" s="34">
        <v>45958</v>
      </c>
      <c r="C3727" s="23" t="s">
        <v>3264</v>
      </c>
      <c r="D3727" s="23" t="s">
        <v>87</v>
      </c>
      <c r="E3727" s="23" t="s">
        <v>88</v>
      </c>
      <c r="F3727" s="23">
        <v>600001</v>
      </c>
      <c r="G3727" s="23" t="s">
        <v>138</v>
      </c>
      <c r="H3727" s="23" t="s">
        <v>139</v>
      </c>
      <c r="I3727" s="23" t="s">
        <v>50</v>
      </c>
      <c r="J3727" s="23" t="s">
        <v>140</v>
      </c>
      <c r="K3727" s="23" t="s">
        <v>24</v>
      </c>
      <c r="L3727" s="23">
        <v>2</v>
      </c>
      <c r="M3727" s="23">
        <v>178.61</v>
      </c>
      <c r="N3727" s="23">
        <v>0</v>
      </c>
      <c r="O3727" s="23">
        <v>5</v>
      </c>
      <c r="P3727" s="23" t="s">
        <v>33</v>
      </c>
      <c r="Q3727" s="23" t="s">
        <v>34</v>
      </c>
      <c r="R3727" s="23">
        <f t="shared" si="290"/>
        <v>1</v>
      </c>
      <c r="S3727" s="23" t="str">
        <f t="shared" si="291"/>
        <v>ORD103726_20251028_CUST02621_MED013</v>
      </c>
      <c r="T3727" s="23">
        <f t="shared" si="292"/>
        <v>1</v>
      </c>
      <c r="U3727" s="6">
        <f t="shared" si="293"/>
        <v>357.22</v>
      </c>
      <c r="V3727" s="6">
        <f>tbl_Raw_Data[[#This Row],[Discount_Pct]]*tbl_Raw_Data[[#This Row],[Gross_Amount]]/100</f>
        <v>0</v>
      </c>
      <c r="W3727" s="6">
        <f>tbl_Raw_Data[[#This Row],[Gross_Amount]]-tbl_Raw_Data[[#This Row],[Discount_Amount]]</f>
        <v>357.22</v>
      </c>
      <c r="X3727" s="6">
        <f>tbl_Raw_Data[[#This Row],[Net_Amount_Before_Tax]]*tbl_Raw_Data[[#This Row],[Tax_Pct]]/100</f>
        <v>17.861000000000001</v>
      </c>
      <c r="Y3727" s="6">
        <f>tbl_Raw_Data[[#This Row],[Net_Amount_Before_Tax]]+tbl_Raw_Data[[#This Row],[Tax_Amount]]</f>
        <v>375.08100000000002</v>
      </c>
      <c r="Z3727" s="6">
        <f t="shared" si="294"/>
        <v>3</v>
      </c>
    </row>
    <row r="3728" spans="1:26" x14ac:dyDescent="0.3">
      <c r="A3728" s="23" t="s">
        <v>5593</v>
      </c>
      <c r="B3728" s="34">
        <v>45859</v>
      </c>
      <c r="C3728" s="23" t="s">
        <v>2846</v>
      </c>
      <c r="D3728" s="23" t="s">
        <v>130</v>
      </c>
      <c r="E3728" s="23" t="s">
        <v>131</v>
      </c>
      <c r="F3728" s="23">
        <v>700102</v>
      </c>
      <c r="G3728" s="23" t="s">
        <v>192</v>
      </c>
      <c r="H3728" s="23" t="s">
        <v>193</v>
      </c>
      <c r="I3728" s="23" t="s">
        <v>41</v>
      </c>
      <c r="J3728" s="23" t="s">
        <v>194</v>
      </c>
      <c r="K3728" s="23" t="s">
        <v>24</v>
      </c>
      <c r="L3728" s="23">
        <v>1</v>
      </c>
      <c r="M3728" s="23">
        <v>29.52</v>
      </c>
      <c r="N3728" s="23">
        <v>5</v>
      </c>
      <c r="O3728" s="23">
        <v>5</v>
      </c>
      <c r="P3728" s="23" t="s">
        <v>25</v>
      </c>
      <c r="Q3728" s="23" t="s">
        <v>34</v>
      </c>
      <c r="R3728" s="23">
        <f t="shared" si="290"/>
        <v>1</v>
      </c>
      <c r="S3728" s="23" t="str">
        <f t="shared" si="291"/>
        <v>ORD103727_20250721_CUST01203_MED002</v>
      </c>
      <c r="T3728" s="23">
        <f t="shared" si="292"/>
        <v>1</v>
      </c>
      <c r="U3728" s="6">
        <f t="shared" si="293"/>
        <v>29.52</v>
      </c>
      <c r="V3728" s="6">
        <f>tbl_Raw_Data[[#This Row],[Discount_Pct]]*tbl_Raw_Data[[#This Row],[Gross_Amount]]/100</f>
        <v>1.476</v>
      </c>
      <c r="W3728" s="6">
        <f>tbl_Raw_Data[[#This Row],[Gross_Amount]]-tbl_Raw_Data[[#This Row],[Discount_Amount]]</f>
        <v>28.044</v>
      </c>
      <c r="X3728" s="6">
        <f>tbl_Raw_Data[[#This Row],[Net_Amount_Before_Tax]]*tbl_Raw_Data[[#This Row],[Tax_Pct]]/100</f>
        <v>1.4021999999999999</v>
      </c>
      <c r="Y3728" s="6">
        <f>tbl_Raw_Data[[#This Row],[Net_Amount_Before_Tax]]+tbl_Raw_Data[[#This Row],[Tax_Amount]]</f>
        <v>29.446200000000001</v>
      </c>
      <c r="Z3728" s="6">
        <f t="shared" si="294"/>
        <v>3</v>
      </c>
    </row>
    <row r="3729" spans="1:26" x14ac:dyDescent="0.3">
      <c r="A3729" s="23" t="s">
        <v>5594</v>
      </c>
      <c r="B3729" s="34">
        <v>46009</v>
      </c>
      <c r="C3729" s="23" t="s">
        <v>866</v>
      </c>
      <c r="D3729" s="23" t="s">
        <v>87</v>
      </c>
      <c r="E3729" s="23" t="s">
        <v>88</v>
      </c>
      <c r="F3729" s="23">
        <v>600096</v>
      </c>
      <c r="G3729" s="23" t="s">
        <v>53</v>
      </c>
      <c r="H3729" s="23" t="s">
        <v>54</v>
      </c>
      <c r="I3729" s="23" t="s">
        <v>55</v>
      </c>
      <c r="J3729" s="23" t="s">
        <v>56</v>
      </c>
      <c r="K3729" s="23" t="s">
        <v>57</v>
      </c>
      <c r="L3729" s="23">
        <v>1</v>
      </c>
      <c r="M3729" s="23">
        <v>60.66</v>
      </c>
      <c r="N3729" s="23">
        <v>5</v>
      </c>
      <c r="O3729" s="23">
        <v>18</v>
      </c>
      <c r="P3729" s="23" t="s">
        <v>65</v>
      </c>
      <c r="Q3729" s="23" t="s">
        <v>34</v>
      </c>
      <c r="R3729" s="23">
        <f t="shared" si="290"/>
        <v>1</v>
      </c>
      <c r="S3729" s="23" t="str">
        <f t="shared" si="291"/>
        <v>ORD103728_20251218_CUST01660_MED020</v>
      </c>
      <c r="T3729" s="23">
        <f t="shared" si="292"/>
        <v>1</v>
      </c>
      <c r="U3729" s="6">
        <f t="shared" si="293"/>
        <v>60.66</v>
      </c>
      <c r="V3729" s="6">
        <f>tbl_Raw_Data[[#This Row],[Discount_Pct]]*tbl_Raw_Data[[#This Row],[Gross_Amount]]/100</f>
        <v>3.0329999999999995</v>
      </c>
      <c r="W3729" s="6">
        <f>tbl_Raw_Data[[#This Row],[Gross_Amount]]-tbl_Raw_Data[[#This Row],[Discount_Amount]]</f>
        <v>57.626999999999995</v>
      </c>
      <c r="X3729" s="6">
        <f>tbl_Raw_Data[[#This Row],[Net_Amount_Before_Tax]]*tbl_Raw_Data[[#This Row],[Tax_Pct]]/100</f>
        <v>10.372859999999998</v>
      </c>
      <c r="Y3729" s="6">
        <f>tbl_Raw_Data[[#This Row],[Net_Amount_Before_Tax]]+tbl_Raw_Data[[#This Row],[Tax_Amount]]</f>
        <v>67.999859999999998</v>
      </c>
      <c r="Z3729" s="6">
        <f t="shared" si="294"/>
        <v>3</v>
      </c>
    </row>
    <row r="3730" spans="1:26" x14ac:dyDescent="0.3">
      <c r="A3730" s="23" t="s">
        <v>5595</v>
      </c>
      <c r="B3730" s="34">
        <v>45735</v>
      </c>
      <c r="C3730" s="23" t="s">
        <v>498</v>
      </c>
      <c r="D3730" s="23" t="s">
        <v>28</v>
      </c>
      <c r="E3730" s="23" t="s">
        <v>29</v>
      </c>
      <c r="F3730" s="23">
        <v>500001</v>
      </c>
      <c r="G3730" s="23" t="s">
        <v>185</v>
      </c>
      <c r="H3730" s="23" t="s">
        <v>186</v>
      </c>
      <c r="I3730" s="23" t="s">
        <v>76</v>
      </c>
      <c r="J3730" s="23" t="s">
        <v>187</v>
      </c>
      <c r="K3730" s="23" t="s">
        <v>57</v>
      </c>
      <c r="L3730" s="23">
        <v>3</v>
      </c>
      <c r="M3730" s="23">
        <v>94.25</v>
      </c>
      <c r="N3730" s="23">
        <v>15</v>
      </c>
      <c r="O3730" s="23">
        <v>18</v>
      </c>
      <c r="P3730" s="23" t="s">
        <v>43</v>
      </c>
      <c r="Q3730" s="23" t="s">
        <v>34</v>
      </c>
      <c r="R3730" s="23">
        <f t="shared" si="290"/>
        <v>1</v>
      </c>
      <c r="S3730" s="23" t="str">
        <f t="shared" si="291"/>
        <v>ORD103729_20250319_CUST03306_MED009</v>
      </c>
      <c r="T3730" s="23">
        <f t="shared" si="292"/>
        <v>1</v>
      </c>
      <c r="U3730" s="6">
        <f t="shared" si="293"/>
        <v>282.75</v>
      </c>
      <c r="V3730" s="6">
        <f>tbl_Raw_Data[[#This Row],[Discount_Pct]]*tbl_Raw_Data[[#This Row],[Gross_Amount]]/100</f>
        <v>42.412500000000001</v>
      </c>
      <c r="W3730" s="6">
        <f>tbl_Raw_Data[[#This Row],[Gross_Amount]]-tbl_Raw_Data[[#This Row],[Discount_Amount]]</f>
        <v>240.33750000000001</v>
      </c>
      <c r="X3730" s="6">
        <f>tbl_Raw_Data[[#This Row],[Net_Amount_Before_Tax]]*tbl_Raw_Data[[#This Row],[Tax_Pct]]/100</f>
        <v>43.260750000000002</v>
      </c>
      <c r="Y3730" s="6">
        <f>tbl_Raw_Data[[#This Row],[Net_Amount_Before_Tax]]+tbl_Raw_Data[[#This Row],[Tax_Amount]]</f>
        <v>283.59825000000001</v>
      </c>
      <c r="Z3730" s="6">
        <f t="shared" si="294"/>
        <v>3</v>
      </c>
    </row>
    <row r="3731" spans="1:26" x14ac:dyDescent="0.3">
      <c r="A3731" s="23" t="s">
        <v>5595</v>
      </c>
      <c r="B3731" s="34">
        <v>45998</v>
      </c>
      <c r="C3731" s="23" t="s">
        <v>5596</v>
      </c>
      <c r="D3731" s="23" t="s">
        <v>130</v>
      </c>
      <c r="E3731" s="23" t="s">
        <v>131</v>
      </c>
      <c r="F3731" s="23">
        <v>700102</v>
      </c>
      <c r="G3731" s="23" t="s">
        <v>160</v>
      </c>
      <c r="H3731" s="23" t="s">
        <v>161</v>
      </c>
      <c r="I3731" s="23" t="s">
        <v>50</v>
      </c>
      <c r="J3731" s="23" t="s">
        <v>23</v>
      </c>
      <c r="K3731" s="23" t="s">
        <v>24</v>
      </c>
      <c r="L3731" s="23">
        <v>1</v>
      </c>
      <c r="M3731" s="23">
        <v>142.29</v>
      </c>
      <c r="N3731" s="23">
        <v>0</v>
      </c>
      <c r="O3731" s="23">
        <v>5</v>
      </c>
      <c r="P3731" s="23" t="s">
        <v>65</v>
      </c>
      <c r="Q3731" s="23" t="s">
        <v>44</v>
      </c>
      <c r="R3731" s="23">
        <f t="shared" si="290"/>
        <v>1</v>
      </c>
      <c r="S3731" s="23" t="str">
        <f t="shared" si="291"/>
        <v>ORD103729_20251207_CUST00402_MED014</v>
      </c>
      <c r="T3731" s="23">
        <f t="shared" si="292"/>
        <v>1</v>
      </c>
      <c r="U3731" s="6">
        <f t="shared" si="293"/>
        <v>142.29</v>
      </c>
      <c r="V3731" s="6">
        <f>tbl_Raw_Data[[#This Row],[Discount_Pct]]*tbl_Raw_Data[[#This Row],[Gross_Amount]]/100</f>
        <v>0</v>
      </c>
      <c r="W3731" s="6">
        <f>tbl_Raw_Data[[#This Row],[Gross_Amount]]-tbl_Raw_Data[[#This Row],[Discount_Amount]]</f>
        <v>142.29</v>
      </c>
      <c r="X3731" s="6">
        <f>tbl_Raw_Data[[#This Row],[Net_Amount_Before_Tax]]*tbl_Raw_Data[[#This Row],[Tax_Pct]]/100</f>
        <v>7.1144999999999996</v>
      </c>
      <c r="Y3731" s="6">
        <f>tbl_Raw_Data[[#This Row],[Net_Amount_Before_Tax]]+tbl_Raw_Data[[#This Row],[Tax_Amount]]</f>
        <v>149.40449999999998</v>
      </c>
      <c r="Z3731" s="6">
        <f t="shared" si="294"/>
        <v>3</v>
      </c>
    </row>
    <row r="3732" spans="1:26" x14ac:dyDescent="0.3">
      <c r="A3732" s="23" t="s">
        <v>5597</v>
      </c>
      <c r="B3732" s="34">
        <v>45605</v>
      </c>
      <c r="C3732" s="23" t="s">
        <v>5598</v>
      </c>
      <c r="D3732" s="23" t="s">
        <v>87</v>
      </c>
      <c r="E3732" s="23" t="s">
        <v>88</v>
      </c>
      <c r="F3732" s="23">
        <v>600018</v>
      </c>
      <c r="G3732" s="23" t="s">
        <v>256</v>
      </c>
      <c r="H3732" s="23" t="s">
        <v>257</v>
      </c>
      <c r="I3732" s="23" t="s">
        <v>22</v>
      </c>
      <c r="J3732" s="23" t="s">
        <v>258</v>
      </c>
      <c r="K3732" s="23" t="s">
        <v>57</v>
      </c>
      <c r="L3732" s="23">
        <v>1</v>
      </c>
      <c r="M3732" s="23">
        <v>68.36</v>
      </c>
      <c r="N3732" s="23">
        <v>5</v>
      </c>
      <c r="O3732" s="23">
        <v>12</v>
      </c>
      <c r="P3732" s="23" t="s">
        <v>43</v>
      </c>
      <c r="Q3732" s="23" t="s">
        <v>44</v>
      </c>
      <c r="R3732" s="23">
        <f t="shared" si="290"/>
        <v>1</v>
      </c>
      <c r="S3732" s="23" t="str">
        <f t="shared" si="291"/>
        <v>ORD103731_20241109_CUST00297_MED025</v>
      </c>
      <c r="T3732" s="23">
        <f t="shared" si="292"/>
        <v>1</v>
      </c>
      <c r="U3732" s="6">
        <f t="shared" si="293"/>
        <v>68.36</v>
      </c>
      <c r="V3732" s="6">
        <f>tbl_Raw_Data[[#This Row],[Discount_Pct]]*tbl_Raw_Data[[#This Row],[Gross_Amount]]/100</f>
        <v>3.4180000000000001</v>
      </c>
      <c r="W3732" s="6">
        <f>tbl_Raw_Data[[#This Row],[Gross_Amount]]-tbl_Raw_Data[[#This Row],[Discount_Amount]]</f>
        <v>64.941999999999993</v>
      </c>
      <c r="X3732" s="6">
        <f>tbl_Raw_Data[[#This Row],[Net_Amount_Before_Tax]]*tbl_Raw_Data[[#This Row],[Tax_Pct]]/100</f>
        <v>7.7930399999999986</v>
      </c>
      <c r="Y3732" s="6">
        <f>tbl_Raw_Data[[#This Row],[Net_Amount_Before_Tax]]+tbl_Raw_Data[[#This Row],[Tax_Amount]]</f>
        <v>72.735039999999998</v>
      </c>
      <c r="Z3732" s="6">
        <f t="shared" si="294"/>
        <v>0</v>
      </c>
    </row>
    <row r="3733" spans="1:26" x14ac:dyDescent="0.3">
      <c r="A3733" s="23" t="s">
        <v>5597</v>
      </c>
      <c r="B3733" s="34">
        <v>45398</v>
      </c>
      <c r="C3733" s="23" t="s">
        <v>5599</v>
      </c>
      <c r="D3733" s="23" t="s">
        <v>19</v>
      </c>
      <c r="E3733" s="23" t="s">
        <v>19</v>
      </c>
      <c r="F3733" s="23">
        <v>110044</v>
      </c>
      <c r="G3733" s="23" t="s">
        <v>30</v>
      </c>
      <c r="H3733" s="23" t="s">
        <v>31</v>
      </c>
      <c r="I3733" s="23" t="s">
        <v>32</v>
      </c>
      <c r="J3733" s="23" t="s">
        <v>23</v>
      </c>
      <c r="K3733" s="23" t="s">
        <v>24</v>
      </c>
      <c r="L3733" s="23">
        <v>1</v>
      </c>
      <c r="M3733" s="23">
        <v>134.36000000000001</v>
      </c>
      <c r="N3733" s="23">
        <v>0</v>
      </c>
      <c r="O3733" s="23">
        <v>18</v>
      </c>
      <c r="P3733" s="23" t="s">
        <v>58</v>
      </c>
      <c r="Q3733" s="23" t="s">
        <v>34</v>
      </c>
      <c r="R3733" s="23">
        <f t="shared" si="290"/>
        <v>1</v>
      </c>
      <c r="S3733" s="23" t="str">
        <f t="shared" si="291"/>
        <v>ORD103731_20240416_CUST02597_MED017</v>
      </c>
      <c r="T3733" s="23">
        <f t="shared" si="292"/>
        <v>1</v>
      </c>
      <c r="U3733" s="6">
        <f t="shared" si="293"/>
        <v>134.36000000000001</v>
      </c>
      <c r="V3733" s="6">
        <f>tbl_Raw_Data[[#This Row],[Discount_Pct]]*tbl_Raw_Data[[#This Row],[Gross_Amount]]/100</f>
        <v>0</v>
      </c>
      <c r="W3733" s="6">
        <f>tbl_Raw_Data[[#This Row],[Gross_Amount]]-tbl_Raw_Data[[#This Row],[Discount_Amount]]</f>
        <v>134.36000000000001</v>
      </c>
      <c r="X3733" s="6">
        <f>tbl_Raw_Data[[#This Row],[Net_Amount_Before_Tax]]*tbl_Raw_Data[[#This Row],[Tax_Pct]]/100</f>
        <v>24.184800000000006</v>
      </c>
      <c r="Y3733" s="6">
        <f>tbl_Raw_Data[[#This Row],[Net_Amount_Before_Tax]]+tbl_Raw_Data[[#This Row],[Tax_Amount]]</f>
        <v>158.54480000000001</v>
      </c>
      <c r="Z3733" s="6">
        <f t="shared" si="294"/>
        <v>3</v>
      </c>
    </row>
    <row r="3734" spans="1:26" x14ac:dyDescent="0.3">
      <c r="A3734" s="23" t="s">
        <v>5600</v>
      </c>
      <c r="B3734" s="34">
        <v>45353</v>
      </c>
      <c r="C3734" s="23" t="s">
        <v>5601</v>
      </c>
      <c r="D3734" s="23" t="s">
        <v>37</v>
      </c>
      <c r="E3734" s="23" t="s">
        <v>38</v>
      </c>
      <c r="F3734" s="23">
        <v>452001</v>
      </c>
      <c r="G3734" s="23" t="s">
        <v>138</v>
      </c>
      <c r="H3734" s="23" t="s">
        <v>139</v>
      </c>
      <c r="I3734" s="23" t="s">
        <v>50</v>
      </c>
      <c r="J3734" s="23" t="s">
        <v>140</v>
      </c>
      <c r="K3734" s="23" t="s">
        <v>24</v>
      </c>
      <c r="L3734" s="23">
        <v>4</v>
      </c>
      <c r="M3734" s="23">
        <v>153.6</v>
      </c>
      <c r="N3734" s="23">
        <v>5</v>
      </c>
      <c r="O3734" s="23">
        <v>18</v>
      </c>
      <c r="P3734" s="23" t="s">
        <v>33</v>
      </c>
      <c r="Q3734" s="23" t="s">
        <v>34</v>
      </c>
      <c r="R3734" s="23">
        <f t="shared" si="290"/>
        <v>1</v>
      </c>
      <c r="S3734" s="23" t="str">
        <f t="shared" si="291"/>
        <v>ORD103733_20240302_CUST00749_MED013</v>
      </c>
      <c r="T3734" s="23">
        <f t="shared" si="292"/>
        <v>1</v>
      </c>
      <c r="U3734" s="6">
        <f t="shared" si="293"/>
        <v>614.4</v>
      </c>
      <c r="V3734" s="6">
        <f>tbl_Raw_Data[[#This Row],[Discount_Pct]]*tbl_Raw_Data[[#This Row],[Gross_Amount]]/100</f>
        <v>30.72</v>
      </c>
      <c r="W3734" s="6">
        <f>tbl_Raw_Data[[#This Row],[Gross_Amount]]-tbl_Raw_Data[[#This Row],[Discount_Amount]]</f>
        <v>583.67999999999995</v>
      </c>
      <c r="X3734" s="6">
        <f>tbl_Raw_Data[[#This Row],[Net_Amount_Before_Tax]]*tbl_Raw_Data[[#This Row],[Tax_Pct]]/100</f>
        <v>105.0624</v>
      </c>
      <c r="Y3734" s="6">
        <f>tbl_Raw_Data[[#This Row],[Net_Amount_Before_Tax]]+tbl_Raw_Data[[#This Row],[Tax_Amount]]</f>
        <v>688.74239999999998</v>
      </c>
      <c r="Z3734" s="6">
        <f t="shared" si="294"/>
        <v>1</v>
      </c>
    </row>
    <row r="3735" spans="1:26" x14ac:dyDescent="0.3">
      <c r="A3735" s="23" t="s">
        <v>5602</v>
      </c>
      <c r="B3735" s="34">
        <v>45635</v>
      </c>
      <c r="C3735" s="23" t="s">
        <v>1842</v>
      </c>
      <c r="D3735" s="23" t="s">
        <v>72</v>
      </c>
      <c r="E3735" s="23" t="s">
        <v>73</v>
      </c>
      <c r="F3735" s="23">
        <v>302017</v>
      </c>
      <c r="G3735" s="23" t="s">
        <v>111</v>
      </c>
      <c r="H3735" s="23" t="s">
        <v>112</v>
      </c>
      <c r="I3735" s="23" t="s">
        <v>113</v>
      </c>
      <c r="J3735" s="23" t="s">
        <v>114</v>
      </c>
      <c r="K3735" s="23" t="s">
        <v>24</v>
      </c>
      <c r="L3735" s="23">
        <v>2</v>
      </c>
      <c r="M3735" s="23">
        <v>86.32</v>
      </c>
      <c r="N3735" s="23">
        <v>10</v>
      </c>
      <c r="O3735" s="23">
        <v>12</v>
      </c>
      <c r="P3735" s="23" t="s">
        <v>65</v>
      </c>
      <c r="Q3735" s="23" t="s">
        <v>34</v>
      </c>
      <c r="R3735" s="23">
        <f t="shared" si="290"/>
        <v>1</v>
      </c>
      <c r="S3735" s="23" t="str">
        <f t="shared" si="291"/>
        <v>ORD103734_20241209_CUST00817_MED027</v>
      </c>
      <c r="T3735" s="23">
        <f t="shared" si="292"/>
        <v>1</v>
      </c>
      <c r="U3735" s="6">
        <f t="shared" si="293"/>
        <v>172.64</v>
      </c>
      <c r="V3735" s="6">
        <f>tbl_Raw_Data[[#This Row],[Discount_Pct]]*tbl_Raw_Data[[#This Row],[Gross_Amount]]/100</f>
        <v>17.263999999999999</v>
      </c>
      <c r="W3735" s="6">
        <f>tbl_Raw_Data[[#This Row],[Gross_Amount]]-tbl_Raw_Data[[#This Row],[Discount_Amount]]</f>
        <v>155.37599999999998</v>
      </c>
      <c r="X3735" s="6">
        <f>tbl_Raw_Data[[#This Row],[Net_Amount_Before_Tax]]*tbl_Raw_Data[[#This Row],[Tax_Pct]]/100</f>
        <v>18.645119999999999</v>
      </c>
      <c r="Y3735" s="6">
        <f>tbl_Raw_Data[[#This Row],[Net_Amount_Before_Tax]]+tbl_Raw_Data[[#This Row],[Tax_Amount]]</f>
        <v>174.02111999999997</v>
      </c>
      <c r="Z3735" s="6">
        <f t="shared" si="294"/>
        <v>1</v>
      </c>
    </row>
    <row r="3736" spans="1:26" x14ac:dyDescent="0.3">
      <c r="A3736" s="23" t="s">
        <v>5602</v>
      </c>
      <c r="B3736" s="34">
        <v>45316</v>
      </c>
      <c r="C3736" s="23" t="s">
        <v>5423</v>
      </c>
      <c r="D3736" s="23" t="s">
        <v>130</v>
      </c>
      <c r="E3736" s="23" t="s">
        <v>131</v>
      </c>
      <c r="F3736" s="23">
        <v>700019</v>
      </c>
      <c r="G3736" s="23" t="s">
        <v>94</v>
      </c>
      <c r="H3736" s="23" t="s">
        <v>95</v>
      </c>
      <c r="I3736" s="23" t="s">
        <v>84</v>
      </c>
      <c r="J3736" s="23" t="s">
        <v>42</v>
      </c>
      <c r="K3736" s="23" t="s">
        <v>24</v>
      </c>
      <c r="L3736" s="23">
        <v>2</v>
      </c>
      <c r="M3736" s="23">
        <v>84.21</v>
      </c>
      <c r="N3736" s="23">
        <v>5</v>
      </c>
      <c r="O3736" s="23">
        <v>12</v>
      </c>
      <c r="P3736" s="23" t="s">
        <v>43</v>
      </c>
      <c r="Q3736" s="23" t="s">
        <v>34</v>
      </c>
      <c r="R3736" s="23">
        <f t="shared" si="290"/>
        <v>1</v>
      </c>
      <c r="S3736" s="23" t="str">
        <f t="shared" si="291"/>
        <v>ORD103734_20240125_CUST01706_MED021</v>
      </c>
      <c r="T3736" s="23">
        <f t="shared" si="292"/>
        <v>1</v>
      </c>
      <c r="U3736" s="6">
        <f t="shared" si="293"/>
        <v>168.42</v>
      </c>
      <c r="V3736" s="6">
        <f>tbl_Raw_Data[[#This Row],[Discount_Pct]]*tbl_Raw_Data[[#This Row],[Gross_Amount]]/100</f>
        <v>8.4209999999999994</v>
      </c>
      <c r="W3736" s="6">
        <f>tbl_Raw_Data[[#This Row],[Gross_Amount]]-tbl_Raw_Data[[#This Row],[Discount_Amount]]</f>
        <v>159.999</v>
      </c>
      <c r="X3736" s="6">
        <f>tbl_Raw_Data[[#This Row],[Net_Amount_Before_Tax]]*tbl_Raw_Data[[#This Row],[Tax_Pct]]/100</f>
        <v>19.199879999999997</v>
      </c>
      <c r="Y3736" s="6">
        <f>tbl_Raw_Data[[#This Row],[Net_Amount_Before_Tax]]+tbl_Raw_Data[[#This Row],[Tax_Amount]]</f>
        <v>179.19888</v>
      </c>
      <c r="Z3736" s="6">
        <f t="shared" si="294"/>
        <v>4</v>
      </c>
    </row>
    <row r="3737" spans="1:26" x14ac:dyDescent="0.3">
      <c r="A3737" s="23" t="s">
        <v>5603</v>
      </c>
      <c r="B3737" s="34">
        <v>45349</v>
      </c>
      <c r="C3737" s="23" t="s">
        <v>1890</v>
      </c>
      <c r="D3737" s="23" t="s">
        <v>80</v>
      </c>
      <c r="E3737" s="23" t="s">
        <v>81</v>
      </c>
      <c r="F3737" s="23">
        <v>395003</v>
      </c>
      <c r="G3737" s="23" t="s">
        <v>229</v>
      </c>
      <c r="H3737" s="23" t="s">
        <v>230</v>
      </c>
      <c r="I3737" s="23" t="s">
        <v>84</v>
      </c>
      <c r="J3737" s="23" t="s">
        <v>140</v>
      </c>
      <c r="K3737" s="23" t="s">
        <v>24</v>
      </c>
      <c r="L3737" s="23">
        <v>1</v>
      </c>
      <c r="M3737" s="23">
        <v>196.38</v>
      </c>
      <c r="N3737" s="23">
        <v>10</v>
      </c>
      <c r="O3737" s="23">
        <v>12</v>
      </c>
      <c r="P3737" s="23" t="s">
        <v>65</v>
      </c>
      <c r="Q3737" s="23" t="s">
        <v>34</v>
      </c>
      <c r="R3737" s="23">
        <f t="shared" si="290"/>
        <v>1</v>
      </c>
      <c r="S3737" s="23" t="str">
        <f t="shared" si="291"/>
        <v>ORD103736_20240227_CUST00728_MED022</v>
      </c>
      <c r="T3737" s="23">
        <f t="shared" si="292"/>
        <v>1</v>
      </c>
      <c r="U3737" s="6">
        <f t="shared" si="293"/>
        <v>196.38</v>
      </c>
      <c r="V3737" s="6">
        <f>tbl_Raw_Data[[#This Row],[Discount_Pct]]*tbl_Raw_Data[[#This Row],[Gross_Amount]]/100</f>
        <v>19.637999999999998</v>
      </c>
      <c r="W3737" s="6">
        <f>tbl_Raw_Data[[#This Row],[Gross_Amount]]-tbl_Raw_Data[[#This Row],[Discount_Amount]]</f>
        <v>176.74199999999999</v>
      </c>
      <c r="X3737" s="6">
        <f>tbl_Raw_Data[[#This Row],[Net_Amount_Before_Tax]]*tbl_Raw_Data[[#This Row],[Tax_Pct]]/100</f>
        <v>21.209040000000002</v>
      </c>
      <c r="Y3737" s="6">
        <f>tbl_Raw_Data[[#This Row],[Net_Amount_Before_Tax]]+tbl_Raw_Data[[#This Row],[Tax_Amount]]</f>
        <v>197.95103999999998</v>
      </c>
      <c r="Z3737" s="6">
        <f t="shared" si="294"/>
        <v>4</v>
      </c>
    </row>
    <row r="3738" spans="1:26" x14ac:dyDescent="0.3">
      <c r="A3738" s="23" t="s">
        <v>5604</v>
      </c>
      <c r="B3738" s="34">
        <v>45306</v>
      </c>
      <c r="C3738" s="23" t="s">
        <v>2402</v>
      </c>
      <c r="D3738" s="23" t="s">
        <v>159</v>
      </c>
      <c r="E3738" s="23" t="s">
        <v>47</v>
      </c>
      <c r="F3738" s="23">
        <v>400093</v>
      </c>
      <c r="G3738" s="23" t="s">
        <v>167</v>
      </c>
      <c r="H3738" s="23" t="s">
        <v>168</v>
      </c>
      <c r="I3738" s="23" t="s">
        <v>113</v>
      </c>
      <c r="J3738" s="23" t="s">
        <v>42</v>
      </c>
      <c r="K3738" s="23" t="s">
        <v>24</v>
      </c>
      <c r="L3738" s="23">
        <v>1</v>
      </c>
      <c r="M3738" s="23">
        <v>214.65</v>
      </c>
      <c r="N3738" s="23">
        <v>10</v>
      </c>
      <c r="O3738" s="23">
        <v>5</v>
      </c>
      <c r="P3738" s="23" t="s">
        <v>89</v>
      </c>
      <c r="Q3738" s="23" t="s">
        <v>44</v>
      </c>
      <c r="R3738" s="23">
        <f t="shared" si="290"/>
        <v>1</v>
      </c>
      <c r="S3738" s="23" t="str">
        <f t="shared" si="291"/>
        <v>ORD103737_20240115_CUST01888_MED026</v>
      </c>
      <c r="T3738" s="23">
        <f t="shared" si="292"/>
        <v>1</v>
      </c>
      <c r="U3738" s="6">
        <f t="shared" si="293"/>
        <v>214.65</v>
      </c>
      <c r="V3738" s="6">
        <f>tbl_Raw_Data[[#This Row],[Discount_Pct]]*tbl_Raw_Data[[#This Row],[Gross_Amount]]/100</f>
        <v>21.465</v>
      </c>
      <c r="W3738" s="6">
        <f>tbl_Raw_Data[[#This Row],[Gross_Amount]]-tbl_Raw_Data[[#This Row],[Discount_Amount]]</f>
        <v>193.185</v>
      </c>
      <c r="X3738" s="6">
        <f>tbl_Raw_Data[[#This Row],[Net_Amount_Before_Tax]]*tbl_Raw_Data[[#This Row],[Tax_Pct]]/100</f>
        <v>9.6592500000000001</v>
      </c>
      <c r="Y3738" s="6">
        <f>tbl_Raw_Data[[#This Row],[Net_Amount_Before_Tax]]+tbl_Raw_Data[[#This Row],[Tax_Amount]]</f>
        <v>202.84424999999999</v>
      </c>
      <c r="Z3738" s="6">
        <f t="shared" si="294"/>
        <v>3</v>
      </c>
    </row>
    <row r="3739" spans="1:26" x14ac:dyDescent="0.3">
      <c r="A3739" s="23" t="s">
        <v>5604</v>
      </c>
      <c r="B3739" s="34">
        <v>45541</v>
      </c>
      <c r="C3739" s="23" t="s">
        <v>5605</v>
      </c>
      <c r="D3739" s="23" t="s">
        <v>52</v>
      </c>
      <c r="E3739" s="23" t="s">
        <v>52</v>
      </c>
      <c r="F3739" s="23">
        <v>160022</v>
      </c>
      <c r="G3739" s="23" t="s">
        <v>39</v>
      </c>
      <c r="H3739" s="23" t="s">
        <v>40</v>
      </c>
      <c r="I3739" s="23" t="s">
        <v>41</v>
      </c>
      <c r="J3739" s="23" t="s">
        <v>42</v>
      </c>
      <c r="K3739" s="23" t="s">
        <v>24</v>
      </c>
      <c r="L3739" s="23">
        <v>6</v>
      </c>
      <c r="M3739" s="23">
        <v>31.57</v>
      </c>
      <c r="N3739" s="23">
        <v>10</v>
      </c>
      <c r="O3739" s="23">
        <v>12</v>
      </c>
      <c r="P3739" s="23" t="s">
        <v>33</v>
      </c>
      <c r="Q3739" s="23" t="s">
        <v>34</v>
      </c>
      <c r="R3739" s="23">
        <f t="shared" si="290"/>
        <v>1</v>
      </c>
      <c r="S3739" s="23" t="str">
        <f t="shared" si="291"/>
        <v>ORD103737_20240906_CUST02709_MED001</v>
      </c>
      <c r="T3739" s="23">
        <f t="shared" si="292"/>
        <v>1</v>
      </c>
      <c r="U3739" s="6">
        <f t="shared" si="293"/>
        <v>189.42000000000002</v>
      </c>
      <c r="V3739" s="6">
        <f>tbl_Raw_Data[[#This Row],[Discount_Pct]]*tbl_Raw_Data[[#This Row],[Gross_Amount]]/100</f>
        <v>18.942000000000004</v>
      </c>
      <c r="W3739" s="6">
        <f>tbl_Raw_Data[[#This Row],[Gross_Amount]]-tbl_Raw_Data[[#This Row],[Discount_Amount]]</f>
        <v>170.47800000000001</v>
      </c>
      <c r="X3739" s="6">
        <f>tbl_Raw_Data[[#This Row],[Net_Amount_Before_Tax]]*tbl_Raw_Data[[#This Row],[Tax_Pct]]/100</f>
        <v>20.457360000000001</v>
      </c>
      <c r="Y3739" s="6">
        <f>tbl_Raw_Data[[#This Row],[Net_Amount_Before_Tax]]+tbl_Raw_Data[[#This Row],[Tax_Amount]]</f>
        <v>190.93536</v>
      </c>
      <c r="Z3739" s="6">
        <f t="shared" si="294"/>
        <v>1</v>
      </c>
    </row>
    <row r="3740" spans="1:26" x14ac:dyDescent="0.3">
      <c r="A3740" s="23" t="s">
        <v>5606</v>
      </c>
      <c r="B3740" s="34">
        <v>45639</v>
      </c>
      <c r="C3740" s="23" t="s">
        <v>5607</v>
      </c>
      <c r="D3740" s="23" t="s">
        <v>80</v>
      </c>
      <c r="E3740" s="23" t="s">
        <v>81</v>
      </c>
      <c r="F3740" s="23">
        <v>395007</v>
      </c>
      <c r="G3740" s="23" t="s">
        <v>74</v>
      </c>
      <c r="H3740" s="23" t="s">
        <v>75</v>
      </c>
      <c r="I3740" s="23" t="s">
        <v>76</v>
      </c>
      <c r="J3740" s="23" t="s">
        <v>77</v>
      </c>
      <c r="K3740" s="23" t="s">
        <v>57</v>
      </c>
      <c r="L3740" s="23">
        <v>2</v>
      </c>
      <c r="M3740" s="23">
        <v>67.55</v>
      </c>
      <c r="N3740" s="23">
        <v>5</v>
      </c>
      <c r="O3740" s="23">
        <v>5</v>
      </c>
      <c r="P3740" s="23" t="s">
        <v>33</v>
      </c>
      <c r="Q3740" s="23" t="s">
        <v>44</v>
      </c>
      <c r="R3740" s="23">
        <f t="shared" si="290"/>
        <v>1</v>
      </c>
      <c r="S3740" s="23" t="str">
        <f t="shared" si="291"/>
        <v>ORD103739_20241213_CUST00959_MED008</v>
      </c>
      <c r="T3740" s="23">
        <f t="shared" si="292"/>
        <v>1</v>
      </c>
      <c r="U3740" s="6">
        <f t="shared" si="293"/>
        <v>135.1</v>
      </c>
      <c r="V3740" s="6">
        <f>tbl_Raw_Data[[#This Row],[Discount_Pct]]*tbl_Raw_Data[[#This Row],[Gross_Amount]]/100</f>
        <v>6.7549999999999999</v>
      </c>
      <c r="W3740" s="6">
        <f>tbl_Raw_Data[[#This Row],[Gross_Amount]]-tbl_Raw_Data[[#This Row],[Discount_Amount]]</f>
        <v>128.345</v>
      </c>
      <c r="X3740" s="6">
        <f>tbl_Raw_Data[[#This Row],[Net_Amount_Before_Tax]]*tbl_Raw_Data[[#This Row],[Tax_Pct]]/100</f>
        <v>6.4172500000000001</v>
      </c>
      <c r="Y3740" s="6">
        <f>tbl_Raw_Data[[#This Row],[Net_Amount_Before_Tax]]+tbl_Raw_Data[[#This Row],[Tax_Amount]]</f>
        <v>134.76224999999999</v>
      </c>
      <c r="Z3740" s="6">
        <f t="shared" si="294"/>
        <v>1</v>
      </c>
    </row>
    <row r="3741" spans="1:26" x14ac:dyDescent="0.3">
      <c r="A3741" s="23" t="s">
        <v>5608</v>
      </c>
      <c r="B3741" s="34">
        <v>45359</v>
      </c>
      <c r="C3741" s="23" t="s">
        <v>717</v>
      </c>
      <c r="D3741" s="23" t="s">
        <v>123</v>
      </c>
      <c r="E3741" s="23" t="s">
        <v>101</v>
      </c>
      <c r="F3741" s="23">
        <v>226010</v>
      </c>
      <c r="G3741" s="23" t="s">
        <v>283</v>
      </c>
      <c r="H3741" s="23" t="s">
        <v>284</v>
      </c>
      <c r="I3741" s="23" t="s">
        <v>104</v>
      </c>
      <c r="J3741" s="23" t="s">
        <v>42</v>
      </c>
      <c r="K3741" s="23" t="s">
        <v>57</v>
      </c>
      <c r="L3741" s="23">
        <v>3</v>
      </c>
      <c r="M3741" s="23">
        <v>293.31</v>
      </c>
      <c r="N3741" s="23">
        <v>0</v>
      </c>
      <c r="O3741" s="23">
        <v>12</v>
      </c>
      <c r="P3741" s="23" t="s">
        <v>43</v>
      </c>
      <c r="Q3741" s="23" t="s">
        <v>34</v>
      </c>
      <c r="R3741" s="23">
        <f t="shared" si="290"/>
        <v>1</v>
      </c>
      <c r="S3741" s="23" t="str">
        <f t="shared" si="291"/>
        <v>ORD103740_20240308_CUST00700_MED030</v>
      </c>
      <c r="T3741" s="23">
        <f t="shared" si="292"/>
        <v>1</v>
      </c>
      <c r="U3741" s="6">
        <f t="shared" si="293"/>
        <v>879.93000000000006</v>
      </c>
      <c r="V3741" s="6">
        <f>tbl_Raw_Data[[#This Row],[Discount_Pct]]*tbl_Raw_Data[[#This Row],[Gross_Amount]]/100</f>
        <v>0</v>
      </c>
      <c r="W3741" s="6">
        <f>tbl_Raw_Data[[#This Row],[Gross_Amount]]-tbl_Raw_Data[[#This Row],[Discount_Amount]]</f>
        <v>879.93000000000006</v>
      </c>
      <c r="X3741" s="6">
        <f>tbl_Raw_Data[[#This Row],[Net_Amount_Before_Tax]]*tbl_Raw_Data[[#This Row],[Tax_Pct]]/100</f>
        <v>105.5916</v>
      </c>
      <c r="Y3741" s="6">
        <f>tbl_Raw_Data[[#This Row],[Net_Amount_Before_Tax]]+tbl_Raw_Data[[#This Row],[Tax_Amount]]</f>
        <v>985.52160000000003</v>
      </c>
      <c r="Z3741" s="6">
        <f t="shared" si="294"/>
        <v>3</v>
      </c>
    </row>
    <row r="3742" spans="1:26" x14ac:dyDescent="0.3">
      <c r="A3742" s="23" t="s">
        <v>5609</v>
      </c>
      <c r="B3742" s="34">
        <v>45476</v>
      </c>
      <c r="C3742" s="23" t="s">
        <v>385</v>
      </c>
      <c r="D3742" s="23" t="s">
        <v>52</v>
      </c>
      <c r="E3742" s="23" t="s">
        <v>52</v>
      </c>
      <c r="F3742" s="23">
        <v>160036</v>
      </c>
      <c r="G3742" s="23" t="s">
        <v>102</v>
      </c>
      <c r="H3742" s="23" t="s">
        <v>103</v>
      </c>
      <c r="I3742" s="23" t="s">
        <v>104</v>
      </c>
      <c r="J3742" s="23" t="s">
        <v>64</v>
      </c>
      <c r="K3742" s="23" t="s">
        <v>57</v>
      </c>
      <c r="L3742" s="23">
        <v>2</v>
      </c>
      <c r="M3742" s="23">
        <v>95.67</v>
      </c>
      <c r="N3742" s="23">
        <v>10</v>
      </c>
      <c r="O3742" s="23">
        <v>5</v>
      </c>
      <c r="P3742" s="23" t="s">
        <v>89</v>
      </c>
      <c r="Q3742" s="23" t="s">
        <v>44</v>
      </c>
      <c r="R3742" s="23">
        <f t="shared" si="290"/>
        <v>1</v>
      </c>
      <c r="S3742" s="23" t="str">
        <f t="shared" si="291"/>
        <v>ORD103741_20240703_CUST02080_MED029</v>
      </c>
      <c r="T3742" s="23">
        <f t="shared" si="292"/>
        <v>1</v>
      </c>
      <c r="U3742" s="6">
        <f t="shared" si="293"/>
        <v>191.34</v>
      </c>
      <c r="V3742" s="6">
        <f>tbl_Raw_Data[[#This Row],[Discount_Pct]]*tbl_Raw_Data[[#This Row],[Gross_Amount]]/100</f>
        <v>19.134</v>
      </c>
      <c r="W3742" s="6">
        <f>tbl_Raw_Data[[#This Row],[Gross_Amount]]-tbl_Raw_Data[[#This Row],[Discount_Amount]]</f>
        <v>172.20600000000002</v>
      </c>
      <c r="X3742" s="6">
        <f>tbl_Raw_Data[[#This Row],[Net_Amount_Before_Tax]]*tbl_Raw_Data[[#This Row],[Tax_Pct]]/100</f>
        <v>8.6103000000000005</v>
      </c>
      <c r="Y3742" s="6">
        <f>tbl_Raw_Data[[#This Row],[Net_Amount_Before_Tax]]+tbl_Raw_Data[[#This Row],[Tax_Amount]]</f>
        <v>180.81630000000001</v>
      </c>
      <c r="Z3742" s="6">
        <f t="shared" si="294"/>
        <v>0</v>
      </c>
    </row>
    <row r="3743" spans="1:26" x14ac:dyDescent="0.3">
      <c r="A3743" s="23" t="s">
        <v>5609</v>
      </c>
      <c r="B3743" s="34">
        <v>45743</v>
      </c>
      <c r="C3743" s="23" t="s">
        <v>590</v>
      </c>
      <c r="D3743" s="23" t="s">
        <v>72</v>
      </c>
      <c r="E3743" s="23" t="s">
        <v>73</v>
      </c>
      <c r="F3743" s="23">
        <v>302017</v>
      </c>
      <c r="G3743" s="23" t="s">
        <v>39</v>
      </c>
      <c r="H3743" s="23" t="s">
        <v>40</v>
      </c>
      <c r="I3743" s="23" t="s">
        <v>41</v>
      </c>
      <c r="J3743" s="23" t="s">
        <v>42</v>
      </c>
      <c r="K3743" s="23" t="s">
        <v>24</v>
      </c>
      <c r="L3743" s="23">
        <v>1</v>
      </c>
      <c r="M3743" s="23">
        <v>33</v>
      </c>
      <c r="N3743" s="23">
        <v>5</v>
      </c>
      <c r="O3743" s="23">
        <v>12</v>
      </c>
      <c r="P3743" s="23" t="s">
        <v>65</v>
      </c>
      <c r="Q3743" s="23" t="s">
        <v>34</v>
      </c>
      <c r="R3743" s="23">
        <f t="shared" si="290"/>
        <v>1</v>
      </c>
      <c r="S3743" s="23" t="str">
        <f t="shared" si="291"/>
        <v>ORD103741_20250327_CUST01608_MED001</v>
      </c>
      <c r="T3743" s="23">
        <f t="shared" si="292"/>
        <v>1</v>
      </c>
      <c r="U3743" s="6">
        <f t="shared" si="293"/>
        <v>33</v>
      </c>
      <c r="V3743" s="6">
        <f>tbl_Raw_Data[[#This Row],[Discount_Pct]]*tbl_Raw_Data[[#This Row],[Gross_Amount]]/100</f>
        <v>1.65</v>
      </c>
      <c r="W3743" s="6">
        <f>tbl_Raw_Data[[#This Row],[Gross_Amount]]-tbl_Raw_Data[[#This Row],[Discount_Amount]]</f>
        <v>31.35</v>
      </c>
      <c r="X3743" s="6">
        <f>tbl_Raw_Data[[#This Row],[Net_Amount_Before_Tax]]*tbl_Raw_Data[[#This Row],[Tax_Pct]]/100</f>
        <v>3.7620000000000005</v>
      </c>
      <c r="Y3743" s="6">
        <f>tbl_Raw_Data[[#This Row],[Net_Amount_Before_Tax]]+tbl_Raw_Data[[#This Row],[Tax_Amount]]</f>
        <v>35.112000000000002</v>
      </c>
      <c r="Z3743" s="6">
        <f t="shared" si="294"/>
        <v>2</v>
      </c>
    </row>
    <row r="3744" spans="1:26" x14ac:dyDescent="0.3">
      <c r="A3744" s="23" t="s">
        <v>5610</v>
      </c>
      <c r="B3744" s="34">
        <v>45350</v>
      </c>
      <c r="C3744" s="23" t="s">
        <v>897</v>
      </c>
      <c r="D3744" s="23" t="s">
        <v>100</v>
      </c>
      <c r="E3744" s="23" t="s">
        <v>101</v>
      </c>
      <c r="F3744" s="23">
        <v>201301</v>
      </c>
      <c r="G3744" s="23" t="s">
        <v>74</v>
      </c>
      <c r="H3744" s="23" t="s">
        <v>75</v>
      </c>
      <c r="I3744" s="23" t="s">
        <v>76</v>
      </c>
      <c r="J3744" s="23" t="s">
        <v>77</v>
      </c>
      <c r="K3744" s="23" t="s">
        <v>57</v>
      </c>
      <c r="L3744" s="23">
        <v>6</v>
      </c>
      <c r="M3744" s="23">
        <v>56.83</v>
      </c>
      <c r="N3744" s="23">
        <v>10</v>
      </c>
      <c r="O3744" s="23">
        <v>12</v>
      </c>
      <c r="P3744" s="23" t="s">
        <v>43</v>
      </c>
      <c r="Q3744" s="23" t="s">
        <v>34</v>
      </c>
      <c r="R3744" s="23">
        <f t="shared" si="290"/>
        <v>1</v>
      </c>
      <c r="S3744" s="23" t="str">
        <f t="shared" si="291"/>
        <v>ORD103743_20240228_CUST01955_MED008</v>
      </c>
      <c r="T3744" s="23">
        <f t="shared" si="292"/>
        <v>1</v>
      </c>
      <c r="U3744" s="6">
        <f t="shared" si="293"/>
        <v>340.98</v>
      </c>
      <c r="V3744" s="6">
        <f>tbl_Raw_Data[[#This Row],[Discount_Pct]]*tbl_Raw_Data[[#This Row],[Gross_Amount]]/100</f>
        <v>34.097999999999999</v>
      </c>
      <c r="W3744" s="6">
        <f>tbl_Raw_Data[[#This Row],[Gross_Amount]]-tbl_Raw_Data[[#This Row],[Discount_Amount]]</f>
        <v>306.88200000000001</v>
      </c>
      <c r="X3744" s="6">
        <f>tbl_Raw_Data[[#This Row],[Net_Amount_Before_Tax]]*tbl_Raw_Data[[#This Row],[Tax_Pct]]/100</f>
        <v>36.825839999999999</v>
      </c>
      <c r="Y3744" s="6">
        <f>tbl_Raw_Data[[#This Row],[Net_Amount_Before_Tax]]+tbl_Raw_Data[[#This Row],[Tax_Amount]]</f>
        <v>343.70784000000003</v>
      </c>
      <c r="Z3744" s="6">
        <f t="shared" si="294"/>
        <v>2</v>
      </c>
    </row>
    <row r="3745" spans="1:26" x14ac:dyDescent="0.3">
      <c r="A3745" s="23" t="s">
        <v>5611</v>
      </c>
      <c r="B3745" s="34">
        <v>45544</v>
      </c>
      <c r="C3745" s="23" t="s">
        <v>5612</v>
      </c>
      <c r="D3745" s="23" t="s">
        <v>100</v>
      </c>
      <c r="E3745" s="23" t="s">
        <v>101</v>
      </c>
      <c r="F3745" s="23">
        <v>201304</v>
      </c>
      <c r="G3745" s="23" t="s">
        <v>256</v>
      </c>
      <c r="H3745" s="23" t="s">
        <v>257</v>
      </c>
      <c r="I3745" s="23" t="s">
        <v>22</v>
      </c>
      <c r="J3745" s="23" t="s">
        <v>258</v>
      </c>
      <c r="K3745" s="23" t="s">
        <v>57</v>
      </c>
      <c r="L3745" s="23">
        <v>1</v>
      </c>
      <c r="M3745" s="23">
        <v>58</v>
      </c>
      <c r="N3745" s="23">
        <v>10</v>
      </c>
      <c r="O3745" s="23">
        <v>12</v>
      </c>
      <c r="P3745" s="23" t="s">
        <v>89</v>
      </c>
      <c r="Q3745" s="23" t="s">
        <v>26</v>
      </c>
      <c r="R3745" s="23">
        <f t="shared" si="290"/>
        <v>1</v>
      </c>
      <c r="S3745" s="23" t="str">
        <f t="shared" si="291"/>
        <v>ORD103744_20240909_CUST03352_MED025</v>
      </c>
      <c r="T3745" s="23">
        <f t="shared" si="292"/>
        <v>1</v>
      </c>
      <c r="U3745" s="6">
        <f t="shared" si="293"/>
        <v>58</v>
      </c>
      <c r="V3745" s="6">
        <f>tbl_Raw_Data[[#This Row],[Discount_Pct]]*tbl_Raw_Data[[#This Row],[Gross_Amount]]/100</f>
        <v>5.8</v>
      </c>
      <c r="W3745" s="6">
        <f>tbl_Raw_Data[[#This Row],[Gross_Amount]]-tbl_Raw_Data[[#This Row],[Discount_Amount]]</f>
        <v>52.2</v>
      </c>
      <c r="X3745" s="6">
        <f>tbl_Raw_Data[[#This Row],[Net_Amount_Before_Tax]]*tbl_Raw_Data[[#This Row],[Tax_Pct]]/100</f>
        <v>6.2640000000000011</v>
      </c>
      <c r="Y3745" s="6">
        <f>tbl_Raw_Data[[#This Row],[Net_Amount_Before_Tax]]+tbl_Raw_Data[[#This Row],[Tax_Amount]]</f>
        <v>58.464000000000006</v>
      </c>
      <c r="Z3745" s="6">
        <f t="shared" si="294"/>
        <v>0</v>
      </c>
    </row>
    <row r="3746" spans="1:26" x14ac:dyDescent="0.3">
      <c r="A3746" s="23" t="s">
        <v>5613</v>
      </c>
      <c r="B3746" s="34">
        <v>45537</v>
      </c>
      <c r="C3746" s="23" t="s">
        <v>2197</v>
      </c>
      <c r="D3746" s="23" t="s">
        <v>28</v>
      </c>
      <c r="E3746" s="23" t="s">
        <v>29</v>
      </c>
      <c r="F3746" s="23">
        <v>500032</v>
      </c>
      <c r="G3746" s="23" t="s">
        <v>30</v>
      </c>
      <c r="H3746" s="23" t="s">
        <v>31</v>
      </c>
      <c r="I3746" s="23" t="s">
        <v>32</v>
      </c>
      <c r="J3746" s="23" t="s">
        <v>23</v>
      </c>
      <c r="K3746" s="23" t="s">
        <v>24</v>
      </c>
      <c r="L3746" s="23">
        <v>5</v>
      </c>
      <c r="M3746" s="23">
        <v>129.58000000000001</v>
      </c>
      <c r="N3746" s="23">
        <v>10</v>
      </c>
      <c r="O3746" s="23">
        <v>18</v>
      </c>
      <c r="P3746" s="23" t="s">
        <v>33</v>
      </c>
      <c r="Q3746" s="23" t="s">
        <v>26</v>
      </c>
      <c r="R3746" s="23">
        <f t="shared" si="290"/>
        <v>1</v>
      </c>
      <c r="S3746" s="23" t="str">
        <f t="shared" si="291"/>
        <v>ORD103745_20240902_CUST02299_MED017</v>
      </c>
      <c r="T3746" s="23">
        <f t="shared" si="292"/>
        <v>1</v>
      </c>
      <c r="U3746" s="6">
        <f t="shared" si="293"/>
        <v>647.90000000000009</v>
      </c>
      <c r="V3746" s="6">
        <f>tbl_Raw_Data[[#This Row],[Discount_Pct]]*tbl_Raw_Data[[#This Row],[Gross_Amount]]/100</f>
        <v>64.790000000000006</v>
      </c>
      <c r="W3746" s="6">
        <f>tbl_Raw_Data[[#This Row],[Gross_Amount]]-tbl_Raw_Data[[#This Row],[Discount_Amount]]</f>
        <v>583.11000000000013</v>
      </c>
      <c r="X3746" s="6">
        <f>tbl_Raw_Data[[#This Row],[Net_Amount_Before_Tax]]*tbl_Raw_Data[[#This Row],[Tax_Pct]]/100</f>
        <v>104.95980000000003</v>
      </c>
      <c r="Y3746" s="6">
        <f>tbl_Raw_Data[[#This Row],[Net_Amount_Before_Tax]]+tbl_Raw_Data[[#This Row],[Tax_Amount]]</f>
        <v>688.06980000000021</v>
      </c>
      <c r="Z3746" s="6">
        <f t="shared" si="294"/>
        <v>1</v>
      </c>
    </row>
    <row r="3747" spans="1:26" x14ac:dyDescent="0.3">
      <c r="A3747" s="23" t="s">
        <v>5614</v>
      </c>
      <c r="B3747" s="34">
        <v>45507</v>
      </c>
      <c r="C3747" s="23" t="s">
        <v>5615</v>
      </c>
      <c r="D3747" s="23" t="s">
        <v>123</v>
      </c>
      <c r="E3747" s="23" t="s">
        <v>101</v>
      </c>
      <c r="F3747" s="23">
        <v>226024</v>
      </c>
      <c r="G3747" s="23" t="s">
        <v>233</v>
      </c>
      <c r="H3747" s="23" t="s">
        <v>234</v>
      </c>
      <c r="I3747" s="23" t="s">
        <v>104</v>
      </c>
      <c r="J3747" s="23" t="s">
        <v>42</v>
      </c>
      <c r="K3747" s="23" t="s">
        <v>24</v>
      </c>
      <c r="L3747" s="23">
        <v>1</v>
      </c>
      <c r="M3747" s="23">
        <v>166.14</v>
      </c>
      <c r="N3747" s="23">
        <v>5</v>
      </c>
      <c r="O3747" s="23">
        <v>5</v>
      </c>
      <c r="P3747" s="23" t="s">
        <v>25</v>
      </c>
      <c r="Q3747" s="23" t="s">
        <v>34</v>
      </c>
      <c r="R3747" s="23">
        <f t="shared" si="290"/>
        <v>1</v>
      </c>
      <c r="S3747" s="23" t="str">
        <f t="shared" si="291"/>
        <v>ORD103746_20240803_CUST02442_MED019</v>
      </c>
      <c r="T3747" s="23">
        <f t="shared" si="292"/>
        <v>1</v>
      </c>
      <c r="U3747" s="6">
        <f t="shared" si="293"/>
        <v>166.14</v>
      </c>
      <c r="V3747" s="6">
        <f>tbl_Raw_Data[[#This Row],[Discount_Pct]]*tbl_Raw_Data[[#This Row],[Gross_Amount]]/100</f>
        <v>8.3069999999999986</v>
      </c>
      <c r="W3747" s="6">
        <f>tbl_Raw_Data[[#This Row],[Gross_Amount]]-tbl_Raw_Data[[#This Row],[Discount_Amount]]</f>
        <v>157.833</v>
      </c>
      <c r="X3747" s="6">
        <f>tbl_Raw_Data[[#This Row],[Net_Amount_Before_Tax]]*tbl_Raw_Data[[#This Row],[Tax_Pct]]/100</f>
        <v>7.8916499999999994</v>
      </c>
      <c r="Y3747" s="6">
        <f>tbl_Raw_Data[[#This Row],[Net_Amount_Before_Tax]]+tbl_Raw_Data[[#This Row],[Tax_Amount]]</f>
        <v>165.72465</v>
      </c>
      <c r="Z3747" s="6">
        <f t="shared" si="294"/>
        <v>2</v>
      </c>
    </row>
    <row r="3748" spans="1:26" x14ac:dyDescent="0.3">
      <c r="A3748" s="23" t="s">
        <v>5616</v>
      </c>
      <c r="B3748" s="34">
        <v>45318</v>
      </c>
      <c r="C3748" s="23" t="s">
        <v>2287</v>
      </c>
      <c r="D3748" s="23" t="s">
        <v>130</v>
      </c>
      <c r="E3748" s="23" t="s">
        <v>131</v>
      </c>
      <c r="F3748" s="23">
        <v>700019</v>
      </c>
      <c r="G3748" s="23" t="s">
        <v>94</v>
      </c>
      <c r="H3748" s="23" t="s">
        <v>95</v>
      </c>
      <c r="I3748" s="23" t="s">
        <v>84</v>
      </c>
      <c r="J3748" s="23" t="s">
        <v>42</v>
      </c>
      <c r="K3748" s="23" t="s">
        <v>24</v>
      </c>
      <c r="L3748" s="23">
        <v>1</v>
      </c>
      <c r="M3748" s="23">
        <v>74.290000000000006</v>
      </c>
      <c r="N3748" s="23">
        <v>5</v>
      </c>
      <c r="O3748" s="23">
        <v>18</v>
      </c>
      <c r="P3748" s="23" t="s">
        <v>43</v>
      </c>
      <c r="Q3748" s="23" t="s">
        <v>34</v>
      </c>
      <c r="R3748" s="23">
        <f t="shared" si="290"/>
        <v>1</v>
      </c>
      <c r="S3748" s="23" t="str">
        <f t="shared" si="291"/>
        <v>ORD103747_20240127_CUST02142_MED021</v>
      </c>
      <c r="T3748" s="23">
        <f t="shared" si="292"/>
        <v>1</v>
      </c>
      <c r="U3748" s="6">
        <f t="shared" si="293"/>
        <v>74.290000000000006</v>
      </c>
      <c r="V3748" s="6">
        <f>tbl_Raw_Data[[#This Row],[Discount_Pct]]*tbl_Raw_Data[[#This Row],[Gross_Amount]]/100</f>
        <v>3.7145000000000006</v>
      </c>
      <c r="W3748" s="6">
        <f>tbl_Raw_Data[[#This Row],[Gross_Amount]]-tbl_Raw_Data[[#This Row],[Discount_Amount]]</f>
        <v>70.575500000000005</v>
      </c>
      <c r="X3748" s="6">
        <f>tbl_Raw_Data[[#This Row],[Net_Amount_Before_Tax]]*tbl_Raw_Data[[#This Row],[Tax_Pct]]/100</f>
        <v>12.703590000000002</v>
      </c>
      <c r="Y3748" s="6">
        <f>tbl_Raw_Data[[#This Row],[Net_Amount_Before_Tax]]+tbl_Raw_Data[[#This Row],[Tax_Amount]]</f>
        <v>83.279090000000011</v>
      </c>
      <c r="Z3748" s="6">
        <f t="shared" si="294"/>
        <v>3</v>
      </c>
    </row>
    <row r="3749" spans="1:26" x14ac:dyDescent="0.3">
      <c r="A3749" s="23" t="s">
        <v>5617</v>
      </c>
      <c r="B3749" s="34">
        <v>45312</v>
      </c>
      <c r="C3749" s="23" t="s">
        <v>5618</v>
      </c>
      <c r="D3749" s="23" t="s">
        <v>19</v>
      </c>
      <c r="E3749" s="23" t="s">
        <v>19</v>
      </c>
      <c r="F3749" s="23">
        <v>110001</v>
      </c>
      <c r="G3749" s="23" t="s">
        <v>256</v>
      </c>
      <c r="H3749" s="23" t="s">
        <v>257</v>
      </c>
      <c r="I3749" s="23" t="s">
        <v>22</v>
      </c>
      <c r="J3749" s="23" t="s">
        <v>258</v>
      </c>
      <c r="K3749" s="23" t="s">
        <v>57</v>
      </c>
      <c r="L3749" s="23">
        <v>3</v>
      </c>
      <c r="M3749" s="23">
        <v>73.650000000000006</v>
      </c>
      <c r="N3749" s="23">
        <v>5</v>
      </c>
      <c r="O3749" s="23">
        <v>12</v>
      </c>
      <c r="P3749" s="23" t="s">
        <v>65</v>
      </c>
      <c r="Q3749" s="23" t="s">
        <v>34</v>
      </c>
      <c r="R3749" s="23">
        <f t="shared" si="290"/>
        <v>1</v>
      </c>
      <c r="S3749" s="23" t="str">
        <f t="shared" si="291"/>
        <v>ORD103748_20240121_CUST01363_MED025</v>
      </c>
      <c r="T3749" s="23">
        <f t="shared" si="292"/>
        <v>1</v>
      </c>
      <c r="U3749" s="6">
        <f t="shared" si="293"/>
        <v>220.95000000000002</v>
      </c>
      <c r="V3749" s="6">
        <f>tbl_Raw_Data[[#This Row],[Discount_Pct]]*tbl_Raw_Data[[#This Row],[Gross_Amount]]/100</f>
        <v>11.047499999999999</v>
      </c>
      <c r="W3749" s="6">
        <f>tbl_Raw_Data[[#This Row],[Gross_Amount]]-tbl_Raw_Data[[#This Row],[Discount_Amount]]</f>
        <v>209.90250000000003</v>
      </c>
      <c r="X3749" s="6">
        <f>tbl_Raw_Data[[#This Row],[Net_Amount_Before_Tax]]*tbl_Raw_Data[[#This Row],[Tax_Pct]]/100</f>
        <v>25.188300000000005</v>
      </c>
      <c r="Y3749" s="6">
        <f>tbl_Raw_Data[[#This Row],[Net_Amount_Before_Tax]]+tbl_Raw_Data[[#This Row],[Tax_Amount]]</f>
        <v>235.09080000000003</v>
      </c>
      <c r="Z3749" s="6">
        <f t="shared" si="294"/>
        <v>2</v>
      </c>
    </row>
    <row r="3750" spans="1:26" x14ac:dyDescent="0.3">
      <c r="A3750" s="23" t="s">
        <v>5619</v>
      </c>
      <c r="B3750" s="34">
        <v>45412</v>
      </c>
      <c r="C3750" s="23" t="s">
        <v>5620</v>
      </c>
      <c r="D3750" s="23" t="s">
        <v>92</v>
      </c>
      <c r="E3750" s="23" t="s">
        <v>93</v>
      </c>
      <c r="F3750" s="23">
        <v>560001</v>
      </c>
      <c r="G3750" s="23" t="s">
        <v>283</v>
      </c>
      <c r="H3750" s="23" t="s">
        <v>284</v>
      </c>
      <c r="I3750" s="23" t="s">
        <v>104</v>
      </c>
      <c r="J3750" s="23" t="s">
        <v>42</v>
      </c>
      <c r="K3750" s="23" t="s">
        <v>57</v>
      </c>
      <c r="L3750" s="23">
        <v>1</v>
      </c>
      <c r="M3750" s="23">
        <v>288.37</v>
      </c>
      <c r="N3750" s="23">
        <v>0</v>
      </c>
      <c r="O3750" s="23">
        <v>12</v>
      </c>
      <c r="P3750" s="23" t="s">
        <v>33</v>
      </c>
      <c r="Q3750" s="23" t="s">
        <v>34</v>
      </c>
      <c r="R3750" s="23">
        <f t="shared" si="290"/>
        <v>1</v>
      </c>
      <c r="S3750" s="23" t="str">
        <f t="shared" si="291"/>
        <v>ORD103749_20240430_CUST02282_MED030</v>
      </c>
      <c r="T3750" s="23">
        <f t="shared" si="292"/>
        <v>1</v>
      </c>
      <c r="U3750" s="6">
        <f t="shared" si="293"/>
        <v>288.37</v>
      </c>
      <c r="V3750" s="6">
        <f>tbl_Raw_Data[[#This Row],[Discount_Pct]]*tbl_Raw_Data[[#This Row],[Gross_Amount]]/100</f>
        <v>0</v>
      </c>
      <c r="W3750" s="6">
        <f>tbl_Raw_Data[[#This Row],[Gross_Amount]]-tbl_Raw_Data[[#This Row],[Discount_Amount]]</f>
        <v>288.37</v>
      </c>
      <c r="X3750" s="6">
        <f>tbl_Raw_Data[[#This Row],[Net_Amount_Before_Tax]]*tbl_Raw_Data[[#This Row],[Tax_Pct]]/100</f>
        <v>34.604399999999998</v>
      </c>
      <c r="Y3750" s="6">
        <f>tbl_Raw_Data[[#This Row],[Net_Amount_Before_Tax]]+tbl_Raw_Data[[#This Row],[Tax_Amount]]</f>
        <v>322.9744</v>
      </c>
      <c r="Z3750" s="6">
        <f t="shared" si="294"/>
        <v>4</v>
      </c>
    </row>
    <row r="3751" spans="1:26" x14ac:dyDescent="0.3">
      <c r="A3751" s="23" t="s">
        <v>5621</v>
      </c>
      <c r="B3751" s="34">
        <v>45773</v>
      </c>
      <c r="C3751" s="23" t="s">
        <v>5622</v>
      </c>
      <c r="D3751" s="23" t="s">
        <v>100</v>
      </c>
      <c r="E3751" s="23" t="s">
        <v>101</v>
      </c>
      <c r="F3751" s="23">
        <v>201304</v>
      </c>
      <c r="G3751" s="23" t="s">
        <v>74</v>
      </c>
      <c r="H3751" s="23" t="s">
        <v>75</v>
      </c>
      <c r="I3751" s="23" t="s">
        <v>76</v>
      </c>
      <c r="J3751" s="23" t="s">
        <v>77</v>
      </c>
      <c r="K3751" s="23" t="s">
        <v>57</v>
      </c>
      <c r="L3751" s="23">
        <v>2</v>
      </c>
      <c r="M3751" s="23">
        <v>66.14</v>
      </c>
      <c r="N3751" s="23">
        <v>5</v>
      </c>
      <c r="O3751" s="23">
        <v>12</v>
      </c>
      <c r="P3751" s="23" t="s">
        <v>58</v>
      </c>
      <c r="Q3751" s="23" t="s">
        <v>34</v>
      </c>
      <c r="R3751" s="23">
        <f t="shared" si="290"/>
        <v>1</v>
      </c>
      <c r="S3751" s="23" t="str">
        <f t="shared" si="291"/>
        <v>ORD103750_20250426_CUST02345_MED008</v>
      </c>
      <c r="T3751" s="23">
        <f t="shared" si="292"/>
        <v>1</v>
      </c>
      <c r="U3751" s="6">
        <f t="shared" si="293"/>
        <v>132.28</v>
      </c>
      <c r="V3751" s="6">
        <f>tbl_Raw_Data[[#This Row],[Discount_Pct]]*tbl_Raw_Data[[#This Row],[Gross_Amount]]/100</f>
        <v>6.6139999999999999</v>
      </c>
      <c r="W3751" s="6">
        <f>tbl_Raw_Data[[#This Row],[Gross_Amount]]-tbl_Raw_Data[[#This Row],[Discount_Amount]]</f>
        <v>125.666</v>
      </c>
      <c r="X3751" s="6">
        <f>tbl_Raw_Data[[#This Row],[Net_Amount_Before_Tax]]*tbl_Raw_Data[[#This Row],[Tax_Pct]]/100</f>
        <v>15.07992</v>
      </c>
      <c r="Y3751" s="6">
        <f>tbl_Raw_Data[[#This Row],[Net_Amount_Before_Tax]]+tbl_Raw_Data[[#This Row],[Tax_Amount]]</f>
        <v>140.74591999999998</v>
      </c>
      <c r="Z3751" s="6">
        <f t="shared" si="294"/>
        <v>1</v>
      </c>
    </row>
    <row r="3752" spans="1:26" x14ac:dyDescent="0.3">
      <c r="A3752" s="23" t="s">
        <v>5621</v>
      </c>
      <c r="B3752" s="34">
        <v>46019</v>
      </c>
      <c r="C3752" s="23" t="s">
        <v>5623</v>
      </c>
      <c r="D3752" s="23" t="s">
        <v>46</v>
      </c>
      <c r="E3752" s="23" t="s">
        <v>47</v>
      </c>
      <c r="F3752" s="23">
        <v>411045</v>
      </c>
      <c r="G3752" s="23" t="s">
        <v>138</v>
      </c>
      <c r="H3752" s="23" t="s">
        <v>139</v>
      </c>
      <c r="I3752" s="23" t="s">
        <v>50</v>
      </c>
      <c r="J3752" s="23" t="s">
        <v>140</v>
      </c>
      <c r="K3752" s="23" t="s">
        <v>24</v>
      </c>
      <c r="L3752" s="23">
        <v>2</v>
      </c>
      <c r="M3752" s="23">
        <v>179.23</v>
      </c>
      <c r="N3752" s="23">
        <v>10</v>
      </c>
      <c r="O3752" s="23">
        <v>12</v>
      </c>
      <c r="P3752" s="23" t="s">
        <v>65</v>
      </c>
      <c r="Q3752" s="23" t="s">
        <v>90</v>
      </c>
      <c r="R3752" s="23">
        <f t="shared" si="290"/>
        <v>1</v>
      </c>
      <c r="S3752" s="23" t="str">
        <f t="shared" si="291"/>
        <v>ORD103750_20251228_CUST01050_MED013</v>
      </c>
      <c r="T3752" s="23">
        <f t="shared" si="292"/>
        <v>1</v>
      </c>
      <c r="U3752" s="6">
        <f t="shared" si="293"/>
        <v>358.46</v>
      </c>
      <c r="V3752" s="6">
        <f>tbl_Raw_Data[[#This Row],[Discount_Pct]]*tbl_Raw_Data[[#This Row],[Gross_Amount]]/100</f>
        <v>35.845999999999997</v>
      </c>
      <c r="W3752" s="6">
        <f>tbl_Raw_Data[[#This Row],[Gross_Amount]]-tbl_Raw_Data[[#This Row],[Discount_Amount]]</f>
        <v>322.61399999999998</v>
      </c>
      <c r="X3752" s="6">
        <f>tbl_Raw_Data[[#This Row],[Net_Amount_Before_Tax]]*tbl_Raw_Data[[#This Row],[Tax_Pct]]/100</f>
        <v>38.713679999999997</v>
      </c>
      <c r="Y3752" s="6">
        <f>tbl_Raw_Data[[#This Row],[Net_Amount_Before_Tax]]+tbl_Raw_Data[[#This Row],[Tax_Amount]]</f>
        <v>361.32767999999999</v>
      </c>
      <c r="Z3752" s="6">
        <f t="shared" si="294"/>
        <v>2</v>
      </c>
    </row>
    <row r="3753" spans="1:26" x14ac:dyDescent="0.3">
      <c r="A3753" s="23" t="s">
        <v>5624</v>
      </c>
      <c r="B3753" s="34">
        <v>45782</v>
      </c>
      <c r="C3753" s="23" t="s">
        <v>5555</v>
      </c>
      <c r="D3753" s="23" t="s">
        <v>183</v>
      </c>
      <c r="E3753" s="23" t="s">
        <v>184</v>
      </c>
      <c r="F3753" s="23">
        <v>122002</v>
      </c>
      <c r="G3753" s="23" t="s">
        <v>185</v>
      </c>
      <c r="H3753" s="23" t="s">
        <v>186</v>
      </c>
      <c r="I3753" s="23" t="s">
        <v>76</v>
      </c>
      <c r="J3753" s="23" t="s">
        <v>187</v>
      </c>
      <c r="K3753" s="23" t="s">
        <v>57</v>
      </c>
      <c r="L3753" s="23">
        <v>2</v>
      </c>
      <c r="M3753" s="23">
        <v>87.06</v>
      </c>
      <c r="N3753" s="23">
        <v>15</v>
      </c>
      <c r="O3753" s="23">
        <v>12</v>
      </c>
      <c r="P3753" s="23" t="s">
        <v>43</v>
      </c>
      <c r="Q3753" s="23" t="s">
        <v>26</v>
      </c>
      <c r="R3753" s="23">
        <f t="shared" si="290"/>
        <v>1</v>
      </c>
      <c r="S3753" s="23" t="str">
        <f t="shared" si="291"/>
        <v>ORD103752_20250505_CUST01204_MED009</v>
      </c>
      <c r="T3753" s="23">
        <f t="shared" si="292"/>
        <v>1</v>
      </c>
      <c r="U3753" s="6">
        <f t="shared" si="293"/>
        <v>174.12</v>
      </c>
      <c r="V3753" s="6">
        <f>tbl_Raw_Data[[#This Row],[Discount_Pct]]*tbl_Raw_Data[[#This Row],[Gross_Amount]]/100</f>
        <v>26.118000000000002</v>
      </c>
      <c r="W3753" s="6">
        <f>tbl_Raw_Data[[#This Row],[Gross_Amount]]-tbl_Raw_Data[[#This Row],[Discount_Amount]]</f>
        <v>148.00200000000001</v>
      </c>
      <c r="X3753" s="6">
        <f>tbl_Raw_Data[[#This Row],[Net_Amount_Before_Tax]]*tbl_Raw_Data[[#This Row],[Tax_Pct]]/100</f>
        <v>17.76024</v>
      </c>
      <c r="Y3753" s="6">
        <f>tbl_Raw_Data[[#This Row],[Net_Amount_Before_Tax]]+tbl_Raw_Data[[#This Row],[Tax_Amount]]</f>
        <v>165.76224000000002</v>
      </c>
      <c r="Z3753" s="6">
        <f t="shared" si="294"/>
        <v>2</v>
      </c>
    </row>
    <row r="3754" spans="1:26" x14ac:dyDescent="0.3">
      <c r="A3754" s="23" t="s">
        <v>5625</v>
      </c>
      <c r="B3754" s="34">
        <v>45351</v>
      </c>
      <c r="C3754" s="23" t="s">
        <v>4686</v>
      </c>
      <c r="D3754" s="23" t="s">
        <v>87</v>
      </c>
      <c r="E3754" s="23" t="s">
        <v>88</v>
      </c>
      <c r="F3754" s="23">
        <v>600100</v>
      </c>
      <c r="G3754" s="23" t="s">
        <v>48</v>
      </c>
      <c r="H3754" s="23" t="s">
        <v>49</v>
      </c>
      <c r="I3754" s="23" t="s">
        <v>50</v>
      </c>
      <c r="J3754" s="23" t="s">
        <v>23</v>
      </c>
      <c r="K3754" s="23" t="s">
        <v>24</v>
      </c>
      <c r="L3754" s="23">
        <v>4</v>
      </c>
      <c r="M3754" s="23">
        <v>110.76</v>
      </c>
      <c r="N3754" s="23">
        <v>0</v>
      </c>
      <c r="O3754" s="23">
        <v>5</v>
      </c>
      <c r="P3754" s="23" t="s">
        <v>25</v>
      </c>
      <c r="Q3754" s="23" t="s">
        <v>34</v>
      </c>
      <c r="R3754" s="23">
        <f t="shared" si="290"/>
        <v>1</v>
      </c>
      <c r="S3754" s="23" t="str">
        <f t="shared" si="291"/>
        <v>ORD103753_20240229_CUST03144_MED028</v>
      </c>
      <c r="T3754" s="23">
        <f t="shared" si="292"/>
        <v>1</v>
      </c>
      <c r="U3754" s="6">
        <f t="shared" si="293"/>
        <v>443.04</v>
      </c>
      <c r="V3754" s="6">
        <f>tbl_Raw_Data[[#This Row],[Discount_Pct]]*tbl_Raw_Data[[#This Row],[Gross_Amount]]/100</f>
        <v>0</v>
      </c>
      <c r="W3754" s="6">
        <f>tbl_Raw_Data[[#This Row],[Gross_Amount]]-tbl_Raw_Data[[#This Row],[Discount_Amount]]</f>
        <v>443.04</v>
      </c>
      <c r="X3754" s="6">
        <f>tbl_Raw_Data[[#This Row],[Net_Amount_Before_Tax]]*tbl_Raw_Data[[#This Row],[Tax_Pct]]/100</f>
        <v>22.152000000000001</v>
      </c>
      <c r="Y3754" s="6">
        <f>tbl_Raw_Data[[#This Row],[Net_Amount_Before_Tax]]+tbl_Raw_Data[[#This Row],[Tax_Amount]]</f>
        <v>465.19200000000001</v>
      </c>
      <c r="Z3754" s="6">
        <f t="shared" si="294"/>
        <v>2</v>
      </c>
    </row>
    <row r="3755" spans="1:26" x14ac:dyDescent="0.3">
      <c r="A3755" s="23" t="s">
        <v>5626</v>
      </c>
      <c r="B3755" s="34">
        <v>45821</v>
      </c>
      <c r="C3755" s="23" t="s">
        <v>2985</v>
      </c>
      <c r="D3755" s="23" t="s">
        <v>28</v>
      </c>
      <c r="E3755" s="23" t="s">
        <v>29</v>
      </c>
      <c r="F3755" s="23">
        <v>500090</v>
      </c>
      <c r="G3755" s="23" t="s">
        <v>30</v>
      </c>
      <c r="H3755" s="23" t="s">
        <v>31</v>
      </c>
      <c r="I3755" s="23" t="s">
        <v>32</v>
      </c>
      <c r="J3755" s="23" t="s">
        <v>23</v>
      </c>
      <c r="K3755" s="23" t="s">
        <v>24</v>
      </c>
      <c r="L3755" s="23">
        <v>2</v>
      </c>
      <c r="M3755" s="23">
        <v>131.76</v>
      </c>
      <c r="N3755" s="23">
        <v>15</v>
      </c>
      <c r="O3755" s="23">
        <v>12</v>
      </c>
      <c r="P3755" s="23" t="s">
        <v>58</v>
      </c>
      <c r="Q3755" s="23" t="s">
        <v>34</v>
      </c>
      <c r="R3755" s="23">
        <f t="shared" si="290"/>
        <v>1</v>
      </c>
      <c r="S3755" s="23" t="str">
        <f t="shared" si="291"/>
        <v>ORD103754_20250613_CUST02434_MED017</v>
      </c>
      <c r="T3755" s="23">
        <f t="shared" si="292"/>
        <v>1</v>
      </c>
      <c r="U3755" s="6">
        <f t="shared" si="293"/>
        <v>263.52</v>
      </c>
      <c r="V3755" s="6">
        <f>tbl_Raw_Data[[#This Row],[Discount_Pct]]*tbl_Raw_Data[[#This Row],[Gross_Amount]]/100</f>
        <v>39.527999999999999</v>
      </c>
      <c r="W3755" s="6">
        <f>tbl_Raw_Data[[#This Row],[Gross_Amount]]-tbl_Raw_Data[[#This Row],[Discount_Amount]]</f>
        <v>223.99199999999999</v>
      </c>
      <c r="X3755" s="6">
        <f>tbl_Raw_Data[[#This Row],[Net_Amount_Before_Tax]]*tbl_Raw_Data[[#This Row],[Tax_Pct]]/100</f>
        <v>26.87904</v>
      </c>
      <c r="Y3755" s="6">
        <f>tbl_Raw_Data[[#This Row],[Net_Amount_Before_Tax]]+tbl_Raw_Data[[#This Row],[Tax_Amount]]</f>
        <v>250.87103999999999</v>
      </c>
      <c r="Z3755" s="6">
        <f t="shared" si="294"/>
        <v>4</v>
      </c>
    </row>
    <row r="3756" spans="1:26" x14ac:dyDescent="0.3">
      <c r="A3756" s="23" t="s">
        <v>5626</v>
      </c>
      <c r="B3756" s="34">
        <v>45513</v>
      </c>
      <c r="C3756" s="23" t="s">
        <v>2300</v>
      </c>
      <c r="D3756" s="23" t="s">
        <v>28</v>
      </c>
      <c r="E3756" s="23" t="s">
        <v>29</v>
      </c>
      <c r="F3756" s="23">
        <v>500081</v>
      </c>
      <c r="G3756" s="23" t="s">
        <v>256</v>
      </c>
      <c r="H3756" s="23" t="s">
        <v>257</v>
      </c>
      <c r="I3756" s="23" t="s">
        <v>22</v>
      </c>
      <c r="J3756" s="23" t="s">
        <v>258</v>
      </c>
      <c r="K3756" s="23" t="s">
        <v>57</v>
      </c>
      <c r="L3756" s="23">
        <v>1</v>
      </c>
      <c r="M3756" s="23">
        <v>64.260000000000005</v>
      </c>
      <c r="N3756" s="23">
        <v>0</v>
      </c>
      <c r="O3756" s="23">
        <v>12</v>
      </c>
      <c r="P3756" s="23" t="s">
        <v>33</v>
      </c>
      <c r="Q3756" s="23" t="s">
        <v>90</v>
      </c>
      <c r="R3756" s="23">
        <f t="shared" si="290"/>
        <v>1</v>
      </c>
      <c r="S3756" s="23" t="str">
        <f t="shared" si="291"/>
        <v>ORD103754_20240809_CUST02380_MED025</v>
      </c>
      <c r="T3756" s="23">
        <f t="shared" si="292"/>
        <v>1</v>
      </c>
      <c r="U3756" s="6">
        <f t="shared" si="293"/>
        <v>64.260000000000005</v>
      </c>
      <c r="V3756" s="6">
        <f>tbl_Raw_Data[[#This Row],[Discount_Pct]]*tbl_Raw_Data[[#This Row],[Gross_Amount]]/100</f>
        <v>0</v>
      </c>
      <c r="W3756" s="6">
        <f>tbl_Raw_Data[[#This Row],[Gross_Amount]]-tbl_Raw_Data[[#This Row],[Discount_Amount]]</f>
        <v>64.260000000000005</v>
      </c>
      <c r="X3756" s="6">
        <f>tbl_Raw_Data[[#This Row],[Net_Amount_Before_Tax]]*tbl_Raw_Data[[#This Row],[Tax_Pct]]/100</f>
        <v>7.7112000000000016</v>
      </c>
      <c r="Y3756" s="6">
        <f>tbl_Raw_Data[[#This Row],[Net_Amount_Before_Tax]]+tbl_Raw_Data[[#This Row],[Tax_Amount]]</f>
        <v>71.97120000000001</v>
      </c>
      <c r="Z3756" s="6">
        <f t="shared" si="294"/>
        <v>1</v>
      </c>
    </row>
    <row r="3757" spans="1:26" x14ac:dyDescent="0.3">
      <c r="A3757" s="23" t="s">
        <v>5627</v>
      </c>
      <c r="B3757" s="34">
        <v>45998</v>
      </c>
      <c r="C3757" s="23" t="s">
        <v>3666</v>
      </c>
      <c r="D3757" s="23" t="s">
        <v>130</v>
      </c>
      <c r="E3757" s="23" t="s">
        <v>131</v>
      </c>
      <c r="F3757" s="23">
        <v>700001</v>
      </c>
      <c r="G3757" s="23" t="s">
        <v>124</v>
      </c>
      <c r="H3757" s="23" t="s">
        <v>125</v>
      </c>
      <c r="I3757" s="23" t="s">
        <v>104</v>
      </c>
      <c r="J3757" s="23" t="s">
        <v>114</v>
      </c>
      <c r="K3757" s="23" t="s">
        <v>24</v>
      </c>
      <c r="L3757" s="23">
        <v>1</v>
      </c>
      <c r="M3757" s="23">
        <v>118.55</v>
      </c>
      <c r="N3757" s="23">
        <v>0</v>
      </c>
      <c r="O3757" s="23">
        <v>18</v>
      </c>
      <c r="P3757" s="23" t="s">
        <v>33</v>
      </c>
      <c r="Q3757" s="23" t="s">
        <v>34</v>
      </c>
      <c r="R3757" s="23">
        <f t="shared" si="290"/>
        <v>1</v>
      </c>
      <c r="S3757" s="23" t="str">
        <f t="shared" si="291"/>
        <v>ORD103756_20251207_CUST01764_MED018</v>
      </c>
      <c r="T3757" s="23">
        <f t="shared" si="292"/>
        <v>1</v>
      </c>
      <c r="U3757" s="6">
        <f t="shared" si="293"/>
        <v>118.55</v>
      </c>
      <c r="V3757" s="6">
        <f>tbl_Raw_Data[[#This Row],[Discount_Pct]]*tbl_Raw_Data[[#This Row],[Gross_Amount]]/100</f>
        <v>0</v>
      </c>
      <c r="W3757" s="6">
        <f>tbl_Raw_Data[[#This Row],[Gross_Amount]]-tbl_Raw_Data[[#This Row],[Discount_Amount]]</f>
        <v>118.55</v>
      </c>
      <c r="X3757" s="6">
        <f>tbl_Raw_Data[[#This Row],[Net_Amount_Before_Tax]]*tbl_Raw_Data[[#This Row],[Tax_Pct]]/100</f>
        <v>21.339000000000002</v>
      </c>
      <c r="Y3757" s="6">
        <f>tbl_Raw_Data[[#This Row],[Net_Amount_Before_Tax]]+tbl_Raw_Data[[#This Row],[Tax_Amount]]</f>
        <v>139.88900000000001</v>
      </c>
      <c r="Z3757" s="6">
        <f t="shared" si="294"/>
        <v>3</v>
      </c>
    </row>
    <row r="3758" spans="1:26" x14ac:dyDescent="0.3">
      <c r="A3758" s="23" t="s">
        <v>5628</v>
      </c>
      <c r="B3758" s="34">
        <v>45827</v>
      </c>
      <c r="C3758" s="23" t="s">
        <v>182</v>
      </c>
      <c r="D3758" s="23" t="s">
        <v>142</v>
      </c>
      <c r="E3758" s="23" t="s">
        <v>81</v>
      </c>
      <c r="F3758" s="23">
        <v>380054</v>
      </c>
      <c r="G3758" s="23" t="s">
        <v>196</v>
      </c>
      <c r="H3758" s="23" t="s">
        <v>197</v>
      </c>
      <c r="I3758" s="23" t="s">
        <v>32</v>
      </c>
      <c r="J3758" s="23" t="s">
        <v>42</v>
      </c>
      <c r="K3758" s="23" t="s">
        <v>24</v>
      </c>
      <c r="L3758" s="23">
        <v>1</v>
      </c>
      <c r="M3758" s="23">
        <v>27.63</v>
      </c>
      <c r="N3758" s="23">
        <v>5</v>
      </c>
      <c r="O3758" s="23">
        <v>5</v>
      </c>
      <c r="P3758" s="23" t="s">
        <v>43</v>
      </c>
      <c r="Q3758" s="23" t="s">
        <v>90</v>
      </c>
      <c r="R3758" s="23">
        <f t="shared" si="290"/>
        <v>1</v>
      </c>
      <c r="S3758" s="23" t="str">
        <f t="shared" si="291"/>
        <v>ORD103757_20250619_CUST00285_MED011</v>
      </c>
      <c r="T3758" s="23">
        <f t="shared" si="292"/>
        <v>1</v>
      </c>
      <c r="U3758" s="6">
        <f t="shared" si="293"/>
        <v>27.63</v>
      </c>
      <c r="V3758" s="6">
        <f>tbl_Raw_Data[[#This Row],[Discount_Pct]]*tbl_Raw_Data[[#This Row],[Gross_Amount]]/100</f>
        <v>1.3815</v>
      </c>
      <c r="W3758" s="6">
        <f>tbl_Raw_Data[[#This Row],[Gross_Amount]]-tbl_Raw_Data[[#This Row],[Discount_Amount]]</f>
        <v>26.2485</v>
      </c>
      <c r="X3758" s="6">
        <f>tbl_Raw_Data[[#This Row],[Net_Amount_Before_Tax]]*tbl_Raw_Data[[#This Row],[Tax_Pct]]/100</f>
        <v>1.3124250000000002</v>
      </c>
      <c r="Y3758" s="6">
        <f>tbl_Raw_Data[[#This Row],[Net_Amount_Before_Tax]]+tbl_Raw_Data[[#This Row],[Tax_Amount]]</f>
        <v>27.560925000000001</v>
      </c>
      <c r="Z3758" s="6">
        <f t="shared" si="294"/>
        <v>2</v>
      </c>
    </row>
    <row r="3759" spans="1:26" x14ac:dyDescent="0.3">
      <c r="A3759" s="23" t="s">
        <v>5629</v>
      </c>
      <c r="B3759" s="34">
        <v>45566</v>
      </c>
      <c r="C3759" s="23" t="s">
        <v>3875</v>
      </c>
      <c r="D3759" s="23" t="s">
        <v>123</v>
      </c>
      <c r="E3759" s="23" t="s">
        <v>101</v>
      </c>
      <c r="F3759" s="23">
        <v>226001</v>
      </c>
      <c r="G3759" s="23" t="s">
        <v>111</v>
      </c>
      <c r="H3759" s="23" t="s">
        <v>112</v>
      </c>
      <c r="I3759" s="23" t="s">
        <v>113</v>
      </c>
      <c r="J3759" s="23" t="s">
        <v>114</v>
      </c>
      <c r="K3759" s="23" t="s">
        <v>24</v>
      </c>
      <c r="L3759" s="23">
        <v>4</v>
      </c>
      <c r="M3759" s="23">
        <v>96.81</v>
      </c>
      <c r="N3759" s="23">
        <v>10</v>
      </c>
      <c r="O3759" s="23">
        <v>5</v>
      </c>
      <c r="P3759" s="23" t="s">
        <v>43</v>
      </c>
      <c r="Q3759" s="23" t="s">
        <v>44</v>
      </c>
      <c r="R3759" s="23">
        <f t="shared" si="290"/>
        <v>1</v>
      </c>
      <c r="S3759" s="23" t="str">
        <f t="shared" si="291"/>
        <v>ORD103758_20241001_CUST00642_MED027</v>
      </c>
      <c r="T3759" s="23">
        <f t="shared" si="292"/>
        <v>1</v>
      </c>
      <c r="U3759" s="6">
        <f t="shared" si="293"/>
        <v>387.24</v>
      </c>
      <c r="V3759" s="6">
        <f>tbl_Raw_Data[[#This Row],[Discount_Pct]]*tbl_Raw_Data[[#This Row],[Gross_Amount]]/100</f>
        <v>38.724000000000004</v>
      </c>
      <c r="W3759" s="6">
        <f>tbl_Raw_Data[[#This Row],[Gross_Amount]]-tbl_Raw_Data[[#This Row],[Discount_Amount]]</f>
        <v>348.51600000000002</v>
      </c>
      <c r="X3759" s="6">
        <f>tbl_Raw_Data[[#This Row],[Net_Amount_Before_Tax]]*tbl_Raw_Data[[#This Row],[Tax_Pct]]/100</f>
        <v>17.425800000000002</v>
      </c>
      <c r="Y3759" s="6">
        <f>tbl_Raw_Data[[#This Row],[Net_Amount_Before_Tax]]+tbl_Raw_Data[[#This Row],[Tax_Amount]]</f>
        <v>365.9418</v>
      </c>
      <c r="Z3759" s="6">
        <f t="shared" si="294"/>
        <v>1</v>
      </c>
    </row>
    <row r="3760" spans="1:26" x14ac:dyDescent="0.3">
      <c r="A3760" s="23" t="s">
        <v>5630</v>
      </c>
      <c r="B3760" s="34">
        <v>45667</v>
      </c>
      <c r="C3760" s="23" t="s">
        <v>5631</v>
      </c>
      <c r="D3760" s="23" t="s">
        <v>100</v>
      </c>
      <c r="E3760" s="23" t="s">
        <v>101</v>
      </c>
      <c r="F3760" s="23">
        <v>201304</v>
      </c>
      <c r="G3760" s="23" t="s">
        <v>82</v>
      </c>
      <c r="H3760" s="23" t="s">
        <v>83</v>
      </c>
      <c r="I3760" s="23" t="s">
        <v>84</v>
      </c>
      <c r="J3760" s="23" t="s">
        <v>85</v>
      </c>
      <c r="K3760" s="23" t="s">
        <v>24</v>
      </c>
      <c r="L3760" s="23">
        <v>4</v>
      </c>
      <c r="M3760" s="23">
        <v>295.18</v>
      </c>
      <c r="N3760" s="23">
        <v>5</v>
      </c>
      <c r="O3760" s="23">
        <v>12</v>
      </c>
      <c r="P3760" s="23" t="s">
        <v>43</v>
      </c>
      <c r="Q3760" s="23" t="s">
        <v>34</v>
      </c>
      <c r="R3760" s="23">
        <f t="shared" si="290"/>
        <v>1</v>
      </c>
      <c r="S3760" s="23" t="str">
        <f t="shared" si="291"/>
        <v>ORD103759_20250110_CUST00556_MED023</v>
      </c>
      <c r="T3760" s="23">
        <f t="shared" si="292"/>
        <v>1</v>
      </c>
      <c r="U3760" s="6">
        <f t="shared" si="293"/>
        <v>1180.72</v>
      </c>
      <c r="V3760" s="6">
        <f>tbl_Raw_Data[[#This Row],[Discount_Pct]]*tbl_Raw_Data[[#This Row],[Gross_Amount]]/100</f>
        <v>59.036000000000001</v>
      </c>
      <c r="W3760" s="6">
        <f>tbl_Raw_Data[[#This Row],[Gross_Amount]]-tbl_Raw_Data[[#This Row],[Discount_Amount]]</f>
        <v>1121.684</v>
      </c>
      <c r="X3760" s="6">
        <f>tbl_Raw_Data[[#This Row],[Net_Amount_Before_Tax]]*tbl_Raw_Data[[#This Row],[Tax_Pct]]/100</f>
        <v>134.60208</v>
      </c>
      <c r="Y3760" s="6">
        <f>tbl_Raw_Data[[#This Row],[Net_Amount_Before_Tax]]+tbl_Raw_Data[[#This Row],[Tax_Amount]]</f>
        <v>1256.2860799999999</v>
      </c>
      <c r="Z3760" s="6">
        <f t="shared" si="294"/>
        <v>3</v>
      </c>
    </row>
    <row r="3761" spans="1:26" x14ac:dyDescent="0.3">
      <c r="A3761" s="23" t="s">
        <v>5632</v>
      </c>
      <c r="B3761" s="34">
        <v>45864</v>
      </c>
      <c r="C3761" s="23" t="s">
        <v>5633</v>
      </c>
      <c r="D3761" s="23" t="s">
        <v>142</v>
      </c>
      <c r="E3761" s="23" t="s">
        <v>81</v>
      </c>
      <c r="F3761" s="23">
        <v>380054</v>
      </c>
      <c r="G3761" s="23" t="s">
        <v>102</v>
      </c>
      <c r="H3761" s="23" t="s">
        <v>103</v>
      </c>
      <c r="I3761" s="23" t="s">
        <v>104</v>
      </c>
      <c r="J3761" s="23" t="s">
        <v>64</v>
      </c>
      <c r="K3761" s="23" t="s">
        <v>57</v>
      </c>
      <c r="L3761" s="23">
        <v>1</v>
      </c>
      <c r="M3761" s="23">
        <v>104.89</v>
      </c>
      <c r="N3761" s="23">
        <v>0</v>
      </c>
      <c r="O3761" s="23">
        <v>5</v>
      </c>
      <c r="P3761" s="23" t="s">
        <v>89</v>
      </c>
      <c r="Q3761" s="23" t="s">
        <v>90</v>
      </c>
      <c r="R3761" s="23">
        <f t="shared" si="290"/>
        <v>1</v>
      </c>
      <c r="S3761" s="23" t="str">
        <f t="shared" si="291"/>
        <v>ORD103760_20250726_CUST03428_MED029</v>
      </c>
      <c r="T3761" s="23">
        <f t="shared" si="292"/>
        <v>1</v>
      </c>
      <c r="U3761" s="6">
        <f t="shared" si="293"/>
        <v>104.89</v>
      </c>
      <c r="V3761" s="6">
        <f>tbl_Raw_Data[[#This Row],[Discount_Pct]]*tbl_Raw_Data[[#This Row],[Gross_Amount]]/100</f>
        <v>0</v>
      </c>
      <c r="W3761" s="6">
        <f>tbl_Raw_Data[[#This Row],[Gross_Amount]]-tbl_Raw_Data[[#This Row],[Discount_Amount]]</f>
        <v>104.89</v>
      </c>
      <c r="X3761" s="6">
        <f>tbl_Raw_Data[[#This Row],[Net_Amount_Before_Tax]]*tbl_Raw_Data[[#This Row],[Tax_Pct]]/100</f>
        <v>5.2445000000000004</v>
      </c>
      <c r="Y3761" s="6">
        <f>tbl_Raw_Data[[#This Row],[Net_Amount_Before_Tax]]+tbl_Raw_Data[[#This Row],[Tax_Amount]]</f>
        <v>110.1345</v>
      </c>
      <c r="Z3761" s="6">
        <f t="shared" si="294"/>
        <v>1</v>
      </c>
    </row>
    <row r="3762" spans="1:26" x14ac:dyDescent="0.3">
      <c r="A3762" s="23" t="s">
        <v>5634</v>
      </c>
      <c r="B3762" s="34">
        <v>45603</v>
      </c>
      <c r="C3762" s="23" t="s">
        <v>2470</v>
      </c>
      <c r="D3762" s="23" t="s">
        <v>46</v>
      </c>
      <c r="E3762" s="23" t="s">
        <v>47</v>
      </c>
      <c r="F3762" s="23">
        <v>411045</v>
      </c>
      <c r="G3762" s="23" t="s">
        <v>185</v>
      </c>
      <c r="H3762" s="23" t="s">
        <v>186</v>
      </c>
      <c r="I3762" s="23" t="s">
        <v>76</v>
      </c>
      <c r="J3762" s="23" t="s">
        <v>187</v>
      </c>
      <c r="K3762" s="23" t="s">
        <v>57</v>
      </c>
      <c r="L3762" s="23">
        <v>3</v>
      </c>
      <c r="M3762" s="23">
        <v>82.23</v>
      </c>
      <c r="N3762" s="23">
        <v>15</v>
      </c>
      <c r="O3762" s="23">
        <v>12</v>
      </c>
      <c r="P3762" s="23" t="s">
        <v>25</v>
      </c>
      <c r="Q3762" s="23" t="s">
        <v>34</v>
      </c>
      <c r="R3762" s="23">
        <f t="shared" si="290"/>
        <v>1</v>
      </c>
      <c r="S3762" s="23" t="str">
        <f t="shared" si="291"/>
        <v>ORD103761_20241107_CUST01865_MED009</v>
      </c>
      <c r="T3762" s="23">
        <f t="shared" si="292"/>
        <v>1</v>
      </c>
      <c r="U3762" s="6">
        <f t="shared" si="293"/>
        <v>246.69</v>
      </c>
      <c r="V3762" s="6">
        <f>tbl_Raw_Data[[#This Row],[Discount_Pct]]*tbl_Raw_Data[[#This Row],[Gross_Amount]]/100</f>
        <v>37.003500000000003</v>
      </c>
      <c r="W3762" s="6">
        <f>tbl_Raw_Data[[#This Row],[Gross_Amount]]-tbl_Raw_Data[[#This Row],[Discount_Amount]]</f>
        <v>209.6865</v>
      </c>
      <c r="X3762" s="6">
        <f>tbl_Raw_Data[[#This Row],[Net_Amount_Before_Tax]]*tbl_Raw_Data[[#This Row],[Tax_Pct]]/100</f>
        <v>25.162379999999999</v>
      </c>
      <c r="Y3762" s="6">
        <f>tbl_Raw_Data[[#This Row],[Net_Amount_Before_Tax]]+tbl_Raw_Data[[#This Row],[Tax_Amount]]</f>
        <v>234.84888000000001</v>
      </c>
      <c r="Z3762" s="6">
        <f t="shared" si="294"/>
        <v>2</v>
      </c>
    </row>
    <row r="3763" spans="1:26" x14ac:dyDescent="0.3">
      <c r="A3763" s="23" t="s">
        <v>5635</v>
      </c>
      <c r="B3763" s="34">
        <v>45922</v>
      </c>
      <c r="C3763" s="23" t="s">
        <v>835</v>
      </c>
      <c r="D3763" s="23" t="s">
        <v>123</v>
      </c>
      <c r="E3763" s="23" t="s">
        <v>101</v>
      </c>
      <c r="F3763" s="23">
        <v>226016</v>
      </c>
      <c r="G3763" s="23" t="s">
        <v>160</v>
      </c>
      <c r="H3763" s="23" t="s">
        <v>161</v>
      </c>
      <c r="I3763" s="23" t="s">
        <v>50</v>
      </c>
      <c r="J3763" s="23" t="s">
        <v>23</v>
      </c>
      <c r="K3763" s="23" t="s">
        <v>24</v>
      </c>
      <c r="L3763" s="23">
        <v>2</v>
      </c>
      <c r="M3763" s="23">
        <v>130.26</v>
      </c>
      <c r="N3763" s="23">
        <v>5</v>
      </c>
      <c r="O3763" s="23">
        <v>12</v>
      </c>
      <c r="P3763" s="23" t="s">
        <v>89</v>
      </c>
      <c r="Q3763" s="23" t="s">
        <v>90</v>
      </c>
      <c r="R3763" s="23">
        <f t="shared" si="290"/>
        <v>1</v>
      </c>
      <c r="S3763" s="23" t="str">
        <f t="shared" si="291"/>
        <v>ORD103762_20250922_CUST00164_MED014</v>
      </c>
      <c r="T3763" s="23">
        <f t="shared" si="292"/>
        <v>1</v>
      </c>
      <c r="U3763" s="6">
        <f t="shared" si="293"/>
        <v>260.52</v>
      </c>
      <c r="V3763" s="6">
        <f>tbl_Raw_Data[[#This Row],[Discount_Pct]]*tbl_Raw_Data[[#This Row],[Gross_Amount]]/100</f>
        <v>13.026</v>
      </c>
      <c r="W3763" s="6">
        <f>tbl_Raw_Data[[#This Row],[Gross_Amount]]-tbl_Raw_Data[[#This Row],[Discount_Amount]]</f>
        <v>247.49399999999997</v>
      </c>
      <c r="X3763" s="6">
        <f>tbl_Raw_Data[[#This Row],[Net_Amount_Before_Tax]]*tbl_Raw_Data[[#This Row],[Tax_Pct]]/100</f>
        <v>29.699279999999998</v>
      </c>
      <c r="Y3763" s="6">
        <f>tbl_Raw_Data[[#This Row],[Net_Amount_Before_Tax]]+tbl_Raw_Data[[#This Row],[Tax_Amount]]</f>
        <v>277.19327999999996</v>
      </c>
      <c r="Z3763" s="6">
        <f t="shared" si="294"/>
        <v>2</v>
      </c>
    </row>
    <row r="3764" spans="1:26" x14ac:dyDescent="0.3">
      <c r="A3764" s="23" t="s">
        <v>5636</v>
      </c>
      <c r="B3764" s="34">
        <v>45530</v>
      </c>
      <c r="C3764" s="23" t="s">
        <v>3304</v>
      </c>
      <c r="D3764" s="23" t="s">
        <v>130</v>
      </c>
      <c r="E3764" s="23" t="s">
        <v>131</v>
      </c>
      <c r="F3764" s="23">
        <v>700029</v>
      </c>
      <c r="G3764" s="23" t="s">
        <v>61</v>
      </c>
      <c r="H3764" s="23" t="s">
        <v>62</v>
      </c>
      <c r="I3764" s="23" t="s">
        <v>63</v>
      </c>
      <c r="J3764" s="23" t="s">
        <v>64</v>
      </c>
      <c r="K3764" s="23" t="s">
        <v>57</v>
      </c>
      <c r="L3764" s="23">
        <v>3</v>
      </c>
      <c r="M3764" s="23">
        <v>97.73</v>
      </c>
      <c r="N3764" s="23">
        <v>0</v>
      </c>
      <c r="O3764" s="23">
        <v>18</v>
      </c>
      <c r="P3764" s="23" t="s">
        <v>25</v>
      </c>
      <c r="Q3764" s="23" t="s">
        <v>44</v>
      </c>
      <c r="R3764" s="23">
        <f t="shared" si="290"/>
        <v>1</v>
      </c>
      <c r="S3764" s="23" t="str">
        <f t="shared" si="291"/>
        <v>ORD103763_20240826_CUST02497_MED004</v>
      </c>
      <c r="T3764" s="23">
        <f t="shared" si="292"/>
        <v>1</v>
      </c>
      <c r="U3764" s="6">
        <f t="shared" si="293"/>
        <v>293.19</v>
      </c>
      <c r="V3764" s="6">
        <f>tbl_Raw_Data[[#This Row],[Discount_Pct]]*tbl_Raw_Data[[#This Row],[Gross_Amount]]/100</f>
        <v>0</v>
      </c>
      <c r="W3764" s="6">
        <f>tbl_Raw_Data[[#This Row],[Gross_Amount]]-tbl_Raw_Data[[#This Row],[Discount_Amount]]</f>
        <v>293.19</v>
      </c>
      <c r="X3764" s="6">
        <f>tbl_Raw_Data[[#This Row],[Net_Amount_Before_Tax]]*tbl_Raw_Data[[#This Row],[Tax_Pct]]/100</f>
        <v>52.7742</v>
      </c>
      <c r="Y3764" s="6">
        <f>tbl_Raw_Data[[#This Row],[Net_Amount_Before_Tax]]+tbl_Raw_Data[[#This Row],[Tax_Amount]]</f>
        <v>345.96420000000001</v>
      </c>
      <c r="Z3764" s="6">
        <f t="shared" si="294"/>
        <v>2</v>
      </c>
    </row>
    <row r="3765" spans="1:26" x14ac:dyDescent="0.3">
      <c r="A3765" s="23" t="s">
        <v>5637</v>
      </c>
      <c r="B3765" s="34">
        <v>45703</v>
      </c>
      <c r="C3765" s="23" t="s">
        <v>1224</v>
      </c>
      <c r="D3765" s="23" t="s">
        <v>80</v>
      </c>
      <c r="E3765" s="23" t="s">
        <v>81</v>
      </c>
      <c r="F3765" s="23">
        <v>395001</v>
      </c>
      <c r="G3765" s="23" t="s">
        <v>48</v>
      </c>
      <c r="H3765" s="23" t="s">
        <v>49</v>
      </c>
      <c r="I3765" s="23" t="s">
        <v>50</v>
      </c>
      <c r="J3765" s="23" t="s">
        <v>23</v>
      </c>
      <c r="K3765" s="23" t="s">
        <v>24</v>
      </c>
      <c r="L3765" s="23">
        <v>3</v>
      </c>
      <c r="M3765" s="23">
        <v>99.67</v>
      </c>
      <c r="N3765" s="23">
        <v>0</v>
      </c>
      <c r="O3765" s="23">
        <v>18</v>
      </c>
      <c r="P3765" s="23" t="s">
        <v>65</v>
      </c>
      <c r="Q3765" s="23" t="s">
        <v>34</v>
      </c>
      <c r="R3765" s="23">
        <f t="shared" si="290"/>
        <v>1</v>
      </c>
      <c r="S3765" s="23" t="str">
        <f t="shared" si="291"/>
        <v>ORD103764_20250215_CUST02218_MED028</v>
      </c>
      <c r="T3765" s="23">
        <f t="shared" si="292"/>
        <v>1</v>
      </c>
      <c r="U3765" s="6">
        <f t="shared" si="293"/>
        <v>299.01</v>
      </c>
      <c r="V3765" s="6">
        <f>tbl_Raw_Data[[#This Row],[Discount_Pct]]*tbl_Raw_Data[[#This Row],[Gross_Amount]]/100</f>
        <v>0</v>
      </c>
      <c r="W3765" s="6">
        <f>tbl_Raw_Data[[#This Row],[Gross_Amount]]-tbl_Raw_Data[[#This Row],[Discount_Amount]]</f>
        <v>299.01</v>
      </c>
      <c r="X3765" s="6">
        <f>tbl_Raw_Data[[#This Row],[Net_Amount_Before_Tax]]*tbl_Raw_Data[[#This Row],[Tax_Pct]]/100</f>
        <v>53.821800000000003</v>
      </c>
      <c r="Y3765" s="6">
        <f>tbl_Raw_Data[[#This Row],[Net_Amount_Before_Tax]]+tbl_Raw_Data[[#This Row],[Tax_Amount]]</f>
        <v>352.83179999999999</v>
      </c>
      <c r="Z3765" s="6">
        <f t="shared" si="294"/>
        <v>4</v>
      </c>
    </row>
    <row r="3766" spans="1:26" x14ac:dyDescent="0.3">
      <c r="A3766" s="23" t="s">
        <v>5638</v>
      </c>
      <c r="B3766" s="34">
        <v>45800</v>
      </c>
      <c r="C3766" s="23" t="s">
        <v>4883</v>
      </c>
      <c r="D3766" s="23" t="s">
        <v>130</v>
      </c>
      <c r="E3766" s="23" t="s">
        <v>131</v>
      </c>
      <c r="F3766" s="23">
        <v>700019</v>
      </c>
      <c r="G3766" s="23" t="s">
        <v>53</v>
      </c>
      <c r="H3766" s="23" t="s">
        <v>54</v>
      </c>
      <c r="I3766" s="23" t="s">
        <v>55</v>
      </c>
      <c r="J3766" s="23" t="s">
        <v>56</v>
      </c>
      <c r="K3766" s="23" t="s">
        <v>57</v>
      </c>
      <c r="L3766" s="23">
        <v>2</v>
      </c>
      <c r="M3766" s="23">
        <v>61.62</v>
      </c>
      <c r="N3766" s="23">
        <v>0</v>
      </c>
      <c r="O3766" s="23">
        <v>18</v>
      </c>
      <c r="P3766" s="23" t="s">
        <v>25</v>
      </c>
      <c r="Q3766" s="23" t="s">
        <v>90</v>
      </c>
      <c r="R3766" s="23">
        <f t="shared" si="290"/>
        <v>1</v>
      </c>
      <c r="S3766" s="23" t="str">
        <f t="shared" si="291"/>
        <v>ORD103765_20250523_CUST01286_MED020</v>
      </c>
      <c r="T3766" s="23">
        <f t="shared" si="292"/>
        <v>1</v>
      </c>
      <c r="U3766" s="6">
        <f t="shared" si="293"/>
        <v>123.24</v>
      </c>
      <c r="V3766" s="6">
        <f>tbl_Raw_Data[[#This Row],[Discount_Pct]]*tbl_Raw_Data[[#This Row],[Gross_Amount]]/100</f>
        <v>0</v>
      </c>
      <c r="W3766" s="6">
        <f>tbl_Raw_Data[[#This Row],[Gross_Amount]]-tbl_Raw_Data[[#This Row],[Discount_Amount]]</f>
        <v>123.24</v>
      </c>
      <c r="X3766" s="6">
        <f>tbl_Raw_Data[[#This Row],[Net_Amount_Before_Tax]]*tbl_Raw_Data[[#This Row],[Tax_Pct]]/100</f>
        <v>22.183199999999996</v>
      </c>
      <c r="Y3766" s="6">
        <f>tbl_Raw_Data[[#This Row],[Net_Amount_Before_Tax]]+tbl_Raw_Data[[#This Row],[Tax_Amount]]</f>
        <v>145.42319999999998</v>
      </c>
      <c r="Z3766" s="6">
        <f t="shared" si="294"/>
        <v>2</v>
      </c>
    </row>
    <row r="3767" spans="1:26" x14ac:dyDescent="0.3">
      <c r="A3767" s="23" t="s">
        <v>5639</v>
      </c>
      <c r="B3767" s="34">
        <v>45361</v>
      </c>
      <c r="C3767" s="23" t="s">
        <v>574</v>
      </c>
      <c r="D3767" s="23" t="s">
        <v>100</v>
      </c>
      <c r="E3767" s="23" t="s">
        <v>101</v>
      </c>
      <c r="F3767" s="23">
        <v>201307</v>
      </c>
      <c r="G3767" s="23" t="s">
        <v>160</v>
      </c>
      <c r="H3767" s="23" t="s">
        <v>161</v>
      </c>
      <c r="I3767" s="23" t="s">
        <v>50</v>
      </c>
      <c r="J3767" s="23" t="s">
        <v>23</v>
      </c>
      <c r="K3767" s="23" t="s">
        <v>24</v>
      </c>
      <c r="L3767" s="23">
        <v>5</v>
      </c>
      <c r="M3767" s="23">
        <v>150.16</v>
      </c>
      <c r="N3767" s="23">
        <v>0</v>
      </c>
      <c r="O3767" s="23">
        <v>5</v>
      </c>
      <c r="P3767" s="23" t="s">
        <v>33</v>
      </c>
      <c r="Q3767" s="23" t="s">
        <v>34</v>
      </c>
      <c r="R3767" s="23">
        <f t="shared" si="290"/>
        <v>1</v>
      </c>
      <c r="S3767" s="23" t="str">
        <f t="shared" si="291"/>
        <v>ORD103766_20240310_CUST02775_MED014</v>
      </c>
      <c r="T3767" s="23">
        <f t="shared" si="292"/>
        <v>1</v>
      </c>
      <c r="U3767" s="6">
        <f t="shared" si="293"/>
        <v>750.8</v>
      </c>
      <c r="V3767" s="6">
        <f>tbl_Raw_Data[[#This Row],[Discount_Pct]]*tbl_Raw_Data[[#This Row],[Gross_Amount]]/100</f>
        <v>0</v>
      </c>
      <c r="W3767" s="6">
        <f>tbl_Raw_Data[[#This Row],[Gross_Amount]]-tbl_Raw_Data[[#This Row],[Discount_Amount]]</f>
        <v>750.8</v>
      </c>
      <c r="X3767" s="6">
        <f>tbl_Raw_Data[[#This Row],[Net_Amount_Before_Tax]]*tbl_Raw_Data[[#This Row],[Tax_Pct]]/100</f>
        <v>37.54</v>
      </c>
      <c r="Y3767" s="6">
        <f>tbl_Raw_Data[[#This Row],[Net_Amount_Before_Tax]]+tbl_Raw_Data[[#This Row],[Tax_Amount]]</f>
        <v>788.33999999999992</v>
      </c>
      <c r="Z3767" s="6">
        <f t="shared" si="294"/>
        <v>4</v>
      </c>
    </row>
    <row r="3768" spans="1:26" x14ac:dyDescent="0.3">
      <c r="A3768" s="23" t="s">
        <v>5640</v>
      </c>
      <c r="B3768" s="34">
        <v>45545</v>
      </c>
      <c r="C3768" s="23" t="s">
        <v>175</v>
      </c>
      <c r="D3768" s="23" t="s">
        <v>183</v>
      </c>
      <c r="E3768" s="23" t="s">
        <v>184</v>
      </c>
      <c r="F3768" s="23">
        <v>122018</v>
      </c>
      <c r="G3768" s="23" t="s">
        <v>68</v>
      </c>
      <c r="H3768" s="23" t="s">
        <v>69</v>
      </c>
      <c r="I3768" s="23" t="s">
        <v>55</v>
      </c>
      <c r="J3768" s="23" t="s">
        <v>56</v>
      </c>
      <c r="K3768" s="23" t="s">
        <v>24</v>
      </c>
      <c r="L3768" s="23">
        <v>1</v>
      </c>
      <c r="M3768" s="23">
        <v>26.63</v>
      </c>
      <c r="N3768" s="23">
        <v>15</v>
      </c>
      <c r="O3768" s="23">
        <v>12</v>
      </c>
      <c r="P3768" s="23" t="s">
        <v>58</v>
      </c>
      <c r="Q3768" s="23" t="s">
        <v>26</v>
      </c>
      <c r="R3768" s="23">
        <f t="shared" si="290"/>
        <v>1</v>
      </c>
      <c r="S3768" s="23" t="str">
        <f t="shared" si="291"/>
        <v>ORD103767_20240910_CUST01263_MED003</v>
      </c>
      <c r="T3768" s="23">
        <f t="shared" si="292"/>
        <v>1</v>
      </c>
      <c r="U3768" s="6">
        <f t="shared" si="293"/>
        <v>26.63</v>
      </c>
      <c r="V3768" s="6">
        <f>tbl_Raw_Data[[#This Row],[Discount_Pct]]*tbl_Raw_Data[[#This Row],[Gross_Amount]]/100</f>
        <v>3.9944999999999999</v>
      </c>
      <c r="W3768" s="6">
        <f>tbl_Raw_Data[[#This Row],[Gross_Amount]]-tbl_Raw_Data[[#This Row],[Discount_Amount]]</f>
        <v>22.6355</v>
      </c>
      <c r="X3768" s="6">
        <f>tbl_Raw_Data[[#This Row],[Net_Amount_Before_Tax]]*tbl_Raw_Data[[#This Row],[Tax_Pct]]/100</f>
        <v>2.7162599999999997</v>
      </c>
      <c r="Y3768" s="6">
        <f>tbl_Raw_Data[[#This Row],[Net_Amount_Before_Tax]]+tbl_Raw_Data[[#This Row],[Tax_Amount]]</f>
        <v>25.351759999999999</v>
      </c>
      <c r="Z3768" s="6">
        <f t="shared" si="294"/>
        <v>1</v>
      </c>
    </row>
    <row r="3769" spans="1:26" x14ac:dyDescent="0.3">
      <c r="A3769" s="23" t="s">
        <v>5641</v>
      </c>
      <c r="B3769" s="34">
        <v>45405</v>
      </c>
      <c r="C3769" s="23" t="s">
        <v>2298</v>
      </c>
      <c r="D3769" s="23" t="s">
        <v>130</v>
      </c>
      <c r="E3769" s="23" t="s">
        <v>131</v>
      </c>
      <c r="F3769" s="23">
        <v>700102</v>
      </c>
      <c r="G3769" s="23" t="s">
        <v>196</v>
      </c>
      <c r="H3769" s="23" t="s">
        <v>197</v>
      </c>
      <c r="I3769" s="23" t="s">
        <v>32</v>
      </c>
      <c r="J3769" s="23" t="s">
        <v>42</v>
      </c>
      <c r="K3769" s="23" t="s">
        <v>24</v>
      </c>
      <c r="L3769" s="23">
        <v>3</v>
      </c>
      <c r="M3769" s="23">
        <v>26.69</v>
      </c>
      <c r="N3769" s="23">
        <v>5</v>
      </c>
      <c r="O3769" s="23">
        <v>5</v>
      </c>
      <c r="P3769" s="23" t="s">
        <v>43</v>
      </c>
      <c r="Q3769" s="23" t="s">
        <v>34</v>
      </c>
      <c r="R3769" s="23">
        <f t="shared" si="290"/>
        <v>1</v>
      </c>
      <c r="S3769" s="23" t="str">
        <f t="shared" si="291"/>
        <v>ORD103768_20240423_CUST00596_MED011</v>
      </c>
      <c r="T3769" s="23">
        <f t="shared" si="292"/>
        <v>1</v>
      </c>
      <c r="U3769" s="6">
        <f t="shared" si="293"/>
        <v>80.070000000000007</v>
      </c>
      <c r="V3769" s="6">
        <f>tbl_Raw_Data[[#This Row],[Discount_Pct]]*tbl_Raw_Data[[#This Row],[Gross_Amount]]/100</f>
        <v>4.0034999999999998</v>
      </c>
      <c r="W3769" s="6">
        <f>tbl_Raw_Data[[#This Row],[Gross_Amount]]-tbl_Raw_Data[[#This Row],[Discount_Amount]]</f>
        <v>76.066500000000005</v>
      </c>
      <c r="X3769" s="6">
        <f>tbl_Raw_Data[[#This Row],[Net_Amount_Before_Tax]]*tbl_Raw_Data[[#This Row],[Tax_Pct]]/100</f>
        <v>3.8033250000000005</v>
      </c>
      <c r="Y3769" s="6">
        <f>tbl_Raw_Data[[#This Row],[Net_Amount_Before_Tax]]+tbl_Raw_Data[[#This Row],[Tax_Amount]]</f>
        <v>79.869825000000006</v>
      </c>
      <c r="Z3769" s="6">
        <f t="shared" si="294"/>
        <v>2</v>
      </c>
    </row>
    <row r="3770" spans="1:26" x14ac:dyDescent="0.3">
      <c r="A3770" s="23" t="s">
        <v>5642</v>
      </c>
      <c r="B3770" s="34">
        <v>45794</v>
      </c>
      <c r="C3770" s="23" t="s">
        <v>5643</v>
      </c>
      <c r="D3770" s="23" t="s">
        <v>72</v>
      </c>
      <c r="E3770" s="23" t="s">
        <v>73</v>
      </c>
      <c r="F3770" s="23">
        <v>302017</v>
      </c>
      <c r="G3770" s="23" t="s">
        <v>53</v>
      </c>
      <c r="H3770" s="23" t="s">
        <v>54</v>
      </c>
      <c r="I3770" s="23" t="s">
        <v>55</v>
      </c>
      <c r="J3770" s="23" t="s">
        <v>56</v>
      </c>
      <c r="K3770" s="23" t="s">
        <v>57</v>
      </c>
      <c r="L3770" s="23">
        <v>2</v>
      </c>
      <c r="M3770" s="23">
        <v>56.33</v>
      </c>
      <c r="N3770" s="23">
        <v>5</v>
      </c>
      <c r="O3770" s="23">
        <v>18</v>
      </c>
      <c r="P3770" s="23" t="s">
        <v>65</v>
      </c>
      <c r="Q3770" s="23" t="s">
        <v>34</v>
      </c>
      <c r="R3770" s="23">
        <f t="shared" si="290"/>
        <v>1</v>
      </c>
      <c r="S3770" s="23" t="str">
        <f t="shared" si="291"/>
        <v>ORD103769_20250517_CUST03106_MED020</v>
      </c>
      <c r="T3770" s="23">
        <f t="shared" si="292"/>
        <v>1</v>
      </c>
      <c r="U3770" s="6">
        <f t="shared" si="293"/>
        <v>112.66</v>
      </c>
      <c r="V3770" s="6">
        <f>tbl_Raw_Data[[#This Row],[Discount_Pct]]*tbl_Raw_Data[[#This Row],[Gross_Amount]]/100</f>
        <v>5.6329999999999991</v>
      </c>
      <c r="W3770" s="6">
        <f>tbl_Raw_Data[[#This Row],[Gross_Amount]]-tbl_Raw_Data[[#This Row],[Discount_Amount]]</f>
        <v>107.027</v>
      </c>
      <c r="X3770" s="6">
        <f>tbl_Raw_Data[[#This Row],[Net_Amount_Before_Tax]]*tbl_Raw_Data[[#This Row],[Tax_Pct]]/100</f>
        <v>19.264860000000002</v>
      </c>
      <c r="Y3770" s="6">
        <f>tbl_Raw_Data[[#This Row],[Net_Amount_Before_Tax]]+tbl_Raw_Data[[#This Row],[Tax_Amount]]</f>
        <v>126.29186</v>
      </c>
      <c r="Z3770" s="6">
        <f t="shared" si="294"/>
        <v>1</v>
      </c>
    </row>
    <row r="3771" spans="1:26" x14ac:dyDescent="0.3">
      <c r="A3771" s="23" t="s">
        <v>5644</v>
      </c>
      <c r="B3771" s="34">
        <v>45706</v>
      </c>
      <c r="C3771" s="23" t="s">
        <v>2915</v>
      </c>
      <c r="D3771" s="23" t="s">
        <v>52</v>
      </c>
      <c r="E3771" s="23" t="s">
        <v>52</v>
      </c>
      <c r="F3771" s="23">
        <v>160019</v>
      </c>
      <c r="G3771" s="23" t="s">
        <v>30</v>
      </c>
      <c r="H3771" s="23" t="s">
        <v>31</v>
      </c>
      <c r="I3771" s="23" t="s">
        <v>32</v>
      </c>
      <c r="J3771" s="23" t="s">
        <v>23</v>
      </c>
      <c r="K3771" s="23" t="s">
        <v>24</v>
      </c>
      <c r="L3771" s="23">
        <v>1</v>
      </c>
      <c r="M3771" s="23">
        <v>145.01</v>
      </c>
      <c r="N3771" s="23">
        <v>5</v>
      </c>
      <c r="O3771" s="23">
        <v>12</v>
      </c>
      <c r="P3771" s="23" t="s">
        <v>65</v>
      </c>
      <c r="Q3771" s="23" t="s">
        <v>34</v>
      </c>
      <c r="R3771" s="23">
        <f t="shared" si="290"/>
        <v>1</v>
      </c>
      <c r="S3771" s="23" t="str">
        <f t="shared" si="291"/>
        <v>ORD103770_20250218_CUST00106_MED017</v>
      </c>
      <c r="T3771" s="23">
        <f t="shared" si="292"/>
        <v>1</v>
      </c>
      <c r="U3771" s="6">
        <f t="shared" si="293"/>
        <v>145.01</v>
      </c>
      <c r="V3771" s="6">
        <f>tbl_Raw_Data[[#This Row],[Discount_Pct]]*tbl_Raw_Data[[#This Row],[Gross_Amount]]/100</f>
        <v>7.2504999999999997</v>
      </c>
      <c r="W3771" s="6">
        <f>tbl_Raw_Data[[#This Row],[Gross_Amount]]-tbl_Raw_Data[[#This Row],[Discount_Amount]]</f>
        <v>137.7595</v>
      </c>
      <c r="X3771" s="6">
        <f>tbl_Raw_Data[[#This Row],[Net_Amount_Before_Tax]]*tbl_Raw_Data[[#This Row],[Tax_Pct]]/100</f>
        <v>16.531140000000001</v>
      </c>
      <c r="Y3771" s="6">
        <f>tbl_Raw_Data[[#This Row],[Net_Amount_Before_Tax]]+tbl_Raw_Data[[#This Row],[Tax_Amount]]</f>
        <v>154.29064</v>
      </c>
      <c r="Z3771" s="6">
        <f t="shared" si="294"/>
        <v>2</v>
      </c>
    </row>
    <row r="3772" spans="1:26" x14ac:dyDescent="0.3">
      <c r="A3772" s="23" t="s">
        <v>5645</v>
      </c>
      <c r="B3772" s="34">
        <v>45524</v>
      </c>
      <c r="C3772" s="23" t="s">
        <v>2736</v>
      </c>
      <c r="D3772" s="23" t="s">
        <v>100</v>
      </c>
      <c r="E3772" s="23" t="s">
        <v>101</v>
      </c>
      <c r="F3772" s="23">
        <v>201307</v>
      </c>
      <c r="G3772" s="23" t="s">
        <v>167</v>
      </c>
      <c r="H3772" s="23" t="s">
        <v>168</v>
      </c>
      <c r="I3772" s="23" t="s">
        <v>113</v>
      </c>
      <c r="J3772" s="23" t="s">
        <v>42</v>
      </c>
      <c r="K3772" s="23" t="s">
        <v>24</v>
      </c>
      <c r="L3772" s="23">
        <v>1</v>
      </c>
      <c r="M3772" s="23">
        <v>190.58</v>
      </c>
      <c r="N3772" s="23">
        <v>5</v>
      </c>
      <c r="O3772" s="23">
        <v>5</v>
      </c>
      <c r="P3772" s="23" t="s">
        <v>65</v>
      </c>
      <c r="Q3772" s="23" t="s">
        <v>44</v>
      </c>
      <c r="R3772" s="23">
        <f t="shared" si="290"/>
        <v>1</v>
      </c>
      <c r="S3772" s="23" t="str">
        <f t="shared" si="291"/>
        <v>ORD103771_20240820_CUST00253_MED026</v>
      </c>
      <c r="T3772" s="23">
        <f t="shared" si="292"/>
        <v>1</v>
      </c>
      <c r="U3772" s="6">
        <f t="shared" si="293"/>
        <v>190.58</v>
      </c>
      <c r="V3772" s="6">
        <f>tbl_Raw_Data[[#This Row],[Discount_Pct]]*tbl_Raw_Data[[#This Row],[Gross_Amount]]/100</f>
        <v>9.5290000000000017</v>
      </c>
      <c r="W3772" s="6">
        <f>tbl_Raw_Data[[#This Row],[Gross_Amount]]-tbl_Raw_Data[[#This Row],[Discount_Amount]]</f>
        <v>181.05100000000002</v>
      </c>
      <c r="X3772" s="6">
        <f>tbl_Raw_Data[[#This Row],[Net_Amount_Before_Tax]]*tbl_Raw_Data[[#This Row],[Tax_Pct]]/100</f>
        <v>9.0525500000000019</v>
      </c>
      <c r="Y3772" s="6">
        <f>tbl_Raw_Data[[#This Row],[Net_Amount_Before_Tax]]+tbl_Raw_Data[[#This Row],[Tax_Amount]]</f>
        <v>190.10355000000001</v>
      </c>
      <c r="Z3772" s="6">
        <f t="shared" si="294"/>
        <v>3</v>
      </c>
    </row>
    <row r="3773" spans="1:26" x14ac:dyDescent="0.3">
      <c r="A3773" s="23" t="s">
        <v>5646</v>
      </c>
      <c r="B3773" s="34">
        <v>45797</v>
      </c>
      <c r="C3773" s="23" t="s">
        <v>2970</v>
      </c>
      <c r="D3773" s="23" t="s">
        <v>142</v>
      </c>
      <c r="E3773" s="23" t="s">
        <v>81</v>
      </c>
      <c r="F3773" s="23">
        <v>380061</v>
      </c>
      <c r="G3773" s="23" t="s">
        <v>111</v>
      </c>
      <c r="H3773" s="23" t="s">
        <v>112</v>
      </c>
      <c r="I3773" s="23" t="s">
        <v>113</v>
      </c>
      <c r="J3773" s="23" t="s">
        <v>114</v>
      </c>
      <c r="K3773" s="23" t="s">
        <v>24</v>
      </c>
      <c r="L3773" s="23">
        <v>1</v>
      </c>
      <c r="M3773" s="23">
        <v>102.87</v>
      </c>
      <c r="N3773" s="23">
        <v>10</v>
      </c>
      <c r="O3773" s="23">
        <v>5</v>
      </c>
      <c r="P3773" s="23" t="s">
        <v>58</v>
      </c>
      <c r="Q3773" s="23" t="s">
        <v>34</v>
      </c>
      <c r="R3773" s="23">
        <f t="shared" si="290"/>
        <v>1</v>
      </c>
      <c r="S3773" s="23" t="str">
        <f t="shared" si="291"/>
        <v>ORD103772_20250520_CUST00090_MED027</v>
      </c>
      <c r="T3773" s="23">
        <f t="shared" si="292"/>
        <v>1</v>
      </c>
      <c r="U3773" s="6">
        <f t="shared" si="293"/>
        <v>102.87</v>
      </c>
      <c r="V3773" s="6">
        <f>tbl_Raw_Data[[#This Row],[Discount_Pct]]*tbl_Raw_Data[[#This Row],[Gross_Amount]]/100</f>
        <v>10.287000000000001</v>
      </c>
      <c r="W3773" s="6">
        <f>tbl_Raw_Data[[#This Row],[Gross_Amount]]-tbl_Raw_Data[[#This Row],[Discount_Amount]]</f>
        <v>92.582999999999998</v>
      </c>
      <c r="X3773" s="6">
        <f>tbl_Raw_Data[[#This Row],[Net_Amount_Before_Tax]]*tbl_Raw_Data[[#This Row],[Tax_Pct]]/100</f>
        <v>4.6291499999999992</v>
      </c>
      <c r="Y3773" s="6">
        <f>tbl_Raw_Data[[#This Row],[Net_Amount_Before_Tax]]+tbl_Raw_Data[[#This Row],[Tax_Amount]]</f>
        <v>97.212149999999994</v>
      </c>
      <c r="Z3773" s="6">
        <f t="shared" si="294"/>
        <v>5</v>
      </c>
    </row>
    <row r="3774" spans="1:26" x14ac:dyDescent="0.3">
      <c r="A3774" s="23" t="s">
        <v>5647</v>
      </c>
      <c r="B3774" s="34">
        <v>45604</v>
      </c>
      <c r="C3774" s="23" t="s">
        <v>3239</v>
      </c>
      <c r="D3774" s="23" t="s">
        <v>19</v>
      </c>
      <c r="E3774" s="23" t="s">
        <v>19</v>
      </c>
      <c r="F3774" s="23">
        <v>110044</v>
      </c>
      <c r="G3774" s="23" t="s">
        <v>192</v>
      </c>
      <c r="H3774" s="23" t="s">
        <v>193</v>
      </c>
      <c r="I3774" s="23" t="s">
        <v>41</v>
      </c>
      <c r="J3774" s="23" t="s">
        <v>194</v>
      </c>
      <c r="K3774" s="23" t="s">
        <v>24</v>
      </c>
      <c r="L3774" s="23">
        <v>3</v>
      </c>
      <c r="M3774" s="23">
        <v>30.51</v>
      </c>
      <c r="N3774" s="23">
        <v>10</v>
      </c>
      <c r="O3774" s="23">
        <v>5</v>
      </c>
      <c r="P3774" s="23" t="s">
        <v>25</v>
      </c>
      <c r="Q3774" s="23" t="s">
        <v>34</v>
      </c>
      <c r="R3774" s="23">
        <f t="shared" si="290"/>
        <v>1</v>
      </c>
      <c r="S3774" s="23" t="str">
        <f t="shared" si="291"/>
        <v>ORD103773_20241108_CUST00010_MED002</v>
      </c>
      <c r="T3774" s="23">
        <f t="shared" si="292"/>
        <v>1</v>
      </c>
      <c r="U3774" s="6">
        <f t="shared" si="293"/>
        <v>91.53</v>
      </c>
      <c r="V3774" s="6">
        <f>tbl_Raw_Data[[#This Row],[Discount_Pct]]*tbl_Raw_Data[[#This Row],[Gross_Amount]]/100</f>
        <v>9.1529999999999987</v>
      </c>
      <c r="W3774" s="6">
        <f>tbl_Raw_Data[[#This Row],[Gross_Amount]]-tbl_Raw_Data[[#This Row],[Discount_Amount]]</f>
        <v>82.37700000000001</v>
      </c>
      <c r="X3774" s="6">
        <f>tbl_Raw_Data[[#This Row],[Net_Amount_Before_Tax]]*tbl_Raw_Data[[#This Row],[Tax_Pct]]/100</f>
        <v>4.1188500000000001</v>
      </c>
      <c r="Y3774" s="6">
        <f>tbl_Raw_Data[[#This Row],[Net_Amount_Before_Tax]]+tbl_Raw_Data[[#This Row],[Tax_Amount]]</f>
        <v>86.495850000000004</v>
      </c>
      <c r="Z3774" s="6">
        <f t="shared" si="294"/>
        <v>2</v>
      </c>
    </row>
    <row r="3775" spans="1:26" x14ac:dyDescent="0.3">
      <c r="A3775" s="23" t="s">
        <v>5648</v>
      </c>
      <c r="B3775" s="34">
        <v>45417</v>
      </c>
      <c r="C3775" s="23" t="s">
        <v>5649</v>
      </c>
      <c r="D3775" s="23" t="s">
        <v>100</v>
      </c>
      <c r="E3775" s="23" t="s">
        <v>101</v>
      </c>
      <c r="F3775" s="23">
        <v>201305</v>
      </c>
      <c r="G3775" s="23" t="s">
        <v>160</v>
      </c>
      <c r="H3775" s="23" t="s">
        <v>161</v>
      </c>
      <c r="I3775" s="23" t="s">
        <v>50</v>
      </c>
      <c r="J3775" s="23" t="s">
        <v>23</v>
      </c>
      <c r="K3775" s="23" t="s">
        <v>24</v>
      </c>
      <c r="L3775" s="23">
        <v>1</v>
      </c>
      <c r="M3775" s="23">
        <v>157.96</v>
      </c>
      <c r="N3775" s="23">
        <v>5</v>
      </c>
      <c r="O3775" s="23">
        <v>12</v>
      </c>
      <c r="P3775" s="23" t="s">
        <v>43</v>
      </c>
      <c r="Q3775" s="23" t="s">
        <v>26</v>
      </c>
      <c r="R3775" s="23">
        <f t="shared" si="290"/>
        <v>1</v>
      </c>
      <c r="S3775" s="23" t="str">
        <f t="shared" si="291"/>
        <v>ORD103774_20240505_CUST00209_MED014</v>
      </c>
      <c r="T3775" s="23">
        <f t="shared" si="292"/>
        <v>1</v>
      </c>
      <c r="U3775" s="6">
        <f t="shared" si="293"/>
        <v>157.96</v>
      </c>
      <c r="V3775" s="6">
        <f>tbl_Raw_Data[[#This Row],[Discount_Pct]]*tbl_Raw_Data[[#This Row],[Gross_Amount]]/100</f>
        <v>7.8980000000000006</v>
      </c>
      <c r="W3775" s="6">
        <f>tbl_Raw_Data[[#This Row],[Gross_Amount]]-tbl_Raw_Data[[#This Row],[Discount_Amount]]</f>
        <v>150.06200000000001</v>
      </c>
      <c r="X3775" s="6">
        <f>tbl_Raw_Data[[#This Row],[Net_Amount_Before_Tax]]*tbl_Raw_Data[[#This Row],[Tax_Pct]]/100</f>
        <v>18.007440000000003</v>
      </c>
      <c r="Y3775" s="6">
        <f>tbl_Raw_Data[[#This Row],[Net_Amount_Before_Tax]]+tbl_Raw_Data[[#This Row],[Tax_Amount]]</f>
        <v>168.06944000000001</v>
      </c>
      <c r="Z3775" s="6">
        <f t="shared" si="294"/>
        <v>1</v>
      </c>
    </row>
    <row r="3776" spans="1:26" x14ac:dyDescent="0.3">
      <c r="A3776" s="23" t="s">
        <v>5650</v>
      </c>
      <c r="B3776" s="34">
        <v>45457</v>
      </c>
      <c r="C3776" s="23" t="s">
        <v>5651</v>
      </c>
      <c r="D3776" s="23" t="s">
        <v>100</v>
      </c>
      <c r="E3776" s="23" t="s">
        <v>101</v>
      </c>
      <c r="F3776" s="23">
        <v>201303</v>
      </c>
      <c r="G3776" s="23" t="s">
        <v>124</v>
      </c>
      <c r="H3776" s="23" t="s">
        <v>125</v>
      </c>
      <c r="I3776" s="23" t="s">
        <v>104</v>
      </c>
      <c r="J3776" s="23" t="s">
        <v>114</v>
      </c>
      <c r="K3776" s="23" t="s">
        <v>24</v>
      </c>
      <c r="L3776" s="23">
        <v>2</v>
      </c>
      <c r="M3776" s="23">
        <v>129.09</v>
      </c>
      <c r="N3776" s="23">
        <v>10</v>
      </c>
      <c r="O3776" s="23">
        <v>5</v>
      </c>
      <c r="P3776" s="23" t="s">
        <v>33</v>
      </c>
      <c r="Q3776" s="23" t="s">
        <v>34</v>
      </c>
      <c r="R3776" s="23">
        <f t="shared" si="290"/>
        <v>1</v>
      </c>
      <c r="S3776" s="23" t="str">
        <f t="shared" si="291"/>
        <v>ORD103775_20240614_CUST00723_MED018</v>
      </c>
      <c r="T3776" s="23">
        <f t="shared" si="292"/>
        <v>1</v>
      </c>
      <c r="U3776" s="6">
        <f t="shared" si="293"/>
        <v>258.18</v>
      </c>
      <c r="V3776" s="6">
        <f>tbl_Raw_Data[[#This Row],[Discount_Pct]]*tbl_Raw_Data[[#This Row],[Gross_Amount]]/100</f>
        <v>25.818000000000001</v>
      </c>
      <c r="W3776" s="6">
        <f>tbl_Raw_Data[[#This Row],[Gross_Amount]]-tbl_Raw_Data[[#This Row],[Discount_Amount]]</f>
        <v>232.36199999999999</v>
      </c>
      <c r="X3776" s="6">
        <f>tbl_Raw_Data[[#This Row],[Net_Amount_Before_Tax]]*tbl_Raw_Data[[#This Row],[Tax_Pct]]/100</f>
        <v>11.6181</v>
      </c>
      <c r="Y3776" s="6">
        <f>tbl_Raw_Data[[#This Row],[Net_Amount_Before_Tax]]+tbl_Raw_Data[[#This Row],[Tax_Amount]]</f>
        <v>243.98009999999999</v>
      </c>
      <c r="Z3776" s="6">
        <f t="shared" si="294"/>
        <v>2</v>
      </c>
    </row>
    <row r="3777" spans="1:26" x14ac:dyDescent="0.3">
      <c r="A3777" s="23" t="s">
        <v>5652</v>
      </c>
      <c r="B3777" s="34">
        <v>45556</v>
      </c>
      <c r="C3777" s="23" t="s">
        <v>1937</v>
      </c>
      <c r="D3777" s="23" t="s">
        <v>100</v>
      </c>
      <c r="E3777" s="23" t="s">
        <v>101</v>
      </c>
      <c r="F3777" s="23">
        <v>201301</v>
      </c>
      <c r="G3777" s="23" t="s">
        <v>145</v>
      </c>
      <c r="H3777" s="23" t="s">
        <v>146</v>
      </c>
      <c r="I3777" s="23" t="s">
        <v>147</v>
      </c>
      <c r="J3777" s="23" t="s">
        <v>148</v>
      </c>
      <c r="K3777" s="23" t="s">
        <v>24</v>
      </c>
      <c r="L3777" s="23">
        <v>2</v>
      </c>
      <c r="M3777" s="23">
        <v>113.4</v>
      </c>
      <c r="N3777" s="23">
        <v>0</v>
      </c>
      <c r="O3777" s="23">
        <v>5</v>
      </c>
      <c r="P3777" s="23" t="s">
        <v>58</v>
      </c>
      <c r="Q3777" s="23" t="s">
        <v>90</v>
      </c>
      <c r="R3777" s="23">
        <f t="shared" si="290"/>
        <v>1</v>
      </c>
      <c r="S3777" s="23" t="str">
        <f t="shared" si="291"/>
        <v>ORD103776_20240921_CUST02412_MED016</v>
      </c>
      <c r="T3777" s="23">
        <f t="shared" si="292"/>
        <v>1</v>
      </c>
      <c r="U3777" s="6">
        <f t="shared" si="293"/>
        <v>226.8</v>
      </c>
      <c r="V3777" s="6">
        <f>tbl_Raw_Data[[#This Row],[Discount_Pct]]*tbl_Raw_Data[[#This Row],[Gross_Amount]]/100</f>
        <v>0</v>
      </c>
      <c r="W3777" s="6">
        <f>tbl_Raw_Data[[#This Row],[Gross_Amount]]-tbl_Raw_Data[[#This Row],[Discount_Amount]]</f>
        <v>226.8</v>
      </c>
      <c r="X3777" s="6">
        <f>tbl_Raw_Data[[#This Row],[Net_Amount_Before_Tax]]*tbl_Raw_Data[[#This Row],[Tax_Pct]]/100</f>
        <v>11.34</v>
      </c>
      <c r="Y3777" s="6">
        <f>tbl_Raw_Data[[#This Row],[Net_Amount_Before_Tax]]+tbl_Raw_Data[[#This Row],[Tax_Amount]]</f>
        <v>238.14000000000001</v>
      </c>
      <c r="Z3777" s="6">
        <f t="shared" si="294"/>
        <v>2</v>
      </c>
    </row>
    <row r="3778" spans="1:26" x14ac:dyDescent="0.3">
      <c r="A3778" s="23" t="s">
        <v>5653</v>
      </c>
      <c r="B3778" s="34">
        <v>45712</v>
      </c>
      <c r="C3778" s="23" t="s">
        <v>5589</v>
      </c>
      <c r="D3778" s="23" t="s">
        <v>52</v>
      </c>
      <c r="E3778" s="23" t="s">
        <v>52</v>
      </c>
      <c r="F3778" s="23">
        <v>160036</v>
      </c>
      <c r="G3778" s="23" t="s">
        <v>111</v>
      </c>
      <c r="H3778" s="23" t="s">
        <v>112</v>
      </c>
      <c r="I3778" s="23" t="s">
        <v>113</v>
      </c>
      <c r="J3778" s="23" t="s">
        <v>114</v>
      </c>
      <c r="K3778" s="23" t="s">
        <v>24</v>
      </c>
      <c r="L3778" s="23">
        <v>4</v>
      </c>
      <c r="M3778" s="23">
        <v>109.04</v>
      </c>
      <c r="N3778" s="23">
        <v>5</v>
      </c>
      <c r="O3778" s="23">
        <v>5</v>
      </c>
      <c r="P3778" s="23" t="s">
        <v>33</v>
      </c>
      <c r="Q3778" s="23" t="s">
        <v>34</v>
      </c>
      <c r="R3778" s="23">
        <f t="shared" ref="R3778:R3841" si="295">COUNTIFS($A$2:$A$8001,A3778,$B$2:$B$8001,B3778,$C$2:$C$8001,C3778,$G$2:$G$8001,G3778)</f>
        <v>1</v>
      </c>
      <c r="S3778" s="23" t="str">
        <f t="shared" ref="S3778:S3841" si="296">A3778&amp;"_"&amp;TEXT(B3778,"yyyymmdd")&amp;"_"&amp;C3778&amp;"_"&amp;G3778</f>
        <v>ORD103777_20250224_CUST01671_MED027</v>
      </c>
      <c r="T3778" s="23">
        <f t="shared" ref="T3778:T3841" si="297">COUNTIF($S$2:$S$8001,S3778)</f>
        <v>1</v>
      </c>
      <c r="U3778" s="6">
        <f t="shared" ref="U3778:U3841" si="298">L3778*M3778</f>
        <v>436.16</v>
      </c>
      <c r="V3778" s="6">
        <f>tbl_Raw_Data[[#This Row],[Discount_Pct]]*tbl_Raw_Data[[#This Row],[Gross_Amount]]/100</f>
        <v>21.808000000000003</v>
      </c>
      <c r="W3778" s="6">
        <f>tbl_Raw_Data[[#This Row],[Gross_Amount]]-tbl_Raw_Data[[#This Row],[Discount_Amount]]</f>
        <v>414.35200000000003</v>
      </c>
      <c r="X3778" s="6">
        <f>tbl_Raw_Data[[#This Row],[Net_Amount_Before_Tax]]*tbl_Raw_Data[[#This Row],[Tax_Pct]]/100</f>
        <v>20.717600000000001</v>
      </c>
      <c r="Y3778" s="6">
        <f>tbl_Raw_Data[[#This Row],[Net_Amount_Before_Tax]]+tbl_Raw_Data[[#This Row],[Tax_Amount]]</f>
        <v>435.06960000000004</v>
      </c>
      <c r="Z3778" s="6">
        <f t="shared" ref="Z3778:Z3841" si="299">COUNTIFS($C$2:$C$8001,C3778,$Q$2:$Q$8001,"Delivered")</f>
        <v>3</v>
      </c>
    </row>
    <row r="3779" spans="1:26" x14ac:dyDescent="0.3">
      <c r="A3779" s="23" t="s">
        <v>5654</v>
      </c>
      <c r="B3779" s="34">
        <v>45787</v>
      </c>
      <c r="C3779" s="23" t="s">
        <v>5655</v>
      </c>
      <c r="D3779" s="23" t="s">
        <v>80</v>
      </c>
      <c r="E3779" s="23" t="s">
        <v>81</v>
      </c>
      <c r="F3779" s="23">
        <v>395003</v>
      </c>
      <c r="G3779" s="23" t="s">
        <v>192</v>
      </c>
      <c r="H3779" s="23" t="s">
        <v>193</v>
      </c>
      <c r="I3779" s="23" t="s">
        <v>41</v>
      </c>
      <c r="J3779" s="23" t="s">
        <v>194</v>
      </c>
      <c r="K3779" s="23" t="s">
        <v>24</v>
      </c>
      <c r="L3779" s="23">
        <v>3</v>
      </c>
      <c r="M3779" s="23">
        <v>30.95</v>
      </c>
      <c r="N3779" s="23">
        <v>20</v>
      </c>
      <c r="O3779" s="23">
        <v>18</v>
      </c>
      <c r="P3779" s="23" t="s">
        <v>65</v>
      </c>
      <c r="Q3779" s="23" t="s">
        <v>34</v>
      </c>
      <c r="R3779" s="23">
        <f t="shared" si="295"/>
        <v>1</v>
      </c>
      <c r="S3779" s="23" t="str">
        <f t="shared" si="296"/>
        <v>ORD103778_20250510_CUST00275_MED002</v>
      </c>
      <c r="T3779" s="23">
        <f t="shared" si="297"/>
        <v>1</v>
      </c>
      <c r="U3779" s="6">
        <f t="shared" si="298"/>
        <v>92.85</v>
      </c>
      <c r="V3779" s="6">
        <f>tbl_Raw_Data[[#This Row],[Discount_Pct]]*tbl_Raw_Data[[#This Row],[Gross_Amount]]/100</f>
        <v>18.57</v>
      </c>
      <c r="W3779" s="6">
        <f>tbl_Raw_Data[[#This Row],[Gross_Amount]]-tbl_Raw_Data[[#This Row],[Discount_Amount]]</f>
        <v>74.28</v>
      </c>
      <c r="X3779" s="6">
        <f>tbl_Raw_Data[[#This Row],[Net_Amount_Before_Tax]]*tbl_Raw_Data[[#This Row],[Tax_Pct]]/100</f>
        <v>13.3704</v>
      </c>
      <c r="Y3779" s="6">
        <f>tbl_Raw_Data[[#This Row],[Net_Amount_Before_Tax]]+tbl_Raw_Data[[#This Row],[Tax_Amount]]</f>
        <v>87.650400000000005</v>
      </c>
      <c r="Z3779" s="6">
        <f t="shared" si="299"/>
        <v>1</v>
      </c>
    </row>
    <row r="3780" spans="1:26" x14ac:dyDescent="0.3">
      <c r="A3780" s="23" t="s">
        <v>5656</v>
      </c>
      <c r="B3780" s="34">
        <v>46001</v>
      </c>
      <c r="C3780" s="23" t="s">
        <v>3880</v>
      </c>
      <c r="D3780" s="23" t="s">
        <v>142</v>
      </c>
      <c r="E3780" s="23" t="s">
        <v>81</v>
      </c>
      <c r="F3780" s="23">
        <v>380001</v>
      </c>
      <c r="G3780" s="23" t="s">
        <v>224</v>
      </c>
      <c r="H3780" s="23" t="s">
        <v>225</v>
      </c>
      <c r="I3780" s="23" t="s">
        <v>147</v>
      </c>
      <c r="J3780" s="23" t="s">
        <v>23</v>
      </c>
      <c r="K3780" s="23" t="s">
        <v>24</v>
      </c>
      <c r="L3780" s="23">
        <v>1</v>
      </c>
      <c r="M3780" s="23">
        <v>46.44</v>
      </c>
      <c r="N3780" s="23">
        <v>10</v>
      </c>
      <c r="O3780" s="23">
        <v>5</v>
      </c>
      <c r="P3780" s="23" t="s">
        <v>33</v>
      </c>
      <c r="Q3780" s="23" t="s">
        <v>34</v>
      </c>
      <c r="R3780" s="23">
        <f t="shared" si="295"/>
        <v>1</v>
      </c>
      <c r="S3780" s="23" t="str">
        <f t="shared" si="296"/>
        <v>ORD103779_20251210_CUST03304_MED015</v>
      </c>
      <c r="T3780" s="23">
        <f t="shared" si="297"/>
        <v>1</v>
      </c>
      <c r="U3780" s="6">
        <f t="shared" si="298"/>
        <v>46.44</v>
      </c>
      <c r="V3780" s="6">
        <f>tbl_Raw_Data[[#This Row],[Discount_Pct]]*tbl_Raw_Data[[#This Row],[Gross_Amount]]/100</f>
        <v>4.6440000000000001</v>
      </c>
      <c r="W3780" s="6">
        <f>tbl_Raw_Data[[#This Row],[Gross_Amount]]-tbl_Raw_Data[[#This Row],[Discount_Amount]]</f>
        <v>41.795999999999999</v>
      </c>
      <c r="X3780" s="6">
        <f>tbl_Raw_Data[[#This Row],[Net_Amount_Before_Tax]]*tbl_Raw_Data[[#This Row],[Tax_Pct]]/100</f>
        <v>2.0897999999999999</v>
      </c>
      <c r="Y3780" s="6">
        <f>tbl_Raw_Data[[#This Row],[Net_Amount_Before_Tax]]+tbl_Raw_Data[[#This Row],[Tax_Amount]]</f>
        <v>43.885799999999996</v>
      </c>
      <c r="Z3780" s="6">
        <f t="shared" si="299"/>
        <v>7</v>
      </c>
    </row>
    <row r="3781" spans="1:26" x14ac:dyDescent="0.3">
      <c r="A3781" s="23" t="s">
        <v>5657</v>
      </c>
      <c r="B3781" s="34">
        <v>46009</v>
      </c>
      <c r="C3781" s="23" t="s">
        <v>5658</v>
      </c>
      <c r="D3781" s="23" t="s">
        <v>87</v>
      </c>
      <c r="E3781" s="23" t="s">
        <v>88</v>
      </c>
      <c r="F3781" s="23">
        <v>600001</v>
      </c>
      <c r="G3781" s="23" t="s">
        <v>192</v>
      </c>
      <c r="H3781" s="23" t="s">
        <v>193</v>
      </c>
      <c r="I3781" s="23" t="s">
        <v>41</v>
      </c>
      <c r="J3781" s="23" t="s">
        <v>194</v>
      </c>
      <c r="K3781" s="23" t="s">
        <v>24</v>
      </c>
      <c r="L3781" s="23">
        <v>5</v>
      </c>
      <c r="M3781" s="23">
        <v>29.52</v>
      </c>
      <c r="N3781" s="23">
        <v>5</v>
      </c>
      <c r="O3781" s="23">
        <v>5</v>
      </c>
      <c r="P3781" s="23" t="s">
        <v>65</v>
      </c>
      <c r="Q3781" s="23" t="s">
        <v>34</v>
      </c>
      <c r="R3781" s="23">
        <f t="shared" si="295"/>
        <v>1</v>
      </c>
      <c r="S3781" s="23" t="str">
        <f t="shared" si="296"/>
        <v>ORD103780_20251218_CUST00083_MED002</v>
      </c>
      <c r="T3781" s="23">
        <f t="shared" si="297"/>
        <v>1</v>
      </c>
      <c r="U3781" s="6">
        <f t="shared" si="298"/>
        <v>147.6</v>
      </c>
      <c r="V3781" s="6">
        <f>tbl_Raw_Data[[#This Row],[Discount_Pct]]*tbl_Raw_Data[[#This Row],[Gross_Amount]]/100</f>
        <v>7.38</v>
      </c>
      <c r="W3781" s="6">
        <f>tbl_Raw_Data[[#This Row],[Gross_Amount]]-tbl_Raw_Data[[#This Row],[Discount_Amount]]</f>
        <v>140.22</v>
      </c>
      <c r="X3781" s="6">
        <f>tbl_Raw_Data[[#This Row],[Net_Amount_Before_Tax]]*tbl_Raw_Data[[#This Row],[Tax_Pct]]/100</f>
        <v>7.0110000000000001</v>
      </c>
      <c r="Y3781" s="6">
        <f>tbl_Raw_Data[[#This Row],[Net_Amount_Before_Tax]]+tbl_Raw_Data[[#This Row],[Tax_Amount]]</f>
        <v>147.23099999999999</v>
      </c>
      <c r="Z3781" s="6">
        <f t="shared" si="299"/>
        <v>1</v>
      </c>
    </row>
    <row r="3782" spans="1:26" x14ac:dyDescent="0.3">
      <c r="A3782" s="23" t="s">
        <v>5659</v>
      </c>
      <c r="B3782" s="34">
        <v>45393</v>
      </c>
      <c r="C3782" s="23" t="s">
        <v>5660</v>
      </c>
      <c r="D3782" s="23" t="s">
        <v>52</v>
      </c>
      <c r="E3782" s="23" t="s">
        <v>52</v>
      </c>
      <c r="F3782" s="23">
        <v>160022</v>
      </c>
      <c r="G3782" s="23" t="s">
        <v>138</v>
      </c>
      <c r="H3782" s="23" t="s">
        <v>139</v>
      </c>
      <c r="I3782" s="23" t="s">
        <v>50</v>
      </c>
      <c r="J3782" s="23" t="s">
        <v>140</v>
      </c>
      <c r="K3782" s="23" t="s">
        <v>24</v>
      </c>
      <c r="L3782" s="23">
        <v>3</v>
      </c>
      <c r="M3782" s="23">
        <v>160.88</v>
      </c>
      <c r="N3782" s="23">
        <v>0</v>
      </c>
      <c r="O3782" s="23">
        <v>5</v>
      </c>
      <c r="P3782" s="23" t="s">
        <v>25</v>
      </c>
      <c r="Q3782" s="23" t="s">
        <v>34</v>
      </c>
      <c r="R3782" s="23">
        <f t="shared" si="295"/>
        <v>1</v>
      </c>
      <c r="S3782" s="23" t="str">
        <f t="shared" si="296"/>
        <v>ORD103781_20240411_CUST01676_MED013</v>
      </c>
      <c r="T3782" s="23">
        <f t="shared" si="297"/>
        <v>1</v>
      </c>
      <c r="U3782" s="6">
        <f t="shared" si="298"/>
        <v>482.64</v>
      </c>
      <c r="V3782" s="6">
        <f>tbl_Raw_Data[[#This Row],[Discount_Pct]]*tbl_Raw_Data[[#This Row],[Gross_Amount]]/100</f>
        <v>0</v>
      </c>
      <c r="W3782" s="6">
        <f>tbl_Raw_Data[[#This Row],[Gross_Amount]]-tbl_Raw_Data[[#This Row],[Discount_Amount]]</f>
        <v>482.64</v>
      </c>
      <c r="X3782" s="6">
        <f>tbl_Raw_Data[[#This Row],[Net_Amount_Before_Tax]]*tbl_Raw_Data[[#This Row],[Tax_Pct]]/100</f>
        <v>24.131999999999998</v>
      </c>
      <c r="Y3782" s="6">
        <f>tbl_Raw_Data[[#This Row],[Net_Amount_Before_Tax]]+tbl_Raw_Data[[#This Row],[Tax_Amount]]</f>
        <v>506.77199999999999</v>
      </c>
      <c r="Z3782" s="6">
        <f t="shared" si="299"/>
        <v>1</v>
      </c>
    </row>
    <row r="3783" spans="1:26" x14ac:dyDescent="0.3">
      <c r="A3783" s="23" t="s">
        <v>5661</v>
      </c>
      <c r="B3783" s="34">
        <v>45881</v>
      </c>
      <c r="C3783" s="23" t="s">
        <v>5662</v>
      </c>
      <c r="D3783" s="23" t="s">
        <v>100</v>
      </c>
      <c r="E3783" s="23" t="s">
        <v>101</v>
      </c>
      <c r="F3783" s="23">
        <v>201301</v>
      </c>
      <c r="G3783" s="23" t="s">
        <v>82</v>
      </c>
      <c r="H3783" s="23" t="s">
        <v>83</v>
      </c>
      <c r="I3783" s="23" t="s">
        <v>84</v>
      </c>
      <c r="J3783" s="23" t="s">
        <v>85</v>
      </c>
      <c r="K3783" s="23" t="s">
        <v>24</v>
      </c>
      <c r="L3783" s="23">
        <v>2</v>
      </c>
      <c r="M3783" s="23">
        <v>298.57</v>
      </c>
      <c r="N3783" s="23">
        <v>0</v>
      </c>
      <c r="O3783" s="23">
        <v>5</v>
      </c>
      <c r="P3783" s="23" t="s">
        <v>33</v>
      </c>
      <c r="Q3783" s="23" t="s">
        <v>34</v>
      </c>
      <c r="R3783" s="23">
        <f t="shared" si="295"/>
        <v>1</v>
      </c>
      <c r="S3783" s="23" t="str">
        <f t="shared" si="296"/>
        <v>ORD103782_20250812_CUST02895_MED023</v>
      </c>
      <c r="T3783" s="23">
        <f t="shared" si="297"/>
        <v>1</v>
      </c>
      <c r="U3783" s="6">
        <f t="shared" si="298"/>
        <v>597.14</v>
      </c>
      <c r="V3783" s="6">
        <f>tbl_Raw_Data[[#This Row],[Discount_Pct]]*tbl_Raw_Data[[#This Row],[Gross_Amount]]/100</f>
        <v>0</v>
      </c>
      <c r="W3783" s="6">
        <f>tbl_Raw_Data[[#This Row],[Gross_Amount]]-tbl_Raw_Data[[#This Row],[Discount_Amount]]</f>
        <v>597.14</v>
      </c>
      <c r="X3783" s="6">
        <f>tbl_Raw_Data[[#This Row],[Net_Amount_Before_Tax]]*tbl_Raw_Data[[#This Row],[Tax_Pct]]/100</f>
        <v>29.856999999999999</v>
      </c>
      <c r="Y3783" s="6">
        <f>tbl_Raw_Data[[#This Row],[Net_Amount_Before_Tax]]+tbl_Raw_Data[[#This Row],[Tax_Amount]]</f>
        <v>626.99699999999996</v>
      </c>
      <c r="Z3783" s="6">
        <f t="shared" si="299"/>
        <v>2</v>
      </c>
    </row>
    <row r="3784" spans="1:26" x14ac:dyDescent="0.3">
      <c r="A3784" s="23" t="s">
        <v>5663</v>
      </c>
      <c r="B3784" s="34">
        <v>46005</v>
      </c>
      <c r="C3784" s="23" t="s">
        <v>5664</v>
      </c>
      <c r="D3784" s="23" t="s">
        <v>92</v>
      </c>
      <c r="E3784" s="23" t="s">
        <v>93</v>
      </c>
      <c r="F3784" s="23">
        <v>560100</v>
      </c>
      <c r="G3784" s="23" t="s">
        <v>233</v>
      </c>
      <c r="H3784" s="23" t="s">
        <v>234</v>
      </c>
      <c r="I3784" s="23" t="s">
        <v>104</v>
      </c>
      <c r="J3784" s="23" t="s">
        <v>42</v>
      </c>
      <c r="K3784" s="23" t="s">
        <v>24</v>
      </c>
      <c r="L3784" s="23">
        <v>3</v>
      </c>
      <c r="M3784" s="23">
        <v>169.13</v>
      </c>
      <c r="N3784" s="23">
        <v>10</v>
      </c>
      <c r="O3784" s="23">
        <v>5</v>
      </c>
      <c r="P3784" s="23" t="s">
        <v>89</v>
      </c>
      <c r="Q3784" s="23" t="s">
        <v>34</v>
      </c>
      <c r="R3784" s="23">
        <f t="shared" si="295"/>
        <v>1</v>
      </c>
      <c r="S3784" s="23" t="str">
        <f t="shared" si="296"/>
        <v>ORD103783_20251214_CUST01879_MED019</v>
      </c>
      <c r="T3784" s="23">
        <f t="shared" si="297"/>
        <v>1</v>
      </c>
      <c r="U3784" s="6">
        <f t="shared" si="298"/>
        <v>507.39</v>
      </c>
      <c r="V3784" s="6">
        <f>tbl_Raw_Data[[#This Row],[Discount_Pct]]*tbl_Raw_Data[[#This Row],[Gross_Amount]]/100</f>
        <v>50.738999999999997</v>
      </c>
      <c r="W3784" s="6">
        <f>tbl_Raw_Data[[#This Row],[Gross_Amount]]-tbl_Raw_Data[[#This Row],[Discount_Amount]]</f>
        <v>456.65100000000001</v>
      </c>
      <c r="X3784" s="6">
        <f>tbl_Raw_Data[[#This Row],[Net_Amount_Before_Tax]]*tbl_Raw_Data[[#This Row],[Tax_Pct]]/100</f>
        <v>22.832550000000001</v>
      </c>
      <c r="Y3784" s="6">
        <f>tbl_Raw_Data[[#This Row],[Net_Amount_Before_Tax]]+tbl_Raw_Data[[#This Row],[Tax_Amount]]</f>
        <v>479.48355000000004</v>
      </c>
      <c r="Z3784" s="6">
        <f t="shared" si="299"/>
        <v>1</v>
      </c>
    </row>
    <row r="3785" spans="1:26" x14ac:dyDescent="0.3">
      <c r="A3785" s="23" t="s">
        <v>5665</v>
      </c>
      <c r="B3785" s="34">
        <v>45708</v>
      </c>
      <c r="C3785" s="23" t="s">
        <v>5666</v>
      </c>
      <c r="D3785" s="23" t="s">
        <v>130</v>
      </c>
      <c r="E3785" s="23" t="s">
        <v>131</v>
      </c>
      <c r="F3785" s="23">
        <v>700019</v>
      </c>
      <c r="G3785" s="23" t="s">
        <v>107</v>
      </c>
      <c r="H3785" s="23" t="s">
        <v>108</v>
      </c>
      <c r="I3785" s="23" t="s">
        <v>63</v>
      </c>
      <c r="J3785" s="23" t="s">
        <v>42</v>
      </c>
      <c r="K3785" s="23" t="s">
        <v>57</v>
      </c>
      <c r="L3785" s="23">
        <v>4</v>
      </c>
      <c r="M3785" s="23">
        <v>87.91</v>
      </c>
      <c r="N3785" s="23">
        <v>15</v>
      </c>
      <c r="O3785" s="23">
        <v>5</v>
      </c>
      <c r="P3785" s="23" t="s">
        <v>58</v>
      </c>
      <c r="Q3785" s="23" t="s">
        <v>44</v>
      </c>
      <c r="R3785" s="23">
        <f t="shared" si="295"/>
        <v>1</v>
      </c>
      <c r="S3785" s="23" t="str">
        <f t="shared" si="296"/>
        <v>ORD103784_20250220_CUST01892_MED005</v>
      </c>
      <c r="T3785" s="23">
        <f t="shared" si="297"/>
        <v>1</v>
      </c>
      <c r="U3785" s="6">
        <f t="shared" si="298"/>
        <v>351.64</v>
      </c>
      <c r="V3785" s="6">
        <f>tbl_Raw_Data[[#This Row],[Discount_Pct]]*tbl_Raw_Data[[#This Row],[Gross_Amount]]/100</f>
        <v>52.745999999999995</v>
      </c>
      <c r="W3785" s="6">
        <f>tbl_Raw_Data[[#This Row],[Gross_Amount]]-tbl_Raw_Data[[#This Row],[Discount_Amount]]</f>
        <v>298.89400000000001</v>
      </c>
      <c r="X3785" s="6">
        <f>tbl_Raw_Data[[#This Row],[Net_Amount_Before_Tax]]*tbl_Raw_Data[[#This Row],[Tax_Pct]]/100</f>
        <v>14.944700000000001</v>
      </c>
      <c r="Y3785" s="6">
        <f>tbl_Raw_Data[[#This Row],[Net_Amount_Before_Tax]]+tbl_Raw_Data[[#This Row],[Tax_Amount]]</f>
        <v>313.83870000000002</v>
      </c>
      <c r="Z3785" s="6">
        <f t="shared" si="299"/>
        <v>1</v>
      </c>
    </row>
    <row r="3786" spans="1:26" x14ac:dyDescent="0.3">
      <c r="A3786" s="23" t="s">
        <v>5667</v>
      </c>
      <c r="B3786" s="34">
        <v>45365</v>
      </c>
      <c r="C3786" s="23" t="s">
        <v>2571</v>
      </c>
      <c r="D3786" s="23" t="s">
        <v>52</v>
      </c>
      <c r="E3786" s="23" t="s">
        <v>52</v>
      </c>
      <c r="F3786" s="23">
        <v>160019</v>
      </c>
      <c r="G3786" s="23" t="s">
        <v>74</v>
      </c>
      <c r="H3786" s="23" t="s">
        <v>75</v>
      </c>
      <c r="I3786" s="23" t="s">
        <v>76</v>
      </c>
      <c r="J3786" s="23" t="s">
        <v>77</v>
      </c>
      <c r="K3786" s="23" t="s">
        <v>57</v>
      </c>
      <c r="L3786" s="23">
        <v>2</v>
      </c>
      <c r="M3786" s="23">
        <v>59.89</v>
      </c>
      <c r="N3786" s="23">
        <v>5</v>
      </c>
      <c r="O3786" s="23">
        <v>12</v>
      </c>
      <c r="P3786" s="23" t="s">
        <v>33</v>
      </c>
      <c r="Q3786" s="23" t="s">
        <v>34</v>
      </c>
      <c r="R3786" s="23">
        <f t="shared" si="295"/>
        <v>1</v>
      </c>
      <c r="S3786" s="23" t="str">
        <f t="shared" si="296"/>
        <v>ORD103785_20240314_CUST01624_MED008</v>
      </c>
      <c r="T3786" s="23">
        <f t="shared" si="297"/>
        <v>1</v>
      </c>
      <c r="U3786" s="6">
        <f t="shared" si="298"/>
        <v>119.78</v>
      </c>
      <c r="V3786" s="6">
        <f>tbl_Raw_Data[[#This Row],[Discount_Pct]]*tbl_Raw_Data[[#This Row],[Gross_Amount]]/100</f>
        <v>5.9889999999999999</v>
      </c>
      <c r="W3786" s="6">
        <f>tbl_Raw_Data[[#This Row],[Gross_Amount]]-tbl_Raw_Data[[#This Row],[Discount_Amount]]</f>
        <v>113.791</v>
      </c>
      <c r="X3786" s="6">
        <f>tbl_Raw_Data[[#This Row],[Net_Amount_Before_Tax]]*tbl_Raw_Data[[#This Row],[Tax_Pct]]/100</f>
        <v>13.654919999999999</v>
      </c>
      <c r="Y3786" s="6">
        <f>tbl_Raw_Data[[#This Row],[Net_Amount_Before_Tax]]+tbl_Raw_Data[[#This Row],[Tax_Amount]]</f>
        <v>127.44592</v>
      </c>
      <c r="Z3786" s="6">
        <f t="shared" si="299"/>
        <v>1</v>
      </c>
    </row>
    <row r="3787" spans="1:26" x14ac:dyDescent="0.3">
      <c r="A3787" s="23" t="s">
        <v>5668</v>
      </c>
      <c r="B3787" s="34">
        <v>45347</v>
      </c>
      <c r="C3787" s="23" t="s">
        <v>5669</v>
      </c>
      <c r="D3787" s="23" t="s">
        <v>87</v>
      </c>
      <c r="E3787" s="23" t="s">
        <v>88</v>
      </c>
      <c r="F3787" s="23">
        <v>600001</v>
      </c>
      <c r="G3787" s="23" t="s">
        <v>138</v>
      </c>
      <c r="H3787" s="23" t="s">
        <v>139</v>
      </c>
      <c r="I3787" s="23" t="s">
        <v>50</v>
      </c>
      <c r="J3787" s="23" t="s">
        <v>140</v>
      </c>
      <c r="K3787" s="23" t="s">
        <v>24</v>
      </c>
      <c r="L3787" s="23">
        <v>3</v>
      </c>
      <c r="M3787" s="23">
        <v>183.52</v>
      </c>
      <c r="N3787" s="23">
        <v>5</v>
      </c>
      <c r="O3787" s="23">
        <v>18</v>
      </c>
      <c r="P3787" s="23" t="s">
        <v>58</v>
      </c>
      <c r="Q3787" s="23" t="s">
        <v>34</v>
      </c>
      <c r="R3787" s="23">
        <f t="shared" si="295"/>
        <v>1</v>
      </c>
      <c r="S3787" s="23" t="str">
        <f t="shared" si="296"/>
        <v>ORD103786_20240225_CUST03384_MED013</v>
      </c>
      <c r="T3787" s="23">
        <f t="shared" si="297"/>
        <v>1</v>
      </c>
      <c r="U3787" s="6">
        <f t="shared" si="298"/>
        <v>550.56000000000006</v>
      </c>
      <c r="V3787" s="6">
        <f>tbl_Raw_Data[[#This Row],[Discount_Pct]]*tbl_Raw_Data[[#This Row],[Gross_Amount]]/100</f>
        <v>27.528000000000002</v>
      </c>
      <c r="W3787" s="6">
        <f>tbl_Raw_Data[[#This Row],[Gross_Amount]]-tbl_Raw_Data[[#This Row],[Discount_Amount]]</f>
        <v>523.03200000000004</v>
      </c>
      <c r="X3787" s="6">
        <f>tbl_Raw_Data[[#This Row],[Net_Amount_Before_Tax]]*tbl_Raw_Data[[#This Row],[Tax_Pct]]/100</f>
        <v>94.14576000000001</v>
      </c>
      <c r="Y3787" s="6">
        <f>tbl_Raw_Data[[#This Row],[Net_Amount_Before_Tax]]+tbl_Raw_Data[[#This Row],[Tax_Amount]]</f>
        <v>617.17776000000003</v>
      </c>
      <c r="Z3787" s="6">
        <f t="shared" si="299"/>
        <v>1</v>
      </c>
    </row>
    <row r="3788" spans="1:26" x14ac:dyDescent="0.3">
      <c r="A3788" s="23" t="s">
        <v>5670</v>
      </c>
      <c r="B3788" s="34">
        <v>45313</v>
      </c>
      <c r="C3788" s="23" t="s">
        <v>4912</v>
      </c>
      <c r="D3788" s="23" t="s">
        <v>100</v>
      </c>
      <c r="E3788" s="23" t="s">
        <v>101</v>
      </c>
      <c r="F3788" s="23">
        <v>201303</v>
      </c>
      <c r="G3788" s="23" t="s">
        <v>283</v>
      </c>
      <c r="H3788" s="23" t="s">
        <v>284</v>
      </c>
      <c r="I3788" s="23" t="s">
        <v>104</v>
      </c>
      <c r="J3788" s="23" t="s">
        <v>42</v>
      </c>
      <c r="K3788" s="23" t="s">
        <v>57</v>
      </c>
      <c r="L3788" s="23">
        <v>1</v>
      </c>
      <c r="M3788" s="23">
        <v>305.44</v>
      </c>
      <c r="N3788" s="23">
        <v>10</v>
      </c>
      <c r="O3788" s="23">
        <v>5</v>
      </c>
      <c r="P3788" s="23" t="s">
        <v>33</v>
      </c>
      <c r="Q3788" s="23" t="s">
        <v>34</v>
      </c>
      <c r="R3788" s="23">
        <f t="shared" si="295"/>
        <v>1</v>
      </c>
      <c r="S3788" s="23" t="str">
        <f t="shared" si="296"/>
        <v>ORD103787_20240122_CUST01601_MED030</v>
      </c>
      <c r="T3788" s="23">
        <f t="shared" si="297"/>
        <v>1</v>
      </c>
      <c r="U3788" s="6">
        <f t="shared" si="298"/>
        <v>305.44</v>
      </c>
      <c r="V3788" s="6">
        <f>tbl_Raw_Data[[#This Row],[Discount_Pct]]*tbl_Raw_Data[[#This Row],[Gross_Amount]]/100</f>
        <v>30.544</v>
      </c>
      <c r="W3788" s="6">
        <f>tbl_Raw_Data[[#This Row],[Gross_Amount]]-tbl_Raw_Data[[#This Row],[Discount_Amount]]</f>
        <v>274.89600000000002</v>
      </c>
      <c r="X3788" s="6">
        <f>tbl_Raw_Data[[#This Row],[Net_Amount_Before_Tax]]*tbl_Raw_Data[[#This Row],[Tax_Pct]]/100</f>
        <v>13.7448</v>
      </c>
      <c r="Y3788" s="6">
        <f>tbl_Raw_Data[[#This Row],[Net_Amount_Before_Tax]]+tbl_Raw_Data[[#This Row],[Tax_Amount]]</f>
        <v>288.64080000000001</v>
      </c>
      <c r="Z3788" s="6">
        <f t="shared" si="299"/>
        <v>3</v>
      </c>
    </row>
    <row r="3789" spans="1:26" x14ac:dyDescent="0.3">
      <c r="A3789" s="23" t="s">
        <v>5671</v>
      </c>
      <c r="B3789" s="34">
        <v>45322</v>
      </c>
      <c r="C3789" s="23" t="s">
        <v>572</v>
      </c>
      <c r="D3789" s="23" t="s">
        <v>123</v>
      </c>
      <c r="E3789" s="23" t="s">
        <v>101</v>
      </c>
      <c r="F3789" s="23">
        <v>226001</v>
      </c>
      <c r="G3789" s="23" t="s">
        <v>48</v>
      </c>
      <c r="H3789" s="23" t="s">
        <v>49</v>
      </c>
      <c r="I3789" s="23" t="s">
        <v>50</v>
      </c>
      <c r="J3789" s="23" t="s">
        <v>23</v>
      </c>
      <c r="K3789" s="23" t="s">
        <v>24</v>
      </c>
      <c r="L3789" s="23">
        <v>6</v>
      </c>
      <c r="M3789" s="23">
        <v>103.53</v>
      </c>
      <c r="N3789" s="23">
        <v>15</v>
      </c>
      <c r="O3789" s="23">
        <v>5</v>
      </c>
      <c r="P3789" s="23" t="s">
        <v>58</v>
      </c>
      <c r="Q3789" s="23" t="s">
        <v>26</v>
      </c>
      <c r="R3789" s="23">
        <f t="shared" si="295"/>
        <v>1</v>
      </c>
      <c r="S3789" s="23" t="str">
        <f t="shared" si="296"/>
        <v>ORD103788_20240131_CUST02874_MED028</v>
      </c>
      <c r="T3789" s="23">
        <f t="shared" si="297"/>
        <v>1</v>
      </c>
      <c r="U3789" s="6">
        <f t="shared" si="298"/>
        <v>621.18000000000006</v>
      </c>
      <c r="V3789" s="6">
        <f>tbl_Raw_Data[[#This Row],[Discount_Pct]]*tbl_Raw_Data[[#This Row],[Gross_Amount]]/100</f>
        <v>93.177000000000007</v>
      </c>
      <c r="W3789" s="6">
        <f>tbl_Raw_Data[[#This Row],[Gross_Amount]]-tbl_Raw_Data[[#This Row],[Discount_Amount]]</f>
        <v>528.00300000000004</v>
      </c>
      <c r="X3789" s="6">
        <f>tbl_Raw_Data[[#This Row],[Net_Amount_Before_Tax]]*tbl_Raw_Data[[#This Row],[Tax_Pct]]/100</f>
        <v>26.400150000000004</v>
      </c>
      <c r="Y3789" s="6">
        <f>tbl_Raw_Data[[#This Row],[Net_Amount_Before_Tax]]+tbl_Raw_Data[[#This Row],[Tax_Amount]]</f>
        <v>554.4031500000001</v>
      </c>
      <c r="Z3789" s="6">
        <f t="shared" si="299"/>
        <v>2</v>
      </c>
    </row>
    <row r="3790" spans="1:26" x14ac:dyDescent="0.3">
      <c r="A3790" s="23" t="s">
        <v>5672</v>
      </c>
      <c r="B3790" s="34">
        <v>45737</v>
      </c>
      <c r="C3790" s="23" t="s">
        <v>5673</v>
      </c>
      <c r="D3790" s="23" t="s">
        <v>46</v>
      </c>
      <c r="E3790" s="23" t="s">
        <v>47</v>
      </c>
      <c r="F3790" s="23">
        <v>411038</v>
      </c>
      <c r="G3790" s="23" t="s">
        <v>119</v>
      </c>
      <c r="H3790" s="23" t="s">
        <v>120</v>
      </c>
      <c r="I3790" s="23" t="s">
        <v>32</v>
      </c>
      <c r="J3790" s="23" t="s">
        <v>64</v>
      </c>
      <c r="K3790" s="23" t="s">
        <v>57</v>
      </c>
      <c r="L3790" s="23">
        <v>2</v>
      </c>
      <c r="M3790" s="23">
        <v>67.73</v>
      </c>
      <c r="N3790" s="23">
        <v>10</v>
      </c>
      <c r="O3790" s="23">
        <v>5</v>
      </c>
      <c r="P3790" s="23" t="s">
        <v>43</v>
      </c>
      <c r="Q3790" s="23" t="s">
        <v>34</v>
      </c>
      <c r="R3790" s="23">
        <f t="shared" si="295"/>
        <v>1</v>
      </c>
      <c r="S3790" s="23" t="str">
        <f t="shared" si="296"/>
        <v>ORD103789_20250321_CUST01663_MED010</v>
      </c>
      <c r="T3790" s="23">
        <f t="shared" si="297"/>
        <v>1</v>
      </c>
      <c r="U3790" s="6">
        <f t="shared" si="298"/>
        <v>135.46</v>
      </c>
      <c r="V3790" s="6">
        <f>tbl_Raw_Data[[#This Row],[Discount_Pct]]*tbl_Raw_Data[[#This Row],[Gross_Amount]]/100</f>
        <v>13.546000000000001</v>
      </c>
      <c r="W3790" s="6">
        <f>tbl_Raw_Data[[#This Row],[Gross_Amount]]-tbl_Raw_Data[[#This Row],[Discount_Amount]]</f>
        <v>121.914</v>
      </c>
      <c r="X3790" s="6">
        <f>tbl_Raw_Data[[#This Row],[Net_Amount_Before_Tax]]*tbl_Raw_Data[[#This Row],[Tax_Pct]]/100</f>
        <v>6.0957000000000008</v>
      </c>
      <c r="Y3790" s="6">
        <f>tbl_Raw_Data[[#This Row],[Net_Amount_Before_Tax]]+tbl_Raw_Data[[#This Row],[Tax_Amount]]</f>
        <v>128.00970000000001</v>
      </c>
      <c r="Z3790" s="6">
        <f t="shared" si="299"/>
        <v>2</v>
      </c>
    </row>
    <row r="3791" spans="1:26" x14ac:dyDescent="0.3">
      <c r="A3791" s="23" t="s">
        <v>5674</v>
      </c>
      <c r="B3791" s="34">
        <v>45713</v>
      </c>
      <c r="C3791" s="23" t="s">
        <v>2686</v>
      </c>
      <c r="D3791" s="23" t="s">
        <v>87</v>
      </c>
      <c r="E3791" s="23" t="s">
        <v>88</v>
      </c>
      <c r="F3791" s="23">
        <v>600096</v>
      </c>
      <c r="G3791" s="23" t="s">
        <v>74</v>
      </c>
      <c r="H3791" s="23" t="s">
        <v>75</v>
      </c>
      <c r="I3791" s="23" t="s">
        <v>76</v>
      </c>
      <c r="J3791" s="23" t="s">
        <v>77</v>
      </c>
      <c r="K3791" s="23" t="s">
        <v>57</v>
      </c>
      <c r="L3791" s="23">
        <v>1</v>
      </c>
      <c r="M3791" s="23">
        <v>66.3</v>
      </c>
      <c r="N3791" s="23">
        <v>15</v>
      </c>
      <c r="O3791" s="23">
        <v>12</v>
      </c>
      <c r="P3791" s="23" t="s">
        <v>25</v>
      </c>
      <c r="Q3791" s="23" t="s">
        <v>90</v>
      </c>
      <c r="R3791" s="23">
        <f t="shared" si="295"/>
        <v>1</v>
      </c>
      <c r="S3791" s="23" t="str">
        <f t="shared" si="296"/>
        <v>ORD103790_20250225_CUST02316_MED008</v>
      </c>
      <c r="T3791" s="23">
        <f t="shared" si="297"/>
        <v>1</v>
      </c>
      <c r="U3791" s="6">
        <f t="shared" si="298"/>
        <v>66.3</v>
      </c>
      <c r="V3791" s="6">
        <f>tbl_Raw_Data[[#This Row],[Discount_Pct]]*tbl_Raw_Data[[#This Row],[Gross_Amount]]/100</f>
        <v>9.9450000000000003</v>
      </c>
      <c r="W3791" s="6">
        <f>tbl_Raw_Data[[#This Row],[Gross_Amount]]-tbl_Raw_Data[[#This Row],[Discount_Amount]]</f>
        <v>56.354999999999997</v>
      </c>
      <c r="X3791" s="6">
        <f>tbl_Raw_Data[[#This Row],[Net_Amount_Before_Tax]]*tbl_Raw_Data[[#This Row],[Tax_Pct]]/100</f>
        <v>6.7625999999999999</v>
      </c>
      <c r="Y3791" s="6">
        <f>tbl_Raw_Data[[#This Row],[Net_Amount_Before_Tax]]+tbl_Raw_Data[[#This Row],[Tax_Amount]]</f>
        <v>63.117599999999996</v>
      </c>
      <c r="Z3791" s="6">
        <f t="shared" si="299"/>
        <v>2</v>
      </c>
    </row>
    <row r="3792" spans="1:26" x14ac:dyDescent="0.3">
      <c r="A3792" s="23" t="s">
        <v>5675</v>
      </c>
      <c r="B3792" s="34">
        <v>45304</v>
      </c>
      <c r="C3792" s="23" t="s">
        <v>5676</v>
      </c>
      <c r="D3792" s="23" t="s">
        <v>72</v>
      </c>
      <c r="E3792" s="23" t="s">
        <v>73</v>
      </c>
      <c r="F3792" s="23">
        <v>302021</v>
      </c>
      <c r="G3792" s="23" t="s">
        <v>102</v>
      </c>
      <c r="H3792" s="23" t="s">
        <v>103</v>
      </c>
      <c r="I3792" s="23" t="s">
        <v>104</v>
      </c>
      <c r="J3792" s="23" t="s">
        <v>64</v>
      </c>
      <c r="K3792" s="23" t="s">
        <v>57</v>
      </c>
      <c r="L3792" s="23">
        <v>1</v>
      </c>
      <c r="M3792" s="23">
        <v>112.06</v>
      </c>
      <c r="N3792" s="23">
        <v>5</v>
      </c>
      <c r="O3792" s="23">
        <v>5</v>
      </c>
      <c r="P3792" s="23" t="s">
        <v>43</v>
      </c>
      <c r="Q3792" s="23" t="s">
        <v>34</v>
      </c>
      <c r="R3792" s="23">
        <f t="shared" si="295"/>
        <v>1</v>
      </c>
      <c r="S3792" s="23" t="str">
        <f t="shared" si="296"/>
        <v>ORD103791_20240113_CUST01498_MED029</v>
      </c>
      <c r="T3792" s="23">
        <f t="shared" si="297"/>
        <v>1</v>
      </c>
      <c r="U3792" s="6">
        <f t="shared" si="298"/>
        <v>112.06</v>
      </c>
      <c r="V3792" s="6">
        <f>tbl_Raw_Data[[#This Row],[Discount_Pct]]*tbl_Raw_Data[[#This Row],[Gross_Amount]]/100</f>
        <v>5.6029999999999998</v>
      </c>
      <c r="W3792" s="6">
        <f>tbl_Raw_Data[[#This Row],[Gross_Amount]]-tbl_Raw_Data[[#This Row],[Discount_Amount]]</f>
        <v>106.45700000000001</v>
      </c>
      <c r="X3792" s="6">
        <f>tbl_Raw_Data[[#This Row],[Net_Amount_Before_Tax]]*tbl_Raw_Data[[#This Row],[Tax_Pct]]/100</f>
        <v>5.3228500000000007</v>
      </c>
      <c r="Y3792" s="6">
        <f>tbl_Raw_Data[[#This Row],[Net_Amount_Before_Tax]]+tbl_Raw_Data[[#This Row],[Tax_Amount]]</f>
        <v>111.77985000000001</v>
      </c>
      <c r="Z3792" s="6">
        <f t="shared" si="299"/>
        <v>2</v>
      </c>
    </row>
    <row r="3793" spans="1:26" x14ac:dyDescent="0.3">
      <c r="A3793" s="23" t="s">
        <v>5675</v>
      </c>
      <c r="B3793" s="34">
        <v>45679</v>
      </c>
      <c r="C3793" s="23" t="s">
        <v>5214</v>
      </c>
      <c r="D3793" s="23" t="s">
        <v>183</v>
      </c>
      <c r="E3793" s="23" t="s">
        <v>184</v>
      </c>
      <c r="F3793" s="23">
        <v>122016</v>
      </c>
      <c r="G3793" s="23" t="s">
        <v>224</v>
      </c>
      <c r="H3793" s="23" t="s">
        <v>225</v>
      </c>
      <c r="I3793" s="23" t="s">
        <v>147</v>
      </c>
      <c r="J3793" s="23" t="s">
        <v>23</v>
      </c>
      <c r="K3793" s="23" t="s">
        <v>24</v>
      </c>
      <c r="L3793" s="23">
        <v>3</v>
      </c>
      <c r="M3793" s="23">
        <v>52.05</v>
      </c>
      <c r="N3793" s="23">
        <v>15</v>
      </c>
      <c r="O3793" s="23">
        <v>12</v>
      </c>
      <c r="P3793" s="23" t="s">
        <v>65</v>
      </c>
      <c r="Q3793" s="23" t="s">
        <v>44</v>
      </c>
      <c r="R3793" s="23">
        <f t="shared" si="295"/>
        <v>1</v>
      </c>
      <c r="S3793" s="23" t="str">
        <f t="shared" si="296"/>
        <v>ORD103791_20250122_CUST03178_MED015</v>
      </c>
      <c r="T3793" s="23">
        <f t="shared" si="297"/>
        <v>1</v>
      </c>
      <c r="U3793" s="6">
        <f t="shared" si="298"/>
        <v>156.14999999999998</v>
      </c>
      <c r="V3793" s="6">
        <f>tbl_Raw_Data[[#This Row],[Discount_Pct]]*tbl_Raw_Data[[#This Row],[Gross_Amount]]/100</f>
        <v>23.422499999999996</v>
      </c>
      <c r="W3793" s="6">
        <f>tbl_Raw_Data[[#This Row],[Gross_Amount]]-tbl_Raw_Data[[#This Row],[Discount_Amount]]</f>
        <v>132.72749999999999</v>
      </c>
      <c r="X3793" s="6">
        <f>tbl_Raw_Data[[#This Row],[Net_Amount_Before_Tax]]*tbl_Raw_Data[[#This Row],[Tax_Pct]]/100</f>
        <v>15.927300000000001</v>
      </c>
      <c r="Y3793" s="6">
        <f>tbl_Raw_Data[[#This Row],[Net_Amount_Before_Tax]]+tbl_Raw_Data[[#This Row],[Tax_Amount]]</f>
        <v>148.65479999999999</v>
      </c>
      <c r="Z3793" s="6">
        <f t="shared" si="299"/>
        <v>2</v>
      </c>
    </row>
    <row r="3794" spans="1:26" x14ac:dyDescent="0.3">
      <c r="A3794" s="23" t="s">
        <v>5677</v>
      </c>
      <c r="B3794" s="34">
        <v>45673</v>
      </c>
      <c r="C3794" s="23" t="s">
        <v>5580</v>
      </c>
      <c r="D3794" s="23" t="s">
        <v>130</v>
      </c>
      <c r="E3794" s="23" t="s">
        <v>131</v>
      </c>
      <c r="F3794" s="23">
        <v>700029</v>
      </c>
      <c r="G3794" s="23" t="s">
        <v>61</v>
      </c>
      <c r="H3794" s="23" t="s">
        <v>62</v>
      </c>
      <c r="I3794" s="23" t="s">
        <v>63</v>
      </c>
      <c r="J3794" s="23" t="s">
        <v>64</v>
      </c>
      <c r="K3794" s="23" t="s">
        <v>57</v>
      </c>
      <c r="L3794" s="23">
        <v>1</v>
      </c>
      <c r="M3794" s="23">
        <v>97.7</v>
      </c>
      <c r="N3794" s="23">
        <v>0</v>
      </c>
      <c r="O3794" s="23">
        <v>18</v>
      </c>
      <c r="P3794" s="23" t="s">
        <v>58</v>
      </c>
      <c r="Q3794" s="23" t="s">
        <v>44</v>
      </c>
      <c r="R3794" s="23">
        <f t="shared" si="295"/>
        <v>1</v>
      </c>
      <c r="S3794" s="23" t="str">
        <f t="shared" si="296"/>
        <v>ORD103793_20250116_CUST00547_MED004</v>
      </c>
      <c r="T3794" s="23">
        <f t="shared" si="297"/>
        <v>1</v>
      </c>
      <c r="U3794" s="6">
        <f t="shared" si="298"/>
        <v>97.7</v>
      </c>
      <c r="V3794" s="6">
        <f>tbl_Raw_Data[[#This Row],[Discount_Pct]]*tbl_Raw_Data[[#This Row],[Gross_Amount]]/100</f>
        <v>0</v>
      </c>
      <c r="W3794" s="6">
        <f>tbl_Raw_Data[[#This Row],[Gross_Amount]]-tbl_Raw_Data[[#This Row],[Discount_Amount]]</f>
        <v>97.7</v>
      </c>
      <c r="X3794" s="6">
        <f>tbl_Raw_Data[[#This Row],[Net_Amount_Before_Tax]]*tbl_Raw_Data[[#This Row],[Tax_Pct]]/100</f>
        <v>17.586000000000002</v>
      </c>
      <c r="Y3794" s="6">
        <f>tbl_Raw_Data[[#This Row],[Net_Amount_Before_Tax]]+tbl_Raw_Data[[#This Row],[Tax_Amount]]</f>
        <v>115.286</v>
      </c>
      <c r="Z3794" s="6">
        <f t="shared" si="299"/>
        <v>2</v>
      </c>
    </row>
    <row r="3795" spans="1:26" x14ac:dyDescent="0.3">
      <c r="A3795" s="23" t="s">
        <v>5678</v>
      </c>
      <c r="B3795" s="34">
        <v>45300</v>
      </c>
      <c r="C3795" s="23" t="s">
        <v>4967</v>
      </c>
      <c r="D3795" s="23" t="s">
        <v>92</v>
      </c>
      <c r="E3795" s="23" t="s">
        <v>93</v>
      </c>
      <c r="F3795" s="23">
        <v>560038</v>
      </c>
      <c r="G3795" s="23" t="s">
        <v>53</v>
      </c>
      <c r="H3795" s="23" t="s">
        <v>54</v>
      </c>
      <c r="I3795" s="23" t="s">
        <v>55</v>
      </c>
      <c r="J3795" s="23" t="s">
        <v>56</v>
      </c>
      <c r="K3795" s="23" t="s">
        <v>57</v>
      </c>
      <c r="L3795" s="23">
        <v>5</v>
      </c>
      <c r="M3795" s="23">
        <v>48.94</v>
      </c>
      <c r="N3795" s="23">
        <v>5</v>
      </c>
      <c r="O3795" s="23">
        <v>12</v>
      </c>
      <c r="P3795" s="23" t="s">
        <v>65</v>
      </c>
      <c r="Q3795" s="23" t="s">
        <v>34</v>
      </c>
      <c r="R3795" s="23">
        <f t="shared" si="295"/>
        <v>1</v>
      </c>
      <c r="S3795" s="23" t="str">
        <f t="shared" si="296"/>
        <v>ORD103794_20240109_CUST01492_MED020</v>
      </c>
      <c r="T3795" s="23">
        <f t="shared" si="297"/>
        <v>1</v>
      </c>
      <c r="U3795" s="6">
        <f t="shared" si="298"/>
        <v>244.7</v>
      </c>
      <c r="V3795" s="6">
        <f>tbl_Raw_Data[[#This Row],[Discount_Pct]]*tbl_Raw_Data[[#This Row],[Gross_Amount]]/100</f>
        <v>12.234999999999999</v>
      </c>
      <c r="W3795" s="6">
        <f>tbl_Raw_Data[[#This Row],[Gross_Amount]]-tbl_Raw_Data[[#This Row],[Discount_Amount]]</f>
        <v>232.46499999999997</v>
      </c>
      <c r="X3795" s="6">
        <f>tbl_Raw_Data[[#This Row],[Net_Amount_Before_Tax]]*tbl_Raw_Data[[#This Row],[Tax_Pct]]/100</f>
        <v>27.895799999999998</v>
      </c>
      <c r="Y3795" s="6">
        <f>tbl_Raw_Data[[#This Row],[Net_Amount_Before_Tax]]+tbl_Raw_Data[[#This Row],[Tax_Amount]]</f>
        <v>260.36079999999998</v>
      </c>
      <c r="Z3795" s="6">
        <f t="shared" si="299"/>
        <v>5</v>
      </c>
    </row>
    <row r="3796" spans="1:26" x14ac:dyDescent="0.3">
      <c r="A3796" s="23" t="s">
        <v>5678</v>
      </c>
      <c r="B3796" s="34">
        <v>45487</v>
      </c>
      <c r="C3796" s="23" t="s">
        <v>4408</v>
      </c>
      <c r="D3796" s="23" t="s">
        <v>80</v>
      </c>
      <c r="E3796" s="23" t="s">
        <v>81</v>
      </c>
      <c r="F3796" s="23">
        <v>395017</v>
      </c>
      <c r="G3796" s="23" t="s">
        <v>229</v>
      </c>
      <c r="H3796" s="23" t="s">
        <v>230</v>
      </c>
      <c r="I3796" s="23" t="s">
        <v>84</v>
      </c>
      <c r="J3796" s="23" t="s">
        <v>140</v>
      </c>
      <c r="K3796" s="23" t="s">
        <v>24</v>
      </c>
      <c r="L3796" s="23">
        <v>2</v>
      </c>
      <c r="M3796" s="23">
        <v>193.57</v>
      </c>
      <c r="N3796" s="23">
        <v>15</v>
      </c>
      <c r="O3796" s="23">
        <v>12</v>
      </c>
      <c r="P3796" s="23" t="s">
        <v>33</v>
      </c>
      <c r="Q3796" s="23" t="s">
        <v>34</v>
      </c>
      <c r="R3796" s="23">
        <f t="shared" si="295"/>
        <v>1</v>
      </c>
      <c r="S3796" s="23" t="str">
        <f t="shared" si="296"/>
        <v>ORD103794_20240714_CUST01408_MED022</v>
      </c>
      <c r="T3796" s="23">
        <f t="shared" si="297"/>
        <v>1</v>
      </c>
      <c r="U3796" s="6">
        <f t="shared" si="298"/>
        <v>387.14</v>
      </c>
      <c r="V3796" s="6">
        <f>tbl_Raw_Data[[#This Row],[Discount_Pct]]*tbl_Raw_Data[[#This Row],[Gross_Amount]]/100</f>
        <v>58.070999999999998</v>
      </c>
      <c r="W3796" s="6">
        <f>tbl_Raw_Data[[#This Row],[Gross_Amount]]-tbl_Raw_Data[[#This Row],[Discount_Amount]]</f>
        <v>329.06899999999996</v>
      </c>
      <c r="X3796" s="6">
        <f>tbl_Raw_Data[[#This Row],[Net_Amount_Before_Tax]]*tbl_Raw_Data[[#This Row],[Tax_Pct]]/100</f>
        <v>39.488279999999996</v>
      </c>
      <c r="Y3796" s="6">
        <f>tbl_Raw_Data[[#This Row],[Net_Amount_Before_Tax]]+tbl_Raw_Data[[#This Row],[Tax_Amount]]</f>
        <v>368.55727999999993</v>
      </c>
      <c r="Z3796" s="6">
        <f t="shared" si="299"/>
        <v>1</v>
      </c>
    </row>
    <row r="3797" spans="1:26" x14ac:dyDescent="0.3">
      <c r="A3797" s="23" t="s">
        <v>5679</v>
      </c>
      <c r="B3797" s="34">
        <v>45617</v>
      </c>
      <c r="C3797" s="23" t="s">
        <v>5680</v>
      </c>
      <c r="D3797" s="23" t="s">
        <v>130</v>
      </c>
      <c r="E3797" s="23" t="s">
        <v>131</v>
      </c>
      <c r="F3797" s="23">
        <v>700001</v>
      </c>
      <c r="G3797" s="23" t="s">
        <v>53</v>
      </c>
      <c r="H3797" s="23" t="s">
        <v>54</v>
      </c>
      <c r="I3797" s="23" t="s">
        <v>55</v>
      </c>
      <c r="J3797" s="23" t="s">
        <v>56</v>
      </c>
      <c r="K3797" s="23" t="s">
        <v>57</v>
      </c>
      <c r="L3797" s="23">
        <v>1</v>
      </c>
      <c r="M3797" s="23">
        <v>54.33</v>
      </c>
      <c r="N3797" s="23">
        <v>5</v>
      </c>
      <c r="O3797" s="23">
        <v>5</v>
      </c>
      <c r="P3797" s="23" t="s">
        <v>33</v>
      </c>
      <c r="Q3797" s="23" t="s">
        <v>34</v>
      </c>
      <c r="R3797" s="23">
        <f t="shared" si="295"/>
        <v>1</v>
      </c>
      <c r="S3797" s="23" t="str">
        <f t="shared" si="296"/>
        <v>ORD103796_20241121_CUST02300_MED020</v>
      </c>
      <c r="T3797" s="23">
        <f t="shared" si="297"/>
        <v>1</v>
      </c>
      <c r="U3797" s="6">
        <f t="shared" si="298"/>
        <v>54.33</v>
      </c>
      <c r="V3797" s="6">
        <f>tbl_Raw_Data[[#This Row],[Discount_Pct]]*tbl_Raw_Data[[#This Row],[Gross_Amount]]/100</f>
        <v>2.7164999999999999</v>
      </c>
      <c r="W3797" s="6">
        <f>tbl_Raw_Data[[#This Row],[Gross_Amount]]-tbl_Raw_Data[[#This Row],[Discount_Amount]]</f>
        <v>51.613500000000002</v>
      </c>
      <c r="X3797" s="6">
        <f>tbl_Raw_Data[[#This Row],[Net_Amount_Before_Tax]]*tbl_Raw_Data[[#This Row],[Tax_Pct]]/100</f>
        <v>2.5806749999999998</v>
      </c>
      <c r="Y3797" s="6">
        <f>tbl_Raw_Data[[#This Row],[Net_Amount_Before_Tax]]+tbl_Raw_Data[[#This Row],[Tax_Amount]]</f>
        <v>54.194175000000001</v>
      </c>
      <c r="Z3797" s="6">
        <f t="shared" si="299"/>
        <v>1</v>
      </c>
    </row>
    <row r="3798" spans="1:26" x14ac:dyDescent="0.3">
      <c r="A3798" s="23" t="s">
        <v>5681</v>
      </c>
      <c r="B3798" s="34">
        <v>45646</v>
      </c>
      <c r="C3798" s="23" t="s">
        <v>5046</v>
      </c>
      <c r="D3798" s="23" t="s">
        <v>46</v>
      </c>
      <c r="E3798" s="23" t="s">
        <v>47</v>
      </c>
      <c r="F3798" s="23">
        <v>411038</v>
      </c>
      <c r="G3798" s="23" t="s">
        <v>68</v>
      </c>
      <c r="H3798" s="23" t="s">
        <v>69</v>
      </c>
      <c r="I3798" s="23" t="s">
        <v>55</v>
      </c>
      <c r="J3798" s="23" t="s">
        <v>56</v>
      </c>
      <c r="K3798" s="23" t="s">
        <v>24</v>
      </c>
      <c r="L3798" s="23">
        <v>2</v>
      </c>
      <c r="M3798" s="23">
        <v>30.4</v>
      </c>
      <c r="N3798" s="23">
        <v>5</v>
      </c>
      <c r="O3798" s="23">
        <v>12</v>
      </c>
      <c r="P3798" s="23" t="s">
        <v>25</v>
      </c>
      <c r="Q3798" s="23" t="s">
        <v>34</v>
      </c>
      <c r="R3798" s="23">
        <f t="shared" si="295"/>
        <v>1</v>
      </c>
      <c r="S3798" s="23" t="str">
        <f t="shared" si="296"/>
        <v>ORD103797_20241220_CUST00258_MED003</v>
      </c>
      <c r="T3798" s="23">
        <f t="shared" si="297"/>
        <v>1</v>
      </c>
      <c r="U3798" s="6">
        <f t="shared" si="298"/>
        <v>60.8</v>
      </c>
      <c r="V3798" s="6">
        <f>tbl_Raw_Data[[#This Row],[Discount_Pct]]*tbl_Raw_Data[[#This Row],[Gross_Amount]]/100</f>
        <v>3.04</v>
      </c>
      <c r="W3798" s="6">
        <f>tbl_Raw_Data[[#This Row],[Gross_Amount]]-tbl_Raw_Data[[#This Row],[Discount_Amount]]</f>
        <v>57.76</v>
      </c>
      <c r="X3798" s="6">
        <f>tbl_Raw_Data[[#This Row],[Net_Amount_Before_Tax]]*tbl_Raw_Data[[#This Row],[Tax_Pct]]/100</f>
        <v>6.9312000000000005</v>
      </c>
      <c r="Y3798" s="6">
        <f>tbl_Raw_Data[[#This Row],[Net_Amount_Before_Tax]]+tbl_Raw_Data[[#This Row],[Tax_Amount]]</f>
        <v>64.691199999999995</v>
      </c>
      <c r="Z3798" s="6">
        <f t="shared" si="299"/>
        <v>1</v>
      </c>
    </row>
    <row r="3799" spans="1:26" x14ac:dyDescent="0.3">
      <c r="A3799" s="23" t="s">
        <v>5682</v>
      </c>
      <c r="B3799" s="34">
        <v>45825</v>
      </c>
      <c r="C3799" s="23" t="s">
        <v>5683</v>
      </c>
      <c r="D3799" s="23" t="s">
        <v>123</v>
      </c>
      <c r="E3799" s="23" t="s">
        <v>101</v>
      </c>
      <c r="F3799" s="23">
        <v>226016</v>
      </c>
      <c r="G3799" s="23" t="s">
        <v>196</v>
      </c>
      <c r="H3799" s="23" t="s">
        <v>197</v>
      </c>
      <c r="I3799" s="23" t="s">
        <v>32</v>
      </c>
      <c r="J3799" s="23" t="s">
        <v>42</v>
      </c>
      <c r="K3799" s="23" t="s">
        <v>24</v>
      </c>
      <c r="L3799" s="23">
        <v>1</v>
      </c>
      <c r="M3799" s="23">
        <v>27.64</v>
      </c>
      <c r="N3799" s="23">
        <v>0</v>
      </c>
      <c r="O3799" s="23">
        <v>5</v>
      </c>
      <c r="P3799" s="23" t="s">
        <v>65</v>
      </c>
      <c r="Q3799" s="23" t="s">
        <v>44</v>
      </c>
      <c r="R3799" s="23">
        <f t="shared" si="295"/>
        <v>1</v>
      </c>
      <c r="S3799" s="23" t="str">
        <f t="shared" si="296"/>
        <v>ORD103798_20250617_CUST01026_MED011</v>
      </c>
      <c r="T3799" s="23">
        <f t="shared" si="297"/>
        <v>1</v>
      </c>
      <c r="U3799" s="6">
        <f t="shared" si="298"/>
        <v>27.64</v>
      </c>
      <c r="V3799" s="6">
        <f>tbl_Raw_Data[[#This Row],[Discount_Pct]]*tbl_Raw_Data[[#This Row],[Gross_Amount]]/100</f>
        <v>0</v>
      </c>
      <c r="W3799" s="6">
        <f>tbl_Raw_Data[[#This Row],[Gross_Amount]]-tbl_Raw_Data[[#This Row],[Discount_Amount]]</f>
        <v>27.64</v>
      </c>
      <c r="X3799" s="6">
        <f>tbl_Raw_Data[[#This Row],[Net_Amount_Before_Tax]]*tbl_Raw_Data[[#This Row],[Tax_Pct]]/100</f>
        <v>1.3819999999999999</v>
      </c>
      <c r="Y3799" s="6">
        <f>tbl_Raw_Data[[#This Row],[Net_Amount_Before_Tax]]+tbl_Raw_Data[[#This Row],[Tax_Amount]]</f>
        <v>29.022000000000002</v>
      </c>
      <c r="Z3799" s="6">
        <f t="shared" si="299"/>
        <v>0</v>
      </c>
    </row>
    <row r="3800" spans="1:26" x14ac:dyDescent="0.3">
      <c r="A3800" s="23" t="s">
        <v>5684</v>
      </c>
      <c r="B3800" s="34">
        <v>45312</v>
      </c>
      <c r="C3800" s="23" t="s">
        <v>5685</v>
      </c>
      <c r="D3800" s="23" t="s">
        <v>159</v>
      </c>
      <c r="E3800" s="23" t="s">
        <v>47</v>
      </c>
      <c r="F3800" s="23">
        <v>400069</v>
      </c>
      <c r="G3800" s="23" t="s">
        <v>53</v>
      </c>
      <c r="H3800" s="23" t="s">
        <v>54</v>
      </c>
      <c r="I3800" s="23" t="s">
        <v>55</v>
      </c>
      <c r="J3800" s="23" t="s">
        <v>56</v>
      </c>
      <c r="K3800" s="23" t="s">
        <v>57</v>
      </c>
      <c r="L3800" s="23">
        <v>6</v>
      </c>
      <c r="M3800" s="23">
        <v>54.68</v>
      </c>
      <c r="N3800" s="23">
        <v>0</v>
      </c>
      <c r="O3800" s="23">
        <v>5</v>
      </c>
      <c r="P3800" s="23" t="s">
        <v>33</v>
      </c>
      <c r="Q3800" s="23" t="s">
        <v>34</v>
      </c>
      <c r="R3800" s="23">
        <f t="shared" si="295"/>
        <v>1</v>
      </c>
      <c r="S3800" s="23" t="str">
        <f t="shared" si="296"/>
        <v>ORD103799_20240121_CUST02741_MED020</v>
      </c>
      <c r="T3800" s="23">
        <f t="shared" si="297"/>
        <v>1</v>
      </c>
      <c r="U3800" s="6">
        <f t="shared" si="298"/>
        <v>328.08</v>
      </c>
      <c r="V3800" s="6">
        <f>tbl_Raw_Data[[#This Row],[Discount_Pct]]*tbl_Raw_Data[[#This Row],[Gross_Amount]]/100</f>
        <v>0</v>
      </c>
      <c r="W3800" s="6">
        <f>tbl_Raw_Data[[#This Row],[Gross_Amount]]-tbl_Raw_Data[[#This Row],[Discount_Amount]]</f>
        <v>328.08</v>
      </c>
      <c r="X3800" s="6">
        <f>tbl_Raw_Data[[#This Row],[Net_Amount_Before_Tax]]*tbl_Raw_Data[[#This Row],[Tax_Pct]]/100</f>
        <v>16.404</v>
      </c>
      <c r="Y3800" s="6">
        <f>tbl_Raw_Data[[#This Row],[Net_Amount_Before_Tax]]+tbl_Raw_Data[[#This Row],[Tax_Amount]]</f>
        <v>344.48399999999998</v>
      </c>
      <c r="Z3800" s="6">
        <f t="shared" si="299"/>
        <v>3</v>
      </c>
    </row>
    <row r="3801" spans="1:26" x14ac:dyDescent="0.3">
      <c r="A3801" s="23" t="s">
        <v>5686</v>
      </c>
      <c r="B3801" s="34">
        <v>45991</v>
      </c>
      <c r="C3801" s="23" t="s">
        <v>5687</v>
      </c>
      <c r="D3801" s="23" t="s">
        <v>159</v>
      </c>
      <c r="E3801" s="23" t="s">
        <v>47</v>
      </c>
      <c r="F3801" s="23">
        <v>400050</v>
      </c>
      <c r="G3801" s="23" t="s">
        <v>196</v>
      </c>
      <c r="H3801" s="23" t="s">
        <v>197</v>
      </c>
      <c r="I3801" s="23" t="s">
        <v>32</v>
      </c>
      <c r="J3801" s="23" t="s">
        <v>42</v>
      </c>
      <c r="K3801" s="23" t="s">
        <v>24</v>
      </c>
      <c r="L3801" s="23">
        <v>1</v>
      </c>
      <c r="M3801" s="23">
        <v>26.72</v>
      </c>
      <c r="N3801" s="23">
        <v>15</v>
      </c>
      <c r="O3801" s="23">
        <v>5</v>
      </c>
      <c r="P3801" s="23" t="s">
        <v>43</v>
      </c>
      <c r="Q3801" s="23" t="s">
        <v>34</v>
      </c>
      <c r="R3801" s="23">
        <f t="shared" si="295"/>
        <v>1</v>
      </c>
      <c r="S3801" s="23" t="str">
        <f t="shared" si="296"/>
        <v>ORD103800_20251130_CUST01543_MED011</v>
      </c>
      <c r="T3801" s="23">
        <f t="shared" si="297"/>
        <v>1</v>
      </c>
      <c r="U3801" s="6">
        <f t="shared" si="298"/>
        <v>26.72</v>
      </c>
      <c r="V3801" s="6">
        <f>tbl_Raw_Data[[#This Row],[Discount_Pct]]*tbl_Raw_Data[[#This Row],[Gross_Amount]]/100</f>
        <v>4.0079999999999991</v>
      </c>
      <c r="W3801" s="6">
        <f>tbl_Raw_Data[[#This Row],[Gross_Amount]]-tbl_Raw_Data[[#This Row],[Discount_Amount]]</f>
        <v>22.712</v>
      </c>
      <c r="X3801" s="6">
        <f>tbl_Raw_Data[[#This Row],[Net_Amount_Before_Tax]]*tbl_Raw_Data[[#This Row],[Tax_Pct]]/100</f>
        <v>1.1355999999999999</v>
      </c>
      <c r="Y3801" s="6">
        <f>tbl_Raw_Data[[#This Row],[Net_Amount_Before_Tax]]+tbl_Raw_Data[[#This Row],[Tax_Amount]]</f>
        <v>23.8476</v>
      </c>
      <c r="Z3801" s="6">
        <f t="shared" si="299"/>
        <v>2</v>
      </c>
    </row>
    <row r="3802" spans="1:26" x14ac:dyDescent="0.3">
      <c r="A3802" s="23" t="s">
        <v>5686</v>
      </c>
      <c r="B3802" s="34">
        <v>45983</v>
      </c>
      <c r="C3802" s="23" t="s">
        <v>5062</v>
      </c>
      <c r="D3802" s="23" t="s">
        <v>87</v>
      </c>
      <c r="E3802" s="23" t="s">
        <v>88</v>
      </c>
      <c r="F3802" s="23">
        <v>600001</v>
      </c>
      <c r="G3802" s="23" t="s">
        <v>102</v>
      </c>
      <c r="H3802" s="23" t="s">
        <v>103</v>
      </c>
      <c r="I3802" s="23" t="s">
        <v>104</v>
      </c>
      <c r="J3802" s="23" t="s">
        <v>64</v>
      </c>
      <c r="K3802" s="23" t="s">
        <v>57</v>
      </c>
      <c r="L3802" s="23">
        <v>4</v>
      </c>
      <c r="M3802" s="23">
        <v>98.14</v>
      </c>
      <c r="N3802" s="23">
        <v>10</v>
      </c>
      <c r="O3802" s="23">
        <v>12</v>
      </c>
      <c r="P3802" s="23" t="s">
        <v>25</v>
      </c>
      <c r="Q3802" s="23" t="s">
        <v>34</v>
      </c>
      <c r="R3802" s="23">
        <f t="shared" si="295"/>
        <v>1</v>
      </c>
      <c r="S3802" s="23" t="str">
        <f t="shared" si="296"/>
        <v>ORD103800_20251122_CUST03240_MED029</v>
      </c>
      <c r="T3802" s="23">
        <f t="shared" si="297"/>
        <v>1</v>
      </c>
      <c r="U3802" s="6">
        <f t="shared" si="298"/>
        <v>392.56</v>
      </c>
      <c r="V3802" s="6">
        <f>tbl_Raw_Data[[#This Row],[Discount_Pct]]*tbl_Raw_Data[[#This Row],[Gross_Amount]]/100</f>
        <v>39.256</v>
      </c>
      <c r="W3802" s="6">
        <f>tbl_Raw_Data[[#This Row],[Gross_Amount]]-tbl_Raw_Data[[#This Row],[Discount_Amount]]</f>
        <v>353.30399999999997</v>
      </c>
      <c r="X3802" s="6">
        <f>tbl_Raw_Data[[#This Row],[Net_Amount_Before_Tax]]*tbl_Raw_Data[[#This Row],[Tax_Pct]]/100</f>
        <v>42.39647999999999</v>
      </c>
      <c r="Y3802" s="6">
        <f>tbl_Raw_Data[[#This Row],[Net_Amount_Before_Tax]]+tbl_Raw_Data[[#This Row],[Tax_Amount]]</f>
        <v>395.70047999999997</v>
      </c>
      <c r="Z3802" s="6">
        <f t="shared" si="299"/>
        <v>1</v>
      </c>
    </row>
    <row r="3803" spans="1:26" x14ac:dyDescent="0.3">
      <c r="A3803" s="23" t="s">
        <v>5688</v>
      </c>
      <c r="B3803" s="34">
        <v>45999</v>
      </c>
      <c r="C3803" s="23" t="s">
        <v>5406</v>
      </c>
      <c r="D3803" s="23" t="s">
        <v>92</v>
      </c>
      <c r="E3803" s="23" t="s">
        <v>93</v>
      </c>
      <c r="F3803" s="23">
        <v>560001</v>
      </c>
      <c r="G3803" s="23" t="s">
        <v>233</v>
      </c>
      <c r="H3803" s="23" t="s">
        <v>234</v>
      </c>
      <c r="I3803" s="23" t="s">
        <v>104</v>
      </c>
      <c r="J3803" s="23" t="s">
        <v>42</v>
      </c>
      <c r="K3803" s="23" t="s">
        <v>24</v>
      </c>
      <c r="L3803" s="23">
        <v>3</v>
      </c>
      <c r="M3803" s="23">
        <v>134.93</v>
      </c>
      <c r="N3803" s="23">
        <v>5</v>
      </c>
      <c r="O3803" s="23">
        <v>5</v>
      </c>
      <c r="P3803" s="23" t="s">
        <v>89</v>
      </c>
      <c r="Q3803" s="23" t="s">
        <v>34</v>
      </c>
      <c r="R3803" s="23">
        <f t="shared" si="295"/>
        <v>1</v>
      </c>
      <c r="S3803" s="23" t="str">
        <f t="shared" si="296"/>
        <v>ORD103802_20251208_CUST00443_MED019</v>
      </c>
      <c r="T3803" s="23">
        <f t="shared" si="297"/>
        <v>1</v>
      </c>
      <c r="U3803" s="6">
        <f t="shared" si="298"/>
        <v>404.79</v>
      </c>
      <c r="V3803" s="6">
        <f>tbl_Raw_Data[[#This Row],[Discount_Pct]]*tbl_Raw_Data[[#This Row],[Gross_Amount]]/100</f>
        <v>20.2395</v>
      </c>
      <c r="W3803" s="6">
        <f>tbl_Raw_Data[[#This Row],[Gross_Amount]]-tbl_Raw_Data[[#This Row],[Discount_Amount]]</f>
        <v>384.5505</v>
      </c>
      <c r="X3803" s="6">
        <f>tbl_Raw_Data[[#This Row],[Net_Amount_Before_Tax]]*tbl_Raw_Data[[#This Row],[Tax_Pct]]/100</f>
        <v>19.227525</v>
      </c>
      <c r="Y3803" s="6">
        <f>tbl_Raw_Data[[#This Row],[Net_Amount_Before_Tax]]+tbl_Raw_Data[[#This Row],[Tax_Amount]]</f>
        <v>403.77802500000001</v>
      </c>
      <c r="Z3803" s="6">
        <f t="shared" si="299"/>
        <v>4</v>
      </c>
    </row>
    <row r="3804" spans="1:26" x14ac:dyDescent="0.3">
      <c r="A3804" s="23" t="s">
        <v>5689</v>
      </c>
      <c r="B3804" s="34">
        <v>45601</v>
      </c>
      <c r="C3804" s="23" t="s">
        <v>5690</v>
      </c>
      <c r="D3804" s="23" t="s">
        <v>52</v>
      </c>
      <c r="E3804" s="23" t="s">
        <v>52</v>
      </c>
      <c r="F3804" s="23">
        <v>160017</v>
      </c>
      <c r="G3804" s="23" t="s">
        <v>256</v>
      </c>
      <c r="H3804" s="23" t="s">
        <v>257</v>
      </c>
      <c r="I3804" s="23" t="s">
        <v>22</v>
      </c>
      <c r="J3804" s="23" t="s">
        <v>258</v>
      </c>
      <c r="K3804" s="23" t="s">
        <v>57</v>
      </c>
      <c r="L3804" s="23">
        <v>4</v>
      </c>
      <c r="M3804" s="23">
        <v>68.569999999999993</v>
      </c>
      <c r="N3804" s="23">
        <v>10</v>
      </c>
      <c r="O3804" s="23">
        <v>5</v>
      </c>
      <c r="P3804" s="23" t="s">
        <v>33</v>
      </c>
      <c r="Q3804" s="23" t="s">
        <v>34</v>
      </c>
      <c r="R3804" s="23">
        <f t="shared" si="295"/>
        <v>1</v>
      </c>
      <c r="S3804" s="23" t="str">
        <f t="shared" si="296"/>
        <v>ORD103803_20241105_CUST02269_MED025</v>
      </c>
      <c r="T3804" s="23">
        <f t="shared" si="297"/>
        <v>1</v>
      </c>
      <c r="U3804" s="6">
        <f t="shared" si="298"/>
        <v>274.27999999999997</v>
      </c>
      <c r="V3804" s="6">
        <f>tbl_Raw_Data[[#This Row],[Discount_Pct]]*tbl_Raw_Data[[#This Row],[Gross_Amount]]/100</f>
        <v>27.427999999999997</v>
      </c>
      <c r="W3804" s="6">
        <f>tbl_Raw_Data[[#This Row],[Gross_Amount]]-tbl_Raw_Data[[#This Row],[Discount_Amount]]</f>
        <v>246.85199999999998</v>
      </c>
      <c r="X3804" s="6">
        <f>tbl_Raw_Data[[#This Row],[Net_Amount_Before_Tax]]*tbl_Raw_Data[[#This Row],[Tax_Pct]]/100</f>
        <v>12.342599999999997</v>
      </c>
      <c r="Y3804" s="6">
        <f>tbl_Raw_Data[[#This Row],[Net_Amount_Before_Tax]]+tbl_Raw_Data[[#This Row],[Tax_Amount]]</f>
        <v>259.19459999999998</v>
      </c>
      <c r="Z3804" s="6">
        <f t="shared" si="299"/>
        <v>1</v>
      </c>
    </row>
    <row r="3805" spans="1:26" x14ac:dyDescent="0.3">
      <c r="A3805" s="23" t="s">
        <v>5691</v>
      </c>
      <c r="B3805" s="34">
        <v>45907</v>
      </c>
      <c r="C3805" s="23" t="s">
        <v>4775</v>
      </c>
      <c r="D3805" s="23" t="s">
        <v>19</v>
      </c>
      <c r="E3805" s="23" t="s">
        <v>19</v>
      </c>
      <c r="F3805" s="23">
        <v>110085</v>
      </c>
      <c r="G3805" s="23" t="s">
        <v>20</v>
      </c>
      <c r="H3805" s="23" t="s">
        <v>21</v>
      </c>
      <c r="I3805" s="23" t="s">
        <v>22</v>
      </c>
      <c r="J3805" s="23" t="s">
        <v>23</v>
      </c>
      <c r="K3805" s="23" t="s">
        <v>24</v>
      </c>
      <c r="L3805" s="23">
        <v>1</v>
      </c>
      <c r="M3805" s="23">
        <v>149.84</v>
      </c>
      <c r="N3805" s="23">
        <v>5</v>
      </c>
      <c r="O3805" s="23">
        <v>12</v>
      </c>
      <c r="P3805" s="23" t="s">
        <v>89</v>
      </c>
      <c r="Q3805" s="23" t="s">
        <v>34</v>
      </c>
      <c r="R3805" s="23">
        <f t="shared" si="295"/>
        <v>1</v>
      </c>
      <c r="S3805" s="23" t="str">
        <f t="shared" si="296"/>
        <v>ORD103804_20250907_CUST01023_MED024</v>
      </c>
      <c r="T3805" s="23">
        <f t="shared" si="297"/>
        <v>1</v>
      </c>
      <c r="U3805" s="6">
        <f t="shared" si="298"/>
        <v>149.84</v>
      </c>
      <c r="V3805" s="6">
        <f>tbl_Raw_Data[[#This Row],[Discount_Pct]]*tbl_Raw_Data[[#This Row],[Gross_Amount]]/100</f>
        <v>7.4920000000000009</v>
      </c>
      <c r="W3805" s="6">
        <f>tbl_Raw_Data[[#This Row],[Gross_Amount]]-tbl_Raw_Data[[#This Row],[Discount_Amount]]</f>
        <v>142.34800000000001</v>
      </c>
      <c r="X3805" s="6">
        <f>tbl_Raw_Data[[#This Row],[Net_Amount_Before_Tax]]*tbl_Raw_Data[[#This Row],[Tax_Pct]]/100</f>
        <v>17.081760000000003</v>
      </c>
      <c r="Y3805" s="6">
        <f>tbl_Raw_Data[[#This Row],[Net_Amount_Before_Tax]]+tbl_Raw_Data[[#This Row],[Tax_Amount]]</f>
        <v>159.42976000000002</v>
      </c>
      <c r="Z3805" s="6">
        <f t="shared" si="299"/>
        <v>2</v>
      </c>
    </row>
    <row r="3806" spans="1:26" x14ac:dyDescent="0.3">
      <c r="A3806" s="23" t="s">
        <v>5692</v>
      </c>
      <c r="B3806" s="34">
        <v>45962</v>
      </c>
      <c r="C3806" s="23" t="s">
        <v>4076</v>
      </c>
      <c r="D3806" s="23" t="s">
        <v>19</v>
      </c>
      <c r="E3806" s="23" t="s">
        <v>19</v>
      </c>
      <c r="F3806" s="23">
        <v>110001</v>
      </c>
      <c r="G3806" s="23" t="s">
        <v>124</v>
      </c>
      <c r="H3806" s="23" t="s">
        <v>125</v>
      </c>
      <c r="I3806" s="23" t="s">
        <v>104</v>
      </c>
      <c r="J3806" s="23" t="s">
        <v>114</v>
      </c>
      <c r="K3806" s="23" t="s">
        <v>24</v>
      </c>
      <c r="L3806" s="23">
        <v>1</v>
      </c>
      <c r="M3806" s="23">
        <v>101.7</v>
      </c>
      <c r="N3806" s="23">
        <v>0</v>
      </c>
      <c r="O3806" s="23">
        <v>18</v>
      </c>
      <c r="P3806" s="23" t="s">
        <v>65</v>
      </c>
      <c r="Q3806" s="23" t="s">
        <v>34</v>
      </c>
      <c r="R3806" s="23">
        <f t="shared" si="295"/>
        <v>1</v>
      </c>
      <c r="S3806" s="23" t="str">
        <f t="shared" si="296"/>
        <v>ORD103805_20251101_CUST02081_MED018</v>
      </c>
      <c r="T3806" s="23">
        <f t="shared" si="297"/>
        <v>1</v>
      </c>
      <c r="U3806" s="6">
        <f t="shared" si="298"/>
        <v>101.7</v>
      </c>
      <c r="V3806" s="6">
        <f>tbl_Raw_Data[[#This Row],[Discount_Pct]]*tbl_Raw_Data[[#This Row],[Gross_Amount]]/100</f>
        <v>0</v>
      </c>
      <c r="W3806" s="6">
        <f>tbl_Raw_Data[[#This Row],[Gross_Amount]]-tbl_Raw_Data[[#This Row],[Discount_Amount]]</f>
        <v>101.7</v>
      </c>
      <c r="X3806" s="6">
        <f>tbl_Raw_Data[[#This Row],[Net_Amount_Before_Tax]]*tbl_Raw_Data[[#This Row],[Tax_Pct]]/100</f>
        <v>18.306000000000001</v>
      </c>
      <c r="Y3806" s="6">
        <f>tbl_Raw_Data[[#This Row],[Net_Amount_Before_Tax]]+tbl_Raw_Data[[#This Row],[Tax_Amount]]</f>
        <v>120.006</v>
      </c>
      <c r="Z3806" s="6">
        <f t="shared" si="299"/>
        <v>4</v>
      </c>
    </row>
    <row r="3807" spans="1:26" x14ac:dyDescent="0.3">
      <c r="A3807" s="23" t="s">
        <v>5693</v>
      </c>
      <c r="B3807" s="34">
        <v>45407</v>
      </c>
      <c r="C3807" s="23" t="s">
        <v>1872</v>
      </c>
      <c r="D3807" s="23" t="s">
        <v>100</v>
      </c>
      <c r="E3807" s="23" t="s">
        <v>101</v>
      </c>
      <c r="F3807" s="23">
        <v>201304</v>
      </c>
      <c r="G3807" s="23" t="s">
        <v>102</v>
      </c>
      <c r="H3807" s="23" t="s">
        <v>103</v>
      </c>
      <c r="I3807" s="23" t="s">
        <v>104</v>
      </c>
      <c r="J3807" s="23" t="s">
        <v>64</v>
      </c>
      <c r="K3807" s="23" t="s">
        <v>57</v>
      </c>
      <c r="L3807" s="23">
        <v>1</v>
      </c>
      <c r="M3807" s="23">
        <v>96.21</v>
      </c>
      <c r="N3807" s="23">
        <v>15</v>
      </c>
      <c r="O3807" s="23">
        <v>5</v>
      </c>
      <c r="P3807" s="23" t="s">
        <v>58</v>
      </c>
      <c r="Q3807" s="23" t="s">
        <v>26</v>
      </c>
      <c r="R3807" s="23">
        <f t="shared" si="295"/>
        <v>1</v>
      </c>
      <c r="S3807" s="23" t="str">
        <f t="shared" si="296"/>
        <v>ORD103806_20240425_CUST02847_MED029</v>
      </c>
      <c r="T3807" s="23">
        <f t="shared" si="297"/>
        <v>1</v>
      </c>
      <c r="U3807" s="6">
        <f t="shared" si="298"/>
        <v>96.21</v>
      </c>
      <c r="V3807" s="6">
        <f>tbl_Raw_Data[[#This Row],[Discount_Pct]]*tbl_Raw_Data[[#This Row],[Gross_Amount]]/100</f>
        <v>14.431499999999998</v>
      </c>
      <c r="W3807" s="6">
        <f>tbl_Raw_Data[[#This Row],[Gross_Amount]]-tbl_Raw_Data[[#This Row],[Discount_Amount]]</f>
        <v>81.778499999999994</v>
      </c>
      <c r="X3807" s="6">
        <f>tbl_Raw_Data[[#This Row],[Net_Amount_Before_Tax]]*tbl_Raw_Data[[#This Row],[Tax_Pct]]/100</f>
        <v>4.0889249999999997</v>
      </c>
      <c r="Y3807" s="6">
        <f>tbl_Raw_Data[[#This Row],[Net_Amount_Before_Tax]]+tbl_Raw_Data[[#This Row],[Tax_Amount]]</f>
        <v>85.867424999999997</v>
      </c>
      <c r="Z3807" s="6">
        <f t="shared" si="299"/>
        <v>1</v>
      </c>
    </row>
    <row r="3808" spans="1:26" x14ac:dyDescent="0.3">
      <c r="A3808" s="23" t="s">
        <v>5694</v>
      </c>
      <c r="B3808" s="34">
        <v>45897</v>
      </c>
      <c r="C3808" s="23" t="s">
        <v>4056</v>
      </c>
      <c r="D3808" s="23" t="s">
        <v>19</v>
      </c>
      <c r="E3808" s="23" t="s">
        <v>19</v>
      </c>
      <c r="F3808" s="23">
        <v>110001</v>
      </c>
      <c r="G3808" s="23" t="s">
        <v>94</v>
      </c>
      <c r="H3808" s="23" t="s">
        <v>95</v>
      </c>
      <c r="I3808" s="23" t="s">
        <v>84</v>
      </c>
      <c r="J3808" s="23" t="s">
        <v>42</v>
      </c>
      <c r="K3808" s="23" t="s">
        <v>24</v>
      </c>
      <c r="L3808" s="23">
        <v>1</v>
      </c>
      <c r="M3808" s="23">
        <v>74.5</v>
      </c>
      <c r="N3808" s="23">
        <v>0</v>
      </c>
      <c r="O3808" s="23">
        <v>5</v>
      </c>
      <c r="P3808" s="23" t="s">
        <v>33</v>
      </c>
      <c r="Q3808" s="23" t="s">
        <v>26</v>
      </c>
      <c r="R3808" s="23">
        <f t="shared" si="295"/>
        <v>1</v>
      </c>
      <c r="S3808" s="23" t="str">
        <f t="shared" si="296"/>
        <v>ORD103807_20250828_CUST02418_MED021</v>
      </c>
      <c r="T3808" s="23">
        <f t="shared" si="297"/>
        <v>1</v>
      </c>
      <c r="U3808" s="6">
        <f t="shared" si="298"/>
        <v>74.5</v>
      </c>
      <c r="V3808" s="6">
        <f>tbl_Raw_Data[[#This Row],[Discount_Pct]]*tbl_Raw_Data[[#This Row],[Gross_Amount]]/100</f>
        <v>0</v>
      </c>
      <c r="W3808" s="6">
        <f>tbl_Raw_Data[[#This Row],[Gross_Amount]]-tbl_Raw_Data[[#This Row],[Discount_Amount]]</f>
        <v>74.5</v>
      </c>
      <c r="X3808" s="6">
        <f>tbl_Raw_Data[[#This Row],[Net_Amount_Before_Tax]]*tbl_Raw_Data[[#This Row],[Tax_Pct]]/100</f>
        <v>3.7250000000000001</v>
      </c>
      <c r="Y3808" s="6">
        <f>tbl_Raw_Data[[#This Row],[Net_Amount_Before_Tax]]+tbl_Raw_Data[[#This Row],[Tax_Amount]]</f>
        <v>78.224999999999994</v>
      </c>
      <c r="Z3808" s="6">
        <f t="shared" si="299"/>
        <v>2</v>
      </c>
    </row>
    <row r="3809" spans="1:26" x14ac:dyDescent="0.3">
      <c r="A3809" s="23" t="s">
        <v>5695</v>
      </c>
      <c r="B3809" s="34">
        <v>45720</v>
      </c>
      <c r="C3809" s="23" t="s">
        <v>5696</v>
      </c>
      <c r="D3809" s="23" t="s">
        <v>80</v>
      </c>
      <c r="E3809" s="23" t="s">
        <v>81</v>
      </c>
      <c r="F3809" s="23">
        <v>395010</v>
      </c>
      <c r="G3809" s="23" t="s">
        <v>107</v>
      </c>
      <c r="H3809" s="23" t="s">
        <v>108</v>
      </c>
      <c r="I3809" s="23" t="s">
        <v>63</v>
      </c>
      <c r="J3809" s="23" t="s">
        <v>42</v>
      </c>
      <c r="K3809" s="23" t="s">
        <v>57</v>
      </c>
      <c r="L3809" s="23">
        <v>5</v>
      </c>
      <c r="M3809" s="23">
        <v>85.53</v>
      </c>
      <c r="N3809" s="23">
        <v>15</v>
      </c>
      <c r="O3809" s="23">
        <v>5</v>
      </c>
      <c r="P3809" s="23" t="s">
        <v>33</v>
      </c>
      <c r="Q3809" s="23" t="s">
        <v>26</v>
      </c>
      <c r="R3809" s="23">
        <f t="shared" si="295"/>
        <v>1</v>
      </c>
      <c r="S3809" s="23" t="str">
        <f t="shared" si="296"/>
        <v>ORD103808_20250304_CUST00091_MED005</v>
      </c>
      <c r="T3809" s="23">
        <f t="shared" si="297"/>
        <v>1</v>
      </c>
      <c r="U3809" s="6">
        <f t="shared" si="298"/>
        <v>427.65</v>
      </c>
      <c r="V3809" s="6">
        <f>tbl_Raw_Data[[#This Row],[Discount_Pct]]*tbl_Raw_Data[[#This Row],[Gross_Amount]]/100</f>
        <v>64.147499999999994</v>
      </c>
      <c r="W3809" s="6">
        <f>tbl_Raw_Data[[#This Row],[Gross_Amount]]-tbl_Raw_Data[[#This Row],[Discount_Amount]]</f>
        <v>363.5025</v>
      </c>
      <c r="X3809" s="6">
        <f>tbl_Raw_Data[[#This Row],[Net_Amount_Before_Tax]]*tbl_Raw_Data[[#This Row],[Tax_Pct]]/100</f>
        <v>18.175125000000001</v>
      </c>
      <c r="Y3809" s="6">
        <f>tbl_Raw_Data[[#This Row],[Net_Amount_Before_Tax]]+tbl_Raw_Data[[#This Row],[Tax_Amount]]</f>
        <v>381.67762499999998</v>
      </c>
      <c r="Z3809" s="6">
        <f t="shared" si="299"/>
        <v>1</v>
      </c>
    </row>
    <row r="3810" spans="1:26" x14ac:dyDescent="0.3">
      <c r="A3810" s="23" t="s">
        <v>5697</v>
      </c>
      <c r="B3810" s="34">
        <v>45439</v>
      </c>
      <c r="C3810" s="23" t="s">
        <v>3540</v>
      </c>
      <c r="D3810" s="23" t="s">
        <v>159</v>
      </c>
      <c r="E3810" s="23" t="s">
        <v>47</v>
      </c>
      <c r="F3810" s="23">
        <v>400050</v>
      </c>
      <c r="G3810" s="23" t="s">
        <v>107</v>
      </c>
      <c r="H3810" s="23" t="s">
        <v>108</v>
      </c>
      <c r="I3810" s="23" t="s">
        <v>63</v>
      </c>
      <c r="J3810" s="23" t="s">
        <v>42</v>
      </c>
      <c r="K3810" s="23" t="s">
        <v>57</v>
      </c>
      <c r="L3810" s="23">
        <v>2</v>
      </c>
      <c r="M3810" s="23">
        <v>102.17</v>
      </c>
      <c r="N3810" s="23">
        <v>5</v>
      </c>
      <c r="O3810" s="23">
        <v>12</v>
      </c>
      <c r="P3810" s="23" t="s">
        <v>33</v>
      </c>
      <c r="Q3810" s="23" t="s">
        <v>34</v>
      </c>
      <c r="R3810" s="23">
        <f t="shared" si="295"/>
        <v>1</v>
      </c>
      <c r="S3810" s="23" t="str">
        <f t="shared" si="296"/>
        <v>ORD103809_20240527_CUST02072_MED005</v>
      </c>
      <c r="T3810" s="23">
        <f t="shared" si="297"/>
        <v>1</v>
      </c>
      <c r="U3810" s="6">
        <f t="shared" si="298"/>
        <v>204.34</v>
      </c>
      <c r="V3810" s="6">
        <f>tbl_Raw_Data[[#This Row],[Discount_Pct]]*tbl_Raw_Data[[#This Row],[Gross_Amount]]/100</f>
        <v>10.217000000000001</v>
      </c>
      <c r="W3810" s="6">
        <f>tbl_Raw_Data[[#This Row],[Gross_Amount]]-tbl_Raw_Data[[#This Row],[Discount_Amount]]</f>
        <v>194.12299999999999</v>
      </c>
      <c r="X3810" s="6">
        <f>tbl_Raw_Data[[#This Row],[Net_Amount_Before_Tax]]*tbl_Raw_Data[[#This Row],[Tax_Pct]]/100</f>
        <v>23.294759999999997</v>
      </c>
      <c r="Y3810" s="6">
        <f>tbl_Raw_Data[[#This Row],[Net_Amount_Before_Tax]]+tbl_Raw_Data[[#This Row],[Tax_Amount]]</f>
        <v>217.41775999999999</v>
      </c>
      <c r="Z3810" s="6">
        <f t="shared" si="299"/>
        <v>3</v>
      </c>
    </row>
    <row r="3811" spans="1:26" x14ac:dyDescent="0.3">
      <c r="A3811" s="23" t="s">
        <v>5697</v>
      </c>
      <c r="B3811" s="34">
        <v>45565</v>
      </c>
      <c r="C3811" s="23" t="s">
        <v>3727</v>
      </c>
      <c r="D3811" s="23" t="s">
        <v>72</v>
      </c>
      <c r="E3811" s="23" t="s">
        <v>73</v>
      </c>
      <c r="F3811" s="23">
        <v>302019</v>
      </c>
      <c r="G3811" s="23" t="s">
        <v>111</v>
      </c>
      <c r="H3811" s="23" t="s">
        <v>112</v>
      </c>
      <c r="I3811" s="23" t="s">
        <v>113</v>
      </c>
      <c r="J3811" s="23" t="s">
        <v>114</v>
      </c>
      <c r="K3811" s="23" t="s">
        <v>24</v>
      </c>
      <c r="L3811" s="23">
        <v>2</v>
      </c>
      <c r="M3811" s="23">
        <v>105.13</v>
      </c>
      <c r="N3811" s="23">
        <v>5</v>
      </c>
      <c r="O3811" s="23">
        <v>18</v>
      </c>
      <c r="P3811" s="23" t="s">
        <v>89</v>
      </c>
      <c r="Q3811" s="23" t="s">
        <v>34</v>
      </c>
      <c r="R3811" s="23">
        <f t="shared" si="295"/>
        <v>1</v>
      </c>
      <c r="S3811" s="23" t="str">
        <f t="shared" si="296"/>
        <v>ORD103809_20240930_CUST02548_MED027</v>
      </c>
      <c r="T3811" s="23">
        <f t="shared" si="297"/>
        <v>1</v>
      </c>
      <c r="U3811" s="6">
        <f t="shared" si="298"/>
        <v>210.26</v>
      </c>
      <c r="V3811" s="6">
        <f>tbl_Raw_Data[[#This Row],[Discount_Pct]]*tbl_Raw_Data[[#This Row],[Gross_Amount]]/100</f>
        <v>10.513</v>
      </c>
      <c r="W3811" s="6">
        <f>tbl_Raw_Data[[#This Row],[Gross_Amount]]-tbl_Raw_Data[[#This Row],[Discount_Amount]]</f>
        <v>199.74699999999999</v>
      </c>
      <c r="X3811" s="6">
        <f>tbl_Raw_Data[[#This Row],[Net_Amount_Before_Tax]]*tbl_Raw_Data[[#This Row],[Tax_Pct]]/100</f>
        <v>35.954459999999997</v>
      </c>
      <c r="Y3811" s="6">
        <f>tbl_Raw_Data[[#This Row],[Net_Amount_Before_Tax]]+tbl_Raw_Data[[#This Row],[Tax_Amount]]</f>
        <v>235.70146</v>
      </c>
      <c r="Z3811" s="6">
        <f t="shared" si="299"/>
        <v>3</v>
      </c>
    </row>
    <row r="3812" spans="1:26" x14ac:dyDescent="0.3">
      <c r="A3812" s="23" t="s">
        <v>5698</v>
      </c>
      <c r="B3812" s="34">
        <v>45690</v>
      </c>
      <c r="C3812" s="23" t="s">
        <v>5699</v>
      </c>
      <c r="D3812" s="23" t="s">
        <v>37</v>
      </c>
      <c r="E3812" s="23" t="s">
        <v>38</v>
      </c>
      <c r="F3812" s="23">
        <v>452018</v>
      </c>
      <c r="G3812" s="23" t="s">
        <v>233</v>
      </c>
      <c r="H3812" s="23" t="s">
        <v>234</v>
      </c>
      <c r="I3812" s="23" t="s">
        <v>104</v>
      </c>
      <c r="J3812" s="23" t="s">
        <v>42</v>
      </c>
      <c r="K3812" s="23" t="s">
        <v>24</v>
      </c>
      <c r="L3812" s="23">
        <v>1</v>
      </c>
      <c r="M3812" s="23">
        <v>141.91</v>
      </c>
      <c r="N3812" s="23">
        <v>0</v>
      </c>
      <c r="O3812" s="23">
        <v>5</v>
      </c>
      <c r="P3812" s="23" t="s">
        <v>65</v>
      </c>
      <c r="Q3812" s="23" t="s">
        <v>26</v>
      </c>
      <c r="R3812" s="23">
        <f t="shared" si="295"/>
        <v>1</v>
      </c>
      <c r="S3812" s="23" t="str">
        <f t="shared" si="296"/>
        <v>ORD103811_20250202_CUST00019_MED019</v>
      </c>
      <c r="T3812" s="23">
        <f t="shared" si="297"/>
        <v>1</v>
      </c>
      <c r="U3812" s="6">
        <f t="shared" si="298"/>
        <v>141.91</v>
      </c>
      <c r="V3812" s="6">
        <f>tbl_Raw_Data[[#This Row],[Discount_Pct]]*tbl_Raw_Data[[#This Row],[Gross_Amount]]/100</f>
        <v>0</v>
      </c>
      <c r="W3812" s="6">
        <f>tbl_Raw_Data[[#This Row],[Gross_Amount]]-tbl_Raw_Data[[#This Row],[Discount_Amount]]</f>
        <v>141.91</v>
      </c>
      <c r="X3812" s="6">
        <f>tbl_Raw_Data[[#This Row],[Net_Amount_Before_Tax]]*tbl_Raw_Data[[#This Row],[Tax_Pct]]/100</f>
        <v>7.0954999999999995</v>
      </c>
      <c r="Y3812" s="6">
        <f>tbl_Raw_Data[[#This Row],[Net_Amount_Before_Tax]]+tbl_Raw_Data[[#This Row],[Tax_Amount]]</f>
        <v>149.00549999999998</v>
      </c>
      <c r="Z3812" s="6">
        <f t="shared" si="299"/>
        <v>4</v>
      </c>
    </row>
    <row r="3813" spans="1:26" x14ac:dyDescent="0.3">
      <c r="A3813" s="23" t="s">
        <v>5700</v>
      </c>
      <c r="B3813" s="34">
        <v>45654</v>
      </c>
      <c r="C3813" s="23" t="s">
        <v>1688</v>
      </c>
      <c r="D3813" s="23" t="s">
        <v>100</v>
      </c>
      <c r="E3813" s="23" t="s">
        <v>101</v>
      </c>
      <c r="F3813" s="23">
        <v>201307</v>
      </c>
      <c r="G3813" s="23" t="s">
        <v>102</v>
      </c>
      <c r="H3813" s="23" t="s">
        <v>103</v>
      </c>
      <c r="I3813" s="23" t="s">
        <v>104</v>
      </c>
      <c r="J3813" s="23" t="s">
        <v>64</v>
      </c>
      <c r="K3813" s="23" t="s">
        <v>57</v>
      </c>
      <c r="L3813" s="23">
        <v>4</v>
      </c>
      <c r="M3813" s="23">
        <v>106.32</v>
      </c>
      <c r="N3813" s="23">
        <v>5</v>
      </c>
      <c r="O3813" s="23">
        <v>12</v>
      </c>
      <c r="P3813" s="23" t="s">
        <v>58</v>
      </c>
      <c r="Q3813" s="23" t="s">
        <v>34</v>
      </c>
      <c r="R3813" s="23">
        <f t="shared" si="295"/>
        <v>1</v>
      </c>
      <c r="S3813" s="23" t="str">
        <f t="shared" si="296"/>
        <v>ORD103812_20241228_CUST02030_MED029</v>
      </c>
      <c r="T3813" s="23">
        <f t="shared" si="297"/>
        <v>1</v>
      </c>
      <c r="U3813" s="6">
        <f t="shared" si="298"/>
        <v>425.28</v>
      </c>
      <c r="V3813" s="6">
        <f>tbl_Raw_Data[[#This Row],[Discount_Pct]]*tbl_Raw_Data[[#This Row],[Gross_Amount]]/100</f>
        <v>21.263999999999996</v>
      </c>
      <c r="W3813" s="6">
        <f>tbl_Raw_Data[[#This Row],[Gross_Amount]]-tbl_Raw_Data[[#This Row],[Discount_Amount]]</f>
        <v>404.01599999999996</v>
      </c>
      <c r="X3813" s="6">
        <f>tbl_Raw_Data[[#This Row],[Net_Amount_Before_Tax]]*tbl_Raw_Data[[#This Row],[Tax_Pct]]/100</f>
        <v>48.481919999999988</v>
      </c>
      <c r="Y3813" s="6">
        <f>tbl_Raw_Data[[#This Row],[Net_Amount_Before_Tax]]+tbl_Raw_Data[[#This Row],[Tax_Amount]]</f>
        <v>452.49791999999997</v>
      </c>
      <c r="Z3813" s="6">
        <f t="shared" si="299"/>
        <v>4</v>
      </c>
    </row>
    <row r="3814" spans="1:26" x14ac:dyDescent="0.3">
      <c r="A3814" s="23" t="s">
        <v>5701</v>
      </c>
      <c r="B3814" s="34">
        <v>45584</v>
      </c>
      <c r="C3814" s="23" t="s">
        <v>1229</v>
      </c>
      <c r="D3814" s="23" t="s">
        <v>123</v>
      </c>
      <c r="E3814" s="23" t="s">
        <v>101</v>
      </c>
      <c r="F3814" s="23">
        <v>226021</v>
      </c>
      <c r="G3814" s="23" t="s">
        <v>315</v>
      </c>
      <c r="H3814" s="23" t="s">
        <v>316</v>
      </c>
      <c r="I3814" s="23" t="s">
        <v>50</v>
      </c>
      <c r="J3814" s="23" t="s">
        <v>114</v>
      </c>
      <c r="K3814" s="23" t="s">
        <v>24</v>
      </c>
      <c r="L3814" s="23">
        <v>3</v>
      </c>
      <c r="M3814" s="23">
        <v>115.42</v>
      </c>
      <c r="N3814" s="23">
        <v>15</v>
      </c>
      <c r="O3814" s="23">
        <v>12</v>
      </c>
      <c r="P3814" s="23" t="s">
        <v>65</v>
      </c>
      <c r="Q3814" s="23" t="s">
        <v>34</v>
      </c>
      <c r="R3814" s="23">
        <f t="shared" si="295"/>
        <v>1</v>
      </c>
      <c r="S3814" s="23" t="str">
        <f t="shared" si="296"/>
        <v>ORD103813_20241019_CUST02354_MED012</v>
      </c>
      <c r="T3814" s="23">
        <f t="shared" si="297"/>
        <v>1</v>
      </c>
      <c r="U3814" s="6">
        <f t="shared" si="298"/>
        <v>346.26</v>
      </c>
      <c r="V3814" s="6">
        <f>tbl_Raw_Data[[#This Row],[Discount_Pct]]*tbl_Raw_Data[[#This Row],[Gross_Amount]]/100</f>
        <v>51.938999999999993</v>
      </c>
      <c r="W3814" s="6">
        <f>tbl_Raw_Data[[#This Row],[Gross_Amount]]-tbl_Raw_Data[[#This Row],[Discount_Amount]]</f>
        <v>294.32100000000003</v>
      </c>
      <c r="X3814" s="6">
        <f>tbl_Raw_Data[[#This Row],[Net_Amount_Before_Tax]]*tbl_Raw_Data[[#This Row],[Tax_Pct]]/100</f>
        <v>35.318520000000007</v>
      </c>
      <c r="Y3814" s="6">
        <f>tbl_Raw_Data[[#This Row],[Net_Amount_Before_Tax]]+tbl_Raw_Data[[#This Row],[Tax_Amount]]</f>
        <v>329.63952000000006</v>
      </c>
      <c r="Z3814" s="6">
        <f t="shared" si="299"/>
        <v>2</v>
      </c>
    </row>
    <row r="3815" spans="1:26" x14ac:dyDescent="0.3">
      <c r="A3815" s="23" t="s">
        <v>5702</v>
      </c>
      <c r="B3815" s="34">
        <v>45652</v>
      </c>
      <c r="C3815" s="23" t="s">
        <v>4757</v>
      </c>
      <c r="D3815" s="23" t="s">
        <v>72</v>
      </c>
      <c r="E3815" s="23" t="s">
        <v>73</v>
      </c>
      <c r="F3815" s="23">
        <v>302017</v>
      </c>
      <c r="G3815" s="23" t="s">
        <v>138</v>
      </c>
      <c r="H3815" s="23" t="s">
        <v>139</v>
      </c>
      <c r="I3815" s="23" t="s">
        <v>50</v>
      </c>
      <c r="J3815" s="23" t="s">
        <v>140</v>
      </c>
      <c r="K3815" s="23" t="s">
        <v>24</v>
      </c>
      <c r="L3815" s="23">
        <v>1</v>
      </c>
      <c r="M3815" s="23">
        <v>172.08</v>
      </c>
      <c r="N3815" s="23">
        <v>15</v>
      </c>
      <c r="O3815" s="23">
        <v>5</v>
      </c>
      <c r="P3815" s="23" t="s">
        <v>43</v>
      </c>
      <c r="Q3815" s="23" t="s">
        <v>34</v>
      </c>
      <c r="R3815" s="23">
        <f t="shared" si="295"/>
        <v>1</v>
      </c>
      <c r="S3815" s="23" t="str">
        <f t="shared" si="296"/>
        <v>ORD103814_20241226_CUST00162_MED013</v>
      </c>
      <c r="T3815" s="23">
        <f t="shared" si="297"/>
        <v>1</v>
      </c>
      <c r="U3815" s="6">
        <f t="shared" si="298"/>
        <v>172.08</v>
      </c>
      <c r="V3815" s="6">
        <f>tbl_Raw_Data[[#This Row],[Discount_Pct]]*tbl_Raw_Data[[#This Row],[Gross_Amount]]/100</f>
        <v>25.812000000000001</v>
      </c>
      <c r="W3815" s="6">
        <f>tbl_Raw_Data[[#This Row],[Gross_Amount]]-tbl_Raw_Data[[#This Row],[Discount_Amount]]</f>
        <v>146.268</v>
      </c>
      <c r="X3815" s="6">
        <f>tbl_Raw_Data[[#This Row],[Net_Amount_Before_Tax]]*tbl_Raw_Data[[#This Row],[Tax_Pct]]/100</f>
        <v>7.3134000000000006</v>
      </c>
      <c r="Y3815" s="6">
        <f>tbl_Raw_Data[[#This Row],[Net_Amount_Before_Tax]]+tbl_Raw_Data[[#This Row],[Tax_Amount]]</f>
        <v>153.5814</v>
      </c>
      <c r="Z3815" s="6">
        <f t="shared" si="299"/>
        <v>4</v>
      </c>
    </row>
    <row r="3816" spans="1:26" x14ac:dyDescent="0.3">
      <c r="A3816" s="23" t="s">
        <v>5703</v>
      </c>
      <c r="B3816" s="34">
        <v>45315</v>
      </c>
      <c r="C3816" s="23" t="s">
        <v>5704</v>
      </c>
      <c r="D3816" s="23" t="s">
        <v>92</v>
      </c>
      <c r="E3816" s="23" t="s">
        <v>93</v>
      </c>
      <c r="F3816" s="23">
        <v>560066</v>
      </c>
      <c r="G3816" s="23" t="s">
        <v>185</v>
      </c>
      <c r="H3816" s="23" t="s">
        <v>186</v>
      </c>
      <c r="I3816" s="23" t="s">
        <v>76</v>
      </c>
      <c r="J3816" s="23" t="s">
        <v>187</v>
      </c>
      <c r="K3816" s="23" t="s">
        <v>57</v>
      </c>
      <c r="L3816" s="23">
        <v>4</v>
      </c>
      <c r="M3816" s="23">
        <v>100.7</v>
      </c>
      <c r="N3816" s="23">
        <v>5</v>
      </c>
      <c r="O3816" s="23">
        <v>12</v>
      </c>
      <c r="P3816" s="23" t="s">
        <v>65</v>
      </c>
      <c r="Q3816" s="23" t="s">
        <v>34</v>
      </c>
      <c r="R3816" s="23">
        <f t="shared" si="295"/>
        <v>1</v>
      </c>
      <c r="S3816" s="23" t="str">
        <f t="shared" si="296"/>
        <v>ORD103815_20240124_CUST01933_MED009</v>
      </c>
      <c r="T3816" s="23">
        <f t="shared" si="297"/>
        <v>1</v>
      </c>
      <c r="U3816" s="6">
        <f t="shared" si="298"/>
        <v>402.8</v>
      </c>
      <c r="V3816" s="6">
        <f>tbl_Raw_Data[[#This Row],[Discount_Pct]]*tbl_Raw_Data[[#This Row],[Gross_Amount]]/100</f>
        <v>20.14</v>
      </c>
      <c r="W3816" s="6">
        <f>tbl_Raw_Data[[#This Row],[Gross_Amount]]-tbl_Raw_Data[[#This Row],[Discount_Amount]]</f>
        <v>382.66</v>
      </c>
      <c r="X3816" s="6">
        <f>tbl_Raw_Data[[#This Row],[Net_Amount_Before_Tax]]*tbl_Raw_Data[[#This Row],[Tax_Pct]]/100</f>
        <v>45.919200000000004</v>
      </c>
      <c r="Y3816" s="6">
        <f>tbl_Raw_Data[[#This Row],[Net_Amount_Before_Tax]]+tbl_Raw_Data[[#This Row],[Tax_Amount]]</f>
        <v>428.57920000000001</v>
      </c>
      <c r="Z3816" s="6">
        <f t="shared" si="299"/>
        <v>4</v>
      </c>
    </row>
    <row r="3817" spans="1:26" x14ac:dyDescent="0.3">
      <c r="A3817" s="23" t="s">
        <v>5705</v>
      </c>
      <c r="B3817" s="34">
        <v>45715</v>
      </c>
      <c r="C3817" s="23" t="s">
        <v>990</v>
      </c>
      <c r="D3817" s="23" t="s">
        <v>80</v>
      </c>
      <c r="E3817" s="23" t="s">
        <v>81</v>
      </c>
      <c r="F3817" s="23">
        <v>395010</v>
      </c>
      <c r="G3817" s="23" t="s">
        <v>132</v>
      </c>
      <c r="H3817" s="23" t="s">
        <v>133</v>
      </c>
      <c r="I3817" s="23" t="s">
        <v>134</v>
      </c>
      <c r="J3817" s="23" t="s">
        <v>135</v>
      </c>
      <c r="K3817" s="23" t="s">
        <v>57</v>
      </c>
      <c r="L3817" s="23">
        <v>2</v>
      </c>
      <c r="M3817" s="23">
        <v>77.510000000000005</v>
      </c>
      <c r="N3817" s="23">
        <v>10</v>
      </c>
      <c r="O3817" s="23">
        <v>5</v>
      </c>
      <c r="P3817" s="23" t="s">
        <v>65</v>
      </c>
      <c r="Q3817" s="23" t="s">
        <v>44</v>
      </c>
      <c r="R3817" s="23">
        <f t="shared" si="295"/>
        <v>1</v>
      </c>
      <c r="S3817" s="23" t="str">
        <f t="shared" si="296"/>
        <v>ORD103816_20250227_CUST00405_MED007</v>
      </c>
      <c r="T3817" s="23">
        <f t="shared" si="297"/>
        <v>1</v>
      </c>
      <c r="U3817" s="6">
        <f t="shared" si="298"/>
        <v>155.02000000000001</v>
      </c>
      <c r="V3817" s="6">
        <f>tbl_Raw_Data[[#This Row],[Discount_Pct]]*tbl_Raw_Data[[#This Row],[Gross_Amount]]/100</f>
        <v>15.502000000000001</v>
      </c>
      <c r="W3817" s="6">
        <f>tbl_Raw_Data[[#This Row],[Gross_Amount]]-tbl_Raw_Data[[#This Row],[Discount_Amount]]</f>
        <v>139.518</v>
      </c>
      <c r="X3817" s="6">
        <f>tbl_Raw_Data[[#This Row],[Net_Amount_Before_Tax]]*tbl_Raw_Data[[#This Row],[Tax_Pct]]/100</f>
        <v>6.9759000000000002</v>
      </c>
      <c r="Y3817" s="6">
        <f>tbl_Raw_Data[[#This Row],[Net_Amount_Before_Tax]]+tbl_Raw_Data[[#This Row],[Tax_Amount]]</f>
        <v>146.4939</v>
      </c>
      <c r="Z3817" s="6">
        <f t="shared" si="299"/>
        <v>2</v>
      </c>
    </row>
    <row r="3818" spans="1:26" x14ac:dyDescent="0.3">
      <c r="A3818" s="23" t="s">
        <v>5706</v>
      </c>
      <c r="B3818" s="34">
        <v>45413</v>
      </c>
      <c r="C3818" s="23" t="s">
        <v>5707</v>
      </c>
      <c r="D3818" s="23" t="s">
        <v>100</v>
      </c>
      <c r="E3818" s="23" t="s">
        <v>101</v>
      </c>
      <c r="F3818" s="23">
        <v>201304</v>
      </c>
      <c r="G3818" s="23" t="s">
        <v>39</v>
      </c>
      <c r="H3818" s="23" t="s">
        <v>40</v>
      </c>
      <c r="I3818" s="23" t="s">
        <v>41</v>
      </c>
      <c r="J3818" s="23" t="s">
        <v>42</v>
      </c>
      <c r="K3818" s="23" t="s">
        <v>24</v>
      </c>
      <c r="L3818" s="23">
        <v>2</v>
      </c>
      <c r="M3818" s="23">
        <v>33.33</v>
      </c>
      <c r="N3818" s="23">
        <v>0</v>
      </c>
      <c r="O3818" s="23">
        <v>5</v>
      </c>
      <c r="P3818" s="23" t="s">
        <v>25</v>
      </c>
      <c r="Q3818" s="23" t="s">
        <v>34</v>
      </c>
      <c r="R3818" s="23">
        <f t="shared" si="295"/>
        <v>1</v>
      </c>
      <c r="S3818" s="23" t="str">
        <f t="shared" si="296"/>
        <v>ORD103817_20240501_CUST02065_MED001</v>
      </c>
      <c r="T3818" s="23">
        <f t="shared" si="297"/>
        <v>1</v>
      </c>
      <c r="U3818" s="6">
        <f t="shared" si="298"/>
        <v>66.66</v>
      </c>
      <c r="V3818" s="6">
        <f>tbl_Raw_Data[[#This Row],[Discount_Pct]]*tbl_Raw_Data[[#This Row],[Gross_Amount]]/100</f>
        <v>0</v>
      </c>
      <c r="W3818" s="6">
        <f>tbl_Raw_Data[[#This Row],[Gross_Amount]]-tbl_Raw_Data[[#This Row],[Discount_Amount]]</f>
        <v>66.66</v>
      </c>
      <c r="X3818" s="6">
        <f>tbl_Raw_Data[[#This Row],[Net_Amount_Before_Tax]]*tbl_Raw_Data[[#This Row],[Tax_Pct]]/100</f>
        <v>3.3329999999999997</v>
      </c>
      <c r="Y3818" s="6">
        <f>tbl_Raw_Data[[#This Row],[Net_Amount_Before_Tax]]+tbl_Raw_Data[[#This Row],[Tax_Amount]]</f>
        <v>69.992999999999995</v>
      </c>
      <c r="Z3818" s="6">
        <f t="shared" si="299"/>
        <v>2</v>
      </c>
    </row>
    <row r="3819" spans="1:26" x14ac:dyDescent="0.3">
      <c r="A3819" s="23" t="s">
        <v>5708</v>
      </c>
      <c r="B3819" s="34">
        <v>45940</v>
      </c>
      <c r="C3819" s="23" t="s">
        <v>3725</v>
      </c>
      <c r="D3819" s="23" t="s">
        <v>80</v>
      </c>
      <c r="E3819" s="23" t="s">
        <v>81</v>
      </c>
      <c r="F3819" s="23">
        <v>395007</v>
      </c>
      <c r="G3819" s="23" t="s">
        <v>185</v>
      </c>
      <c r="H3819" s="23" t="s">
        <v>186</v>
      </c>
      <c r="I3819" s="23" t="s">
        <v>76</v>
      </c>
      <c r="J3819" s="23" t="s">
        <v>187</v>
      </c>
      <c r="K3819" s="23" t="s">
        <v>57</v>
      </c>
      <c r="L3819" s="23">
        <v>3</v>
      </c>
      <c r="M3819" s="23">
        <v>93.49</v>
      </c>
      <c r="N3819" s="23">
        <v>5</v>
      </c>
      <c r="O3819" s="23">
        <v>12</v>
      </c>
      <c r="P3819" s="23" t="s">
        <v>89</v>
      </c>
      <c r="Q3819" s="23" t="s">
        <v>34</v>
      </c>
      <c r="R3819" s="23">
        <f t="shared" si="295"/>
        <v>1</v>
      </c>
      <c r="S3819" s="23" t="str">
        <f t="shared" si="296"/>
        <v>ORD103818_20251010_CUST03341_MED009</v>
      </c>
      <c r="T3819" s="23">
        <f t="shared" si="297"/>
        <v>1</v>
      </c>
      <c r="U3819" s="6">
        <f t="shared" si="298"/>
        <v>280.46999999999997</v>
      </c>
      <c r="V3819" s="6">
        <f>tbl_Raw_Data[[#This Row],[Discount_Pct]]*tbl_Raw_Data[[#This Row],[Gross_Amount]]/100</f>
        <v>14.023499999999999</v>
      </c>
      <c r="W3819" s="6">
        <f>tbl_Raw_Data[[#This Row],[Gross_Amount]]-tbl_Raw_Data[[#This Row],[Discount_Amount]]</f>
        <v>266.44649999999996</v>
      </c>
      <c r="X3819" s="6">
        <f>tbl_Raw_Data[[#This Row],[Net_Amount_Before_Tax]]*tbl_Raw_Data[[#This Row],[Tax_Pct]]/100</f>
        <v>31.973579999999991</v>
      </c>
      <c r="Y3819" s="6">
        <f>tbl_Raw_Data[[#This Row],[Net_Amount_Before_Tax]]+tbl_Raw_Data[[#This Row],[Tax_Amount]]</f>
        <v>298.42007999999993</v>
      </c>
      <c r="Z3819" s="6">
        <f t="shared" si="299"/>
        <v>5</v>
      </c>
    </row>
    <row r="3820" spans="1:26" x14ac:dyDescent="0.3">
      <c r="A3820" s="23" t="s">
        <v>5709</v>
      </c>
      <c r="B3820" s="34">
        <v>45307</v>
      </c>
      <c r="C3820" s="23" t="s">
        <v>5710</v>
      </c>
      <c r="D3820" s="23" t="s">
        <v>123</v>
      </c>
      <c r="E3820" s="23" t="s">
        <v>101</v>
      </c>
      <c r="F3820" s="23">
        <v>226024</v>
      </c>
      <c r="G3820" s="23" t="s">
        <v>138</v>
      </c>
      <c r="H3820" s="23" t="s">
        <v>139</v>
      </c>
      <c r="I3820" s="23" t="s">
        <v>50</v>
      </c>
      <c r="J3820" s="23" t="s">
        <v>140</v>
      </c>
      <c r="K3820" s="23" t="s">
        <v>24</v>
      </c>
      <c r="L3820" s="23">
        <v>1</v>
      </c>
      <c r="M3820" s="23">
        <v>167.29</v>
      </c>
      <c r="N3820" s="23">
        <v>0</v>
      </c>
      <c r="O3820" s="23">
        <v>18</v>
      </c>
      <c r="P3820" s="23" t="s">
        <v>33</v>
      </c>
      <c r="Q3820" s="23" t="s">
        <v>34</v>
      </c>
      <c r="R3820" s="23">
        <f t="shared" si="295"/>
        <v>1</v>
      </c>
      <c r="S3820" s="23" t="str">
        <f t="shared" si="296"/>
        <v>ORD103819_20240116_CUST01776_MED013</v>
      </c>
      <c r="T3820" s="23">
        <f t="shared" si="297"/>
        <v>1</v>
      </c>
      <c r="U3820" s="6">
        <f t="shared" si="298"/>
        <v>167.29</v>
      </c>
      <c r="V3820" s="6">
        <f>tbl_Raw_Data[[#This Row],[Discount_Pct]]*tbl_Raw_Data[[#This Row],[Gross_Amount]]/100</f>
        <v>0</v>
      </c>
      <c r="W3820" s="6">
        <f>tbl_Raw_Data[[#This Row],[Gross_Amount]]-tbl_Raw_Data[[#This Row],[Discount_Amount]]</f>
        <v>167.29</v>
      </c>
      <c r="X3820" s="6">
        <f>tbl_Raw_Data[[#This Row],[Net_Amount_Before_Tax]]*tbl_Raw_Data[[#This Row],[Tax_Pct]]/100</f>
        <v>30.112199999999998</v>
      </c>
      <c r="Y3820" s="6">
        <f>tbl_Raw_Data[[#This Row],[Net_Amount_Before_Tax]]+tbl_Raw_Data[[#This Row],[Tax_Amount]]</f>
        <v>197.40219999999999</v>
      </c>
      <c r="Z3820" s="6">
        <f t="shared" si="299"/>
        <v>2</v>
      </c>
    </row>
    <row r="3821" spans="1:26" x14ac:dyDescent="0.3">
      <c r="A3821" s="23" t="s">
        <v>5711</v>
      </c>
      <c r="B3821" s="34">
        <v>45738</v>
      </c>
      <c r="C3821" s="23" t="s">
        <v>3269</v>
      </c>
      <c r="D3821" s="23" t="s">
        <v>92</v>
      </c>
      <c r="E3821" s="23" t="s">
        <v>93</v>
      </c>
      <c r="F3821" s="23">
        <v>560066</v>
      </c>
      <c r="G3821" s="23" t="s">
        <v>107</v>
      </c>
      <c r="H3821" s="23" t="s">
        <v>108</v>
      </c>
      <c r="I3821" s="23" t="s">
        <v>63</v>
      </c>
      <c r="J3821" s="23" t="s">
        <v>42</v>
      </c>
      <c r="K3821" s="23" t="s">
        <v>57</v>
      </c>
      <c r="L3821" s="23">
        <v>1</v>
      </c>
      <c r="M3821" s="23">
        <v>97.42</v>
      </c>
      <c r="N3821" s="23">
        <v>0</v>
      </c>
      <c r="O3821" s="23">
        <v>5</v>
      </c>
      <c r="P3821" s="23" t="s">
        <v>65</v>
      </c>
      <c r="Q3821" s="23" t="s">
        <v>34</v>
      </c>
      <c r="R3821" s="23">
        <f t="shared" si="295"/>
        <v>1</v>
      </c>
      <c r="S3821" s="23" t="str">
        <f t="shared" si="296"/>
        <v>ORD103820_20250322_CUST02820_MED005</v>
      </c>
      <c r="T3821" s="23">
        <f t="shared" si="297"/>
        <v>1</v>
      </c>
      <c r="U3821" s="6">
        <f t="shared" si="298"/>
        <v>97.42</v>
      </c>
      <c r="V3821" s="6">
        <f>tbl_Raw_Data[[#This Row],[Discount_Pct]]*tbl_Raw_Data[[#This Row],[Gross_Amount]]/100</f>
        <v>0</v>
      </c>
      <c r="W3821" s="6">
        <f>tbl_Raw_Data[[#This Row],[Gross_Amount]]-tbl_Raw_Data[[#This Row],[Discount_Amount]]</f>
        <v>97.42</v>
      </c>
      <c r="X3821" s="6">
        <f>tbl_Raw_Data[[#This Row],[Net_Amount_Before_Tax]]*tbl_Raw_Data[[#This Row],[Tax_Pct]]/100</f>
        <v>4.8710000000000004</v>
      </c>
      <c r="Y3821" s="6">
        <f>tbl_Raw_Data[[#This Row],[Net_Amount_Before_Tax]]+tbl_Raw_Data[[#This Row],[Tax_Amount]]</f>
        <v>102.291</v>
      </c>
      <c r="Z3821" s="6">
        <f t="shared" si="299"/>
        <v>3</v>
      </c>
    </row>
    <row r="3822" spans="1:26" x14ac:dyDescent="0.3">
      <c r="A3822" s="23" t="s">
        <v>5712</v>
      </c>
      <c r="B3822" s="34">
        <v>45417</v>
      </c>
      <c r="C3822" s="23" t="s">
        <v>5713</v>
      </c>
      <c r="D3822" s="23" t="s">
        <v>28</v>
      </c>
      <c r="E3822" s="23" t="s">
        <v>29</v>
      </c>
      <c r="F3822" s="23">
        <v>500084</v>
      </c>
      <c r="G3822" s="23" t="s">
        <v>53</v>
      </c>
      <c r="H3822" s="23" t="s">
        <v>54</v>
      </c>
      <c r="I3822" s="23" t="s">
        <v>55</v>
      </c>
      <c r="J3822" s="23" t="s">
        <v>56</v>
      </c>
      <c r="K3822" s="23" t="s">
        <v>57</v>
      </c>
      <c r="L3822" s="23">
        <v>3</v>
      </c>
      <c r="M3822" s="23">
        <v>58.85</v>
      </c>
      <c r="N3822" s="23">
        <v>20</v>
      </c>
      <c r="O3822" s="23">
        <v>5</v>
      </c>
      <c r="P3822" s="23" t="s">
        <v>89</v>
      </c>
      <c r="Q3822" s="23" t="s">
        <v>34</v>
      </c>
      <c r="R3822" s="23">
        <f t="shared" si="295"/>
        <v>1</v>
      </c>
      <c r="S3822" s="23" t="str">
        <f t="shared" si="296"/>
        <v>ORD103821_20240505_CUST02181_MED020</v>
      </c>
      <c r="T3822" s="23">
        <f t="shared" si="297"/>
        <v>1</v>
      </c>
      <c r="U3822" s="6">
        <f t="shared" si="298"/>
        <v>176.55</v>
      </c>
      <c r="V3822" s="6">
        <f>tbl_Raw_Data[[#This Row],[Discount_Pct]]*tbl_Raw_Data[[#This Row],[Gross_Amount]]/100</f>
        <v>35.31</v>
      </c>
      <c r="W3822" s="6">
        <f>tbl_Raw_Data[[#This Row],[Gross_Amount]]-tbl_Raw_Data[[#This Row],[Discount_Amount]]</f>
        <v>141.24</v>
      </c>
      <c r="X3822" s="6">
        <f>tbl_Raw_Data[[#This Row],[Net_Amount_Before_Tax]]*tbl_Raw_Data[[#This Row],[Tax_Pct]]/100</f>
        <v>7.0620000000000003</v>
      </c>
      <c r="Y3822" s="6">
        <f>tbl_Raw_Data[[#This Row],[Net_Amount_Before_Tax]]+tbl_Raw_Data[[#This Row],[Tax_Amount]]</f>
        <v>148.30200000000002</v>
      </c>
      <c r="Z3822" s="6">
        <f t="shared" si="299"/>
        <v>2</v>
      </c>
    </row>
    <row r="3823" spans="1:26" x14ac:dyDescent="0.3">
      <c r="A3823" s="23" t="s">
        <v>5714</v>
      </c>
      <c r="B3823" s="34">
        <v>45429</v>
      </c>
      <c r="C3823" s="23" t="s">
        <v>4660</v>
      </c>
      <c r="D3823" s="23" t="s">
        <v>19</v>
      </c>
      <c r="E3823" s="23" t="s">
        <v>19</v>
      </c>
      <c r="F3823" s="23">
        <v>110044</v>
      </c>
      <c r="G3823" s="23" t="s">
        <v>68</v>
      </c>
      <c r="H3823" s="23" t="s">
        <v>69</v>
      </c>
      <c r="I3823" s="23" t="s">
        <v>55</v>
      </c>
      <c r="J3823" s="23" t="s">
        <v>56</v>
      </c>
      <c r="K3823" s="23" t="s">
        <v>24</v>
      </c>
      <c r="L3823" s="23">
        <v>3</v>
      </c>
      <c r="M3823" s="23">
        <v>28.4</v>
      </c>
      <c r="N3823" s="23">
        <v>10</v>
      </c>
      <c r="O3823" s="23">
        <v>5</v>
      </c>
      <c r="P3823" s="23" t="s">
        <v>43</v>
      </c>
      <c r="Q3823" s="23" t="s">
        <v>34</v>
      </c>
      <c r="R3823" s="23">
        <f t="shared" si="295"/>
        <v>1</v>
      </c>
      <c r="S3823" s="23" t="str">
        <f t="shared" si="296"/>
        <v>ORD103822_20240517_CUST02106_MED003</v>
      </c>
      <c r="T3823" s="23">
        <f t="shared" si="297"/>
        <v>1</v>
      </c>
      <c r="U3823" s="6">
        <f t="shared" si="298"/>
        <v>85.199999999999989</v>
      </c>
      <c r="V3823" s="6">
        <f>tbl_Raw_Data[[#This Row],[Discount_Pct]]*tbl_Raw_Data[[#This Row],[Gross_Amount]]/100</f>
        <v>8.52</v>
      </c>
      <c r="W3823" s="6">
        <f>tbl_Raw_Data[[#This Row],[Gross_Amount]]-tbl_Raw_Data[[#This Row],[Discount_Amount]]</f>
        <v>76.679999999999993</v>
      </c>
      <c r="X3823" s="6">
        <f>tbl_Raw_Data[[#This Row],[Net_Amount_Before_Tax]]*tbl_Raw_Data[[#This Row],[Tax_Pct]]/100</f>
        <v>3.8339999999999996</v>
      </c>
      <c r="Y3823" s="6">
        <f>tbl_Raw_Data[[#This Row],[Net_Amount_Before_Tax]]+tbl_Raw_Data[[#This Row],[Tax_Amount]]</f>
        <v>80.513999999999996</v>
      </c>
      <c r="Z3823" s="6">
        <f t="shared" si="299"/>
        <v>2</v>
      </c>
    </row>
    <row r="3824" spans="1:26" x14ac:dyDescent="0.3">
      <c r="A3824" s="23" t="s">
        <v>5715</v>
      </c>
      <c r="B3824" s="34">
        <v>45310</v>
      </c>
      <c r="C3824" s="23" t="s">
        <v>5580</v>
      </c>
      <c r="D3824" s="23" t="s">
        <v>100</v>
      </c>
      <c r="E3824" s="23" t="s">
        <v>101</v>
      </c>
      <c r="F3824" s="23">
        <v>201304</v>
      </c>
      <c r="G3824" s="23" t="s">
        <v>138</v>
      </c>
      <c r="H3824" s="23" t="s">
        <v>139</v>
      </c>
      <c r="I3824" s="23" t="s">
        <v>50</v>
      </c>
      <c r="J3824" s="23" t="s">
        <v>140</v>
      </c>
      <c r="K3824" s="23" t="s">
        <v>24</v>
      </c>
      <c r="L3824" s="23">
        <v>2</v>
      </c>
      <c r="M3824" s="23">
        <v>165.48</v>
      </c>
      <c r="N3824" s="23">
        <v>5</v>
      </c>
      <c r="O3824" s="23">
        <v>5</v>
      </c>
      <c r="P3824" s="23" t="s">
        <v>58</v>
      </c>
      <c r="Q3824" s="23" t="s">
        <v>34</v>
      </c>
      <c r="R3824" s="23">
        <f t="shared" si="295"/>
        <v>1</v>
      </c>
      <c r="S3824" s="23" t="str">
        <f t="shared" si="296"/>
        <v>ORD103823_20240119_CUST00547_MED013</v>
      </c>
      <c r="T3824" s="23">
        <f t="shared" si="297"/>
        <v>1</v>
      </c>
      <c r="U3824" s="6">
        <f t="shared" si="298"/>
        <v>330.96</v>
      </c>
      <c r="V3824" s="6">
        <f>tbl_Raw_Data[[#This Row],[Discount_Pct]]*tbl_Raw_Data[[#This Row],[Gross_Amount]]/100</f>
        <v>16.547999999999998</v>
      </c>
      <c r="W3824" s="6">
        <f>tbl_Raw_Data[[#This Row],[Gross_Amount]]-tbl_Raw_Data[[#This Row],[Discount_Amount]]</f>
        <v>314.41199999999998</v>
      </c>
      <c r="X3824" s="6">
        <f>tbl_Raw_Data[[#This Row],[Net_Amount_Before_Tax]]*tbl_Raw_Data[[#This Row],[Tax_Pct]]/100</f>
        <v>15.720599999999999</v>
      </c>
      <c r="Y3824" s="6">
        <f>tbl_Raw_Data[[#This Row],[Net_Amount_Before_Tax]]+tbl_Raw_Data[[#This Row],[Tax_Amount]]</f>
        <v>330.13259999999997</v>
      </c>
      <c r="Z3824" s="6">
        <f t="shared" si="299"/>
        <v>2</v>
      </c>
    </row>
    <row r="3825" spans="1:26" x14ac:dyDescent="0.3">
      <c r="A3825" s="23" t="s">
        <v>5716</v>
      </c>
      <c r="B3825" s="34">
        <v>45949</v>
      </c>
      <c r="C3825" s="23" t="s">
        <v>4366</v>
      </c>
      <c r="D3825" s="23" t="s">
        <v>100</v>
      </c>
      <c r="E3825" s="23" t="s">
        <v>101</v>
      </c>
      <c r="F3825" s="23">
        <v>201301</v>
      </c>
      <c r="G3825" s="23" t="s">
        <v>74</v>
      </c>
      <c r="H3825" s="23" t="s">
        <v>75</v>
      </c>
      <c r="I3825" s="23" t="s">
        <v>76</v>
      </c>
      <c r="J3825" s="23" t="s">
        <v>77</v>
      </c>
      <c r="K3825" s="23" t="s">
        <v>57</v>
      </c>
      <c r="L3825" s="23">
        <v>2</v>
      </c>
      <c r="M3825" s="23">
        <v>55.07</v>
      </c>
      <c r="N3825" s="23">
        <v>0</v>
      </c>
      <c r="O3825" s="23">
        <v>5</v>
      </c>
      <c r="P3825" s="23" t="s">
        <v>89</v>
      </c>
      <c r="Q3825" s="23" t="s">
        <v>26</v>
      </c>
      <c r="R3825" s="23">
        <f t="shared" si="295"/>
        <v>1</v>
      </c>
      <c r="S3825" s="23" t="str">
        <f t="shared" si="296"/>
        <v>ORD103824_20251019_CUST01155_MED008</v>
      </c>
      <c r="T3825" s="23">
        <f t="shared" si="297"/>
        <v>1</v>
      </c>
      <c r="U3825" s="6">
        <f t="shared" si="298"/>
        <v>110.14</v>
      </c>
      <c r="V3825" s="6">
        <f>tbl_Raw_Data[[#This Row],[Discount_Pct]]*tbl_Raw_Data[[#This Row],[Gross_Amount]]/100</f>
        <v>0</v>
      </c>
      <c r="W3825" s="6">
        <f>tbl_Raw_Data[[#This Row],[Gross_Amount]]-tbl_Raw_Data[[#This Row],[Discount_Amount]]</f>
        <v>110.14</v>
      </c>
      <c r="X3825" s="6">
        <f>tbl_Raw_Data[[#This Row],[Net_Amount_Before_Tax]]*tbl_Raw_Data[[#This Row],[Tax_Pct]]/100</f>
        <v>5.5070000000000006</v>
      </c>
      <c r="Y3825" s="6">
        <f>tbl_Raw_Data[[#This Row],[Net_Amount_Before_Tax]]+tbl_Raw_Data[[#This Row],[Tax_Amount]]</f>
        <v>115.64700000000001</v>
      </c>
      <c r="Z3825" s="6">
        <f t="shared" si="299"/>
        <v>2</v>
      </c>
    </row>
    <row r="3826" spans="1:26" x14ac:dyDescent="0.3">
      <c r="A3826" s="23" t="s">
        <v>5717</v>
      </c>
      <c r="B3826" s="34">
        <v>45729</v>
      </c>
      <c r="C3826" s="23" t="s">
        <v>4850</v>
      </c>
      <c r="D3826" s="23" t="s">
        <v>37</v>
      </c>
      <c r="E3826" s="23" t="s">
        <v>38</v>
      </c>
      <c r="F3826" s="23">
        <v>452016</v>
      </c>
      <c r="G3826" s="23" t="s">
        <v>233</v>
      </c>
      <c r="H3826" s="23" t="s">
        <v>234</v>
      </c>
      <c r="I3826" s="23" t="s">
        <v>104</v>
      </c>
      <c r="J3826" s="23" t="s">
        <v>42</v>
      </c>
      <c r="K3826" s="23" t="s">
        <v>24</v>
      </c>
      <c r="L3826" s="23">
        <v>2</v>
      </c>
      <c r="M3826" s="23">
        <v>167.98</v>
      </c>
      <c r="N3826" s="23">
        <v>5</v>
      </c>
      <c r="O3826" s="23">
        <v>12</v>
      </c>
      <c r="P3826" s="23" t="s">
        <v>33</v>
      </c>
      <c r="Q3826" s="23" t="s">
        <v>90</v>
      </c>
      <c r="R3826" s="23">
        <f t="shared" si="295"/>
        <v>1</v>
      </c>
      <c r="S3826" s="23" t="str">
        <f t="shared" si="296"/>
        <v>ORD103825_20250313_CUST01920_MED019</v>
      </c>
      <c r="T3826" s="23">
        <f t="shared" si="297"/>
        <v>1</v>
      </c>
      <c r="U3826" s="6">
        <f t="shared" si="298"/>
        <v>335.96</v>
      </c>
      <c r="V3826" s="6">
        <f>tbl_Raw_Data[[#This Row],[Discount_Pct]]*tbl_Raw_Data[[#This Row],[Gross_Amount]]/100</f>
        <v>16.797999999999998</v>
      </c>
      <c r="W3826" s="6">
        <f>tbl_Raw_Data[[#This Row],[Gross_Amount]]-tbl_Raw_Data[[#This Row],[Discount_Amount]]</f>
        <v>319.16199999999998</v>
      </c>
      <c r="X3826" s="6">
        <f>tbl_Raw_Data[[#This Row],[Net_Amount_Before_Tax]]*tbl_Raw_Data[[#This Row],[Tax_Pct]]/100</f>
        <v>38.299439999999997</v>
      </c>
      <c r="Y3826" s="6">
        <f>tbl_Raw_Data[[#This Row],[Net_Amount_Before_Tax]]+tbl_Raw_Data[[#This Row],[Tax_Amount]]</f>
        <v>357.46143999999998</v>
      </c>
      <c r="Z3826" s="6">
        <f t="shared" si="299"/>
        <v>0</v>
      </c>
    </row>
    <row r="3827" spans="1:26" x14ac:dyDescent="0.3">
      <c r="A3827" s="23" t="s">
        <v>5718</v>
      </c>
      <c r="B3827" s="34">
        <v>45431</v>
      </c>
      <c r="C3827" s="23" t="s">
        <v>5719</v>
      </c>
      <c r="D3827" s="23" t="s">
        <v>19</v>
      </c>
      <c r="E3827" s="23" t="s">
        <v>19</v>
      </c>
      <c r="F3827" s="23">
        <v>110001</v>
      </c>
      <c r="G3827" s="23" t="s">
        <v>82</v>
      </c>
      <c r="H3827" s="23" t="s">
        <v>83</v>
      </c>
      <c r="I3827" s="23" t="s">
        <v>84</v>
      </c>
      <c r="J3827" s="23" t="s">
        <v>85</v>
      </c>
      <c r="K3827" s="23" t="s">
        <v>24</v>
      </c>
      <c r="L3827" s="23">
        <v>4</v>
      </c>
      <c r="M3827" s="23">
        <v>269.54000000000002</v>
      </c>
      <c r="N3827" s="23">
        <v>15</v>
      </c>
      <c r="O3827" s="23">
        <v>5</v>
      </c>
      <c r="P3827" s="23" t="s">
        <v>89</v>
      </c>
      <c r="Q3827" s="23" t="s">
        <v>34</v>
      </c>
      <c r="R3827" s="23">
        <f t="shared" si="295"/>
        <v>1</v>
      </c>
      <c r="S3827" s="23" t="str">
        <f t="shared" si="296"/>
        <v>ORD103826_20240519_CUST03077_MED023</v>
      </c>
      <c r="T3827" s="23">
        <f t="shared" si="297"/>
        <v>1</v>
      </c>
      <c r="U3827" s="6">
        <f t="shared" si="298"/>
        <v>1078.1600000000001</v>
      </c>
      <c r="V3827" s="6">
        <f>tbl_Raw_Data[[#This Row],[Discount_Pct]]*tbl_Raw_Data[[#This Row],[Gross_Amount]]/100</f>
        <v>161.72400000000002</v>
      </c>
      <c r="W3827" s="6">
        <f>tbl_Raw_Data[[#This Row],[Gross_Amount]]-tbl_Raw_Data[[#This Row],[Discount_Amount]]</f>
        <v>916.43600000000004</v>
      </c>
      <c r="X3827" s="6">
        <f>tbl_Raw_Data[[#This Row],[Net_Amount_Before_Tax]]*tbl_Raw_Data[[#This Row],[Tax_Pct]]/100</f>
        <v>45.821800000000003</v>
      </c>
      <c r="Y3827" s="6">
        <f>tbl_Raw_Data[[#This Row],[Net_Amount_Before_Tax]]+tbl_Raw_Data[[#This Row],[Tax_Amount]]</f>
        <v>962.25780000000009</v>
      </c>
      <c r="Z3827" s="6">
        <f t="shared" si="299"/>
        <v>1</v>
      </c>
    </row>
    <row r="3828" spans="1:26" x14ac:dyDescent="0.3">
      <c r="A3828" s="23" t="s">
        <v>5720</v>
      </c>
      <c r="B3828" s="34">
        <v>45544</v>
      </c>
      <c r="C3828" s="23" t="s">
        <v>4335</v>
      </c>
      <c r="D3828" s="23" t="s">
        <v>142</v>
      </c>
      <c r="E3828" s="23" t="s">
        <v>81</v>
      </c>
      <c r="F3828" s="23">
        <v>380061</v>
      </c>
      <c r="G3828" s="23" t="s">
        <v>48</v>
      </c>
      <c r="H3828" s="23" t="s">
        <v>49</v>
      </c>
      <c r="I3828" s="23" t="s">
        <v>50</v>
      </c>
      <c r="J3828" s="23" t="s">
        <v>23</v>
      </c>
      <c r="K3828" s="23" t="s">
        <v>24</v>
      </c>
      <c r="L3828" s="23">
        <v>2</v>
      </c>
      <c r="M3828" s="23">
        <v>108.51</v>
      </c>
      <c r="N3828" s="23">
        <v>10</v>
      </c>
      <c r="O3828" s="23">
        <v>18</v>
      </c>
      <c r="P3828" s="23" t="s">
        <v>33</v>
      </c>
      <c r="Q3828" s="23" t="s">
        <v>90</v>
      </c>
      <c r="R3828" s="23">
        <f t="shared" si="295"/>
        <v>1</v>
      </c>
      <c r="S3828" s="23" t="str">
        <f t="shared" si="296"/>
        <v>ORD103827_20240909_CUST03038_MED028</v>
      </c>
      <c r="T3828" s="23">
        <f t="shared" si="297"/>
        <v>1</v>
      </c>
      <c r="U3828" s="6">
        <f t="shared" si="298"/>
        <v>217.02</v>
      </c>
      <c r="V3828" s="6">
        <f>tbl_Raw_Data[[#This Row],[Discount_Pct]]*tbl_Raw_Data[[#This Row],[Gross_Amount]]/100</f>
        <v>21.702000000000002</v>
      </c>
      <c r="W3828" s="6">
        <f>tbl_Raw_Data[[#This Row],[Gross_Amount]]-tbl_Raw_Data[[#This Row],[Discount_Amount]]</f>
        <v>195.31800000000001</v>
      </c>
      <c r="X3828" s="6">
        <f>tbl_Raw_Data[[#This Row],[Net_Amount_Before_Tax]]*tbl_Raw_Data[[#This Row],[Tax_Pct]]/100</f>
        <v>35.157240000000002</v>
      </c>
      <c r="Y3828" s="6">
        <f>tbl_Raw_Data[[#This Row],[Net_Amount_Before_Tax]]+tbl_Raw_Data[[#This Row],[Tax_Amount]]</f>
        <v>230.47524000000001</v>
      </c>
      <c r="Z3828" s="6">
        <f t="shared" si="299"/>
        <v>2</v>
      </c>
    </row>
    <row r="3829" spans="1:26" x14ac:dyDescent="0.3">
      <c r="A3829" s="23" t="s">
        <v>5721</v>
      </c>
      <c r="B3829" s="34">
        <v>45927</v>
      </c>
      <c r="C3829" s="23" t="s">
        <v>5510</v>
      </c>
      <c r="D3829" s="23" t="s">
        <v>46</v>
      </c>
      <c r="E3829" s="23" t="s">
        <v>47</v>
      </c>
      <c r="F3829" s="23">
        <v>411014</v>
      </c>
      <c r="G3829" s="23" t="s">
        <v>94</v>
      </c>
      <c r="H3829" s="23" t="s">
        <v>95</v>
      </c>
      <c r="I3829" s="23" t="s">
        <v>84</v>
      </c>
      <c r="J3829" s="23" t="s">
        <v>42</v>
      </c>
      <c r="K3829" s="23" t="s">
        <v>24</v>
      </c>
      <c r="L3829" s="23">
        <v>1</v>
      </c>
      <c r="M3829" s="23">
        <v>91.34</v>
      </c>
      <c r="N3829" s="23">
        <v>10</v>
      </c>
      <c r="O3829" s="23">
        <v>5</v>
      </c>
      <c r="P3829" s="23" t="s">
        <v>43</v>
      </c>
      <c r="Q3829" s="23" t="s">
        <v>44</v>
      </c>
      <c r="R3829" s="23">
        <f t="shared" si="295"/>
        <v>1</v>
      </c>
      <c r="S3829" s="23" t="str">
        <f t="shared" si="296"/>
        <v>ORD103828_20250927_CUST03085_MED021</v>
      </c>
      <c r="T3829" s="23">
        <f t="shared" si="297"/>
        <v>1</v>
      </c>
      <c r="U3829" s="6">
        <f t="shared" si="298"/>
        <v>91.34</v>
      </c>
      <c r="V3829" s="6">
        <f>tbl_Raw_Data[[#This Row],[Discount_Pct]]*tbl_Raw_Data[[#This Row],[Gross_Amount]]/100</f>
        <v>9.1340000000000003</v>
      </c>
      <c r="W3829" s="6">
        <f>tbl_Raw_Data[[#This Row],[Gross_Amount]]-tbl_Raw_Data[[#This Row],[Discount_Amount]]</f>
        <v>82.206000000000003</v>
      </c>
      <c r="X3829" s="6">
        <f>tbl_Raw_Data[[#This Row],[Net_Amount_Before_Tax]]*tbl_Raw_Data[[#This Row],[Tax_Pct]]/100</f>
        <v>4.1103000000000005</v>
      </c>
      <c r="Y3829" s="6">
        <f>tbl_Raw_Data[[#This Row],[Net_Amount_Before_Tax]]+tbl_Raw_Data[[#This Row],[Tax_Amount]]</f>
        <v>86.316299999999998</v>
      </c>
      <c r="Z3829" s="6">
        <f t="shared" si="299"/>
        <v>0</v>
      </c>
    </row>
    <row r="3830" spans="1:26" x14ac:dyDescent="0.3">
      <c r="A3830" s="23" t="s">
        <v>5722</v>
      </c>
      <c r="B3830" s="34">
        <v>45523</v>
      </c>
      <c r="C3830" s="23" t="s">
        <v>3536</v>
      </c>
      <c r="D3830" s="23" t="s">
        <v>92</v>
      </c>
      <c r="E3830" s="23" t="s">
        <v>93</v>
      </c>
      <c r="F3830" s="23">
        <v>560066</v>
      </c>
      <c r="G3830" s="23" t="s">
        <v>107</v>
      </c>
      <c r="H3830" s="23" t="s">
        <v>108</v>
      </c>
      <c r="I3830" s="23" t="s">
        <v>63</v>
      </c>
      <c r="J3830" s="23" t="s">
        <v>42</v>
      </c>
      <c r="K3830" s="23" t="s">
        <v>57</v>
      </c>
      <c r="L3830" s="23">
        <v>1</v>
      </c>
      <c r="M3830" s="23">
        <v>92.84</v>
      </c>
      <c r="N3830" s="23">
        <v>10</v>
      </c>
      <c r="O3830" s="23">
        <v>12</v>
      </c>
      <c r="P3830" s="23" t="s">
        <v>43</v>
      </c>
      <c r="Q3830" s="23" t="s">
        <v>90</v>
      </c>
      <c r="R3830" s="23">
        <f t="shared" si="295"/>
        <v>1</v>
      </c>
      <c r="S3830" s="23" t="str">
        <f t="shared" si="296"/>
        <v>ORD103829_20240819_CUST02523_MED005</v>
      </c>
      <c r="T3830" s="23">
        <f t="shared" si="297"/>
        <v>1</v>
      </c>
      <c r="U3830" s="6">
        <f t="shared" si="298"/>
        <v>92.84</v>
      </c>
      <c r="V3830" s="6">
        <f>tbl_Raw_Data[[#This Row],[Discount_Pct]]*tbl_Raw_Data[[#This Row],[Gross_Amount]]/100</f>
        <v>9.2840000000000007</v>
      </c>
      <c r="W3830" s="6">
        <f>tbl_Raw_Data[[#This Row],[Gross_Amount]]-tbl_Raw_Data[[#This Row],[Discount_Amount]]</f>
        <v>83.555999999999997</v>
      </c>
      <c r="X3830" s="6">
        <f>tbl_Raw_Data[[#This Row],[Net_Amount_Before_Tax]]*tbl_Raw_Data[[#This Row],[Tax_Pct]]/100</f>
        <v>10.026720000000001</v>
      </c>
      <c r="Y3830" s="6">
        <f>tbl_Raw_Data[[#This Row],[Net_Amount_Before_Tax]]+tbl_Raw_Data[[#This Row],[Tax_Amount]]</f>
        <v>93.582719999999995</v>
      </c>
      <c r="Z3830" s="6">
        <f t="shared" si="299"/>
        <v>1</v>
      </c>
    </row>
    <row r="3831" spans="1:26" x14ac:dyDescent="0.3">
      <c r="A3831" s="23" t="s">
        <v>5723</v>
      </c>
      <c r="B3831" s="34">
        <v>45662</v>
      </c>
      <c r="C3831" s="23" t="s">
        <v>4998</v>
      </c>
      <c r="D3831" s="23" t="s">
        <v>52</v>
      </c>
      <c r="E3831" s="23" t="s">
        <v>52</v>
      </c>
      <c r="F3831" s="23">
        <v>160036</v>
      </c>
      <c r="G3831" s="23" t="s">
        <v>196</v>
      </c>
      <c r="H3831" s="23" t="s">
        <v>197</v>
      </c>
      <c r="I3831" s="23" t="s">
        <v>32</v>
      </c>
      <c r="J3831" s="23" t="s">
        <v>42</v>
      </c>
      <c r="K3831" s="23" t="s">
        <v>24</v>
      </c>
      <c r="L3831" s="23">
        <v>1</v>
      </c>
      <c r="M3831" s="23">
        <v>28.72</v>
      </c>
      <c r="N3831" s="23">
        <v>10</v>
      </c>
      <c r="O3831" s="23">
        <v>12</v>
      </c>
      <c r="P3831" s="23" t="s">
        <v>65</v>
      </c>
      <c r="Q3831" s="23" t="s">
        <v>34</v>
      </c>
      <c r="R3831" s="23">
        <f t="shared" si="295"/>
        <v>1</v>
      </c>
      <c r="S3831" s="23" t="str">
        <f t="shared" si="296"/>
        <v>ORD103830_20250105_CUST01827_MED011</v>
      </c>
      <c r="T3831" s="23">
        <f t="shared" si="297"/>
        <v>1</v>
      </c>
      <c r="U3831" s="6">
        <f t="shared" si="298"/>
        <v>28.72</v>
      </c>
      <c r="V3831" s="6">
        <f>tbl_Raw_Data[[#This Row],[Discount_Pct]]*tbl_Raw_Data[[#This Row],[Gross_Amount]]/100</f>
        <v>2.8719999999999999</v>
      </c>
      <c r="W3831" s="6">
        <f>tbl_Raw_Data[[#This Row],[Gross_Amount]]-tbl_Raw_Data[[#This Row],[Discount_Amount]]</f>
        <v>25.847999999999999</v>
      </c>
      <c r="X3831" s="6">
        <f>tbl_Raw_Data[[#This Row],[Net_Amount_Before_Tax]]*tbl_Raw_Data[[#This Row],[Tax_Pct]]/100</f>
        <v>3.1017600000000001</v>
      </c>
      <c r="Y3831" s="6">
        <f>tbl_Raw_Data[[#This Row],[Net_Amount_Before_Tax]]+tbl_Raw_Data[[#This Row],[Tax_Amount]]</f>
        <v>28.949759999999998</v>
      </c>
      <c r="Z3831" s="6">
        <f t="shared" si="299"/>
        <v>2</v>
      </c>
    </row>
    <row r="3832" spans="1:26" x14ac:dyDescent="0.3">
      <c r="A3832" s="23" t="s">
        <v>5723</v>
      </c>
      <c r="B3832" s="34">
        <v>45580</v>
      </c>
      <c r="C3832" s="23" t="s">
        <v>4562</v>
      </c>
      <c r="D3832" s="23" t="s">
        <v>87</v>
      </c>
      <c r="E3832" s="23" t="s">
        <v>88</v>
      </c>
      <c r="F3832" s="23">
        <v>600018</v>
      </c>
      <c r="G3832" s="23" t="s">
        <v>160</v>
      </c>
      <c r="H3832" s="23" t="s">
        <v>161</v>
      </c>
      <c r="I3832" s="23" t="s">
        <v>50</v>
      </c>
      <c r="J3832" s="23" t="s">
        <v>23</v>
      </c>
      <c r="K3832" s="23" t="s">
        <v>24</v>
      </c>
      <c r="L3832" s="23">
        <v>6</v>
      </c>
      <c r="M3832" s="23">
        <v>136.5</v>
      </c>
      <c r="N3832" s="23">
        <v>5</v>
      </c>
      <c r="O3832" s="23">
        <v>12</v>
      </c>
      <c r="P3832" s="23" t="s">
        <v>89</v>
      </c>
      <c r="Q3832" s="23" t="s">
        <v>26</v>
      </c>
      <c r="R3832" s="23">
        <f t="shared" si="295"/>
        <v>1</v>
      </c>
      <c r="S3832" s="23" t="str">
        <f t="shared" si="296"/>
        <v>ORD103830_20241015_CUST02156_MED014</v>
      </c>
      <c r="T3832" s="23">
        <f t="shared" si="297"/>
        <v>1</v>
      </c>
      <c r="U3832" s="6">
        <f t="shared" si="298"/>
        <v>819</v>
      </c>
      <c r="V3832" s="6">
        <f>tbl_Raw_Data[[#This Row],[Discount_Pct]]*tbl_Raw_Data[[#This Row],[Gross_Amount]]/100</f>
        <v>40.950000000000003</v>
      </c>
      <c r="W3832" s="6">
        <f>tbl_Raw_Data[[#This Row],[Gross_Amount]]-tbl_Raw_Data[[#This Row],[Discount_Amount]]</f>
        <v>778.05</v>
      </c>
      <c r="X3832" s="6">
        <f>tbl_Raw_Data[[#This Row],[Net_Amount_Before_Tax]]*tbl_Raw_Data[[#This Row],[Tax_Pct]]/100</f>
        <v>93.365999999999985</v>
      </c>
      <c r="Y3832" s="6">
        <f>tbl_Raw_Data[[#This Row],[Net_Amount_Before_Tax]]+tbl_Raw_Data[[#This Row],[Tax_Amount]]</f>
        <v>871.41599999999994</v>
      </c>
      <c r="Z3832" s="6">
        <f t="shared" si="299"/>
        <v>2</v>
      </c>
    </row>
    <row r="3833" spans="1:26" x14ac:dyDescent="0.3">
      <c r="A3833" s="23" t="s">
        <v>5724</v>
      </c>
      <c r="B3833" s="34">
        <v>45839</v>
      </c>
      <c r="C3833" s="23" t="s">
        <v>1203</v>
      </c>
      <c r="D3833" s="23" t="s">
        <v>72</v>
      </c>
      <c r="E3833" s="23" t="s">
        <v>73</v>
      </c>
      <c r="F3833" s="23">
        <v>302019</v>
      </c>
      <c r="G3833" s="23" t="s">
        <v>111</v>
      </c>
      <c r="H3833" s="23" t="s">
        <v>112</v>
      </c>
      <c r="I3833" s="23" t="s">
        <v>113</v>
      </c>
      <c r="J3833" s="23" t="s">
        <v>114</v>
      </c>
      <c r="K3833" s="23" t="s">
        <v>24</v>
      </c>
      <c r="L3833" s="23">
        <v>2</v>
      </c>
      <c r="M3833" s="23">
        <v>91.24</v>
      </c>
      <c r="N3833" s="23">
        <v>10</v>
      </c>
      <c r="O3833" s="23">
        <v>5</v>
      </c>
      <c r="P3833" s="23" t="s">
        <v>33</v>
      </c>
      <c r="Q3833" s="23" t="s">
        <v>44</v>
      </c>
      <c r="R3833" s="23">
        <f t="shared" si="295"/>
        <v>1</v>
      </c>
      <c r="S3833" s="23" t="str">
        <f t="shared" si="296"/>
        <v>ORD103832_20250701_CUST02004_MED027</v>
      </c>
      <c r="T3833" s="23">
        <f t="shared" si="297"/>
        <v>1</v>
      </c>
      <c r="U3833" s="6">
        <f t="shared" si="298"/>
        <v>182.48</v>
      </c>
      <c r="V3833" s="6">
        <f>tbl_Raw_Data[[#This Row],[Discount_Pct]]*tbl_Raw_Data[[#This Row],[Gross_Amount]]/100</f>
        <v>18.248000000000001</v>
      </c>
      <c r="W3833" s="6">
        <f>tbl_Raw_Data[[#This Row],[Gross_Amount]]-tbl_Raw_Data[[#This Row],[Discount_Amount]]</f>
        <v>164.232</v>
      </c>
      <c r="X3833" s="6">
        <f>tbl_Raw_Data[[#This Row],[Net_Amount_Before_Tax]]*tbl_Raw_Data[[#This Row],[Tax_Pct]]/100</f>
        <v>8.2115999999999989</v>
      </c>
      <c r="Y3833" s="6">
        <f>tbl_Raw_Data[[#This Row],[Net_Amount_Before_Tax]]+tbl_Raw_Data[[#This Row],[Tax_Amount]]</f>
        <v>172.4436</v>
      </c>
      <c r="Z3833" s="6">
        <f t="shared" si="299"/>
        <v>2</v>
      </c>
    </row>
    <row r="3834" spans="1:26" x14ac:dyDescent="0.3">
      <c r="A3834" s="23" t="s">
        <v>5725</v>
      </c>
      <c r="B3834" s="34">
        <v>45932</v>
      </c>
      <c r="C3834" s="23" t="s">
        <v>5726</v>
      </c>
      <c r="D3834" s="23" t="s">
        <v>80</v>
      </c>
      <c r="E3834" s="23" t="s">
        <v>81</v>
      </c>
      <c r="F3834" s="23">
        <v>395007</v>
      </c>
      <c r="G3834" s="23" t="s">
        <v>233</v>
      </c>
      <c r="H3834" s="23" t="s">
        <v>234</v>
      </c>
      <c r="I3834" s="23" t="s">
        <v>104</v>
      </c>
      <c r="J3834" s="23" t="s">
        <v>42</v>
      </c>
      <c r="K3834" s="23" t="s">
        <v>24</v>
      </c>
      <c r="L3834" s="23">
        <v>3</v>
      </c>
      <c r="M3834" s="23">
        <v>141.99</v>
      </c>
      <c r="N3834" s="23">
        <v>10</v>
      </c>
      <c r="O3834" s="23">
        <v>12</v>
      </c>
      <c r="P3834" s="23" t="s">
        <v>33</v>
      </c>
      <c r="Q3834" s="23" t="s">
        <v>90</v>
      </c>
      <c r="R3834" s="23">
        <f t="shared" si="295"/>
        <v>1</v>
      </c>
      <c r="S3834" s="23" t="str">
        <f t="shared" si="296"/>
        <v>ORD103833_20251002_CUST02835_MED019</v>
      </c>
      <c r="T3834" s="23">
        <f t="shared" si="297"/>
        <v>1</v>
      </c>
      <c r="U3834" s="6">
        <f t="shared" si="298"/>
        <v>425.97</v>
      </c>
      <c r="V3834" s="6">
        <f>tbl_Raw_Data[[#This Row],[Discount_Pct]]*tbl_Raw_Data[[#This Row],[Gross_Amount]]/100</f>
        <v>42.597000000000008</v>
      </c>
      <c r="W3834" s="6">
        <f>tbl_Raw_Data[[#This Row],[Gross_Amount]]-tbl_Raw_Data[[#This Row],[Discount_Amount]]</f>
        <v>383.37300000000005</v>
      </c>
      <c r="X3834" s="6">
        <f>tbl_Raw_Data[[#This Row],[Net_Amount_Before_Tax]]*tbl_Raw_Data[[#This Row],[Tax_Pct]]/100</f>
        <v>46.004760000000005</v>
      </c>
      <c r="Y3834" s="6">
        <f>tbl_Raw_Data[[#This Row],[Net_Amount_Before_Tax]]+tbl_Raw_Data[[#This Row],[Tax_Amount]]</f>
        <v>429.37776000000008</v>
      </c>
      <c r="Z3834" s="6">
        <f t="shared" si="299"/>
        <v>1</v>
      </c>
    </row>
    <row r="3835" spans="1:26" x14ac:dyDescent="0.3">
      <c r="A3835" s="23" t="s">
        <v>5725</v>
      </c>
      <c r="B3835" s="34">
        <v>45684</v>
      </c>
      <c r="C3835" s="23" t="s">
        <v>765</v>
      </c>
      <c r="D3835" s="23" t="s">
        <v>100</v>
      </c>
      <c r="E3835" s="23" t="s">
        <v>101</v>
      </c>
      <c r="F3835" s="23">
        <v>201303</v>
      </c>
      <c r="G3835" s="23" t="s">
        <v>20</v>
      </c>
      <c r="H3835" s="23" t="s">
        <v>21</v>
      </c>
      <c r="I3835" s="23" t="s">
        <v>22</v>
      </c>
      <c r="J3835" s="23" t="s">
        <v>23</v>
      </c>
      <c r="K3835" s="23" t="s">
        <v>24</v>
      </c>
      <c r="L3835" s="23">
        <v>3</v>
      </c>
      <c r="M3835" s="23">
        <v>143.68</v>
      </c>
      <c r="N3835" s="23">
        <v>0</v>
      </c>
      <c r="O3835" s="23">
        <v>5</v>
      </c>
      <c r="P3835" s="23" t="s">
        <v>43</v>
      </c>
      <c r="Q3835" s="23" t="s">
        <v>34</v>
      </c>
      <c r="R3835" s="23">
        <f t="shared" si="295"/>
        <v>1</v>
      </c>
      <c r="S3835" s="23" t="str">
        <f t="shared" si="296"/>
        <v>ORD103833_20250127_CUST02361_MED024</v>
      </c>
      <c r="T3835" s="23">
        <f t="shared" si="297"/>
        <v>1</v>
      </c>
      <c r="U3835" s="6">
        <f t="shared" si="298"/>
        <v>431.04</v>
      </c>
      <c r="V3835" s="6">
        <f>tbl_Raw_Data[[#This Row],[Discount_Pct]]*tbl_Raw_Data[[#This Row],[Gross_Amount]]/100</f>
        <v>0</v>
      </c>
      <c r="W3835" s="6">
        <f>tbl_Raw_Data[[#This Row],[Gross_Amount]]-tbl_Raw_Data[[#This Row],[Discount_Amount]]</f>
        <v>431.04</v>
      </c>
      <c r="X3835" s="6">
        <f>tbl_Raw_Data[[#This Row],[Net_Amount_Before_Tax]]*tbl_Raw_Data[[#This Row],[Tax_Pct]]/100</f>
        <v>21.552000000000003</v>
      </c>
      <c r="Y3835" s="6">
        <f>tbl_Raw_Data[[#This Row],[Net_Amount_Before_Tax]]+tbl_Raw_Data[[#This Row],[Tax_Amount]]</f>
        <v>452.59200000000004</v>
      </c>
      <c r="Z3835" s="6">
        <f t="shared" si="299"/>
        <v>2</v>
      </c>
    </row>
    <row r="3836" spans="1:26" x14ac:dyDescent="0.3">
      <c r="A3836" s="23" t="s">
        <v>5727</v>
      </c>
      <c r="B3836" s="34">
        <v>45616</v>
      </c>
      <c r="C3836" s="23" t="s">
        <v>5205</v>
      </c>
      <c r="D3836" s="23" t="s">
        <v>130</v>
      </c>
      <c r="E3836" s="23" t="s">
        <v>131</v>
      </c>
      <c r="F3836" s="23">
        <v>700102</v>
      </c>
      <c r="G3836" s="23" t="s">
        <v>68</v>
      </c>
      <c r="H3836" s="23" t="s">
        <v>69</v>
      </c>
      <c r="I3836" s="23" t="s">
        <v>55</v>
      </c>
      <c r="J3836" s="23" t="s">
        <v>56</v>
      </c>
      <c r="K3836" s="23" t="s">
        <v>24</v>
      </c>
      <c r="L3836" s="23">
        <v>3</v>
      </c>
      <c r="M3836" s="23">
        <v>30.03</v>
      </c>
      <c r="N3836" s="23">
        <v>10</v>
      </c>
      <c r="O3836" s="23">
        <v>12</v>
      </c>
      <c r="P3836" s="23" t="s">
        <v>65</v>
      </c>
      <c r="Q3836" s="23" t="s">
        <v>26</v>
      </c>
      <c r="R3836" s="23">
        <f t="shared" si="295"/>
        <v>1</v>
      </c>
      <c r="S3836" s="23" t="str">
        <f t="shared" si="296"/>
        <v>ORD103835_20241120_CUST01272_MED003</v>
      </c>
      <c r="T3836" s="23">
        <f t="shared" si="297"/>
        <v>1</v>
      </c>
      <c r="U3836" s="6">
        <f t="shared" si="298"/>
        <v>90.09</v>
      </c>
      <c r="V3836" s="6">
        <f>tbl_Raw_Data[[#This Row],[Discount_Pct]]*tbl_Raw_Data[[#This Row],[Gross_Amount]]/100</f>
        <v>9.0090000000000003</v>
      </c>
      <c r="W3836" s="6">
        <f>tbl_Raw_Data[[#This Row],[Gross_Amount]]-tbl_Raw_Data[[#This Row],[Discount_Amount]]</f>
        <v>81.081000000000003</v>
      </c>
      <c r="X3836" s="6">
        <f>tbl_Raw_Data[[#This Row],[Net_Amount_Before_Tax]]*tbl_Raw_Data[[#This Row],[Tax_Pct]]/100</f>
        <v>9.7297200000000004</v>
      </c>
      <c r="Y3836" s="6">
        <f>tbl_Raw_Data[[#This Row],[Net_Amount_Before_Tax]]+tbl_Raw_Data[[#This Row],[Tax_Amount]]</f>
        <v>90.810720000000003</v>
      </c>
      <c r="Z3836" s="6">
        <f t="shared" si="299"/>
        <v>0</v>
      </c>
    </row>
    <row r="3837" spans="1:26" x14ac:dyDescent="0.3">
      <c r="A3837" s="23" t="s">
        <v>5728</v>
      </c>
      <c r="B3837" s="34">
        <v>45747</v>
      </c>
      <c r="C3837" s="23" t="s">
        <v>5729</v>
      </c>
      <c r="D3837" s="23" t="s">
        <v>142</v>
      </c>
      <c r="E3837" s="23" t="s">
        <v>81</v>
      </c>
      <c r="F3837" s="23">
        <v>380061</v>
      </c>
      <c r="G3837" s="23" t="s">
        <v>30</v>
      </c>
      <c r="H3837" s="23" t="s">
        <v>31</v>
      </c>
      <c r="I3837" s="23" t="s">
        <v>32</v>
      </c>
      <c r="J3837" s="23" t="s">
        <v>23</v>
      </c>
      <c r="K3837" s="23" t="s">
        <v>24</v>
      </c>
      <c r="L3837" s="23">
        <v>2</v>
      </c>
      <c r="M3837" s="23">
        <v>121.29</v>
      </c>
      <c r="N3837" s="23">
        <v>20</v>
      </c>
      <c r="O3837" s="23">
        <v>12</v>
      </c>
      <c r="P3837" s="23" t="s">
        <v>33</v>
      </c>
      <c r="Q3837" s="23" t="s">
        <v>34</v>
      </c>
      <c r="R3837" s="23">
        <f t="shared" si="295"/>
        <v>1</v>
      </c>
      <c r="S3837" s="23" t="str">
        <f t="shared" si="296"/>
        <v>ORD103836_20250331_CUST02642_MED017</v>
      </c>
      <c r="T3837" s="23">
        <f t="shared" si="297"/>
        <v>1</v>
      </c>
      <c r="U3837" s="6">
        <f t="shared" si="298"/>
        <v>242.58</v>
      </c>
      <c r="V3837" s="6">
        <f>tbl_Raw_Data[[#This Row],[Discount_Pct]]*tbl_Raw_Data[[#This Row],[Gross_Amount]]/100</f>
        <v>48.516000000000005</v>
      </c>
      <c r="W3837" s="6">
        <f>tbl_Raw_Data[[#This Row],[Gross_Amount]]-tbl_Raw_Data[[#This Row],[Discount_Amount]]</f>
        <v>194.06400000000002</v>
      </c>
      <c r="X3837" s="6">
        <f>tbl_Raw_Data[[#This Row],[Net_Amount_Before_Tax]]*tbl_Raw_Data[[#This Row],[Tax_Pct]]/100</f>
        <v>23.287680000000002</v>
      </c>
      <c r="Y3837" s="6">
        <f>tbl_Raw_Data[[#This Row],[Net_Amount_Before_Tax]]+tbl_Raw_Data[[#This Row],[Tax_Amount]]</f>
        <v>217.35168000000002</v>
      </c>
      <c r="Z3837" s="6">
        <f t="shared" si="299"/>
        <v>1</v>
      </c>
    </row>
    <row r="3838" spans="1:26" x14ac:dyDescent="0.3">
      <c r="A3838" s="23" t="s">
        <v>5730</v>
      </c>
      <c r="B3838" s="34">
        <v>45372</v>
      </c>
      <c r="C3838" s="23" t="s">
        <v>269</v>
      </c>
      <c r="D3838" s="23" t="s">
        <v>37</v>
      </c>
      <c r="E3838" s="23" t="s">
        <v>38</v>
      </c>
      <c r="F3838" s="23">
        <v>452020</v>
      </c>
      <c r="G3838" s="23" t="s">
        <v>233</v>
      </c>
      <c r="H3838" s="23" t="s">
        <v>234</v>
      </c>
      <c r="I3838" s="23" t="s">
        <v>104</v>
      </c>
      <c r="J3838" s="23" t="s">
        <v>42</v>
      </c>
      <c r="K3838" s="23" t="s">
        <v>24</v>
      </c>
      <c r="L3838" s="23">
        <v>1</v>
      </c>
      <c r="M3838" s="23">
        <v>161.11000000000001</v>
      </c>
      <c r="N3838" s="23">
        <v>10</v>
      </c>
      <c r="O3838" s="23">
        <v>5</v>
      </c>
      <c r="P3838" s="23" t="s">
        <v>43</v>
      </c>
      <c r="Q3838" s="23" t="s">
        <v>34</v>
      </c>
      <c r="R3838" s="23">
        <f t="shared" si="295"/>
        <v>1</v>
      </c>
      <c r="S3838" s="23" t="str">
        <f t="shared" si="296"/>
        <v>ORD103837_20240321_CUST00921_MED019</v>
      </c>
      <c r="T3838" s="23">
        <f t="shared" si="297"/>
        <v>1</v>
      </c>
      <c r="U3838" s="6">
        <f t="shared" si="298"/>
        <v>161.11000000000001</v>
      </c>
      <c r="V3838" s="6">
        <f>tbl_Raw_Data[[#This Row],[Discount_Pct]]*tbl_Raw_Data[[#This Row],[Gross_Amount]]/100</f>
        <v>16.111000000000001</v>
      </c>
      <c r="W3838" s="6">
        <f>tbl_Raw_Data[[#This Row],[Gross_Amount]]-tbl_Raw_Data[[#This Row],[Discount_Amount]]</f>
        <v>144.99900000000002</v>
      </c>
      <c r="X3838" s="6">
        <f>tbl_Raw_Data[[#This Row],[Net_Amount_Before_Tax]]*tbl_Raw_Data[[#This Row],[Tax_Pct]]/100</f>
        <v>7.249950000000001</v>
      </c>
      <c r="Y3838" s="6">
        <f>tbl_Raw_Data[[#This Row],[Net_Amount_Before_Tax]]+tbl_Raw_Data[[#This Row],[Tax_Amount]]</f>
        <v>152.24895000000004</v>
      </c>
      <c r="Z3838" s="6">
        <f t="shared" si="299"/>
        <v>4</v>
      </c>
    </row>
    <row r="3839" spans="1:26" x14ac:dyDescent="0.3">
      <c r="A3839" s="23" t="s">
        <v>5730</v>
      </c>
      <c r="B3839" s="34">
        <v>45865</v>
      </c>
      <c r="C3839" s="23" t="s">
        <v>3958</v>
      </c>
      <c r="D3839" s="23" t="s">
        <v>100</v>
      </c>
      <c r="E3839" s="23" t="s">
        <v>101</v>
      </c>
      <c r="F3839" s="23">
        <v>201301</v>
      </c>
      <c r="G3839" s="23" t="s">
        <v>224</v>
      </c>
      <c r="H3839" s="23" t="s">
        <v>225</v>
      </c>
      <c r="I3839" s="23" t="s">
        <v>147</v>
      </c>
      <c r="J3839" s="23" t="s">
        <v>23</v>
      </c>
      <c r="K3839" s="23" t="s">
        <v>24</v>
      </c>
      <c r="L3839" s="23">
        <v>1</v>
      </c>
      <c r="M3839" s="23">
        <v>54.59</v>
      </c>
      <c r="N3839" s="23">
        <v>5</v>
      </c>
      <c r="O3839" s="23">
        <v>18</v>
      </c>
      <c r="P3839" s="23" t="s">
        <v>25</v>
      </c>
      <c r="Q3839" s="23" t="s">
        <v>34</v>
      </c>
      <c r="R3839" s="23">
        <f t="shared" si="295"/>
        <v>1</v>
      </c>
      <c r="S3839" s="23" t="str">
        <f t="shared" si="296"/>
        <v>ORD103837_20250727_CUST01374_MED015</v>
      </c>
      <c r="T3839" s="23">
        <f t="shared" si="297"/>
        <v>1</v>
      </c>
      <c r="U3839" s="6">
        <f t="shared" si="298"/>
        <v>54.59</v>
      </c>
      <c r="V3839" s="6">
        <f>tbl_Raw_Data[[#This Row],[Discount_Pct]]*tbl_Raw_Data[[#This Row],[Gross_Amount]]/100</f>
        <v>2.7295000000000003</v>
      </c>
      <c r="W3839" s="6">
        <f>tbl_Raw_Data[[#This Row],[Gross_Amount]]-tbl_Raw_Data[[#This Row],[Discount_Amount]]</f>
        <v>51.860500000000002</v>
      </c>
      <c r="X3839" s="6">
        <f>tbl_Raw_Data[[#This Row],[Net_Amount_Before_Tax]]*tbl_Raw_Data[[#This Row],[Tax_Pct]]/100</f>
        <v>9.3348899999999997</v>
      </c>
      <c r="Y3839" s="6">
        <f>tbl_Raw_Data[[#This Row],[Net_Amount_Before_Tax]]+tbl_Raw_Data[[#This Row],[Tax_Amount]]</f>
        <v>61.195390000000003</v>
      </c>
      <c r="Z3839" s="6">
        <f t="shared" si="299"/>
        <v>4</v>
      </c>
    </row>
    <row r="3840" spans="1:26" x14ac:dyDescent="0.3">
      <c r="A3840" s="23" t="s">
        <v>5731</v>
      </c>
      <c r="B3840" s="34">
        <v>45798</v>
      </c>
      <c r="C3840" s="23" t="s">
        <v>2424</v>
      </c>
      <c r="D3840" s="23" t="s">
        <v>123</v>
      </c>
      <c r="E3840" s="23" t="s">
        <v>101</v>
      </c>
      <c r="F3840" s="23">
        <v>226021</v>
      </c>
      <c r="G3840" s="23" t="s">
        <v>160</v>
      </c>
      <c r="H3840" s="23" t="s">
        <v>161</v>
      </c>
      <c r="I3840" s="23" t="s">
        <v>50</v>
      </c>
      <c r="J3840" s="23" t="s">
        <v>23</v>
      </c>
      <c r="K3840" s="23" t="s">
        <v>24</v>
      </c>
      <c r="L3840" s="23">
        <v>1</v>
      </c>
      <c r="M3840" s="23">
        <v>154.01</v>
      </c>
      <c r="N3840" s="23">
        <v>5</v>
      </c>
      <c r="O3840" s="23">
        <v>12</v>
      </c>
      <c r="P3840" s="23" t="s">
        <v>65</v>
      </c>
      <c r="Q3840" s="23" t="s">
        <v>34</v>
      </c>
      <c r="R3840" s="23">
        <f t="shared" si="295"/>
        <v>1</v>
      </c>
      <c r="S3840" s="23" t="str">
        <f t="shared" si="296"/>
        <v>ORD103839_20250521_CUST01997_MED014</v>
      </c>
      <c r="T3840" s="23">
        <f t="shared" si="297"/>
        <v>1</v>
      </c>
      <c r="U3840" s="6">
        <f t="shared" si="298"/>
        <v>154.01</v>
      </c>
      <c r="V3840" s="6">
        <f>tbl_Raw_Data[[#This Row],[Discount_Pct]]*tbl_Raw_Data[[#This Row],[Gross_Amount]]/100</f>
        <v>7.7004999999999999</v>
      </c>
      <c r="W3840" s="6">
        <f>tbl_Raw_Data[[#This Row],[Gross_Amount]]-tbl_Raw_Data[[#This Row],[Discount_Amount]]</f>
        <v>146.30949999999999</v>
      </c>
      <c r="X3840" s="6">
        <f>tbl_Raw_Data[[#This Row],[Net_Amount_Before_Tax]]*tbl_Raw_Data[[#This Row],[Tax_Pct]]/100</f>
        <v>17.55714</v>
      </c>
      <c r="Y3840" s="6">
        <f>tbl_Raw_Data[[#This Row],[Net_Amount_Before_Tax]]+tbl_Raw_Data[[#This Row],[Tax_Amount]]</f>
        <v>163.86663999999999</v>
      </c>
      <c r="Z3840" s="6">
        <f t="shared" si="299"/>
        <v>6</v>
      </c>
    </row>
    <row r="3841" spans="1:26" x14ac:dyDescent="0.3">
      <c r="A3841" s="23" t="s">
        <v>5732</v>
      </c>
      <c r="B3841" s="34">
        <v>45868</v>
      </c>
      <c r="C3841" s="23" t="s">
        <v>5733</v>
      </c>
      <c r="D3841" s="23" t="s">
        <v>80</v>
      </c>
      <c r="E3841" s="23" t="s">
        <v>81</v>
      </c>
      <c r="F3841" s="23">
        <v>395003</v>
      </c>
      <c r="G3841" s="23" t="s">
        <v>145</v>
      </c>
      <c r="H3841" s="23" t="s">
        <v>146</v>
      </c>
      <c r="I3841" s="23" t="s">
        <v>147</v>
      </c>
      <c r="J3841" s="23" t="s">
        <v>148</v>
      </c>
      <c r="K3841" s="23" t="s">
        <v>24</v>
      </c>
      <c r="L3841" s="23">
        <v>2</v>
      </c>
      <c r="M3841" s="23">
        <v>108.56</v>
      </c>
      <c r="N3841" s="23">
        <v>10</v>
      </c>
      <c r="O3841" s="23">
        <v>12</v>
      </c>
      <c r="P3841" s="23" t="s">
        <v>43</v>
      </c>
      <c r="Q3841" s="23" t="s">
        <v>34</v>
      </c>
      <c r="R3841" s="23">
        <f t="shared" si="295"/>
        <v>1</v>
      </c>
      <c r="S3841" s="23" t="str">
        <f t="shared" si="296"/>
        <v>ORD103840_20250730_CUST02549_MED016</v>
      </c>
      <c r="T3841" s="23">
        <f t="shared" si="297"/>
        <v>1</v>
      </c>
      <c r="U3841" s="6">
        <f t="shared" si="298"/>
        <v>217.12</v>
      </c>
      <c r="V3841" s="6">
        <f>tbl_Raw_Data[[#This Row],[Discount_Pct]]*tbl_Raw_Data[[#This Row],[Gross_Amount]]/100</f>
        <v>21.712</v>
      </c>
      <c r="W3841" s="6">
        <f>tbl_Raw_Data[[#This Row],[Gross_Amount]]-tbl_Raw_Data[[#This Row],[Discount_Amount]]</f>
        <v>195.40800000000002</v>
      </c>
      <c r="X3841" s="6">
        <f>tbl_Raw_Data[[#This Row],[Net_Amount_Before_Tax]]*tbl_Raw_Data[[#This Row],[Tax_Pct]]/100</f>
        <v>23.448960000000003</v>
      </c>
      <c r="Y3841" s="6">
        <f>tbl_Raw_Data[[#This Row],[Net_Amount_Before_Tax]]+tbl_Raw_Data[[#This Row],[Tax_Amount]]</f>
        <v>218.85696000000002</v>
      </c>
      <c r="Z3841" s="6">
        <f t="shared" si="299"/>
        <v>1</v>
      </c>
    </row>
    <row r="3842" spans="1:26" x14ac:dyDescent="0.3">
      <c r="A3842" s="23" t="s">
        <v>5732</v>
      </c>
      <c r="B3842" s="34">
        <v>45952</v>
      </c>
      <c r="C3842" s="23" t="s">
        <v>1641</v>
      </c>
      <c r="D3842" s="23" t="s">
        <v>19</v>
      </c>
      <c r="E3842" s="23" t="s">
        <v>19</v>
      </c>
      <c r="F3842" s="23">
        <v>110044</v>
      </c>
      <c r="G3842" s="23" t="s">
        <v>167</v>
      </c>
      <c r="H3842" s="23" t="s">
        <v>168</v>
      </c>
      <c r="I3842" s="23" t="s">
        <v>113</v>
      </c>
      <c r="J3842" s="23" t="s">
        <v>42</v>
      </c>
      <c r="K3842" s="23" t="s">
        <v>24</v>
      </c>
      <c r="L3842" s="23">
        <v>1</v>
      </c>
      <c r="M3842" s="23">
        <v>205.28</v>
      </c>
      <c r="N3842" s="23">
        <v>0</v>
      </c>
      <c r="O3842" s="23">
        <v>12</v>
      </c>
      <c r="P3842" s="23" t="s">
        <v>89</v>
      </c>
      <c r="Q3842" s="23" t="s">
        <v>34</v>
      </c>
      <c r="R3842" s="23">
        <f t="shared" ref="R3842:R3905" si="300">COUNTIFS($A$2:$A$8001,A3842,$B$2:$B$8001,B3842,$C$2:$C$8001,C3842,$G$2:$G$8001,G3842)</f>
        <v>1</v>
      </c>
      <c r="S3842" s="23" t="str">
        <f t="shared" ref="S3842:S3905" si="301">A3842&amp;"_"&amp;TEXT(B3842,"yyyymmdd")&amp;"_"&amp;C3842&amp;"_"&amp;G3842</f>
        <v>ORD103840_20251022_CUST00506_MED026</v>
      </c>
      <c r="T3842" s="23">
        <f t="shared" ref="T3842:T3905" si="302">COUNTIF($S$2:$S$8001,S3842)</f>
        <v>1</v>
      </c>
      <c r="U3842" s="6">
        <f t="shared" ref="U3842:U3905" si="303">L3842*M3842</f>
        <v>205.28</v>
      </c>
      <c r="V3842" s="6">
        <f>tbl_Raw_Data[[#This Row],[Discount_Pct]]*tbl_Raw_Data[[#This Row],[Gross_Amount]]/100</f>
        <v>0</v>
      </c>
      <c r="W3842" s="6">
        <f>tbl_Raw_Data[[#This Row],[Gross_Amount]]-tbl_Raw_Data[[#This Row],[Discount_Amount]]</f>
        <v>205.28</v>
      </c>
      <c r="X3842" s="6">
        <f>tbl_Raw_Data[[#This Row],[Net_Amount_Before_Tax]]*tbl_Raw_Data[[#This Row],[Tax_Pct]]/100</f>
        <v>24.633600000000001</v>
      </c>
      <c r="Y3842" s="6">
        <f>tbl_Raw_Data[[#This Row],[Net_Amount_Before_Tax]]+tbl_Raw_Data[[#This Row],[Tax_Amount]]</f>
        <v>229.9136</v>
      </c>
      <c r="Z3842" s="6">
        <f t="shared" ref="Z3842:Z3905" si="304">COUNTIFS($C$2:$C$8001,C3842,$Q$2:$Q$8001,"Delivered")</f>
        <v>2</v>
      </c>
    </row>
    <row r="3843" spans="1:26" x14ac:dyDescent="0.3">
      <c r="A3843" s="23" t="s">
        <v>5734</v>
      </c>
      <c r="B3843" s="34">
        <v>45619</v>
      </c>
      <c r="C3843" s="23" t="s">
        <v>2378</v>
      </c>
      <c r="D3843" s="23" t="s">
        <v>46</v>
      </c>
      <c r="E3843" s="23" t="s">
        <v>47</v>
      </c>
      <c r="F3843" s="23">
        <v>411001</v>
      </c>
      <c r="G3843" s="23" t="s">
        <v>145</v>
      </c>
      <c r="H3843" s="23" t="s">
        <v>146</v>
      </c>
      <c r="I3843" s="23" t="s">
        <v>147</v>
      </c>
      <c r="J3843" s="23" t="s">
        <v>148</v>
      </c>
      <c r="K3843" s="23" t="s">
        <v>24</v>
      </c>
      <c r="L3843" s="23">
        <v>1</v>
      </c>
      <c r="M3843" s="23">
        <v>102.04</v>
      </c>
      <c r="N3843" s="23">
        <v>5</v>
      </c>
      <c r="O3843" s="23">
        <v>12</v>
      </c>
      <c r="P3843" s="23" t="s">
        <v>89</v>
      </c>
      <c r="Q3843" s="23" t="s">
        <v>26</v>
      </c>
      <c r="R3843" s="23">
        <f t="shared" si="300"/>
        <v>1</v>
      </c>
      <c r="S3843" s="23" t="str">
        <f t="shared" si="301"/>
        <v>ORD103842_20241123_CUST00352_MED016</v>
      </c>
      <c r="T3843" s="23">
        <f t="shared" si="302"/>
        <v>1</v>
      </c>
      <c r="U3843" s="6">
        <f t="shared" si="303"/>
        <v>102.04</v>
      </c>
      <c r="V3843" s="6">
        <f>tbl_Raw_Data[[#This Row],[Discount_Pct]]*tbl_Raw_Data[[#This Row],[Gross_Amount]]/100</f>
        <v>5.1020000000000003</v>
      </c>
      <c r="W3843" s="6">
        <f>tbl_Raw_Data[[#This Row],[Gross_Amount]]-tbl_Raw_Data[[#This Row],[Discount_Amount]]</f>
        <v>96.938000000000002</v>
      </c>
      <c r="X3843" s="6">
        <f>tbl_Raw_Data[[#This Row],[Net_Amount_Before_Tax]]*tbl_Raw_Data[[#This Row],[Tax_Pct]]/100</f>
        <v>11.632560000000002</v>
      </c>
      <c r="Y3843" s="6">
        <f>tbl_Raw_Data[[#This Row],[Net_Amount_Before_Tax]]+tbl_Raw_Data[[#This Row],[Tax_Amount]]</f>
        <v>108.57056</v>
      </c>
      <c r="Z3843" s="6">
        <f t="shared" si="304"/>
        <v>3</v>
      </c>
    </row>
    <row r="3844" spans="1:26" x14ac:dyDescent="0.3">
      <c r="A3844" s="23" t="s">
        <v>5735</v>
      </c>
      <c r="B3844" s="34">
        <v>45939</v>
      </c>
      <c r="C3844" s="23" t="s">
        <v>292</v>
      </c>
      <c r="D3844" s="23" t="s">
        <v>183</v>
      </c>
      <c r="E3844" s="23" t="s">
        <v>184</v>
      </c>
      <c r="F3844" s="23">
        <v>122009</v>
      </c>
      <c r="G3844" s="23" t="s">
        <v>229</v>
      </c>
      <c r="H3844" s="23" t="s">
        <v>230</v>
      </c>
      <c r="I3844" s="23" t="s">
        <v>84</v>
      </c>
      <c r="J3844" s="23" t="s">
        <v>140</v>
      </c>
      <c r="K3844" s="23" t="s">
        <v>24</v>
      </c>
      <c r="L3844" s="23">
        <v>6</v>
      </c>
      <c r="M3844" s="23">
        <v>154.66</v>
      </c>
      <c r="N3844" s="23">
        <v>5</v>
      </c>
      <c r="O3844" s="23">
        <v>5</v>
      </c>
      <c r="P3844" s="23" t="s">
        <v>58</v>
      </c>
      <c r="Q3844" s="23" t="s">
        <v>44</v>
      </c>
      <c r="R3844" s="23">
        <f t="shared" si="300"/>
        <v>1</v>
      </c>
      <c r="S3844" s="23" t="str">
        <f t="shared" si="301"/>
        <v>ORD103843_20251009_CUST02857_MED022</v>
      </c>
      <c r="T3844" s="23">
        <f t="shared" si="302"/>
        <v>1</v>
      </c>
      <c r="U3844" s="6">
        <f t="shared" si="303"/>
        <v>927.96</v>
      </c>
      <c r="V3844" s="6">
        <f>tbl_Raw_Data[[#This Row],[Discount_Pct]]*tbl_Raw_Data[[#This Row],[Gross_Amount]]/100</f>
        <v>46.398000000000003</v>
      </c>
      <c r="W3844" s="6">
        <f>tbl_Raw_Data[[#This Row],[Gross_Amount]]-tbl_Raw_Data[[#This Row],[Discount_Amount]]</f>
        <v>881.56200000000001</v>
      </c>
      <c r="X3844" s="6">
        <f>tbl_Raw_Data[[#This Row],[Net_Amount_Before_Tax]]*tbl_Raw_Data[[#This Row],[Tax_Pct]]/100</f>
        <v>44.078100000000006</v>
      </c>
      <c r="Y3844" s="6">
        <f>tbl_Raw_Data[[#This Row],[Net_Amount_Before_Tax]]+tbl_Raw_Data[[#This Row],[Tax_Amount]]</f>
        <v>925.64010000000007</v>
      </c>
      <c r="Z3844" s="6">
        <f t="shared" si="304"/>
        <v>0</v>
      </c>
    </row>
    <row r="3845" spans="1:26" x14ac:dyDescent="0.3">
      <c r="A3845" s="23" t="s">
        <v>5736</v>
      </c>
      <c r="B3845" s="34">
        <v>45787</v>
      </c>
      <c r="C3845" s="23" t="s">
        <v>3242</v>
      </c>
      <c r="D3845" s="23" t="s">
        <v>87</v>
      </c>
      <c r="E3845" s="23" t="s">
        <v>88</v>
      </c>
      <c r="F3845" s="23">
        <v>600040</v>
      </c>
      <c r="G3845" s="23" t="s">
        <v>154</v>
      </c>
      <c r="H3845" s="23" t="s">
        <v>155</v>
      </c>
      <c r="I3845" s="23" t="s">
        <v>134</v>
      </c>
      <c r="J3845" s="23" t="s">
        <v>156</v>
      </c>
      <c r="K3845" s="23" t="s">
        <v>57</v>
      </c>
      <c r="L3845" s="23">
        <v>2</v>
      </c>
      <c r="M3845" s="23">
        <v>45.48</v>
      </c>
      <c r="N3845" s="23">
        <v>10</v>
      </c>
      <c r="O3845" s="23">
        <v>18</v>
      </c>
      <c r="P3845" s="23" t="s">
        <v>58</v>
      </c>
      <c r="Q3845" s="23" t="s">
        <v>26</v>
      </c>
      <c r="R3845" s="23">
        <f t="shared" si="300"/>
        <v>1</v>
      </c>
      <c r="S3845" s="23" t="str">
        <f t="shared" si="301"/>
        <v>ORD103844_20250510_CUST00752_MED006</v>
      </c>
      <c r="T3845" s="23">
        <f t="shared" si="302"/>
        <v>1</v>
      </c>
      <c r="U3845" s="6">
        <f t="shared" si="303"/>
        <v>90.96</v>
      </c>
      <c r="V3845" s="6">
        <f>tbl_Raw_Data[[#This Row],[Discount_Pct]]*tbl_Raw_Data[[#This Row],[Gross_Amount]]/100</f>
        <v>9.0959999999999983</v>
      </c>
      <c r="W3845" s="6">
        <f>tbl_Raw_Data[[#This Row],[Gross_Amount]]-tbl_Raw_Data[[#This Row],[Discount_Amount]]</f>
        <v>81.86399999999999</v>
      </c>
      <c r="X3845" s="6">
        <f>tbl_Raw_Data[[#This Row],[Net_Amount_Before_Tax]]*tbl_Raw_Data[[#This Row],[Tax_Pct]]/100</f>
        <v>14.735519999999999</v>
      </c>
      <c r="Y3845" s="6">
        <f>tbl_Raw_Data[[#This Row],[Net_Amount_Before_Tax]]+tbl_Raw_Data[[#This Row],[Tax_Amount]]</f>
        <v>96.599519999999984</v>
      </c>
      <c r="Z3845" s="6">
        <f t="shared" si="304"/>
        <v>2</v>
      </c>
    </row>
    <row r="3846" spans="1:26" x14ac:dyDescent="0.3">
      <c r="A3846" s="23" t="s">
        <v>5737</v>
      </c>
      <c r="B3846" s="34">
        <v>46012</v>
      </c>
      <c r="C3846" s="23" t="s">
        <v>5212</v>
      </c>
      <c r="D3846" s="23" t="s">
        <v>92</v>
      </c>
      <c r="E3846" s="23" t="s">
        <v>93</v>
      </c>
      <c r="F3846" s="23">
        <v>560001</v>
      </c>
      <c r="G3846" s="23" t="s">
        <v>53</v>
      </c>
      <c r="H3846" s="23" t="s">
        <v>54</v>
      </c>
      <c r="I3846" s="23" t="s">
        <v>55</v>
      </c>
      <c r="J3846" s="23" t="s">
        <v>56</v>
      </c>
      <c r="K3846" s="23" t="s">
        <v>57</v>
      </c>
      <c r="L3846" s="23">
        <v>1</v>
      </c>
      <c r="M3846" s="23">
        <v>56.07</v>
      </c>
      <c r="N3846" s="23">
        <v>15</v>
      </c>
      <c r="O3846" s="23">
        <v>5</v>
      </c>
      <c r="P3846" s="23" t="s">
        <v>33</v>
      </c>
      <c r="Q3846" s="23" t="s">
        <v>34</v>
      </c>
      <c r="R3846" s="23">
        <f t="shared" si="300"/>
        <v>1</v>
      </c>
      <c r="S3846" s="23" t="str">
        <f t="shared" si="301"/>
        <v>ORD103845_20251221_CUST02701_MED020</v>
      </c>
      <c r="T3846" s="23">
        <f t="shared" si="302"/>
        <v>1</v>
      </c>
      <c r="U3846" s="6">
        <f t="shared" si="303"/>
        <v>56.07</v>
      </c>
      <c r="V3846" s="6">
        <f>tbl_Raw_Data[[#This Row],[Discount_Pct]]*tbl_Raw_Data[[#This Row],[Gross_Amount]]/100</f>
        <v>8.410499999999999</v>
      </c>
      <c r="W3846" s="6">
        <f>tbl_Raw_Data[[#This Row],[Gross_Amount]]-tbl_Raw_Data[[#This Row],[Discount_Amount]]</f>
        <v>47.659500000000001</v>
      </c>
      <c r="X3846" s="6">
        <f>tbl_Raw_Data[[#This Row],[Net_Amount_Before_Tax]]*tbl_Raw_Data[[#This Row],[Tax_Pct]]/100</f>
        <v>2.3829750000000001</v>
      </c>
      <c r="Y3846" s="6">
        <f>tbl_Raw_Data[[#This Row],[Net_Amount_Before_Tax]]+tbl_Raw_Data[[#This Row],[Tax_Amount]]</f>
        <v>50.042475000000003</v>
      </c>
      <c r="Z3846" s="6">
        <f t="shared" si="304"/>
        <v>2</v>
      </c>
    </row>
    <row r="3847" spans="1:26" x14ac:dyDescent="0.3">
      <c r="A3847" s="23" t="s">
        <v>5738</v>
      </c>
      <c r="B3847" s="34">
        <v>45451</v>
      </c>
      <c r="C3847" s="23" t="s">
        <v>3824</v>
      </c>
      <c r="D3847" s="23" t="s">
        <v>46</v>
      </c>
      <c r="E3847" s="23" t="s">
        <v>47</v>
      </c>
      <c r="F3847" s="23">
        <v>411014</v>
      </c>
      <c r="G3847" s="23" t="s">
        <v>68</v>
      </c>
      <c r="H3847" s="23" t="s">
        <v>69</v>
      </c>
      <c r="I3847" s="23" t="s">
        <v>55</v>
      </c>
      <c r="J3847" s="23" t="s">
        <v>56</v>
      </c>
      <c r="K3847" s="23" t="s">
        <v>24</v>
      </c>
      <c r="L3847" s="23">
        <v>1</v>
      </c>
      <c r="M3847" s="23">
        <v>26.28</v>
      </c>
      <c r="N3847" s="23">
        <v>15</v>
      </c>
      <c r="O3847" s="23">
        <v>5</v>
      </c>
      <c r="P3847" s="23" t="s">
        <v>65</v>
      </c>
      <c r="Q3847" s="23" t="s">
        <v>34</v>
      </c>
      <c r="R3847" s="23">
        <f t="shared" si="300"/>
        <v>1</v>
      </c>
      <c r="S3847" s="23" t="str">
        <f t="shared" si="301"/>
        <v>ORD103846_20240608_CUST03044_MED003</v>
      </c>
      <c r="T3847" s="23">
        <f t="shared" si="302"/>
        <v>1</v>
      </c>
      <c r="U3847" s="6">
        <f t="shared" si="303"/>
        <v>26.28</v>
      </c>
      <c r="V3847" s="6">
        <f>tbl_Raw_Data[[#This Row],[Discount_Pct]]*tbl_Raw_Data[[#This Row],[Gross_Amount]]/100</f>
        <v>3.9420000000000006</v>
      </c>
      <c r="W3847" s="6">
        <f>tbl_Raw_Data[[#This Row],[Gross_Amount]]-tbl_Raw_Data[[#This Row],[Discount_Amount]]</f>
        <v>22.338000000000001</v>
      </c>
      <c r="X3847" s="6">
        <f>tbl_Raw_Data[[#This Row],[Net_Amount_Before_Tax]]*tbl_Raw_Data[[#This Row],[Tax_Pct]]/100</f>
        <v>1.1169</v>
      </c>
      <c r="Y3847" s="6">
        <f>tbl_Raw_Data[[#This Row],[Net_Amount_Before_Tax]]+tbl_Raw_Data[[#This Row],[Tax_Amount]]</f>
        <v>23.454900000000002</v>
      </c>
      <c r="Z3847" s="6">
        <f t="shared" si="304"/>
        <v>3</v>
      </c>
    </row>
    <row r="3848" spans="1:26" x14ac:dyDescent="0.3">
      <c r="A3848" s="23" t="s">
        <v>5739</v>
      </c>
      <c r="B3848" s="34">
        <v>45766</v>
      </c>
      <c r="C3848" s="23" t="s">
        <v>4364</v>
      </c>
      <c r="D3848" s="23" t="s">
        <v>52</v>
      </c>
      <c r="E3848" s="23" t="s">
        <v>52</v>
      </c>
      <c r="F3848" s="23">
        <v>160017</v>
      </c>
      <c r="G3848" s="23" t="s">
        <v>224</v>
      </c>
      <c r="H3848" s="23" t="s">
        <v>225</v>
      </c>
      <c r="I3848" s="23" t="s">
        <v>147</v>
      </c>
      <c r="J3848" s="23" t="s">
        <v>23</v>
      </c>
      <c r="K3848" s="23" t="s">
        <v>24</v>
      </c>
      <c r="L3848" s="23">
        <v>2</v>
      </c>
      <c r="M3848" s="23">
        <v>48.69</v>
      </c>
      <c r="N3848" s="23">
        <v>0</v>
      </c>
      <c r="O3848" s="23">
        <v>18</v>
      </c>
      <c r="P3848" s="23" t="s">
        <v>33</v>
      </c>
      <c r="Q3848" s="23" t="s">
        <v>44</v>
      </c>
      <c r="R3848" s="23">
        <f t="shared" si="300"/>
        <v>1</v>
      </c>
      <c r="S3848" s="23" t="str">
        <f t="shared" si="301"/>
        <v>ORD103847_20250419_CUST01529_MED015</v>
      </c>
      <c r="T3848" s="23">
        <f t="shared" si="302"/>
        <v>1</v>
      </c>
      <c r="U3848" s="6">
        <f t="shared" si="303"/>
        <v>97.38</v>
      </c>
      <c r="V3848" s="6">
        <f>tbl_Raw_Data[[#This Row],[Discount_Pct]]*tbl_Raw_Data[[#This Row],[Gross_Amount]]/100</f>
        <v>0</v>
      </c>
      <c r="W3848" s="6">
        <f>tbl_Raw_Data[[#This Row],[Gross_Amount]]-tbl_Raw_Data[[#This Row],[Discount_Amount]]</f>
        <v>97.38</v>
      </c>
      <c r="X3848" s="6">
        <f>tbl_Raw_Data[[#This Row],[Net_Amount_Before_Tax]]*tbl_Raw_Data[[#This Row],[Tax_Pct]]/100</f>
        <v>17.528399999999998</v>
      </c>
      <c r="Y3848" s="6">
        <f>tbl_Raw_Data[[#This Row],[Net_Amount_Before_Tax]]+tbl_Raw_Data[[#This Row],[Tax_Amount]]</f>
        <v>114.9084</v>
      </c>
      <c r="Z3848" s="6">
        <f t="shared" si="304"/>
        <v>4</v>
      </c>
    </row>
    <row r="3849" spans="1:26" x14ac:dyDescent="0.3">
      <c r="A3849" s="23" t="s">
        <v>5740</v>
      </c>
      <c r="B3849" s="34">
        <v>45785</v>
      </c>
      <c r="C3849" s="23" t="s">
        <v>5741</v>
      </c>
      <c r="D3849" s="23" t="s">
        <v>19</v>
      </c>
      <c r="E3849" s="23" t="s">
        <v>19</v>
      </c>
      <c r="F3849" s="23">
        <v>110044</v>
      </c>
      <c r="G3849" s="23" t="s">
        <v>132</v>
      </c>
      <c r="H3849" s="23" t="s">
        <v>133</v>
      </c>
      <c r="I3849" s="23" t="s">
        <v>134</v>
      </c>
      <c r="J3849" s="23" t="s">
        <v>135</v>
      </c>
      <c r="K3849" s="23" t="s">
        <v>57</v>
      </c>
      <c r="L3849" s="23">
        <v>2</v>
      </c>
      <c r="M3849" s="23">
        <v>66.180000000000007</v>
      </c>
      <c r="N3849" s="23">
        <v>10</v>
      </c>
      <c r="O3849" s="23">
        <v>12</v>
      </c>
      <c r="P3849" s="23" t="s">
        <v>89</v>
      </c>
      <c r="Q3849" s="23" t="s">
        <v>34</v>
      </c>
      <c r="R3849" s="23">
        <f t="shared" si="300"/>
        <v>1</v>
      </c>
      <c r="S3849" s="23" t="str">
        <f t="shared" si="301"/>
        <v>ORD103848_20250508_CUST01322_MED007</v>
      </c>
      <c r="T3849" s="23">
        <f t="shared" si="302"/>
        <v>1</v>
      </c>
      <c r="U3849" s="6">
        <f t="shared" si="303"/>
        <v>132.36000000000001</v>
      </c>
      <c r="V3849" s="6">
        <f>tbl_Raw_Data[[#This Row],[Discount_Pct]]*tbl_Raw_Data[[#This Row],[Gross_Amount]]/100</f>
        <v>13.236000000000001</v>
      </c>
      <c r="W3849" s="6">
        <f>tbl_Raw_Data[[#This Row],[Gross_Amount]]-tbl_Raw_Data[[#This Row],[Discount_Amount]]</f>
        <v>119.12400000000001</v>
      </c>
      <c r="X3849" s="6">
        <f>tbl_Raw_Data[[#This Row],[Net_Amount_Before_Tax]]*tbl_Raw_Data[[#This Row],[Tax_Pct]]/100</f>
        <v>14.294880000000001</v>
      </c>
      <c r="Y3849" s="6">
        <f>tbl_Raw_Data[[#This Row],[Net_Amount_Before_Tax]]+tbl_Raw_Data[[#This Row],[Tax_Amount]]</f>
        <v>133.41888</v>
      </c>
      <c r="Z3849" s="6">
        <f t="shared" si="304"/>
        <v>1</v>
      </c>
    </row>
    <row r="3850" spans="1:26" x14ac:dyDescent="0.3">
      <c r="A3850" s="23" t="s">
        <v>5742</v>
      </c>
      <c r="B3850" s="34">
        <v>45773</v>
      </c>
      <c r="C3850" s="23" t="s">
        <v>477</v>
      </c>
      <c r="D3850" s="23" t="s">
        <v>159</v>
      </c>
      <c r="E3850" s="23" t="s">
        <v>47</v>
      </c>
      <c r="F3850" s="23">
        <v>400076</v>
      </c>
      <c r="G3850" s="23" t="s">
        <v>94</v>
      </c>
      <c r="H3850" s="23" t="s">
        <v>95</v>
      </c>
      <c r="I3850" s="23" t="s">
        <v>84</v>
      </c>
      <c r="J3850" s="23" t="s">
        <v>42</v>
      </c>
      <c r="K3850" s="23" t="s">
        <v>24</v>
      </c>
      <c r="L3850" s="23">
        <v>4</v>
      </c>
      <c r="M3850" s="23">
        <v>86.06</v>
      </c>
      <c r="N3850" s="23">
        <v>15</v>
      </c>
      <c r="O3850" s="23">
        <v>5</v>
      </c>
      <c r="P3850" s="23" t="s">
        <v>25</v>
      </c>
      <c r="Q3850" s="23" t="s">
        <v>34</v>
      </c>
      <c r="R3850" s="23">
        <f t="shared" si="300"/>
        <v>1</v>
      </c>
      <c r="S3850" s="23" t="str">
        <f t="shared" si="301"/>
        <v>ORD103849_20250426_CUST01956_MED021</v>
      </c>
      <c r="T3850" s="23">
        <f t="shared" si="302"/>
        <v>1</v>
      </c>
      <c r="U3850" s="6">
        <f t="shared" si="303"/>
        <v>344.24</v>
      </c>
      <c r="V3850" s="6">
        <f>tbl_Raw_Data[[#This Row],[Discount_Pct]]*tbl_Raw_Data[[#This Row],[Gross_Amount]]/100</f>
        <v>51.636000000000003</v>
      </c>
      <c r="W3850" s="6">
        <f>tbl_Raw_Data[[#This Row],[Gross_Amount]]-tbl_Raw_Data[[#This Row],[Discount_Amount]]</f>
        <v>292.60399999999998</v>
      </c>
      <c r="X3850" s="6">
        <f>tbl_Raw_Data[[#This Row],[Net_Amount_Before_Tax]]*tbl_Raw_Data[[#This Row],[Tax_Pct]]/100</f>
        <v>14.6302</v>
      </c>
      <c r="Y3850" s="6">
        <f>tbl_Raw_Data[[#This Row],[Net_Amount_Before_Tax]]+tbl_Raw_Data[[#This Row],[Tax_Amount]]</f>
        <v>307.23419999999999</v>
      </c>
      <c r="Z3850" s="6">
        <f t="shared" si="304"/>
        <v>2</v>
      </c>
    </row>
    <row r="3851" spans="1:26" x14ac:dyDescent="0.3">
      <c r="A3851" s="23" t="s">
        <v>5743</v>
      </c>
      <c r="B3851" s="34">
        <v>45562</v>
      </c>
      <c r="C3851" s="23" t="s">
        <v>2896</v>
      </c>
      <c r="D3851" s="23" t="s">
        <v>130</v>
      </c>
      <c r="E3851" s="23" t="s">
        <v>131</v>
      </c>
      <c r="F3851" s="23">
        <v>700029</v>
      </c>
      <c r="G3851" s="23" t="s">
        <v>102</v>
      </c>
      <c r="H3851" s="23" t="s">
        <v>103</v>
      </c>
      <c r="I3851" s="23" t="s">
        <v>104</v>
      </c>
      <c r="J3851" s="23" t="s">
        <v>64</v>
      </c>
      <c r="K3851" s="23" t="s">
        <v>57</v>
      </c>
      <c r="L3851" s="23">
        <v>2</v>
      </c>
      <c r="M3851" s="23">
        <v>97.15</v>
      </c>
      <c r="N3851" s="23">
        <v>10</v>
      </c>
      <c r="O3851" s="23">
        <v>18</v>
      </c>
      <c r="P3851" s="23" t="s">
        <v>33</v>
      </c>
      <c r="Q3851" s="23" t="s">
        <v>34</v>
      </c>
      <c r="R3851" s="23">
        <f t="shared" si="300"/>
        <v>1</v>
      </c>
      <c r="S3851" s="23" t="str">
        <f t="shared" si="301"/>
        <v>ORD103850_20240927_CUST01616_MED029</v>
      </c>
      <c r="T3851" s="23">
        <f t="shared" si="302"/>
        <v>1</v>
      </c>
      <c r="U3851" s="6">
        <f t="shared" si="303"/>
        <v>194.3</v>
      </c>
      <c r="V3851" s="6">
        <f>tbl_Raw_Data[[#This Row],[Discount_Pct]]*tbl_Raw_Data[[#This Row],[Gross_Amount]]/100</f>
        <v>19.43</v>
      </c>
      <c r="W3851" s="6">
        <f>tbl_Raw_Data[[#This Row],[Gross_Amount]]-tbl_Raw_Data[[#This Row],[Discount_Amount]]</f>
        <v>174.87</v>
      </c>
      <c r="X3851" s="6">
        <f>tbl_Raw_Data[[#This Row],[Net_Amount_Before_Tax]]*tbl_Raw_Data[[#This Row],[Tax_Pct]]/100</f>
        <v>31.476599999999998</v>
      </c>
      <c r="Y3851" s="6">
        <f>tbl_Raw_Data[[#This Row],[Net_Amount_Before_Tax]]+tbl_Raw_Data[[#This Row],[Tax_Amount]]</f>
        <v>206.3466</v>
      </c>
      <c r="Z3851" s="6">
        <f t="shared" si="304"/>
        <v>4</v>
      </c>
    </row>
    <row r="3852" spans="1:26" x14ac:dyDescent="0.3">
      <c r="A3852" s="23" t="s">
        <v>5744</v>
      </c>
      <c r="B3852" s="34">
        <v>45384</v>
      </c>
      <c r="C3852" s="23" t="s">
        <v>3355</v>
      </c>
      <c r="D3852" s="23" t="s">
        <v>159</v>
      </c>
      <c r="E3852" s="23" t="s">
        <v>47</v>
      </c>
      <c r="F3852" s="23">
        <v>400076</v>
      </c>
      <c r="G3852" s="23" t="s">
        <v>256</v>
      </c>
      <c r="H3852" s="23" t="s">
        <v>257</v>
      </c>
      <c r="I3852" s="23" t="s">
        <v>22</v>
      </c>
      <c r="J3852" s="23" t="s">
        <v>258</v>
      </c>
      <c r="K3852" s="23" t="s">
        <v>57</v>
      </c>
      <c r="L3852" s="23">
        <v>4</v>
      </c>
      <c r="M3852" s="23">
        <v>62.29</v>
      </c>
      <c r="N3852" s="23">
        <v>0</v>
      </c>
      <c r="O3852" s="23">
        <v>12</v>
      </c>
      <c r="P3852" s="23" t="s">
        <v>89</v>
      </c>
      <c r="Q3852" s="23" t="s">
        <v>34</v>
      </c>
      <c r="R3852" s="23">
        <f t="shared" si="300"/>
        <v>1</v>
      </c>
      <c r="S3852" s="23" t="str">
        <f t="shared" si="301"/>
        <v>ORD103851_20240402_CUST01882_MED025</v>
      </c>
      <c r="T3852" s="23">
        <f t="shared" si="302"/>
        <v>1</v>
      </c>
      <c r="U3852" s="6">
        <f t="shared" si="303"/>
        <v>249.16</v>
      </c>
      <c r="V3852" s="6">
        <f>tbl_Raw_Data[[#This Row],[Discount_Pct]]*tbl_Raw_Data[[#This Row],[Gross_Amount]]/100</f>
        <v>0</v>
      </c>
      <c r="W3852" s="6">
        <f>tbl_Raw_Data[[#This Row],[Gross_Amount]]-tbl_Raw_Data[[#This Row],[Discount_Amount]]</f>
        <v>249.16</v>
      </c>
      <c r="X3852" s="6">
        <f>tbl_Raw_Data[[#This Row],[Net_Amount_Before_Tax]]*tbl_Raw_Data[[#This Row],[Tax_Pct]]/100</f>
        <v>29.8992</v>
      </c>
      <c r="Y3852" s="6">
        <f>tbl_Raw_Data[[#This Row],[Net_Amount_Before_Tax]]+tbl_Raw_Data[[#This Row],[Tax_Amount]]</f>
        <v>279.05919999999998</v>
      </c>
      <c r="Z3852" s="6">
        <f t="shared" si="304"/>
        <v>2</v>
      </c>
    </row>
    <row r="3853" spans="1:26" x14ac:dyDescent="0.3">
      <c r="A3853" s="23" t="s">
        <v>5745</v>
      </c>
      <c r="B3853" s="34">
        <v>45343</v>
      </c>
      <c r="C3853" s="23" t="s">
        <v>5746</v>
      </c>
      <c r="D3853" s="23" t="s">
        <v>92</v>
      </c>
      <c r="E3853" s="23" t="s">
        <v>93</v>
      </c>
      <c r="F3853" s="23">
        <v>560038</v>
      </c>
      <c r="G3853" s="23" t="s">
        <v>315</v>
      </c>
      <c r="H3853" s="23" t="s">
        <v>316</v>
      </c>
      <c r="I3853" s="23" t="s">
        <v>50</v>
      </c>
      <c r="J3853" s="23" t="s">
        <v>114</v>
      </c>
      <c r="K3853" s="23" t="s">
        <v>24</v>
      </c>
      <c r="L3853" s="23">
        <v>3</v>
      </c>
      <c r="M3853" s="23">
        <v>118.13</v>
      </c>
      <c r="N3853" s="23">
        <v>20</v>
      </c>
      <c r="O3853" s="23">
        <v>12</v>
      </c>
      <c r="P3853" s="23" t="s">
        <v>58</v>
      </c>
      <c r="Q3853" s="23" t="s">
        <v>34</v>
      </c>
      <c r="R3853" s="23">
        <f t="shared" si="300"/>
        <v>1</v>
      </c>
      <c r="S3853" s="23" t="str">
        <f t="shared" si="301"/>
        <v>ORD103852_20240221_CUST00894_MED012</v>
      </c>
      <c r="T3853" s="23">
        <f t="shared" si="302"/>
        <v>1</v>
      </c>
      <c r="U3853" s="6">
        <f t="shared" si="303"/>
        <v>354.39</v>
      </c>
      <c r="V3853" s="6">
        <f>tbl_Raw_Data[[#This Row],[Discount_Pct]]*tbl_Raw_Data[[#This Row],[Gross_Amount]]/100</f>
        <v>70.877999999999986</v>
      </c>
      <c r="W3853" s="6">
        <f>tbl_Raw_Data[[#This Row],[Gross_Amount]]-tbl_Raw_Data[[#This Row],[Discount_Amount]]</f>
        <v>283.512</v>
      </c>
      <c r="X3853" s="6">
        <f>tbl_Raw_Data[[#This Row],[Net_Amount_Before_Tax]]*tbl_Raw_Data[[#This Row],[Tax_Pct]]/100</f>
        <v>34.021440000000005</v>
      </c>
      <c r="Y3853" s="6">
        <f>tbl_Raw_Data[[#This Row],[Net_Amount_Before_Tax]]+tbl_Raw_Data[[#This Row],[Tax_Amount]]</f>
        <v>317.53343999999998</v>
      </c>
      <c r="Z3853" s="6">
        <f t="shared" si="304"/>
        <v>1</v>
      </c>
    </row>
    <row r="3854" spans="1:26" x14ac:dyDescent="0.3">
      <c r="A3854" s="23" t="s">
        <v>5747</v>
      </c>
      <c r="B3854" s="34">
        <v>45625</v>
      </c>
      <c r="C3854" s="23" t="s">
        <v>5748</v>
      </c>
      <c r="D3854" s="23" t="s">
        <v>142</v>
      </c>
      <c r="E3854" s="23" t="s">
        <v>81</v>
      </c>
      <c r="F3854" s="23">
        <v>380001</v>
      </c>
      <c r="G3854" s="23" t="s">
        <v>20</v>
      </c>
      <c r="H3854" s="23" t="s">
        <v>21</v>
      </c>
      <c r="I3854" s="23" t="s">
        <v>22</v>
      </c>
      <c r="J3854" s="23" t="s">
        <v>23</v>
      </c>
      <c r="K3854" s="23" t="s">
        <v>24</v>
      </c>
      <c r="L3854" s="23">
        <v>3</v>
      </c>
      <c r="M3854" s="23">
        <v>132.63999999999999</v>
      </c>
      <c r="N3854" s="23">
        <v>0</v>
      </c>
      <c r="O3854" s="23">
        <v>18</v>
      </c>
      <c r="P3854" s="23" t="s">
        <v>33</v>
      </c>
      <c r="Q3854" s="23" t="s">
        <v>34</v>
      </c>
      <c r="R3854" s="23">
        <f t="shared" si="300"/>
        <v>1</v>
      </c>
      <c r="S3854" s="23" t="str">
        <f t="shared" si="301"/>
        <v>ORD103853_20241129_CUST02180_MED024</v>
      </c>
      <c r="T3854" s="23">
        <f t="shared" si="302"/>
        <v>1</v>
      </c>
      <c r="U3854" s="6">
        <f t="shared" si="303"/>
        <v>397.91999999999996</v>
      </c>
      <c r="V3854" s="6">
        <f>tbl_Raw_Data[[#This Row],[Discount_Pct]]*tbl_Raw_Data[[#This Row],[Gross_Amount]]/100</f>
        <v>0</v>
      </c>
      <c r="W3854" s="6">
        <f>tbl_Raw_Data[[#This Row],[Gross_Amount]]-tbl_Raw_Data[[#This Row],[Discount_Amount]]</f>
        <v>397.91999999999996</v>
      </c>
      <c r="X3854" s="6">
        <f>tbl_Raw_Data[[#This Row],[Net_Amount_Before_Tax]]*tbl_Raw_Data[[#This Row],[Tax_Pct]]/100</f>
        <v>71.625599999999991</v>
      </c>
      <c r="Y3854" s="6">
        <f>tbl_Raw_Data[[#This Row],[Net_Amount_Before_Tax]]+tbl_Raw_Data[[#This Row],[Tax_Amount]]</f>
        <v>469.54559999999992</v>
      </c>
      <c r="Z3854" s="6">
        <f t="shared" si="304"/>
        <v>2</v>
      </c>
    </row>
    <row r="3855" spans="1:26" x14ac:dyDescent="0.3">
      <c r="A3855" s="23" t="s">
        <v>5749</v>
      </c>
      <c r="B3855" s="34">
        <v>45969</v>
      </c>
      <c r="C3855" s="23" t="s">
        <v>423</v>
      </c>
      <c r="D3855" s="23" t="s">
        <v>92</v>
      </c>
      <c r="E3855" s="23" t="s">
        <v>93</v>
      </c>
      <c r="F3855" s="23">
        <v>560066</v>
      </c>
      <c r="G3855" s="23" t="s">
        <v>30</v>
      </c>
      <c r="H3855" s="23" t="s">
        <v>31</v>
      </c>
      <c r="I3855" s="23" t="s">
        <v>32</v>
      </c>
      <c r="J3855" s="23" t="s">
        <v>23</v>
      </c>
      <c r="K3855" s="23" t="s">
        <v>24</v>
      </c>
      <c r="L3855" s="23">
        <v>2</v>
      </c>
      <c r="M3855" s="23">
        <v>142.58000000000001</v>
      </c>
      <c r="N3855" s="23">
        <v>5</v>
      </c>
      <c r="O3855" s="23">
        <v>12</v>
      </c>
      <c r="P3855" s="23" t="s">
        <v>65</v>
      </c>
      <c r="Q3855" s="23" t="s">
        <v>26</v>
      </c>
      <c r="R3855" s="23">
        <f t="shared" si="300"/>
        <v>1</v>
      </c>
      <c r="S3855" s="23" t="str">
        <f t="shared" si="301"/>
        <v>ORD103854_20251108_CUST02045_MED017</v>
      </c>
      <c r="T3855" s="23">
        <f t="shared" si="302"/>
        <v>1</v>
      </c>
      <c r="U3855" s="6">
        <f t="shared" si="303"/>
        <v>285.16000000000003</v>
      </c>
      <c r="V3855" s="6">
        <f>tbl_Raw_Data[[#This Row],[Discount_Pct]]*tbl_Raw_Data[[#This Row],[Gross_Amount]]/100</f>
        <v>14.258000000000003</v>
      </c>
      <c r="W3855" s="6">
        <f>tbl_Raw_Data[[#This Row],[Gross_Amount]]-tbl_Raw_Data[[#This Row],[Discount_Amount]]</f>
        <v>270.90200000000004</v>
      </c>
      <c r="X3855" s="6">
        <f>tbl_Raw_Data[[#This Row],[Net_Amount_Before_Tax]]*tbl_Raw_Data[[#This Row],[Tax_Pct]]/100</f>
        <v>32.508240000000008</v>
      </c>
      <c r="Y3855" s="6">
        <f>tbl_Raw_Data[[#This Row],[Net_Amount_Before_Tax]]+tbl_Raw_Data[[#This Row],[Tax_Amount]]</f>
        <v>303.41024000000004</v>
      </c>
      <c r="Z3855" s="6">
        <f t="shared" si="304"/>
        <v>3</v>
      </c>
    </row>
    <row r="3856" spans="1:26" x14ac:dyDescent="0.3">
      <c r="A3856" s="23" t="s">
        <v>5750</v>
      </c>
      <c r="B3856" s="34">
        <v>45365</v>
      </c>
      <c r="C3856" s="23" t="s">
        <v>3242</v>
      </c>
      <c r="D3856" s="23" t="s">
        <v>52</v>
      </c>
      <c r="E3856" s="23" t="s">
        <v>52</v>
      </c>
      <c r="F3856" s="23">
        <v>160017</v>
      </c>
      <c r="G3856" s="23" t="s">
        <v>138</v>
      </c>
      <c r="H3856" s="23" t="s">
        <v>139</v>
      </c>
      <c r="I3856" s="23" t="s">
        <v>50</v>
      </c>
      <c r="J3856" s="23" t="s">
        <v>140</v>
      </c>
      <c r="K3856" s="23" t="s">
        <v>24</v>
      </c>
      <c r="L3856" s="23">
        <v>1</v>
      </c>
      <c r="M3856" s="23">
        <v>167.13</v>
      </c>
      <c r="N3856" s="23">
        <v>10</v>
      </c>
      <c r="O3856" s="23">
        <v>12</v>
      </c>
      <c r="P3856" s="23" t="s">
        <v>58</v>
      </c>
      <c r="Q3856" s="23" t="s">
        <v>26</v>
      </c>
      <c r="R3856" s="23">
        <f t="shared" si="300"/>
        <v>1</v>
      </c>
      <c r="S3856" s="23" t="str">
        <f t="shared" si="301"/>
        <v>ORD103855_20240314_CUST00752_MED013</v>
      </c>
      <c r="T3856" s="23">
        <f t="shared" si="302"/>
        <v>1</v>
      </c>
      <c r="U3856" s="6">
        <f t="shared" si="303"/>
        <v>167.13</v>
      </c>
      <c r="V3856" s="6">
        <f>tbl_Raw_Data[[#This Row],[Discount_Pct]]*tbl_Raw_Data[[#This Row],[Gross_Amount]]/100</f>
        <v>16.713000000000001</v>
      </c>
      <c r="W3856" s="6">
        <f>tbl_Raw_Data[[#This Row],[Gross_Amount]]-tbl_Raw_Data[[#This Row],[Discount_Amount]]</f>
        <v>150.417</v>
      </c>
      <c r="X3856" s="6">
        <f>tbl_Raw_Data[[#This Row],[Net_Amount_Before_Tax]]*tbl_Raw_Data[[#This Row],[Tax_Pct]]/100</f>
        <v>18.050039999999999</v>
      </c>
      <c r="Y3856" s="6">
        <f>tbl_Raw_Data[[#This Row],[Net_Amount_Before_Tax]]+tbl_Raw_Data[[#This Row],[Tax_Amount]]</f>
        <v>168.46704</v>
      </c>
      <c r="Z3856" s="6">
        <f t="shared" si="304"/>
        <v>2</v>
      </c>
    </row>
    <row r="3857" spans="1:26" x14ac:dyDescent="0.3">
      <c r="A3857" s="23" t="s">
        <v>5751</v>
      </c>
      <c r="B3857" s="34">
        <v>45534</v>
      </c>
      <c r="C3857" s="23" t="s">
        <v>4105</v>
      </c>
      <c r="D3857" s="23" t="s">
        <v>183</v>
      </c>
      <c r="E3857" s="23" t="s">
        <v>184</v>
      </c>
      <c r="F3857" s="23">
        <v>122016</v>
      </c>
      <c r="G3857" s="23" t="s">
        <v>233</v>
      </c>
      <c r="H3857" s="23" t="s">
        <v>234</v>
      </c>
      <c r="I3857" s="23" t="s">
        <v>104</v>
      </c>
      <c r="J3857" s="23" t="s">
        <v>42</v>
      </c>
      <c r="K3857" s="23" t="s">
        <v>24</v>
      </c>
      <c r="L3857" s="23">
        <v>1</v>
      </c>
      <c r="M3857" s="23">
        <v>166.86</v>
      </c>
      <c r="N3857" s="23">
        <v>15</v>
      </c>
      <c r="O3857" s="23">
        <v>5</v>
      </c>
      <c r="P3857" s="23" t="s">
        <v>58</v>
      </c>
      <c r="Q3857" s="23" t="s">
        <v>34</v>
      </c>
      <c r="R3857" s="23">
        <f t="shared" si="300"/>
        <v>1</v>
      </c>
      <c r="S3857" s="23" t="str">
        <f t="shared" si="301"/>
        <v>ORD103856_20240830_CUST00440_MED019</v>
      </c>
      <c r="T3857" s="23">
        <f t="shared" si="302"/>
        <v>1</v>
      </c>
      <c r="U3857" s="6">
        <f t="shared" si="303"/>
        <v>166.86</v>
      </c>
      <c r="V3857" s="6">
        <f>tbl_Raw_Data[[#This Row],[Discount_Pct]]*tbl_Raw_Data[[#This Row],[Gross_Amount]]/100</f>
        <v>25.029</v>
      </c>
      <c r="W3857" s="6">
        <f>tbl_Raw_Data[[#This Row],[Gross_Amount]]-tbl_Raw_Data[[#This Row],[Discount_Amount]]</f>
        <v>141.83100000000002</v>
      </c>
      <c r="X3857" s="6">
        <f>tbl_Raw_Data[[#This Row],[Net_Amount_Before_Tax]]*tbl_Raw_Data[[#This Row],[Tax_Pct]]/100</f>
        <v>7.0915500000000007</v>
      </c>
      <c r="Y3857" s="6">
        <f>tbl_Raw_Data[[#This Row],[Net_Amount_Before_Tax]]+tbl_Raw_Data[[#This Row],[Tax_Amount]]</f>
        <v>148.92255000000003</v>
      </c>
      <c r="Z3857" s="6">
        <f t="shared" si="304"/>
        <v>4</v>
      </c>
    </row>
    <row r="3858" spans="1:26" x14ac:dyDescent="0.3">
      <c r="A3858" s="23" t="s">
        <v>5752</v>
      </c>
      <c r="B3858" s="34">
        <v>45886</v>
      </c>
      <c r="C3858" s="23" t="s">
        <v>4455</v>
      </c>
      <c r="D3858" s="23" t="s">
        <v>19</v>
      </c>
      <c r="E3858" s="23" t="s">
        <v>19</v>
      </c>
      <c r="F3858" s="23">
        <v>110044</v>
      </c>
      <c r="G3858" s="23" t="s">
        <v>233</v>
      </c>
      <c r="H3858" s="23" t="s">
        <v>234</v>
      </c>
      <c r="I3858" s="23" t="s">
        <v>104</v>
      </c>
      <c r="J3858" s="23" t="s">
        <v>42</v>
      </c>
      <c r="K3858" s="23" t="s">
        <v>24</v>
      </c>
      <c r="L3858" s="23">
        <v>1</v>
      </c>
      <c r="M3858" s="23">
        <v>157.5</v>
      </c>
      <c r="N3858" s="23">
        <v>10</v>
      </c>
      <c r="O3858" s="23">
        <v>12</v>
      </c>
      <c r="P3858" s="23" t="s">
        <v>43</v>
      </c>
      <c r="Q3858" s="23" t="s">
        <v>34</v>
      </c>
      <c r="R3858" s="23">
        <f t="shared" si="300"/>
        <v>1</v>
      </c>
      <c r="S3858" s="23" t="str">
        <f t="shared" si="301"/>
        <v>ORD103857_20250817_CUST03122_MED019</v>
      </c>
      <c r="T3858" s="23">
        <f t="shared" si="302"/>
        <v>1</v>
      </c>
      <c r="U3858" s="6">
        <f t="shared" si="303"/>
        <v>157.5</v>
      </c>
      <c r="V3858" s="6">
        <f>tbl_Raw_Data[[#This Row],[Discount_Pct]]*tbl_Raw_Data[[#This Row],[Gross_Amount]]/100</f>
        <v>15.75</v>
      </c>
      <c r="W3858" s="6">
        <f>tbl_Raw_Data[[#This Row],[Gross_Amount]]-tbl_Raw_Data[[#This Row],[Discount_Amount]]</f>
        <v>141.75</v>
      </c>
      <c r="X3858" s="6">
        <f>tbl_Raw_Data[[#This Row],[Net_Amount_Before_Tax]]*tbl_Raw_Data[[#This Row],[Tax_Pct]]/100</f>
        <v>17.010000000000002</v>
      </c>
      <c r="Y3858" s="6">
        <f>tbl_Raw_Data[[#This Row],[Net_Amount_Before_Tax]]+tbl_Raw_Data[[#This Row],[Tax_Amount]]</f>
        <v>158.76</v>
      </c>
      <c r="Z3858" s="6">
        <f t="shared" si="304"/>
        <v>2</v>
      </c>
    </row>
    <row r="3859" spans="1:26" x14ac:dyDescent="0.3">
      <c r="A3859" s="23" t="s">
        <v>5752</v>
      </c>
      <c r="B3859" s="34">
        <v>45695</v>
      </c>
      <c r="C3859" s="23" t="s">
        <v>565</v>
      </c>
      <c r="D3859" s="23" t="s">
        <v>130</v>
      </c>
      <c r="E3859" s="23" t="s">
        <v>131</v>
      </c>
      <c r="F3859" s="23">
        <v>700001</v>
      </c>
      <c r="G3859" s="23" t="s">
        <v>107</v>
      </c>
      <c r="H3859" s="23" t="s">
        <v>108</v>
      </c>
      <c r="I3859" s="23" t="s">
        <v>63</v>
      </c>
      <c r="J3859" s="23" t="s">
        <v>42</v>
      </c>
      <c r="K3859" s="23" t="s">
        <v>57</v>
      </c>
      <c r="L3859" s="23">
        <v>2</v>
      </c>
      <c r="M3859" s="23">
        <v>86.63</v>
      </c>
      <c r="N3859" s="23">
        <v>20</v>
      </c>
      <c r="O3859" s="23">
        <v>5</v>
      </c>
      <c r="P3859" s="23" t="s">
        <v>33</v>
      </c>
      <c r="Q3859" s="23" t="s">
        <v>34</v>
      </c>
      <c r="R3859" s="23">
        <f t="shared" si="300"/>
        <v>1</v>
      </c>
      <c r="S3859" s="23" t="str">
        <f t="shared" si="301"/>
        <v>ORD103857_20250207_CUST00823_MED005</v>
      </c>
      <c r="T3859" s="23">
        <f t="shared" si="302"/>
        <v>1</v>
      </c>
      <c r="U3859" s="6">
        <f t="shared" si="303"/>
        <v>173.26</v>
      </c>
      <c r="V3859" s="6">
        <f>tbl_Raw_Data[[#This Row],[Discount_Pct]]*tbl_Raw_Data[[#This Row],[Gross_Amount]]/100</f>
        <v>34.652000000000001</v>
      </c>
      <c r="W3859" s="6">
        <f>tbl_Raw_Data[[#This Row],[Gross_Amount]]-tbl_Raw_Data[[#This Row],[Discount_Amount]]</f>
        <v>138.608</v>
      </c>
      <c r="X3859" s="6">
        <f>tbl_Raw_Data[[#This Row],[Net_Amount_Before_Tax]]*tbl_Raw_Data[[#This Row],[Tax_Pct]]/100</f>
        <v>6.9303999999999997</v>
      </c>
      <c r="Y3859" s="6">
        <f>tbl_Raw_Data[[#This Row],[Net_Amount_Before_Tax]]+tbl_Raw_Data[[#This Row],[Tax_Amount]]</f>
        <v>145.5384</v>
      </c>
      <c r="Z3859" s="6">
        <f t="shared" si="304"/>
        <v>2</v>
      </c>
    </row>
    <row r="3860" spans="1:26" x14ac:dyDescent="0.3">
      <c r="A3860" s="23" t="s">
        <v>5752</v>
      </c>
      <c r="B3860" s="34">
        <v>45814</v>
      </c>
      <c r="C3860" s="23" t="s">
        <v>5753</v>
      </c>
      <c r="D3860" s="23" t="s">
        <v>37</v>
      </c>
      <c r="E3860" s="23" t="s">
        <v>38</v>
      </c>
      <c r="F3860" s="23">
        <v>452016</v>
      </c>
      <c r="G3860" s="23" t="s">
        <v>20</v>
      </c>
      <c r="H3860" s="23" t="s">
        <v>21</v>
      </c>
      <c r="I3860" s="23" t="s">
        <v>22</v>
      </c>
      <c r="J3860" s="23" t="s">
        <v>23</v>
      </c>
      <c r="K3860" s="23" t="s">
        <v>24</v>
      </c>
      <c r="L3860" s="23">
        <v>5</v>
      </c>
      <c r="M3860" s="23">
        <v>148.32</v>
      </c>
      <c r="N3860" s="23">
        <v>10</v>
      </c>
      <c r="O3860" s="23">
        <v>5</v>
      </c>
      <c r="P3860" s="23" t="s">
        <v>89</v>
      </c>
      <c r="Q3860" s="23" t="s">
        <v>34</v>
      </c>
      <c r="R3860" s="23">
        <f t="shared" si="300"/>
        <v>1</v>
      </c>
      <c r="S3860" s="23" t="str">
        <f t="shared" si="301"/>
        <v>ORD103857_20250606_CUST01894_MED024</v>
      </c>
      <c r="T3860" s="23">
        <f t="shared" si="302"/>
        <v>1</v>
      </c>
      <c r="U3860" s="6">
        <f t="shared" si="303"/>
        <v>741.59999999999991</v>
      </c>
      <c r="V3860" s="6">
        <f>tbl_Raw_Data[[#This Row],[Discount_Pct]]*tbl_Raw_Data[[#This Row],[Gross_Amount]]/100</f>
        <v>74.16</v>
      </c>
      <c r="W3860" s="6">
        <f>tbl_Raw_Data[[#This Row],[Gross_Amount]]-tbl_Raw_Data[[#This Row],[Discount_Amount]]</f>
        <v>667.43999999999994</v>
      </c>
      <c r="X3860" s="6">
        <f>tbl_Raw_Data[[#This Row],[Net_Amount_Before_Tax]]*tbl_Raw_Data[[#This Row],[Tax_Pct]]/100</f>
        <v>33.372</v>
      </c>
      <c r="Y3860" s="6">
        <f>tbl_Raw_Data[[#This Row],[Net_Amount_Before_Tax]]+tbl_Raw_Data[[#This Row],[Tax_Amount]]</f>
        <v>700.8119999999999</v>
      </c>
      <c r="Z3860" s="6">
        <f t="shared" si="304"/>
        <v>2</v>
      </c>
    </row>
    <row r="3861" spans="1:26" x14ac:dyDescent="0.3">
      <c r="A3861" s="23" t="s">
        <v>5752</v>
      </c>
      <c r="B3861" s="34">
        <v>45961</v>
      </c>
      <c r="C3861" s="23" t="s">
        <v>1215</v>
      </c>
      <c r="D3861" s="23" t="s">
        <v>183</v>
      </c>
      <c r="E3861" s="23" t="s">
        <v>184</v>
      </c>
      <c r="F3861" s="23">
        <v>122016</v>
      </c>
      <c r="G3861" s="23" t="s">
        <v>48</v>
      </c>
      <c r="H3861" s="23" t="s">
        <v>49</v>
      </c>
      <c r="I3861" s="23" t="s">
        <v>50</v>
      </c>
      <c r="J3861" s="23" t="s">
        <v>23</v>
      </c>
      <c r="K3861" s="23" t="s">
        <v>24</v>
      </c>
      <c r="L3861" s="23">
        <v>4</v>
      </c>
      <c r="M3861" s="23">
        <v>102.6</v>
      </c>
      <c r="N3861" s="23">
        <v>15</v>
      </c>
      <c r="O3861" s="23">
        <v>18</v>
      </c>
      <c r="P3861" s="23" t="s">
        <v>58</v>
      </c>
      <c r="Q3861" s="23" t="s">
        <v>34</v>
      </c>
      <c r="R3861" s="23">
        <f t="shared" si="300"/>
        <v>1</v>
      </c>
      <c r="S3861" s="23" t="str">
        <f t="shared" si="301"/>
        <v>ORD103857_20251031_CUST01491_MED028</v>
      </c>
      <c r="T3861" s="23">
        <f t="shared" si="302"/>
        <v>1</v>
      </c>
      <c r="U3861" s="6">
        <f t="shared" si="303"/>
        <v>410.4</v>
      </c>
      <c r="V3861" s="6">
        <f>tbl_Raw_Data[[#This Row],[Discount_Pct]]*tbl_Raw_Data[[#This Row],[Gross_Amount]]/100</f>
        <v>61.56</v>
      </c>
      <c r="W3861" s="6">
        <f>tbl_Raw_Data[[#This Row],[Gross_Amount]]-tbl_Raw_Data[[#This Row],[Discount_Amount]]</f>
        <v>348.84</v>
      </c>
      <c r="X3861" s="6">
        <f>tbl_Raw_Data[[#This Row],[Net_Amount_Before_Tax]]*tbl_Raw_Data[[#This Row],[Tax_Pct]]/100</f>
        <v>62.791199999999996</v>
      </c>
      <c r="Y3861" s="6">
        <f>tbl_Raw_Data[[#This Row],[Net_Amount_Before_Tax]]+tbl_Raw_Data[[#This Row],[Tax_Amount]]</f>
        <v>411.63119999999998</v>
      </c>
      <c r="Z3861" s="6">
        <f t="shared" si="304"/>
        <v>3</v>
      </c>
    </row>
    <row r="3862" spans="1:26" x14ac:dyDescent="0.3">
      <c r="A3862" s="23" t="s">
        <v>5754</v>
      </c>
      <c r="B3862" s="34">
        <v>45665</v>
      </c>
      <c r="C3862" s="23" t="s">
        <v>5282</v>
      </c>
      <c r="D3862" s="23" t="s">
        <v>142</v>
      </c>
      <c r="E3862" s="23" t="s">
        <v>81</v>
      </c>
      <c r="F3862" s="23">
        <v>380061</v>
      </c>
      <c r="G3862" s="23" t="s">
        <v>283</v>
      </c>
      <c r="H3862" s="23" t="s">
        <v>284</v>
      </c>
      <c r="I3862" s="23" t="s">
        <v>104</v>
      </c>
      <c r="J3862" s="23" t="s">
        <v>42</v>
      </c>
      <c r="K3862" s="23" t="s">
        <v>57</v>
      </c>
      <c r="L3862" s="23">
        <v>2</v>
      </c>
      <c r="M3862" s="23">
        <v>263.36</v>
      </c>
      <c r="N3862" s="23">
        <v>10</v>
      </c>
      <c r="O3862" s="23">
        <v>5</v>
      </c>
      <c r="P3862" s="23" t="s">
        <v>58</v>
      </c>
      <c r="Q3862" s="23" t="s">
        <v>26</v>
      </c>
      <c r="R3862" s="23">
        <f t="shared" si="300"/>
        <v>1</v>
      </c>
      <c r="S3862" s="23" t="str">
        <f t="shared" si="301"/>
        <v>ORD103861_20250108_CUST00656_MED030</v>
      </c>
      <c r="T3862" s="23">
        <f t="shared" si="302"/>
        <v>1</v>
      </c>
      <c r="U3862" s="6">
        <f t="shared" si="303"/>
        <v>526.72</v>
      </c>
      <c r="V3862" s="6">
        <f>tbl_Raw_Data[[#This Row],[Discount_Pct]]*tbl_Raw_Data[[#This Row],[Gross_Amount]]/100</f>
        <v>52.672000000000004</v>
      </c>
      <c r="W3862" s="6">
        <f>tbl_Raw_Data[[#This Row],[Gross_Amount]]-tbl_Raw_Data[[#This Row],[Discount_Amount]]</f>
        <v>474.048</v>
      </c>
      <c r="X3862" s="6">
        <f>tbl_Raw_Data[[#This Row],[Net_Amount_Before_Tax]]*tbl_Raw_Data[[#This Row],[Tax_Pct]]/100</f>
        <v>23.702399999999997</v>
      </c>
      <c r="Y3862" s="6">
        <f>tbl_Raw_Data[[#This Row],[Net_Amount_Before_Tax]]+tbl_Raw_Data[[#This Row],[Tax_Amount]]</f>
        <v>497.75040000000001</v>
      </c>
      <c r="Z3862" s="6">
        <f t="shared" si="304"/>
        <v>3</v>
      </c>
    </row>
    <row r="3863" spans="1:26" x14ac:dyDescent="0.3">
      <c r="A3863" s="23" t="s">
        <v>5755</v>
      </c>
      <c r="B3863" s="34">
        <v>45772</v>
      </c>
      <c r="C3863" s="23" t="s">
        <v>2011</v>
      </c>
      <c r="D3863" s="23" t="s">
        <v>19</v>
      </c>
      <c r="E3863" s="23" t="s">
        <v>19</v>
      </c>
      <c r="F3863" s="23">
        <v>110044</v>
      </c>
      <c r="G3863" s="23" t="s">
        <v>196</v>
      </c>
      <c r="H3863" s="23" t="s">
        <v>197</v>
      </c>
      <c r="I3863" s="23" t="s">
        <v>32</v>
      </c>
      <c r="J3863" s="23" t="s">
        <v>42</v>
      </c>
      <c r="K3863" s="23" t="s">
        <v>24</v>
      </c>
      <c r="L3863" s="23">
        <v>1</v>
      </c>
      <c r="M3863" s="23">
        <v>25.49</v>
      </c>
      <c r="N3863" s="23">
        <v>5</v>
      </c>
      <c r="O3863" s="23">
        <v>5</v>
      </c>
      <c r="P3863" s="23" t="s">
        <v>25</v>
      </c>
      <c r="Q3863" s="23" t="s">
        <v>34</v>
      </c>
      <c r="R3863" s="23">
        <f t="shared" si="300"/>
        <v>1</v>
      </c>
      <c r="S3863" s="23" t="str">
        <f t="shared" si="301"/>
        <v>ORD103862_20250425_CUST02855_MED011</v>
      </c>
      <c r="T3863" s="23">
        <f t="shared" si="302"/>
        <v>1</v>
      </c>
      <c r="U3863" s="6">
        <f t="shared" si="303"/>
        <v>25.49</v>
      </c>
      <c r="V3863" s="6">
        <f>tbl_Raw_Data[[#This Row],[Discount_Pct]]*tbl_Raw_Data[[#This Row],[Gross_Amount]]/100</f>
        <v>1.2745</v>
      </c>
      <c r="W3863" s="6">
        <f>tbl_Raw_Data[[#This Row],[Gross_Amount]]-tbl_Raw_Data[[#This Row],[Discount_Amount]]</f>
        <v>24.215499999999999</v>
      </c>
      <c r="X3863" s="6">
        <f>tbl_Raw_Data[[#This Row],[Net_Amount_Before_Tax]]*tbl_Raw_Data[[#This Row],[Tax_Pct]]/100</f>
        <v>1.2107749999999999</v>
      </c>
      <c r="Y3863" s="6">
        <f>tbl_Raw_Data[[#This Row],[Net_Amount_Before_Tax]]+tbl_Raw_Data[[#This Row],[Tax_Amount]]</f>
        <v>25.426274999999997</v>
      </c>
      <c r="Z3863" s="6">
        <f t="shared" si="304"/>
        <v>3</v>
      </c>
    </row>
    <row r="3864" spans="1:26" x14ac:dyDescent="0.3">
      <c r="A3864" s="23" t="s">
        <v>5756</v>
      </c>
      <c r="B3864" s="34">
        <v>45911</v>
      </c>
      <c r="C3864" s="23" t="s">
        <v>1059</v>
      </c>
      <c r="D3864" s="23" t="s">
        <v>123</v>
      </c>
      <c r="E3864" s="23" t="s">
        <v>101</v>
      </c>
      <c r="F3864" s="23">
        <v>226010</v>
      </c>
      <c r="G3864" s="23" t="s">
        <v>256</v>
      </c>
      <c r="H3864" s="23" t="s">
        <v>257</v>
      </c>
      <c r="I3864" s="23" t="s">
        <v>22</v>
      </c>
      <c r="J3864" s="23" t="s">
        <v>258</v>
      </c>
      <c r="K3864" s="23" t="s">
        <v>57</v>
      </c>
      <c r="L3864" s="23">
        <v>2</v>
      </c>
      <c r="M3864" s="23">
        <v>58.89</v>
      </c>
      <c r="N3864" s="23">
        <v>5</v>
      </c>
      <c r="O3864" s="23">
        <v>12</v>
      </c>
      <c r="P3864" s="23" t="s">
        <v>33</v>
      </c>
      <c r="Q3864" s="23" t="s">
        <v>34</v>
      </c>
      <c r="R3864" s="23">
        <f t="shared" si="300"/>
        <v>1</v>
      </c>
      <c r="S3864" s="23" t="str">
        <f t="shared" si="301"/>
        <v>ORD103863_20250911_CUST01574_MED025</v>
      </c>
      <c r="T3864" s="23">
        <f t="shared" si="302"/>
        <v>1</v>
      </c>
      <c r="U3864" s="6">
        <f t="shared" si="303"/>
        <v>117.78</v>
      </c>
      <c r="V3864" s="6">
        <f>tbl_Raw_Data[[#This Row],[Discount_Pct]]*tbl_Raw_Data[[#This Row],[Gross_Amount]]/100</f>
        <v>5.8889999999999993</v>
      </c>
      <c r="W3864" s="6">
        <f>tbl_Raw_Data[[#This Row],[Gross_Amount]]-tbl_Raw_Data[[#This Row],[Discount_Amount]]</f>
        <v>111.89100000000001</v>
      </c>
      <c r="X3864" s="6">
        <f>tbl_Raw_Data[[#This Row],[Net_Amount_Before_Tax]]*tbl_Raw_Data[[#This Row],[Tax_Pct]]/100</f>
        <v>13.426920000000001</v>
      </c>
      <c r="Y3864" s="6">
        <f>tbl_Raw_Data[[#This Row],[Net_Amount_Before_Tax]]+tbl_Raw_Data[[#This Row],[Tax_Amount]]</f>
        <v>125.31792</v>
      </c>
      <c r="Z3864" s="6">
        <f t="shared" si="304"/>
        <v>4</v>
      </c>
    </row>
    <row r="3865" spans="1:26" x14ac:dyDescent="0.3">
      <c r="A3865" s="23" t="s">
        <v>5756</v>
      </c>
      <c r="B3865" s="34">
        <v>45422</v>
      </c>
      <c r="C3865" s="23" t="s">
        <v>654</v>
      </c>
      <c r="D3865" s="23" t="s">
        <v>28</v>
      </c>
      <c r="E3865" s="23" t="s">
        <v>29</v>
      </c>
      <c r="F3865" s="23">
        <v>500084</v>
      </c>
      <c r="G3865" s="23" t="s">
        <v>132</v>
      </c>
      <c r="H3865" s="23" t="s">
        <v>133</v>
      </c>
      <c r="I3865" s="23" t="s">
        <v>134</v>
      </c>
      <c r="J3865" s="23" t="s">
        <v>135</v>
      </c>
      <c r="K3865" s="23" t="s">
        <v>57</v>
      </c>
      <c r="L3865" s="23">
        <v>3</v>
      </c>
      <c r="M3865" s="23">
        <v>82.71</v>
      </c>
      <c r="N3865" s="23">
        <v>0</v>
      </c>
      <c r="O3865" s="23">
        <v>5</v>
      </c>
      <c r="P3865" s="23" t="s">
        <v>89</v>
      </c>
      <c r="Q3865" s="23" t="s">
        <v>34</v>
      </c>
      <c r="R3865" s="23">
        <f t="shared" si="300"/>
        <v>1</v>
      </c>
      <c r="S3865" s="23" t="str">
        <f t="shared" si="301"/>
        <v>ORD103863_20240510_CUST02351_MED007</v>
      </c>
      <c r="T3865" s="23">
        <f t="shared" si="302"/>
        <v>1</v>
      </c>
      <c r="U3865" s="6">
        <f t="shared" si="303"/>
        <v>248.13</v>
      </c>
      <c r="V3865" s="6">
        <f>tbl_Raw_Data[[#This Row],[Discount_Pct]]*tbl_Raw_Data[[#This Row],[Gross_Amount]]/100</f>
        <v>0</v>
      </c>
      <c r="W3865" s="6">
        <f>tbl_Raw_Data[[#This Row],[Gross_Amount]]-tbl_Raw_Data[[#This Row],[Discount_Amount]]</f>
        <v>248.13</v>
      </c>
      <c r="X3865" s="6">
        <f>tbl_Raw_Data[[#This Row],[Net_Amount_Before_Tax]]*tbl_Raw_Data[[#This Row],[Tax_Pct]]/100</f>
        <v>12.406500000000001</v>
      </c>
      <c r="Y3865" s="6">
        <f>tbl_Raw_Data[[#This Row],[Net_Amount_Before_Tax]]+tbl_Raw_Data[[#This Row],[Tax_Amount]]</f>
        <v>260.53649999999999</v>
      </c>
      <c r="Z3865" s="6">
        <f t="shared" si="304"/>
        <v>4</v>
      </c>
    </row>
    <row r="3866" spans="1:26" x14ac:dyDescent="0.3">
      <c r="A3866" s="23" t="s">
        <v>5757</v>
      </c>
      <c r="B3866" s="34">
        <v>45560</v>
      </c>
      <c r="C3866" s="23" t="s">
        <v>1334</v>
      </c>
      <c r="D3866" s="23" t="s">
        <v>19</v>
      </c>
      <c r="E3866" s="23" t="s">
        <v>19</v>
      </c>
      <c r="F3866" s="23">
        <v>110029</v>
      </c>
      <c r="G3866" s="23" t="s">
        <v>154</v>
      </c>
      <c r="H3866" s="23" t="s">
        <v>155</v>
      </c>
      <c r="I3866" s="23" t="s">
        <v>134</v>
      </c>
      <c r="J3866" s="23" t="s">
        <v>156</v>
      </c>
      <c r="K3866" s="23" t="s">
        <v>57</v>
      </c>
      <c r="L3866" s="23">
        <v>1</v>
      </c>
      <c r="M3866" s="23">
        <v>44.88</v>
      </c>
      <c r="N3866" s="23">
        <v>5</v>
      </c>
      <c r="O3866" s="23">
        <v>12</v>
      </c>
      <c r="P3866" s="23" t="s">
        <v>25</v>
      </c>
      <c r="Q3866" s="23" t="s">
        <v>44</v>
      </c>
      <c r="R3866" s="23">
        <f t="shared" si="300"/>
        <v>1</v>
      </c>
      <c r="S3866" s="23" t="str">
        <f t="shared" si="301"/>
        <v>ORD103865_20240925_CUST01724_MED006</v>
      </c>
      <c r="T3866" s="23">
        <f t="shared" si="302"/>
        <v>1</v>
      </c>
      <c r="U3866" s="6">
        <f t="shared" si="303"/>
        <v>44.88</v>
      </c>
      <c r="V3866" s="6">
        <f>tbl_Raw_Data[[#This Row],[Discount_Pct]]*tbl_Raw_Data[[#This Row],[Gross_Amount]]/100</f>
        <v>2.2440000000000002</v>
      </c>
      <c r="W3866" s="6">
        <f>tbl_Raw_Data[[#This Row],[Gross_Amount]]-tbl_Raw_Data[[#This Row],[Discount_Amount]]</f>
        <v>42.636000000000003</v>
      </c>
      <c r="X3866" s="6">
        <f>tbl_Raw_Data[[#This Row],[Net_Amount_Before_Tax]]*tbl_Raw_Data[[#This Row],[Tax_Pct]]/100</f>
        <v>5.1163200000000009</v>
      </c>
      <c r="Y3866" s="6">
        <f>tbl_Raw_Data[[#This Row],[Net_Amount_Before_Tax]]+tbl_Raw_Data[[#This Row],[Tax_Amount]]</f>
        <v>47.752320000000005</v>
      </c>
      <c r="Z3866" s="6">
        <f t="shared" si="304"/>
        <v>2</v>
      </c>
    </row>
    <row r="3867" spans="1:26" x14ac:dyDescent="0.3">
      <c r="A3867" s="23" t="s">
        <v>5758</v>
      </c>
      <c r="B3867" s="34">
        <v>45377</v>
      </c>
      <c r="C3867" s="23" t="s">
        <v>1208</v>
      </c>
      <c r="D3867" s="23" t="s">
        <v>92</v>
      </c>
      <c r="E3867" s="23" t="s">
        <v>93</v>
      </c>
      <c r="F3867" s="23">
        <v>560038</v>
      </c>
      <c r="G3867" s="23" t="s">
        <v>20</v>
      </c>
      <c r="H3867" s="23" t="s">
        <v>21</v>
      </c>
      <c r="I3867" s="23" t="s">
        <v>22</v>
      </c>
      <c r="J3867" s="23" t="s">
        <v>23</v>
      </c>
      <c r="K3867" s="23" t="s">
        <v>24</v>
      </c>
      <c r="L3867" s="23">
        <v>2</v>
      </c>
      <c r="M3867" s="23">
        <v>121.26</v>
      </c>
      <c r="N3867" s="23">
        <v>5</v>
      </c>
      <c r="O3867" s="23">
        <v>18</v>
      </c>
      <c r="P3867" s="23" t="s">
        <v>25</v>
      </c>
      <c r="Q3867" s="23" t="s">
        <v>44</v>
      </c>
      <c r="R3867" s="23">
        <f t="shared" si="300"/>
        <v>1</v>
      </c>
      <c r="S3867" s="23" t="str">
        <f t="shared" si="301"/>
        <v>ORD103866_20240326_CUST02840_MED024</v>
      </c>
      <c r="T3867" s="23">
        <f t="shared" si="302"/>
        <v>1</v>
      </c>
      <c r="U3867" s="6">
        <f t="shared" si="303"/>
        <v>242.52</v>
      </c>
      <c r="V3867" s="6">
        <f>tbl_Raw_Data[[#This Row],[Discount_Pct]]*tbl_Raw_Data[[#This Row],[Gross_Amount]]/100</f>
        <v>12.126000000000001</v>
      </c>
      <c r="W3867" s="6">
        <f>tbl_Raw_Data[[#This Row],[Gross_Amount]]-tbl_Raw_Data[[#This Row],[Discount_Amount]]</f>
        <v>230.39400000000001</v>
      </c>
      <c r="X3867" s="6">
        <f>tbl_Raw_Data[[#This Row],[Net_Amount_Before_Tax]]*tbl_Raw_Data[[#This Row],[Tax_Pct]]/100</f>
        <v>41.470920000000007</v>
      </c>
      <c r="Y3867" s="6">
        <f>tbl_Raw_Data[[#This Row],[Net_Amount_Before_Tax]]+tbl_Raw_Data[[#This Row],[Tax_Amount]]</f>
        <v>271.86491999999998</v>
      </c>
      <c r="Z3867" s="6">
        <f t="shared" si="304"/>
        <v>1</v>
      </c>
    </row>
    <row r="3868" spans="1:26" x14ac:dyDescent="0.3">
      <c r="A3868" s="23" t="s">
        <v>5759</v>
      </c>
      <c r="B3868" s="34">
        <v>45379</v>
      </c>
      <c r="C3868" s="23" t="s">
        <v>5760</v>
      </c>
      <c r="D3868" s="23" t="s">
        <v>130</v>
      </c>
      <c r="E3868" s="23" t="s">
        <v>131</v>
      </c>
      <c r="F3868" s="23">
        <v>700019</v>
      </c>
      <c r="G3868" s="23" t="s">
        <v>229</v>
      </c>
      <c r="H3868" s="23" t="s">
        <v>230</v>
      </c>
      <c r="I3868" s="23" t="s">
        <v>84</v>
      </c>
      <c r="J3868" s="23" t="s">
        <v>140</v>
      </c>
      <c r="K3868" s="23" t="s">
        <v>24</v>
      </c>
      <c r="L3868" s="23">
        <v>6</v>
      </c>
      <c r="M3868" s="23">
        <v>171.23</v>
      </c>
      <c r="N3868" s="23">
        <v>5</v>
      </c>
      <c r="O3868" s="23">
        <v>5</v>
      </c>
      <c r="P3868" s="23" t="s">
        <v>43</v>
      </c>
      <c r="Q3868" s="23" t="s">
        <v>44</v>
      </c>
      <c r="R3868" s="23">
        <f t="shared" si="300"/>
        <v>1</v>
      </c>
      <c r="S3868" s="23" t="str">
        <f t="shared" si="301"/>
        <v>ORD103867_20240328_CUST01938_MED022</v>
      </c>
      <c r="T3868" s="23">
        <f t="shared" si="302"/>
        <v>1</v>
      </c>
      <c r="U3868" s="6">
        <f t="shared" si="303"/>
        <v>1027.3799999999999</v>
      </c>
      <c r="V3868" s="6">
        <f>tbl_Raw_Data[[#This Row],[Discount_Pct]]*tbl_Raw_Data[[#This Row],[Gross_Amount]]/100</f>
        <v>51.369</v>
      </c>
      <c r="W3868" s="6">
        <f>tbl_Raw_Data[[#This Row],[Gross_Amount]]-tbl_Raw_Data[[#This Row],[Discount_Amount]]</f>
        <v>976.01099999999985</v>
      </c>
      <c r="X3868" s="6">
        <f>tbl_Raw_Data[[#This Row],[Net_Amount_Before_Tax]]*tbl_Raw_Data[[#This Row],[Tax_Pct]]/100</f>
        <v>48.800549999999994</v>
      </c>
      <c r="Y3868" s="6">
        <f>tbl_Raw_Data[[#This Row],[Net_Amount_Before_Tax]]+tbl_Raw_Data[[#This Row],[Tax_Amount]]</f>
        <v>1024.8115499999999</v>
      </c>
      <c r="Z3868" s="6">
        <f t="shared" si="304"/>
        <v>1</v>
      </c>
    </row>
    <row r="3869" spans="1:26" x14ac:dyDescent="0.3">
      <c r="A3869" s="23" t="s">
        <v>5761</v>
      </c>
      <c r="B3869" s="34">
        <v>45424</v>
      </c>
      <c r="C3869" s="23" t="s">
        <v>5762</v>
      </c>
      <c r="D3869" s="23" t="s">
        <v>72</v>
      </c>
      <c r="E3869" s="23" t="s">
        <v>73</v>
      </c>
      <c r="F3869" s="23">
        <v>302017</v>
      </c>
      <c r="G3869" s="23" t="s">
        <v>196</v>
      </c>
      <c r="H3869" s="23" t="s">
        <v>197</v>
      </c>
      <c r="I3869" s="23" t="s">
        <v>32</v>
      </c>
      <c r="J3869" s="23" t="s">
        <v>42</v>
      </c>
      <c r="K3869" s="23" t="s">
        <v>24</v>
      </c>
      <c r="L3869" s="23">
        <v>2</v>
      </c>
      <c r="M3869" s="23">
        <v>26.51</v>
      </c>
      <c r="N3869" s="23">
        <v>15</v>
      </c>
      <c r="O3869" s="23">
        <v>12</v>
      </c>
      <c r="P3869" s="23" t="s">
        <v>25</v>
      </c>
      <c r="Q3869" s="23" t="s">
        <v>34</v>
      </c>
      <c r="R3869" s="23">
        <f t="shared" si="300"/>
        <v>1</v>
      </c>
      <c r="S3869" s="23" t="str">
        <f t="shared" si="301"/>
        <v>ORD103868_20240512_CUST02830_MED011</v>
      </c>
      <c r="T3869" s="23">
        <f t="shared" si="302"/>
        <v>1</v>
      </c>
      <c r="U3869" s="6">
        <f t="shared" si="303"/>
        <v>53.02</v>
      </c>
      <c r="V3869" s="6">
        <f>tbl_Raw_Data[[#This Row],[Discount_Pct]]*tbl_Raw_Data[[#This Row],[Gross_Amount]]/100</f>
        <v>7.9530000000000003</v>
      </c>
      <c r="W3869" s="6">
        <f>tbl_Raw_Data[[#This Row],[Gross_Amount]]-tbl_Raw_Data[[#This Row],[Discount_Amount]]</f>
        <v>45.067</v>
      </c>
      <c r="X3869" s="6">
        <f>tbl_Raw_Data[[#This Row],[Net_Amount_Before_Tax]]*tbl_Raw_Data[[#This Row],[Tax_Pct]]/100</f>
        <v>5.4080399999999997</v>
      </c>
      <c r="Y3869" s="6">
        <f>tbl_Raw_Data[[#This Row],[Net_Amount_Before_Tax]]+tbl_Raw_Data[[#This Row],[Tax_Amount]]</f>
        <v>50.47504</v>
      </c>
      <c r="Z3869" s="6">
        <f t="shared" si="304"/>
        <v>2</v>
      </c>
    </row>
    <row r="3870" spans="1:26" x14ac:dyDescent="0.3">
      <c r="A3870" s="23" t="s">
        <v>5763</v>
      </c>
      <c r="B3870" s="34">
        <v>45852</v>
      </c>
      <c r="C3870" s="23" t="s">
        <v>310</v>
      </c>
      <c r="D3870" s="23" t="s">
        <v>37</v>
      </c>
      <c r="E3870" s="23" t="s">
        <v>38</v>
      </c>
      <c r="F3870" s="23">
        <v>452010</v>
      </c>
      <c r="G3870" s="23" t="s">
        <v>82</v>
      </c>
      <c r="H3870" s="23" t="s">
        <v>83</v>
      </c>
      <c r="I3870" s="23" t="s">
        <v>84</v>
      </c>
      <c r="J3870" s="23" t="s">
        <v>85</v>
      </c>
      <c r="K3870" s="23" t="s">
        <v>24</v>
      </c>
      <c r="L3870" s="23">
        <v>1</v>
      </c>
      <c r="M3870" s="23">
        <v>338.07</v>
      </c>
      <c r="N3870" s="23">
        <v>10</v>
      </c>
      <c r="O3870" s="23">
        <v>5</v>
      </c>
      <c r="P3870" s="23" t="s">
        <v>89</v>
      </c>
      <c r="Q3870" s="23" t="s">
        <v>90</v>
      </c>
      <c r="R3870" s="23">
        <f t="shared" si="300"/>
        <v>1</v>
      </c>
      <c r="S3870" s="23" t="str">
        <f t="shared" si="301"/>
        <v>ORD103869_20250714_CUST03188_MED023</v>
      </c>
      <c r="T3870" s="23">
        <f t="shared" si="302"/>
        <v>1</v>
      </c>
      <c r="U3870" s="6">
        <f t="shared" si="303"/>
        <v>338.07</v>
      </c>
      <c r="V3870" s="6">
        <f>tbl_Raw_Data[[#This Row],[Discount_Pct]]*tbl_Raw_Data[[#This Row],[Gross_Amount]]/100</f>
        <v>33.806999999999995</v>
      </c>
      <c r="W3870" s="6">
        <f>tbl_Raw_Data[[#This Row],[Gross_Amount]]-tbl_Raw_Data[[#This Row],[Discount_Amount]]</f>
        <v>304.26299999999998</v>
      </c>
      <c r="X3870" s="6">
        <f>tbl_Raw_Data[[#This Row],[Net_Amount_Before_Tax]]*tbl_Raw_Data[[#This Row],[Tax_Pct]]/100</f>
        <v>15.213149999999999</v>
      </c>
      <c r="Y3870" s="6">
        <f>tbl_Raw_Data[[#This Row],[Net_Amount_Before_Tax]]+tbl_Raw_Data[[#This Row],[Tax_Amount]]</f>
        <v>319.47614999999996</v>
      </c>
      <c r="Z3870" s="6">
        <f t="shared" si="304"/>
        <v>7</v>
      </c>
    </row>
    <row r="3871" spans="1:26" x14ac:dyDescent="0.3">
      <c r="A3871" s="23" t="s">
        <v>5764</v>
      </c>
      <c r="B3871" s="34">
        <v>45801</v>
      </c>
      <c r="C3871" s="23" t="s">
        <v>665</v>
      </c>
      <c r="D3871" s="23" t="s">
        <v>46</v>
      </c>
      <c r="E3871" s="23" t="s">
        <v>47</v>
      </c>
      <c r="F3871" s="23">
        <v>411045</v>
      </c>
      <c r="G3871" s="23" t="s">
        <v>20</v>
      </c>
      <c r="H3871" s="23" t="s">
        <v>21</v>
      </c>
      <c r="I3871" s="23" t="s">
        <v>22</v>
      </c>
      <c r="J3871" s="23" t="s">
        <v>23</v>
      </c>
      <c r="K3871" s="23" t="s">
        <v>24</v>
      </c>
      <c r="L3871" s="23">
        <v>4</v>
      </c>
      <c r="M3871" s="23">
        <v>131.58000000000001</v>
      </c>
      <c r="N3871" s="23">
        <v>15</v>
      </c>
      <c r="O3871" s="23">
        <v>18</v>
      </c>
      <c r="P3871" s="23" t="s">
        <v>65</v>
      </c>
      <c r="Q3871" s="23" t="s">
        <v>90</v>
      </c>
      <c r="R3871" s="23">
        <f t="shared" si="300"/>
        <v>1</v>
      </c>
      <c r="S3871" s="23" t="str">
        <f t="shared" si="301"/>
        <v>ORD103870_20250524_CUST00426_MED024</v>
      </c>
      <c r="T3871" s="23">
        <f t="shared" si="302"/>
        <v>1</v>
      </c>
      <c r="U3871" s="6">
        <f t="shared" si="303"/>
        <v>526.32000000000005</v>
      </c>
      <c r="V3871" s="6">
        <f>tbl_Raw_Data[[#This Row],[Discount_Pct]]*tbl_Raw_Data[[#This Row],[Gross_Amount]]/100</f>
        <v>78.948000000000008</v>
      </c>
      <c r="W3871" s="6">
        <f>tbl_Raw_Data[[#This Row],[Gross_Amount]]-tbl_Raw_Data[[#This Row],[Discount_Amount]]</f>
        <v>447.37200000000007</v>
      </c>
      <c r="X3871" s="6">
        <f>tbl_Raw_Data[[#This Row],[Net_Amount_Before_Tax]]*tbl_Raw_Data[[#This Row],[Tax_Pct]]/100</f>
        <v>80.526960000000017</v>
      </c>
      <c r="Y3871" s="6">
        <f>tbl_Raw_Data[[#This Row],[Net_Amount_Before_Tax]]+tbl_Raw_Data[[#This Row],[Tax_Amount]]</f>
        <v>527.8989600000001</v>
      </c>
      <c r="Z3871" s="6">
        <f t="shared" si="304"/>
        <v>2</v>
      </c>
    </row>
    <row r="3872" spans="1:26" x14ac:dyDescent="0.3">
      <c r="A3872" s="23" t="s">
        <v>5765</v>
      </c>
      <c r="B3872" s="34">
        <v>45712</v>
      </c>
      <c r="C3872" s="23" t="s">
        <v>4562</v>
      </c>
      <c r="D3872" s="23" t="s">
        <v>52</v>
      </c>
      <c r="E3872" s="23" t="s">
        <v>52</v>
      </c>
      <c r="F3872" s="23">
        <v>160019</v>
      </c>
      <c r="G3872" s="23" t="s">
        <v>119</v>
      </c>
      <c r="H3872" s="23" t="s">
        <v>120</v>
      </c>
      <c r="I3872" s="23" t="s">
        <v>32</v>
      </c>
      <c r="J3872" s="23" t="s">
        <v>64</v>
      </c>
      <c r="K3872" s="23" t="s">
        <v>57</v>
      </c>
      <c r="L3872" s="23">
        <v>3</v>
      </c>
      <c r="M3872" s="23">
        <v>71.03</v>
      </c>
      <c r="N3872" s="23">
        <v>5</v>
      </c>
      <c r="O3872" s="23">
        <v>18</v>
      </c>
      <c r="P3872" s="23" t="s">
        <v>65</v>
      </c>
      <c r="Q3872" s="23" t="s">
        <v>34</v>
      </c>
      <c r="R3872" s="23">
        <f t="shared" si="300"/>
        <v>1</v>
      </c>
      <c r="S3872" s="23" t="str">
        <f t="shared" si="301"/>
        <v>ORD103871_20250224_CUST02156_MED010</v>
      </c>
      <c r="T3872" s="23">
        <f t="shared" si="302"/>
        <v>1</v>
      </c>
      <c r="U3872" s="6">
        <f t="shared" si="303"/>
        <v>213.09</v>
      </c>
      <c r="V3872" s="6">
        <f>tbl_Raw_Data[[#This Row],[Discount_Pct]]*tbl_Raw_Data[[#This Row],[Gross_Amount]]/100</f>
        <v>10.654500000000001</v>
      </c>
      <c r="W3872" s="6">
        <f>tbl_Raw_Data[[#This Row],[Gross_Amount]]-tbl_Raw_Data[[#This Row],[Discount_Amount]]</f>
        <v>202.43549999999999</v>
      </c>
      <c r="X3872" s="6">
        <f>tbl_Raw_Data[[#This Row],[Net_Amount_Before_Tax]]*tbl_Raw_Data[[#This Row],[Tax_Pct]]/100</f>
        <v>36.438389999999998</v>
      </c>
      <c r="Y3872" s="6">
        <f>tbl_Raw_Data[[#This Row],[Net_Amount_Before_Tax]]+tbl_Raw_Data[[#This Row],[Tax_Amount]]</f>
        <v>238.87388999999999</v>
      </c>
      <c r="Z3872" s="6">
        <f t="shared" si="304"/>
        <v>2</v>
      </c>
    </row>
    <row r="3873" spans="1:26" x14ac:dyDescent="0.3">
      <c r="A3873" s="23" t="s">
        <v>5766</v>
      </c>
      <c r="B3873" s="34">
        <v>45446</v>
      </c>
      <c r="C3873" s="23" t="s">
        <v>2775</v>
      </c>
      <c r="D3873" s="23" t="s">
        <v>28</v>
      </c>
      <c r="E3873" s="23" t="s">
        <v>29</v>
      </c>
      <c r="F3873" s="23">
        <v>500081</v>
      </c>
      <c r="G3873" s="23" t="s">
        <v>61</v>
      </c>
      <c r="H3873" s="23" t="s">
        <v>62</v>
      </c>
      <c r="I3873" s="23" t="s">
        <v>63</v>
      </c>
      <c r="J3873" s="23" t="s">
        <v>64</v>
      </c>
      <c r="K3873" s="23" t="s">
        <v>57</v>
      </c>
      <c r="L3873" s="23">
        <v>3</v>
      </c>
      <c r="M3873" s="23">
        <v>124.22</v>
      </c>
      <c r="N3873" s="23">
        <v>0</v>
      </c>
      <c r="O3873" s="23">
        <v>12</v>
      </c>
      <c r="P3873" s="23" t="s">
        <v>58</v>
      </c>
      <c r="Q3873" s="23" t="s">
        <v>34</v>
      </c>
      <c r="R3873" s="23">
        <f t="shared" si="300"/>
        <v>1</v>
      </c>
      <c r="S3873" s="23" t="str">
        <f t="shared" si="301"/>
        <v>ORD103872_20240603_CUST02130_MED004</v>
      </c>
      <c r="T3873" s="23">
        <f t="shared" si="302"/>
        <v>1</v>
      </c>
      <c r="U3873" s="6">
        <f t="shared" si="303"/>
        <v>372.65999999999997</v>
      </c>
      <c r="V3873" s="6">
        <f>tbl_Raw_Data[[#This Row],[Discount_Pct]]*tbl_Raw_Data[[#This Row],[Gross_Amount]]/100</f>
        <v>0</v>
      </c>
      <c r="W3873" s="6">
        <f>tbl_Raw_Data[[#This Row],[Gross_Amount]]-tbl_Raw_Data[[#This Row],[Discount_Amount]]</f>
        <v>372.65999999999997</v>
      </c>
      <c r="X3873" s="6">
        <f>tbl_Raw_Data[[#This Row],[Net_Amount_Before_Tax]]*tbl_Raw_Data[[#This Row],[Tax_Pct]]/100</f>
        <v>44.719200000000001</v>
      </c>
      <c r="Y3873" s="6">
        <f>tbl_Raw_Data[[#This Row],[Net_Amount_Before_Tax]]+tbl_Raw_Data[[#This Row],[Tax_Amount]]</f>
        <v>417.37919999999997</v>
      </c>
      <c r="Z3873" s="6">
        <f t="shared" si="304"/>
        <v>2</v>
      </c>
    </row>
    <row r="3874" spans="1:26" x14ac:dyDescent="0.3">
      <c r="A3874" s="23" t="s">
        <v>5767</v>
      </c>
      <c r="B3874" s="34">
        <v>45342</v>
      </c>
      <c r="C3874" s="23" t="s">
        <v>5326</v>
      </c>
      <c r="D3874" s="23" t="s">
        <v>142</v>
      </c>
      <c r="E3874" s="23" t="s">
        <v>81</v>
      </c>
      <c r="F3874" s="23">
        <v>380001</v>
      </c>
      <c r="G3874" s="23" t="s">
        <v>196</v>
      </c>
      <c r="H3874" s="23" t="s">
        <v>197</v>
      </c>
      <c r="I3874" s="23" t="s">
        <v>32</v>
      </c>
      <c r="J3874" s="23" t="s">
        <v>42</v>
      </c>
      <c r="K3874" s="23" t="s">
        <v>24</v>
      </c>
      <c r="L3874" s="23">
        <v>1</v>
      </c>
      <c r="M3874" s="23">
        <v>24.1</v>
      </c>
      <c r="N3874" s="23">
        <v>15</v>
      </c>
      <c r="O3874" s="23">
        <v>5</v>
      </c>
      <c r="P3874" s="23" t="s">
        <v>58</v>
      </c>
      <c r="Q3874" s="23" t="s">
        <v>44</v>
      </c>
      <c r="R3874" s="23">
        <f t="shared" si="300"/>
        <v>1</v>
      </c>
      <c r="S3874" s="23" t="str">
        <f t="shared" si="301"/>
        <v>ORD103873_20240220_CUST02212_MED011</v>
      </c>
      <c r="T3874" s="23">
        <f t="shared" si="302"/>
        <v>1</v>
      </c>
      <c r="U3874" s="6">
        <f t="shared" si="303"/>
        <v>24.1</v>
      </c>
      <c r="V3874" s="6">
        <f>tbl_Raw_Data[[#This Row],[Discount_Pct]]*tbl_Raw_Data[[#This Row],[Gross_Amount]]/100</f>
        <v>3.6150000000000002</v>
      </c>
      <c r="W3874" s="6">
        <f>tbl_Raw_Data[[#This Row],[Gross_Amount]]-tbl_Raw_Data[[#This Row],[Discount_Amount]]</f>
        <v>20.484999999999999</v>
      </c>
      <c r="X3874" s="6">
        <f>tbl_Raw_Data[[#This Row],[Net_Amount_Before_Tax]]*tbl_Raw_Data[[#This Row],[Tax_Pct]]/100</f>
        <v>1.0242499999999999</v>
      </c>
      <c r="Y3874" s="6">
        <f>tbl_Raw_Data[[#This Row],[Net_Amount_Before_Tax]]+tbl_Raw_Data[[#This Row],[Tax_Amount]]</f>
        <v>21.509249999999998</v>
      </c>
      <c r="Z3874" s="6">
        <f t="shared" si="304"/>
        <v>2</v>
      </c>
    </row>
    <row r="3875" spans="1:26" x14ac:dyDescent="0.3">
      <c r="A3875" s="23" t="s">
        <v>5768</v>
      </c>
      <c r="B3875" s="34">
        <v>45958</v>
      </c>
      <c r="C3875" s="23" t="s">
        <v>4487</v>
      </c>
      <c r="D3875" s="23" t="s">
        <v>46</v>
      </c>
      <c r="E3875" s="23" t="s">
        <v>47</v>
      </c>
      <c r="F3875" s="23">
        <v>411045</v>
      </c>
      <c r="G3875" s="23" t="s">
        <v>30</v>
      </c>
      <c r="H3875" s="23" t="s">
        <v>31</v>
      </c>
      <c r="I3875" s="23" t="s">
        <v>32</v>
      </c>
      <c r="J3875" s="23" t="s">
        <v>23</v>
      </c>
      <c r="K3875" s="23" t="s">
        <v>24</v>
      </c>
      <c r="L3875" s="23">
        <v>1</v>
      </c>
      <c r="M3875" s="23">
        <v>118.85</v>
      </c>
      <c r="N3875" s="23">
        <v>15</v>
      </c>
      <c r="O3875" s="23">
        <v>12</v>
      </c>
      <c r="P3875" s="23" t="s">
        <v>33</v>
      </c>
      <c r="Q3875" s="23" t="s">
        <v>90</v>
      </c>
      <c r="R3875" s="23">
        <f t="shared" si="300"/>
        <v>1</v>
      </c>
      <c r="S3875" s="23" t="str">
        <f t="shared" si="301"/>
        <v>ORD103874_20251028_CUST00050_MED017</v>
      </c>
      <c r="T3875" s="23">
        <f t="shared" si="302"/>
        <v>1</v>
      </c>
      <c r="U3875" s="6">
        <f t="shared" si="303"/>
        <v>118.85</v>
      </c>
      <c r="V3875" s="6">
        <f>tbl_Raw_Data[[#This Row],[Discount_Pct]]*tbl_Raw_Data[[#This Row],[Gross_Amount]]/100</f>
        <v>17.827500000000001</v>
      </c>
      <c r="W3875" s="6">
        <f>tbl_Raw_Data[[#This Row],[Gross_Amount]]-tbl_Raw_Data[[#This Row],[Discount_Amount]]</f>
        <v>101.02249999999999</v>
      </c>
      <c r="X3875" s="6">
        <f>tbl_Raw_Data[[#This Row],[Net_Amount_Before_Tax]]*tbl_Raw_Data[[#This Row],[Tax_Pct]]/100</f>
        <v>12.1227</v>
      </c>
      <c r="Y3875" s="6">
        <f>tbl_Raw_Data[[#This Row],[Net_Amount_Before_Tax]]+tbl_Raw_Data[[#This Row],[Tax_Amount]]</f>
        <v>113.14519999999999</v>
      </c>
      <c r="Z3875" s="6">
        <f t="shared" si="304"/>
        <v>2</v>
      </c>
    </row>
    <row r="3876" spans="1:26" x14ac:dyDescent="0.3">
      <c r="A3876" s="23" t="s">
        <v>5769</v>
      </c>
      <c r="B3876" s="34">
        <v>45558</v>
      </c>
      <c r="C3876" s="23" t="s">
        <v>3205</v>
      </c>
      <c r="D3876" s="23" t="s">
        <v>142</v>
      </c>
      <c r="E3876" s="23" t="s">
        <v>81</v>
      </c>
      <c r="F3876" s="23">
        <v>380061</v>
      </c>
      <c r="G3876" s="23" t="s">
        <v>160</v>
      </c>
      <c r="H3876" s="23" t="s">
        <v>161</v>
      </c>
      <c r="I3876" s="23" t="s">
        <v>50</v>
      </c>
      <c r="J3876" s="23" t="s">
        <v>23</v>
      </c>
      <c r="K3876" s="23" t="s">
        <v>24</v>
      </c>
      <c r="L3876" s="23">
        <v>1</v>
      </c>
      <c r="M3876" s="23">
        <v>135.91</v>
      </c>
      <c r="N3876" s="23">
        <v>5</v>
      </c>
      <c r="O3876" s="23">
        <v>18</v>
      </c>
      <c r="P3876" s="23" t="s">
        <v>33</v>
      </c>
      <c r="Q3876" s="23" t="s">
        <v>26</v>
      </c>
      <c r="R3876" s="23">
        <f t="shared" si="300"/>
        <v>1</v>
      </c>
      <c r="S3876" s="23" t="str">
        <f t="shared" si="301"/>
        <v>ORD103875_20240923_CUST01039_MED014</v>
      </c>
      <c r="T3876" s="23">
        <f t="shared" si="302"/>
        <v>1</v>
      </c>
      <c r="U3876" s="6">
        <f t="shared" si="303"/>
        <v>135.91</v>
      </c>
      <c r="V3876" s="6">
        <f>tbl_Raw_Data[[#This Row],[Discount_Pct]]*tbl_Raw_Data[[#This Row],[Gross_Amount]]/100</f>
        <v>6.7954999999999997</v>
      </c>
      <c r="W3876" s="6">
        <f>tbl_Raw_Data[[#This Row],[Gross_Amount]]-tbl_Raw_Data[[#This Row],[Discount_Amount]]</f>
        <v>129.11449999999999</v>
      </c>
      <c r="X3876" s="6">
        <f>tbl_Raw_Data[[#This Row],[Net_Amount_Before_Tax]]*tbl_Raw_Data[[#This Row],[Tax_Pct]]/100</f>
        <v>23.240609999999997</v>
      </c>
      <c r="Y3876" s="6">
        <f>tbl_Raw_Data[[#This Row],[Net_Amount_Before_Tax]]+tbl_Raw_Data[[#This Row],[Tax_Amount]]</f>
        <v>152.35511</v>
      </c>
      <c r="Z3876" s="6">
        <f t="shared" si="304"/>
        <v>3</v>
      </c>
    </row>
    <row r="3877" spans="1:26" x14ac:dyDescent="0.3">
      <c r="A3877" s="23" t="s">
        <v>5770</v>
      </c>
      <c r="B3877" s="34">
        <v>45685</v>
      </c>
      <c r="C3877" s="23" t="s">
        <v>3114</v>
      </c>
      <c r="D3877" s="23" t="s">
        <v>52</v>
      </c>
      <c r="E3877" s="23" t="s">
        <v>52</v>
      </c>
      <c r="F3877" s="23">
        <v>160019</v>
      </c>
      <c r="G3877" s="23" t="s">
        <v>119</v>
      </c>
      <c r="H3877" s="23" t="s">
        <v>120</v>
      </c>
      <c r="I3877" s="23" t="s">
        <v>32</v>
      </c>
      <c r="J3877" s="23" t="s">
        <v>64</v>
      </c>
      <c r="K3877" s="23" t="s">
        <v>57</v>
      </c>
      <c r="L3877" s="23">
        <v>1</v>
      </c>
      <c r="M3877" s="23">
        <v>67.849999999999994</v>
      </c>
      <c r="N3877" s="23">
        <v>15</v>
      </c>
      <c r="O3877" s="23">
        <v>5</v>
      </c>
      <c r="P3877" s="23" t="s">
        <v>33</v>
      </c>
      <c r="Q3877" s="23" t="s">
        <v>90</v>
      </c>
      <c r="R3877" s="23">
        <f t="shared" si="300"/>
        <v>1</v>
      </c>
      <c r="S3877" s="23" t="str">
        <f t="shared" si="301"/>
        <v>ORD103876_20250128_CUST03219_MED010</v>
      </c>
      <c r="T3877" s="23">
        <f t="shared" si="302"/>
        <v>1</v>
      </c>
      <c r="U3877" s="6">
        <f t="shared" si="303"/>
        <v>67.849999999999994</v>
      </c>
      <c r="V3877" s="6">
        <f>tbl_Raw_Data[[#This Row],[Discount_Pct]]*tbl_Raw_Data[[#This Row],[Gross_Amount]]/100</f>
        <v>10.177499999999998</v>
      </c>
      <c r="W3877" s="6">
        <f>tbl_Raw_Data[[#This Row],[Gross_Amount]]-tbl_Raw_Data[[#This Row],[Discount_Amount]]</f>
        <v>57.672499999999999</v>
      </c>
      <c r="X3877" s="6">
        <f>tbl_Raw_Data[[#This Row],[Net_Amount_Before_Tax]]*tbl_Raw_Data[[#This Row],[Tax_Pct]]/100</f>
        <v>2.8836250000000003</v>
      </c>
      <c r="Y3877" s="6">
        <f>tbl_Raw_Data[[#This Row],[Net_Amount_Before_Tax]]+tbl_Raw_Data[[#This Row],[Tax_Amount]]</f>
        <v>60.556125000000002</v>
      </c>
      <c r="Z3877" s="6">
        <f t="shared" si="304"/>
        <v>0</v>
      </c>
    </row>
    <row r="3878" spans="1:26" x14ac:dyDescent="0.3">
      <c r="A3878" s="23" t="s">
        <v>5771</v>
      </c>
      <c r="B3878" s="34">
        <v>45879</v>
      </c>
      <c r="C3878" s="23" t="s">
        <v>5772</v>
      </c>
      <c r="D3878" s="23" t="s">
        <v>28</v>
      </c>
      <c r="E3878" s="23" t="s">
        <v>29</v>
      </c>
      <c r="F3878" s="23">
        <v>500084</v>
      </c>
      <c r="G3878" s="23" t="s">
        <v>132</v>
      </c>
      <c r="H3878" s="23" t="s">
        <v>133</v>
      </c>
      <c r="I3878" s="23" t="s">
        <v>134</v>
      </c>
      <c r="J3878" s="23" t="s">
        <v>135</v>
      </c>
      <c r="K3878" s="23" t="s">
        <v>57</v>
      </c>
      <c r="L3878" s="23">
        <v>5</v>
      </c>
      <c r="M3878" s="23">
        <v>77.69</v>
      </c>
      <c r="N3878" s="23">
        <v>15</v>
      </c>
      <c r="O3878" s="23">
        <v>5</v>
      </c>
      <c r="P3878" s="23" t="s">
        <v>43</v>
      </c>
      <c r="Q3878" s="23" t="s">
        <v>34</v>
      </c>
      <c r="R3878" s="23">
        <f t="shared" si="300"/>
        <v>1</v>
      </c>
      <c r="S3878" s="23" t="str">
        <f t="shared" si="301"/>
        <v>ORD103877_20250810_CUST01673_MED007</v>
      </c>
      <c r="T3878" s="23">
        <f t="shared" si="302"/>
        <v>1</v>
      </c>
      <c r="U3878" s="6">
        <f t="shared" si="303"/>
        <v>388.45</v>
      </c>
      <c r="V3878" s="6">
        <f>tbl_Raw_Data[[#This Row],[Discount_Pct]]*tbl_Raw_Data[[#This Row],[Gross_Amount]]/100</f>
        <v>58.267499999999998</v>
      </c>
      <c r="W3878" s="6">
        <f>tbl_Raw_Data[[#This Row],[Gross_Amount]]-tbl_Raw_Data[[#This Row],[Discount_Amount]]</f>
        <v>330.1825</v>
      </c>
      <c r="X3878" s="6">
        <f>tbl_Raw_Data[[#This Row],[Net_Amount_Before_Tax]]*tbl_Raw_Data[[#This Row],[Tax_Pct]]/100</f>
        <v>16.509124999999997</v>
      </c>
      <c r="Y3878" s="6">
        <f>tbl_Raw_Data[[#This Row],[Net_Amount_Before_Tax]]+tbl_Raw_Data[[#This Row],[Tax_Amount]]</f>
        <v>346.69162499999999</v>
      </c>
      <c r="Z3878" s="6">
        <f t="shared" si="304"/>
        <v>1</v>
      </c>
    </row>
    <row r="3879" spans="1:26" x14ac:dyDescent="0.3">
      <c r="A3879" s="23" t="s">
        <v>5773</v>
      </c>
      <c r="B3879" s="34">
        <v>45368</v>
      </c>
      <c r="C3879" s="23" t="s">
        <v>5774</v>
      </c>
      <c r="D3879" s="23" t="s">
        <v>19</v>
      </c>
      <c r="E3879" s="23" t="s">
        <v>19</v>
      </c>
      <c r="F3879" s="23">
        <v>110044</v>
      </c>
      <c r="G3879" s="23" t="s">
        <v>154</v>
      </c>
      <c r="H3879" s="23" t="s">
        <v>155</v>
      </c>
      <c r="I3879" s="23" t="s">
        <v>134</v>
      </c>
      <c r="J3879" s="23" t="s">
        <v>156</v>
      </c>
      <c r="K3879" s="23" t="s">
        <v>57</v>
      </c>
      <c r="L3879" s="23">
        <v>1</v>
      </c>
      <c r="M3879" s="23">
        <v>43.13</v>
      </c>
      <c r="N3879" s="23">
        <v>5</v>
      </c>
      <c r="O3879" s="23">
        <v>18</v>
      </c>
      <c r="P3879" s="23" t="s">
        <v>43</v>
      </c>
      <c r="Q3879" s="23" t="s">
        <v>34</v>
      </c>
      <c r="R3879" s="23">
        <f t="shared" si="300"/>
        <v>1</v>
      </c>
      <c r="S3879" s="23" t="str">
        <f t="shared" si="301"/>
        <v>ORD103878_20240317_CUST01413_MED006</v>
      </c>
      <c r="T3879" s="23">
        <f t="shared" si="302"/>
        <v>1</v>
      </c>
      <c r="U3879" s="6">
        <f t="shared" si="303"/>
        <v>43.13</v>
      </c>
      <c r="V3879" s="6">
        <f>tbl_Raw_Data[[#This Row],[Discount_Pct]]*tbl_Raw_Data[[#This Row],[Gross_Amount]]/100</f>
        <v>2.1564999999999999</v>
      </c>
      <c r="W3879" s="6">
        <f>tbl_Raw_Data[[#This Row],[Gross_Amount]]-tbl_Raw_Data[[#This Row],[Discount_Amount]]</f>
        <v>40.973500000000001</v>
      </c>
      <c r="X3879" s="6">
        <f>tbl_Raw_Data[[#This Row],[Net_Amount_Before_Tax]]*tbl_Raw_Data[[#This Row],[Tax_Pct]]/100</f>
        <v>7.3752300000000002</v>
      </c>
      <c r="Y3879" s="6">
        <f>tbl_Raw_Data[[#This Row],[Net_Amount_Before_Tax]]+tbl_Raw_Data[[#This Row],[Tax_Amount]]</f>
        <v>48.348730000000003</v>
      </c>
      <c r="Z3879" s="6">
        <f t="shared" si="304"/>
        <v>2</v>
      </c>
    </row>
    <row r="3880" spans="1:26" x14ac:dyDescent="0.3">
      <c r="A3880" s="23" t="s">
        <v>5775</v>
      </c>
      <c r="B3880" s="34">
        <v>45343</v>
      </c>
      <c r="C3880" s="23" t="s">
        <v>1373</v>
      </c>
      <c r="D3880" s="23" t="s">
        <v>92</v>
      </c>
      <c r="E3880" s="23" t="s">
        <v>93</v>
      </c>
      <c r="F3880" s="23">
        <v>560038</v>
      </c>
      <c r="G3880" s="23" t="s">
        <v>61</v>
      </c>
      <c r="H3880" s="23" t="s">
        <v>62</v>
      </c>
      <c r="I3880" s="23" t="s">
        <v>63</v>
      </c>
      <c r="J3880" s="23" t="s">
        <v>64</v>
      </c>
      <c r="K3880" s="23" t="s">
        <v>57</v>
      </c>
      <c r="L3880" s="23">
        <v>2</v>
      </c>
      <c r="M3880" s="23">
        <v>97.06</v>
      </c>
      <c r="N3880" s="23">
        <v>15</v>
      </c>
      <c r="O3880" s="23">
        <v>5</v>
      </c>
      <c r="P3880" s="23" t="s">
        <v>33</v>
      </c>
      <c r="Q3880" s="23" t="s">
        <v>34</v>
      </c>
      <c r="R3880" s="23">
        <f t="shared" si="300"/>
        <v>1</v>
      </c>
      <c r="S3880" s="23" t="str">
        <f t="shared" si="301"/>
        <v>ORD103879_20240221_CUST01324_MED004</v>
      </c>
      <c r="T3880" s="23">
        <f t="shared" si="302"/>
        <v>1</v>
      </c>
      <c r="U3880" s="6">
        <f t="shared" si="303"/>
        <v>194.12</v>
      </c>
      <c r="V3880" s="6">
        <f>tbl_Raw_Data[[#This Row],[Discount_Pct]]*tbl_Raw_Data[[#This Row],[Gross_Amount]]/100</f>
        <v>29.118000000000002</v>
      </c>
      <c r="W3880" s="6">
        <f>tbl_Raw_Data[[#This Row],[Gross_Amount]]-tbl_Raw_Data[[#This Row],[Discount_Amount]]</f>
        <v>165.00200000000001</v>
      </c>
      <c r="X3880" s="6">
        <f>tbl_Raw_Data[[#This Row],[Net_Amount_Before_Tax]]*tbl_Raw_Data[[#This Row],[Tax_Pct]]/100</f>
        <v>8.2500999999999998</v>
      </c>
      <c r="Y3880" s="6">
        <f>tbl_Raw_Data[[#This Row],[Net_Amount_Before_Tax]]+tbl_Raw_Data[[#This Row],[Tax_Amount]]</f>
        <v>173.25210000000001</v>
      </c>
      <c r="Z3880" s="6">
        <f t="shared" si="304"/>
        <v>2</v>
      </c>
    </row>
    <row r="3881" spans="1:26" x14ac:dyDescent="0.3">
      <c r="A3881" s="23" t="s">
        <v>5776</v>
      </c>
      <c r="B3881" s="34">
        <v>45319</v>
      </c>
      <c r="C3881" s="23" t="s">
        <v>5777</v>
      </c>
      <c r="D3881" s="23" t="s">
        <v>142</v>
      </c>
      <c r="E3881" s="23" t="s">
        <v>81</v>
      </c>
      <c r="F3881" s="23">
        <v>380054</v>
      </c>
      <c r="G3881" s="23" t="s">
        <v>48</v>
      </c>
      <c r="H3881" s="23" t="s">
        <v>49</v>
      </c>
      <c r="I3881" s="23" t="s">
        <v>50</v>
      </c>
      <c r="J3881" s="23" t="s">
        <v>23</v>
      </c>
      <c r="K3881" s="23" t="s">
        <v>24</v>
      </c>
      <c r="L3881" s="23">
        <v>4</v>
      </c>
      <c r="M3881" s="23">
        <v>113.54</v>
      </c>
      <c r="N3881" s="23">
        <v>0</v>
      </c>
      <c r="O3881" s="23">
        <v>5</v>
      </c>
      <c r="P3881" s="23" t="s">
        <v>65</v>
      </c>
      <c r="Q3881" s="23" t="s">
        <v>90</v>
      </c>
      <c r="R3881" s="23">
        <f t="shared" si="300"/>
        <v>1</v>
      </c>
      <c r="S3881" s="23" t="str">
        <f t="shared" si="301"/>
        <v>ORD103880_20240128_CUST02558_MED028</v>
      </c>
      <c r="T3881" s="23">
        <f t="shared" si="302"/>
        <v>1</v>
      </c>
      <c r="U3881" s="6">
        <f t="shared" si="303"/>
        <v>454.16</v>
      </c>
      <c r="V3881" s="6">
        <f>tbl_Raw_Data[[#This Row],[Discount_Pct]]*tbl_Raw_Data[[#This Row],[Gross_Amount]]/100</f>
        <v>0</v>
      </c>
      <c r="W3881" s="6">
        <f>tbl_Raw_Data[[#This Row],[Gross_Amount]]-tbl_Raw_Data[[#This Row],[Discount_Amount]]</f>
        <v>454.16</v>
      </c>
      <c r="X3881" s="6">
        <f>tbl_Raw_Data[[#This Row],[Net_Amount_Before_Tax]]*tbl_Raw_Data[[#This Row],[Tax_Pct]]/100</f>
        <v>22.708000000000002</v>
      </c>
      <c r="Y3881" s="6">
        <f>tbl_Raw_Data[[#This Row],[Net_Amount_Before_Tax]]+tbl_Raw_Data[[#This Row],[Tax_Amount]]</f>
        <v>476.86800000000005</v>
      </c>
      <c r="Z3881" s="6">
        <f t="shared" si="304"/>
        <v>0</v>
      </c>
    </row>
    <row r="3882" spans="1:26" x14ac:dyDescent="0.3">
      <c r="A3882" s="23" t="s">
        <v>5778</v>
      </c>
      <c r="B3882" s="34">
        <v>45711</v>
      </c>
      <c r="C3882" s="23" t="s">
        <v>5779</v>
      </c>
      <c r="D3882" s="23" t="s">
        <v>19</v>
      </c>
      <c r="E3882" s="23" t="s">
        <v>19</v>
      </c>
      <c r="F3882" s="23">
        <v>110085</v>
      </c>
      <c r="G3882" s="23" t="s">
        <v>233</v>
      </c>
      <c r="H3882" s="23" t="s">
        <v>234</v>
      </c>
      <c r="I3882" s="23" t="s">
        <v>104</v>
      </c>
      <c r="J3882" s="23" t="s">
        <v>42</v>
      </c>
      <c r="K3882" s="23" t="s">
        <v>24</v>
      </c>
      <c r="L3882" s="23">
        <v>2</v>
      </c>
      <c r="M3882" s="23">
        <v>162.03</v>
      </c>
      <c r="N3882" s="23">
        <v>5</v>
      </c>
      <c r="O3882" s="23">
        <v>5</v>
      </c>
      <c r="P3882" s="23" t="s">
        <v>89</v>
      </c>
      <c r="Q3882" s="23" t="s">
        <v>34</v>
      </c>
      <c r="R3882" s="23">
        <f t="shared" si="300"/>
        <v>1</v>
      </c>
      <c r="S3882" s="23" t="str">
        <f t="shared" si="301"/>
        <v>ORD103881_20250223_CUST01547_MED019</v>
      </c>
      <c r="T3882" s="23">
        <f t="shared" si="302"/>
        <v>1</v>
      </c>
      <c r="U3882" s="6">
        <f t="shared" si="303"/>
        <v>324.06</v>
      </c>
      <c r="V3882" s="6">
        <f>tbl_Raw_Data[[#This Row],[Discount_Pct]]*tbl_Raw_Data[[#This Row],[Gross_Amount]]/100</f>
        <v>16.202999999999999</v>
      </c>
      <c r="W3882" s="6">
        <f>tbl_Raw_Data[[#This Row],[Gross_Amount]]-tbl_Raw_Data[[#This Row],[Discount_Amount]]</f>
        <v>307.85700000000003</v>
      </c>
      <c r="X3882" s="6">
        <f>tbl_Raw_Data[[#This Row],[Net_Amount_Before_Tax]]*tbl_Raw_Data[[#This Row],[Tax_Pct]]/100</f>
        <v>15.392850000000001</v>
      </c>
      <c r="Y3882" s="6">
        <f>tbl_Raw_Data[[#This Row],[Net_Amount_Before_Tax]]+tbl_Raw_Data[[#This Row],[Tax_Amount]]</f>
        <v>323.24985000000004</v>
      </c>
      <c r="Z3882" s="6">
        <f t="shared" si="304"/>
        <v>1</v>
      </c>
    </row>
    <row r="3883" spans="1:26" x14ac:dyDescent="0.3">
      <c r="A3883" s="23" t="s">
        <v>5780</v>
      </c>
      <c r="B3883" s="34">
        <v>45597</v>
      </c>
      <c r="C3883" s="23" t="s">
        <v>281</v>
      </c>
      <c r="D3883" s="23" t="s">
        <v>100</v>
      </c>
      <c r="E3883" s="23" t="s">
        <v>101</v>
      </c>
      <c r="F3883" s="23">
        <v>201307</v>
      </c>
      <c r="G3883" s="23" t="s">
        <v>74</v>
      </c>
      <c r="H3883" s="23" t="s">
        <v>75</v>
      </c>
      <c r="I3883" s="23" t="s">
        <v>76</v>
      </c>
      <c r="J3883" s="23" t="s">
        <v>77</v>
      </c>
      <c r="K3883" s="23" t="s">
        <v>57</v>
      </c>
      <c r="L3883" s="23">
        <v>1</v>
      </c>
      <c r="M3883" s="23">
        <v>60.67</v>
      </c>
      <c r="N3883" s="23">
        <v>10</v>
      </c>
      <c r="O3883" s="23">
        <v>18</v>
      </c>
      <c r="P3883" s="23" t="s">
        <v>89</v>
      </c>
      <c r="Q3883" s="23" t="s">
        <v>44</v>
      </c>
      <c r="R3883" s="23">
        <f t="shared" si="300"/>
        <v>1</v>
      </c>
      <c r="S3883" s="23" t="str">
        <f t="shared" si="301"/>
        <v>ORD103882_20241101_CUST01986_MED008</v>
      </c>
      <c r="T3883" s="23">
        <f t="shared" si="302"/>
        <v>1</v>
      </c>
      <c r="U3883" s="6">
        <f t="shared" si="303"/>
        <v>60.67</v>
      </c>
      <c r="V3883" s="6">
        <f>tbl_Raw_Data[[#This Row],[Discount_Pct]]*tbl_Raw_Data[[#This Row],[Gross_Amount]]/100</f>
        <v>6.0670000000000002</v>
      </c>
      <c r="W3883" s="6">
        <f>tbl_Raw_Data[[#This Row],[Gross_Amount]]-tbl_Raw_Data[[#This Row],[Discount_Amount]]</f>
        <v>54.603000000000002</v>
      </c>
      <c r="X3883" s="6">
        <f>tbl_Raw_Data[[#This Row],[Net_Amount_Before_Tax]]*tbl_Raw_Data[[#This Row],[Tax_Pct]]/100</f>
        <v>9.8285400000000003</v>
      </c>
      <c r="Y3883" s="6">
        <f>tbl_Raw_Data[[#This Row],[Net_Amount_Before_Tax]]+tbl_Raw_Data[[#This Row],[Tax_Amount]]</f>
        <v>64.431539999999998</v>
      </c>
      <c r="Z3883" s="6">
        <f t="shared" si="304"/>
        <v>3</v>
      </c>
    </row>
    <row r="3884" spans="1:26" x14ac:dyDescent="0.3">
      <c r="A3884" s="23" t="s">
        <v>5781</v>
      </c>
      <c r="B3884" s="34">
        <v>45598</v>
      </c>
      <c r="C3884" s="23" t="s">
        <v>164</v>
      </c>
      <c r="D3884" s="23" t="s">
        <v>100</v>
      </c>
      <c r="E3884" s="23" t="s">
        <v>101</v>
      </c>
      <c r="F3884" s="23">
        <v>201305</v>
      </c>
      <c r="G3884" s="23" t="s">
        <v>53</v>
      </c>
      <c r="H3884" s="23" t="s">
        <v>54</v>
      </c>
      <c r="I3884" s="23" t="s">
        <v>55</v>
      </c>
      <c r="J3884" s="23" t="s">
        <v>56</v>
      </c>
      <c r="K3884" s="23" t="s">
        <v>57</v>
      </c>
      <c r="L3884" s="23">
        <v>2</v>
      </c>
      <c r="M3884" s="23">
        <v>53.54</v>
      </c>
      <c r="N3884" s="23">
        <v>10</v>
      </c>
      <c r="O3884" s="23">
        <v>5</v>
      </c>
      <c r="P3884" s="23" t="s">
        <v>25</v>
      </c>
      <c r="Q3884" s="23" t="s">
        <v>34</v>
      </c>
      <c r="R3884" s="23">
        <f t="shared" si="300"/>
        <v>1</v>
      </c>
      <c r="S3884" s="23" t="str">
        <f t="shared" si="301"/>
        <v>ORD103883_20241102_CUST02073_MED020</v>
      </c>
      <c r="T3884" s="23">
        <f t="shared" si="302"/>
        <v>1</v>
      </c>
      <c r="U3884" s="6">
        <f t="shared" si="303"/>
        <v>107.08</v>
      </c>
      <c r="V3884" s="6">
        <f>tbl_Raw_Data[[#This Row],[Discount_Pct]]*tbl_Raw_Data[[#This Row],[Gross_Amount]]/100</f>
        <v>10.708</v>
      </c>
      <c r="W3884" s="6">
        <f>tbl_Raw_Data[[#This Row],[Gross_Amount]]-tbl_Raw_Data[[#This Row],[Discount_Amount]]</f>
        <v>96.372</v>
      </c>
      <c r="X3884" s="6">
        <f>tbl_Raw_Data[[#This Row],[Net_Amount_Before_Tax]]*tbl_Raw_Data[[#This Row],[Tax_Pct]]/100</f>
        <v>4.8186</v>
      </c>
      <c r="Y3884" s="6">
        <f>tbl_Raw_Data[[#This Row],[Net_Amount_Before_Tax]]+tbl_Raw_Data[[#This Row],[Tax_Amount]]</f>
        <v>101.1906</v>
      </c>
      <c r="Z3884" s="6">
        <f t="shared" si="304"/>
        <v>4</v>
      </c>
    </row>
    <row r="3885" spans="1:26" x14ac:dyDescent="0.3">
      <c r="A3885" s="23" t="s">
        <v>5781</v>
      </c>
      <c r="B3885" s="34">
        <v>45938</v>
      </c>
      <c r="C3885" s="23" t="s">
        <v>4691</v>
      </c>
      <c r="D3885" s="23" t="s">
        <v>72</v>
      </c>
      <c r="E3885" s="23" t="s">
        <v>73</v>
      </c>
      <c r="F3885" s="23">
        <v>302021</v>
      </c>
      <c r="G3885" s="23" t="s">
        <v>185</v>
      </c>
      <c r="H3885" s="23" t="s">
        <v>186</v>
      </c>
      <c r="I3885" s="23" t="s">
        <v>76</v>
      </c>
      <c r="J3885" s="23" t="s">
        <v>187</v>
      </c>
      <c r="K3885" s="23" t="s">
        <v>57</v>
      </c>
      <c r="L3885" s="23">
        <v>5</v>
      </c>
      <c r="M3885" s="23">
        <v>83.71</v>
      </c>
      <c r="N3885" s="23">
        <v>10</v>
      </c>
      <c r="O3885" s="23">
        <v>12</v>
      </c>
      <c r="P3885" s="23" t="s">
        <v>25</v>
      </c>
      <c r="Q3885" s="23" t="s">
        <v>26</v>
      </c>
      <c r="R3885" s="23">
        <f t="shared" si="300"/>
        <v>1</v>
      </c>
      <c r="S3885" s="23" t="str">
        <f t="shared" si="301"/>
        <v>ORD103883_20251008_CUST02508_MED009</v>
      </c>
      <c r="T3885" s="23">
        <f t="shared" si="302"/>
        <v>1</v>
      </c>
      <c r="U3885" s="6">
        <f t="shared" si="303"/>
        <v>418.54999999999995</v>
      </c>
      <c r="V3885" s="6">
        <f>tbl_Raw_Data[[#This Row],[Discount_Pct]]*tbl_Raw_Data[[#This Row],[Gross_Amount]]/100</f>
        <v>41.854999999999997</v>
      </c>
      <c r="W3885" s="6">
        <f>tbl_Raw_Data[[#This Row],[Gross_Amount]]-tbl_Raw_Data[[#This Row],[Discount_Amount]]</f>
        <v>376.69499999999994</v>
      </c>
      <c r="X3885" s="6">
        <f>tbl_Raw_Data[[#This Row],[Net_Amount_Before_Tax]]*tbl_Raw_Data[[#This Row],[Tax_Pct]]/100</f>
        <v>45.203399999999995</v>
      </c>
      <c r="Y3885" s="6">
        <f>tbl_Raw_Data[[#This Row],[Net_Amount_Before_Tax]]+tbl_Raw_Data[[#This Row],[Tax_Amount]]</f>
        <v>421.89839999999992</v>
      </c>
      <c r="Z3885" s="6">
        <f t="shared" si="304"/>
        <v>5</v>
      </c>
    </row>
    <row r="3886" spans="1:26" x14ac:dyDescent="0.3">
      <c r="A3886" s="23" t="s">
        <v>5782</v>
      </c>
      <c r="B3886" s="34">
        <v>45870</v>
      </c>
      <c r="C3886" s="23" t="s">
        <v>1799</v>
      </c>
      <c r="D3886" s="23" t="s">
        <v>92</v>
      </c>
      <c r="E3886" s="23" t="s">
        <v>93</v>
      </c>
      <c r="F3886" s="23">
        <v>560066</v>
      </c>
      <c r="G3886" s="23" t="s">
        <v>196</v>
      </c>
      <c r="H3886" s="23" t="s">
        <v>197</v>
      </c>
      <c r="I3886" s="23" t="s">
        <v>32</v>
      </c>
      <c r="J3886" s="23" t="s">
        <v>42</v>
      </c>
      <c r="K3886" s="23" t="s">
        <v>24</v>
      </c>
      <c r="L3886" s="23">
        <v>2</v>
      </c>
      <c r="M3886" s="23">
        <v>25.22</v>
      </c>
      <c r="N3886" s="23">
        <v>5</v>
      </c>
      <c r="O3886" s="23">
        <v>5</v>
      </c>
      <c r="P3886" s="23" t="s">
        <v>58</v>
      </c>
      <c r="Q3886" s="23" t="s">
        <v>34</v>
      </c>
      <c r="R3886" s="23">
        <f t="shared" si="300"/>
        <v>1</v>
      </c>
      <c r="S3886" s="23" t="str">
        <f t="shared" si="301"/>
        <v>ORD103885_20250801_CUST01312_MED011</v>
      </c>
      <c r="T3886" s="23">
        <f t="shared" si="302"/>
        <v>1</v>
      </c>
      <c r="U3886" s="6">
        <f t="shared" si="303"/>
        <v>50.44</v>
      </c>
      <c r="V3886" s="6">
        <f>tbl_Raw_Data[[#This Row],[Discount_Pct]]*tbl_Raw_Data[[#This Row],[Gross_Amount]]/100</f>
        <v>2.5219999999999998</v>
      </c>
      <c r="W3886" s="6">
        <f>tbl_Raw_Data[[#This Row],[Gross_Amount]]-tbl_Raw_Data[[#This Row],[Discount_Amount]]</f>
        <v>47.917999999999999</v>
      </c>
      <c r="X3886" s="6">
        <f>tbl_Raw_Data[[#This Row],[Net_Amount_Before_Tax]]*tbl_Raw_Data[[#This Row],[Tax_Pct]]/100</f>
        <v>2.3959000000000001</v>
      </c>
      <c r="Y3886" s="6">
        <f>tbl_Raw_Data[[#This Row],[Net_Amount_Before_Tax]]+tbl_Raw_Data[[#This Row],[Tax_Amount]]</f>
        <v>50.313899999999997</v>
      </c>
      <c r="Z3886" s="6">
        <f t="shared" si="304"/>
        <v>6</v>
      </c>
    </row>
    <row r="3887" spans="1:26" x14ac:dyDescent="0.3">
      <c r="A3887" s="23" t="s">
        <v>5782</v>
      </c>
      <c r="B3887" s="34">
        <v>45519</v>
      </c>
      <c r="C3887" s="23" t="s">
        <v>385</v>
      </c>
      <c r="D3887" s="23" t="s">
        <v>87</v>
      </c>
      <c r="E3887" s="23" t="s">
        <v>88</v>
      </c>
      <c r="F3887" s="23">
        <v>600100</v>
      </c>
      <c r="G3887" s="23" t="s">
        <v>30</v>
      </c>
      <c r="H3887" s="23" t="s">
        <v>31</v>
      </c>
      <c r="I3887" s="23" t="s">
        <v>32</v>
      </c>
      <c r="J3887" s="23" t="s">
        <v>23</v>
      </c>
      <c r="K3887" s="23" t="s">
        <v>24</v>
      </c>
      <c r="L3887" s="23">
        <v>2</v>
      </c>
      <c r="M3887" s="23">
        <v>132.26</v>
      </c>
      <c r="N3887" s="23">
        <v>15</v>
      </c>
      <c r="O3887" s="23">
        <v>5</v>
      </c>
      <c r="P3887" s="23" t="s">
        <v>25</v>
      </c>
      <c r="Q3887" s="23" t="s">
        <v>90</v>
      </c>
      <c r="R3887" s="23">
        <f t="shared" si="300"/>
        <v>1</v>
      </c>
      <c r="S3887" s="23" t="str">
        <f t="shared" si="301"/>
        <v>ORD103885_20240815_CUST02080_MED017</v>
      </c>
      <c r="T3887" s="23">
        <f t="shared" si="302"/>
        <v>1</v>
      </c>
      <c r="U3887" s="6">
        <f t="shared" si="303"/>
        <v>264.52</v>
      </c>
      <c r="V3887" s="6">
        <f>tbl_Raw_Data[[#This Row],[Discount_Pct]]*tbl_Raw_Data[[#This Row],[Gross_Amount]]/100</f>
        <v>39.677999999999997</v>
      </c>
      <c r="W3887" s="6">
        <f>tbl_Raw_Data[[#This Row],[Gross_Amount]]-tbl_Raw_Data[[#This Row],[Discount_Amount]]</f>
        <v>224.84199999999998</v>
      </c>
      <c r="X3887" s="6">
        <f>tbl_Raw_Data[[#This Row],[Net_Amount_Before_Tax]]*tbl_Raw_Data[[#This Row],[Tax_Pct]]/100</f>
        <v>11.242100000000001</v>
      </c>
      <c r="Y3887" s="6">
        <f>tbl_Raw_Data[[#This Row],[Net_Amount_Before_Tax]]+tbl_Raw_Data[[#This Row],[Tax_Amount]]</f>
        <v>236.08409999999998</v>
      </c>
      <c r="Z3887" s="6">
        <f t="shared" si="304"/>
        <v>0</v>
      </c>
    </row>
    <row r="3888" spans="1:26" x14ac:dyDescent="0.3">
      <c r="A3888" s="23" t="s">
        <v>5783</v>
      </c>
      <c r="B3888" s="34">
        <v>45796</v>
      </c>
      <c r="C3888" s="23" t="s">
        <v>5784</v>
      </c>
      <c r="D3888" s="23" t="s">
        <v>37</v>
      </c>
      <c r="E3888" s="23" t="s">
        <v>38</v>
      </c>
      <c r="F3888" s="23">
        <v>452020</v>
      </c>
      <c r="G3888" s="23" t="s">
        <v>229</v>
      </c>
      <c r="H3888" s="23" t="s">
        <v>230</v>
      </c>
      <c r="I3888" s="23" t="s">
        <v>84</v>
      </c>
      <c r="J3888" s="23" t="s">
        <v>140</v>
      </c>
      <c r="K3888" s="23" t="s">
        <v>24</v>
      </c>
      <c r="L3888" s="23">
        <v>2</v>
      </c>
      <c r="M3888" s="23">
        <v>199.99</v>
      </c>
      <c r="N3888" s="23">
        <v>0</v>
      </c>
      <c r="O3888" s="23">
        <v>5</v>
      </c>
      <c r="P3888" s="23" t="s">
        <v>25</v>
      </c>
      <c r="Q3888" s="23" t="s">
        <v>34</v>
      </c>
      <c r="R3888" s="23">
        <f t="shared" si="300"/>
        <v>1</v>
      </c>
      <c r="S3888" s="23" t="str">
        <f t="shared" si="301"/>
        <v>ORD103887_20250519_CUST02428_MED022</v>
      </c>
      <c r="T3888" s="23">
        <f t="shared" si="302"/>
        <v>1</v>
      </c>
      <c r="U3888" s="6">
        <f t="shared" si="303"/>
        <v>399.98</v>
      </c>
      <c r="V3888" s="6">
        <f>tbl_Raw_Data[[#This Row],[Discount_Pct]]*tbl_Raw_Data[[#This Row],[Gross_Amount]]/100</f>
        <v>0</v>
      </c>
      <c r="W3888" s="6">
        <f>tbl_Raw_Data[[#This Row],[Gross_Amount]]-tbl_Raw_Data[[#This Row],[Discount_Amount]]</f>
        <v>399.98</v>
      </c>
      <c r="X3888" s="6">
        <f>tbl_Raw_Data[[#This Row],[Net_Amount_Before_Tax]]*tbl_Raw_Data[[#This Row],[Tax_Pct]]/100</f>
        <v>19.999000000000002</v>
      </c>
      <c r="Y3888" s="6">
        <f>tbl_Raw_Data[[#This Row],[Net_Amount_Before_Tax]]+tbl_Raw_Data[[#This Row],[Tax_Amount]]</f>
        <v>419.97900000000004</v>
      </c>
      <c r="Z3888" s="6">
        <f t="shared" si="304"/>
        <v>1</v>
      </c>
    </row>
    <row r="3889" spans="1:26" x14ac:dyDescent="0.3">
      <c r="A3889" s="23" t="s">
        <v>5785</v>
      </c>
      <c r="B3889" s="34">
        <v>45623</v>
      </c>
      <c r="C3889" s="23" t="s">
        <v>4402</v>
      </c>
      <c r="D3889" s="23" t="s">
        <v>19</v>
      </c>
      <c r="E3889" s="23" t="s">
        <v>19</v>
      </c>
      <c r="F3889" s="23">
        <v>110029</v>
      </c>
      <c r="G3889" s="23" t="s">
        <v>196</v>
      </c>
      <c r="H3889" s="23" t="s">
        <v>197</v>
      </c>
      <c r="I3889" s="23" t="s">
        <v>32</v>
      </c>
      <c r="J3889" s="23" t="s">
        <v>42</v>
      </c>
      <c r="K3889" s="23" t="s">
        <v>24</v>
      </c>
      <c r="L3889" s="23">
        <v>1</v>
      </c>
      <c r="M3889" s="23">
        <v>26.99</v>
      </c>
      <c r="N3889" s="23">
        <v>5</v>
      </c>
      <c r="O3889" s="23">
        <v>12</v>
      </c>
      <c r="P3889" s="23" t="s">
        <v>89</v>
      </c>
      <c r="Q3889" s="23" t="s">
        <v>44</v>
      </c>
      <c r="R3889" s="23">
        <f t="shared" si="300"/>
        <v>1</v>
      </c>
      <c r="S3889" s="23" t="str">
        <f t="shared" si="301"/>
        <v>ORD103888_20241127_CUST02414_MED011</v>
      </c>
      <c r="T3889" s="23">
        <f t="shared" si="302"/>
        <v>1</v>
      </c>
      <c r="U3889" s="6">
        <f t="shared" si="303"/>
        <v>26.99</v>
      </c>
      <c r="V3889" s="6">
        <f>tbl_Raw_Data[[#This Row],[Discount_Pct]]*tbl_Raw_Data[[#This Row],[Gross_Amount]]/100</f>
        <v>1.3494999999999999</v>
      </c>
      <c r="W3889" s="6">
        <f>tbl_Raw_Data[[#This Row],[Gross_Amount]]-tbl_Raw_Data[[#This Row],[Discount_Amount]]</f>
        <v>25.640499999999999</v>
      </c>
      <c r="X3889" s="6">
        <f>tbl_Raw_Data[[#This Row],[Net_Amount_Before_Tax]]*tbl_Raw_Data[[#This Row],[Tax_Pct]]/100</f>
        <v>3.0768599999999999</v>
      </c>
      <c r="Y3889" s="6">
        <f>tbl_Raw_Data[[#This Row],[Net_Amount_Before_Tax]]+tbl_Raw_Data[[#This Row],[Tax_Amount]]</f>
        <v>28.717359999999999</v>
      </c>
      <c r="Z3889" s="6">
        <f t="shared" si="304"/>
        <v>0</v>
      </c>
    </row>
    <row r="3890" spans="1:26" x14ac:dyDescent="0.3">
      <c r="A3890" s="23" t="s">
        <v>5786</v>
      </c>
      <c r="B3890" s="34">
        <v>45622</v>
      </c>
      <c r="C3890" s="23" t="s">
        <v>502</v>
      </c>
      <c r="D3890" s="23" t="s">
        <v>123</v>
      </c>
      <c r="E3890" s="23" t="s">
        <v>101</v>
      </c>
      <c r="F3890" s="23">
        <v>226021</v>
      </c>
      <c r="G3890" s="23" t="s">
        <v>68</v>
      </c>
      <c r="H3890" s="23" t="s">
        <v>69</v>
      </c>
      <c r="I3890" s="23" t="s">
        <v>55</v>
      </c>
      <c r="J3890" s="23" t="s">
        <v>56</v>
      </c>
      <c r="K3890" s="23" t="s">
        <v>24</v>
      </c>
      <c r="L3890" s="23">
        <v>2</v>
      </c>
      <c r="M3890" s="23">
        <v>26.74</v>
      </c>
      <c r="N3890" s="23">
        <v>15</v>
      </c>
      <c r="O3890" s="23">
        <v>5</v>
      </c>
      <c r="P3890" s="23" t="s">
        <v>43</v>
      </c>
      <c r="Q3890" s="23" t="s">
        <v>90</v>
      </c>
      <c r="R3890" s="23">
        <f t="shared" si="300"/>
        <v>1</v>
      </c>
      <c r="S3890" s="23" t="str">
        <f t="shared" si="301"/>
        <v>ORD103889_20241126_CUST02988_MED003</v>
      </c>
      <c r="T3890" s="23">
        <f t="shared" si="302"/>
        <v>1</v>
      </c>
      <c r="U3890" s="6">
        <f t="shared" si="303"/>
        <v>53.48</v>
      </c>
      <c r="V3890" s="6">
        <f>tbl_Raw_Data[[#This Row],[Discount_Pct]]*tbl_Raw_Data[[#This Row],[Gross_Amount]]/100</f>
        <v>8.0219999999999985</v>
      </c>
      <c r="W3890" s="6">
        <f>tbl_Raw_Data[[#This Row],[Gross_Amount]]-tbl_Raw_Data[[#This Row],[Discount_Amount]]</f>
        <v>45.457999999999998</v>
      </c>
      <c r="X3890" s="6">
        <f>tbl_Raw_Data[[#This Row],[Net_Amount_Before_Tax]]*tbl_Raw_Data[[#This Row],[Tax_Pct]]/100</f>
        <v>2.2728999999999999</v>
      </c>
      <c r="Y3890" s="6">
        <f>tbl_Raw_Data[[#This Row],[Net_Amount_Before_Tax]]+tbl_Raw_Data[[#This Row],[Tax_Amount]]</f>
        <v>47.730899999999998</v>
      </c>
      <c r="Z3890" s="6">
        <f t="shared" si="304"/>
        <v>1</v>
      </c>
    </row>
    <row r="3891" spans="1:26" x14ac:dyDescent="0.3">
      <c r="A3891" s="23" t="s">
        <v>5786</v>
      </c>
      <c r="B3891" s="34">
        <v>45429</v>
      </c>
      <c r="C3891" s="23" t="s">
        <v>5787</v>
      </c>
      <c r="D3891" s="23" t="s">
        <v>123</v>
      </c>
      <c r="E3891" s="23" t="s">
        <v>101</v>
      </c>
      <c r="F3891" s="23">
        <v>226016</v>
      </c>
      <c r="G3891" s="23" t="s">
        <v>74</v>
      </c>
      <c r="H3891" s="23" t="s">
        <v>75</v>
      </c>
      <c r="I3891" s="23" t="s">
        <v>76</v>
      </c>
      <c r="J3891" s="23" t="s">
        <v>77</v>
      </c>
      <c r="K3891" s="23" t="s">
        <v>57</v>
      </c>
      <c r="L3891" s="23">
        <v>1</v>
      </c>
      <c r="M3891" s="23">
        <v>69.349999999999994</v>
      </c>
      <c r="N3891" s="23">
        <v>0</v>
      </c>
      <c r="O3891" s="23">
        <v>12</v>
      </c>
      <c r="P3891" s="23" t="s">
        <v>43</v>
      </c>
      <c r="Q3891" s="23" t="s">
        <v>34</v>
      </c>
      <c r="R3891" s="23">
        <f t="shared" si="300"/>
        <v>1</v>
      </c>
      <c r="S3891" s="23" t="str">
        <f t="shared" si="301"/>
        <v>ORD103889_20240517_CUST00772_MED008</v>
      </c>
      <c r="T3891" s="23">
        <f t="shared" si="302"/>
        <v>1</v>
      </c>
      <c r="U3891" s="6">
        <f t="shared" si="303"/>
        <v>69.349999999999994</v>
      </c>
      <c r="V3891" s="6">
        <f>tbl_Raw_Data[[#This Row],[Discount_Pct]]*tbl_Raw_Data[[#This Row],[Gross_Amount]]/100</f>
        <v>0</v>
      </c>
      <c r="W3891" s="6">
        <f>tbl_Raw_Data[[#This Row],[Gross_Amount]]-tbl_Raw_Data[[#This Row],[Discount_Amount]]</f>
        <v>69.349999999999994</v>
      </c>
      <c r="X3891" s="6">
        <f>tbl_Raw_Data[[#This Row],[Net_Amount_Before_Tax]]*tbl_Raw_Data[[#This Row],[Tax_Pct]]/100</f>
        <v>8.3219999999999992</v>
      </c>
      <c r="Y3891" s="6">
        <f>tbl_Raw_Data[[#This Row],[Net_Amount_Before_Tax]]+tbl_Raw_Data[[#This Row],[Tax_Amount]]</f>
        <v>77.671999999999997</v>
      </c>
      <c r="Z3891" s="6">
        <f t="shared" si="304"/>
        <v>3</v>
      </c>
    </row>
    <row r="3892" spans="1:26" x14ac:dyDescent="0.3">
      <c r="A3892" s="23" t="s">
        <v>5788</v>
      </c>
      <c r="B3892" s="34">
        <v>45491</v>
      </c>
      <c r="C3892" s="23" t="s">
        <v>3113</v>
      </c>
      <c r="D3892" s="23" t="s">
        <v>46</v>
      </c>
      <c r="E3892" s="23" t="s">
        <v>47</v>
      </c>
      <c r="F3892" s="23">
        <v>411057</v>
      </c>
      <c r="G3892" s="23" t="s">
        <v>53</v>
      </c>
      <c r="H3892" s="23" t="s">
        <v>54</v>
      </c>
      <c r="I3892" s="23" t="s">
        <v>55</v>
      </c>
      <c r="J3892" s="23" t="s">
        <v>56</v>
      </c>
      <c r="K3892" s="23" t="s">
        <v>57</v>
      </c>
      <c r="L3892" s="23">
        <v>5</v>
      </c>
      <c r="M3892" s="23">
        <v>53.06</v>
      </c>
      <c r="N3892" s="23">
        <v>15</v>
      </c>
      <c r="O3892" s="23">
        <v>12</v>
      </c>
      <c r="P3892" s="23" t="s">
        <v>25</v>
      </c>
      <c r="Q3892" s="23" t="s">
        <v>26</v>
      </c>
      <c r="R3892" s="23">
        <f t="shared" si="300"/>
        <v>1</v>
      </c>
      <c r="S3892" s="23" t="str">
        <f t="shared" si="301"/>
        <v>ORD103891_20240718_CUST02924_MED020</v>
      </c>
      <c r="T3892" s="23">
        <f t="shared" si="302"/>
        <v>1</v>
      </c>
      <c r="U3892" s="6">
        <f t="shared" si="303"/>
        <v>265.3</v>
      </c>
      <c r="V3892" s="6">
        <f>tbl_Raw_Data[[#This Row],[Discount_Pct]]*tbl_Raw_Data[[#This Row],[Gross_Amount]]/100</f>
        <v>39.795000000000002</v>
      </c>
      <c r="W3892" s="6">
        <f>tbl_Raw_Data[[#This Row],[Gross_Amount]]-tbl_Raw_Data[[#This Row],[Discount_Amount]]</f>
        <v>225.505</v>
      </c>
      <c r="X3892" s="6">
        <f>tbl_Raw_Data[[#This Row],[Net_Amount_Before_Tax]]*tbl_Raw_Data[[#This Row],[Tax_Pct]]/100</f>
        <v>27.060600000000001</v>
      </c>
      <c r="Y3892" s="6">
        <f>tbl_Raw_Data[[#This Row],[Net_Amount_Before_Tax]]+tbl_Raw_Data[[#This Row],[Tax_Amount]]</f>
        <v>252.56559999999999</v>
      </c>
      <c r="Z3892" s="6">
        <f t="shared" si="304"/>
        <v>2</v>
      </c>
    </row>
    <row r="3893" spans="1:26" x14ac:dyDescent="0.3">
      <c r="A3893" s="23" t="s">
        <v>5789</v>
      </c>
      <c r="B3893" s="34">
        <v>45452</v>
      </c>
      <c r="C3893" s="23" t="s">
        <v>3409</v>
      </c>
      <c r="D3893" s="23" t="s">
        <v>92</v>
      </c>
      <c r="E3893" s="23" t="s">
        <v>93</v>
      </c>
      <c r="F3893" s="23">
        <v>560066</v>
      </c>
      <c r="G3893" s="23" t="s">
        <v>20</v>
      </c>
      <c r="H3893" s="23" t="s">
        <v>21</v>
      </c>
      <c r="I3893" s="23" t="s">
        <v>22</v>
      </c>
      <c r="J3893" s="23" t="s">
        <v>23</v>
      </c>
      <c r="K3893" s="23" t="s">
        <v>24</v>
      </c>
      <c r="L3893" s="23">
        <v>2</v>
      </c>
      <c r="M3893" s="23">
        <v>140.47</v>
      </c>
      <c r="N3893" s="23">
        <v>15</v>
      </c>
      <c r="O3893" s="23">
        <v>12</v>
      </c>
      <c r="P3893" s="23" t="s">
        <v>89</v>
      </c>
      <c r="Q3893" s="23" t="s">
        <v>90</v>
      </c>
      <c r="R3893" s="23">
        <f t="shared" si="300"/>
        <v>1</v>
      </c>
      <c r="S3893" s="23" t="str">
        <f t="shared" si="301"/>
        <v>ORD103892_20240609_CUST02064_MED024</v>
      </c>
      <c r="T3893" s="23">
        <f t="shared" si="302"/>
        <v>1</v>
      </c>
      <c r="U3893" s="6">
        <f t="shared" si="303"/>
        <v>280.94</v>
      </c>
      <c r="V3893" s="6">
        <f>tbl_Raw_Data[[#This Row],[Discount_Pct]]*tbl_Raw_Data[[#This Row],[Gross_Amount]]/100</f>
        <v>42.141000000000005</v>
      </c>
      <c r="W3893" s="6">
        <f>tbl_Raw_Data[[#This Row],[Gross_Amount]]-tbl_Raw_Data[[#This Row],[Discount_Amount]]</f>
        <v>238.79899999999998</v>
      </c>
      <c r="X3893" s="6">
        <f>tbl_Raw_Data[[#This Row],[Net_Amount_Before_Tax]]*tbl_Raw_Data[[#This Row],[Tax_Pct]]/100</f>
        <v>28.655879999999996</v>
      </c>
      <c r="Y3893" s="6">
        <f>tbl_Raw_Data[[#This Row],[Net_Amount_Before_Tax]]+tbl_Raw_Data[[#This Row],[Tax_Amount]]</f>
        <v>267.45488</v>
      </c>
      <c r="Z3893" s="6">
        <f t="shared" si="304"/>
        <v>0</v>
      </c>
    </row>
    <row r="3894" spans="1:26" x14ac:dyDescent="0.3">
      <c r="A3894" s="23" t="s">
        <v>5790</v>
      </c>
      <c r="B3894" s="34">
        <v>45625</v>
      </c>
      <c r="C3894" s="23" t="s">
        <v>2316</v>
      </c>
      <c r="D3894" s="23" t="s">
        <v>142</v>
      </c>
      <c r="E3894" s="23" t="s">
        <v>81</v>
      </c>
      <c r="F3894" s="23">
        <v>380015</v>
      </c>
      <c r="G3894" s="23" t="s">
        <v>30</v>
      </c>
      <c r="H3894" s="23" t="s">
        <v>31</v>
      </c>
      <c r="I3894" s="23" t="s">
        <v>32</v>
      </c>
      <c r="J3894" s="23" t="s">
        <v>23</v>
      </c>
      <c r="K3894" s="23" t="s">
        <v>24</v>
      </c>
      <c r="L3894" s="23">
        <v>2</v>
      </c>
      <c r="M3894" s="23">
        <v>138.91999999999999</v>
      </c>
      <c r="N3894" s="23">
        <v>10</v>
      </c>
      <c r="O3894" s="23">
        <v>12</v>
      </c>
      <c r="P3894" s="23" t="s">
        <v>33</v>
      </c>
      <c r="Q3894" s="23" t="s">
        <v>26</v>
      </c>
      <c r="R3894" s="23">
        <f t="shared" si="300"/>
        <v>1</v>
      </c>
      <c r="S3894" s="23" t="str">
        <f t="shared" si="301"/>
        <v>ORD103893_20241129_CUST02593_MED017</v>
      </c>
      <c r="T3894" s="23">
        <f t="shared" si="302"/>
        <v>1</v>
      </c>
      <c r="U3894" s="6">
        <f t="shared" si="303"/>
        <v>277.83999999999997</v>
      </c>
      <c r="V3894" s="6">
        <f>tbl_Raw_Data[[#This Row],[Discount_Pct]]*tbl_Raw_Data[[#This Row],[Gross_Amount]]/100</f>
        <v>27.783999999999995</v>
      </c>
      <c r="W3894" s="6">
        <f>tbl_Raw_Data[[#This Row],[Gross_Amount]]-tbl_Raw_Data[[#This Row],[Discount_Amount]]</f>
        <v>250.05599999999998</v>
      </c>
      <c r="X3894" s="6">
        <f>tbl_Raw_Data[[#This Row],[Net_Amount_Before_Tax]]*tbl_Raw_Data[[#This Row],[Tax_Pct]]/100</f>
        <v>30.006719999999994</v>
      </c>
      <c r="Y3894" s="6">
        <f>tbl_Raw_Data[[#This Row],[Net_Amount_Before_Tax]]+tbl_Raw_Data[[#This Row],[Tax_Amount]]</f>
        <v>280.06271999999996</v>
      </c>
      <c r="Z3894" s="6">
        <f t="shared" si="304"/>
        <v>1</v>
      </c>
    </row>
    <row r="3895" spans="1:26" x14ac:dyDescent="0.3">
      <c r="A3895" s="23" t="s">
        <v>5791</v>
      </c>
      <c r="B3895" s="34">
        <v>45894</v>
      </c>
      <c r="C3895" s="23" t="s">
        <v>5792</v>
      </c>
      <c r="D3895" s="23" t="s">
        <v>142</v>
      </c>
      <c r="E3895" s="23" t="s">
        <v>81</v>
      </c>
      <c r="F3895" s="23">
        <v>380058</v>
      </c>
      <c r="G3895" s="23" t="s">
        <v>74</v>
      </c>
      <c r="H3895" s="23" t="s">
        <v>75</v>
      </c>
      <c r="I3895" s="23" t="s">
        <v>76</v>
      </c>
      <c r="J3895" s="23" t="s">
        <v>77</v>
      </c>
      <c r="K3895" s="23" t="s">
        <v>57</v>
      </c>
      <c r="L3895" s="23">
        <v>2</v>
      </c>
      <c r="M3895" s="23">
        <v>68.17</v>
      </c>
      <c r="N3895" s="23">
        <v>10</v>
      </c>
      <c r="O3895" s="23">
        <v>12</v>
      </c>
      <c r="P3895" s="23" t="s">
        <v>33</v>
      </c>
      <c r="Q3895" s="23" t="s">
        <v>34</v>
      </c>
      <c r="R3895" s="23">
        <f t="shared" si="300"/>
        <v>1</v>
      </c>
      <c r="S3895" s="23" t="str">
        <f t="shared" si="301"/>
        <v>ORD103894_20250825_CUST01921_MED008</v>
      </c>
      <c r="T3895" s="23">
        <f t="shared" si="302"/>
        <v>1</v>
      </c>
      <c r="U3895" s="6">
        <f t="shared" si="303"/>
        <v>136.34</v>
      </c>
      <c r="V3895" s="6">
        <f>tbl_Raw_Data[[#This Row],[Discount_Pct]]*tbl_Raw_Data[[#This Row],[Gross_Amount]]/100</f>
        <v>13.634</v>
      </c>
      <c r="W3895" s="6">
        <f>tbl_Raw_Data[[#This Row],[Gross_Amount]]-tbl_Raw_Data[[#This Row],[Discount_Amount]]</f>
        <v>122.706</v>
      </c>
      <c r="X3895" s="6">
        <f>tbl_Raw_Data[[#This Row],[Net_Amount_Before_Tax]]*tbl_Raw_Data[[#This Row],[Tax_Pct]]/100</f>
        <v>14.72472</v>
      </c>
      <c r="Y3895" s="6">
        <f>tbl_Raw_Data[[#This Row],[Net_Amount_Before_Tax]]+tbl_Raw_Data[[#This Row],[Tax_Amount]]</f>
        <v>137.43072000000001</v>
      </c>
      <c r="Z3895" s="6">
        <f t="shared" si="304"/>
        <v>2</v>
      </c>
    </row>
    <row r="3896" spans="1:26" x14ac:dyDescent="0.3">
      <c r="A3896" s="23" t="s">
        <v>5793</v>
      </c>
      <c r="B3896" s="34">
        <v>45965</v>
      </c>
      <c r="C3896" s="23" t="s">
        <v>1548</v>
      </c>
      <c r="D3896" s="23" t="s">
        <v>142</v>
      </c>
      <c r="E3896" s="23" t="s">
        <v>81</v>
      </c>
      <c r="F3896" s="23">
        <v>380054</v>
      </c>
      <c r="G3896" s="23" t="s">
        <v>30</v>
      </c>
      <c r="H3896" s="23" t="s">
        <v>31</v>
      </c>
      <c r="I3896" s="23" t="s">
        <v>32</v>
      </c>
      <c r="J3896" s="23" t="s">
        <v>23</v>
      </c>
      <c r="K3896" s="23" t="s">
        <v>24</v>
      </c>
      <c r="L3896" s="23">
        <v>3</v>
      </c>
      <c r="M3896" s="23">
        <v>152.69999999999999</v>
      </c>
      <c r="N3896" s="23">
        <v>20</v>
      </c>
      <c r="O3896" s="23">
        <v>5</v>
      </c>
      <c r="P3896" s="23" t="s">
        <v>65</v>
      </c>
      <c r="Q3896" s="23" t="s">
        <v>44</v>
      </c>
      <c r="R3896" s="23">
        <f t="shared" si="300"/>
        <v>1</v>
      </c>
      <c r="S3896" s="23" t="str">
        <f t="shared" si="301"/>
        <v>ORD103895_20251104_CUST02333_MED017</v>
      </c>
      <c r="T3896" s="23">
        <f t="shared" si="302"/>
        <v>1</v>
      </c>
      <c r="U3896" s="6">
        <f t="shared" si="303"/>
        <v>458.09999999999997</v>
      </c>
      <c r="V3896" s="6">
        <f>tbl_Raw_Data[[#This Row],[Discount_Pct]]*tbl_Raw_Data[[#This Row],[Gross_Amount]]/100</f>
        <v>91.62</v>
      </c>
      <c r="W3896" s="6">
        <f>tbl_Raw_Data[[#This Row],[Gross_Amount]]-tbl_Raw_Data[[#This Row],[Discount_Amount]]</f>
        <v>366.47999999999996</v>
      </c>
      <c r="X3896" s="6">
        <f>tbl_Raw_Data[[#This Row],[Net_Amount_Before_Tax]]*tbl_Raw_Data[[#This Row],[Tax_Pct]]/100</f>
        <v>18.323999999999998</v>
      </c>
      <c r="Y3896" s="6">
        <f>tbl_Raw_Data[[#This Row],[Net_Amount_Before_Tax]]+tbl_Raw_Data[[#This Row],[Tax_Amount]]</f>
        <v>384.80399999999997</v>
      </c>
      <c r="Z3896" s="6">
        <f t="shared" si="304"/>
        <v>1</v>
      </c>
    </row>
    <row r="3897" spans="1:26" x14ac:dyDescent="0.3">
      <c r="A3897" s="23" t="s">
        <v>5794</v>
      </c>
      <c r="B3897" s="34">
        <v>45746</v>
      </c>
      <c r="C3897" s="23" t="s">
        <v>5795</v>
      </c>
      <c r="D3897" s="23" t="s">
        <v>92</v>
      </c>
      <c r="E3897" s="23" t="s">
        <v>93</v>
      </c>
      <c r="F3897" s="23">
        <v>560001</v>
      </c>
      <c r="G3897" s="23" t="s">
        <v>53</v>
      </c>
      <c r="H3897" s="23" t="s">
        <v>54</v>
      </c>
      <c r="I3897" s="23" t="s">
        <v>55</v>
      </c>
      <c r="J3897" s="23" t="s">
        <v>56</v>
      </c>
      <c r="K3897" s="23" t="s">
        <v>57</v>
      </c>
      <c r="L3897" s="23">
        <v>1</v>
      </c>
      <c r="M3897" s="23">
        <v>62.44</v>
      </c>
      <c r="N3897" s="23">
        <v>15</v>
      </c>
      <c r="O3897" s="23">
        <v>18</v>
      </c>
      <c r="P3897" s="23" t="s">
        <v>58</v>
      </c>
      <c r="Q3897" s="23" t="s">
        <v>34</v>
      </c>
      <c r="R3897" s="23">
        <f t="shared" si="300"/>
        <v>1</v>
      </c>
      <c r="S3897" s="23" t="str">
        <f t="shared" si="301"/>
        <v>ORD103896_20250330_CUST02885_MED020</v>
      </c>
      <c r="T3897" s="23">
        <f t="shared" si="302"/>
        <v>1</v>
      </c>
      <c r="U3897" s="6">
        <f t="shared" si="303"/>
        <v>62.44</v>
      </c>
      <c r="V3897" s="6">
        <f>tbl_Raw_Data[[#This Row],[Discount_Pct]]*tbl_Raw_Data[[#This Row],[Gross_Amount]]/100</f>
        <v>9.3659999999999997</v>
      </c>
      <c r="W3897" s="6">
        <f>tbl_Raw_Data[[#This Row],[Gross_Amount]]-tbl_Raw_Data[[#This Row],[Discount_Amount]]</f>
        <v>53.073999999999998</v>
      </c>
      <c r="X3897" s="6">
        <f>tbl_Raw_Data[[#This Row],[Net_Amount_Before_Tax]]*tbl_Raw_Data[[#This Row],[Tax_Pct]]/100</f>
        <v>9.5533199999999994</v>
      </c>
      <c r="Y3897" s="6">
        <f>tbl_Raw_Data[[#This Row],[Net_Amount_Before_Tax]]+tbl_Raw_Data[[#This Row],[Tax_Amount]]</f>
        <v>62.627319999999997</v>
      </c>
      <c r="Z3897" s="6">
        <f t="shared" si="304"/>
        <v>2</v>
      </c>
    </row>
    <row r="3898" spans="1:26" x14ac:dyDescent="0.3">
      <c r="A3898" s="23" t="s">
        <v>5794</v>
      </c>
      <c r="B3898" s="34">
        <v>45744</v>
      </c>
      <c r="C3898" s="23" t="s">
        <v>4691</v>
      </c>
      <c r="D3898" s="23" t="s">
        <v>28</v>
      </c>
      <c r="E3898" s="23" t="s">
        <v>29</v>
      </c>
      <c r="F3898" s="23">
        <v>500084</v>
      </c>
      <c r="G3898" s="23" t="s">
        <v>82</v>
      </c>
      <c r="H3898" s="23" t="s">
        <v>83</v>
      </c>
      <c r="I3898" s="23" t="s">
        <v>84</v>
      </c>
      <c r="J3898" s="23" t="s">
        <v>85</v>
      </c>
      <c r="K3898" s="23" t="s">
        <v>24</v>
      </c>
      <c r="L3898" s="23">
        <v>1</v>
      </c>
      <c r="M3898" s="23">
        <v>339.78</v>
      </c>
      <c r="N3898" s="23">
        <v>5</v>
      </c>
      <c r="O3898" s="23">
        <v>5</v>
      </c>
      <c r="P3898" s="23" t="s">
        <v>89</v>
      </c>
      <c r="Q3898" s="23" t="s">
        <v>34</v>
      </c>
      <c r="R3898" s="23">
        <f t="shared" si="300"/>
        <v>1</v>
      </c>
      <c r="S3898" s="23" t="str">
        <f t="shared" si="301"/>
        <v>ORD103896_20250328_CUST02508_MED023</v>
      </c>
      <c r="T3898" s="23">
        <f t="shared" si="302"/>
        <v>1</v>
      </c>
      <c r="U3898" s="6">
        <f t="shared" si="303"/>
        <v>339.78</v>
      </c>
      <c r="V3898" s="6">
        <f>tbl_Raw_Data[[#This Row],[Discount_Pct]]*tbl_Raw_Data[[#This Row],[Gross_Amount]]/100</f>
        <v>16.988999999999997</v>
      </c>
      <c r="W3898" s="6">
        <f>tbl_Raw_Data[[#This Row],[Gross_Amount]]-tbl_Raw_Data[[#This Row],[Discount_Amount]]</f>
        <v>322.791</v>
      </c>
      <c r="X3898" s="6">
        <f>tbl_Raw_Data[[#This Row],[Net_Amount_Before_Tax]]*tbl_Raw_Data[[#This Row],[Tax_Pct]]/100</f>
        <v>16.13955</v>
      </c>
      <c r="Y3898" s="6">
        <f>tbl_Raw_Data[[#This Row],[Net_Amount_Before_Tax]]+tbl_Raw_Data[[#This Row],[Tax_Amount]]</f>
        <v>338.93054999999998</v>
      </c>
      <c r="Z3898" s="6">
        <f t="shared" si="304"/>
        <v>5</v>
      </c>
    </row>
    <row r="3899" spans="1:26" x14ac:dyDescent="0.3">
      <c r="A3899" s="23" t="s">
        <v>5796</v>
      </c>
      <c r="B3899" s="34">
        <v>45687</v>
      </c>
      <c r="C3899" s="23" t="s">
        <v>2753</v>
      </c>
      <c r="D3899" s="23" t="s">
        <v>19</v>
      </c>
      <c r="E3899" s="23" t="s">
        <v>19</v>
      </c>
      <c r="F3899" s="23">
        <v>110044</v>
      </c>
      <c r="G3899" s="23" t="s">
        <v>196</v>
      </c>
      <c r="H3899" s="23" t="s">
        <v>197</v>
      </c>
      <c r="I3899" s="23" t="s">
        <v>32</v>
      </c>
      <c r="J3899" s="23" t="s">
        <v>42</v>
      </c>
      <c r="K3899" s="23" t="s">
        <v>24</v>
      </c>
      <c r="L3899" s="23">
        <v>2</v>
      </c>
      <c r="M3899" s="23">
        <v>26.53</v>
      </c>
      <c r="N3899" s="23">
        <v>10</v>
      </c>
      <c r="O3899" s="23">
        <v>12</v>
      </c>
      <c r="P3899" s="23" t="s">
        <v>25</v>
      </c>
      <c r="Q3899" s="23" t="s">
        <v>34</v>
      </c>
      <c r="R3899" s="23">
        <f t="shared" si="300"/>
        <v>1</v>
      </c>
      <c r="S3899" s="23" t="str">
        <f t="shared" si="301"/>
        <v>ORD103898_20250130_CUST00974_MED011</v>
      </c>
      <c r="T3899" s="23">
        <f t="shared" si="302"/>
        <v>1</v>
      </c>
      <c r="U3899" s="6">
        <f t="shared" si="303"/>
        <v>53.06</v>
      </c>
      <c r="V3899" s="6">
        <f>tbl_Raw_Data[[#This Row],[Discount_Pct]]*tbl_Raw_Data[[#This Row],[Gross_Amount]]/100</f>
        <v>5.306</v>
      </c>
      <c r="W3899" s="6">
        <f>tbl_Raw_Data[[#This Row],[Gross_Amount]]-tbl_Raw_Data[[#This Row],[Discount_Amount]]</f>
        <v>47.754000000000005</v>
      </c>
      <c r="X3899" s="6">
        <f>tbl_Raw_Data[[#This Row],[Net_Amount_Before_Tax]]*tbl_Raw_Data[[#This Row],[Tax_Pct]]/100</f>
        <v>5.73048</v>
      </c>
      <c r="Y3899" s="6">
        <f>tbl_Raw_Data[[#This Row],[Net_Amount_Before_Tax]]+tbl_Raw_Data[[#This Row],[Tax_Amount]]</f>
        <v>53.484480000000005</v>
      </c>
      <c r="Z3899" s="6">
        <f t="shared" si="304"/>
        <v>4</v>
      </c>
    </row>
    <row r="3900" spans="1:26" x14ac:dyDescent="0.3">
      <c r="A3900" s="23" t="s">
        <v>5797</v>
      </c>
      <c r="B3900" s="34">
        <v>45619</v>
      </c>
      <c r="C3900" s="23" t="s">
        <v>2543</v>
      </c>
      <c r="D3900" s="23" t="s">
        <v>123</v>
      </c>
      <c r="E3900" s="23" t="s">
        <v>101</v>
      </c>
      <c r="F3900" s="23">
        <v>226010</v>
      </c>
      <c r="G3900" s="23" t="s">
        <v>124</v>
      </c>
      <c r="H3900" s="23" t="s">
        <v>125</v>
      </c>
      <c r="I3900" s="23" t="s">
        <v>104</v>
      </c>
      <c r="J3900" s="23" t="s">
        <v>114</v>
      </c>
      <c r="K3900" s="23" t="s">
        <v>24</v>
      </c>
      <c r="L3900" s="23">
        <v>3</v>
      </c>
      <c r="M3900" s="23">
        <v>130.91999999999999</v>
      </c>
      <c r="N3900" s="23">
        <v>15</v>
      </c>
      <c r="O3900" s="23">
        <v>12</v>
      </c>
      <c r="P3900" s="23" t="s">
        <v>65</v>
      </c>
      <c r="Q3900" s="23" t="s">
        <v>44</v>
      </c>
      <c r="R3900" s="23">
        <f t="shared" si="300"/>
        <v>1</v>
      </c>
      <c r="S3900" s="23" t="str">
        <f t="shared" si="301"/>
        <v>ORD103899_20241123_CUST00833_MED018</v>
      </c>
      <c r="T3900" s="23">
        <f t="shared" si="302"/>
        <v>1</v>
      </c>
      <c r="U3900" s="6">
        <f t="shared" si="303"/>
        <v>392.76</v>
      </c>
      <c r="V3900" s="6">
        <f>tbl_Raw_Data[[#This Row],[Discount_Pct]]*tbl_Raw_Data[[#This Row],[Gross_Amount]]/100</f>
        <v>58.913999999999994</v>
      </c>
      <c r="W3900" s="6">
        <f>tbl_Raw_Data[[#This Row],[Gross_Amount]]-tbl_Raw_Data[[#This Row],[Discount_Amount]]</f>
        <v>333.846</v>
      </c>
      <c r="X3900" s="6">
        <f>tbl_Raw_Data[[#This Row],[Net_Amount_Before_Tax]]*tbl_Raw_Data[[#This Row],[Tax_Pct]]/100</f>
        <v>40.061520000000002</v>
      </c>
      <c r="Y3900" s="6">
        <f>tbl_Raw_Data[[#This Row],[Net_Amount_Before_Tax]]+tbl_Raw_Data[[#This Row],[Tax_Amount]]</f>
        <v>373.90751999999998</v>
      </c>
      <c r="Z3900" s="6">
        <f t="shared" si="304"/>
        <v>1</v>
      </c>
    </row>
    <row r="3901" spans="1:26" x14ac:dyDescent="0.3">
      <c r="A3901" s="23" t="s">
        <v>5798</v>
      </c>
      <c r="B3901" s="34">
        <v>45896</v>
      </c>
      <c r="C3901" s="23" t="s">
        <v>728</v>
      </c>
      <c r="D3901" s="23" t="s">
        <v>37</v>
      </c>
      <c r="E3901" s="23" t="s">
        <v>38</v>
      </c>
      <c r="F3901" s="23">
        <v>452020</v>
      </c>
      <c r="G3901" s="23" t="s">
        <v>48</v>
      </c>
      <c r="H3901" s="23" t="s">
        <v>49</v>
      </c>
      <c r="I3901" s="23" t="s">
        <v>50</v>
      </c>
      <c r="J3901" s="23" t="s">
        <v>23</v>
      </c>
      <c r="K3901" s="23" t="s">
        <v>24</v>
      </c>
      <c r="L3901" s="23">
        <v>2</v>
      </c>
      <c r="M3901" s="23">
        <v>116.72</v>
      </c>
      <c r="N3901" s="23">
        <v>20</v>
      </c>
      <c r="O3901" s="23">
        <v>18</v>
      </c>
      <c r="P3901" s="23" t="s">
        <v>65</v>
      </c>
      <c r="Q3901" s="23" t="s">
        <v>34</v>
      </c>
      <c r="R3901" s="23">
        <f t="shared" si="300"/>
        <v>1</v>
      </c>
      <c r="S3901" s="23" t="str">
        <f t="shared" si="301"/>
        <v>ORD103900_20250827_CUST03222_MED028</v>
      </c>
      <c r="T3901" s="23">
        <f t="shared" si="302"/>
        <v>1</v>
      </c>
      <c r="U3901" s="6">
        <f t="shared" si="303"/>
        <v>233.44</v>
      </c>
      <c r="V3901" s="6">
        <f>tbl_Raw_Data[[#This Row],[Discount_Pct]]*tbl_Raw_Data[[#This Row],[Gross_Amount]]/100</f>
        <v>46.688000000000002</v>
      </c>
      <c r="W3901" s="6">
        <f>tbl_Raw_Data[[#This Row],[Gross_Amount]]-tbl_Raw_Data[[#This Row],[Discount_Amount]]</f>
        <v>186.75200000000001</v>
      </c>
      <c r="X3901" s="6">
        <f>tbl_Raw_Data[[#This Row],[Net_Amount_Before_Tax]]*tbl_Raw_Data[[#This Row],[Tax_Pct]]/100</f>
        <v>33.615360000000003</v>
      </c>
      <c r="Y3901" s="6">
        <f>tbl_Raw_Data[[#This Row],[Net_Amount_Before_Tax]]+tbl_Raw_Data[[#This Row],[Tax_Amount]]</f>
        <v>220.36736000000002</v>
      </c>
      <c r="Z3901" s="6">
        <f t="shared" si="304"/>
        <v>2</v>
      </c>
    </row>
    <row r="3902" spans="1:26" x14ac:dyDescent="0.3">
      <c r="A3902" s="23" t="s">
        <v>5799</v>
      </c>
      <c r="B3902" s="34">
        <v>46020</v>
      </c>
      <c r="C3902" s="23" t="s">
        <v>3342</v>
      </c>
      <c r="D3902" s="23" t="s">
        <v>183</v>
      </c>
      <c r="E3902" s="23" t="s">
        <v>184</v>
      </c>
      <c r="F3902" s="23">
        <v>122016</v>
      </c>
      <c r="G3902" s="23" t="s">
        <v>132</v>
      </c>
      <c r="H3902" s="23" t="s">
        <v>133</v>
      </c>
      <c r="I3902" s="23" t="s">
        <v>134</v>
      </c>
      <c r="J3902" s="23" t="s">
        <v>135</v>
      </c>
      <c r="K3902" s="23" t="s">
        <v>57</v>
      </c>
      <c r="L3902" s="23">
        <v>2</v>
      </c>
      <c r="M3902" s="23">
        <v>82.33</v>
      </c>
      <c r="N3902" s="23">
        <v>5</v>
      </c>
      <c r="O3902" s="23">
        <v>18</v>
      </c>
      <c r="P3902" s="23" t="s">
        <v>65</v>
      </c>
      <c r="Q3902" s="23" t="s">
        <v>90</v>
      </c>
      <c r="R3902" s="23">
        <f t="shared" si="300"/>
        <v>1</v>
      </c>
      <c r="S3902" s="23" t="str">
        <f t="shared" si="301"/>
        <v>ORD103901_20251229_CUST01292_MED007</v>
      </c>
      <c r="T3902" s="23">
        <f t="shared" si="302"/>
        <v>1</v>
      </c>
      <c r="U3902" s="6">
        <f t="shared" si="303"/>
        <v>164.66</v>
      </c>
      <c r="V3902" s="6">
        <f>tbl_Raw_Data[[#This Row],[Discount_Pct]]*tbl_Raw_Data[[#This Row],[Gross_Amount]]/100</f>
        <v>8.2329999999999988</v>
      </c>
      <c r="W3902" s="6">
        <f>tbl_Raw_Data[[#This Row],[Gross_Amount]]-tbl_Raw_Data[[#This Row],[Discount_Amount]]</f>
        <v>156.42699999999999</v>
      </c>
      <c r="X3902" s="6">
        <f>tbl_Raw_Data[[#This Row],[Net_Amount_Before_Tax]]*tbl_Raw_Data[[#This Row],[Tax_Pct]]/100</f>
        <v>28.156859999999998</v>
      </c>
      <c r="Y3902" s="6">
        <f>tbl_Raw_Data[[#This Row],[Net_Amount_Before_Tax]]+tbl_Raw_Data[[#This Row],[Tax_Amount]]</f>
        <v>184.58385999999999</v>
      </c>
      <c r="Z3902" s="6">
        <f t="shared" si="304"/>
        <v>2</v>
      </c>
    </row>
    <row r="3903" spans="1:26" x14ac:dyDescent="0.3">
      <c r="A3903" s="23" t="s">
        <v>5799</v>
      </c>
      <c r="B3903" s="34">
        <v>45826</v>
      </c>
      <c r="C3903" s="23" t="s">
        <v>5800</v>
      </c>
      <c r="D3903" s="23" t="s">
        <v>37</v>
      </c>
      <c r="E3903" s="23" t="s">
        <v>38</v>
      </c>
      <c r="F3903" s="23">
        <v>452001</v>
      </c>
      <c r="G3903" s="23" t="s">
        <v>53</v>
      </c>
      <c r="H3903" s="23" t="s">
        <v>54</v>
      </c>
      <c r="I3903" s="23" t="s">
        <v>55</v>
      </c>
      <c r="J3903" s="23" t="s">
        <v>56</v>
      </c>
      <c r="K3903" s="23" t="s">
        <v>57</v>
      </c>
      <c r="L3903" s="23">
        <v>5</v>
      </c>
      <c r="M3903" s="23">
        <v>48.89</v>
      </c>
      <c r="N3903" s="23">
        <v>5</v>
      </c>
      <c r="O3903" s="23">
        <v>18</v>
      </c>
      <c r="P3903" s="23" t="s">
        <v>65</v>
      </c>
      <c r="Q3903" s="23" t="s">
        <v>34</v>
      </c>
      <c r="R3903" s="23">
        <f t="shared" si="300"/>
        <v>1</v>
      </c>
      <c r="S3903" s="23" t="str">
        <f t="shared" si="301"/>
        <v>ORD103901_20250618_CUST00889_MED020</v>
      </c>
      <c r="T3903" s="23">
        <f t="shared" si="302"/>
        <v>1</v>
      </c>
      <c r="U3903" s="6">
        <f t="shared" si="303"/>
        <v>244.45</v>
      </c>
      <c r="V3903" s="6">
        <f>tbl_Raw_Data[[#This Row],[Discount_Pct]]*tbl_Raw_Data[[#This Row],[Gross_Amount]]/100</f>
        <v>12.2225</v>
      </c>
      <c r="W3903" s="6">
        <f>tbl_Raw_Data[[#This Row],[Gross_Amount]]-tbl_Raw_Data[[#This Row],[Discount_Amount]]</f>
        <v>232.22749999999999</v>
      </c>
      <c r="X3903" s="6">
        <f>tbl_Raw_Data[[#This Row],[Net_Amount_Before_Tax]]*tbl_Raw_Data[[#This Row],[Tax_Pct]]/100</f>
        <v>41.80095</v>
      </c>
      <c r="Y3903" s="6">
        <f>tbl_Raw_Data[[#This Row],[Net_Amount_Before_Tax]]+tbl_Raw_Data[[#This Row],[Tax_Amount]]</f>
        <v>274.02845000000002</v>
      </c>
      <c r="Z3903" s="6">
        <f t="shared" si="304"/>
        <v>1</v>
      </c>
    </row>
    <row r="3904" spans="1:26" x14ac:dyDescent="0.3">
      <c r="A3904" s="23" t="s">
        <v>5801</v>
      </c>
      <c r="B3904" s="34">
        <v>45338</v>
      </c>
      <c r="C3904" s="23" t="s">
        <v>5802</v>
      </c>
      <c r="D3904" s="23" t="s">
        <v>123</v>
      </c>
      <c r="E3904" s="23" t="s">
        <v>101</v>
      </c>
      <c r="F3904" s="23">
        <v>226016</v>
      </c>
      <c r="G3904" s="23" t="s">
        <v>160</v>
      </c>
      <c r="H3904" s="23" t="s">
        <v>161</v>
      </c>
      <c r="I3904" s="23" t="s">
        <v>50</v>
      </c>
      <c r="J3904" s="23" t="s">
        <v>23</v>
      </c>
      <c r="K3904" s="23" t="s">
        <v>24</v>
      </c>
      <c r="L3904" s="23">
        <v>2</v>
      </c>
      <c r="M3904" s="23">
        <v>130.13999999999999</v>
      </c>
      <c r="N3904" s="23">
        <v>0</v>
      </c>
      <c r="O3904" s="23">
        <v>5</v>
      </c>
      <c r="P3904" s="23" t="s">
        <v>33</v>
      </c>
      <c r="Q3904" s="23" t="s">
        <v>34</v>
      </c>
      <c r="R3904" s="23">
        <f t="shared" si="300"/>
        <v>1</v>
      </c>
      <c r="S3904" s="23" t="str">
        <f t="shared" si="301"/>
        <v>ORD103903_20240216_CUST01675_MED014</v>
      </c>
      <c r="T3904" s="23">
        <f t="shared" si="302"/>
        <v>1</v>
      </c>
      <c r="U3904" s="6">
        <f t="shared" si="303"/>
        <v>260.27999999999997</v>
      </c>
      <c r="V3904" s="6">
        <f>tbl_Raw_Data[[#This Row],[Discount_Pct]]*tbl_Raw_Data[[#This Row],[Gross_Amount]]/100</f>
        <v>0</v>
      </c>
      <c r="W3904" s="6">
        <f>tbl_Raw_Data[[#This Row],[Gross_Amount]]-tbl_Raw_Data[[#This Row],[Discount_Amount]]</f>
        <v>260.27999999999997</v>
      </c>
      <c r="X3904" s="6">
        <f>tbl_Raw_Data[[#This Row],[Net_Amount_Before_Tax]]*tbl_Raw_Data[[#This Row],[Tax_Pct]]/100</f>
        <v>13.013999999999999</v>
      </c>
      <c r="Y3904" s="6">
        <f>tbl_Raw_Data[[#This Row],[Net_Amount_Before_Tax]]+tbl_Raw_Data[[#This Row],[Tax_Amount]]</f>
        <v>273.29399999999998</v>
      </c>
      <c r="Z3904" s="6">
        <f t="shared" si="304"/>
        <v>1</v>
      </c>
    </row>
    <row r="3905" spans="1:26" x14ac:dyDescent="0.3">
      <c r="A3905" s="23" t="s">
        <v>5803</v>
      </c>
      <c r="B3905" s="34">
        <v>45320</v>
      </c>
      <c r="C3905" s="23" t="s">
        <v>2709</v>
      </c>
      <c r="D3905" s="23" t="s">
        <v>80</v>
      </c>
      <c r="E3905" s="23" t="s">
        <v>81</v>
      </c>
      <c r="F3905" s="23">
        <v>395010</v>
      </c>
      <c r="G3905" s="23" t="s">
        <v>154</v>
      </c>
      <c r="H3905" s="23" t="s">
        <v>155</v>
      </c>
      <c r="I3905" s="23" t="s">
        <v>134</v>
      </c>
      <c r="J3905" s="23" t="s">
        <v>156</v>
      </c>
      <c r="K3905" s="23" t="s">
        <v>57</v>
      </c>
      <c r="L3905" s="23">
        <v>2</v>
      </c>
      <c r="M3905" s="23">
        <v>51.07</v>
      </c>
      <c r="N3905" s="23">
        <v>15</v>
      </c>
      <c r="O3905" s="23">
        <v>5</v>
      </c>
      <c r="P3905" s="23" t="s">
        <v>89</v>
      </c>
      <c r="Q3905" s="23" t="s">
        <v>34</v>
      </c>
      <c r="R3905" s="23">
        <f t="shared" si="300"/>
        <v>1</v>
      </c>
      <c r="S3905" s="23" t="str">
        <f t="shared" si="301"/>
        <v>ORD103904_20240129_CUST03392_MED006</v>
      </c>
      <c r="T3905" s="23">
        <f t="shared" si="302"/>
        <v>1</v>
      </c>
      <c r="U3905" s="6">
        <f t="shared" si="303"/>
        <v>102.14</v>
      </c>
      <c r="V3905" s="6">
        <f>tbl_Raw_Data[[#This Row],[Discount_Pct]]*tbl_Raw_Data[[#This Row],[Gross_Amount]]/100</f>
        <v>15.321</v>
      </c>
      <c r="W3905" s="6">
        <f>tbl_Raw_Data[[#This Row],[Gross_Amount]]-tbl_Raw_Data[[#This Row],[Discount_Amount]]</f>
        <v>86.819000000000003</v>
      </c>
      <c r="X3905" s="6">
        <f>tbl_Raw_Data[[#This Row],[Net_Amount_Before_Tax]]*tbl_Raw_Data[[#This Row],[Tax_Pct]]/100</f>
        <v>4.3409500000000003</v>
      </c>
      <c r="Y3905" s="6">
        <f>tbl_Raw_Data[[#This Row],[Net_Amount_Before_Tax]]+tbl_Raw_Data[[#This Row],[Tax_Amount]]</f>
        <v>91.159950000000009</v>
      </c>
      <c r="Z3905" s="6">
        <f t="shared" si="304"/>
        <v>4</v>
      </c>
    </row>
    <row r="3906" spans="1:26" x14ac:dyDescent="0.3">
      <c r="A3906" s="23" t="s">
        <v>5803</v>
      </c>
      <c r="B3906" s="34">
        <v>45879</v>
      </c>
      <c r="C3906" s="23" t="s">
        <v>1611</v>
      </c>
      <c r="D3906" s="23" t="s">
        <v>87</v>
      </c>
      <c r="E3906" s="23" t="s">
        <v>88</v>
      </c>
      <c r="F3906" s="23">
        <v>600018</v>
      </c>
      <c r="G3906" s="23" t="s">
        <v>68</v>
      </c>
      <c r="H3906" s="23" t="s">
        <v>69</v>
      </c>
      <c r="I3906" s="23" t="s">
        <v>55</v>
      </c>
      <c r="J3906" s="23" t="s">
        <v>56</v>
      </c>
      <c r="K3906" s="23" t="s">
        <v>24</v>
      </c>
      <c r="L3906" s="23">
        <v>1</v>
      </c>
      <c r="M3906" s="23">
        <v>25.42</v>
      </c>
      <c r="N3906" s="23">
        <v>0</v>
      </c>
      <c r="O3906" s="23">
        <v>12</v>
      </c>
      <c r="P3906" s="23" t="s">
        <v>89</v>
      </c>
      <c r="Q3906" s="23" t="s">
        <v>34</v>
      </c>
      <c r="R3906" s="23">
        <f t="shared" ref="R3906:R3969" si="305">COUNTIFS($A$2:$A$8001,A3906,$B$2:$B$8001,B3906,$C$2:$C$8001,C3906,$G$2:$G$8001,G3906)</f>
        <v>1</v>
      </c>
      <c r="S3906" s="23" t="str">
        <f t="shared" ref="S3906:S3969" si="306">A3906&amp;"_"&amp;TEXT(B3906,"yyyymmdd")&amp;"_"&amp;C3906&amp;"_"&amp;G3906</f>
        <v>ORD103904_20250810_CUST00699_MED003</v>
      </c>
      <c r="T3906" s="23">
        <f t="shared" ref="T3906:T3969" si="307">COUNTIF($S$2:$S$8001,S3906)</f>
        <v>1</v>
      </c>
      <c r="U3906" s="6">
        <f t="shared" ref="U3906:U3969" si="308">L3906*M3906</f>
        <v>25.42</v>
      </c>
      <c r="V3906" s="6">
        <f>tbl_Raw_Data[[#This Row],[Discount_Pct]]*tbl_Raw_Data[[#This Row],[Gross_Amount]]/100</f>
        <v>0</v>
      </c>
      <c r="W3906" s="6">
        <f>tbl_Raw_Data[[#This Row],[Gross_Amount]]-tbl_Raw_Data[[#This Row],[Discount_Amount]]</f>
        <v>25.42</v>
      </c>
      <c r="X3906" s="6">
        <f>tbl_Raw_Data[[#This Row],[Net_Amount_Before_Tax]]*tbl_Raw_Data[[#This Row],[Tax_Pct]]/100</f>
        <v>3.0504000000000002</v>
      </c>
      <c r="Y3906" s="6">
        <f>tbl_Raw_Data[[#This Row],[Net_Amount_Before_Tax]]+tbl_Raw_Data[[#This Row],[Tax_Amount]]</f>
        <v>28.470400000000001</v>
      </c>
      <c r="Z3906" s="6">
        <f t="shared" ref="Z3906:Z3969" si="309">COUNTIFS($C$2:$C$8001,C3906,$Q$2:$Q$8001,"Delivered")</f>
        <v>3</v>
      </c>
    </row>
    <row r="3907" spans="1:26" x14ac:dyDescent="0.3">
      <c r="A3907" s="23" t="s">
        <v>5804</v>
      </c>
      <c r="B3907" s="34">
        <v>45833</v>
      </c>
      <c r="C3907" s="23" t="s">
        <v>1852</v>
      </c>
      <c r="D3907" s="23" t="s">
        <v>72</v>
      </c>
      <c r="E3907" s="23" t="s">
        <v>73</v>
      </c>
      <c r="F3907" s="23">
        <v>302017</v>
      </c>
      <c r="G3907" s="23" t="s">
        <v>132</v>
      </c>
      <c r="H3907" s="23" t="s">
        <v>133</v>
      </c>
      <c r="I3907" s="23" t="s">
        <v>134</v>
      </c>
      <c r="J3907" s="23" t="s">
        <v>135</v>
      </c>
      <c r="K3907" s="23" t="s">
        <v>57</v>
      </c>
      <c r="L3907" s="23">
        <v>1</v>
      </c>
      <c r="M3907" s="23">
        <v>77.33</v>
      </c>
      <c r="N3907" s="23">
        <v>10</v>
      </c>
      <c r="O3907" s="23">
        <v>12</v>
      </c>
      <c r="P3907" s="23" t="s">
        <v>33</v>
      </c>
      <c r="Q3907" s="23" t="s">
        <v>34</v>
      </c>
      <c r="R3907" s="23">
        <f t="shared" si="305"/>
        <v>1</v>
      </c>
      <c r="S3907" s="23" t="str">
        <f t="shared" si="306"/>
        <v>ORD103906_20250625_CUST01524_MED007</v>
      </c>
      <c r="T3907" s="23">
        <f t="shared" si="307"/>
        <v>1</v>
      </c>
      <c r="U3907" s="6">
        <f t="shared" si="308"/>
        <v>77.33</v>
      </c>
      <c r="V3907" s="6">
        <f>tbl_Raw_Data[[#This Row],[Discount_Pct]]*tbl_Raw_Data[[#This Row],[Gross_Amount]]/100</f>
        <v>7.7329999999999997</v>
      </c>
      <c r="W3907" s="6">
        <f>tbl_Raw_Data[[#This Row],[Gross_Amount]]-tbl_Raw_Data[[#This Row],[Discount_Amount]]</f>
        <v>69.596999999999994</v>
      </c>
      <c r="X3907" s="6">
        <f>tbl_Raw_Data[[#This Row],[Net_Amount_Before_Tax]]*tbl_Raw_Data[[#This Row],[Tax_Pct]]/100</f>
        <v>8.3516399999999997</v>
      </c>
      <c r="Y3907" s="6">
        <f>tbl_Raw_Data[[#This Row],[Net_Amount_Before_Tax]]+tbl_Raw_Data[[#This Row],[Tax_Amount]]</f>
        <v>77.948639999999997</v>
      </c>
      <c r="Z3907" s="6">
        <f t="shared" si="309"/>
        <v>1</v>
      </c>
    </row>
    <row r="3908" spans="1:26" x14ac:dyDescent="0.3">
      <c r="A3908" s="23" t="s">
        <v>5805</v>
      </c>
      <c r="B3908" s="34">
        <v>45457</v>
      </c>
      <c r="C3908" s="23" t="s">
        <v>5806</v>
      </c>
      <c r="D3908" s="23" t="s">
        <v>72</v>
      </c>
      <c r="E3908" s="23" t="s">
        <v>73</v>
      </c>
      <c r="F3908" s="23">
        <v>302021</v>
      </c>
      <c r="G3908" s="23" t="s">
        <v>138</v>
      </c>
      <c r="H3908" s="23" t="s">
        <v>139</v>
      </c>
      <c r="I3908" s="23" t="s">
        <v>50</v>
      </c>
      <c r="J3908" s="23" t="s">
        <v>140</v>
      </c>
      <c r="K3908" s="23" t="s">
        <v>24</v>
      </c>
      <c r="L3908" s="23">
        <v>2</v>
      </c>
      <c r="M3908" s="23">
        <v>169.6</v>
      </c>
      <c r="N3908" s="23">
        <v>0</v>
      </c>
      <c r="O3908" s="23">
        <v>12</v>
      </c>
      <c r="P3908" s="23" t="s">
        <v>33</v>
      </c>
      <c r="Q3908" s="23" t="s">
        <v>44</v>
      </c>
      <c r="R3908" s="23">
        <f t="shared" si="305"/>
        <v>1</v>
      </c>
      <c r="S3908" s="23" t="str">
        <f t="shared" si="306"/>
        <v>ORD103907_20240614_CUST00815_MED013</v>
      </c>
      <c r="T3908" s="23">
        <f t="shared" si="307"/>
        <v>1</v>
      </c>
      <c r="U3908" s="6">
        <f t="shared" si="308"/>
        <v>339.2</v>
      </c>
      <c r="V3908" s="6">
        <f>tbl_Raw_Data[[#This Row],[Discount_Pct]]*tbl_Raw_Data[[#This Row],[Gross_Amount]]/100</f>
        <v>0</v>
      </c>
      <c r="W3908" s="6">
        <f>tbl_Raw_Data[[#This Row],[Gross_Amount]]-tbl_Raw_Data[[#This Row],[Discount_Amount]]</f>
        <v>339.2</v>
      </c>
      <c r="X3908" s="6">
        <f>tbl_Raw_Data[[#This Row],[Net_Amount_Before_Tax]]*tbl_Raw_Data[[#This Row],[Tax_Pct]]/100</f>
        <v>40.703999999999994</v>
      </c>
      <c r="Y3908" s="6">
        <f>tbl_Raw_Data[[#This Row],[Net_Amount_Before_Tax]]+tbl_Raw_Data[[#This Row],[Tax_Amount]]</f>
        <v>379.904</v>
      </c>
      <c r="Z3908" s="6">
        <f t="shared" si="309"/>
        <v>1</v>
      </c>
    </row>
    <row r="3909" spans="1:26" x14ac:dyDescent="0.3">
      <c r="A3909" s="23" t="s">
        <v>5807</v>
      </c>
      <c r="B3909" s="34">
        <v>45650</v>
      </c>
      <c r="C3909" s="23" t="s">
        <v>5808</v>
      </c>
      <c r="D3909" s="23" t="s">
        <v>46</v>
      </c>
      <c r="E3909" s="23" t="s">
        <v>47</v>
      </c>
      <c r="F3909" s="23">
        <v>411038</v>
      </c>
      <c r="G3909" s="23" t="s">
        <v>224</v>
      </c>
      <c r="H3909" s="23" t="s">
        <v>225</v>
      </c>
      <c r="I3909" s="23" t="s">
        <v>147</v>
      </c>
      <c r="J3909" s="23" t="s">
        <v>23</v>
      </c>
      <c r="K3909" s="23" t="s">
        <v>24</v>
      </c>
      <c r="L3909" s="23">
        <v>3</v>
      </c>
      <c r="M3909" s="23">
        <v>51.77</v>
      </c>
      <c r="N3909" s="23">
        <v>10</v>
      </c>
      <c r="O3909" s="23">
        <v>5</v>
      </c>
      <c r="P3909" s="23" t="s">
        <v>25</v>
      </c>
      <c r="Q3909" s="23" t="s">
        <v>34</v>
      </c>
      <c r="R3909" s="23">
        <f t="shared" si="305"/>
        <v>1</v>
      </c>
      <c r="S3909" s="23" t="str">
        <f t="shared" si="306"/>
        <v>ORD103908_20241224_CUST02311_MED015</v>
      </c>
      <c r="T3909" s="23">
        <f t="shared" si="307"/>
        <v>1</v>
      </c>
      <c r="U3909" s="6">
        <f t="shared" si="308"/>
        <v>155.31</v>
      </c>
      <c r="V3909" s="6">
        <f>tbl_Raw_Data[[#This Row],[Discount_Pct]]*tbl_Raw_Data[[#This Row],[Gross_Amount]]/100</f>
        <v>15.530999999999999</v>
      </c>
      <c r="W3909" s="6">
        <f>tbl_Raw_Data[[#This Row],[Gross_Amount]]-tbl_Raw_Data[[#This Row],[Discount_Amount]]</f>
        <v>139.779</v>
      </c>
      <c r="X3909" s="6">
        <f>tbl_Raw_Data[[#This Row],[Net_Amount_Before_Tax]]*tbl_Raw_Data[[#This Row],[Tax_Pct]]/100</f>
        <v>6.98895</v>
      </c>
      <c r="Y3909" s="6">
        <f>tbl_Raw_Data[[#This Row],[Net_Amount_Before_Tax]]+tbl_Raw_Data[[#This Row],[Tax_Amount]]</f>
        <v>146.76794999999998</v>
      </c>
      <c r="Z3909" s="6">
        <f t="shared" si="309"/>
        <v>1</v>
      </c>
    </row>
    <row r="3910" spans="1:26" x14ac:dyDescent="0.3">
      <c r="A3910" s="23" t="s">
        <v>5809</v>
      </c>
      <c r="B3910" s="34">
        <v>45946</v>
      </c>
      <c r="C3910" s="23" t="s">
        <v>5685</v>
      </c>
      <c r="D3910" s="23" t="s">
        <v>80</v>
      </c>
      <c r="E3910" s="23" t="s">
        <v>81</v>
      </c>
      <c r="F3910" s="23">
        <v>395007</v>
      </c>
      <c r="G3910" s="23" t="s">
        <v>224</v>
      </c>
      <c r="H3910" s="23" t="s">
        <v>225</v>
      </c>
      <c r="I3910" s="23" t="s">
        <v>147</v>
      </c>
      <c r="J3910" s="23" t="s">
        <v>23</v>
      </c>
      <c r="K3910" s="23" t="s">
        <v>24</v>
      </c>
      <c r="L3910" s="23">
        <v>2</v>
      </c>
      <c r="M3910" s="23">
        <v>50.78</v>
      </c>
      <c r="N3910" s="23">
        <v>5</v>
      </c>
      <c r="O3910" s="23">
        <v>5</v>
      </c>
      <c r="P3910" s="23" t="s">
        <v>25</v>
      </c>
      <c r="Q3910" s="23" t="s">
        <v>34</v>
      </c>
      <c r="R3910" s="23">
        <f t="shared" si="305"/>
        <v>1</v>
      </c>
      <c r="S3910" s="23" t="str">
        <f t="shared" si="306"/>
        <v>ORD103909_20251016_CUST02741_MED015</v>
      </c>
      <c r="T3910" s="23">
        <f t="shared" si="307"/>
        <v>1</v>
      </c>
      <c r="U3910" s="6">
        <f t="shared" si="308"/>
        <v>101.56</v>
      </c>
      <c r="V3910" s="6">
        <f>tbl_Raw_Data[[#This Row],[Discount_Pct]]*tbl_Raw_Data[[#This Row],[Gross_Amount]]/100</f>
        <v>5.0780000000000003</v>
      </c>
      <c r="W3910" s="6">
        <f>tbl_Raw_Data[[#This Row],[Gross_Amount]]-tbl_Raw_Data[[#This Row],[Discount_Amount]]</f>
        <v>96.481999999999999</v>
      </c>
      <c r="X3910" s="6">
        <f>tbl_Raw_Data[[#This Row],[Net_Amount_Before_Tax]]*tbl_Raw_Data[[#This Row],[Tax_Pct]]/100</f>
        <v>4.8240999999999996</v>
      </c>
      <c r="Y3910" s="6">
        <f>tbl_Raw_Data[[#This Row],[Net_Amount_Before_Tax]]+tbl_Raw_Data[[#This Row],[Tax_Amount]]</f>
        <v>101.3061</v>
      </c>
      <c r="Z3910" s="6">
        <f t="shared" si="309"/>
        <v>3</v>
      </c>
    </row>
    <row r="3911" spans="1:26" x14ac:dyDescent="0.3">
      <c r="A3911" s="23" t="s">
        <v>5810</v>
      </c>
      <c r="B3911" s="34">
        <v>45837</v>
      </c>
      <c r="C3911" s="23" t="s">
        <v>3017</v>
      </c>
      <c r="D3911" s="23" t="s">
        <v>123</v>
      </c>
      <c r="E3911" s="23" t="s">
        <v>101</v>
      </c>
      <c r="F3911" s="23">
        <v>226016</v>
      </c>
      <c r="G3911" s="23" t="s">
        <v>20</v>
      </c>
      <c r="H3911" s="23" t="s">
        <v>21</v>
      </c>
      <c r="I3911" s="23" t="s">
        <v>22</v>
      </c>
      <c r="J3911" s="23" t="s">
        <v>23</v>
      </c>
      <c r="K3911" s="23" t="s">
        <v>24</v>
      </c>
      <c r="L3911" s="23">
        <v>2</v>
      </c>
      <c r="M3911" s="23">
        <v>121.16</v>
      </c>
      <c r="N3911" s="23">
        <v>10</v>
      </c>
      <c r="O3911" s="23">
        <v>5</v>
      </c>
      <c r="P3911" s="23" t="s">
        <v>89</v>
      </c>
      <c r="Q3911" s="23" t="s">
        <v>90</v>
      </c>
      <c r="R3911" s="23">
        <f t="shared" si="305"/>
        <v>1</v>
      </c>
      <c r="S3911" s="23" t="str">
        <f t="shared" si="306"/>
        <v>ORD103910_20250629_CUST02667_MED024</v>
      </c>
      <c r="T3911" s="23">
        <f t="shared" si="307"/>
        <v>1</v>
      </c>
      <c r="U3911" s="6">
        <f t="shared" si="308"/>
        <v>242.32</v>
      </c>
      <c r="V3911" s="6">
        <f>tbl_Raw_Data[[#This Row],[Discount_Pct]]*tbl_Raw_Data[[#This Row],[Gross_Amount]]/100</f>
        <v>24.231999999999999</v>
      </c>
      <c r="W3911" s="6">
        <f>tbl_Raw_Data[[#This Row],[Gross_Amount]]-tbl_Raw_Data[[#This Row],[Discount_Amount]]</f>
        <v>218.08799999999999</v>
      </c>
      <c r="X3911" s="6">
        <f>tbl_Raw_Data[[#This Row],[Net_Amount_Before_Tax]]*tbl_Raw_Data[[#This Row],[Tax_Pct]]/100</f>
        <v>10.904400000000001</v>
      </c>
      <c r="Y3911" s="6">
        <f>tbl_Raw_Data[[#This Row],[Net_Amount_Before_Tax]]+tbl_Raw_Data[[#This Row],[Tax_Amount]]</f>
        <v>228.9924</v>
      </c>
      <c r="Z3911" s="6">
        <f t="shared" si="309"/>
        <v>0</v>
      </c>
    </row>
    <row r="3912" spans="1:26" x14ac:dyDescent="0.3">
      <c r="A3912" s="23" t="s">
        <v>5811</v>
      </c>
      <c r="B3912" s="34">
        <v>45642</v>
      </c>
      <c r="C3912" s="23" t="s">
        <v>5812</v>
      </c>
      <c r="D3912" s="23" t="s">
        <v>72</v>
      </c>
      <c r="E3912" s="23" t="s">
        <v>73</v>
      </c>
      <c r="F3912" s="23">
        <v>302033</v>
      </c>
      <c r="G3912" s="23" t="s">
        <v>119</v>
      </c>
      <c r="H3912" s="23" t="s">
        <v>120</v>
      </c>
      <c r="I3912" s="23" t="s">
        <v>32</v>
      </c>
      <c r="J3912" s="23" t="s">
        <v>64</v>
      </c>
      <c r="K3912" s="23" t="s">
        <v>57</v>
      </c>
      <c r="L3912" s="23">
        <v>3</v>
      </c>
      <c r="M3912" s="23">
        <v>76.42</v>
      </c>
      <c r="N3912" s="23">
        <v>10</v>
      </c>
      <c r="O3912" s="23">
        <v>5</v>
      </c>
      <c r="P3912" s="23" t="s">
        <v>25</v>
      </c>
      <c r="Q3912" s="23" t="s">
        <v>34</v>
      </c>
      <c r="R3912" s="23">
        <f t="shared" si="305"/>
        <v>1</v>
      </c>
      <c r="S3912" s="23" t="str">
        <f t="shared" si="306"/>
        <v>ORD103911_20241216_CUST01985_MED010</v>
      </c>
      <c r="T3912" s="23">
        <f t="shared" si="307"/>
        <v>1</v>
      </c>
      <c r="U3912" s="6">
        <f t="shared" si="308"/>
        <v>229.26</v>
      </c>
      <c r="V3912" s="6">
        <f>tbl_Raw_Data[[#This Row],[Discount_Pct]]*tbl_Raw_Data[[#This Row],[Gross_Amount]]/100</f>
        <v>22.925999999999998</v>
      </c>
      <c r="W3912" s="6">
        <f>tbl_Raw_Data[[#This Row],[Gross_Amount]]-tbl_Raw_Data[[#This Row],[Discount_Amount]]</f>
        <v>206.334</v>
      </c>
      <c r="X3912" s="6">
        <f>tbl_Raw_Data[[#This Row],[Net_Amount_Before_Tax]]*tbl_Raw_Data[[#This Row],[Tax_Pct]]/100</f>
        <v>10.316700000000001</v>
      </c>
      <c r="Y3912" s="6">
        <f>tbl_Raw_Data[[#This Row],[Net_Amount_Before_Tax]]+tbl_Raw_Data[[#This Row],[Tax_Amount]]</f>
        <v>216.6507</v>
      </c>
      <c r="Z3912" s="6">
        <f t="shared" si="309"/>
        <v>1</v>
      </c>
    </row>
    <row r="3913" spans="1:26" x14ac:dyDescent="0.3">
      <c r="A3913" s="23" t="s">
        <v>5813</v>
      </c>
      <c r="B3913" s="34">
        <v>45408</v>
      </c>
      <c r="C3913" s="23" t="s">
        <v>5814</v>
      </c>
      <c r="D3913" s="23" t="s">
        <v>183</v>
      </c>
      <c r="E3913" s="23" t="s">
        <v>184</v>
      </c>
      <c r="F3913" s="23">
        <v>122018</v>
      </c>
      <c r="G3913" s="23" t="s">
        <v>119</v>
      </c>
      <c r="H3913" s="23" t="s">
        <v>120</v>
      </c>
      <c r="I3913" s="23" t="s">
        <v>32</v>
      </c>
      <c r="J3913" s="23" t="s">
        <v>64</v>
      </c>
      <c r="K3913" s="23" t="s">
        <v>57</v>
      </c>
      <c r="L3913" s="23">
        <v>1</v>
      </c>
      <c r="M3913" s="23">
        <v>62.72</v>
      </c>
      <c r="N3913" s="23">
        <v>5</v>
      </c>
      <c r="O3913" s="23">
        <v>5</v>
      </c>
      <c r="P3913" s="23" t="s">
        <v>43</v>
      </c>
      <c r="Q3913" s="23" t="s">
        <v>34</v>
      </c>
      <c r="R3913" s="23">
        <f t="shared" si="305"/>
        <v>1</v>
      </c>
      <c r="S3913" s="23" t="str">
        <f t="shared" si="306"/>
        <v>ORD103912_20240426_CUST00068_MED010</v>
      </c>
      <c r="T3913" s="23">
        <f t="shared" si="307"/>
        <v>1</v>
      </c>
      <c r="U3913" s="6">
        <f t="shared" si="308"/>
        <v>62.72</v>
      </c>
      <c r="V3913" s="6">
        <f>tbl_Raw_Data[[#This Row],[Discount_Pct]]*tbl_Raw_Data[[#This Row],[Gross_Amount]]/100</f>
        <v>3.1360000000000001</v>
      </c>
      <c r="W3913" s="6">
        <f>tbl_Raw_Data[[#This Row],[Gross_Amount]]-tbl_Raw_Data[[#This Row],[Discount_Amount]]</f>
        <v>59.583999999999996</v>
      </c>
      <c r="X3913" s="6">
        <f>tbl_Raw_Data[[#This Row],[Net_Amount_Before_Tax]]*tbl_Raw_Data[[#This Row],[Tax_Pct]]/100</f>
        <v>2.9791999999999996</v>
      </c>
      <c r="Y3913" s="6">
        <f>tbl_Raw_Data[[#This Row],[Net_Amount_Before_Tax]]+tbl_Raw_Data[[#This Row],[Tax_Amount]]</f>
        <v>62.563199999999995</v>
      </c>
      <c r="Z3913" s="6">
        <f t="shared" si="309"/>
        <v>3</v>
      </c>
    </row>
    <row r="3914" spans="1:26" x14ac:dyDescent="0.3">
      <c r="A3914" s="23" t="s">
        <v>5815</v>
      </c>
      <c r="B3914" s="34">
        <v>45306</v>
      </c>
      <c r="C3914" s="23" t="s">
        <v>5816</v>
      </c>
      <c r="D3914" s="23" t="s">
        <v>52</v>
      </c>
      <c r="E3914" s="23" t="s">
        <v>52</v>
      </c>
      <c r="F3914" s="23">
        <v>160019</v>
      </c>
      <c r="G3914" s="23" t="s">
        <v>61</v>
      </c>
      <c r="H3914" s="23" t="s">
        <v>62</v>
      </c>
      <c r="I3914" s="23" t="s">
        <v>63</v>
      </c>
      <c r="J3914" s="23" t="s">
        <v>64</v>
      </c>
      <c r="K3914" s="23" t="s">
        <v>57</v>
      </c>
      <c r="L3914" s="23">
        <v>2</v>
      </c>
      <c r="M3914" s="23">
        <v>117.01</v>
      </c>
      <c r="N3914" s="23">
        <v>0</v>
      </c>
      <c r="O3914" s="23">
        <v>5</v>
      </c>
      <c r="P3914" s="23" t="s">
        <v>58</v>
      </c>
      <c r="Q3914" s="23" t="s">
        <v>26</v>
      </c>
      <c r="R3914" s="23">
        <f t="shared" si="305"/>
        <v>1</v>
      </c>
      <c r="S3914" s="23" t="str">
        <f t="shared" si="306"/>
        <v>ORD103913_20240115_CUST02143_MED004</v>
      </c>
      <c r="T3914" s="23">
        <f t="shared" si="307"/>
        <v>1</v>
      </c>
      <c r="U3914" s="6">
        <f t="shared" si="308"/>
        <v>234.02</v>
      </c>
      <c r="V3914" s="6">
        <f>tbl_Raw_Data[[#This Row],[Discount_Pct]]*tbl_Raw_Data[[#This Row],[Gross_Amount]]/100</f>
        <v>0</v>
      </c>
      <c r="W3914" s="6">
        <f>tbl_Raw_Data[[#This Row],[Gross_Amount]]-tbl_Raw_Data[[#This Row],[Discount_Amount]]</f>
        <v>234.02</v>
      </c>
      <c r="X3914" s="6">
        <f>tbl_Raw_Data[[#This Row],[Net_Amount_Before_Tax]]*tbl_Raw_Data[[#This Row],[Tax_Pct]]/100</f>
        <v>11.701000000000001</v>
      </c>
      <c r="Y3914" s="6">
        <f>tbl_Raw_Data[[#This Row],[Net_Amount_Before_Tax]]+tbl_Raw_Data[[#This Row],[Tax_Amount]]</f>
        <v>245.721</v>
      </c>
      <c r="Z3914" s="6">
        <f t="shared" si="309"/>
        <v>0</v>
      </c>
    </row>
    <row r="3915" spans="1:26" x14ac:dyDescent="0.3">
      <c r="A3915" s="23" t="s">
        <v>5817</v>
      </c>
      <c r="B3915" s="34">
        <v>45383</v>
      </c>
      <c r="C3915" s="23" t="s">
        <v>786</v>
      </c>
      <c r="D3915" s="23" t="s">
        <v>52</v>
      </c>
      <c r="E3915" s="23" t="s">
        <v>52</v>
      </c>
      <c r="F3915" s="23">
        <v>160001</v>
      </c>
      <c r="G3915" s="23" t="s">
        <v>119</v>
      </c>
      <c r="H3915" s="23" t="s">
        <v>120</v>
      </c>
      <c r="I3915" s="23" t="s">
        <v>32</v>
      </c>
      <c r="J3915" s="23" t="s">
        <v>64</v>
      </c>
      <c r="K3915" s="23" t="s">
        <v>57</v>
      </c>
      <c r="L3915" s="23">
        <v>1</v>
      </c>
      <c r="M3915" s="23">
        <v>66.81</v>
      </c>
      <c r="N3915" s="23">
        <v>10</v>
      </c>
      <c r="O3915" s="23">
        <v>5</v>
      </c>
      <c r="P3915" s="23" t="s">
        <v>25</v>
      </c>
      <c r="Q3915" s="23" t="s">
        <v>34</v>
      </c>
      <c r="R3915" s="23">
        <f t="shared" si="305"/>
        <v>1</v>
      </c>
      <c r="S3915" s="23" t="str">
        <f t="shared" si="306"/>
        <v>ORD103914_20240401_CUST00947_MED010</v>
      </c>
      <c r="T3915" s="23">
        <f t="shared" si="307"/>
        <v>1</v>
      </c>
      <c r="U3915" s="6">
        <f t="shared" si="308"/>
        <v>66.81</v>
      </c>
      <c r="V3915" s="6">
        <f>tbl_Raw_Data[[#This Row],[Discount_Pct]]*tbl_Raw_Data[[#This Row],[Gross_Amount]]/100</f>
        <v>6.681</v>
      </c>
      <c r="W3915" s="6">
        <f>tbl_Raw_Data[[#This Row],[Gross_Amount]]-tbl_Raw_Data[[#This Row],[Discount_Amount]]</f>
        <v>60.129000000000005</v>
      </c>
      <c r="X3915" s="6">
        <f>tbl_Raw_Data[[#This Row],[Net_Amount_Before_Tax]]*tbl_Raw_Data[[#This Row],[Tax_Pct]]/100</f>
        <v>3.0064500000000005</v>
      </c>
      <c r="Y3915" s="6">
        <f>tbl_Raw_Data[[#This Row],[Net_Amount_Before_Tax]]+tbl_Raw_Data[[#This Row],[Tax_Amount]]</f>
        <v>63.135450000000006</v>
      </c>
      <c r="Z3915" s="6">
        <f t="shared" si="309"/>
        <v>1</v>
      </c>
    </row>
    <row r="3916" spans="1:26" x14ac:dyDescent="0.3">
      <c r="A3916" s="23" t="s">
        <v>5818</v>
      </c>
      <c r="B3916" s="34">
        <v>45611</v>
      </c>
      <c r="C3916" s="23" t="s">
        <v>5819</v>
      </c>
      <c r="D3916" s="23" t="s">
        <v>72</v>
      </c>
      <c r="E3916" s="23" t="s">
        <v>73</v>
      </c>
      <c r="F3916" s="23">
        <v>302021</v>
      </c>
      <c r="G3916" s="23" t="s">
        <v>119</v>
      </c>
      <c r="H3916" s="23" t="s">
        <v>120</v>
      </c>
      <c r="I3916" s="23" t="s">
        <v>32</v>
      </c>
      <c r="J3916" s="23" t="s">
        <v>64</v>
      </c>
      <c r="K3916" s="23" t="s">
        <v>57</v>
      </c>
      <c r="L3916" s="23">
        <v>1</v>
      </c>
      <c r="M3916" s="23">
        <v>73.709999999999994</v>
      </c>
      <c r="N3916" s="23">
        <v>5</v>
      </c>
      <c r="O3916" s="23">
        <v>5</v>
      </c>
      <c r="P3916" s="23" t="s">
        <v>25</v>
      </c>
      <c r="Q3916" s="23" t="s">
        <v>26</v>
      </c>
      <c r="R3916" s="23">
        <f t="shared" si="305"/>
        <v>1</v>
      </c>
      <c r="S3916" s="23" t="str">
        <f t="shared" si="306"/>
        <v>ORD103915_20241115_CUST01376_MED010</v>
      </c>
      <c r="T3916" s="23">
        <f t="shared" si="307"/>
        <v>1</v>
      </c>
      <c r="U3916" s="6">
        <f t="shared" si="308"/>
        <v>73.709999999999994</v>
      </c>
      <c r="V3916" s="6">
        <f>tbl_Raw_Data[[#This Row],[Discount_Pct]]*tbl_Raw_Data[[#This Row],[Gross_Amount]]/100</f>
        <v>3.6854999999999993</v>
      </c>
      <c r="W3916" s="6">
        <f>tbl_Raw_Data[[#This Row],[Gross_Amount]]-tbl_Raw_Data[[#This Row],[Discount_Amount]]</f>
        <v>70.024499999999989</v>
      </c>
      <c r="X3916" s="6">
        <f>tbl_Raw_Data[[#This Row],[Net_Amount_Before_Tax]]*tbl_Raw_Data[[#This Row],[Tax_Pct]]/100</f>
        <v>3.5012249999999994</v>
      </c>
      <c r="Y3916" s="6">
        <f>tbl_Raw_Data[[#This Row],[Net_Amount_Before_Tax]]+tbl_Raw_Data[[#This Row],[Tax_Amount]]</f>
        <v>73.525724999999994</v>
      </c>
      <c r="Z3916" s="6">
        <f t="shared" si="309"/>
        <v>1</v>
      </c>
    </row>
    <row r="3917" spans="1:26" x14ac:dyDescent="0.3">
      <c r="A3917" s="23" t="s">
        <v>5820</v>
      </c>
      <c r="B3917" s="34">
        <v>45876</v>
      </c>
      <c r="C3917" s="23" t="s">
        <v>2919</v>
      </c>
      <c r="D3917" s="23" t="s">
        <v>52</v>
      </c>
      <c r="E3917" s="23" t="s">
        <v>52</v>
      </c>
      <c r="F3917" s="23">
        <v>160036</v>
      </c>
      <c r="G3917" s="23" t="s">
        <v>192</v>
      </c>
      <c r="H3917" s="23" t="s">
        <v>193</v>
      </c>
      <c r="I3917" s="23" t="s">
        <v>41</v>
      </c>
      <c r="J3917" s="23" t="s">
        <v>194</v>
      </c>
      <c r="K3917" s="23" t="s">
        <v>24</v>
      </c>
      <c r="L3917" s="23">
        <v>4</v>
      </c>
      <c r="M3917" s="23">
        <v>31.48</v>
      </c>
      <c r="N3917" s="23">
        <v>10</v>
      </c>
      <c r="O3917" s="23">
        <v>5</v>
      </c>
      <c r="P3917" s="23" t="s">
        <v>43</v>
      </c>
      <c r="Q3917" s="23" t="s">
        <v>44</v>
      </c>
      <c r="R3917" s="23">
        <f t="shared" si="305"/>
        <v>1</v>
      </c>
      <c r="S3917" s="23" t="str">
        <f t="shared" si="306"/>
        <v>ORD103916_20250807_CUST02552_MED002</v>
      </c>
      <c r="T3917" s="23">
        <f t="shared" si="307"/>
        <v>1</v>
      </c>
      <c r="U3917" s="6">
        <f t="shared" si="308"/>
        <v>125.92</v>
      </c>
      <c r="V3917" s="6">
        <f>tbl_Raw_Data[[#This Row],[Discount_Pct]]*tbl_Raw_Data[[#This Row],[Gross_Amount]]/100</f>
        <v>12.592000000000001</v>
      </c>
      <c r="W3917" s="6">
        <f>tbl_Raw_Data[[#This Row],[Gross_Amount]]-tbl_Raw_Data[[#This Row],[Discount_Amount]]</f>
        <v>113.328</v>
      </c>
      <c r="X3917" s="6">
        <f>tbl_Raw_Data[[#This Row],[Net_Amount_Before_Tax]]*tbl_Raw_Data[[#This Row],[Tax_Pct]]/100</f>
        <v>5.6663999999999994</v>
      </c>
      <c r="Y3917" s="6">
        <f>tbl_Raw_Data[[#This Row],[Net_Amount_Before_Tax]]+tbl_Raw_Data[[#This Row],[Tax_Amount]]</f>
        <v>118.9944</v>
      </c>
      <c r="Z3917" s="6">
        <f t="shared" si="309"/>
        <v>3</v>
      </c>
    </row>
    <row r="3918" spans="1:26" x14ac:dyDescent="0.3">
      <c r="A3918" s="23" t="s">
        <v>5821</v>
      </c>
      <c r="B3918" s="34">
        <v>45648</v>
      </c>
      <c r="C3918" s="23" t="s">
        <v>5822</v>
      </c>
      <c r="D3918" s="23" t="s">
        <v>100</v>
      </c>
      <c r="E3918" s="23" t="s">
        <v>101</v>
      </c>
      <c r="F3918" s="23">
        <v>201303</v>
      </c>
      <c r="G3918" s="23" t="s">
        <v>48</v>
      </c>
      <c r="H3918" s="23" t="s">
        <v>49</v>
      </c>
      <c r="I3918" s="23" t="s">
        <v>50</v>
      </c>
      <c r="J3918" s="23" t="s">
        <v>23</v>
      </c>
      <c r="K3918" s="23" t="s">
        <v>24</v>
      </c>
      <c r="L3918" s="23">
        <v>4</v>
      </c>
      <c r="M3918" s="23">
        <v>121.28</v>
      </c>
      <c r="N3918" s="23">
        <v>15</v>
      </c>
      <c r="O3918" s="23">
        <v>18</v>
      </c>
      <c r="P3918" s="23" t="s">
        <v>58</v>
      </c>
      <c r="Q3918" s="23" t="s">
        <v>26</v>
      </c>
      <c r="R3918" s="23">
        <f t="shared" si="305"/>
        <v>1</v>
      </c>
      <c r="S3918" s="23" t="str">
        <f t="shared" si="306"/>
        <v>ORD103917_20241222_CUST03028_MED028</v>
      </c>
      <c r="T3918" s="23">
        <f t="shared" si="307"/>
        <v>1</v>
      </c>
      <c r="U3918" s="6">
        <f t="shared" si="308"/>
        <v>485.12</v>
      </c>
      <c r="V3918" s="6">
        <f>tbl_Raw_Data[[#This Row],[Discount_Pct]]*tbl_Raw_Data[[#This Row],[Gross_Amount]]/100</f>
        <v>72.768000000000001</v>
      </c>
      <c r="W3918" s="6">
        <f>tbl_Raw_Data[[#This Row],[Gross_Amount]]-tbl_Raw_Data[[#This Row],[Discount_Amount]]</f>
        <v>412.35199999999998</v>
      </c>
      <c r="X3918" s="6">
        <f>tbl_Raw_Data[[#This Row],[Net_Amount_Before_Tax]]*tbl_Raw_Data[[#This Row],[Tax_Pct]]/100</f>
        <v>74.22336</v>
      </c>
      <c r="Y3918" s="6">
        <f>tbl_Raw_Data[[#This Row],[Net_Amount_Before_Tax]]+tbl_Raw_Data[[#This Row],[Tax_Amount]]</f>
        <v>486.57535999999999</v>
      </c>
      <c r="Z3918" s="6">
        <f t="shared" si="309"/>
        <v>1</v>
      </c>
    </row>
    <row r="3919" spans="1:26" x14ac:dyDescent="0.3">
      <c r="A3919" s="23" t="s">
        <v>5823</v>
      </c>
      <c r="B3919" s="34">
        <v>45514</v>
      </c>
      <c r="C3919" s="23" t="s">
        <v>2313</v>
      </c>
      <c r="D3919" s="23" t="s">
        <v>87</v>
      </c>
      <c r="E3919" s="23" t="s">
        <v>88</v>
      </c>
      <c r="F3919" s="23">
        <v>600001</v>
      </c>
      <c r="G3919" s="23" t="s">
        <v>145</v>
      </c>
      <c r="H3919" s="23" t="s">
        <v>146</v>
      </c>
      <c r="I3919" s="23" t="s">
        <v>147</v>
      </c>
      <c r="J3919" s="23" t="s">
        <v>148</v>
      </c>
      <c r="K3919" s="23" t="s">
        <v>24</v>
      </c>
      <c r="L3919" s="23">
        <v>1</v>
      </c>
      <c r="M3919" s="23">
        <v>97.07</v>
      </c>
      <c r="N3919" s="23">
        <v>5</v>
      </c>
      <c r="O3919" s="23">
        <v>12</v>
      </c>
      <c r="P3919" s="23" t="s">
        <v>33</v>
      </c>
      <c r="Q3919" s="23" t="s">
        <v>34</v>
      </c>
      <c r="R3919" s="23">
        <f t="shared" si="305"/>
        <v>1</v>
      </c>
      <c r="S3919" s="23" t="str">
        <f t="shared" si="306"/>
        <v>ORD103918_20240810_CUST01653_MED016</v>
      </c>
      <c r="T3919" s="23">
        <f t="shared" si="307"/>
        <v>1</v>
      </c>
      <c r="U3919" s="6">
        <f t="shared" si="308"/>
        <v>97.07</v>
      </c>
      <c r="V3919" s="6">
        <f>tbl_Raw_Data[[#This Row],[Discount_Pct]]*tbl_Raw_Data[[#This Row],[Gross_Amount]]/100</f>
        <v>4.8534999999999995</v>
      </c>
      <c r="W3919" s="6">
        <f>tbl_Raw_Data[[#This Row],[Gross_Amount]]-tbl_Raw_Data[[#This Row],[Discount_Amount]]</f>
        <v>92.216499999999996</v>
      </c>
      <c r="X3919" s="6">
        <f>tbl_Raw_Data[[#This Row],[Net_Amount_Before_Tax]]*tbl_Raw_Data[[#This Row],[Tax_Pct]]/100</f>
        <v>11.06598</v>
      </c>
      <c r="Y3919" s="6">
        <f>tbl_Raw_Data[[#This Row],[Net_Amount_Before_Tax]]+tbl_Raw_Data[[#This Row],[Tax_Amount]]</f>
        <v>103.28247999999999</v>
      </c>
      <c r="Z3919" s="6">
        <f t="shared" si="309"/>
        <v>1</v>
      </c>
    </row>
    <row r="3920" spans="1:26" x14ac:dyDescent="0.3">
      <c r="A3920" s="23" t="s">
        <v>5824</v>
      </c>
      <c r="B3920" s="34">
        <v>45518</v>
      </c>
      <c r="C3920" s="23" t="s">
        <v>396</v>
      </c>
      <c r="D3920" s="23" t="s">
        <v>46</v>
      </c>
      <c r="E3920" s="23" t="s">
        <v>47</v>
      </c>
      <c r="F3920" s="23">
        <v>411014</v>
      </c>
      <c r="G3920" s="23" t="s">
        <v>68</v>
      </c>
      <c r="H3920" s="23" t="s">
        <v>69</v>
      </c>
      <c r="I3920" s="23" t="s">
        <v>55</v>
      </c>
      <c r="J3920" s="23" t="s">
        <v>56</v>
      </c>
      <c r="K3920" s="23" t="s">
        <v>24</v>
      </c>
      <c r="L3920" s="23">
        <v>3</v>
      </c>
      <c r="M3920" s="23">
        <v>30.48</v>
      </c>
      <c r="N3920" s="23">
        <v>15</v>
      </c>
      <c r="O3920" s="23">
        <v>18</v>
      </c>
      <c r="P3920" s="23" t="s">
        <v>65</v>
      </c>
      <c r="Q3920" s="23" t="s">
        <v>34</v>
      </c>
      <c r="R3920" s="23">
        <f t="shared" si="305"/>
        <v>1</v>
      </c>
      <c r="S3920" s="23" t="str">
        <f t="shared" si="306"/>
        <v>ORD103919_20240814_CUST00966_MED003</v>
      </c>
      <c r="T3920" s="23">
        <f t="shared" si="307"/>
        <v>1</v>
      </c>
      <c r="U3920" s="6">
        <f t="shared" si="308"/>
        <v>91.44</v>
      </c>
      <c r="V3920" s="6">
        <f>tbl_Raw_Data[[#This Row],[Discount_Pct]]*tbl_Raw_Data[[#This Row],[Gross_Amount]]/100</f>
        <v>13.715999999999999</v>
      </c>
      <c r="W3920" s="6">
        <f>tbl_Raw_Data[[#This Row],[Gross_Amount]]-tbl_Raw_Data[[#This Row],[Discount_Amount]]</f>
        <v>77.724000000000004</v>
      </c>
      <c r="X3920" s="6">
        <f>tbl_Raw_Data[[#This Row],[Net_Amount_Before_Tax]]*tbl_Raw_Data[[#This Row],[Tax_Pct]]/100</f>
        <v>13.990320000000002</v>
      </c>
      <c r="Y3920" s="6">
        <f>tbl_Raw_Data[[#This Row],[Net_Amount_Before_Tax]]+tbl_Raw_Data[[#This Row],[Tax_Amount]]</f>
        <v>91.714320000000001</v>
      </c>
      <c r="Z3920" s="6">
        <f t="shared" si="309"/>
        <v>3</v>
      </c>
    </row>
    <row r="3921" spans="1:26" x14ac:dyDescent="0.3">
      <c r="A3921" s="23" t="s">
        <v>5825</v>
      </c>
      <c r="B3921" s="34">
        <v>45919</v>
      </c>
      <c r="C3921" s="23" t="s">
        <v>5826</v>
      </c>
      <c r="D3921" s="23" t="s">
        <v>37</v>
      </c>
      <c r="E3921" s="23" t="s">
        <v>38</v>
      </c>
      <c r="F3921" s="23">
        <v>452001</v>
      </c>
      <c r="G3921" s="23" t="s">
        <v>82</v>
      </c>
      <c r="H3921" s="23" t="s">
        <v>83</v>
      </c>
      <c r="I3921" s="23" t="s">
        <v>84</v>
      </c>
      <c r="J3921" s="23" t="s">
        <v>85</v>
      </c>
      <c r="K3921" s="23" t="s">
        <v>24</v>
      </c>
      <c r="L3921" s="23">
        <v>1</v>
      </c>
      <c r="M3921" s="23">
        <v>319.82</v>
      </c>
      <c r="N3921" s="23">
        <v>10</v>
      </c>
      <c r="O3921" s="23">
        <v>5</v>
      </c>
      <c r="P3921" s="23" t="s">
        <v>58</v>
      </c>
      <c r="Q3921" s="23" t="s">
        <v>34</v>
      </c>
      <c r="R3921" s="23">
        <f t="shared" si="305"/>
        <v>1</v>
      </c>
      <c r="S3921" s="23" t="str">
        <f t="shared" si="306"/>
        <v>ORD103920_20250919_CUST02584_MED023</v>
      </c>
      <c r="T3921" s="23">
        <f t="shared" si="307"/>
        <v>1</v>
      </c>
      <c r="U3921" s="6">
        <f t="shared" si="308"/>
        <v>319.82</v>
      </c>
      <c r="V3921" s="6">
        <f>tbl_Raw_Data[[#This Row],[Discount_Pct]]*tbl_Raw_Data[[#This Row],[Gross_Amount]]/100</f>
        <v>31.981999999999999</v>
      </c>
      <c r="W3921" s="6">
        <f>tbl_Raw_Data[[#This Row],[Gross_Amount]]-tbl_Raw_Data[[#This Row],[Discount_Amount]]</f>
        <v>287.83799999999997</v>
      </c>
      <c r="X3921" s="6">
        <f>tbl_Raw_Data[[#This Row],[Net_Amount_Before_Tax]]*tbl_Raw_Data[[#This Row],[Tax_Pct]]/100</f>
        <v>14.391899999999998</v>
      </c>
      <c r="Y3921" s="6">
        <f>tbl_Raw_Data[[#This Row],[Net_Amount_Before_Tax]]+tbl_Raw_Data[[#This Row],[Tax_Amount]]</f>
        <v>302.22989999999999</v>
      </c>
      <c r="Z3921" s="6">
        <f t="shared" si="309"/>
        <v>1</v>
      </c>
    </row>
    <row r="3922" spans="1:26" x14ac:dyDescent="0.3">
      <c r="A3922" s="23" t="s">
        <v>5827</v>
      </c>
      <c r="B3922" s="34">
        <v>45508</v>
      </c>
      <c r="C3922" s="23" t="s">
        <v>5828</v>
      </c>
      <c r="D3922" s="23" t="s">
        <v>80</v>
      </c>
      <c r="E3922" s="23" t="s">
        <v>81</v>
      </c>
      <c r="F3922" s="23">
        <v>395017</v>
      </c>
      <c r="G3922" s="23" t="s">
        <v>82</v>
      </c>
      <c r="H3922" s="23" t="s">
        <v>83</v>
      </c>
      <c r="I3922" s="23" t="s">
        <v>84</v>
      </c>
      <c r="J3922" s="23" t="s">
        <v>85</v>
      </c>
      <c r="K3922" s="23" t="s">
        <v>24</v>
      </c>
      <c r="L3922" s="23">
        <v>2</v>
      </c>
      <c r="M3922" s="23">
        <v>285.18</v>
      </c>
      <c r="N3922" s="23">
        <v>20</v>
      </c>
      <c r="O3922" s="23">
        <v>18</v>
      </c>
      <c r="P3922" s="23" t="s">
        <v>89</v>
      </c>
      <c r="Q3922" s="23" t="s">
        <v>26</v>
      </c>
      <c r="R3922" s="23">
        <f t="shared" si="305"/>
        <v>1</v>
      </c>
      <c r="S3922" s="23" t="str">
        <f t="shared" si="306"/>
        <v>ORD103921_20240804_CUST02424_MED023</v>
      </c>
      <c r="T3922" s="23">
        <f t="shared" si="307"/>
        <v>1</v>
      </c>
      <c r="U3922" s="6">
        <f t="shared" si="308"/>
        <v>570.36</v>
      </c>
      <c r="V3922" s="6">
        <f>tbl_Raw_Data[[#This Row],[Discount_Pct]]*tbl_Raw_Data[[#This Row],[Gross_Amount]]/100</f>
        <v>114.072</v>
      </c>
      <c r="W3922" s="6">
        <f>tbl_Raw_Data[[#This Row],[Gross_Amount]]-tbl_Raw_Data[[#This Row],[Discount_Amount]]</f>
        <v>456.28800000000001</v>
      </c>
      <c r="X3922" s="6">
        <f>tbl_Raw_Data[[#This Row],[Net_Amount_Before_Tax]]*tbl_Raw_Data[[#This Row],[Tax_Pct]]/100</f>
        <v>82.131840000000011</v>
      </c>
      <c r="Y3922" s="6">
        <f>tbl_Raw_Data[[#This Row],[Net_Amount_Before_Tax]]+tbl_Raw_Data[[#This Row],[Tax_Amount]]</f>
        <v>538.41984000000002</v>
      </c>
      <c r="Z3922" s="6">
        <f t="shared" si="309"/>
        <v>0</v>
      </c>
    </row>
    <row r="3923" spans="1:26" x14ac:dyDescent="0.3">
      <c r="A3923" s="23" t="s">
        <v>5829</v>
      </c>
      <c r="B3923" s="34">
        <v>45461</v>
      </c>
      <c r="C3923" s="23" t="s">
        <v>5830</v>
      </c>
      <c r="D3923" s="23" t="s">
        <v>46</v>
      </c>
      <c r="E3923" s="23" t="s">
        <v>47</v>
      </c>
      <c r="F3923" s="23">
        <v>411045</v>
      </c>
      <c r="G3923" s="23" t="s">
        <v>61</v>
      </c>
      <c r="H3923" s="23" t="s">
        <v>62</v>
      </c>
      <c r="I3923" s="23" t="s">
        <v>63</v>
      </c>
      <c r="J3923" s="23" t="s">
        <v>64</v>
      </c>
      <c r="K3923" s="23" t="s">
        <v>57</v>
      </c>
      <c r="L3923" s="23">
        <v>1</v>
      </c>
      <c r="M3923" s="23">
        <v>117.22</v>
      </c>
      <c r="N3923" s="23">
        <v>5</v>
      </c>
      <c r="O3923" s="23">
        <v>18</v>
      </c>
      <c r="P3923" s="23" t="s">
        <v>25</v>
      </c>
      <c r="Q3923" s="23" t="s">
        <v>90</v>
      </c>
      <c r="R3923" s="23">
        <f t="shared" si="305"/>
        <v>1</v>
      </c>
      <c r="S3923" s="23" t="str">
        <f t="shared" si="306"/>
        <v>ORD103922_20240618_CUST03450_MED004</v>
      </c>
      <c r="T3923" s="23">
        <f t="shared" si="307"/>
        <v>1</v>
      </c>
      <c r="U3923" s="6">
        <f t="shared" si="308"/>
        <v>117.22</v>
      </c>
      <c r="V3923" s="6">
        <f>tbl_Raw_Data[[#This Row],[Discount_Pct]]*tbl_Raw_Data[[#This Row],[Gross_Amount]]/100</f>
        <v>5.8610000000000007</v>
      </c>
      <c r="W3923" s="6">
        <f>tbl_Raw_Data[[#This Row],[Gross_Amount]]-tbl_Raw_Data[[#This Row],[Discount_Amount]]</f>
        <v>111.35899999999999</v>
      </c>
      <c r="X3923" s="6">
        <f>tbl_Raw_Data[[#This Row],[Net_Amount_Before_Tax]]*tbl_Raw_Data[[#This Row],[Tax_Pct]]/100</f>
        <v>20.044619999999998</v>
      </c>
      <c r="Y3923" s="6">
        <f>tbl_Raw_Data[[#This Row],[Net_Amount_Before_Tax]]+tbl_Raw_Data[[#This Row],[Tax_Amount]]</f>
        <v>131.40361999999999</v>
      </c>
      <c r="Z3923" s="6">
        <f t="shared" si="309"/>
        <v>0</v>
      </c>
    </row>
    <row r="3924" spans="1:26" x14ac:dyDescent="0.3">
      <c r="A3924" s="23" t="s">
        <v>5831</v>
      </c>
      <c r="B3924" s="34">
        <v>45801</v>
      </c>
      <c r="C3924" s="23" t="s">
        <v>2412</v>
      </c>
      <c r="D3924" s="23" t="s">
        <v>19</v>
      </c>
      <c r="E3924" s="23" t="s">
        <v>19</v>
      </c>
      <c r="F3924" s="23">
        <v>110085</v>
      </c>
      <c r="G3924" s="23" t="s">
        <v>233</v>
      </c>
      <c r="H3924" s="23" t="s">
        <v>234</v>
      </c>
      <c r="I3924" s="23" t="s">
        <v>104</v>
      </c>
      <c r="J3924" s="23" t="s">
        <v>42</v>
      </c>
      <c r="K3924" s="23" t="s">
        <v>24</v>
      </c>
      <c r="L3924" s="23">
        <v>2</v>
      </c>
      <c r="M3924" s="23">
        <v>136.69</v>
      </c>
      <c r="N3924" s="23">
        <v>5</v>
      </c>
      <c r="O3924" s="23">
        <v>12</v>
      </c>
      <c r="P3924" s="23" t="s">
        <v>89</v>
      </c>
      <c r="Q3924" s="23" t="s">
        <v>34</v>
      </c>
      <c r="R3924" s="23">
        <f t="shared" si="305"/>
        <v>1</v>
      </c>
      <c r="S3924" s="23" t="str">
        <f t="shared" si="306"/>
        <v>ORD103923_20250524_CUST03378_MED019</v>
      </c>
      <c r="T3924" s="23">
        <f t="shared" si="307"/>
        <v>1</v>
      </c>
      <c r="U3924" s="6">
        <f t="shared" si="308"/>
        <v>273.38</v>
      </c>
      <c r="V3924" s="6">
        <f>tbl_Raw_Data[[#This Row],[Discount_Pct]]*tbl_Raw_Data[[#This Row],[Gross_Amount]]/100</f>
        <v>13.669</v>
      </c>
      <c r="W3924" s="6">
        <f>tbl_Raw_Data[[#This Row],[Gross_Amount]]-tbl_Raw_Data[[#This Row],[Discount_Amount]]</f>
        <v>259.71100000000001</v>
      </c>
      <c r="X3924" s="6">
        <f>tbl_Raw_Data[[#This Row],[Net_Amount_Before_Tax]]*tbl_Raw_Data[[#This Row],[Tax_Pct]]/100</f>
        <v>31.165320000000001</v>
      </c>
      <c r="Y3924" s="6">
        <f>tbl_Raw_Data[[#This Row],[Net_Amount_Before_Tax]]+tbl_Raw_Data[[#This Row],[Tax_Amount]]</f>
        <v>290.87632000000002</v>
      </c>
      <c r="Z3924" s="6">
        <f t="shared" si="309"/>
        <v>2</v>
      </c>
    </row>
    <row r="3925" spans="1:26" x14ac:dyDescent="0.3">
      <c r="A3925" s="23" t="s">
        <v>5832</v>
      </c>
      <c r="B3925" s="34">
        <v>45310</v>
      </c>
      <c r="C3925" s="23" t="s">
        <v>544</v>
      </c>
      <c r="D3925" s="23" t="s">
        <v>37</v>
      </c>
      <c r="E3925" s="23" t="s">
        <v>38</v>
      </c>
      <c r="F3925" s="23">
        <v>452020</v>
      </c>
      <c r="G3925" s="23" t="s">
        <v>94</v>
      </c>
      <c r="H3925" s="23" t="s">
        <v>95</v>
      </c>
      <c r="I3925" s="23" t="s">
        <v>84</v>
      </c>
      <c r="J3925" s="23" t="s">
        <v>42</v>
      </c>
      <c r="K3925" s="23" t="s">
        <v>24</v>
      </c>
      <c r="L3925" s="23">
        <v>2</v>
      </c>
      <c r="M3925" s="23">
        <v>80.569999999999993</v>
      </c>
      <c r="N3925" s="23">
        <v>0</v>
      </c>
      <c r="O3925" s="23">
        <v>5</v>
      </c>
      <c r="P3925" s="23" t="s">
        <v>25</v>
      </c>
      <c r="Q3925" s="23" t="s">
        <v>44</v>
      </c>
      <c r="R3925" s="23">
        <f t="shared" si="305"/>
        <v>1</v>
      </c>
      <c r="S3925" s="23" t="str">
        <f t="shared" si="306"/>
        <v>ORD103924_20240119_CUST00942_MED021</v>
      </c>
      <c r="T3925" s="23">
        <f t="shared" si="307"/>
        <v>1</v>
      </c>
      <c r="U3925" s="6">
        <f t="shared" si="308"/>
        <v>161.13999999999999</v>
      </c>
      <c r="V3925" s="6">
        <f>tbl_Raw_Data[[#This Row],[Discount_Pct]]*tbl_Raw_Data[[#This Row],[Gross_Amount]]/100</f>
        <v>0</v>
      </c>
      <c r="W3925" s="6">
        <f>tbl_Raw_Data[[#This Row],[Gross_Amount]]-tbl_Raw_Data[[#This Row],[Discount_Amount]]</f>
        <v>161.13999999999999</v>
      </c>
      <c r="X3925" s="6">
        <f>tbl_Raw_Data[[#This Row],[Net_Amount_Before_Tax]]*tbl_Raw_Data[[#This Row],[Tax_Pct]]/100</f>
        <v>8.0569999999999986</v>
      </c>
      <c r="Y3925" s="6">
        <f>tbl_Raw_Data[[#This Row],[Net_Amount_Before_Tax]]+tbl_Raw_Data[[#This Row],[Tax_Amount]]</f>
        <v>169.19699999999997</v>
      </c>
      <c r="Z3925" s="6">
        <f t="shared" si="309"/>
        <v>4</v>
      </c>
    </row>
    <row r="3926" spans="1:26" x14ac:dyDescent="0.3">
      <c r="A3926" s="23" t="s">
        <v>5832</v>
      </c>
      <c r="B3926" s="34">
        <v>45682</v>
      </c>
      <c r="C3926" s="23" t="s">
        <v>278</v>
      </c>
      <c r="D3926" s="23" t="s">
        <v>46</v>
      </c>
      <c r="E3926" s="23" t="s">
        <v>47</v>
      </c>
      <c r="F3926" s="23">
        <v>411014</v>
      </c>
      <c r="G3926" s="23" t="s">
        <v>185</v>
      </c>
      <c r="H3926" s="23" t="s">
        <v>186</v>
      </c>
      <c r="I3926" s="23" t="s">
        <v>76</v>
      </c>
      <c r="J3926" s="23" t="s">
        <v>187</v>
      </c>
      <c r="K3926" s="23" t="s">
        <v>57</v>
      </c>
      <c r="L3926" s="23">
        <v>4</v>
      </c>
      <c r="M3926" s="23">
        <v>86.59</v>
      </c>
      <c r="N3926" s="23">
        <v>0</v>
      </c>
      <c r="O3926" s="23">
        <v>12</v>
      </c>
      <c r="P3926" s="23" t="s">
        <v>25</v>
      </c>
      <c r="Q3926" s="23" t="s">
        <v>34</v>
      </c>
      <c r="R3926" s="23">
        <f t="shared" si="305"/>
        <v>1</v>
      </c>
      <c r="S3926" s="23" t="str">
        <f t="shared" si="306"/>
        <v>ORD103924_20250125_CUST01034_MED009</v>
      </c>
      <c r="T3926" s="23">
        <f t="shared" si="307"/>
        <v>1</v>
      </c>
      <c r="U3926" s="6">
        <f t="shared" si="308"/>
        <v>346.36</v>
      </c>
      <c r="V3926" s="6">
        <f>tbl_Raw_Data[[#This Row],[Discount_Pct]]*tbl_Raw_Data[[#This Row],[Gross_Amount]]/100</f>
        <v>0</v>
      </c>
      <c r="W3926" s="6">
        <f>tbl_Raw_Data[[#This Row],[Gross_Amount]]-tbl_Raw_Data[[#This Row],[Discount_Amount]]</f>
        <v>346.36</v>
      </c>
      <c r="X3926" s="6">
        <f>tbl_Raw_Data[[#This Row],[Net_Amount_Before_Tax]]*tbl_Raw_Data[[#This Row],[Tax_Pct]]/100</f>
        <v>41.563199999999995</v>
      </c>
      <c r="Y3926" s="6">
        <f>tbl_Raw_Data[[#This Row],[Net_Amount_Before_Tax]]+tbl_Raw_Data[[#This Row],[Tax_Amount]]</f>
        <v>387.92320000000001</v>
      </c>
      <c r="Z3926" s="6">
        <f t="shared" si="309"/>
        <v>2</v>
      </c>
    </row>
    <row r="3927" spans="1:26" x14ac:dyDescent="0.3">
      <c r="A3927" s="23" t="s">
        <v>5833</v>
      </c>
      <c r="B3927" s="34">
        <v>45516</v>
      </c>
      <c r="C3927" s="23" t="s">
        <v>1855</v>
      </c>
      <c r="D3927" s="23" t="s">
        <v>159</v>
      </c>
      <c r="E3927" s="23" t="s">
        <v>47</v>
      </c>
      <c r="F3927" s="23">
        <v>400050</v>
      </c>
      <c r="G3927" s="23" t="s">
        <v>107</v>
      </c>
      <c r="H3927" s="23" t="s">
        <v>108</v>
      </c>
      <c r="I3927" s="23" t="s">
        <v>63</v>
      </c>
      <c r="J3927" s="23" t="s">
        <v>42</v>
      </c>
      <c r="K3927" s="23" t="s">
        <v>57</v>
      </c>
      <c r="L3927" s="23">
        <v>2</v>
      </c>
      <c r="M3927" s="23">
        <v>98.82</v>
      </c>
      <c r="N3927" s="23">
        <v>5</v>
      </c>
      <c r="O3927" s="23">
        <v>5</v>
      </c>
      <c r="P3927" s="23" t="s">
        <v>89</v>
      </c>
      <c r="Q3927" s="23" t="s">
        <v>44</v>
      </c>
      <c r="R3927" s="23">
        <f t="shared" si="305"/>
        <v>1</v>
      </c>
      <c r="S3927" s="23" t="str">
        <f t="shared" si="306"/>
        <v>ORD103926_20240812_CUST01728_MED005</v>
      </c>
      <c r="T3927" s="23">
        <f t="shared" si="307"/>
        <v>1</v>
      </c>
      <c r="U3927" s="6">
        <f t="shared" si="308"/>
        <v>197.64</v>
      </c>
      <c r="V3927" s="6">
        <f>tbl_Raw_Data[[#This Row],[Discount_Pct]]*tbl_Raw_Data[[#This Row],[Gross_Amount]]/100</f>
        <v>9.8819999999999997</v>
      </c>
      <c r="W3927" s="6">
        <f>tbl_Raw_Data[[#This Row],[Gross_Amount]]-tbl_Raw_Data[[#This Row],[Discount_Amount]]</f>
        <v>187.75799999999998</v>
      </c>
      <c r="X3927" s="6">
        <f>tbl_Raw_Data[[#This Row],[Net_Amount_Before_Tax]]*tbl_Raw_Data[[#This Row],[Tax_Pct]]/100</f>
        <v>9.3879000000000001</v>
      </c>
      <c r="Y3927" s="6">
        <f>tbl_Raw_Data[[#This Row],[Net_Amount_Before_Tax]]+tbl_Raw_Data[[#This Row],[Tax_Amount]]</f>
        <v>197.14589999999998</v>
      </c>
      <c r="Z3927" s="6">
        <f t="shared" si="309"/>
        <v>1</v>
      </c>
    </row>
    <row r="3928" spans="1:26" x14ac:dyDescent="0.3">
      <c r="A3928" s="23" t="s">
        <v>5834</v>
      </c>
      <c r="B3928" s="34">
        <v>45946</v>
      </c>
      <c r="C3928" s="23" t="s">
        <v>5835</v>
      </c>
      <c r="D3928" s="23" t="s">
        <v>87</v>
      </c>
      <c r="E3928" s="23" t="s">
        <v>88</v>
      </c>
      <c r="F3928" s="23">
        <v>600100</v>
      </c>
      <c r="G3928" s="23" t="s">
        <v>145</v>
      </c>
      <c r="H3928" s="23" t="s">
        <v>146</v>
      </c>
      <c r="I3928" s="23" t="s">
        <v>147</v>
      </c>
      <c r="J3928" s="23" t="s">
        <v>148</v>
      </c>
      <c r="K3928" s="23" t="s">
        <v>24</v>
      </c>
      <c r="L3928" s="23">
        <v>1</v>
      </c>
      <c r="M3928" s="23">
        <v>93.45</v>
      </c>
      <c r="N3928" s="23">
        <v>0</v>
      </c>
      <c r="O3928" s="23">
        <v>12</v>
      </c>
      <c r="P3928" s="23" t="s">
        <v>89</v>
      </c>
      <c r="Q3928" s="23" t="s">
        <v>90</v>
      </c>
      <c r="R3928" s="23">
        <f t="shared" si="305"/>
        <v>1</v>
      </c>
      <c r="S3928" s="23" t="str">
        <f t="shared" si="306"/>
        <v>ORD103927_20251016_CUST02394_MED016</v>
      </c>
      <c r="T3928" s="23">
        <f t="shared" si="307"/>
        <v>1</v>
      </c>
      <c r="U3928" s="6">
        <f t="shared" si="308"/>
        <v>93.45</v>
      </c>
      <c r="V3928" s="6">
        <f>tbl_Raw_Data[[#This Row],[Discount_Pct]]*tbl_Raw_Data[[#This Row],[Gross_Amount]]/100</f>
        <v>0</v>
      </c>
      <c r="W3928" s="6">
        <f>tbl_Raw_Data[[#This Row],[Gross_Amount]]-tbl_Raw_Data[[#This Row],[Discount_Amount]]</f>
        <v>93.45</v>
      </c>
      <c r="X3928" s="6">
        <f>tbl_Raw_Data[[#This Row],[Net_Amount_Before_Tax]]*tbl_Raw_Data[[#This Row],[Tax_Pct]]/100</f>
        <v>11.214</v>
      </c>
      <c r="Y3928" s="6">
        <f>tbl_Raw_Data[[#This Row],[Net_Amount_Before_Tax]]+tbl_Raw_Data[[#This Row],[Tax_Amount]]</f>
        <v>104.664</v>
      </c>
      <c r="Z3928" s="6">
        <f t="shared" si="309"/>
        <v>0</v>
      </c>
    </row>
    <row r="3929" spans="1:26" x14ac:dyDescent="0.3">
      <c r="A3929" s="23" t="s">
        <v>5834</v>
      </c>
      <c r="B3929" s="34">
        <v>45529</v>
      </c>
      <c r="C3929" s="23" t="s">
        <v>3546</v>
      </c>
      <c r="D3929" s="23" t="s">
        <v>28</v>
      </c>
      <c r="E3929" s="23" t="s">
        <v>29</v>
      </c>
      <c r="F3929" s="23">
        <v>500001</v>
      </c>
      <c r="G3929" s="23" t="s">
        <v>68</v>
      </c>
      <c r="H3929" s="23" t="s">
        <v>69</v>
      </c>
      <c r="I3929" s="23" t="s">
        <v>55</v>
      </c>
      <c r="J3929" s="23" t="s">
        <v>56</v>
      </c>
      <c r="K3929" s="23" t="s">
        <v>24</v>
      </c>
      <c r="L3929" s="23">
        <v>3</v>
      </c>
      <c r="M3929" s="23">
        <v>30.49</v>
      </c>
      <c r="N3929" s="23">
        <v>0</v>
      </c>
      <c r="O3929" s="23">
        <v>12</v>
      </c>
      <c r="P3929" s="23" t="s">
        <v>65</v>
      </c>
      <c r="Q3929" s="23" t="s">
        <v>34</v>
      </c>
      <c r="R3929" s="23">
        <f t="shared" si="305"/>
        <v>1</v>
      </c>
      <c r="S3929" s="23" t="str">
        <f t="shared" si="306"/>
        <v>ORD103927_20240825_CUST02671_MED003</v>
      </c>
      <c r="T3929" s="23">
        <f t="shared" si="307"/>
        <v>1</v>
      </c>
      <c r="U3929" s="6">
        <f t="shared" si="308"/>
        <v>91.47</v>
      </c>
      <c r="V3929" s="6">
        <f>tbl_Raw_Data[[#This Row],[Discount_Pct]]*tbl_Raw_Data[[#This Row],[Gross_Amount]]/100</f>
        <v>0</v>
      </c>
      <c r="W3929" s="6">
        <f>tbl_Raw_Data[[#This Row],[Gross_Amount]]-tbl_Raw_Data[[#This Row],[Discount_Amount]]</f>
        <v>91.47</v>
      </c>
      <c r="X3929" s="6">
        <f>tbl_Raw_Data[[#This Row],[Net_Amount_Before_Tax]]*tbl_Raw_Data[[#This Row],[Tax_Pct]]/100</f>
        <v>10.976399999999998</v>
      </c>
      <c r="Y3929" s="6">
        <f>tbl_Raw_Data[[#This Row],[Net_Amount_Before_Tax]]+tbl_Raw_Data[[#This Row],[Tax_Amount]]</f>
        <v>102.4464</v>
      </c>
      <c r="Z3929" s="6">
        <f t="shared" si="309"/>
        <v>3</v>
      </c>
    </row>
    <row r="3930" spans="1:26" x14ac:dyDescent="0.3">
      <c r="A3930" s="23" t="s">
        <v>5836</v>
      </c>
      <c r="B3930" s="34">
        <v>45376</v>
      </c>
      <c r="C3930" s="23" t="s">
        <v>3244</v>
      </c>
      <c r="D3930" s="23" t="s">
        <v>37</v>
      </c>
      <c r="E3930" s="23" t="s">
        <v>38</v>
      </c>
      <c r="F3930" s="23">
        <v>452001</v>
      </c>
      <c r="G3930" s="23" t="s">
        <v>283</v>
      </c>
      <c r="H3930" s="23" t="s">
        <v>284</v>
      </c>
      <c r="I3930" s="23" t="s">
        <v>104</v>
      </c>
      <c r="J3930" s="23" t="s">
        <v>42</v>
      </c>
      <c r="K3930" s="23" t="s">
        <v>57</v>
      </c>
      <c r="L3930" s="23">
        <v>3</v>
      </c>
      <c r="M3930" s="23">
        <v>285.26</v>
      </c>
      <c r="N3930" s="23">
        <v>15</v>
      </c>
      <c r="O3930" s="23">
        <v>5</v>
      </c>
      <c r="P3930" s="23" t="s">
        <v>65</v>
      </c>
      <c r="Q3930" s="23" t="s">
        <v>34</v>
      </c>
      <c r="R3930" s="23">
        <f t="shared" si="305"/>
        <v>1</v>
      </c>
      <c r="S3930" s="23" t="str">
        <f t="shared" si="306"/>
        <v>ORD103929_20240325_CUST01086_MED030</v>
      </c>
      <c r="T3930" s="23">
        <f t="shared" si="307"/>
        <v>1</v>
      </c>
      <c r="U3930" s="6">
        <f t="shared" si="308"/>
        <v>855.78</v>
      </c>
      <c r="V3930" s="6">
        <f>tbl_Raw_Data[[#This Row],[Discount_Pct]]*tbl_Raw_Data[[#This Row],[Gross_Amount]]/100</f>
        <v>128.36699999999999</v>
      </c>
      <c r="W3930" s="6">
        <f>tbl_Raw_Data[[#This Row],[Gross_Amount]]-tbl_Raw_Data[[#This Row],[Discount_Amount]]</f>
        <v>727.41300000000001</v>
      </c>
      <c r="X3930" s="6">
        <f>tbl_Raw_Data[[#This Row],[Net_Amount_Before_Tax]]*tbl_Raw_Data[[#This Row],[Tax_Pct]]/100</f>
        <v>36.370649999999998</v>
      </c>
      <c r="Y3930" s="6">
        <f>tbl_Raw_Data[[#This Row],[Net_Amount_Before_Tax]]+tbl_Raw_Data[[#This Row],[Tax_Amount]]</f>
        <v>763.78364999999997</v>
      </c>
      <c r="Z3930" s="6">
        <f t="shared" si="309"/>
        <v>2</v>
      </c>
    </row>
    <row r="3931" spans="1:26" x14ac:dyDescent="0.3">
      <c r="A3931" s="23" t="s">
        <v>5837</v>
      </c>
      <c r="B3931" s="34">
        <v>45670</v>
      </c>
      <c r="C3931" s="23" t="s">
        <v>5838</v>
      </c>
      <c r="D3931" s="23" t="s">
        <v>130</v>
      </c>
      <c r="E3931" s="23" t="s">
        <v>131</v>
      </c>
      <c r="F3931" s="23">
        <v>700019</v>
      </c>
      <c r="G3931" s="23" t="s">
        <v>185</v>
      </c>
      <c r="H3931" s="23" t="s">
        <v>186</v>
      </c>
      <c r="I3931" s="23" t="s">
        <v>76</v>
      </c>
      <c r="J3931" s="23" t="s">
        <v>187</v>
      </c>
      <c r="K3931" s="23" t="s">
        <v>57</v>
      </c>
      <c r="L3931" s="23">
        <v>1</v>
      </c>
      <c r="M3931" s="23">
        <v>85.64</v>
      </c>
      <c r="N3931" s="23">
        <v>10</v>
      </c>
      <c r="O3931" s="23">
        <v>18</v>
      </c>
      <c r="P3931" s="23" t="s">
        <v>89</v>
      </c>
      <c r="Q3931" s="23" t="s">
        <v>26</v>
      </c>
      <c r="R3931" s="23">
        <f t="shared" si="305"/>
        <v>1</v>
      </c>
      <c r="S3931" s="23" t="str">
        <f t="shared" si="306"/>
        <v>ORD103930_20250113_CUST00760_MED009</v>
      </c>
      <c r="T3931" s="23">
        <f t="shared" si="307"/>
        <v>1</v>
      </c>
      <c r="U3931" s="6">
        <f t="shared" si="308"/>
        <v>85.64</v>
      </c>
      <c r="V3931" s="6">
        <f>tbl_Raw_Data[[#This Row],[Discount_Pct]]*tbl_Raw_Data[[#This Row],[Gross_Amount]]/100</f>
        <v>8.5640000000000001</v>
      </c>
      <c r="W3931" s="6">
        <f>tbl_Raw_Data[[#This Row],[Gross_Amount]]-tbl_Raw_Data[[#This Row],[Discount_Amount]]</f>
        <v>77.075999999999993</v>
      </c>
      <c r="X3931" s="6">
        <f>tbl_Raw_Data[[#This Row],[Net_Amount_Before_Tax]]*tbl_Raw_Data[[#This Row],[Tax_Pct]]/100</f>
        <v>13.87368</v>
      </c>
      <c r="Y3931" s="6">
        <f>tbl_Raw_Data[[#This Row],[Net_Amount_Before_Tax]]+tbl_Raw_Data[[#This Row],[Tax_Amount]]</f>
        <v>90.949680000000001</v>
      </c>
      <c r="Z3931" s="6">
        <f t="shared" si="309"/>
        <v>0</v>
      </c>
    </row>
    <row r="3932" spans="1:26" x14ac:dyDescent="0.3">
      <c r="A3932" s="23" t="s">
        <v>5839</v>
      </c>
      <c r="B3932" s="34">
        <v>45584</v>
      </c>
      <c r="C3932" s="23" t="s">
        <v>5840</v>
      </c>
      <c r="D3932" s="23" t="s">
        <v>46</v>
      </c>
      <c r="E3932" s="23" t="s">
        <v>47</v>
      </c>
      <c r="F3932" s="23">
        <v>411014</v>
      </c>
      <c r="G3932" s="23" t="s">
        <v>185</v>
      </c>
      <c r="H3932" s="23" t="s">
        <v>186</v>
      </c>
      <c r="I3932" s="23" t="s">
        <v>76</v>
      </c>
      <c r="J3932" s="23" t="s">
        <v>187</v>
      </c>
      <c r="K3932" s="23" t="s">
        <v>57</v>
      </c>
      <c r="L3932" s="23">
        <v>1</v>
      </c>
      <c r="M3932" s="23">
        <v>93.43</v>
      </c>
      <c r="N3932" s="23">
        <v>5</v>
      </c>
      <c r="O3932" s="23">
        <v>5</v>
      </c>
      <c r="P3932" s="23" t="s">
        <v>58</v>
      </c>
      <c r="Q3932" s="23" t="s">
        <v>90</v>
      </c>
      <c r="R3932" s="23">
        <f t="shared" si="305"/>
        <v>1</v>
      </c>
      <c r="S3932" s="23" t="str">
        <f t="shared" si="306"/>
        <v>ORD103931_20241019_CUST02984_MED009</v>
      </c>
      <c r="T3932" s="23">
        <f t="shared" si="307"/>
        <v>1</v>
      </c>
      <c r="U3932" s="6">
        <f t="shared" si="308"/>
        <v>93.43</v>
      </c>
      <c r="V3932" s="6">
        <f>tbl_Raw_Data[[#This Row],[Discount_Pct]]*tbl_Raw_Data[[#This Row],[Gross_Amount]]/100</f>
        <v>4.6715</v>
      </c>
      <c r="W3932" s="6">
        <f>tbl_Raw_Data[[#This Row],[Gross_Amount]]-tbl_Raw_Data[[#This Row],[Discount_Amount]]</f>
        <v>88.758500000000012</v>
      </c>
      <c r="X3932" s="6">
        <f>tbl_Raw_Data[[#This Row],[Net_Amount_Before_Tax]]*tbl_Raw_Data[[#This Row],[Tax_Pct]]/100</f>
        <v>4.4379250000000008</v>
      </c>
      <c r="Y3932" s="6">
        <f>tbl_Raw_Data[[#This Row],[Net_Amount_Before_Tax]]+tbl_Raw_Data[[#This Row],[Tax_Amount]]</f>
        <v>93.196425000000019</v>
      </c>
      <c r="Z3932" s="6">
        <f t="shared" si="309"/>
        <v>0</v>
      </c>
    </row>
    <row r="3933" spans="1:26" x14ac:dyDescent="0.3">
      <c r="A3933" s="23" t="s">
        <v>5841</v>
      </c>
      <c r="B3933" s="34">
        <v>45552</v>
      </c>
      <c r="C3933" s="23" t="s">
        <v>5405</v>
      </c>
      <c r="D3933" s="23" t="s">
        <v>72</v>
      </c>
      <c r="E3933" s="23" t="s">
        <v>73</v>
      </c>
      <c r="F3933" s="23">
        <v>302017</v>
      </c>
      <c r="G3933" s="23" t="s">
        <v>145</v>
      </c>
      <c r="H3933" s="23" t="s">
        <v>146</v>
      </c>
      <c r="I3933" s="23" t="s">
        <v>147</v>
      </c>
      <c r="J3933" s="23" t="s">
        <v>148</v>
      </c>
      <c r="K3933" s="23" t="s">
        <v>24</v>
      </c>
      <c r="L3933" s="23">
        <v>3</v>
      </c>
      <c r="M3933" s="23">
        <v>96.23</v>
      </c>
      <c r="N3933" s="23">
        <v>10</v>
      </c>
      <c r="O3933" s="23">
        <v>12</v>
      </c>
      <c r="P3933" s="23" t="s">
        <v>33</v>
      </c>
      <c r="Q3933" s="23" t="s">
        <v>34</v>
      </c>
      <c r="R3933" s="23">
        <f t="shared" si="305"/>
        <v>1</v>
      </c>
      <c r="S3933" s="23" t="str">
        <f t="shared" si="306"/>
        <v>ORD103932_20240917_CUST02437_MED016</v>
      </c>
      <c r="T3933" s="23">
        <f t="shared" si="307"/>
        <v>1</v>
      </c>
      <c r="U3933" s="6">
        <f t="shared" si="308"/>
        <v>288.69</v>
      </c>
      <c r="V3933" s="6">
        <f>tbl_Raw_Data[[#This Row],[Discount_Pct]]*tbl_Raw_Data[[#This Row],[Gross_Amount]]/100</f>
        <v>28.869</v>
      </c>
      <c r="W3933" s="6">
        <f>tbl_Raw_Data[[#This Row],[Gross_Amount]]-tbl_Raw_Data[[#This Row],[Discount_Amount]]</f>
        <v>259.82100000000003</v>
      </c>
      <c r="X3933" s="6">
        <f>tbl_Raw_Data[[#This Row],[Net_Amount_Before_Tax]]*tbl_Raw_Data[[#This Row],[Tax_Pct]]/100</f>
        <v>31.178520000000002</v>
      </c>
      <c r="Y3933" s="6">
        <f>tbl_Raw_Data[[#This Row],[Net_Amount_Before_Tax]]+tbl_Raw_Data[[#This Row],[Tax_Amount]]</f>
        <v>290.99952000000002</v>
      </c>
      <c r="Z3933" s="6">
        <f t="shared" si="309"/>
        <v>2</v>
      </c>
    </row>
    <row r="3934" spans="1:26" x14ac:dyDescent="0.3">
      <c r="A3934" s="23" t="s">
        <v>5842</v>
      </c>
      <c r="B3934" s="34">
        <v>45625</v>
      </c>
      <c r="C3934" s="23" t="s">
        <v>604</v>
      </c>
      <c r="D3934" s="23" t="s">
        <v>92</v>
      </c>
      <c r="E3934" s="23" t="s">
        <v>93</v>
      </c>
      <c r="F3934" s="23">
        <v>560066</v>
      </c>
      <c r="G3934" s="23" t="s">
        <v>119</v>
      </c>
      <c r="H3934" s="23" t="s">
        <v>120</v>
      </c>
      <c r="I3934" s="23" t="s">
        <v>32</v>
      </c>
      <c r="J3934" s="23" t="s">
        <v>64</v>
      </c>
      <c r="K3934" s="23" t="s">
        <v>57</v>
      </c>
      <c r="L3934" s="23">
        <v>4</v>
      </c>
      <c r="M3934" s="23">
        <v>77.040000000000006</v>
      </c>
      <c r="N3934" s="23">
        <v>10</v>
      </c>
      <c r="O3934" s="23">
        <v>5</v>
      </c>
      <c r="P3934" s="23" t="s">
        <v>65</v>
      </c>
      <c r="Q3934" s="23" t="s">
        <v>34</v>
      </c>
      <c r="R3934" s="23">
        <f t="shared" si="305"/>
        <v>1</v>
      </c>
      <c r="S3934" s="23" t="str">
        <f t="shared" si="306"/>
        <v>ORD103933_20241129_CUST03015_MED010</v>
      </c>
      <c r="T3934" s="23">
        <f t="shared" si="307"/>
        <v>1</v>
      </c>
      <c r="U3934" s="6">
        <f t="shared" si="308"/>
        <v>308.16000000000003</v>
      </c>
      <c r="V3934" s="6">
        <f>tbl_Raw_Data[[#This Row],[Discount_Pct]]*tbl_Raw_Data[[#This Row],[Gross_Amount]]/100</f>
        <v>30.816000000000003</v>
      </c>
      <c r="W3934" s="6">
        <f>tbl_Raw_Data[[#This Row],[Gross_Amount]]-tbl_Raw_Data[[#This Row],[Discount_Amount]]</f>
        <v>277.34400000000005</v>
      </c>
      <c r="X3934" s="6">
        <f>tbl_Raw_Data[[#This Row],[Net_Amount_Before_Tax]]*tbl_Raw_Data[[#This Row],[Tax_Pct]]/100</f>
        <v>13.867200000000002</v>
      </c>
      <c r="Y3934" s="6">
        <f>tbl_Raw_Data[[#This Row],[Net_Amount_Before_Tax]]+tbl_Raw_Data[[#This Row],[Tax_Amount]]</f>
        <v>291.21120000000008</v>
      </c>
      <c r="Z3934" s="6">
        <f t="shared" si="309"/>
        <v>4</v>
      </c>
    </row>
    <row r="3935" spans="1:26" x14ac:dyDescent="0.3">
      <c r="A3935" s="23" t="s">
        <v>5843</v>
      </c>
      <c r="B3935" s="34">
        <v>45559</v>
      </c>
      <c r="C3935" s="23" t="s">
        <v>2025</v>
      </c>
      <c r="D3935" s="23" t="s">
        <v>183</v>
      </c>
      <c r="E3935" s="23" t="s">
        <v>184</v>
      </c>
      <c r="F3935" s="23">
        <v>122002</v>
      </c>
      <c r="G3935" s="23" t="s">
        <v>102</v>
      </c>
      <c r="H3935" s="23" t="s">
        <v>103</v>
      </c>
      <c r="I3935" s="23" t="s">
        <v>104</v>
      </c>
      <c r="J3935" s="23" t="s">
        <v>64</v>
      </c>
      <c r="K3935" s="23" t="s">
        <v>57</v>
      </c>
      <c r="L3935" s="23">
        <v>1</v>
      </c>
      <c r="M3935" s="23">
        <v>107.32</v>
      </c>
      <c r="N3935" s="23">
        <v>5</v>
      </c>
      <c r="O3935" s="23">
        <v>5</v>
      </c>
      <c r="P3935" s="23" t="s">
        <v>65</v>
      </c>
      <c r="Q3935" s="23" t="s">
        <v>34</v>
      </c>
      <c r="R3935" s="23">
        <f t="shared" si="305"/>
        <v>1</v>
      </c>
      <c r="S3935" s="23" t="str">
        <f t="shared" si="306"/>
        <v>ORD103934_20240924_CUST03461_MED029</v>
      </c>
      <c r="T3935" s="23">
        <f t="shared" si="307"/>
        <v>1</v>
      </c>
      <c r="U3935" s="6">
        <f t="shared" si="308"/>
        <v>107.32</v>
      </c>
      <c r="V3935" s="6">
        <f>tbl_Raw_Data[[#This Row],[Discount_Pct]]*tbl_Raw_Data[[#This Row],[Gross_Amount]]/100</f>
        <v>5.3659999999999988</v>
      </c>
      <c r="W3935" s="6">
        <f>tbl_Raw_Data[[#This Row],[Gross_Amount]]-tbl_Raw_Data[[#This Row],[Discount_Amount]]</f>
        <v>101.95399999999999</v>
      </c>
      <c r="X3935" s="6">
        <f>tbl_Raw_Data[[#This Row],[Net_Amount_Before_Tax]]*tbl_Raw_Data[[#This Row],[Tax_Pct]]/100</f>
        <v>5.0976999999999997</v>
      </c>
      <c r="Y3935" s="6">
        <f>tbl_Raw_Data[[#This Row],[Net_Amount_Before_Tax]]+tbl_Raw_Data[[#This Row],[Tax_Amount]]</f>
        <v>107.0517</v>
      </c>
      <c r="Z3935" s="6">
        <f t="shared" si="309"/>
        <v>2</v>
      </c>
    </row>
    <row r="3936" spans="1:26" x14ac:dyDescent="0.3">
      <c r="A3936" s="23" t="s">
        <v>5844</v>
      </c>
      <c r="B3936" s="34">
        <v>45625</v>
      </c>
      <c r="C3936" s="23" t="s">
        <v>912</v>
      </c>
      <c r="D3936" s="23" t="s">
        <v>46</v>
      </c>
      <c r="E3936" s="23" t="s">
        <v>47</v>
      </c>
      <c r="F3936" s="23">
        <v>411014</v>
      </c>
      <c r="G3936" s="23" t="s">
        <v>138</v>
      </c>
      <c r="H3936" s="23" t="s">
        <v>139</v>
      </c>
      <c r="I3936" s="23" t="s">
        <v>50</v>
      </c>
      <c r="J3936" s="23" t="s">
        <v>140</v>
      </c>
      <c r="K3936" s="23" t="s">
        <v>24</v>
      </c>
      <c r="L3936" s="23">
        <v>1</v>
      </c>
      <c r="M3936" s="23">
        <v>149.33000000000001</v>
      </c>
      <c r="N3936" s="23">
        <v>10</v>
      </c>
      <c r="O3936" s="23">
        <v>12</v>
      </c>
      <c r="P3936" s="23" t="s">
        <v>25</v>
      </c>
      <c r="Q3936" s="23" t="s">
        <v>34</v>
      </c>
      <c r="R3936" s="23">
        <f t="shared" si="305"/>
        <v>1</v>
      </c>
      <c r="S3936" s="23" t="str">
        <f t="shared" si="306"/>
        <v>ORD103935_20241129_CUST01447_MED013</v>
      </c>
      <c r="T3936" s="23">
        <f t="shared" si="307"/>
        <v>1</v>
      </c>
      <c r="U3936" s="6">
        <f t="shared" si="308"/>
        <v>149.33000000000001</v>
      </c>
      <c r="V3936" s="6">
        <f>tbl_Raw_Data[[#This Row],[Discount_Pct]]*tbl_Raw_Data[[#This Row],[Gross_Amount]]/100</f>
        <v>14.933000000000002</v>
      </c>
      <c r="W3936" s="6">
        <f>tbl_Raw_Data[[#This Row],[Gross_Amount]]-tbl_Raw_Data[[#This Row],[Discount_Amount]]</f>
        <v>134.39700000000002</v>
      </c>
      <c r="X3936" s="6">
        <f>tbl_Raw_Data[[#This Row],[Net_Amount_Before_Tax]]*tbl_Raw_Data[[#This Row],[Tax_Pct]]/100</f>
        <v>16.12764</v>
      </c>
      <c r="Y3936" s="6">
        <f>tbl_Raw_Data[[#This Row],[Net_Amount_Before_Tax]]+tbl_Raw_Data[[#This Row],[Tax_Amount]]</f>
        <v>150.52464000000003</v>
      </c>
      <c r="Z3936" s="6">
        <f t="shared" si="309"/>
        <v>4</v>
      </c>
    </row>
    <row r="3937" spans="1:26" x14ac:dyDescent="0.3">
      <c r="A3937" s="23" t="s">
        <v>5845</v>
      </c>
      <c r="B3937" s="34">
        <v>45417</v>
      </c>
      <c r="C3937" s="23" t="s">
        <v>1923</v>
      </c>
      <c r="D3937" s="23" t="s">
        <v>46</v>
      </c>
      <c r="E3937" s="23" t="s">
        <v>47</v>
      </c>
      <c r="F3937" s="23">
        <v>411014</v>
      </c>
      <c r="G3937" s="23" t="s">
        <v>315</v>
      </c>
      <c r="H3937" s="23" t="s">
        <v>316</v>
      </c>
      <c r="I3937" s="23" t="s">
        <v>50</v>
      </c>
      <c r="J3937" s="23" t="s">
        <v>114</v>
      </c>
      <c r="K3937" s="23" t="s">
        <v>24</v>
      </c>
      <c r="L3937" s="23">
        <v>1</v>
      </c>
      <c r="M3937" s="23">
        <v>105.89</v>
      </c>
      <c r="N3937" s="23">
        <v>10</v>
      </c>
      <c r="O3937" s="23">
        <v>5</v>
      </c>
      <c r="P3937" s="23" t="s">
        <v>58</v>
      </c>
      <c r="Q3937" s="23" t="s">
        <v>44</v>
      </c>
      <c r="R3937" s="23">
        <f t="shared" si="305"/>
        <v>1</v>
      </c>
      <c r="S3937" s="23" t="str">
        <f t="shared" si="306"/>
        <v>ORD103936_20240505_CUST02818_MED012</v>
      </c>
      <c r="T3937" s="23">
        <f t="shared" si="307"/>
        <v>1</v>
      </c>
      <c r="U3937" s="6">
        <f t="shared" si="308"/>
        <v>105.89</v>
      </c>
      <c r="V3937" s="6">
        <f>tbl_Raw_Data[[#This Row],[Discount_Pct]]*tbl_Raw_Data[[#This Row],[Gross_Amount]]/100</f>
        <v>10.589</v>
      </c>
      <c r="W3937" s="6">
        <f>tbl_Raw_Data[[#This Row],[Gross_Amount]]-tbl_Raw_Data[[#This Row],[Discount_Amount]]</f>
        <v>95.301000000000002</v>
      </c>
      <c r="X3937" s="6">
        <f>tbl_Raw_Data[[#This Row],[Net_Amount_Before_Tax]]*tbl_Raw_Data[[#This Row],[Tax_Pct]]/100</f>
        <v>4.7650499999999996</v>
      </c>
      <c r="Y3937" s="6">
        <f>tbl_Raw_Data[[#This Row],[Net_Amount_Before_Tax]]+tbl_Raw_Data[[#This Row],[Tax_Amount]]</f>
        <v>100.06605</v>
      </c>
      <c r="Z3937" s="6">
        <f t="shared" si="309"/>
        <v>1</v>
      </c>
    </row>
    <row r="3938" spans="1:26" x14ac:dyDescent="0.3">
      <c r="A3938" s="23" t="s">
        <v>5846</v>
      </c>
      <c r="B3938" s="34">
        <v>45784</v>
      </c>
      <c r="C3938" s="23" t="s">
        <v>5847</v>
      </c>
      <c r="D3938" s="23" t="s">
        <v>19</v>
      </c>
      <c r="E3938" s="23" t="s">
        <v>19</v>
      </c>
      <c r="F3938" s="23">
        <v>110029</v>
      </c>
      <c r="G3938" s="23" t="s">
        <v>315</v>
      </c>
      <c r="H3938" s="23" t="s">
        <v>316</v>
      </c>
      <c r="I3938" s="23" t="s">
        <v>50</v>
      </c>
      <c r="J3938" s="23" t="s">
        <v>114</v>
      </c>
      <c r="K3938" s="23" t="s">
        <v>24</v>
      </c>
      <c r="L3938" s="23">
        <v>1</v>
      </c>
      <c r="M3938" s="23">
        <v>123.13</v>
      </c>
      <c r="N3938" s="23">
        <v>10</v>
      </c>
      <c r="O3938" s="23">
        <v>12</v>
      </c>
      <c r="P3938" s="23" t="s">
        <v>58</v>
      </c>
      <c r="Q3938" s="23" t="s">
        <v>34</v>
      </c>
      <c r="R3938" s="23">
        <f t="shared" si="305"/>
        <v>1</v>
      </c>
      <c r="S3938" s="23" t="str">
        <f t="shared" si="306"/>
        <v>ORD103937_20250507_CUST01390_MED012</v>
      </c>
      <c r="T3938" s="23">
        <f t="shared" si="307"/>
        <v>1</v>
      </c>
      <c r="U3938" s="6">
        <f t="shared" si="308"/>
        <v>123.13</v>
      </c>
      <c r="V3938" s="6">
        <f>tbl_Raw_Data[[#This Row],[Discount_Pct]]*tbl_Raw_Data[[#This Row],[Gross_Amount]]/100</f>
        <v>12.312999999999999</v>
      </c>
      <c r="W3938" s="6">
        <f>tbl_Raw_Data[[#This Row],[Gross_Amount]]-tbl_Raw_Data[[#This Row],[Discount_Amount]]</f>
        <v>110.81699999999999</v>
      </c>
      <c r="X3938" s="6">
        <f>tbl_Raw_Data[[#This Row],[Net_Amount_Before_Tax]]*tbl_Raw_Data[[#This Row],[Tax_Pct]]/100</f>
        <v>13.298039999999999</v>
      </c>
      <c r="Y3938" s="6">
        <f>tbl_Raw_Data[[#This Row],[Net_Amount_Before_Tax]]+tbl_Raw_Data[[#This Row],[Tax_Amount]]</f>
        <v>124.11503999999999</v>
      </c>
      <c r="Z3938" s="6">
        <f t="shared" si="309"/>
        <v>2</v>
      </c>
    </row>
    <row r="3939" spans="1:26" x14ac:dyDescent="0.3">
      <c r="A3939" s="23" t="s">
        <v>5848</v>
      </c>
      <c r="B3939" s="34">
        <v>45741</v>
      </c>
      <c r="C3939" s="23" t="s">
        <v>5849</v>
      </c>
      <c r="D3939" s="23" t="s">
        <v>142</v>
      </c>
      <c r="E3939" s="23" t="s">
        <v>81</v>
      </c>
      <c r="F3939" s="23">
        <v>380015</v>
      </c>
      <c r="G3939" s="23" t="s">
        <v>68</v>
      </c>
      <c r="H3939" s="23" t="s">
        <v>69</v>
      </c>
      <c r="I3939" s="23" t="s">
        <v>55</v>
      </c>
      <c r="J3939" s="23" t="s">
        <v>56</v>
      </c>
      <c r="K3939" s="23" t="s">
        <v>24</v>
      </c>
      <c r="L3939" s="23">
        <v>1</v>
      </c>
      <c r="M3939" s="23">
        <v>26.06</v>
      </c>
      <c r="N3939" s="23">
        <v>5</v>
      </c>
      <c r="O3939" s="23">
        <v>18</v>
      </c>
      <c r="P3939" s="23" t="s">
        <v>58</v>
      </c>
      <c r="Q3939" s="23" t="s">
        <v>34</v>
      </c>
      <c r="R3939" s="23">
        <f t="shared" si="305"/>
        <v>1</v>
      </c>
      <c r="S3939" s="23" t="str">
        <f t="shared" si="306"/>
        <v>ORD103938_20250325_CUST00641_MED003</v>
      </c>
      <c r="T3939" s="23">
        <f t="shared" si="307"/>
        <v>1</v>
      </c>
      <c r="U3939" s="6">
        <f t="shared" si="308"/>
        <v>26.06</v>
      </c>
      <c r="V3939" s="6">
        <f>tbl_Raw_Data[[#This Row],[Discount_Pct]]*tbl_Raw_Data[[#This Row],[Gross_Amount]]/100</f>
        <v>1.3029999999999999</v>
      </c>
      <c r="W3939" s="6">
        <f>tbl_Raw_Data[[#This Row],[Gross_Amount]]-tbl_Raw_Data[[#This Row],[Discount_Amount]]</f>
        <v>24.756999999999998</v>
      </c>
      <c r="X3939" s="6">
        <f>tbl_Raw_Data[[#This Row],[Net_Amount_Before_Tax]]*tbl_Raw_Data[[#This Row],[Tax_Pct]]/100</f>
        <v>4.4562599999999994</v>
      </c>
      <c r="Y3939" s="6">
        <f>tbl_Raw_Data[[#This Row],[Net_Amount_Before_Tax]]+tbl_Raw_Data[[#This Row],[Tax_Amount]]</f>
        <v>29.213259999999998</v>
      </c>
      <c r="Z3939" s="6">
        <f t="shared" si="309"/>
        <v>2</v>
      </c>
    </row>
    <row r="3940" spans="1:26" x14ac:dyDescent="0.3">
      <c r="A3940" s="23" t="s">
        <v>5850</v>
      </c>
      <c r="B3940" s="34">
        <v>45399</v>
      </c>
      <c r="C3940" s="23" t="s">
        <v>5851</v>
      </c>
      <c r="D3940" s="23" t="s">
        <v>183</v>
      </c>
      <c r="E3940" s="23" t="s">
        <v>184</v>
      </c>
      <c r="F3940" s="23">
        <v>122002</v>
      </c>
      <c r="G3940" s="23" t="s">
        <v>74</v>
      </c>
      <c r="H3940" s="23" t="s">
        <v>75</v>
      </c>
      <c r="I3940" s="23" t="s">
        <v>76</v>
      </c>
      <c r="J3940" s="23" t="s">
        <v>77</v>
      </c>
      <c r="K3940" s="23" t="s">
        <v>57</v>
      </c>
      <c r="L3940" s="23">
        <v>1</v>
      </c>
      <c r="M3940" s="23">
        <v>62.43</v>
      </c>
      <c r="N3940" s="23">
        <v>5</v>
      </c>
      <c r="O3940" s="23">
        <v>5</v>
      </c>
      <c r="P3940" s="23" t="s">
        <v>33</v>
      </c>
      <c r="Q3940" s="23" t="s">
        <v>34</v>
      </c>
      <c r="R3940" s="23">
        <f t="shared" si="305"/>
        <v>1</v>
      </c>
      <c r="S3940" s="23" t="str">
        <f t="shared" si="306"/>
        <v>ORD103939_20240417_CUST03004_MED008</v>
      </c>
      <c r="T3940" s="23">
        <f t="shared" si="307"/>
        <v>1</v>
      </c>
      <c r="U3940" s="6">
        <f t="shared" si="308"/>
        <v>62.43</v>
      </c>
      <c r="V3940" s="6">
        <f>tbl_Raw_Data[[#This Row],[Discount_Pct]]*tbl_Raw_Data[[#This Row],[Gross_Amount]]/100</f>
        <v>3.1214999999999997</v>
      </c>
      <c r="W3940" s="6">
        <f>tbl_Raw_Data[[#This Row],[Gross_Amount]]-tbl_Raw_Data[[#This Row],[Discount_Amount]]</f>
        <v>59.308500000000002</v>
      </c>
      <c r="X3940" s="6">
        <f>tbl_Raw_Data[[#This Row],[Net_Amount_Before_Tax]]*tbl_Raw_Data[[#This Row],[Tax_Pct]]/100</f>
        <v>2.9654250000000002</v>
      </c>
      <c r="Y3940" s="6">
        <f>tbl_Raw_Data[[#This Row],[Net_Amount_Before_Tax]]+tbl_Raw_Data[[#This Row],[Tax_Amount]]</f>
        <v>62.273925000000006</v>
      </c>
      <c r="Z3940" s="6">
        <f t="shared" si="309"/>
        <v>1</v>
      </c>
    </row>
    <row r="3941" spans="1:26" x14ac:dyDescent="0.3">
      <c r="A3941" s="23" t="s">
        <v>5852</v>
      </c>
      <c r="B3941" s="34">
        <v>45731</v>
      </c>
      <c r="C3941" s="23" t="s">
        <v>1926</v>
      </c>
      <c r="D3941" s="23" t="s">
        <v>87</v>
      </c>
      <c r="E3941" s="23" t="s">
        <v>88</v>
      </c>
      <c r="F3941" s="23">
        <v>600001</v>
      </c>
      <c r="G3941" s="23" t="s">
        <v>160</v>
      </c>
      <c r="H3941" s="23" t="s">
        <v>161</v>
      </c>
      <c r="I3941" s="23" t="s">
        <v>50</v>
      </c>
      <c r="J3941" s="23" t="s">
        <v>23</v>
      </c>
      <c r="K3941" s="23" t="s">
        <v>24</v>
      </c>
      <c r="L3941" s="23">
        <v>4</v>
      </c>
      <c r="M3941" s="23">
        <v>140.74</v>
      </c>
      <c r="N3941" s="23">
        <v>5</v>
      </c>
      <c r="O3941" s="23">
        <v>12</v>
      </c>
      <c r="P3941" s="23" t="s">
        <v>89</v>
      </c>
      <c r="Q3941" s="23" t="s">
        <v>34</v>
      </c>
      <c r="R3941" s="23">
        <f t="shared" si="305"/>
        <v>1</v>
      </c>
      <c r="S3941" s="23" t="str">
        <f t="shared" si="306"/>
        <v>ORD103940_20250315_CUST01799_MED014</v>
      </c>
      <c r="T3941" s="23">
        <f t="shared" si="307"/>
        <v>1</v>
      </c>
      <c r="U3941" s="6">
        <f t="shared" si="308"/>
        <v>562.96</v>
      </c>
      <c r="V3941" s="6">
        <f>tbl_Raw_Data[[#This Row],[Discount_Pct]]*tbl_Raw_Data[[#This Row],[Gross_Amount]]/100</f>
        <v>28.148000000000003</v>
      </c>
      <c r="W3941" s="6">
        <f>tbl_Raw_Data[[#This Row],[Gross_Amount]]-tbl_Raw_Data[[#This Row],[Discount_Amount]]</f>
        <v>534.81200000000001</v>
      </c>
      <c r="X3941" s="6">
        <f>tbl_Raw_Data[[#This Row],[Net_Amount_Before_Tax]]*tbl_Raw_Data[[#This Row],[Tax_Pct]]/100</f>
        <v>64.177440000000004</v>
      </c>
      <c r="Y3941" s="6">
        <f>tbl_Raw_Data[[#This Row],[Net_Amount_Before_Tax]]+tbl_Raw_Data[[#This Row],[Tax_Amount]]</f>
        <v>598.98944000000006</v>
      </c>
      <c r="Z3941" s="6">
        <f t="shared" si="309"/>
        <v>2</v>
      </c>
    </row>
    <row r="3942" spans="1:26" x14ac:dyDescent="0.3">
      <c r="A3942" s="23" t="s">
        <v>5853</v>
      </c>
      <c r="B3942" s="34">
        <v>45842</v>
      </c>
      <c r="C3942" s="23" t="s">
        <v>1496</v>
      </c>
      <c r="D3942" s="23" t="s">
        <v>52</v>
      </c>
      <c r="E3942" s="23" t="s">
        <v>52</v>
      </c>
      <c r="F3942" s="23">
        <v>160019</v>
      </c>
      <c r="G3942" s="23" t="s">
        <v>82</v>
      </c>
      <c r="H3942" s="23" t="s">
        <v>83</v>
      </c>
      <c r="I3942" s="23" t="s">
        <v>84</v>
      </c>
      <c r="J3942" s="23" t="s">
        <v>85</v>
      </c>
      <c r="K3942" s="23" t="s">
        <v>24</v>
      </c>
      <c r="L3942" s="23">
        <v>2</v>
      </c>
      <c r="M3942" s="23">
        <v>286.87</v>
      </c>
      <c r="N3942" s="23">
        <v>10</v>
      </c>
      <c r="O3942" s="23">
        <v>12</v>
      </c>
      <c r="P3942" s="23" t="s">
        <v>65</v>
      </c>
      <c r="Q3942" s="23" t="s">
        <v>34</v>
      </c>
      <c r="R3942" s="23">
        <f t="shared" si="305"/>
        <v>1</v>
      </c>
      <c r="S3942" s="23" t="str">
        <f t="shared" si="306"/>
        <v>ORD103941_20250704_CUST01829_MED023</v>
      </c>
      <c r="T3942" s="23">
        <f t="shared" si="307"/>
        <v>1</v>
      </c>
      <c r="U3942" s="6">
        <f t="shared" si="308"/>
        <v>573.74</v>
      </c>
      <c r="V3942" s="6">
        <f>tbl_Raw_Data[[#This Row],[Discount_Pct]]*tbl_Raw_Data[[#This Row],[Gross_Amount]]/100</f>
        <v>57.373999999999995</v>
      </c>
      <c r="W3942" s="6">
        <f>tbl_Raw_Data[[#This Row],[Gross_Amount]]-tbl_Raw_Data[[#This Row],[Discount_Amount]]</f>
        <v>516.36599999999999</v>
      </c>
      <c r="X3942" s="6">
        <f>tbl_Raw_Data[[#This Row],[Net_Amount_Before_Tax]]*tbl_Raw_Data[[#This Row],[Tax_Pct]]/100</f>
        <v>61.963920000000002</v>
      </c>
      <c r="Y3942" s="6">
        <f>tbl_Raw_Data[[#This Row],[Net_Amount_Before_Tax]]+tbl_Raw_Data[[#This Row],[Tax_Amount]]</f>
        <v>578.32992000000002</v>
      </c>
      <c r="Z3942" s="6">
        <f t="shared" si="309"/>
        <v>4</v>
      </c>
    </row>
    <row r="3943" spans="1:26" x14ac:dyDescent="0.3">
      <c r="A3943" s="23" t="s">
        <v>5854</v>
      </c>
      <c r="B3943" s="34">
        <v>45498</v>
      </c>
      <c r="C3943" s="23" t="s">
        <v>5381</v>
      </c>
      <c r="D3943" s="23" t="s">
        <v>142</v>
      </c>
      <c r="E3943" s="23" t="s">
        <v>81</v>
      </c>
      <c r="F3943" s="23">
        <v>380058</v>
      </c>
      <c r="G3943" s="23" t="s">
        <v>315</v>
      </c>
      <c r="H3943" s="23" t="s">
        <v>316</v>
      </c>
      <c r="I3943" s="23" t="s">
        <v>50</v>
      </c>
      <c r="J3943" s="23" t="s">
        <v>114</v>
      </c>
      <c r="K3943" s="23" t="s">
        <v>24</v>
      </c>
      <c r="L3943" s="23">
        <v>2</v>
      </c>
      <c r="M3943" s="23">
        <v>121.63</v>
      </c>
      <c r="N3943" s="23">
        <v>20</v>
      </c>
      <c r="O3943" s="23">
        <v>18</v>
      </c>
      <c r="P3943" s="23" t="s">
        <v>33</v>
      </c>
      <c r="Q3943" s="23" t="s">
        <v>34</v>
      </c>
      <c r="R3943" s="23">
        <f t="shared" si="305"/>
        <v>1</v>
      </c>
      <c r="S3943" s="23" t="str">
        <f t="shared" si="306"/>
        <v>ORD103942_20240725_CUST01709_MED012</v>
      </c>
      <c r="T3943" s="23">
        <f t="shared" si="307"/>
        <v>1</v>
      </c>
      <c r="U3943" s="6">
        <f t="shared" si="308"/>
        <v>243.26</v>
      </c>
      <c r="V3943" s="6">
        <f>tbl_Raw_Data[[#This Row],[Discount_Pct]]*tbl_Raw_Data[[#This Row],[Gross_Amount]]/100</f>
        <v>48.652000000000001</v>
      </c>
      <c r="W3943" s="6">
        <f>tbl_Raw_Data[[#This Row],[Gross_Amount]]-tbl_Raw_Data[[#This Row],[Discount_Amount]]</f>
        <v>194.608</v>
      </c>
      <c r="X3943" s="6">
        <f>tbl_Raw_Data[[#This Row],[Net_Amount_Before_Tax]]*tbl_Raw_Data[[#This Row],[Tax_Pct]]/100</f>
        <v>35.029440000000001</v>
      </c>
      <c r="Y3943" s="6">
        <f>tbl_Raw_Data[[#This Row],[Net_Amount_Before_Tax]]+tbl_Raw_Data[[#This Row],[Tax_Amount]]</f>
        <v>229.63744</v>
      </c>
      <c r="Z3943" s="6">
        <f t="shared" si="309"/>
        <v>2</v>
      </c>
    </row>
    <row r="3944" spans="1:26" x14ac:dyDescent="0.3">
      <c r="A3944" s="23" t="s">
        <v>5855</v>
      </c>
      <c r="B3944" s="34">
        <v>45910</v>
      </c>
      <c r="C3944" s="23" t="s">
        <v>5699</v>
      </c>
      <c r="D3944" s="23" t="s">
        <v>80</v>
      </c>
      <c r="E3944" s="23" t="s">
        <v>81</v>
      </c>
      <c r="F3944" s="23">
        <v>395017</v>
      </c>
      <c r="G3944" s="23" t="s">
        <v>229</v>
      </c>
      <c r="H3944" s="23" t="s">
        <v>230</v>
      </c>
      <c r="I3944" s="23" t="s">
        <v>84</v>
      </c>
      <c r="J3944" s="23" t="s">
        <v>140</v>
      </c>
      <c r="K3944" s="23" t="s">
        <v>24</v>
      </c>
      <c r="L3944" s="23">
        <v>1</v>
      </c>
      <c r="M3944" s="23">
        <v>173.1</v>
      </c>
      <c r="N3944" s="23">
        <v>5</v>
      </c>
      <c r="O3944" s="23">
        <v>12</v>
      </c>
      <c r="P3944" s="23" t="s">
        <v>43</v>
      </c>
      <c r="Q3944" s="23" t="s">
        <v>34</v>
      </c>
      <c r="R3944" s="23">
        <f t="shared" si="305"/>
        <v>1</v>
      </c>
      <c r="S3944" s="23" t="str">
        <f t="shared" si="306"/>
        <v>ORD103943_20250910_CUST00019_MED022</v>
      </c>
      <c r="T3944" s="23">
        <f t="shared" si="307"/>
        <v>1</v>
      </c>
      <c r="U3944" s="6">
        <f t="shared" si="308"/>
        <v>173.1</v>
      </c>
      <c r="V3944" s="6">
        <f>tbl_Raw_Data[[#This Row],[Discount_Pct]]*tbl_Raw_Data[[#This Row],[Gross_Amount]]/100</f>
        <v>8.6549999999999994</v>
      </c>
      <c r="W3944" s="6">
        <f>tbl_Raw_Data[[#This Row],[Gross_Amount]]-tbl_Raw_Data[[#This Row],[Discount_Amount]]</f>
        <v>164.44499999999999</v>
      </c>
      <c r="X3944" s="6">
        <f>tbl_Raw_Data[[#This Row],[Net_Amount_Before_Tax]]*tbl_Raw_Data[[#This Row],[Tax_Pct]]/100</f>
        <v>19.7334</v>
      </c>
      <c r="Y3944" s="6">
        <f>tbl_Raw_Data[[#This Row],[Net_Amount_Before_Tax]]+tbl_Raw_Data[[#This Row],[Tax_Amount]]</f>
        <v>184.17839999999998</v>
      </c>
      <c r="Z3944" s="6">
        <f t="shared" si="309"/>
        <v>4</v>
      </c>
    </row>
    <row r="3945" spans="1:26" x14ac:dyDescent="0.3">
      <c r="A3945" s="23" t="s">
        <v>5855</v>
      </c>
      <c r="B3945" s="34">
        <v>45369</v>
      </c>
      <c r="C3945" s="23" t="s">
        <v>1878</v>
      </c>
      <c r="D3945" s="23" t="s">
        <v>159</v>
      </c>
      <c r="E3945" s="23" t="s">
        <v>47</v>
      </c>
      <c r="F3945" s="23">
        <v>400076</v>
      </c>
      <c r="G3945" s="23" t="s">
        <v>102</v>
      </c>
      <c r="H3945" s="23" t="s">
        <v>103</v>
      </c>
      <c r="I3945" s="23" t="s">
        <v>104</v>
      </c>
      <c r="J3945" s="23" t="s">
        <v>64</v>
      </c>
      <c r="K3945" s="23" t="s">
        <v>57</v>
      </c>
      <c r="L3945" s="23">
        <v>2</v>
      </c>
      <c r="M3945" s="23">
        <v>106.8</v>
      </c>
      <c r="N3945" s="23">
        <v>15</v>
      </c>
      <c r="O3945" s="23">
        <v>12</v>
      </c>
      <c r="P3945" s="23" t="s">
        <v>89</v>
      </c>
      <c r="Q3945" s="23" t="s">
        <v>34</v>
      </c>
      <c r="R3945" s="23">
        <f t="shared" si="305"/>
        <v>1</v>
      </c>
      <c r="S3945" s="23" t="str">
        <f t="shared" si="306"/>
        <v>ORD103943_20240318_CUST01626_MED029</v>
      </c>
      <c r="T3945" s="23">
        <f t="shared" si="307"/>
        <v>1</v>
      </c>
      <c r="U3945" s="6">
        <f t="shared" si="308"/>
        <v>213.6</v>
      </c>
      <c r="V3945" s="6">
        <f>tbl_Raw_Data[[#This Row],[Discount_Pct]]*tbl_Raw_Data[[#This Row],[Gross_Amount]]/100</f>
        <v>32.04</v>
      </c>
      <c r="W3945" s="6">
        <f>tbl_Raw_Data[[#This Row],[Gross_Amount]]-tbl_Raw_Data[[#This Row],[Discount_Amount]]</f>
        <v>181.56</v>
      </c>
      <c r="X3945" s="6">
        <f>tbl_Raw_Data[[#This Row],[Net_Amount_Before_Tax]]*tbl_Raw_Data[[#This Row],[Tax_Pct]]/100</f>
        <v>21.787200000000002</v>
      </c>
      <c r="Y3945" s="6">
        <f>tbl_Raw_Data[[#This Row],[Net_Amount_Before_Tax]]+tbl_Raw_Data[[#This Row],[Tax_Amount]]</f>
        <v>203.34720000000002</v>
      </c>
      <c r="Z3945" s="6">
        <f t="shared" si="309"/>
        <v>3</v>
      </c>
    </row>
    <row r="3946" spans="1:26" x14ac:dyDescent="0.3">
      <c r="A3946" s="23" t="s">
        <v>5856</v>
      </c>
      <c r="B3946" s="34">
        <v>45601</v>
      </c>
      <c r="C3946" s="23" t="s">
        <v>2537</v>
      </c>
      <c r="D3946" s="23" t="s">
        <v>80</v>
      </c>
      <c r="E3946" s="23" t="s">
        <v>81</v>
      </c>
      <c r="F3946" s="23">
        <v>395007</v>
      </c>
      <c r="G3946" s="23" t="s">
        <v>132</v>
      </c>
      <c r="H3946" s="23" t="s">
        <v>133</v>
      </c>
      <c r="I3946" s="23" t="s">
        <v>134</v>
      </c>
      <c r="J3946" s="23" t="s">
        <v>135</v>
      </c>
      <c r="K3946" s="23" t="s">
        <v>57</v>
      </c>
      <c r="L3946" s="23">
        <v>2</v>
      </c>
      <c r="M3946" s="23">
        <v>76.81</v>
      </c>
      <c r="N3946" s="23">
        <v>0</v>
      </c>
      <c r="O3946" s="23">
        <v>5</v>
      </c>
      <c r="P3946" s="23" t="s">
        <v>58</v>
      </c>
      <c r="Q3946" s="23" t="s">
        <v>34</v>
      </c>
      <c r="R3946" s="23">
        <f t="shared" si="305"/>
        <v>1</v>
      </c>
      <c r="S3946" s="23" t="str">
        <f t="shared" si="306"/>
        <v>ORD103945_20241105_CUST00169_MED007</v>
      </c>
      <c r="T3946" s="23">
        <f t="shared" si="307"/>
        <v>1</v>
      </c>
      <c r="U3946" s="6">
        <f t="shared" si="308"/>
        <v>153.62</v>
      </c>
      <c r="V3946" s="6">
        <f>tbl_Raw_Data[[#This Row],[Discount_Pct]]*tbl_Raw_Data[[#This Row],[Gross_Amount]]/100</f>
        <v>0</v>
      </c>
      <c r="W3946" s="6">
        <f>tbl_Raw_Data[[#This Row],[Gross_Amount]]-tbl_Raw_Data[[#This Row],[Discount_Amount]]</f>
        <v>153.62</v>
      </c>
      <c r="X3946" s="6">
        <f>tbl_Raw_Data[[#This Row],[Net_Amount_Before_Tax]]*tbl_Raw_Data[[#This Row],[Tax_Pct]]/100</f>
        <v>7.681</v>
      </c>
      <c r="Y3946" s="6">
        <f>tbl_Raw_Data[[#This Row],[Net_Amount_Before_Tax]]+tbl_Raw_Data[[#This Row],[Tax_Amount]]</f>
        <v>161.30100000000002</v>
      </c>
      <c r="Z3946" s="6">
        <f t="shared" si="309"/>
        <v>2</v>
      </c>
    </row>
    <row r="3947" spans="1:26" x14ac:dyDescent="0.3">
      <c r="A3947" s="23" t="s">
        <v>5857</v>
      </c>
      <c r="B3947" s="34">
        <v>45399</v>
      </c>
      <c r="C3947" s="23" t="s">
        <v>4374</v>
      </c>
      <c r="D3947" s="23" t="s">
        <v>130</v>
      </c>
      <c r="E3947" s="23" t="s">
        <v>131</v>
      </c>
      <c r="F3947" s="23">
        <v>700102</v>
      </c>
      <c r="G3947" s="23" t="s">
        <v>185</v>
      </c>
      <c r="H3947" s="23" t="s">
        <v>186</v>
      </c>
      <c r="I3947" s="23" t="s">
        <v>76</v>
      </c>
      <c r="J3947" s="23" t="s">
        <v>187</v>
      </c>
      <c r="K3947" s="23" t="s">
        <v>57</v>
      </c>
      <c r="L3947" s="23">
        <v>2</v>
      </c>
      <c r="M3947" s="23">
        <v>77.709999999999994</v>
      </c>
      <c r="N3947" s="23">
        <v>0</v>
      </c>
      <c r="O3947" s="23">
        <v>5</v>
      </c>
      <c r="P3947" s="23" t="s">
        <v>25</v>
      </c>
      <c r="Q3947" s="23" t="s">
        <v>34</v>
      </c>
      <c r="R3947" s="23">
        <f t="shared" si="305"/>
        <v>1</v>
      </c>
      <c r="S3947" s="23" t="str">
        <f t="shared" si="306"/>
        <v>ORD103946_20240417_CUST01631_MED009</v>
      </c>
      <c r="T3947" s="23">
        <f t="shared" si="307"/>
        <v>1</v>
      </c>
      <c r="U3947" s="6">
        <f t="shared" si="308"/>
        <v>155.41999999999999</v>
      </c>
      <c r="V3947" s="6">
        <f>tbl_Raw_Data[[#This Row],[Discount_Pct]]*tbl_Raw_Data[[#This Row],[Gross_Amount]]/100</f>
        <v>0</v>
      </c>
      <c r="W3947" s="6">
        <f>tbl_Raw_Data[[#This Row],[Gross_Amount]]-tbl_Raw_Data[[#This Row],[Discount_Amount]]</f>
        <v>155.41999999999999</v>
      </c>
      <c r="X3947" s="6">
        <f>tbl_Raw_Data[[#This Row],[Net_Amount_Before_Tax]]*tbl_Raw_Data[[#This Row],[Tax_Pct]]/100</f>
        <v>7.770999999999999</v>
      </c>
      <c r="Y3947" s="6">
        <f>tbl_Raw_Data[[#This Row],[Net_Amount_Before_Tax]]+tbl_Raw_Data[[#This Row],[Tax_Amount]]</f>
        <v>163.19099999999997</v>
      </c>
      <c r="Z3947" s="6">
        <f t="shared" si="309"/>
        <v>2</v>
      </c>
    </row>
    <row r="3948" spans="1:26" x14ac:dyDescent="0.3">
      <c r="A3948" s="23" t="s">
        <v>5858</v>
      </c>
      <c r="B3948" s="34">
        <v>45519</v>
      </c>
      <c r="C3948" s="23" t="s">
        <v>2562</v>
      </c>
      <c r="D3948" s="23" t="s">
        <v>72</v>
      </c>
      <c r="E3948" s="23" t="s">
        <v>73</v>
      </c>
      <c r="F3948" s="23">
        <v>302017</v>
      </c>
      <c r="G3948" s="23" t="s">
        <v>111</v>
      </c>
      <c r="H3948" s="23" t="s">
        <v>112</v>
      </c>
      <c r="I3948" s="23" t="s">
        <v>113</v>
      </c>
      <c r="J3948" s="23" t="s">
        <v>114</v>
      </c>
      <c r="K3948" s="23" t="s">
        <v>24</v>
      </c>
      <c r="L3948" s="23">
        <v>2</v>
      </c>
      <c r="M3948" s="23">
        <v>107.06</v>
      </c>
      <c r="N3948" s="23">
        <v>10</v>
      </c>
      <c r="O3948" s="23">
        <v>5</v>
      </c>
      <c r="P3948" s="23" t="s">
        <v>25</v>
      </c>
      <c r="Q3948" s="23" t="s">
        <v>34</v>
      </c>
      <c r="R3948" s="23">
        <f t="shared" si="305"/>
        <v>1</v>
      </c>
      <c r="S3948" s="23" t="str">
        <f t="shared" si="306"/>
        <v>ORD103947_20240815_CUST02052_MED027</v>
      </c>
      <c r="T3948" s="23">
        <f t="shared" si="307"/>
        <v>1</v>
      </c>
      <c r="U3948" s="6">
        <f t="shared" si="308"/>
        <v>214.12</v>
      </c>
      <c r="V3948" s="6">
        <f>tbl_Raw_Data[[#This Row],[Discount_Pct]]*tbl_Raw_Data[[#This Row],[Gross_Amount]]/100</f>
        <v>21.411999999999999</v>
      </c>
      <c r="W3948" s="6">
        <f>tbl_Raw_Data[[#This Row],[Gross_Amount]]-tbl_Raw_Data[[#This Row],[Discount_Amount]]</f>
        <v>192.708</v>
      </c>
      <c r="X3948" s="6">
        <f>tbl_Raw_Data[[#This Row],[Net_Amount_Before_Tax]]*tbl_Raw_Data[[#This Row],[Tax_Pct]]/100</f>
        <v>9.6353999999999989</v>
      </c>
      <c r="Y3948" s="6">
        <f>tbl_Raw_Data[[#This Row],[Net_Amount_Before_Tax]]+tbl_Raw_Data[[#This Row],[Tax_Amount]]</f>
        <v>202.3434</v>
      </c>
      <c r="Z3948" s="6">
        <f t="shared" si="309"/>
        <v>5</v>
      </c>
    </row>
    <row r="3949" spans="1:26" x14ac:dyDescent="0.3">
      <c r="A3949" s="23" t="s">
        <v>5859</v>
      </c>
      <c r="B3949" s="34">
        <v>45976</v>
      </c>
      <c r="C3949" s="23" t="s">
        <v>3691</v>
      </c>
      <c r="D3949" s="23" t="s">
        <v>123</v>
      </c>
      <c r="E3949" s="23" t="s">
        <v>101</v>
      </c>
      <c r="F3949" s="23">
        <v>226001</v>
      </c>
      <c r="G3949" s="23" t="s">
        <v>145</v>
      </c>
      <c r="H3949" s="23" t="s">
        <v>146</v>
      </c>
      <c r="I3949" s="23" t="s">
        <v>147</v>
      </c>
      <c r="J3949" s="23" t="s">
        <v>148</v>
      </c>
      <c r="K3949" s="23" t="s">
        <v>24</v>
      </c>
      <c r="L3949" s="23">
        <v>2</v>
      </c>
      <c r="M3949" s="23">
        <v>95.07</v>
      </c>
      <c r="N3949" s="23">
        <v>5</v>
      </c>
      <c r="O3949" s="23">
        <v>5</v>
      </c>
      <c r="P3949" s="23" t="s">
        <v>65</v>
      </c>
      <c r="Q3949" s="23" t="s">
        <v>34</v>
      </c>
      <c r="R3949" s="23">
        <f t="shared" si="305"/>
        <v>1</v>
      </c>
      <c r="S3949" s="23" t="str">
        <f t="shared" si="306"/>
        <v>ORD103948_20251115_CUST00988_MED016</v>
      </c>
      <c r="T3949" s="23">
        <f t="shared" si="307"/>
        <v>1</v>
      </c>
      <c r="U3949" s="6">
        <f t="shared" si="308"/>
        <v>190.14</v>
      </c>
      <c r="V3949" s="6">
        <f>tbl_Raw_Data[[#This Row],[Discount_Pct]]*tbl_Raw_Data[[#This Row],[Gross_Amount]]/100</f>
        <v>9.5069999999999997</v>
      </c>
      <c r="W3949" s="6">
        <f>tbl_Raw_Data[[#This Row],[Gross_Amount]]-tbl_Raw_Data[[#This Row],[Discount_Amount]]</f>
        <v>180.63299999999998</v>
      </c>
      <c r="X3949" s="6">
        <f>tbl_Raw_Data[[#This Row],[Net_Amount_Before_Tax]]*tbl_Raw_Data[[#This Row],[Tax_Pct]]/100</f>
        <v>9.0316499999999991</v>
      </c>
      <c r="Y3949" s="6">
        <f>tbl_Raw_Data[[#This Row],[Net_Amount_Before_Tax]]+tbl_Raw_Data[[#This Row],[Tax_Amount]]</f>
        <v>189.66464999999999</v>
      </c>
      <c r="Z3949" s="6">
        <f t="shared" si="309"/>
        <v>3</v>
      </c>
    </row>
    <row r="3950" spans="1:26" x14ac:dyDescent="0.3">
      <c r="A3950" s="23" t="s">
        <v>5859</v>
      </c>
      <c r="B3950" s="34">
        <v>45678</v>
      </c>
      <c r="C3950" s="23" t="s">
        <v>3627</v>
      </c>
      <c r="D3950" s="23" t="s">
        <v>130</v>
      </c>
      <c r="E3950" s="23" t="s">
        <v>131</v>
      </c>
      <c r="F3950" s="23">
        <v>700029</v>
      </c>
      <c r="G3950" s="23" t="s">
        <v>39</v>
      </c>
      <c r="H3950" s="23" t="s">
        <v>40</v>
      </c>
      <c r="I3950" s="23" t="s">
        <v>41</v>
      </c>
      <c r="J3950" s="23" t="s">
        <v>42</v>
      </c>
      <c r="K3950" s="23" t="s">
        <v>24</v>
      </c>
      <c r="L3950" s="23">
        <v>2</v>
      </c>
      <c r="M3950" s="23">
        <v>33.25</v>
      </c>
      <c r="N3950" s="23">
        <v>0</v>
      </c>
      <c r="O3950" s="23">
        <v>12</v>
      </c>
      <c r="P3950" s="23" t="s">
        <v>25</v>
      </c>
      <c r="Q3950" s="23" t="s">
        <v>34</v>
      </c>
      <c r="R3950" s="23">
        <f t="shared" si="305"/>
        <v>1</v>
      </c>
      <c r="S3950" s="23" t="str">
        <f t="shared" si="306"/>
        <v>ORD103948_20250121_CUST03174_MED001</v>
      </c>
      <c r="T3950" s="23">
        <f t="shared" si="307"/>
        <v>1</v>
      </c>
      <c r="U3950" s="6">
        <f t="shared" si="308"/>
        <v>66.5</v>
      </c>
      <c r="V3950" s="6">
        <f>tbl_Raw_Data[[#This Row],[Discount_Pct]]*tbl_Raw_Data[[#This Row],[Gross_Amount]]/100</f>
        <v>0</v>
      </c>
      <c r="W3950" s="6">
        <f>tbl_Raw_Data[[#This Row],[Gross_Amount]]-tbl_Raw_Data[[#This Row],[Discount_Amount]]</f>
        <v>66.5</v>
      </c>
      <c r="X3950" s="6">
        <f>tbl_Raw_Data[[#This Row],[Net_Amount_Before_Tax]]*tbl_Raw_Data[[#This Row],[Tax_Pct]]/100</f>
        <v>7.98</v>
      </c>
      <c r="Y3950" s="6">
        <f>tbl_Raw_Data[[#This Row],[Net_Amount_Before_Tax]]+tbl_Raw_Data[[#This Row],[Tax_Amount]]</f>
        <v>74.48</v>
      </c>
      <c r="Z3950" s="6">
        <f t="shared" si="309"/>
        <v>2</v>
      </c>
    </row>
    <row r="3951" spans="1:26" x14ac:dyDescent="0.3">
      <c r="A3951" s="23" t="s">
        <v>5860</v>
      </c>
      <c r="B3951" s="34">
        <v>45436</v>
      </c>
      <c r="C3951" s="23" t="s">
        <v>1338</v>
      </c>
      <c r="D3951" s="23" t="s">
        <v>80</v>
      </c>
      <c r="E3951" s="23" t="s">
        <v>81</v>
      </c>
      <c r="F3951" s="23">
        <v>395017</v>
      </c>
      <c r="G3951" s="23" t="s">
        <v>94</v>
      </c>
      <c r="H3951" s="23" t="s">
        <v>95</v>
      </c>
      <c r="I3951" s="23" t="s">
        <v>84</v>
      </c>
      <c r="J3951" s="23" t="s">
        <v>42</v>
      </c>
      <c r="K3951" s="23" t="s">
        <v>24</v>
      </c>
      <c r="L3951" s="23">
        <v>1</v>
      </c>
      <c r="M3951" s="23">
        <v>75.34</v>
      </c>
      <c r="N3951" s="23">
        <v>15</v>
      </c>
      <c r="O3951" s="23">
        <v>12</v>
      </c>
      <c r="P3951" s="23" t="s">
        <v>58</v>
      </c>
      <c r="Q3951" s="23" t="s">
        <v>34</v>
      </c>
      <c r="R3951" s="23">
        <f t="shared" si="305"/>
        <v>1</v>
      </c>
      <c r="S3951" s="23" t="str">
        <f t="shared" si="306"/>
        <v>ORD103950_20240524_CUST01681_MED021</v>
      </c>
      <c r="T3951" s="23">
        <f t="shared" si="307"/>
        <v>1</v>
      </c>
      <c r="U3951" s="6">
        <f t="shared" si="308"/>
        <v>75.34</v>
      </c>
      <c r="V3951" s="6">
        <f>tbl_Raw_Data[[#This Row],[Discount_Pct]]*tbl_Raw_Data[[#This Row],[Gross_Amount]]/100</f>
        <v>11.301000000000002</v>
      </c>
      <c r="W3951" s="6">
        <f>tbl_Raw_Data[[#This Row],[Gross_Amount]]-tbl_Raw_Data[[#This Row],[Discount_Amount]]</f>
        <v>64.039000000000001</v>
      </c>
      <c r="X3951" s="6">
        <f>tbl_Raw_Data[[#This Row],[Net_Amount_Before_Tax]]*tbl_Raw_Data[[#This Row],[Tax_Pct]]/100</f>
        <v>7.6846800000000011</v>
      </c>
      <c r="Y3951" s="6">
        <f>tbl_Raw_Data[[#This Row],[Net_Amount_Before_Tax]]+tbl_Raw_Data[[#This Row],[Tax_Amount]]</f>
        <v>71.723680000000002</v>
      </c>
      <c r="Z3951" s="6">
        <f t="shared" si="309"/>
        <v>4</v>
      </c>
    </row>
    <row r="3952" spans="1:26" x14ac:dyDescent="0.3">
      <c r="A3952" s="23" t="s">
        <v>5860</v>
      </c>
      <c r="B3952" s="34">
        <v>45636</v>
      </c>
      <c r="C3952" s="23" t="s">
        <v>5861</v>
      </c>
      <c r="D3952" s="23" t="s">
        <v>52</v>
      </c>
      <c r="E3952" s="23" t="s">
        <v>52</v>
      </c>
      <c r="F3952" s="23">
        <v>160001</v>
      </c>
      <c r="G3952" s="23" t="s">
        <v>167</v>
      </c>
      <c r="H3952" s="23" t="s">
        <v>168</v>
      </c>
      <c r="I3952" s="23" t="s">
        <v>113</v>
      </c>
      <c r="J3952" s="23" t="s">
        <v>42</v>
      </c>
      <c r="K3952" s="23" t="s">
        <v>24</v>
      </c>
      <c r="L3952" s="23">
        <v>2</v>
      </c>
      <c r="M3952" s="23">
        <v>202.92</v>
      </c>
      <c r="N3952" s="23">
        <v>15</v>
      </c>
      <c r="O3952" s="23">
        <v>12</v>
      </c>
      <c r="P3952" s="23" t="s">
        <v>43</v>
      </c>
      <c r="Q3952" s="23" t="s">
        <v>44</v>
      </c>
      <c r="R3952" s="23">
        <f t="shared" si="305"/>
        <v>1</v>
      </c>
      <c r="S3952" s="23" t="str">
        <f t="shared" si="306"/>
        <v>ORD103950_20241210_CUST00430_MED026</v>
      </c>
      <c r="T3952" s="23">
        <f t="shared" si="307"/>
        <v>1</v>
      </c>
      <c r="U3952" s="6">
        <f t="shared" si="308"/>
        <v>405.84</v>
      </c>
      <c r="V3952" s="6">
        <f>tbl_Raw_Data[[#This Row],[Discount_Pct]]*tbl_Raw_Data[[#This Row],[Gross_Amount]]/100</f>
        <v>60.875999999999998</v>
      </c>
      <c r="W3952" s="6">
        <f>tbl_Raw_Data[[#This Row],[Gross_Amount]]-tbl_Raw_Data[[#This Row],[Discount_Amount]]</f>
        <v>344.964</v>
      </c>
      <c r="X3952" s="6">
        <f>tbl_Raw_Data[[#This Row],[Net_Amount_Before_Tax]]*tbl_Raw_Data[[#This Row],[Tax_Pct]]/100</f>
        <v>41.395679999999999</v>
      </c>
      <c r="Y3952" s="6">
        <f>tbl_Raw_Data[[#This Row],[Net_Amount_Before_Tax]]+tbl_Raw_Data[[#This Row],[Tax_Amount]]</f>
        <v>386.35968000000003</v>
      </c>
      <c r="Z3952" s="6">
        <f t="shared" si="309"/>
        <v>0</v>
      </c>
    </row>
    <row r="3953" spans="1:26" x14ac:dyDescent="0.3">
      <c r="A3953" s="23" t="s">
        <v>5860</v>
      </c>
      <c r="B3953" s="34">
        <v>45717</v>
      </c>
      <c r="C3953" s="23" t="s">
        <v>5862</v>
      </c>
      <c r="D3953" s="23" t="s">
        <v>159</v>
      </c>
      <c r="E3953" s="23" t="s">
        <v>47</v>
      </c>
      <c r="F3953" s="23">
        <v>400093</v>
      </c>
      <c r="G3953" s="23" t="s">
        <v>192</v>
      </c>
      <c r="H3953" s="23" t="s">
        <v>193</v>
      </c>
      <c r="I3953" s="23" t="s">
        <v>41</v>
      </c>
      <c r="J3953" s="23" t="s">
        <v>194</v>
      </c>
      <c r="K3953" s="23" t="s">
        <v>24</v>
      </c>
      <c r="L3953" s="23">
        <v>2</v>
      </c>
      <c r="M3953" s="23">
        <v>28.45</v>
      </c>
      <c r="N3953" s="23">
        <v>5</v>
      </c>
      <c r="O3953" s="23">
        <v>12</v>
      </c>
      <c r="P3953" s="23" t="s">
        <v>89</v>
      </c>
      <c r="Q3953" s="23" t="s">
        <v>90</v>
      </c>
      <c r="R3953" s="23">
        <f t="shared" si="305"/>
        <v>1</v>
      </c>
      <c r="S3953" s="23" t="str">
        <f t="shared" si="306"/>
        <v>ORD103950_20250301_CUST00514_MED002</v>
      </c>
      <c r="T3953" s="23">
        <f t="shared" si="307"/>
        <v>1</v>
      </c>
      <c r="U3953" s="6">
        <f t="shared" si="308"/>
        <v>56.9</v>
      </c>
      <c r="V3953" s="6">
        <f>tbl_Raw_Data[[#This Row],[Discount_Pct]]*tbl_Raw_Data[[#This Row],[Gross_Amount]]/100</f>
        <v>2.8450000000000002</v>
      </c>
      <c r="W3953" s="6">
        <f>tbl_Raw_Data[[#This Row],[Gross_Amount]]-tbl_Raw_Data[[#This Row],[Discount_Amount]]</f>
        <v>54.055</v>
      </c>
      <c r="X3953" s="6">
        <f>tbl_Raw_Data[[#This Row],[Net_Amount_Before_Tax]]*tbl_Raw_Data[[#This Row],[Tax_Pct]]/100</f>
        <v>6.4865999999999993</v>
      </c>
      <c r="Y3953" s="6">
        <f>tbl_Raw_Data[[#This Row],[Net_Amount_Before_Tax]]+tbl_Raw_Data[[#This Row],[Tax_Amount]]</f>
        <v>60.541600000000003</v>
      </c>
      <c r="Z3953" s="6">
        <f t="shared" si="309"/>
        <v>0</v>
      </c>
    </row>
    <row r="3954" spans="1:26" x14ac:dyDescent="0.3">
      <c r="A3954" s="23" t="s">
        <v>5863</v>
      </c>
      <c r="B3954" s="34">
        <v>45310</v>
      </c>
      <c r="C3954" s="23" t="s">
        <v>1699</v>
      </c>
      <c r="D3954" s="23" t="s">
        <v>92</v>
      </c>
      <c r="E3954" s="23" t="s">
        <v>93</v>
      </c>
      <c r="F3954" s="23">
        <v>560066</v>
      </c>
      <c r="G3954" s="23" t="s">
        <v>82</v>
      </c>
      <c r="H3954" s="23" t="s">
        <v>83</v>
      </c>
      <c r="I3954" s="23" t="s">
        <v>84</v>
      </c>
      <c r="J3954" s="23" t="s">
        <v>85</v>
      </c>
      <c r="K3954" s="23" t="s">
        <v>24</v>
      </c>
      <c r="L3954" s="23">
        <v>2</v>
      </c>
      <c r="M3954" s="23">
        <v>305.38</v>
      </c>
      <c r="N3954" s="23">
        <v>0</v>
      </c>
      <c r="O3954" s="23">
        <v>12</v>
      </c>
      <c r="P3954" s="23" t="s">
        <v>58</v>
      </c>
      <c r="Q3954" s="23" t="s">
        <v>44</v>
      </c>
      <c r="R3954" s="23">
        <f t="shared" si="305"/>
        <v>1</v>
      </c>
      <c r="S3954" s="23" t="str">
        <f t="shared" si="306"/>
        <v>ORD103953_20240119_CUST01617_MED023</v>
      </c>
      <c r="T3954" s="23">
        <f t="shared" si="307"/>
        <v>1</v>
      </c>
      <c r="U3954" s="6">
        <f t="shared" si="308"/>
        <v>610.76</v>
      </c>
      <c r="V3954" s="6">
        <f>tbl_Raw_Data[[#This Row],[Discount_Pct]]*tbl_Raw_Data[[#This Row],[Gross_Amount]]/100</f>
        <v>0</v>
      </c>
      <c r="W3954" s="6">
        <f>tbl_Raw_Data[[#This Row],[Gross_Amount]]-tbl_Raw_Data[[#This Row],[Discount_Amount]]</f>
        <v>610.76</v>
      </c>
      <c r="X3954" s="6">
        <f>tbl_Raw_Data[[#This Row],[Net_Amount_Before_Tax]]*tbl_Raw_Data[[#This Row],[Tax_Pct]]/100</f>
        <v>73.291200000000003</v>
      </c>
      <c r="Y3954" s="6">
        <f>tbl_Raw_Data[[#This Row],[Net_Amount_Before_Tax]]+tbl_Raw_Data[[#This Row],[Tax_Amount]]</f>
        <v>684.05119999999999</v>
      </c>
      <c r="Z3954" s="6">
        <f t="shared" si="309"/>
        <v>2</v>
      </c>
    </row>
    <row r="3955" spans="1:26" x14ac:dyDescent="0.3">
      <c r="A3955" s="23" t="s">
        <v>5864</v>
      </c>
      <c r="B3955" s="34">
        <v>45724</v>
      </c>
      <c r="C3955" s="23" t="s">
        <v>5865</v>
      </c>
      <c r="D3955" s="23" t="s">
        <v>130</v>
      </c>
      <c r="E3955" s="23" t="s">
        <v>131</v>
      </c>
      <c r="F3955" s="23">
        <v>700102</v>
      </c>
      <c r="G3955" s="23" t="s">
        <v>160</v>
      </c>
      <c r="H3955" s="23" t="s">
        <v>161</v>
      </c>
      <c r="I3955" s="23" t="s">
        <v>50</v>
      </c>
      <c r="J3955" s="23" t="s">
        <v>23</v>
      </c>
      <c r="K3955" s="23" t="s">
        <v>24</v>
      </c>
      <c r="L3955" s="23">
        <v>4</v>
      </c>
      <c r="M3955" s="23">
        <v>129.54</v>
      </c>
      <c r="N3955" s="23">
        <v>5</v>
      </c>
      <c r="O3955" s="23">
        <v>12</v>
      </c>
      <c r="P3955" s="23" t="s">
        <v>25</v>
      </c>
      <c r="Q3955" s="23" t="s">
        <v>26</v>
      </c>
      <c r="R3955" s="23">
        <f t="shared" si="305"/>
        <v>1</v>
      </c>
      <c r="S3955" s="23" t="str">
        <f t="shared" si="306"/>
        <v>ORD103954_20250308_CUST02175_MED014</v>
      </c>
      <c r="T3955" s="23">
        <f t="shared" si="307"/>
        <v>1</v>
      </c>
      <c r="U3955" s="6">
        <f t="shared" si="308"/>
        <v>518.16</v>
      </c>
      <c r="V3955" s="6">
        <f>tbl_Raw_Data[[#This Row],[Discount_Pct]]*tbl_Raw_Data[[#This Row],[Gross_Amount]]/100</f>
        <v>25.907999999999998</v>
      </c>
      <c r="W3955" s="6">
        <f>tbl_Raw_Data[[#This Row],[Gross_Amount]]-tbl_Raw_Data[[#This Row],[Discount_Amount]]</f>
        <v>492.25199999999995</v>
      </c>
      <c r="X3955" s="6">
        <f>tbl_Raw_Data[[#This Row],[Net_Amount_Before_Tax]]*tbl_Raw_Data[[#This Row],[Tax_Pct]]/100</f>
        <v>59.070239999999991</v>
      </c>
      <c r="Y3955" s="6">
        <f>tbl_Raw_Data[[#This Row],[Net_Amount_Before_Tax]]+tbl_Raw_Data[[#This Row],[Tax_Amount]]</f>
        <v>551.32223999999997</v>
      </c>
      <c r="Z3955" s="6">
        <f t="shared" si="309"/>
        <v>0</v>
      </c>
    </row>
    <row r="3956" spans="1:26" x14ac:dyDescent="0.3">
      <c r="A3956" s="23" t="s">
        <v>5866</v>
      </c>
      <c r="B3956" s="34">
        <v>45981</v>
      </c>
      <c r="C3956" s="23" t="s">
        <v>3330</v>
      </c>
      <c r="D3956" s="23" t="s">
        <v>159</v>
      </c>
      <c r="E3956" s="23" t="s">
        <v>47</v>
      </c>
      <c r="F3956" s="23">
        <v>400001</v>
      </c>
      <c r="G3956" s="23" t="s">
        <v>119</v>
      </c>
      <c r="H3956" s="23" t="s">
        <v>120</v>
      </c>
      <c r="I3956" s="23" t="s">
        <v>32</v>
      </c>
      <c r="J3956" s="23" t="s">
        <v>64</v>
      </c>
      <c r="K3956" s="23" t="s">
        <v>57</v>
      </c>
      <c r="L3956" s="23">
        <v>1</v>
      </c>
      <c r="M3956" s="23">
        <v>79.63</v>
      </c>
      <c r="N3956" s="23">
        <v>5</v>
      </c>
      <c r="O3956" s="23">
        <v>5</v>
      </c>
      <c r="P3956" s="23" t="s">
        <v>89</v>
      </c>
      <c r="Q3956" s="23" t="s">
        <v>90</v>
      </c>
      <c r="R3956" s="23">
        <f t="shared" si="305"/>
        <v>1</v>
      </c>
      <c r="S3956" s="23" t="str">
        <f t="shared" si="306"/>
        <v>ORD103955_20251120_CUST00672_MED010</v>
      </c>
      <c r="T3956" s="23">
        <f t="shared" si="307"/>
        <v>1</v>
      </c>
      <c r="U3956" s="6">
        <f t="shared" si="308"/>
        <v>79.63</v>
      </c>
      <c r="V3956" s="6">
        <f>tbl_Raw_Data[[#This Row],[Discount_Pct]]*tbl_Raw_Data[[#This Row],[Gross_Amount]]/100</f>
        <v>3.9814999999999996</v>
      </c>
      <c r="W3956" s="6">
        <f>tbl_Raw_Data[[#This Row],[Gross_Amount]]-tbl_Raw_Data[[#This Row],[Discount_Amount]]</f>
        <v>75.648499999999999</v>
      </c>
      <c r="X3956" s="6">
        <f>tbl_Raw_Data[[#This Row],[Net_Amount_Before_Tax]]*tbl_Raw_Data[[#This Row],[Tax_Pct]]/100</f>
        <v>3.7824249999999999</v>
      </c>
      <c r="Y3956" s="6">
        <f>tbl_Raw_Data[[#This Row],[Net_Amount_Before_Tax]]+tbl_Raw_Data[[#This Row],[Tax_Amount]]</f>
        <v>79.430925000000002</v>
      </c>
      <c r="Z3956" s="6">
        <f t="shared" si="309"/>
        <v>4</v>
      </c>
    </row>
    <row r="3957" spans="1:26" x14ac:dyDescent="0.3">
      <c r="A3957" s="23" t="s">
        <v>5866</v>
      </c>
      <c r="B3957" s="34">
        <v>45579</v>
      </c>
      <c r="C3957" s="23" t="s">
        <v>5867</v>
      </c>
      <c r="D3957" s="23" t="s">
        <v>28</v>
      </c>
      <c r="E3957" s="23" t="s">
        <v>29</v>
      </c>
      <c r="F3957" s="23">
        <v>500001</v>
      </c>
      <c r="G3957" s="23" t="s">
        <v>233</v>
      </c>
      <c r="H3957" s="23" t="s">
        <v>234</v>
      </c>
      <c r="I3957" s="23" t="s">
        <v>104</v>
      </c>
      <c r="J3957" s="23" t="s">
        <v>42</v>
      </c>
      <c r="K3957" s="23" t="s">
        <v>24</v>
      </c>
      <c r="L3957" s="23">
        <v>1</v>
      </c>
      <c r="M3957" s="23">
        <v>157.07</v>
      </c>
      <c r="N3957" s="23">
        <v>10</v>
      </c>
      <c r="O3957" s="23">
        <v>5</v>
      </c>
      <c r="P3957" s="23" t="s">
        <v>25</v>
      </c>
      <c r="Q3957" s="23" t="s">
        <v>44</v>
      </c>
      <c r="R3957" s="23">
        <f t="shared" si="305"/>
        <v>1</v>
      </c>
      <c r="S3957" s="23" t="str">
        <f t="shared" si="306"/>
        <v>ORD103955_20241014_CUST03091_MED019</v>
      </c>
      <c r="T3957" s="23">
        <f t="shared" si="307"/>
        <v>1</v>
      </c>
      <c r="U3957" s="6">
        <f t="shared" si="308"/>
        <v>157.07</v>
      </c>
      <c r="V3957" s="6">
        <f>tbl_Raw_Data[[#This Row],[Discount_Pct]]*tbl_Raw_Data[[#This Row],[Gross_Amount]]/100</f>
        <v>15.706999999999999</v>
      </c>
      <c r="W3957" s="6">
        <f>tbl_Raw_Data[[#This Row],[Gross_Amount]]-tbl_Raw_Data[[#This Row],[Discount_Amount]]</f>
        <v>141.363</v>
      </c>
      <c r="X3957" s="6">
        <f>tbl_Raw_Data[[#This Row],[Net_Amount_Before_Tax]]*tbl_Raw_Data[[#This Row],[Tax_Pct]]/100</f>
        <v>7.0681500000000002</v>
      </c>
      <c r="Y3957" s="6">
        <f>tbl_Raw_Data[[#This Row],[Net_Amount_Before_Tax]]+tbl_Raw_Data[[#This Row],[Tax_Amount]]</f>
        <v>148.43115</v>
      </c>
      <c r="Z3957" s="6">
        <f t="shared" si="309"/>
        <v>2</v>
      </c>
    </row>
    <row r="3958" spans="1:26" x14ac:dyDescent="0.3">
      <c r="A3958" s="23" t="s">
        <v>5868</v>
      </c>
      <c r="B3958" s="34">
        <v>45972</v>
      </c>
      <c r="C3958" s="23" t="s">
        <v>5869</v>
      </c>
      <c r="D3958" s="23" t="s">
        <v>92</v>
      </c>
      <c r="E3958" s="23" t="s">
        <v>93</v>
      </c>
      <c r="F3958" s="23">
        <v>560038</v>
      </c>
      <c r="G3958" s="23" t="s">
        <v>138</v>
      </c>
      <c r="H3958" s="23" t="s">
        <v>139</v>
      </c>
      <c r="I3958" s="23" t="s">
        <v>50</v>
      </c>
      <c r="J3958" s="23" t="s">
        <v>140</v>
      </c>
      <c r="K3958" s="23" t="s">
        <v>24</v>
      </c>
      <c r="L3958" s="23">
        <v>3</v>
      </c>
      <c r="M3958" s="23">
        <v>161.63999999999999</v>
      </c>
      <c r="N3958" s="23">
        <v>10</v>
      </c>
      <c r="O3958" s="23">
        <v>18</v>
      </c>
      <c r="P3958" s="23" t="s">
        <v>33</v>
      </c>
      <c r="Q3958" s="23" t="s">
        <v>34</v>
      </c>
      <c r="R3958" s="23">
        <f t="shared" si="305"/>
        <v>1</v>
      </c>
      <c r="S3958" s="23" t="str">
        <f t="shared" si="306"/>
        <v>ORD103957_20251111_CUST01603_MED013</v>
      </c>
      <c r="T3958" s="23">
        <f t="shared" si="307"/>
        <v>1</v>
      </c>
      <c r="U3958" s="6">
        <f t="shared" si="308"/>
        <v>484.91999999999996</v>
      </c>
      <c r="V3958" s="6">
        <f>tbl_Raw_Data[[#This Row],[Discount_Pct]]*tbl_Raw_Data[[#This Row],[Gross_Amount]]/100</f>
        <v>48.491999999999997</v>
      </c>
      <c r="W3958" s="6">
        <f>tbl_Raw_Data[[#This Row],[Gross_Amount]]-tbl_Raw_Data[[#This Row],[Discount_Amount]]</f>
        <v>436.42799999999994</v>
      </c>
      <c r="X3958" s="6">
        <f>tbl_Raw_Data[[#This Row],[Net_Amount_Before_Tax]]*tbl_Raw_Data[[#This Row],[Tax_Pct]]/100</f>
        <v>78.557039999999986</v>
      </c>
      <c r="Y3958" s="6">
        <f>tbl_Raw_Data[[#This Row],[Net_Amount_Before_Tax]]+tbl_Raw_Data[[#This Row],[Tax_Amount]]</f>
        <v>514.98503999999991</v>
      </c>
      <c r="Z3958" s="6">
        <f t="shared" si="309"/>
        <v>1</v>
      </c>
    </row>
    <row r="3959" spans="1:26" x14ac:dyDescent="0.3">
      <c r="A3959" s="23" t="s">
        <v>5870</v>
      </c>
      <c r="B3959" s="34">
        <v>45626</v>
      </c>
      <c r="C3959" s="23" t="s">
        <v>5236</v>
      </c>
      <c r="D3959" s="23" t="s">
        <v>142</v>
      </c>
      <c r="E3959" s="23" t="s">
        <v>81</v>
      </c>
      <c r="F3959" s="23">
        <v>380001</v>
      </c>
      <c r="G3959" s="23" t="s">
        <v>53</v>
      </c>
      <c r="H3959" s="23" t="s">
        <v>54</v>
      </c>
      <c r="I3959" s="23" t="s">
        <v>55</v>
      </c>
      <c r="J3959" s="23" t="s">
        <v>56</v>
      </c>
      <c r="K3959" s="23" t="s">
        <v>57</v>
      </c>
      <c r="L3959" s="23">
        <v>2</v>
      </c>
      <c r="M3959" s="23">
        <v>56.33</v>
      </c>
      <c r="N3959" s="23">
        <v>5</v>
      </c>
      <c r="O3959" s="23">
        <v>5</v>
      </c>
      <c r="P3959" s="23" t="s">
        <v>43</v>
      </c>
      <c r="Q3959" s="23" t="s">
        <v>34</v>
      </c>
      <c r="R3959" s="23">
        <f t="shared" si="305"/>
        <v>1</v>
      </c>
      <c r="S3959" s="23" t="str">
        <f t="shared" si="306"/>
        <v>ORD103958_20241130_CUST02676_MED020</v>
      </c>
      <c r="T3959" s="23">
        <f t="shared" si="307"/>
        <v>1</v>
      </c>
      <c r="U3959" s="6">
        <f t="shared" si="308"/>
        <v>112.66</v>
      </c>
      <c r="V3959" s="6">
        <f>tbl_Raw_Data[[#This Row],[Discount_Pct]]*tbl_Raw_Data[[#This Row],[Gross_Amount]]/100</f>
        <v>5.6329999999999991</v>
      </c>
      <c r="W3959" s="6">
        <f>tbl_Raw_Data[[#This Row],[Gross_Amount]]-tbl_Raw_Data[[#This Row],[Discount_Amount]]</f>
        <v>107.027</v>
      </c>
      <c r="X3959" s="6">
        <f>tbl_Raw_Data[[#This Row],[Net_Amount_Before_Tax]]*tbl_Raw_Data[[#This Row],[Tax_Pct]]/100</f>
        <v>5.3513500000000001</v>
      </c>
      <c r="Y3959" s="6">
        <f>tbl_Raw_Data[[#This Row],[Net_Amount_Before_Tax]]+tbl_Raw_Data[[#This Row],[Tax_Amount]]</f>
        <v>112.37835</v>
      </c>
      <c r="Z3959" s="6">
        <f t="shared" si="309"/>
        <v>3</v>
      </c>
    </row>
    <row r="3960" spans="1:26" x14ac:dyDescent="0.3">
      <c r="A3960" s="23" t="s">
        <v>5871</v>
      </c>
      <c r="B3960" s="34">
        <v>45837</v>
      </c>
      <c r="C3960" s="23" t="s">
        <v>5872</v>
      </c>
      <c r="D3960" s="23" t="s">
        <v>80</v>
      </c>
      <c r="E3960" s="23" t="s">
        <v>81</v>
      </c>
      <c r="F3960" s="23">
        <v>395003</v>
      </c>
      <c r="G3960" s="23" t="s">
        <v>196</v>
      </c>
      <c r="H3960" s="23" t="s">
        <v>197</v>
      </c>
      <c r="I3960" s="23" t="s">
        <v>32</v>
      </c>
      <c r="J3960" s="23" t="s">
        <v>42</v>
      </c>
      <c r="K3960" s="23" t="s">
        <v>24</v>
      </c>
      <c r="L3960" s="23">
        <v>4</v>
      </c>
      <c r="M3960" s="23">
        <v>23.03</v>
      </c>
      <c r="N3960" s="23">
        <v>10</v>
      </c>
      <c r="O3960" s="23">
        <v>5</v>
      </c>
      <c r="P3960" s="23" t="s">
        <v>43</v>
      </c>
      <c r="Q3960" s="23" t="s">
        <v>90</v>
      </c>
      <c r="R3960" s="23">
        <f t="shared" si="305"/>
        <v>1</v>
      </c>
      <c r="S3960" s="23" t="str">
        <f t="shared" si="306"/>
        <v>ORD103959_20250629_CUST00481_MED011</v>
      </c>
      <c r="T3960" s="23">
        <f t="shared" si="307"/>
        <v>1</v>
      </c>
      <c r="U3960" s="6">
        <f t="shared" si="308"/>
        <v>92.12</v>
      </c>
      <c r="V3960" s="6">
        <f>tbl_Raw_Data[[#This Row],[Discount_Pct]]*tbl_Raw_Data[[#This Row],[Gross_Amount]]/100</f>
        <v>9.2119999999999997</v>
      </c>
      <c r="W3960" s="6">
        <f>tbl_Raw_Data[[#This Row],[Gross_Amount]]-tbl_Raw_Data[[#This Row],[Discount_Amount]]</f>
        <v>82.908000000000001</v>
      </c>
      <c r="X3960" s="6">
        <f>tbl_Raw_Data[[#This Row],[Net_Amount_Before_Tax]]*tbl_Raw_Data[[#This Row],[Tax_Pct]]/100</f>
        <v>4.1454000000000004</v>
      </c>
      <c r="Y3960" s="6">
        <f>tbl_Raw_Data[[#This Row],[Net_Amount_Before_Tax]]+tbl_Raw_Data[[#This Row],[Tax_Amount]]</f>
        <v>87.053399999999996</v>
      </c>
      <c r="Z3960" s="6">
        <f t="shared" si="309"/>
        <v>1</v>
      </c>
    </row>
    <row r="3961" spans="1:26" x14ac:dyDescent="0.3">
      <c r="A3961" s="23" t="s">
        <v>5873</v>
      </c>
      <c r="B3961" s="34">
        <v>45470</v>
      </c>
      <c r="C3961" s="23" t="s">
        <v>5874</v>
      </c>
      <c r="D3961" s="23" t="s">
        <v>46</v>
      </c>
      <c r="E3961" s="23" t="s">
        <v>47</v>
      </c>
      <c r="F3961" s="23">
        <v>411014</v>
      </c>
      <c r="G3961" s="23" t="s">
        <v>185</v>
      </c>
      <c r="H3961" s="23" t="s">
        <v>186</v>
      </c>
      <c r="I3961" s="23" t="s">
        <v>76</v>
      </c>
      <c r="J3961" s="23" t="s">
        <v>187</v>
      </c>
      <c r="K3961" s="23" t="s">
        <v>57</v>
      </c>
      <c r="L3961" s="23">
        <v>1</v>
      </c>
      <c r="M3961" s="23">
        <v>84.49</v>
      </c>
      <c r="N3961" s="23">
        <v>10</v>
      </c>
      <c r="O3961" s="23">
        <v>18</v>
      </c>
      <c r="P3961" s="23" t="s">
        <v>89</v>
      </c>
      <c r="Q3961" s="23" t="s">
        <v>34</v>
      </c>
      <c r="R3961" s="23">
        <f t="shared" si="305"/>
        <v>1</v>
      </c>
      <c r="S3961" s="23" t="str">
        <f t="shared" si="306"/>
        <v>ORD103960_20240627_CUST03158_MED009</v>
      </c>
      <c r="T3961" s="23">
        <f t="shared" si="307"/>
        <v>1</v>
      </c>
      <c r="U3961" s="6">
        <f t="shared" si="308"/>
        <v>84.49</v>
      </c>
      <c r="V3961" s="6">
        <f>tbl_Raw_Data[[#This Row],[Discount_Pct]]*tbl_Raw_Data[[#This Row],[Gross_Amount]]/100</f>
        <v>8.4489999999999998</v>
      </c>
      <c r="W3961" s="6">
        <f>tbl_Raw_Data[[#This Row],[Gross_Amount]]-tbl_Raw_Data[[#This Row],[Discount_Amount]]</f>
        <v>76.040999999999997</v>
      </c>
      <c r="X3961" s="6">
        <f>tbl_Raw_Data[[#This Row],[Net_Amount_Before_Tax]]*tbl_Raw_Data[[#This Row],[Tax_Pct]]/100</f>
        <v>13.687379999999997</v>
      </c>
      <c r="Y3961" s="6">
        <f>tbl_Raw_Data[[#This Row],[Net_Amount_Before_Tax]]+tbl_Raw_Data[[#This Row],[Tax_Amount]]</f>
        <v>89.728379999999987</v>
      </c>
      <c r="Z3961" s="6">
        <f t="shared" si="309"/>
        <v>2</v>
      </c>
    </row>
    <row r="3962" spans="1:26" x14ac:dyDescent="0.3">
      <c r="A3962" s="23" t="s">
        <v>5875</v>
      </c>
      <c r="B3962" s="34">
        <v>45668</v>
      </c>
      <c r="C3962" s="23" t="s">
        <v>5876</v>
      </c>
      <c r="D3962" s="23" t="s">
        <v>28</v>
      </c>
      <c r="E3962" s="23" t="s">
        <v>29</v>
      </c>
      <c r="F3962" s="23">
        <v>500090</v>
      </c>
      <c r="G3962" s="23" t="s">
        <v>94</v>
      </c>
      <c r="H3962" s="23" t="s">
        <v>95</v>
      </c>
      <c r="I3962" s="23" t="s">
        <v>84</v>
      </c>
      <c r="J3962" s="23" t="s">
        <v>42</v>
      </c>
      <c r="K3962" s="23" t="s">
        <v>24</v>
      </c>
      <c r="L3962" s="23">
        <v>1</v>
      </c>
      <c r="M3962" s="23">
        <v>84.05</v>
      </c>
      <c r="N3962" s="23">
        <v>10</v>
      </c>
      <c r="O3962" s="23">
        <v>5</v>
      </c>
      <c r="P3962" s="23" t="s">
        <v>65</v>
      </c>
      <c r="Q3962" s="23" t="s">
        <v>90</v>
      </c>
      <c r="R3962" s="23">
        <f t="shared" si="305"/>
        <v>1</v>
      </c>
      <c r="S3962" s="23" t="str">
        <f t="shared" si="306"/>
        <v>ORD103961_20250111_CUST01195_MED021</v>
      </c>
      <c r="T3962" s="23">
        <f t="shared" si="307"/>
        <v>1</v>
      </c>
      <c r="U3962" s="6">
        <f t="shared" si="308"/>
        <v>84.05</v>
      </c>
      <c r="V3962" s="6">
        <f>tbl_Raw_Data[[#This Row],[Discount_Pct]]*tbl_Raw_Data[[#This Row],[Gross_Amount]]/100</f>
        <v>8.4049999999999994</v>
      </c>
      <c r="W3962" s="6">
        <f>tbl_Raw_Data[[#This Row],[Gross_Amount]]-tbl_Raw_Data[[#This Row],[Discount_Amount]]</f>
        <v>75.644999999999996</v>
      </c>
      <c r="X3962" s="6">
        <f>tbl_Raw_Data[[#This Row],[Net_Amount_Before_Tax]]*tbl_Raw_Data[[#This Row],[Tax_Pct]]/100</f>
        <v>3.7822499999999994</v>
      </c>
      <c r="Y3962" s="6">
        <f>tbl_Raw_Data[[#This Row],[Net_Amount_Before_Tax]]+tbl_Raw_Data[[#This Row],[Tax_Amount]]</f>
        <v>79.427250000000001</v>
      </c>
      <c r="Z3962" s="6">
        <f t="shared" si="309"/>
        <v>2</v>
      </c>
    </row>
    <row r="3963" spans="1:26" x14ac:dyDescent="0.3">
      <c r="A3963" s="23" t="s">
        <v>5877</v>
      </c>
      <c r="B3963" s="34">
        <v>45350</v>
      </c>
      <c r="C3963" s="23" t="s">
        <v>4549</v>
      </c>
      <c r="D3963" s="23" t="s">
        <v>37</v>
      </c>
      <c r="E3963" s="23" t="s">
        <v>38</v>
      </c>
      <c r="F3963" s="23">
        <v>452018</v>
      </c>
      <c r="G3963" s="23" t="s">
        <v>94</v>
      </c>
      <c r="H3963" s="23" t="s">
        <v>95</v>
      </c>
      <c r="I3963" s="23" t="s">
        <v>84</v>
      </c>
      <c r="J3963" s="23" t="s">
        <v>42</v>
      </c>
      <c r="K3963" s="23" t="s">
        <v>24</v>
      </c>
      <c r="L3963" s="23">
        <v>3</v>
      </c>
      <c r="M3963" s="23">
        <v>84.87</v>
      </c>
      <c r="N3963" s="23">
        <v>10</v>
      </c>
      <c r="O3963" s="23">
        <v>5</v>
      </c>
      <c r="P3963" s="23" t="s">
        <v>43</v>
      </c>
      <c r="Q3963" s="23" t="s">
        <v>26</v>
      </c>
      <c r="R3963" s="23">
        <f t="shared" si="305"/>
        <v>1</v>
      </c>
      <c r="S3963" s="23" t="str">
        <f t="shared" si="306"/>
        <v>ORD103962_20240228_CUST01948_MED021</v>
      </c>
      <c r="T3963" s="23">
        <f t="shared" si="307"/>
        <v>1</v>
      </c>
      <c r="U3963" s="6">
        <f t="shared" si="308"/>
        <v>254.61</v>
      </c>
      <c r="V3963" s="6">
        <f>tbl_Raw_Data[[#This Row],[Discount_Pct]]*tbl_Raw_Data[[#This Row],[Gross_Amount]]/100</f>
        <v>25.461000000000002</v>
      </c>
      <c r="W3963" s="6">
        <f>tbl_Raw_Data[[#This Row],[Gross_Amount]]-tbl_Raw_Data[[#This Row],[Discount_Amount]]</f>
        <v>229.149</v>
      </c>
      <c r="X3963" s="6">
        <f>tbl_Raw_Data[[#This Row],[Net_Amount_Before_Tax]]*tbl_Raw_Data[[#This Row],[Tax_Pct]]/100</f>
        <v>11.45745</v>
      </c>
      <c r="Y3963" s="6">
        <f>tbl_Raw_Data[[#This Row],[Net_Amount_Before_Tax]]+tbl_Raw_Data[[#This Row],[Tax_Amount]]</f>
        <v>240.60645</v>
      </c>
      <c r="Z3963" s="6">
        <f t="shared" si="309"/>
        <v>3</v>
      </c>
    </row>
    <row r="3964" spans="1:26" x14ac:dyDescent="0.3">
      <c r="A3964" s="23" t="s">
        <v>5878</v>
      </c>
      <c r="B3964" s="34">
        <v>45905</v>
      </c>
      <c r="C3964" s="23" t="s">
        <v>3590</v>
      </c>
      <c r="D3964" s="23" t="s">
        <v>72</v>
      </c>
      <c r="E3964" s="23" t="s">
        <v>73</v>
      </c>
      <c r="F3964" s="23">
        <v>302019</v>
      </c>
      <c r="G3964" s="23" t="s">
        <v>74</v>
      </c>
      <c r="H3964" s="23" t="s">
        <v>75</v>
      </c>
      <c r="I3964" s="23" t="s">
        <v>76</v>
      </c>
      <c r="J3964" s="23" t="s">
        <v>77</v>
      </c>
      <c r="K3964" s="23" t="s">
        <v>57</v>
      </c>
      <c r="L3964" s="23">
        <v>2</v>
      </c>
      <c r="M3964" s="23">
        <v>60.43</v>
      </c>
      <c r="N3964" s="23">
        <v>20</v>
      </c>
      <c r="O3964" s="23">
        <v>18</v>
      </c>
      <c r="P3964" s="23" t="s">
        <v>58</v>
      </c>
      <c r="Q3964" s="23" t="s">
        <v>34</v>
      </c>
      <c r="R3964" s="23">
        <f t="shared" si="305"/>
        <v>1</v>
      </c>
      <c r="S3964" s="23" t="str">
        <f t="shared" si="306"/>
        <v>ORD103963_20250905_CUST03424_MED008</v>
      </c>
      <c r="T3964" s="23">
        <f t="shared" si="307"/>
        <v>1</v>
      </c>
      <c r="U3964" s="6">
        <f t="shared" si="308"/>
        <v>120.86</v>
      </c>
      <c r="V3964" s="6">
        <f>tbl_Raw_Data[[#This Row],[Discount_Pct]]*tbl_Raw_Data[[#This Row],[Gross_Amount]]/100</f>
        <v>24.171999999999997</v>
      </c>
      <c r="W3964" s="6">
        <f>tbl_Raw_Data[[#This Row],[Gross_Amount]]-tbl_Raw_Data[[#This Row],[Discount_Amount]]</f>
        <v>96.688000000000002</v>
      </c>
      <c r="X3964" s="6">
        <f>tbl_Raw_Data[[#This Row],[Net_Amount_Before_Tax]]*tbl_Raw_Data[[#This Row],[Tax_Pct]]/100</f>
        <v>17.403839999999999</v>
      </c>
      <c r="Y3964" s="6">
        <f>tbl_Raw_Data[[#This Row],[Net_Amount_Before_Tax]]+tbl_Raw_Data[[#This Row],[Tax_Amount]]</f>
        <v>114.09184</v>
      </c>
      <c r="Z3964" s="6">
        <f t="shared" si="309"/>
        <v>3</v>
      </c>
    </row>
    <row r="3965" spans="1:26" x14ac:dyDescent="0.3">
      <c r="A3965" s="23" t="s">
        <v>5879</v>
      </c>
      <c r="B3965" s="34">
        <v>45636</v>
      </c>
      <c r="C3965" s="23" t="s">
        <v>404</v>
      </c>
      <c r="D3965" s="23" t="s">
        <v>28</v>
      </c>
      <c r="E3965" s="23" t="s">
        <v>29</v>
      </c>
      <c r="F3965" s="23">
        <v>500084</v>
      </c>
      <c r="G3965" s="23" t="s">
        <v>124</v>
      </c>
      <c r="H3965" s="23" t="s">
        <v>125</v>
      </c>
      <c r="I3965" s="23" t="s">
        <v>104</v>
      </c>
      <c r="J3965" s="23" t="s">
        <v>114</v>
      </c>
      <c r="K3965" s="23" t="s">
        <v>24</v>
      </c>
      <c r="L3965" s="23">
        <v>2</v>
      </c>
      <c r="M3965" s="23">
        <v>102.4</v>
      </c>
      <c r="N3965" s="23">
        <v>15</v>
      </c>
      <c r="O3965" s="23">
        <v>12</v>
      </c>
      <c r="P3965" s="23" t="s">
        <v>25</v>
      </c>
      <c r="Q3965" s="23" t="s">
        <v>34</v>
      </c>
      <c r="R3965" s="23">
        <f t="shared" si="305"/>
        <v>1</v>
      </c>
      <c r="S3965" s="23" t="str">
        <f t="shared" si="306"/>
        <v>ORD103964_20241210_CUST02229_MED018</v>
      </c>
      <c r="T3965" s="23">
        <f t="shared" si="307"/>
        <v>1</v>
      </c>
      <c r="U3965" s="6">
        <f t="shared" si="308"/>
        <v>204.8</v>
      </c>
      <c r="V3965" s="6">
        <f>tbl_Raw_Data[[#This Row],[Discount_Pct]]*tbl_Raw_Data[[#This Row],[Gross_Amount]]/100</f>
        <v>30.72</v>
      </c>
      <c r="W3965" s="6">
        <f>tbl_Raw_Data[[#This Row],[Gross_Amount]]-tbl_Raw_Data[[#This Row],[Discount_Amount]]</f>
        <v>174.08</v>
      </c>
      <c r="X3965" s="6">
        <f>tbl_Raw_Data[[#This Row],[Net_Amount_Before_Tax]]*tbl_Raw_Data[[#This Row],[Tax_Pct]]/100</f>
        <v>20.889600000000002</v>
      </c>
      <c r="Y3965" s="6">
        <f>tbl_Raw_Data[[#This Row],[Net_Amount_Before_Tax]]+tbl_Raw_Data[[#This Row],[Tax_Amount]]</f>
        <v>194.96960000000001</v>
      </c>
      <c r="Z3965" s="6">
        <f t="shared" si="309"/>
        <v>5</v>
      </c>
    </row>
    <row r="3966" spans="1:26" x14ac:dyDescent="0.3">
      <c r="A3966" s="23" t="s">
        <v>5880</v>
      </c>
      <c r="B3966" s="34">
        <v>45410</v>
      </c>
      <c r="C3966" s="23" t="s">
        <v>3759</v>
      </c>
      <c r="D3966" s="23" t="s">
        <v>183</v>
      </c>
      <c r="E3966" s="23" t="s">
        <v>184</v>
      </c>
      <c r="F3966" s="23">
        <v>122018</v>
      </c>
      <c r="G3966" s="23" t="s">
        <v>107</v>
      </c>
      <c r="H3966" s="23" t="s">
        <v>108</v>
      </c>
      <c r="I3966" s="23" t="s">
        <v>63</v>
      </c>
      <c r="J3966" s="23" t="s">
        <v>42</v>
      </c>
      <c r="K3966" s="23" t="s">
        <v>57</v>
      </c>
      <c r="L3966" s="23">
        <v>1</v>
      </c>
      <c r="M3966" s="23">
        <v>106.14</v>
      </c>
      <c r="N3966" s="23">
        <v>10</v>
      </c>
      <c r="O3966" s="23">
        <v>5</v>
      </c>
      <c r="P3966" s="23" t="s">
        <v>58</v>
      </c>
      <c r="Q3966" s="23" t="s">
        <v>34</v>
      </c>
      <c r="R3966" s="23">
        <f t="shared" si="305"/>
        <v>1</v>
      </c>
      <c r="S3966" s="23" t="str">
        <f t="shared" si="306"/>
        <v>ORD103965_20240428_CUST01818_MED005</v>
      </c>
      <c r="T3966" s="23">
        <f t="shared" si="307"/>
        <v>1</v>
      </c>
      <c r="U3966" s="6">
        <f t="shared" si="308"/>
        <v>106.14</v>
      </c>
      <c r="V3966" s="6">
        <f>tbl_Raw_Data[[#This Row],[Discount_Pct]]*tbl_Raw_Data[[#This Row],[Gross_Amount]]/100</f>
        <v>10.614000000000001</v>
      </c>
      <c r="W3966" s="6">
        <f>tbl_Raw_Data[[#This Row],[Gross_Amount]]-tbl_Raw_Data[[#This Row],[Discount_Amount]]</f>
        <v>95.525999999999996</v>
      </c>
      <c r="X3966" s="6">
        <f>tbl_Raw_Data[[#This Row],[Net_Amount_Before_Tax]]*tbl_Raw_Data[[#This Row],[Tax_Pct]]/100</f>
        <v>4.7763</v>
      </c>
      <c r="Y3966" s="6">
        <f>tbl_Raw_Data[[#This Row],[Net_Amount_Before_Tax]]+tbl_Raw_Data[[#This Row],[Tax_Amount]]</f>
        <v>100.3023</v>
      </c>
      <c r="Z3966" s="6">
        <f t="shared" si="309"/>
        <v>6</v>
      </c>
    </row>
    <row r="3967" spans="1:26" x14ac:dyDescent="0.3">
      <c r="A3967" s="23" t="s">
        <v>5881</v>
      </c>
      <c r="B3967" s="34">
        <v>45506</v>
      </c>
      <c r="C3967" s="23" t="s">
        <v>3335</v>
      </c>
      <c r="D3967" s="23" t="s">
        <v>159</v>
      </c>
      <c r="E3967" s="23" t="s">
        <v>47</v>
      </c>
      <c r="F3967" s="23">
        <v>400001</v>
      </c>
      <c r="G3967" s="23" t="s">
        <v>167</v>
      </c>
      <c r="H3967" s="23" t="s">
        <v>168</v>
      </c>
      <c r="I3967" s="23" t="s">
        <v>113</v>
      </c>
      <c r="J3967" s="23" t="s">
        <v>42</v>
      </c>
      <c r="K3967" s="23" t="s">
        <v>24</v>
      </c>
      <c r="L3967" s="23">
        <v>3</v>
      </c>
      <c r="M3967" s="23">
        <v>201.74</v>
      </c>
      <c r="N3967" s="23">
        <v>5</v>
      </c>
      <c r="O3967" s="23">
        <v>5</v>
      </c>
      <c r="P3967" s="23" t="s">
        <v>25</v>
      </c>
      <c r="Q3967" s="23" t="s">
        <v>34</v>
      </c>
      <c r="R3967" s="23">
        <f t="shared" si="305"/>
        <v>1</v>
      </c>
      <c r="S3967" s="23" t="str">
        <f t="shared" si="306"/>
        <v>ORD103966_20240802_CUST00969_MED026</v>
      </c>
      <c r="T3967" s="23">
        <f t="shared" si="307"/>
        <v>1</v>
      </c>
      <c r="U3967" s="6">
        <f t="shared" si="308"/>
        <v>605.22</v>
      </c>
      <c r="V3967" s="6">
        <f>tbl_Raw_Data[[#This Row],[Discount_Pct]]*tbl_Raw_Data[[#This Row],[Gross_Amount]]/100</f>
        <v>30.261000000000003</v>
      </c>
      <c r="W3967" s="6">
        <f>tbl_Raw_Data[[#This Row],[Gross_Amount]]-tbl_Raw_Data[[#This Row],[Discount_Amount]]</f>
        <v>574.95900000000006</v>
      </c>
      <c r="X3967" s="6">
        <f>tbl_Raw_Data[[#This Row],[Net_Amount_Before_Tax]]*tbl_Raw_Data[[#This Row],[Tax_Pct]]/100</f>
        <v>28.747949999999999</v>
      </c>
      <c r="Y3967" s="6">
        <f>tbl_Raw_Data[[#This Row],[Net_Amount_Before_Tax]]+tbl_Raw_Data[[#This Row],[Tax_Amount]]</f>
        <v>603.70695000000001</v>
      </c>
      <c r="Z3967" s="6">
        <f t="shared" si="309"/>
        <v>2</v>
      </c>
    </row>
    <row r="3968" spans="1:26" x14ac:dyDescent="0.3">
      <c r="A3968" s="23" t="s">
        <v>5881</v>
      </c>
      <c r="B3968" s="34">
        <v>45707</v>
      </c>
      <c r="C3968" s="23" t="s">
        <v>5882</v>
      </c>
      <c r="D3968" s="23" t="s">
        <v>159</v>
      </c>
      <c r="E3968" s="23" t="s">
        <v>47</v>
      </c>
      <c r="F3968" s="23">
        <v>400069</v>
      </c>
      <c r="G3968" s="23" t="s">
        <v>102</v>
      </c>
      <c r="H3968" s="23" t="s">
        <v>103</v>
      </c>
      <c r="I3968" s="23" t="s">
        <v>104</v>
      </c>
      <c r="J3968" s="23" t="s">
        <v>64</v>
      </c>
      <c r="K3968" s="23" t="s">
        <v>57</v>
      </c>
      <c r="L3968" s="23">
        <v>2</v>
      </c>
      <c r="M3968" s="23">
        <v>91.53</v>
      </c>
      <c r="N3968" s="23">
        <v>15</v>
      </c>
      <c r="O3968" s="23">
        <v>5</v>
      </c>
      <c r="P3968" s="23" t="s">
        <v>43</v>
      </c>
      <c r="Q3968" s="23" t="s">
        <v>34</v>
      </c>
      <c r="R3968" s="23">
        <f t="shared" si="305"/>
        <v>1</v>
      </c>
      <c r="S3968" s="23" t="str">
        <f t="shared" si="306"/>
        <v>ORD103966_20250219_CUST00127_MED029</v>
      </c>
      <c r="T3968" s="23">
        <f t="shared" si="307"/>
        <v>1</v>
      </c>
      <c r="U3968" s="6">
        <f t="shared" si="308"/>
        <v>183.06</v>
      </c>
      <c r="V3968" s="6">
        <f>tbl_Raw_Data[[#This Row],[Discount_Pct]]*tbl_Raw_Data[[#This Row],[Gross_Amount]]/100</f>
        <v>27.459</v>
      </c>
      <c r="W3968" s="6">
        <f>tbl_Raw_Data[[#This Row],[Gross_Amount]]-tbl_Raw_Data[[#This Row],[Discount_Amount]]</f>
        <v>155.601</v>
      </c>
      <c r="X3968" s="6">
        <f>tbl_Raw_Data[[#This Row],[Net_Amount_Before_Tax]]*tbl_Raw_Data[[#This Row],[Tax_Pct]]/100</f>
        <v>7.7800500000000001</v>
      </c>
      <c r="Y3968" s="6">
        <f>tbl_Raw_Data[[#This Row],[Net_Amount_Before_Tax]]+tbl_Raw_Data[[#This Row],[Tax_Amount]]</f>
        <v>163.38104999999999</v>
      </c>
      <c r="Z3968" s="6">
        <f t="shared" si="309"/>
        <v>1</v>
      </c>
    </row>
    <row r="3969" spans="1:26" x14ac:dyDescent="0.3">
      <c r="A3969" s="23" t="s">
        <v>5883</v>
      </c>
      <c r="B3969" s="34">
        <v>45737</v>
      </c>
      <c r="C3969" s="23" t="s">
        <v>144</v>
      </c>
      <c r="D3969" s="23" t="s">
        <v>92</v>
      </c>
      <c r="E3969" s="23" t="s">
        <v>93</v>
      </c>
      <c r="F3969" s="23">
        <v>560066</v>
      </c>
      <c r="G3969" s="23" t="s">
        <v>167</v>
      </c>
      <c r="H3969" s="23" t="s">
        <v>168</v>
      </c>
      <c r="I3969" s="23" t="s">
        <v>113</v>
      </c>
      <c r="J3969" s="23" t="s">
        <v>42</v>
      </c>
      <c r="K3969" s="23" t="s">
        <v>24</v>
      </c>
      <c r="L3969" s="23">
        <v>5</v>
      </c>
      <c r="M3969" s="23">
        <v>170</v>
      </c>
      <c r="N3969" s="23">
        <v>5</v>
      </c>
      <c r="O3969" s="23">
        <v>5</v>
      </c>
      <c r="P3969" s="23" t="s">
        <v>58</v>
      </c>
      <c r="Q3969" s="23" t="s">
        <v>34</v>
      </c>
      <c r="R3969" s="23">
        <f t="shared" si="305"/>
        <v>1</v>
      </c>
      <c r="S3969" s="23" t="str">
        <f t="shared" si="306"/>
        <v>ORD103968_20250321_CUST00682_MED026</v>
      </c>
      <c r="T3969" s="23">
        <f t="shared" si="307"/>
        <v>1</v>
      </c>
      <c r="U3969" s="6">
        <f t="shared" si="308"/>
        <v>850</v>
      </c>
      <c r="V3969" s="6">
        <f>tbl_Raw_Data[[#This Row],[Discount_Pct]]*tbl_Raw_Data[[#This Row],[Gross_Amount]]/100</f>
        <v>42.5</v>
      </c>
      <c r="W3969" s="6">
        <f>tbl_Raw_Data[[#This Row],[Gross_Amount]]-tbl_Raw_Data[[#This Row],[Discount_Amount]]</f>
        <v>807.5</v>
      </c>
      <c r="X3969" s="6">
        <f>tbl_Raw_Data[[#This Row],[Net_Amount_Before_Tax]]*tbl_Raw_Data[[#This Row],[Tax_Pct]]/100</f>
        <v>40.375</v>
      </c>
      <c r="Y3969" s="6">
        <f>tbl_Raw_Data[[#This Row],[Net_Amount_Before_Tax]]+tbl_Raw_Data[[#This Row],[Tax_Amount]]</f>
        <v>847.875</v>
      </c>
      <c r="Z3969" s="6">
        <f t="shared" si="309"/>
        <v>2</v>
      </c>
    </row>
    <row r="3970" spans="1:26" x14ac:dyDescent="0.3">
      <c r="A3970" s="23" t="s">
        <v>5883</v>
      </c>
      <c r="B3970" s="34">
        <v>45687</v>
      </c>
      <c r="C3970" s="23" t="s">
        <v>5884</v>
      </c>
      <c r="D3970" s="23" t="s">
        <v>37</v>
      </c>
      <c r="E3970" s="23" t="s">
        <v>38</v>
      </c>
      <c r="F3970" s="23">
        <v>452020</v>
      </c>
      <c r="G3970" s="23" t="s">
        <v>283</v>
      </c>
      <c r="H3970" s="23" t="s">
        <v>284</v>
      </c>
      <c r="I3970" s="23" t="s">
        <v>104</v>
      </c>
      <c r="J3970" s="23" t="s">
        <v>42</v>
      </c>
      <c r="K3970" s="23" t="s">
        <v>57</v>
      </c>
      <c r="L3970" s="23">
        <v>1</v>
      </c>
      <c r="M3970" s="23">
        <v>259.8</v>
      </c>
      <c r="N3970" s="23">
        <v>0</v>
      </c>
      <c r="O3970" s="23">
        <v>5</v>
      </c>
      <c r="P3970" s="23" t="s">
        <v>43</v>
      </c>
      <c r="Q3970" s="23" t="s">
        <v>34</v>
      </c>
      <c r="R3970" s="23">
        <f t="shared" ref="R3970:R4033" si="310">COUNTIFS($A$2:$A$8001,A3970,$B$2:$B$8001,B3970,$C$2:$C$8001,C3970,$G$2:$G$8001,G3970)</f>
        <v>1</v>
      </c>
      <c r="S3970" s="23" t="str">
        <f t="shared" ref="S3970:S4033" si="311">A3970&amp;"_"&amp;TEXT(B3970,"yyyymmdd")&amp;"_"&amp;C3970&amp;"_"&amp;G3970</f>
        <v>ORD103968_20250130_CUST01633_MED030</v>
      </c>
      <c r="T3970" s="23">
        <f t="shared" ref="T3970:T4033" si="312">COUNTIF($S$2:$S$8001,S3970)</f>
        <v>1</v>
      </c>
      <c r="U3970" s="6">
        <f t="shared" ref="U3970:U4033" si="313">L3970*M3970</f>
        <v>259.8</v>
      </c>
      <c r="V3970" s="6">
        <f>tbl_Raw_Data[[#This Row],[Discount_Pct]]*tbl_Raw_Data[[#This Row],[Gross_Amount]]/100</f>
        <v>0</v>
      </c>
      <c r="W3970" s="6">
        <f>tbl_Raw_Data[[#This Row],[Gross_Amount]]-tbl_Raw_Data[[#This Row],[Discount_Amount]]</f>
        <v>259.8</v>
      </c>
      <c r="X3970" s="6">
        <f>tbl_Raw_Data[[#This Row],[Net_Amount_Before_Tax]]*tbl_Raw_Data[[#This Row],[Tax_Pct]]/100</f>
        <v>12.99</v>
      </c>
      <c r="Y3970" s="6">
        <f>tbl_Raw_Data[[#This Row],[Net_Amount_Before_Tax]]+tbl_Raw_Data[[#This Row],[Tax_Amount]]</f>
        <v>272.79000000000002</v>
      </c>
      <c r="Z3970" s="6">
        <f t="shared" ref="Z3970:Z4033" si="314">COUNTIFS($C$2:$C$8001,C3970,$Q$2:$Q$8001,"Delivered")</f>
        <v>3</v>
      </c>
    </row>
    <row r="3971" spans="1:26" x14ac:dyDescent="0.3">
      <c r="A3971" s="23" t="s">
        <v>5883</v>
      </c>
      <c r="B3971" s="34">
        <v>45357</v>
      </c>
      <c r="C3971" s="23" t="s">
        <v>4549</v>
      </c>
      <c r="D3971" s="23" t="s">
        <v>159</v>
      </c>
      <c r="E3971" s="23" t="s">
        <v>47</v>
      </c>
      <c r="F3971" s="23">
        <v>400076</v>
      </c>
      <c r="G3971" s="23" t="s">
        <v>82</v>
      </c>
      <c r="H3971" s="23" t="s">
        <v>83</v>
      </c>
      <c r="I3971" s="23" t="s">
        <v>84</v>
      </c>
      <c r="J3971" s="23" t="s">
        <v>85</v>
      </c>
      <c r="K3971" s="23" t="s">
        <v>24</v>
      </c>
      <c r="L3971" s="23">
        <v>2</v>
      </c>
      <c r="M3971" s="23">
        <v>311.72000000000003</v>
      </c>
      <c r="N3971" s="23">
        <v>5</v>
      </c>
      <c r="O3971" s="23">
        <v>5</v>
      </c>
      <c r="P3971" s="23" t="s">
        <v>58</v>
      </c>
      <c r="Q3971" s="23" t="s">
        <v>34</v>
      </c>
      <c r="R3971" s="23">
        <f t="shared" si="310"/>
        <v>1</v>
      </c>
      <c r="S3971" s="23" t="str">
        <f t="shared" si="311"/>
        <v>ORD103968_20240306_CUST01948_MED023</v>
      </c>
      <c r="T3971" s="23">
        <f t="shared" si="312"/>
        <v>1</v>
      </c>
      <c r="U3971" s="6">
        <f t="shared" si="313"/>
        <v>623.44000000000005</v>
      </c>
      <c r="V3971" s="6">
        <f>tbl_Raw_Data[[#This Row],[Discount_Pct]]*tbl_Raw_Data[[#This Row],[Gross_Amount]]/100</f>
        <v>31.172000000000004</v>
      </c>
      <c r="W3971" s="6">
        <f>tbl_Raw_Data[[#This Row],[Gross_Amount]]-tbl_Raw_Data[[#This Row],[Discount_Amount]]</f>
        <v>592.26800000000003</v>
      </c>
      <c r="X3971" s="6">
        <f>tbl_Raw_Data[[#This Row],[Net_Amount_Before_Tax]]*tbl_Raw_Data[[#This Row],[Tax_Pct]]/100</f>
        <v>29.613400000000002</v>
      </c>
      <c r="Y3971" s="6">
        <f>tbl_Raw_Data[[#This Row],[Net_Amount_Before_Tax]]+tbl_Raw_Data[[#This Row],[Tax_Amount]]</f>
        <v>621.88139999999999</v>
      </c>
      <c r="Z3971" s="6">
        <f t="shared" si="314"/>
        <v>3</v>
      </c>
    </row>
    <row r="3972" spans="1:26" x14ac:dyDescent="0.3">
      <c r="A3972" s="23" t="s">
        <v>5883</v>
      </c>
      <c r="B3972" s="34">
        <v>45404</v>
      </c>
      <c r="C3972" s="23" t="s">
        <v>273</v>
      </c>
      <c r="D3972" s="23" t="s">
        <v>52</v>
      </c>
      <c r="E3972" s="23" t="s">
        <v>52</v>
      </c>
      <c r="F3972" s="23">
        <v>160001</v>
      </c>
      <c r="G3972" s="23" t="s">
        <v>94</v>
      </c>
      <c r="H3972" s="23" t="s">
        <v>95</v>
      </c>
      <c r="I3972" s="23" t="s">
        <v>84</v>
      </c>
      <c r="J3972" s="23" t="s">
        <v>42</v>
      </c>
      <c r="K3972" s="23" t="s">
        <v>24</v>
      </c>
      <c r="L3972" s="23">
        <v>2</v>
      </c>
      <c r="M3972" s="23">
        <v>72.8</v>
      </c>
      <c r="N3972" s="23">
        <v>0</v>
      </c>
      <c r="O3972" s="23">
        <v>18</v>
      </c>
      <c r="P3972" s="23" t="s">
        <v>25</v>
      </c>
      <c r="Q3972" s="23" t="s">
        <v>44</v>
      </c>
      <c r="R3972" s="23">
        <f t="shared" si="310"/>
        <v>1</v>
      </c>
      <c r="S3972" s="23" t="str">
        <f t="shared" si="311"/>
        <v>ORD103968_20240422_CUST02473_MED021</v>
      </c>
      <c r="T3972" s="23">
        <f t="shared" si="312"/>
        <v>1</v>
      </c>
      <c r="U3972" s="6">
        <f t="shared" si="313"/>
        <v>145.6</v>
      </c>
      <c r="V3972" s="6">
        <f>tbl_Raw_Data[[#This Row],[Discount_Pct]]*tbl_Raw_Data[[#This Row],[Gross_Amount]]/100</f>
        <v>0</v>
      </c>
      <c r="W3972" s="6">
        <f>tbl_Raw_Data[[#This Row],[Gross_Amount]]-tbl_Raw_Data[[#This Row],[Discount_Amount]]</f>
        <v>145.6</v>
      </c>
      <c r="X3972" s="6">
        <f>tbl_Raw_Data[[#This Row],[Net_Amount_Before_Tax]]*tbl_Raw_Data[[#This Row],[Tax_Pct]]/100</f>
        <v>26.207999999999998</v>
      </c>
      <c r="Y3972" s="6">
        <f>tbl_Raw_Data[[#This Row],[Net_Amount_Before_Tax]]+tbl_Raw_Data[[#This Row],[Tax_Amount]]</f>
        <v>171.80799999999999</v>
      </c>
      <c r="Z3972" s="6">
        <f t="shared" si="314"/>
        <v>3</v>
      </c>
    </row>
    <row r="3973" spans="1:26" x14ac:dyDescent="0.3">
      <c r="A3973" s="23" t="s">
        <v>5885</v>
      </c>
      <c r="B3973" s="34">
        <v>45743</v>
      </c>
      <c r="C3973" s="23" t="s">
        <v>3271</v>
      </c>
      <c r="D3973" s="23" t="s">
        <v>183</v>
      </c>
      <c r="E3973" s="23" t="s">
        <v>184</v>
      </c>
      <c r="F3973" s="23">
        <v>122009</v>
      </c>
      <c r="G3973" s="23" t="s">
        <v>74</v>
      </c>
      <c r="H3973" s="23" t="s">
        <v>75</v>
      </c>
      <c r="I3973" s="23" t="s">
        <v>76</v>
      </c>
      <c r="J3973" s="23" t="s">
        <v>77</v>
      </c>
      <c r="K3973" s="23" t="s">
        <v>57</v>
      </c>
      <c r="L3973" s="23">
        <v>2</v>
      </c>
      <c r="M3973" s="23">
        <v>57.19</v>
      </c>
      <c r="N3973" s="23">
        <v>5</v>
      </c>
      <c r="O3973" s="23">
        <v>5</v>
      </c>
      <c r="P3973" s="23" t="s">
        <v>89</v>
      </c>
      <c r="Q3973" s="23" t="s">
        <v>44</v>
      </c>
      <c r="R3973" s="23">
        <f t="shared" si="310"/>
        <v>1</v>
      </c>
      <c r="S3973" s="23" t="str">
        <f t="shared" si="311"/>
        <v>ORD103972_20250327_CUST03269_MED008</v>
      </c>
      <c r="T3973" s="23">
        <f t="shared" si="312"/>
        <v>1</v>
      </c>
      <c r="U3973" s="6">
        <f t="shared" si="313"/>
        <v>114.38</v>
      </c>
      <c r="V3973" s="6">
        <f>tbl_Raw_Data[[#This Row],[Discount_Pct]]*tbl_Raw_Data[[#This Row],[Gross_Amount]]/100</f>
        <v>5.7189999999999994</v>
      </c>
      <c r="W3973" s="6">
        <f>tbl_Raw_Data[[#This Row],[Gross_Amount]]-tbl_Raw_Data[[#This Row],[Discount_Amount]]</f>
        <v>108.661</v>
      </c>
      <c r="X3973" s="6">
        <f>tbl_Raw_Data[[#This Row],[Net_Amount_Before_Tax]]*tbl_Raw_Data[[#This Row],[Tax_Pct]]/100</f>
        <v>5.4330500000000006</v>
      </c>
      <c r="Y3973" s="6">
        <f>tbl_Raw_Data[[#This Row],[Net_Amount_Before_Tax]]+tbl_Raw_Data[[#This Row],[Tax_Amount]]</f>
        <v>114.09405</v>
      </c>
      <c r="Z3973" s="6">
        <f t="shared" si="314"/>
        <v>0</v>
      </c>
    </row>
    <row r="3974" spans="1:26" x14ac:dyDescent="0.3">
      <c r="A3974" s="23" t="s">
        <v>5885</v>
      </c>
      <c r="B3974" s="34">
        <v>45734</v>
      </c>
      <c r="C3974" s="23" t="s">
        <v>1888</v>
      </c>
      <c r="D3974" s="23" t="s">
        <v>46</v>
      </c>
      <c r="E3974" s="23" t="s">
        <v>47</v>
      </c>
      <c r="F3974" s="23">
        <v>411014</v>
      </c>
      <c r="G3974" s="23" t="s">
        <v>154</v>
      </c>
      <c r="H3974" s="23" t="s">
        <v>155</v>
      </c>
      <c r="I3974" s="23" t="s">
        <v>134</v>
      </c>
      <c r="J3974" s="23" t="s">
        <v>156</v>
      </c>
      <c r="K3974" s="23" t="s">
        <v>57</v>
      </c>
      <c r="L3974" s="23">
        <v>1</v>
      </c>
      <c r="M3974" s="23">
        <v>42.51</v>
      </c>
      <c r="N3974" s="23">
        <v>15</v>
      </c>
      <c r="O3974" s="23">
        <v>5</v>
      </c>
      <c r="P3974" s="23" t="s">
        <v>89</v>
      </c>
      <c r="Q3974" s="23" t="s">
        <v>26</v>
      </c>
      <c r="R3974" s="23">
        <f t="shared" si="310"/>
        <v>1</v>
      </c>
      <c r="S3974" s="23" t="str">
        <f t="shared" si="311"/>
        <v>ORD103972_20250318_CUST00978_MED006</v>
      </c>
      <c r="T3974" s="23">
        <f t="shared" si="312"/>
        <v>1</v>
      </c>
      <c r="U3974" s="6">
        <f t="shared" si="313"/>
        <v>42.51</v>
      </c>
      <c r="V3974" s="6">
        <f>tbl_Raw_Data[[#This Row],[Discount_Pct]]*tbl_Raw_Data[[#This Row],[Gross_Amount]]/100</f>
        <v>6.3765000000000001</v>
      </c>
      <c r="W3974" s="6">
        <f>tbl_Raw_Data[[#This Row],[Gross_Amount]]-tbl_Raw_Data[[#This Row],[Discount_Amount]]</f>
        <v>36.133499999999998</v>
      </c>
      <c r="X3974" s="6">
        <f>tbl_Raw_Data[[#This Row],[Net_Amount_Before_Tax]]*tbl_Raw_Data[[#This Row],[Tax_Pct]]/100</f>
        <v>1.8066749999999998</v>
      </c>
      <c r="Y3974" s="6">
        <f>tbl_Raw_Data[[#This Row],[Net_Amount_Before_Tax]]+tbl_Raw_Data[[#This Row],[Tax_Amount]]</f>
        <v>37.940174999999996</v>
      </c>
      <c r="Z3974" s="6">
        <f t="shared" si="314"/>
        <v>3</v>
      </c>
    </row>
    <row r="3975" spans="1:26" x14ac:dyDescent="0.3">
      <c r="A3975" s="23" t="s">
        <v>5886</v>
      </c>
      <c r="B3975" s="34">
        <v>45392</v>
      </c>
      <c r="C3975" s="23" t="s">
        <v>1143</v>
      </c>
      <c r="D3975" s="23" t="s">
        <v>130</v>
      </c>
      <c r="E3975" s="23" t="s">
        <v>131</v>
      </c>
      <c r="F3975" s="23">
        <v>700019</v>
      </c>
      <c r="G3975" s="23" t="s">
        <v>160</v>
      </c>
      <c r="H3975" s="23" t="s">
        <v>161</v>
      </c>
      <c r="I3975" s="23" t="s">
        <v>50</v>
      </c>
      <c r="J3975" s="23" t="s">
        <v>23</v>
      </c>
      <c r="K3975" s="23" t="s">
        <v>24</v>
      </c>
      <c r="L3975" s="23">
        <v>1</v>
      </c>
      <c r="M3975" s="23">
        <v>144.18</v>
      </c>
      <c r="N3975" s="23">
        <v>0</v>
      </c>
      <c r="O3975" s="23">
        <v>12</v>
      </c>
      <c r="P3975" s="23" t="s">
        <v>43</v>
      </c>
      <c r="Q3975" s="23" t="s">
        <v>44</v>
      </c>
      <c r="R3975" s="23">
        <f t="shared" si="310"/>
        <v>1</v>
      </c>
      <c r="S3975" s="23" t="str">
        <f t="shared" si="311"/>
        <v>ORD103974_20240410_CUST00223_MED014</v>
      </c>
      <c r="T3975" s="23">
        <f t="shared" si="312"/>
        <v>1</v>
      </c>
      <c r="U3975" s="6">
        <f t="shared" si="313"/>
        <v>144.18</v>
      </c>
      <c r="V3975" s="6">
        <f>tbl_Raw_Data[[#This Row],[Discount_Pct]]*tbl_Raw_Data[[#This Row],[Gross_Amount]]/100</f>
        <v>0</v>
      </c>
      <c r="W3975" s="6">
        <f>tbl_Raw_Data[[#This Row],[Gross_Amount]]-tbl_Raw_Data[[#This Row],[Discount_Amount]]</f>
        <v>144.18</v>
      </c>
      <c r="X3975" s="6">
        <f>tbl_Raw_Data[[#This Row],[Net_Amount_Before_Tax]]*tbl_Raw_Data[[#This Row],[Tax_Pct]]/100</f>
        <v>17.301600000000001</v>
      </c>
      <c r="Y3975" s="6">
        <f>tbl_Raw_Data[[#This Row],[Net_Amount_Before_Tax]]+tbl_Raw_Data[[#This Row],[Tax_Amount]]</f>
        <v>161.48160000000001</v>
      </c>
      <c r="Z3975" s="6">
        <f t="shared" si="314"/>
        <v>2</v>
      </c>
    </row>
    <row r="3976" spans="1:26" x14ac:dyDescent="0.3">
      <c r="A3976" s="23" t="s">
        <v>5887</v>
      </c>
      <c r="B3976" s="34">
        <v>45742</v>
      </c>
      <c r="C3976" s="23" t="s">
        <v>3759</v>
      </c>
      <c r="D3976" s="23" t="s">
        <v>87</v>
      </c>
      <c r="E3976" s="23" t="s">
        <v>88</v>
      </c>
      <c r="F3976" s="23">
        <v>600096</v>
      </c>
      <c r="G3976" s="23" t="s">
        <v>68</v>
      </c>
      <c r="H3976" s="23" t="s">
        <v>69</v>
      </c>
      <c r="I3976" s="23" t="s">
        <v>55</v>
      </c>
      <c r="J3976" s="23" t="s">
        <v>56</v>
      </c>
      <c r="K3976" s="23" t="s">
        <v>24</v>
      </c>
      <c r="L3976" s="23">
        <v>2</v>
      </c>
      <c r="M3976" s="23">
        <v>29.02</v>
      </c>
      <c r="N3976" s="23">
        <v>5</v>
      </c>
      <c r="O3976" s="23">
        <v>5</v>
      </c>
      <c r="P3976" s="23" t="s">
        <v>65</v>
      </c>
      <c r="Q3976" s="23" t="s">
        <v>34</v>
      </c>
      <c r="R3976" s="23">
        <f t="shared" si="310"/>
        <v>1</v>
      </c>
      <c r="S3976" s="23" t="str">
        <f t="shared" si="311"/>
        <v>ORD103975_20250326_CUST01818_MED003</v>
      </c>
      <c r="T3976" s="23">
        <f t="shared" si="312"/>
        <v>1</v>
      </c>
      <c r="U3976" s="6">
        <f t="shared" si="313"/>
        <v>58.04</v>
      </c>
      <c r="V3976" s="6">
        <f>tbl_Raw_Data[[#This Row],[Discount_Pct]]*tbl_Raw_Data[[#This Row],[Gross_Amount]]/100</f>
        <v>2.9019999999999997</v>
      </c>
      <c r="W3976" s="6">
        <f>tbl_Raw_Data[[#This Row],[Gross_Amount]]-tbl_Raw_Data[[#This Row],[Discount_Amount]]</f>
        <v>55.137999999999998</v>
      </c>
      <c r="X3976" s="6">
        <f>tbl_Raw_Data[[#This Row],[Net_Amount_Before_Tax]]*tbl_Raw_Data[[#This Row],[Tax_Pct]]/100</f>
        <v>2.7568999999999999</v>
      </c>
      <c r="Y3976" s="6">
        <f>tbl_Raw_Data[[#This Row],[Net_Amount_Before_Tax]]+tbl_Raw_Data[[#This Row],[Tax_Amount]]</f>
        <v>57.8949</v>
      </c>
      <c r="Z3976" s="6">
        <f t="shared" si="314"/>
        <v>6</v>
      </c>
    </row>
    <row r="3977" spans="1:26" x14ac:dyDescent="0.3">
      <c r="A3977" s="23" t="s">
        <v>5888</v>
      </c>
      <c r="B3977" s="34">
        <v>46022</v>
      </c>
      <c r="C3977" s="23" t="s">
        <v>5110</v>
      </c>
      <c r="D3977" s="23" t="s">
        <v>37</v>
      </c>
      <c r="E3977" s="23" t="s">
        <v>38</v>
      </c>
      <c r="F3977" s="23">
        <v>452016</v>
      </c>
      <c r="G3977" s="23" t="s">
        <v>229</v>
      </c>
      <c r="H3977" s="23" t="s">
        <v>230</v>
      </c>
      <c r="I3977" s="23" t="s">
        <v>84</v>
      </c>
      <c r="J3977" s="23" t="s">
        <v>140</v>
      </c>
      <c r="K3977" s="23" t="s">
        <v>24</v>
      </c>
      <c r="L3977" s="23">
        <v>2</v>
      </c>
      <c r="M3977" s="23">
        <v>183.21</v>
      </c>
      <c r="N3977" s="23">
        <v>10</v>
      </c>
      <c r="O3977" s="23">
        <v>18</v>
      </c>
      <c r="P3977" s="23" t="s">
        <v>43</v>
      </c>
      <c r="Q3977" s="23" t="s">
        <v>26</v>
      </c>
      <c r="R3977" s="23">
        <f t="shared" si="310"/>
        <v>1</v>
      </c>
      <c r="S3977" s="23" t="str">
        <f t="shared" si="311"/>
        <v>ORD103976_20251231_CUST02032_MED022</v>
      </c>
      <c r="T3977" s="23">
        <f t="shared" si="312"/>
        <v>1</v>
      </c>
      <c r="U3977" s="6">
        <f t="shared" si="313"/>
        <v>366.42</v>
      </c>
      <c r="V3977" s="6">
        <f>tbl_Raw_Data[[#This Row],[Discount_Pct]]*tbl_Raw_Data[[#This Row],[Gross_Amount]]/100</f>
        <v>36.642000000000003</v>
      </c>
      <c r="W3977" s="6">
        <f>tbl_Raw_Data[[#This Row],[Gross_Amount]]-tbl_Raw_Data[[#This Row],[Discount_Amount]]</f>
        <v>329.77800000000002</v>
      </c>
      <c r="X3977" s="6">
        <f>tbl_Raw_Data[[#This Row],[Net_Amount_Before_Tax]]*tbl_Raw_Data[[#This Row],[Tax_Pct]]/100</f>
        <v>59.360040000000005</v>
      </c>
      <c r="Y3977" s="6">
        <f>tbl_Raw_Data[[#This Row],[Net_Amount_Before_Tax]]+tbl_Raw_Data[[#This Row],[Tax_Amount]]</f>
        <v>389.13804000000005</v>
      </c>
      <c r="Z3977" s="6">
        <f t="shared" si="314"/>
        <v>2</v>
      </c>
    </row>
    <row r="3978" spans="1:26" x14ac:dyDescent="0.3">
      <c r="A3978" s="23" t="s">
        <v>5889</v>
      </c>
      <c r="B3978" s="34">
        <v>45615</v>
      </c>
      <c r="C3978" s="23" t="s">
        <v>1759</v>
      </c>
      <c r="D3978" s="23" t="s">
        <v>142</v>
      </c>
      <c r="E3978" s="23" t="s">
        <v>81</v>
      </c>
      <c r="F3978" s="23">
        <v>380061</v>
      </c>
      <c r="G3978" s="23" t="s">
        <v>283</v>
      </c>
      <c r="H3978" s="23" t="s">
        <v>284</v>
      </c>
      <c r="I3978" s="23" t="s">
        <v>104</v>
      </c>
      <c r="J3978" s="23" t="s">
        <v>42</v>
      </c>
      <c r="K3978" s="23" t="s">
        <v>57</v>
      </c>
      <c r="L3978" s="23">
        <v>2</v>
      </c>
      <c r="M3978" s="23">
        <v>304.91000000000003</v>
      </c>
      <c r="N3978" s="23">
        <v>10</v>
      </c>
      <c r="O3978" s="23">
        <v>12</v>
      </c>
      <c r="P3978" s="23" t="s">
        <v>58</v>
      </c>
      <c r="Q3978" s="23" t="s">
        <v>34</v>
      </c>
      <c r="R3978" s="23">
        <f t="shared" si="310"/>
        <v>1</v>
      </c>
      <c r="S3978" s="23" t="str">
        <f t="shared" si="311"/>
        <v>ORD103977_20241119_CUST02159_MED030</v>
      </c>
      <c r="T3978" s="23">
        <f t="shared" si="312"/>
        <v>1</v>
      </c>
      <c r="U3978" s="6">
        <f t="shared" si="313"/>
        <v>609.82000000000005</v>
      </c>
      <c r="V3978" s="6">
        <f>tbl_Raw_Data[[#This Row],[Discount_Pct]]*tbl_Raw_Data[[#This Row],[Gross_Amount]]/100</f>
        <v>60.982000000000006</v>
      </c>
      <c r="W3978" s="6">
        <f>tbl_Raw_Data[[#This Row],[Gross_Amount]]-tbl_Raw_Data[[#This Row],[Discount_Amount]]</f>
        <v>548.83800000000008</v>
      </c>
      <c r="X3978" s="6">
        <f>tbl_Raw_Data[[#This Row],[Net_Amount_Before_Tax]]*tbl_Raw_Data[[#This Row],[Tax_Pct]]/100</f>
        <v>65.860560000000007</v>
      </c>
      <c r="Y3978" s="6">
        <f>tbl_Raw_Data[[#This Row],[Net_Amount_Before_Tax]]+tbl_Raw_Data[[#This Row],[Tax_Amount]]</f>
        <v>614.69856000000004</v>
      </c>
      <c r="Z3978" s="6">
        <f t="shared" si="314"/>
        <v>2</v>
      </c>
    </row>
    <row r="3979" spans="1:26" x14ac:dyDescent="0.3">
      <c r="A3979" s="23" t="s">
        <v>5890</v>
      </c>
      <c r="B3979" s="34">
        <v>45859</v>
      </c>
      <c r="C3979" s="23" t="s">
        <v>1705</v>
      </c>
      <c r="D3979" s="23" t="s">
        <v>159</v>
      </c>
      <c r="E3979" s="23" t="s">
        <v>47</v>
      </c>
      <c r="F3979" s="23">
        <v>400001</v>
      </c>
      <c r="G3979" s="23" t="s">
        <v>145</v>
      </c>
      <c r="H3979" s="23" t="s">
        <v>146</v>
      </c>
      <c r="I3979" s="23" t="s">
        <v>147</v>
      </c>
      <c r="J3979" s="23" t="s">
        <v>148</v>
      </c>
      <c r="K3979" s="23" t="s">
        <v>24</v>
      </c>
      <c r="L3979" s="23">
        <v>5</v>
      </c>
      <c r="M3979" s="23">
        <v>101.39</v>
      </c>
      <c r="N3979" s="23">
        <v>15</v>
      </c>
      <c r="O3979" s="23">
        <v>5</v>
      </c>
      <c r="P3979" s="23" t="s">
        <v>65</v>
      </c>
      <c r="Q3979" s="23" t="s">
        <v>34</v>
      </c>
      <c r="R3979" s="23">
        <f t="shared" si="310"/>
        <v>1</v>
      </c>
      <c r="S3979" s="23" t="str">
        <f t="shared" si="311"/>
        <v>ORD103978_20250721_CUST01022_MED016</v>
      </c>
      <c r="T3979" s="23">
        <f t="shared" si="312"/>
        <v>1</v>
      </c>
      <c r="U3979" s="6">
        <f t="shared" si="313"/>
        <v>506.95</v>
      </c>
      <c r="V3979" s="6">
        <f>tbl_Raw_Data[[#This Row],[Discount_Pct]]*tbl_Raw_Data[[#This Row],[Gross_Amount]]/100</f>
        <v>76.042500000000004</v>
      </c>
      <c r="W3979" s="6">
        <f>tbl_Raw_Data[[#This Row],[Gross_Amount]]-tbl_Raw_Data[[#This Row],[Discount_Amount]]</f>
        <v>430.90749999999997</v>
      </c>
      <c r="X3979" s="6">
        <f>tbl_Raw_Data[[#This Row],[Net_Amount_Before_Tax]]*tbl_Raw_Data[[#This Row],[Tax_Pct]]/100</f>
        <v>21.545375</v>
      </c>
      <c r="Y3979" s="6">
        <f>tbl_Raw_Data[[#This Row],[Net_Amount_Before_Tax]]+tbl_Raw_Data[[#This Row],[Tax_Amount]]</f>
        <v>452.45287499999995</v>
      </c>
      <c r="Z3979" s="6">
        <f t="shared" si="314"/>
        <v>2</v>
      </c>
    </row>
    <row r="3980" spans="1:26" x14ac:dyDescent="0.3">
      <c r="A3980" s="23" t="s">
        <v>5891</v>
      </c>
      <c r="B3980" s="34">
        <v>45410</v>
      </c>
      <c r="C3980" s="23" t="s">
        <v>266</v>
      </c>
      <c r="D3980" s="23" t="s">
        <v>87</v>
      </c>
      <c r="E3980" s="23" t="s">
        <v>88</v>
      </c>
      <c r="F3980" s="23">
        <v>600096</v>
      </c>
      <c r="G3980" s="23" t="s">
        <v>82</v>
      </c>
      <c r="H3980" s="23" t="s">
        <v>83</v>
      </c>
      <c r="I3980" s="23" t="s">
        <v>84</v>
      </c>
      <c r="J3980" s="23" t="s">
        <v>85</v>
      </c>
      <c r="K3980" s="23" t="s">
        <v>24</v>
      </c>
      <c r="L3980" s="23">
        <v>3</v>
      </c>
      <c r="M3980" s="23">
        <v>288.29000000000002</v>
      </c>
      <c r="N3980" s="23">
        <v>5</v>
      </c>
      <c r="O3980" s="23">
        <v>5</v>
      </c>
      <c r="P3980" s="23" t="s">
        <v>33</v>
      </c>
      <c r="Q3980" s="23" t="s">
        <v>34</v>
      </c>
      <c r="R3980" s="23">
        <f t="shared" si="310"/>
        <v>1</v>
      </c>
      <c r="S3980" s="23" t="str">
        <f t="shared" si="311"/>
        <v>ORD103979_20240428_CUST00644_MED023</v>
      </c>
      <c r="T3980" s="23">
        <f t="shared" si="312"/>
        <v>1</v>
      </c>
      <c r="U3980" s="6">
        <f t="shared" si="313"/>
        <v>864.87000000000012</v>
      </c>
      <c r="V3980" s="6">
        <f>tbl_Raw_Data[[#This Row],[Discount_Pct]]*tbl_Raw_Data[[#This Row],[Gross_Amount]]/100</f>
        <v>43.243500000000004</v>
      </c>
      <c r="W3980" s="6">
        <f>tbl_Raw_Data[[#This Row],[Gross_Amount]]-tbl_Raw_Data[[#This Row],[Discount_Amount]]</f>
        <v>821.62650000000008</v>
      </c>
      <c r="X3980" s="6">
        <f>tbl_Raw_Data[[#This Row],[Net_Amount_Before_Tax]]*tbl_Raw_Data[[#This Row],[Tax_Pct]]/100</f>
        <v>41.081325000000007</v>
      </c>
      <c r="Y3980" s="6">
        <f>tbl_Raw_Data[[#This Row],[Net_Amount_Before_Tax]]+tbl_Raw_Data[[#This Row],[Tax_Amount]]</f>
        <v>862.70782500000007</v>
      </c>
      <c r="Z3980" s="6">
        <f t="shared" si="314"/>
        <v>3</v>
      </c>
    </row>
    <row r="3981" spans="1:26" x14ac:dyDescent="0.3">
      <c r="A3981" s="23" t="s">
        <v>5891</v>
      </c>
      <c r="B3981" s="34">
        <v>45980</v>
      </c>
      <c r="C3981" s="23" t="s">
        <v>442</v>
      </c>
      <c r="D3981" s="23" t="s">
        <v>142</v>
      </c>
      <c r="E3981" s="23" t="s">
        <v>81</v>
      </c>
      <c r="F3981" s="23">
        <v>380054</v>
      </c>
      <c r="G3981" s="23" t="s">
        <v>68</v>
      </c>
      <c r="H3981" s="23" t="s">
        <v>69</v>
      </c>
      <c r="I3981" s="23" t="s">
        <v>55</v>
      </c>
      <c r="J3981" s="23" t="s">
        <v>56</v>
      </c>
      <c r="K3981" s="23" t="s">
        <v>24</v>
      </c>
      <c r="L3981" s="23">
        <v>4</v>
      </c>
      <c r="M3981" s="23">
        <v>28.19</v>
      </c>
      <c r="N3981" s="23">
        <v>10</v>
      </c>
      <c r="O3981" s="23">
        <v>18</v>
      </c>
      <c r="P3981" s="23" t="s">
        <v>25</v>
      </c>
      <c r="Q3981" s="23" t="s">
        <v>34</v>
      </c>
      <c r="R3981" s="23">
        <f t="shared" si="310"/>
        <v>1</v>
      </c>
      <c r="S3981" s="23" t="str">
        <f t="shared" si="311"/>
        <v>ORD103979_20251119_CUST00836_MED003</v>
      </c>
      <c r="T3981" s="23">
        <f t="shared" si="312"/>
        <v>1</v>
      </c>
      <c r="U3981" s="6">
        <f t="shared" si="313"/>
        <v>112.76</v>
      </c>
      <c r="V3981" s="6">
        <f>tbl_Raw_Data[[#This Row],[Discount_Pct]]*tbl_Raw_Data[[#This Row],[Gross_Amount]]/100</f>
        <v>11.276000000000002</v>
      </c>
      <c r="W3981" s="6">
        <f>tbl_Raw_Data[[#This Row],[Gross_Amount]]-tbl_Raw_Data[[#This Row],[Discount_Amount]]</f>
        <v>101.48400000000001</v>
      </c>
      <c r="X3981" s="6">
        <f>tbl_Raw_Data[[#This Row],[Net_Amount_Before_Tax]]*tbl_Raw_Data[[#This Row],[Tax_Pct]]/100</f>
        <v>18.267120000000002</v>
      </c>
      <c r="Y3981" s="6">
        <f>tbl_Raw_Data[[#This Row],[Net_Amount_Before_Tax]]+tbl_Raw_Data[[#This Row],[Tax_Amount]]</f>
        <v>119.75112000000001</v>
      </c>
      <c r="Z3981" s="6">
        <f t="shared" si="314"/>
        <v>1</v>
      </c>
    </row>
    <row r="3982" spans="1:26" x14ac:dyDescent="0.3">
      <c r="A3982" s="23" t="s">
        <v>5892</v>
      </c>
      <c r="B3982" s="34">
        <v>45703</v>
      </c>
      <c r="C3982" s="23" t="s">
        <v>1029</v>
      </c>
      <c r="D3982" s="23" t="s">
        <v>46</v>
      </c>
      <c r="E3982" s="23" t="s">
        <v>47</v>
      </c>
      <c r="F3982" s="23">
        <v>411045</v>
      </c>
      <c r="G3982" s="23" t="s">
        <v>119</v>
      </c>
      <c r="H3982" s="23" t="s">
        <v>120</v>
      </c>
      <c r="I3982" s="23" t="s">
        <v>32</v>
      </c>
      <c r="J3982" s="23" t="s">
        <v>64</v>
      </c>
      <c r="K3982" s="23" t="s">
        <v>57</v>
      </c>
      <c r="L3982" s="23">
        <v>4</v>
      </c>
      <c r="M3982" s="23">
        <v>67.599999999999994</v>
      </c>
      <c r="N3982" s="23">
        <v>0</v>
      </c>
      <c r="O3982" s="23">
        <v>5</v>
      </c>
      <c r="P3982" s="23" t="s">
        <v>58</v>
      </c>
      <c r="Q3982" s="23" t="s">
        <v>34</v>
      </c>
      <c r="R3982" s="23">
        <f t="shared" si="310"/>
        <v>1</v>
      </c>
      <c r="S3982" s="23" t="str">
        <f t="shared" si="311"/>
        <v>ORD103981_20250215_CUST02446_MED010</v>
      </c>
      <c r="T3982" s="23">
        <f t="shared" si="312"/>
        <v>1</v>
      </c>
      <c r="U3982" s="6">
        <f t="shared" si="313"/>
        <v>270.39999999999998</v>
      </c>
      <c r="V3982" s="6">
        <f>tbl_Raw_Data[[#This Row],[Discount_Pct]]*tbl_Raw_Data[[#This Row],[Gross_Amount]]/100</f>
        <v>0</v>
      </c>
      <c r="W3982" s="6">
        <f>tbl_Raw_Data[[#This Row],[Gross_Amount]]-tbl_Raw_Data[[#This Row],[Discount_Amount]]</f>
        <v>270.39999999999998</v>
      </c>
      <c r="X3982" s="6">
        <f>tbl_Raw_Data[[#This Row],[Net_Amount_Before_Tax]]*tbl_Raw_Data[[#This Row],[Tax_Pct]]/100</f>
        <v>13.52</v>
      </c>
      <c r="Y3982" s="6">
        <f>tbl_Raw_Data[[#This Row],[Net_Amount_Before_Tax]]+tbl_Raw_Data[[#This Row],[Tax_Amount]]</f>
        <v>283.91999999999996</v>
      </c>
      <c r="Z3982" s="6">
        <f t="shared" si="314"/>
        <v>4</v>
      </c>
    </row>
    <row r="3983" spans="1:26" x14ac:dyDescent="0.3">
      <c r="A3983" s="23" t="s">
        <v>5893</v>
      </c>
      <c r="B3983" s="34">
        <v>45299</v>
      </c>
      <c r="C3983" s="23" t="s">
        <v>4598</v>
      </c>
      <c r="D3983" s="23" t="s">
        <v>52</v>
      </c>
      <c r="E3983" s="23" t="s">
        <v>52</v>
      </c>
      <c r="F3983" s="23">
        <v>160022</v>
      </c>
      <c r="G3983" s="23" t="s">
        <v>167</v>
      </c>
      <c r="H3983" s="23" t="s">
        <v>168</v>
      </c>
      <c r="I3983" s="23" t="s">
        <v>113</v>
      </c>
      <c r="J3983" s="23" t="s">
        <v>42</v>
      </c>
      <c r="K3983" s="23" t="s">
        <v>24</v>
      </c>
      <c r="L3983" s="23">
        <v>1</v>
      </c>
      <c r="M3983" s="23">
        <v>192.49</v>
      </c>
      <c r="N3983" s="23">
        <v>15</v>
      </c>
      <c r="O3983" s="23">
        <v>5</v>
      </c>
      <c r="P3983" s="23" t="s">
        <v>25</v>
      </c>
      <c r="Q3983" s="23" t="s">
        <v>26</v>
      </c>
      <c r="R3983" s="23">
        <f t="shared" si="310"/>
        <v>1</v>
      </c>
      <c r="S3983" s="23" t="str">
        <f t="shared" si="311"/>
        <v>ORD103982_20240108_CUST00501_MED026</v>
      </c>
      <c r="T3983" s="23">
        <f t="shared" si="312"/>
        <v>1</v>
      </c>
      <c r="U3983" s="6">
        <f t="shared" si="313"/>
        <v>192.49</v>
      </c>
      <c r="V3983" s="6">
        <f>tbl_Raw_Data[[#This Row],[Discount_Pct]]*tbl_Raw_Data[[#This Row],[Gross_Amount]]/100</f>
        <v>28.873500000000003</v>
      </c>
      <c r="W3983" s="6">
        <f>tbl_Raw_Data[[#This Row],[Gross_Amount]]-tbl_Raw_Data[[#This Row],[Discount_Amount]]</f>
        <v>163.6165</v>
      </c>
      <c r="X3983" s="6">
        <f>tbl_Raw_Data[[#This Row],[Net_Amount_Before_Tax]]*tbl_Raw_Data[[#This Row],[Tax_Pct]]/100</f>
        <v>8.1808250000000005</v>
      </c>
      <c r="Y3983" s="6">
        <f>tbl_Raw_Data[[#This Row],[Net_Amount_Before_Tax]]+tbl_Raw_Data[[#This Row],[Tax_Amount]]</f>
        <v>171.797325</v>
      </c>
      <c r="Z3983" s="6">
        <f t="shared" si="314"/>
        <v>2</v>
      </c>
    </row>
    <row r="3984" spans="1:26" x14ac:dyDescent="0.3">
      <c r="A3984" s="23" t="s">
        <v>5893</v>
      </c>
      <c r="B3984" s="34">
        <v>45957</v>
      </c>
      <c r="C3984" s="23" t="s">
        <v>1067</v>
      </c>
      <c r="D3984" s="23" t="s">
        <v>159</v>
      </c>
      <c r="E3984" s="23" t="s">
        <v>47</v>
      </c>
      <c r="F3984" s="23">
        <v>400093</v>
      </c>
      <c r="G3984" s="23" t="s">
        <v>61</v>
      </c>
      <c r="H3984" s="23" t="s">
        <v>62</v>
      </c>
      <c r="I3984" s="23" t="s">
        <v>63</v>
      </c>
      <c r="J3984" s="23" t="s">
        <v>64</v>
      </c>
      <c r="K3984" s="23" t="s">
        <v>57</v>
      </c>
      <c r="L3984" s="23">
        <v>2</v>
      </c>
      <c r="M3984" s="23">
        <v>110.22</v>
      </c>
      <c r="N3984" s="23">
        <v>5</v>
      </c>
      <c r="O3984" s="23">
        <v>5</v>
      </c>
      <c r="P3984" s="23" t="s">
        <v>58</v>
      </c>
      <c r="Q3984" s="23" t="s">
        <v>34</v>
      </c>
      <c r="R3984" s="23">
        <f t="shared" si="310"/>
        <v>1</v>
      </c>
      <c r="S3984" s="23" t="str">
        <f t="shared" si="311"/>
        <v>ORD103982_20251027_CUST00151_MED004</v>
      </c>
      <c r="T3984" s="23">
        <f t="shared" si="312"/>
        <v>1</v>
      </c>
      <c r="U3984" s="6">
        <f t="shared" si="313"/>
        <v>220.44</v>
      </c>
      <c r="V3984" s="6">
        <f>tbl_Raw_Data[[#This Row],[Discount_Pct]]*tbl_Raw_Data[[#This Row],[Gross_Amount]]/100</f>
        <v>11.022</v>
      </c>
      <c r="W3984" s="6">
        <f>tbl_Raw_Data[[#This Row],[Gross_Amount]]-tbl_Raw_Data[[#This Row],[Discount_Amount]]</f>
        <v>209.41800000000001</v>
      </c>
      <c r="X3984" s="6">
        <f>tbl_Raw_Data[[#This Row],[Net_Amount_Before_Tax]]*tbl_Raw_Data[[#This Row],[Tax_Pct]]/100</f>
        <v>10.470900000000002</v>
      </c>
      <c r="Y3984" s="6">
        <f>tbl_Raw_Data[[#This Row],[Net_Amount_Before_Tax]]+tbl_Raw_Data[[#This Row],[Tax_Amount]]</f>
        <v>219.88890000000001</v>
      </c>
      <c r="Z3984" s="6">
        <f t="shared" si="314"/>
        <v>3</v>
      </c>
    </row>
    <row r="3985" spans="1:26" x14ac:dyDescent="0.3">
      <c r="A3985" s="23" t="s">
        <v>5894</v>
      </c>
      <c r="B3985" s="34">
        <v>45322</v>
      </c>
      <c r="C3985" s="23" t="s">
        <v>5895</v>
      </c>
      <c r="D3985" s="23" t="s">
        <v>46</v>
      </c>
      <c r="E3985" s="23" t="s">
        <v>47</v>
      </c>
      <c r="F3985" s="23">
        <v>411001</v>
      </c>
      <c r="G3985" s="23" t="s">
        <v>145</v>
      </c>
      <c r="H3985" s="23" t="s">
        <v>146</v>
      </c>
      <c r="I3985" s="23" t="s">
        <v>147</v>
      </c>
      <c r="J3985" s="23" t="s">
        <v>148</v>
      </c>
      <c r="K3985" s="23" t="s">
        <v>24</v>
      </c>
      <c r="L3985" s="23">
        <v>2</v>
      </c>
      <c r="M3985" s="23">
        <v>102.54</v>
      </c>
      <c r="N3985" s="23">
        <v>10</v>
      </c>
      <c r="O3985" s="23">
        <v>5</v>
      </c>
      <c r="P3985" s="23" t="s">
        <v>25</v>
      </c>
      <c r="Q3985" s="23" t="s">
        <v>34</v>
      </c>
      <c r="R3985" s="23">
        <f t="shared" si="310"/>
        <v>1</v>
      </c>
      <c r="S3985" s="23" t="str">
        <f t="shared" si="311"/>
        <v>ORD103984_20240131_CUST01002_MED016</v>
      </c>
      <c r="T3985" s="23">
        <f t="shared" si="312"/>
        <v>1</v>
      </c>
      <c r="U3985" s="6">
        <f t="shared" si="313"/>
        <v>205.08</v>
      </c>
      <c r="V3985" s="6">
        <f>tbl_Raw_Data[[#This Row],[Discount_Pct]]*tbl_Raw_Data[[#This Row],[Gross_Amount]]/100</f>
        <v>20.508000000000003</v>
      </c>
      <c r="W3985" s="6">
        <f>tbl_Raw_Data[[#This Row],[Gross_Amount]]-tbl_Raw_Data[[#This Row],[Discount_Amount]]</f>
        <v>184.572</v>
      </c>
      <c r="X3985" s="6">
        <f>tbl_Raw_Data[[#This Row],[Net_Amount_Before_Tax]]*tbl_Raw_Data[[#This Row],[Tax_Pct]]/100</f>
        <v>9.2286000000000001</v>
      </c>
      <c r="Y3985" s="6">
        <f>tbl_Raw_Data[[#This Row],[Net_Amount_Before_Tax]]+tbl_Raw_Data[[#This Row],[Tax_Amount]]</f>
        <v>193.8006</v>
      </c>
      <c r="Z3985" s="6">
        <f t="shared" si="314"/>
        <v>1</v>
      </c>
    </row>
    <row r="3986" spans="1:26" x14ac:dyDescent="0.3">
      <c r="A3986" s="23" t="s">
        <v>5896</v>
      </c>
      <c r="B3986" s="34">
        <v>45973</v>
      </c>
      <c r="C3986" s="23" t="s">
        <v>4957</v>
      </c>
      <c r="D3986" s="23" t="s">
        <v>37</v>
      </c>
      <c r="E3986" s="23" t="s">
        <v>38</v>
      </c>
      <c r="F3986" s="23">
        <v>452018</v>
      </c>
      <c r="G3986" s="23" t="s">
        <v>94</v>
      </c>
      <c r="H3986" s="23" t="s">
        <v>95</v>
      </c>
      <c r="I3986" s="23" t="s">
        <v>84</v>
      </c>
      <c r="J3986" s="23" t="s">
        <v>42</v>
      </c>
      <c r="K3986" s="23" t="s">
        <v>24</v>
      </c>
      <c r="L3986" s="23">
        <v>4</v>
      </c>
      <c r="M3986" s="23">
        <v>92.33</v>
      </c>
      <c r="N3986" s="23">
        <v>5</v>
      </c>
      <c r="O3986" s="23">
        <v>5</v>
      </c>
      <c r="P3986" s="23" t="s">
        <v>58</v>
      </c>
      <c r="Q3986" s="23" t="s">
        <v>34</v>
      </c>
      <c r="R3986" s="23">
        <f t="shared" si="310"/>
        <v>1</v>
      </c>
      <c r="S3986" s="23" t="str">
        <f t="shared" si="311"/>
        <v>ORD103985_20251112_CUST03173_MED021</v>
      </c>
      <c r="T3986" s="23">
        <f t="shared" si="312"/>
        <v>1</v>
      </c>
      <c r="U3986" s="6">
        <f t="shared" si="313"/>
        <v>369.32</v>
      </c>
      <c r="V3986" s="6">
        <f>tbl_Raw_Data[[#This Row],[Discount_Pct]]*tbl_Raw_Data[[#This Row],[Gross_Amount]]/100</f>
        <v>18.465999999999998</v>
      </c>
      <c r="W3986" s="6">
        <f>tbl_Raw_Data[[#This Row],[Gross_Amount]]-tbl_Raw_Data[[#This Row],[Discount_Amount]]</f>
        <v>350.85399999999998</v>
      </c>
      <c r="X3986" s="6">
        <f>tbl_Raw_Data[[#This Row],[Net_Amount_Before_Tax]]*tbl_Raw_Data[[#This Row],[Tax_Pct]]/100</f>
        <v>17.5427</v>
      </c>
      <c r="Y3986" s="6">
        <f>tbl_Raw_Data[[#This Row],[Net_Amount_Before_Tax]]+tbl_Raw_Data[[#This Row],[Tax_Amount]]</f>
        <v>368.39670000000001</v>
      </c>
      <c r="Z3986" s="6">
        <f t="shared" si="314"/>
        <v>1</v>
      </c>
    </row>
    <row r="3987" spans="1:26" x14ac:dyDescent="0.3">
      <c r="A3987" s="23" t="s">
        <v>5897</v>
      </c>
      <c r="B3987" s="34">
        <v>45740</v>
      </c>
      <c r="C3987" s="23" t="s">
        <v>5898</v>
      </c>
      <c r="D3987" s="23" t="s">
        <v>37</v>
      </c>
      <c r="E3987" s="23" t="s">
        <v>38</v>
      </c>
      <c r="F3987" s="23">
        <v>452010</v>
      </c>
      <c r="G3987" s="23" t="s">
        <v>107</v>
      </c>
      <c r="H3987" s="23" t="s">
        <v>108</v>
      </c>
      <c r="I3987" s="23" t="s">
        <v>63</v>
      </c>
      <c r="J3987" s="23" t="s">
        <v>42</v>
      </c>
      <c r="K3987" s="23" t="s">
        <v>57</v>
      </c>
      <c r="L3987" s="23">
        <v>3</v>
      </c>
      <c r="M3987" s="23">
        <v>85.53</v>
      </c>
      <c r="N3987" s="23">
        <v>5</v>
      </c>
      <c r="O3987" s="23">
        <v>5</v>
      </c>
      <c r="P3987" s="23" t="s">
        <v>65</v>
      </c>
      <c r="Q3987" s="23" t="s">
        <v>34</v>
      </c>
      <c r="R3987" s="23">
        <f t="shared" si="310"/>
        <v>1</v>
      </c>
      <c r="S3987" s="23" t="str">
        <f t="shared" si="311"/>
        <v>ORD103986_20250324_CUST02265_MED005</v>
      </c>
      <c r="T3987" s="23">
        <f t="shared" si="312"/>
        <v>1</v>
      </c>
      <c r="U3987" s="6">
        <f t="shared" si="313"/>
        <v>256.59000000000003</v>
      </c>
      <c r="V3987" s="6">
        <f>tbl_Raw_Data[[#This Row],[Discount_Pct]]*tbl_Raw_Data[[#This Row],[Gross_Amount]]/100</f>
        <v>12.829500000000003</v>
      </c>
      <c r="W3987" s="6">
        <f>tbl_Raw_Data[[#This Row],[Gross_Amount]]-tbl_Raw_Data[[#This Row],[Discount_Amount]]</f>
        <v>243.76050000000004</v>
      </c>
      <c r="X3987" s="6">
        <f>tbl_Raw_Data[[#This Row],[Net_Amount_Before_Tax]]*tbl_Raw_Data[[#This Row],[Tax_Pct]]/100</f>
        <v>12.188025000000003</v>
      </c>
      <c r="Y3987" s="6">
        <f>tbl_Raw_Data[[#This Row],[Net_Amount_Before_Tax]]+tbl_Raw_Data[[#This Row],[Tax_Amount]]</f>
        <v>255.94852500000005</v>
      </c>
      <c r="Z3987" s="6">
        <f t="shared" si="314"/>
        <v>1</v>
      </c>
    </row>
    <row r="3988" spans="1:26" x14ac:dyDescent="0.3">
      <c r="A3988" s="23" t="s">
        <v>5899</v>
      </c>
      <c r="B3988" s="34">
        <v>45968</v>
      </c>
      <c r="C3988" s="23" t="s">
        <v>239</v>
      </c>
      <c r="D3988" s="23" t="s">
        <v>37</v>
      </c>
      <c r="E3988" s="23" t="s">
        <v>38</v>
      </c>
      <c r="F3988" s="23">
        <v>452016</v>
      </c>
      <c r="G3988" s="23" t="s">
        <v>68</v>
      </c>
      <c r="H3988" s="23" t="s">
        <v>69</v>
      </c>
      <c r="I3988" s="23" t="s">
        <v>55</v>
      </c>
      <c r="J3988" s="23" t="s">
        <v>56</v>
      </c>
      <c r="K3988" s="23" t="s">
        <v>24</v>
      </c>
      <c r="L3988" s="23">
        <v>3</v>
      </c>
      <c r="M3988" s="23">
        <v>26.56</v>
      </c>
      <c r="N3988" s="23">
        <v>20</v>
      </c>
      <c r="O3988" s="23">
        <v>5</v>
      </c>
      <c r="P3988" s="23" t="s">
        <v>58</v>
      </c>
      <c r="Q3988" s="23" t="s">
        <v>26</v>
      </c>
      <c r="R3988" s="23">
        <f t="shared" si="310"/>
        <v>1</v>
      </c>
      <c r="S3988" s="23" t="str">
        <f t="shared" si="311"/>
        <v>ORD103987_20251107_CUST02898_MED003</v>
      </c>
      <c r="T3988" s="23">
        <f t="shared" si="312"/>
        <v>1</v>
      </c>
      <c r="U3988" s="6">
        <f t="shared" si="313"/>
        <v>79.679999999999993</v>
      </c>
      <c r="V3988" s="6">
        <f>tbl_Raw_Data[[#This Row],[Discount_Pct]]*tbl_Raw_Data[[#This Row],[Gross_Amount]]/100</f>
        <v>15.936</v>
      </c>
      <c r="W3988" s="6">
        <f>tbl_Raw_Data[[#This Row],[Gross_Amount]]-tbl_Raw_Data[[#This Row],[Discount_Amount]]</f>
        <v>63.743999999999993</v>
      </c>
      <c r="X3988" s="6">
        <f>tbl_Raw_Data[[#This Row],[Net_Amount_Before_Tax]]*tbl_Raw_Data[[#This Row],[Tax_Pct]]/100</f>
        <v>3.1871999999999998</v>
      </c>
      <c r="Y3988" s="6">
        <f>tbl_Raw_Data[[#This Row],[Net_Amount_Before_Tax]]+tbl_Raw_Data[[#This Row],[Tax_Amount]]</f>
        <v>66.93119999999999</v>
      </c>
      <c r="Z3988" s="6">
        <f t="shared" si="314"/>
        <v>1</v>
      </c>
    </row>
    <row r="3989" spans="1:26" x14ac:dyDescent="0.3">
      <c r="A3989" s="23" t="s">
        <v>5900</v>
      </c>
      <c r="B3989" s="34">
        <v>45439</v>
      </c>
      <c r="C3989" s="23" t="s">
        <v>2140</v>
      </c>
      <c r="D3989" s="23" t="s">
        <v>80</v>
      </c>
      <c r="E3989" s="23" t="s">
        <v>81</v>
      </c>
      <c r="F3989" s="23">
        <v>395010</v>
      </c>
      <c r="G3989" s="23" t="s">
        <v>256</v>
      </c>
      <c r="H3989" s="23" t="s">
        <v>257</v>
      </c>
      <c r="I3989" s="23" t="s">
        <v>22</v>
      </c>
      <c r="J3989" s="23" t="s">
        <v>258</v>
      </c>
      <c r="K3989" s="23" t="s">
        <v>57</v>
      </c>
      <c r="L3989" s="23">
        <v>2</v>
      </c>
      <c r="M3989" s="23">
        <v>59.43</v>
      </c>
      <c r="N3989" s="23">
        <v>15</v>
      </c>
      <c r="O3989" s="23">
        <v>5</v>
      </c>
      <c r="P3989" s="23" t="s">
        <v>65</v>
      </c>
      <c r="Q3989" s="23" t="s">
        <v>34</v>
      </c>
      <c r="R3989" s="23">
        <f t="shared" si="310"/>
        <v>1</v>
      </c>
      <c r="S3989" s="23" t="str">
        <f t="shared" si="311"/>
        <v>ORD103988_20240527_CUST01126_MED025</v>
      </c>
      <c r="T3989" s="23">
        <f t="shared" si="312"/>
        <v>1</v>
      </c>
      <c r="U3989" s="6">
        <f t="shared" si="313"/>
        <v>118.86</v>
      </c>
      <c r="V3989" s="6">
        <f>tbl_Raw_Data[[#This Row],[Discount_Pct]]*tbl_Raw_Data[[#This Row],[Gross_Amount]]/100</f>
        <v>17.829000000000001</v>
      </c>
      <c r="W3989" s="6">
        <f>tbl_Raw_Data[[#This Row],[Gross_Amount]]-tbl_Raw_Data[[#This Row],[Discount_Amount]]</f>
        <v>101.03100000000001</v>
      </c>
      <c r="X3989" s="6">
        <f>tbl_Raw_Data[[#This Row],[Net_Amount_Before_Tax]]*tbl_Raw_Data[[#This Row],[Tax_Pct]]/100</f>
        <v>5.0515500000000007</v>
      </c>
      <c r="Y3989" s="6">
        <f>tbl_Raw_Data[[#This Row],[Net_Amount_Before_Tax]]+tbl_Raw_Data[[#This Row],[Tax_Amount]]</f>
        <v>106.08255000000001</v>
      </c>
      <c r="Z3989" s="6">
        <f t="shared" si="314"/>
        <v>2</v>
      </c>
    </row>
    <row r="3990" spans="1:26" x14ac:dyDescent="0.3">
      <c r="A3990" s="23" t="s">
        <v>5901</v>
      </c>
      <c r="B3990" s="34">
        <v>45373</v>
      </c>
      <c r="C3990" s="23" t="s">
        <v>2341</v>
      </c>
      <c r="D3990" s="23" t="s">
        <v>80</v>
      </c>
      <c r="E3990" s="23" t="s">
        <v>81</v>
      </c>
      <c r="F3990" s="23">
        <v>395007</v>
      </c>
      <c r="G3990" s="23" t="s">
        <v>30</v>
      </c>
      <c r="H3990" s="23" t="s">
        <v>31</v>
      </c>
      <c r="I3990" s="23" t="s">
        <v>32</v>
      </c>
      <c r="J3990" s="23" t="s">
        <v>23</v>
      </c>
      <c r="K3990" s="23" t="s">
        <v>24</v>
      </c>
      <c r="L3990" s="23">
        <v>1</v>
      </c>
      <c r="M3990" s="23">
        <v>120.8</v>
      </c>
      <c r="N3990" s="23">
        <v>5</v>
      </c>
      <c r="O3990" s="23">
        <v>12</v>
      </c>
      <c r="P3990" s="23" t="s">
        <v>25</v>
      </c>
      <c r="Q3990" s="23" t="s">
        <v>44</v>
      </c>
      <c r="R3990" s="23">
        <f t="shared" si="310"/>
        <v>1</v>
      </c>
      <c r="S3990" s="23" t="str">
        <f t="shared" si="311"/>
        <v>ORD103989_20240322_CUST01732_MED017</v>
      </c>
      <c r="T3990" s="23">
        <f t="shared" si="312"/>
        <v>1</v>
      </c>
      <c r="U3990" s="6">
        <f t="shared" si="313"/>
        <v>120.8</v>
      </c>
      <c r="V3990" s="6">
        <f>tbl_Raw_Data[[#This Row],[Discount_Pct]]*tbl_Raw_Data[[#This Row],[Gross_Amount]]/100</f>
        <v>6.04</v>
      </c>
      <c r="W3990" s="6">
        <f>tbl_Raw_Data[[#This Row],[Gross_Amount]]-tbl_Raw_Data[[#This Row],[Discount_Amount]]</f>
        <v>114.75999999999999</v>
      </c>
      <c r="X3990" s="6">
        <f>tbl_Raw_Data[[#This Row],[Net_Amount_Before_Tax]]*tbl_Raw_Data[[#This Row],[Tax_Pct]]/100</f>
        <v>13.771199999999999</v>
      </c>
      <c r="Y3990" s="6">
        <f>tbl_Raw_Data[[#This Row],[Net_Amount_Before_Tax]]+tbl_Raw_Data[[#This Row],[Tax_Amount]]</f>
        <v>128.53119999999998</v>
      </c>
      <c r="Z3990" s="6">
        <f t="shared" si="314"/>
        <v>2</v>
      </c>
    </row>
    <row r="3991" spans="1:26" x14ac:dyDescent="0.3">
      <c r="A3991" s="23" t="s">
        <v>5902</v>
      </c>
      <c r="B3991" s="34">
        <v>45535</v>
      </c>
      <c r="C3991" s="23" t="s">
        <v>5903</v>
      </c>
      <c r="D3991" s="23" t="s">
        <v>80</v>
      </c>
      <c r="E3991" s="23" t="s">
        <v>81</v>
      </c>
      <c r="F3991" s="23">
        <v>395007</v>
      </c>
      <c r="G3991" s="23" t="s">
        <v>82</v>
      </c>
      <c r="H3991" s="23" t="s">
        <v>83</v>
      </c>
      <c r="I3991" s="23" t="s">
        <v>84</v>
      </c>
      <c r="J3991" s="23" t="s">
        <v>85</v>
      </c>
      <c r="K3991" s="23" t="s">
        <v>24</v>
      </c>
      <c r="L3991" s="23">
        <v>2</v>
      </c>
      <c r="M3991" s="23">
        <v>288.83999999999997</v>
      </c>
      <c r="N3991" s="23">
        <v>0</v>
      </c>
      <c r="O3991" s="23">
        <v>12</v>
      </c>
      <c r="P3991" s="23" t="s">
        <v>33</v>
      </c>
      <c r="Q3991" s="23" t="s">
        <v>34</v>
      </c>
      <c r="R3991" s="23">
        <f t="shared" si="310"/>
        <v>1</v>
      </c>
      <c r="S3991" s="23" t="str">
        <f t="shared" si="311"/>
        <v>ORD103990_20240831_CUST01144_MED023</v>
      </c>
      <c r="T3991" s="23">
        <f t="shared" si="312"/>
        <v>1</v>
      </c>
      <c r="U3991" s="6">
        <f t="shared" si="313"/>
        <v>577.67999999999995</v>
      </c>
      <c r="V3991" s="6">
        <f>tbl_Raw_Data[[#This Row],[Discount_Pct]]*tbl_Raw_Data[[#This Row],[Gross_Amount]]/100</f>
        <v>0</v>
      </c>
      <c r="W3991" s="6">
        <f>tbl_Raw_Data[[#This Row],[Gross_Amount]]-tbl_Raw_Data[[#This Row],[Discount_Amount]]</f>
        <v>577.67999999999995</v>
      </c>
      <c r="X3991" s="6">
        <f>tbl_Raw_Data[[#This Row],[Net_Amount_Before_Tax]]*tbl_Raw_Data[[#This Row],[Tax_Pct]]/100</f>
        <v>69.321600000000004</v>
      </c>
      <c r="Y3991" s="6">
        <f>tbl_Raw_Data[[#This Row],[Net_Amount_Before_Tax]]+tbl_Raw_Data[[#This Row],[Tax_Amount]]</f>
        <v>647.00159999999994</v>
      </c>
      <c r="Z3991" s="6">
        <f t="shared" si="314"/>
        <v>1</v>
      </c>
    </row>
    <row r="3992" spans="1:26" x14ac:dyDescent="0.3">
      <c r="A3992" s="23" t="s">
        <v>5904</v>
      </c>
      <c r="B3992" s="34">
        <v>45531</v>
      </c>
      <c r="C3992" s="23" t="s">
        <v>137</v>
      </c>
      <c r="D3992" s="23" t="s">
        <v>130</v>
      </c>
      <c r="E3992" s="23" t="s">
        <v>131</v>
      </c>
      <c r="F3992" s="23">
        <v>700001</v>
      </c>
      <c r="G3992" s="23" t="s">
        <v>256</v>
      </c>
      <c r="H3992" s="23" t="s">
        <v>257</v>
      </c>
      <c r="I3992" s="23" t="s">
        <v>22</v>
      </c>
      <c r="J3992" s="23" t="s">
        <v>258</v>
      </c>
      <c r="K3992" s="23" t="s">
        <v>57</v>
      </c>
      <c r="L3992" s="23">
        <v>3</v>
      </c>
      <c r="M3992" s="23">
        <v>67.39</v>
      </c>
      <c r="N3992" s="23">
        <v>5</v>
      </c>
      <c r="O3992" s="23">
        <v>12</v>
      </c>
      <c r="P3992" s="23" t="s">
        <v>65</v>
      </c>
      <c r="Q3992" s="23" t="s">
        <v>34</v>
      </c>
      <c r="R3992" s="23">
        <f t="shared" si="310"/>
        <v>1</v>
      </c>
      <c r="S3992" s="23" t="str">
        <f t="shared" si="311"/>
        <v>ORD103991_20240827_CUST00404_MED025</v>
      </c>
      <c r="T3992" s="23">
        <f t="shared" si="312"/>
        <v>1</v>
      </c>
      <c r="U3992" s="6">
        <f t="shared" si="313"/>
        <v>202.17000000000002</v>
      </c>
      <c r="V3992" s="6">
        <f>tbl_Raw_Data[[#This Row],[Discount_Pct]]*tbl_Raw_Data[[#This Row],[Gross_Amount]]/100</f>
        <v>10.108500000000001</v>
      </c>
      <c r="W3992" s="6">
        <f>tbl_Raw_Data[[#This Row],[Gross_Amount]]-tbl_Raw_Data[[#This Row],[Discount_Amount]]</f>
        <v>192.06150000000002</v>
      </c>
      <c r="X3992" s="6">
        <f>tbl_Raw_Data[[#This Row],[Net_Amount_Before_Tax]]*tbl_Raw_Data[[#This Row],[Tax_Pct]]/100</f>
        <v>23.047380000000004</v>
      </c>
      <c r="Y3992" s="6">
        <f>tbl_Raw_Data[[#This Row],[Net_Amount_Before_Tax]]+tbl_Raw_Data[[#This Row],[Tax_Amount]]</f>
        <v>215.10888000000003</v>
      </c>
      <c r="Z3992" s="6">
        <f t="shared" si="314"/>
        <v>2</v>
      </c>
    </row>
    <row r="3993" spans="1:26" x14ac:dyDescent="0.3">
      <c r="A3993" s="23" t="s">
        <v>5904</v>
      </c>
      <c r="B3993" s="34">
        <v>45999</v>
      </c>
      <c r="C3993" s="23" t="s">
        <v>837</v>
      </c>
      <c r="D3993" s="23" t="s">
        <v>142</v>
      </c>
      <c r="E3993" s="23" t="s">
        <v>81</v>
      </c>
      <c r="F3993" s="23">
        <v>380058</v>
      </c>
      <c r="G3993" s="23" t="s">
        <v>283</v>
      </c>
      <c r="H3993" s="23" t="s">
        <v>284</v>
      </c>
      <c r="I3993" s="23" t="s">
        <v>104</v>
      </c>
      <c r="J3993" s="23" t="s">
        <v>42</v>
      </c>
      <c r="K3993" s="23" t="s">
        <v>57</v>
      </c>
      <c r="L3993" s="23">
        <v>2</v>
      </c>
      <c r="M3993" s="23">
        <v>322.47000000000003</v>
      </c>
      <c r="N3993" s="23">
        <v>10</v>
      </c>
      <c r="O3993" s="23">
        <v>5</v>
      </c>
      <c r="P3993" s="23" t="s">
        <v>58</v>
      </c>
      <c r="Q3993" s="23" t="s">
        <v>34</v>
      </c>
      <c r="R3993" s="23">
        <f t="shared" si="310"/>
        <v>1</v>
      </c>
      <c r="S3993" s="23" t="str">
        <f t="shared" si="311"/>
        <v>ORD103991_20251208_CUST00874_MED030</v>
      </c>
      <c r="T3993" s="23">
        <f t="shared" si="312"/>
        <v>1</v>
      </c>
      <c r="U3993" s="6">
        <f t="shared" si="313"/>
        <v>644.94000000000005</v>
      </c>
      <c r="V3993" s="6">
        <f>tbl_Raw_Data[[#This Row],[Discount_Pct]]*tbl_Raw_Data[[#This Row],[Gross_Amount]]/100</f>
        <v>64.494</v>
      </c>
      <c r="W3993" s="6">
        <f>tbl_Raw_Data[[#This Row],[Gross_Amount]]-tbl_Raw_Data[[#This Row],[Discount_Amount]]</f>
        <v>580.44600000000003</v>
      </c>
      <c r="X3993" s="6">
        <f>tbl_Raw_Data[[#This Row],[Net_Amount_Before_Tax]]*tbl_Raw_Data[[#This Row],[Tax_Pct]]/100</f>
        <v>29.022300000000001</v>
      </c>
      <c r="Y3993" s="6">
        <f>tbl_Raw_Data[[#This Row],[Net_Amount_Before_Tax]]+tbl_Raw_Data[[#This Row],[Tax_Amount]]</f>
        <v>609.4683</v>
      </c>
      <c r="Z3993" s="6">
        <f t="shared" si="314"/>
        <v>4</v>
      </c>
    </row>
    <row r="3994" spans="1:26" x14ac:dyDescent="0.3">
      <c r="A3994" s="23" t="s">
        <v>5905</v>
      </c>
      <c r="B3994" s="34">
        <v>45992</v>
      </c>
      <c r="C3994" s="23" t="s">
        <v>4578</v>
      </c>
      <c r="D3994" s="23" t="s">
        <v>142</v>
      </c>
      <c r="E3994" s="23" t="s">
        <v>81</v>
      </c>
      <c r="F3994" s="23">
        <v>380058</v>
      </c>
      <c r="G3994" s="23" t="s">
        <v>124</v>
      </c>
      <c r="H3994" s="23" t="s">
        <v>125</v>
      </c>
      <c r="I3994" s="23" t="s">
        <v>104</v>
      </c>
      <c r="J3994" s="23" t="s">
        <v>114</v>
      </c>
      <c r="K3994" s="23" t="s">
        <v>24</v>
      </c>
      <c r="L3994" s="23">
        <v>2</v>
      </c>
      <c r="M3994" s="23">
        <v>122.44</v>
      </c>
      <c r="N3994" s="23">
        <v>10</v>
      </c>
      <c r="O3994" s="23">
        <v>12</v>
      </c>
      <c r="P3994" s="23" t="s">
        <v>89</v>
      </c>
      <c r="Q3994" s="23" t="s">
        <v>44</v>
      </c>
      <c r="R3994" s="23">
        <f t="shared" si="310"/>
        <v>1</v>
      </c>
      <c r="S3994" s="23" t="str">
        <f t="shared" si="311"/>
        <v>ORD103993_20251201_CUST00049_MED018</v>
      </c>
      <c r="T3994" s="23">
        <f t="shared" si="312"/>
        <v>1</v>
      </c>
      <c r="U3994" s="6">
        <f t="shared" si="313"/>
        <v>244.88</v>
      </c>
      <c r="V3994" s="6">
        <f>tbl_Raw_Data[[#This Row],[Discount_Pct]]*tbl_Raw_Data[[#This Row],[Gross_Amount]]/100</f>
        <v>24.488000000000003</v>
      </c>
      <c r="W3994" s="6">
        <f>tbl_Raw_Data[[#This Row],[Gross_Amount]]-tbl_Raw_Data[[#This Row],[Discount_Amount]]</f>
        <v>220.392</v>
      </c>
      <c r="X3994" s="6">
        <f>tbl_Raw_Data[[#This Row],[Net_Amount_Before_Tax]]*tbl_Raw_Data[[#This Row],[Tax_Pct]]/100</f>
        <v>26.447039999999998</v>
      </c>
      <c r="Y3994" s="6">
        <f>tbl_Raw_Data[[#This Row],[Net_Amount_Before_Tax]]+tbl_Raw_Data[[#This Row],[Tax_Amount]]</f>
        <v>246.83903999999998</v>
      </c>
      <c r="Z3994" s="6">
        <f t="shared" si="314"/>
        <v>1</v>
      </c>
    </row>
    <row r="3995" spans="1:26" x14ac:dyDescent="0.3">
      <c r="A3995" s="23" t="s">
        <v>5906</v>
      </c>
      <c r="B3995" s="34">
        <v>45676</v>
      </c>
      <c r="C3995" s="23" t="s">
        <v>3001</v>
      </c>
      <c r="D3995" s="23" t="s">
        <v>159</v>
      </c>
      <c r="E3995" s="23" t="s">
        <v>47</v>
      </c>
      <c r="F3995" s="23">
        <v>400001</v>
      </c>
      <c r="G3995" s="23" t="s">
        <v>124</v>
      </c>
      <c r="H3995" s="23" t="s">
        <v>125</v>
      </c>
      <c r="I3995" s="23" t="s">
        <v>104</v>
      </c>
      <c r="J3995" s="23" t="s">
        <v>114</v>
      </c>
      <c r="K3995" s="23" t="s">
        <v>24</v>
      </c>
      <c r="L3995" s="23">
        <v>3</v>
      </c>
      <c r="M3995" s="23">
        <v>117.56</v>
      </c>
      <c r="N3995" s="23">
        <v>20</v>
      </c>
      <c r="O3995" s="23">
        <v>5</v>
      </c>
      <c r="P3995" s="23" t="s">
        <v>58</v>
      </c>
      <c r="Q3995" s="23" t="s">
        <v>44</v>
      </c>
      <c r="R3995" s="23">
        <f t="shared" si="310"/>
        <v>1</v>
      </c>
      <c r="S3995" s="23" t="str">
        <f t="shared" si="311"/>
        <v>ORD103994_20250119_CUST00220_MED018</v>
      </c>
      <c r="T3995" s="23">
        <f t="shared" si="312"/>
        <v>1</v>
      </c>
      <c r="U3995" s="6">
        <f t="shared" si="313"/>
        <v>352.68</v>
      </c>
      <c r="V3995" s="6">
        <f>tbl_Raw_Data[[#This Row],[Discount_Pct]]*tbl_Raw_Data[[#This Row],[Gross_Amount]]/100</f>
        <v>70.536000000000001</v>
      </c>
      <c r="W3995" s="6">
        <f>tbl_Raw_Data[[#This Row],[Gross_Amount]]-tbl_Raw_Data[[#This Row],[Discount_Amount]]</f>
        <v>282.14400000000001</v>
      </c>
      <c r="X3995" s="6">
        <f>tbl_Raw_Data[[#This Row],[Net_Amount_Before_Tax]]*tbl_Raw_Data[[#This Row],[Tax_Pct]]/100</f>
        <v>14.107200000000001</v>
      </c>
      <c r="Y3995" s="6">
        <f>tbl_Raw_Data[[#This Row],[Net_Amount_Before_Tax]]+tbl_Raw_Data[[#This Row],[Tax_Amount]]</f>
        <v>296.25119999999998</v>
      </c>
      <c r="Z3995" s="6">
        <f t="shared" si="314"/>
        <v>1</v>
      </c>
    </row>
    <row r="3996" spans="1:26" x14ac:dyDescent="0.3">
      <c r="A3996" s="23" t="s">
        <v>5907</v>
      </c>
      <c r="B3996" s="34">
        <v>45576</v>
      </c>
      <c r="C3996" s="23" t="s">
        <v>1094</v>
      </c>
      <c r="D3996" s="23" t="s">
        <v>87</v>
      </c>
      <c r="E3996" s="23" t="s">
        <v>88</v>
      </c>
      <c r="F3996" s="23">
        <v>600018</v>
      </c>
      <c r="G3996" s="23" t="s">
        <v>145</v>
      </c>
      <c r="H3996" s="23" t="s">
        <v>146</v>
      </c>
      <c r="I3996" s="23" t="s">
        <v>147</v>
      </c>
      <c r="J3996" s="23" t="s">
        <v>148</v>
      </c>
      <c r="K3996" s="23" t="s">
        <v>24</v>
      </c>
      <c r="L3996" s="23">
        <v>1</v>
      </c>
      <c r="M3996" s="23">
        <v>106.53</v>
      </c>
      <c r="N3996" s="23">
        <v>0</v>
      </c>
      <c r="O3996" s="23">
        <v>18</v>
      </c>
      <c r="P3996" s="23" t="s">
        <v>65</v>
      </c>
      <c r="Q3996" s="23" t="s">
        <v>90</v>
      </c>
      <c r="R3996" s="23">
        <f t="shared" si="310"/>
        <v>1</v>
      </c>
      <c r="S3996" s="23" t="str">
        <f t="shared" si="311"/>
        <v>ORD103995_20241011_CUST02617_MED016</v>
      </c>
      <c r="T3996" s="23">
        <f t="shared" si="312"/>
        <v>1</v>
      </c>
      <c r="U3996" s="6">
        <f t="shared" si="313"/>
        <v>106.53</v>
      </c>
      <c r="V3996" s="6">
        <f>tbl_Raw_Data[[#This Row],[Discount_Pct]]*tbl_Raw_Data[[#This Row],[Gross_Amount]]/100</f>
        <v>0</v>
      </c>
      <c r="W3996" s="6">
        <f>tbl_Raw_Data[[#This Row],[Gross_Amount]]-tbl_Raw_Data[[#This Row],[Discount_Amount]]</f>
        <v>106.53</v>
      </c>
      <c r="X3996" s="6">
        <f>tbl_Raw_Data[[#This Row],[Net_Amount_Before_Tax]]*tbl_Raw_Data[[#This Row],[Tax_Pct]]/100</f>
        <v>19.1754</v>
      </c>
      <c r="Y3996" s="6">
        <f>tbl_Raw_Data[[#This Row],[Net_Amount_Before_Tax]]+tbl_Raw_Data[[#This Row],[Tax_Amount]]</f>
        <v>125.7054</v>
      </c>
      <c r="Z3996" s="6">
        <f t="shared" si="314"/>
        <v>1</v>
      </c>
    </row>
    <row r="3997" spans="1:26" x14ac:dyDescent="0.3">
      <c r="A3997" s="23" t="s">
        <v>5908</v>
      </c>
      <c r="B3997" s="34">
        <v>45909</v>
      </c>
      <c r="C3997" s="23" t="s">
        <v>5909</v>
      </c>
      <c r="D3997" s="23" t="s">
        <v>19</v>
      </c>
      <c r="E3997" s="23" t="s">
        <v>19</v>
      </c>
      <c r="F3997" s="23">
        <v>110024</v>
      </c>
      <c r="G3997" s="23" t="s">
        <v>61</v>
      </c>
      <c r="H3997" s="23" t="s">
        <v>62</v>
      </c>
      <c r="I3997" s="23" t="s">
        <v>63</v>
      </c>
      <c r="J3997" s="23" t="s">
        <v>64</v>
      </c>
      <c r="K3997" s="23" t="s">
        <v>57</v>
      </c>
      <c r="L3997" s="23">
        <v>2</v>
      </c>
      <c r="M3997" s="23">
        <v>111.71</v>
      </c>
      <c r="N3997" s="23">
        <v>5</v>
      </c>
      <c r="O3997" s="23">
        <v>5</v>
      </c>
      <c r="P3997" s="23" t="s">
        <v>25</v>
      </c>
      <c r="Q3997" s="23" t="s">
        <v>90</v>
      </c>
      <c r="R3997" s="23">
        <f t="shared" si="310"/>
        <v>1</v>
      </c>
      <c r="S3997" s="23" t="str">
        <f t="shared" si="311"/>
        <v>ORD103996_20250909_CUST01958_MED004</v>
      </c>
      <c r="T3997" s="23">
        <f t="shared" si="312"/>
        <v>1</v>
      </c>
      <c r="U3997" s="6">
        <f t="shared" si="313"/>
        <v>223.42</v>
      </c>
      <c r="V3997" s="6">
        <f>tbl_Raw_Data[[#This Row],[Discount_Pct]]*tbl_Raw_Data[[#This Row],[Gross_Amount]]/100</f>
        <v>11.170999999999999</v>
      </c>
      <c r="W3997" s="6">
        <f>tbl_Raw_Data[[#This Row],[Gross_Amount]]-tbl_Raw_Data[[#This Row],[Discount_Amount]]</f>
        <v>212.249</v>
      </c>
      <c r="X3997" s="6">
        <f>tbl_Raw_Data[[#This Row],[Net_Amount_Before_Tax]]*tbl_Raw_Data[[#This Row],[Tax_Pct]]/100</f>
        <v>10.612449999999999</v>
      </c>
      <c r="Y3997" s="6">
        <f>tbl_Raw_Data[[#This Row],[Net_Amount_Before_Tax]]+tbl_Raw_Data[[#This Row],[Tax_Amount]]</f>
        <v>222.86144999999999</v>
      </c>
      <c r="Z3997" s="6">
        <f t="shared" si="314"/>
        <v>1</v>
      </c>
    </row>
    <row r="3998" spans="1:26" x14ac:dyDescent="0.3">
      <c r="A3998" s="23" t="s">
        <v>5910</v>
      </c>
      <c r="B3998" s="34">
        <v>45619</v>
      </c>
      <c r="C3998" s="23" t="s">
        <v>4302</v>
      </c>
      <c r="D3998" s="23" t="s">
        <v>87</v>
      </c>
      <c r="E3998" s="23" t="s">
        <v>88</v>
      </c>
      <c r="F3998" s="23">
        <v>600001</v>
      </c>
      <c r="G3998" s="23" t="s">
        <v>39</v>
      </c>
      <c r="H3998" s="23" t="s">
        <v>40</v>
      </c>
      <c r="I3998" s="23" t="s">
        <v>41</v>
      </c>
      <c r="J3998" s="23" t="s">
        <v>42</v>
      </c>
      <c r="K3998" s="23" t="s">
        <v>24</v>
      </c>
      <c r="L3998" s="23">
        <v>3</v>
      </c>
      <c r="M3998" s="23">
        <v>28.14</v>
      </c>
      <c r="N3998" s="23">
        <v>0</v>
      </c>
      <c r="O3998" s="23">
        <v>18</v>
      </c>
      <c r="P3998" s="23" t="s">
        <v>89</v>
      </c>
      <c r="Q3998" s="23" t="s">
        <v>44</v>
      </c>
      <c r="R3998" s="23">
        <f t="shared" si="310"/>
        <v>1</v>
      </c>
      <c r="S3998" s="23" t="str">
        <f t="shared" si="311"/>
        <v>ORD103997_20241123_CUST00200_MED001</v>
      </c>
      <c r="T3998" s="23">
        <f t="shared" si="312"/>
        <v>1</v>
      </c>
      <c r="U3998" s="6">
        <f t="shared" si="313"/>
        <v>84.42</v>
      </c>
      <c r="V3998" s="6">
        <f>tbl_Raw_Data[[#This Row],[Discount_Pct]]*tbl_Raw_Data[[#This Row],[Gross_Amount]]/100</f>
        <v>0</v>
      </c>
      <c r="W3998" s="6">
        <f>tbl_Raw_Data[[#This Row],[Gross_Amount]]-tbl_Raw_Data[[#This Row],[Discount_Amount]]</f>
        <v>84.42</v>
      </c>
      <c r="X3998" s="6">
        <f>tbl_Raw_Data[[#This Row],[Net_Amount_Before_Tax]]*tbl_Raw_Data[[#This Row],[Tax_Pct]]/100</f>
        <v>15.195599999999999</v>
      </c>
      <c r="Y3998" s="6">
        <f>tbl_Raw_Data[[#This Row],[Net_Amount_Before_Tax]]+tbl_Raw_Data[[#This Row],[Tax_Amount]]</f>
        <v>99.615600000000001</v>
      </c>
      <c r="Z3998" s="6">
        <f t="shared" si="314"/>
        <v>2</v>
      </c>
    </row>
    <row r="3999" spans="1:26" x14ac:dyDescent="0.3">
      <c r="A3999" s="23" t="s">
        <v>5911</v>
      </c>
      <c r="B3999" s="34">
        <v>45862</v>
      </c>
      <c r="C3999" s="23" t="s">
        <v>5622</v>
      </c>
      <c r="D3999" s="23" t="s">
        <v>100</v>
      </c>
      <c r="E3999" s="23" t="s">
        <v>101</v>
      </c>
      <c r="F3999" s="23">
        <v>201307</v>
      </c>
      <c r="G3999" s="23" t="s">
        <v>224</v>
      </c>
      <c r="H3999" s="23" t="s">
        <v>225</v>
      </c>
      <c r="I3999" s="23" t="s">
        <v>147</v>
      </c>
      <c r="J3999" s="23" t="s">
        <v>23</v>
      </c>
      <c r="K3999" s="23" t="s">
        <v>24</v>
      </c>
      <c r="L3999" s="23">
        <v>1</v>
      </c>
      <c r="M3999" s="23">
        <v>42.47</v>
      </c>
      <c r="N3999" s="23">
        <v>10</v>
      </c>
      <c r="O3999" s="23">
        <v>5</v>
      </c>
      <c r="P3999" s="23" t="s">
        <v>25</v>
      </c>
      <c r="Q3999" s="23" t="s">
        <v>44</v>
      </c>
      <c r="R3999" s="23">
        <f t="shared" si="310"/>
        <v>1</v>
      </c>
      <c r="S3999" s="23" t="str">
        <f t="shared" si="311"/>
        <v>ORD103998_20250724_CUST02345_MED015</v>
      </c>
      <c r="T3999" s="23">
        <f t="shared" si="312"/>
        <v>1</v>
      </c>
      <c r="U3999" s="6">
        <f t="shared" si="313"/>
        <v>42.47</v>
      </c>
      <c r="V3999" s="6">
        <f>tbl_Raw_Data[[#This Row],[Discount_Pct]]*tbl_Raw_Data[[#This Row],[Gross_Amount]]/100</f>
        <v>4.2469999999999999</v>
      </c>
      <c r="W3999" s="6">
        <f>tbl_Raw_Data[[#This Row],[Gross_Amount]]-tbl_Raw_Data[[#This Row],[Discount_Amount]]</f>
        <v>38.222999999999999</v>
      </c>
      <c r="X3999" s="6">
        <f>tbl_Raw_Data[[#This Row],[Net_Amount_Before_Tax]]*tbl_Raw_Data[[#This Row],[Tax_Pct]]/100</f>
        <v>1.9111500000000001</v>
      </c>
      <c r="Y3999" s="6">
        <f>tbl_Raw_Data[[#This Row],[Net_Amount_Before_Tax]]+tbl_Raw_Data[[#This Row],[Tax_Amount]]</f>
        <v>40.134149999999998</v>
      </c>
      <c r="Z3999" s="6">
        <f t="shared" si="314"/>
        <v>1</v>
      </c>
    </row>
    <row r="4000" spans="1:26" x14ac:dyDescent="0.3">
      <c r="A4000" s="23" t="s">
        <v>5912</v>
      </c>
      <c r="B4000" s="34">
        <v>45964</v>
      </c>
      <c r="C4000" s="23" t="s">
        <v>5913</v>
      </c>
      <c r="D4000" s="23" t="s">
        <v>19</v>
      </c>
      <c r="E4000" s="23" t="s">
        <v>19</v>
      </c>
      <c r="F4000" s="23">
        <v>110085</v>
      </c>
      <c r="G4000" s="23" t="s">
        <v>53</v>
      </c>
      <c r="H4000" s="23" t="s">
        <v>54</v>
      </c>
      <c r="I4000" s="23" t="s">
        <v>55</v>
      </c>
      <c r="J4000" s="23" t="s">
        <v>56</v>
      </c>
      <c r="K4000" s="23" t="s">
        <v>57</v>
      </c>
      <c r="L4000" s="23">
        <v>1</v>
      </c>
      <c r="M4000" s="23">
        <v>62.09</v>
      </c>
      <c r="N4000" s="23">
        <v>0</v>
      </c>
      <c r="O4000" s="23">
        <v>5</v>
      </c>
      <c r="P4000" s="23" t="s">
        <v>65</v>
      </c>
      <c r="Q4000" s="23" t="s">
        <v>90</v>
      </c>
      <c r="R4000" s="23">
        <f t="shared" si="310"/>
        <v>1</v>
      </c>
      <c r="S4000" s="23" t="str">
        <f t="shared" si="311"/>
        <v>ORD103999_20251103_CUST01452_MED020</v>
      </c>
      <c r="T4000" s="23">
        <f t="shared" si="312"/>
        <v>1</v>
      </c>
      <c r="U4000" s="6">
        <f t="shared" si="313"/>
        <v>62.09</v>
      </c>
      <c r="V4000" s="6">
        <f>tbl_Raw_Data[[#This Row],[Discount_Pct]]*tbl_Raw_Data[[#This Row],[Gross_Amount]]/100</f>
        <v>0</v>
      </c>
      <c r="W4000" s="6">
        <f>tbl_Raw_Data[[#This Row],[Gross_Amount]]-tbl_Raw_Data[[#This Row],[Discount_Amount]]</f>
        <v>62.09</v>
      </c>
      <c r="X4000" s="6">
        <f>tbl_Raw_Data[[#This Row],[Net_Amount_Before_Tax]]*tbl_Raw_Data[[#This Row],[Tax_Pct]]/100</f>
        <v>3.1045000000000003</v>
      </c>
      <c r="Y4000" s="6">
        <f>tbl_Raw_Data[[#This Row],[Net_Amount_Before_Tax]]+tbl_Raw_Data[[#This Row],[Tax_Amount]]</f>
        <v>65.194500000000005</v>
      </c>
      <c r="Z4000" s="6">
        <f t="shared" si="314"/>
        <v>1</v>
      </c>
    </row>
    <row r="4001" spans="1:26" x14ac:dyDescent="0.3">
      <c r="A4001" s="23" t="s">
        <v>5914</v>
      </c>
      <c r="B4001" s="34">
        <v>45691</v>
      </c>
      <c r="C4001" s="23" t="s">
        <v>1592</v>
      </c>
      <c r="D4001" s="23" t="s">
        <v>72</v>
      </c>
      <c r="E4001" s="23" t="s">
        <v>73</v>
      </c>
      <c r="F4001" s="23">
        <v>302017</v>
      </c>
      <c r="G4001" s="23" t="s">
        <v>192</v>
      </c>
      <c r="H4001" s="23" t="s">
        <v>193</v>
      </c>
      <c r="I4001" s="23" t="s">
        <v>41</v>
      </c>
      <c r="J4001" s="23" t="s">
        <v>194</v>
      </c>
      <c r="K4001" s="23" t="s">
        <v>24</v>
      </c>
      <c r="L4001" s="23">
        <v>1</v>
      </c>
      <c r="M4001" s="23">
        <v>29.94</v>
      </c>
      <c r="N4001" s="23">
        <v>15</v>
      </c>
      <c r="O4001" s="23">
        <v>12</v>
      </c>
      <c r="P4001" s="23" t="s">
        <v>65</v>
      </c>
      <c r="Q4001" s="23" t="s">
        <v>34</v>
      </c>
      <c r="R4001" s="23">
        <f t="shared" si="310"/>
        <v>1</v>
      </c>
      <c r="S4001" s="23" t="str">
        <f t="shared" si="311"/>
        <v>ORD104000_20250203_CUST01632_MED002</v>
      </c>
      <c r="T4001" s="23">
        <f t="shared" si="312"/>
        <v>1</v>
      </c>
      <c r="U4001" s="6">
        <f t="shared" si="313"/>
        <v>29.94</v>
      </c>
      <c r="V4001" s="6">
        <f>tbl_Raw_Data[[#This Row],[Discount_Pct]]*tbl_Raw_Data[[#This Row],[Gross_Amount]]/100</f>
        <v>4.4910000000000005</v>
      </c>
      <c r="W4001" s="6">
        <f>tbl_Raw_Data[[#This Row],[Gross_Amount]]-tbl_Raw_Data[[#This Row],[Discount_Amount]]</f>
        <v>25.449000000000002</v>
      </c>
      <c r="X4001" s="6">
        <f>tbl_Raw_Data[[#This Row],[Net_Amount_Before_Tax]]*tbl_Raw_Data[[#This Row],[Tax_Pct]]/100</f>
        <v>3.0538800000000004</v>
      </c>
      <c r="Y4001" s="6">
        <f>tbl_Raw_Data[[#This Row],[Net_Amount_Before_Tax]]+tbl_Raw_Data[[#This Row],[Tax_Amount]]</f>
        <v>28.502880000000001</v>
      </c>
      <c r="Z4001" s="6">
        <f t="shared" si="314"/>
        <v>6</v>
      </c>
    </row>
    <row r="4002" spans="1:26" x14ac:dyDescent="0.3">
      <c r="A4002" s="23" t="s">
        <v>5915</v>
      </c>
      <c r="B4002" s="34">
        <v>45942</v>
      </c>
      <c r="C4002" s="23" t="s">
        <v>1302</v>
      </c>
      <c r="D4002" s="23" t="s">
        <v>159</v>
      </c>
      <c r="E4002" s="23" t="s">
        <v>47</v>
      </c>
      <c r="F4002" s="23">
        <v>400076</v>
      </c>
      <c r="G4002" s="23" t="s">
        <v>53</v>
      </c>
      <c r="H4002" s="23" t="s">
        <v>54</v>
      </c>
      <c r="I4002" s="23" t="s">
        <v>55</v>
      </c>
      <c r="J4002" s="23" t="s">
        <v>56</v>
      </c>
      <c r="K4002" s="23" t="s">
        <v>57</v>
      </c>
      <c r="L4002" s="23">
        <v>1</v>
      </c>
      <c r="M4002" s="23">
        <v>52.4</v>
      </c>
      <c r="N4002" s="23">
        <v>10</v>
      </c>
      <c r="O4002" s="23">
        <v>18</v>
      </c>
      <c r="P4002" s="23" t="s">
        <v>43</v>
      </c>
      <c r="Q4002" s="23" t="s">
        <v>90</v>
      </c>
      <c r="R4002" s="23">
        <f t="shared" si="310"/>
        <v>1</v>
      </c>
      <c r="S4002" s="23" t="str">
        <f t="shared" si="311"/>
        <v>ORD104001_20251012_CUST00389_MED020</v>
      </c>
      <c r="T4002" s="23">
        <f t="shared" si="312"/>
        <v>1</v>
      </c>
      <c r="U4002" s="6">
        <f t="shared" si="313"/>
        <v>52.4</v>
      </c>
      <c r="V4002" s="6">
        <f>tbl_Raw_Data[[#This Row],[Discount_Pct]]*tbl_Raw_Data[[#This Row],[Gross_Amount]]/100</f>
        <v>5.24</v>
      </c>
      <c r="W4002" s="6">
        <f>tbl_Raw_Data[[#This Row],[Gross_Amount]]-tbl_Raw_Data[[#This Row],[Discount_Amount]]</f>
        <v>47.16</v>
      </c>
      <c r="X4002" s="6">
        <f>tbl_Raw_Data[[#This Row],[Net_Amount_Before_Tax]]*tbl_Raw_Data[[#This Row],[Tax_Pct]]/100</f>
        <v>8.4887999999999995</v>
      </c>
      <c r="Y4002" s="6">
        <f>tbl_Raw_Data[[#This Row],[Net_Amount_Before_Tax]]+tbl_Raw_Data[[#This Row],[Tax_Amount]]</f>
        <v>55.648799999999994</v>
      </c>
      <c r="Z4002" s="6">
        <f t="shared" si="314"/>
        <v>1</v>
      </c>
    </row>
    <row r="4003" spans="1:26" x14ac:dyDescent="0.3">
      <c r="A4003" s="23" t="s">
        <v>5916</v>
      </c>
      <c r="B4003" s="34">
        <v>45918</v>
      </c>
      <c r="C4003" s="23" t="s">
        <v>5917</v>
      </c>
      <c r="D4003" s="23" t="s">
        <v>72</v>
      </c>
      <c r="E4003" s="23" t="s">
        <v>73</v>
      </c>
      <c r="F4003" s="23">
        <v>302017</v>
      </c>
      <c r="G4003" s="23" t="s">
        <v>124</v>
      </c>
      <c r="H4003" s="23" t="s">
        <v>125</v>
      </c>
      <c r="I4003" s="23" t="s">
        <v>104</v>
      </c>
      <c r="J4003" s="23" t="s">
        <v>114</v>
      </c>
      <c r="K4003" s="23" t="s">
        <v>24</v>
      </c>
      <c r="L4003" s="23">
        <v>6</v>
      </c>
      <c r="M4003" s="23">
        <v>124.34</v>
      </c>
      <c r="N4003" s="23">
        <v>0</v>
      </c>
      <c r="O4003" s="23">
        <v>12</v>
      </c>
      <c r="P4003" s="23" t="s">
        <v>25</v>
      </c>
      <c r="Q4003" s="23" t="s">
        <v>34</v>
      </c>
      <c r="R4003" s="23">
        <f t="shared" si="310"/>
        <v>1</v>
      </c>
      <c r="S4003" s="23" t="str">
        <f t="shared" si="311"/>
        <v>ORD104002_20250918_CUST00107_MED018</v>
      </c>
      <c r="T4003" s="23">
        <f t="shared" si="312"/>
        <v>1</v>
      </c>
      <c r="U4003" s="6">
        <f t="shared" si="313"/>
        <v>746.04</v>
      </c>
      <c r="V4003" s="6">
        <f>tbl_Raw_Data[[#This Row],[Discount_Pct]]*tbl_Raw_Data[[#This Row],[Gross_Amount]]/100</f>
        <v>0</v>
      </c>
      <c r="W4003" s="6">
        <f>tbl_Raw_Data[[#This Row],[Gross_Amount]]-tbl_Raw_Data[[#This Row],[Discount_Amount]]</f>
        <v>746.04</v>
      </c>
      <c r="X4003" s="6">
        <f>tbl_Raw_Data[[#This Row],[Net_Amount_Before_Tax]]*tbl_Raw_Data[[#This Row],[Tax_Pct]]/100</f>
        <v>89.524799999999999</v>
      </c>
      <c r="Y4003" s="6">
        <f>tbl_Raw_Data[[#This Row],[Net_Amount_Before_Tax]]+tbl_Raw_Data[[#This Row],[Tax_Amount]]</f>
        <v>835.56479999999999</v>
      </c>
      <c r="Z4003" s="6">
        <f t="shared" si="314"/>
        <v>1</v>
      </c>
    </row>
    <row r="4004" spans="1:26" x14ac:dyDescent="0.3">
      <c r="A4004" s="23" t="s">
        <v>5918</v>
      </c>
      <c r="B4004" s="34">
        <v>45975</v>
      </c>
      <c r="C4004" s="23" t="s">
        <v>706</v>
      </c>
      <c r="D4004" s="23" t="s">
        <v>159</v>
      </c>
      <c r="E4004" s="23" t="s">
        <v>47</v>
      </c>
      <c r="F4004" s="23">
        <v>400050</v>
      </c>
      <c r="G4004" s="23" t="s">
        <v>224</v>
      </c>
      <c r="H4004" s="23" t="s">
        <v>225</v>
      </c>
      <c r="I4004" s="23" t="s">
        <v>147</v>
      </c>
      <c r="J4004" s="23" t="s">
        <v>23</v>
      </c>
      <c r="K4004" s="23" t="s">
        <v>24</v>
      </c>
      <c r="L4004" s="23">
        <v>4</v>
      </c>
      <c r="M4004" s="23">
        <v>46.55</v>
      </c>
      <c r="N4004" s="23">
        <v>0</v>
      </c>
      <c r="O4004" s="23">
        <v>12</v>
      </c>
      <c r="P4004" s="23" t="s">
        <v>43</v>
      </c>
      <c r="Q4004" s="23" t="s">
        <v>34</v>
      </c>
      <c r="R4004" s="23">
        <f t="shared" si="310"/>
        <v>1</v>
      </c>
      <c r="S4004" s="23" t="str">
        <f t="shared" si="311"/>
        <v>ORD104003_20251114_CUST03366_MED015</v>
      </c>
      <c r="T4004" s="23">
        <f t="shared" si="312"/>
        <v>1</v>
      </c>
      <c r="U4004" s="6">
        <f t="shared" si="313"/>
        <v>186.2</v>
      </c>
      <c r="V4004" s="6">
        <f>tbl_Raw_Data[[#This Row],[Discount_Pct]]*tbl_Raw_Data[[#This Row],[Gross_Amount]]/100</f>
        <v>0</v>
      </c>
      <c r="W4004" s="6">
        <f>tbl_Raw_Data[[#This Row],[Gross_Amount]]-tbl_Raw_Data[[#This Row],[Discount_Amount]]</f>
        <v>186.2</v>
      </c>
      <c r="X4004" s="6">
        <f>tbl_Raw_Data[[#This Row],[Net_Amount_Before_Tax]]*tbl_Raw_Data[[#This Row],[Tax_Pct]]/100</f>
        <v>22.343999999999998</v>
      </c>
      <c r="Y4004" s="6">
        <f>tbl_Raw_Data[[#This Row],[Net_Amount_Before_Tax]]+tbl_Raw_Data[[#This Row],[Tax_Amount]]</f>
        <v>208.54399999999998</v>
      </c>
      <c r="Z4004" s="6">
        <f t="shared" si="314"/>
        <v>5</v>
      </c>
    </row>
    <row r="4005" spans="1:26" x14ac:dyDescent="0.3">
      <c r="A4005" s="23" t="s">
        <v>5919</v>
      </c>
      <c r="B4005" s="34">
        <v>45375</v>
      </c>
      <c r="C4005" s="23" t="s">
        <v>5838</v>
      </c>
      <c r="D4005" s="23" t="s">
        <v>46</v>
      </c>
      <c r="E4005" s="23" t="s">
        <v>47</v>
      </c>
      <c r="F4005" s="23">
        <v>411014</v>
      </c>
      <c r="G4005" s="23" t="s">
        <v>138</v>
      </c>
      <c r="H4005" s="23" t="s">
        <v>139</v>
      </c>
      <c r="I4005" s="23" t="s">
        <v>50</v>
      </c>
      <c r="J4005" s="23" t="s">
        <v>140</v>
      </c>
      <c r="K4005" s="23" t="s">
        <v>24</v>
      </c>
      <c r="L4005" s="23">
        <v>2</v>
      </c>
      <c r="M4005" s="23">
        <v>146.72</v>
      </c>
      <c r="N4005" s="23">
        <v>0</v>
      </c>
      <c r="O4005" s="23">
        <v>18</v>
      </c>
      <c r="P4005" s="23" t="s">
        <v>89</v>
      </c>
      <c r="Q4005" s="23" t="s">
        <v>44</v>
      </c>
      <c r="R4005" s="23">
        <f t="shared" si="310"/>
        <v>1</v>
      </c>
      <c r="S4005" s="23" t="str">
        <f t="shared" si="311"/>
        <v>ORD104004_20240324_CUST00760_MED013</v>
      </c>
      <c r="T4005" s="23">
        <f t="shared" si="312"/>
        <v>1</v>
      </c>
      <c r="U4005" s="6">
        <f t="shared" si="313"/>
        <v>293.44</v>
      </c>
      <c r="V4005" s="6">
        <f>tbl_Raw_Data[[#This Row],[Discount_Pct]]*tbl_Raw_Data[[#This Row],[Gross_Amount]]/100</f>
        <v>0</v>
      </c>
      <c r="W4005" s="6">
        <f>tbl_Raw_Data[[#This Row],[Gross_Amount]]-tbl_Raw_Data[[#This Row],[Discount_Amount]]</f>
        <v>293.44</v>
      </c>
      <c r="X4005" s="6">
        <f>tbl_Raw_Data[[#This Row],[Net_Amount_Before_Tax]]*tbl_Raw_Data[[#This Row],[Tax_Pct]]/100</f>
        <v>52.819200000000002</v>
      </c>
      <c r="Y4005" s="6">
        <f>tbl_Raw_Data[[#This Row],[Net_Amount_Before_Tax]]+tbl_Raw_Data[[#This Row],[Tax_Amount]]</f>
        <v>346.25920000000002</v>
      </c>
      <c r="Z4005" s="6">
        <f t="shared" si="314"/>
        <v>0</v>
      </c>
    </row>
    <row r="4006" spans="1:26" x14ac:dyDescent="0.3">
      <c r="A4006" s="23" t="s">
        <v>5920</v>
      </c>
      <c r="B4006" s="34">
        <v>45731</v>
      </c>
      <c r="C4006" s="23" t="s">
        <v>775</v>
      </c>
      <c r="D4006" s="23" t="s">
        <v>130</v>
      </c>
      <c r="E4006" s="23" t="s">
        <v>131</v>
      </c>
      <c r="F4006" s="23">
        <v>700001</v>
      </c>
      <c r="G4006" s="23" t="s">
        <v>154</v>
      </c>
      <c r="H4006" s="23" t="s">
        <v>155</v>
      </c>
      <c r="I4006" s="23" t="s">
        <v>134</v>
      </c>
      <c r="J4006" s="23" t="s">
        <v>156</v>
      </c>
      <c r="K4006" s="23" t="s">
        <v>57</v>
      </c>
      <c r="L4006" s="23">
        <v>2</v>
      </c>
      <c r="M4006" s="23">
        <v>48.1</v>
      </c>
      <c r="N4006" s="23">
        <v>15</v>
      </c>
      <c r="O4006" s="23">
        <v>5</v>
      </c>
      <c r="P4006" s="23" t="s">
        <v>43</v>
      </c>
      <c r="Q4006" s="23" t="s">
        <v>34</v>
      </c>
      <c r="R4006" s="23">
        <f t="shared" si="310"/>
        <v>1</v>
      </c>
      <c r="S4006" s="23" t="str">
        <f t="shared" si="311"/>
        <v>ORD104005_20250315_CUST00505_MED006</v>
      </c>
      <c r="T4006" s="23">
        <f t="shared" si="312"/>
        <v>1</v>
      </c>
      <c r="U4006" s="6">
        <f t="shared" si="313"/>
        <v>96.2</v>
      </c>
      <c r="V4006" s="6">
        <f>tbl_Raw_Data[[#This Row],[Discount_Pct]]*tbl_Raw_Data[[#This Row],[Gross_Amount]]/100</f>
        <v>14.43</v>
      </c>
      <c r="W4006" s="6">
        <f>tbl_Raw_Data[[#This Row],[Gross_Amount]]-tbl_Raw_Data[[#This Row],[Discount_Amount]]</f>
        <v>81.77000000000001</v>
      </c>
      <c r="X4006" s="6">
        <f>tbl_Raw_Data[[#This Row],[Net_Amount_Before_Tax]]*tbl_Raw_Data[[#This Row],[Tax_Pct]]/100</f>
        <v>4.0884999999999998</v>
      </c>
      <c r="Y4006" s="6">
        <f>tbl_Raw_Data[[#This Row],[Net_Amount_Before_Tax]]+tbl_Raw_Data[[#This Row],[Tax_Amount]]</f>
        <v>85.858500000000006</v>
      </c>
      <c r="Z4006" s="6">
        <f t="shared" si="314"/>
        <v>3</v>
      </c>
    </row>
    <row r="4007" spans="1:26" x14ac:dyDescent="0.3">
      <c r="A4007" s="23" t="s">
        <v>5921</v>
      </c>
      <c r="B4007" s="34">
        <v>45800</v>
      </c>
      <c r="C4007" s="23" t="s">
        <v>5922</v>
      </c>
      <c r="D4007" s="23" t="s">
        <v>100</v>
      </c>
      <c r="E4007" s="23" t="s">
        <v>101</v>
      </c>
      <c r="F4007" s="23">
        <v>201305</v>
      </c>
      <c r="G4007" s="23" t="s">
        <v>145</v>
      </c>
      <c r="H4007" s="23" t="s">
        <v>146</v>
      </c>
      <c r="I4007" s="23" t="s">
        <v>147</v>
      </c>
      <c r="J4007" s="23" t="s">
        <v>148</v>
      </c>
      <c r="K4007" s="23" t="s">
        <v>24</v>
      </c>
      <c r="L4007" s="23">
        <v>1</v>
      </c>
      <c r="M4007" s="23">
        <v>98.11</v>
      </c>
      <c r="N4007" s="23">
        <v>10</v>
      </c>
      <c r="O4007" s="23">
        <v>5</v>
      </c>
      <c r="P4007" s="23" t="s">
        <v>65</v>
      </c>
      <c r="Q4007" s="23" t="s">
        <v>34</v>
      </c>
      <c r="R4007" s="23">
        <f t="shared" si="310"/>
        <v>1</v>
      </c>
      <c r="S4007" s="23" t="str">
        <f t="shared" si="311"/>
        <v>ORD104006_20250523_CUST02674_MED016</v>
      </c>
      <c r="T4007" s="23">
        <f t="shared" si="312"/>
        <v>1</v>
      </c>
      <c r="U4007" s="6">
        <f t="shared" si="313"/>
        <v>98.11</v>
      </c>
      <c r="V4007" s="6">
        <f>tbl_Raw_Data[[#This Row],[Discount_Pct]]*tbl_Raw_Data[[#This Row],[Gross_Amount]]/100</f>
        <v>9.8109999999999999</v>
      </c>
      <c r="W4007" s="6">
        <f>tbl_Raw_Data[[#This Row],[Gross_Amount]]-tbl_Raw_Data[[#This Row],[Discount_Amount]]</f>
        <v>88.299000000000007</v>
      </c>
      <c r="X4007" s="6">
        <f>tbl_Raw_Data[[#This Row],[Net_Amount_Before_Tax]]*tbl_Raw_Data[[#This Row],[Tax_Pct]]/100</f>
        <v>4.4149500000000002</v>
      </c>
      <c r="Y4007" s="6">
        <f>tbl_Raw_Data[[#This Row],[Net_Amount_Before_Tax]]+tbl_Raw_Data[[#This Row],[Tax_Amount]]</f>
        <v>92.713950000000011</v>
      </c>
      <c r="Z4007" s="6">
        <f t="shared" si="314"/>
        <v>2</v>
      </c>
    </row>
    <row r="4008" spans="1:26" x14ac:dyDescent="0.3">
      <c r="A4008" s="23" t="s">
        <v>5923</v>
      </c>
      <c r="B4008" s="34">
        <v>45395</v>
      </c>
      <c r="C4008" s="23" t="s">
        <v>4760</v>
      </c>
      <c r="D4008" s="23" t="s">
        <v>80</v>
      </c>
      <c r="E4008" s="23" t="s">
        <v>81</v>
      </c>
      <c r="F4008" s="23">
        <v>395010</v>
      </c>
      <c r="G4008" s="23" t="s">
        <v>119</v>
      </c>
      <c r="H4008" s="23" t="s">
        <v>120</v>
      </c>
      <c r="I4008" s="23" t="s">
        <v>32</v>
      </c>
      <c r="J4008" s="23" t="s">
        <v>64</v>
      </c>
      <c r="K4008" s="23" t="s">
        <v>57</v>
      </c>
      <c r="L4008" s="23">
        <v>3</v>
      </c>
      <c r="M4008" s="23">
        <v>61.82</v>
      </c>
      <c r="N4008" s="23">
        <v>5</v>
      </c>
      <c r="O4008" s="23">
        <v>5</v>
      </c>
      <c r="P4008" s="23" t="s">
        <v>89</v>
      </c>
      <c r="Q4008" s="23" t="s">
        <v>34</v>
      </c>
      <c r="R4008" s="23">
        <f t="shared" si="310"/>
        <v>1</v>
      </c>
      <c r="S4008" s="23" t="str">
        <f t="shared" si="311"/>
        <v>ORD104007_20240413_CUST02770_MED010</v>
      </c>
      <c r="T4008" s="23">
        <f t="shared" si="312"/>
        <v>1</v>
      </c>
      <c r="U4008" s="6">
        <f t="shared" si="313"/>
        <v>185.46</v>
      </c>
      <c r="V4008" s="6">
        <f>tbl_Raw_Data[[#This Row],[Discount_Pct]]*tbl_Raw_Data[[#This Row],[Gross_Amount]]/100</f>
        <v>9.2730000000000015</v>
      </c>
      <c r="W4008" s="6">
        <f>tbl_Raw_Data[[#This Row],[Gross_Amount]]-tbl_Raw_Data[[#This Row],[Discount_Amount]]</f>
        <v>176.18700000000001</v>
      </c>
      <c r="X4008" s="6">
        <f>tbl_Raw_Data[[#This Row],[Net_Amount_Before_Tax]]*tbl_Raw_Data[[#This Row],[Tax_Pct]]/100</f>
        <v>8.8093500000000002</v>
      </c>
      <c r="Y4008" s="6">
        <f>tbl_Raw_Data[[#This Row],[Net_Amount_Before_Tax]]+tbl_Raw_Data[[#This Row],[Tax_Amount]]</f>
        <v>184.99635000000001</v>
      </c>
      <c r="Z4008" s="6">
        <f t="shared" si="314"/>
        <v>1</v>
      </c>
    </row>
    <row r="4009" spans="1:26" x14ac:dyDescent="0.3">
      <c r="A4009" s="23" t="s">
        <v>5924</v>
      </c>
      <c r="B4009" s="34">
        <v>45559</v>
      </c>
      <c r="C4009" s="23" t="s">
        <v>2236</v>
      </c>
      <c r="D4009" s="23" t="s">
        <v>46</v>
      </c>
      <c r="E4009" s="23" t="s">
        <v>47</v>
      </c>
      <c r="F4009" s="23">
        <v>411014</v>
      </c>
      <c r="G4009" s="23" t="s">
        <v>94</v>
      </c>
      <c r="H4009" s="23" t="s">
        <v>95</v>
      </c>
      <c r="I4009" s="23" t="s">
        <v>84</v>
      </c>
      <c r="J4009" s="23" t="s">
        <v>42</v>
      </c>
      <c r="K4009" s="23" t="s">
        <v>24</v>
      </c>
      <c r="L4009" s="23">
        <v>2</v>
      </c>
      <c r="M4009" s="23">
        <v>73.61</v>
      </c>
      <c r="N4009" s="23">
        <v>10</v>
      </c>
      <c r="O4009" s="23">
        <v>5</v>
      </c>
      <c r="P4009" s="23" t="s">
        <v>65</v>
      </c>
      <c r="Q4009" s="23" t="s">
        <v>34</v>
      </c>
      <c r="R4009" s="23">
        <f t="shared" si="310"/>
        <v>1</v>
      </c>
      <c r="S4009" s="23" t="str">
        <f t="shared" si="311"/>
        <v>ORD104008_20240924_CUST00459_MED021</v>
      </c>
      <c r="T4009" s="23">
        <f t="shared" si="312"/>
        <v>1</v>
      </c>
      <c r="U4009" s="6">
        <f t="shared" si="313"/>
        <v>147.22</v>
      </c>
      <c r="V4009" s="6">
        <f>tbl_Raw_Data[[#This Row],[Discount_Pct]]*tbl_Raw_Data[[#This Row],[Gross_Amount]]/100</f>
        <v>14.722000000000001</v>
      </c>
      <c r="W4009" s="6">
        <f>tbl_Raw_Data[[#This Row],[Gross_Amount]]-tbl_Raw_Data[[#This Row],[Discount_Amount]]</f>
        <v>132.49799999999999</v>
      </c>
      <c r="X4009" s="6">
        <f>tbl_Raw_Data[[#This Row],[Net_Amount_Before_Tax]]*tbl_Raw_Data[[#This Row],[Tax_Pct]]/100</f>
        <v>6.6249000000000002</v>
      </c>
      <c r="Y4009" s="6">
        <f>tbl_Raw_Data[[#This Row],[Net_Amount_Before_Tax]]+tbl_Raw_Data[[#This Row],[Tax_Amount]]</f>
        <v>139.12289999999999</v>
      </c>
      <c r="Z4009" s="6">
        <f t="shared" si="314"/>
        <v>5</v>
      </c>
    </row>
    <row r="4010" spans="1:26" x14ac:dyDescent="0.3">
      <c r="A4010" s="23" t="s">
        <v>5925</v>
      </c>
      <c r="B4010" s="34">
        <v>45970</v>
      </c>
      <c r="C4010" s="23" t="s">
        <v>1320</v>
      </c>
      <c r="D4010" s="23" t="s">
        <v>123</v>
      </c>
      <c r="E4010" s="23" t="s">
        <v>101</v>
      </c>
      <c r="F4010" s="23">
        <v>226001</v>
      </c>
      <c r="G4010" s="23" t="s">
        <v>107</v>
      </c>
      <c r="H4010" s="23" t="s">
        <v>108</v>
      </c>
      <c r="I4010" s="23" t="s">
        <v>63</v>
      </c>
      <c r="J4010" s="23" t="s">
        <v>42</v>
      </c>
      <c r="K4010" s="23" t="s">
        <v>57</v>
      </c>
      <c r="L4010" s="23">
        <v>2</v>
      </c>
      <c r="M4010" s="23">
        <v>105.32</v>
      </c>
      <c r="N4010" s="23">
        <v>5</v>
      </c>
      <c r="O4010" s="23">
        <v>18</v>
      </c>
      <c r="P4010" s="23" t="s">
        <v>89</v>
      </c>
      <c r="Q4010" s="23" t="s">
        <v>44</v>
      </c>
      <c r="R4010" s="23">
        <f t="shared" si="310"/>
        <v>1</v>
      </c>
      <c r="S4010" s="23" t="str">
        <f t="shared" si="311"/>
        <v>ORD104009_20251109_CUST01349_MED005</v>
      </c>
      <c r="T4010" s="23">
        <f t="shared" si="312"/>
        <v>1</v>
      </c>
      <c r="U4010" s="6">
        <f t="shared" si="313"/>
        <v>210.64</v>
      </c>
      <c r="V4010" s="6">
        <f>tbl_Raw_Data[[#This Row],[Discount_Pct]]*tbl_Raw_Data[[#This Row],[Gross_Amount]]/100</f>
        <v>10.531999999999998</v>
      </c>
      <c r="W4010" s="6">
        <f>tbl_Raw_Data[[#This Row],[Gross_Amount]]-tbl_Raw_Data[[#This Row],[Discount_Amount]]</f>
        <v>200.10799999999998</v>
      </c>
      <c r="X4010" s="6">
        <f>tbl_Raw_Data[[#This Row],[Net_Amount_Before_Tax]]*tbl_Raw_Data[[#This Row],[Tax_Pct]]/100</f>
        <v>36.019439999999996</v>
      </c>
      <c r="Y4010" s="6">
        <f>tbl_Raw_Data[[#This Row],[Net_Amount_Before_Tax]]+tbl_Raw_Data[[#This Row],[Tax_Amount]]</f>
        <v>236.12743999999998</v>
      </c>
      <c r="Z4010" s="6">
        <f t="shared" si="314"/>
        <v>2</v>
      </c>
    </row>
    <row r="4011" spans="1:26" x14ac:dyDescent="0.3">
      <c r="A4011" s="23" t="s">
        <v>5926</v>
      </c>
      <c r="B4011" s="34">
        <v>45992</v>
      </c>
      <c r="C4011" s="23" t="s">
        <v>5927</v>
      </c>
      <c r="D4011" s="23" t="s">
        <v>142</v>
      </c>
      <c r="E4011" s="23" t="s">
        <v>81</v>
      </c>
      <c r="F4011" s="23">
        <v>380054</v>
      </c>
      <c r="G4011" s="23" t="s">
        <v>145</v>
      </c>
      <c r="H4011" s="23" t="s">
        <v>146</v>
      </c>
      <c r="I4011" s="23" t="s">
        <v>147</v>
      </c>
      <c r="J4011" s="23" t="s">
        <v>148</v>
      </c>
      <c r="K4011" s="23" t="s">
        <v>24</v>
      </c>
      <c r="L4011" s="23">
        <v>2</v>
      </c>
      <c r="M4011" s="23">
        <v>119.84</v>
      </c>
      <c r="N4011" s="23">
        <v>10</v>
      </c>
      <c r="O4011" s="23">
        <v>12</v>
      </c>
      <c r="P4011" s="23" t="s">
        <v>58</v>
      </c>
      <c r="Q4011" s="23" t="s">
        <v>34</v>
      </c>
      <c r="R4011" s="23">
        <f t="shared" si="310"/>
        <v>1</v>
      </c>
      <c r="S4011" s="23" t="str">
        <f t="shared" si="311"/>
        <v>ORD104010_20251201_CUST02243_MED016</v>
      </c>
      <c r="T4011" s="23">
        <f t="shared" si="312"/>
        <v>1</v>
      </c>
      <c r="U4011" s="6">
        <f t="shared" si="313"/>
        <v>239.68</v>
      </c>
      <c r="V4011" s="6">
        <f>tbl_Raw_Data[[#This Row],[Discount_Pct]]*tbl_Raw_Data[[#This Row],[Gross_Amount]]/100</f>
        <v>23.968000000000004</v>
      </c>
      <c r="W4011" s="6">
        <f>tbl_Raw_Data[[#This Row],[Gross_Amount]]-tbl_Raw_Data[[#This Row],[Discount_Amount]]</f>
        <v>215.71199999999999</v>
      </c>
      <c r="X4011" s="6">
        <f>tbl_Raw_Data[[#This Row],[Net_Amount_Before_Tax]]*tbl_Raw_Data[[#This Row],[Tax_Pct]]/100</f>
        <v>25.885439999999999</v>
      </c>
      <c r="Y4011" s="6">
        <f>tbl_Raw_Data[[#This Row],[Net_Amount_Before_Tax]]+tbl_Raw_Data[[#This Row],[Tax_Amount]]</f>
        <v>241.59743999999998</v>
      </c>
      <c r="Z4011" s="6">
        <f t="shared" si="314"/>
        <v>1</v>
      </c>
    </row>
    <row r="4012" spans="1:26" x14ac:dyDescent="0.3">
      <c r="A4012" s="23" t="s">
        <v>5928</v>
      </c>
      <c r="B4012" s="34">
        <v>45763</v>
      </c>
      <c r="C4012" s="23" t="s">
        <v>3831</v>
      </c>
      <c r="D4012" s="23" t="s">
        <v>46</v>
      </c>
      <c r="E4012" s="23" t="s">
        <v>47</v>
      </c>
      <c r="F4012" s="23">
        <v>411001</v>
      </c>
      <c r="G4012" s="23" t="s">
        <v>224</v>
      </c>
      <c r="H4012" s="23" t="s">
        <v>225</v>
      </c>
      <c r="I4012" s="23" t="s">
        <v>147</v>
      </c>
      <c r="J4012" s="23" t="s">
        <v>23</v>
      </c>
      <c r="K4012" s="23" t="s">
        <v>24</v>
      </c>
      <c r="L4012" s="23">
        <v>1</v>
      </c>
      <c r="M4012" s="23">
        <v>48.99</v>
      </c>
      <c r="N4012" s="23">
        <v>10</v>
      </c>
      <c r="O4012" s="23">
        <v>12</v>
      </c>
      <c r="P4012" s="23" t="s">
        <v>43</v>
      </c>
      <c r="Q4012" s="23" t="s">
        <v>34</v>
      </c>
      <c r="R4012" s="23">
        <f t="shared" si="310"/>
        <v>1</v>
      </c>
      <c r="S4012" s="23" t="str">
        <f t="shared" si="311"/>
        <v>ORD104011_20250416_CUST02397_MED015</v>
      </c>
      <c r="T4012" s="23">
        <f t="shared" si="312"/>
        <v>1</v>
      </c>
      <c r="U4012" s="6">
        <f t="shared" si="313"/>
        <v>48.99</v>
      </c>
      <c r="V4012" s="6">
        <f>tbl_Raw_Data[[#This Row],[Discount_Pct]]*tbl_Raw_Data[[#This Row],[Gross_Amount]]/100</f>
        <v>4.899</v>
      </c>
      <c r="W4012" s="6">
        <f>tbl_Raw_Data[[#This Row],[Gross_Amount]]-tbl_Raw_Data[[#This Row],[Discount_Amount]]</f>
        <v>44.091000000000001</v>
      </c>
      <c r="X4012" s="6">
        <f>tbl_Raw_Data[[#This Row],[Net_Amount_Before_Tax]]*tbl_Raw_Data[[#This Row],[Tax_Pct]]/100</f>
        <v>5.2909199999999998</v>
      </c>
      <c r="Y4012" s="6">
        <f>tbl_Raw_Data[[#This Row],[Net_Amount_Before_Tax]]+tbl_Raw_Data[[#This Row],[Tax_Amount]]</f>
        <v>49.381920000000001</v>
      </c>
      <c r="Z4012" s="6">
        <f t="shared" si="314"/>
        <v>3</v>
      </c>
    </row>
    <row r="4013" spans="1:26" x14ac:dyDescent="0.3">
      <c r="A4013" s="23" t="s">
        <v>5928</v>
      </c>
      <c r="B4013" s="34">
        <v>45620</v>
      </c>
      <c r="C4013" s="23" t="s">
        <v>1817</v>
      </c>
      <c r="D4013" s="23" t="s">
        <v>159</v>
      </c>
      <c r="E4013" s="23" t="s">
        <v>47</v>
      </c>
      <c r="F4013" s="23">
        <v>400001</v>
      </c>
      <c r="G4013" s="23" t="s">
        <v>229</v>
      </c>
      <c r="H4013" s="23" t="s">
        <v>230</v>
      </c>
      <c r="I4013" s="23" t="s">
        <v>84</v>
      </c>
      <c r="J4013" s="23" t="s">
        <v>140</v>
      </c>
      <c r="K4013" s="23" t="s">
        <v>24</v>
      </c>
      <c r="L4013" s="23">
        <v>4</v>
      </c>
      <c r="M4013" s="23">
        <v>157.47999999999999</v>
      </c>
      <c r="N4013" s="23">
        <v>10</v>
      </c>
      <c r="O4013" s="23">
        <v>5</v>
      </c>
      <c r="P4013" s="23" t="s">
        <v>25</v>
      </c>
      <c r="Q4013" s="23" t="s">
        <v>90</v>
      </c>
      <c r="R4013" s="23">
        <f t="shared" si="310"/>
        <v>1</v>
      </c>
      <c r="S4013" s="23" t="str">
        <f t="shared" si="311"/>
        <v>ORD104011_20241124_CUST00425_MED022</v>
      </c>
      <c r="T4013" s="23">
        <f t="shared" si="312"/>
        <v>1</v>
      </c>
      <c r="U4013" s="6">
        <f t="shared" si="313"/>
        <v>629.91999999999996</v>
      </c>
      <c r="V4013" s="6">
        <f>tbl_Raw_Data[[#This Row],[Discount_Pct]]*tbl_Raw_Data[[#This Row],[Gross_Amount]]/100</f>
        <v>62.991999999999997</v>
      </c>
      <c r="W4013" s="6">
        <f>tbl_Raw_Data[[#This Row],[Gross_Amount]]-tbl_Raw_Data[[#This Row],[Discount_Amount]]</f>
        <v>566.928</v>
      </c>
      <c r="X4013" s="6">
        <f>tbl_Raw_Data[[#This Row],[Net_Amount_Before_Tax]]*tbl_Raw_Data[[#This Row],[Tax_Pct]]/100</f>
        <v>28.346399999999999</v>
      </c>
      <c r="Y4013" s="6">
        <f>tbl_Raw_Data[[#This Row],[Net_Amount_Before_Tax]]+tbl_Raw_Data[[#This Row],[Tax_Amount]]</f>
        <v>595.27440000000001</v>
      </c>
      <c r="Z4013" s="6">
        <f t="shared" si="314"/>
        <v>4</v>
      </c>
    </row>
    <row r="4014" spans="1:26" x14ac:dyDescent="0.3">
      <c r="A4014" s="23" t="s">
        <v>5929</v>
      </c>
      <c r="B4014" s="34">
        <v>45673</v>
      </c>
      <c r="C4014" s="23" t="s">
        <v>4544</v>
      </c>
      <c r="D4014" s="23" t="s">
        <v>52</v>
      </c>
      <c r="E4014" s="23" t="s">
        <v>52</v>
      </c>
      <c r="F4014" s="23">
        <v>160036</v>
      </c>
      <c r="G4014" s="23" t="s">
        <v>192</v>
      </c>
      <c r="H4014" s="23" t="s">
        <v>193</v>
      </c>
      <c r="I4014" s="23" t="s">
        <v>41</v>
      </c>
      <c r="J4014" s="23" t="s">
        <v>194</v>
      </c>
      <c r="K4014" s="23" t="s">
        <v>24</v>
      </c>
      <c r="L4014" s="23">
        <v>1</v>
      </c>
      <c r="M4014" s="23">
        <v>30.41</v>
      </c>
      <c r="N4014" s="23">
        <v>20</v>
      </c>
      <c r="O4014" s="23">
        <v>5</v>
      </c>
      <c r="P4014" s="23" t="s">
        <v>65</v>
      </c>
      <c r="Q4014" s="23" t="s">
        <v>34</v>
      </c>
      <c r="R4014" s="23">
        <f t="shared" si="310"/>
        <v>1</v>
      </c>
      <c r="S4014" s="23" t="str">
        <f t="shared" si="311"/>
        <v>ORD104013_20250116_CUST03134_MED002</v>
      </c>
      <c r="T4014" s="23">
        <f t="shared" si="312"/>
        <v>1</v>
      </c>
      <c r="U4014" s="6">
        <f t="shared" si="313"/>
        <v>30.41</v>
      </c>
      <c r="V4014" s="6">
        <f>tbl_Raw_Data[[#This Row],[Discount_Pct]]*tbl_Raw_Data[[#This Row],[Gross_Amount]]/100</f>
        <v>6.0820000000000007</v>
      </c>
      <c r="W4014" s="6">
        <f>tbl_Raw_Data[[#This Row],[Gross_Amount]]-tbl_Raw_Data[[#This Row],[Discount_Amount]]</f>
        <v>24.327999999999999</v>
      </c>
      <c r="X4014" s="6">
        <f>tbl_Raw_Data[[#This Row],[Net_Amount_Before_Tax]]*tbl_Raw_Data[[#This Row],[Tax_Pct]]/100</f>
        <v>1.2163999999999999</v>
      </c>
      <c r="Y4014" s="6">
        <f>tbl_Raw_Data[[#This Row],[Net_Amount_Before_Tax]]+tbl_Raw_Data[[#This Row],[Tax_Amount]]</f>
        <v>25.5444</v>
      </c>
      <c r="Z4014" s="6">
        <f t="shared" si="314"/>
        <v>3</v>
      </c>
    </row>
    <row r="4015" spans="1:26" x14ac:dyDescent="0.3">
      <c r="A4015" s="23" t="s">
        <v>5930</v>
      </c>
      <c r="B4015" s="34">
        <v>45434</v>
      </c>
      <c r="C4015" s="23" t="s">
        <v>1443</v>
      </c>
      <c r="D4015" s="23" t="s">
        <v>100</v>
      </c>
      <c r="E4015" s="23" t="s">
        <v>101</v>
      </c>
      <c r="F4015" s="23">
        <v>201305</v>
      </c>
      <c r="G4015" s="23" t="s">
        <v>107</v>
      </c>
      <c r="H4015" s="23" t="s">
        <v>108</v>
      </c>
      <c r="I4015" s="23" t="s">
        <v>63</v>
      </c>
      <c r="J4015" s="23" t="s">
        <v>42</v>
      </c>
      <c r="K4015" s="23" t="s">
        <v>57</v>
      </c>
      <c r="L4015" s="23">
        <v>1</v>
      </c>
      <c r="M4015" s="23">
        <v>105.56</v>
      </c>
      <c r="N4015" s="23">
        <v>15</v>
      </c>
      <c r="O4015" s="23">
        <v>12</v>
      </c>
      <c r="P4015" s="23" t="s">
        <v>43</v>
      </c>
      <c r="Q4015" s="23" t="s">
        <v>44</v>
      </c>
      <c r="R4015" s="23">
        <f t="shared" si="310"/>
        <v>1</v>
      </c>
      <c r="S4015" s="23" t="str">
        <f t="shared" si="311"/>
        <v>ORD104014_20240522_CUST03371_MED005</v>
      </c>
      <c r="T4015" s="23">
        <f t="shared" si="312"/>
        <v>1</v>
      </c>
      <c r="U4015" s="6">
        <f t="shared" si="313"/>
        <v>105.56</v>
      </c>
      <c r="V4015" s="6">
        <f>tbl_Raw_Data[[#This Row],[Discount_Pct]]*tbl_Raw_Data[[#This Row],[Gross_Amount]]/100</f>
        <v>15.834000000000001</v>
      </c>
      <c r="W4015" s="6">
        <f>tbl_Raw_Data[[#This Row],[Gross_Amount]]-tbl_Raw_Data[[#This Row],[Discount_Amount]]</f>
        <v>89.725999999999999</v>
      </c>
      <c r="X4015" s="6">
        <f>tbl_Raw_Data[[#This Row],[Net_Amount_Before_Tax]]*tbl_Raw_Data[[#This Row],[Tax_Pct]]/100</f>
        <v>10.76712</v>
      </c>
      <c r="Y4015" s="6">
        <f>tbl_Raw_Data[[#This Row],[Net_Amount_Before_Tax]]+tbl_Raw_Data[[#This Row],[Tax_Amount]]</f>
        <v>100.49312</v>
      </c>
      <c r="Z4015" s="6">
        <f t="shared" si="314"/>
        <v>1</v>
      </c>
    </row>
    <row r="4016" spans="1:26" x14ac:dyDescent="0.3">
      <c r="A4016" s="23" t="s">
        <v>5931</v>
      </c>
      <c r="B4016" s="34">
        <v>45777</v>
      </c>
      <c r="C4016" s="23" t="s">
        <v>4096</v>
      </c>
      <c r="D4016" s="23" t="s">
        <v>183</v>
      </c>
      <c r="E4016" s="23" t="s">
        <v>184</v>
      </c>
      <c r="F4016" s="23">
        <v>122002</v>
      </c>
      <c r="G4016" s="23" t="s">
        <v>256</v>
      </c>
      <c r="H4016" s="23" t="s">
        <v>257</v>
      </c>
      <c r="I4016" s="23" t="s">
        <v>22</v>
      </c>
      <c r="J4016" s="23" t="s">
        <v>258</v>
      </c>
      <c r="K4016" s="23" t="s">
        <v>57</v>
      </c>
      <c r="L4016" s="23">
        <v>3</v>
      </c>
      <c r="M4016" s="23">
        <v>67.3</v>
      </c>
      <c r="N4016" s="23">
        <v>0</v>
      </c>
      <c r="O4016" s="23">
        <v>5</v>
      </c>
      <c r="P4016" s="23" t="s">
        <v>33</v>
      </c>
      <c r="Q4016" s="23" t="s">
        <v>34</v>
      </c>
      <c r="R4016" s="23">
        <f t="shared" si="310"/>
        <v>1</v>
      </c>
      <c r="S4016" s="23" t="str">
        <f t="shared" si="311"/>
        <v>ORD104015_20250430_CUST00243_MED025</v>
      </c>
      <c r="T4016" s="23">
        <f t="shared" si="312"/>
        <v>1</v>
      </c>
      <c r="U4016" s="6">
        <f t="shared" si="313"/>
        <v>201.89999999999998</v>
      </c>
      <c r="V4016" s="6">
        <f>tbl_Raw_Data[[#This Row],[Discount_Pct]]*tbl_Raw_Data[[#This Row],[Gross_Amount]]/100</f>
        <v>0</v>
      </c>
      <c r="W4016" s="6">
        <f>tbl_Raw_Data[[#This Row],[Gross_Amount]]-tbl_Raw_Data[[#This Row],[Discount_Amount]]</f>
        <v>201.89999999999998</v>
      </c>
      <c r="X4016" s="6">
        <f>tbl_Raw_Data[[#This Row],[Net_Amount_Before_Tax]]*tbl_Raw_Data[[#This Row],[Tax_Pct]]/100</f>
        <v>10.094999999999999</v>
      </c>
      <c r="Y4016" s="6">
        <f>tbl_Raw_Data[[#This Row],[Net_Amount_Before_Tax]]+tbl_Raw_Data[[#This Row],[Tax_Amount]]</f>
        <v>211.99499999999998</v>
      </c>
      <c r="Z4016" s="6">
        <f t="shared" si="314"/>
        <v>2</v>
      </c>
    </row>
    <row r="4017" spans="1:26" x14ac:dyDescent="0.3">
      <c r="A4017" s="23" t="s">
        <v>5932</v>
      </c>
      <c r="B4017" s="34">
        <v>45653</v>
      </c>
      <c r="C4017" s="23" t="s">
        <v>5933</v>
      </c>
      <c r="D4017" s="23" t="s">
        <v>80</v>
      </c>
      <c r="E4017" s="23" t="s">
        <v>81</v>
      </c>
      <c r="F4017" s="23">
        <v>395003</v>
      </c>
      <c r="G4017" s="23" t="s">
        <v>224</v>
      </c>
      <c r="H4017" s="23" t="s">
        <v>225</v>
      </c>
      <c r="I4017" s="23" t="s">
        <v>147</v>
      </c>
      <c r="J4017" s="23" t="s">
        <v>23</v>
      </c>
      <c r="K4017" s="23" t="s">
        <v>24</v>
      </c>
      <c r="L4017" s="23">
        <v>5</v>
      </c>
      <c r="M4017" s="23">
        <v>44.9</v>
      </c>
      <c r="N4017" s="23">
        <v>10</v>
      </c>
      <c r="O4017" s="23">
        <v>5</v>
      </c>
      <c r="P4017" s="23" t="s">
        <v>25</v>
      </c>
      <c r="Q4017" s="23" t="s">
        <v>26</v>
      </c>
      <c r="R4017" s="23">
        <f t="shared" si="310"/>
        <v>1</v>
      </c>
      <c r="S4017" s="23" t="str">
        <f t="shared" si="311"/>
        <v>ORD104016_20241227_CUST02302_MED015</v>
      </c>
      <c r="T4017" s="23">
        <f t="shared" si="312"/>
        <v>1</v>
      </c>
      <c r="U4017" s="6">
        <f t="shared" si="313"/>
        <v>224.5</v>
      </c>
      <c r="V4017" s="6">
        <f>tbl_Raw_Data[[#This Row],[Discount_Pct]]*tbl_Raw_Data[[#This Row],[Gross_Amount]]/100</f>
        <v>22.45</v>
      </c>
      <c r="W4017" s="6">
        <f>tbl_Raw_Data[[#This Row],[Gross_Amount]]-tbl_Raw_Data[[#This Row],[Discount_Amount]]</f>
        <v>202.05</v>
      </c>
      <c r="X4017" s="6">
        <f>tbl_Raw_Data[[#This Row],[Net_Amount_Before_Tax]]*tbl_Raw_Data[[#This Row],[Tax_Pct]]/100</f>
        <v>10.102499999999999</v>
      </c>
      <c r="Y4017" s="6">
        <f>tbl_Raw_Data[[#This Row],[Net_Amount_Before_Tax]]+tbl_Raw_Data[[#This Row],[Tax_Amount]]</f>
        <v>212.1525</v>
      </c>
      <c r="Z4017" s="6">
        <f t="shared" si="314"/>
        <v>0</v>
      </c>
    </row>
    <row r="4018" spans="1:26" x14ac:dyDescent="0.3">
      <c r="A4018" s="23" t="s">
        <v>5934</v>
      </c>
      <c r="B4018" s="34">
        <v>45859</v>
      </c>
      <c r="C4018" s="23" t="s">
        <v>1127</v>
      </c>
      <c r="D4018" s="23" t="s">
        <v>92</v>
      </c>
      <c r="E4018" s="23" t="s">
        <v>93</v>
      </c>
      <c r="F4018" s="23">
        <v>560034</v>
      </c>
      <c r="G4018" s="23" t="s">
        <v>138</v>
      </c>
      <c r="H4018" s="23" t="s">
        <v>139</v>
      </c>
      <c r="I4018" s="23" t="s">
        <v>50</v>
      </c>
      <c r="J4018" s="23" t="s">
        <v>140</v>
      </c>
      <c r="K4018" s="23" t="s">
        <v>24</v>
      </c>
      <c r="L4018" s="23">
        <v>2</v>
      </c>
      <c r="M4018" s="23">
        <v>163.09</v>
      </c>
      <c r="N4018" s="23">
        <v>10</v>
      </c>
      <c r="O4018" s="23">
        <v>12</v>
      </c>
      <c r="P4018" s="23" t="s">
        <v>33</v>
      </c>
      <c r="Q4018" s="23" t="s">
        <v>34</v>
      </c>
      <c r="R4018" s="23">
        <f t="shared" si="310"/>
        <v>1</v>
      </c>
      <c r="S4018" s="23" t="str">
        <f t="shared" si="311"/>
        <v>ORD104017_20250721_CUST00762_MED013</v>
      </c>
      <c r="T4018" s="23">
        <f t="shared" si="312"/>
        <v>1</v>
      </c>
      <c r="U4018" s="6">
        <f t="shared" si="313"/>
        <v>326.18</v>
      </c>
      <c r="V4018" s="6">
        <f>tbl_Raw_Data[[#This Row],[Discount_Pct]]*tbl_Raw_Data[[#This Row],[Gross_Amount]]/100</f>
        <v>32.618000000000002</v>
      </c>
      <c r="W4018" s="6">
        <f>tbl_Raw_Data[[#This Row],[Gross_Amount]]-tbl_Raw_Data[[#This Row],[Discount_Amount]]</f>
        <v>293.56200000000001</v>
      </c>
      <c r="X4018" s="6">
        <f>tbl_Raw_Data[[#This Row],[Net_Amount_Before_Tax]]*tbl_Raw_Data[[#This Row],[Tax_Pct]]/100</f>
        <v>35.227440000000001</v>
      </c>
      <c r="Y4018" s="6">
        <f>tbl_Raw_Data[[#This Row],[Net_Amount_Before_Tax]]+tbl_Raw_Data[[#This Row],[Tax_Amount]]</f>
        <v>328.78944000000001</v>
      </c>
      <c r="Z4018" s="6">
        <f t="shared" si="314"/>
        <v>1</v>
      </c>
    </row>
    <row r="4019" spans="1:26" x14ac:dyDescent="0.3">
      <c r="A4019" s="23" t="s">
        <v>5935</v>
      </c>
      <c r="B4019" s="34">
        <v>45931</v>
      </c>
      <c r="C4019" s="23" t="s">
        <v>4405</v>
      </c>
      <c r="D4019" s="23" t="s">
        <v>159</v>
      </c>
      <c r="E4019" s="23" t="s">
        <v>47</v>
      </c>
      <c r="F4019" s="23">
        <v>400093</v>
      </c>
      <c r="G4019" s="23" t="s">
        <v>283</v>
      </c>
      <c r="H4019" s="23" t="s">
        <v>284</v>
      </c>
      <c r="I4019" s="23" t="s">
        <v>104</v>
      </c>
      <c r="J4019" s="23" t="s">
        <v>42</v>
      </c>
      <c r="K4019" s="23" t="s">
        <v>57</v>
      </c>
      <c r="L4019" s="23">
        <v>2</v>
      </c>
      <c r="M4019" s="23">
        <v>292.62</v>
      </c>
      <c r="N4019" s="23">
        <v>5</v>
      </c>
      <c r="O4019" s="23">
        <v>12</v>
      </c>
      <c r="P4019" s="23" t="s">
        <v>89</v>
      </c>
      <c r="Q4019" s="23" t="s">
        <v>34</v>
      </c>
      <c r="R4019" s="23">
        <f t="shared" si="310"/>
        <v>1</v>
      </c>
      <c r="S4019" s="23" t="str">
        <f t="shared" si="311"/>
        <v>ORD104018_20251001_CUST00950_MED030</v>
      </c>
      <c r="T4019" s="23">
        <f t="shared" si="312"/>
        <v>1</v>
      </c>
      <c r="U4019" s="6">
        <f t="shared" si="313"/>
        <v>585.24</v>
      </c>
      <c r="V4019" s="6">
        <f>tbl_Raw_Data[[#This Row],[Discount_Pct]]*tbl_Raw_Data[[#This Row],[Gross_Amount]]/100</f>
        <v>29.261999999999997</v>
      </c>
      <c r="W4019" s="6">
        <f>tbl_Raw_Data[[#This Row],[Gross_Amount]]-tbl_Raw_Data[[#This Row],[Discount_Amount]]</f>
        <v>555.97800000000007</v>
      </c>
      <c r="X4019" s="6">
        <f>tbl_Raw_Data[[#This Row],[Net_Amount_Before_Tax]]*tbl_Raw_Data[[#This Row],[Tax_Pct]]/100</f>
        <v>66.717360000000014</v>
      </c>
      <c r="Y4019" s="6">
        <f>tbl_Raw_Data[[#This Row],[Net_Amount_Before_Tax]]+tbl_Raw_Data[[#This Row],[Tax_Amount]]</f>
        <v>622.69536000000005</v>
      </c>
      <c r="Z4019" s="6">
        <f t="shared" si="314"/>
        <v>2</v>
      </c>
    </row>
    <row r="4020" spans="1:26" x14ac:dyDescent="0.3">
      <c r="A4020" s="23" t="s">
        <v>5936</v>
      </c>
      <c r="B4020" s="34">
        <v>45494</v>
      </c>
      <c r="C4020" s="23" t="s">
        <v>1745</v>
      </c>
      <c r="D4020" s="23" t="s">
        <v>52</v>
      </c>
      <c r="E4020" s="23" t="s">
        <v>52</v>
      </c>
      <c r="F4020" s="23">
        <v>160036</v>
      </c>
      <c r="G4020" s="23" t="s">
        <v>185</v>
      </c>
      <c r="H4020" s="23" t="s">
        <v>186</v>
      </c>
      <c r="I4020" s="23" t="s">
        <v>76</v>
      </c>
      <c r="J4020" s="23" t="s">
        <v>187</v>
      </c>
      <c r="K4020" s="23" t="s">
        <v>57</v>
      </c>
      <c r="L4020" s="23">
        <v>6</v>
      </c>
      <c r="M4020" s="23">
        <v>87.84</v>
      </c>
      <c r="N4020" s="23">
        <v>10</v>
      </c>
      <c r="O4020" s="23">
        <v>5</v>
      </c>
      <c r="P4020" s="23" t="s">
        <v>25</v>
      </c>
      <c r="Q4020" s="23" t="s">
        <v>34</v>
      </c>
      <c r="R4020" s="23">
        <f t="shared" si="310"/>
        <v>1</v>
      </c>
      <c r="S4020" s="23" t="str">
        <f t="shared" si="311"/>
        <v>ORD104019_20240721_CUST01820_MED009</v>
      </c>
      <c r="T4020" s="23">
        <f t="shared" si="312"/>
        <v>1</v>
      </c>
      <c r="U4020" s="6">
        <f t="shared" si="313"/>
        <v>527.04</v>
      </c>
      <c r="V4020" s="6">
        <f>tbl_Raw_Data[[#This Row],[Discount_Pct]]*tbl_Raw_Data[[#This Row],[Gross_Amount]]/100</f>
        <v>52.703999999999994</v>
      </c>
      <c r="W4020" s="6">
        <f>tbl_Raw_Data[[#This Row],[Gross_Amount]]-tbl_Raw_Data[[#This Row],[Discount_Amount]]</f>
        <v>474.33599999999996</v>
      </c>
      <c r="X4020" s="6">
        <f>tbl_Raw_Data[[#This Row],[Net_Amount_Before_Tax]]*tbl_Raw_Data[[#This Row],[Tax_Pct]]/100</f>
        <v>23.716799999999999</v>
      </c>
      <c r="Y4020" s="6">
        <f>tbl_Raw_Data[[#This Row],[Net_Amount_Before_Tax]]+tbl_Raw_Data[[#This Row],[Tax_Amount]]</f>
        <v>498.05279999999993</v>
      </c>
      <c r="Z4020" s="6">
        <f t="shared" si="314"/>
        <v>3</v>
      </c>
    </row>
    <row r="4021" spans="1:26" x14ac:dyDescent="0.3">
      <c r="A4021" s="23" t="s">
        <v>5937</v>
      </c>
      <c r="B4021" s="34">
        <v>45505</v>
      </c>
      <c r="C4021" s="23" t="s">
        <v>3078</v>
      </c>
      <c r="D4021" s="23" t="s">
        <v>19</v>
      </c>
      <c r="E4021" s="23" t="s">
        <v>19</v>
      </c>
      <c r="F4021" s="23">
        <v>110029</v>
      </c>
      <c r="G4021" s="23" t="s">
        <v>229</v>
      </c>
      <c r="H4021" s="23" t="s">
        <v>230</v>
      </c>
      <c r="I4021" s="23" t="s">
        <v>84</v>
      </c>
      <c r="J4021" s="23" t="s">
        <v>140</v>
      </c>
      <c r="K4021" s="23" t="s">
        <v>24</v>
      </c>
      <c r="L4021" s="23">
        <v>1</v>
      </c>
      <c r="M4021" s="23">
        <v>166.6</v>
      </c>
      <c r="N4021" s="23">
        <v>0</v>
      </c>
      <c r="O4021" s="23">
        <v>5</v>
      </c>
      <c r="P4021" s="23" t="s">
        <v>65</v>
      </c>
      <c r="Q4021" s="23" t="s">
        <v>34</v>
      </c>
      <c r="R4021" s="23">
        <f t="shared" si="310"/>
        <v>1</v>
      </c>
      <c r="S4021" s="23" t="str">
        <f t="shared" si="311"/>
        <v>ORD104020_20240801_CUST01825_MED022</v>
      </c>
      <c r="T4021" s="23">
        <f t="shared" si="312"/>
        <v>1</v>
      </c>
      <c r="U4021" s="6">
        <f t="shared" si="313"/>
        <v>166.6</v>
      </c>
      <c r="V4021" s="6">
        <f>tbl_Raw_Data[[#This Row],[Discount_Pct]]*tbl_Raw_Data[[#This Row],[Gross_Amount]]/100</f>
        <v>0</v>
      </c>
      <c r="W4021" s="6">
        <f>tbl_Raw_Data[[#This Row],[Gross_Amount]]-tbl_Raw_Data[[#This Row],[Discount_Amount]]</f>
        <v>166.6</v>
      </c>
      <c r="X4021" s="6">
        <f>tbl_Raw_Data[[#This Row],[Net_Amount_Before_Tax]]*tbl_Raw_Data[[#This Row],[Tax_Pct]]/100</f>
        <v>8.33</v>
      </c>
      <c r="Y4021" s="6">
        <f>tbl_Raw_Data[[#This Row],[Net_Amount_Before_Tax]]+tbl_Raw_Data[[#This Row],[Tax_Amount]]</f>
        <v>174.93</v>
      </c>
      <c r="Z4021" s="6">
        <f t="shared" si="314"/>
        <v>2</v>
      </c>
    </row>
    <row r="4022" spans="1:26" x14ac:dyDescent="0.3">
      <c r="A4022" s="23" t="s">
        <v>5938</v>
      </c>
      <c r="B4022" s="34">
        <v>45791</v>
      </c>
      <c r="C4022" s="23" t="s">
        <v>5939</v>
      </c>
      <c r="D4022" s="23" t="s">
        <v>19</v>
      </c>
      <c r="E4022" s="23" t="s">
        <v>19</v>
      </c>
      <c r="F4022" s="23">
        <v>110085</v>
      </c>
      <c r="G4022" s="23" t="s">
        <v>196</v>
      </c>
      <c r="H4022" s="23" t="s">
        <v>197</v>
      </c>
      <c r="I4022" s="23" t="s">
        <v>32</v>
      </c>
      <c r="J4022" s="23" t="s">
        <v>42</v>
      </c>
      <c r="K4022" s="23" t="s">
        <v>24</v>
      </c>
      <c r="L4022" s="23">
        <v>4</v>
      </c>
      <c r="M4022" s="23">
        <v>28.2</v>
      </c>
      <c r="N4022" s="23">
        <v>5</v>
      </c>
      <c r="O4022" s="23">
        <v>12</v>
      </c>
      <c r="P4022" s="23" t="s">
        <v>43</v>
      </c>
      <c r="Q4022" s="23" t="s">
        <v>34</v>
      </c>
      <c r="R4022" s="23">
        <f t="shared" si="310"/>
        <v>1</v>
      </c>
      <c r="S4022" s="23" t="str">
        <f t="shared" si="311"/>
        <v>ORD104021_20250514_CUST00063_MED011</v>
      </c>
      <c r="T4022" s="23">
        <f t="shared" si="312"/>
        <v>1</v>
      </c>
      <c r="U4022" s="6">
        <f t="shared" si="313"/>
        <v>112.8</v>
      </c>
      <c r="V4022" s="6">
        <f>tbl_Raw_Data[[#This Row],[Discount_Pct]]*tbl_Raw_Data[[#This Row],[Gross_Amount]]/100</f>
        <v>5.64</v>
      </c>
      <c r="W4022" s="6">
        <f>tbl_Raw_Data[[#This Row],[Gross_Amount]]-tbl_Raw_Data[[#This Row],[Discount_Amount]]</f>
        <v>107.16</v>
      </c>
      <c r="X4022" s="6">
        <f>tbl_Raw_Data[[#This Row],[Net_Amount_Before_Tax]]*tbl_Raw_Data[[#This Row],[Tax_Pct]]/100</f>
        <v>12.859200000000001</v>
      </c>
      <c r="Y4022" s="6">
        <f>tbl_Raw_Data[[#This Row],[Net_Amount_Before_Tax]]+tbl_Raw_Data[[#This Row],[Tax_Amount]]</f>
        <v>120.0192</v>
      </c>
      <c r="Z4022" s="6">
        <f t="shared" si="314"/>
        <v>1</v>
      </c>
    </row>
    <row r="4023" spans="1:26" x14ac:dyDescent="0.3">
      <c r="A4023" s="23" t="s">
        <v>5940</v>
      </c>
      <c r="B4023" s="34">
        <v>45857</v>
      </c>
      <c r="C4023" s="23" t="s">
        <v>5941</v>
      </c>
      <c r="D4023" s="23" t="s">
        <v>159</v>
      </c>
      <c r="E4023" s="23" t="s">
        <v>47</v>
      </c>
      <c r="F4023" s="23">
        <v>400093</v>
      </c>
      <c r="G4023" s="23" t="s">
        <v>229</v>
      </c>
      <c r="H4023" s="23" t="s">
        <v>230</v>
      </c>
      <c r="I4023" s="23" t="s">
        <v>84</v>
      </c>
      <c r="J4023" s="23" t="s">
        <v>140</v>
      </c>
      <c r="K4023" s="23" t="s">
        <v>24</v>
      </c>
      <c r="L4023" s="23">
        <v>1</v>
      </c>
      <c r="M4023" s="23">
        <v>178.15</v>
      </c>
      <c r="N4023" s="23">
        <v>10</v>
      </c>
      <c r="O4023" s="23">
        <v>5</v>
      </c>
      <c r="P4023" s="23" t="s">
        <v>58</v>
      </c>
      <c r="Q4023" s="23" t="s">
        <v>34</v>
      </c>
      <c r="R4023" s="23">
        <f t="shared" si="310"/>
        <v>1</v>
      </c>
      <c r="S4023" s="23" t="str">
        <f t="shared" si="311"/>
        <v>ORD104022_20250719_CUST02964_MED022</v>
      </c>
      <c r="T4023" s="23">
        <f t="shared" si="312"/>
        <v>1</v>
      </c>
      <c r="U4023" s="6">
        <f t="shared" si="313"/>
        <v>178.15</v>
      </c>
      <c r="V4023" s="6">
        <f>tbl_Raw_Data[[#This Row],[Discount_Pct]]*tbl_Raw_Data[[#This Row],[Gross_Amount]]/100</f>
        <v>17.815000000000001</v>
      </c>
      <c r="W4023" s="6">
        <f>tbl_Raw_Data[[#This Row],[Gross_Amount]]-tbl_Raw_Data[[#This Row],[Discount_Amount]]</f>
        <v>160.33500000000001</v>
      </c>
      <c r="X4023" s="6">
        <f>tbl_Raw_Data[[#This Row],[Net_Amount_Before_Tax]]*tbl_Raw_Data[[#This Row],[Tax_Pct]]/100</f>
        <v>8.01675</v>
      </c>
      <c r="Y4023" s="6">
        <f>tbl_Raw_Data[[#This Row],[Net_Amount_Before_Tax]]+tbl_Raw_Data[[#This Row],[Tax_Amount]]</f>
        <v>168.35175000000001</v>
      </c>
      <c r="Z4023" s="6">
        <f t="shared" si="314"/>
        <v>2</v>
      </c>
    </row>
    <row r="4024" spans="1:26" x14ac:dyDescent="0.3">
      <c r="A4024" s="23" t="s">
        <v>5942</v>
      </c>
      <c r="B4024" s="34">
        <v>45621</v>
      </c>
      <c r="C4024" s="23" t="s">
        <v>5943</v>
      </c>
      <c r="D4024" s="23" t="s">
        <v>183</v>
      </c>
      <c r="E4024" s="23" t="s">
        <v>184</v>
      </c>
      <c r="F4024" s="23">
        <v>122018</v>
      </c>
      <c r="G4024" s="23" t="s">
        <v>283</v>
      </c>
      <c r="H4024" s="23" t="s">
        <v>284</v>
      </c>
      <c r="I4024" s="23" t="s">
        <v>104</v>
      </c>
      <c r="J4024" s="23" t="s">
        <v>42</v>
      </c>
      <c r="K4024" s="23" t="s">
        <v>57</v>
      </c>
      <c r="L4024" s="23">
        <v>1</v>
      </c>
      <c r="M4024" s="23">
        <v>320.88</v>
      </c>
      <c r="N4024" s="23">
        <v>5</v>
      </c>
      <c r="O4024" s="23">
        <v>12</v>
      </c>
      <c r="P4024" s="23" t="s">
        <v>89</v>
      </c>
      <c r="Q4024" s="23" t="s">
        <v>34</v>
      </c>
      <c r="R4024" s="23">
        <f t="shared" si="310"/>
        <v>1</v>
      </c>
      <c r="S4024" s="23" t="str">
        <f t="shared" si="311"/>
        <v>ORD104023_20241125_CUST00238_MED030</v>
      </c>
      <c r="T4024" s="23">
        <f t="shared" si="312"/>
        <v>1</v>
      </c>
      <c r="U4024" s="6">
        <f t="shared" si="313"/>
        <v>320.88</v>
      </c>
      <c r="V4024" s="6">
        <f>tbl_Raw_Data[[#This Row],[Discount_Pct]]*tbl_Raw_Data[[#This Row],[Gross_Amount]]/100</f>
        <v>16.044</v>
      </c>
      <c r="W4024" s="6">
        <f>tbl_Raw_Data[[#This Row],[Gross_Amount]]-tbl_Raw_Data[[#This Row],[Discount_Amount]]</f>
        <v>304.83600000000001</v>
      </c>
      <c r="X4024" s="6">
        <f>tbl_Raw_Data[[#This Row],[Net_Amount_Before_Tax]]*tbl_Raw_Data[[#This Row],[Tax_Pct]]/100</f>
        <v>36.58032</v>
      </c>
      <c r="Y4024" s="6">
        <f>tbl_Raw_Data[[#This Row],[Net_Amount_Before_Tax]]+tbl_Raw_Data[[#This Row],[Tax_Amount]]</f>
        <v>341.41632000000004</v>
      </c>
      <c r="Z4024" s="6">
        <f t="shared" si="314"/>
        <v>2</v>
      </c>
    </row>
    <row r="4025" spans="1:26" x14ac:dyDescent="0.3">
      <c r="A4025" s="23" t="s">
        <v>5944</v>
      </c>
      <c r="B4025" s="34">
        <v>45819</v>
      </c>
      <c r="C4025" s="23" t="s">
        <v>5945</v>
      </c>
      <c r="D4025" s="23" t="s">
        <v>100</v>
      </c>
      <c r="E4025" s="23" t="s">
        <v>101</v>
      </c>
      <c r="F4025" s="23">
        <v>201301</v>
      </c>
      <c r="G4025" s="23" t="s">
        <v>315</v>
      </c>
      <c r="H4025" s="23" t="s">
        <v>316</v>
      </c>
      <c r="I4025" s="23" t="s">
        <v>50</v>
      </c>
      <c r="J4025" s="23" t="s">
        <v>114</v>
      </c>
      <c r="K4025" s="23" t="s">
        <v>24</v>
      </c>
      <c r="L4025" s="23">
        <v>1</v>
      </c>
      <c r="M4025" s="23">
        <v>107.87</v>
      </c>
      <c r="N4025" s="23">
        <v>5</v>
      </c>
      <c r="O4025" s="23">
        <v>5</v>
      </c>
      <c r="P4025" s="23" t="s">
        <v>65</v>
      </c>
      <c r="Q4025" s="23" t="s">
        <v>34</v>
      </c>
      <c r="R4025" s="23">
        <f t="shared" si="310"/>
        <v>1</v>
      </c>
      <c r="S4025" s="23" t="str">
        <f t="shared" si="311"/>
        <v>ORD104024_20250611_CUST01992_MED012</v>
      </c>
      <c r="T4025" s="23">
        <f t="shared" si="312"/>
        <v>1</v>
      </c>
      <c r="U4025" s="6">
        <f t="shared" si="313"/>
        <v>107.87</v>
      </c>
      <c r="V4025" s="6">
        <f>tbl_Raw_Data[[#This Row],[Discount_Pct]]*tbl_Raw_Data[[#This Row],[Gross_Amount]]/100</f>
        <v>5.3935000000000004</v>
      </c>
      <c r="W4025" s="6">
        <f>tbl_Raw_Data[[#This Row],[Gross_Amount]]-tbl_Raw_Data[[#This Row],[Discount_Amount]]</f>
        <v>102.4765</v>
      </c>
      <c r="X4025" s="6">
        <f>tbl_Raw_Data[[#This Row],[Net_Amount_Before_Tax]]*tbl_Raw_Data[[#This Row],[Tax_Pct]]/100</f>
        <v>5.1238250000000001</v>
      </c>
      <c r="Y4025" s="6">
        <f>tbl_Raw_Data[[#This Row],[Net_Amount_Before_Tax]]+tbl_Raw_Data[[#This Row],[Tax_Amount]]</f>
        <v>107.600325</v>
      </c>
      <c r="Z4025" s="6">
        <f t="shared" si="314"/>
        <v>1</v>
      </c>
    </row>
    <row r="4026" spans="1:26" x14ac:dyDescent="0.3">
      <c r="A4026" s="23" t="s">
        <v>5946</v>
      </c>
      <c r="B4026" s="34">
        <v>45326</v>
      </c>
      <c r="C4026" s="23" t="s">
        <v>5947</v>
      </c>
      <c r="D4026" s="23" t="s">
        <v>183</v>
      </c>
      <c r="E4026" s="23" t="s">
        <v>184</v>
      </c>
      <c r="F4026" s="23">
        <v>122016</v>
      </c>
      <c r="G4026" s="23" t="s">
        <v>39</v>
      </c>
      <c r="H4026" s="23" t="s">
        <v>40</v>
      </c>
      <c r="I4026" s="23" t="s">
        <v>41</v>
      </c>
      <c r="J4026" s="23" t="s">
        <v>42</v>
      </c>
      <c r="K4026" s="23" t="s">
        <v>24</v>
      </c>
      <c r="L4026" s="23">
        <v>1</v>
      </c>
      <c r="M4026" s="23">
        <v>29.77</v>
      </c>
      <c r="N4026" s="23">
        <v>15</v>
      </c>
      <c r="O4026" s="23">
        <v>5</v>
      </c>
      <c r="P4026" s="23" t="s">
        <v>43</v>
      </c>
      <c r="Q4026" s="23" t="s">
        <v>34</v>
      </c>
      <c r="R4026" s="23">
        <f t="shared" si="310"/>
        <v>1</v>
      </c>
      <c r="S4026" s="23" t="str">
        <f t="shared" si="311"/>
        <v>ORD104025_20240204_CUST01828_MED001</v>
      </c>
      <c r="T4026" s="23">
        <f t="shared" si="312"/>
        <v>1</v>
      </c>
      <c r="U4026" s="6">
        <f t="shared" si="313"/>
        <v>29.77</v>
      </c>
      <c r="V4026" s="6">
        <f>tbl_Raw_Data[[#This Row],[Discount_Pct]]*tbl_Raw_Data[[#This Row],[Gross_Amount]]/100</f>
        <v>4.4655000000000005</v>
      </c>
      <c r="W4026" s="6">
        <f>tbl_Raw_Data[[#This Row],[Gross_Amount]]-tbl_Raw_Data[[#This Row],[Discount_Amount]]</f>
        <v>25.304499999999997</v>
      </c>
      <c r="X4026" s="6">
        <f>tbl_Raw_Data[[#This Row],[Net_Amount_Before_Tax]]*tbl_Raw_Data[[#This Row],[Tax_Pct]]/100</f>
        <v>1.2652249999999998</v>
      </c>
      <c r="Y4026" s="6">
        <f>tbl_Raw_Data[[#This Row],[Net_Amount_Before_Tax]]+tbl_Raw_Data[[#This Row],[Tax_Amount]]</f>
        <v>26.569724999999998</v>
      </c>
      <c r="Z4026" s="6">
        <f t="shared" si="314"/>
        <v>1</v>
      </c>
    </row>
    <row r="4027" spans="1:26" x14ac:dyDescent="0.3">
      <c r="A4027" s="23" t="s">
        <v>5946</v>
      </c>
      <c r="B4027" s="34">
        <v>45878</v>
      </c>
      <c r="C4027" s="23" t="s">
        <v>4880</v>
      </c>
      <c r="D4027" s="23" t="s">
        <v>159</v>
      </c>
      <c r="E4027" s="23" t="s">
        <v>47</v>
      </c>
      <c r="F4027" s="23">
        <v>400069</v>
      </c>
      <c r="G4027" s="23" t="s">
        <v>82</v>
      </c>
      <c r="H4027" s="23" t="s">
        <v>83</v>
      </c>
      <c r="I4027" s="23" t="s">
        <v>84</v>
      </c>
      <c r="J4027" s="23" t="s">
        <v>85</v>
      </c>
      <c r="K4027" s="23" t="s">
        <v>24</v>
      </c>
      <c r="L4027" s="23">
        <v>2</v>
      </c>
      <c r="M4027" s="23">
        <v>270.64999999999998</v>
      </c>
      <c r="N4027" s="23">
        <v>0</v>
      </c>
      <c r="O4027" s="23">
        <v>12</v>
      </c>
      <c r="P4027" s="23" t="s">
        <v>65</v>
      </c>
      <c r="Q4027" s="23" t="s">
        <v>34</v>
      </c>
      <c r="R4027" s="23">
        <f t="shared" si="310"/>
        <v>1</v>
      </c>
      <c r="S4027" s="23" t="str">
        <f t="shared" si="311"/>
        <v>ORD104025_20250809_CUST03231_MED023</v>
      </c>
      <c r="T4027" s="23">
        <f t="shared" si="312"/>
        <v>1</v>
      </c>
      <c r="U4027" s="6">
        <f t="shared" si="313"/>
        <v>541.29999999999995</v>
      </c>
      <c r="V4027" s="6">
        <f>tbl_Raw_Data[[#This Row],[Discount_Pct]]*tbl_Raw_Data[[#This Row],[Gross_Amount]]/100</f>
        <v>0</v>
      </c>
      <c r="W4027" s="6">
        <f>tbl_Raw_Data[[#This Row],[Gross_Amount]]-tbl_Raw_Data[[#This Row],[Discount_Amount]]</f>
        <v>541.29999999999995</v>
      </c>
      <c r="X4027" s="6">
        <f>tbl_Raw_Data[[#This Row],[Net_Amount_Before_Tax]]*tbl_Raw_Data[[#This Row],[Tax_Pct]]/100</f>
        <v>64.955999999999989</v>
      </c>
      <c r="Y4027" s="6">
        <f>tbl_Raw_Data[[#This Row],[Net_Amount_Before_Tax]]+tbl_Raw_Data[[#This Row],[Tax_Amount]]</f>
        <v>606.25599999999997</v>
      </c>
      <c r="Z4027" s="6">
        <f t="shared" si="314"/>
        <v>2</v>
      </c>
    </row>
    <row r="4028" spans="1:26" x14ac:dyDescent="0.3">
      <c r="A4028" s="23" t="s">
        <v>5946</v>
      </c>
      <c r="B4028" s="34">
        <v>45542</v>
      </c>
      <c r="C4028" s="23" t="s">
        <v>1870</v>
      </c>
      <c r="D4028" s="23" t="s">
        <v>28</v>
      </c>
      <c r="E4028" s="23" t="s">
        <v>29</v>
      </c>
      <c r="F4028" s="23">
        <v>500084</v>
      </c>
      <c r="G4028" s="23" t="s">
        <v>20</v>
      </c>
      <c r="H4028" s="23" t="s">
        <v>21</v>
      </c>
      <c r="I4028" s="23" t="s">
        <v>22</v>
      </c>
      <c r="J4028" s="23" t="s">
        <v>23</v>
      </c>
      <c r="K4028" s="23" t="s">
        <v>24</v>
      </c>
      <c r="L4028" s="23">
        <v>1</v>
      </c>
      <c r="M4028" s="23">
        <v>125.74</v>
      </c>
      <c r="N4028" s="23">
        <v>10</v>
      </c>
      <c r="O4028" s="23">
        <v>5</v>
      </c>
      <c r="P4028" s="23" t="s">
        <v>33</v>
      </c>
      <c r="Q4028" s="23" t="s">
        <v>34</v>
      </c>
      <c r="R4028" s="23">
        <f t="shared" si="310"/>
        <v>1</v>
      </c>
      <c r="S4028" s="23" t="str">
        <f t="shared" si="311"/>
        <v>ORD104025_20240907_CUST02008_MED024</v>
      </c>
      <c r="T4028" s="23">
        <f t="shared" si="312"/>
        <v>1</v>
      </c>
      <c r="U4028" s="6">
        <f t="shared" si="313"/>
        <v>125.74</v>
      </c>
      <c r="V4028" s="6">
        <f>tbl_Raw_Data[[#This Row],[Discount_Pct]]*tbl_Raw_Data[[#This Row],[Gross_Amount]]/100</f>
        <v>12.573999999999998</v>
      </c>
      <c r="W4028" s="6">
        <f>tbl_Raw_Data[[#This Row],[Gross_Amount]]-tbl_Raw_Data[[#This Row],[Discount_Amount]]</f>
        <v>113.166</v>
      </c>
      <c r="X4028" s="6">
        <f>tbl_Raw_Data[[#This Row],[Net_Amount_Before_Tax]]*tbl_Raw_Data[[#This Row],[Tax_Pct]]/100</f>
        <v>5.6582999999999997</v>
      </c>
      <c r="Y4028" s="6">
        <f>tbl_Raw_Data[[#This Row],[Net_Amount_Before_Tax]]+tbl_Raw_Data[[#This Row],[Tax_Amount]]</f>
        <v>118.82429999999999</v>
      </c>
      <c r="Z4028" s="6">
        <f t="shared" si="314"/>
        <v>3</v>
      </c>
    </row>
    <row r="4029" spans="1:26" x14ac:dyDescent="0.3">
      <c r="A4029" s="23" t="s">
        <v>5948</v>
      </c>
      <c r="B4029" s="34">
        <v>45300</v>
      </c>
      <c r="C4029" s="23" t="s">
        <v>5949</v>
      </c>
      <c r="D4029" s="23" t="s">
        <v>28</v>
      </c>
      <c r="E4029" s="23" t="s">
        <v>29</v>
      </c>
      <c r="F4029" s="23">
        <v>500090</v>
      </c>
      <c r="G4029" s="23" t="s">
        <v>145</v>
      </c>
      <c r="H4029" s="23" t="s">
        <v>146</v>
      </c>
      <c r="I4029" s="23" t="s">
        <v>147</v>
      </c>
      <c r="J4029" s="23" t="s">
        <v>148</v>
      </c>
      <c r="K4029" s="23" t="s">
        <v>24</v>
      </c>
      <c r="L4029" s="23">
        <v>2</v>
      </c>
      <c r="M4029" s="23">
        <v>110.89</v>
      </c>
      <c r="N4029" s="23">
        <v>0</v>
      </c>
      <c r="O4029" s="23">
        <v>5</v>
      </c>
      <c r="P4029" s="23" t="s">
        <v>89</v>
      </c>
      <c r="Q4029" s="23" t="s">
        <v>34</v>
      </c>
      <c r="R4029" s="23">
        <f t="shared" si="310"/>
        <v>1</v>
      </c>
      <c r="S4029" s="23" t="str">
        <f t="shared" si="311"/>
        <v>ORD104028_20240109_CUST03171_MED016</v>
      </c>
      <c r="T4029" s="23">
        <f t="shared" si="312"/>
        <v>1</v>
      </c>
      <c r="U4029" s="6">
        <f t="shared" si="313"/>
        <v>221.78</v>
      </c>
      <c r="V4029" s="6">
        <f>tbl_Raw_Data[[#This Row],[Discount_Pct]]*tbl_Raw_Data[[#This Row],[Gross_Amount]]/100</f>
        <v>0</v>
      </c>
      <c r="W4029" s="6">
        <f>tbl_Raw_Data[[#This Row],[Gross_Amount]]-tbl_Raw_Data[[#This Row],[Discount_Amount]]</f>
        <v>221.78</v>
      </c>
      <c r="X4029" s="6">
        <f>tbl_Raw_Data[[#This Row],[Net_Amount_Before_Tax]]*tbl_Raw_Data[[#This Row],[Tax_Pct]]/100</f>
        <v>11.089</v>
      </c>
      <c r="Y4029" s="6">
        <f>tbl_Raw_Data[[#This Row],[Net_Amount_Before_Tax]]+tbl_Raw_Data[[#This Row],[Tax_Amount]]</f>
        <v>232.869</v>
      </c>
      <c r="Z4029" s="6">
        <f t="shared" si="314"/>
        <v>1</v>
      </c>
    </row>
    <row r="4030" spans="1:26" x14ac:dyDescent="0.3">
      <c r="A4030" s="23" t="s">
        <v>5950</v>
      </c>
      <c r="B4030" s="34">
        <v>45306</v>
      </c>
      <c r="C4030" s="23" t="s">
        <v>5473</v>
      </c>
      <c r="D4030" s="23" t="s">
        <v>80</v>
      </c>
      <c r="E4030" s="23" t="s">
        <v>81</v>
      </c>
      <c r="F4030" s="23">
        <v>395010</v>
      </c>
      <c r="G4030" s="23" t="s">
        <v>315</v>
      </c>
      <c r="H4030" s="23" t="s">
        <v>316</v>
      </c>
      <c r="I4030" s="23" t="s">
        <v>50</v>
      </c>
      <c r="J4030" s="23" t="s">
        <v>114</v>
      </c>
      <c r="K4030" s="23" t="s">
        <v>24</v>
      </c>
      <c r="L4030" s="23">
        <v>2</v>
      </c>
      <c r="M4030" s="23">
        <v>107.06</v>
      </c>
      <c r="N4030" s="23">
        <v>0</v>
      </c>
      <c r="O4030" s="23">
        <v>5</v>
      </c>
      <c r="P4030" s="23" t="s">
        <v>43</v>
      </c>
      <c r="Q4030" s="23" t="s">
        <v>34</v>
      </c>
      <c r="R4030" s="23">
        <f t="shared" si="310"/>
        <v>1</v>
      </c>
      <c r="S4030" s="23" t="str">
        <f t="shared" si="311"/>
        <v>ORD104029_20240115_CUST01175_MED012</v>
      </c>
      <c r="T4030" s="23">
        <f t="shared" si="312"/>
        <v>1</v>
      </c>
      <c r="U4030" s="6">
        <f t="shared" si="313"/>
        <v>214.12</v>
      </c>
      <c r="V4030" s="6">
        <f>tbl_Raw_Data[[#This Row],[Discount_Pct]]*tbl_Raw_Data[[#This Row],[Gross_Amount]]/100</f>
        <v>0</v>
      </c>
      <c r="W4030" s="6">
        <f>tbl_Raw_Data[[#This Row],[Gross_Amount]]-tbl_Raw_Data[[#This Row],[Discount_Amount]]</f>
        <v>214.12</v>
      </c>
      <c r="X4030" s="6">
        <f>tbl_Raw_Data[[#This Row],[Net_Amount_Before_Tax]]*tbl_Raw_Data[[#This Row],[Tax_Pct]]/100</f>
        <v>10.706</v>
      </c>
      <c r="Y4030" s="6">
        <f>tbl_Raw_Data[[#This Row],[Net_Amount_Before_Tax]]+tbl_Raw_Data[[#This Row],[Tax_Amount]]</f>
        <v>224.82599999999999</v>
      </c>
      <c r="Z4030" s="6">
        <f t="shared" si="314"/>
        <v>3</v>
      </c>
    </row>
    <row r="4031" spans="1:26" x14ac:dyDescent="0.3">
      <c r="A4031" s="23" t="s">
        <v>5951</v>
      </c>
      <c r="B4031" s="34">
        <v>46001</v>
      </c>
      <c r="C4031" s="23" t="s">
        <v>481</v>
      </c>
      <c r="D4031" s="23" t="s">
        <v>92</v>
      </c>
      <c r="E4031" s="23" t="s">
        <v>93</v>
      </c>
      <c r="F4031" s="23">
        <v>560038</v>
      </c>
      <c r="G4031" s="23" t="s">
        <v>119</v>
      </c>
      <c r="H4031" s="23" t="s">
        <v>120</v>
      </c>
      <c r="I4031" s="23" t="s">
        <v>32</v>
      </c>
      <c r="J4031" s="23" t="s">
        <v>64</v>
      </c>
      <c r="K4031" s="23" t="s">
        <v>57</v>
      </c>
      <c r="L4031" s="23">
        <v>2</v>
      </c>
      <c r="M4031" s="23">
        <v>66.7</v>
      </c>
      <c r="N4031" s="23">
        <v>5</v>
      </c>
      <c r="O4031" s="23">
        <v>5</v>
      </c>
      <c r="P4031" s="23" t="s">
        <v>65</v>
      </c>
      <c r="Q4031" s="23" t="s">
        <v>34</v>
      </c>
      <c r="R4031" s="23">
        <f t="shared" si="310"/>
        <v>1</v>
      </c>
      <c r="S4031" s="23" t="str">
        <f t="shared" si="311"/>
        <v>ORD104030_20251210_CUST01223_MED010</v>
      </c>
      <c r="T4031" s="23">
        <f t="shared" si="312"/>
        <v>1</v>
      </c>
      <c r="U4031" s="6">
        <f t="shared" si="313"/>
        <v>133.4</v>
      </c>
      <c r="V4031" s="6">
        <f>tbl_Raw_Data[[#This Row],[Discount_Pct]]*tbl_Raw_Data[[#This Row],[Gross_Amount]]/100</f>
        <v>6.67</v>
      </c>
      <c r="W4031" s="6">
        <f>tbl_Raw_Data[[#This Row],[Gross_Amount]]-tbl_Raw_Data[[#This Row],[Discount_Amount]]</f>
        <v>126.73</v>
      </c>
      <c r="X4031" s="6">
        <f>tbl_Raw_Data[[#This Row],[Net_Amount_Before_Tax]]*tbl_Raw_Data[[#This Row],[Tax_Pct]]/100</f>
        <v>6.3365</v>
      </c>
      <c r="Y4031" s="6">
        <f>tbl_Raw_Data[[#This Row],[Net_Amount_Before_Tax]]+tbl_Raw_Data[[#This Row],[Tax_Amount]]</f>
        <v>133.06649999999999</v>
      </c>
      <c r="Z4031" s="6">
        <f t="shared" si="314"/>
        <v>2</v>
      </c>
    </row>
    <row r="4032" spans="1:26" x14ac:dyDescent="0.3">
      <c r="A4032" s="23" t="s">
        <v>5952</v>
      </c>
      <c r="B4032" s="34">
        <v>45628</v>
      </c>
      <c r="C4032" s="23" t="s">
        <v>5953</v>
      </c>
      <c r="D4032" s="23" t="s">
        <v>92</v>
      </c>
      <c r="E4032" s="23" t="s">
        <v>93</v>
      </c>
      <c r="F4032" s="23">
        <v>560066</v>
      </c>
      <c r="G4032" s="23" t="s">
        <v>233</v>
      </c>
      <c r="H4032" s="23" t="s">
        <v>234</v>
      </c>
      <c r="I4032" s="23" t="s">
        <v>104</v>
      </c>
      <c r="J4032" s="23" t="s">
        <v>42</v>
      </c>
      <c r="K4032" s="23" t="s">
        <v>24</v>
      </c>
      <c r="L4032" s="23">
        <v>2</v>
      </c>
      <c r="M4032" s="23">
        <v>132.97999999999999</v>
      </c>
      <c r="N4032" s="23">
        <v>10</v>
      </c>
      <c r="O4032" s="23">
        <v>5</v>
      </c>
      <c r="P4032" s="23" t="s">
        <v>33</v>
      </c>
      <c r="Q4032" s="23" t="s">
        <v>34</v>
      </c>
      <c r="R4032" s="23">
        <f t="shared" si="310"/>
        <v>1</v>
      </c>
      <c r="S4032" s="23" t="str">
        <f t="shared" si="311"/>
        <v>ORD104031_20241202_CUST03419_MED019</v>
      </c>
      <c r="T4032" s="23">
        <f t="shared" si="312"/>
        <v>1</v>
      </c>
      <c r="U4032" s="6">
        <f t="shared" si="313"/>
        <v>265.95999999999998</v>
      </c>
      <c r="V4032" s="6">
        <f>tbl_Raw_Data[[#This Row],[Discount_Pct]]*tbl_Raw_Data[[#This Row],[Gross_Amount]]/100</f>
        <v>26.596</v>
      </c>
      <c r="W4032" s="6">
        <f>tbl_Raw_Data[[#This Row],[Gross_Amount]]-tbl_Raw_Data[[#This Row],[Discount_Amount]]</f>
        <v>239.36399999999998</v>
      </c>
      <c r="X4032" s="6">
        <f>tbl_Raw_Data[[#This Row],[Net_Amount_Before_Tax]]*tbl_Raw_Data[[#This Row],[Tax_Pct]]/100</f>
        <v>11.9682</v>
      </c>
      <c r="Y4032" s="6">
        <f>tbl_Raw_Data[[#This Row],[Net_Amount_Before_Tax]]+tbl_Raw_Data[[#This Row],[Tax_Amount]]</f>
        <v>251.33219999999997</v>
      </c>
      <c r="Z4032" s="6">
        <f t="shared" si="314"/>
        <v>1</v>
      </c>
    </row>
    <row r="4033" spans="1:26" x14ac:dyDescent="0.3">
      <c r="A4033" s="23" t="s">
        <v>5952</v>
      </c>
      <c r="B4033" s="34">
        <v>45753</v>
      </c>
      <c r="C4033" s="23" t="s">
        <v>5954</v>
      </c>
      <c r="D4033" s="23" t="s">
        <v>80</v>
      </c>
      <c r="E4033" s="23" t="s">
        <v>81</v>
      </c>
      <c r="F4033" s="23">
        <v>395017</v>
      </c>
      <c r="G4033" s="23" t="s">
        <v>102</v>
      </c>
      <c r="H4033" s="23" t="s">
        <v>103</v>
      </c>
      <c r="I4033" s="23" t="s">
        <v>104</v>
      </c>
      <c r="J4033" s="23" t="s">
        <v>64</v>
      </c>
      <c r="K4033" s="23" t="s">
        <v>57</v>
      </c>
      <c r="L4033" s="23">
        <v>3</v>
      </c>
      <c r="M4033" s="23">
        <v>87.15</v>
      </c>
      <c r="N4033" s="23">
        <v>5</v>
      </c>
      <c r="O4033" s="23">
        <v>12</v>
      </c>
      <c r="P4033" s="23" t="s">
        <v>25</v>
      </c>
      <c r="Q4033" s="23" t="s">
        <v>34</v>
      </c>
      <c r="R4033" s="23">
        <f t="shared" si="310"/>
        <v>1</v>
      </c>
      <c r="S4033" s="23" t="str">
        <f t="shared" si="311"/>
        <v>ORD104031_20250406_CUST00651_MED029</v>
      </c>
      <c r="T4033" s="23">
        <f t="shared" si="312"/>
        <v>1</v>
      </c>
      <c r="U4033" s="6">
        <f t="shared" si="313"/>
        <v>261.45000000000005</v>
      </c>
      <c r="V4033" s="6">
        <f>tbl_Raw_Data[[#This Row],[Discount_Pct]]*tbl_Raw_Data[[#This Row],[Gross_Amount]]/100</f>
        <v>13.072500000000002</v>
      </c>
      <c r="W4033" s="6">
        <f>tbl_Raw_Data[[#This Row],[Gross_Amount]]-tbl_Raw_Data[[#This Row],[Discount_Amount]]</f>
        <v>248.37750000000005</v>
      </c>
      <c r="X4033" s="6">
        <f>tbl_Raw_Data[[#This Row],[Net_Amount_Before_Tax]]*tbl_Raw_Data[[#This Row],[Tax_Pct]]/100</f>
        <v>29.805300000000006</v>
      </c>
      <c r="Y4033" s="6">
        <f>tbl_Raw_Data[[#This Row],[Net_Amount_Before_Tax]]+tbl_Raw_Data[[#This Row],[Tax_Amount]]</f>
        <v>278.18280000000004</v>
      </c>
      <c r="Z4033" s="6">
        <f t="shared" si="314"/>
        <v>1</v>
      </c>
    </row>
    <row r="4034" spans="1:26" x14ac:dyDescent="0.3">
      <c r="A4034" s="23" t="s">
        <v>5955</v>
      </c>
      <c r="B4034" s="34">
        <v>46010</v>
      </c>
      <c r="C4034" s="23" t="s">
        <v>1985</v>
      </c>
      <c r="D4034" s="23" t="s">
        <v>19</v>
      </c>
      <c r="E4034" s="23" t="s">
        <v>19</v>
      </c>
      <c r="F4034" s="23">
        <v>110085</v>
      </c>
      <c r="G4034" s="23" t="s">
        <v>283</v>
      </c>
      <c r="H4034" s="23" t="s">
        <v>284</v>
      </c>
      <c r="I4034" s="23" t="s">
        <v>104</v>
      </c>
      <c r="J4034" s="23" t="s">
        <v>42</v>
      </c>
      <c r="K4034" s="23" t="s">
        <v>57</v>
      </c>
      <c r="L4034" s="23">
        <v>5</v>
      </c>
      <c r="M4034" s="23">
        <v>258.39999999999998</v>
      </c>
      <c r="N4034" s="23">
        <v>10</v>
      </c>
      <c r="O4034" s="23">
        <v>12</v>
      </c>
      <c r="P4034" s="23" t="s">
        <v>58</v>
      </c>
      <c r="Q4034" s="23" t="s">
        <v>34</v>
      </c>
      <c r="R4034" s="23">
        <f t="shared" ref="R4034:R4097" si="315">COUNTIFS($A$2:$A$8001,A4034,$B$2:$B$8001,B4034,$C$2:$C$8001,C4034,$G$2:$G$8001,G4034)</f>
        <v>1</v>
      </c>
      <c r="S4034" s="23" t="str">
        <f t="shared" ref="S4034:S4097" si="316">A4034&amp;"_"&amp;TEXT(B4034,"yyyymmdd")&amp;"_"&amp;C4034&amp;"_"&amp;G4034</f>
        <v>ORD104033_20251219_CUST01315_MED030</v>
      </c>
      <c r="T4034" s="23">
        <f t="shared" ref="T4034:T4097" si="317">COUNTIF($S$2:$S$8001,S4034)</f>
        <v>1</v>
      </c>
      <c r="U4034" s="6">
        <f t="shared" ref="U4034:U4097" si="318">L4034*M4034</f>
        <v>1292</v>
      </c>
      <c r="V4034" s="6">
        <f>tbl_Raw_Data[[#This Row],[Discount_Pct]]*tbl_Raw_Data[[#This Row],[Gross_Amount]]/100</f>
        <v>129.19999999999999</v>
      </c>
      <c r="W4034" s="6">
        <f>tbl_Raw_Data[[#This Row],[Gross_Amount]]-tbl_Raw_Data[[#This Row],[Discount_Amount]]</f>
        <v>1162.8</v>
      </c>
      <c r="X4034" s="6">
        <f>tbl_Raw_Data[[#This Row],[Net_Amount_Before_Tax]]*tbl_Raw_Data[[#This Row],[Tax_Pct]]/100</f>
        <v>139.53599999999997</v>
      </c>
      <c r="Y4034" s="6">
        <f>tbl_Raw_Data[[#This Row],[Net_Amount_Before_Tax]]+tbl_Raw_Data[[#This Row],[Tax_Amount]]</f>
        <v>1302.336</v>
      </c>
      <c r="Z4034" s="6">
        <f t="shared" ref="Z4034:Z4097" si="319">COUNTIFS($C$2:$C$8001,C4034,$Q$2:$Q$8001,"Delivered")</f>
        <v>1</v>
      </c>
    </row>
    <row r="4035" spans="1:26" x14ac:dyDescent="0.3">
      <c r="A4035" s="23" t="s">
        <v>5956</v>
      </c>
      <c r="B4035" s="34">
        <v>45737</v>
      </c>
      <c r="C4035" s="23" t="s">
        <v>5957</v>
      </c>
      <c r="D4035" s="23" t="s">
        <v>100</v>
      </c>
      <c r="E4035" s="23" t="s">
        <v>101</v>
      </c>
      <c r="F4035" s="23">
        <v>201305</v>
      </c>
      <c r="G4035" s="23" t="s">
        <v>224</v>
      </c>
      <c r="H4035" s="23" t="s">
        <v>225</v>
      </c>
      <c r="I4035" s="23" t="s">
        <v>147</v>
      </c>
      <c r="J4035" s="23" t="s">
        <v>23</v>
      </c>
      <c r="K4035" s="23" t="s">
        <v>24</v>
      </c>
      <c r="L4035" s="23">
        <v>6</v>
      </c>
      <c r="M4035" s="23">
        <v>51.88</v>
      </c>
      <c r="N4035" s="23">
        <v>10</v>
      </c>
      <c r="O4035" s="23">
        <v>5</v>
      </c>
      <c r="P4035" s="23" t="s">
        <v>65</v>
      </c>
      <c r="Q4035" s="23" t="s">
        <v>34</v>
      </c>
      <c r="R4035" s="23">
        <f t="shared" si="315"/>
        <v>1</v>
      </c>
      <c r="S4035" s="23" t="str">
        <f t="shared" si="316"/>
        <v>ORD104034_20250321_CUST01338_MED015</v>
      </c>
      <c r="T4035" s="23">
        <f t="shared" si="317"/>
        <v>1</v>
      </c>
      <c r="U4035" s="6">
        <f t="shared" si="318"/>
        <v>311.28000000000003</v>
      </c>
      <c r="V4035" s="6">
        <f>tbl_Raw_Data[[#This Row],[Discount_Pct]]*tbl_Raw_Data[[#This Row],[Gross_Amount]]/100</f>
        <v>31.128</v>
      </c>
      <c r="W4035" s="6">
        <f>tbl_Raw_Data[[#This Row],[Gross_Amount]]-tbl_Raw_Data[[#This Row],[Discount_Amount]]</f>
        <v>280.15200000000004</v>
      </c>
      <c r="X4035" s="6">
        <f>tbl_Raw_Data[[#This Row],[Net_Amount_Before_Tax]]*tbl_Raw_Data[[#This Row],[Tax_Pct]]/100</f>
        <v>14.007600000000002</v>
      </c>
      <c r="Y4035" s="6">
        <f>tbl_Raw_Data[[#This Row],[Net_Amount_Before_Tax]]+tbl_Raw_Data[[#This Row],[Tax_Amount]]</f>
        <v>294.15960000000007</v>
      </c>
      <c r="Z4035" s="6">
        <f t="shared" si="319"/>
        <v>1</v>
      </c>
    </row>
    <row r="4036" spans="1:26" x14ac:dyDescent="0.3">
      <c r="A4036" s="23" t="s">
        <v>5958</v>
      </c>
      <c r="B4036" s="34">
        <v>45326</v>
      </c>
      <c r="C4036" s="23" t="s">
        <v>596</v>
      </c>
      <c r="D4036" s="23" t="s">
        <v>87</v>
      </c>
      <c r="E4036" s="23" t="s">
        <v>88</v>
      </c>
      <c r="F4036" s="23">
        <v>600040</v>
      </c>
      <c r="G4036" s="23" t="s">
        <v>192</v>
      </c>
      <c r="H4036" s="23" t="s">
        <v>193</v>
      </c>
      <c r="I4036" s="23" t="s">
        <v>41</v>
      </c>
      <c r="J4036" s="23" t="s">
        <v>194</v>
      </c>
      <c r="K4036" s="23" t="s">
        <v>24</v>
      </c>
      <c r="L4036" s="23">
        <v>4</v>
      </c>
      <c r="M4036" s="23">
        <v>33.65</v>
      </c>
      <c r="N4036" s="23">
        <v>15</v>
      </c>
      <c r="O4036" s="23">
        <v>5</v>
      </c>
      <c r="P4036" s="23" t="s">
        <v>33</v>
      </c>
      <c r="Q4036" s="23" t="s">
        <v>90</v>
      </c>
      <c r="R4036" s="23">
        <f t="shared" si="315"/>
        <v>1</v>
      </c>
      <c r="S4036" s="23" t="str">
        <f t="shared" si="316"/>
        <v>ORD104035_20240204_CUST01289_MED002</v>
      </c>
      <c r="T4036" s="23">
        <f t="shared" si="317"/>
        <v>1</v>
      </c>
      <c r="U4036" s="6">
        <f t="shared" si="318"/>
        <v>134.6</v>
      </c>
      <c r="V4036" s="6">
        <f>tbl_Raw_Data[[#This Row],[Discount_Pct]]*tbl_Raw_Data[[#This Row],[Gross_Amount]]/100</f>
        <v>20.190000000000001</v>
      </c>
      <c r="W4036" s="6">
        <f>tbl_Raw_Data[[#This Row],[Gross_Amount]]-tbl_Raw_Data[[#This Row],[Discount_Amount]]</f>
        <v>114.41</v>
      </c>
      <c r="X4036" s="6">
        <f>tbl_Raw_Data[[#This Row],[Net_Amount_Before_Tax]]*tbl_Raw_Data[[#This Row],[Tax_Pct]]/100</f>
        <v>5.7204999999999995</v>
      </c>
      <c r="Y4036" s="6">
        <f>tbl_Raw_Data[[#This Row],[Net_Amount_Before_Tax]]+tbl_Raw_Data[[#This Row],[Tax_Amount]]</f>
        <v>120.1305</v>
      </c>
      <c r="Z4036" s="6">
        <f t="shared" si="319"/>
        <v>1</v>
      </c>
    </row>
    <row r="4037" spans="1:26" x14ac:dyDescent="0.3">
      <c r="A4037" s="23" t="s">
        <v>5959</v>
      </c>
      <c r="B4037" s="34">
        <v>45579</v>
      </c>
      <c r="C4037" s="23" t="s">
        <v>3360</v>
      </c>
      <c r="D4037" s="23" t="s">
        <v>123</v>
      </c>
      <c r="E4037" s="23" t="s">
        <v>101</v>
      </c>
      <c r="F4037" s="23">
        <v>226016</v>
      </c>
      <c r="G4037" s="23" t="s">
        <v>167</v>
      </c>
      <c r="H4037" s="23" t="s">
        <v>168</v>
      </c>
      <c r="I4037" s="23" t="s">
        <v>113</v>
      </c>
      <c r="J4037" s="23" t="s">
        <v>42</v>
      </c>
      <c r="K4037" s="23" t="s">
        <v>24</v>
      </c>
      <c r="L4037" s="23">
        <v>1</v>
      </c>
      <c r="M4037" s="23">
        <v>173.2</v>
      </c>
      <c r="N4037" s="23">
        <v>5</v>
      </c>
      <c r="O4037" s="23">
        <v>12</v>
      </c>
      <c r="P4037" s="23" t="s">
        <v>89</v>
      </c>
      <c r="Q4037" s="23" t="s">
        <v>34</v>
      </c>
      <c r="R4037" s="23">
        <f t="shared" si="315"/>
        <v>1</v>
      </c>
      <c r="S4037" s="23" t="str">
        <f t="shared" si="316"/>
        <v>ORD104036_20241014_CUST00040_MED026</v>
      </c>
      <c r="T4037" s="23">
        <f t="shared" si="317"/>
        <v>1</v>
      </c>
      <c r="U4037" s="6">
        <f t="shared" si="318"/>
        <v>173.2</v>
      </c>
      <c r="V4037" s="6">
        <f>tbl_Raw_Data[[#This Row],[Discount_Pct]]*tbl_Raw_Data[[#This Row],[Gross_Amount]]/100</f>
        <v>8.66</v>
      </c>
      <c r="W4037" s="6">
        <f>tbl_Raw_Data[[#This Row],[Gross_Amount]]-tbl_Raw_Data[[#This Row],[Discount_Amount]]</f>
        <v>164.54</v>
      </c>
      <c r="X4037" s="6">
        <f>tbl_Raw_Data[[#This Row],[Net_Amount_Before_Tax]]*tbl_Raw_Data[[#This Row],[Tax_Pct]]/100</f>
        <v>19.744800000000001</v>
      </c>
      <c r="Y4037" s="6">
        <f>tbl_Raw_Data[[#This Row],[Net_Amount_Before_Tax]]+tbl_Raw_Data[[#This Row],[Tax_Amount]]</f>
        <v>184.28479999999999</v>
      </c>
      <c r="Z4037" s="6">
        <f t="shared" si="319"/>
        <v>3</v>
      </c>
    </row>
    <row r="4038" spans="1:26" x14ac:dyDescent="0.3">
      <c r="A4038" s="23" t="s">
        <v>5959</v>
      </c>
      <c r="B4038" s="34">
        <v>45316</v>
      </c>
      <c r="C4038" s="23" t="s">
        <v>5960</v>
      </c>
      <c r="D4038" s="23" t="s">
        <v>28</v>
      </c>
      <c r="E4038" s="23" t="s">
        <v>29</v>
      </c>
      <c r="F4038" s="23">
        <v>500081</v>
      </c>
      <c r="G4038" s="23" t="s">
        <v>102</v>
      </c>
      <c r="H4038" s="23" t="s">
        <v>103</v>
      </c>
      <c r="I4038" s="23" t="s">
        <v>104</v>
      </c>
      <c r="J4038" s="23" t="s">
        <v>64</v>
      </c>
      <c r="K4038" s="23" t="s">
        <v>57</v>
      </c>
      <c r="L4038" s="23">
        <v>1</v>
      </c>
      <c r="M4038" s="23">
        <v>102.85</v>
      </c>
      <c r="N4038" s="23">
        <v>5</v>
      </c>
      <c r="O4038" s="23">
        <v>5</v>
      </c>
      <c r="P4038" s="23" t="s">
        <v>58</v>
      </c>
      <c r="Q4038" s="23" t="s">
        <v>34</v>
      </c>
      <c r="R4038" s="23">
        <f t="shared" si="315"/>
        <v>1</v>
      </c>
      <c r="S4038" s="23" t="str">
        <f t="shared" si="316"/>
        <v>ORD104036_20240125_CUST00294_MED029</v>
      </c>
      <c r="T4038" s="23">
        <f t="shared" si="317"/>
        <v>1</v>
      </c>
      <c r="U4038" s="6">
        <f t="shared" si="318"/>
        <v>102.85</v>
      </c>
      <c r="V4038" s="6">
        <f>tbl_Raw_Data[[#This Row],[Discount_Pct]]*tbl_Raw_Data[[#This Row],[Gross_Amount]]/100</f>
        <v>5.1425000000000001</v>
      </c>
      <c r="W4038" s="6">
        <f>tbl_Raw_Data[[#This Row],[Gross_Amount]]-tbl_Raw_Data[[#This Row],[Discount_Amount]]</f>
        <v>97.707499999999996</v>
      </c>
      <c r="X4038" s="6">
        <f>tbl_Raw_Data[[#This Row],[Net_Amount_Before_Tax]]*tbl_Raw_Data[[#This Row],[Tax_Pct]]/100</f>
        <v>4.8853749999999998</v>
      </c>
      <c r="Y4038" s="6">
        <f>tbl_Raw_Data[[#This Row],[Net_Amount_Before_Tax]]+tbl_Raw_Data[[#This Row],[Tax_Amount]]</f>
        <v>102.59287499999999</v>
      </c>
      <c r="Z4038" s="6">
        <f t="shared" si="319"/>
        <v>2</v>
      </c>
    </row>
    <row r="4039" spans="1:26" x14ac:dyDescent="0.3">
      <c r="A4039" s="23" t="s">
        <v>5961</v>
      </c>
      <c r="B4039" s="34">
        <v>45782</v>
      </c>
      <c r="C4039" s="23" t="s">
        <v>5962</v>
      </c>
      <c r="D4039" s="23" t="s">
        <v>123</v>
      </c>
      <c r="E4039" s="23" t="s">
        <v>101</v>
      </c>
      <c r="F4039" s="23">
        <v>226016</v>
      </c>
      <c r="G4039" s="23" t="s">
        <v>68</v>
      </c>
      <c r="H4039" s="23" t="s">
        <v>69</v>
      </c>
      <c r="I4039" s="23" t="s">
        <v>55</v>
      </c>
      <c r="J4039" s="23" t="s">
        <v>56</v>
      </c>
      <c r="K4039" s="23" t="s">
        <v>24</v>
      </c>
      <c r="L4039" s="23">
        <v>3</v>
      </c>
      <c r="M4039" s="23">
        <v>30.56</v>
      </c>
      <c r="N4039" s="23">
        <v>5</v>
      </c>
      <c r="O4039" s="23">
        <v>12</v>
      </c>
      <c r="P4039" s="23" t="s">
        <v>65</v>
      </c>
      <c r="Q4039" s="23" t="s">
        <v>34</v>
      </c>
      <c r="R4039" s="23">
        <f t="shared" si="315"/>
        <v>1</v>
      </c>
      <c r="S4039" s="23" t="str">
        <f t="shared" si="316"/>
        <v>ORD104038_20250505_CUST00079_MED003</v>
      </c>
      <c r="T4039" s="23">
        <f t="shared" si="317"/>
        <v>1</v>
      </c>
      <c r="U4039" s="6">
        <f t="shared" si="318"/>
        <v>91.679999999999993</v>
      </c>
      <c r="V4039" s="6">
        <f>tbl_Raw_Data[[#This Row],[Discount_Pct]]*tbl_Raw_Data[[#This Row],[Gross_Amount]]/100</f>
        <v>4.5839999999999996</v>
      </c>
      <c r="W4039" s="6">
        <f>tbl_Raw_Data[[#This Row],[Gross_Amount]]-tbl_Raw_Data[[#This Row],[Discount_Amount]]</f>
        <v>87.095999999999989</v>
      </c>
      <c r="X4039" s="6">
        <f>tbl_Raw_Data[[#This Row],[Net_Amount_Before_Tax]]*tbl_Raw_Data[[#This Row],[Tax_Pct]]/100</f>
        <v>10.451519999999999</v>
      </c>
      <c r="Y4039" s="6">
        <f>tbl_Raw_Data[[#This Row],[Net_Amount_Before_Tax]]+tbl_Raw_Data[[#This Row],[Tax_Amount]]</f>
        <v>97.547519999999992</v>
      </c>
      <c r="Z4039" s="6">
        <f t="shared" si="319"/>
        <v>2</v>
      </c>
    </row>
    <row r="4040" spans="1:26" x14ac:dyDescent="0.3">
      <c r="A4040" s="23" t="s">
        <v>5961</v>
      </c>
      <c r="B4040" s="34">
        <v>45342</v>
      </c>
      <c r="C4040" s="23" t="s">
        <v>1743</v>
      </c>
      <c r="D4040" s="23" t="s">
        <v>19</v>
      </c>
      <c r="E4040" s="23" t="s">
        <v>19</v>
      </c>
      <c r="F4040" s="23">
        <v>110029</v>
      </c>
      <c r="G4040" s="23" t="s">
        <v>102</v>
      </c>
      <c r="H4040" s="23" t="s">
        <v>103</v>
      </c>
      <c r="I4040" s="23" t="s">
        <v>104</v>
      </c>
      <c r="J4040" s="23" t="s">
        <v>64</v>
      </c>
      <c r="K4040" s="23" t="s">
        <v>57</v>
      </c>
      <c r="L4040" s="23">
        <v>1</v>
      </c>
      <c r="M4040" s="23">
        <v>86.84</v>
      </c>
      <c r="N4040" s="23">
        <v>10</v>
      </c>
      <c r="O4040" s="23">
        <v>5</v>
      </c>
      <c r="P4040" s="23" t="s">
        <v>65</v>
      </c>
      <c r="Q4040" s="23" t="s">
        <v>90</v>
      </c>
      <c r="R4040" s="23">
        <f t="shared" si="315"/>
        <v>1</v>
      </c>
      <c r="S4040" s="23" t="str">
        <f t="shared" si="316"/>
        <v>ORD104038_20240220_CUST00056_MED029</v>
      </c>
      <c r="T4040" s="23">
        <f t="shared" si="317"/>
        <v>1</v>
      </c>
      <c r="U4040" s="6">
        <f t="shared" si="318"/>
        <v>86.84</v>
      </c>
      <c r="V4040" s="6">
        <f>tbl_Raw_Data[[#This Row],[Discount_Pct]]*tbl_Raw_Data[[#This Row],[Gross_Amount]]/100</f>
        <v>8.6840000000000011</v>
      </c>
      <c r="W4040" s="6">
        <f>tbl_Raw_Data[[#This Row],[Gross_Amount]]-tbl_Raw_Data[[#This Row],[Discount_Amount]]</f>
        <v>78.156000000000006</v>
      </c>
      <c r="X4040" s="6">
        <f>tbl_Raw_Data[[#This Row],[Net_Amount_Before_Tax]]*tbl_Raw_Data[[#This Row],[Tax_Pct]]/100</f>
        <v>3.9078000000000004</v>
      </c>
      <c r="Y4040" s="6">
        <f>tbl_Raw_Data[[#This Row],[Net_Amount_Before_Tax]]+tbl_Raw_Data[[#This Row],[Tax_Amount]]</f>
        <v>82.063800000000001</v>
      </c>
      <c r="Z4040" s="6">
        <f t="shared" si="319"/>
        <v>3</v>
      </c>
    </row>
    <row r="4041" spans="1:26" x14ac:dyDescent="0.3">
      <c r="A4041" s="23" t="s">
        <v>5963</v>
      </c>
      <c r="B4041" s="34">
        <v>45508</v>
      </c>
      <c r="C4041" s="23" t="s">
        <v>199</v>
      </c>
      <c r="D4041" s="23" t="s">
        <v>100</v>
      </c>
      <c r="E4041" s="23" t="s">
        <v>101</v>
      </c>
      <c r="F4041" s="23">
        <v>201304</v>
      </c>
      <c r="G4041" s="23" t="s">
        <v>124</v>
      </c>
      <c r="H4041" s="23" t="s">
        <v>125</v>
      </c>
      <c r="I4041" s="23" t="s">
        <v>104</v>
      </c>
      <c r="J4041" s="23" t="s">
        <v>114</v>
      </c>
      <c r="K4041" s="23" t="s">
        <v>24</v>
      </c>
      <c r="L4041" s="23">
        <v>3</v>
      </c>
      <c r="M4041" s="23">
        <v>112.1</v>
      </c>
      <c r="N4041" s="23">
        <v>5</v>
      </c>
      <c r="O4041" s="23">
        <v>5</v>
      </c>
      <c r="P4041" s="23" t="s">
        <v>89</v>
      </c>
      <c r="Q4041" s="23" t="s">
        <v>34</v>
      </c>
      <c r="R4041" s="23">
        <f t="shared" si="315"/>
        <v>1</v>
      </c>
      <c r="S4041" s="23" t="str">
        <f t="shared" si="316"/>
        <v>ORD104040_20240804_CUST01212_MED018</v>
      </c>
      <c r="T4041" s="23">
        <f t="shared" si="317"/>
        <v>1</v>
      </c>
      <c r="U4041" s="6">
        <f t="shared" si="318"/>
        <v>336.29999999999995</v>
      </c>
      <c r="V4041" s="6">
        <f>tbl_Raw_Data[[#This Row],[Discount_Pct]]*tbl_Raw_Data[[#This Row],[Gross_Amount]]/100</f>
        <v>16.814999999999998</v>
      </c>
      <c r="W4041" s="6">
        <f>tbl_Raw_Data[[#This Row],[Gross_Amount]]-tbl_Raw_Data[[#This Row],[Discount_Amount]]</f>
        <v>319.48499999999996</v>
      </c>
      <c r="X4041" s="6">
        <f>tbl_Raw_Data[[#This Row],[Net_Amount_Before_Tax]]*tbl_Raw_Data[[#This Row],[Tax_Pct]]/100</f>
        <v>15.974249999999998</v>
      </c>
      <c r="Y4041" s="6">
        <f>tbl_Raw_Data[[#This Row],[Net_Amount_Before_Tax]]+tbl_Raw_Data[[#This Row],[Tax_Amount]]</f>
        <v>335.45924999999994</v>
      </c>
      <c r="Z4041" s="6">
        <f t="shared" si="319"/>
        <v>3</v>
      </c>
    </row>
    <row r="4042" spans="1:26" x14ac:dyDescent="0.3">
      <c r="A4042" s="23" t="s">
        <v>5964</v>
      </c>
      <c r="B4042" s="34">
        <v>45697</v>
      </c>
      <c r="C4042" s="23" t="s">
        <v>1263</v>
      </c>
      <c r="D4042" s="23" t="s">
        <v>92</v>
      </c>
      <c r="E4042" s="23" t="s">
        <v>93</v>
      </c>
      <c r="F4042" s="23">
        <v>560001</v>
      </c>
      <c r="G4042" s="23" t="s">
        <v>196</v>
      </c>
      <c r="H4042" s="23" t="s">
        <v>197</v>
      </c>
      <c r="I4042" s="23" t="s">
        <v>32</v>
      </c>
      <c r="J4042" s="23" t="s">
        <v>42</v>
      </c>
      <c r="K4042" s="23" t="s">
        <v>24</v>
      </c>
      <c r="L4042" s="23">
        <v>2</v>
      </c>
      <c r="M4042" s="23">
        <v>22.41</v>
      </c>
      <c r="N4042" s="23">
        <v>15</v>
      </c>
      <c r="O4042" s="23">
        <v>12</v>
      </c>
      <c r="P4042" s="23" t="s">
        <v>58</v>
      </c>
      <c r="Q4042" s="23" t="s">
        <v>90</v>
      </c>
      <c r="R4042" s="23">
        <f t="shared" si="315"/>
        <v>1</v>
      </c>
      <c r="S4042" s="23" t="str">
        <f t="shared" si="316"/>
        <v>ORD104041_20250209_CUST01741_MED011</v>
      </c>
      <c r="T4042" s="23">
        <f t="shared" si="317"/>
        <v>1</v>
      </c>
      <c r="U4042" s="6">
        <f t="shared" si="318"/>
        <v>44.82</v>
      </c>
      <c r="V4042" s="6">
        <f>tbl_Raw_Data[[#This Row],[Discount_Pct]]*tbl_Raw_Data[[#This Row],[Gross_Amount]]/100</f>
        <v>6.7229999999999999</v>
      </c>
      <c r="W4042" s="6">
        <f>tbl_Raw_Data[[#This Row],[Gross_Amount]]-tbl_Raw_Data[[#This Row],[Discount_Amount]]</f>
        <v>38.097000000000001</v>
      </c>
      <c r="X4042" s="6">
        <f>tbl_Raw_Data[[#This Row],[Net_Amount_Before_Tax]]*tbl_Raw_Data[[#This Row],[Tax_Pct]]/100</f>
        <v>4.5716399999999995</v>
      </c>
      <c r="Y4042" s="6">
        <f>tbl_Raw_Data[[#This Row],[Net_Amount_Before_Tax]]+tbl_Raw_Data[[#This Row],[Tax_Amount]]</f>
        <v>42.668640000000003</v>
      </c>
      <c r="Z4042" s="6">
        <f t="shared" si="319"/>
        <v>1</v>
      </c>
    </row>
    <row r="4043" spans="1:26" x14ac:dyDescent="0.3">
      <c r="A4043" s="23" t="s">
        <v>5965</v>
      </c>
      <c r="B4043" s="34">
        <v>45373</v>
      </c>
      <c r="C4043" s="23" t="s">
        <v>1375</v>
      </c>
      <c r="D4043" s="23" t="s">
        <v>72</v>
      </c>
      <c r="E4043" s="23" t="s">
        <v>73</v>
      </c>
      <c r="F4043" s="23">
        <v>302019</v>
      </c>
      <c r="G4043" s="23" t="s">
        <v>61</v>
      </c>
      <c r="H4043" s="23" t="s">
        <v>62</v>
      </c>
      <c r="I4043" s="23" t="s">
        <v>63</v>
      </c>
      <c r="J4043" s="23" t="s">
        <v>64</v>
      </c>
      <c r="K4043" s="23" t="s">
        <v>57</v>
      </c>
      <c r="L4043" s="23">
        <v>1</v>
      </c>
      <c r="M4043" s="23">
        <v>123.31</v>
      </c>
      <c r="N4043" s="23">
        <v>10</v>
      </c>
      <c r="O4043" s="23">
        <v>12</v>
      </c>
      <c r="P4043" s="23" t="s">
        <v>43</v>
      </c>
      <c r="Q4043" s="23" t="s">
        <v>44</v>
      </c>
      <c r="R4043" s="23">
        <f t="shared" si="315"/>
        <v>1</v>
      </c>
      <c r="S4043" s="23" t="str">
        <f t="shared" si="316"/>
        <v>ORD104042_20240322_CUST00366_MED004</v>
      </c>
      <c r="T4043" s="23">
        <f t="shared" si="317"/>
        <v>1</v>
      </c>
      <c r="U4043" s="6">
        <f t="shared" si="318"/>
        <v>123.31</v>
      </c>
      <c r="V4043" s="6">
        <f>tbl_Raw_Data[[#This Row],[Discount_Pct]]*tbl_Raw_Data[[#This Row],[Gross_Amount]]/100</f>
        <v>12.331</v>
      </c>
      <c r="W4043" s="6">
        <f>tbl_Raw_Data[[#This Row],[Gross_Amount]]-tbl_Raw_Data[[#This Row],[Discount_Amount]]</f>
        <v>110.979</v>
      </c>
      <c r="X4043" s="6">
        <f>tbl_Raw_Data[[#This Row],[Net_Amount_Before_Tax]]*tbl_Raw_Data[[#This Row],[Tax_Pct]]/100</f>
        <v>13.31748</v>
      </c>
      <c r="Y4043" s="6">
        <f>tbl_Raw_Data[[#This Row],[Net_Amount_Before_Tax]]+tbl_Raw_Data[[#This Row],[Tax_Amount]]</f>
        <v>124.29648</v>
      </c>
      <c r="Z4043" s="6">
        <f t="shared" si="319"/>
        <v>2</v>
      </c>
    </row>
    <row r="4044" spans="1:26" x14ac:dyDescent="0.3">
      <c r="A4044" s="23" t="s">
        <v>5965</v>
      </c>
      <c r="B4044" s="34">
        <v>45983</v>
      </c>
      <c r="C4044" s="23" t="s">
        <v>5023</v>
      </c>
      <c r="D4044" s="23" t="s">
        <v>46</v>
      </c>
      <c r="E4044" s="23" t="s">
        <v>47</v>
      </c>
      <c r="F4044" s="23">
        <v>411001</v>
      </c>
      <c r="G4044" s="23" t="s">
        <v>233</v>
      </c>
      <c r="H4044" s="23" t="s">
        <v>234</v>
      </c>
      <c r="I4044" s="23" t="s">
        <v>104</v>
      </c>
      <c r="J4044" s="23" t="s">
        <v>42</v>
      </c>
      <c r="K4044" s="23" t="s">
        <v>24</v>
      </c>
      <c r="L4044" s="23">
        <v>1</v>
      </c>
      <c r="M4044" s="23">
        <v>132.91</v>
      </c>
      <c r="N4044" s="23">
        <v>0</v>
      </c>
      <c r="O4044" s="23">
        <v>5</v>
      </c>
      <c r="P4044" s="23" t="s">
        <v>33</v>
      </c>
      <c r="Q4044" s="23" t="s">
        <v>34</v>
      </c>
      <c r="R4044" s="23">
        <f t="shared" si="315"/>
        <v>1</v>
      </c>
      <c r="S4044" s="23" t="str">
        <f t="shared" si="316"/>
        <v>ORD104042_20251122_CUST00482_MED019</v>
      </c>
      <c r="T4044" s="23">
        <f t="shared" si="317"/>
        <v>1</v>
      </c>
      <c r="U4044" s="6">
        <f t="shared" si="318"/>
        <v>132.91</v>
      </c>
      <c r="V4044" s="6">
        <f>tbl_Raw_Data[[#This Row],[Discount_Pct]]*tbl_Raw_Data[[#This Row],[Gross_Amount]]/100</f>
        <v>0</v>
      </c>
      <c r="W4044" s="6">
        <f>tbl_Raw_Data[[#This Row],[Gross_Amount]]-tbl_Raw_Data[[#This Row],[Discount_Amount]]</f>
        <v>132.91</v>
      </c>
      <c r="X4044" s="6">
        <f>tbl_Raw_Data[[#This Row],[Net_Amount_Before_Tax]]*tbl_Raw_Data[[#This Row],[Tax_Pct]]/100</f>
        <v>6.6454999999999993</v>
      </c>
      <c r="Y4044" s="6">
        <f>tbl_Raw_Data[[#This Row],[Net_Amount_Before_Tax]]+tbl_Raw_Data[[#This Row],[Tax_Amount]]</f>
        <v>139.55549999999999</v>
      </c>
      <c r="Z4044" s="6">
        <f t="shared" si="319"/>
        <v>1</v>
      </c>
    </row>
    <row r="4045" spans="1:26" x14ac:dyDescent="0.3">
      <c r="A4045" s="23" t="s">
        <v>5966</v>
      </c>
      <c r="B4045" s="34">
        <v>45554</v>
      </c>
      <c r="C4045" s="23" t="s">
        <v>1598</v>
      </c>
      <c r="D4045" s="23" t="s">
        <v>52</v>
      </c>
      <c r="E4045" s="23" t="s">
        <v>52</v>
      </c>
      <c r="F4045" s="23">
        <v>160022</v>
      </c>
      <c r="G4045" s="23" t="s">
        <v>160</v>
      </c>
      <c r="H4045" s="23" t="s">
        <v>161</v>
      </c>
      <c r="I4045" s="23" t="s">
        <v>50</v>
      </c>
      <c r="J4045" s="23" t="s">
        <v>23</v>
      </c>
      <c r="K4045" s="23" t="s">
        <v>24</v>
      </c>
      <c r="L4045" s="23">
        <v>2</v>
      </c>
      <c r="M4045" s="23">
        <v>146.43</v>
      </c>
      <c r="N4045" s="23">
        <v>10</v>
      </c>
      <c r="O4045" s="23">
        <v>18</v>
      </c>
      <c r="P4045" s="23" t="s">
        <v>43</v>
      </c>
      <c r="Q4045" s="23" t="s">
        <v>34</v>
      </c>
      <c r="R4045" s="23">
        <f t="shared" si="315"/>
        <v>1</v>
      </c>
      <c r="S4045" s="23" t="str">
        <f t="shared" si="316"/>
        <v>ORD104044_20240919_CUST00292_MED014</v>
      </c>
      <c r="T4045" s="23">
        <f t="shared" si="317"/>
        <v>1</v>
      </c>
      <c r="U4045" s="6">
        <f t="shared" si="318"/>
        <v>292.86</v>
      </c>
      <c r="V4045" s="6">
        <f>tbl_Raw_Data[[#This Row],[Discount_Pct]]*tbl_Raw_Data[[#This Row],[Gross_Amount]]/100</f>
        <v>29.286000000000005</v>
      </c>
      <c r="W4045" s="6">
        <f>tbl_Raw_Data[[#This Row],[Gross_Amount]]-tbl_Raw_Data[[#This Row],[Discount_Amount]]</f>
        <v>263.57400000000001</v>
      </c>
      <c r="X4045" s="6">
        <f>tbl_Raw_Data[[#This Row],[Net_Amount_Before_Tax]]*tbl_Raw_Data[[#This Row],[Tax_Pct]]/100</f>
        <v>47.44332</v>
      </c>
      <c r="Y4045" s="6">
        <f>tbl_Raw_Data[[#This Row],[Net_Amount_Before_Tax]]+tbl_Raw_Data[[#This Row],[Tax_Amount]]</f>
        <v>311.01732000000004</v>
      </c>
      <c r="Z4045" s="6">
        <f t="shared" si="319"/>
        <v>3</v>
      </c>
    </row>
    <row r="4046" spans="1:26" x14ac:dyDescent="0.3">
      <c r="A4046" s="23" t="s">
        <v>5967</v>
      </c>
      <c r="B4046" s="34">
        <v>45999</v>
      </c>
      <c r="C4046" s="23" t="s">
        <v>938</v>
      </c>
      <c r="D4046" s="23" t="s">
        <v>183</v>
      </c>
      <c r="E4046" s="23" t="s">
        <v>184</v>
      </c>
      <c r="F4046" s="23">
        <v>122016</v>
      </c>
      <c r="G4046" s="23" t="s">
        <v>111</v>
      </c>
      <c r="H4046" s="23" t="s">
        <v>112</v>
      </c>
      <c r="I4046" s="23" t="s">
        <v>113</v>
      </c>
      <c r="J4046" s="23" t="s">
        <v>114</v>
      </c>
      <c r="K4046" s="23" t="s">
        <v>24</v>
      </c>
      <c r="L4046" s="23">
        <v>1</v>
      </c>
      <c r="M4046" s="23">
        <v>89.95</v>
      </c>
      <c r="N4046" s="23">
        <v>5</v>
      </c>
      <c r="O4046" s="23">
        <v>12</v>
      </c>
      <c r="P4046" s="23" t="s">
        <v>25</v>
      </c>
      <c r="Q4046" s="23" t="s">
        <v>34</v>
      </c>
      <c r="R4046" s="23">
        <f t="shared" si="315"/>
        <v>1</v>
      </c>
      <c r="S4046" s="23" t="str">
        <f t="shared" si="316"/>
        <v>ORD104045_20251208_CUST00937_MED027</v>
      </c>
      <c r="T4046" s="23">
        <f t="shared" si="317"/>
        <v>1</v>
      </c>
      <c r="U4046" s="6">
        <f t="shared" si="318"/>
        <v>89.95</v>
      </c>
      <c r="V4046" s="6">
        <f>tbl_Raw_Data[[#This Row],[Discount_Pct]]*tbl_Raw_Data[[#This Row],[Gross_Amount]]/100</f>
        <v>4.4974999999999996</v>
      </c>
      <c r="W4046" s="6">
        <f>tbl_Raw_Data[[#This Row],[Gross_Amount]]-tbl_Raw_Data[[#This Row],[Discount_Amount]]</f>
        <v>85.452500000000001</v>
      </c>
      <c r="X4046" s="6">
        <f>tbl_Raw_Data[[#This Row],[Net_Amount_Before_Tax]]*tbl_Raw_Data[[#This Row],[Tax_Pct]]/100</f>
        <v>10.254300000000001</v>
      </c>
      <c r="Y4046" s="6">
        <f>tbl_Raw_Data[[#This Row],[Net_Amount_Before_Tax]]+tbl_Raw_Data[[#This Row],[Tax_Amount]]</f>
        <v>95.706800000000001</v>
      </c>
      <c r="Z4046" s="6">
        <f t="shared" si="319"/>
        <v>2</v>
      </c>
    </row>
    <row r="4047" spans="1:26" x14ac:dyDescent="0.3">
      <c r="A4047" s="23" t="s">
        <v>5968</v>
      </c>
      <c r="B4047" s="34">
        <v>45676</v>
      </c>
      <c r="C4047" s="23" t="s">
        <v>296</v>
      </c>
      <c r="D4047" s="23" t="s">
        <v>130</v>
      </c>
      <c r="E4047" s="23" t="s">
        <v>131</v>
      </c>
      <c r="F4047" s="23">
        <v>700029</v>
      </c>
      <c r="G4047" s="23" t="s">
        <v>30</v>
      </c>
      <c r="H4047" s="23" t="s">
        <v>31</v>
      </c>
      <c r="I4047" s="23" t="s">
        <v>32</v>
      </c>
      <c r="J4047" s="23" t="s">
        <v>23</v>
      </c>
      <c r="K4047" s="23" t="s">
        <v>24</v>
      </c>
      <c r="L4047" s="23">
        <v>1</v>
      </c>
      <c r="M4047" s="23">
        <v>129.46</v>
      </c>
      <c r="N4047" s="23">
        <v>5</v>
      </c>
      <c r="O4047" s="23">
        <v>12</v>
      </c>
      <c r="P4047" s="23" t="s">
        <v>65</v>
      </c>
      <c r="Q4047" s="23" t="s">
        <v>34</v>
      </c>
      <c r="R4047" s="23">
        <f t="shared" si="315"/>
        <v>1</v>
      </c>
      <c r="S4047" s="23" t="str">
        <f t="shared" si="316"/>
        <v>ORD104046_20250119_CUST00409_MED017</v>
      </c>
      <c r="T4047" s="23">
        <f t="shared" si="317"/>
        <v>1</v>
      </c>
      <c r="U4047" s="6">
        <f t="shared" si="318"/>
        <v>129.46</v>
      </c>
      <c r="V4047" s="6">
        <f>tbl_Raw_Data[[#This Row],[Discount_Pct]]*tbl_Raw_Data[[#This Row],[Gross_Amount]]/100</f>
        <v>6.4730000000000008</v>
      </c>
      <c r="W4047" s="6">
        <f>tbl_Raw_Data[[#This Row],[Gross_Amount]]-tbl_Raw_Data[[#This Row],[Discount_Amount]]</f>
        <v>122.98700000000001</v>
      </c>
      <c r="X4047" s="6">
        <f>tbl_Raw_Data[[#This Row],[Net_Amount_Before_Tax]]*tbl_Raw_Data[[#This Row],[Tax_Pct]]/100</f>
        <v>14.75844</v>
      </c>
      <c r="Y4047" s="6">
        <f>tbl_Raw_Data[[#This Row],[Net_Amount_Before_Tax]]+tbl_Raw_Data[[#This Row],[Tax_Amount]]</f>
        <v>137.74544</v>
      </c>
      <c r="Z4047" s="6">
        <f t="shared" si="319"/>
        <v>3</v>
      </c>
    </row>
    <row r="4048" spans="1:26" x14ac:dyDescent="0.3">
      <c r="A4048" s="23" t="s">
        <v>5969</v>
      </c>
      <c r="B4048" s="34">
        <v>45607</v>
      </c>
      <c r="C4048" s="23" t="s">
        <v>3732</v>
      </c>
      <c r="D4048" s="23" t="s">
        <v>52</v>
      </c>
      <c r="E4048" s="23" t="s">
        <v>52</v>
      </c>
      <c r="F4048" s="23">
        <v>160017</v>
      </c>
      <c r="G4048" s="23" t="s">
        <v>124</v>
      </c>
      <c r="H4048" s="23" t="s">
        <v>125</v>
      </c>
      <c r="I4048" s="23" t="s">
        <v>104</v>
      </c>
      <c r="J4048" s="23" t="s">
        <v>114</v>
      </c>
      <c r="K4048" s="23" t="s">
        <v>24</v>
      </c>
      <c r="L4048" s="23">
        <v>1</v>
      </c>
      <c r="M4048" s="23">
        <v>116.99</v>
      </c>
      <c r="N4048" s="23">
        <v>10</v>
      </c>
      <c r="O4048" s="23">
        <v>5</v>
      </c>
      <c r="P4048" s="23" t="s">
        <v>33</v>
      </c>
      <c r="Q4048" s="23" t="s">
        <v>34</v>
      </c>
      <c r="R4048" s="23">
        <f t="shared" si="315"/>
        <v>1</v>
      </c>
      <c r="S4048" s="23" t="str">
        <f t="shared" si="316"/>
        <v>ORD104047_20241111_CUST00345_MED018</v>
      </c>
      <c r="T4048" s="23">
        <f t="shared" si="317"/>
        <v>1</v>
      </c>
      <c r="U4048" s="6">
        <f t="shared" si="318"/>
        <v>116.99</v>
      </c>
      <c r="V4048" s="6">
        <f>tbl_Raw_Data[[#This Row],[Discount_Pct]]*tbl_Raw_Data[[#This Row],[Gross_Amount]]/100</f>
        <v>11.698999999999998</v>
      </c>
      <c r="W4048" s="6">
        <f>tbl_Raw_Data[[#This Row],[Gross_Amount]]-tbl_Raw_Data[[#This Row],[Discount_Amount]]</f>
        <v>105.291</v>
      </c>
      <c r="X4048" s="6">
        <f>tbl_Raw_Data[[#This Row],[Net_Amount_Before_Tax]]*tbl_Raw_Data[[#This Row],[Tax_Pct]]/100</f>
        <v>5.264549999999999</v>
      </c>
      <c r="Y4048" s="6">
        <f>tbl_Raw_Data[[#This Row],[Net_Amount_Before_Tax]]+tbl_Raw_Data[[#This Row],[Tax_Amount]]</f>
        <v>110.55555</v>
      </c>
      <c r="Z4048" s="6">
        <f t="shared" si="319"/>
        <v>1</v>
      </c>
    </row>
    <row r="4049" spans="1:26" x14ac:dyDescent="0.3">
      <c r="A4049" s="23" t="s">
        <v>5970</v>
      </c>
      <c r="B4049" s="34">
        <v>45991</v>
      </c>
      <c r="C4049" s="23" t="s">
        <v>2346</v>
      </c>
      <c r="D4049" s="23" t="s">
        <v>87</v>
      </c>
      <c r="E4049" s="23" t="s">
        <v>88</v>
      </c>
      <c r="F4049" s="23">
        <v>600100</v>
      </c>
      <c r="G4049" s="23" t="s">
        <v>256</v>
      </c>
      <c r="H4049" s="23" t="s">
        <v>257</v>
      </c>
      <c r="I4049" s="23" t="s">
        <v>22</v>
      </c>
      <c r="J4049" s="23" t="s">
        <v>258</v>
      </c>
      <c r="K4049" s="23" t="s">
        <v>57</v>
      </c>
      <c r="L4049" s="23">
        <v>2</v>
      </c>
      <c r="M4049" s="23">
        <v>69.7</v>
      </c>
      <c r="N4049" s="23">
        <v>10</v>
      </c>
      <c r="O4049" s="23">
        <v>5</v>
      </c>
      <c r="P4049" s="23" t="s">
        <v>33</v>
      </c>
      <c r="Q4049" s="23" t="s">
        <v>44</v>
      </c>
      <c r="R4049" s="23">
        <f t="shared" si="315"/>
        <v>1</v>
      </c>
      <c r="S4049" s="23" t="str">
        <f t="shared" si="316"/>
        <v>ORD104048_20251130_CUST02789_MED025</v>
      </c>
      <c r="T4049" s="23">
        <f t="shared" si="317"/>
        <v>1</v>
      </c>
      <c r="U4049" s="6">
        <f t="shared" si="318"/>
        <v>139.4</v>
      </c>
      <c r="V4049" s="6">
        <f>tbl_Raw_Data[[#This Row],[Discount_Pct]]*tbl_Raw_Data[[#This Row],[Gross_Amount]]/100</f>
        <v>13.94</v>
      </c>
      <c r="W4049" s="6">
        <f>tbl_Raw_Data[[#This Row],[Gross_Amount]]-tbl_Raw_Data[[#This Row],[Discount_Amount]]</f>
        <v>125.46000000000001</v>
      </c>
      <c r="X4049" s="6">
        <f>tbl_Raw_Data[[#This Row],[Net_Amount_Before_Tax]]*tbl_Raw_Data[[#This Row],[Tax_Pct]]/100</f>
        <v>6.2730000000000006</v>
      </c>
      <c r="Y4049" s="6">
        <f>tbl_Raw_Data[[#This Row],[Net_Amount_Before_Tax]]+tbl_Raw_Data[[#This Row],[Tax_Amount]]</f>
        <v>131.733</v>
      </c>
      <c r="Z4049" s="6">
        <f t="shared" si="319"/>
        <v>3</v>
      </c>
    </row>
    <row r="4050" spans="1:26" x14ac:dyDescent="0.3">
      <c r="A4050" s="23" t="s">
        <v>5971</v>
      </c>
      <c r="B4050" s="34">
        <v>45386</v>
      </c>
      <c r="C4050" s="23" t="s">
        <v>417</v>
      </c>
      <c r="D4050" s="23" t="s">
        <v>37</v>
      </c>
      <c r="E4050" s="23" t="s">
        <v>38</v>
      </c>
      <c r="F4050" s="23">
        <v>452016</v>
      </c>
      <c r="G4050" s="23" t="s">
        <v>185</v>
      </c>
      <c r="H4050" s="23" t="s">
        <v>186</v>
      </c>
      <c r="I4050" s="23" t="s">
        <v>76</v>
      </c>
      <c r="J4050" s="23" t="s">
        <v>187</v>
      </c>
      <c r="K4050" s="23" t="s">
        <v>57</v>
      </c>
      <c r="L4050" s="23">
        <v>4</v>
      </c>
      <c r="M4050" s="23">
        <v>84.55</v>
      </c>
      <c r="N4050" s="23">
        <v>5</v>
      </c>
      <c r="O4050" s="23">
        <v>12</v>
      </c>
      <c r="P4050" s="23" t="s">
        <v>25</v>
      </c>
      <c r="Q4050" s="23" t="s">
        <v>34</v>
      </c>
      <c r="R4050" s="23">
        <f t="shared" si="315"/>
        <v>1</v>
      </c>
      <c r="S4050" s="23" t="str">
        <f t="shared" si="316"/>
        <v>ORD104049_20240404_CUST02940_MED009</v>
      </c>
      <c r="T4050" s="23">
        <f t="shared" si="317"/>
        <v>1</v>
      </c>
      <c r="U4050" s="6">
        <f t="shared" si="318"/>
        <v>338.2</v>
      </c>
      <c r="V4050" s="6">
        <f>tbl_Raw_Data[[#This Row],[Discount_Pct]]*tbl_Raw_Data[[#This Row],[Gross_Amount]]/100</f>
        <v>16.91</v>
      </c>
      <c r="W4050" s="6">
        <f>tbl_Raw_Data[[#This Row],[Gross_Amount]]-tbl_Raw_Data[[#This Row],[Discount_Amount]]</f>
        <v>321.28999999999996</v>
      </c>
      <c r="X4050" s="6">
        <f>tbl_Raw_Data[[#This Row],[Net_Amount_Before_Tax]]*tbl_Raw_Data[[#This Row],[Tax_Pct]]/100</f>
        <v>38.554799999999993</v>
      </c>
      <c r="Y4050" s="6">
        <f>tbl_Raw_Data[[#This Row],[Net_Amount_Before_Tax]]+tbl_Raw_Data[[#This Row],[Tax_Amount]]</f>
        <v>359.84479999999996</v>
      </c>
      <c r="Z4050" s="6">
        <f t="shared" si="319"/>
        <v>3</v>
      </c>
    </row>
    <row r="4051" spans="1:26" x14ac:dyDescent="0.3">
      <c r="A4051" s="23" t="s">
        <v>5972</v>
      </c>
      <c r="B4051" s="34">
        <v>45608</v>
      </c>
      <c r="C4051" s="23" t="s">
        <v>3442</v>
      </c>
      <c r="D4051" s="23" t="s">
        <v>46</v>
      </c>
      <c r="E4051" s="23" t="s">
        <v>47</v>
      </c>
      <c r="F4051" s="23">
        <v>411057</v>
      </c>
      <c r="G4051" s="23" t="s">
        <v>48</v>
      </c>
      <c r="H4051" s="23" t="s">
        <v>49</v>
      </c>
      <c r="I4051" s="23" t="s">
        <v>50</v>
      </c>
      <c r="J4051" s="23" t="s">
        <v>23</v>
      </c>
      <c r="K4051" s="23" t="s">
        <v>24</v>
      </c>
      <c r="L4051" s="23">
        <v>3</v>
      </c>
      <c r="M4051" s="23">
        <v>112.97</v>
      </c>
      <c r="N4051" s="23">
        <v>15</v>
      </c>
      <c r="O4051" s="23">
        <v>5</v>
      </c>
      <c r="P4051" s="23" t="s">
        <v>43</v>
      </c>
      <c r="Q4051" s="23" t="s">
        <v>34</v>
      </c>
      <c r="R4051" s="23">
        <f t="shared" si="315"/>
        <v>1</v>
      </c>
      <c r="S4051" s="23" t="str">
        <f t="shared" si="316"/>
        <v>ORD104050_20241112_CUST01575_MED028</v>
      </c>
      <c r="T4051" s="23">
        <f t="shared" si="317"/>
        <v>1</v>
      </c>
      <c r="U4051" s="6">
        <f t="shared" si="318"/>
        <v>338.90999999999997</v>
      </c>
      <c r="V4051" s="6">
        <f>tbl_Raw_Data[[#This Row],[Discount_Pct]]*tbl_Raw_Data[[#This Row],[Gross_Amount]]/100</f>
        <v>50.836499999999994</v>
      </c>
      <c r="W4051" s="6">
        <f>tbl_Raw_Data[[#This Row],[Gross_Amount]]-tbl_Raw_Data[[#This Row],[Discount_Amount]]</f>
        <v>288.07349999999997</v>
      </c>
      <c r="X4051" s="6">
        <f>tbl_Raw_Data[[#This Row],[Net_Amount_Before_Tax]]*tbl_Raw_Data[[#This Row],[Tax_Pct]]/100</f>
        <v>14.403674999999998</v>
      </c>
      <c r="Y4051" s="6">
        <f>tbl_Raw_Data[[#This Row],[Net_Amount_Before_Tax]]+tbl_Raw_Data[[#This Row],[Tax_Amount]]</f>
        <v>302.47717499999999</v>
      </c>
      <c r="Z4051" s="6">
        <f t="shared" si="319"/>
        <v>1</v>
      </c>
    </row>
    <row r="4052" spans="1:26" x14ac:dyDescent="0.3">
      <c r="A4052" s="23" t="s">
        <v>5973</v>
      </c>
      <c r="B4052" s="34">
        <v>45807</v>
      </c>
      <c r="C4052" s="23" t="s">
        <v>2425</v>
      </c>
      <c r="D4052" s="23" t="s">
        <v>72</v>
      </c>
      <c r="E4052" s="23" t="s">
        <v>73</v>
      </c>
      <c r="F4052" s="23">
        <v>302021</v>
      </c>
      <c r="G4052" s="23" t="s">
        <v>39</v>
      </c>
      <c r="H4052" s="23" t="s">
        <v>40</v>
      </c>
      <c r="I4052" s="23" t="s">
        <v>41</v>
      </c>
      <c r="J4052" s="23" t="s">
        <v>42</v>
      </c>
      <c r="K4052" s="23" t="s">
        <v>24</v>
      </c>
      <c r="L4052" s="23">
        <v>2</v>
      </c>
      <c r="M4052" s="23">
        <v>30.26</v>
      </c>
      <c r="N4052" s="23">
        <v>0</v>
      </c>
      <c r="O4052" s="23">
        <v>12</v>
      </c>
      <c r="P4052" s="23" t="s">
        <v>33</v>
      </c>
      <c r="Q4052" s="23" t="s">
        <v>34</v>
      </c>
      <c r="R4052" s="23">
        <f t="shared" si="315"/>
        <v>1</v>
      </c>
      <c r="S4052" s="23" t="str">
        <f t="shared" si="316"/>
        <v>ORD104051_20250530_CUST02025_MED001</v>
      </c>
      <c r="T4052" s="23">
        <f t="shared" si="317"/>
        <v>1</v>
      </c>
      <c r="U4052" s="6">
        <f t="shared" si="318"/>
        <v>60.52</v>
      </c>
      <c r="V4052" s="6">
        <f>tbl_Raw_Data[[#This Row],[Discount_Pct]]*tbl_Raw_Data[[#This Row],[Gross_Amount]]/100</f>
        <v>0</v>
      </c>
      <c r="W4052" s="6">
        <f>tbl_Raw_Data[[#This Row],[Gross_Amount]]-tbl_Raw_Data[[#This Row],[Discount_Amount]]</f>
        <v>60.52</v>
      </c>
      <c r="X4052" s="6">
        <f>tbl_Raw_Data[[#This Row],[Net_Amount_Before_Tax]]*tbl_Raw_Data[[#This Row],[Tax_Pct]]/100</f>
        <v>7.2624000000000004</v>
      </c>
      <c r="Y4052" s="6">
        <f>tbl_Raw_Data[[#This Row],[Net_Amount_Before_Tax]]+tbl_Raw_Data[[#This Row],[Tax_Amount]]</f>
        <v>67.78240000000001</v>
      </c>
      <c r="Z4052" s="6">
        <f t="shared" si="319"/>
        <v>8</v>
      </c>
    </row>
    <row r="4053" spans="1:26" x14ac:dyDescent="0.3">
      <c r="A4053" s="23" t="s">
        <v>5974</v>
      </c>
      <c r="B4053" s="34">
        <v>45773</v>
      </c>
      <c r="C4053" s="23" t="s">
        <v>2232</v>
      </c>
      <c r="D4053" s="23" t="s">
        <v>142</v>
      </c>
      <c r="E4053" s="23" t="s">
        <v>81</v>
      </c>
      <c r="F4053" s="23">
        <v>380001</v>
      </c>
      <c r="G4053" s="23" t="s">
        <v>30</v>
      </c>
      <c r="H4053" s="23" t="s">
        <v>31</v>
      </c>
      <c r="I4053" s="23" t="s">
        <v>32</v>
      </c>
      <c r="J4053" s="23" t="s">
        <v>23</v>
      </c>
      <c r="K4053" s="23" t="s">
        <v>24</v>
      </c>
      <c r="L4053" s="23">
        <v>1</v>
      </c>
      <c r="M4053" s="23">
        <v>127.85</v>
      </c>
      <c r="N4053" s="23">
        <v>15</v>
      </c>
      <c r="O4053" s="23">
        <v>5</v>
      </c>
      <c r="P4053" s="23" t="s">
        <v>89</v>
      </c>
      <c r="Q4053" s="23" t="s">
        <v>34</v>
      </c>
      <c r="R4053" s="23">
        <f t="shared" si="315"/>
        <v>1</v>
      </c>
      <c r="S4053" s="23" t="str">
        <f t="shared" si="316"/>
        <v>ORD104052_20250426_CUST00843_MED017</v>
      </c>
      <c r="T4053" s="23">
        <f t="shared" si="317"/>
        <v>1</v>
      </c>
      <c r="U4053" s="6">
        <f t="shared" si="318"/>
        <v>127.85</v>
      </c>
      <c r="V4053" s="6">
        <f>tbl_Raw_Data[[#This Row],[Discount_Pct]]*tbl_Raw_Data[[#This Row],[Gross_Amount]]/100</f>
        <v>19.177499999999998</v>
      </c>
      <c r="W4053" s="6">
        <f>tbl_Raw_Data[[#This Row],[Gross_Amount]]-tbl_Raw_Data[[#This Row],[Discount_Amount]]</f>
        <v>108.6725</v>
      </c>
      <c r="X4053" s="6">
        <f>tbl_Raw_Data[[#This Row],[Net_Amount_Before_Tax]]*tbl_Raw_Data[[#This Row],[Tax_Pct]]/100</f>
        <v>5.4336249999999993</v>
      </c>
      <c r="Y4053" s="6">
        <f>tbl_Raw_Data[[#This Row],[Net_Amount_Before_Tax]]+tbl_Raw_Data[[#This Row],[Tax_Amount]]</f>
        <v>114.10612499999999</v>
      </c>
      <c r="Z4053" s="6">
        <f t="shared" si="319"/>
        <v>4</v>
      </c>
    </row>
    <row r="4054" spans="1:26" x14ac:dyDescent="0.3">
      <c r="A4054" s="23" t="s">
        <v>5975</v>
      </c>
      <c r="B4054" s="34">
        <v>45757</v>
      </c>
      <c r="C4054" s="23" t="s">
        <v>1835</v>
      </c>
      <c r="D4054" s="23" t="s">
        <v>130</v>
      </c>
      <c r="E4054" s="23" t="s">
        <v>131</v>
      </c>
      <c r="F4054" s="23">
        <v>700091</v>
      </c>
      <c r="G4054" s="23" t="s">
        <v>107</v>
      </c>
      <c r="H4054" s="23" t="s">
        <v>108</v>
      </c>
      <c r="I4054" s="23" t="s">
        <v>63</v>
      </c>
      <c r="J4054" s="23" t="s">
        <v>42</v>
      </c>
      <c r="K4054" s="23" t="s">
        <v>57</v>
      </c>
      <c r="L4054" s="23">
        <v>3</v>
      </c>
      <c r="M4054" s="23">
        <v>98.26</v>
      </c>
      <c r="N4054" s="23">
        <v>5</v>
      </c>
      <c r="O4054" s="23">
        <v>12</v>
      </c>
      <c r="P4054" s="23" t="s">
        <v>33</v>
      </c>
      <c r="Q4054" s="23" t="s">
        <v>26</v>
      </c>
      <c r="R4054" s="23">
        <f t="shared" si="315"/>
        <v>1</v>
      </c>
      <c r="S4054" s="23" t="str">
        <f t="shared" si="316"/>
        <v>ORD104053_20250410_CUST00503_MED005</v>
      </c>
      <c r="T4054" s="23">
        <f t="shared" si="317"/>
        <v>1</v>
      </c>
      <c r="U4054" s="6">
        <f t="shared" si="318"/>
        <v>294.78000000000003</v>
      </c>
      <c r="V4054" s="6">
        <f>tbl_Raw_Data[[#This Row],[Discount_Pct]]*tbl_Raw_Data[[#This Row],[Gross_Amount]]/100</f>
        <v>14.739000000000001</v>
      </c>
      <c r="W4054" s="6">
        <f>tbl_Raw_Data[[#This Row],[Gross_Amount]]-tbl_Raw_Data[[#This Row],[Discount_Amount]]</f>
        <v>280.04100000000005</v>
      </c>
      <c r="X4054" s="6">
        <f>tbl_Raw_Data[[#This Row],[Net_Amount_Before_Tax]]*tbl_Raw_Data[[#This Row],[Tax_Pct]]/100</f>
        <v>33.604920000000007</v>
      </c>
      <c r="Y4054" s="6">
        <f>tbl_Raw_Data[[#This Row],[Net_Amount_Before_Tax]]+tbl_Raw_Data[[#This Row],[Tax_Amount]]</f>
        <v>313.64592000000005</v>
      </c>
      <c r="Z4054" s="6">
        <f t="shared" si="319"/>
        <v>1</v>
      </c>
    </row>
    <row r="4055" spans="1:26" x14ac:dyDescent="0.3">
      <c r="A4055" s="23" t="s">
        <v>5976</v>
      </c>
      <c r="B4055" s="34">
        <v>45701</v>
      </c>
      <c r="C4055" s="23" t="s">
        <v>5977</v>
      </c>
      <c r="D4055" s="23" t="s">
        <v>19</v>
      </c>
      <c r="E4055" s="23" t="s">
        <v>19</v>
      </c>
      <c r="F4055" s="23">
        <v>110024</v>
      </c>
      <c r="G4055" s="23" t="s">
        <v>82</v>
      </c>
      <c r="H4055" s="23" t="s">
        <v>83</v>
      </c>
      <c r="I4055" s="23" t="s">
        <v>84</v>
      </c>
      <c r="J4055" s="23" t="s">
        <v>85</v>
      </c>
      <c r="K4055" s="23" t="s">
        <v>24</v>
      </c>
      <c r="L4055" s="23">
        <v>2</v>
      </c>
      <c r="M4055" s="23">
        <v>310.62</v>
      </c>
      <c r="N4055" s="23">
        <v>10</v>
      </c>
      <c r="O4055" s="23">
        <v>5</v>
      </c>
      <c r="P4055" s="23" t="s">
        <v>33</v>
      </c>
      <c r="Q4055" s="23" t="s">
        <v>34</v>
      </c>
      <c r="R4055" s="23">
        <f t="shared" si="315"/>
        <v>1</v>
      </c>
      <c r="S4055" s="23" t="str">
        <f t="shared" si="316"/>
        <v>ORD104054_20250213_CUST03087_MED023</v>
      </c>
      <c r="T4055" s="23">
        <f t="shared" si="317"/>
        <v>1</v>
      </c>
      <c r="U4055" s="6">
        <f t="shared" si="318"/>
        <v>621.24</v>
      </c>
      <c r="V4055" s="6">
        <f>tbl_Raw_Data[[#This Row],[Discount_Pct]]*tbl_Raw_Data[[#This Row],[Gross_Amount]]/100</f>
        <v>62.123999999999995</v>
      </c>
      <c r="W4055" s="6">
        <f>tbl_Raw_Data[[#This Row],[Gross_Amount]]-tbl_Raw_Data[[#This Row],[Discount_Amount]]</f>
        <v>559.11599999999999</v>
      </c>
      <c r="X4055" s="6">
        <f>tbl_Raw_Data[[#This Row],[Net_Amount_Before_Tax]]*tbl_Raw_Data[[#This Row],[Tax_Pct]]/100</f>
        <v>27.9558</v>
      </c>
      <c r="Y4055" s="6">
        <f>tbl_Raw_Data[[#This Row],[Net_Amount_Before_Tax]]+tbl_Raw_Data[[#This Row],[Tax_Amount]]</f>
        <v>587.07179999999994</v>
      </c>
      <c r="Z4055" s="6">
        <f t="shared" si="319"/>
        <v>2</v>
      </c>
    </row>
    <row r="4056" spans="1:26" x14ac:dyDescent="0.3">
      <c r="A4056" s="23" t="s">
        <v>5976</v>
      </c>
      <c r="B4056" s="34">
        <v>45882</v>
      </c>
      <c r="C4056" s="23" t="s">
        <v>1392</v>
      </c>
      <c r="D4056" s="23" t="s">
        <v>52</v>
      </c>
      <c r="E4056" s="23" t="s">
        <v>52</v>
      </c>
      <c r="F4056" s="23">
        <v>160001</v>
      </c>
      <c r="G4056" s="23" t="s">
        <v>53</v>
      </c>
      <c r="H4056" s="23" t="s">
        <v>54</v>
      </c>
      <c r="I4056" s="23" t="s">
        <v>55</v>
      </c>
      <c r="J4056" s="23" t="s">
        <v>56</v>
      </c>
      <c r="K4056" s="23" t="s">
        <v>57</v>
      </c>
      <c r="L4056" s="23">
        <v>1</v>
      </c>
      <c r="M4056" s="23">
        <v>55.06</v>
      </c>
      <c r="N4056" s="23">
        <v>15</v>
      </c>
      <c r="O4056" s="23">
        <v>12</v>
      </c>
      <c r="P4056" s="23" t="s">
        <v>89</v>
      </c>
      <c r="Q4056" s="23" t="s">
        <v>44</v>
      </c>
      <c r="R4056" s="23">
        <f t="shared" si="315"/>
        <v>1</v>
      </c>
      <c r="S4056" s="23" t="str">
        <f t="shared" si="316"/>
        <v>ORD104054_20250813_CUST02695_MED020</v>
      </c>
      <c r="T4056" s="23">
        <f t="shared" si="317"/>
        <v>1</v>
      </c>
      <c r="U4056" s="6">
        <f t="shared" si="318"/>
        <v>55.06</v>
      </c>
      <c r="V4056" s="6">
        <f>tbl_Raw_Data[[#This Row],[Discount_Pct]]*tbl_Raw_Data[[#This Row],[Gross_Amount]]/100</f>
        <v>8.2590000000000003</v>
      </c>
      <c r="W4056" s="6">
        <f>tbl_Raw_Data[[#This Row],[Gross_Amount]]-tbl_Raw_Data[[#This Row],[Discount_Amount]]</f>
        <v>46.801000000000002</v>
      </c>
      <c r="X4056" s="6">
        <f>tbl_Raw_Data[[#This Row],[Net_Amount_Before_Tax]]*tbl_Raw_Data[[#This Row],[Tax_Pct]]/100</f>
        <v>5.6161200000000004</v>
      </c>
      <c r="Y4056" s="6">
        <f>tbl_Raw_Data[[#This Row],[Net_Amount_Before_Tax]]+tbl_Raw_Data[[#This Row],[Tax_Amount]]</f>
        <v>52.417120000000004</v>
      </c>
      <c r="Z4056" s="6">
        <f t="shared" si="319"/>
        <v>1</v>
      </c>
    </row>
    <row r="4057" spans="1:26" x14ac:dyDescent="0.3">
      <c r="A4057" s="23" t="s">
        <v>5978</v>
      </c>
      <c r="B4057" s="34">
        <v>45750</v>
      </c>
      <c r="C4057" s="23" t="s">
        <v>5979</v>
      </c>
      <c r="D4057" s="23" t="s">
        <v>123</v>
      </c>
      <c r="E4057" s="23" t="s">
        <v>101</v>
      </c>
      <c r="F4057" s="23">
        <v>226010</v>
      </c>
      <c r="G4057" s="23" t="s">
        <v>61</v>
      </c>
      <c r="H4057" s="23" t="s">
        <v>62</v>
      </c>
      <c r="I4057" s="23" t="s">
        <v>63</v>
      </c>
      <c r="J4057" s="23" t="s">
        <v>64</v>
      </c>
      <c r="K4057" s="23" t="s">
        <v>57</v>
      </c>
      <c r="L4057" s="23">
        <v>1</v>
      </c>
      <c r="M4057" s="23">
        <v>107.93</v>
      </c>
      <c r="N4057" s="23">
        <v>10</v>
      </c>
      <c r="O4057" s="23">
        <v>18</v>
      </c>
      <c r="P4057" s="23" t="s">
        <v>58</v>
      </c>
      <c r="Q4057" s="23" t="s">
        <v>26</v>
      </c>
      <c r="R4057" s="23">
        <f t="shared" si="315"/>
        <v>1</v>
      </c>
      <c r="S4057" s="23" t="str">
        <f t="shared" si="316"/>
        <v>ORD104056_20250403_CUST01305_MED004</v>
      </c>
      <c r="T4057" s="23">
        <f t="shared" si="317"/>
        <v>1</v>
      </c>
      <c r="U4057" s="6">
        <f t="shared" si="318"/>
        <v>107.93</v>
      </c>
      <c r="V4057" s="6">
        <f>tbl_Raw_Data[[#This Row],[Discount_Pct]]*tbl_Raw_Data[[#This Row],[Gross_Amount]]/100</f>
        <v>10.793000000000001</v>
      </c>
      <c r="W4057" s="6">
        <f>tbl_Raw_Data[[#This Row],[Gross_Amount]]-tbl_Raw_Data[[#This Row],[Discount_Amount]]</f>
        <v>97.137</v>
      </c>
      <c r="X4057" s="6">
        <f>tbl_Raw_Data[[#This Row],[Net_Amount_Before_Tax]]*tbl_Raw_Data[[#This Row],[Tax_Pct]]/100</f>
        <v>17.484659999999998</v>
      </c>
      <c r="Y4057" s="6">
        <f>tbl_Raw_Data[[#This Row],[Net_Amount_Before_Tax]]+tbl_Raw_Data[[#This Row],[Tax_Amount]]</f>
        <v>114.62165999999999</v>
      </c>
      <c r="Z4057" s="6">
        <f t="shared" si="319"/>
        <v>0</v>
      </c>
    </row>
    <row r="4058" spans="1:26" x14ac:dyDescent="0.3">
      <c r="A4058" s="23" t="s">
        <v>5980</v>
      </c>
      <c r="B4058" s="34">
        <v>45969</v>
      </c>
      <c r="C4058" s="23" t="s">
        <v>521</v>
      </c>
      <c r="D4058" s="23" t="s">
        <v>37</v>
      </c>
      <c r="E4058" s="23" t="s">
        <v>38</v>
      </c>
      <c r="F4058" s="23">
        <v>452016</v>
      </c>
      <c r="G4058" s="23" t="s">
        <v>185</v>
      </c>
      <c r="H4058" s="23" t="s">
        <v>186</v>
      </c>
      <c r="I4058" s="23" t="s">
        <v>76</v>
      </c>
      <c r="J4058" s="23" t="s">
        <v>187</v>
      </c>
      <c r="K4058" s="23" t="s">
        <v>57</v>
      </c>
      <c r="L4058" s="23">
        <v>3</v>
      </c>
      <c r="M4058" s="23">
        <v>88.78</v>
      </c>
      <c r="N4058" s="23">
        <v>5</v>
      </c>
      <c r="O4058" s="23">
        <v>5</v>
      </c>
      <c r="P4058" s="23" t="s">
        <v>25</v>
      </c>
      <c r="Q4058" s="23" t="s">
        <v>44</v>
      </c>
      <c r="R4058" s="23">
        <f t="shared" si="315"/>
        <v>1</v>
      </c>
      <c r="S4058" s="23" t="str">
        <f t="shared" si="316"/>
        <v>ORD104057_20251108_CUST01242_MED009</v>
      </c>
      <c r="T4058" s="23">
        <f t="shared" si="317"/>
        <v>1</v>
      </c>
      <c r="U4058" s="6">
        <f t="shared" si="318"/>
        <v>266.34000000000003</v>
      </c>
      <c r="V4058" s="6">
        <f>tbl_Raw_Data[[#This Row],[Discount_Pct]]*tbl_Raw_Data[[#This Row],[Gross_Amount]]/100</f>
        <v>13.317000000000002</v>
      </c>
      <c r="W4058" s="6">
        <f>tbl_Raw_Data[[#This Row],[Gross_Amount]]-tbl_Raw_Data[[#This Row],[Discount_Amount]]</f>
        <v>253.02300000000002</v>
      </c>
      <c r="X4058" s="6">
        <f>tbl_Raw_Data[[#This Row],[Net_Amount_Before_Tax]]*tbl_Raw_Data[[#This Row],[Tax_Pct]]/100</f>
        <v>12.651150000000003</v>
      </c>
      <c r="Y4058" s="6">
        <f>tbl_Raw_Data[[#This Row],[Net_Amount_Before_Tax]]+tbl_Raw_Data[[#This Row],[Tax_Amount]]</f>
        <v>265.67415000000005</v>
      </c>
      <c r="Z4058" s="6">
        <f t="shared" si="319"/>
        <v>3</v>
      </c>
    </row>
    <row r="4059" spans="1:26" x14ac:dyDescent="0.3">
      <c r="A4059" s="23" t="s">
        <v>5981</v>
      </c>
      <c r="B4059" s="34">
        <v>45771</v>
      </c>
      <c r="C4059" s="23" t="s">
        <v>5982</v>
      </c>
      <c r="D4059" s="23" t="s">
        <v>92</v>
      </c>
      <c r="E4059" s="23" t="s">
        <v>93</v>
      </c>
      <c r="F4059" s="23">
        <v>560038</v>
      </c>
      <c r="G4059" s="23" t="s">
        <v>315</v>
      </c>
      <c r="H4059" s="23" t="s">
        <v>316</v>
      </c>
      <c r="I4059" s="23" t="s">
        <v>50</v>
      </c>
      <c r="J4059" s="23" t="s">
        <v>114</v>
      </c>
      <c r="K4059" s="23" t="s">
        <v>24</v>
      </c>
      <c r="L4059" s="23">
        <v>6</v>
      </c>
      <c r="M4059" s="23">
        <v>129.9</v>
      </c>
      <c r="N4059" s="23">
        <v>10</v>
      </c>
      <c r="O4059" s="23">
        <v>5</v>
      </c>
      <c r="P4059" s="23" t="s">
        <v>65</v>
      </c>
      <c r="Q4059" s="23" t="s">
        <v>34</v>
      </c>
      <c r="R4059" s="23">
        <f t="shared" si="315"/>
        <v>1</v>
      </c>
      <c r="S4059" s="23" t="str">
        <f t="shared" si="316"/>
        <v>ORD104058_20250424_CUST00227_MED012</v>
      </c>
      <c r="T4059" s="23">
        <f t="shared" si="317"/>
        <v>1</v>
      </c>
      <c r="U4059" s="6">
        <f t="shared" si="318"/>
        <v>779.40000000000009</v>
      </c>
      <c r="V4059" s="6">
        <f>tbl_Raw_Data[[#This Row],[Discount_Pct]]*tbl_Raw_Data[[#This Row],[Gross_Amount]]/100</f>
        <v>77.940000000000012</v>
      </c>
      <c r="W4059" s="6">
        <f>tbl_Raw_Data[[#This Row],[Gross_Amount]]-tbl_Raw_Data[[#This Row],[Discount_Amount]]</f>
        <v>701.46</v>
      </c>
      <c r="X4059" s="6">
        <f>tbl_Raw_Data[[#This Row],[Net_Amount_Before_Tax]]*tbl_Raw_Data[[#This Row],[Tax_Pct]]/100</f>
        <v>35.073</v>
      </c>
      <c r="Y4059" s="6">
        <f>tbl_Raw_Data[[#This Row],[Net_Amount_Before_Tax]]+tbl_Raw_Data[[#This Row],[Tax_Amount]]</f>
        <v>736.53300000000002</v>
      </c>
      <c r="Z4059" s="6">
        <f t="shared" si="319"/>
        <v>1</v>
      </c>
    </row>
    <row r="4060" spans="1:26" x14ac:dyDescent="0.3">
      <c r="A4060" s="23" t="s">
        <v>5983</v>
      </c>
      <c r="B4060" s="34">
        <v>45328</v>
      </c>
      <c r="C4060" s="23" t="s">
        <v>3216</v>
      </c>
      <c r="D4060" s="23" t="s">
        <v>37</v>
      </c>
      <c r="E4060" s="23" t="s">
        <v>38</v>
      </c>
      <c r="F4060" s="23">
        <v>452016</v>
      </c>
      <c r="G4060" s="23" t="s">
        <v>167</v>
      </c>
      <c r="H4060" s="23" t="s">
        <v>168</v>
      </c>
      <c r="I4060" s="23" t="s">
        <v>113</v>
      </c>
      <c r="J4060" s="23" t="s">
        <v>42</v>
      </c>
      <c r="K4060" s="23" t="s">
        <v>24</v>
      </c>
      <c r="L4060" s="23">
        <v>2</v>
      </c>
      <c r="M4060" s="23">
        <v>199.16</v>
      </c>
      <c r="N4060" s="23">
        <v>5</v>
      </c>
      <c r="O4060" s="23">
        <v>12</v>
      </c>
      <c r="P4060" s="23" t="s">
        <v>43</v>
      </c>
      <c r="Q4060" s="23" t="s">
        <v>44</v>
      </c>
      <c r="R4060" s="23">
        <f t="shared" si="315"/>
        <v>1</v>
      </c>
      <c r="S4060" s="23" t="str">
        <f t="shared" si="316"/>
        <v>ORD104059_20240206_CUST02622_MED026</v>
      </c>
      <c r="T4060" s="23">
        <f t="shared" si="317"/>
        <v>1</v>
      </c>
      <c r="U4060" s="6">
        <f t="shared" si="318"/>
        <v>398.32</v>
      </c>
      <c r="V4060" s="6">
        <f>tbl_Raw_Data[[#This Row],[Discount_Pct]]*tbl_Raw_Data[[#This Row],[Gross_Amount]]/100</f>
        <v>19.916</v>
      </c>
      <c r="W4060" s="6">
        <f>tbl_Raw_Data[[#This Row],[Gross_Amount]]-tbl_Raw_Data[[#This Row],[Discount_Amount]]</f>
        <v>378.404</v>
      </c>
      <c r="X4060" s="6">
        <f>tbl_Raw_Data[[#This Row],[Net_Amount_Before_Tax]]*tbl_Raw_Data[[#This Row],[Tax_Pct]]/100</f>
        <v>45.408479999999997</v>
      </c>
      <c r="Y4060" s="6">
        <f>tbl_Raw_Data[[#This Row],[Net_Amount_Before_Tax]]+tbl_Raw_Data[[#This Row],[Tax_Amount]]</f>
        <v>423.81247999999999</v>
      </c>
      <c r="Z4060" s="6">
        <f t="shared" si="319"/>
        <v>0</v>
      </c>
    </row>
    <row r="4061" spans="1:26" x14ac:dyDescent="0.3">
      <c r="A4061" s="23" t="s">
        <v>5984</v>
      </c>
      <c r="B4061" s="34">
        <v>45937</v>
      </c>
      <c r="C4061" s="23" t="s">
        <v>3144</v>
      </c>
      <c r="D4061" s="23" t="s">
        <v>142</v>
      </c>
      <c r="E4061" s="23" t="s">
        <v>81</v>
      </c>
      <c r="F4061" s="23">
        <v>380054</v>
      </c>
      <c r="G4061" s="23" t="s">
        <v>185</v>
      </c>
      <c r="H4061" s="23" t="s">
        <v>186</v>
      </c>
      <c r="I4061" s="23" t="s">
        <v>76</v>
      </c>
      <c r="J4061" s="23" t="s">
        <v>187</v>
      </c>
      <c r="K4061" s="23" t="s">
        <v>57</v>
      </c>
      <c r="L4061" s="23">
        <v>5</v>
      </c>
      <c r="M4061" s="23">
        <v>83.79</v>
      </c>
      <c r="N4061" s="23">
        <v>10</v>
      </c>
      <c r="O4061" s="23">
        <v>5</v>
      </c>
      <c r="P4061" s="23" t="s">
        <v>65</v>
      </c>
      <c r="Q4061" s="23" t="s">
        <v>44</v>
      </c>
      <c r="R4061" s="23">
        <f t="shared" si="315"/>
        <v>1</v>
      </c>
      <c r="S4061" s="23" t="str">
        <f t="shared" si="316"/>
        <v>ORD104060_20251007_CUST00887_MED009</v>
      </c>
      <c r="T4061" s="23">
        <f t="shared" si="317"/>
        <v>1</v>
      </c>
      <c r="U4061" s="6">
        <f t="shared" si="318"/>
        <v>418.95000000000005</v>
      </c>
      <c r="V4061" s="6">
        <f>tbl_Raw_Data[[#This Row],[Discount_Pct]]*tbl_Raw_Data[[#This Row],[Gross_Amount]]/100</f>
        <v>41.895000000000003</v>
      </c>
      <c r="W4061" s="6">
        <f>tbl_Raw_Data[[#This Row],[Gross_Amount]]-tbl_Raw_Data[[#This Row],[Discount_Amount]]</f>
        <v>377.05500000000006</v>
      </c>
      <c r="X4061" s="6">
        <f>tbl_Raw_Data[[#This Row],[Net_Amount_Before_Tax]]*tbl_Raw_Data[[#This Row],[Tax_Pct]]/100</f>
        <v>18.852750000000004</v>
      </c>
      <c r="Y4061" s="6">
        <f>tbl_Raw_Data[[#This Row],[Net_Amount_Before_Tax]]+tbl_Raw_Data[[#This Row],[Tax_Amount]]</f>
        <v>395.90775000000008</v>
      </c>
      <c r="Z4061" s="6">
        <f t="shared" si="319"/>
        <v>1</v>
      </c>
    </row>
    <row r="4062" spans="1:26" x14ac:dyDescent="0.3">
      <c r="A4062" s="23" t="s">
        <v>5985</v>
      </c>
      <c r="B4062" s="34">
        <v>45962</v>
      </c>
      <c r="C4062" s="23" t="s">
        <v>411</v>
      </c>
      <c r="D4062" s="23" t="s">
        <v>130</v>
      </c>
      <c r="E4062" s="23" t="s">
        <v>131</v>
      </c>
      <c r="F4062" s="23">
        <v>700029</v>
      </c>
      <c r="G4062" s="23" t="s">
        <v>111</v>
      </c>
      <c r="H4062" s="23" t="s">
        <v>112</v>
      </c>
      <c r="I4062" s="23" t="s">
        <v>113</v>
      </c>
      <c r="J4062" s="23" t="s">
        <v>114</v>
      </c>
      <c r="K4062" s="23" t="s">
        <v>24</v>
      </c>
      <c r="L4062" s="23">
        <v>4</v>
      </c>
      <c r="M4062" s="23">
        <v>100.87</v>
      </c>
      <c r="N4062" s="23">
        <v>0</v>
      </c>
      <c r="O4062" s="23">
        <v>5</v>
      </c>
      <c r="P4062" s="23" t="s">
        <v>43</v>
      </c>
      <c r="Q4062" s="23" t="s">
        <v>34</v>
      </c>
      <c r="R4062" s="23">
        <f t="shared" si="315"/>
        <v>1</v>
      </c>
      <c r="S4062" s="23" t="str">
        <f t="shared" si="316"/>
        <v>ORD104061_20251101_CUST01940_MED027</v>
      </c>
      <c r="T4062" s="23">
        <f t="shared" si="317"/>
        <v>1</v>
      </c>
      <c r="U4062" s="6">
        <f t="shared" si="318"/>
        <v>403.48</v>
      </c>
      <c r="V4062" s="6">
        <f>tbl_Raw_Data[[#This Row],[Discount_Pct]]*tbl_Raw_Data[[#This Row],[Gross_Amount]]/100</f>
        <v>0</v>
      </c>
      <c r="W4062" s="6">
        <f>tbl_Raw_Data[[#This Row],[Gross_Amount]]-tbl_Raw_Data[[#This Row],[Discount_Amount]]</f>
        <v>403.48</v>
      </c>
      <c r="X4062" s="6">
        <f>tbl_Raw_Data[[#This Row],[Net_Amount_Before_Tax]]*tbl_Raw_Data[[#This Row],[Tax_Pct]]/100</f>
        <v>20.173999999999999</v>
      </c>
      <c r="Y4062" s="6">
        <f>tbl_Raw_Data[[#This Row],[Net_Amount_Before_Tax]]+tbl_Raw_Data[[#This Row],[Tax_Amount]]</f>
        <v>423.654</v>
      </c>
      <c r="Z4062" s="6">
        <f t="shared" si="319"/>
        <v>3</v>
      </c>
    </row>
    <row r="4063" spans="1:26" x14ac:dyDescent="0.3">
      <c r="A4063" s="23" t="s">
        <v>5986</v>
      </c>
      <c r="B4063" s="34">
        <v>45633</v>
      </c>
      <c r="C4063" s="23" t="s">
        <v>4640</v>
      </c>
      <c r="D4063" s="23" t="s">
        <v>123</v>
      </c>
      <c r="E4063" s="23" t="s">
        <v>101</v>
      </c>
      <c r="F4063" s="23">
        <v>226010</v>
      </c>
      <c r="G4063" s="23" t="s">
        <v>102</v>
      </c>
      <c r="H4063" s="23" t="s">
        <v>103</v>
      </c>
      <c r="I4063" s="23" t="s">
        <v>104</v>
      </c>
      <c r="J4063" s="23" t="s">
        <v>64</v>
      </c>
      <c r="K4063" s="23" t="s">
        <v>57</v>
      </c>
      <c r="L4063" s="23">
        <v>1</v>
      </c>
      <c r="M4063" s="23">
        <v>91.95</v>
      </c>
      <c r="N4063" s="23">
        <v>0</v>
      </c>
      <c r="O4063" s="23">
        <v>12</v>
      </c>
      <c r="P4063" s="23" t="s">
        <v>33</v>
      </c>
      <c r="Q4063" s="23" t="s">
        <v>90</v>
      </c>
      <c r="R4063" s="23">
        <f t="shared" si="315"/>
        <v>1</v>
      </c>
      <c r="S4063" s="23" t="str">
        <f t="shared" si="316"/>
        <v>ORD104062_20241207_CUST00109_MED029</v>
      </c>
      <c r="T4063" s="23">
        <f t="shared" si="317"/>
        <v>1</v>
      </c>
      <c r="U4063" s="6">
        <f t="shared" si="318"/>
        <v>91.95</v>
      </c>
      <c r="V4063" s="6">
        <f>tbl_Raw_Data[[#This Row],[Discount_Pct]]*tbl_Raw_Data[[#This Row],[Gross_Amount]]/100</f>
        <v>0</v>
      </c>
      <c r="W4063" s="6">
        <f>tbl_Raw_Data[[#This Row],[Gross_Amount]]-tbl_Raw_Data[[#This Row],[Discount_Amount]]</f>
        <v>91.95</v>
      </c>
      <c r="X4063" s="6">
        <f>tbl_Raw_Data[[#This Row],[Net_Amount_Before_Tax]]*tbl_Raw_Data[[#This Row],[Tax_Pct]]/100</f>
        <v>11.034000000000001</v>
      </c>
      <c r="Y4063" s="6">
        <f>tbl_Raw_Data[[#This Row],[Net_Amount_Before_Tax]]+tbl_Raw_Data[[#This Row],[Tax_Amount]]</f>
        <v>102.98400000000001</v>
      </c>
      <c r="Z4063" s="6">
        <f t="shared" si="319"/>
        <v>0</v>
      </c>
    </row>
    <row r="4064" spans="1:26" x14ac:dyDescent="0.3">
      <c r="A4064" s="23" t="s">
        <v>5986</v>
      </c>
      <c r="B4064" s="34">
        <v>45932</v>
      </c>
      <c r="C4064" s="23" t="s">
        <v>5662</v>
      </c>
      <c r="D4064" s="23" t="s">
        <v>100</v>
      </c>
      <c r="E4064" s="23" t="s">
        <v>101</v>
      </c>
      <c r="F4064" s="23">
        <v>201307</v>
      </c>
      <c r="G4064" s="23" t="s">
        <v>256</v>
      </c>
      <c r="H4064" s="23" t="s">
        <v>257</v>
      </c>
      <c r="I4064" s="23" t="s">
        <v>22</v>
      </c>
      <c r="J4064" s="23" t="s">
        <v>258</v>
      </c>
      <c r="K4064" s="23" t="s">
        <v>57</v>
      </c>
      <c r="L4064" s="23">
        <v>1</v>
      </c>
      <c r="M4064" s="23">
        <v>64.03</v>
      </c>
      <c r="N4064" s="23">
        <v>5</v>
      </c>
      <c r="O4064" s="23">
        <v>12</v>
      </c>
      <c r="P4064" s="23" t="s">
        <v>33</v>
      </c>
      <c r="Q4064" s="23" t="s">
        <v>34</v>
      </c>
      <c r="R4064" s="23">
        <f t="shared" si="315"/>
        <v>1</v>
      </c>
      <c r="S4064" s="23" t="str">
        <f t="shared" si="316"/>
        <v>ORD104062_20251002_CUST02895_MED025</v>
      </c>
      <c r="T4064" s="23">
        <f t="shared" si="317"/>
        <v>1</v>
      </c>
      <c r="U4064" s="6">
        <f t="shared" si="318"/>
        <v>64.03</v>
      </c>
      <c r="V4064" s="6">
        <f>tbl_Raw_Data[[#This Row],[Discount_Pct]]*tbl_Raw_Data[[#This Row],[Gross_Amount]]/100</f>
        <v>3.2014999999999998</v>
      </c>
      <c r="W4064" s="6">
        <f>tbl_Raw_Data[[#This Row],[Gross_Amount]]-tbl_Raw_Data[[#This Row],[Discount_Amount]]</f>
        <v>60.828499999999998</v>
      </c>
      <c r="X4064" s="6">
        <f>tbl_Raw_Data[[#This Row],[Net_Amount_Before_Tax]]*tbl_Raw_Data[[#This Row],[Tax_Pct]]/100</f>
        <v>7.2994200000000005</v>
      </c>
      <c r="Y4064" s="6">
        <f>tbl_Raw_Data[[#This Row],[Net_Amount_Before_Tax]]+tbl_Raw_Data[[#This Row],[Tax_Amount]]</f>
        <v>68.127920000000003</v>
      </c>
      <c r="Z4064" s="6">
        <f t="shared" si="319"/>
        <v>2</v>
      </c>
    </row>
    <row r="4065" spans="1:26" x14ac:dyDescent="0.3">
      <c r="A4065" s="23" t="s">
        <v>5987</v>
      </c>
      <c r="B4065" s="34">
        <v>45860</v>
      </c>
      <c r="C4065" s="23" t="s">
        <v>5988</v>
      </c>
      <c r="D4065" s="23" t="s">
        <v>87</v>
      </c>
      <c r="E4065" s="23" t="s">
        <v>88</v>
      </c>
      <c r="F4065" s="23">
        <v>600096</v>
      </c>
      <c r="G4065" s="23" t="s">
        <v>111</v>
      </c>
      <c r="H4065" s="23" t="s">
        <v>112</v>
      </c>
      <c r="I4065" s="23" t="s">
        <v>113</v>
      </c>
      <c r="J4065" s="23" t="s">
        <v>114</v>
      </c>
      <c r="K4065" s="23" t="s">
        <v>24</v>
      </c>
      <c r="L4065" s="23">
        <v>4</v>
      </c>
      <c r="M4065" s="23">
        <v>87.64</v>
      </c>
      <c r="N4065" s="23">
        <v>15</v>
      </c>
      <c r="O4065" s="23">
        <v>12</v>
      </c>
      <c r="P4065" s="23" t="s">
        <v>25</v>
      </c>
      <c r="Q4065" s="23" t="s">
        <v>34</v>
      </c>
      <c r="R4065" s="23">
        <f t="shared" si="315"/>
        <v>1</v>
      </c>
      <c r="S4065" s="23" t="str">
        <f t="shared" si="316"/>
        <v>ORD104064_20250722_CUST02381_MED027</v>
      </c>
      <c r="T4065" s="23">
        <f t="shared" si="317"/>
        <v>1</v>
      </c>
      <c r="U4065" s="6">
        <f t="shared" si="318"/>
        <v>350.56</v>
      </c>
      <c r="V4065" s="6">
        <f>tbl_Raw_Data[[#This Row],[Discount_Pct]]*tbl_Raw_Data[[#This Row],[Gross_Amount]]/100</f>
        <v>52.583999999999996</v>
      </c>
      <c r="W4065" s="6">
        <f>tbl_Raw_Data[[#This Row],[Gross_Amount]]-tbl_Raw_Data[[#This Row],[Discount_Amount]]</f>
        <v>297.976</v>
      </c>
      <c r="X4065" s="6">
        <f>tbl_Raw_Data[[#This Row],[Net_Amount_Before_Tax]]*tbl_Raw_Data[[#This Row],[Tax_Pct]]/100</f>
        <v>35.75712</v>
      </c>
      <c r="Y4065" s="6">
        <f>tbl_Raw_Data[[#This Row],[Net_Amount_Before_Tax]]+tbl_Raw_Data[[#This Row],[Tax_Amount]]</f>
        <v>333.73311999999999</v>
      </c>
      <c r="Z4065" s="6">
        <f t="shared" si="319"/>
        <v>1</v>
      </c>
    </row>
    <row r="4066" spans="1:26" x14ac:dyDescent="0.3">
      <c r="A4066" s="23" t="s">
        <v>5989</v>
      </c>
      <c r="B4066" s="34">
        <v>45725</v>
      </c>
      <c r="C4066" s="23" t="s">
        <v>3071</v>
      </c>
      <c r="D4066" s="23" t="s">
        <v>123</v>
      </c>
      <c r="E4066" s="23" t="s">
        <v>101</v>
      </c>
      <c r="F4066" s="23">
        <v>226016</v>
      </c>
      <c r="G4066" s="23" t="s">
        <v>124</v>
      </c>
      <c r="H4066" s="23" t="s">
        <v>125</v>
      </c>
      <c r="I4066" s="23" t="s">
        <v>104</v>
      </c>
      <c r="J4066" s="23" t="s">
        <v>114</v>
      </c>
      <c r="K4066" s="23" t="s">
        <v>24</v>
      </c>
      <c r="L4066" s="23">
        <v>1</v>
      </c>
      <c r="M4066" s="23">
        <v>120.95</v>
      </c>
      <c r="N4066" s="23">
        <v>10</v>
      </c>
      <c r="O4066" s="23">
        <v>12</v>
      </c>
      <c r="P4066" s="23" t="s">
        <v>65</v>
      </c>
      <c r="Q4066" s="23" t="s">
        <v>34</v>
      </c>
      <c r="R4066" s="23">
        <f t="shared" si="315"/>
        <v>1</v>
      </c>
      <c r="S4066" s="23" t="str">
        <f t="shared" si="316"/>
        <v>ORD104065_20250309_CUST03322_MED018</v>
      </c>
      <c r="T4066" s="23">
        <f t="shared" si="317"/>
        <v>1</v>
      </c>
      <c r="U4066" s="6">
        <f t="shared" si="318"/>
        <v>120.95</v>
      </c>
      <c r="V4066" s="6">
        <f>tbl_Raw_Data[[#This Row],[Discount_Pct]]*tbl_Raw_Data[[#This Row],[Gross_Amount]]/100</f>
        <v>12.095000000000001</v>
      </c>
      <c r="W4066" s="6">
        <f>tbl_Raw_Data[[#This Row],[Gross_Amount]]-tbl_Raw_Data[[#This Row],[Discount_Amount]]</f>
        <v>108.855</v>
      </c>
      <c r="X4066" s="6">
        <f>tbl_Raw_Data[[#This Row],[Net_Amount_Before_Tax]]*tbl_Raw_Data[[#This Row],[Tax_Pct]]/100</f>
        <v>13.0626</v>
      </c>
      <c r="Y4066" s="6">
        <f>tbl_Raw_Data[[#This Row],[Net_Amount_Before_Tax]]+tbl_Raw_Data[[#This Row],[Tax_Amount]]</f>
        <v>121.91760000000001</v>
      </c>
      <c r="Z4066" s="6">
        <f t="shared" si="319"/>
        <v>3</v>
      </c>
    </row>
    <row r="4067" spans="1:26" x14ac:dyDescent="0.3">
      <c r="A4067" s="23" t="s">
        <v>5990</v>
      </c>
      <c r="B4067" s="34">
        <v>45906</v>
      </c>
      <c r="C4067" s="23" t="s">
        <v>4723</v>
      </c>
      <c r="D4067" s="23" t="s">
        <v>183</v>
      </c>
      <c r="E4067" s="23" t="s">
        <v>184</v>
      </c>
      <c r="F4067" s="23">
        <v>122018</v>
      </c>
      <c r="G4067" s="23" t="s">
        <v>119</v>
      </c>
      <c r="H4067" s="23" t="s">
        <v>120</v>
      </c>
      <c r="I4067" s="23" t="s">
        <v>32</v>
      </c>
      <c r="J4067" s="23" t="s">
        <v>64</v>
      </c>
      <c r="K4067" s="23" t="s">
        <v>57</v>
      </c>
      <c r="L4067" s="23">
        <v>1</v>
      </c>
      <c r="M4067" s="23">
        <v>68.41</v>
      </c>
      <c r="N4067" s="23">
        <v>0</v>
      </c>
      <c r="O4067" s="23">
        <v>12</v>
      </c>
      <c r="P4067" s="23" t="s">
        <v>33</v>
      </c>
      <c r="Q4067" s="23" t="s">
        <v>34</v>
      </c>
      <c r="R4067" s="23">
        <f t="shared" si="315"/>
        <v>1</v>
      </c>
      <c r="S4067" s="23" t="str">
        <f t="shared" si="316"/>
        <v>ORD104066_20250906_CUST03375_MED010</v>
      </c>
      <c r="T4067" s="23">
        <f t="shared" si="317"/>
        <v>1</v>
      </c>
      <c r="U4067" s="6">
        <f t="shared" si="318"/>
        <v>68.41</v>
      </c>
      <c r="V4067" s="6">
        <f>tbl_Raw_Data[[#This Row],[Discount_Pct]]*tbl_Raw_Data[[#This Row],[Gross_Amount]]/100</f>
        <v>0</v>
      </c>
      <c r="W4067" s="6">
        <f>tbl_Raw_Data[[#This Row],[Gross_Amount]]-tbl_Raw_Data[[#This Row],[Discount_Amount]]</f>
        <v>68.41</v>
      </c>
      <c r="X4067" s="6">
        <f>tbl_Raw_Data[[#This Row],[Net_Amount_Before_Tax]]*tbl_Raw_Data[[#This Row],[Tax_Pct]]/100</f>
        <v>8.2091999999999992</v>
      </c>
      <c r="Y4067" s="6">
        <f>tbl_Raw_Data[[#This Row],[Net_Amount_Before_Tax]]+tbl_Raw_Data[[#This Row],[Tax_Amount]]</f>
        <v>76.619199999999992</v>
      </c>
      <c r="Z4067" s="6">
        <f t="shared" si="319"/>
        <v>3</v>
      </c>
    </row>
    <row r="4068" spans="1:26" x14ac:dyDescent="0.3">
      <c r="A4068" s="23" t="s">
        <v>5991</v>
      </c>
      <c r="B4068" s="34">
        <v>45521</v>
      </c>
      <c r="C4068" s="23" t="s">
        <v>491</v>
      </c>
      <c r="D4068" s="23" t="s">
        <v>142</v>
      </c>
      <c r="E4068" s="23" t="s">
        <v>81</v>
      </c>
      <c r="F4068" s="23">
        <v>380058</v>
      </c>
      <c r="G4068" s="23" t="s">
        <v>48</v>
      </c>
      <c r="H4068" s="23" t="s">
        <v>49</v>
      </c>
      <c r="I4068" s="23" t="s">
        <v>50</v>
      </c>
      <c r="J4068" s="23" t="s">
        <v>23</v>
      </c>
      <c r="K4068" s="23" t="s">
        <v>24</v>
      </c>
      <c r="L4068" s="23">
        <v>3</v>
      </c>
      <c r="M4068" s="23">
        <v>117.02</v>
      </c>
      <c r="N4068" s="23">
        <v>5</v>
      </c>
      <c r="O4068" s="23">
        <v>5</v>
      </c>
      <c r="P4068" s="23" t="s">
        <v>25</v>
      </c>
      <c r="Q4068" s="23" t="s">
        <v>26</v>
      </c>
      <c r="R4068" s="23">
        <f t="shared" si="315"/>
        <v>1</v>
      </c>
      <c r="S4068" s="23" t="str">
        <f t="shared" si="316"/>
        <v>ORD104067_20240817_CUST01959_MED028</v>
      </c>
      <c r="T4068" s="23">
        <f t="shared" si="317"/>
        <v>1</v>
      </c>
      <c r="U4068" s="6">
        <f t="shared" si="318"/>
        <v>351.06</v>
      </c>
      <c r="V4068" s="6">
        <f>tbl_Raw_Data[[#This Row],[Discount_Pct]]*tbl_Raw_Data[[#This Row],[Gross_Amount]]/100</f>
        <v>17.553000000000001</v>
      </c>
      <c r="W4068" s="6">
        <f>tbl_Raw_Data[[#This Row],[Gross_Amount]]-tbl_Raw_Data[[#This Row],[Discount_Amount]]</f>
        <v>333.50700000000001</v>
      </c>
      <c r="X4068" s="6">
        <f>tbl_Raw_Data[[#This Row],[Net_Amount_Before_Tax]]*tbl_Raw_Data[[#This Row],[Tax_Pct]]/100</f>
        <v>16.675350000000002</v>
      </c>
      <c r="Y4068" s="6">
        <f>tbl_Raw_Data[[#This Row],[Net_Amount_Before_Tax]]+tbl_Raw_Data[[#This Row],[Tax_Amount]]</f>
        <v>350.18234999999999</v>
      </c>
      <c r="Z4068" s="6">
        <f t="shared" si="319"/>
        <v>1</v>
      </c>
    </row>
    <row r="4069" spans="1:26" x14ac:dyDescent="0.3">
      <c r="A4069" s="23" t="s">
        <v>5992</v>
      </c>
      <c r="B4069" s="34">
        <v>45869</v>
      </c>
      <c r="C4069" s="23" t="s">
        <v>3509</v>
      </c>
      <c r="D4069" s="23" t="s">
        <v>123</v>
      </c>
      <c r="E4069" s="23" t="s">
        <v>101</v>
      </c>
      <c r="F4069" s="23">
        <v>226001</v>
      </c>
      <c r="G4069" s="23" t="s">
        <v>61</v>
      </c>
      <c r="H4069" s="23" t="s">
        <v>62</v>
      </c>
      <c r="I4069" s="23" t="s">
        <v>63</v>
      </c>
      <c r="J4069" s="23" t="s">
        <v>64</v>
      </c>
      <c r="K4069" s="23" t="s">
        <v>57</v>
      </c>
      <c r="L4069" s="23">
        <v>1</v>
      </c>
      <c r="M4069" s="23">
        <v>124.86</v>
      </c>
      <c r="N4069" s="23">
        <v>5</v>
      </c>
      <c r="O4069" s="23">
        <v>5</v>
      </c>
      <c r="P4069" s="23" t="s">
        <v>58</v>
      </c>
      <c r="Q4069" s="23" t="s">
        <v>90</v>
      </c>
      <c r="R4069" s="23">
        <f t="shared" si="315"/>
        <v>1</v>
      </c>
      <c r="S4069" s="23" t="str">
        <f t="shared" si="316"/>
        <v>ORD104068_20250731_CUST00265_MED004</v>
      </c>
      <c r="T4069" s="23">
        <f t="shared" si="317"/>
        <v>1</v>
      </c>
      <c r="U4069" s="6">
        <f t="shared" si="318"/>
        <v>124.86</v>
      </c>
      <c r="V4069" s="6">
        <f>tbl_Raw_Data[[#This Row],[Discount_Pct]]*tbl_Raw_Data[[#This Row],[Gross_Amount]]/100</f>
        <v>6.2429999999999994</v>
      </c>
      <c r="W4069" s="6">
        <f>tbl_Raw_Data[[#This Row],[Gross_Amount]]-tbl_Raw_Data[[#This Row],[Discount_Amount]]</f>
        <v>118.617</v>
      </c>
      <c r="X4069" s="6">
        <f>tbl_Raw_Data[[#This Row],[Net_Amount_Before_Tax]]*tbl_Raw_Data[[#This Row],[Tax_Pct]]/100</f>
        <v>5.9308500000000004</v>
      </c>
      <c r="Y4069" s="6">
        <f>tbl_Raw_Data[[#This Row],[Net_Amount_Before_Tax]]+tbl_Raw_Data[[#This Row],[Tax_Amount]]</f>
        <v>124.54785000000001</v>
      </c>
      <c r="Z4069" s="6">
        <f t="shared" si="319"/>
        <v>1</v>
      </c>
    </row>
    <row r="4070" spans="1:26" x14ac:dyDescent="0.3">
      <c r="A4070" s="23" t="s">
        <v>5993</v>
      </c>
      <c r="B4070" s="34">
        <v>45643</v>
      </c>
      <c r="C4070" s="23" t="s">
        <v>3718</v>
      </c>
      <c r="D4070" s="23" t="s">
        <v>92</v>
      </c>
      <c r="E4070" s="23" t="s">
        <v>93</v>
      </c>
      <c r="F4070" s="23">
        <v>560100</v>
      </c>
      <c r="G4070" s="23" t="s">
        <v>315</v>
      </c>
      <c r="H4070" s="23" t="s">
        <v>316</v>
      </c>
      <c r="I4070" s="23" t="s">
        <v>50</v>
      </c>
      <c r="J4070" s="23" t="s">
        <v>114</v>
      </c>
      <c r="K4070" s="23" t="s">
        <v>24</v>
      </c>
      <c r="L4070" s="23">
        <v>1</v>
      </c>
      <c r="M4070" s="23">
        <v>118.18</v>
      </c>
      <c r="N4070" s="23">
        <v>0</v>
      </c>
      <c r="O4070" s="23">
        <v>12</v>
      </c>
      <c r="P4070" s="23" t="s">
        <v>33</v>
      </c>
      <c r="Q4070" s="23" t="s">
        <v>34</v>
      </c>
      <c r="R4070" s="23">
        <f t="shared" si="315"/>
        <v>1</v>
      </c>
      <c r="S4070" s="23" t="str">
        <f t="shared" si="316"/>
        <v>ORD104069_20241217_CUST02488_MED012</v>
      </c>
      <c r="T4070" s="23">
        <f t="shared" si="317"/>
        <v>1</v>
      </c>
      <c r="U4070" s="6">
        <f t="shared" si="318"/>
        <v>118.18</v>
      </c>
      <c r="V4070" s="6">
        <f>tbl_Raw_Data[[#This Row],[Discount_Pct]]*tbl_Raw_Data[[#This Row],[Gross_Amount]]/100</f>
        <v>0</v>
      </c>
      <c r="W4070" s="6">
        <f>tbl_Raw_Data[[#This Row],[Gross_Amount]]-tbl_Raw_Data[[#This Row],[Discount_Amount]]</f>
        <v>118.18</v>
      </c>
      <c r="X4070" s="6">
        <f>tbl_Raw_Data[[#This Row],[Net_Amount_Before_Tax]]*tbl_Raw_Data[[#This Row],[Tax_Pct]]/100</f>
        <v>14.181600000000001</v>
      </c>
      <c r="Y4070" s="6">
        <f>tbl_Raw_Data[[#This Row],[Net_Amount_Before_Tax]]+tbl_Raw_Data[[#This Row],[Tax_Amount]]</f>
        <v>132.36160000000001</v>
      </c>
      <c r="Z4070" s="6">
        <f t="shared" si="319"/>
        <v>1</v>
      </c>
    </row>
    <row r="4071" spans="1:26" x14ac:dyDescent="0.3">
      <c r="A4071" s="23" t="s">
        <v>5994</v>
      </c>
      <c r="B4071" s="34">
        <v>45813</v>
      </c>
      <c r="C4071" s="23" t="s">
        <v>4082</v>
      </c>
      <c r="D4071" s="23" t="s">
        <v>28</v>
      </c>
      <c r="E4071" s="23" t="s">
        <v>29</v>
      </c>
      <c r="F4071" s="23">
        <v>500032</v>
      </c>
      <c r="G4071" s="23" t="s">
        <v>192</v>
      </c>
      <c r="H4071" s="23" t="s">
        <v>193</v>
      </c>
      <c r="I4071" s="23" t="s">
        <v>41</v>
      </c>
      <c r="J4071" s="23" t="s">
        <v>194</v>
      </c>
      <c r="K4071" s="23" t="s">
        <v>24</v>
      </c>
      <c r="L4071" s="23">
        <v>2</v>
      </c>
      <c r="M4071" s="23">
        <v>28.56</v>
      </c>
      <c r="N4071" s="23">
        <v>5</v>
      </c>
      <c r="O4071" s="23">
        <v>5</v>
      </c>
      <c r="P4071" s="23" t="s">
        <v>58</v>
      </c>
      <c r="Q4071" s="23" t="s">
        <v>34</v>
      </c>
      <c r="R4071" s="23">
        <f t="shared" si="315"/>
        <v>1</v>
      </c>
      <c r="S4071" s="23" t="str">
        <f t="shared" si="316"/>
        <v>ORD104070_20250605_CUST00582_MED002</v>
      </c>
      <c r="T4071" s="23">
        <f t="shared" si="317"/>
        <v>1</v>
      </c>
      <c r="U4071" s="6">
        <f t="shared" si="318"/>
        <v>57.12</v>
      </c>
      <c r="V4071" s="6">
        <f>tbl_Raw_Data[[#This Row],[Discount_Pct]]*tbl_Raw_Data[[#This Row],[Gross_Amount]]/100</f>
        <v>2.8559999999999999</v>
      </c>
      <c r="W4071" s="6">
        <f>tbl_Raw_Data[[#This Row],[Gross_Amount]]-tbl_Raw_Data[[#This Row],[Discount_Amount]]</f>
        <v>54.263999999999996</v>
      </c>
      <c r="X4071" s="6">
        <f>tbl_Raw_Data[[#This Row],[Net_Amount_Before_Tax]]*tbl_Raw_Data[[#This Row],[Tax_Pct]]/100</f>
        <v>2.7132000000000001</v>
      </c>
      <c r="Y4071" s="6">
        <f>tbl_Raw_Data[[#This Row],[Net_Amount_Before_Tax]]+tbl_Raw_Data[[#This Row],[Tax_Amount]]</f>
        <v>56.977199999999996</v>
      </c>
      <c r="Z4071" s="6">
        <f t="shared" si="319"/>
        <v>2</v>
      </c>
    </row>
    <row r="4072" spans="1:26" x14ac:dyDescent="0.3">
      <c r="A4072" s="23" t="s">
        <v>5995</v>
      </c>
      <c r="B4072" s="34">
        <v>45885</v>
      </c>
      <c r="C4072" s="23" t="s">
        <v>5996</v>
      </c>
      <c r="D4072" s="23" t="s">
        <v>92</v>
      </c>
      <c r="E4072" s="23" t="s">
        <v>93</v>
      </c>
      <c r="F4072" s="23">
        <v>560100</v>
      </c>
      <c r="G4072" s="23" t="s">
        <v>132</v>
      </c>
      <c r="H4072" s="23" t="s">
        <v>133</v>
      </c>
      <c r="I4072" s="23" t="s">
        <v>134</v>
      </c>
      <c r="J4072" s="23" t="s">
        <v>135</v>
      </c>
      <c r="K4072" s="23" t="s">
        <v>57</v>
      </c>
      <c r="L4072" s="23">
        <v>5</v>
      </c>
      <c r="M4072" s="23">
        <v>75.73</v>
      </c>
      <c r="N4072" s="23">
        <v>0</v>
      </c>
      <c r="O4072" s="23">
        <v>12</v>
      </c>
      <c r="P4072" s="23" t="s">
        <v>58</v>
      </c>
      <c r="Q4072" s="23" t="s">
        <v>34</v>
      </c>
      <c r="R4072" s="23">
        <f t="shared" si="315"/>
        <v>1</v>
      </c>
      <c r="S4072" s="23" t="str">
        <f t="shared" si="316"/>
        <v>ORD104071_20250816_CUST00076_MED007</v>
      </c>
      <c r="T4072" s="23">
        <f t="shared" si="317"/>
        <v>1</v>
      </c>
      <c r="U4072" s="6">
        <f t="shared" si="318"/>
        <v>378.65000000000003</v>
      </c>
      <c r="V4072" s="6">
        <f>tbl_Raw_Data[[#This Row],[Discount_Pct]]*tbl_Raw_Data[[#This Row],[Gross_Amount]]/100</f>
        <v>0</v>
      </c>
      <c r="W4072" s="6">
        <f>tbl_Raw_Data[[#This Row],[Gross_Amount]]-tbl_Raw_Data[[#This Row],[Discount_Amount]]</f>
        <v>378.65000000000003</v>
      </c>
      <c r="X4072" s="6">
        <f>tbl_Raw_Data[[#This Row],[Net_Amount_Before_Tax]]*tbl_Raw_Data[[#This Row],[Tax_Pct]]/100</f>
        <v>45.438000000000002</v>
      </c>
      <c r="Y4072" s="6">
        <f>tbl_Raw_Data[[#This Row],[Net_Amount_Before_Tax]]+tbl_Raw_Data[[#This Row],[Tax_Amount]]</f>
        <v>424.08800000000002</v>
      </c>
      <c r="Z4072" s="6">
        <f t="shared" si="319"/>
        <v>2</v>
      </c>
    </row>
    <row r="4073" spans="1:26" x14ac:dyDescent="0.3">
      <c r="A4073" s="23" t="s">
        <v>5997</v>
      </c>
      <c r="B4073" s="34">
        <v>45577</v>
      </c>
      <c r="C4073" s="23" t="s">
        <v>5998</v>
      </c>
      <c r="D4073" s="23" t="s">
        <v>87</v>
      </c>
      <c r="E4073" s="23" t="s">
        <v>88</v>
      </c>
      <c r="F4073" s="23">
        <v>600040</v>
      </c>
      <c r="G4073" s="23" t="s">
        <v>61</v>
      </c>
      <c r="H4073" s="23" t="s">
        <v>62</v>
      </c>
      <c r="I4073" s="23" t="s">
        <v>63</v>
      </c>
      <c r="J4073" s="23" t="s">
        <v>64</v>
      </c>
      <c r="K4073" s="23" t="s">
        <v>57</v>
      </c>
      <c r="L4073" s="23">
        <v>2</v>
      </c>
      <c r="M4073" s="23">
        <v>99.48</v>
      </c>
      <c r="N4073" s="23">
        <v>5</v>
      </c>
      <c r="O4073" s="23">
        <v>12</v>
      </c>
      <c r="P4073" s="23" t="s">
        <v>89</v>
      </c>
      <c r="Q4073" s="23" t="s">
        <v>34</v>
      </c>
      <c r="R4073" s="23">
        <f t="shared" si="315"/>
        <v>1</v>
      </c>
      <c r="S4073" s="23" t="str">
        <f t="shared" si="316"/>
        <v>ORD104072_20241012_CUST02554_MED004</v>
      </c>
      <c r="T4073" s="23">
        <f t="shared" si="317"/>
        <v>1</v>
      </c>
      <c r="U4073" s="6">
        <f t="shared" si="318"/>
        <v>198.96</v>
      </c>
      <c r="V4073" s="6">
        <f>tbl_Raw_Data[[#This Row],[Discount_Pct]]*tbl_Raw_Data[[#This Row],[Gross_Amount]]/100</f>
        <v>9.9480000000000004</v>
      </c>
      <c r="W4073" s="6">
        <f>tbl_Raw_Data[[#This Row],[Gross_Amount]]-tbl_Raw_Data[[#This Row],[Discount_Amount]]</f>
        <v>189.012</v>
      </c>
      <c r="X4073" s="6">
        <f>tbl_Raw_Data[[#This Row],[Net_Amount_Before_Tax]]*tbl_Raw_Data[[#This Row],[Tax_Pct]]/100</f>
        <v>22.681440000000002</v>
      </c>
      <c r="Y4073" s="6">
        <f>tbl_Raw_Data[[#This Row],[Net_Amount_Before_Tax]]+tbl_Raw_Data[[#This Row],[Tax_Amount]]</f>
        <v>211.69344000000001</v>
      </c>
      <c r="Z4073" s="6">
        <f t="shared" si="319"/>
        <v>1</v>
      </c>
    </row>
    <row r="4074" spans="1:26" x14ac:dyDescent="0.3">
      <c r="A4074" s="23" t="s">
        <v>5997</v>
      </c>
      <c r="B4074" s="34">
        <v>46002</v>
      </c>
      <c r="C4074" s="23" t="s">
        <v>4601</v>
      </c>
      <c r="D4074" s="23" t="s">
        <v>123</v>
      </c>
      <c r="E4074" s="23" t="s">
        <v>101</v>
      </c>
      <c r="F4074" s="23">
        <v>226001</v>
      </c>
      <c r="G4074" s="23" t="s">
        <v>48</v>
      </c>
      <c r="H4074" s="23" t="s">
        <v>49</v>
      </c>
      <c r="I4074" s="23" t="s">
        <v>50</v>
      </c>
      <c r="J4074" s="23" t="s">
        <v>23</v>
      </c>
      <c r="K4074" s="23" t="s">
        <v>24</v>
      </c>
      <c r="L4074" s="23">
        <v>1</v>
      </c>
      <c r="M4074" s="23">
        <v>123.56</v>
      </c>
      <c r="N4074" s="23">
        <v>0</v>
      </c>
      <c r="O4074" s="23">
        <v>5</v>
      </c>
      <c r="P4074" s="23" t="s">
        <v>89</v>
      </c>
      <c r="Q4074" s="23" t="s">
        <v>34</v>
      </c>
      <c r="R4074" s="23">
        <f t="shared" si="315"/>
        <v>1</v>
      </c>
      <c r="S4074" s="23" t="str">
        <f t="shared" si="316"/>
        <v>ORD104072_20251211_CUST00715_MED028</v>
      </c>
      <c r="T4074" s="23">
        <f t="shared" si="317"/>
        <v>1</v>
      </c>
      <c r="U4074" s="6">
        <f t="shared" si="318"/>
        <v>123.56</v>
      </c>
      <c r="V4074" s="6">
        <f>tbl_Raw_Data[[#This Row],[Discount_Pct]]*tbl_Raw_Data[[#This Row],[Gross_Amount]]/100</f>
        <v>0</v>
      </c>
      <c r="W4074" s="6">
        <f>tbl_Raw_Data[[#This Row],[Gross_Amount]]-tbl_Raw_Data[[#This Row],[Discount_Amount]]</f>
        <v>123.56</v>
      </c>
      <c r="X4074" s="6">
        <f>tbl_Raw_Data[[#This Row],[Net_Amount_Before_Tax]]*tbl_Raw_Data[[#This Row],[Tax_Pct]]/100</f>
        <v>6.1779999999999999</v>
      </c>
      <c r="Y4074" s="6">
        <f>tbl_Raw_Data[[#This Row],[Net_Amount_Before_Tax]]+tbl_Raw_Data[[#This Row],[Tax_Amount]]</f>
        <v>129.738</v>
      </c>
      <c r="Z4074" s="6">
        <f t="shared" si="319"/>
        <v>1</v>
      </c>
    </row>
    <row r="4075" spans="1:26" x14ac:dyDescent="0.3">
      <c r="A4075" s="23" t="s">
        <v>5999</v>
      </c>
      <c r="B4075" s="34">
        <v>45905</v>
      </c>
      <c r="C4075" s="23" t="s">
        <v>1367</v>
      </c>
      <c r="D4075" s="23" t="s">
        <v>87</v>
      </c>
      <c r="E4075" s="23" t="s">
        <v>88</v>
      </c>
      <c r="F4075" s="23">
        <v>600018</v>
      </c>
      <c r="G4075" s="23" t="s">
        <v>160</v>
      </c>
      <c r="H4075" s="23" t="s">
        <v>161</v>
      </c>
      <c r="I4075" s="23" t="s">
        <v>50</v>
      </c>
      <c r="J4075" s="23" t="s">
        <v>23</v>
      </c>
      <c r="K4075" s="23" t="s">
        <v>24</v>
      </c>
      <c r="L4075" s="23">
        <v>4</v>
      </c>
      <c r="M4075" s="23">
        <v>150.69999999999999</v>
      </c>
      <c r="N4075" s="23">
        <v>0</v>
      </c>
      <c r="O4075" s="23">
        <v>5</v>
      </c>
      <c r="P4075" s="23" t="s">
        <v>25</v>
      </c>
      <c r="Q4075" s="23" t="s">
        <v>34</v>
      </c>
      <c r="R4075" s="23">
        <f t="shared" si="315"/>
        <v>1</v>
      </c>
      <c r="S4075" s="23" t="str">
        <f t="shared" si="316"/>
        <v>ORD104074_20250905_CUST00387_MED014</v>
      </c>
      <c r="T4075" s="23">
        <f t="shared" si="317"/>
        <v>1</v>
      </c>
      <c r="U4075" s="6">
        <f t="shared" si="318"/>
        <v>602.79999999999995</v>
      </c>
      <c r="V4075" s="6">
        <f>tbl_Raw_Data[[#This Row],[Discount_Pct]]*tbl_Raw_Data[[#This Row],[Gross_Amount]]/100</f>
        <v>0</v>
      </c>
      <c r="W4075" s="6">
        <f>tbl_Raw_Data[[#This Row],[Gross_Amount]]-tbl_Raw_Data[[#This Row],[Discount_Amount]]</f>
        <v>602.79999999999995</v>
      </c>
      <c r="X4075" s="6">
        <f>tbl_Raw_Data[[#This Row],[Net_Amount_Before_Tax]]*tbl_Raw_Data[[#This Row],[Tax_Pct]]/100</f>
        <v>30.14</v>
      </c>
      <c r="Y4075" s="6">
        <f>tbl_Raw_Data[[#This Row],[Net_Amount_Before_Tax]]+tbl_Raw_Data[[#This Row],[Tax_Amount]]</f>
        <v>632.93999999999994</v>
      </c>
      <c r="Z4075" s="6">
        <f t="shared" si="319"/>
        <v>2</v>
      </c>
    </row>
    <row r="4076" spans="1:26" x14ac:dyDescent="0.3">
      <c r="A4076" s="23" t="s">
        <v>6000</v>
      </c>
      <c r="B4076" s="34">
        <v>45868</v>
      </c>
      <c r="C4076" s="23" t="s">
        <v>446</v>
      </c>
      <c r="D4076" s="23" t="s">
        <v>80</v>
      </c>
      <c r="E4076" s="23" t="s">
        <v>81</v>
      </c>
      <c r="F4076" s="23">
        <v>395010</v>
      </c>
      <c r="G4076" s="23" t="s">
        <v>20</v>
      </c>
      <c r="H4076" s="23" t="s">
        <v>21</v>
      </c>
      <c r="I4076" s="23" t="s">
        <v>22</v>
      </c>
      <c r="J4076" s="23" t="s">
        <v>23</v>
      </c>
      <c r="K4076" s="23" t="s">
        <v>24</v>
      </c>
      <c r="L4076" s="23">
        <v>6</v>
      </c>
      <c r="M4076" s="23">
        <v>154.99</v>
      </c>
      <c r="N4076" s="23">
        <v>10</v>
      </c>
      <c r="O4076" s="23">
        <v>12</v>
      </c>
      <c r="P4076" s="23" t="s">
        <v>58</v>
      </c>
      <c r="Q4076" s="23" t="s">
        <v>26</v>
      </c>
      <c r="R4076" s="23">
        <f t="shared" si="315"/>
        <v>1</v>
      </c>
      <c r="S4076" s="23" t="str">
        <f t="shared" si="316"/>
        <v>ORD104075_20250730_CUST03333_MED024</v>
      </c>
      <c r="T4076" s="23">
        <f t="shared" si="317"/>
        <v>1</v>
      </c>
      <c r="U4076" s="6">
        <f t="shared" si="318"/>
        <v>929.94</v>
      </c>
      <c r="V4076" s="6">
        <f>tbl_Raw_Data[[#This Row],[Discount_Pct]]*tbl_Raw_Data[[#This Row],[Gross_Amount]]/100</f>
        <v>92.994000000000014</v>
      </c>
      <c r="W4076" s="6">
        <f>tbl_Raw_Data[[#This Row],[Gross_Amount]]-tbl_Raw_Data[[#This Row],[Discount_Amount]]</f>
        <v>836.94600000000003</v>
      </c>
      <c r="X4076" s="6">
        <f>tbl_Raw_Data[[#This Row],[Net_Amount_Before_Tax]]*tbl_Raw_Data[[#This Row],[Tax_Pct]]/100</f>
        <v>100.43352</v>
      </c>
      <c r="Y4076" s="6">
        <f>tbl_Raw_Data[[#This Row],[Net_Amount_Before_Tax]]+tbl_Raw_Data[[#This Row],[Tax_Amount]]</f>
        <v>937.37952000000007</v>
      </c>
      <c r="Z4076" s="6">
        <f t="shared" si="319"/>
        <v>0</v>
      </c>
    </row>
    <row r="4077" spans="1:26" x14ac:dyDescent="0.3">
      <c r="A4077" s="23" t="s">
        <v>6001</v>
      </c>
      <c r="B4077" s="34">
        <v>45551</v>
      </c>
      <c r="C4077" s="23" t="s">
        <v>437</v>
      </c>
      <c r="D4077" s="23" t="s">
        <v>28</v>
      </c>
      <c r="E4077" s="23" t="s">
        <v>29</v>
      </c>
      <c r="F4077" s="23">
        <v>500032</v>
      </c>
      <c r="G4077" s="23" t="s">
        <v>233</v>
      </c>
      <c r="H4077" s="23" t="s">
        <v>234</v>
      </c>
      <c r="I4077" s="23" t="s">
        <v>104</v>
      </c>
      <c r="J4077" s="23" t="s">
        <v>42</v>
      </c>
      <c r="K4077" s="23" t="s">
        <v>24</v>
      </c>
      <c r="L4077" s="23">
        <v>5</v>
      </c>
      <c r="M4077" s="23">
        <v>143.75</v>
      </c>
      <c r="N4077" s="23">
        <v>0</v>
      </c>
      <c r="O4077" s="23">
        <v>18</v>
      </c>
      <c r="P4077" s="23" t="s">
        <v>58</v>
      </c>
      <c r="Q4077" s="23" t="s">
        <v>90</v>
      </c>
      <c r="R4077" s="23">
        <f t="shared" si="315"/>
        <v>1</v>
      </c>
      <c r="S4077" s="23" t="str">
        <f t="shared" si="316"/>
        <v>ORD104076_20240916_CUST00632_MED019</v>
      </c>
      <c r="T4077" s="23">
        <f t="shared" si="317"/>
        <v>1</v>
      </c>
      <c r="U4077" s="6">
        <f t="shared" si="318"/>
        <v>718.75</v>
      </c>
      <c r="V4077" s="6">
        <f>tbl_Raw_Data[[#This Row],[Discount_Pct]]*tbl_Raw_Data[[#This Row],[Gross_Amount]]/100</f>
        <v>0</v>
      </c>
      <c r="W4077" s="6">
        <f>tbl_Raw_Data[[#This Row],[Gross_Amount]]-tbl_Raw_Data[[#This Row],[Discount_Amount]]</f>
        <v>718.75</v>
      </c>
      <c r="X4077" s="6">
        <f>tbl_Raw_Data[[#This Row],[Net_Amount_Before_Tax]]*tbl_Raw_Data[[#This Row],[Tax_Pct]]/100</f>
        <v>129.375</v>
      </c>
      <c r="Y4077" s="6">
        <f>tbl_Raw_Data[[#This Row],[Net_Amount_Before_Tax]]+tbl_Raw_Data[[#This Row],[Tax_Amount]]</f>
        <v>848.125</v>
      </c>
      <c r="Z4077" s="6">
        <f t="shared" si="319"/>
        <v>5</v>
      </c>
    </row>
    <row r="4078" spans="1:26" x14ac:dyDescent="0.3">
      <c r="A4078" s="23" t="s">
        <v>6002</v>
      </c>
      <c r="B4078" s="34">
        <v>45984</v>
      </c>
      <c r="C4078" s="23" t="s">
        <v>1484</v>
      </c>
      <c r="D4078" s="23" t="s">
        <v>80</v>
      </c>
      <c r="E4078" s="23" t="s">
        <v>81</v>
      </c>
      <c r="F4078" s="23">
        <v>395010</v>
      </c>
      <c r="G4078" s="23" t="s">
        <v>119</v>
      </c>
      <c r="H4078" s="23" t="s">
        <v>120</v>
      </c>
      <c r="I4078" s="23" t="s">
        <v>32</v>
      </c>
      <c r="J4078" s="23" t="s">
        <v>64</v>
      </c>
      <c r="K4078" s="23" t="s">
        <v>57</v>
      </c>
      <c r="L4078" s="23">
        <v>4</v>
      </c>
      <c r="M4078" s="23">
        <v>71.62</v>
      </c>
      <c r="N4078" s="23">
        <v>5</v>
      </c>
      <c r="O4078" s="23">
        <v>5</v>
      </c>
      <c r="P4078" s="23" t="s">
        <v>58</v>
      </c>
      <c r="Q4078" s="23" t="s">
        <v>90</v>
      </c>
      <c r="R4078" s="23">
        <f t="shared" si="315"/>
        <v>1</v>
      </c>
      <c r="S4078" s="23" t="str">
        <f t="shared" si="316"/>
        <v>ORD104077_20251123_CUST03056_MED010</v>
      </c>
      <c r="T4078" s="23">
        <f t="shared" si="317"/>
        <v>1</v>
      </c>
      <c r="U4078" s="6">
        <f t="shared" si="318"/>
        <v>286.48</v>
      </c>
      <c r="V4078" s="6">
        <f>tbl_Raw_Data[[#This Row],[Discount_Pct]]*tbl_Raw_Data[[#This Row],[Gross_Amount]]/100</f>
        <v>14.324000000000002</v>
      </c>
      <c r="W4078" s="6">
        <f>tbl_Raw_Data[[#This Row],[Gross_Amount]]-tbl_Raw_Data[[#This Row],[Discount_Amount]]</f>
        <v>272.15600000000001</v>
      </c>
      <c r="X4078" s="6">
        <f>tbl_Raw_Data[[#This Row],[Net_Amount_Before_Tax]]*tbl_Raw_Data[[#This Row],[Tax_Pct]]/100</f>
        <v>13.607799999999999</v>
      </c>
      <c r="Y4078" s="6">
        <f>tbl_Raw_Data[[#This Row],[Net_Amount_Before_Tax]]+tbl_Raw_Data[[#This Row],[Tax_Amount]]</f>
        <v>285.7638</v>
      </c>
      <c r="Z4078" s="6">
        <f t="shared" si="319"/>
        <v>4</v>
      </c>
    </row>
    <row r="4079" spans="1:26" x14ac:dyDescent="0.3">
      <c r="A4079" s="23" t="s">
        <v>6003</v>
      </c>
      <c r="B4079" s="34">
        <v>45934</v>
      </c>
      <c r="C4079" s="23" t="s">
        <v>6004</v>
      </c>
      <c r="D4079" s="23" t="s">
        <v>52</v>
      </c>
      <c r="E4079" s="23" t="s">
        <v>52</v>
      </c>
      <c r="F4079" s="23">
        <v>160017</v>
      </c>
      <c r="G4079" s="23" t="s">
        <v>256</v>
      </c>
      <c r="H4079" s="23" t="s">
        <v>257</v>
      </c>
      <c r="I4079" s="23" t="s">
        <v>22</v>
      </c>
      <c r="J4079" s="23" t="s">
        <v>258</v>
      </c>
      <c r="K4079" s="23" t="s">
        <v>57</v>
      </c>
      <c r="L4079" s="23">
        <v>1</v>
      </c>
      <c r="M4079" s="23">
        <v>70.099999999999994</v>
      </c>
      <c r="N4079" s="23">
        <v>0</v>
      </c>
      <c r="O4079" s="23">
        <v>18</v>
      </c>
      <c r="P4079" s="23" t="s">
        <v>33</v>
      </c>
      <c r="Q4079" s="23" t="s">
        <v>90</v>
      </c>
      <c r="R4079" s="23">
        <f t="shared" si="315"/>
        <v>1</v>
      </c>
      <c r="S4079" s="23" t="str">
        <f t="shared" si="316"/>
        <v>ORD104078_20251004_CUST02253_MED025</v>
      </c>
      <c r="T4079" s="23">
        <f t="shared" si="317"/>
        <v>1</v>
      </c>
      <c r="U4079" s="6">
        <f t="shared" si="318"/>
        <v>70.099999999999994</v>
      </c>
      <c r="V4079" s="6">
        <f>tbl_Raw_Data[[#This Row],[Discount_Pct]]*tbl_Raw_Data[[#This Row],[Gross_Amount]]/100</f>
        <v>0</v>
      </c>
      <c r="W4079" s="6">
        <f>tbl_Raw_Data[[#This Row],[Gross_Amount]]-tbl_Raw_Data[[#This Row],[Discount_Amount]]</f>
        <v>70.099999999999994</v>
      </c>
      <c r="X4079" s="6">
        <f>tbl_Raw_Data[[#This Row],[Net_Amount_Before_Tax]]*tbl_Raw_Data[[#This Row],[Tax_Pct]]/100</f>
        <v>12.618</v>
      </c>
      <c r="Y4079" s="6">
        <f>tbl_Raw_Data[[#This Row],[Net_Amount_Before_Tax]]+tbl_Raw_Data[[#This Row],[Tax_Amount]]</f>
        <v>82.717999999999989</v>
      </c>
      <c r="Z4079" s="6">
        <f t="shared" si="319"/>
        <v>1</v>
      </c>
    </row>
    <row r="4080" spans="1:26" x14ac:dyDescent="0.3">
      <c r="A4080" s="23" t="s">
        <v>6005</v>
      </c>
      <c r="B4080" s="34">
        <v>45992</v>
      </c>
      <c r="C4080" s="23" t="s">
        <v>6006</v>
      </c>
      <c r="D4080" s="23" t="s">
        <v>159</v>
      </c>
      <c r="E4080" s="23" t="s">
        <v>47</v>
      </c>
      <c r="F4080" s="23">
        <v>400001</v>
      </c>
      <c r="G4080" s="23" t="s">
        <v>224</v>
      </c>
      <c r="H4080" s="23" t="s">
        <v>225</v>
      </c>
      <c r="I4080" s="23" t="s">
        <v>147</v>
      </c>
      <c r="J4080" s="23" t="s">
        <v>23</v>
      </c>
      <c r="K4080" s="23" t="s">
        <v>24</v>
      </c>
      <c r="L4080" s="23">
        <v>2</v>
      </c>
      <c r="M4080" s="23">
        <v>52.79</v>
      </c>
      <c r="N4080" s="23">
        <v>5</v>
      </c>
      <c r="O4080" s="23">
        <v>5</v>
      </c>
      <c r="P4080" s="23" t="s">
        <v>65</v>
      </c>
      <c r="Q4080" s="23" t="s">
        <v>44</v>
      </c>
      <c r="R4080" s="23">
        <f t="shared" si="315"/>
        <v>1</v>
      </c>
      <c r="S4080" s="23" t="str">
        <f t="shared" si="316"/>
        <v>ORD104079_20251201_CUST03248_MED015</v>
      </c>
      <c r="T4080" s="23">
        <f t="shared" si="317"/>
        <v>1</v>
      </c>
      <c r="U4080" s="6">
        <f t="shared" si="318"/>
        <v>105.58</v>
      </c>
      <c r="V4080" s="6">
        <f>tbl_Raw_Data[[#This Row],[Discount_Pct]]*tbl_Raw_Data[[#This Row],[Gross_Amount]]/100</f>
        <v>5.2789999999999999</v>
      </c>
      <c r="W4080" s="6">
        <f>tbl_Raw_Data[[#This Row],[Gross_Amount]]-tbl_Raw_Data[[#This Row],[Discount_Amount]]</f>
        <v>100.301</v>
      </c>
      <c r="X4080" s="6">
        <f>tbl_Raw_Data[[#This Row],[Net_Amount_Before_Tax]]*tbl_Raw_Data[[#This Row],[Tax_Pct]]/100</f>
        <v>5.0150499999999996</v>
      </c>
      <c r="Y4080" s="6">
        <f>tbl_Raw_Data[[#This Row],[Net_Amount_Before_Tax]]+tbl_Raw_Data[[#This Row],[Tax_Amount]]</f>
        <v>105.31605</v>
      </c>
      <c r="Z4080" s="6">
        <f t="shared" si="319"/>
        <v>1</v>
      </c>
    </row>
    <row r="4081" spans="1:26" x14ac:dyDescent="0.3">
      <c r="A4081" s="23" t="s">
        <v>6007</v>
      </c>
      <c r="B4081" s="34">
        <v>45726</v>
      </c>
      <c r="C4081" s="23" t="s">
        <v>5076</v>
      </c>
      <c r="D4081" s="23" t="s">
        <v>123</v>
      </c>
      <c r="E4081" s="23" t="s">
        <v>101</v>
      </c>
      <c r="F4081" s="23">
        <v>226024</v>
      </c>
      <c r="G4081" s="23" t="s">
        <v>53</v>
      </c>
      <c r="H4081" s="23" t="s">
        <v>54</v>
      </c>
      <c r="I4081" s="23" t="s">
        <v>55</v>
      </c>
      <c r="J4081" s="23" t="s">
        <v>56</v>
      </c>
      <c r="K4081" s="23" t="s">
        <v>57</v>
      </c>
      <c r="L4081" s="23">
        <v>1</v>
      </c>
      <c r="M4081" s="23">
        <v>61.2</v>
      </c>
      <c r="N4081" s="23">
        <v>10</v>
      </c>
      <c r="O4081" s="23">
        <v>5</v>
      </c>
      <c r="P4081" s="23" t="s">
        <v>43</v>
      </c>
      <c r="Q4081" s="23" t="s">
        <v>90</v>
      </c>
      <c r="R4081" s="23">
        <f t="shared" si="315"/>
        <v>1</v>
      </c>
      <c r="S4081" s="23" t="str">
        <f t="shared" si="316"/>
        <v>ORD104080_20250310_CUST01817_MED020</v>
      </c>
      <c r="T4081" s="23">
        <f t="shared" si="317"/>
        <v>1</v>
      </c>
      <c r="U4081" s="6">
        <f t="shared" si="318"/>
        <v>61.2</v>
      </c>
      <c r="V4081" s="6">
        <f>tbl_Raw_Data[[#This Row],[Discount_Pct]]*tbl_Raw_Data[[#This Row],[Gross_Amount]]/100</f>
        <v>6.12</v>
      </c>
      <c r="W4081" s="6">
        <f>tbl_Raw_Data[[#This Row],[Gross_Amount]]-tbl_Raw_Data[[#This Row],[Discount_Amount]]</f>
        <v>55.080000000000005</v>
      </c>
      <c r="X4081" s="6">
        <f>tbl_Raw_Data[[#This Row],[Net_Amount_Before_Tax]]*tbl_Raw_Data[[#This Row],[Tax_Pct]]/100</f>
        <v>2.7540000000000004</v>
      </c>
      <c r="Y4081" s="6">
        <f>tbl_Raw_Data[[#This Row],[Net_Amount_Before_Tax]]+tbl_Raw_Data[[#This Row],[Tax_Amount]]</f>
        <v>57.834000000000003</v>
      </c>
      <c r="Z4081" s="6">
        <f t="shared" si="319"/>
        <v>1</v>
      </c>
    </row>
    <row r="4082" spans="1:26" x14ac:dyDescent="0.3">
      <c r="A4082" s="23" t="s">
        <v>6007</v>
      </c>
      <c r="B4082" s="34">
        <v>45863</v>
      </c>
      <c r="C4082" s="23" t="s">
        <v>5432</v>
      </c>
      <c r="D4082" s="23" t="s">
        <v>142</v>
      </c>
      <c r="E4082" s="23" t="s">
        <v>81</v>
      </c>
      <c r="F4082" s="23">
        <v>380061</v>
      </c>
      <c r="G4082" s="23" t="s">
        <v>256</v>
      </c>
      <c r="H4082" s="23" t="s">
        <v>257</v>
      </c>
      <c r="I4082" s="23" t="s">
        <v>22</v>
      </c>
      <c r="J4082" s="23" t="s">
        <v>258</v>
      </c>
      <c r="K4082" s="23" t="s">
        <v>57</v>
      </c>
      <c r="L4082" s="23">
        <v>2</v>
      </c>
      <c r="M4082" s="23">
        <v>67.540000000000006</v>
      </c>
      <c r="N4082" s="23">
        <v>0</v>
      </c>
      <c r="O4082" s="23">
        <v>12</v>
      </c>
      <c r="P4082" s="23" t="s">
        <v>89</v>
      </c>
      <c r="Q4082" s="23" t="s">
        <v>34</v>
      </c>
      <c r="R4082" s="23">
        <f t="shared" si="315"/>
        <v>1</v>
      </c>
      <c r="S4082" s="23" t="str">
        <f t="shared" si="316"/>
        <v>ORD104080_20250725_CUST02944_MED025</v>
      </c>
      <c r="T4082" s="23">
        <f t="shared" si="317"/>
        <v>1</v>
      </c>
      <c r="U4082" s="6">
        <f t="shared" si="318"/>
        <v>135.08000000000001</v>
      </c>
      <c r="V4082" s="6">
        <f>tbl_Raw_Data[[#This Row],[Discount_Pct]]*tbl_Raw_Data[[#This Row],[Gross_Amount]]/100</f>
        <v>0</v>
      </c>
      <c r="W4082" s="6">
        <f>tbl_Raw_Data[[#This Row],[Gross_Amount]]-tbl_Raw_Data[[#This Row],[Discount_Amount]]</f>
        <v>135.08000000000001</v>
      </c>
      <c r="X4082" s="6">
        <f>tbl_Raw_Data[[#This Row],[Net_Amount_Before_Tax]]*tbl_Raw_Data[[#This Row],[Tax_Pct]]/100</f>
        <v>16.209600000000002</v>
      </c>
      <c r="Y4082" s="6">
        <f>tbl_Raw_Data[[#This Row],[Net_Amount_Before_Tax]]+tbl_Raw_Data[[#This Row],[Tax_Amount]]</f>
        <v>151.28960000000001</v>
      </c>
      <c r="Z4082" s="6">
        <f t="shared" si="319"/>
        <v>5</v>
      </c>
    </row>
    <row r="4083" spans="1:26" x14ac:dyDescent="0.3">
      <c r="A4083" s="23" t="s">
        <v>6008</v>
      </c>
      <c r="B4083" s="34">
        <v>45373</v>
      </c>
      <c r="C4083" s="23" t="s">
        <v>2400</v>
      </c>
      <c r="D4083" s="23" t="s">
        <v>92</v>
      </c>
      <c r="E4083" s="23" t="s">
        <v>93</v>
      </c>
      <c r="F4083" s="23">
        <v>560066</v>
      </c>
      <c r="G4083" s="23" t="s">
        <v>48</v>
      </c>
      <c r="H4083" s="23" t="s">
        <v>49</v>
      </c>
      <c r="I4083" s="23" t="s">
        <v>50</v>
      </c>
      <c r="J4083" s="23" t="s">
        <v>23</v>
      </c>
      <c r="K4083" s="23" t="s">
        <v>24</v>
      </c>
      <c r="L4083" s="23">
        <v>2</v>
      </c>
      <c r="M4083" s="23">
        <v>109.76</v>
      </c>
      <c r="N4083" s="23">
        <v>0</v>
      </c>
      <c r="O4083" s="23">
        <v>12</v>
      </c>
      <c r="P4083" s="23" t="s">
        <v>65</v>
      </c>
      <c r="Q4083" s="23" t="s">
        <v>90</v>
      </c>
      <c r="R4083" s="23">
        <f t="shared" si="315"/>
        <v>1</v>
      </c>
      <c r="S4083" s="23" t="str">
        <f t="shared" si="316"/>
        <v>ORD104082_20240322_CUST03283_MED028</v>
      </c>
      <c r="T4083" s="23">
        <f t="shared" si="317"/>
        <v>1</v>
      </c>
      <c r="U4083" s="6">
        <f t="shared" si="318"/>
        <v>219.52</v>
      </c>
      <c r="V4083" s="6">
        <f>tbl_Raw_Data[[#This Row],[Discount_Pct]]*tbl_Raw_Data[[#This Row],[Gross_Amount]]/100</f>
        <v>0</v>
      </c>
      <c r="W4083" s="6">
        <f>tbl_Raw_Data[[#This Row],[Gross_Amount]]-tbl_Raw_Data[[#This Row],[Discount_Amount]]</f>
        <v>219.52</v>
      </c>
      <c r="X4083" s="6">
        <f>tbl_Raw_Data[[#This Row],[Net_Amount_Before_Tax]]*tbl_Raw_Data[[#This Row],[Tax_Pct]]/100</f>
        <v>26.342400000000001</v>
      </c>
      <c r="Y4083" s="6">
        <f>tbl_Raw_Data[[#This Row],[Net_Amount_Before_Tax]]+tbl_Raw_Data[[#This Row],[Tax_Amount]]</f>
        <v>245.86240000000001</v>
      </c>
      <c r="Z4083" s="6">
        <f t="shared" si="319"/>
        <v>1</v>
      </c>
    </row>
    <row r="4084" spans="1:26" x14ac:dyDescent="0.3">
      <c r="A4084" s="23" t="s">
        <v>6009</v>
      </c>
      <c r="B4084" s="34">
        <v>45684</v>
      </c>
      <c r="C4084" s="23" t="s">
        <v>534</v>
      </c>
      <c r="D4084" s="23" t="s">
        <v>159</v>
      </c>
      <c r="E4084" s="23" t="s">
        <v>47</v>
      </c>
      <c r="F4084" s="23">
        <v>400093</v>
      </c>
      <c r="G4084" s="23" t="s">
        <v>192</v>
      </c>
      <c r="H4084" s="23" t="s">
        <v>193</v>
      </c>
      <c r="I4084" s="23" t="s">
        <v>41</v>
      </c>
      <c r="J4084" s="23" t="s">
        <v>194</v>
      </c>
      <c r="K4084" s="23" t="s">
        <v>24</v>
      </c>
      <c r="L4084" s="23">
        <v>1</v>
      </c>
      <c r="M4084" s="23">
        <v>31.99</v>
      </c>
      <c r="N4084" s="23">
        <v>10</v>
      </c>
      <c r="O4084" s="23">
        <v>5</v>
      </c>
      <c r="P4084" s="23" t="s">
        <v>33</v>
      </c>
      <c r="Q4084" s="23" t="s">
        <v>26</v>
      </c>
      <c r="R4084" s="23">
        <f t="shared" si="315"/>
        <v>1</v>
      </c>
      <c r="S4084" s="23" t="str">
        <f t="shared" si="316"/>
        <v>ORD104083_20250127_CUST02526_MED002</v>
      </c>
      <c r="T4084" s="23">
        <f t="shared" si="317"/>
        <v>1</v>
      </c>
      <c r="U4084" s="6">
        <f t="shared" si="318"/>
        <v>31.99</v>
      </c>
      <c r="V4084" s="6">
        <f>tbl_Raw_Data[[#This Row],[Discount_Pct]]*tbl_Raw_Data[[#This Row],[Gross_Amount]]/100</f>
        <v>3.1989999999999998</v>
      </c>
      <c r="W4084" s="6">
        <f>tbl_Raw_Data[[#This Row],[Gross_Amount]]-tbl_Raw_Data[[#This Row],[Discount_Amount]]</f>
        <v>28.790999999999997</v>
      </c>
      <c r="X4084" s="6">
        <f>tbl_Raw_Data[[#This Row],[Net_Amount_Before_Tax]]*tbl_Raw_Data[[#This Row],[Tax_Pct]]/100</f>
        <v>1.4395499999999999</v>
      </c>
      <c r="Y4084" s="6">
        <f>tbl_Raw_Data[[#This Row],[Net_Amount_Before_Tax]]+tbl_Raw_Data[[#This Row],[Tax_Amount]]</f>
        <v>30.230549999999997</v>
      </c>
      <c r="Z4084" s="6">
        <f t="shared" si="319"/>
        <v>1</v>
      </c>
    </row>
    <row r="4085" spans="1:26" x14ac:dyDescent="0.3">
      <c r="A4085" s="23" t="s">
        <v>6010</v>
      </c>
      <c r="B4085" s="34">
        <v>45580</v>
      </c>
      <c r="C4085" s="23" t="s">
        <v>5376</v>
      </c>
      <c r="D4085" s="23" t="s">
        <v>100</v>
      </c>
      <c r="E4085" s="23" t="s">
        <v>101</v>
      </c>
      <c r="F4085" s="23">
        <v>201301</v>
      </c>
      <c r="G4085" s="23" t="s">
        <v>196</v>
      </c>
      <c r="H4085" s="23" t="s">
        <v>197</v>
      </c>
      <c r="I4085" s="23" t="s">
        <v>32</v>
      </c>
      <c r="J4085" s="23" t="s">
        <v>42</v>
      </c>
      <c r="K4085" s="23" t="s">
        <v>24</v>
      </c>
      <c r="L4085" s="23">
        <v>2</v>
      </c>
      <c r="M4085" s="23">
        <v>22.5</v>
      </c>
      <c r="N4085" s="23">
        <v>5</v>
      </c>
      <c r="O4085" s="23">
        <v>5</v>
      </c>
      <c r="P4085" s="23" t="s">
        <v>65</v>
      </c>
      <c r="Q4085" s="23" t="s">
        <v>34</v>
      </c>
      <c r="R4085" s="23">
        <f t="shared" si="315"/>
        <v>1</v>
      </c>
      <c r="S4085" s="23" t="str">
        <f t="shared" si="316"/>
        <v>ORD104084_20241015_CUST00411_MED011</v>
      </c>
      <c r="T4085" s="23">
        <f t="shared" si="317"/>
        <v>1</v>
      </c>
      <c r="U4085" s="6">
        <f t="shared" si="318"/>
        <v>45</v>
      </c>
      <c r="V4085" s="6">
        <f>tbl_Raw_Data[[#This Row],[Discount_Pct]]*tbl_Raw_Data[[#This Row],[Gross_Amount]]/100</f>
        <v>2.25</v>
      </c>
      <c r="W4085" s="6">
        <f>tbl_Raw_Data[[#This Row],[Gross_Amount]]-tbl_Raw_Data[[#This Row],[Discount_Amount]]</f>
        <v>42.75</v>
      </c>
      <c r="X4085" s="6">
        <f>tbl_Raw_Data[[#This Row],[Net_Amount_Before_Tax]]*tbl_Raw_Data[[#This Row],[Tax_Pct]]/100</f>
        <v>2.1375000000000002</v>
      </c>
      <c r="Y4085" s="6">
        <f>tbl_Raw_Data[[#This Row],[Net_Amount_Before_Tax]]+tbl_Raw_Data[[#This Row],[Tax_Amount]]</f>
        <v>44.887500000000003</v>
      </c>
      <c r="Z4085" s="6">
        <f t="shared" si="319"/>
        <v>2</v>
      </c>
    </row>
    <row r="4086" spans="1:26" x14ac:dyDescent="0.3">
      <c r="A4086" s="23" t="s">
        <v>6011</v>
      </c>
      <c r="B4086" s="34">
        <v>46013</v>
      </c>
      <c r="C4086" s="23" t="s">
        <v>6012</v>
      </c>
      <c r="D4086" s="23" t="s">
        <v>142</v>
      </c>
      <c r="E4086" s="23" t="s">
        <v>81</v>
      </c>
      <c r="F4086" s="23">
        <v>380015</v>
      </c>
      <c r="G4086" s="23" t="s">
        <v>167</v>
      </c>
      <c r="H4086" s="23" t="s">
        <v>168</v>
      </c>
      <c r="I4086" s="23" t="s">
        <v>113</v>
      </c>
      <c r="J4086" s="23" t="s">
        <v>42</v>
      </c>
      <c r="K4086" s="23" t="s">
        <v>24</v>
      </c>
      <c r="L4086" s="23">
        <v>1</v>
      </c>
      <c r="M4086" s="23">
        <v>170.74</v>
      </c>
      <c r="N4086" s="23">
        <v>5</v>
      </c>
      <c r="O4086" s="23">
        <v>5</v>
      </c>
      <c r="P4086" s="23" t="s">
        <v>58</v>
      </c>
      <c r="Q4086" s="23" t="s">
        <v>34</v>
      </c>
      <c r="R4086" s="23">
        <f t="shared" si="315"/>
        <v>1</v>
      </c>
      <c r="S4086" s="23" t="str">
        <f t="shared" si="316"/>
        <v>ORD104085_20251222_CUST00033_MED026</v>
      </c>
      <c r="T4086" s="23">
        <f t="shared" si="317"/>
        <v>1</v>
      </c>
      <c r="U4086" s="6">
        <f t="shared" si="318"/>
        <v>170.74</v>
      </c>
      <c r="V4086" s="6">
        <f>tbl_Raw_Data[[#This Row],[Discount_Pct]]*tbl_Raw_Data[[#This Row],[Gross_Amount]]/100</f>
        <v>8.5370000000000008</v>
      </c>
      <c r="W4086" s="6">
        <f>tbl_Raw_Data[[#This Row],[Gross_Amount]]-tbl_Raw_Data[[#This Row],[Discount_Amount]]</f>
        <v>162.203</v>
      </c>
      <c r="X4086" s="6">
        <f>tbl_Raw_Data[[#This Row],[Net_Amount_Before_Tax]]*tbl_Raw_Data[[#This Row],[Tax_Pct]]/100</f>
        <v>8.1101499999999991</v>
      </c>
      <c r="Y4086" s="6">
        <f>tbl_Raw_Data[[#This Row],[Net_Amount_Before_Tax]]+tbl_Raw_Data[[#This Row],[Tax_Amount]]</f>
        <v>170.31315000000001</v>
      </c>
      <c r="Z4086" s="6">
        <f t="shared" si="319"/>
        <v>1</v>
      </c>
    </row>
    <row r="4087" spans="1:26" x14ac:dyDescent="0.3">
      <c r="A4087" s="23" t="s">
        <v>6013</v>
      </c>
      <c r="B4087" s="34">
        <v>45476</v>
      </c>
      <c r="C4087" s="23" t="s">
        <v>2711</v>
      </c>
      <c r="D4087" s="23" t="s">
        <v>46</v>
      </c>
      <c r="E4087" s="23" t="s">
        <v>47</v>
      </c>
      <c r="F4087" s="23">
        <v>411038</v>
      </c>
      <c r="G4087" s="23" t="s">
        <v>224</v>
      </c>
      <c r="H4087" s="23" t="s">
        <v>225</v>
      </c>
      <c r="I4087" s="23" t="s">
        <v>147</v>
      </c>
      <c r="J4087" s="23" t="s">
        <v>23</v>
      </c>
      <c r="K4087" s="23" t="s">
        <v>24</v>
      </c>
      <c r="L4087" s="23">
        <v>2</v>
      </c>
      <c r="M4087" s="23">
        <v>43.53</v>
      </c>
      <c r="N4087" s="23">
        <v>10</v>
      </c>
      <c r="O4087" s="23">
        <v>5</v>
      </c>
      <c r="P4087" s="23" t="s">
        <v>65</v>
      </c>
      <c r="Q4087" s="23" t="s">
        <v>34</v>
      </c>
      <c r="R4087" s="23">
        <f t="shared" si="315"/>
        <v>1</v>
      </c>
      <c r="S4087" s="23" t="str">
        <f t="shared" si="316"/>
        <v>ORD104086_20240703_CUST01730_MED015</v>
      </c>
      <c r="T4087" s="23">
        <f t="shared" si="317"/>
        <v>1</v>
      </c>
      <c r="U4087" s="6">
        <f t="shared" si="318"/>
        <v>87.06</v>
      </c>
      <c r="V4087" s="6">
        <f>tbl_Raw_Data[[#This Row],[Discount_Pct]]*tbl_Raw_Data[[#This Row],[Gross_Amount]]/100</f>
        <v>8.7059999999999995</v>
      </c>
      <c r="W4087" s="6">
        <f>tbl_Raw_Data[[#This Row],[Gross_Amount]]-tbl_Raw_Data[[#This Row],[Discount_Amount]]</f>
        <v>78.353999999999999</v>
      </c>
      <c r="X4087" s="6">
        <f>tbl_Raw_Data[[#This Row],[Net_Amount_Before_Tax]]*tbl_Raw_Data[[#This Row],[Tax_Pct]]/100</f>
        <v>3.9177</v>
      </c>
      <c r="Y4087" s="6">
        <f>tbl_Raw_Data[[#This Row],[Net_Amount_Before_Tax]]+tbl_Raw_Data[[#This Row],[Tax_Amount]]</f>
        <v>82.271699999999996</v>
      </c>
      <c r="Z4087" s="6">
        <f t="shared" si="319"/>
        <v>4</v>
      </c>
    </row>
    <row r="4088" spans="1:26" x14ac:dyDescent="0.3">
      <c r="A4088" s="23" t="s">
        <v>6013</v>
      </c>
      <c r="B4088" s="34">
        <v>45506</v>
      </c>
      <c r="C4088" s="23" t="s">
        <v>2428</v>
      </c>
      <c r="D4088" s="23" t="s">
        <v>28</v>
      </c>
      <c r="E4088" s="23" t="s">
        <v>29</v>
      </c>
      <c r="F4088" s="23">
        <v>500081</v>
      </c>
      <c r="G4088" s="23" t="s">
        <v>102</v>
      </c>
      <c r="H4088" s="23" t="s">
        <v>103</v>
      </c>
      <c r="I4088" s="23" t="s">
        <v>104</v>
      </c>
      <c r="J4088" s="23" t="s">
        <v>64</v>
      </c>
      <c r="K4088" s="23" t="s">
        <v>57</v>
      </c>
      <c r="L4088" s="23">
        <v>1</v>
      </c>
      <c r="M4088" s="23">
        <v>88.34</v>
      </c>
      <c r="N4088" s="23">
        <v>15</v>
      </c>
      <c r="O4088" s="23">
        <v>18</v>
      </c>
      <c r="P4088" s="23" t="s">
        <v>89</v>
      </c>
      <c r="Q4088" s="23" t="s">
        <v>34</v>
      </c>
      <c r="R4088" s="23">
        <f t="shared" si="315"/>
        <v>1</v>
      </c>
      <c r="S4088" s="23" t="str">
        <f t="shared" si="316"/>
        <v>ORD104086_20240802_CUST01516_MED029</v>
      </c>
      <c r="T4088" s="23">
        <f t="shared" si="317"/>
        <v>1</v>
      </c>
      <c r="U4088" s="6">
        <f t="shared" si="318"/>
        <v>88.34</v>
      </c>
      <c r="V4088" s="6">
        <f>tbl_Raw_Data[[#This Row],[Discount_Pct]]*tbl_Raw_Data[[#This Row],[Gross_Amount]]/100</f>
        <v>13.251000000000001</v>
      </c>
      <c r="W4088" s="6">
        <f>tbl_Raw_Data[[#This Row],[Gross_Amount]]-tbl_Raw_Data[[#This Row],[Discount_Amount]]</f>
        <v>75.088999999999999</v>
      </c>
      <c r="X4088" s="6">
        <f>tbl_Raw_Data[[#This Row],[Net_Amount_Before_Tax]]*tbl_Raw_Data[[#This Row],[Tax_Pct]]/100</f>
        <v>13.516019999999999</v>
      </c>
      <c r="Y4088" s="6">
        <f>tbl_Raw_Data[[#This Row],[Net_Amount_Before_Tax]]+tbl_Raw_Data[[#This Row],[Tax_Amount]]</f>
        <v>88.605019999999996</v>
      </c>
      <c r="Z4088" s="6">
        <f t="shared" si="319"/>
        <v>2</v>
      </c>
    </row>
    <row r="4089" spans="1:26" x14ac:dyDescent="0.3">
      <c r="A4089" s="23" t="s">
        <v>6014</v>
      </c>
      <c r="B4089" s="34">
        <v>45745</v>
      </c>
      <c r="C4089" s="23" t="s">
        <v>3788</v>
      </c>
      <c r="D4089" s="23" t="s">
        <v>28</v>
      </c>
      <c r="E4089" s="23" t="s">
        <v>29</v>
      </c>
      <c r="F4089" s="23">
        <v>500001</v>
      </c>
      <c r="G4089" s="23" t="s">
        <v>102</v>
      </c>
      <c r="H4089" s="23" t="s">
        <v>103</v>
      </c>
      <c r="I4089" s="23" t="s">
        <v>104</v>
      </c>
      <c r="J4089" s="23" t="s">
        <v>64</v>
      </c>
      <c r="K4089" s="23" t="s">
        <v>57</v>
      </c>
      <c r="L4089" s="23">
        <v>1</v>
      </c>
      <c r="M4089" s="23">
        <v>92.03</v>
      </c>
      <c r="N4089" s="23">
        <v>0</v>
      </c>
      <c r="O4089" s="23">
        <v>5</v>
      </c>
      <c r="P4089" s="23" t="s">
        <v>58</v>
      </c>
      <c r="Q4089" s="23" t="s">
        <v>90</v>
      </c>
      <c r="R4089" s="23">
        <f t="shared" si="315"/>
        <v>1</v>
      </c>
      <c r="S4089" s="23" t="str">
        <f t="shared" si="316"/>
        <v>ORD104088_20250329_CUST03455_MED029</v>
      </c>
      <c r="T4089" s="23">
        <f t="shared" si="317"/>
        <v>1</v>
      </c>
      <c r="U4089" s="6">
        <f t="shared" si="318"/>
        <v>92.03</v>
      </c>
      <c r="V4089" s="6">
        <f>tbl_Raw_Data[[#This Row],[Discount_Pct]]*tbl_Raw_Data[[#This Row],[Gross_Amount]]/100</f>
        <v>0</v>
      </c>
      <c r="W4089" s="6">
        <f>tbl_Raw_Data[[#This Row],[Gross_Amount]]-tbl_Raw_Data[[#This Row],[Discount_Amount]]</f>
        <v>92.03</v>
      </c>
      <c r="X4089" s="6">
        <f>tbl_Raw_Data[[#This Row],[Net_Amount_Before_Tax]]*tbl_Raw_Data[[#This Row],[Tax_Pct]]/100</f>
        <v>4.6014999999999997</v>
      </c>
      <c r="Y4089" s="6">
        <f>tbl_Raw_Data[[#This Row],[Net_Amount_Before_Tax]]+tbl_Raw_Data[[#This Row],[Tax_Amount]]</f>
        <v>96.631500000000003</v>
      </c>
      <c r="Z4089" s="6">
        <f t="shared" si="319"/>
        <v>2</v>
      </c>
    </row>
    <row r="4090" spans="1:26" x14ac:dyDescent="0.3">
      <c r="A4090" s="23" t="s">
        <v>6015</v>
      </c>
      <c r="B4090" s="34">
        <v>45487</v>
      </c>
      <c r="C4090" s="23" t="s">
        <v>6016</v>
      </c>
      <c r="D4090" s="23" t="s">
        <v>80</v>
      </c>
      <c r="E4090" s="23" t="s">
        <v>81</v>
      </c>
      <c r="F4090" s="23">
        <v>395001</v>
      </c>
      <c r="G4090" s="23" t="s">
        <v>224</v>
      </c>
      <c r="H4090" s="23" t="s">
        <v>225</v>
      </c>
      <c r="I4090" s="23" t="s">
        <v>147</v>
      </c>
      <c r="J4090" s="23" t="s">
        <v>23</v>
      </c>
      <c r="K4090" s="23" t="s">
        <v>24</v>
      </c>
      <c r="L4090" s="23">
        <v>1</v>
      </c>
      <c r="M4090" s="23">
        <v>54.57</v>
      </c>
      <c r="N4090" s="23">
        <v>10</v>
      </c>
      <c r="O4090" s="23">
        <v>5</v>
      </c>
      <c r="P4090" s="23" t="s">
        <v>43</v>
      </c>
      <c r="Q4090" s="23" t="s">
        <v>34</v>
      </c>
      <c r="R4090" s="23">
        <f t="shared" si="315"/>
        <v>1</v>
      </c>
      <c r="S4090" s="23" t="str">
        <f t="shared" si="316"/>
        <v>ORD104089_20240714_CUST00378_MED015</v>
      </c>
      <c r="T4090" s="23">
        <f t="shared" si="317"/>
        <v>1</v>
      </c>
      <c r="U4090" s="6">
        <f t="shared" si="318"/>
        <v>54.57</v>
      </c>
      <c r="V4090" s="6">
        <f>tbl_Raw_Data[[#This Row],[Discount_Pct]]*tbl_Raw_Data[[#This Row],[Gross_Amount]]/100</f>
        <v>5.4570000000000007</v>
      </c>
      <c r="W4090" s="6">
        <f>tbl_Raw_Data[[#This Row],[Gross_Amount]]-tbl_Raw_Data[[#This Row],[Discount_Amount]]</f>
        <v>49.113</v>
      </c>
      <c r="X4090" s="6">
        <f>tbl_Raw_Data[[#This Row],[Net_Amount_Before_Tax]]*tbl_Raw_Data[[#This Row],[Tax_Pct]]/100</f>
        <v>2.4556499999999999</v>
      </c>
      <c r="Y4090" s="6">
        <f>tbl_Raw_Data[[#This Row],[Net_Amount_Before_Tax]]+tbl_Raw_Data[[#This Row],[Tax_Amount]]</f>
        <v>51.568649999999998</v>
      </c>
      <c r="Z4090" s="6">
        <f t="shared" si="319"/>
        <v>2</v>
      </c>
    </row>
    <row r="4091" spans="1:26" x14ac:dyDescent="0.3">
      <c r="A4091" s="23" t="s">
        <v>6017</v>
      </c>
      <c r="B4091" s="34">
        <v>46009</v>
      </c>
      <c r="C4091" s="23" t="s">
        <v>6018</v>
      </c>
      <c r="D4091" s="23" t="s">
        <v>142</v>
      </c>
      <c r="E4091" s="23" t="s">
        <v>81</v>
      </c>
      <c r="F4091" s="23">
        <v>380001</v>
      </c>
      <c r="G4091" s="23" t="s">
        <v>132</v>
      </c>
      <c r="H4091" s="23" t="s">
        <v>133</v>
      </c>
      <c r="I4091" s="23" t="s">
        <v>134</v>
      </c>
      <c r="J4091" s="23" t="s">
        <v>135</v>
      </c>
      <c r="K4091" s="23" t="s">
        <v>57</v>
      </c>
      <c r="L4091" s="23">
        <v>2</v>
      </c>
      <c r="M4091" s="23">
        <v>70.78</v>
      </c>
      <c r="N4091" s="23">
        <v>5</v>
      </c>
      <c r="O4091" s="23">
        <v>18</v>
      </c>
      <c r="P4091" s="23" t="s">
        <v>25</v>
      </c>
      <c r="Q4091" s="23" t="s">
        <v>34</v>
      </c>
      <c r="R4091" s="23">
        <f t="shared" si="315"/>
        <v>1</v>
      </c>
      <c r="S4091" s="23" t="str">
        <f t="shared" si="316"/>
        <v>ORD104090_20251218_CUST03482_MED007</v>
      </c>
      <c r="T4091" s="23">
        <f t="shared" si="317"/>
        <v>1</v>
      </c>
      <c r="U4091" s="6">
        <f t="shared" si="318"/>
        <v>141.56</v>
      </c>
      <c r="V4091" s="6">
        <f>tbl_Raw_Data[[#This Row],[Discount_Pct]]*tbl_Raw_Data[[#This Row],[Gross_Amount]]/100</f>
        <v>7.0779999999999994</v>
      </c>
      <c r="W4091" s="6">
        <f>tbl_Raw_Data[[#This Row],[Gross_Amount]]-tbl_Raw_Data[[#This Row],[Discount_Amount]]</f>
        <v>134.482</v>
      </c>
      <c r="X4091" s="6">
        <f>tbl_Raw_Data[[#This Row],[Net_Amount_Before_Tax]]*tbl_Raw_Data[[#This Row],[Tax_Pct]]/100</f>
        <v>24.206759999999999</v>
      </c>
      <c r="Y4091" s="6">
        <f>tbl_Raw_Data[[#This Row],[Net_Amount_Before_Tax]]+tbl_Raw_Data[[#This Row],[Tax_Amount]]</f>
        <v>158.68876</v>
      </c>
      <c r="Z4091" s="6">
        <f t="shared" si="319"/>
        <v>1</v>
      </c>
    </row>
    <row r="4092" spans="1:26" x14ac:dyDescent="0.3">
      <c r="A4092" s="23" t="s">
        <v>6017</v>
      </c>
      <c r="B4092" s="34">
        <v>45588</v>
      </c>
      <c r="C4092" s="23" t="s">
        <v>6019</v>
      </c>
      <c r="D4092" s="23" t="s">
        <v>92</v>
      </c>
      <c r="E4092" s="23" t="s">
        <v>93</v>
      </c>
      <c r="F4092" s="23">
        <v>560034</v>
      </c>
      <c r="G4092" s="23" t="s">
        <v>160</v>
      </c>
      <c r="H4092" s="23" t="s">
        <v>161</v>
      </c>
      <c r="I4092" s="23" t="s">
        <v>50</v>
      </c>
      <c r="J4092" s="23" t="s">
        <v>23</v>
      </c>
      <c r="K4092" s="23" t="s">
        <v>24</v>
      </c>
      <c r="L4092" s="23">
        <v>1</v>
      </c>
      <c r="M4092" s="23">
        <v>159.97999999999999</v>
      </c>
      <c r="N4092" s="23">
        <v>20</v>
      </c>
      <c r="O4092" s="23">
        <v>12</v>
      </c>
      <c r="P4092" s="23" t="s">
        <v>43</v>
      </c>
      <c r="Q4092" s="23" t="s">
        <v>34</v>
      </c>
      <c r="R4092" s="23">
        <f t="shared" si="315"/>
        <v>1</v>
      </c>
      <c r="S4092" s="23" t="str">
        <f t="shared" si="316"/>
        <v>ORD104090_20241023_CUST02318_MED014</v>
      </c>
      <c r="T4092" s="23">
        <f t="shared" si="317"/>
        <v>1</v>
      </c>
      <c r="U4092" s="6">
        <f t="shared" si="318"/>
        <v>159.97999999999999</v>
      </c>
      <c r="V4092" s="6">
        <f>tbl_Raw_Data[[#This Row],[Discount_Pct]]*tbl_Raw_Data[[#This Row],[Gross_Amount]]/100</f>
        <v>31.995999999999999</v>
      </c>
      <c r="W4092" s="6">
        <f>tbl_Raw_Data[[#This Row],[Gross_Amount]]-tbl_Raw_Data[[#This Row],[Discount_Amount]]</f>
        <v>127.98399999999999</v>
      </c>
      <c r="X4092" s="6">
        <f>tbl_Raw_Data[[#This Row],[Net_Amount_Before_Tax]]*tbl_Raw_Data[[#This Row],[Tax_Pct]]/100</f>
        <v>15.358079999999999</v>
      </c>
      <c r="Y4092" s="6">
        <f>tbl_Raw_Data[[#This Row],[Net_Amount_Before_Tax]]+tbl_Raw_Data[[#This Row],[Tax_Amount]]</f>
        <v>143.34207999999998</v>
      </c>
      <c r="Z4092" s="6">
        <f t="shared" si="319"/>
        <v>2</v>
      </c>
    </row>
    <row r="4093" spans="1:26" x14ac:dyDescent="0.3">
      <c r="A4093" s="23" t="s">
        <v>6017</v>
      </c>
      <c r="B4093" s="34">
        <v>45292</v>
      </c>
      <c r="C4093" s="23" t="s">
        <v>4656</v>
      </c>
      <c r="D4093" s="23" t="s">
        <v>159</v>
      </c>
      <c r="E4093" s="23" t="s">
        <v>47</v>
      </c>
      <c r="F4093" s="23">
        <v>400076</v>
      </c>
      <c r="G4093" s="23" t="s">
        <v>132</v>
      </c>
      <c r="H4093" s="23" t="s">
        <v>133</v>
      </c>
      <c r="I4093" s="23" t="s">
        <v>134</v>
      </c>
      <c r="J4093" s="23" t="s">
        <v>135</v>
      </c>
      <c r="K4093" s="23" t="s">
        <v>57</v>
      </c>
      <c r="L4093" s="23">
        <v>2</v>
      </c>
      <c r="M4093" s="23">
        <v>72.78</v>
      </c>
      <c r="N4093" s="23">
        <v>10</v>
      </c>
      <c r="O4093" s="23">
        <v>12</v>
      </c>
      <c r="P4093" s="23" t="s">
        <v>33</v>
      </c>
      <c r="Q4093" s="23" t="s">
        <v>34</v>
      </c>
      <c r="R4093" s="23">
        <f t="shared" si="315"/>
        <v>1</v>
      </c>
      <c r="S4093" s="23" t="str">
        <f t="shared" si="316"/>
        <v>ORD104090_20240101_CUST01704_MED007</v>
      </c>
      <c r="T4093" s="23">
        <f t="shared" si="317"/>
        <v>1</v>
      </c>
      <c r="U4093" s="6">
        <f t="shared" si="318"/>
        <v>145.56</v>
      </c>
      <c r="V4093" s="6">
        <f>tbl_Raw_Data[[#This Row],[Discount_Pct]]*tbl_Raw_Data[[#This Row],[Gross_Amount]]/100</f>
        <v>14.555999999999999</v>
      </c>
      <c r="W4093" s="6">
        <f>tbl_Raw_Data[[#This Row],[Gross_Amount]]-tbl_Raw_Data[[#This Row],[Discount_Amount]]</f>
        <v>131.00399999999999</v>
      </c>
      <c r="X4093" s="6">
        <f>tbl_Raw_Data[[#This Row],[Net_Amount_Before_Tax]]*tbl_Raw_Data[[#This Row],[Tax_Pct]]/100</f>
        <v>15.720479999999998</v>
      </c>
      <c r="Y4093" s="6">
        <f>tbl_Raw_Data[[#This Row],[Net_Amount_Before_Tax]]+tbl_Raw_Data[[#This Row],[Tax_Amount]]</f>
        <v>146.72448</v>
      </c>
      <c r="Z4093" s="6">
        <f t="shared" si="319"/>
        <v>2</v>
      </c>
    </row>
    <row r="4094" spans="1:26" x14ac:dyDescent="0.3">
      <c r="A4094" s="23" t="s">
        <v>6020</v>
      </c>
      <c r="B4094" s="34">
        <v>45957</v>
      </c>
      <c r="C4094" s="23" t="s">
        <v>1540</v>
      </c>
      <c r="D4094" s="23" t="s">
        <v>37</v>
      </c>
      <c r="E4094" s="23" t="s">
        <v>38</v>
      </c>
      <c r="F4094" s="23">
        <v>452001</v>
      </c>
      <c r="G4094" s="23" t="s">
        <v>68</v>
      </c>
      <c r="H4094" s="23" t="s">
        <v>69</v>
      </c>
      <c r="I4094" s="23" t="s">
        <v>55</v>
      </c>
      <c r="J4094" s="23" t="s">
        <v>56</v>
      </c>
      <c r="K4094" s="23" t="s">
        <v>24</v>
      </c>
      <c r="L4094" s="23">
        <v>5</v>
      </c>
      <c r="M4094" s="23">
        <v>26.69</v>
      </c>
      <c r="N4094" s="23">
        <v>5</v>
      </c>
      <c r="O4094" s="23">
        <v>18</v>
      </c>
      <c r="P4094" s="23" t="s">
        <v>65</v>
      </c>
      <c r="Q4094" s="23" t="s">
        <v>90</v>
      </c>
      <c r="R4094" s="23">
        <f t="shared" si="315"/>
        <v>1</v>
      </c>
      <c r="S4094" s="23" t="str">
        <f t="shared" si="316"/>
        <v>ORD104093_20251027_CUST01283_MED003</v>
      </c>
      <c r="T4094" s="23">
        <f t="shared" si="317"/>
        <v>1</v>
      </c>
      <c r="U4094" s="6">
        <f t="shared" si="318"/>
        <v>133.45000000000002</v>
      </c>
      <c r="V4094" s="6">
        <f>tbl_Raw_Data[[#This Row],[Discount_Pct]]*tbl_Raw_Data[[#This Row],[Gross_Amount]]/100</f>
        <v>6.6725000000000012</v>
      </c>
      <c r="W4094" s="6">
        <f>tbl_Raw_Data[[#This Row],[Gross_Amount]]-tbl_Raw_Data[[#This Row],[Discount_Amount]]</f>
        <v>126.77750000000002</v>
      </c>
      <c r="X4094" s="6">
        <f>tbl_Raw_Data[[#This Row],[Net_Amount_Before_Tax]]*tbl_Raw_Data[[#This Row],[Tax_Pct]]/100</f>
        <v>22.819950000000002</v>
      </c>
      <c r="Y4094" s="6">
        <f>tbl_Raw_Data[[#This Row],[Net_Amount_Before_Tax]]+tbl_Raw_Data[[#This Row],[Tax_Amount]]</f>
        <v>149.59745000000001</v>
      </c>
      <c r="Z4094" s="6">
        <f t="shared" si="319"/>
        <v>2</v>
      </c>
    </row>
    <row r="4095" spans="1:26" x14ac:dyDescent="0.3">
      <c r="A4095" s="23" t="s">
        <v>6020</v>
      </c>
      <c r="B4095" s="34">
        <v>45862</v>
      </c>
      <c r="C4095" s="23" t="s">
        <v>3290</v>
      </c>
      <c r="D4095" s="23" t="s">
        <v>37</v>
      </c>
      <c r="E4095" s="23" t="s">
        <v>38</v>
      </c>
      <c r="F4095" s="23">
        <v>452001</v>
      </c>
      <c r="G4095" s="23" t="s">
        <v>39</v>
      </c>
      <c r="H4095" s="23" t="s">
        <v>40</v>
      </c>
      <c r="I4095" s="23" t="s">
        <v>41</v>
      </c>
      <c r="J4095" s="23" t="s">
        <v>42</v>
      </c>
      <c r="K4095" s="23" t="s">
        <v>24</v>
      </c>
      <c r="L4095" s="23">
        <v>6</v>
      </c>
      <c r="M4095" s="23">
        <v>26.66</v>
      </c>
      <c r="N4095" s="23">
        <v>5</v>
      </c>
      <c r="O4095" s="23">
        <v>5</v>
      </c>
      <c r="P4095" s="23" t="s">
        <v>65</v>
      </c>
      <c r="Q4095" s="23" t="s">
        <v>34</v>
      </c>
      <c r="R4095" s="23">
        <f t="shared" si="315"/>
        <v>1</v>
      </c>
      <c r="S4095" s="23" t="str">
        <f t="shared" si="316"/>
        <v>ORD104093_20250724_CUST02914_MED001</v>
      </c>
      <c r="T4095" s="23">
        <f t="shared" si="317"/>
        <v>1</v>
      </c>
      <c r="U4095" s="6">
        <f t="shared" si="318"/>
        <v>159.96</v>
      </c>
      <c r="V4095" s="6">
        <f>tbl_Raw_Data[[#This Row],[Discount_Pct]]*tbl_Raw_Data[[#This Row],[Gross_Amount]]/100</f>
        <v>7.9980000000000011</v>
      </c>
      <c r="W4095" s="6">
        <f>tbl_Raw_Data[[#This Row],[Gross_Amount]]-tbl_Raw_Data[[#This Row],[Discount_Amount]]</f>
        <v>151.96200000000002</v>
      </c>
      <c r="X4095" s="6">
        <f>tbl_Raw_Data[[#This Row],[Net_Amount_Before_Tax]]*tbl_Raw_Data[[#This Row],[Tax_Pct]]/100</f>
        <v>7.5981000000000005</v>
      </c>
      <c r="Y4095" s="6">
        <f>tbl_Raw_Data[[#This Row],[Net_Amount_Before_Tax]]+tbl_Raw_Data[[#This Row],[Tax_Amount]]</f>
        <v>159.56010000000001</v>
      </c>
      <c r="Z4095" s="6">
        <f t="shared" si="319"/>
        <v>3</v>
      </c>
    </row>
    <row r="4096" spans="1:26" x14ac:dyDescent="0.3">
      <c r="A4096" s="23" t="s">
        <v>6021</v>
      </c>
      <c r="B4096" s="34">
        <v>46016</v>
      </c>
      <c r="C4096" s="23" t="s">
        <v>6022</v>
      </c>
      <c r="D4096" s="23" t="s">
        <v>123</v>
      </c>
      <c r="E4096" s="23" t="s">
        <v>101</v>
      </c>
      <c r="F4096" s="23">
        <v>226021</v>
      </c>
      <c r="G4096" s="23" t="s">
        <v>196</v>
      </c>
      <c r="H4096" s="23" t="s">
        <v>197</v>
      </c>
      <c r="I4096" s="23" t="s">
        <v>32</v>
      </c>
      <c r="J4096" s="23" t="s">
        <v>42</v>
      </c>
      <c r="K4096" s="23" t="s">
        <v>24</v>
      </c>
      <c r="L4096" s="23">
        <v>2</v>
      </c>
      <c r="M4096" s="23">
        <v>28.15</v>
      </c>
      <c r="N4096" s="23">
        <v>15</v>
      </c>
      <c r="O4096" s="23">
        <v>18</v>
      </c>
      <c r="P4096" s="23" t="s">
        <v>25</v>
      </c>
      <c r="Q4096" s="23" t="s">
        <v>34</v>
      </c>
      <c r="R4096" s="23">
        <f t="shared" si="315"/>
        <v>1</v>
      </c>
      <c r="S4096" s="23" t="str">
        <f t="shared" si="316"/>
        <v>ORD104095_20251225_CUST00461_MED011</v>
      </c>
      <c r="T4096" s="23">
        <f t="shared" si="317"/>
        <v>1</v>
      </c>
      <c r="U4096" s="6">
        <f t="shared" si="318"/>
        <v>56.3</v>
      </c>
      <c r="V4096" s="6">
        <f>tbl_Raw_Data[[#This Row],[Discount_Pct]]*tbl_Raw_Data[[#This Row],[Gross_Amount]]/100</f>
        <v>8.4450000000000003</v>
      </c>
      <c r="W4096" s="6">
        <f>tbl_Raw_Data[[#This Row],[Gross_Amount]]-tbl_Raw_Data[[#This Row],[Discount_Amount]]</f>
        <v>47.854999999999997</v>
      </c>
      <c r="X4096" s="6">
        <f>tbl_Raw_Data[[#This Row],[Net_Amount_Before_Tax]]*tbl_Raw_Data[[#This Row],[Tax_Pct]]/100</f>
        <v>8.6138999999999992</v>
      </c>
      <c r="Y4096" s="6">
        <f>tbl_Raw_Data[[#This Row],[Net_Amount_Before_Tax]]+tbl_Raw_Data[[#This Row],[Tax_Amount]]</f>
        <v>56.468899999999998</v>
      </c>
      <c r="Z4096" s="6">
        <f t="shared" si="319"/>
        <v>5</v>
      </c>
    </row>
    <row r="4097" spans="1:26" x14ac:dyDescent="0.3">
      <c r="A4097" s="23" t="s">
        <v>6023</v>
      </c>
      <c r="B4097" s="34">
        <v>45906</v>
      </c>
      <c r="C4097" s="23" t="s">
        <v>6024</v>
      </c>
      <c r="D4097" s="23" t="s">
        <v>28</v>
      </c>
      <c r="E4097" s="23" t="s">
        <v>29</v>
      </c>
      <c r="F4097" s="23">
        <v>500084</v>
      </c>
      <c r="G4097" s="23" t="s">
        <v>167</v>
      </c>
      <c r="H4097" s="23" t="s">
        <v>168</v>
      </c>
      <c r="I4097" s="23" t="s">
        <v>113</v>
      </c>
      <c r="J4097" s="23" t="s">
        <v>42</v>
      </c>
      <c r="K4097" s="23" t="s">
        <v>24</v>
      </c>
      <c r="L4097" s="23">
        <v>4</v>
      </c>
      <c r="M4097" s="23">
        <v>211.44</v>
      </c>
      <c r="N4097" s="23">
        <v>10</v>
      </c>
      <c r="O4097" s="23">
        <v>12</v>
      </c>
      <c r="P4097" s="23" t="s">
        <v>89</v>
      </c>
      <c r="Q4097" s="23" t="s">
        <v>26</v>
      </c>
      <c r="R4097" s="23">
        <f t="shared" si="315"/>
        <v>1</v>
      </c>
      <c r="S4097" s="23" t="str">
        <f t="shared" si="316"/>
        <v>ORD104096_20250906_CUST03197_MED026</v>
      </c>
      <c r="T4097" s="23">
        <f t="shared" si="317"/>
        <v>1</v>
      </c>
      <c r="U4097" s="6">
        <f t="shared" si="318"/>
        <v>845.76</v>
      </c>
      <c r="V4097" s="6">
        <f>tbl_Raw_Data[[#This Row],[Discount_Pct]]*tbl_Raw_Data[[#This Row],[Gross_Amount]]/100</f>
        <v>84.576000000000008</v>
      </c>
      <c r="W4097" s="6">
        <f>tbl_Raw_Data[[#This Row],[Gross_Amount]]-tbl_Raw_Data[[#This Row],[Discount_Amount]]</f>
        <v>761.18399999999997</v>
      </c>
      <c r="X4097" s="6">
        <f>tbl_Raw_Data[[#This Row],[Net_Amount_Before_Tax]]*tbl_Raw_Data[[#This Row],[Tax_Pct]]/100</f>
        <v>91.342079999999982</v>
      </c>
      <c r="Y4097" s="6">
        <f>tbl_Raw_Data[[#This Row],[Net_Amount_Before_Tax]]+tbl_Raw_Data[[#This Row],[Tax_Amount]]</f>
        <v>852.52607999999998</v>
      </c>
      <c r="Z4097" s="6">
        <f t="shared" si="319"/>
        <v>1</v>
      </c>
    </row>
    <row r="4098" spans="1:26" x14ac:dyDescent="0.3">
      <c r="A4098" s="23" t="s">
        <v>6025</v>
      </c>
      <c r="B4098" s="34">
        <v>45627</v>
      </c>
      <c r="C4098" s="23" t="s">
        <v>6026</v>
      </c>
      <c r="D4098" s="23" t="s">
        <v>80</v>
      </c>
      <c r="E4098" s="23" t="s">
        <v>81</v>
      </c>
      <c r="F4098" s="23">
        <v>395007</v>
      </c>
      <c r="G4098" s="23" t="s">
        <v>30</v>
      </c>
      <c r="H4098" s="23" t="s">
        <v>31</v>
      </c>
      <c r="I4098" s="23" t="s">
        <v>32</v>
      </c>
      <c r="J4098" s="23" t="s">
        <v>23</v>
      </c>
      <c r="K4098" s="23" t="s">
        <v>24</v>
      </c>
      <c r="L4098" s="23">
        <v>3</v>
      </c>
      <c r="M4098" s="23">
        <v>130.91</v>
      </c>
      <c r="N4098" s="23">
        <v>0</v>
      </c>
      <c r="O4098" s="23">
        <v>12</v>
      </c>
      <c r="P4098" s="23" t="s">
        <v>25</v>
      </c>
      <c r="Q4098" s="23" t="s">
        <v>34</v>
      </c>
      <c r="R4098" s="23">
        <f t="shared" ref="R4098:R4161" si="320">COUNTIFS($A$2:$A$8001,A4098,$B$2:$B$8001,B4098,$C$2:$C$8001,C4098,$G$2:$G$8001,G4098)</f>
        <v>1</v>
      </c>
      <c r="S4098" s="23" t="str">
        <f t="shared" ref="S4098:S4161" si="321">A4098&amp;"_"&amp;TEXT(B4098,"yyyymmdd")&amp;"_"&amp;C4098&amp;"_"&amp;G4098</f>
        <v>ORD104097_20241201_CUST01052_MED017</v>
      </c>
      <c r="T4098" s="23">
        <f t="shared" ref="T4098:T4161" si="322">COUNTIF($S$2:$S$8001,S4098)</f>
        <v>1</v>
      </c>
      <c r="U4098" s="6">
        <f t="shared" ref="U4098:U4161" si="323">L4098*M4098</f>
        <v>392.73</v>
      </c>
      <c r="V4098" s="6">
        <f>tbl_Raw_Data[[#This Row],[Discount_Pct]]*tbl_Raw_Data[[#This Row],[Gross_Amount]]/100</f>
        <v>0</v>
      </c>
      <c r="W4098" s="6">
        <f>tbl_Raw_Data[[#This Row],[Gross_Amount]]-tbl_Raw_Data[[#This Row],[Discount_Amount]]</f>
        <v>392.73</v>
      </c>
      <c r="X4098" s="6">
        <f>tbl_Raw_Data[[#This Row],[Net_Amount_Before_Tax]]*tbl_Raw_Data[[#This Row],[Tax_Pct]]/100</f>
        <v>47.127600000000001</v>
      </c>
      <c r="Y4098" s="6">
        <f>tbl_Raw_Data[[#This Row],[Net_Amount_Before_Tax]]+tbl_Raw_Data[[#This Row],[Tax_Amount]]</f>
        <v>439.85760000000005</v>
      </c>
      <c r="Z4098" s="6">
        <f t="shared" ref="Z4098:Z4161" si="324">COUNTIFS($C$2:$C$8001,C4098,$Q$2:$Q$8001,"Delivered")</f>
        <v>1</v>
      </c>
    </row>
    <row r="4099" spans="1:26" x14ac:dyDescent="0.3">
      <c r="A4099" s="23" t="s">
        <v>6027</v>
      </c>
      <c r="B4099" s="34">
        <v>45609</v>
      </c>
      <c r="C4099" s="23" t="s">
        <v>2974</v>
      </c>
      <c r="D4099" s="23" t="s">
        <v>37</v>
      </c>
      <c r="E4099" s="23" t="s">
        <v>38</v>
      </c>
      <c r="F4099" s="23">
        <v>452020</v>
      </c>
      <c r="G4099" s="23" t="s">
        <v>185</v>
      </c>
      <c r="H4099" s="23" t="s">
        <v>186</v>
      </c>
      <c r="I4099" s="23" t="s">
        <v>76</v>
      </c>
      <c r="J4099" s="23" t="s">
        <v>187</v>
      </c>
      <c r="K4099" s="23" t="s">
        <v>57</v>
      </c>
      <c r="L4099" s="23">
        <v>3</v>
      </c>
      <c r="M4099" s="23">
        <v>86.63</v>
      </c>
      <c r="N4099" s="23">
        <v>15</v>
      </c>
      <c r="O4099" s="23">
        <v>18</v>
      </c>
      <c r="P4099" s="23" t="s">
        <v>33</v>
      </c>
      <c r="Q4099" s="23" t="s">
        <v>34</v>
      </c>
      <c r="R4099" s="23">
        <f t="shared" si="320"/>
        <v>1</v>
      </c>
      <c r="S4099" s="23" t="str">
        <f t="shared" si="321"/>
        <v>ORD104098_20241113_CUST01642_MED009</v>
      </c>
      <c r="T4099" s="23">
        <f t="shared" si="322"/>
        <v>1</v>
      </c>
      <c r="U4099" s="6">
        <f t="shared" si="323"/>
        <v>259.89</v>
      </c>
      <c r="V4099" s="6">
        <f>tbl_Raw_Data[[#This Row],[Discount_Pct]]*tbl_Raw_Data[[#This Row],[Gross_Amount]]/100</f>
        <v>38.983499999999999</v>
      </c>
      <c r="W4099" s="6">
        <f>tbl_Raw_Data[[#This Row],[Gross_Amount]]-tbl_Raw_Data[[#This Row],[Discount_Amount]]</f>
        <v>220.90649999999999</v>
      </c>
      <c r="X4099" s="6">
        <f>tbl_Raw_Data[[#This Row],[Net_Amount_Before_Tax]]*tbl_Raw_Data[[#This Row],[Tax_Pct]]/100</f>
        <v>39.763170000000002</v>
      </c>
      <c r="Y4099" s="6">
        <f>tbl_Raw_Data[[#This Row],[Net_Amount_Before_Tax]]+tbl_Raw_Data[[#This Row],[Tax_Amount]]</f>
        <v>260.66967</v>
      </c>
      <c r="Z4099" s="6">
        <f t="shared" si="324"/>
        <v>3</v>
      </c>
    </row>
    <row r="4100" spans="1:26" x14ac:dyDescent="0.3">
      <c r="A4100" s="23" t="s">
        <v>6028</v>
      </c>
      <c r="B4100" s="34">
        <v>45795</v>
      </c>
      <c r="C4100" s="23" t="s">
        <v>528</v>
      </c>
      <c r="D4100" s="23" t="s">
        <v>37</v>
      </c>
      <c r="E4100" s="23" t="s">
        <v>38</v>
      </c>
      <c r="F4100" s="23">
        <v>452001</v>
      </c>
      <c r="G4100" s="23" t="s">
        <v>185</v>
      </c>
      <c r="H4100" s="23" t="s">
        <v>186</v>
      </c>
      <c r="I4100" s="23" t="s">
        <v>76</v>
      </c>
      <c r="J4100" s="23" t="s">
        <v>187</v>
      </c>
      <c r="K4100" s="23" t="s">
        <v>57</v>
      </c>
      <c r="L4100" s="23">
        <v>4</v>
      </c>
      <c r="M4100" s="23">
        <v>94.99</v>
      </c>
      <c r="N4100" s="23">
        <v>0</v>
      </c>
      <c r="O4100" s="23">
        <v>12</v>
      </c>
      <c r="P4100" s="23" t="s">
        <v>25</v>
      </c>
      <c r="Q4100" s="23" t="s">
        <v>34</v>
      </c>
      <c r="R4100" s="23">
        <f t="shared" si="320"/>
        <v>1</v>
      </c>
      <c r="S4100" s="23" t="str">
        <f t="shared" si="321"/>
        <v>ORD104099_20250518_CUST01383_MED009</v>
      </c>
      <c r="T4100" s="23">
        <f t="shared" si="322"/>
        <v>1</v>
      </c>
      <c r="U4100" s="6">
        <f t="shared" si="323"/>
        <v>379.96</v>
      </c>
      <c r="V4100" s="6">
        <f>tbl_Raw_Data[[#This Row],[Discount_Pct]]*tbl_Raw_Data[[#This Row],[Gross_Amount]]/100</f>
        <v>0</v>
      </c>
      <c r="W4100" s="6">
        <f>tbl_Raw_Data[[#This Row],[Gross_Amount]]-tbl_Raw_Data[[#This Row],[Discount_Amount]]</f>
        <v>379.96</v>
      </c>
      <c r="X4100" s="6">
        <f>tbl_Raw_Data[[#This Row],[Net_Amount_Before_Tax]]*tbl_Raw_Data[[#This Row],[Tax_Pct]]/100</f>
        <v>45.595199999999998</v>
      </c>
      <c r="Y4100" s="6">
        <f>tbl_Raw_Data[[#This Row],[Net_Amount_Before_Tax]]+tbl_Raw_Data[[#This Row],[Tax_Amount]]</f>
        <v>425.55519999999996</v>
      </c>
      <c r="Z4100" s="6">
        <f t="shared" si="324"/>
        <v>3</v>
      </c>
    </row>
    <row r="4101" spans="1:26" x14ac:dyDescent="0.3">
      <c r="A4101" s="23" t="s">
        <v>6029</v>
      </c>
      <c r="B4101" s="34">
        <v>45391</v>
      </c>
      <c r="C4101" s="23" t="s">
        <v>630</v>
      </c>
      <c r="D4101" s="23" t="s">
        <v>19</v>
      </c>
      <c r="E4101" s="23" t="s">
        <v>19</v>
      </c>
      <c r="F4101" s="23">
        <v>110029</v>
      </c>
      <c r="G4101" s="23" t="s">
        <v>315</v>
      </c>
      <c r="H4101" s="23" t="s">
        <v>316</v>
      </c>
      <c r="I4101" s="23" t="s">
        <v>50</v>
      </c>
      <c r="J4101" s="23" t="s">
        <v>114</v>
      </c>
      <c r="K4101" s="23" t="s">
        <v>24</v>
      </c>
      <c r="L4101" s="23">
        <v>5</v>
      </c>
      <c r="M4101" s="23">
        <v>106.28</v>
      </c>
      <c r="N4101" s="23">
        <v>0</v>
      </c>
      <c r="O4101" s="23">
        <v>12</v>
      </c>
      <c r="P4101" s="23" t="s">
        <v>65</v>
      </c>
      <c r="Q4101" s="23" t="s">
        <v>90</v>
      </c>
      <c r="R4101" s="23">
        <f t="shared" si="320"/>
        <v>1</v>
      </c>
      <c r="S4101" s="23" t="str">
        <f t="shared" si="321"/>
        <v>ORD104100_20240409_CUST01568_MED012</v>
      </c>
      <c r="T4101" s="23">
        <f t="shared" si="322"/>
        <v>1</v>
      </c>
      <c r="U4101" s="6">
        <f t="shared" si="323"/>
        <v>531.4</v>
      </c>
      <c r="V4101" s="6">
        <f>tbl_Raw_Data[[#This Row],[Discount_Pct]]*tbl_Raw_Data[[#This Row],[Gross_Amount]]/100</f>
        <v>0</v>
      </c>
      <c r="W4101" s="6">
        <f>tbl_Raw_Data[[#This Row],[Gross_Amount]]-tbl_Raw_Data[[#This Row],[Discount_Amount]]</f>
        <v>531.4</v>
      </c>
      <c r="X4101" s="6">
        <f>tbl_Raw_Data[[#This Row],[Net_Amount_Before_Tax]]*tbl_Raw_Data[[#This Row],[Tax_Pct]]/100</f>
        <v>63.767999999999994</v>
      </c>
      <c r="Y4101" s="6">
        <f>tbl_Raw_Data[[#This Row],[Net_Amount_Before_Tax]]+tbl_Raw_Data[[#This Row],[Tax_Amount]]</f>
        <v>595.16800000000001</v>
      </c>
      <c r="Z4101" s="6">
        <f t="shared" si="324"/>
        <v>2</v>
      </c>
    </row>
    <row r="4102" spans="1:26" x14ac:dyDescent="0.3">
      <c r="A4102" s="23" t="s">
        <v>6029</v>
      </c>
      <c r="B4102" s="34">
        <v>45466</v>
      </c>
      <c r="C4102" s="23" t="s">
        <v>1000</v>
      </c>
      <c r="D4102" s="23" t="s">
        <v>142</v>
      </c>
      <c r="E4102" s="23" t="s">
        <v>81</v>
      </c>
      <c r="F4102" s="23">
        <v>380054</v>
      </c>
      <c r="G4102" s="23" t="s">
        <v>20</v>
      </c>
      <c r="H4102" s="23" t="s">
        <v>21</v>
      </c>
      <c r="I4102" s="23" t="s">
        <v>22</v>
      </c>
      <c r="J4102" s="23" t="s">
        <v>23</v>
      </c>
      <c r="K4102" s="23" t="s">
        <v>24</v>
      </c>
      <c r="L4102" s="23">
        <v>2</v>
      </c>
      <c r="M4102" s="23">
        <v>149.79</v>
      </c>
      <c r="N4102" s="23">
        <v>5</v>
      </c>
      <c r="O4102" s="23">
        <v>5</v>
      </c>
      <c r="P4102" s="23" t="s">
        <v>65</v>
      </c>
      <c r="Q4102" s="23" t="s">
        <v>34</v>
      </c>
      <c r="R4102" s="23">
        <f t="shared" si="320"/>
        <v>1</v>
      </c>
      <c r="S4102" s="23" t="str">
        <f t="shared" si="321"/>
        <v>ORD104100_20240623_CUST01645_MED024</v>
      </c>
      <c r="T4102" s="23">
        <f t="shared" si="322"/>
        <v>1</v>
      </c>
      <c r="U4102" s="6">
        <f t="shared" si="323"/>
        <v>299.58</v>
      </c>
      <c r="V4102" s="6">
        <f>tbl_Raw_Data[[#This Row],[Discount_Pct]]*tbl_Raw_Data[[#This Row],[Gross_Amount]]/100</f>
        <v>14.978999999999999</v>
      </c>
      <c r="W4102" s="6">
        <f>tbl_Raw_Data[[#This Row],[Gross_Amount]]-tbl_Raw_Data[[#This Row],[Discount_Amount]]</f>
        <v>284.601</v>
      </c>
      <c r="X4102" s="6">
        <f>tbl_Raw_Data[[#This Row],[Net_Amount_Before_Tax]]*tbl_Raw_Data[[#This Row],[Tax_Pct]]/100</f>
        <v>14.23005</v>
      </c>
      <c r="Y4102" s="6">
        <f>tbl_Raw_Data[[#This Row],[Net_Amount_Before_Tax]]+tbl_Raw_Data[[#This Row],[Tax_Amount]]</f>
        <v>298.83105</v>
      </c>
      <c r="Z4102" s="6">
        <f t="shared" si="324"/>
        <v>4</v>
      </c>
    </row>
    <row r="4103" spans="1:26" x14ac:dyDescent="0.3">
      <c r="A4103" s="23" t="s">
        <v>6029</v>
      </c>
      <c r="B4103" s="34">
        <v>45598</v>
      </c>
      <c r="C4103" s="23" t="s">
        <v>6030</v>
      </c>
      <c r="D4103" s="23" t="s">
        <v>100</v>
      </c>
      <c r="E4103" s="23" t="s">
        <v>101</v>
      </c>
      <c r="F4103" s="23">
        <v>201305</v>
      </c>
      <c r="G4103" s="23" t="s">
        <v>107</v>
      </c>
      <c r="H4103" s="23" t="s">
        <v>108</v>
      </c>
      <c r="I4103" s="23" t="s">
        <v>63</v>
      </c>
      <c r="J4103" s="23" t="s">
        <v>42</v>
      </c>
      <c r="K4103" s="23" t="s">
        <v>57</v>
      </c>
      <c r="L4103" s="23">
        <v>2</v>
      </c>
      <c r="M4103" s="23">
        <v>107.31</v>
      </c>
      <c r="N4103" s="23">
        <v>10</v>
      </c>
      <c r="O4103" s="23">
        <v>18</v>
      </c>
      <c r="P4103" s="23" t="s">
        <v>33</v>
      </c>
      <c r="Q4103" s="23" t="s">
        <v>34</v>
      </c>
      <c r="R4103" s="23">
        <f t="shared" si="320"/>
        <v>1</v>
      </c>
      <c r="S4103" s="23" t="str">
        <f t="shared" si="321"/>
        <v>ORD104100_20241102_CUST01143_MED005</v>
      </c>
      <c r="T4103" s="23">
        <f t="shared" si="322"/>
        <v>1</v>
      </c>
      <c r="U4103" s="6">
        <f t="shared" si="323"/>
        <v>214.62</v>
      </c>
      <c r="V4103" s="6">
        <f>tbl_Raw_Data[[#This Row],[Discount_Pct]]*tbl_Raw_Data[[#This Row],[Gross_Amount]]/100</f>
        <v>21.462</v>
      </c>
      <c r="W4103" s="6">
        <f>tbl_Raw_Data[[#This Row],[Gross_Amount]]-tbl_Raw_Data[[#This Row],[Discount_Amount]]</f>
        <v>193.15800000000002</v>
      </c>
      <c r="X4103" s="6">
        <f>tbl_Raw_Data[[#This Row],[Net_Amount_Before_Tax]]*tbl_Raw_Data[[#This Row],[Tax_Pct]]/100</f>
        <v>34.768439999999998</v>
      </c>
      <c r="Y4103" s="6">
        <f>tbl_Raw_Data[[#This Row],[Net_Amount_Before_Tax]]+tbl_Raw_Data[[#This Row],[Tax_Amount]]</f>
        <v>227.92644000000001</v>
      </c>
      <c r="Z4103" s="6">
        <f t="shared" si="324"/>
        <v>1</v>
      </c>
    </row>
    <row r="4104" spans="1:26" x14ac:dyDescent="0.3">
      <c r="A4104" s="23" t="s">
        <v>6031</v>
      </c>
      <c r="B4104" s="34">
        <v>45354</v>
      </c>
      <c r="C4104" s="23" t="s">
        <v>818</v>
      </c>
      <c r="D4104" s="23" t="s">
        <v>46</v>
      </c>
      <c r="E4104" s="23" t="s">
        <v>47</v>
      </c>
      <c r="F4104" s="23">
        <v>411057</v>
      </c>
      <c r="G4104" s="23" t="s">
        <v>48</v>
      </c>
      <c r="H4104" s="23" t="s">
        <v>49</v>
      </c>
      <c r="I4104" s="23" t="s">
        <v>50</v>
      </c>
      <c r="J4104" s="23" t="s">
        <v>23</v>
      </c>
      <c r="K4104" s="23" t="s">
        <v>24</v>
      </c>
      <c r="L4104" s="23">
        <v>1</v>
      </c>
      <c r="M4104" s="23">
        <v>106.55</v>
      </c>
      <c r="N4104" s="23">
        <v>0</v>
      </c>
      <c r="O4104" s="23">
        <v>12</v>
      </c>
      <c r="P4104" s="23" t="s">
        <v>58</v>
      </c>
      <c r="Q4104" s="23" t="s">
        <v>26</v>
      </c>
      <c r="R4104" s="23">
        <f t="shared" si="320"/>
        <v>1</v>
      </c>
      <c r="S4104" s="23" t="str">
        <f t="shared" si="321"/>
        <v>ORD104103_20240303_CUST02868_MED028</v>
      </c>
      <c r="T4104" s="23">
        <f t="shared" si="322"/>
        <v>1</v>
      </c>
      <c r="U4104" s="6">
        <f t="shared" si="323"/>
        <v>106.55</v>
      </c>
      <c r="V4104" s="6">
        <f>tbl_Raw_Data[[#This Row],[Discount_Pct]]*tbl_Raw_Data[[#This Row],[Gross_Amount]]/100</f>
        <v>0</v>
      </c>
      <c r="W4104" s="6">
        <f>tbl_Raw_Data[[#This Row],[Gross_Amount]]-tbl_Raw_Data[[#This Row],[Discount_Amount]]</f>
        <v>106.55</v>
      </c>
      <c r="X4104" s="6">
        <f>tbl_Raw_Data[[#This Row],[Net_Amount_Before_Tax]]*tbl_Raw_Data[[#This Row],[Tax_Pct]]/100</f>
        <v>12.786</v>
      </c>
      <c r="Y4104" s="6">
        <f>tbl_Raw_Data[[#This Row],[Net_Amount_Before_Tax]]+tbl_Raw_Data[[#This Row],[Tax_Amount]]</f>
        <v>119.336</v>
      </c>
      <c r="Z4104" s="6">
        <f t="shared" si="324"/>
        <v>1</v>
      </c>
    </row>
    <row r="4105" spans="1:26" x14ac:dyDescent="0.3">
      <c r="A4105" s="23" t="s">
        <v>6032</v>
      </c>
      <c r="B4105" s="34">
        <v>45473</v>
      </c>
      <c r="C4105" s="23" t="s">
        <v>2216</v>
      </c>
      <c r="D4105" s="23" t="s">
        <v>72</v>
      </c>
      <c r="E4105" s="23" t="s">
        <v>73</v>
      </c>
      <c r="F4105" s="23">
        <v>302017</v>
      </c>
      <c r="G4105" s="23" t="s">
        <v>185</v>
      </c>
      <c r="H4105" s="23" t="s">
        <v>186</v>
      </c>
      <c r="I4105" s="23" t="s">
        <v>76</v>
      </c>
      <c r="J4105" s="23" t="s">
        <v>187</v>
      </c>
      <c r="K4105" s="23" t="s">
        <v>57</v>
      </c>
      <c r="L4105" s="23">
        <v>4</v>
      </c>
      <c r="M4105" s="23">
        <v>99.95</v>
      </c>
      <c r="N4105" s="23">
        <v>5</v>
      </c>
      <c r="O4105" s="23">
        <v>5</v>
      </c>
      <c r="P4105" s="23" t="s">
        <v>65</v>
      </c>
      <c r="Q4105" s="23" t="s">
        <v>34</v>
      </c>
      <c r="R4105" s="23">
        <f t="shared" si="320"/>
        <v>1</v>
      </c>
      <c r="S4105" s="23" t="str">
        <f t="shared" si="321"/>
        <v>ORD104104_20240630_CUST01683_MED009</v>
      </c>
      <c r="T4105" s="23">
        <f t="shared" si="322"/>
        <v>1</v>
      </c>
      <c r="U4105" s="6">
        <f t="shared" si="323"/>
        <v>399.8</v>
      </c>
      <c r="V4105" s="6">
        <f>tbl_Raw_Data[[#This Row],[Discount_Pct]]*tbl_Raw_Data[[#This Row],[Gross_Amount]]/100</f>
        <v>19.989999999999998</v>
      </c>
      <c r="W4105" s="6">
        <f>tbl_Raw_Data[[#This Row],[Gross_Amount]]-tbl_Raw_Data[[#This Row],[Discount_Amount]]</f>
        <v>379.81</v>
      </c>
      <c r="X4105" s="6">
        <f>tbl_Raw_Data[[#This Row],[Net_Amount_Before_Tax]]*tbl_Raw_Data[[#This Row],[Tax_Pct]]/100</f>
        <v>18.990500000000001</v>
      </c>
      <c r="Y4105" s="6">
        <f>tbl_Raw_Data[[#This Row],[Net_Amount_Before_Tax]]+tbl_Raw_Data[[#This Row],[Tax_Amount]]</f>
        <v>398.8005</v>
      </c>
      <c r="Z4105" s="6">
        <f t="shared" si="324"/>
        <v>2</v>
      </c>
    </row>
    <row r="4106" spans="1:26" x14ac:dyDescent="0.3">
      <c r="A4106" s="23" t="s">
        <v>6033</v>
      </c>
      <c r="B4106" s="34">
        <v>45868</v>
      </c>
      <c r="C4106" s="23" t="s">
        <v>6034</v>
      </c>
      <c r="D4106" s="23" t="s">
        <v>72</v>
      </c>
      <c r="E4106" s="23" t="s">
        <v>73</v>
      </c>
      <c r="F4106" s="23">
        <v>302021</v>
      </c>
      <c r="G4106" s="23" t="s">
        <v>61</v>
      </c>
      <c r="H4106" s="23" t="s">
        <v>62</v>
      </c>
      <c r="I4106" s="23" t="s">
        <v>63</v>
      </c>
      <c r="J4106" s="23" t="s">
        <v>64</v>
      </c>
      <c r="K4106" s="23" t="s">
        <v>57</v>
      </c>
      <c r="L4106" s="23">
        <v>1</v>
      </c>
      <c r="M4106" s="23">
        <v>122.76</v>
      </c>
      <c r="N4106" s="23">
        <v>15</v>
      </c>
      <c r="O4106" s="23">
        <v>12</v>
      </c>
      <c r="P4106" s="23" t="s">
        <v>58</v>
      </c>
      <c r="Q4106" s="23" t="s">
        <v>34</v>
      </c>
      <c r="R4106" s="23">
        <f t="shared" si="320"/>
        <v>1</v>
      </c>
      <c r="S4106" s="23" t="str">
        <f t="shared" si="321"/>
        <v>ORD104105_20250730_CUST02726_MED004</v>
      </c>
      <c r="T4106" s="23">
        <f t="shared" si="322"/>
        <v>1</v>
      </c>
      <c r="U4106" s="6">
        <f t="shared" si="323"/>
        <v>122.76</v>
      </c>
      <c r="V4106" s="6">
        <f>tbl_Raw_Data[[#This Row],[Discount_Pct]]*tbl_Raw_Data[[#This Row],[Gross_Amount]]/100</f>
        <v>18.414000000000001</v>
      </c>
      <c r="W4106" s="6">
        <f>tbl_Raw_Data[[#This Row],[Gross_Amount]]-tbl_Raw_Data[[#This Row],[Discount_Amount]]</f>
        <v>104.346</v>
      </c>
      <c r="X4106" s="6">
        <f>tbl_Raw_Data[[#This Row],[Net_Amount_Before_Tax]]*tbl_Raw_Data[[#This Row],[Tax_Pct]]/100</f>
        <v>12.521520000000001</v>
      </c>
      <c r="Y4106" s="6">
        <f>tbl_Raw_Data[[#This Row],[Net_Amount_Before_Tax]]+tbl_Raw_Data[[#This Row],[Tax_Amount]]</f>
        <v>116.86752</v>
      </c>
      <c r="Z4106" s="6">
        <f t="shared" si="324"/>
        <v>2</v>
      </c>
    </row>
    <row r="4107" spans="1:26" x14ac:dyDescent="0.3">
      <c r="A4107" s="23" t="s">
        <v>6035</v>
      </c>
      <c r="B4107" s="34">
        <v>45302</v>
      </c>
      <c r="C4107" s="23" t="s">
        <v>6036</v>
      </c>
      <c r="D4107" s="23" t="s">
        <v>130</v>
      </c>
      <c r="E4107" s="23" t="s">
        <v>131</v>
      </c>
      <c r="F4107" s="23">
        <v>700091</v>
      </c>
      <c r="G4107" s="23" t="s">
        <v>124</v>
      </c>
      <c r="H4107" s="23" t="s">
        <v>125</v>
      </c>
      <c r="I4107" s="23" t="s">
        <v>104</v>
      </c>
      <c r="J4107" s="23" t="s">
        <v>114</v>
      </c>
      <c r="K4107" s="23" t="s">
        <v>24</v>
      </c>
      <c r="L4107" s="23">
        <v>1</v>
      </c>
      <c r="M4107" s="23">
        <v>109.42</v>
      </c>
      <c r="N4107" s="23">
        <v>5</v>
      </c>
      <c r="O4107" s="23">
        <v>12</v>
      </c>
      <c r="P4107" s="23" t="s">
        <v>43</v>
      </c>
      <c r="Q4107" s="23" t="s">
        <v>34</v>
      </c>
      <c r="R4107" s="23">
        <f t="shared" si="320"/>
        <v>1</v>
      </c>
      <c r="S4107" s="23" t="str">
        <f t="shared" si="321"/>
        <v>ORD104106_20240111_CUST00181_MED018</v>
      </c>
      <c r="T4107" s="23">
        <f t="shared" si="322"/>
        <v>1</v>
      </c>
      <c r="U4107" s="6">
        <f t="shared" si="323"/>
        <v>109.42</v>
      </c>
      <c r="V4107" s="6">
        <f>tbl_Raw_Data[[#This Row],[Discount_Pct]]*tbl_Raw_Data[[#This Row],[Gross_Amount]]/100</f>
        <v>5.4710000000000001</v>
      </c>
      <c r="W4107" s="6">
        <f>tbl_Raw_Data[[#This Row],[Gross_Amount]]-tbl_Raw_Data[[#This Row],[Discount_Amount]]</f>
        <v>103.949</v>
      </c>
      <c r="X4107" s="6">
        <f>tbl_Raw_Data[[#This Row],[Net_Amount_Before_Tax]]*tbl_Raw_Data[[#This Row],[Tax_Pct]]/100</f>
        <v>12.473879999999999</v>
      </c>
      <c r="Y4107" s="6">
        <f>tbl_Raw_Data[[#This Row],[Net_Amount_Before_Tax]]+tbl_Raw_Data[[#This Row],[Tax_Amount]]</f>
        <v>116.42287999999999</v>
      </c>
      <c r="Z4107" s="6">
        <f t="shared" si="324"/>
        <v>1</v>
      </c>
    </row>
    <row r="4108" spans="1:26" x14ac:dyDescent="0.3">
      <c r="A4108" s="23" t="s">
        <v>6037</v>
      </c>
      <c r="B4108" s="34">
        <v>45958</v>
      </c>
      <c r="C4108" s="23" t="s">
        <v>3508</v>
      </c>
      <c r="D4108" s="23" t="s">
        <v>142</v>
      </c>
      <c r="E4108" s="23" t="s">
        <v>81</v>
      </c>
      <c r="F4108" s="23">
        <v>380001</v>
      </c>
      <c r="G4108" s="23" t="s">
        <v>138</v>
      </c>
      <c r="H4108" s="23" t="s">
        <v>139</v>
      </c>
      <c r="I4108" s="23" t="s">
        <v>50</v>
      </c>
      <c r="J4108" s="23" t="s">
        <v>140</v>
      </c>
      <c r="K4108" s="23" t="s">
        <v>24</v>
      </c>
      <c r="L4108" s="23">
        <v>1</v>
      </c>
      <c r="M4108" s="23">
        <v>145.33000000000001</v>
      </c>
      <c r="N4108" s="23">
        <v>0</v>
      </c>
      <c r="O4108" s="23">
        <v>5</v>
      </c>
      <c r="P4108" s="23" t="s">
        <v>33</v>
      </c>
      <c r="Q4108" s="23" t="s">
        <v>34</v>
      </c>
      <c r="R4108" s="23">
        <f t="shared" si="320"/>
        <v>1</v>
      </c>
      <c r="S4108" s="23" t="str">
        <f t="shared" si="321"/>
        <v>ORD104107_20251028_CUST03223_MED013</v>
      </c>
      <c r="T4108" s="23">
        <f t="shared" si="322"/>
        <v>1</v>
      </c>
      <c r="U4108" s="6">
        <f t="shared" si="323"/>
        <v>145.33000000000001</v>
      </c>
      <c r="V4108" s="6">
        <f>tbl_Raw_Data[[#This Row],[Discount_Pct]]*tbl_Raw_Data[[#This Row],[Gross_Amount]]/100</f>
        <v>0</v>
      </c>
      <c r="W4108" s="6">
        <f>tbl_Raw_Data[[#This Row],[Gross_Amount]]-tbl_Raw_Data[[#This Row],[Discount_Amount]]</f>
        <v>145.33000000000001</v>
      </c>
      <c r="X4108" s="6">
        <f>tbl_Raw_Data[[#This Row],[Net_Amount_Before_Tax]]*tbl_Raw_Data[[#This Row],[Tax_Pct]]/100</f>
        <v>7.2665000000000006</v>
      </c>
      <c r="Y4108" s="6">
        <f>tbl_Raw_Data[[#This Row],[Net_Amount_Before_Tax]]+tbl_Raw_Data[[#This Row],[Tax_Amount]]</f>
        <v>152.59650000000002</v>
      </c>
      <c r="Z4108" s="6">
        <f t="shared" si="324"/>
        <v>2</v>
      </c>
    </row>
    <row r="4109" spans="1:26" x14ac:dyDescent="0.3">
      <c r="A4109" s="23" t="s">
        <v>6038</v>
      </c>
      <c r="B4109" s="34">
        <v>45321</v>
      </c>
      <c r="C4109" s="23" t="s">
        <v>3862</v>
      </c>
      <c r="D4109" s="23" t="s">
        <v>142</v>
      </c>
      <c r="E4109" s="23" t="s">
        <v>81</v>
      </c>
      <c r="F4109" s="23">
        <v>380001</v>
      </c>
      <c r="G4109" s="23" t="s">
        <v>160</v>
      </c>
      <c r="H4109" s="23" t="s">
        <v>161</v>
      </c>
      <c r="I4109" s="23" t="s">
        <v>50</v>
      </c>
      <c r="J4109" s="23" t="s">
        <v>23</v>
      </c>
      <c r="K4109" s="23" t="s">
        <v>24</v>
      </c>
      <c r="L4109" s="23">
        <v>1</v>
      </c>
      <c r="M4109" s="23">
        <v>154.53</v>
      </c>
      <c r="N4109" s="23">
        <v>15</v>
      </c>
      <c r="O4109" s="23">
        <v>5</v>
      </c>
      <c r="P4109" s="23" t="s">
        <v>58</v>
      </c>
      <c r="Q4109" s="23" t="s">
        <v>34</v>
      </c>
      <c r="R4109" s="23">
        <f t="shared" si="320"/>
        <v>1</v>
      </c>
      <c r="S4109" s="23" t="str">
        <f t="shared" si="321"/>
        <v>ORD104108_20240130_CUST03263_MED014</v>
      </c>
      <c r="T4109" s="23">
        <f t="shared" si="322"/>
        <v>1</v>
      </c>
      <c r="U4109" s="6">
        <f t="shared" si="323"/>
        <v>154.53</v>
      </c>
      <c r="V4109" s="6">
        <f>tbl_Raw_Data[[#This Row],[Discount_Pct]]*tbl_Raw_Data[[#This Row],[Gross_Amount]]/100</f>
        <v>23.179499999999997</v>
      </c>
      <c r="W4109" s="6">
        <f>tbl_Raw_Data[[#This Row],[Gross_Amount]]-tbl_Raw_Data[[#This Row],[Discount_Amount]]</f>
        <v>131.35050000000001</v>
      </c>
      <c r="X4109" s="6">
        <f>tbl_Raw_Data[[#This Row],[Net_Amount_Before_Tax]]*tbl_Raw_Data[[#This Row],[Tax_Pct]]/100</f>
        <v>6.5675250000000007</v>
      </c>
      <c r="Y4109" s="6">
        <f>tbl_Raw_Data[[#This Row],[Net_Amount_Before_Tax]]+tbl_Raw_Data[[#This Row],[Tax_Amount]]</f>
        <v>137.918025</v>
      </c>
      <c r="Z4109" s="6">
        <f t="shared" si="324"/>
        <v>3</v>
      </c>
    </row>
    <row r="4110" spans="1:26" x14ac:dyDescent="0.3">
      <c r="A4110" s="23" t="s">
        <v>6038</v>
      </c>
      <c r="B4110" s="34">
        <v>45751</v>
      </c>
      <c r="C4110" s="23" t="s">
        <v>2954</v>
      </c>
      <c r="D4110" s="23" t="s">
        <v>72</v>
      </c>
      <c r="E4110" s="23" t="s">
        <v>73</v>
      </c>
      <c r="F4110" s="23">
        <v>302021</v>
      </c>
      <c r="G4110" s="23" t="s">
        <v>185</v>
      </c>
      <c r="H4110" s="23" t="s">
        <v>186</v>
      </c>
      <c r="I4110" s="23" t="s">
        <v>76</v>
      </c>
      <c r="J4110" s="23" t="s">
        <v>187</v>
      </c>
      <c r="K4110" s="23" t="s">
        <v>57</v>
      </c>
      <c r="L4110" s="23">
        <v>1</v>
      </c>
      <c r="M4110" s="23">
        <v>84.19</v>
      </c>
      <c r="N4110" s="23">
        <v>5</v>
      </c>
      <c r="O4110" s="23">
        <v>12</v>
      </c>
      <c r="P4110" s="23" t="s">
        <v>25</v>
      </c>
      <c r="Q4110" s="23" t="s">
        <v>26</v>
      </c>
      <c r="R4110" s="23">
        <f t="shared" si="320"/>
        <v>1</v>
      </c>
      <c r="S4110" s="23" t="str">
        <f t="shared" si="321"/>
        <v>ORD104108_20250404_CUST01939_MED009</v>
      </c>
      <c r="T4110" s="23">
        <f t="shared" si="322"/>
        <v>1</v>
      </c>
      <c r="U4110" s="6">
        <f t="shared" si="323"/>
        <v>84.19</v>
      </c>
      <c r="V4110" s="6">
        <f>tbl_Raw_Data[[#This Row],[Discount_Pct]]*tbl_Raw_Data[[#This Row],[Gross_Amount]]/100</f>
        <v>4.2095000000000002</v>
      </c>
      <c r="W4110" s="6">
        <f>tbl_Raw_Data[[#This Row],[Gross_Amount]]-tbl_Raw_Data[[#This Row],[Discount_Amount]]</f>
        <v>79.980499999999992</v>
      </c>
      <c r="X4110" s="6">
        <f>tbl_Raw_Data[[#This Row],[Net_Amount_Before_Tax]]*tbl_Raw_Data[[#This Row],[Tax_Pct]]/100</f>
        <v>9.5976599999999976</v>
      </c>
      <c r="Y4110" s="6">
        <f>tbl_Raw_Data[[#This Row],[Net_Amount_Before_Tax]]+tbl_Raw_Data[[#This Row],[Tax_Amount]]</f>
        <v>89.578159999999997</v>
      </c>
      <c r="Z4110" s="6">
        <f t="shared" si="324"/>
        <v>2</v>
      </c>
    </row>
    <row r="4111" spans="1:26" x14ac:dyDescent="0.3">
      <c r="A4111" s="23" t="s">
        <v>6039</v>
      </c>
      <c r="B4111" s="34">
        <v>45785</v>
      </c>
      <c r="C4111" s="23" t="s">
        <v>5514</v>
      </c>
      <c r="D4111" s="23" t="s">
        <v>19</v>
      </c>
      <c r="E4111" s="23" t="s">
        <v>19</v>
      </c>
      <c r="F4111" s="23">
        <v>110024</v>
      </c>
      <c r="G4111" s="23" t="s">
        <v>160</v>
      </c>
      <c r="H4111" s="23" t="s">
        <v>161</v>
      </c>
      <c r="I4111" s="23" t="s">
        <v>50</v>
      </c>
      <c r="J4111" s="23" t="s">
        <v>23</v>
      </c>
      <c r="K4111" s="23" t="s">
        <v>24</v>
      </c>
      <c r="L4111" s="23">
        <v>2</v>
      </c>
      <c r="M4111" s="23">
        <v>132.74</v>
      </c>
      <c r="N4111" s="23">
        <v>0</v>
      </c>
      <c r="O4111" s="23">
        <v>18</v>
      </c>
      <c r="P4111" s="23" t="s">
        <v>43</v>
      </c>
      <c r="Q4111" s="23" t="s">
        <v>34</v>
      </c>
      <c r="R4111" s="23">
        <f t="shared" si="320"/>
        <v>1</v>
      </c>
      <c r="S4111" s="23" t="str">
        <f t="shared" si="321"/>
        <v>ORD104110_20250508_CUST03274_MED014</v>
      </c>
      <c r="T4111" s="23">
        <f t="shared" si="322"/>
        <v>1</v>
      </c>
      <c r="U4111" s="6">
        <f t="shared" si="323"/>
        <v>265.48</v>
      </c>
      <c r="V4111" s="6">
        <f>tbl_Raw_Data[[#This Row],[Discount_Pct]]*tbl_Raw_Data[[#This Row],[Gross_Amount]]/100</f>
        <v>0</v>
      </c>
      <c r="W4111" s="6">
        <f>tbl_Raw_Data[[#This Row],[Gross_Amount]]-tbl_Raw_Data[[#This Row],[Discount_Amount]]</f>
        <v>265.48</v>
      </c>
      <c r="X4111" s="6">
        <f>tbl_Raw_Data[[#This Row],[Net_Amount_Before_Tax]]*tbl_Raw_Data[[#This Row],[Tax_Pct]]/100</f>
        <v>47.7864</v>
      </c>
      <c r="Y4111" s="6">
        <f>tbl_Raw_Data[[#This Row],[Net_Amount_Before_Tax]]+tbl_Raw_Data[[#This Row],[Tax_Amount]]</f>
        <v>313.26640000000003</v>
      </c>
      <c r="Z4111" s="6">
        <f t="shared" si="324"/>
        <v>3</v>
      </c>
    </row>
    <row r="4112" spans="1:26" x14ac:dyDescent="0.3">
      <c r="A4112" s="23" t="s">
        <v>6040</v>
      </c>
      <c r="B4112" s="34">
        <v>45412</v>
      </c>
      <c r="C4112" s="23" t="s">
        <v>3914</v>
      </c>
      <c r="D4112" s="23" t="s">
        <v>28</v>
      </c>
      <c r="E4112" s="23" t="s">
        <v>29</v>
      </c>
      <c r="F4112" s="23">
        <v>500032</v>
      </c>
      <c r="G4112" s="23" t="s">
        <v>39</v>
      </c>
      <c r="H4112" s="23" t="s">
        <v>40</v>
      </c>
      <c r="I4112" s="23" t="s">
        <v>41</v>
      </c>
      <c r="J4112" s="23" t="s">
        <v>42</v>
      </c>
      <c r="K4112" s="23" t="s">
        <v>24</v>
      </c>
      <c r="L4112" s="23">
        <v>5</v>
      </c>
      <c r="M4112" s="23">
        <v>31.19</v>
      </c>
      <c r="N4112" s="23">
        <v>0</v>
      </c>
      <c r="O4112" s="23">
        <v>5</v>
      </c>
      <c r="P4112" s="23" t="s">
        <v>33</v>
      </c>
      <c r="Q4112" s="23" t="s">
        <v>34</v>
      </c>
      <c r="R4112" s="23">
        <f t="shared" si="320"/>
        <v>1</v>
      </c>
      <c r="S4112" s="23" t="str">
        <f t="shared" si="321"/>
        <v>ORD104111_20240430_CUST01061_MED001</v>
      </c>
      <c r="T4112" s="23">
        <f t="shared" si="322"/>
        <v>1</v>
      </c>
      <c r="U4112" s="6">
        <f t="shared" si="323"/>
        <v>155.95000000000002</v>
      </c>
      <c r="V4112" s="6">
        <f>tbl_Raw_Data[[#This Row],[Discount_Pct]]*tbl_Raw_Data[[#This Row],[Gross_Amount]]/100</f>
        <v>0</v>
      </c>
      <c r="W4112" s="6">
        <f>tbl_Raw_Data[[#This Row],[Gross_Amount]]-tbl_Raw_Data[[#This Row],[Discount_Amount]]</f>
        <v>155.95000000000002</v>
      </c>
      <c r="X4112" s="6">
        <f>tbl_Raw_Data[[#This Row],[Net_Amount_Before_Tax]]*tbl_Raw_Data[[#This Row],[Tax_Pct]]/100</f>
        <v>7.7975000000000012</v>
      </c>
      <c r="Y4112" s="6">
        <f>tbl_Raw_Data[[#This Row],[Net_Amount_Before_Tax]]+tbl_Raw_Data[[#This Row],[Tax_Amount]]</f>
        <v>163.74750000000003</v>
      </c>
      <c r="Z4112" s="6">
        <f t="shared" si="324"/>
        <v>3</v>
      </c>
    </row>
    <row r="4113" spans="1:26" x14ac:dyDescent="0.3">
      <c r="A4113" s="23" t="s">
        <v>6041</v>
      </c>
      <c r="B4113" s="34">
        <v>45929</v>
      </c>
      <c r="C4113" s="23" t="s">
        <v>6042</v>
      </c>
      <c r="D4113" s="23" t="s">
        <v>72</v>
      </c>
      <c r="E4113" s="23" t="s">
        <v>73</v>
      </c>
      <c r="F4113" s="23">
        <v>302001</v>
      </c>
      <c r="G4113" s="23" t="s">
        <v>74</v>
      </c>
      <c r="H4113" s="23" t="s">
        <v>75</v>
      </c>
      <c r="I4113" s="23" t="s">
        <v>76</v>
      </c>
      <c r="J4113" s="23" t="s">
        <v>77</v>
      </c>
      <c r="K4113" s="23" t="s">
        <v>57</v>
      </c>
      <c r="L4113" s="23">
        <v>1</v>
      </c>
      <c r="M4113" s="23">
        <v>70.53</v>
      </c>
      <c r="N4113" s="23">
        <v>5</v>
      </c>
      <c r="O4113" s="23">
        <v>5</v>
      </c>
      <c r="P4113" s="23" t="s">
        <v>89</v>
      </c>
      <c r="Q4113" s="23" t="s">
        <v>34</v>
      </c>
      <c r="R4113" s="23">
        <f t="shared" si="320"/>
        <v>1</v>
      </c>
      <c r="S4113" s="23" t="str">
        <f t="shared" si="321"/>
        <v>ORD104112_20250929_CUST01988_MED008</v>
      </c>
      <c r="T4113" s="23">
        <f t="shared" si="322"/>
        <v>1</v>
      </c>
      <c r="U4113" s="6">
        <f t="shared" si="323"/>
        <v>70.53</v>
      </c>
      <c r="V4113" s="6">
        <f>tbl_Raw_Data[[#This Row],[Discount_Pct]]*tbl_Raw_Data[[#This Row],[Gross_Amount]]/100</f>
        <v>3.5265</v>
      </c>
      <c r="W4113" s="6">
        <f>tbl_Raw_Data[[#This Row],[Gross_Amount]]-tbl_Raw_Data[[#This Row],[Discount_Amount]]</f>
        <v>67.003500000000003</v>
      </c>
      <c r="X4113" s="6">
        <f>tbl_Raw_Data[[#This Row],[Net_Amount_Before_Tax]]*tbl_Raw_Data[[#This Row],[Tax_Pct]]/100</f>
        <v>3.3501750000000006</v>
      </c>
      <c r="Y4113" s="6">
        <f>tbl_Raw_Data[[#This Row],[Net_Amount_Before_Tax]]+tbl_Raw_Data[[#This Row],[Tax_Amount]]</f>
        <v>70.35367500000001</v>
      </c>
      <c r="Z4113" s="6">
        <f t="shared" si="324"/>
        <v>4</v>
      </c>
    </row>
    <row r="4114" spans="1:26" x14ac:dyDescent="0.3">
      <c r="A4114" s="23" t="s">
        <v>6043</v>
      </c>
      <c r="B4114" s="34">
        <v>45338</v>
      </c>
      <c r="C4114" s="23" t="s">
        <v>6044</v>
      </c>
      <c r="D4114" s="23" t="s">
        <v>123</v>
      </c>
      <c r="E4114" s="23" t="s">
        <v>101</v>
      </c>
      <c r="F4114" s="23">
        <v>226021</v>
      </c>
      <c r="G4114" s="23" t="s">
        <v>233</v>
      </c>
      <c r="H4114" s="23" t="s">
        <v>234</v>
      </c>
      <c r="I4114" s="23" t="s">
        <v>104</v>
      </c>
      <c r="J4114" s="23" t="s">
        <v>42</v>
      </c>
      <c r="K4114" s="23" t="s">
        <v>24</v>
      </c>
      <c r="L4114" s="23">
        <v>3</v>
      </c>
      <c r="M4114" s="23">
        <v>164.73</v>
      </c>
      <c r="N4114" s="23">
        <v>10</v>
      </c>
      <c r="O4114" s="23">
        <v>18</v>
      </c>
      <c r="P4114" s="23" t="s">
        <v>89</v>
      </c>
      <c r="Q4114" s="23" t="s">
        <v>34</v>
      </c>
      <c r="R4114" s="23">
        <f t="shared" si="320"/>
        <v>1</v>
      </c>
      <c r="S4114" s="23" t="str">
        <f t="shared" si="321"/>
        <v>ORD104113_20240216_CUST01415_MED019</v>
      </c>
      <c r="T4114" s="23">
        <f t="shared" si="322"/>
        <v>1</v>
      </c>
      <c r="U4114" s="6">
        <f t="shared" si="323"/>
        <v>494.18999999999994</v>
      </c>
      <c r="V4114" s="6">
        <f>tbl_Raw_Data[[#This Row],[Discount_Pct]]*tbl_Raw_Data[[#This Row],[Gross_Amount]]/100</f>
        <v>49.418999999999997</v>
      </c>
      <c r="W4114" s="6">
        <f>tbl_Raw_Data[[#This Row],[Gross_Amount]]-tbl_Raw_Data[[#This Row],[Discount_Amount]]</f>
        <v>444.77099999999996</v>
      </c>
      <c r="X4114" s="6">
        <f>tbl_Raw_Data[[#This Row],[Net_Amount_Before_Tax]]*tbl_Raw_Data[[#This Row],[Tax_Pct]]/100</f>
        <v>80.058779999999985</v>
      </c>
      <c r="Y4114" s="6">
        <f>tbl_Raw_Data[[#This Row],[Net_Amount_Before_Tax]]+tbl_Raw_Data[[#This Row],[Tax_Amount]]</f>
        <v>524.82977999999991</v>
      </c>
      <c r="Z4114" s="6">
        <f t="shared" si="324"/>
        <v>3</v>
      </c>
    </row>
    <row r="4115" spans="1:26" x14ac:dyDescent="0.3">
      <c r="A4115" s="23" t="s">
        <v>6043</v>
      </c>
      <c r="B4115" s="34">
        <v>45979</v>
      </c>
      <c r="C4115" s="23" t="s">
        <v>6045</v>
      </c>
      <c r="D4115" s="23" t="s">
        <v>92</v>
      </c>
      <c r="E4115" s="23" t="s">
        <v>93</v>
      </c>
      <c r="F4115" s="23">
        <v>560066</v>
      </c>
      <c r="G4115" s="23" t="s">
        <v>196</v>
      </c>
      <c r="H4115" s="23" t="s">
        <v>197</v>
      </c>
      <c r="I4115" s="23" t="s">
        <v>32</v>
      </c>
      <c r="J4115" s="23" t="s">
        <v>42</v>
      </c>
      <c r="K4115" s="23" t="s">
        <v>24</v>
      </c>
      <c r="L4115" s="23">
        <v>3</v>
      </c>
      <c r="M4115" s="23">
        <v>27.38</v>
      </c>
      <c r="N4115" s="23">
        <v>0</v>
      </c>
      <c r="O4115" s="23">
        <v>5</v>
      </c>
      <c r="P4115" s="23" t="s">
        <v>25</v>
      </c>
      <c r="Q4115" s="23" t="s">
        <v>34</v>
      </c>
      <c r="R4115" s="23">
        <f t="shared" si="320"/>
        <v>1</v>
      </c>
      <c r="S4115" s="23" t="str">
        <f t="shared" si="321"/>
        <v>ORD104113_20251118_CUST03172_MED011</v>
      </c>
      <c r="T4115" s="23">
        <f t="shared" si="322"/>
        <v>1</v>
      </c>
      <c r="U4115" s="6">
        <f t="shared" si="323"/>
        <v>82.14</v>
      </c>
      <c r="V4115" s="6">
        <f>tbl_Raw_Data[[#This Row],[Discount_Pct]]*tbl_Raw_Data[[#This Row],[Gross_Amount]]/100</f>
        <v>0</v>
      </c>
      <c r="W4115" s="6">
        <f>tbl_Raw_Data[[#This Row],[Gross_Amount]]-tbl_Raw_Data[[#This Row],[Discount_Amount]]</f>
        <v>82.14</v>
      </c>
      <c r="X4115" s="6">
        <f>tbl_Raw_Data[[#This Row],[Net_Amount_Before_Tax]]*tbl_Raw_Data[[#This Row],[Tax_Pct]]/100</f>
        <v>4.1070000000000002</v>
      </c>
      <c r="Y4115" s="6">
        <f>tbl_Raw_Data[[#This Row],[Net_Amount_Before_Tax]]+tbl_Raw_Data[[#This Row],[Tax_Amount]]</f>
        <v>86.247</v>
      </c>
      <c r="Z4115" s="6">
        <f t="shared" si="324"/>
        <v>1</v>
      </c>
    </row>
    <row r="4116" spans="1:26" x14ac:dyDescent="0.3">
      <c r="A4116" s="23" t="s">
        <v>6046</v>
      </c>
      <c r="B4116" s="34">
        <v>45844</v>
      </c>
      <c r="C4116" s="23" t="s">
        <v>6047</v>
      </c>
      <c r="D4116" s="23" t="s">
        <v>92</v>
      </c>
      <c r="E4116" s="23" t="s">
        <v>93</v>
      </c>
      <c r="F4116" s="23">
        <v>560034</v>
      </c>
      <c r="G4116" s="23" t="s">
        <v>315</v>
      </c>
      <c r="H4116" s="23" t="s">
        <v>316</v>
      </c>
      <c r="I4116" s="23" t="s">
        <v>50</v>
      </c>
      <c r="J4116" s="23" t="s">
        <v>114</v>
      </c>
      <c r="K4116" s="23" t="s">
        <v>24</v>
      </c>
      <c r="L4116" s="23">
        <v>2</v>
      </c>
      <c r="M4116" s="23">
        <v>126.93</v>
      </c>
      <c r="N4116" s="23">
        <v>10</v>
      </c>
      <c r="O4116" s="23">
        <v>12</v>
      </c>
      <c r="P4116" s="23" t="s">
        <v>58</v>
      </c>
      <c r="Q4116" s="23" t="s">
        <v>34</v>
      </c>
      <c r="R4116" s="23">
        <f t="shared" si="320"/>
        <v>1</v>
      </c>
      <c r="S4116" s="23" t="str">
        <f t="shared" si="321"/>
        <v>ORD104115_20250706_CUST00157_MED012</v>
      </c>
      <c r="T4116" s="23">
        <f t="shared" si="322"/>
        <v>1</v>
      </c>
      <c r="U4116" s="6">
        <f t="shared" si="323"/>
        <v>253.86</v>
      </c>
      <c r="V4116" s="6">
        <f>tbl_Raw_Data[[#This Row],[Discount_Pct]]*tbl_Raw_Data[[#This Row],[Gross_Amount]]/100</f>
        <v>25.386000000000003</v>
      </c>
      <c r="W4116" s="6">
        <f>tbl_Raw_Data[[#This Row],[Gross_Amount]]-tbl_Raw_Data[[#This Row],[Discount_Amount]]</f>
        <v>228.47400000000002</v>
      </c>
      <c r="X4116" s="6">
        <f>tbl_Raw_Data[[#This Row],[Net_Amount_Before_Tax]]*tbl_Raw_Data[[#This Row],[Tax_Pct]]/100</f>
        <v>27.416880000000003</v>
      </c>
      <c r="Y4116" s="6">
        <f>tbl_Raw_Data[[#This Row],[Net_Amount_Before_Tax]]+tbl_Raw_Data[[#This Row],[Tax_Amount]]</f>
        <v>255.89088000000001</v>
      </c>
      <c r="Z4116" s="6">
        <f t="shared" si="324"/>
        <v>1</v>
      </c>
    </row>
    <row r="4117" spans="1:26" x14ac:dyDescent="0.3">
      <c r="A4117" s="23" t="s">
        <v>6048</v>
      </c>
      <c r="B4117" s="34">
        <v>45699</v>
      </c>
      <c r="C4117" s="23" t="s">
        <v>1678</v>
      </c>
      <c r="D4117" s="23" t="s">
        <v>28</v>
      </c>
      <c r="E4117" s="23" t="s">
        <v>29</v>
      </c>
      <c r="F4117" s="23">
        <v>500081</v>
      </c>
      <c r="G4117" s="23" t="s">
        <v>224</v>
      </c>
      <c r="H4117" s="23" t="s">
        <v>225</v>
      </c>
      <c r="I4117" s="23" t="s">
        <v>147</v>
      </c>
      <c r="J4117" s="23" t="s">
        <v>23</v>
      </c>
      <c r="K4117" s="23" t="s">
        <v>24</v>
      </c>
      <c r="L4117" s="23">
        <v>1</v>
      </c>
      <c r="M4117" s="23">
        <v>53.92</v>
      </c>
      <c r="N4117" s="23">
        <v>15</v>
      </c>
      <c r="O4117" s="23">
        <v>12</v>
      </c>
      <c r="P4117" s="23" t="s">
        <v>89</v>
      </c>
      <c r="Q4117" s="23" t="s">
        <v>34</v>
      </c>
      <c r="R4117" s="23">
        <f t="shared" si="320"/>
        <v>1</v>
      </c>
      <c r="S4117" s="23" t="str">
        <f t="shared" si="321"/>
        <v>ORD104116_20250211_CUST02943_MED015</v>
      </c>
      <c r="T4117" s="23">
        <f t="shared" si="322"/>
        <v>1</v>
      </c>
      <c r="U4117" s="6">
        <f t="shared" si="323"/>
        <v>53.92</v>
      </c>
      <c r="V4117" s="6">
        <f>tbl_Raw_Data[[#This Row],[Discount_Pct]]*tbl_Raw_Data[[#This Row],[Gross_Amount]]/100</f>
        <v>8.088000000000001</v>
      </c>
      <c r="W4117" s="6">
        <f>tbl_Raw_Data[[#This Row],[Gross_Amount]]-tbl_Raw_Data[[#This Row],[Discount_Amount]]</f>
        <v>45.832000000000001</v>
      </c>
      <c r="X4117" s="6">
        <f>tbl_Raw_Data[[#This Row],[Net_Amount_Before_Tax]]*tbl_Raw_Data[[#This Row],[Tax_Pct]]/100</f>
        <v>5.4998400000000007</v>
      </c>
      <c r="Y4117" s="6">
        <f>tbl_Raw_Data[[#This Row],[Net_Amount_Before_Tax]]+tbl_Raw_Data[[#This Row],[Tax_Amount]]</f>
        <v>51.33184</v>
      </c>
      <c r="Z4117" s="6">
        <f t="shared" si="324"/>
        <v>2</v>
      </c>
    </row>
    <row r="4118" spans="1:26" x14ac:dyDescent="0.3">
      <c r="A4118" s="23" t="s">
        <v>6049</v>
      </c>
      <c r="B4118" s="34">
        <v>45692</v>
      </c>
      <c r="C4118" s="23" t="s">
        <v>1277</v>
      </c>
      <c r="D4118" s="23" t="s">
        <v>80</v>
      </c>
      <c r="E4118" s="23" t="s">
        <v>81</v>
      </c>
      <c r="F4118" s="23">
        <v>395010</v>
      </c>
      <c r="G4118" s="23" t="s">
        <v>138</v>
      </c>
      <c r="H4118" s="23" t="s">
        <v>139</v>
      </c>
      <c r="I4118" s="23" t="s">
        <v>50</v>
      </c>
      <c r="J4118" s="23" t="s">
        <v>140</v>
      </c>
      <c r="K4118" s="23" t="s">
        <v>24</v>
      </c>
      <c r="L4118" s="23">
        <v>3</v>
      </c>
      <c r="M4118" s="23">
        <v>159.62</v>
      </c>
      <c r="N4118" s="23">
        <v>5</v>
      </c>
      <c r="O4118" s="23">
        <v>12</v>
      </c>
      <c r="P4118" s="23" t="s">
        <v>65</v>
      </c>
      <c r="Q4118" s="23" t="s">
        <v>26</v>
      </c>
      <c r="R4118" s="23">
        <f t="shared" si="320"/>
        <v>1</v>
      </c>
      <c r="S4118" s="23" t="str">
        <f t="shared" si="321"/>
        <v>ORD104117_20250204_CUST01795_MED013</v>
      </c>
      <c r="T4118" s="23">
        <f t="shared" si="322"/>
        <v>1</v>
      </c>
      <c r="U4118" s="6">
        <f t="shared" si="323"/>
        <v>478.86</v>
      </c>
      <c r="V4118" s="6">
        <f>tbl_Raw_Data[[#This Row],[Discount_Pct]]*tbl_Raw_Data[[#This Row],[Gross_Amount]]/100</f>
        <v>23.943000000000001</v>
      </c>
      <c r="W4118" s="6">
        <f>tbl_Raw_Data[[#This Row],[Gross_Amount]]-tbl_Raw_Data[[#This Row],[Discount_Amount]]</f>
        <v>454.91700000000003</v>
      </c>
      <c r="X4118" s="6">
        <f>tbl_Raw_Data[[#This Row],[Net_Amount_Before_Tax]]*tbl_Raw_Data[[#This Row],[Tax_Pct]]/100</f>
        <v>54.590040000000009</v>
      </c>
      <c r="Y4118" s="6">
        <f>tbl_Raw_Data[[#This Row],[Net_Amount_Before_Tax]]+tbl_Raw_Data[[#This Row],[Tax_Amount]]</f>
        <v>509.50704000000002</v>
      </c>
      <c r="Z4118" s="6">
        <f t="shared" si="324"/>
        <v>3</v>
      </c>
    </row>
    <row r="4119" spans="1:26" x14ac:dyDescent="0.3">
      <c r="A4119" s="23" t="s">
        <v>6050</v>
      </c>
      <c r="B4119" s="34">
        <v>45489</v>
      </c>
      <c r="C4119" s="23" t="s">
        <v>6051</v>
      </c>
      <c r="D4119" s="23" t="s">
        <v>37</v>
      </c>
      <c r="E4119" s="23" t="s">
        <v>38</v>
      </c>
      <c r="F4119" s="23">
        <v>452020</v>
      </c>
      <c r="G4119" s="23" t="s">
        <v>192</v>
      </c>
      <c r="H4119" s="23" t="s">
        <v>193</v>
      </c>
      <c r="I4119" s="23" t="s">
        <v>41</v>
      </c>
      <c r="J4119" s="23" t="s">
        <v>194</v>
      </c>
      <c r="K4119" s="23" t="s">
        <v>24</v>
      </c>
      <c r="L4119" s="23">
        <v>1</v>
      </c>
      <c r="M4119" s="23">
        <v>31.27</v>
      </c>
      <c r="N4119" s="23">
        <v>20</v>
      </c>
      <c r="O4119" s="23">
        <v>12</v>
      </c>
      <c r="P4119" s="23" t="s">
        <v>33</v>
      </c>
      <c r="Q4119" s="23" t="s">
        <v>34</v>
      </c>
      <c r="R4119" s="23">
        <f t="shared" si="320"/>
        <v>1</v>
      </c>
      <c r="S4119" s="23" t="str">
        <f t="shared" si="321"/>
        <v>ORD104118_20240716_CUST01581_MED002</v>
      </c>
      <c r="T4119" s="23">
        <f t="shared" si="322"/>
        <v>1</v>
      </c>
      <c r="U4119" s="6">
        <f t="shared" si="323"/>
        <v>31.27</v>
      </c>
      <c r="V4119" s="6">
        <f>tbl_Raw_Data[[#This Row],[Discount_Pct]]*tbl_Raw_Data[[#This Row],[Gross_Amount]]/100</f>
        <v>6.2539999999999996</v>
      </c>
      <c r="W4119" s="6">
        <f>tbl_Raw_Data[[#This Row],[Gross_Amount]]-tbl_Raw_Data[[#This Row],[Discount_Amount]]</f>
        <v>25.015999999999998</v>
      </c>
      <c r="X4119" s="6">
        <f>tbl_Raw_Data[[#This Row],[Net_Amount_Before_Tax]]*tbl_Raw_Data[[#This Row],[Tax_Pct]]/100</f>
        <v>3.0019200000000001</v>
      </c>
      <c r="Y4119" s="6">
        <f>tbl_Raw_Data[[#This Row],[Net_Amount_Before_Tax]]+tbl_Raw_Data[[#This Row],[Tax_Amount]]</f>
        <v>28.017919999999997</v>
      </c>
      <c r="Z4119" s="6">
        <f t="shared" si="324"/>
        <v>2</v>
      </c>
    </row>
    <row r="4120" spans="1:26" x14ac:dyDescent="0.3">
      <c r="A4120" s="23" t="s">
        <v>6052</v>
      </c>
      <c r="B4120" s="34">
        <v>45354</v>
      </c>
      <c r="C4120" s="23" t="s">
        <v>2158</v>
      </c>
      <c r="D4120" s="23" t="s">
        <v>92</v>
      </c>
      <c r="E4120" s="23" t="s">
        <v>93</v>
      </c>
      <c r="F4120" s="23">
        <v>560001</v>
      </c>
      <c r="G4120" s="23" t="s">
        <v>154</v>
      </c>
      <c r="H4120" s="23" t="s">
        <v>155</v>
      </c>
      <c r="I4120" s="23" t="s">
        <v>134</v>
      </c>
      <c r="J4120" s="23" t="s">
        <v>156</v>
      </c>
      <c r="K4120" s="23" t="s">
        <v>57</v>
      </c>
      <c r="L4120" s="23">
        <v>1</v>
      </c>
      <c r="M4120" s="23">
        <v>42.95</v>
      </c>
      <c r="N4120" s="23">
        <v>0</v>
      </c>
      <c r="O4120" s="23">
        <v>12</v>
      </c>
      <c r="P4120" s="23" t="s">
        <v>33</v>
      </c>
      <c r="Q4120" s="23" t="s">
        <v>34</v>
      </c>
      <c r="R4120" s="23">
        <f t="shared" si="320"/>
        <v>1</v>
      </c>
      <c r="S4120" s="23" t="str">
        <f t="shared" si="321"/>
        <v>ORD104119_20240303_CUST02535_MED006</v>
      </c>
      <c r="T4120" s="23">
        <f t="shared" si="322"/>
        <v>1</v>
      </c>
      <c r="U4120" s="6">
        <f t="shared" si="323"/>
        <v>42.95</v>
      </c>
      <c r="V4120" s="6">
        <f>tbl_Raw_Data[[#This Row],[Discount_Pct]]*tbl_Raw_Data[[#This Row],[Gross_Amount]]/100</f>
        <v>0</v>
      </c>
      <c r="W4120" s="6">
        <f>tbl_Raw_Data[[#This Row],[Gross_Amount]]-tbl_Raw_Data[[#This Row],[Discount_Amount]]</f>
        <v>42.95</v>
      </c>
      <c r="X4120" s="6">
        <f>tbl_Raw_Data[[#This Row],[Net_Amount_Before_Tax]]*tbl_Raw_Data[[#This Row],[Tax_Pct]]/100</f>
        <v>5.1540000000000008</v>
      </c>
      <c r="Y4120" s="6">
        <f>tbl_Raw_Data[[#This Row],[Net_Amount_Before_Tax]]+tbl_Raw_Data[[#This Row],[Tax_Amount]]</f>
        <v>48.104000000000006</v>
      </c>
      <c r="Z4120" s="6">
        <f t="shared" si="324"/>
        <v>2</v>
      </c>
    </row>
    <row r="4121" spans="1:26" x14ac:dyDescent="0.3">
      <c r="A4121" s="23" t="s">
        <v>6052</v>
      </c>
      <c r="B4121" s="34">
        <v>45741</v>
      </c>
      <c r="C4121" s="23" t="s">
        <v>4975</v>
      </c>
      <c r="D4121" s="23" t="s">
        <v>183</v>
      </c>
      <c r="E4121" s="23" t="s">
        <v>184</v>
      </c>
      <c r="F4121" s="23">
        <v>122018</v>
      </c>
      <c r="G4121" s="23" t="s">
        <v>283</v>
      </c>
      <c r="H4121" s="23" t="s">
        <v>284</v>
      </c>
      <c r="I4121" s="23" t="s">
        <v>104</v>
      </c>
      <c r="J4121" s="23" t="s">
        <v>42</v>
      </c>
      <c r="K4121" s="23" t="s">
        <v>57</v>
      </c>
      <c r="L4121" s="23">
        <v>2</v>
      </c>
      <c r="M4121" s="23">
        <v>266.52</v>
      </c>
      <c r="N4121" s="23">
        <v>15</v>
      </c>
      <c r="O4121" s="23">
        <v>18</v>
      </c>
      <c r="P4121" s="23" t="s">
        <v>33</v>
      </c>
      <c r="Q4121" s="23" t="s">
        <v>34</v>
      </c>
      <c r="R4121" s="23">
        <f t="shared" si="320"/>
        <v>1</v>
      </c>
      <c r="S4121" s="23" t="str">
        <f t="shared" si="321"/>
        <v>ORD104119_20250325_CUST02291_MED030</v>
      </c>
      <c r="T4121" s="23">
        <f t="shared" si="322"/>
        <v>1</v>
      </c>
      <c r="U4121" s="6">
        <f t="shared" si="323"/>
        <v>533.04</v>
      </c>
      <c r="V4121" s="6">
        <f>tbl_Raw_Data[[#This Row],[Discount_Pct]]*tbl_Raw_Data[[#This Row],[Gross_Amount]]/100</f>
        <v>79.955999999999989</v>
      </c>
      <c r="W4121" s="6">
        <f>tbl_Raw_Data[[#This Row],[Gross_Amount]]-tbl_Raw_Data[[#This Row],[Discount_Amount]]</f>
        <v>453.08399999999995</v>
      </c>
      <c r="X4121" s="6">
        <f>tbl_Raw_Data[[#This Row],[Net_Amount_Before_Tax]]*tbl_Raw_Data[[#This Row],[Tax_Pct]]/100</f>
        <v>81.555119999999988</v>
      </c>
      <c r="Y4121" s="6">
        <f>tbl_Raw_Data[[#This Row],[Net_Amount_Before_Tax]]+tbl_Raw_Data[[#This Row],[Tax_Amount]]</f>
        <v>534.63911999999993</v>
      </c>
      <c r="Z4121" s="6">
        <f t="shared" si="324"/>
        <v>2</v>
      </c>
    </row>
    <row r="4122" spans="1:26" x14ac:dyDescent="0.3">
      <c r="A4122" s="23" t="s">
        <v>6053</v>
      </c>
      <c r="B4122" s="34">
        <v>45840</v>
      </c>
      <c r="C4122" s="23" t="s">
        <v>425</v>
      </c>
      <c r="D4122" s="23" t="s">
        <v>52</v>
      </c>
      <c r="E4122" s="23" t="s">
        <v>52</v>
      </c>
      <c r="F4122" s="23">
        <v>160001</v>
      </c>
      <c r="G4122" s="23" t="s">
        <v>102</v>
      </c>
      <c r="H4122" s="23" t="s">
        <v>103</v>
      </c>
      <c r="I4122" s="23" t="s">
        <v>104</v>
      </c>
      <c r="J4122" s="23" t="s">
        <v>64</v>
      </c>
      <c r="K4122" s="23" t="s">
        <v>57</v>
      </c>
      <c r="L4122" s="23">
        <v>1</v>
      </c>
      <c r="M4122" s="23">
        <v>89.34</v>
      </c>
      <c r="N4122" s="23">
        <v>0</v>
      </c>
      <c r="O4122" s="23">
        <v>5</v>
      </c>
      <c r="P4122" s="23" t="s">
        <v>33</v>
      </c>
      <c r="Q4122" s="23" t="s">
        <v>26</v>
      </c>
      <c r="R4122" s="23">
        <f t="shared" si="320"/>
        <v>1</v>
      </c>
      <c r="S4122" s="23" t="str">
        <f t="shared" si="321"/>
        <v>ORD104121_20250702_CUST00820_MED029</v>
      </c>
      <c r="T4122" s="23">
        <f t="shared" si="322"/>
        <v>1</v>
      </c>
      <c r="U4122" s="6">
        <f t="shared" si="323"/>
        <v>89.34</v>
      </c>
      <c r="V4122" s="6">
        <f>tbl_Raw_Data[[#This Row],[Discount_Pct]]*tbl_Raw_Data[[#This Row],[Gross_Amount]]/100</f>
        <v>0</v>
      </c>
      <c r="W4122" s="6">
        <f>tbl_Raw_Data[[#This Row],[Gross_Amount]]-tbl_Raw_Data[[#This Row],[Discount_Amount]]</f>
        <v>89.34</v>
      </c>
      <c r="X4122" s="6">
        <f>tbl_Raw_Data[[#This Row],[Net_Amount_Before_Tax]]*tbl_Raw_Data[[#This Row],[Tax_Pct]]/100</f>
        <v>4.4670000000000005</v>
      </c>
      <c r="Y4122" s="6">
        <f>tbl_Raw_Data[[#This Row],[Net_Amount_Before_Tax]]+tbl_Raw_Data[[#This Row],[Tax_Amount]]</f>
        <v>93.807000000000002</v>
      </c>
      <c r="Z4122" s="6">
        <f t="shared" si="324"/>
        <v>1</v>
      </c>
    </row>
    <row r="4123" spans="1:26" x14ac:dyDescent="0.3">
      <c r="A4123" s="23" t="s">
        <v>6054</v>
      </c>
      <c r="B4123" s="34">
        <v>45591</v>
      </c>
      <c r="C4123" s="23" t="s">
        <v>6055</v>
      </c>
      <c r="D4123" s="23" t="s">
        <v>87</v>
      </c>
      <c r="E4123" s="23" t="s">
        <v>88</v>
      </c>
      <c r="F4123" s="23">
        <v>600001</v>
      </c>
      <c r="G4123" s="23" t="s">
        <v>74</v>
      </c>
      <c r="H4123" s="23" t="s">
        <v>75</v>
      </c>
      <c r="I4123" s="23" t="s">
        <v>76</v>
      </c>
      <c r="J4123" s="23" t="s">
        <v>77</v>
      </c>
      <c r="K4123" s="23" t="s">
        <v>57</v>
      </c>
      <c r="L4123" s="23">
        <v>3</v>
      </c>
      <c r="M4123" s="23">
        <v>67.2</v>
      </c>
      <c r="N4123" s="23">
        <v>10</v>
      </c>
      <c r="O4123" s="23">
        <v>5</v>
      </c>
      <c r="P4123" s="23" t="s">
        <v>25</v>
      </c>
      <c r="Q4123" s="23" t="s">
        <v>34</v>
      </c>
      <c r="R4123" s="23">
        <f t="shared" si="320"/>
        <v>1</v>
      </c>
      <c r="S4123" s="23" t="str">
        <f t="shared" si="321"/>
        <v>ORD104122_20241026_CUST02111_MED008</v>
      </c>
      <c r="T4123" s="23">
        <f t="shared" si="322"/>
        <v>1</v>
      </c>
      <c r="U4123" s="6">
        <f t="shared" si="323"/>
        <v>201.60000000000002</v>
      </c>
      <c r="V4123" s="6">
        <f>tbl_Raw_Data[[#This Row],[Discount_Pct]]*tbl_Raw_Data[[#This Row],[Gross_Amount]]/100</f>
        <v>20.160000000000004</v>
      </c>
      <c r="W4123" s="6">
        <f>tbl_Raw_Data[[#This Row],[Gross_Amount]]-tbl_Raw_Data[[#This Row],[Discount_Amount]]</f>
        <v>181.44000000000003</v>
      </c>
      <c r="X4123" s="6">
        <f>tbl_Raw_Data[[#This Row],[Net_Amount_Before_Tax]]*tbl_Raw_Data[[#This Row],[Tax_Pct]]/100</f>
        <v>9.072000000000001</v>
      </c>
      <c r="Y4123" s="6">
        <f>tbl_Raw_Data[[#This Row],[Net_Amount_Before_Tax]]+tbl_Raw_Data[[#This Row],[Tax_Amount]]</f>
        <v>190.51200000000003</v>
      </c>
      <c r="Z4123" s="6">
        <f t="shared" si="324"/>
        <v>2</v>
      </c>
    </row>
    <row r="4124" spans="1:26" x14ac:dyDescent="0.3">
      <c r="A4124" s="23" t="s">
        <v>6056</v>
      </c>
      <c r="B4124" s="34">
        <v>45522</v>
      </c>
      <c r="C4124" s="23" t="s">
        <v>572</v>
      </c>
      <c r="D4124" s="23" t="s">
        <v>183</v>
      </c>
      <c r="E4124" s="23" t="s">
        <v>184</v>
      </c>
      <c r="F4124" s="23">
        <v>122018</v>
      </c>
      <c r="G4124" s="23" t="s">
        <v>196</v>
      </c>
      <c r="H4124" s="23" t="s">
        <v>197</v>
      </c>
      <c r="I4124" s="23" t="s">
        <v>32</v>
      </c>
      <c r="J4124" s="23" t="s">
        <v>42</v>
      </c>
      <c r="K4124" s="23" t="s">
        <v>24</v>
      </c>
      <c r="L4124" s="23">
        <v>3</v>
      </c>
      <c r="M4124" s="23">
        <v>26.82</v>
      </c>
      <c r="N4124" s="23">
        <v>0</v>
      </c>
      <c r="O4124" s="23">
        <v>12</v>
      </c>
      <c r="P4124" s="23" t="s">
        <v>58</v>
      </c>
      <c r="Q4124" s="23" t="s">
        <v>90</v>
      </c>
      <c r="R4124" s="23">
        <f t="shared" si="320"/>
        <v>1</v>
      </c>
      <c r="S4124" s="23" t="str">
        <f t="shared" si="321"/>
        <v>ORD104123_20240818_CUST02874_MED011</v>
      </c>
      <c r="T4124" s="23">
        <f t="shared" si="322"/>
        <v>1</v>
      </c>
      <c r="U4124" s="6">
        <f t="shared" si="323"/>
        <v>80.460000000000008</v>
      </c>
      <c r="V4124" s="6">
        <f>tbl_Raw_Data[[#This Row],[Discount_Pct]]*tbl_Raw_Data[[#This Row],[Gross_Amount]]/100</f>
        <v>0</v>
      </c>
      <c r="W4124" s="6">
        <f>tbl_Raw_Data[[#This Row],[Gross_Amount]]-tbl_Raw_Data[[#This Row],[Discount_Amount]]</f>
        <v>80.460000000000008</v>
      </c>
      <c r="X4124" s="6">
        <f>tbl_Raw_Data[[#This Row],[Net_Amount_Before_Tax]]*tbl_Raw_Data[[#This Row],[Tax_Pct]]/100</f>
        <v>9.6552000000000007</v>
      </c>
      <c r="Y4124" s="6">
        <f>tbl_Raw_Data[[#This Row],[Net_Amount_Before_Tax]]+tbl_Raw_Data[[#This Row],[Tax_Amount]]</f>
        <v>90.115200000000016</v>
      </c>
      <c r="Z4124" s="6">
        <f t="shared" si="324"/>
        <v>2</v>
      </c>
    </row>
    <row r="4125" spans="1:26" x14ac:dyDescent="0.3">
      <c r="A4125" s="23" t="s">
        <v>6057</v>
      </c>
      <c r="B4125" s="34">
        <v>45685</v>
      </c>
      <c r="C4125" s="23" t="s">
        <v>3121</v>
      </c>
      <c r="D4125" s="23" t="s">
        <v>123</v>
      </c>
      <c r="E4125" s="23" t="s">
        <v>101</v>
      </c>
      <c r="F4125" s="23">
        <v>226016</v>
      </c>
      <c r="G4125" s="23" t="s">
        <v>48</v>
      </c>
      <c r="H4125" s="23" t="s">
        <v>49</v>
      </c>
      <c r="I4125" s="23" t="s">
        <v>50</v>
      </c>
      <c r="J4125" s="23" t="s">
        <v>23</v>
      </c>
      <c r="K4125" s="23" t="s">
        <v>24</v>
      </c>
      <c r="L4125" s="23">
        <v>3</v>
      </c>
      <c r="M4125" s="23">
        <v>104.08</v>
      </c>
      <c r="N4125" s="23">
        <v>5</v>
      </c>
      <c r="O4125" s="23">
        <v>5</v>
      </c>
      <c r="P4125" s="23" t="s">
        <v>65</v>
      </c>
      <c r="Q4125" s="23" t="s">
        <v>90</v>
      </c>
      <c r="R4125" s="23">
        <f t="shared" si="320"/>
        <v>1</v>
      </c>
      <c r="S4125" s="23" t="str">
        <f t="shared" si="321"/>
        <v>ORD104124_20250128_CUST01131_MED028</v>
      </c>
      <c r="T4125" s="23">
        <f t="shared" si="322"/>
        <v>1</v>
      </c>
      <c r="U4125" s="6">
        <f t="shared" si="323"/>
        <v>312.24</v>
      </c>
      <c r="V4125" s="6">
        <f>tbl_Raw_Data[[#This Row],[Discount_Pct]]*tbl_Raw_Data[[#This Row],[Gross_Amount]]/100</f>
        <v>15.612</v>
      </c>
      <c r="W4125" s="6">
        <f>tbl_Raw_Data[[#This Row],[Gross_Amount]]-tbl_Raw_Data[[#This Row],[Discount_Amount]]</f>
        <v>296.62799999999999</v>
      </c>
      <c r="X4125" s="6">
        <f>tbl_Raw_Data[[#This Row],[Net_Amount_Before_Tax]]*tbl_Raw_Data[[#This Row],[Tax_Pct]]/100</f>
        <v>14.831399999999999</v>
      </c>
      <c r="Y4125" s="6">
        <f>tbl_Raw_Data[[#This Row],[Net_Amount_Before_Tax]]+tbl_Raw_Data[[#This Row],[Tax_Amount]]</f>
        <v>311.45939999999996</v>
      </c>
      <c r="Z4125" s="6">
        <f t="shared" si="324"/>
        <v>3</v>
      </c>
    </row>
    <row r="4126" spans="1:26" x14ac:dyDescent="0.3">
      <c r="A4126" s="23" t="s">
        <v>6058</v>
      </c>
      <c r="B4126" s="34">
        <v>45344</v>
      </c>
      <c r="C4126" s="23" t="s">
        <v>6059</v>
      </c>
      <c r="D4126" s="23" t="s">
        <v>37</v>
      </c>
      <c r="E4126" s="23" t="s">
        <v>38</v>
      </c>
      <c r="F4126" s="23">
        <v>452001</v>
      </c>
      <c r="G4126" s="23" t="s">
        <v>196</v>
      </c>
      <c r="H4126" s="23" t="s">
        <v>197</v>
      </c>
      <c r="I4126" s="23" t="s">
        <v>32</v>
      </c>
      <c r="J4126" s="23" t="s">
        <v>42</v>
      </c>
      <c r="K4126" s="23" t="s">
        <v>24</v>
      </c>
      <c r="L4126" s="23">
        <v>3</v>
      </c>
      <c r="M4126" s="23">
        <v>27.54</v>
      </c>
      <c r="N4126" s="23">
        <v>0</v>
      </c>
      <c r="O4126" s="23">
        <v>12</v>
      </c>
      <c r="P4126" s="23" t="s">
        <v>43</v>
      </c>
      <c r="Q4126" s="23" t="s">
        <v>90</v>
      </c>
      <c r="R4126" s="23">
        <f t="shared" si="320"/>
        <v>1</v>
      </c>
      <c r="S4126" s="23" t="str">
        <f t="shared" si="321"/>
        <v>ORD104125_20240222_CUST02603_MED011</v>
      </c>
      <c r="T4126" s="23">
        <f t="shared" si="322"/>
        <v>1</v>
      </c>
      <c r="U4126" s="6">
        <f t="shared" si="323"/>
        <v>82.62</v>
      </c>
      <c r="V4126" s="6">
        <f>tbl_Raw_Data[[#This Row],[Discount_Pct]]*tbl_Raw_Data[[#This Row],[Gross_Amount]]/100</f>
        <v>0</v>
      </c>
      <c r="W4126" s="6">
        <f>tbl_Raw_Data[[#This Row],[Gross_Amount]]-tbl_Raw_Data[[#This Row],[Discount_Amount]]</f>
        <v>82.62</v>
      </c>
      <c r="X4126" s="6">
        <f>tbl_Raw_Data[[#This Row],[Net_Amount_Before_Tax]]*tbl_Raw_Data[[#This Row],[Tax_Pct]]/100</f>
        <v>9.9144000000000005</v>
      </c>
      <c r="Y4126" s="6">
        <f>tbl_Raw_Data[[#This Row],[Net_Amount_Before_Tax]]+tbl_Raw_Data[[#This Row],[Tax_Amount]]</f>
        <v>92.534400000000005</v>
      </c>
      <c r="Z4126" s="6">
        <f t="shared" si="324"/>
        <v>2</v>
      </c>
    </row>
    <row r="4127" spans="1:26" x14ac:dyDescent="0.3">
      <c r="A4127" s="23" t="s">
        <v>6060</v>
      </c>
      <c r="B4127" s="34">
        <v>45882</v>
      </c>
      <c r="C4127" s="23" t="s">
        <v>2206</v>
      </c>
      <c r="D4127" s="23" t="s">
        <v>92</v>
      </c>
      <c r="E4127" s="23" t="s">
        <v>93</v>
      </c>
      <c r="F4127" s="23">
        <v>560001</v>
      </c>
      <c r="G4127" s="23" t="s">
        <v>48</v>
      </c>
      <c r="H4127" s="23" t="s">
        <v>49</v>
      </c>
      <c r="I4127" s="23" t="s">
        <v>50</v>
      </c>
      <c r="J4127" s="23" t="s">
        <v>23</v>
      </c>
      <c r="K4127" s="23" t="s">
        <v>24</v>
      </c>
      <c r="L4127" s="23">
        <v>2</v>
      </c>
      <c r="M4127" s="23">
        <v>104.61</v>
      </c>
      <c r="N4127" s="23">
        <v>0</v>
      </c>
      <c r="O4127" s="23">
        <v>5</v>
      </c>
      <c r="P4127" s="23" t="s">
        <v>58</v>
      </c>
      <c r="Q4127" s="23" t="s">
        <v>34</v>
      </c>
      <c r="R4127" s="23">
        <f t="shared" si="320"/>
        <v>1</v>
      </c>
      <c r="S4127" s="23" t="str">
        <f t="shared" si="321"/>
        <v>ORD104126_20250813_CUST00097_MED028</v>
      </c>
      <c r="T4127" s="23">
        <f t="shared" si="322"/>
        <v>1</v>
      </c>
      <c r="U4127" s="6">
        <f t="shared" si="323"/>
        <v>209.22</v>
      </c>
      <c r="V4127" s="6">
        <f>tbl_Raw_Data[[#This Row],[Discount_Pct]]*tbl_Raw_Data[[#This Row],[Gross_Amount]]/100</f>
        <v>0</v>
      </c>
      <c r="W4127" s="6">
        <f>tbl_Raw_Data[[#This Row],[Gross_Amount]]-tbl_Raw_Data[[#This Row],[Discount_Amount]]</f>
        <v>209.22</v>
      </c>
      <c r="X4127" s="6">
        <f>tbl_Raw_Data[[#This Row],[Net_Amount_Before_Tax]]*tbl_Raw_Data[[#This Row],[Tax_Pct]]/100</f>
        <v>10.460999999999999</v>
      </c>
      <c r="Y4127" s="6">
        <f>tbl_Raw_Data[[#This Row],[Net_Amount_Before_Tax]]+tbl_Raw_Data[[#This Row],[Tax_Amount]]</f>
        <v>219.68099999999998</v>
      </c>
      <c r="Z4127" s="6">
        <f t="shared" si="324"/>
        <v>3</v>
      </c>
    </row>
    <row r="4128" spans="1:26" x14ac:dyDescent="0.3">
      <c r="A4128" s="23" t="s">
        <v>6061</v>
      </c>
      <c r="B4128" s="34">
        <v>45937</v>
      </c>
      <c r="C4128" s="23" t="s">
        <v>4886</v>
      </c>
      <c r="D4128" s="23" t="s">
        <v>19</v>
      </c>
      <c r="E4128" s="23" t="s">
        <v>19</v>
      </c>
      <c r="F4128" s="23">
        <v>110044</v>
      </c>
      <c r="G4128" s="23" t="s">
        <v>102</v>
      </c>
      <c r="H4128" s="23" t="s">
        <v>103</v>
      </c>
      <c r="I4128" s="23" t="s">
        <v>104</v>
      </c>
      <c r="J4128" s="23" t="s">
        <v>64</v>
      </c>
      <c r="K4128" s="23" t="s">
        <v>57</v>
      </c>
      <c r="L4128" s="23">
        <v>3</v>
      </c>
      <c r="M4128" s="23">
        <v>109.92</v>
      </c>
      <c r="N4128" s="23">
        <v>5</v>
      </c>
      <c r="O4128" s="23">
        <v>5</v>
      </c>
      <c r="P4128" s="23" t="s">
        <v>65</v>
      </c>
      <c r="Q4128" s="23" t="s">
        <v>34</v>
      </c>
      <c r="R4128" s="23">
        <f t="shared" si="320"/>
        <v>1</v>
      </c>
      <c r="S4128" s="23" t="str">
        <f t="shared" si="321"/>
        <v>ORD104127_20251007_CUST03257_MED029</v>
      </c>
      <c r="T4128" s="23">
        <f t="shared" si="322"/>
        <v>1</v>
      </c>
      <c r="U4128" s="6">
        <f t="shared" si="323"/>
        <v>329.76</v>
      </c>
      <c r="V4128" s="6">
        <f>tbl_Raw_Data[[#This Row],[Discount_Pct]]*tbl_Raw_Data[[#This Row],[Gross_Amount]]/100</f>
        <v>16.488</v>
      </c>
      <c r="W4128" s="6">
        <f>tbl_Raw_Data[[#This Row],[Gross_Amount]]-tbl_Raw_Data[[#This Row],[Discount_Amount]]</f>
        <v>313.27199999999999</v>
      </c>
      <c r="X4128" s="6">
        <f>tbl_Raw_Data[[#This Row],[Net_Amount_Before_Tax]]*tbl_Raw_Data[[#This Row],[Tax_Pct]]/100</f>
        <v>15.663599999999999</v>
      </c>
      <c r="Y4128" s="6">
        <f>tbl_Raw_Data[[#This Row],[Net_Amount_Before_Tax]]+tbl_Raw_Data[[#This Row],[Tax_Amount]]</f>
        <v>328.93559999999997</v>
      </c>
      <c r="Z4128" s="6">
        <f t="shared" si="324"/>
        <v>4</v>
      </c>
    </row>
    <row r="4129" spans="1:26" x14ac:dyDescent="0.3">
      <c r="A4129" s="23" t="s">
        <v>6062</v>
      </c>
      <c r="B4129" s="34">
        <v>45847</v>
      </c>
      <c r="C4129" s="23" t="s">
        <v>4076</v>
      </c>
      <c r="D4129" s="23" t="s">
        <v>183</v>
      </c>
      <c r="E4129" s="23" t="s">
        <v>184</v>
      </c>
      <c r="F4129" s="23">
        <v>122002</v>
      </c>
      <c r="G4129" s="23" t="s">
        <v>39</v>
      </c>
      <c r="H4129" s="23" t="s">
        <v>40</v>
      </c>
      <c r="I4129" s="23" t="s">
        <v>41</v>
      </c>
      <c r="J4129" s="23" t="s">
        <v>42</v>
      </c>
      <c r="K4129" s="23" t="s">
        <v>24</v>
      </c>
      <c r="L4129" s="23">
        <v>2</v>
      </c>
      <c r="M4129" s="23">
        <v>27.86</v>
      </c>
      <c r="N4129" s="23">
        <v>5</v>
      </c>
      <c r="O4129" s="23">
        <v>12</v>
      </c>
      <c r="P4129" s="23" t="s">
        <v>89</v>
      </c>
      <c r="Q4129" s="23" t="s">
        <v>34</v>
      </c>
      <c r="R4129" s="23">
        <f t="shared" si="320"/>
        <v>1</v>
      </c>
      <c r="S4129" s="23" t="str">
        <f t="shared" si="321"/>
        <v>ORD104128_20250709_CUST02081_MED001</v>
      </c>
      <c r="T4129" s="23">
        <f t="shared" si="322"/>
        <v>1</v>
      </c>
      <c r="U4129" s="6">
        <f t="shared" si="323"/>
        <v>55.72</v>
      </c>
      <c r="V4129" s="6">
        <f>tbl_Raw_Data[[#This Row],[Discount_Pct]]*tbl_Raw_Data[[#This Row],[Gross_Amount]]/100</f>
        <v>2.786</v>
      </c>
      <c r="W4129" s="6">
        <f>tbl_Raw_Data[[#This Row],[Gross_Amount]]-tbl_Raw_Data[[#This Row],[Discount_Amount]]</f>
        <v>52.933999999999997</v>
      </c>
      <c r="X4129" s="6">
        <f>tbl_Raw_Data[[#This Row],[Net_Amount_Before_Tax]]*tbl_Raw_Data[[#This Row],[Tax_Pct]]/100</f>
        <v>6.3520799999999999</v>
      </c>
      <c r="Y4129" s="6">
        <f>tbl_Raw_Data[[#This Row],[Net_Amount_Before_Tax]]+tbl_Raw_Data[[#This Row],[Tax_Amount]]</f>
        <v>59.286079999999998</v>
      </c>
      <c r="Z4129" s="6">
        <f t="shared" si="324"/>
        <v>4</v>
      </c>
    </row>
    <row r="4130" spans="1:26" x14ac:dyDescent="0.3">
      <c r="A4130" s="23" t="s">
        <v>6063</v>
      </c>
      <c r="B4130" s="34">
        <v>45294</v>
      </c>
      <c r="C4130" s="23" t="s">
        <v>4360</v>
      </c>
      <c r="D4130" s="23" t="s">
        <v>92</v>
      </c>
      <c r="E4130" s="23" t="s">
        <v>93</v>
      </c>
      <c r="F4130" s="23">
        <v>560100</v>
      </c>
      <c r="G4130" s="23" t="s">
        <v>315</v>
      </c>
      <c r="H4130" s="23" t="s">
        <v>316</v>
      </c>
      <c r="I4130" s="23" t="s">
        <v>50</v>
      </c>
      <c r="J4130" s="23" t="s">
        <v>114</v>
      </c>
      <c r="K4130" s="23" t="s">
        <v>24</v>
      </c>
      <c r="L4130" s="23">
        <v>1</v>
      </c>
      <c r="M4130" s="23">
        <v>111.55</v>
      </c>
      <c r="N4130" s="23">
        <v>5</v>
      </c>
      <c r="O4130" s="23">
        <v>5</v>
      </c>
      <c r="P4130" s="23" t="s">
        <v>65</v>
      </c>
      <c r="Q4130" s="23" t="s">
        <v>34</v>
      </c>
      <c r="R4130" s="23">
        <f t="shared" si="320"/>
        <v>1</v>
      </c>
      <c r="S4130" s="23" t="str">
        <f t="shared" si="321"/>
        <v>ORD104129_20240103_CUST01821_MED012</v>
      </c>
      <c r="T4130" s="23">
        <f t="shared" si="322"/>
        <v>1</v>
      </c>
      <c r="U4130" s="6">
        <f t="shared" si="323"/>
        <v>111.55</v>
      </c>
      <c r="V4130" s="6">
        <f>tbl_Raw_Data[[#This Row],[Discount_Pct]]*tbl_Raw_Data[[#This Row],[Gross_Amount]]/100</f>
        <v>5.5774999999999997</v>
      </c>
      <c r="W4130" s="6">
        <f>tbl_Raw_Data[[#This Row],[Gross_Amount]]-tbl_Raw_Data[[#This Row],[Discount_Amount]]</f>
        <v>105.9725</v>
      </c>
      <c r="X4130" s="6">
        <f>tbl_Raw_Data[[#This Row],[Net_Amount_Before_Tax]]*tbl_Raw_Data[[#This Row],[Tax_Pct]]/100</f>
        <v>5.2986249999999995</v>
      </c>
      <c r="Y4130" s="6">
        <f>tbl_Raw_Data[[#This Row],[Net_Amount_Before_Tax]]+tbl_Raw_Data[[#This Row],[Tax_Amount]]</f>
        <v>111.271125</v>
      </c>
      <c r="Z4130" s="6">
        <f t="shared" si="324"/>
        <v>3</v>
      </c>
    </row>
    <row r="4131" spans="1:26" x14ac:dyDescent="0.3">
      <c r="A4131" s="23" t="s">
        <v>6064</v>
      </c>
      <c r="B4131" s="34">
        <v>45670</v>
      </c>
      <c r="C4131" s="23" t="s">
        <v>542</v>
      </c>
      <c r="D4131" s="23" t="s">
        <v>159</v>
      </c>
      <c r="E4131" s="23" t="s">
        <v>47</v>
      </c>
      <c r="F4131" s="23">
        <v>400093</v>
      </c>
      <c r="G4131" s="23" t="s">
        <v>132</v>
      </c>
      <c r="H4131" s="23" t="s">
        <v>133</v>
      </c>
      <c r="I4131" s="23" t="s">
        <v>134</v>
      </c>
      <c r="J4131" s="23" t="s">
        <v>135</v>
      </c>
      <c r="K4131" s="23" t="s">
        <v>57</v>
      </c>
      <c r="L4131" s="23">
        <v>1</v>
      </c>
      <c r="M4131" s="23">
        <v>71.12</v>
      </c>
      <c r="N4131" s="23">
        <v>0</v>
      </c>
      <c r="O4131" s="23">
        <v>12</v>
      </c>
      <c r="P4131" s="23" t="s">
        <v>89</v>
      </c>
      <c r="Q4131" s="23" t="s">
        <v>90</v>
      </c>
      <c r="R4131" s="23">
        <f t="shared" si="320"/>
        <v>1</v>
      </c>
      <c r="S4131" s="23" t="str">
        <f t="shared" si="321"/>
        <v>ORD104130_20250113_CUST00230_MED007</v>
      </c>
      <c r="T4131" s="23">
        <f t="shared" si="322"/>
        <v>1</v>
      </c>
      <c r="U4131" s="6">
        <f t="shared" si="323"/>
        <v>71.12</v>
      </c>
      <c r="V4131" s="6">
        <f>tbl_Raw_Data[[#This Row],[Discount_Pct]]*tbl_Raw_Data[[#This Row],[Gross_Amount]]/100</f>
        <v>0</v>
      </c>
      <c r="W4131" s="6">
        <f>tbl_Raw_Data[[#This Row],[Gross_Amount]]-tbl_Raw_Data[[#This Row],[Discount_Amount]]</f>
        <v>71.12</v>
      </c>
      <c r="X4131" s="6">
        <f>tbl_Raw_Data[[#This Row],[Net_Amount_Before_Tax]]*tbl_Raw_Data[[#This Row],[Tax_Pct]]/100</f>
        <v>8.5343999999999998</v>
      </c>
      <c r="Y4131" s="6">
        <f>tbl_Raw_Data[[#This Row],[Net_Amount_Before_Tax]]+tbl_Raw_Data[[#This Row],[Tax_Amount]]</f>
        <v>79.65440000000001</v>
      </c>
      <c r="Z4131" s="6">
        <f t="shared" si="324"/>
        <v>2</v>
      </c>
    </row>
    <row r="4132" spans="1:26" x14ac:dyDescent="0.3">
      <c r="A4132" s="23" t="s">
        <v>6065</v>
      </c>
      <c r="B4132" s="34">
        <v>45645</v>
      </c>
      <c r="C4132" s="23" t="s">
        <v>1743</v>
      </c>
      <c r="D4132" s="23" t="s">
        <v>100</v>
      </c>
      <c r="E4132" s="23" t="s">
        <v>101</v>
      </c>
      <c r="F4132" s="23">
        <v>201301</v>
      </c>
      <c r="G4132" s="23" t="s">
        <v>315</v>
      </c>
      <c r="H4132" s="23" t="s">
        <v>316</v>
      </c>
      <c r="I4132" s="23" t="s">
        <v>50</v>
      </c>
      <c r="J4132" s="23" t="s">
        <v>114</v>
      </c>
      <c r="K4132" s="23" t="s">
        <v>24</v>
      </c>
      <c r="L4132" s="23">
        <v>1</v>
      </c>
      <c r="M4132" s="23">
        <v>137.46</v>
      </c>
      <c r="N4132" s="23">
        <v>10</v>
      </c>
      <c r="O4132" s="23">
        <v>18</v>
      </c>
      <c r="P4132" s="23" t="s">
        <v>89</v>
      </c>
      <c r="Q4132" s="23" t="s">
        <v>34</v>
      </c>
      <c r="R4132" s="23">
        <f t="shared" si="320"/>
        <v>1</v>
      </c>
      <c r="S4132" s="23" t="str">
        <f t="shared" si="321"/>
        <v>ORD104131_20241219_CUST00056_MED012</v>
      </c>
      <c r="T4132" s="23">
        <f t="shared" si="322"/>
        <v>1</v>
      </c>
      <c r="U4132" s="6">
        <f t="shared" si="323"/>
        <v>137.46</v>
      </c>
      <c r="V4132" s="6">
        <f>tbl_Raw_Data[[#This Row],[Discount_Pct]]*tbl_Raw_Data[[#This Row],[Gross_Amount]]/100</f>
        <v>13.746000000000002</v>
      </c>
      <c r="W4132" s="6">
        <f>tbl_Raw_Data[[#This Row],[Gross_Amount]]-tbl_Raw_Data[[#This Row],[Discount_Amount]]</f>
        <v>123.714</v>
      </c>
      <c r="X4132" s="6">
        <f>tbl_Raw_Data[[#This Row],[Net_Amount_Before_Tax]]*tbl_Raw_Data[[#This Row],[Tax_Pct]]/100</f>
        <v>22.268519999999999</v>
      </c>
      <c r="Y4132" s="6">
        <f>tbl_Raw_Data[[#This Row],[Net_Amount_Before_Tax]]+tbl_Raw_Data[[#This Row],[Tax_Amount]]</f>
        <v>145.98251999999999</v>
      </c>
      <c r="Z4132" s="6">
        <f t="shared" si="324"/>
        <v>3</v>
      </c>
    </row>
    <row r="4133" spans="1:26" x14ac:dyDescent="0.3">
      <c r="A4133" s="23" t="s">
        <v>6065</v>
      </c>
      <c r="B4133" s="34">
        <v>45317</v>
      </c>
      <c r="C4133" s="23" t="s">
        <v>1413</v>
      </c>
      <c r="D4133" s="23" t="s">
        <v>100</v>
      </c>
      <c r="E4133" s="23" t="s">
        <v>101</v>
      </c>
      <c r="F4133" s="23">
        <v>201301</v>
      </c>
      <c r="G4133" s="23" t="s">
        <v>68</v>
      </c>
      <c r="H4133" s="23" t="s">
        <v>69</v>
      </c>
      <c r="I4133" s="23" t="s">
        <v>55</v>
      </c>
      <c r="J4133" s="23" t="s">
        <v>56</v>
      </c>
      <c r="K4133" s="23" t="s">
        <v>24</v>
      </c>
      <c r="L4133" s="23">
        <v>3</v>
      </c>
      <c r="M4133" s="23">
        <v>25.41</v>
      </c>
      <c r="N4133" s="23">
        <v>0</v>
      </c>
      <c r="O4133" s="23">
        <v>18</v>
      </c>
      <c r="P4133" s="23" t="s">
        <v>33</v>
      </c>
      <c r="Q4133" s="23" t="s">
        <v>34</v>
      </c>
      <c r="R4133" s="23">
        <f t="shared" si="320"/>
        <v>1</v>
      </c>
      <c r="S4133" s="23" t="str">
        <f t="shared" si="321"/>
        <v>ORD104131_20240126_CUST01470_MED003</v>
      </c>
      <c r="T4133" s="23">
        <f t="shared" si="322"/>
        <v>1</v>
      </c>
      <c r="U4133" s="6">
        <f t="shared" si="323"/>
        <v>76.23</v>
      </c>
      <c r="V4133" s="6">
        <f>tbl_Raw_Data[[#This Row],[Discount_Pct]]*tbl_Raw_Data[[#This Row],[Gross_Amount]]/100</f>
        <v>0</v>
      </c>
      <c r="W4133" s="6">
        <f>tbl_Raw_Data[[#This Row],[Gross_Amount]]-tbl_Raw_Data[[#This Row],[Discount_Amount]]</f>
        <v>76.23</v>
      </c>
      <c r="X4133" s="6">
        <f>tbl_Raw_Data[[#This Row],[Net_Amount_Before_Tax]]*tbl_Raw_Data[[#This Row],[Tax_Pct]]/100</f>
        <v>13.721400000000001</v>
      </c>
      <c r="Y4133" s="6">
        <f>tbl_Raw_Data[[#This Row],[Net_Amount_Before_Tax]]+tbl_Raw_Data[[#This Row],[Tax_Amount]]</f>
        <v>89.951400000000007</v>
      </c>
      <c r="Z4133" s="6">
        <f t="shared" si="324"/>
        <v>1</v>
      </c>
    </row>
    <row r="4134" spans="1:26" x14ac:dyDescent="0.3">
      <c r="A4134" s="23" t="s">
        <v>6066</v>
      </c>
      <c r="B4134" s="34">
        <v>45334</v>
      </c>
      <c r="C4134" s="23" t="s">
        <v>2140</v>
      </c>
      <c r="D4134" s="23" t="s">
        <v>100</v>
      </c>
      <c r="E4134" s="23" t="s">
        <v>101</v>
      </c>
      <c r="F4134" s="23">
        <v>201303</v>
      </c>
      <c r="G4134" s="23" t="s">
        <v>315</v>
      </c>
      <c r="H4134" s="23" t="s">
        <v>316</v>
      </c>
      <c r="I4134" s="23" t="s">
        <v>50</v>
      </c>
      <c r="J4134" s="23" t="s">
        <v>114</v>
      </c>
      <c r="K4134" s="23" t="s">
        <v>24</v>
      </c>
      <c r="L4134" s="23">
        <v>1</v>
      </c>
      <c r="M4134" s="23">
        <v>119.46</v>
      </c>
      <c r="N4134" s="23">
        <v>10</v>
      </c>
      <c r="O4134" s="23">
        <v>5</v>
      </c>
      <c r="P4134" s="23" t="s">
        <v>43</v>
      </c>
      <c r="Q4134" s="23" t="s">
        <v>90</v>
      </c>
      <c r="R4134" s="23">
        <f t="shared" si="320"/>
        <v>1</v>
      </c>
      <c r="S4134" s="23" t="str">
        <f t="shared" si="321"/>
        <v>ORD104133_20240212_CUST01126_MED012</v>
      </c>
      <c r="T4134" s="23">
        <f t="shared" si="322"/>
        <v>1</v>
      </c>
      <c r="U4134" s="6">
        <f t="shared" si="323"/>
        <v>119.46</v>
      </c>
      <c r="V4134" s="6">
        <f>tbl_Raw_Data[[#This Row],[Discount_Pct]]*tbl_Raw_Data[[#This Row],[Gross_Amount]]/100</f>
        <v>11.946</v>
      </c>
      <c r="W4134" s="6">
        <f>tbl_Raw_Data[[#This Row],[Gross_Amount]]-tbl_Raw_Data[[#This Row],[Discount_Amount]]</f>
        <v>107.514</v>
      </c>
      <c r="X4134" s="6">
        <f>tbl_Raw_Data[[#This Row],[Net_Amount_Before_Tax]]*tbl_Raw_Data[[#This Row],[Tax_Pct]]/100</f>
        <v>5.3756999999999993</v>
      </c>
      <c r="Y4134" s="6">
        <f>tbl_Raw_Data[[#This Row],[Net_Amount_Before_Tax]]+tbl_Raw_Data[[#This Row],[Tax_Amount]]</f>
        <v>112.88969999999999</v>
      </c>
      <c r="Z4134" s="6">
        <f t="shared" si="324"/>
        <v>2</v>
      </c>
    </row>
    <row r="4135" spans="1:26" x14ac:dyDescent="0.3">
      <c r="A4135" s="23" t="s">
        <v>6067</v>
      </c>
      <c r="B4135" s="34">
        <v>45931</v>
      </c>
      <c r="C4135" s="23" t="s">
        <v>2298</v>
      </c>
      <c r="D4135" s="23" t="s">
        <v>183</v>
      </c>
      <c r="E4135" s="23" t="s">
        <v>184</v>
      </c>
      <c r="F4135" s="23">
        <v>122016</v>
      </c>
      <c r="G4135" s="23" t="s">
        <v>256</v>
      </c>
      <c r="H4135" s="23" t="s">
        <v>257</v>
      </c>
      <c r="I4135" s="23" t="s">
        <v>22</v>
      </c>
      <c r="J4135" s="23" t="s">
        <v>258</v>
      </c>
      <c r="K4135" s="23" t="s">
        <v>57</v>
      </c>
      <c r="L4135" s="23">
        <v>1</v>
      </c>
      <c r="M4135" s="23">
        <v>67.23</v>
      </c>
      <c r="N4135" s="23">
        <v>15</v>
      </c>
      <c r="O4135" s="23">
        <v>5</v>
      </c>
      <c r="P4135" s="23" t="s">
        <v>43</v>
      </c>
      <c r="Q4135" s="23" t="s">
        <v>90</v>
      </c>
      <c r="R4135" s="23">
        <f t="shared" si="320"/>
        <v>1</v>
      </c>
      <c r="S4135" s="23" t="str">
        <f t="shared" si="321"/>
        <v>ORD104134_20251001_CUST00596_MED025</v>
      </c>
      <c r="T4135" s="23">
        <f t="shared" si="322"/>
        <v>1</v>
      </c>
      <c r="U4135" s="6">
        <f t="shared" si="323"/>
        <v>67.23</v>
      </c>
      <c r="V4135" s="6">
        <f>tbl_Raw_Data[[#This Row],[Discount_Pct]]*tbl_Raw_Data[[#This Row],[Gross_Amount]]/100</f>
        <v>10.0845</v>
      </c>
      <c r="W4135" s="6">
        <f>tbl_Raw_Data[[#This Row],[Gross_Amount]]-tbl_Raw_Data[[#This Row],[Discount_Amount]]</f>
        <v>57.145500000000006</v>
      </c>
      <c r="X4135" s="6">
        <f>tbl_Raw_Data[[#This Row],[Net_Amount_Before_Tax]]*tbl_Raw_Data[[#This Row],[Tax_Pct]]/100</f>
        <v>2.857275</v>
      </c>
      <c r="Y4135" s="6">
        <f>tbl_Raw_Data[[#This Row],[Net_Amount_Before_Tax]]+tbl_Raw_Data[[#This Row],[Tax_Amount]]</f>
        <v>60.002775000000007</v>
      </c>
      <c r="Z4135" s="6">
        <f t="shared" si="324"/>
        <v>2</v>
      </c>
    </row>
    <row r="4136" spans="1:26" x14ac:dyDescent="0.3">
      <c r="A4136" s="23" t="s">
        <v>6068</v>
      </c>
      <c r="B4136" s="34">
        <v>45499</v>
      </c>
      <c r="C4136" s="23" t="s">
        <v>1244</v>
      </c>
      <c r="D4136" s="23" t="s">
        <v>123</v>
      </c>
      <c r="E4136" s="23" t="s">
        <v>101</v>
      </c>
      <c r="F4136" s="23">
        <v>226001</v>
      </c>
      <c r="G4136" s="23" t="s">
        <v>283</v>
      </c>
      <c r="H4136" s="23" t="s">
        <v>284</v>
      </c>
      <c r="I4136" s="23" t="s">
        <v>104</v>
      </c>
      <c r="J4136" s="23" t="s">
        <v>42</v>
      </c>
      <c r="K4136" s="23" t="s">
        <v>57</v>
      </c>
      <c r="L4136" s="23">
        <v>1</v>
      </c>
      <c r="M4136" s="23">
        <v>279.24</v>
      </c>
      <c r="N4136" s="23">
        <v>15</v>
      </c>
      <c r="O4136" s="23">
        <v>12</v>
      </c>
      <c r="P4136" s="23" t="s">
        <v>33</v>
      </c>
      <c r="Q4136" s="23" t="s">
        <v>34</v>
      </c>
      <c r="R4136" s="23">
        <f t="shared" si="320"/>
        <v>1</v>
      </c>
      <c r="S4136" s="23" t="str">
        <f t="shared" si="321"/>
        <v>ORD104135_20240726_CUST00173_MED030</v>
      </c>
      <c r="T4136" s="23">
        <f t="shared" si="322"/>
        <v>1</v>
      </c>
      <c r="U4136" s="6">
        <f t="shared" si="323"/>
        <v>279.24</v>
      </c>
      <c r="V4136" s="6">
        <f>tbl_Raw_Data[[#This Row],[Discount_Pct]]*tbl_Raw_Data[[#This Row],[Gross_Amount]]/100</f>
        <v>41.886000000000003</v>
      </c>
      <c r="W4136" s="6">
        <f>tbl_Raw_Data[[#This Row],[Gross_Amount]]-tbl_Raw_Data[[#This Row],[Discount_Amount]]</f>
        <v>237.35400000000001</v>
      </c>
      <c r="X4136" s="6">
        <f>tbl_Raw_Data[[#This Row],[Net_Amount_Before_Tax]]*tbl_Raw_Data[[#This Row],[Tax_Pct]]/100</f>
        <v>28.482479999999999</v>
      </c>
      <c r="Y4136" s="6">
        <f>tbl_Raw_Data[[#This Row],[Net_Amount_Before_Tax]]+tbl_Raw_Data[[#This Row],[Tax_Amount]]</f>
        <v>265.83647999999999</v>
      </c>
      <c r="Z4136" s="6">
        <f t="shared" si="324"/>
        <v>2</v>
      </c>
    </row>
    <row r="4137" spans="1:26" x14ac:dyDescent="0.3">
      <c r="A4137" s="23" t="s">
        <v>6069</v>
      </c>
      <c r="B4137" s="34">
        <v>45495</v>
      </c>
      <c r="C4137" s="23" t="s">
        <v>6070</v>
      </c>
      <c r="D4137" s="23" t="s">
        <v>183</v>
      </c>
      <c r="E4137" s="23" t="s">
        <v>184</v>
      </c>
      <c r="F4137" s="23">
        <v>122002</v>
      </c>
      <c r="G4137" s="23" t="s">
        <v>192</v>
      </c>
      <c r="H4137" s="23" t="s">
        <v>193</v>
      </c>
      <c r="I4137" s="23" t="s">
        <v>41</v>
      </c>
      <c r="J4137" s="23" t="s">
        <v>194</v>
      </c>
      <c r="K4137" s="23" t="s">
        <v>24</v>
      </c>
      <c r="L4137" s="23">
        <v>2</v>
      </c>
      <c r="M4137" s="23">
        <v>29.44</v>
      </c>
      <c r="N4137" s="23">
        <v>10</v>
      </c>
      <c r="O4137" s="23">
        <v>5</v>
      </c>
      <c r="P4137" s="23" t="s">
        <v>33</v>
      </c>
      <c r="Q4137" s="23" t="s">
        <v>34</v>
      </c>
      <c r="R4137" s="23">
        <f t="shared" si="320"/>
        <v>1</v>
      </c>
      <c r="S4137" s="23" t="str">
        <f t="shared" si="321"/>
        <v>ORD104136_20240722_CUST01686_MED002</v>
      </c>
      <c r="T4137" s="23">
        <f t="shared" si="322"/>
        <v>1</v>
      </c>
      <c r="U4137" s="6">
        <f t="shared" si="323"/>
        <v>58.88</v>
      </c>
      <c r="V4137" s="6">
        <f>tbl_Raw_Data[[#This Row],[Discount_Pct]]*tbl_Raw_Data[[#This Row],[Gross_Amount]]/100</f>
        <v>5.8880000000000008</v>
      </c>
      <c r="W4137" s="6">
        <f>tbl_Raw_Data[[#This Row],[Gross_Amount]]-tbl_Raw_Data[[#This Row],[Discount_Amount]]</f>
        <v>52.992000000000004</v>
      </c>
      <c r="X4137" s="6">
        <f>tbl_Raw_Data[[#This Row],[Net_Amount_Before_Tax]]*tbl_Raw_Data[[#This Row],[Tax_Pct]]/100</f>
        <v>2.6496000000000004</v>
      </c>
      <c r="Y4137" s="6">
        <f>tbl_Raw_Data[[#This Row],[Net_Amount_Before_Tax]]+tbl_Raw_Data[[#This Row],[Tax_Amount]]</f>
        <v>55.641600000000004</v>
      </c>
      <c r="Z4137" s="6">
        <f t="shared" si="324"/>
        <v>1</v>
      </c>
    </row>
    <row r="4138" spans="1:26" x14ac:dyDescent="0.3">
      <c r="A4138" s="23" t="s">
        <v>6071</v>
      </c>
      <c r="B4138" s="34">
        <v>45596</v>
      </c>
      <c r="C4138" s="23" t="s">
        <v>4682</v>
      </c>
      <c r="D4138" s="23" t="s">
        <v>159</v>
      </c>
      <c r="E4138" s="23" t="s">
        <v>47</v>
      </c>
      <c r="F4138" s="23">
        <v>400050</v>
      </c>
      <c r="G4138" s="23" t="s">
        <v>107</v>
      </c>
      <c r="H4138" s="23" t="s">
        <v>108</v>
      </c>
      <c r="I4138" s="23" t="s">
        <v>63</v>
      </c>
      <c r="J4138" s="23" t="s">
        <v>42</v>
      </c>
      <c r="K4138" s="23" t="s">
        <v>57</v>
      </c>
      <c r="L4138" s="23">
        <v>2</v>
      </c>
      <c r="M4138" s="23">
        <v>97.33</v>
      </c>
      <c r="N4138" s="23">
        <v>10</v>
      </c>
      <c r="O4138" s="23">
        <v>12</v>
      </c>
      <c r="P4138" s="23" t="s">
        <v>33</v>
      </c>
      <c r="Q4138" s="23" t="s">
        <v>26</v>
      </c>
      <c r="R4138" s="23">
        <f t="shared" si="320"/>
        <v>1</v>
      </c>
      <c r="S4138" s="23" t="str">
        <f t="shared" si="321"/>
        <v>ORD104137_20241031_CUST02522_MED005</v>
      </c>
      <c r="T4138" s="23">
        <f t="shared" si="322"/>
        <v>1</v>
      </c>
      <c r="U4138" s="6">
        <f t="shared" si="323"/>
        <v>194.66</v>
      </c>
      <c r="V4138" s="6">
        <f>tbl_Raw_Data[[#This Row],[Discount_Pct]]*tbl_Raw_Data[[#This Row],[Gross_Amount]]/100</f>
        <v>19.465999999999998</v>
      </c>
      <c r="W4138" s="6">
        <f>tbl_Raw_Data[[#This Row],[Gross_Amount]]-tbl_Raw_Data[[#This Row],[Discount_Amount]]</f>
        <v>175.19399999999999</v>
      </c>
      <c r="X4138" s="6">
        <f>tbl_Raw_Data[[#This Row],[Net_Amount_Before_Tax]]*tbl_Raw_Data[[#This Row],[Tax_Pct]]/100</f>
        <v>21.02328</v>
      </c>
      <c r="Y4138" s="6">
        <f>tbl_Raw_Data[[#This Row],[Net_Amount_Before_Tax]]+tbl_Raw_Data[[#This Row],[Tax_Amount]]</f>
        <v>196.21727999999999</v>
      </c>
      <c r="Z4138" s="6">
        <f t="shared" si="324"/>
        <v>1</v>
      </c>
    </row>
    <row r="4139" spans="1:26" x14ac:dyDescent="0.3">
      <c r="A4139" s="23" t="s">
        <v>6072</v>
      </c>
      <c r="B4139" s="34">
        <v>45486</v>
      </c>
      <c r="C4139" s="23" t="s">
        <v>1898</v>
      </c>
      <c r="D4139" s="23" t="s">
        <v>87</v>
      </c>
      <c r="E4139" s="23" t="s">
        <v>88</v>
      </c>
      <c r="F4139" s="23">
        <v>600040</v>
      </c>
      <c r="G4139" s="23" t="s">
        <v>132</v>
      </c>
      <c r="H4139" s="23" t="s">
        <v>133</v>
      </c>
      <c r="I4139" s="23" t="s">
        <v>134</v>
      </c>
      <c r="J4139" s="23" t="s">
        <v>135</v>
      </c>
      <c r="K4139" s="23" t="s">
        <v>57</v>
      </c>
      <c r="L4139" s="23">
        <v>5</v>
      </c>
      <c r="M4139" s="23">
        <v>73.09</v>
      </c>
      <c r="N4139" s="23">
        <v>10</v>
      </c>
      <c r="O4139" s="23">
        <v>5</v>
      </c>
      <c r="P4139" s="23" t="s">
        <v>58</v>
      </c>
      <c r="Q4139" s="23" t="s">
        <v>44</v>
      </c>
      <c r="R4139" s="23">
        <f t="shared" si="320"/>
        <v>1</v>
      </c>
      <c r="S4139" s="23" t="str">
        <f t="shared" si="321"/>
        <v>ORD104138_20240713_CUST01765_MED007</v>
      </c>
      <c r="T4139" s="23">
        <f t="shared" si="322"/>
        <v>1</v>
      </c>
      <c r="U4139" s="6">
        <f t="shared" si="323"/>
        <v>365.45000000000005</v>
      </c>
      <c r="V4139" s="6">
        <f>tbl_Raw_Data[[#This Row],[Discount_Pct]]*tbl_Raw_Data[[#This Row],[Gross_Amount]]/100</f>
        <v>36.545000000000002</v>
      </c>
      <c r="W4139" s="6">
        <f>tbl_Raw_Data[[#This Row],[Gross_Amount]]-tbl_Raw_Data[[#This Row],[Discount_Amount]]</f>
        <v>328.90500000000003</v>
      </c>
      <c r="X4139" s="6">
        <f>tbl_Raw_Data[[#This Row],[Net_Amount_Before_Tax]]*tbl_Raw_Data[[#This Row],[Tax_Pct]]/100</f>
        <v>16.445250000000001</v>
      </c>
      <c r="Y4139" s="6">
        <f>tbl_Raw_Data[[#This Row],[Net_Amount_Before_Tax]]+tbl_Raw_Data[[#This Row],[Tax_Amount]]</f>
        <v>345.35025000000002</v>
      </c>
      <c r="Z4139" s="6">
        <f t="shared" si="324"/>
        <v>1</v>
      </c>
    </row>
    <row r="4140" spans="1:26" x14ac:dyDescent="0.3">
      <c r="A4140" s="23" t="s">
        <v>6073</v>
      </c>
      <c r="B4140" s="34">
        <v>45902</v>
      </c>
      <c r="C4140" s="23" t="s">
        <v>428</v>
      </c>
      <c r="D4140" s="23" t="s">
        <v>87</v>
      </c>
      <c r="E4140" s="23" t="s">
        <v>88</v>
      </c>
      <c r="F4140" s="23">
        <v>600100</v>
      </c>
      <c r="G4140" s="23" t="s">
        <v>315</v>
      </c>
      <c r="H4140" s="23" t="s">
        <v>316</v>
      </c>
      <c r="I4140" s="23" t="s">
        <v>50</v>
      </c>
      <c r="J4140" s="23" t="s">
        <v>114</v>
      </c>
      <c r="K4140" s="23" t="s">
        <v>24</v>
      </c>
      <c r="L4140" s="23">
        <v>5</v>
      </c>
      <c r="M4140" s="23">
        <v>123.48</v>
      </c>
      <c r="N4140" s="23">
        <v>0</v>
      </c>
      <c r="O4140" s="23">
        <v>5</v>
      </c>
      <c r="P4140" s="23" t="s">
        <v>89</v>
      </c>
      <c r="Q4140" s="23" t="s">
        <v>44</v>
      </c>
      <c r="R4140" s="23">
        <f t="shared" si="320"/>
        <v>1</v>
      </c>
      <c r="S4140" s="23" t="str">
        <f t="shared" si="321"/>
        <v>ORD104139_20250902_CUST03245_MED012</v>
      </c>
      <c r="T4140" s="23">
        <f t="shared" si="322"/>
        <v>1</v>
      </c>
      <c r="U4140" s="6">
        <f t="shared" si="323"/>
        <v>617.4</v>
      </c>
      <c r="V4140" s="6">
        <f>tbl_Raw_Data[[#This Row],[Discount_Pct]]*tbl_Raw_Data[[#This Row],[Gross_Amount]]/100</f>
        <v>0</v>
      </c>
      <c r="W4140" s="6">
        <f>tbl_Raw_Data[[#This Row],[Gross_Amount]]-tbl_Raw_Data[[#This Row],[Discount_Amount]]</f>
        <v>617.4</v>
      </c>
      <c r="X4140" s="6">
        <f>tbl_Raw_Data[[#This Row],[Net_Amount_Before_Tax]]*tbl_Raw_Data[[#This Row],[Tax_Pct]]/100</f>
        <v>30.87</v>
      </c>
      <c r="Y4140" s="6">
        <f>tbl_Raw_Data[[#This Row],[Net_Amount_Before_Tax]]+tbl_Raw_Data[[#This Row],[Tax_Amount]]</f>
        <v>648.27</v>
      </c>
      <c r="Z4140" s="6">
        <f t="shared" si="324"/>
        <v>1</v>
      </c>
    </row>
    <row r="4141" spans="1:26" x14ac:dyDescent="0.3">
      <c r="A4141" s="23" t="s">
        <v>6074</v>
      </c>
      <c r="B4141" s="34">
        <v>45592</v>
      </c>
      <c r="C4141" s="23" t="s">
        <v>850</v>
      </c>
      <c r="D4141" s="23" t="s">
        <v>100</v>
      </c>
      <c r="E4141" s="23" t="s">
        <v>101</v>
      </c>
      <c r="F4141" s="23">
        <v>201307</v>
      </c>
      <c r="G4141" s="23" t="s">
        <v>74</v>
      </c>
      <c r="H4141" s="23" t="s">
        <v>75</v>
      </c>
      <c r="I4141" s="23" t="s">
        <v>76</v>
      </c>
      <c r="J4141" s="23" t="s">
        <v>77</v>
      </c>
      <c r="K4141" s="23" t="s">
        <v>57</v>
      </c>
      <c r="L4141" s="23">
        <v>3</v>
      </c>
      <c r="M4141" s="23">
        <v>70.11</v>
      </c>
      <c r="N4141" s="23">
        <v>0</v>
      </c>
      <c r="O4141" s="23">
        <v>12</v>
      </c>
      <c r="P4141" s="23" t="s">
        <v>89</v>
      </c>
      <c r="Q4141" s="23" t="s">
        <v>90</v>
      </c>
      <c r="R4141" s="23">
        <f t="shared" si="320"/>
        <v>1</v>
      </c>
      <c r="S4141" s="23" t="str">
        <f t="shared" si="321"/>
        <v>ORD104140_20241027_CUST01563_MED008</v>
      </c>
      <c r="T4141" s="23">
        <f t="shared" si="322"/>
        <v>1</v>
      </c>
      <c r="U4141" s="6">
        <f t="shared" si="323"/>
        <v>210.32999999999998</v>
      </c>
      <c r="V4141" s="6">
        <f>tbl_Raw_Data[[#This Row],[Discount_Pct]]*tbl_Raw_Data[[#This Row],[Gross_Amount]]/100</f>
        <v>0</v>
      </c>
      <c r="W4141" s="6">
        <f>tbl_Raw_Data[[#This Row],[Gross_Amount]]-tbl_Raw_Data[[#This Row],[Discount_Amount]]</f>
        <v>210.32999999999998</v>
      </c>
      <c r="X4141" s="6">
        <f>tbl_Raw_Data[[#This Row],[Net_Amount_Before_Tax]]*tbl_Raw_Data[[#This Row],[Tax_Pct]]/100</f>
        <v>25.239599999999999</v>
      </c>
      <c r="Y4141" s="6">
        <f>tbl_Raw_Data[[#This Row],[Net_Amount_Before_Tax]]+tbl_Raw_Data[[#This Row],[Tax_Amount]]</f>
        <v>235.56959999999998</v>
      </c>
      <c r="Z4141" s="6">
        <f t="shared" si="324"/>
        <v>3</v>
      </c>
    </row>
    <row r="4142" spans="1:26" x14ac:dyDescent="0.3">
      <c r="A4142" s="23" t="s">
        <v>6075</v>
      </c>
      <c r="B4142" s="34">
        <v>45525</v>
      </c>
      <c r="C4142" s="23" t="s">
        <v>3155</v>
      </c>
      <c r="D4142" s="23" t="s">
        <v>52</v>
      </c>
      <c r="E4142" s="23" t="s">
        <v>52</v>
      </c>
      <c r="F4142" s="23">
        <v>160017</v>
      </c>
      <c r="G4142" s="23" t="s">
        <v>256</v>
      </c>
      <c r="H4142" s="23" t="s">
        <v>257</v>
      </c>
      <c r="I4142" s="23" t="s">
        <v>22</v>
      </c>
      <c r="J4142" s="23" t="s">
        <v>258</v>
      </c>
      <c r="K4142" s="23" t="s">
        <v>57</v>
      </c>
      <c r="L4142" s="23">
        <v>1</v>
      </c>
      <c r="M4142" s="23">
        <v>60.68</v>
      </c>
      <c r="N4142" s="23">
        <v>5</v>
      </c>
      <c r="O4142" s="23">
        <v>5</v>
      </c>
      <c r="P4142" s="23" t="s">
        <v>43</v>
      </c>
      <c r="Q4142" s="23" t="s">
        <v>34</v>
      </c>
      <c r="R4142" s="23">
        <f t="shared" si="320"/>
        <v>1</v>
      </c>
      <c r="S4142" s="23" t="str">
        <f t="shared" si="321"/>
        <v>ORD104141_20240821_CUST00983_MED025</v>
      </c>
      <c r="T4142" s="23">
        <f t="shared" si="322"/>
        <v>1</v>
      </c>
      <c r="U4142" s="6">
        <f t="shared" si="323"/>
        <v>60.68</v>
      </c>
      <c r="V4142" s="6">
        <f>tbl_Raw_Data[[#This Row],[Discount_Pct]]*tbl_Raw_Data[[#This Row],[Gross_Amount]]/100</f>
        <v>3.0339999999999998</v>
      </c>
      <c r="W4142" s="6">
        <f>tbl_Raw_Data[[#This Row],[Gross_Amount]]-tbl_Raw_Data[[#This Row],[Discount_Amount]]</f>
        <v>57.646000000000001</v>
      </c>
      <c r="X4142" s="6">
        <f>tbl_Raw_Data[[#This Row],[Net_Amount_Before_Tax]]*tbl_Raw_Data[[#This Row],[Tax_Pct]]/100</f>
        <v>2.8823000000000003</v>
      </c>
      <c r="Y4142" s="6">
        <f>tbl_Raw_Data[[#This Row],[Net_Amount_Before_Tax]]+tbl_Raw_Data[[#This Row],[Tax_Amount]]</f>
        <v>60.528300000000002</v>
      </c>
      <c r="Z4142" s="6">
        <f t="shared" si="324"/>
        <v>1</v>
      </c>
    </row>
    <row r="4143" spans="1:26" x14ac:dyDescent="0.3">
      <c r="A4143" s="23" t="s">
        <v>6075</v>
      </c>
      <c r="B4143" s="34">
        <v>45875</v>
      </c>
      <c r="C4143" s="23" t="s">
        <v>2574</v>
      </c>
      <c r="D4143" s="23" t="s">
        <v>19</v>
      </c>
      <c r="E4143" s="23" t="s">
        <v>19</v>
      </c>
      <c r="F4143" s="23">
        <v>110024</v>
      </c>
      <c r="G4143" s="23" t="s">
        <v>256</v>
      </c>
      <c r="H4143" s="23" t="s">
        <v>257</v>
      </c>
      <c r="I4143" s="23" t="s">
        <v>22</v>
      </c>
      <c r="J4143" s="23" t="s">
        <v>258</v>
      </c>
      <c r="K4143" s="23" t="s">
        <v>57</v>
      </c>
      <c r="L4143" s="23">
        <v>1</v>
      </c>
      <c r="M4143" s="23">
        <v>57.68</v>
      </c>
      <c r="N4143" s="23">
        <v>10</v>
      </c>
      <c r="O4143" s="23">
        <v>18</v>
      </c>
      <c r="P4143" s="23" t="s">
        <v>33</v>
      </c>
      <c r="Q4143" s="23" t="s">
        <v>34</v>
      </c>
      <c r="R4143" s="23">
        <f t="shared" si="320"/>
        <v>1</v>
      </c>
      <c r="S4143" s="23" t="str">
        <f t="shared" si="321"/>
        <v>ORD104141_20250806_CUST01584_MED025</v>
      </c>
      <c r="T4143" s="23">
        <f t="shared" si="322"/>
        <v>1</v>
      </c>
      <c r="U4143" s="6">
        <f t="shared" si="323"/>
        <v>57.68</v>
      </c>
      <c r="V4143" s="6">
        <f>tbl_Raw_Data[[#This Row],[Discount_Pct]]*tbl_Raw_Data[[#This Row],[Gross_Amount]]/100</f>
        <v>5.7679999999999998</v>
      </c>
      <c r="W4143" s="6">
        <f>tbl_Raw_Data[[#This Row],[Gross_Amount]]-tbl_Raw_Data[[#This Row],[Discount_Amount]]</f>
        <v>51.911999999999999</v>
      </c>
      <c r="X4143" s="6">
        <f>tbl_Raw_Data[[#This Row],[Net_Amount_Before_Tax]]*tbl_Raw_Data[[#This Row],[Tax_Pct]]/100</f>
        <v>9.3441599999999987</v>
      </c>
      <c r="Y4143" s="6">
        <f>tbl_Raw_Data[[#This Row],[Net_Amount_Before_Tax]]+tbl_Raw_Data[[#This Row],[Tax_Amount]]</f>
        <v>61.256159999999994</v>
      </c>
      <c r="Z4143" s="6">
        <f t="shared" si="324"/>
        <v>4</v>
      </c>
    </row>
    <row r="4144" spans="1:26" x14ac:dyDescent="0.3">
      <c r="A4144" s="23" t="s">
        <v>6076</v>
      </c>
      <c r="B4144" s="34">
        <v>45316</v>
      </c>
      <c r="C4144" s="23" t="s">
        <v>310</v>
      </c>
      <c r="D4144" s="23" t="s">
        <v>87</v>
      </c>
      <c r="E4144" s="23" t="s">
        <v>88</v>
      </c>
      <c r="F4144" s="23">
        <v>600096</v>
      </c>
      <c r="G4144" s="23" t="s">
        <v>74</v>
      </c>
      <c r="H4144" s="23" t="s">
        <v>75</v>
      </c>
      <c r="I4144" s="23" t="s">
        <v>76</v>
      </c>
      <c r="J4144" s="23" t="s">
        <v>77</v>
      </c>
      <c r="K4144" s="23" t="s">
        <v>57</v>
      </c>
      <c r="L4144" s="23">
        <v>3</v>
      </c>
      <c r="M4144" s="23">
        <v>63.7</v>
      </c>
      <c r="N4144" s="23">
        <v>5</v>
      </c>
      <c r="O4144" s="23">
        <v>12</v>
      </c>
      <c r="P4144" s="23" t="s">
        <v>89</v>
      </c>
      <c r="Q4144" s="23" t="s">
        <v>34</v>
      </c>
      <c r="R4144" s="23">
        <f t="shared" si="320"/>
        <v>1</v>
      </c>
      <c r="S4144" s="23" t="str">
        <f t="shared" si="321"/>
        <v>ORD104143_20240125_CUST03188_MED008</v>
      </c>
      <c r="T4144" s="23">
        <f t="shared" si="322"/>
        <v>1</v>
      </c>
      <c r="U4144" s="6">
        <f t="shared" si="323"/>
        <v>191.10000000000002</v>
      </c>
      <c r="V4144" s="6">
        <f>tbl_Raw_Data[[#This Row],[Discount_Pct]]*tbl_Raw_Data[[#This Row],[Gross_Amount]]/100</f>
        <v>9.5550000000000015</v>
      </c>
      <c r="W4144" s="6">
        <f>tbl_Raw_Data[[#This Row],[Gross_Amount]]-tbl_Raw_Data[[#This Row],[Discount_Amount]]</f>
        <v>181.54500000000002</v>
      </c>
      <c r="X4144" s="6">
        <f>tbl_Raw_Data[[#This Row],[Net_Amount_Before_Tax]]*tbl_Raw_Data[[#This Row],[Tax_Pct]]/100</f>
        <v>21.785399999999999</v>
      </c>
      <c r="Y4144" s="6">
        <f>tbl_Raw_Data[[#This Row],[Net_Amount_Before_Tax]]+tbl_Raw_Data[[#This Row],[Tax_Amount]]</f>
        <v>203.33040000000003</v>
      </c>
      <c r="Z4144" s="6">
        <f t="shared" si="324"/>
        <v>7</v>
      </c>
    </row>
    <row r="4145" spans="1:26" x14ac:dyDescent="0.3">
      <c r="A4145" s="23" t="s">
        <v>6077</v>
      </c>
      <c r="B4145" s="34">
        <v>45803</v>
      </c>
      <c r="C4145" s="23" t="s">
        <v>6078</v>
      </c>
      <c r="D4145" s="23" t="s">
        <v>92</v>
      </c>
      <c r="E4145" s="23" t="s">
        <v>93</v>
      </c>
      <c r="F4145" s="23">
        <v>560100</v>
      </c>
      <c r="G4145" s="23" t="s">
        <v>138</v>
      </c>
      <c r="H4145" s="23" t="s">
        <v>139</v>
      </c>
      <c r="I4145" s="23" t="s">
        <v>50</v>
      </c>
      <c r="J4145" s="23" t="s">
        <v>140</v>
      </c>
      <c r="K4145" s="23" t="s">
        <v>24</v>
      </c>
      <c r="L4145" s="23">
        <v>1</v>
      </c>
      <c r="M4145" s="23">
        <v>147.72</v>
      </c>
      <c r="N4145" s="23">
        <v>5</v>
      </c>
      <c r="O4145" s="23">
        <v>18</v>
      </c>
      <c r="P4145" s="23" t="s">
        <v>89</v>
      </c>
      <c r="Q4145" s="23" t="s">
        <v>26</v>
      </c>
      <c r="R4145" s="23">
        <f t="shared" si="320"/>
        <v>1</v>
      </c>
      <c r="S4145" s="23" t="str">
        <f t="shared" si="321"/>
        <v>ORD104144_20250526_CUST02672_MED013</v>
      </c>
      <c r="T4145" s="23">
        <f t="shared" si="322"/>
        <v>1</v>
      </c>
      <c r="U4145" s="6">
        <f t="shared" si="323"/>
        <v>147.72</v>
      </c>
      <c r="V4145" s="6">
        <f>tbl_Raw_Data[[#This Row],[Discount_Pct]]*tbl_Raw_Data[[#This Row],[Gross_Amount]]/100</f>
        <v>7.3860000000000001</v>
      </c>
      <c r="W4145" s="6">
        <f>tbl_Raw_Data[[#This Row],[Gross_Amount]]-tbl_Raw_Data[[#This Row],[Discount_Amount]]</f>
        <v>140.334</v>
      </c>
      <c r="X4145" s="6">
        <f>tbl_Raw_Data[[#This Row],[Net_Amount_Before_Tax]]*tbl_Raw_Data[[#This Row],[Tax_Pct]]/100</f>
        <v>25.260120000000001</v>
      </c>
      <c r="Y4145" s="6">
        <f>tbl_Raw_Data[[#This Row],[Net_Amount_Before_Tax]]+tbl_Raw_Data[[#This Row],[Tax_Amount]]</f>
        <v>165.59412</v>
      </c>
      <c r="Z4145" s="6">
        <f t="shared" si="324"/>
        <v>0</v>
      </c>
    </row>
    <row r="4146" spans="1:26" x14ac:dyDescent="0.3">
      <c r="A4146" s="23" t="s">
        <v>6079</v>
      </c>
      <c r="B4146" s="34">
        <v>45499</v>
      </c>
      <c r="C4146" s="23" t="s">
        <v>4504</v>
      </c>
      <c r="D4146" s="23" t="s">
        <v>72</v>
      </c>
      <c r="E4146" s="23" t="s">
        <v>73</v>
      </c>
      <c r="F4146" s="23">
        <v>302001</v>
      </c>
      <c r="G4146" s="23" t="s">
        <v>39</v>
      </c>
      <c r="H4146" s="23" t="s">
        <v>40</v>
      </c>
      <c r="I4146" s="23" t="s">
        <v>41</v>
      </c>
      <c r="J4146" s="23" t="s">
        <v>42</v>
      </c>
      <c r="K4146" s="23" t="s">
        <v>24</v>
      </c>
      <c r="L4146" s="23">
        <v>1</v>
      </c>
      <c r="M4146" s="23">
        <v>34.26</v>
      </c>
      <c r="N4146" s="23">
        <v>5</v>
      </c>
      <c r="O4146" s="23">
        <v>12</v>
      </c>
      <c r="P4146" s="23" t="s">
        <v>89</v>
      </c>
      <c r="Q4146" s="23" t="s">
        <v>34</v>
      </c>
      <c r="R4146" s="23">
        <f t="shared" si="320"/>
        <v>1</v>
      </c>
      <c r="S4146" s="23" t="str">
        <f t="shared" si="321"/>
        <v>ORD104145_20240726_CUST01693_MED001</v>
      </c>
      <c r="T4146" s="23">
        <f t="shared" si="322"/>
        <v>1</v>
      </c>
      <c r="U4146" s="6">
        <f t="shared" si="323"/>
        <v>34.26</v>
      </c>
      <c r="V4146" s="6">
        <f>tbl_Raw_Data[[#This Row],[Discount_Pct]]*tbl_Raw_Data[[#This Row],[Gross_Amount]]/100</f>
        <v>1.7129999999999999</v>
      </c>
      <c r="W4146" s="6">
        <f>tbl_Raw_Data[[#This Row],[Gross_Amount]]-tbl_Raw_Data[[#This Row],[Discount_Amount]]</f>
        <v>32.546999999999997</v>
      </c>
      <c r="X4146" s="6">
        <f>tbl_Raw_Data[[#This Row],[Net_Amount_Before_Tax]]*tbl_Raw_Data[[#This Row],[Tax_Pct]]/100</f>
        <v>3.9056399999999996</v>
      </c>
      <c r="Y4146" s="6">
        <f>tbl_Raw_Data[[#This Row],[Net_Amount_Before_Tax]]+tbl_Raw_Data[[#This Row],[Tax_Amount]]</f>
        <v>36.452639999999995</v>
      </c>
      <c r="Z4146" s="6">
        <f t="shared" si="324"/>
        <v>3</v>
      </c>
    </row>
    <row r="4147" spans="1:26" x14ac:dyDescent="0.3">
      <c r="A4147" s="23" t="s">
        <v>6080</v>
      </c>
      <c r="B4147" s="34">
        <v>45336</v>
      </c>
      <c r="C4147" s="23" t="s">
        <v>720</v>
      </c>
      <c r="D4147" s="23" t="s">
        <v>142</v>
      </c>
      <c r="E4147" s="23" t="s">
        <v>81</v>
      </c>
      <c r="F4147" s="23">
        <v>380054</v>
      </c>
      <c r="G4147" s="23" t="s">
        <v>39</v>
      </c>
      <c r="H4147" s="23" t="s">
        <v>40</v>
      </c>
      <c r="I4147" s="23" t="s">
        <v>41</v>
      </c>
      <c r="J4147" s="23" t="s">
        <v>42</v>
      </c>
      <c r="K4147" s="23" t="s">
        <v>24</v>
      </c>
      <c r="L4147" s="23">
        <v>1</v>
      </c>
      <c r="M4147" s="23">
        <v>32.86</v>
      </c>
      <c r="N4147" s="23">
        <v>5</v>
      </c>
      <c r="O4147" s="23">
        <v>5</v>
      </c>
      <c r="P4147" s="23" t="s">
        <v>33</v>
      </c>
      <c r="Q4147" s="23" t="s">
        <v>90</v>
      </c>
      <c r="R4147" s="23">
        <f t="shared" si="320"/>
        <v>1</v>
      </c>
      <c r="S4147" s="23" t="str">
        <f t="shared" si="321"/>
        <v>ORD104146_20240214_CUST02312_MED001</v>
      </c>
      <c r="T4147" s="23">
        <f t="shared" si="322"/>
        <v>1</v>
      </c>
      <c r="U4147" s="6">
        <f t="shared" si="323"/>
        <v>32.86</v>
      </c>
      <c r="V4147" s="6">
        <f>tbl_Raw_Data[[#This Row],[Discount_Pct]]*tbl_Raw_Data[[#This Row],[Gross_Amount]]/100</f>
        <v>1.643</v>
      </c>
      <c r="W4147" s="6">
        <f>tbl_Raw_Data[[#This Row],[Gross_Amount]]-tbl_Raw_Data[[#This Row],[Discount_Amount]]</f>
        <v>31.216999999999999</v>
      </c>
      <c r="X4147" s="6">
        <f>tbl_Raw_Data[[#This Row],[Net_Amount_Before_Tax]]*tbl_Raw_Data[[#This Row],[Tax_Pct]]/100</f>
        <v>1.5608499999999998</v>
      </c>
      <c r="Y4147" s="6">
        <f>tbl_Raw_Data[[#This Row],[Net_Amount_Before_Tax]]+tbl_Raw_Data[[#This Row],[Tax_Amount]]</f>
        <v>32.777850000000001</v>
      </c>
      <c r="Z4147" s="6">
        <f t="shared" si="324"/>
        <v>1</v>
      </c>
    </row>
    <row r="4148" spans="1:26" x14ac:dyDescent="0.3">
      <c r="A4148" s="23" t="s">
        <v>6080</v>
      </c>
      <c r="B4148" s="34">
        <v>45995</v>
      </c>
      <c r="C4148" s="23" t="s">
        <v>3822</v>
      </c>
      <c r="D4148" s="23" t="s">
        <v>46</v>
      </c>
      <c r="E4148" s="23" t="s">
        <v>47</v>
      </c>
      <c r="F4148" s="23">
        <v>411057</v>
      </c>
      <c r="G4148" s="23" t="s">
        <v>61</v>
      </c>
      <c r="H4148" s="23" t="s">
        <v>62</v>
      </c>
      <c r="I4148" s="23" t="s">
        <v>63</v>
      </c>
      <c r="J4148" s="23" t="s">
        <v>64</v>
      </c>
      <c r="K4148" s="23" t="s">
        <v>57</v>
      </c>
      <c r="L4148" s="23">
        <v>2</v>
      </c>
      <c r="M4148" s="23">
        <v>124.19</v>
      </c>
      <c r="N4148" s="23">
        <v>0</v>
      </c>
      <c r="O4148" s="23">
        <v>5</v>
      </c>
      <c r="P4148" s="23" t="s">
        <v>89</v>
      </c>
      <c r="Q4148" s="23" t="s">
        <v>26</v>
      </c>
      <c r="R4148" s="23">
        <f t="shared" si="320"/>
        <v>1</v>
      </c>
      <c r="S4148" s="23" t="str">
        <f t="shared" si="321"/>
        <v>ORD104146_20251204_CUST01912_MED004</v>
      </c>
      <c r="T4148" s="23">
        <f t="shared" si="322"/>
        <v>1</v>
      </c>
      <c r="U4148" s="6">
        <f t="shared" si="323"/>
        <v>248.38</v>
      </c>
      <c r="V4148" s="6">
        <f>tbl_Raw_Data[[#This Row],[Discount_Pct]]*tbl_Raw_Data[[#This Row],[Gross_Amount]]/100</f>
        <v>0</v>
      </c>
      <c r="W4148" s="6">
        <f>tbl_Raw_Data[[#This Row],[Gross_Amount]]-tbl_Raw_Data[[#This Row],[Discount_Amount]]</f>
        <v>248.38</v>
      </c>
      <c r="X4148" s="6">
        <f>tbl_Raw_Data[[#This Row],[Net_Amount_Before_Tax]]*tbl_Raw_Data[[#This Row],[Tax_Pct]]/100</f>
        <v>12.419</v>
      </c>
      <c r="Y4148" s="6">
        <f>tbl_Raw_Data[[#This Row],[Net_Amount_Before_Tax]]+tbl_Raw_Data[[#This Row],[Tax_Amount]]</f>
        <v>260.79899999999998</v>
      </c>
      <c r="Z4148" s="6">
        <f t="shared" si="324"/>
        <v>1</v>
      </c>
    </row>
    <row r="4149" spans="1:26" x14ac:dyDescent="0.3">
      <c r="A4149" s="23" t="s">
        <v>6081</v>
      </c>
      <c r="B4149" s="34">
        <v>45705</v>
      </c>
      <c r="C4149" s="23" t="s">
        <v>5267</v>
      </c>
      <c r="D4149" s="23" t="s">
        <v>72</v>
      </c>
      <c r="E4149" s="23" t="s">
        <v>73</v>
      </c>
      <c r="F4149" s="23">
        <v>302021</v>
      </c>
      <c r="G4149" s="23" t="s">
        <v>283</v>
      </c>
      <c r="H4149" s="23" t="s">
        <v>284</v>
      </c>
      <c r="I4149" s="23" t="s">
        <v>104</v>
      </c>
      <c r="J4149" s="23" t="s">
        <v>42</v>
      </c>
      <c r="K4149" s="23" t="s">
        <v>57</v>
      </c>
      <c r="L4149" s="23">
        <v>6</v>
      </c>
      <c r="M4149" s="23">
        <v>264.18</v>
      </c>
      <c r="N4149" s="23">
        <v>10</v>
      </c>
      <c r="O4149" s="23">
        <v>5</v>
      </c>
      <c r="P4149" s="23" t="s">
        <v>89</v>
      </c>
      <c r="Q4149" s="23" t="s">
        <v>26</v>
      </c>
      <c r="R4149" s="23">
        <f t="shared" si="320"/>
        <v>1</v>
      </c>
      <c r="S4149" s="23" t="str">
        <f t="shared" si="321"/>
        <v>ORD104148_20250217_CUST01886_MED030</v>
      </c>
      <c r="T4149" s="23">
        <f t="shared" si="322"/>
        <v>1</v>
      </c>
      <c r="U4149" s="6">
        <f t="shared" si="323"/>
        <v>1585.08</v>
      </c>
      <c r="V4149" s="6">
        <f>tbl_Raw_Data[[#This Row],[Discount_Pct]]*tbl_Raw_Data[[#This Row],[Gross_Amount]]/100</f>
        <v>158.50799999999998</v>
      </c>
      <c r="W4149" s="6">
        <f>tbl_Raw_Data[[#This Row],[Gross_Amount]]-tbl_Raw_Data[[#This Row],[Discount_Amount]]</f>
        <v>1426.5719999999999</v>
      </c>
      <c r="X4149" s="6">
        <f>tbl_Raw_Data[[#This Row],[Net_Amount_Before_Tax]]*tbl_Raw_Data[[#This Row],[Tax_Pct]]/100</f>
        <v>71.328599999999994</v>
      </c>
      <c r="Y4149" s="6">
        <f>tbl_Raw_Data[[#This Row],[Net_Amount_Before_Tax]]+tbl_Raw_Data[[#This Row],[Tax_Amount]]</f>
        <v>1497.9005999999999</v>
      </c>
      <c r="Z4149" s="6">
        <f t="shared" si="324"/>
        <v>1</v>
      </c>
    </row>
    <row r="4150" spans="1:26" x14ac:dyDescent="0.3">
      <c r="A4150" s="23" t="s">
        <v>6081</v>
      </c>
      <c r="B4150" s="34">
        <v>45679</v>
      </c>
      <c r="C4150" s="23" t="s">
        <v>602</v>
      </c>
      <c r="D4150" s="23" t="s">
        <v>80</v>
      </c>
      <c r="E4150" s="23" t="s">
        <v>81</v>
      </c>
      <c r="F4150" s="23">
        <v>395001</v>
      </c>
      <c r="G4150" s="23" t="s">
        <v>102</v>
      </c>
      <c r="H4150" s="23" t="s">
        <v>103</v>
      </c>
      <c r="I4150" s="23" t="s">
        <v>104</v>
      </c>
      <c r="J4150" s="23" t="s">
        <v>64</v>
      </c>
      <c r="K4150" s="23" t="s">
        <v>57</v>
      </c>
      <c r="L4150" s="23">
        <v>1</v>
      </c>
      <c r="M4150" s="23">
        <v>107.21</v>
      </c>
      <c r="N4150" s="23">
        <v>10</v>
      </c>
      <c r="O4150" s="23">
        <v>12</v>
      </c>
      <c r="P4150" s="23" t="s">
        <v>43</v>
      </c>
      <c r="Q4150" s="23" t="s">
        <v>90</v>
      </c>
      <c r="R4150" s="23">
        <f t="shared" si="320"/>
        <v>1</v>
      </c>
      <c r="S4150" s="23" t="str">
        <f t="shared" si="321"/>
        <v>ORD104148_20250122_CUST03175_MED029</v>
      </c>
      <c r="T4150" s="23">
        <f t="shared" si="322"/>
        <v>1</v>
      </c>
      <c r="U4150" s="6">
        <f t="shared" si="323"/>
        <v>107.21</v>
      </c>
      <c r="V4150" s="6">
        <f>tbl_Raw_Data[[#This Row],[Discount_Pct]]*tbl_Raw_Data[[#This Row],[Gross_Amount]]/100</f>
        <v>10.720999999999998</v>
      </c>
      <c r="W4150" s="6">
        <f>tbl_Raw_Data[[#This Row],[Gross_Amount]]-tbl_Raw_Data[[#This Row],[Discount_Amount]]</f>
        <v>96.48899999999999</v>
      </c>
      <c r="X4150" s="6">
        <f>tbl_Raw_Data[[#This Row],[Net_Amount_Before_Tax]]*tbl_Raw_Data[[#This Row],[Tax_Pct]]/100</f>
        <v>11.578679999999999</v>
      </c>
      <c r="Y4150" s="6">
        <f>tbl_Raw_Data[[#This Row],[Net_Amount_Before_Tax]]+tbl_Raw_Data[[#This Row],[Tax_Amount]]</f>
        <v>108.06768</v>
      </c>
      <c r="Z4150" s="6">
        <f t="shared" si="324"/>
        <v>1</v>
      </c>
    </row>
    <row r="4151" spans="1:26" x14ac:dyDescent="0.3">
      <c r="A4151" s="23" t="s">
        <v>6082</v>
      </c>
      <c r="B4151" s="34">
        <v>45611</v>
      </c>
      <c r="C4151" s="23" t="s">
        <v>3952</v>
      </c>
      <c r="D4151" s="23" t="s">
        <v>37</v>
      </c>
      <c r="E4151" s="23" t="s">
        <v>38</v>
      </c>
      <c r="F4151" s="23">
        <v>452020</v>
      </c>
      <c r="G4151" s="23" t="s">
        <v>154</v>
      </c>
      <c r="H4151" s="23" t="s">
        <v>155</v>
      </c>
      <c r="I4151" s="23" t="s">
        <v>134</v>
      </c>
      <c r="J4151" s="23" t="s">
        <v>156</v>
      </c>
      <c r="K4151" s="23" t="s">
        <v>57</v>
      </c>
      <c r="L4151" s="23">
        <v>1</v>
      </c>
      <c r="M4151" s="23">
        <v>46.21</v>
      </c>
      <c r="N4151" s="23">
        <v>5</v>
      </c>
      <c r="O4151" s="23">
        <v>5</v>
      </c>
      <c r="P4151" s="23" t="s">
        <v>25</v>
      </c>
      <c r="Q4151" s="23" t="s">
        <v>26</v>
      </c>
      <c r="R4151" s="23">
        <f t="shared" si="320"/>
        <v>1</v>
      </c>
      <c r="S4151" s="23" t="str">
        <f t="shared" si="321"/>
        <v>ORD104150_20241115_CUST02978_MED006</v>
      </c>
      <c r="T4151" s="23">
        <f t="shared" si="322"/>
        <v>1</v>
      </c>
      <c r="U4151" s="6">
        <f t="shared" si="323"/>
        <v>46.21</v>
      </c>
      <c r="V4151" s="6">
        <f>tbl_Raw_Data[[#This Row],[Discount_Pct]]*tbl_Raw_Data[[#This Row],[Gross_Amount]]/100</f>
        <v>2.3105000000000002</v>
      </c>
      <c r="W4151" s="6">
        <f>tbl_Raw_Data[[#This Row],[Gross_Amount]]-tbl_Raw_Data[[#This Row],[Discount_Amount]]</f>
        <v>43.899500000000003</v>
      </c>
      <c r="X4151" s="6">
        <f>tbl_Raw_Data[[#This Row],[Net_Amount_Before_Tax]]*tbl_Raw_Data[[#This Row],[Tax_Pct]]/100</f>
        <v>2.1949749999999999</v>
      </c>
      <c r="Y4151" s="6">
        <f>tbl_Raw_Data[[#This Row],[Net_Amount_Before_Tax]]+tbl_Raw_Data[[#This Row],[Tax_Amount]]</f>
        <v>46.094475000000003</v>
      </c>
      <c r="Z4151" s="6">
        <f t="shared" si="324"/>
        <v>1</v>
      </c>
    </row>
    <row r="4152" spans="1:26" x14ac:dyDescent="0.3">
      <c r="A4152" s="23" t="s">
        <v>6083</v>
      </c>
      <c r="B4152" s="34">
        <v>45368</v>
      </c>
      <c r="C4152" s="23" t="s">
        <v>3089</v>
      </c>
      <c r="D4152" s="23" t="s">
        <v>142</v>
      </c>
      <c r="E4152" s="23" t="s">
        <v>81</v>
      </c>
      <c r="F4152" s="23">
        <v>380061</v>
      </c>
      <c r="G4152" s="23" t="s">
        <v>53</v>
      </c>
      <c r="H4152" s="23" t="s">
        <v>54</v>
      </c>
      <c r="I4152" s="23" t="s">
        <v>55</v>
      </c>
      <c r="J4152" s="23" t="s">
        <v>56</v>
      </c>
      <c r="K4152" s="23" t="s">
        <v>57</v>
      </c>
      <c r="L4152" s="23">
        <v>1</v>
      </c>
      <c r="M4152" s="23">
        <v>57.77</v>
      </c>
      <c r="N4152" s="23">
        <v>0</v>
      </c>
      <c r="O4152" s="23">
        <v>12</v>
      </c>
      <c r="P4152" s="23" t="s">
        <v>33</v>
      </c>
      <c r="Q4152" s="23" t="s">
        <v>90</v>
      </c>
      <c r="R4152" s="23">
        <f t="shared" si="320"/>
        <v>1</v>
      </c>
      <c r="S4152" s="23" t="str">
        <f t="shared" si="321"/>
        <v>ORD104151_20240317_CUST02776_MED020</v>
      </c>
      <c r="T4152" s="23">
        <f t="shared" si="322"/>
        <v>1</v>
      </c>
      <c r="U4152" s="6">
        <f t="shared" si="323"/>
        <v>57.77</v>
      </c>
      <c r="V4152" s="6">
        <f>tbl_Raw_Data[[#This Row],[Discount_Pct]]*tbl_Raw_Data[[#This Row],[Gross_Amount]]/100</f>
        <v>0</v>
      </c>
      <c r="W4152" s="6">
        <f>tbl_Raw_Data[[#This Row],[Gross_Amount]]-tbl_Raw_Data[[#This Row],[Discount_Amount]]</f>
        <v>57.77</v>
      </c>
      <c r="X4152" s="6">
        <f>tbl_Raw_Data[[#This Row],[Net_Amount_Before_Tax]]*tbl_Raw_Data[[#This Row],[Tax_Pct]]/100</f>
        <v>6.9324000000000003</v>
      </c>
      <c r="Y4152" s="6">
        <f>tbl_Raw_Data[[#This Row],[Net_Amount_Before_Tax]]+tbl_Raw_Data[[#This Row],[Tax_Amount]]</f>
        <v>64.702399999999997</v>
      </c>
      <c r="Z4152" s="6">
        <f t="shared" si="324"/>
        <v>1</v>
      </c>
    </row>
    <row r="4153" spans="1:26" x14ac:dyDescent="0.3">
      <c r="A4153" s="23" t="s">
        <v>6083</v>
      </c>
      <c r="B4153" s="34">
        <v>45418</v>
      </c>
      <c r="C4153" s="23" t="s">
        <v>4891</v>
      </c>
      <c r="D4153" s="23" t="s">
        <v>72</v>
      </c>
      <c r="E4153" s="23" t="s">
        <v>73</v>
      </c>
      <c r="F4153" s="23">
        <v>302033</v>
      </c>
      <c r="G4153" s="23" t="s">
        <v>192</v>
      </c>
      <c r="H4153" s="23" t="s">
        <v>193</v>
      </c>
      <c r="I4153" s="23" t="s">
        <v>41</v>
      </c>
      <c r="J4153" s="23" t="s">
        <v>194</v>
      </c>
      <c r="K4153" s="23" t="s">
        <v>24</v>
      </c>
      <c r="L4153" s="23">
        <v>2</v>
      </c>
      <c r="M4153" s="23">
        <v>30.44</v>
      </c>
      <c r="N4153" s="23">
        <v>10</v>
      </c>
      <c r="O4153" s="23">
        <v>12</v>
      </c>
      <c r="P4153" s="23" t="s">
        <v>65</v>
      </c>
      <c r="Q4153" s="23" t="s">
        <v>34</v>
      </c>
      <c r="R4153" s="23">
        <f t="shared" si="320"/>
        <v>1</v>
      </c>
      <c r="S4153" s="23" t="str">
        <f t="shared" si="321"/>
        <v>ORD104151_20240506_CUST00170_MED002</v>
      </c>
      <c r="T4153" s="23">
        <f t="shared" si="322"/>
        <v>1</v>
      </c>
      <c r="U4153" s="6">
        <f t="shared" si="323"/>
        <v>60.88</v>
      </c>
      <c r="V4153" s="6">
        <f>tbl_Raw_Data[[#This Row],[Discount_Pct]]*tbl_Raw_Data[[#This Row],[Gross_Amount]]/100</f>
        <v>6.088000000000001</v>
      </c>
      <c r="W4153" s="6">
        <f>tbl_Raw_Data[[#This Row],[Gross_Amount]]-tbl_Raw_Data[[#This Row],[Discount_Amount]]</f>
        <v>54.792000000000002</v>
      </c>
      <c r="X4153" s="6">
        <f>tbl_Raw_Data[[#This Row],[Net_Amount_Before_Tax]]*tbl_Raw_Data[[#This Row],[Tax_Pct]]/100</f>
        <v>6.5750400000000004</v>
      </c>
      <c r="Y4153" s="6">
        <f>tbl_Raw_Data[[#This Row],[Net_Amount_Before_Tax]]+tbl_Raw_Data[[#This Row],[Tax_Amount]]</f>
        <v>61.367040000000003</v>
      </c>
      <c r="Z4153" s="6">
        <f t="shared" si="324"/>
        <v>1</v>
      </c>
    </row>
    <row r="4154" spans="1:26" x14ac:dyDescent="0.3">
      <c r="A4154" s="23" t="s">
        <v>6084</v>
      </c>
      <c r="B4154" s="34">
        <v>45835</v>
      </c>
      <c r="C4154" s="23" t="s">
        <v>1125</v>
      </c>
      <c r="D4154" s="23" t="s">
        <v>72</v>
      </c>
      <c r="E4154" s="23" t="s">
        <v>73</v>
      </c>
      <c r="F4154" s="23">
        <v>302017</v>
      </c>
      <c r="G4154" s="23" t="s">
        <v>233</v>
      </c>
      <c r="H4154" s="23" t="s">
        <v>234</v>
      </c>
      <c r="I4154" s="23" t="s">
        <v>104</v>
      </c>
      <c r="J4154" s="23" t="s">
        <v>42</v>
      </c>
      <c r="K4154" s="23" t="s">
        <v>24</v>
      </c>
      <c r="L4154" s="23">
        <v>1</v>
      </c>
      <c r="M4154" s="23">
        <v>165.21</v>
      </c>
      <c r="N4154" s="23">
        <v>15</v>
      </c>
      <c r="O4154" s="23">
        <v>12</v>
      </c>
      <c r="P4154" s="23" t="s">
        <v>43</v>
      </c>
      <c r="Q4154" s="23" t="s">
        <v>34</v>
      </c>
      <c r="R4154" s="23">
        <f t="shared" si="320"/>
        <v>1</v>
      </c>
      <c r="S4154" s="23" t="str">
        <f t="shared" si="321"/>
        <v>ORD104153_20250627_CUST01868_MED019</v>
      </c>
      <c r="T4154" s="23">
        <f t="shared" si="322"/>
        <v>1</v>
      </c>
      <c r="U4154" s="6">
        <f t="shared" si="323"/>
        <v>165.21</v>
      </c>
      <c r="V4154" s="6">
        <f>tbl_Raw_Data[[#This Row],[Discount_Pct]]*tbl_Raw_Data[[#This Row],[Gross_Amount]]/100</f>
        <v>24.781500000000001</v>
      </c>
      <c r="W4154" s="6">
        <f>tbl_Raw_Data[[#This Row],[Gross_Amount]]-tbl_Raw_Data[[#This Row],[Discount_Amount]]</f>
        <v>140.42850000000001</v>
      </c>
      <c r="X4154" s="6">
        <f>tbl_Raw_Data[[#This Row],[Net_Amount_Before_Tax]]*tbl_Raw_Data[[#This Row],[Tax_Pct]]/100</f>
        <v>16.851420000000005</v>
      </c>
      <c r="Y4154" s="6">
        <f>tbl_Raw_Data[[#This Row],[Net_Amount_Before_Tax]]+tbl_Raw_Data[[#This Row],[Tax_Amount]]</f>
        <v>157.27992</v>
      </c>
      <c r="Z4154" s="6">
        <f t="shared" si="324"/>
        <v>1</v>
      </c>
    </row>
    <row r="4155" spans="1:26" x14ac:dyDescent="0.3">
      <c r="A4155" s="23" t="s">
        <v>6085</v>
      </c>
      <c r="B4155" s="34">
        <v>45617</v>
      </c>
      <c r="C4155" s="23" t="s">
        <v>956</v>
      </c>
      <c r="D4155" s="23" t="s">
        <v>130</v>
      </c>
      <c r="E4155" s="23" t="s">
        <v>131</v>
      </c>
      <c r="F4155" s="23">
        <v>700001</v>
      </c>
      <c r="G4155" s="23" t="s">
        <v>283</v>
      </c>
      <c r="H4155" s="23" t="s">
        <v>284</v>
      </c>
      <c r="I4155" s="23" t="s">
        <v>104</v>
      </c>
      <c r="J4155" s="23" t="s">
        <v>42</v>
      </c>
      <c r="K4155" s="23" t="s">
        <v>57</v>
      </c>
      <c r="L4155" s="23">
        <v>2</v>
      </c>
      <c r="M4155" s="23">
        <v>321.29000000000002</v>
      </c>
      <c r="N4155" s="23">
        <v>10</v>
      </c>
      <c r="O4155" s="23">
        <v>12</v>
      </c>
      <c r="P4155" s="23" t="s">
        <v>43</v>
      </c>
      <c r="Q4155" s="23" t="s">
        <v>34</v>
      </c>
      <c r="R4155" s="23">
        <f t="shared" si="320"/>
        <v>1</v>
      </c>
      <c r="S4155" s="23" t="str">
        <f t="shared" si="321"/>
        <v>ORD104154_20241121_CUST02209_MED030</v>
      </c>
      <c r="T4155" s="23">
        <f t="shared" si="322"/>
        <v>1</v>
      </c>
      <c r="U4155" s="6">
        <f t="shared" si="323"/>
        <v>642.58000000000004</v>
      </c>
      <c r="V4155" s="6">
        <f>tbl_Raw_Data[[#This Row],[Discount_Pct]]*tbl_Raw_Data[[#This Row],[Gross_Amount]]/100</f>
        <v>64.257999999999996</v>
      </c>
      <c r="W4155" s="6">
        <f>tbl_Raw_Data[[#This Row],[Gross_Amount]]-tbl_Raw_Data[[#This Row],[Discount_Amount]]</f>
        <v>578.322</v>
      </c>
      <c r="X4155" s="6">
        <f>tbl_Raw_Data[[#This Row],[Net_Amount_Before_Tax]]*tbl_Raw_Data[[#This Row],[Tax_Pct]]/100</f>
        <v>69.39864</v>
      </c>
      <c r="Y4155" s="6">
        <f>tbl_Raw_Data[[#This Row],[Net_Amount_Before_Tax]]+tbl_Raw_Data[[#This Row],[Tax_Amount]]</f>
        <v>647.72064</v>
      </c>
      <c r="Z4155" s="6">
        <f t="shared" si="324"/>
        <v>2</v>
      </c>
    </row>
    <row r="4156" spans="1:26" x14ac:dyDescent="0.3">
      <c r="A4156" s="23" t="s">
        <v>6086</v>
      </c>
      <c r="B4156" s="34">
        <v>45978</v>
      </c>
      <c r="C4156" s="23" t="s">
        <v>2218</v>
      </c>
      <c r="D4156" s="23" t="s">
        <v>100</v>
      </c>
      <c r="E4156" s="23" t="s">
        <v>101</v>
      </c>
      <c r="F4156" s="23">
        <v>201301</v>
      </c>
      <c r="G4156" s="23" t="s">
        <v>39</v>
      </c>
      <c r="H4156" s="23" t="s">
        <v>40</v>
      </c>
      <c r="I4156" s="23" t="s">
        <v>41</v>
      </c>
      <c r="J4156" s="23" t="s">
        <v>42</v>
      </c>
      <c r="K4156" s="23" t="s">
        <v>24</v>
      </c>
      <c r="L4156" s="23">
        <v>2</v>
      </c>
      <c r="M4156" s="23">
        <v>29.82</v>
      </c>
      <c r="N4156" s="23">
        <v>10</v>
      </c>
      <c r="O4156" s="23">
        <v>5</v>
      </c>
      <c r="P4156" s="23" t="s">
        <v>65</v>
      </c>
      <c r="Q4156" s="23" t="s">
        <v>90</v>
      </c>
      <c r="R4156" s="23">
        <f t="shared" si="320"/>
        <v>1</v>
      </c>
      <c r="S4156" s="23" t="str">
        <f t="shared" si="321"/>
        <v>ORD104155_20251117_CUST02066_MED001</v>
      </c>
      <c r="T4156" s="23">
        <f t="shared" si="322"/>
        <v>1</v>
      </c>
      <c r="U4156" s="6">
        <f t="shared" si="323"/>
        <v>59.64</v>
      </c>
      <c r="V4156" s="6">
        <f>tbl_Raw_Data[[#This Row],[Discount_Pct]]*tbl_Raw_Data[[#This Row],[Gross_Amount]]/100</f>
        <v>5.9639999999999995</v>
      </c>
      <c r="W4156" s="6">
        <f>tbl_Raw_Data[[#This Row],[Gross_Amount]]-tbl_Raw_Data[[#This Row],[Discount_Amount]]</f>
        <v>53.676000000000002</v>
      </c>
      <c r="X4156" s="6">
        <f>tbl_Raw_Data[[#This Row],[Net_Amount_Before_Tax]]*tbl_Raw_Data[[#This Row],[Tax_Pct]]/100</f>
        <v>2.6837999999999997</v>
      </c>
      <c r="Y4156" s="6">
        <f>tbl_Raw_Data[[#This Row],[Net_Amount_Before_Tax]]+tbl_Raw_Data[[#This Row],[Tax_Amount]]</f>
        <v>56.3598</v>
      </c>
      <c r="Z4156" s="6">
        <f t="shared" si="324"/>
        <v>3</v>
      </c>
    </row>
    <row r="4157" spans="1:26" x14ac:dyDescent="0.3">
      <c r="A4157" s="23" t="s">
        <v>6087</v>
      </c>
      <c r="B4157" s="34">
        <v>45602</v>
      </c>
      <c r="C4157" s="23" t="s">
        <v>3168</v>
      </c>
      <c r="D4157" s="23" t="s">
        <v>52</v>
      </c>
      <c r="E4157" s="23" t="s">
        <v>52</v>
      </c>
      <c r="F4157" s="23">
        <v>160017</v>
      </c>
      <c r="G4157" s="23" t="s">
        <v>39</v>
      </c>
      <c r="H4157" s="23" t="s">
        <v>40</v>
      </c>
      <c r="I4157" s="23" t="s">
        <v>41</v>
      </c>
      <c r="J4157" s="23" t="s">
        <v>42</v>
      </c>
      <c r="K4157" s="23" t="s">
        <v>24</v>
      </c>
      <c r="L4157" s="23">
        <v>2</v>
      </c>
      <c r="M4157" s="23">
        <v>32.270000000000003</v>
      </c>
      <c r="N4157" s="23">
        <v>0</v>
      </c>
      <c r="O4157" s="23">
        <v>18</v>
      </c>
      <c r="P4157" s="23" t="s">
        <v>33</v>
      </c>
      <c r="Q4157" s="23" t="s">
        <v>34</v>
      </c>
      <c r="R4157" s="23">
        <f t="shared" si="320"/>
        <v>1</v>
      </c>
      <c r="S4157" s="23" t="str">
        <f t="shared" si="321"/>
        <v>ORD104156_20241106_CUST00912_MED001</v>
      </c>
      <c r="T4157" s="23">
        <f t="shared" si="322"/>
        <v>1</v>
      </c>
      <c r="U4157" s="6">
        <f t="shared" si="323"/>
        <v>64.540000000000006</v>
      </c>
      <c r="V4157" s="6">
        <f>tbl_Raw_Data[[#This Row],[Discount_Pct]]*tbl_Raw_Data[[#This Row],[Gross_Amount]]/100</f>
        <v>0</v>
      </c>
      <c r="W4157" s="6">
        <f>tbl_Raw_Data[[#This Row],[Gross_Amount]]-tbl_Raw_Data[[#This Row],[Discount_Amount]]</f>
        <v>64.540000000000006</v>
      </c>
      <c r="X4157" s="6">
        <f>tbl_Raw_Data[[#This Row],[Net_Amount_Before_Tax]]*tbl_Raw_Data[[#This Row],[Tax_Pct]]/100</f>
        <v>11.6172</v>
      </c>
      <c r="Y4157" s="6">
        <f>tbl_Raw_Data[[#This Row],[Net_Amount_Before_Tax]]+tbl_Raw_Data[[#This Row],[Tax_Amount]]</f>
        <v>76.157200000000003</v>
      </c>
      <c r="Z4157" s="6">
        <f t="shared" si="324"/>
        <v>3</v>
      </c>
    </row>
    <row r="4158" spans="1:26" x14ac:dyDescent="0.3">
      <c r="A4158" s="23" t="s">
        <v>6088</v>
      </c>
      <c r="B4158" s="34">
        <v>45949</v>
      </c>
      <c r="C4158" s="23" t="s">
        <v>4047</v>
      </c>
      <c r="D4158" s="23" t="s">
        <v>46</v>
      </c>
      <c r="E4158" s="23" t="s">
        <v>47</v>
      </c>
      <c r="F4158" s="23">
        <v>411057</v>
      </c>
      <c r="G4158" s="23" t="s">
        <v>82</v>
      </c>
      <c r="H4158" s="23" t="s">
        <v>83</v>
      </c>
      <c r="I4158" s="23" t="s">
        <v>84</v>
      </c>
      <c r="J4158" s="23" t="s">
        <v>85</v>
      </c>
      <c r="K4158" s="23" t="s">
        <v>24</v>
      </c>
      <c r="L4158" s="23">
        <v>4</v>
      </c>
      <c r="M4158" s="23">
        <v>282.58999999999997</v>
      </c>
      <c r="N4158" s="23">
        <v>0</v>
      </c>
      <c r="O4158" s="23">
        <v>12</v>
      </c>
      <c r="P4158" s="23" t="s">
        <v>89</v>
      </c>
      <c r="Q4158" s="23" t="s">
        <v>90</v>
      </c>
      <c r="R4158" s="23">
        <f t="shared" si="320"/>
        <v>1</v>
      </c>
      <c r="S4158" s="23" t="str">
        <f t="shared" si="321"/>
        <v>ORD104157_20251019_CUST03179_MED023</v>
      </c>
      <c r="T4158" s="23">
        <f t="shared" si="322"/>
        <v>1</v>
      </c>
      <c r="U4158" s="6">
        <f t="shared" si="323"/>
        <v>1130.3599999999999</v>
      </c>
      <c r="V4158" s="6">
        <f>tbl_Raw_Data[[#This Row],[Discount_Pct]]*tbl_Raw_Data[[#This Row],[Gross_Amount]]/100</f>
        <v>0</v>
      </c>
      <c r="W4158" s="6">
        <f>tbl_Raw_Data[[#This Row],[Gross_Amount]]-tbl_Raw_Data[[#This Row],[Discount_Amount]]</f>
        <v>1130.3599999999999</v>
      </c>
      <c r="X4158" s="6">
        <f>tbl_Raw_Data[[#This Row],[Net_Amount_Before_Tax]]*tbl_Raw_Data[[#This Row],[Tax_Pct]]/100</f>
        <v>135.64320000000001</v>
      </c>
      <c r="Y4158" s="6">
        <f>tbl_Raw_Data[[#This Row],[Net_Amount_Before_Tax]]+tbl_Raw_Data[[#This Row],[Tax_Amount]]</f>
        <v>1266.0031999999999</v>
      </c>
      <c r="Z4158" s="6">
        <f t="shared" si="324"/>
        <v>0</v>
      </c>
    </row>
    <row r="4159" spans="1:26" x14ac:dyDescent="0.3">
      <c r="A4159" s="23" t="s">
        <v>6088</v>
      </c>
      <c r="B4159" s="34">
        <v>45374</v>
      </c>
      <c r="C4159" s="23" t="s">
        <v>1031</v>
      </c>
      <c r="D4159" s="23" t="s">
        <v>183</v>
      </c>
      <c r="E4159" s="23" t="s">
        <v>184</v>
      </c>
      <c r="F4159" s="23">
        <v>122016</v>
      </c>
      <c r="G4159" s="23" t="s">
        <v>196</v>
      </c>
      <c r="H4159" s="23" t="s">
        <v>197</v>
      </c>
      <c r="I4159" s="23" t="s">
        <v>32</v>
      </c>
      <c r="J4159" s="23" t="s">
        <v>42</v>
      </c>
      <c r="K4159" s="23" t="s">
        <v>24</v>
      </c>
      <c r="L4159" s="23">
        <v>2</v>
      </c>
      <c r="M4159" s="23">
        <v>28.42</v>
      </c>
      <c r="N4159" s="23">
        <v>0</v>
      </c>
      <c r="O4159" s="23">
        <v>18</v>
      </c>
      <c r="P4159" s="23" t="s">
        <v>43</v>
      </c>
      <c r="Q4159" s="23" t="s">
        <v>34</v>
      </c>
      <c r="R4159" s="23">
        <f t="shared" si="320"/>
        <v>1</v>
      </c>
      <c r="S4159" s="23" t="str">
        <f t="shared" si="321"/>
        <v>ORD104157_20240323_CUST01367_MED011</v>
      </c>
      <c r="T4159" s="23">
        <f t="shared" si="322"/>
        <v>1</v>
      </c>
      <c r="U4159" s="6">
        <f t="shared" si="323"/>
        <v>56.84</v>
      </c>
      <c r="V4159" s="6">
        <f>tbl_Raw_Data[[#This Row],[Discount_Pct]]*tbl_Raw_Data[[#This Row],[Gross_Amount]]/100</f>
        <v>0</v>
      </c>
      <c r="W4159" s="6">
        <f>tbl_Raw_Data[[#This Row],[Gross_Amount]]-tbl_Raw_Data[[#This Row],[Discount_Amount]]</f>
        <v>56.84</v>
      </c>
      <c r="X4159" s="6">
        <f>tbl_Raw_Data[[#This Row],[Net_Amount_Before_Tax]]*tbl_Raw_Data[[#This Row],[Tax_Pct]]/100</f>
        <v>10.231200000000001</v>
      </c>
      <c r="Y4159" s="6">
        <f>tbl_Raw_Data[[#This Row],[Net_Amount_Before_Tax]]+tbl_Raw_Data[[#This Row],[Tax_Amount]]</f>
        <v>67.071200000000005</v>
      </c>
      <c r="Z4159" s="6">
        <f t="shared" si="324"/>
        <v>3</v>
      </c>
    </row>
    <row r="4160" spans="1:26" x14ac:dyDescent="0.3">
      <c r="A4160" s="23" t="s">
        <v>6089</v>
      </c>
      <c r="B4160" s="34">
        <v>45463</v>
      </c>
      <c r="C4160" s="23" t="s">
        <v>6090</v>
      </c>
      <c r="D4160" s="23" t="s">
        <v>37</v>
      </c>
      <c r="E4160" s="23" t="s">
        <v>38</v>
      </c>
      <c r="F4160" s="23">
        <v>452020</v>
      </c>
      <c r="G4160" s="23" t="s">
        <v>145</v>
      </c>
      <c r="H4160" s="23" t="s">
        <v>146</v>
      </c>
      <c r="I4160" s="23" t="s">
        <v>147</v>
      </c>
      <c r="J4160" s="23" t="s">
        <v>148</v>
      </c>
      <c r="K4160" s="23" t="s">
        <v>24</v>
      </c>
      <c r="L4160" s="23">
        <v>2</v>
      </c>
      <c r="M4160" s="23">
        <v>103.39</v>
      </c>
      <c r="N4160" s="23">
        <v>0</v>
      </c>
      <c r="O4160" s="23">
        <v>12</v>
      </c>
      <c r="P4160" s="23" t="s">
        <v>89</v>
      </c>
      <c r="Q4160" s="23" t="s">
        <v>34</v>
      </c>
      <c r="R4160" s="23">
        <f t="shared" si="320"/>
        <v>1</v>
      </c>
      <c r="S4160" s="23" t="str">
        <f t="shared" si="321"/>
        <v>ORD104159_20240620_CUST00490_MED016</v>
      </c>
      <c r="T4160" s="23">
        <f t="shared" si="322"/>
        <v>1</v>
      </c>
      <c r="U4160" s="6">
        <f t="shared" si="323"/>
        <v>206.78</v>
      </c>
      <c r="V4160" s="6">
        <f>tbl_Raw_Data[[#This Row],[Discount_Pct]]*tbl_Raw_Data[[#This Row],[Gross_Amount]]/100</f>
        <v>0</v>
      </c>
      <c r="W4160" s="6">
        <f>tbl_Raw_Data[[#This Row],[Gross_Amount]]-tbl_Raw_Data[[#This Row],[Discount_Amount]]</f>
        <v>206.78</v>
      </c>
      <c r="X4160" s="6">
        <f>tbl_Raw_Data[[#This Row],[Net_Amount_Before_Tax]]*tbl_Raw_Data[[#This Row],[Tax_Pct]]/100</f>
        <v>24.813600000000001</v>
      </c>
      <c r="Y4160" s="6">
        <f>tbl_Raw_Data[[#This Row],[Net_Amount_Before_Tax]]+tbl_Raw_Data[[#This Row],[Tax_Amount]]</f>
        <v>231.59360000000001</v>
      </c>
      <c r="Z4160" s="6">
        <f t="shared" si="324"/>
        <v>1</v>
      </c>
    </row>
    <row r="4161" spans="1:26" x14ac:dyDescent="0.3">
      <c r="A4161" s="23" t="s">
        <v>6091</v>
      </c>
      <c r="B4161" s="34">
        <v>45550</v>
      </c>
      <c r="C4161" s="23" t="s">
        <v>1015</v>
      </c>
      <c r="D4161" s="23" t="s">
        <v>28</v>
      </c>
      <c r="E4161" s="23" t="s">
        <v>29</v>
      </c>
      <c r="F4161" s="23">
        <v>500001</v>
      </c>
      <c r="G4161" s="23" t="s">
        <v>111</v>
      </c>
      <c r="H4161" s="23" t="s">
        <v>112</v>
      </c>
      <c r="I4161" s="23" t="s">
        <v>113</v>
      </c>
      <c r="J4161" s="23" t="s">
        <v>114</v>
      </c>
      <c r="K4161" s="23" t="s">
        <v>24</v>
      </c>
      <c r="L4161" s="23">
        <v>1</v>
      </c>
      <c r="M4161" s="23">
        <v>108.64</v>
      </c>
      <c r="N4161" s="23">
        <v>0</v>
      </c>
      <c r="O4161" s="23">
        <v>5</v>
      </c>
      <c r="P4161" s="23" t="s">
        <v>65</v>
      </c>
      <c r="Q4161" s="23" t="s">
        <v>90</v>
      </c>
      <c r="R4161" s="23">
        <f t="shared" si="320"/>
        <v>1</v>
      </c>
      <c r="S4161" s="23" t="str">
        <f t="shared" si="321"/>
        <v>ORD104160_20240915_CUST01009_MED027</v>
      </c>
      <c r="T4161" s="23">
        <f t="shared" si="322"/>
        <v>1</v>
      </c>
      <c r="U4161" s="6">
        <f t="shared" si="323"/>
        <v>108.64</v>
      </c>
      <c r="V4161" s="6">
        <f>tbl_Raw_Data[[#This Row],[Discount_Pct]]*tbl_Raw_Data[[#This Row],[Gross_Amount]]/100</f>
        <v>0</v>
      </c>
      <c r="W4161" s="6">
        <f>tbl_Raw_Data[[#This Row],[Gross_Amount]]-tbl_Raw_Data[[#This Row],[Discount_Amount]]</f>
        <v>108.64</v>
      </c>
      <c r="X4161" s="6">
        <f>tbl_Raw_Data[[#This Row],[Net_Amount_Before_Tax]]*tbl_Raw_Data[[#This Row],[Tax_Pct]]/100</f>
        <v>5.4320000000000004</v>
      </c>
      <c r="Y4161" s="6">
        <f>tbl_Raw_Data[[#This Row],[Net_Amount_Before_Tax]]+tbl_Raw_Data[[#This Row],[Tax_Amount]]</f>
        <v>114.072</v>
      </c>
      <c r="Z4161" s="6">
        <f t="shared" si="324"/>
        <v>0</v>
      </c>
    </row>
    <row r="4162" spans="1:26" x14ac:dyDescent="0.3">
      <c r="A4162" s="23" t="s">
        <v>6092</v>
      </c>
      <c r="B4162" s="34">
        <v>45430</v>
      </c>
      <c r="C4162" s="23" t="s">
        <v>1769</v>
      </c>
      <c r="D4162" s="23" t="s">
        <v>72</v>
      </c>
      <c r="E4162" s="23" t="s">
        <v>73</v>
      </c>
      <c r="F4162" s="23">
        <v>302021</v>
      </c>
      <c r="G4162" s="23" t="s">
        <v>119</v>
      </c>
      <c r="H4162" s="23" t="s">
        <v>120</v>
      </c>
      <c r="I4162" s="23" t="s">
        <v>32</v>
      </c>
      <c r="J4162" s="23" t="s">
        <v>64</v>
      </c>
      <c r="K4162" s="23" t="s">
        <v>57</v>
      </c>
      <c r="L4162" s="23">
        <v>3</v>
      </c>
      <c r="M4162" s="23">
        <v>79.02</v>
      </c>
      <c r="N4162" s="23">
        <v>5</v>
      </c>
      <c r="O4162" s="23">
        <v>5</v>
      </c>
      <c r="P4162" s="23" t="s">
        <v>65</v>
      </c>
      <c r="Q4162" s="23" t="s">
        <v>34</v>
      </c>
      <c r="R4162" s="23">
        <f t="shared" ref="R4162:R4225" si="325">COUNTIFS($A$2:$A$8001,A4162,$B$2:$B$8001,B4162,$C$2:$C$8001,C4162,$G$2:$G$8001,G4162)</f>
        <v>1</v>
      </c>
      <c r="S4162" s="23" t="str">
        <f t="shared" ref="S4162:S4225" si="326">A4162&amp;"_"&amp;TEXT(B4162,"yyyymmdd")&amp;"_"&amp;C4162&amp;"_"&amp;G4162</f>
        <v>ORD104161_20240518_CUST00132_MED010</v>
      </c>
      <c r="T4162" s="23">
        <f t="shared" ref="T4162:T4225" si="327">COUNTIF($S$2:$S$8001,S4162)</f>
        <v>1</v>
      </c>
      <c r="U4162" s="6">
        <f t="shared" ref="U4162:U4225" si="328">L4162*M4162</f>
        <v>237.06</v>
      </c>
      <c r="V4162" s="6">
        <f>tbl_Raw_Data[[#This Row],[Discount_Pct]]*tbl_Raw_Data[[#This Row],[Gross_Amount]]/100</f>
        <v>11.853</v>
      </c>
      <c r="W4162" s="6">
        <f>tbl_Raw_Data[[#This Row],[Gross_Amount]]-tbl_Raw_Data[[#This Row],[Discount_Amount]]</f>
        <v>225.20699999999999</v>
      </c>
      <c r="X4162" s="6">
        <f>tbl_Raw_Data[[#This Row],[Net_Amount_Before_Tax]]*tbl_Raw_Data[[#This Row],[Tax_Pct]]/100</f>
        <v>11.260349999999999</v>
      </c>
      <c r="Y4162" s="6">
        <f>tbl_Raw_Data[[#This Row],[Net_Amount_Before_Tax]]+tbl_Raw_Data[[#This Row],[Tax_Amount]]</f>
        <v>236.46734999999998</v>
      </c>
      <c r="Z4162" s="6">
        <f t="shared" ref="Z4162:Z4225" si="329">COUNTIFS($C$2:$C$8001,C4162,$Q$2:$Q$8001,"Delivered")</f>
        <v>3</v>
      </c>
    </row>
    <row r="4163" spans="1:26" x14ac:dyDescent="0.3">
      <c r="A4163" s="23" t="s">
        <v>6093</v>
      </c>
      <c r="B4163" s="34">
        <v>45632</v>
      </c>
      <c r="C4163" s="23" t="s">
        <v>1589</v>
      </c>
      <c r="D4163" s="23" t="s">
        <v>142</v>
      </c>
      <c r="E4163" s="23" t="s">
        <v>81</v>
      </c>
      <c r="F4163" s="23">
        <v>380058</v>
      </c>
      <c r="G4163" s="23" t="s">
        <v>119</v>
      </c>
      <c r="H4163" s="23" t="s">
        <v>120</v>
      </c>
      <c r="I4163" s="23" t="s">
        <v>32</v>
      </c>
      <c r="J4163" s="23" t="s">
        <v>64</v>
      </c>
      <c r="K4163" s="23" t="s">
        <v>57</v>
      </c>
      <c r="L4163" s="23">
        <v>1</v>
      </c>
      <c r="M4163" s="23">
        <v>68.900000000000006</v>
      </c>
      <c r="N4163" s="23">
        <v>0</v>
      </c>
      <c r="O4163" s="23">
        <v>12</v>
      </c>
      <c r="P4163" s="23" t="s">
        <v>89</v>
      </c>
      <c r="Q4163" s="23" t="s">
        <v>44</v>
      </c>
      <c r="R4163" s="23">
        <f t="shared" si="325"/>
        <v>1</v>
      </c>
      <c r="S4163" s="23" t="str">
        <f t="shared" si="326"/>
        <v>ORD104162_20241206_CUST01812_MED010</v>
      </c>
      <c r="T4163" s="23">
        <f t="shared" si="327"/>
        <v>1</v>
      </c>
      <c r="U4163" s="6">
        <f t="shared" si="328"/>
        <v>68.900000000000006</v>
      </c>
      <c r="V4163" s="6">
        <f>tbl_Raw_Data[[#This Row],[Discount_Pct]]*tbl_Raw_Data[[#This Row],[Gross_Amount]]/100</f>
        <v>0</v>
      </c>
      <c r="W4163" s="6">
        <f>tbl_Raw_Data[[#This Row],[Gross_Amount]]-tbl_Raw_Data[[#This Row],[Discount_Amount]]</f>
        <v>68.900000000000006</v>
      </c>
      <c r="X4163" s="6">
        <f>tbl_Raw_Data[[#This Row],[Net_Amount_Before_Tax]]*tbl_Raw_Data[[#This Row],[Tax_Pct]]/100</f>
        <v>8.2680000000000007</v>
      </c>
      <c r="Y4163" s="6">
        <f>tbl_Raw_Data[[#This Row],[Net_Amount_Before_Tax]]+tbl_Raw_Data[[#This Row],[Tax_Amount]]</f>
        <v>77.168000000000006</v>
      </c>
      <c r="Z4163" s="6">
        <f t="shared" si="329"/>
        <v>2</v>
      </c>
    </row>
    <row r="4164" spans="1:26" x14ac:dyDescent="0.3">
      <c r="A4164" s="23" t="s">
        <v>6094</v>
      </c>
      <c r="B4164" s="34">
        <v>45643</v>
      </c>
      <c r="C4164" s="23" t="s">
        <v>4514</v>
      </c>
      <c r="D4164" s="23" t="s">
        <v>92</v>
      </c>
      <c r="E4164" s="23" t="s">
        <v>93</v>
      </c>
      <c r="F4164" s="23">
        <v>560038</v>
      </c>
      <c r="G4164" s="23" t="s">
        <v>196</v>
      </c>
      <c r="H4164" s="23" t="s">
        <v>197</v>
      </c>
      <c r="I4164" s="23" t="s">
        <v>32</v>
      </c>
      <c r="J4164" s="23" t="s">
        <v>42</v>
      </c>
      <c r="K4164" s="23" t="s">
        <v>24</v>
      </c>
      <c r="L4164" s="23">
        <v>4</v>
      </c>
      <c r="M4164" s="23">
        <v>26.48</v>
      </c>
      <c r="N4164" s="23">
        <v>5</v>
      </c>
      <c r="O4164" s="23">
        <v>5</v>
      </c>
      <c r="P4164" s="23" t="s">
        <v>89</v>
      </c>
      <c r="Q4164" s="23" t="s">
        <v>26</v>
      </c>
      <c r="R4164" s="23">
        <f t="shared" si="325"/>
        <v>1</v>
      </c>
      <c r="S4164" s="23" t="str">
        <f t="shared" si="326"/>
        <v>ORD104163_20241217_CUST02586_MED011</v>
      </c>
      <c r="T4164" s="23">
        <f t="shared" si="327"/>
        <v>1</v>
      </c>
      <c r="U4164" s="6">
        <f t="shared" si="328"/>
        <v>105.92</v>
      </c>
      <c r="V4164" s="6">
        <f>tbl_Raw_Data[[#This Row],[Discount_Pct]]*tbl_Raw_Data[[#This Row],[Gross_Amount]]/100</f>
        <v>5.2960000000000003</v>
      </c>
      <c r="W4164" s="6">
        <f>tbl_Raw_Data[[#This Row],[Gross_Amount]]-tbl_Raw_Data[[#This Row],[Discount_Amount]]</f>
        <v>100.624</v>
      </c>
      <c r="X4164" s="6">
        <f>tbl_Raw_Data[[#This Row],[Net_Amount_Before_Tax]]*tbl_Raw_Data[[#This Row],[Tax_Pct]]/100</f>
        <v>5.0312000000000001</v>
      </c>
      <c r="Y4164" s="6">
        <f>tbl_Raw_Data[[#This Row],[Net_Amount_Before_Tax]]+tbl_Raw_Data[[#This Row],[Tax_Amount]]</f>
        <v>105.65519999999999</v>
      </c>
      <c r="Z4164" s="6">
        <f t="shared" si="329"/>
        <v>1</v>
      </c>
    </row>
    <row r="4165" spans="1:26" x14ac:dyDescent="0.3">
      <c r="A4165" s="23" t="s">
        <v>6095</v>
      </c>
      <c r="B4165" s="34">
        <v>45470</v>
      </c>
      <c r="C4165" s="23" t="s">
        <v>1159</v>
      </c>
      <c r="D4165" s="23" t="s">
        <v>92</v>
      </c>
      <c r="E4165" s="23" t="s">
        <v>93</v>
      </c>
      <c r="F4165" s="23">
        <v>560066</v>
      </c>
      <c r="G4165" s="23" t="s">
        <v>233</v>
      </c>
      <c r="H4165" s="23" t="s">
        <v>234</v>
      </c>
      <c r="I4165" s="23" t="s">
        <v>104</v>
      </c>
      <c r="J4165" s="23" t="s">
        <v>42</v>
      </c>
      <c r="K4165" s="23" t="s">
        <v>24</v>
      </c>
      <c r="L4165" s="23">
        <v>2</v>
      </c>
      <c r="M4165" s="23">
        <v>172.26</v>
      </c>
      <c r="N4165" s="23">
        <v>0</v>
      </c>
      <c r="O4165" s="23">
        <v>18</v>
      </c>
      <c r="P4165" s="23" t="s">
        <v>33</v>
      </c>
      <c r="Q4165" s="23" t="s">
        <v>34</v>
      </c>
      <c r="R4165" s="23">
        <f t="shared" si="325"/>
        <v>1</v>
      </c>
      <c r="S4165" s="23" t="str">
        <f t="shared" si="326"/>
        <v>ORD104164_20240627_CUST02500_MED019</v>
      </c>
      <c r="T4165" s="23">
        <f t="shared" si="327"/>
        <v>1</v>
      </c>
      <c r="U4165" s="6">
        <f t="shared" si="328"/>
        <v>344.52</v>
      </c>
      <c r="V4165" s="6">
        <f>tbl_Raw_Data[[#This Row],[Discount_Pct]]*tbl_Raw_Data[[#This Row],[Gross_Amount]]/100</f>
        <v>0</v>
      </c>
      <c r="W4165" s="6">
        <f>tbl_Raw_Data[[#This Row],[Gross_Amount]]-tbl_Raw_Data[[#This Row],[Discount_Amount]]</f>
        <v>344.52</v>
      </c>
      <c r="X4165" s="6">
        <f>tbl_Raw_Data[[#This Row],[Net_Amount_Before_Tax]]*tbl_Raw_Data[[#This Row],[Tax_Pct]]/100</f>
        <v>62.013599999999997</v>
      </c>
      <c r="Y4165" s="6">
        <f>tbl_Raw_Data[[#This Row],[Net_Amount_Before_Tax]]+tbl_Raw_Data[[#This Row],[Tax_Amount]]</f>
        <v>406.53359999999998</v>
      </c>
      <c r="Z4165" s="6">
        <f t="shared" si="329"/>
        <v>2</v>
      </c>
    </row>
    <row r="4166" spans="1:26" x14ac:dyDescent="0.3">
      <c r="A4166" s="23" t="s">
        <v>6095</v>
      </c>
      <c r="B4166" s="34">
        <v>45974</v>
      </c>
      <c r="C4166" s="23" t="s">
        <v>2206</v>
      </c>
      <c r="D4166" s="23" t="s">
        <v>159</v>
      </c>
      <c r="E4166" s="23" t="s">
        <v>47</v>
      </c>
      <c r="F4166" s="23">
        <v>400076</v>
      </c>
      <c r="G4166" s="23" t="s">
        <v>196</v>
      </c>
      <c r="H4166" s="23" t="s">
        <v>197</v>
      </c>
      <c r="I4166" s="23" t="s">
        <v>32</v>
      </c>
      <c r="J4166" s="23" t="s">
        <v>42</v>
      </c>
      <c r="K4166" s="23" t="s">
        <v>24</v>
      </c>
      <c r="L4166" s="23">
        <v>6</v>
      </c>
      <c r="M4166" s="23">
        <v>23.75</v>
      </c>
      <c r="N4166" s="23">
        <v>0</v>
      </c>
      <c r="O4166" s="23">
        <v>5</v>
      </c>
      <c r="P4166" s="23" t="s">
        <v>58</v>
      </c>
      <c r="Q4166" s="23" t="s">
        <v>34</v>
      </c>
      <c r="R4166" s="23">
        <f t="shared" si="325"/>
        <v>1</v>
      </c>
      <c r="S4166" s="23" t="str">
        <f t="shared" si="326"/>
        <v>ORD104164_20251113_CUST00097_MED011</v>
      </c>
      <c r="T4166" s="23">
        <f t="shared" si="327"/>
        <v>1</v>
      </c>
      <c r="U4166" s="6">
        <f t="shared" si="328"/>
        <v>142.5</v>
      </c>
      <c r="V4166" s="6">
        <f>tbl_Raw_Data[[#This Row],[Discount_Pct]]*tbl_Raw_Data[[#This Row],[Gross_Amount]]/100</f>
        <v>0</v>
      </c>
      <c r="W4166" s="6">
        <f>tbl_Raw_Data[[#This Row],[Gross_Amount]]-tbl_Raw_Data[[#This Row],[Discount_Amount]]</f>
        <v>142.5</v>
      </c>
      <c r="X4166" s="6">
        <f>tbl_Raw_Data[[#This Row],[Net_Amount_Before_Tax]]*tbl_Raw_Data[[#This Row],[Tax_Pct]]/100</f>
        <v>7.125</v>
      </c>
      <c r="Y4166" s="6">
        <f>tbl_Raw_Data[[#This Row],[Net_Amount_Before_Tax]]+tbl_Raw_Data[[#This Row],[Tax_Amount]]</f>
        <v>149.625</v>
      </c>
      <c r="Z4166" s="6">
        <f t="shared" si="329"/>
        <v>3</v>
      </c>
    </row>
    <row r="4167" spans="1:26" x14ac:dyDescent="0.3">
      <c r="A4167" s="23" t="s">
        <v>6096</v>
      </c>
      <c r="B4167" s="34">
        <v>45979</v>
      </c>
      <c r="C4167" s="23" t="s">
        <v>1733</v>
      </c>
      <c r="D4167" s="23" t="s">
        <v>72</v>
      </c>
      <c r="E4167" s="23" t="s">
        <v>73</v>
      </c>
      <c r="F4167" s="23">
        <v>302033</v>
      </c>
      <c r="G4167" s="23" t="s">
        <v>132</v>
      </c>
      <c r="H4167" s="23" t="s">
        <v>133</v>
      </c>
      <c r="I4167" s="23" t="s">
        <v>134</v>
      </c>
      <c r="J4167" s="23" t="s">
        <v>135</v>
      </c>
      <c r="K4167" s="23" t="s">
        <v>57</v>
      </c>
      <c r="L4167" s="23">
        <v>6</v>
      </c>
      <c r="M4167" s="23">
        <v>78.48</v>
      </c>
      <c r="N4167" s="23">
        <v>10</v>
      </c>
      <c r="O4167" s="23">
        <v>12</v>
      </c>
      <c r="P4167" s="23" t="s">
        <v>89</v>
      </c>
      <c r="Q4167" s="23" t="s">
        <v>26</v>
      </c>
      <c r="R4167" s="23">
        <f t="shared" si="325"/>
        <v>1</v>
      </c>
      <c r="S4167" s="23" t="str">
        <f t="shared" si="326"/>
        <v>ORD104166_20251118_CUST02202_MED007</v>
      </c>
      <c r="T4167" s="23">
        <f t="shared" si="327"/>
        <v>1</v>
      </c>
      <c r="U4167" s="6">
        <f t="shared" si="328"/>
        <v>470.88</v>
      </c>
      <c r="V4167" s="6">
        <f>tbl_Raw_Data[[#This Row],[Discount_Pct]]*tbl_Raw_Data[[#This Row],[Gross_Amount]]/100</f>
        <v>47.088000000000001</v>
      </c>
      <c r="W4167" s="6">
        <f>tbl_Raw_Data[[#This Row],[Gross_Amount]]-tbl_Raw_Data[[#This Row],[Discount_Amount]]</f>
        <v>423.79199999999997</v>
      </c>
      <c r="X4167" s="6">
        <f>tbl_Raw_Data[[#This Row],[Net_Amount_Before_Tax]]*tbl_Raw_Data[[#This Row],[Tax_Pct]]/100</f>
        <v>50.855040000000002</v>
      </c>
      <c r="Y4167" s="6">
        <f>tbl_Raw_Data[[#This Row],[Net_Amount_Before_Tax]]+tbl_Raw_Data[[#This Row],[Tax_Amount]]</f>
        <v>474.64703999999995</v>
      </c>
      <c r="Z4167" s="6">
        <f t="shared" si="329"/>
        <v>7</v>
      </c>
    </row>
    <row r="4168" spans="1:26" x14ac:dyDescent="0.3">
      <c r="A4168" s="23" t="s">
        <v>6096</v>
      </c>
      <c r="B4168" s="34">
        <v>45658</v>
      </c>
      <c r="C4168" s="23" t="s">
        <v>6097</v>
      </c>
      <c r="D4168" s="23" t="s">
        <v>80</v>
      </c>
      <c r="E4168" s="23" t="s">
        <v>81</v>
      </c>
      <c r="F4168" s="23">
        <v>395010</v>
      </c>
      <c r="G4168" s="23" t="s">
        <v>185</v>
      </c>
      <c r="H4168" s="23" t="s">
        <v>186</v>
      </c>
      <c r="I4168" s="23" t="s">
        <v>76</v>
      </c>
      <c r="J4168" s="23" t="s">
        <v>187</v>
      </c>
      <c r="K4168" s="23" t="s">
        <v>57</v>
      </c>
      <c r="L4168" s="23">
        <v>2</v>
      </c>
      <c r="M4168" s="23">
        <v>89.34</v>
      </c>
      <c r="N4168" s="23">
        <v>5</v>
      </c>
      <c r="O4168" s="23">
        <v>12</v>
      </c>
      <c r="P4168" s="23" t="s">
        <v>33</v>
      </c>
      <c r="Q4168" s="23" t="s">
        <v>34</v>
      </c>
      <c r="R4168" s="23">
        <f t="shared" si="325"/>
        <v>1</v>
      </c>
      <c r="S4168" s="23" t="str">
        <f t="shared" si="326"/>
        <v>ORD104166_20250101_CUST02650_MED009</v>
      </c>
      <c r="T4168" s="23">
        <f t="shared" si="327"/>
        <v>1</v>
      </c>
      <c r="U4168" s="6">
        <f t="shared" si="328"/>
        <v>178.68</v>
      </c>
      <c r="V4168" s="6">
        <f>tbl_Raw_Data[[#This Row],[Discount_Pct]]*tbl_Raw_Data[[#This Row],[Gross_Amount]]/100</f>
        <v>8.9340000000000011</v>
      </c>
      <c r="W4168" s="6">
        <f>tbl_Raw_Data[[#This Row],[Gross_Amount]]-tbl_Raw_Data[[#This Row],[Discount_Amount]]</f>
        <v>169.74600000000001</v>
      </c>
      <c r="X4168" s="6">
        <f>tbl_Raw_Data[[#This Row],[Net_Amount_Before_Tax]]*tbl_Raw_Data[[#This Row],[Tax_Pct]]/100</f>
        <v>20.369520000000001</v>
      </c>
      <c r="Y4168" s="6">
        <f>tbl_Raw_Data[[#This Row],[Net_Amount_Before_Tax]]+tbl_Raw_Data[[#This Row],[Tax_Amount]]</f>
        <v>190.11552</v>
      </c>
      <c r="Z4168" s="6">
        <f t="shared" si="329"/>
        <v>2</v>
      </c>
    </row>
    <row r="4169" spans="1:26" x14ac:dyDescent="0.3">
      <c r="A4169" s="23" t="s">
        <v>6096</v>
      </c>
      <c r="B4169" s="34">
        <v>45661</v>
      </c>
      <c r="C4169" s="23" t="s">
        <v>1000</v>
      </c>
      <c r="D4169" s="23" t="s">
        <v>46</v>
      </c>
      <c r="E4169" s="23" t="s">
        <v>47</v>
      </c>
      <c r="F4169" s="23">
        <v>411014</v>
      </c>
      <c r="G4169" s="23" t="s">
        <v>145</v>
      </c>
      <c r="H4169" s="23" t="s">
        <v>146</v>
      </c>
      <c r="I4169" s="23" t="s">
        <v>147</v>
      </c>
      <c r="J4169" s="23" t="s">
        <v>148</v>
      </c>
      <c r="K4169" s="23" t="s">
        <v>24</v>
      </c>
      <c r="L4169" s="23">
        <v>1</v>
      </c>
      <c r="M4169" s="23">
        <v>108.12</v>
      </c>
      <c r="N4169" s="23">
        <v>5</v>
      </c>
      <c r="O4169" s="23">
        <v>5</v>
      </c>
      <c r="P4169" s="23" t="s">
        <v>33</v>
      </c>
      <c r="Q4169" s="23" t="s">
        <v>34</v>
      </c>
      <c r="R4169" s="23">
        <f t="shared" si="325"/>
        <v>1</v>
      </c>
      <c r="S4169" s="23" t="str">
        <f t="shared" si="326"/>
        <v>ORD104166_20250104_CUST01645_MED016</v>
      </c>
      <c r="T4169" s="23">
        <f t="shared" si="327"/>
        <v>1</v>
      </c>
      <c r="U4169" s="6">
        <f t="shared" si="328"/>
        <v>108.12</v>
      </c>
      <c r="V4169" s="6">
        <f>tbl_Raw_Data[[#This Row],[Discount_Pct]]*tbl_Raw_Data[[#This Row],[Gross_Amount]]/100</f>
        <v>5.4060000000000006</v>
      </c>
      <c r="W4169" s="6">
        <f>tbl_Raw_Data[[#This Row],[Gross_Amount]]-tbl_Raw_Data[[#This Row],[Discount_Amount]]</f>
        <v>102.714</v>
      </c>
      <c r="X4169" s="6">
        <f>tbl_Raw_Data[[#This Row],[Net_Amount_Before_Tax]]*tbl_Raw_Data[[#This Row],[Tax_Pct]]/100</f>
        <v>5.135699999999999</v>
      </c>
      <c r="Y4169" s="6">
        <f>tbl_Raw_Data[[#This Row],[Net_Amount_Before_Tax]]+tbl_Raw_Data[[#This Row],[Tax_Amount]]</f>
        <v>107.8497</v>
      </c>
      <c r="Z4169" s="6">
        <f t="shared" si="329"/>
        <v>4</v>
      </c>
    </row>
    <row r="4170" spans="1:26" x14ac:dyDescent="0.3">
      <c r="A4170" s="23" t="s">
        <v>6098</v>
      </c>
      <c r="B4170" s="34">
        <v>45885</v>
      </c>
      <c r="C4170" s="23" t="s">
        <v>5470</v>
      </c>
      <c r="D4170" s="23" t="s">
        <v>130</v>
      </c>
      <c r="E4170" s="23" t="s">
        <v>131</v>
      </c>
      <c r="F4170" s="23">
        <v>700001</v>
      </c>
      <c r="G4170" s="23" t="s">
        <v>107</v>
      </c>
      <c r="H4170" s="23" t="s">
        <v>108</v>
      </c>
      <c r="I4170" s="23" t="s">
        <v>63</v>
      </c>
      <c r="J4170" s="23" t="s">
        <v>42</v>
      </c>
      <c r="K4170" s="23" t="s">
        <v>57</v>
      </c>
      <c r="L4170" s="23">
        <v>2</v>
      </c>
      <c r="M4170" s="23">
        <v>99.68</v>
      </c>
      <c r="N4170" s="23">
        <v>0</v>
      </c>
      <c r="O4170" s="23">
        <v>12</v>
      </c>
      <c r="P4170" s="23" t="s">
        <v>25</v>
      </c>
      <c r="Q4170" s="23" t="s">
        <v>34</v>
      </c>
      <c r="R4170" s="23">
        <f t="shared" si="325"/>
        <v>1</v>
      </c>
      <c r="S4170" s="23" t="str">
        <f t="shared" si="326"/>
        <v>ORD104169_20250816_CUST00660_MED005</v>
      </c>
      <c r="T4170" s="23">
        <f t="shared" si="327"/>
        <v>1</v>
      </c>
      <c r="U4170" s="6">
        <f t="shared" si="328"/>
        <v>199.36</v>
      </c>
      <c r="V4170" s="6">
        <f>tbl_Raw_Data[[#This Row],[Discount_Pct]]*tbl_Raw_Data[[#This Row],[Gross_Amount]]/100</f>
        <v>0</v>
      </c>
      <c r="W4170" s="6">
        <f>tbl_Raw_Data[[#This Row],[Gross_Amount]]-tbl_Raw_Data[[#This Row],[Discount_Amount]]</f>
        <v>199.36</v>
      </c>
      <c r="X4170" s="6">
        <f>tbl_Raw_Data[[#This Row],[Net_Amount_Before_Tax]]*tbl_Raw_Data[[#This Row],[Tax_Pct]]/100</f>
        <v>23.923200000000001</v>
      </c>
      <c r="Y4170" s="6">
        <f>tbl_Raw_Data[[#This Row],[Net_Amount_Before_Tax]]+tbl_Raw_Data[[#This Row],[Tax_Amount]]</f>
        <v>223.28320000000002</v>
      </c>
      <c r="Z4170" s="6">
        <f t="shared" si="329"/>
        <v>4</v>
      </c>
    </row>
    <row r="4171" spans="1:26" x14ac:dyDescent="0.3">
      <c r="A4171" s="23" t="s">
        <v>6098</v>
      </c>
      <c r="B4171" s="34">
        <v>45730</v>
      </c>
      <c r="C4171" s="23" t="s">
        <v>4450</v>
      </c>
      <c r="D4171" s="23" t="s">
        <v>37</v>
      </c>
      <c r="E4171" s="23" t="s">
        <v>38</v>
      </c>
      <c r="F4171" s="23">
        <v>452001</v>
      </c>
      <c r="G4171" s="23" t="s">
        <v>119</v>
      </c>
      <c r="H4171" s="23" t="s">
        <v>120</v>
      </c>
      <c r="I4171" s="23" t="s">
        <v>32</v>
      </c>
      <c r="J4171" s="23" t="s">
        <v>64</v>
      </c>
      <c r="K4171" s="23" t="s">
        <v>57</v>
      </c>
      <c r="L4171" s="23">
        <v>3</v>
      </c>
      <c r="M4171" s="23">
        <v>73.63</v>
      </c>
      <c r="N4171" s="23">
        <v>0</v>
      </c>
      <c r="O4171" s="23">
        <v>12</v>
      </c>
      <c r="P4171" s="23" t="s">
        <v>65</v>
      </c>
      <c r="Q4171" s="23" t="s">
        <v>34</v>
      </c>
      <c r="R4171" s="23">
        <f t="shared" si="325"/>
        <v>1</v>
      </c>
      <c r="S4171" s="23" t="str">
        <f t="shared" si="326"/>
        <v>ORD104169_20250314_CUST01690_MED010</v>
      </c>
      <c r="T4171" s="23">
        <f t="shared" si="327"/>
        <v>1</v>
      </c>
      <c r="U4171" s="6">
        <f t="shared" si="328"/>
        <v>220.89</v>
      </c>
      <c r="V4171" s="6">
        <f>tbl_Raw_Data[[#This Row],[Discount_Pct]]*tbl_Raw_Data[[#This Row],[Gross_Amount]]/100</f>
        <v>0</v>
      </c>
      <c r="W4171" s="6">
        <f>tbl_Raw_Data[[#This Row],[Gross_Amount]]-tbl_Raw_Data[[#This Row],[Discount_Amount]]</f>
        <v>220.89</v>
      </c>
      <c r="X4171" s="6">
        <f>tbl_Raw_Data[[#This Row],[Net_Amount_Before_Tax]]*tbl_Raw_Data[[#This Row],[Tax_Pct]]/100</f>
        <v>26.506799999999998</v>
      </c>
      <c r="Y4171" s="6">
        <f>tbl_Raw_Data[[#This Row],[Net_Amount_Before_Tax]]+tbl_Raw_Data[[#This Row],[Tax_Amount]]</f>
        <v>247.39679999999998</v>
      </c>
      <c r="Z4171" s="6">
        <f t="shared" si="329"/>
        <v>1</v>
      </c>
    </row>
    <row r="4172" spans="1:26" x14ac:dyDescent="0.3">
      <c r="A4172" s="23" t="s">
        <v>6099</v>
      </c>
      <c r="B4172" s="34">
        <v>45377</v>
      </c>
      <c r="C4172" s="23" t="s">
        <v>4006</v>
      </c>
      <c r="D4172" s="23" t="s">
        <v>19</v>
      </c>
      <c r="E4172" s="23" t="s">
        <v>19</v>
      </c>
      <c r="F4172" s="23">
        <v>110029</v>
      </c>
      <c r="G4172" s="23" t="s">
        <v>53</v>
      </c>
      <c r="H4172" s="23" t="s">
        <v>54</v>
      </c>
      <c r="I4172" s="23" t="s">
        <v>55</v>
      </c>
      <c r="J4172" s="23" t="s">
        <v>56</v>
      </c>
      <c r="K4172" s="23" t="s">
        <v>57</v>
      </c>
      <c r="L4172" s="23">
        <v>1</v>
      </c>
      <c r="M4172" s="23">
        <v>54.22</v>
      </c>
      <c r="N4172" s="23">
        <v>10</v>
      </c>
      <c r="O4172" s="23">
        <v>12</v>
      </c>
      <c r="P4172" s="23" t="s">
        <v>65</v>
      </c>
      <c r="Q4172" s="23" t="s">
        <v>44</v>
      </c>
      <c r="R4172" s="23">
        <f t="shared" si="325"/>
        <v>1</v>
      </c>
      <c r="S4172" s="23" t="str">
        <f t="shared" si="326"/>
        <v>ORD104171_20240326_CUST00027_MED020</v>
      </c>
      <c r="T4172" s="23">
        <f t="shared" si="327"/>
        <v>1</v>
      </c>
      <c r="U4172" s="6">
        <f t="shared" si="328"/>
        <v>54.22</v>
      </c>
      <c r="V4172" s="6">
        <f>tbl_Raw_Data[[#This Row],[Discount_Pct]]*tbl_Raw_Data[[#This Row],[Gross_Amount]]/100</f>
        <v>5.4220000000000006</v>
      </c>
      <c r="W4172" s="6">
        <f>tbl_Raw_Data[[#This Row],[Gross_Amount]]-tbl_Raw_Data[[#This Row],[Discount_Amount]]</f>
        <v>48.798000000000002</v>
      </c>
      <c r="X4172" s="6">
        <f>tbl_Raw_Data[[#This Row],[Net_Amount_Before_Tax]]*tbl_Raw_Data[[#This Row],[Tax_Pct]]/100</f>
        <v>5.8557600000000001</v>
      </c>
      <c r="Y4172" s="6">
        <f>tbl_Raw_Data[[#This Row],[Net_Amount_Before_Tax]]+tbl_Raw_Data[[#This Row],[Tax_Amount]]</f>
        <v>54.653760000000005</v>
      </c>
      <c r="Z4172" s="6">
        <f t="shared" si="329"/>
        <v>0</v>
      </c>
    </row>
    <row r="4173" spans="1:26" x14ac:dyDescent="0.3">
      <c r="A4173" s="23" t="s">
        <v>6100</v>
      </c>
      <c r="B4173" s="34">
        <v>45546</v>
      </c>
      <c r="C4173" s="23" t="s">
        <v>2498</v>
      </c>
      <c r="D4173" s="23" t="s">
        <v>19</v>
      </c>
      <c r="E4173" s="23" t="s">
        <v>19</v>
      </c>
      <c r="F4173" s="23">
        <v>110024</v>
      </c>
      <c r="G4173" s="23" t="s">
        <v>61</v>
      </c>
      <c r="H4173" s="23" t="s">
        <v>62</v>
      </c>
      <c r="I4173" s="23" t="s">
        <v>63</v>
      </c>
      <c r="J4173" s="23" t="s">
        <v>64</v>
      </c>
      <c r="K4173" s="23" t="s">
        <v>57</v>
      </c>
      <c r="L4173" s="23">
        <v>2</v>
      </c>
      <c r="M4173" s="23">
        <v>112.21</v>
      </c>
      <c r="N4173" s="23">
        <v>5</v>
      </c>
      <c r="O4173" s="23">
        <v>12</v>
      </c>
      <c r="P4173" s="23" t="s">
        <v>58</v>
      </c>
      <c r="Q4173" s="23" t="s">
        <v>90</v>
      </c>
      <c r="R4173" s="23">
        <f t="shared" si="325"/>
        <v>1</v>
      </c>
      <c r="S4173" s="23" t="str">
        <f t="shared" si="326"/>
        <v>ORD104172_20240911_CUST00159_MED004</v>
      </c>
      <c r="T4173" s="23">
        <f t="shared" si="327"/>
        <v>1</v>
      </c>
      <c r="U4173" s="6">
        <f t="shared" si="328"/>
        <v>224.42</v>
      </c>
      <c r="V4173" s="6">
        <f>tbl_Raw_Data[[#This Row],[Discount_Pct]]*tbl_Raw_Data[[#This Row],[Gross_Amount]]/100</f>
        <v>11.220999999999998</v>
      </c>
      <c r="W4173" s="6">
        <f>tbl_Raw_Data[[#This Row],[Gross_Amount]]-tbl_Raw_Data[[#This Row],[Discount_Amount]]</f>
        <v>213.19899999999998</v>
      </c>
      <c r="X4173" s="6">
        <f>tbl_Raw_Data[[#This Row],[Net_Amount_Before_Tax]]*tbl_Raw_Data[[#This Row],[Tax_Pct]]/100</f>
        <v>25.583880000000001</v>
      </c>
      <c r="Y4173" s="6">
        <f>tbl_Raw_Data[[#This Row],[Net_Amount_Before_Tax]]+tbl_Raw_Data[[#This Row],[Tax_Amount]]</f>
        <v>238.78287999999998</v>
      </c>
      <c r="Z4173" s="6">
        <f t="shared" si="329"/>
        <v>3</v>
      </c>
    </row>
    <row r="4174" spans="1:26" x14ac:dyDescent="0.3">
      <c r="A4174" s="23" t="s">
        <v>6101</v>
      </c>
      <c r="B4174" s="34">
        <v>45958</v>
      </c>
      <c r="C4174" s="23" t="s">
        <v>5762</v>
      </c>
      <c r="D4174" s="23" t="s">
        <v>92</v>
      </c>
      <c r="E4174" s="23" t="s">
        <v>93</v>
      </c>
      <c r="F4174" s="23">
        <v>560034</v>
      </c>
      <c r="G4174" s="23" t="s">
        <v>167</v>
      </c>
      <c r="H4174" s="23" t="s">
        <v>168</v>
      </c>
      <c r="I4174" s="23" t="s">
        <v>113</v>
      </c>
      <c r="J4174" s="23" t="s">
        <v>42</v>
      </c>
      <c r="K4174" s="23" t="s">
        <v>24</v>
      </c>
      <c r="L4174" s="23">
        <v>3</v>
      </c>
      <c r="M4174" s="23">
        <v>213.95</v>
      </c>
      <c r="N4174" s="23">
        <v>5</v>
      </c>
      <c r="O4174" s="23">
        <v>18</v>
      </c>
      <c r="P4174" s="23" t="s">
        <v>65</v>
      </c>
      <c r="Q4174" s="23" t="s">
        <v>90</v>
      </c>
      <c r="R4174" s="23">
        <f t="shared" si="325"/>
        <v>1</v>
      </c>
      <c r="S4174" s="23" t="str">
        <f t="shared" si="326"/>
        <v>ORD104173_20251028_CUST02830_MED026</v>
      </c>
      <c r="T4174" s="23">
        <f t="shared" si="327"/>
        <v>1</v>
      </c>
      <c r="U4174" s="6">
        <f t="shared" si="328"/>
        <v>641.84999999999991</v>
      </c>
      <c r="V4174" s="6">
        <f>tbl_Raw_Data[[#This Row],[Discount_Pct]]*tbl_Raw_Data[[#This Row],[Gross_Amount]]/100</f>
        <v>32.092499999999994</v>
      </c>
      <c r="W4174" s="6">
        <f>tbl_Raw_Data[[#This Row],[Gross_Amount]]-tbl_Raw_Data[[#This Row],[Discount_Amount]]</f>
        <v>609.75749999999994</v>
      </c>
      <c r="X4174" s="6">
        <f>tbl_Raw_Data[[#This Row],[Net_Amount_Before_Tax]]*tbl_Raw_Data[[#This Row],[Tax_Pct]]/100</f>
        <v>109.75634999999998</v>
      </c>
      <c r="Y4174" s="6">
        <f>tbl_Raw_Data[[#This Row],[Net_Amount_Before_Tax]]+tbl_Raw_Data[[#This Row],[Tax_Amount]]</f>
        <v>719.51384999999993</v>
      </c>
      <c r="Z4174" s="6">
        <f t="shared" si="329"/>
        <v>2</v>
      </c>
    </row>
    <row r="4175" spans="1:26" x14ac:dyDescent="0.3">
      <c r="A4175" s="23" t="s">
        <v>6102</v>
      </c>
      <c r="B4175" s="34">
        <v>45494</v>
      </c>
      <c r="C4175" s="23" t="s">
        <v>6103</v>
      </c>
      <c r="D4175" s="23" t="s">
        <v>142</v>
      </c>
      <c r="E4175" s="23" t="s">
        <v>81</v>
      </c>
      <c r="F4175" s="23">
        <v>380054</v>
      </c>
      <c r="G4175" s="23" t="s">
        <v>256</v>
      </c>
      <c r="H4175" s="23" t="s">
        <v>257</v>
      </c>
      <c r="I4175" s="23" t="s">
        <v>22</v>
      </c>
      <c r="J4175" s="23" t="s">
        <v>258</v>
      </c>
      <c r="K4175" s="23" t="s">
        <v>57</v>
      </c>
      <c r="L4175" s="23">
        <v>5</v>
      </c>
      <c r="M4175" s="23">
        <v>59.97</v>
      </c>
      <c r="N4175" s="23">
        <v>5</v>
      </c>
      <c r="O4175" s="23">
        <v>12</v>
      </c>
      <c r="P4175" s="23" t="s">
        <v>33</v>
      </c>
      <c r="Q4175" s="23" t="s">
        <v>34</v>
      </c>
      <c r="R4175" s="23">
        <f t="shared" si="325"/>
        <v>1</v>
      </c>
      <c r="S4175" s="23" t="str">
        <f t="shared" si="326"/>
        <v>ORD104174_20240721_CUST00232_MED025</v>
      </c>
      <c r="T4175" s="23">
        <f t="shared" si="327"/>
        <v>1</v>
      </c>
      <c r="U4175" s="6">
        <f t="shared" si="328"/>
        <v>299.85000000000002</v>
      </c>
      <c r="V4175" s="6">
        <f>tbl_Raw_Data[[#This Row],[Discount_Pct]]*tbl_Raw_Data[[#This Row],[Gross_Amount]]/100</f>
        <v>14.9925</v>
      </c>
      <c r="W4175" s="6">
        <f>tbl_Raw_Data[[#This Row],[Gross_Amount]]-tbl_Raw_Data[[#This Row],[Discount_Amount]]</f>
        <v>284.85750000000002</v>
      </c>
      <c r="X4175" s="6">
        <f>tbl_Raw_Data[[#This Row],[Net_Amount_Before_Tax]]*tbl_Raw_Data[[#This Row],[Tax_Pct]]/100</f>
        <v>34.182899999999997</v>
      </c>
      <c r="Y4175" s="6">
        <f>tbl_Raw_Data[[#This Row],[Net_Amount_Before_Tax]]+tbl_Raw_Data[[#This Row],[Tax_Amount]]</f>
        <v>319.04040000000003</v>
      </c>
      <c r="Z4175" s="6">
        <f t="shared" si="329"/>
        <v>1</v>
      </c>
    </row>
    <row r="4176" spans="1:26" x14ac:dyDescent="0.3">
      <c r="A4176" s="23" t="s">
        <v>6102</v>
      </c>
      <c r="B4176" s="34">
        <v>45750</v>
      </c>
      <c r="C4176" s="23" t="s">
        <v>4096</v>
      </c>
      <c r="D4176" s="23" t="s">
        <v>52</v>
      </c>
      <c r="E4176" s="23" t="s">
        <v>52</v>
      </c>
      <c r="F4176" s="23">
        <v>160022</v>
      </c>
      <c r="G4176" s="23" t="s">
        <v>124</v>
      </c>
      <c r="H4176" s="23" t="s">
        <v>125</v>
      </c>
      <c r="I4176" s="23" t="s">
        <v>104</v>
      </c>
      <c r="J4176" s="23" t="s">
        <v>114</v>
      </c>
      <c r="K4176" s="23" t="s">
        <v>24</v>
      </c>
      <c r="L4176" s="23">
        <v>2</v>
      </c>
      <c r="M4176" s="23">
        <v>113.74</v>
      </c>
      <c r="N4176" s="23">
        <v>15</v>
      </c>
      <c r="O4176" s="23">
        <v>5</v>
      </c>
      <c r="P4176" s="23" t="s">
        <v>25</v>
      </c>
      <c r="Q4176" s="23" t="s">
        <v>34</v>
      </c>
      <c r="R4176" s="23">
        <f t="shared" si="325"/>
        <v>1</v>
      </c>
      <c r="S4176" s="23" t="str">
        <f t="shared" si="326"/>
        <v>ORD104174_20250403_CUST00243_MED018</v>
      </c>
      <c r="T4176" s="23">
        <f t="shared" si="327"/>
        <v>1</v>
      </c>
      <c r="U4176" s="6">
        <f t="shared" si="328"/>
        <v>227.48</v>
      </c>
      <c r="V4176" s="6">
        <f>tbl_Raw_Data[[#This Row],[Discount_Pct]]*tbl_Raw_Data[[#This Row],[Gross_Amount]]/100</f>
        <v>34.122</v>
      </c>
      <c r="W4176" s="6">
        <f>tbl_Raw_Data[[#This Row],[Gross_Amount]]-tbl_Raw_Data[[#This Row],[Discount_Amount]]</f>
        <v>193.358</v>
      </c>
      <c r="X4176" s="6">
        <f>tbl_Raw_Data[[#This Row],[Net_Amount_Before_Tax]]*tbl_Raw_Data[[#This Row],[Tax_Pct]]/100</f>
        <v>9.6678999999999995</v>
      </c>
      <c r="Y4176" s="6">
        <f>tbl_Raw_Data[[#This Row],[Net_Amount_Before_Tax]]+tbl_Raw_Data[[#This Row],[Tax_Amount]]</f>
        <v>203.02590000000001</v>
      </c>
      <c r="Z4176" s="6">
        <f t="shared" si="329"/>
        <v>2</v>
      </c>
    </row>
    <row r="4177" spans="1:26" x14ac:dyDescent="0.3">
      <c r="A4177" s="23" t="s">
        <v>6104</v>
      </c>
      <c r="B4177" s="34">
        <v>45550</v>
      </c>
      <c r="C4177" s="23" t="s">
        <v>5585</v>
      </c>
      <c r="D4177" s="23" t="s">
        <v>52</v>
      </c>
      <c r="E4177" s="23" t="s">
        <v>52</v>
      </c>
      <c r="F4177" s="23">
        <v>160017</v>
      </c>
      <c r="G4177" s="23" t="s">
        <v>107</v>
      </c>
      <c r="H4177" s="23" t="s">
        <v>108</v>
      </c>
      <c r="I4177" s="23" t="s">
        <v>63</v>
      </c>
      <c r="J4177" s="23" t="s">
        <v>42</v>
      </c>
      <c r="K4177" s="23" t="s">
        <v>57</v>
      </c>
      <c r="L4177" s="23">
        <v>1</v>
      </c>
      <c r="M4177" s="23">
        <v>107.98</v>
      </c>
      <c r="N4177" s="23">
        <v>5</v>
      </c>
      <c r="O4177" s="23">
        <v>5</v>
      </c>
      <c r="P4177" s="23" t="s">
        <v>33</v>
      </c>
      <c r="Q4177" s="23" t="s">
        <v>26</v>
      </c>
      <c r="R4177" s="23">
        <f t="shared" si="325"/>
        <v>1</v>
      </c>
      <c r="S4177" s="23" t="str">
        <f t="shared" si="326"/>
        <v>ORD104176_20240915_CUST00004_MED005</v>
      </c>
      <c r="T4177" s="23">
        <f t="shared" si="327"/>
        <v>1</v>
      </c>
      <c r="U4177" s="6">
        <f t="shared" si="328"/>
        <v>107.98</v>
      </c>
      <c r="V4177" s="6">
        <f>tbl_Raw_Data[[#This Row],[Discount_Pct]]*tbl_Raw_Data[[#This Row],[Gross_Amount]]/100</f>
        <v>5.399</v>
      </c>
      <c r="W4177" s="6">
        <f>tbl_Raw_Data[[#This Row],[Gross_Amount]]-tbl_Raw_Data[[#This Row],[Discount_Amount]]</f>
        <v>102.581</v>
      </c>
      <c r="X4177" s="6">
        <f>tbl_Raw_Data[[#This Row],[Net_Amount_Before_Tax]]*tbl_Raw_Data[[#This Row],[Tax_Pct]]/100</f>
        <v>5.1290499999999994</v>
      </c>
      <c r="Y4177" s="6">
        <f>tbl_Raw_Data[[#This Row],[Net_Amount_Before_Tax]]+tbl_Raw_Data[[#This Row],[Tax_Amount]]</f>
        <v>107.71005</v>
      </c>
      <c r="Z4177" s="6">
        <f t="shared" si="329"/>
        <v>1</v>
      </c>
    </row>
    <row r="4178" spans="1:26" x14ac:dyDescent="0.3">
      <c r="A4178" s="23" t="s">
        <v>6105</v>
      </c>
      <c r="B4178" s="34">
        <v>45555</v>
      </c>
      <c r="C4178" s="23" t="s">
        <v>1423</v>
      </c>
      <c r="D4178" s="23" t="s">
        <v>87</v>
      </c>
      <c r="E4178" s="23" t="s">
        <v>88</v>
      </c>
      <c r="F4178" s="23">
        <v>600018</v>
      </c>
      <c r="G4178" s="23" t="s">
        <v>111</v>
      </c>
      <c r="H4178" s="23" t="s">
        <v>112</v>
      </c>
      <c r="I4178" s="23" t="s">
        <v>113</v>
      </c>
      <c r="J4178" s="23" t="s">
        <v>114</v>
      </c>
      <c r="K4178" s="23" t="s">
        <v>24</v>
      </c>
      <c r="L4178" s="23">
        <v>2</v>
      </c>
      <c r="M4178" s="23">
        <v>91.46</v>
      </c>
      <c r="N4178" s="23">
        <v>10</v>
      </c>
      <c r="O4178" s="23">
        <v>5</v>
      </c>
      <c r="P4178" s="23" t="s">
        <v>33</v>
      </c>
      <c r="Q4178" s="23" t="s">
        <v>44</v>
      </c>
      <c r="R4178" s="23">
        <f t="shared" si="325"/>
        <v>1</v>
      </c>
      <c r="S4178" s="23" t="str">
        <f t="shared" si="326"/>
        <v>ORD104177_20240920_CUST01005_MED027</v>
      </c>
      <c r="T4178" s="23">
        <f t="shared" si="327"/>
        <v>1</v>
      </c>
      <c r="U4178" s="6">
        <f t="shared" si="328"/>
        <v>182.92</v>
      </c>
      <c r="V4178" s="6">
        <f>tbl_Raw_Data[[#This Row],[Discount_Pct]]*tbl_Raw_Data[[#This Row],[Gross_Amount]]/100</f>
        <v>18.291999999999998</v>
      </c>
      <c r="W4178" s="6">
        <f>tbl_Raw_Data[[#This Row],[Gross_Amount]]-tbl_Raw_Data[[#This Row],[Discount_Amount]]</f>
        <v>164.62799999999999</v>
      </c>
      <c r="X4178" s="6">
        <f>tbl_Raw_Data[[#This Row],[Net_Amount_Before_Tax]]*tbl_Raw_Data[[#This Row],[Tax_Pct]]/100</f>
        <v>8.2313999999999989</v>
      </c>
      <c r="Y4178" s="6">
        <f>tbl_Raw_Data[[#This Row],[Net_Amount_Before_Tax]]+tbl_Raw_Data[[#This Row],[Tax_Amount]]</f>
        <v>172.85939999999999</v>
      </c>
      <c r="Z4178" s="6">
        <f t="shared" si="329"/>
        <v>3</v>
      </c>
    </row>
    <row r="4179" spans="1:26" x14ac:dyDescent="0.3">
      <c r="A4179" s="23" t="s">
        <v>6105</v>
      </c>
      <c r="B4179" s="34">
        <v>45619</v>
      </c>
      <c r="C4179" s="23" t="s">
        <v>842</v>
      </c>
      <c r="D4179" s="23" t="s">
        <v>87</v>
      </c>
      <c r="E4179" s="23" t="s">
        <v>88</v>
      </c>
      <c r="F4179" s="23">
        <v>600096</v>
      </c>
      <c r="G4179" s="23" t="s">
        <v>145</v>
      </c>
      <c r="H4179" s="23" t="s">
        <v>146</v>
      </c>
      <c r="I4179" s="23" t="s">
        <v>147</v>
      </c>
      <c r="J4179" s="23" t="s">
        <v>148</v>
      </c>
      <c r="K4179" s="23" t="s">
        <v>24</v>
      </c>
      <c r="L4179" s="23">
        <v>4</v>
      </c>
      <c r="M4179" s="23">
        <v>111.45</v>
      </c>
      <c r="N4179" s="23">
        <v>5</v>
      </c>
      <c r="O4179" s="23">
        <v>5</v>
      </c>
      <c r="P4179" s="23" t="s">
        <v>25</v>
      </c>
      <c r="Q4179" s="23" t="s">
        <v>34</v>
      </c>
      <c r="R4179" s="23">
        <f t="shared" si="325"/>
        <v>1</v>
      </c>
      <c r="S4179" s="23" t="str">
        <f t="shared" si="326"/>
        <v>ORD104177_20241123_CUST00789_MED016</v>
      </c>
      <c r="T4179" s="23">
        <f t="shared" si="327"/>
        <v>1</v>
      </c>
      <c r="U4179" s="6">
        <f t="shared" si="328"/>
        <v>445.8</v>
      </c>
      <c r="V4179" s="6">
        <f>tbl_Raw_Data[[#This Row],[Discount_Pct]]*tbl_Raw_Data[[#This Row],[Gross_Amount]]/100</f>
        <v>22.29</v>
      </c>
      <c r="W4179" s="6">
        <f>tbl_Raw_Data[[#This Row],[Gross_Amount]]-tbl_Raw_Data[[#This Row],[Discount_Amount]]</f>
        <v>423.51</v>
      </c>
      <c r="X4179" s="6">
        <f>tbl_Raw_Data[[#This Row],[Net_Amount_Before_Tax]]*tbl_Raw_Data[[#This Row],[Tax_Pct]]/100</f>
        <v>21.175500000000003</v>
      </c>
      <c r="Y4179" s="6">
        <f>tbl_Raw_Data[[#This Row],[Net_Amount_Before_Tax]]+tbl_Raw_Data[[#This Row],[Tax_Amount]]</f>
        <v>444.68549999999999</v>
      </c>
      <c r="Z4179" s="6">
        <f t="shared" si="329"/>
        <v>5</v>
      </c>
    </row>
    <row r="4180" spans="1:26" x14ac:dyDescent="0.3">
      <c r="A4180" s="23" t="s">
        <v>6106</v>
      </c>
      <c r="B4180" s="34">
        <v>46009</v>
      </c>
      <c r="C4180" s="23" t="s">
        <v>6107</v>
      </c>
      <c r="D4180" s="23" t="s">
        <v>80</v>
      </c>
      <c r="E4180" s="23" t="s">
        <v>81</v>
      </c>
      <c r="F4180" s="23">
        <v>395017</v>
      </c>
      <c r="G4180" s="23" t="s">
        <v>315</v>
      </c>
      <c r="H4180" s="23" t="s">
        <v>316</v>
      </c>
      <c r="I4180" s="23" t="s">
        <v>50</v>
      </c>
      <c r="J4180" s="23" t="s">
        <v>114</v>
      </c>
      <c r="K4180" s="23" t="s">
        <v>24</v>
      </c>
      <c r="L4180" s="23">
        <v>1</v>
      </c>
      <c r="M4180" s="23">
        <v>132.77000000000001</v>
      </c>
      <c r="N4180" s="23">
        <v>15</v>
      </c>
      <c r="O4180" s="23">
        <v>12</v>
      </c>
      <c r="P4180" s="23" t="s">
        <v>58</v>
      </c>
      <c r="Q4180" s="23" t="s">
        <v>90</v>
      </c>
      <c r="R4180" s="23">
        <f t="shared" si="325"/>
        <v>1</v>
      </c>
      <c r="S4180" s="23" t="str">
        <f t="shared" si="326"/>
        <v>ORD104179_20251218_CUST02348_MED012</v>
      </c>
      <c r="T4180" s="23">
        <f t="shared" si="327"/>
        <v>1</v>
      </c>
      <c r="U4180" s="6">
        <f t="shared" si="328"/>
        <v>132.77000000000001</v>
      </c>
      <c r="V4180" s="6">
        <f>tbl_Raw_Data[[#This Row],[Discount_Pct]]*tbl_Raw_Data[[#This Row],[Gross_Amount]]/100</f>
        <v>19.915500000000002</v>
      </c>
      <c r="W4180" s="6">
        <f>tbl_Raw_Data[[#This Row],[Gross_Amount]]-tbl_Raw_Data[[#This Row],[Discount_Amount]]</f>
        <v>112.8545</v>
      </c>
      <c r="X4180" s="6">
        <f>tbl_Raw_Data[[#This Row],[Net_Amount_Before_Tax]]*tbl_Raw_Data[[#This Row],[Tax_Pct]]/100</f>
        <v>13.542539999999999</v>
      </c>
      <c r="Y4180" s="6">
        <f>tbl_Raw_Data[[#This Row],[Net_Amount_Before_Tax]]+tbl_Raw_Data[[#This Row],[Tax_Amount]]</f>
        <v>126.39704</v>
      </c>
      <c r="Z4180" s="6">
        <f t="shared" si="329"/>
        <v>1</v>
      </c>
    </row>
    <row r="4181" spans="1:26" x14ac:dyDescent="0.3">
      <c r="A4181" s="23" t="s">
        <v>6108</v>
      </c>
      <c r="B4181" s="34">
        <v>45905</v>
      </c>
      <c r="C4181" s="23" t="s">
        <v>3838</v>
      </c>
      <c r="D4181" s="23" t="s">
        <v>80</v>
      </c>
      <c r="E4181" s="23" t="s">
        <v>81</v>
      </c>
      <c r="F4181" s="23">
        <v>395001</v>
      </c>
      <c r="G4181" s="23" t="s">
        <v>124</v>
      </c>
      <c r="H4181" s="23" t="s">
        <v>125</v>
      </c>
      <c r="I4181" s="23" t="s">
        <v>104</v>
      </c>
      <c r="J4181" s="23" t="s">
        <v>114</v>
      </c>
      <c r="K4181" s="23" t="s">
        <v>24</v>
      </c>
      <c r="L4181" s="23">
        <v>2</v>
      </c>
      <c r="M4181" s="23">
        <v>111.03</v>
      </c>
      <c r="N4181" s="23">
        <v>15</v>
      </c>
      <c r="O4181" s="23">
        <v>5</v>
      </c>
      <c r="P4181" s="23" t="s">
        <v>65</v>
      </c>
      <c r="Q4181" s="23" t="s">
        <v>34</v>
      </c>
      <c r="R4181" s="23">
        <f t="shared" si="325"/>
        <v>1</v>
      </c>
      <c r="S4181" s="23" t="str">
        <f t="shared" si="326"/>
        <v>ORD104180_20250905_CUST02619_MED018</v>
      </c>
      <c r="T4181" s="23">
        <f t="shared" si="327"/>
        <v>1</v>
      </c>
      <c r="U4181" s="6">
        <f t="shared" si="328"/>
        <v>222.06</v>
      </c>
      <c r="V4181" s="6">
        <f>tbl_Raw_Data[[#This Row],[Discount_Pct]]*tbl_Raw_Data[[#This Row],[Gross_Amount]]/100</f>
        <v>33.308999999999997</v>
      </c>
      <c r="W4181" s="6">
        <f>tbl_Raw_Data[[#This Row],[Gross_Amount]]-tbl_Raw_Data[[#This Row],[Discount_Amount]]</f>
        <v>188.751</v>
      </c>
      <c r="X4181" s="6">
        <f>tbl_Raw_Data[[#This Row],[Net_Amount_Before_Tax]]*tbl_Raw_Data[[#This Row],[Tax_Pct]]/100</f>
        <v>9.4375499999999999</v>
      </c>
      <c r="Y4181" s="6">
        <f>tbl_Raw_Data[[#This Row],[Net_Amount_Before_Tax]]+tbl_Raw_Data[[#This Row],[Tax_Amount]]</f>
        <v>198.18854999999999</v>
      </c>
      <c r="Z4181" s="6">
        <f t="shared" si="329"/>
        <v>3</v>
      </c>
    </row>
    <row r="4182" spans="1:26" x14ac:dyDescent="0.3">
      <c r="A4182" s="23" t="s">
        <v>6109</v>
      </c>
      <c r="B4182" s="34">
        <v>45622</v>
      </c>
      <c r="C4182" s="23" t="s">
        <v>4648</v>
      </c>
      <c r="D4182" s="23" t="s">
        <v>183</v>
      </c>
      <c r="E4182" s="23" t="s">
        <v>184</v>
      </c>
      <c r="F4182" s="23">
        <v>122001</v>
      </c>
      <c r="G4182" s="23" t="s">
        <v>30</v>
      </c>
      <c r="H4182" s="23" t="s">
        <v>31</v>
      </c>
      <c r="I4182" s="23" t="s">
        <v>32</v>
      </c>
      <c r="J4182" s="23" t="s">
        <v>23</v>
      </c>
      <c r="K4182" s="23" t="s">
        <v>24</v>
      </c>
      <c r="L4182" s="23">
        <v>3</v>
      </c>
      <c r="M4182" s="23">
        <v>149.44</v>
      </c>
      <c r="N4182" s="23">
        <v>0</v>
      </c>
      <c r="O4182" s="23">
        <v>5</v>
      </c>
      <c r="P4182" s="23" t="s">
        <v>25</v>
      </c>
      <c r="Q4182" s="23" t="s">
        <v>26</v>
      </c>
      <c r="R4182" s="23">
        <f t="shared" si="325"/>
        <v>1</v>
      </c>
      <c r="S4182" s="23" t="str">
        <f t="shared" si="326"/>
        <v>ORD104181_20241126_CUST00671_MED017</v>
      </c>
      <c r="T4182" s="23">
        <f t="shared" si="327"/>
        <v>1</v>
      </c>
      <c r="U4182" s="6">
        <f t="shared" si="328"/>
        <v>448.32</v>
      </c>
      <c r="V4182" s="6">
        <f>tbl_Raw_Data[[#This Row],[Discount_Pct]]*tbl_Raw_Data[[#This Row],[Gross_Amount]]/100</f>
        <v>0</v>
      </c>
      <c r="W4182" s="6">
        <f>tbl_Raw_Data[[#This Row],[Gross_Amount]]-tbl_Raw_Data[[#This Row],[Discount_Amount]]</f>
        <v>448.32</v>
      </c>
      <c r="X4182" s="6">
        <f>tbl_Raw_Data[[#This Row],[Net_Amount_Before_Tax]]*tbl_Raw_Data[[#This Row],[Tax_Pct]]/100</f>
        <v>22.416</v>
      </c>
      <c r="Y4182" s="6">
        <f>tbl_Raw_Data[[#This Row],[Net_Amount_Before_Tax]]+tbl_Raw_Data[[#This Row],[Tax_Amount]]</f>
        <v>470.73599999999999</v>
      </c>
      <c r="Z4182" s="6">
        <f t="shared" si="329"/>
        <v>1</v>
      </c>
    </row>
    <row r="4183" spans="1:26" x14ac:dyDescent="0.3">
      <c r="A4183" s="23" t="s">
        <v>6110</v>
      </c>
      <c r="B4183" s="34">
        <v>45572</v>
      </c>
      <c r="C4183" s="23" t="s">
        <v>4286</v>
      </c>
      <c r="D4183" s="23" t="s">
        <v>28</v>
      </c>
      <c r="E4183" s="23" t="s">
        <v>29</v>
      </c>
      <c r="F4183" s="23">
        <v>500090</v>
      </c>
      <c r="G4183" s="23" t="s">
        <v>39</v>
      </c>
      <c r="H4183" s="23" t="s">
        <v>40</v>
      </c>
      <c r="I4183" s="23" t="s">
        <v>41</v>
      </c>
      <c r="J4183" s="23" t="s">
        <v>42</v>
      </c>
      <c r="K4183" s="23" t="s">
        <v>24</v>
      </c>
      <c r="L4183" s="23">
        <v>4</v>
      </c>
      <c r="M4183" s="23">
        <v>28.39</v>
      </c>
      <c r="N4183" s="23">
        <v>15</v>
      </c>
      <c r="O4183" s="23">
        <v>5</v>
      </c>
      <c r="P4183" s="23" t="s">
        <v>33</v>
      </c>
      <c r="Q4183" s="23" t="s">
        <v>90</v>
      </c>
      <c r="R4183" s="23">
        <f t="shared" si="325"/>
        <v>1</v>
      </c>
      <c r="S4183" s="23" t="str">
        <f t="shared" si="326"/>
        <v>ORD104182_20241007_CUST02985_MED001</v>
      </c>
      <c r="T4183" s="23">
        <f t="shared" si="327"/>
        <v>1</v>
      </c>
      <c r="U4183" s="6">
        <f t="shared" si="328"/>
        <v>113.56</v>
      </c>
      <c r="V4183" s="6">
        <f>tbl_Raw_Data[[#This Row],[Discount_Pct]]*tbl_Raw_Data[[#This Row],[Gross_Amount]]/100</f>
        <v>17.034000000000002</v>
      </c>
      <c r="W4183" s="6">
        <f>tbl_Raw_Data[[#This Row],[Gross_Amount]]-tbl_Raw_Data[[#This Row],[Discount_Amount]]</f>
        <v>96.525999999999996</v>
      </c>
      <c r="X4183" s="6">
        <f>tbl_Raw_Data[[#This Row],[Net_Amount_Before_Tax]]*tbl_Raw_Data[[#This Row],[Tax_Pct]]/100</f>
        <v>4.8262999999999998</v>
      </c>
      <c r="Y4183" s="6">
        <f>tbl_Raw_Data[[#This Row],[Net_Amount_Before_Tax]]+tbl_Raw_Data[[#This Row],[Tax_Amount]]</f>
        <v>101.3523</v>
      </c>
      <c r="Z4183" s="6">
        <f t="shared" si="329"/>
        <v>1</v>
      </c>
    </row>
    <row r="4184" spans="1:26" x14ac:dyDescent="0.3">
      <c r="A4184" s="23" t="s">
        <v>6111</v>
      </c>
      <c r="B4184" s="34">
        <v>45593</v>
      </c>
      <c r="C4184" s="23" t="s">
        <v>383</v>
      </c>
      <c r="D4184" s="23" t="s">
        <v>183</v>
      </c>
      <c r="E4184" s="23" t="s">
        <v>184</v>
      </c>
      <c r="F4184" s="23">
        <v>122009</v>
      </c>
      <c r="G4184" s="23" t="s">
        <v>119</v>
      </c>
      <c r="H4184" s="23" t="s">
        <v>120</v>
      </c>
      <c r="I4184" s="23" t="s">
        <v>32</v>
      </c>
      <c r="J4184" s="23" t="s">
        <v>64</v>
      </c>
      <c r="K4184" s="23" t="s">
        <v>57</v>
      </c>
      <c r="L4184" s="23">
        <v>1</v>
      </c>
      <c r="M4184" s="23">
        <v>76.260000000000005</v>
      </c>
      <c r="N4184" s="23">
        <v>20</v>
      </c>
      <c r="O4184" s="23">
        <v>12</v>
      </c>
      <c r="P4184" s="23" t="s">
        <v>65</v>
      </c>
      <c r="Q4184" s="23" t="s">
        <v>90</v>
      </c>
      <c r="R4184" s="23">
        <f t="shared" si="325"/>
        <v>1</v>
      </c>
      <c r="S4184" s="23" t="str">
        <f t="shared" si="326"/>
        <v>ORD104183_20241028_CUST02636_MED010</v>
      </c>
      <c r="T4184" s="23">
        <f t="shared" si="327"/>
        <v>1</v>
      </c>
      <c r="U4184" s="6">
        <f t="shared" si="328"/>
        <v>76.260000000000005</v>
      </c>
      <c r="V4184" s="6">
        <f>tbl_Raw_Data[[#This Row],[Discount_Pct]]*tbl_Raw_Data[[#This Row],[Gross_Amount]]/100</f>
        <v>15.252000000000001</v>
      </c>
      <c r="W4184" s="6">
        <f>tbl_Raw_Data[[#This Row],[Gross_Amount]]-tbl_Raw_Data[[#This Row],[Discount_Amount]]</f>
        <v>61.008000000000003</v>
      </c>
      <c r="X4184" s="6">
        <f>tbl_Raw_Data[[#This Row],[Net_Amount_Before_Tax]]*tbl_Raw_Data[[#This Row],[Tax_Pct]]/100</f>
        <v>7.3209600000000004</v>
      </c>
      <c r="Y4184" s="6">
        <f>tbl_Raw_Data[[#This Row],[Net_Amount_Before_Tax]]+tbl_Raw_Data[[#This Row],[Tax_Amount]]</f>
        <v>68.328960000000009</v>
      </c>
      <c r="Z4184" s="6">
        <f t="shared" si="329"/>
        <v>2</v>
      </c>
    </row>
    <row r="4185" spans="1:26" x14ac:dyDescent="0.3">
      <c r="A4185" s="23" t="s">
        <v>6112</v>
      </c>
      <c r="B4185" s="34">
        <v>45802</v>
      </c>
      <c r="C4185" s="23" t="s">
        <v>1208</v>
      </c>
      <c r="D4185" s="23" t="s">
        <v>52</v>
      </c>
      <c r="E4185" s="23" t="s">
        <v>52</v>
      </c>
      <c r="F4185" s="23">
        <v>160022</v>
      </c>
      <c r="G4185" s="23" t="s">
        <v>20</v>
      </c>
      <c r="H4185" s="23" t="s">
        <v>21</v>
      </c>
      <c r="I4185" s="23" t="s">
        <v>22</v>
      </c>
      <c r="J4185" s="23" t="s">
        <v>23</v>
      </c>
      <c r="K4185" s="23" t="s">
        <v>24</v>
      </c>
      <c r="L4185" s="23">
        <v>1</v>
      </c>
      <c r="M4185" s="23">
        <v>144.58000000000001</v>
      </c>
      <c r="N4185" s="23">
        <v>5</v>
      </c>
      <c r="O4185" s="23">
        <v>12</v>
      </c>
      <c r="P4185" s="23" t="s">
        <v>43</v>
      </c>
      <c r="Q4185" s="23" t="s">
        <v>34</v>
      </c>
      <c r="R4185" s="23">
        <f t="shared" si="325"/>
        <v>1</v>
      </c>
      <c r="S4185" s="23" t="str">
        <f t="shared" si="326"/>
        <v>ORD104184_20250525_CUST02840_MED024</v>
      </c>
      <c r="T4185" s="23">
        <f t="shared" si="327"/>
        <v>1</v>
      </c>
      <c r="U4185" s="6">
        <f t="shared" si="328"/>
        <v>144.58000000000001</v>
      </c>
      <c r="V4185" s="6">
        <f>tbl_Raw_Data[[#This Row],[Discount_Pct]]*tbl_Raw_Data[[#This Row],[Gross_Amount]]/100</f>
        <v>7.229000000000001</v>
      </c>
      <c r="W4185" s="6">
        <f>tbl_Raw_Data[[#This Row],[Gross_Amount]]-tbl_Raw_Data[[#This Row],[Discount_Amount]]</f>
        <v>137.351</v>
      </c>
      <c r="X4185" s="6">
        <f>tbl_Raw_Data[[#This Row],[Net_Amount_Before_Tax]]*tbl_Raw_Data[[#This Row],[Tax_Pct]]/100</f>
        <v>16.482119999999998</v>
      </c>
      <c r="Y4185" s="6">
        <f>tbl_Raw_Data[[#This Row],[Net_Amount_Before_Tax]]+tbl_Raw_Data[[#This Row],[Tax_Amount]]</f>
        <v>153.83312000000001</v>
      </c>
      <c r="Z4185" s="6">
        <f t="shared" si="329"/>
        <v>1</v>
      </c>
    </row>
    <row r="4186" spans="1:26" x14ac:dyDescent="0.3">
      <c r="A4186" s="23" t="s">
        <v>6113</v>
      </c>
      <c r="B4186" s="34">
        <v>45694</v>
      </c>
      <c r="C4186" s="23" t="s">
        <v>1039</v>
      </c>
      <c r="D4186" s="23" t="s">
        <v>87</v>
      </c>
      <c r="E4186" s="23" t="s">
        <v>88</v>
      </c>
      <c r="F4186" s="23">
        <v>600100</v>
      </c>
      <c r="G4186" s="23" t="s">
        <v>283</v>
      </c>
      <c r="H4186" s="23" t="s">
        <v>284</v>
      </c>
      <c r="I4186" s="23" t="s">
        <v>104</v>
      </c>
      <c r="J4186" s="23" t="s">
        <v>42</v>
      </c>
      <c r="K4186" s="23" t="s">
        <v>57</v>
      </c>
      <c r="L4186" s="23">
        <v>2</v>
      </c>
      <c r="M4186" s="23">
        <v>262.37</v>
      </c>
      <c r="N4186" s="23">
        <v>15</v>
      </c>
      <c r="O4186" s="23">
        <v>18</v>
      </c>
      <c r="P4186" s="23" t="s">
        <v>43</v>
      </c>
      <c r="Q4186" s="23" t="s">
        <v>34</v>
      </c>
      <c r="R4186" s="23">
        <f t="shared" si="325"/>
        <v>1</v>
      </c>
      <c r="S4186" s="23" t="str">
        <f t="shared" si="326"/>
        <v>ORD104185_20250206_CUST02947_MED030</v>
      </c>
      <c r="T4186" s="23">
        <f t="shared" si="327"/>
        <v>1</v>
      </c>
      <c r="U4186" s="6">
        <f t="shared" si="328"/>
        <v>524.74</v>
      </c>
      <c r="V4186" s="6">
        <f>tbl_Raw_Data[[#This Row],[Discount_Pct]]*tbl_Raw_Data[[#This Row],[Gross_Amount]]/100</f>
        <v>78.710999999999999</v>
      </c>
      <c r="W4186" s="6">
        <f>tbl_Raw_Data[[#This Row],[Gross_Amount]]-tbl_Raw_Data[[#This Row],[Discount_Amount]]</f>
        <v>446.029</v>
      </c>
      <c r="X4186" s="6">
        <f>tbl_Raw_Data[[#This Row],[Net_Amount_Before_Tax]]*tbl_Raw_Data[[#This Row],[Tax_Pct]]/100</f>
        <v>80.285219999999995</v>
      </c>
      <c r="Y4186" s="6">
        <f>tbl_Raw_Data[[#This Row],[Net_Amount_Before_Tax]]+tbl_Raw_Data[[#This Row],[Tax_Amount]]</f>
        <v>526.31421999999998</v>
      </c>
      <c r="Z4186" s="6">
        <f t="shared" si="329"/>
        <v>4</v>
      </c>
    </row>
    <row r="4187" spans="1:26" x14ac:dyDescent="0.3">
      <c r="A4187" s="23" t="s">
        <v>6113</v>
      </c>
      <c r="B4187" s="34">
        <v>45302</v>
      </c>
      <c r="C4187" s="23" t="s">
        <v>6114</v>
      </c>
      <c r="D4187" s="23" t="s">
        <v>142</v>
      </c>
      <c r="E4187" s="23" t="s">
        <v>81</v>
      </c>
      <c r="F4187" s="23">
        <v>380061</v>
      </c>
      <c r="G4187" s="23" t="s">
        <v>94</v>
      </c>
      <c r="H4187" s="23" t="s">
        <v>95</v>
      </c>
      <c r="I4187" s="23" t="s">
        <v>84</v>
      </c>
      <c r="J4187" s="23" t="s">
        <v>42</v>
      </c>
      <c r="K4187" s="23" t="s">
        <v>24</v>
      </c>
      <c r="L4187" s="23">
        <v>4</v>
      </c>
      <c r="M4187" s="23">
        <v>86.75</v>
      </c>
      <c r="N4187" s="23">
        <v>0</v>
      </c>
      <c r="O4187" s="23">
        <v>5</v>
      </c>
      <c r="P4187" s="23" t="s">
        <v>89</v>
      </c>
      <c r="Q4187" s="23" t="s">
        <v>90</v>
      </c>
      <c r="R4187" s="23">
        <f t="shared" si="325"/>
        <v>1</v>
      </c>
      <c r="S4187" s="23" t="str">
        <f t="shared" si="326"/>
        <v>ORD104185_20240111_CUST01680_MED021</v>
      </c>
      <c r="T4187" s="23">
        <f t="shared" si="327"/>
        <v>1</v>
      </c>
      <c r="U4187" s="6">
        <f t="shared" si="328"/>
        <v>347</v>
      </c>
      <c r="V4187" s="6">
        <f>tbl_Raw_Data[[#This Row],[Discount_Pct]]*tbl_Raw_Data[[#This Row],[Gross_Amount]]/100</f>
        <v>0</v>
      </c>
      <c r="W4187" s="6">
        <f>tbl_Raw_Data[[#This Row],[Gross_Amount]]-tbl_Raw_Data[[#This Row],[Discount_Amount]]</f>
        <v>347</v>
      </c>
      <c r="X4187" s="6">
        <f>tbl_Raw_Data[[#This Row],[Net_Amount_Before_Tax]]*tbl_Raw_Data[[#This Row],[Tax_Pct]]/100</f>
        <v>17.350000000000001</v>
      </c>
      <c r="Y4187" s="6">
        <f>tbl_Raw_Data[[#This Row],[Net_Amount_Before_Tax]]+tbl_Raw_Data[[#This Row],[Tax_Amount]]</f>
        <v>364.35</v>
      </c>
      <c r="Z4187" s="6">
        <f t="shared" si="329"/>
        <v>2</v>
      </c>
    </row>
    <row r="4188" spans="1:26" x14ac:dyDescent="0.3">
      <c r="A4188" s="23" t="s">
        <v>6115</v>
      </c>
      <c r="B4188" s="34">
        <v>45590</v>
      </c>
      <c r="C4188" s="23" t="s">
        <v>4809</v>
      </c>
      <c r="D4188" s="23" t="s">
        <v>123</v>
      </c>
      <c r="E4188" s="23" t="s">
        <v>101</v>
      </c>
      <c r="F4188" s="23">
        <v>226016</v>
      </c>
      <c r="G4188" s="23" t="s">
        <v>30</v>
      </c>
      <c r="H4188" s="23" t="s">
        <v>31</v>
      </c>
      <c r="I4188" s="23" t="s">
        <v>32</v>
      </c>
      <c r="J4188" s="23" t="s">
        <v>23</v>
      </c>
      <c r="K4188" s="23" t="s">
        <v>24</v>
      </c>
      <c r="L4188" s="23">
        <v>1</v>
      </c>
      <c r="M4188" s="23">
        <v>139.57</v>
      </c>
      <c r="N4188" s="23">
        <v>0</v>
      </c>
      <c r="O4188" s="23">
        <v>18</v>
      </c>
      <c r="P4188" s="23" t="s">
        <v>43</v>
      </c>
      <c r="Q4188" s="23" t="s">
        <v>34</v>
      </c>
      <c r="R4188" s="23">
        <f t="shared" si="325"/>
        <v>1</v>
      </c>
      <c r="S4188" s="23" t="str">
        <f t="shared" si="326"/>
        <v>ORD104187_20241025_CUST00712_MED017</v>
      </c>
      <c r="T4188" s="23">
        <f t="shared" si="327"/>
        <v>1</v>
      </c>
      <c r="U4188" s="6">
        <f t="shared" si="328"/>
        <v>139.57</v>
      </c>
      <c r="V4188" s="6">
        <f>tbl_Raw_Data[[#This Row],[Discount_Pct]]*tbl_Raw_Data[[#This Row],[Gross_Amount]]/100</f>
        <v>0</v>
      </c>
      <c r="W4188" s="6">
        <f>tbl_Raw_Data[[#This Row],[Gross_Amount]]-tbl_Raw_Data[[#This Row],[Discount_Amount]]</f>
        <v>139.57</v>
      </c>
      <c r="X4188" s="6">
        <f>tbl_Raw_Data[[#This Row],[Net_Amount_Before_Tax]]*tbl_Raw_Data[[#This Row],[Tax_Pct]]/100</f>
        <v>25.122599999999998</v>
      </c>
      <c r="Y4188" s="6">
        <f>tbl_Raw_Data[[#This Row],[Net_Amount_Before_Tax]]+tbl_Raw_Data[[#This Row],[Tax_Amount]]</f>
        <v>164.6926</v>
      </c>
      <c r="Z4188" s="6">
        <f t="shared" si="329"/>
        <v>3</v>
      </c>
    </row>
    <row r="4189" spans="1:26" x14ac:dyDescent="0.3">
      <c r="A4189" s="23" t="s">
        <v>6115</v>
      </c>
      <c r="B4189" s="34">
        <v>45421</v>
      </c>
      <c r="C4189" s="23" t="s">
        <v>4706</v>
      </c>
      <c r="D4189" s="23" t="s">
        <v>46</v>
      </c>
      <c r="E4189" s="23" t="s">
        <v>47</v>
      </c>
      <c r="F4189" s="23">
        <v>411014</v>
      </c>
      <c r="G4189" s="23" t="s">
        <v>30</v>
      </c>
      <c r="H4189" s="23" t="s">
        <v>31</v>
      </c>
      <c r="I4189" s="23" t="s">
        <v>32</v>
      </c>
      <c r="J4189" s="23" t="s">
        <v>23</v>
      </c>
      <c r="K4189" s="23" t="s">
        <v>24</v>
      </c>
      <c r="L4189" s="23">
        <v>1</v>
      </c>
      <c r="M4189" s="23">
        <v>140.83000000000001</v>
      </c>
      <c r="N4189" s="23">
        <v>15</v>
      </c>
      <c r="O4189" s="23">
        <v>5</v>
      </c>
      <c r="P4189" s="23" t="s">
        <v>65</v>
      </c>
      <c r="Q4189" s="23" t="s">
        <v>34</v>
      </c>
      <c r="R4189" s="23">
        <f t="shared" si="325"/>
        <v>1</v>
      </c>
      <c r="S4189" s="23" t="str">
        <f t="shared" si="326"/>
        <v>ORD104187_20240509_CUST01736_MED017</v>
      </c>
      <c r="T4189" s="23">
        <f t="shared" si="327"/>
        <v>1</v>
      </c>
      <c r="U4189" s="6">
        <f t="shared" si="328"/>
        <v>140.83000000000001</v>
      </c>
      <c r="V4189" s="6">
        <f>tbl_Raw_Data[[#This Row],[Discount_Pct]]*tbl_Raw_Data[[#This Row],[Gross_Amount]]/100</f>
        <v>21.124500000000001</v>
      </c>
      <c r="W4189" s="6">
        <f>tbl_Raw_Data[[#This Row],[Gross_Amount]]-tbl_Raw_Data[[#This Row],[Discount_Amount]]</f>
        <v>119.70550000000001</v>
      </c>
      <c r="X4189" s="6">
        <f>tbl_Raw_Data[[#This Row],[Net_Amount_Before_Tax]]*tbl_Raw_Data[[#This Row],[Tax_Pct]]/100</f>
        <v>5.9852750000000006</v>
      </c>
      <c r="Y4189" s="6">
        <f>tbl_Raw_Data[[#This Row],[Net_Amount_Before_Tax]]+tbl_Raw_Data[[#This Row],[Tax_Amount]]</f>
        <v>125.69077500000002</v>
      </c>
      <c r="Z4189" s="6">
        <f t="shared" si="329"/>
        <v>2</v>
      </c>
    </row>
    <row r="4190" spans="1:26" x14ac:dyDescent="0.3">
      <c r="A4190" s="23" t="s">
        <v>6115</v>
      </c>
      <c r="B4190" s="34">
        <v>45950</v>
      </c>
      <c r="C4190" s="23" t="s">
        <v>4461</v>
      </c>
      <c r="D4190" s="23" t="s">
        <v>142</v>
      </c>
      <c r="E4190" s="23" t="s">
        <v>81</v>
      </c>
      <c r="F4190" s="23">
        <v>380054</v>
      </c>
      <c r="G4190" s="23" t="s">
        <v>233</v>
      </c>
      <c r="H4190" s="23" t="s">
        <v>234</v>
      </c>
      <c r="I4190" s="23" t="s">
        <v>104</v>
      </c>
      <c r="J4190" s="23" t="s">
        <v>42</v>
      </c>
      <c r="K4190" s="23" t="s">
        <v>24</v>
      </c>
      <c r="L4190" s="23">
        <v>2</v>
      </c>
      <c r="M4190" s="23">
        <v>135.59</v>
      </c>
      <c r="N4190" s="23">
        <v>10</v>
      </c>
      <c r="O4190" s="23">
        <v>12</v>
      </c>
      <c r="P4190" s="23" t="s">
        <v>43</v>
      </c>
      <c r="Q4190" s="23" t="s">
        <v>34</v>
      </c>
      <c r="R4190" s="23">
        <f t="shared" si="325"/>
        <v>1</v>
      </c>
      <c r="S4190" s="23" t="str">
        <f t="shared" si="326"/>
        <v>ORD104187_20251020_CUST01490_MED019</v>
      </c>
      <c r="T4190" s="23">
        <f t="shared" si="327"/>
        <v>1</v>
      </c>
      <c r="U4190" s="6">
        <f t="shared" si="328"/>
        <v>271.18</v>
      </c>
      <c r="V4190" s="6">
        <f>tbl_Raw_Data[[#This Row],[Discount_Pct]]*tbl_Raw_Data[[#This Row],[Gross_Amount]]/100</f>
        <v>27.118000000000002</v>
      </c>
      <c r="W4190" s="6">
        <f>tbl_Raw_Data[[#This Row],[Gross_Amount]]-tbl_Raw_Data[[#This Row],[Discount_Amount]]</f>
        <v>244.06200000000001</v>
      </c>
      <c r="X4190" s="6">
        <f>tbl_Raw_Data[[#This Row],[Net_Amount_Before_Tax]]*tbl_Raw_Data[[#This Row],[Tax_Pct]]/100</f>
        <v>29.28744</v>
      </c>
      <c r="Y4190" s="6">
        <f>tbl_Raw_Data[[#This Row],[Net_Amount_Before_Tax]]+tbl_Raw_Data[[#This Row],[Tax_Amount]]</f>
        <v>273.34944000000002</v>
      </c>
      <c r="Z4190" s="6">
        <f t="shared" si="329"/>
        <v>1</v>
      </c>
    </row>
    <row r="4191" spans="1:26" x14ac:dyDescent="0.3">
      <c r="A4191" s="23" t="s">
        <v>6116</v>
      </c>
      <c r="B4191" s="34">
        <v>45651</v>
      </c>
      <c r="C4191" s="23" t="s">
        <v>6117</v>
      </c>
      <c r="D4191" s="23" t="s">
        <v>46</v>
      </c>
      <c r="E4191" s="23" t="s">
        <v>47</v>
      </c>
      <c r="F4191" s="23">
        <v>411038</v>
      </c>
      <c r="G4191" s="23" t="s">
        <v>61</v>
      </c>
      <c r="H4191" s="23" t="s">
        <v>62</v>
      </c>
      <c r="I4191" s="23" t="s">
        <v>63</v>
      </c>
      <c r="J4191" s="23" t="s">
        <v>64</v>
      </c>
      <c r="K4191" s="23" t="s">
        <v>57</v>
      </c>
      <c r="L4191" s="23">
        <v>2</v>
      </c>
      <c r="M4191" s="23">
        <v>126.32</v>
      </c>
      <c r="N4191" s="23">
        <v>0</v>
      </c>
      <c r="O4191" s="23">
        <v>5</v>
      </c>
      <c r="P4191" s="23" t="s">
        <v>65</v>
      </c>
      <c r="Q4191" s="23" t="s">
        <v>34</v>
      </c>
      <c r="R4191" s="23">
        <f t="shared" si="325"/>
        <v>1</v>
      </c>
      <c r="S4191" s="23" t="str">
        <f t="shared" si="326"/>
        <v>ORD104190_20241225_CUST01552_MED004</v>
      </c>
      <c r="T4191" s="23">
        <f t="shared" si="327"/>
        <v>1</v>
      </c>
      <c r="U4191" s="6">
        <f t="shared" si="328"/>
        <v>252.64</v>
      </c>
      <c r="V4191" s="6">
        <f>tbl_Raw_Data[[#This Row],[Discount_Pct]]*tbl_Raw_Data[[#This Row],[Gross_Amount]]/100</f>
        <v>0</v>
      </c>
      <c r="W4191" s="6">
        <f>tbl_Raw_Data[[#This Row],[Gross_Amount]]-tbl_Raw_Data[[#This Row],[Discount_Amount]]</f>
        <v>252.64</v>
      </c>
      <c r="X4191" s="6">
        <f>tbl_Raw_Data[[#This Row],[Net_Amount_Before_Tax]]*tbl_Raw_Data[[#This Row],[Tax_Pct]]/100</f>
        <v>12.631999999999998</v>
      </c>
      <c r="Y4191" s="6">
        <f>tbl_Raw_Data[[#This Row],[Net_Amount_Before_Tax]]+tbl_Raw_Data[[#This Row],[Tax_Amount]]</f>
        <v>265.27199999999999</v>
      </c>
      <c r="Z4191" s="6">
        <f t="shared" si="329"/>
        <v>2</v>
      </c>
    </row>
    <row r="4192" spans="1:26" x14ac:dyDescent="0.3">
      <c r="A4192" s="23" t="s">
        <v>6118</v>
      </c>
      <c r="B4192" s="34">
        <v>45770</v>
      </c>
      <c r="C4192" s="23" t="s">
        <v>6119</v>
      </c>
      <c r="D4192" s="23" t="s">
        <v>19</v>
      </c>
      <c r="E4192" s="23" t="s">
        <v>19</v>
      </c>
      <c r="F4192" s="23">
        <v>110024</v>
      </c>
      <c r="G4192" s="23" t="s">
        <v>30</v>
      </c>
      <c r="H4192" s="23" t="s">
        <v>31</v>
      </c>
      <c r="I4192" s="23" t="s">
        <v>32</v>
      </c>
      <c r="J4192" s="23" t="s">
        <v>23</v>
      </c>
      <c r="K4192" s="23" t="s">
        <v>24</v>
      </c>
      <c r="L4192" s="23">
        <v>3</v>
      </c>
      <c r="M4192" s="23">
        <v>133.91</v>
      </c>
      <c r="N4192" s="23">
        <v>10</v>
      </c>
      <c r="O4192" s="23">
        <v>5</v>
      </c>
      <c r="P4192" s="23" t="s">
        <v>89</v>
      </c>
      <c r="Q4192" s="23" t="s">
        <v>44</v>
      </c>
      <c r="R4192" s="23">
        <f t="shared" si="325"/>
        <v>1</v>
      </c>
      <c r="S4192" s="23" t="str">
        <f t="shared" si="326"/>
        <v>ORD104191_20250423_CUST02834_MED017</v>
      </c>
      <c r="T4192" s="23">
        <f t="shared" si="327"/>
        <v>1</v>
      </c>
      <c r="U4192" s="6">
        <f t="shared" si="328"/>
        <v>401.73</v>
      </c>
      <c r="V4192" s="6">
        <f>tbl_Raw_Data[[#This Row],[Discount_Pct]]*tbl_Raw_Data[[#This Row],[Gross_Amount]]/100</f>
        <v>40.173000000000002</v>
      </c>
      <c r="W4192" s="6">
        <f>tbl_Raw_Data[[#This Row],[Gross_Amount]]-tbl_Raw_Data[[#This Row],[Discount_Amount]]</f>
        <v>361.55700000000002</v>
      </c>
      <c r="X4192" s="6">
        <f>tbl_Raw_Data[[#This Row],[Net_Amount_Before_Tax]]*tbl_Raw_Data[[#This Row],[Tax_Pct]]/100</f>
        <v>18.077850000000002</v>
      </c>
      <c r="Y4192" s="6">
        <f>tbl_Raw_Data[[#This Row],[Net_Amount_Before_Tax]]+tbl_Raw_Data[[#This Row],[Tax_Amount]]</f>
        <v>379.63485000000003</v>
      </c>
      <c r="Z4192" s="6">
        <f t="shared" si="329"/>
        <v>1</v>
      </c>
    </row>
    <row r="4193" spans="1:26" x14ac:dyDescent="0.3">
      <c r="A4193" s="23" t="s">
        <v>6120</v>
      </c>
      <c r="B4193" s="34">
        <v>45591</v>
      </c>
      <c r="C4193" s="23" t="s">
        <v>1888</v>
      </c>
      <c r="D4193" s="23" t="s">
        <v>46</v>
      </c>
      <c r="E4193" s="23" t="s">
        <v>47</v>
      </c>
      <c r="F4193" s="23">
        <v>411038</v>
      </c>
      <c r="G4193" s="23" t="s">
        <v>283</v>
      </c>
      <c r="H4193" s="23" t="s">
        <v>284</v>
      </c>
      <c r="I4193" s="23" t="s">
        <v>104</v>
      </c>
      <c r="J4193" s="23" t="s">
        <v>42</v>
      </c>
      <c r="K4193" s="23" t="s">
        <v>57</v>
      </c>
      <c r="L4193" s="23">
        <v>2</v>
      </c>
      <c r="M4193" s="23">
        <v>308.48</v>
      </c>
      <c r="N4193" s="23">
        <v>10</v>
      </c>
      <c r="O4193" s="23">
        <v>5</v>
      </c>
      <c r="P4193" s="23" t="s">
        <v>89</v>
      </c>
      <c r="Q4193" s="23" t="s">
        <v>34</v>
      </c>
      <c r="R4193" s="23">
        <f t="shared" si="325"/>
        <v>1</v>
      </c>
      <c r="S4193" s="23" t="str">
        <f t="shared" si="326"/>
        <v>ORD104192_20241026_CUST00978_MED030</v>
      </c>
      <c r="T4193" s="23">
        <f t="shared" si="327"/>
        <v>1</v>
      </c>
      <c r="U4193" s="6">
        <f t="shared" si="328"/>
        <v>616.96</v>
      </c>
      <c r="V4193" s="6">
        <f>tbl_Raw_Data[[#This Row],[Discount_Pct]]*tbl_Raw_Data[[#This Row],[Gross_Amount]]/100</f>
        <v>61.696000000000005</v>
      </c>
      <c r="W4193" s="6">
        <f>tbl_Raw_Data[[#This Row],[Gross_Amount]]-tbl_Raw_Data[[#This Row],[Discount_Amount]]</f>
        <v>555.26400000000001</v>
      </c>
      <c r="X4193" s="6">
        <f>tbl_Raw_Data[[#This Row],[Net_Amount_Before_Tax]]*tbl_Raw_Data[[#This Row],[Tax_Pct]]/100</f>
        <v>27.763200000000001</v>
      </c>
      <c r="Y4193" s="6">
        <f>tbl_Raw_Data[[#This Row],[Net_Amount_Before_Tax]]+tbl_Raw_Data[[#This Row],[Tax_Amount]]</f>
        <v>583.02719999999999</v>
      </c>
      <c r="Z4193" s="6">
        <f t="shared" si="329"/>
        <v>3</v>
      </c>
    </row>
    <row r="4194" spans="1:26" x14ac:dyDescent="0.3">
      <c r="A4194" s="23" t="s">
        <v>6121</v>
      </c>
      <c r="B4194" s="34">
        <v>45506</v>
      </c>
      <c r="C4194" s="23" t="s">
        <v>3475</v>
      </c>
      <c r="D4194" s="23" t="s">
        <v>100</v>
      </c>
      <c r="E4194" s="23" t="s">
        <v>101</v>
      </c>
      <c r="F4194" s="23">
        <v>201301</v>
      </c>
      <c r="G4194" s="23" t="s">
        <v>111</v>
      </c>
      <c r="H4194" s="23" t="s">
        <v>112</v>
      </c>
      <c r="I4194" s="23" t="s">
        <v>113</v>
      </c>
      <c r="J4194" s="23" t="s">
        <v>114</v>
      </c>
      <c r="K4194" s="23" t="s">
        <v>24</v>
      </c>
      <c r="L4194" s="23">
        <v>1</v>
      </c>
      <c r="M4194" s="23">
        <v>97.02</v>
      </c>
      <c r="N4194" s="23">
        <v>0</v>
      </c>
      <c r="O4194" s="23">
        <v>5</v>
      </c>
      <c r="P4194" s="23" t="s">
        <v>43</v>
      </c>
      <c r="Q4194" s="23" t="s">
        <v>26</v>
      </c>
      <c r="R4194" s="23">
        <f t="shared" si="325"/>
        <v>1</v>
      </c>
      <c r="S4194" s="23" t="str">
        <f t="shared" si="326"/>
        <v>ORD104193_20240802_CUST02831_MED027</v>
      </c>
      <c r="T4194" s="23">
        <f t="shared" si="327"/>
        <v>1</v>
      </c>
      <c r="U4194" s="6">
        <f t="shared" si="328"/>
        <v>97.02</v>
      </c>
      <c r="V4194" s="6">
        <f>tbl_Raw_Data[[#This Row],[Discount_Pct]]*tbl_Raw_Data[[#This Row],[Gross_Amount]]/100</f>
        <v>0</v>
      </c>
      <c r="W4194" s="6">
        <f>tbl_Raw_Data[[#This Row],[Gross_Amount]]-tbl_Raw_Data[[#This Row],[Discount_Amount]]</f>
        <v>97.02</v>
      </c>
      <c r="X4194" s="6">
        <f>tbl_Raw_Data[[#This Row],[Net_Amount_Before_Tax]]*tbl_Raw_Data[[#This Row],[Tax_Pct]]/100</f>
        <v>4.851</v>
      </c>
      <c r="Y4194" s="6">
        <f>tbl_Raw_Data[[#This Row],[Net_Amount_Before_Tax]]+tbl_Raw_Data[[#This Row],[Tax_Amount]]</f>
        <v>101.871</v>
      </c>
      <c r="Z4194" s="6">
        <f t="shared" si="329"/>
        <v>2</v>
      </c>
    </row>
    <row r="4195" spans="1:26" x14ac:dyDescent="0.3">
      <c r="A4195" s="23" t="s">
        <v>6122</v>
      </c>
      <c r="B4195" s="34">
        <v>45447</v>
      </c>
      <c r="C4195" s="23" t="s">
        <v>2072</v>
      </c>
      <c r="D4195" s="23" t="s">
        <v>52</v>
      </c>
      <c r="E4195" s="23" t="s">
        <v>52</v>
      </c>
      <c r="F4195" s="23">
        <v>160036</v>
      </c>
      <c r="G4195" s="23" t="s">
        <v>30</v>
      </c>
      <c r="H4195" s="23" t="s">
        <v>31</v>
      </c>
      <c r="I4195" s="23" t="s">
        <v>32</v>
      </c>
      <c r="J4195" s="23" t="s">
        <v>23</v>
      </c>
      <c r="K4195" s="23" t="s">
        <v>24</v>
      </c>
      <c r="L4195" s="23">
        <v>1</v>
      </c>
      <c r="M4195" s="23">
        <v>128.13</v>
      </c>
      <c r="N4195" s="23">
        <v>10</v>
      </c>
      <c r="O4195" s="23">
        <v>12</v>
      </c>
      <c r="P4195" s="23" t="s">
        <v>89</v>
      </c>
      <c r="Q4195" s="23" t="s">
        <v>34</v>
      </c>
      <c r="R4195" s="23">
        <f t="shared" si="325"/>
        <v>1</v>
      </c>
      <c r="S4195" s="23" t="str">
        <f t="shared" si="326"/>
        <v>ORD104194_20240604_CUST00388_MED017</v>
      </c>
      <c r="T4195" s="23">
        <f t="shared" si="327"/>
        <v>1</v>
      </c>
      <c r="U4195" s="6">
        <f t="shared" si="328"/>
        <v>128.13</v>
      </c>
      <c r="V4195" s="6">
        <f>tbl_Raw_Data[[#This Row],[Discount_Pct]]*tbl_Raw_Data[[#This Row],[Gross_Amount]]/100</f>
        <v>12.812999999999999</v>
      </c>
      <c r="W4195" s="6">
        <f>tbl_Raw_Data[[#This Row],[Gross_Amount]]-tbl_Raw_Data[[#This Row],[Discount_Amount]]</f>
        <v>115.31699999999999</v>
      </c>
      <c r="X4195" s="6">
        <f>tbl_Raw_Data[[#This Row],[Net_Amount_Before_Tax]]*tbl_Raw_Data[[#This Row],[Tax_Pct]]/100</f>
        <v>13.838039999999999</v>
      </c>
      <c r="Y4195" s="6">
        <f>tbl_Raw_Data[[#This Row],[Net_Amount_Before_Tax]]+tbl_Raw_Data[[#This Row],[Tax_Amount]]</f>
        <v>129.15503999999999</v>
      </c>
      <c r="Z4195" s="6">
        <f t="shared" si="329"/>
        <v>5</v>
      </c>
    </row>
    <row r="4196" spans="1:26" x14ac:dyDescent="0.3">
      <c r="A4196" s="23" t="s">
        <v>6123</v>
      </c>
      <c r="B4196" s="34">
        <v>45942</v>
      </c>
      <c r="C4196" s="23" t="s">
        <v>6124</v>
      </c>
      <c r="D4196" s="23" t="s">
        <v>19</v>
      </c>
      <c r="E4196" s="23" t="s">
        <v>19</v>
      </c>
      <c r="F4196" s="23">
        <v>110029</v>
      </c>
      <c r="G4196" s="23" t="s">
        <v>145</v>
      </c>
      <c r="H4196" s="23" t="s">
        <v>146</v>
      </c>
      <c r="I4196" s="23" t="s">
        <v>147</v>
      </c>
      <c r="J4196" s="23" t="s">
        <v>148</v>
      </c>
      <c r="K4196" s="23" t="s">
        <v>24</v>
      </c>
      <c r="L4196" s="23">
        <v>1</v>
      </c>
      <c r="M4196" s="23">
        <v>116.66</v>
      </c>
      <c r="N4196" s="23">
        <v>5</v>
      </c>
      <c r="O4196" s="23">
        <v>12</v>
      </c>
      <c r="P4196" s="23" t="s">
        <v>58</v>
      </c>
      <c r="Q4196" s="23" t="s">
        <v>34</v>
      </c>
      <c r="R4196" s="23">
        <f t="shared" si="325"/>
        <v>1</v>
      </c>
      <c r="S4196" s="23" t="str">
        <f t="shared" si="326"/>
        <v>ORD104195_20251012_CUST01867_MED016</v>
      </c>
      <c r="T4196" s="23">
        <f t="shared" si="327"/>
        <v>1</v>
      </c>
      <c r="U4196" s="6">
        <f t="shared" si="328"/>
        <v>116.66</v>
      </c>
      <c r="V4196" s="6">
        <f>tbl_Raw_Data[[#This Row],[Discount_Pct]]*tbl_Raw_Data[[#This Row],[Gross_Amount]]/100</f>
        <v>5.8329999999999993</v>
      </c>
      <c r="W4196" s="6">
        <f>tbl_Raw_Data[[#This Row],[Gross_Amount]]-tbl_Raw_Data[[#This Row],[Discount_Amount]]</f>
        <v>110.827</v>
      </c>
      <c r="X4196" s="6">
        <f>tbl_Raw_Data[[#This Row],[Net_Amount_Before_Tax]]*tbl_Raw_Data[[#This Row],[Tax_Pct]]/100</f>
        <v>13.299239999999999</v>
      </c>
      <c r="Y4196" s="6">
        <f>tbl_Raw_Data[[#This Row],[Net_Amount_Before_Tax]]+tbl_Raw_Data[[#This Row],[Tax_Amount]]</f>
        <v>124.12624</v>
      </c>
      <c r="Z4196" s="6">
        <f t="shared" si="329"/>
        <v>2</v>
      </c>
    </row>
    <row r="4197" spans="1:26" x14ac:dyDescent="0.3">
      <c r="A4197" s="23" t="s">
        <v>6125</v>
      </c>
      <c r="B4197" s="34">
        <v>45425</v>
      </c>
      <c r="C4197" s="23" t="s">
        <v>799</v>
      </c>
      <c r="D4197" s="23" t="s">
        <v>52</v>
      </c>
      <c r="E4197" s="23" t="s">
        <v>52</v>
      </c>
      <c r="F4197" s="23">
        <v>160017</v>
      </c>
      <c r="G4197" s="23" t="s">
        <v>132</v>
      </c>
      <c r="H4197" s="23" t="s">
        <v>133</v>
      </c>
      <c r="I4197" s="23" t="s">
        <v>134</v>
      </c>
      <c r="J4197" s="23" t="s">
        <v>135</v>
      </c>
      <c r="K4197" s="23" t="s">
        <v>57</v>
      </c>
      <c r="L4197" s="23">
        <v>1</v>
      </c>
      <c r="M4197" s="23">
        <v>74.19</v>
      </c>
      <c r="N4197" s="23">
        <v>15</v>
      </c>
      <c r="O4197" s="23">
        <v>18</v>
      </c>
      <c r="P4197" s="23" t="s">
        <v>43</v>
      </c>
      <c r="Q4197" s="23" t="s">
        <v>26</v>
      </c>
      <c r="R4197" s="23">
        <f t="shared" si="325"/>
        <v>1</v>
      </c>
      <c r="S4197" s="23" t="str">
        <f t="shared" si="326"/>
        <v>ORD104196_20240513_CUST01577_MED007</v>
      </c>
      <c r="T4197" s="23">
        <f t="shared" si="327"/>
        <v>1</v>
      </c>
      <c r="U4197" s="6">
        <f t="shared" si="328"/>
        <v>74.19</v>
      </c>
      <c r="V4197" s="6">
        <f>tbl_Raw_Data[[#This Row],[Discount_Pct]]*tbl_Raw_Data[[#This Row],[Gross_Amount]]/100</f>
        <v>11.128499999999999</v>
      </c>
      <c r="W4197" s="6">
        <f>tbl_Raw_Data[[#This Row],[Gross_Amount]]-tbl_Raw_Data[[#This Row],[Discount_Amount]]</f>
        <v>63.061499999999995</v>
      </c>
      <c r="X4197" s="6">
        <f>tbl_Raw_Data[[#This Row],[Net_Amount_Before_Tax]]*tbl_Raw_Data[[#This Row],[Tax_Pct]]/100</f>
        <v>11.35107</v>
      </c>
      <c r="Y4197" s="6">
        <f>tbl_Raw_Data[[#This Row],[Net_Amount_Before_Tax]]+tbl_Raw_Data[[#This Row],[Tax_Amount]]</f>
        <v>74.412569999999988</v>
      </c>
      <c r="Z4197" s="6">
        <f t="shared" si="329"/>
        <v>3</v>
      </c>
    </row>
    <row r="4198" spans="1:26" x14ac:dyDescent="0.3">
      <c r="A4198" s="23" t="s">
        <v>6126</v>
      </c>
      <c r="B4198" s="34">
        <v>45448</v>
      </c>
      <c r="C4198" s="23" t="s">
        <v>99</v>
      </c>
      <c r="D4198" s="23" t="s">
        <v>183</v>
      </c>
      <c r="E4198" s="23" t="s">
        <v>184</v>
      </c>
      <c r="F4198" s="23">
        <v>122016</v>
      </c>
      <c r="G4198" s="23" t="s">
        <v>145</v>
      </c>
      <c r="H4198" s="23" t="s">
        <v>146</v>
      </c>
      <c r="I4198" s="23" t="s">
        <v>147</v>
      </c>
      <c r="J4198" s="23" t="s">
        <v>148</v>
      </c>
      <c r="K4198" s="23" t="s">
        <v>24</v>
      </c>
      <c r="L4198" s="23">
        <v>2</v>
      </c>
      <c r="M4198" s="23">
        <v>93.89</v>
      </c>
      <c r="N4198" s="23">
        <v>10</v>
      </c>
      <c r="O4198" s="23">
        <v>5</v>
      </c>
      <c r="P4198" s="23" t="s">
        <v>89</v>
      </c>
      <c r="Q4198" s="23" t="s">
        <v>34</v>
      </c>
      <c r="R4198" s="23">
        <f t="shared" si="325"/>
        <v>1</v>
      </c>
      <c r="S4198" s="23" t="str">
        <f t="shared" si="326"/>
        <v>ORD104197_20240605_CUST00014_MED016</v>
      </c>
      <c r="T4198" s="23">
        <f t="shared" si="327"/>
        <v>1</v>
      </c>
      <c r="U4198" s="6">
        <f t="shared" si="328"/>
        <v>187.78</v>
      </c>
      <c r="V4198" s="6">
        <f>tbl_Raw_Data[[#This Row],[Discount_Pct]]*tbl_Raw_Data[[#This Row],[Gross_Amount]]/100</f>
        <v>18.777999999999999</v>
      </c>
      <c r="W4198" s="6">
        <f>tbl_Raw_Data[[#This Row],[Gross_Amount]]-tbl_Raw_Data[[#This Row],[Discount_Amount]]</f>
        <v>169.00200000000001</v>
      </c>
      <c r="X4198" s="6">
        <f>tbl_Raw_Data[[#This Row],[Net_Amount_Before_Tax]]*tbl_Raw_Data[[#This Row],[Tax_Pct]]/100</f>
        <v>8.4500999999999991</v>
      </c>
      <c r="Y4198" s="6">
        <f>tbl_Raw_Data[[#This Row],[Net_Amount_Before_Tax]]+tbl_Raw_Data[[#This Row],[Tax_Amount]]</f>
        <v>177.4521</v>
      </c>
      <c r="Z4198" s="6">
        <f t="shared" si="329"/>
        <v>2</v>
      </c>
    </row>
    <row r="4199" spans="1:26" x14ac:dyDescent="0.3">
      <c r="A4199" s="23" t="s">
        <v>6127</v>
      </c>
      <c r="B4199" s="34">
        <v>45821</v>
      </c>
      <c r="C4199" s="23" t="s">
        <v>1584</v>
      </c>
      <c r="D4199" s="23" t="s">
        <v>142</v>
      </c>
      <c r="E4199" s="23" t="s">
        <v>81</v>
      </c>
      <c r="F4199" s="23">
        <v>380061</v>
      </c>
      <c r="G4199" s="23" t="s">
        <v>229</v>
      </c>
      <c r="H4199" s="23" t="s">
        <v>230</v>
      </c>
      <c r="I4199" s="23" t="s">
        <v>84</v>
      </c>
      <c r="J4199" s="23" t="s">
        <v>140</v>
      </c>
      <c r="K4199" s="23" t="s">
        <v>24</v>
      </c>
      <c r="L4199" s="23">
        <v>1</v>
      </c>
      <c r="M4199" s="23">
        <v>187.09</v>
      </c>
      <c r="N4199" s="23">
        <v>10</v>
      </c>
      <c r="O4199" s="23">
        <v>12</v>
      </c>
      <c r="P4199" s="23" t="s">
        <v>89</v>
      </c>
      <c r="Q4199" s="23" t="s">
        <v>26</v>
      </c>
      <c r="R4199" s="23">
        <f t="shared" si="325"/>
        <v>1</v>
      </c>
      <c r="S4199" s="23" t="str">
        <f t="shared" si="326"/>
        <v>ORD104198_20250613_CUST02043_MED022</v>
      </c>
      <c r="T4199" s="23">
        <f t="shared" si="327"/>
        <v>1</v>
      </c>
      <c r="U4199" s="6">
        <f t="shared" si="328"/>
        <v>187.09</v>
      </c>
      <c r="V4199" s="6">
        <f>tbl_Raw_Data[[#This Row],[Discount_Pct]]*tbl_Raw_Data[[#This Row],[Gross_Amount]]/100</f>
        <v>18.709</v>
      </c>
      <c r="W4199" s="6">
        <f>tbl_Raw_Data[[#This Row],[Gross_Amount]]-tbl_Raw_Data[[#This Row],[Discount_Amount]]</f>
        <v>168.381</v>
      </c>
      <c r="X4199" s="6">
        <f>tbl_Raw_Data[[#This Row],[Net_Amount_Before_Tax]]*tbl_Raw_Data[[#This Row],[Tax_Pct]]/100</f>
        <v>20.205719999999999</v>
      </c>
      <c r="Y4199" s="6">
        <f>tbl_Raw_Data[[#This Row],[Net_Amount_Before_Tax]]+tbl_Raw_Data[[#This Row],[Tax_Amount]]</f>
        <v>188.58672000000001</v>
      </c>
      <c r="Z4199" s="6">
        <f t="shared" si="329"/>
        <v>1</v>
      </c>
    </row>
    <row r="4200" spans="1:26" x14ac:dyDescent="0.3">
      <c r="A4200" s="23" t="s">
        <v>6128</v>
      </c>
      <c r="B4200" s="34">
        <v>45491</v>
      </c>
      <c r="C4200" s="23" t="s">
        <v>827</v>
      </c>
      <c r="D4200" s="23" t="s">
        <v>123</v>
      </c>
      <c r="E4200" s="23" t="s">
        <v>101</v>
      </c>
      <c r="F4200" s="23">
        <v>226001</v>
      </c>
      <c r="G4200" s="23" t="s">
        <v>167</v>
      </c>
      <c r="H4200" s="23" t="s">
        <v>168</v>
      </c>
      <c r="I4200" s="23" t="s">
        <v>113</v>
      </c>
      <c r="J4200" s="23" t="s">
        <v>42</v>
      </c>
      <c r="K4200" s="23" t="s">
        <v>24</v>
      </c>
      <c r="L4200" s="23">
        <v>1</v>
      </c>
      <c r="M4200" s="23">
        <v>193.83</v>
      </c>
      <c r="N4200" s="23">
        <v>5</v>
      </c>
      <c r="O4200" s="23">
        <v>5</v>
      </c>
      <c r="P4200" s="23" t="s">
        <v>58</v>
      </c>
      <c r="Q4200" s="23" t="s">
        <v>34</v>
      </c>
      <c r="R4200" s="23">
        <f t="shared" si="325"/>
        <v>1</v>
      </c>
      <c r="S4200" s="23" t="str">
        <f t="shared" si="326"/>
        <v>ORD104199_20240718_CUST01593_MED026</v>
      </c>
      <c r="T4200" s="23">
        <f t="shared" si="327"/>
        <v>1</v>
      </c>
      <c r="U4200" s="6">
        <f t="shared" si="328"/>
        <v>193.83</v>
      </c>
      <c r="V4200" s="6">
        <f>tbl_Raw_Data[[#This Row],[Discount_Pct]]*tbl_Raw_Data[[#This Row],[Gross_Amount]]/100</f>
        <v>9.6915000000000013</v>
      </c>
      <c r="W4200" s="6">
        <f>tbl_Raw_Data[[#This Row],[Gross_Amount]]-tbl_Raw_Data[[#This Row],[Discount_Amount]]</f>
        <v>184.13850000000002</v>
      </c>
      <c r="X4200" s="6">
        <f>tbl_Raw_Data[[#This Row],[Net_Amount_Before_Tax]]*tbl_Raw_Data[[#This Row],[Tax_Pct]]/100</f>
        <v>9.2069250000000018</v>
      </c>
      <c r="Y4200" s="6">
        <f>tbl_Raw_Data[[#This Row],[Net_Amount_Before_Tax]]+tbl_Raw_Data[[#This Row],[Tax_Amount]]</f>
        <v>193.34542500000003</v>
      </c>
      <c r="Z4200" s="6">
        <f t="shared" si="329"/>
        <v>4</v>
      </c>
    </row>
    <row r="4201" spans="1:26" x14ac:dyDescent="0.3">
      <c r="A4201" s="23" t="s">
        <v>6129</v>
      </c>
      <c r="B4201" s="34">
        <v>45663</v>
      </c>
      <c r="C4201" s="23" t="s">
        <v>6130</v>
      </c>
      <c r="D4201" s="23" t="s">
        <v>100</v>
      </c>
      <c r="E4201" s="23" t="s">
        <v>101</v>
      </c>
      <c r="F4201" s="23">
        <v>201307</v>
      </c>
      <c r="G4201" s="23" t="s">
        <v>102</v>
      </c>
      <c r="H4201" s="23" t="s">
        <v>103</v>
      </c>
      <c r="I4201" s="23" t="s">
        <v>104</v>
      </c>
      <c r="J4201" s="23" t="s">
        <v>64</v>
      </c>
      <c r="K4201" s="23" t="s">
        <v>57</v>
      </c>
      <c r="L4201" s="23">
        <v>2</v>
      </c>
      <c r="M4201" s="23">
        <v>100.19</v>
      </c>
      <c r="N4201" s="23">
        <v>5</v>
      </c>
      <c r="O4201" s="23">
        <v>5</v>
      </c>
      <c r="P4201" s="23" t="s">
        <v>25</v>
      </c>
      <c r="Q4201" s="23" t="s">
        <v>34</v>
      </c>
      <c r="R4201" s="23">
        <f t="shared" si="325"/>
        <v>1</v>
      </c>
      <c r="S4201" s="23" t="str">
        <f t="shared" si="326"/>
        <v>ORD104200_20250106_CUST01853_MED029</v>
      </c>
      <c r="T4201" s="23">
        <f t="shared" si="327"/>
        <v>1</v>
      </c>
      <c r="U4201" s="6">
        <f t="shared" si="328"/>
        <v>200.38</v>
      </c>
      <c r="V4201" s="6">
        <f>tbl_Raw_Data[[#This Row],[Discount_Pct]]*tbl_Raw_Data[[#This Row],[Gross_Amount]]/100</f>
        <v>10.019</v>
      </c>
      <c r="W4201" s="6">
        <f>tbl_Raw_Data[[#This Row],[Gross_Amount]]-tbl_Raw_Data[[#This Row],[Discount_Amount]]</f>
        <v>190.36099999999999</v>
      </c>
      <c r="X4201" s="6">
        <f>tbl_Raw_Data[[#This Row],[Net_Amount_Before_Tax]]*tbl_Raw_Data[[#This Row],[Tax_Pct]]/100</f>
        <v>9.5180499999999988</v>
      </c>
      <c r="Y4201" s="6">
        <f>tbl_Raw_Data[[#This Row],[Net_Amount_Before_Tax]]+tbl_Raw_Data[[#This Row],[Tax_Amount]]</f>
        <v>199.87904999999998</v>
      </c>
      <c r="Z4201" s="6">
        <f t="shared" si="329"/>
        <v>3</v>
      </c>
    </row>
    <row r="4202" spans="1:26" x14ac:dyDescent="0.3">
      <c r="A4202" s="23" t="s">
        <v>6131</v>
      </c>
      <c r="B4202" s="34">
        <v>45652</v>
      </c>
      <c r="C4202" s="23" t="s">
        <v>6132</v>
      </c>
      <c r="D4202" s="23" t="s">
        <v>46</v>
      </c>
      <c r="E4202" s="23" t="s">
        <v>47</v>
      </c>
      <c r="F4202" s="23">
        <v>411045</v>
      </c>
      <c r="G4202" s="23" t="s">
        <v>53</v>
      </c>
      <c r="H4202" s="23" t="s">
        <v>54</v>
      </c>
      <c r="I4202" s="23" t="s">
        <v>55</v>
      </c>
      <c r="J4202" s="23" t="s">
        <v>56</v>
      </c>
      <c r="K4202" s="23" t="s">
        <v>57</v>
      </c>
      <c r="L4202" s="23">
        <v>3</v>
      </c>
      <c r="M4202" s="23">
        <v>53.06</v>
      </c>
      <c r="N4202" s="23">
        <v>5</v>
      </c>
      <c r="O4202" s="23">
        <v>5</v>
      </c>
      <c r="P4202" s="23" t="s">
        <v>89</v>
      </c>
      <c r="Q4202" s="23" t="s">
        <v>90</v>
      </c>
      <c r="R4202" s="23">
        <f t="shared" si="325"/>
        <v>1</v>
      </c>
      <c r="S4202" s="23" t="str">
        <f t="shared" si="326"/>
        <v>ORD104201_20241226_CUST00429_MED020</v>
      </c>
      <c r="T4202" s="23">
        <f t="shared" si="327"/>
        <v>1</v>
      </c>
      <c r="U4202" s="6">
        <f t="shared" si="328"/>
        <v>159.18</v>
      </c>
      <c r="V4202" s="6">
        <f>tbl_Raw_Data[[#This Row],[Discount_Pct]]*tbl_Raw_Data[[#This Row],[Gross_Amount]]/100</f>
        <v>7.9590000000000005</v>
      </c>
      <c r="W4202" s="6">
        <f>tbl_Raw_Data[[#This Row],[Gross_Amount]]-tbl_Raw_Data[[#This Row],[Discount_Amount]]</f>
        <v>151.221</v>
      </c>
      <c r="X4202" s="6">
        <f>tbl_Raw_Data[[#This Row],[Net_Amount_Before_Tax]]*tbl_Raw_Data[[#This Row],[Tax_Pct]]/100</f>
        <v>7.5610499999999998</v>
      </c>
      <c r="Y4202" s="6">
        <f>tbl_Raw_Data[[#This Row],[Net_Amount_Before_Tax]]+tbl_Raw_Data[[#This Row],[Tax_Amount]]</f>
        <v>158.78205</v>
      </c>
      <c r="Z4202" s="6">
        <f t="shared" si="329"/>
        <v>0</v>
      </c>
    </row>
    <row r="4203" spans="1:26" x14ac:dyDescent="0.3">
      <c r="A4203" s="23" t="s">
        <v>6133</v>
      </c>
      <c r="B4203" s="34">
        <v>45661</v>
      </c>
      <c r="C4203" s="23" t="s">
        <v>6134</v>
      </c>
      <c r="D4203" s="23" t="s">
        <v>46</v>
      </c>
      <c r="E4203" s="23" t="s">
        <v>47</v>
      </c>
      <c r="F4203" s="23">
        <v>411045</v>
      </c>
      <c r="G4203" s="23" t="s">
        <v>20</v>
      </c>
      <c r="H4203" s="23" t="s">
        <v>21</v>
      </c>
      <c r="I4203" s="23" t="s">
        <v>22</v>
      </c>
      <c r="J4203" s="23" t="s">
        <v>23</v>
      </c>
      <c r="K4203" s="23" t="s">
        <v>24</v>
      </c>
      <c r="L4203" s="23">
        <v>1</v>
      </c>
      <c r="M4203" s="23">
        <v>153.84</v>
      </c>
      <c r="N4203" s="23">
        <v>0</v>
      </c>
      <c r="O4203" s="23">
        <v>18</v>
      </c>
      <c r="P4203" s="23" t="s">
        <v>89</v>
      </c>
      <c r="Q4203" s="23" t="s">
        <v>34</v>
      </c>
      <c r="R4203" s="23">
        <f t="shared" si="325"/>
        <v>1</v>
      </c>
      <c r="S4203" s="23" t="str">
        <f t="shared" si="326"/>
        <v>ORD104202_20250104_CUST02633_MED024</v>
      </c>
      <c r="T4203" s="23">
        <f t="shared" si="327"/>
        <v>1</v>
      </c>
      <c r="U4203" s="6">
        <f t="shared" si="328"/>
        <v>153.84</v>
      </c>
      <c r="V4203" s="6">
        <f>tbl_Raw_Data[[#This Row],[Discount_Pct]]*tbl_Raw_Data[[#This Row],[Gross_Amount]]/100</f>
        <v>0</v>
      </c>
      <c r="W4203" s="6">
        <f>tbl_Raw_Data[[#This Row],[Gross_Amount]]-tbl_Raw_Data[[#This Row],[Discount_Amount]]</f>
        <v>153.84</v>
      </c>
      <c r="X4203" s="6">
        <f>tbl_Raw_Data[[#This Row],[Net_Amount_Before_Tax]]*tbl_Raw_Data[[#This Row],[Tax_Pct]]/100</f>
        <v>27.691199999999998</v>
      </c>
      <c r="Y4203" s="6">
        <f>tbl_Raw_Data[[#This Row],[Net_Amount_Before_Tax]]+tbl_Raw_Data[[#This Row],[Tax_Amount]]</f>
        <v>181.53120000000001</v>
      </c>
      <c r="Z4203" s="6">
        <f t="shared" si="329"/>
        <v>1</v>
      </c>
    </row>
    <row r="4204" spans="1:26" x14ac:dyDescent="0.3">
      <c r="A4204" s="23" t="s">
        <v>6133</v>
      </c>
      <c r="B4204" s="34">
        <v>45973</v>
      </c>
      <c r="C4204" s="23" t="s">
        <v>837</v>
      </c>
      <c r="D4204" s="23" t="s">
        <v>52</v>
      </c>
      <c r="E4204" s="23" t="s">
        <v>52</v>
      </c>
      <c r="F4204" s="23">
        <v>160036</v>
      </c>
      <c r="G4204" s="23" t="s">
        <v>119</v>
      </c>
      <c r="H4204" s="23" t="s">
        <v>120</v>
      </c>
      <c r="I4204" s="23" t="s">
        <v>32</v>
      </c>
      <c r="J4204" s="23" t="s">
        <v>64</v>
      </c>
      <c r="K4204" s="23" t="s">
        <v>57</v>
      </c>
      <c r="L4204" s="23">
        <v>3</v>
      </c>
      <c r="M4204" s="23">
        <v>67.83</v>
      </c>
      <c r="N4204" s="23">
        <v>5</v>
      </c>
      <c r="O4204" s="23">
        <v>5</v>
      </c>
      <c r="P4204" s="23" t="s">
        <v>33</v>
      </c>
      <c r="Q4204" s="23" t="s">
        <v>34</v>
      </c>
      <c r="R4204" s="23">
        <f t="shared" si="325"/>
        <v>1</v>
      </c>
      <c r="S4204" s="23" t="str">
        <f t="shared" si="326"/>
        <v>ORD104202_20251112_CUST00874_MED010</v>
      </c>
      <c r="T4204" s="23">
        <f t="shared" si="327"/>
        <v>1</v>
      </c>
      <c r="U4204" s="6">
        <f t="shared" si="328"/>
        <v>203.49</v>
      </c>
      <c r="V4204" s="6">
        <f>tbl_Raw_Data[[#This Row],[Discount_Pct]]*tbl_Raw_Data[[#This Row],[Gross_Amount]]/100</f>
        <v>10.1745</v>
      </c>
      <c r="W4204" s="6">
        <f>tbl_Raw_Data[[#This Row],[Gross_Amount]]-tbl_Raw_Data[[#This Row],[Discount_Amount]]</f>
        <v>193.31550000000001</v>
      </c>
      <c r="X4204" s="6">
        <f>tbl_Raw_Data[[#This Row],[Net_Amount_Before_Tax]]*tbl_Raw_Data[[#This Row],[Tax_Pct]]/100</f>
        <v>9.6657750000000018</v>
      </c>
      <c r="Y4204" s="6">
        <f>tbl_Raw_Data[[#This Row],[Net_Amount_Before_Tax]]+tbl_Raw_Data[[#This Row],[Tax_Amount]]</f>
        <v>202.98127500000001</v>
      </c>
      <c r="Z4204" s="6">
        <f t="shared" si="329"/>
        <v>4</v>
      </c>
    </row>
    <row r="4205" spans="1:26" x14ac:dyDescent="0.3">
      <c r="A4205" s="23" t="s">
        <v>6135</v>
      </c>
      <c r="B4205" s="34">
        <v>45680</v>
      </c>
      <c r="C4205" s="23" t="s">
        <v>6136</v>
      </c>
      <c r="D4205" s="23" t="s">
        <v>52</v>
      </c>
      <c r="E4205" s="23" t="s">
        <v>52</v>
      </c>
      <c r="F4205" s="23">
        <v>160017</v>
      </c>
      <c r="G4205" s="23" t="s">
        <v>192</v>
      </c>
      <c r="H4205" s="23" t="s">
        <v>193</v>
      </c>
      <c r="I4205" s="23" t="s">
        <v>41</v>
      </c>
      <c r="J4205" s="23" t="s">
        <v>194</v>
      </c>
      <c r="K4205" s="23" t="s">
        <v>24</v>
      </c>
      <c r="L4205" s="23">
        <v>1</v>
      </c>
      <c r="M4205" s="23">
        <v>35.090000000000003</v>
      </c>
      <c r="N4205" s="23">
        <v>10</v>
      </c>
      <c r="O4205" s="23">
        <v>5</v>
      </c>
      <c r="P4205" s="23" t="s">
        <v>33</v>
      </c>
      <c r="Q4205" s="23" t="s">
        <v>26</v>
      </c>
      <c r="R4205" s="23">
        <f t="shared" si="325"/>
        <v>1</v>
      </c>
      <c r="S4205" s="23" t="str">
        <f t="shared" si="326"/>
        <v>ORD104204_20250123_CUST01478_MED002</v>
      </c>
      <c r="T4205" s="23">
        <f t="shared" si="327"/>
        <v>1</v>
      </c>
      <c r="U4205" s="6">
        <f t="shared" si="328"/>
        <v>35.090000000000003</v>
      </c>
      <c r="V4205" s="6">
        <f>tbl_Raw_Data[[#This Row],[Discount_Pct]]*tbl_Raw_Data[[#This Row],[Gross_Amount]]/100</f>
        <v>3.5090000000000003</v>
      </c>
      <c r="W4205" s="6">
        <f>tbl_Raw_Data[[#This Row],[Gross_Amount]]-tbl_Raw_Data[[#This Row],[Discount_Amount]]</f>
        <v>31.581000000000003</v>
      </c>
      <c r="X4205" s="6">
        <f>tbl_Raw_Data[[#This Row],[Net_Amount_Before_Tax]]*tbl_Raw_Data[[#This Row],[Tax_Pct]]/100</f>
        <v>1.5790500000000003</v>
      </c>
      <c r="Y4205" s="6">
        <f>tbl_Raw_Data[[#This Row],[Net_Amount_Before_Tax]]+tbl_Raw_Data[[#This Row],[Tax_Amount]]</f>
        <v>33.160050000000005</v>
      </c>
      <c r="Z4205" s="6">
        <f t="shared" si="329"/>
        <v>0</v>
      </c>
    </row>
    <row r="4206" spans="1:26" x14ac:dyDescent="0.3">
      <c r="A4206" s="23" t="s">
        <v>6137</v>
      </c>
      <c r="B4206" s="34">
        <v>45917</v>
      </c>
      <c r="C4206" s="23" t="s">
        <v>438</v>
      </c>
      <c r="D4206" s="23" t="s">
        <v>123</v>
      </c>
      <c r="E4206" s="23" t="s">
        <v>101</v>
      </c>
      <c r="F4206" s="23">
        <v>226001</v>
      </c>
      <c r="G4206" s="23" t="s">
        <v>315</v>
      </c>
      <c r="H4206" s="23" t="s">
        <v>316</v>
      </c>
      <c r="I4206" s="23" t="s">
        <v>50</v>
      </c>
      <c r="J4206" s="23" t="s">
        <v>114</v>
      </c>
      <c r="K4206" s="23" t="s">
        <v>24</v>
      </c>
      <c r="L4206" s="23">
        <v>4</v>
      </c>
      <c r="M4206" s="23">
        <v>132.22</v>
      </c>
      <c r="N4206" s="23">
        <v>10</v>
      </c>
      <c r="O4206" s="23">
        <v>12</v>
      </c>
      <c r="P4206" s="23" t="s">
        <v>25</v>
      </c>
      <c r="Q4206" s="23" t="s">
        <v>44</v>
      </c>
      <c r="R4206" s="23">
        <f t="shared" si="325"/>
        <v>1</v>
      </c>
      <c r="S4206" s="23" t="str">
        <f t="shared" si="326"/>
        <v>ORD104205_20250917_CUST03159_MED012</v>
      </c>
      <c r="T4206" s="23">
        <f t="shared" si="327"/>
        <v>1</v>
      </c>
      <c r="U4206" s="6">
        <f t="shared" si="328"/>
        <v>528.88</v>
      </c>
      <c r="V4206" s="6">
        <f>tbl_Raw_Data[[#This Row],[Discount_Pct]]*tbl_Raw_Data[[#This Row],[Gross_Amount]]/100</f>
        <v>52.888000000000005</v>
      </c>
      <c r="W4206" s="6">
        <f>tbl_Raw_Data[[#This Row],[Gross_Amount]]-tbl_Raw_Data[[#This Row],[Discount_Amount]]</f>
        <v>475.99199999999996</v>
      </c>
      <c r="X4206" s="6">
        <f>tbl_Raw_Data[[#This Row],[Net_Amount_Before_Tax]]*tbl_Raw_Data[[#This Row],[Tax_Pct]]/100</f>
        <v>57.119039999999998</v>
      </c>
      <c r="Y4206" s="6">
        <f>tbl_Raw_Data[[#This Row],[Net_Amount_Before_Tax]]+tbl_Raw_Data[[#This Row],[Tax_Amount]]</f>
        <v>533.11104</v>
      </c>
      <c r="Z4206" s="6">
        <f t="shared" si="329"/>
        <v>2</v>
      </c>
    </row>
    <row r="4207" spans="1:26" x14ac:dyDescent="0.3">
      <c r="A4207" s="23" t="s">
        <v>6137</v>
      </c>
      <c r="B4207" s="34">
        <v>45420</v>
      </c>
      <c r="C4207" s="23" t="s">
        <v>4904</v>
      </c>
      <c r="D4207" s="23" t="s">
        <v>28</v>
      </c>
      <c r="E4207" s="23" t="s">
        <v>29</v>
      </c>
      <c r="F4207" s="23">
        <v>500032</v>
      </c>
      <c r="G4207" s="23" t="s">
        <v>30</v>
      </c>
      <c r="H4207" s="23" t="s">
        <v>31</v>
      </c>
      <c r="I4207" s="23" t="s">
        <v>32</v>
      </c>
      <c r="J4207" s="23" t="s">
        <v>23</v>
      </c>
      <c r="K4207" s="23" t="s">
        <v>24</v>
      </c>
      <c r="L4207" s="23">
        <v>4</v>
      </c>
      <c r="M4207" s="23">
        <v>120.75</v>
      </c>
      <c r="N4207" s="23">
        <v>10</v>
      </c>
      <c r="O4207" s="23">
        <v>12</v>
      </c>
      <c r="P4207" s="23" t="s">
        <v>25</v>
      </c>
      <c r="Q4207" s="23" t="s">
        <v>34</v>
      </c>
      <c r="R4207" s="23">
        <f t="shared" si="325"/>
        <v>1</v>
      </c>
      <c r="S4207" s="23" t="str">
        <f t="shared" si="326"/>
        <v>ORD104205_20240508_CUST01334_MED017</v>
      </c>
      <c r="T4207" s="23">
        <f t="shared" si="327"/>
        <v>1</v>
      </c>
      <c r="U4207" s="6">
        <f t="shared" si="328"/>
        <v>483</v>
      </c>
      <c r="V4207" s="6">
        <f>tbl_Raw_Data[[#This Row],[Discount_Pct]]*tbl_Raw_Data[[#This Row],[Gross_Amount]]/100</f>
        <v>48.3</v>
      </c>
      <c r="W4207" s="6">
        <f>tbl_Raw_Data[[#This Row],[Gross_Amount]]-tbl_Raw_Data[[#This Row],[Discount_Amount]]</f>
        <v>434.7</v>
      </c>
      <c r="X4207" s="6">
        <f>tbl_Raw_Data[[#This Row],[Net_Amount_Before_Tax]]*tbl_Raw_Data[[#This Row],[Tax_Pct]]/100</f>
        <v>52.163999999999994</v>
      </c>
      <c r="Y4207" s="6">
        <f>tbl_Raw_Data[[#This Row],[Net_Amount_Before_Tax]]+tbl_Raw_Data[[#This Row],[Tax_Amount]]</f>
        <v>486.86399999999998</v>
      </c>
      <c r="Z4207" s="6">
        <f t="shared" si="329"/>
        <v>1</v>
      </c>
    </row>
    <row r="4208" spans="1:26" x14ac:dyDescent="0.3">
      <c r="A4208" s="23" t="s">
        <v>6138</v>
      </c>
      <c r="B4208" s="34">
        <v>45512</v>
      </c>
      <c r="C4208" s="23" t="s">
        <v>5110</v>
      </c>
      <c r="D4208" s="23" t="s">
        <v>37</v>
      </c>
      <c r="E4208" s="23" t="s">
        <v>38</v>
      </c>
      <c r="F4208" s="23">
        <v>452018</v>
      </c>
      <c r="G4208" s="23" t="s">
        <v>102</v>
      </c>
      <c r="H4208" s="23" t="s">
        <v>103</v>
      </c>
      <c r="I4208" s="23" t="s">
        <v>104</v>
      </c>
      <c r="J4208" s="23" t="s">
        <v>64</v>
      </c>
      <c r="K4208" s="23" t="s">
        <v>57</v>
      </c>
      <c r="L4208" s="23">
        <v>1</v>
      </c>
      <c r="M4208" s="23">
        <v>102.07</v>
      </c>
      <c r="N4208" s="23">
        <v>0</v>
      </c>
      <c r="O4208" s="23">
        <v>12</v>
      </c>
      <c r="P4208" s="23" t="s">
        <v>58</v>
      </c>
      <c r="Q4208" s="23" t="s">
        <v>34</v>
      </c>
      <c r="R4208" s="23">
        <f t="shared" si="325"/>
        <v>1</v>
      </c>
      <c r="S4208" s="23" t="str">
        <f t="shared" si="326"/>
        <v>ORD104207_20240808_CUST02032_MED029</v>
      </c>
      <c r="T4208" s="23">
        <f t="shared" si="327"/>
        <v>1</v>
      </c>
      <c r="U4208" s="6">
        <f t="shared" si="328"/>
        <v>102.07</v>
      </c>
      <c r="V4208" s="6">
        <f>tbl_Raw_Data[[#This Row],[Discount_Pct]]*tbl_Raw_Data[[#This Row],[Gross_Amount]]/100</f>
        <v>0</v>
      </c>
      <c r="W4208" s="6">
        <f>tbl_Raw_Data[[#This Row],[Gross_Amount]]-tbl_Raw_Data[[#This Row],[Discount_Amount]]</f>
        <v>102.07</v>
      </c>
      <c r="X4208" s="6">
        <f>tbl_Raw_Data[[#This Row],[Net_Amount_Before_Tax]]*tbl_Raw_Data[[#This Row],[Tax_Pct]]/100</f>
        <v>12.248399999999998</v>
      </c>
      <c r="Y4208" s="6">
        <f>tbl_Raw_Data[[#This Row],[Net_Amount_Before_Tax]]+tbl_Raw_Data[[#This Row],[Tax_Amount]]</f>
        <v>114.3184</v>
      </c>
      <c r="Z4208" s="6">
        <f t="shared" si="329"/>
        <v>2</v>
      </c>
    </row>
    <row r="4209" spans="1:26" x14ac:dyDescent="0.3">
      <c r="A4209" s="23" t="s">
        <v>6139</v>
      </c>
      <c r="B4209" s="34">
        <v>45801</v>
      </c>
      <c r="C4209" s="23" t="s">
        <v>6140</v>
      </c>
      <c r="D4209" s="23" t="s">
        <v>52</v>
      </c>
      <c r="E4209" s="23" t="s">
        <v>52</v>
      </c>
      <c r="F4209" s="23">
        <v>160036</v>
      </c>
      <c r="G4209" s="23" t="s">
        <v>111</v>
      </c>
      <c r="H4209" s="23" t="s">
        <v>112</v>
      </c>
      <c r="I4209" s="23" t="s">
        <v>113</v>
      </c>
      <c r="J4209" s="23" t="s">
        <v>114</v>
      </c>
      <c r="K4209" s="23" t="s">
        <v>24</v>
      </c>
      <c r="L4209" s="23">
        <v>3</v>
      </c>
      <c r="M4209" s="23">
        <v>103.47</v>
      </c>
      <c r="N4209" s="23">
        <v>0</v>
      </c>
      <c r="O4209" s="23">
        <v>12</v>
      </c>
      <c r="P4209" s="23" t="s">
        <v>33</v>
      </c>
      <c r="Q4209" s="23" t="s">
        <v>44</v>
      </c>
      <c r="R4209" s="23">
        <f t="shared" si="325"/>
        <v>1</v>
      </c>
      <c r="S4209" s="23" t="str">
        <f t="shared" si="326"/>
        <v>ORD104208_20250524_CUST01176_MED027</v>
      </c>
      <c r="T4209" s="23">
        <f t="shared" si="327"/>
        <v>1</v>
      </c>
      <c r="U4209" s="6">
        <f t="shared" si="328"/>
        <v>310.40999999999997</v>
      </c>
      <c r="V4209" s="6">
        <f>tbl_Raw_Data[[#This Row],[Discount_Pct]]*tbl_Raw_Data[[#This Row],[Gross_Amount]]/100</f>
        <v>0</v>
      </c>
      <c r="W4209" s="6">
        <f>tbl_Raw_Data[[#This Row],[Gross_Amount]]-tbl_Raw_Data[[#This Row],[Discount_Amount]]</f>
        <v>310.40999999999997</v>
      </c>
      <c r="X4209" s="6">
        <f>tbl_Raw_Data[[#This Row],[Net_Amount_Before_Tax]]*tbl_Raw_Data[[#This Row],[Tax_Pct]]/100</f>
        <v>37.249199999999995</v>
      </c>
      <c r="Y4209" s="6">
        <f>tbl_Raw_Data[[#This Row],[Net_Amount_Before_Tax]]+tbl_Raw_Data[[#This Row],[Tax_Amount]]</f>
        <v>347.65919999999994</v>
      </c>
      <c r="Z4209" s="6">
        <f t="shared" si="329"/>
        <v>0</v>
      </c>
    </row>
    <row r="4210" spans="1:26" x14ac:dyDescent="0.3">
      <c r="A4210" s="23" t="s">
        <v>6141</v>
      </c>
      <c r="B4210" s="34">
        <v>45370</v>
      </c>
      <c r="C4210" s="23" t="s">
        <v>2876</v>
      </c>
      <c r="D4210" s="23" t="s">
        <v>80</v>
      </c>
      <c r="E4210" s="23" t="s">
        <v>81</v>
      </c>
      <c r="F4210" s="23">
        <v>395010</v>
      </c>
      <c r="G4210" s="23" t="s">
        <v>315</v>
      </c>
      <c r="H4210" s="23" t="s">
        <v>316</v>
      </c>
      <c r="I4210" s="23" t="s">
        <v>50</v>
      </c>
      <c r="J4210" s="23" t="s">
        <v>114</v>
      </c>
      <c r="K4210" s="23" t="s">
        <v>24</v>
      </c>
      <c r="L4210" s="23">
        <v>1</v>
      </c>
      <c r="M4210" s="23">
        <v>114.03</v>
      </c>
      <c r="N4210" s="23">
        <v>10</v>
      </c>
      <c r="O4210" s="23">
        <v>12</v>
      </c>
      <c r="P4210" s="23" t="s">
        <v>43</v>
      </c>
      <c r="Q4210" s="23" t="s">
        <v>34</v>
      </c>
      <c r="R4210" s="23">
        <f t="shared" si="325"/>
        <v>1</v>
      </c>
      <c r="S4210" s="23" t="str">
        <f t="shared" si="326"/>
        <v>ORD104209_20240319_CUST03060_MED012</v>
      </c>
      <c r="T4210" s="23">
        <f t="shared" si="327"/>
        <v>1</v>
      </c>
      <c r="U4210" s="6">
        <f t="shared" si="328"/>
        <v>114.03</v>
      </c>
      <c r="V4210" s="6">
        <f>tbl_Raw_Data[[#This Row],[Discount_Pct]]*tbl_Raw_Data[[#This Row],[Gross_Amount]]/100</f>
        <v>11.402999999999999</v>
      </c>
      <c r="W4210" s="6">
        <f>tbl_Raw_Data[[#This Row],[Gross_Amount]]-tbl_Raw_Data[[#This Row],[Discount_Amount]]</f>
        <v>102.62700000000001</v>
      </c>
      <c r="X4210" s="6">
        <f>tbl_Raw_Data[[#This Row],[Net_Amount_Before_Tax]]*tbl_Raw_Data[[#This Row],[Tax_Pct]]/100</f>
        <v>12.315240000000001</v>
      </c>
      <c r="Y4210" s="6">
        <f>tbl_Raw_Data[[#This Row],[Net_Amount_Before_Tax]]+tbl_Raw_Data[[#This Row],[Tax_Amount]]</f>
        <v>114.94224000000001</v>
      </c>
      <c r="Z4210" s="6">
        <f t="shared" si="329"/>
        <v>3</v>
      </c>
    </row>
    <row r="4211" spans="1:26" x14ac:dyDescent="0.3">
      <c r="A4211" s="23" t="s">
        <v>6142</v>
      </c>
      <c r="B4211" s="34">
        <v>45748</v>
      </c>
      <c r="C4211" s="23" t="s">
        <v>5323</v>
      </c>
      <c r="D4211" s="23" t="s">
        <v>28</v>
      </c>
      <c r="E4211" s="23" t="s">
        <v>29</v>
      </c>
      <c r="F4211" s="23">
        <v>500090</v>
      </c>
      <c r="G4211" s="23" t="s">
        <v>20</v>
      </c>
      <c r="H4211" s="23" t="s">
        <v>21</v>
      </c>
      <c r="I4211" s="23" t="s">
        <v>22</v>
      </c>
      <c r="J4211" s="23" t="s">
        <v>23</v>
      </c>
      <c r="K4211" s="23" t="s">
        <v>24</v>
      </c>
      <c r="L4211" s="23">
        <v>1</v>
      </c>
      <c r="M4211" s="23">
        <v>150.19</v>
      </c>
      <c r="N4211" s="23">
        <v>5</v>
      </c>
      <c r="O4211" s="23">
        <v>18</v>
      </c>
      <c r="P4211" s="23" t="s">
        <v>65</v>
      </c>
      <c r="Q4211" s="23" t="s">
        <v>34</v>
      </c>
      <c r="R4211" s="23">
        <f t="shared" si="325"/>
        <v>1</v>
      </c>
      <c r="S4211" s="23" t="str">
        <f t="shared" si="326"/>
        <v>ORD104210_20250401_CUST02469_MED024</v>
      </c>
      <c r="T4211" s="23">
        <f t="shared" si="327"/>
        <v>1</v>
      </c>
      <c r="U4211" s="6">
        <f t="shared" si="328"/>
        <v>150.19</v>
      </c>
      <c r="V4211" s="6">
        <f>tbl_Raw_Data[[#This Row],[Discount_Pct]]*tbl_Raw_Data[[#This Row],[Gross_Amount]]/100</f>
        <v>7.5095000000000001</v>
      </c>
      <c r="W4211" s="6">
        <f>tbl_Raw_Data[[#This Row],[Gross_Amount]]-tbl_Raw_Data[[#This Row],[Discount_Amount]]</f>
        <v>142.68049999999999</v>
      </c>
      <c r="X4211" s="6">
        <f>tbl_Raw_Data[[#This Row],[Net_Amount_Before_Tax]]*tbl_Raw_Data[[#This Row],[Tax_Pct]]/100</f>
        <v>25.682489999999998</v>
      </c>
      <c r="Y4211" s="6">
        <f>tbl_Raw_Data[[#This Row],[Net_Amount_Before_Tax]]+tbl_Raw_Data[[#This Row],[Tax_Amount]]</f>
        <v>168.36299</v>
      </c>
      <c r="Z4211" s="6">
        <f t="shared" si="329"/>
        <v>6</v>
      </c>
    </row>
    <row r="4212" spans="1:26" x14ac:dyDescent="0.3">
      <c r="A4212" s="23" t="s">
        <v>6143</v>
      </c>
      <c r="B4212" s="34">
        <v>45870</v>
      </c>
      <c r="C4212" s="23" t="s">
        <v>5029</v>
      </c>
      <c r="D4212" s="23" t="s">
        <v>52</v>
      </c>
      <c r="E4212" s="23" t="s">
        <v>52</v>
      </c>
      <c r="F4212" s="23">
        <v>160022</v>
      </c>
      <c r="G4212" s="23" t="s">
        <v>185</v>
      </c>
      <c r="H4212" s="23" t="s">
        <v>186</v>
      </c>
      <c r="I4212" s="23" t="s">
        <v>76</v>
      </c>
      <c r="J4212" s="23" t="s">
        <v>187</v>
      </c>
      <c r="K4212" s="23" t="s">
        <v>57</v>
      </c>
      <c r="L4212" s="23">
        <v>1</v>
      </c>
      <c r="M4212" s="23">
        <v>93.56</v>
      </c>
      <c r="N4212" s="23">
        <v>20</v>
      </c>
      <c r="O4212" s="23">
        <v>18</v>
      </c>
      <c r="P4212" s="23" t="s">
        <v>43</v>
      </c>
      <c r="Q4212" s="23" t="s">
        <v>34</v>
      </c>
      <c r="R4212" s="23">
        <f t="shared" si="325"/>
        <v>1</v>
      </c>
      <c r="S4212" s="23" t="str">
        <f t="shared" si="326"/>
        <v>ORD104211_20250801_CUST01539_MED009</v>
      </c>
      <c r="T4212" s="23">
        <f t="shared" si="327"/>
        <v>1</v>
      </c>
      <c r="U4212" s="6">
        <f t="shared" si="328"/>
        <v>93.56</v>
      </c>
      <c r="V4212" s="6">
        <f>tbl_Raw_Data[[#This Row],[Discount_Pct]]*tbl_Raw_Data[[#This Row],[Gross_Amount]]/100</f>
        <v>18.712</v>
      </c>
      <c r="W4212" s="6">
        <f>tbl_Raw_Data[[#This Row],[Gross_Amount]]-tbl_Raw_Data[[#This Row],[Discount_Amount]]</f>
        <v>74.847999999999999</v>
      </c>
      <c r="X4212" s="6">
        <f>tbl_Raw_Data[[#This Row],[Net_Amount_Before_Tax]]*tbl_Raw_Data[[#This Row],[Tax_Pct]]/100</f>
        <v>13.472639999999998</v>
      </c>
      <c r="Y4212" s="6">
        <f>tbl_Raw_Data[[#This Row],[Net_Amount_Before_Tax]]+tbl_Raw_Data[[#This Row],[Tax_Amount]]</f>
        <v>88.320639999999997</v>
      </c>
      <c r="Z4212" s="6">
        <f t="shared" si="329"/>
        <v>2</v>
      </c>
    </row>
    <row r="4213" spans="1:26" x14ac:dyDescent="0.3">
      <c r="A4213" s="23" t="s">
        <v>6144</v>
      </c>
      <c r="B4213" s="34">
        <v>45858</v>
      </c>
      <c r="C4213" s="23" t="s">
        <v>6145</v>
      </c>
      <c r="D4213" s="23" t="s">
        <v>19</v>
      </c>
      <c r="E4213" s="23" t="s">
        <v>19</v>
      </c>
      <c r="F4213" s="23">
        <v>110044</v>
      </c>
      <c r="G4213" s="23" t="s">
        <v>233</v>
      </c>
      <c r="H4213" s="23" t="s">
        <v>234</v>
      </c>
      <c r="I4213" s="23" t="s">
        <v>104</v>
      </c>
      <c r="J4213" s="23" t="s">
        <v>42</v>
      </c>
      <c r="K4213" s="23" t="s">
        <v>24</v>
      </c>
      <c r="L4213" s="23">
        <v>5</v>
      </c>
      <c r="M4213" s="23">
        <v>161.02000000000001</v>
      </c>
      <c r="N4213" s="23">
        <v>0</v>
      </c>
      <c r="O4213" s="23">
        <v>12</v>
      </c>
      <c r="P4213" s="23" t="s">
        <v>58</v>
      </c>
      <c r="Q4213" s="23" t="s">
        <v>34</v>
      </c>
      <c r="R4213" s="23">
        <f t="shared" si="325"/>
        <v>1</v>
      </c>
      <c r="S4213" s="23" t="str">
        <f t="shared" si="326"/>
        <v>ORD104212_20250720_CUST01139_MED019</v>
      </c>
      <c r="T4213" s="23">
        <f t="shared" si="327"/>
        <v>1</v>
      </c>
      <c r="U4213" s="6">
        <f t="shared" si="328"/>
        <v>805.1</v>
      </c>
      <c r="V4213" s="6">
        <f>tbl_Raw_Data[[#This Row],[Discount_Pct]]*tbl_Raw_Data[[#This Row],[Gross_Amount]]/100</f>
        <v>0</v>
      </c>
      <c r="W4213" s="6">
        <f>tbl_Raw_Data[[#This Row],[Gross_Amount]]-tbl_Raw_Data[[#This Row],[Discount_Amount]]</f>
        <v>805.1</v>
      </c>
      <c r="X4213" s="6">
        <f>tbl_Raw_Data[[#This Row],[Net_Amount_Before_Tax]]*tbl_Raw_Data[[#This Row],[Tax_Pct]]/100</f>
        <v>96.612000000000009</v>
      </c>
      <c r="Y4213" s="6">
        <f>tbl_Raw_Data[[#This Row],[Net_Amount_Before_Tax]]+tbl_Raw_Data[[#This Row],[Tax_Amount]]</f>
        <v>901.71199999999999</v>
      </c>
      <c r="Z4213" s="6">
        <f t="shared" si="329"/>
        <v>2</v>
      </c>
    </row>
    <row r="4214" spans="1:26" x14ac:dyDescent="0.3">
      <c r="A4214" s="23" t="s">
        <v>6146</v>
      </c>
      <c r="B4214" s="34">
        <v>45753</v>
      </c>
      <c r="C4214" s="23" t="s">
        <v>2503</v>
      </c>
      <c r="D4214" s="23" t="s">
        <v>80</v>
      </c>
      <c r="E4214" s="23" t="s">
        <v>81</v>
      </c>
      <c r="F4214" s="23">
        <v>395010</v>
      </c>
      <c r="G4214" s="23" t="s">
        <v>74</v>
      </c>
      <c r="H4214" s="23" t="s">
        <v>75</v>
      </c>
      <c r="I4214" s="23" t="s">
        <v>76</v>
      </c>
      <c r="J4214" s="23" t="s">
        <v>77</v>
      </c>
      <c r="K4214" s="23" t="s">
        <v>57</v>
      </c>
      <c r="L4214" s="23">
        <v>2</v>
      </c>
      <c r="M4214" s="23">
        <v>61.49</v>
      </c>
      <c r="N4214" s="23">
        <v>5</v>
      </c>
      <c r="O4214" s="23">
        <v>18</v>
      </c>
      <c r="P4214" s="23" t="s">
        <v>25</v>
      </c>
      <c r="Q4214" s="23" t="s">
        <v>44</v>
      </c>
      <c r="R4214" s="23">
        <f t="shared" si="325"/>
        <v>1</v>
      </c>
      <c r="S4214" s="23" t="str">
        <f t="shared" si="326"/>
        <v>ORD104213_20250406_CUST03497_MED008</v>
      </c>
      <c r="T4214" s="23">
        <f t="shared" si="327"/>
        <v>1</v>
      </c>
      <c r="U4214" s="6">
        <f t="shared" si="328"/>
        <v>122.98</v>
      </c>
      <c r="V4214" s="6">
        <f>tbl_Raw_Data[[#This Row],[Discount_Pct]]*tbl_Raw_Data[[#This Row],[Gross_Amount]]/100</f>
        <v>6.149</v>
      </c>
      <c r="W4214" s="6">
        <f>tbl_Raw_Data[[#This Row],[Gross_Amount]]-tbl_Raw_Data[[#This Row],[Discount_Amount]]</f>
        <v>116.831</v>
      </c>
      <c r="X4214" s="6">
        <f>tbl_Raw_Data[[#This Row],[Net_Amount_Before_Tax]]*tbl_Raw_Data[[#This Row],[Tax_Pct]]/100</f>
        <v>21.029579999999999</v>
      </c>
      <c r="Y4214" s="6">
        <f>tbl_Raw_Data[[#This Row],[Net_Amount_Before_Tax]]+tbl_Raw_Data[[#This Row],[Tax_Amount]]</f>
        <v>137.86058</v>
      </c>
      <c r="Z4214" s="6">
        <f t="shared" si="329"/>
        <v>2</v>
      </c>
    </row>
    <row r="4215" spans="1:26" x14ac:dyDescent="0.3">
      <c r="A4215" s="23" t="s">
        <v>6147</v>
      </c>
      <c r="B4215" s="34">
        <v>45846</v>
      </c>
      <c r="C4215" s="23" t="s">
        <v>6148</v>
      </c>
      <c r="D4215" s="23" t="s">
        <v>46</v>
      </c>
      <c r="E4215" s="23" t="s">
        <v>47</v>
      </c>
      <c r="F4215" s="23">
        <v>411001</v>
      </c>
      <c r="G4215" s="23" t="s">
        <v>68</v>
      </c>
      <c r="H4215" s="23" t="s">
        <v>69</v>
      </c>
      <c r="I4215" s="23" t="s">
        <v>55</v>
      </c>
      <c r="J4215" s="23" t="s">
        <v>56</v>
      </c>
      <c r="K4215" s="23" t="s">
        <v>24</v>
      </c>
      <c r="L4215" s="23">
        <v>2</v>
      </c>
      <c r="M4215" s="23">
        <v>25.54</v>
      </c>
      <c r="N4215" s="23">
        <v>0</v>
      </c>
      <c r="O4215" s="23">
        <v>5</v>
      </c>
      <c r="P4215" s="23" t="s">
        <v>58</v>
      </c>
      <c r="Q4215" s="23" t="s">
        <v>26</v>
      </c>
      <c r="R4215" s="23">
        <f t="shared" si="325"/>
        <v>1</v>
      </c>
      <c r="S4215" s="23" t="str">
        <f t="shared" si="326"/>
        <v>ORD104214_20250708_CUST00640_MED003</v>
      </c>
      <c r="T4215" s="23">
        <f t="shared" si="327"/>
        <v>1</v>
      </c>
      <c r="U4215" s="6">
        <f t="shared" si="328"/>
        <v>51.08</v>
      </c>
      <c r="V4215" s="6">
        <f>tbl_Raw_Data[[#This Row],[Discount_Pct]]*tbl_Raw_Data[[#This Row],[Gross_Amount]]/100</f>
        <v>0</v>
      </c>
      <c r="W4215" s="6">
        <f>tbl_Raw_Data[[#This Row],[Gross_Amount]]-tbl_Raw_Data[[#This Row],[Discount_Amount]]</f>
        <v>51.08</v>
      </c>
      <c r="X4215" s="6">
        <f>tbl_Raw_Data[[#This Row],[Net_Amount_Before_Tax]]*tbl_Raw_Data[[#This Row],[Tax_Pct]]/100</f>
        <v>2.5539999999999998</v>
      </c>
      <c r="Y4215" s="6">
        <f>tbl_Raw_Data[[#This Row],[Net_Amount_Before_Tax]]+tbl_Raw_Data[[#This Row],[Tax_Amount]]</f>
        <v>53.634</v>
      </c>
      <c r="Z4215" s="6">
        <f t="shared" si="329"/>
        <v>1</v>
      </c>
    </row>
    <row r="4216" spans="1:26" x14ac:dyDescent="0.3">
      <c r="A4216" s="23" t="s">
        <v>6149</v>
      </c>
      <c r="B4216" s="34">
        <v>45311</v>
      </c>
      <c r="C4216" s="23" t="s">
        <v>6150</v>
      </c>
      <c r="D4216" s="23" t="s">
        <v>46</v>
      </c>
      <c r="E4216" s="23" t="s">
        <v>47</v>
      </c>
      <c r="F4216" s="23">
        <v>411045</v>
      </c>
      <c r="G4216" s="23" t="s">
        <v>233</v>
      </c>
      <c r="H4216" s="23" t="s">
        <v>234</v>
      </c>
      <c r="I4216" s="23" t="s">
        <v>104</v>
      </c>
      <c r="J4216" s="23" t="s">
        <v>42</v>
      </c>
      <c r="K4216" s="23" t="s">
        <v>24</v>
      </c>
      <c r="L4216" s="23">
        <v>1</v>
      </c>
      <c r="M4216" s="23">
        <v>143.25</v>
      </c>
      <c r="N4216" s="23">
        <v>10</v>
      </c>
      <c r="O4216" s="23">
        <v>12</v>
      </c>
      <c r="P4216" s="23" t="s">
        <v>25</v>
      </c>
      <c r="Q4216" s="23" t="s">
        <v>26</v>
      </c>
      <c r="R4216" s="23">
        <f t="shared" si="325"/>
        <v>1</v>
      </c>
      <c r="S4216" s="23" t="str">
        <f t="shared" si="326"/>
        <v>ORD104215_20240120_CUST01954_MED019</v>
      </c>
      <c r="T4216" s="23">
        <f t="shared" si="327"/>
        <v>1</v>
      </c>
      <c r="U4216" s="6">
        <f t="shared" si="328"/>
        <v>143.25</v>
      </c>
      <c r="V4216" s="6">
        <f>tbl_Raw_Data[[#This Row],[Discount_Pct]]*tbl_Raw_Data[[#This Row],[Gross_Amount]]/100</f>
        <v>14.324999999999999</v>
      </c>
      <c r="W4216" s="6">
        <f>tbl_Raw_Data[[#This Row],[Gross_Amount]]-tbl_Raw_Data[[#This Row],[Discount_Amount]]</f>
        <v>128.92500000000001</v>
      </c>
      <c r="X4216" s="6">
        <f>tbl_Raw_Data[[#This Row],[Net_Amount_Before_Tax]]*tbl_Raw_Data[[#This Row],[Tax_Pct]]/100</f>
        <v>15.471000000000002</v>
      </c>
      <c r="Y4216" s="6">
        <f>tbl_Raw_Data[[#This Row],[Net_Amount_Before_Tax]]+tbl_Raw_Data[[#This Row],[Tax_Amount]]</f>
        <v>144.39600000000002</v>
      </c>
      <c r="Z4216" s="6">
        <f t="shared" si="329"/>
        <v>1</v>
      </c>
    </row>
    <row r="4217" spans="1:26" x14ac:dyDescent="0.3">
      <c r="A4217" s="23" t="s">
        <v>6151</v>
      </c>
      <c r="B4217" s="34">
        <v>45762</v>
      </c>
      <c r="C4217" s="23" t="s">
        <v>932</v>
      </c>
      <c r="D4217" s="23" t="s">
        <v>130</v>
      </c>
      <c r="E4217" s="23" t="s">
        <v>131</v>
      </c>
      <c r="F4217" s="23">
        <v>700029</v>
      </c>
      <c r="G4217" s="23" t="s">
        <v>167</v>
      </c>
      <c r="H4217" s="23" t="s">
        <v>168</v>
      </c>
      <c r="I4217" s="23" t="s">
        <v>113</v>
      </c>
      <c r="J4217" s="23" t="s">
        <v>42</v>
      </c>
      <c r="K4217" s="23" t="s">
        <v>24</v>
      </c>
      <c r="L4217" s="23">
        <v>1</v>
      </c>
      <c r="M4217" s="23">
        <v>171.93</v>
      </c>
      <c r="N4217" s="23">
        <v>5</v>
      </c>
      <c r="O4217" s="23">
        <v>18</v>
      </c>
      <c r="P4217" s="23" t="s">
        <v>43</v>
      </c>
      <c r="Q4217" s="23" t="s">
        <v>34</v>
      </c>
      <c r="R4217" s="23">
        <f t="shared" si="325"/>
        <v>1</v>
      </c>
      <c r="S4217" s="23" t="str">
        <f t="shared" si="326"/>
        <v>ORD104216_20250415_CUST02812_MED026</v>
      </c>
      <c r="T4217" s="23">
        <f t="shared" si="327"/>
        <v>1</v>
      </c>
      <c r="U4217" s="6">
        <f t="shared" si="328"/>
        <v>171.93</v>
      </c>
      <c r="V4217" s="6">
        <f>tbl_Raw_Data[[#This Row],[Discount_Pct]]*tbl_Raw_Data[[#This Row],[Gross_Amount]]/100</f>
        <v>8.5965000000000007</v>
      </c>
      <c r="W4217" s="6">
        <f>tbl_Raw_Data[[#This Row],[Gross_Amount]]-tbl_Raw_Data[[#This Row],[Discount_Amount]]</f>
        <v>163.33350000000002</v>
      </c>
      <c r="X4217" s="6">
        <f>tbl_Raw_Data[[#This Row],[Net_Amount_Before_Tax]]*tbl_Raw_Data[[#This Row],[Tax_Pct]]/100</f>
        <v>29.400030000000001</v>
      </c>
      <c r="Y4217" s="6">
        <f>tbl_Raw_Data[[#This Row],[Net_Amount_Before_Tax]]+tbl_Raw_Data[[#This Row],[Tax_Amount]]</f>
        <v>192.73353000000003</v>
      </c>
      <c r="Z4217" s="6">
        <f t="shared" si="329"/>
        <v>5</v>
      </c>
    </row>
    <row r="4218" spans="1:26" x14ac:dyDescent="0.3">
      <c r="A4218" s="23" t="s">
        <v>6152</v>
      </c>
      <c r="B4218" s="34">
        <v>45375</v>
      </c>
      <c r="C4218" s="23" t="s">
        <v>3779</v>
      </c>
      <c r="D4218" s="23" t="s">
        <v>92</v>
      </c>
      <c r="E4218" s="23" t="s">
        <v>93</v>
      </c>
      <c r="F4218" s="23">
        <v>560066</v>
      </c>
      <c r="G4218" s="23" t="s">
        <v>138</v>
      </c>
      <c r="H4218" s="23" t="s">
        <v>139</v>
      </c>
      <c r="I4218" s="23" t="s">
        <v>50</v>
      </c>
      <c r="J4218" s="23" t="s">
        <v>140</v>
      </c>
      <c r="K4218" s="23" t="s">
        <v>24</v>
      </c>
      <c r="L4218" s="23">
        <v>2</v>
      </c>
      <c r="M4218" s="23">
        <v>155.58000000000001</v>
      </c>
      <c r="N4218" s="23">
        <v>5</v>
      </c>
      <c r="O4218" s="23">
        <v>5</v>
      </c>
      <c r="P4218" s="23" t="s">
        <v>65</v>
      </c>
      <c r="Q4218" s="23" t="s">
        <v>26</v>
      </c>
      <c r="R4218" s="23">
        <f t="shared" si="325"/>
        <v>1</v>
      </c>
      <c r="S4218" s="23" t="str">
        <f t="shared" si="326"/>
        <v>ORD104217_20240324_CUST00005_MED013</v>
      </c>
      <c r="T4218" s="23">
        <f t="shared" si="327"/>
        <v>1</v>
      </c>
      <c r="U4218" s="6">
        <f t="shared" si="328"/>
        <v>311.16000000000003</v>
      </c>
      <c r="V4218" s="6">
        <f>tbl_Raw_Data[[#This Row],[Discount_Pct]]*tbl_Raw_Data[[#This Row],[Gross_Amount]]/100</f>
        <v>15.558000000000002</v>
      </c>
      <c r="W4218" s="6">
        <f>tbl_Raw_Data[[#This Row],[Gross_Amount]]-tbl_Raw_Data[[#This Row],[Discount_Amount]]</f>
        <v>295.60200000000003</v>
      </c>
      <c r="X4218" s="6">
        <f>tbl_Raw_Data[[#This Row],[Net_Amount_Before_Tax]]*tbl_Raw_Data[[#This Row],[Tax_Pct]]/100</f>
        <v>14.780100000000003</v>
      </c>
      <c r="Y4218" s="6">
        <f>tbl_Raw_Data[[#This Row],[Net_Amount_Before_Tax]]+tbl_Raw_Data[[#This Row],[Tax_Amount]]</f>
        <v>310.38210000000004</v>
      </c>
      <c r="Z4218" s="6">
        <f t="shared" si="329"/>
        <v>0</v>
      </c>
    </row>
    <row r="4219" spans="1:26" x14ac:dyDescent="0.3">
      <c r="A4219" s="23" t="s">
        <v>6153</v>
      </c>
      <c r="B4219" s="34">
        <v>45696</v>
      </c>
      <c r="C4219" s="23" t="s">
        <v>330</v>
      </c>
      <c r="D4219" s="23" t="s">
        <v>100</v>
      </c>
      <c r="E4219" s="23" t="s">
        <v>101</v>
      </c>
      <c r="F4219" s="23">
        <v>201305</v>
      </c>
      <c r="G4219" s="23" t="s">
        <v>224</v>
      </c>
      <c r="H4219" s="23" t="s">
        <v>225</v>
      </c>
      <c r="I4219" s="23" t="s">
        <v>147</v>
      </c>
      <c r="J4219" s="23" t="s">
        <v>23</v>
      </c>
      <c r="K4219" s="23" t="s">
        <v>24</v>
      </c>
      <c r="L4219" s="23">
        <v>4</v>
      </c>
      <c r="M4219" s="23">
        <v>51.64</v>
      </c>
      <c r="N4219" s="23">
        <v>5</v>
      </c>
      <c r="O4219" s="23">
        <v>12</v>
      </c>
      <c r="P4219" s="23" t="s">
        <v>65</v>
      </c>
      <c r="Q4219" s="23" t="s">
        <v>34</v>
      </c>
      <c r="R4219" s="23">
        <f t="shared" si="325"/>
        <v>1</v>
      </c>
      <c r="S4219" s="23" t="str">
        <f t="shared" si="326"/>
        <v>ORD104218_20250208_CUST01486_MED015</v>
      </c>
      <c r="T4219" s="23">
        <f t="shared" si="327"/>
        <v>1</v>
      </c>
      <c r="U4219" s="6">
        <f t="shared" si="328"/>
        <v>206.56</v>
      </c>
      <c r="V4219" s="6">
        <f>tbl_Raw_Data[[#This Row],[Discount_Pct]]*tbl_Raw_Data[[#This Row],[Gross_Amount]]/100</f>
        <v>10.327999999999999</v>
      </c>
      <c r="W4219" s="6">
        <f>tbl_Raw_Data[[#This Row],[Gross_Amount]]-tbl_Raw_Data[[#This Row],[Discount_Amount]]</f>
        <v>196.232</v>
      </c>
      <c r="X4219" s="6">
        <f>tbl_Raw_Data[[#This Row],[Net_Amount_Before_Tax]]*tbl_Raw_Data[[#This Row],[Tax_Pct]]/100</f>
        <v>23.547840000000001</v>
      </c>
      <c r="Y4219" s="6">
        <f>tbl_Raw_Data[[#This Row],[Net_Amount_Before_Tax]]+tbl_Raw_Data[[#This Row],[Tax_Amount]]</f>
        <v>219.77984000000001</v>
      </c>
      <c r="Z4219" s="6">
        <f t="shared" si="329"/>
        <v>4</v>
      </c>
    </row>
    <row r="4220" spans="1:26" x14ac:dyDescent="0.3">
      <c r="A4220" s="23" t="s">
        <v>6154</v>
      </c>
      <c r="B4220" s="34">
        <v>45637</v>
      </c>
      <c r="C4220" s="23" t="s">
        <v>5081</v>
      </c>
      <c r="D4220" s="23" t="s">
        <v>130</v>
      </c>
      <c r="E4220" s="23" t="s">
        <v>131</v>
      </c>
      <c r="F4220" s="23">
        <v>700019</v>
      </c>
      <c r="G4220" s="23" t="s">
        <v>30</v>
      </c>
      <c r="H4220" s="23" t="s">
        <v>31</v>
      </c>
      <c r="I4220" s="23" t="s">
        <v>32</v>
      </c>
      <c r="J4220" s="23" t="s">
        <v>23</v>
      </c>
      <c r="K4220" s="23" t="s">
        <v>24</v>
      </c>
      <c r="L4220" s="23">
        <v>1</v>
      </c>
      <c r="M4220" s="23">
        <v>119.57</v>
      </c>
      <c r="N4220" s="23">
        <v>10</v>
      </c>
      <c r="O4220" s="23">
        <v>18</v>
      </c>
      <c r="P4220" s="23" t="s">
        <v>43</v>
      </c>
      <c r="Q4220" s="23" t="s">
        <v>34</v>
      </c>
      <c r="R4220" s="23">
        <f t="shared" si="325"/>
        <v>1</v>
      </c>
      <c r="S4220" s="23" t="str">
        <f t="shared" si="326"/>
        <v>ORD104219_20241211_CUST00012_MED017</v>
      </c>
      <c r="T4220" s="23">
        <f t="shared" si="327"/>
        <v>1</v>
      </c>
      <c r="U4220" s="6">
        <f t="shared" si="328"/>
        <v>119.57</v>
      </c>
      <c r="V4220" s="6">
        <f>tbl_Raw_Data[[#This Row],[Discount_Pct]]*tbl_Raw_Data[[#This Row],[Gross_Amount]]/100</f>
        <v>11.956999999999999</v>
      </c>
      <c r="W4220" s="6">
        <f>tbl_Raw_Data[[#This Row],[Gross_Amount]]-tbl_Raw_Data[[#This Row],[Discount_Amount]]</f>
        <v>107.613</v>
      </c>
      <c r="X4220" s="6">
        <f>tbl_Raw_Data[[#This Row],[Net_Amount_Before_Tax]]*tbl_Raw_Data[[#This Row],[Tax_Pct]]/100</f>
        <v>19.370340000000002</v>
      </c>
      <c r="Y4220" s="6">
        <f>tbl_Raw_Data[[#This Row],[Net_Amount_Before_Tax]]+tbl_Raw_Data[[#This Row],[Tax_Amount]]</f>
        <v>126.98334</v>
      </c>
      <c r="Z4220" s="6">
        <f t="shared" si="329"/>
        <v>1</v>
      </c>
    </row>
    <row r="4221" spans="1:26" x14ac:dyDescent="0.3">
      <c r="A4221" s="23" t="s">
        <v>6154</v>
      </c>
      <c r="B4221" s="34">
        <v>45596</v>
      </c>
      <c r="C4221" s="23" t="s">
        <v>6155</v>
      </c>
      <c r="D4221" s="23" t="s">
        <v>183</v>
      </c>
      <c r="E4221" s="23" t="s">
        <v>184</v>
      </c>
      <c r="F4221" s="23">
        <v>122016</v>
      </c>
      <c r="G4221" s="23" t="s">
        <v>82</v>
      </c>
      <c r="H4221" s="23" t="s">
        <v>83</v>
      </c>
      <c r="I4221" s="23" t="s">
        <v>84</v>
      </c>
      <c r="J4221" s="23" t="s">
        <v>85</v>
      </c>
      <c r="K4221" s="23" t="s">
        <v>24</v>
      </c>
      <c r="L4221" s="23">
        <v>1</v>
      </c>
      <c r="M4221" s="23">
        <v>288.2</v>
      </c>
      <c r="N4221" s="23">
        <v>5</v>
      </c>
      <c r="O4221" s="23">
        <v>5</v>
      </c>
      <c r="P4221" s="23" t="s">
        <v>25</v>
      </c>
      <c r="Q4221" s="23" t="s">
        <v>26</v>
      </c>
      <c r="R4221" s="23">
        <f t="shared" si="325"/>
        <v>1</v>
      </c>
      <c r="S4221" s="23" t="str">
        <f t="shared" si="326"/>
        <v>ORD104219_20241031_CUST01746_MED023</v>
      </c>
      <c r="T4221" s="23">
        <f t="shared" si="327"/>
        <v>1</v>
      </c>
      <c r="U4221" s="6">
        <f t="shared" si="328"/>
        <v>288.2</v>
      </c>
      <c r="V4221" s="6">
        <f>tbl_Raw_Data[[#This Row],[Discount_Pct]]*tbl_Raw_Data[[#This Row],[Gross_Amount]]/100</f>
        <v>14.41</v>
      </c>
      <c r="W4221" s="6">
        <f>tbl_Raw_Data[[#This Row],[Gross_Amount]]-tbl_Raw_Data[[#This Row],[Discount_Amount]]</f>
        <v>273.78999999999996</v>
      </c>
      <c r="X4221" s="6">
        <f>tbl_Raw_Data[[#This Row],[Net_Amount_Before_Tax]]*tbl_Raw_Data[[#This Row],[Tax_Pct]]/100</f>
        <v>13.689499999999999</v>
      </c>
      <c r="Y4221" s="6">
        <f>tbl_Raw_Data[[#This Row],[Net_Amount_Before_Tax]]+tbl_Raw_Data[[#This Row],[Tax_Amount]]</f>
        <v>287.47949999999997</v>
      </c>
      <c r="Z4221" s="6">
        <f t="shared" si="329"/>
        <v>0</v>
      </c>
    </row>
    <row r="4222" spans="1:26" x14ac:dyDescent="0.3">
      <c r="A4222" s="23" t="s">
        <v>6156</v>
      </c>
      <c r="B4222" s="34">
        <v>45634</v>
      </c>
      <c r="C4222" s="23" t="s">
        <v>4518</v>
      </c>
      <c r="D4222" s="23" t="s">
        <v>37</v>
      </c>
      <c r="E4222" s="23" t="s">
        <v>38</v>
      </c>
      <c r="F4222" s="23">
        <v>452016</v>
      </c>
      <c r="G4222" s="23" t="s">
        <v>111</v>
      </c>
      <c r="H4222" s="23" t="s">
        <v>112</v>
      </c>
      <c r="I4222" s="23" t="s">
        <v>113</v>
      </c>
      <c r="J4222" s="23" t="s">
        <v>114</v>
      </c>
      <c r="K4222" s="23" t="s">
        <v>24</v>
      </c>
      <c r="L4222" s="23">
        <v>4</v>
      </c>
      <c r="M4222" s="23">
        <v>89.24</v>
      </c>
      <c r="N4222" s="23">
        <v>10</v>
      </c>
      <c r="O4222" s="23">
        <v>5</v>
      </c>
      <c r="P4222" s="23" t="s">
        <v>43</v>
      </c>
      <c r="Q4222" s="23" t="s">
        <v>34</v>
      </c>
      <c r="R4222" s="23">
        <f t="shared" si="325"/>
        <v>1</v>
      </c>
      <c r="S4222" s="23" t="str">
        <f t="shared" si="326"/>
        <v>ORD104221_20241208_CUST00903_MED027</v>
      </c>
      <c r="T4222" s="23">
        <f t="shared" si="327"/>
        <v>1</v>
      </c>
      <c r="U4222" s="6">
        <f t="shared" si="328"/>
        <v>356.96</v>
      </c>
      <c r="V4222" s="6">
        <f>tbl_Raw_Data[[#This Row],[Discount_Pct]]*tbl_Raw_Data[[#This Row],[Gross_Amount]]/100</f>
        <v>35.695999999999998</v>
      </c>
      <c r="W4222" s="6">
        <f>tbl_Raw_Data[[#This Row],[Gross_Amount]]-tbl_Raw_Data[[#This Row],[Discount_Amount]]</f>
        <v>321.26400000000001</v>
      </c>
      <c r="X4222" s="6">
        <f>tbl_Raw_Data[[#This Row],[Net_Amount_Before_Tax]]*tbl_Raw_Data[[#This Row],[Tax_Pct]]/100</f>
        <v>16.063200000000002</v>
      </c>
      <c r="Y4222" s="6">
        <f>tbl_Raw_Data[[#This Row],[Net_Amount_Before_Tax]]+tbl_Raw_Data[[#This Row],[Tax_Amount]]</f>
        <v>337.3272</v>
      </c>
      <c r="Z4222" s="6">
        <f t="shared" si="329"/>
        <v>2</v>
      </c>
    </row>
    <row r="4223" spans="1:26" x14ac:dyDescent="0.3">
      <c r="A4223" s="23" t="s">
        <v>6157</v>
      </c>
      <c r="B4223" s="34">
        <v>45902</v>
      </c>
      <c r="C4223" s="23" t="s">
        <v>2466</v>
      </c>
      <c r="D4223" s="23" t="s">
        <v>142</v>
      </c>
      <c r="E4223" s="23" t="s">
        <v>81</v>
      </c>
      <c r="F4223" s="23">
        <v>380061</v>
      </c>
      <c r="G4223" s="23" t="s">
        <v>82</v>
      </c>
      <c r="H4223" s="23" t="s">
        <v>83</v>
      </c>
      <c r="I4223" s="23" t="s">
        <v>84</v>
      </c>
      <c r="J4223" s="23" t="s">
        <v>85</v>
      </c>
      <c r="K4223" s="23" t="s">
        <v>24</v>
      </c>
      <c r="L4223" s="23">
        <v>2</v>
      </c>
      <c r="M4223" s="23">
        <v>314.38</v>
      </c>
      <c r="N4223" s="23">
        <v>10</v>
      </c>
      <c r="O4223" s="23">
        <v>5</v>
      </c>
      <c r="P4223" s="23" t="s">
        <v>43</v>
      </c>
      <c r="Q4223" s="23" t="s">
        <v>34</v>
      </c>
      <c r="R4223" s="23">
        <f t="shared" si="325"/>
        <v>1</v>
      </c>
      <c r="S4223" s="23" t="str">
        <f t="shared" si="326"/>
        <v>ORD104222_20250902_CUST00001_MED023</v>
      </c>
      <c r="T4223" s="23">
        <f t="shared" si="327"/>
        <v>1</v>
      </c>
      <c r="U4223" s="6">
        <f t="shared" si="328"/>
        <v>628.76</v>
      </c>
      <c r="V4223" s="6">
        <f>tbl_Raw_Data[[#This Row],[Discount_Pct]]*tbl_Raw_Data[[#This Row],[Gross_Amount]]/100</f>
        <v>62.876000000000005</v>
      </c>
      <c r="W4223" s="6">
        <f>tbl_Raw_Data[[#This Row],[Gross_Amount]]-tbl_Raw_Data[[#This Row],[Discount_Amount]]</f>
        <v>565.88400000000001</v>
      </c>
      <c r="X4223" s="6">
        <f>tbl_Raw_Data[[#This Row],[Net_Amount_Before_Tax]]*tbl_Raw_Data[[#This Row],[Tax_Pct]]/100</f>
        <v>28.2942</v>
      </c>
      <c r="Y4223" s="6">
        <f>tbl_Raw_Data[[#This Row],[Net_Amount_Before_Tax]]+tbl_Raw_Data[[#This Row],[Tax_Amount]]</f>
        <v>594.17820000000006</v>
      </c>
      <c r="Z4223" s="6">
        <f t="shared" si="329"/>
        <v>3</v>
      </c>
    </row>
    <row r="4224" spans="1:26" x14ac:dyDescent="0.3">
      <c r="A4224" s="23" t="s">
        <v>6158</v>
      </c>
      <c r="B4224" s="34">
        <v>45956</v>
      </c>
      <c r="C4224" s="23" t="s">
        <v>6159</v>
      </c>
      <c r="D4224" s="23" t="s">
        <v>159</v>
      </c>
      <c r="E4224" s="23" t="s">
        <v>47</v>
      </c>
      <c r="F4224" s="23">
        <v>400076</v>
      </c>
      <c r="G4224" s="23" t="s">
        <v>315</v>
      </c>
      <c r="H4224" s="23" t="s">
        <v>316</v>
      </c>
      <c r="I4224" s="23" t="s">
        <v>50</v>
      </c>
      <c r="J4224" s="23" t="s">
        <v>114</v>
      </c>
      <c r="K4224" s="23" t="s">
        <v>24</v>
      </c>
      <c r="L4224" s="23">
        <v>3</v>
      </c>
      <c r="M4224" s="23">
        <v>121.12</v>
      </c>
      <c r="N4224" s="23">
        <v>15</v>
      </c>
      <c r="O4224" s="23">
        <v>5</v>
      </c>
      <c r="P4224" s="23" t="s">
        <v>33</v>
      </c>
      <c r="Q4224" s="23" t="s">
        <v>34</v>
      </c>
      <c r="R4224" s="23">
        <f t="shared" si="325"/>
        <v>1</v>
      </c>
      <c r="S4224" s="23" t="str">
        <f t="shared" si="326"/>
        <v>ORD104223_20251026_CUST01548_MED012</v>
      </c>
      <c r="T4224" s="23">
        <f t="shared" si="327"/>
        <v>1</v>
      </c>
      <c r="U4224" s="6">
        <f t="shared" si="328"/>
        <v>363.36</v>
      </c>
      <c r="V4224" s="6">
        <f>tbl_Raw_Data[[#This Row],[Discount_Pct]]*tbl_Raw_Data[[#This Row],[Gross_Amount]]/100</f>
        <v>54.504000000000005</v>
      </c>
      <c r="W4224" s="6">
        <f>tbl_Raw_Data[[#This Row],[Gross_Amount]]-tbl_Raw_Data[[#This Row],[Discount_Amount]]</f>
        <v>308.85599999999999</v>
      </c>
      <c r="X4224" s="6">
        <f>tbl_Raw_Data[[#This Row],[Net_Amount_Before_Tax]]*tbl_Raw_Data[[#This Row],[Tax_Pct]]/100</f>
        <v>15.4428</v>
      </c>
      <c r="Y4224" s="6">
        <f>tbl_Raw_Data[[#This Row],[Net_Amount_Before_Tax]]+tbl_Raw_Data[[#This Row],[Tax_Amount]]</f>
        <v>324.29879999999997</v>
      </c>
      <c r="Z4224" s="6">
        <f t="shared" si="329"/>
        <v>3</v>
      </c>
    </row>
    <row r="4225" spans="1:26" x14ac:dyDescent="0.3">
      <c r="A4225" s="23" t="s">
        <v>6160</v>
      </c>
      <c r="B4225" s="34">
        <v>45347</v>
      </c>
      <c r="C4225" s="23" t="s">
        <v>4518</v>
      </c>
      <c r="D4225" s="23" t="s">
        <v>130</v>
      </c>
      <c r="E4225" s="23" t="s">
        <v>131</v>
      </c>
      <c r="F4225" s="23">
        <v>700001</v>
      </c>
      <c r="G4225" s="23" t="s">
        <v>48</v>
      </c>
      <c r="H4225" s="23" t="s">
        <v>49</v>
      </c>
      <c r="I4225" s="23" t="s">
        <v>50</v>
      </c>
      <c r="J4225" s="23" t="s">
        <v>23</v>
      </c>
      <c r="K4225" s="23" t="s">
        <v>24</v>
      </c>
      <c r="L4225" s="23">
        <v>4</v>
      </c>
      <c r="M4225" s="23">
        <v>98.51</v>
      </c>
      <c r="N4225" s="23">
        <v>5</v>
      </c>
      <c r="O4225" s="23">
        <v>5</v>
      </c>
      <c r="P4225" s="23" t="s">
        <v>25</v>
      </c>
      <c r="Q4225" s="23" t="s">
        <v>90</v>
      </c>
      <c r="R4225" s="23">
        <f t="shared" si="325"/>
        <v>1</v>
      </c>
      <c r="S4225" s="23" t="str">
        <f t="shared" si="326"/>
        <v>ORD104224_20240225_CUST00903_MED028</v>
      </c>
      <c r="T4225" s="23">
        <f t="shared" si="327"/>
        <v>1</v>
      </c>
      <c r="U4225" s="6">
        <f t="shared" si="328"/>
        <v>394.04</v>
      </c>
      <c r="V4225" s="6">
        <f>tbl_Raw_Data[[#This Row],[Discount_Pct]]*tbl_Raw_Data[[#This Row],[Gross_Amount]]/100</f>
        <v>19.702000000000002</v>
      </c>
      <c r="W4225" s="6">
        <f>tbl_Raw_Data[[#This Row],[Gross_Amount]]-tbl_Raw_Data[[#This Row],[Discount_Amount]]</f>
        <v>374.33800000000002</v>
      </c>
      <c r="X4225" s="6">
        <f>tbl_Raw_Data[[#This Row],[Net_Amount_Before_Tax]]*tbl_Raw_Data[[#This Row],[Tax_Pct]]/100</f>
        <v>18.716899999999999</v>
      </c>
      <c r="Y4225" s="6">
        <f>tbl_Raw_Data[[#This Row],[Net_Amount_Before_Tax]]+tbl_Raw_Data[[#This Row],[Tax_Amount]]</f>
        <v>393.05490000000003</v>
      </c>
      <c r="Z4225" s="6">
        <f t="shared" si="329"/>
        <v>2</v>
      </c>
    </row>
    <row r="4226" spans="1:26" x14ac:dyDescent="0.3">
      <c r="A4226" s="23" t="s">
        <v>6161</v>
      </c>
      <c r="B4226" s="34">
        <v>45879</v>
      </c>
      <c r="C4226" s="23" t="s">
        <v>3264</v>
      </c>
      <c r="D4226" s="23" t="s">
        <v>37</v>
      </c>
      <c r="E4226" s="23" t="s">
        <v>38</v>
      </c>
      <c r="F4226" s="23">
        <v>452020</v>
      </c>
      <c r="G4226" s="23" t="s">
        <v>229</v>
      </c>
      <c r="H4226" s="23" t="s">
        <v>230</v>
      </c>
      <c r="I4226" s="23" t="s">
        <v>84</v>
      </c>
      <c r="J4226" s="23" t="s">
        <v>140</v>
      </c>
      <c r="K4226" s="23" t="s">
        <v>24</v>
      </c>
      <c r="L4226" s="23">
        <v>2</v>
      </c>
      <c r="M4226" s="23">
        <v>182.76</v>
      </c>
      <c r="N4226" s="23">
        <v>10</v>
      </c>
      <c r="O4226" s="23">
        <v>5</v>
      </c>
      <c r="P4226" s="23" t="s">
        <v>89</v>
      </c>
      <c r="Q4226" s="23" t="s">
        <v>34</v>
      </c>
      <c r="R4226" s="23">
        <f t="shared" ref="R4226:R4289" si="330">COUNTIFS($A$2:$A$8001,A4226,$B$2:$B$8001,B4226,$C$2:$C$8001,C4226,$G$2:$G$8001,G4226)</f>
        <v>1</v>
      </c>
      <c r="S4226" s="23" t="str">
        <f t="shared" ref="S4226:S4289" si="331">A4226&amp;"_"&amp;TEXT(B4226,"yyyymmdd")&amp;"_"&amp;C4226&amp;"_"&amp;G4226</f>
        <v>ORD104225_20250810_CUST02621_MED022</v>
      </c>
      <c r="T4226" s="23">
        <f t="shared" ref="T4226:T4289" si="332">COUNTIF($S$2:$S$8001,S4226)</f>
        <v>1</v>
      </c>
      <c r="U4226" s="6">
        <f t="shared" ref="U4226:U4289" si="333">L4226*M4226</f>
        <v>365.52</v>
      </c>
      <c r="V4226" s="6">
        <f>tbl_Raw_Data[[#This Row],[Discount_Pct]]*tbl_Raw_Data[[#This Row],[Gross_Amount]]/100</f>
        <v>36.552</v>
      </c>
      <c r="W4226" s="6">
        <f>tbl_Raw_Data[[#This Row],[Gross_Amount]]-tbl_Raw_Data[[#This Row],[Discount_Amount]]</f>
        <v>328.96799999999996</v>
      </c>
      <c r="X4226" s="6">
        <f>tbl_Raw_Data[[#This Row],[Net_Amount_Before_Tax]]*tbl_Raw_Data[[#This Row],[Tax_Pct]]/100</f>
        <v>16.448399999999996</v>
      </c>
      <c r="Y4226" s="6">
        <f>tbl_Raw_Data[[#This Row],[Net_Amount_Before_Tax]]+tbl_Raw_Data[[#This Row],[Tax_Amount]]</f>
        <v>345.41639999999995</v>
      </c>
      <c r="Z4226" s="6">
        <f t="shared" ref="Z4226:Z4289" si="334">COUNTIFS($C$2:$C$8001,C4226,$Q$2:$Q$8001,"Delivered")</f>
        <v>3</v>
      </c>
    </row>
    <row r="4227" spans="1:26" x14ac:dyDescent="0.3">
      <c r="A4227" s="23" t="s">
        <v>6162</v>
      </c>
      <c r="B4227" s="34">
        <v>45325</v>
      </c>
      <c r="C4227" s="23" t="s">
        <v>6163</v>
      </c>
      <c r="D4227" s="23" t="s">
        <v>80</v>
      </c>
      <c r="E4227" s="23" t="s">
        <v>81</v>
      </c>
      <c r="F4227" s="23">
        <v>395010</v>
      </c>
      <c r="G4227" s="23" t="s">
        <v>53</v>
      </c>
      <c r="H4227" s="23" t="s">
        <v>54</v>
      </c>
      <c r="I4227" s="23" t="s">
        <v>55</v>
      </c>
      <c r="J4227" s="23" t="s">
        <v>56</v>
      </c>
      <c r="K4227" s="23" t="s">
        <v>57</v>
      </c>
      <c r="L4227" s="23">
        <v>1</v>
      </c>
      <c r="M4227" s="23">
        <v>49.12</v>
      </c>
      <c r="N4227" s="23">
        <v>5</v>
      </c>
      <c r="O4227" s="23">
        <v>12</v>
      </c>
      <c r="P4227" s="23" t="s">
        <v>25</v>
      </c>
      <c r="Q4227" s="23" t="s">
        <v>34</v>
      </c>
      <c r="R4227" s="23">
        <f t="shared" si="330"/>
        <v>1</v>
      </c>
      <c r="S4227" s="23" t="str">
        <f t="shared" si="331"/>
        <v>ORD104226_20240203_CUST02326_MED020</v>
      </c>
      <c r="T4227" s="23">
        <f t="shared" si="332"/>
        <v>1</v>
      </c>
      <c r="U4227" s="6">
        <f t="shared" si="333"/>
        <v>49.12</v>
      </c>
      <c r="V4227" s="6">
        <f>tbl_Raw_Data[[#This Row],[Discount_Pct]]*tbl_Raw_Data[[#This Row],[Gross_Amount]]/100</f>
        <v>2.456</v>
      </c>
      <c r="W4227" s="6">
        <f>tbl_Raw_Data[[#This Row],[Gross_Amount]]-tbl_Raw_Data[[#This Row],[Discount_Amount]]</f>
        <v>46.663999999999994</v>
      </c>
      <c r="X4227" s="6">
        <f>tbl_Raw_Data[[#This Row],[Net_Amount_Before_Tax]]*tbl_Raw_Data[[#This Row],[Tax_Pct]]/100</f>
        <v>5.5996799999999993</v>
      </c>
      <c r="Y4227" s="6">
        <f>tbl_Raw_Data[[#This Row],[Net_Amount_Before_Tax]]+tbl_Raw_Data[[#This Row],[Tax_Amount]]</f>
        <v>52.263679999999994</v>
      </c>
      <c r="Z4227" s="6">
        <f t="shared" si="334"/>
        <v>1</v>
      </c>
    </row>
    <row r="4228" spans="1:26" x14ac:dyDescent="0.3">
      <c r="A4228" s="23" t="s">
        <v>6162</v>
      </c>
      <c r="B4228" s="34">
        <v>45815</v>
      </c>
      <c r="C4228" s="23" t="s">
        <v>872</v>
      </c>
      <c r="D4228" s="23" t="s">
        <v>19</v>
      </c>
      <c r="E4228" s="23" t="s">
        <v>19</v>
      </c>
      <c r="F4228" s="23">
        <v>110044</v>
      </c>
      <c r="G4228" s="23" t="s">
        <v>30</v>
      </c>
      <c r="H4228" s="23" t="s">
        <v>31</v>
      </c>
      <c r="I4228" s="23" t="s">
        <v>32</v>
      </c>
      <c r="J4228" s="23" t="s">
        <v>23</v>
      </c>
      <c r="K4228" s="23" t="s">
        <v>24</v>
      </c>
      <c r="L4228" s="23">
        <v>2</v>
      </c>
      <c r="M4228" s="23">
        <v>136.66</v>
      </c>
      <c r="N4228" s="23">
        <v>5</v>
      </c>
      <c r="O4228" s="23">
        <v>18</v>
      </c>
      <c r="P4228" s="23" t="s">
        <v>33</v>
      </c>
      <c r="Q4228" s="23" t="s">
        <v>34</v>
      </c>
      <c r="R4228" s="23">
        <f t="shared" si="330"/>
        <v>1</v>
      </c>
      <c r="S4228" s="23" t="str">
        <f t="shared" si="331"/>
        <v>ORD104226_20250607_CUST00897_MED017</v>
      </c>
      <c r="T4228" s="23">
        <f t="shared" si="332"/>
        <v>1</v>
      </c>
      <c r="U4228" s="6">
        <f t="shared" si="333"/>
        <v>273.32</v>
      </c>
      <c r="V4228" s="6">
        <f>tbl_Raw_Data[[#This Row],[Discount_Pct]]*tbl_Raw_Data[[#This Row],[Gross_Amount]]/100</f>
        <v>13.665999999999999</v>
      </c>
      <c r="W4228" s="6">
        <f>tbl_Raw_Data[[#This Row],[Gross_Amount]]-tbl_Raw_Data[[#This Row],[Discount_Amount]]</f>
        <v>259.654</v>
      </c>
      <c r="X4228" s="6">
        <f>tbl_Raw_Data[[#This Row],[Net_Amount_Before_Tax]]*tbl_Raw_Data[[#This Row],[Tax_Pct]]/100</f>
        <v>46.737719999999996</v>
      </c>
      <c r="Y4228" s="6">
        <f>tbl_Raw_Data[[#This Row],[Net_Amount_Before_Tax]]+tbl_Raw_Data[[#This Row],[Tax_Amount]]</f>
        <v>306.39171999999996</v>
      </c>
      <c r="Z4228" s="6">
        <f t="shared" si="334"/>
        <v>2</v>
      </c>
    </row>
    <row r="4229" spans="1:26" x14ac:dyDescent="0.3">
      <c r="A4229" s="23" t="s">
        <v>6164</v>
      </c>
      <c r="B4229" s="34">
        <v>45513</v>
      </c>
      <c r="C4229" s="23" t="s">
        <v>2470</v>
      </c>
      <c r="D4229" s="23" t="s">
        <v>46</v>
      </c>
      <c r="E4229" s="23" t="s">
        <v>47</v>
      </c>
      <c r="F4229" s="23">
        <v>411045</v>
      </c>
      <c r="G4229" s="23" t="s">
        <v>53</v>
      </c>
      <c r="H4229" s="23" t="s">
        <v>54</v>
      </c>
      <c r="I4229" s="23" t="s">
        <v>55</v>
      </c>
      <c r="J4229" s="23" t="s">
        <v>56</v>
      </c>
      <c r="K4229" s="23" t="s">
        <v>57</v>
      </c>
      <c r="L4229" s="23">
        <v>1</v>
      </c>
      <c r="M4229" s="23">
        <v>56.29</v>
      </c>
      <c r="N4229" s="23">
        <v>5</v>
      </c>
      <c r="O4229" s="23">
        <v>18</v>
      </c>
      <c r="P4229" s="23" t="s">
        <v>43</v>
      </c>
      <c r="Q4229" s="23" t="s">
        <v>90</v>
      </c>
      <c r="R4229" s="23">
        <f t="shared" si="330"/>
        <v>1</v>
      </c>
      <c r="S4229" s="23" t="str">
        <f t="shared" si="331"/>
        <v>ORD104228_20240809_CUST01865_MED020</v>
      </c>
      <c r="T4229" s="23">
        <f t="shared" si="332"/>
        <v>1</v>
      </c>
      <c r="U4229" s="6">
        <f t="shared" si="333"/>
        <v>56.29</v>
      </c>
      <c r="V4229" s="6">
        <f>tbl_Raw_Data[[#This Row],[Discount_Pct]]*tbl_Raw_Data[[#This Row],[Gross_Amount]]/100</f>
        <v>2.8144999999999998</v>
      </c>
      <c r="W4229" s="6">
        <f>tbl_Raw_Data[[#This Row],[Gross_Amount]]-tbl_Raw_Data[[#This Row],[Discount_Amount]]</f>
        <v>53.475499999999997</v>
      </c>
      <c r="X4229" s="6">
        <f>tbl_Raw_Data[[#This Row],[Net_Amount_Before_Tax]]*tbl_Raw_Data[[#This Row],[Tax_Pct]]/100</f>
        <v>9.625589999999999</v>
      </c>
      <c r="Y4229" s="6">
        <f>tbl_Raw_Data[[#This Row],[Net_Amount_Before_Tax]]+tbl_Raw_Data[[#This Row],[Tax_Amount]]</f>
        <v>63.101089999999999</v>
      </c>
      <c r="Z4229" s="6">
        <f t="shared" si="334"/>
        <v>2</v>
      </c>
    </row>
    <row r="4230" spans="1:26" x14ac:dyDescent="0.3">
      <c r="A4230" s="23" t="s">
        <v>6165</v>
      </c>
      <c r="B4230" s="34">
        <v>45806</v>
      </c>
      <c r="C4230" s="23" t="s">
        <v>555</v>
      </c>
      <c r="D4230" s="23" t="s">
        <v>100</v>
      </c>
      <c r="E4230" s="23" t="s">
        <v>101</v>
      </c>
      <c r="F4230" s="23">
        <v>201305</v>
      </c>
      <c r="G4230" s="23" t="s">
        <v>74</v>
      </c>
      <c r="H4230" s="23" t="s">
        <v>75</v>
      </c>
      <c r="I4230" s="23" t="s">
        <v>76</v>
      </c>
      <c r="J4230" s="23" t="s">
        <v>77</v>
      </c>
      <c r="K4230" s="23" t="s">
        <v>57</v>
      </c>
      <c r="L4230" s="23">
        <v>1</v>
      </c>
      <c r="M4230" s="23">
        <v>67.61</v>
      </c>
      <c r="N4230" s="23">
        <v>0</v>
      </c>
      <c r="O4230" s="23">
        <v>18</v>
      </c>
      <c r="P4230" s="23" t="s">
        <v>25</v>
      </c>
      <c r="Q4230" s="23" t="s">
        <v>44</v>
      </c>
      <c r="R4230" s="23">
        <f t="shared" si="330"/>
        <v>1</v>
      </c>
      <c r="S4230" s="23" t="str">
        <f t="shared" si="331"/>
        <v>ORD104229_20250529_CUST00768_MED008</v>
      </c>
      <c r="T4230" s="23">
        <f t="shared" si="332"/>
        <v>1</v>
      </c>
      <c r="U4230" s="6">
        <f t="shared" si="333"/>
        <v>67.61</v>
      </c>
      <c r="V4230" s="6">
        <f>tbl_Raw_Data[[#This Row],[Discount_Pct]]*tbl_Raw_Data[[#This Row],[Gross_Amount]]/100</f>
        <v>0</v>
      </c>
      <c r="W4230" s="6">
        <f>tbl_Raw_Data[[#This Row],[Gross_Amount]]-tbl_Raw_Data[[#This Row],[Discount_Amount]]</f>
        <v>67.61</v>
      </c>
      <c r="X4230" s="6">
        <f>tbl_Raw_Data[[#This Row],[Net_Amount_Before_Tax]]*tbl_Raw_Data[[#This Row],[Tax_Pct]]/100</f>
        <v>12.1698</v>
      </c>
      <c r="Y4230" s="6">
        <f>tbl_Raw_Data[[#This Row],[Net_Amount_Before_Tax]]+tbl_Raw_Data[[#This Row],[Tax_Amount]]</f>
        <v>79.779799999999994</v>
      </c>
      <c r="Z4230" s="6">
        <f t="shared" si="334"/>
        <v>2</v>
      </c>
    </row>
    <row r="4231" spans="1:26" x14ac:dyDescent="0.3">
      <c r="A4231" s="23" t="s">
        <v>6166</v>
      </c>
      <c r="B4231" s="34">
        <v>45632</v>
      </c>
      <c r="C4231" s="23" t="s">
        <v>4103</v>
      </c>
      <c r="D4231" s="23" t="s">
        <v>46</v>
      </c>
      <c r="E4231" s="23" t="s">
        <v>47</v>
      </c>
      <c r="F4231" s="23">
        <v>411045</v>
      </c>
      <c r="G4231" s="23" t="s">
        <v>39</v>
      </c>
      <c r="H4231" s="23" t="s">
        <v>40</v>
      </c>
      <c r="I4231" s="23" t="s">
        <v>41</v>
      </c>
      <c r="J4231" s="23" t="s">
        <v>42</v>
      </c>
      <c r="K4231" s="23" t="s">
        <v>24</v>
      </c>
      <c r="L4231" s="23">
        <v>1</v>
      </c>
      <c r="M4231" s="23">
        <v>34.450000000000003</v>
      </c>
      <c r="N4231" s="23">
        <v>15</v>
      </c>
      <c r="O4231" s="23">
        <v>5</v>
      </c>
      <c r="P4231" s="23" t="s">
        <v>33</v>
      </c>
      <c r="Q4231" s="23" t="s">
        <v>34</v>
      </c>
      <c r="R4231" s="23">
        <f t="shared" si="330"/>
        <v>1</v>
      </c>
      <c r="S4231" s="23" t="str">
        <f t="shared" si="331"/>
        <v>ORD104230_20241206_CUST02419_MED001</v>
      </c>
      <c r="T4231" s="23">
        <f t="shared" si="332"/>
        <v>1</v>
      </c>
      <c r="U4231" s="6">
        <f t="shared" si="333"/>
        <v>34.450000000000003</v>
      </c>
      <c r="V4231" s="6">
        <f>tbl_Raw_Data[[#This Row],[Discount_Pct]]*tbl_Raw_Data[[#This Row],[Gross_Amount]]/100</f>
        <v>5.1675000000000004</v>
      </c>
      <c r="W4231" s="6">
        <f>tbl_Raw_Data[[#This Row],[Gross_Amount]]-tbl_Raw_Data[[#This Row],[Discount_Amount]]</f>
        <v>29.282500000000002</v>
      </c>
      <c r="X4231" s="6">
        <f>tbl_Raw_Data[[#This Row],[Net_Amount_Before_Tax]]*tbl_Raw_Data[[#This Row],[Tax_Pct]]/100</f>
        <v>1.4641250000000001</v>
      </c>
      <c r="Y4231" s="6">
        <f>tbl_Raw_Data[[#This Row],[Net_Amount_Before_Tax]]+tbl_Raw_Data[[#This Row],[Tax_Amount]]</f>
        <v>30.746625000000002</v>
      </c>
      <c r="Z4231" s="6">
        <f t="shared" si="334"/>
        <v>3</v>
      </c>
    </row>
    <row r="4232" spans="1:26" x14ac:dyDescent="0.3">
      <c r="A4232" s="23" t="s">
        <v>6167</v>
      </c>
      <c r="B4232" s="34">
        <v>45381</v>
      </c>
      <c r="C4232" s="23" t="s">
        <v>6168</v>
      </c>
      <c r="D4232" s="23" t="s">
        <v>37</v>
      </c>
      <c r="E4232" s="23" t="s">
        <v>38</v>
      </c>
      <c r="F4232" s="23">
        <v>452016</v>
      </c>
      <c r="G4232" s="23" t="s">
        <v>196</v>
      </c>
      <c r="H4232" s="23" t="s">
        <v>197</v>
      </c>
      <c r="I4232" s="23" t="s">
        <v>32</v>
      </c>
      <c r="J4232" s="23" t="s">
        <v>42</v>
      </c>
      <c r="K4232" s="23" t="s">
        <v>24</v>
      </c>
      <c r="L4232" s="23">
        <v>1</v>
      </c>
      <c r="M4232" s="23">
        <v>27.16</v>
      </c>
      <c r="N4232" s="23">
        <v>5</v>
      </c>
      <c r="O4232" s="23">
        <v>5</v>
      </c>
      <c r="P4232" s="23" t="s">
        <v>25</v>
      </c>
      <c r="Q4232" s="23" t="s">
        <v>34</v>
      </c>
      <c r="R4232" s="23">
        <f t="shared" si="330"/>
        <v>1</v>
      </c>
      <c r="S4232" s="23" t="str">
        <f t="shared" si="331"/>
        <v>ORD104231_20240330_CUST00269_MED011</v>
      </c>
      <c r="T4232" s="23">
        <f t="shared" si="332"/>
        <v>1</v>
      </c>
      <c r="U4232" s="6">
        <f t="shared" si="333"/>
        <v>27.16</v>
      </c>
      <c r="V4232" s="6">
        <f>tbl_Raw_Data[[#This Row],[Discount_Pct]]*tbl_Raw_Data[[#This Row],[Gross_Amount]]/100</f>
        <v>1.3580000000000001</v>
      </c>
      <c r="W4232" s="6">
        <f>tbl_Raw_Data[[#This Row],[Gross_Amount]]-tbl_Raw_Data[[#This Row],[Discount_Amount]]</f>
        <v>25.802</v>
      </c>
      <c r="X4232" s="6">
        <f>tbl_Raw_Data[[#This Row],[Net_Amount_Before_Tax]]*tbl_Raw_Data[[#This Row],[Tax_Pct]]/100</f>
        <v>1.2900999999999998</v>
      </c>
      <c r="Y4232" s="6">
        <f>tbl_Raw_Data[[#This Row],[Net_Amount_Before_Tax]]+tbl_Raw_Data[[#This Row],[Tax_Amount]]</f>
        <v>27.092099999999999</v>
      </c>
      <c r="Z4232" s="6">
        <f t="shared" si="334"/>
        <v>3</v>
      </c>
    </row>
    <row r="4233" spans="1:26" x14ac:dyDescent="0.3">
      <c r="A4233" s="23" t="s">
        <v>6169</v>
      </c>
      <c r="B4233" s="34">
        <v>45478</v>
      </c>
      <c r="C4233" s="23" t="s">
        <v>5555</v>
      </c>
      <c r="D4233" s="23" t="s">
        <v>183</v>
      </c>
      <c r="E4233" s="23" t="s">
        <v>184</v>
      </c>
      <c r="F4233" s="23">
        <v>122002</v>
      </c>
      <c r="G4233" s="23" t="s">
        <v>111</v>
      </c>
      <c r="H4233" s="23" t="s">
        <v>112</v>
      </c>
      <c r="I4233" s="23" t="s">
        <v>113</v>
      </c>
      <c r="J4233" s="23" t="s">
        <v>114</v>
      </c>
      <c r="K4233" s="23" t="s">
        <v>24</v>
      </c>
      <c r="L4233" s="23">
        <v>1</v>
      </c>
      <c r="M4233" s="23">
        <v>107.66</v>
      </c>
      <c r="N4233" s="23">
        <v>10</v>
      </c>
      <c r="O4233" s="23">
        <v>5</v>
      </c>
      <c r="P4233" s="23" t="s">
        <v>33</v>
      </c>
      <c r="Q4233" s="23" t="s">
        <v>34</v>
      </c>
      <c r="R4233" s="23">
        <f t="shared" si="330"/>
        <v>1</v>
      </c>
      <c r="S4233" s="23" t="str">
        <f t="shared" si="331"/>
        <v>ORD104232_20240705_CUST01204_MED027</v>
      </c>
      <c r="T4233" s="23">
        <f t="shared" si="332"/>
        <v>1</v>
      </c>
      <c r="U4233" s="6">
        <f t="shared" si="333"/>
        <v>107.66</v>
      </c>
      <c r="V4233" s="6">
        <f>tbl_Raw_Data[[#This Row],[Discount_Pct]]*tbl_Raw_Data[[#This Row],[Gross_Amount]]/100</f>
        <v>10.765999999999998</v>
      </c>
      <c r="W4233" s="6">
        <f>tbl_Raw_Data[[#This Row],[Gross_Amount]]-tbl_Raw_Data[[#This Row],[Discount_Amount]]</f>
        <v>96.894000000000005</v>
      </c>
      <c r="X4233" s="6">
        <f>tbl_Raw_Data[[#This Row],[Net_Amount_Before_Tax]]*tbl_Raw_Data[[#This Row],[Tax_Pct]]/100</f>
        <v>4.8447000000000005</v>
      </c>
      <c r="Y4233" s="6">
        <f>tbl_Raw_Data[[#This Row],[Net_Amount_Before_Tax]]+tbl_Raw_Data[[#This Row],[Tax_Amount]]</f>
        <v>101.73870000000001</v>
      </c>
      <c r="Z4233" s="6">
        <f t="shared" si="334"/>
        <v>2</v>
      </c>
    </row>
    <row r="4234" spans="1:26" x14ac:dyDescent="0.3">
      <c r="A4234" s="23" t="s">
        <v>6170</v>
      </c>
      <c r="B4234" s="34">
        <v>45625</v>
      </c>
      <c r="C4234" s="23" t="s">
        <v>542</v>
      </c>
      <c r="D4234" s="23" t="s">
        <v>123</v>
      </c>
      <c r="E4234" s="23" t="s">
        <v>101</v>
      </c>
      <c r="F4234" s="23">
        <v>226001</v>
      </c>
      <c r="G4234" s="23" t="s">
        <v>185</v>
      </c>
      <c r="H4234" s="23" t="s">
        <v>186</v>
      </c>
      <c r="I4234" s="23" t="s">
        <v>76</v>
      </c>
      <c r="J4234" s="23" t="s">
        <v>187</v>
      </c>
      <c r="K4234" s="23" t="s">
        <v>57</v>
      </c>
      <c r="L4234" s="23">
        <v>2</v>
      </c>
      <c r="M4234" s="23">
        <v>81.42</v>
      </c>
      <c r="N4234" s="23">
        <v>10</v>
      </c>
      <c r="O4234" s="23">
        <v>5</v>
      </c>
      <c r="P4234" s="23" t="s">
        <v>65</v>
      </c>
      <c r="Q4234" s="23" t="s">
        <v>26</v>
      </c>
      <c r="R4234" s="23">
        <f t="shared" si="330"/>
        <v>1</v>
      </c>
      <c r="S4234" s="23" t="str">
        <f t="shared" si="331"/>
        <v>ORD104233_20241129_CUST00230_MED009</v>
      </c>
      <c r="T4234" s="23">
        <f t="shared" si="332"/>
        <v>1</v>
      </c>
      <c r="U4234" s="6">
        <f t="shared" si="333"/>
        <v>162.84</v>
      </c>
      <c r="V4234" s="6">
        <f>tbl_Raw_Data[[#This Row],[Discount_Pct]]*tbl_Raw_Data[[#This Row],[Gross_Amount]]/100</f>
        <v>16.284000000000002</v>
      </c>
      <c r="W4234" s="6">
        <f>tbl_Raw_Data[[#This Row],[Gross_Amount]]-tbl_Raw_Data[[#This Row],[Discount_Amount]]</f>
        <v>146.55600000000001</v>
      </c>
      <c r="X4234" s="6">
        <f>tbl_Raw_Data[[#This Row],[Net_Amount_Before_Tax]]*tbl_Raw_Data[[#This Row],[Tax_Pct]]/100</f>
        <v>7.3278000000000008</v>
      </c>
      <c r="Y4234" s="6">
        <f>tbl_Raw_Data[[#This Row],[Net_Amount_Before_Tax]]+tbl_Raw_Data[[#This Row],[Tax_Amount]]</f>
        <v>153.88380000000001</v>
      </c>
      <c r="Z4234" s="6">
        <f t="shared" si="334"/>
        <v>2</v>
      </c>
    </row>
    <row r="4235" spans="1:26" x14ac:dyDescent="0.3">
      <c r="A4235" s="23" t="s">
        <v>6171</v>
      </c>
      <c r="B4235" s="34">
        <v>45772</v>
      </c>
      <c r="C4235" s="23" t="s">
        <v>864</v>
      </c>
      <c r="D4235" s="23" t="s">
        <v>159</v>
      </c>
      <c r="E4235" s="23" t="s">
        <v>47</v>
      </c>
      <c r="F4235" s="23">
        <v>400069</v>
      </c>
      <c r="G4235" s="23" t="s">
        <v>167</v>
      </c>
      <c r="H4235" s="23" t="s">
        <v>168</v>
      </c>
      <c r="I4235" s="23" t="s">
        <v>113</v>
      </c>
      <c r="J4235" s="23" t="s">
        <v>42</v>
      </c>
      <c r="K4235" s="23" t="s">
        <v>24</v>
      </c>
      <c r="L4235" s="23">
        <v>1</v>
      </c>
      <c r="M4235" s="23">
        <v>212.45</v>
      </c>
      <c r="N4235" s="23">
        <v>10</v>
      </c>
      <c r="O4235" s="23">
        <v>5</v>
      </c>
      <c r="P4235" s="23" t="s">
        <v>25</v>
      </c>
      <c r="Q4235" s="23" t="s">
        <v>34</v>
      </c>
      <c r="R4235" s="23">
        <f t="shared" si="330"/>
        <v>1</v>
      </c>
      <c r="S4235" s="23" t="str">
        <f t="shared" si="331"/>
        <v>ORD104234_20250425_CUST02207_MED026</v>
      </c>
      <c r="T4235" s="23">
        <f t="shared" si="332"/>
        <v>1</v>
      </c>
      <c r="U4235" s="6">
        <f t="shared" si="333"/>
        <v>212.45</v>
      </c>
      <c r="V4235" s="6">
        <f>tbl_Raw_Data[[#This Row],[Discount_Pct]]*tbl_Raw_Data[[#This Row],[Gross_Amount]]/100</f>
        <v>21.245000000000001</v>
      </c>
      <c r="W4235" s="6">
        <f>tbl_Raw_Data[[#This Row],[Gross_Amount]]-tbl_Raw_Data[[#This Row],[Discount_Amount]]</f>
        <v>191.20499999999998</v>
      </c>
      <c r="X4235" s="6">
        <f>tbl_Raw_Data[[#This Row],[Net_Amount_Before_Tax]]*tbl_Raw_Data[[#This Row],[Tax_Pct]]/100</f>
        <v>9.5602499999999981</v>
      </c>
      <c r="Y4235" s="6">
        <f>tbl_Raw_Data[[#This Row],[Net_Amount_Before_Tax]]+tbl_Raw_Data[[#This Row],[Tax_Amount]]</f>
        <v>200.76524999999998</v>
      </c>
      <c r="Z4235" s="6">
        <f t="shared" si="334"/>
        <v>2</v>
      </c>
    </row>
    <row r="4236" spans="1:26" x14ac:dyDescent="0.3">
      <c r="A4236" s="23" t="s">
        <v>6172</v>
      </c>
      <c r="B4236" s="34">
        <v>45682</v>
      </c>
      <c r="C4236" s="23" t="s">
        <v>2323</v>
      </c>
      <c r="D4236" s="23" t="s">
        <v>123</v>
      </c>
      <c r="E4236" s="23" t="s">
        <v>101</v>
      </c>
      <c r="F4236" s="23">
        <v>226016</v>
      </c>
      <c r="G4236" s="23" t="s">
        <v>167</v>
      </c>
      <c r="H4236" s="23" t="s">
        <v>168</v>
      </c>
      <c r="I4236" s="23" t="s">
        <v>113</v>
      </c>
      <c r="J4236" s="23" t="s">
        <v>42</v>
      </c>
      <c r="K4236" s="23" t="s">
        <v>24</v>
      </c>
      <c r="L4236" s="23">
        <v>1</v>
      </c>
      <c r="M4236" s="23">
        <v>181.35</v>
      </c>
      <c r="N4236" s="23">
        <v>5</v>
      </c>
      <c r="O4236" s="23">
        <v>5</v>
      </c>
      <c r="P4236" s="23" t="s">
        <v>33</v>
      </c>
      <c r="Q4236" s="23" t="s">
        <v>34</v>
      </c>
      <c r="R4236" s="23">
        <f t="shared" si="330"/>
        <v>1</v>
      </c>
      <c r="S4236" s="23" t="str">
        <f t="shared" si="331"/>
        <v>ORD104235_20250125_CUST03307_MED026</v>
      </c>
      <c r="T4236" s="23">
        <f t="shared" si="332"/>
        <v>1</v>
      </c>
      <c r="U4236" s="6">
        <f t="shared" si="333"/>
        <v>181.35</v>
      </c>
      <c r="V4236" s="6">
        <f>tbl_Raw_Data[[#This Row],[Discount_Pct]]*tbl_Raw_Data[[#This Row],[Gross_Amount]]/100</f>
        <v>9.0675000000000008</v>
      </c>
      <c r="W4236" s="6">
        <f>tbl_Raw_Data[[#This Row],[Gross_Amount]]-tbl_Raw_Data[[#This Row],[Discount_Amount]]</f>
        <v>172.2825</v>
      </c>
      <c r="X4236" s="6">
        <f>tbl_Raw_Data[[#This Row],[Net_Amount_Before_Tax]]*tbl_Raw_Data[[#This Row],[Tax_Pct]]/100</f>
        <v>8.6141249999999996</v>
      </c>
      <c r="Y4236" s="6">
        <f>tbl_Raw_Data[[#This Row],[Net_Amount_Before_Tax]]+tbl_Raw_Data[[#This Row],[Tax_Amount]]</f>
        <v>180.896625</v>
      </c>
      <c r="Z4236" s="6">
        <f t="shared" si="334"/>
        <v>3</v>
      </c>
    </row>
    <row r="4237" spans="1:26" x14ac:dyDescent="0.3">
      <c r="A4237" s="23" t="s">
        <v>6173</v>
      </c>
      <c r="B4237" s="34">
        <v>45560</v>
      </c>
      <c r="C4237" s="23" t="s">
        <v>2539</v>
      </c>
      <c r="D4237" s="23" t="s">
        <v>183</v>
      </c>
      <c r="E4237" s="23" t="s">
        <v>184</v>
      </c>
      <c r="F4237" s="23">
        <v>122002</v>
      </c>
      <c r="G4237" s="23" t="s">
        <v>315</v>
      </c>
      <c r="H4237" s="23" t="s">
        <v>316</v>
      </c>
      <c r="I4237" s="23" t="s">
        <v>50</v>
      </c>
      <c r="J4237" s="23" t="s">
        <v>114</v>
      </c>
      <c r="K4237" s="23" t="s">
        <v>24</v>
      </c>
      <c r="L4237" s="23">
        <v>2</v>
      </c>
      <c r="M4237" s="23">
        <v>123.3</v>
      </c>
      <c r="N4237" s="23">
        <v>5</v>
      </c>
      <c r="O4237" s="23">
        <v>12</v>
      </c>
      <c r="P4237" s="23" t="s">
        <v>89</v>
      </c>
      <c r="Q4237" s="23" t="s">
        <v>34</v>
      </c>
      <c r="R4237" s="23">
        <f t="shared" si="330"/>
        <v>1</v>
      </c>
      <c r="S4237" s="23" t="str">
        <f t="shared" si="331"/>
        <v>ORD104236_20240925_CUST00246_MED012</v>
      </c>
      <c r="T4237" s="23">
        <f t="shared" si="332"/>
        <v>1</v>
      </c>
      <c r="U4237" s="6">
        <f t="shared" si="333"/>
        <v>246.6</v>
      </c>
      <c r="V4237" s="6">
        <f>tbl_Raw_Data[[#This Row],[Discount_Pct]]*tbl_Raw_Data[[#This Row],[Gross_Amount]]/100</f>
        <v>12.33</v>
      </c>
      <c r="W4237" s="6">
        <f>tbl_Raw_Data[[#This Row],[Gross_Amount]]-tbl_Raw_Data[[#This Row],[Discount_Amount]]</f>
        <v>234.26999999999998</v>
      </c>
      <c r="X4237" s="6">
        <f>tbl_Raw_Data[[#This Row],[Net_Amount_Before_Tax]]*tbl_Raw_Data[[#This Row],[Tax_Pct]]/100</f>
        <v>28.112399999999997</v>
      </c>
      <c r="Y4237" s="6">
        <f>tbl_Raw_Data[[#This Row],[Net_Amount_Before_Tax]]+tbl_Raw_Data[[#This Row],[Tax_Amount]]</f>
        <v>262.38239999999996</v>
      </c>
      <c r="Z4237" s="6">
        <f t="shared" si="334"/>
        <v>2</v>
      </c>
    </row>
    <row r="4238" spans="1:26" x14ac:dyDescent="0.3">
      <c r="A4238" s="23" t="s">
        <v>6174</v>
      </c>
      <c r="B4238" s="34">
        <v>45798</v>
      </c>
      <c r="C4238" s="23" t="s">
        <v>3148</v>
      </c>
      <c r="D4238" s="23" t="s">
        <v>123</v>
      </c>
      <c r="E4238" s="23" t="s">
        <v>101</v>
      </c>
      <c r="F4238" s="23">
        <v>226024</v>
      </c>
      <c r="G4238" s="23" t="s">
        <v>102</v>
      </c>
      <c r="H4238" s="23" t="s">
        <v>103</v>
      </c>
      <c r="I4238" s="23" t="s">
        <v>104</v>
      </c>
      <c r="J4238" s="23" t="s">
        <v>64</v>
      </c>
      <c r="K4238" s="23" t="s">
        <v>57</v>
      </c>
      <c r="L4238" s="23">
        <v>1</v>
      </c>
      <c r="M4238" s="23">
        <v>109.14</v>
      </c>
      <c r="N4238" s="23">
        <v>10</v>
      </c>
      <c r="O4238" s="23">
        <v>5</v>
      </c>
      <c r="P4238" s="23" t="s">
        <v>58</v>
      </c>
      <c r="Q4238" s="23" t="s">
        <v>34</v>
      </c>
      <c r="R4238" s="23">
        <f t="shared" si="330"/>
        <v>1</v>
      </c>
      <c r="S4238" s="23" t="str">
        <f t="shared" si="331"/>
        <v>ORD104237_20250521_CUST02293_MED029</v>
      </c>
      <c r="T4238" s="23">
        <f t="shared" si="332"/>
        <v>1</v>
      </c>
      <c r="U4238" s="6">
        <f t="shared" si="333"/>
        <v>109.14</v>
      </c>
      <c r="V4238" s="6">
        <f>tbl_Raw_Data[[#This Row],[Discount_Pct]]*tbl_Raw_Data[[#This Row],[Gross_Amount]]/100</f>
        <v>10.914000000000001</v>
      </c>
      <c r="W4238" s="6">
        <f>tbl_Raw_Data[[#This Row],[Gross_Amount]]-tbl_Raw_Data[[#This Row],[Discount_Amount]]</f>
        <v>98.225999999999999</v>
      </c>
      <c r="X4238" s="6">
        <f>tbl_Raw_Data[[#This Row],[Net_Amount_Before_Tax]]*tbl_Raw_Data[[#This Row],[Tax_Pct]]/100</f>
        <v>4.9112999999999998</v>
      </c>
      <c r="Y4238" s="6">
        <f>tbl_Raw_Data[[#This Row],[Net_Amount_Before_Tax]]+tbl_Raw_Data[[#This Row],[Tax_Amount]]</f>
        <v>103.1373</v>
      </c>
      <c r="Z4238" s="6">
        <f t="shared" si="334"/>
        <v>3</v>
      </c>
    </row>
    <row r="4239" spans="1:26" x14ac:dyDescent="0.3">
      <c r="A4239" s="23" t="s">
        <v>6175</v>
      </c>
      <c r="B4239" s="34">
        <v>45839</v>
      </c>
      <c r="C4239" s="23" t="s">
        <v>5407</v>
      </c>
      <c r="D4239" s="23" t="s">
        <v>19</v>
      </c>
      <c r="E4239" s="23" t="s">
        <v>19</v>
      </c>
      <c r="F4239" s="23">
        <v>110001</v>
      </c>
      <c r="G4239" s="23" t="s">
        <v>39</v>
      </c>
      <c r="H4239" s="23" t="s">
        <v>40</v>
      </c>
      <c r="I4239" s="23" t="s">
        <v>41</v>
      </c>
      <c r="J4239" s="23" t="s">
        <v>42</v>
      </c>
      <c r="K4239" s="23" t="s">
        <v>24</v>
      </c>
      <c r="L4239" s="23">
        <v>2</v>
      </c>
      <c r="M4239" s="23">
        <v>33.24</v>
      </c>
      <c r="N4239" s="23">
        <v>5</v>
      </c>
      <c r="O4239" s="23">
        <v>18</v>
      </c>
      <c r="P4239" s="23" t="s">
        <v>58</v>
      </c>
      <c r="Q4239" s="23" t="s">
        <v>26</v>
      </c>
      <c r="R4239" s="23">
        <f t="shared" si="330"/>
        <v>1</v>
      </c>
      <c r="S4239" s="23" t="str">
        <f t="shared" si="331"/>
        <v>ORD104238_20250701_CUST02444_MED001</v>
      </c>
      <c r="T4239" s="23">
        <f t="shared" si="332"/>
        <v>1</v>
      </c>
      <c r="U4239" s="6">
        <f t="shared" si="333"/>
        <v>66.48</v>
      </c>
      <c r="V4239" s="6">
        <f>tbl_Raw_Data[[#This Row],[Discount_Pct]]*tbl_Raw_Data[[#This Row],[Gross_Amount]]/100</f>
        <v>3.3240000000000003</v>
      </c>
      <c r="W4239" s="6">
        <f>tbl_Raw_Data[[#This Row],[Gross_Amount]]-tbl_Raw_Data[[#This Row],[Discount_Amount]]</f>
        <v>63.156000000000006</v>
      </c>
      <c r="X4239" s="6">
        <f>tbl_Raw_Data[[#This Row],[Net_Amount_Before_Tax]]*tbl_Raw_Data[[#This Row],[Tax_Pct]]/100</f>
        <v>11.368079999999999</v>
      </c>
      <c r="Y4239" s="6">
        <f>tbl_Raw_Data[[#This Row],[Net_Amount_Before_Tax]]+tbl_Raw_Data[[#This Row],[Tax_Amount]]</f>
        <v>74.524079999999998</v>
      </c>
      <c r="Z4239" s="6">
        <f t="shared" si="334"/>
        <v>0</v>
      </c>
    </row>
    <row r="4240" spans="1:26" x14ac:dyDescent="0.3">
      <c r="A4240" s="23" t="s">
        <v>6176</v>
      </c>
      <c r="B4240" s="34">
        <v>45827</v>
      </c>
      <c r="C4240" s="23" t="s">
        <v>2862</v>
      </c>
      <c r="D4240" s="23" t="s">
        <v>80</v>
      </c>
      <c r="E4240" s="23" t="s">
        <v>81</v>
      </c>
      <c r="F4240" s="23">
        <v>395010</v>
      </c>
      <c r="G4240" s="23" t="s">
        <v>111</v>
      </c>
      <c r="H4240" s="23" t="s">
        <v>112</v>
      </c>
      <c r="I4240" s="23" t="s">
        <v>113</v>
      </c>
      <c r="J4240" s="23" t="s">
        <v>114</v>
      </c>
      <c r="K4240" s="23" t="s">
        <v>24</v>
      </c>
      <c r="L4240" s="23">
        <v>1</v>
      </c>
      <c r="M4240" s="23">
        <v>105.66</v>
      </c>
      <c r="N4240" s="23">
        <v>5</v>
      </c>
      <c r="O4240" s="23">
        <v>18</v>
      </c>
      <c r="P4240" s="23" t="s">
        <v>58</v>
      </c>
      <c r="Q4240" s="23" t="s">
        <v>26</v>
      </c>
      <c r="R4240" s="23">
        <f t="shared" si="330"/>
        <v>1</v>
      </c>
      <c r="S4240" s="23" t="str">
        <f t="shared" si="331"/>
        <v>ORD104239_20250619_CUST00298_MED027</v>
      </c>
      <c r="T4240" s="23">
        <f t="shared" si="332"/>
        <v>1</v>
      </c>
      <c r="U4240" s="6">
        <f t="shared" si="333"/>
        <v>105.66</v>
      </c>
      <c r="V4240" s="6">
        <f>tbl_Raw_Data[[#This Row],[Discount_Pct]]*tbl_Raw_Data[[#This Row],[Gross_Amount]]/100</f>
        <v>5.2829999999999995</v>
      </c>
      <c r="W4240" s="6">
        <f>tbl_Raw_Data[[#This Row],[Gross_Amount]]-tbl_Raw_Data[[#This Row],[Discount_Amount]]</f>
        <v>100.377</v>
      </c>
      <c r="X4240" s="6">
        <f>tbl_Raw_Data[[#This Row],[Net_Amount_Before_Tax]]*tbl_Raw_Data[[#This Row],[Tax_Pct]]/100</f>
        <v>18.06786</v>
      </c>
      <c r="Y4240" s="6">
        <f>tbl_Raw_Data[[#This Row],[Net_Amount_Before_Tax]]+tbl_Raw_Data[[#This Row],[Tax_Amount]]</f>
        <v>118.44485999999999</v>
      </c>
      <c r="Z4240" s="6">
        <f t="shared" si="334"/>
        <v>1</v>
      </c>
    </row>
    <row r="4241" spans="1:26" x14ac:dyDescent="0.3">
      <c r="A4241" s="23" t="s">
        <v>6176</v>
      </c>
      <c r="B4241" s="34">
        <v>45780</v>
      </c>
      <c r="C4241" s="23" t="s">
        <v>6177</v>
      </c>
      <c r="D4241" s="23" t="s">
        <v>142</v>
      </c>
      <c r="E4241" s="23" t="s">
        <v>81</v>
      </c>
      <c r="F4241" s="23">
        <v>380058</v>
      </c>
      <c r="G4241" s="23" t="s">
        <v>229</v>
      </c>
      <c r="H4241" s="23" t="s">
        <v>230</v>
      </c>
      <c r="I4241" s="23" t="s">
        <v>84</v>
      </c>
      <c r="J4241" s="23" t="s">
        <v>140</v>
      </c>
      <c r="K4241" s="23" t="s">
        <v>24</v>
      </c>
      <c r="L4241" s="23">
        <v>1</v>
      </c>
      <c r="M4241" s="23">
        <v>182.79</v>
      </c>
      <c r="N4241" s="23">
        <v>0</v>
      </c>
      <c r="O4241" s="23">
        <v>5</v>
      </c>
      <c r="P4241" s="23" t="s">
        <v>33</v>
      </c>
      <c r="Q4241" s="23" t="s">
        <v>34</v>
      </c>
      <c r="R4241" s="23">
        <f t="shared" si="330"/>
        <v>1</v>
      </c>
      <c r="S4241" s="23" t="str">
        <f t="shared" si="331"/>
        <v>ORD104239_20250503_CUST03110_MED022</v>
      </c>
      <c r="T4241" s="23">
        <f t="shared" si="332"/>
        <v>1</v>
      </c>
      <c r="U4241" s="6">
        <f t="shared" si="333"/>
        <v>182.79</v>
      </c>
      <c r="V4241" s="6">
        <f>tbl_Raw_Data[[#This Row],[Discount_Pct]]*tbl_Raw_Data[[#This Row],[Gross_Amount]]/100</f>
        <v>0</v>
      </c>
      <c r="W4241" s="6">
        <f>tbl_Raw_Data[[#This Row],[Gross_Amount]]-tbl_Raw_Data[[#This Row],[Discount_Amount]]</f>
        <v>182.79</v>
      </c>
      <c r="X4241" s="6">
        <f>tbl_Raw_Data[[#This Row],[Net_Amount_Before_Tax]]*tbl_Raw_Data[[#This Row],[Tax_Pct]]/100</f>
        <v>9.1395</v>
      </c>
      <c r="Y4241" s="6">
        <f>tbl_Raw_Data[[#This Row],[Net_Amount_Before_Tax]]+tbl_Raw_Data[[#This Row],[Tax_Amount]]</f>
        <v>191.92949999999999</v>
      </c>
      <c r="Z4241" s="6">
        <f t="shared" si="334"/>
        <v>1</v>
      </c>
    </row>
    <row r="4242" spans="1:26" x14ac:dyDescent="0.3">
      <c r="A4242" s="23" t="s">
        <v>6178</v>
      </c>
      <c r="B4242" s="34">
        <v>45322</v>
      </c>
      <c r="C4242" s="23" t="s">
        <v>2172</v>
      </c>
      <c r="D4242" s="23" t="s">
        <v>100</v>
      </c>
      <c r="E4242" s="23" t="s">
        <v>101</v>
      </c>
      <c r="F4242" s="23">
        <v>201301</v>
      </c>
      <c r="G4242" s="23" t="s">
        <v>30</v>
      </c>
      <c r="H4242" s="23" t="s">
        <v>31</v>
      </c>
      <c r="I4242" s="23" t="s">
        <v>32</v>
      </c>
      <c r="J4242" s="23" t="s">
        <v>23</v>
      </c>
      <c r="K4242" s="23" t="s">
        <v>24</v>
      </c>
      <c r="L4242" s="23">
        <v>3</v>
      </c>
      <c r="M4242" s="23">
        <v>131.36000000000001</v>
      </c>
      <c r="N4242" s="23">
        <v>0</v>
      </c>
      <c r="O4242" s="23">
        <v>18</v>
      </c>
      <c r="P4242" s="23" t="s">
        <v>65</v>
      </c>
      <c r="Q4242" s="23" t="s">
        <v>90</v>
      </c>
      <c r="R4242" s="23">
        <f t="shared" si="330"/>
        <v>1</v>
      </c>
      <c r="S4242" s="23" t="str">
        <f t="shared" si="331"/>
        <v>ORD104241_20240131_CUST01403_MED017</v>
      </c>
      <c r="T4242" s="23">
        <f t="shared" si="332"/>
        <v>1</v>
      </c>
      <c r="U4242" s="6">
        <f t="shared" si="333"/>
        <v>394.08000000000004</v>
      </c>
      <c r="V4242" s="6">
        <f>tbl_Raw_Data[[#This Row],[Discount_Pct]]*tbl_Raw_Data[[#This Row],[Gross_Amount]]/100</f>
        <v>0</v>
      </c>
      <c r="W4242" s="6">
        <f>tbl_Raw_Data[[#This Row],[Gross_Amount]]-tbl_Raw_Data[[#This Row],[Discount_Amount]]</f>
        <v>394.08000000000004</v>
      </c>
      <c r="X4242" s="6">
        <f>tbl_Raw_Data[[#This Row],[Net_Amount_Before_Tax]]*tbl_Raw_Data[[#This Row],[Tax_Pct]]/100</f>
        <v>70.934400000000011</v>
      </c>
      <c r="Y4242" s="6">
        <f>tbl_Raw_Data[[#This Row],[Net_Amount_Before_Tax]]+tbl_Raw_Data[[#This Row],[Tax_Amount]]</f>
        <v>465.01440000000002</v>
      </c>
      <c r="Z4242" s="6">
        <f t="shared" si="334"/>
        <v>1</v>
      </c>
    </row>
    <row r="4243" spans="1:26" x14ac:dyDescent="0.3">
      <c r="A4243" s="23" t="s">
        <v>6179</v>
      </c>
      <c r="B4243" s="34">
        <v>45992</v>
      </c>
      <c r="C4243" s="23" t="s">
        <v>6180</v>
      </c>
      <c r="D4243" s="23" t="s">
        <v>100</v>
      </c>
      <c r="E4243" s="23" t="s">
        <v>101</v>
      </c>
      <c r="F4243" s="23">
        <v>201303</v>
      </c>
      <c r="G4243" s="23" t="s">
        <v>196</v>
      </c>
      <c r="H4243" s="23" t="s">
        <v>197</v>
      </c>
      <c r="I4243" s="23" t="s">
        <v>32</v>
      </c>
      <c r="J4243" s="23" t="s">
        <v>42</v>
      </c>
      <c r="K4243" s="23" t="s">
        <v>24</v>
      </c>
      <c r="L4243" s="23">
        <v>2</v>
      </c>
      <c r="M4243" s="23">
        <v>23.19</v>
      </c>
      <c r="N4243" s="23">
        <v>20</v>
      </c>
      <c r="O4243" s="23">
        <v>5</v>
      </c>
      <c r="P4243" s="23" t="s">
        <v>25</v>
      </c>
      <c r="Q4243" s="23" t="s">
        <v>34</v>
      </c>
      <c r="R4243" s="23">
        <f t="shared" si="330"/>
        <v>1</v>
      </c>
      <c r="S4243" s="23" t="str">
        <f t="shared" si="331"/>
        <v>ORD104242_20251201_CUST02415_MED011</v>
      </c>
      <c r="T4243" s="23">
        <f t="shared" si="332"/>
        <v>1</v>
      </c>
      <c r="U4243" s="6">
        <f t="shared" si="333"/>
        <v>46.38</v>
      </c>
      <c r="V4243" s="6">
        <f>tbl_Raw_Data[[#This Row],[Discount_Pct]]*tbl_Raw_Data[[#This Row],[Gross_Amount]]/100</f>
        <v>9.2759999999999998</v>
      </c>
      <c r="W4243" s="6">
        <f>tbl_Raw_Data[[#This Row],[Gross_Amount]]-tbl_Raw_Data[[#This Row],[Discount_Amount]]</f>
        <v>37.103999999999999</v>
      </c>
      <c r="X4243" s="6">
        <f>tbl_Raw_Data[[#This Row],[Net_Amount_Before_Tax]]*tbl_Raw_Data[[#This Row],[Tax_Pct]]/100</f>
        <v>1.8551999999999997</v>
      </c>
      <c r="Y4243" s="6">
        <f>tbl_Raw_Data[[#This Row],[Net_Amount_Before_Tax]]+tbl_Raw_Data[[#This Row],[Tax_Amount]]</f>
        <v>38.959199999999996</v>
      </c>
      <c r="Z4243" s="6">
        <f t="shared" si="334"/>
        <v>1</v>
      </c>
    </row>
    <row r="4244" spans="1:26" x14ac:dyDescent="0.3">
      <c r="A4244" s="23" t="s">
        <v>6179</v>
      </c>
      <c r="B4244" s="34">
        <v>45358</v>
      </c>
      <c r="C4244" s="23" t="s">
        <v>6181</v>
      </c>
      <c r="D4244" s="23" t="s">
        <v>183</v>
      </c>
      <c r="E4244" s="23" t="s">
        <v>184</v>
      </c>
      <c r="F4244" s="23">
        <v>122018</v>
      </c>
      <c r="G4244" s="23" t="s">
        <v>30</v>
      </c>
      <c r="H4244" s="23" t="s">
        <v>31</v>
      </c>
      <c r="I4244" s="23" t="s">
        <v>32</v>
      </c>
      <c r="J4244" s="23" t="s">
        <v>23</v>
      </c>
      <c r="K4244" s="23" t="s">
        <v>24</v>
      </c>
      <c r="L4244" s="23">
        <v>3</v>
      </c>
      <c r="M4244" s="23">
        <v>122.17</v>
      </c>
      <c r="N4244" s="23">
        <v>5</v>
      </c>
      <c r="O4244" s="23">
        <v>12</v>
      </c>
      <c r="P4244" s="23" t="s">
        <v>33</v>
      </c>
      <c r="Q4244" s="23" t="s">
        <v>34</v>
      </c>
      <c r="R4244" s="23">
        <f t="shared" si="330"/>
        <v>1</v>
      </c>
      <c r="S4244" s="23" t="str">
        <f t="shared" si="331"/>
        <v>ORD104242_20240307_CUST03058_MED017</v>
      </c>
      <c r="T4244" s="23">
        <f t="shared" si="332"/>
        <v>1</v>
      </c>
      <c r="U4244" s="6">
        <f t="shared" si="333"/>
        <v>366.51</v>
      </c>
      <c r="V4244" s="6">
        <f>tbl_Raw_Data[[#This Row],[Discount_Pct]]*tbl_Raw_Data[[#This Row],[Gross_Amount]]/100</f>
        <v>18.325499999999998</v>
      </c>
      <c r="W4244" s="6">
        <f>tbl_Raw_Data[[#This Row],[Gross_Amount]]-tbl_Raw_Data[[#This Row],[Discount_Amount]]</f>
        <v>348.18450000000001</v>
      </c>
      <c r="X4244" s="6">
        <f>tbl_Raw_Data[[#This Row],[Net_Amount_Before_Tax]]*tbl_Raw_Data[[#This Row],[Tax_Pct]]/100</f>
        <v>41.782139999999998</v>
      </c>
      <c r="Y4244" s="6">
        <f>tbl_Raw_Data[[#This Row],[Net_Amount_Before_Tax]]+tbl_Raw_Data[[#This Row],[Tax_Amount]]</f>
        <v>389.96663999999998</v>
      </c>
      <c r="Z4244" s="6">
        <f t="shared" si="334"/>
        <v>2</v>
      </c>
    </row>
    <row r="4245" spans="1:26" x14ac:dyDescent="0.3">
      <c r="A4245" s="23" t="s">
        <v>6182</v>
      </c>
      <c r="B4245" s="34">
        <v>45994</v>
      </c>
      <c r="C4245" s="23" t="s">
        <v>6183</v>
      </c>
      <c r="D4245" s="23" t="s">
        <v>123</v>
      </c>
      <c r="E4245" s="23" t="s">
        <v>101</v>
      </c>
      <c r="F4245" s="23">
        <v>226024</v>
      </c>
      <c r="G4245" s="23" t="s">
        <v>119</v>
      </c>
      <c r="H4245" s="23" t="s">
        <v>120</v>
      </c>
      <c r="I4245" s="23" t="s">
        <v>32</v>
      </c>
      <c r="J4245" s="23" t="s">
        <v>64</v>
      </c>
      <c r="K4245" s="23" t="s">
        <v>57</v>
      </c>
      <c r="L4245" s="23">
        <v>2</v>
      </c>
      <c r="M4245" s="23">
        <v>70.45</v>
      </c>
      <c r="N4245" s="23">
        <v>5</v>
      </c>
      <c r="O4245" s="23">
        <v>5</v>
      </c>
      <c r="P4245" s="23" t="s">
        <v>65</v>
      </c>
      <c r="Q4245" s="23" t="s">
        <v>44</v>
      </c>
      <c r="R4245" s="23">
        <f t="shared" si="330"/>
        <v>1</v>
      </c>
      <c r="S4245" s="23" t="str">
        <f t="shared" si="331"/>
        <v>ORD104244_20251203_CUST01271_MED010</v>
      </c>
      <c r="T4245" s="23">
        <f t="shared" si="332"/>
        <v>1</v>
      </c>
      <c r="U4245" s="6">
        <f t="shared" si="333"/>
        <v>140.9</v>
      </c>
      <c r="V4245" s="6">
        <f>tbl_Raw_Data[[#This Row],[Discount_Pct]]*tbl_Raw_Data[[#This Row],[Gross_Amount]]/100</f>
        <v>7.0449999999999999</v>
      </c>
      <c r="W4245" s="6">
        <f>tbl_Raw_Data[[#This Row],[Gross_Amount]]-tbl_Raw_Data[[#This Row],[Discount_Amount]]</f>
        <v>133.85500000000002</v>
      </c>
      <c r="X4245" s="6">
        <f>tbl_Raw_Data[[#This Row],[Net_Amount_Before_Tax]]*tbl_Raw_Data[[#This Row],[Tax_Pct]]/100</f>
        <v>6.6927500000000011</v>
      </c>
      <c r="Y4245" s="6">
        <f>tbl_Raw_Data[[#This Row],[Net_Amount_Before_Tax]]+tbl_Raw_Data[[#This Row],[Tax_Amount]]</f>
        <v>140.54775000000001</v>
      </c>
      <c r="Z4245" s="6">
        <f t="shared" si="334"/>
        <v>1</v>
      </c>
    </row>
    <row r="4246" spans="1:26" x14ac:dyDescent="0.3">
      <c r="A4246" s="23" t="s">
        <v>6184</v>
      </c>
      <c r="B4246" s="34">
        <v>45508</v>
      </c>
      <c r="C4246" s="23" t="s">
        <v>758</v>
      </c>
      <c r="D4246" s="23" t="s">
        <v>46</v>
      </c>
      <c r="E4246" s="23" t="s">
        <v>47</v>
      </c>
      <c r="F4246" s="23">
        <v>411014</v>
      </c>
      <c r="G4246" s="23" t="s">
        <v>68</v>
      </c>
      <c r="H4246" s="23" t="s">
        <v>69</v>
      </c>
      <c r="I4246" s="23" t="s">
        <v>55</v>
      </c>
      <c r="J4246" s="23" t="s">
        <v>56</v>
      </c>
      <c r="K4246" s="23" t="s">
        <v>24</v>
      </c>
      <c r="L4246" s="23">
        <v>2</v>
      </c>
      <c r="M4246" s="23">
        <v>24.93</v>
      </c>
      <c r="N4246" s="23">
        <v>0</v>
      </c>
      <c r="O4246" s="23">
        <v>12</v>
      </c>
      <c r="P4246" s="23" t="s">
        <v>43</v>
      </c>
      <c r="Q4246" s="23" t="s">
        <v>34</v>
      </c>
      <c r="R4246" s="23">
        <f t="shared" si="330"/>
        <v>1</v>
      </c>
      <c r="S4246" s="23" t="str">
        <f t="shared" si="331"/>
        <v>ORD104245_20240804_CUST00742_MED003</v>
      </c>
      <c r="T4246" s="23">
        <f t="shared" si="332"/>
        <v>1</v>
      </c>
      <c r="U4246" s="6">
        <f t="shared" si="333"/>
        <v>49.86</v>
      </c>
      <c r="V4246" s="6">
        <f>tbl_Raw_Data[[#This Row],[Discount_Pct]]*tbl_Raw_Data[[#This Row],[Gross_Amount]]/100</f>
        <v>0</v>
      </c>
      <c r="W4246" s="6">
        <f>tbl_Raw_Data[[#This Row],[Gross_Amount]]-tbl_Raw_Data[[#This Row],[Discount_Amount]]</f>
        <v>49.86</v>
      </c>
      <c r="X4246" s="6">
        <f>tbl_Raw_Data[[#This Row],[Net_Amount_Before_Tax]]*tbl_Raw_Data[[#This Row],[Tax_Pct]]/100</f>
        <v>5.9831999999999992</v>
      </c>
      <c r="Y4246" s="6">
        <f>tbl_Raw_Data[[#This Row],[Net_Amount_Before_Tax]]+tbl_Raw_Data[[#This Row],[Tax_Amount]]</f>
        <v>55.843199999999996</v>
      </c>
      <c r="Z4246" s="6">
        <f t="shared" si="334"/>
        <v>5</v>
      </c>
    </row>
    <row r="4247" spans="1:26" x14ac:dyDescent="0.3">
      <c r="A4247" s="23" t="s">
        <v>6185</v>
      </c>
      <c r="B4247" s="34">
        <v>45429</v>
      </c>
      <c r="C4247" s="23" t="s">
        <v>6186</v>
      </c>
      <c r="D4247" s="23" t="s">
        <v>142</v>
      </c>
      <c r="E4247" s="23" t="s">
        <v>81</v>
      </c>
      <c r="F4247" s="23">
        <v>380054</v>
      </c>
      <c r="G4247" s="23" t="s">
        <v>283</v>
      </c>
      <c r="H4247" s="23" t="s">
        <v>284</v>
      </c>
      <c r="I4247" s="23" t="s">
        <v>104</v>
      </c>
      <c r="J4247" s="23" t="s">
        <v>42</v>
      </c>
      <c r="K4247" s="23" t="s">
        <v>57</v>
      </c>
      <c r="L4247" s="23">
        <v>3</v>
      </c>
      <c r="M4247" s="23">
        <v>304.45999999999998</v>
      </c>
      <c r="N4247" s="23">
        <v>5</v>
      </c>
      <c r="O4247" s="23">
        <v>12</v>
      </c>
      <c r="P4247" s="23" t="s">
        <v>89</v>
      </c>
      <c r="Q4247" s="23" t="s">
        <v>34</v>
      </c>
      <c r="R4247" s="23">
        <f t="shared" si="330"/>
        <v>1</v>
      </c>
      <c r="S4247" s="23" t="str">
        <f t="shared" si="331"/>
        <v>ORD104246_20240517_CUST00594_MED030</v>
      </c>
      <c r="T4247" s="23">
        <f t="shared" si="332"/>
        <v>1</v>
      </c>
      <c r="U4247" s="6">
        <f t="shared" si="333"/>
        <v>913.37999999999988</v>
      </c>
      <c r="V4247" s="6">
        <f>tbl_Raw_Data[[#This Row],[Discount_Pct]]*tbl_Raw_Data[[#This Row],[Gross_Amount]]/100</f>
        <v>45.668999999999997</v>
      </c>
      <c r="W4247" s="6">
        <f>tbl_Raw_Data[[#This Row],[Gross_Amount]]-tbl_Raw_Data[[#This Row],[Discount_Amount]]</f>
        <v>867.7109999999999</v>
      </c>
      <c r="X4247" s="6">
        <f>tbl_Raw_Data[[#This Row],[Net_Amount_Before_Tax]]*tbl_Raw_Data[[#This Row],[Tax_Pct]]/100</f>
        <v>104.12531999999999</v>
      </c>
      <c r="Y4247" s="6">
        <f>tbl_Raw_Data[[#This Row],[Net_Amount_Before_Tax]]+tbl_Raw_Data[[#This Row],[Tax_Amount]]</f>
        <v>971.83631999999989</v>
      </c>
      <c r="Z4247" s="6">
        <f t="shared" si="334"/>
        <v>2</v>
      </c>
    </row>
    <row r="4248" spans="1:26" x14ac:dyDescent="0.3">
      <c r="A4248" s="23" t="s">
        <v>6187</v>
      </c>
      <c r="B4248" s="34">
        <v>45461</v>
      </c>
      <c r="C4248" s="23" t="s">
        <v>2341</v>
      </c>
      <c r="D4248" s="23" t="s">
        <v>72</v>
      </c>
      <c r="E4248" s="23" t="s">
        <v>73</v>
      </c>
      <c r="F4248" s="23">
        <v>302019</v>
      </c>
      <c r="G4248" s="23" t="s">
        <v>154</v>
      </c>
      <c r="H4248" s="23" t="s">
        <v>155</v>
      </c>
      <c r="I4248" s="23" t="s">
        <v>134</v>
      </c>
      <c r="J4248" s="23" t="s">
        <v>156</v>
      </c>
      <c r="K4248" s="23" t="s">
        <v>57</v>
      </c>
      <c r="L4248" s="23">
        <v>1</v>
      </c>
      <c r="M4248" s="23">
        <v>47.6</v>
      </c>
      <c r="N4248" s="23">
        <v>5</v>
      </c>
      <c r="O4248" s="23">
        <v>5</v>
      </c>
      <c r="P4248" s="23" t="s">
        <v>43</v>
      </c>
      <c r="Q4248" s="23" t="s">
        <v>34</v>
      </c>
      <c r="R4248" s="23">
        <f t="shared" si="330"/>
        <v>1</v>
      </c>
      <c r="S4248" s="23" t="str">
        <f t="shared" si="331"/>
        <v>ORD104247_20240618_CUST01732_MED006</v>
      </c>
      <c r="T4248" s="23">
        <f t="shared" si="332"/>
        <v>1</v>
      </c>
      <c r="U4248" s="6">
        <f t="shared" si="333"/>
        <v>47.6</v>
      </c>
      <c r="V4248" s="6">
        <f>tbl_Raw_Data[[#This Row],[Discount_Pct]]*tbl_Raw_Data[[#This Row],[Gross_Amount]]/100</f>
        <v>2.38</v>
      </c>
      <c r="W4248" s="6">
        <f>tbl_Raw_Data[[#This Row],[Gross_Amount]]-tbl_Raw_Data[[#This Row],[Discount_Amount]]</f>
        <v>45.22</v>
      </c>
      <c r="X4248" s="6">
        <f>tbl_Raw_Data[[#This Row],[Net_Amount_Before_Tax]]*tbl_Raw_Data[[#This Row],[Tax_Pct]]/100</f>
        <v>2.2610000000000001</v>
      </c>
      <c r="Y4248" s="6">
        <f>tbl_Raw_Data[[#This Row],[Net_Amount_Before_Tax]]+tbl_Raw_Data[[#This Row],[Tax_Amount]]</f>
        <v>47.481000000000002</v>
      </c>
      <c r="Z4248" s="6">
        <f t="shared" si="334"/>
        <v>2</v>
      </c>
    </row>
    <row r="4249" spans="1:26" x14ac:dyDescent="0.3">
      <c r="A4249" s="23" t="s">
        <v>6188</v>
      </c>
      <c r="B4249" s="34">
        <v>45478</v>
      </c>
      <c r="C4249" s="23" t="s">
        <v>6189</v>
      </c>
      <c r="D4249" s="23" t="s">
        <v>28</v>
      </c>
      <c r="E4249" s="23" t="s">
        <v>29</v>
      </c>
      <c r="F4249" s="23">
        <v>500084</v>
      </c>
      <c r="G4249" s="23" t="s">
        <v>30</v>
      </c>
      <c r="H4249" s="23" t="s">
        <v>31</v>
      </c>
      <c r="I4249" s="23" t="s">
        <v>32</v>
      </c>
      <c r="J4249" s="23" t="s">
        <v>23</v>
      </c>
      <c r="K4249" s="23" t="s">
        <v>24</v>
      </c>
      <c r="L4249" s="23">
        <v>2</v>
      </c>
      <c r="M4249" s="23">
        <v>123.07</v>
      </c>
      <c r="N4249" s="23">
        <v>5</v>
      </c>
      <c r="O4249" s="23">
        <v>5</v>
      </c>
      <c r="P4249" s="23" t="s">
        <v>33</v>
      </c>
      <c r="Q4249" s="23" t="s">
        <v>34</v>
      </c>
      <c r="R4249" s="23">
        <f t="shared" si="330"/>
        <v>1</v>
      </c>
      <c r="S4249" s="23" t="str">
        <f t="shared" si="331"/>
        <v>ORD104248_20240705_CUST00375_MED017</v>
      </c>
      <c r="T4249" s="23">
        <f t="shared" si="332"/>
        <v>1</v>
      </c>
      <c r="U4249" s="6">
        <f t="shared" si="333"/>
        <v>246.14</v>
      </c>
      <c r="V4249" s="6">
        <f>tbl_Raw_Data[[#This Row],[Discount_Pct]]*tbl_Raw_Data[[#This Row],[Gross_Amount]]/100</f>
        <v>12.306999999999999</v>
      </c>
      <c r="W4249" s="6">
        <f>tbl_Raw_Data[[#This Row],[Gross_Amount]]-tbl_Raw_Data[[#This Row],[Discount_Amount]]</f>
        <v>233.833</v>
      </c>
      <c r="X4249" s="6">
        <f>tbl_Raw_Data[[#This Row],[Net_Amount_Before_Tax]]*tbl_Raw_Data[[#This Row],[Tax_Pct]]/100</f>
        <v>11.691649999999999</v>
      </c>
      <c r="Y4249" s="6">
        <f>tbl_Raw_Data[[#This Row],[Net_Amount_Before_Tax]]+tbl_Raw_Data[[#This Row],[Tax_Amount]]</f>
        <v>245.52465000000001</v>
      </c>
      <c r="Z4249" s="6">
        <f t="shared" si="334"/>
        <v>1</v>
      </c>
    </row>
    <row r="4250" spans="1:26" x14ac:dyDescent="0.3">
      <c r="A4250" s="23" t="s">
        <v>6190</v>
      </c>
      <c r="B4250" s="34">
        <v>45980</v>
      </c>
      <c r="C4250" s="23" t="s">
        <v>4009</v>
      </c>
      <c r="D4250" s="23" t="s">
        <v>37</v>
      </c>
      <c r="E4250" s="23" t="s">
        <v>38</v>
      </c>
      <c r="F4250" s="23">
        <v>452010</v>
      </c>
      <c r="G4250" s="23" t="s">
        <v>61</v>
      </c>
      <c r="H4250" s="23" t="s">
        <v>62</v>
      </c>
      <c r="I4250" s="23" t="s">
        <v>63</v>
      </c>
      <c r="J4250" s="23" t="s">
        <v>64</v>
      </c>
      <c r="K4250" s="23" t="s">
        <v>57</v>
      </c>
      <c r="L4250" s="23">
        <v>1</v>
      </c>
      <c r="M4250" s="23">
        <v>113.01</v>
      </c>
      <c r="N4250" s="23">
        <v>15</v>
      </c>
      <c r="O4250" s="23">
        <v>5</v>
      </c>
      <c r="P4250" s="23" t="s">
        <v>43</v>
      </c>
      <c r="Q4250" s="23" t="s">
        <v>34</v>
      </c>
      <c r="R4250" s="23">
        <f t="shared" si="330"/>
        <v>1</v>
      </c>
      <c r="S4250" s="23" t="str">
        <f t="shared" si="331"/>
        <v>ORD104249_20251119_CUST01519_MED004</v>
      </c>
      <c r="T4250" s="23">
        <f t="shared" si="332"/>
        <v>1</v>
      </c>
      <c r="U4250" s="6">
        <f t="shared" si="333"/>
        <v>113.01</v>
      </c>
      <c r="V4250" s="6">
        <f>tbl_Raw_Data[[#This Row],[Discount_Pct]]*tbl_Raw_Data[[#This Row],[Gross_Amount]]/100</f>
        <v>16.951499999999999</v>
      </c>
      <c r="W4250" s="6">
        <f>tbl_Raw_Data[[#This Row],[Gross_Amount]]-tbl_Raw_Data[[#This Row],[Discount_Amount]]</f>
        <v>96.058500000000009</v>
      </c>
      <c r="X4250" s="6">
        <f>tbl_Raw_Data[[#This Row],[Net_Amount_Before_Tax]]*tbl_Raw_Data[[#This Row],[Tax_Pct]]/100</f>
        <v>4.8029250000000001</v>
      </c>
      <c r="Y4250" s="6">
        <f>tbl_Raw_Data[[#This Row],[Net_Amount_Before_Tax]]+tbl_Raw_Data[[#This Row],[Tax_Amount]]</f>
        <v>100.86142500000001</v>
      </c>
      <c r="Z4250" s="6">
        <f t="shared" si="334"/>
        <v>2</v>
      </c>
    </row>
    <row r="4251" spans="1:26" x14ac:dyDescent="0.3">
      <c r="A4251" s="23" t="s">
        <v>6191</v>
      </c>
      <c r="B4251" s="34">
        <v>45306</v>
      </c>
      <c r="C4251" s="23" t="s">
        <v>2218</v>
      </c>
      <c r="D4251" s="23" t="s">
        <v>183</v>
      </c>
      <c r="E4251" s="23" t="s">
        <v>184</v>
      </c>
      <c r="F4251" s="23">
        <v>122009</v>
      </c>
      <c r="G4251" s="23" t="s">
        <v>132</v>
      </c>
      <c r="H4251" s="23" t="s">
        <v>133</v>
      </c>
      <c r="I4251" s="23" t="s">
        <v>134</v>
      </c>
      <c r="J4251" s="23" t="s">
        <v>135</v>
      </c>
      <c r="K4251" s="23" t="s">
        <v>57</v>
      </c>
      <c r="L4251" s="23">
        <v>2</v>
      </c>
      <c r="M4251" s="23">
        <v>70.900000000000006</v>
      </c>
      <c r="N4251" s="23">
        <v>5</v>
      </c>
      <c r="O4251" s="23">
        <v>5</v>
      </c>
      <c r="P4251" s="23" t="s">
        <v>43</v>
      </c>
      <c r="Q4251" s="23" t="s">
        <v>34</v>
      </c>
      <c r="R4251" s="23">
        <f t="shared" si="330"/>
        <v>1</v>
      </c>
      <c r="S4251" s="23" t="str">
        <f t="shared" si="331"/>
        <v>ORD104250_20240115_CUST02066_MED007</v>
      </c>
      <c r="T4251" s="23">
        <f t="shared" si="332"/>
        <v>1</v>
      </c>
      <c r="U4251" s="6">
        <f t="shared" si="333"/>
        <v>141.80000000000001</v>
      </c>
      <c r="V4251" s="6">
        <f>tbl_Raw_Data[[#This Row],[Discount_Pct]]*tbl_Raw_Data[[#This Row],[Gross_Amount]]/100</f>
        <v>7.09</v>
      </c>
      <c r="W4251" s="6">
        <f>tbl_Raw_Data[[#This Row],[Gross_Amount]]-tbl_Raw_Data[[#This Row],[Discount_Amount]]</f>
        <v>134.71</v>
      </c>
      <c r="X4251" s="6">
        <f>tbl_Raw_Data[[#This Row],[Net_Amount_Before_Tax]]*tbl_Raw_Data[[#This Row],[Tax_Pct]]/100</f>
        <v>6.7355000000000009</v>
      </c>
      <c r="Y4251" s="6">
        <f>tbl_Raw_Data[[#This Row],[Net_Amount_Before_Tax]]+tbl_Raw_Data[[#This Row],[Tax_Amount]]</f>
        <v>141.44550000000001</v>
      </c>
      <c r="Z4251" s="6">
        <f t="shared" si="334"/>
        <v>3</v>
      </c>
    </row>
    <row r="4252" spans="1:26" x14ac:dyDescent="0.3">
      <c r="A4252" s="23" t="s">
        <v>6191</v>
      </c>
      <c r="B4252" s="34">
        <v>45532</v>
      </c>
      <c r="C4252" s="23" t="s">
        <v>4840</v>
      </c>
      <c r="D4252" s="23" t="s">
        <v>100</v>
      </c>
      <c r="E4252" s="23" t="s">
        <v>101</v>
      </c>
      <c r="F4252" s="23">
        <v>201305</v>
      </c>
      <c r="G4252" s="23" t="s">
        <v>107</v>
      </c>
      <c r="H4252" s="23" t="s">
        <v>108</v>
      </c>
      <c r="I4252" s="23" t="s">
        <v>63</v>
      </c>
      <c r="J4252" s="23" t="s">
        <v>42</v>
      </c>
      <c r="K4252" s="23" t="s">
        <v>57</v>
      </c>
      <c r="L4252" s="23">
        <v>1</v>
      </c>
      <c r="M4252" s="23">
        <v>88.85</v>
      </c>
      <c r="N4252" s="23">
        <v>5</v>
      </c>
      <c r="O4252" s="23">
        <v>18</v>
      </c>
      <c r="P4252" s="23" t="s">
        <v>89</v>
      </c>
      <c r="Q4252" s="23" t="s">
        <v>26</v>
      </c>
      <c r="R4252" s="23">
        <f t="shared" si="330"/>
        <v>1</v>
      </c>
      <c r="S4252" s="23" t="str">
        <f t="shared" si="331"/>
        <v>ORD104250_20240828_CUST01029_MED005</v>
      </c>
      <c r="T4252" s="23">
        <f t="shared" si="332"/>
        <v>1</v>
      </c>
      <c r="U4252" s="6">
        <f t="shared" si="333"/>
        <v>88.85</v>
      </c>
      <c r="V4252" s="6">
        <f>tbl_Raw_Data[[#This Row],[Discount_Pct]]*tbl_Raw_Data[[#This Row],[Gross_Amount]]/100</f>
        <v>4.4424999999999999</v>
      </c>
      <c r="W4252" s="6">
        <f>tbl_Raw_Data[[#This Row],[Gross_Amount]]-tbl_Raw_Data[[#This Row],[Discount_Amount]]</f>
        <v>84.407499999999999</v>
      </c>
      <c r="X4252" s="6">
        <f>tbl_Raw_Data[[#This Row],[Net_Amount_Before_Tax]]*tbl_Raw_Data[[#This Row],[Tax_Pct]]/100</f>
        <v>15.193350000000001</v>
      </c>
      <c r="Y4252" s="6">
        <f>tbl_Raw_Data[[#This Row],[Net_Amount_Before_Tax]]+tbl_Raw_Data[[#This Row],[Tax_Amount]]</f>
        <v>99.600849999999994</v>
      </c>
      <c r="Z4252" s="6">
        <f t="shared" si="334"/>
        <v>2</v>
      </c>
    </row>
    <row r="4253" spans="1:26" x14ac:dyDescent="0.3">
      <c r="A4253" s="23" t="s">
        <v>6192</v>
      </c>
      <c r="B4253" s="34">
        <v>45739</v>
      </c>
      <c r="C4253" s="23" t="s">
        <v>4133</v>
      </c>
      <c r="D4253" s="23" t="s">
        <v>72</v>
      </c>
      <c r="E4253" s="23" t="s">
        <v>73</v>
      </c>
      <c r="F4253" s="23">
        <v>302021</v>
      </c>
      <c r="G4253" s="23" t="s">
        <v>39</v>
      </c>
      <c r="H4253" s="23" t="s">
        <v>40</v>
      </c>
      <c r="I4253" s="23" t="s">
        <v>41</v>
      </c>
      <c r="J4253" s="23" t="s">
        <v>42</v>
      </c>
      <c r="K4253" s="23" t="s">
        <v>24</v>
      </c>
      <c r="L4253" s="23">
        <v>2</v>
      </c>
      <c r="M4253" s="23">
        <v>33.58</v>
      </c>
      <c r="N4253" s="23">
        <v>5</v>
      </c>
      <c r="O4253" s="23">
        <v>5</v>
      </c>
      <c r="P4253" s="23" t="s">
        <v>58</v>
      </c>
      <c r="Q4253" s="23" t="s">
        <v>34</v>
      </c>
      <c r="R4253" s="23">
        <f t="shared" si="330"/>
        <v>1</v>
      </c>
      <c r="S4253" s="23" t="str">
        <f t="shared" si="331"/>
        <v>ORD104252_20250323_CUST00680_MED001</v>
      </c>
      <c r="T4253" s="23">
        <f t="shared" si="332"/>
        <v>1</v>
      </c>
      <c r="U4253" s="6">
        <f t="shared" si="333"/>
        <v>67.16</v>
      </c>
      <c r="V4253" s="6">
        <f>tbl_Raw_Data[[#This Row],[Discount_Pct]]*tbl_Raw_Data[[#This Row],[Gross_Amount]]/100</f>
        <v>3.3579999999999997</v>
      </c>
      <c r="W4253" s="6">
        <f>tbl_Raw_Data[[#This Row],[Gross_Amount]]-tbl_Raw_Data[[#This Row],[Discount_Amount]]</f>
        <v>63.802</v>
      </c>
      <c r="X4253" s="6">
        <f>tbl_Raw_Data[[#This Row],[Net_Amount_Before_Tax]]*tbl_Raw_Data[[#This Row],[Tax_Pct]]/100</f>
        <v>3.1900999999999997</v>
      </c>
      <c r="Y4253" s="6">
        <f>tbl_Raw_Data[[#This Row],[Net_Amount_Before_Tax]]+tbl_Raw_Data[[#This Row],[Tax_Amount]]</f>
        <v>66.992099999999994</v>
      </c>
      <c r="Z4253" s="6">
        <f t="shared" si="334"/>
        <v>4</v>
      </c>
    </row>
    <row r="4254" spans="1:26" x14ac:dyDescent="0.3">
      <c r="A4254" s="23" t="s">
        <v>6193</v>
      </c>
      <c r="B4254" s="34">
        <v>45625</v>
      </c>
      <c r="C4254" s="23" t="s">
        <v>2906</v>
      </c>
      <c r="D4254" s="23" t="s">
        <v>46</v>
      </c>
      <c r="E4254" s="23" t="s">
        <v>47</v>
      </c>
      <c r="F4254" s="23">
        <v>411014</v>
      </c>
      <c r="G4254" s="23" t="s">
        <v>20</v>
      </c>
      <c r="H4254" s="23" t="s">
        <v>21</v>
      </c>
      <c r="I4254" s="23" t="s">
        <v>22</v>
      </c>
      <c r="J4254" s="23" t="s">
        <v>23</v>
      </c>
      <c r="K4254" s="23" t="s">
        <v>24</v>
      </c>
      <c r="L4254" s="23">
        <v>2</v>
      </c>
      <c r="M4254" s="23">
        <v>155.21</v>
      </c>
      <c r="N4254" s="23">
        <v>5</v>
      </c>
      <c r="O4254" s="23">
        <v>12</v>
      </c>
      <c r="P4254" s="23" t="s">
        <v>89</v>
      </c>
      <c r="Q4254" s="23" t="s">
        <v>34</v>
      </c>
      <c r="R4254" s="23">
        <f t="shared" si="330"/>
        <v>1</v>
      </c>
      <c r="S4254" s="23" t="str">
        <f t="shared" si="331"/>
        <v>ORD104253_20241129_CUST03160_MED024</v>
      </c>
      <c r="T4254" s="23">
        <f t="shared" si="332"/>
        <v>1</v>
      </c>
      <c r="U4254" s="6">
        <f t="shared" si="333"/>
        <v>310.42</v>
      </c>
      <c r="V4254" s="6">
        <f>tbl_Raw_Data[[#This Row],[Discount_Pct]]*tbl_Raw_Data[[#This Row],[Gross_Amount]]/100</f>
        <v>15.521000000000001</v>
      </c>
      <c r="W4254" s="6">
        <f>tbl_Raw_Data[[#This Row],[Gross_Amount]]-tbl_Raw_Data[[#This Row],[Discount_Amount]]</f>
        <v>294.899</v>
      </c>
      <c r="X4254" s="6">
        <f>tbl_Raw_Data[[#This Row],[Net_Amount_Before_Tax]]*tbl_Raw_Data[[#This Row],[Tax_Pct]]/100</f>
        <v>35.387880000000003</v>
      </c>
      <c r="Y4254" s="6">
        <f>tbl_Raw_Data[[#This Row],[Net_Amount_Before_Tax]]+tbl_Raw_Data[[#This Row],[Tax_Amount]]</f>
        <v>330.28688</v>
      </c>
      <c r="Z4254" s="6">
        <f t="shared" si="334"/>
        <v>4</v>
      </c>
    </row>
    <row r="4255" spans="1:26" x14ac:dyDescent="0.3">
      <c r="A4255" s="23" t="s">
        <v>6193</v>
      </c>
      <c r="B4255" s="34">
        <v>45987</v>
      </c>
      <c r="C4255" s="23" t="s">
        <v>300</v>
      </c>
      <c r="D4255" s="23" t="s">
        <v>92</v>
      </c>
      <c r="E4255" s="23" t="s">
        <v>93</v>
      </c>
      <c r="F4255" s="23">
        <v>560034</v>
      </c>
      <c r="G4255" s="23" t="s">
        <v>30</v>
      </c>
      <c r="H4255" s="23" t="s">
        <v>31</v>
      </c>
      <c r="I4255" s="23" t="s">
        <v>32</v>
      </c>
      <c r="J4255" s="23" t="s">
        <v>23</v>
      </c>
      <c r="K4255" s="23" t="s">
        <v>24</v>
      </c>
      <c r="L4255" s="23">
        <v>1</v>
      </c>
      <c r="M4255" s="23">
        <v>132.12</v>
      </c>
      <c r="N4255" s="23">
        <v>5</v>
      </c>
      <c r="O4255" s="23">
        <v>12</v>
      </c>
      <c r="P4255" s="23" t="s">
        <v>89</v>
      </c>
      <c r="Q4255" s="23" t="s">
        <v>34</v>
      </c>
      <c r="R4255" s="23">
        <f t="shared" si="330"/>
        <v>1</v>
      </c>
      <c r="S4255" s="23" t="str">
        <f t="shared" si="331"/>
        <v>ORD104253_20251126_CUST02217_MED017</v>
      </c>
      <c r="T4255" s="23">
        <f t="shared" si="332"/>
        <v>1</v>
      </c>
      <c r="U4255" s="6">
        <f t="shared" si="333"/>
        <v>132.12</v>
      </c>
      <c r="V4255" s="6">
        <f>tbl_Raw_Data[[#This Row],[Discount_Pct]]*tbl_Raw_Data[[#This Row],[Gross_Amount]]/100</f>
        <v>6.6059999999999999</v>
      </c>
      <c r="W4255" s="6">
        <f>tbl_Raw_Data[[#This Row],[Gross_Amount]]-tbl_Raw_Data[[#This Row],[Discount_Amount]]</f>
        <v>125.51400000000001</v>
      </c>
      <c r="X4255" s="6">
        <f>tbl_Raw_Data[[#This Row],[Net_Amount_Before_Tax]]*tbl_Raw_Data[[#This Row],[Tax_Pct]]/100</f>
        <v>15.061680000000001</v>
      </c>
      <c r="Y4255" s="6">
        <f>tbl_Raw_Data[[#This Row],[Net_Amount_Before_Tax]]+tbl_Raw_Data[[#This Row],[Tax_Amount]]</f>
        <v>140.57568000000001</v>
      </c>
      <c r="Z4255" s="6">
        <f t="shared" si="334"/>
        <v>2</v>
      </c>
    </row>
    <row r="4256" spans="1:26" x14ac:dyDescent="0.3">
      <c r="A4256" s="23" t="s">
        <v>6194</v>
      </c>
      <c r="B4256" s="34">
        <v>45754</v>
      </c>
      <c r="C4256" s="23" t="s">
        <v>5458</v>
      </c>
      <c r="D4256" s="23" t="s">
        <v>183</v>
      </c>
      <c r="E4256" s="23" t="s">
        <v>184</v>
      </c>
      <c r="F4256" s="23">
        <v>122016</v>
      </c>
      <c r="G4256" s="23" t="s">
        <v>160</v>
      </c>
      <c r="H4256" s="23" t="s">
        <v>161</v>
      </c>
      <c r="I4256" s="23" t="s">
        <v>50</v>
      </c>
      <c r="J4256" s="23" t="s">
        <v>23</v>
      </c>
      <c r="K4256" s="23" t="s">
        <v>24</v>
      </c>
      <c r="L4256" s="23">
        <v>4</v>
      </c>
      <c r="M4256" s="23">
        <v>133.76</v>
      </c>
      <c r="N4256" s="23">
        <v>10</v>
      </c>
      <c r="O4256" s="23">
        <v>12</v>
      </c>
      <c r="P4256" s="23" t="s">
        <v>58</v>
      </c>
      <c r="Q4256" s="23" t="s">
        <v>34</v>
      </c>
      <c r="R4256" s="23">
        <f t="shared" si="330"/>
        <v>1</v>
      </c>
      <c r="S4256" s="23" t="str">
        <f t="shared" si="331"/>
        <v>ORD104255_20250407_CUST00096_MED014</v>
      </c>
      <c r="T4256" s="23">
        <f t="shared" si="332"/>
        <v>1</v>
      </c>
      <c r="U4256" s="6">
        <f t="shared" si="333"/>
        <v>535.04</v>
      </c>
      <c r="V4256" s="6">
        <f>tbl_Raw_Data[[#This Row],[Discount_Pct]]*tbl_Raw_Data[[#This Row],[Gross_Amount]]/100</f>
        <v>53.503999999999998</v>
      </c>
      <c r="W4256" s="6">
        <f>tbl_Raw_Data[[#This Row],[Gross_Amount]]-tbl_Raw_Data[[#This Row],[Discount_Amount]]</f>
        <v>481.53599999999994</v>
      </c>
      <c r="X4256" s="6">
        <f>tbl_Raw_Data[[#This Row],[Net_Amount_Before_Tax]]*tbl_Raw_Data[[#This Row],[Tax_Pct]]/100</f>
        <v>57.784319999999987</v>
      </c>
      <c r="Y4256" s="6">
        <f>tbl_Raw_Data[[#This Row],[Net_Amount_Before_Tax]]+tbl_Raw_Data[[#This Row],[Tax_Amount]]</f>
        <v>539.32031999999992</v>
      </c>
      <c r="Z4256" s="6">
        <f t="shared" si="334"/>
        <v>3</v>
      </c>
    </row>
    <row r="4257" spans="1:26" x14ac:dyDescent="0.3">
      <c r="A4257" s="23" t="s">
        <v>6195</v>
      </c>
      <c r="B4257" s="34">
        <v>45828</v>
      </c>
      <c r="C4257" s="23" t="s">
        <v>4771</v>
      </c>
      <c r="D4257" s="23" t="s">
        <v>46</v>
      </c>
      <c r="E4257" s="23" t="s">
        <v>47</v>
      </c>
      <c r="F4257" s="23">
        <v>411014</v>
      </c>
      <c r="G4257" s="23" t="s">
        <v>315</v>
      </c>
      <c r="H4257" s="23" t="s">
        <v>316</v>
      </c>
      <c r="I4257" s="23" t="s">
        <v>50</v>
      </c>
      <c r="J4257" s="23" t="s">
        <v>114</v>
      </c>
      <c r="K4257" s="23" t="s">
        <v>24</v>
      </c>
      <c r="L4257" s="23">
        <v>2</v>
      </c>
      <c r="M4257" s="23">
        <v>132.38</v>
      </c>
      <c r="N4257" s="23">
        <v>0</v>
      </c>
      <c r="O4257" s="23">
        <v>5</v>
      </c>
      <c r="P4257" s="23" t="s">
        <v>58</v>
      </c>
      <c r="Q4257" s="23" t="s">
        <v>34</v>
      </c>
      <c r="R4257" s="23">
        <f t="shared" si="330"/>
        <v>1</v>
      </c>
      <c r="S4257" s="23" t="str">
        <f t="shared" si="331"/>
        <v>ORD104256_20250620_CUST00248_MED012</v>
      </c>
      <c r="T4257" s="23">
        <f t="shared" si="332"/>
        <v>1</v>
      </c>
      <c r="U4257" s="6">
        <f t="shared" si="333"/>
        <v>264.76</v>
      </c>
      <c r="V4257" s="6">
        <f>tbl_Raw_Data[[#This Row],[Discount_Pct]]*tbl_Raw_Data[[#This Row],[Gross_Amount]]/100</f>
        <v>0</v>
      </c>
      <c r="W4257" s="6">
        <f>tbl_Raw_Data[[#This Row],[Gross_Amount]]-tbl_Raw_Data[[#This Row],[Discount_Amount]]</f>
        <v>264.76</v>
      </c>
      <c r="X4257" s="6">
        <f>tbl_Raw_Data[[#This Row],[Net_Amount_Before_Tax]]*tbl_Raw_Data[[#This Row],[Tax_Pct]]/100</f>
        <v>13.238</v>
      </c>
      <c r="Y4257" s="6">
        <f>tbl_Raw_Data[[#This Row],[Net_Amount_Before_Tax]]+tbl_Raw_Data[[#This Row],[Tax_Amount]]</f>
        <v>277.99799999999999</v>
      </c>
      <c r="Z4257" s="6">
        <f t="shared" si="334"/>
        <v>2</v>
      </c>
    </row>
    <row r="4258" spans="1:26" x14ac:dyDescent="0.3">
      <c r="A4258" s="23" t="s">
        <v>6196</v>
      </c>
      <c r="B4258" s="34">
        <v>45763</v>
      </c>
      <c r="C4258" s="23" t="s">
        <v>4364</v>
      </c>
      <c r="D4258" s="23" t="s">
        <v>37</v>
      </c>
      <c r="E4258" s="23" t="s">
        <v>38</v>
      </c>
      <c r="F4258" s="23">
        <v>452018</v>
      </c>
      <c r="G4258" s="23" t="s">
        <v>39</v>
      </c>
      <c r="H4258" s="23" t="s">
        <v>40</v>
      </c>
      <c r="I4258" s="23" t="s">
        <v>41</v>
      </c>
      <c r="J4258" s="23" t="s">
        <v>42</v>
      </c>
      <c r="K4258" s="23" t="s">
        <v>24</v>
      </c>
      <c r="L4258" s="23">
        <v>1</v>
      </c>
      <c r="M4258" s="23">
        <v>29.4</v>
      </c>
      <c r="N4258" s="23">
        <v>15</v>
      </c>
      <c r="O4258" s="23">
        <v>18</v>
      </c>
      <c r="P4258" s="23" t="s">
        <v>58</v>
      </c>
      <c r="Q4258" s="23" t="s">
        <v>34</v>
      </c>
      <c r="R4258" s="23">
        <f t="shared" si="330"/>
        <v>1</v>
      </c>
      <c r="S4258" s="23" t="str">
        <f t="shared" si="331"/>
        <v>ORD104257_20250416_CUST01529_MED001</v>
      </c>
      <c r="T4258" s="23">
        <f t="shared" si="332"/>
        <v>1</v>
      </c>
      <c r="U4258" s="6">
        <f t="shared" si="333"/>
        <v>29.4</v>
      </c>
      <c r="V4258" s="6">
        <f>tbl_Raw_Data[[#This Row],[Discount_Pct]]*tbl_Raw_Data[[#This Row],[Gross_Amount]]/100</f>
        <v>4.41</v>
      </c>
      <c r="W4258" s="6">
        <f>tbl_Raw_Data[[#This Row],[Gross_Amount]]-tbl_Raw_Data[[#This Row],[Discount_Amount]]</f>
        <v>24.99</v>
      </c>
      <c r="X4258" s="6">
        <f>tbl_Raw_Data[[#This Row],[Net_Amount_Before_Tax]]*tbl_Raw_Data[[#This Row],[Tax_Pct]]/100</f>
        <v>4.4981999999999998</v>
      </c>
      <c r="Y4258" s="6">
        <f>tbl_Raw_Data[[#This Row],[Net_Amount_Before_Tax]]+tbl_Raw_Data[[#This Row],[Tax_Amount]]</f>
        <v>29.488199999999999</v>
      </c>
      <c r="Z4258" s="6">
        <f t="shared" si="334"/>
        <v>4</v>
      </c>
    </row>
    <row r="4259" spans="1:26" x14ac:dyDescent="0.3">
      <c r="A4259" s="23" t="s">
        <v>6197</v>
      </c>
      <c r="B4259" s="34">
        <v>45512</v>
      </c>
      <c r="C4259" s="23" t="s">
        <v>6198</v>
      </c>
      <c r="D4259" s="23" t="s">
        <v>87</v>
      </c>
      <c r="E4259" s="23" t="s">
        <v>88</v>
      </c>
      <c r="F4259" s="23">
        <v>600096</v>
      </c>
      <c r="G4259" s="23" t="s">
        <v>256</v>
      </c>
      <c r="H4259" s="23" t="s">
        <v>257</v>
      </c>
      <c r="I4259" s="23" t="s">
        <v>22</v>
      </c>
      <c r="J4259" s="23" t="s">
        <v>258</v>
      </c>
      <c r="K4259" s="23" t="s">
        <v>57</v>
      </c>
      <c r="L4259" s="23">
        <v>1</v>
      </c>
      <c r="M4259" s="23">
        <v>73.069999999999993</v>
      </c>
      <c r="N4259" s="23">
        <v>5</v>
      </c>
      <c r="O4259" s="23">
        <v>12</v>
      </c>
      <c r="P4259" s="23" t="s">
        <v>65</v>
      </c>
      <c r="Q4259" s="23" t="s">
        <v>26</v>
      </c>
      <c r="R4259" s="23">
        <f t="shared" si="330"/>
        <v>1</v>
      </c>
      <c r="S4259" s="23" t="str">
        <f t="shared" si="331"/>
        <v>ORD104258_20240808_CUST03423_MED025</v>
      </c>
      <c r="T4259" s="23">
        <f t="shared" si="332"/>
        <v>1</v>
      </c>
      <c r="U4259" s="6">
        <f t="shared" si="333"/>
        <v>73.069999999999993</v>
      </c>
      <c r="V4259" s="6">
        <f>tbl_Raw_Data[[#This Row],[Discount_Pct]]*tbl_Raw_Data[[#This Row],[Gross_Amount]]/100</f>
        <v>3.6534999999999997</v>
      </c>
      <c r="W4259" s="6">
        <f>tbl_Raw_Data[[#This Row],[Gross_Amount]]-tbl_Raw_Data[[#This Row],[Discount_Amount]]</f>
        <v>69.416499999999999</v>
      </c>
      <c r="X4259" s="6">
        <f>tbl_Raw_Data[[#This Row],[Net_Amount_Before_Tax]]*tbl_Raw_Data[[#This Row],[Tax_Pct]]/100</f>
        <v>8.3299800000000008</v>
      </c>
      <c r="Y4259" s="6">
        <f>tbl_Raw_Data[[#This Row],[Net_Amount_Before_Tax]]+tbl_Raw_Data[[#This Row],[Tax_Amount]]</f>
        <v>77.746480000000005</v>
      </c>
      <c r="Z4259" s="6">
        <f t="shared" si="334"/>
        <v>2</v>
      </c>
    </row>
    <row r="4260" spans="1:26" x14ac:dyDescent="0.3">
      <c r="A4260" s="23" t="s">
        <v>6199</v>
      </c>
      <c r="B4260" s="34">
        <v>45849</v>
      </c>
      <c r="C4260" s="23" t="s">
        <v>6200</v>
      </c>
      <c r="D4260" s="23" t="s">
        <v>100</v>
      </c>
      <c r="E4260" s="23" t="s">
        <v>101</v>
      </c>
      <c r="F4260" s="23">
        <v>201307</v>
      </c>
      <c r="G4260" s="23" t="s">
        <v>229</v>
      </c>
      <c r="H4260" s="23" t="s">
        <v>230</v>
      </c>
      <c r="I4260" s="23" t="s">
        <v>84</v>
      </c>
      <c r="J4260" s="23" t="s">
        <v>140</v>
      </c>
      <c r="K4260" s="23" t="s">
        <v>24</v>
      </c>
      <c r="L4260" s="23">
        <v>2</v>
      </c>
      <c r="M4260" s="23">
        <v>188.78</v>
      </c>
      <c r="N4260" s="23">
        <v>0</v>
      </c>
      <c r="O4260" s="23">
        <v>12</v>
      </c>
      <c r="P4260" s="23" t="s">
        <v>89</v>
      </c>
      <c r="Q4260" s="23" t="s">
        <v>90</v>
      </c>
      <c r="R4260" s="23">
        <f t="shared" si="330"/>
        <v>1</v>
      </c>
      <c r="S4260" s="23" t="str">
        <f t="shared" si="331"/>
        <v>ORD104259_20250711_CUST02087_MED022</v>
      </c>
      <c r="T4260" s="23">
        <f t="shared" si="332"/>
        <v>1</v>
      </c>
      <c r="U4260" s="6">
        <f t="shared" si="333"/>
        <v>377.56</v>
      </c>
      <c r="V4260" s="6">
        <f>tbl_Raw_Data[[#This Row],[Discount_Pct]]*tbl_Raw_Data[[#This Row],[Gross_Amount]]/100</f>
        <v>0</v>
      </c>
      <c r="W4260" s="6">
        <f>tbl_Raw_Data[[#This Row],[Gross_Amount]]-tbl_Raw_Data[[#This Row],[Discount_Amount]]</f>
        <v>377.56</v>
      </c>
      <c r="X4260" s="6">
        <f>tbl_Raw_Data[[#This Row],[Net_Amount_Before_Tax]]*tbl_Raw_Data[[#This Row],[Tax_Pct]]/100</f>
        <v>45.307200000000002</v>
      </c>
      <c r="Y4260" s="6">
        <f>tbl_Raw_Data[[#This Row],[Net_Amount_Before_Tax]]+tbl_Raw_Data[[#This Row],[Tax_Amount]]</f>
        <v>422.86720000000003</v>
      </c>
      <c r="Z4260" s="6">
        <f t="shared" si="334"/>
        <v>1</v>
      </c>
    </row>
    <row r="4261" spans="1:26" x14ac:dyDescent="0.3">
      <c r="A4261" s="23" t="s">
        <v>6199</v>
      </c>
      <c r="B4261" s="34">
        <v>45323</v>
      </c>
      <c r="C4261" s="23" t="s">
        <v>966</v>
      </c>
      <c r="D4261" s="23" t="s">
        <v>100</v>
      </c>
      <c r="E4261" s="23" t="s">
        <v>101</v>
      </c>
      <c r="F4261" s="23">
        <v>201307</v>
      </c>
      <c r="G4261" s="23" t="s">
        <v>48</v>
      </c>
      <c r="H4261" s="23" t="s">
        <v>49</v>
      </c>
      <c r="I4261" s="23" t="s">
        <v>50</v>
      </c>
      <c r="J4261" s="23" t="s">
        <v>23</v>
      </c>
      <c r="K4261" s="23" t="s">
        <v>24</v>
      </c>
      <c r="L4261" s="23">
        <v>1</v>
      </c>
      <c r="M4261" s="23">
        <v>111.82</v>
      </c>
      <c r="N4261" s="23">
        <v>5</v>
      </c>
      <c r="O4261" s="23">
        <v>12</v>
      </c>
      <c r="P4261" s="23" t="s">
        <v>58</v>
      </c>
      <c r="Q4261" s="23" t="s">
        <v>34</v>
      </c>
      <c r="R4261" s="23">
        <f t="shared" si="330"/>
        <v>1</v>
      </c>
      <c r="S4261" s="23" t="str">
        <f t="shared" si="331"/>
        <v>ORD104259_20240201_CUST03313_MED028</v>
      </c>
      <c r="T4261" s="23">
        <f t="shared" si="332"/>
        <v>1</v>
      </c>
      <c r="U4261" s="6">
        <f t="shared" si="333"/>
        <v>111.82</v>
      </c>
      <c r="V4261" s="6">
        <f>tbl_Raw_Data[[#This Row],[Discount_Pct]]*tbl_Raw_Data[[#This Row],[Gross_Amount]]/100</f>
        <v>5.5909999999999993</v>
      </c>
      <c r="W4261" s="6">
        <f>tbl_Raw_Data[[#This Row],[Gross_Amount]]-tbl_Raw_Data[[#This Row],[Discount_Amount]]</f>
        <v>106.229</v>
      </c>
      <c r="X4261" s="6">
        <f>tbl_Raw_Data[[#This Row],[Net_Amount_Before_Tax]]*tbl_Raw_Data[[#This Row],[Tax_Pct]]/100</f>
        <v>12.747480000000001</v>
      </c>
      <c r="Y4261" s="6">
        <f>tbl_Raw_Data[[#This Row],[Net_Amount_Before_Tax]]+tbl_Raw_Data[[#This Row],[Tax_Amount]]</f>
        <v>118.97648</v>
      </c>
      <c r="Z4261" s="6">
        <f t="shared" si="334"/>
        <v>3</v>
      </c>
    </row>
    <row r="4262" spans="1:26" x14ac:dyDescent="0.3">
      <c r="A4262" s="23" t="s">
        <v>6201</v>
      </c>
      <c r="B4262" s="34">
        <v>46013</v>
      </c>
      <c r="C4262" s="23" t="s">
        <v>6202</v>
      </c>
      <c r="D4262" s="23" t="s">
        <v>52</v>
      </c>
      <c r="E4262" s="23" t="s">
        <v>52</v>
      </c>
      <c r="F4262" s="23">
        <v>160019</v>
      </c>
      <c r="G4262" s="23" t="s">
        <v>167</v>
      </c>
      <c r="H4262" s="23" t="s">
        <v>168</v>
      </c>
      <c r="I4262" s="23" t="s">
        <v>113</v>
      </c>
      <c r="J4262" s="23" t="s">
        <v>42</v>
      </c>
      <c r="K4262" s="23" t="s">
        <v>24</v>
      </c>
      <c r="L4262" s="23">
        <v>3</v>
      </c>
      <c r="M4262" s="23">
        <v>217.7</v>
      </c>
      <c r="N4262" s="23">
        <v>15</v>
      </c>
      <c r="O4262" s="23">
        <v>12</v>
      </c>
      <c r="P4262" s="23" t="s">
        <v>33</v>
      </c>
      <c r="Q4262" s="23" t="s">
        <v>44</v>
      </c>
      <c r="R4262" s="23">
        <f t="shared" si="330"/>
        <v>1</v>
      </c>
      <c r="S4262" s="23" t="str">
        <f t="shared" si="331"/>
        <v>ORD104261_20251222_CUST00615_MED026</v>
      </c>
      <c r="T4262" s="23">
        <f t="shared" si="332"/>
        <v>1</v>
      </c>
      <c r="U4262" s="6">
        <f t="shared" si="333"/>
        <v>653.09999999999991</v>
      </c>
      <c r="V4262" s="6">
        <f>tbl_Raw_Data[[#This Row],[Discount_Pct]]*tbl_Raw_Data[[#This Row],[Gross_Amount]]/100</f>
        <v>97.964999999999975</v>
      </c>
      <c r="W4262" s="6">
        <f>tbl_Raw_Data[[#This Row],[Gross_Amount]]-tbl_Raw_Data[[#This Row],[Discount_Amount]]</f>
        <v>555.13499999999999</v>
      </c>
      <c r="X4262" s="6">
        <f>tbl_Raw_Data[[#This Row],[Net_Amount_Before_Tax]]*tbl_Raw_Data[[#This Row],[Tax_Pct]]/100</f>
        <v>66.616199999999992</v>
      </c>
      <c r="Y4262" s="6">
        <f>tbl_Raw_Data[[#This Row],[Net_Amount_Before_Tax]]+tbl_Raw_Data[[#This Row],[Tax_Amount]]</f>
        <v>621.75119999999993</v>
      </c>
      <c r="Z4262" s="6">
        <f t="shared" si="334"/>
        <v>1</v>
      </c>
    </row>
    <row r="4263" spans="1:26" x14ac:dyDescent="0.3">
      <c r="A4263" s="23" t="s">
        <v>6203</v>
      </c>
      <c r="B4263" s="34">
        <v>45952</v>
      </c>
      <c r="C4263" s="23" t="s">
        <v>6204</v>
      </c>
      <c r="D4263" s="23" t="s">
        <v>183</v>
      </c>
      <c r="E4263" s="23" t="s">
        <v>184</v>
      </c>
      <c r="F4263" s="23">
        <v>122009</v>
      </c>
      <c r="G4263" s="23" t="s">
        <v>256</v>
      </c>
      <c r="H4263" s="23" t="s">
        <v>257</v>
      </c>
      <c r="I4263" s="23" t="s">
        <v>22</v>
      </c>
      <c r="J4263" s="23" t="s">
        <v>258</v>
      </c>
      <c r="K4263" s="23" t="s">
        <v>57</v>
      </c>
      <c r="L4263" s="23">
        <v>1</v>
      </c>
      <c r="M4263" s="23">
        <v>71.349999999999994</v>
      </c>
      <c r="N4263" s="23">
        <v>5</v>
      </c>
      <c r="O4263" s="23">
        <v>5</v>
      </c>
      <c r="P4263" s="23" t="s">
        <v>33</v>
      </c>
      <c r="Q4263" s="23" t="s">
        <v>34</v>
      </c>
      <c r="R4263" s="23">
        <f t="shared" si="330"/>
        <v>1</v>
      </c>
      <c r="S4263" s="23" t="str">
        <f t="shared" si="331"/>
        <v>ORD104262_20251022_CUST01994_MED025</v>
      </c>
      <c r="T4263" s="23">
        <f t="shared" si="332"/>
        <v>1</v>
      </c>
      <c r="U4263" s="6">
        <f t="shared" si="333"/>
        <v>71.349999999999994</v>
      </c>
      <c r="V4263" s="6">
        <f>tbl_Raw_Data[[#This Row],[Discount_Pct]]*tbl_Raw_Data[[#This Row],[Gross_Amount]]/100</f>
        <v>3.5674999999999999</v>
      </c>
      <c r="W4263" s="6">
        <f>tbl_Raw_Data[[#This Row],[Gross_Amount]]-tbl_Raw_Data[[#This Row],[Discount_Amount]]</f>
        <v>67.782499999999999</v>
      </c>
      <c r="X4263" s="6">
        <f>tbl_Raw_Data[[#This Row],[Net_Amount_Before_Tax]]*tbl_Raw_Data[[#This Row],[Tax_Pct]]/100</f>
        <v>3.3891250000000004</v>
      </c>
      <c r="Y4263" s="6">
        <f>tbl_Raw_Data[[#This Row],[Net_Amount_Before_Tax]]+tbl_Raw_Data[[#This Row],[Tax_Amount]]</f>
        <v>71.171625000000006</v>
      </c>
      <c r="Z4263" s="6">
        <f t="shared" si="334"/>
        <v>2</v>
      </c>
    </row>
    <row r="4264" spans="1:26" x14ac:dyDescent="0.3">
      <c r="A4264" s="23" t="s">
        <v>6205</v>
      </c>
      <c r="B4264" s="34">
        <v>45448</v>
      </c>
      <c r="C4264" s="23" t="s">
        <v>4487</v>
      </c>
      <c r="D4264" s="23" t="s">
        <v>72</v>
      </c>
      <c r="E4264" s="23" t="s">
        <v>73</v>
      </c>
      <c r="F4264" s="23">
        <v>302019</v>
      </c>
      <c r="G4264" s="23" t="s">
        <v>102</v>
      </c>
      <c r="H4264" s="23" t="s">
        <v>103</v>
      </c>
      <c r="I4264" s="23" t="s">
        <v>104</v>
      </c>
      <c r="J4264" s="23" t="s">
        <v>64</v>
      </c>
      <c r="K4264" s="23" t="s">
        <v>57</v>
      </c>
      <c r="L4264" s="23">
        <v>2</v>
      </c>
      <c r="M4264" s="23">
        <v>107.01</v>
      </c>
      <c r="N4264" s="23">
        <v>10</v>
      </c>
      <c r="O4264" s="23">
        <v>5</v>
      </c>
      <c r="P4264" s="23" t="s">
        <v>43</v>
      </c>
      <c r="Q4264" s="23" t="s">
        <v>26</v>
      </c>
      <c r="R4264" s="23">
        <f t="shared" si="330"/>
        <v>1</v>
      </c>
      <c r="S4264" s="23" t="str">
        <f t="shared" si="331"/>
        <v>ORD104263_20240605_CUST00050_MED029</v>
      </c>
      <c r="T4264" s="23">
        <f t="shared" si="332"/>
        <v>1</v>
      </c>
      <c r="U4264" s="6">
        <f t="shared" si="333"/>
        <v>214.02</v>
      </c>
      <c r="V4264" s="6">
        <f>tbl_Raw_Data[[#This Row],[Discount_Pct]]*tbl_Raw_Data[[#This Row],[Gross_Amount]]/100</f>
        <v>21.402000000000001</v>
      </c>
      <c r="W4264" s="6">
        <f>tbl_Raw_Data[[#This Row],[Gross_Amount]]-tbl_Raw_Data[[#This Row],[Discount_Amount]]</f>
        <v>192.61799999999999</v>
      </c>
      <c r="X4264" s="6">
        <f>tbl_Raw_Data[[#This Row],[Net_Amount_Before_Tax]]*tbl_Raw_Data[[#This Row],[Tax_Pct]]/100</f>
        <v>9.6308999999999987</v>
      </c>
      <c r="Y4264" s="6">
        <f>tbl_Raw_Data[[#This Row],[Net_Amount_Before_Tax]]+tbl_Raw_Data[[#This Row],[Tax_Amount]]</f>
        <v>202.24889999999999</v>
      </c>
      <c r="Z4264" s="6">
        <f t="shared" si="334"/>
        <v>2</v>
      </c>
    </row>
    <row r="4265" spans="1:26" x14ac:dyDescent="0.3">
      <c r="A4265" s="23" t="s">
        <v>6205</v>
      </c>
      <c r="B4265" s="34">
        <v>45822</v>
      </c>
      <c r="C4265" s="23" t="s">
        <v>6206</v>
      </c>
      <c r="D4265" s="23" t="s">
        <v>142</v>
      </c>
      <c r="E4265" s="23" t="s">
        <v>81</v>
      </c>
      <c r="F4265" s="23">
        <v>380058</v>
      </c>
      <c r="G4265" s="23" t="s">
        <v>68</v>
      </c>
      <c r="H4265" s="23" t="s">
        <v>69</v>
      </c>
      <c r="I4265" s="23" t="s">
        <v>55</v>
      </c>
      <c r="J4265" s="23" t="s">
        <v>56</v>
      </c>
      <c r="K4265" s="23" t="s">
        <v>24</v>
      </c>
      <c r="L4265" s="23">
        <v>2</v>
      </c>
      <c r="M4265" s="23">
        <v>31.31</v>
      </c>
      <c r="N4265" s="23">
        <v>5</v>
      </c>
      <c r="O4265" s="23">
        <v>18</v>
      </c>
      <c r="P4265" s="23" t="s">
        <v>89</v>
      </c>
      <c r="Q4265" s="23" t="s">
        <v>34</v>
      </c>
      <c r="R4265" s="23">
        <f t="shared" si="330"/>
        <v>1</v>
      </c>
      <c r="S4265" s="23" t="str">
        <f t="shared" si="331"/>
        <v>ORD104263_20250614_CUST00233_MED003</v>
      </c>
      <c r="T4265" s="23">
        <f t="shared" si="332"/>
        <v>1</v>
      </c>
      <c r="U4265" s="6">
        <f t="shared" si="333"/>
        <v>62.62</v>
      </c>
      <c r="V4265" s="6">
        <f>tbl_Raw_Data[[#This Row],[Discount_Pct]]*tbl_Raw_Data[[#This Row],[Gross_Amount]]/100</f>
        <v>3.1309999999999998</v>
      </c>
      <c r="W4265" s="6">
        <f>tbl_Raw_Data[[#This Row],[Gross_Amount]]-tbl_Raw_Data[[#This Row],[Discount_Amount]]</f>
        <v>59.488999999999997</v>
      </c>
      <c r="X4265" s="6">
        <f>tbl_Raw_Data[[#This Row],[Net_Amount_Before_Tax]]*tbl_Raw_Data[[#This Row],[Tax_Pct]]/100</f>
        <v>10.708019999999999</v>
      </c>
      <c r="Y4265" s="6">
        <f>tbl_Raw_Data[[#This Row],[Net_Amount_Before_Tax]]+tbl_Raw_Data[[#This Row],[Tax_Amount]]</f>
        <v>70.197019999999995</v>
      </c>
      <c r="Z4265" s="6">
        <f t="shared" si="334"/>
        <v>2</v>
      </c>
    </row>
    <row r="4266" spans="1:26" x14ac:dyDescent="0.3">
      <c r="A4266" s="23" t="s">
        <v>6207</v>
      </c>
      <c r="B4266" s="34">
        <v>45561</v>
      </c>
      <c r="C4266" s="23" t="s">
        <v>2864</v>
      </c>
      <c r="D4266" s="23" t="s">
        <v>159</v>
      </c>
      <c r="E4266" s="23" t="s">
        <v>47</v>
      </c>
      <c r="F4266" s="23">
        <v>400050</v>
      </c>
      <c r="G4266" s="23" t="s">
        <v>192</v>
      </c>
      <c r="H4266" s="23" t="s">
        <v>193</v>
      </c>
      <c r="I4266" s="23" t="s">
        <v>41</v>
      </c>
      <c r="J4266" s="23" t="s">
        <v>194</v>
      </c>
      <c r="K4266" s="23" t="s">
        <v>24</v>
      </c>
      <c r="L4266" s="23">
        <v>5</v>
      </c>
      <c r="M4266" s="23">
        <v>33.85</v>
      </c>
      <c r="N4266" s="23">
        <v>5</v>
      </c>
      <c r="O4266" s="23">
        <v>12</v>
      </c>
      <c r="P4266" s="23" t="s">
        <v>89</v>
      </c>
      <c r="Q4266" s="23" t="s">
        <v>34</v>
      </c>
      <c r="R4266" s="23">
        <f t="shared" si="330"/>
        <v>1</v>
      </c>
      <c r="S4266" s="23" t="str">
        <f t="shared" si="331"/>
        <v>ORD104265_20240926_CUST01393_MED002</v>
      </c>
      <c r="T4266" s="23">
        <f t="shared" si="332"/>
        <v>1</v>
      </c>
      <c r="U4266" s="6">
        <f t="shared" si="333"/>
        <v>169.25</v>
      </c>
      <c r="V4266" s="6">
        <f>tbl_Raw_Data[[#This Row],[Discount_Pct]]*tbl_Raw_Data[[#This Row],[Gross_Amount]]/100</f>
        <v>8.4625000000000004</v>
      </c>
      <c r="W4266" s="6">
        <f>tbl_Raw_Data[[#This Row],[Gross_Amount]]-tbl_Raw_Data[[#This Row],[Discount_Amount]]</f>
        <v>160.78749999999999</v>
      </c>
      <c r="X4266" s="6">
        <f>tbl_Raw_Data[[#This Row],[Net_Amount_Before_Tax]]*tbl_Raw_Data[[#This Row],[Tax_Pct]]/100</f>
        <v>19.294499999999999</v>
      </c>
      <c r="Y4266" s="6">
        <f>tbl_Raw_Data[[#This Row],[Net_Amount_Before_Tax]]+tbl_Raw_Data[[#This Row],[Tax_Amount]]</f>
        <v>180.08199999999999</v>
      </c>
      <c r="Z4266" s="6">
        <f t="shared" si="334"/>
        <v>5</v>
      </c>
    </row>
    <row r="4267" spans="1:26" x14ac:dyDescent="0.3">
      <c r="A4267" s="23" t="s">
        <v>6207</v>
      </c>
      <c r="B4267" s="34">
        <v>45441</v>
      </c>
      <c r="C4267" s="23" t="s">
        <v>3133</v>
      </c>
      <c r="D4267" s="23" t="s">
        <v>72</v>
      </c>
      <c r="E4267" s="23" t="s">
        <v>73</v>
      </c>
      <c r="F4267" s="23">
        <v>302019</v>
      </c>
      <c r="G4267" s="23" t="s">
        <v>20</v>
      </c>
      <c r="H4267" s="23" t="s">
        <v>21</v>
      </c>
      <c r="I4267" s="23" t="s">
        <v>22</v>
      </c>
      <c r="J4267" s="23" t="s">
        <v>23</v>
      </c>
      <c r="K4267" s="23" t="s">
        <v>24</v>
      </c>
      <c r="L4267" s="23">
        <v>1</v>
      </c>
      <c r="M4267" s="23">
        <v>129.96</v>
      </c>
      <c r="N4267" s="23">
        <v>0</v>
      </c>
      <c r="O4267" s="23">
        <v>12</v>
      </c>
      <c r="P4267" s="23" t="s">
        <v>58</v>
      </c>
      <c r="Q4267" s="23" t="s">
        <v>90</v>
      </c>
      <c r="R4267" s="23">
        <f t="shared" si="330"/>
        <v>1</v>
      </c>
      <c r="S4267" s="23" t="str">
        <f t="shared" si="331"/>
        <v>ORD104265_20240529_CUST02385_MED024</v>
      </c>
      <c r="T4267" s="23">
        <f t="shared" si="332"/>
        <v>1</v>
      </c>
      <c r="U4267" s="6">
        <f t="shared" si="333"/>
        <v>129.96</v>
      </c>
      <c r="V4267" s="6">
        <f>tbl_Raw_Data[[#This Row],[Discount_Pct]]*tbl_Raw_Data[[#This Row],[Gross_Amount]]/100</f>
        <v>0</v>
      </c>
      <c r="W4267" s="6">
        <f>tbl_Raw_Data[[#This Row],[Gross_Amount]]-tbl_Raw_Data[[#This Row],[Discount_Amount]]</f>
        <v>129.96</v>
      </c>
      <c r="X4267" s="6">
        <f>tbl_Raw_Data[[#This Row],[Net_Amount_Before_Tax]]*tbl_Raw_Data[[#This Row],[Tax_Pct]]/100</f>
        <v>15.5952</v>
      </c>
      <c r="Y4267" s="6">
        <f>tbl_Raw_Data[[#This Row],[Net_Amount_Before_Tax]]+tbl_Raw_Data[[#This Row],[Tax_Amount]]</f>
        <v>145.55520000000001</v>
      </c>
      <c r="Z4267" s="6">
        <f t="shared" si="334"/>
        <v>1</v>
      </c>
    </row>
    <row r="4268" spans="1:26" x14ac:dyDescent="0.3">
      <c r="A4268" s="23" t="s">
        <v>6208</v>
      </c>
      <c r="B4268" s="34">
        <v>45400</v>
      </c>
      <c r="C4268" s="23" t="s">
        <v>2741</v>
      </c>
      <c r="D4268" s="23" t="s">
        <v>19</v>
      </c>
      <c r="E4268" s="23" t="s">
        <v>19</v>
      </c>
      <c r="F4268" s="23">
        <v>110085</v>
      </c>
      <c r="G4268" s="23" t="s">
        <v>74</v>
      </c>
      <c r="H4268" s="23" t="s">
        <v>75</v>
      </c>
      <c r="I4268" s="23" t="s">
        <v>76</v>
      </c>
      <c r="J4268" s="23" t="s">
        <v>77</v>
      </c>
      <c r="K4268" s="23" t="s">
        <v>57</v>
      </c>
      <c r="L4268" s="23">
        <v>2</v>
      </c>
      <c r="M4268" s="23">
        <v>57.75</v>
      </c>
      <c r="N4268" s="23">
        <v>0</v>
      </c>
      <c r="O4268" s="23">
        <v>12</v>
      </c>
      <c r="P4268" s="23" t="s">
        <v>65</v>
      </c>
      <c r="Q4268" s="23" t="s">
        <v>26</v>
      </c>
      <c r="R4268" s="23">
        <f t="shared" si="330"/>
        <v>1</v>
      </c>
      <c r="S4268" s="23" t="str">
        <f t="shared" si="331"/>
        <v>ORD104267_20240418_CUST03073_MED008</v>
      </c>
      <c r="T4268" s="23">
        <f t="shared" si="332"/>
        <v>1</v>
      </c>
      <c r="U4268" s="6">
        <f t="shared" si="333"/>
        <v>115.5</v>
      </c>
      <c r="V4268" s="6">
        <f>tbl_Raw_Data[[#This Row],[Discount_Pct]]*tbl_Raw_Data[[#This Row],[Gross_Amount]]/100</f>
        <v>0</v>
      </c>
      <c r="W4268" s="6">
        <f>tbl_Raw_Data[[#This Row],[Gross_Amount]]-tbl_Raw_Data[[#This Row],[Discount_Amount]]</f>
        <v>115.5</v>
      </c>
      <c r="X4268" s="6">
        <f>tbl_Raw_Data[[#This Row],[Net_Amount_Before_Tax]]*tbl_Raw_Data[[#This Row],[Tax_Pct]]/100</f>
        <v>13.86</v>
      </c>
      <c r="Y4268" s="6">
        <f>tbl_Raw_Data[[#This Row],[Net_Amount_Before_Tax]]+tbl_Raw_Data[[#This Row],[Tax_Amount]]</f>
        <v>129.36000000000001</v>
      </c>
      <c r="Z4268" s="6">
        <f t="shared" si="334"/>
        <v>0</v>
      </c>
    </row>
    <row r="4269" spans="1:26" x14ac:dyDescent="0.3">
      <c r="A4269" s="23" t="s">
        <v>6209</v>
      </c>
      <c r="B4269" s="34">
        <v>45615</v>
      </c>
      <c r="C4269" s="23" t="s">
        <v>6210</v>
      </c>
      <c r="D4269" s="23" t="s">
        <v>19</v>
      </c>
      <c r="E4269" s="23" t="s">
        <v>19</v>
      </c>
      <c r="F4269" s="23">
        <v>110029</v>
      </c>
      <c r="G4269" s="23" t="s">
        <v>229</v>
      </c>
      <c r="H4269" s="23" t="s">
        <v>230</v>
      </c>
      <c r="I4269" s="23" t="s">
        <v>84</v>
      </c>
      <c r="J4269" s="23" t="s">
        <v>140</v>
      </c>
      <c r="K4269" s="23" t="s">
        <v>24</v>
      </c>
      <c r="L4269" s="23">
        <v>2</v>
      </c>
      <c r="M4269" s="23">
        <v>182.99</v>
      </c>
      <c r="N4269" s="23">
        <v>0</v>
      </c>
      <c r="O4269" s="23">
        <v>5</v>
      </c>
      <c r="P4269" s="23" t="s">
        <v>43</v>
      </c>
      <c r="Q4269" s="23" t="s">
        <v>34</v>
      </c>
      <c r="R4269" s="23">
        <f t="shared" si="330"/>
        <v>1</v>
      </c>
      <c r="S4269" s="23" t="str">
        <f t="shared" si="331"/>
        <v>ORD104268_20241119_CUST02567_MED022</v>
      </c>
      <c r="T4269" s="23">
        <f t="shared" si="332"/>
        <v>1</v>
      </c>
      <c r="U4269" s="6">
        <f t="shared" si="333"/>
        <v>365.98</v>
      </c>
      <c r="V4269" s="6">
        <f>tbl_Raw_Data[[#This Row],[Discount_Pct]]*tbl_Raw_Data[[#This Row],[Gross_Amount]]/100</f>
        <v>0</v>
      </c>
      <c r="W4269" s="6">
        <f>tbl_Raw_Data[[#This Row],[Gross_Amount]]-tbl_Raw_Data[[#This Row],[Discount_Amount]]</f>
        <v>365.98</v>
      </c>
      <c r="X4269" s="6">
        <f>tbl_Raw_Data[[#This Row],[Net_Amount_Before_Tax]]*tbl_Raw_Data[[#This Row],[Tax_Pct]]/100</f>
        <v>18.298999999999999</v>
      </c>
      <c r="Y4269" s="6">
        <f>tbl_Raw_Data[[#This Row],[Net_Amount_Before_Tax]]+tbl_Raw_Data[[#This Row],[Tax_Amount]]</f>
        <v>384.279</v>
      </c>
      <c r="Z4269" s="6">
        <f t="shared" si="334"/>
        <v>1</v>
      </c>
    </row>
    <row r="4270" spans="1:26" x14ac:dyDescent="0.3">
      <c r="A4270" s="23" t="s">
        <v>6211</v>
      </c>
      <c r="B4270" s="34">
        <v>45853</v>
      </c>
      <c r="C4270" s="23" t="s">
        <v>6212</v>
      </c>
      <c r="D4270" s="23" t="s">
        <v>183</v>
      </c>
      <c r="E4270" s="23" t="s">
        <v>184</v>
      </c>
      <c r="F4270" s="23">
        <v>122001</v>
      </c>
      <c r="G4270" s="23" t="s">
        <v>256</v>
      </c>
      <c r="H4270" s="23" t="s">
        <v>257</v>
      </c>
      <c r="I4270" s="23" t="s">
        <v>22</v>
      </c>
      <c r="J4270" s="23" t="s">
        <v>258</v>
      </c>
      <c r="K4270" s="23" t="s">
        <v>57</v>
      </c>
      <c r="L4270" s="23">
        <v>2</v>
      </c>
      <c r="M4270" s="23">
        <v>63.93</v>
      </c>
      <c r="N4270" s="23">
        <v>0</v>
      </c>
      <c r="O4270" s="23">
        <v>5</v>
      </c>
      <c r="P4270" s="23" t="s">
        <v>25</v>
      </c>
      <c r="Q4270" s="23" t="s">
        <v>90</v>
      </c>
      <c r="R4270" s="23">
        <f t="shared" si="330"/>
        <v>1</v>
      </c>
      <c r="S4270" s="23" t="str">
        <f t="shared" si="331"/>
        <v>ORD104269_20250715_CUST02108_MED025</v>
      </c>
      <c r="T4270" s="23">
        <f t="shared" si="332"/>
        <v>1</v>
      </c>
      <c r="U4270" s="6">
        <f t="shared" si="333"/>
        <v>127.86</v>
      </c>
      <c r="V4270" s="6">
        <f>tbl_Raw_Data[[#This Row],[Discount_Pct]]*tbl_Raw_Data[[#This Row],[Gross_Amount]]/100</f>
        <v>0</v>
      </c>
      <c r="W4270" s="6">
        <f>tbl_Raw_Data[[#This Row],[Gross_Amount]]-tbl_Raw_Data[[#This Row],[Discount_Amount]]</f>
        <v>127.86</v>
      </c>
      <c r="X4270" s="6">
        <f>tbl_Raw_Data[[#This Row],[Net_Amount_Before_Tax]]*tbl_Raw_Data[[#This Row],[Tax_Pct]]/100</f>
        <v>6.3929999999999998</v>
      </c>
      <c r="Y4270" s="6">
        <f>tbl_Raw_Data[[#This Row],[Net_Amount_Before_Tax]]+tbl_Raw_Data[[#This Row],[Tax_Amount]]</f>
        <v>134.25299999999999</v>
      </c>
      <c r="Z4270" s="6">
        <f t="shared" si="334"/>
        <v>3</v>
      </c>
    </row>
    <row r="4271" spans="1:26" x14ac:dyDescent="0.3">
      <c r="A4271" s="23" t="s">
        <v>6211</v>
      </c>
      <c r="B4271" s="34">
        <v>45902</v>
      </c>
      <c r="C4271" s="23" t="s">
        <v>6213</v>
      </c>
      <c r="D4271" s="23" t="s">
        <v>92</v>
      </c>
      <c r="E4271" s="23" t="s">
        <v>93</v>
      </c>
      <c r="F4271" s="23">
        <v>560100</v>
      </c>
      <c r="G4271" s="23" t="s">
        <v>283</v>
      </c>
      <c r="H4271" s="23" t="s">
        <v>284</v>
      </c>
      <c r="I4271" s="23" t="s">
        <v>104</v>
      </c>
      <c r="J4271" s="23" t="s">
        <v>42</v>
      </c>
      <c r="K4271" s="23" t="s">
        <v>57</v>
      </c>
      <c r="L4271" s="23">
        <v>5</v>
      </c>
      <c r="M4271" s="23">
        <v>304.97000000000003</v>
      </c>
      <c r="N4271" s="23">
        <v>0</v>
      </c>
      <c r="O4271" s="23">
        <v>12</v>
      </c>
      <c r="P4271" s="23" t="s">
        <v>25</v>
      </c>
      <c r="Q4271" s="23" t="s">
        <v>44</v>
      </c>
      <c r="R4271" s="23">
        <f t="shared" si="330"/>
        <v>1</v>
      </c>
      <c r="S4271" s="23" t="str">
        <f t="shared" si="331"/>
        <v>ORD104269_20250902_CUST03050_MED030</v>
      </c>
      <c r="T4271" s="23">
        <f t="shared" si="332"/>
        <v>1</v>
      </c>
      <c r="U4271" s="6">
        <f t="shared" si="333"/>
        <v>1524.8500000000001</v>
      </c>
      <c r="V4271" s="6">
        <f>tbl_Raw_Data[[#This Row],[Discount_Pct]]*tbl_Raw_Data[[#This Row],[Gross_Amount]]/100</f>
        <v>0</v>
      </c>
      <c r="W4271" s="6">
        <f>tbl_Raw_Data[[#This Row],[Gross_Amount]]-tbl_Raw_Data[[#This Row],[Discount_Amount]]</f>
        <v>1524.8500000000001</v>
      </c>
      <c r="X4271" s="6">
        <f>tbl_Raw_Data[[#This Row],[Net_Amount_Before_Tax]]*tbl_Raw_Data[[#This Row],[Tax_Pct]]/100</f>
        <v>182.982</v>
      </c>
      <c r="Y4271" s="6">
        <f>tbl_Raw_Data[[#This Row],[Net_Amount_Before_Tax]]+tbl_Raw_Data[[#This Row],[Tax_Amount]]</f>
        <v>1707.8320000000001</v>
      </c>
      <c r="Z4271" s="6">
        <f t="shared" si="334"/>
        <v>1</v>
      </c>
    </row>
    <row r="4272" spans="1:26" x14ac:dyDescent="0.3">
      <c r="A4272" s="23" t="s">
        <v>6214</v>
      </c>
      <c r="B4272" s="34">
        <v>45970</v>
      </c>
      <c r="C4272" s="23" t="s">
        <v>494</v>
      </c>
      <c r="D4272" s="23" t="s">
        <v>87</v>
      </c>
      <c r="E4272" s="23" t="s">
        <v>88</v>
      </c>
      <c r="F4272" s="23">
        <v>600018</v>
      </c>
      <c r="G4272" s="23" t="s">
        <v>185</v>
      </c>
      <c r="H4272" s="23" t="s">
        <v>186</v>
      </c>
      <c r="I4272" s="23" t="s">
        <v>76</v>
      </c>
      <c r="J4272" s="23" t="s">
        <v>187</v>
      </c>
      <c r="K4272" s="23" t="s">
        <v>57</v>
      </c>
      <c r="L4272" s="23">
        <v>3</v>
      </c>
      <c r="M4272" s="23">
        <v>83.9</v>
      </c>
      <c r="N4272" s="23">
        <v>10</v>
      </c>
      <c r="O4272" s="23">
        <v>12</v>
      </c>
      <c r="P4272" s="23" t="s">
        <v>25</v>
      </c>
      <c r="Q4272" s="23" t="s">
        <v>34</v>
      </c>
      <c r="R4272" s="23">
        <f t="shared" si="330"/>
        <v>1</v>
      </c>
      <c r="S4272" s="23" t="str">
        <f t="shared" si="331"/>
        <v>ORD104271_20251109_CUST02071_MED009</v>
      </c>
      <c r="T4272" s="23">
        <f t="shared" si="332"/>
        <v>1</v>
      </c>
      <c r="U4272" s="6">
        <f t="shared" si="333"/>
        <v>251.70000000000002</v>
      </c>
      <c r="V4272" s="6">
        <f>tbl_Raw_Data[[#This Row],[Discount_Pct]]*tbl_Raw_Data[[#This Row],[Gross_Amount]]/100</f>
        <v>25.17</v>
      </c>
      <c r="W4272" s="6">
        <f>tbl_Raw_Data[[#This Row],[Gross_Amount]]-tbl_Raw_Data[[#This Row],[Discount_Amount]]</f>
        <v>226.53000000000003</v>
      </c>
      <c r="X4272" s="6">
        <f>tbl_Raw_Data[[#This Row],[Net_Amount_Before_Tax]]*tbl_Raw_Data[[#This Row],[Tax_Pct]]/100</f>
        <v>27.183600000000006</v>
      </c>
      <c r="Y4272" s="6">
        <f>tbl_Raw_Data[[#This Row],[Net_Amount_Before_Tax]]+tbl_Raw_Data[[#This Row],[Tax_Amount]]</f>
        <v>253.71360000000004</v>
      </c>
      <c r="Z4272" s="6">
        <f t="shared" si="334"/>
        <v>2</v>
      </c>
    </row>
    <row r="4273" spans="1:26" x14ac:dyDescent="0.3">
      <c r="A4273" s="23" t="s">
        <v>6215</v>
      </c>
      <c r="B4273" s="34">
        <v>46019</v>
      </c>
      <c r="C4273" s="23" t="s">
        <v>2425</v>
      </c>
      <c r="D4273" s="23" t="s">
        <v>142</v>
      </c>
      <c r="E4273" s="23" t="s">
        <v>81</v>
      </c>
      <c r="F4273" s="23">
        <v>380001</v>
      </c>
      <c r="G4273" s="23" t="s">
        <v>48</v>
      </c>
      <c r="H4273" s="23" t="s">
        <v>49</v>
      </c>
      <c r="I4273" s="23" t="s">
        <v>50</v>
      </c>
      <c r="J4273" s="23" t="s">
        <v>23</v>
      </c>
      <c r="K4273" s="23" t="s">
        <v>24</v>
      </c>
      <c r="L4273" s="23">
        <v>1</v>
      </c>
      <c r="M4273" s="23">
        <v>122.46</v>
      </c>
      <c r="N4273" s="23">
        <v>10</v>
      </c>
      <c r="O4273" s="23">
        <v>5</v>
      </c>
      <c r="P4273" s="23" t="s">
        <v>58</v>
      </c>
      <c r="Q4273" s="23" t="s">
        <v>34</v>
      </c>
      <c r="R4273" s="23">
        <f t="shared" si="330"/>
        <v>1</v>
      </c>
      <c r="S4273" s="23" t="str">
        <f t="shared" si="331"/>
        <v>ORD104272_20251228_CUST02025_MED028</v>
      </c>
      <c r="T4273" s="23">
        <f t="shared" si="332"/>
        <v>1</v>
      </c>
      <c r="U4273" s="6">
        <f t="shared" si="333"/>
        <v>122.46</v>
      </c>
      <c r="V4273" s="6">
        <f>tbl_Raw_Data[[#This Row],[Discount_Pct]]*tbl_Raw_Data[[#This Row],[Gross_Amount]]/100</f>
        <v>12.245999999999999</v>
      </c>
      <c r="W4273" s="6">
        <f>tbl_Raw_Data[[#This Row],[Gross_Amount]]-tbl_Raw_Data[[#This Row],[Discount_Amount]]</f>
        <v>110.214</v>
      </c>
      <c r="X4273" s="6">
        <f>tbl_Raw_Data[[#This Row],[Net_Amount_Before_Tax]]*tbl_Raw_Data[[#This Row],[Tax_Pct]]/100</f>
        <v>5.510699999999999</v>
      </c>
      <c r="Y4273" s="6">
        <f>tbl_Raw_Data[[#This Row],[Net_Amount_Before_Tax]]+tbl_Raw_Data[[#This Row],[Tax_Amount]]</f>
        <v>115.7247</v>
      </c>
      <c r="Z4273" s="6">
        <f t="shared" si="334"/>
        <v>8</v>
      </c>
    </row>
    <row r="4274" spans="1:26" x14ac:dyDescent="0.3">
      <c r="A4274" s="23" t="s">
        <v>6216</v>
      </c>
      <c r="B4274" s="34">
        <v>45808</v>
      </c>
      <c r="C4274" s="23" t="s">
        <v>1498</v>
      </c>
      <c r="D4274" s="23" t="s">
        <v>183</v>
      </c>
      <c r="E4274" s="23" t="s">
        <v>184</v>
      </c>
      <c r="F4274" s="23">
        <v>122018</v>
      </c>
      <c r="G4274" s="23" t="s">
        <v>119</v>
      </c>
      <c r="H4274" s="23" t="s">
        <v>120</v>
      </c>
      <c r="I4274" s="23" t="s">
        <v>32</v>
      </c>
      <c r="J4274" s="23" t="s">
        <v>64</v>
      </c>
      <c r="K4274" s="23" t="s">
        <v>57</v>
      </c>
      <c r="L4274" s="23">
        <v>1</v>
      </c>
      <c r="M4274" s="23">
        <v>78.459999999999994</v>
      </c>
      <c r="N4274" s="23">
        <v>10</v>
      </c>
      <c r="O4274" s="23">
        <v>5</v>
      </c>
      <c r="P4274" s="23" t="s">
        <v>33</v>
      </c>
      <c r="Q4274" s="23" t="s">
        <v>90</v>
      </c>
      <c r="R4274" s="23">
        <f t="shared" si="330"/>
        <v>1</v>
      </c>
      <c r="S4274" s="23" t="str">
        <f t="shared" si="331"/>
        <v>ORD104273_20250531_CUST00225_MED010</v>
      </c>
      <c r="T4274" s="23">
        <f t="shared" si="332"/>
        <v>1</v>
      </c>
      <c r="U4274" s="6">
        <f t="shared" si="333"/>
        <v>78.459999999999994</v>
      </c>
      <c r="V4274" s="6">
        <f>tbl_Raw_Data[[#This Row],[Discount_Pct]]*tbl_Raw_Data[[#This Row],[Gross_Amount]]/100</f>
        <v>7.8459999999999992</v>
      </c>
      <c r="W4274" s="6">
        <f>tbl_Raw_Data[[#This Row],[Gross_Amount]]-tbl_Raw_Data[[#This Row],[Discount_Amount]]</f>
        <v>70.61399999999999</v>
      </c>
      <c r="X4274" s="6">
        <f>tbl_Raw_Data[[#This Row],[Net_Amount_Before_Tax]]*tbl_Raw_Data[[#This Row],[Tax_Pct]]/100</f>
        <v>3.5306999999999995</v>
      </c>
      <c r="Y4274" s="6">
        <f>tbl_Raw_Data[[#This Row],[Net_Amount_Before_Tax]]+tbl_Raw_Data[[#This Row],[Tax_Amount]]</f>
        <v>74.144699999999986</v>
      </c>
      <c r="Z4274" s="6">
        <f t="shared" si="334"/>
        <v>1</v>
      </c>
    </row>
    <row r="4275" spans="1:26" x14ac:dyDescent="0.3">
      <c r="A4275" s="23" t="s">
        <v>6217</v>
      </c>
      <c r="B4275" s="34">
        <v>45676</v>
      </c>
      <c r="C4275" s="23" t="s">
        <v>4662</v>
      </c>
      <c r="D4275" s="23" t="s">
        <v>100</v>
      </c>
      <c r="E4275" s="23" t="s">
        <v>101</v>
      </c>
      <c r="F4275" s="23">
        <v>201301</v>
      </c>
      <c r="G4275" s="23" t="s">
        <v>167</v>
      </c>
      <c r="H4275" s="23" t="s">
        <v>168</v>
      </c>
      <c r="I4275" s="23" t="s">
        <v>113</v>
      </c>
      <c r="J4275" s="23" t="s">
        <v>42</v>
      </c>
      <c r="K4275" s="23" t="s">
        <v>24</v>
      </c>
      <c r="L4275" s="23">
        <v>1</v>
      </c>
      <c r="M4275" s="23">
        <v>173.21</v>
      </c>
      <c r="N4275" s="23">
        <v>0</v>
      </c>
      <c r="O4275" s="23">
        <v>5</v>
      </c>
      <c r="P4275" s="23" t="s">
        <v>89</v>
      </c>
      <c r="Q4275" s="23" t="s">
        <v>90</v>
      </c>
      <c r="R4275" s="23">
        <f t="shared" si="330"/>
        <v>1</v>
      </c>
      <c r="S4275" s="23" t="str">
        <f t="shared" si="331"/>
        <v>ORD104274_20250119_CUST02100_MED026</v>
      </c>
      <c r="T4275" s="23">
        <f t="shared" si="332"/>
        <v>1</v>
      </c>
      <c r="U4275" s="6">
        <f t="shared" si="333"/>
        <v>173.21</v>
      </c>
      <c r="V4275" s="6">
        <f>tbl_Raw_Data[[#This Row],[Discount_Pct]]*tbl_Raw_Data[[#This Row],[Gross_Amount]]/100</f>
        <v>0</v>
      </c>
      <c r="W4275" s="6">
        <f>tbl_Raw_Data[[#This Row],[Gross_Amount]]-tbl_Raw_Data[[#This Row],[Discount_Amount]]</f>
        <v>173.21</v>
      </c>
      <c r="X4275" s="6">
        <f>tbl_Raw_Data[[#This Row],[Net_Amount_Before_Tax]]*tbl_Raw_Data[[#This Row],[Tax_Pct]]/100</f>
        <v>8.6605000000000008</v>
      </c>
      <c r="Y4275" s="6">
        <f>tbl_Raw_Data[[#This Row],[Net_Amount_Before_Tax]]+tbl_Raw_Data[[#This Row],[Tax_Amount]]</f>
        <v>181.87050000000002</v>
      </c>
      <c r="Z4275" s="6">
        <f t="shared" si="334"/>
        <v>2</v>
      </c>
    </row>
    <row r="4276" spans="1:26" x14ac:dyDescent="0.3">
      <c r="A4276" s="23" t="s">
        <v>6218</v>
      </c>
      <c r="B4276" s="34">
        <v>45462</v>
      </c>
      <c r="C4276" s="23" t="s">
        <v>6219</v>
      </c>
      <c r="D4276" s="23" t="s">
        <v>159</v>
      </c>
      <c r="E4276" s="23" t="s">
        <v>47</v>
      </c>
      <c r="F4276" s="23">
        <v>400076</v>
      </c>
      <c r="G4276" s="23" t="s">
        <v>82</v>
      </c>
      <c r="H4276" s="23" t="s">
        <v>83</v>
      </c>
      <c r="I4276" s="23" t="s">
        <v>84</v>
      </c>
      <c r="J4276" s="23" t="s">
        <v>85</v>
      </c>
      <c r="K4276" s="23" t="s">
        <v>24</v>
      </c>
      <c r="L4276" s="23">
        <v>5</v>
      </c>
      <c r="M4276" s="23">
        <v>335.03</v>
      </c>
      <c r="N4276" s="23">
        <v>0</v>
      </c>
      <c r="O4276" s="23">
        <v>5</v>
      </c>
      <c r="P4276" s="23" t="s">
        <v>65</v>
      </c>
      <c r="Q4276" s="23" t="s">
        <v>90</v>
      </c>
      <c r="R4276" s="23">
        <f t="shared" si="330"/>
        <v>1</v>
      </c>
      <c r="S4276" s="23" t="str">
        <f t="shared" si="331"/>
        <v>ORD104275_20240619_CUST02451_MED023</v>
      </c>
      <c r="T4276" s="23">
        <f t="shared" si="332"/>
        <v>1</v>
      </c>
      <c r="U4276" s="6">
        <f t="shared" si="333"/>
        <v>1675.1499999999999</v>
      </c>
      <c r="V4276" s="6">
        <f>tbl_Raw_Data[[#This Row],[Discount_Pct]]*tbl_Raw_Data[[#This Row],[Gross_Amount]]/100</f>
        <v>0</v>
      </c>
      <c r="W4276" s="6">
        <f>tbl_Raw_Data[[#This Row],[Gross_Amount]]-tbl_Raw_Data[[#This Row],[Discount_Amount]]</f>
        <v>1675.1499999999999</v>
      </c>
      <c r="X4276" s="6">
        <f>tbl_Raw_Data[[#This Row],[Net_Amount_Before_Tax]]*tbl_Raw_Data[[#This Row],[Tax_Pct]]/100</f>
        <v>83.757499999999993</v>
      </c>
      <c r="Y4276" s="6">
        <f>tbl_Raw_Data[[#This Row],[Net_Amount_Before_Tax]]+tbl_Raw_Data[[#This Row],[Tax_Amount]]</f>
        <v>1758.9074999999998</v>
      </c>
      <c r="Z4276" s="6">
        <f t="shared" si="334"/>
        <v>1</v>
      </c>
    </row>
    <row r="4277" spans="1:26" x14ac:dyDescent="0.3">
      <c r="A4277" s="23" t="s">
        <v>6220</v>
      </c>
      <c r="B4277" s="34">
        <v>45299</v>
      </c>
      <c r="C4277" s="23" t="s">
        <v>3997</v>
      </c>
      <c r="D4277" s="23" t="s">
        <v>19</v>
      </c>
      <c r="E4277" s="23" t="s">
        <v>19</v>
      </c>
      <c r="F4277" s="23">
        <v>110001</v>
      </c>
      <c r="G4277" s="23" t="s">
        <v>107</v>
      </c>
      <c r="H4277" s="23" t="s">
        <v>108</v>
      </c>
      <c r="I4277" s="23" t="s">
        <v>63</v>
      </c>
      <c r="J4277" s="23" t="s">
        <v>42</v>
      </c>
      <c r="K4277" s="23" t="s">
        <v>57</v>
      </c>
      <c r="L4277" s="23">
        <v>2</v>
      </c>
      <c r="M4277" s="23">
        <v>86.34</v>
      </c>
      <c r="N4277" s="23">
        <v>0</v>
      </c>
      <c r="O4277" s="23">
        <v>12</v>
      </c>
      <c r="P4277" s="23" t="s">
        <v>33</v>
      </c>
      <c r="Q4277" s="23" t="s">
        <v>34</v>
      </c>
      <c r="R4277" s="23">
        <f t="shared" si="330"/>
        <v>1</v>
      </c>
      <c r="S4277" s="23" t="str">
        <f t="shared" si="331"/>
        <v>ORD104276_20240108_CUST00890_MED005</v>
      </c>
      <c r="T4277" s="23">
        <f t="shared" si="332"/>
        <v>1</v>
      </c>
      <c r="U4277" s="6">
        <f t="shared" si="333"/>
        <v>172.68</v>
      </c>
      <c r="V4277" s="6">
        <f>tbl_Raw_Data[[#This Row],[Discount_Pct]]*tbl_Raw_Data[[#This Row],[Gross_Amount]]/100</f>
        <v>0</v>
      </c>
      <c r="W4277" s="6">
        <f>tbl_Raw_Data[[#This Row],[Gross_Amount]]-tbl_Raw_Data[[#This Row],[Discount_Amount]]</f>
        <v>172.68</v>
      </c>
      <c r="X4277" s="6">
        <f>tbl_Raw_Data[[#This Row],[Net_Amount_Before_Tax]]*tbl_Raw_Data[[#This Row],[Tax_Pct]]/100</f>
        <v>20.721599999999999</v>
      </c>
      <c r="Y4277" s="6">
        <f>tbl_Raw_Data[[#This Row],[Net_Amount_Before_Tax]]+tbl_Raw_Data[[#This Row],[Tax_Amount]]</f>
        <v>193.4016</v>
      </c>
      <c r="Z4277" s="6">
        <f t="shared" si="334"/>
        <v>3</v>
      </c>
    </row>
    <row r="4278" spans="1:26" x14ac:dyDescent="0.3">
      <c r="A4278" s="23" t="s">
        <v>6221</v>
      </c>
      <c r="B4278" s="34">
        <v>46012</v>
      </c>
      <c r="C4278" s="23" t="s">
        <v>5895</v>
      </c>
      <c r="D4278" s="23" t="s">
        <v>37</v>
      </c>
      <c r="E4278" s="23" t="s">
        <v>38</v>
      </c>
      <c r="F4278" s="23">
        <v>452001</v>
      </c>
      <c r="G4278" s="23" t="s">
        <v>107</v>
      </c>
      <c r="H4278" s="23" t="s">
        <v>108</v>
      </c>
      <c r="I4278" s="23" t="s">
        <v>63</v>
      </c>
      <c r="J4278" s="23" t="s">
        <v>42</v>
      </c>
      <c r="K4278" s="23" t="s">
        <v>57</v>
      </c>
      <c r="L4278" s="23">
        <v>2</v>
      </c>
      <c r="M4278" s="23">
        <v>91.67</v>
      </c>
      <c r="N4278" s="23">
        <v>5</v>
      </c>
      <c r="O4278" s="23">
        <v>5</v>
      </c>
      <c r="P4278" s="23" t="s">
        <v>89</v>
      </c>
      <c r="Q4278" s="23" t="s">
        <v>44</v>
      </c>
      <c r="R4278" s="23">
        <f t="shared" si="330"/>
        <v>1</v>
      </c>
      <c r="S4278" s="23" t="str">
        <f t="shared" si="331"/>
        <v>ORD104277_20251221_CUST01002_MED005</v>
      </c>
      <c r="T4278" s="23">
        <f t="shared" si="332"/>
        <v>1</v>
      </c>
      <c r="U4278" s="6">
        <f t="shared" si="333"/>
        <v>183.34</v>
      </c>
      <c r="V4278" s="6">
        <f>tbl_Raw_Data[[#This Row],[Discount_Pct]]*tbl_Raw_Data[[#This Row],[Gross_Amount]]/100</f>
        <v>9.1669999999999998</v>
      </c>
      <c r="W4278" s="6">
        <f>tbl_Raw_Data[[#This Row],[Gross_Amount]]-tbl_Raw_Data[[#This Row],[Discount_Amount]]</f>
        <v>174.173</v>
      </c>
      <c r="X4278" s="6">
        <f>tbl_Raw_Data[[#This Row],[Net_Amount_Before_Tax]]*tbl_Raw_Data[[#This Row],[Tax_Pct]]/100</f>
        <v>8.7086500000000004</v>
      </c>
      <c r="Y4278" s="6">
        <f>tbl_Raw_Data[[#This Row],[Net_Amount_Before_Tax]]+tbl_Raw_Data[[#This Row],[Tax_Amount]]</f>
        <v>182.88165000000001</v>
      </c>
      <c r="Z4278" s="6">
        <f t="shared" si="334"/>
        <v>1</v>
      </c>
    </row>
    <row r="4279" spans="1:26" x14ac:dyDescent="0.3">
      <c r="A4279" s="23" t="s">
        <v>6222</v>
      </c>
      <c r="B4279" s="34">
        <v>45462</v>
      </c>
      <c r="C4279" s="23" t="s">
        <v>6223</v>
      </c>
      <c r="D4279" s="23" t="s">
        <v>130</v>
      </c>
      <c r="E4279" s="23" t="s">
        <v>131</v>
      </c>
      <c r="F4279" s="23">
        <v>700091</v>
      </c>
      <c r="G4279" s="23" t="s">
        <v>132</v>
      </c>
      <c r="H4279" s="23" t="s">
        <v>133</v>
      </c>
      <c r="I4279" s="23" t="s">
        <v>134</v>
      </c>
      <c r="J4279" s="23" t="s">
        <v>135</v>
      </c>
      <c r="K4279" s="23" t="s">
        <v>57</v>
      </c>
      <c r="L4279" s="23">
        <v>1</v>
      </c>
      <c r="M4279" s="23">
        <v>71.3</v>
      </c>
      <c r="N4279" s="23">
        <v>5</v>
      </c>
      <c r="O4279" s="23">
        <v>5</v>
      </c>
      <c r="P4279" s="23" t="s">
        <v>43</v>
      </c>
      <c r="Q4279" s="23" t="s">
        <v>26</v>
      </c>
      <c r="R4279" s="23">
        <f t="shared" si="330"/>
        <v>1</v>
      </c>
      <c r="S4279" s="23" t="str">
        <f t="shared" si="331"/>
        <v>ORD104278_20240619_CUST00100_MED007</v>
      </c>
      <c r="T4279" s="23">
        <f t="shared" si="332"/>
        <v>1</v>
      </c>
      <c r="U4279" s="6">
        <f t="shared" si="333"/>
        <v>71.3</v>
      </c>
      <c r="V4279" s="6">
        <f>tbl_Raw_Data[[#This Row],[Discount_Pct]]*tbl_Raw_Data[[#This Row],[Gross_Amount]]/100</f>
        <v>3.5649999999999999</v>
      </c>
      <c r="W4279" s="6">
        <f>tbl_Raw_Data[[#This Row],[Gross_Amount]]-tbl_Raw_Data[[#This Row],[Discount_Amount]]</f>
        <v>67.734999999999999</v>
      </c>
      <c r="X4279" s="6">
        <f>tbl_Raw_Data[[#This Row],[Net_Amount_Before_Tax]]*tbl_Raw_Data[[#This Row],[Tax_Pct]]/100</f>
        <v>3.3867500000000001</v>
      </c>
      <c r="Y4279" s="6">
        <f>tbl_Raw_Data[[#This Row],[Net_Amount_Before_Tax]]+tbl_Raw_Data[[#This Row],[Tax_Amount]]</f>
        <v>71.121750000000006</v>
      </c>
      <c r="Z4279" s="6">
        <f t="shared" si="334"/>
        <v>0</v>
      </c>
    </row>
    <row r="4280" spans="1:26" x14ac:dyDescent="0.3">
      <c r="A4280" s="23" t="s">
        <v>6222</v>
      </c>
      <c r="B4280" s="34">
        <v>45872</v>
      </c>
      <c r="C4280" s="23" t="s">
        <v>1746</v>
      </c>
      <c r="D4280" s="23" t="s">
        <v>19</v>
      </c>
      <c r="E4280" s="23" t="s">
        <v>19</v>
      </c>
      <c r="F4280" s="23">
        <v>110044</v>
      </c>
      <c r="G4280" s="23" t="s">
        <v>233</v>
      </c>
      <c r="H4280" s="23" t="s">
        <v>234</v>
      </c>
      <c r="I4280" s="23" t="s">
        <v>104</v>
      </c>
      <c r="J4280" s="23" t="s">
        <v>42</v>
      </c>
      <c r="K4280" s="23" t="s">
        <v>24</v>
      </c>
      <c r="L4280" s="23">
        <v>1</v>
      </c>
      <c r="M4280" s="23">
        <v>135.91999999999999</v>
      </c>
      <c r="N4280" s="23">
        <v>0</v>
      </c>
      <c r="O4280" s="23">
        <v>5</v>
      </c>
      <c r="P4280" s="23" t="s">
        <v>89</v>
      </c>
      <c r="Q4280" s="23" t="s">
        <v>34</v>
      </c>
      <c r="R4280" s="23">
        <f t="shared" si="330"/>
        <v>1</v>
      </c>
      <c r="S4280" s="23" t="str">
        <f t="shared" si="331"/>
        <v>ORD104278_20250803_CUST00422_MED019</v>
      </c>
      <c r="T4280" s="23">
        <f t="shared" si="332"/>
        <v>1</v>
      </c>
      <c r="U4280" s="6">
        <f t="shared" si="333"/>
        <v>135.91999999999999</v>
      </c>
      <c r="V4280" s="6">
        <f>tbl_Raw_Data[[#This Row],[Discount_Pct]]*tbl_Raw_Data[[#This Row],[Gross_Amount]]/100</f>
        <v>0</v>
      </c>
      <c r="W4280" s="6">
        <f>tbl_Raw_Data[[#This Row],[Gross_Amount]]-tbl_Raw_Data[[#This Row],[Discount_Amount]]</f>
        <v>135.91999999999999</v>
      </c>
      <c r="X4280" s="6">
        <f>tbl_Raw_Data[[#This Row],[Net_Amount_Before_Tax]]*tbl_Raw_Data[[#This Row],[Tax_Pct]]/100</f>
        <v>6.7959999999999994</v>
      </c>
      <c r="Y4280" s="6">
        <f>tbl_Raw_Data[[#This Row],[Net_Amount_Before_Tax]]+tbl_Raw_Data[[#This Row],[Tax_Amount]]</f>
        <v>142.71599999999998</v>
      </c>
      <c r="Z4280" s="6">
        <f t="shared" si="334"/>
        <v>2</v>
      </c>
    </row>
    <row r="4281" spans="1:26" x14ac:dyDescent="0.3">
      <c r="A4281" s="23" t="s">
        <v>6224</v>
      </c>
      <c r="B4281" s="34">
        <v>45357</v>
      </c>
      <c r="C4281" s="23" t="s">
        <v>4739</v>
      </c>
      <c r="D4281" s="23" t="s">
        <v>130</v>
      </c>
      <c r="E4281" s="23" t="s">
        <v>131</v>
      </c>
      <c r="F4281" s="23">
        <v>700001</v>
      </c>
      <c r="G4281" s="23" t="s">
        <v>48</v>
      </c>
      <c r="H4281" s="23" t="s">
        <v>49</v>
      </c>
      <c r="I4281" s="23" t="s">
        <v>50</v>
      </c>
      <c r="J4281" s="23" t="s">
        <v>23</v>
      </c>
      <c r="K4281" s="23" t="s">
        <v>24</v>
      </c>
      <c r="L4281" s="23">
        <v>2</v>
      </c>
      <c r="M4281" s="23">
        <v>101.44</v>
      </c>
      <c r="N4281" s="23">
        <v>5</v>
      </c>
      <c r="O4281" s="23">
        <v>5</v>
      </c>
      <c r="P4281" s="23" t="s">
        <v>43</v>
      </c>
      <c r="Q4281" s="23" t="s">
        <v>90</v>
      </c>
      <c r="R4281" s="23">
        <f t="shared" si="330"/>
        <v>1</v>
      </c>
      <c r="S4281" s="23" t="str">
        <f t="shared" si="331"/>
        <v>ORD104280_20240306_CUST00924_MED028</v>
      </c>
      <c r="T4281" s="23">
        <f t="shared" si="332"/>
        <v>1</v>
      </c>
      <c r="U4281" s="6">
        <f t="shared" si="333"/>
        <v>202.88</v>
      </c>
      <c r="V4281" s="6">
        <f>tbl_Raw_Data[[#This Row],[Discount_Pct]]*tbl_Raw_Data[[#This Row],[Gross_Amount]]/100</f>
        <v>10.144</v>
      </c>
      <c r="W4281" s="6">
        <f>tbl_Raw_Data[[#This Row],[Gross_Amount]]-tbl_Raw_Data[[#This Row],[Discount_Amount]]</f>
        <v>192.73599999999999</v>
      </c>
      <c r="X4281" s="6">
        <f>tbl_Raw_Data[[#This Row],[Net_Amount_Before_Tax]]*tbl_Raw_Data[[#This Row],[Tax_Pct]]/100</f>
        <v>9.6367999999999991</v>
      </c>
      <c r="Y4281" s="6">
        <f>tbl_Raw_Data[[#This Row],[Net_Amount_Before_Tax]]+tbl_Raw_Data[[#This Row],[Tax_Amount]]</f>
        <v>202.37279999999998</v>
      </c>
      <c r="Z4281" s="6">
        <f t="shared" si="334"/>
        <v>2</v>
      </c>
    </row>
    <row r="4282" spans="1:26" x14ac:dyDescent="0.3">
      <c r="A4282" s="23" t="s">
        <v>6225</v>
      </c>
      <c r="B4282" s="34">
        <v>45472</v>
      </c>
      <c r="C4282" s="23" t="s">
        <v>5521</v>
      </c>
      <c r="D4282" s="23" t="s">
        <v>37</v>
      </c>
      <c r="E4282" s="23" t="s">
        <v>38</v>
      </c>
      <c r="F4282" s="23">
        <v>452016</v>
      </c>
      <c r="G4282" s="23" t="s">
        <v>233</v>
      </c>
      <c r="H4282" s="23" t="s">
        <v>234</v>
      </c>
      <c r="I4282" s="23" t="s">
        <v>104</v>
      </c>
      <c r="J4282" s="23" t="s">
        <v>42</v>
      </c>
      <c r="K4282" s="23" t="s">
        <v>24</v>
      </c>
      <c r="L4282" s="23">
        <v>2</v>
      </c>
      <c r="M4282" s="23">
        <v>154.68</v>
      </c>
      <c r="N4282" s="23">
        <v>10</v>
      </c>
      <c r="O4282" s="23">
        <v>12</v>
      </c>
      <c r="P4282" s="23" t="s">
        <v>25</v>
      </c>
      <c r="Q4282" s="23" t="s">
        <v>34</v>
      </c>
      <c r="R4282" s="23">
        <f t="shared" si="330"/>
        <v>1</v>
      </c>
      <c r="S4282" s="23" t="str">
        <f t="shared" si="331"/>
        <v>ORD104281_20240629_CUST00123_MED019</v>
      </c>
      <c r="T4282" s="23">
        <f t="shared" si="332"/>
        <v>1</v>
      </c>
      <c r="U4282" s="6">
        <f t="shared" si="333"/>
        <v>309.36</v>
      </c>
      <c r="V4282" s="6">
        <f>tbl_Raw_Data[[#This Row],[Discount_Pct]]*tbl_Raw_Data[[#This Row],[Gross_Amount]]/100</f>
        <v>30.936000000000003</v>
      </c>
      <c r="W4282" s="6">
        <f>tbl_Raw_Data[[#This Row],[Gross_Amount]]-tbl_Raw_Data[[#This Row],[Discount_Amount]]</f>
        <v>278.42400000000004</v>
      </c>
      <c r="X4282" s="6">
        <f>tbl_Raw_Data[[#This Row],[Net_Amount_Before_Tax]]*tbl_Raw_Data[[#This Row],[Tax_Pct]]/100</f>
        <v>33.410880000000006</v>
      </c>
      <c r="Y4282" s="6">
        <f>tbl_Raw_Data[[#This Row],[Net_Amount_Before_Tax]]+tbl_Raw_Data[[#This Row],[Tax_Amount]]</f>
        <v>311.83488000000006</v>
      </c>
      <c r="Z4282" s="6">
        <f t="shared" si="334"/>
        <v>2</v>
      </c>
    </row>
    <row r="4283" spans="1:26" x14ac:dyDescent="0.3">
      <c r="A4283" s="23" t="s">
        <v>6226</v>
      </c>
      <c r="B4283" s="34">
        <v>45575</v>
      </c>
      <c r="C4283" s="23" t="s">
        <v>847</v>
      </c>
      <c r="D4283" s="23" t="s">
        <v>123</v>
      </c>
      <c r="E4283" s="23" t="s">
        <v>101</v>
      </c>
      <c r="F4283" s="23">
        <v>226021</v>
      </c>
      <c r="G4283" s="23" t="s">
        <v>138</v>
      </c>
      <c r="H4283" s="23" t="s">
        <v>139</v>
      </c>
      <c r="I4283" s="23" t="s">
        <v>50</v>
      </c>
      <c r="J4283" s="23" t="s">
        <v>140</v>
      </c>
      <c r="K4283" s="23" t="s">
        <v>24</v>
      </c>
      <c r="L4283" s="23">
        <v>1</v>
      </c>
      <c r="M4283" s="23">
        <v>171.24</v>
      </c>
      <c r="N4283" s="23">
        <v>10</v>
      </c>
      <c r="O4283" s="23">
        <v>5</v>
      </c>
      <c r="P4283" s="23" t="s">
        <v>33</v>
      </c>
      <c r="Q4283" s="23" t="s">
        <v>34</v>
      </c>
      <c r="R4283" s="23">
        <f t="shared" si="330"/>
        <v>1</v>
      </c>
      <c r="S4283" s="23" t="str">
        <f t="shared" si="331"/>
        <v>ORD104282_20241010_CUST01590_MED013</v>
      </c>
      <c r="T4283" s="23">
        <f t="shared" si="332"/>
        <v>1</v>
      </c>
      <c r="U4283" s="6">
        <f t="shared" si="333"/>
        <v>171.24</v>
      </c>
      <c r="V4283" s="6">
        <f>tbl_Raw_Data[[#This Row],[Discount_Pct]]*tbl_Raw_Data[[#This Row],[Gross_Amount]]/100</f>
        <v>17.124000000000002</v>
      </c>
      <c r="W4283" s="6">
        <f>tbl_Raw_Data[[#This Row],[Gross_Amount]]-tbl_Raw_Data[[#This Row],[Discount_Amount]]</f>
        <v>154.11600000000001</v>
      </c>
      <c r="X4283" s="6">
        <f>tbl_Raw_Data[[#This Row],[Net_Amount_Before_Tax]]*tbl_Raw_Data[[#This Row],[Tax_Pct]]/100</f>
        <v>7.7058</v>
      </c>
      <c r="Y4283" s="6">
        <f>tbl_Raw_Data[[#This Row],[Net_Amount_Before_Tax]]+tbl_Raw_Data[[#This Row],[Tax_Amount]]</f>
        <v>161.82180000000002</v>
      </c>
      <c r="Z4283" s="6">
        <f t="shared" si="334"/>
        <v>5</v>
      </c>
    </row>
    <row r="4284" spans="1:26" x14ac:dyDescent="0.3">
      <c r="A4284" s="23" t="s">
        <v>6227</v>
      </c>
      <c r="B4284" s="34">
        <v>45452</v>
      </c>
      <c r="C4284" s="23" t="s">
        <v>6228</v>
      </c>
      <c r="D4284" s="23" t="s">
        <v>52</v>
      </c>
      <c r="E4284" s="23" t="s">
        <v>52</v>
      </c>
      <c r="F4284" s="23">
        <v>160001</v>
      </c>
      <c r="G4284" s="23" t="s">
        <v>20</v>
      </c>
      <c r="H4284" s="23" t="s">
        <v>21</v>
      </c>
      <c r="I4284" s="23" t="s">
        <v>22</v>
      </c>
      <c r="J4284" s="23" t="s">
        <v>23</v>
      </c>
      <c r="K4284" s="23" t="s">
        <v>24</v>
      </c>
      <c r="L4284" s="23">
        <v>1</v>
      </c>
      <c r="M4284" s="23">
        <v>120.57</v>
      </c>
      <c r="N4284" s="23">
        <v>10</v>
      </c>
      <c r="O4284" s="23">
        <v>12</v>
      </c>
      <c r="P4284" s="23" t="s">
        <v>33</v>
      </c>
      <c r="Q4284" s="23" t="s">
        <v>34</v>
      </c>
      <c r="R4284" s="23">
        <f t="shared" si="330"/>
        <v>1</v>
      </c>
      <c r="S4284" s="23" t="str">
        <f t="shared" si="331"/>
        <v>ORD104283_20240609_CUST00149_MED024</v>
      </c>
      <c r="T4284" s="23">
        <f t="shared" si="332"/>
        <v>1</v>
      </c>
      <c r="U4284" s="6">
        <f t="shared" si="333"/>
        <v>120.57</v>
      </c>
      <c r="V4284" s="6">
        <f>tbl_Raw_Data[[#This Row],[Discount_Pct]]*tbl_Raw_Data[[#This Row],[Gross_Amount]]/100</f>
        <v>12.056999999999999</v>
      </c>
      <c r="W4284" s="6">
        <f>tbl_Raw_Data[[#This Row],[Gross_Amount]]-tbl_Raw_Data[[#This Row],[Discount_Amount]]</f>
        <v>108.51299999999999</v>
      </c>
      <c r="X4284" s="6">
        <f>tbl_Raw_Data[[#This Row],[Net_Amount_Before_Tax]]*tbl_Raw_Data[[#This Row],[Tax_Pct]]/100</f>
        <v>13.021559999999999</v>
      </c>
      <c r="Y4284" s="6">
        <f>tbl_Raw_Data[[#This Row],[Net_Amount_Before_Tax]]+tbl_Raw_Data[[#This Row],[Tax_Amount]]</f>
        <v>121.53455999999998</v>
      </c>
      <c r="Z4284" s="6">
        <f t="shared" si="334"/>
        <v>3</v>
      </c>
    </row>
    <row r="4285" spans="1:26" x14ac:dyDescent="0.3">
      <c r="A4285" s="23" t="s">
        <v>6229</v>
      </c>
      <c r="B4285" s="34">
        <v>45651</v>
      </c>
      <c r="C4285" s="23" t="s">
        <v>938</v>
      </c>
      <c r="D4285" s="23" t="s">
        <v>28</v>
      </c>
      <c r="E4285" s="23" t="s">
        <v>29</v>
      </c>
      <c r="F4285" s="23">
        <v>500084</v>
      </c>
      <c r="G4285" s="23" t="s">
        <v>132</v>
      </c>
      <c r="H4285" s="23" t="s">
        <v>133</v>
      </c>
      <c r="I4285" s="23" t="s">
        <v>134</v>
      </c>
      <c r="J4285" s="23" t="s">
        <v>135</v>
      </c>
      <c r="K4285" s="23" t="s">
        <v>57</v>
      </c>
      <c r="L4285" s="23">
        <v>1</v>
      </c>
      <c r="M4285" s="23">
        <v>68.27</v>
      </c>
      <c r="N4285" s="23">
        <v>5</v>
      </c>
      <c r="O4285" s="23">
        <v>5</v>
      </c>
      <c r="P4285" s="23" t="s">
        <v>43</v>
      </c>
      <c r="Q4285" s="23" t="s">
        <v>44</v>
      </c>
      <c r="R4285" s="23">
        <f t="shared" si="330"/>
        <v>1</v>
      </c>
      <c r="S4285" s="23" t="str">
        <f t="shared" si="331"/>
        <v>ORD104284_20241225_CUST00937_MED007</v>
      </c>
      <c r="T4285" s="23">
        <f t="shared" si="332"/>
        <v>1</v>
      </c>
      <c r="U4285" s="6">
        <f t="shared" si="333"/>
        <v>68.27</v>
      </c>
      <c r="V4285" s="6">
        <f>tbl_Raw_Data[[#This Row],[Discount_Pct]]*tbl_Raw_Data[[#This Row],[Gross_Amount]]/100</f>
        <v>3.4134999999999995</v>
      </c>
      <c r="W4285" s="6">
        <f>tbl_Raw_Data[[#This Row],[Gross_Amount]]-tbl_Raw_Data[[#This Row],[Discount_Amount]]</f>
        <v>64.856499999999997</v>
      </c>
      <c r="X4285" s="6">
        <f>tbl_Raw_Data[[#This Row],[Net_Amount_Before_Tax]]*tbl_Raw_Data[[#This Row],[Tax_Pct]]/100</f>
        <v>3.2428249999999998</v>
      </c>
      <c r="Y4285" s="6">
        <f>tbl_Raw_Data[[#This Row],[Net_Amount_Before_Tax]]+tbl_Raw_Data[[#This Row],[Tax_Amount]]</f>
        <v>68.099324999999993</v>
      </c>
      <c r="Z4285" s="6">
        <f t="shared" si="334"/>
        <v>2</v>
      </c>
    </row>
    <row r="4286" spans="1:26" x14ac:dyDescent="0.3">
      <c r="A4286" s="23" t="s">
        <v>6230</v>
      </c>
      <c r="B4286" s="34">
        <v>45328</v>
      </c>
      <c r="C4286" s="23" t="s">
        <v>1037</v>
      </c>
      <c r="D4286" s="23" t="s">
        <v>37</v>
      </c>
      <c r="E4286" s="23" t="s">
        <v>38</v>
      </c>
      <c r="F4286" s="23">
        <v>452001</v>
      </c>
      <c r="G4286" s="23" t="s">
        <v>111</v>
      </c>
      <c r="H4286" s="23" t="s">
        <v>112</v>
      </c>
      <c r="I4286" s="23" t="s">
        <v>113</v>
      </c>
      <c r="J4286" s="23" t="s">
        <v>114</v>
      </c>
      <c r="K4286" s="23" t="s">
        <v>24</v>
      </c>
      <c r="L4286" s="23">
        <v>2</v>
      </c>
      <c r="M4286" s="23">
        <v>93.29</v>
      </c>
      <c r="N4286" s="23">
        <v>0</v>
      </c>
      <c r="O4286" s="23">
        <v>5</v>
      </c>
      <c r="P4286" s="23" t="s">
        <v>65</v>
      </c>
      <c r="Q4286" s="23" t="s">
        <v>34</v>
      </c>
      <c r="R4286" s="23">
        <f t="shared" si="330"/>
        <v>1</v>
      </c>
      <c r="S4286" s="23" t="str">
        <f t="shared" si="331"/>
        <v>ORD104285_20240206_CUST01280_MED027</v>
      </c>
      <c r="T4286" s="23">
        <f t="shared" si="332"/>
        <v>1</v>
      </c>
      <c r="U4286" s="6">
        <f t="shared" si="333"/>
        <v>186.58</v>
      </c>
      <c r="V4286" s="6">
        <f>tbl_Raw_Data[[#This Row],[Discount_Pct]]*tbl_Raw_Data[[#This Row],[Gross_Amount]]/100</f>
        <v>0</v>
      </c>
      <c r="W4286" s="6">
        <f>tbl_Raw_Data[[#This Row],[Gross_Amount]]-tbl_Raw_Data[[#This Row],[Discount_Amount]]</f>
        <v>186.58</v>
      </c>
      <c r="X4286" s="6">
        <f>tbl_Raw_Data[[#This Row],[Net_Amount_Before_Tax]]*tbl_Raw_Data[[#This Row],[Tax_Pct]]/100</f>
        <v>9.3290000000000006</v>
      </c>
      <c r="Y4286" s="6">
        <f>tbl_Raw_Data[[#This Row],[Net_Amount_Before_Tax]]+tbl_Raw_Data[[#This Row],[Tax_Amount]]</f>
        <v>195.90900000000002</v>
      </c>
      <c r="Z4286" s="6">
        <f t="shared" si="334"/>
        <v>2</v>
      </c>
    </row>
    <row r="4287" spans="1:26" x14ac:dyDescent="0.3">
      <c r="A4287" s="23" t="s">
        <v>6231</v>
      </c>
      <c r="B4287" s="34">
        <v>45638</v>
      </c>
      <c r="C4287" s="23" t="s">
        <v>302</v>
      </c>
      <c r="D4287" s="23" t="s">
        <v>28</v>
      </c>
      <c r="E4287" s="23" t="s">
        <v>29</v>
      </c>
      <c r="F4287" s="23">
        <v>500001</v>
      </c>
      <c r="G4287" s="23" t="s">
        <v>74</v>
      </c>
      <c r="H4287" s="23" t="s">
        <v>75</v>
      </c>
      <c r="I4287" s="23" t="s">
        <v>76</v>
      </c>
      <c r="J4287" s="23" t="s">
        <v>77</v>
      </c>
      <c r="K4287" s="23" t="s">
        <v>57</v>
      </c>
      <c r="L4287" s="23">
        <v>2</v>
      </c>
      <c r="M4287" s="23">
        <v>55.05</v>
      </c>
      <c r="N4287" s="23">
        <v>5</v>
      </c>
      <c r="O4287" s="23">
        <v>5</v>
      </c>
      <c r="P4287" s="23" t="s">
        <v>89</v>
      </c>
      <c r="Q4287" s="23" t="s">
        <v>34</v>
      </c>
      <c r="R4287" s="23">
        <f t="shared" si="330"/>
        <v>1</v>
      </c>
      <c r="S4287" s="23" t="str">
        <f t="shared" si="331"/>
        <v>ORD104286_20241212_CUST00412_MED008</v>
      </c>
      <c r="T4287" s="23">
        <f t="shared" si="332"/>
        <v>1</v>
      </c>
      <c r="U4287" s="6">
        <f t="shared" si="333"/>
        <v>110.1</v>
      </c>
      <c r="V4287" s="6">
        <f>tbl_Raw_Data[[#This Row],[Discount_Pct]]*tbl_Raw_Data[[#This Row],[Gross_Amount]]/100</f>
        <v>5.5049999999999999</v>
      </c>
      <c r="W4287" s="6">
        <f>tbl_Raw_Data[[#This Row],[Gross_Amount]]-tbl_Raw_Data[[#This Row],[Discount_Amount]]</f>
        <v>104.595</v>
      </c>
      <c r="X4287" s="6">
        <f>tbl_Raw_Data[[#This Row],[Net_Amount_Before_Tax]]*tbl_Raw_Data[[#This Row],[Tax_Pct]]/100</f>
        <v>5.2297500000000001</v>
      </c>
      <c r="Y4287" s="6">
        <f>tbl_Raw_Data[[#This Row],[Net_Amount_Before_Tax]]+tbl_Raw_Data[[#This Row],[Tax_Amount]]</f>
        <v>109.82474999999999</v>
      </c>
      <c r="Z4287" s="6">
        <f t="shared" si="334"/>
        <v>4</v>
      </c>
    </row>
    <row r="4288" spans="1:26" x14ac:dyDescent="0.3">
      <c r="A4288" s="23" t="s">
        <v>6232</v>
      </c>
      <c r="B4288" s="34">
        <v>45292</v>
      </c>
      <c r="C4288" s="23" t="s">
        <v>6233</v>
      </c>
      <c r="D4288" s="23" t="s">
        <v>87</v>
      </c>
      <c r="E4288" s="23" t="s">
        <v>88</v>
      </c>
      <c r="F4288" s="23">
        <v>600096</v>
      </c>
      <c r="G4288" s="23" t="s">
        <v>68</v>
      </c>
      <c r="H4288" s="23" t="s">
        <v>69</v>
      </c>
      <c r="I4288" s="23" t="s">
        <v>55</v>
      </c>
      <c r="J4288" s="23" t="s">
        <v>56</v>
      </c>
      <c r="K4288" s="23" t="s">
        <v>24</v>
      </c>
      <c r="L4288" s="23">
        <v>2</v>
      </c>
      <c r="M4288" s="23">
        <v>26.16</v>
      </c>
      <c r="N4288" s="23">
        <v>5</v>
      </c>
      <c r="O4288" s="23">
        <v>18</v>
      </c>
      <c r="P4288" s="23" t="s">
        <v>33</v>
      </c>
      <c r="Q4288" s="23" t="s">
        <v>44</v>
      </c>
      <c r="R4288" s="23">
        <f t="shared" si="330"/>
        <v>1</v>
      </c>
      <c r="S4288" s="23" t="str">
        <f t="shared" si="331"/>
        <v>ORD104287_20240101_CUST01957_MED003</v>
      </c>
      <c r="T4288" s="23">
        <f t="shared" si="332"/>
        <v>1</v>
      </c>
      <c r="U4288" s="6">
        <f t="shared" si="333"/>
        <v>52.32</v>
      </c>
      <c r="V4288" s="6">
        <f>tbl_Raw_Data[[#This Row],[Discount_Pct]]*tbl_Raw_Data[[#This Row],[Gross_Amount]]/100</f>
        <v>2.6160000000000001</v>
      </c>
      <c r="W4288" s="6">
        <f>tbl_Raw_Data[[#This Row],[Gross_Amount]]-tbl_Raw_Data[[#This Row],[Discount_Amount]]</f>
        <v>49.704000000000001</v>
      </c>
      <c r="X4288" s="6">
        <f>tbl_Raw_Data[[#This Row],[Net_Amount_Before_Tax]]*tbl_Raw_Data[[#This Row],[Tax_Pct]]/100</f>
        <v>8.9467200000000009</v>
      </c>
      <c r="Y4288" s="6">
        <f>tbl_Raw_Data[[#This Row],[Net_Amount_Before_Tax]]+tbl_Raw_Data[[#This Row],[Tax_Amount]]</f>
        <v>58.65072</v>
      </c>
      <c r="Z4288" s="6">
        <f t="shared" si="334"/>
        <v>0</v>
      </c>
    </row>
    <row r="4289" spans="1:26" x14ac:dyDescent="0.3">
      <c r="A4289" s="23" t="s">
        <v>6234</v>
      </c>
      <c r="B4289" s="34">
        <v>45868</v>
      </c>
      <c r="C4289" s="23" t="s">
        <v>1176</v>
      </c>
      <c r="D4289" s="23" t="s">
        <v>28</v>
      </c>
      <c r="E4289" s="23" t="s">
        <v>29</v>
      </c>
      <c r="F4289" s="23">
        <v>500084</v>
      </c>
      <c r="G4289" s="23" t="s">
        <v>167</v>
      </c>
      <c r="H4289" s="23" t="s">
        <v>168</v>
      </c>
      <c r="I4289" s="23" t="s">
        <v>113</v>
      </c>
      <c r="J4289" s="23" t="s">
        <v>42</v>
      </c>
      <c r="K4289" s="23" t="s">
        <v>24</v>
      </c>
      <c r="L4289" s="23">
        <v>1</v>
      </c>
      <c r="M4289" s="23">
        <v>201.11</v>
      </c>
      <c r="N4289" s="23">
        <v>5</v>
      </c>
      <c r="O4289" s="23">
        <v>5</v>
      </c>
      <c r="P4289" s="23" t="s">
        <v>65</v>
      </c>
      <c r="Q4289" s="23" t="s">
        <v>34</v>
      </c>
      <c r="R4289" s="23">
        <f t="shared" si="330"/>
        <v>1</v>
      </c>
      <c r="S4289" s="23" t="str">
        <f t="shared" si="331"/>
        <v>ORD104288_20250730_CUST00205_MED026</v>
      </c>
      <c r="T4289" s="23">
        <f t="shared" si="332"/>
        <v>1</v>
      </c>
      <c r="U4289" s="6">
        <f t="shared" si="333"/>
        <v>201.11</v>
      </c>
      <c r="V4289" s="6">
        <f>tbl_Raw_Data[[#This Row],[Discount_Pct]]*tbl_Raw_Data[[#This Row],[Gross_Amount]]/100</f>
        <v>10.0555</v>
      </c>
      <c r="W4289" s="6">
        <f>tbl_Raw_Data[[#This Row],[Gross_Amount]]-tbl_Raw_Data[[#This Row],[Discount_Amount]]</f>
        <v>191.05450000000002</v>
      </c>
      <c r="X4289" s="6">
        <f>tbl_Raw_Data[[#This Row],[Net_Amount_Before_Tax]]*tbl_Raw_Data[[#This Row],[Tax_Pct]]/100</f>
        <v>9.5527250000000006</v>
      </c>
      <c r="Y4289" s="6">
        <f>tbl_Raw_Data[[#This Row],[Net_Amount_Before_Tax]]+tbl_Raw_Data[[#This Row],[Tax_Amount]]</f>
        <v>200.60722500000003</v>
      </c>
      <c r="Z4289" s="6">
        <f t="shared" si="334"/>
        <v>5</v>
      </c>
    </row>
    <row r="4290" spans="1:26" x14ac:dyDescent="0.3">
      <c r="A4290" s="23" t="s">
        <v>6235</v>
      </c>
      <c r="B4290" s="34">
        <v>45395</v>
      </c>
      <c r="C4290" s="23" t="s">
        <v>4002</v>
      </c>
      <c r="D4290" s="23" t="s">
        <v>46</v>
      </c>
      <c r="E4290" s="23" t="s">
        <v>47</v>
      </c>
      <c r="F4290" s="23">
        <v>411038</v>
      </c>
      <c r="G4290" s="23" t="s">
        <v>48</v>
      </c>
      <c r="H4290" s="23" t="s">
        <v>49</v>
      </c>
      <c r="I4290" s="23" t="s">
        <v>50</v>
      </c>
      <c r="J4290" s="23" t="s">
        <v>23</v>
      </c>
      <c r="K4290" s="23" t="s">
        <v>24</v>
      </c>
      <c r="L4290" s="23">
        <v>2</v>
      </c>
      <c r="M4290" s="23">
        <v>117.67</v>
      </c>
      <c r="N4290" s="23">
        <v>0</v>
      </c>
      <c r="O4290" s="23">
        <v>12</v>
      </c>
      <c r="P4290" s="23" t="s">
        <v>25</v>
      </c>
      <c r="Q4290" s="23" t="s">
        <v>26</v>
      </c>
      <c r="R4290" s="23">
        <f t="shared" ref="R4290:R4353" si="335">COUNTIFS($A$2:$A$8001,A4290,$B$2:$B$8001,B4290,$C$2:$C$8001,C4290,$G$2:$G$8001,G4290)</f>
        <v>1</v>
      </c>
      <c r="S4290" s="23" t="str">
        <f t="shared" ref="S4290:S4353" si="336">A4290&amp;"_"&amp;TEXT(B4290,"yyyymmdd")&amp;"_"&amp;C4290&amp;"_"&amp;G4290</f>
        <v>ORD104289_20240413_CUST02409_MED028</v>
      </c>
      <c r="T4290" s="23">
        <f t="shared" ref="T4290:T4353" si="337">COUNTIF($S$2:$S$8001,S4290)</f>
        <v>1</v>
      </c>
      <c r="U4290" s="6">
        <f t="shared" ref="U4290:U4353" si="338">L4290*M4290</f>
        <v>235.34</v>
      </c>
      <c r="V4290" s="6">
        <f>tbl_Raw_Data[[#This Row],[Discount_Pct]]*tbl_Raw_Data[[#This Row],[Gross_Amount]]/100</f>
        <v>0</v>
      </c>
      <c r="W4290" s="6">
        <f>tbl_Raw_Data[[#This Row],[Gross_Amount]]-tbl_Raw_Data[[#This Row],[Discount_Amount]]</f>
        <v>235.34</v>
      </c>
      <c r="X4290" s="6">
        <f>tbl_Raw_Data[[#This Row],[Net_Amount_Before_Tax]]*tbl_Raw_Data[[#This Row],[Tax_Pct]]/100</f>
        <v>28.2408</v>
      </c>
      <c r="Y4290" s="6">
        <f>tbl_Raw_Data[[#This Row],[Net_Amount_Before_Tax]]+tbl_Raw_Data[[#This Row],[Tax_Amount]]</f>
        <v>263.58080000000001</v>
      </c>
      <c r="Z4290" s="6">
        <f t="shared" ref="Z4290:Z4353" si="339">COUNTIFS($C$2:$C$8001,C4290,$Q$2:$Q$8001,"Delivered")</f>
        <v>2</v>
      </c>
    </row>
    <row r="4291" spans="1:26" x14ac:dyDescent="0.3">
      <c r="A4291" s="23" t="s">
        <v>6235</v>
      </c>
      <c r="B4291" s="34">
        <v>45678</v>
      </c>
      <c r="C4291" s="23" t="s">
        <v>3982</v>
      </c>
      <c r="D4291" s="23" t="s">
        <v>46</v>
      </c>
      <c r="E4291" s="23" t="s">
        <v>47</v>
      </c>
      <c r="F4291" s="23">
        <v>411001</v>
      </c>
      <c r="G4291" s="23" t="s">
        <v>192</v>
      </c>
      <c r="H4291" s="23" t="s">
        <v>193</v>
      </c>
      <c r="I4291" s="23" t="s">
        <v>41</v>
      </c>
      <c r="J4291" s="23" t="s">
        <v>194</v>
      </c>
      <c r="K4291" s="23" t="s">
        <v>24</v>
      </c>
      <c r="L4291" s="23">
        <v>1</v>
      </c>
      <c r="M4291" s="23">
        <v>30.84</v>
      </c>
      <c r="N4291" s="23">
        <v>5</v>
      </c>
      <c r="O4291" s="23">
        <v>18</v>
      </c>
      <c r="P4291" s="23" t="s">
        <v>65</v>
      </c>
      <c r="Q4291" s="23" t="s">
        <v>26</v>
      </c>
      <c r="R4291" s="23">
        <f t="shared" si="335"/>
        <v>1</v>
      </c>
      <c r="S4291" s="23" t="str">
        <f t="shared" si="336"/>
        <v>ORD104289_20250121_CUST02000_MED002</v>
      </c>
      <c r="T4291" s="23">
        <f t="shared" si="337"/>
        <v>1</v>
      </c>
      <c r="U4291" s="6">
        <f t="shared" si="338"/>
        <v>30.84</v>
      </c>
      <c r="V4291" s="6">
        <f>tbl_Raw_Data[[#This Row],[Discount_Pct]]*tbl_Raw_Data[[#This Row],[Gross_Amount]]/100</f>
        <v>1.5419999999999998</v>
      </c>
      <c r="W4291" s="6">
        <f>tbl_Raw_Data[[#This Row],[Gross_Amount]]-tbl_Raw_Data[[#This Row],[Discount_Amount]]</f>
        <v>29.298000000000002</v>
      </c>
      <c r="X4291" s="6">
        <f>tbl_Raw_Data[[#This Row],[Net_Amount_Before_Tax]]*tbl_Raw_Data[[#This Row],[Tax_Pct]]/100</f>
        <v>5.2736400000000003</v>
      </c>
      <c r="Y4291" s="6">
        <f>tbl_Raw_Data[[#This Row],[Net_Amount_Before_Tax]]+tbl_Raw_Data[[#This Row],[Tax_Amount]]</f>
        <v>34.571640000000002</v>
      </c>
      <c r="Z4291" s="6">
        <f t="shared" si="339"/>
        <v>2</v>
      </c>
    </row>
    <row r="4292" spans="1:26" x14ac:dyDescent="0.3">
      <c r="A4292" s="23" t="s">
        <v>6236</v>
      </c>
      <c r="B4292" s="34">
        <v>45310</v>
      </c>
      <c r="C4292" s="23" t="s">
        <v>6237</v>
      </c>
      <c r="D4292" s="23" t="s">
        <v>123</v>
      </c>
      <c r="E4292" s="23" t="s">
        <v>101</v>
      </c>
      <c r="F4292" s="23">
        <v>226024</v>
      </c>
      <c r="G4292" s="23" t="s">
        <v>185</v>
      </c>
      <c r="H4292" s="23" t="s">
        <v>186</v>
      </c>
      <c r="I4292" s="23" t="s">
        <v>76</v>
      </c>
      <c r="J4292" s="23" t="s">
        <v>187</v>
      </c>
      <c r="K4292" s="23" t="s">
        <v>57</v>
      </c>
      <c r="L4292" s="23">
        <v>3</v>
      </c>
      <c r="M4292" s="23">
        <v>98.92</v>
      </c>
      <c r="N4292" s="23">
        <v>5</v>
      </c>
      <c r="O4292" s="23">
        <v>5</v>
      </c>
      <c r="P4292" s="23" t="s">
        <v>58</v>
      </c>
      <c r="Q4292" s="23" t="s">
        <v>34</v>
      </c>
      <c r="R4292" s="23">
        <f t="shared" si="335"/>
        <v>1</v>
      </c>
      <c r="S4292" s="23" t="str">
        <f t="shared" si="336"/>
        <v>ORD104291_20240119_CUST00923_MED009</v>
      </c>
      <c r="T4292" s="23">
        <f t="shared" si="337"/>
        <v>1</v>
      </c>
      <c r="U4292" s="6">
        <f t="shared" si="338"/>
        <v>296.76</v>
      </c>
      <c r="V4292" s="6">
        <f>tbl_Raw_Data[[#This Row],[Discount_Pct]]*tbl_Raw_Data[[#This Row],[Gross_Amount]]/100</f>
        <v>14.837999999999999</v>
      </c>
      <c r="W4292" s="6">
        <f>tbl_Raw_Data[[#This Row],[Gross_Amount]]-tbl_Raw_Data[[#This Row],[Discount_Amount]]</f>
        <v>281.92199999999997</v>
      </c>
      <c r="X4292" s="6">
        <f>tbl_Raw_Data[[#This Row],[Net_Amount_Before_Tax]]*tbl_Raw_Data[[#This Row],[Tax_Pct]]/100</f>
        <v>14.0961</v>
      </c>
      <c r="Y4292" s="6">
        <f>tbl_Raw_Data[[#This Row],[Net_Amount_Before_Tax]]+tbl_Raw_Data[[#This Row],[Tax_Amount]]</f>
        <v>296.01809999999995</v>
      </c>
      <c r="Z4292" s="6">
        <f t="shared" si="339"/>
        <v>1</v>
      </c>
    </row>
    <row r="4293" spans="1:26" x14ac:dyDescent="0.3">
      <c r="A4293" s="23" t="s">
        <v>6238</v>
      </c>
      <c r="B4293" s="34">
        <v>45586</v>
      </c>
      <c r="C4293" s="23" t="s">
        <v>371</v>
      </c>
      <c r="D4293" s="23" t="s">
        <v>92</v>
      </c>
      <c r="E4293" s="23" t="s">
        <v>93</v>
      </c>
      <c r="F4293" s="23">
        <v>560001</v>
      </c>
      <c r="G4293" s="23" t="s">
        <v>192</v>
      </c>
      <c r="H4293" s="23" t="s">
        <v>193</v>
      </c>
      <c r="I4293" s="23" t="s">
        <v>41</v>
      </c>
      <c r="J4293" s="23" t="s">
        <v>194</v>
      </c>
      <c r="K4293" s="23" t="s">
        <v>24</v>
      </c>
      <c r="L4293" s="23">
        <v>1</v>
      </c>
      <c r="M4293" s="23">
        <v>29.07</v>
      </c>
      <c r="N4293" s="23">
        <v>10</v>
      </c>
      <c r="O4293" s="23">
        <v>12</v>
      </c>
      <c r="P4293" s="23" t="s">
        <v>43</v>
      </c>
      <c r="Q4293" s="23" t="s">
        <v>34</v>
      </c>
      <c r="R4293" s="23">
        <f t="shared" si="335"/>
        <v>1</v>
      </c>
      <c r="S4293" s="23" t="str">
        <f t="shared" si="336"/>
        <v>ORD104292_20241021_CUST02634_MED002</v>
      </c>
      <c r="T4293" s="23">
        <f t="shared" si="337"/>
        <v>1</v>
      </c>
      <c r="U4293" s="6">
        <f t="shared" si="338"/>
        <v>29.07</v>
      </c>
      <c r="V4293" s="6">
        <f>tbl_Raw_Data[[#This Row],[Discount_Pct]]*tbl_Raw_Data[[#This Row],[Gross_Amount]]/100</f>
        <v>2.907</v>
      </c>
      <c r="W4293" s="6">
        <f>tbl_Raw_Data[[#This Row],[Gross_Amount]]-tbl_Raw_Data[[#This Row],[Discount_Amount]]</f>
        <v>26.163</v>
      </c>
      <c r="X4293" s="6">
        <f>tbl_Raw_Data[[#This Row],[Net_Amount_Before_Tax]]*tbl_Raw_Data[[#This Row],[Tax_Pct]]/100</f>
        <v>3.1395600000000004</v>
      </c>
      <c r="Y4293" s="6">
        <f>tbl_Raw_Data[[#This Row],[Net_Amount_Before_Tax]]+tbl_Raw_Data[[#This Row],[Tax_Amount]]</f>
        <v>29.30256</v>
      </c>
      <c r="Z4293" s="6">
        <f t="shared" si="339"/>
        <v>1</v>
      </c>
    </row>
    <row r="4294" spans="1:26" x14ac:dyDescent="0.3">
      <c r="A4294" s="23" t="s">
        <v>6239</v>
      </c>
      <c r="B4294" s="34">
        <v>45389</v>
      </c>
      <c r="C4294" s="23" t="s">
        <v>6240</v>
      </c>
      <c r="D4294" s="23" t="s">
        <v>46</v>
      </c>
      <c r="E4294" s="23" t="s">
        <v>47</v>
      </c>
      <c r="F4294" s="23">
        <v>411001</v>
      </c>
      <c r="G4294" s="23" t="s">
        <v>61</v>
      </c>
      <c r="H4294" s="23" t="s">
        <v>62</v>
      </c>
      <c r="I4294" s="23" t="s">
        <v>63</v>
      </c>
      <c r="J4294" s="23" t="s">
        <v>64</v>
      </c>
      <c r="K4294" s="23" t="s">
        <v>57</v>
      </c>
      <c r="L4294" s="23">
        <v>2</v>
      </c>
      <c r="M4294" s="23">
        <v>113.06</v>
      </c>
      <c r="N4294" s="23">
        <v>10</v>
      </c>
      <c r="O4294" s="23">
        <v>12</v>
      </c>
      <c r="P4294" s="23" t="s">
        <v>89</v>
      </c>
      <c r="Q4294" s="23" t="s">
        <v>34</v>
      </c>
      <c r="R4294" s="23">
        <f t="shared" si="335"/>
        <v>1</v>
      </c>
      <c r="S4294" s="23" t="str">
        <f t="shared" si="336"/>
        <v>ORD104293_20240407_CUST01538_MED004</v>
      </c>
      <c r="T4294" s="23">
        <f t="shared" si="337"/>
        <v>1</v>
      </c>
      <c r="U4294" s="6">
        <f t="shared" si="338"/>
        <v>226.12</v>
      </c>
      <c r="V4294" s="6">
        <f>tbl_Raw_Data[[#This Row],[Discount_Pct]]*tbl_Raw_Data[[#This Row],[Gross_Amount]]/100</f>
        <v>22.611999999999998</v>
      </c>
      <c r="W4294" s="6">
        <f>tbl_Raw_Data[[#This Row],[Gross_Amount]]-tbl_Raw_Data[[#This Row],[Discount_Amount]]</f>
        <v>203.50800000000001</v>
      </c>
      <c r="X4294" s="6">
        <f>tbl_Raw_Data[[#This Row],[Net_Amount_Before_Tax]]*tbl_Raw_Data[[#This Row],[Tax_Pct]]/100</f>
        <v>24.420960000000001</v>
      </c>
      <c r="Y4294" s="6">
        <f>tbl_Raw_Data[[#This Row],[Net_Amount_Before_Tax]]+tbl_Raw_Data[[#This Row],[Tax_Amount]]</f>
        <v>227.92896000000002</v>
      </c>
      <c r="Z4294" s="6">
        <f t="shared" si="339"/>
        <v>2</v>
      </c>
    </row>
    <row r="4295" spans="1:26" x14ac:dyDescent="0.3">
      <c r="A4295" s="23" t="s">
        <v>6241</v>
      </c>
      <c r="B4295" s="34">
        <v>45649</v>
      </c>
      <c r="C4295" s="23" t="s">
        <v>3528</v>
      </c>
      <c r="D4295" s="23" t="s">
        <v>142</v>
      </c>
      <c r="E4295" s="23" t="s">
        <v>81</v>
      </c>
      <c r="F4295" s="23">
        <v>380058</v>
      </c>
      <c r="G4295" s="23" t="s">
        <v>196</v>
      </c>
      <c r="H4295" s="23" t="s">
        <v>197</v>
      </c>
      <c r="I4295" s="23" t="s">
        <v>32</v>
      </c>
      <c r="J4295" s="23" t="s">
        <v>42</v>
      </c>
      <c r="K4295" s="23" t="s">
        <v>24</v>
      </c>
      <c r="L4295" s="23">
        <v>1</v>
      </c>
      <c r="M4295" s="23">
        <v>28.64</v>
      </c>
      <c r="N4295" s="23">
        <v>5</v>
      </c>
      <c r="O4295" s="23">
        <v>5</v>
      </c>
      <c r="P4295" s="23" t="s">
        <v>33</v>
      </c>
      <c r="Q4295" s="23" t="s">
        <v>90</v>
      </c>
      <c r="R4295" s="23">
        <f t="shared" si="335"/>
        <v>1</v>
      </c>
      <c r="S4295" s="23" t="str">
        <f t="shared" si="336"/>
        <v>ORD104294_20241223_CUST00133_MED011</v>
      </c>
      <c r="T4295" s="23">
        <f t="shared" si="337"/>
        <v>1</v>
      </c>
      <c r="U4295" s="6">
        <f t="shared" si="338"/>
        <v>28.64</v>
      </c>
      <c r="V4295" s="6">
        <f>tbl_Raw_Data[[#This Row],[Discount_Pct]]*tbl_Raw_Data[[#This Row],[Gross_Amount]]/100</f>
        <v>1.4319999999999999</v>
      </c>
      <c r="W4295" s="6">
        <f>tbl_Raw_Data[[#This Row],[Gross_Amount]]-tbl_Raw_Data[[#This Row],[Discount_Amount]]</f>
        <v>27.208000000000002</v>
      </c>
      <c r="X4295" s="6">
        <f>tbl_Raw_Data[[#This Row],[Net_Amount_Before_Tax]]*tbl_Raw_Data[[#This Row],[Tax_Pct]]/100</f>
        <v>1.3604000000000003</v>
      </c>
      <c r="Y4295" s="6">
        <f>tbl_Raw_Data[[#This Row],[Net_Amount_Before_Tax]]+tbl_Raw_Data[[#This Row],[Tax_Amount]]</f>
        <v>28.568400000000004</v>
      </c>
      <c r="Z4295" s="6">
        <f t="shared" si="339"/>
        <v>2</v>
      </c>
    </row>
    <row r="4296" spans="1:26" x14ac:dyDescent="0.3">
      <c r="A4296" s="23" t="s">
        <v>6242</v>
      </c>
      <c r="B4296" s="34">
        <v>45313</v>
      </c>
      <c r="C4296" s="23" t="s">
        <v>6243</v>
      </c>
      <c r="D4296" s="23" t="s">
        <v>130</v>
      </c>
      <c r="E4296" s="23" t="s">
        <v>131</v>
      </c>
      <c r="F4296" s="23">
        <v>700102</v>
      </c>
      <c r="G4296" s="23" t="s">
        <v>61</v>
      </c>
      <c r="H4296" s="23" t="s">
        <v>62</v>
      </c>
      <c r="I4296" s="23" t="s">
        <v>63</v>
      </c>
      <c r="J4296" s="23" t="s">
        <v>64</v>
      </c>
      <c r="K4296" s="23" t="s">
        <v>57</v>
      </c>
      <c r="L4296" s="23">
        <v>4</v>
      </c>
      <c r="M4296" s="23">
        <v>116.03</v>
      </c>
      <c r="N4296" s="23">
        <v>10</v>
      </c>
      <c r="O4296" s="23">
        <v>18</v>
      </c>
      <c r="P4296" s="23" t="s">
        <v>58</v>
      </c>
      <c r="Q4296" s="23" t="s">
        <v>34</v>
      </c>
      <c r="R4296" s="23">
        <f t="shared" si="335"/>
        <v>1</v>
      </c>
      <c r="S4296" s="23" t="str">
        <f t="shared" si="336"/>
        <v>ORD104295_20240122_CUST01150_MED004</v>
      </c>
      <c r="T4296" s="23">
        <f t="shared" si="337"/>
        <v>1</v>
      </c>
      <c r="U4296" s="6">
        <f t="shared" si="338"/>
        <v>464.12</v>
      </c>
      <c r="V4296" s="6">
        <f>tbl_Raw_Data[[#This Row],[Discount_Pct]]*tbl_Raw_Data[[#This Row],[Gross_Amount]]/100</f>
        <v>46.411999999999999</v>
      </c>
      <c r="W4296" s="6">
        <f>tbl_Raw_Data[[#This Row],[Gross_Amount]]-tbl_Raw_Data[[#This Row],[Discount_Amount]]</f>
        <v>417.70800000000003</v>
      </c>
      <c r="X4296" s="6">
        <f>tbl_Raw_Data[[#This Row],[Net_Amount_Before_Tax]]*tbl_Raw_Data[[#This Row],[Tax_Pct]]/100</f>
        <v>75.187440000000009</v>
      </c>
      <c r="Y4296" s="6">
        <f>tbl_Raw_Data[[#This Row],[Net_Amount_Before_Tax]]+tbl_Raw_Data[[#This Row],[Tax_Amount]]</f>
        <v>492.89544000000001</v>
      </c>
      <c r="Z4296" s="6">
        <f t="shared" si="339"/>
        <v>2</v>
      </c>
    </row>
    <row r="4297" spans="1:26" x14ac:dyDescent="0.3">
      <c r="A4297" s="23" t="s">
        <v>6244</v>
      </c>
      <c r="B4297" s="34">
        <v>45910</v>
      </c>
      <c r="C4297" s="23" t="s">
        <v>6245</v>
      </c>
      <c r="D4297" s="23" t="s">
        <v>130</v>
      </c>
      <c r="E4297" s="23" t="s">
        <v>131</v>
      </c>
      <c r="F4297" s="23">
        <v>700091</v>
      </c>
      <c r="G4297" s="23" t="s">
        <v>315</v>
      </c>
      <c r="H4297" s="23" t="s">
        <v>316</v>
      </c>
      <c r="I4297" s="23" t="s">
        <v>50</v>
      </c>
      <c r="J4297" s="23" t="s">
        <v>114</v>
      </c>
      <c r="K4297" s="23" t="s">
        <v>24</v>
      </c>
      <c r="L4297" s="23">
        <v>2</v>
      </c>
      <c r="M4297" s="23">
        <v>134.1</v>
      </c>
      <c r="N4297" s="23">
        <v>15</v>
      </c>
      <c r="O4297" s="23">
        <v>12</v>
      </c>
      <c r="P4297" s="23" t="s">
        <v>43</v>
      </c>
      <c r="Q4297" s="23" t="s">
        <v>34</v>
      </c>
      <c r="R4297" s="23">
        <f t="shared" si="335"/>
        <v>1</v>
      </c>
      <c r="S4297" s="23" t="str">
        <f t="shared" si="336"/>
        <v>ORD104296_20250910_CUST02761_MED012</v>
      </c>
      <c r="T4297" s="23">
        <f t="shared" si="337"/>
        <v>1</v>
      </c>
      <c r="U4297" s="6">
        <f t="shared" si="338"/>
        <v>268.2</v>
      </c>
      <c r="V4297" s="6">
        <f>tbl_Raw_Data[[#This Row],[Discount_Pct]]*tbl_Raw_Data[[#This Row],[Gross_Amount]]/100</f>
        <v>40.229999999999997</v>
      </c>
      <c r="W4297" s="6">
        <f>tbl_Raw_Data[[#This Row],[Gross_Amount]]-tbl_Raw_Data[[#This Row],[Discount_Amount]]</f>
        <v>227.97</v>
      </c>
      <c r="X4297" s="6">
        <f>tbl_Raw_Data[[#This Row],[Net_Amount_Before_Tax]]*tbl_Raw_Data[[#This Row],[Tax_Pct]]/100</f>
        <v>27.356399999999997</v>
      </c>
      <c r="Y4297" s="6">
        <f>tbl_Raw_Data[[#This Row],[Net_Amount_Before_Tax]]+tbl_Raw_Data[[#This Row],[Tax_Amount]]</f>
        <v>255.32640000000001</v>
      </c>
      <c r="Z4297" s="6">
        <f t="shared" si="339"/>
        <v>1</v>
      </c>
    </row>
    <row r="4298" spans="1:26" x14ac:dyDescent="0.3">
      <c r="A4298" s="23" t="s">
        <v>6244</v>
      </c>
      <c r="B4298" s="34">
        <v>45295</v>
      </c>
      <c r="C4298" s="23" t="s">
        <v>6246</v>
      </c>
      <c r="D4298" s="23" t="s">
        <v>37</v>
      </c>
      <c r="E4298" s="23" t="s">
        <v>38</v>
      </c>
      <c r="F4298" s="23">
        <v>452018</v>
      </c>
      <c r="G4298" s="23" t="s">
        <v>124</v>
      </c>
      <c r="H4298" s="23" t="s">
        <v>125</v>
      </c>
      <c r="I4298" s="23" t="s">
        <v>104</v>
      </c>
      <c r="J4298" s="23" t="s">
        <v>114</v>
      </c>
      <c r="K4298" s="23" t="s">
        <v>24</v>
      </c>
      <c r="L4298" s="23">
        <v>5</v>
      </c>
      <c r="M4298" s="23">
        <v>103.69</v>
      </c>
      <c r="N4298" s="23">
        <v>0</v>
      </c>
      <c r="O4298" s="23">
        <v>5</v>
      </c>
      <c r="P4298" s="23" t="s">
        <v>58</v>
      </c>
      <c r="Q4298" s="23" t="s">
        <v>44</v>
      </c>
      <c r="R4298" s="23">
        <f t="shared" si="335"/>
        <v>1</v>
      </c>
      <c r="S4298" s="23" t="str">
        <f t="shared" si="336"/>
        <v>ORD104296_20240104_CUST01054_MED018</v>
      </c>
      <c r="T4298" s="23">
        <f t="shared" si="337"/>
        <v>1</v>
      </c>
      <c r="U4298" s="6">
        <f t="shared" si="338"/>
        <v>518.45000000000005</v>
      </c>
      <c r="V4298" s="6">
        <f>tbl_Raw_Data[[#This Row],[Discount_Pct]]*tbl_Raw_Data[[#This Row],[Gross_Amount]]/100</f>
        <v>0</v>
      </c>
      <c r="W4298" s="6">
        <f>tbl_Raw_Data[[#This Row],[Gross_Amount]]-tbl_Raw_Data[[#This Row],[Discount_Amount]]</f>
        <v>518.45000000000005</v>
      </c>
      <c r="X4298" s="6">
        <f>tbl_Raw_Data[[#This Row],[Net_Amount_Before_Tax]]*tbl_Raw_Data[[#This Row],[Tax_Pct]]/100</f>
        <v>25.922499999999999</v>
      </c>
      <c r="Y4298" s="6">
        <f>tbl_Raw_Data[[#This Row],[Net_Amount_Before_Tax]]+tbl_Raw_Data[[#This Row],[Tax_Amount]]</f>
        <v>544.37250000000006</v>
      </c>
      <c r="Z4298" s="6">
        <f t="shared" si="339"/>
        <v>0</v>
      </c>
    </row>
    <row r="4299" spans="1:26" x14ac:dyDescent="0.3">
      <c r="A4299" s="23" t="s">
        <v>6247</v>
      </c>
      <c r="B4299" s="34">
        <v>45791</v>
      </c>
      <c r="C4299" s="23" t="s">
        <v>5687</v>
      </c>
      <c r="D4299" s="23" t="s">
        <v>183</v>
      </c>
      <c r="E4299" s="23" t="s">
        <v>184</v>
      </c>
      <c r="F4299" s="23">
        <v>122016</v>
      </c>
      <c r="G4299" s="23" t="s">
        <v>119</v>
      </c>
      <c r="H4299" s="23" t="s">
        <v>120</v>
      </c>
      <c r="I4299" s="23" t="s">
        <v>32</v>
      </c>
      <c r="J4299" s="23" t="s">
        <v>64</v>
      </c>
      <c r="K4299" s="23" t="s">
        <v>57</v>
      </c>
      <c r="L4299" s="23">
        <v>1</v>
      </c>
      <c r="M4299" s="23">
        <v>67.11</v>
      </c>
      <c r="N4299" s="23">
        <v>0</v>
      </c>
      <c r="O4299" s="23">
        <v>18</v>
      </c>
      <c r="P4299" s="23" t="s">
        <v>25</v>
      </c>
      <c r="Q4299" s="23" t="s">
        <v>90</v>
      </c>
      <c r="R4299" s="23">
        <f t="shared" si="335"/>
        <v>1</v>
      </c>
      <c r="S4299" s="23" t="str">
        <f t="shared" si="336"/>
        <v>ORD104298_20250514_CUST01543_MED010</v>
      </c>
      <c r="T4299" s="23">
        <f t="shared" si="337"/>
        <v>1</v>
      </c>
      <c r="U4299" s="6">
        <f t="shared" si="338"/>
        <v>67.11</v>
      </c>
      <c r="V4299" s="6">
        <f>tbl_Raw_Data[[#This Row],[Discount_Pct]]*tbl_Raw_Data[[#This Row],[Gross_Amount]]/100</f>
        <v>0</v>
      </c>
      <c r="W4299" s="6">
        <f>tbl_Raw_Data[[#This Row],[Gross_Amount]]-tbl_Raw_Data[[#This Row],[Discount_Amount]]</f>
        <v>67.11</v>
      </c>
      <c r="X4299" s="6">
        <f>tbl_Raw_Data[[#This Row],[Net_Amount_Before_Tax]]*tbl_Raw_Data[[#This Row],[Tax_Pct]]/100</f>
        <v>12.079800000000001</v>
      </c>
      <c r="Y4299" s="6">
        <f>tbl_Raw_Data[[#This Row],[Net_Amount_Before_Tax]]+tbl_Raw_Data[[#This Row],[Tax_Amount]]</f>
        <v>79.189800000000005</v>
      </c>
      <c r="Z4299" s="6">
        <f t="shared" si="339"/>
        <v>2</v>
      </c>
    </row>
    <row r="4300" spans="1:26" x14ac:dyDescent="0.3">
      <c r="A4300" s="23" t="s">
        <v>6248</v>
      </c>
      <c r="B4300" s="34">
        <v>45637</v>
      </c>
      <c r="C4300" s="23" t="s">
        <v>1987</v>
      </c>
      <c r="D4300" s="23" t="s">
        <v>159</v>
      </c>
      <c r="E4300" s="23" t="s">
        <v>47</v>
      </c>
      <c r="F4300" s="23">
        <v>400001</v>
      </c>
      <c r="G4300" s="23" t="s">
        <v>48</v>
      </c>
      <c r="H4300" s="23" t="s">
        <v>49</v>
      </c>
      <c r="I4300" s="23" t="s">
        <v>50</v>
      </c>
      <c r="J4300" s="23" t="s">
        <v>23</v>
      </c>
      <c r="K4300" s="23" t="s">
        <v>24</v>
      </c>
      <c r="L4300" s="23">
        <v>1</v>
      </c>
      <c r="M4300" s="23">
        <v>114.04</v>
      </c>
      <c r="N4300" s="23">
        <v>5</v>
      </c>
      <c r="O4300" s="23">
        <v>12</v>
      </c>
      <c r="P4300" s="23" t="s">
        <v>25</v>
      </c>
      <c r="Q4300" s="23" t="s">
        <v>34</v>
      </c>
      <c r="R4300" s="23">
        <f t="shared" si="335"/>
        <v>1</v>
      </c>
      <c r="S4300" s="23" t="str">
        <f t="shared" si="336"/>
        <v>ORD104299_20241211_CUST00893_MED028</v>
      </c>
      <c r="T4300" s="23">
        <f t="shared" si="337"/>
        <v>1</v>
      </c>
      <c r="U4300" s="6">
        <f t="shared" si="338"/>
        <v>114.04</v>
      </c>
      <c r="V4300" s="6">
        <f>tbl_Raw_Data[[#This Row],[Discount_Pct]]*tbl_Raw_Data[[#This Row],[Gross_Amount]]/100</f>
        <v>5.7020000000000008</v>
      </c>
      <c r="W4300" s="6">
        <f>tbl_Raw_Data[[#This Row],[Gross_Amount]]-tbl_Raw_Data[[#This Row],[Discount_Amount]]</f>
        <v>108.33800000000001</v>
      </c>
      <c r="X4300" s="6">
        <f>tbl_Raw_Data[[#This Row],[Net_Amount_Before_Tax]]*tbl_Raw_Data[[#This Row],[Tax_Pct]]/100</f>
        <v>13.00056</v>
      </c>
      <c r="Y4300" s="6">
        <f>tbl_Raw_Data[[#This Row],[Net_Amount_Before_Tax]]+tbl_Raw_Data[[#This Row],[Tax_Amount]]</f>
        <v>121.33856</v>
      </c>
      <c r="Z4300" s="6">
        <f t="shared" si="339"/>
        <v>1</v>
      </c>
    </row>
    <row r="4301" spans="1:26" x14ac:dyDescent="0.3">
      <c r="A4301" s="23" t="s">
        <v>6249</v>
      </c>
      <c r="B4301" s="34">
        <v>45310</v>
      </c>
      <c r="C4301" s="23" t="s">
        <v>2754</v>
      </c>
      <c r="D4301" s="23" t="s">
        <v>100</v>
      </c>
      <c r="E4301" s="23" t="s">
        <v>101</v>
      </c>
      <c r="F4301" s="23">
        <v>201304</v>
      </c>
      <c r="G4301" s="23" t="s">
        <v>233</v>
      </c>
      <c r="H4301" s="23" t="s">
        <v>234</v>
      </c>
      <c r="I4301" s="23" t="s">
        <v>104</v>
      </c>
      <c r="J4301" s="23" t="s">
        <v>42</v>
      </c>
      <c r="K4301" s="23" t="s">
        <v>24</v>
      </c>
      <c r="L4301" s="23">
        <v>1</v>
      </c>
      <c r="M4301" s="23">
        <v>151.05000000000001</v>
      </c>
      <c r="N4301" s="23">
        <v>20</v>
      </c>
      <c r="O4301" s="23">
        <v>12</v>
      </c>
      <c r="P4301" s="23" t="s">
        <v>43</v>
      </c>
      <c r="Q4301" s="23" t="s">
        <v>90</v>
      </c>
      <c r="R4301" s="23">
        <f t="shared" si="335"/>
        <v>1</v>
      </c>
      <c r="S4301" s="23" t="str">
        <f t="shared" si="336"/>
        <v>ORD104300_20240119_CUST01748_MED019</v>
      </c>
      <c r="T4301" s="23">
        <f t="shared" si="337"/>
        <v>1</v>
      </c>
      <c r="U4301" s="6">
        <f t="shared" si="338"/>
        <v>151.05000000000001</v>
      </c>
      <c r="V4301" s="6">
        <f>tbl_Raw_Data[[#This Row],[Discount_Pct]]*tbl_Raw_Data[[#This Row],[Gross_Amount]]/100</f>
        <v>30.21</v>
      </c>
      <c r="W4301" s="6">
        <f>tbl_Raw_Data[[#This Row],[Gross_Amount]]-tbl_Raw_Data[[#This Row],[Discount_Amount]]</f>
        <v>120.84</v>
      </c>
      <c r="X4301" s="6">
        <f>tbl_Raw_Data[[#This Row],[Net_Amount_Before_Tax]]*tbl_Raw_Data[[#This Row],[Tax_Pct]]/100</f>
        <v>14.5008</v>
      </c>
      <c r="Y4301" s="6">
        <f>tbl_Raw_Data[[#This Row],[Net_Amount_Before_Tax]]+tbl_Raw_Data[[#This Row],[Tax_Amount]]</f>
        <v>135.3408</v>
      </c>
      <c r="Z4301" s="6">
        <f t="shared" si="339"/>
        <v>0</v>
      </c>
    </row>
    <row r="4302" spans="1:26" x14ac:dyDescent="0.3">
      <c r="A4302" s="23" t="s">
        <v>6250</v>
      </c>
      <c r="B4302" s="34">
        <v>45899</v>
      </c>
      <c r="C4302" s="23" t="s">
        <v>1604</v>
      </c>
      <c r="D4302" s="23" t="s">
        <v>28</v>
      </c>
      <c r="E4302" s="23" t="s">
        <v>29</v>
      </c>
      <c r="F4302" s="23">
        <v>500090</v>
      </c>
      <c r="G4302" s="23" t="s">
        <v>160</v>
      </c>
      <c r="H4302" s="23" t="s">
        <v>161</v>
      </c>
      <c r="I4302" s="23" t="s">
        <v>50</v>
      </c>
      <c r="J4302" s="23" t="s">
        <v>23</v>
      </c>
      <c r="K4302" s="23" t="s">
        <v>24</v>
      </c>
      <c r="L4302" s="23">
        <v>2</v>
      </c>
      <c r="M4302" s="23">
        <v>129.09</v>
      </c>
      <c r="N4302" s="23">
        <v>10</v>
      </c>
      <c r="O4302" s="23">
        <v>5</v>
      </c>
      <c r="P4302" s="23" t="s">
        <v>89</v>
      </c>
      <c r="Q4302" s="23" t="s">
        <v>34</v>
      </c>
      <c r="R4302" s="23">
        <f t="shared" si="335"/>
        <v>1</v>
      </c>
      <c r="S4302" s="23" t="str">
        <f t="shared" si="336"/>
        <v>ORD104301_20250830_CUST01042_MED014</v>
      </c>
      <c r="T4302" s="23">
        <f t="shared" si="337"/>
        <v>1</v>
      </c>
      <c r="U4302" s="6">
        <f t="shared" si="338"/>
        <v>258.18</v>
      </c>
      <c r="V4302" s="6">
        <f>tbl_Raw_Data[[#This Row],[Discount_Pct]]*tbl_Raw_Data[[#This Row],[Gross_Amount]]/100</f>
        <v>25.818000000000001</v>
      </c>
      <c r="W4302" s="6">
        <f>tbl_Raw_Data[[#This Row],[Gross_Amount]]-tbl_Raw_Data[[#This Row],[Discount_Amount]]</f>
        <v>232.36199999999999</v>
      </c>
      <c r="X4302" s="6">
        <f>tbl_Raw_Data[[#This Row],[Net_Amount_Before_Tax]]*tbl_Raw_Data[[#This Row],[Tax_Pct]]/100</f>
        <v>11.6181</v>
      </c>
      <c r="Y4302" s="6">
        <f>tbl_Raw_Data[[#This Row],[Net_Amount_Before_Tax]]+tbl_Raw_Data[[#This Row],[Tax_Amount]]</f>
        <v>243.98009999999999</v>
      </c>
      <c r="Z4302" s="6">
        <f t="shared" si="339"/>
        <v>2</v>
      </c>
    </row>
    <row r="4303" spans="1:26" x14ac:dyDescent="0.3">
      <c r="A4303" s="23" t="s">
        <v>6251</v>
      </c>
      <c r="B4303" s="34">
        <v>45350</v>
      </c>
      <c r="C4303" s="23" t="s">
        <v>5729</v>
      </c>
      <c r="D4303" s="23" t="s">
        <v>72</v>
      </c>
      <c r="E4303" s="23" t="s">
        <v>73</v>
      </c>
      <c r="F4303" s="23">
        <v>302017</v>
      </c>
      <c r="G4303" s="23" t="s">
        <v>61</v>
      </c>
      <c r="H4303" s="23" t="s">
        <v>62</v>
      </c>
      <c r="I4303" s="23" t="s">
        <v>63</v>
      </c>
      <c r="J4303" s="23" t="s">
        <v>64</v>
      </c>
      <c r="K4303" s="23" t="s">
        <v>57</v>
      </c>
      <c r="L4303" s="23">
        <v>1</v>
      </c>
      <c r="M4303" s="23">
        <v>109.59</v>
      </c>
      <c r="N4303" s="23">
        <v>5</v>
      </c>
      <c r="O4303" s="23">
        <v>5</v>
      </c>
      <c r="P4303" s="23" t="s">
        <v>43</v>
      </c>
      <c r="Q4303" s="23" t="s">
        <v>26</v>
      </c>
      <c r="R4303" s="23">
        <f t="shared" si="335"/>
        <v>1</v>
      </c>
      <c r="S4303" s="23" t="str">
        <f t="shared" si="336"/>
        <v>ORD104302_20240228_CUST02642_MED004</v>
      </c>
      <c r="T4303" s="23">
        <f t="shared" si="337"/>
        <v>1</v>
      </c>
      <c r="U4303" s="6">
        <f t="shared" si="338"/>
        <v>109.59</v>
      </c>
      <c r="V4303" s="6">
        <f>tbl_Raw_Data[[#This Row],[Discount_Pct]]*tbl_Raw_Data[[#This Row],[Gross_Amount]]/100</f>
        <v>5.4795000000000007</v>
      </c>
      <c r="W4303" s="6">
        <f>tbl_Raw_Data[[#This Row],[Gross_Amount]]-tbl_Raw_Data[[#This Row],[Discount_Amount]]</f>
        <v>104.1105</v>
      </c>
      <c r="X4303" s="6">
        <f>tbl_Raw_Data[[#This Row],[Net_Amount_Before_Tax]]*tbl_Raw_Data[[#This Row],[Tax_Pct]]/100</f>
        <v>5.2055249999999997</v>
      </c>
      <c r="Y4303" s="6">
        <f>tbl_Raw_Data[[#This Row],[Net_Amount_Before_Tax]]+tbl_Raw_Data[[#This Row],[Tax_Amount]]</f>
        <v>109.316025</v>
      </c>
      <c r="Z4303" s="6">
        <f t="shared" si="339"/>
        <v>1</v>
      </c>
    </row>
    <row r="4304" spans="1:26" x14ac:dyDescent="0.3">
      <c r="A4304" s="23" t="s">
        <v>6251</v>
      </c>
      <c r="B4304" s="34">
        <v>45594</v>
      </c>
      <c r="C4304" s="23" t="s">
        <v>6022</v>
      </c>
      <c r="D4304" s="23" t="s">
        <v>142</v>
      </c>
      <c r="E4304" s="23" t="s">
        <v>81</v>
      </c>
      <c r="F4304" s="23">
        <v>380054</v>
      </c>
      <c r="G4304" s="23" t="s">
        <v>192</v>
      </c>
      <c r="H4304" s="23" t="s">
        <v>193</v>
      </c>
      <c r="I4304" s="23" t="s">
        <v>41</v>
      </c>
      <c r="J4304" s="23" t="s">
        <v>194</v>
      </c>
      <c r="K4304" s="23" t="s">
        <v>24</v>
      </c>
      <c r="L4304" s="23">
        <v>3</v>
      </c>
      <c r="M4304" s="23">
        <v>28.27</v>
      </c>
      <c r="N4304" s="23">
        <v>0</v>
      </c>
      <c r="O4304" s="23">
        <v>5</v>
      </c>
      <c r="P4304" s="23" t="s">
        <v>65</v>
      </c>
      <c r="Q4304" s="23" t="s">
        <v>34</v>
      </c>
      <c r="R4304" s="23">
        <f t="shared" si="335"/>
        <v>1</v>
      </c>
      <c r="S4304" s="23" t="str">
        <f t="shared" si="336"/>
        <v>ORD104302_20241029_CUST00461_MED002</v>
      </c>
      <c r="T4304" s="23">
        <f t="shared" si="337"/>
        <v>1</v>
      </c>
      <c r="U4304" s="6">
        <f t="shared" si="338"/>
        <v>84.81</v>
      </c>
      <c r="V4304" s="6">
        <f>tbl_Raw_Data[[#This Row],[Discount_Pct]]*tbl_Raw_Data[[#This Row],[Gross_Amount]]/100</f>
        <v>0</v>
      </c>
      <c r="W4304" s="6">
        <f>tbl_Raw_Data[[#This Row],[Gross_Amount]]-tbl_Raw_Data[[#This Row],[Discount_Amount]]</f>
        <v>84.81</v>
      </c>
      <c r="X4304" s="6">
        <f>tbl_Raw_Data[[#This Row],[Net_Amount_Before_Tax]]*tbl_Raw_Data[[#This Row],[Tax_Pct]]/100</f>
        <v>4.2404999999999999</v>
      </c>
      <c r="Y4304" s="6">
        <f>tbl_Raw_Data[[#This Row],[Net_Amount_Before_Tax]]+tbl_Raw_Data[[#This Row],[Tax_Amount]]</f>
        <v>89.0505</v>
      </c>
      <c r="Z4304" s="6">
        <f t="shared" si="339"/>
        <v>5</v>
      </c>
    </row>
    <row r="4305" spans="1:26" x14ac:dyDescent="0.3">
      <c r="A4305" s="23" t="s">
        <v>6252</v>
      </c>
      <c r="B4305" s="34">
        <v>45374</v>
      </c>
      <c r="C4305" s="23" t="s">
        <v>6253</v>
      </c>
      <c r="D4305" s="23" t="s">
        <v>87</v>
      </c>
      <c r="E4305" s="23" t="s">
        <v>88</v>
      </c>
      <c r="F4305" s="23">
        <v>600001</v>
      </c>
      <c r="G4305" s="23" t="s">
        <v>20</v>
      </c>
      <c r="H4305" s="23" t="s">
        <v>21</v>
      </c>
      <c r="I4305" s="23" t="s">
        <v>22</v>
      </c>
      <c r="J4305" s="23" t="s">
        <v>23</v>
      </c>
      <c r="K4305" s="23" t="s">
        <v>24</v>
      </c>
      <c r="L4305" s="23">
        <v>1</v>
      </c>
      <c r="M4305" s="23">
        <v>134.15</v>
      </c>
      <c r="N4305" s="23">
        <v>20</v>
      </c>
      <c r="O4305" s="23">
        <v>12</v>
      </c>
      <c r="P4305" s="23" t="s">
        <v>89</v>
      </c>
      <c r="Q4305" s="23" t="s">
        <v>44</v>
      </c>
      <c r="R4305" s="23">
        <f t="shared" si="335"/>
        <v>1</v>
      </c>
      <c r="S4305" s="23" t="str">
        <f t="shared" si="336"/>
        <v>ORD104304_20240323_CUST00771_MED024</v>
      </c>
      <c r="T4305" s="23">
        <f t="shared" si="337"/>
        <v>1</v>
      </c>
      <c r="U4305" s="6">
        <f t="shared" si="338"/>
        <v>134.15</v>
      </c>
      <c r="V4305" s="6">
        <f>tbl_Raw_Data[[#This Row],[Discount_Pct]]*tbl_Raw_Data[[#This Row],[Gross_Amount]]/100</f>
        <v>26.83</v>
      </c>
      <c r="W4305" s="6">
        <f>tbl_Raw_Data[[#This Row],[Gross_Amount]]-tbl_Raw_Data[[#This Row],[Discount_Amount]]</f>
        <v>107.32000000000001</v>
      </c>
      <c r="X4305" s="6">
        <f>tbl_Raw_Data[[#This Row],[Net_Amount_Before_Tax]]*tbl_Raw_Data[[#This Row],[Tax_Pct]]/100</f>
        <v>12.878400000000001</v>
      </c>
      <c r="Y4305" s="6">
        <f>tbl_Raw_Data[[#This Row],[Net_Amount_Before_Tax]]+tbl_Raw_Data[[#This Row],[Tax_Amount]]</f>
        <v>120.19840000000001</v>
      </c>
      <c r="Z4305" s="6">
        <f t="shared" si="339"/>
        <v>0</v>
      </c>
    </row>
    <row r="4306" spans="1:26" x14ac:dyDescent="0.3">
      <c r="A4306" s="23" t="s">
        <v>6254</v>
      </c>
      <c r="B4306" s="34">
        <v>45362</v>
      </c>
      <c r="C4306" s="23" t="s">
        <v>2386</v>
      </c>
      <c r="D4306" s="23" t="s">
        <v>46</v>
      </c>
      <c r="E4306" s="23" t="s">
        <v>47</v>
      </c>
      <c r="F4306" s="23">
        <v>411057</v>
      </c>
      <c r="G4306" s="23" t="s">
        <v>185</v>
      </c>
      <c r="H4306" s="23" t="s">
        <v>186</v>
      </c>
      <c r="I4306" s="23" t="s">
        <v>76</v>
      </c>
      <c r="J4306" s="23" t="s">
        <v>187</v>
      </c>
      <c r="K4306" s="23" t="s">
        <v>57</v>
      </c>
      <c r="L4306" s="23">
        <v>2</v>
      </c>
      <c r="M4306" s="23">
        <v>79.73</v>
      </c>
      <c r="N4306" s="23">
        <v>0</v>
      </c>
      <c r="O4306" s="23">
        <v>12</v>
      </c>
      <c r="P4306" s="23" t="s">
        <v>25</v>
      </c>
      <c r="Q4306" s="23" t="s">
        <v>44</v>
      </c>
      <c r="R4306" s="23">
        <f t="shared" si="335"/>
        <v>1</v>
      </c>
      <c r="S4306" s="23" t="str">
        <f t="shared" si="336"/>
        <v>ORD104305_20240311_CUST02015_MED009</v>
      </c>
      <c r="T4306" s="23">
        <f t="shared" si="337"/>
        <v>1</v>
      </c>
      <c r="U4306" s="6">
        <f t="shared" si="338"/>
        <v>159.46</v>
      </c>
      <c r="V4306" s="6">
        <f>tbl_Raw_Data[[#This Row],[Discount_Pct]]*tbl_Raw_Data[[#This Row],[Gross_Amount]]/100</f>
        <v>0</v>
      </c>
      <c r="W4306" s="6">
        <f>tbl_Raw_Data[[#This Row],[Gross_Amount]]-tbl_Raw_Data[[#This Row],[Discount_Amount]]</f>
        <v>159.46</v>
      </c>
      <c r="X4306" s="6">
        <f>tbl_Raw_Data[[#This Row],[Net_Amount_Before_Tax]]*tbl_Raw_Data[[#This Row],[Tax_Pct]]/100</f>
        <v>19.135200000000001</v>
      </c>
      <c r="Y4306" s="6">
        <f>tbl_Raw_Data[[#This Row],[Net_Amount_Before_Tax]]+tbl_Raw_Data[[#This Row],[Tax_Amount]]</f>
        <v>178.59520000000001</v>
      </c>
      <c r="Z4306" s="6">
        <f t="shared" si="339"/>
        <v>1</v>
      </c>
    </row>
    <row r="4307" spans="1:26" x14ac:dyDescent="0.3">
      <c r="A4307" s="23" t="s">
        <v>6255</v>
      </c>
      <c r="B4307" s="34">
        <v>45566</v>
      </c>
      <c r="C4307" s="23" t="s">
        <v>392</v>
      </c>
      <c r="D4307" s="23" t="s">
        <v>92</v>
      </c>
      <c r="E4307" s="23" t="s">
        <v>93</v>
      </c>
      <c r="F4307" s="23">
        <v>560066</v>
      </c>
      <c r="G4307" s="23" t="s">
        <v>124</v>
      </c>
      <c r="H4307" s="23" t="s">
        <v>125</v>
      </c>
      <c r="I4307" s="23" t="s">
        <v>104</v>
      </c>
      <c r="J4307" s="23" t="s">
        <v>114</v>
      </c>
      <c r="K4307" s="23" t="s">
        <v>24</v>
      </c>
      <c r="L4307" s="23">
        <v>1</v>
      </c>
      <c r="M4307" s="23">
        <v>107.04</v>
      </c>
      <c r="N4307" s="23">
        <v>0</v>
      </c>
      <c r="O4307" s="23">
        <v>12</v>
      </c>
      <c r="P4307" s="23" t="s">
        <v>89</v>
      </c>
      <c r="Q4307" s="23" t="s">
        <v>34</v>
      </c>
      <c r="R4307" s="23">
        <f t="shared" si="335"/>
        <v>1</v>
      </c>
      <c r="S4307" s="23" t="str">
        <f t="shared" si="336"/>
        <v>ORD104306_20241001_CUST02272_MED018</v>
      </c>
      <c r="T4307" s="23">
        <f t="shared" si="337"/>
        <v>1</v>
      </c>
      <c r="U4307" s="6">
        <f t="shared" si="338"/>
        <v>107.04</v>
      </c>
      <c r="V4307" s="6">
        <f>tbl_Raw_Data[[#This Row],[Discount_Pct]]*tbl_Raw_Data[[#This Row],[Gross_Amount]]/100</f>
        <v>0</v>
      </c>
      <c r="W4307" s="6">
        <f>tbl_Raw_Data[[#This Row],[Gross_Amount]]-tbl_Raw_Data[[#This Row],[Discount_Amount]]</f>
        <v>107.04</v>
      </c>
      <c r="X4307" s="6">
        <f>tbl_Raw_Data[[#This Row],[Net_Amount_Before_Tax]]*tbl_Raw_Data[[#This Row],[Tax_Pct]]/100</f>
        <v>12.844799999999999</v>
      </c>
      <c r="Y4307" s="6">
        <f>tbl_Raw_Data[[#This Row],[Net_Amount_Before_Tax]]+tbl_Raw_Data[[#This Row],[Tax_Amount]]</f>
        <v>119.88480000000001</v>
      </c>
      <c r="Z4307" s="6">
        <f t="shared" si="339"/>
        <v>3</v>
      </c>
    </row>
    <row r="4308" spans="1:26" x14ac:dyDescent="0.3">
      <c r="A4308" s="23" t="s">
        <v>6255</v>
      </c>
      <c r="B4308" s="34">
        <v>45848</v>
      </c>
      <c r="C4308" s="23" t="s">
        <v>4648</v>
      </c>
      <c r="D4308" s="23" t="s">
        <v>183</v>
      </c>
      <c r="E4308" s="23" t="s">
        <v>184</v>
      </c>
      <c r="F4308" s="23">
        <v>122002</v>
      </c>
      <c r="G4308" s="23" t="s">
        <v>233</v>
      </c>
      <c r="H4308" s="23" t="s">
        <v>234</v>
      </c>
      <c r="I4308" s="23" t="s">
        <v>104</v>
      </c>
      <c r="J4308" s="23" t="s">
        <v>42</v>
      </c>
      <c r="K4308" s="23" t="s">
        <v>24</v>
      </c>
      <c r="L4308" s="23">
        <v>2</v>
      </c>
      <c r="M4308" s="23">
        <v>158.77000000000001</v>
      </c>
      <c r="N4308" s="23">
        <v>5</v>
      </c>
      <c r="O4308" s="23">
        <v>5</v>
      </c>
      <c r="P4308" s="23" t="s">
        <v>25</v>
      </c>
      <c r="Q4308" s="23" t="s">
        <v>26</v>
      </c>
      <c r="R4308" s="23">
        <f t="shared" si="335"/>
        <v>1</v>
      </c>
      <c r="S4308" s="23" t="str">
        <f t="shared" si="336"/>
        <v>ORD104306_20250710_CUST00671_MED019</v>
      </c>
      <c r="T4308" s="23">
        <f t="shared" si="337"/>
        <v>1</v>
      </c>
      <c r="U4308" s="6">
        <f t="shared" si="338"/>
        <v>317.54000000000002</v>
      </c>
      <c r="V4308" s="6">
        <f>tbl_Raw_Data[[#This Row],[Discount_Pct]]*tbl_Raw_Data[[#This Row],[Gross_Amount]]/100</f>
        <v>15.877000000000001</v>
      </c>
      <c r="W4308" s="6">
        <f>tbl_Raw_Data[[#This Row],[Gross_Amount]]-tbl_Raw_Data[[#This Row],[Discount_Amount]]</f>
        <v>301.66300000000001</v>
      </c>
      <c r="X4308" s="6">
        <f>tbl_Raw_Data[[#This Row],[Net_Amount_Before_Tax]]*tbl_Raw_Data[[#This Row],[Tax_Pct]]/100</f>
        <v>15.08315</v>
      </c>
      <c r="Y4308" s="6">
        <f>tbl_Raw_Data[[#This Row],[Net_Amount_Before_Tax]]+tbl_Raw_Data[[#This Row],[Tax_Amount]]</f>
        <v>316.74615</v>
      </c>
      <c r="Z4308" s="6">
        <f t="shared" si="339"/>
        <v>1</v>
      </c>
    </row>
    <row r="4309" spans="1:26" x14ac:dyDescent="0.3">
      <c r="A4309" s="23" t="s">
        <v>6256</v>
      </c>
      <c r="B4309" s="34">
        <v>45576</v>
      </c>
      <c r="C4309" s="23" t="s">
        <v>4352</v>
      </c>
      <c r="D4309" s="23" t="s">
        <v>130</v>
      </c>
      <c r="E4309" s="23" t="s">
        <v>131</v>
      </c>
      <c r="F4309" s="23">
        <v>700029</v>
      </c>
      <c r="G4309" s="23" t="s">
        <v>111</v>
      </c>
      <c r="H4309" s="23" t="s">
        <v>112</v>
      </c>
      <c r="I4309" s="23" t="s">
        <v>113</v>
      </c>
      <c r="J4309" s="23" t="s">
        <v>114</v>
      </c>
      <c r="K4309" s="23" t="s">
        <v>24</v>
      </c>
      <c r="L4309" s="23">
        <v>5</v>
      </c>
      <c r="M4309" s="23">
        <v>95.9</v>
      </c>
      <c r="N4309" s="23">
        <v>5</v>
      </c>
      <c r="O4309" s="23">
        <v>12</v>
      </c>
      <c r="P4309" s="23" t="s">
        <v>33</v>
      </c>
      <c r="Q4309" s="23" t="s">
        <v>34</v>
      </c>
      <c r="R4309" s="23">
        <f t="shared" si="335"/>
        <v>1</v>
      </c>
      <c r="S4309" s="23" t="str">
        <f t="shared" si="336"/>
        <v>ORD104308_20241011_CUST02953_MED027</v>
      </c>
      <c r="T4309" s="23">
        <f t="shared" si="337"/>
        <v>1</v>
      </c>
      <c r="U4309" s="6">
        <f t="shared" si="338"/>
        <v>479.5</v>
      </c>
      <c r="V4309" s="6">
        <f>tbl_Raw_Data[[#This Row],[Discount_Pct]]*tbl_Raw_Data[[#This Row],[Gross_Amount]]/100</f>
        <v>23.975000000000001</v>
      </c>
      <c r="W4309" s="6">
        <f>tbl_Raw_Data[[#This Row],[Gross_Amount]]-tbl_Raw_Data[[#This Row],[Discount_Amount]]</f>
        <v>455.52499999999998</v>
      </c>
      <c r="X4309" s="6">
        <f>tbl_Raw_Data[[#This Row],[Net_Amount_Before_Tax]]*tbl_Raw_Data[[#This Row],[Tax_Pct]]/100</f>
        <v>54.66299999999999</v>
      </c>
      <c r="Y4309" s="6">
        <f>tbl_Raw_Data[[#This Row],[Net_Amount_Before_Tax]]+tbl_Raw_Data[[#This Row],[Tax_Amount]]</f>
        <v>510.18799999999999</v>
      </c>
      <c r="Z4309" s="6">
        <f t="shared" si="339"/>
        <v>2</v>
      </c>
    </row>
    <row r="4310" spans="1:26" x14ac:dyDescent="0.3">
      <c r="A4310" s="23" t="s">
        <v>6257</v>
      </c>
      <c r="B4310" s="34">
        <v>45340</v>
      </c>
      <c r="C4310" s="23" t="s">
        <v>3515</v>
      </c>
      <c r="D4310" s="23" t="s">
        <v>87</v>
      </c>
      <c r="E4310" s="23" t="s">
        <v>88</v>
      </c>
      <c r="F4310" s="23">
        <v>600018</v>
      </c>
      <c r="G4310" s="23" t="s">
        <v>283</v>
      </c>
      <c r="H4310" s="23" t="s">
        <v>284</v>
      </c>
      <c r="I4310" s="23" t="s">
        <v>104</v>
      </c>
      <c r="J4310" s="23" t="s">
        <v>42</v>
      </c>
      <c r="K4310" s="23" t="s">
        <v>57</v>
      </c>
      <c r="L4310" s="23">
        <v>1</v>
      </c>
      <c r="M4310" s="23">
        <v>308.10000000000002</v>
      </c>
      <c r="N4310" s="23">
        <v>0</v>
      </c>
      <c r="O4310" s="23">
        <v>5</v>
      </c>
      <c r="P4310" s="23" t="s">
        <v>89</v>
      </c>
      <c r="Q4310" s="23" t="s">
        <v>34</v>
      </c>
      <c r="R4310" s="23">
        <f t="shared" si="335"/>
        <v>1</v>
      </c>
      <c r="S4310" s="23" t="str">
        <f t="shared" si="336"/>
        <v>ORD104309_20240218_CUST02274_MED030</v>
      </c>
      <c r="T4310" s="23">
        <f t="shared" si="337"/>
        <v>1</v>
      </c>
      <c r="U4310" s="6">
        <f t="shared" si="338"/>
        <v>308.10000000000002</v>
      </c>
      <c r="V4310" s="6">
        <f>tbl_Raw_Data[[#This Row],[Discount_Pct]]*tbl_Raw_Data[[#This Row],[Gross_Amount]]/100</f>
        <v>0</v>
      </c>
      <c r="W4310" s="6">
        <f>tbl_Raw_Data[[#This Row],[Gross_Amount]]-tbl_Raw_Data[[#This Row],[Discount_Amount]]</f>
        <v>308.10000000000002</v>
      </c>
      <c r="X4310" s="6">
        <f>tbl_Raw_Data[[#This Row],[Net_Amount_Before_Tax]]*tbl_Raw_Data[[#This Row],[Tax_Pct]]/100</f>
        <v>15.404999999999999</v>
      </c>
      <c r="Y4310" s="6">
        <f>tbl_Raw_Data[[#This Row],[Net_Amount_Before_Tax]]+tbl_Raw_Data[[#This Row],[Tax_Amount]]</f>
        <v>323.505</v>
      </c>
      <c r="Z4310" s="6">
        <f t="shared" si="339"/>
        <v>1</v>
      </c>
    </row>
    <row r="4311" spans="1:26" x14ac:dyDescent="0.3">
      <c r="A4311" s="23" t="s">
        <v>6258</v>
      </c>
      <c r="B4311" s="34">
        <v>45307</v>
      </c>
      <c r="C4311" s="23" t="s">
        <v>6259</v>
      </c>
      <c r="D4311" s="23" t="s">
        <v>123</v>
      </c>
      <c r="E4311" s="23" t="s">
        <v>101</v>
      </c>
      <c r="F4311" s="23">
        <v>226016</v>
      </c>
      <c r="G4311" s="23" t="s">
        <v>102</v>
      </c>
      <c r="H4311" s="23" t="s">
        <v>103</v>
      </c>
      <c r="I4311" s="23" t="s">
        <v>104</v>
      </c>
      <c r="J4311" s="23" t="s">
        <v>64</v>
      </c>
      <c r="K4311" s="23" t="s">
        <v>57</v>
      </c>
      <c r="L4311" s="23">
        <v>1</v>
      </c>
      <c r="M4311" s="23">
        <v>97.67</v>
      </c>
      <c r="N4311" s="23">
        <v>0</v>
      </c>
      <c r="O4311" s="23">
        <v>12</v>
      </c>
      <c r="P4311" s="23" t="s">
        <v>58</v>
      </c>
      <c r="Q4311" s="23" t="s">
        <v>44</v>
      </c>
      <c r="R4311" s="23">
        <f t="shared" si="335"/>
        <v>1</v>
      </c>
      <c r="S4311" s="23" t="str">
        <f t="shared" si="336"/>
        <v>ORD104310_20240116_CUST02377_MED029</v>
      </c>
      <c r="T4311" s="23">
        <f t="shared" si="337"/>
        <v>1</v>
      </c>
      <c r="U4311" s="6">
        <f t="shared" si="338"/>
        <v>97.67</v>
      </c>
      <c r="V4311" s="6">
        <f>tbl_Raw_Data[[#This Row],[Discount_Pct]]*tbl_Raw_Data[[#This Row],[Gross_Amount]]/100</f>
        <v>0</v>
      </c>
      <c r="W4311" s="6">
        <f>tbl_Raw_Data[[#This Row],[Gross_Amount]]-tbl_Raw_Data[[#This Row],[Discount_Amount]]</f>
        <v>97.67</v>
      </c>
      <c r="X4311" s="6">
        <f>tbl_Raw_Data[[#This Row],[Net_Amount_Before_Tax]]*tbl_Raw_Data[[#This Row],[Tax_Pct]]/100</f>
        <v>11.7204</v>
      </c>
      <c r="Y4311" s="6">
        <f>tbl_Raw_Data[[#This Row],[Net_Amount_Before_Tax]]+tbl_Raw_Data[[#This Row],[Tax_Amount]]</f>
        <v>109.3904</v>
      </c>
      <c r="Z4311" s="6">
        <f t="shared" si="339"/>
        <v>1</v>
      </c>
    </row>
    <row r="4312" spans="1:26" x14ac:dyDescent="0.3">
      <c r="A4312" s="23" t="s">
        <v>6260</v>
      </c>
      <c r="B4312" s="34">
        <v>45401</v>
      </c>
      <c r="C4312" s="23" t="s">
        <v>2354</v>
      </c>
      <c r="D4312" s="23" t="s">
        <v>28</v>
      </c>
      <c r="E4312" s="23" t="s">
        <v>29</v>
      </c>
      <c r="F4312" s="23">
        <v>500001</v>
      </c>
      <c r="G4312" s="23" t="s">
        <v>30</v>
      </c>
      <c r="H4312" s="23" t="s">
        <v>31</v>
      </c>
      <c r="I4312" s="23" t="s">
        <v>32</v>
      </c>
      <c r="J4312" s="23" t="s">
        <v>23</v>
      </c>
      <c r="K4312" s="23" t="s">
        <v>24</v>
      </c>
      <c r="L4312" s="23">
        <v>2</v>
      </c>
      <c r="M4312" s="23">
        <v>124.38</v>
      </c>
      <c r="N4312" s="23">
        <v>10</v>
      </c>
      <c r="O4312" s="23">
        <v>5</v>
      </c>
      <c r="P4312" s="23" t="s">
        <v>43</v>
      </c>
      <c r="Q4312" s="23" t="s">
        <v>34</v>
      </c>
      <c r="R4312" s="23">
        <f t="shared" si="335"/>
        <v>1</v>
      </c>
      <c r="S4312" s="23" t="str">
        <f t="shared" si="336"/>
        <v>ORD104311_20240419_CUST01028_MED017</v>
      </c>
      <c r="T4312" s="23">
        <f t="shared" si="337"/>
        <v>1</v>
      </c>
      <c r="U4312" s="6">
        <f t="shared" si="338"/>
        <v>248.76</v>
      </c>
      <c r="V4312" s="6">
        <f>tbl_Raw_Data[[#This Row],[Discount_Pct]]*tbl_Raw_Data[[#This Row],[Gross_Amount]]/100</f>
        <v>24.875999999999998</v>
      </c>
      <c r="W4312" s="6">
        <f>tbl_Raw_Data[[#This Row],[Gross_Amount]]-tbl_Raw_Data[[#This Row],[Discount_Amount]]</f>
        <v>223.88399999999999</v>
      </c>
      <c r="X4312" s="6">
        <f>tbl_Raw_Data[[#This Row],[Net_Amount_Before_Tax]]*tbl_Raw_Data[[#This Row],[Tax_Pct]]/100</f>
        <v>11.194199999999999</v>
      </c>
      <c r="Y4312" s="6">
        <f>tbl_Raw_Data[[#This Row],[Net_Amount_Before_Tax]]+tbl_Raw_Data[[#This Row],[Tax_Amount]]</f>
        <v>235.07819999999998</v>
      </c>
      <c r="Z4312" s="6">
        <f t="shared" si="339"/>
        <v>2</v>
      </c>
    </row>
    <row r="4313" spans="1:26" x14ac:dyDescent="0.3">
      <c r="A4313" s="23" t="s">
        <v>6261</v>
      </c>
      <c r="B4313" s="34">
        <v>45980</v>
      </c>
      <c r="C4313" s="23" t="s">
        <v>6262</v>
      </c>
      <c r="D4313" s="23" t="s">
        <v>72</v>
      </c>
      <c r="E4313" s="23" t="s">
        <v>73</v>
      </c>
      <c r="F4313" s="23">
        <v>302033</v>
      </c>
      <c r="G4313" s="23" t="s">
        <v>256</v>
      </c>
      <c r="H4313" s="23" t="s">
        <v>257</v>
      </c>
      <c r="I4313" s="23" t="s">
        <v>22</v>
      </c>
      <c r="J4313" s="23" t="s">
        <v>258</v>
      </c>
      <c r="K4313" s="23" t="s">
        <v>57</v>
      </c>
      <c r="L4313" s="23">
        <v>1</v>
      </c>
      <c r="M4313" s="23">
        <v>71.819999999999993</v>
      </c>
      <c r="N4313" s="23">
        <v>0</v>
      </c>
      <c r="O4313" s="23">
        <v>5</v>
      </c>
      <c r="P4313" s="23" t="s">
        <v>89</v>
      </c>
      <c r="Q4313" s="23" t="s">
        <v>34</v>
      </c>
      <c r="R4313" s="23">
        <f t="shared" si="335"/>
        <v>1</v>
      </c>
      <c r="S4313" s="23" t="str">
        <f t="shared" si="336"/>
        <v>ORD104312_20251119_CUST02970_MED025</v>
      </c>
      <c r="T4313" s="23">
        <f t="shared" si="337"/>
        <v>1</v>
      </c>
      <c r="U4313" s="6">
        <f t="shared" si="338"/>
        <v>71.819999999999993</v>
      </c>
      <c r="V4313" s="6">
        <f>tbl_Raw_Data[[#This Row],[Discount_Pct]]*tbl_Raw_Data[[#This Row],[Gross_Amount]]/100</f>
        <v>0</v>
      </c>
      <c r="W4313" s="6">
        <f>tbl_Raw_Data[[#This Row],[Gross_Amount]]-tbl_Raw_Data[[#This Row],[Discount_Amount]]</f>
        <v>71.819999999999993</v>
      </c>
      <c r="X4313" s="6">
        <f>tbl_Raw_Data[[#This Row],[Net_Amount_Before_Tax]]*tbl_Raw_Data[[#This Row],[Tax_Pct]]/100</f>
        <v>3.5909999999999997</v>
      </c>
      <c r="Y4313" s="6">
        <f>tbl_Raw_Data[[#This Row],[Net_Amount_Before_Tax]]+tbl_Raw_Data[[#This Row],[Tax_Amount]]</f>
        <v>75.410999999999987</v>
      </c>
      <c r="Z4313" s="6">
        <f t="shared" si="339"/>
        <v>1</v>
      </c>
    </row>
    <row r="4314" spans="1:26" x14ac:dyDescent="0.3">
      <c r="A4314" s="23" t="s">
        <v>6263</v>
      </c>
      <c r="B4314" s="34">
        <v>45482</v>
      </c>
      <c r="C4314" s="23" t="s">
        <v>1147</v>
      </c>
      <c r="D4314" s="23" t="s">
        <v>37</v>
      </c>
      <c r="E4314" s="23" t="s">
        <v>38</v>
      </c>
      <c r="F4314" s="23">
        <v>452010</v>
      </c>
      <c r="G4314" s="23" t="s">
        <v>132</v>
      </c>
      <c r="H4314" s="23" t="s">
        <v>133</v>
      </c>
      <c r="I4314" s="23" t="s">
        <v>134</v>
      </c>
      <c r="J4314" s="23" t="s">
        <v>135</v>
      </c>
      <c r="K4314" s="23" t="s">
        <v>57</v>
      </c>
      <c r="L4314" s="23">
        <v>3</v>
      </c>
      <c r="M4314" s="23">
        <v>81.62</v>
      </c>
      <c r="N4314" s="23">
        <v>15</v>
      </c>
      <c r="O4314" s="23">
        <v>5</v>
      </c>
      <c r="P4314" s="23" t="s">
        <v>25</v>
      </c>
      <c r="Q4314" s="23" t="s">
        <v>26</v>
      </c>
      <c r="R4314" s="23">
        <f t="shared" si="335"/>
        <v>1</v>
      </c>
      <c r="S4314" s="23" t="str">
        <f t="shared" si="336"/>
        <v>ORD104313_20240709_CUST02172_MED007</v>
      </c>
      <c r="T4314" s="23">
        <f t="shared" si="337"/>
        <v>1</v>
      </c>
      <c r="U4314" s="6">
        <f t="shared" si="338"/>
        <v>244.86</v>
      </c>
      <c r="V4314" s="6">
        <f>tbl_Raw_Data[[#This Row],[Discount_Pct]]*tbl_Raw_Data[[#This Row],[Gross_Amount]]/100</f>
        <v>36.728999999999999</v>
      </c>
      <c r="W4314" s="6">
        <f>tbl_Raw_Data[[#This Row],[Gross_Amount]]-tbl_Raw_Data[[#This Row],[Discount_Amount]]</f>
        <v>208.13100000000003</v>
      </c>
      <c r="X4314" s="6">
        <f>tbl_Raw_Data[[#This Row],[Net_Amount_Before_Tax]]*tbl_Raw_Data[[#This Row],[Tax_Pct]]/100</f>
        <v>10.406550000000003</v>
      </c>
      <c r="Y4314" s="6">
        <f>tbl_Raw_Data[[#This Row],[Net_Amount_Before_Tax]]+tbl_Raw_Data[[#This Row],[Tax_Amount]]</f>
        <v>218.53755000000004</v>
      </c>
      <c r="Z4314" s="6">
        <f t="shared" si="339"/>
        <v>3</v>
      </c>
    </row>
    <row r="4315" spans="1:26" x14ac:dyDescent="0.3">
      <c r="A4315" s="23" t="s">
        <v>6264</v>
      </c>
      <c r="B4315" s="34">
        <v>45307</v>
      </c>
      <c r="C4315" s="23" t="s">
        <v>4294</v>
      </c>
      <c r="D4315" s="23" t="s">
        <v>52</v>
      </c>
      <c r="E4315" s="23" t="s">
        <v>52</v>
      </c>
      <c r="F4315" s="23">
        <v>160019</v>
      </c>
      <c r="G4315" s="23" t="s">
        <v>124</v>
      </c>
      <c r="H4315" s="23" t="s">
        <v>125</v>
      </c>
      <c r="I4315" s="23" t="s">
        <v>104</v>
      </c>
      <c r="J4315" s="23" t="s">
        <v>114</v>
      </c>
      <c r="K4315" s="23" t="s">
        <v>24</v>
      </c>
      <c r="L4315" s="23">
        <v>1</v>
      </c>
      <c r="M4315" s="23">
        <v>102.85</v>
      </c>
      <c r="N4315" s="23">
        <v>5</v>
      </c>
      <c r="O4315" s="23">
        <v>12</v>
      </c>
      <c r="P4315" s="23" t="s">
        <v>25</v>
      </c>
      <c r="Q4315" s="23" t="s">
        <v>34</v>
      </c>
      <c r="R4315" s="23">
        <f t="shared" si="335"/>
        <v>1</v>
      </c>
      <c r="S4315" s="23" t="str">
        <f t="shared" si="336"/>
        <v>ORD104314_20240116_CUST03007_MED018</v>
      </c>
      <c r="T4315" s="23">
        <f t="shared" si="337"/>
        <v>1</v>
      </c>
      <c r="U4315" s="6">
        <f t="shared" si="338"/>
        <v>102.85</v>
      </c>
      <c r="V4315" s="6">
        <f>tbl_Raw_Data[[#This Row],[Discount_Pct]]*tbl_Raw_Data[[#This Row],[Gross_Amount]]/100</f>
        <v>5.1425000000000001</v>
      </c>
      <c r="W4315" s="6">
        <f>tbl_Raw_Data[[#This Row],[Gross_Amount]]-tbl_Raw_Data[[#This Row],[Discount_Amount]]</f>
        <v>97.707499999999996</v>
      </c>
      <c r="X4315" s="6">
        <f>tbl_Raw_Data[[#This Row],[Net_Amount_Before_Tax]]*tbl_Raw_Data[[#This Row],[Tax_Pct]]/100</f>
        <v>11.7249</v>
      </c>
      <c r="Y4315" s="6">
        <f>tbl_Raw_Data[[#This Row],[Net_Amount_Before_Tax]]+tbl_Raw_Data[[#This Row],[Tax_Amount]]</f>
        <v>109.4324</v>
      </c>
      <c r="Z4315" s="6">
        <f t="shared" si="339"/>
        <v>4</v>
      </c>
    </row>
    <row r="4316" spans="1:26" x14ac:dyDescent="0.3">
      <c r="A4316" s="23" t="s">
        <v>6265</v>
      </c>
      <c r="B4316" s="34">
        <v>45944</v>
      </c>
      <c r="C4316" s="23" t="s">
        <v>4768</v>
      </c>
      <c r="D4316" s="23" t="s">
        <v>142</v>
      </c>
      <c r="E4316" s="23" t="s">
        <v>81</v>
      </c>
      <c r="F4316" s="23">
        <v>380061</v>
      </c>
      <c r="G4316" s="23" t="s">
        <v>167</v>
      </c>
      <c r="H4316" s="23" t="s">
        <v>168</v>
      </c>
      <c r="I4316" s="23" t="s">
        <v>113</v>
      </c>
      <c r="J4316" s="23" t="s">
        <v>42</v>
      </c>
      <c r="K4316" s="23" t="s">
        <v>24</v>
      </c>
      <c r="L4316" s="23">
        <v>1</v>
      </c>
      <c r="M4316" s="23">
        <v>174.5</v>
      </c>
      <c r="N4316" s="23">
        <v>10</v>
      </c>
      <c r="O4316" s="23">
        <v>5</v>
      </c>
      <c r="P4316" s="23" t="s">
        <v>58</v>
      </c>
      <c r="Q4316" s="23" t="s">
        <v>34</v>
      </c>
      <c r="R4316" s="23">
        <f t="shared" si="335"/>
        <v>1</v>
      </c>
      <c r="S4316" s="23" t="str">
        <f t="shared" si="336"/>
        <v>ORD104315_20251014_CUST01945_MED026</v>
      </c>
      <c r="T4316" s="23">
        <f t="shared" si="337"/>
        <v>1</v>
      </c>
      <c r="U4316" s="6">
        <f t="shared" si="338"/>
        <v>174.5</v>
      </c>
      <c r="V4316" s="6">
        <f>tbl_Raw_Data[[#This Row],[Discount_Pct]]*tbl_Raw_Data[[#This Row],[Gross_Amount]]/100</f>
        <v>17.45</v>
      </c>
      <c r="W4316" s="6">
        <f>tbl_Raw_Data[[#This Row],[Gross_Amount]]-tbl_Raw_Data[[#This Row],[Discount_Amount]]</f>
        <v>157.05000000000001</v>
      </c>
      <c r="X4316" s="6">
        <f>tbl_Raw_Data[[#This Row],[Net_Amount_Before_Tax]]*tbl_Raw_Data[[#This Row],[Tax_Pct]]/100</f>
        <v>7.8525</v>
      </c>
      <c r="Y4316" s="6">
        <f>tbl_Raw_Data[[#This Row],[Net_Amount_Before_Tax]]+tbl_Raw_Data[[#This Row],[Tax_Amount]]</f>
        <v>164.9025</v>
      </c>
      <c r="Z4316" s="6">
        <f t="shared" si="339"/>
        <v>2</v>
      </c>
    </row>
    <row r="4317" spans="1:26" x14ac:dyDescent="0.3">
      <c r="A4317" s="23" t="s">
        <v>6266</v>
      </c>
      <c r="B4317" s="34">
        <v>45628</v>
      </c>
      <c r="C4317" s="23" t="s">
        <v>3576</v>
      </c>
      <c r="D4317" s="23" t="s">
        <v>37</v>
      </c>
      <c r="E4317" s="23" t="s">
        <v>38</v>
      </c>
      <c r="F4317" s="23">
        <v>452018</v>
      </c>
      <c r="G4317" s="23" t="s">
        <v>145</v>
      </c>
      <c r="H4317" s="23" t="s">
        <v>146</v>
      </c>
      <c r="I4317" s="23" t="s">
        <v>147</v>
      </c>
      <c r="J4317" s="23" t="s">
        <v>148</v>
      </c>
      <c r="K4317" s="23" t="s">
        <v>24</v>
      </c>
      <c r="L4317" s="23">
        <v>4</v>
      </c>
      <c r="M4317" s="23">
        <v>108.8</v>
      </c>
      <c r="N4317" s="23">
        <v>0</v>
      </c>
      <c r="O4317" s="23">
        <v>5</v>
      </c>
      <c r="P4317" s="23" t="s">
        <v>65</v>
      </c>
      <c r="Q4317" s="23" t="s">
        <v>34</v>
      </c>
      <c r="R4317" s="23">
        <f t="shared" si="335"/>
        <v>1</v>
      </c>
      <c r="S4317" s="23" t="str">
        <f t="shared" si="336"/>
        <v>ORD104316_20241202_CUST00053_MED016</v>
      </c>
      <c r="T4317" s="23">
        <f t="shared" si="337"/>
        <v>1</v>
      </c>
      <c r="U4317" s="6">
        <f t="shared" si="338"/>
        <v>435.2</v>
      </c>
      <c r="V4317" s="6">
        <f>tbl_Raw_Data[[#This Row],[Discount_Pct]]*tbl_Raw_Data[[#This Row],[Gross_Amount]]/100</f>
        <v>0</v>
      </c>
      <c r="W4317" s="6">
        <f>tbl_Raw_Data[[#This Row],[Gross_Amount]]-tbl_Raw_Data[[#This Row],[Discount_Amount]]</f>
        <v>435.2</v>
      </c>
      <c r="X4317" s="6">
        <f>tbl_Raw_Data[[#This Row],[Net_Amount_Before_Tax]]*tbl_Raw_Data[[#This Row],[Tax_Pct]]/100</f>
        <v>21.76</v>
      </c>
      <c r="Y4317" s="6">
        <f>tbl_Raw_Data[[#This Row],[Net_Amount_Before_Tax]]+tbl_Raw_Data[[#This Row],[Tax_Amount]]</f>
        <v>456.96</v>
      </c>
      <c r="Z4317" s="6">
        <f t="shared" si="339"/>
        <v>5</v>
      </c>
    </row>
    <row r="4318" spans="1:26" x14ac:dyDescent="0.3">
      <c r="A4318" s="23" t="s">
        <v>6267</v>
      </c>
      <c r="B4318" s="34">
        <v>46015</v>
      </c>
      <c r="C4318" s="23" t="s">
        <v>3123</v>
      </c>
      <c r="D4318" s="23" t="s">
        <v>19</v>
      </c>
      <c r="E4318" s="23" t="s">
        <v>19</v>
      </c>
      <c r="F4318" s="23">
        <v>110024</v>
      </c>
      <c r="G4318" s="23" t="s">
        <v>48</v>
      </c>
      <c r="H4318" s="23" t="s">
        <v>49</v>
      </c>
      <c r="I4318" s="23" t="s">
        <v>50</v>
      </c>
      <c r="J4318" s="23" t="s">
        <v>23</v>
      </c>
      <c r="K4318" s="23" t="s">
        <v>24</v>
      </c>
      <c r="L4318" s="23">
        <v>2</v>
      </c>
      <c r="M4318" s="23">
        <v>124.83</v>
      </c>
      <c r="N4318" s="23">
        <v>20</v>
      </c>
      <c r="O4318" s="23">
        <v>5</v>
      </c>
      <c r="P4318" s="23" t="s">
        <v>89</v>
      </c>
      <c r="Q4318" s="23" t="s">
        <v>90</v>
      </c>
      <c r="R4318" s="23">
        <f t="shared" si="335"/>
        <v>1</v>
      </c>
      <c r="S4318" s="23" t="str">
        <f t="shared" si="336"/>
        <v>ORD104317_20251224_CUST01137_MED028</v>
      </c>
      <c r="T4318" s="23">
        <f t="shared" si="337"/>
        <v>1</v>
      </c>
      <c r="U4318" s="6">
        <f t="shared" si="338"/>
        <v>249.66</v>
      </c>
      <c r="V4318" s="6">
        <f>tbl_Raw_Data[[#This Row],[Discount_Pct]]*tbl_Raw_Data[[#This Row],[Gross_Amount]]/100</f>
        <v>49.931999999999995</v>
      </c>
      <c r="W4318" s="6">
        <f>tbl_Raw_Data[[#This Row],[Gross_Amount]]-tbl_Raw_Data[[#This Row],[Discount_Amount]]</f>
        <v>199.72800000000001</v>
      </c>
      <c r="X4318" s="6">
        <f>tbl_Raw_Data[[#This Row],[Net_Amount_Before_Tax]]*tbl_Raw_Data[[#This Row],[Tax_Pct]]/100</f>
        <v>9.9864000000000015</v>
      </c>
      <c r="Y4318" s="6">
        <f>tbl_Raw_Data[[#This Row],[Net_Amount_Before_Tax]]+tbl_Raw_Data[[#This Row],[Tax_Amount]]</f>
        <v>209.71440000000001</v>
      </c>
      <c r="Z4318" s="6">
        <f t="shared" si="339"/>
        <v>2</v>
      </c>
    </row>
    <row r="4319" spans="1:26" x14ac:dyDescent="0.3">
      <c r="A4319" s="23" t="s">
        <v>6268</v>
      </c>
      <c r="B4319" s="34">
        <v>45774</v>
      </c>
      <c r="C4319" s="23" t="s">
        <v>333</v>
      </c>
      <c r="D4319" s="23" t="s">
        <v>72</v>
      </c>
      <c r="E4319" s="23" t="s">
        <v>73</v>
      </c>
      <c r="F4319" s="23">
        <v>302019</v>
      </c>
      <c r="G4319" s="23" t="s">
        <v>94</v>
      </c>
      <c r="H4319" s="23" t="s">
        <v>95</v>
      </c>
      <c r="I4319" s="23" t="s">
        <v>84</v>
      </c>
      <c r="J4319" s="23" t="s">
        <v>42</v>
      </c>
      <c r="K4319" s="23" t="s">
        <v>24</v>
      </c>
      <c r="L4319" s="23">
        <v>1</v>
      </c>
      <c r="M4319" s="23">
        <v>74.739999999999995</v>
      </c>
      <c r="N4319" s="23">
        <v>10</v>
      </c>
      <c r="O4319" s="23">
        <v>18</v>
      </c>
      <c r="P4319" s="23" t="s">
        <v>58</v>
      </c>
      <c r="Q4319" s="23" t="s">
        <v>44</v>
      </c>
      <c r="R4319" s="23">
        <f t="shared" si="335"/>
        <v>1</v>
      </c>
      <c r="S4319" s="23" t="str">
        <f t="shared" si="336"/>
        <v>ORD104318_20250427_CUST00849_MED021</v>
      </c>
      <c r="T4319" s="23">
        <f t="shared" si="337"/>
        <v>1</v>
      </c>
      <c r="U4319" s="6">
        <f t="shared" si="338"/>
        <v>74.739999999999995</v>
      </c>
      <c r="V4319" s="6">
        <f>tbl_Raw_Data[[#This Row],[Discount_Pct]]*tbl_Raw_Data[[#This Row],[Gross_Amount]]/100</f>
        <v>7.4740000000000002</v>
      </c>
      <c r="W4319" s="6">
        <f>tbl_Raw_Data[[#This Row],[Gross_Amount]]-tbl_Raw_Data[[#This Row],[Discount_Amount]]</f>
        <v>67.265999999999991</v>
      </c>
      <c r="X4319" s="6">
        <f>tbl_Raw_Data[[#This Row],[Net_Amount_Before_Tax]]*tbl_Raw_Data[[#This Row],[Tax_Pct]]/100</f>
        <v>12.107879999999998</v>
      </c>
      <c r="Y4319" s="6">
        <f>tbl_Raw_Data[[#This Row],[Net_Amount_Before_Tax]]+tbl_Raw_Data[[#This Row],[Tax_Amount]]</f>
        <v>79.373879999999986</v>
      </c>
      <c r="Z4319" s="6">
        <f t="shared" si="339"/>
        <v>5</v>
      </c>
    </row>
    <row r="4320" spans="1:26" x14ac:dyDescent="0.3">
      <c r="A4320" s="23" t="s">
        <v>6269</v>
      </c>
      <c r="B4320" s="34">
        <v>45726</v>
      </c>
      <c r="C4320" s="23" t="s">
        <v>6270</v>
      </c>
      <c r="D4320" s="23" t="s">
        <v>46</v>
      </c>
      <c r="E4320" s="23" t="s">
        <v>47</v>
      </c>
      <c r="F4320" s="23">
        <v>411045</v>
      </c>
      <c r="G4320" s="23" t="s">
        <v>53</v>
      </c>
      <c r="H4320" s="23" t="s">
        <v>54</v>
      </c>
      <c r="I4320" s="23" t="s">
        <v>55</v>
      </c>
      <c r="J4320" s="23" t="s">
        <v>56</v>
      </c>
      <c r="K4320" s="23" t="s">
        <v>57</v>
      </c>
      <c r="L4320" s="23">
        <v>4</v>
      </c>
      <c r="M4320" s="23">
        <v>57.68</v>
      </c>
      <c r="N4320" s="23">
        <v>5</v>
      </c>
      <c r="O4320" s="23">
        <v>5</v>
      </c>
      <c r="P4320" s="23" t="s">
        <v>43</v>
      </c>
      <c r="Q4320" s="23" t="s">
        <v>34</v>
      </c>
      <c r="R4320" s="23">
        <f t="shared" si="335"/>
        <v>1</v>
      </c>
      <c r="S4320" s="23" t="str">
        <f t="shared" si="336"/>
        <v>ORD104319_20250310_CUST02492_MED020</v>
      </c>
      <c r="T4320" s="23">
        <f t="shared" si="337"/>
        <v>1</v>
      </c>
      <c r="U4320" s="6">
        <f t="shared" si="338"/>
        <v>230.72</v>
      </c>
      <c r="V4320" s="6">
        <f>tbl_Raw_Data[[#This Row],[Discount_Pct]]*tbl_Raw_Data[[#This Row],[Gross_Amount]]/100</f>
        <v>11.536</v>
      </c>
      <c r="W4320" s="6">
        <f>tbl_Raw_Data[[#This Row],[Gross_Amount]]-tbl_Raw_Data[[#This Row],[Discount_Amount]]</f>
        <v>219.184</v>
      </c>
      <c r="X4320" s="6">
        <f>tbl_Raw_Data[[#This Row],[Net_Amount_Before_Tax]]*tbl_Raw_Data[[#This Row],[Tax_Pct]]/100</f>
        <v>10.959200000000001</v>
      </c>
      <c r="Y4320" s="6">
        <f>tbl_Raw_Data[[#This Row],[Net_Amount_Before_Tax]]+tbl_Raw_Data[[#This Row],[Tax_Amount]]</f>
        <v>230.14320000000001</v>
      </c>
      <c r="Z4320" s="6">
        <f t="shared" si="339"/>
        <v>2</v>
      </c>
    </row>
    <row r="4321" spans="1:26" x14ac:dyDescent="0.3">
      <c r="A4321" s="23" t="s">
        <v>6271</v>
      </c>
      <c r="B4321" s="34">
        <v>45515</v>
      </c>
      <c r="C4321" s="23" t="s">
        <v>3117</v>
      </c>
      <c r="D4321" s="23" t="s">
        <v>87</v>
      </c>
      <c r="E4321" s="23" t="s">
        <v>88</v>
      </c>
      <c r="F4321" s="23">
        <v>600100</v>
      </c>
      <c r="G4321" s="23" t="s">
        <v>74</v>
      </c>
      <c r="H4321" s="23" t="s">
        <v>75</v>
      </c>
      <c r="I4321" s="23" t="s">
        <v>76</v>
      </c>
      <c r="J4321" s="23" t="s">
        <v>77</v>
      </c>
      <c r="K4321" s="23" t="s">
        <v>57</v>
      </c>
      <c r="L4321" s="23">
        <v>2</v>
      </c>
      <c r="M4321" s="23">
        <v>55.28</v>
      </c>
      <c r="N4321" s="23">
        <v>10</v>
      </c>
      <c r="O4321" s="23">
        <v>18</v>
      </c>
      <c r="P4321" s="23" t="s">
        <v>25</v>
      </c>
      <c r="Q4321" s="23" t="s">
        <v>34</v>
      </c>
      <c r="R4321" s="23">
        <f t="shared" si="335"/>
        <v>1</v>
      </c>
      <c r="S4321" s="23" t="str">
        <f t="shared" si="336"/>
        <v>ORD104320_20240811_CUST00686_MED008</v>
      </c>
      <c r="T4321" s="23">
        <f t="shared" si="337"/>
        <v>1</v>
      </c>
      <c r="U4321" s="6">
        <f t="shared" si="338"/>
        <v>110.56</v>
      </c>
      <c r="V4321" s="6">
        <f>tbl_Raw_Data[[#This Row],[Discount_Pct]]*tbl_Raw_Data[[#This Row],[Gross_Amount]]/100</f>
        <v>11.055999999999999</v>
      </c>
      <c r="W4321" s="6">
        <f>tbl_Raw_Data[[#This Row],[Gross_Amount]]-tbl_Raw_Data[[#This Row],[Discount_Amount]]</f>
        <v>99.504000000000005</v>
      </c>
      <c r="X4321" s="6">
        <f>tbl_Raw_Data[[#This Row],[Net_Amount_Before_Tax]]*tbl_Raw_Data[[#This Row],[Tax_Pct]]/100</f>
        <v>17.910720000000001</v>
      </c>
      <c r="Y4321" s="6">
        <f>tbl_Raw_Data[[#This Row],[Net_Amount_Before_Tax]]+tbl_Raw_Data[[#This Row],[Tax_Amount]]</f>
        <v>117.41472</v>
      </c>
      <c r="Z4321" s="6">
        <f t="shared" si="339"/>
        <v>3</v>
      </c>
    </row>
    <row r="4322" spans="1:26" x14ac:dyDescent="0.3">
      <c r="A4322" s="23" t="s">
        <v>6272</v>
      </c>
      <c r="B4322" s="34">
        <v>45707</v>
      </c>
      <c r="C4322" s="23" t="s">
        <v>3321</v>
      </c>
      <c r="D4322" s="23" t="s">
        <v>46</v>
      </c>
      <c r="E4322" s="23" t="s">
        <v>47</v>
      </c>
      <c r="F4322" s="23">
        <v>411014</v>
      </c>
      <c r="G4322" s="23" t="s">
        <v>229</v>
      </c>
      <c r="H4322" s="23" t="s">
        <v>230</v>
      </c>
      <c r="I4322" s="23" t="s">
        <v>84</v>
      </c>
      <c r="J4322" s="23" t="s">
        <v>140</v>
      </c>
      <c r="K4322" s="23" t="s">
        <v>24</v>
      </c>
      <c r="L4322" s="23">
        <v>3</v>
      </c>
      <c r="M4322" s="23">
        <v>159.16</v>
      </c>
      <c r="N4322" s="23">
        <v>15</v>
      </c>
      <c r="O4322" s="23">
        <v>5</v>
      </c>
      <c r="P4322" s="23" t="s">
        <v>65</v>
      </c>
      <c r="Q4322" s="23" t="s">
        <v>34</v>
      </c>
      <c r="R4322" s="23">
        <f t="shared" si="335"/>
        <v>1</v>
      </c>
      <c r="S4322" s="23" t="str">
        <f t="shared" si="336"/>
        <v>ORD104321_20250219_CUST03133_MED022</v>
      </c>
      <c r="T4322" s="23">
        <f t="shared" si="337"/>
        <v>1</v>
      </c>
      <c r="U4322" s="6">
        <f t="shared" si="338"/>
        <v>477.48</v>
      </c>
      <c r="V4322" s="6">
        <f>tbl_Raw_Data[[#This Row],[Discount_Pct]]*tbl_Raw_Data[[#This Row],[Gross_Amount]]/100</f>
        <v>71.622000000000014</v>
      </c>
      <c r="W4322" s="6">
        <f>tbl_Raw_Data[[#This Row],[Gross_Amount]]-tbl_Raw_Data[[#This Row],[Discount_Amount]]</f>
        <v>405.858</v>
      </c>
      <c r="X4322" s="6">
        <f>tbl_Raw_Data[[#This Row],[Net_Amount_Before_Tax]]*tbl_Raw_Data[[#This Row],[Tax_Pct]]/100</f>
        <v>20.292899999999999</v>
      </c>
      <c r="Y4322" s="6">
        <f>tbl_Raw_Data[[#This Row],[Net_Amount_Before_Tax]]+tbl_Raw_Data[[#This Row],[Tax_Amount]]</f>
        <v>426.15089999999998</v>
      </c>
      <c r="Z4322" s="6">
        <f t="shared" si="339"/>
        <v>2</v>
      </c>
    </row>
    <row r="4323" spans="1:26" x14ac:dyDescent="0.3">
      <c r="A4323" s="23" t="s">
        <v>6272</v>
      </c>
      <c r="B4323" s="34">
        <v>45751</v>
      </c>
      <c r="C4323" s="23" t="s">
        <v>5398</v>
      </c>
      <c r="D4323" s="23" t="s">
        <v>72</v>
      </c>
      <c r="E4323" s="23" t="s">
        <v>73</v>
      </c>
      <c r="F4323" s="23">
        <v>302021</v>
      </c>
      <c r="G4323" s="23" t="s">
        <v>94</v>
      </c>
      <c r="H4323" s="23" t="s">
        <v>95</v>
      </c>
      <c r="I4323" s="23" t="s">
        <v>84</v>
      </c>
      <c r="J4323" s="23" t="s">
        <v>42</v>
      </c>
      <c r="K4323" s="23" t="s">
        <v>24</v>
      </c>
      <c r="L4323" s="23">
        <v>3</v>
      </c>
      <c r="M4323" s="23">
        <v>75.489999999999995</v>
      </c>
      <c r="N4323" s="23">
        <v>5</v>
      </c>
      <c r="O4323" s="23">
        <v>12</v>
      </c>
      <c r="P4323" s="23" t="s">
        <v>33</v>
      </c>
      <c r="Q4323" s="23" t="s">
        <v>34</v>
      </c>
      <c r="R4323" s="23">
        <f t="shared" si="335"/>
        <v>1</v>
      </c>
      <c r="S4323" s="23" t="str">
        <f t="shared" si="336"/>
        <v>ORD104321_20250404_CUST01627_MED021</v>
      </c>
      <c r="T4323" s="23">
        <f t="shared" si="337"/>
        <v>1</v>
      </c>
      <c r="U4323" s="6">
        <f t="shared" si="338"/>
        <v>226.46999999999997</v>
      </c>
      <c r="V4323" s="6">
        <f>tbl_Raw_Data[[#This Row],[Discount_Pct]]*tbl_Raw_Data[[#This Row],[Gross_Amount]]/100</f>
        <v>11.323499999999999</v>
      </c>
      <c r="W4323" s="6">
        <f>tbl_Raw_Data[[#This Row],[Gross_Amount]]-tbl_Raw_Data[[#This Row],[Discount_Amount]]</f>
        <v>215.14649999999997</v>
      </c>
      <c r="X4323" s="6">
        <f>tbl_Raw_Data[[#This Row],[Net_Amount_Before_Tax]]*tbl_Raw_Data[[#This Row],[Tax_Pct]]/100</f>
        <v>25.81758</v>
      </c>
      <c r="Y4323" s="6">
        <f>tbl_Raw_Data[[#This Row],[Net_Amount_Before_Tax]]+tbl_Raw_Data[[#This Row],[Tax_Amount]]</f>
        <v>240.96407999999997</v>
      </c>
      <c r="Z4323" s="6">
        <f t="shared" si="339"/>
        <v>2</v>
      </c>
    </row>
    <row r="4324" spans="1:26" x14ac:dyDescent="0.3">
      <c r="A4324" s="23" t="s">
        <v>6273</v>
      </c>
      <c r="B4324" s="34">
        <v>45733</v>
      </c>
      <c r="C4324" s="23" t="s">
        <v>314</v>
      </c>
      <c r="D4324" s="23" t="s">
        <v>80</v>
      </c>
      <c r="E4324" s="23" t="s">
        <v>81</v>
      </c>
      <c r="F4324" s="23">
        <v>395001</v>
      </c>
      <c r="G4324" s="23" t="s">
        <v>315</v>
      </c>
      <c r="H4324" s="23" t="s">
        <v>316</v>
      </c>
      <c r="I4324" s="23" t="s">
        <v>50</v>
      </c>
      <c r="J4324" s="23" t="s">
        <v>114</v>
      </c>
      <c r="K4324" s="23" t="s">
        <v>24</v>
      </c>
      <c r="L4324" s="23">
        <v>3</v>
      </c>
      <c r="M4324" s="23">
        <v>125.92</v>
      </c>
      <c r="N4324" s="23">
        <v>5</v>
      </c>
      <c r="O4324" s="23">
        <v>12</v>
      </c>
      <c r="P4324" s="23" t="s">
        <v>43</v>
      </c>
      <c r="Q4324" s="23" t="s">
        <v>34</v>
      </c>
      <c r="R4324" s="23">
        <f t="shared" si="335"/>
        <v>1</v>
      </c>
      <c r="S4324" s="23" t="str">
        <f t="shared" si="336"/>
        <v>ORD104323_20250317_CUST00137_MED012</v>
      </c>
      <c r="T4324" s="23">
        <f t="shared" si="337"/>
        <v>1</v>
      </c>
      <c r="U4324" s="6">
        <f t="shared" si="338"/>
        <v>377.76</v>
      </c>
      <c r="V4324" s="6">
        <f>tbl_Raw_Data[[#This Row],[Discount_Pct]]*tbl_Raw_Data[[#This Row],[Gross_Amount]]/100</f>
        <v>18.887999999999998</v>
      </c>
      <c r="W4324" s="6">
        <f>tbl_Raw_Data[[#This Row],[Gross_Amount]]-tbl_Raw_Data[[#This Row],[Discount_Amount]]</f>
        <v>358.87200000000001</v>
      </c>
      <c r="X4324" s="6">
        <f>tbl_Raw_Data[[#This Row],[Net_Amount_Before_Tax]]*tbl_Raw_Data[[#This Row],[Tax_Pct]]/100</f>
        <v>43.064639999999997</v>
      </c>
      <c r="Y4324" s="6">
        <f>tbl_Raw_Data[[#This Row],[Net_Amount_Before_Tax]]+tbl_Raw_Data[[#This Row],[Tax_Amount]]</f>
        <v>401.93664000000001</v>
      </c>
      <c r="Z4324" s="6">
        <f t="shared" si="339"/>
        <v>5</v>
      </c>
    </row>
    <row r="4325" spans="1:26" x14ac:dyDescent="0.3">
      <c r="A4325" s="23" t="s">
        <v>6274</v>
      </c>
      <c r="B4325" s="34">
        <v>45535</v>
      </c>
      <c r="C4325" s="23" t="s">
        <v>622</v>
      </c>
      <c r="D4325" s="23" t="s">
        <v>100</v>
      </c>
      <c r="E4325" s="23" t="s">
        <v>101</v>
      </c>
      <c r="F4325" s="23">
        <v>201307</v>
      </c>
      <c r="G4325" s="23" t="s">
        <v>74</v>
      </c>
      <c r="H4325" s="23" t="s">
        <v>75</v>
      </c>
      <c r="I4325" s="23" t="s">
        <v>76</v>
      </c>
      <c r="J4325" s="23" t="s">
        <v>77</v>
      </c>
      <c r="K4325" s="23" t="s">
        <v>57</v>
      </c>
      <c r="L4325" s="23">
        <v>2</v>
      </c>
      <c r="M4325" s="23">
        <v>66.760000000000005</v>
      </c>
      <c r="N4325" s="23">
        <v>0</v>
      </c>
      <c r="O4325" s="23">
        <v>5</v>
      </c>
      <c r="P4325" s="23" t="s">
        <v>25</v>
      </c>
      <c r="Q4325" s="23" t="s">
        <v>34</v>
      </c>
      <c r="R4325" s="23">
        <f t="shared" si="335"/>
        <v>1</v>
      </c>
      <c r="S4325" s="23" t="str">
        <f t="shared" si="336"/>
        <v>ORD104324_20240831_CUST01753_MED008</v>
      </c>
      <c r="T4325" s="23">
        <f t="shared" si="337"/>
        <v>1</v>
      </c>
      <c r="U4325" s="6">
        <f t="shared" si="338"/>
        <v>133.52000000000001</v>
      </c>
      <c r="V4325" s="6">
        <f>tbl_Raw_Data[[#This Row],[Discount_Pct]]*tbl_Raw_Data[[#This Row],[Gross_Amount]]/100</f>
        <v>0</v>
      </c>
      <c r="W4325" s="6">
        <f>tbl_Raw_Data[[#This Row],[Gross_Amount]]-tbl_Raw_Data[[#This Row],[Discount_Amount]]</f>
        <v>133.52000000000001</v>
      </c>
      <c r="X4325" s="6">
        <f>tbl_Raw_Data[[#This Row],[Net_Amount_Before_Tax]]*tbl_Raw_Data[[#This Row],[Tax_Pct]]/100</f>
        <v>6.6760000000000002</v>
      </c>
      <c r="Y4325" s="6">
        <f>tbl_Raw_Data[[#This Row],[Net_Amount_Before_Tax]]+tbl_Raw_Data[[#This Row],[Tax_Amount]]</f>
        <v>140.196</v>
      </c>
      <c r="Z4325" s="6">
        <f t="shared" si="339"/>
        <v>3</v>
      </c>
    </row>
    <row r="4326" spans="1:26" x14ac:dyDescent="0.3">
      <c r="A4326" s="23" t="s">
        <v>6275</v>
      </c>
      <c r="B4326" s="34">
        <v>45369</v>
      </c>
      <c r="C4326" s="23" t="s">
        <v>2266</v>
      </c>
      <c r="D4326" s="23" t="s">
        <v>87</v>
      </c>
      <c r="E4326" s="23" t="s">
        <v>88</v>
      </c>
      <c r="F4326" s="23">
        <v>600001</v>
      </c>
      <c r="G4326" s="23" t="s">
        <v>132</v>
      </c>
      <c r="H4326" s="23" t="s">
        <v>133</v>
      </c>
      <c r="I4326" s="23" t="s">
        <v>134</v>
      </c>
      <c r="J4326" s="23" t="s">
        <v>135</v>
      </c>
      <c r="K4326" s="23" t="s">
        <v>57</v>
      </c>
      <c r="L4326" s="23">
        <v>1</v>
      </c>
      <c r="M4326" s="23">
        <v>69.819999999999993</v>
      </c>
      <c r="N4326" s="23">
        <v>15</v>
      </c>
      <c r="O4326" s="23">
        <v>12</v>
      </c>
      <c r="P4326" s="23" t="s">
        <v>33</v>
      </c>
      <c r="Q4326" s="23" t="s">
        <v>34</v>
      </c>
      <c r="R4326" s="23">
        <f t="shared" si="335"/>
        <v>1</v>
      </c>
      <c r="S4326" s="23" t="str">
        <f t="shared" si="336"/>
        <v>ORD104325_20240318_CUST02153_MED007</v>
      </c>
      <c r="T4326" s="23">
        <f t="shared" si="337"/>
        <v>1</v>
      </c>
      <c r="U4326" s="6">
        <f t="shared" si="338"/>
        <v>69.819999999999993</v>
      </c>
      <c r="V4326" s="6">
        <f>tbl_Raw_Data[[#This Row],[Discount_Pct]]*tbl_Raw_Data[[#This Row],[Gross_Amount]]/100</f>
        <v>10.472999999999999</v>
      </c>
      <c r="W4326" s="6">
        <f>tbl_Raw_Data[[#This Row],[Gross_Amount]]-tbl_Raw_Data[[#This Row],[Discount_Amount]]</f>
        <v>59.346999999999994</v>
      </c>
      <c r="X4326" s="6">
        <f>tbl_Raw_Data[[#This Row],[Net_Amount_Before_Tax]]*tbl_Raw_Data[[#This Row],[Tax_Pct]]/100</f>
        <v>7.1216400000000002</v>
      </c>
      <c r="Y4326" s="6">
        <f>tbl_Raw_Data[[#This Row],[Net_Amount_Before_Tax]]+tbl_Raw_Data[[#This Row],[Tax_Amount]]</f>
        <v>66.468639999999994</v>
      </c>
      <c r="Z4326" s="6">
        <f t="shared" si="339"/>
        <v>3</v>
      </c>
    </row>
    <row r="4327" spans="1:26" x14ac:dyDescent="0.3">
      <c r="A4327" s="23" t="s">
        <v>6276</v>
      </c>
      <c r="B4327" s="34">
        <v>45358</v>
      </c>
      <c r="C4327" s="23" t="s">
        <v>4451</v>
      </c>
      <c r="D4327" s="23" t="s">
        <v>100</v>
      </c>
      <c r="E4327" s="23" t="s">
        <v>101</v>
      </c>
      <c r="F4327" s="23">
        <v>201303</v>
      </c>
      <c r="G4327" s="23" t="s">
        <v>119</v>
      </c>
      <c r="H4327" s="23" t="s">
        <v>120</v>
      </c>
      <c r="I4327" s="23" t="s">
        <v>32</v>
      </c>
      <c r="J4327" s="23" t="s">
        <v>64</v>
      </c>
      <c r="K4327" s="23" t="s">
        <v>57</v>
      </c>
      <c r="L4327" s="23">
        <v>2</v>
      </c>
      <c r="M4327" s="23">
        <v>79.09</v>
      </c>
      <c r="N4327" s="23">
        <v>0</v>
      </c>
      <c r="O4327" s="23">
        <v>12</v>
      </c>
      <c r="P4327" s="23" t="s">
        <v>65</v>
      </c>
      <c r="Q4327" s="23" t="s">
        <v>90</v>
      </c>
      <c r="R4327" s="23">
        <f t="shared" si="335"/>
        <v>1</v>
      </c>
      <c r="S4327" s="23" t="str">
        <f t="shared" si="336"/>
        <v>ORD104326_20240307_CUST00446_MED010</v>
      </c>
      <c r="T4327" s="23">
        <f t="shared" si="337"/>
        <v>1</v>
      </c>
      <c r="U4327" s="6">
        <f t="shared" si="338"/>
        <v>158.18</v>
      </c>
      <c r="V4327" s="6">
        <f>tbl_Raw_Data[[#This Row],[Discount_Pct]]*tbl_Raw_Data[[#This Row],[Gross_Amount]]/100</f>
        <v>0</v>
      </c>
      <c r="W4327" s="6">
        <f>tbl_Raw_Data[[#This Row],[Gross_Amount]]-tbl_Raw_Data[[#This Row],[Discount_Amount]]</f>
        <v>158.18</v>
      </c>
      <c r="X4327" s="6">
        <f>tbl_Raw_Data[[#This Row],[Net_Amount_Before_Tax]]*tbl_Raw_Data[[#This Row],[Tax_Pct]]/100</f>
        <v>18.9816</v>
      </c>
      <c r="Y4327" s="6">
        <f>tbl_Raw_Data[[#This Row],[Net_Amount_Before_Tax]]+tbl_Raw_Data[[#This Row],[Tax_Amount]]</f>
        <v>177.16160000000002</v>
      </c>
      <c r="Z4327" s="6">
        <f t="shared" si="339"/>
        <v>2</v>
      </c>
    </row>
    <row r="4328" spans="1:26" x14ac:dyDescent="0.3">
      <c r="A4328" s="23" t="s">
        <v>6277</v>
      </c>
      <c r="B4328" s="34">
        <v>45526</v>
      </c>
      <c r="C4328" s="23" t="s">
        <v>650</v>
      </c>
      <c r="D4328" s="23" t="s">
        <v>46</v>
      </c>
      <c r="E4328" s="23" t="s">
        <v>47</v>
      </c>
      <c r="F4328" s="23">
        <v>411045</v>
      </c>
      <c r="G4328" s="23" t="s">
        <v>119</v>
      </c>
      <c r="H4328" s="23" t="s">
        <v>120</v>
      </c>
      <c r="I4328" s="23" t="s">
        <v>32</v>
      </c>
      <c r="J4328" s="23" t="s">
        <v>64</v>
      </c>
      <c r="K4328" s="23" t="s">
        <v>57</v>
      </c>
      <c r="L4328" s="23">
        <v>1</v>
      </c>
      <c r="M4328" s="23">
        <v>77.19</v>
      </c>
      <c r="N4328" s="23">
        <v>5</v>
      </c>
      <c r="O4328" s="23">
        <v>5</v>
      </c>
      <c r="P4328" s="23" t="s">
        <v>65</v>
      </c>
      <c r="Q4328" s="23" t="s">
        <v>90</v>
      </c>
      <c r="R4328" s="23">
        <f t="shared" si="335"/>
        <v>1</v>
      </c>
      <c r="S4328" s="23" t="str">
        <f t="shared" si="336"/>
        <v>ORD104327_20240822_CUST03003_MED010</v>
      </c>
      <c r="T4328" s="23">
        <f t="shared" si="337"/>
        <v>1</v>
      </c>
      <c r="U4328" s="6">
        <f t="shared" si="338"/>
        <v>77.19</v>
      </c>
      <c r="V4328" s="6">
        <f>tbl_Raw_Data[[#This Row],[Discount_Pct]]*tbl_Raw_Data[[#This Row],[Gross_Amount]]/100</f>
        <v>3.8594999999999997</v>
      </c>
      <c r="W4328" s="6">
        <f>tbl_Raw_Data[[#This Row],[Gross_Amount]]-tbl_Raw_Data[[#This Row],[Discount_Amount]]</f>
        <v>73.330500000000001</v>
      </c>
      <c r="X4328" s="6">
        <f>tbl_Raw_Data[[#This Row],[Net_Amount_Before_Tax]]*tbl_Raw_Data[[#This Row],[Tax_Pct]]/100</f>
        <v>3.6665250000000005</v>
      </c>
      <c r="Y4328" s="6">
        <f>tbl_Raw_Data[[#This Row],[Net_Amount_Before_Tax]]+tbl_Raw_Data[[#This Row],[Tax_Amount]]</f>
        <v>76.997025000000008</v>
      </c>
      <c r="Z4328" s="6">
        <f t="shared" si="339"/>
        <v>1</v>
      </c>
    </row>
    <row r="4329" spans="1:26" x14ac:dyDescent="0.3">
      <c r="A4329" s="23" t="s">
        <v>6278</v>
      </c>
      <c r="B4329" s="34">
        <v>45490</v>
      </c>
      <c r="C4329" s="23" t="s">
        <v>4165</v>
      </c>
      <c r="D4329" s="23" t="s">
        <v>52</v>
      </c>
      <c r="E4329" s="23" t="s">
        <v>52</v>
      </c>
      <c r="F4329" s="23">
        <v>160022</v>
      </c>
      <c r="G4329" s="23" t="s">
        <v>61</v>
      </c>
      <c r="H4329" s="23" t="s">
        <v>62</v>
      </c>
      <c r="I4329" s="23" t="s">
        <v>63</v>
      </c>
      <c r="J4329" s="23" t="s">
        <v>64</v>
      </c>
      <c r="K4329" s="23" t="s">
        <v>57</v>
      </c>
      <c r="L4329" s="23">
        <v>3</v>
      </c>
      <c r="M4329" s="23">
        <v>112</v>
      </c>
      <c r="N4329" s="23">
        <v>5</v>
      </c>
      <c r="O4329" s="23">
        <v>5</v>
      </c>
      <c r="P4329" s="23" t="s">
        <v>33</v>
      </c>
      <c r="Q4329" s="23" t="s">
        <v>34</v>
      </c>
      <c r="R4329" s="23">
        <f t="shared" si="335"/>
        <v>1</v>
      </c>
      <c r="S4329" s="23" t="str">
        <f t="shared" si="336"/>
        <v>ORD104328_20240717_CUST00264_MED004</v>
      </c>
      <c r="T4329" s="23">
        <f t="shared" si="337"/>
        <v>1</v>
      </c>
      <c r="U4329" s="6">
        <f t="shared" si="338"/>
        <v>336</v>
      </c>
      <c r="V4329" s="6">
        <f>tbl_Raw_Data[[#This Row],[Discount_Pct]]*tbl_Raw_Data[[#This Row],[Gross_Amount]]/100</f>
        <v>16.8</v>
      </c>
      <c r="W4329" s="6">
        <f>tbl_Raw_Data[[#This Row],[Gross_Amount]]-tbl_Raw_Data[[#This Row],[Discount_Amount]]</f>
        <v>319.2</v>
      </c>
      <c r="X4329" s="6">
        <f>tbl_Raw_Data[[#This Row],[Net_Amount_Before_Tax]]*tbl_Raw_Data[[#This Row],[Tax_Pct]]/100</f>
        <v>15.96</v>
      </c>
      <c r="Y4329" s="6">
        <f>tbl_Raw_Data[[#This Row],[Net_Amount_Before_Tax]]+tbl_Raw_Data[[#This Row],[Tax_Amount]]</f>
        <v>335.15999999999997</v>
      </c>
      <c r="Z4329" s="6">
        <f t="shared" si="339"/>
        <v>1</v>
      </c>
    </row>
    <row r="4330" spans="1:26" x14ac:dyDescent="0.3">
      <c r="A4330" s="23" t="s">
        <v>6279</v>
      </c>
      <c r="B4330" s="34">
        <v>45311</v>
      </c>
      <c r="C4330" s="23" t="s">
        <v>1021</v>
      </c>
      <c r="D4330" s="23" t="s">
        <v>72</v>
      </c>
      <c r="E4330" s="23" t="s">
        <v>73</v>
      </c>
      <c r="F4330" s="23">
        <v>302017</v>
      </c>
      <c r="G4330" s="23" t="s">
        <v>48</v>
      </c>
      <c r="H4330" s="23" t="s">
        <v>49</v>
      </c>
      <c r="I4330" s="23" t="s">
        <v>50</v>
      </c>
      <c r="J4330" s="23" t="s">
        <v>23</v>
      </c>
      <c r="K4330" s="23" t="s">
        <v>24</v>
      </c>
      <c r="L4330" s="23">
        <v>2</v>
      </c>
      <c r="M4330" s="23">
        <v>123.17</v>
      </c>
      <c r="N4330" s="23">
        <v>5</v>
      </c>
      <c r="O4330" s="23">
        <v>12</v>
      </c>
      <c r="P4330" s="23" t="s">
        <v>25</v>
      </c>
      <c r="Q4330" s="23" t="s">
        <v>34</v>
      </c>
      <c r="R4330" s="23">
        <f t="shared" si="335"/>
        <v>1</v>
      </c>
      <c r="S4330" s="23" t="str">
        <f t="shared" si="336"/>
        <v>ORD104329_20240120_CUST00057_MED028</v>
      </c>
      <c r="T4330" s="23">
        <f t="shared" si="337"/>
        <v>1</v>
      </c>
      <c r="U4330" s="6">
        <f t="shared" si="338"/>
        <v>246.34</v>
      </c>
      <c r="V4330" s="6">
        <f>tbl_Raw_Data[[#This Row],[Discount_Pct]]*tbl_Raw_Data[[#This Row],[Gross_Amount]]/100</f>
        <v>12.317</v>
      </c>
      <c r="W4330" s="6">
        <f>tbl_Raw_Data[[#This Row],[Gross_Amount]]-tbl_Raw_Data[[#This Row],[Discount_Amount]]</f>
        <v>234.023</v>
      </c>
      <c r="X4330" s="6">
        <f>tbl_Raw_Data[[#This Row],[Net_Amount_Before_Tax]]*tbl_Raw_Data[[#This Row],[Tax_Pct]]/100</f>
        <v>28.082759999999997</v>
      </c>
      <c r="Y4330" s="6">
        <f>tbl_Raw_Data[[#This Row],[Net_Amount_Before_Tax]]+tbl_Raw_Data[[#This Row],[Tax_Amount]]</f>
        <v>262.10575999999998</v>
      </c>
      <c r="Z4330" s="6">
        <f t="shared" si="339"/>
        <v>4</v>
      </c>
    </row>
    <row r="4331" spans="1:26" x14ac:dyDescent="0.3">
      <c r="A4331" s="23" t="s">
        <v>6280</v>
      </c>
      <c r="B4331" s="34">
        <v>45975</v>
      </c>
      <c r="C4331" s="23" t="s">
        <v>317</v>
      </c>
      <c r="D4331" s="23" t="s">
        <v>142</v>
      </c>
      <c r="E4331" s="23" t="s">
        <v>81</v>
      </c>
      <c r="F4331" s="23">
        <v>380001</v>
      </c>
      <c r="G4331" s="23" t="s">
        <v>30</v>
      </c>
      <c r="H4331" s="23" t="s">
        <v>31</v>
      </c>
      <c r="I4331" s="23" t="s">
        <v>32</v>
      </c>
      <c r="J4331" s="23" t="s">
        <v>23</v>
      </c>
      <c r="K4331" s="23" t="s">
        <v>24</v>
      </c>
      <c r="L4331" s="23">
        <v>3</v>
      </c>
      <c r="M4331" s="23">
        <v>151.24</v>
      </c>
      <c r="N4331" s="23">
        <v>5</v>
      </c>
      <c r="O4331" s="23">
        <v>12</v>
      </c>
      <c r="P4331" s="23" t="s">
        <v>89</v>
      </c>
      <c r="Q4331" s="23" t="s">
        <v>34</v>
      </c>
      <c r="R4331" s="23">
        <f t="shared" si="335"/>
        <v>1</v>
      </c>
      <c r="S4331" s="23" t="str">
        <f t="shared" si="336"/>
        <v>ORD104330_20251114_CUST01499_MED017</v>
      </c>
      <c r="T4331" s="23">
        <f t="shared" si="337"/>
        <v>1</v>
      </c>
      <c r="U4331" s="6">
        <f t="shared" si="338"/>
        <v>453.72</v>
      </c>
      <c r="V4331" s="6">
        <f>tbl_Raw_Data[[#This Row],[Discount_Pct]]*tbl_Raw_Data[[#This Row],[Gross_Amount]]/100</f>
        <v>22.686000000000003</v>
      </c>
      <c r="W4331" s="6">
        <f>tbl_Raw_Data[[#This Row],[Gross_Amount]]-tbl_Raw_Data[[#This Row],[Discount_Amount]]</f>
        <v>431.03400000000005</v>
      </c>
      <c r="X4331" s="6">
        <f>tbl_Raw_Data[[#This Row],[Net_Amount_Before_Tax]]*tbl_Raw_Data[[#This Row],[Tax_Pct]]/100</f>
        <v>51.724080000000001</v>
      </c>
      <c r="Y4331" s="6">
        <f>tbl_Raw_Data[[#This Row],[Net_Amount_Before_Tax]]+tbl_Raw_Data[[#This Row],[Tax_Amount]]</f>
        <v>482.75808000000006</v>
      </c>
      <c r="Z4331" s="6">
        <f t="shared" si="339"/>
        <v>4</v>
      </c>
    </row>
    <row r="4332" spans="1:26" x14ac:dyDescent="0.3">
      <c r="A4332" s="23" t="s">
        <v>6281</v>
      </c>
      <c r="B4332" s="34">
        <v>45562</v>
      </c>
      <c r="C4332" s="23" t="s">
        <v>4318</v>
      </c>
      <c r="D4332" s="23" t="s">
        <v>72</v>
      </c>
      <c r="E4332" s="23" t="s">
        <v>73</v>
      </c>
      <c r="F4332" s="23">
        <v>302019</v>
      </c>
      <c r="G4332" s="23" t="s">
        <v>229</v>
      </c>
      <c r="H4332" s="23" t="s">
        <v>230</v>
      </c>
      <c r="I4332" s="23" t="s">
        <v>84</v>
      </c>
      <c r="J4332" s="23" t="s">
        <v>140</v>
      </c>
      <c r="K4332" s="23" t="s">
        <v>24</v>
      </c>
      <c r="L4332" s="23">
        <v>2</v>
      </c>
      <c r="M4332" s="23">
        <v>189.49</v>
      </c>
      <c r="N4332" s="23">
        <v>10</v>
      </c>
      <c r="O4332" s="23">
        <v>5</v>
      </c>
      <c r="P4332" s="23" t="s">
        <v>33</v>
      </c>
      <c r="Q4332" s="23" t="s">
        <v>34</v>
      </c>
      <c r="R4332" s="23">
        <f t="shared" si="335"/>
        <v>1</v>
      </c>
      <c r="S4332" s="23" t="str">
        <f t="shared" si="336"/>
        <v>ORD104331_20240927_CUST00281_MED022</v>
      </c>
      <c r="T4332" s="23">
        <f t="shared" si="337"/>
        <v>1</v>
      </c>
      <c r="U4332" s="6">
        <f t="shared" si="338"/>
        <v>378.98</v>
      </c>
      <c r="V4332" s="6">
        <f>tbl_Raw_Data[[#This Row],[Discount_Pct]]*tbl_Raw_Data[[#This Row],[Gross_Amount]]/100</f>
        <v>37.898000000000003</v>
      </c>
      <c r="W4332" s="6">
        <f>tbl_Raw_Data[[#This Row],[Gross_Amount]]-tbl_Raw_Data[[#This Row],[Discount_Amount]]</f>
        <v>341.08199999999999</v>
      </c>
      <c r="X4332" s="6">
        <f>tbl_Raw_Data[[#This Row],[Net_Amount_Before_Tax]]*tbl_Raw_Data[[#This Row],[Tax_Pct]]/100</f>
        <v>17.054099999999998</v>
      </c>
      <c r="Y4332" s="6">
        <f>tbl_Raw_Data[[#This Row],[Net_Amount_Before_Tax]]+tbl_Raw_Data[[#This Row],[Tax_Amount]]</f>
        <v>358.1361</v>
      </c>
      <c r="Z4332" s="6">
        <f t="shared" si="339"/>
        <v>2</v>
      </c>
    </row>
    <row r="4333" spans="1:26" x14ac:dyDescent="0.3">
      <c r="A4333" s="23" t="s">
        <v>6282</v>
      </c>
      <c r="B4333" s="34">
        <v>45466</v>
      </c>
      <c r="C4333" s="23" t="s">
        <v>4349</v>
      </c>
      <c r="D4333" s="23" t="s">
        <v>159</v>
      </c>
      <c r="E4333" s="23" t="s">
        <v>47</v>
      </c>
      <c r="F4333" s="23">
        <v>400076</v>
      </c>
      <c r="G4333" s="23" t="s">
        <v>224</v>
      </c>
      <c r="H4333" s="23" t="s">
        <v>225</v>
      </c>
      <c r="I4333" s="23" t="s">
        <v>147</v>
      </c>
      <c r="J4333" s="23" t="s">
        <v>23</v>
      </c>
      <c r="K4333" s="23" t="s">
        <v>24</v>
      </c>
      <c r="L4333" s="23">
        <v>1</v>
      </c>
      <c r="M4333" s="23">
        <v>51.21</v>
      </c>
      <c r="N4333" s="23">
        <v>0</v>
      </c>
      <c r="O4333" s="23">
        <v>12</v>
      </c>
      <c r="P4333" s="23" t="s">
        <v>43</v>
      </c>
      <c r="Q4333" s="23" t="s">
        <v>26</v>
      </c>
      <c r="R4333" s="23">
        <f t="shared" si="335"/>
        <v>1</v>
      </c>
      <c r="S4333" s="23" t="str">
        <f t="shared" si="336"/>
        <v>ORD104332_20240623_CUST01771_MED015</v>
      </c>
      <c r="T4333" s="23">
        <f t="shared" si="337"/>
        <v>1</v>
      </c>
      <c r="U4333" s="6">
        <f t="shared" si="338"/>
        <v>51.21</v>
      </c>
      <c r="V4333" s="6">
        <f>tbl_Raw_Data[[#This Row],[Discount_Pct]]*tbl_Raw_Data[[#This Row],[Gross_Amount]]/100</f>
        <v>0</v>
      </c>
      <c r="W4333" s="6">
        <f>tbl_Raw_Data[[#This Row],[Gross_Amount]]-tbl_Raw_Data[[#This Row],[Discount_Amount]]</f>
        <v>51.21</v>
      </c>
      <c r="X4333" s="6">
        <f>tbl_Raw_Data[[#This Row],[Net_Amount_Before_Tax]]*tbl_Raw_Data[[#This Row],[Tax_Pct]]/100</f>
        <v>6.1452</v>
      </c>
      <c r="Y4333" s="6">
        <f>tbl_Raw_Data[[#This Row],[Net_Amount_Before_Tax]]+tbl_Raw_Data[[#This Row],[Tax_Amount]]</f>
        <v>57.355200000000004</v>
      </c>
      <c r="Z4333" s="6">
        <f t="shared" si="339"/>
        <v>1</v>
      </c>
    </row>
    <row r="4334" spans="1:26" x14ac:dyDescent="0.3">
      <c r="A4334" s="23" t="s">
        <v>6283</v>
      </c>
      <c r="B4334" s="34">
        <v>45372</v>
      </c>
      <c r="C4334" s="23" t="s">
        <v>6284</v>
      </c>
      <c r="D4334" s="23" t="s">
        <v>123</v>
      </c>
      <c r="E4334" s="23" t="s">
        <v>101</v>
      </c>
      <c r="F4334" s="23">
        <v>226010</v>
      </c>
      <c r="G4334" s="23" t="s">
        <v>132</v>
      </c>
      <c r="H4334" s="23" t="s">
        <v>133</v>
      </c>
      <c r="I4334" s="23" t="s">
        <v>134</v>
      </c>
      <c r="J4334" s="23" t="s">
        <v>135</v>
      </c>
      <c r="K4334" s="23" t="s">
        <v>57</v>
      </c>
      <c r="L4334" s="23">
        <v>2</v>
      </c>
      <c r="M4334" s="23">
        <v>76.45</v>
      </c>
      <c r="N4334" s="23">
        <v>0</v>
      </c>
      <c r="O4334" s="23">
        <v>5</v>
      </c>
      <c r="P4334" s="23" t="s">
        <v>89</v>
      </c>
      <c r="Q4334" s="23" t="s">
        <v>34</v>
      </c>
      <c r="R4334" s="23">
        <f t="shared" si="335"/>
        <v>1</v>
      </c>
      <c r="S4334" s="23" t="str">
        <f t="shared" si="336"/>
        <v>ORD104333_20240321_CUST01073_MED007</v>
      </c>
      <c r="T4334" s="23">
        <f t="shared" si="337"/>
        <v>1</v>
      </c>
      <c r="U4334" s="6">
        <f t="shared" si="338"/>
        <v>152.9</v>
      </c>
      <c r="V4334" s="6">
        <f>tbl_Raw_Data[[#This Row],[Discount_Pct]]*tbl_Raw_Data[[#This Row],[Gross_Amount]]/100</f>
        <v>0</v>
      </c>
      <c r="W4334" s="6">
        <f>tbl_Raw_Data[[#This Row],[Gross_Amount]]-tbl_Raw_Data[[#This Row],[Discount_Amount]]</f>
        <v>152.9</v>
      </c>
      <c r="X4334" s="6">
        <f>tbl_Raw_Data[[#This Row],[Net_Amount_Before_Tax]]*tbl_Raw_Data[[#This Row],[Tax_Pct]]/100</f>
        <v>7.6449999999999996</v>
      </c>
      <c r="Y4334" s="6">
        <f>tbl_Raw_Data[[#This Row],[Net_Amount_Before_Tax]]+tbl_Raw_Data[[#This Row],[Tax_Amount]]</f>
        <v>160.54500000000002</v>
      </c>
      <c r="Z4334" s="6">
        <f t="shared" si="339"/>
        <v>1</v>
      </c>
    </row>
    <row r="4335" spans="1:26" x14ac:dyDescent="0.3">
      <c r="A4335" s="23" t="s">
        <v>6285</v>
      </c>
      <c r="B4335" s="34">
        <v>45299</v>
      </c>
      <c r="C4335" s="23" t="s">
        <v>6286</v>
      </c>
      <c r="D4335" s="23" t="s">
        <v>46</v>
      </c>
      <c r="E4335" s="23" t="s">
        <v>47</v>
      </c>
      <c r="F4335" s="23">
        <v>411014</v>
      </c>
      <c r="G4335" s="23" t="s">
        <v>39</v>
      </c>
      <c r="H4335" s="23" t="s">
        <v>40</v>
      </c>
      <c r="I4335" s="23" t="s">
        <v>41</v>
      </c>
      <c r="J4335" s="23" t="s">
        <v>42</v>
      </c>
      <c r="K4335" s="23" t="s">
        <v>24</v>
      </c>
      <c r="L4335" s="23">
        <v>2</v>
      </c>
      <c r="M4335" s="23">
        <v>26.43</v>
      </c>
      <c r="N4335" s="23">
        <v>15</v>
      </c>
      <c r="O4335" s="23">
        <v>12</v>
      </c>
      <c r="P4335" s="23" t="s">
        <v>65</v>
      </c>
      <c r="Q4335" s="23" t="s">
        <v>34</v>
      </c>
      <c r="R4335" s="23">
        <f t="shared" si="335"/>
        <v>1</v>
      </c>
      <c r="S4335" s="23" t="str">
        <f t="shared" si="336"/>
        <v>ORD104334_20240108_CUST01252_MED001</v>
      </c>
      <c r="T4335" s="23">
        <f t="shared" si="337"/>
        <v>1</v>
      </c>
      <c r="U4335" s="6">
        <f t="shared" si="338"/>
        <v>52.86</v>
      </c>
      <c r="V4335" s="6">
        <f>tbl_Raw_Data[[#This Row],[Discount_Pct]]*tbl_Raw_Data[[#This Row],[Gross_Amount]]/100</f>
        <v>7.9289999999999994</v>
      </c>
      <c r="W4335" s="6">
        <f>tbl_Raw_Data[[#This Row],[Gross_Amount]]-tbl_Raw_Data[[#This Row],[Discount_Amount]]</f>
        <v>44.930999999999997</v>
      </c>
      <c r="X4335" s="6">
        <f>tbl_Raw_Data[[#This Row],[Net_Amount_Before_Tax]]*tbl_Raw_Data[[#This Row],[Tax_Pct]]/100</f>
        <v>5.3917200000000003</v>
      </c>
      <c r="Y4335" s="6">
        <f>tbl_Raw_Data[[#This Row],[Net_Amount_Before_Tax]]+tbl_Raw_Data[[#This Row],[Tax_Amount]]</f>
        <v>50.322719999999997</v>
      </c>
      <c r="Z4335" s="6">
        <f t="shared" si="339"/>
        <v>1</v>
      </c>
    </row>
    <row r="4336" spans="1:26" x14ac:dyDescent="0.3">
      <c r="A4336" s="23" t="s">
        <v>6287</v>
      </c>
      <c r="B4336" s="34">
        <v>45703</v>
      </c>
      <c r="C4336" s="23" t="s">
        <v>6288</v>
      </c>
      <c r="D4336" s="23" t="s">
        <v>142</v>
      </c>
      <c r="E4336" s="23" t="s">
        <v>81</v>
      </c>
      <c r="F4336" s="23">
        <v>380058</v>
      </c>
      <c r="G4336" s="23" t="s">
        <v>160</v>
      </c>
      <c r="H4336" s="23" t="s">
        <v>161</v>
      </c>
      <c r="I4336" s="23" t="s">
        <v>50</v>
      </c>
      <c r="J4336" s="23" t="s">
        <v>23</v>
      </c>
      <c r="K4336" s="23" t="s">
        <v>24</v>
      </c>
      <c r="L4336" s="23">
        <v>1</v>
      </c>
      <c r="M4336" s="23">
        <v>134.84</v>
      </c>
      <c r="N4336" s="23">
        <v>5</v>
      </c>
      <c r="O4336" s="23">
        <v>12</v>
      </c>
      <c r="P4336" s="23" t="s">
        <v>89</v>
      </c>
      <c r="Q4336" s="23" t="s">
        <v>34</v>
      </c>
      <c r="R4336" s="23">
        <f t="shared" si="335"/>
        <v>1</v>
      </c>
      <c r="S4336" s="23" t="str">
        <f t="shared" si="336"/>
        <v>ORD104335_20250215_CUST01173_MED014</v>
      </c>
      <c r="T4336" s="23">
        <f t="shared" si="337"/>
        <v>1</v>
      </c>
      <c r="U4336" s="6">
        <f t="shared" si="338"/>
        <v>134.84</v>
      </c>
      <c r="V4336" s="6">
        <f>tbl_Raw_Data[[#This Row],[Discount_Pct]]*tbl_Raw_Data[[#This Row],[Gross_Amount]]/100</f>
        <v>6.7420000000000009</v>
      </c>
      <c r="W4336" s="6">
        <f>tbl_Raw_Data[[#This Row],[Gross_Amount]]-tbl_Raw_Data[[#This Row],[Discount_Amount]]</f>
        <v>128.09800000000001</v>
      </c>
      <c r="X4336" s="6">
        <f>tbl_Raw_Data[[#This Row],[Net_Amount_Before_Tax]]*tbl_Raw_Data[[#This Row],[Tax_Pct]]/100</f>
        <v>15.371760000000002</v>
      </c>
      <c r="Y4336" s="6">
        <f>tbl_Raw_Data[[#This Row],[Net_Amount_Before_Tax]]+tbl_Raw_Data[[#This Row],[Tax_Amount]]</f>
        <v>143.46976000000001</v>
      </c>
      <c r="Z4336" s="6">
        <f t="shared" si="339"/>
        <v>2</v>
      </c>
    </row>
    <row r="4337" spans="1:26" x14ac:dyDescent="0.3">
      <c r="A4337" s="23" t="s">
        <v>6289</v>
      </c>
      <c r="B4337" s="34">
        <v>45531</v>
      </c>
      <c r="C4337" s="23" t="s">
        <v>1826</v>
      </c>
      <c r="D4337" s="23" t="s">
        <v>142</v>
      </c>
      <c r="E4337" s="23" t="s">
        <v>81</v>
      </c>
      <c r="F4337" s="23">
        <v>380061</v>
      </c>
      <c r="G4337" s="23" t="s">
        <v>94</v>
      </c>
      <c r="H4337" s="23" t="s">
        <v>95</v>
      </c>
      <c r="I4337" s="23" t="s">
        <v>84</v>
      </c>
      <c r="J4337" s="23" t="s">
        <v>42</v>
      </c>
      <c r="K4337" s="23" t="s">
        <v>24</v>
      </c>
      <c r="L4337" s="23">
        <v>1</v>
      </c>
      <c r="M4337" s="23">
        <v>87.63</v>
      </c>
      <c r="N4337" s="23">
        <v>10</v>
      </c>
      <c r="O4337" s="23">
        <v>18</v>
      </c>
      <c r="P4337" s="23" t="s">
        <v>25</v>
      </c>
      <c r="Q4337" s="23" t="s">
        <v>34</v>
      </c>
      <c r="R4337" s="23">
        <f t="shared" si="335"/>
        <v>1</v>
      </c>
      <c r="S4337" s="23" t="str">
        <f t="shared" si="336"/>
        <v>ORD104336_20240827_CUST02983_MED021</v>
      </c>
      <c r="T4337" s="23">
        <f t="shared" si="337"/>
        <v>1</v>
      </c>
      <c r="U4337" s="6">
        <f t="shared" si="338"/>
        <v>87.63</v>
      </c>
      <c r="V4337" s="6">
        <f>tbl_Raw_Data[[#This Row],[Discount_Pct]]*tbl_Raw_Data[[#This Row],[Gross_Amount]]/100</f>
        <v>8.7629999999999999</v>
      </c>
      <c r="W4337" s="6">
        <f>tbl_Raw_Data[[#This Row],[Gross_Amount]]-tbl_Raw_Data[[#This Row],[Discount_Amount]]</f>
        <v>78.86699999999999</v>
      </c>
      <c r="X4337" s="6">
        <f>tbl_Raw_Data[[#This Row],[Net_Amount_Before_Tax]]*tbl_Raw_Data[[#This Row],[Tax_Pct]]/100</f>
        <v>14.196059999999997</v>
      </c>
      <c r="Y4337" s="6">
        <f>tbl_Raw_Data[[#This Row],[Net_Amount_Before_Tax]]+tbl_Raw_Data[[#This Row],[Tax_Amount]]</f>
        <v>93.063059999999993</v>
      </c>
      <c r="Z4337" s="6">
        <f t="shared" si="339"/>
        <v>3</v>
      </c>
    </row>
    <row r="4338" spans="1:26" x14ac:dyDescent="0.3">
      <c r="A4338" s="23" t="s">
        <v>6290</v>
      </c>
      <c r="B4338" s="34">
        <v>45504</v>
      </c>
      <c r="C4338" s="23" t="s">
        <v>4341</v>
      </c>
      <c r="D4338" s="23" t="s">
        <v>123</v>
      </c>
      <c r="E4338" s="23" t="s">
        <v>101</v>
      </c>
      <c r="F4338" s="23">
        <v>226001</v>
      </c>
      <c r="G4338" s="23" t="s">
        <v>154</v>
      </c>
      <c r="H4338" s="23" t="s">
        <v>155</v>
      </c>
      <c r="I4338" s="23" t="s">
        <v>134</v>
      </c>
      <c r="J4338" s="23" t="s">
        <v>156</v>
      </c>
      <c r="K4338" s="23" t="s">
        <v>57</v>
      </c>
      <c r="L4338" s="23">
        <v>1</v>
      </c>
      <c r="M4338" s="23">
        <v>45.72</v>
      </c>
      <c r="N4338" s="23">
        <v>0</v>
      </c>
      <c r="O4338" s="23">
        <v>5</v>
      </c>
      <c r="P4338" s="23" t="s">
        <v>43</v>
      </c>
      <c r="Q4338" s="23" t="s">
        <v>26</v>
      </c>
      <c r="R4338" s="23">
        <f t="shared" si="335"/>
        <v>1</v>
      </c>
      <c r="S4338" s="23" t="str">
        <f t="shared" si="336"/>
        <v>ORD104337_20240731_CUST02700_MED006</v>
      </c>
      <c r="T4338" s="23">
        <f t="shared" si="337"/>
        <v>1</v>
      </c>
      <c r="U4338" s="6">
        <f t="shared" si="338"/>
        <v>45.72</v>
      </c>
      <c r="V4338" s="6">
        <f>tbl_Raw_Data[[#This Row],[Discount_Pct]]*tbl_Raw_Data[[#This Row],[Gross_Amount]]/100</f>
        <v>0</v>
      </c>
      <c r="W4338" s="6">
        <f>tbl_Raw_Data[[#This Row],[Gross_Amount]]-tbl_Raw_Data[[#This Row],[Discount_Amount]]</f>
        <v>45.72</v>
      </c>
      <c r="X4338" s="6">
        <f>tbl_Raw_Data[[#This Row],[Net_Amount_Before_Tax]]*tbl_Raw_Data[[#This Row],[Tax_Pct]]/100</f>
        <v>2.286</v>
      </c>
      <c r="Y4338" s="6">
        <f>tbl_Raw_Data[[#This Row],[Net_Amount_Before_Tax]]+tbl_Raw_Data[[#This Row],[Tax_Amount]]</f>
        <v>48.006</v>
      </c>
      <c r="Z4338" s="6">
        <f t="shared" si="339"/>
        <v>2</v>
      </c>
    </row>
    <row r="4339" spans="1:26" x14ac:dyDescent="0.3">
      <c r="A4339" s="23" t="s">
        <v>6291</v>
      </c>
      <c r="B4339" s="34">
        <v>45709</v>
      </c>
      <c r="C4339" s="23" t="s">
        <v>5464</v>
      </c>
      <c r="D4339" s="23" t="s">
        <v>52</v>
      </c>
      <c r="E4339" s="23" t="s">
        <v>52</v>
      </c>
      <c r="F4339" s="23">
        <v>160036</v>
      </c>
      <c r="G4339" s="23" t="s">
        <v>74</v>
      </c>
      <c r="H4339" s="23" t="s">
        <v>75</v>
      </c>
      <c r="I4339" s="23" t="s">
        <v>76</v>
      </c>
      <c r="J4339" s="23" t="s">
        <v>77</v>
      </c>
      <c r="K4339" s="23" t="s">
        <v>57</v>
      </c>
      <c r="L4339" s="23">
        <v>1</v>
      </c>
      <c r="M4339" s="23">
        <v>59.76</v>
      </c>
      <c r="N4339" s="23">
        <v>15</v>
      </c>
      <c r="O4339" s="23">
        <v>12</v>
      </c>
      <c r="P4339" s="23" t="s">
        <v>33</v>
      </c>
      <c r="Q4339" s="23" t="s">
        <v>26</v>
      </c>
      <c r="R4339" s="23">
        <f t="shared" si="335"/>
        <v>1</v>
      </c>
      <c r="S4339" s="23" t="str">
        <f t="shared" si="336"/>
        <v>ORD104338_20250221_CUST00211_MED008</v>
      </c>
      <c r="T4339" s="23">
        <f t="shared" si="337"/>
        <v>1</v>
      </c>
      <c r="U4339" s="6">
        <f t="shared" si="338"/>
        <v>59.76</v>
      </c>
      <c r="V4339" s="6">
        <f>tbl_Raw_Data[[#This Row],[Discount_Pct]]*tbl_Raw_Data[[#This Row],[Gross_Amount]]/100</f>
        <v>8.9640000000000004</v>
      </c>
      <c r="W4339" s="6">
        <f>tbl_Raw_Data[[#This Row],[Gross_Amount]]-tbl_Raw_Data[[#This Row],[Discount_Amount]]</f>
        <v>50.795999999999999</v>
      </c>
      <c r="X4339" s="6">
        <f>tbl_Raw_Data[[#This Row],[Net_Amount_Before_Tax]]*tbl_Raw_Data[[#This Row],[Tax_Pct]]/100</f>
        <v>6.0955200000000005</v>
      </c>
      <c r="Y4339" s="6">
        <f>tbl_Raw_Data[[#This Row],[Net_Amount_Before_Tax]]+tbl_Raw_Data[[#This Row],[Tax_Amount]]</f>
        <v>56.89152</v>
      </c>
      <c r="Z4339" s="6">
        <f t="shared" si="339"/>
        <v>3</v>
      </c>
    </row>
    <row r="4340" spans="1:26" x14ac:dyDescent="0.3">
      <c r="A4340" s="23" t="s">
        <v>6291</v>
      </c>
      <c r="B4340" s="34">
        <v>45815</v>
      </c>
      <c r="C4340" s="23" t="s">
        <v>6292</v>
      </c>
      <c r="D4340" s="23" t="s">
        <v>87</v>
      </c>
      <c r="E4340" s="23" t="s">
        <v>88</v>
      </c>
      <c r="F4340" s="23">
        <v>600040</v>
      </c>
      <c r="G4340" s="23" t="s">
        <v>53</v>
      </c>
      <c r="H4340" s="23" t="s">
        <v>54</v>
      </c>
      <c r="I4340" s="23" t="s">
        <v>55</v>
      </c>
      <c r="J4340" s="23" t="s">
        <v>56</v>
      </c>
      <c r="K4340" s="23" t="s">
        <v>57</v>
      </c>
      <c r="L4340" s="23">
        <v>6</v>
      </c>
      <c r="M4340" s="23">
        <v>55.41</v>
      </c>
      <c r="N4340" s="23">
        <v>5</v>
      </c>
      <c r="O4340" s="23">
        <v>18</v>
      </c>
      <c r="P4340" s="23" t="s">
        <v>89</v>
      </c>
      <c r="Q4340" s="23" t="s">
        <v>34</v>
      </c>
      <c r="R4340" s="23">
        <f t="shared" si="335"/>
        <v>1</v>
      </c>
      <c r="S4340" s="23" t="str">
        <f t="shared" si="336"/>
        <v>ORD104338_20250607_CUST02020_MED020</v>
      </c>
      <c r="T4340" s="23">
        <f t="shared" si="337"/>
        <v>1</v>
      </c>
      <c r="U4340" s="6">
        <f t="shared" si="338"/>
        <v>332.46</v>
      </c>
      <c r="V4340" s="6">
        <f>tbl_Raw_Data[[#This Row],[Discount_Pct]]*tbl_Raw_Data[[#This Row],[Gross_Amount]]/100</f>
        <v>16.623000000000001</v>
      </c>
      <c r="W4340" s="6">
        <f>tbl_Raw_Data[[#This Row],[Gross_Amount]]-tbl_Raw_Data[[#This Row],[Discount_Amount]]</f>
        <v>315.83699999999999</v>
      </c>
      <c r="X4340" s="6">
        <f>tbl_Raw_Data[[#This Row],[Net_Amount_Before_Tax]]*tbl_Raw_Data[[#This Row],[Tax_Pct]]/100</f>
        <v>56.850659999999998</v>
      </c>
      <c r="Y4340" s="6">
        <f>tbl_Raw_Data[[#This Row],[Net_Amount_Before_Tax]]+tbl_Raw_Data[[#This Row],[Tax_Amount]]</f>
        <v>372.68765999999999</v>
      </c>
      <c r="Z4340" s="6">
        <f t="shared" si="339"/>
        <v>2</v>
      </c>
    </row>
    <row r="4341" spans="1:26" x14ac:dyDescent="0.3">
      <c r="A4341" s="23" t="s">
        <v>6291</v>
      </c>
      <c r="B4341" s="34">
        <v>46003</v>
      </c>
      <c r="C4341" s="23" t="s">
        <v>5257</v>
      </c>
      <c r="D4341" s="23" t="s">
        <v>28</v>
      </c>
      <c r="E4341" s="23" t="s">
        <v>29</v>
      </c>
      <c r="F4341" s="23">
        <v>500090</v>
      </c>
      <c r="G4341" s="23" t="s">
        <v>233</v>
      </c>
      <c r="H4341" s="23" t="s">
        <v>234</v>
      </c>
      <c r="I4341" s="23" t="s">
        <v>104</v>
      </c>
      <c r="J4341" s="23" t="s">
        <v>42</v>
      </c>
      <c r="K4341" s="23" t="s">
        <v>24</v>
      </c>
      <c r="L4341" s="23">
        <v>1</v>
      </c>
      <c r="M4341" s="23">
        <v>151.47</v>
      </c>
      <c r="N4341" s="23">
        <v>0</v>
      </c>
      <c r="O4341" s="23">
        <v>12</v>
      </c>
      <c r="P4341" s="23" t="s">
        <v>58</v>
      </c>
      <c r="Q4341" s="23" t="s">
        <v>34</v>
      </c>
      <c r="R4341" s="23">
        <f t="shared" si="335"/>
        <v>1</v>
      </c>
      <c r="S4341" s="23" t="str">
        <f t="shared" si="336"/>
        <v>ORD104338_20251212_CUST00125_MED019</v>
      </c>
      <c r="T4341" s="23">
        <f t="shared" si="337"/>
        <v>1</v>
      </c>
      <c r="U4341" s="6">
        <f t="shared" si="338"/>
        <v>151.47</v>
      </c>
      <c r="V4341" s="6">
        <f>tbl_Raw_Data[[#This Row],[Discount_Pct]]*tbl_Raw_Data[[#This Row],[Gross_Amount]]/100</f>
        <v>0</v>
      </c>
      <c r="W4341" s="6">
        <f>tbl_Raw_Data[[#This Row],[Gross_Amount]]-tbl_Raw_Data[[#This Row],[Discount_Amount]]</f>
        <v>151.47</v>
      </c>
      <c r="X4341" s="6">
        <f>tbl_Raw_Data[[#This Row],[Net_Amount_Before_Tax]]*tbl_Raw_Data[[#This Row],[Tax_Pct]]/100</f>
        <v>18.176399999999997</v>
      </c>
      <c r="Y4341" s="6">
        <f>tbl_Raw_Data[[#This Row],[Net_Amount_Before_Tax]]+tbl_Raw_Data[[#This Row],[Tax_Amount]]</f>
        <v>169.6464</v>
      </c>
      <c r="Z4341" s="6">
        <f t="shared" si="339"/>
        <v>1</v>
      </c>
    </row>
    <row r="4342" spans="1:26" x14ac:dyDescent="0.3">
      <c r="A4342" s="23" t="s">
        <v>6293</v>
      </c>
      <c r="B4342" s="34">
        <v>45940</v>
      </c>
      <c r="C4342" s="23" t="s">
        <v>3093</v>
      </c>
      <c r="D4342" s="23" t="s">
        <v>123</v>
      </c>
      <c r="E4342" s="23" t="s">
        <v>101</v>
      </c>
      <c r="F4342" s="23">
        <v>226024</v>
      </c>
      <c r="G4342" s="23" t="s">
        <v>94</v>
      </c>
      <c r="H4342" s="23" t="s">
        <v>95</v>
      </c>
      <c r="I4342" s="23" t="s">
        <v>84</v>
      </c>
      <c r="J4342" s="23" t="s">
        <v>42</v>
      </c>
      <c r="K4342" s="23" t="s">
        <v>24</v>
      </c>
      <c r="L4342" s="23">
        <v>2</v>
      </c>
      <c r="M4342" s="23">
        <v>92.21</v>
      </c>
      <c r="N4342" s="23">
        <v>5</v>
      </c>
      <c r="O4342" s="23">
        <v>5</v>
      </c>
      <c r="P4342" s="23" t="s">
        <v>43</v>
      </c>
      <c r="Q4342" s="23" t="s">
        <v>34</v>
      </c>
      <c r="R4342" s="23">
        <f t="shared" si="335"/>
        <v>1</v>
      </c>
      <c r="S4342" s="23" t="str">
        <f t="shared" si="336"/>
        <v>ORD104341_20251010_CUST00907_MED021</v>
      </c>
      <c r="T4342" s="23">
        <f t="shared" si="337"/>
        <v>1</v>
      </c>
      <c r="U4342" s="6">
        <f t="shared" si="338"/>
        <v>184.42</v>
      </c>
      <c r="V4342" s="6">
        <f>tbl_Raw_Data[[#This Row],[Discount_Pct]]*tbl_Raw_Data[[#This Row],[Gross_Amount]]/100</f>
        <v>9.2209999999999983</v>
      </c>
      <c r="W4342" s="6">
        <f>tbl_Raw_Data[[#This Row],[Gross_Amount]]-tbl_Raw_Data[[#This Row],[Discount_Amount]]</f>
        <v>175.19899999999998</v>
      </c>
      <c r="X4342" s="6">
        <f>tbl_Raw_Data[[#This Row],[Net_Amount_Before_Tax]]*tbl_Raw_Data[[#This Row],[Tax_Pct]]/100</f>
        <v>8.7599499999999981</v>
      </c>
      <c r="Y4342" s="6">
        <f>tbl_Raw_Data[[#This Row],[Net_Amount_Before_Tax]]+tbl_Raw_Data[[#This Row],[Tax_Amount]]</f>
        <v>183.95894999999999</v>
      </c>
      <c r="Z4342" s="6">
        <f t="shared" si="339"/>
        <v>3</v>
      </c>
    </row>
    <row r="4343" spans="1:26" x14ac:dyDescent="0.3">
      <c r="A4343" s="23" t="s">
        <v>6294</v>
      </c>
      <c r="B4343" s="34">
        <v>45953</v>
      </c>
      <c r="C4343" s="23" t="s">
        <v>2106</v>
      </c>
      <c r="D4343" s="23" t="s">
        <v>159</v>
      </c>
      <c r="E4343" s="23" t="s">
        <v>47</v>
      </c>
      <c r="F4343" s="23">
        <v>400076</v>
      </c>
      <c r="G4343" s="23" t="s">
        <v>185</v>
      </c>
      <c r="H4343" s="23" t="s">
        <v>186</v>
      </c>
      <c r="I4343" s="23" t="s">
        <v>76</v>
      </c>
      <c r="J4343" s="23" t="s">
        <v>187</v>
      </c>
      <c r="K4343" s="23" t="s">
        <v>57</v>
      </c>
      <c r="L4343" s="23">
        <v>2</v>
      </c>
      <c r="M4343" s="23">
        <v>85.72</v>
      </c>
      <c r="N4343" s="23">
        <v>5</v>
      </c>
      <c r="O4343" s="23">
        <v>5</v>
      </c>
      <c r="P4343" s="23" t="s">
        <v>89</v>
      </c>
      <c r="Q4343" s="23" t="s">
        <v>34</v>
      </c>
      <c r="R4343" s="23">
        <f t="shared" si="335"/>
        <v>1</v>
      </c>
      <c r="S4343" s="23" t="str">
        <f t="shared" si="336"/>
        <v>ORD104342_20251023_CUST02118_MED009</v>
      </c>
      <c r="T4343" s="23">
        <f t="shared" si="337"/>
        <v>1</v>
      </c>
      <c r="U4343" s="6">
        <f t="shared" si="338"/>
        <v>171.44</v>
      </c>
      <c r="V4343" s="6">
        <f>tbl_Raw_Data[[#This Row],[Discount_Pct]]*tbl_Raw_Data[[#This Row],[Gross_Amount]]/100</f>
        <v>8.572000000000001</v>
      </c>
      <c r="W4343" s="6">
        <f>tbl_Raw_Data[[#This Row],[Gross_Amount]]-tbl_Raw_Data[[#This Row],[Discount_Amount]]</f>
        <v>162.86799999999999</v>
      </c>
      <c r="X4343" s="6">
        <f>tbl_Raw_Data[[#This Row],[Net_Amount_Before_Tax]]*tbl_Raw_Data[[#This Row],[Tax_Pct]]/100</f>
        <v>8.1433999999999997</v>
      </c>
      <c r="Y4343" s="6">
        <f>tbl_Raw_Data[[#This Row],[Net_Amount_Before_Tax]]+tbl_Raw_Data[[#This Row],[Tax_Amount]]</f>
        <v>171.01139999999998</v>
      </c>
      <c r="Z4343" s="6">
        <f t="shared" si="339"/>
        <v>3</v>
      </c>
    </row>
    <row r="4344" spans="1:26" x14ac:dyDescent="0.3">
      <c r="A4344" s="23" t="s">
        <v>6295</v>
      </c>
      <c r="B4344" s="34">
        <v>45470</v>
      </c>
      <c r="C4344" s="23" t="s">
        <v>3286</v>
      </c>
      <c r="D4344" s="23" t="s">
        <v>142</v>
      </c>
      <c r="E4344" s="23" t="s">
        <v>81</v>
      </c>
      <c r="F4344" s="23">
        <v>380001</v>
      </c>
      <c r="G4344" s="23" t="s">
        <v>154</v>
      </c>
      <c r="H4344" s="23" t="s">
        <v>155</v>
      </c>
      <c r="I4344" s="23" t="s">
        <v>134</v>
      </c>
      <c r="J4344" s="23" t="s">
        <v>156</v>
      </c>
      <c r="K4344" s="23" t="s">
        <v>57</v>
      </c>
      <c r="L4344" s="23">
        <v>2</v>
      </c>
      <c r="M4344" s="23">
        <v>49.49</v>
      </c>
      <c r="N4344" s="23">
        <v>5</v>
      </c>
      <c r="O4344" s="23">
        <v>18</v>
      </c>
      <c r="P4344" s="23" t="s">
        <v>65</v>
      </c>
      <c r="Q4344" s="23" t="s">
        <v>26</v>
      </c>
      <c r="R4344" s="23">
        <f t="shared" si="335"/>
        <v>1</v>
      </c>
      <c r="S4344" s="23" t="str">
        <f t="shared" si="336"/>
        <v>ORD104343_20240627_CUST00176_MED006</v>
      </c>
      <c r="T4344" s="23">
        <f t="shared" si="337"/>
        <v>1</v>
      </c>
      <c r="U4344" s="6">
        <f t="shared" si="338"/>
        <v>98.98</v>
      </c>
      <c r="V4344" s="6">
        <f>tbl_Raw_Data[[#This Row],[Discount_Pct]]*tbl_Raw_Data[[#This Row],[Gross_Amount]]/100</f>
        <v>4.9490000000000007</v>
      </c>
      <c r="W4344" s="6">
        <f>tbl_Raw_Data[[#This Row],[Gross_Amount]]-tbl_Raw_Data[[#This Row],[Discount_Amount]]</f>
        <v>94.031000000000006</v>
      </c>
      <c r="X4344" s="6">
        <f>tbl_Raw_Data[[#This Row],[Net_Amount_Before_Tax]]*tbl_Raw_Data[[#This Row],[Tax_Pct]]/100</f>
        <v>16.92558</v>
      </c>
      <c r="Y4344" s="6">
        <f>tbl_Raw_Data[[#This Row],[Net_Amount_Before_Tax]]+tbl_Raw_Data[[#This Row],[Tax_Amount]]</f>
        <v>110.95658</v>
      </c>
      <c r="Z4344" s="6">
        <f t="shared" si="339"/>
        <v>1</v>
      </c>
    </row>
    <row r="4345" spans="1:26" x14ac:dyDescent="0.3">
      <c r="A4345" s="23" t="s">
        <v>6296</v>
      </c>
      <c r="B4345" s="34">
        <v>45980</v>
      </c>
      <c r="C4345" s="23" t="s">
        <v>387</v>
      </c>
      <c r="D4345" s="23" t="s">
        <v>183</v>
      </c>
      <c r="E4345" s="23" t="s">
        <v>184</v>
      </c>
      <c r="F4345" s="23">
        <v>122016</v>
      </c>
      <c r="G4345" s="23" t="s">
        <v>256</v>
      </c>
      <c r="H4345" s="23" t="s">
        <v>257</v>
      </c>
      <c r="I4345" s="23" t="s">
        <v>22</v>
      </c>
      <c r="J4345" s="23" t="s">
        <v>258</v>
      </c>
      <c r="K4345" s="23" t="s">
        <v>57</v>
      </c>
      <c r="L4345" s="23">
        <v>3</v>
      </c>
      <c r="M4345" s="23">
        <v>61.26</v>
      </c>
      <c r="N4345" s="23">
        <v>0</v>
      </c>
      <c r="O4345" s="23">
        <v>18</v>
      </c>
      <c r="P4345" s="23" t="s">
        <v>33</v>
      </c>
      <c r="Q4345" s="23" t="s">
        <v>34</v>
      </c>
      <c r="R4345" s="23">
        <f t="shared" si="335"/>
        <v>1</v>
      </c>
      <c r="S4345" s="23" t="str">
        <f t="shared" si="336"/>
        <v>ORD104344_20251119_CUST03406_MED025</v>
      </c>
      <c r="T4345" s="23">
        <f t="shared" si="337"/>
        <v>1</v>
      </c>
      <c r="U4345" s="6">
        <f t="shared" si="338"/>
        <v>183.78</v>
      </c>
      <c r="V4345" s="6">
        <f>tbl_Raw_Data[[#This Row],[Discount_Pct]]*tbl_Raw_Data[[#This Row],[Gross_Amount]]/100</f>
        <v>0</v>
      </c>
      <c r="W4345" s="6">
        <f>tbl_Raw_Data[[#This Row],[Gross_Amount]]-tbl_Raw_Data[[#This Row],[Discount_Amount]]</f>
        <v>183.78</v>
      </c>
      <c r="X4345" s="6">
        <f>tbl_Raw_Data[[#This Row],[Net_Amount_Before_Tax]]*tbl_Raw_Data[[#This Row],[Tax_Pct]]/100</f>
        <v>33.080399999999997</v>
      </c>
      <c r="Y4345" s="6">
        <f>tbl_Raw_Data[[#This Row],[Net_Amount_Before_Tax]]+tbl_Raw_Data[[#This Row],[Tax_Amount]]</f>
        <v>216.8604</v>
      </c>
      <c r="Z4345" s="6">
        <f t="shared" si="339"/>
        <v>4</v>
      </c>
    </row>
    <row r="4346" spans="1:26" x14ac:dyDescent="0.3">
      <c r="A4346" s="23" t="s">
        <v>6296</v>
      </c>
      <c r="B4346" s="34">
        <v>45881</v>
      </c>
      <c r="C4346" s="23" t="s">
        <v>3166</v>
      </c>
      <c r="D4346" s="23" t="s">
        <v>130</v>
      </c>
      <c r="E4346" s="23" t="s">
        <v>131</v>
      </c>
      <c r="F4346" s="23">
        <v>700019</v>
      </c>
      <c r="G4346" s="23" t="s">
        <v>145</v>
      </c>
      <c r="H4346" s="23" t="s">
        <v>146</v>
      </c>
      <c r="I4346" s="23" t="s">
        <v>147</v>
      </c>
      <c r="J4346" s="23" t="s">
        <v>148</v>
      </c>
      <c r="K4346" s="23" t="s">
        <v>24</v>
      </c>
      <c r="L4346" s="23">
        <v>1</v>
      </c>
      <c r="M4346" s="23">
        <v>94.8</v>
      </c>
      <c r="N4346" s="23">
        <v>10</v>
      </c>
      <c r="O4346" s="23">
        <v>5</v>
      </c>
      <c r="P4346" s="23" t="s">
        <v>89</v>
      </c>
      <c r="Q4346" s="23" t="s">
        <v>34</v>
      </c>
      <c r="R4346" s="23">
        <f t="shared" si="335"/>
        <v>1</v>
      </c>
      <c r="S4346" s="23" t="str">
        <f t="shared" si="336"/>
        <v>ORD104344_20250812_CUST01145_MED016</v>
      </c>
      <c r="T4346" s="23">
        <f t="shared" si="337"/>
        <v>1</v>
      </c>
      <c r="U4346" s="6">
        <f t="shared" si="338"/>
        <v>94.8</v>
      </c>
      <c r="V4346" s="6">
        <f>tbl_Raw_Data[[#This Row],[Discount_Pct]]*tbl_Raw_Data[[#This Row],[Gross_Amount]]/100</f>
        <v>9.48</v>
      </c>
      <c r="W4346" s="6">
        <f>tbl_Raw_Data[[#This Row],[Gross_Amount]]-tbl_Raw_Data[[#This Row],[Discount_Amount]]</f>
        <v>85.32</v>
      </c>
      <c r="X4346" s="6">
        <f>tbl_Raw_Data[[#This Row],[Net_Amount_Before_Tax]]*tbl_Raw_Data[[#This Row],[Tax_Pct]]/100</f>
        <v>4.266</v>
      </c>
      <c r="Y4346" s="6">
        <f>tbl_Raw_Data[[#This Row],[Net_Amount_Before_Tax]]+tbl_Raw_Data[[#This Row],[Tax_Amount]]</f>
        <v>89.585999999999999</v>
      </c>
      <c r="Z4346" s="6">
        <f t="shared" si="339"/>
        <v>4</v>
      </c>
    </row>
    <row r="4347" spans="1:26" x14ac:dyDescent="0.3">
      <c r="A4347" s="23" t="s">
        <v>6297</v>
      </c>
      <c r="B4347" s="34">
        <v>45740</v>
      </c>
      <c r="C4347" s="23" t="s">
        <v>6298</v>
      </c>
      <c r="D4347" s="23" t="s">
        <v>80</v>
      </c>
      <c r="E4347" s="23" t="s">
        <v>81</v>
      </c>
      <c r="F4347" s="23">
        <v>395003</v>
      </c>
      <c r="G4347" s="23" t="s">
        <v>48</v>
      </c>
      <c r="H4347" s="23" t="s">
        <v>49</v>
      </c>
      <c r="I4347" s="23" t="s">
        <v>50</v>
      </c>
      <c r="J4347" s="23" t="s">
        <v>23</v>
      </c>
      <c r="K4347" s="23" t="s">
        <v>24</v>
      </c>
      <c r="L4347" s="23">
        <v>1</v>
      </c>
      <c r="M4347" s="23">
        <v>126.12</v>
      </c>
      <c r="N4347" s="23">
        <v>0</v>
      </c>
      <c r="O4347" s="23">
        <v>12</v>
      </c>
      <c r="P4347" s="23" t="s">
        <v>65</v>
      </c>
      <c r="Q4347" s="23" t="s">
        <v>90</v>
      </c>
      <c r="R4347" s="23">
        <f t="shared" si="335"/>
        <v>1</v>
      </c>
      <c r="S4347" s="23" t="str">
        <f t="shared" si="336"/>
        <v>ORD104346_20250324_CUST00431_MED028</v>
      </c>
      <c r="T4347" s="23">
        <f t="shared" si="337"/>
        <v>1</v>
      </c>
      <c r="U4347" s="6">
        <f t="shared" si="338"/>
        <v>126.12</v>
      </c>
      <c r="V4347" s="6">
        <f>tbl_Raw_Data[[#This Row],[Discount_Pct]]*tbl_Raw_Data[[#This Row],[Gross_Amount]]/100</f>
        <v>0</v>
      </c>
      <c r="W4347" s="6">
        <f>tbl_Raw_Data[[#This Row],[Gross_Amount]]-tbl_Raw_Data[[#This Row],[Discount_Amount]]</f>
        <v>126.12</v>
      </c>
      <c r="X4347" s="6">
        <f>tbl_Raw_Data[[#This Row],[Net_Amount_Before_Tax]]*tbl_Raw_Data[[#This Row],[Tax_Pct]]/100</f>
        <v>15.134400000000001</v>
      </c>
      <c r="Y4347" s="6">
        <f>tbl_Raw_Data[[#This Row],[Net_Amount_Before_Tax]]+tbl_Raw_Data[[#This Row],[Tax_Amount]]</f>
        <v>141.2544</v>
      </c>
      <c r="Z4347" s="6">
        <f t="shared" si="339"/>
        <v>0</v>
      </c>
    </row>
    <row r="4348" spans="1:26" x14ac:dyDescent="0.3">
      <c r="A4348" s="23" t="s">
        <v>6299</v>
      </c>
      <c r="B4348" s="34">
        <v>45629</v>
      </c>
      <c r="C4348" s="23" t="s">
        <v>4017</v>
      </c>
      <c r="D4348" s="23" t="s">
        <v>92</v>
      </c>
      <c r="E4348" s="23" t="s">
        <v>93</v>
      </c>
      <c r="F4348" s="23">
        <v>560001</v>
      </c>
      <c r="G4348" s="23" t="s">
        <v>132</v>
      </c>
      <c r="H4348" s="23" t="s">
        <v>133</v>
      </c>
      <c r="I4348" s="23" t="s">
        <v>134</v>
      </c>
      <c r="J4348" s="23" t="s">
        <v>135</v>
      </c>
      <c r="K4348" s="23" t="s">
        <v>57</v>
      </c>
      <c r="L4348" s="23">
        <v>3</v>
      </c>
      <c r="M4348" s="23">
        <v>77.03</v>
      </c>
      <c r="N4348" s="23">
        <v>20</v>
      </c>
      <c r="O4348" s="23">
        <v>12</v>
      </c>
      <c r="P4348" s="23" t="s">
        <v>33</v>
      </c>
      <c r="Q4348" s="23" t="s">
        <v>34</v>
      </c>
      <c r="R4348" s="23">
        <f t="shared" si="335"/>
        <v>1</v>
      </c>
      <c r="S4348" s="23" t="str">
        <f t="shared" si="336"/>
        <v>ORD104347_20241203_CUST01650_MED007</v>
      </c>
      <c r="T4348" s="23">
        <f t="shared" si="337"/>
        <v>1</v>
      </c>
      <c r="U4348" s="6">
        <f t="shared" si="338"/>
        <v>231.09</v>
      </c>
      <c r="V4348" s="6">
        <f>tbl_Raw_Data[[#This Row],[Discount_Pct]]*tbl_Raw_Data[[#This Row],[Gross_Amount]]/100</f>
        <v>46.218000000000004</v>
      </c>
      <c r="W4348" s="6">
        <f>tbl_Raw_Data[[#This Row],[Gross_Amount]]-tbl_Raw_Data[[#This Row],[Discount_Amount]]</f>
        <v>184.87200000000001</v>
      </c>
      <c r="X4348" s="6">
        <f>tbl_Raw_Data[[#This Row],[Net_Amount_Before_Tax]]*tbl_Raw_Data[[#This Row],[Tax_Pct]]/100</f>
        <v>22.184639999999998</v>
      </c>
      <c r="Y4348" s="6">
        <f>tbl_Raw_Data[[#This Row],[Net_Amount_Before_Tax]]+tbl_Raw_Data[[#This Row],[Tax_Amount]]</f>
        <v>207.05664000000002</v>
      </c>
      <c r="Z4348" s="6">
        <f t="shared" si="339"/>
        <v>3</v>
      </c>
    </row>
    <row r="4349" spans="1:26" x14ac:dyDescent="0.3">
      <c r="A4349" s="23" t="s">
        <v>6300</v>
      </c>
      <c r="B4349" s="34">
        <v>45425</v>
      </c>
      <c r="C4349" s="23" t="s">
        <v>2496</v>
      </c>
      <c r="D4349" s="23" t="s">
        <v>142</v>
      </c>
      <c r="E4349" s="23" t="s">
        <v>81</v>
      </c>
      <c r="F4349" s="23">
        <v>380061</v>
      </c>
      <c r="G4349" s="23" t="s">
        <v>224</v>
      </c>
      <c r="H4349" s="23" t="s">
        <v>225</v>
      </c>
      <c r="I4349" s="23" t="s">
        <v>147</v>
      </c>
      <c r="J4349" s="23" t="s">
        <v>23</v>
      </c>
      <c r="K4349" s="23" t="s">
        <v>24</v>
      </c>
      <c r="L4349" s="23">
        <v>5</v>
      </c>
      <c r="M4349" s="23">
        <v>42.57</v>
      </c>
      <c r="N4349" s="23">
        <v>5</v>
      </c>
      <c r="O4349" s="23">
        <v>5</v>
      </c>
      <c r="P4349" s="23" t="s">
        <v>58</v>
      </c>
      <c r="Q4349" s="23" t="s">
        <v>44</v>
      </c>
      <c r="R4349" s="23">
        <f t="shared" si="335"/>
        <v>1</v>
      </c>
      <c r="S4349" s="23" t="str">
        <f t="shared" si="336"/>
        <v>ORD104348_20240513_CUST03268_MED015</v>
      </c>
      <c r="T4349" s="23">
        <f t="shared" si="337"/>
        <v>1</v>
      </c>
      <c r="U4349" s="6">
        <f t="shared" si="338"/>
        <v>212.85</v>
      </c>
      <c r="V4349" s="6">
        <f>tbl_Raw_Data[[#This Row],[Discount_Pct]]*tbl_Raw_Data[[#This Row],[Gross_Amount]]/100</f>
        <v>10.6425</v>
      </c>
      <c r="W4349" s="6">
        <f>tbl_Raw_Data[[#This Row],[Gross_Amount]]-tbl_Raw_Data[[#This Row],[Discount_Amount]]</f>
        <v>202.20749999999998</v>
      </c>
      <c r="X4349" s="6">
        <f>tbl_Raw_Data[[#This Row],[Net_Amount_Before_Tax]]*tbl_Raw_Data[[#This Row],[Tax_Pct]]/100</f>
        <v>10.110374999999999</v>
      </c>
      <c r="Y4349" s="6">
        <f>tbl_Raw_Data[[#This Row],[Net_Amount_Before_Tax]]+tbl_Raw_Data[[#This Row],[Tax_Amount]]</f>
        <v>212.31787499999999</v>
      </c>
      <c r="Z4349" s="6">
        <f t="shared" si="339"/>
        <v>1</v>
      </c>
    </row>
    <row r="4350" spans="1:26" x14ac:dyDescent="0.3">
      <c r="A4350" s="23" t="s">
        <v>6301</v>
      </c>
      <c r="B4350" s="34">
        <v>46014</v>
      </c>
      <c r="C4350" s="23" t="s">
        <v>2618</v>
      </c>
      <c r="D4350" s="23" t="s">
        <v>130</v>
      </c>
      <c r="E4350" s="23" t="s">
        <v>131</v>
      </c>
      <c r="F4350" s="23">
        <v>700029</v>
      </c>
      <c r="G4350" s="23" t="s">
        <v>124</v>
      </c>
      <c r="H4350" s="23" t="s">
        <v>125</v>
      </c>
      <c r="I4350" s="23" t="s">
        <v>104</v>
      </c>
      <c r="J4350" s="23" t="s">
        <v>114</v>
      </c>
      <c r="K4350" s="23" t="s">
        <v>24</v>
      </c>
      <c r="L4350" s="23">
        <v>2</v>
      </c>
      <c r="M4350" s="23">
        <v>119.28</v>
      </c>
      <c r="N4350" s="23">
        <v>5</v>
      </c>
      <c r="O4350" s="23">
        <v>12</v>
      </c>
      <c r="P4350" s="23" t="s">
        <v>25</v>
      </c>
      <c r="Q4350" s="23" t="s">
        <v>26</v>
      </c>
      <c r="R4350" s="23">
        <f t="shared" si="335"/>
        <v>1</v>
      </c>
      <c r="S4350" s="23" t="str">
        <f t="shared" si="336"/>
        <v>ORD104349_20251223_CUST00984_MED018</v>
      </c>
      <c r="T4350" s="23">
        <f t="shared" si="337"/>
        <v>1</v>
      </c>
      <c r="U4350" s="6">
        <f t="shared" si="338"/>
        <v>238.56</v>
      </c>
      <c r="V4350" s="6">
        <f>tbl_Raw_Data[[#This Row],[Discount_Pct]]*tbl_Raw_Data[[#This Row],[Gross_Amount]]/100</f>
        <v>11.927999999999999</v>
      </c>
      <c r="W4350" s="6">
        <f>tbl_Raw_Data[[#This Row],[Gross_Amount]]-tbl_Raw_Data[[#This Row],[Discount_Amount]]</f>
        <v>226.63200000000001</v>
      </c>
      <c r="X4350" s="6">
        <f>tbl_Raw_Data[[#This Row],[Net_Amount_Before_Tax]]*tbl_Raw_Data[[#This Row],[Tax_Pct]]/100</f>
        <v>27.195839999999997</v>
      </c>
      <c r="Y4350" s="6">
        <f>tbl_Raw_Data[[#This Row],[Net_Amount_Before_Tax]]+tbl_Raw_Data[[#This Row],[Tax_Amount]]</f>
        <v>253.82784000000001</v>
      </c>
      <c r="Z4350" s="6">
        <f t="shared" si="339"/>
        <v>1</v>
      </c>
    </row>
    <row r="4351" spans="1:26" x14ac:dyDescent="0.3">
      <c r="A4351" s="23" t="s">
        <v>6302</v>
      </c>
      <c r="B4351" s="34">
        <v>45549</v>
      </c>
      <c r="C4351" s="23" t="s">
        <v>2611</v>
      </c>
      <c r="D4351" s="23" t="s">
        <v>28</v>
      </c>
      <c r="E4351" s="23" t="s">
        <v>29</v>
      </c>
      <c r="F4351" s="23">
        <v>500084</v>
      </c>
      <c r="G4351" s="23" t="s">
        <v>102</v>
      </c>
      <c r="H4351" s="23" t="s">
        <v>103</v>
      </c>
      <c r="I4351" s="23" t="s">
        <v>104</v>
      </c>
      <c r="J4351" s="23" t="s">
        <v>64</v>
      </c>
      <c r="K4351" s="23" t="s">
        <v>57</v>
      </c>
      <c r="L4351" s="23">
        <v>1</v>
      </c>
      <c r="M4351" s="23">
        <v>110.89</v>
      </c>
      <c r="N4351" s="23">
        <v>0</v>
      </c>
      <c r="O4351" s="23">
        <v>5</v>
      </c>
      <c r="P4351" s="23" t="s">
        <v>58</v>
      </c>
      <c r="Q4351" s="23" t="s">
        <v>44</v>
      </c>
      <c r="R4351" s="23">
        <f t="shared" si="335"/>
        <v>1</v>
      </c>
      <c r="S4351" s="23" t="str">
        <f t="shared" si="336"/>
        <v>ORD104350_20240914_CUST02640_MED029</v>
      </c>
      <c r="T4351" s="23">
        <f t="shared" si="337"/>
        <v>1</v>
      </c>
      <c r="U4351" s="6">
        <f t="shared" si="338"/>
        <v>110.89</v>
      </c>
      <c r="V4351" s="6">
        <f>tbl_Raw_Data[[#This Row],[Discount_Pct]]*tbl_Raw_Data[[#This Row],[Gross_Amount]]/100</f>
        <v>0</v>
      </c>
      <c r="W4351" s="6">
        <f>tbl_Raw_Data[[#This Row],[Gross_Amount]]-tbl_Raw_Data[[#This Row],[Discount_Amount]]</f>
        <v>110.89</v>
      </c>
      <c r="X4351" s="6">
        <f>tbl_Raw_Data[[#This Row],[Net_Amount_Before_Tax]]*tbl_Raw_Data[[#This Row],[Tax_Pct]]/100</f>
        <v>5.5445000000000002</v>
      </c>
      <c r="Y4351" s="6">
        <f>tbl_Raw_Data[[#This Row],[Net_Amount_Before_Tax]]+tbl_Raw_Data[[#This Row],[Tax_Amount]]</f>
        <v>116.4345</v>
      </c>
      <c r="Z4351" s="6">
        <f t="shared" si="339"/>
        <v>2</v>
      </c>
    </row>
    <row r="4352" spans="1:26" x14ac:dyDescent="0.3">
      <c r="A4352" s="23" t="s">
        <v>6303</v>
      </c>
      <c r="B4352" s="34">
        <v>45379</v>
      </c>
      <c r="C4352" s="23" t="s">
        <v>1419</v>
      </c>
      <c r="D4352" s="23" t="s">
        <v>87</v>
      </c>
      <c r="E4352" s="23" t="s">
        <v>88</v>
      </c>
      <c r="F4352" s="23">
        <v>600100</v>
      </c>
      <c r="G4352" s="23" t="s">
        <v>315</v>
      </c>
      <c r="H4352" s="23" t="s">
        <v>316</v>
      </c>
      <c r="I4352" s="23" t="s">
        <v>50</v>
      </c>
      <c r="J4352" s="23" t="s">
        <v>114</v>
      </c>
      <c r="K4352" s="23" t="s">
        <v>24</v>
      </c>
      <c r="L4352" s="23">
        <v>1</v>
      </c>
      <c r="M4352" s="23">
        <v>121.21</v>
      </c>
      <c r="N4352" s="23">
        <v>5</v>
      </c>
      <c r="O4352" s="23">
        <v>12</v>
      </c>
      <c r="P4352" s="23" t="s">
        <v>65</v>
      </c>
      <c r="Q4352" s="23" t="s">
        <v>34</v>
      </c>
      <c r="R4352" s="23">
        <f t="shared" si="335"/>
        <v>1</v>
      </c>
      <c r="S4352" s="23" t="str">
        <f t="shared" si="336"/>
        <v>ORD104351_20240328_CUST02078_MED012</v>
      </c>
      <c r="T4352" s="23">
        <f t="shared" si="337"/>
        <v>1</v>
      </c>
      <c r="U4352" s="6">
        <f t="shared" si="338"/>
        <v>121.21</v>
      </c>
      <c r="V4352" s="6">
        <f>tbl_Raw_Data[[#This Row],[Discount_Pct]]*tbl_Raw_Data[[#This Row],[Gross_Amount]]/100</f>
        <v>6.0604999999999993</v>
      </c>
      <c r="W4352" s="6">
        <f>tbl_Raw_Data[[#This Row],[Gross_Amount]]-tbl_Raw_Data[[#This Row],[Discount_Amount]]</f>
        <v>115.14949999999999</v>
      </c>
      <c r="X4352" s="6">
        <f>tbl_Raw_Data[[#This Row],[Net_Amount_Before_Tax]]*tbl_Raw_Data[[#This Row],[Tax_Pct]]/100</f>
        <v>13.817939999999998</v>
      </c>
      <c r="Y4352" s="6">
        <f>tbl_Raw_Data[[#This Row],[Net_Amount_Before_Tax]]+tbl_Raw_Data[[#This Row],[Tax_Amount]]</f>
        <v>128.96743999999998</v>
      </c>
      <c r="Z4352" s="6">
        <f t="shared" si="339"/>
        <v>3</v>
      </c>
    </row>
    <row r="4353" spans="1:26" x14ac:dyDescent="0.3">
      <c r="A4353" s="23" t="s">
        <v>6304</v>
      </c>
      <c r="B4353" s="34">
        <v>45575</v>
      </c>
      <c r="C4353" s="23" t="s">
        <v>5847</v>
      </c>
      <c r="D4353" s="23" t="s">
        <v>72</v>
      </c>
      <c r="E4353" s="23" t="s">
        <v>73</v>
      </c>
      <c r="F4353" s="23">
        <v>302017</v>
      </c>
      <c r="G4353" s="23" t="s">
        <v>74</v>
      </c>
      <c r="H4353" s="23" t="s">
        <v>75</v>
      </c>
      <c r="I4353" s="23" t="s">
        <v>76</v>
      </c>
      <c r="J4353" s="23" t="s">
        <v>77</v>
      </c>
      <c r="K4353" s="23" t="s">
        <v>57</v>
      </c>
      <c r="L4353" s="23">
        <v>1</v>
      </c>
      <c r="M4353" s="23">
        <v>63.53</v>
      </c>
      <c r="N4353" s="23">
        <v>10</v>
      </c>
      <c r="O4353" s="23">
        <v>12</v>
      </c>
      <c r="P4353" s="23" t="s">
        <v>33</v>
      </c>
      <c r="Q4353" s="23" t="s">
        <v>34</v>
      </c>
      <c r="R4353" s="23">
        <f t="shared" si="335"/>
        <v>1</v>
      </c>
      <c r="S4353" s="23" t="str">
        <f t="shared" si="336"/>
        <v>ORD104352_20241010_CUST01390_MED008</v>
      </c>
      <c r="T4353" s="23">
        <f t="shared" si="337"/>
        <v>1</v>
      </c>
      <c r="U4353" s="6">
        <f t="shared" si="338"/>
        <v>63.53</v>
      </c>
      <c r="V4353" s="6">
        <f>tbl_Raw_Data[[#This Row],[Discount_Pct]]*tbl_Raw_Data[[#This Row],[Gross_Amount]]/100</f>
        <v>6.3529999999999998</v>
      </c>
      <c r="W4353" s="6">
        <f>tbl_Raw_Data[[#This Row],[Gross_Amount]]-tbl_Raw_Data[[#This Row],[Discount_Amount]]</f>
        <v>57.177</v>
      </c>
      <c r="X4353" s="6">
        <f>tbl_Raw_Data[[#This Row],[Net_Amount_Before_Tax]]*tbl_Raw_Data[[#This Row],[Tax_Pct]]/100</f>
        <v>6.8612400000000004</v>
      </c>
      <c r="Y4353" s="6">
        <f>tbl_Raw_Data[[#This Row],[Net_Amount_Before_Tax]]+tbl_Raw_Data[[#This Row],[Tax_Amount]]</f>
        <v>64.038240000000002</v>
      </c>
      <c r="Z4353" s="6">
        <f t="shared" si="339"/>
        <v>2</v>
      </c>
    </row>
    <row r="4354" spans="1:26" x14ac:dyDescent="0.3">
      <c r="A4354" s="23" t="s">
        <v>6305</v>
      </c>
      <c r="B4354" s="34">
        <v>45871</v>
      </c>
      <c r="C4354" s="23" t="s">
        <v>1398</v>
      </c>
      <c r="D4354" s="23" t="s">
        <v>28</v>
      </c>
      <c r="E4354" s="23" t="s">
        <v>29</v>
      </c>
      <c r="F4354" s="23">
        <v>500081</v>
      </c>
      <c r="G4354" s="23" t="s">
        <v>256</v>
      </c>
      <c r="H4354" s="23" t="s">
        <v>257</v>
      </c>
      <c r="I4354" s="23" t="s">
        <v>22</v>
      </c>
      <c r="J4354" s="23" t="s">
        <v>258</v>
      </c>
      <c r="K4354" s="23" t="s">
        <v>57</v>
      </c>
      <c r="L4354" s="23">
        <v>2</v>
      </c>
      <c r="M4354" s="23">
        <v>74.569999999999993</v>
      </c>
      <c r="N4354" s="23">
        <v>0</v>
      </c>
      <c r="O4354" s="23">
        <v>5</v>
      </c>
      <c r="P4354" s="23" t="s">
        <v>65</v>
      </c>
      <c r="Q4354" s="23" t="s">
        <v>44</v>
      </c>
      <c r="R4354" s="23">
        <f t="shared" ref="R4354:R4417" si="340">COUNTIFS($A$2:$A$8001,A4354,$B$2:$B$8001,B4354,$C$2:$C$8001,C4354,$G$2:$G$8001,G4354)</f>
        <v>1</v>
      </c>
      <c r="S4354" s="23" t="str">
        <f t="shared" ref="S4354:S4417" si="341">A4354&amp;"_"&amp;TEXT(B4354,"yyyymmdd")&amp;"_"&amp;C4354&amp;"_"&amp;G4354</f>
        <v>ORD104353_20250802_CUST00681_MED025</v>
      </c>
      <c r="T4354" s="23">
        <f t="shared" ref="T4354:T4417" si="342">COUNTIF($S$2:$S$8001,S4354)</f>
        <v>1</v>
      </c>
      <c r="U4354" s="6">
        <f t="shared" ref="U4354:U4417" si="343">L4354*M4354</f>
        <v>149.13999999999999</v>
      </c>
      <c r="V4354" s="6">
        <f>tbl_Raw_Data[[#This Row],[Discount_Pct]]*tbl_Raw_Data[[#This Row],[Gross_Amount]]/100</f>
        <v>0</v>
      </c>
      <c r="W4354" s="6">
        <f>tbl_Raw_Data[[#This Row],[Gross_Amount]]-tbl_Raw_Data[[#This Row],[Discount_Amount]]</f>
        <v>149.13999999999999</v>
      </c>
      <c r="X4354" s="6">
        <f>tbl_Raw_Data[[#This Row],[Net_Amount_Before_Tax]]*tbl_Raw_Data[[#This Row],[Tax_Pct]]/100</f>
        <v>7.456999999999999</v>
      </c>
      <c r="Y4354" s="6">
        <f>tbl_Raw_Data[[#This Row],[Net_Amount_Before_Tax]]+tbl_Raw_Data[[#This Row],[Tax_Amount]]</f>
        <v>156.59699999999998</v>
      </c>
      <c r="Z4354" s="6">
        <f t="shared" ref="Z4354:Z4417" si="344">COUNTIFS($C$2:$C$8001,C4354,$Q$2:$Q$8001,"Delivered")</f>
        <v>2</v>
      </c>
    </row>
    <row r="4355" spans="1:26" x14ac:dyDescent="0.3">
      <c r="A4355" s="23" t="s">
        <v>6305</v>
      </c>
      <c r="B4355" s="34">
        <v>45651</v>
      </c>
      <c r="C4355" s="23" t="s">
        <v>1924</v>
      </c>
      <c r="D4355" s="23" t="s">
        <v>37</v>
      </c>
      <c r="E4355" s="23" t="s">
        <v>38</v>
      </c>
      <c r="F4355" s="23">
        <v>452020</v>
      </c>
      <c r="G4355" s="23" t="s">
        <v>138</v>
      </c>
      <c r="H4355" s="23" t="s">
        <v>139</v>
      </c>
      <c r="I4355" s="23" t="s">
        <v>50</v>
      </c>
      <c r="J4355" s="23" t="s">
        <v>140</v>
      </c>
      <c r="K4355" s="23" t="s">
        <v>24</v>
      </c>
      <c r="L4355" s="23">
        <v>2</v>
      </c>
      <c r="M4355" s="23">
        <v>143.49</v>
      </c>
      <c r="N4355" s="23">
        <v>0</v>
      </c>
      <c r="O4355" s="23">
        <v>12</v>
      </c>
      <c r="P4355" s="23" t="s">
        <v>43</v>
      </c>
      <c r="Q4355" s="23" t="s">
        <v>44</v>
      </c>
      <c r="R4355" s="23">
        <f t="shared" si="340"/>
        <v>1</v>
      </c>
      <c r="S4355" s="23" t="str">
        <f t="shared" si="341"/>
        <v>ORD104353_20241225_CUST03411_MED013</v>
      </c>
      <c r="T4355" s="23">
        <f t="shared" si="342"/>
        <v>1</v>
      </c>
      <c r="U4355" s="6">
        <f t="shared" si="343"/>
        <v>286.98</v>
      </c>
      <c r="V4355" s="6">
        <f>tbl_Raw_Data[[#This Row],[Discount_Pct]]*tbl_Raw_Data[[#This Row],[Gross_Amount]]/100</f>
        <v>0</v>
      </c>
      <c r="W4355" s="6">
        <f>tbl_Raw_Data[[#This Row],[Gross_Amount]]-tbl_Raw_Data[[#This Row],[Discount_Amount]]</f>
        <v>286.98</v>
      </c>
      <c r="X4355" s="6">
        <f>tbl_Raw_Data[[#This Row],[Net_Amount_Before_Tax]]*tbl_Raw_Data[[#This Row],[Tax_Pct]]/100</f>
        <v>34.437600000000003</v>
      </c>
      <c r="Y4355" s="6">
        <f>tbl_Raw_Data[[#This Row],[Net_Amount_Before_Tax]]+tbl_Raw_Data[[#This Row],[Tax_Amount]]</f>
        <v>321.41759999999999</v>
      </c>
      <c r="Z4355" s="6">
        <f t="shared" si="344"/>
        <v>2</v>
      </c>
    </row>
    <row r="4356" spans="1:26" x14ac:dyDescent="0.3">
      <c r="A4356" s="23" t="s">
        <v>6306</v>
      </c>
      <c r="B4356" s="34">
        <v>45893</v>
      </c>
      <c r="C4356" s="23" t="s">
        <v>6307</v>
      </c>
      <c r="D4356" s="23" t="s">
        <v>72</v>
      </c>
      <c r="E4356" s="23" t="s">
        <v>73</v>
      </c>
      <c r="F4356" s="23">
        <v>302017</v>
      </c>
      <c r="G4356" s="23" t="s">
        <v>283</v>
      </c>
      <c r="H4356" s="23" t="s">
        <v>284</v>
      </c>
      <c r="I4356" s="23" t="s">
        <v>104</v>
      </c>
      <c r="J4356" s="23" t="s">
        <v>42</v>
      </c>
      <c r="K4356" s="23" t="s">
        <v>57</v>
      </c>
      <c r="L4356" s="23">
        <v>1</v>
      </c>
      <c r="M4356" s="23">
        <v>281.42</v>
      </c>
      <c r="N4356" s="23">
        <v>0</v>
      </c>
      <c r="O4356" s="23">
        <v>5</v>
      </c>
      <c r="P4356" s="23" t="s">
        <v>33</v>
      </c>
      <c r="Q4356" s="23" t="s">
        <v>26</v>
      </c>
      <c r="R4356" s="23">
        <f t="shared" si="340"/>
        <v>1</v>
      </c>
      <c r="S4356" s="23" t="str">
        <f t="shared" si="341"/>
        <v>ORD104355_20250824_CUST02275_MED030</v>
      </c>
      <c r="T4356" s="23">
        <f t="shared" si="342"/>
        <v>1</v>
      </c>
      <c r="U4356" s="6">
        <f t="shared" si="343"/>
        <v>281.42</v>
      </c>
      <c r="V4356" s="6">
        <f>tbl_Raw_Data[[#This Row],[Discount_Pct]]*tbl_Raw_Data[[#This Row],[Gross_Amount]]/100</f>
        <v>0</v>
      </c>
      <c r="W4356" s="6">
        <f>tbl_Raw_Data[[#This Row],[Gross_Amount]]-tbl_Raw_Data[[#This Row],[Discount_Amount]]</f>
        <v>281.42</v>
      </c>
      <c r="X4356" s="6">
        <f>tbl_Raw_Data[[#This Row],[Net_Amount_Before_Tax]]*tbl_Raw_Data[[#This Row],[Tax_Pct]]/100</f>
        <v>14.071000000000002</v>
      </c>
      <c r="Y4356" s="6">
        <f>tbl_Raw_Data[[#This Row],[Net_Amount_Before_Tax]]+tbl_Raw_Data[[#This Row],[Tax_Amount]]</f>
        <v>295.49100000000004</v>
      </c>
      <c r="Z4356" s="6">
        <f t="shared" si="344"/>
        <v>2</v>
      </c>
    </row>
    <row r="4357" spans="1:26" x14ac:dyDescent="0.3">
      <c r="A4357" s="23" t="s">
        <v>6308</v>
      </c>
      <c r="B4357" s="34">
        <v>45457</v>
      </c>
      <c r="C4357" s="23" t="s">
        <v>3567</v>
      </c>
      <c r="D4357" s="23" t="s">
        <v>87</v>
      </c>
      <c r="E4357" s="23" t="s">
        <v>88</v>
      </c>
      <c r="F4357" s="23">
        <v>600001</v>
      </c>
      <c r="G4357" s="23" t="s">
        <v>39</v>
      </c>
      <c r="H4357" s="23" t="s">
        <v>40</v>
      </c>
      <c r="I4357" s="23" t="s">
        <v>41</v>
      </c>
      <c r="J4357" s="23" t="s">
        <v>42</v>
      </c>
      <c r="K4357" s="23" t="s">
        <v>24</v>
      </c>
      <c r="L4357" s="23">
        <v>1</v>
      </c>
      <c r="M4357" s="23">
        <v>32.82</v>
      </c>
      <c r="N4357" s="23">
        <v>20</v>
      </c>
      <c r="O4357" s="23">
        <v>18</v>
      </c>
      <c r="P4357" s="23" t="s">
        <v>65</v>
      </c>
      <c r="Q4357" s="23" t="s">
        <v>34</v>
      </c>
      <c r="R4357" s="23">
        <f t="shared" si="340"/>
        <v>1</v>
      </c>
      <c r="S4357" s="23" t="str">
        <f t="shared" si="341"/>
        <v>ORD104356_20240614_CUST02413_MED001</v>
      </c>
      <c r="T4357" s="23">
        <f t="shared" si="342"/>
        <v>1</v>
      </c>
      <c r="U4357" s="6">
        <f t="shared" si="343"/>
        <v>32.82</v>
      </c>
      <c r="V4357" s="6">
        <f>tbl_Raw_Data[[#This Row],[Discount_Pct]]*tbl_Raw_Data[[#This Row],[Gross_Amount]]/100</f>
        <v>6.5640000000000001</v>
      </c>
      <c r="W4357" s="6">
        <f>tbl_Raw_Data[[#This Row],[Gross_Amount]]-tbl_Raw_Data[[#This Row],[Discount_Amount]]</f>
        <v>26.256</v>
      </c>
      <c r="X4357" s="6">
        <f>tbl_Raw_Data[[#This Row],[Net_Amount_Before_Tax]]*tbl_Raw_Data[[#This Row],[Tax_Pct]]/100</f>
        <v>4.7260799999999996</v>
      </c>
      <c r="Y4357" s="6">
        <f>tbl_Raw_Data[[#This Row],[Net_Amount_Before_Tax]]+tbl_Raw_Data[[#This Row],[Tax_Amount]]</f>
        <v>30.98208</v>
      </c>
      <c r="Z4357" s="6">
        <f t="shared" si="344"/>
        <v>1</v>
      </c>
    </row>
    <row r="4358" spans="1:26" x14ac:dyDescent="0.3">
      <c r="A4358" s="23" t="s">
        <v>6309</v>
      </c>
      <c r="B4358" s="34">
        <v>45384</v>
      </c>
      <c r="C4358" s="23" t="s">
        <v>6310</v>
      </c>
      <c r="D4358" s="23" t="s">
        <v>92</v>
      </c>
      <c r="E4358" s="23" t="s">
        <v>93</v>
      </c>
      <c r="F4358" s="23">
        <v>560066</v>
      </c>
      <c r="G4358" s="23" t="s">
        <v>160</v>
      </c>
      <c r="H4358" s="23" t="s">
        <v>161</v>
      </c>
      <c r="I4358" s="23" t="s">
        <v>50</v>
      </c>
      <c r="J4358" s="23" t="s">
        <v>23</v>
      </c>
      <c r="K4358" s="23" t="s">
        <v>24</v>
      </c>
      <c r="L4358" s="23">
        <v>2</v>
      </c>
      <c r="M4358" s="23">
        <v>159.78</v>
      </c>
      <c r="N4358" s="23">
        <v>15</v>
      </c>
      <c r="O4358" s="23">
        <v>12</v>
      </c>
      <c r="P4358" s="23" t="s">
        <v>65</v>
      </c>
      <c r="Q4358" s="23" t="s">
        <v>44</v>
      </c>
      <c r="R4358" s="23">
        <f t="shared" si="340"/>
        <v>1</v>
      </c>
      <c r="S4358" s="23" t="str">
        <f t="shared" si="341"/>
        <v>ORD104357_20240402_CUST02561_MED014</v>
      </c>
      <c r="T4358" s="23">
        <f t="shared" si="342"/>
        <v>1</v>
      </c>
      <c r="U4358" s="6">
        <f t="shared" si="343"/>
        <v>319.56</v>
      </c>
      <c r="V4358" s="6">
        <f>tbl_Raw_Data[[#This Row],[Discount_Pct]]*tbl_Raw_Data[[#This Row],[Gross_Amount]]/100</f>
        <v>47.933999999999997</v>
      </c>
      <c r="W4358" s="6">
        <f>tbl_Raw_Data[[#This Row],[Gross_Amount]]-tbl_Raw_Data[[#This Row],[Discount_Amount]]</f>
        <v>271.62599999999998</v>
      </c>
      <c r="X4358" s="6">
        <f>tbl_Raw_Data[[#This Row],[Net_Amount_Before_Tax]]*tbl_Raw_Data[[#This Row],[Tax_Pct]]/100</f>
        <v>32.595119999999994</v>
      </c>
      <c r="Y4358" s="6">
        <f>tbl_Raw_Data[[#This Row],[Net_Amount_Before_Tax]]+tbl_Raw_Data[[#This Row],[Tax_Amount]]</f>
        <v>304.22111999999998</v>
      </c>
      <c r="Z4358" s="6">
        <f t="shared" si="344"/>
        <v>0</v>
      </c>
    </row>
    <row r="4359" spans="1:26" x14ac:dyDescent="0.3">
      <c r="A4359" s="23" t="s">
        <v>6311</v>
      </c>
      <c r="B4359" s="34">
        <v>45307</v>
      </c>
      <c r="C4359" s="23" t="s">
        <v>6312</v>
      </c>
      <c r="D4359" s="23" t="s">
        <v>130</v>
      </c>
      <c r="E4359" s="23" t="s">
        <v>131</v>
      </c>
      <c r="F4359" s="23">
        <v>700091</v>
      </c>
      <c r="G4359" s="23" t="s">
        <v>256</v>
      </c>
      <c r="H4359" s="23" t="s">
        <v>257</v>
      </c>
      <c r="I4359" s="23" t="s">
        <v>22</v>
      </c>
      <c r="J4359" s="23" t="s">
        <v>258</v>
      </c>
      <c r="K4359" s="23" t="s">
        <v>57</v>
      </c>
      <c r="L4359" s="23">
        <v>3</v>
      </c>
      <c r="M4359" s="23">
        <v>67.989999999999995</v>
      </c>
      <c r="N4359" s="23">
        <v>5</v>
      </c>
      <c r="O4359" s="23">
        <v>5</v>
      </c>
      <c r="P4359" s="23" t="s">
        <v>58</v>
      </c>
      <c r="Q4359" s="23" t="s">
        <v>34</v>
      </c>
      <c r="R4359" s="23">
        <f t="shared" si="340"/>
        <v>1</v>
      </c>
      <c r="S4359" s="23" t="str">
        <f t="shared" si="341"/>
        <v>ORD104358_20240116_CUST02147_MED025</v>
      </c>
      <c r="T4359" s="23">
        <f t="shared" si="342"/>
        <v>1</v>
      </c>
      <c r="U4359" s="6">
        <f t="shared" si="343"/>
        <v>203.96999999999997</v>
      </c>
      <c r="V4359" s="6">
        <f>tbl_Raw_Data[[#This Row],[Discount_Pct]]*tbl_Raw_Data[[#This Row],[Gross_Amount]]/100</f>
        <v>10.198499999999999</v>
      </c>
      <c r="W4359" s="6">
        <f>tbl_Raw_Data[[#This Row],[Gross_Amount]]-tbl_Raw_Data[[#This Row],[Discount_Amount]]</f>
        <v>193.77149999999997</v>
      </c>
      <c r="X4359" s="6">
        <f>tbl_Raw_Data[[#This Row],[Net_Amount_Before_Tax]]*tbl_Raw_Data[[#This Row],[Tax_Pct]]/100</f>
        <v>9.6885749999999984</v>
      </c>
      <c r="Y4359" s="6">
        <f>tbl_Raw_Data[[#This Row],[Net_Amount_Before_Tax]]+tbl_Raw_Data[[#This Row],[Tax_Amount]]</f>
        <v>203.46007499999996</v>
      </c>
      <c r="Z4359" s="6">
        <f t="shared" si="344"/>
        <v>1</v>
      </c>
    </row>
    <row r="4360" spans="1:26" x14ac:dyDescent="0.3">
      <c r="A4360" s="23" t="s">
        <v>6313</v>
      </c>
      <c r="B4360" s="34">
        <v>45503</v>
      </c>
      <c r="C4360" s="23" t="s">
        <v>1221</v>
      </c>
      <c r="D4360" s="23" t="s">
        <v>159</v>
      </c>
      <c r="E4360" s="23" t="s">
        <v>47</v>
      </c>
      <c r="F4360" s="23">
        <v>400069</v>
      </c>
      <c r="G4360" s="23" t="s">
        <v>74</v>
      </c>
      <c r="H4360" s="23" t="s">
        <v>75</v>
      </c>
      <c r="I4360" s="23" t="s">
        <v>76</v>
      </c>
      <c r="J4360" s="23" t="s">
        <v>77</v>
      </c>
      <c r="K4360" s="23" t="s">
        <v>57</v>
      </c>
      <c r="L4360" s="23">
        <v>1</v>
      </c>
      <c r="M4360" s="23">
        <v>59.65</v>
      </c>
      <c r="N4360" s="23">
        <v>0</v>
      </c>
      <c r="O4360" s="23">
        <v>12</v>
      </c>
      <c r="P4360" s="23" t="s">
        <v>89</v>
      </c>
      <c r="Q4360" s="23" t="s">
        <v>34</v>
      </c>
      <c r="R4360" s="23">
        <f t="shared" si="340"/>
        <v>1</v>
      </c>
      <c r="S4360" s="23" t="str">
        <f t="shared" si="341"/>
        <v>ORD104359_20240730_CUST02779_MED008</v>
      </c>
      <c r="T4360" s="23">
        <f t="shared" si="342"/>
        <v>1</v>
      </c>
      <c r="U4360" s="6">
        <f t="shared" si="343"/>
        <v>59.65</v>
      </c>
      <c r="V4360" s="6">
        <f>tbl_Raw_Data[[#This Row],[Discount_Pct]]*tbl_Raw_Data[[#This Row],[Gross_Amount]]/100</f>
        <v>0</v>
      </c>
      <c r="W4360" s="6">
        <f>tbl_Raw_Data[[#This Row],[Gross_Amount]]-tbl_Raw_Data[[#This Row],[Discount_Amount]]</f>
        <v>59.65</v>
      </c>
      <c r="X4360" s="6">
        <f>tbl_Raw_Data[[#This Row],[Net_Amount_Before_Tax]]*tbl_Raw_Data[[#This Row],[Tax_Pct]]/100</f>
        <v>7.1579999999999995</v>
      </c>
      <c r="Y4360" s="6">
        <f>tbl_Raw_Data[[#This Row],[Net_Amount_Before_Tax]]+tbl_Raw_Data[[#This Row],[Tax_Amount]]</f>
        <v>66.807999999999993</v>
      </c>
      <c r="Z4360" s="6">
        <f t="shared" si="344"/>
        <v>2</v>
      </c>
    </row>
    <row r="4361" spans="1:26" x14ac:dyDescent="0.3">
      <c r="A4361" s="23" t="s">
        <v>6314</v>
      </c>
      <c r="B4361" s="34">
        <v>45335</v>
      </c>
      <c r="C4361" s="23" t="s">
        <v>3843</v>
      </c>
      <c r="D4361" s="23" t="s">
        <v>80</v>
      </c>
      <c r="E4361" s="23" t="s">
        <v>81</v>
      </c>
      <c r="F4361" s="23">
        <v>395017</v>
      </c>
      <c r="G4361" s="23" t="s">
        <v>138</v>
      </c>
      <c r="H4361" s="23" t="s">
        <v>139</v>
      </c>
      <c r="I4361" s="23" t="s">
        <v>50</v>
      </c>
      <c r="J4361" s="23" t="s">
        <v>140</v>
      </c>
      <c r="K4361" s="23" t="s">
        <v>24</v>
      </c>
      <c r="L4361" s="23">
        <v>1</v>
      </c>
      <c r="M4361" s="23">
        <v>156.54</v>
      </c>
      <c r="N4361" s="23">
        <v>5</v>
      </c>
      <c r="O4361" s="23">
        <v>5</v>
      </c>
      <c r="P4361" s="23" t="s">
        <v>33</v>
      </c>
      <c r="Q4361" s="23" t="s">
        <v>34</v>
      </c>
      <c r="R4361" s="23">
        <f t="shared" si="340"/>
        <v>1</v>
      </c>
      <c r="S4361" s="23" t="str">
        <f t="shared" si="341"/>
        <v>ORD104360_20240213_CUST00271_MED013</v>
      </c>
      <c r="T4361" s="23">
        <f t="shared" si="342"/>
        <v>1</v>
      </c>
      <c r="U4361" s="6">
        <f t="shared" si="343"/>
        <v>156.54</v>
      </c>
      <c r="V4361" s="6">
        <f>tbl_Raw_Data[[#This Row],[Discount_Pct]]*tbl_Raw_Data[[#This Row],[Gross_Amount]]/100</f>
        <v>7.8269999999999991</v>
      </c>
      <c r="W4361" s="6">
        <f>tbl_Raw_Data[[#This Row],[Gross_Amount]]-tbl_Raw_Data[[#This Row],[Discount_Amount]]</f>
        <v>148.71299999999999</v>
      </c>
      <c r="X4361" s="6">
        <f>tbl_Raw_Data[[#This Row],[Net_Amount_Before_Tax]]*tbl_Raw_Data[[#This Row],[Tax_Pct]]/100</f>
        <v>7.435649999999999</v>
      </c>
      <c r="Y4361" s="6">
        <f>tbl_Raw_Data[[#This Row],[Net_Amount_Before_Tax]]+tbl_Raw_Data[[#This Row],[Tax_Amount]]</f>
        <v>156.14865</v>
      </c>
      <c r="Z4361" s="6">
        <f t="shared" si="344"/>
        <v>2</v>
      </c>
    </row>
    <row r="4362" spans="1:26" x14ac:dyDescent="0.3">
      <c r="A4362" s="23" t="s">
        <v>6315</v>
      </c>
      <c r="B4362" s="34">
        <v>45860</v>
      </c>
      <c r="C4362" s="23" t="s">
        <v>1598</v>
      </c>
      <c r="D4362" s="23" t="s">
        <v>19</v>
      </c>
      <c r="E4362" s="23" t="s">
        <v>19</v>
      </c>
      <c r="F4362" s="23">
        <v>110029</v>
      </c>
      <c r="G4362" s="23" t="s">
        <v>229</v>
      </c>
      <c r="H4362" s="23" t="s">
        <v>230</v>
      </c>
      <c r="I4362" s="23" t="s">
        <v>84</v>
      </c>
      <c r="J4362" s="23" t="s">
        <v>140</v>
      </c>
      <c r="K4362" s="23" t="s">
        <v>24</v>
      </c>
      <c r="L4362" s="23">
        <v>4</v>
      </c>
      <c r="M4362" s="23">
        <v>177.41</v>
      </c>
      <c r="N4362" s="23">
        <v>10</v>
      </c>
      <c r="O4362" s="23">
        <v>5</v>
      </c>
      <c r="P4362" s="23" t="s">
        <v>33</v>
      </c>
      <c r="Q4362" s="23" t="s">
        <v>34</v>
      </c>
      <c r="R4362" s="23">
        <f t="shared" si="340"/>
        <v>1</v>
      </c>
      <c r="S4362" s="23" t="str">
        <f t="shared" si="341"/>
        <v>ORD104361_20250722_CUST00292_MED022</v>
      </c>
      <c r="T4362" s="23">
        <f t="shared" si="342"/>
        <v>1</v>
      </c>
      <c r="U4362" s="6">
        <f t="shared" si="343"/>
        <v>709.64</v>
      </c>
      <c r="V4362" s="6">
        <f>tbl_Raw_Data[[#This Row],[Discount_Pct]]*tbl_Raw_Data[[#This Row],[Gross_Amount]]/100</f>
        <v>70.963999999999999</v>
      </c>
      <c r="W4362" s="6">
        <f>tbl_Raw_Data[[#This Row],[Gross_Amount]]-tbl_Raw_Data[[#This Row],[Discount_Amount]]</f>
        <v>638.67599999999993</v>
      </c>
      <c r="X4362" s="6">
        <f>tbl_Raw_Data[[#This Row],[Net_Amount_Before_Tax]]*tbl_Raw_Data[[#This Row],[Tax_Pct]]/100</f>
        <v>31.933799999999998</v>
      </c>
      <c r="Y4362" s="6">
        <f>tbl_Raw_Data[[#This Row],[Net_Amount_Before_Tax]]+tbl_Raw_Data[[#This Row],[Tax_Amount]]</f>
        <v>670.60979999999995</v>
      </c>
      <c r="Z4362" s="6">
        <f t="shared" si="344"/>
        <v>3</v>
      </c>
    </row>
    <row r="4363" spans="1:26" x14ac:dyDescent="0.3">
      <c r="A4363" s="23" t="s">
        <v>6316</v>
      </c>
      <c r="B4363" s="34">
        <v>45637</v>
      </c>
      <c r="C4363" s="23" t="s">
        <v>596</v>
      </c>
      <c r="D4363" s="23" t="s">
        <v>142</v>
      </c>
      <c r="E4363" s="23" t="s">
        <v>81</v>
      </c>
      <c r="F4363" s="23">
        <v>380001</v>
      </c>
      <c r="G4363" s="23" t="s">
        <v>132</v>
      </c>
      <c r="H4363" s="23" t="s">
        <v>133</v>
      </c>
      <c r="I4363" s="23" t="s">
        <v>134</v>
      </c>
      <c r="J4363" s="23" t="s">
        <v>135</v>
      </c>
      <c r="K4363" s="23" t="s">
        <v>57</v>
      </c>
      <c r="L4363" s="23">
        <v>2</v>
      </c>
      <c r="M4363" s="23">
        <v>78.67</v>
      </c>
      <c r="N4363" s="23">
        <v>15</v>
      </c>
      <c r="O4363" s="23">
        <v>5</v>
      </c>
      <c r="P4363" s="23" t="s">
        <v>25</v>
      </c>
      <c r="Q4363" s="23" t="s">
        <v>26</v>
      </c>
      <c r="R4363" s="23">
        <f t="shared" si="340"/>
        <v>1</v>
      </c>
      <c r="S4363" s="23" t="str">
        <f t="shared" si="341"/>
        <v>ORD104362_20241211_CUST01289_MED007</v>
      </c>
      <c r="T4363" s="23">
        <f t="shared" si="342"/>
        <v>1</v>
      </c>
      <c r="U4363" s="6">
        <f t="shared" si="343"/>
        <v>157.34</v>
      </c>
      <c r="V4363" s="6">
        <f>tbl_Raw_Data[[#This Row],[Discount_Pct]]*tbl_Raw_Data[[#This Row],[Gross_Amount]]/100</f>
        <v>23.600999999999999</v>
      </c>
      <c r="W4363" s="6">
        <f>tbl_Raw_Data[[#This Row],[Gross_Amount]]-tbl_Raw_Data[[#This Row],[Discount_Amount]]</f>
        <v>133.739</v>
      </c>
      <c r="X4363" s="6">
        <f>tbl_Raw_Data[[#This Row],[Net_Amount_Before_Tax]]*tbl_Raw_Data[[#This Row],[Tax_Pct]]/100</f>
        <v>6.6869500000000004</v>
      </c>
      <c r="Y4363" s="6">
        <f>tbl_Raw_Data[[#This Row],[Net_Amount_Before_Tax]]+tbl_Raw_Data[[#This Row],[Tax_Amount]]</f>
        <v>140.42595</v>
      </c>
      <c r="Z4363" s="6">
        <f t="shared" si="344"/>
        <v>1</v>
      </c>
    </row>
    <row r="4364" spans="1:26" x14ac:dyDescent="0.3">
      <c r="A4364" s="23" t="s">
        <v>6316</v>
      </c>
      <c r="B4364" s="34">
        <v>45321</v>
      </c>
      <c r="C4364" s="23" t="s">
        <v>6181</v>
      </c>
      <c r="D4364" s="23" t="s">
        <v>130</v>
      </c>
      <c r="E4364" s="23" t="s">
        <v>131</v>
      </c>
      <c r="F4364" s="23">
        <v>700001</v>
      </c>
      <c r="G4364" s="23" t="s">
        <v>283</v>
      </c>
      <c r="H4364" s="23" t="s">
        <v>284</v>
      </c>
      <c r="I4364" s="23" t="s">
        <v>104</v>
      </c>
      <c r="J4364" s="23" t="s">
        <v>42</v>
      </c>
      <c r="K4364" s="23" t="s">
        <v>57</v>
      </c>
      <c r="L4364" s="23">
        <v>1</v>
      </c>
      <c r="M4364" s="23">
        <v>259.76</v>
      </c>
      <c r="N4364" s="23">
        <v>15</v>
      </c>
      <c r="O4364" s="23">
        <v>18</v>
      </c>
      <c r="P4364" s="23" t="s">
        <v>58</v>
      </c>
      <c r="Q4364" s="23" t="s">
        <v>44</v>
      </c>
      <c r="R4364" s="23">
        <f t="shared" si="340"/>
        <v>1</v>
      </c>
      <c r="S4364" s="23" t="str">
        <f t="shared" si="341"/>
        <v>ORD104362_20240130_CUST03058_MED030</v>
      </c>
      <c r="T4364" s="23">
        <f t="shared" si="342"/>
        <v>1</v>
      </c>
      <c r="U4364" s="6">
        <f t="shared" si="343"/>
        <v>259.76</v>
      </c>
      <c r="V4364" s="6">
        <f>tbl_Raw_Data[[#This Row],[Discount_Pct]]*tbl_Raw_Data[[#This Row],[Gross_Amount]]/100</f>
        <v>38.963999999999999</v>
      </c>
      <c r="W4364" s="6">
        <f>tbl_Raw_Data[[#This Row],[Gross_Amount]]-tbl_Raw_Data[[#This Row],[Discount_Amount]]</f>
        <v>220.79599999999999</v>
      </c>
      <c r="X4364" s="6">
        <f>tbl_Raw_Data[[#This Row],[Net_Amount_Before_Tax]]*tbl_Raw_Data[[#This Row],[Tax_Pct]]/100</f>
        <v>39.743279999999999</v>
      </c>
      <c r="Y4364" s="6">
        <f>tbl_Raw_Data[[#This Row],[Net_Amount_Before_Tax]]+tbl_Raw_Data[[#This Row],[Tax_Amount]]</f>
        <v>260.53927999999996</v>
      </c>
      <c r="Z4364" s="6">
        <f t="shared" si="344"/>
        <v>2</v>
      </c>
    </row>
    <row r="4365" spans="1:26" x14ac:dyDescent="0.3">
      <c r="A4365" s="23" t="s">
        <v>6317</v>
      </c>
      <c r="B4365" s="34">
        <v>45373</v>
      </c>
      <c r="C4365" s="23" t="s">
        <v>6318</v>
      </c>
      <c r="D4365" s="23" t="s">
        <v>130</v>
      </c>
      <c r="E4365" s="23" t="s">
        <v>131</v>
      </c>
      <c r="F4365" s="23">
        <v>700029</v>
      </c>
      <c r="G4365" s="23" t="s">
        <v>138</v>
      </c>
      <c r="H4365" s="23" t="s">
        <v>139</v>
      </c>
      <c r="I4365" s="23" t="s">
        <v>50</v>
      </c>
      <c r="J4365" s="23" t="s">
        <v>140</v>
      </c>
      <c r="K4365" s="23" t="s">
        <v>24</v>
      </c>
      <c r="L4365" s="23">
        <v>1</v>
      </c>
      <c r="M4365" s="23">
        <v>170.73</v>
      </c>
      <c r="N4365" s="23">
        <v>5</v>
      </c>
      <c r="O4365" s="23">
        <v>18</v>
      </c>
      <c r="P4365" s="23" t="s">
        <v>33</v>
      </c>
      <c r="Q4365" s="23" t="s">
        <v>90</v>
      </c>
      <c r="R4365" s="23">
        <f t="shared" si="340"/>
        <v>1</v>
      </c>
      <c r="S4365" s="23" t="str">
        <f t="shared" si="341"/>
        <v>ORD104364_20240322_CUST01805_MED013</v>
      </c>
      <c r="T4365" s="23">
        <f t="shared" si="342"/>
        <v>1</v>
      </c>
      <c r="U4365" s="6">
        <f t="shared" si="343"/>
        <v>170.73</v>
      </c>
      <c r="V4365" s="6">
        <f>tbl_Raw_Data[[#This Row],[Discount_Pct]]*tbl_Raw_Data[[#This Row],[Gross_Amount]]/100</f>
        <v>8.5365000000000002</v>
      </c>
      <c r="W4365" s="6">
        <f>tbl_Raw_Data[[#This Row],[Gross_Amount]]-tbl_Raw_Data[[#This Row],[Discount_Amount]]</f>
        <v>162.1935</v>
      </c>
      <c r="X4365" s="6">
        <f>tbl_Raw_Data[[#This Row],[Net_Amount_Before_Tax]]*tbl_Raw_Data[[#This Row],[Tax_Pct]]/100</f>
        <v>29.194830000000003</v>
      </c>
      <c r="Y4365" s="6">
        <f>tbl_Raw_Data[[#This Row],[Net_Amount_Before_Tax]]+tbl_Raw_Data[[#This Row],[Tax_Amount]]</f>
        <v>191.38833</v>
      </c>
      <c r="Z4365" s="6">
        <f t="shared" si="344"/>
        <v>1</v>
      </c>
    </row>
    <row r="4366" spans="1:26" x14ac:dyDescent="0.3">
      <c r="A4366" s="23" t="s">
        <v>6319</v>
      </c>
      <c r="B4366" s="34">
        <v>45385</v>
      </c>
      <c r="C4366" s="23" t="s">
        <v>6320</v>
      </c>
      <c r="D4366" s="23" t="s">
        <v>159</v>
      </c>
      <c r="E4366" s="23" t="s">
        <v>47</v>
      </c>
      <c r="F4366" s="23">
        <v>400093</v>
      </c>
      <c r="G4366" s="23" t="s">
        <v>119</v>
      </c>
      <c r="H4366" s="23" t="s">
        <v>120</v>
      </c>
      <c r="I4366" s="23" t="s">
        <v>32</v>
      </c>
      <c r="J4366" s="23" t="s">
        <v>64</v>
      </c>
      <c r="K4366" s="23" t="s">
        <v>57</v>
      </c>
      <c r="L4366" s="23">
        <v>1</v>
      </c>
      <c r="M4366" s="23">
        <v>75.95</v>
      </c>
      <c r="N4366" s="23">
        <v>15</v>
      </c>
      <c r="O4366" s="23">
        <v>12</v>
      </c>
      <c r="P4366" s="23" t="s">
        <v>33</v>
      </c>
      <c r="Q4366" s="23" t="s">
        <v>44</v>
      </c>
      <c r="R4366" s="23">
        <f t="shared" si="340"/>
        <v>1</v>
      </c>
      <c r="S4366" s="23" t="str">
        <f t="shared" si="341"/>
        <v>ORD104365_20240403_CUST02091_MED010</v>
      </c>
      <c r="T4366" s="23">
        <f t="shared" si="342"/>
        <v>1</v>
      </c>
      <c r="U4366" s="6">
        <f t="shared" si="343"/>
        <v>75.95</v>
      </c>
      <c r="V4366" s="6">
        <f>tbl_Raw_Data[[#This Row],[Discount_Pct]]*tbl_Raw_Data[[#This Row],[Gross_Amount]]/100</f>
        <v>11.3925</v>
      </c>
      <c r="W4366" s="6">
        <f>tbl_Raw_Data[[#This Row],[Gross_Amount]]-tbl_Raw_Data[[#This Row],[Discount_Amount]]</f>
        <v>64.557500000000005</v>
      </c>
      <c r="X4366" s="6">
        <f>tbl_Raw_Data[[#This Row],[Net_Amount_Before_Tax]]*tbl_Raw_Data[[#This Row],[Tax_Pct]]/100</f>
        <v>7.7469000000000001</v>
      </c>
      <c r="Y4366" s="6">
        <f>tbl_Raw_Data[[#This Row],[Net_Amount_Before_Tax]]+tbl_Raw_Data[[#This Row],[Tax_Amount]]</f>
        <v>72.304400000000001</v>
      </c>
      <c r="Z4366" s="6">
        <f t="shared" si="344"/>
        <v>0</v>
      </c>
    </row>
    <row r="4367" spans="1:26" x14ac:dyDescent="0.3">
      <c r="A4367" s="23" t="s">
        <v>6321</v>
      </c>
      <c r="B4367" s="34">
        <v>45662</v>
      </c>
      <c r="C4367" s="23" t="s">
        <v>5315</v>
      </c>
      <c r="D4367" s="23" t="s">
        <v>130</v>
      </c>
      <c r="E4367" s="23" t="s">
        <v>131</v>
      </c>
      <c r="F4367" s="23">
        <v>700091</v>
      </c>
      <c r="G4367" s="23" t="s">
        <v>167</v>
      </c>
      <c r="H4367" s="23" t="s">
        <v>168</v>
      </c>
      <c r="I4367" s="23" t="s">
        <v>113</v>
      </c>
      <c r="J4367" s="23" t="s">
        <v>42</v>
      </c>
      <c r="K4367" s="23" t="s">
        <v>24</v>
      </c>
      <c r="L4367" s="23">
        <v>1</v>
      </c>
      <c r="M4367" s="23">
        <v>195.75</v>
      </c>
      <c r="N4367" s="23">
        <v>5</v>
      </c>
      <c r="O4367" s="23">
        <v>5</v>
      </c>
      <c r="P4367" s="23" t="s">
        <v>25</v>
      </c>
      <c r="Q4367" s="23" t="s">
        <v>44</v>
      </c>
      <c r="R4367" s="23">
        <f t="shared" si="340"/>
        <v>1</v>
      </c>
      <c r="S4367" s="23" t="str">
        <f t="shared" si="341"/>
        <v>ORD104366_20250105_CUST01077_MED026</v>
      </c>
      <c r="T4367" s="23">
        <f t="shared" si="342"/>
        <v>1</v>
      </c>
      <c r="U4367" s="6">
        <f t="shared" si="343"/>
        <v>195.75</v>
      </c>
      <c r="V4367" s="6">
        <f>tbl_Raw_Data[[#This Row],[Discount_Pct]]*tbl_Raw_Data[[#This Row],[Gross_Amount]]/100</f>
        <v>9.7874999999999996</v>
      </c>
      <c r="W4367" s="6">
        <f>tbl_Raw_Data[[#This Row],[Gross_Amount]]-tbl_Raw_Data[[#This Row],[Discount_Amount]]</f>
        <v>185.96250000000001</v>
      </c>
      <c r="X4367" s="6">
        <f>tbl_Raw_Data[[#This Row],[Net_Amount_Before_Tax]]*tbl_Raw_Data[[#This Row],[Tax_Pct]]/100</f>
        <v>9.2981250000000006</v>
      </c>
      <c r="Y4367" s="6">
        <f>tbl_Raw_Data[[#This Row],[Net_Amount_Before_Tax]]+tbl_Raw_Data[[#This Row],[Tax_Amount]]</f>
        <v>195.260625</v>
      </c>
      <c r="Z4367" s="6">
        <f t="shared" si="344"/>
        <v>3</v>
      </c>
    </row>
    <row r="4368" spans="1:26" x14ac:dyDescent="0.3">
      <c r="A4368" s="23" t="s">
        <v>6322</v>
      </c>
      <c r="B4368" s="34">
        <v>45829</v>
      </c>
      <c r="C4368" s="23" t="s">
        <v>1056</v>
      </c>
      <c r="D4368" s="23" t="s">
        <v>92</v>
      </c>
      <c r="E4368" s="23" t="s">
        <v>93</v>
      </c>
      <c r="F4368" s="23">
        <v>560100</v>
      </c>
      <c r="G4368" s="23" t="s">
        <v>111</v>
      </c>
      <c r="H4368" s="23" t="s">
        <v>112</v>
      </c>
      <c r="I4368" s="23" t="s">
        <v>113</v>
      </c>
      <c r="J4368" s="23" t="s">
        <v>114</v>
      </c>
      <c r="K4368" s="23" t="s">
        <v>24</v>
      </c>
      <c r="L4368" s="23">
        <v>2</v>
      </c>
      <c r="M4368" s="23">
        <v>99.2</v>
      </c>
      <c r="N4368" s="23">
        <v>5</v>
      </c>
      <c r="O4368" s="23">
        <v>12</v>
      </c>
      <c r="P4368" s="23" t="s">
        <v>33</v>
      </c>
      <c r="Q4368" s="23" t="s">
        <v>26</v>
      </c>
      <c r="R4368" s="23">
        <f t="shared" si="340"/>
        <v>1</v>
      </c>
      <c r="S4368" s="23" t="str">
        <f t="shared" si="341"/>
        <v>ORD104367_20250621_CUST02239_MED027</v>
      </c>
      <c r="T4368" s="23">
        <f t="shared" si="342"/>
        <v>1</v>
      </c>
      <c r="U4368" s="6">
        <f t="shared" si="343"/>
        <v>198.4</v>
      </c>
      <c r="V4368" s="6">
        <f>tbl_Raw_Data[[#This Row],[Discount_Pct]]*tbl_Raw_Data[[#This Row],[Gross_Amount]]/100</f>
        <v>9.92</v>
      </c>
      <c r="W4368" s="6">
        <f>tbl_Raw_Data[[#This Row],[Gross_Amount]]-tbl_Raw_Data[[#This Row],[Discount_Amount]]</f>
        <v>188.48000000000002</v>
      </c>
      <c r="X4368" s="6">
        <f>tbl_Raw_Data[[#This Row],[Net_Amount_Before_Tax]]*tbl_Raw_Data[[#This Row],[Tax_Pct]]/100</f>
        <v>22.617600000000003</v>
      </c>
      <c r="Y4368" s="6">
        <f>tbl_Raw_Data[[#This Row],[Net_Amount_Before_Tax]]+tbl_Raw_Data[[#This Row],[Tax_Amount]]</f>
        <v>211.09760000000003</v>
      </c>
      <c r="Z4368" s="6">
        <f t="shared" si="344"/>
        <v>3</v>
      </c>
    </row>
    <row r="4369" spans="1:26" x14ac:dyDescent="0.3">
      <c r="A4369" s="23" t="s">
        <v>6323</v>
      </c>
      <c r="B4369" s="34">
        <v>45851</v>
      </c>
      <c r="C4369" s="23" t="s">
        <v>5795</v>
      </c>
      <c r="D4369" s="23" t="s">
        <v>183</v>
      </c>
      <c r="E4369" s="23" t="s">
        <v>184</v>
      </c>
      <c r="F4369" s="23">
        <v>122009</v>
      </c>
      <c r="G4369" s="23" t="s">
        <v>48</v>
      </c>
      <c r="H4369" s="23" t="s">
        <v>49</v>
      </c>
      <c r="I4369" s="23" t="s">
        <v>50</v>
      </c>
      <c r="J4369" s="23" t="s">
        <v>23</v>
      </c>
      <c r="K4369" s="23" t="s">
        <v>24</v>
      </c>
      <c r="L4369" s="23">
        <v>4</v>
      </c>
      <c r="M4369" s="23">
        <v>120.94</v>
      </c>
      <c r="N4369" s="23">
        <v>0</v>
      </c>
      <c r="O4369" s="23">
        <v>12</v>
      </c>
      <c r="P4369" s="23" t="s">
        <v>89</v>
      </c>
      <c r="Q4369" s="23" t="s">
        <v>34</v>
      </c>
      <c r="R4369" s="23">
        <f t="shared" si="340"/>
        <v>1</v>
      </c>
      <c r="S4369" s="23" t="str">
        <f t="shared" si="341"/>
        <v>ORD104368_20250713_CUST02885_MED028</v>
      </c>
      <c r="T4369" s="23">
        <f t="shared" si="342"/>
        <v>1</v>
      </c>
      <c r="U4369" s="6">
        <f t="shared" si="343"/>
        <v>483.76</v>
      </c>
      <c r="V4369" s="6">
        <f>tbl_Raw_Data[[#This Row],[Discount_Pct]]*tbl_Raw_Data[[#This Row],[Gross_Amount]]/100</f>
        <v>0</v>
      </c>
      <c r="W4369" s="6">
        <f>tbl_Raw_Data[[#This Row],[Gross_Amount]]-tbl_Raw_Data[[#This Row],[Discount_Amount]]</f>
        <v>483.76</v>
      </c>
      <c r="X4369" s="6">
        <f>tbl_Raw_Data[[#This Row],[Net_Amount_Before_Tax]]*tbl_Raw_Data[[#This Row],[Tax_Pct]]/100</f>
        <v>58.051200000000001</v>
      </c>
      <c r="Y4369" s="6">
        <f>tbl_Raw_Data[[#This Row],[Net_Amount_Before_Tax]]+tbl_Raw_Data[[#This Row],[Tax_Amount]]</f>
        <v>541.81119999999999</v>
      </c>
      <c r="Z4369" s="6">
        <f t="shared" si="344"/>
        <v>2</v>
      </c>
    </row>
    <row r="4370" spans="1:26" x14ac:dyDescent="0.3">
      <c r="A4370" s="23" t="s">
        <v>6324</v>
      </c>
      <c r="B4370" s="34">
        <v>45588</v>
      </c>
      <c r="C4370" s="23" t="s">
        <v>6325</v>
      </c>
      <c r="D4370" s="23" t="s">
        <v>19</v>
      </c>
      <c r="E4370" s="23" t="s">
        <v>19</v>
      </c>
      <c r="F4370" s="23">
        <v>110029</v>
      </c>
      <c r="G4370" s="23" t="s">
        <v>132</v>
      </c>
      <c r="H4370" s="23" t="s">
        <v>133</v>
      </c>
      <c r="I4370" s="23" t="s">
        <v>134</v>
      </c>
      <c r="J4370" s="23" t="s">
        <v>135</v>
      </c>
      <c r="K4370" s="23" t="s">
        <v>57</v>
      </c>
      <c r="L4370" s="23">
        <v>1</v>
      </c>
      <c r="M4370" s="23">
        <v>70.52</v>
      </c>
      <c r="N4370" s="23">
        <v>5</v>
      </c>
      <c r="O4370" s="23">
        <v>12</v>
      </c>
      <c r="P4370" s="23" t="s">
        <v>65</v>
      </c>
      <c r="Q4370" s="23" t="s">
        <v>34</v>
      </c>
      <c r="R4370" s="23">
        <f t="shared" si="340"/>
        <v>1</v>
      </c>
      <c r="S4370" s="23" t="str">
        <f t="shared" si="341"/>
        <v>ORD104369_20241023_CUST02620_MED007</v>
      </c>
      <c r="T4370" s="23">
        <f t="shared" si="342"/>
        <v>1</v>
      </c>
      <c r="U4370" s="6">
        <f t="shared" si="343"/>
        <v>70.52</v>
      </c>
      <c r="V4370" s="6">
        <f>tbl_Raw_Data[[#This Row],[Discount_Pct]]*tbl_Raw_Data[[#This Row],[Gross_Amount]]/100</f>
        <v>3.5259999999999998</v>
      </c>
      <c r="W4370" s="6">
        <f>tbl_Raw_Data[[#This Row],[Gross_Amount]]-tbl_Raw_Data[[#This Row],[Discount_Amount]]</f>
        <v>66.994</v>
      </c>
      <c r="X4370" s="6">
        <f>tbl_Raw_Data[[#This Row],[Net_Amount_Before_Tax]]*tbl_Raw_Data[[#This Row],[Tax_Pct]]/100</f>
        <v>8.0392799999999998</v>
      </c>
      <c r="Y4370" s="6">
        <f>tbl_Raw_Data[[#This Row],[Net_Amount_Before_Tax]]+tbl_Raw_Data[[#This Row],[Tax_Amount]]</f>
        <v>75.033280000000005</v>
      </c>
      <c r="Z4370" s="6">
        <f t="shared" si="344"/>
        <v>1</v>
      </c>
    </row>
    <row r="4371" spans="1:26" x14ac:dyDescent="0.3">
      <c r="A4371" s="23" t="s">
        <v>6324</v>
      </c>
      <c r="B4371" s="34">
        <v>45691</v>
      </c>
      <c r="C4371" s="23" t="s">
        <v>4011</v>
      </c>
      <c r="D4371" s="23" t="s">
        <v>80</v>
      </c>
      <c r="E4371" s="23" t="s">
        <v>81</v>
      </c>
      <c r="F4371" s="23">
        <v>395003</v>
      </c>
      <c r="G4371" s="23" t="s">
        <v>233</v>
      </c>
      <c r="H4371" s="23" t="s">
        <v>234</v>
      </c>
      <c r="I4371" s="23" t="s">
        <v>104</v>
      </c>
      <c r="J4371" s="23" t="s">
        <v>42</v>
      </c>
      <c r="K4371" s="23" t="s">
        <v>24</v>
      </c>
      <c r="L4371" s="23">
        <v>4</v>
      </c>
      <c r="M4371" s="23">
        <v>167.1</v>
      </c>
      <c r="N4371" s="23">
        <v>10</v>
      </c>
      <c r="O4371" s="23">
        <v>5</v>
      </c>
      <c r="P4371" s="23" t="s">
        <v>58</v>
      </c>
      <c r="Q4371" s="23" t="s">
        <v>34</v>
      </c>
      <c r="R4371" s="23">
        <f t="shared" si="340"/>
        <v>1</v>
      </c>
      <c r="S4371" s="23" t="str">
        <f t="shared" si="341"/>
        <v>ORD104369_20250203_CUST00496_MED019</v>
      </c>
      <c r="T4371" s="23">
        <f t="shared" si="342"/>
        <v>1</v>
      </c>
      <c r="U4371" s="6">
        <f t="shared" si="343"/>
        <v>668.4</v>
      </c>
      <c r="V4371" s="6">
        <f>tbl_Raw_Data[[#This Row],[Discount_Pct]]*tbl_Raw_Data[[#This Row],[Gross_Amount]]/100</f>
        <v>66.84</v>
      </c>
      <c r="W4371" s="6">
        <f>tbl_Raw_Data[[#This Row],[Gross_Amount]]-tbl_Raw_Data[[#This Row],[Discount_Amount]]</f>
        <v>601.55999999999995</v>
      </c>
      <c r="X4371" s="6">
        <f>tbl_Raw_Data[[#This Row],[Net_Amount_Before_Tax]]*tbl_Raw_Data[[#This Row],[Tax_Pct]]/100</f>
        <v>30.077999999999996</v>
      </c>
      <c r="Y4371" s="6">
        <f>tbl_Raw_Data[[#This Row],[Net_Amount_Before_Tax]]+tbl_Raw_Data[[#This Row],[Tax_Amount]]</f>
        <v>631.63799999999992</v>
      </c>
      <c r="Z4371" s="6">
        <f t="shared" si="344"/>
        <v>1</v>
      </c>
    </row>
    <row r="4372" spans="1:26" x14ac:dyDescent="0.3">
      <c r="A4372" s="23" t="s">
        <v>6326</v>
      </c>
      <c r="B4372" s="34">
        <v>45907</v>
      </c>
      <c r="C4372" s="23" t="s">
        <v>2938</v>
      </c>
      <c r="D4372" s="23" t="s">
        <v>100</v>
      </c>
      <c r="E4372" s="23" t="s">
        <v>101</v>
      </c>
      <c r="F4372" s="23">
        <v>201301</v>
      </c>
      <c r="G4372" s="23" t="s">
        <v>119</v>
      </c>
      <c r="H4372" s="23" t="s">
        <v>120</v>
      </c>
      <c r="I4372" s="23" t="s">
        <v>32</v>
      </c>
      <c r="J4372" s="23" t="s">
        <v>64</v>
      </c>
      <c r="K4372" s="23" t="s">
        <v>57</v>
      </c>
      <c r="L4372" s="23">
        <v>1</v>
      </c>
      <c r="M4372" s="23">
        <v>79.44</v>
      </c>
      <c r="N4372" s="23">
        <v>0</v>
      </c>
      <c r="O4372" s="23">
        <v>5</v>
      </c>
      <c r="P4372" s="23" t="s">
        <v>43</v>
      </c>
      <c r="Q4372" s="23" t="s">
        <v>34</v>
      </c>
      <c r="R4372" s="23">
        <f t="shared" si="340"/>
        <v>1</v>
      </c>
      <c r="S4372" s="23" t="str">
        <f t="shared" si="341"/>
        <v>ORD104371_20250907_CUST02649_MED010</v>
      </c>
      <c r="T4372" s="23">
        <f t="shared" si="342"/>
        <v>1</v>
      </c>
      <c r="U4372" s="6">
        <f t="shared" si="343"/>
        <v>79.44</v>
      </c>
      <c r="V4372" s="6">
        <f>tbl_Raw_Data[[#This Row],[Discount_Pct]]*tbl_Raw_Data[[#This Row],[Gross_Amount]]/100</f>
        <v>0</v>
      </c>
      <c r="W4372" s="6">
        <f>tbl_Raw_Data[[#This Row],[Gross_Amount]]-tbl_Raw_Data[[#This Row],[Discount_Amount]]</f>
        <v>79.44</v>
      </c>
      <c r="X4372" s="6">
        <f>tbl_Raw_Data[[#This Row],[Net_Amount_Before_Tax]]*tbl_Raw_Data[[#This Row],[Tax_Pct]]/100</f>
        <v>3.972</v>
      </c>
      <c r="Y4372" s="6">
        <f>tbl_Raw_Data[[#This Row],[Net_Amount_Before_Tax]]+tbl_Raw_Data[[#This Row],[Tax_Amount]]</f>
        <v>83.411999999999992</v>
      </c>
      <c r="Z4372" s="6">
        <f t="shared" si="344"/>
        <v>2</v>
      </c>
    </row>
    <row r="4373" spans="1:26" x14ac:dyDescent="0.3">
      <c r="A4373" s="23" t="s">
        <v>6327</v>
      </c>
      <c r="B4373" s="34">
        <v>46022</v>
      </c>
      <c r="C4373" s="23" t="s">
        <v>6328</v>
      </c>
      <c r="D4373" s="23" t="s">
        <v>46</v>
      </c>
      <c r="E4373" s="23" t="s">
        <v>47</v>
      </c>
      <c r="F4373" s="23">
        <v>411045</v>
      </c>
      <c r="G4373" s="23" t="s">
        <v>111</v>
      </c>
      <c r="H4373" s="23" t="s">
        <v>112</v>
      </c>
      <c r="I4373" s="23" t="s">
        <v>113</v>
      </c>
      <c r="J4373" s="23" t="s">
        <v>114</v>
      </c>
      <c r="K4373" s="23" t="s">
        <v>24</v>
      </c>
      <c r="L4373" s="23">
        <v>2</v>
      </c>
      <c r="M4373" s="23">
        <v>99.27</v>
      </c>
      <c r="N4373" s="23">
        <v>0</v>
      </c>
      <c r="O4373" s="23">
        <v>5</v>
      </c>
      <c r="P4373" s="23" t="s">
        <v>43</v>
      </c>
      <c r="Q4373" s="23" t="s">
        <v>44</v>
      </c>
      <c r="R4373" s="23">
        <f t="shared" si="340"/>
        <v>1</v>
      </c>
      <c r="S4373" s="23" t="str">
        <f t="shared" si="341"/>
        <v>ORD104372_20251231_CUST01326_MED027</v>
      </c>
      <c r="T4373" s="23">
        <f t="shared" si="342"/>
        <v>1</v>
      </c>
      <c r="U4373" s="6">
        <f t="shared" si="343"/>
        <v>198.54</v>
      </c>
      <c r="V4373" s="6">
        <f>tbl_Raw_Data[[#This Row],[Discount_Pct]]*tbl_Raw_Data[[#This Row],[Gross_Amount]]/100</f>
        <v>0</v>
      </c>
      <c r="W4373" s="6">
        <f>tbl_Raw_Data[[#This Row],[Gross_Amount]]-tbl_Raw_Data[[#This Row],[Discount_Amount]]</f>
        <v>198.54</v>
      </c>
      <c r="X4373" s="6">
        <f>tbl_Raw_Data[[#This Row],[Net_Amount_Before_Tax]]*tbl_Raw_Data[[#This Row],[Tax_Pct]]/100</f>
        <v>9.9269999999999996</v>
      </c>
      <c r="Y4373" s="6">
        <f>tbl_Raw_Data[[#This Row],[Net_Amount_Before_Tax]]+tbl_Raw_Data[[#This Row],[Tax_Amount]]</f>
        <v>208.46699999999998</v>
      </c>
      <c r="Z4373" s="6">
        <f t="shared" si="344"/>
        <v>0</v>
      </c>
    </row>
    <row r="4374" spans="1:26" x14ac:dyDescent="0.3">
      <c r="A4374" s="23" t="s">
        <v>6329</v>
      </c>
      <c r="B4374" s="34">
        <v>45862</v>
      </c>
      <c r="C4374" s="23" t="s">
        <v>6042</v>
      </c>
      <c r="D4374" s="23" t="s">
        <v>92</v>
      </c>
      <c r="E4374" s="23" t="s">
        <v>93</v>
      </c>
      <c r="F4374" s="23">
        <v>560066</v>
      </c>
      <c r="G4374" s="23" t="s">
        <v>74</v>
      </c>
      <c r="H4374" s="23" t="s">
        <v>75</v>
      </c>
      <c r="I4374" s="23" t="s">
        <v>76</v>
      </c>
      <c r="J4374" s="23" t="s">
        <v>77</v>
      </c>
      <c r="K4374" s="23" t="s">
        <v>57</v>
      </c>
      <c r="L4374" s="23">
        <v>1</v>
      </c>
      <c r="M4374" s="23">
        <v>65.28</v>
      </c>
      <c r="N4374" s="23">
        <v>15</v>
      </c>
      <c r="O4374" s="23">
        <v>5</v>
      </c>
      <c r="P4374" s="23" t="s">
        <v>89</v>
      </c>
      <c r="Q4374" s="23" t="s">
        <v>34</v>
      </c>
      <c r="R4374" s="23">
        <f t="shared" si="340"/>
        <v>1</v>
      </c>
      <c r="S4374" s="23" t="str">
        <f t="shared" si="341"/>
        <v>ORD104373_20250724_CUST01988_MED008</v>
      </c>
      <c r="T4374" s="23">
        <f t="shared" si="342"/>
        <v>1</v>
      </c>
      <c r="U4374" s="6">
        <f t="shared" si="343"/>
        <v>65.28</v>
      </c>
      <c r="V4374" s="6">
        <f>tbl_Raw_Data[[#This Row],[Discount_Pct]]*tbl_Raw_Data[[#This Row],[Gross_Amount]]/100</f>
        <v>9.7919999999999998</v>
      </c>
      <c r="W4374" s="6">
        <f>tbl_Raw_Data[[#This Row],[Gross_Amount]]-tbl_Raw_Data[[#This Row],[Discount_Amount]]</f>
        <v>55.488</v>
      </c>
      <c r="X4374" s="6">
        <f>tbl_Raw_Data[[#This Row],[Net_Amount_Before_Tax]]*tbl_Raw_Data[[#This Row],[Tax_Pct]]/100</f>
        <v>2.7744</v>
      </c>
      <c r="Y4374" s="6">
        <f>tbl_Raw_Data[[#This Row],[Net_Amount_Before_Tax]]+tbl_Raw_Data[[#This Row],[Tax_Amount]]</f>
        <v>58.2624</v>
      </c>
      <c r="Z4374" s="6">
        <f t="shared" si="344"/>
        <v>4</v>
      </c>
    </row>
    <row r="4375" spans="1:26" x14ac:dyDescent="0.3">
      <c r="A4375" s="23" t="s">
        <v>6330</v>
      </c>
      <c r="B4375" s="34">
        <v>45367</v>
      </c>
      <c r="C4375" s="23" t="s">
        <v>1349</v>
      </c>
      <c r="D4375" s="23" t="s">
        <v>52</v>
      </c>
      <c r="E4375" s="23" t="s">
        <v>52</v>
      </c>
      <c r="F4375" s="23">
        <v>160022</v>
      </c>
      <c r="G4375" s="23" t="s">
        <v>315</v>
      </c>
      <c r="H4375" s="23" t="s">
        <v>316</v>
      </c>
      <c r="I4375" s="23" t="s">
        <v>50</v>
      </c>
      <c r="J4375" s="23" t="s">
        <v>114</v>
      </c>
      <c r="K4375" s="23" t="s">
        <v>24</v>
      </c>
      <c r="L4375" s="23">
        <v>1</v>
      </c>
      <c r="M4375" s="23">
        <v>131.12</v>
      </c>
      <c r="N4375" s="23">
        <v>5</v>
      </c>
      <c r="O4375" s="23">
        <v>5</v>
      </c>
      <c r="P4375" s="23" t="s">
        <v>33</v>
      </c>
      <c r="Q4375" s="23" t="s">
        <v>90</v>
      </c>
      <c r="R4375" s="23">
        <f t="shared" si="340"/>
        <v>1</v>
      </c>
      <c r="S4375" s="23" t="str">
        <f t="shared" si="341"/>
        <v>ORD104374_20240316_CUST02652_MED012</v>
      </c>
      <c r="T4375" s="23">
        <f t="shared" si="342"/>
        <v>1</v>
      </c>
      <c r="U4375" s="6">
        <f t="shared" si="343"/>
        <v>131.12</v>
      </c>
      <c r="V4375" s="6">
        <f>tbl_Raw_Data[[#This Row],[Discount_Pct]]*tbl_Raw_Data[[#This Row],[Gross_Amount]]/100</f>
        <v>6.556</v>
      </c>
      <c r="W4375" s="6">
        <f>tbl_Raw_Data[[#This Row],[Gross_Amount]]-tbl_Raw_Data[[#This Row],[Discount_Amount]]</f>
        <v>124.56400000000001</v>
      </c>
      <c r="X4375" s="6">
        <f>tbl_Raw_Data[[#This Row],[Net_Amount_Before_Tax]]*tbl_Raw_Data[[#This Row],[Tax_Pct]]/100</f>
        <v>6.2282000000000002</v>
      </c>
      <c r="Y4375" s="6">
        <f>tbl_Raw_Data[[#This Row],[Net_Amount_Before_Tax]]+tbl_Raw_Data[[#This Row],[Tax_Amount]]</f>
        <v>130.79220000000001</v>
      </c>
      <c r="Z4375" s="6">
        <f t="shared" si="344"/>
        <v>3</v>
      </c>
    </row>
    <row r="4376" spans="1:26" x14ac:dyDescent="0.3">
      <c r="A4376" s="23" t="s">
        <v>6331</v>
      </c>
      <c r="B4376" s="34">
        <v>45680</v>
      </c>
      <c r="C4376" s="23" t="s">
        <v>6204</v>
      </c>
      <c r="D4376" s="23" t="s">
        <v>123</v>
      </c>
      <c r="E4376" s="23" t="s">
        <v>101</v>
      </c>
      <c r="F4376" s="23">
        <v>226010</v>
      </c>
      <c r="G4376" s="23" t="s">
        <v>315</v>
      </c>
      <c r="H4376" s="23" t="s">
        <v>316</v>
      </c>
      <c r="I4376" s="23" t="s">
        <v>50</v>
      </c>
      <c r="J4376" s="23" t="s">
        <v>114</v>
      </c>
      <c r="K4376" s="23" t="s">
        <v>24</v>
      </c>
      <c r="L4376" s="23">
        <v>3</v>
      </c>
      <c r="M4376" s="23">
        <v>126.87</v>
      </c>
      <c r="N4376" s="23">
        <v>10</v>
      </c>
      <c r="O4376" s="23">
        <v>18</v>
      </c>
      <c r="P4376" s="23" t="s">
        <v>58</v>
      </c>
      <c r="Q4376" s="23" t="s">
        <v>34</v>
      </c>
      <c r="R4376" s="23">
        <f t="shared" si="340"/>
        <v>1</v>
      </c>
      <c r="S4376" s="23" t="str">
        <f t="shared" si="341"/>
        <v>ORD104375_20250123_CUST01994_MED012</v>
      </c>
      <c r="T4376" s="23">
        <f t="shared" si="342"/>
        <v>1</v>
      </c>
      <c r="U4376" s="6">
        <f t="shared" si="343"/>
        <v>380.61</v>
      </c>
      <c r="V4376" s="6">
        <f>tbl_Raw_Data[[#This Row],[Discount_Pct]]*tbl_Raw_Data[[#This Row],[Gross_Amount]]/100</f>
        <v>38.061000000000007</v>
      </c>
      <c r="W4376" s="6">
        <f>tbl_Raw_Data[[#This Row],[Gross_Amount]]-tbl_Raw_Data[[#This Row],[Discount_Amount]]</f>
        <v>342.54899999999998</v>
      </c>
      <c r="X4376" s="6">
        <f>tbl_Raw_Data[[#This Row],[Net_Amount_Before_Tax]]*tbl_Raw_Data[[#This Row],[Tax_Pct]]/100</f>
        <v>61.658819999999999</v>
      </c>
      <c r="Y4376" s="6">
        <f>tbl_Raw_Data[[#This Row],[Net_Amount_Before_Tax]]+tbl_Raw_Data[[#This Row],[Tax_Amount]]</f>
        <v>404.20781999999997</v>
      </c>
      <c r="Z4376" s="6">
        <f t="shared" si="344"/>
        <v>2</v>
      </c>
    </row>
    <row r="4377" spans="1:26" x14ac:dyDescent="0.3">
      <c r="A4377" s="23" t="s">
        <v>6332</v>
      </c>
      <c r="B4377" s="34">
        <v>45907</v>
      </c>
      <c r="C4377" s="23" t="s">
        <v>6333</v>
      </c>
      <c r="D4377" s="23" t="s">
        <v>142</v>
      </c>
      <c r="E4377" s="23" t="s">
        <v>81</v>
      </c>
      <c r="F4377" s="23">
        <v>380058</v>
      </c>
      <c r="G4377" s="23" t="s">
        <v>132</v>
      </c>
      <c r="H4377" s="23" t="s">
        <v>133</v>
      </c>
      <c r="I4377" s="23" t="s">
        <v>134</v>
      </c>
      <c r="J4377" s="23" t="s">
        <v>135</v>
      </c>
      <c r="K4377" s="23" t="s">
        <v>57</v>
      </c>
      <c r="L4377" s="23">
        <v>2</v>
      </c>
      <c r="M4377" s="23">
        <v>77.930000000000007</v>
      </c>
      <c r="N4377" s="23">
        <v>5</v>
      </c>
      <c r="O4377" s="23">
        <v>5</v>
      </c>
      <c r="P4377" s="23" t="s">
        <v>89</v>
      </c>
      <c r="Q4377" s="23" t="s">
        <v>34</v>
      </c>
      <c r="R4377" s="23">
        <f t="shared" si="340"/>
        <v>1</v>
      </c>
      <c r="S4377" s="23" t="str">
        <f t="shared" si="341"/>
        <v>ORD104376_20250907_CUST01569_MED007</v>
      </c>
      <c r="T4377" s="23">
        <f t="shared" si="342"/>
        <v>1</v>
      </c>
      <c r="U4377" s="6">
        <f t="shared" si="343"/>
        <v>155.86000000000001</v>
      </c>
      <c r="V4377" s="6">
        <f>tbl_Raw_Data[[#This Row],[Discount_Pct]]*tbl_Raw_Data[[#This Row],[Gross_Amount]]/100</f>
        <v>7.793000000000001</v>
      </c>
      <c r="W4377" s="6">
        <f>tbl_Raw_Data[[#This Row],[Gross_Amount]]-tbl_Raw_Data[[#This Row],[Discount_Amount]]</f>
        <v>148.06700000000001</v>
      </c>
      <c r="X4377" s="6">
        <f>tbl_Raw_Data[[#This Row],[Net_Amount_Before_Tax]]*tbl_Raw_Data[[#This Row],[Tax_Pct]]/100</f>
        <v>7.4033500000000005</v>
      </c>
      <c r="Y4377" s="6">
        <f>tbl_Raw_Data[[#This Row],[Net_Amount_Before_Tax]]+tbl_Raw_Data[[#This Row],[Tax_Amount]]</f>
        <v>155.47035</v>
      </c>
      <c r="Z4377" s="6">
        <f t="shared" si="344"/>
        <v>2</v>
      </c>
    </row>
    <row r="4378" spans="1:26" x14ac:dyDescent="0.3">
      <c r="A4378" s="23" t="s">
        <v>6334</v>
      </c>
      <c r="B4378" s="34">
        <v>45322</v>
      </c>
      <c r="C4378" s="23" t="s">
        <v>6335</v>
      </c>
      <c r="D4378" s="23" t="s">
        <v>123</v>
      </c>
      <c r="E4378" s="23" t="s">
        <v>101</v>
      </c>
      <c r="F4378" s="23">
        <v>226024</v>
      </c>
      <c r="G4378" s="23" t="s">
        <v>119</v>
      </c>
      <c r="H4378" s="23" t="s">
        <v>120</v>
      </c>
      <c r="I4378" s="23" t="s">
        <v>32</v>
      </c>
      <c r="J4378" s="23" t="s">
        <v>64</v>
      </c>
      <c r="K4378" s="23" t="s">
        <v>57</v>
      </c>
      <c r="L4378" s="23">
        <v>1</v>
      </c>
      <c r="M4378" s="23">
        <v>74.260000000000005</v>
      </c>
      <c r="N4378" s="23">
        <v>15</v>
      </c>
      <c r="O4378" s="23">
        <v>12</v>
      </c>
      <c r="P4378" s="23" t="s">
        <v>58</v>
      </c>
      <c r="Q4378" s="23" t="s">
        <v>34</v>
      </c>
      <c r="R4378" s="23">
        <f t="shared" si="340"/>
        <v>1</v>
      </c>
      <c r="S4378" s="23" t="str">
        <f t="shared" si="341"/>
        <v>ORD104377_20240131_CUST03431_MED010</v>
      </c>
      <c r="T4378" s="23">
        <f t="shared" si="342"/>
        <v>1</v>
      </c>
      <c r="U4378" s="6">
        <f t="shared" si="343"/>
        <v>74.260000000000005</v>
      </c>
      <c r="V4378" s="6">
        <f>tbl_Raw_Data[[#This Row],[Discount_Pct]]*tbl_Raw_Data[[#This Row],[Gross_Amount]]/100</f>
        <v>11.139000000000001</v>
      </c>
      <c r="W4378" s="6">
        <f>tbl_Raw_Data[[#This Row],[Gross_Amount]]-tbl_Raw_Data[[#This Row],[Discount_Amount]]</f>
        <v>63.121000000000002</v>
      </c>
      <c r="X4378" s="6">
        <f>tbl_Raw_Data[[#This Row],[Net_Amount_Before_Tax]]*tbl_Raw_Data[[#This Row],[Tax_Pct]]/100</f>
        <v>7.5745199999999997</v>
      </c>
      <c r="Y4378" s="6">
        <f>tbl_Raw_Data[[#This Row],[Net_Amount_Before_Tax]]+tbl_Raw_Data[[#This Row],[Tax_Amount]]</f>
        <v>70.695520000000002</v>
      </c>
      <c r="Z4378" s="6">
        <f t="shared" si="344"/>
        <v>2</v>
      </c>
    </row>
    <row r="4379" spans="1:26" x14ac:dyDescent="0.3">
      <c r="A4379" s="23" t="s">
        <v>6336</v>
      </c>
      <c r="B4379" s="34">
        <v>45500</v>
      </c>
      <c r="C4379" s="23" t="s">
        <v>584</v>
      </c>
      <c r="D4379" s="23" t="s">
        <v>80</v>
      </c>
      <c r="E4379" s="23" t="s">
        <v>81</v>
      </c>
      <c r="F4379" s="23">
        <v>395017</v>
      </c>
      <c r="G4379" s="23" t="s">
        <v>20</v>
      </c>
      <c r="H4379" s="23" t="s">
        <v>21</v>
      </c>
      <c r="I4379" s="23" t="s">
        <v>22</v>
      </c>
      <c r="J4379" s="23" t="s">
        <v>23</v>
      </c>
      <c r="K4379" s="23" t="s">
        <v>24</v>
      </c>
      <c r="L4379" s="23">
        <v>2</v>
      </c>
      <c r="M4379" s="23">
        <v>132.54</v>
      </c>
      <c r="N4379" s="23">
        <v>5</v>
      </c>
      <c r="O4379" s="23">
        <v>12</v>
      </c>
      <c r="P4379" s="23" t="s">
        <v>65</v>
      </c>
      <c r="Q4379" s="23" t="s">
        <v>34</v>
      </c>
      <c r="R4379" s="23">
        <f t="shared" si="340"/>
        <v>1</v>
      </c>
      <c r="S4379" s="23" t="str">
        <f t="shared" si="341"/>
        <v>ORD104378_20240727_CUST02294_MED024</v>
      </c>
      <c r="T4379" s="23">
        <f t="shared" si="342"/>
        <v>1</v>
      </c>
      <c r="U4379" s="6">
        <f t="shared" si="343"/>
        <v>265.08</v>
      </c>
      <c r="V4379" s="6">
        <f>tbl_Raw_Data[[#This Row],[Discount_Pct]]*tbl_Raw_Data[[#This Row],[Gross_Amount]]/100</f>
        <v>13.253999999999998</v>
      </c>
      <c r="W4379" s="6">
        <f>tbl_Raw_Data[[#This Row],[Gross_Amount]]-tbl_Raw_Data[[#This Row],[Discount_Amount]]</f>
        <v>251.82599999999999</v>
      </c>
      <c r="X4379" s="6">
        <f>tbl_Raw_Data[[#This Row],[Net_Amount_Before_Tax]]*tbl_Raw_Data[[#This Row],[Tax_Pct]]/100</f>
        <v>30.219119999999997</v>
      </c>
      <c r="Y4379" s="6">
        <f>tbl_Raw_Data[[#This Row],[Net_Amount_Before_Tax]]+tbl_Raw_Data[[#This Row],[Tax_Amount]]</f>
        <v>282.04512</v>
      </c>
      <c r="Z4379" s="6">
        <f t="shared" si="344"/>
        <v>2</v>
      </c>
    </row>
    <row r="4380" spans="1:26" x14ac:dyDescent="0.3">
      <c r="A4380" s="23" t="s">
        <v>6337</v>
      </c>
      <c r="B4380" s="34">
        <v>45689</v>
      </c>
      <c r="C4380" s="23" t="s">
        <v>2364</v>
      </c>
      <c r="D4380" s="23" t="s">
        <v>142</v>
      </c>
      <c r="E4380" s="23" t="s">
        <v>81</v>
      </c>
      <c r="F4380" s="23">
        <v>380061</v>
      </c>
      <c r="G4380" s="23" t="s">
        <v>185</v>
      </c>
      <c r="H4380" s="23" t="s">
        <v>186</v>
      </c>
      <c r="I4380" s="23" t="s">
        <v>76</v>
      </c>
      <c r="J4380" s="23" t="s">
        <v>187</v>
      </c>
      <c r="K4380" s="23" t="s">
        <v>57</v>
      </c>
      <c r="L4380" s="23">
        <v>3</v>
      </c>
      <c r="M4380" s="23">
        <v>89.82</v>
      </c>
      <c r="N4380" s="23">
        <v>10</v>
      </c>
      <c r="O4380" s="23">
        <v>12</v>
      </c>
      <c r="P4380" s="23" t="s">
        <v>33</v>
      </c>
      <c r="Q4380" s="23" t="s">
        <v>34</v>
      </c>
      <c r="R4380" s="23">
        <f t="shared" si="340"/>
        <v>1</v>
      </c>
      <c r="S4380" s="23" t="str">
        <f t="shared" si="341"/>
        <v>ORD104379_20250201_CUST01585_MED009</v>
      </c>
      <c r="T4380" s="23">
        <f t="shared" si="342"/>
        <v>1</v>
      </c>
      <c r="U4380" s="6">
        <f t="shared" si="343"/>
        <v>269.45999999999998</v>
      </c>
      <c r="V4380" s="6">
        <f>tbl_Raw_Data[[#This Row],[Discount_Pct]]*tbl_Raw_Data[[#This Row],[Gross_Amount]]/100</f>
        <v>26.945999999999998</v>
      </c>
      <c r="W4380" s="6">
        <f>tbl_Raw_Data[[#This Row],[Gross_Amount]]-tbl_Raw_Data[[#This Row],[Discount_Amount]]</f>
        <v>242.51399999999998</v>
      </c>
      <c r="X4380" s="6">
        <f>tbl_Raw_Data[[#This Row],[Net_Amount_Before_Tax]]*tbl_Raw_Data[[#This Row],[Tax_Pct]]/100</f>
        <v>29.101679999999998</v>
      </c>
      <c r="Y4380" s="6">
        <f>tbl_Raw_Data[[#This Row],[Net_Amount_Before_Tax]]+tbl_Raw_Data[[#This Row],[Tax_Amount]]</f>
        <v>271.61568</v>
      </c>
      <c r="Z4380" s="6">
        <f t="shared" si="344"/>
        <v>5</v>
      </c>
    </row>
    <row r="4381" spans="1:26" x14ac:dyDescent="0.3">
      <c r="A4381" s="23" t="s">
        <v>6338</v>
      </c>
      <c r="B4381" s="34">
        <v>45782</v>
      </c>
      <c r="C4381" s="23" t="s">
        <v>6339</v>
      </c>
      <c r="D4381" s="23" t="s">
        <v>130</v>
      </c>
      <c r="E4381" s="23" t="s">
        <v>131</v>
      </c>
      <c r="F4381" s="23">
        <v>700102</v>
      </c>
      <c r="G4381" s="23" t="s">
        <v>74</v>
      </c>
      <c r="H4381" s="23" t="s">
        <v>75</v>
      </c>
      <c r="I4381" s="23" t="s">
        <v>76</v>
      </c>
      <c r="J4381" s="23" t="s">
        <v>77</v>
      </c>
      <c r="K4381" s="23" t="s">
        <v>57</v>
      </c>
      <c r="L4381" s="23">
        <v>2</v>
      </c>
      <c r="M4381" s="23">
        <v>55.88</v>
      </c>
      <c r="N4381" s="23">
        <v>15</v>
      </c>
      <c r="O4381" s="23">
        <v>5</v>
      </c>
      <c r="P4381" s="23" t="s">
        <v>58</v>
      </c>
      <c r="Q4381" s="23" t="s">
        <v>34</v>
      </c>
      <c r="R4381" s="23">
        <f t="shared" si="340"/>
        <v>1</v>
      </c>
      <c r="S4381" s="23" t="str">
        <f t="shared" si="341"/>
        <v>ORD104380_20250505_CUST02123_MED008</v>
      </c>
      <c r="T4381" s="23">
        <f t="shared" si="342"/>
        <v>1</v>
      </c>
      <c r="U4381" s="6">
        <f t="shared" si="343"/>
        <v>111.76</v>
      </c>
      <c r="V4381" s="6">
        <f>tbl_Raw_Data[[#This Row],[Discount_Pct]]*tbl_Raw_Data[[#This Row],[Gross_Amount]]/100</f>
        <v>16.763999999999999</v>
      </c>
      <c r="W4381" s="6">
        <f>tbl_Raw_Data[[#This Row],[Gross_Amount]]-tbl_Raw_Data[[#This Row],[Discount_Amount]]</f>
        <v>94.996000000000009</v>
      </c>
      <c r="X4381" s="6">
        <f>tbl_Raw_Data[[#This Row],[Net_Amount_Before_Tax]]*tbl_Raw_Data[[#This Row],[Tax_Pct]]/100</f>
        <v>4.7498000000000005</v>
      </c>
      <c r="Y4381" s="6">
        <f>tbl_Raw_Data[[#This Row],[Net_Amount_Before_Tax]]+tbl_Raw_Data[[#This Row],[Tax_Amount]]</f>
        <v>99.745800000000003</v>
      </c>
      <c r="Z4381" s="6">
        <f t="shared" si="344"/>
        <v>1</v>
      </c>
    </row>
    <row r="4382" spans="1:26" x14ac:dyDescent="0.3">
      <c r="A4382" s="23" t="s">
        <v>6340</v>
      </c>
      <c r="B4382" s="34">
        <v>45331</v>
      </c>
      <c r="C4382" s="23" t="s">
        <v>1484</v>
      </c>
      <c r="D4382" s="23" t="s">
        <v>100</v>
      </c>
      <c r="E4382" s="23" t="s">
        <v>101</v>
      </c>
      <c r="F4382" s="23">
        <v>201304</v>
      </c>
      <c r="G4382" s="23" t="s">
        <v>102</v>
      </c>
      <c r="H4382" s="23" t="s">
        <v>103</v>
      </c>
      <c r="I4382" s="23" t="s">
        <v>104</v>
      </c>
      <c r="J4382" s="23" t="s">
        <v>64</v>
      </c>
      <c r="K4382" s="23" t="s">
        <v>57</v>
      </c>
      <c r="L4382" s="23">
        <v>2</v>
      </c>
      <c r="M4382" s="23">
        <v>102.38</v>
      </c>
      <c r="N4382" s="23">
        <v>10</v>
      </c>
      <c r="O4382" s="23">
        <v>5</v>
      </c>
      <c r="P4382" s="23" t="s">
        <v>33</v>
      </c>
      <c r="Q4382" s="23" t="s">
        <v>34</v>
      </c>
      <c r="R4382" s="23">
        <f t="shared" si="340"/>
        <v>1</v>
      </c>
      <c r="S4382" s="23" t="str">
        <f t="shared" si="341"/>
        <v>ORD104381_20240209_CUST03056_MED029</v>
      </c>
      <c r="T4382" s="23">
        <f t="shared" si="342"/>
        <v>1</v>
      </c>
      <c r="U4382" s="6">
        <f t="shared" si="343"/>
        <v>204.76</v>
      </c>
      <c r="V4382" s="6">
        <f>tbl_Raw_Data[[#This Row],[Discount_Pct]]*tbl_Raw_Data[[#This Row],[Gross_Amount]]/100</f>
        <v>20.475999999999999</v>
      </c>
      <c r="W4382" s="6">
        <f>tbl_Raw_Data[[#This Row],[Gross_Amount]]-tbl_Raw_Data[[#This Row],[Discount_Amount]]</f>
        <v>184.28399999999999</v>
      </c>
      <c r="X4382" s="6">
        <f>tbl_Raw_Data[[#This Row],[Net_Amount_Before_Tax]]*tbl_Raw_Data[[#This Row],[Tax_Pct]]/100</f>
        <v>9.2141999999999999</v>
      </c>
      <c r="Y4382" s="6">
        <f>tbl_Raw_Data[[#This Row],[Net_Amount_Before_Tax]]+tbl_Raw_Data[[#This Row],[Tax_Amount]]</f>
        <v>193.4982</v>
      </c>
      <c r="Z4382" s="6">
        <f t="shared" si="344"/>
        <v>4</v>
      </c>
    </row>
    <row r="4383" spans="1:26" x14ac:dyDescent="0.3">
      <c r="A4383" s="23" t="s">
        <v>6341</v>
      </c>
      <c r="B4383" s="34">
        <v>45346</v>
      </c>
      <c r="C4383" s="23" t="s">
        <v>6342</v>
      </c>
      <c r="D4383" s="23" t="s">
        <v>92</v>
      </c>
      <c r="E4383" s="23" t="s">
        <v>93</v>
      </c>
      <c r="F4383" s="23">
        <v>560066</v>
      </c>
      <c r="G4383" s="23" t="s">
        <v>315</v>
      </c>
      <c r="H4383" s="23" t="s">
        <v>316</v>
      </c>
      <c r="I4383" s="23" t="s">
        <v>50</v>
      </c>
      <c r="J4383" s="23" t="s">
        <v>114</v>
      </c>
      <c r="K4383" s="23" t="s">
        <v>24</v>
      </c>
      <c r="L4383" s="23">
        <v>1</v>
      </c>
      <c r="M4383" s="23">
        <v>116.73</v>
      </c>
      <c r="N4383" s="23">
        <v>0</v>
      </c>
      <c r="O4383" s="23">
        <v>12</v>
      </c>
      <c r="P4383" s="23" t="s">
        <v>25</v>
      </c>
      <c r="Q4383" s="23" t="s">
        <v>34</v>
      </c>
      <c r="R4383" s="23">
        <f t="shared" si="340"/>
        <v>1</v>
      </c>
      <c r="S4383" s="23" t="str">
        <f t="shared" si="341"/>
        <v>ORD104382_20240224_CUST01855_MED012</v>
      </c>
      <c r="T4383" s="23">
        <f t="shared" si="342"/>
        <v>1</v>
      </c>
      <c r="U4383" s="6">
        <f t="shared" si="343"/>
        <v>116.73</v>
      </c>
      <c r="V4383" s="6">
        <f>tbl_Raw_Data[[#This Row],[Discount_Pct]]*tbl_Raw_Data[[#This Row],[Gross_Amount]]/100</f>
        <v>0</v>
      </c>
      <c r="W4383" s="6">
        <f>tbl_Raw_Data[[#This Row],[Gross_Amount]]-tbl_Raw_Data[[#This Row],[Discount_Amount]]</f>
        <v>116.73</v>
      </c>
      <c r="X4383" s="6">
        <f>tbl_Raw_Data[[#This Row],[Net_Amount_Before_Tax]]*tbl_Raw_Data[[#This Row],[Tax_Pct]]/100</f>
        <v>14.0076</v>
      </c>
      <c r="Y4383" s="6">
        <f>tbl_Raw_Data[[#This Row],[Net_Amount_Before_Tax]]+tbl_Raw_Data[[#This Row],[Tax_Amount]]</f>
        <v>130.73760000000001</v>
      </c>
      <c r="Z4383" s="6">
        <f t="shared" si="344"/>
        <v>2</v>
      </c>
    </row>
    <row r="4384" spans="1:26" x14ac:dyDescent="0.3">
      <c r="A4384" s="23" t="s">
        <v>6343</v>
      </c>
      <c r="B4384" s="34">
        <v>45550</v>
      </c>
      <c r="C4384" s="23" t="s">
        <v>6344</v>
      </c>
      <c r="D4384" s="23" t="s">
        <v>37</v>
      </c>
      <c r="E4384" s="23" t="s">
        <v>38</v>
      </c>
      <c r="F4384" s="23">
        <v>452016</v>
      </c>
      <c r="G4384" s="23" t="s">
        <v>94</v>
      </c>
      <c r="H4384" s="23" t="s">
        <v>95</v>
      </c>
      <c r="I4384" s="23" t="s">
        <v>84</v>
      </c>
      <c r="J4384" s="23" t="s">
        <v>42</v>
      </c>
      <c r="K4384" s="23" t="s">
        <v>24</v>
      </c>
      <c r="L4384" s="23">
        <v>1</v>
      </c>
      <c r="M4384" s="23">
        <v>82.68</v>
      </c>
      <c r="N4384" s="23">
        <v>15</v>
      </c>
      <c r="O4384" s="23">
        <v>12</v>
      </c>
      <c r="P4384" s="23" t="s">
        <v>25</v>
      </c>
      <c r="Q4384" s="23" t="s">
        <v>34</v>
      </c>
      <c r="R4384" s="23">
        <f t="shared" si="340"/>
        <v>1</v>
      </c>
      <c r="S4384" s="23" t="str">
        <f t="shared" si="341"/>
        <v>ORD104383_20240915_CUST01885_MED021</v>
      </c>
      <c r="T4384" s="23">
        <f t="shared" si="342"/>
        <v>1</v>
      </c>
      <c r="U4384" s="6">
        <f t="shared" si="343"/>
        <v>82.68</v>
      </c>
      <c r="V4384" s="6">
        <f>tbl_Raw_Data[[#This Row],[Discount_Pct]]*tbl_Raw_Data[[#This Row],[Gross_Amount]]/100</f>
        <v>12.402000000000001</v>
      </c>
      <c r="W4384" s="6">
        <f>tbl_Raw_Data[[#This Row],[Gross_Amount]]-tbl_Raw_Data[[#This Row],[Discount_Amount]]</f>
        <v>70.278000000000006</v>
      </c>
      <c r="X4384" s="6">
        <f>tbl_Raw_Data[[#This Row],[Net_Amount_Before_Tax]]*tbl_Raw_Data[[#This Row],[Tax_Pct]]/100</f>
        <v>8.4333600000000004</v>
      </c>
      <c r="Y4384" s="6">
        <f>tbl_Raw_Data[[#This Row],[Net_Amount_Before_Tax]]+tbl_Raw_Data[[#This Row],[Tax_Amount]]</f>
        <v>78.711360000000013</v>
      </c>
      <c r="Z4384" s="6">
        <f t="shared" si="344"/>
        <v>1</v>
      </c>
    </row>
    <row r="4385" spans="1:26" x14ac:dyDescent="0.3">
      <c r="A4385" s="23" t="s">
        <v>6345</v>
      </c>
      <c r="B4385" s="34">
        <v>45550</v>
      </c>
      <c r="C4385" s="23" t="s">
        <v>6346</v>
      </c>
      <c r="D4385" s="23" t="s">
        <v>183</v>
      </c>
      <c r="E4385" s="23" t="s">
        <v>184</v>
      </c>
      <c r="F4385" s="23">
        <v>122002</v>
      </c>
      <c r="G4385" s="23" t="s">
        <v>39</v>
      </c>
      <c r="H4385" s="23" t="s">
        <v>40</v>
      </c>
      <c r="I4385" s="23" t="s">
        <v>41</v>
      </c>
      <c r="J4385" s="23" t="s">
        <v>42</v>
      </c>
      <c r="K4385" s="23" t="s">
        <v>24</v>
      </c>
      <c r="L4385" s="23">
        <v>1</v>
      </c>
      <c r="M4385" s="23">
        <v>30.82</v>
      </c>
      <c r="N4385" s="23">
        <v>20</v>
      </c>
      <c r="O4385" s="23">
        <v>5</v>
      </c>
      <c r="P4385" s="23" t="s">
        <v>65</v>
      </c>
      <c r="Q4385" s="23" t="s">
        <v>26</v>
      </c>
      <c r="R4385" s="23">
        <f t="shared" si="340"/>
        <v>1</v>
      </c>
      <c r="S4385" s="23" t="str">
        <f t="shared" si="341"/>
        <v>ORD104384_20240915_CUST01564_MED001</v>
      </c>
      <c r="T4385" s="23">
        <f t="shared" si="342"/>
        <v>1</v>
      </c>
      <c r="U4385" s="6">
        <f t="shared" si="343"/>
        <v>30.82</v>
      </c>
      <c r="V4385" s="6">
        <f>tbl_Raw_Data[[#This Row],[Discount_Pct]]*tbl_Raw_Data[[#This Row],[Gross_Amount]]/100</f>
        <v>6.1639999999999997</v>
      </c>
      <c r="W4385" s="6">
        <f>tbl_Raw_Data[[#This Row],[Gross_Amount]]-tbl_Raw_Data[[#This Row],[Discount_Amount]]</f>
        <v>24.655999999999999</v>
      </c>
      <c r="X4385" s="6">
        <f>tbl_Raw_Data[[#This Row],[Net_Amount_Before_Tax]]*tbl_Raw_Data[[#This Row],[Tax_Pct]]/100</f>
        <v>1.2328000000000001</v>
      </c>
      <c r="Y4385" s="6">
        <f>tbl_Raw_Data[[#This Row],[Net_Amount_Before_Tax]]+tbl_Raw_Data[[#This Row],[Tax_Amount]]</f>
        <v>25.8888</v>
      </c>
      <c r="Z4385" s="6">
        <f t="shared" si="344"/>
        <v>0</v>
      </c>
    </row>
    <row r="4386" spans="1:26" x14ac:dyDescent="0.3">
      <c r="A4386" s="23" t="s">
        <v>6347</v>
      </c>
      <c r="B4386" s="34">
        <v>45904</v>
      </c>
      <c r="C4386" s="23" t="s">
        <v>6348</v>
      </c>
      <c r="D4386" s="23" t="s">
        <v>100</v>
      </c>
      <c r="E4386" s="23" t="s">
        <v>101</v>
      </c>
      <c r="F4386" s="23">
        <v>201307</v>
      </c>
      <c r="G4386" s="23" t="s">
        <v>61</v>
      </c>
      <c r="H4386" s="23" t="s">
        <v>62</v>
      </c>
      <c r="I4386" s="23" t="s">
        <v>63</v>
      </c>
      <c r="J4386" s="23" t="s">
        <v>64</v>
      </c>
      <c r="K4386" s="23" t="s">
        <v>57</v>
      </c>
      <c r="L4386" s="23">
        <v>2</v>
      </c>
      <c r="M4386" s="23">
        <v>97.35</v>
      </c>
      <c r="N4386" s="23">
        <v>10</v>
      </c>
      <c r="O4386" s="23">
        <v>5</v>
      </c>
      <c r="P4386" s="23" t="s">
        <v>33</v>
      </c>
      <c r="Q4386" s="23" t="s">
        <v>90</v>
      </c>
      <c r="R4386" s="23">
        <f t="shared" si="340"/>
        <v>1</v>
      </c>
      <c r="S4386" s="23" t="str">
        <f t="shared" si="341"/>
        <v>ORD104385_20250904_CUST02496_MED004</v>
      </c>
      <c r="T4386" s="23">
        <f t="shared" si="342"/>
        <v>1</v>
      </c>
      <c r="U4386" s="6">
        <f t="shared" si="343"/>
        <v>194.7</v>
      </c>
      <c r="V4386" s="6">
        <f>tbl_Raw_Data[[#This Row],[Discount_Pct]]*tbl_Raw_Data[[#This Row],[Gross_Amount]]/100</f>
        <v>19.47</v>
      </c>
      <c r="W4386" s="6">
        <f>tbl_Raw_Data[[#This Row],[Gross_Amount]]-tbl_Raw_Data[[#This Row],[Discount_Amount]]</f>
        <v>175.23</v>
      </c>
      <c r="X4386" s="6">
        <f>tbl_Raw_Data[[#This Row],[Net_Amount_Before_Tax]]*tbl_Raw_Data[[#This Row],[Tax_Pct]]/100</f>
        <v>8.7614999999999998</v>
      </c>
      <c r="Y4386" s="6">
        <f>tbl_Raw_Data[[#This Row],[Net_Amount_Before_Tax]]+tbl_Raw_Data[[#This Row],[Tax_Amount]]</f>
        <v>183.9915</v>
      </c>
      <c r="Z4386" s="6">
        <f t="shared" si="344"/>
        <v>0</v>
      </c>
    </row>
    <row r="4387" spans="1:26" x14ac:dyDescent="0.3">
      <c r="A4387" s="23" t="s">
        <v>6349</v>
      </c>
      <c r="B4387" s="34">
        <v>45772</v>
      </c>
      <c r="C4387" s="23" t="s">
        <v>981</v>
      </c>
      <c r="D4387" s="23" t="s">
        <v>19</v>
      </c>
      <c r="E4387" s="23" t="s">
        <v>19</v>
      </c>
      <c r="F4387" s="23">
        <v>110024</v>
      </c>
      <c r="G4387" s="23" t="s">
        <v>61</v>
      </c>
      <c r="H4387" s="23" t="s">
        <v>62</v>
      </c>
      <c r="I4387" s="23" t="s">
        <v>63</v>
      </c>
      <c r="J4387" s="23" t="s">
        <v>64</v>
      </c>
      <c r="K4387" s="23" t="s">
        <v>57</v>
      </c>
      <c r="L4387" s="23">
        <v>1</v>
      </c>
      <c r="M4387" s="23">
        <v>116.23</v>
      </c>
      <c r="N4387" s="23">
        <v>10</v>
      </c>
      <c r="O4387" s="23">
        <v>12</v>
      </c>
      <c r="P4387" s="23" t="s">
        <v>65</v>
      </c>
      <c r="Q4387" s="23" t="s">
        <v>26</v>
      </c>
      <c r="R4387" s="23">
        <f t="shared" si="340"/>
        <v>1</v>
      </c>
      <c r="S4387" s="23" t="str">
        <f t="shared" si="341"/>
        <v>ORD104386_20250425_CUST01468_MED004</v>
      </c>
      <c r="T4387" s="23">
        <f t="shared" si="342"/>
        <v>1</v>
      </c>
      <c r="U4387" s="6">
        <f t="shared" si="343"/>
        <v>116.23</v>
      </c>
      <c r="V4387" s="6">
        <f>tbl_Raw_Data[[#This Row],[Discount_Pct]]*tbl_Raw_Data[[#This Row],[Gross_Amount]]/100</f>
        <v>11.622999999999999</v>
      </c>
      <c r="W4387" s="6">
        <f>tbl_Raw_Data[[#This Row],[Gross_Amount]]-tbl_Raw_Data[[#This Row],[Discount_Amount]]</f>
        <v>104.607</v>
      </c>
      <c r="X4387" s="6">
        <f>tbl_Raw_Data[[#This Row],[Net_Amount_Before_Tax]]*tbl_Raw_Data[[#This Row],[Tax_Pct]]/100</f>
        <v>12.552840000000002</v>
      </c>
      <c r="Y4387" s="6">
        <f>tbl_Raw_Data[[#This Row],[Net_Amount_Before_Tax]]+tbl_Raw_Data[[#This Row],[Tax_Amount]]</f>
        <v>117.15984</v>
      </c>
      <c r="Z4387" s="6">
        <f t="shared" si="344"/>
        <v>1</v>
      </c>
    </row>
    <row r="4388" spans="1:26" x14ac:dyDescent="0.3">
      <c r="A4388" s="23" t="s">
        <v>6350</v>
      </c>
      <c r="B4388" s="34">
        <v>45754</v>
      </c>
      <c r="C4388" s="23" t="s">
        <v>6335</v>
      </c>
      <c r="D4388" s="23" t="s">
        <v>123</v>
      </c>
      <c r="E4388" s="23" t="s">
        <v>101</v>
      </c>
      <c r="F4388" s="23">
        <v>226021</v>
      </c>
      <c r="G4388" s="23" t="s">
        <v>283</v>
      </c>
      <c r="H4388" s="23" t="s">
        <v>284</v>
      </c>
      <c r="I4388" s="23" t="s">
        <v>104</v>
      </c>
      <c r="J4388" s="23" t="s">
        <v>42</v>
      </c>
      <c r="K4388" s="23" t="s">
        <v>57</v>
      </c>
      <c r="L4388" s="23">
        <v>6</v>
      </c>
      <c r="M4388" s="23">
        <v>327.17</v>
      </c>
      <c r="N4388" s="23">
        <v>10</v>
      </c>
      <c r="O4388" s="23">
        <v>5</v>
      </c>
      <c r="P4388" s="23" t="s">
        <v>43</v>
      </c>
      <c r="Q4388" s="23" t="s">
        <v>34</v>
      </c>
      <c r="R4388" s="23">
        <f t="shared" si="340"/>
        <v>1</v>
      </c>
      <c r="S4388" s="23" t="str">
        <f t="shared" si="341"/>
        <v>ORD104387_20250407_CUST03431_MED030</v>
      </c>
      <c r="T4388" s="23">
        <f t="shared" si="342"/>
        <v>1</v>
      </c>
      <c r="U4388" s="6">
        <f t="shared" si="343"/>
        <v>1963.02</v>
      </c>
      <c r="V4388" s="6">
        <f>tbl_Raw_Data[[#This Row],[Discount_Pct]]*tbl_Raw_Data[[#This Row],[Gross_Amount]]/100</f>
        <v>196.30200000000002</v>
      </c>
      <c r="W4388" s="6">
        <f>tbl_Raw_Data[[#This Row],[Gross_Amount]]-tbl_Raw_Data[[#This Row],[Discount_Amount]]</f>
        <v>1766.7179999999998</v>
      </c>
      <c r="X4388" s="6">
        <f>tbl_Raw_Data[[#This Row],[Net_Amount_Before_Tax]]*tbl_Raw_Data[[#This Row],[Tax_Pct]]/100</f>
        <v>88.335899999999995</v>
      </c>
      <c r="Y4388" s="6">
        <f>tbl_Raw_Data[[#This Row],[Net_Amount_Before_Tax]]+tbl_Raw_Data[[#This Row],[Tax_Amount]]</f>
        <v>1855.0538999999999</v>
      </c>
      <c r="Z4388" s="6">
        <f t="shared" si="344"/>
        <v>2</v>
      </c>
    </row>
    <row r="4389" spans="1:26" x14ac:dyDescent="0.3">
      <c r="A4389" s="23" t="s">
        <v>6351</v>
      </c>
      <c r="B4389" s="34">
        <v>45782</v>
      </c>
      <c r="C4389" s="23" t="s">
        <v>6352</v>
      </c>
      <c r="D4389" s="23" t="s">
        <v>142</v>
      </c>
      <c r="E4389" s="23" t="s">
        <v>81</v>
      </c>
      <c r="F4389" s="23">
        <v>380061</v>
      </c>
      <c r="G4389" s="23" t="s">
        <v>68</v>
      </c>
      <c r="H4389" s="23" t="s">
        <v>69</v>
      </c>
      <c r="I4389" s="23" t="s">
        <v>55</v>
      </c>
      <c r="J4389" s="23" t="s">
        <v>56</v>
      </c>
      <c r="K4389" s="23" t="s">
        <v>24</v>
      </c>
      <c r="L4389" s="23">
        <v>2</v>
      </c>
      <c r="M4389" s="23">
        <v>26.01</v>
      </c>
      <c r="N4389" s="23">
        <v>5</v>
      </c>
      <c r="O4389" s="23">
        <v>12</v>
      </c>
      <c r="P4389" s="23" t="s">
        <v>33</v>
      </c>
      <c r="Q4389" s="23" t="s">
        <v>34</v>
      </c>
      <c r="R4389" s="23">
        <f t="shared" si="340"/>
        <v>1</v>
      </c>
      <c r="S4389" s="23" t="str">
        <f t="shared" si="341"/>
        <v>ORD104388_20250505_CUST03186_MED003</v>
      </c>
      <c r="T4389" s="23">
        <f t="shared" si="342"/>
        <v>1</v>
      </c>
      <c r="U4389" s="6">
        <f t="shared" si="343"/>
        <v>52.02</v>
      </c>
      <c r="V4389" s="6">
        <f>tbl_Raw_Data[[#This Row],[Discount_Pct]]*tbl_Raw_Data[[#This Row],[Gross_Amount]]/100</f>
        <v>2.6010000000000004</v>
      </c>
      <c r="W4389" s="6">
        <f>tbl_Raw_Data[[#This Row],[Gross_Amount]]-tbl_Raw_Data[[#This Row],[Discount_Amount]]</f>
        <v>49.419000000000004</v>
      </c>
      <c r="X4389" s="6">
        <f>tbl_Raw_Data[[#This Row],[Net_Amount_Before_Tax]]*tbl_Raw_Data[[#This Row],[Tax_Pct]]/100</f>
        <v>5.9302799999999998</v>
      </c>
      <c r="Y4389" s="6">
        <f>tbl_Raw_Data[[#This Row],[Net_Amount_Before_Tax]]+tbl_Raw_Data[[#This Row],[Tax_Amount]]</f>
        <v>55.349280000000007</v>
      </c>
      <c r="Z4389" s="6">
        <f t="shared" si="344"/>
        <v>2</v>
      </c>
    </row>
    <row r="4390" spans="1:26" x14ac:dyDescent="0.3">
      <c r="A4390" s="23" t="s">
        <v>6353</v>
      </c>
      <c r="B4390" s="34">
        <v>45530</v>
      </c>
      <c r="C4390" s="23" t="s">
        <v>6354</v>
      </c>
      <c r="D4390" s="23" t="s">
        <v>28</v>
      </c>
      <c r="E4390" s="23" t="s">
        <v>29</v>
      </c>
      <c r="F4390" s="23">
        <v>500001</v>
      </c>
      <c r="G4390" s="23" t="s">
        <v>256</v>
      </c>
      <c r="H4390" s="23" t="s">
        <v>257</v>
      </c>
      <c r="I4390" s="23" t="s">
        <v>22</v>
      </c>
      <c r="J4390" s="23" t="s">
        <v>258</v>
      </c>
      <c r="K4390" s="23" t="s">
        <v>57</v>
      </c>
      <c r="L4390" s="23">
        <v>2</v>
      </c>
      <c r="M4390" s="23">
        <v>60.84</v>
      </c>
      <c r="N4390" s="23">
        <v>5</v>
      </c>
      <c r="O4390" s="23">
        <v>5</v>
      </c>
      <c r="P4390" s="23" t="s">
        <v>43</v>
      </c>
      <c r="Q4390" s="23" t="s">
        <v>34</v>
      </c>
      <c r="R4390" s="23">
        <f t="shared" si="340"/>
        <v>1</v>
      </c>
      <c r="S4390" s="23" t="str">
        <f t="shared" si="341"/>
        <v>ORD104389_20240826_CUST03259_MED025</v>
      </c>
      <c r="T4390" s="23">
        <f t="shared" si="342"/>
        <v>1</v>
      </c>
      <c r="U4390" s="6">
        <f t="shared" si="343"/>
        <v>121.68</v>
      </c>
      <c r="V4390" s="6">
        <f>tbl_Raw_Data[[#This Row],[Discount_Pct]]*tbl_Raw_Data[[#This Row],[Gross_Amount]]/100</f>
        <v>6.0840000000000005</v>
      </c>
      <c r="W4390" s="6">
        <f>tbl_Raw_Data[[#This Row],[Gross_Amount]]-tbl_Raw_Data[[#This Row],[Discount_Amount]]</f>
        <v>115.596</v>
      </c>
      <c r="X4390" s="6">
        <f>tbl_Raw_Data[[#This Row],[Net_Amount_Before_Tax]]*tbl_Raw_Data[[#This Row],[Tax_Pct]]/100</f>
        <v>5.7797999999999998</v>
      </c>
      <c r="Y4390" s="6">
        <f>tbl_Raw_Data[[#This Row],[Net_Amount_Before_Tax]]+tbl_Raw_Data[[#This Row],[Tax_Amount]]</f>
        <v>121.3758</v>
      </c>
      <c r="Z4390" s="6">
        <f t="shared" si="344"/>
        <v>1</v>
      </c>
    </row>
    <row r="4391" spans="1:26" x14ac:dyDescent="0.3">
      <c r="A4391" s="23" t="s">
        <v>6355</v>
      </c>
      <c r="B4391" s="34">
        <v>45711</v>
      </c>
      <c r="C4391" s="23" t="s">
        <v>6356</v>
      </c>
      <c r="D4391" s="23" t="s">
        <v>87</v>
      </c>
      <c r="E4391" s="23" t="s">
        <v>88</v>
      </c>
      <c r="F4391" s="23">
        <v>600040</v>
      </c>
      <c r="G4391" s="23" t="s">
        <v>229</v>
      </c>
      <c r="H4391" s="23" t="s">
        <v>230</v>
      </c>
      <c r="I4391" s="23" t="s">
        <v>84</v>
      </c>
      <c r="J4391" s="23" t="s">
        <v>140</v>
      </c>
      <c r="K4391" s="23" t="s">
        <v>24</v>
      </c>
      <c r="L4391" s="23">
        <v>3</v>
      </c>
      <c r="M4391" s="23">
        <v>178.37</v>
      </c>
      <c r="N4391" s="23">
        <v>5</v>
      </c>
      <c r="O4391" s="23">
        <v>12</v>
      </c>
      <c r="P4391" s="23" t="s">
        <v>33</v>
      </c>
      <c r="Q4391" s="23" t="s">
        <v>26</v>
      </c>
      <c r="R4391" s="23">
        <f t="shared" si="340"/>
        <v>1</v>
      </c>
      <c r="S4391" s="23" t="str">
        <f t="shared" si="341"/>
        <v>ORD104390_20250223_CUST00532_MED022</v>
      </c>
      <c r="T4391" s="23">
        <f t="shared" si="342"/>
        <v>1</v>
      </c>
      <c r="U4391" s="6">
        <f t="shared" si="343"/>
        <v>535.11</v>
      </c>
      <c r="V4391" s="6">
        <f>tbl_Raw_Data[[#This Row],[Discount_Pct]]*tbl_Raw_Data[[#This Row],[Gross_Amount]]/100</f>
        <v>26.755500000000001</v>
      </c>
      <c r="W4391" s="6">
        <f>tbl_Raw_Data[[#This Row],[Gross_Amount]]-tbl_Raw_Data[[#This Row],[Discount_Amount]]</f>
        <v>508.35450000000003</v>
      </c>
      <c r="X4391" s="6">
        <f>tbl_Raw_Data[[#This Row],[Net_Amount_Before_Tax]]*tbl_Raw_Data[[#This Row],[Tax_Pct]]/100</f>
        <v>61.00254000000001</v>
      </c>
      <c r="Y4391" s="6">
        <f>tbl_Raw_Data[[#This Row],[Net_Amount_Before_Tax]]+tbl_Raw_Data[[#This Row],[Tax_Amount]]</f>
        <v>569.3570400000001</v>
      </c>
      <c r="Z4391" s="6">
        <f t="shared" si="344"/>
        <v>0</v>
      </c>
    </row>
    <row r="4392" spans="1:26" x14ac:dyDescent="0.3">
      <c r="A4392" s="23" t="s">
        <v>6357</v>
      </c>
      <c r="B4392" s="34">
        <v>45575</v>
      </c>
      <c r="C4392" s="23" t="s">
        <v>3095</v>
      </c>
      <c r="D4392" s="23" t="s">
        <v>142</v>
      </c>
      <c r="E4392" s="23" t="s">
        <v>81</v>
      </c>
      <c r="F4392" s="23">
        <v>380015</v>
      </c>
      <c r="G4392" s="23" t="s">
        <v>224</v>
      </c>
      <c r="H4392" s="23" t="s">
        <v>225</v>
      </c>
      <c r="I4392" s="23" t="s">
        <v>147</v>
      </c>
      <c r="J4392" s="23" t="s">
        <v>23</v>
      </c>
      <c r="K4392" s="23" t="s">
        <v>24</v>
      </c>
      <c r="L4392" s="23">
        <v>1</v>
      </c>
      <c r="M4392" s="23">
        <v>46.29</v>
      </c>
      <c r="N4392" s="23">
        <v>5</v>
      </c>
      <c r="O4392" s="23">
        <v>5</v>
      </c>
      <c r="P4392" s="23" t="s">
        <v>65</v>
      </c>
      <c r="Q4392" s="23" t="s">
        <v>44</v>
      </c>
      <c r="R4392" s="23">
        <f t="shared" si="340"/>
        <v>1</v>
      </c>
      <c r="S4392" s="23" t="str">
        <f t="shared" si="341"/>
        <v>ORD104391_20241010_CUST02323_MED015</v>
      </c>
      <c r="T4392" s="23">
        <f t="shared" si="342"/>
        <v>1</v>
      </c>
      <c r="U4392" s="6">
        <f t="shared" si="343"/>
        <v>46.29</v>
      </c>
      <c r="V4392" s="6">
        <f>tbl_Raw_Data[[#This Row],[Discount_Pct]]*tbl_Raw_Data[[#This Row],[Gross_Amount]]/100</f>
        <v>2.3144999999999998</v>
      </c>
      <c r="W4392" s="6">
        <f>tbl_Raw_Data[[#This Row],[Gross_Amount]]-tbl_Raw_Data[[#This Row],[Discount_Amount]]</f>
        <v>43.975499999999997</v>
      </c>
      <c r="X4392" s="6">
        <f>tbl_Raw_Data[[#This Row],[Net_Amount_Before_Tax]]*tbl_Raw_Data[[#This Row],[Tax_Pct]]/100</f>
        <v>2.1987749999999999</v>
      </c>
      <c r="Y4392" s="6">
        <f>tbl_Raw_Data[[#This Row],[Net_Amount_Before_Tax]]+tbl_Raw_Data[[#This Row],[Tax_Amount]]</f>
        <v>46.174274999999994</v>
      </c>
      <c r="Z4392" s="6">
        <f t="shared" si="344"/>
        <v>3</v>
      </c>
    </row>
    <row r="4393" spans="1:26" x14ac:dyDescent="0.3">
      <c r="A4393" s="23" t="s">
        <v>6358</v>
      </c>
      <c r="B4393" s="34">
        <v>45427</v>
      </c>
      <c r="C4393" s="23" t="s">
        <v>1798</v>
      </c>
      <c r="D4393" s="23" t="s">
        <v>52</v>
      </c>
      <c r="E4393" s="23" t="s">
        <v>52</v>
      </c>
      <c r="F4393" s="23">
        <v>160001</v>
      </c>
      <c r="G4393" s="23" t="s">
        <v>224</v>
      </c>
      <c r="H4393" s="23" t="s">
        <v>225</v>
      </c>
      <c r="I4393" s="23" t="s">
        <v>147</v>
      </c>
      <c r="J4393" s="23" t="s">
        <v>23</v>
      </c>
      <c r="K4393" s="23" t="s">
        <v>24</v>
      </c>
      <c r="L4393" s="23">
        <v>1</v>
      </c>
      <c r="M4393" s="23">
        <v>42.87</v>
      </c>
      <c r="N4393" s="23">
        <v>5</v>
      </c>
      <c r="O4393" s="23">
        <v>5</v>
      </c>
      <c r="P4393" s="23" t="s">
        <v>58</v>
      </c>
      <c r="Q4393" s="23" t="s">
        <v>34</v>
      </c>
      <c r="R4393" s="23">
        <f t="shared" si="340"/>
        <v>1</v>
      </c>
      <c r="S4393" s="23" t="str">
        <f t="shared" si="341"/>
        <v>ORD104392_20240515_CUST00447_MED015</v>
      </c>
      <c r="T4393" s="23">
        <f t="shared" si="342"/>
        <v>1</v>
      </c>
      <c r="U4393" s="6">
        <f t="shared" si="343"/>
        <v>42.87</v>
      </c>
      <c r="V4393" s="6">
        <f>tbl_Raw_Data[[#This Row],[Discount_Pct]]*tbl_Raw_Data[[#This Row],[Gross_Amount]]/100</f>
        <v>2.1435</v>
      </c>
      <c r="W4393" s="6">
        <f>tbl_Raw_Data[[#This Row],[Gross_Amount]]-tbl_Raw_Data[[#This Row],[Discount_Amount]]</f>
        <v>40.726499999999994</v>
      </c>
      <c r="X4393" s="6">
        <f>tbl_Raw_Data[[#This Row],[Net_Amount_Before_Tax]]*tbl_Raw_Data[[#This Row],[Tax_Pct]]/100</f>
        <v>2.0363249999999997</v>
      </c>
      <c r="Y4393" s="6">
        <f>tbl_Raw_Data[[#This Row],[Net_Amount_Before_Tax]]+tbl_Raw_Data[[#This Row],[Tax_Amount]]</f>
        <v>42.762824999999992</v>
      </c>
      <c r="Z4393" s="6">
        <f t="shared" si="344"/>
        <v>1</v>
      </c>
    </row>
    <row r="4394" spans="1:26" x14ac:dyDescent="0.3">
      <c r="A4394" s="23" t="s">
        <v>6359</v>
      </c>
      <c r="B4394" s="34">
        <v>45922</v>
      </c>
      <c r="C4394" s="23" t="s">
        <v>4775</v>
      </c>
      <c r="D4394" s="23" t="s">
        <v>80</v>
      </c>
      <c r="E4394" s="23" t="s">
        <v>81</v>
      </c>
      <c r="F4394" s="23">
        <v>395017</v>
      </c>
      <c r="G4394" s="23" t="s">
        <v>185</v>
      </c>
      <c r="H4394" s="23" t="s">
        <v>186</v>
      </c>
      <c r="I4394" s="23" t="s">
        <v>76</v>
      </c>
      <c r="J4394" s="23" t="s">
        <v>187</v>
      </c>
      <c r="K4394" s="23" t="s">
        <v>57</v>
      </c>
      <c r="L4394" s="23">
        <v>4</v>
      </c>
      <c r="M4394" s="23">
        <v>81.33</v>
      </c>
      <c r="N4394" s="23">
        <v>0</v>
      </c>
      <c r="O4394" s="23">
        <v>5</v>
      </c>
      <c r="P4394" s="23" t="s">
        <v>43</v>
      </c>
      <c r="Q4394" s="23" t="s">
        <v>34</v>
      </c>
      <c r="R4394" s="23">
        <f t="shared" si="340"/>
        <v>1</v>
      </c>
      <c r="S4394" s="23" t="str">
        <f t="shared" si="341"/>
        <v>ORD104393_20250922_CUST01023_MED009</v>
      </c>
      <c r="T4394" s="23">
        <f t="shared" si="342"/>
        <v>1</v>
      </c>
      <c r="U4394" s="6">
        <f t="shared" si="343"/>
        <v>325.32</v>
      </c>
      <c r="V4394" s="6">
        <f>tbl_Raw_Data[[#This Row],[Discount_Pct]]*tbl_Raw_Data[[#This Row],[Gross_Amount]]/100</f>
        <v>0</v>
      </c>
      <c r="W4394" s="6">
        <f>tbl_Raw_Data[[#This Row],[Gross_Amount]]-tbl_Raw_Data[[#This Row],[Discount_Amount]]</f>
        <v>325.32</v>
      </c>
      <c r="X4394" s="6">
        <f>tbl_Raw_Data[[#This Row],[Net_Amount_Before_Tax]]*tbl_Raw_Data[[#This Row],[Tax_Pct]]/100</f>
        <v>16.265999999999998</v>
      </c>
      <c r="Y4394" s="6">
        <f>tbl_Raw_Data[[#This Row],[Net_Amount_Before_Tax]]+tbl_Raw_Data[[#This Row],[Tax_Amount]]</f>
        <v>341.58600000000001</v>
      </c>
      <c r="Z4394" s="6">
        <f t="shared" si="344"/>
        <v>2</v>
      </c>
    </row>
    <row r="4395" spans="1:26" x14ac:dyDescent="0.3">
      <c r="A4395" s="23" t="s">
        <v>6360</v>
      </c>
      <c r="B4395" s="34">
        <v>45686</v>
      </c>
      <c r="C4395" s="23" t="s">
        <v>4680</v>
      </c>
      <c r="D4395" s="23" t="s">
        <v>19</v>
      </c>
      <c r="E4395" s="23" t="s">
        <v>19</v>
      </c>
      <c r="F4395" s="23">
        <v>110085</v>
      </c>
      <c r="G4395" s="23" t="s">
        <v>119</v>
      </c>
      <c r="H4395" s="23" t="s">
        <v>120</v>
      </c>
      <c r="I4395" s="23" t="s">
        <v>32</v>
      </c>
      <c r="J4395" s="23" t="s">
        <v>64</v>
      </c>
      <c r="K4395" s="23" t="s">
        <v>57</v>
      </c>
      <c r="L4395" s="23">
        <v>2</v>
      </c>
      <c r="M4395" s="23">
        <v>69.150000000000006</v>
      </c>
      <c r="N4395" s="23">
        <v>5</v>
      </c>
      <c r="O4395" s="23">
        <v>12</v>
      </c>
      <c r="P4395" s="23" t="s">
        <v>25</v>
      </c>
      <c r="Q4395" s="23" t="s">
        <v>34</v>
      </c>
      <c r="R4395" s="23">
        <f t="shared" si="340"/>
        <v>1</v>
      </c>
      <c r="S4395" s="23" t="str">
        <f t="shared" si="341"/>
        <v>ORD104394_20250129_CUST01317_MED010</v>
      </c>
      <c r="T4395" s="23">
        <f t="shared" si="342"/>
        <v>1</v>
      </c>
      <c r="U4395" s="6">
        <f t="shared" si="343"/>
        <v>138.30000000000001</v>
      </c>
      <c r="V4395" s="6">
        <f>tbl_Raw_Data[[#This Row],[Discount_Pct]]*tbl_Raw_Data[[#This Row],[Gross_Amount]]/100</f>
        <v>6.915</v>
      </c>
      <c r="W4395" s="6">
        <f>tbl_Raw_Data[[#This Row],[Gross_Amount]]-tbl_Raw_Data[[#This Row],[Discount_Amount]]</f>
        <v>131.38500000000002</v>
      </c>
      <c r="X4395" s="6">
        <f>tbl_Raw_Data[[#This Row],[Net_Amount_Before_Tax]]*tbl_Raw_Data[[#This Row],[Tax_Pct]]/100</f>
        <v>15.766200000000003</v>
      </c>
      <c r="Y4395" s="6">
        <f>tbl_Raw_Data[[#This Row],[Net_Amount_Before_Tax]]+tbl_Raw_Data[[#This Row],[Tax_Amount]]</f>
        <v>147.15120000000002</v>
      </c>
      <c r="Z4395" s="6">
        <f t="shared" si="344"/>
        <v>1</v>
      </c>
    </row>
    <row r="4396" spans="1:26" x14ac:dyDescent="0.3">
      <c r="A4396" s="23" t="s">
        <v>6361</v>
      </c>
      <c r="B4396" s="34">
        <v>45907</v>
      </c>
      <c r="C4396" s="23" t="s">
        <v>6362</v>
      </c>
      <c r="D4396" s="23" t="s">
        <v>80</v>
      </c>
      <c r="E4396" s="23" t="s">
        <v>81</v>
      </c>
      <c r="F4396" s="23">
        <v>395001</v>
      </c>
      <c r="G4396" s="23" t="s">
        <v>132</v>
      </c>
      <c r="H4396" s="23" t="s">
        <v>133</v>
      </c>
      <c r="I4396" s="23" t="s">
        <v>134</v>
      </c>
      <c r="J4396" s="23" t="s">
        <v>135</v>
      </c>
      <c r="K4396" s="23" t="s">
        <v>57</v>
      </c>
      <c r="L4396" s="23">
        <v>1</v>
      </c>
      <c r="M4396" s="23">
        <v>81.91</v>
      </c>
      <c r="N4396" s="23">
        <v>5</v>
      </c>
      <c r="O4396" s="23">
        <v>5</v>
      </c>
      <c r="P4396" s="23" t="s">
        <v>65</v>
      </c>
      <c r="Q4396" s="23" t="s">
        <v>34</v>
      </c>
      <c r="R4396" s="23">
        <f t="shared" si="340"/>
        <v>1</v>
      </c>
      <c r="S4396" s="23" t="str">
        <f t="shared" si="341"/>
        <v>ORD104395_20250907_CUST00694_MED007</v>
      </c>
      <c r="T4396" s="23">
        <f t="shared" si="342"/>
        <v>1</v>
      </c>
      <c r="U4396" s="6">
        <f t="shared" si="343"/>
        <v>81.91</v>
      </c>
      <c r="V4396" s="6">
        <f>tbl_Raw_Data[[#This Row],[Discount_Pct]]*tbl_Raw_Data[[#This Row],[Gross_Amount]]/100</f>
        <v>4.0954999999999995</v>
      </c>
      <c r="W4396" s="6">
        <f>tbl_Raw_Data[[#This Row],[Gross_Amount]]-tbl_Raw_Data[[#This Row],[Discount_Amount]]</f>
        <v>77.814499999999995</v>
      </c>
      <c r="X4396" s="6">
        <f>tbl_Raw_Data[[#This Row],[Net_Amount_Before_Tax]]*tbl_Raw_Data[[#This Row],[Tax_Pct]]/100</f>
        <v>3.8907249999999998</v>
      </c>
      <c r="Y4396" s="6">
        <f>tbl_Raw_Data[[#This Row],[Net_Amount_Before_Tax]]+tbl_Raw_Data[[#This Row],[Tax_Amount]]</f>
        <v>81.705224999999999</v>
      </c>
      <c r="Z4396" s="6">
        <f t="shared" si="344"/>
        <v>3</v>
      </c>
    </row>
    <row r="4397" spans="1:26" x14ac:dyDescent="0.3">
      <c r="A4397" s="23" t="s">
        <v>6363</v>
      </c>
      <c r="B4397" s="34">
        <v>45944</v>
      </c>
      <c r="C4397" s="23" t="s">
        <v>5170</v>
      </c>
      <c r="D4397" s="23" t="s">
        <v>46</v>
      </c>
      <c r="E4397" s="23" t="s">
        <v>47</v>
      </c>
      <c r="F4397" s="23">
        <v>411057</v>
      </c>
      <c r="G4397" s="23" t="s">
        <v>30</v>
      </c>
      <c r="H4397" s="23" t="s">
        <v>31</v>
      </c>
      <c r="I4397" s="23" t="s">
        <v>32</v>
      </c>
      <c r="J4397" s="23" t="s">
        <v>23</v>
      </c>
      <c r="K4397" s="23" t="s">
        <v>24</v>
      </c>
      <c r="L4397" s="23">
        <v>2</v>
      </c>
      <c r="M4397" s="23">
        <v>144.13999999999999</v>
      </c>
      <c r="N4397" s="23">
        <v>0</v>
      </c>
      <c r="O4397" s="23">
        <v>12</v>
      </c>
      <c r="P4397" s="23" t="s">
        <v>33</v>
      </c>
      <c r="Q4397" s="23" t="s">
        <v>34</v>
      </c>
      <c r="R4397" s="23">
        <f t="shared" si="340"/>
        <v>1</v>
      </c>
      <c r="S4397" s="23" t="str">
        <f t="shared" si="341"/>
        <v>ORD104396_20251014_CUST01869_MED017</v>
      </c>
      <c r="T4397" s="23">
        <f t="shared" si="342"/>
        <v>1</v>
      </c>
      <c r="U4397" s="6">
        <f t="shared" si="343"/>
        <v>288.27999999999997</v>
      </c>
      <c r="V4397" s="6">
        <f>tbl_Raw_Data[[#This Row],[Discount_Pct]]*tbl_Raw_Data[[#This Row],[Gross_Amount]]/100</f>
        <v>0</v>
      </c>
      <c r="W4397" s="6">
        <f>tbl_Raw_Data[[#This Row],[Gross_Amount]]-tbl_Raw_Data[[#This Row],[Discount_Amount]]</f>
        <v>288.27999999999997</v>
      </c>
      <c r="X4397" s="6">
        <f>tbl_Raw_Data[[#This Row],[Net_Amount_Before_Tax]]*tbl_Raw_Data[[#This Row],[Tax_Pct]]/100</f>
        <v>34.593599999999995</v>
      </c>
      <c r="Y4397" s="6">
        <f>tbl_Raw_Data[[#This Row],[Net_Amount_Before_Tax]]+tbl_Raw_Data[[#This Row],[Tax_Amount]]</f>
        <v>322.87359999999995</v>
      </c>
      <c r="Z4397" s="6">
        <f t="shared" si="344"/>
        <v>4</v>
      </c>
    </row>
    <row r="4398" spans="1:26" x14ac:dyDescent="0.3">
      <c r="A4398" s="23" t="s">
        <v>6364</v>
      </c>
      <c r="B4398" s="34">
        <v>45470</v>
      </c>
      <c r="C4398" s="23" t="s">
        <v>6365</v>
      </c>
      <c r="D4398" s="23" t="s">
        <v>142</v>
      </c>
      <c r="E4398" s="23" t="s">
        <v>81</v>
      </c>
      <c r="F4398" s="23">
        <v>380015</v>
      </c>
      <c r="G4398" s="23" t="s">
        <v>111</v>
      </c>
      <c r="H4398" s="23" t="s">
        <v>112</v>
      </c>
      <c r="I4398" s="23" t="s">
        <v>113</v>
      </c>
      <c r="J4398" s="23" t="s">
        <v>114</v>
      </c>
      <c r="K4398" s="23" t="s">
        <v>24</v>
      </c>
      <c r="L4398" s="23">
        <v>4</v>
      </c>
      <c r="M4398" s="23">
        <v>108.09</v>
      </c>
      <c r="N4398" s="23">
        <v>5</v>
      </c>
      <c r="O4398" s="23">
        <v>5</v>
      </c>
      <c r="P4398" s="23" t="s">
        <v>43</v>
      </c>
      <c r="Q4398" s="23" t="s">
        <v>34</v>
      </c>
      <c r="R4398" s="23">
        <f t="shared" si="340"/>
        <v>1</v>
      </c>
      <c r="S4398" s="23" t="str">
        <f t="shared" si="341"/>
        <v>ORD104397_20240627_CUST01968_MED027</v>
      </c>
      <c r="T4398" s="23">
        <f t="shared" si="342"/>
        <v>1</v>
      </c>
      <c r="U4398" s="6">
        <f t="shared" si="343"/>
        <v>432.36</v>
      </c>
      <c r="V4398" s="6">
        <f>tbl_Raw_Data[[#This Row],[Discount_Pct]]*tbl_Raw_Data[[#This Row],[Gross_Amount]]/100</f>
        <v>21.618000000000002</v>
      </c>
      <c r="W4398" s="6">
        <f>tbl_Raw_Data[[#This Row],[Gross_Amount]]-tbl_Raw_Data[[#This Row],[Discount_Amount]]</f>
        <v>410.74200000000002</v>
      </c>
      <c r="X4398" s="6">
        <f>tbl_Raw_Data[[#This Row],[Net_Amount_Before_Tax]]*tbl_Raw_Data[[#This Row],[Tax_Pct]]/100</f>
        <v>20.537099999999999</v>
      </c>
      <c r="Y4398" s="6">
        <f>tbl_Raw_Data[[#This Row],[Net_Amount_Before_Tax]]+tbl_Raw_Data[[#This Row],[Tax_Amount]]</f>
        <v>431.27910000000003</v>
      </c>
      <c r="Z4398" s="6">
        <f t="shared" si="344"/>
        <v>2</v>
      </c>
    </row>
    <row r="4399" spans="1:26" x14ac:dyDescent="0.3">
      <c r="A4399" s="23" t="s">
        <v>6366</v>
      </c>
      <c r="B4399" s="34">
        <v>45738</v>
      </c>
      <c r="C4399" s="23" t="s">
        <v>4709</v>
      </c>
      <c r="D4399" s="23" t="s">
        <v>123</v>
      </c>
      <c r="E4399" s="23" t="s">
        <v>101</v>
      </c>
      <c r="F4399" s="23">
        <v>226016</v>
      </c>
      <c r="G4399" s="23" t="s">
        <v>119</v>
      </c>
      <c r="H4399" s="23" t="s">
        <v>120</v>
      </c>
      <c r="I4399" s="23" t="s">
        <v>32</v>
      </c>
      <c r="J4399" s="23" t="s">
        <v>64</v>
      </c>
      <c r="K4399" s="23" t="s">
        <v>57</v>
      </c>
      <c r="L4399" s="23">
        <v>4</v>
      </c>
      <c r="M4399" s="23">
        <v>61.98</v>
      </c>
      <c r="N4399" s="23">
        <v>5</v>
      </c>
      <c r="O4399" s="23">
        <v>5</v>
      </c>
      <c r="P4399" s="23" t="s">
        <v>33</v>
      </c>
      <c r="Q4399" s="23" t="s">
        <v>26</v>
      </c>
      <c r="R4399" s="23">
        <f t="shared" si="340"/>
        <v>1</v>
      </c>
      <c r="S4399" s="23" t="str">
        <f t="shared" si="341"/>
        <v>ORD104398_20250322_CUST03447_MED010</v>
      </c>
      <c r="T4399" s="23">
        <f t="shared" si="342"/>
        <v>1</v>
      </c>
      <c r="U4399" s="6">
        <f t="shared" si="343"/>
        <v>247.92</v>
      </c>
      <c r="V4399" s="6">
        <f>tbl_Raw_Data[[#This Row],[Discount_Pct]]*tbl_Raw_Data[[#This Row],[Gross_Amount]]/100</f>
        <v>12.395999999999999</v>
      </c>
      <c r="W4399" s="6">
        <f>tbl_Raw_Data[[#This Row],[Gross_Amount]]-tbl_Raw_Data[[#This Row],[Discount_Amount]]</f>
        <v>235.524</v>
      </c>
      <c r="X4399" s="6">
        <f>tbl_Raw_Data[[#This Row],[Net_Amount_Before_Tax]]*tbl_Raw_Data[[#This Row],[Tax_Pct]]/100</f>
        <v>11.776199999999999</v>
      </c>
      <c r="Y4399" s="6">
        <f>tbl_Raw_Data[[#This Row],[Net_Amount_Before_Tax]]+tbl_Raw_Data[[#This Row],[Tax_Amount]]</f>
        <v>247.30019999999999</v>
      </c>
      <c r="Z4399" s="6">
        <f t="shared" si="344"/>
        <v>1</v>
      </c>
    </row>
    <row r="4400" spans="1:26" x14ac:dyDescent="0.3">
      <c r="A4400" s="23" t="s">
        <v>6367</v>
      </c>
      <c r="B4400" s="34">
        <v>45377</v>
      </c>
      <c r="C4400" s="23" t="s">
        <v>6368</v>
      </c>
      <c r="D4400" s="23" t="s">
        <v>37</v>
      </c>
      <c r="E4400" s="23" t="s">
        <v>38</v>
      </c>
      <c r="F4400" s="23">
        <v>452016</v>
      </c>
      <c r="G4400" s="23" t="s">
        <v>111</v>
      </c>
      <c r="H4400" s="23" t="s">
        <v>112</v>
      </c>
      <c r="I4400" s="23" t="s">
        <v>113</v>
      </c>
      <c r="J4400" s="23" t="s">
        <v>114</v>
      </c>
      <c r="K4400" s="23" t="s">
        <v>24</v>
      </c>
      <c r="L4400" s="23">
        <v>2</v>
      </c>
      <c r="M4400" s="23">
        <v>107.83</v>
      </c>
      <c r="N4400" s="23">
        <v>15</v>
      </c>
      <c r="O4400" s="23">
        <v>18</v>
      </c>
      <c r="P4400" s="23" t="s">
        <v>25</v>
      </c>
      <c r="Q4400" s="23" t="s">
        <v>26</v>
      </c>
      <c r="R4400" s="23">
        <f t="shared" si="340"/>
        <v>1</v>
      </c>
      <c r="S4400" s="23" t="str">
        <f t="shared" si="341"/>
        <v>ORD104399_20240326_CUST01697_MED027</v>
      </c>
      <c r="T4400" s="23">
        <f t="shared" si="342"/>
        <v>1</v>
      </c>
      <c r="U4400" s="6">
        <f t="shared" si="343"/>
        <v>215.66</v>
      </c>
      <c r="V4400" s="6">
        <f>tbl_Raw_Data[[#This Row],[Discount_Pct]]*tbl_Raw_Data[[#This Row],[Gross_Amount]]/100</f>
        <v>32.349000000000004</v>
      </c>
      <c r="W4400" s="6">
        <f>tbl_Raw_Data[[#This Row],[Gross_Amount]]-tbl_Raw_Data[[#This Row],[Discount_Amount]]</f>
        <v>183.31099999999998</v>
      </c>
      <c r="X4400" s="6">
        <f>tbl_Raw_Data[[#This Row],[Net_Amount_Before_Tax]]*tbl_Raw_Data[[#This Row],[Tax_Pct]]/100</f>
        <v>32.995979999999996</v>
      </c>
      <c r="Y4400" s="6">
        <f>tbl_Raw_Data[[#This Row],[Net_Amount_Before_Tax]]+tbl_Raw_Data[[#This Row],[Tax_Amount]]</f>
        <v>216.30697999999998</v>
      </c>
      <c r="Z4400" s="6">
        <f t="shared" si="344"/>
        <v>1</v>
      </c>
    </row>
    <row r="4401" spans="1:26" x14ac:dyDescent="0.3">
      <c r="A4401" s="23" t="s">
        <v>6369</v>
      </c>
      <c r="B4401" s="34">
        <v>45306</v>
      </c>
      <c r="C4401" s="23" t="s">
        <v>6370</v>
      </c>
      <c r="D4401" s="23" t="s">
        <v>159</v>
      </c>
      <c r="E4401" s="23" t="s">
        <v>47</v>
      </c>
      <c r="F4401" s="23">
        <v>400050</v>
      </c>
      <c r="G4401" s="23" t="s">
        <v>124</v>
      </c>
      <c r="H4401" s="23" t="s">
        <v>125</v>
      </c>
      <c r="I4401" s="23" t="s">
        <v>104</v>
      </c>
      <c r="J4401" s="23" t="s">
        <v>114</v>
      </c>
      <c r="K4401" s="23" t="s">
        <v>24</v>
      </c>
      <c r="L4401" s="23">
        <v>1</v>
      </c>
      <c r="M4401" s="23">
        <v>120.96</v>
      </c>
      <c r="N4401" s="23">
        <v>15</v>
      </c>
      <c r="O4401" s="23">
        <v>12</v>
      </c>
      <c r="P4401" s="23" t="s">
        <v>58</v>
      </c>
      <c r="Q4401" s="23" t="s">
        <v>34</v>
      </c>
      <c r="R4401" s="23">
        <f t="shared" si="340"/>
        <v>1</v>
      </c>
      <c r="S4401" s="23" t="str">
        <f t="shared" si="341"/>
        <v>ORD104400_20240115_CUST00876_MED018</v>
      </c>
      <c r="T4401" s="23">
        <f t="shared" si="342"/>
        <v>1</v>
      </c>
      <c r="U4401" s="6">
        <f t="shared" si="343"/>
        <v>120.96</v>
      </c>
      <c r="V4401" s="6">
        <f>tbl_Raw_Data[[#This Row],[Discount_Pct]]*tbl_Raw_Data[[#This Row],[Gross_Amount]]/100</f>
        <v>18.143999999999998</v>
      </c>
      <c r="W4401" s="6">
        <f>tbl_Raw_Data[[#This Row],[Gross_Amount]]-tbl_Raw_Data[[#This Row],[Discount_Amount]]</f>
        <v>102.816</v>
      </c>
      <c r="X4401" s="6">
        <f>tbl_Raw_Data[[#This Row],[Net_Amount_Before_Tax]]*tbl_Raw_Data[[#This Row],[Tax_Pct]]/100</f>
        <v>12.337919999999999</v>
      </c>
      <c r="Y4401" s="6">
        <f>tbl_Raw_Data[[#This Row],[Net_Amount_Before_Tax]]+tbl_Raw_Data[[#This Row],[Tax_Amount]]</f>
        <v>115.15392</v>
      </c>
      <c r="Z4401" s="6">
        <f t="shared" si="344"/>
        <v>1</v>
      </c>
    </row>
    <row r="4402" spans="1:26" x14ac:dyDescent="0.3">
      <c r="A4402" s="23" t="s">
        <v>6371</v>
      </c>
      <c r="B4402" s="34">
        <v>45669</v>
      </c>
      <c r="C4402" s="23" t="s">
        <v>6372</v>
      </c>
      <c r="D4402" s="23" t="s">
        <v>92</v>
      </c>
      <c r="E4402" s="23" t="s">
        <v>93</v>
      </c>
      <c r="F4402" s="23">
        <v>560038</v>
      </c>
      <c r="G4402" s="23" t="s">
        <v>132</v>
      </c>
      <c r="H4402" s="23" t="s">
        <v>133</v>
      </c>
      <c r="I4402" s="23" t="s">
        <v>134</v>
      </c>
      <c r="J4402" s="23" t="s">
        <v>135</v>
      </c>
      <c r="K4402" s="23" t="s">
        <v>57</v>
      </c>
      <c r="L4402" s="23">
        <v>1</v>
      </c>
      <c r="M4402" s="23">
        <v>86.23</v>
      </c>
      <c r="N4402" s="23">
        <v>5</v>
      </c>
      <c r="O4402" s="23">
        <v>5</v>
      </c>
      <c r="P4402" s="23" t="s">
        <v>33</v>
      </c>
      <c r="Q4402" s="23" t="s">
        <v>34</v>
      </c>
      <c r="R4402" s="23">
        <f t="shared" si="340"/>
        <v>1</v>
      </c>
      <c r="S4402" s="23" t="str">
        <f t="shared" si="341"/>
        <v>ORD104401_20250112_CUST03385_MED007</v>
      </c>
      <c r="T4402" s="23">
        <f t="shared" si="342"/>
        <v>1</v>
      </c>
      <c r="U4402" s="6">
        <f t="shared" si="343"/>
        <v>86.23</v>
      </c>
      <c r="V4402" s="6">
        <f>tbl_Raw_Data[[#This Row],[Discount_Pct]]*tbl_Raw_Data[[#This Row],[Gross_Amount]]/100</f>
        <v>4.3115000000000006</v>
      </c>
      <c r="W4402" s="6">
        <f>tbl_Raw_Data[[#This Row],[Gross_Amount]]-tbl_Raw_Data[[#This Row],[Discount_Amount]]</f>
        <v>81.918500000000009</v>
      </c>
      <c r="X4402" s="6">
        <f>tbl_Raw_Data[[#This Row],[Net_Amount_Before_Tax]]*tbl_Raw_Data[[#This Row],[Tax_Pct]]/100</f>
        <v>4.0959250000000003</v>
      </c>
      <c r="Y4402" s="6">
        <f>tbl_Raw_Data[[#This Row],[Net_Amount_Before_Tax]]+tbl_Raw_Data[[#This Row],[Tax_Amount]]</f>
        <v>86.014425000000003</v>
      </c>
      <c r="Z4402" s="6">
        <f t="shared" si="344"/>
        <v>1</v>
      </c>
    </row>
    <row r="4403" spans="1:26" x14ac:dyDescent="0.3">
      <c r="A4403" s="23" t="s">
        <v>6371</v>
      </c>
      <c r="B4403" s="34">
        <v>45966</v>
      </c>
      <c r="C4403" s="23" t="s">
        <v>3891</v>
      </c>
      <c r="D4403" s="23" t="s">
        <v>19</v>
      </c>
      <c r="E4403" s="23" t="s">
        <v>19</v>
      </c>
      <c r="F4403" s="23">
        <v>110044</v>
      </c>
      <c r="G4403" s="23" t="s">
        <v>74</v>
      </c>
      <c r="H4403" s="23" t="s">
        <v>75</v>
      </c>
      <c r="I4403" s="23" t="s">
        <v>76</v>
      </c>
      <c r="J4403" s="23" t="s">
        <v>77</v>
      </c>
      <c r="K4403" s="23" t="s">
        <v>57</v>
      </c>
      <c r="L4403" s="23">
        <v>3</v>
      </c>
      <c r="M4403" s="23">
        <v>63.63</v>
      </c>
      <c r="N4403" s="23">
        <v>10</v>
      </c>
      <c r="O4403" s="23">
        <v>12</v>
      </c>
      <c r="P4403" s="23" t="s">
        <v>58</v>
      </c>
      <c r="Q4403" s="23" t="s">
        <v>34</v>
      </c>
      <c r="R4403" s="23">
        <f t="shared" si="340"/>
        <v>1</v>
      </c>
      <c r="S4403" s="23" t="str">
        <f t="shared" si="341"/>
        <v>ORD104401_20251105_CUST03278_MED008</v>
      </c>
      <c r="T4403" s="23">
        <f t="shared" si="342"/>
        <v>1</v>
      </c>
      <c r="U4403" s="6">
        <f t="shared" si="343"/>
        <v>190.89000000000001</v>
      </c>
      <c r="V4403" s="6">
        <f>tbl_Raw_Data[[#This Row],[Discount_Pct]]*tbl_Raw_Data[[#This Row],[Gross_Amount]]/100</f>
        <v>19.089000000000002</v>
      </c>
      <c r="W4403" s="6">
        <f>tbl_Raw_Data[[#This Row],[Gross_Amount]]-tbl_Raw_Data[[#This Row],[Discount_Amount]]</f>
        <v>171.80100000000002</v>
      </c>
      <c r="X4403" s="6">
        <f>tbl_Raw_Data[[#This Row],[Net_Amount_Before_Tax]]*tbl_Raw_Data[[#This Row],[Tax_Pct]]/100</f>
        <v>20.616120000000002</v>
      </c>
      <c r="Y4403" s="6">
        <f>tbl_Raw_Data[[#This Row],[Net_Amount_Before_Tax]]+tbl_Raw_Data[[#This Row],[Tax_Amount]]</f>
        <v>192.41712000000001</v>
      </c>
      <c r="Z4403" s="6">
        <f t="shared" si="344"/>
        <v>3</v>
      </c>
    </row>
    <row r="4404" spans="1:26" x14ac:dyDescent="0.3">
      <c r="A4404" s="23" t="s">
        <v>6373</v>
      </c>
      <c r="B4404" s="34">
        <v>45601</v>
      </c>
      <c r="C4404" s="23" t="s">
        <v>1570</v>
      </c>
      <c r="D4404" s="23" t="s">
        <v>19</v>
      </c>
      <c r="E4404" s="23" t="s">
        <v>19</v>
      </c>
      <c r="F4404" s="23">
        <v>110024</v>
      </c>
      <c r="G4404" s="23" t="s">
        <v>68</v>
      </c>
      <c r="H4404" s="23" t="s">
        <v>69</v>
      </c>
      <c r="I4404" s="23" t="s">
        <v>55</v>
      </c>
      <c r="J4404" s="23" t="s">
        <v>56</v>
      </c>
      <c r="K4404" s="23" t="s">
        <v>24</v>
      </c>
      <c r="L4404" s="23">
        <v>4</v>
      </c>
      <c r="M4404" s="23">
        <v>31.77</v>
      </c>
      <c r="N4404" s="23">
        <v>10</v>
      </c>
      <c r="O4404" s="23">
        <v>12</v>
      </c>
      <c r="P4404" s="23" t="s">
        <v>58</v>
      </c>
      <c r="Q4404" s="23" t="s">
        <v>34</v>
      </c>
      <c r="R4404" s="23">
        <f t="shared" si="340"/>
        <v>1</v>
      </c>
      <c r="S4404" s="23" t="str">
        <f t="shared" si="341"/>
        <v>ORD104403_20241105_CUST02765_MED003</v>
      </c>
      <c r="T4404" s="23">
        <f t="shared" si="342"/>
        <v>1</v>
      </c>
      <c r="U4404" s="6">
        <f t="shared" si="343"/>
        <v>127.08</v>
      </c>
      <c r="V4404" s="6">
        <f>tbl_Raw_Data[[#This Row],[Discount_Pct]]*tbl_Raw_Data[[#This Row],[Gross_Amount]]/100</f>
        <v>12.708</v>
      </c>
      <c r="W4404" s="6">
        <f>tbl_Raw_Data[[#This Row],[Gross_Amount]]-tbl_Raw_Data[[#This Row],[Discount_Amount]]</f>
        <v>114.372</v>
      </c>
      <c r="X4404" s="6">
        <f>tbl_Raw_Data[[#This Row],[Net_Amount_Before_Tax]]*tbl_Raw_Data[[#This Row],[Tax_Pct]]/100</f>
        <v>13.724639999999999</v>
      </c>
      <c r="Y4404" s="6">
        <f>tbl_Raw_Data[[#This Row],[Net_Amount_Before_Tax]]+tbl_Raw_Data[[#This Row],[Tax_Amount]]</f>
        <v>128.09664000000001</v>
      </c>
      <c r="Z4404" s="6">
        <f t="shared" si="344"/>
        <v>3</v>
      </c>
    </row>
    <row r="4405" spans="1:26" x14ac:dyDescent="0.3">
      <c r="A4405" s="23" t="s">
        <v>6374</v>
      </c>
      <c r="B4405" s="34">
        <v>45987</v>
      </c>
      <c r="C4405" s="23" t="s">
        <v>2900</v>
      </c>
      <c r="D4405" s="23" t="s">
        <v>37</v>
      </c>
      <c r="E4405" s="23" t="s">
        <v>38</v>
      </c>
      <c r="F4405" s="23">
        <v>452010</v>
      </c>
      <c r="G4405" s="23" t="s">
        <v>196</v>
      </c>
      <c r="H4405" s="23" t="s">
        <v>197</v>
      </c>
      <c r="I4405" s="23" t="s">
        <v>32</v>
      </c>
      <c r="J4405" s="23" t="s">
        <v>42</v>
      </c>
      <c r="K4405" s="23" t="s">
        <v>24</v>
      </c>
      <c r="L4405" s="23">
        <v>6</v>
      </c>
      <c r="M4405" s="23">
        <v>24.29</v>
      </c>
      <c r="N4405" s="23">
        <v>10</v>
      </c>
      <c r="O4405" s="23">
        <v>5</v>
      </c>
      <c r="P4405" s="23" t="s">
        <v>65</v>
      </c>
      <c r="Q4405" s="23" t="s">
        <v>26</v>
      </c>
      <c r="R4405" s="23">
        <f t="shared" si="340"/>
        <v>1</v>
      </c>
      <c r="S4405" s="23" t="str">
        <f t="shared" si="341"/>
        <v>ORD104404_20251126_CUST00861_MED011</v>
      </c>
      <c r="T4405" s="23">
        <f t="shared" si="342"/>
        <v>1</v>
      </c>
      <c r="U4405" s="6">
        <f t="shared" si="343"/>
        <v>145.74</v>
      </c>
      <c r="V4405" s="6">
        <f>tbl_Raw_Data[[#This Row],[Discount_Pct]]*tbl_Raw_Data[[#This Row],[Gross_Amount]]/100</f>
        <v>14.574000000000002</v>
      </c>
      <c r="W4405" s="6">
        <f>tbl_Raw_Data[[#This Row],[Gross_Amount]]-tbl_Raw_Data[[#This Row],[Discount_Amount]]</f>
        <v>131.166</v>
      </c>
      <c r="X4405" s="6">
        <f>tbl_Raw_Data[[#This Row],[Net_Amount_Before_Tax]]*tbl_Raw_Data[[#This Row],[Tax_Pct]]/100</f>
        <v>6.5582999999999991</v>
      </c>
      <c r="Y4405" s="6">
        <f>tbl_Raw_Data[[#This Row],[Net_Amount_Before_Tax]]+tbl_Raw_Data[[#This Row],[Tax_Amount]]</f>
        <v>137.7243</v>
      </c>
      <c r="Z4405" s="6">
        <f t="shared" si="344"/>
        <v>1</v>
      </c>
    </row>
    <row r="4406" spans="1:26" x14ac:dyDescent="0.3">
      <c r="A4406" s="23" t="s">
        <v>6374</v>
      </c>
      <c r="B4406" s="34">
        <v>45837</v>
      </c>
      <c r="C4406" s="23" t="s">
        <v>5287</v>
      </c>
      <c r="D4406" s="23" t="s">
        <v>37</v>
      </c>
      <c r="E4406" s="23" t="s">
        <v>38</v>
      </c>
      <c r="F4406" s="23">
        <v>452001</v>
      </c>
      <c r="G4406" s="23" t="s">
        <v>160</v>
      </c>
      <c r="H4406" s="23" t="s">
        <v>161</v>
      </c>
      <c r="I4406" s="23" t="s">
        <v>50</v>
      </c>
      <c r="J4406" s="23" t="s">
        <v>23</v>
      </c>
      <c r="K4406" s="23" t="s">
        <v>24</v>
      </c>
      <c r="L4406" s="23">
        <v>3</v>
      </c>
      <c r="M4406" s="23">
        <v>152.91</v>
      </c>
      <c r="N4406" s="23">
        <v>5</v>
      </c>
      <c r="O4406" s="23">
        <v>12</v>
      </c>
      <c r="P4406" s="23" t="s">
        <v>43</v>
      </c>
      <c r="Q4406" s="23" t="s">
        <v>34</v>
      </c>
      <c r="R4406" s="23">
        <f t="shared" si="340"/>
        <v>1</v>
      </c>
      <c r="S4406" s="23" t="str">
        <f t="shared" si="341"/>
        <v>ORD104404_20250629_CUST02738_MED014</v>
      </c>
      <c r="T4406" s="23">
        <f t="shared" si="342"/>
        <v>1</v>
      </c>
      <c r="U4406" s="6">
        <f t="shared" si="343"/>
        <v>458.73</v>
      </c>
      <c r="V4406" s="6">
        <f>tbl_Raw_Data[[#This Row],[Discount_Pct]]*tbl_Raw_Data[[#This Row],[Gross_Amount]]/100</f>
        <v>22.936500000000002</v>
      </c>
      <c r="W4406" s="6">
        <f>tbl_Raw_Data[[#This Row],[Gross_Amount]]-tbl_Raw_Data[[#This Row],[Discount_Amount]]</f>
        <v>435.79349999999999</v>
      </c>
      <c r="X4406" s="6">
        <f>tbl_Raw_Data[[#This Row],[Net_Amount_Before_Tax]]*tbl_Raw_Data[[#This Row],[Tax_Pct]]/100</f>
        <v>52.29522</v>
      </c>
      <c r="Y4406" s="6">
        <f>tbl_Raw_Data[[#This Row],[Net_Amount_Before_Tax]]+tbl_Raw_Data[[#This Row],[Tax_Amount]]</f>
        <v>488.08871999999997</v>
      </c>
      <c r="Z4406" s="6">
        <f t="shared" si="344"/>
        <v>1</v>
      </c>
    </row>
    <row r="4407" spans="1:26" x14ac:dyDescent="0.3">
      <c r="A4407" s="23" t="s">
        <v>6375</v>
      </c>
      <c r="B4407" s="34">
        <v>45757</v>
      </c>
      <c r="C4407" s="23" t="s">
        <v>4886</v>
      </c>
      <c r="D4407" s="23" t="s">
        <v>46</v>
      </c>
      <c r="E4407" s="23" t="s">
        <v>47</v>
      </c>
      <c r="F4407" s="23">
        <v>411045</v>
      </c>
      <c r="G4407" s="23" t="s">
        <v>48</v>
      </c>
      <c r="H4407" s="23" t="s">
        <v>49</v>
      </c>
      <c r="I4407" s="23" t="s">
        <v>50</v>
      </c>
      <c r="J4407" s="23" t="s">
        <v>23</v>
      </c>
      <c r="K4407" s="23" t="s">
        <v>24</v>
      </c>
      <c r="L4407" s="23">
        <v>1</v>
      </c>
      <c r="M4407" s="23">
        <v>118.75</v>
      </c>
      <c r="N4407" s="23">
        <v>5</v>
      </c>
      <c r="O4407" s="23">
        <v>5</v>
      </c>
      <c r="P4407" s="23" t="s">
        <v>58</v>
      </c>
      <c r="Q4407" s="23" t="s">
        <v>34</v>
      </c>
      <c r="R4407" s="23">
        <f t="shared" si="340"/>
        <v>1</v>
      </c>
      <c r="S4407" s="23" t="str">
        <f t="shared" si="341"/>
        <v>ORD104406_20250410_CUST03257_MED028</v>
      </c>
      <c r="T4407" s="23">
        <f t="shared" si="342"/>
        <v>1</v>
      </c>
      <c r="U4407" s="6">
        <f t="shared" si="343"/>
        <v>118.75</v>
      </c>
      <c r="V4407" s="6">
        <f>tbl_Raw_Data[[#This Row],[Discount_Pct]]*tbl_Raw_Data[[#This Row],[Gross_Amount]]/100</f>
        <v>5.9375</v>
      </c>
      <c r="W4407" s="6">
        <f>tbl_Raw_Data[[#This Row],[Gross_Amount]]-tbl_Raw_Data[[#This Row],[Discount_Amount]]</f>
        <v>112.8125</v>
      </c>
      <c r="X4407" s="6">
        <f>tbl_Raw_Data[[#This Row],[Net_Amount_Before_Tax]]*tbl_Raw_Data[[#This Row],[Tax_Pct]]/100</f>
        <v>5.640625</v>
      </c>
      <c r="Y4407" s="6">
        <f>tbl_Raw_Data[[#This Row],[Net_Amount_Before_Tax]]+tbl_Raw_Data[[#This Row],[Tax_Amount]]</f>
        <v>118.453125</v>
      </c>
      <c r="Z4407" s="6">
        <f t="shared" si="344"/>
        <v>4</v>
      </c>
    </row>
    <row r="4408" spans="1:26" x14ac:dyDescent="0.3">
      <c r="A4408" s="23" t="s">
        <v>6376</v>
      </c>
      <c r="B4408" s="34">
        <v>45807</v>
      </c>
      <c r="C4408" s="23" t="s">
        <v>1169</v>
      </c>
      <c r="D4408" s="23" t="s">
        <v>46</v>
      </c>
      <c r="E4408" s="23" t="s">
        <v>47</v>
      </c>
      <c r="F4408" s="23">
        <v>411038</v>
      </c>
      <c r="G4408" s="23" t="s">
        <v>39</v>
      </c>
      <c r="H4408" s="23" t="s">
        <v>40</v>
      </c>
      <c r="I4408" s="23" t="s">
        <v>41</v>
      </c>
      <c r="J4408" s="23" t="s">
        <v>42</v>
      </c>
      <c r="K4408" s="23" t="s">
        <v>24</v>
      </c>
      <c r="L4408" s="23">
        <v>1</v>
      </c>
      <c r="M4408" s="23">
        <v>33.5</v>
      </c>
      <c r="N4408" s="23">
        <v>15</v>
      </c>
      <c r="O4408" s="23">
        <v>5</v>
      </c>
      <c r="P4408" s="23" t="s">
        <v>25</v>
      </c>
      <c r="Q4408" s="23" t="s">
        <v>44</v>
      </c>
      <c r="R4408" s="23">
        <f t="shared" si="340"/>
        <v>1</v>
      </c>
      <c r="S4408" s="23" t="str">
        <f t="shared" si="341"/>
        <v>ORD104407_20250530_CUST03012_MED001</v>
      </c>
      <c r="T4408" s="23">
        <f t="shared" si="342"/>
        <v>1</v>
      </c>
      <c r="U4408" s="6">
        <f t="shared" si="343"/>
        <v>33.5</v>
      </c>
      <c r="V4408" s="6">
        <f>tbl_Raw_Data[[#This Row],[Discount_Pct]]*tbl_Raw_Data[[#This Row],[Gross_Amount]]/100</f>
        <v>5.0250000000000004</v>
      </c>
      <c r="W4408" s="6">
        <f>tbl_Raw_Data[[#This Row],[Gross_Amount]]-tbl_Raw_Data[[#This Row],[Discount_Amount]]</f>
        <v>28.475000000000001</v>
      </c>
      <c r="X4408" s="6">
        <f>tbl_Raw_Data[[#This Row],[Net_Amount_Before_Tax]]*tbl_Raw_Data[[#This Row],[Tax_Pct]]/100</f>
        <v>1.4237500000000001</v>
      </c>
      <c r="Y4408" s="6">
        <f>tbl_Raw_Data[[#This Row],[Net_Amount_Before_Tax]]+tbl_Raw_Data[[#This Row],[Tax_Amount]]</f>
        <v>29.89875</v>
      </c>
      <c r="Z4408" s="6">
        <f t="shared" si="344"/>
        <v>2</v>
      </c>
    </row>
    <row r="4409" spans="1:26" x14ac:dyDescent="0.3">
      <c r="A4409" s="23" t="s">
        <v>6377</v>
      </c>
      <c r="B4409" s="34">
        <v>45614</v>
      </c>
      <c r="C4409" s="23" t="s">
        <v>6378</v>
      </c>
      <c r="D4409" s="23" t="s">
        <v>87</v>
      </c>
      <c r="E4409" s="23" t="s">
        <v>88</v>
      </c>
      <c r="F4409" s="23">
        <v>600001</v>
      </c>
      <c r="G4409" s="23" t="s">
        <v>160</v>
      </c>
      <c r="H4409" s="23" t="s">
        <v>161</v>
      </c>
      <c r="I4409" s="23" t="s">
        <v>50</v>
      </c>
      <c r="J4409" s="23" t="s">
        <v>23</v>
      </c>
      <c r="K4409" s="23" t="s">
        <v>24</v>
      </c>
      <c r="L4409" s="23">
        <v>2</v>
      </c>
      <c r="M4409" s="23">
        <v>130.66</v>
      </c>
      <c r="N4409" s="23">
        <v>0</v>
      </c>
      <c r="O4409" s="23">
        <v>12</v>
      </c>
      <c r="P4409" s="23" t="s">
        <v>58</v>
      </c>
      <c r="Q4409" s="23" t="s">
        <v>26</v>
      </c>
      <c r="R4409" s="23">
        <f t="shared" si="340"/>
        <v>1</v>
      </c>
      <c r="S4409" s="23" t="str">
        <f t="shared" si="341"/>
        <v>ORD104408_20241118_CUST03150_MED014</v>
      </c>
      <c r="T4409" s="23">
        <f t="shared" si="342"/>
        <v>1</v>
      </c>
      <c r="U4409" s="6">
        <f t="shared" si="343"/>
        <v>261.32</v>
      </c>
      <c r="V4409" s="6">
        <f>tbl_Raw_Data[[#This Row],[Discount_Pct]]*tbl_Raw_Data[[#This Row],[Gross_Amount]]/100</f>
        <v>0</v>
      </c>
      <c r="W4409" s="6">
        <f>tbl_Raw_Data[[#This Row],[Gross_Amount]]-tbl_Raw_Data[[#This Row],[Discount_Amount]]</f>
        <v>261.32</v>
      </c>
      <c r="X4409" s="6">
        <f>tbl_Raw_Data[[#This Row],[Net_Amount_Before_Tax]]*tbl_Raw_Data[[#This Row],[Tax_Pct]]/100</f>
        <v>31.358400000000003</v>
      </c>
      <c r="Y4409" s="6">
        <f>tbl_Raw_Data[[#This Row],[Net_Amount_Before_Tax]]+tbl_Raw_Data[[#This Row],[Tax_Amount]]</f>
        <v>292.67840000000001</v>
      </c>
      <c r="Z4409" s="6">
        <f t="shared" si="344"/>
        <v>0</v>
      </c>
    </row>
    <row r="4410" spans="1:26" x14ac:dyDescent="0.3">
      <c r="A4410" s="23" t="s">
        <v>6377</v>
      </c>
      <c r="B4410" s="34">
        <v>45931</v>
      </c>
      <c r="C4410" s="23" t="s">
        <v>178</v>
      </c>
      <c r="D4410" s="23" t="s">
        <v>100</v>
      </c>
      <c r="E4410" s="23" t="s">
        <v>101</v>
      </c>
      <c r="F4410" s="23">
        <v>201304</v>
      </c>
      <c r="G4410" s="23" t="s">
        <v>315</v>
      </c>
      <c r="H4410" s="23" t="s">
        <v>316</v>
      </c>
      <c r="I4410" s="23" t="s">
        <v>50</v>
      </c>
      <c r="J4410" s="23" t="s">
        <v>114</v>
      </c>
      <c r="K4410" s="23" t="s">
        <v>24</v>
      </c>
      <c r="L4410" s="23">
        <v>3</v>
      </c>
      <c r="M4410" s="23">
        <v>120.32</v>
      </c>
      <c r="N4410" s="23">
        <v>10</v>
      </c>
      <c r="O4410" s="23">
        <v>5</v>
      </c>
      <c r="P4410" s="23" t="s">
        <v>43</v>
      </c>
      <c r="Q4410" s="23" t="s">
        <v>34</v>
      </c>
      <c r="R4410" s="23">
        <f t="shared" si="340"/>
        <v>1</v>
      </c>
      <c r="S4410" s="23" t="str">
        <f t="shared" si="341"/>
        <v>ORD104408_20251001_CUST03205_MED012</v>
      </c>
      <c r="T4410" s="23">
        <f t="shared" si="342"/>
        <v>1</v>
      </c>
      <c r="U4410" s="6">
        <f t="shared" si="343"/>
        <v>360.96</v>
      </c>
      <c r="V4410" s="6">
        <f>tbl_Raw_Data[[#This Row],[Discount_Pct]]*tbl_Raw_Data[[#This Row],[Gross_Amount]]/100</f>
        <v>36.095999999999997</v>
      </c>
      <c r="W4410" s="6">
        <f>tbl_Raw_Data[[#This Row],[Gross_Amount]]-tbl_Raw_Data[[#This Row],[Discount_Amount]]</f>
        <v>324.86399999999998</v>
      </c>
      <c r="X4410" s="6">
        <f>tbl_Raw_Data[[#This Row],[Net_Amount_Before_Tax]]*tbl_Raw_Data[[#This Row],[Tax_Pct]]/100</f>
        <v>16.243199999999998</v>
      </c>
      <c r="Y4410" s="6">
        <f>tbl_Raw_Data[[#This Row],[Net_Amount_Before_Tax]]+tbl_Raw_Data[[#This Row],[Tax_Amount]]</f>
        <v>341.10719999999998</v>
      </c>
      <c r="Z4410" s="6">
        <f t="shared" si="344"/>
        <v>3</v>
      </c>
    </row>
    <row r="4411" spans="1:26" x14ac:dyDescent="0.3">
      <c r="A4411" s="23" t="s">
        <v>6379</v>
      </c>
      <c r="B4411" s="34">
        <v>45615</v>
      </c>
      <c r="C4411" s="23" t="s">
        <v>1133</v>
      </c>
      <c r="D4411" s="23" t="s">
        <v>87</v>
      </c>
      <c r="E4411" s="23" t="s">
        <v>88</v>
      </c>
      <c r="F4411" s="23">
        <v>600040</v>
      </c>
      <c r="G4411" s="23" t="s">
        <v>138</v>
      </c>
      <c r="H4411" s="23" t="s">
        <v>139</v>
      </c>
      <c r="I4411" s="23" t="s">
        <v>50</v>
      </c>
      <c r="J4411" s="23" t="s">
        <v>140</v>
      </c>
      <c r="K4411" s="23" t="s">
        <v>24</v>
      </c>
      <c r="L4411" s="23">
        <v>1</v>
      </c>
      <c r="M4411" s="23">
        <v>182.53</v>
      </c>
      <c r="N4411" s="23">
        <v>5</v>
      </c>
      <c r="O4411" s="23">
        <v>5</v>
      </c>
      <c r="P4411" s="23" t="s">
        <v>43</v>
      </c>
      <c r="Q4411" s="23" t="s">
        <v>34</v>
      </c>
      <c r="R4411" s="23">
        <f t="shared" si="340"/>
        <v>1</v>
      </c>
      <c r="S4411" s="23" t="str">
        <f t="shared" si="341"/>
        <v>ORD104410_20241119_CUST02192_MED013</v>
      </c>
      <c r="T4411" s="23">
        <f t="shared" si="342"/>
        <v>1</v>
      </c>
      <c r="U4411" s="6">
        <f t="shared" si="343"/>
        <v>182.53</v>
      </c>
      <c r="V4411" s="6">
        <f>tbl_Raw_Data[[#This Row],[Discount_Pct]]*tbl_Raw_Data[[#This Row],[Gross_Amount]]/100</f>
        <v>9.1265000000000001</v>
      </c>
      <c r="W4411" s="6">
        <f>tbl_Raw_Data[[#This Row],[Gross_Amount]]-tbl_Raw_Data[[#This Row],[Discount_Amount]]</f>
        <v>173.40350000000001</v>
      </c>
      <c r="X4411" s="6">
        <f>tbl_Raw_Data[[#This Row],[Net_Amount_Before_Tax]]*tbl_Raw_Data[[#This Row],[Tax_Pct]]/100</f>
        <v>8.6701750000000004</v>
      </c>
      <c r="Y4411" s="6">
        <f>tbl_Raw_Data[[#This Row],[Net_Amount_Before_Tax]]+tbl_Raw_Data[[#This Row],[Tax_Amount]]</f>
        <v>182.07367500000001</v>
      </c>
      <c r="Z4411" s="6">
        <f t="shared" si="344"/>
        <v>2</v>
      </c>
    </row>
    <row r="4412" spans="1:26" x14ac:dyDescent="0.3">
      <c r="A4412" s="23" t="s">
        <v>6380</v>
      </c>
      <c r="B4412" s="34">
        <v>45552</v>
      </c>
      <c r="C4412" s="23" t="s">
        <v>1478</v>
      </c>
      <c r="D4412" s="23" t="s">
        <v>19</v>
      </c>
      <c r="E4412" s="23" t="s">
        <v>19</v>
      </c>
      <c r="F4412" s="23">
        <v>110001</v>
      </c>
      <c r="G4412" s="23" t="s">
        <v>192</v>
      </c>
      <c r="H4412" s="23" t="s">
        <v>193</v>
      </c>
      <c r="I4412" s="23" t="s">
        <v>41</v>
      </c>
      <c r="J4412" s="23" t="s">
        <v>194</v>
      </c>
      <c r="K4412" s="23" t="s">
        <v>24</v>
      </c>
      <c r="L4412" s="23">
        <v>2</v>
      </c>
      <c r="M4412" s="23">
        <v>29.58</v>
      </c>
      <c r="N4412" s="23">
        <v>15</v>
      </c>
      <c r="O4412" s="23">
        <v>5</v>
      </c>
      <c r="P4412" s="23" t="s">
        <v>89</v>
      </c>
      <c r="Q4412" s="23" t="s">
        <v>44</v>
      </c>
      <c r="R4412" s="23">
        <f t="shared" si="340"/>
        <v>1</v>
      </c>
      <c r="S4412" s="23" t="str">
        <f t="shared" si="341"/>
        <v>ORD104411_20240917_CUST02756_MED002</v>
      </c>
      <c r="T4412" s="23">
        <f t="shared" si="342"/>
        <v>1</v>
      </c>
      <c r="U4412" s="6">
        <f t="shared" si="343"/>
        <v>59.16</v>
      </c>
      <c r="V4412" s="6">
        <f>tbl_Raw_Data[[#This Row],[Discount_Pct]]*tbl_Raw_Data[[#This Row],[Gross_Amount]]/100</f>
        <v>8.8740000000000006</v>
      </c>
      <c r="W4412" s="6">
        <f>tbl_Raw_Data[[#This Row],[Gross_Amount]]-tbl_Raw_Data[[#This Row],[Discount_Amount]]</f>
        <v>50.285999999999994</v>
      </c>
      <c r="X4412" s="6">
        <f>tbl_Raw_Data[[#This Row],[Net_Amount_Before_Tax]]*tbl_Raw_Data[[#This Row],[Tax_Pct]]/100</f>
        <v>2.5143</v>
      </c>
      <c r="Y4412" s="6">
        <f>tbl_Raw_Data[[#This Row],[Net_Amount_Before_Tax]]+tbl_Raw_Data[[#This Row],[Tax_Amount]]</f>
        <v>52.800299999999993</v>
      </c>
      <c r="Z4412" s="6">
        <f t="shared" si="344"/>
        <v>1</v>
      </c>
    </row>
    <row r="4413" spans="1:26" x14ac:dyDescent="0.3">
      <c r="A4413" s="23" t="s">
        <v>6381</v>
      </c>
      <c r="B4413" s="34">
        <v>45340</v>
      </c>
      <c r="C4413" s="23" t="s">
        <v>3069</v>
      </c>
      <c r="D4413" s="23" t="s">
        <v>72</v>
      </c>
      <c r="E4413" s="23" t="s">
        <v>73</v>
      </c>
      <c r="F4413" s="23">
        <v>302033</v>
      </c>
      <c r="G4413" s="23" t="s">
        <v>145</v>
      </c>
      <c r="H4413" s="23" t="s">
        <v>146</v>
      </c>
      <c r="I4413" s="23" t="s">
        <v>147</v>
      </c>
      <c r="J4413" s="23" t="s">
        <v>148</v>
      </c>
      <c r="K4413" s="23" t="s">
        <v>24</v>
      </c>
      <c r="L4413" s="23">
        <v>1</v>
      </c>
      <c r="M4413" s="23">
        <v>117.36</v>
      </c>
      <c r="N4413" s="23">
        <v>5</v>
      </c>
      <c r="O4413" s="23">
        <v>5</v>
      </c>
      <c r="P4413" s="23" t="s">
        <v>25</v>
      </c>
      <c r="Q4413" s="23" t="s">
        <v>34</v>
      </c>
      <c r="R4413" s="23">
        <f t="shared" si="340"/>
        <v>1</v>
      </c>
      <c r="S4413" s="23" t="str">
        <f t="shared" si="341"/>
        <v>ORD104412_20240218_CUST01935_MED016</v>
      </c>
      <c r="T4413" s="23">
        <f t="shared" si="342"/>
        <v>1</v>
      </c>
      <c r="U4413" s="6">
        <f t="shared" si="343"/>
        <v>117.36</v>
      </c>
      <c r="V4413" s="6">
        <f>tbl_Raw_Data[[#This Row],[Discount_Pct]]*tbl_Raw_Data[[#This Row],[Gross_Amount]]/100</f>
        <v>5.8679999999999994</v>
      </c>
      <c r="W4413" s="6">
        <f>tbl_Raw_Data[[#This Row],[Gross_Amount]]-tbl_Raw_Data[[#This Row],[Discount_Amount]]</f>
        <v>111.492</v>
      </c>
      <c r="X4413" s="6">
        <f>tbl_Raw_Data[[#This Row],[Net_Amount_Before_Tax]]*tbl_Raw_Data[[#This Row],[Tax_Pct]]/100</f>
        <v>5.5746000000000002</v>
      </c>
      <c r="Y4413" s="6">
        <f>tbl_Raw_Data[[#This Row],[Net_Amount_Before_Tax]]+tbl_Raw_Data[[#This Row],[Tax_Amount]]</f>
        <v>117.06660000000001</v>
      </c>
      <c r="Z4413" s="6">
        <f t="shared" si="344"/>
        <v>2</v>
      </c>
    </row>
    <row r="4414" spans="1:26" x14ac:dyDescent="0.3">
      <c r="A4414" s="23" t="s">
        <v>6382</v>
      </c>
      <c r="B4414" s="34">
        <v>45570</v>
      </c>
      <c r="C4414" s="23" t="s">
        <v>5599</v>
      </c>
      <c r="D4414" s="23" t="s">
        <v>100</v>
      </c>
      <c r="E4414" s="23" t="s">
        <v>101</v>
      </c>
      <c r="F4414" s="23">
        <v>201305</v>
      </c>
      <c r="G4414" s="23" t="s">
        <v>256</v>
      </c>
      <c r="H4414" s="23" t="s">
        <v>257</v>
      </c>
      <c r="I4414" s="23" t="s">
        <v>22</v>
      </c>
      <c r="J4414" s="23" t="s">
        <v>258</v>
      </c>
      <c r="K4414" s="23" t="s">
        <v>57</v>
      </c>
      <c r="L4414" s="23">
        <v>2</v>
      </c>
      <c r="M4414" s="23">
        <v>73.8</v>
      </c>
      <c r="N4414" s="23">
        <v>10</v>
      </c>
      <c r="O4414" s="23">
        <v>5</v>
      </c>
      <c r="P4414" s="23" t="s">
        <v>43</v>
      </c>
      <c r="Q4414" s="23" t="s">
        <v>34</v>
      </c>
      <c r="R4414" s="23">
        <f t="shared" si="340"/>
        <v>1</v>
      </c>
      <c r="S4414" s="23" t="str">
        <f t="shared" si="341"/>
        <v>ORD104413_20241005_CUST02597_MED025</v>
      </c>
      <c r="T4414" s="23">
        <f t="shared" si="342"/>
        <v>1</v>
      </c>
      <c r="U4414" s="6">
        <f t="shared" si="343"/>
        <v>147.6</v>
      </c>
      <c r="V4414" s="6">
        <f>tbl_Raw_Data[[#This Row],[Discount_Pct]]*tbl_Raw_Data[[#This Row],[Gross_Amount]]/100</f>
        <v>14.76</v>
      </c>
      <c r="W4414" s="6">
        <f>tbl_Raw_Data[[#This Row],[Gross_Amount]]-tbl_Raw_Data[[#This Row],[Discount_Amount]]</f>
        <v>132.84</v>
      </c>
      <c r="X4414" s="6">
        <f>tbl_Raw_Data[[#This Row],[Net_Amount_Before_Tax]]*tbl_Raw_Data[[#This Row],[Tax_Pct]]/100</f>
        <v>6.6420000000000003</v>
      </c>
      <c r="Y4414" s="6">
        <f>tbl_Raw_Data[[#This Row],[Net_Amount_Before_Tax]]+tbl_Raw_Data[[#This Row],[Tax_Amount]]</f>
        <v>139.482</v>
      </c>
      <c r="Z4414" s="6">
        <f t="shared" si="344"/>
        <v>3</v>
      </c>
    </row>
    <row r="4415" spans="1:26" x14ac:dyDescent="0.3">
      <c r="A4415" s="23" t="s">
        <v>6383</v>
      </c>
      <c r="B4415" s="34">
        <v>45989</v>
      </c>
      <c r="C4415" s="23" t="s">
        <v>6384</v>
      </c>
      <c r="D4415" s="23" t="s">
        <v>183</v>
      </c>
      <c r="E4415" s="23" t="s">
        <v>184</v>
      </c>
      <c r="F4415" s="23">
        <v>122002</v>
      </c>
      <c r="G4415" s="23" t="s">
        <v>82</v>
      </c>
      <c r="H4415" s="23" t="s">
        <v>83</v>
      </c>
      <c r="I4415" s="23" t="s">
        <v>84</v>
      </c>
      <c r="J4415" s="23" t="s">
        <v>85</v>
      </c>
      <c r="K4415" s="23" t="s">
        <v>24</v>
      </c>
      <c r="L4415" s="23">
        <v>1</v>
      </c>
      <c r="M4415" s="23">
        <v>291.07</v>
      </c>
      <c r="N4415" s="23">
        <v>15</v>
      </c>
      <c r="O4415" s="23">
        <v>12</v>
      </c>
      <c r="P4415" s="23" t="s">
        <v>89</v>
      </c>
      <c r="Q4415" s="23" t="s">
        <v>34</v>
      </c>
      <c r="R4415" s="23">
        <f t="shared" si="340"/>
        <v>1</v>
      </c>
      <c r="S4415" s="23" t="str">
        <f t="shared" si="341"/>
        <v>ORD104414_20251128_CUST01493_MED023</v>
      </c>
      <c r="T4415" s="23">
        <f t="shared" si="342"/>
        <v>1</v>
      </c>
      <c r="U4415" s="6">
        <f t="shared" si="343"/>
        <v>291.07</v>
      </c>
      <c r="V4415" s="6">
        <f>tbl_Raw_Data[[#This Row],[Discount_Pct]]*tbl_Raw_Data[[#This Row],[Gross_Amount]]/100</f>
        <v>43.660499999999999</v>
      </c>
      <c r="W4415" s="6">
        <f>tbl_Raw_Data[[#This Row],[Gross_Amount]]-tbl_Raw_Data[[#This Row],[Discount_Amount]]</f>
        <v>247.40949999999998</v>
      </c>
      <c r="X4415" s="6">
        <f>tbl_Raw_Data[[#This Row],[Net_Amount_Before_Tax]]*tbl_Raw_Data[[#This Row],[Tax_Pct]]/100</f>
        <v>29.689139999999998</v>
      </c>
      <c r="Y4415" s="6">
        <f>tbl_Raw_Data[[#This Row],[Net_Amount_Before_Tax]]+tbl_Raw_Data[[#This Row],[Tax_Amount]]</f>
        <v>277.09863999999999</v>
      </c>
      <c r="Z4415" s="6">
        <f t="shared" si="344"/>
        <v>1</v>
      </c>
    </row>
    <row r="4416" spans="1:26" x14ac:dyDescent="0.3">
      <c r="A4416" s="23" t="s">
        <v>6385</v>
      </c>
      <c r="B4416" s="34">
        <v>45672</v>
      </c>
      <c r="C4416" s="23" t="s">
        <v>6386</v>
      </c>
      <c r="D4416" s="23" t="s">
        <v>183</v>
      </c>
      <c r="E4416" s="23" t="s">
        <v>184</v>
      </c>
      <c r="F4416" s="23">
        <v>122018</v>
      </c>
      <c r="G4416" s="23" t="s">
        <v>315</v>
      </c>
      <c r="H4416" s="23" t="s">
        <v>316</v>
      </c>
      <c r="I4416" s="23" t="s">
        <v>50</v>
      </c>
      <c r="J4416" s="23" t="s">
        <v>114</v>
      </c>
      <c r="K4416" s="23" t="s">
        <v>24</v>
      </c>
      <c r="L4416" s="23">
        <v>3</v>
      </c>
      <c r="M4416" s="23">
        <v>119.94</v>
      </c>
      <c r="N4416" s="23">
        <v>10</v>
      </c>
      <c r="O4416" s="23">
        <v>5</v>
      </c>
      <c r="P4416" s="23" t="s">
        <v>43</v>
      </c>
      <c r="Q4416" s="23" t="s">
        <v>34</v>
      </c>
      <c r="R4416" s="23">
        <f t="shared" si="340"/>
        <v>1</v>
      </c>
      <c r="S4416" s="23" t="str">
        <f t="shared" si="341"/>
        <v>ORD104415_20250115_CUST01576_MED012</v>
      </c>
      <c r="T4416" s="23">
        <f t="shared" si="342"/>
        <v>1</v>
      </c>
      <c r="U4416" s="6">
        <f t="shared" si="343"/>
        <v>359.82</v>
      </c>
      <c r="V4416" s="6">
        <f>tbl_Raw_Data[[#This Row],[Discount_Pct]]*tbl_Raw_Data[[#This Row],[Gross_Amount]]/100</f>
        <v>35.981999999999999</v>
      </c>
      <c r="W4416" s="6">
        <f>tbl_Raw_Data[[#This Row],[Gross_Amount]]-tbl_Raw_Data[[#This Row],[Discount_Amount]]</f>
        <v>323.83799999999997</v>
      </c>
      <c r="X4416" s="6">
        <f>tbl_Raw_Data[[#This Row],[Net_Amount_Before_Tax]]*tbl_Raw_Data[[#This Row],[Tax_Pct]]/100</f>
        <v>16.191899999999997</v>
      </c>
      <c r="Y4416" s="6">
        <f>tbl_Raw_Data[[#This Row],[Net_Amount_Before_Tax]]+tbl_Raw_Data[[#This Row],[Tax_Amount]]</f>
        <v>340.02989999999994</v>
      </c>
      <c r="Z4416" s="6">
        <f t="shared" si="344"/>
        <v>2</v>
      </c>
    </row>
    <row r="4417" spans="1:26" x14ac:dyDescent="0.3">
      <c r="A4417" s="23" t="s">
        <v>6387</v>
      </c>
      <c r="B4417" s="34">
        <v>45322</v>
      </c>
      <c r="C4417" s="23" t="s">
        <v>3893</v>
      </c>
      <c r="D4417" s="23" t="s">
        <v>52</v>
      </c>
      <c r="E4417" s="23" t="s">
        <v>52</v>
      </c>
      <c r="F4417" s="23">
        <v>160036</v>
      </c>
      <c r="G4417" s="23" t="s">
        <v>315</v>
      </c>
      <c r="H4417" s="23" t="s">
        <v>316</v>
      </c>
      <c r="I4417" s="23" t="s">
        <v>50</v>
      </c>
      <c r="J4417" s="23" t="s">
        <v>114</v>
      </c>
      <c r="K4417" s="23" t="s">
        <v>24</v>
      </c>
      <c r="L4417" s="23">
        <v>1</v>
      </c>
      <c r="M4417" s="23">
        <v>123.08</v>
      </c>
      <c r="N4417" s="23">
        <v>5</v>
      </c>
      <c r="O4417" s="23">
        <v>12</v>
      </c>
      <c r="P4417" s="23" t="s">
        <v>33</v>
      </c>
      <c r="Q4417" s="23" t="s">
        <v>34</v>
      </c>
      <c r="R4417" s="23">
        <f t="shared" si="340"/>
        <v>1</v>
      </c>
      <c r="S4417" s="23" t="str">
        <f t="shared" si="341"/>
        <v>ORD104416_20240131_CUST02369_MED012</v>
      </c>
      <c r="T4417" s="23">
        <f t="shared" si="342"/>
        <v>1</v>
      </c>
      <c r="U4417" s="6">
        <f t="shared" si="343"/>
        <v>123.08</v>
      </c>
      <c r="V4417" s="6">
        <f>tbl_Raw_Data[[#This Row],[Discount_Pct]]*tbl_Raw_Data[[#This Row],[Gross_Amount]]/100</f>
        <v>6.1539999999999999</v>
      </c>
      <c r="W4417" s="6">
        <f>tbl_Raw_Data[[#This Row],[Gross_Amount]]-tbl_Raw_Data[[#This Row],[Discount_Amount]]</f>
        <v>116.926</v>
      </c>
      <c r="X4417" s="6">
        <f>tbl_Raw_Data[[#This Row],[Net_Amount_Before_Tax]]*tbl_Raw_Data[[#This Row],[Tax_Pct]]/100</f>
        <v>14.031120000000001</v>
      </c>
      <c r="Y4417" s="6">
        <f>tbl_Raw_Data[[#This Row],[Net_Amount_Before_Tax]]+tbl_Raw_Data[[#This Row],[Tax_Amount]]</f>
        <v>130.95712</v>
      </c>
      <c r="Z4417" s="6">
        <f t="shared" si="344"/>
        <v>3</v>
      </c>
    </row>
    <row r="4418" spans="1:26" x14ac:dyDescent="0.3">
      <c r="A4418" s="23" t="s">
        <v>6388</v>
      </c>
      <c r="B4418" s="34">
        <v>45834</v>
      </c>
      <c r="C4418" s="23" t="s">
        <v>976</v>
      </c>
      <c r="D4418" s="23" t="s">
        <v>52</v>
      </c>
      <c r="E4418" s="23" t="s">
        <v>52</v>
      </c>
      <c r="F4418" s="23">
        <v>160017</v>
      </c>
      <c r="G4418" s="23" t="s">
        <v>48</v>
      </c>
      <c r="H4418" s="23" t="s">
        <v>49</v>
      </c>
      <c r="I4418" s="23" t="s">
        <v>50</v>
      </c>
      <c r="J4418" s="23" t="s">
        <v>23</v>
      </c>
      <c r="K4418" s="23" t="s">
        <v>24</v>
      </c>
      <c r="L4418" s="23">
        <v>2</v>
      </c>
      <c r="M4418" s="23">
        <v>111.12</v>
      </c>
      <c r="N4418" s="23">
        <v>10</v>
      </c>
      <c r="O4418" s="23">
        <v>12</v>
      </c>
      <c r="P4418" s="23" t="s">
        <v>89</v>
      </c>
      <c r="Q4418" s="23" t="s">
        <v>90</v>
      </c>
      <c r="R4418" s="23">
        <f t="shared" ref="R4418:R4481" si="345">COUNTIFS($A$2:$A$8001,A4418,$B$2:$B$8001,B4418,$C$2:$C$8001,C4418,$G$2:$G$8001,G4418)</f>
        <v>1</v>
      </c>
      <c r="S4418" s="23" t="str">
        <f t="shared" ref="S4418:S4481" si="346">A4418&amp;"_"&amp;TEXT(B4418,"yyyymmdd")&amp;"_"&amp;C4418&amp;"_"&amp;G4418</f>
        <v>ORD104417_20250626_CUST00062_MED028</v>
      </c>
      <c r="T4418" s="23">
        <f t="shared" ref="T4418:T4481" si="347">COUNTIF($S$2:$S$8001,S4418)</f>
        <v>1</v>
      </c>
      <c r="U4418" s="6">
        <f t="shared" ref="U4418:U4481" si="348">L4418*M4418</f>
        <v>222.24</v>
      </c>
      <c r="V4418" s="6">
        <f>tbl_Raw_Data[[#This Row],[Discount_Pct]]*tbl_Raw_Data[[#This Row],[Gross_Amount]]/100</f>
        <v>22.224</v>
      </c>
      <c r="W4418" s="6">
        <f>tbl_Raw_Data[[#This Row],[Gross_Amount]]-tbl_Raw_Data[[#This Row],[Discount_Amount]]</f>
        <v>200.01600000000002</v>
      </c>
      <c r="X4418" s="6">
        <f>tbl_Raw_Data[[#This Row],[Net_Amount_Before_Tax]]*tbl_Raw_Data[[#This Row],[Tax_Pct]]/100</f>
        <v>24.001919999999998</v>
      </c>
      <c r="Y4418" s="6">
        <f>tbl_Raw_Data[[#This Row],[Net_Amount_Before_Tax]]+tbl_Raw_Data[[#This Row],[Tax_Amount]]</f>
        <v>224.01792</v>
      </c>
      <c r="Z4418" s="6">
        <f t="shared" ref="Z4418:Z4481" si="349">COUNTIFS($C$2:$C$8001,C4418,$Q$2:$Q$8001,"Delivered")</f>
        <v>1</v>
      </c>
    </row>
    <row r="4419" spans="1:26" x14ac:dyDescent="0.3">
      <c r="A4419" s="23" t="s">
        <v>6389</v>
      </c>
      <c r="B4419" s="34">
        <v>45304</v>
      </c>
      <c r="C4419" s="23" t="s">
        <v>6390</v>
      </c>
      <c r="D4419" s="23" t="s">
        <v>37</v>
      </c>
      <c r="E4419" s="23" t="s">
        <v>38</v>
      </c>
      <c r="F4419" s="23">
        <v>452020</v>
      </c>
      <c r="G4419" s="23" t="s">
        <v>68</v>
      </c>
      <c r="H4419" s="23" t="s">
        <v>69</v>
      </c>
      <c r="I4419" s="23" t="s">
        <v>55</v>
      </c>
      <c r="J4419" s="23" t="s">
        <v>56</v>
      </c>
      <c r="K4419" s="23" t="s">
        <v>24</v>
      </c>
      <c r="L4419" s="23">
        <v>2</v>
      </c>
      <c r="M4419" s="23">
        <v>28.89</v>
      </c>
      <c r="N4419" s="23">
        <v>10</v>
      </c>
      <c r="O4419" s="23">
        <v>18</v>
      </c>
      <c r="P4419" s="23" t="s">
        <v>58</v>
      </c>
      <c r="Q4419" s="23" t="s">
        <v>34</v>
      </c>
      <c r="R4419" s="23">
        <f t="shared" si="345"/>
        <v>1</v>
      </c>
      <c r="S4419" s="23" t="str">
        <f t="shared" si="346"/>
        <v>ORD104418_20240113_CUST02794_MED003</v>
      </c>
      <c r="T4419" s="23">
        <f t="shared" si="347"/>
        <v>1</v>
      </c>
      <c r="U4419" s="6">
        <f t="shared" si="348"/>
        <v>57.78</v>
      </c>
      <c r="V4419" s="6">
        <f>tbl_Raw_Data[[#This Row],[Discount_Pct]]*tbl_Raw_Data[[#This Row],[Gross_Amount]]/100</f>
        <v>5.7779999999999996</v>
      </c>
      <c r="W4419" s="6">
        <f>tbl_Raw_Data[[#This Row],[Gross_Amount]]-tbl_Raw_Data[[#This Row],[Discount_Amount]]</f>
        <v>52.002000000000002</v>
      </c>
      <c r="X4419" s="6">
        <f>tbl_Raw_Data[[#This Row],[Net_Amount_Before_Tax]]*tbl_Raw_Data[[#This Row],[Tax_Pct]]/100</f>
        <v>9.36036</v>
      </c>
      <c r="Y4419" s="6">
        <f>tbl_Raw_Data[[#This Row],[Net_Amount_Before_Tax]]+tbl_Raw_Data[[#This Row],[Tax_Amount]]</f>
        <v>61.362360000000002</v>
      </c>
      <c r="Z4419" s="6">
        <f t="shared" si="349"/>
        <v>2</v>
      </c>
    </row>
    <row r="4420" spans="1:26" x14ac:dyDescent="0.3">
      <c r="A4420" s="23" t="s">
        <v>6391</v>
      </c>
      <c r="B4420" s="34">
        <v>45942</v>
      </c>
      <c r="C4420" s="23" t="s">
        <v>6119</v>
      </c>
      <c r="D4420" s="23" t="s">
        <v>100</v>
      </c>
      <c r="E4420" s="23" t="s">
        <v>101</v>
      </c>
      <c r="F4420" s="23">
        <v>201303</v>
      </c>
      <c r="G4420" s="23" t="s">
        <v>39</v>
      </c>
      <c r="H4420" s="23" t="s">
        <v>40</v>
      </c>
      <c r="I4420" s="23" t="s">
        <v>41</v>
      </c>
      <c r="J4420" s="23" t="s">
        <v>42</v>
      </c>
      <c r="K4420" s="23" t="s">
        <v>24</v>
      </c>
      <c r="L4420" s="23">
        <v>3</v>
      </c>
      <c r="M4420" s="23">
        <v>32.5</v>
      </c>
      <c r="N4420" s="23">
        <v>5</v>
      </c>
      <c r="O4420" s="23">
        <v>12</v>
      </c>
      <c r="P4420" s="23" t="s">
        <v>58</v>
      </c>
      <c r="Q4420" s="23" t="s">
        <v>44</v>
      </c>
      <c r="R4420" s="23">
        <f t="shared" si="345"/>
        <v>1</v>
      </c>
      <c r="S4420" s="23" t="str">
        <f t="shared" si="346"/>
        <v>ORD104419_20251012_CUST02834_MED001</v>
      </c>
      <c r="T4420" s="23">
        <f t="shared" si="347"/>
        <v>1</v>
      </c>
      <c r="U4420" s="6">
        <f t="shared" si="348"/>
        <v>97.5</v>
      </c>
      <c r="V4420" s="6">
        <f>tbl_Raw_Data[[#This Row],[Discount_Pct]]*tbl_Raw_Data[[#This Row],[Gross_Amount]]/100</f>
        <v>4.875</v>
      </c>
      <c r="W4420" s="6">
        <f>tbl_Raw_Data[[#This Row],[Gross_Amount]]-tbl_Raw_Data[[#This Row],[Discount_Amount]]</f>
        <v>92.625</v>
      </c>
      <c r="X4420" s="6">
        <f>tbl_Raw_Data[[#This Row],[Net_Amount_Before_Tax]]*tbl_Raw_Data[[#This Row],[Tax_Pct]]/100</f>
        <v>11.115</v>
      </c>
      <c r="Y4420" s="6">
        <f>tbl_Raw_Data[[#This Row],[Net_Amount_Before_Tax]]+tbl_Raw_Data[[#This Row],[Tax_Amount]]</f>
        <v>103.74</v>
      </c>
      <c r="Z4420" s="6">
        <f t="shared" si="349"/>
        <v>1</v>
      </c>
    </row>
    <row r="4421" spans="1:26" x14ac:dyDescent="0.3">
      <c r="A4421" s="23" t="s">
        <v>6392</v>
      </c>
      <c r="B4421" s="34">
        <v>45678</v>
      </c>
      <c r="C4421" s="23" t="s">
        <v>3777</v>
      </c>
      <c r="D4421" s="23" t="s">
        <v>142</v>
      </c>
      <c r="E4421" s="23" t="s">
        <v>81</v>
      </c>
      <c r="F4421" s="23">
        <v>380061</v>
      </c>
      <c r="G4421" s="23" t="s">
        <v>39</v>
      </c>
      <c r="H4421" s="23" t="s">
        <v>40</v>
      </c>
      <c r="I4421" s="23" t="s">
        <v>41</v>
      </c>
      <c r="J4421" s="23" t="s">
        <v>42</v>
      </c>
      <c r="K4421" s="23" t="s">
        <v>24</v>
      </c>
      <c r="L4421" s="23">
        <v>4</v>
      </c>
      <c r="M4421" s="23">
        <v>33.79</v>
      </c>
      <c r="N4421" s="23">
        <v>5</v>
      </c>
      <c r="O4421" s="23">
        <v>12</v>
      </c>
      <c r="P4421" s="23" t="s">
        <v>33</v>
      </c>
      <c r="Q4421" s="23" t="s">
        <v>44</v>
      </c>
      <c r="R4421" s="23">
        <f t="shared" si="345"/>
        <v>1</v>
      </c>
      <c r="S4421" s="23" t="str">
        <f t="shared" si="346"/>
        <v>ORD104420_20250121_CUST02623_MED001</v>
      </c>
      <c r="T4421" s="23">
        <f t="shared" si="347"/>
        <v>1</v>
      </c>
      <c r="U4421" s="6">
        <f t="shared" si="348"/>
        <v>135.16</v>
      </c>
      <c r="V4421" s="6">
        <f>tbl_Raw_Data[[#This Row],[Discount_Pct]]*tbl_Raw_Data[[#This Row],[Gross_Amount]]/100</f>
        <v>6.7579999999999991</v>
      </c>
      <c r="W4421" s="6">
        <f>tbl_Raw_Data[[#This Row],[Gross_Amount]]-tbl_Raw_Data[[#This Row],[Discount_Amount]]</f>
        <v>128.40199999999999</v>
      </c>
      <c r="X4421" s="6">
        <f>tbl_Raw_Data[[#This Row],[Net_Amount_Before_Tax]]*tbl_Raw_Data[[#This Row],[Tax_Pct]]/100</f>
        <v>15.408239999999999</v>
      </c>
      <c r="Y4421" s="6">
        <f>tbl_Raw_Data[[#This Row],[Net_Amount_Before_Tax]]+tbl_Raw_Data[[#This Row],[Tax_Amount]]</f>
        <v>143.81023999999999</v>
      </c>
      <c r="Z4421" s="6">
        <f t="shared" si="349"/>
        <v>2</v>
      </c>
    </row>
    <row r="4422" spans="1:26" x14ac:dyDescent="0.3">
      <c r="A4422" s="23" t="s">
        <v>6393</v>
      </c>
      <c r="B4422" s="34">
        <v>45628</v>
      </c>
      <c r="C4422" s="23" t="s">
        <v>3687</v>
      </c>
      <c r="D4422" s="23" t="s">
        <v>183</v>
      </c>
      <c r="E4422" s="23" t="s">
        <v>184</v>
      </c>
      <c r="F4422" s="23">
        <v>122009</v>
      </c>
      <c r="G4422" s="23" t="s">
        <v>233</v>
      </c>
      <c r="H4422" s="23" t="s">
        <v>234</v>
      </c>
      <c r="I4422" s="23" t="s">
        <v>104</v>
      </c>
      <c r="J4422" s="23" t="s">
        <v>42</v>
      </c>
      <c r="K4422" s="23" t="s">
        <v>24</v>
      </c>
      <c r="L4422" s="23">
        <v>2</v>
      </c>
      <c r="M4422" s="23">
        <v>133.29</v>
      </c>
      <c r="N4422" s="23">
        <v>0</v>
      </c>
      <c r="O4422" s="23">
        <v>12</v>
      </c>
      <c r="P4422" s="23" t="s">
        <v>58</v>
      </c>
      <c r="Q4422" s="23" t="s">
        <v>34</v>
      </c>
      <c r="R4422" s="23">
        <f t="shared" si="345"/>
        <v>1</v>
      </c>
      <c r="S4422" s="23" t="str">
        <f t="shared" si="346"/>
        <v>ORD104421_20241202_CUST00219_MED019</v>
      </c>
      <c r="T4422" s="23">
        <f t="shared" si="347"/>
        <v>1</v>
      </c>
      <c r="U4422" s="6">
        <f t="shared" si="348"/>
        <v>266.58</v>
      </c>
      <c r="V4422" s="6">
        <f>tbl_Raw_Data[[#This Row],[Discount_Pct]]*tbl_Raw_Data[[#This Row],[Gross_Amount]]/100</f>
        <v>0</v>
      </c>
      <c r="W4422" s="6">
        <f>tbl_Raw_Data[[#This Row],[Gross_Amount]]-tbl_Raw_Data[[#This Row],[Discount_Amount]]</f>
        <v>266.58</v>
      </c>
      <c r="X4422" s="6">
        <f>tbl_Raw_Data[[#This Row],[Net_Amount_Before_Tax]]*tbl_Raw_Data[[#This Row],[Tax_Pct]]/100</f>
        <v>31.989599999999999</v>
      </c>
      <c r="Y4422" s="6">
        <f>tbl_Raw_Data[[#This Row],[Net_Amount_Before_Tax]]+tbl_Raw_Data[[#This Row],[Tax_Amount]]</f>
        <v>298.56959999999998</v>
      </c>
      <c r="Z4422" s="6">
        <f t="shared" si="349"/>
        <v>2</v>
      </c>
    </row>
    <row r="4423" spans="1:26" x14ac:dyDescent="0.3">
      <c r="A4423" s="23" t="s">
        <v>6393</v>
      </c>
      <c r="B4423" s="34">
        <v>45701</v>
      </c>
      <c r="C4423" s="23" t="s">
        <v>4764</v>
      </c>
      <c r="D4423" s="23" t="s">
        <v>80</v>
      </c>
      <c r="E4423" s="23" t="s">
        <v>81</v>
      </c>
      <c r="F4423" s="23">
        <v>395017</v>
      </c>
      <c r="G4423" s="23" t="s">
        <v>233</v>
      </c>
      <c r="H4423" s="23" t="s">
        <v>234</v>
      </c>
      <c r="I4423" s="23" t="s">
        <v>104</v>
      </c>
      <c r="J4423" s="23" t="s">
        <v>42</v>
      </c>
      <c r="K4423" s="23" t="s">
        <v>24</v>
      </c>
      <c r="L4423" s="23">
        <v>4</v>
      </c>
      <c r="M4423" s="23">
        <v>167.91</v>
      </c>
      <c r="N4423" s="23">
        <v>20</v>
      </c>
      <c r="O4423" s="23">
        <v>5</v>
      </c>
      <c r="P4423" s="23" t="s">
        <v>25</v>
      </c>
      <c r="Q4423" s="23" t="s">
        <v>26</v>
      </c>
      <c r="R4423" s="23">
        <f t="shared" si="345"/>
        <v>1</v>
      </c>
      <c r="S4423" s="23" t="str">
        <f t="shared" si="346"/>
        <v>ORD104421_20250213_CUST03249_MED019</v>
      </c>
      <c r="T4423" s="23">
        <f t="shared" si="347"/>
        <v>1</v>
      </c>
      <c r="U4423" s="6">
        <f t="shared" si="348"/>
        <v>671.64</v>
      </c>
      <c r="V4423" s="6">
        <f>tbl_Raw_Data[[#This Row],[Discount_Pct]]*tbl_Raw_Data[[#This Row],[Gross_Amount]]/100</f>
        <v>134.328</v>
      </c>
      <c r="W4423" s="6">
        <f>tbl_Raw_Data[[#This Row],[Gross_Amount]]-tbl_Raw_Data[[#This Row],[Discount_Amount]]</f>
        <v>537.31200000000001</v>
      </c>
      <c r="X4423" s="6">
        <f>tbl_Raw_Data[[#This Row],[Net_Amount_Before_Tax]]*tbl_Raw_Data[[#This Row],[Tax_Pct]]/100</f>
        <v>26.865600000000001</v>
      </c>
      <c r="Y4423" s="6">
        <f>tbl_Raw_Data[[#This Row],[Net_Amount_Before_Tax]]+tbl_Raw_Data[[#This Row],[Tax_Amount]]</f>
        <v>564.17759999999998</v>
      </c>
      <c r="Z4423" s="6">
        <f t="shared" si="349"/>
        <v>1</v>
      </c>
    </row>
    <row r="4424" spans="1:26" x14ac:dyDescent="0.3">
      <c r="A4424" s="23" t="s">
        <v>6394</v>
      </c>
      <c r="B4424" s="34">
        <v>45837</v>
      </c>
      <c r="C4424" s="23" t="s">
        <v>1193</v>
      </c>
      <c r="D4424" s="23" t="s">
        <v>142</v>
      </c>
      <c r="E4424" s="23" t="s">
        <v>81</v>
      </c>
      <c r="F4424" s="23">
        <v>380054</v>
      </c>
      <c r="G4424" s="23" t="s">
        <v>145</v>
      </c>
      <c r="H4424" s="23" t="s">
        <v>146</v>
      </c>
      <c r="I4424" s="23" t="s">
        <v>147</v>
      </c>
      <c r="J4424" s="23" t="s">
        <v>148</v>
      </c>
      <c r="K4424" s="23" t="s">
        <v>24</v>
      </c>
      <c r="L4424" s="23">
        <v>1</v>
      </c>
      <c r="M4424" s="23">
        <v>97.16</v>
      </c>
      <c r="N4424" s="23">
        <v>0</v>
      </c>
      <c r="O4424" s="23">
        <v>18</v>
      </c>
      <c r="P4424" s="23" t="s">
        <v>65</v>
      </c>
      <c r="Q4424" s="23" t="s">
        <v>34</v>
      </c>
      <c r="R4424" s="23">
        <f t="shared" si="345"/>
        <v>1</v>
      </c>
      <c r="S4424" s="23" t="str">
        <f t="shared" si="346"/>
        <v>ORD104423_20250629_CUST01030_MED016</v>
      </c>
      <c r="T4424" s="23">
        <f t="shared" si="347"/>
        <v>1</v>
      </c>
      <c r="U4424" s="6">
        <f t="shared" si="348"/>
        <v>97.16</v>
      </c>
      <c r="V4424" s="6">
        <f>tbl_Raw_Data[[#This Row],[Discount_Pct]]*tbl_Raw_Data[[#This Row],[Gross_Amount]]/100</f>
        <v>0</v>
      </c>
      <c r="W4424" s="6">
        <f>tbl_Raw_Data[[#This Row],[Gross_Amount]]-tbl_Raw_Data[[#This Row],[Discount_Amount]]</f>
        <v>97.16</v>
      </c>
      <c r="X4424" s="6">
        <f>tbl_Raw_Data[[#This Row],[Net_Amount_Before_Tax]]*tbl_Raw_Data[[#This Row],[Tax_Pct]]/100</f>
        <v>17.488799999999998</v>
      </c>
      <c r="Y4424" s="6">
        <f>tbl_Raw_Data[[#This Row],[Net_Amount_Before_Tax]]+tbl_Raw_Data[[#This Row],[Tax_Amount]]</f>
        <v>114.64879999999999</v>
      </c>
      <c r="Z4424" s="6">
        <f t="shared" si="349"/>
        <v>2</v>
      </c>
    </row>
    <row r="4425" spans="1:26" x14ac:dyDescent="0.3">
      <c r="A4425" s="23" t="s">
        <v>6395</v>
      </c>
      <c r="B4425" s="34">
        <v>45533</v>
      </c>
      <c r="C4425" s="23" t="s">
        <v>6059</v>
      </c>
      <c r="D4425" s="23" t="s">
        <v>159</v>
      </c>
      <c r="E4425" s="23" t="s">
        <v>47</v>
      </c>
      <c r="F4425" s="23">
        <v>400001</v>
      </c>
      <c r="G4425" s="23" t="s">
        <v>233</v>
      </c>
      <c r="H4425" s="23" t="s">
        <v>234</v>
      </c>
      <c r="I4425" s="23" t="s">
        <v>104</v>
      </c>
      <c r="J4425" s="23" t="s">
        <v>42</v>
      </c>
      <c r="K4425" s="23" t="s">
        <v>24</v>
      </c>
      <c r="L4425" s="23">
        <v>2</v>
      </c>
      <c r="M4425" s="23">
        <v>168.81</v>
      </c>
      <c r="N4425" s="23">
        <v>10</v>
      </c>
      <c r="O4425" s="23">
        <v>18</v>
      </c>
      <c r="P4425" s="23" t="s">
        <v>25</v>
      </c>
      <c r="Q4425" s="23" t="s">
        <v>34</v>
      </c>
      <c r="R4425" s="23">
        <f t="shared" si="345"/>
        <v>1</v>
      </c>
      <c r="S4425" s="23" t="str">
        <f t="shared" si="346"/>
        <v>ORD104424_20240829_CUST02603_MED019</v>
      </c>
      <c r="T4425" s="23">
        <f t="shared" si="347"/>
        <v>1</v>
      </c>
      <c r="U4425" s="6">
        <f t="shared" si="348"/>
        <v>337.62</v>
      </c>
      <c r="V4425" s="6">
        <f>tbl_Raw_Data[[#This Row],[Discount_Pct]]*tbl_Raw_Data[[#This Row],[Gross_Amount]]/100</f>
        <v>33.762</v>
      </c>
      <c r="W4425" s="6">
        <f>tbl_Raw_Data[[#This Row],[Gross_Amount]]-tbl_Raw_Data[[#This Row],[Discount_Amount]]</f>
        <v>303.858</v>
      </c>
      <c r="X4425" s="6">
        <f>tbl_Raw_Data[[#This Row],[Net_Amount_Before_Tax]]*tbl_Raw_Data[[#This Row],[Tax_Pct]]/100</f>
        <v>54.694440000000007</v>
      </c>
      <c r="Y4425" s="6">
        <f>tbl_Raw_Data[[#This Row],[Net_Amount_Before_Tax]]+tbl_Raw_Data[[#This Row],[Tax_Amount]]</f>
        <v>358.55243999999999</v>
      </c>
      <c r="Z4425" s="6">
        <f t="shared" si="349"/>
        <v>2</v>
      </c>
    </row>
    <row r="4426" spans="1:26" x14ac:dyDescent="0.3">
      <c r="A4426" s="23" t="s">
        <v>6396</v>
      </c>
      <c r="B4426" s="34">
        <v>45492</v>
      </c>
      <c r="C4426" s="23" t="s">
        <v>6397</v>
      </c>
      <c r="D4426" s="23" t="s">
        <v>130</v>
      </c>
      <c r="E4426" s="23" t="s">
        <v>131</v>
      </c>
      <c r="F4426" s="23">
        <v>700091</v>
      </c>
      <c r="G4426" s="23" t="s">
        <v>145</v>
      </c>
      <c r="H4426" s="23" t="s">
        <v>146</v>
      </c>
      <c r="I4426" s="23" t="s">
        <v>147</v>
      </c>
      <c r="J4426" s="23" t="s">
        <v>148</v>
      </c>
      <c r="K4426" s="23" t="s">
        <v>24</v>
      </c>
      <c r="L4426" s="23">
        <v>4</v>
      </c>
      <c r="M4426" s="23">
        <v>109.71</v>
      </c>
      <c r="N4426" s="23">
        <v>20</v>
      </c>
      <c r="O4426" s="23">
        <v>5</v>
      </c>
      <c r="P4426" s="23" t="s">
        <v>89</v>
      </c>
      <c r="Q4426" s="23" t="s">
        <v>34</v>
      </c>
      <c r="R4426" s="23">
        <f t="shared" si="345"/>
        <v>1</v>
      </c>
      <c r="S4426" s="23" t="str">
        <f t="shared" si="346"/>
        <v>ORD104425_20240719_CUST03102_MED016</v>
      </c>
      <c r="T4426" s="23">
        <f t="shared" si="347"/>
        <v>1</v>
      </c>
      <c r="U4426" s="6">
        <f t="shared" si="348"/>
        <v>438.84</v>
      </c>
      <c r="V4426" s="6">
        <f>tbl_Raw_Data[[#This Row],[Discount_Pct]]*tbl_Raw_Data[[#This Row],[Gross_Amount]]/100</f>
        <v>87.767999999999986</v>
      </c>
      <c r="W4426" s="6">
        <f>tbl_Raw_Data[[#This Row],[Gross_Amount]]-tbl_Raw_Data[[#This Row],[Discount_Amount]]</f>
        <v>351.072</v>
      </c>
      <c r="X4426" s="6">
        <f>tbl_Raw_Data[[#This Row],[Net_Amount_Before_Tax]]*tbl_Raw_Data[[#This Row],[Tax_Pct]]/100</f>
        <v>17.553600000000003</v>
      </c>
      <c r="Y4426" s="6">
        <f>tbl_Raw_Data[[#This Row],[Net_Amount_Before_Tax]]+tbl_Raw_Data[[#This Row],[Tax_Amount]]</f>
        <v>368.62560000000002</v>
      </c>
      <c r="Z4426" s="6">
        <f t="shared" si="349"/>
        <v>1</v>
      </c>
    </row>
    <row r="4427" spans="1:26" x14ac:dyDescent="0.3">
      <c r="A4427" s="23" t="s">
        <v>6398</v>
      </c>
      <c r="B4427" s="34">
        <v>45735</v>
      </c>
      <c r="C4427" s="23" t="s">
        <v>2904</v>
      </c>
      <c r="D4427" s="23" t="s">
        <v>52</v>
      </c>
      <c r="E4427" s="23" t="s">
        <v>52</v>
      </c>
      <c r="F4427" s="23">
        <v>160001</v>
      </c>
      <c r="G4427" s="23" t="s">
        <v>256</v>
      </c>
      <c r="H4427" s="23" t="s">
        <v>257</v>
      </c>
      <c r="I4427" s="23" t="s">
        <v>22</v>
      </c>
      <c r="J4427" s="23" t="s">
        <v>258</v>
      </c>
      <c r="K4427" s="23" t="s">
        <v>57</v>
      </c>
      <c r="L4427" s="23">
        <v>6</v>
      </c>
      <c r="M4427" s="23">
        <v>64.489999999999995</v>
      </c>
      <c r="N4427" s="23">
        <v>5</v>
      </c>
      <c r="O4427" s="23">
        <v>12</v>
      </c>
      <c r="P4427" s="23" t="s">
        <v>25</v>
      </c>
      <c r="Q4427" s="23" t="s">
        <v>90</v>
      </c>
      <c r="R4427" s="23">
        <f t="shared" si="345"/>
        <v>1</v>
      </c>
      <c r="S4427" s="23" t="str">
        <f t="shared" si="346"/>
        <v>ORD104426_20250319_CUST00339_MED025</v>
      </c>
      <c r="T4427" s="23">
        <f t="shared" si="347"/>
        <v>1</v>
      </c>
      <c r="U4427" s="6">
        <f t="shared" si="348"/>
        <v>386.93999999999994</v>
      </c>
      <c r="V4427" s="6">
        <f>tbl_Raw_Data[[#This Row],[Discount_Pct]]*tbl_Raw_Data[[#This Row],[Gross_Amount]]/100</f>
        <v>19.346999999999998</v>
      </c>
      <c r="W4427" s="6">
        <f>tbl_Raw_Data[[#This Row],[Gross_Amount]]-tbl_Raw_Data[[#This Row],[Discount_Amount]]</f>
        <v>367.59299999999996</v>
      </c>
      <c r="X4427" s="6">
        <f>tbl_Raw_Data[[#This Row],[Net_Amount_Before_Tax]]*tbl_Raw_Data[[#This Row],[Tax_Pct]]/100</f>
        <v>44.111159999999998</v>
      </c>
      <c r="Y4427" s="6">
        <f>tbl_Raw_Data[[#This Row],[Net_Amount_Before_Tax]]+tbl_Raw_Data[[#This Row],[Tax_Amount]]</f>
        <v>411.70415999999994</v>
      </c>
      <c r="Z4427" s="6">
        <f t="shared" si="349"/>
        <v>3</v>
      </c>
    </row>
    <row r="4428" spans="1:26" x14ac:dyDescent="0.3">
      <c r="A4428" s="23" t="s">
        <v>6399</v>
      </c>
      <c r="B4428" s="34">
        <v>45517</v>
      </c>
      <c r="C4428" s="23" t="s">
        <v>6400</v>
      </c>
      <c r="D4428" s="23" t="s">
        <v>92</v>
      </c>
      <c r="E4428" s="23" t="s">
        <v>93</v>
      </c>
      <c r="F4428" s="23">
        <v>560001</v>
      </c>
      <c r="G4428" s="23" t="s">
        <v>224</v>
      </c>
      <c r="H4428" s="23" t="s">
        <v>225</v>
      </c>
      <c r="I4428" s="23" t="s">
        <v>147</v>
      </c>
      <c r="J4428" s="23" t="s">
        <v>23</v>
      </c>
      <c r="K4428" s="23" t="s">
        <v>24</v>
      </c>
      <c r="L4428" s="23">
        <v>1</v>
      </c>
      <c r="M4428" s="23">
        <v>46.99</v>
      </c>
      <c r="N4428" s="23">
        <v>20</v>
      </c>
      <c r="O4428" s="23">
        <v>18</v>
      </c>
      <c r="P4428" s="23" t="s">
        <v>89</v>
      </c>
      <c r="Q4428" s="23" t="s">
        <v>34</v>
      </c>
      <c r="R4428" s="23">
        <f t="shared" si="345"/>
        <v>1</v>
      </c>
      <c r="S4428" s="23" t="str">
        <f t="shared" si="346"/>
        <v>ORD104427_20240813_CUST01420_MED015</v>
      </c>
      <c r="T4428" s="23">
        <f t="shared" si="347"/>
        <v>1</v>
      </c>
      <c r="U4428" s="6">
        <f t="shared" si="348"/>
        <v>46.99</v>
      </c>
      <c r="V4428" s="6">
        <f>tbl_Raw_Data[[#This Row],[Discount_Pct]]*tbl_Raw_Data[[#This Row],[Gross_Amount]]/100</f>
        <v>9.3980000000000015</v>
      </c>
      <c r="W4428" s="6">
        <f>tbl_Raw_Data[[#This Row],[Gross_Amount]]-tbl_Raw_Data[[#This Row],[Discount_Amount]]</f>
        <v>37.591999999999999</v>
      </c>
      <c r="X4428" s="6">
        <f>tbl_Raw_Data[[#This Row],[Net_Amount_Before_Tax]]*tbl_Raw_Data[[#This Row],[Tax_Pct]]/100</f>
        <v>6.7665599999999992</v>
      </c>
      <c r="Y4428" s="6">
        <f>tbl_Raw_Data[[#This Row],[Net_Amount_Before_Tax]]+tbl_Raw_Data[[#This Row],[Tax_Amount]]</f>
        <v>44.358559999999997</v>
      </c>
      <c r="Z4428" s="6">
        <f t="shared" si="349"/>
        <v>1</v>
      </c>
    </row>
    <row r="4429" spans="1:26" x14ac:dyDescent="0.3">
      <c r="A4429" s="23" t="s">
        <v>6399</v>
      </c>
      <c r="B4429" s="34">
        <v>45993</v>
      </c>
      <c r="C4429" s="23" t="s">
        <v>1561</v>
      </c>
      <c r="D4429" s="23" t="s">
        <v>183</v>
      </c>
      <c r="E4429" s="23" t="s">
        <v>184</v>
      </c>
      <c r="F4429" s="23">
        <v>122018</v>
      </c>
      <c r="G4429" s="23" t="s">
        <v>132</v>
      </c>
      <c r="H4429" s="23" t="s">
        <v>133</v>
      </c>
      <c r="I4429" s="23" t="s">
        <v>134</v>
      </c>
      <c r="J4429" s="23" t="s">
        <v>135</v>
      </c>
      <c r="K4429" s="23" t="s">
        <v>57</v>
      </c>
      <c r="L4429" s="23">
        <v>1</v>
      </c>
      <c r="M4429" s="23">
        <v>66.099999999999994</v>
      </c>
      <c r="N4429" s="23">
        <v>10</v>
      </c>
      <c r="O4429" s="23">
        <v>5</v>
      </c>
      <c r="P4429" s="23" t="s">
        <v>43</v>
      </c>
      <c r="Q4429" s="23" t="s">
        <v>34</v>
      </c>
      <c r="R4429" s="23">
        <f t="shared" si="345"/>
        <v>1</v>
      </c>
      <c r="S4429" s="23" t="str">
        <f t="shared" si="346"/>
        <v>ORD104427_20251202_CUST03121_MED007</v>
      </c>
      <c r="T4429" s="23">
        <f t="shared" si="347"/>
        <v>1</v>
      </c>
      <c r="U4429" s="6">
        <f t="shared" si="348"/>
        <v>66.099999999999994</v>
      </c>
      <c r="V4429" s="6">
        <f>tbl_Raw_Data[[#This Row],[Discount_Pct]]*tbl_Raw_Data[[#This Row],[Gross_Amount]]/100</f>
        <v>6.61</v>
      </c>
      <c r="W4429" s="6">
        <f>tbl_Raw_Data[[#This Row],[Gross_Amount]]-tbl_Raw_Data[[#This Row],[Discount_Amount]]</f>
        <v>59.489999999999995</v>
      </c>
      <c r="X4429" s="6">
        <f>tbl_Raw_Data[[#This Row],[Net_Amount_Before_Tax]]*tbl_Raw_Data[[#This Row],[Tax_Pct]]/100</f>
        <v>2.9744999999999999</v>
      </c>
      <c r="Y4429" s="6">
        <f>tbl_Raw_Data[[#This Row],[Net_Amount_Before_Tax]]+tbl_Raw_Data[[#This Row],[Tax_Amount]]</f>
        <v>62.464499999999994</v>
      </c>
      <c r="Z4429" s="6">
        <f t="shared" si="349"/>
        <v>3</v>
      </c>
    </row>
    <row r="4430" spans="1:26" x14ac:dyDescent="0.3">
      <c r="A4430" s="23" t="s">
        <v>6399</v>
      </c>
      <c r="B4430" s="34">
        <v>45454</v>
      </c>
      <c r="C4430" s="23" t="s">
        <v>6401</v>
      </c>
      <c r="D4430" s="23" t="s">
        <v>80</v>
      </c>
      <c r="E4430" s="23" t="s">
        <v>81</v>
      </c>
      <c r="F4430" s="23">
        <v>395010</v>
      </c>
      <c r="G4430" s="23" t="s">
        <v>192</v>
      </c>
      <c r="H4430" s="23" t="s">
        <v>193</v>
      </c>
      <c r="I4430" s="23" t="s">
        <v>41</v>
      </c>
      <c r="J4430" s="23" t="s">
        <v>194</v>
      </c>
      <c r="K4430" s="23" t="s">
        <v>24</v>
      </c>
      <c r="L4430" s="23">
        <v>1</v>
      </c>
      <c r="M4430" s="23">
        <v>36.409999999999997</v>
      </c>
      <c r="N4430" s="23">
        <v>5</v>
      </c>
      <c r="O4430" s="23">
        <v>18</v>
      </c>
      <c r="P4430" s="23" t="s">
        <v>33</v>
      </c>
      <c r="Q4430" s="23" t="s">
        <v>34</v>
      </c>
      <c r="R4430" s="23">
        <f t="shared" si="345"/>
        <v>1</v>
      </c>
      <c r="S4430" s="23" t="str">
        <f t="shared" si="346"/>
        <v>ORD104427_20240611_CUST02330_MED002</v>
      </c>
      <c r="T4430" s="23">
        <f t="shared" si="347"/>
        <v>1</v>
      </c>
      <c r="U4430" s="6">
        <f t="shared" si="348"/>
        <v>36.409999999999997</v>
      </c>
      <c r="V4430" s="6">
        <f>tbl_Raw_Data[[#This Row],[Discount_Pct]]*tbl_Raw_Data[[#This Row],[Gross_Amount]]/100</f>
        <v>1.8204999999999998</v>
      </c>
      <c r="W4430" s="6">
        <f>tbl_Raw_Data[[#This Row],[Gross_Amount]]-tbl_Raw_Data[[#This Row],[Discount_Amount]]</f>
        <v>34.589499999999994</v>
      </c>
      <c r="X4430" s="6">
        <f>tbl_Raw_Data[[#This Row],[Net_Amount_Before_Tax]]*tbl_Raw_Data[[#This Row],[Tax_Pct]]/100</f>
        <v>6.2261099999999985</v>
      </c>
      <c r="Y4430" s="6">
        <f>tbl_Raw_Data[[#This Row],[Net_Amount_Before_Tax]]+tbl_Raw_Data[[#This Row],[Tax_Amount]]</f>
        <v>40.815609999999992</v>
      </c>
      <c r="Z4430" s="6">
        <f t="shared" si="349"/>
        <v>2</v>
      </c>
    </row>
    <row r="4431" spans="1:26" x14ac:dyDescent="0.3">
      <c r="A4431" s="23" t="s">
        <v>6402</v>
      </c>
      <c r="B4431" s="34">
        <v>45330</v>
      </c>
      <c r="C4431" s="23" t="s">
        <v>6004</v>
      </c>
      <c r="D4431" s="23" t="s">
        <v>130</v>
      </c>
      <c r="E4431" s="23" t="s">
        <v>131</v>
      </c>
      <c r="F4431" s="23">
        <v>700001</v>
      </c>
      <c r="G4431" s="23" t="s">
        <v>39</v>
      </c>
      <c r="H4431" s="23" t="s">
        <v>40</v>
      </c>
      <c r="I4431" s="23" t="s">
        <v>41</v>
      </c>
      <c r="J4431" s="23" t="s">
        <v>42</v>
      </c>
      <c r="K4431" s="23" t="s">
        <v>24</v>
      </c>
      <c r="L4431" s="23">
        <v>3</v>
      </c>
      <c r="M4431" s="23">
        <v>27.6</v>
      </c>
      <c r="N4431" s="23">
        <v>15</v>
      </c>
      <c r="O4431" s="23">
        <v>5</v>
      </c>
      <c r="P4431" s="23" t="s">
        <v>33</v>
      </c>
      <c r="Q4431" s="23" t="s">
        <v>90</v>
      </c>
      <c r="R4431" s="23">
        <f t="shared" si="345"/>
        <v>1</v>
      </c>
      <c r="S4431" s="23" t="str">
        <f t="shared" si="346"/>
        <v>ORD104430_20240208_CUST02253_MED001</v>
      </c>
      <c r="T4431" s="23">
        <f t="shared" si="347"/>
        <v>1</v>
      </c>
      <c r="U4431" s="6">
        <f t="shared" si="348"/>
        <v>82.800000000000011</v>
      </c>
      <c r="V4431" s="6">
        <f>tbl_Raw_Data[[#This Row],[Discount_Pct]]*tbl_Raw_Data[[#This Row],[Gross_Amount]]/100</f>
        <v>12.420000000000002</v>
      </c>
      <c r="W4431" s="6">
        <f>tbl_Raw_Data[[#This Row],[Gross_Amount]]-tbl_Raw_Data[[#This Row],[Discount_Amount]]</f>
        <v>70.38000000000001</v>
      </c>
      <c r="X4431" s="6">
        <f>tbl_Raw_Data[[#This Row],[Net_Amount_Before_Tax]]*tbl_Raw_Data[[#This Row],[Tax_Pct]]/100</f>
        <v>3.5190000000000001</v>
      </c>
      <c r="Y4431" s="6">
        <f>tbl_Raw_Data[[#This Row],[Net_Amount_Before_Tax]]+tbl_Raw_Data[[#This Row],[Tax_Amount]]</f>
        <v>73.899000000000015</v>
      </c>
      <c r="Z4431" s="6">
        <f t="shared" si="349"/>
        <v>1</v>
      </c>
    </row>
    <row r="4432" spans="1:26" x14ac:dyDescent="0.3">
      <c r="A4432" s="23" t="s">
        <v>6402</v>
      </c>
      <c r="B4432" s="34">
        <v>45425</v>
      </c>
      <c r="C4432" s="23" t="s">
        <v>2866</v>
      </c>
      <c r="D4432" s="23" t="s">
        <v>87</v>
      </c>
      <c r="E4432" s="23" t="s">
        <v>88</v>
      </c>
      <c r="F4432" s="23">
        <v>600001</v>
      </c>
      <c r="G4432" s="23" t="s">
        <v>138</v>
      </c>
      <c r="H4432" s="23" t="s">
        <v>139</v>
      </c>
      <c r="I4432" s="23" t="s">
        <v>50</v>
      </c>
      <c r="J4432" s="23" t="s">
        <v>140</v>
      </c>
      <c r="K4432" s="23" t="s">
        <v>24</v>
      </c>
      <c r="L4432" s="23">
        <v>3</v>
      </c>
      <c r="M4432" s="23">
        <v>151.69</v>
      </c>
      <c r="N4432" s="23">
        <v>5</v>
      </c>
      <c r="O4432" s="23">
        <v>5</v>
      </c>
      <c r="P4432" s="23" t="s">
        <v>33</v>
      </c>
      <c r="Q4432" s="23" t="s">
        <v>34</v>
      </c>
      <c r="R4432" s="23">
        <f t="shared" si="345"/>
        <v>1</v>
      </c>
      <c r="S4432" s="23" t="str">
        <f t="shared" si="346"/>
        <v>ORD104430_20240513_CUST03487_MED013</v>
      </c>
      <c r="T4432" s="23">
        <f t="shared" si="347"/>
        <v>1</v>
      </c>
      <c r="U4432" s="6">
        <f t="shared" si="348"/>
        <v>455.07</v>
      </c>
      <c r="V4432" s="6">
        <f>tbl_Raw_Data[[#This Row],[Discount_Pct]]*tbl_Raw_Data[[#This Row],[Gross_Amount]]/100</f>
        <v>22.753499999999999</v>
      </c>
      <c r="W4432" s="6">
        <f>tbl_Raw_Data[[#This Row],[Gross_Amount]]-tbl_Raw_Data[[#This Row],[Discount_Amount]]</f>
        <v>432.31650000000002</v>
      </c>
      <c r="X4432" s="6">
        <f>tbl_Raw_Data[[#This Row],[Net_Amount_Before_Tax]]*tbl_Raw_Data[[#This Row],[Tax_Pct]]/100</f>
        <v>21.615825000000001</v>
      </c>
      <c r="Y4432" s="6">
        <f>tbl_Raw_Data[[#This Row],[Net_Amount_Before_Tax]]+tbl_Raw_Data[[#This Row],[Tax_Amount]]</f>
        <v>453.93232499999999</v>
      </c>
      <c r="Z4432" s="6">
        <f t="shared" si="349"/>
        <v>1</v>
      </c>
    </row>
    <row r="4433" spans="1:26" x14ac:dyDescent="0.3">
      <c r="A4433" s="23" t="s">
        <v>6403</v>
      </c>
      <c r="B4433" s="34">
        <v>45354</v>
      </c>
      <c r="C4433" s="23" t="s">
        <v>1824</v>
      </c>
      <c r="D4433" s="23" t="s">
        <v>142</v>
      </c>
      <c r="E4433" s="23" t="s">
        <v>81</v>
      </c>
      <c r="F4433" s="23">
        <v>380015</v>
      </c>
      <c r="G4433" s="23" t="s">
        <v>94</v>
      </c>
      <c r="H4433" s="23" t="s">
        <v>95</v>
      </c>
      <c r="I4433" s="23" t="s">
        <v>84</v>
      </c>
      <c r="J4433" s="23" t="s">
        <v>42</v>
      </c>
      <c r="K4433" s="23" t="s">
        <v>24</v>
      </c>
      <c r="L4433" s="23">
        <v>1</v>
      </c>
      <c r="M4433" s="23">
        <v>92.26</v>
      </c>
      <c r="N4433" s="23">
        <v>5</v>
      </c>
      <c r="O4433" s="23">
        <v>12</v>
      </c>
      <c r="P4433" s="23" t="s">
        <v>25</v>
      </c>
      <c r="Q4433" s="23" t="s">
        <v>34</v>
      </c>
      <c r="R4433" s="23">
        <f t="shared" si="345"/>
        <v>1</v>
      </c>
      <c r="S4433" s="23" t="str">
        <f t="shared" si="346"/>
        <v>ORD104432_20240303_CUST01762_MED021</v>
      </c>
      <c r="T4433" s="23">
        <f t="shared" si="347"/>
        <v>1</v>
      </c>
      <c r="U4433" s="6">
        <f t="shared" si="348"/>
        <v>92.26</v>
      </c>
      <c r="V4433" s="6">
        <f>tbl_Raw_Data[[#This Row],[Discount_Pct]]*tbl_Raw_Data[[#This Row],[Gross_Amount]]/100</f>
        <v>4.6130000000000004</v>
      </c>
      <c r="W4433" s="6">
        <f>tbl_Raw_Data[[#This Row],[Gross_Amount]]-tbl_Raw_Data[[#This Row],[Discount_Amount]]</f>
        <v>87.647000000000006</v>
      </c>
      <c r="X4433" s="6">
        <f>tbl_Raw_Data[[#This Row],[Net_Amount_Before_Tax]]*tbl_Raw_Data[[#This Row],[Tax_Pct]]/100</f>
        <v>10.517640000000002</v>
      </c>
      <c r="Y4433" s="6">
        <f>tbl_Raw_Data[[#This Row],[Net_Amount_Before_Tax]]+tbl_Raw_Data[[#This Row],[Tax_Amount]]</f>
        <v>98.164640000000006</v>
      </c>
      <c r="Z4433" s="6">
        <f t="shared" si="349"/>
        <v>2</v>
      </c>
    </row>
    <row r="4434" spans="1:26" x14ac:dyDescent="0.3">
      <c r="A4434" s="23" t="s">
        <v>6403</v>
      </c>
      <c r="B4434" s="34">
        <v>45412</v>
      </c>
      <c r="C4434" s="23" t="s">
        <v>4757</v>
      </c>
      <c r="D4434" s="23" t="s">
        <v>19</v>
      </c>
      <c r="E4434" s="23" t="s">
        <v>19</v>
      </c>
      <c r="F4434" s="23">
        <v>110044</v>
      </c>
      <c r="G4434" s="23" t="s">
        <v>224</v>
      </c>
      <c r="H4434" s="23" t="s">
        <v>225</v>
      </c>
      <c r="I4434" s="23" t="s">
        <v>147</v>
      </c>
      <c r="J4434" s="23" t="s">
        <v>23</v>
      </c>
      <c r="K4434" s="23" t="s">
        <v>24</v>
      </c>
      <c r="L4434" s="23">
        <v>1</v>
      </c>
      <c r="M4434" s="23">
        <v>50.12</v>
      </c>
      <c r="N4434" s="23">
        <v>5</v>
      </c>
      <c r="O4434" s="23">
        <v>5</v>
      </c>
      <c r="P4434" s="23" t="s">
        <v>89</v>
      </c>
      <c r="Q4434" s="23" t="s">
        <v>34</v>
      </c>
      <c r="R4434" s="23">
        <f t="shared" si="345"/>
        <v>1</v>
      </c>
      <c r="S4434" s="23" t="str">
        <f t="shared" si="346"/>
        <v>ORD104432_20240430_CUST00162_MED015</v>
      </c>
      <c r="T4434" s="23">
        <f t="shared" si="347"/>
        <v>1</v>
      </c>
      <c r="U4434" s="6">
        <f t="shared" si="348"/>
        <v>50.12</v>
      </c>
      <c r="V4434" s="6">
        <f>tbl_Raw_Data[[#This Row],[Discount_Pct]]*tbl_Raw_Data[[#This Row],[Gross_Amount]]/100</f>
        <v>2.5059999999999998</v>
      </c>
      <c r="W4434" s="6">
        <f>tbl_Raw_Data[[#This Row],[Gross_Amount]]-tbl_Raw_Data[[#This Row],[Discount_Amount]]</f>
        <v>47.613999999999997</v>
      </c>
      <c r="X4434" s="6">
        <f>tbl_Raw_Data[[#This Row],[Net_Amount_Before_Tax]]*tbl_Raw_Data[[#This Row],[Tax_Pct]]/100</f>
        <v>2.3807</v>
      </c>
      <c r="Y4434" s="6">
        <f>tbl_Raw_Data[[#This Row],[Net_Amount_Before_Tax]]+tbl_Raw_Data[[#This Row],[Tax_Amount]]</f>
        <v>49.994699999999995</v>
      </c>
      <c r="Z4434" s="6">
        <f t="shared" si="349"/>
        <v>4</v>
      </c>
    </row>
    <row r="4435" spans="1:26" x14ac:dyDescent="0.3">
      <c r="A4435" s="23" t="s">
        <v>6404</v>
      </c>
      <c r="B4435" s="34">
        <v>45963</v>
      </c>
      <c r="C4435" s="23" t="s">
        <v>788</v>
      </c>
      <c r="D4435" s="23" t="s">
        <v>142</v>
      </c>
      <c r="E4435" s="23" t="s">
        <v>81</v>
      </c>
      <c r="F4435" s="23">
        <v>380058</v>
      </c>
      <c r="G4435" s="23" t="s">
        <v>192</v>
      </c>
      <c r="H4435" s="23" t="s">
        <v>193</v>
      </c>
      <c r="I4435" s="23" t="s">
        <v>41</v>
      </c>
      <c r="J4435" s="23" t="s">
        <v>194</v>
      </c>
      <c r="K4435" s="23" t="s">
        <v>24</v>
      </c>
      <c r="L4435" s="23">
        <v>3</v>
      </c>
      <c r="M4435" s="23">
        <v>34.79</v>
      </c>
      <c r="N4435" s="23">
        <v>5</v>
      </c>
      <c r="O4435" s="23">
        <v>18</v>
      </c>
      <c r="P4435" s="23" t="s">
        <v>58</v>
      </c>
      <c r="Q4435" s="23" t="s">
        <v>44</v>
      </c>
      <c r="R4435" s="23">
        <f t="shared" si="345"/>
        <v>1</v>
      </c>
      <c r="S4435" s="23" t="str">
        <f t="shared" si="346"/>
        <v>ORD104434_20251102_CUST00390_MED002</v>
      </c>
      <c r="T4435" s="23">
        <f t="shared" si="347"/>
        <v>1</v>
      </c>
      <c r="U4435" s="6">
        <f t="shared" si="348"/>
        <v>104.37</v>
      </c>
      <c r="V4435" s="6">
        <f>tbl_Raw_Data[[#This Row],[Discount_Pct]]*tbl_Raw_Data[[#This Row],[Gross_Amount]]/100</f>
        <v>5.2185000000000006</v>
      </c>
      <c r="W4435" s="6">
        <f>tbl_Raw_Data[[#This Row],[Gross_Amount]]-tbl_Raw_Data[[#This Row],[Discount_Amount]]</f>
        <v>99.151499999999999</v>
      </c>
      <c r="X4435" s="6">
        <f>tbl_Raw_Data[[#This Row],[Net_Amount_Before_Tax]]*tbl_Raw_Data[[#This Row],[Tax_Pct]]/100</f>
        <v>17.847269999999998</v>
      </c>
      <c r="Y4435" s="6">
        <f>tbl_Raw_Data[[#This Row],[Net_Amount_Before_Tax]]+tbl_Raw_Data[[#This Row],[Tax_Amount]]</f>
        <v>116.99876999999999</v>
      </c>
      <c r="Z4435" s="6">
        <f t="shared" si="349"/>
        <v>0</v>
      </c>
    </row>
    <row r="4436" spans="1:26" x14ac:dyDescent="0.3">
      <c r="A4436" s="23" t="s">
        <v>6405</v>
      </c>
      <c r="B4436" s="34">
        <v>45671</v>
      </c>
      <c r="C4436" s="23" t="s">
        <v>3048</v>
      </c>
      <c r="D4436" s="23" t="s">
        <v>183</v>
      </c>
      <c r="E4436" s="23" t="s">
        <v>184</v>
      </c>
      <c r="F4436" s="23">
        <v>122002</v>
      </c>
      <c r="G4436" s="23" t="s">
        <v>315</v>
      </c>
      <c r="H4436" s="23" t="s">
        <v>316</v>
      </c>
      <c r="I4436" s="23" t="s">
        <v>50</v>
      </c>
      <c r="J4436" s="23" t="s">
        <v>114</v>
      </c>
      <c r="K4436" s="23" t="s">
        <v>24</v>
      </c>
      <c r="L4436" s="23">
        <v>2</v>
      </c>
      <c r="M4436" s="23">
        <v>106.29</v>
      </c>
      <c r="N4436" s="23">
        <v>0</v>
      </c>
      <c r="O4436" s="23">
        <v>18</v>
      </c>
      <c r="P4436" s="23" t="s">
        <v>33</v>
      </c>
      <c r="Q4436" s="23" t="s">
        <v>90</v>
      </c>
      <c r="R4436" s="23">
        <f t="shared" si="345"/>
        <v>1</v>
      </c>
      <c r="S4436" s="23" t="str">
        <f t="shared" si="346"/>
        <v>ORD104435_20250114_CUST01862_MED012</v>
      </c>
      <c r="T4436" s="23">
        <f t="shared" si="347"/>
        <v>1</v>
      </c>
      <c r="U4436" s="6">
        <f t="shared" si="348"/>
        <v>212.58</v>
      </c>
      <c r="V4436" s="6">
        <f>tbl_Raw_Data[[#This Row],[Discount_Pct]]*tbl_Raw_Data[[#This Row],[Gross_Amount]]/100</f>
        <v>0</v>
      </c>
      <c r="W4436" s="6">
        <f>tbl_Raw_Data[[#This Row],[Gross_Amount]]-tbl_Raw_Data[[#This Row],[Discount_Amount]]</f>
        <v>212.58</v>
      </c>
      <c r="X4436" s="6">
        <f>tbl_Raw_Data[[#This Row],[Net_Amount_Before_Tax]]*tbl_Raw_Data[[#This Row],[Tax_Pct]]/100</f>
        <v>38.264400000000002</v>
      </c>
      <c r="Y4436" s="6">
        <f>tbl_Raw_Data[[#This Row],[Net_Amount_Before_Tax]]+tbl_Raw_Data[[#This Row],[Tax_Amount]]</f>
        <v>250.84440000000001</v>
      </c>
      <c r="Z4436" s="6">
        <f t="shared" si="349"/>
        <v>2</v>
      </c>
    </row>
    <row r="4437" spans="1:26" x14ac:dyDescent="0.3">
      <c r="A4437" s="23" t="s">
        <v>6406</v>
      </c>
      <c r="B4437" s="34">
        <v>45619</v>
      </c>
      <c r="C4437" s="23" t="s">
        <v>341</v>
      </c>
      <c r="D4437" s="23" t="s">
        <v>123</v>
      </c>
      <c r="E4437" s="23" t="s">
        <v>101</v>
      </c>
      <c r="F4437" s="23">
        <v>226001</v>
      </c>
      <c r="G4437" s="23" t="s">
        <v>256</v>
      </c>
      <c r="H4437" s="23" t="s">
        <v>257</v>
      </c>
      <c r="I4437" s="23" t="s">
        <v>22</v>
      </c>
      <c r="J4437" s="23" t="s">
        <v>258</v>
      </c>
      <c r="K4437" s="23" t="s">
        <v>57</v>
      </c>
      <c r="L4437" s="23">
        <v>3</v>
      </c>
      <c r="M4437" s="23">
        <v>62.11</v>
      </c>
      <c r="N4437" s="23">
        <v>5</v>
      </c>
      <c r="O4437" s="23">
        <v>12</v>
      </c>
      <c r="P4437" s="23" t="s">
        <v>25</v>
      </c>
      <c r="Q4437" s="23" t="s">
        <v>34</v>
      </c>
      <c r="R4437" s="23">
        <f t="shared" si="345"/>
        <v>1</v>
      </c>
      <c r="S4437" s="23" t="str">
        <f t="shared" si="346"/>
        <v>ORD104436_20241123_CUST02594_MED025</v>
      </c>
      <c r="T4437" s="23">
        <f t="shared" si="347"/>
        <v>1</v>
      </c>
      <c r="U4437" s="6">
        <f t="shared" si="348"/>
        <v>186.32999999999998</v>
      </c>
      <c r="V4437" s="6">
        <f>tbl_Raw_Data[[#This Row],[Discount_Pct]]*tbl_Raw_Data[[#This Row],[Gross_Amount]]/100</f>
        <v>9.3164999999999978</v>
      </c>
      <c r="W4437" s="6">
        <f>tbl_Raw_Data[[#This Row],[Gross_Amount]]-tbl_Raw_Data[[#This Row],[Discount_Amount]]</f>
        <v>177.01349999999999</v>
      </c>
      <c r="X4437" s="6">
        <f>tbl_Raw_Data[[#This Row],[Net_Amount_Before_Tax]]*tbl_Raw_Data[[#This Row],[Tax_Pct]]/100</f>
        <v>21.241619999999998</v>
      </c>
      <c r="Y4437" s="6">
        <f>tbl_Raw_Data[[#This Row],[Net_Amount_Before_Tax]]+tbl_Raw_Data[[#This Row],[Tax_Amount]]</f>
        <v>198.25511999999998</v>
      </c>
      <c r="Z4437" s="6">
        <f t="shared" si="349"/>
        <v>2</v>
      </c>
    </row>
    <row r="4438" spans="1:26" x14ac:dyDescent="0.3">
      <c r="A4438" s="23" t="s">
        <v>6407</v>
      </c>
      <c r="B4438" s="34">
        <v>45786</v>
      </c>
      <c r="C4438" s="23" t="s">
        <v>2851</v>
      </c>
      <c r="D4438" s="23" t="s">
        <v>87</v>
      </c>
      <c r="E4438" s="23" t="s">
        <v>88</v>
      </c>
      <c r="F4438" s="23">
        <v>600100</v>
      </c>
      <c r="G4438" s="23" t="s">
        <v>124</v>
      </c>
      <c r="H4438" s="23" t="s">
        <v>125</v>
      </c>
      <c r="I4438" s="23" t="s">
        <v>104</v>
      </c>
      <c r="J4438" s="23" t="s">
        <v>114</v>
      </c>
      <c r="K4438" s="23" t="s">
        <v>24</v>
      </c>
      <c r="L4438" s="23">
        <v>2</v>
      </c>
      <c r="M4438" s="23">
        <v>113.69</v>
      </c>
      <c r="N4438" s="23">
        <v>0</v>
      </c>
      <c r="O4438" s="23">
        <v>5</v>
      </c>
      <c r="P4438" s="23" t="s">
        <v>25</v>
      </c>
      <c r="Q4438" s="23" t="s">
        <v>34</v>
      </c>
      <c r="R4438" s="23">
        <f t="shared" si="345"/>
        <v>1</v>
      </c>
      <c r="S4438" s="23" t="str">
        <f t="shared" si="346"/>
        <v>ORD104437_20250509_CUST02168_MED018</v>
      </c>
      <c r="T4438" s="23">
        <f t="shared" si="347"/>
        <v>1</v>
      </c>
      <c r="U4438" s="6">
        <f t="shared" si="348"/>
        <v>227.38</v>
      </c>
      <c r="V4438" s="6">
        <f>tbl_Raw_Data[[#This Row],[Discount_Pct]]*tbl_Raw_Data[[#This Row],[Gross_Amount]]/100</f>
        <v>0</v>
      </c>
      <c r="W4438" s="6">
        <f>tbl_Raw_Data[[#This Row],[Gross_Amount]]-tbl_Raw_Data[[#This Row],[Discount_Amount]]</f>
        <v>227.38</v>
      </c>
      <c r="X4438" s="6">
        <f>tbl_Raw_Data[[#This Row],[Net_Amount_Before_Tax]]*tbl_Raw_Data[[#This Row],[Tax_Pct]]/100</f>
        <v>11.369000000000002</v>
      </c>
      <c r="Y4438" s="6">
        <f>tbl_Raw_Data[[#This Row],[Net_Amount_Before_Tax]]+tbl_Raw_Data[[#This Row],[Tax_Amount]]</f>
        <v>238.749</v>
      </c>
      <c r="Z4438" s="6">
        <f t="shared" si="349"/>
        <v>3</v>
      </c>
    </row>
    <row r="4439" spans="1:26" x14ac:dyDescent="0.3">
      <c r="A4439" s="23" t="s">
        <v>6408</v>
      </c>
      <c r="B4439" s="34">
        <v>45511</v>
      </c>
      <c r="C4439" s="23" t="s">
        <v>5254</v>
      </c>
      <c r="D4439" s="23" t="s">
        <v>87</v>
      </c>
      <c r="E4439" s="23" t="s">
        <v>88</v>
      </c>
      <c r="F4439" s="23">
        <v>600001</v>
      </c>
      <c r="G4439" s="23" t="s">
        <v>102</v>
      </c>
      <c r="H4439" s="23" t="s">
        <v>103</v>
      </c>
      <c r="I4439" s="23" t="s">
        <v>104</v>
      </c>
      <c r="J4439" s="23" t="s">
        <v>64</v>
      </c>
      <c r="K4439" s="23" t="s">
        <v>57</v>
      </c>
      <c r="L4439" s="23">
        <v>1</v>
      </c>
      <c r="M4439" s="23">
        <v>93.22</v>
      </c>
      <c r="N4439" s="23">
        <v>10</v>
      </c>
      <c r="O4439" s="23">
        <v>5</v>
      </c>
      <c r="P4439" s="23" t="s">
        <v>33</v>
      </c>
      <c r="Q4439" s="23" t="s">
        <v>34</v>
      </c>
      <c r="R4439" s="23">
        <f t="shared" si="345"/>
        <v>1</v>
      </c>
      <c r="S4439" s="23" t="str">
        <f t="shared" si="346"/>
        <v>ORD104438_20240807_CUST00793_MED029</v>
      </c>
      <c r="T4439" s="23">
        <f t="shared" si="347"/>
        <v>1</v>
      </c>
      <c r="U4439" s="6">
        <f t="shared" si="348"/>
        <v>93.22</v>
      </c>
      <c r="V4439" s="6">
        <f>tbl_Raw_Data[[#This Row],[Discount_Pct]]*tbl_Raw_Data[[#This Row],[Gross_Amount]]/100</f>
        <v>9.322000000000001</v>
      </c>
      <c r="W4439" s="6">
        <f>tbl_Raw_Data[[#This Row],[Gross_Amount]]-tbl_Raw_Data[[#This Row],[Discount_Amount]]</f>
        <v>83.897999999999996</v>
      </c>
      <c r="X4439" s="6">
        <f>tbl_Raw_Data[[#This Row],[Net_Amount_Before_Tax]]*tbl_Raw_Data[[#This Row],[Tax_Pct]]/100</f>
        <v>4.1949000000000005</v>
      </c>
      <c r="Y4439" s="6">
        <f>tbl_Raw_Data[[#This Row],[Net_Amount_Before_Tax]]+tbl_Raw_Data[[#This Row],[Tax_Amount]]</f>
        <v>88.0929</v>
      </c>
      <c r="Z4439" s="6">
        <f t="shared" si="349"/>
        <v>2</v>
      </c>
    </row>
    <row r="4440" spans="1:26" x14ac:dyDescent="0.3">
      <c r="A4440" s="23" t="s">
        <v>6408</v>
      </c>
      <c r="B4440" s="34">
        <v>45449</v>
      </c>
      <c r="C4440" s="23" t="s">
        <v>6409</v>
      </c>
      <c r="D4440" s="23" t="s">
        <v>183</v>
      </c>
      <c r="E4440" s="23" t="s">
        <v>184</v>
      </c>
      <c r="F4440" s="23">
        <v>122018</v>
      </c>
      <c r="G4440" s="23" t="s">
        <v>224</v>
      </c>
      <c r="H4440" s="23" t="s">
        <v>225</v>
      </c>
      <c r="I4440" s="23" t="s">
        <v>147</v>
      </c>
      <c r="J4440" s="23" t="s">
        <v>23</v>
      </c>
      <c r="K4440" s="23" t="s">
        <v>24</v>
      </c>
      <c r="L4440" s="23">
        <v>1</v>
      </c>
      <c r="M4440" s="23">
        <v>45.63</v>
      </c>
      <c r="N4440" s="23">
        <v>5</v>
      </c>
      <c r="O4440" s="23">
        <v>18</v>
      </c>
      <c r="P4440" s="23" t="s">
        <v>33</v>
      </c>
      <c r="Q4440" s="23" t="s">
        <v>34</v>
      </c>
      <c r="R4440" s="23">
        <f t="shared" si="345"/>
        <v>1</v>
      </c>
      <c r="S4440" s="23" t="str">
        <f t="shared" si="346"/>
        <v>ORD104438_20240606_CUST01609_MED015</v>
      </c>
      <c r="T4440" s="23">
        <f t="shared" si="347"/>
        <v>1</v>
      </c>
      <c r="U4440" s="6">
        <f t="shared" si="348"/>
        <v>45.63</v>
      </c>
      <c r="V4440" s="6">
        <f>tbl_Raw_Data[[#This Row],[Discount_Pct]]*tbl_Raw_Data[[#This Row],[Gross_Amount]]/100</f>
        <v>2.2814999999999999</v>
      </c>
      <c r="W4440" s="6">
        <f>tbl_Raw_Data[[#This Row],[Gross_Amount]]-tbl_Raw_Data[[#This Row],[Discount_Amount]]</f>
        <v>43.348500000000001</v>
      </c>
      <c r="X4440" s="6">
        <f>tbl_Raw_Data[[#This Row],[Net_Amount_Before_Tax]]*tbl_Raw_Data[[#This Row],[Tax_Pct]]/100</f>
        <v>7.8027300000000004</v>
      </c>
      <c r="Y4440" s="6">
        <f>tbl_Raw_Data[[#This Row],[Net_Amount_Before_Tax]]+tbl_Raw_Data[[#This Row],[Tax_Amount]]</f>
        <v>51.151229999999998</v>
      </c>
      <c r="Z4440" s="6">
        <f t="shared" si="349"/>
        <v>1</v>
      </c>
    </row>
    <row r="4441" spans="1:26" x14ac:dyDescent="0.3">
      <c r="A4441" s="23" t="s">
        <v>6410</v>
      </c>
      <c r="B4441" s="34">
        <v>45383</v>
      </c>
      <c r="C4441" s="23" t="s">
        <v>6411</v>
      </c>
      <c r="D4441" s="23" t="s">
        <v>28</v>
      </c>
      <c r="E4441" s="23" t="s">
        <v>29</v>
      </c>
      <c r="F4441" s="23">
        <v>500032</v>
      </c>
      <c r="G4441" s="23" t="s">
        <v>30</v>
      </c>
      <c r="H4441" s="23" t="s">
        <v>31</v>
      </c>
      <c r="I4441" s="23" t="s">
        <v>32</v>
      </c>
      <c r="J4441" s="23" t="s">
        <v>23</v>
      </c>
      <c r="K4441" s="23" t="s">
        <v>24</v>
      </c>
      <c r="L4441" s="23">
        <v>1</v>
      </c>
      <c r="M4441" s="23">
        <v>121.74</v>
      </c>
      <c r="N4441" s="23">
        <v>5</v>
      </c>
      <c r="O4441" s="23">
        <v>5</v>
      </c>
      <c r="P4441" s="23" t="s">
        <v>25</v>
      </c>
      <c r="Q4441" s="23" t="s">
        <v>34</v>
      </c>
      <c r="R4441" s="23">
        <f t="shared" si="345"/>
        <v>1</v>
      </c>
      <c r="S4441" s="23" t="str">
        <f t="shared" si="346"/>
        <v>ORD104440_20240401_CUST01739_MED017</v>
      </c>
      <c r="T4441" s="23">
        <f t="shared" si="347"/>
        <v>1</v>
      </c>
      <c r="U4441" s="6">
        <f t="shared" si="348"/>
        <v>121.74</v>
      </c>
      <c r="V4441" s="6">
        <f>tbl_Raw_Data[[#This Row],[Discount_Pct]]*tbl_Raw_Data[[#This Row],[Gross_Amount]]/100</f>
        <v>6.0869999999999997</v>
      </c>
      <c r="W4441" s="6">
        <f>tbl_Raw_Data[[#This Row],[Gross_Amount]]-tbl_Raw_Data[[#This Row],[Discount_Amount]]</f>
        <v>115.65299999999999</v>
      </c>
      <c r="X4441" s="6">
        <f>tbl_Raw_Data[[#This Row],[Net_Amount_Before_Tax]]*tbl_Raw_Data[[#This Row],[Tax_Pct]]/100</f>
        <v>5.7826500000000003</v>
      </c>
      <c r="Y4441" s="6">
        <f>tbl_Raw_Data[[#This Row],[Net_Amount_Before_Tax]]+tbl_Raw_Data[[#This Row],[Tax_Amount]]</f>
        <v>121.43565</v>
      </c>
      <c r="Z4441" s="6">
        <f t="shared" si="349"/>
        <v>1</v>
      </c>
    </row>
    <row r="4442" spans="1:26" x14ac:dyDescent="0.3">
      <c r="A4442" s="23" t="s">
        <v>6412</v>
      </c>
      <c r="B4442" s="34">
        <v>45649</v>
      </c>
      <c r="C4442" s="23" t="s">
        <v>2952</v>
      </c>
      <c r="D4442" s="23" t="s">
        <v>92</v>
      </c>
      <c r="E4442" s="23" t="s">
        <v>93</v>
      </c>
      <c r="F4442" s="23">
        <v>560034</v>
      </c>
      <c r="G4442" s="23" t="s">
        <v>68</v>
      </c>
      <c r="H4442" s="23" t="s">
        <v>69</v>
      </c>
      <c r="I4442" s="23" t="s">
        <v>55</v>
      </c>
      <c r="J4442" s="23" t="s">
        <v>56</v>
      </c>
      <c r="K4442" s="23" t="s">
        <v>24</v>
      </c>
      <c r="L4442" s="23">
        <v>2</v>
      </c>
      <c r="M4442" s="23">
        <v>31.88</v>
      </c>
      <c r="N4442" s="23">
        <v>20</v>
      </c>
      <c r="O4442" s="23">
        <v>5</v>
      </c>
      <c r="P4442" s="23" t="s">
        <v>25</v>
      </c>
      <c r="Q4442" s="23" t="s">
        <v>34</v>
      </c>
      <c r="R4442" s="23">
        <f t="shared" si="345"/>
        <v>1</v>
      </c>
      <c r="S4442" s="23" t="str">
        <f t="shared" si="346"/>
        <v>ORD104441_20241223_CUST02077_MED003</v>
      </c>
      <c r="T4442" s="23">
        <f t="shared" si="347"/>
        <v>1</v>
      </c>
      <c r="U4442" s="6">
        <f t="shared" si="348"/>
        <v>63.76</v>
      </c>
      <c r="V4442" s="6">
        <f>tbl_Raw_Data[[#This Row],[Discount_Pct]]*tbl_Raw_Data[[#This Row],[Gross_Amount]]/100</f>
        <v>12.752000000000001</v>
      </c>
      <c r="W4442" s="6">
        <f>tbl_Raw_Data[[#This Row],[Gross_Amount]]-tbl_Raw_Data[[#This Row],[Discount_Amount]]</f>
        <v>51.007999999999996</v>
      </c>
      <c r="X4442" s="6">
        <f>tbl_Raw_Data[[#This Row],[Net_Amount_Before_Tax]]*tbl_Raw_Data[[#This Row],[Tax_Pct]]/100</f>
        <v>2.5503999999999998</v>
      </c>
      <c r="Y4442" s="6">
        <f>tbl_Raw_Data[[#This Row],[Net_Amount_Before_Tax]]+tbl_Raw_Data[[#This Row],[Tax_Amount]]</f>
        <v>53.558399999999992</v>
      </c>
      <c r="Z4442" s="6">
        <f t="shared" si="349"/>
        <v>5</v>
      </c>
    </row>
    <row r="4443" spans="1:26" x14ac:dyDescent="0.3">
      <c r="A4443" s="23" t="s">
        <v>6413</v>
      </c>
      <c r="B4443" s="34">
        <v>45556</v>
      </c>
      <c r="C4443" s="23" t="s">
        <v>6414</v>
      </c>
      <c r="D4443" s="23" t="s">
        <v>80</v>
      </c>
      <c r="E4443" s="23" t="s">
        <v>81</v>
      </c>
      <c r="F4443" s="23">
        <v>395017</v>
      </c>
      <c r="G4443" s="23" t="s">
        <v>111</v>
      </c>
      <c r="H4443" s="23" t="s">
        <v>112</v>
      </c>
      <c r="I4443" s="23" t="s">
        <v>113</v>
      </c>
      <c r="J4443" s="23" t="s">
        <v>114</v>
      </c>
      <c r="K4443" s="23" t="s">
        <v>24</v>
      </c>
      <c r="L4443" s="23">
        <v>3</v>
      </c>
      <c r="M4443" s="23">
        <v>108.97</v>
      </c>
      <c r="N4443" s="23">
        <v>0</v>
      </c>
      <c r="O4443" s="23">
        <v>18</v>
      </c>
      <c r="P4443" s="23" t="s">
        <v>58</v>
      </c>
      <c r="Q4443" s="23" t="s">
        <v>26</v>
      </c>
      <c r="R4443" s="23">
        <f t="shared" si="345"/>
        <v>1</v>
      </c>
      <c r="S4443" s="23" t="str">
        <f t="shared" si="346"/>
        <v>ORD104442_20240921_CUST02267_MED027</v>
      </c>
      <c r="T4443" s="23">
        <f t="shared" si="347"/>
        <v>1</v>
      </c>
      <c r="U4443" s="6">
        <f t="shared" si="348"/>
        <v>326.90999999999997</v>
      </c>
      <c r="V4443" s="6">
        <f>tbl_Raw_Data[[#This Row],[Discount_Pct]]*tbl_Raw_Data[[#This Row],[Gross_Amount]]/100</f>
        <v>0</v>
      </c>
      <c r="W4443" s="6">
        <f>tbl_Raw_Data[[#This Row],[Gross_Amount]]-tbl_Raw_Data[[#This Row],[Discount_Amount]]</f>
        <v>326.90999999999997</v>
      </c>
      <c r="X4443" s="6">
        <f>tbl_Raw_Data[[#This Row],[Net_Amount_Before_Tax]]*tbl_Raw_Data[[#This Row],[Tax_Pct]]/100</f>
        <v>58.843799999999995</v>
      </c>
      <c r="Y4443" s="6">
        <f>tbl_Raw_Data[[#This Row],[Net_Amount_Before_Tax]]+tbl_Raw_Data[[#This Row],[Tax_Amount]]</f>
        <v>385.75379999999996</v>
      </c>
      <c r="Z4443" s="6">
        <f t="shared" si="349"/>
        <v>0</v>
      </c>
    </row>
    <row r="4444" spans="1:26" x14ac:dyDescent="0.3">
      <c r="A4444" s="23" t="s">
        <v>6415</v>
      </c>
      <c r="B4444" s="34">
        <v>45372</v>
      </c>
      <c r="C4444" s="23" t="s">
        <v>4105</v>
      </c>
      <c r="D4444" s="23" t="s">
        <v>92</v>
      </c>
      <c r="E4444" s="23" t="s">
        <v>93</v>
      </c>
      <c r="F4444" s="23">
        <v>560001</v>
      </c>
      <c r="G4444" s="23" t="s">
        <v>256</v>
      </c>
      <c r="H4444" s="23" t="s">
        <v>257</v>
      </c>
      <c r="I4444" s="23" t="s">
        <v>22</v>
      </c>
      <c r="J4444" s="23" t="s">
        <v>258</v>
      </c>
      <c r="K4444" s="23" t="s">
        <v>57</v>
      </c>
      <c r="L4444" s="23">
        <v>1</v>
      </c>
      <c r="M4444" s="23">
        <v>57.56</v>
      </c>
      <c r="N4444" s="23">
        <v>5</v>
      </c>
      <c r="O4444" s="23">
        <v>5</v>
      </c>
      <c r="P4444" s="23" t="s">
        <v>33</v>
      </c>
      <c r="Q4444" s="23" t="s">
        <v>44</v>
      </c>
      <c r="R4444" s="23">
        <f t="shared" si="345"/>
        <v>1</v>
      </c>
      <c r="S4444" s="23" t="str">
        <f t="shared" si="346"/>
        <v>ORD104443_20240321_CUST00440_MED025</v>
      </c>
      <c r="T4444" s="23">
        <f t="shared" si="347"/>
        <v>1</v>
      </c>
      <c r="U4444" s="6">
        <f t="shared" si="348"/>
        <v>57.56</v>
      </c>
      <c r="V4444" s="6">
        <f>tbl_Raw_Data[[#This Row],[Discount_Pct]]*tbl_Raw_Data[[#This Row],[Gross_Amount]]/100</f>
        <v>2.8780000000000001</v>
      </c>
      <c r="W4444" s="6">
        <f>tbl_Raw_Data[[#This Row],[Gross_Amount]]-tbl_Raw_Data[[#This Row],[Discount_Amount]]</f>
        <v>54.682000000000002</v>
      </c>
      <c r="X4444" s="6">
        <f>tbl_Raw_Data[[#This Row],[Net_Amount_Before_Tax]]*tbl_Raw_Data[[#This Row],[Tax_Pct]]/100</f>
        <v>2.7341000000000002</v>
      </c>
      <c r="Y4444" s="6">
        <f>tbl_Raw_Data[[#This Row],[Net_Amount_Before_Tax]]+tbl_Raw_Data[[#This Row],[Tax_Amount]]</f>
        <v>57.4161</v>
      </c>
      <c r="Z4444" s="6">
        <f t="shared" si="349"/>
        <v>4</v>
      </c>
    </row>
    <row r="4445" spans="1:26" x14ac:dyDescent="0.3">
      <c r="A4445" s="23" t="s">
        <v>6416</v>
      </c>
      <c r="B4445" s="34">
        <v>45767</v>
      </c>
      <c r="C4445" s="23" t="s">
        <v>5035</v>
      </c>
      <c r="D4445" s="23" t="s">
        <v>92</v>
      </c>
      <c r="E4445" s="23" t="s">
        <v>93</v>
      </c>
      <c r="F4445" s="23">
        <v>560001</v>
      </c>
      <c r="G4445" s="23" t="s">
        <v>68</v>
      </c>
      <c r="H4445" s="23" t="s">
        <v>69</v>
      </c>
      <c r="I4445" s="23" t="s">
        <v>55</v>
      </c>
      <c r="J4445" s="23" t="s">
        <v>56</v>
      </c>
      <c r="K4445" s="23" t="s">
        <v>24</v>
      </c>
      <c r="L4445" s="23">
        <v>1</v>
      </c>
      <c r="M4445" s="23">
        <v>28.01</v>
      </c>
      <c r="N4445" s="23">
        <v>10</v>
      </c>
      <c r="O4445" s="23">
        <v>12</v>
      </c>
      <c r="P4445" s="23" t="s">
        <v>25</v>
      </c>
      <c r="Q4445" s="23" t="s">
        <v>34</v>
      </c>
      <c r="R4445" s="23">
        <f t="shared" si="345"/>
        <v>1</v>
      </c>
      <c r="S4445" s="23" t="str">
        <f t="shared" si="346"/>
        <v>ORD104444_20250420_CUST01982_MED003</v>
      </c>
      <c r="T4445" s="23">
        <f t="shared" si="347"/>
        <v>1</v>
      </c>
      <c r="U4445" s="6">
        <f t="shared" si="348"/>
        <v>28.01</v>
      </c>
      <c r="V4445" s="6">
        <f>tbl_Raw_Data[[#This Row],[Discount_Pct]]*tbl_Raw_Data[[#This Row],[Gross_Amount]]/100</f>
        <v>2.8010000000000002</v>
      </c>
      <c r="W4445" s="6">
        <f>tbl_Raw_Data[[#This Row],[Gross_Amount]]-tbl_Raw_Data[[#This Row],[Discount_Amount]]</f>
        <v>25.209000000000003</v>
      </c>
      <c r="X4445" s="6">
        <f>tbl_Raw_Data[[#This Row],[Net_Amount_Before_Tax]]*tbl_Raw_Data[[#This Row],[Tax_Pct]]/100</f>
        <v>3.0250800000000004</v>
      </c>
      <c r="Y4445" s="6">
        <f>tbl_Raw_Data[[#This Row],[Net_Amount_Before_Tax]]+tbl_Raw_Data[[#This Row],[Tax_Amount]]</f>
        <v>28.234080000000002</v>
      </c>
      <c r="Z4445" s="6">
        <f t="shared" si="349"/>
        <v>4</v>
      </c>
    </row>
    <row r="4446" spans="1:26" x14ac:dyDescent="0.3">
      <c r="A4446" s="23" t="s">
        <v>6417</v>
      </c>
      <c r="B4446" s="34">
        <v>45967</v>
      </c>
      <c r="C4446" s="23" t="s">
        <v>2224</v>
      </c>
      <c r="D4446" s="23" t="s">
        <v>130</v>
      </c>
      <c r="E4446" s="23" t="s">
        <v>131</v>
      </c>
      <c r="F4446" s="23">
        <v>700029</v>
      </c>
      <c r="G4446" s="23" t="s">
        <v>102</v>
      </c>
      <c r="H4446" s="23" t="s">
        <v>103</v>
      </c>
      <c r="I4446" s="23" t="s">
        <v>104</v>
      </c>
      <c r="J4446" s="23" t="s">
        <v>64</v>
      </c>
      <c r="K4446" s="23" t="s">
        <v>57</v>
      </c>
      <c r="L4446" s="23">
        <v>2</v>
      </c>
      <c r="M4446" s="23">
        <v>92.4</v>
      </c>
      <c r="N4446" s="23">
        <v>5</v>
      </c>
      <c r="O4446" s="23">
        <v>5</v>
      </c>
      <c r="P4446" s="23" t="s">
        <v>43</v>
      </c>
      <c r="Q4446" s="23" t="s">
        <v>26</v>
      </c>
      <c r="R4446" s="23">
        <f t="shared" si="345"/>
        <v>1</v>
      </c>
      <c r="S4446" s="23" t="str">
        <f t="shared" si="346"/>
        <v>ORD104445_20251106_CUST01860_MED029</v>
      </c>
      <c r="T4446" s="23">
        <f t="shared" si="347"/>
        <v>1</v>
      </c>
      <c r="U4446" s="6">
        <f t="shared" si="348"/>
        <v>184.8</v>
      </c>
      <c r="V4446" s="6">
        <f>tbl_Raw_Data[[#This Row],[Discount_Pct]]*tbl_Raw_Data[[#This Row],[Gross_Amount]]/100</f>
        <v>9.24</v>
      </c>
      <c r="W4446" s="6">
        <f>tbl_Raw_Data[[#This Row],[Gross_Amount]]-tbl_Raw_Data[[#This Row],[Discount_Amount]]</f>
        <v>175.56</v>
      </c>
      <c r="X4446" s="6">
        <f>tbl_Raw_Data[[#This Row],[Net_Amount_Before_Tax]]*tbl_Raw_Data[[#This Row],[Tax_Pct]]/100</f>
        <v>8.7779999999999987</v>
      </c>
      <c r="Y4446" s="6">
        <f>tbl_Raw_Data[[#This Row],[Net_Amount_Before_Tax]]+tbl_Raw_Data[[#This Row],[Tax_Amount]]</f>
        <v>184.33799999999999</v>
      </c>
      <c r="Z4446" s="6">
        <f t="shared" si="349"/>
        <v>2</v>
      </c>
    </row>
    <row r="4447" spans="1:26" x14ac:dyDescent="0.3">
      <c r="A4447" s="23" t="s">
        <v>6418</v>
      </c>
      <c r="B4447" s="34">
        <v>45961</v>
      </c>
      <c r="C4447" s="23" t="s">
        <v>1802</v>
      </c>
      <c r="D4447" s="23" t="s">
        <v>159</v>
      </c>
      <c r="E4447" s="23" t="s">
        <v>47</v>
      </c>
      <c r="F4447" s="23">
        <v>400076</v>
      </c>
      <c r="G4447" s="23" t="s">
        <v>68</v>
      </c>
      <c r="H4447" s="23" t="s">
        <v>69</v>
      </c>
      <c r="I4447" s="23" t="s">
        <v>55</v>
      </c>
      <c r="J4447" s="23" t="s">
        <v>56</v>
      </c>
      <c r="K4447" s="23" t="s">
        <v>24</v>
      </c>
      <c r="L4447" s="23">
        <v>1</v>
      </c>
      <c r="M4447" s="23">
        <v>30.42</v>
      </c>
      <c r="N4447" s="23">
        <v>15</v>
      </c>
      <c r="O4447" s="23">
        <v>12</v>
      </c>
      <c r="P4447" s="23" t="s">
        <v>89</v>
      </c>
      <c r="Q4447" s="23" t="s">
        <v>26</v>
      </c>
      <c r="R4447" s="23">
        <f t="shared" si="345"/>
        <v>1</v>
      </c>
      <c r="S4447" s="23" t="str">
        <f t="shared" si="346"/>
        <v>ORD104446_20251031_CUST01850_MED003</v>
      </c>
      <c r="T4447" s="23">
        <f t="shared" si="347"/>
        <v>1</v>
      </c>
      <c r="U4447" s="6">
        <f t="shared" si="348"/>
        <v>30.42</v>
      </c>
      <c r="V4447" s="6">
        <f>tbl_Raw_Data[[#This Row],[Discount_Pct]]*tbl_Raw_Data[[#This Row],[Gross_Amount]]/100</f>
        <v>4.5629999999999997</v>
      </c>
      <c r="W4447" s="6">
        <f>tbl_Raw_Data[[#This Row],[Gross_Amount]]-tbl_Raw_Data[[#This Row],[Discount_Amount]]</f>
        <v>25.857000000000003</v>
      </c>
      <c r="X4447" s="6">
        <f>tbl_Raw_Data[[#This Row],[Net_Amount_Before_Tax]]*tbl_Raw_Data[[#This Row],[Tax_Pct]]/100</f>
        <v>3.1028400000000005</v>
      </c>
      <c r="Y4447" s="6">
        <f>tbl_Raw_Data[[#This Row],[Net_Amount_Before_Tax]]+tbl_Raw_Data[[#This Row],[Tax_Amount]]</f>
        <v>28.959840000000003</v>
      </c>
      <c r="Z4447" s="6">
        <f t="shared" si="349"/>
        <v>0</v>
      </c>
    </row>
    <row r="4448" spans="1:26" x14ac:dyDescent="0.3">
      <c r="A4448" s="23" t="s">
        <v>6419</v>
      </c>
      <c r="B4448" s="34">
        <v>45606</v>
      </c>
      <c r="C4448" s="23" t="s">
        <v>1780</v>
      </c>
      <c r="D4448" s="23" t="s">
        <v>87</v>
      </c>
      <c r="E4448" s="23" t="s">
        <v>88</v>
      </c>
      <c r="F4448" s="23">
        <v>600096</v>
      </c>
      <c r="G4448" s="23" t="s">
        <v>145</v>
      </c>
      <c r="H4448" s="23" t="s">
        <v>146</v>
      </c>
      <c r="I4448" s="23" t="s">
        <v>147</v>
      </c>
      <c r="J4448" s="23" t="s">
        <v>148</v>
      </c>
      <c r="K4448" s="23" t="s">
        <v>24</v>
      </c>
      <c r="L4448" s="23">
        <v>4</v>
      </c>
      <c r="M4448" s="23">
        <v>102.32</v>
      </c>
      <c r="N4448" s="23">
        <v>10</v>
      </c>
      <c r="O4448" s="23">
        <v>5</v>
      </c>
      <c r="P4448" s="23" t="s">
        <v>89</v>
      </c>
      <c r="Q4448" s="23" t="s">
        <v>44</v>
      </c>
      <c r="R4448" s="23">
        <f t="shared" si="345"/>
        <v>1</v>
      </c>
      <c r="S4448" s="23" t="str">
        <f t="shared" si="346"/>
        <v>ORD104447_20241110_CUST00414_MED016</v>
      </c>
      <c r="T4448" s="23">
        <f t="shared" si="347"/>
        <v>1</v>
      </c>
      <c r="U4448" s="6">
        <f t="shared" si="348"/>
        <v>409.28</v>
      </c>
      <c r="V4448" s="6">
        <f>tbl_Raw_Data[[#This Row],[Discount_Pct]]*tbl_Raw_Data[[#This Row],[Gross_Amount]]/100</f>
        <v>40.927999999999997</v>
      </c>
      <c r="W4448" s="6">
        <f>tbl_Raw_Data[[#This Row],[Gross_Amount]]-tbl_Raw_Data[[#This Row],[Discount_Amount]]</f>
        <v>368.35199999999998</v>
      </c>
      <c r="X4448" s="6">
        <f>tbl_Raw_Data[[#This Row],[Net_Amount_Before_Tax]]*tbl_Raw_Data[[#This Row],[Tax_Pct]]/100</f>
        <v>18.417599999999997</v>
      </c>
      <c r="Y4448" s="6">
        <f>tbl_Raw_Data[[#This Row],[Net_Amount_Before_Tax]]+tbl_Raw_Data[[#This Row],[Tax_Amount]]</f>
        <v>386.76959999999997</v>
      </c>
      <c r="Z4448" s="6">
        <f t="shared" si="349"/>
        <v>3</v>
      </c>
    </row>
    <row r="4449" spans="1:26" x14ac:dyDescent="0.3">
      <c r="A4449" s="23" t="s">
        <v>6420</v>
      </c>
      <c r="B4449" s="34">
        <v>45769</v>
      </c>
      <c r="C4449" s="23" t="s">
        <v>6421</v>
      </c>
      <c r="D4449" s="23" t="s">
        <v>92</v>
      </c>
      <c r="E4449" s="23" t="s">
        <v>93</v>
      </c>
      <c r="F4449" s="23">
        <v>560100</v>
      </c>
      <c r="G4449" s="23" t="s">
        <v>196</v>
      </c>
      <c r="H4449" s="23" t="s">
        <v>197</v>
      </c>
      <c r="I4449" s="23" t="s">
        <v>32</v>
      </c>
      <c r="J4449" s="23" t="s">
        <v>42</v>
      </c>
      <c r="K4449" s="23" t="s">
        <v>24</v>
      </c>
      <c r="L4449" s="23">
        <v>1</v>
      </c>
      <c r="M4449" s="23">
        <v>25.1</v>
      </c>
      <c r="N4449" s="23">
        <v>15</v>
      </c>
      <c r="O4449" s="23">
        <v>12</v>
      </c>
      <c r="P4449" s="23" t="s">
        <v>89</v>
      </c>
      <c r="Q4449" s="23" t="s">
        <v>90</v>
      </c>
      <c r="R4449" s="23">
        <f t="shared" si="345"/>
        <v>1</v>
      </c>
      <c r="S4449" s="23" t="str">
        <f t="shared" si="346"/>
        <v>ORD104448_20250422_CUST01196_MED011</v>
      </c>
      <c r="T4449" s="23">
        <f t="shared" si="347"/>
        <v>1</v>
      </c>
      <c r="U4449" s="6">
        <f t="shared" si="348"/>
        <v>25.1</v>
      </c>
      <c r="V4449" s="6">
        <f>tbl_Raw_Data[[#This Row],[Discount_Pct]]*tbl_Raw_Data[[#This Row],[Gross_Amount]]/100</f>
        <v>3.7650000000000001</v>
      </c>
      <c r="W4449" s="6">
        <f>tbl_Raw_Data[[#This Row],[Gross_Amount]]-tbl_Raw_Data[[#This Row],[Discount_Amount]]</f>
        <v>21.335000000000001</v>
      </c>
      <c r="X4449" s="6">
        <f>tbl_Raw_Data[[#This Row],[Net_Amount_Before_Tax]]*tbl_Raw_Data[[#This Row],[Tax_Pct]]/100</f>
        <v>2.5602</v>
      </c>
      <c r="Y4449" s="6">
        <f>tbl_Raw_Data[[#This Row],[Net_Amount_Before_Tax]]+tbl_Raw_Data[[#This Row],[Tax_Amount]]</f>
        <v>23.895200000000003</v>
      </c>
      <c r="Z4449" s="6">
        <f t="shared" si="349"/>
        <v>0</v>
      </c>
    </row>
    <row r="4450" spans="1:26" x14ac:dyDescent="0.3">
      <c r="A4450" s="23" t="s">
        <v>6422</v>
      </c>
      <c r="B4450" s="34">
        <v>45518</v>
      </c>
      <c r="C4450" s="23" t="s">
        <v>3980</v>
      </c>
      <c r="D4450" s="23" t="s">
        <v>37</v>
      </c>
      <c r="E4450" s="23" t="s">
        <v>38</v>
      </c>
      <c r="F4450" s="23">
        <v>452010</v>
      </c>
      <c r="G4450" s="23" t="s">
        <v>233</v>
      </c>
      <c r="H4450" s="23" t="s">
        <v>234</v>
      </c>
      <c r="I4450" s="23" t="s">
        <v>104</v>
      </c>
      <c r="J4450" s="23" t="s">
        <v>42</v>
      </c>
      <c r="K4450" s="23" t="s">
        <v>24</v>
      </c>
      <c r="L4450" s="23">
        <v>1</v>
      </c>
      <c r="M4450" s="23">
        <v>147.72</v>
      </c>
      <c r="N4450" s="23">
        <v>15</v>
      </c>
      <c r="O4450" s="23">
        <v>5</v>
      </c>
      <c r="P4450" s="23" t="s">
        <v>58</v>
      </c>
      <c r="Q4450" s="23" t="s">
        <v>34</v>
      </c>
      <c r="R4450" s="23">
        <f t="shared" si="345"/>
        <v>1</v>
      </c>
      <c r="S4450" s="23" t="str">
        <f t="shared" si="346"/>
        <v>ORD104449_20240814_CUST02788_MED019</v>
      </c>
      <c r="T4450" s="23">
        <f t="shared" si="347"/>
        <v>1</v>
      </c>
      <c r="U4450" s="6">
        <f t="shared" si="348"/>
        <v>147.72</v>
      </c>
      <c r="V4450" s="6">
        <f>tbl_Raw_Data[[#This Row],[Discount_Pct]]*tbl_Raw_Data[[#This Row],[Gross_Amount]]/100</f>
        <v>22.158000000000001</v>
      </c>
      <c r="W4450" s="6">
        <f>tbl_Raw_Data[[#This Row],[Gross_Amount]]-tbl_Raw_Data[[#This Row],[Discount_Amount]]</f>
        <v>125.562</v>
      </c>
      <c r="X4450" s="6">
        <f>tbl_Raw_Data[[#This Row],[Net_Amount_Before_Tax]]*tbl_Raw_Data[[#This Row],[Tax_Pct]]/100</f>
        <v>6.2780999999999993</v>
      </c>
      <c r="Y4450" s="6">
        <f>tbl_Raw_Data[[#This Row],[Net_Amount_Before_Tax]]+tbl_Raw_Data[[#This Row],[Tax_Amount]]</f>
        <v>131.84010000000001</v>
      </c>
      <c r="Z4450" s="6">
        <f t="shared" si="349"/>
        <v>3</v>
      </c>
    </row>
    <row r="4451" spans="1:26" x14ac:dyDescent="0.3">
      <c r="A4451" s="23" t="s">
        <v>6423</v>
      </c>
      <c r="B4451" s="34">
        <v>45958</v>
      </c>
      <c r="C4451" s="23" t="s">
        <v>6424</v>
      </c>
      <c r="D4451" s="23" t="s">
        <v>52</v>
      </c>
      <c r="E4451" s="23" t="s">
        <v>52</v>
      </c>
      <c r="F4451" s="23">
        <v>160001</v>
      </c>
      <c r="G4451" s="23" t="s">
        <v>145</v>
      </c>
      <c r="H4451" s="23" t="s">
        <v>146</v>
      </c>
      <c r="I4451" s="23" t="s">
        <v>147</v>
      </c>
      <c r="J4451" s="23" t="s">
        <v>148</v>
      </c>
      <c r="K4451" s="23" t="s">
        <v>24</v>
      </c>
      <c r="L4451" s="23">
        <v>3</v>
      </c>
      <c r="M4451" s="23">
        <v>93.25</v>
      </c>
      <c r="N4451" s="23">
        <v>5</v>
      </c>
      <c r="O4451" s="23">
        <v>18</v>
      </c>
      <c r="P4451" s="23" t="s">
        <v>89</v>
      </c>
      <c r="Q4451" s="23" t="s">
        <v>44</v>
      </c>
      <c r="R4451" s="23">
        <f t="shared" si="345"/>
        <v>1</v>
      </c>
      <c r="S4451" s="23" t="str">
        <f t="shared" si="346"/>
        <v>ORD104450_20251028_CUST01021_MED016</v>
      </c>
      <c r="T4451" s="23">
        <f t="shared" si="347"/>
        <v>1</v>
      </c>
      <c r="U4451" s="6">
        <f t="shared" si="348"/>
        <v>279.75</v>
      </c>
      <c r="V4451" s="6">
        <f>tbl_Raw_Data[[#This Row],[Discount_Pct]]*tbl_Raw_Data[[#This Row],[Gross_Amount]]/100</f>
        <v>13.987500000000001</v>
      </c>
      <c r="W4451" s="6">
        <f>tbl_Raw_Data[[#This Row],[Gross_Amount]]-tbl_Raw_Data[[#This Row],[Discount_Amount]]</f>
        <v>265.76249999999999</v>
      </c>
      <c r="X4451" s="6">
        <f>tbl_Raw_Data[[#This Row],[Net_Amount_Before_Tax]]*tbl_Raw_Data[[#This Row],[Tax_Pct]]/100</f>
        <v>47.837249999999997</v>
      </c>
      <c r="Y4451" s="6">
        <f>tbl_Raw_Data[[#This Row],[Net_Amount_Before_Tax]]+tbl_Raw_Data[[#This Row],[Tax_Amount]]</f>
        <v>313.59974999999997</v>
      </c>
      <c r="Z4451" s="6">
        <f t="shared" si="349"/>
        <v>0</v>
      </c>
    </row>
    <row r="4452" spans="1:26" x14ac:dyDescent="0.3">
      <c r="A4452" s="23" t="s">
        <v>6425</v>
      </c>
      <c r="B4452" s="34">
        <v>45355</v>
      </c>
      <c r="C4452" s="23" t="s">
        <v>1945</v>
      </c>
      <c r="D4452" s="23" t="s">
        <v>142</v>
      </c>
      <c r="E4452" s="23" t="s">
        <v>81</v>
      </c>
      <c r="F4452" s="23">
        <v>380061</v>
      </c>
      <c r="G4452" s="23" t="s">
        <v>167</v>
      </c>
      <c r="H4452" s="23" t="s">
        <v>168</v>
      </c>
      <c r="I4452" s="23" t="s">
        <v>113</v>
      </c>
      <c r="J4452" s="23" t="s">
        <v>42</v>
      </c>
      <c r="K4452" s="23" t="s">
        <v>24</v>
      </c>
      <c r="L4452" s="23">
        <v>2</v>
      </c>
      <c r="M4452" s="23">
        <v>171.13</v>
      </c>
      <c r="N4452" s="23">
        <v>10</v>
      </c>
      <c r="O4452" s="23">
        <v>5</v>
      </c>
      <c r="P4452" s="23" t="s">
        <v>89</v>
      </c>
      <c r="Q4452" s="23" t="s">
        <v>26</v>
      </c>
      <c r="R4452" s="23">
        <f t="shared" si="345"/>
        <v>1</v>
      </c>
      <c r="S4452" s="23" t="str">
        <f t="shared" si="346"/>
        <v>ORD104451_20240304_CUST02781_MED026</v>
      </c>
      <c r="T4452" s="23">
        <f t="shared" si="347"/>
        <v>1</v>
      </c>
      <c r="U4452" s="6">
        <f t="shared" si="348"/>
        <v>342.26</v>
      </c>
      <c r="V4452" s="6">
        <f>tbl_Raw_Data[[#This Row],[Discount_Pct]]*tbl_Raw_Data[[#This Row],[Gross_Amount]]/100</f>
        <v>34.225999999999999</v>
      </c>
      <c r="W4452" s="6">
        <f>tbl_Raw_Data[[#This Row],[Gross_Amount]]-tbl_Raw_Data[[#This Row],[Discount_Amount]]</f>
        <v>308.03399999999999</v>
      </c>
      <c r="X4452" s="6">
        <f>tbl_Raw_Data[[#This Row],[Net_Amount_Before_Tax]]*tbl_Raw_Data[[#This Row],[Tax_Pct]]/100</f>
        <v>15.4017</v>
      </c>
      <c r="Y4452" s="6">
        <f>tbl_Raw_Data[[#This Row],[Net_Amount_Before_Tax]]+tbl_Raw_Data[[#This Row],[Tax_Amount]]</f>
        <v>323.4357</v>
      </c>
      <c r="Z4452" s="6">
        <f t="shared" si="349"/>
        <v>4</v>
      </c>
    </row>
    <row r="4453" spans="1:26" x14ac:dyDescent="0.3">
      <c r="A4453" s="23" t="s">
        <v>6426</v>
      </c>
      <c r="B4453" s="34">
        <v>45938</v>
      </c>
      <c r="C4453" s="23" t="s">
        <v>1703</v>
      </c>
      <c r="D4453" s="23" t="s">
        <v>28</v>
      </c>
      <c r="E4453" s="23" t="s">
        <v>29</v>
      </c>
      <c r="F4453" s="23">
        <v>500032</v>
      </c>
      <c r="G4453" s="23" t="s">
        <v>107</v>
      </c>
      <c r="H4453" s="23" t="s">
        <v>108</v>
      </c>
      <c r="I4453" s="23" t="s">
        <v>63</v>
      </c>
      <c r="J4453" s="23" t="s">
        <v>42</v>
      </c>
      <c r="K4453" s="23" t="s">
        <v>57</v>
      </c>
      <c r="L4453" s="23">
        <v>1</v>
      </c>
      <c r="M4453" s="23">
        <v>100.29</v>
      </c>
      <c r="N4453" s="23">
        <v>5</v>
      </c>
      <c r="O4453" s="23">
        <v>12</v>
      </c>
      <c r="P4453" s="23" t="s">
        <v>65</v>
      </c>
      <c r="Q4453" s="23" t="s">
        <v>26</v>
      </c>
      <c r="R4453" s="23">
        <f t="shared" si="345"/>
        <v>1</v>
      </c>
      <c r="S4453" s="23" t="str">
        <f t="shared" si="346"/>
        <v>ORD104452_20251008_CUST03021_MED005</v>
      </c>
      <c r="T4453" s="23">
        <f t="shared" si="347"/>
        <v>1</v>
      </c>
      <c r="U4453" s="6">
        <f t="shared" si="348"/>
        <v>100.29</v>
      </c>
      <c r="V4453" s="6">
        <f>tbl_Raw_Data[[#This Row],[Discount_Pct]]*tbl_Raw_Data[[#This Row],[Gross_Amount]]/100</f>
        <v>5.0145000000000008</v>
      </c>
      <c r="W4453" s="6">
        <f>tbl_Raw_Data[[#This Row],[Gross_Amount]]-tbl_Raw_Data[[#This Row],[Discount_Amount]]</f>
        <v>95.275500000000008</v>
      </c>
      <c r="X4453" s="6">
        <f>tbl_Raw_Data[[#This Row],[Net_Amount_Before_Tax]]*tbl_Raw_Data[[#This Row],[Tax_Pct]]/100</f>
        <v>11.433060000000001</v>
      </c>
      <c r="Y4453" s="6">
        <f>tbl_Raw_Data[[#This Row],[Net_Amount_Before_Tax]]+tbl_Raw_Data[[#This Row],[Tax_Amount]]</f>
        <v>106.70856000000001</v>
      </c>
      <c r="Z4453" s="6">
        <f t="shared" si="349"/>
        <v>2</v>
      </c>
    </row>
    <row r="4454" spans="1:26" x14ac:dyDescent="0.3">
      <c r="A4454" s="23" t="s">
        <v>6426</v>
      </c>
      <c r="B4454" s="34">
        <v>45385</v>
      </c>
      <c r="C4454" s="23" t="s">
        <v>3199</v>
      </c>
      <c r="D4454" s="23" t="s">
        <v>52</v>
      </c>
      <c r="E4454" s="23" t="s">
        <v>52</v>
      </c>
      <c r="F4454" s="23">
        <v>160017</v>
      </c>
      <c r="G4454" s="23" t="s">
        <v>94</v>
      </c>
      <c r="H4454" s="23" t="s">
        <v>95</v>
      </c>
      <c r="I4454" s="23" t="s">
        <v>84</v>
      </c>
      <c r="J4454" s="23" t="s">
        <v>42</v>
      </c>
      <c r="K4454" s="23" t="s">
        <v>24</v>
      </c>
      <c r="L4454" s="23">
        <v>2</v>
      </c>
      <c r="M4454" s="23">
        <v>87.77</v>
      </c>
      <c r="N4454" s="23">
        <v>10</v>
      </c>
      <c r="O4454" s="23">
        <v>18</v>
      </c>
      <c r="P4454" s="23" t="s">
        <v>43</v>
      </c>
      <c r="Q4454" s="23" t="s">
        <v>34</v>
      </c>
      <c r="R4454" s="23">
        <f t="shared" si="345"/>
        <v>1</v>
      </c>
      <c r="S4454" s="23" t="str">
        <f t="shared" si="346"/>
        <v>ORD104452_20240403_CUST01481_MED021</v>
      </c>
      <c r="T4454" s="23">
        <f t="shared" si="347"/>
        <v>1</v>
      </c>
      <c r="U4454" s="6">
        <f t="shared" si="348"/>
        <v>175.54</v>
      </c>
      <c r="V4454" s="6">
        <f>tbl_Raw_Data[[#This Row],[Discount_Pct]]*tbl_Raw_Data[[#This Row],[Gross_Amount]]/100</f>
        <v>17.553999999999998</v>
      </c>
      <c r="W4454" s="6">
        <f>tbl_Raw_Data[[#This Row],[Gross_Amount]]-tbl_Raw_Data[[#This Row],[Discount_Amount]]</f>
        <v>157.98599999999999</v>
      </c>
      <c r="X4454" s="6">
        <f>tbl_Raw_Data[[#This Row],[Net_Amount_Before_Tax]]*tbl_Raw_Data[[#This Row],[Tax_Pct]]/100</f>
        <v>28.437479999999997</v>
      </c>
      <c r="Y4454" s="6">
        <f>tbl_Raw_Data[[#This Row],[Net_Amount_Before_Tax]]+tbl_Raw_Data[[#This Row],[Tax_Amount]]</f>
        <v>186.42347999999998</v>
      </c>
      <c r="Z4454" s="6">
        <f t="shared" si="349"/>
        <v>3</v>
      </c>
    </row>
    <row r="4455" spans="1:26" x14ac:dyDescent="0.3">
      <c r="A4455" s="23" t="s">
        <v>6426</v>
      </c>
      <c r="B4455" s="34">
        <v>45420</v>
      </c>
      <c r="C4455" s="23" t="s">
        <v>5332</v>
      </c>
      <c r="D4455" s="23" t="s">
        <v>52</v>
      </c>
      <c r="E4455" s="23" t="s">
        <v>52</v>
      </c>
      <c r="F4455" s="23">
        <v>160022</v>
      </c>
      <c r="G4455" s="23" t="s">
        <v>111</v>
      </c>
      <c r="H4455" s="23" t="s">
        <v>112</v>
      </c>
      <c r="I4455" s="23" t="s">
        <v>113</v>
      </c>
      <c r="J4455" s="23" t="s">
        <v>114</v>
      </c>
      <c r="K4455" s="23" t="s">
        <v>24</v>
      </c>
      <c r="L4455" s="23">
        <v>2</v>
      </c>
      <c r="M4455" s="23">
        <v>108.54</v>
      </c>
      <c r="N4455" s="23">
        <v>15</v>
      </c>
      <c r="O4455" s="23">
        <v>5</v>
      </c>
      <c r="P4455" s="23" t="s">
        <v>43</v>
      </c>
      <c r="Q4455" s="23" t="s">
        <v>34</v>
      </c>
      <c r="R4455" s="23">
        <f t="shared" si="345"/>
        <v>1</v>
      </c>
      <c r="S4455" s="23" t="str">
        <f t="shared" si="346"/>
        <v>ORD104452_20240508_CUST03100_MED027</v>
      </c>
      <c r="T4455" s="23">
        <f t="shared" si="347"/>
        <v>1</v>
      </c>
      <c r="U4455" s="6">
        <f t="shared" si="348"/>
        <v>217.08</v>
      </c>
      <c r="V4455" s="6">
        <f>tbl_Raw_Data[[#This Row],[Discount_Pct]]*tbl_Raw_Data[[#This Row],[Gross_Amount]]/100</f>
        <v>32.562000000000005</v>
      </c>
      <c r="W4455" s="6">
        <f>tbl_Raw_Data[[#This Row],[Gross_Amount]]-tbl_Raw_Data[[#This Row],[Discount_Amount]]</f>
        <v>184.518</v>
      </c>
      <c r="X4455" s="6">
        <f>tbl_Raw_Data[[#This Row],[Net_Amount_Before_Tax]]*tbl_Raw_Data[[#This Row],[Tax_Pct]]/100</f>
        <v>9.2259000000000011</v>
      </c>
      <c r="Y4455" s="6">
        <f>tbl_Raw_Data[[#This Row],[Net_Amount_Before_Tax]]+tbl_Raw_Data[[#This Row],[Tax_Amount]]</f>
        <v>193.7439</v>
      </c>
      <c r="Z4455" s="6">
        <f t="shared" si="349"/>
        <v>3</v>
      </c>
    </row>
    <row r="4456" spans="1:26" x14ac:dyDescent="0.3">
      <c r="A4456" s="23" t="s">
        <v>6427</v>
      </c>
      <c r="B4456" s="34">
        <v>46004</v>
      </c>
      <c r="C4456" s="23" t="s">
        <v>6428</v>
      </c>
      <c r="D4456" s="23" t="s">
        <v>130</v>
      </c>
      <c r="E4456" s="23" t="s">
        <v>131</v>
      </c>
      <c r="F4456" s="23">
        <v>700102</v>
      </c>
      <c r="G4456" s="23" t="s">
        <v>138</v>
      </c>
      <c r="H4456" s="23" t="s">
        <v>139</v>
      </c>
      <c r="I4456" s="23" t="s">
        <v>50</v>
      </c>
      <c r="J4456" s="23" t="s">
        <v>140</v>
      </c>
      <c r="K4456" s="23" t="s">
        <v>24</v>
      </c>
      <c r="L4456" s="23">
        <v>1</v>
      </c>
      <c r="M4456" s="23">
        <v>176.58</v>
      </c>
      <c r="N4456" s="23">
        <v>15</v>
      </c>
      <c r="O4456" s="23">
        <v>5</v>
      </c>
      <c r="P4456" s="23" t="s">
        <v>89</v>
      </c>
      <c r="Q4456" s="23" t="s">
        <v>34</v>
      </c>
      <c r="R4456" s="23">
        <f t="shared" si="345"/>
        <v>1</v>
      </c>
      <c r="S4456" s="23" t="str">
        <f t="shared" si="346"/>
        <v>ORD104455_20251213_CUST02987_MED013</v>
      </c>
      <c r="T4456" s="23">
        <f t="shared" si="347"/>
        <v>1</v>
      </c>
      <c r="U4456" s="6">
        <f t="shared" si="348"/>
        <v>176.58</v>
      </c>
      <c r="V4456" s="6">
        <f>tbl_Raw_Data[[#This Row],[Discount_Pct]]*tbl_Raw_Data[[#This Row],[Gross_Amount]]/100</f>
        <v>26.487000000000002</v>
      </c>
      <c r="W4456" s="6">
        <f>tbl_Raw_Data[[#This Row],[Gross_Amount]]-tbl_Raw_Data[[#This Row],[Discount_Amount]]</f>
        <v>150.09300000000002</v>
      </c>
      <c r="X4456" s="6">
        <f>tbl_Raw_Data[[#This Row],[Net_Amount_Before_Tax]]*tbl_Raw_Data[[#This Row],[Tax_Pct]]/100</f>
        <v>7.5046500000000016</v>
      </c>
      <c r="Y4456" s="6">
        <f>tbl_Raw_Data[[#This Row],[Net_Amount_Before_Tax]]+tbl_Raw_Data[[#This Row],[Tax_Amount]]</f>
        <v>157.59765000000002</v>
      </c>
      <c r="Z4456" s="6">
        <f t="shared" si="349"/>
        <v>1</v>
      </c>
    </row>
    <row r="4457" spans="1:26" x14ac:dyDescent="0.3">
      <c r="A4457" s="23" t="s">
        <v>6429</v>
      </c>
      <c r="B4457" s="34">
        <v>45377</v>
      </c>
      <c r="C4457" s="23" t="s">
        <v>1094</v>
      </c>
      <c r="D4457" s="23" t="s">
        <v>72</v>
      </c>
      <c r="E4457" s="23" t="s">
        <v>73</v>
      </c>
      <c r="F4457" s="23">
        <v>302021</v>
      </c>
      <c r="G4457" s="23" t="s">
        <v>132</v>
      </c>
      <c r="H4457" s="23" t="s">
        <v>133</v>
      </c>
      <c r="I4457" s="23" t="s">
        <v>134</v>
      </c>
      <c r="J4457" s="23" t="s">
        <v>135</v>
      </c>
      <c r="K4457" s="23" t="s">
        <v>57</v>
      </c>
      <c r="L4457" s="23">
        <v>1</v>
      </c>
      <c r="M4457" s="23">
        <v>70.05</v>
      </c>
      <c r="N4457" s="23">
        <v>10</v>
      </c>
      <c r="O4457" s="23">
        <v>5</v>
      </c>
      <c r="P4457" s="23" t="s">
        <v>43</v>
      </c>
      <c r="Q4457" s="23" t="s">
        <v>44</v>
      </c>
      <c r="R4457" s="23">
        <f t="shared" si="345"/>
        <v>1</v>
      </c>
      <c r="S4457" s="23" t="str">
        <f t="shared" si="346"/>
        <v>ORD104456_20240326_CUST02617_MED007</v>
      </c>
      <c r="T4457" s="23">
        <f t="shared" si="347"/>
        <v>1</v>
      </c>
      <c r="U4457" s="6">
        <f t="shared" si="348"/>
        <v>70.05</v>
      </c>
      <c r="V4457" s="6">
        <f>tbl_Raw_Data[[#This Row],[Discount_Pct]]*tbl_Raw_Data[[#This Row],[Gross_Amount]]/100</f>
        <v>7.0049999999999999</v>
      </c>
      <c r="W4457" s="6">
        <f>tbl_Raw_Data[[#This Row],[Gross_Amount]]-tbl_Raw_Data[[#This Row],[Discount_Amount]]</f>
        <v>63.044999999999995</v>
      </c>
      <c r="X4457" s="6">
        <f>tbl_Raw_Data[[#This Row],[Net_Amount_Before_Tax]]*tbl_Raw_Data[[#This Row],[Tax_Pct]]/100</f>
        <v>3.1522499999999996</v>
      </c>
      <c r="Y4457" s="6">
        <f>tbl_Raw_Data[[#This Row],[Net_Amount_Before_Tax]]+tbl_Raw_Data[[#This Row],[Tax_Amount]]</f>
        <v>66.197249999999997</v>
      </c>
      <c r="Z4457" s="6">
        <f t="shared" si="349"/>
        <v>1</v>
      </c>
    </row>
    <row r="4458" spans="1:26" x14ac:dyDescent="0.3">
      <c r="A4458" s="23" t="s">
        <v>6430</v>
      </c>
      <c r="B4458" s="34">
        <v>45354</v>
      </c>
      <c r="C4458" s="23" t="s">
        <v>6431</v>
      </c>
      <c r="D4458" s="23" t="s">
        <v>80</v>
      </c>
      <c r="E4458" s="23" t="s">
        <v>81</v>
      </c>
      <c r="F4458" s="23">
        <v>395007</v>
      </c>
      <c r="G4458" s="23" t="s">
        <v>30</v>
      </c>
      <c r="H4458" s="23" t="s">
        <v>31</v>
      </c>
      <c r="I4458" s="23" t="s">
        <v>32</v>
      </c>
      <c r="J4458" s="23" t="s">
        <v>23</v>
      </c>
      <c r="K4458" s="23" t="s">
        <v>24</v>
      </c>
      <c r="L4458" s="23">
        <v>2</v>
      </c>
      <c r="M4458" s="23">
        <v>141.24</v>
      </c>
      <c r="N4458" s="23">
        <v>15</v>
      </c>
      <c r="O4458" s="23">
        <v>5</v>
      </c>
      <c r="P4458" s="23" t="s">
        <v>33</v>
      </c>
      <c r="Q4458" s="23" t="s">
        <v>34</v>
      </c>
      <c r="R4458" s="23">
        <f t="shared" si="345"/>
        <v>1</v>
      </c>
      <c r="S4458" s="23" t="str">
        <f t="shared" si="346"/>
        <v>ORD104457_20240303_CUST02837_MED017</v>
      </c>
      <c r="T4458" s="23">
        <f t="shared" si="347"/>
        <v>1</v>
      </c>
      <c r="U4458" s="6">
        <f t="shared" si="348"/>
        <v>282.48</v>
      </c>
      <c r="V4458" s="6">
        <f>tbl_Raw_Data[[#This Row],[Discount_Pct]]*tbl_Raw_Data[[#This Row],[Gross_Amount]]/100</f>
        <v>42.372000000000007</v>
      </c>
      <c r="W4458" s="6">
        <f>tbl_Raw_Data[[#This Row],[Gross_Amount]]-tbl_Raw_Data[[#This Row],[Discount_Amount]]</f>
        <v>240.108</v>
      </c>
      <c r="X4458" s="6">
        <f>tbl_Raw_Data[[#This Row],[Net_Amount_Before_Tax]]*tbl_Raw_Data[[#This Row],[Tax_Pct]]/100</f>
        <v>12.0054</v>
      </c>
      <c r="Y4458" s="6">
        <f>tbl_Raw_Data[[#This Row],[Net_Amount_Before_Tax]]+tbl_Raw_Data[[#This Row],[Tax_Amount]]</f>
        <v>252.11340000000001</v>
      </c>
      <c r="Z4458" s="6">
        <f t="shared" si="349"/>
        <v>2</v>
      </c>
    </row>
    <row r="4459" spans="1:26" x14ac:dyDescent="0.3">
      <c r="A4459" s="23" t="s">
        <v>6432</v>
      </c>
      <c r="B4459" s="34">
        <v>46010</v>
      </c>
      <c r="C4459" s="23" t="s">
        <v>2836</v>
      </c>
      <c r="D4459" s="23" t="s">
        <v>159</v>
      </c>
      <c r="E4459" s="23" t="s">
        <v>47</v>
      </c>
      <c r="F4459" s="23">
        <v>400076</v>
      </c>
      <c r="G4459" s="23" t="s">
        <v>82</v>
      </c>
      <c r="H4459" s="23" t="s">
        <v>83</v>
      </c>
      <c r="I4459" s="23" t="s">
        <v>84</v>
      </c>
      <c r="J4459" s="23" t="s">
        <v>85</v>
      </c>
      <c r="K4459" s="23" t="s">
        <v>24</v>
      </c>
      <c r="L4459" s="23">
        <v>2</v>
      </c>
      <c r="M4459" s="23">
        <v>294.41000000000003</v>
      </c>
      <c r="N4459" s="23">
        <v>0</v>
      </c>
      <c r="O4459" s="23">
        <v>12</v>
      </c>
      <c r="P4459" s="23" t="s">
        <v>58</v>
      </c>
      <c r="Q4459" s="23" t="s">
        <v>34</v>
      </c>
      <c r="R4459" s="23">
        <f t="shared" si="345"/>
        <v>1</v>
      </c>
      <c r="S4459" s="23" t="str">
        <f t="shared" si="346"/>
        <v>ORD104458_20251219_CUST01068_MED023</v>
      </c>
      <c r="T4459" s="23">
        <f t="shared" si="347"/>
        <v>1</v>
      </c>
      <c r="U4459" s="6">
        <f t="shared" si="348"/>
        <v>588.82000000000005</v>
      </c>
      <c r="V4459" s="6">
        <f>tbl_Raw_Data[[#This Row],[Discount_Pct]]*tbl_Raw_Data[[#This Row],[Gross_Amount]]/100</f>
        <v>0</v>
      </c>
      <c r="W4459" s="6">
        <f>tbl_Raw_Data[[#This Row],[Gross_Amount]]-tbl_Raw_Data[[#This Row],[Discount_Amount]]</f>
        <v>588.82000000000005</v>
      </c>
      <c r="X4459" s="6">
        <f>tbl_Raw_Data[[#This Row],[Net_Amount_Before_Tax]]*tbl_Raw_Data[[#This Row],[Tax_Pct]]/100</f>
        <v>70.6584</v>
      </c>
      <c r="Y4459" s="6">
        <f>tbl_Raw_Data[[#This Row],[Net_Amount_Before_Tax]]+tbl_Raw_Data[[#This Row],[Tax_Amount]]</f>
        <v>659.47840000000008</v>
      </c>
      <c r="Z4459" s="6">
        <f t="shared" si="349"/>
        <v>2</v>
      </c>
    </row>
    <row r="4460" spans="1:26" x14ac:dyDescent="0.3">
      <c r="A4460" s="23" t="s">
        <v>6433</v>
      </c>
      <c r="B4460" s="34">
        <v>45924</v>
      </c>
      <c r="C4460" s="23" t="s">
        <v>1316</v>
      </c>
      <c r="D4460" s="23" t="s">
        <v>87</v>
      </c>
      <c r="E4460" s="23" t="s">
        <v>88</v>
      </c>
      <c r="F4460" s="23">
        <v>600100</v>
      </c>
      <c r="G4460" s="23" t="s">
        <v>145</v>
      </c>
      <c r="H4460" s="23" t="s">
        <v>146</v>
      </c>
      <c r="I4460" s="23" t="s">
        <v>147</v>
      </c>
      <c r="J4460" s="23" t="s">
        <v>148</v>
      </c>
      <c r="K4460" s="23" t="s">
        <v>24</v>
      </c>
      <c r="L4460" s="23">
        <v>1</v>
      </c>
      <c r="M4460" s="23">
        <v>109.49</v>
      </c>
      <c r="N4460" s="23">
        <v>0</v>
      </c>
      <c r="O4460" s="23">
        <v>12</v>
      </c>
      <c r="P4460" s="23" t="s">
        <v>43</v>
      </c>
      <c r="Q4460" s="23" t="s">
        <v>34</v>
      </c>
      <c r="R4460" s="23">
        <f t="shared" si="345"/>
        <v>1</v>
      </c>
      <c r="S4460" s="23" t="str">
        <f t="shared" si="346"/>
        <v>ORD104459_20250924_CUST01668_MED016</v>
      </c>
      <c r="T4460" s="23">
        <f t="shared" si="347"/>
        <v>1</v>
      </c>
      <c r="U4460" s="6">
        <f t="shared" si="348"/>
        <v>109.49</v>
      </c>
      <c r="V4460" s="6">
        <f>tbl_Raw_Data[[#This Row],[Discount_Pct]]*tbl_Raw_Data[[#This Row],[Gross_Amount]]/100</f>
        <v>0</v>
      </c>
      <c r="W4460" s="6">
        <f>tbl_Raw_Data[[#This Row],[Gross_Amount]]-tbl_Raw_Data[[#This Row],[Discount_Amount]]</f>
        <v>109.49</v>
      </c>
      <c r="X4460" s="6">
        <f>tbl_Raw_Data[[#This Row],[Net_Amount_Before_Tax]]*tbl_Raw_Data[[#This Row],[Tax_Pct]]/100</f>
        <v>13.138799999999998</v>
      </c>
      <c r="Y4460" s="6">
        <f>tbl_Raw_Data[[#This Row],[Net_Amount_Before_Tax]]+tbl_Raw_Data[[#This Row],[Tax_Amount]]</f>
        <v>122.6288</v>
      </c>
      <c r="Z4460" s="6">
        <f t="shared" si="349"/>
        <v>2</v>
      </c>
    </row>
    <row r="4461" spans="1:26" x14ac:dyDescent="0.3">
      <c r="A4461" s="23" t="s">
        <v>6434</v>
      </c>
      <c r="B4461" s="34">
        <v>45316</v>
      </c>
      <c r="C4461" s="23" t="s">
        <v>3448</v>
      </c>
      <c r="D4461" s="23" t="s">
        <v>100</v>
      </c>
      <c r="E4461" s="23" t="s">
        <v>101</v>
      </c>
      <c r="F4461" s="23">
        <v>201303</v>
      </c>
      <c r="G4461" s="23" t="s">
        <v>94</v>
      </c>
      <c r="H4461" s="23" t="s">
        <v>95</v>
      </c>
      <c r="I4461" s="23" t="s">
        <v>84</v>
      </c>
      <c r="J4461" s="23" t="s">
        <v>42</v>
      </c>
      <c r="K4461" s="23" t="s">
        <v>24</v>
      </c>
      <c r="L4461" s="23">
        <v>1</v>
      </c>
      <c r="M4461" s="23">
        <v>90.95</v>
      </c>
      <c r="N4461" s="23">
        <v>0</v>
      </c>
      <c r="O4461" s="23">
        <v>18</v>
      </c>
      <c r="P4461" s="23" t="s">
        <v>89</v>
      </c>
      <c r="Q4461" s="23" t="s">
        <v>34</v>
      </c>
      <c r="R4461" s="23">
        <f t="shared" si="345"/>
        <v>1</v>
      </c>
      <c r="S4461" s="23" t="str">
        <f t="shared" si="346"/>
        <v>ORD104460_20240125_CUST02475_MED021</v>
      </c>
      <c r="T4461" s="23">
        <f t="shared" si="347"/>
        <v>1</v>
      </c>
      <c r="U4461" s="6">
        <f t="shared" si="348"/>
        <v>90.95</v>
      </c>
      <c r="V4461" s="6">
        <f>tbl_Raw_Data[[#This Row],[Discount_Pct]]*tbl_Raw_Data[[#This Row],[Gross_Amount]]/100</f>
        <v>0</v>
      </c>
      <c r="W4461" s="6">
        <f>tbl_Raw_Data[[#This Row],[Gross_Amount]]-tbl_Raw_Data[[#This Row],[Discount_Amount]]</f>
        <v>90.95</v>
      </c>
      <c r="X4461" s="6">
        <f>tbl_Raw_Data[[#This Row],[Net_Amount_Before_Tax]]*tbl_Raw_Data[[#This Row],[Tax_Pct]]/100</f>
        <v>16.371000000000002</v>
      </c>
      <c r="Y4461" s="6">
        <f>tbl_Raw_Data[[#This Row],[Net_Amount_Before_Tax]]+tbl_Raw_Data[[#This Row],[Tax_Amount]]</f>
        <v>107.321</v>
      </c>
      <c r="Z4461" s="6">
        <f t="shared" si="349"/>
        <v>2</v>
      </c>
    </row>
    <row r="4462" spans="1:26" x14ac:dyDescent="0.3">
      <c r="A4462" s="23" t="s">
        <v>6435</v>
      </c>
      <c r="B4462" s="34">
        <v>45648</v>
      </c>
      <c r="C4462" s="23" t="s">
        <v>1690</v>
      </c>
      <c r="D4462" s="23" t="s">
        <v>72</v>
      </c>
      <c r="E4462" s="23" t="s">
        <v>73</v>
      </c>
      <c r="F4462" s="23">
        <v>302017</v>
      </c>
      <c r="G4462" s="23" t="s">
        <v>167</v>
      </c>
      <c r="H4462" s="23" t="s">
        <v>168</v>
      </c>
      <c r="I4462" s="23" t="s">
        <v>113</v>
      </c>
      <c r="J4462" s="23" t="s">
        <v>42</v>
      </c>
      <c r="K4462" s="23" t="s">
        <v>24</v>
      </c>
      <c r="L4462" s="23">
        <v>1</v>
      </c>
      <c r="M4462" s="23">
        <v>174.37</v>
      </c>
      <c r="N4462" s="23">
        <v>5</v>
      </c>
      <c r="O4462" s="23">
        <v>5</v>
      </c>
      <c r="P4462" s="23" t="s">
        <v>25</v>
      </c>
      <c r="Q4462" s="23" t="s">
        <v>34</v>
      </c>
      <c r="R4462" s="23">
        <f t="shared" si="345"/>
        <v>1</v>
      </c>
      <c r="S4462" s="23" t="str">
        <f t="shared" si="346"/>
        <v>ORD104461_20241222_CUST01085_MED026</v>
      </c>
      <c r="T4462" s="23">
        <f t="shared" si="347"/>
        <v>1</v>
      </c>
      <c r="U4462" s="6">
        <f t="shared" si="348"/>
        <v>174.37</v>
      </c>
      <c r="V4462" s="6">
        <f>tbl_Raw_Data[[#This Row],[Discount_Pct]]*tbl_Raw_Data[[#This Row],[Gross_Amount]]/100</f>
        <v>8.7185000000000006</v>
      </c>
      <c r="W4462" s="6">
        <f>tbl_Raw_Data[[#This Row],[Gross_Amount]]-tbl_Raw_Data[[#This Row],[Discount_Amount]]</f>
        <v>165.6515</v>
      </c>
      <c r="X4462" s="6">
        <f>tbl_Raw_Data[[#This Row],[Net_Amount_Before_Tax]]*tbl_Raw_Data[[#This Row],[Tax_Pct]]/100</f>
        <v>8.2825749999999996</v>
      </c>
      <c r="Y4462" s="6">
        <f>tbl_Raw_Data[[#This Row],[Net_Amount_Before_Tax]]+tbl_Raw_Data[[#This Row],[Tax_Amount]]</f>
        <v>173.93407500000001</v>
      </c>
      <c r="Z4462" s="6">
        <f t="shared" si="349"/>
        <v>2</v>
      </c>
    </row>
    <row r="4463" spans="1:26" x14ac:dyDescent="0.3">
      <c r="A4463" s="23" t="s">
        <v>6436</v>
      </c>
      <c r="B4463" s="34">
        <v>45390</v>
      </c>
      <c r="C4463" s="23" t="s">
        <v>6437</v>
      </c>
      <c r="D4463" s="23" t="s">
        <v>52</v>
      </c>
      <c r="E4463" s="23" t="s">
        <v>52</v>
      </c>
      <c r="F4463" s="23">
        <v>160017</v>
      </c>
      <c r="G4463" s="23" t="s">
        <v>256</v>
      </c>
      <c r="H4463" s="23" t="s">
        <v>257</v>
      </c>
      <c r="I4463" s="23" t="s">
        <v>22</v>
      </c>
      <c r="J4463" s="23" t="s">
        <v>258</v>
      </c>
      <c r="K4463" s="23" t="s">
        <v>57</v>
      </c>
      <c r="L4463" s="23">
        <v>5</v>
      </c>
      <c r="M4463" s="23">
        <v>67.040000000000006</v>
      </c>
      <c r="N4463" s="23">
        <v>5</v>
      </c>
      <c r="O4463" s="23">
        <v>12</v>
      </c>
      <c r="P4463" s="23" t="s">
        <v>65</v>
      </c>
      <c r="Q4463" s="23" t="s">
        <v>34</v>
      </c>
      <c r="R4463" s="23">
        <f t="shared" si="345"/>
        <v>1</v>
      </c>
      <c r="S4463" s="23" t="str">
        <f t="shared" si="346"/>
        <v>ORD104462_20240408_CUST00536_MED025</v>
      </c>
      <c r="T4463" s="23">
        <f t="shared" si="347"/>
        <v>1</v>
      </c>
      <c r="U4463" s="6">
        <f t="shared" si="348"/>
        <v>335.20000000000005</v>
      </c>
      <c r="V4463" s="6">
        <f>tbl_Raw_Data[[#This Row],[Discount_Pct]]*tbl_Raw_Data[[#This Row],[Gross_Amount]]/100</f>
        <v>16.760000000000002</v>
      </c>
      <c r="W4463" s="6">
        <f>tbl_Raw_Data[[#This Row],[Gross_Amount]]-tbl_Raw_Data[[#This Row],[Discount_Amount]]</f>
        <v>318.44000000000005</v>
      </c>
      <c r="X4463" s="6">
        <f>tbl_Raw_Data[[#This Row],[Net_Amount_Before_Tax]]*tbl_Raw_Data[[#This Row],[Tax_Pct]]/100</f>
        <v>38.212800000000009</v>
      </c>
      <c r="Y4463" s="6">
        <f>tbl_Raw_Data[[#This Row],[Net_Amount_Before_Tax]]+tbl_Raw_Data[[#This Row],[Tax_Amount]]</f>
        <v>356.65280000000007</v>
      </c>
      <c r="Z4463" s="6">
        <f t="shared" si="349"/>
        <v>1</v>
      </c>
    </row>
    <row r="4464" spans="1:26" x14ac:dyDescent="0.3">
      <c r="A4464" s="23" t="s">
        <v>6438</v>
      </c>
      <c r="B4464" s="34">
        <v>45398</v>
      </c>
      <c r="C4464" s="23" t="s">
        <v>2919</v>
      </c>
      <c r="D4464" s="23" t="s">
        <v>142</v>
      </c>
      <c r="E4464" s="23" t="s">
        <v>81</v>
      </c>
      <c r="F4464" s="23">
        <v>380054</v>
      </c>
      <c r="G4464" s="23" t="s">
        <v>48</v>
      </c>
      <c r="H4464" s="23" t="s">
        <v>49</v>
      </c>
      <c r="I4464" s="23" t="s">
        <v>50</v>
      </c>
      <c r="J4464" s="23" t="s">
        <v>23</v>
      </c>
      <c r="K4464" s="23" t="s">
        <v>24</v>
      </c>
      <c r="L4464" s="23">
        <v>3</v>
      </c>
      <c r="M4464" s="23">
        <v>104.56</v>
      </c>
      <c r="N4464" s="23">
        <v>20</v>
      </c>
      <c r="O4464" s="23">
        <v>12</v>
      </c>
      <c r="P4464" s="23" t="s">
        <v>58</v>
      </c>
      <c r="Q4464" s="23" t="s">
        <v>34</v>
      </c>
      <c r="R4464" s="23">
        <f t="shared" si="345"/>
        <v>1</v>
      </c>
      <c r="S4464" s="23" t="str">
        <f t="shared" si="346"/>
        <v>ORD104463_20240416_CUST02552_MED028</v>
      </c>
      <c r="T4464" s="23">
        <f t="shared" si="347"/>
        <v>1</v>
      </c>
      <c r="U4464" s="6">
        <f t="shared" si="348"/>
        <v>313.68</v>
      </c>
      <c r="V4464" s="6">
        <f>tbl_Raw_Data[[#This Row],[Discount_Pct]]*tbl_Raw_Data[[#This Row],[Gross_Amount]]/100</f>
        <v>62.736000000000004</v>
      </c>
      <c r="W4464" s="6">
        <f>tbl_Raw_Data[[#This Row],[Gross_Amount]]-tbl_Raw_Data[[#This Row],[Discount_Amount]]</f>
        <v>250.94400000000002</v>
      </c>
      <c r="X4464" s="6">
        <f>tbl_Raw_Data[[#This Row],[Net_Amount_Before_Tax]]*tbl_Raw_Data[[#This Row],[Tax_Pct]]/100</f>
        <v>30.113280000000003</v>
      </c>
      <c r="Y4464" s="6">
        <f>tbl_Raw_Data[[#This Row],[Net_Amount_Before_Tax]]+tbl_Raw_Data[[#This Row],[Tax_Amount]]</f>
        <v>281.05727999999999</v>
      </c>
      <c r="Z4464" s="6">
        <f t="shared" si="349"/>
        <v>3</v>
      </c>
    </row>
    <row r="4465" spans="1:26" x14ac:dyDescent="0.3">
      <c r="A4465" s="23" t="s">
        <v>6439</v>
      </c>
      <c r="B4465" s="34">
        <v>45424</v>
      </c>
      <c r="C4465" s="23" t="s">
        <v>1453</v>
      </c>
      <c r="D4465" s="23" t="s">
        <v>130</v>
      </c>
      <c r="E4465" s="23" t="s">
        <v>131</v>
      </c>
      <c r="F4465" s="23">
        <v>700091</v>
      </c>
      <c r="G4465" s="23" t="s">
        <v>48</v>
      </c>
      <c r="H4465" s="23" t="s">
        <v>49</v>
      </c>
      <c r="I4465" s="23" t="s">
        <v>50</v>
      </c>
      <c r="J4465" s="23" t="s">
        <v>23</v>
      </c>
      <c r="K4465" s="23" t="s">
        <v>24</v>
      </c>
      <c r="L4465" s="23">
        <v>2</v>
      </c>
      <c r="M4465" s="23">
        <v>112.13</v>
      </c>
      <c r="N4465" s="23">
        <v>5</v>
      </c>
      <c r="O4465" s="23">
        <v>5</v>
      </c>
      <c r="P4465" s="23" t="s">
        <v>89</v>
      </c>
      <c r="Q4465" s="23" t="s">
        <v>34</v>
      </c>
      <c r="R4465" s="23">
        <f t="shared" si="345"/>
        <v>1</v>
      </c>
      <c r="S4465" s="23" t="str">
        <f t="shared" si="346"/>
        <v>ORD104464_20240512_CUST01243_MED028</v>
      </c>
      <c r="T4465" s="23">
        <f t="shared" si="347"/>
        <v>1</v>
      </c>
      <c r="U4465" s="6">
        <f t="shared" si="348"/>
        <v>224.26</v>
      </c>
      <c r="V4465" s="6">
        <f>tbl_Raw_Data[[#This Row],[Discount_Pct]]*tbl_Raw_Data[[#This Row],[Gross_Amount]]/100</f>
        <v>11.212999999999999</v>
      </c>
      <c r="W4465" s="6">
        <f>tbl_Raw_Data[[#This Row],[Gross_Amount]]-tbl_Raw_Data[[#This Row],[Discount_Amount]]</f>
        <v>213.047</v>
      </c>
      <c r="X4465" s="6">
        <f>tbl_Raw_Data[[#This Row],[Net_Amount_Before_Tax]]*tbl_Raw_Data[[#This Row],[Tax_Pct]]/100</f>
        <v>10.652349999999998</v>
      </c>
      <c r="Y4465" s="6">
        <f>tbl_Raw_Data[[#This Row],[Net_Amount_Before_Tax]]+tbl_Raw_Data[[#This Row],[Tax_Amount]]</f>
        <v>223.69934999999998</v>
      </c>
      <c r="Z4465" s="6">
        <f t="shared" si="349"/>
        <v>4</v>
      </c>
    </row>
    <row r="4466" spans="1:26" x14ac:dyDescent="0.3">
      <c r="A4466" s="23" t="s">
        <v>6439</v>
      </c>
      <c r="B4466" s="34">
        <v>45671</v>
      </c>
      <c r="C4466" s="23" t="s">
        <v>3835</v>
      </c>
      <c r="D4466" s="23" t="s">
        <v>142</v>
      </c>
      <c r="E4466" s="23" t="s">
        <v>81</v>
      </c>
      <c r="F4466" s="23">
        <v>380054</v>
      </c>
      <c r="G4466" s="23" t="s">
        <v>61</v>
      </c>
      <c r="H4466" s="23" t="s">
        <v>62</v>
      </c>
      <c r="I4466" s="23" t="s">
        <v>63</v>
      </c>
      <c r="J4466" s="23" t="s">
        <v>64</v>
      </c>
      <c r="K4466" s="23" t="s">
        <v>57</v>
      </c>
      <c r="L4466" s="23">
        <v>1</v>
      </c>
      <c r="M4466" s="23">
        <v>117.22</v>
      </c>
      <c r="N4466" s="23">
        <v>0</v>
      </c>
      <c r="O4466" s="23">
        <v>12</v>
      </c>
      <c r="P4466" s="23" t="s">
        <v>65</v>
      </c>
      <c r="Q4466" s="23" t="s">
        <v>34</v>
      </c>
      <c r="R4466" s="23">
        <f t="shared" si="345"/>
        <v>1</v>
      </c>
      <c r="S4466" s="23" t="str">
        <f t="shared" si="346"/>
        <v>ORD104464_20250114_CUST00296_MED004</v>
      </c>
      <c r="T4466" s="23">
        <f t="shared" si="347"/>
        <v>1</v>
      </c>
      <c r="U4466" s="6">
        <f t="shared" si="348"/>
        <v>117.22</v>
      </c>
      <c r="V4466" s="6">
        <f>tbl_Raw_Data[[#This Row],[Discount_Pct]]*tbl_Raw_Data[[#This Row],[Gross_Amount]]/100</f>
        <v>0</v>
      </c>
      <c r="W4466" s="6">
        <f>tbl_Raw_Data[[#This Row],[Gross_Amount]]-tbl_Raw_Data[[#This Row],[Discount_Amount]]</f>
        <v>117.22</v>
      </c>
      <c r="X4466" s="6">
        <f>tbl_Raw_Data[[#This Row],[Net_Amount_Before_Tax]]*tbl_Raw_Data[[#This Row],[Tax_Pct]]/100</f>
        <v>14.066399999999998</v>
      </c>
      <c r="Y4466" s="6">
        <f>tbl_Raw_Data[[#This Row],[Net_Amount_Before_Tax]]+tbl_Raw_Data[[#This Row],[Tax_Amount]]</f>
        <v>131.28639999999999</v>
      </c>
      <c r="Z4466" s="6">
        <f t="shared" si="349"/>
        <v>3</v>
      </c>
    </row>
    <row r="4467" spans="1:26" x14ac:dyDescent="0.3">
      <c r="A4467" s="23" t="s">
        <v>6440</v>
      </c>
      <c r="B4467" s="34">
        <v>45321</v>
      </c>
      <c r="C4467" s="23" t="s">
        <v>6441</v>
      </c>
      <c r="D4467" s="23" t="s">
        <v>52</v>
      </c>
      <c r="E4467" s="23" t="s">
        <v>52</v>
      </c>
      <c r="F4467" s="23">
        <v>160019</v>
      </c>
      <c r="G4467" s="23" t="s">
        <v>111</v>
      </c>
      <c r="H4467" s="23" t="s">
        <v>112</v>
      </c>
      <c r="I4467" s="23" t="s">
        <v>113</v>
      </c>
      <c r="J4467" s="23" t="s">
        <v>114</v>
      </c>
      <c r="K4467" s="23" t="s">
        <v>24</v>
      </c>
      <c r="L4467" s="23">
        <v>1</v>
      </c>
      <c r="M4467" s="23">
        <v>99.65</v>
      </c>
      <c r="N4467" s="23">
        <v>5</v>
      </c>
      <c r="O4467" s="23">
        <v>12</v>
      </c>
      <c r="P4467" s="23" t="s">
        <v>58</v>
      </c>
      <c r="Q4467" s="23" t="s">
        <v>44</v>
      </c>
      <c r="R4467" s="23">
        <f t="shared" si="345"/>
        <v>1</v>
      </c>
      <c r="S4467" s="23" t="str">
        <f t="shared" si="346"/>
        <v>ORD104466_20240130_CUST02916_MED027</v>
      </c>
      <c r="T4467" s="23">
        <f t="shared" si="347"/>
        <v>1</v>
      </c>
      <c r="U4467" s="6">
        <f t="shared" si="348"/>
        <v>99.65</v>
      </c>
      <c r="V4467" s="6">
        <f>tbl_Raw_Data[[#This Row],[Discount_Pct]]*tbl_Raw_Data[[#This Row],[Gross_Amount]]/100</f>
        <v>4.9824999999999999</v>
      </c>
      <c r="W4467" s="6">
        <f>tbl_Raw_Data[[#This Row],[Gross_Amount]]-tbl_Raw_Data[[#This Row],[Discount_Amount]]</f>
        <v>94.667500000000004</v>
      </c>
      <c r="X4467" s="6">
        <f>tbl_Raw_Data[[#This Row],[Net_Amount_Before_Tax]]*tbl_Raw_Data[[#This Row],[Tax_Pct]]/100</f>
        <v>11.360099999999999</v>
      </c>
      <c r="Y4467" s="6">
        <f>tbl_Raw_Data[[#This Row],[Net_Amount_Before_Tax]]+tbl_Raw_Data[[#This Row],[Tax_Amount]]</f>
        <v>106.02760000000001</v>
      </c>
      <c r="Z4467" s="6">
        <f t="shared" si="349"/>
        <v>1</v>
      </c>
    </row>
    <row r="4468" spans="1:26" x14ac:dyDescent="0.3">
      <c r="A4468" s="23" t="s">
        <v>6442</v>
      </c>
      <c r="B4468" s="34">
        <v>45336</v>
      </c>
      <c r="C4468" s="23" t="s">
        <v>281</v>
      </c>
      <c r="D4468" s="23" t="s">
        <v>130</v>
      </c>
      <c r="E4468" s="23" t="s">
        <v>131</v>
      </c>
      <c r="F4468" s="23">
        <v>700102</v>
      </c>
      <c r="G4468" s="23" t="s">
        <v>160</v>
      </c>
      <c r="H4468" s="23" t="s">
        <v>161</v>
      </c>
      <c r="I4468" s="23" t="s">
        <v>50</v>
      </c>
      <c r="J4468" s="23" t="s">
        <v>23</v>
      </c>
      <c r="K4468" s="23" t="s">
        <v>24</v>
      </c>
      <c r="L4468" s="23">
        <v>1</v>
      </c>
      <c r="M4468" s="23">
        <v>145.59</v>
      </c>
      <c r="N4468" s="23">
        <v>5</v>
      </c>
      <c r="O4468" s="23">
        <v>5</v>
      </c>
      <c r="P4468" s="23" t="s">
        <v>58</v>
      </c>
      <c r="Q4468" s="23" t="s">
        <v>34</v>
      </c>
      <c r="R4468" s="23">
        <f t="shared" si="345"/>
        <v>1</v>
      </c>
      <c r="S4468" s="23" t="str">
        <f t="shared" si="346"/>
        <v>ORD104467_20240214_CUST01986_MED014</v>
      </c>
      <c r="T4468" s="23">
        <f t="shared" si="347"/>
        <v>1</v>
      </c>
      <c r="U4468" s="6">
        <f t="shared" si="348"/>
        <v>145.59</v>
      </c>
      <c r="V4468" s="6">
        <f>tbl_Raw_Data[[#This Row],[Discount_Pct]]*tbl_Raw_Data[[#This Row],[Gross_Amount]]/100</f>
        <v>7.2795000000000005</v>
      </c>
      <c r="W4468" s="6">
        <f>tbl_Raw_Data[[#This Row],[Gross_Amount]]-tbl_Raw_Data[[#This Row],[Discount_Amount]]</f>
        <v>138.31049999999999</v>
      </c>
      <c r="X4468" s="6">
        <f>tbl_Raw_Data[[#This Row],[Net_Amount_Before_Tax]]*tbl_Raw_Data[[#This Row],[Tax_Pct]]/100</f>
        <v>6.9155249999999997</v>
      </c>
      <c r="Y4468" s="6">
        <f>tbl_Raw_Data[[#This Row],[Net_Amount_Before_Tax]]+tbl_Raw_Data[[#This Row],[Tax_Amount]]</f>
        <v>145.22602499999999</v>
      </c>
      <c r="Z4468" s="6">
        <f t="shared" si="349"/>
        <v>3</v>
      </c>
    </row>
    <row r="4469" spans="1:26" x14ac:dyDescent="0.3">
      <c r="A4469" s="23" t="s">
        <v>6442</v>
      </c>
      <c r="B4469" s="34">
        <v>45759</v>
      </c>
      <c r="C4469" s="23" t="s">
        <v>6443</v>
      </c>
      <c r="D4469" s="23" t="s">
        <v>19</v>
      </c>
      <c r="E4469" s="23" t="s">
        <v>19</v>
      </c>
      <c r="F4469" s="23">
        <v>110085</v>
      </c>
      <c r="G4469" s="23" t="s">
        <v>145</v>
      </c>
      <c r="H4469" s="23" t="s">
        <v>146</v>
      </c>
      <c r="I4469" s="23" t="s">
        <v>147</v>
      </c>
      <c r="J4469" s="23" t="s">
        <v>148</v>
      </c>
      <c r="K4469" s="23" t="s">
        <v>24</v>
      </c>
      <c r="L4469" s="23">
        <v>2</v>
      </c>
      <c r="M4469" s="23">
        <v>99.06</v>
      </c>
      <c r="N4469" s="23">
        <v>5</v>
      </c>
      <c r="O4469" s="23">
        <v>5</v>
      </c>
      <c r="P4469" s="23" t="s">
        <v>43</v>
      </c>
      <c r="Q4469" s="23" t="s">
        <v>34</v>
      </c>
      <c r="R4469" s="23">
        <f t="shared" si="345"/>
        <v>1</v>
      </c>
      <c r="S4469" s="23" t="str">
        <f t="shared" si="346"/>
        <v>ORD104467_20250412_CUST01785_MED016</v>
      </c>
      <c r="T4469" s="23">
        <f t="shared" si="347"/>
        <v>1</v>
      </c>
      <c r="U4469" s="6">
        <f t="shared" si="348"/>
        <v>198.12</v>
      </c>
      <c r="V4469" s="6">
        <f>tbl_Raw_Data[[#This Row],[Discount_Pct]]*tbl_Raw_Data[[#This Row],[Gross_Amount]]/100</f>
        <v>9.9060000000000006</v>
      </c>
      <c r="W4469" s="6">
        <f>tbl_Raw_Data[[#This Row],[Gross_Amount]]-tbl_Raw_Data[[#This Row],[Discount_Amount]]</f>
        <v>188.214</v>
      </c>
      <c r="X4469" s="6">
        <f>tbl_Raw_Data[[#This Row],[Net_Amount_Before_Tax]]*tbl_Raw_Data[[#This Row],[Tax_Pct]]/100</f>
        <v>9.4106999999999985</v>
      </c>
      <c r="Y4469" s="6">
        <f>tbl_Raw_Data[[#This Row],[Net_Amount_Before_Tax]]+tbl_Raw_Data[[#This Row],[Tax_Amount]]</f>
        <v>197.62469999999999</v>
      </c>
      <c r="Z4469" s="6">
        <f t="shared" si="349"/>
        <v>1</v>
      </c>
    </row>
    <row r="4470" spans="1:26" x14ac:dyDescent="0.3">
      <c r="A4470" s="23" t="s">
        <v>6444</v>
      </c>
      <c r="B4470" s="34">
        <v>45663</v>
      </c>
      <c r="C4470" s="23" t="s">
        <v>6445</v>
      </c>
      <c r="D4470" s="23" t="s">
        <v>87</v>
      </c>
      <c r="E4470" s="23" t="s">
        <v>88</v>
      </c>
      <c r="F4470" s="23">
        <v>600001</v>
      </c>
      <c r="G4470" s="23" t="s">
        <v>111</v>
      </c>
      <c r="H4470" s="23" t="s">
        <v>112</v>
      </c>
      <c r="I4470" s="23" t="s">
        <v>113</v>
      </c>
      <c r="J4470" s="23" t="s">
        <v>114</v>
      </c>
      <c r="K4470" s="23" t="s">
        <v>24</v>
      </c>
      <c r="L4470" s="23">
        <v>5</v>
      </c>
      <c r="M4470" s="23">
        <v>103.02</v>
      </c>
      <c r="N4470" s="23">
        <v>5</v>
      </c>
      <c r="O4470" s="23">
        <v>12</v>
      </c>
      <c r="P4470" s="23" t="s">
        <v>58</v>
      </c>
      <c r="Q4470" s="23" t="s">
        <v>34</v>
      </c>
      <c r="R4470" s="23">
        <f t="shared" si="345"/>
        <v>1</v>
      </c>
      <c r="S4470" s="23" t="str">
        <f t="shared" si="346"/>
        <v>ORD104469_20250106_CUST00520_MED027</v>
      </c>
      <c r="T4470" s="23">
        <f t="shared" si="347"/>
        <v>1</v>
      </c>
      <c r="U4470" s="6">
        <f t="shared" si="348"/>
        <v>515.1</v>
      </c>
      <c r="V4470" s="6">
        <f>tbl_Raw_Data[[#This Row],[Discount_Pct]]*tbl_Raw_Data[[#This Row],[Gross_Amount]]/100</f>
        <v>25.754999999999999</v>
      </c>
      <c r="W4470" s="6">
        <f>tbl_Raw_Data[[#This Row],[Gross_Amount]]-tbl_Raw_Data[[#This Row],[Discount_Amount]]</f>
        <v>489.34500000000003</v>
      </c>
      <c r="X4470" s="6">
        <f>tbl_Raw_Data[[#This Row],[Net_Amount_Before_Tax]]*tbl_Raw_Data[[#This Row],[Tax_Pct]]/100</f>
        <v>58.721400000000003</v>
      </c>
      <c r="Y4470" s="6">
        <f>tbl_Raw_Data[[#This Row],[Net_Amount_Before_Tax]]+tbl_Raw_Data[[#This Row],[Tax_Amount]]</f>
        <v>548.06640000000004</v>
      </c>
      <c r="Z4470" s="6">
        <f t="shared" si="349"/>
        <v>3</v>
      </c>
    </row>
    <row r="4471" spans="1:26" x14ac:dyDescent="0.3">
      <c r="A4471" s="23" t="s">
        <v>6446</v>
      </c>
      <c r="B4471" s="34">
        <v>45546</v>
      </c>
      <c r="C4471" s="23" t="s">
        <v>3950</v>
      </c>
      <c r="D4471" s="23" t="s">
        <v>159</v>
      </c>
      <c r="E4471" s="23" t="s">
        <v>47</v>
      </c>
      <c r="F4471" s="23">
        <v>400069</v>
      </c>
      <c r="G4471" s="23" t="s">
        <v>145</v>
      </c>
      <c r="H4471" s="23" t="s">
        <v>146</v>
      </c>
      <c r="I4471" s="23" t="s">
        <v>147</v>
      </c>
      <c r="J4471" s="23" t="s">
        <v>148</v>
      </c>
      <c r="K4471" s="23" t="s">
        <v>24</v>
      </c>
      <c r="L4471" s="23">
        <v>2</v>
      </c>
      <c r="M4471" s="23">
        <v>115.92</v>
      </c>
      <c r="N4471" s="23">
        <v>5</v>
      </c>
      <c r="O4471" s="23">
        <v>5</v>
      </c>
      <c r="P4471" s="23" t="s">
        <v>25</v>
      </c>
      <c r="Q4471" s="23" t="s">
        <v>34</v>
      </c>
      <c r="R4471" s="23">
        <f t="shared" si="345"/>
        <v>1</v>
      </c>
      <c r="S4471" s="23" t="str">
        <f t="shared" si="346"/>
        <v>ORD104470_20240911_CUST01267_MED016</v>
      </c>
      <c r="T4471" s="23">
        <f t="shared" si="347"/>
        <v>1</v>
      </c>
      <c r="U4471" s="6">
        <f t="shared" si="348"/>
        <v>231.84</v>
      </c>
      <c r="V4471" s="6">
        <f>tbl_Raw_Data[[#This Row],[Discount_Pct]]*tbl_Raw_Data[[#This Row],[Gross_Amount]]/100</f>
        <v>11.592000000000001</v>
      </c>
      <c r="W4471" s="6">
        <f>tbl_Raw_Data[[#This Row],[Gross_Amount]]-tbl_Raw_Data[[#This Row],[Discount_Amount]]</f>
        <v>220.24799999999999</v>
      </c>
      <c r="X4471" s="6">
        <f>tbl_Raw_Data[[#This Row],[Net_Amount_Before_Tax]]*tbl_Raw_Data[[#This Row],[Tax_Pct]]/100</f>
        <v>11.0124</v>
      </c>
      <c r="Y4471" s="6">
        <f>tbl_Raw_Data[[#This Row],[Net_Amount_Before_Tax]]+tbl_Raw_Data[[#This Row],[Tax_Amount]]</f>
        <v>231.2604</v>
      </c>
      <c r="Z4471" s="6">
        <f t="shared" si="349"/>
        <v>2</v>
      </c>
    </row>
    <row r="4472" spans="1:26" x14ac:dyDescent="0.3">
      <c r="A4472" s="23" t="s">
        <v>6447</v>
      </c>
      <c r="B4472" s="34">
        <v>45884</v>
      </c>
      <c r="C4472" s="23" t="s">
        <v>612</v>
      </c>
      <c r="D4472" s="23" t="s">
        <v>159</v>
      </c>
      <c r="E4472" s="23" t="s">
        <v>47</v>
      </c>
      <c r="F4472" s="23">
        <v>400093</v>
      </c>
      <c r="G4472" s="23" t="s">
        <v>192</v>
      </c>
      <c r="H4472" s="23" t="s">
        <v>193</v>
      </c>
      <c r="I4472" s="23" t="s">
        <v>41</v>
      </c>
      <c r="J4472" s="23" t="s">
        <v>194</v>
      </c>
      <c r="K4472" s="23" t="s">
        <v>24</v>
      </c>
      <c r="L4472" s="23">
        <v>2</v>
      </c>
      <c r="M4472" s="23">
        <v>30.69</v>
      </c>
      <c r="N4472" s="23">
        <v>10</v>
      </c>
      <c r="O4472" s="23">
        <v>5</v>
      </c>
      <c r="P4472" s="23" t="s">
        <v>58</v>
      </c>
      <c r="Q4472" s="23" t="s">
        <v>34</v>
      </c>
      <c r="R4472" s="23">
        <f t="shared" si="345"/>
        <v>1</v>
      </c>
      <c r="S4472" s="23" t="str">
        <f t="shared" si="346"/>
        <v>ORD104471_20250815_CUST02687_MED002</v>
      </c>
      <c r="T4472" s="23">
        <f t="shared" si="347"/>
        <v>1</v>
      </c>
      <c r="U4472" s="6">
        <f t="shared" si="348"/>
        <v>61.38</v>
      </c>
      <c r="V4472" s="6">
        <f>tbl_Raw_Data[[#This Row],[Discount_Pct]]*tbl_Raw_Data[[#This Row],[Gross_Amount]]/100</f>
        <v>6.1380000000000008</v>
      </c>
      <c r="W4472" s="6">
        <f>tbl_Raw_Data[[#This Row],[Gross_Amount]]-tbl_Raw_Data[[#This Row],[Discount_Amount]]</f>
        <v>55.242000000000004</v>
      </c>
      <c r="X4472" s="6">
        <f>tbl_Raw_Data[[#This Row],[Net_Amount_Before_Tax]]*tbl_Raw_Data[[#This Row],[Tax_Pct]]/100</f>
        <v>2.7621000000000002</v>
      </c>
      <c r="Y4472" s="6">
        <f>tbl_Raw_Data[[#This Row],[Net_Amount_Before_Tax]]+tbl_Raw_Data[[#This Row],[Tax_Amount]]</f>
        <v>58.004100000000008</v>
      </c>
      <c r="Z4472" s="6">
        <f t="shared" si="349"/>
        <v>3</v>
      </c>
    </row>
    <row r="4473" spans="1:26" x14ac:dyDescent="0.3">
      <c r="A4473" s="23" t="s">
        <v>6448</v>
      </c>
      <c r="B4473" s="34">
        <v>45882</v>
      </c>
      <c r="C4473" s="23" t="s">
        <v>6449</v>
      </c>
      <c r="D4473" s="23" t="s">
        <v>37</v>
      </c>
      <c r="E4473" s="23" t="s">
        <v>38</v>
      </c>
      <c r="F4473" s="23">
        <v>452020</v>
      </c>
      <c r="G4473" s="23" t="s">
        <v>94</v>
      </c>
      <c r="H4473" s="23" t="s">
        <v>95</v>
      </c>
      <c r="I4473" s="23" t="s">
        <v>84</v>
      </c>
      <c r="J4473" s="23" t="s">
        <v>42</v>
      </c>
      <c r="K4473" s="23" t="s">
        <v>24</v>
      </c>
      <c r="L4473" s="23">
        <v>1</v>
      </c>
      <c r="M4473" s="23">
        <v>89.98</v>
      </c>
      <c r="N4473" s="23">
        <v>5</v>
      </c>
      <c r="O4473" s="23">
        <v>5</v>
      </c>
      <c r="P4473" s="23" t="s">
        <v>58</v>
      </c>
      <c r="Q4473" s="23" t="s">
        <v>34</v>
      </c>
      <c r="R4473" s="23">
        <f t="shared" si="345"/>
        <v>1</v>
      </c>
      <c r="S4473" s="23" t="str">
        <f t="shared" si="346"/>
        <v>ORD104472_20250813_CUST02075_MED021</v>
      </c>
      <c r="T4473" s="23">
        <f t="shared" si="347"/>
        <v>1</v>
      </c>
      <c r="U4473" s="6">
        <f t="shared" si="348"/>
        <v>89.98</v>
      </c>
      <c r="V4473" s="6">
        <f>tbl_Raw_Data[[#This Row],[Discount_Pct]]*tbl_Raw_Data[[#This Row],[Gross_Amount]]/100</f>
        <v>4.4990000000000006</v>
      </c>
      <c r="W4473" s="6">
        <f>tbl_Raw_Data[[#This Row],[Gross_Amount]]-tbl_Raw_Data[[#This Row],[Discount_Amount]]</f>
        <v>85.481000000000009</v>
      </c>
      <c r="X4473" s="6">
        <f>tbl_Raw_Data[[#This Row],[Net_Amount_Before_Tax]]*tbl_Raw_Data[[#This Row],[Tax_Pct]]/100</f>
        <v>4.2740499999999999</v>
      </c>
      <c r="Y4473" s="6">
        <f>tbl_Raw_Data[[#This Row],[Net_Amount_Before_Tax]]+tbl_Raw_Data[[#This Row],[Tax_Amount]]</f>
        <v>89.755050000000011</v>
      </c>
      <c r="Z4473" s="6">
        <f t="shared" si="349"/>
        <v>1</v>
      </c>
    </row>
    <row r="4474" spans="1:26" x14ac:dyDescent="0.3">
      <c r="A4474" s="23" t="s">
        <v>6450</v>
      </c>
      <c r="B4474" s="34">
        <v>45429</v>
      </c>
      <c r="C4474" s="23" t="s">
        <v>5664</v>
      </c>
      <c r="D4474" s="23" t="s">
        <v>142</v>
      </c>
      <c r="E4474" s="23" t="s">
        <v>81</v>
      </c>
      <c r="F4474" s="23">
        <v>380054</v>
      </c>
      <c r="G4474" s="23" t="s">
        <v>68</v>
      </c>
      <c r="H4474" s="23" t="s">
        <v>69</v>
      </c>
      <c r="I4474" s="23" t="s">
        <v>55</v>
      </c>
      <c r="J4474" s="23" t="s">
        <v>56</v>
      </c>
      <c r="K4474" s="23" t="s">
        <v>24</v>
      </c>
      <c r="L4474" s="23">
        <v>1</v>
      </c>
      <c r="M4474" s="23">
        <v>27.98</v>
      </c>
      <c r="N4474" s="23">
        <v>5</v>
      </c>
      <c r="O4474" s="23">
        <v>5</v>
      </c>
      <c r="P4474" s="23" t="s">
        <v>33</v>
      </c>
      <c r="Q4474" s="23" t="s">
        <v>44</v>
      </c>
      <c r="R4474" s="23">
        <f t="shared" si="345"/>
        <v>1</v>
      </c>
      <c r="S4474" s="23" t="str">
        <f t="shared" si="346"/>
        <v>ORD104473_20240517_CUST01879_MED003</v>
      </c>
      <c r="T4474" s="23">
        <f t="shared" si="347"/>
        <v>1</v>
      </c>
      <c r="U4474" s="6">
        <f t="shared" si="348"/>
        <v>27.98</v>
      </c>
      <c r="V4474" s="6">
        <f>tbl_Raw_Data[[#This Row],[Discount_Pct]]*tbl_Raw_Data[[#This Row],[Gross_Amount]]/100</f>
        <v>1.399</v>
      </c>
      <c r="W4474" s="6">
        <f>tbl_Raw_Data[[#This Row],[Gross_Amount]]-tbl_Raw_Data[[#This Row],[Discount_Amount]]</f>
        <v>26.581</v>
      </c>
      <c r="X4474" s="6">
        <f>tbl_Raw_Data[[#This Row],[Net_Amount_Before_Tax]]*tbl_Raw_Data[[#This Row],[Tax_Pct]]/100</f>
        <v>1.3290500000000001</v>
      </c>
      <c r="Y4474" s="6">
        <f>tbl_Raw_Data[[#This Row],[Net_Amount_Before_Tax]]+tbl_Raw_Data[[#This Row],[Tax_Amount]]</f>
        <v>27.910049999999998</v>
      </c>
      <c r="Z4474" s="6">
        <f t="shared" si="349"/>
        <v>1</v>
      </c>
    </row>
    <row r="4475" spans="1:26" x14ac:dyDescent="0.3">
      <c r="A4475" s="23" t="s">
        <v>6451</v>
      </c>
      <c r="B4475" s="34">
        <v>45908</v>
      </c>
      <c r="C4475" s="23" t="s">
        <v>5699</v>
      </c>
      <c r="D4475" s="23" t="s">
        <v>37</v>
      </c>
      <c r="E4475" s="23" t="s">
        <v>38</v>
      </c>
      <c r="F4475" s="23">
        <v>452016</v>
      </c>
      <c r="G4475" s="23" t="s">
        <v>233</v>
      </c>
      <c r="H4475" s="23" t="s">
        <v>234</v>
      </c>
      <c r="I4475" s="23" t="s">
        <v>104</v>
      </c>
      <c r="J4475" s="23" t="s">
        <v>42</v>
      </c>
      <c r="K4475" s="23" t="s">
        <v>24</v>
      </c>
      <c r="L4475" s="23">
        <v>1</v>
      </c>
      <c r="M4475" s="23">
        <v>150.26</v>
      </c>
      <c r="N4475" s="23">
        <v>5</v>
      </c>
      <c r="O4475" s="23">
        <v>12</v>
      </c>
      <c r="P4475" s="23" t="s">
        <v>25</v>
      </c>
      <c r="Q4475" s="23" t="s">
        <v>34</v>
      </c>
      <c r="R4475" s="23">
        <f t="shared" si="345"/>
        <v>1</v>
      </c>
      <c r="S4475" s="23" t="str">
        <f t="shared" si="346"/>
        <v>ORD104474_20250908_CUST00019_MED019</v>
      </c>
      <c r="T4475" s="23">
        <f t="shared" si="347"/>
        <v>1</v>
      </c>
      <c r="U4475" s="6">
        <f t="shared" si="348"/>
        <v>150.26</v>
      </c>
      <c r="V4475" s="6">
        <f>tbl_Raw_Data[[#This Row],[Discount_Pct]]*tbl_Raw_Data[[#This Row],[Gross_Amount]]/100</f>
        <v>7.5129999999999999</v>
      </c>
      <c r="W4475" s="6">
        <f>tbl_Raw_Data[[#This Row],[Gross_Amount]]-tbl_Raw_Data[[#This Row],[Discount_Amount]]</f>
        <v>142.74699999999999</v>
      </c>
      <c r="X4475" s="6">
        <f>tbl_Raw_Data[[#This Row],[Net_Amount_Before_Tax]]*tbl_Raw_Data[[#This Row],[Tax_Pct]]/100</f>
        <v>17.129639999999998</v>
      </c>
      <c r="Y4475" s="6">
        <f>tbl_Raw_Data[[#This Row],[Net_Amount_Before_Tax]]+tbl_Raw_Data[[#This Row],[Tax_Amount]]</f>
        <v>159.87663999999998</v>
      </c>
      <c r="Z4475" s="6">
        <f t="shared" si="349"/>
        <v>4</v>
      </c>
    </row>
    <row r="4476" spans="1:26" x14ac:dyDescent="0.3">
      <c r="A4476" s="23" t="s">
        <v>6452</v>
      </c>
      <c r="B4476" s="34">
        <v>45321</v>
      </c>
      <c r="C4476" s="23" t="s">
        <v>6453</v>
      </c>
      <c r="D4476" s="23" t="s">
        <v>183</v>
      </c>
      <c r="E4476" s="23" t="s">
        <v>184</v>
      </c>
      <c r="F4476" s="23">
        <v>122001</v>
      </c>
      <c r="G4476" s="23" t="s">
        <v>102</v>
      </c>
      <c r="H4476" s="23" t="s">
        <v>103</v>
      </c>
      <c r="I4476" s="23" t="s">
        <v>104</v>
      </c>
      <c r="J4476" s="23" t="s">
        <v>64</v>
      </c>
      <c r="K4476" s="23" t="s">
        <v>57</v>
      </c>
      <c r="L4476" s="23">
        <v>3</v>
      </c>
      <c r="M4476" s="23">
        <v>101.99</v>
      </c>
      <c r="N4476" s="23">
        <v>0</v>
      </c>
      <c r="O4476" s="23">
        <v>12</v>
      </c>
      <c r="P4476" s="23" t="s">
        <v>33</v>
      </c>
      <c r="Q4476" s="23" t="s">
        <v>34</v>
      </c>
      <c r="R4476" s="23">
        <f t="shared" si="345"/>
        <v>1</v>
      </c>
      <c r="S4476" s="23" t="str">
        <f t="shared" si="346"/>
        <v>ORD104475_20240130_CUST03250_MED029</v>
      </c>
      <c r="T4476" s="23">
        <f t="shared" si="347"/>
        <v>1</v>
      </c>
      <c r="U4476" s="6">
        <f t="shared" si="348"/>
        <v>305.96999999999997</v>
      </c>
      <c r="V4476" s="6">
        <f>tbl_Raw_Data[[#This Row],[Discount_Pct]]*tbl_Raw_Data[[#This Row],[Gross_Amount]]/100</f>
        <v>0</v>
      </c>
      <c r="W4476" s="6">
        <f>tbl_Raw_Data[[#This Row],[Gross_Amount]]-tbl_Raw_Data[[#This Row],[Discount_Amount]]</f>
        <v>305.96999999999997</v>
      </c>
      <c r="X4476" s="6">
        <f>tbl_Raw_Data[[#This Row],[Net_Amount_Before_Tax]]*tbl_Raw_Data[[#This Row],[Tax_Pct]]/100</f>
        <v>36.716399999999993</v>
      </c>
      <c r="Y4476" s="6">
        <f>tbl_Raw_Data[[#This Row],[Net_Amount_Before_Tax]]+tbl_Raw_Data[[#This Row],[Tax_Amount]]</f>
        <v>342.68639999999994</v>
      </c>
      <c r="Z4476" s="6">
        <f t="shared" si="349"/>
        <v>1</v>
      </c>
    </row>
    <row r="4477" spans="1:26" x14ac:dyDescent="0.3">
      <c r="A4477" s="23" t="s">
        <v>6454</v>
      </c>
      <c r="B4477" s="34">
        <v>45911</v>
      </c>
      <c r="C4477" s="23" t="s">
        <v>6455</v>
      </c>
      <c r="D4477" s="23" t="s">
        <v>183</v>
      </c>
      <c r="E4477" s="23" t="s">
        <v>184</v>
      </c>
      <c r="F4477" s="23">
        <v>122018</v>
      </c>
      <c r="G4477" s="23" t="s">
        <v>138</v>
      </c>
      <c r="H4477" s="23" t="s">
        <v>139</v>
      </c>
      <c r="I4477" s="23" t="s">
        <v>50</v>
      </c>
      <c r="J4477" s="23" t="s">
        <v>140</v>
      </c>
      <c r="K4477" s="23" t="s">
        <v>24</v>
      </c>
      <c r="L4477" s="23">
        <v>1</v>
      </c>
      <c r="M4477" s="23">
        <v>173.15</v>
      </c>
      <c r="N4477" s="23">
        <v>0</v>
      </c>
      <c r="O4477" s="23">
        <v>18</v>
      </c>
      <c r="P4477" s="23" t="s">
        <v>43</v>
      </c>
      <c r="Q4477" s="23" t="s">
        <v>90</v>
      </c>
      <c r="R4477" s="23">
        <f t="shared" si="345"/>
        <v>1</v>
      </c>
      <c r="S4477" s="23" t="str">
        <f t="shared" si="346"/>
        <v>ORD104476_20250911_CUST02531_MED013</v>
      </c>
      <c r="T4477" s="23">
        <f t="shared" si="347"/>
        <v>1</v>
      </c>
      <c r="U4477" s="6">
        <f t="shared" si="348"/>
        <v>173.15</v>
      </c>
      <c r="V4477" s="6">
        <f>tbl_Raw_Data[[#This Row],[Discount_Pct]]*tbl_Raw_Data[[#This Row],[Gross_Amount]]/100</f>
        <v>0</v>
      </c>
      <c r="W4477" s="6">
        <f>tbl_Raw_Data[[#This Row],[Gross_Amount]]-tbl_Raw_Data[[#This Row],[Discount_Amount]]</f>
        <v>173.15</v>
      </c>
      <c r="X4477" s="6">
        <f>tbl_Raw_Data[[#This Row],[Net_Amount_Before_Tax]]*tbl_Raw_Data[[#This Row],[Tax_Pct]]/100</f>
        <v>31.167000000000002</v>
      </c>
      <c r="Y4477" s="6">
        <f>tbl_Raw_Data[[#This Row],[Net_Amount_Before_Tax]]+tbl_Raw_Data[[#This Row],[Tax_Amount]]</f>
        <v>204.31700000000001</v>
      </c>
      <c r="Z4477" s="6">
        <f t="shared" si="349"/>
        <v>2</v>
      </c>
    </row>
    <row r="4478" spans="1:26" x14ac:dyDescent="0.3">
      <c r="A4478" s="23" t="s">
        <v>6456</v>
      </c>
      <c r="B4478" s="34">
        <v>45621</v>
      </c>
      <c r="C4478" s="23" t="s">
        <v>6445</v>
      </c>
      <c r="D4478" s="23" t="s">
        <v>37</v>
      </c>
      <c r="E4478" s="23" t="s">
        <v>38</v>
      </c>
      <c r="F4478" s="23">
        <v>452001</v>
      </c>
      <c r="G4478" s="23" t="s">
        <v>160</v>
      </c>
      <c r="H4478" s="23" t="s">
        <v>161</v>
      </c>
      <c r="I4478" s="23" t="s">
        <v>50</v>
      </c>
      <c r="J4478" s="23" t="s">
        <v>23</v>
      </c>
      <c r="K4478" s="23" t="s">
        <v>24</v>
      </c>
      <c r="L4478" s="23">
        <v>2</v>
      </c>
      <c r="M4478" s="23">
        <v>149.33000000000001</v>
      </c>
      <c r="N4478" s="23">
        <v>15</v>
      </c>
      <c r="O4478" s="23">
        <v>12</v>
      </c>
      <c r="P4478" s="23" t="s">
        <v>43</v>
      </c>
      <c r="Q4478" s="23" t="s">
        <v>34</v>
      </c>
      <c r="R4478" s="23">
        <f t="shared" si="345"/>
        <v>1</v>
      </c>
      <c r="S4478" s="23" t="str">
        <f t="shared" si="346"/>
        <v>ORD104477_20241125_CUST00520_MED014</v>
      </c>
      <c r="T4478" s="23">
        <f t="shared" si="347"/>
        <v>1</v>
      </c>
      <c r="U4478" s="6">
        <f t="shared" si="348"/>
        <v>298.66000000000003</v>
      </c>
      <c r="V4478" s="6">
        <f>tbl_Raw_Data[[#This Row],[Discount_Pct]]*tbl_Raw_Data[[#This Row],[Gross_Amount]]/100</f>
        <v>44.799000000000007</v>
      </c>
      <c r="W4478" s="6">
        <f>tbl_Raw_Data[[#This Row],[Gross_Amount]]-tbl_Raw_Data[[#This Row],[Discount_Amount]]</f>
        <v>253.86100000000002</v>
      </c>
      <c r="X4478" s="6">
        <f>tbl_Raw_Data[[#This Row],[Net_Amount_Before_Tax]]*tbl_Raw_Data[[#This Row],[Tax_Pct]]/100</f>
        <v>30.463320000000003</v>
      </c>
      <c r="Y4478" s="6">
        <f>tbl_Raw_Data[[#This Row],[Net_Amount_Before_Tax]]+tbl_Raw_Data[[#This Row],[Tax_Amount]]</f>
        <v>284.32432</v>
      </c>
      <c r="Z4478" s="6">
        <f t="shared" si="349"/>
        <v>3</v>
      </c>
    </row>
    <row r="4479" spans="1:26" x14ac:dyDescent="0.3">
      <c r="A4479" s="23" t="s">
        <v>6457</v>
      </c>
      <c r="B4479" s="34">
        <v>45686</v>
      </c>
      <c r="C4479" s="23" t="s">
        <v>1799</v>
      </c>
      <c r="D4479" s="23" t="s">
        <v>130</v>
      </c>
      <c r="E4479" s="23" t="s">
        <v>131</v>
      </c>
      <c r="F4479" s="23">
        <v>700029</v>
      </c>
      <c r="G4479" s="23" t="s">
        <v>154</v>
      </c>
      <c r="H4479" s="23" t="s">
        <v>155</v>
      </c>
      <c r="I4479" s="23" t="s">
        <v>134</v>
      </c>
      <c r="J4479" s="23" t="s">
        <v>156</v>
      </c>
      <c r="K4479" s="23" t="s">
        <v>57</v>
      </c>
      <c r="L4479" s="23">
        <v>6</v>
      </c>
      <c r="M4479" s="23">
        <v>40.130000000000003</v>
      </c>
      <c r="N4479" s="23">
        <v>0</v>
      </c>
      <c r="O4479" s="23">
        <v>5</v>
      </c>
      <c r="P4479" s="23" t="s">
        <v>89</v>
      </c>
      <c r="Q4479" s="23" t="s">
        <v>34</v>
      </c>
      <c r="R4479" s="23">
        <f t="shared" si="345"/>
        <v>1</v>
      </c>
      <c r="S4479" s="23" t="str">
        <f t="shared" si="346"/>
        <v>ORD104478_20250129_CUST01312_MED006</v>
      </c>
      <c r="T4479" s="23">
        <f t="shared" si="347"/>
        <v>1</v>
      </c>
      <c r="U4479" s="6">
        <f t="shared" si="348"/>
        <v>240.78000000000003</v>
      </c>
      <c r="V4479" s="6">
        <f>tbl_Raw_Data[[#This Row],[Discount_Pct]]*tbl_Raw_Data[[#This Row],[Gross_Amount]]/100</f>
        <v>0</v>
      </c>
      <c r="W4479" s="6">
        <f>tbl_Raw_Data[[#This Row],[Gross_Amount]]-tbl_Raw_Data[[#This Row],[Discount_Amount]]</f>
        <v>240.78000000000003</v>
      </c>
      <c r="X4479" s="6">
        <f>tbl_Raw_Data[[#This Row],[Net_Amount_Before_Tax]]*tbl_Raw_Data[[#This Row],[Tax_Pct]]/100</f>
        <v>12.039000000000001</v>
      </c>
      <c r="Y4479" s="6">
        <f>tbl_Raw_Data[[#This Row],[Net_Amount_Before_Tax]]+tbl_Raw_Data[[#This Row],[Tax_Amount]]</f>
        <v>252.81900000000002</v>
      </c>
      <c r="Z4479" s="6">
        <f t="shared" si="349"/>
        <v>6</v>
      </c>
    </row>
    <row r="4480" spans="1:26" x14ac:dyDescent="0.3">
      <c r="A4480" s="23" t="s">
        <v>6458</v>
      </c>
      <c r="B4480" s="34">
        <v>45415</v>
      </c>
      <c r="C4480" s="23" t="s">
        <v>6459</v>
      </c>
      <c r="D4480" s="23" t="s">
        <v>183</v>
      </c>
      <c r="E4480" s="23" t="s">
        <v>184</v>
      </c>
      <c r="F4480" s="23">
        <v>122009</v>
      </c>
      <c r="G4480" s="23" t="s">
        <v>124</v>
      </c>
      <c r="H4480" s="23" t="s">
        <v>125</v>
      </c>
      <c r="I4480" s="23" t="s">
        <v>104</v>
      </c>
      <c r="J4480" s="23" t="s">
        <v>114</v>
      </c>
      <c r="K4480" s="23" t="s">
        <v>24</v>
      </c>
      <c r="L4480" s="23">
        <v>2</v>
      </c>
      <c r="M4480" s="23">
        <v>101.42</v>
      </c>
      <c r="N4480" s="23">
        <v>0</v>
      </c>
      <c r="O4480" s="23">
        <v>5</v>
      </c>
      <c r="P4480" s="23" t="s">
        <v>43</v>
      </c>
      <c r="Q4480" s="23" t="s">
        <v>90</v>
      </c>
      <c r="R4480" s="23">
        <f t="shared" si="345"/>
        <v>1</v>
      </c>
      <c r="S4480" s="23" t="str">
        <f t="shared" si="346"/>
        <v>ORD104479_20240503_CUST02154_MED018</v>
      </c>
      <c r="T4480" s="23">
        <f t="shared" si="347"/>
        <v>1</v>
      </c>
      <c r="U4480" s="6">
        <f t="shared" si="348"/>
        <v>202.84</v>
      </c>
      <c r="V4480" s="6">
        <f>tbl_Raw_Data[[#This Row],[Discount_Pct]]*tbl_Raw_Data[[#This Row],[Gross_Amount]]/100</f>
        <v>0</v>
      </c>
      <c r="W4480" s="6">
        <f>tbl_Raw_Data[[#This Row],[Gross_Amount]]-tbl_Raw_Data[[#This Row],[Discount_Amount]]</f>
        <v>202.84</v>
      </c>
      <c r="X4480" s="6">
        <f>tbl_Raw_Data[[#This Row],[Net_Amount_Before_Tax]]*tbl_Raw_Data[[#This Row],[Tax_Pct]]/100</f>
        <v>10.142000000000001</v>
      </c>
      <c r="Y4480" s="6">
        <f>tbl_Raw_Data[[#This Row],[Net_Amount_Before_Tax]]+tbl_Raw_Data[[#This Row],[Tax_Amount]]</f>
        <v>212.982</v>
      </c>
      <c r="Z4480" s="6">
        <f t="shared" si="349"/>
        <v>1</v>
      </c>
    </row>
    <row r="4481" spans="1:26" x14ac:dyDescent="0.3">
      <c r="A4481" s="23" t="s">
        <v>6460</v>
      </c>
      <c r="B4481" s="34">
        <v>45851</v>
      </c>
      <c r="C4481" s="23" t="s">
        <v>6461</v>
      </c>
      <c r="D4481" s="23" t="s">
        <v>37</v>
      </c>
      <c r="E4481" s="23" t="s">
        <v>38</v>
      </c>
      <c r="F4481" s="23">
        <v>452010</v>
      </c>
      <c r="G4481" s="23" t="s">
        <v>30</v>
      </c>
      <c r="H4481" s="23" t="s">
        <v>31</v>
      </c>
      <c r="I4481" s="23" t="s">
        <v>32</v>
      </c>
      <c r="J4481" s="23" t="s">
        <v>23</v>
      </c>
      <c r="K4481" s="23" t="s">
        <v>24</v>
      </c>
      <c r="L4481" s="23">
        <v>3</v>
      </c>
      <c r="M4481" s="23">
        <v>141.75</v>
      </c>
      <c r="N4481" s="23">
        <v>10</v>
      </c>
      <c r="O4481" s="23">
        <v>18</v>
      </c>
      <c r="P4481" s="23" t="s">
        <v>25</v>
      </c>
      <c r="Q4481" s="23" t="s">
        <v>34</v>
      </c>
      <c r="R4481" s="23">
        <f t="shared" si="345"/>
        <v>1</v>
      </c>
      <c r="S4481" s="23" t="str">
        <f t="shared" si="346"/>
        <v>ORD104480_20250713_CUST01628_MED017</v>
      </c>
      <c r="T4481" s="23">
        <f t="shared" si="347"/>
        <v>1</v>
      </c>
      <c r="U4481" s="6">
        <f t="shared" si="348"/>
        <v>425.25</v>
      </c>
      <c r="V4481" s="6">
        <f>tbl_Raw_Data[[#This Row],[Discount_Pct]]*tbl_Raw_Data[[#This Row],[Gross_Amount]]/100</f>
        <v>42.524999999999999</v>
      </c>
      <c r="W4481" s="6">
        <f>tbl_Raw_Data[[#This Row],[Gross_Amount]]-tbl_Raw_Data[[#This Row],[Discount_Amount]]</f>
        <v>382.72500000000002</v>
      </c>
      <c r="X4481" s="6">
        <f>tbl_Raw_Data[[#This Row],[Net_Amount_Before_Tax]]*tbl_Raw_Data[[#This Row],[Tax_Pct]]/100</f>
        <v>68.890500000000003</v>
      </c>
      <c r="Y4481" s="6">
        <f>tbl_Raw_Data[[#This Row],[Net_Amount_Before_Tax]]+tbl_Raw_Data[[#This Row],[Tax_Amount]]</f>
        <v>451.6155</v>
      </c>
      <c r="Z4481" s="6">
        <f t="shared" si="349"/>
        <v>1</v>
      </c>
    </row>
    <row r="4482" spans="1:26" x14ac:dyDescent="0.3">
      <c r="A4482" s="23" t="s">
        <v>6460</v>
      </c>
      <c r="B4482" s="34">
        <v>45364</v>
      </c>
      <c r="C4482" s="23" t="s">
        <v>4013</v>
      </c>
      <c r="D4482" s="23" t="s">
        <v>37</v>
      </c>
      <c r="E4482" s="23" t="s">
        <v>38</v>
      </c>
      <c r="F4482" s="23">
        <v>452010</v>
      </c>
      <c r="G4482" s="23" t="s">
        <v>124</v>
      </c>
      <c r="H4482" s="23" t="s">
        <v>125</v>
      </c>
      <c r="I4482" s="23" t="s">
        <v>104</v>
      </c>
      <c r="J4482" s="23" t="s">
        <v>114</v>
      </c>
      <c r="K4482" s="23" t="s">
        <v>24</v>
      </c>
      <c r="L4482" s="23">
        <v>1</v>
      </c>
      <c r="M4482" s="23">
        <v>124.91</v>
      </c>
      <c r="N4482" s="23">
        <v>5</v>
      </c>
      <c r="O4482" s="23">
        <v>5</v>
      </c>
      <c r="P4482" s="23" t="s">
        <v>43</v>
      </c>
      <c r="Q4482" s="23" t="s">
        <v>90</v>
      </c>
      <c r="R4482" s="23">
        <f t="shared" ref="R4482:R4545" si="350">COUNTIFS($A$2:$A$8001,A4482,$B$2:$B$8001,B4482,$C$2:$C$8001,C4482,$G$2:$G$8001,G4482)</f>
        <v>1</v>
      </c>
      <c r="S4482" s="23" t="str">
        <f t="shared" ref="S4482:S4545" si="351">A4482&amp;"_"&amp;TEXT(B4482,"yyyymmdd")&amp;"_"&amp;C4482&amp;"_"&amp;G4482</f>
        <v>ORD104480_20240313_CUST00252_MED018</v>
      </c>
      <c r="T4482" s="23">
        <f t="shared" ref="T4482:T4545" si="352">COUNTIF($S$2:$S$8001,S4482)</f>
        <v>1</v>
      </c>
      <c r="U4482" s="6">
        <f t="shared" ref="U4482:U4545" si="353">L4482*M4482</f>
        <v>124.91</v>
      </c>
      <c r="V4482" s="6">
        <f>tbl_Raw_Data[[#This Row],[Discount_Pct]]*tbl_Raw_Data[[#This Row],[Gross_Amount]]/100</f>
        <v>6.2454999999999998</v>
      </c>
      <c r="W4482" s="6">
        <f>tbl_Raw_Data[[#This Row],[Gross_Amount]]-tbl_Raw_Data[[#This Row],[Discount_Amount]]</f>
        <v>118.6645</v>
      </c>
      <c r="X4482" s="6">
        <f>tbl_Raw_Data[[#This Row],[Net_Amount_Before_Tax]]*tbl_Raw_Data[[#This Row],[Tax_Pct]]/100</f>
        <v>5.9332250000000002</v>
      </c>
      <c r="Y4482" s="6">
        <f>tbl_Raw_Data[[#This Row],[Net_Amount_Before_Tax]]+tbl_Raw_Data[[#This Row],[Tax_Amount]]</f>
        <v>124.597725</v>
      </c>
      <c r="Z4482" s="6">
        <f t="shared" ref="Z4482:Z4545" si="354">COUNTIFS($C$2:$C$8001,C4482,$Q$2:$Q$8001,"Delivered")</f>
        <v>2</v>
      </c>
    </row>
    <row r="4483" spans="1:26" x14ac:dyDescent="0.3">
      <c r="A4483" s="23" t="s">
        <v>6462</v>
      </c>
      <c r="B4483" s="34">
        <v>45955</v>
      </c>
      <c r="C4483" s="23" t="s">
        <v>3140</v>
      </c>
      <c r="D4483" s="23" t="s">
        <v>92</v>
      </c>
      <c r="E4483" s="23" t="s">
        <v>93</v>
      </c>
      <c r="F4483" s="23">
        <v>560001</v>
      </c>
      <c r="G4483" s="23" t="s">
        <v>61</v>
      </c>
      <c r="H4483" s="23" t="s">
        <v>62</v>
      </c>
      <c r="I4483" s="23" t="s">
        <v>63</v>
      </c>
      <c r="J4483" s="23" t="s">
        <v>64</v>
      </c>
      <c r="K4483" s="23" t="s">
        <v>57</v>
      </c>
      <c r="L4483" s="23">
        <v>1</v>
      </c>
      <c r="M4483" s="23">
        <v>98.85</v>
      </c>
      <c r="N4483" s="23">
        <v>15</v>
      </c>
      <c r="O4483" s="23">
        <v>18</v>
      </c>
      <c r="P4483" s="23" t="s">
        <v>89</v>
      </c>
      <c r="Q4483" s="23" t="s">
        <v>34</v>
      </c>
      <c r="R4483" s="23">
        <f t="shared" si="350"/>
        <v>1</v>
      </c>
      <c r="S4483" s="23" t="str">
        <f t="shared" si="351"/>
        <v>ORD104482_20251025_CUST01604_MED004</v>
      </c>
      <c r="T4483" s="23">
        <f t="shared" si="352"/>
        <v>1</v>
      </c>
      <c r="U4483" s="6">
        <f t="shared" si="353"/>
        <v>98.85</v>
      </c>
      <c r="V4483" s="6">
        <f>tbl_Raw_Data[[#This Row],[Discount_Pct]]*tbl_Raw_Data[[#This Row],[Gross_Amount]]/100</f>
        <v>14.827500000000001</v>
      </c>
      <c r="W4483" s="6">
        <f>tbl_Raw_Data[[#This Row],[Gross_Amount]]-tbl_Raw_Data[[#This Row],[Discount_Amount]]</f>
        <v>84.022499999999994</v>
      </c>
      <c r="X4483" s="6">
        <f>tbl_Raw_Data[[#This Row],[Net_Amount_Before_Tax]]*tbl_Raw_Data[[#This Row],[Tax_Pct]]/100</f>
        <v>15.12405</v>
      </c>
      <c r="Y4483" s="6">
        <f>tbl_Raw_Data[[#This Row],[Net_Amount_Before_Tax]]+tbl_Raw_Data[[#This Row],[Tax_Amount]]</f>
        <v>99.146549999999991</v>
      </c>
      <c r="Z4483" s="6">
        <f t="shared" si="354"/>
        <v>5</v>
      </c>
    </row>
    <row r="4484" spans="1:26" x14ac:dyDescent="0.3">
      <c r="A4484" s="23" t="s">
        <v>6463</v>
      </c>
      <c r="B4484" s="34">
        <v>45987</v>
      </c>
      <c r="C4484" s="23" t="s">
        <v>6445</v>
      </c>
      <c r="D4484" s="23" t="s">
        <v>142</v>
      </c>
      <c r="E4484" s="23" t="s">
        <v>81</v>
      </c>
      <c r="F4484" s="23">
        <v>380061</v>
      </c>
      <c r="G4484" s="23" t="s">
        <v>20</v>
      </c>
      <c r="H4484" s="23" t="s">
        <v>21</v>
      </c>
      <c r="I4484" s="23" t="s">
        <v>22</v>
      </c>
      <c r="J4484" s="23" t="s">
        <v>23</v>
      </c>
      <c r="K4484" s="23" t="s">
        <v>24</v>
      </c>
      <c r="L4484" s="23">
        <v>1</v>
      </c>
      <c r="M4484" s="23">
        <v>142.97</v>
      </c>
      <c r="N4484" s="23">
        <v>10</v>
      </c>
      <c r="O4484" s="23">
        <v>18</v>
      </c>
      <c r="P4484" s="23" t="s">
        <v>65</v>
      </c>
      <c r="Q4484" s="23" t="s">
        <v>34</v>
      </c>
      <c r="R4484" s="23">
        <f t="shared" si="350"/>
        <v>1</v>
      </c>
      <c r="S4484" s="23" t="str">
        <f t="shared" si="351"/>
        <v>ORD104483_20251126_CUST00520_MED024</v>
      </c>
      <c r="T4484" s="23">
        <f t="shared" si="352"/>
        <v>1</v>
      </c>
      <c r="U4484" s="6">
        <f t="shared" si="353"/>
        <v>142.97</v>
      </c>
      <c r="V4484" s="6">
        <f>tbl_Raw_Data[[#This Row],[Discount_Pct]]*tbl_Raw_Data[[#This Row],[Gross_Amount]]/100</f>
        <v>14.297000000000001</v>
      </c>
      <c r="W4484" s="6">
        <f>tbl_Raw_Data[[#This Row],[Gross_Amount]]-tbl_Raw_Data[[#This Row],[Discount_Amount]]</f>
        <v>128.673</v>
      </c>
      <c r="X4484" s="6">
        <f>tbl_Raw_Data[[#This Row],[Net_Amount_Before_Tax]]*tbl_Raw_Data[[#This Row],[Tax_Pct]]/100</f>
        <v>23.16114</v>
      </c>
      <c r="Y4484" s="6">
        <f>tbl_Raw_Data[[#This Row],[Net_Amount_Before_Tax]]+tbl_Raw_Data[[#This Row],[Tax_Amount]]</f>
        <v>151.83413999999999</v>
      </c>
      <c r="Z4484" s="6">
        <f t="shared" si="354"/>
        <v>3</v>
      </c>
    </row>
    <row r="4485" spans="1:26" x14ac:dyDescent="0.3">
      <c r="A4485" s="23" t="s">
        <v>6464</v>
      </c>
      <c r="B4485" s="34">
        <v>45710</v>
      </c>
      <c r="C4485" s="23" t="s">
        <v>5355</v>
      </c>
      <c r="D4485" s="23" t="s">
        <v>46</v>
      </c>
      <c r="E4485" s="23" t="s">
        <v>47</v>
      </c>
      <c r="F4485" s="23">
        <v>411045</v>
      </c>
      <c r="G4485" s="23" t="s">
        <v>124</v>
      </c>
      <c r="H4485" s="23" t="s">
        <v>125</v>
      </c>
      <c r="I4485" s="23" t="s">
        <v>104</v>
      </c>
      <c r="J4485" s="23" t="s">
        <v>114</v>
      </c>
      <c r="K4485" s="23" t="s">
        <v>24</v>
      </c>
      <c r="L4485" s="23">
        <v>3</v>
      </c>
      <c r="M4485" s="23">
        <v>108.58</v>
      </c>
      <c r="N4485" s="23">
        <v>5</v>
      </c>
      <c r="O4485" s="23">
        <v>18</v>
      </c>
      <c r="P4485" s="23" t="s">
        <v>43</v>
      </c>
      <c r="Q4485" s="23" t="s">
        <v>90</v>
      </c>
      <c r="R4485" s="23">
        <f t="shared" si="350"/>
        <v>1</v>
      </c>
      <c r="S4485" s="23" t="str">
        <f t="shared" si="351"/>
        <v>ORD104484_20250222_CUST00888_MED018</v>
      </c>
      <c r="T4485" s="23">
        <f t="shared" si="352"/>
        <v>1</v>
      </c>
      <c r="U4485" s="6">
        <f t="shared" si="353"/>
        <v>325.74</v>
      </c>
      <c r="V4485" s="6">
        <f>tbl_Raw_Data[[#This Row],[Discount_Pct]]*tbl_Raw_Data[[#This Row],[Gross_Amount]]/100</f>
        <v>16.286999999999999</v>
      </c>
      <c r="W4485" s="6">
        <f>tbl_Raw_Data[[#This Row],[Gross_Amount]]-tbl_Raw_Data[[#This Row],[Discount_Amount]]</f>
        <v>309.45300000000003</v>
      </c>
      <c r="X4485" s="6">
        <f>tbl_Raw_Data[[#This Row],[Net_Amount_Before_Tax]]*tbl_Raw_Data[[#This Row],[Tax_Pct]]/100</f>
        <v>55.701540000000001</v>
      </c>
      <c r="Y4485" s="6">
        <f>tbl_Raw_Data[[#This Row],[Net_Amount_Before_Tax]]+tbl_Raw_Data[[#This Row],[Tax_Amount]]</f>
        <v>365.15454000000005</v>
      </c>
      <c r="Z4485" s="6">
        <f t="shared" si="354"/>
        <v>2</v>
      </c>
    </row>
    <row r="4486" spans="1:26" x14ac:dyDescent="0.3">
      <c r="A4486" s="23" t="s">
        <v>6465</v>
      </c>
      <c r="B4486" s="34">
        <v>45567</v>
      </c>
      <c r="C4486" s="23" t="s">
        <v>3536</v>
      </c>
      <c r="D4486" s="23" t="s">
        <v>46</v>
      </c>
      <c r="E4486" s="23" t="s">
        <v>47</v>
      </c>
      <c r="F4486" s="23">
        <v>411014</v>
      </c>
      <c r="G4486" s="23" t="s">
        <v>315</v>
      </c>
      <c r="H4486" s="23" t="s">
        <v>316</v>
      </c>
      <c r="I4486" s="23" t="s">
        <v>50</v>
      </c>
      <c r="J4486" s="23" t="s">
        <v>114</v>
      </c>
      <c r="K4486" s="23" t="s">
        <v>24</v>
      </c>
      <c r="L4486" s="23">
        <v>2</v>
      </c>
      <c r="M4486" s="23">
        <v>107.32</v>
      </c>
      <c r="N4486" s="23">
        <v>0</v>
      </c>
      <c r="O4486" s="23">
        <v>18</v>
      </c>
      <c r="P4486" s="23" t="s">
        <v>43</v>
      </c>
      <c r="Q4486" s="23" t="s">
        <v>44</v>
      </c>
      <c r="R4486" s="23">
        <f t="shared" si="350"/>
        <v>1</v>
      </c>
      <c r="S4486" s="23" t="str">
        <f t="shared" si="351"/>
        <v>ORD104485_20241002_CUST02523_MED012</v>
      </c>
      <c r="T4486" s="23">
        <f t="shared" si="352"/>
        <v>1</v>
      </c>
      <c r="U4486" s="6">
        <f t="shared" si="353"/>
        <v>214.64</v>
      </c>
      <c r="V4486" s="6">
        <f>tbl_Raw_Data[[#This Row],[Discount_Pct]]*tbl_Raw_Data[[#This Row],[Gross_Amount]]/100</f>
        <v>0</v>
      </c>
      <c r="W4486" s="6">
        <f>tbl_Raw_Data[[#This Row],[Gross_Amount]]-tbl_Raw_Data[[#This Row],[Discount_Amount]]</f>
        <v>214.64</v>
      </c>
      <c r="X4486" s="6">
        <f>tbl_Raw_Data[[#This Row],[Net_Amount_Before_Tax]]*tbl_Raw_Data[[#This Row],[Tax_Pct]]/100</f>
        <v>38.635199999999998</v>
      </c>
      <c r="Y4486" s="6">
        <f>tbl_Raw_Data[[#This Row],[Net_Amount_Before_Tax]]+tbl_Raw_Data[[#This Row],[Tax_Amount]]</f>
        <v>253.27519999999998</v>
      </c>
      <c r="Z4486" s="6">
        <f t="shared" si="354"/>
        <v>1</v>
      </c>
    </row>
    <row r="4487" spans="1:26" x14ac:dyDescent="0.3">
      <c r="A4487" s="23" t="s">
        <v>6466</v>
      </c>
      <c r="B4487" s="34">
        <v>45829</v>
      </c>
      <c r="C4487" s="23" t="s">
        <v>2218</v>
      </c>
      <c r="D4487" s="23" t="s">
        <v>46</v>
      </c>
      <c r="E4487" s="23" t="s">
        <v>47</v>
      </c>
      <c r="F4487" s="23">
        <v>411038</v>
      </c>
      <c r="G4487" s="23" t="s">
        <v>224</v>
      </c>
      <c r="H4487" s="23" t="s">
        <v>225</v>
      </c>
      <c r="I4487" s="23" t="s">
        <v>147</v>
      </c>
      <c r="J4487" s="23" t="s">
        <v>23</v>
      </c>
      <c r="K4487" s="23" t="s">
        <v>24</v>
      </c>
      <c r="L4487" s="23">
        <v>3</v>
      </c>
      <c r="M4487" s="23">
        <v>44.16</v>
      </c>
      <c r="N4487" s="23">
        <v>5</v>
      </c>
      <c r="O4487" s="23">
        <v>5</v>
      </c>
      <c r="P4487" s="23" t="s">
        <v>33</v>
      </c>
      <c r="Q4487" s="23" t="s">
        <v>34</v>
      </c>
      <c r="R4487" s="23">
        <f t="shared" si="350"/>
        <v>1</v>
      </c>
      <c r="S4487" s="23" t="str">
        <f t="shared" si="351"/>
        <v>ORD104486_20250621_CUST02066_MED015</v>
      </c>
      <c r="T4487" s="23">
        <f t="shared" si="352"/>
        <v>1</v>
      </c>
      <c r="U4487" s="6">
        <f t="shared" si="353"/>
        <v>132.47999999999999</v>
      </c>
      <c r="V4487" s="6">
        <f>tbl_Raw_Data[[#This Row],[Discount_Pct]]*tbl_Raw_Data[[#This Row],[Gross_Amount]]/100</f>
        <v>6.6239999999999997</v>
      </c>
      <c r="W4487" s="6">
        <f>tbl_Raw_Data[[#This Row],[Gross_Amount]]-tbl_Raw_Data[[#This Row],[Discount_Amount]]</f>
        <v>125.85599999999999</v>
      </c>
      <c r="X4487" s="6">
        <f>tbl_Raw_Data[[#This Row],[Net_Amount_Before_Tax]]*tbl_Raw_Data[[#This Row],[Tax_Pct]]/100</f>
        <v>6.2927999999999997</v>
      </c>
      <c r="Y4487" s="6">
        <f>tbl_Raw_Data[[#This Row],[Net_Amount_Before_Tax]]+tbl_Raw_Data[[#This Row],[Tax_Amount]]</f>
        <v>132.14879999999999</v>
      </c>
      <c r="Z4487" s="6">
        <f t="shared" si="354"/>
        <v>3</v>
      </c>
    </row>
    <row r="4488" spans="1:26" x14ac:dyDescent="0.3">
      <c r="A4488" s="23" t="s">
        <v>6467</v>
      </c>
      <c r="B4488" s="34">
        <v>45915</v>
      </c>
      <c r="C4488" s="23" t="s">
        <v>6468</v>
      </c>
      <c r="D4488" s="23" t="s">
        <v>80</v>
      </c>
      <c r="E4488" s="23" t="s">
        <v>81</v>
      </c>
      <c r="F4488" s="23">
        <v>395010</v>
      </c>
      <c r="G4488" s="23" t="s">
        <v>160</v>
      </c>
      <c r="H4488" s="23" t="s">
        <v>161</v>
      </c>
      <c r="I4488" s="23" t="s">
        <v>50</v>
      </c>
      <c r="J4488" s="23" t="s">
        <v>23</v>
      </c>
      <c r="K4488" s="23" t="s">
        <v>24</v>
      </c>
      <c r="L4488" s="23">
        <v>1</v>
      </c>
      <c r="M4488" s="23">
        <v>151.08000000000001</v>
      </c>
      <c r="N4488" s="23">
        <v>5</v>
      </c>
      <c r="O4488" s="23">
        <v>12</v>
      </c>
      <c r="P4488" s="23" t="s">
        <v>65</v>
      </c>
      <c r="Q4488" s="23" t="s">
        <v>34</v>
      </c>
      <c r="R4488" s="23">
        <f t="shared" si="350"/>
        <v>1</v>
      </c>
      <c r="S4488" s="23" t="str">
        <f t="shared" si="351"/>
        <v>ORD104487_20250915_CUST00400_MED014</v>
      </c>
      <c r="T4488" s="23">
        <f t="shared" si="352"/>
        <v>1</v>
      </c>
      <c r="U4488" s="6">
        <f t="shared" si="353"/>
        <v>151.08000000000001</v>
      </c>
      <c r="V4488" s="6">
        <f>tbl_Raw_Data[[#This Row],[Discount_Pct]]*tbl_Raw_Data[[#This Row],[Gross_Amount]]/100</f>
        <v>7.5540000000000012</v>
      </c>
      <c r="W4488" s="6">
        <f>tbl_Raw_Data[[#This Row],[Gross_Amount]]-tbl_Raw_Data[[#This Row],[Discount_Amount]]</f>
        <v>143.52600000000001</v>
      </c>
      <c r="X4488" s="6">
        <f>tbl_Raw_Data[[#This Row],[Net_Amount_Before_Tax]]*tbl_Raw_Data[[#This Row],[Tax_Pct]]/100</f>
        <v>17.223120000000002</v>
      </c>
      <c r="Y4488" s="6">
        <f>tbl_Raw_Data[[#This Row],[Net_Amount_Before_Tax]]+tbl_Raw_Data[[#This Row],[Tax_Amount]]</f>
        <v>160.74912</v>
      </c>
      <c r="Z4488" s="6">
        <f t="shared" si="354"/>
        <v>2</v>
      </c>
    </row>
    <row r="4489" spans="1:26" x14ac:dyDescent="0.3">
      <c r="A4489" s="23" t="s">
        <v>6467</v>
      </c>
      <c r="B4489" s="34">
        <v>45943</v>
      </c>
      <c r="C4489" s="23" t="s">
        <v>3790</v>
      </c>
      <c r="D4489" s="23" t="s">
        <v>123</v>
      </c>
      <c r="E4489" s="23" t="s">
        <v>101</v>
      </c>
      <c r="F4489" s="23">
        <v>226024</v>
      </c>
      <c r="G4489" s="23" t="s">
        <v>160</v>
      </c>
      <c r="H4489" s="23" t="s">
        <v>161</v>
      </c>
      <c r="I4489" s="23" t="s">
        <v>50</v>
      </c>
      <c r="J4489" s="23" t="s">
        <v>23</v>
      </c>
      <c r="K4489" s="23" t="s">
        <v>24</v>
      </c>
      <c r="L4489" s="23">
        <v>1</v>
      </c>
      <c r="M4489" s="23">
        <v>155.77000000000001</v>
      </c>
      <c r="N4489" s="23">
        <v>10</v>
      </c>
      <c r="O4489" s="23">
        <v>5</v>
      </c>
      <c r="P4489" s="23" t="s">
        <v>65</v>
      </c>
      <c r="Q4489" s="23" t="s">
        <v>34</v>
      </c>
      <c r="R4489" s="23">
        <f t="shared" si="350"/>
        <v>1</v>
      </c>
      <c r="S4489" s="23" t="str">
        <f t="shared" si="351"/>
        <v>ORD104487_20251013_CUST00613_MED014</v>
      </c>
      <c r="T4489" s="23">
        <f t="shared" si="352"/>
        <v>1</v>
      </c>
      <c r="U4489" s="6">
        <f t="shared" si="353"/>
        <v>155.77000000000001</v>
      </c>
      <c r="V4489" s="6">
        <f>tbl_Raw_Data[[#This Row],[Discount_Pct]]*tbl_Raw_Data[[#This Row],[Gross_Amount]]/100</f>
        <v>15.577</v>
      </c>
      <c r="W4489" s="6">
        <f>tbl_Raw_Data[[#This Row],[Gross_Amount]]-tbl_Raw_Data[[#This Row],[Discount_Amount]]</f>
        <v>140.19300000000001</v>
      </c>
      <c r="X4489" s="6">
        <f>tbl_Raw_Data[[#This Row],[Net_Amount_Before_Tax]]*tbl_Raw_Data[[#This Row],[Tax_Pct]]/100</f>
        <v>7.0096500000000006</v>
      </c>
      <c r="Y4489" s="6">
        <f>tbl_Raw_Data[[#This Row],[Net_Amount_Before_Tax]]+tbl_Raw_Data[[#This Row],[Tax_Amount]]</f>
        <v>147.20265000000001</v>
      </c>
      <c r="Z4489" s="6">
        <f t="shared" si="354"/>
        <v>3</v>
      </c>
    </row>
    <row r="4490" spans="1:26" x14ac:dyDescent="0.3">
      <c r="A4490" s="23" t="s">
        <v>6469</v>
      </c>
      <c r="B4490" s="34">
        <v>45871</v>
      </c>
      <c r="C4490" s="23" t="s">
        <v>3349</v>
      </c>
      <c r="D4490" s="23" t="s">
        <v>52</v>
      </c>
      <c r="E4490" s="23" t="s">
        <v>52</v>
      </c>
      <c r="F4490" s="23">
        <v>160036</v>
      </c>
      <c r="G4490" s="23" t="s">
        <v>229</v>
      </c>
      <c r="H4490" s="23" t="s">
        <v>230</v>
      </c>
      <c r="I4490" s="23" t="s">
        <v>84</v>
      </c>
      <c r="J4490" s="23" t="s">
        <v>140</v>
      </c>
      <c r="K4490" s="23" t="s">
        <v>24</v>
      </c>
      <c r="L4490" s="23">
        <v>1</v>
      </c>
      <c r="M4490" s="23">
        <v>155.99</v>
      </c>
      <c r="N4490" s="23">
        <v>5</v>
      </c>
      <c r="O4490" s="23">
        <v>12</v>
      </c>
      <c r="P4490" s="23" t="s">
        <v>58</v>
      </c>
      <c r="Q4490" s="23" t="s">
        <v>34</v>
      </c>
      <c r="R4490" s="23">
        <f t="shared" si="350"/>
        <v>1</v>
      </c>
      <c r="S4490" s="23" t="str">
        <f t="shared" si="351"/>
        <v>ORD104489_20250802_CUST01343_MED022</v>
      </c>
      <c r="T4490" s="23">
        <f t="shared" si="352"/>
        <v>1</v>
      </c>
      <c r="U4490" s="6">
        <f t="shared" si="353"/>
        <v>155.99</v>
      </c>
      <c r="V4490" s="6">
        <f>tbl_Raw_Data[[#This Row],[Discount_Pct]]*tbl_Raw_Data[[#This Row],[Gross_Amount]]/100</f>
        <v>7.7995000000000001</v>
      </c>
      <c r="W4490" s="6">
        <f>tbl_Raw_Data[[#This Row],[Gross_Amount]]-tbl_Raw_Data[[#This Row],[Discount_Amount]]</f>
        <v>148.19050000000001</v>
      </c>
      <c r="X4490" s="6">
        <f>tbl_Raw_Data[[#This Row],[Net_Amount_Before_Tax]]*tbl_Raw_Data[[#This Row],[Tax_Pct]]/100</f>
        <v>17.782859999999999</v>
      </c>
      <c r="Y4490" s="6">
        <f>tbl_Raw_Data[[#This Row],[Net_Amount_Before_Tax]]+tbl_Raw_Data[[#This Row],[Tax_Amount]]</f>
        <v>165.97336000000001</v>
      </c>
      <c r="Z4490" s="6">
        <f t="shared" si="354"/>
        <v>4</v>
      </c>
    </row>
    <row r="4491" spans="1:26" x14ac:dyDescent="0.3">
      <c r="A4491" s="23" t="s">
        <v>6470</v>
      </c>
      <c r="B4491" s="34">
        <v>45561</v>
      </c>
      <c r="C4491" s="23" t="s">
        <v>1224</v>
      </c>
      <c r="D4491" s="23" t="s">
        <v>159</v>
      </c>
      <c r="E4491" s="23" t="s">
        <v>47</v>
      </c>
      <c r="F4491" s="23">
        <v>400050</v>
      </c>
      <c r="G4491" s="23" t="s">
        <v>167</v>
      </c>
      <c r="H4491" s="23" t="s">
        <v>168</v>
      </c>
      <c r="I4491" s="23" t="s">
        <v>113</v>
      </c>
      <c r="J4491" s="23" t="s">
        <v>42</v>
      </c>
      <c r="K4491" s="23" t="s">
        <v>24</v>
      </c>
      <c r="L4491" s="23">
        <v>1</v>
      </c>
      <c r="M4491" s="23">
        <v>216.06</v>
      </c>
      <c r="N4491" s="23">
        <v>15</v>
      </c>
      <c r="O4491" s="23">
        <v>12</v>
      </c>
      <c r="P4491" s="23" t="s">
        <v>89</v>
      </c>
      <c r="Q4491" s="23" t="s">
        <v>34</v>
      </c>
      <c r="R4491" s="23">
        <f t="shared" si="350"/>
        <v>1</v>
      </c>
      <c r="S4491" s="23" t="str">
        <f t="shared" si="351"/>
        <v>ORD104490_20240926_CUST02218_MED026</v>
      </c>
      <c r="T4491" s="23">
        <f t="shared" si="352"/>
        <v>1</v>
      </c>
      <c r="U4491" s="6">
        <f t="shared" si="353"/>
        <v>216.06</v>
      </c>
      <c r="V4491" s="6">
        <f>tbl_Raw_Data[[#This Row],[Discount_Pct]]*tbl_Raw_Data[[#This Row],[Gross_Amount]]/100</f>
        <v>32.408999999999999</v>
      </c>
      <c r="W4491" s="6">
        <f>tbl_Raw_Data[[#This Row],[Gross_Amount]]-tbl_Raw_Data[[#This Row],[Discount_Amount]]</f>
        <v>183.65100000000001</v>
      </c>
      <c r="X4491" s="6">
        <f>tbl_Raw_Data[[#This Row],[Net_Amount_Before_Tax]]*tbl_Raw_Data[[#This Row],[Tax_Pct]]/100</f>
        <v>22.038119999999999</v>
      </c>
      <c r="Y4491" s="6">
        <f>tbl_Raw_Data[[#This Row],[Net_Amount_Before_Tax]]+tbl_Raw_Data[[#This Row],[Tax_Amount]]</f>
        <v>205.68912</v>
      </c>
      <c r="Z4491" s="6">
        <f t="shared" si="354"/>
        <v>4</v>
      </c>
    </row>
    <row r="4492" spans="1:26" x14ac:dyDescent="0.3">
      <c r="A4492" s="23" t="s">
        <v>6471</v>
      </c>
      <c r="B4492" s="34">
        <v>45820</v>
      </c>
      <c r="C4492" s="23" t="s">
        <v>5011</v>
      </c>
      <c r="D4492" s="23" t="s">
        <v>72</v>
      </c>
      <c r="E4492" s="23" t="s">
        <v>73</v>
      </c>
      <c r="F4492" s="23">
        <v>302033</v>
      </c>
      <c r="G4492" s="23" t="s">
        <v>20</v>
      </c>
      <c r="H4492" s="23" t="s">
        <v>21</v>
      </c>
      <c r="I4492" s="23" t="s">
        <v>22</v>
      </c>
      <c r="J4492" s="23" t="s">
        <v>23</v>
      </c>
      <c r="K4492" s="23" t="s">
        <v>24</v>
      </c>
      <c r="L4492" s="23">
        <v>2</v>
      </c>
      <c r="M4492" s="23">
        <v>140.19</v>
      </c>
      <c r="N4492" s="23">
        <v>0</v>
      </c>
      <c r="O4492" s="23">
        <v>5</v>
      </c>
      <c r="P4492" s="23" t="s">
        <v>43</v>
      </c>
      <c r="Q4492" s="23" t="s">
        <v>26</v>
      </c>
      <c r="R4492" s="23">
        <f t="shared" si="350"/>
        <v>1</v>
      </c>
      <c r="S4492" s="23" t="str">
        <f t="shared" si="351"/>
        <v>ORD104491_20250612_CUST01233_MED024</v>
      </c>
      <c r="T4492" s="23">
        <f t="shared" si="352"/>
        <v>1</v>
      </c>
      <c r="U4492" s="6">
        <f t="shared" si="353"/>
        <v>280.38</v>
      </c>
      <c r="V4492" s="6">
        <f>tbl_Raw_Data[[#This Row],[Discount_Pct]]*tbl_Raw_Data[[#This Row],[Gross_Amount]]/100</f>
        <v>0</v>
      </c>
      <c r="W4492" s="6">
        <f>tbl_Raw_Data[[#This Row],[Gross_Amount]]-tbl_Raw_Data[[#This Row],[Discount_Amount]]</f>
        <v>280.38</v>
      </c>
      <c r="X4492" s="6">
        <f>tbl_Raw_Data[[#This Row],[Net_Amount_Before_Tax]]*tbl_Raw_Data[[#This Row],[Tax_Pct]]/100</f>
        <v>14.019</v>
      </c>
      <c r="Y4492" s="6">
        <f>tbl_Raw_Data[[#This Row],[Net_Amount_Before_Tax]]+tbl_Raw_Data[[#This Row],[Tax_Amount]]</f>
        <v>294.399</v>
      </c>
      <c r="Z4492" s="6">
        <f t="shared" si="354"/>
        <v>1</v>
      </c>
    </row>
    <row r="4493" spans="1:26" x14ac:dyDescent="0.3">
      <c r="A4493" s="23" t="s">
        <v>6472</v>
      </c>
      <c r="B4493" s="34">
        <v>45821</v>
      </c>
      <c r="C4493" s="23" t="s">
        <v>618</v>
      </c>
      <c r="D4493" s="23" t="s">
        <v>46</v>
      </c>
      <c r="E4493" s="23" t="s">
        <v>47</v>
      </c>
      <c r="F4493" s="23">
        <v>411014</v>
      </c>
      <c r="G4493" s="23" t="s">
        <v>20</v>
      </c>
      <c r="H4493" s="23" t="s">
        <v>21</v>
      </c>
      <c r="I4493" s="23" t="s">
        <v>22</v>
      </c>
      <c r="J4493" s="23" t="s">
        <v>23</v>
      </c>
      <c r="K4493" s="23" t="s">
        <v>24</v>
      </c>
      <c r="L4493" s="23">
        <v>2</v>
      </c>
      <c r="M4493" s="23">
        <v>119.61</v>
      </c>
      <c r="N4493" s="23">
        <v>15</v>
      </c>
      <c r="O4493" s="23">
        <v>18</v>
      </c>
      <c r="P4493" s="23" t="s">
        <v>25</v>
      </c>
      <c r="Q4493" s="23" t="s">
        <v>34</v>
      </c>
      <c r="R4493" s="23">
        <f t="shared" si="350"/>
        <v>1</v>
      </c>
      <c r="S4493" s="23" t="str">
        <f t="shared" si="351"/>
        <v>ORD104492_20250613_CUST01630_MED024</v>
      </c>
      <c r="T4493" s="23">
        <f t="shared" si="352"/>
        <v>1</v>
      </c>
      <c r="U4493" s="6">
        <f t="shared" si="353"/>
        <v>239.22</v>
      </c>
      <c r="V4493" s="6">
        <f>tbl_Raw_Data[[#This Row],[Discount_Pct]]*tbl_Raw_Data[[#This Row],[Gross_Amount]]/100</f>
        <v>35.883000000000003</v>
      </c>
      <c r="W4493" s="6">
        <f>tbl_Raw_Data[[#This Row],[Gross_Amount]]-tbl_Raw_Data[[#This Row],[Discount_Amount]]</f>
        <v>203.33699999999999</v>
      </c>
      <c r="X4493" s="6">
        <f>tbl_Raw_Data[[#This Row],[Net_Amount_Before_Tax]]*tbl_Raw_Data[[#This Row],[Tax_Pct]]/100</f>
        <v>36.600659999999998</v>
      </c>
      <c r="Y4493" s="6">
        <f>tbl_Raw_Data[[#This Row],[Net_Amount_Before_Tax]]+tbl_Raw_Data[[#This Row],[Tax_Amount]]</f>
        <v>239.93765999999999</v>
      </c>
      <c r="Z4493" s="6">
        <f t="shared" si="354"/>
        <v>5</v>
      </c>
    </row>
    <row r="4494" spans="1:26" x14ac:dyDescent="0.3">
      <c r="A4494" s="23" t="s">
        <v>6473</v>
      </c>
      <c r="B4494" s="34">
        <v>45969</v>
      </c>
      <c r="C4494" s="23" t="s">
        <v>582</v>
      </c>
      <c r="D4494" s="23" t="s">
        <v>46</v>
      </c>
      <c r="E4494" s="23" t="s">
        <v>47</v>
      </c>
      <c r="F4494" s="23">
        <v>411014</v>
      </c>
      <c r="G4494" s="23" t="s">
        <v>224</v>
      </c>
      <c r="H4494" s="23" t="s">
        <v>225</v>
      </c>
      <c r="I4494" s="23" t="s">
        <v>147</v>
      </c>
      <c r="J4494" s="23" t="s">
        <v>23</v>
      </c>
      <c r="K4494" s="23" t="s">
        <v>24</v>
      </c>
      <c r="L4494" s="23">
        <v>3</v>
      </c>
      <c r="M4494" s="23">
        <v>43.28</v>
      </c>
      <c r="N4494" s="23">
        <v>15</v>
      </c>
      <c r="O4494" s="23">
        <v>5</v>
      </c>
      <c r="P4494" s="23" t="s">
        <v>58</v>
      </c>
      <c r="Q4494" s="23" t="s">
        <v>44</v>
      </c>
      <c r="R4494" s="23">
        <f t="shared" si="350"/>
        <v>1</v>
      </c>
      <c r="S4494" s="23" t="str">
        <f t="shared" si="351"/>
        <v>ORD104493_20251108_CUST00093_MED015</v>
      </c>
      <c r="T4494" s="23">
        <f t="shared" si="352"/>
        <v>1</v>
      </c>
      <c r="U4494" s="6">
        <f t="shared" si="353"/>
        <v>129.84</v>
      </c>
      <c r="V4494" s="6">
        <f>tbl_Raw_Data[[#This Row],[Discount_Pct]]*tbl_Raw_Data[[#This Row],[Gross_Amount]]/100</f>
        <v>19.476000000000003</v>
      </c>
      <c r="W4494" s="6">
        <f>tbl_Raw_Data[[#This Row],[Gross_Amount]]-tbl_Raw_Data[[#This Row],[Discount_Amount]]</f>
        <v>110.364</v>
      </c>
      <c r="X4494" s="6">
        <f>tbl_Raw_Data[[#This Row],[Net_Amount_Before_Tax]]*tbl_Raw_Data[[#This Row],[Tax_Pct]]/100</f>
        <v>5.5182000000000002</v>
      </c>
      <c r="Y4494" s="6">
        <f>tbl_Raw_Data[[#This Row],[Net_Amount_Before_Tax]]+tbl_Raw_Data[[#This Row],[Tax_Amount]]</f>
        <v>115.88220000000001</v>
      </c>
      <c r="Z4494" s="6">
        <f t="shared" si="354"/>
        <v>3</v>
      </c>
    </row>
    <row r="4495" spans="1:26" x14ac:dyDescent="0.3">
      <c r="A4495" s="23" t="s">
        <v>6474</v>
      </c>
      <c r="B4495" s="34">
        <v>45994</v>
      </c>
      <c r="C4495" s="23" t="s">
        <v>6475</v>
      </c>
      <c r="D4495" s="23" t="s">
        <v>52</v>
      </c>
      <c r="E4495" s="23" t="s">
        <v>52</v>
      </c>
      <c r="F4495" s="23">
        <v>160019</v>
      </c>
      <c r="G4495" s="23" t="s">
        <v>283</v>
      </c>
      <c r="H4495" s="23" t="s">
        <v>284</v>
      </c>
      <c r="I4495" s="23" t="s">
        <v>104</v>
      </c>
      <c r="J4495" s="23" t="s">
        <v>42</v>
      </c>
      <c r="K4495" s="23" t="s">
        <v>57</v>
      </c>
      <c r="L4495" s="23">
        <v>2</v>
      </c>
      <c r="M4495" s="23">
        <v>276.20999999999998</v>
      </c>
      <c r="N4495" s="23">
        <v>20</v>
      </c>
      <c r="O4495" s="23">
        <v>18</v>
      </c>
      <c r="P4495" s="23" t="s">
        <v>58</v>
      </c>
      <c r="Q4495" s="23" t="s">
        <v>26</v>
      </c>
      <c r="R4495" s="23">
        <f t="shared" si="350"/>
        <v>1</v>
      </c>
      <c r="S4495" s="23" t="str">
        <f t="shared" si="351"/>
        <v>ORD104494_20251203_CUST00602_MED030</v>
      </c>
      <c r="T4495" s="23">
        <f t="shared" si="352"/>
        <v>1</v>
      </c>
      <c r="U4495" s="6">
        <f t="shared" si="353"/>
        <v>552.41999999999996</v>
      </c>
      <c r="V4495" s="6">
        <f>tbl_Raw_Data[[#This Row],[Discount_Pct]]*tbl_Raw_Data[[#This Row],[Gross_Amount]]/100</f>
        <v>110.48399999999999</v>
      </c>
      <c r="W4495" s="6">
        <f>tbl_Raw_Data[[#This Row],[Gross_Amount]]-tbl_Raw_Data[[#This Row],[Discount_Amount]]</f>
        <v>441.93599999999998</v>
      </c>
      <c r="X4495" s="6">
        <f>tbl_Raw_Data[[#This Row],[Net_Amount_Before_Tax]]*tbl_Raw_Data[[#This Row],[Tax_Pct]]/100</f>
        <v>79.548479999999998</v>
      </c>
      <c r="Y4495" s="6">
        <f>tbl_Raw_Data[[#This Row],[Net_Amount_Before_Tax]]+tbl_Raw_Data[[#This Row],[Tax_Amount]]</f>
        <v>521.48447999999996</v>
      </c>
      <c r="Z4495" s="6">
        <f t="shared" si="354"/>
        <v>0</v>
      </c>
    </row>
    <row r="4496" spans="1:26" x14ac:dyDescent="0.3">
      <c r="A4496" s="23" t="s">
        <v>6476</v>
      </c>
      <c r="B4496" s="34">
        <v>46011</v>
      </c>
      <c r="C4496" s="23" t="s">
        <v>6477</v>
      </c>
      <c r="D4496" s="23" t="s">
        <v>72</v>
      </c>
      <c r="E4496" s="23" t="s">
        <v>73</v>
      </c>
      <c r="F4496" s="23">
        <v>302019</v>
      </c>
      <c r="G4496" s="23" t="s">
        <v>185</v>
      </c>
      <c r="H4496" s="23" t="s">
        <v>186</v>
      </c>
      <c r="I4496" s="23" t="s">
        <v>76</v>
      </c>
      <c r="J4496" s="23" t="s">
        <v>187</v>
      </c>
      <c r="K4496" s="23" t="s">
        <v>57</v>
      </c>
      <c r="L4496" s="23">
        <v>2</v>
      </c>
      <c r="M4496" s="23">
        <v>91.69</v>
      </c>
      <c r="N4496" s="23">
        <v>0</v>
      </c>
      <c r="O4496" s="23">
        <v>5</v>
      </c>
      <c r="P4496" s="23" t="s">
        <v>58</v>
      </c>
      <c r="Q4496" s="23" t="s">
        <v>34</v>
      </c>
      <c r="R4496" s="23">
        <f t="shared" si="350"/>
        <v>1</v>
      </c>
      <c r="S4496" s="23" t="str">
        <f t="shared" si="351"/>
        <v>ORD104495_20251220_CUST02817_MED009</v>
      </c>
      <c r="T4496" s="23">
        <f t="shared" si="352"/>
        <v>1</v>
      </c>
      <c r="U4496" s="6">
        <f t="shared" si="353"/>
        <v>183.38</v>
      </c>
      <c r="V4496" s="6">
        <f>tbl_Raw_Data[[#This Row],[Discount_Pct]]*tbl_Raw_Data[[#This Row],[Gross_Amount]]/100</f>
        <v>0</v>
      </c>
      <c r="W4496" s="6">
        <f>tbl_Raw_Data[[#This Row],[Gross_Amount]]-tbl_Raw_Data[[#This Row],[Discount_Amount]]</f>
        <v>183.38</v>
      </c>
      <c r="X4496" s="6">
        <f>tbl_Raw_Data[[#This Row],[Net_Amount_Before_Tax]]*tbl_Raw_Data[[#This Row],[Tax_Pct]]/100</f>
        <v>9.1690000000000005</v>
      </c>
      <c r="Y4496" s="6">
        <f>tbl_Raw_Data[[#This Row],[Net_Amount_Before_Tax]]+tbl_Raw_Data[[#This Row],[Tax_Amount]]</f>
        <v>192.54900000000001</v>
      </c>
      <c r="Z4496" s="6">
        <f t="shared" si="354"/>
        <v>1</v>
      </c>
    </row>
    <row r="4497" spans="1:26" x14ac:dyDescent="0.3">
      <c r="A4497" s="23" t="s">
        <v>6476</v>
      </c>
      <c r="B4497" s="34">
        <v>45508</v>
      </c>
      <c r="C4497" s="23" t="s">
        <v>1635</v>
      </c>
      <c r="D4497" s="23" t="s">
        <v>37</v>
      </c>
      <c r="E4497" s="23" t="s">
        <v>38</v>
      </c>
      <c r="F4497" s="23">
        <v>452016</v>
      </c>
      <c r="G4497" s="23" t="s">
        <v>107</v>
      </c>
      <c r="H4497" s="23" t="s">
        <v>108</v>
      </c>
      <c r="I4497" s="23" t="s">
        <v>63</v>
      </c>
      <c r="J4497" s="23" t="s">
        <v>42</v>
      </c>
      <c r="K4497" s="23" t="s">
        <v>57</v>
      </c>
      <c r="L4497" s="23">
        <v>1</v>
      </c>
      <c r="M4497" s="23">
        <v>88.4</v>
      </c>
      <c r="N4497" s="23">
        <v>10</v>
      </c>
      <c r="O4497" s="23">
        <v>18</v>
      </c>
      <c r="P4497" s="23" t="s">
        <v>33</v>
      </c>
      <c r="Q4497" s="23" t="s">
        <v>34</v>
      </c>
      <c r="R4497" s="23">
        <f t="shared" si="350"/>
        <v>1</v>
      </c>
      <c r="S4497" s="23" t="str">
        <f t="shared" si="351"/>
        <v>ORD104495_20240804_CUST01558_MED005</v>
      </c>
      <c r="T4497" s="23">
        <f t="shared" si="352"/>
        <v>1</v>
      </c>
      <c r="U4497" s="6">
        <f t="shared" si="353"/>
        <v>88.4</v>
      </c>
      <c r="V4497" s="6">
        <f>tbl_Raw_Data[[#This Row],[Discount_Pct]]*tbl_Raw_Data[[#This Row],[Gross_Amount]]/100</f>
        <v>8.84</v>
      </c>
      <c r="W4497" s="6">
        <f>tbl_Raw_Data[[#This Row],[Gross_Amount]]-tbl_Raw_Data[[#This Row],[Discount_Amount]]</f>
        <v>79.56</v>
      </c>
      <c r="X4497" s="6">
        <f>tbl_Raw_Data[[#This Row],[Net_Amount_Before_Tax]]*tbl_Raw_Data[[#This Row],[Tax_Pct]]/100</f>
        <v>14.320799999999998</v>
      </c>
      <c r="Y4497" s="6">
        <f>tbl_Raw_Data[[#This Row],[Net_Amount_Before_Tax]]+tbl_Raw_Data[[#This Row],[Tax_Amount]]</f>
        <v>93.880799999999994</v>
      </c>
      <c r="Z4497" s="6">
        <f t="shared" si="354"/>
        <v>1</v>
      </c>
    </row>
    <row r="4498" spans="1:26" x14ac:dyDescent="0.3">
      <c r="A4498" s="23" t="s">
        <v>6476</v>
      </c>
      <c r="B4498" s="34">
        <v>45645</v>
      </c>
      <c r="C4498" s="23" t="s">
        <v>6478</v>
      </c>
      <c r="D4498" s="23" t="s">
        <v>123</v>
      </c>
      <c r="E4498" s="23" t="s">
        <v>101</v>
      </c>
      <c r="F4498" s="23">
        <v>226016</v>
      </c>
      <c r="G4498" s="23" t="s">
        <v>82</v>
      </c>
      <c r="H4498" s="23" t="s">
        <v>83</v>
      </c>
      <c r="I4498" s="23" t="s">
        <v>84</v>
      </c>
      <c r="J4498" s="23" t="s">
        <v>85</v>
      </c>
      <c r="K4498" s="23" t="s">
        <v>24</v>
      </c>
      <c r="L4498" s="23">
        <v>1</v>
      </c>
      <c r="M4498" s="23">
        <v>335.48</v>
      </c>
      <c r="N4498" s="23">
        <v>5</v>
      </c>
      <c r="O4498" s="23">
        <v>5</v>
      </c>
      <c r="P4498" s="23" t="s">
        <v>58</v>
      </c>
      <c r="Q4498" s="23" t="s">
        <v>34</v>
      </c>
      <c r="R4498" s="23">
        <f t="shared" si="350"/>
        <v>1</v>
      </c>
      <c r="S4498" s="23" t="str">
        <f t="shared" si="351"/>
        <v>ORD104495_20241219_CUST00476_MED023</v>
      </c>
      <c r="T4498" s="23">
        <f t="shared" si="352"/>
        <v>1</v>
      </c>
      <c r="U4498" s="6">
        <f t="shared" si="353"/>
        <v>335.48</v>
      </c>
      <c r="V4498" s="6">
        <f>tbl_Raw_Data[[#This Row],[Discount_Pct]]*tbl_Raw_Data[[#This Row],[Gross_Amount]]/100</f>
        <v>16.774000000000001</v>
      </c>
      <c r="W4498" s="6">
        <f>tbl_Raw_Data[[#This Row],[Gross_Amount]]-tbl_Raw_Data[[#This Row],[Discount_Amount]]</f>
        <v>318.70600000000002</v>
      </c>
      <c r="X4498" s="6">
        <f>tbl_Raw_Data[[#This Row],[Net_Amount_Before_Tax]]*tbl_Raw_Data[[#This Row],[Tax_Pct]]/100</f>
        <v>15.935300000000002</v>
      </c>
      <c r="Y4498" s="6">
        <f>tbl_Raw_Data[[#This Row],[Net_Amount_Before_Tax]]+tbl_Raw_Data[[#This Row],[Tax_Amount]]</f>
        <v>334.6413</v>
      </c>
      <c r="Z4498" s="6">
        <f t="shared" si="354"/>
        <v>1</v>
      </c>
    </row>
    <row r="4499" spans="1:26" x14ac:dyDescent="0.3">
      <c r="A4499" s="23" t="s">
        <v>6479</v>
      </c>
      <c r="B4499" s="34">
        <v>45343</v>
      </c>
      <c r="C4499" s="23" t="s">
        <v>6480</v>
      </c>
      <c r="D4499" s="23" t="s">
        <v>46</v>
      </c>
      <c r="E4499" s="23" t="s">
        <v>47</v>
      </c>
      <c r="F4499" s="23">
        <v>411057</v>
      </c>
      <c r="G4499" s="23" t="s">
        <v>167</v>
      </c>
      <c r="H4499" s="23" t="s">
        <v>168</v>
      </c>
      <c r="I4499" s="23" t="s">
        <v>113</v>
      </c>
      <c r="J4499" s="23" t="s">
        <v>42</v>
      </c>
      <c r="K4499" s="23" t="s">
        <v>24</v>
      </c>
      <c r="L4499" s="23">
        <v>5</v>
      </c>
      <c r="M4499" s="23">
        <v>202.55</v>
      </c>
      <c r="N4499" s="23">
        <v>15</v>
      </c>
      <c r="O4499" s="23">
        <v>5</v>
      </c>
      <c r="P4499" s="23" t="s">
        <v>33</v>
      </c>
      <c r="Q4499" s="23" t="s">
        <v>90</v>
      </c>
      <c r="R4499" s="23">
        <f t="shared" si="350"/>
        <v>1</v>
      </c>
      <c r="S4499" s="23" t="str">
        <f t="shared" si="351"/>
        <v>ORD104498_20240221_CUST02546_MED026</v>
      </c>
      <c r="T4499" s="23">
        <f t="shared" si="352"/>
        <v>1</v>
      </c>
      <c r="U4499" s="6">
        <f t="shared" si="353"/>
        <v>1012.75</v>
      </c>
      <c r="V4499" s="6">
        <f>tbl_Raw_Data[[#This Row],[Discount_Pct]]*tbl_Raw_Data[[#This Row],[Gross_Amount]]/100</f>
        <v>151.91249999999999</v>
      </c>
      <c r="W4499" s="6">
        <f>tbl_Raw_Data[[#This Row],[Gross_Amount]]-tbl_Raw_Data[[#This Row],[Discount_Amount]]</f>
        <v>860.83749999999998</v>
      </c>
      <c r="X4499" s="6">
        <f>tbl_Raw_Data[[#This Row],[Net_Amount_Before_Tax]]*tbl_Raw_Data[[#This Row],[Tax_Pct]]/100</f>
        <v>43.041874999999997</v>
      </c>
      <c r="Y4499" s="6">
        <f>tbl_Raw_Data[[#This Row],[Net_Amount_Before_Tax]]+tbl_Raw_Data[[#This Row],[Tax_Amount]]</f>
        <v>903.87937499999998</v>
      </c>
      <c r="Z4499" s="6">
        <f t="shared" si="354"/>
        <v>0</v>
      </c>
    </row>
    <row r="4500" spans="1:26" x14ac:dyDescent="0.3">
      <c r="A4500" s="23" t="s">
        <v>6481</v>
      </c>
      <c r="B4500" s="34">
        <v>45687</v>
      </c>
      <c r="C4500" s="23" t="s">
        <v>3719</v>
      </c>
      <c r="D4500" s="23" t="s">
        <v>80</v>
      </c>
      <c r="E4500" s="23" t="s">
        <v>81</v>
      </c>
      <c r="F4500" s="23">
        <v>395017</v>
      </c>
      <c r="G4500" s="23" t="s">
        <v>192</v>
      </c>
      <c r="H4500" s="23" t="s">
        <v>193</v>
      </c>
      <c r="I4500" s="23" t="s">
        <v>41</v>
      </c>
      <c r="J4500" s="23" t="s">
        <v>194</v>
      </c>
      <c r="K4500" s="23" t="s">
        <v>24</v>
      </c>
      <c r="L4500" s="23">
        <v>5</v>
      </c>
      <c r="M4500" s="23">
        <v>32.75</v>
      </c>
      <c r="N4500" s="23">
        <v>5</v>
      </c>
      <c r="O4500" s="23">
        <v>5</v>
      </c>
      <c r="P4500" s="23" t="s">
        <v>89</v>
      </c>
      <c r="Q4500" s="23" t="s">
        <v>34</v>
      </c>
      <c r="R4500" s="23">
        <f t="shared" si="350"/>
        <v>1</v>
      </c>
      <c r="S4500" s="23" t="str">
        <f t="shared" si="351"/>
        <v>ORD104499_20250130_CUST00995_MED002</v>
      </c>
      <c r="T4500" s="23">
        <f t="shared" si="352"/>
        <v>1</v>
      </c>
      <c r="U4500" s="6">
        <f t="shared" si="353"/>
        <v>163.75</v>
      </c>
      <c r="V4500" s="6">
        <f>tbl_Raw_Data[[#This Row],[Discount_Pct]]*tbl_Raw_Data[[#This Row],[Gross_Amount]]/100</f>
        <v>8.1875</v>
      </c>
      <c r="W4500" s="6">
        <f>tbl_Raw_Data[[#This Row],[Gross_Amount]]-tbl_Raw_Data[[#This Row],[Discount_Amount]]</f>
        <v>155.5625</v>
      </c>
      <c r="X4500" s="6">
        <f>tbl_Raw_Data[[#This Row],[Net_Amount_Before_Tax]]*tbl_Raw_Data[[#This Row],[Tax_Pct]]/100</f>
        <v>7.7781250000000002</v>
      </c>
      <c r="Y4500" s="6">
        <f>tbl_Raw_Data[[#This Row],[Net_Amount_Before_Tax]]+tbl_Raw_Data[[#This Row],[Tax_Amount]]</f>
        <v>163.34062499999999</v>
      </c>
      <c r="Z4500" s="6">
        <f t="shared" si="354"/>
        <v>3</v>
      </c>
    </row>
    <row r="4501" spans="1:26" x14ac:dyDescent="0.3">
      <c r="A4501" s="23" t="s">
        <v>6482</v>
      </c>
      <c r="B4501" s="34">
        <v>45388</v>
      </c>
      <c r="C4501" s="23" t="s">
        <v>6483</v>
      </c>
      <c r="D4501" s="23" t="s">
        <v>52</v>
      </c>
      <c r="E4501" s="23" t="s">
        <v>52</v>
      </c>
      <c r="F4501" s="23">
        <v>160022</v>
      </c>
      <c r="G4501" s="23" t="s">
        <v>192</v>
      </c>
      <c r="H4501" s="23" t="s">
        <v>193</v>
      </c>
      <c r="I4501" s="23" t="s">
        <v>41</v>
      </c>
      <c r="J4501" s="23" t="s">
        <v>194</v>
      </c>
      <c r="K4501" s="23" t="s">
        <v>24</v>
      </c>
      <c r="L4501" s="23">
        <v>1</v>
      </c>
      <c r="M4501" s="23">
        <v>34.130000000000003</v>
      </c>
      <c r="N4501" s="23">
        <v>5</v>
      </c>
      <c r="O4501" s="23">
        <v>5</v>
      </c>
      <c r="P4501" s="23" t="s">
        <v>65</v>
      </c>
      <c r="Q4501" s="23" t="s">
        <v>34</v>
      </c>
      <c r="R4501" s="23">
        <f t="shared" si="350"/>
        <v>1</v>
      </c>
      <c r="S4501" s="23" t="str">
        <f t="shared" si="351"/>
        <v>ORD104500_20240406_CUST03213_MED002</v>
      </c>
      <c r="T4501" s="23">
        <f t="shared" si="352"/>
        <v>1</v>
      </c>
      <c r="U4501" s="6">
        <f t="shared" si="353"/>
        <v>34.130000000000003</v>
      </c>
      <c r="V4501" s="6">
        <f>tbl_Raw_Data[[#This Row],[Discount_Pct]]*tbl_Raw_Data[[#This Row],[Gross_Amount]]/100</f>
        <v>1.7065000000000001</v>
      </c>
      <c r="W4501" s="6">
        <f>tbl_Raw_Data[[#This Row],[Gross_Amount]]-tbl_Raw_Data[[#This Row],[Discount_Amount]]</f>
        <v>32.423500000000004</v>
      </c>
      <c r="X4501" s="6">
        <f>tbl_Raw_Data[[#This Row],[Net_Amount_Before_Tax]]*tbl_Raw_Data[[#This Row],[Tax_Pct]]/100</f>
        <v>1.621175</v>
      </c>
      <c r="Y4501" s="6">
        <f>tbl_Raw_Data[[#This Row],[Net_Amount_Before_Tax]]+tbl_Raw_Data[[#This Row],[Tax_Amount]]</f>
        <v>34.044675000000005</v>
      </c>
      <c r="Z4501" s="6">
        <f t="shared" si="354"/>
        <v>2</v>
      </c>
    </row>
    <row r="4502" spans="1:26" x14ac:dyDescent="0.3">
      <c r="A4502" s="23" t="s">
        <v>6484</v>
      </c>
      <c r="B4502" s="34">
        <v>45562</v>
      </c>
      <c r="C4502" s="23" t="s">
        <v>3627</v>
      </c>
      <c r="D4502" s="23" t="s">
        <v>92</v>
      </c>
      <c r="E4502" s="23" t="s">
        <v>93</v>
      </c>
      <c r="F4502" s="23">
        <v>560066</v>
      </c>
      <c r="G4502" s="23" t="s">
        <v>192</v>
      </c>
      <c r="H4502" s="23" t="s">
        <v>193</v>
      </c>
      <c r="I4502" s="23" t="s">
        <v>41</v>
      </c>
      <c r="J4502" s="23" t="s">
        <v>194</v>
      </c>
      <c r="K4502" s="23" t="s">
        <v>24</v>
      </c>
      <c r="L4502" s="23">
        <v>2</v>
      </c>
      <c r="M4502" s="23">
        <v>29.52</v>
      </c>
      <c r="N4502" s="23">
        <v>0</v>
      </c>
      <c r="O4502" s="23">
        <v>12</v>
      </c>
      <c r="P4502" s="23" t="s">
        <v>65</v>
      </c>
      <c r="Q4502" s="23" t="s">
        <v>90</v>
      </c>
      <c r="R4502" s="23">
        <f t="shared" si="350"/>
        <v>1</v>
      </c>
      <c r="S4502" s="23" t="str">
        <f t="shared" si="351"/>
        <v>ORD104501_20240927_CUST03174_MED002</v>
      </c>
      <c r="T4502" s="23">
        <f t="shared" si="352"/>
        <v>1</v>
      </c>
      <c r="U4502" s="6">
        <f t="shared" si="353"/>
        <v>59.04</v>
      </c>
      <c r="V4502" s="6">
        <f>tbl_Raw_Data[[#This Row],[Discount_Pct]]*tbl_Raw_Data[[#This Row],[Gross_Amount]]/100</f>
        <v>0</v>
      </c>
      <c r="W4502" s="6">
        <f>tbl_Raw_Data[[#This Row],[Gross_Amount]]-tbl_Raw_Data[[#This Row],[Discount_Amount]]</f>
        <v>59.04</v>
      </c>
      <c r="X4502" s="6">
        <f>tbl_Raw_Data[[#This Row],[Net_Amount_Before_Tax]]*tbl_Raw_Data[[#This Row],[Tax_Pct]]/100</f>
        <v>7.0848000000000004</v>
      </c>
      <c r="Y4502" s="6">
        <f>tbl_Raw_Data[[#This Row],[Net_Amount_Before_Tax]]+tbl_Raw_Data[[#This Row],[Tax_Amount]]</f>
        <v>66.124799999999993</v>
      </c>
      <c r="Z4502" s="6">
        <f t="shared" si="354"/>
        <v>2</v>
      </c>
    </row>
    <row r="4503" spans="1:26" x14ac:dyDescent="0.3">
      <c r="A4503" s="23" t="s">
        <v>6485</v>
      </c>
      <c r="B4503" s="34">
        <v>45735</v>
      </c>
      <c r="C4503" s="23" t="s">
        <v>6307</v>
      </c>
      <c r="D4503" s="23" t="s">
        <v>183</v>
      </c>
      <c r="E4503" s="23" t="s">
        <v>184</v>
      </c>
      <c r="F4503" s="23">
        <v>122009</v>
      </c>
      <c r="G4503" s="23" t="s">
        <v>94</v>
      </c>
      <c r="H4503" s="23" t="s">
        <v>95</v>
      </c>
      <c r="I4503" s="23" t="s">
        <v>84</v>
      </c>
      <c r="J4503" s="23" t="s">
        <v>42</v>
      </c>
      <c r="K4503" s="23" t="s">
        <v>24</v>
      </c>
      <c r="L4503" s="23">
        <v>3</v>
      </c>
      <c r="M4503" s="23">
        <v>92.77</v>
      </c>
      <c r="N4503" s="23">
        <v>10</v>
      </c>
      <c r="O4503" s="23">
        <v>12</v>
      </c>
      <c r="P4503" s="23" t="s">
        <v>33</v>
      </c>
      <c r="Q4503" s="23" t="s">
        <v>44</v>
      </c>
      <c r="R4503" s="23">
        <f t="shared" si="350"/>
        <v>1</v>
      </c>
      <c r="S4503" s="23" t="str">
        <f t="shared" si="351"/>
        <v>ORD104502_20250319_CUST02275_MED021</v>
      </c>
      <c r="T4503" s="23">
        <f t="shared" si="352"/>
        <v>1</v>
      </c>
      <c r="U4503" s="6">
        <f t="shared" si="353"/>
        <v>278.31</v>
      </c>
      <c r="V4503" s="6">
        <f>tbl_Raw_Data[[#This Row],[Discount_Pct]]*tbl_Raw_Data[[#This Row],[Gross_Amount]]/100</f>
        <v>27.831</v>
      </c>
      <c r="W4503" s="6">
        <f>tbl_Raw_Data[[#This Row],[Gross_Amount]]-tbl_Raw_Data[[#This Row],[Discount_Amount]]</f>
        <v>250.47900000000001</v>
      </c>
      <c r="X4503" s="6">
        <f>tbl_Raw_Data[[#This Row],[Net_Amount_Before_Tax]]*tbl_Raw_Data[[#This Row],[Tax_Pct]]/100</f>
        <v>30.057480000000002</v>
      </c>
      <c r="Y4503" s="6">
        <f>tbl_Raw_Data[[#This Row],[Net_Amount_Before_Tax]]+tbl_Raw_Data[[#This Row],[Tax_Amount]]</f>
        <v>280.53648000000004</v>
      </c>
      <c r="Z4503" s="6">
        <f t="shared" si="354"/>
        <v>2</v>
      </c>
    </row>
    <row r="4504" spans="1:26" x14ac:dyDescent="0.3">
      <c r="A4504" s="23" t="s">
        <v>6486</v>
      </c>
      <c r="B4504" s="34">
        <v>45647</v>
      </c>
      <c r="C4504" s="23" t="s">
        <v>559</v>
      </c>
      <c r="D4504" s="23" t="s">
        <v>46</v>
      </c>
      <c r="E4504" s="23" t="s">
        <v>47</v>
      </c>
      <c r="F4504" s="23">
        <v>411038</v>
      </c>
      <c r="G4504" s="23" t="s">
        <v>30</v>
      </c>
      <c r="H4504" s="23" t="s">
        <v>31</v>
      </c>
      <c r="I4504" s="23" t="s">
        <v>32</v>
      </c>
      <c r="J4504" s="23" t="s">
        <v>23</v>
      </c>
      <c r="K4504" s="23" t="s">
        <v>24</v>
      </c>
      <c r="L4504" s="23">
        <v>1</v>
      </c>
      <c r="M4504" s="23">
        <v>130.6</v>
      </c>
      <c r="N4504" s="23">
        <v>5</v>
      </c>
      <c r="O4504" s="23">
        <v>12</v>
      </c>
      <c r="P4504" s="23" t="s">
        <v>25</v>
      </c>
      <c r="Q4504" s="23" t="s">
        <v>26</v>
      </c>
      <c r="R4504" s="23">
        <f t="shared" si="350"/>
        <v>1</v>
      </c>
      <c r="S4504" s="23" t="str">
        <f t="shared" si="351"/>
        <v>ORD104503_20241221_CUST00569_MED017</v>
      </c>
      <c r="T4504" s="23">
        <f t="shared" si="352"/>
        <v>1</v>
      </c>
      <c r="U4504" s="6">
        <f t="shared" si="353"/>
        <v>130.6</v>
      </c>
      <c r="V4504" s="6">
        <f>tbl_Raw_Data[[#This Row],[Discount_Pct]]*tbl_Raw_Data[[#This Row],[Gross_Amount]]/100</f>
        <v>6.53</v>
      </c>
      <c r="W4504" s="6">
        <f>tbl_Raw_Data[[#This Row],[Gross_Amount]]-tbl_Raw_Data[[#This Row],[Discount_Amount]]</f>
        <v>124.07</v>
      </c>
      <c r="X4504" s="6">
        <f>tbl_Raw_Data[[#This Row],[Net_Amount_Before_Tax]]*tbl_Raw_Data[[#This Row],[Tax_Pct]]/100</f>
        <v>14.888399999999999</v>
      </c>
      <c r="Y4504" s="6">
        <f>tbl_Raw_Data[[#This Row],[Net_Amount_Before_Tax]]+tbl_Raw_Data[[#This Row],[Tax_Amount]]</f>
        <v>138.95839999999998</v>
      </c>
      <c r="Z4504" s="6">
        <f t="shared" si="354"/>
        <v>0</v>
      </c>
    </row>
    <row r="4505" spans="1:26" x14ac:dyDescent="0.3">
      <c r="A4505" s="23" t="s">
        <v>6487</v>
      </c>
      <c r="B4505" s="34">
        <v>45565</v>
      </c>
      <c r="C4505" s="23" t="s">
        <v>2562</v>
      </c>
      <c r="D4505" s="23" t="s">
        <v>142</v>
      </c>
      <c r="E4505" s="23" t="s">
        <v>81</v>
      </c>
      <c r="F4505" s="23">
        <v>380058</v>
      </c>
      <c r="G4505" s="23" t="s">
        <v>30</v>
      </c>
      <c r="H4505" s="23" t="s">
        <v>31</v>
      </c>
      <c r="I4505" s="23" t="s">
        <v>32</v>
      </c>
      <c r="J4505" s="23" t="s">
        <v>23</v>
      </c>
      <c r="K4505" s="23" t="s">
        <v>24</v>
      </c>
      <c r="L4505" s="23">
        <v>1</v>
      </c>
      <c r="M4505" s="23">
        <v>133.41</v>
      </c>
      <c r="N4505" s="23">
        <v>15</v>
      </c>
      <c r="O4505" s="23">
        <v>12</v>
      </c>
      <c r="P4505" s="23" t="s">
        <v>25</v>
      </c>
      <c r="Q4505" s="23" t="s">
        <v>34</v>
      </c>
      <c r="R4505" s="23">
        <f t="shared" si="350"/>
        <v>1</v>
      </c>
      <c r="S4505" s="23" t="str">
        <f t="shared" si="351"/>
        <v>ORD104504_20240930_CUST02052_MED017</v>
      </c>
      <c r="T4505" s="23">
        <f t="shared" si="352"/>
        <v>1</v>
      </c>
      <c r="U4505" s="6">
        <f t="shared" si="353"/>
        <v>133.41</v>
      </c>
      <c r="V4505" s="6">
        <f>tbl_Raw_Data[[#This Row],[Discount_Pct]]*tbl_Raw_Data[[#This Row],[Gross_Amount]]/100</f>
        <v>20.011499999999998</v>
      </c>
      <c r="W4505" s="6">
        <f>tbl_Raw_Data[[#This Row],[Gross_Amount]]-tbl_Raw_Data[[#This Row],[Discount_Amount]]</f>
        <v>113.3985</v>
      </c>
      <c r="X4505" s="6">
        <f>tbl_Raw_Data[[#This Row],[Net_Amount_Before_Tax]]*tbl_Raw_Data[[#This Row],[Tax_Pct]]/100</f>
        <v>13.607819999999998</v>
      </c>
      <c r="Y4505" s="6">
        <f>tbl_Raw_Data[[#This Row],[Net_Amount_Before_Tax]]+tbl_Raw_Data[[#This Row],[Tax_Amount]]</f>
        <v>127.00632</v>
      </c>
      <c r="Z4505" s="6">
        <f t="shared" si="354"/>
        <v>5</v>
      </c>
    </row>
    <row r="4506" spans="1:26" x14ac:dyDescent="0.3">
      <c r="A4506" s="23" t="s">
        <v>6487</v>
      </c>
      <c r="B4506" s="34">
        <v>45347</v>
      </c>
      <c r="C4506" s="23" t="s">
        <v>6488</v>
      </c>
      <c r="D4506" s="23" t="s">
        <v>46</v>
      </c>
      <c r="E4506" s="23" t="s">
        <v>47</v>
      </c>
      <c r="F4506" s="23">
        <v>411014</v>
      </c>
      <c r="G4506" s="23" t="s">
        <v>315</v>
      </c>
      <c r="H4506" s="23" t="s">
        <v>316</v>
      </c>
      <c r="I4506" s="23" t="s">
        <v>50</v>
      </c>
      <c r="J4506" s="23" t="s">
        <v>114</v>
      </c>
      <c r="K4506" s="23" t="s">
        <v>24</v>
      </c>
      <c r="L4506" s="23">
        <v>1</v>
      </c>
      <c r="M4506" s="23">
        <v>126.37</v>
      </c>
      <c r="N4506" s="23">
        <v>5</v>
      </c>
      <c r="O4506" s="23">
        <v>5</v>
      </c>
      <c r="P4506" s="23" t="s">
        <v>65</v>
      </c>
      <c r="Q4506" s="23" t="s">
        <v>90</v>
      </c>
      <c r="R4506" s="23">
        <f t="shared" si="350"/>
        <v>1</v>
      </c>
      <c r="S4506" s="23" t="str">
        <f t="shared" si="351"/>
        <v>ORD104504_20240225_CUST00720_MED012</v>
      </c>
      <c r="T4506" s="23">
        <f t="shared" si="352"/>
        <v>1</v>
      </c>
      <c r="U4506" s="6">
        <f t="shared" si="353"/>
        <v>126.37</v>
      </c>
      <c r="V4506" s="6">
        <f>tbl_Raw_Data[[#This Row],[Discount_Pct]]*tbl_Raw_Data[[#This Row],[Gross_Amount]]/100</f>
        <v>6.3185000000000002</v>
      </c>
      <c r="W4506" s="6">
        <f>tbl_Raw_Data[[#This Row],[Gross_Amount]]-tbl_Raw_Data[[#This Row],[Discount_Amount]]</f>
        <v>120.0515</v>
      </c>
      <c r="X4506" s="6">
        <f>tbl_Raw_Data[[#This Row],[Net_Amount_Before_Tax]]*tbl_Raw_Data[[#This Row],[Tax_Pct]]/100</f>
        <v>6.0025750000000002</v>
      </c>
      <c r="Y4506" s="6">
        <f>tbl_Raw_Data[[#This Row],[Net_Amount_Before_Tax]]+tbl_Raw_Data[[#This Row],[Tax_Amount]]</f>
        <v>126.05407500000001</v>
      </c>
      <c r="Z4506" s="6">
        <f t="shared" si="354"/>
        <v>0</v>
      </c>
    </row>
    <row r="4507" spans="1:26" x14ac:dyDescent="0.3">
      <c r="A4507" s="23" t="s">
        <v>6489</v>
      </c>
      <c r="B4507" s="34">
        <v>45649</v>
      </c>
      <c r="C4507" s="23" t="s">
        <v>5300</v>
      </c>
      <c r="D4507" s="23" t="s">
        <v>123</v>
      </c>
      <c r="E4507" s="23" t="s">
        <v>101</v>
      </c>
      <c r="F4507" s="23">
        <v>226001</v>
      </c>
      <c r="G4507" s="23" t="s">
        <v>185</v>
      </c>
      <c r="H4507" s="23" t="s">
        <v>186</v>
      </c>
      <c r="I4507" s="23" t="s">
        <v>76</v>
      </c>
      <c r="J4507" s="23" t="s">
        <v>187</v>
      </c>
      <c r="K4507" s="23" t="s">
        <v>57</v>
      </c>
      <c r="L4507" s="23">
        <v>2</v>
      </c>
      <c r="M4507" s="23">
        <v>100.62</v>
      </c>
      <c r="N4507" s="23">
        <v>5</v>
      </c>
      <c r="O4507" s="23">
        <v>12</v>
      </c>
      <c r="P4507" s="23" t="s">
        <v>65</v>
      </c>
      <c r="Q4507" s="23" t="s">
        <v>34</v>
      </c>
      <c r="R4507" s="23">
        <f t="shared" si="350"/>
        <v>1</v>
      </c>
      <c r="S4507" s="23" t="str">
        <f t="shared" si="351"/>
        <v>ORD104506_20241223_CUST00559_MED009</v>
      </c>
      <c r="T4507" s="23">
        <f t="shared" si="352"/>
        <v>1</v>
      </c>
      <c r="U4507" s="6">
        <f t="shared" si="353"/>
        <v>201.24</v>
      </c>
      <c r="V4507" s="6">
        <f>tbl_Raw_Data[[#This Row],[Discount_Pct]]*tbl_Raw_Data[[#This Row],[Gross_Amount]]/100</f>
        <v>10.062000000000001</v>
      </c>
      <c r="W4507" s="6">
        <f>tbl_Raw_Data[[#This Row],[Gross_Amount]]-tbl_Raw_Data[[#This Row],[Discount_Amount]]</f>
        <v>191.178</v>
      </c>
      <c r="X4507" s="6">
        <f>tbl_Raw_Data[[#This Row],[Net_Amount_Before_Tax]]*tbl_Raw_Data[[#This Row],[Tax_Pct]]/100</f>
        <v>22.94136</v>
      </c>
      <c r="Y4507" s="6">
        <f>tbl_Raw_Data[[#This Row],[Net_Amount_Before_Tax]]+tbl_Raw_Data[[#This Row],[Tax_Amount]]</f>
        <v>214.11936</v>
      </c>
      <c r="Z4507" s="6">
        <f t="shared" si="354"/>
        <v>2</v>
      </c>
    </row>
    <row r="4508" spans="1:26" x14ac:dyDescent="0.3">
      <c r="A4508" s="23" t="s">
        <v>6490</v>
      </c>
      <c r="B4508" s="34">
        <v>45610</v>
      </c>
      <c r="C4508" s="23" t="s">
        <v>1852</v>
      </c>
      <c r="D4508" s="23" t="s">
        <v>19</v>
      </c>
      <c r="E4508" s="23" t="s">
        <v>19</v>
      </c>
      <c r="F4508" s="23">
        <v>110001</v>
      </c>
      <c r="G4508" s="23" t="s">
        <v>196</v>
      </c>
      <c r="H4508" s="23" t="s">
        <v>197</v>
      </c>
      <c r="I4508" s="23" t="s">
        <v>32</v>
      </c>
      <c r="J4508" s="23" t="s">
        <v>42</v>
      </c>
      <c r="K4508" s="23" t="s">
        <v>24</v>
      </c>
      <c r="L4508" s="23">
        <v>2</v>
      </c>
      <c r="M4508" s="23">
        <v>24.6</v>
      </c>
      <c r="N4508" s="23">
        <v>10</v>
      </c>
      <c r="O4508" s="23">
        <v>12</v>
      </c>
      <c r="P4508" s="23" t="s">
        <v>33</v>
      </c>
      <c r="Q4508" s="23" t="s">
        <v>44</v>
      </c>
      <c r="R4508" s="23">
        <f t="shared" si="350"/>
        <v>1</v>
      </c>
      <c r="S4508" s="23" t="str">
        <f t="shared" si="351"/>
        <v>ORD104507_20241114_CUST01524_MED011</v>
      </c>
      <c r="T4508" s="23">
        <f t="shared" si="352"/>
        <v>1</v>
      </c>
      <c r="U4508" s="6">
        <f t="shared" si="353"/>
        <v>49.2</v>
      </c>
      <c r="V4508" s="6">
        <f>tbl_Raw_Data[[#This Row],[Discount_Pct]]*tbl_Raw_Data[[#This Row],[Gross_Amount]]/100</f>
        <v>4.92</v>
      </c>
      <c r="W4508" s="6">
        <f>tbl_Raw_Data[[#This Row],[Gross_Amount]]-tbl_Raw_Data[[#This Row],[Discount_Amount]]</f>
        <v>44.28</v>
      </c>
      <c r="X4508" s="6">
        <f>tbl_Raw_Data[[#This Row],[Net_Amount_Before_Tax]]*tbl_Raw_Data[[#This Row],[Tax_Pct]]/100</f>
        <v>5.3136000000000001</v>
      </c>
      <c r="Y4508" s="6">
        <f>tbl_Raw_Data[[#This Row],[Net_Amount_Before_Tax]]+tbl_Raw_Data[[#This Row],[Tax_Amount]]</f>
        <v>49.593600000000002</v>
      </c>
      <c r="Z4508" s="6">
        <f t="shared" si="354"/>
        <v>1</v>
      </c>
    </row>
    <row r="4509" spans="1:26" x14ac:dyDescent="0.3">
      <c r="A4509" s="23" t="s">
        <v>6491</v>
      </c>
      <c r="B4509" s="34">
        <v>45359</v>
      </c>
      <c r="C4509" s="23" t="s">
        <v>3498</v>
      </c>
      <c r="D4509" s="23" t="s">
        <v>159</v>
      </c>
      <c r="E4509" s="23" t="s">
        <v>47</v>
      </c>
      <c r="F4509" s="23">
        <v>400069</v>
      </c>
      <c r="G4509" s="23" t="s">
        <v>233</v>
      </c>
      <c r="H4509" s="23" t="s">
        <v>234</v>
      </c>
      <c r="I4509" s="23" t="s">
        <v>104</v>
      </c>
      <c r="J4509" s="23" t="s">
        <v>42</v>
      </c>
      <c r="K4509" s="23" t="s">
        <v>24</v>
      </c>
      <c r="L4509" s="23">
        <v>1</v>
      </c>
      <c r="M4509" s="23">
        <v>136.88999999999999</v>
      </c>
      <c r="N4509" s="23">
        <v>5</v>
      </c>
      <c r="O4509" s="23">
        <v>12</v>
      </c>
      <c r="P4509" s="23" t="s">
        <v>58</v>
      </c>
      <c r="Q4509" s="23" t="s">
        <v>44</v>
      </c>
      <c r="R4509" s="23">
        <f t="shared" si="350"/>
        <v>1</v>
      </c>
      <c r="S4509" s="23" t="str">
        <f t="shared" si="351"/>
        <v>ORD104508_20240308_CUST02141_MED019</v>
      </c>
      <c r="T4509" s="23">
        <f t="shared" si="352"/>
        <v>1</v>
      </c>
      <c r="U4509" s="6">
        <f t="shared" si="353"/>
        <v>136.88999999999999</v>
      </c>
      <c r="V4509" s="6">
        <f>tbl_Raw_Data[[#This Row],[Discount_Pct]]*tbl_Raw_Data[[#This Row],[Gross_Amount]]/100</f>
        <v>6.8444999999999991</v>
      </c>
      <c r="W4509" s="6">
        <f>tbl_Raw_Data[[#This Row],[Gross_Amount]]-tbl_Raw_Data[[#This Row],[Discount_Amount]]</f>
        <v>130.04549999999998</v>
      </c>
      <c r="X4509" s="6">
        <f>tbl_Raw_Data[[#This Row],[Net_Amount_Before_Tax]]*tbl_Raw_Data[[#This Row],[Tax_Pct]]/100</f>
        <v>15.605459999999999</v>
      </c>
      <c r="Y4509" s="6">
        <f>tbl_Raw_Data[[#This Row],[Net_Amount_Before_Tax]]+tbl_Raw_Data[[#This Row],[Tax_Amount]]</f>
        <v>145.65095999999997</v>
      </c>
      <c r="Z4509" s="6">
        <f t="shared" si="354"/>
        <v>1</v>
      </c>
    </row>
    <row r="4510" spans="1:26" x14ac:dyDescent="0.3">
      <c r="A4510" s="23" t="s">
        <v>6492</v>
      </c>
      <c r="B4510" s="34">
        <v>45578</v>
      </c>
      <c r="C4510" s="23" t="s">
        <v>1361</v>
      </c>
      <c r="D4510" s="23" t="s">
        <v>92</v>
      </c>
      <c r="E4510" s="23" t="s">
        <v>93</v>
      </c>
      <c r="F4510" s="23">
        <v>560034</v>
      </c>
      <c r="G4510" s="23" t="s">
        <v>233</v>
      </c>
      <c r="H4510" s="23" t="s">
        <v>234</v>
      </c>
      <c r="I4510" s="23" t="s">
        <v>104</v>
      </c>
      <c r="J4510" s="23" t="s">
        <v>42</v>
      </c>
      <c r="K4510" s="23" t="s">
        <v>24</v>
      </c>
      <c r="L4510" s="23">
        <v>2</v>
      </c>
      <c r="M4510" s="23">
        <v>136.18</v>
      </c>
      <c r="N4510" s="23">
        <v>0</v>
      </c>
      <c r="O4510" s="23">
        <v>18</v>
      </c>
      <c r="P4510" s="23" t="s">
        <v>65</v>
      </c>
      <c r="Q4510" s="23" t="s">
        <v>34</v>
      </c>
      <c r="R4510" s="23">
        <f t="shared" si="350"/>
        <v>1</v>
      </c>
      <c r="S4510" s="23" t="str">
        <f t="shared" si="351"/>
        <v>ORD104509_20241013_CUST00670_MED019</v>
      </c>
      <c r="T4510" s="23">
        <f t="shared" si="352"/>
        <v>1</v>
      </c>
      <c r="U4510" s="6">
        <f t="shared" si="353"/>
        <v>272.36</v>
      </c>
      <c r="V4510" s="6">
        <f>tbl_Raw_Data[[#This Row],[Discount_Pct]]*tbl_Raw_Data[[#This Row],[Gross_Amount]]/100</f>
        <v>0</v>
      </c>
      <c r="W4510" s="6">
        <f>tbl_Raw_Data[[#This Row],[Gross_Amount]]-tbl_Raw_Data[[#This Row],[Discount_Amount]]</f>
        <v>272.36</v>
      </c>
      <c r="X4510" s="6">
        <f>tbl_Raw_Data[[#This Row],[Net_Amount_Before_Tax]]*tbl_Raw_Data[[#This Row],[Tax_Pct]]/100</f>
        <v>49.024800000000006</v>
      </c>
      <c r="Y4510" s="6">
        <f>tbl_Raw_Data[[#This Row],[Net_Amount_Before_Tax]]+tbl_Raw_Data[[#This Row],[Tax_Amount]]</f>
        <v>321.38480000000004</v>
      </c>
      <c r="Z4510" s="6">
        <f t="shared" si="354"/>
        <v>2</v>
      </c>
    </row>
    <row r="4511" spans="1:26" x14ac:dyDescent="0.3">
      <c r="A4511" s="23" t="s">
        <v>6493</v>
      </c>
      <c r="B4511" s="34">
        <v>45921</v>
      </c>
      <c r="C4511" s="23" t="s">
        <v>5267</v>
      </c>
      <c r="D4511" s="23" t="s">
        <v>37</v>
      </c>
      <c r="E4511" s="23" t="s">
        <v>38</v>
      </c>
      <c r="F4511" s="23">
        <v>452018</v>
      </c>
      <c r="G4511" s="23" t="s">
        <v>102</v>
      </c>
      <c r="H4511" s="23" t="s">
        <v>103</v>
      </c>
      <c r="I4511" s="23" t="s">
        <v>104</v>
      </c>
      <c r="J4511" s="23" t="s">
        <v>64</v>
      </c>
      <c r="K4511" s="23" t="s">
        <v>57</v>
      </c>
      <c r="L4511" s="23">
        <v>2</v>
      </c>
      <c r="M4511" s="23">
        <v>88.55</v>
      </c>
      <c r="N4511" s="23">
        <v>5</v>
      </c>
      <c r="O4511" s="23">
        <v>5</v>
      </c>
      <c r="P4511" s="23" t="s">
        <v>33</v>
      </c>
      <c r="Q4511" s="23" t="s">
        <v>90</v>
      </c>
      <c r="R4511" s="23">
        <f t="shared" si="350"/>
        <v>1</v>
      </c>
      <c r="S4511" s="23" t="str">
        <f t="shared" si="351"/>
        <v>ORD104510_20250921_CUST01886_MED029</v>
      </c>
      <c r="T4511" s="23">
        <f t="shared" si="352"/>
        <v>1</v>
      </c>
      <c r="U4511" s="6">
        <f t="shared" si="353"/>
        <v>177.1</v>
      </c>
      <c r="V4511" s="6">
        <f>tbl_Raw_Data[[#This Row],[Discount_Pct]]*tbl_Raw_Data[[#This Row],[Gross_Amount]]/100</f>
        <v>8.8550000000000004</v>
      </c>
      <c r="W4511" s="6">
        <f>tbl_Raw_Data[[#This Row],[Gross_Amount]]-tbl_Raw_Data[[#This Row],[Discount_Amount]]</f>
        <v>168.245</v>
      </c>
      <c r="X4511" s="6">
        <f>tbl_Raw_Data[[#This Row],[Net_Amount_Before_Tax]]*tbl_Raw_Data[[#This Row],[Tax_Pct]]/100</f>
        <v>8.4122500000000002</v>
      </c>
      <c r="Y4511" s="6">
        <f>tbl_Raw_Data[[#This Row],[Net_Amount_Before_Tax]]+tbl_Raw_Data[[#This Row],[Tax_Amount]]</f>
        <v>176.65725</v>
      </c>
      <c r="Z4511" s="6">
        <f t="shared" si="354"/>
        <v>1</v>
      </c>
    </row>
    <row r="4512" spans="1:26" x14ac:dyDescent="0.3">
      <c r="A4512" s="23" t="s">
        <v>6494</v>
      </c>
      <c r="B4512" s="34">
        <v>45490</v>
      </c>
      <c r="C4512" s="23" t="s">
        <v>6495</v>
      </c>
      <c r="D4512" s="23" t="s">
        <v>19</v>
      </c>
      <c r="E4512" s="23" t="s">
        <v>19</v>
      </c>
      <c r="F4512" s="23">
        <v>110085</v>
      </c>
      <c r="G4512" s="23" t="s">
        <v>111</v>
      </c>
      <c r="H4512" s="23" t="s">
        <v>112</v>
      </c>
      <c r="I4512" s="23" t="s">
        <v>113</v>
      </c>
      <c r="J4512" s="23" t="s">
        <v>114</v>
      </c>
      <c r="K4512" s="23" t="s">
        <v>24</v>
      </c>
      <c r="L4512" s="23">
        <v>1</v>
      </c>
      <c r="M4512" s="23">
        <v>99.6</v>
      </c>
      <c r="N4512" s="23">
        <v>0</v>
      </c>
      <c r="O4512" s="23">
        <v>12</v>
      </c>
      <c r="P4512" s="23" t="s">
        <v>65</v>
      </c>
      <c r="Q4512" s="23" t="s">
        <v>34</v>
      </c>
      <c r="R4512" s="23">
        <f t="shared" si="350"/>
        <v>1</v>
      </c>
      <c r="S4512" s="23" t="str">
        <f t="shared" si="351"/>
        <v>ORD104511_20240717_CUST01553_MED027</v>
      </c>
      <c r="T4512" s="23">
        <f t="shared" si="352"/>
        <v>1</v>
      </c>
      <c r="U4512" s="6">
        <f t="shared" si="353"/>
        <v>99.6</v>
      </c>
      <c r="V4512" s="6">
        <f>tbl_Raw_Data[[#This Row],[Discount_Pct]]*tbl_Raw_Data[[#This Row],[Gross_Amount]]/100</f>
        <v>0</v>
      </c>
      <c r="W4512" s="6">
        <f>tbl_Raw_Data[[#This Row],[Gross_Amount]]-tbl_Raw_Data[[#This Row],[Discount_Amount]]</f>
        <v>99.6</v>
      </c>
      <c r="X4512" s="6">
        <f>tbl_Raw_Data[[#This Row],[Net_Amount_Before_Tax]]*tbl_Raw_Data[[#This Row],[Tax_Pct]]/100</f>
        <v>11.951999999999998</v>
      </c>
      <c r="Y4512" s="6">
        <f>tbl_Raw_Data[[#This Row],[Net_Amount_Before_Tax]]+tbl_Raw_Data[[#This Row],[Tax_Amount]]</f>
        <v>111.55199999999999</v>
      </c>
      <c r="Z4512" s="6">
        <f t="shared" si="354"/>
        <v>2</v>
      </c>
    </row>
    <row r="4513" spans="1:26" x14ac:dyDescent="0.3">
      <c r="A4513" s="23" t="s">
        <v>6496</v>
      </c>
      <c r="B4513" s="34">
        <v>45556</v>
      </c>
      <c r="C4513" s="23" t="s">
        <v>6497</v>
      </c>
      <c r="D4513" s="23" t="s">
        <v>52</v>
      </c>
      <c r="E4513" s="23" t="s">
        <v>52</v>
      </c>
      <c r="F4513" s="23">
        <v>160017</v>
      </c>
      <c r="G4513" s="23" t="s">
        <v>160</v>
      </c>
      <c r="H4513" s="23" t="s">
        <v>161</v>
      </c>
      <c r="I4513" s="23" t="s">
        <v>50</v>
      </c>
      <c r="J4513" s="23" t="s">
        <v>23</v>
      </c>
      <c r="K4513" s="23" t="s">
        <v>24</v>
      </c>
      <c r="L4513" s="23">
        <v>2</v>
      </c>
      <c r="M4513" s="23">
        <v>138.22</v>
      </c>
      <c r="N4513" s="23">
        <v>5</v>
      </c>
      <c r="O4513" s="23">
        <v>12</v>
      </c>
      <c r="P4513" s="23" t="s">
        <v>58</v>
      </c>
      <c r="Q4513" s="23" t="s">
        <v>34</v>
      </c>
      <c r="R4513" s="23">
        <f t="shared" si="350"/>
        <v>1</v>
      </c>
      <c r="S4513" s="23" t="str">
        <f t="shared" si="351"/>
        <v>ORD104512_20240921_CUST00915_MED014</v>
      </c>
      <c r="T4513" s="23">
        <f t="shared" si="352"/>
        <v>1</v>
      </c>
      <c r="U4513" s="6">
        <f t="shared" si="353"/>
        <v>276.44</v>
      </c>
      <c r="V4513" s="6">
        <f>tbl_Raw_Data[[#This Row],[Discount_Pct]]*tbl_Raw_Data[[#This Row],[Gross_Amount]]/100</f>
        <v>13.822000000000001</v>
      </c>
      <c r="W4513" s="6">
        <f>tbl_Raw_Data[[#This Row],[Gross_Amount]]-tbl_Raw_Data[[#This Row],[Discount_Amount]]</f>
        <v>262.61799999999999</v>
      </c>
      <c r="X4513" s="6">
        <f>tbl_Raw_Data[[#This Row],[Net_Amount_Before_Tax]]*tbl_Raw_Data[[#This Row],[Tax_Pct]]/100</f>
        <v>31.51416</v>
      </c>
      <c r="Y4513" s="6">
        <f>tbl_Raw_Data[[#This Row],[Net_Amount_Before_Tax]]+tbl_Raw_Data[[#This Row],[Tax_Amount]]</f>
        <v>294.13216</v>
      </c>
      <c r="Z4513" s="6">
        <f t="shared" si="354"/>
        <v>1</v>
      </c>
    </row>
    <row r="4514" spans="1:26" x14ac:dyDescent="0.3">
      <c r="A4514" s="23" t="s">
        <v>6498</v>
      </c>
      <c r="B4514" s="34">
        <v>45691</v>
      </c>
      <c r="C4514" s="23" t="s">
        <v>906</v>
      </c>
      <c r="D4514" s="23" t="s">
        <v>72</v>
      </c>
      <c r="E4514" s="23" t="s">
        <v>73</v>
      </c>
      <c r="F4514" s="23">
        <v>302001</v>
      </c>
      <c r="G4514" s="23" t="s">
        <v>124</v>
      </c>
      <c r="H4514" s="23" t="s">
        <v>125</v>
      </c>
      <c r="I4514" s="23" t="s">
        <v>104</v>
      </c>
      <c r="J4514" s="23" t="s">
        <v>114</v>
      </c>
      <c r="K4514" s="23" t="s">
        <v>24</v>
      </c>
      <c r="L4514" s="23">
        <v>2</v>
      </c>
      <c r="M4514" s="23">
        <v>123.41</v>
      </c>
      <c r="N4514" s="23">
        <v>5</v>
      </c>
      <c r="O4514" s="23">
        <v>12</v>
      </c>
      <c r="P4514" s="23" t="s">
        <v>58</v>
      </c>
      <c r="Q4514" s="23" t="s">
        <v>90</v>
      </c>
      <c r="R4514" s="23">
        <f t="shared" si="350"/>
        <v>1</v>
      </c>
      <c r="S4514" s="23" t="str">
        <f t="shared" si="351"/>
        <v>ORD104513_20250203_CUST02856_MED018</v>
      </c>
      <c r="T4514" s="23">
        <f t="shared" si="352"/>
        <v>1</v>
      </c>
      <c r="U4514" s="6">
        <f t="shared" si="353"/>
        <v>246.82</v>
      </c>
      <c r="V4514" s="6">
        <f>tbl_Raw_Data[[#This Row],[Discount_Pct]]*tbl_Raw_Data[[#This Row],[Gross_Amount]]/100</f>
        <v>12.340999999999999</v>
      </c>
      <c r="W4514" s="6">
        <f>tbl_Raw_Data[[#This Row],[Gross_Amount]]-tbl_Raw_Data[[#This Row],[Discount_Amount]]</f>
        <v>234.47899999999998</v>
      </c>
      <c r="X4514" s="6">
        <f>tbl_Raw_Data[[#This Row],[Net_Amount_Before_Tax]]*tbl_Raw_Data[[#This Row],[Tax_Pct]]/100</f>
        <v>28.137479999999996</v>
      </c>
      <c r="Y4514" s="6">
        <f>tbl_Raw_Data[[#This Row],[Net_Amount_Before_Tax]]+tbl_Raw_Data[[#This Row],[Tax_Amount]]</f>
        <v>262.61647999999997</v>
      </c>
      <c r="Z4514" s="6">
        <f t="shared" si="354"/>
        <v>2</v>
      </c>
    </row>
    <row r="4515" spans="1:26" x14ac:dyDescent="0.3">
      <c r="A4515" s="23" t="s">
        <v>6499</v>
      </c>
      <c r="B4515" s="34">
        <v>45684</v>
      </c>
      <c r="C4515" s="23" t="s">
        <v>2334</v>
      </c>
      <c r="D4515" s="23" t="s">
        <v>100</v>
      </c>
      <c r="E4515" s="23" t="s">
        <v>101</v>
      </c>
      <c r="F4515" s="23">
        <v>201307</v>
      </c>
      <c r="G4515" s="23" t="s">
        <v>196</v>
      </c>
      <c r="H4515" s="23" t="s">
        <v>197</v>
      </c>
      <c r="I4515" s="23" t="s">
        <v>32</v>
      </c>
      <c r="J4515" s="23" t="s">
        <v>42</v>
      </c>
      <c r="K4515" s="23" t="s">
        <v>24</v>
      </c>
      <c r="L4515" s="23">
        <v>2</v>
      </c>
      <c r="M4515" s="23">
        <v>22.38</v>
      </c>
      <c r="N4515" s="23">
        <v>5</v>
      </c>
      <c r="O4515" s="23">
        <v>5</v>
      </c>
      <c r="P4515" s="23" t="s">
        <v>33</v>
      </c>
      <c r="Q4515" s="23" t="s">
        <v>44</v>
      </c>
      <c r="R4515" s="23">
        <f t="shared" si="350"/>
        <v>1</v>
      </c>
      <c r="S4515" s="23" t="str">
        <f t="shared" si="351"/>
        <v>ORD104514_20250127_CUST01258_MED011</v>
      </c>
      <c r="T4515" s="23">
        <f t="shared" si="352"/>
        <v>1</v>
      </c>
      <c r="U4515" s="6">
        <f t="shared" si="353"/>
        <v>44.76</v>
      </c>
      <c r="V4515" s="6">
        <f>tbl_Raw_Data[[#This Row],[Discount_Pct]]*tbl_Raw_Data[[#This Row],[Gross_Amount]]/100</f>
        <v>2.238</v>
      </c>
      <c r="W4515" s="6">
        <f>tbl_Raw_Data[[#This Row],[Gross_Amount]]-tbl_Raw_Data[[#This Row],[Discount_Amount]]</f>
        <v>42.521999999999998</v>
      </c>
      <c r="X4515" s="6">
        <f>tbl_Raw_Data[[#This Row],[Net_Amount_Before_Tax]]*tbl_Raw_Data[[#This Row],[Tax_Pct]]/100</f>
        <v>2.1260999999999997</v>
      </c>
      <c r="Y4515" s="6">
        <f>tbl_Raw_Data[[#This Row],[Net_Amount_Before_Tax]]+tbl_Raw_Data[[#This Row],[Tax_Amount]]</f>
        <v>44.648099999999999</v>
      </c>
      <c r="Z4515" s="6">
        <f t="shared" si="354"/>
        <v>1</v>
      </c>
    </row>
    <row r="4516" spans="1:26" x14ac:dyDescent="0.3">
      <c r="A4516" s="23" t="s">
        <v>6500</v>
      </c>
      <c r="B4516" s="34">
        <v>45360</v>
      </c>
      <c r="C4516" s="23" t="s">
        <v>6501</v>
      </c>
      <c r="D4516" s="23" t="s">
        <v>142</v>
      </c>
      <c r="E4516" s="23" t="s">
        <v>81</v>
      </c>
      <c r="F4516" s="23">
        <v>380015</v>
      </c>
      <c r="G4516" s="23" t="s">
        <v>111</v>
      </c>
      <c r="H4516" s="23" t="s">
        <v>112</v>
      </c>
      <c r="I4516" s="23" t="s">
        <v>113</v>
      </c>
      <c r="J4516" s="23" t="s">
        <v>114</v>
      </c>
      <c r="K4516" s="23" t="s">
        <v>24</v>
      </c>
      <c r="L4516" s="23">
        <v>2</v>
      </c>
      <c r="M4516" s="23">
        <v>84.53</v>
      </c>
      <c r="N4516" s="23">
        <v>10</v>
      </c>
      <c r="O4516" s="23">
        <v>5</v>
      </c>
      <c r="P4516" s="23" t="s">
        <v>58</v>
      </c>
      <c r="Q4516" s="23" t="s">
        <v>34</v>
      </c>
      <c r="R4516" s="23">
        <f t="shared" si="350"/>
        <v>1</v>
      </c>
      <c r="S4516" s="23" t="str">
        <f t="shared" si="351"/>
        <v>ORD104515_20240309_CUST02844_MED027</v>
      </c>
      <c r="T4516" s="23">
        <f t="shared" si="352"/>
        <v>1</v>
      </c>
      <c r="U4516" s="6">
        <f t="shared" si="353"/>
        <v>169.06</v>
      </c>
      <c r="V4516" s="6">
        <f>tbl_Raw_Data[[#This Row],[Discount_Pct]]*tbl_Raw_Data[[#This Row],[Gross_Amount]]/100</f>
        <v>16.905999999999999</v>
      </c>
      <c r="W4516" s="6">
        <f>tbl_Raw_Data[[#This Row],[Gross_Amount]]-tbl_Raw_Data[[#This Row],[Discount_Amount]]</f>
        <v>152.154</v>
      </c>
      <c r="X4516" s="6">
        <f>tbl_Raw_Data[[#This Row],[Net_Amount_Before_Tax]]*tbl_Raw_Data[[#This Row],[Tax_Pct]]/100</f>
        <v>7.6076999999999995</v>
      </c>
      <c r="Y4516" s="6">
        <f>tbl_Raw_Data[[#This Row],[Net_Amount_Before_Tax]]+tbl_Raw_Data[[#This Row],[Tax_Amount]]</f>
        <v>159.76169999999999</v>
      </c>
      <c r="Z4516" s="6">
        <f t="shared" si="354"/>
        <v>1</v>
      </c>
    </row>
    <row r="4517" spans="1:26" x14ac:dyDescent="0.3">
      <c r="A4517" s="23" t="s">
        <v>6500</v>
      </c>
      <c r="B4517" s="34">
        <v>45721</v>
      </c>
      <c r="C4517" s="23" t="s">
        <v>6502</v>
      </c>
      <c r="D4517" s="23" t="s">
        <v>46</v>
      </c>
      <c r="E4517" s="23" t="s">
        <v>47</v>
      </c>
      <c r="F4517" s="23">
        <v>411057</v>
      </c>
      <c r="G4517" s="23" t="s">
        <v>196</v>
      </c>
      <c r="H4517" s="23" t="s">
        <v>197</v>
      </c>
      <c r="I4517" s="23" t="s">
        <v>32</v>
      </c>
      <c r="J4517" s="23" t="s">
        <v>42</v>
      </c>
      <c r="K4517" s="23" t="s">
        <v>24</v>
      </c>
      <c r="L4517" s="23">
        <v>2</v>
      </c>
      <c r="M4517" s="23">
        <v>25.31</v>
      </c>
      <c r="N4517" s="23">
        <v>0</v>
      </c>
      <c r="O4517" s="23">
        <v>18</v>
      </c>
      <c r="P4517" s="23" t="s">
        <v>65</v>
      </c>
      <c r="Q4517" s="23" t="s">
        <v>44</v>
      </c>
      <c r="R4517" s="23">
        <f t="shared" si="350"/>
        <v>1</v>
      </c>
      <c r="S4517" s="23" t="str">
        <f t="shared" si="351"/>
        <v>ORD104515_20250305_CUST00082_MED011</v>
      </c>
      <c r="T4517" s="23">
        <f t="shared" si="352"/>
        <v>1</v>
      </c>
      <c r="U4517" s="6">
        <f t="shared" si="353"/>
        <v>50.62</v>
      </c>
      <c r="V4517" s="6">
        <f>tbl_Raw_Data[[#This Row],[Discount_Pct]]*tbl_Raw_Data[[#This Row],[Gross_Amount]]/100</f>
        <v>0</v>
      </c>
      <c r="W4517" s="6">
        <f>tbl_Raw_Data[[#This Row],[Gross_Amount]]-tbl_Raw_Data[[#This Row],[Discount_Amount]]</f>
        <v>50.62</v>
      </c>
      <c r="X4517" s="6">
        <f>tbl_Raw_Data[[#This Row],[Net_Amount_Before_Tax]]*tbl_Raw_Data[[#This Row],[Tax_Pct]]/100</f>
        <v>9.1115999999999993</v>
      </c>
      <c r="Y4517" s="6">
        <f>tbl_Raw_Data[[#This Row],[Net_Amount_Before_Tax]]+tbl_Raw_Data[[#This Row],[Tax_Amount]]</f>
        <v>59.7316</v>
      </c>
      <c r="Z4517" s="6">
        <f t="shared" si="354"/>
        <v>0</v>
      </c>
    </row>
    <row r="4518" spans="1:26" x14ac:dyDescent="0.3">
      <c r="A4518" s="23" t="s">
        <v>6503</v>
      </c>
      <c r="B4518" s="34">
        <v>45842</v>
      </c>
      <c r="C4518" s="23" t="s">
        <v>4946</v>
      </c>
      <c r="D4518" s="23" t="s">
        <v>142</v>
      </c>
      <c r="E4518" s="23" t="s">
        <v>81</v>
      </c>
      <c r="F4518" s="23">
        <v>380015</v>
      </c>
      <c r="G4518" s="23" t="s">
        <v>160</v>
      </c>
      <c r="H4518" s="23" t="s">
        <v>161</v>
      </c>
      <c r="I4518" s="23" t="s">
        <v>50</v>
      </c>
      <c r="J4518" s="23" t="s">
        <v>23</v>
      </c>
      <c r="K4518" s="23" t="s">
        <v>24</v>
      </c>
      <c r="L4518" s="23">
        <v>2</v>
      </c>
      <c r="M4518" s="23">
        <v>142.26</v>
      </c>
      <c r="N4518" s="23">
        <v>15</v>
      </c>
      <c r="O4518" s="23">
        <v>5</v>
      </c>
      <c r="P4518" s="23" t="s">
        <v>33</v>
      </c>
      <c r="Q4518" s="23" t="s">
        <v>34</v>
      </c>
      <c r="R4518" s="23">
        <f t="shared" si="350"/>
        <v>1</v>
      </c>
      <c r="S4518" s="23" t="str">
        <f t="shared" si="351"/>
        <v>ORD104517_20250704_CUST03124_MED014</v>
      </c>
      <c r="T4518" s="23">
        <f t="shared" si="352"/>
        <v>1</v>
      </c>
      <c r="U4518" s="6">
        <f t="shared" si="353"/>
        <v>284.52</v>
      </c>
      <c r="V4518" s="6">
        <f>tbl_Raw_Data[[#This Row],[Discount_Pct]]*tbl_Raw_Data[[#This Row],[Gross_Amount]]/100</f>
        <v>42.67799999999999</v>
      </c>
      <c r="W4518" s="6">
        <f>tbl_Raw_Data[[#This Row],[Gross_Amount]]-tbl_Raw_Data[[#This Row],[Discount_Amount]]</f>
        <v>241.84199999999998</v>
      </c>
      <c r="X4518" s="6">
        <f>tbl_Raw_Data[[#This Row],[Net_Amount_Before_Tax]]*tbl_Raw_Data[[#This Row],[Tax_Pct]]/100</f>
        <v>12.0921</v>
      </c>
      <c r="Y4518" s="6">
        <f>tbl_Raw_Data[[#This Row],[Net_Amount_Before_Tax]]+tbl_Raw_Data[[#This Row],[Tax_Amount]]</f>
        <v>253.93409999999997</v>
      </c>
      <c r="Z4518" s="6">
        <f t="shared" si="354"/>
        <v>2</v>
      </c>
    </row>
    <row r="4519" spans="1:26" x14ac:dyDescent="0.3">
      <c r="A4519" s="23" t="s">
        <v>6504</v>
      </c>
      <c r="B4519" s="34">
        <v>45799</v>
      </c>
      <c r="C4519" s="23" t="s">
        <v>3372</v>
      </c>
      <c r="D4519" s="23" t="s">
        <v>28</v>
      </c>
      <c r="E4519" s="23" t="s">
        <v>29</v>
      </c>
      <c r="F4519" s="23">
        <v>500032</v>
      </c>
      <c r="G4519" s="23" t="s">
        <v>224</v>
      </c>
      <c r="H4519" s="23" t="s">
        <v>225</v>
      </c>
      <c r="I4519" s="23" t="s">
        <v>147</v>
      </c>
      <c r="J4519" s="23" t="s">
        <v>23</v>
      </c>
      <c r="K4519" s="23" t="s">
        <v>24</v>
      </c>
      <c r="L4519" s="23">
        <v>3</v>
      </c>
      <c r="M4519" s="23">
        <v>43.66</v>
      </c>
      <c r="N4519" s="23">
        <v>5</v>
      </c>
      <c r="O4519" s="23">
        <v>18</v>
      </c>
      <c r="P4519" s="23" t="s">
        <v>65</v>
      </c>
      <c r="Q4519" s="23" t="s">
        <v>34</v>
      </c>
      <c r="R4519" s="23">
        <f t="shared" si="350"/>
        <v>1</v>
      </c>
      <c r="S4519" s="23" t="str">
        <f t="shared" si="351"/>
        <v>ORD104518_20250522_CUST02124_MED015</v>
      </c>
      <c r="T4519" s="23">
        <f t="shared" si="352"/>
        <v>1</v>
      </c>
      <c r="U4519" s="6">
        <f t="shared" si="353"/>
        <v>130.97999999999999</v>
      </c>
      <c r="V4519" s="6">
        <f>tbl_Raw_Data[[#This Row],[Discount_Pct]]*tbl_Raw_Data[[#This Row],[Gross_Amount]]/100</f>
        <v>6.5489999999999995</v>
      </c>
      <c r="W4519" s="6">
        <f>tbl_Raw_Data[[#This Row],[Gross_Amount]]-tbl_Raw_Data[[#This Row],[Discount_Amount]]</f>
        <v>124.43099999999998</v>
      </c>
      <c r="X4519" s="6">
        <f>tbl_Raw_Data[[#This Row],[Net_Amount_Before_Tax]]*tbl_Raw_Data[[#This Row],[Tax_Pct]]/100</f>
        <v>22.397579999999998</v>
      </c>
      <c r="Y4519" s="6">
        <f>tbl_Raw_Data[[#This Row],[Net_Amount_Before_Tax]]+tbl_Raw_Data[[#This Row],[Tax_Amount]]</f>
        <v>146.82857999999999</v>
      </c>
      <c r="Z4519" s="6">
        <f t="shared" si="354"/>
        <v>4</v>
      </c>
    </row>
    <row r="4520" spans="1:26" x14ac:dyDescent="0.3">
      <c r="A4520" s="23" t="s">
        <v>6504</v>
      </c>
      <c r="B4520" s="34">
        <v>45533</v>
      </c>
      <c r="C4520" s="23" t="s">
        <v>4544</v>
      </c>
      <c r="D4520" s="23" t="s">
        <v>100</v>
      </c>
      <c r="E4520" s="23" t="s">
        <v>101</v>
      </c>
      <c r="F4520" s="23">
        <v>201307</v>
      </c>
      <c r="G4520" s="23" t="s">
        <v>185</v>
      </c>
      <c r="H4520" s="23" t="s">
        <v>186</v>
      </c>
      <c r="I4520" s="23" t="s">
        <v>76</v>
      </c>
      <c r="J4520" s="23" t="s">
        <v>187</v>
      </c>
      <c r="K4520" s="23" t="s">
        <v>57</v>
      </c>
      <c r="L4520" s="23">
        <v>1</v>
      </c>
      <c r="M4520" s="23">
        <v>94.47</v>
      </c>
      <c r="N4520" s="23">
        <v>0</v>
      </c>
      <c r="O4520" s="23">
        <v>5</v>
      </c>
      <c r="P4520" s="23" t="s">
        <v>25</v>
      </c>
      <c r="Q4520" s="23" t="s">
        <v>34</v>
      </c>
      <c r="R4520" s="23">
        <f t="shared" si="350"/>
        <v>1</v>
      </c>
      <c r="S4520" s="23" t="str">
        <f t="shared" si="351"/>
        <v>ORD104518_20240829_CUST03134_MED009</v>
      </c>
      <c r="T4520" s="23">
        <f t="shared" si="352"/>
        <v>1</v>
      </c>
      <c r="U4520" s="6">
        <f t="shared" si="353"/>
        <v>94.47</v>
      </c>
      <c r="V4520" s="6">
        <f>tbl_Raw_Data[[#This Row],[Discount_Pct]]*tbl_Raw_Data[[#This Row],[Gross_Amount]]/100</f>
        <v>0</v>
      </c>
      <c r="W4520" s="6">
        <f>tbl_Raw_Data[[#This Row],[Gross_Amount]]-tbl_Raw_Data[[#This Row],[Discount_Amount]]</f>
        <v>94.47</v>
      </c>
      <c r="X4520" s="6">
        <f>tbl_Raw_Data[[#This Row],[Net_Amount_Before_Tax]]*tbl_Raw_Data[[#This Row],[Tax_Pct]]/100</f>
        <v>4.7235000000000005</v>
      </c>
      <c r="Y4520" s="6">
        <f>tbl_Raw_Data[[#This Row],[Net_Amount_Before_Tax]]+tbl_Raw_Data[[#This Row],[Tax_Amount]]</f>
        <v>99.1935</v>
      </c>
      <c r="Z4520" s="6">
        <f t="shared" si="354"/>
        <v>3</v>
      </c>
    </row>
    <row r="4521" spans="1:26" x14ac:dyDescent="0.3">
      <c r="A4521" s="23" t="s">
        <v>6505</v>
      </c>
      <c r="B4521" s="34">
        <v>45618</v>
      </c>
      <c r="C4521" s="23" t="s">
        <v>5633</v>
      </c>
      <c r="D4521" s="23" t="s">
        <v>142</v>
      </c>
      <c r="E4521" s="23" t="s">
        <v>81</v>
      </c>
      <c r="F4521" s="23">
        <v>380058</v>
      </c>
      <c r="G4521" s="23" t="s">
        <v>68</v>
      </c>
      <c r="H4521" s="23" t="s">
        <v>69</v>
      </c>
      <c r="I4521" s="23" t="s">
        <v>55</v>
      </c>
      <c r="J4521" s="23" t="s">
        <v>56</v>
      </c>
      <c r="K4521" s="23" t="s">
        <v>24</v>
      </c>
      <c r="L4521" s="23">
        <v>4</v>
      </c>
      <c r="M4521" s="23">
        <v>30.43</v>
      </c>
      <c r="N4521" s="23">
        <v>20</v>
      </c>
      <c r="O4521" s="23">
        <v>18</v>
      </c>
      <c r="P4521" s="23" t="s">
        <v>65</v>
      </c>
      <c r="Q4521" s="23" t="s">
        <v>34</v>
      </c>
      <c r="R4521" s="23">
        <f t="shared" si="350"/>
        <v>1</v>
      </c>
      <c r="S4521" s="23" t="str">
        <f t="shared" si="351"/>
        <v>ORD104520_20241122_CUST03428_MED003</v>
      </c>
      <c r="T4521" s="23">
        <f t="shared" si="352"/>
        <v>1</v>
      </c>
      <c r="U4521" s="6">
        <f t="shared" si="353"/>
        <v>121.72</v>
      </c>
      <c r="V4521" s="6">
        <f>tbl_Raw_Data[[#This Row],[Discount_Pct]]*tbl_Raw_Data[[#This Row],[Gross_Amount]]/100</f>
        <v>24.344000000000001</v>
      </c>
      <c r="W4521" s="6">
        <f>tbl_Raw_Data[[#This Row],[Gross_Amount]]-tbl_Raw_Data[[#This Row],[Discount_Amount]]</f>
        <v>97.376000000000005</v>
      </c>
      <c r="X4521" s="6">
        <f>tbl_Raw_Data[[#This Row],[Net_Amount_Before_Tax]]*tbl_Raw_Data[[#This Row],[Tax_Pct]]/100</f>
        <v>17.52768</v>
      </c>
      <c r="Y4521" s="6">
        <f>tbl_Raw_Data[[#This Row],[Net_Amount_Before_Tax]]+tbl_Raw_Data[[#This Row],[Tax_Amount]]</f>
        <v>114.90368000000001</v>
      </c>
      <c r="Z4521" s="6">
        <f t="shared" si="354"/>
        <v>1</v>
      </c>
    </row>
    <row r="4522" spans="1:26" x14ac:dyDescent="0.3">
      <c r="A4522" s="23" t="s">
        <v>6506</v>
      </c>
      <c r="B4522" s="34">
        <v>45581</v>
      </c>
      <c r="C4522" s="23" t="s">
        <v>1029</v>
      </c>
      <c r="D4522" s="23" t="s">
        <v>92</v>
      </c>
      <c r="E4522" s="23" t="s">
        <v>93</v>
      </c>
      <c r="F4522" s="23">
        <v>560034</v>
      </c>
      <c r="G4522" s="23" t="s">
        <v>30</v>
      </c>
      <c r="H4522" s="23" t="s">
        <v>31</v>
      </c>
      <c r="I4522" s="23" t="s">
        <v>32</v>
      </c>
      <c r="J4522" s="23" t="s">
        <v>23</v>
      </c>
      <c r="K4522" s="23" t="s">
        <v>24</v>
      </c>
      <c r="L4522" s="23">
        <v>3</v>
      </c>
      <c r="M4522" s="23">
        <v>126.13</v>
      </c>
      <c r="N4522" s="23">
        <v>5</v>
      </c>
      <c r="O4522" s="23">
        <v>5</v>
      </c>
      <c r="P4522" s="23" t="s">
        <v>43</v>
      </c>
      <c r="Q4522" s="23" t="s">
        <v>34</v>
      </c>
      <c r="R4522" s="23">
        <f t="shared" si="350"/>
        <v>1</v>
      </c>
      <c r="S4522" s="23" t="str">
        <f t="shared" si="351"/>
        <v>ORD104521_20241016_CUST02446_MED017</v>
      </c>
      <c r="T4522" s="23">
        <f t="shared" si="352"/>
        <v>1</v>
      </c>
      <c r="U4522" s="6">
        <f t="shared" si="353"/>
        <v>378.39</v>
      </c>
      <c r="V4522" s="6">
        <f>tbl_Raw_Data[[#This Row],[Discount_Pct]]*tbl_Raw_Data[[#This Row],[Gross_Amount]]/100</f>
        <v>18.919499999999999</v>
      </c>
      <c r="W4522" s="6">
        <f>tbl_Raw_Data[[#This Row],[Gross_Amount]]-tbl_Raw_Data[[#This Row],[Discount_Amount]]</f>
        <v>359.47050000000002</v>
      </c>
      <c r="X4522" s="6">
        <f>tbl_Raw_Data[[#This Row],[Net_Amount_Before_Tax]]*tbl_Raw_Data[[#This Row],[Tax_Pct]]/100</f>
        <v>17.973524999999999</v>
      </c>
      <c r="Y4522" s="6">
        <f>tbl_Raw_Data[[#This Row],[Net_Amount_Before_Tax]]+tbl_Raw_Data[[#This Row],[Tax_Amount]]</f>
        <v>377.44402500000001</v>
      </c>
      <c r="Z4522" s="6">
        <f t="shared" si="354"/>
        <v>4</v>
      </c>
    </row>
    <row r="4523" spans="1:26" x14ac:dyDescent="0.3">
      <c r="A4523" s="23" t="s">
        <v>6507</v>
      </c>
      <c r="B4523" s="34">
        <v>45941</v>
      </c>
      <c r="C4523" s="23" t="s">
        <v>314</v>
      </c>
      <c r="D4523" s="23" t="s">
        <v>92</v>
      </c>
      <c r="E4523" s="23" t="s">
        <v>93</v>
      </c>
      <c r="F4523" s="23">
        <v>560066</v>
      </c>
      <c r="G4523" s="23" t="s">
        <v>30</v>
      </c>
      <c r="H4523" s="23" t="s">
        <v>31</v>
      </c>
      <c r="I4523" s="23" t="s">
        <v>32</v>
      </c>
      <c r="J4523" s="23" t="s">
        <v>23</v>
      </c>
      <c r="K4523" s="23" t="s">
        <v>24</v>
      </c>
      <c r="L4523" s="23">
        <v>3</v>
      </c>
      <c r="M4523" s="23">
        <v>120.42</v>
      </c>
      <c r="N4523" s="23">
        <v>5</v>
      </c>
      <c r="O4523" s="23">
        <v>18</v>
      </c>
      <c r="P4523" s="23" t="s">
        <v>33</v>
      </c>
      <c r="Q4523" s="23" t="s">
        <v>34</v>
      </c>
      <c r="R4523" s="23">
        <f t="shared" si="350"/>
        <v>1</v>
      </c>
      <c r="S4523" s="23" t="str">
        <f t="shared" si="351"/>
        <v>ORD104522_20251011_CUST00137_MED017</v>
      </c>
      <c r="T4523" s="23">
        <f t="shared" si="352"/>
        <v>1</v>
      </c>
      <c r="U4523" s="6">
        <f t="shared" si="353"/>
        <v>361.26</v>
      </c>
      <c r="V4523" s="6">
        <f>tbl_Raw_Data[[#This Row],[Discount_Pct]]*tbl_Raw_Data[[#This Row],[Gross_Amount]]/100</f>
        <v>18.062999999999999</v>
      </c>
      <c r="W4523" s="6">
        <f>tbl_Raw_Data[[#This Row],[Gross_Amount]]-tbl_Raw_Data[[#This Row],[Discount_Amount]]</f>
        <v>343.197</v>
      </c>
      <c r="X4523" s="6">
        <f>tbl_Raw_Data[[#This Row],[Net_Amount_Before_Tax]]*tbl_Raw_Data[[#This Row],[Tax_Pct]]/100</f>
        <v>61.775460000000002</v>
      </c>
      <c r="Y4523" s="6">
        <f>tbl_Raw_Data[[#This Row],[Net_Amount_Before_Tax]]+tbl_Raw_Data[[#This Row],[Tax_Amount]]</f>
        <v>404.97246000000001</v>
      </c>
      <c r="Z4523" s="6">
        <f t="shared" si="354"/>
        <v>5</v>
      </c>
    </row>
    <row r="4524" spans="1:26" x14ac:dyDescent="0.3">
      <c r="A4524" s="23" t="s">
        <v>6508</v>
      </c>
      <c r="B4524" s="34">
        <v>45572</v>
      </c>
      <c r="C4524" s="23" t="s">
        <v>4839</v>
      </c>
      <c r="D4524" s="23" t="s">
        <v>28</v>
      </c>
      <c r="E4524" s="23" t="s">
        <v>29</v>
      </c>
      <c r="F4524" s="23">
        <v>500084</v>
      </c>
      <c r="G4524" s="23" t="s">
        <v>185</v>
      </c>
      <c r="H4524" s="23" t="s">
        <v>186</v>
      </c>
      <c r="I4524" s="23" t="s">
        <v>76</v>
      </c>
      <c r="J4524" s="23" t="s">
        <v>187</v>
      </c>
      <c r="K4524" s="23" t="s">
        <v>57</v>
      </c>
      <c r="L4524" s="23">
        <v>2</v>
      </c>
      <c r="M4524" s="23">
        <v>77.489999999999995</v>
      </c>
      <c r="N4524" s="23">
        <v>10</v>
      </c>
      <c r="O4524" s="23">
        <v>18</v>
      </c>
      <c r="P4524" s="23" t="s">
        <v>43</v>
      </c>
      <c r="Q4524" s="23" t="s">
        <v>34</v>
      </c>
      <c r="R4524" s="23">
        <f t="shared" si="350"/>
        <v>1</v>
      </c>
      <c r="S4524" s="23" t="str">
        <f t="shared" si="351"/>
        <v>ORD104523_20241007_CUST00852_MED009</v>
      </c>
      <c r="T4524" s="23">
        <f t="shared" si="352"/>
        <v>1</v>
      </c>
      <c r="U4524" s="6">
        <f t="shared" si="353"/>
        <v>154.97999999999999</v>
      </c>
      <c r="V4524" s="6">
        <f>tbl_Raw_Data[[#This Row],[Discount_Pct]]*tbl_Raw_Data[[#This Row],[Gross_Amount]]/100</f>
        <v>15.497999999999999</v>
      </c>
      <c r="W4524" s="6">
        <f>tbl_Raw_Data[[#This Row],[Gross_Amount]]-tbl_Raw_Data[[#This Row],[Discount_Amount]]</f>
        <v>139.482</v>
      </c>
      <c r="X4524" s="6">
        <f>tbl_Raw_Data[[#This Row],[Net_Amount_Before_Tax]]*tbl_Raw_Data[[#This Row],[Tax_Pct]]/100</f>
        <v>25.106759999999998</v>
      </c>
      <c r="Y4524" s="6">
        <f>tbl_Raw_Data[[#This Row],[Net_Amount_Before_Tax]]+tbl_Raw_Data[[#This Row],[Tax_Amount]]</f>
        <v>164.58876000000001</v>
      </c>
      <c r="Z4524" s="6">
        <f t="shared" si="354"/>
        <v>4</v>
      </c>
    </row>
    <row r="4525" spans="1:26" x14ac:dyDescent="0.3">
      <c r="A4525" s="23" t="s">
        <v>6509</v>
      </c>
      <c r="B4525" s="34">
        <v>45699</v>
      </c>
      <c r="C4525" s="23" t="s">
        <v>1324</v>
      </c>
      <c r="D4525" s="23" t="s">
        <v>159</v>
      </c>
      <c r="E4525" s="23" t="s">
        <v>47</v>
      </c>
      <c r="F4525" s="23">
        <v>400076</v>
      </c>
      <c r="G4525" s="23" t="s">
        <v>82</v>
      </c>
      <c r="H4525" s="23" t="s">
        <v>83</v>
      </c>
      <c r="I4525" s="23" t="s">
        <v>84</v>
      </c>
      <c r="J4525" s="23" t="s">
        <v>85</v>
      </c>
      <c r="K4525" s="23" t="s">
        <v>24</v>
      </c>
      <c r="L4525" s="23">
        <v>1</v>
      </c>
      <c r="M4525" s="23">
        <v>277.58999999999997</v>
      </c>
      <c r="N4525" s="23">
        <v>10</v>
      </c>
      <c r="O4525" s="23">
        <v>18</v>
      </c>
      <c r="P4525" s="23" t="s">
        <v>25</v>
      </c>
      <c r="Q4525" s="23" t="s">
        <v>34</v>
      </c>
      <c r="R4525" s="23">
        <f t="shared" si="350"/>
        <v>1</v>
      </c>
      <c r="S4525" s="23" t="str">
        <f t="shared" si="351"/>
        <v>ORD104524_20250211_CUST01138_MED023</v>
      </c>
      <c r="T4525" s="23">
        <f t="shared" si="352"/>
        <v>1</v>
      </c>
      <c r="U4525" s="6">
        <f t="shared" si="353"/>
        <v>277.58999999999997</v>
      </c>
      <c r="V4525" s="6">
        <f>tbl_Raw_Data[[#This Row],[Discount_Pct]]*tbl_Raw_Data[[#This Row],[Gross_Amount]]/100</f>
        <v>27.758999999999997</v>
      </c>
      <c r="W4525" s="6">
        <f>tbl_Raw_Data[[#This Row],[Gross_Amount]]-tbl_Raw_Data[[#This Row],[Discount_Amount]]</f>
        <v>249.83099999999999</v>
      </c>
      <c r="X4525" s="6">
        <f>tbl_Raw_Data[[#This Row],[Net_Amount_Before_Tax]]*tbl_Raw_Data[[#This Row],[Tax_Pct]]/100</f>
        <v>44.969579999999993</v>
      </c>
      <c r="Y4525" s="6">
        <f>tbl_Raw_Data[[#This Row],[Net_Amount_Before_Tax]]+tbl_Raw_Data[[#This Row],[Tax_Amount]]</f>
        <v>294.80057999999997</v>
      </c>
      <c r="Z4525" s="6">
        <f t="shared" si="354"/>
        <v>2</v>
      </c>
    </row>
    <row r="4526" spans="1:26" x14ac:dyDescent="0.3">
      <c r="A4526" s="23" t="s">
        <v>6510</v>
      </c>
      <c r="B4526" s="34">
        <v>45388</v>
      </c>
      <c r="C4526" s="23" t="s">
        <v>6511</v>
      </c>
      <c r="D4526" s="23" t="s">
        <v>100</v>
      </c>
      <c r="E4526" s="23" t="s">
        <v>101</v>
      </c>
      <c r="F4526" s="23">
        <v>201303</v>
      </c>
      <c r="G4526" s="23" t="s">
        <v>20</v>
      </c>
      <c r="H4526" s="23" t="s">
        <v>21</v>
      </c>
      <c r="I4526" s="23" t="s">
        <v>22</v>
      </c>
      <c r="J4526" s="23" t="s">
        <v>23</v>
      </c>
      <c r="K4526" s="23" t="s">
        <v>24</v>
      </c>
      <c r="L4526" s="23">
        <v>4</v>
      </c>
      <c r="M4526" s="23">
        <v>128.6</v>
      </c>
      <c r="N4526" s="23">
        <v>10</v>
      </c>
      <c r="O4526" s="23">
        <v>18</v>
      </c>
      <c r="P4526" s="23" t="s">
        <v>65</v>
      </c>
      <c r="Q4526" s="23" t="s">
        <v>34</v>
      </c>
      <c r="R4526" s="23">
        <f t="shared" si="350"/>
        <v>1</v>
      </c>
      <c r="S4526" s="23" t="str">
        <f t="shared" si="351"/>
        <v>ORD104525_20240406_CUST01475_MED024</v>
      </c>
      <c r="T4526" s="23">
        <f t="shared" si="352"/>
        <v>1</v>
      </c>
      <c r="U4526" s="6">
        <f t="shared" si="353"/>
        <v>514.4</v>
      </c>
      <c r="V4526" s="6">
        <f>tbl_Raw_Data[[#This Row],[Discount_Pct]]*tbl_Raw_Data[[#This Row],[Gross_Amount]]/100</f>
        <v>51.44</v>
      </c>
      <c r="W4526" s="6">
        <f>tbl_Raw_Data[[#This Row],[Gross_Amount]]-tbl_Raw_Data[[#This Row],[Discount_Amount]]</f>
        <v>462.96</v>
      </c>
      <c r="X4526" s="6">
        <f>tbl_Raw_Data[[#This Row],[Net_Amount_Before_Tax]]*tbl_Raw_Data[[#This Row],[Tax_Pct]]/100</f>
        <v>83.332799999999992</v>
      </c>
      <c r="Y4526" s="6">
        <f>tbl_Raw_Data[[#This Row],[Net_Amount_Before_Tax]]+tbl_Raw_Data[[#This Row],[Tax_Amount]]</f>
        <v>546.29279999999994</v>
      </c>
      <c r="Z4526" s="6">
        <f t="shared" si="354"/>
        <v>3</v>
      </c>
    </row>
    <row r="4527" spans="1:26" x14ac:dyDescent="0.3">
      <c r="A4527" s="23" t="s">
        <v>6512</v>
      </c>
      <c r="B4527" s="34">
        <v>45957</v>
      </c>
      <c r="C4527" s="23" t="s">
        <v>4345</v>
      </c>
      <c r="D4527" s="23" t="s">
        <v>52</v>
      </c>
      <c r="E4527" s="23" t="s">
        <v>52</v>
      </c>
      <c r="F4527" s="23">
        <v>160019</v>
      </c>
      <c r="G4527" s="23" t="s">
        <v>138</v>
      </c>
      <c r="H4527" s="23" t="s">
        <v>139</v>
      </c>
      <c r="I4527" s="23" t="s">
        <v>50</v>
      </c>
      <c r="J4527" s="23" t="s">
        <v>140</v>
      </c>
      <c r="K4527" s="23" t="s">
        <v>24</v>
      </c>
      <c r="L4527" s="23">
        <v>4</v>
      </c>
      <c r="M4527" s="23">
        <v>156.6</v>
      </c>
      <c r="N4527" s="23">
        <v>5</v>
      </c>
      <c r="O4527" s="23">
        <v>18</v>
      </c>
      <c r="P4527" s="23" t="s">
        <v>89</v>
      </c>
      <c r="Q4527" s="23" t="s">
        <v>44</v>
      </c>
      <c r="R4527" s="23">
        <f t="shared" si="350"/>
        <v>1</v>
      </c>
      <c r="S4527" s="23" t="str">
        <f t="shared" si="351"/>
        <v>ORD104526_20251027_CUST00811_MED013</v>
      </c>
      <c r="T4527" s="23">
        <f t="shared" si="352"/>
        <v>1</v>
      </c>
      <c r="U4527" s="6">
        <f t="shared" si="353"/>
        <v>626.4</v>
      </c>
      <c r="V4527" s="6">
        <f>tbl_Raw_Data[[#This Row],[Discount_Pct]]*tbl_Raw_Data[[#This Row],[Gross_Amount]]/100</f>
        <v>31.32</v>
      </c>
      <c r="W4527" s="6">
        <f>tbl_Raw_Data[[#This Row],[Gross_Amount]]-tbl_Raw_Data[[#This Row],[Discount_Amount]]</f>
        <v>595.07999999999993</v>
      </c>
      <c r="X4527" s="6">
        <f>tbl_Raw_Data[[#This Row],[Net_Amount_Before_Tax]]*tbl_Raw_Data[[#This Row],[Tax_Pct]]/100</f>
        <v>107.11439999999999</v>
      </c>
      <c r="Y4527" s="6">
        <f>tbl_Raw_Data[[#This Row],[Net_Amount_Before_Tax]]+tbl_Raw_Data[[#This Row],[Tax_Amount]]</f>
        <v>702.19439999999986</v>
      </c>
      <c r="Z4527" s="6">
        <f t="shared" si="354"/>
        <v>0</v>
      </c>
    </row>
    <row r="4528" spans="1:26" x14ac:dyDescent="0.3">
      <c r="A4528" s="23" t="s">
        <v>6513</v>
      </c>
      <c r="B4528" s="34">
        <v>45344</v>
      </c>
      <c r="C4528" s="23" t="s">
        <v>4268</v>
      </c>
      <c r="D4528" s="23" t="s">
        <v>80</v>
      </c>
      <c r="E4528" s="23" t="s">
        <v>81</v>
      </c>
      <c r="F4528" s="23">
        <v>395010</v>
      </c>
      <c r="G4528" s="23" t="s">
        <v>256</v>
      </c>
      <c r="H4528" s="23" t="s">
        <v>257</v>
      </c>
      <c r="I4528" s="23" t="s">
        <v>22</v>
      </c>
      <c r="J4528" s="23" t="s">
        <v>258</v>
      </c>
      <c r="K4528" s="23" t="s">
        <v>57</v>
      </c>
      <c r="L4528" s="23">
        <v>1</v>
      </c>
      <c r="M4528" s="23">
        <v>69.88</v>
      </c>
      <c r="N4528" s="23">
        <v>0</v>
      </c>
      <c r="O4528" s="23">
        <v>5</v>
      </c>
      <c r="P4528" s="23" t="s">
        <v>43</v>
      </c>
      <c r="Q4528" s="23" t="s">
        <v>34</v>
      </c>
      <c r="R4528" s="23">
        <f t="shared" si="350"/>
        <v>1</v>
      </c>
      <c r="S4528" s="23" t="str">
        <f t="shared" si="351"/>
        <v>ORD104527_20240222_CUST02595_MED025</v>
      </c>
      <c r="T4528" s="23">
        <f t="shared" si="352"/>
        <v>1</v>
      </c>
      <c r="U4528" s="6">
        <f t="shared" si="353"/>
        <v>69.88</v>
      </c>
      <c r="V4528" s="6">
        <f>tbl_Raw_Data[[#This Row],[Discount_Pct]]*tbl_Raw_Data[[#This Row],[Gross_Amount]]/100</f>
        <v>0</v>
      </c>
      <c r="W4528" s="6">
        <f>tbl_Raw_Data[[#This Row],[Gross_Amount]]-tbl_Raw_Data[[#This Row],[Discount_Amount]]</f>
        <v>69.88</v>
      </c>
      <c r="X4528" s="6">
        <f>tbl_Raw_Data[[#This Row],[Net_Amount_Before_Tax]]*tbl_Raw_Data[[#This Row],[Tax_Pct]]/100</f>
        <v>3.4939999999999998</v>
      </c>
      <c r="Y4528" s="6">
        <f>tbl_Raw_Data[[#This Row],[Net_Amount_Before_Tax]]+tbl_Raw_Data[[#This Row],[Tax_Amount]]</f>
        <v>73.373999999999995</v>
      </c>
      <c r="Z4528" s="6">
        <f t="shared" si="354"/>
        <v>3</v>
      </c>
    </row>
    <row r="4529" spans="1:26" x14ac:dyDescent="0.3">
      <c r="A4529" s="23" t="s">
        <v>6514</v>
      </c>
      <c r="B4529" s="34">
        <v>45619</v>
      </c>
      <c r="C4529" s="23" t="s">
        <v>549</v>
      </c>
      <c r="D4529" s="23" t="s">
        <v>80</v>
      </c>
      <c r="E4529" s="23" t="s">
        <v>81</v>
      </c>
      <c r="F4529" s="23">
        <v>395001</v>
      </c>
      <c r="G4529" s="23" t="s">
        <v>315</v>
      </c>
      <c r="H4529" s="23" t="s">
        <v>316</v>
      </c>
      <c r="I4529" s="23" t="s">
        <v>50</v>
      </c>
      <c r="J4529" s="23" t="s">
        <v>114</v>
      </c>
      <c r="K4529" s="23" t="s">
        <v>24</v>
      </c>
      <c r="L4529" s="23">
        <v>3</v>
      </c>
      <c r="M4529" s="23">
        <v>134.65</v>
      </c>
      <c r="N4529" s="23">
        <v>0</v>
      </c>
      <c r="O4529" s="23">
        <v>12</v>
      </c>
      <c r="P4529" s="23" t="s">
        <v>25</v>
      </c>
      <c r="Q4529" s="23" t="s">
        <v>34</v>
      </c>
      <c r="R4529" s="23">
        <f t="shared" si="350"/>
        <v>1</v>
      </c>
      <c r="S4529" s="23" t="str">
        <f t="shared" si="351"/>
        <v>ORD104528_20241123_CUST02967_MED012</v>
      </c>
      <c r="T4529" s="23">
        <f t="shared" si="352"/>
        <v>1</v>
      </c>
      <c r="U4529" s="6">
        <f t="shared" si="353"/>
        <v>403.95000000000005</v>
      </c>
      <c r="V4529" s="6">
        <f>tbl_Raw_Data[[#This Row],[Discount_Pct]]*tbl_Raw_Data[[#This Row],[Gross_Amount]]/100</f>
        <v>0</v>
      </c>
      <c r="W4529" s="6">
        <f>tbl_Raw_Data[[#This Row],[Gross_Amount]]-tbl_Raw_Data[[#This Row],[Discount_Amount]]</f>
        <v>403.95000000000005</v>
      </c>
      <c r="X4529" s="6">
        <f>tbl_Raw_Data[[#This Row],[Net_Amount_Before_Tax]]*tbl_Raw_Data[[#This Row],[Tax_Pct]]/100</f>
        <v>48.474000000000004</v>
      </c>
      <c r="Y4529" s="6">
        <f>tbl_Raw_Data[[#This Row],[Net_Amount_Before_Tax]]+tbl_Raw_Data[[#This Row],[Tax_Amount]]</f>
        <v>452.42400000000004</v>
      </c>
      <c r="Z4529" s="6">
        <f t="shared" si="354"/>
        <v>1</v>
      </c>
    </row>
    <row r="4530" spans="1:26" x14ac:dyDescent="0.3">
      <c r="A4530" s="23" t="s">
        <v>6515</v>
      </c>
      <c r="B4530" s="34">
        <v>45296</v>
      </c>
      <c r="C4530" s="23" t="s">
        <v>6516</v>
      </c>
      <c r="D4530" s="23" t="s">
        <v>46</v>
      </c>
      <c r="E4530" s="23" t="s">
        <v>47</v>
      </c>
      <c r="F4530" s="23">
        <v>411014</v>
      </c>
      <c r="G4530" s="23" t="s">
        <v>94</v>
      </c>
      <c r="H4530" s="23" t="s">
        <v>95</v>
      </c>
      <c r="I4530" s="23" t="s">
        <v>84</v>
      </c>
      <c r="J4530" s="23" t="s">
        <v>42</v>
      </c>
      <c r="K4530" s="23" t="s">
        <v>24</v>
      </c>
      <c r="L4530" s="23">
        <v>2</v>
      </c>
      <c r="M4530" s="23">
        <v>85.54</v>
      </c>
      <c r="N4530" s="23">
        <v>5</v>
      </c>
      <c r="O4530" s="23">
        <v>18</v>
      </c>
      <c r="P4530" s="23" t="s">
        <v>43</v>
      </c>
      <c r="Q4530" s="23" t="s">
        <v>34</v>
      </c>
      <c r="R4530" s="23">
        <f t="shared" si="350"/>
        <v>1</v>
      </c>
      <c r="S4530" s="23" t="str">
        <f t="shared" si="351"/>
        <v>ORD104529_20240105_CUST01091_MED021</v>
      </c>
      <c r="T4530" s="23">
        <f t="shared" si="352"/>
        <v>1</v>
      </c>
      <c r="U4530" s="6">
        <f t="shared" si="353"/>
        <v>171.08</v>
      </c>
      <c r="V4530" s="6">
        <f>tbl_Raw_Data[[#This Row],[Discount_Pct]]*tbl_Raw_Data[[#This Row],[Gross_Amount]]/100</f>
        <v>8.5540000000000003</v>
      </c>
      <c r="W4530" s="6">
        <f>tbl_Raw_Data[[#This Row],[Gross_Amount]]-tbl_Raw_Data[[#This Row],[Discount_Amount]]</f>
        <v>162.52600000000001</v>
      </c>
      <c r="X4530" s="6">
        <f>tbl_Raw_Data[[#This Row],[Net_Amount_Before_Tax]]*tbl_Raw_Data[[#This Row],[Tax_Pct]]/100</f>
        <v>29.254680000000004</v>
      </c>
      <c r="Y4530" s="6">
        <f>tbl_Raw_Data[[#This Row],[Net_Amount_Before_Tax]]+tbl_Raw_Data[[#This Row],[Tax_Amount]]</f>
        <v>191.78068000000002</v>
      </c>
      <c r="Z4530" s="6">
        <f t="shared" si="354"/>
        <v>2</v>
      </c>
    </row>
    <row r="4531" spans="1:26" x14ac:dyDescent="0.3">
      <c r="A4531" s="23" t="s">
        <v>6515</v>
      </c>
      <c r="B4531" s="34">
        <v>45795</v>
      </c>
      <c r="C4531" s="23" t="s">
        <v>1974</v>
      </c>
      <c r="D4531" s="23" t="s">
        <v>183</v>
      </c>
      <c r="E4531" s="23" t="s">
        <v>184</v>
      </c>
      <c r="F4531" s="23">
        <v>122002</v>
      </c>
      <c r="G4531" s="23" t="s">
        <v>315</v>
      </c>
      <c r="H4531" s="23" t="s">
        <v>316</v>
      </c>
      <c r="I4531" s="23" t="s">
        <v>50</v>
      </c>
      <c r="J4531" s="23" t="s">
        <v>114</v>
      </c>
      <c r="K4531" s="23" t="s">
        <v>24</v>
      </c>
      <c r="L4531" s="23">
        <v>1</v>
      </c>
      <c r="M4531" s="23">
        <v>131.35</v>
      </c>
      <c r="N4531" s="23">
        <v>20</v>
      </c>
      <c r="O4531" s="23">
        <v>18</v>
      </c>
      <c r="P4531" s="23" t="s">
        <v>43</v>
      </c>
      <c r="Q4531" s="23" t="s">
        <v>44</v>
      </c>
      <c r="R4531" s="23">
        <f t="shared" si="350"/>
        <v>1</v>
      </c>
      <c r="S4531" s="23" t="str">
        <f t="shared" si="351"/>
        <v>ORD104529_20250518_CUST00147_MED012</v>
      </c>
      <c r="T4531" s="23">
        <f t="shared" si="352"/>
        <v>1</v>
      </c>
      <c r="U4531" s="6">
        <f t="shared" si="353"/>
        <v>131.35</v>
      </c>
      <c r="V4531" s="6">
        <f>tbl_Raw_Data[[#This Row],[Discount_Pct]]*tbl_Raw_Data[[#This Row],[Gross_Amount]]/100</f>
        <v>26.27</v>
      </c>
      <c r="W4531" s="6">
        <f>tbl_Raw_Data[[#This Row],[Gross_Amount]]-tbl_Raw_Data[[#This Row],[Discount_Amount]]</f>
        <v>105.08</v>
      </c>
      <c r="X4531" s="6">
        <f>tbl_Raw_Data[[#This Row],[Net_Amount_Before_Tax]]*tbl_Raw_Data[[#This Row],[Tax_Pct]]/100</f>
        <v>18.914400000000001</v>
      </c>
      <c r="Y4531" s="6">
        <f>tbl_Raw_Data[[#This Row],[Net_Amount_Before_Tax]]+tbl_Raw_Data[[#This Row],[Tax_Amount]]</f>
        <v>123.9944</v>
      </c>
      <c r="Z4531" s="6">
        <f t="shared" si="354"/>
        <v>1</v>
      </c>
    </row>
    <row r="4532" spans="1:26" x14ac:dyDescent="0.3">
      <c r="A4532" s="23" t="s">
        <v>6517</v>
      </c>
      <c r="B4532" s="34">
        <v>45658</v>
      </c>
      <c r="C4532" s="23" t="s">
        <v>6518</v>
      </c>
      <c r="D4532" s="23" t="s">
        <v>28</v>
      </c>
      <c r="E4532" s="23" t="s">
        <v>29</v>
      </c>
      <c r="F4532" s="23">
        <v>500090</v>
      </c>
      <c r="G4532" s="23" t="s">
        <v>30</v>
      </c>
      <c r="H4532" s="23" t="s">
        <v>31</v>
      </c>
      <c r="I4532" s="23" t="s">
        <v>32</v>
      </c>
      <c r="J4532" s="23" t="s">
        <v>23</v>
      </c>
      <c r="K4532" s="23" t="s">
        <v>24</v>
      </c>
      <c r="L4532" s="23">
        <v>1</v>
      </c>
      <c r="M4532" s="23">
        <v>139.02000000000001</v>
      </c>
      <c r="N4532" s="23">
        <v>5</v>
      </c>
      <c r="O4532" s="23">
        <v>5</v>
      </c>
      <c r="P4532" s="23" t="s">
        <v>65</v>
      </c>
      <c r="Q4532" s="23" t="s">
        <v>34</v>
      </c>
      <c r="R4532" s="23">
        <f t="shared" si="350"/>
        <v>1</v>
      </c>
      <c r="S4532" s="23" t="str">
        <f t="shared" si="351"/>
        <v>ORD104531_20250101_CUST01646_MED017</v>
      </c>
      <c r="T4532" s="23">
        <f t="shared" si="352"/>
        <v>1</v>
      </c>
      <c r="U4532" s="6">
        <f t="shared" si="353"/>
        <v>139.02000000000001</v>
      </c>
      <c r="V4532" s="6">
        <f>tbl_Raw_Data[[#This Row],[Discount_Pct]]*tbl_Raw_Data[[#This Row],[Gross_Amount]]/100</f>
        <v>6.9510000000000005</v>
      </c>
      <c r="W4532" s="6">
        <f>tbl_Raw_Data[[#This Row],[Gross_Amount]]-tbl_Raw_Data[[#This Row],[Discount_Amount]]</f>
        <v>132.06900000000002</v>
      </c>
      <c r="X4532" s="6">
        <f>tbl_Raw_Data[[#This Row],[Net_Amount_Before_Tax]]*tbl_Raw_Data[[#This Row],[Tax_Pct]]/100</f>
        <v>6.6034500000000005</v>
      </c>
      <c r="Y4532" s="6">
        <f>tbl_Raw_Data[[#This Row],[Net_Amount_Before_Tax]]+tbl_Raw_Data[[#This Row],[Tax_Amount]]</f>
        <v>138.67245000000003</v>
      </c>
      <c r="Z4532" s="6">
        <f t="shared" si="354"/>
        <v>1</v>
      </c>
    </row>
    <row r="4533" spans="1:26" x14ac:dyDescent="0.3">
      <c r="A4533" s="23" t="s">
        <v>6519</v>
      </c>
      <c r="B4533" s="34">
        <v>45741</v>
      </c>
      <c r="C4533" s="23" t="s">
        <v>6520</v>
      </c>
      <c r="D4533" s="23" t="s">
        <v>72</v>
      </c>
      <c r="E4533" s="23" t="s">
        <v>73</v>
      </c>
      <c r="F4533" s="23">
        <v>302019</v>
      </c>
      <c r="G4533" s="23" t="s">
        <v>167</v>
      </c>
      <c r="H4533" s="23" t="s">
        <v>168</v>
      </c>
      <c r="I4533" s="23" t="s">
        <v>113</v>
      </c>
      <c r="J4533" s="23" t="s">
        <v>42</v>
      </c>
      <c r="K4533" s="23" t="s">
        <v>24</v>
      </c>
      <c r="L4533" s="23">
        <v>1</v>
      </c>
      <c r="M4533" s="23">
        <v>195.96</v>
      </c>
      <c r="N4533" s="23">
        <v>0</v>
      </c>
      <c r="O4533" s="23">
        <v>5</v>
      </c>
      <c r="P4533" s="23" t="s">
        <v>33</v>
      </c>
      <c r="Q4533" s="23" t="s">
        <v>34</v>
      </c>
      <c r="R4533" s="23">
        <f t="shared" si="350"/>
        <v>1</v>
      </c>
      <c r="S4533" s="23" t="str">
        <f t="shared" si="351"/>
        <v>ORD104532_20250325_CUST01217_MED026</v>
      </c>
      <c r="T4533" s="23">
        <f t="shared" si="352"/>
        <v>1</v>
      </c>
      <c r="U4533" s="6">
        <f t="shared" si="353"/>
        <v>195.96</v>
      </c>
      <c r="V4533" s="6">
        <f>tbl_Raw_Data[[#This Row],[Discount_Pct]]*tbl_Raw_Data[[#This Row],[Gross_Amount]]/100</f>
        <v>0</v>
      </c>
      <c r="W4533" s="6">
        <f>tbl_Raw_Data[[#This Row],[Gross_Amount]]-tbl_Raw_Data[[#This Row],[Discount_Amount]]</f>
        <v>195.96</v>
      </c>
      <c r="X4533" s="6">
        <f>tbl_Raw_Data[[#This Row],[Net_Amount_Before_Tax]]*tbl_Raw_Data[[#This Row],[Tax_Pct]]/100</f>
        <v>9.798</v>
      </c>
      <c r="Y4533" s="6">
        <f>tbl_Raw_Data[[#This Row],[Net_Amount_Before_Tax]]+tbl_Raw_Data[[#This Row],[Tax_Amount]]</f>
        <v>205.75800000000001</v>
      </c>
      <c r="Z4533" s="6">
        <f t="shared" si="354"/>
        <v>1</v>
      </c>
    </row>
    <row r="4534" spans="1:26" x14ac:dyDescent="0.3">
      <c r="A4534" s="23" t="s">
        <v>6521</v>
      </c>
      <c r="B4534" s="34">
        <v>45499</v>
      </c>
      <c r="C4534" s="23" t="s">
        <v>2932</v>
      </c>
      <c r="D4534" s="23" t="s">
        <v>19</v>
      </c>
      <c r="E4534" s="23" t="s">
        <v>19</v>
      </c>
      <c r="F4534" s="23">
        <v>110044</v>
      </c>
      <c r="G4534" s="23" t="s">
        <v>224</v>
      </c>
      <c r="H4534" s="23" t="s">
        <v>225</v>
      </c>
      <c r="I4534" s="23" t="s">
        <v>147</v>
      </c>
      <c r="J4534" s="23" t="s">
        <v>23</v>
      </c>
      <c r="K4534" s="23" t="s">
        <v>24</v>
      </c>
      <c r="L4534" s="23">
        <v>2</v>
      </c>
      <c r="M4534" s="23">
        <v>51.76</v>
      </c>
      <c r="N4534" s="23">
        <v>0</v>
      </c>
      <c r="O4534" s="23">
        <v>18</v>
      </c>
      <c r="P4534" s="23" t="s">
        <v>25</v>
      </c>
      <c r="Q4534" s="23" t="s">
        <v>34</v>
      </c>
      <c r="R4534" s="23">
        <f t="shared" si="350"/>
        <v>1</v>
      </c>
      <c r="S4534" s="23" t="str">
        <f t="shared" si="351"/>
        <v>ORD104533_20240726_CUST02149_MED015</v>
      </c>
      <c r="T4534" s="23">
        <f t="shared" si="352"/>
        <v>1</v>
      </c>
      <c r="U4534" s="6">
        <f t="shared" si="353"/>
        <v>103.52</v>
      </c>
      <c r="V4534" s="6">
        <f>tbl_Raw_Data[[#This Row],[Discount_Pct]]*tbl_Raw_Data[[#This Row],[Gross_Amount]]/100</f>
        <v>0</v>
      </c>
      <c r="W4534" s="6">
        <f>tbl_Raw_Data[[#This Row],[Gross_Amount]]-tbl_Raw_Data[[#This Row],[Discount_Amount]]</f>
        <v>103.52</v>
      </c>
      <c r="X4534" s="6">
        <f>tbl_Raw_Data[[#This Row],[Net_Amount_Before_Tax]]*tbl_Raw_Data[[#This Row],[Tax_Pct]]/100</f>
        <v>18.633599999999998</v>
      </c>
      <c r="Y4534" s="6">
        <f>tbl_Raw_Data[[#This Row],[Net_Amount_Before_Tax]]+tbl_Raw_Data[[#This Row],[Tax_Amount]]</f>
        <v>122.1536</v>
      </c>
      <c r="Z4534" s="6">
        <f t="shared" si="354"/>
        <v>1</v>
      </c>
    </row>
    <row r="4535" spans="1:26" x14ac:dyDescent="0.3">
      <c r="A4535" s="23" t="s">
        <v>6521</v>
      </c>
      <c r="B4535" s="34">
        <v>45549</v>
      </c>
      <c r="C4535" s="23" t="s">
        <v>1125</v>
      </c>
      <c r="D4535" s="23" t="s">
        <v>80</v>
      </c>
      <c r="E4535" s="23" t="s">
        <v>81</v>
      </c>
      <c r="F4535" s="23">
        <v>395007</v>
      </c>
      <c r="G4535" s="23" t="s">
        <v>283</v>
      </c>
      <c r="H4535" s="23" t="s">
        <v>284</v>
      </c>
      <c r="I4535" s="23" t="s">
        <v>104</v>
      </c>
      <c r="J4535" s="23" t="s">
        <v>42</v>
      </c>
      <c r="K4535" s="23" t="s">
        <v>57</v>
      </c>
      <c r="L4535" s="23">
        <v>1</v>
      </c>
      <c r="M4535" s="23">
        <v>258.69</v>
      </c>
      <c r="N4535" s="23">
        <v>10</v>
      </c>
      <c r="O4535" s="23">
        <v>5</v>
      </c>
      <c r="P4535" s="23" t="s">
        <v>33</v>
      </c>
      <c r="Q4535" s="23" t="s">
        <v>26</v>
      </c>
      <c r="R4535" s="23">
        <f t="shared" si="350"/>
        <v>1</v>
      </c>
      <c r="S4535" s="23" t="str">
        <f t="shared" si="351"/>
        <v>ORD104533_20240914_CUST01868_MED030</v>
      </c>
      <c r="T4535" s="23">
        <f t="shared" si="352"/>
        <v>1</v>
      </c>
      <c r="U4535" s="6">
        <f t="shared" si="353"/>
        <v>258.69</v>
      </c>
      <c r="V4535" s="6">
        <f>tbl_Raw_Data[[#This Row],[Discount_Pct]]*tbl_Raw_Data[[#This Row],[Gross_Amount]]/100</f>
        <v>25.869</v>
      </c>
      <c r="W4535" s="6">
        <f>tbl_Raw_Data[[#This Row],[Gross_Amount]]-tbl_Raw_Data[[#This Row],[Discount_Amount]]</f>
        <v>232.821</v>
      </c>
      <c r="X4535" s="6">
        <f>tbl_Raw_Data[[#This Row],[Net_Amount_Before_Tax]]*tbl_Raw_Data[[#This Row],[Tax_Pct]]/100</f>
        <v>11.64105</v>
      </c>
      <c r="Y4535" s="6">
        <f>tbl_Raw_Data[[#This Row],[Net_Amount_Before_Tax]]+tbl_Raw_Data[[#This Row],[Tax_Amount]]</f>
        <v>244.46205</v>
      </c>
      <c r="Z4535" s="6">
        <f t="shared" si="354"/>
        <v>1</v>
      </c>
    </row>
    <row r="4536" spans="1:26" x14ac:dyDescent="0.3">
      <c r="A4536" s="23" t="s">
        <v>6522</v>
      </c>
      <c r="B4536" s="34">
        <v>45622</v>
      </c>
      <c r="C4536" s="23" t="s">
        <v>6523</v>
      </c>
      <c r="D4536" s="23" t="s">
        <v>123</v>
      </c>
      <c r="E4536" s="23" t="s">
        <v>101</v>
      </c>
      <c r="F4536" s="23">
        <v>226016</v>
      </c>
      <c r="G4536" s="23" t="s">
        <v>256</v>
      </c>
      <c r="H4536" s="23" t="s">
        <v>257</v>
      </c>
      <c r="I4536" s="23" t="s">
        <v>22</v>
      </c>
      <c r="J4536" s="23" t="s">
        <v>258</v>
      </c>
      <c r="K4536" s="23" t="s">
        <v>57</v>
      </c>
      <c r="L4536" s="23">
        <v>2</v>
      </c>
      <c r="M4536" s="23">
        <v>74.16</v>
      </c>
      <c r="N4536" s="23">
        <v>0</v>
      </c>
      <c r="O4536" s="23">
        <v>12</v>
      </c>
      <c r="P4536" s="23" t="s">
        <v>89</v>
      </c>
      <c r="Q4536" s="23" t="s">
        <v>26</v>
      </c>
      <c r="R4536" s="23">
        <f t="shared" si="350"/>
        <v>1</v>
      </c>
      <c r="S4536" s="23" t="str">
        <f t="shared" si="351"/>
        <v>ORD104535_20241126_CUST02113_MED025</v>
      </c>
      <c r="T4536" s="23">
        <f t="shared" si="352"/>
        <v>1</v>
      </c>
      <c r="U4536" s="6">
        <f t="shared" si="353"/>
        <v>148.32</v>
      </c>
      <c r="V4536" s="6">
        <f>tbl_Raw_Data[[#This Row],[Discount_Pct]]*tbl_Raw_Data[[#This Row],[Gross_Amount]]/100</f>
        <v>0</v>
      </c>
      <c r="W4536" s="6">
        <f>tbl_Raw_Data[[#This Row],[Gross_Amount]]-tbl_Raw_Data[[#This Row],[Discount_Amount]]</f>
        <v>148.32</v>
      </c>
      <c r="X4536" s="6">
        <f>tbl_Raw_Data[[#This Row],[Net_Amount_Before_Tax]]*tbl_Raw_Data[[#This Row],[Tax_Pct]]/100</f>
        <v>17.798400000000001</v>
      </c>
      <c r="Y4536" s="6">
        <f>tbl_Raw_Data[[#This Row],[Net_Amount_Before_Tax]]+tbl_Raw_Data[[#This Row],[Tax_Amount]]</f>
        <v>166.11840000000001</v>
      </c>
      <c r="Z4536" s="6">
        <f t="shared" si="354"/>
        <v>1</v>
      </c>
    </row>
    <row r="4537" spans="1:26" x14ac:dyDescent="0.3">
      <c r="A4537" s="23" t="s">
        <v>6524</v>
      </c>
      <c r="B4537" s="34">
        <v>45800</v>
      </c>
      <c r="C4537" s="23" t="s">
        <v>379</v>
      </c>
      <c r="D4537" s="23" t="s">
        <v>100</v>
      </c>
      <c r="E4537" s="23" t="s">
        <v>101</v>
      </c>
      <c r="F4537" s="23">
        <v>201301</v>
      </c>
      <c r="G4537" s="23" t="s">
        <v>82</v>
      </c>
      <c r="H4537" s="23" t="s">
        <v>83</v>
      </c>
      <c r="I4537" s="23" t="s">
        <v>84</v>
      </c>
      <c r="J4537" s="23" t="s">
        <v>85</v>
      </c>
      <c r="K4537" s="23" t="s">
        <v>24</v>
      </c>
      <c r="L4537" s="23">
        <v>2</v>
      </c>
      <c r="M4537" s="23">
        <v>276.33999999999997</v>
      </c>
      <c r="N4537" s="23">
        <v>0</v>
      </c>
      <c r="O4537" s="23">
        <v>5</v>
      </c>
      <c r="P4537" s="23" t="s">
        <v>65</v>
      </c>
      <c r="Q4537" s="23" t="s">
        <v>34</v>
      </c>
      <c r="R4537" s="23">
        <f t="shared" si="350"/>
        <v>1</v>
      </c>
      <c r="S4537" s="23" t="str">
        <f t="shared" si="351"/>
        <v>ORD104536_20250523_CUST03233_MED023</v>
      </c>
      <c r="T4537" s="23">
        <f t="shared" si="352"/>
        <v>1</v>
      </c>
      <c r="U4537" s="6">
        <f t="shared" si="353"/>
        <v>552.67999999999995</v>
      </c>
      <c r="V4537" s="6">
        <f>tbl_Raw_Data[[#This Row],[Discount_Pct]]*tbl_Raw_Data[[#This Row],[Gross_Amount]]/100</f>
        <v>0</v>
      </c>
      <c r="W4537" s="6">
        <f>tbl_Raw_Data[[#This Row],[Gross_Amount]]-tbl_Raw_Data[[#This Row],[Discount_Amount]]</f>
        <v>552.67999999999995</v>
      </c>
      <c r="X4537" s="6">
        <f>tbl_Raw_Data[[#This Row],[Net_Amount_Before_Tax]]*tbl_Raw_Data[[#This Row],[Tax_Pct]]/100</f>
        <v>27.633999999999997</v>
      </c>
      <c r="Y4537" s="6">
        <f>tbl_Raw_Data[[#This Row],[Net_Amount_Before_Tax]]+tbl_Raw_Data[[#This Row],[Tax_Amount]]</f>
        <v>580.31399999999996</v>
      </c>
      <c r="Z4537" s="6">
        <f t="shared" si="354"/>
        <v>2</v>
      </c>
    </row>
    <row r="4538" spans="1:26" x14ac:dyDescent="0.3">
      <c r="A4538" s="23" t="s">
        <v>6524</v>
      </c>
      <c r="B4538" s="34">
        <v>45700</v>
      </c>
      <c r="C4538" s="23" t="s">
        <v>1512</v>
      </c>
      <c r="D4538" s="23" t="s">
        <v>100</v>
      </c>
      <c r="E4538" s="23" t="s">
        <v>101</v>
      </c>
      <c r="F4538" s="23">
        <v>201305</v>
      </c>
      <c r="G4538" s="23" t="s">
        <v>68</v>
      </c>
      <c r="H4538" s="23" t="s">
        <v>69</v>
      </c>
      <c r="I4538" s="23" t="s">
        <v>55</v>
      </c>
      <c r="J4538" s="23" t="s">
        <v>56</v>
      </c>
      <c r="K4538" s="23" t="s">
        <v>24</v>
      </c>
      <c r="L4538" s="23">
        <v>2</v>
      </c>
      <c r="M4538" s="23">
        <v>31.2</v>
      </c>
      <c r="N4538" s="23">
        <v>10</v>
      </c>
      <c r="O4538" s="23">
        <v>12</v>
      </c>
      <c r="P4538" s="23" t="s">
        <v>25</v>
      </c>
      <c r="Q4538" s="23" t="s">
        <v>34</v>
      </c>
      <c r="R4538" s="23">
        <f t="shared" si="350"/>
        <v>1</v>
      </c>
      <c r="S4538" s="23" t="str">
        <f t="shared" si="351"/>
        <v>ORD104536_20250212_CUST00980_MED003</v>
      </c>
      <c r="T4538" s="23">
        <f t="shared" si="352"/>
        <v>1</v>
      </c>
      <c r="U4538" s="6">
        <f t="shared" si="353"/>
        <v>62.4</v>
      </c>
      <c r="V4538" s="6">
        <f>tbl_Raw_Data[[#This Row],[Discount_Pct]]*tbl_Raw_Data[[#This Row],[Gross_Amount]]/100</f>
        <v>6.24</v>
      </c>
      <c r="W4538" s="6">
        <f>tbl_Raw_Data[[#This Row],[Gross_Amount]]-tbl_Raw_Data[[#This Row],[Discount_Amount]]</f>
        <v>56.16</v>
      </c>
      <c r="X4538" s="6">
        <f>tbl_Raw_Data[[#This Row],[Net_Amount_Before_Tax]]*tbl_Raw_Data[[#This Row],[Tax_Pct]]/100</f>
        <v>6.7391999999999994</v>
      </c>
      <c r="Y4538" s="6">
        <f>tbl_Raw_Data[[#This Row],[Net_Amount_Before_Tax]]+tbl_Raw_Data[[#This Row],[Tax_Amount]]</f>
        <v>62.899199999999993</v>
      </c>
      <c r="Z4538" s="6">
        <f t="shared" si="354"/>
        <v>5</v>
      </c>
    </row>
    <row r="4539" spans="1:26" x14ac:dyDescent="0.3">
      <c r="A4539" s="23" t="s">
        <v>6525</v>
      </c>
      <c r="B4539" s="34">
        <v>45539</v>
      </c>
      <c r="C4539" s="23" t="s">
        <v>2864</v>
      </c>
      <c r="D4539" s="23" t="s">
        <v>123</v>
      </c>
      <c r="E4539" s="23" t="s">
        <v>101</v>
      </c>
      <c r="F4539" s="23">
        <v>226010</v>
      </c>
      <c r="G4539" s="23" t="s">
        <v>68</v>
      </c>
      <c r="H4539" s="23" t="s">
        <v>69</v>
      </c>
      <c r="I4539" s="23" t="s">
        <v>55</v>
      </c>
      <c r="J4539" s="23" t="s">
        <v>56</v>
      </c>
      <c r="K4539" s="23" t="s">
        <v>24</v>
      </c>
      <c r="L4539" s="23">
        <v>3</v>
      </c>
      <c r="M4539" s="23">
        <v>30.67</v>
      </c>
      <c r="N4539" s="23">
        <v>0</v>
      </c>
      <c r="O4539" s="23">
        <v>5</v>
      </c>
      <c r="P4539" s="23" t="s">
        <v>25</v>
      </c>
      <c r="Q4539" s="23" t="s">
        <v>34</v>
      </c>
      <c r="R4539" s="23">
        <f t="shared" si="350"/>
        <v>1</v>
      </c>
      <c r="S4539" s="23" t="str">
        <f t="shared" si="351"/>
        <v>ORD104538_20240904_CUST01393_MED003</v>
      </c>
      <c r="T4539" s="23">
        <f t="shared" si="352"/>
        <v>1</v>
      </c>
      <c r="U4539" s="6">
        <f t="shared" si="353"/>
        <v>92.01</v>
      </c>
      <c r="V4539" s="6">
        <f>tbl_Raw_Data[[#This Row],[Discount_Pct]]*tbl_Raw_Data[[#This Row],[Gross_Amount]]/100</f>
        <v>0</v>
      </c>
      <c r="W4539" s="6">
        <f>tbl_Raw_Data[[#This Row],[Gross_Amount]]-tbl_Raw_Data[[#This Row],[Discount_Amount]]</f>
        <v>92.01</v>
      </c>
      <c r="X4539" s="6">
        <f>tbl_Raw_Data[[#This Row],[Net_Amount_Before_Tax]]*tbl_Raw_Data[[#This Row],[Tax_Pct]]/100</f>
        <v>4.6005000000000003</v>
      </c>
      <c r="Y4539" s="6">
        <f>tbl_Raw_Data[[#This Row],[Net_Amount_Before_Tax]]+tbl_Raw_Data[[#This Row],[Tax_Amount]]</f>
        <v>96.610500000000002</v>
      </c>
      <c r="Z4539" s="6">
        <f t="shared" si="354"/>
        <v>5</v>
      </c>
    </row>
    <row r="4540" spans="1:26" x14ac:dyDescent="0.3">
      <c r="A4540" s="23" t="s">
        <v>6526</v>
      </c>
      <c r="B4540" s="34">
        <v>45403</v>
      </c>
      <c r="C4540" s="23" t="s">
        <v>6527</v>
      </c>
      <c r="D4540" s="23" t="s">
        <v>37</v>
      </c>
      <c r="E4540" s="23" t="s">
        <v>38</v>
      </c>
      <c r="F4540" s="23">
        <v>452016</v>
      </c>
      <c r="G4540" s="23" t="s">
        <v>107</v>
      </c>
      <c r="H4540" s="23" t="s">
        <v>108</v>
      </c>
      <c r="I4540" s="23" t="s">
        <v>63</v>
      </c>
      <c r="J4540" s="23" t="s">
        <v>42</v>
      </c>
      <c r="K4540" s="23" t="s">
        <v>57</v>
      </c>
      <c r="L4540" s="23">
        <v>1</v>
      </c>
      <c r="M4540" s="23">
        <v>97.8</v>
      </c>
      <c r="N4540" s="23">
        <v>10</v>
      </c>
      <c r="O4540" s="23">
        <v>5</v>
      </c>
      <c r="P4540" s="23" t="s">
        <v>25</v>
      </c>
      <c r="Q4540" s="23" t="s">
        <v>34</v>
      </c>
      <c r="R4540" s="23">
        <f t="shared" si="350"/>
        <v>1</v>
      </c>
      <c r="S4540" s="23" t="str">
        <f t="shared" si="351"/>
        <v>ORD104539_20240421_CUST00548_MED005</v>
      </c>
      <c r="T4540" s="23">
        <f t="shared" si="352"/>
        <v>1</v>
      </c>
      <c r="U4540" s="6">
        <f t="shared" si="353"/>
        <v>97.8</v>
      </c>
      <c r="V4540" s="6">
        <f>tbl_Raw_Data[[#This Row],[Discount_Pct]]*tbl_Raw_Data[[#This Row],[Gross_Amount]]/100</f>
        <v>9.7799999999999994</v>
      </c>
      <c r="W4540" s="6">
        <f>tbl_Raw_Data[[#This Row],[Gross_Amount]]-tbl_Raw_Data[[#This Row],[Discount_Amount]]</f>
        <v>88.02</v>
      </c>
      <c r="X4540" s="6">
        <f>tbl_Raw_Data[[#This Row],[Net_Amount_Before_Tax]]*tbl_Raw_Data[[#This Row],[Tax_Pct]]/100</f>
        <v>4.4009999999999998</v>
      </c>
      <c r="Y4540" s="6">
        <f>tbl_Raw_Data[[#This Row],[Net_Amount_Before_Tax]]+tbl_Raw_Data[[#This Row],[Tax_Amount]]</f>
        <v>92.420999999999992</v>
      </c>
      <c r="Z4540" s="6">
        <f t="shared" si="354"/>
        <v>1</v>
      </c>
    </row>
    <row r="4541" spans="1:26" x14ac:dyDescent="0.3">
      <c r="A4541" s="23" t="s">
        <v>6528</v>
      </c>
      <c r="B4541" s="34">
        <v>45629</v>
      </c>
      <c r="C4541" s="23" t="s">
        <v>852</v>
      </c>
      <c r="D4541" s="23" t="s">
        <v>92</v>
      </c>
      <c r="E4541" s="23" t="s">
        <v>93</v>
      </c>
      <c r="F4541" s="23">
        <v>560001</v>
      </c>
      <c r="G4541" s="23" t="s">
        <v>107</v>
      </c>
      <c r="H4541" s="23" t="s">
        <v>108</v>
      </c>
      <c r="I4541" s="23" t="s">
        <v>63</v>
      </c>
      <c r="J4541" s="23" t="s">
        <v>42</v>
      </c>
      <c r="K4541" s="23" t="s">
        <v>57</v>
      </c>
      <c r="L4541" s="23">
        <v>1</v>
      </c>
      <c r="M4541" s="23">
        <v>98.85</v>
      </c>
      <c r="N4541" s="23">
        <v>0</v>
      </c>
      <c r="O4541" s="23">
        <v>5</v>
      </c>
      <c r="P4541" s="23" t="s">
        <v>43</v>
      </c>
      <c r="Q4541" s="23" t="s">
        <v>34</v>
      </c>
      <c r="R4541" s="23">
        <f t="shared" si="350"/>
        <v>1</v>
      </c>
      <c r="S4541" s="23" t="str">
        <f t="shared" si="351"/>
        <v>ORD104540_20241203_CUST01221_MED005</v>
      </c>
      <c r="T4541" s="23">
        <f t="shared" si="352"/>
        <v>1</v>
      </c>
      <c r="U4541" s="6">
        <f t="shared" si="353"/>
        <v>98.85</v>
      </c>
      <c r="V4541" s="6">
        <f>tbl_Raw_Data[[#This Row],[Discount_Pct]]*tbl_Raw_Data[[#This Row],[Gross_Amount]]/100</f>
        <v>0</v>
      </c>
      <c r="W4541" s="6">
        <f>tbl_Raw_Data[[#This Row],[Gross_Amount]]-tbl_Raw_Data[[#This Row],[Discount_Amount]]</f>
        <v>98.85</v>
      </c>
      <c r="X4541" s="6">
        <f>tbl_Raw_Data[[#This Row],[Net_Amount_Before_Tax]]*tbl_Raw_Data[[#This Row],[Tax_Pct]]/100</f>
        <v>4.9424999999999999</v>
      </c>
      <c r="Y4541" s="6">
        <f>tbl_Raw_Data[[#This Row],[Net_Amount_Before_Tax]]+tbl_Raw_Data[[#This Row],[Tax_Amount]]</f>
        <v>103.79249999999999</v>
      </c>
      <c r="Z4541" s="6">
        <f t="shared" si="354"/>
        <v>2</v>
      </c>
    </row>
    <row r="4542" spans="1:26" x14ac:dyDescent="0.3">
      <c r="A4542" s="23" t="s">
        <v>6529</v>
      </c>
      <c r="B4542" s="34">
        <v>46011</v>
      </c>
      <c r="C4542" s="23" t="s">
        <v>6530</v>
      </c>
      <c r="D4542" s="23" t="s">
        <v>19</v>
      </c>
      <c r="E4542" s="23" t="s">
        <v>19</v>
      </c>
      <c r="F4542" s="23">
        <v>110024</v>
      </c>
      <c r="G4542" s="23" t="s">
        <v>39</v>
      </c>
      <c r="H4542" s="23" t="s">
        <v>40</v>
      </c>
      <c r="I4542" s="23" t="s">
        <v>41</v>
      </c>
      <c r="J4542" s="23" t="s">
        <v>42</v>
      </c>
      <c r="K4542" s="23" t="s">
        <v>24</v>
      </c>
      <c r="L4542" s="23">
        <v>1</v>
      </c>
      <c r="M4542" s="23">
        <v>27.45</v>
      </c>
      <c r="N4542" s="23">
        <v>5</v>
      </c>
      <c r="O4542" s="23">
        <v>12</v>
      </c>
      <c r="P4542" s="23" t="s">
        <v>89</v>
      </c>
      <c r="Q4542" s="23" t="s">
        <v>34</v>
      </c>
      <c r="R4542" s="23">
        <f t="shared" si="350"/>
        <v>1</v>
      </c>
      <c r="S4542" s="23" t="str">
        <f t="shared" si="351"/>
        <v>ORD104541_20251220_CUST00229_MED001</v>
      </c>
      <c r="T4542" s="23">
        <f t="shared" si="352"/>
        <v>1</v>
      </c>
      <c r="U4542" s="6">
        <f t="shared" si="353"/>
        <v>27.45</v>
      </c>
      <c r="V4542" s="6">
        <f>tbl_Raw_Data[[#This Row],[Discount_Pct]]*tbl_Raw_Data[[#This Row],[Gross_Amount]]/100</f>
        <v>1.3725000000000001</v>
      </c>
      <c r="W4542" s="6">
        <f>tbl_Raw_Data[[#This Row],[Gross_Amount]]-tbl_Raw_Data[[#This Row],[Discount_Amount]]</f>
        <v>26.077500000000001</v>
      </c>
      <c r="X4542" s="6">
        <f>tbl_Raw_Data[[#This Row],[Net_Amount_Before_Tax]]*tbl_Raw_Data[[#This Row],[Tax_Pct]]/100</f>
        <v>3.1293000000000002</v>
      </c>
      <c r="Y4542" s="6">
        <f>tbl_Raw_Data[[#This Row],[Net_Amount_Before_Tax]]+tbl_Raw_Data[[#This Row],[Tax_Amount]]</f>
        <v>29.206800000000001</v>
      </c>
      <c r="Z4542" s="6">
        <f t="shared" si="354"/>
        <v>2</v>
      </c>
    </row>
    <row r="4543" spans="1:26" x14ac:dyDescent="0.3">
      <c r="A4543" s="23" t="s">
        <v>6531</v>
      </c>
      <c r="B4543" s="34">
        <v>45533</v>
      </c>
      <c r="C4543" s="23" t="s">
        <v>3463</v>
      </c>
      <c r="D4543" s="23" t="s">
        <v>19</v>
      </c>
      <c r="E4543" s="23" t="s">
        <v>19</v>
      </c>
      <c r="F4543" s="23">
        <v>110029</v>
      </c>
      <c r="G4543" s="23" t="s">
        <v>94</v>
      </c>
      <c r="H4543" s="23" t="s">
        <v>95</v>
      </c>
      <c r="I4543" s="23" t="s">
        <v>84</v>
      </c>
      <c r="J4543" s="23" t="s">
        <v>42</v>
      </c>
      <c r="K4543" s="23" t="s">
        <v>24</v>
      </c>
      <c r="L4543" s="23">
        <v>2</v>
      </c>
      <c r="M4543" s="23">
        <v>82.97</v>
      </c>
      <c r="N4543" s="23">
        <v>0</v>
      </c>
      <c r="O4543" s="23">
        <v>5</v>
      </c>
      <c r="P4543" s="23" t="s">
        <v>43</v>
      </c>
      <c r="Q4543" s="23" t="s">
        <v>34</v>
      </c>
      <c r="R4543" s="23">
        <f t="shared" si="350"/>
        <v>1</v>
      </c>
      <c r="S4543" s="23" t="str">
        <f t="shared" si="351"/>
        <v>ORD104542_20240829_CUST01364_MED021</v>
      </c>
      <c r="T4543" s="23">
        <f t="shared" si="352"/>
        <v>1</v>
      </c>
      <c r="U4543" s="6">
        <f t="shared" si="353"/>
        <v>165.94</v>
      </c>
      <c r="V4543" s="6">
        <f>tbl_Raw_Data[[#This Row],[Discount_Pct]]*tbl_Raw_Data[[#This Row],[Gross_Amount]]/100</f>
        <v>0</v>
      </c>
      <c r="W4543" s="6">
        <f>tbl_Raw_Data[[#This Row],[Gross_Amount]]-tbl_Raw_Data[[#This Row],[Discount_Amount]]</f>
        <v>165.94</v>
      </c>
      <c r="X4543" s="6">
        <f>tbl_Raw_Data[[#This Row],[Net_Amount_Before_Tax]]*tbl_Raw_Data[[#This Row],[Tax_Pct]]/100</f>
        <v>8.2970000000000006</v>
      </c>
      <c r="Y4543" s="6">
        <f>tbl_Raw_Data[[#This Row],[Net_Amount_Before_Tax]]+tbl_Raw_Data[[#This Row],[Tax_Amount]]</f>
        <v>174.23699999999999</v>
      </c>
      <c r="Z4543" s="6">
        <f t="shared" si="354"/>
        <v>3</v>
      </c>
    </row>
    <row r="4544" spans="1:26" x14ac:dyDescent="0.3">
      <c r="A4544" s="23" t="s">
        <v>6532</v>
      </c>
      <c r="B4544" s="34">
        <v>45681</v>
      </c>
      <c r="C4544" s="23" t="s">
        <v>6533</v>
      </c>
      <c r="D4544" s="23" t="s">
        <v>52</v>
      </c>
      <c r="E4544" s="23" t="s">
        <v>52</v>
      </c>
      <c r="F4544" s="23">
        <v>160036</v>
      </c>
      <c r="G4544" s="23" t="s">
        <v>145</v>
      </c>
      <c r="H4544" s="23" t="s">
        <v>146</v>
      </c>
      <c r="I4544" s="23" t="s">
        <v>147</v>
      </c>
      <c r="J4544" s="23" t="s">
        <v>148</v>
      </c>
      <c r="K4544" s="23" t="s">
        <v>24</v>
      </c>
      <c r="L4544" s="23">
        <v>6</v>
      </c>
      <c r="M4544" s="23">
        <v>97.61</v>
      </c>
      <c r="N4544" s="23">
        <v>5</v>
      </c>
      <c r="O4544" s="23">
        <v>18</v>
      </c>
      <c r="P4544" s="23" t="s">
        <v>65</v>
      </c>
      <c r="Q4544" s="23" t="s">
        <v>26</v>
      </c>
      <c r="R4544" s="23">
        <f t="shared" si="350"/>
        <v>1</v>
      </c>
      <c r="S4544" s="23" t="str">
        <f t="shared" si="351"/>
        <v>ORD104543_20250124_CUST00478_MED016</v>
      </c>
      <c r="T4544" s="23">
        <f t="shared" si="352"/>
        <v>1</v>
      </c>
      <c r="U4544" s="6">
        <f t="shared" si="353"/>
        <v>585.66</v>
      </c>
      <c r="V4544" s="6">
        <f>tbl_Raw_Data[[#This Row],[Discount_Pct]]*tbl_Raw_Data[[#This Row],[Gross_Amount]]/100</f>
        <v>29.282999999999998</v>
      </c>
      <c r="W4544" s="6">
        <f>tbl_Raw_Data[[#This Row],[Gross_Amount]]-tbl_Raw_Data[[#This Row],[Discount_Amount]]</f>
        <v>556.37699999999995</v>
      </c>
      <c r="X4544" s="6">
        <f>tbl_Raw_Data[[#This Row],[Net_Amount_Before_Tax]]*tbl_Raw_Data[[#This Row],[Tax_Pct]]/100</f>
        <v>100.14785999999999</v>
      </c>
      <c r="Y4544" s="6">
        <f>tbl_Raw_Data[[#This Row],[Net_Amount_Before_Tax]]+tbl_Raw_Data[[#This Row],[Tax_Amount]]</f>
        <v>656.52485999999999</v>
      </c>
      <c r="Z4544" s="6">
        <f t="shared" si="354"/>
        <v>0</v>
      </c>
    </row>
    <row r="4545" spans="1:26" x14ac:dyDescent="0.3">
      <c r="A4545" s="23" t="s">
        <v>6534</v>
      </c>
      <c r="B4545" s="34">
        <v>45676</v>
      </c>
      <c r="C4545" s="23" t="s">
        <v>5487</v>
      </c>
      <c r="D4545" s="23" t="s">
        <v>19</v>
      </c>
      <c r="E4545" s="23" t="s">
        <v>19</v>
      </c>
      <c r="F4545" s="23">
        <v>110044</v>
      </c>
      <c r="G4545" s="23" t="s">
        <v>102</v>
      </c>
      <c r="H4545" s="23" t="s">
        <v>103</v>
      </c>
      <c r="I4545" s="23" t="s">
        <v>104</v>
      </c>
      <c r="J4545" s="23" t="s">
        <v>64</v>
      </c>
      <c r="K4545" s="23" t="s">
        <v>57</v>
      </c>
      <c r="L4545" s="23">
        <v>3</v>
      </c>
      <c r="M4545" s="23">
        <v>106.18</v>
      </c>
      <c r="N4545" s="23">
        <v>15</v>
      </c>
      <c r="O4545" s="23">
        <v>12</v>
      </c>
      <c r="P4545" s="23" t="s">
        <v>33</v>
      </c>
      <c r="Q4545" s="23" t="s">
        <v>44</v>
      </c>
      <c r="R4545" s="23">
        <f t="shared" si="350"/>
        <v>1</v>
      </c>
      <c r="S4545" s="23" t="str">
        <f t="shared" si="351"/>
        <v>ORD104544_20250119_CUST01171_MED029</v>
      </c>
      <c r="T4545" s="23">
        <f t="shared" si="352"/>
        <v>1</v>
      </c>
      <c r="U4545" s="6">
        <f t="shared" si="353"/>
        <v>318.54000000000002</v>
      </c>
      <c r="V4545" s="6">
        <f>tbl_Raw_Data[[#This Row],[Discount_Pct]]*tbl_Raw_Data[[#This Row],[Gross_Amount]]/100</f>
        <v>47.781000000000006</v>
      </c>
      <c r="W4545" s="6">
        <f>tbl_Raw_Data[[#This Row],[Gross_Amount]]-tbl_Raw_Data[[#This Row],[Discount_Amount]]</f>
        <v>270.75900000000001</v>
      </c>
      <c r="X4545" s="6">
        <f>tbl_Raw_Data[[#This Row],[Net_Amount_Before_Tax]]*tbl_Raw_Data[[#This Row],[Tax_Pct]]/100</f>
        <v>32.491080000000004</v>
      </c>
      <c r="Y4545" s="6">
        <f>tbl_Raw_Data[[#This Row],[Net_Amount_Before_Tax]]+tbl_Raw_Data[[#This Row],[Tax_Amount]]</f>
        <v>303.25008000000003</v>
      </c>
      <c r="Z4545" s="6">
        <f t="shared" si="354"/>
        <v>1</v>
      </c>
    </row>
    <row r="4546" spans="1:26" x14ac:dyDescent="0.3">
      <c r="A4546" s="23" t="s">
        <v>6535</v>
      </c>
      <c r="B4546" s="34">
        <v>45362</v>
      </c>
      <c r="C4546" s="23" t="s">
        <v>6536</v>
      </c>
      <c r="D4546" s="23" t="s">
        <v>19</v>
      </c>
      <c r="E4546" s="23" t="s">
        <v>19</v>
      </c>
      <c r="F4546" s="23">
        <v>110044</v>
      </c>
      <c r="G4546" s="23" t="s">
        <v>124</v>
      </c>
      <c r="H4546" s="23" t="s">
        <v>125</v>
      </c>
      <c r="I4546" s="23" t="s">
        <v>104</v>
      </c>
      <c r="J4546" s="23" t="s">
        <v>114</v>
      </c>
      <c r="K4546" s="23" t="s">
        <v>24</v>
      </c>
      <c r="L4546" s="23">
        <v>1</v>
      </c>
      <c r="M4546" s="23">
        <v>121.13</v>
      </c>
      <c r="N4546" s="23">
        <v>0</v>
      </c>
      <c r="O4546" s="23">
        <v>5</v>
      </c>
      <c r="P4546" s="23" t="s">
        <v>43</v>
      </c>
      <c r="Q4546" s="23" t="s">
        <v>34</v>
      </c>
      <c r="R4546" s="23">
        <f t="shared" ref="R4546:R4609" si="355">COUNTIFS($A$2:$A$8001,A4546,$B$2:$B$8001,B4546,$C$2:$C$8001,C4546,$G$2:$G$8001,G4546)</f>
        <v>1</v>
      </c>
      <c r="S4546" s="23" t="str">
        <f t="shared" ref="S4546:S4609" si="356">A4546&amp;"_"&amp;TEXT(B4546,"yyyymmdd")&amp;"_"&amp;C4546&amp;"_"&amp;G4546</f>
        <v>ORD104545_20240311_CUST01127_MED018</v>
      </c>
      <c r="T4546" s="23">
        <f t="shared" ref="T4546:T4609" si="357">COUNTIF($S$2:$S$8001,S4546)</f>
        <v>1</v>
      </c>
      <c r="U4546" s="6">
        <f t="shared" ref="U4546:U4609" si="358">L4546*M4546</f>
        <v>121.13</v>
      </c>
      <c r="V4546" s="6">
        <f>tbl_Raw_Data[[#This Row],[Discount_Pct]]*tbl_Raw_Data[[#This Row],[Gross_Amount]]/100</f>
        <v>0</v>
      </c>
      <c r="W4546" s="6">
        <f>tbl_Raw_Data[[#This Row],[Gross_Amount]]-tbl_Raw_Data[[#This Row],[Discount_Amount]]</f>
        <v>121.13</v>
      </c>
      <c r="X4546" s="6">
        <f>tbl_Raw_Data[[#This Row],[Net_Amount_Before_Tax]]*tbl_Raw_Data[[#This Row],[Tax_Pct]]/100</f>
        <v>6.0564999999999998</v>
      </c>
      <c r="Y4546" s="6">
        <f>tbl_Raw_Data[[#This Row],[Net_Amount_Before_Tax]]+tbl_Raw_Data[[#This Row],[Tax_Amount]]</f>
        <v>127.1865</v>
      </c>
      <c r="Z4546" s="6">
        <f t="shared" ref="Z4546:Z4609" si="359">COUNTIFS($C$2:$C$8001,C4546,$Q$2:$Q$8001,"Delivered")</f>
        <v>2</v>
      </c>
    </row>
    <row r="4547" spans="1:26" x14ac:dyDescent="0.3">
      <c r="A4547" s="23" t="s">
        <v>6537</v>
      </c>
      <c r="B4547" s="34">
        <v>45423</v>
      </c>
      <c r="C4547" s="23" t="s">
        <v>6042</v>
      </c>
      <c r="D4547" s="23" t="s">
        <v>28</v>
      </c>
      <c r="E4547" s="23" t="s">
        <v>29</v>
      </c>
      <c r="F4547" s="23">
        <v>500032</v>
      </c>
      <c r="G4547" s="23" t="s">
        <v>283</v>
      </c>
      <c r="H4547" s="23" t="s">
        <v>284</v>
      </c>
      <c r="I4547" s="23" t="s">
        <v>104</v>
      </c>
      <c r="J4547" s="23" t="s">
        <v>42</v>
      </c>
      <c r="K4547" s="23" t="s">
        <v>57</v>
      </c>
      <c r="L4547" s="23">
        <v>1</v>
      </c>
      <c r="M4547" s="23">
        <v>325.41000000000003</v>
      </c>
      <c r="N4547" s="23">
        <v>5</v>
      </c>
      <c r="O4547" s="23">
        <v>18</v>
      </c>
      <c r="P4547" s="23" t="s">
        <v>33</v>
      </c>
      <c r="Q4547" s="23" t="s">
        <v>34</v>
      </c>
      <c r="R4547" s="23">
        <f t="shared" si="355"/>
        <v>1</v>
      </c>
      <c r="S4547" s="23" t="str">
        <f t="shared" si="356"/>
        <v>ORD104546_20240511_CUST01988_MED030</v>
      </c>
      <c r="T4547" s="23">
        <f t="shared" si="357"/>
        <v>1</v>
      </c>
      <c r="U4547" s="6">
        <f t="shared" si="358"/>
        <v>325.41000000000003</v>
      </c>
      <c r="V4547" s="6">
        <f>tbl_Raw_Data[[#This Row],[Discount_Pct]]*tbl_Raw_Data[[#This Row],[Gross_Amount]]/100</f>
        <v>16.270500000000002</v>
      </c>
      <c r="W4547" s="6">
        <f>tbl_Raw_Data[[#This Row],[Gross_Amount]]-tbl_Raw_Data[[#This Row],[Discount_Amount]]</f>
        <v>309.1395</v>
      </c>
      <c r="X4547" s="6">
        <f>tbl_Raw_Data[[#This Row],[Net_Amount_Before_Tax]]*tbl_Raw_Data[[#This Row],[Tax_Pct]]/100</f>
        <v>55.645110000000003</v>
      </c>
      <c r="Y4547" s="6">
        <f>tbl_Raw_Data[[#This Row],[Net_Amount_Before_Tax]]+tbl_Raw_Data[[#This Row],[Tax_Amount]]</f>
        <v>364.78460999999999</v>
      </c>
      <c r="Z4547" s="6">
        <f t="shared" si="359"/>
        <v>4</v>
      </c>
    </row>
    <row r="4548" spans="1:26" x14ac:dyDescent="0.3">
      <c r="A4548" s="23" t="s">
        <v>6538</v>
      </c>
      <c r="B4548" s="34">
        <v>45494</v>
      </c>
      <c r="C4548" s="23" t="s">
        <v>403</v>
      </c>
      <c r="D4548" s="23" t="s">
        <v>92</v>
      </c>
      <c r="E4548" s="23" t="s">
        <v>93</v>
      </c>
      <c r="F4548" s="23">
        <v>560100</v>
      </c>
      <c r="G4548" s="23" t="s">
        <v>233</v>
      </c>
      <c r="H4548" s="23" t="s">
        <v>234</v>
      </c>
      <c r="I4548" s="23" t="s">
        <v>104</v>
      </c>
      <c r="J4548" s="23" t="s">
        <v>42</v>
      </c>
      <c r="K4548" s="23" t="s">
        <v>24</v>
      </c>
      <c r="L4548" s="23">
        <v>1</v>
      </c>
      <c r="M4548" s="23">
        <v>145.01</v>
      </c>
      <c r="N4548" s="23">
        <v>5</v>
      </c>
      <c r="O4548" s="23">
        <v>12</v>
      </c>
      <c r="P4548" s="23" t="s">
        <v>33</v>
      </c>
      <c r="Q4548" s="23" t="s">
        <v>90</v>
      </c>
      <c r="R4548" s="23">
        <f t="shared" si="355"/>
        <v>1</v>
      </c>
      <c r="S4548" s="23" t="str">
        <f t="shared" si="356"/>
        <v>ORD104547_20240721_CUST01759_MED019</v>
      </c>
      <c r="T4548" s="23">
        <f t="shared" si="357"/>
        <v>1</v>
      </c>
      <c r="U4548" s="6">
        <f t="shared" si="358"/>
        <v>145.01</v>
      </c>
      <c r="V4548" s="6">
        <f>tbl_Raw_Data[[#This Row],[Discount_Pct]]*tbl_Raw_Data[[#This Row],[Gross_Amount]]/100</f>
        <v>7.2504999999999997</v>
      </c>
      <c r="W4548" s="6">
        <f>tbl_Raw_Data[[#This Row],[Gross_Amount]]-tbl_Raw_Data[[#This Row],[Discount_Amount]]</f>
        <v>137.7595</v>
      </c>
      <c r="X4548" s="6">
        <f>tbl_Raw_Data[[#This Row],[Net_Amount_Before_Tax]]*tbl_Raw_Data[[#This Row],[Tax_Pct]]/100</f>
        <v>16.531140000000001</v>
      </c>
      <c r="Y4548" s="6">
        <f>tbl_Raw_Data[[#This Row],[Net_Amount_Before_Tax]]+tbl_Raw_Data[[#This Row],[Tax_Amount]]</f>
        <v>154.29064</v>
      </c>
      <c r="Z4548" s="6">
        <f t="shared" si="359"/>
        <v>0</v>
      </c>
    </row>
    <row r="4549" spans="1:26" x14ac:dyDescent="0.3">
      <c r="A4549" s="23" t="s">
        <v>6539</v>
      </c>
      <c r="B4549" s="34">
        <v>45492</v>
      </c>
      <c r="C4549" s="23" t="s">
        <v>6540</v>
      </c>
      <c r="D4549" s="23" t="s">
        <v>100</v>
      </c>
      <c r="E4549" s="23" t="s">
        <v>101</v>
      </c>
      <c r="F4549" s="23">
        <v>201301</v>
      </c>
      <c r="G4549" s="23" t="s">
        <v>20</v>
      </c>
      <c r="H4549" s="23" t="s">
        <v>21</v>
      </c>
      <c r="I4549" s="23" t="s">
        <v>22</v>
      </c>
      <c r="J4549" s="23" t="s">
        <v>23</v>
      </c>
      <c r="K4549" s="23" t="s">
        <v>24</v>
      </c>
      <c r="L4549" s="23">
        <v>1</v>
      </c>
      <c r="M4549" s="23">
        <v>129.76</v>
      </c>
      <c r="N4549" s="23">
        <v>15</v>
      </c>
      <c r="O4549" s="23">
        <v>5</v>
      </c>
      <c r="P4549" s="23" t="s">
        <v>65</v>
      </c>
      <c r="Q4549" s="23" t="s">
        <v>26</v>
      </c>
      <c r="R4549" s="23">
        <f t="shared" si="355"/>
        <v>1</v>
      </c>
      <c r="S4549" s="23" t="str">
        <f t="shared" si="356"/>
        <v>ORD104548_20240719_CUST02228_MED024</v>
      </c>
      <c r="T4549" s="23">
        <f t="shared" si="357"/>
        <v>1</v>
      </c>
      <c r="U4549" s="6">
        <f t="shared" si="358"/>
        <v>129.76</v>
      </c>
      <c r="V4549" s="6">
        <f>tbl_Raw_Data[[#This Row],[Discount_Pct]]*tbl_Raw_Data[[#This Row],[Gross_Amount]]/100</f>
        <v>19.463999999999999</v>
      </c>
      <c r="W4549" s="6">
        <f>tbl_Raw_Data[[#This Row],[Gross_Amount]]-tbl_Raw_Data[[#This Row],[Discount_Amount]]</f>
        <v>110.29599999999999</v>
      </c>
      <c r="X4549" s="6">
        <f>tbl_Raw_Data[[#This Row],[Net_Amount_Before_Tax]]*tbl_Raw_Data[[#This Row],[Tax_Pct]]/100</f>
        <v>5.5148000000000001</v>
      </c>
      <c r="Y4549" s="6">
        <f>tbl_Raw_Data[[#This Row],[Net_Amount_Before_Tax]]+tbl_Raw_Data[[#This Row],[Tax_Amount]]</f>
        <v>115.81079999999999</v>
      </c>
      <c r="Z4549" s="6">
        <f t="shared" si="359"/>
        <v>1</v>
      </c>
    </row>
    <row r="4550" spans="1:26" x14ac:dyDescent="0.3">
      <c r="A4550" s="23" t="s">
        <v>6541</v>
      </c>
      <c r="B4550" s="34">
        <v>45455</v>
      </c>
      <c r="C4550" s="23" t="s">
        <v>3786</v>
      </c>
      <c r="D4550" s="23" t="s">
        <v>92</v>
      </c>
      <c r="E4550" s="23" t="s">
        <v>93</v>
      </c>
      <c r="F4550" s="23">
        <v>560001</v>
      </c>
      <c r="G4550" s="23" t="s">
        <v>154</v>
      </c>
      <c r="H4550" s="23" t="s">
        <v>155</v>
      </c>
      <c r="I4550" s="23" t="s">
        <v>134</v>
      </c>
      <c r="J4550" s="23" t="s">
        <v>156</v>
      </c>
      <c r="K4550" s="23" t="s">
        <v>57</v>
      </c>
      <c r="L4550" s="23">
        <v>5</v>
      </c>
      <c r="M4550" s="23">
        <v>49.98</v>
      </c>
      <c r="N4550" s="23">
        <v>0</v>
      </c>
      <c r="O4550" s="23">
        <v>18</v>
      </c>
      <c r="P4550" s="23" t="s">
        <v>43</v>
      </c>
      <c r="Q4550" s="23" t="s">
        <v>44</v>
      </c>
      <c r="R4550" s="23">
        <f t="shared" si="355"/>
        <v>1</v>
      </c>
      <c r="S4550" s="23" t="str">
        <f t="shared" si="356"/>
        <v>ORD104549_20240612_CUST00679_MED006</v>
      </c>
      <c r="T4550" s="23">
        <f t="shared" si="357"/>
        <v>1</v>
      </c>
      <c r="U4550" s="6">
        <f t="shared" si="358"/>
        <v>249.89999999999998</v>
      </c>
      <c r="V4550" s="6">
        <f>tbl_Raw_Data[[#This Row],[Discount_Pct]]*tbl_Raw_Data[[#This Row],[Gross_Amount]]/100</f>
        <v>0</v>
      </c>
      <c r="W4550" s="6">
        <f>tbl_Raw_Data[[#This Row],[Gross_Amount]]-tbl_Raw_Data[[#This Row],[Discount_Amount]]</f>
        <v>249.89999999999998</v>
      </c>
      <c r="X4550" s="6">
        <f>tbl_Raw_Data[[#This Row],[Net_Amount_Before_Tax]]*tbl_Raw_Data[[#This Row],[Tax_Pct]]/100</f>
        <v>44.981999999999999</v>
      </c>
      <c r="Y4550" s="6">
        <f>tbl_Raw_Data[[#This Row],[Net_Amount_Before_Tax]]+tbl_Raw_Data[[#This Row],[Tax_Amount]]</f>
        <v>294.88199999999995</v>
      </c>
      <c r="Z4550" s="6">
        <f t="shared" si="359"/>
        <v>2</v>
      </c>
    </row>
    <row r="4551" spans="1:26" x14ac:dyDescent="0.3">
      <c r="A4551" s="23" t="s">
        <v>6542</v>
      </c>
      <c r="B4551" s="34">
        <v>45459</v>
      </c>
      <c r="C4551" s="23" t="s">
        <v>6543</v>
      </c>
      <c r="D4551" s="23" t="s">
        <v>46</v>
      </c>
      <c r="E4551" s="23" t="s">
        <v>47</v>
      </c>
      <c r="F4551" s="23">
        <v>411057</v>
      </c>
      <c r="G4551" s="23" t="s">
        <v>53</v>
      </c>
      <c r="H4551" s="23" t="s">
        <v>54</v>
      </c>
      <c r="I4551" s="23" t="s">
        <v>55</v>
      </c>
      <c r="J4551" s="23" t="s">
        <v>56</v>
      </c>
      <c r="K4551" s="23" t="s">
        <v>57</v>
      </c>
      <c r="L4551" s="23">
        <v>6</v>
      </c>
      <c r="M4551" s="23">
        <v>54.11</v>
      </c>
      <c r="N4551" s="23">
        <v>5</v>
      </c>
      <c r="O4551" s="23">
        <v>5</v>
      </c>
      <c r="P4551" s="23" t="s">
        <v>58</v>
      </c>
      <c r="Q4551" s="23" t="s">
        <v>34</v>
      </c>
      <c r="R4551" s="23">
        <f t="shared" si="355"/>
        <v>1</v>
      </c>
      <c r="S4551" s="23" t="str">
        <f t="shared" si="356"/>
        <v>ORD104550_20240616_CUST00891_MED020</v>
      </c>
      <c r="T4551" s="23">
        <f t="shared" si="357"/>
        <v>1</v>
      </c>
      <c r="U4551" s="6">
        <f t="shared" si="358"/>
        <v>324.65999999999997</v>
      </c>
      <c r="V4551" s="6">
        <f>tbl_Raw_Data[[#This Row],[Discount_Pct]]*tbl_Raw_Data[[#This Row],[Gross_Amount]]/100</f>
        <v>16.232999999999997</v>
      </c>
      <c r="W4551" s="6">
        <f>tbl_Raw_Data[[#This Row],[Gross_Amount]]-tbl_Raw_Data[[#This Row],[Discount_Amount]]</f>
        <v>308.42699999999996</v>
      </c>
      <c r="X4551" s="6">
        <f>tbl_Raw_Data[[#This Row],[Net_Amount_Before_Tax]]*tbl_Raw_Data[[#This Row],[Tax_Pct]]/100</f>
        <v>15.421349999999997</v>
      </c>
      <c r="Y4551" s="6">
        <f>tbl_Raw_Data[[#This Row],[Net_Amount_Before_Tax]]+tbl_Raw_Data[[#This Row],[Tax_Amount]]</f>
        <v>323.84834999999998</v>
      </c>
      <c r="Z4551" s="6">
        <f t="shared" si="359"/>
        <v>1</v>
      </c>
    </row>
    <row r="4552" spans="1:26" x14ac:dyDescent="0.3">
      <c r="A4552" s="23" t="s">
        <v>6544</v>
      </c>
      <c r="B4552" s="34">
        <v>45335</v>
      </c>
      <c r="C4552" s="23" t="s">
        <v>6545</v>
      </c>
      <c r="D4552" s="23" t="s">
        <v>52</v>
      </c>
      <c r="E4552" s="23" t="s">
        <v>52</v>
      </c>
      <c r="F4552" s="23">
        <v>160017</v>
      </c>
      <c r="G4552" s="23" t="s">
        <v>61</v>
      </c>
      <c r="H4552" s="23" t="s">
        <v>62</v>
      </c>
      <c r="I4552" s="23" t="s">
        <v>63</v>
      </c>
      <c r="J4552" s="23" t="s">
        <v>64</v>
      </c>
      <c r="K4552" s="23" t="s">
        <v>57</v>
      </c>
      <c r="L4552" s="23">
        <v>6</v>
      </c>
      <c r="M4552" s="23">
        <v>105.69</v>
      </c>
      <c r="N4552" s="23">
        <v>0</v>
      </c>
      <c r="O4552" s="23">
        <v>5</v>
      </c>
      <c r="P4552" s="23" t="s">
        <v>43</v>
      </c>
      <c r="Q4552" s="23" t="s">
        <v>34</v>
      </c>
      <c r="R4552" s="23">
        <f t="shared" si="355"/>
        <v>1</v>
      </c>
      <c r="S4552" s="23" t="str">
        <f t="shared" si="356"/>
        <v>ORD104551_20240213_CUST02946_MED004</v>
      </c>
      <c r="T4552" s="23">
        <f t="shared" si="357"/>
        <v>1</v>
      </c>
      <c r="U4552" s="6">
        <f t="shared" si="358"/>
        <v>634.14</v>
      </c>
      <c r="V4552" s="6">
        <f>tbl_Raw_Data[[#This Row],[Discount_Pct]]*tbl_Raw_Data[[#This Row],[Gross_Amount]]/100</f>
        <v>0</v>
      </c>
      <c r="W4552" s="6">
        <f>tbl_Raw_Data[[#This Row],[Gross_Amount]]-tbl_Raw_Data[[#This Row],[Discount_Amount]]</f>
        <v>634.14</v>
      </c>
      <c r="X4552" s="6">
        <f>tbl_Raw_Data[[#This Row],[Net_Amount_Before_Tax]]*tbl_Raw_Data[[#This Row],[Tax_Pct]]/100</f>
        <v>31.706999999999997</v>
      </c>
      <c r="Y4552" s="6">
        <f>tbl_Raw_Data[[#This Row],[Net_Amount_Before_Tax]]+tbl_Raw_Data[[#This Row],[Tax_Amount]]</f>
        <v>665.84699999999998</v>
      </c>
      <c r="Z4552" s="6">
        <f t="shared" si="359"/>
        <v>1</v>
      </c>
    </row>
    <row r="4553" spans="1:26" x14ac:dyDescent="0.3">
      <c r="A4553" s="23" t="s">
        <v>6546</v>
      </c>
      <c r="B4553" s="34">
        <v>45670</v>
      </c>
      <c r="C4553" s="23" t="s">
        <v>2898</v>
      </c>
      <c r="D4553" s="23" t="s">
        <v>142</v>
      </c>
      <c r="E4553" s="23" t="s">
        <v>81</v>
      </c>
      <c r="F4553" s="23">
        <v>380061</v>
      </c>
      <c r="G4553" s="23" t="s">
        <v>229</v>
      </c>
      <c r="H4553" s="23" t="s">
        <v>230</v>
      </c>
      <c r="I4553" s="23" t="s">
        <v>84</v>
      </c>
      <c r="J4553" s="23" t="s">
        <v>140</v>
      </c>
      <c r="K4553" s="23" t="s">
        <v>24</v>
      </c>
      <c r="L4553" s="23">
        <v>1</v>
      </c>
      <c r="M4553" s="23">
        <v>185.44</v>
      </c>
      <c r="N4553" s="23">
        <v>10</v>
      </c>
      <c r="O4553" s="23">
        <v>5</v>
      </c>
      <c r="P4553" s="23" t="s">
        <v>58</v>
      </c>
      <c r="Q4553" s="23" t="s">
        <v>34</v>
      </c>
      <c r="R4553" s="23">
        <f t="shared" si="355"/>
        <v>1</v>
      </c>
      <c r="S4553" s="23" t="str">
        <f t="shared" si="356"/>
        <v>ORD104552_20250113_CUST01589_MED022</v>
      </c>
      <c r="T4553" s="23">
        <f t="shared" si="357"/>
        <v>1</v>
      </c>
      <c r="U4553" s="6">
        <f t="shared" si="358"/>
        <v>185.44</v>
      </c>
      <c r="V4553" s="6">
        <f>tbl_Raw_Data[[#This Row],[Discount_Pct]]*tbl_Raw_Data[[#This Row],[Gross_Amount]]/100</f>
        <v>18.544</v>
      </c>
      <c r="W4553" s="6">
        <f>tbl_Raw_Data[[#This Row],[Gross_Amount]]-tbl_Raw_Data[[#This Row],[Discount_Amount]]</f>
        <v>166.89599999999999</v>
      </c>
      <c r="X4553" s="6">
        <f>tbl_Raw_Data[[#This Row],[Net_Amount_Before_Tax]]*tbl_Raw_Data[[#This Row],[Tax_Pct]]/100</f>
        <v>8.3447999999999993</v>
      </c>
      <c r="Y4553" s="6">
        <f>tbl_Raw_Data[[#This Row],[Net_Amount_Before_Tax]]+tbl_Raw_Data[[#This Row],[Tax_Amount]]</f>
        <v>175.24079999999998</v>
      </c>
      <c r="Z4553" s="6">
        <f t="shared" si="359"/>
        <v>2</v>
      </c>
    </row>
    <row r="4554" spans="1:26" x14ac:dyDescent="0.3">
      <c r="A4554" s="23" t="s">
        <v>6547</v>
      </c>
      <c r="B4554" s="34">
        <v>46006</v>
      </c>
      <c r="C4554" s="23" t="s">
        <v>6548</v>
      </c>
      <c r="D4554" s="23" t="s">
        <v>46</v>
      </c>
      <c r="E4554" s="23" t="s">
        <v>47</v>
      </c>
      <c r="F4554" s="23">
        <v>411014</v>
      </c>
      <c r="G4554" s="23" t="s">
        <v>192</v>
      </c>
      <c r="H4554" s="23" t="s">
        <v>193</v>
      </c>
      <c r="I4554" s="23" t="s">
        <v>41</v>
      </c>
      <c r="J4554" s="23" t="s">
        <v>194</v>
      </c>
      <c r="K4554" s="23" t="s">
        <v>24</v>
      </c>
      <c r="L4554" s="23">
        <v>1</v>
      </c>
      <c r="M4554" s="23">
        <v>36.01</v>
      </c>
      <c r="N4554" s="23">
        <v>10</v>
      </c>
      <c r="O4554" s="23">
        <v>12</v>
      </c>
      <c r="P4554" s="23" t="s">
        <v>43</v>
      </c>
      <c r="Q4554" s="23" t="s">
        <v>90</v>
      </c>
      <c r="R4554" s="23">
        <f t="shared" si="355"/>
        <v>1</v>
      </c>
      <c r="S4554" s="23" t="str">
        <f t="shared" si="356"/>
        <v>ORD104553_20251215_CUST02639_MED002</v>
      </c>
      <c r="T4554" s="23">
        <f t="shared" si="357"/>
        <v>1</v>
      </c>
      <c r="U4554" s="6">
        <f t="shared" si="358"/>
        <v>36.01</v>
      </c>
      <c r="V4554" s="6">
        <f>tbl_Raw_Data[[#This Row],[Discount_Pct]]*tbl_Raw_Data[[#This Row],[Gross_Amount]]/100</f>
        <v>3.6009999999999995</v>
      </c>
      <c r="W4554" s="6">
        <f>tbl_Raw_Data[[#This Row],[Gross_Amount]]-tbl_Raw_Data[[#This Row],[Discount_Amount]]</f>
        <v>32.408999999999999</v>
      </c>
      <c r="X4554" s="6">
        <f>tbl_Raw_Data[[#This Row],[Net_Amount_Before_Tax]]*tbl_Raw_Data[[#This Row],[Tax_Pct]]/100</f>
        <v>3.8890800000000003</v>
      </c>
      <c r="Y4554" s="6">
        <f>tbl_Raw_Data[[#This Row],[Net_Amount_Before_Tax]]+tbl_Raw_Data[[#This Row],[Tax_Amount]]</f>
        <v>36.298079999999999</v>
      </c>
      <c r="Z4554" s="6">
        <f t="shared" si="359"/>
        <v>0</v>
      </c>
    </row>
    <row r="4555" spans="1:26" x14ac:dyDescent="0.3">
      <c r="A4555" s="23" t="s">
        <v>6549</v>
      </c>
      <c r="B4555" s="34">
        <v>45652</v>
      </c>
      <c r="C4555" s="23" t="s">
        <v>4304</v>
      </c>
      <c r="D4555" s="23" t="s">
        <v>37</v>
      </c>
      <c r="E4555" s="23" t="s">
        <v>38</v>
      </c>
      <c r="F4555" s="23">
        <v>452010</v>
      </c>
      <c r="G4555" s="23" t="s">
        <v>196</v>
      </c>
      <c r="H4555" s="23" t="s">
        <v>197</v>
      </c>
      <c r="I4555" s="23" t="s">
        <v>32</v>
      </c>
      <c r="J4555" s="23" t="s">
        <v>42</v>
      </c>
      <c r="K4555" s="23" t="s">
        <v>24</v>
      </c>
      <c r="L4555" s="23">
        <v>2</v>
      </c>
      <c r="M4555" s="23">
        <v>27.48</v>
      </c>
      <c r="N4555" s="23">
        <v>15</v>
      </c>
      <c r="O4555" s="23">
        <v>5</v>
      </c>
      <c r="P4555" s="23" t="s">
        <v>58</v>
      </c>
      <c r="Q4555" s="23" t="s">
        <v>90</v>
      </c>
      <c r="R4555" s="23">
        <f t="shared" si="355"/>
        <v>1</v>
      </c>
      <c r="S4555" s="23" t="str">
        <f t="shared" si="356"/>
        <v>ORD104554_20241226_CUST00806_MED011</v>
      </c>
      <c r="T4555" s="23">
        <f t="shared" si="357"/>
        <v>1</v>
      </c>
      <c r="U4555" s="6">
        <f t="shared" si="358"/>
        <v>54.96</v>
      </c>
      <c r="V4555" s="6">
        <f>tbl_Raw_Data[[#This Row],[Discount_Pct]]*tbl_Raw_Data[[#This Row],[Gross_Amount]]/100</f>
        <v>8.2439999999999998</v>
      </c>
      <c r="W4555" s="6">
        <f>tbl_Raw_Data[[#This Row],[Gross_Amount]]-tbl_Raw_Data[[#This Row],[Discount_Amount]]</f>
        <v>46.716000000000001</v>
      </c>
      <c r="X4555" s="6">
        <f>tbl_Raw_Data[[#This Row],[Net_Amount_Before_Tax]]*tbl_Raw_Data[[#This Row],[Tax_Pct]]/100</f>
        <v>2.3358000000000003</v>
      </c>
      <c r="Y4555" s="6">
        <f>tbl_Raw_Data[[#This Row],[Net_Amount_Before_Tax]]+tbl_Raw_Data[[#This Row],[Tax_Amount]]</f>
        <v>49.0518</v>
      </c>
      <c r="Z4555" s="6">
        <f t="shared" si="359"/>
        <v>1</v>
      </c>
    </row>
    <row r="4556" spans="1:26" x14ac:dyDescent="0.3">
      <c r="A4556" s="23" t="s">
        <v>6550</v>
      </c>
      <c r="B4556" s="34">
        <v>45888</v>
      </c>
      <c r="C4556" s="23" t="s">
        <v>6551</v>
      </c>
      <c r="D4556" s="23" t="s">
        <v>183</v>
      </c>
      <c r="E4556" s="23" t="s">
        <v>184</v>
      </c>
      <c r="F4556" s="23">
        <v>122009</v>
      </c>
      <c r="G4556" s="23" t="s">
        <v>53</v>
      </c>
      <c r="H4556" s="23" t="s">
        <v>54</v>
      </c>
      <c r="I4556" s="23" t="s">
        <v>55</v>
      </c>
      <c r="J4556" s="23" t="s">
        <v>56</v>
      </c>
      <c r="K4556" s="23" t="s">
        <v>57</v>
      </c>
      <c r="L4556" s="23">
        <v>1</v>
      </c>
      <c r="M4556" s="23">
        <v>61.85</v>
      </c>
      <c r="N4556" s="23">
        <v>15</v>
      </c>
      <c r="O4556" s="23">
        <v>5</v>
      </c>
      <c r="P4556" s="23" t="s">
        <v>43</v>
      </c>
      <c r="Q4556" s="23" t="s">
        <v>34</v>
      </c>
      <c r="R4556" s="23">
        <f t="shared" si="355"/>
        <v>1</v>
      </c>
      <c r="S4556" s="23" t="str">
        <f t="shared" si="356"/>
        <v>ORD104555_20250819_CUST01496_MED020</v>
      </c>
      <c r="T4556" s="23">
        <f t="shared" si="357"/>
        <v>1</v>
      </c>
      <c r="U4556" s="6">
        <f t="shared" si="358"/>
        <v>61.85</v>
      </c>
      <c r="V4556" s="6">
        <f>tbl_Raw_Data[[#This Row],[Discount_Pct]]*tbl_Raw_Data[[#This Row],[Gross_Amount]]/100</f>
        <v>9.2774999999999999</v>
      </c>
      <c r="W4556" s="6">
        <f>tbl_Raw_Data[[#This Row],[Gross_Amount]]-tbl_Raw_Data[[#This Row],[Discount_Amount]]</f>
        <v>52.572500000000005</v>
      </c>
      <c r="X4556" s="6">
        <f>tbl_Raw_Data[[#This Row],[Net_Amount_Before_Tax]]*tbl_Raw_Data[[#This Row],[Tax_Pct]]/100</f>
        <v>2.628625</v>
      </c>
      <c r="Y4556" s="6">
        <f>tbl_Raw_Data[[#This Row],[Net_Amount_Before_Tax]]+tbl_Raw_Data[[#This Row],[Tax_Amount]]</f>
        <v>55.201125000000005</v>
      </c>
      <c r="Z4556" s="6">
        <f t="shared" si="359"/>
        <v>1</v>
      </c>
    </row>
    <row r="4557" spans="1:26" x14ac:dyDescent="0.3">
      <c r="A4557" s="23" t="s">
        <v>6552</v>
      </c>
      <c r="B4557" s="34">
        <v>45566</v>
      </c>
      <c r="C4557" s="23" t="s">
        <v>6553</v>
      </c>
      <c r="D4557" s="23" t="s">
        <v>72</v>
      </c>
      <c r="E4557" s="23" t="s">
        <v>73</v>
      </c>
      <c r="F4557" s="23">
        <v>302019</v>
      </c>
      <c r="G4557" s="23" t="s">
        <v>145</v>
      </c>
      <c r="H4557" s="23" t="s">
        <v>146</v>
      </c>
      <c r="I4557" s="23" t="s">
        <v>147</v>
      </c>
      <c r="J4557" s="23" t="s">
        <v>148</v>
      </c>
      <c r="K4557" s="23" t="s">
        <v>24</v>
      </c>
      <c r="L4557" s="23">
        <v>1</v>
      </c>
      <c r="M4557" s="23">
        <v>102.2</v>
      </c>
      <c r="N4557" s="23">
        <v>5</v>
      </c>
      <c r="O4557" s="23">
        <v>5</v>
      </c>
      <c r="P4557" s="23" t="s">
        <v>33</v>
      </c>
      <c r="Q4557" s="23" t="s">
        <v>34</v>
      </c>
      <c r="R4557" s="23">
        <f t="shared" si="355"/>
        <v>1</v>
      </c>
      <c r="S4557" s="23" t="str">
        <f t="shared" si="356"/>
        <v>ORD104556_20241001_CUST01394_MED016</v>
      </c>
      <c r="T4557" s="23">
        <f t="shared" si="357"/>
        <v>1</v>
      </c>
      <c r="U4557" s="6">
        <f t="shared" si="358"/>
        <v>102.2</v>
      </c>
      <c r="V4557" s="6">
        <f>tbl_Raw_Data[[#This Row],[Discount_Pct]]*tbl_Raw_Data[[#This Row],[Gross_Amount]]/100</f>
        <v>5.1100000000000003</v>
      </c>
      <c r="W4557" s="6">
        <f>tbl_Raw_Data[[#This Row],[Gross_Amount]]-tbl_Raw_Data[[#This Row],[Discount_Amount]]</f>
        <v>97.09</v>
      </c>
      <c r="X4557" s="6">
        <f>tbl_Raw_Data[[#This Row],[Net_Amount_Before_Tax]]*tbl_Raw_Data[[#This Row],[Tax_Pct]]/100</f>
        <v>4.8545000000000007</v>
      </c>
      <c r="Y4557" s="6">
        <f>tbl_Raw_Data[[#This Row],[Net_Amount_Before_Tax]]+tbl_Raw_Data[[#This Row],[Tax_Amount]]</f>
        <v>101.94450000000001</v>
      </c>
      <c r="Z4557" s="6">
        <f t="shared" si="359"/>
        <v>2</v>
      </c>
    </row>
    <row r="4558" spans="1:26" x14ac:dyDescent="0.3">
      <c r="A4558" s="23" t="s">
        <v>6554</v>
      </c>
      <c r="B4558" s="34">
        <v>46006</v>
      </c>
      <c r="C4558" s="23" t="s">
        <v>2346</v>
      </c>
      <c r="D4558" s="23" t="s">
        <v>28</v>
      </c>
      <c r="E4558" s="23" t="s">
        <v>29</v>
      </c>
      <c r="F4558" s="23">
        <v>500090</v>
      </c>
      <c r="G4558" s="23" t="s">
        <v>39</v>
      </c>
      <c r="H4558" s="23" t="s">
        <v>40</v>
      </c>
      <c r="I4558" s="23" t="s">
        <v>41</v>
      </c>
      <c r="J4558" s="23" t="s">
        <v>42</v>
      </c>
      <c r="K4558" s="23" t="s">
        <v>24</v>
      </c>
      <c r="L4558" s="23">
        <v>1</v>
      </c>
      <c r="M4558" s="23">
        <v>26.44</v>
      </c>
      <c r="N4558" s="23">
        <v>5</v>
      </c>
      <c r="O4558" s="23">
        <v>5</v>
      </c>
      <c r="P4558" s="23" t="s">
        <v>33</v>
      </c>
      <c r="Q4558" s="23" t="s">
        <v>34</v>
      </c>
      <c r="R4558" s="23">
        <f t="shared" si="355"/>
        <v>1</v>
      </c>
      <c r="S4558" s="23" t="str">
        <f t="shared" si="356"/>
        <v>ORD104557_20251215_CUST02789_MED001</v>
      </c>
      <c r="T4558" s="23">
        <f t="shared" si="357"/>
        <v>1</v>
      </c>
      <c r="U4558" s="6">
        <f t="shared" si="358"/>
        <v>26.44</v>
      </c>
      <c r="V4558" s="6">
        <f>tbl_Raw_Data[[#This Row],[Discount_Pct]]*tbl_Raw_Data[[#This Row],[Gross_Amount]]/100</f>
        <v>1.3220000000000001</v>
      </c>
      <c r="W4558" s="6">
        <f>tbl_Raw_Data[[#This Row],[Gross_Amount]]-tbl_Raw_Data[[#This Row],[Discount_Amount]]</f>
        <v>25.118000000000002</v>
      </c>
      <c r="X4558" s="6">
        <f>tbl_Raw_Data[[#This Row],[Net_Amount_Before_Tax]]*tbl_Raw_Data[[#This Row],[Tax_Pct]]/100</f>
        <v>1.2559</v>
      </c>
      <c r="Y4558" s="6">
        <f>tbl_Raw_Data[[#This Row],[Net_Amount_Before_Tax]]+tbl_Raw_Data[[#This Row],[Tax_Amount]]</f>
        <v>26.373900000000003</v>
      </c>
      <c r="Z4558" s="6">
        <f t="shared" si="359"/>
        <v>3</v>
      </c>
    </row>
    <row r="4559" spans="1:26" x14ac:dyDescent="0.3">
      <c r="A4559" s="23" t="s">
        <v>6555</v>
      </c>
      <c r="B4559" s="34">
        <v>45597</v>
      </c>
      <c r="C4559" s="23" t="s">
        <v>452</v>
      </c>
      <c r="D4559" s="23" t="s">
        <v>52</v>
      </c>
      <c r="E4559" s="23" t="s">
        <v>52</v>
      </c>
      <c r="F4559" s="23">
        <v>160036</v>
      </c>
      <c r="G4559" s="23" t="s">
        <v>224</v>
      </c>
      <c r="H4559" s="23" t="s">
        <v>225</v>
      </c>
      <c r="I4559" s="23" t="s">
        <v>147</v>
      </c>
      <c r="J4559" s="23" t="s">
        <v>23</v>
      </c>
      <c r="K4559" s="23" t="s">
        <v>24</v>
      </c>
      <c r="L4559" s="23">
        <v>1</v>
      </c>
      <c r="M4559" s="23">
        <v>51.56</v>
      </c>
      <c r="N4559" s="23">
        <v>10</v>
      </c>
      <c r="O4559" s="23">
        <v>5</v>
      </c>
      <c r="P4559" s="23" t="s">
        <v>25</v>
      </c>
      <c r="Q4559" s="23" t="s">
        <v>34</v>
      </c>
      <c r="R4559" s="23">
        <f t="shared" si="355"/>
        <v>1</v>
      </c>
      <c r="S4559" s="23" t="str">
        <f t="shared" si="356"/>
        <v>ORD104558_20241101_CUST01614_MED015</v>
      </c>
      <c r="T4559" s="23">
        <f t="shared" si="357"/>
        <v>1</v>
      </c>
      <c r="U4559" s="6">
        <f t="shared" si="358"/>
        <v>51.56</v>
      </c>
      <c r="V4559" s="6">
        <f>tbl_Raw_Data[[#This Row],[Discount_Pct]]*tbl_Raw_Data[[#This Row],[Gross_Amount]]/100</f>
        <v>5.1560000000000006</v>
      </c>
      <c r="W4559" s="6">
        <f>tbl_Raw_Data[[#This Row],[Gross_Amount]]-tbl_Raw_Data[[#This Row],[Discount_Amount]]</f>
        <v>46.404000000000003</v>
      </c>
      <c r="X4559" s="6">
        <f>tbl_Raw_Data[[#This Row],[Net_Amount_Before_Tax]]*tbl_Raw_Data[[#This Row],[Tax_Pct]]/100</f>
        <v>2.3202000000000003</v>
      </c>
      <c r="Y4559" s="6">
        <f>tbl_Raw_Data[[#This Row],[Net_Amount_Before_Tax]]+tbl_Raw_Data[[#This Row],[Tax_Amount]]</f>
        <v>48.724200000000003</v>
      </c>
      <c r="Z4559" s="6">
        <f t="shared" si="359"/>
        <v>1</v>
      </c>
    </row>
    <row r="4560" spans="1:26" x14ac:dyDescent="0.3">
      <c r="A4560" s="23" t="s">
        <v>6556</v>
      </c>
      <c r="B4560" s="34">
        <v>45667</v>
      </c>
      <c r="C4560" s="23" t="s">
        <v>6557</v>
      </c>
      <c r="D4560" s="23" t="s">
        <v>130</v>
      </c>
      <c r="E4560" s="23" t="s">
        <v>131</v>
      </c>
      <c r="F4560" s="23">
        <v>700019</v>
      </c>
      <c r="G4560" s="23" t="s">
        <v>48</v>
      </c>
      <c r="H4560" s="23" t="s">
        <v>49</v>
      </c>
      <c r="I4560" s="23" t="s">
        <v>50</v>
      </c>
      <c r="J4560" s="23" t="s">
        <v>23</v>
      </c>
      <c r="K4560" s="23" t="s">
        <v>24</v>
      </c>
      <c r="L4560" s="23">
        <v>1</v>
      </c>
      <c r="M4560" s="23">
        <v>113.31</v>
      </c>
      <c r="N4560" s="23">
        <v>10</v>
      </c>
      <c r="O4560" s="23">
        <v>12</v>
      </c>
      <c r="P4560" s="23" t="s">
        <v>58</v>
      </c>
      <c r="Q4560" s="23" t="s">
        <v>34</v>
      </c>
      <c r="R4560" s="23">
        <f t="shared" si="355"/>
        <v>1</v>
      </c>
      <c r="S4560" s="23" t="str">
        <f t="shared" si="356"/>
        <v>ORD104559_20250110_CUST02648_MED028</v>
      </c>
      <c r="T4560" s="23">
        <f t="shared" si="357"/>
        <v>1</v>
      </c>
      <c r="U4560" s="6">
        <f t="shared" si="358"/>
        <v>113.31</v>
      </c>
      <c r="V4560" s="6">
        <f>tbl_Raw_Data[[#This Row],[Discount_Pct]]*tbl_Raw_Data[[#This Row],[Gross_Amount]]/100</f>
        <v>11.331</v>
      </c>
      <c r="W4560" s="6">
        <f>tbl_Raw_Data[[#This Row],[Gross_Amount]]-tbl_Raw_Data[[#This Row],[Discount_Amount]]</f>
        <v>101.979</v>
      </c>
      <c r="X4560" s="6">
        <f>tbl_Raw_Data[[#This Row],[Net_Amount_Before_Tax]]*tbl_Raw_Data[[#This Row],[Tax_Pct]]/100</f>
        <v>12.23748</v>
      </c>
      <c r="Y4560" s="6">
        <f>tbl_Raw_Data[[#This Row],[Net_Amount_Before_Tax]]+tbl_Raw_Data[[#This Row],[Tax_Amount]]</f>
        <v>114.21648</v>
      </c>
      <c r="Z4560" s="6">
        <f t="shared" si="359"/>
        <v>2</v>
      </c>
    </row>
    <row r="4561" spans="1:26" x14ac:dyDescent="0.3">
      <c r="A4561" s="23" t="s">
        <v>6558</v>
      </c>
      <c r="B4561" s="34">
        <v>45968</v>
      </c>
      <c r="C4561" s="23" t="s">
        <v>1471</v>
      </c>
      <c r="D4561" s="23" t="s">
        <v>100</v>
      </c>
      <c r="E4561" s="23" t="s">
        <v>101</v>
      </c>
      <c r="F4561" s="23">
        <v>201304</v>
      </c>
      <c r="G4561" s="23" t="s">
        <v>154</v>
      </c>
      <c r="H4561" s="23" t="s">
        <v>155</v>
      </c>
      <c r="I4561" s="23" t="s">
        <v>134</v>
      </c>
      <c r="J4561" s="23" t="s">
        <v>156</v>
      </c>
      <c r="K4561" s="23" t="s">
        <v>57</v>
      </c>
      <c r="L4561" s="23">
        <v>1</v>
      </c>
      <c r="M4561" s="23">
        <v>41.18</v>
      </c>
      <c r="N4561" s="23">
        <v>10</v>
      </c>
      <c r="O4561" s="23">
        <v>18</v>
      </c>
      <c r="P4561" s="23" t="s">
        <v>58</v>
      </c>
      <c r="Q4561" s="23" t="s">
        <v>34</v>
      </c>
      <c r="R4561" s="23">
        <f t="shared" si="355"/>
        <v>1</v>
      </c>
      <c r="S4561" s="23" t="str">
        <f t="shared" si="356"/>
        <v>ORD104560_20251107_CUST00003_MED006</v>
      </c>
      <c r="T4561" s="23">
        <f t="shared" si="357"/>
        <v>1</v>
      </c>
      <c r="U4561" s="6">
        <f t="shared" si="358"/>
        <v>41.18</v>
      </c>
      <c r="V4561" s="6">
        <f>tbl_Raw_Data[[#This Row],[Discount_Pct]]*tbl_Raw_Data[[#This Row],[Gross_Amount]]/100</f>
        <v>4.1180000000000003</v>
      </c>
      <c r="W4561" s="6">
        <f>tbl_Raw_Data[[#This Row],[Gross_Amount]]-tbl_Raw_Data[[#This Row],[Discount_Amount]]</f>
        <v>37.061999999999998</v>
      </c>
      <c r="X4561" s="6">
        <f>tbl_Raw_Data[[#This Row],[Net_Amount_Before_Tax]]*tbl_Raw_Data[[#This Row],[Tax_Pct]]/100</f>
        <v>6.6711599999999995</v>
      </c>
      <c r="Y4561" s="6">
        <f>tbl_Raw_Data[[#This Row],[Net_Amount_Before_Tax]]+tbl_Raw_Data[[#This Row],[Tax_Amount]]</f>
        <v>43.733159999999998</v>
      </c>
      <c r="Z4561" s="6">
        <f t="shared" si="359"/>
        <v>2</v>
      </c>
    </row>
    <row r="4562" spans="1:26" x14ac:dyDescent="0.3">
      <c r="A4562" s="23" t="s">
        <v>6559</v>
      </c>
      <c r="B4562" s="34">
        <v>45975</v>
      </c>
      <c r="C4562" s="23" t="s">
        <v>6560</v>
      </c>
      <c r="D4562" s="23" t="s">
        <v>80</v>
      </c>
      <c r="E4562" s="23" t="s">
        <v>81</v>
      </c>
      <c r="F4562" s="23">
        <v>395007</v>
      </c>
      <c r="G4562" s="23" t="s">
        <v>256</v>
      </c>
      <c r="H4562" s="23" t="s">
        <v>257</v>
      </c>
      <c r="I4562" s="23" t="s">
        <v>22</v>
      </c>
      <c r="J4562" s="23" t="s">
        <v>258</v>
      </c>
      <c r="K4562" s="23" t="s">
        <v>57</v>
      </c>
      <c r="L4562" s="23">
        <v>4</v>
      </c>
      <c r="M4562" s="23">
        <v>63.43</v>
      </c>
      <c r="N4562" s="23">
        <v>5</v>
      </c>
      <c r="O4562" s="23">
        <v>18</v>
      </c>
      <c r="P4562" s="23" t="s">
        <v>25</v>
      </c>
      <c r="Q4562" s="23" t="s">
        <v>34</v>
      </c>
      <c r="R4562" s="23">
        <f t="shared" si="355"/>
        <v>1</v>
      </c>
      <c r="S4562" s="23" t="str">
        <f t="shared" si="356"/>
        <v>ORD104561_20251114_CUST00255_MED025</v>
      </c>
      <c r="T4562" s="23">
        <f t="shared" si="357"/>
        <v>1</v>
      </c>
      <c r="U4562" s="6">
        <f t="shared" si="358"/>
        <v>253.72</v>
      </c>
      <c r="V4562" s="6">
        <f>tbl_Raw_Data[[#This Row],[Discount_Pct]]*tbl_Raw_Data[[#This Row],[Gross_Amount]]/100</f>
        <v>12.686</v>
      </c>
      <c r="W4562" s="6">
        <f>tbl_Raw_Data[[#This Row],[Gross_Amount]]-tbl_Raw_Data[[#This Row],[Discount_Amount]]</f>
        <v>241.03399999999999</v>
      </c>
      <c r="X4562" s="6">
        <f>tbl_Raw_Data[[#This Row],[Net_Amount_Before_Tax]]*tbl_Raw_Data[[#This Row],[Tax_Pct]]/100</f>
        <v>43.386119999999998</v>
      </c>
      <c r="Y4562" s="6">
        <f>tbl_Raw_Data[[#This Row],[Net_Amount_Before_Tax]]+tbl_Raw_Data[[#This Row],[Tax_Amount]]</f>
        <v>284.42012</v>
      </c>
      <c r="Z4562" s="6">
        <f t="shared" si="359"/>
        <v>2</v>
      </c>
    </row>
    <row r="4563" spans="1:26" x14ac:dyDescent="0.3">
      <c r="A4563" s="23" t="s">
        <v>6561</v>
      </c>
      <c r="B4563" s="34">
        <v>45709</v>
      </c>
      <c r="C4563" s="23" t="s">
        <v>838</v>
      </c>
      <c r="D4563" s="23" t="s">
        <v>130</v>
      </c>
      <c r="E4563" s="23" t="s">
        <v>131</v>
      </c>
      <c r="F4563" s="23">
        <v>700029</v>
      </c>
      <c r="G4563" s="23" t="s">
        <v>102</v>
      </c>
      <c r="H4563" s="23" t="s">
        <v>103</v>
      </c>
      <c r="I4563" s="23" t="s">
        <v>104</v>
      </c>
      <c r="J4563" s="23" t="s">
        <v>64</v>
      </c>
      <c r="K4563" s="23" t="s">
        <v>57</v>
      </c>
      <c r="L4563" s="23">
        <v>2</v>
      </c>
      <c r="M4563" s="23">
        <v>86.93</v>
      </c>
      <c r="N4563" s="23">
        <v>10</v>
      </c>
      <c r="O4563" s="23">
        <v>12</v>
      </c>
      <c r="P4563" s="23" t="s">
        <v>25</v>
      </c>
      <c r="Q4563" s="23" t="s">
        <v>44</v>
      </c>
      <c r="R4563" s="23">
        <f t="shared" si="355"/>
        <v>1</v>
      </c>
      <c r="S4563" s="23" t="str">
        <f t="shared" si="356"/>
        <v>ORD104562_20250221_CUST01826_MED029</v>
      </c>
      <c r="T4563" s="23">
        <f t="shared" si="357"/>
        <v>1</v>
      </c>
      <c r="U4563" s="6">
        <f t="shared" si="358"/>
        <v>173.86</v>
      </c>
      <c r="V4563" s="6">
        <f>tbl_Raw_Data[[#This Row],[Discount_Pct]]*tbl_Raw_Data[[#This Row],[Gross_Amount]]/100</f>
        <v>17.386000000000003</v>
      </c>
      <c r="W4563" s="6">
        <f>tbl_Raw_Data[[#This Row],[Gross_Amount]]-tbl_Raw_Data[[#This Row],[Discount_Amount]]</f>
        <v>156.47400000000002</v>
      </c>
      <c r="X4563" s="6">
        <f>tbl_Raw_Data[[#This Row],[Net_Amount_Before_Tax]]*tbl_Raw_Data[[#This Row],[Tax_Pct]]/100</f>
        <v>18.776880000000002</v>
      </c>
      <c r="Y4563" s="6">
        <f>tbl_Raw_Data[[#This Row],[Net_Amount_Before_Tax]]+tbl_Raw_Data[[#This Row],[Tax_Amount]]</f>
        <v>175.25088000000002</v>
      </c>
      <c r="Z4563" s="6">
        <f t="shared" si="359"/>
        <v>1</v>
      </c>
    </row>
    <row r="4564" spans="1:26" x14ac:dyDescent="0.3">
      <c r="A4564" s="23" t="s">
        <v>6562</v>
      </c>
      <c r="B4564" s="34">
        <v>45601</v>
      </c>
      <c r="C4564" s="23" t="s">
        <v>5035</v>
      </c>
      <c r="D4564" s="23" t="s">
        <v>19</v>
      </c>
      <c r="E4564" s="23" t="s">
        <v>19</v>
      </c>
      <c r="F4564" s="23">
        <v>110029</v>
      </c>
      <c r="G4564" s="23" t="s">
        <v>74</v>
      </c>
      <c r="H4564" s="23" t="s">
        <v>75</v>
      </c>
      <c r="I4564" s="23" t="s">
        <v>76</v>
      </c>
      <c r="J4564" s="23" t="s">
        <v>77</v>
      </c>
      <c r="K4564" s="23" t="s">
        <v>57</v>
      </c>
      <c r="L4564" s="23">
        <v>1</v>
      </c>
      <c r="M4564" s="23">
        <v>68.31</v>
      </c>
      <c r="N4564" s="23">
        <v>0</v>
      </c>
      <c r="O4564" s="23">
        <v>5</v>
      </c>
      <c r="P4564" s="23" t="s">
        <v>43</v>
      </c>
      <c r="Q4564" s="23" t="s">
        <v>34</v>
      </c>
      <c r="R4564" s="23">
        <f t="shared" si="355"/>
        <v>1</v>
      </c>
      <c r="S4564" s="23" t="str">
        <f t="shared" si="356"/>
        <v>ORD104563_20241105_CUST01982_MED008</v>
      </c>
      <c r="T4564" s="23">
        <f t="shared" si="357"/>
        <v>1</v>
      </c>
      <c r="U4564" s="6">
        <f t="shared" si="358"/>
        <v>68.31</v>
      </c>
      <c r="V4564" s="6">
        <f>tbl_Raw_Data[[#This Row],[Discount_Pct]]*tbl_Raw_Data[[#This Row],[Gross_Amount]]/100</f>
        <v>0</v>
      </c>
      <c r="W4564" s="6">
        <f>tbl_Raw_Data[[#This Row],[Gross_Amount]]-tbl_Raw_Data[[#This Row],[Discount_Amount]]</f>
        <v>68.31</v>
      </c>
      <c r="X4564" s="6">
        <f>tbl_Raw_Data[[#This Row],[Net_Amount_Before_Tax]]*tbl_Raw_Data[[#This Row],[Tax_Pct]]/100</f>
        <v>3.4155000000000002</v>
      </c>
      <c r="Y4564" s="6">
        <f>tbl_Raw_Data[[#This Row],[Net_Amount_Before_Tax]]+tbl_Raw_Data[[#This Row],[Tax_Amount]]</f>
        <v>71.725499999999997</v>
      </c>
      <c r="Z4564" s="6">
        <f t="shared" si="359"/>
        <v>4</v>
      </c>
    </row>
    <row r="4565" spans="1:26" x14ac:dyDescent="0.3">
      <c r="A4565" s="23" t="s">
        <v>6562</v>
      </c>
      <c r="B4565" s="34">
        <v>45619</v>
      </c>
      <c r="C4565" s="23" t="s">
        <v>2195</v>
      </c>
      <c r="D4565" s="23" t="s">
        <v>37</v>
      </c>
      <c r="E4565" s="23" t="s">
        <v>38</v>
      </c>
      <c r="F4565" s="23">
        <v>452016</v>
      </c>
      <c r="G4565" s="23" t="s">
        <v>20</v>
      </c>
      <c r="H4565" s="23" t="s">
        <v>21</v>
      </c>
      <c r="I4565" s="23" t="s">
        <v>22</v>
      </c>
      <c r="J4565" s="23" t="s">
        <v>23</v>
      </c>
      <c r="K4565" s="23" t="s">
        <v>24</v>
      </c>
      <c r="L4565" s="23">
        <v>3</v>
      </c>
      <c r="M4565" s="23">
        <v>123.91</v>
      </c>
      <c r="N4565" s="23">
        <v>5</v>
      </c>
      <c r="O4565" s="23">
        <v>5</v>
      </c>
      <c r="P4565" s="23" t="s">
        <v>43</v>
      </c>
      <c r="Q4565" s="23" t="s">
        <v>34</v>
      </c>
      <c r="R4565" s="23">
        <f t="shared" si="355"/>
        <v>1</v>
      </c>
      <c r="S4565" s="23" t="str">
        <f t="shared" si="356"/>
        <v>ORD104563_20241123_CUST01109_MED024</v>
      </c>
      <c r="T4565" s="23">
        <f t="shared" si="357"/>
        <v>1</v>
      </c>
      <c r="U4565" s="6">
        <f t="shared" si="358"/>
        <v>371.73</v>
      </c>
      <c r="V4565" s="6">
        <f>tbl_Raw_Data[[#This Row],[Discount_Pct]]*tbl_Raw_Data[[#This Row],[Gross_Amount]]/100</f>
        <v>18.586500000000001</v>
      </c>
      <c r="W4565" s="6">
        <f>tbl_Raw_Data[[#This Row],[Gross_Amount]]-tbl_Raw_Data[[#This Row],[Discount_Amount]]</f>
        <v>353.14350000000002</v>
      </c>
      <c r="X4565" s="6">
        <f>tbl_Raw_Data[[#This Row],[Net_Amount_Before_Tax]]*tbl_Raw_Data[[#This Row],[Tax_Pct]]/100</f>
        <v>17.657175000000002</v>
      </c>
      <c r="Y4565" s="6">
        <f>tbl_Raw_Data[[#This Row],[Net_Amount_Before_Tax]]+tbl_Raw_Data[[#This Row],[Tax_Amount]]</f>
        <v>370.80067500000001</v>
      </c>
      <c r="Z4565" s="6">
        <f t="shared" si="359"/>
        <v>4</v>
      </c>
    </row>
    <row r="4566" spans="1:26" x14ac:dyDescent="0.3">
      <c r="A4566" s="23" t="s">
        <v>6563</v>
      </c>
      <c r="B4566" s="34">
        <v>46004</v>
      </c>
      <c r="C4566" s="23" t="s">
        <v>6564</v>
      </c>
      <c r="D4566" s="23" t="s">
        <v>80</v>
      </c>
      <c r="E4566" s="23" t="s">
        <v>81</v>
      </c>
      <c r="F4566" s="23">
        <v>395007</v>
      </c>
      <c r="G4566" s="23" t="s">
        <v>102</v>
      </c>
      <c r="H4566" s="23" t="s">
        <v>103</v>
      </c>
      <c r="I4566" s="23" t="s">
        <v>104</v>
      </c>
      <c r="J4566" s="23" t="s">
        <v>64</v>
      </c>
      <c r="K4566" s="23" t="s">
        <v>57</v>
      </c>
      <c r="L4566" s="23">
        <v>3</v>
      </c>
      <c r="M4566" s="23">
        <v>112.56</v>
      </c>
      <c r="N4566" s="23">
        <v>0</v>
      </c>
      <c r="O4566" s="23">
        <v>5</v>
      </c>
      <c r="P4566" s="23" t="s">
        <v>43</v>
      </c>
      <c r="Q4566" s="23" t="s">
        <v>34</v>
      </c>
      <c r="R4566" s="23">
        <f t="shared" si="355"/>
        <v>1</v>
      </c>
      <c r="S4566" s="23" t="str">
        <f t="shared" si="356"/>
        <v>ORD104565_20251213_CUST02727_MED029</v>
      </c>
      <c r="T4566" s="23">
        <f t="shared" si="357"/>
        <v>1</v>
      </c>
      <c r="U4566" s="6">
        <f t="shared" si="358"/>
        <v>337.68</v>
      </c>
      <c r="V4566" s="6">
        <f>tbl_Raw_Data[[#This Row],[Discount_Pct]]*tbl_Raw_Data[[#This Row],[Gross_Amount]]/100</f>
        <v>0</v>
      </c>
      <c r="W4566" s="6">
        <f>tbl_Raw_Data[[#This Row],[Gross_Amount]]-tbl_Raw_Data[[#This Row],[Discount_Amount]]</f>
        <v>337.68</v>
      </c>
      <c r="X4566" s="6">
        <f>tbl_Raw_Data[[#This Row],[Net_Amount_Before_Tax]]*tbl_Raw_Data[[#This Row],[Tax_Pct]]/100</f>
        <v>16.884</v>
      </c>
      <c r="Y4566" s="6">
        <f>tbl_Raw_Data[[#This Row],[Net_Amount_Before_Tax]]+tbl_Raw_Data[[#This Row],[Tax_Amount]]</f>
        <v>354.56400000000002</v>
      </c>
      <c r="Z4566" s="6">
        <f t="shared" si="359"/>
        <v>1</v>
      </c>
    </row>
    <row r="4567" spans="1:26" x14ac:dyDescent="0.3">
      <c r="A4567" s="23" t="s">
        <v>6565</v>
      </c>
      <c r="B4567" s="34">
        <v>45414</v>
      </c>
      <c r="C4567" s="23" t="s">
        <v>6566</v>
      </c>
      <c r="D4567" s="23" t="s">
        <v>123</v>
      </c>
      <c r="E4567" s="23" t="s">
        <v>101</v>
      </c>
      <c r="F4567" s="23">
        <v>226001</v>
      </c>
      <c r="G4567" s="23" t="s">
        <v>68</v>
      </c>
      <c r="H4567" s="23" t="s">
        <v>69</v>
      </c>
      <c r="I4567" s="23" t="s">
        <v>55</v>
      </c>
      <c r="J4567" s="23" t="s">
        <v>56</v>
      </c>
      <c r="K4567" s="23" t="s">
        <v>24</v>
      </c>
      <c r="L4567" s="23">
        <v>1</v>
      </c>
      <c r="M4567" s="23">
        <v>31.02</v>
      </c>
      <c r="N4567" s="23">
        <v>5</v>
      </c>
      <c r="O4567" s="23">
        <v>5</v>
      </c>
      <c r="P4567" s="23" t="s">
        <v>89</v>
      </c>
      <c r="Q4567" s="23" t="s">
        <v>44</v>
      </c>
      <c r="R4567" s="23">
        <f t="shared" si="355"/>
        <v>1</v>
      </c>
      <c r="S4567" s="23" t="str">
        <f t="shared" si="356"/>
        <v>ORD104566_20240502_CUST00177_MED003</v>
      </c>
      <c r="T4567" s="23">
        <f t="shared" si="357"/>
        <v>1</v>
      </c>
      <c r="U4567" s="6">
        <f t="shared" si="358"/>
        <v>31.02</v>
      </c>
      <c r="V4567" s="6">
        <f>tbl_Raw_Data[[#This Row],[Discount_Pct]]*tbl_Raw_Data[[#This Row],[Gross_Amount]]/100</f>
        <v>1.5509999999999999</v>
      </c>
      <c r="W4567" s="6">
        <f>tbl_Raw_Data[[#This Row],[Gross_Amount]]-tbl_Raw_Data[[#This Row],[Discount_Amount]]</f>
        <v>29.469000000000001</v>
      </c>
      <c r="X4567" s="6">
        <f>tbl_Raw_Data[[#This Row],[Net_Amount_Before_Tax]]*tbl_Raw_Data[[#This Row],[Tax_Pct]]/100</f>
        <v>1.4734499999999999</v>
      </c>
      <c r="Y4567" s="6">
        <f>tbl_Raw_Data[[#This Row],[Net_Amount_Before_Tax]]+tbl_Raw_Data[[#This Row],[Tax_Amount]]</f>
        <v>30.942450000000001</v>
      </c>
      <c r="Z4567" s="6">
        <f t="shared" si="359"/>
        <v>3</v>
      </c>
    </row>
    <row r="4568" spans="1:26" x14ac:dyDescent="0.3">
      <c r="A4568" s="23" t="s">
        <v>6567</v>
      </c>
      <c r="B4568" s="34">
        <v>45371</v>
      </c>
      <c r="C4568" s="23" t="s">
        <v>406</v>
      </c>
      <c r="D4568" s="23" t="s">
        <v>92</v>
      </c>
      <c r="E4568" s="23" t="s">
        <v>93</v>
      </c>
      <c r="F4568" s="23">
        <v>560038</v>
      </c>
      <c r="G4568" s="23" t="s">
        <v>154</v>
      </c>
      <c r="H4568" s="23" t="s">
        <v>155</v>
      </c>
      <c r="I4568" s="23" t="s">
        <v>134</v>
      </c>
      <c r="J4568" s="23" t="s">
        <v>156</v>
      </c>
      <c r="K4568" s="23" t="s">
        <v>57</v>
      </c>
      <c r="L4568" s="23">
        <v>6</v>
      </c>
      <c r="M4568" s="23">
        <v>41.59</v>
      </c>
      <c r="N4568" s="23">
        <v>15</v>
      </c>
      <c r="O4568" s="23">
        <v>12</v>
      </c>
      <c r="P4568" s="23" t="s">
        <v>89</v>
      </c>
      <c r="Q4568" s="23" t="s">
        <v>90</v>
      </c>
      <c r="R4568" s="23">
        <f t="shared" si="355"/>
        <v>1</v>
      </c>
      <c r="S4568" s="23" t="str">
        <f t="shared" si="356"/>
        <v>ORD104567_20240320_CUST03062_MED006</v>
      </c>
      <c r="T4568" s="23">
        <f t="shared" si="357"/>
        <v>1</v>
      </c>
      <c r="U4568" s="6">
        <f t="shared" si="358"/>
        <v>249.54000000000002</v>
      </c>
      <c r="V4568" s="6">
        <f>tbl_Raw_Data[[#This Row],[Discount_Pct]]*tbl_Raw_Data[[#This Row],[Gross_Amount]]/100</f>
        <v>37.431000000000004</v>
      </c>
      <c r="W4568" s="6">
        <f>tbl_Raw_Data[[#This Row],[Gross_Amount]]-tbl_Raw_Data[[#This Row],[Discount_Amount]]</f>
        <v>212.10900000000001</v>
      </c>
      <c r="X4568" s="6">
        <f>tbl_Raw_Data[[#This Row],[Net_Amount_Before_Tax]]*tbl_Raw_Data[[#This Row],[Tax_Pct]]/100</f>
        <v>25.45308</v>
      </c>
      <c r="Y4568" s="6">
        <f>tbl_Raw_Data[[#This Row],[Net_Amount_Before_Tax]]+tbl_Raw_Data[[#This Row],[Tax_Amount]]</f>
        <v>237.56208000000001</v>
      </c>
      <c r="Z4568" s="6">
        <f t="shared" si="359"/>
        <v>1</v>
      </c>
    </row>
    <row r="4569" spans="1:26" x14ac:dyDescent="0.3">
      <c r="A4569" s="23" t="s">
        <v>6568</v>
      </c>
      <c r="B4569" s="34">
        <v>45854</v>
      </c>
      <c r="C4569" s="23" t="s">
        <v>6569</v>
      </c>
      <c r="D4569" s="23" t="s">
        <v>19</v>
      </c>
      <c r="E4569" s="23" t="s">
        <v>19</v>
      </c>
      <c r="F4569" s="23">
        <v>110024</v>
      </c>
      <c r="G4569" s="23" t="s">
        <v>160</v>
      </c>
      <c r="H4569" s="23" t="s">
        <v>161</v>
      </c>
      <c r="I4569" s="23" t="s">
        <v>50</v>
      </c>
      <c r="J4569" s="23" t="s">
        <v>23</v>
      </c>
      <c r="K4569" s="23" t="s">
        <v>24</v>
      </c>
      <c r="L4569" s="23">
        <v>2</v>
      </c>
      <c r="M4569" s="23">
        <v>152.11000000000001</v>
      </c>
      <c r="N4569" s="23">
        <v>5</v>
      </c>
      <c r="O4569" s="23">
        <v>5</v>
      </c>
      <c r="P4569" s="23" t="s">
        <v>89</v>
      </c>
      <c r="Q4569" s="23" t="s">
        <v>26</v>
      </c>
      <c r="R4569" s="23">
        <f t="shared" si="355"/>
        <v>1</v>
      </c>
      <c r="S4569" s="23" t="str">
        <f t="shared" si="356"/>
        <v>ORD104568_20250716_CUST01899_MED014</v>
      </c>
      <c r="T4569" s="23">
        <f t="shared" si="357"/>
        <v>1</v>
      </c>
      <c r="U4569" s="6">
        <f t="shared" si="358"/>
        <v>304.22000000000003</v>
      </c>
      <c r="V4569" s="6">
        <f>tbl_Raw_Data[[#This Row],[Discount_Pct]]*tbl_Raw_Data[[#This Row],[Gross_Amount]]/100</f>
        <v>15.211000000000002</v>
      </c>
      <c r="W4569" s="6">
        <f>tbl_Raw_Data[[#This Row],[Gross_Amount]]-tbl_Raw_Data[[#This Row],[Discount_Amount]]</f>
        <v>289.00900000000001</v>
      </c>
      <c r="X4569" s="6">
        <f>tbl_Raw_Data[[#This Row],[Net_Amount_Before_Tax]]*tbl_Raw_Data[[#This Row],[Tax_Pct]]/100</f>
        <v>14.45045</v>
      </c>
      <c r="Y4569" s="6">
        <f>tbl_Raw_Data[[#This Row],[Net_Amount_Before_Tax]]+tbl_Raw_Data[[#This Row],[Tax_Amount]]</f>
        <v>303.45945</v>
      </c>
      <c r="Z4569" s="6">
        <f t="shared" si="359"/>
        <v>1</v>
      </c>
    </row>
    <row r="4570" spans="1:26" x14ac:dyDescent="0.3">
      <c r="A4570" s="23" t="s">
        <v>6570</v>
      </c>
      <c r="B4570" s="34">
        <v>45530</v>
      </c>
      <c r="C4570" s="23" t="s">
        <v>4339</v>
      </c>
      <c r="D4570" s="23" t="s">
        <v>142</v>
      </c>
      <c r="E4570" s="23" t="s">
        <v>81</v>
      </c>
      <c r="F4570" s="23">
        <v>380001</v>
      </c>
      <c r="G4570" s="23" t="s">
        <v>229</v>
      </c>
      <c r="H4570" s="23" t="s">
        <v>230</v>
      </c>
      <c r="I4570" s="23" t="s">
        <v>84</v>
      </c>
      <c r="J4570" s="23" t="s">
        <v>140</v>
      </c>
      <c r="K4570" s="23" t="s">
        <v>24</v>
      </c>
      <c r="L4570" s="23">
        <v>3</v>
      </c>
      <c r="M4570" s="23">
        <v>175.74</v>
      </c>
      <c r="N4570" s="23">
        <v>0</v>
      </c>
      <c r="O4570" s="23">
        <v>5</v>
      </c>
      <c r="P4570" s="23" t="s">
        <v>58</v>
      </c>
      <c r="Q4570" s="23" t="s">
        <v>34</v>
      </c>
      <c r="R4570" s="23">
        <f t="shared" si="355"/>
        <v>1</v>
      </c>
      <c r="S4570" s="23" t="str">
        <f t="shared" si="356"/>
        <v>ORD104569_20240826_CUST00152_MED022</v>
      </c>
      <c r="T4570" s="23">
        <f t="shared" si="357"/>
        <v>1</v>
      </c>
      <c r="U4570" s="6">
        <f t="shared" si="358"/>
        <v>527.22</v>
      </c>
      <c r="V4570" s="6">
        <f>tbl_Raw_Data[[#This Row],[Discount_Pct]]*tbl_Raw_Data[[#This Row],[Gross_Amount]]/100</f>
        <v>0</v>
      </c>
      <c r="W4570" s="6">
        <f>tbl_Raw_Data[[#This Row],[Gross_Amount]]-tbl_Raw_Data[[#This Row],[Discount_Amount]]</f>
        <v>527.22</v>
      </c>
      <c r="X4570" s="6">
        <f>tbl_Raw_Data[[#This Row],[Net_Amount_Before_Tax]]*tbl_Raw_Data[[#This Row],[Tax_Pct]]/100</f>
        <v>26.361000000000004</v>
      </c>
      <c r="Y4570" s="6">
        <f>tbl_Raw_Data[[#This Row],[Net_Amount_Before_Tax]]+tbl_Raw_Data[[#This Row],[Tax_Amount]]</f>
        <v>553.58100000000002</v>
      </c>
      <c r="Z4570" s="6">
        <f t="shared" si="359"/>
        <v>1</v>
      </c>
    </row>
    <row r="4571" spans="1:26" x14ac:dyDescent="0.3">
      <c r="A4571" s="23" t="s">
        <v>6570</v>
      </c>
      <c r="B4571" s="34">
        <v>45593</v>
      </c>
      <c r="C4571" s="23" t="s">
        <v>1936</v>
      </c>
      <c r="D4571" s="23" t="s">
        <v>87</v>
      </c>
      <c r="E4571" s="23" t="s">
        <v>88</v>
      </c>
      <c r="F4571" s="23">
        <v>600018</v>
      </c>
      <c r="G4571" s="23" t="s">
        <v>30</v>
      </c>
      <c r="H4571" s="23" t="s">
        <v>31</v>
      </c>
      <c r="I4571" s="23" t="s">
        <v>32</v>
      </c>
      <c r="J4571" s="23" t="s">
        <v>23</v>
      </c>
      <c r="K4571" s="23" t="s">
        <v>24</v>
      </c>
      <c r="L4571" s="23">
        <v>3</v>
      </c>
      <c r="M4571" s="23">
        <v>132.36000000000001</v>
      </c>
      <c r="N4571" s="23">
        <v>10</v>
      </c>
      <c r="O4571" s="23">
        <v>5</v>
      </c>
      <c r="P4571" s="23" t="s">
        <v>25</v>
      </c>
      <c r="Q4571" s="23" t="s">
        <v>34</v>
      </c>
      <c r="R4571" s="23">
        <f t="shared" si="355"/>
        <v>1</v>
      </c>
      <c r="S4571" s="23" t="str">
        <f t="shared" si="356"/>
        <v>ORD104569_20241028_CUST03438_MED017</v>
      </c>
      <c r="T4571" s="23">
        <f t="shared" si="357"/>
        <v>1</v>
      </c>
      <c r="U4571" s="6">
        <f t="shared" si="358"/>
        <v>397.08000000000004</v>
      </c>
      <c r="V4571" s="6">
        <f>tbl_Raw_Data[[#This Row],[Discount_Pct]]*tbl_Raw_Data[[#This Row],[Gross_Amount]]/100</f>
        <v>39.707999999999998</v>
      </c>
      <c r="W4571" s="6">
        <f>tbl_Raw_Data[[#This Row],[Gross_Amount]]-tbl_Raw_Data[[#This Row],[Discount_Amount]]</f>
        <v>357.37200000000007</v>
      </c>
      <c r="X4571" s="6">
        <f>tbl_Raw_Data[[#This Row],[Net_Amount_Before_Tax]]*tbl_Raw_Data[[#This Row],[Tax_Pct]]/100</f>
        <v>17.868600000000004</v>
      </c>
      <c r="Y4571" s="6">
        <f>tbl_Raw_Data[[#This Row],[Net_Amount_Before_Tax]]+tbl_Raw_Data[[#This Row],[Tax_Amount]]</f>
        <v>375.24060000000009</v>
      </c>
      <c r="Z4571" s="6">
        <f t="shared" si="359"/>
        <v>5</v>
      </c>
    </row>
    <row r="4572" spans="1:26" x14ac:dyDescent="0.3">
      <c r="A4572" s="23" t="s">
        <v>6571</v>
      </c>
      <c r="B4572" s="34">
        <v>45785</v>
      </c>
      <c r="C4572" s="23" t="s">
        <v>2380</v>
      </c>
      <c r="D4572" s="23" t="s">
        <v>100</v>
      </c>
      <c r="E4572" s="23" t="s">
        <v>101</v>
      </c>
      <c r="F4572" s="23">
        <v>201301</v>
      </c>
      <c r="G4572" s="23" t="s">
        <v>233</v>
      </c>
      <c r="H4572" s="23" t="s">
        <v>234</v>
      </c>
      <c r="I4572" s="23" t="s">
        <v>104</v>
      </c>
      <c r="J4572" s="23" t="s">
        <v>42</v>
      </c>
      <c r="K4572" s="23" t="s">
        <v>24</v>
      </c>
      <c r="L4572" s="23">
        <v>2</v>
      </c>
      <c r="M4572" s="23">
        <v>133.03</v>
      </c>
      <c r="N4572" s="23">
        <v>5</v>
      </c>
      <c r="O4572" s="23">
        <v>5</v>
      </c>
      <c r="P4572" s="23" t="s">
        <v>58</v>
      </c>
      <c r="Q4572" s="23" t="s">
        <v>34</v>
      </c>
      <c r="R4572" s="23">
        <f t="shared" si="355"/>
        <v>1</v>
      </c>
      <c r="S4572" s="23" t="str">
        <f t="shared" si="356"/>
        <v>ORD104571_20250508_CUST01260_MED019</v>
      </c>
      <c r="T4572" s="23">
        <f t="shared" si="357"/>
        <v>1</v>
      </c>
      <c r="U4572" s="6">
        <f t="shared" si="358"/>
        <v>266.06</v>
      </c>
      <c r="V4572" s="6">
        <f>tbl_Raw_Data[[#This Row],[Discount_Pct]]*tbl_Raw_Data[[#This Row],[Gross_Amount]]/100</f>
        <v>13.302999999999999</v>
      </c>
      <c r="W4572" s="6">
        <f>tbl_Raw_Data[[#This Row],[Gross_Amount]]-tbl_Raw_Data[[#This Row],[Discount_Amount]]</f>
        <v>252.75700000000001</v>
      </c>
      <c r="X4572" s="6">
        <f>tbl_Raw_Data[[#This Row],[Net_Amount_Before_Tax]]*tbl_Raw_Data[[#This Row],[Tax_Pct]]/100</f>
        <v>12.63785</v>
      </c>
      <c r="Y4572" s="6">
        <f>tbl_Raw_Data[[#This Row],[Net_Amount_Before_Tax]]+tbl_Raw_Data[[#This Row],[Tax_Amount]]</f>
        <v>265.39485000000002</v>
      </c>
      <c r="Z4572" s="6">
        <f t="shared" si="359"/>
        <v>3</v>
      </c>
    </row>
    <row r="4573" spans="1:26" x14ac:dyDescent="0.3">
      <c r="A4573" s="23" t="s">
        <v>6572</v>
      </c>
      <c r="B4573" s="34">
        <v>46007</v>
      </c>
      <c r="C4573" s="23" t="s">
        <v>5482</v>
      </c>
      <c r="D4573" s="23" t="s">
        <v>100</v>
      </c>
      <c r="E4573" s="23" t="s">
        <v>101</v>
      </c>
      <c r="F4573" s="23">
        <v>201301</v>
      </c>
      <c r="G4573" s="23" t="s">
        <v>68</v>
      </c>
      <c r="H4573" s="23" t="s">
        <v>69</v>
      </c>
      <c r="I4573" s="23" t="s">
        <v>55</v>
      </c>
      <c r="J4573" s="23" t="s">
        <v>56</v>
      </c>
      <c r="K4573" s="23" t="s">
        <v>24</v>
      </c>
      <c r="L4573" s="23">
        <v>3</v>
      </c>
      <c r="M4573" s="23">
        <v>30.73</v>
      </c>
      <c r="N4573" s="23">
        <v>15</v>
      </c>
      <c r="O4573" s="23">
        <v>5</v>
      </c>
      <c r="P4573" s="23" t="s">
        <v>65</v>
      </c>
      <c r="Q4573" s="23" t="s">
        <v>34</v>
      </c>
      <c r="R4573" s="23">
        <f t="shared" si="355"/>
        <v>1</v>
      </c>
      <c r="S4573" s="23" t="str">
        <f t="shared" si="356"/>
        <v>ORD104572_20251216_CUST00788_MED003</v>
      </c>
      <c r="T4573" s="23">
        <f t="shared" si="357"/>
        <v>1</v>
      </c>
      <c r="U4573" s="6">
        <f t="shared" si="358"/>
        <v>92.19</v>
      </c>
      <c r="V4573" s="6">
        <f>tbl_Raw_Data[[#This Row],[Discount_Pct]]*tbl_Raw_Data[[#This Row],[Gross_Amount]]/100</f>
        <v>13.828499999999998</v>
      </c>
      <c r="W4573" s="6">
        <f>tbl_Raw_Data[[#This Row],[Gross_Amount]]-tbl_Raw_Data[[#This Row],[Discount_Amount]]</f>
        <v>78.361500000000007</v>
      </c>
      <c r="X4573" s="6">
        <f>tbl_Raw_Data[[#This Row],[Net_Amount_Before_Tax]]*tbl_Raw_Data[[#This Row],[Tax_Pct]]/100</f>
        <v>3.918075</v>
      </c>
      <c r="Y4573" s="6">
        <f>tbl_Raw_Data[[#This Row],[Net_Amount_Before_Tax]]+tbl_Raw_Data[[#This Row],[Tax_Amount]]</f>
        <v>82.279575000000008</v>
      </c>
      <c r="Z4573" s="6">
        <f t="shared" si="359"/>
        <v>1</v>
      </c>
    </row>
    <row r="4574" spans="1:26" x14ac:dyDescent="0.3">
      <c r="A4574" s="23" t="s">
        <v>6572</v>
      </c>
      <c r="B4574" s="34">
        <v>45716</v>
      </c>
      <c r="C4574" s="23" t="s">
        <v>1135</v>
      </c>
      <c r="D4574" s="23" t="s">
        <v>19</v>
      </c>
      <c r="E4574" s="23" t="s">
        <v>19</v>
      </c>
      <c r="F4574" s="23">
        <v>110029</v>
      </c>
      <c r="G4574" s="23" t="s">
        <v>102</v>
      </c>
      <c r="H4574" s="23" t="s">
        <v>103</v>
      </c>
      <c r="I4574" s="23" t="s">
        <v>104</v>
      </c>
      <c r="J4574" s="23" t="s">
        <v>64</v>
      </c>
      <c r="K4574" s="23" t="s">
        <v>57</v>
      </c>
      <c r="L4574" s="23">
        <v>1</v>
      </c>
      <c r="M4574" s="23">
        <v>89.68</v>
      </c>
      <c r="N4574" s="23">
        <v>0</v>
      </c>
      <c r="O4574" s="23">
        <v>5</v>
      </c>
      <c r="P4574" s="23" t="s">
        <v>58</v>
      </c>
      <c r="Q4574" s="23" t="s">
        <v>34</v>
      </c>
      <c r="R4574" s="23">
        <f t="shared" si="355"/>
        <v>1</v>
      </c>
      <c r="S4574" s="23" t="str">
        <f t="shared" si="356"/>
        <v>ORD104572_20250228_CUST01185_MED029</v>
      </c>
      <c r="T4574" s="23">
        <f t="shared" si="357"/>
        <v>1</v>
      </c>
      <c r="U4574" s="6">
        <f t="shared" si="358"/>
        <v>89.68</v>
      </c>
      <c r="V4574" s="6">
        <f>tbl_Raw_Data[[#This Row],[Discount_Pct]]*tbl_Raw_Data[[#This Row],[Gross_Amount]]/100</f>
        <v>0</v>
      </c>
      <c r="W4574" s="6">
        <f>tbl_Raw_Data[[#This Row],[Gross_Amount]]-tbl_Raw_Data[[#This Row],[Discount_Amount]]</f>
        <v>89.68</v>
      </c>
      <c r="X4574" s="6">
        <f>tbl_Raw_Data[[#This Row],[Net_Amount_Before_Tax]]*tbl_Raw_Data[[#This Row],[Tax_Pct]]/100</f>
        <v>4.484</v>
      </c>
      <c r="Y4574" s="6">
        <f>tbl_Raw_Data[[#This Row],[Net_Amount_Before_Tax]]+tbl_Raw_Data[[#This Row],[Tax_Amount]]</f>
        <v>94.164000000000001</v>
      </c>
      <c r="Z4574" s="6">
        <f t="shared" si="359"/>
        <v>1</v>
      </c>
    </row>
    <row r="4575" spans="1:26" x14ac:dyDescent="0.3">
      <c r="A4575" s="23" t="s">
        <v>6572</v>
      </c>
      <c r="B4575" s="34">
        <v>45648</v>
      </c>
      <c r="C4575" s="23" t="s">
        <v>2360</v>
      </c>
      <c r="D4575" s="23" t="s">
        <v>183</v>
      </c>
      <c r="E4575" s="23" t="s">
        <v>184</v>
      </c>
      <c r="F4575" s="23">
        <v>122018</v>
      </c>
      <c r="G4575" s="23" t="s">
        <v>39</v>
      </c>
      <c r="H4575" s="23" t="s">
        <v>40</v>
      </c>
      <c r="I4575" s="23" t="s">
        <v>41</v>
      </c>
      <c r="J4575" s="23" t="s">
        <v>42</v>
      </c>
      <c r="K4575" s="23" t="s">
        <v>24</v>
      </c>
      <c r="L4575" s="23">
        <v>1</v>
      </c>
      <c r="M4575" s="23">
        <v>29.35</v>
      </c>
      <c r="N4575" s="23">
        <v>5</v>
      </c>
      <c r="O4575" s="23">
        <v>12</v>
      </c>
      <c r="P4575" s="23" t="s">
        <v>65</v>
      </c>
      <c r="Q4575" s="23" t="s">
        <v>34</v>
      </c>
      <c r="R4575" s="23">
        <f t="shared" si="355"/>
        <v>1</v>
      </c>
      <c r="S4575" s="23" t="str">
        <f t="shared" si="356"/>
        <v>ORD104572_20241222_CUST01518_MED001</v>
      </c>
      <c r="T4575" s="23">
        <f t="shared" si="357"/>
        <v>1</v>
      </c>
      <c r="U4575" s="6">
        <f t="shared" si="358"/>
        <v>29.35</v>
      </c>
      <c r="V4575" s="6">
        <f>tbl_Raw_Data[[#This Row],[Discount_Pct]]*tbl_Raw_Data[[#This Row],[Gross_Amount]]/100</f>
        <v>1.4675</v>
      </c>
      <c r="W4575" s="6">
        <f>tbl_Raw_Data[[#This Row],[Gross_Amount]]-tbl_Raw_Data[[#This Row],[Discount_Amount]]</f>
        <v>27.8825</v>
      </c>
      <c r="X4575" s="6">
        <f>tbl_Raw_Data[[#This Row],[Net_Amount_Before_Tax]]*tbl_Raw_Data[[#This Row],[Tax_Pct]]/100</f>
        <v>3.3459000000000003</v>
      </c>
      <c r="Y4575" s="6">
        <f>tbl_Raw_Data[[#This Row],[Net_Amount_Before_Tax]]+tbl_Raw_Data[[#This Row],[Tax_Amount]]</f>
        <v>31.228400000000001</v>
      </c>
      <c r="Z4575" s="6">
        <f t="shared" si="359"/>
        <v>3</v>
      </c>
    </row>
    <row r="4576" spans="1:26" x14ac:dyDescent="0.3">
      <c r="A4576" s="23" t="s">
        <v>6573</v>
      </c>
      <c r="B4576" s="34">
        <v>45307</v>
      </c>
      <c r="C4576" s="23" t="s">
        <v>5874</v>
      </c>
      <c r="D4576" s="23" t="s">
        <v>130</v>
      </c>
      <c r="E4576" s="23" t="s">
        <v>131</v>
      </c>
      <c r="F4576" s="23">
        <v>700029</v>
      </c>
      <c r="G4576" s="23" t="s">
        <v>224</v>
      </c>
      <c r="H4576" s="23" t="s">
        <v>225</v>
      </c>
      <c r="I4576" s="23" t="s">
        <v>147</v>
      </c>
      <c r="J4576" s="23" t="s">
        <v>23</v>
      </c>
      <c r="K4576" s="23" t="s">
        <v>24</v>
      </c>
      <c r="L4576" s="23">
        <v>5</v>
      </c>
      <c r="M4576" s="23">
        <v>46.88</v>
      </c>
      <c r="N4576" s="23">
        <v>0</v>
      </c>
      <c r="O4576" s="23">
        <v>5</v>
      </c>
      <c r="P4576" s="23" t="s">
        <v>89</v>
      </c>
      <c r="Q4576" s="23" t="s">
        <v>34</v>
      </c>
      <c r="R4576" s="23">
        <f t="shared" si="355"/>
        <v>1</v>
      </c>
      <c r="S4576" s="23" t="str">
        <f t="shared" si="356"/>
        <v>ORD104575_20240116_CUST03158_MED015</v>
      </c>
      <c r="T4576" s="23">
        <f t="shared" si="357"/>
        <v>1</v>
      </c>
      <c r="U4576" s="6">
        <f t="shared" si="358"/>
        <v>234.4</v>
      </c>
      <c r="V4576" s="6">
        <f>tbl_Raw_Data[[#This Row],[Discount_Pct]]*tbl_Raw_Data[[#This Row],[Gross_Amount]]/100</f>
        <v>0</v>
      </c>
      <c r="W4576" s="6">
        <f>tbl_Raw_Data[[#This Row],[Gross_Amount]]-tbl_Raw_Data[[#This Row],[Discount_Amount]]</f>
        <v>234.4</v>
      </c>
      <c r="X4576" s="6">
        <f>tbl_Raw_Data[[#This Row],[Net_Amount_Before_Tax]]*tbl_Raw_Data[[#This Row],[Tax_Pct]]/100</f>
        <v>11.72</v>
      </c>
      <c r="Y4576" s="6">
        <f>tbl_Raw_Data[[#This Row],[Net_Amount_Before_Tax]]+tbl_Raw_Data[[#This Row],[Tax_Amount]]</f>
        <v>246.12</v>
      </c>
      <c r="Z4576" s="6">
        <f t="shared" si="359"/>
        <v>2</v>
      </c>
    </row>
    <row r="4577" spans="1:26" x14ac:dyDescent="0.3">
      <c r="A4577" s="23" t="s">
        <v>6574</v>
      </c>
      <c r="B4577" s="34">
        <v>45365</v>
      </c>
      <c r="C4577" s="23" t="s">
        <v>6575</v>
      </c>
      <c r="D4577" s="23" t="s">
        <v>130</v>
      </c>
      <c r="E4577" s="23" t="s">
        <v>131</v>
      </c>
      <c r="F4577" s="23">
        <v>700091</v>
      </c>
      <c r="G4577" s="23" t="s">
        <v>39</v>
      </c>
      <c r="H4577" s="23" t="s">
        <v>40</v>
      </c>
      <c r="I4577" s="23" t="s">
        <v>41</v>
      </c>
      <c r="J4577" s="23" t="s">
        <v>42</v>
      </c>
      <c r="K4577" s="23" t="s">
        <v>24</v>
      </c>
      <c r="L4577" s="23">
        <v>2</v>
      </c>
      <c r="M4577" s="23">
        <v>27.38</v>
      </c>
      <c r="N4577" s="23">
        <v>10</v>
      </c>
      <c r="O4577" s="23">
        <v>12</v>
      </c>
      <c r="P4577" s="23" t="s">
        <v>25</v>
      </c>
      <c r="Q4577" s="23" t="s">
        <v>34</v>
      </c>
      <c r="R4577" s="23">
        <f t="shared" si="355"/>
        <v>1</v>
      </c>
      <c r="S4577" s="23" t="str">
        <f t="shared" si="356"/>
        <v>ORD104576_20240314_CUST01361_MED001</v>
      </c>
      <c r="T4577" s="23">
        <f t="shared" si="357"/>
        <v>1</v>
      </c>
      <c r="U4577" s="6">
        <f t="shared" si="358"/>
        <v>54.76</v>
      </c>
      <c r="V4577" s="6">
        <f>tbl_Raw_Data[[#This Row],[Discount_Pct]]*tbl_Raw_Data[[#This Row],[Gross_Amount]]/100</f>
        <v>5.476</v>
      </c>
      <c r="W4577" s="6">
        <f>tbl_Raw_Data[[#This Row],[Gross_Amount]]-tbl_Raw_Data[[#This Row],[Discount_Amount]]</f>
        <v>49.283999999999999</v>
      </c>
      <c r="X4577" s="6">
        <f>tbl_Raw_Data[[#This Row],[Net_Amount_Before_Tax]]*tbl_Raw_Data[[#This Row],[Tax_Pct]]/100</f>
        <v>5.9140800000000002</v>
      </c>
      <c r="Y4577" s="6">
        <f>tbl_Raw_Data[[#This Row],[Net_Amount_Before_Tax]]+tbl_Raw_Data[[#This Row],[Tax_Amount]]</f>
        <v>55.198079999999997</v>
      </c>
      <c r="Z4577" s="6">
        <f t="shared" si="359"/>
        <v>3</v>
      </c>
    </row>
    <row r="4578" spans="1:26" x14ac:dyDescent="0.3">
      <c r="A4578" s="23" t="s">
        <v>6574</v>
      </c>
      <c r="B4578" s="34">
        <v>45527</v>
      </c>
      <c r="C4578" s="23" t="s">
        <v>5326</v>
      </c>
      <c r="D4578" s="23" t="s">
        <v>130</v>
      </c>
      <c r="E4578" s="23" t="s">
        <v>131</v>
      </c>
      <c r="F4578" s="23">
        <v>700091</v>
      </c>
      <c r="G4578" s="23" t="s">
        <v>61</v>
      </c>
      <c r="H4578" s="23" t="s">
        <v>62</v>
      </c>
      <c r="I4578" s="23" t="s">
        <v>63</v>
      </c>
      <c r="J4578" s="23" t="s">
        <v>64</v>
      </c>
      <c r="K4578" s="23" t="s">
        <v>57</v>
      </c>
      <c r="L4578" s="23">
        <v>1</v>
      </c>
      <c r="M4578" s="23">
        <v>106.75</v>
      </c>
      <c r="N4578" s="23">
        <v>0</v>
      </c>
      <c r="O4578" s="23">
        <v>18</v>
      </c>
      <c r="P4578" s="23" t="s">
        <v>43</v>
      </c>
      <c r="Q4578" s="23" t="s">
        <v>90</v>
      </c>
      <c r="R4578" s="23">
        <f t="shared" si="355"/>
        <v>1</v>
      </c>
      <c r="S4578" s="23" t="str">
        <f t="shared" si="356"/>
        <v>ORD104576_20240823_CUST02212_MED004</v>
      </c>
      <c r="T4578" s="23">
        <f t="shared" si="357"/>
        <v>1</v>
      </c>
      <c r="U4578" s="6">
        <f t="shared" si="358"/>
        <v>106.75</v>
      </c>
      <c r="V4578" s="6">
        <f>tbl_Raw_Data[[#This Row],[Discount_Pct]]*tbl_Raw_Data[[#This Row],[Gross_Amount]]/100</f>
        <v>0</v>
      </c>
      <c r="W4578" s="6">
        <f>tbl_Raw_Data[[#This Row],[Gross_Amount]]-tbl_Raw_Data[[#This Row],[Discount_Amount]]</f>
        <v>106.75</v>
      </c>
      <c r="X4578" s="6">
        <f>tbl_Raw_Data[[#This Row],[Net_Amount_Before_Tax]]*tbl_Raw_Data[[#This Row],[Tax_Pct]]/100</f>
        <v>19.215</v>
      </c>
      <c r="Y4578" s="6">
        <f>tbl_Raw_Data[[#This Row],[Net_Amount_Before_Tax]]+tbl_Raw_Data[[#This Row],[Tax_Amount]]</f>
        <v>125.965</v>
      </c>
      <c r="Z4578" s="6">
        <f t="shared" si="359"/>
        <v>2</v>
      </c>
    </row>
    <row r="4579" spans="1:26" x14ac:dyDescent="0.3">
      <c r="A4579" s="23" t="s">
        <v>6576</v>
      </c>
      <c r="B4579" s="34">
        <v>45554</v>
      </c>
      <c r="C4579" s="23" t="s">
        <v>4839</v>
      </c>
      <c r="D4579" s="23" t="s">
        <v>183</v>
      </c>
      <c r="E4579" s="23" t="s">
        <v>184</v>
      </c>
      <c r="F4579" s="23">
        <v>122016</v>
      </c>
      <c r="G4579" s="23" t="s">
        <v>315</v>
      </c>
      <c r="H4579" s="23" t="s">
        <v>316</v>
      </c>
      <c r="I4579" s="23" t="s">
        <v>50</v>
      </c>
      <c r="J4579" s="23" t="s">
        <v>114</v>
      </c>
      <c r="K4579" s="23" t="s">
        <v>24</v>
      </c>
      <c r="L4579" s="23">
        <v>2</v>
      </c>
      <c r="M4579" s="23">
        <v>114.13</v>
      </c>
      <c r="N4579" s="23">
        <v>0</v>
      </c>
      <c r="O4579" s="23">
        <v>5</v>
      </c>
      <c r="P4579" s="23" t="s">
        <v>65</v>
      </c>
      <c r="Q4579" s="23" t="s">
        <v>34</v>
      </c>
      <c r="R4579" s="23">
        <f t="shared" si="355"/>
        <v>1</v>
      </c>
      <c r="S4579" s="23" t="str">
        <f t="shared" si="356"/>
        <v>ORD104578_20240919_CUST00852_MED012</v>
      </c>
      <c r="T4579" s="23">
        <f t="shared" si="357"/>
        <v>1</v>
      </c>
      <c r="U4579" s="6">
        <f t="shared" si="358"/>
        <v>228.26</v>
      </c>
      <c r="V4579" s="6">
        <f>tbl_Raw_Data[[#This Row],[Discount_Pct]]*tbl_Raw_Data[[#This Row],[Gross_Amount]]/100</f>
        <v>0</v>
      </c>
      <c r="W4579" s="6">
        <f>tbl_Raw_Data[[#This Row],[Gross_Amount]]-tbl_Raw_Data[[#This Row],[Discount_Amount]]</f>
        <v>228.26</v>
      </c>
      <c r="X4579" s="6">
        <f>tbl_Raw_Data[[#This Row],[Net_Amount_Before_Tax]]*tbl_Raw_Data[[#This Row],[Tax_Pct]]/100</f>
        <v>11.413</v>
      </c>
      <c r="Y4579" s="6">
        <f>tbl_Raw_Data[[#This Row],[Net_Amount_Before_Tax]]+tbl_Raw_Data[[#This Row],[Tax_Amount]]</f>
        <v>239.673</v>
      </c>
      <c r="Z4579" s="6">
        <f t="shared" si="359"/>
        <v>4</v>
      </c>
    </row>
    <row r="4580" spans="1:26" x14ac:dyDescent="0.3">
      <c r="A4580" s="23" t="s">
        <v>6577</v>
      </c>
      <c r="B4580" s="34">
        <v>46006</v>
      </c>
      <c r="C4580" s="23" t="s">
        <v>6578</v>
      </c>
      <c r="D4580" s="23" t="s">
        <v>92</v>
      </c>
      <c r="E4580" s="23" t="s">
        <v>93</v>
      </c>
      <c r="F4580" s="23">
        <v>560034</v>
      </c>
      <c r="G4580" s="23" t="s">
        <v>196</v>
      </c>
      <c r="H4580" s="23" t="s">
        <v>197</v>
      </c>
      <c r="I4580" s="23" t="s">
        <v>32</v>
      </c>
      <c r="J4580" s="23" t="s">
        <v>42</v>
      </c>
      <c r="K4580" s="23" t="s">
        <v>24</v>
      </c>
      <c r="L4580" s="23">
        <v>1</v>
      </c>
      <c r="M4580" s="23">
        <v>22.82</v>
      </c>
      <c r="N4580" s="23">
        <v>10</v>
      </c>
      <c r="O4580" s="23">
        <v>12</v>
      </c>
      <c r="P4580" s="23" t="s">
        <v>33</v>
      </c>
      <c r="Q4580" s="23" t="s">
        <v>34</v>
      </c>
      <c r="R4580" s="23">
        <f t="shared" si="355"/>
        <v>1</v>
      </c>
      <c r="S4580" s="23" t="str">
        <f t="shared" si="356"/>
        <v>ORD104579_20251215_CUST02044_MED011</v>
      </c>
      <c r="T4580" s="23">
        <f t="shared" si="357"/>
        <v>1</v>
      </c>
      <c r="U4580" s="6">
        <f t="shared" si="358"/>
        <v>22.82</v>
      </c>
      <c r="V4580" s="6">
        <f>tbl_Raw_Data[[#This Row],[Discount_Pct]]*tbl_Raw_Data[[#This Row],[Gross_Amount]]/100</f>
        <v>2.282</v>
      </c>
      <c r="W4580" s="6">
        <f>tbl_Raw_Data[[#This Row],[Gross_Amount]]-tbl_Raw_Data[[#This Row],[Discount_Amount]]</f>
        <v>20.538</v>
      </c>
      <c r="X4580" s="6">
        <f>tbl_Raw_Data[[#This Row],[Net_Amount_Before_Tax]]*tbl_Raw_Data[[#This Row],[Tax_Pct]]/100</f>
        <v>2.4645600000000001</v>
      </c>
      <c r="Y4580" s="6">
        <f>tbl_Raw_Data[[#This Row],[Net_Amount_Before_Tax]]+tbl_Raw_Data[[#This Row],[Tax_Amount]]</f>
        <v>23.002559999999999</v>
      </c>
      <c r="Z4580" s="6">
        <f t="shared" si="359"/>
        <v>3</v>
      </c>
    </row>
    <row r="4581" spans="1:26" x14ac:dyDescent="0.3">
      <c r="A4581" s="23" t="s">
        <v>6579</v>
      </c>
      <c r="B4581" s="34">
        <v>45299</v>
      </c>
      <c r="C4581" s="23" t="s">
        <v>6580</v>
      </c>
      <c r="D4581" s="23" t="s">
        <v>92</v>
      </c>
      <c r="E4581" s="23" t="s">
        <v>93</v>
      </c>
      <c r="F4581" s="23">
        <v>560034</v>
      </c>
      <c r="G4581" s="23" t="s">
        <v>196</v>
      </c>
      <c r="H4581" s="23" t="s">
        <v>197</v>
      </c>
      <c r="I4581" s="23" t="s">
        <v>32</v>
      </c>
      <c r="J4581" s="23" t="s">
        <v>42</v>
      </c>
      <c r="K4581" s="23" t="s">
        <v>24</v>
      </c>
      <c r="L4581" s="23">
        <v>3</v>
      </c>
      <c r="M4581" s="23">
        <v>25.68</v>
      </c>
      <c r="N4581" s="23">
        <v>20</v>
      </c>
      <c r="O4581" s="23">
        <v>5</v>
      </c>
      <c r="P4581" s="23" t="s">
        <v>65</v>
      </c>
      <c r="Q4581" s="23" t="s">
        <v>34</v>
      </c>
      <c r="R4581" s="23">
        <f t="shared" si="355"/>
        <v>1</v>
      </c>
      <c r="S4581" s="23" t="str">
        <f t="shared" si="356"/>
        <v>ORD104580_20240108_CUST01797_MED011</v>
      </c>
      <c r="T4581" s="23">
        <f t="shared" si="357"/>
        <v>1</v>
      </c>
      <c r="U4581" s="6">
        <f t="shared" si="358"/>
        <v>77.039999999999992</v>
      </c>
      <c r="V4581" s="6">
        <f>tbl_Raw_Data[[#This Row],[Discount_Pct]]*tbl_Raw_Data[[#This Row],[Gross_Amount]]/100</f>
        <v>15.407999999999998</v>
      </c>
      <c r="W4581" s="6">
        <f>tbl_Raw_Data[[#This Row],[Gross_Amount]]-tbl_Raw_Data[[#This Row],[Discount_Amount]]</f>
        <v>61.631999999999991</v>
      </c>
      <c r="X4581" s="6">
        <f>tbl_Raw_Data[[#This Row],[Net_Amount_Before_Tax]]*tbl_Raw_Data[[#This Row],[Tax_Pct]]/100</f>
        <v>3.0815999999999999</v>
      </c>
      <c r="Y4581" s="6">
        <f>tbl_Raw_Data[[#This Row],[Net_Amount_Before_Tax]]+tbl_Raw_Data[[#This Row],[Tax_Amount]]</f>
        <v>64.713599999999985</v>
      </c>
      <c r="Z4581" s="6">
        <f t="shared" si="359"/>
        <v>3</v>
      </c>
    </row>
    <row r="4582" spans="1:26" x14ac:dyDescent="0.3">
      <c r="A4582" s="23" t="s">
        <v>6581</v>
      </c>
      <c r="B4582" s="34">
        <v>45739</v>
      </c>
      <c r="C4582" s="23" t="s">
        <v>6545</v>
      </c>
      <c r="D4582" s="23" t="s">
        <v>183</v>
      </c>
      <c r="E4582" s="23" t="s">
        <v>184</v>
      </c>
      <c r="F4582" s="23">
        <v>122002</v>
      </c>
      <c r="G4582" s="23" t="s">
        <v>192</v>
      </c>
      <c r="H4582" s="23" t="s">
        <v>193</v>
      </c>
      <c r="I4582" s="23" t="s">
        <v>41</v>
      </c>
      <c r="J4582" s="23" t="s">
        <v>194</v>
      </c>
      <c r="K4582" s="23" t="s">
        <v>24</v>
      </c>
      <c r="L4582" s="23">
        <v>3</v>
      </c>
      <c r="M4582" s="23">
        <v>31.86</v>
      </c>
      <c r="N4582" s="23">
        <v>5</v>
      </c>
      <c r="O4582" s="23">
        <v>5</v>
      </c>
      <c r="P4582" s="23" t="s">
        <v>43</v>
      </c>
      <c r="Q4582" s="23" t="s">
        <v>26</v>
      </c>
      <c r="R4582" s="23">
        <f t="shared" si="355"/>
        <v>1</v>
      </c>
      <c r="S4582" s="23" t="str">
        <f t="shared" si="356"/>
        <v>ORD104581_20250323_CUST02946_MED002</v>
      </c>
      <c r="T4582" s="23">
        <f t="shared" si="357"/>
        <v>1</v>
      </c>
      <c r="U4582" s="6">
        <f t="shared" si="358"/>
        <v>95.58</v>
      </c>
      <c r="V4582" s="6">
        <f>tbl_Raw_Data[[#This Row],[Discount_Pct]]*tbl_Raw_Data[[#This Row],[Gross_Amount]]/100</f>
        <v>4.7789999999999999</v>
      </c>
      <c r="W4582" s="6">
        <f>tbl_Raw_Data[[#This Row],[Gross_Amount]]-tbl_Raw_Data[[#This Row],[Discount_Amount]]</f>
        <v>90.801000000000002</v>
      </c>
      <c r="X4582" s="6">
        <f>tbl_Raw_Data[[#This Row],[Net_Amount_Before_Tax]]*tbl_Raw_Data[[#This Row],[Tax_Pct]]/100</f>
        <v>4.5400499999999999</v>
      </c>
      <c r="Y4582" s="6">
        <f>tbl_Raw_Data[[#This Row],[Net_Amount_Before_Tax]]+tbl_Raw_Data[[#This Row],[Tax_Amount]]</f>
        <v>95.341049999999996</v>
      </c>
      <c r="Z4582" s="6">
        <f t="shared" si="359"/>
        <v>1</v>
      </c>
    </row>
    <row r="4583" spans="1:26" x14ac:dyDescent="0.3">
      <c r="A4583" s="23" t="s">
        <v>6581</v>
      </c>
      <c r="B4583" s="34">
        <v>45980</v>
      </c>
      <c r="C4583" s="23" t="s">
        <v>976</v>
      </c>
      <c r="D4583" s="23" t="s">
        <v>80</v>
      </c>
      <c r="E4583" s="23" t="s">
        <v>81</v>
      </c>
      <c r="F4583" s="23">
        <v>395017</v>
      </c>
      <c r="G4583" s="23" t="s">
        <v>283</v>
      </c>
      <c r="H4583" s="23" t="s">
        <v>284</v>
      </c>
      <c r="I4583" s="23" t="s">
        <v>104</v>
      </c>
      <c r="J4583" s="23" t="s">
        <v>42</v>
      </c>
      <c r="K4583" s="23" t="s">
        <v>57</v>
      </c>
      <c r="L4583" s="23">
        <v>2</v>
      </c>
      <c r="M4583" s="23">
        <v>301.19</v>
      </c>
      <c r="N4583" s="23">
        <v>5</v>
      </c>
      <c r="O4583" s="23">
        <v>5</v>
      </c>
      <c r="P4583" s="23" t="s">
        <v>25</v>
      </c>
      <c r="Q4583" s="23" t="s">
        <v>34</v>
      </c>
      <c r="R4583" s="23">
        <f t="shared" si="355"/>
        <v>1</v>
      </c>
      <c r="S4583" s="23" t="str">
        <f t="shared" si="356"/>
        <v>ORD104581_20251119_CUST00062_MED030</v>
      </c>
      <c r="T4583" s="23">
        <f t="shared" si="357"/>
        <v>1</v>
      </c>
      <c r="U4583" s="6">
        <f t="shared" si="358"/>
        <v>602.38</v>
      </c>
      <c r="V4583" s="6">
        <f>tbl_Raw_Data[[#This Row],[Discount_Pct]]*tbl_Raw_Data[[#This Row],[Gross_Amount]]/100</f>
        <v>30.119</v>
      </c>
      <c r="W4583" s="6">
        <f>tbl_Raw_Data[[#This Row],[Gross_Amount]]-tbl_Raw_Data[[#This Row],[Discount_Amount]]</f>
        <v>572.26099999999997</v>
      </c>
      <c r="X4583" s="6">
        <f>tbl_Raw_Data[[#This Row],[Net_Amount_Before_Tax]]*tbl_Raw_Data[[#This Row],[Tax_Pct]]/100</f>
        <v>28.613049999999998</v>
      </c>
      <c r="Y4583" s="6">
        <f>tbl_Raw_Data[[#This Row],[Net_Amount_Before_Tax]]+tbl_Raw_Data[[#This Row],[Tax_Amount]]</f>
        <v>600.87405000000001</v>
      </c>
      <c r="Z4583" s="6">
        <f t="shared" si="359"/>
        <v>1</v>
      </c>
    </row>
    <row r="4584" spans="1:26" x14ac:dyDescent="0.3">
      <c r="A4584" s="23" t="s">
        <v>6582</v>
      </c>
      <c r="B4584" s="34">
        <v>45318</v>
      </c>
      <c r="C4584" s="23" t="s">
        <v>6583</v>
      </c>
      <c r="D4584" s="23" t="s">
        <v>123</v>
      </c>
      <c r="E4584" s="23" t="s">
        <v>101</v>
      </c>
      <c r="F4584" s="23">
        <v>226021</v>
      </c>
      <c r="G4584" s="23" t="s">
        <v>53</v>
      </c>
      <c r="H4584" s="23" t="s">
        <v>54</v>
      </c>
      <c r="I4584" s="23" t="s">
        <v>55</v>
      </c>
      <c r="J4584" s="23" t="s">
        <v>56</v>
      </c>
      <c r="K4584" s="23" t="s">
        <v>57</v>
      </c>
      <c r="L4584" s="23">
        <v>2</v>
      </c>
      <c r="M4584" s="23">
        <v>50.1</v>
      </c>
      <c r="N4584" s="23">
        <v>10</v>
      </c>
      <c r="O4584" s="23">
        <v>12</v>
      </c>
      <c r="P4584" s="23" t="s">
        <v>58</v>
      </c>
      <c r="Q4584" s="23" t="s">
        <v>34</v>
      </c>
      <c r="R4584" s="23">
        <f t="shared" si="355"/>
        <v>1</v>
      </c>
      <c r="S4584" s="23" t="str">
        <f t="shared" si="356"/>
        <v>ORD104583_20240127_CUST03324_MED020</v>
      </c>
      <c r="T4584" s="23">
        <f t="shared" si="357"/>
        <v>1</v>
      </c>
      <c r="U4584" s="6">
        <f t="shared" si="358"/>
        <v>100.2</v>
      </c>
      <c r="V4584" s="6">
        <f>tbl_Raw_Data[[#This Row],[Discount_Pct]]*tbl_Raw_Data[[#This Row],[Gross_Amount]]/100</f>
        <v>10.02</v>
      </c>
      <c r="W4584" s="6">
        <f>tbl_Raw_Data[[#This Row],[Gross_Amount]]-tbl_Raw_Data[[#This Row],[Discount_Amount]]</f>
        <v>90.18</v>
      </c>
      <c r="X4584" s="6">
        <f>tbl_Raw_Data[[#This Row],[Net_Amount_Before_Tax]]*tbl_Raw_Data[[#This Row],[Tax_Pct]]/100</f>
        <v>10.8216</v>
      </c>
      <c r="Y4584" s="6">
        <f>tbl_Raw_Data[[#This Row],[Net_Amount_Before_Tax]]+tbl_Raw_Data[[#This Row],[Tax_Amount]]</f>
        <v>101.00160000000001</v>
      </c>
      <c r="Z4584" s="6">
        <f t="shared" si="359"/>
        <v>1</v>
      </c>
    </row>
    <row r="4585" spans="1:26" x14ac:dyDescent="0.3">
      <c r="A4585" s="23" t="s">
        <v>6584</v>
      </c>
      <c r="B4585" s="34">
        <v>45893</v>
      </c>
      <c r="C4585" s="23" t="s">
        <v>5631</v>
      </c>
      <c r="D4585" s="23" t="s">
        <v>52</v>
      </c>
      <c r="E4585" s="23" t="s">
        <v>52</v>
      </c>
      <c r="F4585" s="23">
        <v>160019</v>
      </c>
      <c r="G4585" s="23" t="s">
        <v>82</v>
      </c>
      <c r="H4585" s="23" t="s">
        <v>83</v>
      </c>
      <c r="I4585" s="23" t="s">
        <v>84</v>
      </c>
      <c r="J4585" s="23" t="s">
        <v>85</v>
      </c>
      <c r="K4585" s="23" t="s">
        <v>24</v>
      </c>
      <c r="L4585" s="23">
        <v>3</v>
      </c>
      <c r="M4585" s="23">
        <v>315.02</v>
      </c>
      <c r="N4585" s="23">
        <v>5</v>
      </c>
      <c r="O4585" s="23">
        <v>12</v>
      </c>
      <c r="P4585" s="23" t="s">
        <v>58</v>
      </c>
      <c r="Q4585" s="23" t="s">
        <v>34</v>
      </c>
      <c r="R4585" s="23">
        <f t="shared" si="355"/>
        <v>1</v>
      </c>
      <c r="S4585" s="23" t="str">
        <f t="shared" si="356"/>
        <v>ORD104584_20250824_CUST00556_MED023</v>
      </c>
      <c r="T4585" s="23">
        <f t="shared" si="357"/>
        <v>1</v>
      </c>
      <c r="U4585" s="6">
        <f t="shared" si="358"/>
        <v>945.06</v>
      </c>
      <c r="V4585" s="6">
        <f>tbl_Raw_Data[[#This Row],[Discount_Pct]]*tbl_Raw_Data[[#This Row],[Gross_Amount]]/100</f>
        <v>47.252999999999993</v>
      </c>
      <c r="W4585" s="6">
        <f>tbl_Raw_Data[[#This Row],[Gross_Amount]]-tbl_Raw_Data[[#This Row],[Discount_Amount]]</f>
        <v>897.8069999999999</v>
      </c>
      <c r="X4585" s="6">
        <f>tbl_Raw_Data[[#This Row],[Net_Amount_Before_Tax]]*tbl_Raw_Data[[#This Row],[Tax_Pct]]/100</f>
        <v>107.73683999999999</v>
      </c>
      <c r="Y4585" s="6">
        <f>tbl_Raw_Data[[#This Row],[Net_Amount_Before_Tax]]+tbl_Raw_Data[[#This Row],[Tax_Amount]]</f>
        <v>1005.5438399999999</v>
      </c>
      <c r="Z4585" s="6">
        <f t="shared" si="359"/>
        <v>3</v>
      </c>
    </row>
    <row r="4586" spans="1:26" x14ac:dyDescent="0.3">
      <c r="A4586" s="23" t="s">
        <v>6585</v>
      </c>
      <c r="B4586" s="34">
        <v>45897</v>
      </c>
      <c r="C4586" s="23" t="s">
        <v>2250</v>
      </c>
      <c r="D4586" s="23" t="s">
        <v>123</v>
      </c>
      <c r="E4586" s="23" t="s">
        <v>101</v>
      </c>
      <c r="F4586" s="23">
        <v>226016</v>
      </c>
      <c r="G4586" s="23" t="s">
        <v>107</v>
      </c>
      <c r="H4586" s="23" t="s">
        <v>108</v>
      </c>
      <c r="I4586" s="23" t="s">
        <v>63</v>
      </c>
      <c r="J4586" s="23" t="s">
        <v>42</v>
      </c>
      <c r="K4586" s="23" t="s">
        <v>57</v>
      </c>
      <c r="L4586" s="23">
        <v>3</v>
      </c>
      <c r="M4586" s="23">
        <v>90.39</v>
      </c>
      <c r="N4586" s="23">
        <v>0</v>
      </c>
      <c r="O4586" s="23">
        <v>18</v>
      </c>
      <c r="P4586" s="23" t="s">
        <v>25</v>
      </c>
      <c r="Q4586" s="23" t="s">
        <v>34</v>
      </c>
      <c r="R4586" s="23">
        <f t="shared" si="355"/>
        <v>1</v>
      </c>
      <c r="S4586" s="23" t="str">
        <f t="shared" si="356"/>
        <v>ORD104585_20250828_CUST01053_MED005</v>
      </c>
      <c r="T4586" s="23">
        <f t="shared" si="357"/>
        <v>1</v>
      </c>
      <c r="U4586" s="6">
        <f t="shared" si="358"/>
        <v>271.17</v>
      </c>
      <c r="V4586" s="6">
        <f>tbl_Raw_Data[[#This Row],[Discount_Pct]]*tbl_Raw_Data[[#This Row],[Gross_Amount]]/100</f>
        <v>0</v>
      </c>
      <c r="W4586" s="6">
        <f>tbl_Raw_Data[[#This Row],[Gross_Amount]]-tbl_Raw_Data[[#This Row],[Discount_Amount]]</f>
        <v>271.17</v>
      </c>
      <c r="X4586" s="6">
        <f>tbl_Raw_Data[[#This Row],[Net_Amount_Before_Tax]]*tbl_Raw_Data[[#This Row],[Tax_Pct]]/100</f>
        <v>48.810600000000001</v>
      </c>
      <c r="Y4586" s="6">
        <f>tbl_Raw_Data[[#This Row],[Net_Amount_Before_Tax]]+tbl_Raw_Data[[#This Row],[Tax_Amount]]</f>
        <v>319.98060000000004</v>
      </c>
      <c r="Z4586" s="6">
        <f t="shared" si="359"/>
        <v>2</v>
      </c>
    </row>
    <row r="4587" spans="1:26" x14ac:dyDescent="0.3">
      <c r="A4587" s="23" t="s">
        <v>6586</v>
      </c>
      <c r="B4587" s="34">
        <v>45558</v>
      </c>
      <c r="C4587" s="23" t="s">
        <v>2450</v>
      </c>
      <c r="D4587" s="23" t="s">
        <v>92</v>
      </c>
      <c r="E4587" s="23" t="s">
        <v>93</v>
      </c>
      <c r="F4587" s="23">
        <v>560066</v>
      </c>
      <c r="G4587" s="23" t="s">
        <v>145</v>
      </c>
      <c r="H4587" s="23" t="s">
        <v>146</v>
      </c>
      <c r="I4587" s="23" t="s">
        <v>147</v>
      </c>
      <c r="J4587" s="23" t="s">
        <v>148</v>
      </c>
      <c r="K4587" s="23" t="s">
        <v>24</v>
      </c>
      <c r="L4587" s="23">
        <v>1</v>
      </c>
      <c r="M4587" s="23">
        <v>118.96</v>
      </c>
      <c r="N4587" s="23">
        <v>5</v>
      </c>
      <c r="O4587" s="23">
        <v>12</v>
      </c>
      <c r="P4587" s="23" t="s">
        <v>33</v>
      </c>
      <c r="Q4587" s="23" t="s">
        <v>34</v>
      </c>
      <c r="R4587" s="23">
        <f t="shared" si="355"/>
        <v>1</v>
      </c>
      <c r="S4587" s="23" t="str">
        <f t="shared" si="356"/>
        <v>ORD104586_20240923_CUST02641_MED016</v>
      </c>
      <c r="T4587" s="23">
        <f t="shared" si="357"/>
        <v>1</v>
      </c>
      <c r="U4587" s="6">
        <f t="shared" si="358"/>
        <v>118.96</v>
      </c>
      <c r="V4587" s="6">
        <f>tbl_Raw_Data[[#This Row],[Discount_Pct]]*tbl_Raw_Data[[#This Row],[Gross_Amount]]/100</f>
        <v>5.9479999999999995</v>
      </c>
      <c r="W4587" s="6">
        <f>tbl_Raw_Data[[#This Row],[Gross_Amount]]-tbl_Raw_Data[[#This Row],[Discount_Amount]]</f>
        <v>113.012</v>
      </c>
      <c r="X4587" s="6">
        <f>tbl_Raw_Data[[#This Row],[Net_Amount_Before_Tax]]*tbl_Raw_Data[[#This Row],[Tax_Pct]]/100</f>
        <v>13.561439999999999</v>
      </c>
      <c r="Y4587" s="6">
        <f>tbl_Raw_Data[[#This Row],[Net_Amount_Before_Tax]]+tbl_Raw_Data[[#This Row],[Tax_Amount]]</f>
        <v>126.57344000000001</v>
      </c>
      <c r="Z4587" s="6">
        <f t="shared" si="359"/>
        <v>2</v>
      </c>
    </row>
    <row r="4588" spans="1:26" x14ac:dyDescent="0.3">
      <c r="A4588" s="23" t="s">
        <v>6587</v>
      </c>
      <c r="B4588" s="34">
        <v>45377</v>
      </c>
      <c r="C4588" s="23" t="s">
        <v>732</v>
      </c>
      <c r="D4588" s="23" t="s">
        <v>46</v>
      </c>
      <c r="E4588" s="23" t="s">
        <v>47</v>
      </c>
      <c r="F4588" s="23">
        <v>411045</v>
      </c>
      <c r="G4588" s="23" t="s">
        <v>68</v>
      </c>
      <c r="H4588" s="23" t="s">
        <v>69</v>
      </c>
      <c r="I4588" s="23" t="s">
        <v>55</v>
      </c>
      <c r="J4588" s="23" t="s">
        <v>56</v>
      </c>
      <c r="K4588" s="23" t="s">
        <v>24</v>
      </c>
      <c r="L4588" s="23">
        <v>5</v>
      </c>
      <c r="M4588" s="23">
        <v>25.93</v>
      </c>
      <c r="N4588" s="23">
        <v>10</v>
      </c>
      <c r="O4588" s="23">
        <v>5</v>
      </c>
      <c r="P4588" s="23" t="s">
        <v>43</v>
      </c>
      <c r="Q4588" s="23" t="s">
        <v>34</v>
      </c>
      <c r="R4588" s="23">
        <f t="shared" si="355"/>
        <v>1</v>
      </c>
      <c r="S4588" s="23" t="str">
        <f t="shared" si="356"/>
        <v>ORD104587_20240326_CUST00154_MED003</v>
      </c>
      <c r="T4588" s="23">
        <f t="shared" si="357"/>
        <v>1</v>
      </c>
      <c r="U4588" s="6">
        <f t="shared" si="358"/>
        <v>129.65</v>
      </c>
      <c r="V4588" s="6">
        <f>tbl_Raw_Data[[#This Row],[Discount_Pct]]*tbl_Raw_Data[[#This Row],[Gross_Amount]]/100</f>
        <v>12.965</v>
      </c>
      <c r="W4588" s="6">
        <f>tbl_Raw_Data[[#This Row],[Gross_Amount]]-tbl_Raw_Data[[#This Row],[Discount_Amount]]</f>
        <v>116.685</v>
      </c>
      <c r="X4588" s="6">
        <f>tbl_Raw_Data[[#This Row],[Net_Amount_Before_Tax]]*tbl_Raw_Data[[#This Row],[Tax_Pct]]/100</f>
        <v>5.8342499999999999</v>
      </c>
      <c r="Y4588" s="6">
        <f>tbl_Raw_Data[[#This Row],[Net_Amount_Before_Tax]]+tbl_Raw_Data[[#This Row],[Tax_Amount]]</f>
        <v>122.51925</v>
      </c>
      <c r="Z4588" s="6">
        <f t="shared" si="359"/>
        <v>3</v>
      </c>
    </row>
    <row r="4589" spans="1:26" x14ac:dyDescent="0.3">
      <c r="A4589" s="23" t="s">
        <v>6588</v>
      </c>
      <c r="B4589" s="34">
        <v>45728</v>
      </c>
      <c r="C4589" s="23" t="s">
        <v>6589</v>
      </c>
      <c r="D4589" s="23" t="s">
        <v>142</v>
      </c>
      <c r="E4589" s="23" t="s">
        <v>81</v>
      </c>
      <c r="F4589" s="23">
        <v>380061</v>
      </c>
      <c r="G4589" s="23" t="s">
        <v>145</v>
      </c>
      <c r="H4589" s="23" t="s">
        <v>146</v>
      </c>
      <c r="I4589" s="23" t="s">
        <v>147</v>
      </c>
      <c r="J4589" s="23" t="s">
        <v>148</v>
      </c>
      <c r="K4589" s="23" t="s">
        <v>24</v>
      </c>
      <c r="L4589" s="23">
        <v>2</v>
      </c>
      <c r="M4589" s="23">
        <v>99.02</v>
      </c>
      <c r="N4589" s="23">
        <v>5</v>
      </c>
      <c r="O4589" s="23">
        <v>12</v>
      </c>
      <c r="P4589" s="23" t="s">
        <v>25</v>
      </c>
      <c r="Q4589" s="23" t="s">
        <v>34</v>
      </c>
      <c r="R4589" s="23">
        <f t="shared" si="355"/>
        <v>1</v>
      </c>
      <c r="S4589" s="23" t="str">
        <f t="shared" si="356"/>
        <v>ORD104588_20250312_CUST02019_MED016</v>
      </c>
      <c r="T4589" s="23">
        <f t="shared" si="357"/>
        <v>1</v>
      </c>
      <c r="U4589" s="6">
        <f t="shared" si="358"/>
        <v>198.04</v>
      </c>
      <c r="V4589" s="6">
        <f>tbl_Raw_Data[[#This Row],[Discount_Pct]]*tbl_Raw_Data[[#This Row],[Gross_Amount]]/100</f>
        <v>9.9019999999999992</v>
      </c>
      <c r="W4589" s="6">
        <f>tbl_Raw_Data[[#This Row],[Gross_Amount]]-tbl_Raw_Data[[#This Row],[Discount_Amount]]</f>
        <v>188.13800000000001</v>
      </c>
      <c r="X4589" s="6">
        <f>tbl_Raw_Data[[#This Row],[Net_Amount_Before_Tax]]*tbl_Raw_Data[[#This Row],[Tax_Pct]]/100</f>
        <v>22.576560000000001</v>
      </c>
      <c r="Y4589" s="6">
        <f>tbl_Raw_Data[[#This Row],[Net_Amount_Before_Tax]]+tbl_Raw_Data[[#This Row],[Tax_Amount]]</f>
        <v>210.71456000000001</v>
      </c>
      <c r="Z4589" s="6">
        <f t="shared" si="359"/>
        <v>4</v>
      </c>
    </row>
    <row r="4590" spans="1:26" x14ac:dyDescent="0.3">
      <c r="A4590" s="23" t="s">
        <v>6590</v>
      </c>
      <c r="B4590" s="34">
        <v>45814</v>
      </c>
      <c r="C4590" s="23" t="s">
        <v>6591</v>
      </c>
      <c r="D4590" s="23" t="s">
        <v>80</v>
      </c>
      <c r="E4590" s="23" t="s">
        <v>81</v>
      </c>
      <c r="F4590" s="23">
        <v>395007</v>
      </c>
      <c r="G4590" s="23" t="s">
        <v>107</v>
      </c>
      <c r="H4590" s="23" t="s">
        <v>108</v>
      </c>
      <c r="I4590" s="23" t="s">
        <v>63</v>
      </c>
      <c r="J4590" s="23" t="s">
        <v>42</v>
      </c>
      <c r="K4590" s="23" t="s">
        <v>57</v>
      </c>
      <c r="L4590" s="23">
        <v>1</v>
      </c>
      <c r="M4590" s="23">
        <v>84.98</v>
      </c>
      <c r="N4590" s="23">
        <v>10</v>
      </c>
      <c r="O4590" s="23">
        <v>5</v>
      </c>
      <c r="P4590" s="23" t="s">
        <v>25</v>
      </c>
      <c r="Q4590" s="23" t="s">
        <v>34</v>
      </c>
      <c r="R4590" s="23">
        <f t="shared" si="355"/>
        <v>1</v>
      </c>
      <c r="S4590" s="23" t="str">
        <f t="shared" si="356"/>
        <v>ORD104589_20250606_CUST02832_MED005</v>
      </c>
      <c r="T4590" s="23">
        <f t="shared" si="357"/>
        <v>1</v>
      </c>
      <c r="U4590" s="6">
        <f t="shared" si="358"/>
        <v>84.98</v>
      </c>
      <c r="V4590" s="6">
        <f>tbl_Raw_Data[[#This Row],[Discount_Pct]]*tbl_Raw_Data[[#This Row],[Gross_Amount]]/100</f>
        <v>8.4980000000000011</v>
      </c>
      <c r="W4590" s="6">
        <f>tbl_Raw_Data[[#This Row],[Gross_Amount]]-tbl_Raw_Data[[#This Row],[Discount_Amount]]</f>
        <v>76.481999999999999</v>
      </c>
      <c r="X4590" s="6">
        <f>tbl_Raw_Data[[#This Row],[Net_Amount_Before_Tax]]*tbl_Raw_Data[[#This Row],[Tax_Pct]]/100</f>
        <v>3.8240999999999996</v>
      </c>
      <c r="Y4590" s="6">
        <f>tbl_Raw_Data[[#This Row],[Net_Amount_Before_Tax]]+tbl_Raw_Data[[#This Row],[Tax_Amount]]</f>
        <v>80.306100000000001</v>
      </c>
      <c r="Z4590" s="6">
        <f t="shared" si="359"/>
        <v>2</v>
      </c>
    </row>
    <row r="4591" spans="1:26" x14ac:dyDescent="0.3">
      <c r="A4591" s="23" t="s">
        <v>6592</v>
      </c>
      <c r="B4591" s="34">
        <v>45391</v>
      </c>
      <c r="C4591" s="23" t="s">
        <v>760</v>
      </c>
      <c r="D4591" s="23" t="s">
        <v>142</v>
      </c>
      <c r="E4591" s="23" t="s">
        <v>81</v>
      </c>
      <c r="F4591" s="23">
        <v>380058</v>
      </c>
      <c r="G4591" s="23" t="s">
        <v>233</v>
      </c>
      <c r="H4591" s="23" t="s">
        <v>234</v>
      </c>
      <c r="I4591" s="23" t="s">
        <v>104</v>
      </c>
      <c r="J4591" s="23" t="s">
        <v>42</v>
      </c>
      <c r="K4591" s="23" t="s">
        <v>24</v>
      </c>
      <c r="L4591" s="23">
        <v>1</v>
      </c>
      <c r="M4591" s="23">
        <v>154.76</v>
      </c>
      <c r="N4591" s="23">
        <v>10</v>
      </c>
      <c r="O4591" s="23">
        <v>12</v>
      </c>
      <c r="P4591" s="23" t="s">
        <v>25</v>
      </c>
      <c r="Q4591" s="23" t="s">
        <v>26</v>
      </c>
      <c r="R4591" s="23">
        <f t="shared" si="355"/>
        <v>1</v>
      </c>
      <c r="S4591" s="23" t="str">
        <f t="shared" si="356"/>
        <v>ORD104590_20240409_CUST01456_MED019</v>
      </c>
      <c r="T4591" s="23">
        <f t="shared" si="357"/>
        <v>1</v>
      </c>
      <c r="U4591" s="6">
        <f t="shared" si="358"/>
        <v>154.76</v>
      </c>
      <c r="V4591" s="6">
        <f>tbl_Raw_Data[[#This Row],[Discount_Pct]]*tbl_Raw_Data[[#This Row],[Gross_Amount]]/100</f>
        <v>15.475999999999999</v>
      </c>
      <c r="W4591" s="6">
        <f>tbl_Raw_Data[[#This Row],[Gross_Amount]]-tbl_Raw_Data[[#This Row],[Discount_Amount]]</f>
        <v>139.28399999999999</v>
      </c>
      <c r="X4591" s="6">
        <f>tbl_Raw_Data[[#This Row],[Net_Amount_Before_Tax]]*tbl_Raw_Data[[#This Row],[Tax_Pct]]/100</f>
        <v>16.714079999999999</v>
      </c>
      <c r="Y4591" s="6">
        <f>tbl_Raw_Data[[#This Row],[Net_Amount_Before_Tax]]+tbl_Raw_Data[[#This Row],[Tax_Amount]]</f>
        <v>155.99807999999999</v>
      </c>
      <c r="Z4591" s="6">
        <f t="shared" si="359"/>
        <v>3</v>
      </c>
    </row>
    <row r="4592" spans="1:26" x14ac:dyDescent="0.3">
      <c r="A4592" s="23" t="s">
        <v>6593</v>
      </c>
      <c r="B4592" s="34">
        <v>45308</v>
      </c>
      <c r="C4592" s="23" t="s">
        <v>644</v>
      </c>
      <c r="D4592" s="23" t="s">
        <v>142</v>
      </c>
      <c r="E4592" s="23" t="s">
        <v>81</v>
      </c>
      <c r="F4592" s="23">
        <v>380001</v>
      </c>
      <c r="G4592" s="23" t="s">
        <v>111</v>
      </c>
      <c r="H4592" s="23" t="s">
        <v>112</v>
      </c>
      <c r="I4592" s="23" t="s">
        <v>113</v>
      </c>
      <c r="J4592" s="23" t="s">
        <v>114</v>
      </c>
      <c r="K4592" s="23" t="s">
        <v>24</v>
      </c>
      <c r="L4592" s="23">
        <v>5</v>
      </c>
      <c r="M4592" s="23">
        <v>87.47</v>
      </c>
      <c r="N4592" s="23">
        <v>10</v>
      </c>
      <c r="O4592" s="23">
        <v>5</v>
      </c>
      <c r="P4592" s="23" t="s">
        <v>58</v>
      </c>
      <c r="Q4592" s="23" t="s">
        <v>34</v>
      </c>
      <c r="R4592" s="23">
        <f t="shared" si="355"/>
        <v>1</v>
      </c>
      <c r="S4592" s="23" t="str">
        <f t="shared" si="356"/>
        <v>ORD104591_20240117_CUST00338_MED027</v>
      </c>
      <c r="T4592" s="23">
        <f t="shared" si="357"/>
        <v>1</v>
      </c>
      <c r="U4592" s="6">
        <f t="shared" si="358"/>
        <v>437.35</v>
      </c>
      <c r="V4592" s="6">
        <f>tbl_Raw_Data[[#This Row],[Discount_Pct]]*tbl_Raw_Data[[#This Row],[Gross_Amount]]/100</f>
        <v>43.734999999999999</v>
      </c>
      <c r="W4592" s="6">
        <f>tbl_Raw_Data[[#This Row],[Gross_Amount]]-tbl_Raw_Data[[#This Row],[Discount_Amount]]</f>
        <v>393.61500000000001</v>
      </c>
      <c r="X4592" s="6">
        <f>tbl_Raw_Data[[#This Row],[Net_Amount_Before_Tax]]*tbl_Raw_Data[[#This Row],[Tax_Pct]]/100</f>
        <v>19.68075</v>
      </c>
      <c r="Y4592" s="6">
        <f>tbl_Raw_Data[[#This Row],[Net_Amount_Before_Tax]]+tbl_Raw_Data[[#This Row],[Tax_Amount]]</f>
        <v>413.29575</v>
      </c>
      <c r="Z4592" s="6">
        <f t="shared" si="359"/>
        <v>3</v>
      </c>
    </row>
    <row r="4593" spans="1:26" x14ac:dyDescent="0.3">
      <c r="A4593" s="23" t="s">
        <v>6594</v>
      </c>
      <c r="B4593" s="34">
        <v>45702</v>
      </c>
      <c r="C4593" s="23" t="s">
        <v>5943</v>
      </c>
      <c r="D4593" s="23" t="s">
        <v>80</v>
      </c>
      <c r="E4593" s="23" t="s">
        <v>81</v>
      </c>
      <c r="F4593" s="23">
        <v>395001</v>
      </c>
      <c r="G4593" s="23" t="s">
        <v>229</v>
      </c>
      <c r="H4593" s="23" t="s">
        <v>230</v>
      </c>
      <c r="I4593" s="23" t="s">
        <v>84</v>
      </c>
      <c r="J4593" s="23" t="s">
        <v>140</v>
      </c>
      <c r="K4593" s="23" t="s">
        <v>24</v>
      </c>
      <c r="L4593" s="23">
        <v>2</v>
      </c>
      <c r="M4593" s="23">
        <v>194.8</v>
      </c>
      <c r="N4593" s="23">
        <v>15</v>
      </c>
      <c r="O4593" s="23">
        <v>12</v>
      </c>
      <c r="P4593" s="23" t="s">
        <v>25</v>
      </c>
      <c r="Q4593" s="23" t="s">
        <v>34</v>
      </c>
      <c r="R4593" s="23">
        <f t="shared" si="355"/>
        <v>1</v>
      </c>
      <c r="S4593" s="23" t="str">
        <f t="shared" si="356"/>
        <v>ORD104592_20250214_CUST00238_MED022</v>
      </c>
      <c r="T4593" s="23">
        <f t="shared" si="357"/>
        <v>1</v>
      </c>
      <c r="U4593" s="6">
        <f t="shared" si="358"/>
        <v>389.6</v>
      </c>
      <c r="V4593" s="6">
        <f>tbl_Raw_Data[[#This Row],[Discount_Pct]]*tbl_Raw_Data[[#This Row],[Gross_Amount]]/100</f>
        <v>58.44</v>
      </c>
      <c r="W4593" s="6">
        <f>tbl_Raw_Data[[#This Row],[Gross_Amount]]-tbl_Raw_Data[[#This Row],[Discount_Amount]]</f>
        <v>331.16</v>
      </c>
      <c r="X4593" s="6">
        <f>tbl_Raw_Data[[#This Row],[Net_Amount_Before_Tax]]*tbl_Raw_Data[[#This Row],[Tax_Pct]]/100</f>
        <v>39.739200000000004</v>
      </c>
      <c r="Y4593" s="6">
        <f>tbl_Raw_Data[[#This Row],[Net_Amount_Before_Tax]]+tbl_Raw_Data[[#This Row],[Tax_Amount]]</f>
        <v>370.89920000000001</v>
      </c>
      <c r="Z4593" s="6">
        <f t="shared" si="359"/>
        <v>2</v>
      </c>
    </row>
    <row r="4594" spans="1:26" x14ac:dyDescent="0.3">
      <c r="A4594" s="23" t="s">
        <v>6595</v>
      </c>
      <c r="B4594" s="34">
        <v>45293</v>
      </c>
      <c r="C4594" s="23" t="s">
        <v>6596</v>
      </c>
      <c r="D4594" s="23" t="s">
        <v>28</v>
      </c>
      <c r="E4594" s="23" t="s">
        <v>29</v>
      </c>
      <c r="F4594" s="23">
        <v>500084</v>
      </c>
      <c r="G4594" s="23" t="s">
        <v>53</v>
      </c>
      <c r="H4594" s="23" t="s">
        <v>54</v>
      </c>
      <c r="I4594" s="23" t="s">
        <v>55</v>
      </c>
      <c r="J4594" s="23" t="s">
        <v>56</v>
      </c>
      <c r="K4594" s="23" t="s">
        <v>57</v>
      </c>
      <c r="L4594" s="23">
        <v>1</v>
      </c>
      <c r="M4594" s="23">
        <v>56.83</v>
      </c>
      <c r="N4594" s="23">
        <v>10</v>
      </c>
      <c r="O4594" s="23">
        <v>18</v>
      </c>
      <c r="P4594" s="23" t="s">
        <v>33</v>
      </c>
      <c r="Q4594" s="23" t="s">
        <v>90</v>
      </c>
      <c r="R4594" s="23">
        <f t="shared" si="355"/>
        <v>1</v>
      </c>
      <c r="S4594" s="23" t="str">
        <f t="shared" si="356"/>
        <v>ORD104593_20240102_CUST02759_MED020</v>
      </c>
      <c r="T4594" s="23">
        <f t="shared" si="357"/>
        <v>1</v>
      </c>
      <c r="U4594" s="6">
        <f t="shared" si="358"/>
        <v>56.83</v>
      </c>
      <c r="V4594" s="6">
        <f>tbl_Raw_Data[[#This Row],[Discount_Pct]]*tbl_Raw_Data[[#This Row],[Gross_Amount]]/100</f>
        <v>5.6829999999999998</v>
      </c>
      <c r="W4594" s="6">
        <f>tbl_Raw_Data[[#This Row],[Gross_Amount]]-tbl_Raw_Data[[#This Row],[Discount_Amount]]</f>
        <v>51.146999999999998</v>
      </c>
      <c r="X4594" s="6">
        <f>tbl_Raw_Data[[#This Row],[Net_Amount_Before_Tax]]*tbl_Raw_Data[[#This Row],[Tax_Pct]]/100</f>
        <v>9.2064599999999999</v>
      </c>
      <c r="Y4594" s="6">
        <f>tbl_Raw_Data[[#This Row],[Net_Amount_Before_Tax]]+tbl_Raw_Data[[#This Row],[Tax_Amount]]</f>
        <v>60.353459999999998</v>
      </c>
      <c r="Z4594" s="6">
        <f t="shared" si="359"/>
        <v>0</v>
      </c>
    </row>
    <row r="4595" spans="1:26" x14ac:dyDescent="0.3">
      <c r="A4595" s="23" t="s">
        <v>6597</v>
      </c>
      <c r="B4595" s="34">
        <v>45713</v>
      </c>
      <c r="C4595" s="23" t="s">
        <v>6598</v>
      </c>
      <c r="D4595" s="23" t="s">
        <v>183</v>
      </c>
      <c r="E4595" s="23" t="s">
        <v>184</v>
      </c>
      <c r="F4595" s="23">
        <v>122018</v>
      </c>
      <c r="G4595" s="23" t="s">
        <v>30</v>
      </c>
      <c r="H4595" s="23" t="s">
        <v>31</v>
      </c>
      <c r="I4595" s="23" t="s">
        <v>32</v>
      </c>
      <c r="J4595" s="23" t="s">
        <v>23</v>
      </c>
      <c r="K4595" s="23" t="s">
        <v>24</v>
      </c>
      <c r="L4595" s="23">
        <v>1</v>
      </c>
      <c r="M4595" s="23">
        <v>151.16999999999999</v>
      </c>
      <c r="N4595" s="23">
        <v>0</v>
      </c>
      <c r="O4595" s="23">
        <v>12</v>
      </c>
      <c r="P4595" s="23" t="s">
        <v>58</v>
      </c>
      <c r="Q4595" s="23" t="s">
        <v>44</v>
      </c>
      <c r="R4595" s="23">
        <f t="shared" si="355"/>
        <v>1</v>
      </c>
      <c r="S4595" s="23" t="str">
        <f t="shared" si="356"/>
        <v>ORD104594_20250225_CUST00085_MED017</v>
      </c>
      <c r="T4595" s="23">
        <f t="shared" si="357"/>
        <v>1</v>
      </c>
      <c r="U4595" s="6">
        <f t="shared" si="358"/>
        <v>151.16999999999999</v>
      </c>
      <c r="V4595" s="6">
        <f>tbl_Raw_Data[[#This Row],[Discount_Pct]]*tbl_Raw_Data[[#This Row],[Gross_Amount]]/100</f>
        <v>0</v>
      </c>
      <c r="W4595" s="6">
        <f>tbl_Raw_Data[[#This Row],[Gross_Amount]]-tbl_Raw_Data[[#This Row],[Discount_Amount]]</f>
        <v>151.16999999999999</v>
      </c>
      <c r="X4595" s="6">
        <f>tbl_Raw_Data[[#This Row],[Net_Amount_Before_Tax]]*tbl_Raw_Data[[#This Row],[Tax_Pct]]/100</f>
        <v>18.1404</v>
      </c>
      <c r="Y4595" s="6">
        <f>tbl_Raw_Data[[#This Row],[Net_Amount_Before_Tax]]+tbl_Raw_Data[[#This Row],[Tax_Amount]]</f>
        <v>169.31039999999999</v>
      </c>
      <c r="Z4595" s="6">
        <f t="shared" si="359"/>
        <v>0</v>
      </c>
    </row>
    <row r="4596" spans="1:26" x14ac:dyDescent="0.3">
      <c r="A4596" s="23" t="s">
        <v>6597</v>
      </c>
      <c r="B4596" s="34">
        <v>45692</v>
      </c>
      <c r="C4596" s="23" t="s">
        <v>5452</v>
      </c>
      <c r="D4596" s="23" t="s">
        <v>130</v>
      </c>
      <c r="E4596" s="23" t="s">
        <v>131</v>
      </c>
      <c r="F4596" s="23">
        <v>700029</v>
      </c>
      <c r="G4596" s="23" t="s">
        <v>94</v>
      </c>
      <c r="H4596" s="23" t="s">
        <v>95</v>
      </c>
      <c r="I4596" s="23" t="s">
        <v>84</v>
      </c>
      <c r="J4596" s="23" t="s">
        <v>42</v>
      </c>
      <c r="K4596" s="23" t="s">
        <v>24</v>
      </c>
      <c r="L4596" s="23">
        <v>6</v>
      </c>
      <c r="M4596" s="23">
        <v>81.64</v>
      </c>
      <c r="N4596" s="23">
        <v>10</v>
      </c>
      <c r="O4596" s="23">
        <v>5</v>
      </c>
      <c r="P4596" s="23" t="s">
        <v>25</v>
      </c>
      <c r="Q4596" s="23" t="s">
        <v>34</v>
      </c>
      <c r="R4596" s="23">
        <f t="shared" si="355"/>
        <v>1</v>
      </c>
      <c r="S4596" s="23" t="str">
        <f t="shared" si="356"/>
        <v>ORD104594_20250204_CUST02877_MED021</v>
      </c>
      <c r="T4596" s="23">
        <f t="shared" si="357"/>
        <v>1</v>
      </c>
      <c r="U4596" s="6">
        <f t="shared" si="358"/>
        <v>489.84000000000003</v>
      </c>
      <c r="V4596" s="6">
        <f>tbl_Raw_Data[[#This Row],[Discount_Pct]]*tbl_Raw_Data[[#This Row],[Gross_Amount]]/100</f>
        <v>48.984000000000009</v>
      </c>
      <c r="W4596" s="6">
        <f>tbl_Raw_Data[[#This Row],[Gross_Amount]]-tbl_Raw_Data[[#This Row],[Discount_Amount]]</f>
        <v>440.85599999999999</v>
      </c>
      <c r="X4596" s="6">
        <f>tbl_Raw_Data[[#This Row],[Net_Amount_Before_Tax]]*tbl_Raw_Data[[#This Row],[Tax_Pct]]/100</f>
        <v>22.042799999999996</v>
      </c>
      <c r="Y4596" s="6">
        <f>tbl_Raw_Data[[#This Row],[Net_Amount_Before_Tax]]+tbl_Raw_Data[[#This Row],[Tax_Amount]]</f>
        <v>462.89879999999999</v>
      </c>
      <c r="Z4596" s="6">
        <f t="shared" si="359"/>
        <v>2</v>
      </c>
    </row>
    <row r="4597" spans="1:26" x14ac:dyDescent="0.3">
      <c r="A4597" s="23" t="s">
        <v>6599</v>
      </c>
      <c r="B4597" s="34">
        <v>45639</v>
      </c>
      <c r="C4597" s="23" t="s">
        <v>387</v>
      </c>
      <c r="D4597" s="23" t="s">
        <v>80</v>
      </c>
      <c r="E4597" s="23" t="s">
        <v>81</v>
      </c>
      <c r="F4597" s="23">
        <v>395017</v>
      </c>
      <c r="G4597" s="23" t="s">
        <v>192</v>
      </c>
      <c r="H4597" s="23" t="s">
        <v>193</v>
      </c>
      <c r="I4597" s="23" t="s">
        <v>41</v>
      </c>
      <c r="J4597" s="23" t="s">
        <v>194</v>
      </c>
      <c r="K4597" s="23" t="s">
        <v>24</v>
      </c>
      <c r="L4597" s="23">
        <v>2</v>
      </c>
      <c r="M4597" s="23">
        <v>28.62</v>
      </c>
      <c r="N4597" s="23">
        <v>0</v>
      </c>
      <c r="O4597" s="23">
        <v>12</v>
      </c>
      <c r="P4597" s="23" t="s">
        <v>43</v>
      </c>
      <c r="Q4597" s="23" t="s">
        <v>44</v>
      </c>
      <c r="R4597" s="23">
        <f t="shared" si="355"/>
        <v>1</v>
      </c>
      <c r="S4597" s="23" t="str">
        <f t="shared" si="356"/>
        <v>ORD104596_20241213_CUST03406_MED002</v>
      </c>
      <c r="T4597" s="23">
        <f t="shared" si="357"/>
        <v>1</v>
      </c>
      <c r="U4597" s="6">
        <f t="shared" si="358"/>
        <v>57.24</v>
      </c>
      <c r="V4597" s="6">
        <f>tbl_Raw_Data[[#This Row],[Discount_Pct]]*tbl_Raw_Data[[#This Row],[Gross_Amount]]/100</f>
        <v>0</v>
      </c>
      <c r="W4597" s="6">
        <f>tbl_Raw_Data[[#This Row],[Gross_Amount]]-tbl_Raw_Data[[#This Row],[Discount_Amount]]</f>
        <v>57.24</v>
      </c>
      <c r="X4597" s="6">
        <f>tbl_Raw_Data[[#This Row],[Net_Amount_Before_Tax]]*tbl_Raw_Data[[#This Row],[Tax_Pct]]/100</f>
        <v>6.8688000000000002</v>
      </c>
      <c r="Y4597" s="6">
        <f>tbl_Raw_Data[[#This Row],[Net_Amount_Before_Tax]]+tbl_Raw_Data[[#This Row],[Tax_Amount]]</f>
        <v>64.108800000000002</v>
      </c>
      <c r="Z4597" s="6">
        <f t="shared" si="359"/>
        <v>4</v>
      </c>
    </row>
    <row r="4598" spans="1:26" x14ac:dyDescent="0.3">
      <c r="A4598" s="23" t="s">
        <v>6599</v>
      </c>
      <c r="B4598" s="34">
        <v>46018</v>
      </c>
      <c r="C4598" s="23" t="s">
        <v>4103</v>
      </c>
      <c r="D4598" s="23" t="s">
        <v>183</v>
      </c>
      <c r="E4598" s="23" t="s">
        <v>184</v>
      </c>
      <c r="F4598" s="23">
        <v>122016</v>
      </c>
      <c r="G4598" s="23" t="s">
        <v>30</v>
      </c>
      <c r="H4598" s="23" t="s">
        <v>31</v>
      </c>
      <c r="I4598" s="23" t="s">
        <v>32</v>
      </c>
      <c r="J4598" s="23" t="s">
        <v>23</v>
      </c>
      <c r="K4598" s="23" t="s">
        <v>24</v>
      </c>
      <c r="L4598" s="23">
        <v>3</v>
      </c>
      <c r="M4598" s="23">
        <v>131.61000000000001</v>
      </c>
      <c r="N4598" s="23">
        <v>20</v>
      </c>
      <c r="O4598" s="23">
        <v>5</v>
      </c>
      <c r="P4598" s="23" t="s">
        <v>65</v>
      </c>
      <c r="Q4598" s="23" t="s">
        <v>34</v>
      </c>
      <c r="R4598" s="23">
        <f t="shared" si="355"/>
        <v>1</v>
      </c>
      <c r="S4598" s="23" t="str">
        <f t="shared" si="356"/>
        <v>ORD104596_20251227_CUST02419_MED017</v>
      </c>
      <c r="T4598" s="23">
        <f t="shared" si="357"/>
        <v>1</v>
      </c>
      <c r="U4598" s="6">
        <f t="shared" si="358"/>
        <v>394.83000000000004</v>
      </c>
      <c r="V4598" s="6">
        <f>tbl_Raw_Data[[#This Row],[Discount_Pct]]*tbl_Raw_Data[[#This Row],[Gross_Amount]]/100</f>
        <v>78.966000000000008</v>
      </c>
      <c r="W4598" s="6">
        <f>tbl_Raw_Data[[#This Row],[Gross_Amount]]-tbl_Raw_Data[[#This Row],[Discount_Amount]]</f>
        <v>315.86400000000003</v>
      </c>
      <c r="X4598" s="6">
        <f>tbl_Raw_Data[[#This Row],[Net_Amount_Before_Tax]]*tbl_Raw_Data[[#This Row],[Tax_Pct]]/100</f>
        <v>15.793200000000002</v>
      </c>
      <c r="Y4598" s="6">
        <f>tbl_Raw_Data[[#This Row],[Net_Amount_Before_Tax]]+tbl_Raw_Data[[#This Row],[Tax_Amount]]</f>
        <v>331.65720000000005</v>
      </c>
      <c r="Z4598" s="6">
        <f t="shared" si="359"/>
        <v>3</v>
      </c>
    </row>
    <row r="4599" spans="1:26" x14ac:dyDescent="0.3">
      <c r="A4599" s="23" t="s">
        <v>6600</v>
      </c>
      <c r="B4599" s="34">
        <v>45891</v>
      </c>
      <c r="C4599" s="23" t="s">
        <v>654</v>
      </c>
      <c r="D4599" s="23" t="s">
        <v>100</v>
      </c>
      <c r="E4599" s="23" t="s">
        <v>101</v>
      </c>
      <c r="F4599" s="23">
        <v>201301</v>
      </c>
      <c r="G4599" s="23" t="s">
        <v>119</v>
      </c>
      <c r="H4599" s="23" t="s">
        <v>120</v>
      </c>
      <c r="I4599" s="23" t="s">
        <v>32</v>
      </c>
      <c r="J4599" s="23" t="s">
        <v>64</v>
      </c>
      <c r="K4599" s="23" t="s">
        <v>57</v>
      </c>
      <c r="L4599" s="23">
        <v>3</v>
      </c>
      <c r="M4599" s="23">
        <v>77.56</v>
      </c>
      <c r="N4599" s="23">
        <v>5</v>
      </c>
      <c r="O4599" s="23">
        <v>12</v>
      </c>
      <c r="P4599" s="23" t="s">
        <v>33</v>
      </c>
      <c r="Q4599" s="23" t="s">
        <v>34</v>
      </c>
      <c r="R4599" s="23">
        <f t="shared" si="355"/>
        <v>1</v>
      </c>
      <c r="S4599" s="23" t="str">
        <f t="shared" si="356"/>
        <v>ORD104598_20250822_CUST02351_MED010</v>
      </c>
      <c r="T4599" s="23">
        <f t="shared" si="357"/>
        <v>1</v>
      </c>
      <c r="U4599" s="6">
        <f t="shared" si="358"/>
        <v>232.68</v>
      </c>
      <c r="V4599" s="6">
        <f>tbl_Raw_Data[[#This Row],[Discount_Pct]]*tbl_Raw_Data[[#This Row],[Gross_Amount]]/100</f>
        <v>11.634</v>
      </c>
      <c r="W4599" s="6">
        <f>tbl_Raw_Data[[#This Row],[Gross_Amount]]-tbl_Raw_Data[[#This Row],[Discount_Amount]]</f>
        <v>221.04599999999999</v>
      </c>
      <c r="X4599" s="6">
        <f>tbl_Raw_Data[[#This Row],[Net_Amount_Before_Tax]]*tbl_Raw_Data[[#This Row],[Tax_Pct]]/100</f>
        <v>26.525519999999997</v>
      </c>
      <c r="Y4599" s="6">
        <f>tbl_Raw_Data[[#This Row],[Net_Amount_Before_Tax]]+tbl_Raw_Data[[#This Row],[Tax_Amount]]</f>
        <v>247.57151999999999</v>
      </c>
      <c r="Z4599" s="6">
        <f t="shared" si="359"/>
        <v>4</v>
      </c>
    </row>
    <row r="4600" spans="1:26" x14ac:dyDescent="0.3">
      <c r="A4600" s="23" t="s">
        <v>6601</v>
      </c>
      <c r="B4600" s="34">
        <v>46007</v>
      </c>
      <c r="C4600" s="23" t="s">
        <v>6602</v>
      </c>
      <c r="D4600" s="23" t="s">
        <v>123</v>
      </c>
      <c r="E4600" s="23" t="s">
        <v>101</v>
      </c>
      <c r="F4600" s="23">
        <v>226021</v>
      </c>
      <c r="G4600" s="23" t="s">
        <v>94</v>
      </c>
      <c r="H4600" s="23" t="s">
        <v>95</v>
      </c>
      <c r="I4600" s="23" t="s">
        <v>84</v>
      </c>
      <c r="J4600" s="23" t="s">
        <v>42</v>
      </c>
      <c r="K4600" s="23" t="s">
        <v>24</v>
      </c>
      <c r="L4600" s="23">
        <v>3</v>
      </c>
      <c r="M4600" s="23">
        <v>85.1</v>
      </c>
      <c r="N4600" s="23">
        <v>15</v>
      </c>
      <c r="O4600" s="23">
        <v>12</v>
      </c>
      <c r="P4600" s="23" t="s">
        <v>25</v>
      </c>
      <c r="Q4600" s="23" t="s">
        <v>34</v>
      </c>
      <c r="R4600" s="23">
        <f t="shared" si="355"/>
        <v>1</v>
      </c>
      <c r="S4600" s="23" t="str">
        <f t="shared" si="356"/>
        <v>ORD104599_20251216_CUST00738_MED021</v>
      </c>
      <c r="T4600" s="23">
        <f t="shared" si="357"/>
        <v>1</v>
      </c>
      <c r="U4600" s="6">
        <f t="shared" si="358"/>
        <v>255.29999999999998</v>
      </c>
      <c r="V4600" s="6">
        <f>tbl_Raw_Data[[#This Row],[Discount_Pct]]*tbl_Raw_Data[[#This Row],[Gross_Amount]]/100</f>
        <v>38.294999999999995</v>
      </c>
      <c r="W4600" s="6">
        <f>tbl_Raw_Data[[#This Row],[Gross_Amount]]-tbl_Raw_Data[[#This Row],[Discount_Amount]]</f>
        <v>217.005</v>
      </c>
      <c r="X4600" s="6">
        <f>tbl_Raw_Data[[#This Row],[Net_Amount_Before_Tax]]*tbl_Raw_Data[[#This Row],[Tax_Pct]]/100</f>
        <v>26.040599999999998</v>
      </c>
      <c r="Y4600" s="6">
        <f>tbl_Raw_Data[[#This Row],[Net_Amount_Before_Tax]]+tbl_Raw_Data[[#This Row],[Tax_Amount]]</f>
        <v>243.04559999999998</v>
      </c>
      <c r="Z4600" s="6">
        <f t="shared" si="359"/>
        <v>2</v>
      </c>
    </row>
    <row r="4601" spans="1:26" x14ac:dyDescent="0.3">
      <c r="A4601" s="23" t="s">
        <v>6603</v>
      </c>
      <c r="B4601" s="34">
        <v>45808</v>
      </c>
      <c r="C4601" s="23" t="s">
        <v>6604</v>
      </c>
      <c r="D4601" s="23" t="s">
        <v>100</v>
      </c>
      <c r="E4601" s="23" t="s">
        <v>101</v>
      </c>
      <c r="F4601" s="23">
        <v>201305</v>
      </c>
      <c r="G4601" s="23" t="s">
        <v>102</v>
      </c>
      <c r="H4601" s="23" t="s">
        <v>103</v>
      </c>
      <c r="I4601" s="23" t="s">
        <v>104</v>
      </c>
      <c r="J4601" s="23" t="s">
        <v>64</v>
      </c>
      <c r="K4601" s="23" t="s">
        <v>57</v>
      </c>
      <c r="L4601" s="23">
        <v>4</v>
      </c>
      <c r="M4601" s="23">
        <v>102.41</v>
      </c>
      <c r="N4601" s="23">
        <v>5</v>
      </c>
      <c r="O4601" s="23">
        <v>12</v>
      </c>
      <c r="P4601" s="23" t="s">
        <v>89</v>
      </c>
      <c r="Q4601" s="23" t="s">
        <v>34</v>
      </c>
      <c r="R4601" s="23">
        <f t="shared" si="355"/>
        <v>1</v>
      </c>
      <c r="S4601" s="23" t="str">
        <f t="shared" si="356"/>
        <v>ORD104600_20250531_CUST00449_MED029</v>
      </c>
      <c r="T4601" s="23">
        <f t="shared" si="357"/>
        <v>1</v>
      </c>
      <c r="U4601" s="6">
        <f t="shared" si="358"/>
        <v>409.64</v>
      </c>
      <c r="V4601" s="6">
        <f>tbl_Raw_Data[[#This Row],[Discount_Pct]]*tbl_Raw_Data[[#This Row],[Gross_Amount]]/100</f>
        <v>20.481999999999999</v>
      </c>
      <c r="W4601" s="6">
        <f>tbl_Raw_Data[[#This Row],[Gross_Amount]]-tbl_Raw_Data[[#This Row],[Discount_Amount]]</f>
        <v>389.15800000000002</v>
      </c>
      <c r="X4601" s="6">
        <f>tbl_Raw_Data[[#This Row],[Net_Amount_Before_Tax]]*tbl_Raw_Data[[#This Row],[Tax_Pct]]/100</f>
        <v>46.698960000000007</v>
      </c>
      <c r="Y4601" s="6">
        <f>tbl_Raw_Data[[#This Row],[Net_Amount_Before_Tax]]+tbl_Raw_Data[[#This Row],[Tax_Amount]]</f>
        <v>435.85696000000002</v>
      </c>
      <c r="Z4601" s="6">
        <f t="shared" si="359"/>
        <v>2</v>
      </c>
    </row>
    <row r="4602" spans="1:26" x14ac:dyDescent="0.3">
      <c r="A4602" s="23" t="s">
        <v>6605</v>
      </c>
      <c r="B4602" s="34">
        <v>45534</v>
      </c>
      <c r="C4602" s="23" t="s">
        <v>2747</v>
      </c>
      <c r="D4602" s="23" t="s">
        <v>37</v>
      </c>
      <c r="E4602" s="23" t="s">
        <v>38</v>
      </c>
      <c r="F4602" s="23">
        <v>452001</v>
      </c>
      <c r="G4602" s="23" t="s">
        <v>68</v>
      </c>
      <c r="H4602" s="23" t="s">
        <v>69</v>
      </c>
      <c r="I4602" s="23" t="s">
        <v>55</v>
      </c>
      <c r="J4602" s="23" t="s">
        <v>56</v>
      </c>
      <c r="K4602" s="23" t="s">
        <v>24</v>
      </c>
      <c r="L4602" s="23">
        <v>2</v>
      </c>
      <c r="M4602" s="23">
        <v>26.75</v>
      </c>
      <c r="N4602" s="23">
        <v>10</v>
      </c>
      <c r="O4602" s="23">
        <v>18</v>
      </c>
      <c r="P4602" s="23" t="s">
        <v>25</v>
      </c>
      <c r="Q4602" s="23" t="s">
        <v>90</v>
      </c>
      <c r="R4602" s="23">
        <f t="shared" si="355"/>
        <v>1</v>
      </c>
      <c r="S4602" s="23" t="str">
        <f t="shared" si="356"/>
        <v>ORD104601_20240830_CUST00549_MED003</v>
      </c>
      <c r="T4602" s="23">
        <f t="shared" si="357"/>
        <v>1</v>
      </c>
      <c r="U4602" s="6">
        <f t="shared" si="358"/>
        <v>53.5</v>
      </c>
      <c r="V4602" s="6">
        <f>tbl_Raw_Data[[#This Row],[Discount_Pct]]*tbl_Raw_Data[[#This Row],[Gross_Amount]]/100</f>
        <v>5.35</v>
      </c>
      <c r="W4602" s="6">
        <f>tbl_Raw_Data[[#This Row],[Gross_Amount]]-tbl_Raw_Data[[#This Row],[Discount_Amount]]</f>
        <v>48.15</v>
      </c>
      <c r="X4602" s="6">
        <f>tbl_Raw_Data[[#This Row],[Net_Amount_Before_Tax]]*tbl_Raw_Data[[#This Row],[Tax_Pct]]/100</f>
        <v>8.6669999999999998</v>
      </c>
      <c r="Y4602" s="6">
        <f>tbl_Raw_Data[[#This Row],[Net_Amount_Before_Tax]]+tbl_Raw_Data[[#This Row],[Tax_Amount]]</f>
        <v>56.817</v>
      </c>
      <c r="Z4602" s="6">
        <f t="shared" si="359"/>
        <v>2</v>
      </c>
    </row>
    <row r="4603" spans="1:26" x14ac:dyDescent="0.3">
      <c r="A4603" s="23" t="s">
        <v>6606</v>
      </c>
      <c r="B4603" s="34">
        <v>45632</v>
      </c>
      <c r="C4603" s="23" t="s">
        <v>978</v>
      </c>
      <c r="D4603" s="23" t="s">
        <v>19</v>
      </c>
      <c r="E4603" s="23" t="s">
        <v>19</v>
      </c>
      <c r="F4603" s="23">
        <v>110029</v>
      </c>
      <c r="G4603" s="23" t="s">
        <v>82</v>
      </c>
      <c r="H4603" s="23" t="s">
        <v>83</v>
      </c>
      <c r="I4603" s="23" t="s">
        <v>84</v>
      </c>
      <c r="J4603" s="23" t="s">
        <v>85</v>
      </c>
      <c r="K4603" s="23" t="s">
        <v>24</v>
      </c>
      <c r="L4603" s="23">
        <v>6</v>
      </c>
      <c r="M4603" s="23">
        <v>326.91000000000003</v>
      </c>
      <c r="N4603" s="23">
        <v>5</v>
      </c>
      <c r="O4603" s="23">
        <v>12</v>
      </c>
      <c r="P4603" s="23" t="s">
        <v>58</v>
      </c>
      <c r="Q4603" s="23" t="s">
        <v>34</v>
      </c>
      <c r="R4603" s="23">
        <f t="shared" si="355"/>
        <v>1</v>
      </c>
      <c r="S4603" s="23" t="str">
        <f t="shared" si="356"/>
        <v>ORD104602_20241206_CUST01522_MED023</v>
      </c>
      <c r="T4603" s="23">
        <f t="shared" si="357"/>
        <v>1</v>
      </c>
      <c r="U4603" s="6">
        <f t="shared" si="358"/>
        <v>1961.46</v>
      </c>
      <c r="V4603" s="6">
        <f>tbl_Raw_Data[[#This Row],[Discount_Pct]]*tbl_Raw_Data[[#This Row],[Gross_Amount]]/100</f>
        <v>98.072999999999993</v>
      </c>
      <c r="W4603" s="6">
        <f>tbl_Raw_Data[[#This Row],[Gross_Amount]]-tbl_Raw_Data[[#This Row],[Discount_Amount]]</f>
        <v>1863.3869999999999</v>
      </c>
      <c r="X4603" s="6">
        <f>tbl_Raw_Data[[#This Row],[Net_Amount_Before_Tax]]*tbl_Raw_Data[[#This Row],[Tax_Pct]]/100</f>
        <v>223.60643999999999</v>
      </c>
      <c r="Y4603" s="6">
        <f>tbl_Raw_Data[[#This Row],[Net_Amount_Before_Tax]]+tbl_Raw_Data[[#This Row],[Tax_Amount]]</f>
        <v>2086.9934399999997</v>
      </c>
      <c r="Z4603" s="6">
        <f t="shared" si="359"/>
        <v>2</v>
      </c>
    </row>
    <row r="4604" spans="1:26" x14ac:dyDescent="0.3">
      <c r="A4604" s="23" t="s">
        <v>6607</v>
      </c>
      <c r="B4604" s="34">
        <v>45399</v>
      </c>
      <c r="C4604" s="23" t="s">
        <v>1101</v>
      </c>
      <c r="D4604" s="23" t="s">
        <v>37</v>
      </c>
      <c r="E4604" s="23" t="s">
        <v>38</v>
      </c>
      <c r="F4604" s="23">
        <v>452020</v>
      </c>
      <c r="G4604" s="23" t="s">
        <v>224</v>
      </c>
      <c r="H4604" s="23" t="s">
        <v>225</v>
      </c>
      <c r="I4604" s="23" t="s">
        <v>147</v>
      </c>
      <c r="J4604" s="23" t="s">
        <v>23</v>
      </c>
      <c r="K4604" s="23" t="s">
        <v>24</v>
      </c>
      <c r="L4604" s="23">
        <v>1</v>
      </c>
      <c r="M4604" s="23">
        <v>54.42</v>
      </c>
      <c r="N4604" s="23">
        <v>15</v>
      </c>
      <c r="O4604" s="23">
        <v>5</v>
      </c>
      <c r="P4604" s="23" t="s">
        <v>65</v>
      </c>
      <c r="Q4604" s="23" t="s">
        <v>34</v>
      </c>
      <c r="R4604" s="23">
        <f t="shared" si="355"/>
        <v>1</v>
      </c>
      <c r="S4604" s="23" t="str">
        <f t="shared" si="356"/>
        <v>ORD104603_20240417_CUST01362_MED015</v>
      </c>
      <c r="T4604" s="23">
        <f t="shared" si="357"/>
        <v>1</v>
      </c>
      <c r="U4604" s="6">
        <f t="shared" si="358"/>
        <v>54.42</v>
      </c>
      <c r="V4604" s="6">
        <f>tbl_Raw_Data[[#This Row],[Discount_Pct]]*tbl_Raw_Data[[#This Row],[Gross_Amount]]/100</f>
        <v>8.1630000000000003</v>
      </c>
      <c r="W4604" s="6">
        <f>tbl_Raw_Data[[#This Row],[Gross_Amount]]-tbl_Raw_Data[[#This Row],[Discount_Amount]]</f>
        <v>46.257000000000005</v>
      </c>
      <c r="X4604" s="6">
        <f>tbl_Raw_Data[[#This Row],[Net_Amount_Before_Tax]]*tbl_Raw_Data[[#This Row],[Tax_Pct]]/100</f>
        <v>2.3128500000000001</v>
      </c>
      <c r="Y4604" s="6">
        <f>tbl_Raw_Data[[#This Row],[Net_Amount_Before_Tax]]+tbl_Raw_Data[[#This Row],[Tax_Amount]]</f>
        <v>48.569850000000002</v>
      </c>
      <c r="Z4604" s="6">
        <f t="shared" si="359"/>
        <v>2</v>
      </c>
    </row>
    <row r="4605" spans="1:26" x14ac:dyDescent="0.3">
      <c r="A4605" s="23" t="s">
        <v>6608</v>
      </c>
      <c r="B4605" s="34">
        <v>45545</v>
      </c>
      <c r="C4605" s="23" t="s">
        <v>1729</v>
      </c>
      <c r="D4605" s="23" t="s">
        <v>72</v>
      </c>
      <c r="E4605" s="23" t="s">
        <v>73</v>
      </c>
      <c r="F4605" s="23">
        <v>302021</v>
      </c>
      <c r="G4605" s="23" t="s">
        <v>138</v>
      </c>
      <c r="H4605" s="23" t="s">
        <v>139</v>
      </c>
      <c r="I4605" s="23" t="s">
        <v>50</v>
      </c>
      <c r="J4605" s="23" t="s">
        <v>140</v>
      </c>
      <c r="K4605" s="23" t="s">
        <v>24</v>
      </c>
      <c r="L4605" s="23">
        <v>1</v>
      </c>
      <c r="M4605" s="23">
        <v>149.35</v>
      </c>
      <c r="N4605" s="23">
        <v>5</v>
      </c>
      <c r="O4605" s="23">
        <v>5</v>
      </c>
      <c r="P4605" s="23" t="s">
        <v>33</v>
      </c>
      <c r="Q4605" s="23" t="s">
        <v>34</v>
      </c>
      <c r="R4605" s="23">
        <f t="shared" si="355"/>
        <v>1</v>
      </c>
      <c r="S4605" s="23" t="str">
        <f t="shared" si="356"/>
        <v>ORD104604_20240910_CUST03373_MED013</v>
      </c>
      <c r="T4605" s="23">
        <f t="shared" si="357"/>
        <v>1</v>
      </c>
      <c r="U4605" s="6">
        <f t="shared" si="358"/>
        <v>149.35</v>
      </c>
      <c r="V4605" s="6">
        <f>tbl_Raw_Data[[#This Row],[Discount_Pct]]*tbl_Raw_Data[[#This Row],[Gross_Amount]]/100</f>
        <v>7.4675000000000002</v>
      </c>
      <c r="W4605" s="6">
        <f>tbl_Raw_Data[[#This Row],[Gross_Amount]]-tbl_Raw_Data[[#This Row],[Discount_Amount]]</f>
        <v>141.88249999999999</v>
      </c>
      <c r="X4605" s="6">
        <f>tbl_Raw_Data[[#This Row],[Net_Amount_Before_Tax]]*tbl_Raw_Data[[#This Row],[Tax_Pct]]/100</f>
        <v>7.0941249999999991</v>
      </c>
      <c r="Y4605" s="6">
        <f>tbl_Raw_Data[[#This Row],[Net_Amount_Before_Tax]]+tbl_Raw_Data[[#This Row],[Tax_Amount]]</f>
        <v>148.97662499999998</v>
      </c>
      <c r="Z4605" s="6">
        <f t="shared" si="359"/>
        <v>3</v>
      </c>
    </row>
    <row r="4606" spans="1:26" x14ac:dyDescent="0.3">
      <c r="A4606" s="23" t="s">
        <v>6609</v>
      </c>
      <c r="B4606" s="34">
        <v>45744</v>
      </c>
      <c r="C4606" s="23" t="s">
        <v>6610</v>
      </c>
      <c r="D4606" s="23" t="s">
        <v>46</v>
      </c>
      <c r="E4606" s="23" t="s">
        <v>47</v>
      </c>
      <c r="F4606" s="23">
        <v>411001</v>
      </c>
      <c r="G4606" s="23" t="s">
        <v>102</v>
      </c>
      <c r="H4606" s="23" t="s">
        <v>103</v>
      </c>
      <c r="I4606" s="23" t="s">
        <v>104</v>
      </c>
      <c r="J4606" s="23" t="s">
        <v>64</v>
      </c>
      <c r="K4606" s="23" t="s">
        <v>57</v>
      </c>
      <c r="L4606" s="23">
        <v>1</v>
      </c>
      <c r="M4606" s="23">
        <v>111.42</v>
      </c>
      <c r="N4606" s="23">
        <v>15</v>
      </c>
      <c r="O4606" s="23">
        <v>5</v>
      </c>
      <c r="P4606" s="23" t="s">
        <v>65</v>
      </c>
      <c r="Q4606" s="23" t="s">
        <v>34</v>
      </c>
      <c r="R4606" s="23">
        <f t="shared" si="355"/>
        <v>1</v>
      </c>
      <c r="S4606" s="23" t="str">
        <f t="shared" si="356"/>
        <v>ORD104605_20250328_CUST03483_MED029</v>
      </c>
      <c r="T4606" s="23">
        <f t="shared" si="357"/>
        <v>1</v>
      </c>
      <c r="U4606" s="6">
        <f t="shared" si="358"/>
        <v>111.42</v>
      </c>
      <c r="V4606" s="6">
        <f>tbl_Raw_Data[[#This Row],[Discount_Pct]]*tbl_Raw_Data[[#This Row],[Gross_Amount]]/100</f>
        <v>16.713000000000001</v>
      </c>
      <c r="W4606" s="6">
        <f>tbl_Raw_Data[[#This Row],[Gross_Amount]]-tbl_Raw_Data[[#This Row],[Discount_Amount]]</f>
        <v>94.706999999999994</v>
      </c>
      <c r="X4606" s="6">
        <f>tbl_Raw_Data[[#This Row],[Net_Amount_Before_Tax]]*tbl_Raw_Data[[#This Row],[Tax_Pct]]/100</f>
        <v>4.7353499999999995</v>
      </c>
      <c r="Y4606" s="6">
        <f>tbl_Raw_Data[[#This Row],[Net_Amount_Before_Tax]]+tbl_Raw_Data[[#This Row],[Tax_Amount]]</f>
        <v>99.44234999999999</v>
      </c>
      <c r="Z4606" s="6">
        <f t="shared" si="359"/>
        <v>2</v>
      </c>
    </row>
    <row r="4607" spans="1:26" x14ac:dyDescent="0.3">
      <c r="A4607" s="23" t="s">
        <v>6611</v>
      </c>
      <c r="B4607" s="34">
        <v>46007</v>
      </c>
      <c r="C4607" s="23" t="s">
        <v>6612</v>
      </c>
      <c r="D4607" s="23" t="s">
        <v>87</v>
      </c>
      <c r="E4607" s="23" t="s">
        <v>88</v>
      </c>
      <c r="F4607" s="23">
        <v>600018</v>
      </c>
      <c r="G4607" s="23" t="s">
        <v>132</v>
      </c>
      <c r="H4607" s="23" t="s">
        <v>133</v>
      </c>
      <c r="I4607" s="23" t="s">
        <v>134</v>
      </c>
      <c r="J4607" s="23" t="s">
        <v>135</v>
      </c>
      <c r="K4607" s="23" t="s">
        <v>57</v>
      </c>
      <c r="L4607" s="23">
        <v>2</v>
      </c>
      <c r="M4607" s="23">
        <v>68.77</v>
      </c>
      <c r="N4607" s="23">
        <v>0</v>
      </c>
      <c r="O4607" s="23">
        <v>5</v>
      </c>
      <c r="P4607" s="23" t="s">
        <v>25</v>
      </c>
      <c r="Q4607" s="23" t="s">
        <v>90</v>
      </c>
      <c r="R4607" s="23">
        <f t="shared" si="355"/>
        <v>1</v>
      </c>
      <c r="S4607" s="23" t="str">
        <f t="shared" si="356"/>
        <v>ORD104606_20251216_CUST02023_MED007</v>
      </c>
      <c r="T4607" s="23">
        <f t="shared" si="357"/>
        <v>1</v>
      </c>
      <c r="U4607" s="6">
        <f t="shared" si="358"/>
        <v>137.54</v>
      </c>
      <c r="V4607" s="6">
        <f>tbl_Raw_Data[[#This Row],[Discount_Pct]]*tbl_Raw_Data[[#This Row],[Gross_Amount]]/100</f>
        <v>0</v>
      </c>
      <c r="W4607" s="6">
        <f>tbl_Raw_Data[[#This Row],[Gross_Amount]]-tbl_Raw_Data[[#This Row],[Discount_Amount]]</f>
        <v>137.54</v>
      </c>
      <c r="X4607" s="6">
        <f>tbl_Raw_Data[[#This Row],[Net_Amount_Before_Tax]]*tbl_Raw_Data[[#This Row],[Tax_Pct]]/100</f>
        <v>6.8769999999999989</v>
      </c>
      <c r="Y4607" s="6">
        <f>tbl_Raw_Data[[#This Row],[Net_Amount_Before_Tax]]+tbl_Raw_Data[[#This Row],[Tax_Amount]]</f>
        <v>144.417</v>
      </c>
      <c r="Z4607" s="6">
        <f t="shared" si="359"/>
        <v>1</v>
      </c>
    </row>
    <row r="4608" spans="1:26" x14ac:dyDescent="0.3">
      <c r="A4608" s="23" t="s">
        <v>6613</v>
      </c>
      <c r="B4608" s="34">
        <v>45318</v>
      </c>
      <c r="C4608" s="23" t="s">
        <v>4282</v>
      </c>
      <c r="D4608" s="23" t="s">
        <v>142</v>
      </c>
      <c r="E4608" s="23" t="s">
        <v>81</v>
      </c>
      <c r="F4608" s="23">
        <v>380015</v>
      </c>
      <c r="G4608" s="23" t="s">
        <v>124</v>
      </c>
      <c r="H4608" s="23" t="s">
        <v>125</v>
      </c>
      <c r="I4608" s="23" t="s">
        <v>104</v>
      </c>
      <c r="J4608" s="23" t="s">
        <v>114</v>
      </c>
      <c r="K4608" s="23" t="s">
        <v>24</v>
      </c>
      <c r="L4608" s="23">
        <v>1</v>
      </c>
      <c r="M4608" s="23">
        <v>101.27</v>
      </c>
      <c r="N4608" s="23">
        <v>0</v>
      </c>
      <c r="O4608" s="23">
        <v>18</v>
      </c>
      <c r="P4608" s="23" t="s">
        <v>25</v>
      </c>
      <c r="Q4608" s="23" t="s">
        <v>34</v>
      </c>
      <c r="R4608" s="23">
        <f t="shared" si="355"/>
        <v>1</v>
      </c>
      <c r="S4608" s="23" t="str">
        <f t="shared" si="356"/>
        <v>ORD104607_20240127_CUST00850_MED018</v>
      </c>
      <c r="T4608" s="23">
        <f t="shared" si="357"/>
        <v>1</v>
      </c>
      <c r="U4608" s="6">
        <f t="shared" si="358"/>
        <v>101.27</v>
      </c>
      <c r="V4608" s="6">
        <f>tbl_Raw_Data[[#This Row],[Discount_Pct]]*tbl_Raw_Data[[#This Row],[Gross_Amount]]/100</f>
        <v>0</v>
      </c>
      <c r="W4608" s="6">
        <f>tbl_Raw_Data[[#This Row],[Gross_Amount]]-tbl_Raw_Data[[#This Row],[Discount_Amount]]</f>
        <v>101.27</v>
      </c>
      <c r="X4608" s="6">
        <f>tbl_Raw_Data[[#This Row],[Net_Amount_Before_Tax]]*tbl_Raw_Data[[#This Row],[Tax_Pct]]/100</f>
        <v>18.2286</v>
      </c>
      <c r="Y4608" s="6">
        <f>tbl_Raw_Data[[#This Row],[Net_Amount_Before_Tax]]+tbl_Raw_Data[[#This Row],[Tax_Amount]]</f>
        <v>119.4986</v>
      </c>
      <c r="Z4608" s="6">
        <f t="shared" si="359"/>
        <v>2</v>
      </c>
    </row>
    <row r="4609" spans="1:26" x14ac:dyDescent="0.3">
      <c r="A4609" s="23" t="s">
        <v>6614</v>
      </c>
      <c r="B4609" s="34">
        <v>45555</v>
      </c>
      <c r="C4609" s="23" t="s">
        <v>45</v>
      </c>
      <c r="D4609" s="23" t="s">
        <v>37</v>
      </c>
      <c r="E4609" s="23" t="s">
        <v>38</v>
      </c>
      <c r="F4609" s="23">
        <v>452018</v>
      </c>
      <c r="G4609" s="23" t="s">
        <v>256</v>
      </c>
      <c r="H4609" s="23" t="s">
        <v>257</v>
      </c>
      <c r="I4609" s="23" t="s">
        <v>22</v>
      </c>
      <c r="J4609" s="23" t="s">
        <v>258</v>
      </c>
      <c r="K4609" s="23" t="s">
        <v>57</v>
      </c>
      <c r="L4609" s="23">
        <v>1</v>
      </c>
      <c r="M4609" s="23">
        <v>67.680000000000007</v>
      </c>
      <c r="N4609" s="23">
        <v>10</v>
      </c>
      <c r="O4609" s="23">
        <v>12</v>
      </c>
      <c r="P4609" s="23" t="s">
        <v>65</v>
      </c>
      <c r="Q4609" s="23" t="s">
        <v>90</v>
      </c>
      <c r="R4609" s="23">
        <f t="shared" si="355"/>
        <v>1</v>
      </c>
      <c r="S4609" s="23" t="str">
        <f t="shared" si="356"/>
        <v>ORD104608_20240920_CUST00397_MED025</v>
      </c>
      <c r="T4609" s="23">
        <f t="shared" si="357"/>
        <v>1</v>
      </c>
      <c r="U4609" s="6">
        <f t="shared" si="358"/>
        <v>67.680000000000007</v>
      </c>
      <c r="V4609" s="6">
        <f>tbl_Raw_Data[[#This Row],[Discount_Pct]]*tbl_Raw_Data[[#This Row],[Gross_Amount]]/100</f>
        <v>6.7680000000000007</v>
      </c>
      <c r="W4609" s="6">
        <f>tbl_Raw_Data[[#This Row],[Gross_Amount]]-tbl_Raw_Data[[#This Row],[Discount_Amount]]</f>
        <v>60.912000000000006</v>
      </c>
      <c r="X4609" s="6">
        <f>tbl_Raw_Data[[#This Row],[Net_Amount_Before_Tax]]*tbl_Raw_Data[[#This Row],[Tax_Pct]]/100</f>
        <v>7.3094400000000004</v>
      </c>
      <c r="Y4609" s="6">
        <f>tbl_Raw_Data[[#This Row],[Net_Amount_Before_Tax]]+tbl_Raw_Data[[#This Row],[Tax_Amount]]</f>
        <v>68.221440000000001</v>
      </c>
      <c r="Z4609" s="6">
        <f t="shared" si="359"/>
        <v>1</v>
      </c>
    </row>
    <row r="4610" spans="1:26" x14ac:dyDescent="0.3">
      <c r="A4610" s="23" t="s">
        <v>6615</v>
      </c>
      <c r="B4610" s="34">
        <v>45839</v>
      </c>
      <c r="C4610" s="23" t="s">
        <v>3880</v>
      </c>
      <c r="D4610" s="23" t="s">
        <v>183</v>
      </c>
      <c r="E4610" s="23" t="s">
        <v>184</v>
      </c>
      <c r="F4610" s="23">
        <v>122016</v>
      </c>
      <c r="G4610" s="23" t="s">
        <v>315</v>
      </c>
      <c r="H4610" s="23" t="s">
        <v>316</v>
      </c>
      <c r="I4610" s="23" t="s">
        <v>50</v>
      </c>
      <c r="J4610" s="23" t="s">
        <v>114</v>
      </c>
      <c r="K4610" s="23" t="s">
        <v>24</v>
      </c>
      <c r="L4610" s="23">
        <v>1</v>
      </c>
      <c r="M4610" s="23">
        <v>118.58</v>
      </c>
      <c r="N4610" s="23">
        <v>0</v>
      </c>
      <c r="O4610" s="23">
        <v>5</v>
      </c>
      <c r="P4610" s="23" t="s">
        <v>33</v>
      </c>
      <c r="Q4610" s="23" t="s">
        <v>34</v>
      </c>
      <c r="R4610" s="23">
        <f t="shared" ref="R4610:R4673" si="360">COUNTIFS($A$2:$A$8001,A4610,$B$2:$B$8001,B4610,$C$2:$C$8001,C4610,$G$2:$G$8001,G4610)</f>
        <v>1</v>
      </c>
      <c r="S4610" s="23" t="str">
        <f t="shared" ref="S4610:S4673" si="361">A4610&amp;"_"&amp;TEXT(B4610,"yyyymmdd")&amp;"_"&amp;C4610&amp;"_"&amp;G4610</f>
        <v>ORD104609_20250701_CUST03304_MED012</v>
      </c>
      <c r="T4610" s="23">
        <f t="shared" ref="T4610:T4673" si="362">COUNTIF($S$2:$S$8001,S4610)</f>
        <v>1</v>
      </c>
      <c r="U4610" s="6">
        <f t="shared" ref="U4610:U4673" si="363">L4610*M4610</f>
        <v>118.58</v>
      </c>
      <c r="V4610" s="6">
        <f>tbl_Raw_Data[[#This Row],[Discount_Pct]]*tbl_Raw_Data[[#This Row],[Gross_Amount]]/100</f>
        <v>0</v>
      </c>
      <c r="W4610" s="6">
        <f>tbl_Raw_Data[[#This Row],[Gross_Amount]]-tbl_Raw_Data[[#This Row],[Discount_Amount]]</f>
        <v>118.58</v>
      </c>
      <c r="X4610" s="6">
        <f>tbl_Raw_Data[[#This Row],[Net_Amount_Before_Tax]]*tbl_Raw_Data[[#This Row],[Tax_Pct]]/100</f>
        <v>5.9289999999999994</v>
      </c>
      <c r="Y4610" s="6">
        <f>tbl_Raw_Data[[#This Row],[Net_Amount_Before_Tax]]+tbl_Raw_Data[[#This Row],[Tax_Amount]]</f>
        <v>124.509</v>
      </c>
      <c r="Z4610" s="6">
        <f t="shared" ref="Z4610:Z4673" si="364">COUNTIFS($C$2:$C$8001,C4610,$Q$2:$Q$8001,"Delivered")</f>
        <v>7</v>
      </c>
    </row>
    <row r="4611" spans="1:26" x14ac:dyDescent="0.3">
      <c r="A4611" s="23" t="s">
        <v>6616</v>
      </c>
      <c r="B4611" s="34">
        <v>45905</v>
      </c>
      <c r="C4611" s="23" t="s">
        <v>6617</v>
      </c>
      <c r="D4611" s="23" t="s">
        <v>87</v>
      </c>
      <c r="E4611" s="23" t="s">
        <v>88</v>
      </c>
      <c r="F4611" s="23">
        <v>600001</v>
      </c>
      <c r="G4611" s="23" t="s">
        <v>74</v>
      </c>
      <c r="H4611" s="23" t="s">
        <v>75</v>
      </c>
      <c r="I4611" s="23" t="s">
        <v>76</v>
      </c>
      <c r="J4611" s="23" t="s">
        <v>77</v>
      </c>
      <c r="K4611" s="23" t="s">
        <v>57</v>
      </c>
      <c r="L4611" s="23">
        <v>3</v>
      </c>
      <c r="M4611" s="23">
        <v>59.4</v>
      </c>
      <c r="N4611" s="23">
        <v>10</v>
      </c>
      <c r="O4611" s="23">
        <v>12</v>
      </c>
      <c r="P4611" s="23" t="s">
        <v>33</v>
      </c>
      <c r="Q4611" s="23" t="s">
        <v>34</v>
      </c>
      <c r="R4611" s="23">
        <f t="shared" si="360"/>
        <v>1</v>
      </c>
      <c r="S4611" s="23" t="str">
        <f t="shared" si="361"/>
        <v>ORD104610_20250905_CUST00197_MED008</v>
      </c>
      <c r="T4611" s="23">
        <f t="shared" si="362"/>
        <v>1</v>
      </c>
      <c r="U4611" s="6">
        <f t="shared" si="363"/>
        <v>178.2</v>
      </c>
      <c r="V4611" s="6">
        <f>tbl_Raw_Data[[#This Row],[Discount_Pct]]*tbl_Raw_Data[[#This Row],[Gross_Amount]]/100</f>
        <v>17.82</v>
      </c>
      <c r="W4611" s="6">
        <f>tbl_Raw_Data[[#This Row],[Gross_Amount]]-tbl_Raw_Data[[#This Row],[Discount_Amount]]</f>
        <v>160.38</v>
      </c>
      <c r="X4611" s="6">
        <f>tbl_Raw_Data[[#This Row],[Net_Amount_Before_Tax]]*tbl_Raw_Data[[#This Row],[Tax_Pct]]/100</f>
        <v>19.2456</v>
      </c>
      <c r="Y4611" s="6">
        <f>tbl_Raw_Data[[#This Row],[Net_Amount_Before_Tax]]+tbl_Raw_Data[[#This Row],[Tax_Amount]]</f>
        <v>179.62559999999999</v>
      </c>
      <c r="Z4611" s="6">
        <f t="shared" si="364"/>
        <v>1</v>
      </c>
    </row>
    <row r="4612" spans="1:26" x14ac:dyDescent="0.3">
      <c r="A4612" s="23" t="s">
        <v>6616</v>
      </c>
      <c r="B4612" s="34">
        <v>45464</v>
      </c>
      <c r="C4612" s="23" t="s">
        <v>4666</v>
      </c>
      <c r="D4612" s="23" t="s">
        <v>100</v>
      </c>
      <c r="E4612" s="23" t="s">
        <v>101</v>
      </c>
      <c r="F4612" s="23">
        <v>201304</v>
      </c>
      <c r="G4612" s="23" t="s">
        <v>111</v>
      </c>
      <c r="H4612" s="23" t="s">
        <v>112</v>
      </c>
      <c r="I4612" s="23" t="s">
        <v>113</v>
      </c>
      <c r="J4612" s="23" t="s">
        <v>114</v>
      </c>
      <c r="K4612" s="23" t="s">
        <v>24</v>
      </c>
      <c r="L4612" s="23">
        <v>4</v>
      </c>
      <c r="M4612" s="23">
        <v>86.99</v>
      </c>
      <c r="N4612" s="23">
        <v>0</v>
      </c>
      <c r="O4612" s="23">
        <v>5</v>
      </c>
      <c r="P4612" s="23" t="s">
        <v>58</v>
      </c>
      <c r="Q4612" s="23" t="s">
        <v>34</v>
      </c>
      <c r="R4612" s="23">
        <f t="shared" si="360"/>
        <v>1</v>
      </c>
      <c r="S4612" s="23" t="str">
        <f t="shared" si="361"/>
        <v>ORD104610_20240621_CUST01910_MED027</v>
      </c>
      <c r="T4612" s="23">
        <f t="shared" si="362"/>
        <v>1</v>
      </c>
      <c r="U4612" s="6">
        <f t="shared" si="363"/>
        <v>347.96</v>
      </c>
      <c r="V4612" s="6">
        <f>tbl_Raw_Data[[#This Row],[Discount_Pct]]*tbl_Raw_Data[[#This Row],[Gross_Amount]]/100</f>
        <v>0</v>
      </c>
      <c r="W4612" s="6">
        <f>tbl_Raw_Data[[#This Row],[Gross_Amount]]-tbl_Raw_Data[[#This Row],[Discount_Amount]]</f>
        <v>347.96</v>
      </c>
      <c r="X4612" s="6">
        <f>tbl_Raw_Data[[#This Row],[Net_Amount_Before_Tax]]*tbl_Raw_Data[[#This Row],[Tax_Pct]]/100</f>
        <v>17.398</v>
      </c>
      <c r="Y4612" s="6">
        <f>tbl_Raw_Data[[#This Row],[Net_Amount_Before_Tax]]+tbl_Raw_Data[[#This Row],[Tax_Amount]]</f>
        <v>365.358</v>
      </c>
      <c r="Z4612" s="6">
        <f t="shared" si="364"/>
        <v>2</v>
      </c>
    </row>
    <row r="4613" spans="1:26" x14ac:dyDescent="0.3">
      <c r="A4613" s="23" t="s">
        <v>6618</v>
      </c>
      <c r="B4613" s="34">
        <v>45682</v>
      </c>
      <c r="C4613" s="23" t="s">
        <v>6619</v>
      </c>
      <c r="D4613" s="23" t="s">
        <v>100</v>
      </c>
      <c r="E4613" s="23" t="s">
        <v>101</v>
      </c>
      <c r="F4613" s="23">
        <v>201304</v>
      </c>
      <c r="G4613" s="23" t="s">
        <v>48</v>
      </c>
      <c r="H4613" s="23" t="s">
        <v>49</v>
      </c>
      <c r="I4613" s="23" t="s">
        <v>50</v>
      </c>
      <c r="J4613" s="23" t="s">
        <v>23</v>
      </c>
      <c r="K4613" s="23" t="s">
        <v>24</v>
      </c>
      <c r="L4613" s="23">
        <v>1</v>
      </c>
      <c r="M4613" s="23">
        <v>116.1</v>
      </c>
      <c r="N4613" s="23">
        <v>15</v>
      </c>
      <c r="O4613" s="23">
        <v>12</v>
      </c>
      <c r="P4613" s="23" t="s">
        <v>58</v>
      </c>
      <c r="Q4613" s="23" t="s">
        <v>44</v>
      </c>
      <c r="R4613" s="23">
        <f t="shared" si="360"/>
        <v>1</v>
      </c>
      <c r="S4613" s="23" t="str">
        <f t="shared" si="361"/>
        <v>ORD104612_20250125_CUST00080_MED028</v>
      </c>
      <c r="T4613" s="23">
        <f t="shared" si="362"/>
        <v>1</v>
      </c>
      <c r="U4613" s="6">
        <f t="shared" si="363"/>
        <v>116.1</v>
      </c>
      <c r="V4613" s="6">
        <f>tbl_Raw_Data[[#This Row],[Discount_Pct]]*tbl_Raw_Data[[#This Row],[Gross_Amount]]/100</f>
        <v>17.414999999999999</v>
      </c>
      <c r="W4613" s="6">
        <f>tbl_Raw_Data[[#This Row],[Gross_Amount]]-tbl_Raw_Data[[#This Row],[Discount_Amount]]</f>
        <v>98.685000000000002</v>
      </c>
      <c r="X4613" s="6">
        <f>tbl_Raw_Data[[#This Row],[Net_Amount_Before_Tax]]*tbl_Raw_Data[[#This Row],[Tax_Pct]]/100</f>
        <v>11.8422</v>
      </c>
      <c r="Y4613" s="6">
        <f>tbl_Raw_Data[[#This Row],[Net_Amount_Before_Tax]]+tbl_Raw_Data[[#This Row],[Tax_Amount]]</f>
        <v>110.52720000000001</v>
      </c>
      <c r="Z4613" s="6">
        <f t="shared" si="364"/>
        <v>0</v>
      </c>
    </row>
    <row r="4614" spans="1:26" x14ac:dyDescent="0.3">
      <c r="A4614" s="23" t="s">
        <v>6620</v>
      </c>
      <c r="B4614" s="34">
        <v>45385</v>
      </c>
      <c r="C4614" s="23" t="s">
        <v>239</v>
      </c>
      <c r="D4614" s="23" t="s">
        <v>72</v>
      </c>
      <c r="E4614" s="23" t="s">
        <v>73</v>
      </c>
      <c r="F4614" s="23">
        <v>302033</v>
      </c>
      <c r="G4614" s="23" t="s">
        <v>233</v>
      </c>
      <c r="H4614" s="23" t="s">
        <v>234</v>
      </c>
      <c r="I4614" s="23" t="s">
        <v>104</v>
      </c>
      <c r="J4614" s="23" t="s">
        <v>42</v>
      </c>
      <c r="K4614" s="23" t="s">
        <v>24</v>
      </c>
      <c r="L4614" s="23">
        <v>1</v>
      </c>
      <c r="M4614" s="23">
        <v>153.91</v>
      </c>
      <c r="N4614" s="23">
        <v>10</v>
      </c>
      <c r="O4614" s="23">
        <v>5</v>
      </c>
      <c r="P4614" s="23" t="s">
        <v>89</v>
      </c>
      <c r="Q4614" s="23" t="s">
        <v>34</v>
      </c>
      <c r="R4614" s="23">
        <f t="shared" si="360"/>
        <v>1</v>
      </c>
      <c r="S4614" s="23" t="str">
        <f t="shared" si="361"/>
        <v>ORD104613_20240403_CUST02898_MED019</v>
      </c>
      <c r="T4614" s="23">
        <f t="shared" si="362"/>
        <v>1</v>
      </c>
      <c r="U4614" s="6">
        <f t="shared" si="363"/>
        <v>153.91</v>
      </c>
      <c r="V4614" s="6">
        <f>tbl_Raw_Data[[#This Row],[Discount_Pct]]*tbl_Raw_Data[[#This Row],[Gross_Amount]]/100</f>
        <v>15.390999999999998</v>
      </c>
      <c r="W4614" s="6">
        <f>tbl_Raw_Data[[#This Row],[Gross_Amount]]-tbl_Raw_Data[[#This Row],[Discount_Amount]]</f>
        <v>138.51900000000001</v>
      </c>
      <c r="X4614" s="6">
        <f>tbl_Raw_Data[[#This Row],[Net_Amount_Before_Tax]]*tbl_Raw_Data[[#This Row],[Tax_Pct]]/100</f>
        <v>6.9259500000000003</v>
      </c>
      <c r="Y4614" s="6">
        <f>tbl_Raw_Data[[#This Row],[Net_Amount_Before_Tax]]+tbl_Raw_Data[[#This Row],[Tax_Amount]]</f>
        <v>145.44495000000001</v>
      </c>
      <c r="Z4614" s="6">
        <f t="shared" si="364"/>
        <v>1</v>
      </c>
    </row>
    <row r="4615" spans="1:26" x14ac:dyDescent="0.3">
      <c r="A4615" s="23" t="s">
        <v>6621</v>
      </c>
      <c r="B4615" s="34">
        <v>45976</v>
      </c>
      <c r="C4615" s="23" t="s">
        <v>3831</v>
      </c>
      <c r="D4615" s="23" t="s">
        <v>142</v>
      </c>
      <c r="E4615" s="23" t="s">
        <v>81</v>
      </c>
      <c r="F4615" s="23">
        <v>380001</v>
      </c>
      <c r="G4615" s="23" t="s">
        <v>185</v>
      </c>
      <c r="H4615" s="23" t="s">
        <v>186</v>
      </c>
      <c r="I4615" s="23" t="s">
        <v>76</v>
      </c>
      <c r="J4615" s="23" t="s">
        <v>187</v>
      </c>
      <c r="K4615" s="23" t="s">
        <v>57</v>
      </c>
      <c r="L4615" s="23">
        <v>1</v>
      </c>
      <c r="M4615" s="23">
        <v>98.27</v>
      </c>
      <c r="N4615" s="23">
        <v>15</v>
      </c>
      <c r="O4615" s="23">
        <v>12</v>
      </c>
      <c r="P4615" s="23" t="s">
        <v>43</v>
      </c>
      <c r="Q4615" s="23" t="s">
        <v>34</v>
      </c>
      <c r="R4615" s="23">
        <f t="shared" si="360"/>
        <v>1</v>
      </c>
      <c r="S4615" s="23" t="str">
        <f t="shared" si="361"/>
        <v>ORD104614_20251115_CUST02397_MED009</v>
      </c>
      <c r="T4615" s="23">
        <f t="shared" si="362"/>
        <v>1</v>
      </c>
      <c r="U4615" s="6">
        <f t="shared" si="363"/>
        <v>98.27</v>
      </c>
      <c r="V4615" s="6">
        <f>tbl_Raw_Data[[#This Row],[Discount_Pct]]*tbl_Raw_Data[[#This Row],[Gross_Amount]]/100</f>
        <v>14.740499999999999</v>
      </c>
      <c r="W4615" s="6">
        <f>tbl_Raw_Data[[#This Row],[Gross_Amount]]-tbl_Raw_Data[[#This Row],[Discount_Amount]]</f>
        <v>83.529499999999999</v>
      </c>
      <c r="X4615" s="6">
        <f>tbl_Raw_Data[[#This Row],[Net_Amount_Before_Tax]]*tbl_Raw_Data[[#This Row],[Tax_Pct]]/100</f>
        <v>10.023540000000001</v>
      </c>
      <c r="Y4615" s="6">
        <f>tbl_Raw_Data[[#This Row],[Net_Amount_Before_Tax]]+tbl_Raw_Data[[#This Row],[Tax_Amount]]</f>
        <v>93.553039999999996</v>
      </c>
      <c r="Z4615" s="6">
        <f t="shared" si="364"/>
        <v>3</v>
      </c>
    </row>
    <row r="4616" spans="1:26" x14ac:dyDescent="0.3">
      <c r="A4616" s="23" t="s">
        <v>6622</v>
      </c>
      <c r="B4616" s="34">
        <v>45861</v>
      </c>
      <c r="C4616" s="23" t="s">
        <v>4684</v>
      </c>
      <c r="D4616" s="23" t="s">
        <v>130</v>
      </c>
      <c r="E4616" s="23" t="s">
        <v>131</v>
      </c>
      <c r="F4616" s="23">
        <v>700019</v>
      </c>
      <c r="G4616" s="23" t="s">
        <v>68</v>
      </c>
      <c r="H4616" s="23" t="s">
        <v>69</v>
      </c>
      <c r="I4616" s="23" t="s">
        <v>55</v>
      </c>
      <c r="J4616" s="23" t="s">
        <v>56</v>
      </c>
      <c r="K4616" s="23" t="s">
        <v>24</v>
      </c>
      <c r="L4616" s="23">
        <v>3</v>
      </c>
      <c r="M4616" s="23">
        <v>26.94</v>
      </c>
      <c r="N4616" s="23">
        <v>5</v>
      </c>
      <c r="O4616" s="23">
        <v>18</v>
      </c>
      <c r="P4616" s="23" t="s">
        <v>58</v>
      </c>
      <c r="Q4616" s="23" t="s">
        <v>90</v>
      </c>
      <c r="R4616" s="23">
        <f t="shared" si="360"/>
        <v>1</v>
      </c>
      <c r="S4616" s="23" t="str">
        <f t="shared" si="361"/>
        <v>ORD104615_20250723_CUST01806_MED003</v>
      </c>
      <c r="T4616" s="23">
        <f t="shared" si="362"/>
        <v>1</v>
      </c>
      <c r="U4616" s="6">
        <f t="shared" si="363"/>
        <v>80.820000000000007</v>
      </c>
      <c r="V4616" s="6">
        <f>tbl_Raw_Data[[#This Row],[Discount_Pct]]*tbl_Raw_Data[[#This Row],[Gross_Amount]]/100</f>
        <v>4.0410000000000004</v>
      </c>
      <c r="W4616" s="6">
        <f>tbl_Raw_Data[[#This Row],[Gross_Amount]]-tbl_Raw_Data[[#This Row],[Discount_Amount]]</f>
        <v>76.779000000000011</v>
      </c>
      <c r="X4616" s="6">
        <f>tbl_Raw_Data[[#This Row],[Net_Amount_Before_Tax]]*tbl_Raw_Data[[#This Row],[Tax_Pct]]/100</f>
        <v>13.820220000000001</v>
      </c>
      <c r="Y4616" s="6">
        <f>tbl_Raw_Data[[#This Row],[Net_Amount_Before_Tax]]+tbl_Raw_Data[[#This Row],[Tax_Amount]]</f>
        <v>90.599220000000017</v>
      </c>
      <c r="Z4616" s="6">
        <f t="shared" si="364"/>
        <v>0</v>
      </c>
    </row>
    <row r="4617" spans="1:26" x14ac:dyDescent="0.3">
      <c r="A4617" s="23" t="s">
        <v>6623</v>
      </c>
      <c r="B4617" s="34">
        <v>45678</v>
      </c>
      <c r="C4617" s="23" t="s">
        <v>438</v>
      </c>
      <c r="D4617" s="23" t="s">
        <v>52</v>
      </c>
      <c r="E4617" s="23" t="s">
        <v>52</v>
      </c>
      <c r="F4617" s="23">
        <v>160022</v>
      </c>
      <c r="G4617" s="23" t="s">
        <v>94</v>
      </c>
      <c r="H4617" s="23" t="s">
        <v>95</v>
      </c>
      <c r="I4617" s="23" t="s">
        <v>84</v>
      </c>
      <c r="J4617" s="23" t="s">
        <v>42</v>
      </c>
      <c r="K4617" s="23" t="s">
        <v>24</v>
      </c>
      <c r="L4617" s="23">
        <v>1</v>
      </c>
      <c r="M4617" s="23">
        <v>93.62</v>
      </c>
      <c r="N4617" s="23">
        <v>0</v>
      </c>
      <c r="O4617" s="23">
        <v>5</v>
      </c>
      <c r="P4617" s="23" t="s">
        <v>65</v>
      </c>
      <c r="Q4617" s="23" t="s">
        <v>34</v>
      </c>
      <c r="R4617" s="23">
        <f t="shared" si="360"/>
        <v>1</v>
      </c>
      <c r="S4617" s="23" t="str">
        <f t="shared" si="361"/>
        <v>ORD104616_20250121_CUST03159_MED021</v>
      </c>
      <c r="T4617" s="23">
        <f t="shared" si="362"/>
        <v>1</v>
      </c>
      <c r="U4617" s="6">
        <f t="shared" si="363"/>
        <v>93.62</v>
      </c>
      <c r="V4617" s="6">
        <f>tbl_Raw_Data[[#This Row],[Discount_Pct]]*tbl_Raw_Data[[#This Row],[Gross_Amount]]/100</f>
        <v>0</v>
      </c>
      <c r="W4617" s="6">
        <f>tbl_Raw_Data[[#This Row],[Gross_Amount]]-tbl_Raw_Data[[#This Row],[Discount_Amount]]</f>
        <v>93.62</v>
      </c>
      <c r="X4617" s="6">
        <f>tbl_Raw_Data[[#This Row],[Net_Amount_Before_Tax]]*tbl_Raw_Data[[#This Row],[Tax_Pct]]/100</f>
        <v>4.681</v>
      </c>
      <c r="Y4617" s="6">
        <f>tbl_Raw_Data[[#This Row],[Net_Amount_Before_Tax]]+tbl_Raw_Data[[#This Row],[Tax_Amount]]</f>
        <v>98.301000000000002</v>
      </c>
      <c r="Z4617" s="6">
        <f t="shared" si="364"/>
        <v>2</v>
      </c>
    </row>
    <row r="4618" spans="1:26" x14ac:dyDescent="0.3">
      <c r="A4618" s="23" t="s">
        <v>6624</v>
      </c>
      <c r="B4618" s="34">
        <v>45771</v>
      </c>
      <c r="C4618" s="23" t="s">
        <v>6625</v>
      </c>
      <c r="D4618" s="23" t="s">
        <v>87</v>
      </c>
      <c r="E4618" s="23" t="s">
        <v>88</v>
      </c>
      <c r="F4618" s="23">
        <v>600040</v>
      </c>
      <c r="G4618" s="23" t="s">
        <v>224</v>
      </c>
      <c r="H4618" s="23" t="s">
        <v>225</v>
      </c>
      <c r="I4618" s="23" t="s">
        <v>147</v>
      </c>
      <c r="J4618" s="23" t="s">
        <v>23</v>
      </c>
      <c r="K4618" s="23" t="s">
        <v>24</v>
      </c>
      <c r="L4618" s="23">
        <v>1</v>
      </c>
      <c r="M4618" s="23">
        <v>45.04</v>
      </c>
      <c r="N4618" s="23">
        <v>5</v>
      </c>
      <c r="O4618" s="23">
        <v>5</v>
      </c>
      <c r="P4618" s="23" t="s">
        <v>43</v>
      </c>
      <c r="Q4618" s="23" t="s">
        <v>34</v>
      </c>
      <c r="R4618" s="23">
        <f t="shared" si="360"/>
        <v>1</v>
      </c>
      <c r="S4618" s="23" t="str">
        <f t="shared" si="361"/>
        <v>ORD104617_20250424_CUST02470_MED015</v>
      </c>
      <c r="T4618" s="23">
        <f t="shared" si="362"/>
        <v>1</v>
      </c>
      <c r="U4618" s="6">
        <f t="shared" si="363"/>
        <v>45.04</v>
      </c>
      <c r="V4618" s="6">
        <f>tbl_Raw_Data[[#This Row],[Discount_Pct]]*tbl_Raw_Data[[#This Row],[Gross_Amount]]/100</f>
        <v>2.2519999999999998</v>
      </c>
      <c r="W4618" s="6">
        <f>tbl_Raw_Data[[#This Row],[Gross_Amount]]-tbl_Raw_Data[[#This Row],[Discount_Amount]]</f>
        <v>42.787999999999997</v>
      </c>
      <c r="X4618" s="6">
        <f>tbl_Raw_Data[[#This Row],[Net_Amount_Before_Tax]]*tbl_Raw_Data[[#This Row],[Tax_Pct]]/100</f>
        <v>2.1394000000000002</v>
      </c>
      <c r="Y4618" s="6">
        <f>tbl_Raw_Data[[#This Row],[Net_Amount_Before_Tax]]+tbl_Raw_Data[[#This Row],[Tax_Amount]]</f>
        <v>44.927399999999999</v>
      </c>
      <c r="Z4618" s="6">
        <f t="shared" si="364"/>
        <v>1</v>
      </c>
    </row>
    <row r="4619" spans="1:26" x14ac:dyDescent="0.3">
      <c r="A4619" s="23" t="s">
        <v>6624</v>
      </c>
      <c r="B4619" s="34">
        <v>45584</v>
      </c>
      <c r="C4619" s="23" t="s">
        <v>4180</v>
      </c>
      <c r="D4619" s="23" t="s">
        <v>92</v>
      </c>
      <c r="E4619" s="23" t="s">
        <v>93</v>
      </c>
      <c r="F4619" s="23">
        <v>560038</v>
      </c>
      <c r="G4619" s="23" t="s">
        <v>94</v>
      </c>
      <c r="H4619" s="23" t="s">
        <v>95</v>
      </c>
      <c r="I4619" s="23" t="s">
        <v>84</v>
      </c>
      <c r="J4619" s="23" t="s">
        <v>42</v>
      </c>
      <c r="K4619" s="23" t="s">
        <v>24</v>
      </c>
      <c r="L4619" s="23">
        <v>2</v>
      </c>
      <c r="M4619" s="23">
        <v>92.9</v>
      </c>
      <c r="N4619" s="23">
        <v>5</v>
      </c>
      <c r="O4619" s="23">
        <v>5</v>
      </c>
      <c r="P4619" s="23" t="s">
        <v>33</v>
      </c>
      <c r="Q4619" s="23" t="s">
        <v>34</v>
      </c>
      <c r="R4619" s="23">
        <f t="shared" si="360"/>
        <v>1</v>
      </c>
      <c r="S4619" s="23" t="str">
        <f t="shared" si="361"/>
        <v>ORD104617_20241019_CUST02432_MED021</v>
      </c>
      <c r="T4619" s="23">
        <f t="shared" si="362"/>
        <v>1</v>
      </c>
      <c r="U4619" s="6">
        <f t="shared" si="363"/>
        <v>185.8</v>
      </c>
      <c r="V4619" s="6">
        <f>tbl_Raw_Data[[#This Row],[Discount_Pct]]*tbl_Raw_Data[[#This Row],[Gross_Amount]]/100</f>
        <v>9.2899999999999991</v>
      </c>
      <c r="W4619" s="6">
        <f>tbl_Raw_Data[[#This Row],[Gross_Amount]]-tbl_Raw_Data[[#This Row],[Discount_Amount]]</f>
        <v>176.51000000000002</v>
      </c>
      <c r="X4619" s="6">
        <f>tbl_Raw_Data[[#This Row],[Net_Amount_Before_Tax]]*tbl_Raw_Data[[#This Row],[Tax_Pct]]/100</f>
        <v>8.8254999999999999</v>
      </c>
      <c r="Y4619" s="6">
        <f>tbl_Raw_Data[[#This Row],[Net_Amount_Before_Tax]]+tbl_Raw_Data[[#This Row],[Tax_Amount]]</f>
        <v>185.33550000000002</v>
      </c>
      <c r="Z4619" s="6">
        <f t="shared" si="364"/>
        <v>2</v>
      </c>
    </row>
    <row r="4620" spans="1:26" x14ac:dyDescent="0.3">
      <c r="A4620" s="23" t="s">
        <v>6626</v>
      </c>
      <c r="B4620" s="34">
        <v>45455</v>
      </c>
      <c r="C4620" s="23" t="s">
        <v>18</v>
      </c>
      <c r="D4620" s="23" t="s">
        <v>183</v>
      </c>
      <c r="E4620" s="23" t="s">
        <v>184</v>
      </c>
      <c r="F4620" s="23">
        <v>122018</v>
      </c>
      <c r="G4620" s="23" t="s">
        <v>111</v>
      </c>
      <c r="H4620" s="23" t="s">
        <v>112</v>
      </c>
      <c r="I4620" s="23" t="s">
        <v>113</v>
      </c>
      <c r="J4620" s="23" t="s">
        <v>114</v>
      </c>
      <c r="K4620" s="23" t="s">
        <v>24</v>
      </c>
      <c r="L4620" s="23">
        <v>2</v>
      </c>
      <c r="M4620" s="23">
        <v>93.94</v>
      </c>
      <c r="N4620" s="23">
        <v>0</v>
      </c>
      <c r="O4620" s="23">
        <v>12</v>
      </c>
      <c r="P4620" s="23" t="s">
        <v>33</v>
      </c>
      <c r="Q4620" s="23" t="s">
        <v>34</v>
      </c>
      <c r="R4620" s="23">
        <f t="shared" si="360"/>
        <v>1</v>
      </c>
      <c r="S4620" s="23" t="str">
        <f t="shared" si="361"/>
        <v>ORD104619_20240612_CUST00457_MED027</v>
      </c>
      <c r="T4620" s="23">
        <f t="shared" si="362"/>
        <v>1</v>
      </c>
      <c r="U4620" s="6">
        <f t="shared" si="363"/>
        <v>187.88</v>
      </c>
      <c r="V4620" s="6">
        <f>tbl_Raw_Data[[#This Row],[Discount_Pct]]*tbl_Raw_Data[[#This Row],[Gross_Amount]]/100</f>
        <v>0</v>
      </c>
      <c r="W4620" s="6">
        <f>tbl_Raw_Data[[#This Row],[Gross_Amount]]-tbl_Raw_Data[[#This Row],[Discount_Amount]]</f>
        <v>187.88</v>
      </c>
      <c r="X4620" s="6">
        <f>tbl_Raw_Data[[#This Row],[Net_Amount_Before_Tax]]*tbl_Raw_Data[[#This Row],[Tax_Pct]]/100</f>
        <v>22.5456</v>
      </c>
      <c r="Y4620" s="6">
        <f>tbl_Raw_Data[[#This Row],[Net_Amount_Before_Tax]]+tbl_Raw_Data[[#This Row],[Tax_Amount]]</f>
        <v>210.4256</v>
      </c>
      <c r="Z4620" s="6">
        <f t="shared" si="364"/>
        <v>1</v>
      </c>
    </row>
    <row r="4621" spans="1:26" x14ac:dyDescent="0.3">
      <c r="A4621" s="23" t="s">
        <v>6626</v>
      </c>
      <c r="B4621" s="34">
        <v>45679</v>
      </c>
      <c r="C4621" s="23" t="s">
        <v>3458</v>
      </c>
      <c r="D4621" s="23" t="s">
        <v>37</v>
      </c>
      <c r="E4621" s="23" t="s">
        <v>38</v>
      </c>
      <c r="F4621" s="23">
        <v>452016</v>
      </c>
      <c r="G4621" s="23" t="s">
        <v>196</v>
      </c>
      <c r="H4621" s="23" t="s">
        <v>197</v>
      </c>
      <c r="I4621" s="23" t="s">
        <v>32</v>
      </c>
      <c r="J4621" s="23" t="s">
        <v>42</v>
      </c>
      <c r="K4621" s="23" t="s">
        <v>24</v>
      </c>
      <c r="L4621" s="23">
        <v>2</v>
      </c>
      <c r="M4621" s="23">
        <v>26.2</v>
      </c>
      <c r="N4621" s="23">
        <v>5</v>
      </c>
      <c r="O4621" s="23">
        <v>5</v>
      </c>
      <c r="P4621" s="23" t="s">
        <v>43</v>
      </c>
      <c r="Q4621" s="23" t="s">
        <v>44</v>
      </c>
      <c r="R4621" s="23">
        <f t="shared" si="360"/>
        <v>1</v>
      </c>
      <c r="S4621" s="23" t="str">
        <f t="shared" si="361"/>
        <v>ORD104619_20250122_CUST01750_MED011</v>
      </c>
      <c r="T4621" s="23">
        <f t="shared" si="362"/>
        <v>1</v>
      </c>
      <c r="U4621" s="6">
        <f t="shared" si="363"/>
        <v>52.4</v>
      </c>
      <c r="V4621" s="6">
        <f>tbl_Raw_Data[[#This Row],[Discount_Pct]]*tbl_Raw_Data[[#This Row],[Gross_Amount]]/100</f>
        <v>2.62</v>
      </c>
      <c r="W4621" s="6">
        <f>tbl_Raw_Data[[#This Row],[Gross_Amount]]-tbl_Raw_Data[[#This Row],[Discount_Amount]]</f>
        <v>49.78</v>
      </c>
      <c r="X4621" s="6">
        <f>tbl_Raw_Data[[#This Row],[Net_Amount_Before_Tax]]*tbl_Raw_Data[[#This Row],[Tax_Pct]]/100</f>
        <v>2.4889999999999999</v>
      </c>
      <c r="Y4621" s="6">
        <f>tbl_Raw_Data[[#This Row],[Net_Amount_Before_Tax]]+tbl_Raw_Data[[#This Row],[Tax_Amount]]</f>
        <v>52.268999999999998</v>
      </c>
      <c r="Z4621" s="6">
        <f t="shared" si="364"/>
        <v>0</v>
      </c>
    </row>
    <row r="4622" spans="1:26" x14ac:dyDescent="0.3">
      <c r="A4622" s="23" t="s">
        <v>6627</v>
      </c>
      <c r="B4622" s="34">
        <v>45661</v>
      </c>
      <c r="C4622" s="23" t="s">
        <v>5248</v>
      </c>
      <c r="D4622" s="23" t="s">
        <v>92</v>
      </c>
      <c r="E4622" s="23" t="s">
        <v>93</v>
      </c>
      <c r="F4622" s="23">
        <v>560001</v>
      </c>
      <c r="G4622" s="23" t="s">
        <v>256</v>
      </c>
      <c r="H4622" s="23" t="s">
        <v>257</v>
      </c>
      <c r="I4622" s="23" t="s">
        <v>22</v>
      </c>
      <c r="J4622" s="23" t="s">
        <v>258</v>
      </c>
      <c r="K4622" s="23" t="s">
        <v>57</v>
      </c>
      <c r="L4622" s="23">
        <v>2</v>
      </c>
      <c r="M4622" s="23">
        <v>66.97</v>
      </c>
      <c r="N4622" s="23">
        <v>5</v>
      </c>
      <c r="O4622" s="23">
        <v>18</v>
      </c>
      <c r="P4622" s="23" t="s">
        <v>58</v>
      </c>
      <c r="Q4622" s="23" t="s">
        <v>34</v>
      </c>
      <c r="R4622" s="23">
        <f t="shared" si="360"/>
        <v>1</v>
      </c>
      <c r="S4622" s="23" t="str">
        <f t="shared" si="361"/>
        <v>ORD104621_20250104_CUST02263_MED025</v>
      </c>
      <c r="T4622" s="23">
        <f t="shared" si="362"/>
        <v>1</v>
      </c>
      <c r="U4622" s="6">
        <f t="shared" si="363"/>
        <v>133.94</v>
      </c>
      <c r="V4622" s="6">
        <f>tbl_Raw_Data[[#This Row],[Discount_Pct]]*tbl_Raw_Data[[#This Row],[Gross_Amount]]/100</f>
        <v>6.6970000000000001</v>
      </c>
      <c r="W4622" s="6">
        <f>tbl_Raw_Data[[#This Row],[Gross_Amount]]-tbl_Raw_Data[[#This Row],[Discount_Amount]]</f>
        <v>127.24299999999999</v>
      </c>
      <c r="X4622" s="6">
        <f>tbl_Raw_Data[[#This Row],[Net_Amount_Before_Tax]]*tbl_Raw_Data[[#This Row],[Tax_Pct]]/100</f>
        <v>22.903739999999999</v>
      </c>
      <c r="Y4622" s="6">
        <f>tbl_Raw_Data[[#This Row],[Net_Amount_Before_Tax]]+tbl_Raw_Data[[#This Row],[Tax_Amount]]</f>
        <v>150.14673999999999</v>
      </c>
      <c r="Z4622" s="6">
        <f t="shared" si="364"/>
        <v>2</v>
      </c>
    </row>
    <row r="4623" spans="1:26" x14ac:dyDescent="0.3">
      <c r="A4623" s="23" t="s">
        <v>6628</v>
      </c>
      <c r="B4623" s="34">
        <v>45933</v>
      </c>
      <c r="C4623" s="23" t="s">
        <v>6629</v>
      </c>
      <c r="D4623" s="23" t="s">
        <v>19</v>
      </c>
      <c r="E4623" s="23" t="s">
        <v>19</v>
      </c>
      <c r="F4623" s="23">
        <v>110024</v>
      </c>
      <c r="G4623" s="23" t="s">
        <v>82</v>
      </c>
      <c r="H4623" s="23" t="s">
        <v>83</v>
      </c>
      <c r="I4623" s="23" t="s">
        <v>84</v>
      </c>
      <c r="J4623" s="23" t="s">
        <v>85</v>
      </c>
      <c r="K4623" s="23" t="s">
        <v>24</v>
      </c>
      <c r="L4623" s="23">
        <v>1</v>
      </c>
      <c r="M4623" s="23">
        <v>309.48</v>
      </c>
      <c r="N4623" s="23">
        <v>5</v>
      </c>
      <c r="O4623" s="23">
        <v>12</v>
      </c>
      <c r="P4623" s="23" t="s">
        <v>58</v>
      </c>
      <c r="Q4623" s="23" t="s">
        <v>34</v>
      </c>
      <c r="R4623" s="23">
        <f t="shared" si="360"/>
        <v>1</v>
      </c>
      <c r="S4623" s="23" t="str">
        <f t="shared" si="361"/>
        <v>ORD104622_20251003_CUST01380_MED023</v>
      </c>
      <c r="T4623" s="23">
        <f t="shared" si="362"/>
        <v>1</v>
      </c>
      <c r="U4623" s="6">
        <f t="shared" si="363"/>
        <v>309.48</v>
      </c>
      <c r="V4623" s="6">
        <f>tbl_Raw_Data[[#This Row],[Discount_Pct]]*tbl_Raw_Data[[#This Row],[Gross_Amount]]/100</f>
        <v>15.474</v>
      </c>
      <c r="W4623" s="6">
        <f>tbl_Raw_Data[[#This Row],[Gross_Amount]]-tbl_Raw_Data[[#This Row],[Discount_Amount]]</f>
        <v>294.00600000000003</v>
      </c>
      <c r="X4623" s="6">
        <f>tbl_Raw_Data[[#This Row],[Net_Amount_Before_Tax]]*tbl_Raw_Data[[#This Row],[Tax_Pct]]/100</f>
        <v>35.280720000000002</v>
      </c>
      <c r="Y4623" s="6">
        <f>tbl_Raw_Data[[#This Row],[Net_Amount_Before_Tax]]+tbl_Raw_Data[[#This Row],[Tax_Amount]]</f>
        <v>329.28672000000006</v>
      </c>
      <c r="Z4623" s="6">
        <f t="shared" si="364"/>
        <v>3</v>
      </c>
    </row>
    <row r="4624" spans="1:26" x14ac:dyDescent="0.3">
      <c r="A4624" s="23" t="s">
        <v>6630</v>
      </c>
      <c r="B4624" s="34">
        <v>45691</v>
      </c>
      <c r="C4624" s="23" t="s">
        <v>5323</v>
      </c>
      <c r="D4624" s="23" t="s">
        <v>183</v>
      </c>
      <c r="E4624" s="23" t="s">
        <v>184</v>
      </c>
      <c r="F4624" s="23">
        <v>122016</v>
      </c>
      <c r="G4624" s="23" t="s">
        <v>39</v>
      </c>
      <c r="H4624" s="23" t="s">
        <v>40</v>
      </c>
      <c r="I4624" s="23" t="s">
        <v>41</v>
      </c>
      <c r="J4624" s="23" t="s">
        <v>42</v>
      </c>
      <c r="K4624" s="23" t="s">
        <v>24</v>
      </c>
      <c r="L4624" s="23">
        <v>2</v>
      </c>
      <c r="M4624" s="23">
        <v>34.49</v>
      </c>
      <c r="N4624" s="23">
        <v>5</v>
      </c>
      <c r="O4624" s="23">
        <v>12</v>
      </c>
      <c r="P4624" s="23" t="s">
        <v>25</v>
      </c>
      <c r="Q4624" s="23" t="s">
        <v>34</v>
      </c>
      <c r="R4624" s="23">
        <f t="shared" si="360"/>
        <v>1</v>
      </c>
      <c r="S4624" s="23" t="str">
        <f t="shared" si="361"/>
        <v>ORD104623_20250203_CUST02469_MED001</v>
      </c>
      <c r="T4624" s="23">
        <f t="shared" si="362"/>
        <v>1</v>
      </c>
      <c r="U4624" s="6">
        <f t="shared" si="363"/>
        <v>68.98</v>
      </c>
      <c r="V4624" s="6">
        <f>tbl_Raw_Data[[#This Row],[Discount_Pct]]*tbl_Raw_Data[[#This Row],[Gross_Amount]]/100</f>
        <v>3.4490000000000003</v>
      </c>
      <c r="W4624" s="6">
        <f>tbl_Raw_Data[[#This Row],[Gross_Amount]]-tbl_Raw_Data[[#This Row],[Discount_Amount]]</f>
        <v>65.531000000000006</v>
      </c>
      <c r="X4624" s="6">
        <f>tbl_Raw_Data[[#This Row],[Net_Amount_Before_Tax]]*tbl_Raw_Data[[#This Row],[Tax_Pct]]/100</f>
        <v>7.8637200000000007</v>
      </c>
      <c r="Y4624" s="6">
        <f>tbl_Raw_Data[[#This Row],[Net_Amount_Before_Tax]]+tbl_Raw_Data[[#This Row],[Tax_Amount]]</f>
        <v>73.394720000000007</v>
      </c>
      <c r="Z4624" s="6">
        <f t="shared" si="364"/>
        <v>6</v>
      </c>
    </row>
    <row r="4625" spans="1:26" x14ac:dyDescent="0.3">
      <c r="A4625" s="23" t="s">
        <v>6631</v>
      </c>
      <c r="B4625" s="34">
        <v>45706</v>
      </c>
      <c r="C4625" s="23" t="s">
        <v>6632</v>
      </c>
      <c r="D4625" s="23" t="s">
        <v>46</v>
      </c>
      <c r="E4625" s="23" t="s">
        <v>47</v>
      </c>
      <c r="F4625" s="23">
        <v>411038</v>
      </c>
      <c r="G4625" s="23" t="s">
        <v>74</v>
      </c>
      <c r="H4625" s="23" t="s">
        <v>75</v>
      </c>
      <c r="I4625" s="23" t="s">
        <v>76</v>
      </c>
      <c r="J4625" s="23" t="s">
        <v>77</v>
      </c>
      <c r="K4625" s="23" t="s">
        <v>57</v>
      </c>
      <c r="L4625" s="23">
        <v>1</v>
      </c>
      <c r="M4625" s="23">
        <v>63.87</v>
      </c>
      <c r="N4625" s="23">
        <v>15</v>
      </c>
      <c r="O4625" s="23">
        <v>5</v>
      </c>
      <c r="P4625" s="23" t="s">
        <v>58</v>
      </c>
      <c r="Q4625" s="23" t="s">
        <v>34</v>
      </c>
      <c r="R4625" s="23">
        <f t="shared" si="360"/>
        <v>1</v>
      </c>
      <c r="S4625" s="23" t="str">
        <f t="shared" si="361"/>
        <v>ORD104624_20250218_CUST03251_MED008</v>
      </c>
      <c r="T4625" s="23">
        <f t="shared" si="362"/>
        <v>1</v>
      </c>
      <c r="U4625" s="6">
        <f t="shared" si="363"/>
        <v>63.87</v>
      </c>
      <c r="V4625" s="6">
        <f>tbl_Raw_Data[[#This Row],[Discount_Pct]]*tbl_Raw_Data[[#This Row],[Gross_Amount]]/100</f>
        <v>9.5804999999999989</v>
      </c>
      <c r="W4625" s="6">
        <f>tbl_Raw_Data[[#This Row],[Gross_Amount]]-tbl_Raw_Data[[#This Row],[Discount_Amount]]</f>
        <v>54.289499999999997</v>
      </c>
      <c r="X4625" s="6">
        <f>tbl_Raw_Data[[#This Row],[Net_Amount_Before_Tax]]*tbl_Raw_Data[[#This Row],[Tax_Pct]]/100</f>
        <v>2.7144749999999997</v>
      </c>
      <c r="Y4625" s="6">
        <f>tbl_Raw_Data[[#This Row],[Net_Amount_Before_Tax]]+tbl_Raw_Data[[#This Row],[Tax_Amount]]</f>
        <v>57.003974999999997</v>
      </c>
      <c r="Z4625" s="6">
        <f t="shared" si="364"/>
        <v>1</v>
      </c>
    </row>
    <row r="4626" spans="1:26" x14ac:dyDescent="0.3">
      <c r="A4626" s="23" t="s">
        <v>6631</v>
      </c>
      <c r="B4626" s="34">
        <v>45309</v>
      </c>
      <c r="C4626" s="23" t="s">
        <v>4666</v>
      </c>
      <c r="D4626" s="23" t="s">
        <v>80</v>
      </c>
      <c r="E4626" s="23" t="s">
        <v>81</v>
      </c>
      <c r="F4626" s="23">
        <v>395017</v>
      </c>
      <c r="G4626" s="23" t="s">
        <v>53</v>
      </c>
      <c r="H4626" s="23" t="s">
        <v>54</v>
      </c>
      <c r="I4626" s="23" t="s">
        <v>55</v>
      </c>
      <c r="J4626" s="23" t="s">
        <v>56</v>
      </c>
      <c r="K4626" s="23" t="s">
        <v>57</v>
      </c>
      <c r="L4626" s="23">
        <v>3</v>
      </c>
      <c r="M4626" s="23">
        <v>49.95</v>
      </c>
      <c r="N4626" s="23">
        <v>0</v>
      </c>
      <c r="O4626" s="23">
        <v>5</v>
      </c>
      <c r="P4626" s="23" t="s">
        <v>58</v>
      </c>
      <c r="Q4626" s="23" t="s">
        <v>90</v>
      </c>
      <c r="R4626" s="23">
        <f t="shared" si="360"/>
        <v>1</v>
      </c>
      <c r="S4626" s="23" t="str">
        <f t="shared" si="361"/>
        <v>ORD104624_20240118_CUST01910_MED020</v>
      </c>
      <c r="T4626" s="23">
        <f t="shared" si="362"/>
        <v>1</v>
      </c>
      <c r="U4626" s="6">
        <f t="shared" si="363"/>
        <v>149.85000000000002</v>
      </c>
      <c r="V4626" s="6">
        <f>tbl_Raw_Data[[#This Row],[Discount_Pct]]*tbl_Raw_Data[[#This Row],[Gross_Amount]]/100</f>
        <v>0</v>
      </c>
      <c r="W4626" s="6">
        <f>tbl_Raw_Data[[#This Row],[Gross_Amount]]-tbl_Raw_Data[[#This Row],[Discount_Amount]]</f>
        <v>149.85000000000002</v>
      </c>
      <c r="X4626" s="6">
        <f>tbl_Raw_Data[[#This Row],[Net_Amount_Before_Tax]]*tbl_Raw_Data[[#This Row],[Tax_Pct]]/100</f>
        <v>7.4925000000000015</v>
      </c>
      <c r="Y4626" s="6">
        <f>tbl_Raw_Data[[#This Row],[Net_Amount_Before_Tax]]+tbl_Raw_Data[[#This Row],[Tax_Amount]]</f>
        <v>157.34250000000003</v>
      </c>
      <c r="Z4626" s="6">
        <f t="shared" si="364"/>
        <v>2</v>
      </c>
    </row>
    <row r="4627" spans="1:26" x14ac:dyDescent="0.3">
      <c r="A4627" s="23" t="s">
        <v>6633</v>
      </c>
      <c r="B4627" s="34">
        <v>45315</v>
      </c>
      <c r="C4627" s="23" t="s">
        <v>6634</v>
      </c>
      <c r="D4627" s="23" t="s">
        <v>46</v>
      </c>
      <c r="E4627" s="23" t="s">
        <v>47</v>
      </c>
      <c r="F4627" s="23">
        <v>411038</v>
      </c>
      <c r="G4627" s="23" t="s">
        <v>192</v>
      </c>
      <c r="H4627" s="23" t="s">
        <v>193</v>
      </c>
      <c r="I4627" s="23" t="s">
        <v>41</v>
      </c>
      <c r="J4627" s="23" t="s">
        <v>194</v>
      </c>
      <c r="K4627" s="23" t="s">
        <v>24</v>
      </c>
      <c r="L4627" s="23">
        <v>2</v>
      </c>
      <c r="M4627" s="23">
        <v>34.770000000000003</v>
      </c>
      <c r="N4627" s="23">
        <v>10</v>
      </c>
      <c r="O4627" s="23">
        <v>5</v>
      </c>
      <c r="P4627" s="23" t="s">
        <v>65</v>
      </c>
      <c r="Q4627" s="23" t="s">
        <v>34</v>
      </c>
      <c r="R4627" s="23">
        <f t="shared" si="360"/>
        <v>1</v>
      </c>
      <c r="S4627" s="23" t="str">
        <f t="shared" si="361"/>
        <v>ORD104626_20240124_CUST00311_MED002</v>
      </c>
      <c r="T4627" s="23">
        <f t="shared" si="362"/>
        <v>1</v>
      </c>
      <c r="U4627" s="6">
        <f t="shared" si="363"/>
        <v>69.540000000000006</v>
      </c>
      <c r="V4627" s="6">
        <f>tbl_Raw_Data[[#This Row],[Discount_Pct]]*tbl_Raw_Data[[#This Row],[Gross_Amount]]/100</f>
        <v>6.9540000000000006</v>
      </c>
      <c r="W4627" s="6">
        <f>tbl_Raw_Data[[#This Row],[Gross_Amount]]-tbl_Raw_Data[[#This Row],[Discount_Amount]]</f>
        <v>62.586000000000006</v>
      </c>
      <c r="X4627" s="6">
        <f>tbl_Raw_Data[[#This Row],[Net_Amount_Before_Tax]]*tbl_Raw_Data[[#This Row],[Tax_Pct]]/100</f>
        <v>3.1293000000000002</v>
      </c>
      <c r="Y4627" s="6">
        <f>tbl_Raw_Data[[#This Row],[Net_Amount_Before_Tax]]+tbl_Raw_Data[[#This Row],[Tax_Amount]]</f>
        <v>65.715299999999999</v>
      </c>
      <c r="Z4627" s="6">
        <f t="shared" si="364"/>
        <v>1</v>
      </c>
    </row>
    <row r="4628" spans="1:26" x14ac:dyDescent="0.3">
      <c r="A4628" s="23" t="s">
        <v>6635</v>
      </c>
      <c r="B4628" s="34">
        <v>45832</v>
      </c>
      <c r="C4628" s="23" t="s">
        <v>6636</v>
      </c>
      <c r="D4628" s="23" t="s">
        <v>123</v>
      </c>
      <c r="E4628" s="23" t="s">
        <v>101</v>
      </c>
      <c r="F4628" s="23">
        <v>226010</v>
      </c>
      <c r="G4628" s="23" t="s">
        <v>94</v>
      </c>
      <c r="H4628" s="23" t="s">
        <v>95</v>
      </c>
      <c r="I4628" s="23" t="s">
        <v>84</v>
      </c>
      <c r="J4628" s="23" t="s">
        <v>42</v>
      </c>
      <c r="K4628" s="23" t="s">
        <v>24</v>
      </c>
      <c r="L4628" s="23">
        <v>3</v>
      </c>
      <c r="M4628" s="23">
        <v>79.84</v>
      </c>
      <c r="N4628" s="23">
        <v>10</v>
      </c>
      <c r="O4628" s="23">
        <v>12</v>
      </c>
      <c r="P4628" s="23" t="s">
        <v>43</v>
      </c>
      <c r="Q4628" s="23" t="s">
        <v>90</v>
      </c>
      <c r="R4628" s="23">
        <f t="shared" si="360"/>
        <v>1</v>
      </c>
      <c r="S4628" s="23" t="str">
        <f t="shared" si="361"/>
        <v>ORD104627_20250624_CUST00611_MED021</v>
      </c>
      <c r="T4628" s="23">
        <f t="shared" si="362"/>
        <v>1</v>
      </c>
      <c r="U4628" s="6">
        <f t="shared" si="363"/>
        <v>239.52</v>
      </c>
      <c r="V4628" s="6">
        <f>tbl_Raw_Data[[#This Row],[Discount_Pct]]*tbl_Raw_Data[[#This Row],[Gross_Amount]]/100</f>
        <v>23.952000000000002</v>
      </c>
      <c r="W4628" s="6">
        <f>tbl_Raw_Data[[#This Row],[Gross_Amount]]-tbl_Raw_Data[[#This Row],[Discount_Amount]]</f>
        <v>215.56800000000001</v>
      </c>
      <c r="X4628" s="6">
        <f>tbl_Raw_Data[[#This Row],[Net_Amount_Before_Tax]]*tbl_Raw_Data[[#This Row],[Tax_Pct]]/100</f>
        <v>25.868160000000003</v>
      </c>
      <c r="Y4628" s="6">
        <f>tbl_Raw_Data[[#This Row],[Net_Amount_Before_Tax]]+tbl_Raw_Data[[#This Row],[Tax_Amount]]</f>
        <v>241.43616000000003</v>
      </c>
      <c r="Z4628" s="6">
        <f t="shared" si="364"/>
        <v>0</v>
      </c>
    </row>
    <row r="4629" spans="1:26" x14ac:dyDescent="0.3">
      <c r="A4629" s="23" t="s">
        <v>6637</v>
      </c>
      <c r="B4629" s="34">
        <v>45402</v>
      </c>
      <c r="C4629" s="23" t="s">
        <v>4443</v>
      </c>
      <c r="D4629" s="23" t="s">
        <v>52</v>
      </c>
      <c r="E4629" s="23" t="s">
        <v>52</v>
      </c>
      <c r="F4629" s="23">
        <v>160001</v>
      </c>
      <c r="G4629" s="23" t="s">
        <v>145</v>
      </c>
      <c r="H4629" s="23" t="s">
        <v>146</v>
      </c>
      <c r="I4629" s="23" t="s">
        <v>147</v>
      </c>
      <c r="J4629" s="23" t="s">
        <v>148</v>
      </c>
      <c r="K4629" s="23" t="s">
        <v>24</v>
      </c>
      <c r="L4629" s="23">
        <v>3</v>
      </c>
      <c r="M4629" s="23">
        <v>112.49</v>
      </c>
      <c r="N4629" s="23">
        <v>0</v>
      </c>
      <c r="O4629" s="23">
        <v>5</v>
      </c>
      <c r="P4629" s="23" t="s">
        <v>33</v>
      </c>
      <c r="Q4629" s="23" t="s">
        <v>34</v>
      </c>
      <c r="R4629" s="23">
        <f t="shared" si="360"/>
        <v>1</v>
      </c>
      <c r="S4629" s="23" t="str">
        <f t="shared" si="361"/>
        <v>ORD104628_20240420_CUST01247_MED016</v>
      </c>
      <c r="T4629" s="23">
        <f t="shared" si="362"/>
        <v>1</v>
      </c>
      <c r="U4629" s="6">
        <f t="shared" si="363"/>
        <v>337.46999999999997</v>
      </c>
      <c r="V4629" s="6">
        <f>tbl_Raw_Data[[#This Row],[Discount_Pct]]*tbl_Raw_Data[[#This Row],[Gross_Amount]]/100</f>
        <v>0</v>
      </c>
      <c r="W4629" s="6">
        <f>tbl_Raw_Data[[#This Row],[Gross_Amount]]-tbl_Raw_Data[[#This Row],[Discount_Amount]]</f>
        <v>337.46999999999997</v>
      </c>
      <c r="X4629" s="6">
        <f>tbl_Raw_Data[[#This Row],[Net_Amount_Before_Tax]]*tbl_Raw_Data[[#This Row],[Tax_Pct]]/100</f>
        <v>16.8735</v>
      </c>
      <c r="Y4629" s="6">
        <f>tbl_Raw_Data[[#This Row],[Net_Amount_Before_Tax]]+tbl_Raw_Data[[#This Row],[Tax_Amount]]</f>
        <v>354.34349999999995</v>
      </c>
      <c r="Z4629" s="6">
        <f t="shared" si="364"/>
        <v>3</v>
      </c>
    </row>
    <row r="4630" spans="1:26" x14ac:dyDescent="0.3">
      <c r="A4630" s="23" t="s">
        <v>6638</v>
      </c>
      <c r="B4630" s="34">
        <v>45428</v>
      </c>
      <c r="C4630" s="23" t="s">
        <v>6639</v>
      </c>
      <c r="D4630" s="23" t="s">
        <v>37</v>
      </c>
      <c r="E4630" s="23" t="s">
        <v>38</v>
      </c>
      <c r="F4630" s="23">
        <v>452001</v>
      </c>
      <c r="G4630" s="23" t="s">
        <v>132</v>
      </c>
      <c r="H4630" s="23" t="s">
        <v>133</v>
      </c>
      <c r="I4630" s="23" t="s">
        <v>134</v>
      </c>
      <c r="J4630" s="23" t="s">
        <v>135</v>
      </c>
      <c r="K4630" s="23" t="s">
        <v>57</v>
      </c>
      <c r="L4630" s="23">
        <v>2</v>
      </c>
      <c r="M4630" s="23">
        <v>82.73</v>
      </c>
      <c r="N4630" s="23">
        <v>0</v>
      </c>
      <c r="O4630" s="23">
        <v>18</v>
      </c>
      <c r="P4630" s="23" t="s">
        <v>33</v>
      </c>
      <c r="Q4630" s="23" t="s">
        <v>26</v>
      </c>
      <c r="R4630" s="23">
        <f t="shared" si="360"/>
        <v>1</v>
      </c>
      <c r="S4630" s="23" t="str">
        <f t="shared" si="361"/>
        <v>ORD104629_20240516_CUST00188_MED007</v>
      </c>
      <c r="T4630" s="23">
        <f t="shared" si="362"/>
        <v>1</v>
      </c>
      <c r="U4630" s="6">
        <f t="shared" si="363"/>
        <v>165.46</v>
      </c>
      <c r="V4630" s="6">
        <f>tbl_Raw_Data[[#This Row],[Discount_Pct]]*tbl_Raw_Data[[#This Row],[Gross_Amount]]/100</f>
        <v>0</v>
      </c>
      <c r="W4630" s="6">
        <f>tbl_Raw_Data[[#This Row],[Gross_Amount]]-tbl_Raw_Data[[#This Row],[Discount_Amount]]</f>
        <v>165.46</v>
      </c>
      <c r="X4630" s="6">
        <f>tbl_Raw_Data[[#This Row],[Net_Amount_Before_Tax]]*tbl_Raw_Data[[#This Row],[Tax_Pct]]/100</f>
        <v>29.782800000000002</v>
      </c>
      <c r="Y4630" s="6">
        <f>tbl_Raw_Data[[#This Row],[Net_Amount_Before_Tax]]+tbl_Raw_Data[[#This Row],[Tax_Amount]]</f>
        <v>195.24280000000002</v>
      </c>
      <c r="Z4630" s="6">
        <f t="shared" si="364"/>
        <v>0</v>
      </c>
    </row>
    <row r="4631" spans="1:26" x14ac:dyDescent="0.3">
      <c r="A4631" s="23" t="s">
        <v>6640</v>
      </c>
      <c r="B4631" s="34">
        <v>45632</v>
      </c>
      <c r="C4631" s="23" t="s">
        <v>4993</v>
      </c>
      <c r="D4631" s="23" t="s">
        <v>19</v>
      </c>
      <c r="E4631" s="23" t="s">
        <v>19</v>
      </c>
      <c r="F4631" s="23">
        <v>110044</v>
      </c>
      <c r="G4631" s="23" t="s">
        <v>192</v>
      </c>
      <c r="H4631" s="23" t="s">
        <v>193</v>
      </c>
      <c r="I4631" s="23" t="s">
        <v>41</v>
      </c>
      <c r="J4631" s="23" t="s">
        <v>194</v>
      </c>
      <c r="K4631" s="23" t="s">
        <v>24</v>
      </c>
      <c r="L4631" s="23">
        <v>3</v>
      </c>
      <c r="M4631" s="23">
        <v>29.8</v>
      </c>
      <c r="N4631" s="23">
        <v>10</v>
      </c>
      <c r="O4631" s="23">
        <v>12</v>
      </c>
      <c r="P4631" s="23" t="s">
        <v>58</v>
      </c>
      <c r="Q4631" s="23" t="s">
        <v>34</v>
      </c>
      <c r="R4631" s="23">
        <f t="shared" si="360"/>
        <v>1</v>
      </c>
      <c r="S4631" s="23" t="str">
        <f t="shared" si="361"/>
        <v>ORD104630_20241206_CUST01369_MED002</v>
      </c>
      <c r="T4631" s="23">
        <f t="shared" si="362"/>
        <v>1</v>
      </c>
      <c r="U4631" s="6">
        <f t="shared" si="363"/>
        <v>89.4</v>
      </c>
      <c r="V4631" s="6">
        <f>tbl_Raw_Data[[#This Row],[Discount_Pct]]*tbl_Raw_Data[[#This Row],[Gross_Amount]]/100</f>
        <v>8.94</v>
      </c>
      <c r="W4631" s="6">
        <f>tbl_Raw_Data[[#This Row],[Gross_Amount]]-tbl_Raw_Data[[#This Row],[Discount_Amount]]</f>
        <v>80.460000000000008</v>
      </c>
      <c r="X4631" s="6">
        <f>tbl_Raw_Data[[#This Row],[Net_Amount_Before_Tax]]*tbl_Raw_Data[[#This Row],[Tax_Pct]]/100</f>
        <v>9.6552000000000007</v>
      </c>
      <c r="Y4631" s="6">
        <f>tbl_Raw_Data[[#This Row],[Net_Amount_Before_Tax]]+tbl_Raw_Data[[#This Row],[Tax_Amount]]</f>
        <v>90.115200000000016</v>
      </c>
      <c r="Z4631" s="6">
        <f t="shared" si="364"/>
        <v>3</v>
      </c>
    </row>
    <row r="4632" spans="1:26" x14ac:dyDescent="0.3">
      <c r="A4632" s="23" t="s">
        <v>6641</v>
      </c>
      <c r="B4632" s="34">
        <v>45693</v>
      </c>
      <c r="C4632" s="23" t="s">
        <v>6130</v>
      </c>
      <c r="D4632" s="23" t="s">
        <v>28</v>
      </c>
      <c r="E4632" s="23" t="s">
        <v>29</v>
      </c>
      <c r="F4632" s="23">
        <v>500084</v>
      </c>
      <c r="G4632" s="23" t="s">
        <v>132</v>
      </c>
      <c r="H4632" s="23" t="s">
        <v>133</v>
      </c>
      <c r="I4632" s="23" t="s">
        <v>134</v>
      </c>
      <c r="J4632" s="23" t="s">
        <v>135</v>
      </c>
      <c r="K4632" s="23" t="s">
        <v>57</v>
      </c>
      <c r="L4632" s="23">
        <v>6</v>
      </c>
      <c r="M4632" s="23">
        <v>67.38</v>
      </c>
      <c r="N4632" s="23">
        <v>0</v>
      </c>
      <c r="O4632" s="23">
        <v>5</v>
      </c>
      <c r="P4632" s="23" t="s">
        <v>65</v>
      </c>
      <c r="Q4632" s="23" t="s">
        <v>34</v>
      </c>
      <c r="R4632" s="23">
        <f t="shared" si="360"/>
        <v>1</v>
      </c>
      <c r="S4632" s="23" t="str">
        <f t="shared" si="361"/>
        <v>ORD104631_20250205_CUST01853_MED007</v>
      </c>
      <c r="T4632" s="23">
        <f t="shared" si="362"/>
        <v>1</v>
      </c>
      <c r="U4632" s="6">
        <f t="shared" si="363"/>
        <v>404.28</v>
      </c>
      <c r="V4632" s="6">
        <f>tbl_Raw_Data[[#This Row],[Discount_Pct]]*tbl_Raw_Data[[#This Row],[Gross_Amount]]/100</f>
        <v>0</v>
      </c>
      <c r="W4632" s="6">
        <f>tbl_Raw_Data[[#This Row],[Gross_Amount]]-tbl_Raw_Data[[#This Row],[Discount_Amount]]</f>
        <v>404.28</v>
      </c>
      <c r="X4632" s="6">
        <f>tbl_Raw_Data[[#This Row],[Net_Amount_Before_Tax]]*tbl_Raw_Data[[#This Row],[Tax_Pct]]/100</f>
        <v>20.213999999999999</v>
      </c>
      <c r="Y4632" s="6">
        <f>tbl_Raw_Data[[#This Row],[Net_Amount_Before_Tax]]+tbl_Raw_Data[[#This Row],[Tax_Amount]]</f>
        <v>424.49399999999997</v>
      </c>
      <c r="Z4632" s="6">
        <f t="shared" si="364"/>
        <v>3</v>
      </c>
    </row>
    <row r="4633" spans="1:26" x14ac:dyDescent="0.3">
      <c r="A4633" s="23" t="s">
        <v>6642</v>
      </c>
      <c r="B4633" s="34">
        <v>45387</v>
      </c>
      <c r="C4633" s="23" t="s">
        <v>394</v>
      </c>
      <c r="D4633" s="23" t="s">
        <v>130</v>
      </c>
      <c r="E4633" s="23" t="s">
        <v>131</v>
      </c>
      <c r="F4633" s="23">
        <v>700001</v>
      </c>
      <c r="G4633" s="23" t="s">
        <v>20</v>
      </c>
      <c r="H4633" s="23" t="s">
        <v>21</v>
      </c>
      <c r="I4633" s="23" t="s">
        <v>22</v>
      </c>
      <c r="J4633" s="23" t="s">
        <v>23</v>
      </c>
      <c r="K4633" s="23" t="s">
        <v>24</v>
      </c>
      <c r="L4633" s="23">
        <v>1</v>
      </c>
      <c r="M4633" s="23">
        <v>141.25</v>
      </c>
      <c r="N4633" s="23">
        <v>5</v>
      </c>
      <c r="O4633" s="23">
        <v>18</v>
      </c>
      <c r="P4633" s="23" t="s">
        <v>58</v>
      </c>
      <c r="Q4633" s="23" t="s">
        <v>34</v>
      </c>
      <c r="R4633" s="23">
        <f t="shared" si="360"/>
        <v>1</v>
      </c>
      <c r="S4633" s="23" t="str">
        <f t="shared" si="361"/>
        <v>ORD104632_20240405_CUST03404_MED024</v>
      </c>
      <c r="T4633" s="23">
        <f t="shared" si="362"/>
        <v>1</v>
      </c>
      <c r="U4633" s="6">
        <f t="shared" si="363"/>
        <v>141.25</v>
      </c>
      <c r="V4633" s="6">
        <f>tbl_Raw_Data[[#This Row],[Discount_Pct]]*tbl_Raw_Data[[#This Row],[Gross_Amount]]/100</f>
        <v>7.0625</v>
      </c>
      <c r="W4633" s="6">
        <f>tbl_Raw_Data[[#This Row],[Gross_Amount]]-tbl_Raw_Data[[#This Row],[Discount_Amount]]</f>
        <v>134.1875</v>
      </c>
      <c r="X4633" s="6">
        <f>tbl_Raw_Data[[#This Row],[Net_Amount_Before_Tax]]*tbl_Raw_Data[[#This Row],[Tax_Pct]]/100</f>
        <v>24.153749999999999</v>
      </c>
      <c r="Y4633" s="6">
        <f>tbl_Raw_Data[[#This Row],[Net_Amount_Before_Tax]]+tbl_Raw_Data[[#This Row],[Tax_Amount]]</f>
        <v>158.34125</v>
      </c>
      <c r="Z4633" s="6">
        <f t="shared" si="364"/>
        <v>2</v>
      </c>
    </row>
    <row r="4634" spans="1:26" x14ac:dyDescent="0.3">
      <c r="A4634" s="23" t="s">
        <v>6643</v>
      </c>
      <c r="B4634" s="34">
        <v>45999</v>
      </c>
      <c r="C4634" s="23" t="s">
        <v>5849</v>
      </c>
      <c r="D4634" s="23" t="s">
        <v>100</v>
      </c>
      <c r="E4634" s="23" t="s">
        <v>101</v>
      </c>
      <c r="F4634" s="23">
        <v>201305</v>
      </c>
      <c r="G4634" s="23" t="s">
        <v>185</v>
      </c>
      <c r="H4634" s="23" t="s">
        <v>186</v>
      </c>
      <c r="I4634" s="23" t="s">
        <v>76</v>
      </c>
      <c r="J4634" s="23" t="s">
        <v>187</v>
      </c>
      <c r="K4634" s="23" t="s">
        <v>57</v>
      </c>
      <c r="L4634" s="23">
        <v>2</v>
      </c>
      <c r="M4634" s="23">
        <v>87.34</v>
      </c>
      <c r="N4634" s="23">
        <v>5</v>
      </c>
      <c r="O4634" s="23">
        <v>5</v>
      </c>
      <c r="P4634" s="23" t="s">
        <v>89</v>
      </c>
      <c r="Q4634" s="23" t="s">
        <v>34</v>
      </c>
      <c r="R4634" s="23">
        <f t="shared" si="360"/>
        <v>1</v>
      </c>
      <c r="S4634" s="23" t="str">
        <f t="shared" si="361"/>
        <v>ORD104633_20251208_CUST00641_MED009</v>
      </c>
      <c r="T4634" s="23">
        <f t="shared" si="362"/>
        <v>1</v>
      </c>
      <c r="U4634" s="6">
        <f t="shared" si="363"/>
        <v>174.68</v>
      </c>
      <c r="V4634" s="6">
        <f>tbl_Raw_Data[[#This Row],[Discount_Pct]]*tbl_Raw_Data[[#This Row],[Gross_Amount]]/100</f>
        <v>8.7340000000000018</v>
      </c>
      <c r="W4634" s="6">
        <f>tbl_Raw_Data[[#This Row],[Gross_Amount]]-tbl_Raw_Data[[#This Row],[Discount_Amount]]</f>
        <v>165.946</v>
      </c>
      <c r="X4634" s="6">
        <f>tbl_Raw_Data[[#This Row],[Net_Amount_Before_Tax]]*tbl_Raw_Data[[#This Row],[Tax_Pct]]/100</f>
        <v>8.2972999999999999</v>
      </c>
      <c r="Y4634" s="6">
        <f>tbl_Raw_Data[[#This Row],[Net_Amount_Before_Tax]]+tbl_Raw_Data[[#This Row],[Tax_Amount]]</f>
        <v>174.2433</v>
      </c>
      <c r="Z4634" s="6">
        <f t="shared" si="364"/>
        <v>2</v>
      </c>
    </row>
    <row r="4635" spans="1:26" x14ac:dyDescent="0.3">
      <c r="A4635" s="23" t="s">
        <v>6644</v>
      </c>
      <c r="B4635" s="34">
        <v>45989</v>
      </c>
      <c r="C4635" s="23" t="s">
        <v>279</v>
      </c>
      <c r="D4635" s="23" t="s">
        <v>100</v>
      </c>
      <c r="E4635" s="23" t="s">
        <v>101</v>
      </c>
      <c r="F4635" s="23">
        <v>201305</v>
      </c>
      <c r="G4635" s="23" t="s">
        <v>145</v>
      </c>
      <c r="H4635" s="23" t="s">
        <v>146</v>
      </c>
      <c r="I4635" s="23" t="s">
        <v>147</v>
      </c>
      <c r="J4635" s="23" t="s">
        <v>148</v>
      </c>
      <c r="K4635" s="23" t="s">
        <v>24</v>
      </c>
      <c r="L4635" s="23">
        <v>2</v>
      </c>
      <c r="M4635" s="23">
        <v>94.11</v>
      </c>
      <c r="N4635" s="23">
        <v>5</v>
      </c>
      <c r="O4635" s="23">
        <v>5</v>
      </c>
      <c r="P4635" s="23" t="s">
        <v>25</v>
      </c>
      <c r="Q4635" s="23" t="s">
        <v>34</v>
      </c>
      <c r="R4635" s="23">
        <f t="shared" si="360"/>
        <v>1</v>
      </c>
      <c r="S4635" s="23" t="str">
        <f t="shared" si="361"/>
        <v>ORD104634_20251128_CUST01482_MED016</v>
      </c>
      <c r="T4635" s="23">
        <f t="shared" si="362"/>
        <v>1</v>
      </c>
      <c r="U4635" s="6">
        <f t="shared" si="363"/>
        <v>188.22</v>
      </c>
      <c r="V4635" s="6">
        <f>tbl_Raw_Data[[#This Row],[Discount_Pct]]*tbl_Raw_Data[[#This Row],[Gross_Amount]]/100</f>
        <v>9.4109999999999996</v>
      </c>
      <c r="W4635" s="6">
        <f>tbl_Raw_Data[[#This Row],[Gross_Amount]]-tbl_Raw_Data[[#This Row],[Discount_Amount]]</f>
        <v>178.809</v>
      </c>
      <c r="X4635" s="6">
        <f>tbl_Raw_Data[[#This Row],[Net_Amount_Before_Tax]]*tbl_Raw_Data[[#This Row],[Tax_Pct]]/100</f>
        <v>8.9404500000000002</v>
      </c>
      <c r="Y4635" s="6">
        <f>tbl_Raw_Data[[#This Row],[Net_Amount_Before_Tax]]+tbl_Raw_Data[[#This Row],[Tax_Amount]]</f>
        <v>187.74945</v>
      </c>
      <c r="Z4635" s="6">
        <f t="shared" si="364"/>
        <v>3</v>
      </c>
    </row>
    <row r="4636" spans="1:26" x14ac:dyDescent="0.3">
      <c r="A4636" s="23" t="s">
        <v>6645</v>
      </c>
      <c r="B4636" s="34">
        <v>45553</v>
      </c>
      <c r="C4636" s="23" t="s">
        <v>4637</v>
      </c>
      <c r="D4636" s="23" t="s">
        <v>159</v>
      </c>
      <c r="E4636" s="23" t="s">
        <v>47</v>
      </c>
      <c r="F4636" s="23">
        <v>400093</v>
      </c>
      <c r="G4636" s="23" t="s">
        <v>53</v>
      </c>
      <c r="H4636" s="23" t="s">
        <v>54</v>
      </c>
      <c r="I4636" s="23" t="s">
        <v>55</v>
      </c>
      <c r="J4636" s="23" t="s">
        <v>56</v>
      </c>
      <c r="K4636" s="23" t="s">
        <v>57</v>
      </c>
      <c r="L4636" s="23">
        <v>1</v>
      </c>
      <c r="M4636" s="23">
        <v>48.78</v>
      </c>
      <c r="N4636" s="23">
        <v>10</v>
      </c>
      <c r="O4636" s="23">
        <v>5</v>
      </c>
      <c r="P4636" s="23" t="s">
        <v>43</v>
      </c>
      <c r="Q4636" s="23" t="s">
        <v>44</v>
      </c>
      <c r="R4636" s="23">
        <f t="shared" si="360"/>
        <v>1</v>
      </c>
      <c r="S4636" s="23" t="str">
        <f t="shared" si="361"/>
        <v>ORD104635_20240918_CUST03138_MED020</v>
      </c>
      <c r="T4636" s="23">
        <f t="shared" si="362"/>
        <v>1</v>
      </c>
      <c r="U4636" s="6">
        <f t="shared" si="363"/>
        <v>48.78</v>
      </c>
      <c r="V4636" s="6">
        <f>tbl_Raw_Data[[#This Row],[Discount_Pct]]*tbl_Raw_Data[[#This Row],[Gross_Amount]]/100</f>
        <v>4.8780000000000001</v>
      </c>
      <c r="W4636" s="6">
        <f>tbl_Raw_Data[[#This Row],[Gross_Amount]]-tbl_Raw_Data[[#This Row],[Discount_Amount]]</f>
        <v>43.902000000000001</v>
      </c>
      <c r="X4636" s="6">
        <f>tbl_Raw_Data[[#This Row],[Net_Amount_Before_Tax]]*tbl_Raw_Data[[#This Row],[Tax_Pct]]/100</f>
        <v>2.1951000000000001</v>
      </c>
      <c r="Y4636" s="6">
        <f>tbl_Raw_Data[[#This Row],[Net_Amount_Before_Tax]]+tbl_Raw_Data[[#This Row],[Tax_Amount]]</f>
        <v>46.097099999999998</v>
      </c>
      <c r="Z4636" s="6">
        <f t="shared" si="364"/>
        <v>2</v>
      </c>
    </row>
    <row r="4637" spans="1:26" x14ac:dyDescent="0.3">
      <c r="A4637" s="23" t="s">
        <v>6646</v>
      </c>
      <c r="B4637" s="34">
        <v>45815</v>
      </c>
      <c r="C4637" s="23" t="s">
        <v>6647</v>
      </c>
      <c r="D4637" s="23" t="s">
        <v>28</v>
      </c>
      <c r="E4637" s="23" t="s">
        <v>29</v>
      </c>
      <c r="F4637" s="23">
        <v>500032</v>
      </c>
      <c r="G4637" s="23" t="s">
        <v>102</v>
      </c>
      <c r="H4637" s="23" t="s">
        <v>103</v>
      </c>
      <c r="I4637" s="23" t="s">
        <v>104</v>
      </c>
      <c r="J4637" s="23" t="s">
        <v>64</v>
      </c>
      <c r="K4637" s="23" t="s">
        <v>57</v>
      </c>
      <c r="L4637" s="23">
        <v>3</v>
      </c>
      <c r="M4637" s="23">
        <v>94.97</v>
      </c>
      <c r="N4637" s="23">
        <v>10</v>
      </c>
      <c r="O4637" s="23">
        <v>12</v>
      </c>
      <c r="P4637" s="23" t="s">
        <v>33</v>
      </c>
      <c r="Q4637" s="23" t="s">
        <v>34</v>
      </c>
      <c r="R4637" s="23">
        <f t="shared" si="360"/>
        <v>1</v>
      </c>
      <c r="S4637" s="23" t="str">
        <f t="shared" si="361"/>
        <v>ORD104636_20250607_CUST03237_MED029</v>
      </c>
      <c r="T4637" s="23">
        <f t="shared" si="362"/>
        <v>1</v>
      </c>
      <c r="U4637" s="6">
        <f t="shared" si="363"/>
        <v>284.90999999999997</v>
      </c>
      <c r="V4637" s="6">
        <f>tbl_Raw_Data[[#This Row],[Discount_Pct]]*tbl_Raw_Data[[#This Row],[Gross_Amount]]/100</f>
        <v>28.490999999999996</v>
      </c>
      <c r="W4637" s="6">
        <f>tbl_Raw_Data[[#This Row],[Gross_Amount]]-tbl_Raw_Data[[#This Row],[Discount_Amount]]</f>
        <v>256.41899999999998</v>
      </c>
      <c r="X4637" s="6">
        <f>tbl_Raw_Data[[#This Row],[Net_Amount_Before_Tax]]*tbl_Raw_Data[[#This Row],[Tax_Pct]]/100</f>
        <v>30.77028</v>
      </c>
      <c r="Y4637" s="6">
        <f>tbl_Raw_Data[[#This Row],[Net_Amount_Before_Tax]]+tbl_Raw_Data[[#This Row],[Tax_Amount]]</f>
        <v>287.18928</v>
      </c>
      <c r="Z4637" s="6">
        <f t="shared" si="364"/>
        <v>1</v>
      </c>
    </row>
    <row r="4638" spans="1:26" x14ac:dyDescent="0.3">
      <c r="A4638" s="23" t="s">
        <v>6648</v>
      </c>
      <c r="B4638" s="34">
        <v>45862</v>
      </c>
      <c r="C4638" s="23" t="s">
        <v>2203</v>
      </c>
      <c r="D4638" s="23" t="s">
        <v>142</v>
      </c>
      <c r="E4638" s="23" t="s">
        <v>81</v>
      </c>
      <c r="F4638" s="23">
        <v>380058</v>
      </c>
      <c r="G4638" s="23" t="s">
        <v>145</v>
      </c>
      <c r="H4638" s="23" t="s">
        <v>146</v>
      </c>
      <c r="I4638" s="23" t="s">
        <v>147</v>
      </c>
      <c r="J4638" s="23" t="s">
        <v>148</v>
      </c>
      <c r="K4638" s="23" t="s">
        <v>24</v>
      </c>
      <c r="L4638" s="23">
        <v>1</v>
      </c>
      <c r="M4638" s="23">
        <v>99.79</v>
      </c>
      <c r="N4638" s="23">
        <v>0</v>
      </c>
      <c r="O4638" s="23">
        <v>5</v>
      </c>
      <c r="P4638" s="23" t="s">
        <v>25</v>
      </c>
      <c r="Q4638" s="23" t="s">
        <v>34</v>
      </c>
      <c r="R4638" s="23">
        <f t="shared" si="360"/>
        <v>1</v>
      </c>
      <c r="S4638" s="23" t="str">
        <f t="shared" si="361"/>
        <v>ORD104637_20250724_CUST01941_MED016</v>
      </c>
      <c r="T4638" s="23">
        <f t="shared" si="362"/>
        <v>1</v>
      </c>
      <c r="U4638" s="6">
        <f t="shared" si="363"/>
        <v>99.79</v>
      </c>
      <c r="V4638" s="6">
        <f>tbl_Raw_Data[[#This Row],[Discount_Pct]]*tbl_Raw_Data[[#This Row],[Gross_Amount]]/100</f>
        <v>0</v>
      </c>
      <c r="W4638" s="6">
        <f>tbl_Raw_Data[[#This Row],[Gross_Amount]]-tbl_Raw_Data[[#This Row],[Discount_Amount]]</f>
        <v>99.79</v>
      </c>
      <c r="X4638" s="6">
        <f>tbl_Raw_Data[[#This Row],[Net_Amount_Before_Tax]]*tbl_Raw_Data[[#This Row],[Tax_Pct]]/100</f>
        <v>4.9895000000000005</v>
      </c>
      <c r="Y4638" s="6">
        <f>tbl_Raw_Data[[#This Row],[Net_Amount_Before_Tax]]+tbl_Raw_Data[[#This Row],[Tax_Amount]]</f>
        <v>104.77950000000001</v>
      </c>
      <c r="Z4638" s="6">
        <f t="shared" si="364"/>
        <v>4</v>
      </c>
    </row>
    <row r="4639" spans="1:26" x14ac:dyDescent="0.3">
      <c r="A4639" s="23" t="s">
        <v>6649</v>
      </c>
      <c r="B4639" s="34">
        <v>45489</v>
      </c>
      <c r="C4639" s="23" t="s">
        <v>6650</v>
      </c>
      <c r="D4639" s="23" t="s">
        <v>87</v>
      </c>
      <c r="E4639" s="23" t="s">
        <v>88</v>
      </c>
      <c r="F4639" s="23">
        <v>600096</v>
      </c>
      <c r="G4639" s="23" t="s">
        <v>229</v>
      </c>
      <c r="H4639" s="23" t="s">
        <v>230</v>
      </c>
      <c r="I4639" s="23" t="s">
        <v>84</v>
      </c>
      <c r="J4639" s="23" t="s">
        <v>140</v>
      </c>
      <c r="K4639" s="23" t="s">
        <v>24</v>
      </c>
      <c r="L4639" s="23">
        <v>4</v>
      </c>
      <c r="M4639" s="23">
        <v>190.83</v>
      </c>
      <c r="N4639" s="23">
        <v>5</v>
      </c>
      <c r="O4639" s="23">
        <v>5</v>
      </c>
      <c r="P4639" s="23" t="s">
        <v>65</v>
      </c>
      <c r="Q4639" s="23" t="s">
        <v>26</v>
      </c>
      <c r="R4639" s="23">
        <f t="shared" si="360"/>
        <v>1</v>
      </c>
      <c r="S4639" s="23" t="str">
        <f t="shared" si="361"/>
        <v>ORD104638_20240716_CUST01851_MED022</v>
      </c>
      <c r="T4639" s="23">
        <f t="shared" si="362"/>
        <v>1</v>
      </c>
      <c r="U4639" s="6">
        <f t="shared" si="363"/>
        <v>763.32</v>
      </c>
      <c r="V4639" s="6">
        <f>tbl_Raw_Data[[#This Row],[Discount_Pct]]*tbl_Raw_Data[[#This Row],[Gross_Amount]]/100</f>
        <v>38.166000000000004</v>
      </c>
      <c r="W4639" s="6">
        <f>tbl_Raw_Data[[#This Row],[Gross_Amount]]-tbl_Raw_Data[[#This Row],[Discount_Amount]]</f>
        <v>725.154</v>
      </c>
      <c r="X4639" s="6">
        <f>tbl_Raw_Data[[#This Row],[Net_Amount_Before_Tax]]*tbl_Raw_Data[[#This Row],[Tax_Pct]]/100</f>
        <v>36.2577</v>
      </c>
      <c r="Y4639" s="6">
        <f>tbl_Raw_Data[[#This Row],[Net_Amount_Before_Tax]]+tbl_Raw_Data[[#This Row],[Tax_Amount]]</f>
        <v>761.4117</v>
      </c>
      <c r="Z4639" s="6">
        <f t="shared" si="364"/>
        <v>0</v>
      </c>
    </row>
    <row r="4640" spans="1:26" x14ac:dyDescent="0.3">
      <c r="A4640" s="23" t="s">
        <v>6651</v>
      </c>
      <c r="B4640" s="34">
        <v>45477</v>
      </c>
      <c r="C4640" s="23" t="s">
        <v>451</v>
      </c>
      <c r="D4640" s="23" t="s">
        <v>28</v>
      </c>
      <c r="E4640" s="23" t="s">
        <v>29</v>
      </c>
      <c r="F4640" s="23">
        <v>500081</v>
      </c>
      <c r="G4640" s="23" t="s">
        <v>283</v>
      </c>
      <c r="H4640" s="23" t="s">
        <v>284</v>
      </c>
      <c r="I4640" s="23" t="s">
        <v>104</v>
      </c>
      <c r="J4640" s="23" t="s">
        <v>42</v>
      </c>
      <c r="K4640" s="23" t="s">
        <v>57</v>
      </c>
      <c r="L4640" s="23">
        <v>2</v>
      </c>
      <c r="M4640" s="23">
        <v>287.63</v>
      </c>
      <c r="N4640" s="23">
        <v>5</v>
      </c>
      <c r="O4640" s="23">
        <v>12</v>
      </c>
      <c r="P4640" s="23" t="s">
        <v>65</v>
      </c>
      <c r="Q4640" s="23" t="s">
        <v>44</v>
      </c>
      <c r="R4640" s="23">
        <f t="shared" si="360"/>
        <v>1</v>
      </c>
      <c r="S4640" s="23" t="str">
        <f t="shared" si="361"/>
        <v>ORD104639_20240704_CUST02336_MED030</v>
      </c>
      <c r="T4640" s="23">
        <f t="shared" si="362"/>
        <v>1</v>
      </c>
      <c r="U4640" s="6">
        <f t="shared" si="363"/>
        <v>575.26</v>
      </c>
      <c r="V4640" s="6">
        <f>tbl_Raw_Data[[#This Row],[Discount_Pct]]*tbl_Raw_Data[[#This Row],[Gross_Amount]]/100</f>
        <v>28.763000000000002</v>
      </c>
      <c r="W4640" s="6">
        <f>tbl_Raw_Data[[#This Row],[Gross_Amount]]-tbl_Raw_Data[[#This Row],[Discount_Amount]]</f>
        <v>546.49699999999996</v>
      </c>
      <c r="X4640" s="6">
        <f>tbl_Raw_Data[[#This Row],[Net_Amount_Before_Tax]]*tbl_Raw_Data[[#This Row],[Tax_Pct]]/100</f>
        <v>65.579639999999998</v>
      </c>
      <c r="Y4640" s="6">
        <f>tbl_Raw_Data[[#This Row],[Net_Amount_Before_Tax]]+tbl_Raw_Data[[#This Row],[Tax_Amount]]</f>
        <v>612.07664</v>
      </c>
      <c r="Z4640" s="6">
        <f t="shared" si="364"/>
        <v>2</v>
      </c>
    </row>
    <row r="4641" spans="1:26" x14ac:dyDescent="0.3">
      <c r="A4641" s="23" t="s">
        <v>6652</v>
      </c>
      <c r="B4641" s="34">
        <v>45556</v>
      </c>
      <c r="C4641" s="23" t="s">
        <v>1021</v>
      </c>
      <c r="D4641" s="23" t="s">
        <v>28</v>
      </c>
      <c r="E4641" s="23" t="s">
        <v>29</v>
      </c>
      <c r="F4641" s="23">
        <v>500032</v>
      </c>
      <c r="G4641" s="23" t="s">
        <v>256</v>
      </c>
      <c r="H4641" s="23" t="s">
        <v>257</v>
      </c>
      <c r="I4641" s="23" t="s">
        <v>22</v>
      </c>
      <c r="J4641" s="23" t="s">
        <v>258</v>
      </c>
      <c r="K4641" s="23" t="s">
        <v>57</v>
      </c>
      <c r="L4641" s="23">
        <v>1</v>
      </c>
      <c r="M4641" s="23">
        <v>68.319999999999993</v>
      </c>
      <c r="N4641" s="23">
        <v>5</v>
      </c>
      <c r="O4641" s="23">
        <v>12</v>
      </c>
      <c r="P4641" s="23" t="s">
        <v>89</v>
      </c>
      <c r="Q4641" s="23" t="s">
        <v>90</v>
      </c>
      <c r="R4641" s="23">
        <f t="shared" si="360"/>
        <v>1</v>
      </c>
      <c r="S4641" s="23" t="str">
        <f t="shared" si="361"/>
        <v>ORD104640_20240921_CUST00057_MED025</v>
      </c>
      <c r="T4641" s="23">
        <f t="shared" si="362"/>
        <v>1</v>
      </c>
      <c r="U4641" s="6">
        <f t="shared" si="363"/>
        <v>68.319999999999993</v>
      </c>
      <c r="V4641" s="6">
        <f>tbl_Raw_Data[[#This Row],[Discount_Pct]]*tbl_Raw_Data[[#This Row],[Gross_Amount]]/100</f>
        <v>3.4159999999999995</v>
      </c>
      <c r="W4641" s="6">
        <f>tbl_Raw_Data[[#This Row],[Gross_Amount]]-tbl_Raw_Data[[#This Row],[Discount_Amount]]</f>
        <v>64.903999999999996</v>
      </c>
      <c r="X4641" s="6">
        <f>tbl_Raw_Data[[#This Row],[Net_Amount_Before_Tax]]*tbl_Raw_Data[[#This Row],[Tax_Pct]]/100</f>
        <v>7.7884799999999998</v>
      </c>
      <c r="Y4641" s="6">
        <f>tbl_Raw_Data[[#This Row],[Net_Amount_Before_Tax]]+tbl_Raw_Data[[#This Row],[Tax_Amount]]</f>
        <v>72.692479999999989</v>
      </c>
      <c r="Z4641" s="6">
        <f t="shared" si="364"/>
        <v>4</v>
      </c>
    </row>
    <row r="4642" spans="1:26" x14ac:dyDescent="0.3">
      <c r="A4642" s="23" t="s">
        <v>6653</v>
      </c>
      <c r="B4642" s="34">
        <v>45658</v>
      </c>
      <c r="C4642" s="23" t="s">
        <v>1320</v>
      </c>
      <c r="D4642" s="23" t="s">
        <v>28</v>
      </c>
      <c r="E4642" s="23" t="s">
        <v>29</v>
      </c>
      <c r="F4642" s="23">
        <v>500001</v>
      </c>
      <c r="G4642" s="23" t="s">
        <v>138</v>
      </c>
      <c r="H4642" s="23" t="s">
        <v>139</v>
      </c>
      <c r="I4642" s="23" t="s">
        <v>50</v>
      </c>
      <c r="J4642" s="23" t="s">
        <v>140</v>
      </c>
      <c r="K4642" s="23" t="s">
        <v>24</v>
      </c>
      <c r="L4642" s="23">
        <v>2</v>
      </c>
      <c r="M4642" s="23">
        <v>167.95</v>
      </c>
      <c r="N4642" s="23">
        <v>0</v>
      </c>
      <c r="O4642" s="23">
        <v>18</v>
      </c>
      <c r="P4642" s="23" t="s">
        <v>89</v>
      </c>
      <c r="Q4642" s="23" t="s">
        <v>34</v>
      </c>
      <c r="R4642" s="23">
        <f t="shared" si="360"/>
        <v>1</v>
      </c>
      <c r="S4642" s="23" t="str">
        <f t="shared" si="361"/>
        <v>ORD104641_20250101_CUST01349_MED013</v>
      </c>
      <c r="T4642" s="23">
        <f t="shared" si="362"/>
        <v>1</v>
      </c>
      <c r="U4642" s="6">
        <f t="shared" si="363"/>
        <v>335.9</v>
      </c>
      <c r="V4642" s="6">
        <f>tbl_Raw_Data[[#This Row],[Discount_Pct]]*tbl_Raw_Data[[#This Row],[Gross_Amount]]/100</f>
        <v>0</v>
      </c>
      <c r="W4642" s="6">
        <f>tbl_Raw_Data[[#This Row],[Gross_Amount]]-tbl_Raw_Data[[#This Row],[Discount_Amount]]</f>
        <v>335.9</v>
      </c>
      <c r="X4642" s="6">
        <f>tbl_Raw_Data[[#This Row],[Net_Amount_Before_Tax]]*tbl_Raw_Data[[#This Row],[Tax_Pct]]/100</f>
        <v>60.461999999999996</v>
      </c>
      <c r="Y4642" s="6">
        <f>tbl_Raw_Data[[#This Row],[Net_Amount_Before_Tax]]+tbl_Raw_Data[[#This Row],[Tax_Amount]]</f>
        <v>396.36199999999997</v>
      </c>
      <c r="Z4642" s="6">
        <f t="shared" si="364"/>
        <v>2</v>
      </c>
    </row>
    <row r="4643" spans="1:26" x14ac:dyDescent="0.3">
      <c r="A4643" s="23" t="s">
        <v>6654</v>
      </c>
      <c r="B4643" s="34">
        <v>45631</v>
      </c>
      <c r="C4643" s="23" t="s">
        <v>2250</v>
      </c>
      <c r="D4643" s="23" t="s">
        <v>80</v>
      </c>
      <c r="E4643" s="23" t="s">
        <v>81</v>
      </c>
      <c r="F4643" s="23">
        <v>395003</v>
      </c>
      <c r="G4643" s="23" t="s">
        <v>185</v>
      </c>
      <c r="H4643" s="23" t="s">
        <v>186</v>
      </c>
      <c r="I4643" s="23" t="s">
        <v>76</v>
      </c>
      <c r="J4643" s="23" t="s">
        <v>187</v>
      </c>
      <c r="K4643" s="23" t="s">
        <v>57</v>
      </c>
      <c r="L4643" s="23">
        <v>2</v>
      </c>
      <c r="M4643" s="23">
        <v>86.89</v>
      </c>
      <c r="N4643" s="23">
        <v>5</v>
      </c>
      <c r="O4643" s="23">
        <v>18</v>
      </c>
      <c r="P4643" s="23" t="s">
        <v>89</v>
      </c>
      <c r="Q4643" s="23" t="s">
        <v>34</v>
      </c>
      <c r="R4643" s="23">
        <f t="shared" si="360"/>
        <v>1</v>
      </c>
      <c r="S4643" s="23" t="str">
        <f t="shared" si="361"/>
        <v>ORD104642_20241205_CUST01053_MED009</v>
      </c>
      <c r="T4643" s="23">
        <f t="shared" si="362"/>
        <v>1</v>
      </c>
      <c r="U4643" s="6">
        <f t="shared" si="363"/>
        <v>173.78</v>
      </c>
      <c r="V4643" s="6">
        <f>tbl_Raw_Data[[#This Row],[Discount_Pct]]*tbl_Raw_Data[[#This Row],[Gross_Amount]]/100</f>
        <v>8.6890000000000001</v>
      </c>
      <c r="W4643" s="6">
        <f>tbl_Raw_Data[[#This Row],[Gross_Amount]]-tbl_Raw_Data[[#This Row],[Discount_Amount]]</f>
        <v>165.09100000000001</v>
      </c>
      <c r="X4643" s="6">
        <f>tbl_Raw_Data[[#This Row],[Net_Amount_Before_Tax]]*tbl_Raw_Data[[#This Row],[Tax_Pct]]/100</f>
        <v>29.716380000000001</v>
      </c>
      <c r="Y4643" s="6">
        <f>tbl_Raw_Data[[#This Row],[Net_Amount_Before_Tax]]+tbl_Raw_Data[[#This Row],[Tax_Amount]]</f>
        <v>194.80738000000002</v>
      </c>
      <c r="Z4643" s="6">
        <f t="shared" si="364"/>
        <v>2</v>
      </c>
    </row>
    <row r="4644" spans="1:26" x14ac:dyDescent="0.3">
      <c r="A4644" s="23" t="s">
        <v>6654</v>
      </c>
      <c r="B4644" s="34">
        <v>45867</v>
      </c>
      <c r="C4644" s="23" t="s">
        <v>4286</v>
      </c>
      <c r="D4644" s="23" t="s">
        <v>52</v>
      </c>
      <c r="E4644" s="23" t="s">
        <v>52</v>
      </c>
      <c r="F4644" s="23">
        <v>160001</v>
      </c>
      <c r="G4644" s="23" t="s">
        <v>224</v>
      </c>
      <c r="H4644" s="23" t="s">
        <v>225</v>
      </c>
      <c r="I4644" s="23" t="s">
        <v>147</v>
      </c>
      <c r="J4644" s="23" t="s">
        <v>23</v>
      </c>
      <c r="K4644" s="23" t="s">
        <v>24</v>
      </c>
      <c r="L4644" s="23">
        <v>1</v>
      </c>
      <c r="M4644" s="23">
        <v>51.2</v>
      </c>
      <c r="N4644" s="23">
        <v>10</v>
      </c>
      <c r="O4644" s="23">
        <v>12</v>
      </c>
      <c r="P4644" s="23" t="s">
        <v>65</v>
      </c>
      <c r="Q4644" s="23" t="s">
        <v>34</v>
      </c>
      <c r="R4644" s="23">
        <f t="shared" si="360"/>
        <v>1</v>
      </c>
      <c r="S4644" s="23" t="str">
        <f t="shared" si="361"/>
        <v>ORD104642_20250729_CUST02985_MED015</v>
      </c>
      <c r="T4644" s="23">
        <f t="shared" si="362"/>
        <v>1</v>
      </c>
      <c r="U4644" s="6">
        <f t="shared" si="363"/>
        <v>51.2</v>
      </c>
      <c r="V4644" s="6">
        <f>tbl_Raw_Data[[#This Row],[Discount_Pct]]*tbl_Raw_Data[[#This Row],[Gross_Amount]]/100</f>
        <v>5.12</v>
      </c>
      <c r="W4644" s="6">
        <f>tbl_Raw_Data[[#This Row],[Gross_Amount]]-tbl_Raw_Data[[#This Row],[Discount_Amount]]</f>
        <v>46.080000000000005</v>
      </c>
      <c r="X4644" s="6">
        <f>tbl_Raw_Data[[#This Row],[Net_Amount_Before_Tax]]*tbl_Raw_Data[[#This Row],[Tax_Pct]]/100</f>
        <v>5.5296000000000003</v>
      </c>
      <c r="Y4644" s="6">
        <f>tbl_Raw_Data[[#This Row],[Net_Amount_Before_Tax]]+tbl_Raw_Data[[#This Row],[Tax_Amount]]</f>
        <v>51.609600000000007</v>
      </c>
      <c r="Z4644" s="6">
        <f t="shared" si="364"/>
        <v>1</v>
      </c>
    </row>
    <row r="4645" spans="1:26" x14ac:dyDescent="0.3">
      <c r="A4645" s="23" t="s">
        <v>6655</v>
      </c>
      <c r="B4645" s="34">
        <v>45631</v>
      </c>
      <c r="C4645" s="23" t="s">
        <v>2445</v>
      </c>
      <c r="D4645" s="23" t="s">
        <v>92</v>
      </c>
      <c r="E4645" s="23" t="s">
        <v>93</v>
      </c>
      <c r="F4645" s="23">
        <v>560100</v>
      </c>
      <c r="G4645" s="23" t="s">
        <v>48</v>
      </c>
      <c r="H4645" s="23" t="s">
        <v>49</v>
      </c>
      <c r="I4645" s="23" t="s">
        <v>50</v>
      </c>
      <c r="J4645" s="23" t="s">
        <v>23</v>
      </c>
      <c r="K4645" s="23" t="s">
        <v>24</v>
      </c>
      <c r="L4645" s="23">
        <v>4</v>
      </c>
      <c r="M4645" s="23">
        <v>110.19</v>
      </c>
      <c r="N4645" s="23">
        <v>15</v>
      </c>
      <c r="O4645" s="23">
        <v>5</v>
      </c>
      <c r="P4645" s="23" t="s">
        <v>43</v>
      </c>
      <c r="Q4645" s="23" t="s">
        <v>34</v>
      </c>
      <c r="R4645" s="23">
        <f t="shared" si="360"/>
        <v>1</v>
      </c>
      <c r="S4645" s="23" t="str">
        <f t="shared" si="361"/>
        <v>ORD104644_20241205_CUST02961_MED028</v>
      </c>
      <c r="T4645" s="23">
        <f t="shared" si="362"/>
        <v>1</v>
      </c>
      <c r="U4645" s="6">
        <f t="shared" si="363"/>
        <v>440.76</v>
      </c>
      <c r="V4645" s="6">
        <f>tbl_Raw_Data[[#This Row],[Discount_Pct]]*tbl_Raw_Data[[#This Row],[Gross_Amount]]/100</f>
        <v>66.11399999999999</v>
      </c>
      <c r="W4645" s="6">
        <f>tbl_Raw_Data[[#This Row],[Gross_Amount]]-tbl_Raw_Data[[#This Row],[Discount_Amount]]</f>
        <v>374.64600000000002</v>
      </c>
      <c r="X4645" s="6">
        <f>tbl_Raw_Data[[#This Row],[Net_Amount_Before_Tax]]*tbl_Raw_Data[[#This Row],[Tax_Pct]]/100</f>
        <v>18.732299999999999</v>
      </c>
      <c r="Y4645" s="6">
        <f>tbl_Raw_Data[[#This Row],[Net_Amount_Before_Tax]]+tbl_Raw_Data[[#This Row],[Tax_Amount]]</f>
        <v>393.37830000000002</v>
      </c>
      <c r="Z4645" s="6">
        <f t="shared" si="364"/>
        <v>3</v>
      </c>
    </row>
    <row r="4646" spans="1:26" x14ac:dyDescent="0.3">
      <c r="A4646" s="23" t="s">
        <v>6656</v>
      </c>
      <c r="B4646" s="34">
        <v>45956</v>
      </c>
      <c r="C4646" s="23" t="s">
        <v>310</v>
      </c>
      <c r="D4646" s="23" t="s">
        <v>87</v>
      </c>
      <c r="E4646" s="23" t="s">
        <v>88</v>
      </c>
      <c r="F4646" s="23">
        <v>600096</v>
      </c>
      <c r="G4646" s="23" t="s">
        <v>74</v>
      </c>
      <c r="H4646" s="23" t="s">
        <v>75</v>
      </c>
      <c r="I4646" s="23" t="s">
        <v>76</v>
      </c>
      <c r="J4646" s="23" t="s">
        <v>77</v>
      </c>
      <c r="K4646" s="23" t="s">
        <v>57</v>
      </c>
      <c r="L4646" s="23">
        <v>1</v>
      </c>
      <c r="M4646" s="23">
        <v>68.34</v>
      </c>
      <c r="N4646" s="23">
        <v>10</v>
      </c>
      <c r="O4646" s="23">
        <v>18</v>
      </c>
      <c r="P4646" s="23" t="s">
        <v>58</v>
      </c>
      <c r="Q4646" s="23" t="s">
        <v>34</v>
      </c>
      <c r="R4646" s="23">
        <f t="shared" si="360"/>
        <v>1</v>
      </c>
      <c r="S4646" s="23" t="str">
        <f t="shared" si="361"/>
        <v>ORD104645_20251026_CUST03188_MED008</v>
      </c>
      <c r="T4646" s="23">
        <f t="shared" si="362"/>
        <v>1</v>
      </c>
      <c r="U4646" s="6">
        <f t="shared" si="363"/>
        <v>68.34</v>
      </c>
      <c r="V4646" s="6">
        <f>tbl_Raw_Data[[#This Row],[Discount_Pct]]*tbl_Raw_Data[[#This Row],[Gross_Amount]]/100</f>
        <v>6.8340000000000005</v>
      </c>
      <c r="W4646" s="6">
        <f>tbl_Raw_Data[[#This Row],[Gross_Amount]]-tbl_Raw_Data[[#This Row],[Discount_Amount]]</f>
        <v>61.506</v>
      </c>
      <c r="X4646" s="6">
        <f>tbl_Raw_Data[[#This Row],[Net_Amount_Before_Tax]]*tbl_Raw_Data[[#This Row],[Tax_Pct]]/100</f>
        <v>11.07108</v>
      </c>
      <c r="Y4646" s="6">
        <f>tbl_Raw_Data[[#This Row],[Net_Amount_Before_Tax]]+tbl_Raw_Data[[#This Row],[Tax_Amount]]</f>
        <v>72.577079999999995</v>
      </c>
      <c r="Z4646" s="6">
        <f t="shared" si="364"/>
        <v>7</v>
      </c>
    </row>
    <row r="4647" spans="1:26" x14ac:dyDescent="0.3">
      <c r="A4647" s="23" t="s">
        <v>6657</v>
      </c>
      <c r="B4647" s="34">
        <v>45610</v>
      </c>
      <c r="C4647" s="23" t="s">
        <v>3559</v>
      </c>
      <c r="D4647" s="23" t="s">
        <v>37</v>
      </c>
      <c r="E4647" s="23" t="s">
        <v>38</v>
      </c>
      <c r="F4647" s="23">
        <v>452020</v>
      </c>
      <c r="G4647" s="23" t="s">
        <v>48</v>
      </c>
      <c r="H4647" s="23" t="s">
        <v>49</v>
      </c>
      <c r="I4647" s="23" t="s">
        <v>50</v>
      </c>
      <c r="J4647" s="23" t="s">
        <v>23</v>
      </c>
      <c r="K4647" s="23" t="s">
        <v>24</v>
      </c>
      <c r="L4647" s="23">
        <v>1</v>
      </c>
      <c r="M4647" s="23">
        <v>105.12</v>
      </c>
      <c r="N4647" s="23">
        <v>0</v>
      </c>
      <c r="O4647" s="23">
        <v>5</v>
      </c>
      <c r="P4647" s="23" t="s">
        <v>25</v>
      </c>
      <c r="Q4647" s="23" t="s">
        <v>34</v>
      </c>
      <c r="R4647" s="23">
        <f t="shared" si="360"/>
        <v>1</v>
      </c>
      <c r="S4647" s="23" t="str">
        <f t="shared" si="361"/>
        <v>ORD104646_20241114_CUST01108_MED028</v>
      </c>
      <c r="T4647" s="23">
        <f t="shared" si="362"/>
        <v>1</v>
      </c>
      <c r="U4647" s="6">
        <f t="shared" si="363"/>
        <v>105.12</v>
      </c>
      <c r="V4647" s="6">
        <f>tbl_Raw_Data[[#This Row],[Discount_Pct]]*tbl_Raw_Data[[#This Row],[Gross_Amount]]/100</f>
        <v>0</v>
      </c>
      <c r="W4647" s="6">
        <f>tbl_Raw_Data[[#This Row],[Gross_Amount]]-tbl_Raw_Data[[#This Row],[Discount_Amount]]</f>
        <v>105.12</v>
      </c>
      <c r="X4647" s="6">
        <f>tbl_Raw_Data[[#This Row],[Net_Amount_Before_Tax]]*tbl_Raw_Data[[#This Row],[Tax_Pct]]/100</f>
        <v>5.2560000000000002</v>
      </c>
      <c r="Y4647" s="6">
        <f>tbl_Raw_Data[[#This Row],[Net_Amount_Before_Tax]]+tbl_Raw_Data[[#This Row],[Tax_Amount]]</f>
        <v>110.376</v>
      </c>
      <c r="Z4647" s="6">
        <f t="shared" si="364"/>
        <v>3</v>
      </c>
    </row>
    <row r="4648" spans="1:26" x14ac:dyDescent="0.3">
      <c r="A4648" s="23" t="s">
        <v>6658</v>
      </c>
      <c r="B4648" s="34">
        <v>45819</v>
      </c>
      <c r="C4648" s="23" t="s">
        <v>6659</v>
      </c>
      <c r="D4648" s="23" t="s">
        <v>130</v>
      </c>
      <c r="E4648" s="23" t="s">
        <v>131</v>
      </c>
      <c r="F4648" s="23">
        <v>700102</v>
      </c>
      <c r="G4648" s="23" t="s">
        <v>82</v>
      </c>
      <c r="H4648" s="23" t="s">
        <v>83</v>
      </c>
      <c r="I4648" s="23" t="s">
        <v>84</v>
      </c>
      <c r="J4648" s="23" t="s">
        <v>85</v>
      </c>
      <c r="K4648" s="23" t="s">
        <v>24</v>
      </c>
      <c r="L4648" s="23">
        <v>3</v>
      </c>
      <c r="M4648" s="23">
        <v>313.81</v>
      </c>
      <c r="N4648" s="23">
        <v>10</v>
      </c>
      <c r="O4648" s="23">
        <v>12</v>
      </c>
      <c r="P4648" s="23" t="s">
        <v>25</v>
      </c>
      <c r="Q4648" s="23" t="s">
        <v>90</v>
      </c>
      <c r="R4648" s="23">
        <f t="shared" si="360"/>
        <v>1</v>
      </c>
      <c r="S4648" s="23" t="str">
        <f t="shared" si="361"/>
        <v>ORD104647_20250611_CUST02152_MED023</v>
      </c>
      <c r="T4648" s="23">
        <f t="shared" si="362"/>
        <v>1</v>
      </c>
      <c r="U4648" s="6">
        <f t="shared" si="363"/>
        <v>941.43000000000006</v>
      </c>
      <c r="V4648" s="6">
        <f>tbl_Raw_Data[[#This Row],[Discount_Pct]]*tbl_Raw_Data[[#This Row],[Gross_Amount]]/100</f>
        <v>94.143000000000015</v>
      </c>
      <c r="W4648" s="6">
        <f>tbl_Raw_Data[[#This Row],[Gross_Amount]]-tbl_Raw_Data[[#This Row],[Discount_Amount]]</f>
        <v>847.28700000000003</v>
      </c>
      <c r="X4648" s="6">
        <f>tbl_Raw_Data[[#This Row],[Net_Amount_Before_Tax]]*tbl_Raw_Data[[#This Row],[Tax_Pct]]/100</f>
        <v>101.67443999999999</v>
      </c>
      <c r="Y4648" s="6">
        <f>tbl_Raw_Data[[#This Row],[Net_Amount_Before_Tax]]+tbl_Raw_Data[[#This Row],[Tax_Amount]]</f>
        <v>948.96144000000004</v>
      </c>
      <c r="Z4648" s="6">
        <f t="shared" si="364"/>
        <v>0</v>
      </c>
    </row>
    <row r="4649" spans="1:26" x14ac:dyDescent="0.3">
      <c r="A4649" s="23" t="s">
        <v>6660</v>
      </c>
      <c r="B4649" s="34">
        <v>45553</v>
      </c>
      <c r="C4649" s="23" t="s">
        <v>1566</v>
      </c>
      <c r="D4649" s="23" t="s">
        <v>92</v>
      </c>
      <c r="E4649" s="23" t="s">
        <v>93</v>
      </c>
      <c r="F4649" s="23">
        <v>560038</v>
      </c>
      <c r="G4649" s="23" t="s">
        <v>145</v>
      </c>
      <c r="H4649" s="23" t="s">
        <v>146</v>
      </c>
      <c r="I4649" s="23" t="s">
        <v>147</v>
      </c>
      <c r="J4649" s="23" t="s">
        <v>148</v>
      </c>
      <c r="K4649" s="23" t="s">
        <v>24</v>
      </c>
      <c r="L4649" s="23">
        <v>1</v>
      </c>
      <c r="M4649" s="23">
        <v>104.85</v>
      </c>
      <c r="N4649" s="23">
        <v>5</v>
      </c>
      <c r="O4649" s="23">
        <v>5</v>
      </c>
      <c r="P4649" s="23" t="s">
        <v>33</v>
      </c>
      <c r="Q4649" s="23" t="s">
        <v>90</v>
      </c>
      <c r="R4649" s="23">
        <f t="shared" si="360"/>
        <v>1</v>
      </c>
      <c r="S4649" s="23" t="str">
        <f t="shared" si="361"/>
        <v>ORD104648_20240918_CUST02692_MED016</v>
      </c>
      <c r="T4649" s="23">
        <f t="shared" si="362"/>
        <v>1</v>
      </c>
      <c r="U4649" s="6">
        <f t="shared" si="363"/>
        <v>104.85</v>
      </c>
      <c r="V4649" s="6">
        <f>tbl_Raw_Data[[#This Row],[Discount_Pct]]*tbl_Raw_Data[[#This Row],[Gross_Amount]]/100</f>
        <v>5.2424999999999997</v>
      </c>
      <c r="W4649" s="6">
        <f>tbl_Raw_Data[[#This Row],[Gross_Amount]]-tbl_Raw_Data[[#This Row],[Discount_Amount]]</f>
        <v>99.607499999999987</v>
      </c>
      <c r="X4649" s="6">
        <f>tbl_Raw_Data[[#This Row],[Net_Amount_Before_Tax]]*tbl_Raw_Data[[#This Row],[Tax_Pct]]/100</f>
        <v>4.9803749999999987</v>
      </c>
      <c r="Y4649" s="6">
        <f>tbl_Raw_Data[[#This Row],[Net_Amount_Before_Tax]]+tbl_Raw_Data[[#This Row],[Tax_Amount]]</f>
        <v>104.58787499999998</v>
      </c>
      <c r="Z4649" s="6">
        <f t="shared" si="364"/>
        <v>1</v>
      </c>
    </row>
    <row r="4650" spans="1:26" x14ac:dyDescent="0.3">
      <c r="A4650" s="23" t="s">
        <v>6661</v>
      </c>
      <c r="B4650" s="34">
        <v>45841</v>
      </c>
      <c r="C4650" s="23" t="s">
        <v>262</v>
      </c>
      <c r="D4650" s="23" t="s">
        <v>46</v>
      </c>
      <c r="E4650" s="23" t="s">
        <v>47</v>
      </c>
      <c r="F4650" s="23">
        <v>411045</v>
      </c>
      <c r="G4650" s="23" t="s">
        <v>102</v>
      </c>
      <c r="H4650" s="23" t="s">
        <v>103</v>
      </c>
      <c r="I4650" s="23" t="s">
        <v>104</v>
      </c>
      <c r="J4650" s="23" t="s">
        <v>64</v>
      </c>
      <c r="K4650" s="23" t="s">
        <v>57</v>
      </c>
      <c r="L4650" s="23">
        <v>1</v>
      </c>
      <c r="M4650" s="23">
        <v>108.44</v>
      </c>
      <c r="N4650" s="23">
        <v>5</v>
      </c>
      <c r="O4650" s="23">
        <v>5</v>
      </c>
      <c r="P4650" s="23" t="s">
        <v>43</v>
      </c>
      <c r="Q4650" s="23" t="s">
        <v>26</v>
      </c>
      <c r="R4650" s="23">
        <f t="shared" si="360"/>
        <v>1</v>
      </c>
      <c r="S4650" s="23" t="str">
        <f t="shared" si="361"/>
        <v>ORD104649_20250703_CUST00349_MED029</v>
      </c>
      <c r="T4650" s="23">
        <f t="shared" si="362"/>
        <v>1</v>
      </c>
      <c r="U4650" s="6">
        <f t="shared" si="363"/>
        <v>108.44</v>
      </c>
      <c r="V4650" s="6">
        <f>tbl_Raw_Data[[#This Row],[Discount_Pct]]*tbl_Raw_Data[[#This Row],[Gross_Amount]]/100</f>
        <v>5.4220000000000006</v>
      </c>
      <c r="W4650" s="6">
        <f>tbl_Raw_Data[[#This Row],[Gross_Amount]]-tbl_Raw_Data[[#This Row],[Discount_Amount]]</f>
        <v>103.018</v>
      </c>
      <c r="X4650" s="6">
        <f>tbl_Raw_Data[[#This Row],[Net_Amount_Before_Tax]]*tbl_Raw_Data[[#This Row],[Tax_Pct]]/100</f>
        <v>5.1509</v>
      </c>
      <c r="Y4650" s="6">
        <f>tbl_Raw_Data[[#This Row],[Net_Amount_Before_Tax]]+tbl_Raw_Data[[#This Row],[Tax_Amount]]</f>
        <v>108.16890000000001</v>
      </c>
      <c r="Z4650" s="6">
        <f t="shared" si="364"/>
        <v>0</v>
      </c>
    </row>
    <row r="4651" spans="1:26" x14ac:dyDescent="0.3">
      <c r="A4651" s="23" t="s">
        <v>6662</v>
      </c>
      <c r="B4651" s="34">
        <v>45379</v>
      </c>
      <c r="C4651" s="23" t="s">
        <v>5265</v>
      </c>
      <c r="D4651" s="23" t="s">
        <v>100</v>
      </c>
      <c r="E4651" s="23" t="s">
        <v>101</v>
      </c>
      <c r="F4651" s="23">
        <v>201303</v>
      </c>
      <c r="G4651" s="23" t="s">
        <v>30</v>
      </c>
      <c r="H4651" s="23" t="s">
        <v>31</v>
      </c>
      <c r="I4651" s="23" t="s">
        <v>32</v>
      </c>
      <c r="J4651" s="23" t="s">
        <v>23</v>
      </c>
      <c r="K4651" s="23" t="s">
        <v>24</v>
      </c>
      <c r="L4651" s="23">
        <v>3</v>
      </c>
      <c r="M4651" s="23">
        <v>126</v>
      </c>
      <c r="N4651" s="23">
        <v>5</v>
      </c>
      <c r="O4651" s="23">
        <v>18</v>
      </c>
      <c r="P4651" s="23" t="s">
        <v>25</v>
      </c>
      <c r="Q4651" s="23" t="s">
        <v>34</v>
      </c>
      <c r="R4651" s="23">
        <f t="shared" si="360"/>
        <v>1</v>
      </c>
      <c r="S4651" s="23" t="str">
        <f t="shared" si="361"/>
        <v>ORD104650_20240328_CUST00961_MED017</v>
      </c>
      <c r="T4651" s="23">
        <f t="shared" si="362"/>
        <v>1</v>
      </c>
      <c r="U4651" s="6">
        <f t="shared" si="363"/>
        <v>378</v>
      </c>
      <c r="V4651" s="6">
        <f>tbl_Raw_Data[[#This Row],[Discount_Pct]]*tbl_Raw_Data[[#This Row],[Gross_Amount]]/100</f>
        <v>18.899999999999999</v>
      </c>
      <c r="W4651" s="6">
        <f>tbl_Raw_Data[[#This Row],[Gross_Amount]]-tbl_Raw_Data[[#This Row],[Discount_Amount]]</f>
        <v>359.1</v>
      </c>
      <c r="X4651" s="6">
        <f>tbl_Raw_Data[[#This Row],[Net_Amount_Before_Tax]]*tbl_Raw_Data[[#This Row],[Tax_Pct]]/100</f>
        <v>64.638000000000005</v>
      </c>
      <c r="Y4651" s="6">
        <f>tbl_Raw_Data[[#This Row],[Net_Amount_Before_Tax]]+tbl_Raw_Data[[#This Row],[Tax_Amount]]</f>
        <v>423.73800000000006</v>
      </c>
      <c r="Z4651" s="6">
        <f t="shared" si="364"/>
        <v>1</v>
      </c>
    </row>
    <row r="4652" spans="1:26" x14ac:dyDescent="0.3">
      <c r="A4652" s="23" t="s">
        <v>6663</v>
      </c>
      <c r="B4652" s="34">
        <v>45717</v>
      </c>
      <c r="C4652" s="23" t="s">
        <v>3627</v>
      </c>
      <c r="D4652" s="23" t="s">
        <v>100</v>
      </c>
      <c r="E4652" s="23" t="s">
        <v>101</v>
      </c>
      <c r="F4652" s="23">
        <v>201307</v>
      </c>
      <c r="G4652" s="23" t="s">
        <v>61</v>
      </c>
      <c r="H4652" s="23" t="s">
        <v>62</v>
      </c>
      <c r="I4652" s="23" t="s">
        <v>63</v>
      </c>
      <c r="J4652" s="23" t="s">
        <v>64</v>
      </c>
      <c r="K4652" s="23" t="s">
        <v>57</v>
      </c>
      <c r="L4652" s="23">
        <v>2</v>
      </c>
      <c r="M4652" s="23">
        <v>106.03</v>
      </c>
      <c r="N4652" s="23">
        <v>10</v>
      </c>
      <c r="O4652" s="23">
        <v>12</v>
      </c>
      <c r="P4652" s="23" t="s">
        <v>58</v>
      </c>
      <c r="Q4652" s="23" t="s">
        <v>26</v>
      </c>
      <c r="R4652" s="23">
        <f t="shared" si="360"/>
        <v>1</v>
      </c>
      <c r="S4652" s="23" t="str">
        <f t="shared" si="361"/>
        <v>ORD104651_20250301_CUST03174_MED004</v>
      </c>
      <c r="T4652" s="23">
        <f t="shared" si="362"/>
        <v>1</v>
      </c>
      <c r="U4652" s="6">
        <f t="shared" si="363"/>
        <v>212.06</v>
      </c>
      <c r="V4652" s="6">
        <f>tbl_Raw_Data[[#This Row],[Discount_Pct]]*tbl_Raw_Data[[#This Row],[Gross_Amount]]/100</f>
        <v>21.206</v>
      </c>
      <c r="W4652" s="6">
        <f>tbl_Raw_Data[[#This Row],[Gross_Amount]]-tbl_Raw_Data[[#This Row],[Discount_Amount]]</f>
        <v>190.85400000000001</v>
      </c>
      <c r="X4652" s="6">
        <f>tbl_Raw_Data[[#This Row],[Net_Amount_Before_Tax]]*tbl_Raw_Data[[#This Row],[Tax_Pct]]/100</f>
        <v>22.902480000000001</v>
      </c>
      <c r="Y4652" s="6">
        <f>tbl_Raw_Data[[#This Row],[Net_Amount_Before_Tax]]+tbl_Raw_Data[[#This Row],[Tax_Amount]]</f>
        <v>213.75648000000001</v>
      </c>
      <c r="Z4652" s="6">
        <f t="shared" si="364"/>
        <v>2</v>
      </c>
    </row>
    <row r="4653" spans="1:26" x14ac:dyDescent="0.3">
      <c r="A4653" s="23" t="s">
        <v>6664</v>
      </c>
      <c r="B4653" s="34">
        <v>45694</v>
      </c>
      <c r="C4653" s="23" t="s">
        <v>2375</v>
      </c>
      <c r="D4653" s="23" t="s">
        <v>80</v>
      </c>
      <c r="E4653" s="23" t="s">
        <v>81</v>
      </c>
      <c r="F4653" s="23">
        <v>395003</v>
      </c>
      <c r="G4653" s="23" t="s">
        <v>20</v>
      </c>
      <c r="H4653" s="23" t="s">
        <v>21</v>
      </c>
      <c r="I4653" s="23" t="s">
        <v>22</v>
      </c>
      <c r="J4653" s="23" t="s">
        <v>23</v>
      </c>
      <c r="K4653" s="23" t="s">
        <v>24</v>
      </c>
      <c r="L4653" s="23">
        <v>1</v>
      </c>
      <c r="M4653" s="23">
        <v>123.85</v>
      </c>
      <c r="N4653" s="23">
        <v>5</v>
      </c>
      <c r="O4653" s="23">
        <v>12</v>
      </c>
      <c r="P4653" s="23" t="s">
        <v>43</v>
      </c>
      <c r="Q4653" s="23" t="s">
        <v>34</v>
      </c>
      <c r="R4653" s="23">
        <f t="shared" si="360"/>
        <v>1</v>
      </c>
      <c r="S4653" s="23" t="str">
        <f t="shared" si="361"/>
        <v>ORD104652_20250206_CUST00706_MED024</v>
      </c>
      <c r="T4653" s="23">
        <f t="shared" si="362"/>
        <v>1</v>
      </c>
      <c r="U4653" s="6">
        <f t="shared" si="363"/>
        <v>123.85</v>
      </c>
      <c r="V4653" s="6">
        <f>tbl_Raw_Data[[#This Row],[Discount_Pct]]*tbl_Raw_Data[[#This Row],[Gross_Amount]]/100</f>
        <v>6.1924999999999999</v>
      </c>
      <c r="W4653" s="6">
        <f>tbl_Raw_Data[[#This Row],[Gross_Amount]]-tbl_Raw_Data[[#This Row],[Discount_Amount]]</f>
        <v>117.6575</v>
      </c>
      <c r="X4653" s="6">
        <f>tbl_Raw_Data[[#This Row],[Net_Amount_Before_Tax]]*tbl_Raw_Data[[#This Row],[Tax_Pct]]/100</f>
        <v>14.118899999999998</v>
      </c>
      <c r="Y4653" s="6">
        <f>tbl_Raw_Data[[#This Row],[Net_Amount_Before_Tax]]+tbl_Raw_Data[[#This Row],[Tax_Amount]]</f>
        <v>131.7764</v>
      </c>
      <c r="Z4653" s="6">
        <f t="shared" si="364"/>
        <v>2</v>
      </c>
    </row>
    <row r="4654" spans="1:26" x14ac:dyDescent="0.3">
      <c r="A4654" s="23" t="s">
        <v>6665</v>
      </c>
      <c r="B4654" s="34">
        <v>45959</v>
      </c>
      <c r="C4654" s="23" t="s">
        <v>523</v>
      </c>
      <c r="D4654" s="23" t="s">
        <v>130</v>
      </c>
      <c r="E4654" s="23" t="s">
        <v>131</v>
      </c>
      <c r="F4654" s="23">
        <v>700001</v>
      </c>
      <c r="G4654" s="23" t="s">
        <v>224</v>
      </c>
      <c r="H4654" s="23" t="s">
        <v>225</v>
      </c>
      <c r="I4654" s="23" t="s">
        <v>147</v>
      </c>
      <c r="J4654" s="23" t="s">
        <v>23</v>
      </c>
      <c r="K4654" s="23" t="s">
        <v>24</v>
      </c>
      <c r="L4654" s="23">
        <v>1</v>
      </c>
      <c r="M4654" s="23">
        <v>51.14</v>
      </c>
      <c r="N4654" s="23">
        <v>0</v>
      </c>
      <c r="O4654" s="23">
        <v>12</v>
      </c>
      <c r="P4654" s="23" t="s">
        <v>58</v>
      </c>
      <c r="Q4654" s="23" t="s">
        <v>34</v>
      </c>
      <c r="R4654" s="23">
        <f t="shared" si="360"/>
        <v>1</v>
      </c>
      <c r="S4654" s="23" t="str">
        <f t="shared" si="361"/>
        <v>ORD104653_20251029_CUST02262_MED015</v>
      </c>
      <c r="T4654" s="23">
        <f t="shared" si="362"/>
        <v>1</v>
      </c>
      <c r="U4654" s="6">
        <f t="shared" si="363"/>
        <v>51.14</v>
      </c>
      <c r="V4654" s="6">
        <f>tbl_Raw_Data[[#This Row],[Discount_Pct]]*tbl_Raw_Data[[#This Row],[Gross_Amount]]/100</f>
        <v>0</v>
      </c>
      <c r="W4654" s="6">
        <f>tbl_Raw_Data[[#This Row],[Gross_Amount]]-tbl_Raw_Data[[#This Row],[Discount_Amount]]</f>
        <v>51.14</v>
      </c>
      <c r="X4654" s="6">
        <f>tbl_Raw_Data[[#This Row],[Net_Amount_Before_Tax]]*tbl_Raw_Data[[#This Row],[Tax_Pct]]/100</f>
        <v>6.1368000000000009</v>
      </c>
      <c r="Y4654" s="6">
        <f>tbl_Raw_Data[[#This Row],[Net_Amount_Before_Tax]]+tbl_Raw_Data[[#This Row],[Tax_Amount]]</f>
        <v>57.276800000000001</v>
      </c>
      <c r="Z4654" s="6">
        <f t="shared" si="364"/>
        <v>4</v>
      </c>
    </row>
    <row r="4655" spans="1:26" x14ac:dyDescent="0.3">
      <c r="A4655" s="23" t="s">
        <v>6666</v>
      </c>
      <c r="B4655" s="34">
        <v>45876</v>
      </c>
      <c r="C4655" s="23" t="s">
        <v>6667</v>
      </c>
      <c r="D4655" s="23" t="s">
        <v>142</v>
      </c>
      <c r="E4655" s="23" t="s">
        <v>81</v>
      </c>
      <c r="F4655" s="23">
        <v>380015</v>
      </c>
      <c r="G4655" s="23" t="s">
        <v>53</v>
      </c>
      <c r="H4655" s="23" t="s">
        <v>54</v>
      </c>
      <c r="I4655" s="23" t="s">
        <v>55</v>
      </c>
      <c r="J4655" s="23" t="s">
        <v>56</v>
      </c>
      <c r="K4655" s="23" t="s">
        <v>57</v>
      </c>
      <c r="L4655" s="23">
        <v>1</v>
      </c>
      <c r="M4655" s="23">
        <v>55.17</v>
      </c>
      <c r="N4655" s="23">
        <v>5</v>
      </c>
      <c r="O4655" s="23">
        <v>5</v>
      </c>
      <c r="P4655" s="23" t="s">
        <v>65</v>
      </c>
      <c r="Q4655" s="23" t="s">
        <v>34</v>
      </c>
      <c r="R4655" s="23">
        <f t="shared" si="360"/>
        <v>1</v>
      </c>
      <c r="S4655" s="23" t="str">
        <f t="shared" si="361"/>
        <v>ORD104654_20250807_CUST01472_MED020</v>
      </c>
      <c r="T4655" s="23">
        <f t="shared" si="362"/>
        <v>1</v>
      </c>
      <c r="U4655" s="6">
        <f t="shared" si="363"/>
        <v>55.17</v>
      </c>
      <c r="V4655" s="6">
        <f>tbl_Raw_Data[[#This Row],[Discount_Pct]]*tbl_Raw_Data[[#This Row],[Gross_Amount]]/100</f>
        <v>2.7585000000000002</v>
      </c>
      <c r="W4655" s="6">
        <f>tbl_Raw_Data[[#This Row],[Gross_Amount]]-tbl_Raw_Data[[#This Row],[Discount_Amount]]</f>
        <v>52.411500000000004</v>
      </c>
      <c r="X4655" s="6">
        <f>tbl_Raw_Data[[#This Row],[Net_Amount_Before_Tax]]*tbl_Raw_Data[[#This Row],[Tax_Pct]]/100</f>
        <v>2.6205750000000001</v>
      </c>
      <c r="Y4655" s="6">
        <f>tbl_Raw_Data[[#This Row],[Net_Amount_Before_Tax]]+tbl_Raw_Data[[#This Row],[Tax_Amount]]</f>
        <v>55.032075000000006</v>
      </c>
      <c r="Z4655" s="6">
        <f t="shared" si="364"/>
        <v>2</v>
      </c>
    </row>
    <row r="4656" spans="1:26" x14ac:dyDescent="0.3">
      <c r="A4656" s="23" t="s">
        <v>6668</v>
      </c>
      <c r="B4656" s="34">
        <v>45348</v>
      </c>
      <c r="C4656" s="23" t="s">
        <v>5917</v>
      </c>
      <c r="D4656" s="23" t="s">
        <v>183</v>
      </c>
      <c r="E4656" s="23" t="s">
        <v>184</v>
      </c>
      <c r="F4656" s="23">
        <v>122002</v>
      </c>
      <c r="G4656" s="23" t="s">
        <v>53</v>
      </c>
      <c r="H4656" s="23" t="s">
        <v>54</v>
      </c>
      <c r="I4656" s="23" t="s">
        <v>55</v>
      </c>
      <c r="J4656" s="23" t="s">
        <v>56</v>
      </c>
      <c r="K4656" s="23" t="s">
        <v>57</v>
      </c>
      <c r="L4656" s="23">
        <v>1</v>
      </c>
      <c r="M4656" s="23">
        <v>59.66</v>
      </c>
      <c r="N4656" s="23">
        <v>0</v>
      </c>
      <c r="O4656" s="23">
        <v>12</v>
      </c>
      <c r="P4656" s="23" t="s">
        <v>65</v>
      </c>
      <c r="Q4656" s="23" t="s">
        <v>44</v>
      </c>
      <c r="R4656" s="23">
        <f t="shared" si="360"/>
        <v>1</v>
      </c>
      <c r="S4656" s="23" t="str">
        <f t="shared" si="361"/>
        <v>ORD104655_20240226_CUST00107_MED020</v>
      </c>
      <c r="T4656" s="23">
        <f t="shared" si="362"/>
        <v>1</v>
      </c>
      <c r="U4656" s="6">
        <f t="shared" si="363"/>
        <v>59.66</v>
      </c>
      <c r="V4656" s="6">
        <f>tbl_Raw_Data[[#This Row],[Discount_Pct]]*tbl_Raw_Data[[#This Row],[Gross_Amount]]/100</f>
        <v>0</v>
      </c>
      <c r="W4656" s="6">
        <f>tbl_Raw_Data[[#This Row],[Gross_Amount]]-tbl_Raw_Data[[#This Row],[Discount_Amount]]</f>
        <v>59.66</v>
      </c>
      <c r="X4656" s="6">
        <f>tbl_Raw_Data[[#This Row],[Net_Amount_Before_Tax]]*tbl_Raw_Data[[#This Row],[Tax_Pct]]/100</f>
        <v>7.1591999999999993</v>
      </c>
      <c r="Y4656" s="6">
        <f>tbl_Raw_Data[[#This Row],[Net_Amount_Before_Tax]]+tbl_Raw_Data[[#This Row],[Tax_Amount]]</f>
        <v>66.819199999999995</v>
      </c>
      <c r="Z4656" s="6">
        <f t="shared" si="364"/>
        <v>1</v>
      </c>
    </row>
    <row r="4657" spans="1:26" x14ac:dyDescent="0.3">
      <c r="A4657" s="23" t="s">
        <v>6669</v>
      </c>
      <c r="B4657" s="34">
        <v>45584</v>
      </c>
      <c r="C4657" s="23" t="s">
        <v>465</v>
      </c>
      <c r="D4657" s="23" t="s">
        <v>37</v>
      </c>
      <c r="E4657" s="23" t="s">
        <v>38</v>
      </c>
      <c r="F4657" s="23">
        <v>452020</v>
      </c>
      <c r="G4657" s="23" t="s">
        <v>48</v>
      </c>
      <c r="H4657" s="23" t="s">
        <v>49</v>
      </c>
      <c r="I4657" s="23" t="s">
        <v>50</v>
      </c>
      <c r="J4657" s="23" t="s">
        <v>23</v>
      </c>
      <c r="K4657" s="23" t="s">
        <v>24</v>
      </c>
      <c r="L4657" s="23">
        <v>3</v>
      </c>
      <c r="M4657" s="23">
        <v>99.65</v>
      </c>
      <c r="N4657" s="23">
        <v>0</v>
      </c>
      <c r="O4657" s="23">
        <v>5</v>
      </c>
      <c r="P4657" s="23" t="s">
        <v>43</v>
      </c>
      <c r="Q4657" s="23" t="s">
        <v>34</v>
      </c>
      <c r="R4657" s="23">
        <f t="shared" si="360"/>
        <v>1</v>
      </c>
      <c r="S4657" s="23" t="str">
        <f t="shared" si="361"/>
        <v>ORD104656_20241019_CUST01960_MED028</v>
      </c>
      <c r="T4657" s="23">
        <f t="shared" si="362"/>
        <v>1</v>
      </c>
      <c r="U4657" s="6">
        <f t="shared" si="363"/>
        <v>298.95000000000005</v>
      </c>
      <c r="V4657" s="6">
        <f>tbl_Raw_Data[[#This Row],[Discount_Pct]]*tbl_Raw_Data[[#This Row],[Gross_Amount]]/100</f>
        <v>0</v>
      </c>
      <c r="W4657" s="6">
        <f>tbl_Raw_Data[[#This Row],[Gross_Amount]]-tbl_Raw_Data[[#This Row],[Discount_Amount]]</f>
        <v>298.95000000000005</v>
      </c>
      <c r="X4657" s="6">
        <f>tbl_Raw_Data[[#This Row],[Net_Amount_Before_Tax]]*tbl_Raw_Data[[#This Row],[Tax_Pct]]/100</f>
        <v>14.947500000000002</v>
      </c>
      <c r="Y4657" s="6">
        <f>tbl_Raw_Data[[#This Row],[Net_Amount_Before_Tax]]+tbl_Raw_Data[[#This Row],[Tax_Amount]]</f>
        <v>313.89750000000004</v>
      </c>
      <c r="Z4657" s="6">
        <f t="shared" si="364"/>
        <v>4</v>
      </c>
    </row>
    <row r="4658" spans="1:26" x14ac:dyDescent="0.3">
      <c r="A4658" s="23" t="s">
        <v>6670</v>
      </c>
      <c r="B4658" s="34">
        <v>45862</v>
      </c>
      <c r="C4658" s="23" t="s">
        <v>6671</v>
      </c>
      <c r="D4658" s="23" t="s">
        <v>37</v>
      </c>
      <c r="E4658" s="23" t="s">
        <v>38</v>
      </c>
      <c r="F4658" s="23">
        <v>452018</v>
      </c>
      <c r="G4658" s="23" t="s">
        <v>233</v>
      </c>
      <c r="H4658" s="23" t="s">
        <v>234</v>
      </c>
      <c r="I4658" s="23" t="s">
        <v>104</v>
      </c>
      <c r="J4658" s="23" t="s">
        <v>42</v>
      </c>
      <c r="K4658" s="23" t="s">
        <v>24</v>
      </c>
      <c r="L4658" s="23">
        <v>1</v>
      </c>
      <c r="M4658" s="23">
        <v>150.01</v>
      </c>
      <c r="N4658" s="23">
        <v>10</v>
      </c>
      <c r="O4658" s="23">
        <v>5</v>
      </c>
      <c r="P4658" s="23" t="s">
        <v>25</v>
      </c>
      <c r="Q4658" s="23" t="s">
        <v>26</v>
      </c>
      <c r="R4658" s="23">
        <f t="shared" si="360"/>
        <v>1</v>
      </c>
      <c r="S4658" s="23" t="str">
        <f t="shared" si="361"/>
        <v>ORD104657_20250724_CUST00464_MED019</v>
      </c>
      <c r="T4658" s="23">
        <f t="shared" si="362"/>
        <v>1</v>
      </c>
      <c r="U4658" s="6">
        <f t="shared" si="363"/>
        <v>150.01</v>
      </c>
      <c r="V4658" s="6">
        <f>tbl_Raw_Data[[#This Row],[Discount_Pct]]*tbl_Raw_Data[[#This Row],[Gross_Amount]]/100</f>
        <v>15.000999999999999</v>
      </c>
      <c r="W4658" s="6">
        <f>tbl_Raw_Data[[#This Row],[Gross_Amount]]-tbl_Raw_Data[[#This Row],[Discount_Amount]]</f>
        <v>135.00899999999999</v>
      </c>
      <c r="X4658" s="6">
        <f>tbl_Raw_Data[[#This Row],[Net_Amount_Before_Tax]]*tbl_Raw_Data[[#This Row],[Tax_Pct]]/100</f>
        <v>6.7504499999999998</v>
      </c>
      <c r="Y4658" s="6">
        <f>tbl_Raw_Data[[#This Row],[Net_Amount_Before_Tax]]+tbl_Raw_Data[[#This Row],[Tax_Amount]]</f>
        <v>141.75944999999999</v>
      </c>
      <c r="Z4658" s="6">
        <f t="shared" si="364"/>
        <v>1</v>
      </c>
    </row>
    <row r="4659" spans="1:26" x14ac:dyDescent="0.3">
      <c r="A4659" s="23" t="s">
        <v>6672</v>
      </c>
      <c r="B4659" s="34">
        <v>45960</v>
      </c>
      <c r="C4659" s="23" t="s">
        <v>5244</v>
      </c>
      <c r="D4659" s="23" t="s">
        <v>52</v>
      </c>
      <c r="E4659" s="23" t="s">
        <v>52</v>
      </c>
      <c r="F4659" s="23">
        <v>160019</v>
      </c>
      <c r="G4659" s="23" t="s">
        <v>53</v>
      </c>
      <c r="H4659" s="23" t="s">
        <v>54</v>
      </c>
      <c r="I4659" s="23" t="s">
        <v>55</v>
      </c>
      <c r="J4659" s="23" t="s">
        <v>56</v>
      </c>
      <c r="K4659" s="23" t="s">
        <v>57</v>
      </c>
      <c r="L4659" s="23">
        <v>1</v>
      </c>
      <c r="M4659" s="23">
        <v>61.33</v>
      </c>
      <c r="N4659" s="23">
        <v>0</v>
      </c>
      <c r="O4659" s="23">
        <v>12</v>
      </c>
      <c r="P4659" s="23" t="s">
        <v>65</v>
      </c>
      <c r="Q4659" s="23" t="s">
        <v>34</v>
      </c>
      <c r="R4659" s="23">
        <f t="shared" si="360"/>
        <v>1</v>
      </c>
      <c r="S4659" s="23" t="str">
        <f t="shared" si="361"/>
        <v>ORD104658_20251030_CUST01751_MED020</v>
      </c>
      <c r="T4659" s="23">
        <f t="shared" si="362"/>
        <v>1</v>
      </c>
      <c r="U4659" s="6">
        <f t="shared" si="363"/>
        <v>61.33</v>
      </c>
      <c r="V4659" s="6">
        <f>tbl_Raw_Data[[#This Row],[Discount_Pct]]*tbl_Raw_Data[[#This Row],[Gross_Amount]]/100</f>
        <v>0</v>
      </c>
      <c r="W4659" s="6">
        <f>tbl_Raw_Data[[#This Row],[Gross_Amount]]-tbl_Raw_Data[[#This Row],[Discount_Amount]]</f>
        <v>61.33</v>
      </c>
      <c r="X4659" s="6">
        <f>tbl_Raw_Data[[#This Row],[Net_Amount_Before_Tax]]*tbl_Raw_Data[[#This Row],[Tax_Pct]]/100</f>
        <v>7.3596000000000004</v>
      </c>
      <c r="Y4659" s="6">
        <f>tbl_Raw_Data[[#This Row],[Net_Amount_Before_Tax]]+tbl_Raw_Data[[#This Row],[Tax_Amount]]</f>
        <v>68.689599999999999</v>
      </c>
      <c r="Z4659" s="6">
        <f t="shared" si="364"/>
        <v>3</v>
      </c>
    </row>
    <row r="4660" spans="1:26" x14ac:dyDescent="0.3">
      <c r="A4660" s="23" t="s">
        <v>6673</v>
      </c>
      <c r="B4660" s="34">
        <v>45489</v>
      </c>
      <c r="C4660" s="23" t="s">
        <v>1280</v>
      </c>
      <c r="D4660" s="23" t="s">
        <v>80</v>
      </c>
      <c r="E4660" s="23" t="s">
        <v>81</v>
      </c>
      <c r="F4660" s="23">
        <v>395007</v>
      </c>
      <c r="G4660" s="23" t="s">
        <v>119</v>
      </c>
      <c r="H4660" s="23" t="s">
        <v>120</v>
      </c>
      <c r="I4660" s="23" t="s">
        <v>32</v>
      </c>
      <c r="J4660" s="23" t="s">
        <v>64</v>
      </c>
      <c r="K4660" s="23" t="s">
        <v>57</v>
      </c>
      <c r="L4660" s="23">
        <v>1</v>
      </c>
      <c r="M4660" s="23">
        <v>67.69</v>
      </c>
      <c r="N4660" s="23">
        <v>0</v>
      </c>
      <c r="O4660" s="23">
        <v>5</v>
      </c>
      <c r="P4660" s="23" t="s">
        <v>43</v>
      </c>
      <c r="Q4660" s="23" t="s">
        <v>34</v>
      </c>
      <c r="R4660" s="23">
        <f t="shared" si="360"/>
        <v>1</v>
      </c>
      <c r="S4660" s="23" t="str">
        <f t="shared" si="361"/>
        <v>ORD104659_20240716_CUST01640_MED010</v>
      </c>
      <c r="T4660" s="23">
        <f t="shared" si="362"/>
        <v>1</v>
      </c>
      <c r="U4660" s="6">
        <f t="shared" si="363"/>
        <v>67.69</v>
      </c>
      <c r="V4660" s="6">
        <f>tbl_Raw_Data[[#This Row],[Discount_Pct]]*tbl_Raw_Data[[#This Row],[Gross_Amount]]/100</f>
        <v>0</v>
      </c>
      <c r="W4660" s="6">
        <f>tbl_Raw_Data[[#This Row],[Gross_Amount]]-tbl_Raw_Data[[#This Row],[Discount_Amount]]</f>
        <v>67.69</v>
      </c>
      <c r="X4660" s="6">
        <f>tbl_Raw_Data[[#This Row],[Net_Amount_Before_Tax]]*tbl_Raw_Data[[#This Row],[Tax_Pct]]/100</f>
        <v>3.3845000000000001</v>
      </c>
      <c r="Y4660" s="6">
        <f>tbl_Raw_Data[[#This Row],[Net_Amount_Before_Tax]]+tbl_Raw_Data[[#This Row],[Tax_Amount]]</f>
        <v>71.0745</v>
      </c>
      <c r="Z4660" s="6">
        <f t="shared" si="364"/>
        <v>2</v>
      </c>
    </row>
    <row r="4661" spans="1:26" x14ac:dyDescent="0.3">
      <c r="A4661" s="23" t="s">
        <v>6674</v>
      </c>
      <c r="B4661" s="34">
        <v>45471</v>
      </c>
      <c r="C4661" s="23" t="s">
        <v>2997</v>
      </c>
      <c r="D4661" s="23" t="s">
        <v>100</v>
      </c>
      <c r="E4661" s="23" t="s">
        <v>101</v>
      </c>
      <c r="F4661" s="23">
        <v>201305</v>
      </c>
      <c r="G4661" s="23" t="s">
        <v>68</v>
      </c>
      <c r="H4661" s="23" t="s">
        <v>69</v>
      </c>
      <c r="I4661" s="23" t="s">
        <v>55</v>
      </c>
      <c r="J4661" s="23" t="s">
        <v>56</v>
      </c>
      <c r="K4661" s="23" t="s">
        <v>24</v>
      </c>
      <c r="L4661" s="23">
        <v>1</v>
      </c>
      <c r="M4661" s="23">
        <v>25.85</v>
      </c>
      <c r="N4661" s="23">
        <v>15</v>
      </c>
      <c r="O4661" s="23">
        <v>18</v>
      </c>
      <c r="P4661" s="23" t="s">
        <v>33</v>
      </c>
      <c r="Q4661" s="23" t="s">
        <v>44</v>
      </c>
      <c r="R4661" s="23">
        <f t="shared" si="360"/>
        <v>1</v>
      </c>
      <c r="S4661" s="23" t="str">
        <f t="shared" si="361"/>
        <v>ORD104660_20240628_CUST03340_MED003</v>
      </c>
      <c r="T4661" s="23">
        <f t="shared" si="362"/>
        <v>1</v>
      </c>
      <c r="U4661" s="6">
        <f t="shared" si="363"/>
        <v>25.85</v>
      </c>
      <c r="V4661" s="6">
        <f>tbl_Raw_Data[[#This Row],[Discount_Pct]]*tbl_Raw_Data[[#This Row],[Gross_Amount]]/100</f>
        <v>3.8774999999999999</v>
      </c>
      <c r="W4661" s="6">
        <f>tbl_Raw_Data[[#This Row],[Gross_Amount]]-tbl_Raw_Data[[#This Row],[Discount_Amount]]</f>
        <v>21.9725</v>
      </c>
      <c r="X4661" s="6">
        <f>tbl_Raw_Data[[#This Row],[Net_Amount_Before_Tax]]*tbl_Raw_Data[[#This Row],[Tax_Pct]]/100</f>
        <v>3.95505</v>
      </c>
      <c r="Y4661" s="6">
        <f>tbl_Raw_Data[[#This Row],[Net_Amount_Before_Tax]]+tbl_Raw_Data[[#This Row],[Tax_Amount]]</f>
        <v>25.92755</v>
      </c>
      <c r="Z4661" s="6">
        <f t="shared" si="364"/>
        <v>3</v>
      </c>
    </row>
    <row r="4662" spans="1:26" x14ac:dyDescent="0.3">
      <c r="A4662" s="23" t="s">
        <v>6675</v>
      </c>
      <c r="B4662" s="34">
        <v>45902</v>
      </c>
      <c r="C4662" s="23" t="s">
        <v>6676</v>
      </c>
      <c r="D4662" s="23" t="s">
        <v>87</v>
      </c>
      <c r="E4662" s="23" t="s">
        <v>88</v>
      </c>
      <c r="F4662" s="23">
        <v>600096</v>
      </c>
      <c r="G4662" s="23" t="s">
        <v>233</v>
      </c>
      <c r="H4662" s="23" t="s">
        <v>234</v>
      </c>
      <c r="I4662" s="23" t="s">
        <v>104</v>
      </c>
      <c r="J4662" s="23" t="s">
        <v>42</v>
      </c>
      <c r="K4662" s="23" t="s">
        <v>24</v>
      </c>
      <c r="L4662" s="23">
        <v>2</v>
      </c>
      <c r="M4662" s="23">
        <v>156.51</v>
      </c>
      <c r="N4662" s="23">
        <v>10</v>
      </c>
      <c r="O4662" s="23">
        <v>12</v>
      </c>
      <c r="P4662" s="23" t="s">
        <v>25</v>
      </c>
      <c r="Q4662" s="23" t="s">
        <v>34</v>
      </c>
      <c r="R4662" s="23">
        <f t="shared" si="360"/>
        <v>1</v>
      </c>
      <c r="S4662" s="23" t="str">
        <f t="shared" si="361"/>
        <v>ORD104661_20250902_CUST00283_MED019</v>
      </c>
      <c r="T4662" s="23">
        <f t="shared" si="362"/>
        <v>1</v>
      </c>
      <c r="U4662" s="6">
        <f t="shared" si="363"/>
        <v>313.02</v>
      </c>
      <c r="V4662" s="6">
        <f>tbl_Raw_Data[[#This Row],[Discount_Pct]]*tbl_Raw_Data[[#This Row],[Gross_Amount]]/100</f>
        <v>31.302</v>
      </c>
      <c r="W4662" s="6">
        <f>tbl_Raw_Data[[#This Row],[Gross_Amount]]-tbl_Raw_Data[[#This Row],[Discount_Amount]]</f>
        <v>281.71799999999996</v>
      </c>
      <c r="X4662" s="6">
        <f>tbl_Raw_Data[[#This Row],[Net_Amount_Before_Tax]]*tbl_Raw_Data[[#This Row],[Tax_Pct]]/100</f>
        <v>33.806159999999998</v>
      </c>
      <c r="Y4662" s="6">
        <f>tbl_Raw_Data[[#This Row],[Net_Amount_Before_Tax]]+tbl_Raw_Data[[#This Row],[Tax_Amount]]</f>
        <v>315.52415999999994</v>
      </c>
      <c r="Z4662" s="6">
        <f t="shared" si="364"/>
        <v>1</v>
      </c>
    </row>
    <row r="4663" spans="1:26" x14ac:dyDescent="0.3">
      <c r="A4663" s="23" t="s">
        <v>6675</v>
      </c>
      <c r="B4663" s="34">
        <v>45783</v>
      </c>
      <c r="C4663" s="23" t="s">
        <v>5187</v>
      </c>
      <c r="D4663" s="23" t="s">
        <v>46</v>
      </c>
      <c r="E4663" s="23" t="s">
        <v>47</v>
      </c>
      <c r="F4663" s="23">
        <v>411014</v>
      </c>
      <c r="G4663" s="23" t="s">
        <v>160</v>
      </c>
      <c r="H4663" s="23" t="s">
        <v>161</v>
      </c>
      <c r="I4663" s="23" t="s">
        <v>50</v>
      </c>
      <c r="J4663" s="23" t="s">
        <v>23</v>
      </c>
      <c r="K4663" s="23" t="s">
        <v>24</v>
      </c>
      <c r="L4663" s="23">
        <v>2</v>
      </c>
      <c r="M4663" s="23">
        <v>156.01</v>
      </c>
      <c r="N4663" s="23">
        <v>5</v>
      </c>
      <c r="O4663" s="23">
        <v>5</v>
      </c>
      <c r="P4663" s="23" t="s">
        <v>25</v>
      </c>
      <c r="Q4663" s="23" t="s">
        <v>34</v>
      </c>
      <c r="R4663" s="23">
        <f t="shared" si="360"/>
        <v>1</v>
      </c>
      <c r="S4663" s="23" t="str">
        <f t="shared" si="361"/>
        <v>ORD104661_20250506_CUST00008_MED014</v>
      </c>
      <c r="T4663" s="23">
        <f t="shared" si="362"/>
        <v>1</v>
      </c>
      <c r="U4663" s="6">
        <f t="shared" si="363"/>
        <v>312.02</v>
      </c>
      <c r="V4663" s="6">
        <f>tbl_Raw_Data[[#This Row],[Discount_Pct]]*tbl_Raw_Data[[#This Row],[Gross_Amount]]/100</f>
        <v>15.600999999999999</v>
      </c>
      <c r="W4663" s="6">
        <f>tbl_Raw_Data[[#This Row],[Gross_Amount]]-tbl_Raw_Data[[#This Row],[Discount_Amount]]</f>
        <v>296.41899999999998</v>
      </c>
      <c r="X4663" s="6">
        <f>tbl_Raw_Data[[#This Row],[Net_Amount_Before_Tax]]*tbl_Raw_Data[[#This Row],[Tax_Pct]]/100</f>
        <v>14.820949999999998</v>
      </c>
      <c r="Y4663" s="6">
        <f>tbl_Raw_Data[[#This Row],[Net_Amount_Before_Tax]]+tbl_Raw_Data[[#This Row],[Tax_Amount]]</f>
        <v>311.23994999999996</v>
      </c>
      <c r="Z4663" s="6">
        <f t="shared" si="364"/>
        <v>1</v>
      </c>
    </row>
    <row r="4664" spans="1:26" x14ac:dyDescent="0.3">
      <c r="A4664" s="23" t="s">
        <v>6677</v>
      </c>
      <c r="B4664" s="34">
        <v>45513</v>
      </c>
      <c r="C4664" s="23" t="s">
        <v>6678</v>
      </c>
      <c r="D4664" s="23" t="s">
        <v>87</v>
      </c>
      <c r="E4664" s="23" t="s">
        <v>88</v>
      </c>
      <c r="F4664" s="23">
        <v>600096</v>
      </c>
      <c r="G4664" s="23" t="s">
        <v>315</v>
      </c>
      <c r="H4664" s="23" t="s">
        <v>316</v>
      </c>
      <c r="I4664" s="23" t="s">
        <v>50</v>
      </c>
      <c r="J4664" s="23" t="s">
        <v>114</v>
      </c>
      <c r="K4664" s="23" t="s">
        <v>24</v>
      </c>
      <c r="L4664" s="23">
        <v>1</v>
      </c>
      <c r="M4664" s="23">
        <v>135.22999999999999</v>
      </c>
      <c r="N4664" s="23">
        <v>0</v>
      </c>
      <c r="O4664" s="23">
        <v>12</v>
      </c>
      <c r="P4664" s="23" t="s">
        <v>89</v>
      </c>
      <c r="Q4664" s="23" t="s">
        <v>34</v>
      </c>
      <c r="R4664" s="23">
        <f t="shared" si="360"/>
        <v>1</v>
      </c>
      <c r="S4664" s="23" t="str">
        <f t="shared" si="361"/>
        <v>ORD104663_20240809_CUST01351_MED012</v>
      </c>
      <c r="T4664" s="23">
        <f t="shared" si="362"/>
        <v>1</v>
      </c>
      <c r="U4664" s="6">
        <f t="shared" si="363"/>
        <v>135.22999999999999</v>
      </c>
      <c r="V4664" s="6">
        <f>tbl_Raw_Data[[#This Row],[Discount_Pct]]*tbl_Raw_Data[[#This Row],[Gross_Amount]]/100</f>
        <v>0</v>
      </c>
      <c r="W4664" s="6">
        <f>tbl_Raw_Data[[#This Row],[Gross_Amount]]-tbl_Raw_Data[[#This Row],[Discount_Amount]]</f>
        <v>135.22999999999999</v>
      </c>
      <c r="X4664" s="6">
        <f>tbl_Raw_Data[[#This Row],[Net_Amount_Before_Tax]]*tbl_Raw_Data[[#This Row],[Tax_Pct]]/100</f>
        <v>16.227599999999999</v>
      </c>
      <c r="Y4664" s="6">
        <f>tbl_Raw_Data[[#This Row],[Net_Amount_Before_Tax]]+tbl_Raw_Data[[#This Row],[Tax_Amount]]</f>
        <v>151.45759999999999</v>
      </c>
      <c r="Z4664" s="6">
        <f t="shared" si="364"/>
        <v>1</v>
      </c>
    </row>
    <row r="4665" spans="1:26" x14ac:dyDescent="0.3">
      <c r="A4665" s="23" t="s">
        <v>6679</v>
      </c>
      <c r="B4665" s="34">
        <v>45735</v>
      </c>
      <c r="C4665" s="23" t="s">
        <v>6680</v>
      </c>
      <c r="D4665" s="23" t="s">
        <v>130</v>
      </c>
      <c r="E4665" s="23" t="s">
        <v>131</v>
      </c>
      <c r="F4665" s="23">
        <v>700029</v>
      </c>
      <c r="G4665" s="23" t="s">
        <v>94</v>
      </c>
      <c r="H4665" s="23" t="s">
        <v>95</v>
      </c>
      <c r="I4665" s="23" t="s">
        <v>84</v>
      </c>
      <c r="J4665" s="23" t="s">
        <v>42</v>
      </c>
      <c r="K4665" s="23" t="s">
        <v>24</v>
      </c>
      <c r="L4665" s="23">
        <v>3</v>
      </c>
      <c r="M4665" s="23">
        <v>78.81</v>
      </c>
      <c r="N4665" s="23">
        <v>10</v>
      </c>
      <c r="O4665" s="23">
        <v>18</v>
      </c>
      <c r="P4665" s="23" t="s">
        <v>89</v>
      </c>
      <c r="Q4665" s="23" t="s">
        <v>34</v>
      </c>
      <c r="R4665" s="23">
        <f t="shared" si="360"/>
        <v>1</v>
      </c>
      <c r="S4665" s="23" t="str">
        <f t="shared" si="361"/>
        <v>ORD104664_20250319_CUST00964_MED021</v>
      </c>
      <c r="T4665" s="23">
        <f t="shared" si="362"/>
        <v>1</v>
      </c>
      <c r="U4665" s="6">
        <f t="shared" si="363"/>
        <v>236.43</v>
      </c>
      <c r="V4665" s="6">
        <f>tbl_Raw_Data[[#This Row],[Discount_Pct]]*tbl_Raw_Data[[#This Row],[Gross_Amount]]/100</f>
        <v>23.643000000000001</v>
      </c>
      <c r="W4665" s="6">
        <f>tbl_Raw_Data[[#This Row],[Gross_Amount]]-tbl_Raw_Data[[#This Row],[Discount_Amount]]</f>
        <v>212.78700000000001</v>
      </c>
      <c r="X4665" s="6">
        <f>tbl_Raw_Data[[#This Row],[Net_Amount_Before_Tax]]*tbl_Raw_Data[[#This Row],[Tax_Pct]]/100</f>
        <v>38.301659999999998</v>
      </c>
      <c r="Y4665" s="6">
        <f>tbl_Raw_Data[[#This Row],[Net_Amount_Before_Tax]]+tbl_Raw_Data[[#This Row],[Tax_Amount]]</f>
        <v>251.08866</v>
      </c>
      <c r="Z4665" s="6">
        <f t="shared" si="364"/>
        <v>1</v>
      </c>
    </row>
    <row r="4666" spans="1:26" x14ac:dyDescent="0.3">
      <c r="A4666" s="23" t="s">
        <v>6679</v>
      </c>
      <c r="B4666" s="34">
        <v>45705</v>
      </c>
      <c r="C4666" s="23" t="s">
        <v>1880</v>
      </c>
      <c r="D4666" s="23" t="s">
        <v>183</v>
      </c>
      <c r="E4666" s="23" t="s">
        <v>184</v>
      </c>
      <c r="F4666" s="23">
        <v>122002</v>
      </c>
      <c r="G4666" s="23" t="s">
        <v>107</v>
      </c>
      <c r="H4666" s="23" t="s">
        <v>108</v>
      </c>
      <c r="I4666" s="23" t="s">
        <v>63</v>
      </c>
      <c r="J4666" s="23" t="s">
        <v>42</v>
      </c>
      <c r="K4666" s="23" t="s">
        <v>57</v>
      </c>
      <c r="L4666" s="23">
        <v>3</v>
      </c>
      <c r="M4666" s="23">
        <v>105.64</v>
      </c>
      <c r="N4666" s="23">
        <v>10</v>
      </c>
      <c r="O4666" s="23">
        <v>12</v>
      </c>
      <c r="P4666" s="23" t="s">
        <v>58</v>
      </c>
      <c r="Q4666" s="23" t="s">
        <v>34</v>
      </c>
      <c r="R4666" s="23">
        <f t="shared" si="360"/>
        <v>1</v>
      </c>
      <c r="S4666" s="23" t="str">
        <f t="shared" si="361"/>
        <v>ORD104664_20250217_CUST00795_MED005</v>
      </c>
      <c r="T4666" s="23">
        <f t="shared" si="362"/>
        <v>1</v>
      </c>
      <c r="U4666" s="6">
        <f t="shared" si="363"/>
        <v>316.92</v>
      </c>
      <c r="V4666" s="6">
        <f>tbl_Raw_Data[[#This Row],[Discount_Pct]]*tbl_Raw_Data[[#This Row],[Gross_Amount]]/100</f>
        <v>31.692000000000004</v>
      </c>
      <c r="W4666" s="6">
        <f>tbl_Raw_Data[[#This Row],[Gross_Amount]]-tbl_Raw_Data[[#This Row],[Discount_Amount]]</f>
        <v>285.22800000000001</v>
      </c>
      <c r="X4666" s="6">
        <f>tbl_Raw_Data[[#This Row],[Net_Amount_Before_Tax]]*tbl_Raw_Data[[#This Row],[Tax_Pct]]/100</f>
        <v>34.227359999999997</v>
      </c>
      <c r="Y4666" s="6">
        <f>tbl_Raw_Data[[#This Row],[Net_Amount_Before_Tax]]+tbl_Raw_Data[[#This Row],[Tax_Amount]]</f>
        <v>319.45535999999998</v>
      </c>
      <c r="Z4666" s="6">
        <f t="shared" si="364"/>
        <v>4</v>
      </c>
    </row>
    <row r="4667" spans="1:26" x14ac:dyDescent="0.3">
      <c r="A4667" s="23" t="s">
        <v>6681</v>
      </c>
      <c r="B4667" s="34">
        <v>46018</v>
      </c>
      <c r="C4667" s="23" t="s">
        <v>6483</v>
      </c>
      <c r="D4667" s="23" t="s">
        <v>19</v>
      </c>
      <c r="E4667" s="23" t="s">
        <v>19</v>
      </c>
      <c r="F4667" s="23">
        <v>110085</v>
      </c>
      <c r="G4667" s="23" t="s">
        <v>185</v>
      </c>
      <c r="H4667" s="23" t="s">
        <v>186</v>
      </c>
      <c r="I4667" s="23" t="s">
        <v>76</v>
      </c>
      <c r="J4667" s="23" t="s">
        <v>187</v>
      </c>
      <c r="K4667" s="23" t="s">
        <v>57</v>
      </c>
      <c r="L4667" s="23">
        <v>1</v>
      </c>
      <c r="M4667" s="23">
        <v>101.02</v>
      </c>
      <c r="N4667" s="23">
        <v>5</v>
      </c>
      <c r="O4667" s="23">
        <v>12</v>
      </c>
      <c r="P4667" s="23" t="s">
        <v>43</v>
      </c>
      <c r="Q4667" s="23" t="s">
        <v>34</v>
      </c>
      <c r="R4667" s="23">
        <f t="shared" si="360"/>
        <v>1</v>
      </c>
      <c r="S4667" s="23" t="str">
        <f t="shared" si="361"/>
        <v>ORD104666_20251227_CUST03213_MED009</v>
      </c>
      <c r="T4667" s="23">
        <f t="shared" si="362"/>
        <v>1</v>
      </c>
      <c r="U4667" s="6">
        <f t="shared" si="363"/>
        <v>101.02</v>
      </c>
      <c r="V4667" s="6">
        <f>tbl_Raw_Data[[#This Row],[Discount_Pct]]*tbl_Raw_Data[[#This Row],[Gross_Amount]]/100</f>
        <v>5.0509999999999993</v>
      </c>
      <c r="W4667" s="6">
        <f>tbl_Raw_Data[[#This Row],[Gross_Amount]]-tbl_Raw_Data[[#This Row],[Discount_Amount]]</f>
        <v>95.968999999999994</v>
      </c>
      <c r="X4667" s="6">
        <f>tbl_Raw_Data[[#This Row],[Net_Amount_Before_Tax]]*tbl_Raw_Data[[#This Row],[Tax_Pct]]/100</f>
        <v>11.51628</v>
      </c>
      <c r="Y4667" s="6">
        <f>tbl_Raw_Data[[#This Row],[Net_Amount_Before_Tax]]+tbl_Raw_Data[[#This Row],[Tax_Amount]]</f>
        <v>107.48527999999999</v>
      </c>
      <c r="Z4667" s="6">
        <f t="shared" si="364"/>
        <v>2</v>
      </c>
    </row>
    <row r="4668" spans="1:26" x14ac:dyDescent="0.3">
      <c r="A4668" s="23" t="s">
        <v>6681</v>
      </c>
      <c r="B4668" s="34">
        <v>45471</v>
      </c>
      <c r="C4668" s="23" t="s">
        <v>6516</v>
      </c>
      <c r="D4668" s="23" t="s">
        <v>142</v>
      </c>
      <c r="E4668" s="23" t="s">
        <v>81</v>
      </c>
      <c r="F4668" s="23">
        <v>380001</v>
      </c>
      <c r="G4668" s="23" t="s">
        <v>185</v>
      </c>
      <c r="H4668" s="23" t="s">
        <v>186</v>
      </c>
      <c r="I4668" s="23" t="s">
        <v>76</v>
      </c>
      <c r="J4668" s="23" t="s">
        <v>187</v>
      </c>
      <c r="K4668" s="23" t="s">
        <v>57</v>
      </c>
      <c r="L4668" s="23">
        <v>5</v>
      </c>
      <c r="M4668" s="23">
        <v>92.7</v>
      </c>
      <c r="N4668" s="23">
        <v>10</v>
      </c>
      <c r="O4668" s="23">
        <v>5</v>
      </c>
      <c r="P4668" s="23" t="s">
        <v>33</v>
      </c>
      <c r="Q4668" s="23" t="s">
        <v>90</v>
      </c>
      <c r="R4668" s="23">
        <f t="shared" si="360"/>
        <v>1</v>
      </c>
      <c r="S4668" s="23" t="str">
        <f t="shared" si="361"/>
        <v>ORD104666_20240628_CUST01091_MED009</v>
      </c>
      <c r="T4668" s="23">
        <f t="shared" si="362"/>
        <v>1</v>
      </c>
      <c r="U4668" s="6">
        <f t="shared" si="363"/>
        <v>463.5</v>
      </c>
      <c r="V4668" s="6">
        <f>tbl_Raw_Data[[#This Row],[Discount_Pct]]*tbl_Raw_Data[[#This Row],[Gross_Amount]]/100</f>
        <v>46.35</v>
      </c>
      <c r="W4668" s="6">
        <f>tbl_Raw_Data[[#This Row],[Gross_Amount]]-tbl_Raw_Data[[#This Row],[Discount_Amount]]</f>
        <v>417.15</v>
      </c>
      <c r="X4668" s="6">
        <f>tbl_Raw_Data[[#This Row],[Net_Amount_Before_Tax]]*tbl_Raw_Data[[#This Row],[Tax_Pct]]/100</f>
        <v>20.857500000000002</v>
      </c>
      <c r="Y4668" s="6">
        <f>tbl_Raw_Data[[#This Row],[Net_Amount_Before_Tax]]+tbl_Raw_Data[[#This Row],[Tax_Amount]]</f>
        <v>438.00749999999999</v>
      </c>
      <c r="Z4668" s="6">
        <f t="shared" si="364"/>
        <v>2</v>
      </c>
    </row>
    <row r="4669" spans="1:26" x14ac:dyDescent="0.3">
      <c r="A4669" s="23" t="s">
        <v>6682</v>
      </c>
      <c r="B4669" s="34">
        <v>45465</v>
      </c>
      <c r="C4669" s="23" t="s">
        <v>6683</v>
      </c>
      <c r="D4669" s="23" t="s">
        <v>123</v>
      </c>
      <c r="E4669" s="23" t="s">
        <v>101</v>
      </c>
      <c r="F4669" s="23">
        <v>226001</v>
      </c>
      <c r="G4669" s="23" t="s">
        <v>233</v>
      </c>
      <c r="H4669" s="23" t="s">
        <v>234</v>
      </c>
      <c r="I4669" s="23" t="s">
        <v>104</v>
      </c>
      <c r="J4669" s="23" t="s">
        <v>42</v>
      </c>
      <c r="K4669" s="23" t="s">
        <v>24</v>
      </c>
      <c r="L4669" s="23">
        <v>3</v>
      </c>
      <c r="M4669" s="23">
        <v>152.36000000000001</v>
      </c>
      <c r="N4669" s="23">
        <v>0</v>
      </c>
      <c r="O4669" s="23">
        <v>5</v>
      </c>
      <c r="P4669" s="23" t="s">
        <v>43</v>
      </c>
      <c r="Q4669" s="23" t="s">
        <v>34</v>
      </c>
      <c r="R4669" s="23">
        <f t="shared" si="360"/>
        <v>1</v>
      </c>
      <c r="S4669" s="23" t="str">
        <f t="shared" si="361"/>
        <v>ORD104668_20240622_CUST00245_MED019</v>
      </c>
      <c r="T4669" s="23">
        <f t="shared" si="362"/>
        <v>1</v>
      </c>
      <c r="U4669" s="6">
        <f t="shared" si="363"/>
        <v>457.08000000000004</v>
      </c>
      <c r="V4669" s="6">
        <f>tbl_Raw_Data[[#This Row],[Discount_Pct]]*tbl_Raw_Data[[#This Row],[Gross_Amount]]/100</f>
        <v>0</v>
      </c>
      <c r="W4669" s="6">
        <f>tbl_Raw_Data[[#This Row],[Gross_Amount]]-tbl_Raw_Data[[#This Row],[Discount_Amount]]</f>
        <v>457.08000000000004</v>
      </c>
      <c r="X4669" s="6">
        <f>tbl_Raw_Data[[#This Row],[Net_Amount_Before_Tax]]*tbl_Raw_Data[[#This Row],[Tax_Pct]]/100</f>
        <v>22.853999999999999</v>
      </c>
      <c r="Y4669" s="6">
        <f>tbl_Raw_Data[[#This Row],[Net_Amount_Before_Tax]]+tbl_Raw_Data[[#This Row],[Tax_Amount]]</f>
        <v>479.93400000000003</v>
      </c>
      <c r="Z4669" s="6">
        <f t="shared" si="364"/>
        <v>3</v>
      </c>
    </row>
    <row r="4670" spans="1:26" x14ac:dyDescent="0.3">
      <c r="A4670" s="23" t="s">
        <v>6684</v>
      </c>
      <c r="B4670" s="34">
        <v>45446</v>
      </c>
      <c r="C4670" s="23" t="s">
        <v>2370</v>
      </c>
      <c r="D4670" s="23" t="s">
        <v>123</v>
      </c>
      <c r="E4670" s="23" t="s">
        <v>101</v>
      </c>
      <c r="F4670" s="23">
        <v>226001</v>
      </c>
      <c r="G4670" s="23" t="s">
        <v>53</v>
      </c>
      <c r="H4670" s="23" t="s">
        <v>54</v>
      </c>
      <c r="I4670" s="23" t="s">
        <v>55</v>
      </c>
      <c r="J4670" s="23" t="s">
        <v>56</v>
      </c>
      <c r="K4670" s="23" t="s">
        <v>57</v>
      </c>
      <c r="L4670" s="23">
        <v>2</v>
      </c>
      <c r="M4670" s="23">
        <v>57.12</v>
      </c>
      <c r="N4670" s="23">
        <v>10</v>
      </c>
      <c r="O4670" s="23">
        <v>12</v>
      </c>
      <c r="P4670" s="23" t="s">
        <v>25</v>
      </c>
      <c r="Q4670" s="23" t="s">
        <v>44</v>
      </c>
      <c r="R4670" s="23">
        <f t="shared" si="360"/>
        <v>1</v>
      </c>
      <c r="S4670" s="23" t="str">
        <f t="shared" si="361"/>
        <v>ORD104669_20240603_CUST02963_MED020</v>
      </c>
      <c r="T4670" s="23">
        <f t="shared" si="362"/>
        <v>1</v>
      </c>
      <c r="U4670" s="6">
        <f t="shared" si="363"/>
        <v>114.24</v>
      </c>
      <c r="V4670" s="6">
        <f>tbl_Raw_Data[[#This Row],[Discount_Pct]]*tbl_Raw_Data[[#This Row],[Gross_Amount]]/100</f>
        <v>11.423999999999999</v>
      </c>
      <c r="W4670" s="6">
        <f>tbl_Raw_Data[[#This Row],[Gross_Amount]]-tbl_Raw_Data[[#This Row],[Discount_Amount]]</f>
        <v>102.816</v>
      </c>
      <c r="X4670" s="6">
        <f>tbl_Raw_Data[[#This Row],[Net_Amount_Before_Tax]]*tbl_Raw_Data[[#This Row],[Tax_Pct]]/100</f>
        <v>12.337919999999999</v>
      </c>
      <c r="Y4670" s="6">
        <f>tbl_Raw_Data[[#This Row],[Net_Amount_Before_Tax]]+tbl_Raw_Data[[#This Row],[Tax_Amount]]</f>
        <v>115.15392</v>
      </c>
      <c r="Z4670" s="6">
        <f t="shared" si="364"/>
        <v>1</v>
      </c>
    </row>
    <row r="4671" spans="1:26" x14ac:dyDescent="0.3">
      <c r="A4671" s="23" t="s">
        <v>6685</v>
      </c>
      <c r="B4671" s="34">
        <v>45974</v>
      </c>
      <c r="C4671" s="23" t="s">
        <v>6024</v>
      </c>
      <c r="D4671" s="23" t="s">
        <v>52</v>
      </c>
      <c r="E4671" s="23" t="s">
        <v>52</v>
      </c>
      <c r="F4671" s="23">
        <v>160001</v>
      </c>
      <c r="G4671" s="23" t="s">
        <v>315</v>
      </c>
      <c r="H4671" s="23" t="s">
        <v>316</v>
      </c>
      <c r="I4671" s="23" t="s">
        <v>50</v>
      </c>
      <c r="J4671" s="23" t="s">
        <v>114</v>
      </c>
      <c r="K4671" s="23" t="s">
        <v>24</v>
      </c>
      <c r="L4671" s="23">
        <v>2</v>
      </c>
      <c r="M4671" s="23">
        <v>136.06</v>
      </c>
      <c r="N4671" s="23">
        <v>5</v>
      </c>
      <c r="O4671" s="23">
        <v>12</v>
      </c>
      <c r="P4671" s="23" t="s">
        <v>33</v>
      </c>
      <c r="Q4671" s="23" t="s">
        <v>34</v>
      </c>
      <c r="R4671" s="23">
        <f t="shared" si="360"/>
        <v>1</v>
      </c>
      <c r="S4671" s="23" t="str">
        <f t="shared" si="361"/>
        <v>ORD104670_20251113_CUST03197_MED012</v>
      </c>
      <c r="T4671" s="23">
        <f t="shared" si="362"/>
        <v>1</v>
      </c>
      <c r="U4671" s="6">
        <f t="shared" si="363"/>
        <v>272.12</v>
      </c>
      <c r="V4671" s="6">
        <f>tbl_Raw_Data[[#This Row],[Discount_Pct]]*tbl_Raw_Data[[#This Row],[Gross_Amount]]/100</f>
        <v>13.606</v>
      </c>
      <c r="W4671" s="6">
        <f>tbl_Raw_Data[[#This Row],[Gross_Amount]]-tbl_Raw_Data[[#This Row],[Discount_Amount]]</f>
        <v>258.51400000000001</v>
      </c>
      <c r="X4671" s="6">
        <f>tbl_Raw_Data[[#This Row],[Net_Amount_Before_Tax]]*tbl_Raw_Data[[#This Row],[Tax_Pct]]/100</f>
        <v>31.02168</v>
      </c>
      <c r="Y4671" s="6">
        <f>tbl_Raw_Data[[#This Row],[Net_Amount_Before_Tax]]+tbl_Raw_Data[[#This Row],[Tax_Amount]]</f>
        <v>289.53568000000001</v>
      </c>
      <c r="Z4671" s="6">
        <f t="shared" si="364"/>
        <v>1</v>
      </c>
    </row>
    <row r="4672" spans="1:26" x14ac:dyDescent="0.3">
      <c r="A4672" s="23" t="s">
        <v>6686</v>
      </c>
      <c r="B4672" s="34">
        <v>45689</v>
      </c>
      <c r="C4672" s="23" t="s">
        <v>6687</v>
      </c>
      <c r="D4672" s="23" t="s">
        <v>19</v>
      </c>
      <c r="E4672" s="23" t="s">
        <v>19</v>
      </c>
      <c r="F4672" s="23">
        <v>110029</v>
      </c>
      <c r="G4672" s="23" t="s">
        <v>74</v>
      </c>
      <c r="H4672" s="23" t="s">
        <v>75</v>
      </c>
      <c r="I4672" s="23" t="s">
        <v>76</v>
      </c>
      <c r="J4672" s="23" t="s">
        <v>77</v>
      </c>
      <c r="K4672" s="23" t="s">
        <v>57</v>
      </c>
      <c r="L4672" s="23">
        <v>1</v>
      </c>
      <c r="M4672" s="23">
        <v>66.739999999999995</v>
      </c>
      <c r="N4672" s="23">
        <v>15</v>
      </c>
      <c r="O4672" s="23">
        <v>5</v>
      </c>
      <c r="P4672" s="23" t="s">
        <v>58</v>
      </c>
      <c r="Q4672" s="23" t="s">
        <v>34</v>
      </c>
      <c r="R4672" s="23">
        <f t="shared" si="360"/>
        <v>1</v>
      </c>
      <c r="S4672" s="23" t="str">
        <f t="shared" si="361"/>
        <v>ORD104671_20250201_CUST02101_MED008</v>
      </c>
      <c r="T4672" s="23">
        <f t="shared" si="362"/>
        <v>1</v>
      </c>
      <c r="U4672" s="6">
        <f t="shared" si="363"/>
        <v>66.739999999999995</v>
      </c>
      <c r="V4672" s="6">
        <f>tbl_Raw_Data[[#This Row],[Discount_Pct]]*tbl_Raw_Data[[#This Row],[Gross_Amount]]/100</f>
        <v>10.010999999999999</v>
      </c>
      <c r="W4672" s="6">
        <f>tbl_Raw_Data[[#This Row],[Gross_Amount]]-tbl_Raw_Data[[#This Row],[Discount_Amount]]</f>
        <v>56.728999999999999</v>
      </c>
      <c r="X4672" s="6">
        <f>tbl_Raw_Data[[#This Row],[Net_Amount_Before_Tax]]*tbl_Raw_Data[[#This Row],[Tax_Pct]]/100</f>
        <v>2.8364499999999997</v>
      </c>
      <c r="Y4672" s="6">
        <f>tbl_Raw_Data[[#This Row],[Net_Amount_Before_Tax]]+tbl_Raw_Data[[#This Row],[Tax_Amount]]</f>
        <v>59.565449999999998</v>
      </c>
      <c r="Z4672" s="6">
        <f t="shared" si="364"/>
        <v>2</v>
      </c>
    </row>
    <row r="4673" spans="1:26" x14ac:dyDescent="0.3">
      <c r="A4673" s="23" t="s">
        <v>6688</v>
      </c>
      <c r="B4673" s="34">
        <v>45825</v>
      </c>
      <c r="C4673" s="23" t="s">
        <v>3190</v>
      </c>
      <c r="D4673" s="23" t="s">
        <v>159</v>
      </c>
      <c r="E4673" s="23" t="s">
        <v>47</v>
      </c>
      <c r="F4673" s="23">
        <v>400050</v>
      </c>
      <c r="G4673" s="23" t="s">
        <v>167</v>
      </c>
      <c r="H4673" s="23" t="s">
        <v>168</v>
      </c>
      <c r="I4673" s="23" t="s">
        <v>113</v>
      </c>
      <c r="J4673" s="23" t="s">
        <v>42</v>
      </c>
      <c r="K4673" s="23" t="s">
        <v>24</v>
      </c>
      <c r="L4673" s="23">
        <v>2</v>
      </c>
      <c r="M4673" s="23">
        <v>177.49</v>
      </c>
      <c r="N4673" s="23">
        <v>10</v>
      </c>
      <c r="O4673" s="23">
        <v>5</v>
      </c>
      <c r="P4673" s="23" t="s">
        <v>43</v>
      </c>
      <c r="Q4673" s="23" t="s">
        <v>26</v>
      </c>
      <c r="R4673" s="23">
        <f t="shared" si="360"/>
        <v>1</v>
      </c>
      <c r="S4673" s="23" t="str">
        <f t="shared" si="361"/>
        <v>ORD104672_20250617_CUST00070_MED026</v>
      </c>
      <c r="T4673" s="23">
        <f t="shared" si="362"/>
        <v>1</v>
      </c>
      <c r="U4673" s="6">
        <f t="shared" si="363"/>
        <v>354.98</v>
      </c>
      <c r="V4673" s="6">
        <f>tbl_Raw_Data[[#This Row],[Discount_Pct]]*tbl_Raw_Data[[#This Row],[Gross_Amount]]/100</f>
        <v>35.498000000000005</v>
      </c>
      <c r="W4673" s="6">
        <f>tbl_Raw_Data[[#This Row],[Gross_Amount]]-tbl_Raw_Data[[#This Row],[Discount_Amount]]</f>
        <v>319.48200000000003</v>
      </c>
      <c r="X4673" s="6">
        <f>tbl_Raw_Data[[#This Row],[Net_Amount_Before_Tax]]*tbl_Raw_Data[[#This Row],[Tax_Pct]]/100</f>
        <v>15.9741</v>
      </c>
      <c r="Y4673" s="6">
        <f>tbl_Raw_Data[[#This Row],[Net_Amount_Before_Tax]]+tbl_Raw_Data[[#This Row],[Tax_Amount]]</f>
        <v>335.45610000000005</v>
      </c>
      <c r="Z4673" s="6">
        <f t="shared" si="364"/>
        <v>2</v>
      </c>
    </row>
    <row r="4674" spans="1:26" x14ac:dyDescent="0.3">
      <c r="A4674" s="23" t="s">
        <v>6688</v>
      </c>
      <c r="B4674" s="34">
        <v>45658</v>
      </c>
      <c r="C4674" s="23" t="s">
        <v>5025</v>
      </c>
      <c r="D4674" s="23" t="s">
        <v>87</v>
      </c>
      <c r="E4674" s="23" t="s">
        <v>88</v>
      </c>
      <c r="F4674" s="23">
        <v>600040</v>
      </c>
      <c r="G4674" s="23" t="s">
        <v>132</v>
      </c>
      <c r="H4674" s="23" t="s">
        <v>133</v>
      </c>
      <c r="I4674" s="23" t="s">
        <v>134</v>
      </c>
      <c r="J4674" s="23" t="s">
        <v>135</v>
      </c>
      <c r="K4674" s="23" t="s">
        <v>57</v>
      </c>
      <c r="L4674" s="23">
        <v>1</v>
      </c>
      <c r="M4674" s="23">
        <v>80.89</v>
      </c>
      <c r="N4674" s="23">
        <v>0</v>
      </c>
      <c r="O4674" s="23">
        <v>5</v>
      </c>
      <c r="P4674" s="23" t="s">
        <v>89</v>
      </c>
      <c r="Q4674" s="23" t="s">
        <v>44</v>
      </c>
      <c r="R4674" s="23">
        <f t="shared" ref="R4674:R4737" si="365">COUNTIFS($A$2:$A$8001,A4674,$B$2:$B$8001,B4674,$C$2:$C$8001,C4674,$G$2:$G$8001,G4674)</f>
        <v>1</v>
      </c>
      <c r="S4674" s="23" t="str">
        <f t="shared" ref="S4674:S4737" si="366">A4674&amp;"_"&amp;TEXT(B4674,"yyyymmdd")&amp;"_"&amp;C4674&amp;"_"&amp;G4674</f>
        <v>ORD104672_20250101_CUST02022_MED007</v>
      </c>
      <c r="T4674" s="23">
        <f t="shared" ref="T4674:T4737" si="367">COUNTIF($S$2:$S$8001,S4674)</f>
        <v>1</v>
      </c>
      <c r="U4674" s="6">
        <f t="shared" ref="U4674:U4737" si="368">L4674*M4674</f>
        <v>80.89</v>
      </c>
      <c r="V4674" s="6">
        <f>tbl_Raw_Data[[#This Row],[Discount_Pct]]*tbl_Raw_Data[[#This Row],[Gross_Amount]]/100</f>
        <v>0</v>
      </c>
      <c r="W4674" s="6">
        <f>tbl_Raw_Data[[#This Row],[Gross_Amount]]-tbl_Raw_Data[[#This Row],[Discount_Amount]]</f>
        <v>80.89</v>
      </c>
      <c r="X4674" s="6">
        <f>tbl_Raw_Data[[#This Row],[Net_Amount_Before_Tax]]*tbl_Raw_Data[[#This Row],[Tax_Pct]]/100</f>
        <v>4.0445000000000002</v>
      </c>
      <c r="Y4674" s="6">
        <f>tbl_Raw_Data[[#This Row],[Net_Amount_Before_Tax]]+tbl_Raw_Data[[#This Row],[Tax_Amount]]</f>
        <v>84.9345</v>
      </c>
      <c r="Z4674" s="6">
        <f t="shared" ref="Z4674:Z4737" si="369">COUNTIFS($C$2:$C$8001,C4674,$Q$2:$Q$8001,"Delivered")</f>
        <v>1</v>
      </c>
    </row>
    <row r="4675" spans="1:26" x14ac:dyDescent="0.3">
      <c r="A4675" s="23" t="s">
        <v>6689</v>
      </c>
      <c r="B4675" s="34">
        <v>45963</v>
      </c>
      <c r="C4675" s="23" t="s">
        <v>2938</v>
      </c>
      <c r="D4675" s="23" t="s">
        <v>123</v>
      </c>
      <c r="E4675" s="23" t="s">
        <v>101</v>
      </c>
      <c r="F4675" s="23">
        <v>226001</v>
      </c>
      <c r="G4675" s="23" t="s">
        <v>107</v>
      </c>
      <c r="H4675" s="23" t="s">
        <v>108</v>
      </c>
      <c r="I4675" s="23" t="s">
        <v>63</v>
      </c>
      <c r="J4675" s="23" t="s">
        <v>42</v>
      </c>
      <c r="K4675" s="23" t="s">
        <v>57</v>
      </c>
      <c r="L4675" s="23">
        <v>2</v>
      </c>
      <c r="M4675" s="23">
        <v>103.06</v>
      </c>
      <c r="N4675" s="23">
        <v>5</v>
      </c>
      <c r="O4675" s="23">
        <v>18</v>
      </c>
      <c r="P4675" s="23" t="s">
        <v>89</v>
      </c>
      <c r="Q4675" s="23" t="s">
        <v>26</v>
      </c>
      <c r="R4675" s="23">
        <f t="shared" si="365"/>
        <v>1</v>
      </c>
      <c r="S4675" s="23" t="str">
        <f t="shared" si="366"/>
        <v>ORD104674_20251102_CUST02649_MED005</v>
      </c>
      <c r="T4675" s="23">
        <f t="shared" si="367"/>
        <v>1</v>
      </c>
      <c r="U4675" s="6">
        <f t="shared" si="368"/>
        <v>206.12</v>
      </c>
      <c r="V4675" s="6">
        <f>tbl_Raw_Data[[#This Row],[Discount_Pct]]*tbl_Raw_Data[[#This Row],[Gross_Amount]]/100</f>
        <v>10.305999999999999</v>
      </c>
      <c r="W4675" s="6">
        <f>tbl_Raw_Data[[#This Row],[Gross_Amount]]-tbl_Raw_Data[[#This Row],[Discount_Amount]]</f>
        <v>195.81399999999999</v>
      </c>
      <c r="X4675" s="6">
        <f>tbl_Raw_Data[[#This Row],[Net_Amount_Before_Tax]]*tbl_Raw_Data[[#This Row],[Tax_Pct]]/100</f>
        <v>35.246520000000004</v>
      </c>
      <c r="Y4675" s="6">
        <f>tbl_Raw_Data[[#This Row],[Net_Amount_Before_Tax]]+tbl_Raw_Data[[#This Row],[Tax_Amount]]</f>
        <v>231.06052</v>
      </c>
      <c r="Z4675" s="6">
        <f t="shared" si="369"/>
        <v>2</v>
      </c>
    </row>
    <row r="4676" spans="1:26" x14ac:dyDescent="0.3">
      <c r="A4676" s="23" t="s">
        <v>6690</v>
      </c>
      <c r="B4676" s="34">
        <v>45928</v>
      </c>
      <c r="C4676" s="23" t="s">
        <v>1088</v>
      </c>
      <c r="D4676" s="23" t="s">
        <v>52</v>
      </c>
      <c r="E4676" s="23" t="s">
        <v>52</v>
      </c>
      <c r="F4676" s="23">
        <v>160022</v>
      </c>
      <c r="G4676" s="23" t="s">
        <v>192</v>
      </c>
      <c r="H4676" s="23" t="s">
        <v>193</v>
      </c>
      <c r="I4676" s="23" t="s">
        <v>41</v>
      </c>
      <c r="J4676" s="23" t="s">
        <v>194</v>
      </c>
      <c r="K4676" s="23" t="s">
        <v>24</v>
      </c>
      <c r="L4676" s="23">
        <v>2</v>
      </c>
      <c r="M4676" s="23">
        <v>28.73</v>
      </c>
      <c r="N4676" s="23">
        <v>5</v>
      </c>
      <c r="O4676" s="23">
        <v>5</v>
      </c>
      <c r="P4676" s="23" t="s">
        <v>58</v>
      </c>
      <c r="Q4676" s="23" t="s">
        <v>26</v>
      </c>
      <c r="R4676" s="23">
        <f t="shared" si="365"/>
        <v>1</v>
      </c>
      <c r="S4676" s="23" t="str">
        <f t="shared" si="366"/>
        <v>ORD104675_20250928_CUST03275_MED002</v>
      </c>
      <c r="T4676" s="23">
        <f t="shared" si="367"/>
        <v>1</v>
      </c>
      <c r="U4676" s="6">
        <f t="shared" si="368"/>
        <v>57.46</v>
      </c>
      <c r="V4676" s="6">
        <f>tbl_Raw_Data[[#This Row],[Discount_Pct]]*tbl_Raw_Data[[#This Row],[Gross_Amount]]/100</f>
        <v>2.8730000000000002</v>
      </c>
      <c r="W4676" s="6">
        <f>tbl_Raw_Data[[#This Row],[Gross_Amount]]-tbl_Raw_Data[[#This Row],[Discount_Amount]]</f>
        <v>54.587000000000003</v>
      </c>
      <c r="X4676" s="6">
        <f>tbl_Raw_Data[[#This Row],[Net_Amount_Before_Tax]]*tbl_Raw_Data[[#This Row],[Tax_Pct]]/100</f>
        <v>2.7293500000000002</v>
      </c>
      <c r="Y4676" s="6">
        <f>tbl_Raw_Data[[#This Row],[Net_Amount_Before_Tax]]+tbl_Raw_Data[[#This Row],[Tax_Amount]]</f>
        <v>57.31635</v>
      </c>
      <c r="Z4676" s="6">
        <f t="shared" si="369"/>
        <v>1</v>
      </c>
    </row>
    <row r="4677" spans="1:26" x14ac:dyDescent="0.3">
      <c r="A4677" s="23" t="s">
        <v>6691</v>
      </c>
      <c r="B4677" s="34">
        <v>46008</v>
      </c>
      <c r="C4677" s="23" t="s">
        <v>2134</v>
      </c>
      <c r="D4677" s="23" t="s">
        <v>92</v>
      </c>
      <c r="E4677" s="23" t="s">
        <v>93</v>
      </c>
      <c r="F4677" s="23">
        <v>560100</v>
      </c>
      <c r="G4677" s="23" t="s">
        <v>39</v>
      </c>
      <c r="H4677" s="23" t="s">
        <v>40</v>
      </c>
      <c r="I4677" s="23" t="s">
        <v>41</v>
      </c>
      <c r="J4677" s="23" t="s">
        <v>42</v>
      </c>
      <c r="K4677" s="23" t="s">
        <v>24</v>
      </c>
      <c r="L4677" s="23">
        <v>4</v>
      </c>
      <c r="M4677" s="23">
        <v>33.1</v>
      </c>
      <c r="N4677" s="23">
        <v>20</v>
      </c>
      <c r="O4677" s="23">
        <v>5</v>
      </c>
      <c r="P4677" s="23" t="s">
        <v>58</v>
      </c>
      <c r="Q4677" s="23" t="s">
        <v>34</v>
      </c>
      <c r="R4677" s="23">
        <f t="shared" si="365"/>
        <v>1</v>
      </c>
      <c r="S4677" s="23" t="str">
        <f t="shared" si="366"/>
        <v>ORD104676_20251217_CUST02331_MED001</v>
      </c>
      <c r="T4677" s="23">
        <f t="shared" si="367"/>
        <v>1</v>
      </c>
      <c r="U4677" s="6">
        <f t="shared" si="368"/>
        <v>132.4</v>
      </c>
      <c r="V4677" s="6">
        <f>tbl_Raw_Data[[#This Row],[Discount_Pct]]*tbl_Raw_Data[[#This Row],[Gross_Amount]]/100</f>
        <v>26.48</v>
      </c>
      <c r="W4677" s="6">
        <f>tbl_Raw_Data[[#This Row],[Gross_Amount]]-tbl_Raw_Data[[#This Row],[Discount_Amount]]</f>
        <v>105.92</v>
      </c>
      <c r="X4677" s="6">
        <f>tbl_Raw_Data[[#This Row],[Net_Amount_Before_Tax]]*tbl_Raw_Data[[#This Row],[Tax_Pct]]/100</f>
        <v>5.2960000000000003</v>
      </c>
      <c r="Y4677" s="6">
        <f>tbl_Raw_Data[[#This Row],[Net_Amount_Before_Tax]]+tbl_Raw_Data[[#This Row],[Tax_Amount]]</f>
        <v>111.21600000000001</v>
      </c>
      <c r="Z4677" s="6">
        <f t="shared" si="369"/>
        <v>4</v>
      </c>
    </row>
    <row r="4678" spans="1:26" x14ac:dyDescent="0.3">
      <c r="A4678" s="23" t="s">
        <v>6692</v>
      </c>
      <c r="B4678" s="34">
        <v>45317</v>
      </c>
      <c r="C4678" s="23" t="s">
        <v>4182</v>
      </c>
      <c r="D4678" s="23" t="s">
        <v>19</v>
      </c>
      <c r="E4678" s="23" t="s">
        <v>19</v>
      </c>
      <c r="F4678" s="23">
        <v>110001</v>
      </c>
      <c r="G4678" s="23" t="s">
        <v>102</v>
      </c>
      <c r="H4678" s="23" t="s">
        <v>103</v>
      </c>
      <c r="I4678" s="23" t="s">
        <v>104</v>
      </c>
      <c r="J4678" s="23" t="s">
        <v>64</v>
      </c>
      <c r="K4678" s="23" t="s">
        <v>57</v>
      </c>
      <c r="L4678" s="23">
        <v>4</v>
      </c>
      <c r="M4678" s="23">
        <v>88.21</v>
      </c>
      <c r="N4678" s="23">
        <v>10</v>
      </c>
      <c r="O4678" s="23">
        <v>5</v>
      </c>
      <c r="P4678" s="23" t="s">
        <v>25</v>
      </c>
      <c r="Q4678" s="23" t="s">
        <v>44</v>
      </c>
      <c r="R4678" s="23">
        <f t="shared" si="365"/>
        <v>1</v>
      </c>
      <c r="S4678" s="23" t="str">
        <f t="shared" si="366"/>
        <v>ORD104677_20240126_CUST02335_MED029</v>
      </c>
      <c r="T4678" s="23">
        <f t="shared" si="367"/>
        <v>1</v>
      </c>
      <c r="U4678" s="6">
        <f t="shared" si="368"/>
        <v>352.84</v>
      </c>
      <c r="V4678" s="6">
        <f>tbl_Raw_Data[[#This Row],[Discount_Pct]]*tbl_Raw_Data[[#This Row],[Gross_Amount]]/100</f>
        <v>35.283999999999999</v>
      </c>
      <c r="W4678" s="6">
        <f>tbl_Raw_Data[[#This Row],[Gross_Amount]]-tbl_Raw_Data[[#This Row],[Discount_Amount]]</f>
        <v>317.55599999999998</v>
      </c>
      <c r="X4678" s="6">
        <f>tbl_Raw_Data[[#This Row],[Net_Amount_Before_Tax]]*tbl_Raw_Data[[#This Row],[Tax_Pct]]/100</f>
        <v>15.877800000000001</v>
      </c>
      <c r="Y4678" s="6">
        <f>tbl_Raw_Data[[#This Row],[Net_Amount_Before_Tax]]+tbl_Raw_Data[[#This Row],[Tax_Amount]]</f>
        <v>333.43379999999996</v>
      </c>
      <c r="Z4678" s="6">
        <f t="shared" si="369"/>
        <v>3</v>
      </c>
    </row>
    <row r="4679" spans="1:26" x14ac:dyDescent="0.3">
      <c r="A4679" s="23" t="s">
        <v>6693</v>
      </c>
      <c r="B4679" s="34">
        <v>45969</v>
      </c>
      <c r="C4679" s="23" t="s">
        <v>5355</v>
      </c>
      <c r="D4679" s="23" t="s">
        <v>100</v>
      </c>
      <c r="E4679" s="23" t="s">
        <v>101</v>
      </c>
      <c r="F4679" s="23">
        <v>201304</v>
      </c>
      <c r="G4679" s="23" t="s">
        <v>160</v>
      </c>
      <c r="H4679" s="23" t="s">
        <v>161</v>
      </c>
      <c r="I4679" s="23" t="s">
        <v>50</v>
      </c>
      <c r="J4679" s="23" t="s">
        <v>23</v>
      </c>
      <c r="K4679" s="23" t="s">
        <v>24</v>
      </c>
      <c r="L4679" s="23">
        <v>1</v>
      </c>
      <c r="M4679" s="23">
        <v>142.66999999999999</v>
      </c>
      <c r="N4679" s="23">
        <v>0</v>
      </c>
      <c r="O4679" s="23">
        <v>5</v>
      </c>
      <c r="P4679" s="23" t="s">
        <v>58</v>
      </c>
      <c r="Q4679" s="23" t="s">
        <v>34</v>
      </c>
      <c r="R4679" s="23">
        <f t="shared" si="365"/>
        <v>1</v>
      </c>
      <c r="S4679" s="23" t="str">
        <f t="shared" si="366"/>
        <v>ORD104678_20251108_CUST00888_MED014</v>
      </c>
      <c r="T4679" s="23">
        <f t="shared" si="367"/>
        <v>1</v>
      </c>
      <c r="U4679" s="6">
        <f t="shared" si="368"/>
        <v>142.66999999999999</v>
      </c>
      <c r="V4679" s="6">
        <f>tbl_Raw_Data[[#This Row],[Discount_Pct]]*tbl_Raw_Data[[#This Row],[Gross_Amount]]/100</f>
        <v>0</v>
      </c>
      <c r="W4679" s="6">
        <f>tbl_Raw_Data[[#This Row],[Gross_Amount]]-tbl_Raw_Data[[#This Row],[Discount_Amount]]</f>
        <v>142.66999999999999</v>
      </c>
      <c r="X4679" s="6">
        <f>tbl_Raw_Data[[#This Row],[Net_Amount_Before_Tax]]*tbl_Raw_Data[[#This Row],[Tax_Pct]]/100</f>
        <v>7.1334999999999988</v>
      </c>
      <c r="Y4679" s="6">
        <f>tbl_Raw_Data[[#This Row],[Net_Amount_Before_Tax]]+tbl_Raw_Data[[#This Row],[Tax_Amount]]</f>
        <v>149.80349999999999</v>
      </c>
      <c r="Z4679" s="6">
        <f t="shared" si="369"/>
        <v>2</v>
      </c>
    </row>
    <row r="4680" spans="1:26" x14ac:dyDescent="0.3">
      <c r="A4680" s="23" t="s">
        <v>6694</v>
      </c>
      <c r="B4680" s="34">
        <v>45914</v>
      </c>
      <c r="C4680" s="23" t="s">
        <v>6589</v>
      </c>
      <c r="D4680" s="23" t="s">
        <v>28</v>
      </c>
      <c r="E4680" s="23" t="s">
        <v>29</v>
      </c>
      <c r="F4680" s="23">
        <v>500081</v>
      </c>
      <c r="G4680" s="23" t="s">
        <v>107</v>
      </c>
      <c r="H4680" s="23" t="s">
        <v>108</v>
      </c>
      <c r="I4680" s="23" t="s">
        <v>63</v>
      </c>
      <c r="J4680" s="23" t="s">
        <v>42</v>
      </c>
      <c r="K4680" s="23" t="s">
        <v>57</v>
      </c>
      <c r="L4680" s="23">
        <v>1</v>
      </c>
      <c r="M4680" s="23">
        <v>105.41</v>
      </c>
      <c r="N4680" s="23">
        <v>5</v>
      </c>
      <c r="O4680" s="23">
        <v>5</v>
      </c>
      <c r="P4680" s="23" t="s">
        <v>43</v>
      </c>
      <c r="Q4680" s="23" t="s">
        <v>44</v>
      </c>
      <c r="R4680" s="23">
        <f t="shared" si="365"/>
        <v>1</v>
      </c>
      <c r="S4680" s="23" t="str">
        <f t="shared" si="366"/>
        <v>ORD104679_20250914_CUST02019_MED005</v>
      </c>
      <c r="T4680" s="23">
        <f t="shared" si="367"/>
        <v>1</v>
      </c>
      <c r="U4680" s="6">
        <f t="shared" si="368"/>
        <v>105.41</v>
      </c>
      <c r="V4680" s="6">
        <f>tbl_Raw_Data[[#This Row],[Discount_Pct]]*tbl_Raw_Data[[#This Row],[Gross_Amount]]/100</f>
        <v>5.2704999999999993</v>
      </c>
      <c r="W4680" s="6">
        <f>tbl_Raw_Data[[#This Row],[Gross_Amount]]-tbl_Raw_Data[[#This Row],[Discount_Amount]]</f>
        <v>100.1395</v>
      </c>
      <c r="X4680" s="6">
        <f>tbl_Raw_Data[[#This Row],[Net_Amount_Before_Tax]]*tbl_Raw_Data[[#This Row],[Tax_Pct]]/100</f>
        <v>5.0069749999999997</v>
      </c>
      <c r="Y4680" s="6">
        <f>tbl_Raw_Data[[#This Row],[Net_Amount_Before_Tax]]+tbl_Raw_Data[[#This Row],[Tax_Amount]]</f>
        <v>105.146475</v>
      </c>
      <c r="Z4680" s="6">
        <f t="shared" si="369"/>
        <v>4</v>
      </c>
    </row>
    <row r="4681" spans="1:26" x14ac:dyDescent="0.3">
      <c r="A4681" s="23" t="s">
        <v>6695</v>
      </c>
      <c r="B4681" s="34">
        <v>45937</v>
      </c>
      <c r="C4681" s="23" t="s">
        <v>6696</v>
      </c>
      <c r="D4681" s="23" t="s">
        <v>19</v>
      </c>
      <c r="E4681" s="23" t="s">
        <v>19</v>
      </c>
      <c r="F4681" s="23">
        <v>110024</v>
      </c>
      <c r="G4681" s="23" t="s">
        <v>315</v>
      </c>
      <c r="H4681" s="23" t="s">
        <v>316</v>
      </c>
      <c r="I4681" s="23" t="s">
        <v>50</v>
      </c>
      <c r="J4681" s="23" t="s">
        <v>114</v>
      </c>
      <c r="K4681" s="23" t="s">
        <v>24</v>
      </c>
      <c r="L4681" s="23">
        <v>1</v>
      </c>
      <c r="M4681" s="23">
        <v>131.34</v>
      </c>
      <c r="N4681" s="23">
        <v>5</v>
      </c>
      <c r="O4681" s="23">
        <v>12</v>
      </c>
      <c r="P4681" s="23" t="s">
        <v>65</v>
      </c>
      <c r="Q4681" s="23" t="s">
        <v>34</v>
      </c>
      <c r="R4681" s="23">
        <f t="shared" si="365"/>
        <v>1</v>
      </c>
      <c r="S4681" s="23" t="str">
        <f t="shared" si="366"/>
        <v>ORD104680_20251007_CUST03241_MED012</v>
      </c>
      <c r="T4681" s="23">
        <f t="shared" si="367"/>
        <v>1</v>
      </c>
      <c r="U4681" s="6">
        <f t="shared" si="368"/>
        <v>131.34</v>
      </c>
      <c r="V4681" s="6">
        <f>tbl_Raw_Data[[#This Row],[Discount_Pct]]*tbl_Raw_Data[[#This Row],[Gross_Amount]]/100</f>
        <v>6.5670000000000002</v>
      </c>
      <c r="W4681" s="6">
        <f>tbl_Raw_Data[[#This Row],[Gross_Amount]]-tbl_Raw_Data[[#This Row],[Discount_Amount]]</f>
        <v>124.773</v>
      </c>
      <c r="X4681" s="6">
        <f>tbl_Raw_Data[[#This Row],[Net_Amount_Before_Tax]]*tbl_Raw_Data[[#This Row],[Tax_Pct]]/100</f>
        <v>14.972759999999999</v>
      </c>
      <c r="Y4681" s="6">
        <f>tbl_Raw_Data[[#This Row],[Net_Amount_Before_Tax]]+tbl_Raw_Data[[#This Row],[Tax_Amount]]</f>
        <v>139.74575999999999</v>
      </c>
      <c r="Z4681" s="6">
        <f t="shared" si="369"/>
        <v>1</v>
      </c>
    </row>
    <row r="4682" spans="1:26" x14ac:dyDescent="0.3">
      <c r="A4682" s="23" t="s">
        <v>6697</v>
      </c>
      <c r="B4682" s="34">
        <v>45599</v>
      </c>
      <c r="C4682" s="23" t="s">
        <v>3489</v>
      </c>
      <c r="D4682" s="23" t="s">
        <v>142</v>
      </c>
      <c r="E4682" s="23" t="s">
        <v>81</v>
      </c>
      <c r="F4682" s="23">
        <v>380054</v>
      </c>
      <c r="G4682" s="23" t="s">
        <v>192</v>
      </c>
      <c r="H4682" s="23" t="s">
        <v>193</v>
      </c>
      <c r="I4682" s="23" t="s">
        <v>41</v>
      </c>
      <c r="J4682" s="23" t="s">
        <v>194</v>
      </c>
      <c r="K4682" s="23" t="s">
        <v>24</v>
      </c>
      <c r="L4682" s="23">
        <v>1</v>
      </c>
      <c r="M4682" s="23">
        <v>30.55</v>
      </c>
      <c r="N4682" s="23">
        <v>15</v>
      </c>
      <c r="O4682" s="23">
        <v>5</v>
      </c>
      <c r="P4682" s="23" t="s">
        <v>65</v>
      </c>
      <c r="Q4682" s="23" t="s">
        <v>34</v>
      </c>
      <c r="R4682" s="23">
        <f t="shared" si="365"/>
        <v>1</v>
      </c>
      <c r="S4682" s="23" t="str">
        <f t="shared" si="366"/>
        <v>ORD104681_20241103_CUST02441_MED002</v>
      </c>
      <c r="T4682" s="23">
        <f t="shared" si="367"/>
        <v>1</v>
      </c>
      <c r="U4682" s="6">
        <f t="shared" si="368"/>
        <v>30.55</v>
      </c>
      <c r="V4682" s="6">
        <f>tbl_Raw_Data[[#This Row],[Discount_Pct]]*tbl_Raw_Data[[#This Row],[Gross_Amount]]/100</f>
        <v>4.5824999999999996</v>
      </c>
      <c r="W4682" s="6">
        <f>tbl_Raw_Data[[#This Row],[Gross_Amount]]-tbl_Raw_Data[[#This Row],[Discount_Amount]]</f>
        <v>25.967500000000001</v>
      </c>
      <c r="X4682" s="6">
        <f>tbl_Raw_Data[[#This Row],[Net_Amount_Before_Tax]]*tbl_Raw_Data[[#This Row],[Tax_Pct]]/100</f>
        <v>1.2983750000000001</v>
      </c>
      <c r="Y4682" s="6">
        <f>tbl_Raw_Data[[#This Row],[Net_Amount_Before_Tax]]+tbl_Raw_Data[[#This Row],[Tax_Amount]]</f>
        <v>27.265875000000001</v>
      </c>
      <c r="Z4682" s="6">
        <f t="shared" si="369"/>
        <v>2</v>
      </c>
    </row>
    <row r="4683" spans="1:26" x14ac:dyDescent="0.3">
      <c r="A4683" s="23" t="s">
        <v>6698</v>
      </c>
      <c r="B4683" s="34">
        <v>45875</v>
      </c>
      <c r="C4683" s="23" t="s">
        <v>3411</v>
      </c>
      <c r="D4683" s="23" t="s">
        <v>28</v>
      </c>
      <c r="E4683" s="23" t="s">
        <v>29</v>
      </c>
      <c r="F4683" s="23">
        <v>500084</v>
      </c>
      <c r="G4683" s="23" t="s">
        <v>154</v>
      </c>
      <c r="H4683" s="23" t="s">
        <v>155</v>
      </c>
      <c r="I4683" s="23" t="s">
        <v>134</v>
      </c>
      <c r="J4683" s="23" t="s">
        <v>156</v>
      </c>
      <c r="K4683" s="23" t="s">
        <v>57</v>
      </c>
      <c r="L4683" s="23">
        <v>2</v>
      </c>
      <c r="M4683" s="23">
        <v>39.979999999999997</v>
      </c>
      <c r="N4683" s="23">
        <v>5</v>
      </c>
      <c r="O4683" s="23">
        <v>18</v>
      </c>
      <c r="P4683" s="23" t="s">
        <v>58</v>
      </c>
      <c r="Q4683" s="23" t="s">
        <v>34</v>
      </c>
      <c r="R4683" s="23">
        <f t="shared" si="365"/>
        <v>1</v>
      </c>
      <c r="S4683" s="23" t="str">
        <f t="shared" si="366"/>
        <v>ORD104682_20250806_CUST03000_MED006</v>
      </c>
      <c r="T4683" s="23">
        <f t="shared" si="367"/>
        <v>1</v>
      </c>
      <c r="U4683" s="6">
        <f t="shared" si="368"/>
        <v>79.959999999999994</v>
      </c>
      <c r="V4683" s="6">
        <f>tbl_Raw_Data[[#This Row],[Discount_Pct]]*tbl_Raw_Data[[#This Row],[Gross_Amount]]/100</f>
        <v>3.9979999999999993</v>
      </c>
      <c r="W4683" s="6">
        <f>tbl_Raw_Data[[#This Row],[Gross_Amount]]-tbl_Raw_Data[[#This Row],[Discount_Amount]]</f>
        <v>75.961999999999989</v>
      </c>
      <c r="X4683" s="6">
        <f>tbl_Raw_Data[[#This Row],[Net_Amount_Before_Tax]]*tbl_Raw_Data[[#This Row],[Tax_Pct]]/100</f>
        <v>13.673159999999998</v>
      </c>
      <c r="Y4683" s="6">
        <f>tbl_Raw_Data[[#This Row],[Net_Amount_Before_Tax]]+tbl_Raw_Data[[#This Row],[Tax_Amount]]</f>
        <v>89.635159999999985</v>
      </c>
      <c r="Z4683" s="6">
        <f t="shared" si="369"/>
        <v>3</v>
      </c>
    </row>
    <row r="4684" spans="1:26" x14ac:dyDescent="0.3">
      <c r="A4684" s="23" t="s">
        <v>6698</v>
      </c>
      <c r="B4684" s="34">
        <v>45947</v>
      </c>
      <c r="C4684" s="23" t="s">
        <v>6019</v>
      </c>
      <c r="D4684" s="23" t="s">
        <v>28</v>
      </c>
      <c r="E4684" s="23" t="s">
        <v>29</v>
      </c>
      <c r="F4684" s="23">
        <v>500090</v>
      </c>
      <c r="G4684" s="23" t="s">
        <v>315</v>
      </c>
      <c r="H4684" s="23" t="s">
        <v>316</v>
      </c>
      <c r="I4684" s="23" t="s">
        <v>50</v>
      </c>
      <c r="J4684" s="23" t="s">
        <v>114</v>
      </c>
      <c r="K4684" s="23" t="s">
        <v>24</v>
      </c>
      <c r="L4684" s="23">
        <v>1</v>
      </c>
      <c r="M4684" s="23">
        <v>108.78</v>
      </c>
      <c r="N4684" s="23">
        <v>0</v>
      </c>
      <c r="O4684" s="23">
        <v>12</v>
      </c>
      <c r="P4684" s="23" t="s">
        <v>25</v>
      </c>
      <c r="Q4684" s="23" t="s">
        <v>26</v>
      </c>
      <c r="R4684" s="23">
        <f t="shared" si="365"/>
        <v>1</v>
      </c>
      <c r="S4684" s="23" t="str">
        <f t="shared" si="366"/>
        <v>ORD104682_20251017_CUST02318_MED012</v>
      </c>
      <c r="T4684" s="23">
        <f t="shared" si="367"/>
        <v>1</v>
      </c>
      <c r="U4684" s="6">
        <f t="shared" si="368"/>
        <v>108.78</v>
      </c>
      <c r="V4684" s="6">
        <f>tbl_Raw_Data[[#This Row],[Discount_Pct]]*tbl_Raw_Data[[#This Row],[Gross_Amount]]/100</f>
        <v>0</v>
      </c>
      <c r="W4684" s="6">
        <f>tbl_Raw_Data[[#This Row],[Gross_Amount]]-tbl_Raw_Data[[#This Row],[Discount_Amount]]</f>
        <v>108.78</v>
      </c>
      <c r="X4684" s="6">
        <f>tbl_Raw_Data[[#This Row],[Net_Amount_Before_Tax]]*tbl_Raw_Data[[#This Row],[Tax_Pct]]/100</f>
        <v>13.053600000000001</v>
      </c>
      <c r="Y4684" s="6">
        <f>tbl_Raw_Data[[#This Row],[Net_Amount_Before_Tax]]+tbl_Raw_Data[[#This Row],[Tax_Amount]]</f>
        <v>121.8336</v>
      </c>
      <c r="Z4684" s="6">
        <f t="shared" si="369"/>
        <v>2</v>
      </c>
    </row>
    <row r="4685" spans="1:26" x14ac:dyDescent="0.3">
      <c r="A4685" s="23" t="s">
        <v>6699</v>
      </c>
      <c r="B4685" s="34">
        <v>45701</v>
      </c>
      <c r="C4685" s="23" t="s">
        <v>6700</v>
      </c>
      <c r="D4685" s="23" t="s">
        <v>142</v>
      </c>
      <c r="E4685" s="23" t="s">
        <v>81</v>
      </c>
      <c r="F4685" s="23">
        <v>380001</v>
      </c>
      <c r="G4685" s="23" t="s">
        <v>229</v>
      </c>
      <c r="H4685" s="23" t="s">
        <v>230</v>
      </c>
      <c r="I4685" s="23" t="s">
        <v>84</v>
      </c>
      <c r="J4685" s="23" t="s">
        <v>140</v>
      </c>
      <c r="K4685" s="23" t="s">
        <v>24</v>
      </c>
      <c r="L4685" s="23">
        <v>1</v>
      </c>
      <c r="M4685" s="23">
        <v>194.98</v>
      </c>
      <c r="N4685" s="23">
        <v>20</v>
      </c>
      <c r="O4685" s="23">
        <v>5</v>
      </c>
      <c r="P4685" s="23" t="s">
        <v>89</v>
      </c>
      <c r="Q4685" s="23" t="s">
        <v>44</v>
      </c>
      <c r="R4685" s="23">
        <f t="shared" si="365"/>
        <v>1</v>
      </c>
      <c r="S4685" s="23" t="str">
        <f t="shared" si="366"/>
        <v>ORD104684_20250213_CUST02039_MED022</v>
      </c>
      <c r="T4685" s="23">
        <f t="shared" si="367"/>
        <v>1</v>
      </c>
      <c r="U4685" s="6">
        <f t="shared" si="368"/>
        <v>194.98</v>
      </c>
      <c r="V4685" s="6">
        <f>tbl_Raw_Data[[#This Row],[Discount_Pct]]*tbl_Raw_Data[[#This Row],[Gross_Amount]]/100</f>
        <v>38.996000000000002</v>
      </c>
      <c r="W4685" s="6">
        <f>tbl_Raw_Data[[#This Row],[Gross_Amount]]-tbl_Raw_Data[[#This Row],[Discount_Amount]]</f>
        <v>155.98399999999998</v>
      </c>
      <c r="X4685" s="6">
        <f>tbl_Raw_Data[[#This Row],[Net_Amount_Before_Tax]]*tbl_Raw_Data[[#This Row],[Tax_Pct]]/100</f>
        <v>7.7991999999999981</v>
      </c>
      <c r="Y4685" s="6">
        <f>tbl_Raw_Data[[#This Row],[Net_Amount_Before_Tax]]+tbl_Raw_Data[[#This Row],[Tax_Amount]]</f>
        <v>163.78319999999997</v>
      </c>
      <c r="Z4685" s="6">
        <f t="shared" si="369"/>
        <v>2</v>
      </c>
    </row>
    <row r="4686" spans="1:26" x14ac:dyDescent="0.3">
      <c r="A4686" s="23" t="s">
        <v>6701</v>
      </c>
      <c r="B4686" s="34">
        <v>45679</v>
      </c>
      <c r="C4686" s="23" t="s">
        <v>2081</v>
      </c>
      <c r="D4686" s="23" t="s">
        <v>80</v>
      </c>
      <c r="E4686" s="23" t="s">
        <v>81</v>
      </c>
      <c r="F4686" s="23">
        <v>395003</v>
      </c>
      <c r="G4686" s="23" t="s">
        <v>82</v>
      </c>
      <c r="H4686" s="23" t="s">
        <v>83</v>
      </c>
      <c r="I4686" s="23" t="s">
        <v>84</v>
      </c>
      <c r="J4686" s="23" t="s">
        <v>85</v>
      </c>
      <c r="K4686" s="23" t="s">
        <v>24</v>
      </c>
      <c r="L4686" s="23">
        <v>1</v>
      </c>
      <c r="M4686" s="23">
        <v>319.23</v>
      </c>
      <c r="N4686" s="23">
        <v>0</v>
      </c>
      <c r="O4686" s="23">
        <v>5</v>
      </c>
      <c r="P4686" s="23" t="s">
        <v>89</v>
      </c>
      <c r="Q4686" s="23" t="s">
        <v>34</v>
      </c>
      <c r="R4686" s="23">
        <f t="shared" si="365"/>
        <v>1</v>
      </c>
      <c r="S4686" s="23" t="str">
        <f t="shared" si="366"/>
        <v>ORD104685_20250122_CUST02174_MED023</v>
      </c>
      <c r="T4686" s="23">
        <f t="shared" si="367"/>
        <v>1</v>
      </c>
      <c r="U4686" s="6">
        <f t="shared" si="368"/>
        <v>319.23</v>
      </c>
      <c r="V4686" s="6">
        <f>tbl_Raw_Data[[#This Row],[Discount_Pct]]*tbl_Raw_Data[[#This Row],[Gross_Amount]]/100</f>
        <v>0</v>
      </c>
      <c r="W4686" s="6">
        <f>tbl_Raw_Data[[#This Row],[Gross_Amount]]-tbl_Raw_Data[[#This Row],[Discount_Amount]]</f>
        <v>319.23</v>
      </c>
      <c r="X4686" s="6">
        <f>tbl_Raw_Data[[#This Row],[Net_Amount_Before_Tax]]*tbl_Raw_Data[[#This Row],[Tax_Pct]]/100</f>
        <v>15.961500000000001</v>
      </c>
      <c r="Y4686" s="6">
        <f>tbl_Raw_Data[[#This Row],[Net_Amount_Before_Tax]]+tbl_Raw_Data[[#This Row],[Tax_Amount]]</f>
        <v>335.19150000000002</v>
      </c>
      <c r="Z4686" s="6">
        <f t="shared" si="369"/>
        <v>3</v>
      </c>
    </row>
    <row r="4687" spans="1:26" x14ac:dyDescent="0.3">
      <c r="A4687" s="23" t="s">
        <v>6701</v>
      </c>
      <c r="B4687" s="34">
        <v>45819</v>
      </c>
      <c r="C4687" s="23" t="s">
        <v>6702</v>
      </c>
      <c r="D4687" s="23" t="s">
        <v>52</v>
      </c>
      <c r="E4687" s="23" t="s">
        <v>52</v>
      </c>
      <c r="F4687" s="23">
        <v>160019</v>
      </c>
      <c r="G4687" s="23" t="s">
        <v>30</v>
      </c>
      <c r="H4687" s="23" t="s">
        <v>31</v>
      </c>
      <c r="I4687" s="23" t="s">
        <v>32</v>
      </c>
      <c r="J4687" s="23" t="s">
        <v>23</v>
      </c>
      <c r="K4687" s="23" t="s">
        <v>24</v>
      </c>
      <c r="L4687" s="23">
        <v>2</v>
      </c>
      <c r="M4687" s="23">
        <v>124.01</v>
      </c>
      <c r="N4687" s="23">
        <v>10</v>
      </c>
      <c r="O4687" s="23">
        <v>12</v>
      </c>
      <c r="P4687" s="23" t="s">
        <v>33</v>
      </c>
      <c r="Q4687" s="23" t="s">
        <v>34</v>
      </c>
      <c r="R4687" s="23">
        <f t="shared" si="365"/>
        <v>1</v>
      </c>
      <c r="S4687" s="23" t="str">
        <f t="shared" si="366"/>
        <v>ORD104685_20250611_CUST02773_MED017</v>
      </c>
      <c r="T4687" s="23">
        <f t="shared" si="367"/>
        <v>1</v>
      </c>
      <c r="U4687" s="6">
        <f t="shared" si="368"/>
        <v>248.02</v>
      </c>
      <c r="V4687" s="6">
        <f>tbl_Raw_Data[[#This Row],[Discount_Pct]]*tbl_Raw_Data[[#This Row],[Gross_Amount]]/100</f>
        <v>24.802000000000003</v>
      </c>
      <c r="W4687" s="6">
        <f>tbl_Raw_Data[[#This Row],[Gross_Amount]]-tbl_Raw_Data[[#This Row],[Discount_Amount]]</f>
        <v>223.21800000000002</v>
      </c>
      <c r="X4687" s="6">
        <f>tbl_Raw_Data[[#This Row],[Net_Amount_Before_Tax]]*tbl_Raw_Data[[#This Row],[Tax_Pct]]/100</f>
        <v>26.786159999999999</v>
      </c>
      <c r="Y4687" s="6">
        <f>tbl_Raw_Data[[#This Row],[Net_Amount_Before_Tax]]+tbl_Raw_Data[[#This Row],[Tax_Amount]]</f>
        <v>250.00416000000001</v>
      </c>
      <c r="Z4687" s="6">
        <f t="shared" si="369"/>
        <v>1</v>
      </c>
    </row>
    <row r="4688" spans="1:26" x14ac:dyDescent="0.3">
      <c r="A4688" s="23" t="s">
        <v>6703</v>
      </c>
      <c r="B4688" s="34">
        <v>45849</v>
      </c>
      <c r="C4688" s="23" t="s">
        <v>1291</v>
      </c>
      <c r="D4688" s="23" t="s">
        <v>28</v>
      </c>
      <c r="E4688" s="23" t="s">
        <v>29</v>
      </c>
      <c r="F4688" s="23">
        <v>500032</v>
      </c>
      <c r="G4688" s="23" t="s">
        <v>145</v>
      </c>
      <c r="H4688" s="23" t="s">
        <v>146</v>
      </c>
      <c r="I4688" s="23" t="s">
        <v>147</v>
      </c>
      <c r="J4688" s="23" t="s">
        <v>148</v>
      </c>
      <c r="K4688" s="23" t="s">
        <v>24</v>
      </c>
      <c r="L4688" s="23">
        <v>1</v>
      </c>
      <c r="M4688" s="23">
        <v>105.22</v>
      </c>
      <c r="N4688" s="23">
        <v>0</v>
      </c>
      <c r="O4688" s="23">
        <v>5</v>
      </c>
      <c r="P4688" s="23" t="s">
        <v>25</v>
      </c>
      <c r="Q4688" s="23" t="s">
        <v>44</v>
      </c>
      <c r="R4688" s="23">
        <f t="shared" si="365"/>
        <v>1</v>
      </c>
      <c r="S4688" s="23" t="str">
        <f t="shared" si="366"/>
        <v>ORD104687_20250711_CUST00185_MED016</v>
      </c>
      <c r="T4688" s="23">
        <f t="shared" si="367"/>
        <v>1</v>
      </c>
      <c r="U4688" s="6">
        <f t="shared" si="368"/>
        <v>105.22</v>
      </c>
      <c r="V4688" s="6">
        <f>tbl_Raw_Data[[#This Row],[Discount_Pct]]*tbl_Raw_Data[[#This Row],[Gross_Amount]]/100</f>
        <v>0</v>
      </c>
      <c r="W4688" s="6">
        <f>tbl_Raw_Data[[#This Row],[Gross_Amount]]-tbl_Raw_Data[[#This Row],[Discount_Amount]]</f>
        <v>105.22</v>
      </c>
      <c r="X4688" s="6">
        <f>tbl_Raw_Data[[#This Row],[Net_Amount_Before_Tax]]*tbl_Raw_Data[[#This Row],[Tax_Pct]]/100</f>
        <v>5.2610000000000001</v>
      </c>
      <c r="Y4688" s="6">
        <f>tbl_Raw_Data[[#This Row],[Net_Amount_Before_Tax]]+tbl_Raw_Data[[#This Row],[Tax_Amount]]</f>
        <v>110.48099999999999</v>
      </c>
      <c r="Z4688" s="6">
        <f t="shared" si="369"/>
        <v>3</v>
      </c>
    </row>
    <row r="4689" spans="1:26" x14ac:dyDescent="0.3">
      <c r="A4689" s="23" t="s">
        <v>6704</v>
      </c>
      <c r="B4689" s="34">
        <v>45860</v>
      </c>
      <c r="C4689" s="23" t="s">
        <v>6705</v>
      </c>
      <c r="D4689" s="23" t="s">
        <v>123</v>
      </c>
      <c r="E4689" s="23" t="s">
        <v>101</v>
      </c>
      <c r="F4689" s="23">
        <v>226021</v>
      </c>
      <c r="G4689" s="23" t="s">
        <v>94</v>
      </c>
      <c r="H4689" s="23" t="s">
        <v>95</v>
      </c>
      <c r="I4689" s="23" t="s">
        <v>84</v>
      </c>
      <c r="J4689" s="23" t="s">
        <v>42</v>
      </c>
      <c r="K4689" s="23" t="s">
        <v>24</v>
      </c>
      <c r="L4689" s="23">
        <v>2</v>
      </c>
      <c r="M4689" s="23">
        <v>83.66</v>
      </c>
      <c r="N4689" s="23">
        <v>0</v>
      </c>
      <c r="O4689" s="23">
        <v>5</v>
      </c>
      <c r="P4689" s="23" t="s">
        <v>65</v>
      </c>
      <c r="Q4689" s="23" t="s">
        <v>90</v>
      </c>
      <c r="R4689" s="23">
        <f t="shared" si="365"/>
        <v>1</v>
      </c>
      <c r="S4689" s="23" t="str">
        <f t="shared" si="366"/>
        <v>ORD104688_20250722_CUST01678_MED021</v>
      </c>
      <c r="T4689" s="23">
        <f t="shared" si="367"/>
        <v>1</v>
      </c>
      <c r="U4689" s="6">
        <f t="shared" si="368"/>
        <v>167.32</v>
      </c>
      <c r="V4689" s="6">
        <f>tbl_Raw_Data[[#This Row],[Discount_Pct]]*tbl_Raw_Data[[#This Row],[Gross_Amount]]/100</f>
        <v>0</v>
      </c>
      <c r="W4689" s="6">
        <f>tbl_Raw_Data[[#This Row],[Gross_Amount]]-tbl_Raw_Data[[#This Row],[Discount_Amount]]</f>
        <v>167.32</v>
      </c>
      <c r="X4689" s="6">
        <f>tbl_Raw_Data[[#This Row],[Net_Amount_Before_Tax]]*tbl_Raw_Data[[#This Row],[Tax_Pct]]/100</f>
        <v>8.3659999999999997</v>
      </c>
      <c r="Y4689" s="6">
        <f>tbl_Raw_Data[[#This Row],[Net_Amount_Before_Tax]]+tbl_Raw_Data[[#This Row],[Tax_Amount]]</f>
        <v>175.68599999999998</v>
      </c>
      <c r="Z4689" s="6">
        <f t="shared" si="369"/>
        <v>0</v>
      </c>
    </row>
    <row r="4690" spans="1:26" x14ac:dyDescent="0.3">
      <c r="A4690" s="23" t="s">
        <v>6706</v>
      </c>
      <c r="B4690" s="34">
        <v>45371</v>
      </c>
      <c r="C4690" s="23" t="s">
        <v>6707</v>
      </c>
      <c r="D4690" s="23" t="s">
        <v>28</v>
      </c>
      <c r="E4690" s="23" t="s">
        <v>29</v>
      </c>
      <c r="F4690" s="23">
        <v>500001</v>
      </c>
      <c r="G4690" s="23" t="s">
        <v>185</v>
      </c>
      <c r="H4690" s="23" t="s">
        <v>186</v>
      </c>
      <c r="I4690" s="23" t="s">
        <v>76</v>
      </c>
      <c r="J4690" s="23" t="s">
        <v>187</v>
      </c>
      <c r="K4690" s="23" t="s">
        <v>57</v>
      </c>
      <c r="L4690" s="23">
        <v>5</v>
      </c>
      <c r="M4690" s="23">
        <v>94.61</v>
      </c>
      <c r="N4690" s="23">
        <v>5</v>
      </c>
      <c r="O4690" s="23">
        <v>18</v>
      </c>
      <c r="P4690" s="23" t="s">
        <v>65</v>
      </c>
      <c r="Q4690" s="23" t="s">
        <v>34</v>
      </c>
      <c r="R4690" s="23">
        <f t="shared" si="365"/>
        <v>1</v>
      </c>
      <c r="S4690" s="23" t="str">
        <f t="shared" si="366"/>
        <v>ORD104689_20240320_CUST03293_MED009</v>
      </c>
      <c r="T4690" s="23">
        <f t="shared" si="367"/>
        <v>1</v>
      </c>
      <c r="U4690" s="6">
        <f t="shared" si="368"/>
        <v>473.05</v>
      </c>
      <c r="V4690" s="6">
        <f>tbl_Raw_Data[[#This Row],[Discount_Pct]]*tbl_Raw_Data[[#This Row],[Gross_Amount]]/100</f>
        <v>23.6525</v>
      </c>
      <c r="W4690" s="6">
        <f>tbl_Raw_Data[[#This Row],[Gross_Amount]]-tbl_Raw_Data[[#This Row],[Discount_Amount]]</f>
        <v>449.39750000000004</v>
      </c>
      <c r="X4690" s="6">
        <f>tbl_Raw_Data[[#This Row],[Net_Amount_Before_Tax]]*tbl_Raw_Data[[#This Row],[Tax_Pct]]/100</f>
        <v>80.891550000000009</v>
      </c>
      <c r="Y4690" s="6">
        <f>tbl_Raw_Data[[#This Row],[Net_Amount_Before_Tax]]+tbl_Raw_Data[[#This Row],[Tax_Amount]]</f>
        <v>530.28905000000009</v>
      </c>
      <c r="Z4690" s="6">
        <f t="shared" si="369"/>
        <v>2</v>
      </c>
    </row>
    <row r="4691" spans="1:26" x14ac:dyDescent="0.3">
      <c r="A4691" s="23" t="s">
        <v>6708</v>
      </c>
      <c r="B4691" s="34">
        <v>45365</v>
      </c>
      <c r="C4691" s="23" t="s">
        <v>6709</v>
      </c>
      <c r="D4691" s="23" t="s">
        <v>159</v>
      </c>
      <c r="E4691" s="23" t="s">
        <v>47</v>
      </c>
      <c r="F4691" s="23">
        <v>400001</v>
      </c>
      <c r="G4691" s="23" t="s">
        <v>74</v>
      </c>
      <c r="H4691" s="23" t="s">
        <v>75</v>
      </c>
      <c r="I4691" s="23" t="s">
        <v>76</v>
      </c>
      <c r="J4691" s="23" t="s">
        <v>77</v>
      </c>
      <c r="K4691" s="23" t="s">
        <v>57</v>
      </c>
      <c r="L4691" s="23">
        <v>2</v>
      </c>
      <c r="M4691" s="23">
        <v>66.44</v>
      </c>
      <c r="N4691" s="23">
        <v>0</v>
      </c>
      <c r="O4691" s="23">
        <v>5</v>
      </c>
      <c r="P4691" s="23" t="s">
        <v>25</v>
      </c>
      <c r="Q4691" s="23" t="s">
        <v>34</v>
      </c>
      <c r="R4691" s="23">
        <f t="shared" si="365"/>
        <v>1</v>
      </c>
      <c r="S4691" s="23" t="str">
        <f t="shared" si="366"/>
        <v>ORD104690_20240314_CUST02268_MED008</v>
      </c>
      <c r="T4691" s="23">
        <f t="shared" si="367"/>
        <v>1</v>
      </c>
      <c r="U4691" s="6">
        <f t="shared" si="368"/>
        <v>132.88</v>
      </c>
      <c r="V4691" s="6">
        <f>tbl_Raw_Data[[#This Row],[Discount_Pct]]*tbl_Raw_Data[[#This Row],[Gross_Amount]]/100</f>
        <v>0</v>
      </c>
      <c r="W4691" s="6">
        <f>tbl_Raw_Data[[#This Row],[Gross_Amount]]-tbl_Raw_Data[[#This Row],[Discount_Amount]]</f>
        <v>132.88</v>
      </c>
      <c r="X4691" s="6">
        <f>tbl_Raw_Data[[#This Row],[Net_Amount_Before_Tax]]*tbl_Raw_Data[[#This Row],[Tax_Pct]]/100</f>
        <v>6.6440000000000001</v>
      </c>
      <c r="Y4691" s="6">
        <f>tbl_Raw_Data[[#This Row],[Net_Amount_Before_Tax]]+tbl_Raw_Data[[#This Row],[Tax_Amount]]</f>
        <v>139.524</v>
      </c>
      <c r="Z4691" s="6">
        <f t="shared" si="369"/>
        <v>1</v>
      </c>
    </row>
    <row r="4692" spans="1:26" x14ac:dyDescent="0.3">
      <c r="A4692" s="23" t="s">
        <v>6710</v>
      </c>
      <c r="B4692" s="34">
        <v>45658</v>
      </c>
      <c r="C4692" s="23" t="s">
        <v>4443</v>
      </c>
      <c r="D4692" s="23" t="s">
        <v>100</v>
      </c>
      <c r="E4692" s="23" t="s">
        <v>101</v>
      </c>
      <c r="F4692" s="23">
        <v>201303</v>
      </c>
      <c r="G4692" s="23" t="s">
        <v>229</v>
      </c>
      <c r="H4692" s="23" t="s">
        <v>230</v>
      </c>
      <c r="I4692" s="23" t="s">
        <v>84</v>
      </c>
      <c r="J4692" s="23" t="s">
        <v>140</v>
      </c>
      <c r="K4692" s="23" t="s">
        <v>24</v>
      </c>
      <c r="L4692" s="23">
        <v>1</v>
      </c>
      <c r="M4692" s="23">
        <v>194.18</v>
      </c>
      <c r="N4692" s="23">
        <v>15</v>
      </c>
      <c r="O4692" s="23">
        <v>5</v>
      </c>
      <c r="P4692" s="23" t="s">
        <v>58</v>
      </c>
      <c r="Q4692" s="23" t="s">
        <v>34</v>
      </c>
      <c r="R4692" s="23">
        <f t="shared" si="365"/>
        <v>1</v>
      </c>
      <c r="S4692" s="23" t="str">
        <f t="shared" si="366"/>
        <v>ORD104691_20250101_CUST01247_MED022</v>
      </c>
      <c r="T4692" s="23">
        <f t="shared" si="367"/>
        <v>1</v>
      </c>
      <c r="U4692" s="6">
        <f t="shared" si="368"/>
        <v>194.18</v>
      </c>
      <c r="V4692" s="6">
        <f>tbl_Raw_Data[[#This Row],[Discount_Pct]]*tbl_Raw_Data[[#This Row],[Gross_Amount]]/100</f>
        <v>29.127000000000002</v>
      </c>
      <c r="W4692" s="6">
        <f>tbl_Raw_Data[[#This Row],[Gross_Amount]]-tbl_Raw_Data[[#This Row],[Discount_Amount]]</f>
        <v>165.053</v>
      </c>
      <c r="X4692" s="6">
        <f>tbl_Raw_Data[[#This Row],[Net_Amount_Before_Tax]]*tbl_Raw_Data[[#This Row],[Tax_Pct]]/100</f>
        <v>8.2526499999999992</v>
      </c>
      <c r="Y4692" s="6">
        <f>tbl_Raw_Data[[#This Row],[Net_Amount_Before_Tax]]+tbl_Raw_Data[[#This Row],[Tax_Amount]]</f>
        <v>173.30564999999999</v>
      </c>
      <c r="Z4692" s="6">
        <f t="shared" si="369"/>
        <v>3</v>
      </c>
    </row>
    <row r="4693" spans="1:26" x14ac:dyDescent="0.3">
      <c r="A4693" s="23" t="s">
        <v>6711</v>
      </c>
      <c r="B4693" s="34">
        <v>45398</v>
      </c>
      <c r="C4693" s="23" t="s">
        <v>1778</v>
      </c>
      <c r="D4693" s="23" t="s">
        <v>37</v>
      </c>
      <c r="E4693" s="23" t="s">
        <v>38</v>
      </c>
      <c r="F4693" s="23">
        <v>452010</v>
      </c>
      <c r="G4693" s="23" t="s">
        <v>20</v>
      </c>
      <c r="H4693" s="23" t="s">
        <v>21</v>
      </c>
      <c r="I4693" s="23" t="s">
        <v>22</v>
      </c>
      <c r="J4693" s="23" t="s">
        <v>23</v>
      </c>
      <c r="K4693" s="23" t="s">
        <v>24</v>
      </c>
      <c r="L4693" s="23">
        <v>2</v>
      </c>
      <c r="M4693" s="23">
        <v>143.53</v>
      </c>
      <c r="N4693" s="23">
        <v>0</v>
      </c>
      <c r="O4693" s="23">
        <v>5</v>
      </c>
      <c r="P4693" s="23" t="s">
        <v>58</v>
      </c>
      <c r="Q4693" s="23" t="s">
        <v>26</v>
      </c>
      <c r="R4693" s="23">
        <f t="shared" si="365"/>
        <v>1</v>
      </c>
      <c r="S4693" s="23" t="str">
        <f t="shared" si="366"/>
        <v>ORD104692_20240416_CUST00035_MED024</v>
      </c>
      <c r="T4693" s="23">
        <f t="shared" si="367"/>
        <v>1</v>
      </c>
      <c r="U4693" s="6">
        <f t="shared" si="368"/>
        <v>287.06</v>
      </c>
      <c r="V4693" s="6">
        <f>tbl_Raw_Data[[#This Row],[Discount_Pct]]*tbl_Raw_Data[[#This Row],[Gross_Amount]]/100</f>
        <v>0</v>
      </c>
      <c r="W4693" s="6">
        <f>tbl_Raw_Data[[#This Row],[Gross_Amount]]-tbl_Raw_Data[[#This Row],[Discount_Amount]]</f>
        <v>287.06</v>
      </c>
      <c r="X4693" s="6">
        <f>tbl_Raw_Data[[#This Row],[Net_Amount_Before_Tax]]*tbl_Raw_Data[[#This Row],[Tax_Pct]]/100</f>
        <v>14.353</v>
      </c>
      <c r="Y4693" s="6">
        <f>tbl_Raw_Data[[#This Row],[Net_Amount_Before_Tax]]+tbl_Raw_Data[[#This Row],[Tax_Amount]]</f>
        <v>301.41300000000001</v>
      </c>
      <c r="Z4693" s="6">
        <f t="shared" si="369"/>
        <v>5</v>
      </c>
    </row>
    <row r="4694" spans="1:26" x14ac:dyDescent="0.3">
      <c r="A4694" s="23" t="s">
        <v>6711</v>
      </c>
      <c r="B4694" s="34">
        <v>45661</v>
      </c>
      <c r="C4694" s="23" t="s">
        <v>6712</v>
      </c>
      <c r="D4694" s="23" t="s">
        <v>159</v>
      </c>
      <c r="E4694" s="23" t="s">
        <v>47</v>
      </c>
      <c r="F4694" s="23">
        <v>400093</v>
      </c>
      <c r="G4694" s="23" t="s">
        <v>185</v>
      </c>
      <c r="H4694" s="23" t="s">
        <v>186</v>
      </c>
      <c r="I4694" s="23" t="s">
        <v>76</v>
      </c>
      <c r="J4694" s="23" t="s">
        <v>187</v>
      </c>
      <c r="K4694" s="23" t="s">
        <v>57</v>
      </c>
      <c r="L4694" s="23">
        <v>1</v>
      </c>
      <c r="M4694" s="23">
        <v>99.7</v>
      </c>
      <c r="N4694" s="23">
        <v>10</v>
      </c>
      <c r="O4694" s="23">
        <v>18</v>
      </c>
      <c r="P4694" s="23" t="s">
        <v>89</v>
      </c>
      <c r="Q4694" s="23" t="s">
        <v>90</v>
      </c>
      <c r="R4694" s="23">
        <f t="shared" si="365"/>
        <v>1</v>
      </c>
      <c r="S4694" s="23" t="str">
        <f t="shared" si="366"/>
        <v>ORD104692_20250104_CUST01767_MED009</v>
      </c>
      <c r="T4694" s="23">
        <f t="shared" si="367"/>
        <v>1</v>
      </c>
      <c r="U4694" s="6">
        <f t="shared" si="368"/>
        <v>99.7</v>
      </c>
      <c r="V4694" s="6">
        <f>tbl_Raw_Data[[#This Row],[Discount_Pct]]*tbl_Raw_Data[[#This Row],[Gross_Amount]]/100</f>
        <v>9.9700000000000006</v>
      </c>
      <c r="W4694" s="6">
        <f>tbl_Raw_Data[[#This Row],[Gross_Amount]]-tbl_Raw_Data[[#This Row],[Discount_Amount]]</f>
        <v>89.73</v>
      </c>
      <c r="X4694" s="6">
        <f>tbl_Raw_Data[[#This Row],[Net_Amount_Before_Tax]]*tbl_Raw_Data[[#This Row],[Tax_Pct]]/100</f>
        <v>16.151400000000002</v>
      </c>
      <c r="Y4694" s="6">
        <f>tbl_Raw_Data[[#This Row],[Net_Amount_Before_Tax]]+tbl_Raw_Data[[#This Row],[Tax_Amount]]</f>
        <v>105.88140000000001</v>
      </c>
      <c r="Z4694" s="6">
        <f t="shared" si="369"/>
        <v>0</v>
      </c>
    </row>
    <row r="4695" spans="1:26" x14ac:dyDescent="0.3">
      <c r="A4695" s="23" t="s">
        <v>6711</v>
      </c>
      <c r="B4695" s="34">
        <v>45351</v>
      </c>
      <c r="C4695" s="23" t="s">
        <v>4691</v>
      </c>
      <c r="D4695" s="23" t="s">
        <v>28</v>
      </c>
      <c r="E4695" s="23" t="s">
        <v>29</v>
      </c>
      <c r="F4695" s="23">
        <v>500084</v>
      </c>
      <c r="G4695" s="23" t="s">
        <v>229</v>
      </c>
      <c r="H4695" s="23" t="s">
        <v>230</v>
      </c>
      <c r="I4695" s="23" t="s">
        <v>84</v>
      </c>
      <c r="J4695" s="23" t="s">
        <v>140</v>
      </c>
      <c r="K4695" s="23" t="s">
        <v>24</v>
      </c>
      <c r="L4695" s="23">
        <v>1</v>
      </c>
      <c r="M4695" s="23">
        <v>169.75</v>
      </c>
      <c r="N4695" s="23">
        <v>5</v>
      </c>
      <c r="O4695" s="23">
        <v>5</v>
      </c>
      <c r="P4695" s="23" t="s">
        <v>33</v>
      </c>
      <c r="Q4695" s="23" t="s">
        <v>34</v>
      </c>
      <c r="R4695" s="23">
        <f t="shared" si="365"/>
        <v>1</v>
      </c>
      <c r="S4695" s="23" t="str">
        <f t="shared" si="366"/>
        <v>ORD104692_20240229_CUST02508_MED022</v>
      </c>
      <c r="T4695" s="23">
        <f t="shared" si="367"/>
        <v>1</v>
      </c>
      <c r="U4695" s="6">
        <f t="shared" si="368"/>
        <v>169.75</v>
      </c>
      <c r="V4695" s="6">
        <f>tbl_Raw_Data[[#This Row],[Discount_Pct]]*tbl_Raw_Data[[#This Row],[Gross_Amount]]/100</f>
        <v>8.4875000000000007</v>
      </c>
      <c r="W4695" s="6">
        <f>tbl_Raw_Data[[#This Row],[Gross_Amount]]-tbl_Raw_Data[[#This Row],[Discount_Amount]]</f>
        <v>161.26249999999999</v>
      </c>
      <c r="X4695" s="6">
        <f>tbl_Raw_Data[[#This Row],[Net_Amount_Before_Tax]]*tbl_Raw_Data[[#This Row],[Tax_Pct]]/100</f>
        <v>8.0631249999999994</v>
      </c>
      <c r="Y4695" s="6">
        <f>tbl_Raw_Data[[#This Row],[Net_Amount_Before_Tax]]+tbl_Raw_Data[[#This Row],[Tax_Amount]]</f>
        <v>169.325625</v>
      </c>
      <c r="Z4695" s="6">
        <f t="shared" si="369"/>
        <v>5</v>
      </c>
    </row>
    <row r="4696" spans="1:26" x14ac:dyDescent="0.3">
      <c r="A4696" s="23" t="s">
        <v>6711</v>
      </c>
      <c r="B4696" s="34">
        <v>45607</v>
      </c>
      <c r="C4696" s="23" t="s">
        <v>4732</v>
      </c>
      <c r="D4696" s="23" t="s">
        <v>28</v>
      </c>
      <c r="E4696" s="23" t="s">
        <v>29</v>
      </c>
      <c r="F4696" s="23">
        <v>500081</v>
      </c>
      <c r="G4696" s="23" t="s">
        <v>154</v>
      </c>
      <c r="H4696" s="23" t="s">
        <v>155</v>
      </c>
      <c r="I4696" s="23" t="s">
        <v>134</v>
      </c>
      <c r="J4696" s="23" t="s">
        <v>156</v>
      </c>
      <c r="K4696" s="23" t="s">
        <v>57</v>
      </c>
      <c r="L4696" s="23">
        <v>1</v>
      </c>
      <c r="M4696" s="23">
        <v>48.15</v>
      </c>
      <c r="N4696" s="23">
        <v>5</v>
      </c>
      <c r="O4696" s="23">
        <v>18</v>
      </c>
      <c r="P4696" s="23" t="s">
        <v>43</v>
      </c>
      <c r="Q4696" s="23" t="s">
        <v>26</v>
      </c>
      <c r="R4696" s="23">
        <f t="shared" si="365"/>
        <v>1</v>
      </c>
      <c r="S4696" s="23" t="str">
        <f t="shared" si="366"/>
        <v>ORD104692_20241111_CUST02110_MED006</v>
      </c>
      <c r="T4696" s="23">
        <f t="shared" si="367"/>
        <v>1</v>
      </c>
      <c r="U4696" s="6">
        <f t="shared" si="368"/>
        <v>48.15</v>
      </c>
      <c r="V4696" s="6">
        <f>tbl_Raw_Data[[#This Row],[Discount_Pct]]*tbl_Raw_Data[[#This Row],[Gross_Amount]]/100</f>
        <v>2.4075000000000002</v>
      </c>
      <c r="W4696" s="6">
        <f>tbl_Raw_Data[[#This Row],[Gross_Amount]]-tbl_Raw_Data[[#This Row],[Discount_Amount]]</f>
        <v>45.7425</v>
      </c>
      <c r="X4696" s="6">
        <f>tbl_Raw_Data[[#This Row],[Net_Amount_Before_Tax]]*tbl_Raw_Data[[#This Row],[Tax_Pct]]/100</f>
        <v>8.2336500000000008</v>
      </c>
      <c r="Y4696" s="6">
        <f>tbl_Raw_Data[[#This Row],[Net_Amount_Before_Tax]]+tbl_Raw_Data[[#This Row],[Tax_Amount]]</f>
        <v>53.976150000000004</v>
      </c>
      <c r="Z4696" s="6">
        <f t="shared" si="369"/>
        <v>2</v>
      </c>
    </row>
    <row r="4697" spans="1:26" x14ac:dyDescent="0.3">
      <c r="A4697" s="23" t="s">
        <v>6713</v>
      </c>
      <c r="B4697" s="34">
        <v>45426</v>
      </c>
      <c r="C4697" s="23" t="s">
        <v>1641</v>
      </c>
      <c r="D4697" s="23" t="s">
        <v>130</v>
      </c>
      <c r="E4697" s="23" t="s">
        <v>131</v>
      </c>
      <c r="F4697" s="23">
        <v>700001</v>
      </c>
      <c r="G4697" s="23" t="s">
        <v>111</v>
      </c>
      <c r="H4697" s="23" t="s">
        <v>112</v>
      </c>
      <c r="I4697" s="23" t="s">
        <v>113</v>
      </c>
      <c r="J4697" s="23" t="s">
        <v>114</v>
      </c>
      <c r="K4697" s="23" t="s">
        <v>24</v>
      </c>
      <c r="L4697" s="23">
        <v>3</v>
      </c>
      <c r="M4697" s="23">
        <v>109.15</v>
      </c>
      <c r="N4697" s="23">
        <v>5</v>
      </c>
      <c r="O4697" s="23">
        <v>12</v>
      </c>
      <c r="P4697" s="23" t="s">
        <v>58</v>
      </c>
      <c r="Q4697" s="23" t="s">
        <v>34</v>
      </c>
      <c r="R4697" s="23">
        <f t="shared" si="365"/>
        <v>1</v>
      </c>
      <c r="S4697" s="23" t="str">
        <f t="shared" si="366"/>
        <v>ORD104696_20240514_CUST00506_MED027</v>
      </c>
      <c r="T4697" s="23">
        <f t="shared" si="367"/>
        <v>1</v>
      </c>
      <c r="U4697" s="6">
        <f t="shared" si="368"/>
        <v>327.45000000000005</v>
      </c>
      <c r="V4697" s="6">
        <f>tbl_Raw_Data[[#This Row],[Discount_Pct]]*tbl_Raw_Data[[#This Row],[Gross_Amount]]/100</f>
        <v>16.372500000000002</v>
      </c>
      <c r="W4697" s="6">
        <f>tbl_Raw_Data[[#This Row],[Gross_Amount]]-tbl_Raw_Data[[#This Row],[Discount_Amount]]</f>
        <v>311.07750000000004</v>
      </c>
      <c r="X4697" s="6">
        <f>tbl_Raw_Data[[#This Row],[Net_Amount_Before_Tax]]*tbl_Raw_Data[[#This Row],[Tax_Pct]]/100</f>
        <v>37.329300000000003</v>
      </c>
      <c r="Y4697" s="6">
        <f>tbl_Raw_Data[[#This Row],[Net_Amount_Before_Tax]]+tbl_Raw_Data[[#This Row],[Tax_Amount]]</f>
        <v>348.40680000000003</v>
      </c>
      <c r="Z4697" s="6">
        <f t="shared" si="369"/>
        <v>2</v>
      </c>
    </row>
    <row r="4698" spans="1:26" x14ac:dyDescent="0.3">
      <c r="A4698" s="23" t="s">
        <v>6713</v>
      </c>
      <c r="B4698" s="34">
        <v>45357</v>
      </c>
      <c r="C4698" s="23" t="s">
        <v>6714</v>
      </c>
      <c r="D4698" s="23" t="s">
        <v>100</v>
      </c>
      <c r="E4698" s="23" t="s">
        <v>101</v>
      </c>
      <c r="F4698" s="23">
        <v>201307</v>
      </c>
      <c r="G4698" s="23" t="s">
        <v>132</v>
      </c>
      <c r="H4698" s="23" t="s">
        <v>133</v>
      </c>
      <c r="I4698" s="23" t="s">
        <v>134</v>
      </c>
      <c r="J4698" s="23" t="s">
        <v>135</v>
      </c>
      <c r="K4698" s="23" t="s">
        <v>57</v>
      </c>
      <c r="L4698" s="23">
        <v>1</v>
      </c>
      <c r="M4698" s="23">
        <v>80.09</v>
      </c>
      <c r="N4698" s="23">
        <v>0</v>
      </c>
      <c r="O4698" s="23">
        <v>12</v>
      </c>
      <c r="P4698" s="23" t="s">
        <v>33</v>
      </c>
      <c r="Q4698" s="23" t="s">
        <v>44</v>
      </c>
      <c r="R4698" s="23">
        <f t="shared" si="365"/>
        <v>1</v>
      </c>
      <c r="S4698" s="23" t="str">
        <f t="shared" si="366"/>
        <v>ORD104696_20240306_CUST00675_MED007</v>
      </c>
      <c r="T4698" s="23">
        <f t="shared" si="367"/>
        <v>1</v>
      </c>
      <c r="U4698" s="6">
        <f t="shared" si="368"/>
        <v>80.09</v>
      </c>
      <c r="V4698" s="6">
        <f>tbl_Raw_Data[[#This Row],[Discount_Pct]]*tbl_Raw_Data[[#This Row],[Gross_Amount]]/100</f>
        <v>0</v>
      </c>
      <c r="W4698" s="6">
        <f>tbl_Raw_Data[[#This Row],[Gross_Amount]]-tbl_Raw_Data[[#This Row],[Discount_Amount]]</f>
        <v>80.09</v>
      </c>
      <c r="X4698" s="6">
        <f>tbl_Raw_Data[[#This Row],[Net_Amount_Before_Tax]]*tbl_Raw_Data[[#This Row],[Tax_Pct]]/100</f>
        <v>9.6108000000000011</v>
      </c>
      <c r="Y4698" s="6">
        <f>tbl_Raw_Data[[#This Row],[Net_Amount_Before_Tax]]+tbl_Raw_Data[[#This Row],[Tax_Amount]]</f>
        <v>89.700800000000001</v>
      </c>
      <c r="Z4698" s="6">
        <f t="shared" si="369"/>
        <v>0</v>
      </c>
    </row>
    <row r="4699" spans="1:26" x14ac:dyDescent="0.3">
      <c r="A4699" s="23" t="s">
        <v>6715</v>
      </c>
      <c r="B4699" s="34">
        <v>45932</v>
      </c>
      <c r="C4699" s="23" t="s">
        <v>4573</v>
      </c>
      <c r="D4699" s="23" t="s">
        <v>52</v>
      </c>
      <c r="E4699" s="23" t="s">
        <v>52</v>
      </c>
      <c r="F4699" s="23">
        <v>160017</v>
      </c>
      <c r="G4699" s="23" t="s">
        <v>224</v>
      </c>
      <c r="H4699" s="23" t="s">
        <v>225</v>
      </c>
      <c r="I4699" s="23" t="s">
        <v>147</v>
      </c>
      <c r="J4699" s="23" t="s">
        <v>23</v>
      </c>
      <c r="K4699" s="23" t="s">
        <v>24</v>
      </c>
      <c r="L4699" s="23">
        <v>4</v>
      </c>
      <c r="M4699" s="23">
        <v>44.66</v>
      </c>
      <c r="N4699" s="23">
        <v>5</v>
      </c>
      <c r="O4699" s="23">
        <v>18</v>
      </c>
      <c r="P4699" s="23" t="s">
        <v>33</v>
      </c>
      <c r="Q4699" s="23" t="s">
        <v>34</v>
      </c>
      <c r="R4699" s="23">
        <f t="shared" si="365"/>
        <v>1</v>
      </c>
      <c r="S4699" s="23" t="str">
        <f t="shared" si="366"/>
        <v>ORD104698_20251002_CUST01599_MED015</v>
      </c>
      <c r="T4699" s="23">
        <f t="shared" si="367"/>
        <v>1</v>
      </c>
      <c r="U4699" s="6">
        <f t="shared" si="368"/>
        <v>178.64</v>
      </c>
      <c r="V4699" s="6">
        <f>tbl_Raw_Data[[#This Row],[Discount_Pct]]*tbl_Raw_Data[[#This Row],[Gross_Amount]]/100</f>
        <v>8.9319999999999986</v>
      </c>
      <c r="W4699" s="6">
        <f>tbl_Raw_Data[[#This Row],[Gross_Amount]]-tbl_Raw_Data[[#This Row],[Discount_Amount]]</f>
        <v>169.708</v>
      </c>
      <c r="X4699" s="6">
        <f>tbl_Raw_Data[[#This Row],[Net_Amount_Before_Tax]]*tbl_Raw_Data[[#This Row],[Tax_Pct]]/100</f>
        <v>30.547440000000002</v>
      </c>
      <c r="Y4699" s="6">
        <f>tbl_Raw_Data[[#This Row],[Net_Amount_Before_Tax]]+tbl_Raw_Data[[#This Row],[Tax_Amount]]</f>
        <v>200.25543999999999</v>
      </c>
      <c r="Z4699" s="6">
        <f t="shared" si="369"/>
        <v>2</v>
      </c>
    </row>
    <row r="4700" spans="1:26" x14ac:dyDescent="0.3">
      <c r="A4700" s="23" t="s">
        <v>6715</v>
      </c>
      <c r="B4700" s="34">
        <v>45538</v>
      </c>
      <c r="C4700" s="23" t="s">
        <v>6716</v>
      </c>
      <c r="D4700" s="23" t="s">
        <v>87</v>
      </c>
      <c r="E4700" s="23" t="s">
        <v>88</v>
      </c>
      <c r="F4700" s="23">
        <v>600096</v>
      </c>
      <c r="G4700" s="23" t="s">
        <v>138</v>
      </c>
      <c r="H4700" s="23" t="s">
        <v>139</v>
      </c>
      <c r="I4700" s="23" t="s">
        <v>50</v>
      </c>
      <c r="J4700" s="23" t="s">
        <v>140</v>
      </c>
      <c r="K4700" s="23" t="s">
        <v>24</v>
      </c>
      <c r="L4700" s="23">
        <v>4</v>
      </c>
      <c r="M4700" s="23">
        <v>148.37</v>
      </c>
      <c r="N4700" s="23">
        <v>5</v>
      </c>
      <c r="O4700" s="23">
        <v>18</v>
      </c>
      <c r="P4700" s="23" t="s">
        <v>65</v>
      </c>
      <c r="Q4700" s="23" t="s">
        <v>34</v>
      </c>
      <c r="R4700" s="23">
        <f t="shared" si="365"/>
        <v>1</v>
      </c>
      <c r="S4700" s="23" t="str">
        <f t="shared" si="366"/>
        <v>ORD104698_20240903_CUST01259_MED013</v>
      </c>
      <c r="T4700" s="23">
        <f t="shared" si="367"/>
        <v>1</v>
      </c>
      <c r="U4700" s="6">
        <f t="shared" si="368"/>
        <v>593.48</v>
      </c>
      <c r="V4700" s="6">
        <f>tbl_Raw_Data[[#This Row],[Discount_Pct]]*tbl_Raw_Data[[#This Row],[Gross_Amount]]/100</f>
        <v>29.673999999999999</v>
      </c>
      <c r="W4700" s="6">
        <f>tbl_Raw_Data[[#This Row],[Gross_Amount]]-tbl_Raw_Data[[#This Row],[Discount_Amount]]</f>
        <v>563.80600000000004</v>
      </c>
      <c r="X4700" s="6">
        <f>tbl_Raw_Data[[#This Row],[Net_Amount_Before_Tax]]*tbl_Raw_Data[[#This Row],[Tax_Pct]]/100</f>
        <v>101.48508000000001</v>
      </c>
      <c r="Y4700" s="6">
        <f>tbl_Raw_Data[[#This Row],[Net_Amount_Before_Tax]]+tbl_Raw_Data[[#This Row],[Tax_Amount]]</f>
        <v>665.29108000000008</v>
      </c>
      <c r="Z4700" s="6">
        <f t="shared" si="369"/>
        <v>1</v>
      </c>
    </row>
    <row r="4701" spans="1:26" x14ac:dyDescent="0.3">
      <c r="A4701" s="23" t="s">
        <v>6717</v>
      </c>
      <c r="B4701" s="34">
        <v>45496</v>
      </c>
      <c r="C4701" s="23" t="s">
        <v>6718</v>
      </c>
      <c r="D4701" s="23" t="s">
        <v>52</v>
      </c>
      <c r="E4701" s="23" t="s">
        <v>52</v>
      </c>
      <c r="F4701" s="23">
        <v>160036</v>
      </c>
      <c r="G4701" s="23" t="s">
        <v>48</v>
      </c>
      <c r="H4701" s="23" t="s">
        <v>49</v>
      </c>
      <c r="I4701" s="23" t="s">
        <v>50</v>
      </c>
      <c r="J4701" s="23" t="s">
        <v>23</v>
      </c>
      <c r="K4701" s="23" t="s">
        <v>24</v>
      </c>
      <c r="L4701" s="23">
        <v>3</v>
      </c>
      <c r="M4701" s="23">
        <v>119.93</v>
      </c>
      <c r="N4701" s="23">
        <v>0</v>
      </c>
      <c r="O4701" s="23">
        <v>18</v>
      </c>
      <c r="P4701" s="23" t="s">
        <v>65</v>
      </c>
      <c r="Q4701" s="23" t="s">
        <v>34</v>
      </c>
      <c r="R4701" s="23">
        <f t="shared" si="365"/>
        <v>1</v>
      </c>
      <c r="S4701" s="23" t="str">
        <f t="shared" si="366"/>
        <v>ORD104700_20240723_CUST02099_MED028</v>
      </c>
      <c r="T4701" s="23">
        <f t="shared" si="367"/>
        <v>1</v>
      </c>
      <c r="U4701" s="6">
        <f t="shared" si="368"/>
        <v>359.79</v>
      </c>
      <c r="V4701" s="6">
        <f>tbl_Raw_Data[[#This Row],[Discount_Pct]]*tbl_Raw_Data[[#This Row],[Gross_Amount]]/100</f>
        <v>0</v>
      </c>
      <c r="W4701" s="6">
        <f>tbl_Raw_Data[[#This Row],[Gross_Amount]]-tbl_Raw_Data[[#This Row],[Discount_Amount]]</f>
        <v>359.79</v>
      </c>
      <c r="X4701" s="6">
        <f>tbl_Raw_Data[[#This Row],[Net_Amount_Before_Tax]]*tbl_Raw_Data[[#This Row],[Tax_Pct]]/100</f>
        <v>64.762200000000007</v>
      </c>
      <c r="Y4701" s="6">
        <f>tbl_Raw_Data[[#This Row],[Net_Amount_Before_Tax]]+tbl_Raw_Data[[#This Row],[Tax_Amount]]</f>
        <v>424.55220000000003</v>
      </c>
      <c r="Z4701" s="6">
        <f t="shared" si="369"/>
        <v>1</v>
      </c>
    </row>
    <row r="4702" spans="1:26" x14ac:dyDescent="0.3">
      <c r="A4702" s="23" t="s">
        <v>6719</v>
      </c>
      <c r="B4702" s="34">
        <v>45568</v>
      </c>
      <c r="C4702" s="23" t="s">
        <v>6720</v>
      </c>
      <c r="D4702" s="23" t="s">
        <v>72</v>
      </c>
      <c r="E4702" s="23" t="s">
        <v>73</v>
      </c>
      <c r="F4702" s="23">
        <v>302021</v>
      </c>
      <c r="G4702" s="23" t="s">
        <v>94</v>
      </c>
      <c r="H4702" s="23" t="s">
        <v>95</v>
      </c>
      <c r="I4702" s="23" t="s">
        <v>84</v>
      </c>
      <c r="J4702" s="23" t="s">
        <v>42</v>
      </c>
      <c r="K4702" s="23" t="s">
        <v>24</v>
      </c>
      <c r="L4702" s="23">
        <v>1</v>
      </c>
      <c r="M4702" s="23">
        <v>84.19</v>
      </c>
      <c r="N4702" s="23">
        <v>5</v>
      </c>
      <c r="O4702" s="23">
        <v>5</v>
      </c>
      <c r="P4702" s="23" t="s">
        <v>33</v>
      </c>
      <c r="Q4702" s="23" t="s">
        <v>34</v>
      </c>
      <c r="R4702" s="23">
        <f t="shared" si="365"/>
        <v>1</v>
      </c>
      <c r="S4702" s="23" t="str">
        <f t="shared" si="366"/>
        <v>ORD104701_20241003_CUST00663_MED021</v>
      </c>
      <c r="T4702" s="23">
        <f t="shared" si="367"/>
        <v>1</v>
      </c>
      <c r="U4702" s="6">
        <f t="shared" si="368"/>
        <v>84.19</v>
      </c>
      <c r="V4702" s="6">
        <f>tbl_Raw_Data[[#This Row],[Discount_Pct]]*tbl_Raw_Data[[#This Row],[Gross_Amount]]/100</f>
        <v>4.2095000000000002</v>
      </c>
      <c r="W4702" s="6">
        <f>tbl_Raw_Data[[#This Row],[Gross_Amount]]-tbl_Raw_Data[[#This Row],[Discount_Amount]]</f>
        <v>79.980499999999992</v>
      </c>
      <c r="X4702" s="6">
        <f>tbl_Raw_Data[[#This Row],[Net_Amount_Before_Tax]]*tbl_Raw_Data[[#This Row],[Tax_Pct]]/100</f>
        <v>3.9990249999999996</v>
      </c>
      <c r="Y4702" s="6">
        <f>tbl_Raw_Data[[#This Row],[Net_Amount_Before_Tax]]+tbl_Raw_Data[[#This Row],[Tax_Amount]]</f>
        <v>83.979524999999995</v>
      </c>
      <c r="Z4702" s="6">
        <f t="shared" si="369"/>
        <v>2</v>
      </c>
    </row>
    <row r="4703" spans="1:26" x14ac:dyDescent="0.3">
      <c r="A4703" s="23" t="s">
        <v>6719</v>
      </c>
      <c r="B4703" s="34">
        <v>46008</v>
      </c>
      <c r="C4703" s="23" t="s">
        <v>463</v>
      </c>
      <c r="D4703" s="23" t="s">
        <v>142</v>
      </c>
      <c r="E4703" s="23" t="s">
        <v>81</v>
      </c>
      <c r="F4703" s="23">
        <v>380054</v>
      </c>
      <c r="G4703" s="23" t="s">
        <v>154</v>
      </c>
      <c r="H4703" s="23" t="s">
        <v>155</v>
      </c>
      <c r="I4703" s="23" t="s">
        <v>134</v>
      </c>
      <c r="J4703" s="23" t="s">
        <v>156</v>
      </c>
      <c r="K4703" s="23" t="s">
        <v>57</v>
      </c>
      <c r="L4703" s="23">
        <v>2</v>
      </c>
      <c r="M4703" s="23">
        <v>51.18</v>
      </c>
      <c r="N4703" s="23">
        <v>0</v>
      </c>
      <c r="O4703" s="23">
        <v>5</v>
      </c>
      <c r="P4703" s="23" t="s">
        <v>89</v>
      </c>
      <c r="Q4703" s="23" t="s">
        <v>34</v>
      </c>
      <c r="R4703" s="23">
        <f t="shared" si="365"/>
        <v>1</v>
      </c>
      <c r="S4703" s="23" t="str">
        <f t="shared" si="366"/>
        <v>ORD104701_20251217_CUST02056_MED006</v>
      </c>
      <c r="T4703" s="23">
        <f t="shared" si="367"/>
        <v>1</v>
      </c>
      <c r="U4703" s="6">
        <f t="shared" si="368"/>
        <v>102.36</v>
      </c>
      <c r="V4703" s="6">
        <f>tbl_Raw_Data[[#This Row],[Discount_Pct]]*tbl_Raw_Data[[#This Row],[Gross_Amount]]/100</f>
        <v>0</v>
      </c>
      <c r="W4703" s="6">
        <f>tbl_Raw_Data[[#This Row],[Gross_Amount]]-tbl_Raw_Data[[#This Row],[Discount_Amount]]</f>
        <v>102.36</v>
      </c>
      <c r="X4703" s="6">
        <f>tbl_Raw_Data[[#This Row],[Net_Amount_Before_Tax]]*tbl_Raw_Data[[#This Row],[Tax_Pct]]/100</f>
        <v>5.1180000000000003</v>
      </c>
      <c r="Y4703" s="6">
        <f>tbl_Raw_Data[[#This Row],[Net_Amount_Before_Tax]]+tbl_Raw_Data[[#This Row],[Tax_Amount]]</f>
        <v>107.47799999999999</v>
      </c>
      <c r="Z4703" s="6">
        <f t="shared" si="369"/>
        <v>3</v>
      </c>
    </row>
    <row r="4704" spans="1:26" x14ac:dyDescent="0.3">
      <c r="A4704" s="23" t="s">
        <v>6721</v>
      </c>
      <c r="B4704" s="34">
        <v>45650</v>
      </c>
      <c r="C4704" s="23" t="s">
        <v>3658</v>
      </c>
      <c r="D4704" s="23" t="s">
        <v>142</v>
      </c>
      <c r="E4704" s="23" t="s">
        <v>81</v>
      </c>
      <c r="F4704" s="23">
        <v>380054</v>
      </c>
      <c r="G4704" s="23" t="s">
        <v>102</v>
      </c>
      <c r="H4704" s="23" t="s">
        <v>103</v>
      </c>
      <c r="I4704" s="23" t="s">
        <v>104</v>
      </c>
      <c r="J4704" s="23" t="s">
        <v>64</v>
      </c>
      <c r="K4704" s="23" t="s">
        <v>57</v>
      </c>
      <c r="L4704" s="23">
        <v>3</v>
      </c>
      <c r="M4704" s="23">
        <v>99.71</v>
      </c>
      <c r="N4704" s="23">
        <v>10</v>
      </c>
      <c r="O4704" s="23">
        <v>5</v>
      </c>
      <c r="P4704" s="23" t="s">
        <v>65</v>
      </c>
      <c r="Q4704" s="23" t="s">
        <v>44</v>
      </c>
      <c r="R4704" s="23">
        <f t="shared" si="365"/>
        <v>1</v>
      </c>
      <c r="S4704" s="23" t="str">
        <f t="shared" si="366"/>
        <v>ORD104703_20241224_CUST03036_MED029</v>
      </c>
      <c r="T4704" s="23">
        <f t="shared" si="367"/>
        <v>1</v>
      </c>
      <c r="U4704" s="6">
        <f t="shared" si="368"/>
        <v>299.13</v>
      </c>
      <c r="V4704" s="6">
        <f>tbl_Raw_Data[[#This Row],[Discount_Pct]]*tbl_Raw_Data[[#This Row],[Gross_Amount]]/100</f>
        <v>29.913</v>
      </c>
      <c r="W4704" s="6">
        <f>tbl_Raw_Data[[#This Row],[Gross_Amount]]-tbl_Raw_Data[[#This Row],[Discount_Amount]]</f>
        <v>269.21699999999998</v>
      </c>
      <c r="X4704" s="6">
        <f>tbl_Raw_Data[[#This Row],[Net_Amount_Before_Tax]]*tbl_Raw_Data[[#This Row],[Tax_Pct]]/100</f>
        <v>13.460850000000001</v>
      </c>
      <c r="Y4704" s="6">
        <f>tbl_Raw_Data[[#This Row],[Net_Amount_Before_Tax]]+tbl_Raw_Data[[#This Row],[Tax_Amount]]</f>
        <v>282.67784999999998</v>
      </c>
      <c r="Z4704" s="6">
        <f t="shared" si="369"/>
        <v>1</v>
      </c>
    </row>
    <row r="4705" spans="1:26" x14ac:dyDescent="0.3">
      <c r="A4705" s="23" t="s">
        <v>6721</v>
      </c>
      <c r="B4705" s="34">
        <v>45611</v>
      </c>
      <c r="C4705" s="23" t="s">
        <v>6722</v>
      </c>
      <c r="D4705" s="23" t="s">
        <v>46</v>
      </c>
      <c r="E4705" s="23" t="s">
        <v>47</v>
      </c>
      <c r="F4705" s="23">
        <v>411014</v>
      </c>
      <c r="G4705" s="23" t="s">
        <v>82</v>
      </c>
      <c r="H4705" s="23" t="s">
        <v>83</v>
      </c>
      <c r="I4705" s="23" t="s">
        <v>84</v>
      </c>
      <c r="J4705" s="23" t="s">
        <v>85</v>
      </c>
      <c r="K4705" s="23" t="s">
        <v>24</v>
      </c>
      <c r="L4705" s="23">
        <v>5</v>
      </c>
      <c r="M4705" s="23">
        <v>292.83</v>
      </c>
      <c r="N4705" s="23">
        <v>10</v>
      </c>
      <c r="O4705" s="23">
        <v>5</v>
      </c>
      <c r="P4705" s="23" t="s">
        <v>58</v>
      </c>
      <c r="Q4705" s="23" t="s">
        <v>44</v>
      </c>
      <c r="R4705" s="23">
        <f t="shared" si="365"/>
        <v>1</v>
      </c>
      <c r="S4705" s="23" t="str">
        <f t="shared" si="366"/>
        <v>ORD104703_20241115_CUST02429_MED023</v>
      </c>
      <c r="T4705" s="23">
        <f t="shared" si="367"/>
        <v>1</v>
      </c>
      <c r="U4705" s="6">
        <f t="shared" si="368"/>
        <v>1464.1499999999999</v>
      </c>
      <c r="V4705" s="6">
        <f>tbl_Raw_Data[[#This Row],[Discount_Pct]]*tbl_Raw_Data[[#This Row],[Gross_Amount]]/100</f>
        <v>146.41499999999999</v>
      </c>
      <c r="W4705" s="6">
        <f>tbl_Raw_Data[[#This Row],[Gross_Amount]]-tbl_Raw_Data[[#This Row],[Discount_Amount]]</f>
        <v>1317.7349999999999</v>
      </c>
      <c r="X4705" s="6">
        <f>tbl_Raw_Data[[#This Row],[Net_Amount_Before_Tax]]*tbl_Raw_Data[[#This Row],[Tax_Pct]]/100</f>
        <v>65.886749999999992</v>
      </c>
      <c r="Y4705" s="6">
        <f>tbl_Raw_Data[[#This Row],[Net_Amount_Before_Tax]]+tbl_Raw_Data[[#This Row],[Tax_Amount]]</f>
        <v>1383.6217499999998</v>
      </c>
      <c r="Z4705" s="6">
        <f t="shared" si="369"/>
        <v>2</v>
      </c>
    </row>
    <row r="4706" spans="1:26" x14ac:dyDescent="0.3">
      <c r="A4706" s="23" t="s">
        <v>6721</v>
      </c>
      <c r="B4706" s="34">
        <v>45390</v>
      </c>
      <c r="C4706" s="23" t="s">
        <v>6723</v>
      </c>
      <c r="D4706" s="23" t="s">
        <v>28</v>
      </c>
      <c r="E4706" s="23" t="s">
        <v>29</v>
      </c>
      <c r="F4706" s="23">
        <v>500032</v>
      </c>
      <c r="G4706" s="23" t="s">
        <v>107</v>
      </c>
      <c r="H4706" s="23" t="s">
        <v>108</v>
      </c>
      <c r="I4706" s="23" t="s">
        <v>63</v>
      </c>
      <c r="J4706" s="23" t="s">
        <v>42</v>
      </c>
      <c r="K4706" s="23" t="s">
        <v>57</v>
      </c>
      <c r="L4706" s="23">
        <v>2</v>
      </c>
      <c r="M4706" s="23">
        <v>87.23</v>
      </c>
      <c r="N4706" s="23">
        <v>10</v>
      </c>
      <c r="O4706" s="23">
        <v>12</v>
      </c>
      <c r="P4706" s="23" t="s">
        <v>89</v>
      </c>
      <c r="Q4706" s="23" t="s">
        <v>34</v>
      </c>
      <c r="R4706" s="23">
        <f t="shared" si="365"/>
        <v>1</v>
      </c>
      <c r="S4706" s="23" t="str">
        <f t="shared" si="366"/>
        <v>ORD104703_20240408_CUST01983_MED005</v>
      </c>
      <c r="T4706" s="23">
        <f t="shared" si="367"/>
        <v>1</v>
      </c>
      <c r="U4706" s="6">
        <f t="shared" si="368"/>
        <v>174.46</v>
      </c>
      <c r="V4706" s="6">
        <f>tbl_Raw_Data[[#This Row],[Discount_Pct]]*tbl_Raw_Data[[#This Row],[Gross_Amount]]/100</f>
        <v>17.446000000000002</v>
      </c>
      <c r="W4706" s="6">
        <f>tbl_Raw_Data[[#This Row],[Gross_Amount]]-tbl_Raw_Data[[#This Row],[Discount_Amount]]</f>
        <v>157.01400000000001</v>
      </c>
      <c r="X4706" s="6">
        <f>tbl_Raw_Data[[#This Row],[Net_Amount_Before_Tax]]*tbl_Raw_Data[[#This Row],[Tax_Pct]]/100</f>
        <v>18.84168</v>
      </c>
      <c r="Y4706" s="6">
        <f>tbl_Raw_Data[[#This Row],[Net_Amount_Before_Tax]]+tbl_Raw_Data[[#This Row],[Tax_Amount]]</f>
        <v>175.85568000000001</v>
      </c>
      <c r="Z4706" s="6">
        <f t="shared" si="369"/>
        <v>1</v>
      </c>
    </row>
    <row r="4707" spans="1:26" x14ac:dyDescent="0.3">
      <c r="A4707" s="23" t="s">
        <v>6724</v>
      </c>
      <c r="B4707" s="34">
        <v>45315</v>
      </c>
      <c r="C4707" s="23" t="s">
        <v>2773</v>
      </c>
      <c r="D4707" s="23" t="s">
        <v>123</v>
      </c>
      <c r="E4707" s="23" t="s">
        <v>101</v>
      </c>
      <c r="F4707" s="23">
        <v>226001</v>
      </c>
      <c r="G4707" s="23" t="s">
        <v>68</v>
      </c>
      <c r="H4707" s="23" t="s">
        <v>69</v>
      </c>
      <c r="I4707" s="23" t="s">
        <v>55</v>
      </c>
      <c r="J4707" s="23" t="s">
        <v>56</v>
      </c>
      <c r="K4707" s="23" t="s">
        <v>24</v>
      </c>
      <c r="L4707" s="23">
        <v>2</v>
      </c>
      <c r="M4707" s="23">
        <v>28.11</v>
      </c>
      <c r="N4707" s="23">
        <v>0</v>
      </c>
      <c r="O4707" s="23">
        <v>5</v>
      </c>
      <c r="P4707" s="23" t="s">
        <v>58</v>
      </c>
      <c r="Q4707" s="23" t="s">
        <v>34</v>
      </c>
      <c r="R4707" s="23">
        <f t="shared" si="365"/>
        <v>1</v>
      </c>
      <c r="S4707" s="23" t="str">
        <f t="shared" si="366"/>
        <v>ORD104706_20240124_CUST00635_MED003</v>
      </c>
      <c r="T4707" s="23">
        <f t="shared" si="367"/>
        <v>1</v>
      </c>
      <c r="U4707" s="6">
        <f t="shared" si="368"/>
        <v>56.22</v>
      </c>
      <c r="V4707" s="6">
        <f>tbl_Raw_Data[[#This Row],[Discount_Pct]]*tbl_Raw_Data[[#This Row],[Gross_Amount]]/100</f>
        <v>0</v>
      </c>
      <c r="W4707" s="6">
        <f>tbl_Raw_Data[[#This Row],[Gross_Amount]]-tbl_Raw_Data[[#This Row],[Discount_Amount]]</f>
        <v>56.22</v>
      </c>
      <c r="X4707" s="6">
        <f>tbl_Raw_Data[[#This Row],[Net_Amount_Before_Tax]]*tbl_Raw_Data[[#This Row],[Tax_Pct]]/100</f>
        <v>2.8110000000000004</v>
      </c>
      <c r="Y4707" s="6">
        <f>tbl_Raw_Data[[#This Row],[Net_Amount_Before_Tax]]+tbl_Raw_Data[[#This Row],[Tax_Amount]]</f>
        <v>59.030999999999999</v>
      </c>
      <c r="Z4707" s="6">
        <f t="shared" si="369"/>
        <v>2</v>
      </c>
    </row>
    <row r="4708" spans="1:26" x14ac:dyDescent="0.3">
      <c r="A4708" s="23" t="s">
        <v>6725</v>
      </c>
      <c r="B4708" s="34">
        <v>45441</v>
      </c>
      <c r="C4708" s="23" t="s">
        <v>6726</v>
      </c>
      <c r="D4708" s="23" t="s">
        <v>87</v>
      </c>
      <c r="E4708" s="23" t="s">
        <v>88</v>
      </c>
      <c r="F4708" s="23">
        <v>600001</v>
      </c>
      <c r="G4708" s="23" t="s">
        <v>94</v>
      </c>
      <c r="H4708" s="23" t="s">
        <v>95</v>
      </c>
      <c r="I4708" s="23" t="s">
        <v>84</v>
      </c>
      <c r="J4708" s="23" t="s">
        <v>42</v>
      </c>
      <c r="K4708" s="23" t="s">
        <v>24</v>
      </c>
      <c r="L4708" s="23">
        <v>1</v>
      </c>
      <c r="M4708" s="23">
        <v>83.02</v>
      </c>
      <c r="N4708" s="23">
        <v>10</v>
      </c>
      <c r="O4708" s="23">
        <v>5</v>
      </c>
      <c r="P4708" s="23" t="s">
        <v>65</v>
      </c>
      <c r="Q4708" s="23" t="s">
        <v>44</v>
      </c>
      <c r="R4708" s="23">
        <f t="shared" si="365"/>
        <v>1</v>
      </c>
      <c r="S4708" s="23" t="str">
        <f t="shared" si="366"/>
        <v>ORD104707_20240529_CUST00135_MED021</v>
      </c>
      <c r="T4708" s="23">
        <f t="shared" si="367"/>
        <v>1</v>
      </c>
      <c r="U4708" s="6">
        <f t="shared" si="368"/>
        <v>83.02</v>
      </c>
      <c r="V4708" s="6">
        <f>tbl_Raw_Data[[#This Row],[Discount_Pct]]*tbl_Raw_Data[[#This Row],[Gross_Amount]]/100</f>
        <v>8.3019999999999996</v>
      </c>
      <c r="W4708" s="6">
        <f>tbl_Raw_Data[[#This Row],[Gross_Amount]]-tbl_Raw_Data[[#This Row],[Discount_Amount]]</f>
        <v>74.717999999999989</v>
      </c>
      <c r="X4708" s="6">
        <f>tbl_Raw_Data[[#This Row],[Net_Amount_Before_Tax]]*tbl_Raw_Data[[#This Row],[Tax_Pct]]/100</f>
        <v>3.7358999999999991</v>
      </c>
      <c r="Y4708" s="6">
        <f>tbl_Raw_Data[[#This Row],[Net_Amount_Before_Tax]]+tbl_Raw_Data[[#This Row],[Tax_Amount]]</f>
        <v>78.45389999999999</v>
      </c>
      <c r="Z4708" s="6">
        <f t="shared" si="369"/>
        <v>0</v>
      </c>
    </row>
    <row r="4709" spans="1:26" x14ac:dyDescent="0.3">
      <c r="A4709" s="23" t="s">
        <v>6727</v>
      </c>
      <c r="B4709" s="34">
        <v>45680</v>
      </c>
      <c r="C4709" s="23" t="s">
        <v>3345</v>
      </c>
      <c r="D4709" s="23" t="s">
        <v>100</v>
      </c>
      <c r="E4709" s="23" t="s">
        <v>101</v>
      </c>
      <c r="F4709" s="23">
        <v>201301</v>
      </c>
      <c r="G4709" s="23" t="s">
        <v>315</v>
      </c>
      <c r="H4709" s="23" t="s">
        <v>316</v>
      </c>
      <c r="I4709" s="23" t="s">
        <v>50</v>
      </c>
      <c r="J4709" s="23" t="s">
        <v>114</v>
      </c>
      <c r="K4709" s="23" t="s">
        <v>24</v>
      </c>
      <c r="L4709" s="23">
        <v>1</v>
      </c>
      <c r="M4709" s="23">
        <v>112.69</v>
      </c>
      <c r="N4709" s="23">
        <v>15</v>
      </c>
      <c r="O4709" s="23">
        <v>5</v>
      </c>
      <c r="P4709" s="23" t="s">
        <v>43</v>
      </c>
      <c r="Q4709" s="23" t="s">
        <v>34</v>
      </c>
      <c r="R4709" s="23">
        <f t="shared" si="365"/>
        <v>1</v>
      </c>
      <c r="S4709" s="23" t="str">
        <f t="shared" si="366"/>
        <v>ORD104708_20250123_CUST00562_MED012</v>
      </c>
      <c r="T4709" s="23">
        <f t="shared" si="367"/>
        <v>1</v>
      </c>
      <c r="U4709" s="6">
        <f t="shared" si="368"/>
        <v>112.69</v>
      </c>
      <c r="V4709" s="6">
        <f>tbl_Raw_Data[[#This Row],[Discount_Pct]]*tbl_Raw_Data[[#This Row],[Gross_Amount]]/100</f>
        <v>16.903499999999998</v>
      </c>
      <c r="W4709" s="6">
        <f>tbl_Raw_Data[[#This Row],[Gross_Amount]]-tbl_Raw_Data[[#This Row],[Discount_Amount]]</f>
        <v>95.786500000000004</v>
      </c>
      <c r="X4709" s="6">
        <f>tbl_Raw_Data[[#This Row],[Net_Amount_Before_Tax]]*tbl_Raw_Data[[#This Row],[Tax_Pct]]/100</f>
        <v>4.7893249999999998</v>
      </c>
      <c r="Y4709" s="6">
        <f>tbl_Raw_Data[[#This Row],[Net_Amount_Before_Tax]]+tbl_Raw_Data[[#This Row],[Tax_Amount]]</f>
        <v>100.57582500000001</v>
      </c>
      <c r="Z4709" s="6">
        <f t="shared" si="369"/>
        <v>2</v>
      </c>
    </row>
    <row r="4710" spans="1:26" x14ac:dyDescent="0.3">
      <c r="A4710" s="23" t="s">
        <v>6727</v>
      </c>
      <c r="B4710" s="34">
        <v>45407</v>
      </c>
      <c r="C4710" s="23" t="s">
        <v>6728</v>
      </c>
      <c r="D4710" s="23" t="s">
        <v>159</v>
      </c>
      <c r="E4710" s="23" t="s">
        <v>47</v>
      </c>
      <c r="F4710" s="23">
        <v>400050</v>
      </c>
      <c r="G4710" s="23" t="s">
        <v>119</v>
      </c>
      <c r="H4710" s="23" t="s">
        <v>120</v>
      </c>
      <c r="I4710" s="23" t="s">
        <v>32</v>
      </c>
      <c r="J4710" s="23" t="s">
        <v>64</v>
      </c>
      <c r="K4710" s="23" t="s">
        <v>57</v>
      </c>
      <c r="L4710" s="23">
        <v>2</v>
      </c>
      <c r="M4710" s="23">
        <v>77.34</v>
      </c>
      <c r="N4710" s="23">
        <v>0</v>
      </c>
      <c r="O4710" s="23">
        <v>5</v>
      </c>
      <c r="P4710" s="23" t="s">
        <v>33</v>
      </c>
      <c r="Q4710" s="23" t="s">
        <v>90</v>
      </c>
      <c r="R4710" s="23">
        <f t="shared" si="365"/>
        <v>1</v>
      </c>
      <c r="S4710" s="23" t="str">
        <f t="shared" si="366"/>
        <v>ORD104708_20240425_CUST00864_MED010</v>
      </c>
      <c r="T4710" s="23">
        <f t="shared" si="367"/>
        <v>1</v>
      </c>
      <c r="U4710" s="6">
        <f t="shared" si="368"/>
        <v>154.68</v>
      </c>
      <c r="V4710" s="6">
        <f>tbl_Raw_Data[[#This Row],[Discount_Pct]]*tbl_Raw_Data[[#This Row],[Gross_Amount]]/100</f>
        <v>0</v>
      </c>
      <c r="W4710" s="6">
        <f>tbl_Raw_Data[[#This Row],[Gross_Amount]]-tbl_Raw_Data[[#This Row],[Discount_Amount]]</f>
        <v>154.68</v>
      </c>
      <c r="X4710" s="6">
        <f>tbl_Raw_Data[[#This Row],[Net_Amount_Before_Tax]]*tbl_Raw_Data[[#This Row],[Tax_Pct]]/100</f>
        <v>7.7340000000000009</v>
      </c>
      <c r="Y4710" s="6">
        <f>tbl_Raw_Data[[#This Row],[Net_Amount_Before_Tax]]+tbl_Raw_Data[[#This Row],[Tax_Amount]]</f>
        <v>162.41400000000002</v>
      </c>
      <c r="Z4710" s="6">
        <f t="shared" si="369"/>
        <v>0</v>
      </c>
    </row>
    <row r="4711" spans="1:26" x14ac:dyDescent="0.3">
      <c r="A4711" s="23" t="s">
        <v>6729</v>
      </c>
      <c r="B4711" s="34">
        <v>45985</v>
      </c>
      <c r="C4711" s="23" t="s">
        <v>6730</v>
      </c>
      <c r="D4711" s="23" t="s">
        <v>37</v>
      </c>
      <c r="E4711" s="23" t="s">
        <v>38</v>
      </c>
      <c r="F4711" s="23">
        <v>452018</v>
      </c>
      <c r="G4711" s="23" t="s">
        <v>315</v>
      </c>
      <c r="H4711" s="23" t="s">
        <v>316</v>
      </c>
      <c r="I4711" s="23" t="s">
        <v>50</v>
      </c>
      <c r="J4711" s="23" t="s">
        <v>114</v>
      </c>
      <c r="K4711" s="23" t="s">
        <v>24</v>
      </c>
      <c r="L4711" s="23">
        <v>1</v>
      </c>
      <c r="M4711" s="23">
        <v>135.03</v>
      </c>
      <c r="N4711" s="23">
        <v>0</v>
      </c>
      <c r="O4711" s="23">
        <v>5</v>
      </c>
      <c r="P4711" s="23" t="s">
        <v>33</v>
      </c>
      <c r="Q4711" s="23" t="s">
        <v>34</v>
      </c>
      <c r="R4711" s="23">
        <f t="shared" si="365"/>
        <v>1</v>
      </c>
      <c r="S4711" s="23" t="str">
        <f t="shared" si="366"/>
        <v>ORD104710_20251124_CUST00114_MED012</v>
      </c>
      <c r="T4711" s="23">
        <f t="shared" si="367"/>
        <v>1</v>
      </c>
      <c r="U4711" s="6">
        <f t="shared" si="368"/>
        <v>135.03</v>
      </c>
      <c r="V4711" s="6">
        <f>tbl_Raw_Data[[#This Row],[Discount_Pct]]*tbl_Raw_Data[[#This Row],[Gross_Amount]]/100</f>
        <v>0</v>
      </c>
      <c r="W4711" s="6">
        <f>tbl_Raw_Data[[#This Row],[Gross_Amount]]-tbl_Raw_Data[[#This Row],[Discount_Amount]]</f>
        <v>135.03</v>
      </c>
      <c r="X4711" s="6">
        <f>tbl_Raw_Data[[#This Row],[Net_Amount_Before_Tax]]*tbl_Raw_Data[[#This Row],[Tax_Pct]]/100</f>
        <v>6.7515000000000001</v>
      </c>
      <c r="Y4711" s="6">
        <f>tbl_Raw_Data[[#This Row],[Net_Amount_Before_Tax]]+tbl_Raw_Data[[#This Row],[Tax_Amount]]</f>
        <v>141.78149999999999</v>
      </c>
      <c r="Z4711" s="6">
        <f t="shared" si="369"/>
        <v>4</v>
      </c>
    </row>
    <row r="4712" spans="1:26" x14ac:dyDescent="0.3">
      <c r="A4712" s="23" t="s">
        <v>6731</v>
      </c>
      <c r="B4712" s="34">
        <v>45421</v>
      </c>
      <c r="C4712" s="23" t="s">
        <v>5244</v>
      </c>
      <c r="D4712" s="23" t="s">
        <v>19</v>
      </c>
      <c r="E4712" s="23" t="s">
        <v>19</v>
      </c>
      <c r="F4712" s="23">
        <v>110044</v>
      </c>
      <c r="G4712" s="23" t="s">
        <v>20</v>
      </c>
      <c r="H4712" s="23" t="s">
        <v>21</v>
      </c>
      <c r="I4712" s="23" t="s">
        <v>22</v>
      </c>
      <c r="J4712" s="23" t="s">
        <v>23</v>
      </c>
      <c r="K4712" s="23" t="s">
        <v>24</v>
      </c>
      <c r="L4712" s="23">
        <v>1</v>
      </c>
      <c r="M4712" s="23">
        <v>135.80000000000001</v>
      </c>
      <c r="N4712" s="23">
        <v>10</v>
      </c>
      <c r="O4712" s="23">
        <v>18</v>
      </c>
      <c r="P4712" s="23" t="s">
        <v>89</v>
      </c>
      <c r="Q4712" s="23" t="s">
        <v>90</v>
      </c>
      <c r="R4712" s="23">
        <f t="shared" si="365"/>
        <v>1</v>
      </c>
      <c r="S4712" s="23" t="str">
        <f t="shared" si="366"/>
        <v>ORD104711_20240509_CUST01751_MED024</v>
      </c>
      <c r="T4712" s="23">
        <f t="shared" si="367"/>
        <v>1</v>
      </c>
      <c r="U4712" s="6">
        <f t="shared" si="368"/>
        <v>135.80000000000001</v>
      </c>
      <c r="V4712" s="6">
        <f>tbl_Raw_Data[[#This Row],[Discount_Pct]]*tbl_Raw_Data[[#This Row],[Gross_Amount]]/100</f>
        <v>13.58</v>
      </c>
      <c r="W4712" s="6">
        <f>tbl_Raw_Data[[#This Row],[Gross_Amount]]-tbl_Raw_Data[[#This Row],[Discount_Amount]]</f>
        <v>122.22000000000001</v>
      </c>
      <c r="X4712" s="6">
        <f>tbl_Raw_Data[[#This Row],[Net_Amount_Before_Tax]]*tbl_Raw_Data[[#This Row],[Tax_Pct]]/100</f>
        <v>21.999600000000001</v>
      </c>
      <c r="Y4712" s="6">
        <f>tbl_Raw_Data[[#This Row],[Net_Amount_Before_Tax]]+tbl_Raw_Data[[#This Row],[Tax_Amount]]</f>
        <v>144.21960000000001</v>
      </c>
      <c r="Z4712" s="6">
        <f t="shared" si="369"/>
        <v>3</v>
      </c>
    </row>
    <row r="4713" spans="1:26" x14ac:dyDescent="0.3">
      <c r="A4713" s="23" t="s">
        <v>6732</v>
      </c>
      <c r="B4713" s="34">
        <v>45651</v>
      </c>
      <c r="C4713" s="23" t="s">
        <v>2147</v>
      </c>
      <c r="D4713" s="23" t="s">
        <v>52</v>
      </c>
      <c r="E4713" s="23" t="s">
        <v>52</v>
      </c>
      <c r="F4713" s="23">
        <v>160019</v>
      </c>
      <c r="G4713" s="23" t="s">
        <v>233</v>
      </c>
      <c r="H4713" s="23" t="s">
        <v>234</v>
      </c>
      <c r="I4713" s="23" t="s">
        <v>104</v>
      </c>
      <c r="J4713" s="23" t="s">
        <v>42</v>
      </c>
      <c r="K4713" s="23" t="s">
        <v>24</v>
      </c>
      <c r="L4713" s="23">
        <v>2</v>
      </c>
      <c r="M4713" s="23">
        <v>163.58000000000001</v>
      </c>
      <c r="N4713" s="23">
        <v>0</v>
      </c>
      <c r="O4713" s="23">
        <v>5</v>
      </c>
      <c r="P4713" s="23" t="s">
        <v>25</v>
      </c>
      <c r="Q4713" s="23" t="s">
        <v>90</v>
      </c>
      <c r="R4713" s="23">
        <f t="shared" si="365"/>
        <v>1</v>
      </c>
      <c r="S4713" s="23" t="str">
        <f t="shared" si="366"/>
        <v>ORD104712_20241225_CUST01651_MED019</v>
      </c>
      <c r="T4713" s="23">
        <f t="shared" si="367"/>
        <v>1</v>
      </c>
      <c r="U4713" s="6">
        <f t="shared" si="368"/>
        <v>327.16000000000003</v>
      </c>
      <c r="V4713" s="6">
        <f>tbl_Raw_Data[[#This Row],[Discount_Pct]]*tbl_Raw_Data[[#This Row],[Gross_Amount]]/100</f>
        <v>0</v>
      </c>
      <c r="W4713" s="6">
        <f>tbl_Raw_Data[[#This Row],[Gross_Amount]]-tbl_Raw_Data[[#This Row],[Discount_Amount]]</f>
        <v>327.16000000000003</v>
      </c>
      <c r="X4713" s="6">
        <f>tbl_Raw_Data[[#This Row],[Net_Amount_Before_Tax]]*tbl_Raw_Data[[#This Row],[Tax_Pct]]/100</f>
        <v>16.358000000000001</v>
      </c>
      <c r="Y4713" s="6">
        <f>tbl_Raw_Data[[#This Row],[Net_Amount_Before_Tax]]+tbl_Raw_Data[[#This Row],[Tax_Amount]]</f>
        <v>343.51800000000003</v>
      </c>
      <c r="Z4713" s="6">
        <f t="shared" si="369"/>
        <v>2</v>
      </c>
    </row>
    <row r="4714" spans="1:26" x14ac:dyDescent="0.3">
      <c r="A4714" s="23" t="s">
        <v>6733</v>
      </c>
      <c r="B4714" s="34">
        <v>45588</v>
      </c>
      <c r="C4714" s="23" t="s">
        <v>6734</v>
      </c>
      <c r="D4714" s="23" t="s">
        <v>123</v>
      </c>
      <c r="E4714" s="23" t="s">
        <v>101</v>
      </c>
      <c r="F4714" s="23">
        <v>226010</v>
      </c>
      <c r="G4714" s="23" t="s">
        <v>138</v>
      </c>
      <c r="H4714" s="23" t="s">
        <v>139</v>
      </c>
      <c r="I4714" s="23" t="s">
        <v>50</v>
      </c>
      <c r="J4714" s="23" t="s">
        <v>140</v>
      </c>
      <c r="K4714" s="23" t="s">
        <v>24</v>
      </c>
      <c r="L4714" s="23">
        <v>2</v>
      </c>
      <c r="M4714" s="23">
        <v>171.07</v>
      </c>
      <c r="N4714" s="23">
        <v>10</v>
      </c>
      <c r="O4714" s="23">
        <v>5</v>
      </c>
      <c r="P4714" s="23" t="s">
        <v>89</v>
      </c>
      <c r="Q4714" s="23" t="s">
        <v>26</v>
      </c>
      <c r="R4714" s="23">
        <f t="shared" si="365"/>
        <v>1</v>
      </c>
      <c r="S4714" s="23" t="str">
        <f t="shared" si="366"/>
        <v>ORD104713_20241023_CUST02532_MED013</v>
      </c>
      <c r="T4714" s="23">
        <f t="shared" si="367"/>
        <v>1</v>
      </c>
      <c r="U4714" s="6">
        <f t="shared" si="368"/>
        <v>342.14</v>
      </c>
      <c r="V4714" s="6">
        <f>tbl_Raw_Data[[#This Row],[Discount_Pct]]*tbl_Raw_Data[[#This Row],[Gross_Amount]]/100</f>
        <v>34.213999999999999</v>
      </c>
      <c r="W4714" s="6">
        <f>tbl_Raw_Data[[#This Row],[Gross_Amount]]-tbl_Raw_Data[[#This Row],[Discount_Amount]]</f>
        <v>307.92599999999999</v>
      </c>
      <c r="X4714" s="6">
        <f>tbl_Raw_Data[[#This Row],[Net_Amount_Before_Tax]]*tbl_Raw_Data[[#This Row],[Tax_Pct]]/100</f>
        <v>15.396299999999998</v>
      </c>
      <c r="Y4714" s="6">
        <f>tbl_Raw_Data[[#This Row],[Net_Amount_Before_Tax]]+tbl_Raw_Data[[#This Row],[Tax_Amount]]</f>
        <v>323.32229999999998</v>
      </c>
      <c r="Z4714" s="6">
        <f t="shared" si="369"/>
        <v>2</v>
      </c>
    </row>
    <row r="4715" spans="1:26" x14ac:dyDescent="0.3">
      <c r="A4715" s="23" t="s">
        <v>6735</v>
      </c>
      <c r="B4715" s="34">
        <v>45333</v>
      </c>
      <c r="C4715" s="23" t="s">
        <v>6736</v>
      </c>
      <c r="D4715" s="23" t="s">
        <v>159</v>
      </c>
      <c r="E4715" s="23" t="s">
        <v>47</v>
      </c>
      <c r="F4715" s="23">
        <v>400069</v>
      </c>
      <c r="G4715" s="23" t="s">
        <v>283</v>
      </c>
      <c r="H4715" s="23" t="s">
        <v>284</v>
      </c>
      <c r="I4715" s="23" t="s">
        <v>104</v>
      </c>
      <c r="J4715" s="23" t="s">
        <v>42</v>
      </c>
      <c r="K4715" s="23" t="s">
        <v>57</v>
      </c>
      <c r="L4715" s="23">
        <v>1</v>
      </c>
      <c r="M4715" s="23">
        <v>317.25</v>
      </c>
      <c r="N4715" s="23">
        <v>5</v>
      </c>
      <c r="O4715" s="23">
        <v>5</v>
      </c>
      <c r="P4715" s="23" t="s">
        <v>58</v>
      </c>
      <c r="Q4715" s="23" t="s">
        <v>34</v>
      </c>
      <c r="R4715" s="23">
        <f t="shared" si="365"/>
        <v>1</v>
      </c>
      <c r="S4715" s="23" t="str">
        <f t="shared" si="366"/>
        <v>ORD104714_20240211_CUST01815_MED030</v>
      </c>
      <c r="T4715" s="23">
        <f t="shared" si="367"/>
        <v>1</v>
      </c>
      <c r="U4715" s="6">
        <f t="shared" si="368"/>
        <v>317.25</v>
      </c>
      <c r="V4715" s="6">
        <f>tbl_Raw_Data[[#This Row],[Discount_Pct]]*tbl_Raw_Data[[#This Row],[Gross_Amount]]/100</f>
        <v>15.862500000000001</v>
      </c>
      <c r="W4715" s="6">
        <f>tbl_Raw_Data[[#This Row],[Gross_Amount]]-tbl_Raw_Data[[#This Row],[Discount_Amount]]</f>
        <v>301.38749999999999</v>
      </c>
      <c r="X4715" s="6">
        <f>tbl_Raw_Data[[#This Row],[Net_Amount_Before_Tax]]*tbl_Raw_Data[[#This Row],[Tax_Pct]]/100</f>
        <v>15.069375000000001</v>
      </c>
      <c r="Y4715" s="6">
        <f>tbl_Raw_Data[[#This Row],[Net_Amount_Before_Tax]]+tbl_Raw_Data[[#This Row],[Tax_Amount]]</f>
        <v>316.45687499999997</v>
      </c>
      <c r="Z4715" s="6">
        <f t="shared" si="369"/>
        <v>2</v>
      </c>
    </row>
    <row r="4716" spans="1:26" x14ac:dyDescent="0.3">
      <c r="A4716" s="23" t="s">
        <v>6735</v>
      </c>
      <c r="B4716" s="34">
        <v>45389</v>
      </c>
      <c r="C4716" s="23" t="s">
        <v>3843</v>
      </c>
      <c r="D4716" s="23" t="s">
        <v>92</v>
      </c>
      <c r="E4716" s="23" t="s">
        <v>93</v>
      </c>
      <c r="F4716" s="23">
        <v>560038</v>
      </c>
      <c r="G4716" s="23" t="s">
        <v>102</v>
      </c>
      <c r="H4716" s="23" t="s">
        <v>103</v>
      </c>
      <c r="I4716" s="23" t="s">
        <v>104</v>
      </c>
      <c r="J4716" s="23" t="s">
        <v>64</v>
      </c>
      <c r="K4716" s="23" t="s">
        <v>57</v>
      </c>
      <c r="L4716" s="23">
        <v>3</v>
      </c>
      <c r="M4716" s="23">
        <v>108.25</v>
      </c>
      <c r="N4716" s="23">
        <v>10</v>
      </c>
      <c r="O4716" s="23">
        <v>5</v>
      </c>
      <c r="P4716" s="23" t="s">
        <v>43</v>
      </c>
      <c r="Q4716" s="23" t="s">
        <v>34</v>
      </c>
      <c r="R4716" s="23">
        <f t="shared" si="365"/>
        <v>1</v>
      </c>
      <c r="S4716" s="23" t="str">
        <f t="shared" si="366"/>
        <v>ORD104714_20240407_CUST00271_MED029</v>
      </c>
      <c r="T4716" s="23">
        <f t="shared" si="367"/>
        <v>1</v>
      </c>
      <c r="U4716" s="6">
        <f t="shared" si="368"/>
        <v>324.75</v>
      </c>
      <c r="V4716" s="6">
        <f>tbl_Raw_Data[[#This Row],[Discount_Pct]]*tbl_Raw_Data[[#This Row],[Gross_Amount]]/100</f>
        <v>32.475000000000001</v>
      </c>
      <c r="W4716" s="6">
        <f>tbl_Raw_Data[[#This Row],[Gross_Amount]]-tbl_Raw_Data[[#This Row],[Discount_Amount]]</f>
        <v>292.27499999999998</v>
      </c>
      <c r="X4716" s="6">
        <f>tbl_Raw_Data[[#This Row],[Net_Amount_Before_Tax]]*tbl_Raw_Data[[#This Row],[Tax_Pct]]/100</f>
        <v>14.61375</v>
      </c>
      <c r="Y4716" s="6">
        <f>tbl_Raw_Data[[#This Row],[Net_Amount_Before_Tax]]+tbl_Raw_Data[[#This Row],[Tax_Amount]]</f>
        <v>306.88874999999996</v>
      </c>
      <c r="Z4716" s="6">
        <f t="shared" si="369"/>
        <v>2</v>
      </c>
    </row>
    <row r="4717" spans="1:26" x14ac:dyDescent="0.3">
      <c r="A4717" s="23" t="s">
        <v>6737</v>
      </c>
      <c r="B4717" s="34">
        <v>45670</v>
      </c>
      <c r="C4717" s="23" t="s">
        <v>4182</v>
      </c>
      <c r="D4717" s="23" t="s">
        <v>100</v>
      </c>
      <c r="E4717" s="23" t="s">
        <v>101</v>
      </c>
      <c r="F4717" s="23">
        <v>201301</v>
      </c>
      <c r="G4717" s="23" t="s">
        <v>74</v>
      </c>
      <c r="H4717" s="23" t="s">
        <v>75</v>
      </c>
      <c r="I4717" s="23" t="s">
        <v>76</v>
      </c>
      <c r="J4717" s="23" t="s">
        <v>77</v>
      </c>
      <c r="K4717" s="23" t="s">
        <v>57</v>
      </c>
      <c r="L4717" s="23">
        <v>1</v>
      </c>
      <c r="M4717" s="23">
        <v>66.569999999999993</v>
      </c>
      <c r="N4717" s="23">
        <v>0</v>
      </c>
      <c r="O4717" s="23">
        <v>12</v>
      </c>
      <c r="P4717" s="23" t="s">
        <v>65</v>
      </c>
      <c r="Q4717" s="23" t="s">
        <v>34</v>
      </c>
      <c r="R4717" s="23">
        <f t="shared" si="365"/>
        <v>1</v>
      </c>
      <c r="S4717" s="23" t="str">
        <f t="shared" si="366"/>
        <v>ORD104716_20250113_CUST02335_MED008</v>
      </c>
      <c r="T4717" s="23">
        <f t="shared" si="367"/>
        <v>1</v>
      </c>
      <c r="U4717" s="6">
        <f t="shared" si="368"/>
        <v>66.569999999999993</v>
      </c>
      <c r="V4717" s="6">
        <f>tbl_Raw_Data[[#This Row],[Discount_Pct]]*tbl_Raw_Data[[#This Row],[Gross_Amount]]/100</f>
        <v>0</v>
      </c>
      <c r="W4717" s="6">
        <f>tbl_Raw_Data[[#This Row],[Gross_Amount]]-tbl_Raw_Data[[#This Row],[Discount_Amount]]</f>
        <v>66.569999999999993</v>
      </c>
      <c r="X4717" s="6">
        <f>tbl_Raw_Data[[#This Row],[Net_Amount_Before_Tax]]*tbl_Raw_Data[[#This Row],[Tax_Pct]]/100</f>
        <v>7.9883999999999995</v>
      </c>
      <c r="Y4717" s="6">
        <f>tbl_Raw_Data[[#This Row],[Net_Amount_Before_Tax]]+tbl_Raw_Data[[#This Row],[Tax_Amount]]</f>
        <v>74.558399999999992</v>
      </c>
      <c r="Z4717" s="6">
        <f t="shared" si="369"/>
        <v>3</v>
      </c>
    </row>
    <row r="4718" spans="1:26" x14ac:dyDescent="0.3">
      <c r="A4718" s="23" t="s">
        <v>6738</v>
      </c>
      <c r="B4718" s="34">
        <v>45708</v>
      </c>
      <c r="C4718" s="23" t="s">
        <v>2208</v>
      </c>
      <c r="D4718" s="23" t="s">
        <v>130</v>
      </c>
      <c r="E4718" s="23" t="s">
        <v>131</v>
      </c>
      <c r="F4718" s="23">
        <v>700029</v>
      </c>
      <c r="G4718" s="23" t="s">
        <v>138</v>
      </c>
      <c r="H4718" s="23" t="s">
        <v>139</v>
      </c>
      <c r="I4718" s="23" t="s">
        <v>50</v>
      </c>
      <c r="J4718" s="23" t="s">
        <v>140</v>
      </c>
      <c r="K4718" s="23" t="s">
        <v>24</v>
      </c>
      <c r="L4718" s="23">
        <v>3</v>
      </c>
      <c r="M4718" s="23">
        <v>167.65</v>
      </c>
      <c r="N4718" s="23">
        <v>10</v>
      </c>
      <c r="O4718" s="23">
        <v>5</v>
      </c>
      <c r="P4718" s="23" t="s">
        <v>33</v>
      </c>
      <c r="Q4718" s="23" t="s">
        <v>90</v>
      </c>
      <c r="R4718" s="23">
        <f t="shared" si="365"/>
        <v>1</v>
      </c>
      <c r="S4718" s="23" t="str">
        <f t="shared" si="366"/>
        <v>ORD104717_20250220_CUST00305_MED013</v>
      </c>
      <c r="T4718" s="23">
        <f t="shared" si="367"/>
        <v>1</v>
      </c>
      <c r="U4718" s="6">
        <f t="shared" si="368"/>
        <v>502.95000000000005</v>
      </c>
      <c r="V4718" s="6">
        <f>tbl_Raw_Data[[#This Row],[Discount_Pct]]*tbl_Raw_Data[[#This Row],[Gross_Amount]]/100</f>
        <v>50.295000000000002</v>
      </c>
      <c r="W4718" s="6">
        <f>tbl_Raw_Data[[#This Row],[Gross_Amount]]-tbl_Raw_Data[[#This Row],[Discount_Amount]]</f>
        <v>452.65500000000003</v>
      </c>
      <c r="X4718" s="6">
        <f>tbl_Raw_Data[[#This Row],[Net_Amount_Before_Tax]]*tbl_Raw_Data[[#This Row],[Tax_Pct]]/100</f>
        <v>22.632750000000001</v>
      </c>
      <c r="Y4718" s="6">
        <f>tbl_Raw_Data[[#This Row],[Net_Amount_Before_Tax]]+tbl_Raw_Data[[#This Row],[Tax_Amount]]</f>
        <v>475.28775000000002</v>
      </c>
      <c r="Z4718" s="6">
        <f t="shared" si="369"/>
        <v>2</v>
      </c>
    </row>
    <row r="4719" spans="1:26" x14ac:dyDescent="0.3">
      <c r="A4719" s="23" t="s">
        <v>6738</v>
      </c>
      <c r="B4719" s="34">
        <v>45409</v>
      </c>
      <c r="C4719" s="23" t="s">
        <v>2236</v>
      </c>
      <c r="D4719" s="23" t="s">
        <v>123</v>
      </c>
      <c r="E4719" s="23" t="s">
        <v>101</v>
      </c>
      <c r="F4719" s="23">
        <v>226001</v>
      </c>
      <c r="G4719" s="23" t="s">
        <v>30</v>
      </c>
      <c r="H4719" s="23" t="s">
        <v>31</v>
      </c>
      <c r="I4719" s="23" t="s">
        <v>32</v>
      </c>
      <c r="J4719" s="23" t="s">
        <v>23</v>
      </c>
      <c r="K4719" s="23" t="s">
        <v>24</v>
      </c>
      <c r="L4719" s="23">
        <v>3</v>
      </c>
      <c r="M4719" s="23">
        <v>139.94</v>
      </c>
      <c r="N4719" s="23">
        <v>15</v>
      </c>
      <c r="O4719" s="23">
        <v>5</v>
      </c>
      <c r="P4719" s="23" t="s">
        <v>65</v>
      </c>
      <c r="Q4719" s="23" t="s">
        <v>90</v>
      </c>
      <c r="R4719" s="23">
        <f t="shared" si="365"/>
        <v>1</v>
      </c>
      <c r="S4719" s="23" t="str">
        <f t="shared" si="366"/>
        <v>ORD104717_20240427_CUST00459_MED017</v>
      </c>
      <c r="T4719" s="23">
        <f t="shared" si="367"/>
        <v>1</v>
      </c>
      <c r="U4719" s="6">
        <f t="shared" si="368"/>
        <v>419.82</v>
      </c>
      <c r="V4719" s="6">
        <f>tbl_Raw_Data[[#This Row],[Discount_Pct]]*tbl_Raw_Data[[#This Row],[Gross_Amount]]/100</f>
        <v>62.972999999999999</v>
      </c>
      <c r="W4719" s="6">
        <f>tbl_Raw_Data[[#This Row],[Gross_Amount]]-tbl_Raw_Data[[#This Row],[Discount_Amount]]</f>
        <v>356.84699999999998</v>
      </c>
      <c r="X4719" s="6">
        <f>tbl_Raw_Data[[#This Row],[Net_Amount_Before_Tax]]*tbl_Raw_Data[[#This Row],[Tax_Pct]]/100</f>
        <v>17.84235</v>
      </c>
      <c r="Y4719" s="6">
        <f>tbl_Raw_Data[[#This Row],[Net_Amount_Before_Tax]]+tbl_Raw_Data[[#This Row],[Tax_Amount]]</f>
        <v>374.68934999999999</v>
      </c>
      <c r="Z4719" s="6">
        <f t="shared" si="369"/>
        <v>5</v>
      </c>
    </row>
    <row r="4720" spans="1:26" x14ac:dyDescent="0.3">
      <c r="A4720" s="23" t="s">
        <v>6739</v>
      </c>
      <c r="B4720" s="34">
        <v>45756</v>
      </c>
      <c r="C4720" s="23" t="s">
        <v>1542</v>
      </c>
      <c r="D4720" s="23" t="s">
        <v>28</v>
      </c>
      <c r="E4720" s="23" t="s">
        <v>29</v>
      </c>
      <c r="F4720" s="23">
        <v>500081</v>
      </c>
      <c r="G4720" s="23" t="s">
        <v>233</v>
      </c>
      <c r="H4720" s="23" t="s">
        <v>234</v>
      </c>
      <c r="I4720" s="23" t="s">
        <v>104</v>
      </c>
      <c r="J4720" s="23" t="s">
        <v>42</v>
      </c>
      <c r="K4720" s="23" t="s">
        <v>24</v>
      </c>
      <c r="L4720" s="23">
        <v>1</v>
      </c>
      <c r="M4720" s="23">
        <v>139.99</v>
      </c>
      <c r="N4720" s="23">
        <v>0</v>
      </c>
      <c r="O4720" s="23">
        <v>18</v>
      </c>
      <c r="P4720" s="23" t="s">
        <v>89</v>
      </c>
      <c r="Q4720" s="23" t="s">
        <v>26</v>
      </c>
      <c r="R4720" s="23">
        <f t="shared" si="365"/>
        <v>1</v>
      </c>
      <c r="S4720" s="23" t="str">
        <f t="shared" si="366"/>
        <v>ORD104719_20250409_CUST00526_MED019</v>
      </c>
      <c r="T4720" s="23">
        <f t="shared" si="367"/>
        <v>1</v>
      </c>
      <c r="U4720" s="6">
        <f t="shared" si="368"/>
        <v>139.99</v>
      </c>
      <c r="V4720" s="6">
        <f>tbl_Raw_Data[[#This Row],[Discount_Pct]]*tbl_Raw_Data[[#This Row],[Gross_Amount]]/100</f>
        <v>0</v>
      </c>
      <c r="W4720" s="6">
        <f>tbl_Raw_Data[[#This Row],[Gross_Amount]]-tbl_Raw_Data[[#This Row],[Discount_Amount]]</f>
        <v>139.99</v>
      </c>
      <c r="X4720" s="6">
        <f>tbl_Raw_Data[[#This Row],[Net_Amount_Before_Tax]]*tbl_Raw_Data[[#This Row],[Tax_Pct]]/100</f>
        <v>25.1982</v>
      </c>
      <c r="Y4720" s="6">
        <f>tbl_Raw_Data[[#This Row],[Net_Amount_Before_Tax]]+tbl_Raw_Data[[#This Row],[Tax_Amount]]</f>
        <v>165.18819999999999</v>
      </c>
      <c r="Z4720" s="6">
        <f t="shared" si="369"/>
        <v>0</v>
      </c>
    </row>
    <row r="4721" spans="1:26" x14ac:dyDescent="0.3">
      <c r="A4721" s="23" t="s">
        <v>6739</v>
      </c>
      <c r="B4721" s="34">
        <v>45703</v>
      </c>
      <c r="C4721" s="23" t="s">
        <v>1626</v>
      </c>
      <c r="D4721" s="23" t="s">
        <v>92</v>
      </c>
      <c r="E4721" s="23" t="s">
        <v>93</v>
      </c>
      <c r="F4721" s="23">
        <v>560100</v>
      </c>
      <c r="G4721" s="23" t="s">
        <v>132</v>
      </c>
      <c r="H4721" s="23" t="s">
        <v>133</v>
      </c>
      <c r="I4721" s="23" t="s">
        <v>134</v>
      </c>
      <c r="J4721" s="23" t="s">
        <v>135</v>
      </c>
      <c r="K4721" s="23" t="s">
        <v>57</v>
      </c>
      <c r="L4721" s="23">
        <v>1</v>
      </c>
      <c r="M4721" s="23">
        <v>69.599999999999994</v>
      </c>
      <c r="N4721" s="23">
        <v>10</v>
      </c>
      <c r="O4721" s="23">
        <v>5</v>
      </c>
      <c r="P4721" s="23" t="s">
        <v>89</v>
      </c>
      <c r="Q4721" s="23" t="s">
        <v>34</v>
      </c>
      <c r="R4721" s="23">
        <f t="shared" si="365"/>
        <v>1</v>
      </c>
      <c r="S4721" s="23" t="str">
        <f t="shared" si="366"/>
        <v>ORD104719_20250215_CUST01235_MED007</v>
      </c>
      <c r="T4721" s="23">
        <f t="shared" si="367"/>
        <v>1</v>
      </c>
      <c r="U4721" s="6">
        <f t="shared" si="368"/>
        <v>69.599999999999994</v>
      </c>
      <c r="V4721" s="6">
        <f>tbl_Raw_Data[[#This Row],[Discount_Pct]]*tbl_Raw_Data[[#This Row],[Gross_Amount]]/100</f>
        <v>6.96</v>
      </c>
      <c r="W4721" s="6">
        <f>tbl_Raw_Data[[#This Row],[Gross_Amount]]-tbl_Raw_Data[[#This Row],[Discount_Amount]]</f>
        <v>62.639999999999993</v>
      </c>
      <c r="X4721" s="6">
        <f>tbl_Raw_Data[[#This Row],[Net_Amount_Before_Tax]]*tbl_Raw_Data[[#This Row],[Tax_Pct]]/100</f>
        <v>3.1319999999999997</v>
      </c>
      <c r="Y4721" s="6">
        <f>tbl_Raw_Data[[#This Row],[Net_Amount_Before_Tax]]+tbl_Raw_Data[[#This Row],[Tax_Amount]]</f>
        <v>65.771999999999991</v>
      </c>
      <c r="Z4721" s="6">
        <f t="shared" si="369"/>
        <v>2</v>
      </c>
    </row>
    <row r="4722" spans="1:26" x14ac:dyDescent="0.3">
      <c r="A4722" s="23" t="s">
        <v>6740</v>
      </c>
      <c r="B4722" s="34">
        <v>45886</v>
      </c>
      <c r="C4722" s="23" t="s">
        <v>792</v>
      </c>
      <c r="D4722" s="23" t="s">
        <v>28</v>
      </c>
      <c r="E4722" s="23" t="s">
        <v>29</v>
      </c>
      <c r="F4722" s="23">
        <v>500081</v>
      </c>
      <c r="G4722" s="23" t="s">
        <v>224</v>
      </c>
      <c r="H4722" s="23" t="s">
        <v>225</v>
      </c>
      <c r="I4722" s="23" t="s">
        <v>147</v>
      </c>
      <c r="J4722" s="23" t="s">
        <v>23</v>
      </c>
      <c r="K4722" s="23" t="s">
        <v>24</v>
      </c>
      <c r="L4722" s="23">
        <v>1</v>
      </c>
      <c r="M4722" s="23">
        <v>45.88</v>
      </c>
      <c r="N4722" s="23">
        <v>10</v>
      </c>
      <c r="O4722" s="23">
        <v>12</v>
      </c>
      <c r="P4722" s="23" t="s">
        <v>25</v>
      </c>
      <c r="Q4722" s="23" t="s">
        <v>34</v>
      </c>
      <c r="R4722" s="23">
        <f t="shared" si="365"/>
        <v>1</v>
      </c>
      <c r="S4722" s="23" t="str">
        <f t="shared" si="366"/>
        <v>ORD104721_20250817_CUST03485_MED015</v>
      </c>
      <c r="T4722" s="23">
        <f t="shared" si="367"/>
        <v>1</v>
      </c>
      <c r="U4722" s="6">
        <f t="shared" si="368"/>
        <v>45.88</v>
      </c>
      <c r="V4722" s="6">
        <f>tbl_Raw_Data[[#This Row],[Discount_Pct]]*tbl_Raw_Data[[#This Row],[Gross_Amount]]/100</f>
        <v>4.5880000000000001</v>
      </c>
      <c r="W4722" s="6">
        <f>tbl_Raw_Data[[#This Row],[Gross_Amount]]-tbl_Raw_Data[[#This Row],[Discount_Amount]]</f>
        <v>41.292000000000002</v>
      </c>
      <c r="X4722" s="6">
        <f>tbl_Raw_Data[[#This Row],[Net_Amount_Before_Tax]]*tbl_Raw_Data[[#This Row],[Tax_Pct]]/100</f>
        <v>4.9550400000000003</v>
      </c>
      <c r="Y4722" s="6">
        <f>tbl_Raw_Data[[#This Row],[Net_Amount_Before_Tax]]+tbl_Raw_Data[[#This Row],[Tax_Amount]]</f>
        <v>46.247039999999998</v>
      </c>
      <c r="Z4722" s="6">
        <f t="shared" si="369"/>
        <v>3</v>
      </c>
    </row>
    <row r="4723" spans="1:26" x14ac:dyDescent="0.3">
      <c r="A4723" s="23" t="s">
        <v>6741</v>
      </c>
      <c r="B4723" s="34">
        <v>46002</v>
      </c>
      <c r="C4723" s="23" t="s">
        <v>6742</v>
      </c>
      <c r="D4723" s="23" t="s">
        <v>52</v>
      </c>
      <c r="E4723" s="23" t="s">
        <v>52</v>
      </c>
      <c r="F4723" s="23">
        <v>160019</v>
      </c>
      <c r="G4723" s="23" t="s">
        <v>68</v>
      </c>
      <c r="H4723" s="23" t="s">
        <v>69</v>
      </c>
      <c r="I4723" s="23" t="s">
        <v>55</v>
      </c>
      <c r="J4723" s="23" t="s">
        <v>56</v>
      </c>
      <c r="K4723" s="23" t="s">
        <v>24</v>
      </c>
      <c r="L4723" s="23">
        <v>1</v>
      </c>
      <c r="M4723" s="23">
        <v>32.01</v>
      </c>
      <c r="N4723" s="23">
        <v>10</v>
      </c>
      <c r="O4723" s="23">
        <v>12</v>
      </c>
      <c r="P4723" s="23" t="s">
        <v>58</v>
      </c>
      <c r="Q4723" s="23" t="s">
        <v>34</v>
      </c>
      <c r="R4723" s="23">
        <f t="shared" si="365"/>
        <v>1</v>
      </c>
      <c r="S4723" s="23" t="str">
        <f t="shared" si="366"/>
        <v>ORD104722_20251211_CUST01883_MED003</v>
      </c>
      <c r="T4723" s="23">
        <f t="shared" si="367"/>
        <v>1</v>
      </c>
      <c r="U4723" s="6">
        <f t="shared" si="368"/>
        <v>32.01</v>
      </c>
      <c r="V4723" s="6">
        <f>tbl_Raw_Data[[#This Row],[Discount_Pct]]*tbl_Raw_Data[[#This Row],[Gross_Amount]]/100</f>
        <v>3.2009999999999996</v>
      </c>
      <c r="W4723" s="6">
        <f>tbl_Raw_Data[[#This Row],[Gross_Amount]]-tbl_Raw_Data[[#This Row],[Discount_Amount]]</f>
        <v>28.808999999999997</v>
      </c>
      <c r="X4723" s="6">
        <f>tbl_Raw_Data[[#This Row],[Net_Amount_Before_Tax]]*tbl_Raw_Data[[#This Row],[Tax_Pct]]/100</f>
        <v>3.4570799999999995</v>
      </c>
      <c r="Y4723" s="6">
        <f>tbl_Raw_Data[[#This Row],[Net_Amount_Before_Tax]]+tbl_Raw_Data[[#This Row],[Tax_Amount]]</f>
        <v>32.266079999999995</v>
      </c>
      <c r="Z4723" s="6">
        <f t="shared" si="369"/>
        <v>1</v>
      </c>
    </row>
    <row r="4724" spans="1:26" x14ac:dyDescent="0.3">
      <c r="A4724" s="23" t="s">
        <v>6743</v>
      </c>
      <c r="B4724" s="34">
        <v>45353</v>
      </c>
      <c r="C4724" s="23" t="s">
        <v>6148</v>
      </c>
      <c r="D4724" s="23" t="s">
        <v>100</v>
      </c>
      <c r="E4724" s="23" t="s">
        <v>101</v>
      </c>
      <c r="F4724" s="23">
        <v>201304</v>
      </c>
      <c r="G4724" s="23" t="s">
        <v>145</v>
      </c>
      <c r="H4724" s="23" t="s">
        <v>146</v>
      </c>
      <c r="I4724" s="23" t="s">
        <v>147</v>
      </c>
      <c r="J4724" s="23" t="s">
        <v>148</v>
      </c>
      <c r="K4724" s="23" t="s">
        <v>24</v>
      </c>
      <c r="L4724" s="23">
        <v>3</v>
      </c>
      <c r="M4724" s="23">
        <v>114.34</v>
      </c>
      <c r="N4724" s="23">
        <v>10</v>
      </c>
      <c r="O4724" s="23">
        <v>5</v>
      </c>
      <c r="P4724" s="23" t="s">
        <v>65</v>
      </c>
      <c r="Q4724" s="23" t="s">
        <v>34</v>
      </c>
      <c r="R4724" s="23">
        <f t="shared" si="365"/>
        <v>1</v>
      </c>
      <c r="S4724" s="23" t="str">
        <f t="shared" si="366"/>
        <v>ORD104723_20240302_CUST00640_MED016</v>
      </c>
      <c r="T4724" s="23">
        <f t="shared" si="367"/>
        <v>1</v>
      </c>
      <c r="U4724" s="6">
        <f t="shared" si="368"/>
        <v>343.02</v>
      </c>
      <c r="V4724" s="6">
        <f>tbl_Raw_Data[[#This Row],[Discount_Pct]]*tbl_Raw_Data[[#This Row],[Gross_Amount]]/100</f>
        <v>34.302</v>
      </c>
      <c r="W4724" s="6">
        <f>tbl_Raw_Data[[#This Row],[Gross_Amount]]-tbl_Raw_Data[[#This Row],[Discount_Amount]]</f>
        <v>308.71799999999996</v>
      </c>
      <c r="X4724" s="6">
        <f>tbl_Raw_Data[[#This Row],[Net_Amount_Before_Tax]]*tbl_Raw_Data[[#This Row],[Tax_Pct]]/100</f>
        <v>15.435899999999997</v>
      </c>
      <c r="Y4724" s="6">
        <f>tbl_Raw_Data[[#This Row],[Net_Amount_Before_Tax]]+tbl_Raw_Data[[#This Row],[Tax_Amount]]</f>
        <v>324.15389999999996</v>
      </c>
      <c r="Z4724" s="6">
        <f t="shared" si="369"/>
        <v>1</v>
      </c>
    </row>
    <row r="4725" spans="1:26" x14ac:dyDescent="0.3">
      <c r="A4725" s="23" t="s">
        <v>6744</v>
      </c>
      <c r="B4725" s="34">
        <v>45501</v>
      </c>
      <c r="C4725" s="23" t="s">
        <v>3636</v>
      </c>
      <c r="D4725" s="23" t="s">
        <v>130</v>
      </c>
      <c r="E4725" s="23" t="s">
        <v>131</v>
      </c>
      <c r="F4725" s="23">
        <v>700091</v>
      </c>
      <c r="G4725" s="23" t="s">
        <v>160</v>
      </c>
      <c r="H4725" s="23" t="s">
        <v>161</v>
      </c>
      <c r="I4725" s="23" t="s">
        <v>50</v>
      </c>
      <c r="J4725" s="23" t="s">
        <v>23</v>
      </c>
      <c r="K4725" s="23" t="s">
        <v>24</v>
      </c>
      <c r="L4725" s="23">
        <v>5</v>
      </c>
      <c r="M4725" s="23">
        <v>138.82</v>
      </c>
      <c r="N4725" s="23">
        <v>5</v>
      </c>
      <c r="O4725" s="23">
        <v>12</v>
      </c>
      <c r="P4725" s="23" t="s">
        <v>25</v>
      </c>
      <c r="Q4725" s="23" t="s">
        <v>34</v>
      </c>
      <c r="R4725" s="23">
        <f t="shared" si="365"/>
        <v>1</v>
      </c>
      <c r="S4725" s="23" t="str">
        <f t="shared" si="366"/>
        <v>ORD104724_20240728_CUST01664_MED014</v>
      </c>
      <c r="T4725" s="23">
        <f t="shared" si="367"/>
        <v>1</v>
      </c>
      <c r="U4725" s="6">
        <f t="shared" si="368"/>
        <v>694.09999999999991</v>
      </c>
      <c r="V4725" s="6">
        <f>tbl_Raw_Data[[#This Row],[Discount_Pct]]*tbl_Raw_Data[[#This Row],[Gross_Amount]]/100</f>
        <v>34.704999999999998</v>
      </c>
      <c r="W4725" s="6">
        <f>tbl_Raw_Data[[#This Row],[Gross_Amount]]-tbl_Raw_Data[[#This Row],[Discount_Amount]]</f>
        <v>659.39499999999987</v>
      </c>
      <c r="X4725" s="6">
        <f>tbl_Raw_Data[[#This Row],[Net_Amount_Before_Tax]]*tbl_Raw_Data[[#This Row],[Tax_Pct]]/100</f>
        <v>79.12739999999998</v>
      </c>
      <c r="Y4725" s="6">
        <f>tbl_Raw_Data[[#This Row],[Net_Amount_Before_Tax]]+tbl_Raw_Data[[#This Row],[Tax_Amount]]</f>
        <v>738.52239999999983</v>
      </c>
      <c r="Z4725" s="6">
        <f t="shared" si="369"/>
        <v>2</v>
      </c>
    </row>
    <row r="4726" spans="1:26" x14ac:dyDescent="0.3">
      <c r="A4726" s="23" t="s">
        <v>6745</v>
      </c>
      <c r="B4726" s="34">
        <v>45369</v>
      </c>
      <c r="C4726" s="23" t="s">
        <v>1316</v>
      </c>
      <c r="D4726" s="23" t="s">
        <v>159</v>
      </c>
      <c r="E4726" s="23" t="s">
        <v>47</v>
      </c>
      <c r="F4726" s="23">
        <v>400069</v>
      </c>
      <c r="G4726" s="23" t="s">
        <v>30</v>
      </c>
      <c r="H4726" s="23" t="s">
        <v>31</v>
      </c>
      <c r="I4726" s="23" t="s">
        <v>32</v>
      </c>
      <c r="J4726" s="23" t="s">
        <v>23</v>
      </c>
      <c r="K4726" s="23" t="s">
        <v>24</v>
      </c>
      <c r="L4726" s="23">
        <v>1</v>
      </c>
      <c r="M4726" s="23">
        <v>136.65</v>
      </c>
      <c r="N4726" s="23">
        <v>5</v>
      </c>
      <c r="O4726" s="23">
        <v>5</v>
      </c>
      <c r="P4726" s="23" t="s">
        <v>33</v>
      </c>
      <c r="Q4726" s="23" t="s">
        <v>90</v>
      </c>
      <c r="R4726" s="23">
        <f t="shared" si="365"/>
        <v>1</v>
      </c>
      <c r="S4726" s="23" t="str">
        <f t="shared" si="366"/>
        <v>ORD104725_20240318_CUST01668_MED017</v>
      </c>
      <c r="T4726" s="23">
        <f t="shared" si="367"/>
        <v>1</v>
      </c>
      <c r="U4726" s="6">
        <f t="shared" si="368"/>
        <v>136.65</v>
      </c>
      <c r="V4726" s="6">
        <f>tbl_Raw_Data[[#This Row],[Discount_Pct]]*tbl_Raw_Data[[#This Row],[Gross_Amount]]/100</f>
        <v>6.8324999999999996</v>
      </c>
      <c r="W4726" s="6">
        <f>tbl_Raw_Data[[#This Row],[Gross_Amount]]-tbl_Raw_Data[[#This Row],[Discount_Amount]]</f>
        <v>129.8175</v>
      </c>
      <c r="X4726" s="6">
        <f>tbl_Raw_Data[[#This Row],[Net_Amount_Before_Tax]]*tbl_Raw_Data[[#This Row],[Tax_Pct]]/100</f>
        <v>6.490875</v>
      </c>
      <c r="Y4726" s="6">
        <f>tbl_Raw_Data[[#This Row],[Net_Amount_Before_Tax]]+tbl_Raw_Data[[#This Row],[Tax_Amount]]</f>
        <v>136.30837499999998</v>
      </c>
      <c r="Z4726" s="6">
        <f t="shared" si="369"/>
        <v>2</v>
      </c>
    </row>
    <row r="4727" spans="1:26" x14ac:dyDescent="0.3">
      <c r="A4727" s="23" t="s">
        <v>6746</v>
      </c>
      <c r="B4727" s="34">
        <v>45719</v>
      </c>
      <c r="C4727" s="23" t="s">
        <v>1277</v>
      </c>
      <c r="D4727" s="23" t="s">
        <v>72</v>
      </c>
      <c r="E4727" s="23" t="s">
        <v>73</v>
      </c>
      <c r="F4727" s="23">
        <v>302017</v>
      </c>
      <c r="G4727" s="23" t="s">
        <v>20</v>
      </c>
      <c r="H4727" s="23" t="s">
        <v>21</v>
      </c>
      <c r="I4727" s="23" t="s">
        <v>22</v>
      </c>
      <c r="J4727" s="23" t="s">
        <v>23</v>
      </c>
      <c r="K4727" s="23" t="s">
        <v>24</v>
      </c>
      <c r="L4727" s="23">
        <v>1</v>
      </c>
      <c r="M4727" s="23">
        <v>144.32</v>
      </c>
      <c r="N4727" s="23">
        <v>5</v>
      </c>
      <c r="O4727" s="23">
        <v>5</v>
      </c>
      <c r="P4727" s="23" t="s">
        <v>58</v>
      </c>
      <c r="Q4727" s="23" t="s">
        <v>34</v>
      </c>
      <c r="R4727" s="23">
        <f t="shared" si="365"/>
        <v>1</v>
      </c>
      <c r="S4727" s="23" t="str">
        <f t="shared" si="366"/>
        <v>ORD104726_20250303_CUST01795_MED024</v>
      </c>
      <c r="T4727" s="23">
        <f t="shared" si="367"/>
        <v>1</v>
      </c>
      <c r="U4727" s="6">
        <f t="shared" si="368"/>
        <v>144.32</v>
      </c>
      <c r="V4727" s="6">
        <f>tbl_Raw_Data[[#This Row],[Discount_Pct]]*tbl_Raw_Data[[#This Row],[Gross_Amount]]/100</f>
        <v>7.2159999999999993</v>
      </c>
      <c r="W4727" s="6">
        <f>tbl_Raw_Data[[#This Row],[Gross_Amount]]-tbl_Raw_Data[[#This Row],[Discount_Amount]]</f>
        <v>137.10399999999998</v>
      </c>
      <c r="X4727" s="6">
        <f>tbl_Raw_Data[[#This Row],[Net_Amount_Before_Tax]]*tbl_Raw_Data[[#This Row],[Tax_Pct]]/100</f>
        <v>6.8552</v>
      </c>
      <c r="Y4727" s="6">
        <f>tbl_Raw_Data[[#This Row],[Net_Amount_Before_Tax]]+tbl_Raw_Data[[#This Row],[Tax_Amount]]</f>
        <v>143.95919999999998</v>
      </c>
      <c r="Z4727" s="6">
        <f t="shared" si="369"/>
        <v>3</v>
      </c>
    </row>
    <row r="4728" spans="1:26" x14ac:dyDescent="0.3">
      <c r="A4728" s="23" t="s">
        <v>6747</v>
      </c>
      <c r="B4728" s="34">
        <v>45824</v>
      </c>
      <c r="C4728" s="23" t="s">
        <v>6132</v>
      </c>
      <c r="D4728" s="23" t="s">
        <v>46</v>
      </c>
      <c r="E4728" s="23" t="s">
        <v>47</v>
      </c>
      <c r="F4728" s="23">
        <v>411038</v>
      </c>
      <c r="G4728" s="23" t="s">
        <v>160</v>
      </c>
      <c r="H4728" s="23" t="s">
        <v>161</v>
      </c>
      <c r="I4728" s="23" t="s">
        <v>50</v>
      </c>
      <c r="J4728" s="23" t="s">
        <v>23</v>
      </c>
      <c r="K4728" s="23" t="s">
        <v>24</v>
      </c>
      <c r="L4728" s="23">
        <v>2</v>
      </c>
      <c r="M4728" s="23">
        <v>161.07</v>
      </c>
      <c r="N4728" s="23">
        <v>0</v>
      </c>
      <c r="O4728" s="23">
        <v>5</v>
      </c>
      <c r="P4728" s="23" t="s">
        <v>65</v>
      </c>
      <c r="Q4728" s="23" t="s">
        <v>44</v>
      </c>
      <c r="R4728" s="23">
        <f t="shared" si="365"/>
        <v>1</v>
      </c>
      <c r="S4728" s="23" t="str">
        <f t="shared" si="366"/>
        <v>ORD104727_20250616_CUST00429_MED014</v>
      </c>
      <c r="T4728" s="23">
        <f t="shared" si="367"/>
        <v>1</v>
      </c>
      <c r="U4728" s="6">
        <f t="shared" si="368"/>
        <v>322.14</v>
      </c>
      <c r="V4728" s="6">
        <f>tbl_Raw_Data[[#This Row],[Discount_Pct]]*tbl_Raw_Data[[#This Row],[Gross_Amount]]/100</f>
        <v>0</v>
      </c>
      <c r="W4728" s="6">
        <f>tbl_Raw_Data[[#This Row],[Gross_Amount]]-tbl_Raw_Data[[#This Row],[Discount_Amount]]</f>
        <v>322.14</v>
      </c>
      <c r="X4728" s="6">
        <f>tbl_Raw_Data[[#This Row],[Net_Amount_Before_Tax]]*tbl_Raw_Data[[#This Row],[Tax_Pct]]/100</f>
        <v>16.106999999999999</v>
      </c>
      <c r="Y4728" s="6">
        <f>tbl_Raw_Data[[#This Row],[Net_Amount_Before_Tax]]+tbl_Raw_Data[[#This Row],[Tax_Amount]]</f>
        <v>338.24699999999996</v>
      </c>
      <c r="Z4728" s="6">
        <f t="shared" si="369"/>
        <v>0</v>
      </c>
    </row>
    <row r="4729" spans="1:26" x14ac:dyDescent="0.3">
      <c r="A4729" s="23" t="s">
        <v>6748</v>
      </c>
      <c r="B4729" s="34">
        <v>45740</v>
      </c>
      <c r="C4729" s="23" t="s">
        <v>6749</v>
      </c>
      <c r="D4729" s="23" t="s">
        <v>142</v>
      </c>
      <c r="E4729" s="23" t="s">
        <v>81</v>
      </c>
      <c r="F4729" s="23">
        <v>380001</v>
      </c>
      <c r="G4729" s="23" t="s">
        <v>94</v>
      </c>
      <c r="H4729" s="23" t="s">
        <v>95</v>
      </c>
      <c r="I4729" s="23" t="s">
        <v>84</v>
      </c>
      <c r="J4729" s="23" t="s">
        <v>42</v>
      </c>
      <c r="K4729" s="23" t="s">
        <v>24</v>
      </c>
      <c r="L4729" s="23">
        <v>3</v>
      </c>
      <c r="M4729" s="23">
        <v>88.19</v>
      </c>
      <c r="N4729" s="23">
        <v>10</v>
      </c>
      <c r="O4729" s="23">
        <v>18</v>
      </c>
      <c r="P4729" s="23" t="s">
        <v>33</v>
      </c>
      <c r="Q4729" s="23" t="s">
        <v>90</v>
      </c>
      <c r="R4729" s="23">
        <f t="shared" si="365"/>
        <v>1</v>
      </c>
      <c r="S4729" s="23" t="str">
        <f t="shared" si="366"/>
        <v>ORD104728_20250324_CUST02447_MED021</v>
      </c>
      <c r="T4729" s="23">
        <f t="shared" si="367"/>
        <v>1</v>
      </c>
      <c r="U4729" s="6">
        <f t="shared" si="368"/>
        <v>264.57</v>
      </c>
      <c r="V4729" s="6">
        <f>tbl_Raw_Data[[#This Row],[Discount_Pct]]*tbl_Raw_Data[[#This Row],[Gross_Amount]]/100</f>
        <v>26.456999999999997</v>
      </c>
      <c r="W4729" s="6">
        <f>tbl_Raw_Data[[#This Row],[Gross_Amount]]-tbl_Raw_Data[[#This Row],[Discount_Amount]]</f>
        <v>238.113</v>
      </c>
      <c r="X4729" s="6">
        <f>tbl_Raw_Data[[#This Row],[Net_Amount_Before_Tax]]*tbl_Raw_Data[[#This Row],[Tax_Pct]]/100</f>
        <v>42.860339999999994</v>
      </c>
      <c r="Y4729" s="6">
        <f>tbl_Raw_Data[[#This Row],[Net_Amount_Before_Tax]]+tbl_Raw_Data[[#This Row],[Tax_Amount]]</f>
        <v>280.97334000000001</v>
      </c>
      <c r="Z4729" s="6">
        <f t="shared" si="369"/>
        <v>1</v>
      </c>
    </row>
    <row r="4730" spans="1:26" x14ac:dyDescent="0.3">
      <c r="A4730" s="23" t="s">
        <v>6750</v>
      </c>
      <c r="B4730" s="34">
        <v>45608</v>
      </c>
      <c r="C4730" s="23" t="s">
        <v>6751</v>
      </c>
      <c r="D4730" s="23" t="s">
        <v>52</v>
      </c>
      <c r="E4730" s="23" t="s">
        <v>52</v>
      </c>
      <c r="F4730" s="23">
        <v>160022</v>
      </c>
      <c r="G4730" s="23" t="s">
        <v>315</v>
      </c>
      <c r="H4730" s="23" t="s">
        <v>316</v>
      </c>
      <c r="I4730" s="23" t="s">
        <v>50</v>
      </c>
      <c r="J4730" s="23" t="s">
        <v>114</v>
      </c>
      <c r="K4730" s="23" t="s">
        <v>24</v>
      </c>
      <c r="L4730" s="23">
        <v>1</v>
      </c>
      <c r="M4730" s="23">
        <v>112.42</v>
      </c>
      <c r="N4730" s="23">
        <v>20</v>
      </c>
      <c r="O4730" s="23">
        <v>5</v>
      </c>
      <c r="P4730" s="23" t="s">
        <v>43</v>
      </c>
      <c r="Q4730" s="23" t="s">
        <v>34</v>
      </c>
      <c r="R4730" s="23">
        <f t="shared" si="365"/>
        <v>1</v>
      </c>
      <c r="S4730" s="23" t="str">
        <f t="shared" si="366"/>
        <v>ORD104729_20241112_CUST02585_MED012</v>
      </c>
      <c r="T4730" s="23">
        <f t="shared" si="367"/>
        <v>1</v>
      </c>
      <c r="U4730" s="6">
        <f t="shared" si="368"/>
        <v>112.42</v>
      </c>
      <c r="V4730" s="6">
        <f>tbl_Raw_Data[[#This Row],[Discount_Pct]]*tbl_Raw_Data[[#This Row],[Gross_Amount]]/100</f>
        <v>22.484000000000002</v>
      </c>
      <c r="W4730" s="6">
        <f>tbl_Raw_Data[[#This Row],[Gross_Amount]]-tbl_Raw_Data[[#This Row],[Discount_Amount]]</f>
        <v>89.936000000000007</v>
      </c>
      <c r="X4730" s="6">
        <f>tbl_Raw_Data[[#This Row],[Net_Amount_Before_Tax]]*tbl_Raw_Data[[#This Row],[Tax_Pct]]/100</f>
        <v>4.4968000000000004</v>
      </c>
      <c r="Y4730" s="6">
        <f>tbl_Raw_Data[[#This Row],[Net_Amount_Before_Tax]]+tbl_Raw_Data[[#This Row],[Tax_Amount]]</f>
        <v>94.432800000000015</v>
      </c>
      <c r="Z4730" s="6">
        <f t="shared" si="369"/>
        <v>1</v>
      </c>
    </row>
    <row r="4731" spans="1:26" x14ac:dyDescent="0.3">
      <c r="A4731" s="23" t="s">
        <v>6752</v>
      </c>
      <c r="B4731" s="34">
        <v>45560</v>
      </c>
      <c r="C4731" s="23" t="s">
        <v>4729</v>
      </c>
      <c r="D4731" s="23" t="s">
        <v>92</v>
      </c>
      <c r="E4731" s="23" t="s">
        <v>93</v>
      </c>
      <c r="F4731" s="23">
        <v>560034</v>
      </c>
      <c r="G4731" s="23" t="s">
        <v>145</v>
      </c>
      <c r="H4731" s="23" t="s">
        <v>146</v>
      </c>
      <c r="I4731" s="23" t="s">
        <v>147</v>
      </c>
      <c r="J4731" s="23" t="s">
        <v>148</v>
      </c>
      <c r="K4731" s="23" t="s">
        <v>24</v>
      </c>
      <c r="L4731" s="23">
        <v>1</v>
      </c>
      <c r="M4731" s="23">
        <v>102.36</v>
      </c>
      <c r="N4731" s="23">
        <v>0</v>
      </c>
      <c r="O4731" s="23">
        <v>18</v>
      </c>
      <c r="P4731" s="23" t="s">
        <v>89</v>
      </c>
      <c r="Q4731" s="23" t="s">
        <v>44</v>
      </c>
      <c r="R4731" s="23">
        <f t="shared" si="365"/>
        <v>1</v>
      </c>
      <c r="S4731" s="23" t="str">
        <f t="shared" si="366"/>
        <v>ORD104730_20240925_CUST00428_MED016</v>
      </c>
      <c r="T4731" s="23">
        <f t="shared" si="367"/>
        <v>1</v>
      </c>
      <c r="U4731" s="6">
        <f t="shared" si="368"/>
        <v>102.36</v>
      </c>
      <c r="V4731" s="6">
        <f>tbl_Raw_Data[[#This Row],[Discount_Pct]]*tbl_Raw_Data[[#This Row],[Gross_Amount]]/100</f>
        <v>0</v>
      </c>
      <c r="W4731" s="6">
        <f>tbl_Raw_Data[[#This Row],[Gross_Amount]]-tbl_Raw_Data[[#This Row],[Discount_Amount]]</f>
        <v>102.36</v>
      </c>
      <c r="X4731" s="6">
        <f>tbl_Raw_Data[[#This Row],[Net_Amount_Before_Tax]]*tbl_Raw_Data[[#This Row],[Tax_Pct]]/100</f>
        <v>18.424800000000001</v>
      </c>
      <c r="Y4731" s="6">
        <f>tbl_Raw_Data[[#This Row],[Net_Amount_Before_Tax]]+tbl_Raw_Data[[#This Row],[Tax_Amount]]</f>
        <v>120.7848</v>
      </c>
      <c r="Z4731" s="6">
        <f t="shared" si="369"/>
        <v>0</v>
      </c>
    </row>
    <row r="4732" spans="1:26" x14ac:dyDescent="0.3">
      <c r="A4732" s="23" t="s">
        <v>6753</v>
      </c>
      <c r="B4732" s="34">
        <v>45999</v>
      </c>
      <c r="C4732" s="23" t="s">
        <v>6754</v>
      </c>
      <c r="D4732" s="23" t="s">
        <v>87</v>
      </c>
      <c r="E4732" s="23" t="s">
        <v>88</v>
      </c>
      <c r="F4732" s="23">
        <v>600018</v>
      </c>
      <c r="G4732" s="23" t="s">
        <v>192</v>
      </c>
      <c r="H4732" s="23" t="s">
        <v>193</v>
      </c>
      <c r="I4732" s="23" t="s">
        <v>41</v>
      </c>
      <c r="J4732" s="23" t="s">
        <v>194</v>
      </c>
      <c r="K4732" s="23" t="s">
        <v>24</v>
      </c>
      <c r="L4732" s="23">
        <v>1</v>
      </c>
      <c r="M4732" s="23">
        <v>31.11</v>
      </c>
      <c r="N4732" s="23">
        <v>10</v>
      </c>
      <c r="O4732" s="23">
        <v>18</v>
      </c>
      <c r="P4732" s="23" t="s">
        <v>65</v>
      </c>
      <c r="Q4732" s="23" t="s">
        <v>34</v>
      </c>
      <c r="R4732" s="23">
        <f t="shared" si="365"/>
        <v>1</v>
      </c>
      <c r="S4732" s="23" t="str">
        <f t="shared" si="366"/>
        <v>ORD104731_20251208_CUST00521_MED002</v>
      </c>
      <c r="T4732" s="23">
        <f t="shared" si="367"/>
        <v>1</v>
      </c>
      <c r="U4732" s="6">
        <f t="shared" si="368"/>
        <v>31.11</v>
      </c>
      <c r="V4732" s="6">
        <f>tbl_Raw_Data[[#This Row],[Discount_Pct]]*tbl_Raw_Data[[#This Row],[Gross_Amount]]/100</f>
        <v>3.1110000000000002</v>
      </c>
      <c r="W4732" s="6">
        <f>tbl_Raw_Data[[#This Row],[Gross_Amount]]-tbl_Raw_Data[[#This Row],[Discount_Amount]]</f>
        <v>27.998999999999999</v>
      </c>
      <c r="X4732" s="6">
        <f>tbl_Raw_Data[[#This Row],[Net_Amount_Before_Tax]]*tbl_Raw_Data[[#This Row],[Tax_Pct]]/100</f>
        <v>5.0398199999999997</v>
      </c>
      <c r="Y4732" s="6">
        <f>tbl_Raw_Data[[#This Row],[Net_Amount_Before_Tax]]+tbl_Raw_Data[[#This Row],[Tax_Amount]]</f>
        <v>33.038820000000001</v>
      </c>
      <c r="Z4732" s="6">
        <f t="shared" si="369"/>
        <v>2</v>
      </c>
    </row>
    <row r="4733" spans="1:26" x14ac:dyDescent="0.3">
      <c r="A4733" s="23" t="s">
        <v>6755</v>
      </c>
      <c r="B4733" s="34">
        <v>45587</v>
      </c>
      <c r="C4733" s="23" t="s">
        <v>6756</v>
      </c>
      <c r="D4733" s="23" t="s">
        <v>72</v>
      </c>
      <c r="E4733" s="23" t="s">
        <v>73</v>
      </c>
      <c r="F4733" s="23">
        <v>302017</v>
      </c>
      <c r="G4733" s="23" t="s">
        <v>315</v>
      </c>
      <c r="H4733" s="23" t="s">
        <v>316</v>
      </c>
      <c r="I4733" s="23" t="s">
        <v>50</v>
      </c>
      <c r="J4733" s="23" t="s">
        <v>114</v>
      </c>
      <c r="K4733" s="23" t="s">
        <v>24</v>
      </c>
      <c r="L4733" s="23">
        <v>2</v>
      </c>
      <c r="M4733" s="23">
        <v>110.65</v>
      </c>
      <c r="N4733" s="23">
        <v>10</v>
      </c>
      <c r="O4733" s="23">
        <v>5</v>
      </c>
      <c r="P4733" s="23" t="s">
        <v>58</v>
      </c>
      <c r="Q4733" s="23" t="s">
        <v>34</v>
      </c>
      <c r="R4733" s="23">
        <f t="shared" si="365"/>
        <v>1</v>
      </c>
      <c r="S4733" s="23" t="str">
        <f t="shared" si="366"/>
        <v>ORD104732_20241022_CUST02600_MED012</v>
      </c>
      <c r="T4733" s="23">
        <f t="shared" si="367"/>
        <v>1</v>
      </c>
      <c r="U4733" s="6">
        <f t="shared" si="368"/>
        <v>221.3</v>
      </c>
      <c r="V4733" s="6">
        <f>tbl_Raw_Data[[#This Row],[Discount_Pct]]*tbl_Raw_Data[[#This Row],[Gross_Amount]]/100</f>
        <v>22.13</v>
      </c>
      <c r="W4733" s="6">
        <f>tbl_Raw_Data[[#This Row],[Gross_Amount]]-tbl_Raw_Data[[#This Row],[Discount_Amount]]</f>
        <v>199.17000000000002</v>
      </c>
      <c r="X4733" s="6">
        <f>tbl_Raw_Data[[#This Row],[Net_Amount_Before_Tax]]*tbl_Raw_Data[[#This Row],[Tax_Pct]]/100</f>
        <v>9.9585000000000008</v>
      </c>
      <c r="Y4733" s="6">
        <f>tbl_Raw_Data[[#This Row],[Net_Amount_Before_Tax]]+tbl_Raw_Data[[#This Row],[Tax_Amount]]</f>
        <v>209.12850000000003</v>
      </c>
      <c r="Z4733" s="6">
        <f t="shared" si="369"/>
        <v>2</v>
      </c>
    </row>
    <row r="4734" spans="1:26" x14ac:dyDescent="0.3">
      <c r="A4734" s="23" t="s">
        <v>6757</v>
      </c>
      <c r="B4734" s="34">
        <v>45607</v>
      </c>
      <c r="C4734" s="23" t="s">
        <v>6758</v>
      </c>
      <c r="D4734" s="23" t="s">
        <v>72</v>
      </c>
      <c r="E4734" s="23" t="s">
        <v>73</v>
      </c>
      <c r="F4734" s="23">
        <v>302019</v>
      </c>
      <c r="G4734" s="23" t="s">
        <v>20</v>
      </c>
      <c r="H4734" s="23" t="s">
        <v>21</v>
      </c>
      <c r="I4734" s="23" t="s">
        <v>22</v>
      </c>
      <c r="J4734" s="23" t="s">
        <v>23</v>
      </c>
      <c r="K4734" s="23" t="s">
        <v>24</v>
      </c>
      <c r="L4734" s="23">
        <v>1</v>
      </c>
      <c r="M4734" s="23">
        <v>124.41</v>
      </c>
      <c r="N4734" s="23">
        <v>0</v>
      </c>
      <c r="O4734" s="23">
        <v>5</v>
      </c>
      <c r="P4734" s="23" t="s">
        <v>25</v>
      </c>
      <c r="Q4734" s="23" t="s">
        <v>34</v>
      </c>
      <c r="R4734" s="23">
        <f t="shared" si="365"/>
        <v>1</v>
      </c>
      <c r="S4734" s="23" t="str">
        <f t="shared" si="366"/>
        <v>ORD104733_20241111_CUST00633_MED024</v>
      </c>
      <c r="T4734" s="23">
        <f t="shared" si="367"/>
        <v>1</v>
      </c>
      <c r="U4734" s="6">
        <f t="shared" si="368"/>
        <v>124.41</v>
      </c>
      <c r="V4734" s="6">
        <f>tbl_Raw_Data[[#This Row],[Discount_Pct]]*tbl_Raw_Data[[#This Row],[Gross_Amount]]/100</f>
        <v>0</v>
      </c>
      <c r="W4734" s="6">
        <f>tbl_Raw_Data[[#This Row],[Gross_Amount]]-tbl_Raw_Data[[#This Row],[Discount_Amount]]</f>
        <v>124.41</v>
      </c>
      <c r="X4734" s="6">
        <f>tbl_Raw_Data[[#This Row],[Net_Amount_Before_Tax]]*tbl_Raw_Data[[#This Row],[Tax_Pct]]/100</f>
        <v>6.2204999999999995</v>
      </c>
      <c r="Y4734" s="6">
        <f>tbl_Raw_Data[[#This Row],[Net_Amount_Before_Tax]]+tbl_Raw_Data[[#This Row],[Tax_Amount]]</f>
        <v>130.63049999999998</v>
      </c>
      <c r="Z4734" s="6">
        <f t="shared" si="369"/>
        <v>2</v>
      </c>
    </row>
    <row r="4735" spans="1:26" x14ac:dyDescent="0.3">
      <c r="A4735" s="23" t="s">
        <v>6759</v>
      </c>
      <c r="B4735" s="34">
        <v>45876</v>
      </c>
      <c r="C4735" s="23" t="s">
        <v>5673</v>
      </c>
      <c r="D4735" s="23" t="s">
        <v>19</v>
      </c>
      <c r="E4735" s="23" t="s">
        <v>19</v>
      </c>
      <c r="F4735" s="23">
        <v>110001</v>
      </c>
      <c r="G4735" s="23" t="s">
        <v>224</v>
      </c>
      <c r="H4735" s="23" t="s">
        <v>225</v>
      </c>
      <c r="I4735" s="23" t="s">
        <v>147</v>
      </c>
      <c r="J4735" s="23" t="s">
        <v>23</v>
      </c>
      <c r="K4735" s="23" t="s">
        <v>24</v>
      </c>
      <c r="L4735" s="23">
        <v>1</v>
      </c>
      <c r="M4735" s="23">
        <v>46.65</v>
      </c>
      <c r="N4735" s="23">
        <v>10</v>
      </c>
      <c r="O4735" s="23">
        <v>18</v>
      </c>
      <c r="P4735" s="23" t="s">
        <v>58</v>
      </c>
      <c r="Q4735" s="23" t="s">
        <v>34</v>
      </c>
      <c r="R4735" s="23">
        <f t="shared" si="365"/>
        <v>1</v>
      </c>
      <c r="S4735" s="23" t="str">
        <f t="shared" si="366"/>
        <v>ORD104734_20250807_CUST01663_MED015</v>
      </c>
      <c r="T4735" s="23">
        <f t="shared" si="367"/>
        <v>1</v>
      </c>
      <c r="U4735" s="6">
        <f t="shared" si="368"/>
        <v>46.65</v>
      </c>
      <c r="V4735" s="6">
        <f>tbl_Raw_Data[[#This Row],[Discount_Pct]]*tbl_Raw_Data[[#This Row],[Gross_Amount]]/100</f>
        <v>4.665</v>
      </c>
      <c r="W4735" s="6">
        <f>tbl_Raw_Data[[#This Row],[Gross_Amount]]-tbl_Raw_Data[[#This Row],[Discount_Amount]]</f>
        <v>41.984999999999999</v>
      </c>
      <c r="X4735" s="6">
        <f>tbl_Raw_Data[[#This Row],[Net_Amount_Before_Tax]]*tbl_Raw_Data[[#This Row],[Tax_Pct]]/100</f>
        <v>7.5573000000000006</v>
      </c>
      <c r="Y4735" s="6">
        <f>tbl_Raw_Data[[#This Row],[Net_Amount_Before_Tax]]+tbl_Raw_Data[[#This Row],[Tax_Amount]]</f>
        <v>49.542299999999997</v>
      </c>
      <c r="Z4735" s="6">
        <f t="shared" si="369"/>
        <v>2</v>
      </c>
    </row>
    <row r="4736" spans="1:26" x14ac:dyDescent="0.3">
      <c r="A4736" s="23" t="s">
        <v>6760</v>
      </c>
      <c r="B4736" s="34">
        <v>45721</v>
      </c>
      <c r="C4736" s="23" t="s">
        <v>6761</v>
      </c>
      <c r="D4736" s="23" t="s">
        <v>123</v>
      </c>
      <c r="E4736" s="23" t="s">
        <v>101</v>
      </c>
      <c r="F4736" s="23">
        <v>226001</v>
      </c>
      <c r="G4736" s="23" t="s">
        <v>160</v>
      </c>
      <c r="H4736" s="23" t="s">
        <v>161</v>
      </c>
      <c r="I4736" s="23" t="s">
        <v>50</v>
      </c>
      <c r="J4736" s="23" t="s">
        <v>23</v>
      </c>
      <c r="K4736" s="23" t="s">
        <v>24</v>
      </c>
      <c r="L4736" s="23">
        <v>2</v>
      </c>
      <c r="M4736" s="23">
        <v>136.68</v>
      </c>
      <c r="N4736" s="23">
        <v>0</v>
      </c>
      <c r="O4736" s="23">
        <v>5</v>
      </c>
      <c r="P4736" s="23" t="s">
        <v>89</v>
      </c>
      <c r="Q4736" s="23" t="s">
        <v>34</v>
      </c>
      <c r="R4736" s="23">
        <f t="shared" si="365"/>
        <v>1</v>
      </c>
      <c r="S4736" s="23" t="str">
        <f t="shared" si="366"/>
        <v>ORD104735_20250305_CUST00193_MED014</v>
      </c>
      <c r="T4736" s="23">
        <f t="shared" si="367"/>
        <v>1</v>
      </c>
      <c r="U4736" s="6">
        <f t="shared" si="368"/>
        <v>273.36</v>
      </c>
      <c r="V4736" s="6">
        <f>tbl_Raw_Data[[#This Row],[Discount_Pct]]*tbl_Raw_Data[[#This Row],[Gross_Amount]]/100</f>
        <v>0</v>
      </c>
      <c r="W4736" s="6">
        <f>tbl_Raw_Data[[#This Row],[Gross_Amount]]-tbl_Raw_Data[[#This Row],[Discount_Amount]]</f>
        <v>273.36</v>
      </c>
      <c r="X4736" s="6">
        <f>tbl_Raw_Data[[#This Row],[Net_Amount_Before_Tax]]*tbl_Raw_Data[[#This Row],[Tax_Pct]]/100</f>
        <v>13.668000000000001</v>
      </c>
      <c r="Y4736" s="6">
        <f>tbl_Raw_Data[[#This Row],[Net_Amount_Before_Tax]]+tbl_Raw_Data[[#This Row],[Tax_Amount]]</f>
        <v>287.02800000000002</v>
      </c>
      <c r="Z4736" s="6">
        <f t="shared" si="369"/>
        <v>1</v>
      </c>
    </row>
    <row r="4737" spans="1:26" x14ac:dyDescent="0.3">
      <c r="A4737" s="23" t="s">
        <v>6762</v>
      </c>
      <c r="B4737" s="34">
        <v>45412</v>
      </c>
      <c r="C4737" s="23" t="s">
        <v>3652</v>
      </c>
      <c r="D4737" s="23" t="s">
        <v>123</v>
      </c>
      <c r="E4737" s="23" t="s">
        <v>101</v>
      </c>
      <c r="F4737" s="23">
        <v>226001</v>
      </c>
      <c r="G4737" s="23" t="s">
        <v>196</v>
      </c>
      <c r="H4737" s="23" t="s">
        <v>197</v>
      </c>
      <c r="I4737" s="23" t="s">
        <v>32</v>
      </c>
      <c r="J4737" s="23" t="s">
        <v>42</v>
      </c>
      <c r="K4737" s="23" t="s">
        <v>24</v>
      </c>
      <c r="L4737" s="23">
        <v>1</v>
      </c>
      <c r="M4737" s="23">
        <v>27.67</v>
      </c>
      <c r="N4737" s="23">
        <v>10</v>
      </c>
      <c r="O4737" s="23">
        <v>5</v>
      </c>
      <c r="P4737" s="23" t="s">
        <v>65</v>
      </c>
      <c r="Q4737" s="23" t="s">
        <v>34</v>
      </c>
      <c r="R4737" s="23">
        <f t="shared" si="365"/>
        <v>1</v>
      </c>
      <c r="S4737" s="23" t="str">
        <f t="shared" si="366"/>
        <v>ORD104736_20240430_CUST03010_MED011</v>
      </c>
      <c r="T4737" s="23">
        <f t="shared" si="367"/>
        <v>1</v>
      </c>
      <c r="U4737" s="6">
        <f t="shared" si="368"/>
        <v>27.67</v>
      </c>
      <c r="V4737" s="6">
        <f>tbl_Raw_Data[[#This Row],[Discount_Pct]]*tbl_Raw_Data[[#This Row],[Gross_Amount]]/100</f>
        <v>2.7670000000000003</v>
      </c>
      <c r="W4737" s="6">
        <f>tbl_Raw_Data[[#This Row],[Gross_Amount]]-tbl_Raw_Data[[#This Row],[Discount_Amount]]</f>
        <v>24.903000000000002</v>
      </c>
      <c r="X4737" s="6">
        <f>tbl_Raw_Data[[#This Row],[Net_Amount_Before_Tax]]*tbl_Raw_Data[[#This Row],[Tax_Pct]]/100</f>
        <v>1.2451500000000002</v>
      </c>
      <c r="Y4737" s="6">
        <f>tbl_Raw_Data[[#This Row],[Net_Amount_Before_Tax]]+tbl_Raw_Data[[#This Row],[Tax_Amount]]</f>
        <v>26.148150000000001</v>
      </c>
      <c r="Z4737" s="6">
        <f t="shared" si="369"/>
        <v>2</v>
      </c>
    </row>
    <row r="4738" spans="1:26" x14ac:dyDescent="0.3">
      <c r="A4738" s="23" t="s">
        <v>6763</v>
      </c>
      <c r="B4738" s="34">
        <v>45647</v>
      </c>
      <c r="C4738" s="23" t="s">
        <v>4478</v>
      </c>
      <c r="D4738" s="23" t="s">
        <v>130</v>
      </c>
      <c r="E4738" s="23" t="s">
        <v>131</v>
      </c>
      <c r="F4738" s="23">
        <v>700029</v>
      </c>
      <c r="G4738" s="23" t="s">
        <v>102</v>
      </c>
      <c r="H4738" s="23" t="s">
        <v>103</v>
      </c>
      <c r="I4738" s="23" t="s">
        <v>104</v>
      </c>
      <c r="J4738" s="23" t="s">
        <v>64</v>
      </c>
      <c r="K4738" s="23" t="s">
        <v>57</v>
      </c>
      <c r="L4738" s="23">
        <v>2</v>
      </c>
      <c r="M4738" s="23">
        <v>110.33</v>
      </c>
      <c r="N4738" s="23">
        <v>0</v>
      </c>
      <c r="O4738" s="23">
        <v>18</v>
      </c>
      <c r="P4738" s="23" t="s">
        <v>89</v>
      </c>
      <c r="Q4738" s="23" t="s">
        <v>34</v>
      </c>
      <c r="R4738" s="23">
        <f t="shared" ref="R4738:R4801" si="370">COUNTIFS($A$2:$A$8001,A4738,$B$2:$B$8001,B4738,$C$2:$C$8001,C4738,$G$2:$G$8001,G4738)</f>
        <v>1</v>
      </c>
      <c r="S4738" s="23" t="str">
        <f t="shared" ref="S4738:S4801" si="371">A4738&amp;"_"&amp;TEXT(B4738,"yyyymmdd")&amp;"_"&amp;C4738&amp;"_"&amp;G4738</f>
        <v>ORD104737_20241221_CUST00171_MED029</v>
      </c>
      <c r="T4738" s="23">
        <f t="shared" ref="T4738:T4801" si="372">COUNTIF($S$2:$S$8001,S4738)</f>
        <v>1</v>
      </c>
      <c r="U4738" s="6">
        <f t="shared" ref="U4738:U4801" si="373">L4738*M4738</f>
        <v>220.66</v>
      </c>
      <c r="V4738" s="6">
        <f>tbl_Raw_Data[[#This Row],[Discount_Pct]]*tbl_Raw_Data[[#This Row],[Gross_Amount]]/100</f>
        <v>0</v>
      </c>
      <c r="W4738" s="6">
        <f>tbl_Raw_Data[[#This Row],[Gross_Amount]]-tbl_Raw_Data[[#This Row],[Discount_Amount]]</f>
        <v>220.66</v>
      </c>
      <c r="X4738" s="6">
        <f>tbl_Raw_Data[[#This Row],[Net_Amount_Before_Tax]]*tbl_Raw_Data[[#This Row],[Tax_Pct]]/100</f>
        <v>39.718800000000002</v>
      </c>
      <c r="Y4738" s="6">
        <f>tbl_Raw_Data[[#This Row],[Net_Amount_Before_Tax]]+tbl_Raw_Data[[#This Row],[Tax_Amount]]</f>
        <v>260.37880000000001</v>
      </c>
      <c r="Z4738" s="6">
        <f t="shared" ref="Z4738:Z4801" si="374">COUNTIFS($C$2:$C$8001,C4738,$Q$2:$Q$8001,"Delivered")</f>
        <v>2</v>
      </c>
    </row>
    <row r="4739" spans="1:26" x14ac:dyDescent="0.3">
      <c r="A4739" s="23" t="s">
        <v>6764</v>
      </c>
      <c r="B4739" s="34">
        <v>45651</v>
      </c>
      <c r="C4739" s="23" t="s">
        <v>3986</v>
      </c>
      <c r="D4739" s="23" t="s">
        <v>28</v>
      </c>
      <c r="E4739" s="23" t="s">
        <v>29</v>
      </c>
      <c r="F4739" s="23">
        <v>500001</v>
      </c>
      <c r="G4739" s="23" t="s">
        <v>138</v>
      </c>
      <c r="H4739" s="23" t="s">
        <v>139</v>
      </c>
      <c r="I4739" s="23" t="s">
        <v>50</v>
      </c>
      <c r="J4739" s="23" t="s">
        <v>140</v>
      </c>
      <c r="K4739" s="23" t="s">
        <v>24</v>
      </c>
      <c r="L4739" s="23">
        <v>1</v>
      </c>
      <c r="M4739" s="23">
        <v>179.98</v>
      </c>
      <c r="N4739" s="23">
        <v>0</v>
      </c>
      <c r="O4739" s="23">
        <v>18</v>
      </c>
      <c r="P4739" s="23" t="s">
        <v>25</v>
      </c>
      <c r="Q4739" s="23" t="s">
        <v>34</v>
      </c>
      <c r="R4739" s="23">
        <f t="shared" si="370"/>
        <v>1</v>
      </c>
      <c r="S4739" s="23" t="str">
        <f t="shared" si="371"/>
        <v>ORD104738_20241225_CUST00519_MED013</v>
      </c>
      <c r="T4739" s="23">
        <f t="shared" si="372"/>
        <v>1</v>
      </c>
      <c r="U4739" s="6">
        <f t="shared" si="373"/>
        <v>179.98</v>
      </c>
      <c r="V4739" s="6">
        <f>tbl_Raw_Data[[#This Row],[Discount_Pct]]*tbl_Raw_Data[[#This Row],[Gross_Amount]]/100</f>
        <v>0</v>
      </c>
      <c r="W4739" s="6">
        <f>tbl_Raw_Data[[#This Row],[Gross_Amount]]-tbl_Raw_Data[[#This Row],[Discount_Amount]]</f>
        <v>179.98</v>
      </c>
      <c r="X4739" s="6">
        <f>tbl_Raw_Data[[#This Row],[Net_Amount_Before_Tax]]*tbl_Raw_Data[[#This Row],[Tax_Pct]]/100</f>
        <v>32.3964</v>
      </c>
      <c r="Y4739" s="6">
        <f>tbl_Raw_Data[[#This Row],[Net_Amount_Before_Tax]]+tbl_Raw_Data[[#This Row],[Tax_Amount]]</f>
        <v>212.37639999999999</v>
      </c>
      <c r="Z4739" s="6">
        <f t="shared" si="374"/>
        <v>1</v>
      </c>
    </row>
    <row r="4740" spans="1:26" x14ac:dyDescent="0.3">
      <c r="A4740" s="23" t="s">
        <v>6764</v>
      </c>
      <c r="B4740" s="34">
        <v>45875</v>
      </c>
      <c r="C4740" s="23" t="s">
        <v>6240</v>
      </c>
      <c r="D4740" s="23" t="s">
        <v>142</v>
      </c>
      <c r="E4740" s="23" t="s">
        <v>81</v>
      </c>
      <c r="F4740" s="23">
        <v>380015</v>
      </c>
      <c r="G4740" s="23" t="s">
        <v>138</v>
      </c>
      <c r="H4740" s="23" t="s">
        <v>139</v>
      </c>
      <c r="I4740" s="23" t="s">
        <v>50</v>
      </c>
      <c r="J4740" s="23" t="s">
        <v>140</v>
      </c>
      <c r="K4740" s="23" t="s">
        <v>24</v>
      </c>
      <c r="L4740" s="23">
        <v>3</v>
      </c>
      <c r="M4740" s="23">
        <v>153.65</v>
      </c>
      <c r="N4740" s="23">
        <v>15</v>
      </c>
      <c r="O4740" s="23">
        <v>12</v>
      </c>
      <c r="P4740" s="23" t="s">
        <v>43</v>
      </c>
      <c r="Q4740" s="23" t="s">
        <v>34</v>
      </c>
      <c r="R4740" s="23">
        <f t="shared" si="370"/>
        <v>1</v>
      </c>
      <c r="S4740" s="23" t="str">
        <f t="shared" si="371"/>
        <v>ORD104738_20250806_CUST01538_MED013</v>
      </c>
      <c r="T4740" s="23">
        <f t="shared" si="372"/>
        <v>1</v>
      </c>
      <c r="U4740" s="6">
        <f t="shared" si="373"/>
        <v>460.95000000000005</v>
      </c>
      <c r="V4740" s="6">
        <f>tbl_Raw_Data[[#This Row],[Discount_Pct]]*tbl_Raw_Data[[#This Row],[Gross_Amount]]/100</f>
        <v>69.142500000000013</v>
      </c>
      <c r="W4740" s="6">
        <f>tbl_Raw_Data[[#This Row],[Gross_Amount]]-tbl_Raw_Data[[#This Row],[Discount_Amount]]</f>
        <v>391.8075</v>
      </c>
      <c r="X4740" s="6">
        <f>tbl_Raw_Data[[#This Row],[Net_Amount_Before_Tax]]*tbl_Raw_Data[[#This Row],[Tax_Pct]]/100</f>
        <v>47.016900000000007</v>
      </c>
      <c r="Y4740" s="6">
        <f>tbl_Raw_Data[[#This Row],[Net_Amount_Before_Tax]]+tbl_Raw_Data[[#This Row],[Tax_Amount]]</f>
        <v>438.82440000000003</v>
      </c>
      <c r="Z4740" s="6">
        <f t="shared" si="374"/>
        <v>2</v>
      </c>
    </row>
    <row r="4741" spans="1:26" x14ac:dyDescent="0.3">
      <c r="A4741" s="23" t="s">
        <v>6764</v>
      </c>
      <c r="B4741" s="34">
        <v>45663</v>
      </c>
      <c r="C4741" s="23" t="s">
        <v>3407</v>
      </c>
      <c r="D4741" s="23" t="s">
        <v>100</v>
      </c>
      <c r="E4741" s="23" t="s">
        <v>101</v>
      </c>
      <c r="F4741" s="23">
        <v>201303</v>
      </c>
      <c r="G4741" s="23" t="s">
        <v>111</v>
      </c>
      <c r="H4741" s="23" t="s">
        <v>112</v>
      </c>
      <c r="I4741" s="23" t="s">
        <v>113</v>
      </c>
      <c r="J4741" s="23" t="s">
        <v>114</v>
      </c>
      <c r="K4741" s="23" t="s">
        <v>24</v>
      </c>
      <c r="L4741" s="23">
        <v>2</v>
      </c>
      <c r="M4741" s="23">
        <v>86.8</v>
      </c>
      <c r="N4741" s="23">
        <v>5</v>
      </c>
      <c r="O4741" s="23">
        <v>12</v>
      </c>
      <c r="P4741" s="23" t="s">
        <v>89</v>
      </c>
      <c r="Q4741" s="23" t="s">
        <v>26</v>
      </c>
      <c r="R4741" s="23">
        <f t="shared" si="370"/>
        <v>1</v>
      </c>
      <c r="S4741" s="23" t="str">
        <f t="shared" si="371"/>
        <v>ORD104738_20250106_CUST00491_MED027</v>
      </c>
      <c r="T4741" s="23">
        <f t="shared" si="372"/>
        <v>1</v>
      </c>
      <c r="U4741" s="6">
        <f t="shared" si="373"/>
        <v>173.6</v>
      </c>
      <c r="V4741" s="6">
        <f>tbl_Raw_Data[[#This Row],[Discount_Pct]]*tbl_Raw_Data[[#This Row],[Gross_Amount]]/100</f>
        <v>8.68</v>
      </c>
      <c r="W4741" s="6">
        <f>tbl_Raw_Data[[#This Row],[Gross_Amount]]-tbl_Raw_Data[[#This Row],[Discount_Amount]]</f>
        <v>164.92</v>
      </c>
      <c r="X4741" s="6">
        <f>tbl_Raw_Data[[#This Row],[Net_Amount_Before_Tax]]*tbl_Raw_Data[[#This Row],[Tax_Pct]]/100</f>
        <v>19.790399999999998</v>
      </c>
      <c r="Y4741" s="6">
        <f>tbl_Raw_Data[[#This Row],[Net_Amount_Before_Tax]]+tbl_Raw_Data[[#This Row],[Tax_Amount]]</f>
        <v>184.71039999999999</v>
      </c>
      <c r="Z4741" s="6">
        <f t="shared" si="374"/>
        <v>3</v>
      </c>
    </row>
    <row r="4742" spans="1:26" x14ac:dyDescent="0.3">
      <c r="A4742" s="23" t="s">
        <v>6764</v>
      </c>
      <c r="B4742" s="34">
        <v>45827</v>
      </c>
      <c r="C4742" s="23" t="s">
        <v>6765</v>
      </c>
      <c r="D4742" s="23" t="s">
        <v>46</v>
      </c>
      <c r="E4742" s="23" t="s">
        <v>47</v>
      </c>
      <c r="F4742" s="23">
        <v>411014</v>
      </c>
      <c r="G4742" s="23" t="s">
        <v>74</v>
      </c>
      <c r="H4742" s="23" t="s">
        <v>75</v>
      </c>
      <c r="I4742" s="23" t="s">
        <v>76</v>
      </c>
      <c r="J4742" s="23" t="s">
        <v>77</v>
      </c>
      <c r="K4742" s="23" t="s">
        <v>57</v>
      </c>
      <c r="L4742" s="23">
        <v>1</v>
      </c>
      <c r="M4742" s="23">
        <v>59.09</v>
      </c>
      <c r="N4742" s="23">
        <v>10</v>
      </c>
      <c r="O4742" s="23">
        <v>5</v>
      </c>
      <c r="P4742" s="23" t="s">
        <v>43</v>
      </c>
      <c r="Q4742" s="23" t="s">
        <v>34</v>
      </c>
      <c r="R4742" s="23">
        <f t="shared" si="370"/>
        <v>1</v>
      </c>
      <c r="S4742" s="23" t="str">
        <f t="shared" si="371"/>
        <v>ORD104738_20250619_CUST01763_MED008</v>
      </c>
      <c r="T4742" s="23">
        <f t="shared" si="372"/>
        <v>1</v>
      </c>
      <c r="U4742" s="6">
        <f t="shared" si="373"/>
        <v>59.09</v>
      </c>
      <c r="V4742" s="6">
        <f>tbl_Raw_Data[[#This Row],[Discount_Pct]]*tbl_Raw_Data[[#This Row],[Gross_Amount]]/100</f>
        <v>5.9090000000000007</v>
      </c>
      <c r="W4742" s="6">
        <f>tbl_Raw_Data[[#This Row],[Gross_Amount]]-tbl_Raw_Data[[#This Row],[Discount_Amount]]</f>
        <v>53.181000000000004</v>
      </c>
      <c r="X4742" s="6">
        <f>tbl_Raw_Data[[#This Row],[Net_Amount_Before_Tax]]*tbl_Raw_Data[[#This Row],[Tax_Pct]]/100</f>
        <v>2.6590500000000001</v>
      </c>
      <c r="Y4742" s="6">
        <f>tbl_Raw_Data[[#This Row],[Net_Amount_Before_Tax]]+tbl_Raw_Data[[#This Row],[Tax_Amount]]</f>
        <v>55.840050000000005</v>
      </c>
      <c r="Z4742" s="6">
        <f t="shared" si="374"/>
        <v>1</v>
      </c>
    </row>
    <row r="4743" spans="1:26" x14ac:dyDescent="0.3">
      <c r="A4743" s="23" t="s">
        <v>6766</v>
      </c>
      <c r="B4743" s="34">
        <v>45339</v>
      </c>
      <c r="C4743" s="23" t="s">
        <v>5473</v>
      </c>
      <c r="D4743" s="23" t="s">
        <v>28</v>
      </c>
      <c r="E4743" s="23" t="s">
        <v>29</v>
      </c>
      <c r="F4743" s="23">
        <v>500032</v>
      </c>
      <c r="G4743" s="23" t="s">
        <v>68</v>
      </c>
      <c r="H4743" s="23" t="s">
        <v>69</v>
      </c>
      <c r="I4743" s="23" t="s">
        <v>55</v>
      </c>
      <c r="J4743" s="23" t="s">
        <v>56</v>
      </c>
      <c r="K4743" s="23" t="s">
        <v>24</v>
      </c>
      <c r="L4743" s="23">
        <v>3</v>
      </c>
      <c r="M4743" s="23">
        <v>24.98</v>
      </c>
      <c r="N4743" s="23">
        <v>5</v>
      </c>
      <c r="O4743" s="23">
        <v>5</v>
      </c>
      <c r="P4743" s="23" t="s">
        <v>43</v>
      </c>
      <c r="Q4743" s="23" t="s">
        <v>90</v>
      </c>
      <c r="R4743" s="23">
        <f t="shared" si="370"/>
        <v>1</v>
      </c>
      <c r="S4743" s="23" t="str">
        <f t="shared" si="371"/>
        <v>ORD104742_20240217_CUST01175_MED003</v>
      </c>
      <c r="T4743" s="23">
        <f t="shared" si="372"/>
        <v>1</v>
      </c>
      <c r="U4743" s="6">
        <f t="shared" si="373"/>
        <v>74.94</v>
      </c>
      <c r="V4743" s="6">
        <f>tbl_Raw_Data[[#This Row],[Discount_Pct]]*tbl_Raw_Data[[#This Row],[Gross_Amount]]/100</f>
        <v>3.7469999999999999</v>
      </c>
      <c r="W4743" s="6">
        <f>tbl_Raw_Data[[#This Row],[Gross_Amount]]-tbl_Raw_Data[[#This Row],[Discount_Amount]]</f>
        <v>71.192999999999998</v>
      </c>
      <c r="X4743" s="6">
        <f>tbl_Raw_Data[[#This Row],[Net_Amount_Before_Tax]]*tbl_Raw_Data[[#This Row],[Tax_Pct]]/100</f>
        <v>3.5596499999999995</v>
      </c>
      <c r="Y4743" s="6">
        <f>tbl_Raw_Data[[#This Row],[Net_Amount_Before_Tax]]+tbl_Raw_Data[[#This Row],[Tax_Amount]]</f>
        <v>74.752650000000003</v>
      </c>
      <c r="Z4743" s="6">
        <f t="shared" si="374"/>
        <v>3</v>
      </c>
    </row>
    <row r="4744" spans="1:26" x14ac:dyDescent="0.3">
      <c r="A4744" s="23" t="s">
        <v>6767</v>
      </c>
      <c r="B4744" s="34">
        <v>45903</v>
      </c>
      <c r="C4744" s="23" t="s">
        <v>1101</v>
      </c>
      <c r="D4744" s="23" t="s">
        <v>80</v>
      </c>
      <c r="E4744" s="23" t="s">
        <v>81</v>
      </c>
      <c r="F4744" s="23">
        <v>395003</v>
      </c>
      <c r="G4744" s="23" t="s">
        <v>30</v>
      </c>
      <c r="H4744" s="23" t="s">
        <v>31</v>
      </c>
      <c r="I4744" s="23" t="s">
        <v>32</v>
      </c>
      <c r="J4744" s="23" t="s">
        <v>23</v>
      </c>
      <c r="K4744" s="23" t="s">
        <v>24</v>
      </c>
      <c r="L4744" s="23">
        <v>2</v>
      </c>
      <c r="M4744" s="23">
        <v>145.55000000000001</v>
      </c>
      <c r="N4744" s="23">
        <v>5</v>
      </c>
      <c r="O4744" s="23">
        <v>5</v>
      </c>
      <c r="P4744" s="23" t="s">
        <v>89</v>
      </c>
      <c r="Q4744" s="23" t="s">
        <v>26</v>
      </c>
      <c r="R4744" s="23">
        <f t="shared" si="370"/>
        <v>1</v>
      </c>
      <c r="S4744" s="23" t="str">
        <f t="shared" si="371"/>
        <v>ORD104743_20250903_CUST01362_MED017</v>
      </c>
      <c r="T4744" s="23">
        <f t="shared" si="372"/>
        <v>1</v>
      </c>
      <c r="U4744" s="6">
        <f t="shared" si="373"/>
        <v>291.10000000000002</v>
      </c>
      <c r="V4744" s="6">
        <f>tbl_Raw_Data[[#This Row],[Discount_Pct]]*tbl_Raw_Data[[#This Row],[Gross_Amount]]/100</f>
        <v>14.555</v>
      </c>
      <c r="W4744" s="6">
        <f>tbl_Raw_Data[[#This Row],[Gross_Amount]]-tbl_Raw_Data[[#This Row],[Discount_Amount]]</f>
        <v>276.54500000000002</v>
      </c>
      <c r="X4744" s="6">
        <f>tbl_Raw_Data[[#This Row],[Net_Amount_Before_Tax]]*tbl_Raw_Data[[#This Row],[Tax_Pct]]/100</f>
        <v>13.827250000000001</v>
      </c>
      <c r="Y4744" s="6">
        <f>tbl_Raw_Data[[#This Row],[Net_Amount_Before_Tax]]+tbl_Raw_Data[[#This Row],[Tax_Amount]]</f>
        <v>290.37225000000001</v>
      </c>
      <c r="Z4744" s="6">
        <f t="shared" si="374"/>
        <v>2</v>
      </c>
    </row>
    <row r="4745" spans="1:26" x14ac:dyDescent="0.3">
      <c r="A4745" s="23" t="s">
        <v>6767</v>
      </c>
      <c r="B4745" s="34">
        <v>45789</v>
      </c>
      <c r="C4745" s="23" t="s">
        <v>6768</v>
      </c>
      <c r="D4745" s="23" t="s">
        <v>130</v>
      </c>
      <c r="E4745" s="23" t="s">
        <v>131</v>
      </c>
      <c r="F4745" s="23">
        <v>700019</v>
      </c>
      <c r="G4745" s="23" t="s">
        <v>102</v>
      </c>
      <c r="H4745" s="23" t="s">
        <v>103</v>
      </c>
      <c r="I4745" s="23" t="s">
        <v>104</v>
      </c>
      <c r="J4745" s="23" t="s">
        <v>64</v>
      </c>
      <c r="K4745" s="23" t="s">
        <v>57</v>
      </c>
      <c r="L4745" s="23">
        <v>2</v>
      </c>
      <c r="M4745" s="23">
        <v>98.71</v>
      </c>
      <c r="N4745" s="23">
        <v>15</v>
      </c>
      <c r="O4745" s="23">
        <v>12</v>
      </c>
      <c r="P4745" s="23" t="s">
        <v>89</v>
      </c>
      <c r="Q4745" s="23" t="s">
        <v>34</v>
      </c>
      <c r="R4745" s="23">
        <f t="shared" si="370"/>
        <v>1</v>
      </c>
      <c r="S4745" s="23" t="str">
        <f t="shared" si="371"/>
        <v>ORD104743_20250512_CUST03170_MED029</v>
      </c>
      <c r="T4745" s="23">
        <f t="shared" si="372"/>
        <v>1</v>
      </c>
      <c r="U4745" s="6">
        <f t="shared" si="373"/>
        <v>197.42</v>
      </c>
      <c r="V4745" s="6">
        <f>tbl_Raw_Data[[#This Row],[Discount_Pct]]*tbl_Raw_Data[[#This Row],[Gross_Amount]]/100</f>
        <v>29.612999999999996</v>
      </c>
      <c r="W4745" s="6">
        <f>tbl_Raw_Data[[#This Row],[Gross_Amount]]-tbl_Raw_Data[[#This Row],[Discount_Amount]]</f>
        <v>167.80699999999999</v>
      </c>
      <c r="X4745" s="6">
        <f>tbl_Raw_Data[[#This Row],[Net_Amount_Before_Tax]]*tbl_Raw_Data[[#This Row],[Tax_Pct]]/100</f>
        <v>20.136839999999996</v>
      </c>
      <c r="Y4745" s="6">
        <f>tbl_Raw_Data[[#This Row],[Net_Amount_Before_Tax]]+tbl_Raw_Data[[#This Row],[Tax_Amount]]</f>
        <v>187.94383999999999</v>
      </c>
      <c r="Z4745" s="6">
        <f t="shared" si="374"/>
        <v>3</v>
      </c>
    </row>
    <row r="4746" spans="1:26" x14ac:dyDescent="0.3">
      <c r="A4746" s="23" t="s">
        <v>6767</v>
      </c>
      <c r="B4746" s="34">
        <v>45357</v>
      </c>
      <c r="C4746" s="23" t="s">
        <v>3880</v>
      </c>
      <c r="D4746" s="23" t="s">
        <v>28</v>
      </c>
      <c r="E4746" s="23" t="s">
        <v>29</v>
      </c>
      <c r="F4746" s="23">
        <v>500032</v>
      </c>
      <c r="G4746" s="23" t="s">
        <v>192</v>
      </c>
      <c r="H4746" s="23" t="s">
        <v>193</v>
      </c>
      <c r="I4746" s="23" t="s">
        <v>41</v>
      </c>
      <c r="J4746" s="23" t="s">
        <v>194</v>
      </c>
      <c r="K4746" s="23" t="s">
        <v>24</v>
      </c>
      <c r="L4746" s="23">
        <v>2</v>
      </c>
      <c r="M4746" s="23">
        <v>29.65</v>
      </c>
      <c r="N4746" s="23">
        <v>15</v>
      </c>
      <c r="O4746" s="23">
        <v>5</v>
      </c>
      <c r="P4746" s="23" t="s">
        <v>89</v>
      </c>
      <c r="Q4746" s="23" t="s">
        <v>34</v>
      </c>
      <c r="R4746" s="23">
        <f t="shared" si="370"/>
        <v>1</v>
      </c>
      <c r="S4746" s="23" t="str">
        <f t="shared" si="371"/>
        <v>ORD104743_20240306_CUST03304_MED002</v>
      </c>
      <c r="T4746" s="23">
        <f t="shared" si="372"/>
        <v>1</v>
      </c>
      <c r="U4746" s="6">
        <f t="shared" si="373"/>
        <v>59.3</v>
      </c>
      <c r="V4746" s="6">
        <f>tbl_Raw_Data[[#This Row],[Discount_Pct]]*tbl_Raw_Data[[#This Row],[Gross_Amount]]/100</f>
        <v>8.8949999999999996</v>
      </c>
      <c r="W4746" s="6">
        <f>tbl_Raw_Data[[#This Row],[Gross_Amount]]-tbl_Raw_Data[[#This Row],[Discount_Amount]]</f>
        <v>50.405000000000001</v>
      </c>
      <c r="X4746" s="6">
        <f>tbl_Raw_Data[[#This Row],[Net_Amount_Before_Tax]]*tbl_Raw_Data[[#This Row],[Tax_Pct]]/100</f>
        <v>2.5202499999999999</v>
      </c>
      <c r="Y4746" s="6">
        <f>tbl_Raw_Data[[#This Row],[Net_Amount_Before_Tax]]+tbl_Raw_Data[[#This Row],[Tax_Amount]]</f>
        <v>52.925249999999998</v>
      </c>
      <c r="Z4746" s="6">
        <f t="shared" si="374"/>
        <v>7</v>
      </c>
    </row>
    <row r="4747" spans="1:26" x14ac:dyDescent="0.3">
      <c r="A4747" s="23" t="s">
        <v>6769</v>
      </c>
      <c r="B4747" s="34">
        <v>45460</v>
      </c>
      <c r="C4747" s="23" t="s">
        <v>6770</v>
      </c>
      <c r="D4747" s="23" t="s">
        <v>28</v>
      </c>
      <c r="E4747" s="23" t="s">
        <v>29</v>
      </c>
      <c r="F4747" s="23">
        <v>500001</v>
      </c>
      <c r="G4747" s="23" t="s">
        <v>224</v>
      </c>
      <c r="H4747" s="23" t="s">
        <v>225</v>
      </c>
      <c r="I4747" s="23" t="s">
        <v>147</v>
      </c>
      <c r="J4747" s="23" t="s">
        <v>23</v>
      </c>
      <c r="K4747" s="23" t="s">
        <v>24</v>
      </c>
      <c r="L4747" s="23">
        <v>2</v>
      </c>
      <c r="M4747" s="23">
        <v>42.81</v>
      </c>
      <c r="N4747" s="23">
        <v>5</v>
      </c>
      <c r="O4747" s="23">
        <v>12</v>
      </c>
      <c r="P4747" s="23" t="s">
        <v>33</v>
      </c>
      <c r="Q4747" s="23" t="s">
        <v>34</v>
      </c>
      <c r="R4747" s="23">
        <f t="shared" si="370"/>
        <v>1</v>
      </c>
      <c r="S4747" s="23" t="str">
        <f t="shared" si="371"/>
        <v>ORD104746_20240617_CUST00606_MED015</v>
      </c>
      <c r="T4747" s="23">
        <f t="shared" si="372"/>
        <v>1</v>
      </c>
      <c r="U4747" s="6">
        <f t="shared" si="373"/>
        <v>85.62</v>
      </c>
      <c r="V4747" s="6">
        <f>tbl_Raw_Data[[#This Row],[Discount_Pct]]*tbl_Raw_Data[[#This Row],[Gross_Amount]]/100</f>
        <v>4.2810000000000006</v>
      </c>
      <c r="W4747" s="6">
        <f>tbl_Raw_Data[[#This Row],[Gross_Amount]]-tbl_Raw_Data[[#This Row],[Discount_Amount]]</f>
        <v>81.338999999999999</v>
      </c>
      <c r="X4747" s="6">
        <f>tbl_Raw_Data[[#This Row],[Net_Amount_Before_Tax]]*tbl_Raw_Data[[#This Row],[Tax_Pct]]/100</f>
        <v>9.7606800000000007</v>
      </c>
      <c r="Y4747" s="6">
        <f>tbl_Raw_Data[[#This Row],[Net_Amount_Before_Tax]]+tbl_Raw_Data[[#This Row],[Tax_Amount]]</f>
        <v>91.099680000000006</v>
      </c>
      <c r="Z4747" s="6">
        <f t="shared" si="374"/>
        <v>1</v>
      </c>
    </row>
    <row r="4748" spans="1:26" x14ac:dyDescent="0.3">
      <c r="A4748" s="23" t="s">
        <v>6771</v>
      </c>
      <c r="B4748" s="34">
        <v>45562</v>
      </c>
      <c r="C4748" s="23" t="s">
        <v>6772</v>
      </c>
      <c r="D4748" s="23" t="s">
        <v>72</v>
      </c>
      <c r="E4748" s="23" t="s">
        <v>73</v>
      </c>
      <c r="F4748" s="23">
        <v>302001</v>
      </c>
      <c r="G4748" s="23" t="s">
        <v>229</v>
      </c>
      <c r="H4748" s="23" t="s">
        <v>230</v>
      </c>
      <c r="I4748" s="23" t="s">
        <v>84</v>
      </c>
      <c r="J4748" s="23" t="s">
        <v>140</v>
      </c>
      <c r="K4748" s="23" t="s">
        <v>24</v>
      </c>
      <c r="L4748" s="23">
        <v>2</v>
      </c>
      <c r="M4748" s="23">
        <v>179.93</v>
      </c>
      <c r="N4748" s="23">
        <v>5</v>
      </c>
      <c r="O4748" s="23">
        <v>5</v>
      </c>
      <c r="P4748" s="23" t="s">
        <v>58</v>
      </c>
      <c r="Q4748" s="23" t="s">
        <v>34</v>
      </c>
      <c r="R4748" s="23">
        <f t="shared" si="370"/>
        <v>1</v>
      </c>
      <c r="S4748" s="23" t="str">
        <f t="shared" si="371"/>
        <v>ORD104747_20240927_CUST01142_MED022</v>
      </c>
      <c r="T4748" s="23">
        <f t="shared" si="372"/>
        <v>1</v>
      </c>
      <c r="U4748" s="6">
        <f t="shared" si="373"/>
        <v>359.86</v>
      </c>
      <c r="V4748" s="6">
        <f>tbl_Raw_Data[[#This Row],[Discount_Pct]]*tbl_Raw_Data[[#This Row],[Gross_Amount]]/100</f>
        <v>17.993000000000002</v>
      </c>
      <c r="W4748" s="6">
        <f>tbl_Raw_Data[[#This Row],[Gross_Amount]]-tbl_Raw_Data[[#This Row],[Discount_Amount]]</f>
        <v>341.86700000000002</v>
      </c>
      <c r="X4748" s="6">
        <f>tbl_Raw_Data[[#This Row],[Net_Amount_Before_Tax]]*tbl_Raw_Data[[#This Row],[Tax_Pct]]/100</f>
        <v>17.093350000000001</v>
      </c>
      <c r="Y4748" s="6">
        <f>tbl_Raw_Data[[#This Row],[Net_Amount_Before_Tax]]+tbl_Raw_Data[[#This Row],[Tax_Amount]]</f>
        <v>358.96035000000001</v>
      </c>
      <c r="Z4748" s="6">
        <f t="shared" si="374"/>
        <v>1</v>
      </c>
    </row>
    <row r="4749" spans="1:26" x14ac:dyDescent="0.3">
      <c r="A4749" s="23" t="s">
        <v>6773</v>
      </c>
      <c r="B4749" s="34">
        <v>45697</v>
      </c>
      <c r="C4749" s="23" t="s">
        <v>840</v>
      </c>
      <c r="D4749" s="23" t="s">
        <v>100</v>
      </c>
      <c r="E4749" s="23" t="s">
        <v>101</v>
      </c>
      <c r="F4749" s="23">
        <v>201303</v>
      </c>
      <c r="G4749" s="23" t="s">
        <v>315</v>
      </c>
      <c r="H4749" s="23" t="s">
        <v>316</v>
      </c>
      <c r="I4749" s="23" t="s">
        <v>50</v>
      </c>
      <c r="J4749" s="23" t="s">
        <v>114</v>
      </c>
      <c r="K4749" s="23" t="s">
        <v>24</v>
      </c>
      <c r="L4749" s="23">
        <v>1</v>
      </c>
      <c r="M4749" s="23">
        <v>115.68</v>
      </c>
      <c r="N4749" s="23">
        <v>5</v>
      </c>
      <c r="O4749" s="23">
        <v>5</v>
      </c>
      <c r="P4749" s="23" t="s">
        <v>58</v>
      </c>
      <c r="Q4749" s="23" t="s">
        <v>90</v>
      </c>
      <c r="R4749" s="23">
        <f t="shared" si="370"/>
        <v>1</v>
      </c>
      <c r="S4749" s="23" t="str">
        <f t="shared" si="371"/>
        <v>ORD104748_20250209_CUST02966_MED012</v>
      </c>
      <c r="T4749" s="23">
        <f t="shared" si="372"/>
        <v>1</v>
      </c>
      <c r="U4749" s="6">
        <f t="shared" si="373"/>
        <v>115.68</v>
      </c>
      <c r="V4749" s="6">
        <f>tbl_Raw_Data[[#This Row],[Discount_Pct]]*tbl_Raw_Data[[#This Row],[Gross_Amount]]/100</f>
        <v>5.7840000000000007</v>
      </c>
      <c r="W4749" s="6">
        <f>tbl_Raw_Data[[#This Row],[Gross_Amount]]-tbl_Raw_Data[[#This Row],[Discount_Amount]]</f>
        <v>109.896</v>
      </c>
      <c r="X4749" s="6">
        <f>tbl_Raw_Data[[#This Row],[Net_Amount_Before_Tax]]*tbl_Raw_Data[[#This Row],[Tax_Pct]]/100</f>
        <v>5.4948000000000006</v>
      </c>
      <c r="Y4749" s="6">
        <f>tbl_Raw_Data[[#This Row],[Net_Amount_Before_Tax]]+tbl_Raw_Data[[#This Row],[Tax_Amount]]</f>
        <v>115.3908</v>
      </c>
      <c r="Z4749" s="6">
        <f t="shared" si="374"/>
        <v>1</v>
      </c>
    </row>
    <row r="4750" spans="1:26" x14ac:dyDescent="0.3">
      <c r="A4750" s="23" t="s">
        <v>6773</v>
      </c>
      <c r="B4750" s="34">
        <v>45415</v>
      </c>
      <c r="C4750" s="23" t="s">
        <v>1388</v>
      </c>
      <c r="D4750" s="23" t="s">
        <v>52</v>
      </c>
      <c r="E4750" s="23" t="s">
        <v>52</v>
      </c>
      <c r="F4750" s="23">
        <v>160019</v>
      </c>
      <c r="G4750" s="23" t="s">
        <v>138</v>
      </c>
      <c r="H4750" s="23" t="s">
        <v>139</v>
      </c>
      <c r="I4750" s="23" t="s">
        <v>50</v>
      </c>
      <c r="J4750" s="23" t="s">
        <v>140</v>
      </c>
      <c r="K4750" s="23" t="s">
        <v>24</v>
      </c>
      <c r="L4750" s="23">
        <v>1</v>
      </c>
      <c r="M4750" s="23">
        <v>157.44999999999999</v>
      </c>
      <c r="N4750" s="23">
        <v>10</v>
      </c>
      <c r="O4750" s="23">
        <v>5</v>
      </c>
      <c r="P4750" s="23" t="s">
        <v>33</v>
      </c>
      <c r="Q4750" s="23" t="s">
        <v>26</v>
      </c>
      <c r="R4750" s="23">
        <f t="shared" si="370"/>
        <v>1</v>
      </c>
      <c r="S4750" s="23" t="str">
        <f t="shared" si="371"/>
        <v>ORD104748_20240503_CUST01220_MED013</v>
      </c>
      <c r="T4750" s="23">
        <f t="shared" si="372"/>
        <v>1</v>
      </c>
      <c r="U4750" s="6">
        <f t="shared" si="373"/>
        <v>157.44999999999999</v>
      </c>
      <c r="V4750" s="6">
        <f>tbl_Raw_Data[[#This Row],[Discount_Pct]]*tbl_Raw_Data[[#This Row],[Gross_Amount]]/100</f>
        <v>15.744999999999999</v>
      </c>
      <c r="W4750" s="6">
        <f>tbl_Raw_Data[[#This Row],[Gross_Amount]]-tbl_Raw_Data[[#This Row],[Discount_Amount]]</f>
        <v>141.70499999999998</v>
      </c>
      <c r="X4750" s="6">
        <f>tbl_Raw_Data[[#This Row],[Net_Amount_Before_Tax]]*tbl_Raw_Data[[#This Row],[Tax_Pct]]/100</f>
        <v>7.0852499999999985</v>
      </c>
      <c r="Y4750" s="6">
        <f>tbl_Raw_Data[[#This Row],[Net_Amount_Before_Tax]]+tbl_Raw_Data[[#This Row],[Tax_Amount]]</f>
        <v>148.79024999999999</v>
      </c>
      <c r="Z4750" s="6">
        <f t="shared" si="374"/>
        <v>2</v>
      </c>
    </row>
    <row r="4751" spans="1:26" x14ac:dyDescent="0.3">
      <c r="A4751" s="23" t="s">
        <v>6773</v>
      </c>
      <c r="B4751" s="34">
        <v>45444</v>
      </c>
      <c r="C4751" s="23" t="s">
        <v>4202</v>
      </c>
      <c r="D4751" s="23" t="s">
        <v>37</v>
      </c>
      <c r="E4751" s="23" t="s">
        <v>38</v>
      </c>
      <c r="F4751" s="23">
        <v>452016</v>
      </c>
      <c r="G4751" s="23" t="s">
        <v>160</v>
      </c>
      <c r="H4751" s="23" t="s">
        <v>161</v>
      </c>
      <c r="I4751" s="23" t="s">
        <v>50</v>
      </c>
      <c r="J4751" s="23" t="s">
        <v>23</v>
      </c>
      <c r="K4751" s="23" t="s">
        <v>24</v>
      </c>
      <c r="L4751" s="23">
        <v>2</v>
      </c>
      <c r="M4751" s="23">
        <v>152.99</v>
      </c>
      <c r="N4751" s="23">
        <v>20</v>
      </c>
      <c r="O4751" s="23">
        <v>5</v>
      </c>
      <c r="P4751" s="23" t="s">
        <v>25</v>
      </c>
      <c r="Q4751" s="23" t="s">
        <v>34</v>
      </c>
      <c r="R4751" s="23">
        <f t="shared" si="370"/>
        <v>1</v>
      </c>
      <c r="S4751" s="23" t="str">
        <f t="shared" si="371"/>
        <v>ORD104748_20240601_CUST02502_MED014</v>
      </c>
      <c r="T4751" s="23">
        <f t="shared" si="372"/>
        <v>1</v>
      </c>
      <c r="U4751" s="6">
        <f t="shared" si="373"/>
        <v>305.98</v>
      </c>
      <c r="V4751" s="6">
        <f>tbl_Raw_Data[[#This Row],[Discount_Pct]]*tbl_Raw_Data[[#This Row],[Gross_Amount]]/100</f>
        <v>61.196000000000005</v>
      </c>
      <c r="W4751" s="6">
        <f>tbl_Raw_Data[[#This Row],[Gross_Amount]]-tbl_Raw_Data[[#This Row],[Discount_Amount]]</f>
        <v>244.78400000000002</v>
      </c>
      <c r="X4751" s="6">
        <f>tbl_Raw_Data[[#This Row],[Net_Amount_Before_Tax]]*tbl_Raw_Data[[#This Row],[Tax_Pct]]/100</f>
        <v>12.2392</v>
      </c>
      <c r="Y4751" s="6">
        <f>tbl_Raw_Data[[#This Row],[Net_Amount_Before_Tax]]+tbl_Raw_Data[[#This Row],[Tax_Amount]]</f>
        <v>257.02320000000003</v>
      </c>
      <c r="Z4751" s="6">
        <f t="shared" si="374"/>
        <v>3</v>
      </c>
    </row>
    <row r="4752" spans="1:26" x14ac:dyDescent="0.3">
      <c r="A4752" s="23" t="s">
        <v>6774</v>
      </c>
      <c r="B4752" s="34">
        <v>45563</v>
      </c>
      <c r="C4752" s="23" t="s">
        <v>1342</v>
      </c>
      <c r="D4752" s="23" t="s">
        <v>142</v>
      </c>
      <c r="E4752" s="23" t="s">
        <v>81</v>
      </c>
      <c r="F4752" s="23">
        <v>380001</v>
      </c>
      <c r="G4752" s="23" t="s">
        <v>224</v>
      </c>
      <c r="H4752" s="23" t="s">
        <v>225</v>
      </c>
      <c r="I4752" s="23" t="s">
        <v>147</v>
      </c>
      <c r="J4752" s="23" t="s">
        <v>23</v>
      </c>
      <c r="K4752" s="23" t="s">
        <v>24</v>
      </c>
      <c r="L4752" s="23">
        <v>3</v>
      </c>
      <c r="M4752" s="23">
        <v>44.4</v>
      </c>
      <c r="N4752" s="23">
        <v>10</v>
      </c>
      <c r="O4752" s="23">
        <v>12</v>
      </c>
      <c r="P4752" s="23" t="s">
        <v>65</v>
      </c>
      <c r="Q4752" s="23" t="s">
        <v>34</v>
      </c>
      <c r="R4752" s="23">
        <f t="shared" si="370"/>
        <v>1</v>
      </c>
      <c r="S4752" s="23" t="str">
        <f t="shared" si="371"/>
        <v>ORD104751_20240928_CUST00813_MED015</v>
      </c>
      <c r="T4752" s="23">
        <f t="shared" si="372"/>
        <v>1</v>
      </c>
      <c r="U4752" s="6">
        <f t="shared" si="373"/>
        <v>133.19999999999999</v>
      </c>
      <c r="V4752" s="6">
        <f>tbl_Raw_Data[[#This Row],[Discount_Pct]]*tbl_Raw_Data[[#This Row],[Gross_Amount]]/100</f>
        <v>13.32</v>
      </c>
      <c r="W4752" s="6">
        <f>tbl_Raw_Data[[#This Row],[Gross_Amount]]-tbl_Raw_Data[[#This Row],[Discount_Amount]]</f>
        <v>119.88</v>
      </c>
      <c r="X4752" s="6">
        <f>tbl_Raw_Data[[#This Row],[Net_Amount_Before_Tax]]*tbl_Raw_Data[[#This Row],[Tax_Pct]]/100</f>
        <v>14.3856</v>
      </c>
      <c r="Y4752" s="6">
        <f>tbl_Raw_Data[[#This Row],[Net_Amount_Before_Tax]]+tbl_Raw_Data[[#This Row],[Tax_Amount]]</f>
        <v>134.26560000000001</v>
      </c>
      <c r="Z4752" s="6">
        <f t="shared" si="374"/>
        <v>2</v>
      </c>
    </row>
    <row r="4753" spans="1:26" x14ac:dyDescent="0.3">
      <c r="A4753" s="23" t="s">
        <v>6775</v>
      </c>
      <c r="B4753" s="34">
        <v>45715</v>
      </c>
      <c r="C4753" s="23" t="s">
        <v>3533</v>
      </c>
      <c r="D4753" s="23" t="s">
        <v>37</v>
      </c>
      <c r="E4753" s="23" t="s">
        <v>38</v>
      </c>
      <c r="F4753" s="23">
        <v>452018</v>
      </c>
      <c r="G4753" s="23" t="s">
        <v>111</v>
      </c>
      <c r="H4753" s="23" t="s">
        <v>112</v>
      </c>
      <c r="I4753" s="23" t="s">
        <v>113</v>
      </c>
      <c r="J4753" s="23" t="s">
        <v>114</v>
      </c>
      <c r="K4753" s="23" t="s">
        <v>24</v>
      </c>
      <c r="L4753" s="23">
        <v>1</v>
      </c>
      <c r="M4753" s="23">
        <v>107.95</v>
      </c>
      <c r="N4753" s="23">
        <v>10</v>
      </c>
      <c r="O4753" s="23">
        <v>5</v>
      </c>
      <c r="P4753" s="23" t="s">
        <v>58</v>
      </c>
      <c r="Q4753" s="23" t="s">
        <v>34</v>
      </c>
      <c r="R4753" s="23">
        <f t="shared" si="370"/>
        <v>1</v>
      </c>
      <c r="S4753" s="23" t="str">
        <f t="shared" si="371"/>
        <v>ORD104752_20250227_CUST03189_MED027</v>
      </c>
      <c r="T4753" s="23">
        <f t="shared" si="372"/>
        <v>1</v>
      </c>
      <c r="U4753" s="6">
        <f t="shared" si="373"/>
        <v>107.95</v>
      </c>
      <c r="V4753" s="6">
        <f>tbl_Raw_Data[[#This Row],[Discount_Pct]]*tbl_Raw_Data[[#This Row],[Gross_Amount]]/100</f>
        <v>10.795</v>
      </c>
      <c r="W4753" s="6">
        <f>tbl_Raw_Data[[#This Row],[Gross_Amount]]-tbl_Raw_Data[[#This Row],[Discount_Amount]]</f>
        <v>97.155000000000001</v>
      </c>
      <c r="X4753" s="6">
        <f>tbl_Raw_Data[[#This Row],[Net_Amount_Before_Tax]]*tbl_Raw_Data[[#This Row],[Tax_Pct]]/100</f>
        <v>4.8577499999999993</v>
      </c>
      <c r="Y4753" s="6">
        <f>tbl_Raw_Data[[#This Row],[Net_Amount_Before_Tax]]+tbl_Raw_Data[[#This Row],[Tax_Amount]]</f>
        <v>102.01275</v>
      </c>
      <c r="Z4753" s="6">
        <f t="shared" si="374"/>
        <v>2</v>
      </c>
    </row>
    <row r="4754" spans="1:26" x14ac:dyDescent="0.3">
      <c r="A4754" s="23" t="s">
        <v>6776</v>
      </c>
      <c r="B4754" s="34">
        <v>45698</v>
      </c>
      <c r="C4754" s="23" t="s">
        <v>3360</v>
      </c>
      <c r="D4754" s="23" t="s">
        <v>87</v>
      </c>
      <c r="E4754" s="23" t="s">
        <v>88</v>
      </c>
      <c r="F4754" s="23">
        <v>600100</v>
      </c>
      <c r="G4754" s="23" t="s">
        <v>124</v>
      </c>
      <c r="H4754" s="23" t="s">
        <v>125</v>
      </c>
      <c r="I4754" s="23" t="s">
        <v>104</v>
      </c>
      <c r="J4754" s="23" t="s">
        <v>114</v>
      </c>
      <c r="K4754" s="23" t="s">
        <v>24</v>
      </c>
      <c r="L4754" s="23">
        <v>3</v>
      </c>
      <c r="M4754" s="23">
        <v>128.84</v>
      </c>
      <c r="N4754" s="23">
        <v>15</v>
      </c>
      <c r="O4754" s="23">
        <v>5</v>
      </c>
      <c r="P4754" s="23" t="s">
        <v>89</v>
      </c>
      <c r="Q4754" s="23" t="s">
        <v>34</v>
      </c>
      <c r="R4754" s="23">
        <f t="shared" si="370"/>
        <v>1</v>
      </c>
      <c r="S4754" s="23" t="str">
        <f t="shared" si="371"/>
        <v>ORD104753_20250210_CUST00040_MED018</v>
      </c>
      <c r="T4754" s="23">
        <f t="shared" si="372"/>
        <v>1</v>
      </c>
      <c r="U4754" s="6">
        <f t="shared" si="373"/>
        <v>386.52</v>
      </c>
      <c r="V4754" s="6">
        <f>tbl_Raw_Data[[#This Row],[Discount_Pct]]*tbl_Raw_Data[[#This Row],[Gross_Amount]]/100</f>
        <v>57.977999999999994</v>
      </c>
      <c r="W4754" s="6">
        <f>tbl_Raw_Data[[#This Row],[Gross_Amount]]-tbl_Raw_Data[[#This Row],[Discount_Amount]]</f>
        <v>328.54199999999997</v>
      </c>
      <c r="X4754" s="6">
        <f>tbl_Raw_Data[[#This Row],[Net_Amount_Before_Tax]]*tbl_Raw_Data[[#This Row],[Tax_Pct]]/100</f>
        <v>16.427099999999999</v>
      </c>
      <c r="Y4754" s="6">
        <f>tbl_Raw_Data[[#This Row],[Net_Amount_Before_Tax]]+tbl_Raw_Data[[#This Row],[Tax_Amount]]</f>
        <v>344.96909999999997</v>
      </c>
      <c r="Z4754" s="6">
        <f t="shared" si="374"/>
        <v>3</v>
      </c>
    </row>
    <row r="4755" spans="1:26" x14ac:dyDescent="0.3">
      <c r="A4755" s="23" t="s">
        <v>6777</v>
      </c>
      <c r="B4755" s="34">
        <v>45619</v>
      </c>
      <c r="C4755" s="23" t="s">
        <v>6778</v>
      </c>
      <c r="D4755" s="23" t="s">
        <v>130</v>
      </c>
      <c r="E4755" s="23" t="s">
        <v>131</v>
      </c>
      <c r="F4755" s="23">
        <v>700102</v>
      </c>
      <c r="G4755" s="23" t="s">
        <v>20</v>
      </c>
      <c r="H4755" s="23" t="s">
        <v>21</v>
      </c>
      <c r="I4755" s="23" t="s">
        <v>22</v>
      </c>
      <c r="J4755" s="23" t="s">
        <v>23</v>
      </c>
      <c r="K4755" s="23" t="s">
        <v>24</v>
      </c>
      <c r="L4755" s="23">
        <v>1</v>
      </c>
      <c r="M4755" s="23">
        <v>150.19999999999999</v>
      </c>
      <c r="N4755" s="23">
        <v>10</v>
      </c>
      <c r="O4755" s="23">
        <v>12</v>
      </c>
      <c r="P4755" s="23" t="s">
        <v>25</v>
      </c>
      <c r="Q4755" s="23" t="s">
        <v>34</v>
      </c>
      <c r="R4755" s="23">
        <f t="shared" si="370"/>
        <v>1</v>
      </c>
      <c r="S4755" s="23" t="str">
        <f t="shared" si="371"/>
        <v>ORD104754_20241123_CUST03084_MED024</v>
      </c>
      <c r="T4755" s="23">
        <f t="shared" si="372"/>
        <v>1</v>
      </c>
      <c r="U4755" s="6">
        <f t="shared" si="373"/>
        <v>150.19999999999999</v>
      </c>
      <c r="V4755" s="6">
        <f>tbl_Raw_Data[[#This Row],[Discount_Pct]]*tbl_Raw_Data[[#This Row],[Gross_Amount]]/100</f>
        <v>15.02</v>
      </c>
      <c r="W4755" s="6">
        <f>tbl_Raw_Data[[#This Row],[Gross_Amount]]-tbl_Raw_Data[[#This Row],[Discount_Amount]]</f>
        <v>135.17999999999998</v>
      </c>
      <c r="X4755" s="6">
        <f>tbl_Raw_Data[[#This Row],[Net_Amount_Before_Tax]]*tbl_Raw_Data[[#This Row],[Tax_Pct]]/100</f>
        <v>16.221599999999999</v>
      </c>
      <c r="Y4755" s="6">
        <f>tbl_Raw_Data[[#This Row],[Net_Amount_Before_Tax]]+tbl_Raw_Data[[#This Row],[Tax_Amount]]</f>
        <v>151.40159999999997</v>
      </c>
      <c r="Z4755" s="6">
        <f t="shared" si="374"/>
        <v>1</v>
      </c>
    </row>
    <row r="4756" spans="1:26" x14ac:dyDescent="0.3">
      <c r="A4756" s="23" t="s">
        <v>6777</v>
      </c>
      <c r="B4756" s="34">
        <v>45795</v>
      </c>
      <c r="C4756" s="23" t="s">
        <v>6779</v>
      </c>
      <c r="D4756" s="23" t="s">
        <v>46</v>
      </c>
      <c r="E4756" s="23" t="s">
        <v>47</v>
      </c>
      <c r="F4756" s="23">
        <v>411014</v>
      </c>
      <c r="G4756" s="23" t="s">
        <v>61</v>
      </c>
      <c r="H4756" s="23" t="s">
        <v>62</v>
      </c>
      <c r="I4756" s="23" t="s">
        <v>63</v>
      </c>
      <c r="J4756" s="23" t="s">
        <v>64</v>
      </c>
      <c r="K4756" s="23" t="s">
        <v>57</v>
      </c>
      <c r="L4756" s="23">
        <v>1</v>
      </c>
      <c r="M4756" s="23">
        <v>114.7</v>
      </c>
      <c r="N4756" s="23">
        <v>0</v>
      </c>
      <c r="O4756" s="23">
        <v>12</v>
      </c>
      <c r="P4756" s="23" t="s">
        <v>89</v>
      </c>
      <c r="Q4756" s="23" t="s">
        <v>34</v>
      </c>
      <c r="R4756" s="23">
        <f t="shared" si="370"/>
        <v>1</v>
      </c>
      <c r="S4756" s="23" t="str">
        <f t="shared" si="371"/>
        <v>ORD104754_20250518_CUST02084_MED004</v>
      </c>
      <c r="T4756" s="23">
        <f t="shared" si="372"/>
        <v>1</v>
      </c>
      <c r="U4756" s="6">
        <f t="shared" si="373"/>
        <v>114.7</v>
      </c>
      <c r="V4756" s="6">
        <f>tbl_Raw_Data[[#This Row],[Discount_Pct]]*tbl_Raw_Data[[#This Row],[Gross_Amount]]/100</f>
        <v>0</v>
      </c>
      <c r="W4756" s="6">
        <f>tbl_Raw_Data[[#This Row],[Gross_Amount]]-tbl_Raw_Data[[#This Row],[Discount_Amount]]</f>
        <v>114.7</v>
      </c>
      <c r="X4756" s="6">
        <f>tbl_Raw_Data[[#This Row],[Net_Amount_Before_Tax]]*tbl_Raw_Data[[#This Row],[Tax_Pct]]/100</f>
        <v>13.764000000000001</v>
      </c>
      <c r="Y4756" s="6">
        <f>tbl_Raw_Data[[#This Row],[Net_Amount_Before_Tax]]+tbl_Raw_Data[[#This Row],[Tax_Amount]]</f>
        <v>128.464</v>
      </c>
      <c r="Z4756" s="6">
        <f t="shared" si="374"/>
        <v>1</v>
      </c>
    </row>
    <row r="4757" spans="1:26" x14ac:dyDescent="0.3">
      <c r="A4757" s="23" t="s">
        <v>6780</v>
      </c>
      <c r="B4757" s="34">
        <v>45590</v>
      </c>
      <c r="C4757" s="23" t="s">
        <v>1242</v>
      </c>
      <c r="D4757" s="23" t="s">
        <v>183</v>
      </c>
      <c r="E4757" s="23" t="s">
        <v>184</v>
      </c>
      <c r="F4757" s="23">
        <v>122002</v>
      </c>
      <c r="G4757" s="23" t="s">
        <v>107</v>
      </c>
      <c r="H4757" s="23" t="s">
        <v>108</v>
      </c>
      <c r="I4757" s="23" t="s">
        <v>63</v>
      </c>
      <c r="J4757" s="23" t="s">
        <v>42</v>
      </c>
      <c r="K4757" s="23" t="s">
        <v>57</v>
      </c>
      <c r="L4757" s="23">
        <v>1</v>
      </c>
      <c r="M4757" s="23">
        <v>105.35</v>
      </c>
      <c r="N4757" s="23">
        <v>0</v>
      </c>
      <c r="O4757" s="23">
        <v>5</v>
      </c>
      <c r="P4757" s="23" t="s">
        <v>89</v>
      </c>
      <c r="Q4757" s="23" t="s">
        <v>34</v>
      </c>
      <c r="R4757" s="23">
        <f t="shared" si="370"/>
        <v>1</v>
      </c>
      <c r="S4757" s="23" t="str">
        <f t="shared" si="371"/>
        <v>ORD104756_20241025_CUST00572_MED005</v>
      </c>
      <c r="T4757" s="23">
        <f t="shared" si="372"/>
        <v>1</v>
      </c>
      <c r="U4757" s="6">
        <f t="shared" si="373"/>
        <v>105.35</v>
      </c>
      <c r="V4757" s="6">
        <f>tbl_Raw_Data[[#This Row],[Discount_Pct]]*tbl_Raw_Data[[#This Row],[Gross_Amount]]/100</f>
        <v>0</v>
      </c>
      <c r="W4757" s="6">
        <f>tbl_Raw_Data[[#This Row],[Gross_Amount]]-tbl_Raw_Data[[#This Row],[Discount_Amount]]</f>
        <v>105.35</v>
      </c>
      <c r="X4757" s="6">
        <f>tbl_Raw_Data[[#This Row],[Net_Amount_Before_Tax]]*tbl_Raw_Data[[#This Row],[Tax_Pct]]/100</f>
        <v>5.2675000000000001</v>
      </c>
      <c r="Y4757" s="6">
        <f>tbl_Raw_Data[[#This Row],[Net_Amount_Before_Tax]]+tbl_Raw_Data[[#This Row],[Tax_Amount]]</f>
        <v>110.61749999999999</v>
      </c>
      <c r="Z4757" s="6">
        <f t="shared" si="374"/>
        <v>1</v>
      </c>
    </row>
    <row r="4758" spans="1:26" x14ac:dyDescent="0.3">
      <c r="A4758" s="23" t="s">
        <v>6780</v>
      </c>
      <c r="B4758" s="34">
        <v>45745</v>
      </c>
      <c r="C4758" s="23" t="s">
        <v>2934</v>
      </c>
      <c r="D4758" s="23" t="s">
        <v>183</v>
      </c>
      <c r="E4758" s="23" t="s">
        <v>184</v>
      </c>
      <c r="F4758" s="23">
        <v>122009</v>
      </c>
      <c r="G4758" s="23" t="s">
        <v>48</v>
      </c>
      <c r="H4758" s="23" t="s">
        <v>49</v>
      </c>
      <c r="I4758" s="23" t="s">
        <v>50</v>
      </c>
      <c r="J4758" s="23" t="s">
        <v>23</v>
      </c>
      <c r="K4758" s="23" t="s">
        <v>24</v>
      </c>
      <c r="L4758" s="23">
        <v>2</v>
      </c>
      <c r="M4758" s="23">
        <v>124.39</v>
      </c>
      <c r="N4758" s="23">
        <v>0</v>
      </c>
      <c r="O4758" s="23">
        <v>12</v>
      </c>
      <c r="P4758" s="23" t="s">
        <v>58</v>
      </c>
      <c r="Q4758" s="23" t="s">
        <v>90</v>
      </c>
      <c r="R4758" s="23">
        <f t="shared" si="370"/>
        <v>1</v>
      </c>
      <c r="S4758" s="23" t="str">
        <f t="shared" si="371"/>
        <v>ORD104756_20250329_CUST01354_MED028</v>
      </c>
      <c r="T4758" s="23">
        <f t="shared" si="372"/>
        <v>1</v>
      </c>
      <c r="U4758" s="6">
        <f t="shared" si="373"/>
        <v>248.78</v>
      </c>
      <c r="V4758" s="6">
        <f>tbl_Raw_Data[[#This Row],[Discount_Pct]]*tbl_Raw_Data[[#This Row],[Gross_Amount]]/100</f>
        <v>0</v>
      </c>
      <c r="W4758" s="6">
        <f>tbl_Raw_Data[[#This Row],[Gross_Amount]]-tbl_Raw_Data[[#This Row],[Discount_Amount]]</f>
        <v>248.78</v>
      </c>
      <c r="X4758" s="6">
        <f>tbl_Raw_Data[[#This Row],[Net_Amount_Before_Tax]]*tbl_Raw_Data[[#This Row],[Tax_Pct]]/100</f>
        <v>29.8536</v>
      </c>
      <c r="Y4758" s="6">
        <f>tbl_Raw_Data[[#This Row],[Net_Amount_Before_Tax]]+tbl_Raw_Data[[#This Row],[Tax_Amount]]</f>
        <v>278.6336</v>
      </c>
      <c r="Z4758" s="6">
        <f t="shared" si="374"/>
        <v>0</v>
      </c>
    </row>
    <row r="4759" spans="1:26" x14ac:dyDescent="0.3">
      <c r="A4759" s="23" t="s">
        <v>6781</v>
      </c>
      <c r="B4759" s="34">
        <v>45977</v>
      </c>
      <c r="C4759" s="23" t="s">
        <v>6782</v>
      </c>
      <c r="D4759" s="23" t="s">
        <v>37</v>
      </c>
      <c r="E4759" s="23" t="s">
        <v>38</v>
      </c>
      <c r="F4759" s="23">
        <v>452010</v>
      </c>
      <c r="G4759" s="23" t="s">
        <v>283</v>
      </c>
      <c r="H4759" s="23" t="s">
        <v>284</v>
      </c>
      <c r="I4759" s="23" t="s">
        <v>104</v>
      </c>
      <c r="J4759" s="23" t="s">
        <v>42</v>
      </c>
      <c r="K4759" s="23" t="s">
        <v>57</v>
      </c>
      <c r="L4759" s="23">
        <v>4</v>
      </c>
      <c r="M4759" s="23">
        <v>315.49</v>
      </c>
      <c r="N4759" s="23">
        <v>15</v>
      </c>
      <c r="O4759" s="23">
        <v>12</v>
      </c>
      <c r="P4759" s="23" t="s">
        <v>33</v>
      </c>
      <c r="Q4759" s="23" t="s">
        <v>26</v>
      </c>
      <c r="R4759" s="23">
        <f t="shared" si="370"/>
        <v>1</v>
      </c>
      <c r="S4759" s="23" t="str">
        <f t="shared" si="371"/>
        <v>ORD104758_20251116_CUST01059_MED030</v>
      </c>
      <c r="T4759" s="23">
        <f t="shared" si="372"/>
        <v>1</v>
      </c>
      <c r="U4759" s="6">
        <f t="shared" si="373"/>
        <v>1261.96</v>
      </c>
      <c r="V4759" s="6">
        <f>tbl_Raw_Data[[#This Row],[Discount_Pct]]*tbl_Raw_Data[[#This Row],[Gross_Amount]]/100</f>
        <v>189.29400000000001</v>
      </c>
      <c r="W4759" s="6">
        <f>tbl_Raw_Data[[#This Row],[Gross_Amount]]-tbl_Raw_Data[[#This Row],[Discount_Amount]]</f>
        <v>1072.6659999999999</v>
      </c>
      <c r="X4759" s="6">
        <f>tbl_Raw_Data[[#This Row],[Net_Amount_Before_Tax]]*tbl_Raw_Data[[#This Row],[Tax_Pct]]/100</f>
        <v>128.71991999999997</v>
      </c>
      <c r="Y4759" s="6">
        <f>tbl_Raw_Data[[#This Row],[Net_Amount_Before_Tax]]+tbl_Raw_Data[[#This Row],[Tax_Amount]]</f>
        <v>1201.3859199999999</v>
      </c>
      <c r="Z4759" s="6">
        <f t="shared" si="374"/>
        <v>1</v>
      </c>
    </row>
    <row r="4760" spans="1:26" x14ac:dyDescent="0.3">
      <c r="A4760" s="23" t="s">
        <v>6781</v>
      </c>
      <c r="B4760" s="34">
        <v>45891</v>
      </c>
      <c r="C4760" s="23" t="s">
        <v>3148</v>
      </c>
      <c r="D4760" s="23" t="s">
        <v>28</v>
      </c>
      <c r="E4760" s="23" t="s">
        <v>29</v>
      </c>
      <c r="F4760" s="23">
        <v>500032</v>
      </c>
      <c r="G4760" s="23" t="s">
        <v>74</v>
      </c>
      <c r="H4760" s="23" t="s">
        <v>75</v>
      </c>
      <c r="I4760" s="23" t="s">
        <v>76</v>
      </c>
      <c r="J4760" s="23" t="s">
        <v>77</v>
      </c>
      <c r="K4760" s="23" t="s">
        <v>57</v>
      </c>
      <c r="L4760" s="23">
        <v>6</v>
      </c>
      <c r="M4760" s="23">
        <v>59.29</v>
      </c>
      <c r="N4760" s="23">
        <v>5</v>
      </c>
      <c r="O4760" s="23">
        <v>18</v>
      </c>
      <c r="P4760" s="23" t="s">
        <v>33</v>
      </c>
      <c r="Q4760" s="23" t="s">
        <v>34</v>
      </c>
      <c r="R4760" s="23">
        <f t="shared" si="370"/>
        <v>1</v>
      </c>
      <c r="S4760" s="23" t="str">
        <f t="shared" si="371"/>
        <v>ORD104758_20250822_CUST02293_MED008</v>
      </c>
      <c r="T4760" s="23">
        <f t="shared" si="372"/>
        <v>1</v>
      </c>
      <c r="U4760" s="6">
        <f t="shared" si="373"/>
        <v>355.74</v>
      </c>
      <c r="V4760" s="6">
        <f>tbl_Raw_Data[[#This Row],[Discount_Pct]]*tbl_Raw_Data[[#This Row],[Gross_Amount]]/100</f>
        <v>17.786999999999999</v>
      </c>
      <c r="W4760" s="6">
        <f>tbl_Raw_Data[[#This Row],[Gross_Amount]]-tbl_Raw_Data[[#This Row],[Discount_Amount]]</f>
        <v>337.95300000000003</v>
      </c>
      <c r="X4760" s="6">
        <f>tbl_Raw_Data[[#This Row],[Net_Amount_Before_Tax]]*tbl_Raw_Data[[#This Row],[Tax_Pct]]/100</f>
        <v>60.831540000000004</v>
      </c>
      <c r="Y4760" s="6">
        <f>tbl_Raw_Data[[#This Row],[Net_Amount_Before_Tax]]+tbl_Raw_Data[[#This Row],[Tax_Amount]]</f>
        <v>398.78454000000005</v>
      </c>
      <c r="Z4760" s="6">
        <f t="shared" si="374"/>
        <v>3</v>
      </c>
    </row>
    <row r="4761" spans="1:26" x14ac:dyDescent="0.3">
      <c r="A4761" s="23" t="s">
        <v>6783</v>
      </c>
      <c r="B4761" s="34">
        <v>45942</v>
      </c>
      <c r="C4761" s="23" t="s">
        <v>6022</v>
      </c>
      <c r="D4761" s="23" t="s">
        <v>46</v>
      </c>
      <c r="E4761" s="23" t="s">
        <v>47</v>
      </c>
      <c r="F4761" s="23">
        <v>411045</v>
      </c>
      <c r="G4761" s="23" t="s">
        <v>111</v>
      </c>
      <c r="H4761" s="23" t="s">
        <v>112</v>
      </c>
      <c r="I4761" s="23" t="s">
        <v>113</v>
      </c>
      <c r="J4761" s="23" t="s">
        <v>114</v>
      </c>
      <c r="K4761" s="23" t="s">
        <v>24</v>
      </c>
      <c r="L4761" s="23">
        <v>2</v>
      </c>
      <c r="M4761" s="23">
        <v>88.28</v>
      </c>
      <c r="N4761" s="23">
        <v>5</v>
      </c>
      <c r="O4761" s="23">
        <v>12</v>
      </c>
      <c r="P4761" s="23" t="s">
        <v>33</v>
      </c>
      <c r="Q4761" s="23" t="s">
        <v>34</v>
      </c>
      <c r="R4761" s="23">
        <f t="shared" si="370"/>
        <v>1</v>
      </c>
      <c r="S4761" s="23" t="str">
        <f t="shared" si="371"/>
        <v>ORD104760_20251012_CUST00461_MED027</v>
      </c>
      <c r="T4761" s="23">
        <f t="shared" si="372"/>
        <v>1</v>
      </c>
      <c r="U4761" s="6">
        <f t="shared" si="373"/>
        <v>176.56</v>
      </c>
      <c r="V4761" s="6">
        <f>tbl_Raw_Data[[#This Row],[Discount_Pct]]*tbl_Raw_Data[[#This Row],[Gross_Amount]]/100</f>
        <v>8.8279999999999994</v>
      </c>
      <c r="W4761" s="6">
        <f>tbl_Raw_Data[[#This Row],[Gross_Amount]]-tbl_Raw_Data[[#This Row],[Discount_Amount]]</f>
        <v>167.732</v>
      </c>
      <c r="X4761" s="6">
        <f>tbl_Raw_Data[[#This Row],[Net_Amount_Before_Tax]]*tbl_Raw_Data[[#This Row],[Tax_Pct]]/100</f>
        <v>20.127840000000003</v>
      </c>
      <c r="Y4761" s="6">
        <f>tbl_Raw_Data[[#This Row],[Net_Amount_Before_Tax]]+tbl_Raw_Data[[#This Row],[Tax_Amount]]</f>
        <v>187.85983999999999</v>
      </c>
      <c r="Z4761" s="6">
        <f t="shared" si="374"/>
        <v>5</v>
      </c>
    </row>
    <row r="4762" spans="1:26" x14ac:dyDescent="0.3">
      <c r="A4762" s="23" t="s">
        <v>6784</v>
      </c>
      <c r="B4762" s="34">
        <v>45314</v>
      </c>
      <c r="C4762" s="23" t="s">
        <v>6785</v>
      </c>
      <c r="D4762" s="23" t="s">
        <v>123</v>
      </c>
      <c r="E4762" s="23" t="s">
        <v>101</v>
      </c>
      <c r="F4762" s="23">
        <v>226010</v>
      </c>
      <c r="G4762" s="23" t="s">
        <v>315</v>
      </c>
      <c r="H4762" s="23" t="s">
        <v>316</v>
      </c>
      <c r="I4762" s="23" t="s">
        <v>50</v>
      </c>
      <c r="J4762" s="23" t="s">
        <v>114</v>
      </c>
      <c r="K4762" s="23" t="s">
        <v>24</v>
      </c>
      <c r="L4762" s="23">
        <v>1</v>
      </c>
      <c r="M4762" s="23">
        <v>113.33</v>
      </c>
      <c r="N4762" s="23">
        <v>0</v>
      </c>
      <c r="O4762" s="23">
        <v>5</v>
      </c>
      <c r="P4762" s="23" t="s">
        <v>33</v>
      </c>
      <c r="Q4762" s="23" t="s">
        <v>44</v>
      </c>
      <c r="R4762" s="23">
        <f t="shared" si="370"/>
        <v>1</v>
      </c>
      <c r="S4762" s="23" t="str">
        <f t="shared" si="371"/>
        <v>ORD104761_20240123_CUST01972_MED012</v>
      </c>
      <c r="T4762" s="23">
        <f t="shared" si="372"/>
        <v>1</v>
      </c>
      <c r="U4762" s="6">
        <f t="shared" si="373"/>
        <v>113.33</v>
      </c>
      <c r="V4762" s="6">
        <f>tbl_Raw_Data[[#This Row],[Discount_Pct]]*tbl_Raw_Data[[#This Row],[Gross_Amount]]/100</f>
        <v>0</v>
      </c>
      <c r="W4762" s="6">
        <f>tbl_Raw_Data[[#This Row],[Gross_Amount]]-tbl_Raw_Data[[#This Row],[Discount_Amount]]</f>
        <v>113.33</v>
      </c>
      <c r="X4762" s="6">
        <f>tbl_Raw_Data[[#This Row],[Net_Amount_Before_Tax]]*tbl_Raw_Data[[#This Row],[Tax_Pct]]/100</f>
        <v>5.6665000000000001</v>
      </c>
      <c r="Y4762" s="6">
        <f>tbl_Raw_Data[[#This Row],[Net_Amount_Before_Tax]]+tbl_Raw_Data[[#This Row],[Tax_Amount]]</f>
        <v>118.9965</v>
      </c>
      <c r="Z4762" s="6">
        <f t="shared" si="374"/>
        <v>1</v>
      </c>
    </row>
    <row r="4763" spans="1:26" x14ac:dyDescent="0.3">
      <c r="A4763" s="23" t="s">
        <v>6784</v>
      </c>
      <c r="B4763" s="34">
        <v>45498</v>
      </c>
      <c r="C4763" s="23" t="s">
        <v>5726</v>
      </c>
      <c r="D4763" s="23" t="s">
        <v>130</v>
      </c>
      <c r="E4763" s="23" t="s">
        <v>131</v>
      </c>
      <c r="F4763" s="23">
        <v>700019</v>
      </c>
      <c r="G4763" s="23" t="s">
        <v>229</v>
      </c>
      <c r="H4763" s="23" t="s">
        <v>230</v>
      </c>
      <c r="I4763" s="23" t="s">
        <v>84</v>
      </c>
      <c r="J4763" s="23" t="s">
        <v>140</v>
      </c>
      <c r="K4763" s="23" t="s">
        <v>24</v>
      </c>
      <c r="L4763" s="23">
        <v>3</v>
      </c>
      <c r="M4763" s="23">
        <v>167.27</v>
      </c>
      <c r="N4763" s="23">
        <v>15</v>
      </c>
      <c r="O4763" s="23">
        <v>12</v>
      </c>
      <c r="P4763" s="23" t="s">
        <v>89</v>
      </c>
      <c r="Q4763" s="23" t="s">
        <v>34</v>
      </c>
      <c r="R4763" s="23">
        <f t="shared" si="370"/>
        <v>1</v>
      </c>
      <c r="S4763" s="23" t="str">
        <f t="shared" si="371"/>
        <v>ORD104761_20240725_CUST02835_MED022</v>
      </c>
      <c r="T4763" s="23">
        <f t="shared" si="372"/>
        <v>1</v>
      </c>
      <c r="U4763" s="6">
        <f t="shared" si="373"/>
        <v>501.81000000000006</v>
      </c>
      <c r="V4763" s="6">
        <f>tbl_Raw_Data[[#This Row],[Discount_Pct]]*tbl_Raw_Data[[#This Row],[Gross_Amount]]/100</f>
        <v>75.271500000000003</v>
      </c>
      <c r="W4763" s="6">
        <f>tbl_Raw_Data[[#This Row],[Gross_Amount]]-tbl_Raw_Data[[#This Row],[Discount_Amount]]</f>
        <v>426.53850000000006</v>
      </c>
      <c r="X4763" s="6">
        <f>tbl_Raw_Data[[#This Row],[Net_Amount_Before_Tax]]*tbl_Raw_Data[[#This Row],[Tax_Pct]]/100</f>
        <v>51.184620000000002</v>
      </c>
      <c r="Y4763" s="6">
        <f>tbl_Raw_Data[[#This Row],[Net_Amount_Before_Tax]]+tbl_Raw_Data[[#This Row],[Tax_Amount]]</f>
        <v>477.72312000000005</v>
      </c>
      <c r="Z4763" s="6">
        <f t="shared" si="374"/>
        <v>1</v>
      </c>
    </row>
    <row r="4764" spans="1:26" x14ac:dyDescent="0.3">
      <c r="A4764" s="23" t="s">
        <v>6786</v>
      </c>
      <c r="B4764" s="34">
        <v>45519</v>
      </c>
      <c r="C4764" s="23" t="s">
        <v>6787</v>
      </c>
      <c r="D4764" s="23" t="s">
        <v>183</v>
      </c>
      <c r="E4764" s="23" t="s">
        <v>184</v>
      </c>
      <c r="F4764" s="23">
        <v>122009</v>
      </c>
      <c r="G4764" s="23" t="s">
        <v>68</v>
      </c>
      <c r="H4764" s="23" t="s">
        <v>69</v>
      </c>
      <c r="I4764" s="23" t="s">
        <v>55</v>
      </c>
      <c r="J4764" s="23" t="s">
        <v>56</v>
      </c>
      <c r="K4764" s="23" t="s">
        <v>24</v>
      </c>
      <c r="L4764" s="23">
        <v>1</v>
      </c>
      <c r="M4764" s="23">
        <v>29.8</v>
      </c>
      <c r="N4764" s="23">
        <v>0</v>
      </c>
      <c r="O4764" s="23">
        <v>12</v>
      </c>
      <c r="P4764" s="23" t="s">
        <v>33</v>
      </c>
      <c r="Q4764" s="23" t="s">
        <v>34</v>
      </c>
      <c r="R4764" s="23">
        <f t="shared" si="370"/>
        <v>1</v>
      </c>
      <c r="S4764" s="23" t="str">
        <f t="shared" si="371"/>
        <v>ORD104763_20240815_CUST01854_MED003</v>
      </c>
      <c r="T4764" s="23">
        <f t="shared" si="372"/>
        <v>1</v>
      </c>
      <c r="U4764" s="6">
        <f t="shared" si="373"/>
        <v>29.8</v>
      </c>
      <c r="V4764" s="6">
        <f>tbl_Raw_Data[[#This Row],[Discount_Pct]]*tbl_Raw_Data[[#This Row],[Gross_Amount]]/100</f>
        <v>0</v>
      </c>
      <c r="W4764" s="6">
        <f>tbl_Raw_Data[[#This Row],[Gross_Amount]]-tbl_Raw_Data[[#This Row],[Discount_Amount]]</f>
        <v>29.8</v>
      </c>
      <c r="X4764" s="6">
        <f>tbl_Raw_Data[[#This Row],[Net_Amount_Before_Tax]]*tbl_Raw_Data[[#This Row],[Tax_Pct]]/100</f>
        <v>3.5760000000000001</v>
      </c>
      <c r="Y4764" s="6">
        <f>tbl_Raw_Data[[#This Row],[Net_Amount_Before_Tax]]+tbl_Raw_Data[[#This Row],[Tax_Amount]]</f>
        <v>33.375999999999998</v>
      </c>
      <c r="Z4764" s="6">
        <f t="shared" si="374"/>
        <v>2</v>
      </c>
    </row>
    <row r="4765" spans="1:26" x14ac:dyDescent="0.3">
      <c r="A4765" s="23" t="s">
        <v>6788</v>
      </c>
      <c r="B4765" s="34">
        <v>45874</v>
      </c>
      <c r="C4765" s="23" t="s">
        <v>2215</v>
      </c>
      <c r="D4765" s="23" t="s">
        <v>123</v>
      </c>
      <c r="E4765" s="23" t="s">
        <v>101</v>
      </c>
      <c r="F4765" s="23">
        <v>226024</v>
      </c>
      <c r="G4765" s="23" t="s">
        <v>154</v>
      </c>
      <c r="H4765" s="23" t="s">
        <v>155</v>
      </c>
      <c r="I4765" s="23" t="s">
        <v>134</v>
      </c>
      <c r="J4765" s="23" t="s">
        <v>156</v>
      </c>
      <c r="K4765" s="23" t="s">
        <v>57</v>
      </c>
      <c r="L4765" s="23">
        <v>2</v>
      </c>
      <c r="M4765" s="23">
        <v>47.93</v>
      </c>
      <c r="N4765" s="23">
        <v>20</v>
      </c>
      <c r="O4765" s="23">
        <v>18</v>
      </c>
      <c r="P4765" s="23" t="s">
        <v>89</v>
      </c>
      <c r="Q4765" s="23" t="s">
        <v>34</v>
      </c>
      <c r="R4765" s="23">
        <f t="shared" si="370"/>
        <v>1</v>
      </c>
      <c r="S4765" s="23" t="str">
        <f t="shared" si="371"/>
        <v>ORD104764_20250805_CUST00933_MED006</v>
      </c>
      <c r="T4765" s="23">
        <f t="shared" si="372"/>
        <v>1</v>
      </c>
      <c r="U4765" s="6">
        <f t="shared" si="373"/>
        <v>95.86</v>
      </c>
      <c r="V4765" s="6">
        <f>tbl_Raw_Data[[#This Row],[Discount_Pct]]*tbl_Raw_Data[[#This Row],[Gross_Amount]]/100</f>
        <v>19.172000000000001</v>
      </c>
      <c r="W4765" s="6">
        <f>tbl_Raw_Data[[#This Row],[Gross_Amount]]-tbl_Raw_Data[[#This Row],[Discount_Amount]]</f>
        <v>76.688000000000002</v>
      </c>
      <c r="X4765" s="6">
        <f>tbl_Raw_Data[[#This Row],[Net_Amount_Before_Tax]]*tbl_Raw_Data[[#This Row],[Tax_Pct]]/100</f>
        <v>13.803840000000001</v>
      </c>
      <c r="Y4765" s="6">
        <f>tbl_Raw_Data[[#This Row],[Net_Amount_Before_Tax]]+tbl_Raw_Data[[#This Row],[Tax_Amount]]</f>
        <v>90.491839999999996</v>
      </c>
      <c r="Z4765" s="6">
        <f t="shared" si="374"/>
        <v>3</v>
      </c>
    </row>
    <row r="4766" spans="1:26" x14ac:dyDescent="0.3">
      <c r="A4766" s="23" t="s">
        <v>6789</v>
      </c>
      <c r="B4766" s="34">
        <v>45627</v>
      </c>
      <c r="C4766" s="23" t="s">
        <v>2950</v>
      </c>
      <c r="D4766" s="23" t="s">
        <v>92</v>
      </c>
      <c r="E4766" s="23" t="s">
        <v>93</v>
      </c>
      <c r="F4766" s="23">
        <v>560034</v>
      </c>
      <c r="G4766" s="23" t="s">
        <v>145</v>
      </c>
      <c r="H4766" s="23" t="s">
        <v>146</v>
      </c>
      <c r="I4766" s="23" t="s">
        <v>147</v>
      </c>
      <c r="J4766" s="23" t="s">
        <v>148</v>
      </c>
      <c r="K4766" s="23" t="s">
        <v>24</v>
      </c>
      <c r="L4766" s="23">
        <v>3</v>
      </c>
      <c r="M4766" s="23">
        <v>113.42</v>
      </c>
      <c r="N4766" s="23">
        <v>0</v>
      </c>
      <c r="O4766" s="23">
        <v>5</v>
      </c>
      <c r="P4766" s="23" t="s">
        <v>33</v>
      </c>
      <c r="Q4766" s="23" t="s">
        <v>34</v>
      </c>
      <c r="R4766" s="23">
        <f t="shared" si="370"/>
        <v>1</v>
      </c>
      <c r="S4766" s="23" t="str">
        <f t="shared" si="371"/>
        <v>ORD104765_20241201_CUST01066_MED016</v>
      </c>
      <c r="T4766" s="23">
        <f t="shared" si="372"/>
        <v>1</v>
      </c>
      <c r="U4766" s="6">
        <f t="shared" si="373"/>
        <v>340.26</v>
      </c>
      <c r="V4766" s="6">
        <f>tbl_Raw_Data[[#This Row],[Discount_Pct]]*tbl_Raw_Data[[#This Row],[Gross_Amount]]/100</f>
        <v>0</v>
      </c>
      <c r="W4766" s="6">
        <f>tbl_Raw_Data[[#This Row],[Gross_Amount]]-tbl_Raw_Data[[#This Row],[Discount_Amount]]</f>
        <v>340.26</v>
      </c>
      <c r="X4766" s="6">
        <f>tbl_Raw_Data[[#This Row],[Net_Amount_Before_Tax]]*tbl_Raw_Data[[#This Row],[Tax_Pct]]/100</f>
        <v>17.012999999999998</v>
      </c>
      <c r="Y4766" s="6">
        <f>tbl_Raw_Data[[#This Row],[Net_Amount_Before_Tax]]+tbl_Raw_Data[[#This Row],[Tax_Amount]]</f>
        <v>357.27299999999997</v>
      </c>
      <c r="Z4766" s="6">
        <f t="shared" si="374"/>
        <v>2</v>
      </c>
    </row>
    <row r="4767" spans="1:26" x14ac:dyDescent="0.3">
      <c r="A4767" s="23" t="s">
        <v>6789</v>
      </c>
      <c r="B4767" s="34">
        <v>45608</v>
      </c>
      <c r="C4767" s="23" t="s">
        <v>551</v>
      </c>
      <c r="D4767" s="23" t="s">
        <v>52</v>
      </c>
      <c r="E4767" s="23" t="s">
        <v>52</v>
      </c>
      <c r="F4767" s="23">
        <v>160019</v>
      </c>
      <c r="G4767" s="23" t="s">
        <v>145</v>
      </c>
      <c r="H4767" s="23" t="s">
        <v>146</v>
      </c>
      <c r="I4767" s="23" t="s">
        <v>147</v>
      </c>
      <c r="J4767" s="23" t="s">
        <v>148</v>
      </c>
      <c r="K4767" s="23" t="s">
        <v>24</v>
      </c>
      <c r="L4767" s="23">
        <v>1</v>
      </c>
      <c r="M4767" s="23">
        <v>118.38</v>
      </c>
      <c r="N4767" s="23">
        <v>0</v>
      </c>
      <c r="O4767" s="23">
        <v>12</v>
      </c>
      <c r="P4767" s="23" t="s">
        <v>89</v>
      </c>
      <c r="Q4767" s="23" t="s">
        <v>34</v>
      </c>
      <c r="R4767" s="23">
        <f t="shared" si="370"/>
        <v>1</v>
      </c>
      <c r="S4767" s="23" t="str">
        <f t="shared" si="371"/>
        <v>ORD104765_20241112_CUST00122_MED016</v>
      </c>
      <c r="T4767" s="23">
        <f t="shared" si="372"/>
        <v>1</v>
      </c>
      <c r="U4767" s="6">
        <f t="shared" si="373"/>
        <v>118.38</v>
      </c>
      <c r="V4767" s="6">
        <f>tbl_Raw_Data[[#This Row],[Discount_Pct]]*tbl_Raw_Data[[#This Row],[Gross_Amount]]/100</f>
        <v>0</v>
      </c>
      <c r="W4767" s="6">
        <f>tbl_Raw_Data[[#This Row],[Gross_Amount]]-tbl_Raw_Data[[#This Row],[Discount_Amount]]</f>
        <v>118.38</v>
      </c>
      <c r="X4767" s="6">
        <f>tbl_Raw_Data[[#This Row],[Net_Amount_Before_Tax]]*tbl_Raw_Data[[#This Row],[Tax_Pct]]/100</f>
        <v>14.205599999999999</v>
      </c>
      <c r="Y4767" s="6">
        <f>tbl_Raw_Data[[#This Row],[Net_Amount_Before_Tax]]+tbl_Raw_Data[[#This Row],[Tax_Amount]]</f>
        <v>132.5856</v>
      </c>
      <c r="Z4767" s="6">
        <f t="shared" si="374"/>
        <v>5</v>
      </c>
    </row>
    <row r="4768" spans="1:26" x14ac:dyDescent="0.3">
      <c r="A4768" s="23" t="s">
        <v>6790</v>
      </c>
      <c r="B4768" s="34">
        <v>45975</v>
      </c>
      <c r="C4768" s="23" t="s">
        <v>5423</v>
      </c>
      <c r="D4768" s="23" t="s">
        <v>80</v>
      </c>
      <c r="E4768" s="23" t="s">
        <v>81</v>
      </c>
      <c r="F4768" s="23">
        <v>395017</v>
      </c>
      <c r="G4768" s="23" t="s">
        <v>68</v>
      </c>
      <c r="H4768" s="23" t="s">
        <v>69</v>
      </c>
      <c r="I4768" s="23" t="s">
        <v>55</v>
      </c>
      <c r="J4768" s="23" t="s">
        <v>56</v>
      </c>
      <c r="K4768" s="23" t="s">
        <v>24</v>
      </c>
      <c r="L4768" s="23">
        <v>2</v>
      </c>
      <c r="M4768" s="23">
        <v>24.83</v>
      </c>
      <c r="N4768" s="23">
        <v>10</v>
      </c>
      <c r="O4768" s="23">
        <v>5</v>
      </c>
      <c r="P4768" s="23" t="s">
        <v>89</v>
      </c>
      <c r="Q4768" s="23" t="s">
        <v>34</v>
      </c>
      <c r="R4768" s="23">
        <f t="shared" si="370"/>
        <v>1</v>
      </c>
      <c r="S4768" s="23" t="str">
        <f t="shared" si="371"/>
        <v>ORD104767_20251114_CUST01706_MED003</v>
      </c>
      <c r="T4768" s="23">
        <f t="shared" si="372"/>
        <v>1</v>
      </c>
      <c r="U4768" s="6">
        <f t="shared" si="373"/>
        <v>49.66</v>
      </c>
      <c r="V4768" s="6">
        <f>tbl_Raw_Data[[#This Row],[Discount_Pct]]*tbl_Raw_Data[[#This Row],[Gross_Amount]]/100</f>
        <v>4.9659999999999993</v>
      </c>
      <c r="W4768" s="6">
        <f>tbl_Raw_Data[[#This Row],[Gross_Amount]]-tbl_Raw_Data[[#This Row],[Discount_Amount]]</f>
        <v>44.693999999999996</v>
      </c>
      <c r="X4768" s="6">
        <f>tbl_Raw_Data[[#This Row],[Net_Amount_Before_Tax]]*tbl_Raw_Data[[#This Row],[Tax_Pct]]/100</f>
        <v>2.2346999999999997</v>
      </c>
      <c r="Y4768" s="6">
        <f>tbl_Raw_Data[[#This Row],[Net_Amount_Before_Tax]]+tbl_Raw_Data[[#This Row],[Tax_Amount]]</f>
        <v>46.928699999999992</v>
      </c>
      <c r="Z4768" s="6">
        <f t="shared" si="374"/>
        <v>4</v>
      </c>
    </row>
    <row r="4769" spans="1:26" x14ac:dyDescent="0.3">
      <c r="A4769" s="23" t="s">
        <v>6791</v>
      </c>
      <c r="B4769" s="34">
        <v>45931</v>
      </c>
      <c r="C4769" s="23" t="s">
        <v>4839</v>
      </c>
      <c r="D4769" s="23" t="s">
        <v>28</v>
      </c>
      <c r="E4769" s="23" t="s">
        <v>29</v>
      </c>
      <c r="F4769" s="23">
        <v>500081</v>
      </c>
      <c r="G4769" s="23" t="s">
        <v>138</v>
      </c>
      <c r="H4769" s="23" t="s">
        <v>139</v>
      </c>
      <c r="I4769" s="23" t="s">
        <v>50</v>
      </c>
      <c r="J4769" s="23" t="s">
        <v>140</v>
      </c>
      <c r="K4769" s="23" t="s">
        <v>24</v>
      </c>
      <c r="L4769" s="23">
        <v>3</v>
      </c>
      <c r="M4769" s="23">
        <v>159.69999999999999</v>
      </c>
      <c r="N4769" s="23">
        <v>20</v>
      </c>
      <c r="O4769" s="23">
        <v>5</v>
      </c>
      <c r="P4769" s="23" t="s">
        <v>43</v>
      </c>
      <c r="Q4769" s="23" t="s">
        <v>34</v>
      </c>
      <c r="R4769" s="23">
        <f t="shared" si="370"/>
        <v>1</v>
      </c>
      <c r="S4769" s="23" t="str">
        <f t="shared" si="371"/>
        <v>ORD104768_20251001_CUST00852_MED013</v>
      </c>
      <c r="T4769" s="23">
        <f t="shared" si="372"/>
        <v>1</v>
      </c>
      <c r="U4769" s="6">
        <f t="shared" si="373"/>
        <v>479.09999999999997</v>
      </c>
      <c r="V4769" s="6">
        <f>tbl_Raw_Data[[#This Row],[Discount_Pct]]*tbl_Raw_Data[[#This Row],[Gross_Amount]]/100</f>
        <v>95.82</v>
      </c>
      <c r="W4769" s="6">
        <f>tbl_Raw_Data[[#This Row],[Gross_Amount]]-tbl_Raw_Data[[#This Row],[Discount_Amount]]</f>
        <v>383.28</v>
      </c>
      <c r="X4769" s="6">
        <f>tbl_Raw_Data[[#This Row],[Net_Amount_Before_Tax]]*tbl_Raw_Data[[#This Row],[Tax_Pct]]/100</f>
        <v>19.163999999999998</v>
      </c>
      <c r="Y4769" s="6">
        <f>tbl_Raw_Data[[#This Row],[Net_Amount_Before_Tax]]+tbl_Raw_Data[[#This Row],[Tax_Amount]]</f>
        <v>402.44399999999996</v>
      </c>
      <c r="Z4769" s="6">
        <f t="shared" si="374"/>
        <v>4</v>
      </c>
    </row>
    <row r="4770" spans="1:26" x14ac:dyDescent="0.3">
      <c r="A4770" s="23" t="s">
        <v>6792</v>
      </c>
      <c r="B4770" s="34">
        <v>45908</v>
      </c>
      <c r="C4770" s="23" t="s">
        <v>3914</v>
      </c>
      <c r="D4770" s="23" t="s">
        <v>92</v>
      </c>
      <c r="E4770" s="23" t="s">
        <v>93</v>
      </c>
      <c r="F4770" s="23">
        <v>560066</v>
      </c>
      <c r="G4770" s="23" t="s">
        <v>138</v>
      </c>
      <c r="H4770" s="23" t="s">
        <v>139</v>
      </c>
      <c r="I4770" s="23" t="s">
        <v>50</v>
      </c>
      <c r="J4770" s="23" t="s">
        <v>140</v>
      </c>
      <c r="K4770" s="23" t="s">
        <v>24</v>
      </c>
      <c r="L4770" s="23">
        <v>2</v>
      </c>
      <c r="M4770" s="23">
        <v>175.24</v>
      </c>
      <c r="N4770" s="23">
        <v>10</v>
      </c>
      <c r="O4770" s="23">
        <v>18</v>
      </c>
      <c r="P4770" s="23" t="s">
        <v>43</v>
      </c>
      <c r="Q4770" s="23" t="s">
        <v>34</v>
      </c>
      <c r="R4770" s="23">
        <f t="shared" si="370"/>
        <v>1</v>
      </c>
      <c r="S4770" s="23" t="str">
        <f t="shared" si="371"/>
        <v>ORD104769_20250908_CUST01061_MED013</v>
      </c>
      <c r="T4770" s="23">
        <f t="shared" si="372"/>
        <v>1</v>
      </c>
      <c r="U4770" s="6">
        <f t="shared" si="373"/>
        <v>350.48</v>
      </c>
      <c r="V4770" s="6">
        <f>tbl_Raw_Data[[#This Row],[Discount_Pct]]*tbl_Raw_Data[[#This Row],[Gross_Amount]]/100</f>
        <v>35.048000000000002</v>
      </c>
      <c r="W4770" s="6">
        <f>tbl_Raw_Data[[#This Row],[Gross_Amount]]-tbl_Raw_Data[[#This Row],[Discount_Amount]]</f>
        <v>315.43200000000002</v>
      </c>
      <c r="X4770" s="6">
        <f>tbl_Raw_Data[[#This Row],[Net_Amount_Before_Tax]]*tbl_Raw_Data[[#This Row],[Tax_Pct]]/100</f>
        <v>56.777760000000001</v>
      </c>
      <c r="Y4770" s="6">
        <f>tbl_Raw_Data[[#This Row],[Net_Amount_Before_Tax]]+tbl_Raw_Data[[#This Row],[Tax_Amount]]</f>
        <v>372.20976000000002</v>
      </c>
      <c r="Z4770" s="6">
        <f t="shared" si="374"/>
        <v>3</v>
      </c>
    </row>
    <row r="4771" spans="1:26" x14ac:dyDescent="0.3">
      <c r="A4771" s="23" t="s">
        <v>6793</v>
      </c>
      <c r="B4771" s="34">
        <v>45396</v>
      </c>
      <c r="C4771" s="23" t="s">
        <v>1660</v>
      </c>
      <c r="D4771" s="23" t="s">
        <v>46</v>
      </c>
      <c r="E4771" s="23" t="s">
        <v>47</v>
      </c>
      <c r="F4771" s="23">
        <v>411057</v>
      </c>
      <c r="G4771" s="23" t="s">
        <v>315</v>
      </c>
      <c r="H4771" s="23" t="s">
        <v>316</v>
      </c>
      <c r="I4771" s="23" t="s">
        <v>50</v>
      </c>
      <c r="J4771" s="23" t="s">
        <v>114</v>
      </c>
      <c r="K4771" s="23" t="s">
        <v>24</v>
      </c>
      <c r="L4771" s="23">
        <v>1</v>
      </c>
      <c r="M4771" s="23">
        <v>115.97</v>
      </c>
      <c r="N4771" s="23">
        <v>10</v>
      </c>
      <c r="O4771" s="23">
        <v>12</v>
      </c>
      <c r="P4771" s="23" t="s">
        <v>89</v>
      </c>
      <c r="Q4771" s="23" t="s">
        <v>34</v>
      </c>
      <c r="R4771" s="23">
        <f t="shared" si="370"/>
        <v>1</v>
      </c>
      <c r="S4771" s="23" t="str">
        <f t="shared" si="371"/>
        <v>ORD104770_20240414_CUST03279_MED012</v>
      </c>
      <c r="T4771" s="23">
        <f t="shared" si="372"/>
        <v>1</v>
      </c>
      <c r="U4771" s="6">
        <f t="shared" si="373"/>
        <v>115.97</v>
      </c>
      <c r="V4771" s="6">
        <f>tbl_Raw_Data[[#This Row],[Discount_Pct]]*tbl_Raw_Data[[#This Row],[Gross_Amount]]/100</f>
        <v>11.597000000000001</v>
      </c>
      <c r="W4771" s="6">
        <f>tbl_Raw_Data[[#This Row],[Gross_Amount]]-tbl_Raw_Data[[#This Row],[Discount_Amount]]</f>
        <v>104.37299999999999</v>
      </c>
      <c r="X4771" s="6">
        <f>tbl_Raw_Data[[#This Row],[Net_Amount_Before_Tax]]*tbl_Raw_Data[[#This Row],[Tax_Pct]]/100</f>
        <v>12.524759999999999</v>
      </c>
      <c r="Y4771" s="6">
        <f>tbl_Raw_Data[[#This Row],[Net_Amount_Before_Tax]]+tbl_Raw_Data[[#This Row],[Tax_Amount]]</f>
        <v>116.89775999999999</v>
      </c>
      <c r="Z4771" s="6">
        <f t="shared" si="374"/>
        <v>2</v>
      </c>
    </row>
    <row r="4772" spans="1:26" x14ac:dyDescent="0.3">
      <c r="A4772" s="23" t="s">
        <v>6794</v>
      </c>
      <c r="B4772" s="34">
        <v>45482</v>
      </c>
      <c r="C4772" s="23" t="s">
        <v>6795</v>
      </c>
      <c r="D4772" s="23" t="s">
        <v>80</v>
      </c>
      <c r="E4772" s="23" t="s">
        <v>81</v>
      </c>
      <c r="F4772" s="23">
        <v>395010</v>
      </c>
      <c r="G4772" s="23" t="s">
        <v>283</v>
      </c>
      <c r="H4772" s="23" t="s">
        <v>284</v>
      </c>
      <c r="I4772" s="23" t="s">
        <v>104</v>
      </c>
      <c r="J4772" s="23" t="s">
        <v>42</v>
      </c>
      <c r="K4772" s="23" t="s">
        <v>57</v>
      </c>
      <c r="L4772" s="23">
        <v>2</v>
      </c>
      <c r="M4772" s="23">
        <v>278.62</v>
      </c>
      <c r="N4772" s="23">
        <v>0</v>
      </c>
      <c r="O4772" s="23">
        <v>18</v>
      </c>
      <c r="P4772" s="23" t="s">
        <v>65</v>
      </c>
      <c r="Q4772" s="23" t="s">
        <v>34</v>
      </c>
      <c r="R4772" s="23">
        <f t="shared" si="370"/>
        <v>1</v>
      </c>
      <c r="S4772" s="23" t="str">
        <f t="shared" si="371"/>
        <v>ORD104771_20240709_CUST02322_MED030</v>
      </c>
      <c r="T4772" s="23">
        <f t="shared" si="372"/>
        <v>1</v>
      </c>
      <c r="U4772" s="6">
        <f t="shared" si="373"/>
        <v>557.24</v>
      </c>
      <c r="V4772" s="6">
        <f>tbl_Raw_Data[[#This Row],[Discount_Pct]]*tbl_Raw_Data[[#This Row],[Gross_Amount]]/100</f>
        <v>0</v>
      </c>
      <c r="W4772" s="6">
        <f>tbl_Raw_Data[[#This Row],[Gross_Amount]]-tbl_Raw_Data[[#This Row],[Discount_Amount]]</f>
        <v>557.24</v>
      </c>
      <c r="X4772" s="6">
        <f>tbl_Raw_Data[[#This Row],[Net_Amount_Before_Tax]]*tbl_Raw_Data[[#This Row],[Tax_Pct]]/100</f>
        <v>100.3032</v>
      </c>
      <c r="Y4772" s="6">
        <f>tbl_Raw_Data[[#This Row],[Net_Amount_Before_Tax]]+tbl_Raw_Data[[#This Row],[Tax_Amount]]</f>
        <v>657.54320000000007</v>
      </c>
      <c r="Z4772" s="6">
        <f t="shared" si="374"/>
        <v>1</v>
      </c>
    </row>
    <row r="4773" spans="1:26" x14ac:dyDescent="0.3">
      <c r="A4773" s="23" t="s">
        <v>6796</v>
      </c>
      <c r="B4773" s="34">
        <v>45851</v>
      </c>
      <c r="C4773" s="23" t="s">
        <v>4306</v>
      </c>
      <c r="D4773" s="23" t="s">
        <v>92</v>
      </c>
      <c r="E4773" s="23" t="s">
        <v>93</v>
      </c>
      <c r="F4773" s="23">
        <v>560034</v>
      </c>
      <c r="G4773" s="23" t="s">
        <v>256</v>
      </c>
      <c r="H4773" s="23" t="s">
        <v>257</v>
      </c>
      <c r="I4773" s="23" t="s">
        <v>22</v>
      </c>
      <c r="J4773" s="23" t="s">
        <v>258</v>
      </c>
      <c r="K4773" s="23" t="s">
        <v>57</v>
      </c>
      <c r="L4773" s="23">
        <v>5</v>
      </c>
      <c r="M4773" s="23">
        <v>71.819999999999993</v>
      </c>
      <c r="N4773" s="23">
        <v>10</v>
      </c>
      <c r="O4773" s="23">
        <v>5</v>
      </c>
      <c r="P4773" s="23" t="s">
        <v>43</v>
      </c>
      <c r="Q4773" s="23" t="s">
        <v>26</v>
      </c>
      <c r="R4773" s="23">
        <f t="shared" si="370"/>
        <v>1</v>
      </c>
      <c r="S4773" s="23" t="str">
        <f t="shared" si="371"/>
        <v>ORD104772_20250713_CUST01635_MED025</v>
      </c>
      <c r="T4773" s="23">
        <f t="shared" si="372"/>
        <v>1</v>
      </c>
      <c r="U4773" s="6">
        <f t="shared" si="373"/>
        <v>359.09999999999997</v>
      </c>
      <c r="V4773" s="6">
        <f>tbl_Raw_Data[[#This Row],[Discount_Pct]]*tbl_Raw_Data[[#This Row],[Gross_Amount]]/100</f>
        <v>35.909999999999997</v>
      </c>
      <c r="W4773" s="6">
        <f>tbl_Raw_Data[[#This Row],[Gross_Amount]]-tbl_Raw_Data[[#This Row],[Discount_Amount]]</f>
        <v>323.18999999999994</v>
      </c>
      <c r="X4773" s="6">
        <f>tbl_Raw_Data[[#This Row],[Net_Amount_Before_Tax]]*tbl_Raw_Data[[#This Row],[Tax_Pct]]/100</f>
        <v>16.159499999999998</v>
      </c>
      <c r="Y4773" s="6">
        <f>tbl_Raw_Data[[#This Row],[Net_Amount_Before_Tax]]+tbl_Raw_Data[[#This Row],[Tax_Amount]]</f>
        <v>339.34949999999992</v>
      </c>
      <c r="Z4773" s="6">
        <f t="shared" si="374"/>
        <v>0</v>
      </c>
    </row>
    <row r="4774" spans="1:26" x14ac:dyDescent="0.3">
      <c r="A4774" s="23" t="s">
        <v>6797</v>
      </c>
      <c r="B4774" s="34">
        <v>45296</v>
      </c>
      <c r="C4774" s="23" t="s">
        <v>1175</v>
      </c>
      <c r="D4774" s="23" t="s">
        <v>46</v>
      </c>
      <c r="E4774" s="23" t="s">
        <v>47</v>
      </c>
      <c r="F4774" s="23">
        <v>411045</v>
      </c>
      <c r="G4774" s="23" t="s">
        <v>111</v>
      </c>
      <c r="H4774" s="23" t="s">
        <v>112</v>
      </c>
      <c r="I4774" s="23" t="s">
        <v>113</v>
      </c>
      <c r="J4774" s="23" t="s">
        <v>114</v>
      </c>
      <c r="K4774" s="23" t="s">
        <v>24</v>
      </c>
      <c r="L4774" s="23">
        <v>2</v>
      </c>
      <c r="M4774" s="23">
        <v>105.24</v>
      </c>
      <c r="N4774" s="23">
        <v>10</v>
      </c>
      <c r="O4774" s="23">
        <v>12</v>
      </c>
      <c r="P4774" s="23" t="s">
        <v>58</v>
      </c>
      <c r="Q4774" s="23" t="s">
        <v>34</v>
      </c>
      <c r="R4774" s="23">
        <f t="shared" si="370"/>
        <v>1</v>
      </c>
      <c r="S4774" s="23" t="str">
        <f t="shared" si="371"/>
        <v>ORD104773_20240105_CUST03013_MED027</v>
      </c>
      <c r="T4774" s="23">
        <f t="shared" si="372"/>
        <v>1</v>
      </c>
      <c r="U4774" s="6">
        <f t="shared" si="373"/>
        <v>210.48</v>
      </c>
      <c r="V4774" s="6">
        <f>tbl_Raw_Data[[#This Row],[Discount_Pct]]*tbl_Raw_Data[[#This Row],[Gross_Amount]]/100</f>
        <v>21.047999999999998</v>
      </c>
      <c r="W4774" s="6">
        <f>tbl_Raw_Data[[#This Row],[Gross_Amount]]-tbl_Raw_Data[[#This Row],[Discount_Amount]]</f>
        <v>189.43199999999999</v>
      </c>
      <c r="X4774" s="6">
        <f>tbl_Raw_Data[[#This Row],[Net_Amount_Before_Tax]]*tbl_Raw_Data[[#This Row],[Tax_Pct]]/100</f>
        <v>22.731839999999998</v>
      </c>
      <c r="Y4774" s="6">
        <f>tbl_Raw_Data[[#This Row],[Net_Amount_Before_Tax]]+tbl_Raw_Data[[#This Row],[Tax_Amount]]</f>
        <v>212.16383999999999</v>
      </c>
      <c r="Z4774" s="6">
        <f t="shared" si="374"/>
        <v>4</v>
      </c>
    </row>
    <row r="4775" spans="1:26" x14ac:dyDescent="0.3">
      <c r="A4775" s="23" t="s">
        <v>6798</v>
      </c>
      <c r="B4775" s="34">
        <v>45782</v>
      </c>
      <c r="C4775" s="23" t="s">
        <v>430</v>
      </c>
      <c r="D4775" s="23" t="s">
        <v>52</v>
      </c>
      <c r="E4775" s="23" t="s">
        <v>52</v>
      </c>
      <c r="F4775" s="23">
        <v>160001</v>
      </c>
      <c r="G4775" s="23" t="s">
        <v>68</v>
      </c>
      <c r="H4775" s="23" t="s">
        <v>69</v>
      </c>
      <c r="I4775" s="23" t="s">
        <v>55</v>
      </c>
      <c r="J4775" s="23" t="s">
        <v>56</v>
      </c>
      <c r="K4775" s="23" t="s">
        <v>24</v>
      </c>
      <c r="L4775" s="23">
        <v>2</v>
      </c>
      <c r="M4775" s="23">
        <v>26.24</v>
      </c>
      <c r="N4775" s="23">
        <v>15</v>
      </c>
      <c r="O4775" s="23">
        <v>18</v>
      </c>
      <c r="P4775" s="23" t="s">
        <v>33</v>
      </c>
      <c r="Q4775" s="23" t="s">
        <v>34</v>
      </c>
      <c r="R4775" s="23">
        <f t="shared" si="370"/>
        <v>1</v>
      </c>
      <c r="S4775" s="23" t="str">
        <f t="shared" si="371"/>
        <v>ORD104774_20250505_CUST00270_MED003</v>
      </c>
      <c r="T4775" s="23">
        <f t="shared" si="372"/>
        <v>1</v>
      </c>
      <c r="U4775" s="6">
        <f t="shared" si="373"/>
        <v>52.48</v>
      </c>
      <c r="V4775" s="6">
        <f>tbl_Raw_Data[[#This Row],[Discount_Pct]]*tbl_Raw_Data[[#This Row],[Gross_Amount]]/100</f>
        <v>7.871999999999999</v>
      </c>
      <c r="W4775" s="6">
        <f>tbl_Raw_Data[[#This Row],[Gross_Amount]]-tbl_Raw_Data[[#This Row],[Discount_Amount]]</f>
        <v>44.607999999999997</v>
      </c>
      <c r="X4775" s="6">
        <f>tbl_Raw_Data[[#This Row],[Net_Amount_Before_Tax]]*tbl_Raw_Data[[#This Row],[Tax_Pct]]/100</f>
        <v>8.0294399999999992</v>
      </c>
      <c r="Y4775" s="6">
        <f>tbl_Raw_Data[[#This Row],[Net_Amount_Before_Tax]]+tbl_Raw_Data[[#This Row],[Tax_Amount]]</f>
        <v>52.637439999999998</v>
      </c>
      <c r="Z4775" s="6">
        <f t="shared" si="374"/>
        <v>2</v>
      </c>
    </row>
    <row r="4776" spans="1:26" x14ac:dyDescent="0.3">
      <c r="A4776" s="23" t="s">
        <v>6799</v>
      </c>
      <c r="B4776" s="34">
        <v>45879</v>
      </c>
      <c r="C4776" s="23" t="s">
        <v>1451</v>
      </c>
      <c r="D4776" s="23" t="s">
        <v>123</v>
      </c>
      <c r="E4776" s="23" t="s">
        <v>101</v>
      </c>
      <c r="F4776" s="23">
        <v>226001</v>
      </c>
      <c r="G4776" s="23" t="s">
        <v>82</v>
      </c>
      <c r="H4776" s="23" t="s">
        <v>83</v>
      </c>
      <c r="I4776" s="23" t="s">
        <v>84</v>
      </c>
      <c r="J4776" s="23" t="s">
        <v>85</v>
      </c>
      <c r="K4776" s="23" t="s">
        <v>24</v>
      </c>
      <c r="L4776" s="23">
        <v>1</v>
      </c>
      <c r="M4776" s="23">
        <v>284.36</v>
      </c>
      <c r="N4776" s="23">
        <v>5</v>
      </c>
      <c r="O4776" s="23">
        <v>5</v>
      </c>
      <c r="P4776" s="23" t="s">
        <v>33</v>
      </c>
      <c r="Q4776" s="23" t="s">
        <v>34</v>
      </c>
      <c r="R4776" s="23">
        <f t="shared" si="370"/>
        <v>1</v>
      </c>
      <c r="S4776" s="23" t="str">
        <f t="shared" si="371"/>
        <v>ORD104775_20250810_CUST00487_MED023</v>
      </c>
      <c r="T4776" s="23">
        <f t="shared" si="372"/>
        <v>1</v>
      </c>
      <c r="U4776" s="6">
        <f t="shared" si="373"/>
        <v>284.36</v>
      </c>
      <c r="V4776" s="6">
        <f>tbl_Raw_Data[[#This Row],[Discount_Pct]]*tbl_Raw_Data[[#This Row],[Gross_Amount]]/100</f>
        <v>14.218000000000002</v>
      </c>
      <c r="W4776" s="6">
        <f>tbl_Raw_Data[[#This Row],[Gross_Amount]]-tbl_Raw_Data[[#This Row],[Discount_Amount]]</f>
        <v>270.142</v>
      </c>
      <c r="X4776" s="6">
        <f>tbl_Raw_Data[[#This Row],[Net_Amount_Before_Tax]]*tbl_Raw_Data[[#This Row],[Tax_Pct]]/100</f>
        <v>13.507100000000001</v>
      </c>
      <c r="Y4776" s="6">
        <f>tbl_Raw_Data[[#This Row],[Net_Amount_Before_Tax]]+tbl_Raw_Data[[#This Row],[Tax_Amount]]</f>
        <v>283.64909999999998</v>
      </c>
      <c r="Z4776" s="6">
        <f t="shared" si="374"/>
        <v>3</v>
      </c>
    </row>
    <row r="4777" spans="1:26" x14ac:dyDescent="0.3">
      <c r="A4777" s="23" t="s">
        <v>6800</v>
      </c>
      <c r="B4777" s="34">
        <v>46003</v>
      </c>
      <c r="C4777" s="23" t="s">
        <v>624</v>
      </c>
      <c r="D4777" s="23" t="s">
        <v>37</v>
      </c>
      <c r="E4777" s="23" t="s">
        <v>38</v>
      </c>
      <c r="F4777" s="23">
        <v>452018</v>
      </c>
      <c r="G4777" s="23" t="s">
        <v>30</v>
      </c>
      <c r="H4777" s="23" t="s">
        <v>31</v>
      </c>
      <c r="I4777" s="23" t="s">
        <v>32</v>
      </c>
      <c r="J4777" s="23" t="s">
        <v>23</v>
      </c>
      <c r="K4777" s="23" t="s">
        <v>24</v>
      </c>
      <c r="L4777" s="23">
        <v>1</v>
      </c>
      <c r="M4777" s="23">
        <v>151.81</v>
      </c>
      <c r="N4777" s="23">
        <v>0</v>
      </c>
      <c r="O4777" s="23">
        <v>12</v>
      </c>
      <c r="P4777" s="23" t="s">
        <v>58</v>
      </c>
      <c r="Q4777" s="23" t="s">
        <v>26</v>
      </c>
      <c r="R4777" s="23">
        <f t="shared" si="370"/>
        <v>1</v>
      </c>
      <c r="S4777" s="23" t="str">
        <f t="shared" si="371"/>
        <v>ORD104776_20251212_CUST02722_MED017</v>
      </c>
      <c r="T4777" s="23">
        <f t="shared" si="372"/>
        <v>1</v>
      </c>
      <c r="U4777" s="6">
        <f t="shared" si="373"/>
        <v>151.81</v>
      </c>
      <c r="V4777" s="6">
        <f>tbl_Raw_Data[[#This Row],[Discount_Pct]]*tbl_Raw_Data[[#This Row],[Gross_Amount]]/100</f>
        <v>0</v>
      </c>
      <c r="W4777" s="6">
        <f>tbl_Raw_Data[[#This Row],[Gross_Amount]]-tbl_Raw_Data[[#This Row],[Discount_Amount]]</f>
        <v>151.81</v>
      </c>
      <c r="X4777" s="6">
        <f>tbl_Raw_Data[[#This Row],[Net_Amount_Before_Tax]]*tbl_Raw_Data[[#This Row],[Tax_Pct]]/100</f>
        <v>18.217200000000002</v>
      </c>
      <c r="Y4777" s="6">
        <f>tbl_Raw_Data[[#This Row],[Net_Amount_Before_Tax]]+tbl_Raw_Data[[#This Row],[Tax_Amount]]</f>
        <v>170.02719999999999</v>
      </c>
      <c r="Z4777" s="6">
        <f t="shared" si="374"/>
        <v>1</v>
      </c>
    </row>
    <row r="4778" spans="1:26" x14ac:dyDescent="0.3">
      <c r="A4778" s="23" t="s">
        <v>6801</v>
      </c>
      <c r="B4778" s="34">
        <v>45661</v>
      </c>
      <c r="C4778" s="23" t="s">
        <v>945</v>
      </c>
      <c r="D4778" s="23" t="s">
        <v>123</v>
      </c>
      <c r="E4778" s="23" t="s">
        <v>101</v>
      </c>
      <c r="F4778" s="23">
        <v>226021</v>
      </c>
      <c r="G4778" s="23" t="s">
        <v>53</v>
      </c>
      <c r="H4778" s="23" t="s">
        <v>54</v>
      </c>
      <c r="I4778" s="23" t="s">
        <v>55</v>
      </c>
      <c r="J4778" s="23" t="s">
        <v>56</v>
      </c>
      <c r="K4778" s="23" t="s">
        <v>57</v>
      </c>
      <c r="L4778" s="23">
        <v>4</v>
      </c>
      <c r="M4778" s="23">
        <v>57.02</v>
      </c>
      <c r="N4778" s="23">
        <v>15</v>
      </c>
      <c r="O4778" s="23">
        <v>12</v>
      </c>
      <c r="P4778" s="23" t="s">
        <v>33</v>
      </c>
      <c r="Q4778" s="23" t="s">
        <v>90</v>
      </c>
      <c r="R4778" s="23">
        <f t="shared" si="370"/>
        <v>1</v>
      </c>
      <c r="S4778" s="23" t="str">
        <f t="shared" si="371"/>
        <v>ORD104777_20250104_CUST01455_MED020</v>
      </c>
      <c r="T4778" s="23">
        <f t="shared" si="372"/>
        <v>1</v>
      </c>
      <c r="U4778" s="6">
        <f t="shared" si="373"/>
        <v>228.08</v>
      </c>
      <c r="V4778" s="6">
        <f>tbl_Raw_Data[[#This Row],[Discount_Pct]]*tbl_Raw_Data[[#This Row],[Gross_Amount]]/100</f>
        <v>34.212000000000003</v>
      </c>
      <c r="W4778" s="6">
        <f>tbl_Raw_Data[[#This Row],[Gross_Amount]]-tbl_Raw_Data[[#This Row],[Discount_Amount]]</f>
        <v>193.86799999999999</v>
      </c>
      <c r="X4778" s="6">
        <f>tbl_Raw_Data[[#This Row],[Net_Amount_Before_Tax]]*tbl_Raw_Data[[#This Row],[Tax_Pct]]/100</f>
        <v>23.26416</v>
      </c>
      <c r="Y4778" s="6">
        <f>tbl_Raw_Data[[#This Row],[Net_Amount_Before_Tax]]+tbl_Raw_Data[[#This Row],[Tax_Amount]]</f>
        <v>217.13216</v>
      </c>
      <c r="Z4778" s="6">
        <f t="shared" si="374"/>
        <v>2</v>
      </c>
    </row>
    <row r="4779" spans="1:26" x14ac:dyDescent="0.3">
      <c r="A4779" s="23" t="s">
        <v>6802</v>
      </c>
      <c r="B4779" s="34">
        <v>45480</v>
      </c>
      <c r="C4779" s="23" t="s">
        <v>6803</v>
      </c>
      <c r="D4779" s="23" t="s">
        <v>28</v>
      </c>
      <c r="E4779" s="23" t="s">
        <v>29</v>
      </c>
      <c r="F4779" s="23">
        <v>500001</v>
      </c>
      <c r="G4779" s="23" t="s">
        <v>138</v>
      </c>
      <c r="H4779" s="23" t="s">
        <v>139</v>
      </c>
      <c r="I4779" s="23" t="s">
        <v>50</v>
      </c>
      <c r="J4779" s="23" t="s">
        <v>140</v>
      </c>
      <c r="K4779" s="23" t="s">
        <v>24</v>
      </c>
      <c r="L4779" s="23">
        <v>1</v>
      </c>
      <c r="M4779" s="23">
        <v>154.03</v>
      </c>
      <c r="N4779" s="23">
        <v>10</v>
      </c>
      <c r="O4779" s="23">
        <v>5</v>
      </c>
      <c r="P4779" s="23" t="s">
        <v>65</v>
      </c>
      <c r="Q4779" s="23" t="s">
        <v>34</v>
      </c>
      <c r="R4779" s="23">
        <f t="shared" si="370"/>
        <v>1</v>
      </c>
      <c r="S4779" s="23" t="str">
        <f t="shared" si="371"/>
        <v>ORD104778_20240707_CUST00565_MED013</v>
      </c>
      <c r="T4779" s="23">
        <f t="shared" si="372"/>
        <v>1</v>
      </c>
      <c r="U4779" s="6">
        <f t="shared" si="373"/>
        <v>154.03</v>
      </c>
      <c r="V4779" s="6">
        <f>tbl_Raw_Data[[#This Row],[Discount_Pct]]*tbl_Raw_Data[[#This Row],[Gross_Amount]]/100</f>
        <v>15.402999999999999</v>
      </c>
      <c r="W4779" s="6">
        <f>tbl_Raw_Data[[#This Row],[Gross_Amount]]-tbl_Raw_Data[[#This Row],[Discount_Amount]]</f>
        <v>138.62700000000001</v>
      </c>
      <c r="X4779" s="6">
        <f>tbl_Raw_Data[[#This Row],[Net_Amount_Before_Tax]]*tbl_Raw_Data[[#This Row],[Tax_Pct]]/100</f>
        <v>6.9313500000000001</v>
      </c>
      <c r="Y4779" s="6">
        <f>tbl_Raw_Data[[#This Row],[Net_Amount_Before_Tax]]+tbl_Raw_Data[[#This Row],[Tax_Amount]]</f>
        <v>145.55835000000002</v>
      </c>
      <c r="Z4779" s="6">
        <f t="shared" si="374"/>
        <v>1</v>
      </c>
    </row>
    <row r="4780" spans="1:26" x14ac:dyDescent="0.3">
      <c r="A4780" s="23" t="s">
        <v>6804</v>
      </c>
      <c r="B4780" s="34">
        <v>45296</v>
      </c>
      <c r="C4780" s="23" t="s">
        <v>3379</v>
      </c>
      <c r="D4780" s="23" t="s">
        <v>87</v>
      </c>
      <c r="E4780" s="23" t="s">
        <v>88</v>
      </c>
      <c r="F4780" s="23">
        <v>600001</v>
      </c>
      <c r="G4780" s="23" t="s">
        <v>132</v>
      </c>
      <c r="H4780" s="23" t="s">
        <v>133</v>
      </c>
      <c r="I4780" s="23" t="s">
        <v>134</v>
      </c>
      <c r="J4780" s="23" t="s">
        <v>135</v>
      </c>
      <c r="K4780" s="23" t="s">
        <v>57</v>
      </c>
      <c r="L4780" s="23">
        <v>4</v>
      </c>
      <c r="M4780" s="23">
        <v>71.099999999999994</v>
      </c>
      <c r="N4780" s="23">
        <v>0</v>
      </c>
      <c r="O4780" s="23">
        <v>12</v>
      </c>
      <c r="P4780" s="23" t="s">
        <v>33</v>
      </c>
      <c r="Q4780" s="23" t="s">
        <v>34</v>
      </c>
      <c r="R4780" s="23">
        <f t="shared" si="370"/>
        <v>1</v>
      </c>
      <c r="S4780" s="23" t="str">
        <f t="shared" si="371"/>
        <v>ORD104779_20240105_CUST03023_MED007</v>
      </c>
      <c r="T4780" s="23">
        <f t="shared" si="372"/>
        <v>1</v>
      </c>
      <c r="U4780" s="6">
        <f t="shared" si="373"/>
        <v>284.39999999999998</v>
      </c>
      <c r="V4780" s="6">
        <f>tbl_Raw_Data[[#This Row],[Discount_Pct]]*tbl_Raw_Data[[#This Row],[Gross_Amount]]/100</f>
        <v>0</v>
      </c>
      <c r="W4780" s="6">
        <f>tbl_Raw_Data[[#This Row],[Gross_Amount]]-tbl_Raw_Data[[#This Row],[Discount_Amount]]</f>
        <v>284.39999999999998</v>
      </c>
      <c r="X4780" s="6">
        <f>tbl_Raw_Data[[#This Row],[Net_Amount_Before_Tax]]*tbl_Raw_Data[[#This Row],[Tax_Pct]]/100</f>
        <v>34.128</v>
      </c>
      <c r="Y4780" s="6">
        <f>tbl_Raw_Data[[#This Row],[Net_Amount_Before_Tax]]+tbl_Raw_Data[[#This Row],[Tax_Amount]]</f>
        <v>318.52799999999996</v>
      </c>
      <c r="Z4780" s="6">
        <f t="shared" si="374"/>
        <v>2</v>
      </c>
    </row>
    <row r="4781" spans="1:26" x14ac:dyDescent="0.3">
      <c r="A4781" s="23" t="s">
        <v>6805</v>
      </c>
      <c r="B4781" s="34">
        <v>45414</v>
      </c>
      <c r="C4781" s="23" t="s">
        <v>360</v>
      </c>
      <c r="D4781" s="23" t="s">
        <v>142</v>
      </c>
      <c r="E4781" s="23" t="s">
        <v>81</v>
      </c>
      <c r="F4781" s="23">
        <v>380015</v>
      </c>
      <c r="G4781" s="23" t="s">
        <v>145</v>
      </c>
      <c r="H4781" s="23" t="s">
        <v>146</v>
      </c>
      <c r="I4781" s="23" t="s">
        <v>147</v>
      </c>
      <c r="J4781" s="23" t="s">
        <v>148</v>
      </c>
      <c r="K4781" s="23" t="s">
        <v>24</v>
      </c>
      <c r="L4781" s="23">
        <v>3</v>
      </c>
      <c r="M4781" s="23">
        <v>112.48</v>
      </c>
      <c r="N4781" s="23">
        <v>5</v>
      </c>
      <c r="O4781" s="23">
        <v>5</v>
      </c>
      <c r="P4781" s="23" t="s">
        <v>25</v>
      </c>
      <c r="Q4781" s="23" t="s">
        <v>34</v>
      </c>
      <c r="R4781" s="23">
        <f t="shared" si="370"/>
        <v>1</v>
      </c>
      <c r="S4781" s="23" t="str">
        <f t="shared" si="371"/>
        <v>ORD104780_20240502_CUST02038_MED016</v>
      </c>
      <c r="T4781" s="23">
        <f t="shared" si="372"/>
        <v>1</v>
      </c>
      <c r="U4781" s="6">
        <f t="shared" si="373"/>
        <v>337.44</v>
      </c>
      <c r="V4781" s="6">
        <f>tbl_Raw_Data[[#This Row],[Discount_Pct]]*tbl_Raw_Data[[#This Row],[Gross_Amount]]/100</f>
        <v>16.872</v>
      </c>
      <c r="W4781" s="6">
        <f>tbl_Raw_Data[[#This Row],[Gross_Amount]]-tbl_Raw_Data[[#This Row],[Discount_Amount]]</f>
        <v>320.56799999999998</v>
      </c>
      <c r="X4781" s="6">
        <f>tbl_Raw_Data[[#This Row],[Net_Amount_Before_Tax]]*tbl_Raw_Data[[#This Row],[Tax_Pct]]/100</f>
        <v>16.028399999999998</v>
      </c>
      <c r="Y4781" s="6">
        <f>tbl_Raw_Data[[#This Row],[Net_Amount_Before_Tax]]+tbl_Raw_Data[[#This Row],[Tax_Amount]]</f>
        <v>336.59639999999996</v>
      </c>
      <c r="Z4781" s="6">
        <f t="shared" si="374"/>
        <v>1</v>
      </c>
    </row>
    <row r="4782" spans="1:26" x14ac:dyDescent="0.3">
      <c r="A4782" s="23" t="s">
        <v>6806</v>
      </c>
      <c r="B4782" s="34">
        <v>45426</v>
      </c>
      <c r="C4782" s="23" t="s">
        <v>6807</v>
      </c>
      <c r="D4782" s="23" t="s">
        <v>159</v>
      </c>
      <c r="E4782" s="23" t="s">
        <v>47</v>
      </c>
      <c r="F4782" s="23">
        <v>400001</v>
      </c>
      <c r="G4782" s="23" t="s">
        <v>167</v>
      </c>
      <c r="H4782" s="23" t="s">
        <v>168</v>
      </c>
      <c r="I4782" s="23" t="s">
        <v>113</v>
      </c>
      <c r="J4782" s="23" t="s">
        <v>42</v>
      </c>
      <c r="K4782" s="23" t="s">
        <v>24</v>
      </c>
      <c r="L4782" s="23">
        <v>2</v>
      </c>
      <c r="M4782" s="23">
        <v>197.48</v>
      </c>
      <c r="N4782" s="23">
        <v>5</v>
      </c>
      <c r="O4782" s="23">
        <v>12</v>
      </c>
      <c r="P4782" s="23" t="s">
        <v>58</v>
      </c>
      <c r="Q4782" s="23" t="s">
        <v>34</v>
      </c>
      <c r="R4782" s="23">
        <f t="shared" si="370"/>
        <v>1</v>
      </c>
      <c r="S4782" s="23" t="str">
        <f t="shared" si="371"/>
        <v>ORD104781_20240514_CUST02645_MED026</v>
      </c>
      <c r="T4782" s="23">
        <f t="shared" si="372"/>
        <v>1</v>
      </c>
      <c r="U4782" s="6">
        <f t="shared" si="373"/>
        <v>394.96</v>
      </c>
      <c r="V4782" s="6">
        <f>tbl_Raw_Data[[#This Row],[Discount_Pct]]*tbl_Raw_Data[[#This Row],[Gross_Amount]]/100</f>
        <v>19.748000000000001</v>
      </c>
      <c r="W4782" s="6">
        <f>tbl_Raw_Data[[#This Row],[Gross_Amount]]-tbl_Raw_Data[[#This Row],[Discount_Amount]]</f>
        <v>375.21199999999999</v>
      </c>
      <c r="X4782" s="6">
        <f>tbl_Raw_Data[[#This Row],[Net_Amount_Before_Tax]]*tbl_Raw_Data[[#This Row],[Tax_Pct]]/100</f>
        <v>45.025439999999996</v>
      </c>
      <c r="Y4782" s="6">
        <f>tbl_Raw_Data[[#This Row],[Net_Amount_Before_Tax]]+tbl_Raw_Data[[#This Row],[Tax_Amount]]</f>
        <v>420.23743999999999</v>
      </c>
      <c r="Z4782" s="6">
        <f t="shared" si="374"/>
        <v>2</v>
      </c>
    </row>
    <row r="4783" spans="1:26" x14ac:dyDescent="0.3">
      <c r="A4783" s="23" t="s">
        <v>6808</v>
      </c>
      <c r="B4783" s="34">
        <v>45555</v>
      </c>
      <c r="C4783" s="23" t="s">
        <v>3759</v>
      </c>
      <c r="D4783" s="23" t="s">
        <v>28</v>
      </c>
      <c r="E4783" s="23" t="s">
        <v>29</v>
      </c>
      <c r="F4783" s="23">
        <v>500081</v>
      </c>
      <c r="G4783" s="23" t="s">
        <v>61</v>
      </c>
      <c r="H4783" s="23" t="s">
        <v>62</v>
      </c>
      <c r="I4783" s="23" t="s">
        <v>63</v>
      </c>
      <c r="J4783" s="23" t="s">
        <v>64</v>
      </c>
      <c r="K4783" s="23" t="s">
        <v>57</v>
      </c>
      <c r="L4783" s="23">
        <v>2</v>
      </c>
      <c r="M4783" s="23">
        <v>99.8</v>
      </c>
      <c r="N4783" s="23">
        <v>10</v>
      </c>
      <c r="O4783" s="23">
        <v>12</v>
      </c>
      <c r="P4783" s="23" t="s">
        <v>89</v>
      </c>
      <c r="Q4783" s="23" t="s">
        <v>34</v>
      </c>
      <c r="R4783" s="23">
        <f t="shared" si="370"/>
        <v>1</v>
      </c>
      <c r="S4783" s="23" t="str">
        <f t="shared" si="371"/>
        <v>ORD104782_20240920_CUST01818_MED004</v>
      </c>
      <c r="T4783" s="23">
        <f t="shared" si="372"/>
        <v>1</v>
      </c>
      <c r="U4783" s="6">
        <f t="shared" si="373"/>
        <v>199.6</v>
      </c>
      <c r="V4783" s="6">
        <f>tbl_Raw_Data[[#This Row],[Discount_Pct]]*tbl_Raw_Data[[#This Row],[Gross_Amount]]/100</f>
        <v>19.96</v>
      </c>
      <c r="W4783" s="6">
        <f>tbl_Raw_Data[[#This Row],[Gross_Amount]]-tbl_Raw_Data[[#This Row],[Discount_Amount]]</f>
        <v>179.64</v>
      </c>
      <c r="X4783" s="6">
        <f>tbl_Raw_Data[[#This Row],[Net_Amount_Before_Tax]]*tbl_Raw_Data[[#This Row],[Tax_Pct]]/100</f>
        <v>21.556799999999999</v>
      </c>
      <c r="Y4783" s="6">
        <f>tbl_Raw_Data[[#This Row],[Net_Amount_Before_Tax]]+tbl_Raw_Data[[#This Row],[Tax_Amount]]</f>
        <v>201.1968</v>
      </c>
      <c r="Z4783" s="6">
        <f t="shared" si="374"/>
        <v>6</v>
      </c>
    </row>
    <row r="4784" spans="1:26" x14ac:dyDescent="0.3">
      <c r="A4784" s="23" t="s">
        <v>6809</v>
      </c>
      <c r="B4784" s="34">
        <v>45626</v>
      </c>
      <c r="C4784" s="23" t="s">
        <v>6810</v>
      </c>
      <c r="D4784" s="23" t="s">
        <v>72</v>
      </c>
      <c r="E4784" s="23" t="s">
        <v>73</v>
      </c>
      <c r="F4784" s="23">
        <v>302019</v>
      </c>
      <c r="G4784" s="23" t="s">
        <v>20</v>
      </c>
      <c r="H4784" s="23" t="s">
        <v>21</v>
      </c>
      <c r="I4784" s="23" t="s">
        <v>22</v>
      </c>
      <c r="J4784" s="23" t="s">
        <v>23</v>
      </c>
      <c r="K4784" s="23" t="s">
        <v>24</v>
      </c>
      <c r="L4784" s="23">
        <v>1</v>
      </c>
      <c r="M4784" s="23">
        <v>124.93</v>
      </c>
      <c r="N4784" s="23">
        <v>0</v>
      </c>
      <c r="O4784" s="23">
        <v>5</v>
      </c>
      <c r="P4784" s="23" t="s">
        <v>43</v>
      </c>
      <c r="Q4784" s="23" t="s">
        <v>44</v>
      </c>
      <c r="R4784" s="23">
        <f t="shared" si="370"/>
        <v>1</v>
      </c>
      <c r="S4784" s="23" t="str">
        <f t="shared" si="371"/>
        <v>ORD104783_20241130_CUST00061_MED024</v>
      </c>
      <c r="T4784" s="23">
        <f t="shared" si="372"/>
        <v>1</v>
      </c>
      <c r="U4784" s="6">
        <f t="shared" si="373"/>
        <v>124.93</v>
      </c>
      <c r="V4784" s="6">
        <f>tbl_Raw_Data[[#This Row],[Discount_Pct]]*tbl_Raw_Data[[#This Row],[Gross_Amount]]/100</f>
        <v>0</v>
      </c>
      <c r="W4784" s="6">
        <f>tbl_Raw_Data[[#This Row],[Gross_Amount]]-tbl_Raw_Data[[#This Row],[Discount_Amount]]</f>
        <v>124.93</v>
      </c>
      <c r="X4784" s="6">
        <f>tbl_Raw_Data[[#This Row],[Net_Amount_Before_Tax]]*tbl_Raw_Data[[#This Row],[Tax_Pct]]/100</f>
        <v>6.2465000000000011</v>
      </c>
      <c r="Y4784" s="6">
        <f>tbl_Raw_Data[[#This Row],[Net_Amount_Before_Tax]]+tbl_Raw_Data[[#This Row],[Tax_Amount]]</f>
        <v>131.1765</v>
      </c>
      <c r="Z4784" s="6">
        <f t="shared" si="374"/>
        <v>0</v>
      </c>
    </row>
    <row r="4785" spans="1:26" x14ac:dyDescent="0.3">
      <c r="A4785" s="23" t="s">
        <v>6809</v>
      </c>
      <c r="B4785" s="34">
        <v>45514</v>
      </c>
      <c r="C4785" s="23" t="s">
        <v>836</v>
      </c>
      <c r="D4785" s="23" t="s">
        <v>52</v>
      </c>
      <c r="E4785" s="23" t="s">
        <v>52</v>
      </c>
      <c r="F4785" s="23">
        <v>160001</v>
      </c>
      <c r="G4785" s="23" t="s">
        <v>160</v>
      </c>
      <c r="H4785" s="23" t="s">
        <v>161</v>
      </c>
      <c r="I4785" s="23" t="s">
        <v>50</v>
      </c>
      <c r="J4785" s="23" t="s">
        <v>23</v>
      </c>
      <c r="K4785" s="23" t="s">
        <v>24</v>
      </c>
      <c r="L4785" s="23">
        <v>3</v>
      </c>
      <c r="M4785" s="23">
        <v>166.15</v>
      </c>
      <c r="N4785" s="23">
        <v>10</v>
      </c>
      <c r="O4785" s="23">
        <v>5</v>
      </c>
      <c r="P4785" s="23" t="s">
        <v>58</v>
      </c>
      <c r="Q4785" s="23" t="s">
        <v>90</v>
      </c>
      <c r="R4785" s="23">
        <f t="shared" si="370"/>
        <v>1</v>
      </c>
      <c r="S4785" s="23" t="str">
        <f t="shared" si="371"/>
        <v>ORD104783_20240810_CUST01302_MED014</v>
      </c>
      <c r="T4785" s="23">
        <f t="shared" si="372"/>
        <v>1</v>
      </c>
      <c r="U4785" s="6">
        <f t="shared" si="373"/>
        <v>498.45000000000005</v>
      </c>
      <c r="V4785" s="6">
        <f>tbl_Raw_Data[[#This Row],[Discount_Pct]]*tbl_Raw_Data[[#This Row],[Gross_Amount]]/100</f>
        <v>49.844999999999999</v>
      </c>
      <c r="W4785" s="6">
        <f>tbl_Raw_Data[[#This Row],[Gross_Amount]]-tbl_Raw_Data[[#This Row],[Discount_Amount]]</f>
        <v>448.60500000000002</v>
      </c>
      <c r="X4785" s="6">
        <f>tbl_Raw_Data[[#This Row],[Net_Amount_Before_Tax]]*tbl_Raw_Data[[#This Row],[Tax_Pct]]/100</f>
        <v>22.430250000000001</v>
      </c>
      <c r="Y4785" s="6">
        <f>tbl_Raw_Data[[#This Row],[Net_Amount_Before_Tax]]+tbl_Raw_Data[[#This Row],[Tax_Amount]]</f>
        <v>471.03525000000002</v>
      </c>
      <c r="Z4785" s="6">
        <f t="shared" si="374"/>
        <v>0</v>
      </c>
    </row>
    <row r="4786" spans="1:26" x14ac:dyDescent="0.3">
      <c r="A4786" s="23" t="s">
        <v>6811</v>
      </c>
      <c r="B4786" s="34">
        <v>45911</v>
      </c>
      <c r="C4786" s="23" t="s">
        <v>519</v>
      </c>
      <c r="D4786" s="23" t="s">
        <v>52</v>
      </c>
      <c r="E4786" s="23" t="s">
        <v>52</v>
      </c>
      <c r="F4786" s="23">
        <v>160019</v>
      </c>
      <c r="G4786" s="23" t="s">
        <v>68</v>
      </c>
      <c r="H4786" s="23" t="s">
        <v>69</v>
      </c>
      <c r="I4786" s="23" t="s">
        <v>55</v>
      </c>
      <c r="J4786" s="23" t="s">
        <v>56</v>
      </c>
      <c r="K4786" s="23" t="s">
        <v>24</v>
      </c>
      <c r="L4786" s="23">
        <v>4</v>
      </c>
      <c r="M4786" s="23">
        <v>27.52</v>
      </c>
      <c r="N4786" s="23">
        <v>15</v>
      </c>
      <c r="O4786" s="23">
        <v>5</v>
      </c>
      <c r="P4786" s="23" t="s">
        <v>65</v>
      </c>
      <c r="Q4786" s="23" t="s">
        <v>90</v>
      </c>
      <c r="R4786" s="23">
        <f t="shared" si="370"/>
        <v>1</v>
      </c>
      <c r="S4786" s="23" t="str">
        <f t="shared" si="371"/>
        <v>ORD104785_20250911_CUST02760_MED003</v>
      </c>
      <c r="T4786" s="23">
        <f t="shared" si="372"/>
        <v>1</v>
      </c>
      <c r="U4786" s="6">
        <f t="shared" si="373"/>
        <v>110.08</v>
      </c>
      <c r="V4786" s="6">
        <f>tbl_Raw_Data[[#This Row],[Discount_Pct]]*tbl_Raw_Data[[#This Row],[Gross_Amount]]/100</f>
        <v>16.512</v>
      </c>
      <c r="W4786" s="6">
        <f>tbl_Raw_Data[[#This Row],[Gross_Amount]]-tbl_Raw_Data[[#This Row],[Discount_Amount]]</f>
        <v>93.567999999999998</v>
      </c>
      <c r="X4786" s="6">
        <f>tbl_Raw_Data[[#This Row],[Net_Amount_Before_Tax]]*tbl_Raw_Data[[#This Row],[Tax_Pct]]/100</f>
        <v>4.6783999999999999</v>
      </c>
      <c r="Y4786" s="6">
        <f>tbl_Raw_Data[[#This Row],[Net_Amount_Before_Tax]]+tbl_Raw_Data[[#This Row],[Tax_Amount]]</f>
        <v>98.246399999999994</v>
      </c>
      <c r="Z4786" s="6">
        <f t="shared" si="374"/>
        <v>1</v>
      </c>
    </row>
    <row r="4787" spans="1:26" x14ac:dyDescent="0.3">
      <c r="A4787" s="23" t="s">
        <v>6812</v>
      </c>
      <c r="B4787" s="34">
        <v>46010</v>
      </c>
      <c r="C4787" s="23" t="s">
        <v>1200</v>
      </c>
      <c r="D4787" s="23" t="s">
        <v>37</v>
      </c>
      <c r="E4787" s="23" t="s">
        <v>38</v>
      </c>
      <c r="F4787" s="23">
        <v>452020</v>
      </c>
      <c r="G4787" s="23" t="s">
        <v>185</v>
      </c>
      <c r="H4787" s="23" t="s">
        <v>186</v>
      </c>
      <c r="I4787" s="23" t="s">
        <v>76</v>
      </c>
      <c r="J4787" s="23" t="s">
        <v>187</v>
      </c>
      <c r="K4787" s="23" t="s">
        <v>57</v>
      </c>
      <c r="L4787" s="23">
        <v>3</v>
      </c>
      <c r="M4787" s="23">
        <v>82.46</v>
      </c>
      <c r="N4787" s="23">
        <v>15</v>
      </c>
      <c r="O4787" s="23">
        <v>18</v>
      </c>
      <c r="P4787" s="23" t="s">
        <v>43</v>
      </c>
      <c r="Q4787" s="23" t="s">
        <v>44</v>
      </c>
      <c r="R4787" s="23">
        <f t="shared" si="370"/>
        <v>1</v>
      </c>
      <c r="S4787" s="23" t="str">
        <f t="shared" si="371"/>
        <v>ORD104786_20251219_CUST01469_MED009</v>
      </c>
      <c r="T4787" s="23">
        <f t="shared" si="372"/>
        <v>1</v>
      </c>
      <c r="U4787" s="6">
        <f t="shared" si="373"/>
        <v>247.38</v>
      </c>
      <c r="V4787" s="6">
        <f>tbl_Raw_Data[[#This Row],[Discount_Pct]]*tbl_Raw_Data[[#This Row],[Gross_Amount]]/100</f>
        <v>37.106999999999999</v>
      </c>
      <c r="W4787" s="6">
        <f>tbl_Raw_Data[[#This Row],[Gross_Amount]]-tbl_Raw_Data[[#This Row],[Discount_Amount]]</f>
        <v>210.273</v>
      </c>
      <c r="X4787" s="6">
        <f>tbl_Raw_Data[[#This Row],[Net_Amount_Before_Tax]]*tbl_Raw_Data[[#This Row],[Tax_Pct]]/100</f>
        <v>37.849139999999998</v>
      </c>
      <c r="Y4787" s="6">
        <f>tbl_Raw_Data[[#This Row],[Net_Amount_Before_Tax]]+tbl_Raw_Data[[#This Row],[Tax_Amount]]</f>
        <v>248.12214</v>
      </c>
      <c r="Z4787" s="6">
        <f t="shared" si="374"/>
        <v>1</v>
      </c>
    </row>
    <row r="4788" spans="1:26" x14ac:dyDescent="0.3">
      <c r="A4788" s="23" t="s">
        <v>6813</v>
      </c>
      <c r="B4788" s="34">
        <v>45788</v>
      </c>
      <c r="C4788" s="23" t="s">
        <v>6814</v>
      </c>
      <c r="D4788" s="23" t="s">
        <v>130</v>
      </c>
      <c r="E4788" s="23" t="s">
        <v>131</v>
      </c>
      <c r="F4788" s="23">
        <v>700091</v>
      </c>
      <c r="G4788" s="23" t="s">
        <v>124</v>
      </c>
      <c r="H4788" s="23" t="s">
        <v>125</v>
      </c>
      <c r="I4788" s="23" t="s">
        <v>104</v>
      </c>
      <c r="J4788" s="23" t="s">
        <v>114</v>
      </c>
      <c r="K4788" s="23" t="s">
        <v>24</v>
      </c>
      <c r="L4788" s="23">
        <v>2</v>
      </c>
      <c r="M4788" s="23">
        <v>105.57</v>
      </c>
      <c r="N4788" s="23">
        <v>10</v>
      </c>
      <c r="O4788" s="23">
        <v>5</v>
      </c>
      <c r="P4788" s="23" t="s">
        <v>89</v>
      </c>
      <c r="Q4788" s="23" t="s">
        <v>34</v>
      </c>
      <c r="R4788" s="23">
        <f t="shared" si="370"/>
        <v>1</v>
      </c>
      <c r="S4788" s="23" t="str">
        <f t="shared" si="371"/>
        <v>ORD104787_20250511_CUST03281_MED018</v>
      </c>
      <c r="T4788" s="23">
        <f t="shared" si="372"/>
        <v>1</v>
      </c>
      <c r="U4788" s="6">
        <f t="shared" si="373"/>
        <v>211.14</v>
      </c>
      <c r="V4788" s="6">
        <f>tbl_Raw_Data[[#This Row],[Discount_Pct]]*tbl_Raw_Data[[#This Row],[Gross_Amount]]/100</f>
        <v>21.113999999999997</v>
      </c>
      <c r="W4788" s="6">
        <f>tbl_Raw_Data[[#This Row],[Gross_Amount]]-tbl_Raw_Data[[#This Row],[Discount_Amount]]</f>
        <v>190.02599999999998</v>
      </c>
      <c r="X4788" s="6">
        <f>tbl_Raw_Data[[#This Row],[Net_Amount_Before_Tax]]*tbl_Raw_Data[[#This Row],[Tax_Pct]]/100</f>
        <v>9.5012999999999987</v>
      </c>
      <c r="Y4788" s="6">
        <f>tbl_Raw_Data[[#This Row],[Net_Amount_Before_Tax]]+tbl_Raw_Data[[#This Row],[Tax_Amount]]</f>
        <v>199.52729999999997</v>
      </c>
      <c r="Z4788" s="6">
        <f t="shared" si="374"/>
        <v>2</v>
      </c>
    </row>
    <row r="4789" spans="1:26" x14ac:dyDescent="0.3">
      <c r="A4789" s="23" t="s">
        <v>6815</v>
      </c>
      <c r="B4789" s="34">
        <v>45952</v>
      </c>
      <c r="C4789" s="23" t="s">
        <v>6816</v>
      </c>
      <c r="D4789" s="23" t="s">
        <v>80</v>
      </c>
      <c r="E4789" s="23" t="s">
        <v>81</v>
      </c>
      <c r="F4789" s="23">
        <v>395017</v>
      </c>
      <c r="G4789" s="23" t="s">
        <v>20</v>
      </c>
      <c r="H4789" s="23" t="s">
        <v>21</v>
      </c>
      <c r="I4789" s="23" t="s">
        <v>22</v>
      </c>
      <c r="J4789" s="23" t="s">
        <v>23</v>
      </c>
      <c r="K4789" s="23" t="s">
        <v>24</v>
      </c>
      <c r="L4789" s="23">
        <v>1</v>
      </c>
      <c r="M4789" s="23">
        <v>146.96</v>
      </c>
      <c r="N4789" s="23">
        <v>10</v>
      </c>
      <c r="O4789" s="23">
        <v>5</v>
      </c>
      <c r="P4789" s="23" t="s">
        <v>65</v>
      </c>
      <c r="Q4789" s="23" t="s">
        <v>44</v>
      </c>
      <c r="R4789" s="23">
        <f t="shared" si="370"/>
        <v>1</v>
      </c>
      <c r="S4789" s="23" t="str">
        <f t="shared" si="371"/>
        <v>ORD104788_20251022_CUST02425_MED024</v>
      </c>
      <c r="T4789" s="23">
        <f t="shared" si="372"/>
        <v>1</v>
      </c>
      <c r="U4789" s="6">
        <f t="shared" si="373"/>
        <v>146.96</v>
      </c>
      <c r="V4789" s="6">
        <f>tbl_Raw_Data[[#This Row],[Discount_Pct]]*tbl_Raw_Data[[#This Row],[Gross_Amount]]/100</f>
        <v>14.696000000000002</v>
      </c>
      <c r="W4789" s="6">
        <f>tbl_Raw_Data[[#This Row],[Gross_Amount]]-tbl_Raw_Data[[#This Row],[Discount_Amount]]</f>
        <v>132.26400000000001</v>
      </c>
      <c r="X4789" s="6">
        <f>tbl_Raw_Data[[#This Row],[Net_Amount_Before_Tax]]*tbl_Raw_Data[[#This Row],[Tax_Pct]]/100</f>
        <v>6.6132000000000009</v>
      </c>
      <c r="Y4789" s="6">
        <f>tbl_Raw_Data[[#This Row],[Net_Amount_Before_Tax]]+tbl_Raw_Data[[#This Row],[Tax_Amount]]</f>
        <v>138.87720000000002</v>
      </c>
      <c r="Z4789" s="6">
        <f t="shared" si="374"/>
        <v>0</v>
      </c>
    </row>
    <row r="4790" spans="1:26" x14ac:dyDescent="0.3">
      <c r="A4790" s="23" t="s">
        <v>6817</v>
      </c>
      <c r="B4790" s="34">
        <v>45982</v>
      </c>
      <c r="C4790" s="23" t="s">
        <v>6818</v>
      </c>
      <c r="D4790" s="23" t="s">
        <v>130</v>
      </c>
      <c r="E4790" s="23" t="s">
        <v>131</v>
      </c>
      <c r="F4790" s="23">
        <v>700102</v>
      </c>
      <c r="G4790" s="23" t="s">
        <v>233</v>
      </c>
      <c r="H4790" s="23" t="s">
        <v>234</v>
      </c>
      <c r="I4790" s="23" t="s">
        <v>104</v>
      </c>
      <c r="J4790" s="23" t="s">
        <v>42</v>
      </c>
      <c r="K4790" s="23" t="s">
        <v>24</v>
      </c>
      <c r="L4790" s="23">
        <v>5</v>
      </c>
      <c r="M4790" s="23">
        <v>171.69</v>
      </c>
      <c r="N4790" s="23">
        <v>10</v>
      </c>
      <c r="O4790" s="23">
        <v>18</v>
      </c>
      <c r="P4790" s="23" t="s">
        <v>25</v>
      </c>
      <c r="Q4790" s="23" t="s">
        <v>26</v>
      </c>
      <c r="R4790" s="23">
        <f t="shared" si="370"/>
        <v>1</v>
      </c>
      <c r="S4790" s="23" t="str">
        <f t="shared" si="371"/>
        <v>ORD104789_20251121_CUST02281_MED019</v>
      </c>
      <c r="T4790" s="23">
        <f t="shared" si="372"/>
        <v>1</v>
      </c>
      <c r="U4790" s="6">
        <f t="shared" si="373"/>
        <v>858.45</v>
      </c>
      <c r="V4790" s="6">
        <f>tbl_Raw_Data[[#This Row],[Discount_Pct]]*tbl_Raw_Data[[#This Row],[Gross_Amount]]/100</f>
        <v>85.844999999999999</v>
      </c>
      <c r="W4790" s="6">
        <f>tbl_Raw_Data[[#This Row],[Gross_Amount]]-tbl_Raw_Data[[#This Row],[Discount_Amount]]</f>
        <v>772.60500000000002</v>
      </c>
      <c r="X4790" s="6">
        <f>tbl_Raw_Data[[#This Row],[Net_Amount_Before_Tax]]*tbl_Raw_Data[[#This Row],[Tax_Pct]]/100</f>
        <v>139.06889999999999</v>
      </c>
      <c r="Y4790" s="6">
        <f>tbl_Raw_Data[[#This Row],[Net_Amount_Before_Tax]]+tbl_Raw_Data[[#This Row],[Tax_Amount]]</f>
        <v>911.6739</v>
      </c>
      <c r="Z4790" s="6">
        <f t="shared" si="374"/>
        <v>1</v>
      </c>
    </row>
    <row r="4791" spans="1:26" x14ac:dyDescent="0.3">
      <c r="A4791" s="23" t="s">
        <v>6819</v>
      </c>
      <c r="B4791" s="34">
        <v>45670</v>
      </c>
      <c r="C4791" s="23" t="s">
        <v>2652</v>
      </c>
      <c r="D4791" s="23" t="s">
        <v>123</v>
      </c>
      <c r="E4791" s="23" t="s">
        <v>101</v>
      </c>
      <c r="F4791" s="23">
        <v>226021</v>
      </c>
      <c r="G4791" s="23" t="s">
        <v>53</v>
      </c>
      <c r="H4791" s="23" t="s">
        <v>54</v>
      </c>
      <c r="I4791" s="23" t="s">
        <v>55</v>
      </c>
      <c r="J4791" s="23" t="s">
        <v>56</v>
      </c>
      <c r="K4791" s="23" t="s">
        <v>57</v>
      </c>
      <c r="L4791" s="23">
        <v>1</v>
      </c>
      <c r="M4791" s="23">
        <v>62.07</v>
      </c>
      <c r="N4791" s="23">
        <v>5</v>
      </c>
      <c r="O4791" s="23">
        <v>18</v>
      </c>
      <c r="P4791" s="23" t="s">
        <v>65</v>
      </c>
      <c r="Q4791" s="23" t="s">
        <v>34</v>
      </c>
      <c r="R4791" s="23">
        <f t="shared" si="370"/>
        <v>1</v>
      </c>
      <c r="S4791" s="23" t="str">
        <f t="shared" si="371"/>
        <v>ORD104790_20250113_CUST01202_MED020</v>
      </c>
      <c r="T4791" s="23">
        <f t="shared" si="372"/>
        <v>1</v>
      </c>
      <c r="U4791" s="6">
        <f t="shared" si="373"/>
        <v>62.07</v>
      </c>
      <c r="V4791" s="6">
        <f>tbl_Raw_Data[[#This Row],[Discount_Pct]]*tbl_Raw_Data[[#This Row],[Gross_Amount]]/100</f>
        <v>3.1035000000000004</v>
      </c>
      <c r="W4791" s="6">
        <f>tbl_Raw_Data[[#This Row],[Gross_Amount]]-tbl_Raw_Data[[#This Row],[Discount_Amount]]</f>
        <v>58.966499999999996</v>
      </c>
      <c r="X4791" s="6">
        <f>tbl_Raw_Data[[#This Row],[Net_Amount_Before_Tax]]*tbl_Raw_Data[[#This Row],[Tax_Pct]]/100</f>
        <v>10.61397</v>
      </c>
      <c r="Y4791" s="6">
        <f>tbl_Raw_Data[[#This Row],[Net_Amount_Before_Tax]]+tbl_Raw_Data[[#This Row],[Tax_Amount]]</f>
        <v>69.580469999999991</v>
      </c>
      <c r="Z4791" s="6">
        <f t="shared" si="374"/>
        <v>2</v>
      </c>
    </row>
    <row r="4792" spans="1:26" x14ac:dyDescent="0.3">
      <c r="A4792" s="23" t="s">
        <v>6820</v>
      </c>
      <c r="B4792" s="34">
        <v>45821</v>
      </c>
      <c r="C4792" s="23" t="s">
        <v>4195</v>
      </c>
      <c r="D4792" s="23" t="s">
        <v>159</v>
      </c>
      <c r="E4792" s="23" t="s">
        <v>47</v>
      </c>
      <c r="F4792" s="23">
        <v>400001</v>
      </c>
      <c r="G4792" s="23" t="s">
        <v>167</v>
      </c>
      <c r="H4792" s="23" t="s">
        <v>168</v>
      </c>
      <c r="I4792" s="23" t="s">
        <v>113</v>
      </c>
      <c r="J4792" s="23" t="s">
        <v>42</v>
      </c>
      <c r="K4792" s="23" t="s">
        <v>24</v>
      </c>
      <c r="L4792" s="23">
        <v>1</v>
      </c>
      <c r="M4792" s="23">
        <v>191.1</v>
      </c>
      <c r="N4792" s="23">
        <v>5</v>
      </c>
      <c r="O4792" s="23">
        <v>12</v>
      </c>
      <c r="P4792" s="23" t="s">
        <v>33</v>
      </c>
      <c r="Q4792" s="23" t="s">
        <v>34</v>
      </c>
      <c r="R4792" s="23">
        <f t="shared" si="370"/>
        <v>1</v>
      </c>
      <c r="S4792" s="23" t="str">
        <f t="shared" si="371"/>
        <v>ORD104791_20250613_CUST01777_MED026</v>
      </c>
      <c r="T4792" s="23">
        <f t="shared" si="372"/>
        <v>1</v>
      </c>
      <c r="U4792" s="6">
        <f t="shared" si="373"/>
        <v>191.1</v>
      </c>
      <c r="V4792" s="6">
        <f>tbl_Raw_Data[[#This Row],[Discount_Pct]]*tbl_Raw_Data[[#This Row],[Gross_Amount]]/100</f>
        <v>9.5549999999999997</v>
      </c>
      <c r="W4792" s="6">
        <f>tbl_Raw_Data[[#This Row],[Gross_Amount]]-tbl_Raw_Data[[#This Row],[Discount_Amount]]</f>
        <v>181.54499999999999</v>
      </c>
      <c r="X4792" s="6">
        <f>tbl_Raw_Data[[#This Row],[Net_Amount_Before_Tax]]*tbl_Raw_Data[[#This Row],[Tax_Pct]]/100</f>
        <v>21.785399999999999</v>
      </c>
      <c r="Y4792" s="6">
        <f>tbl_Raw_Data[[#This Row],[Net_Amount_Before_Tax]]+tbl_Raw_Data[[#This Row],[Tax_Amount]]</f>
        <v>203.3304</v>
      </c>
      <c r="Z4792" s="6">
        <f t="shared" si="374"/>
        <v>2</v>
      </c>
    </row>
    <row r="4793" spans="1:26" x14ac:dyDescent="0.3">
      <c r="A4793" s="23" t="s">
        <v>6821</v>
      </c>
      <c r="B4793" s="34">
        <v>45303</v>
      </c>
      <c r="C4793" s="23" t="s">
        <v>6822</v>
      </c>
      <c r="D4793" s="23" t="s">
        <v>87</v>
      </c>
      <c r="E4793" s="23" t="s">
        <v>88</v>
      </c>
      <c r="F4793" s="23">
        <v>600018</v>
      </c>
      <c r="G4793" s="23" t="s">
        <v>74</v>
      </c>
      <c r="H4793" s="23" t="s">
        <v>75</v>
      </c>
      <c r="I4793" s="23" t="s">
        <v>76</v>
      </c>
      <c r="J4793" s="23" t="s">
        <v>77</v>
      </c>
      <c r="K4793" s="23" t="s">
        <v>57</v>
      </c>
      <c r="L4793" s="23">
        <v>1</v>
      </c>
      <c r="M4793" s="23">
        <v>65.98</v>
      </c>
      <c r="N4793" s="23">
        <v>5</v>
      </c>
      <c r="O4793" s="23">
        <v>18</v>
      </c>
      <c r="P4793" s="23" t="s">
        <v>33</v>
      </c>
      <c r="Q4793" s="23" t="s">
        <v>90</v>
      </c>
      <c r="R4793" s="23">
        <f t="shared" si="370"/>
        <v>1</v>
      </c>
      <c r="S4793" s="23" t="str">
        <f t="shared" si="371"/>
        <v>ORD104792_20240112_CUST01306_MED008</v>
      </c>
      <c r="T4793" s="23">
        <f t="shared" si="372"/>
        <v>1</v>
      </c>
      <c r="U4793" s="6">
        <f t="shared" si="373"/>
        <v>65.98</v>
      </c>
      <c r="V4793" s="6">
        <f>tbl_Raw_Data[[#This Row],[Discount_Pct]]*tbl_Raw_Data[[#This Row],[Gross_Amount]]/100</f>
        <v>3.2990000000000004</v>
      </c>
      <c r="W4793" s="6">
        <f>tbl_Raw_Data[[#This Row],[Gross_Amount]]-tbl_Raw_Data[[#This Row],[Discount_Amount]]</f>
        <v>62.681000000000004</v>
      </c>
      <c r="X4793" s="6">
        <f>tbl_Raw_Data[[#This Row],[Net_Amount_Before_Tax]]*tbl_Raw_Data[[#This Row],[Tax_Pct]]/100</f>
        <v>11.282580000000001</v>
      </c>
      <c r="Y4793" s="6">
        <f>tbl_Raw_Data[[#This Row],[Net_Amount_Before_Tax]]+tbl_Raw_Data[[#This Row],[Tax_Amount]]</f>
        <v>73.963580000000007</v>
      </c>
      <c r="Z4793" s="6">
        <f t="shared" si="374"/>
        <v>1</v>
      </c>
    </row>
    <row r="4794" spans="1:26" x14ac:dyDescent="0.3">
      <c r="A4794" s="23" t="s">
        <v>6821</v>
      </c>
      <c r="B4794" s="34">
        <v>45802</v>
      </c>
      <c r="C4794" s="23" t="s">
        <v>3911</v>
      </c>
      <c r="D4794" s="23" t="s">
        <v>87</v>
      </c>
      <c r="E4794" s="23" t="s">
        <v>88</v>
      </c>
      <c r="F4794" s="23">
        <v>600018</v>
      </c>
      <c r="G4794" s="23" t="s">
        <v>145</v>
      </c>
      <c r="H4794" s="23" t="s">
        <v>146</v>
      </c>
      <c r="I4794" s="23" t="s">
        <v>147</v>
      </c>
      <c r="J4794" s="23" t="s">
        <v>148</v>
      </c>
      <c r="K4794" s="23" t="s">
        <v>24</v>
      </c>
      <c r="L4794" s="23">
        <v>1</v>
      </c>
      <c r="M4794" s="23">
        <v>109.57</v>
      </c>
      <c r="N4794" s="23">
        <v>15</v>
      </c>
      <c r="O4794" s="23">
        <v>5</v>
      </c>
      <c r="P4794" s="23" t="s">
        <v>25</v>
      </c>
      <c r="Q4794" s="23" t="s">
        <v>34</v>
      </c>
      <c r="R4794" s="23">
        <f t="shared" si="370"/>
        <v>1</v>
      </c>
      <c r="S4794" s="23" t="str">
        <f t="shared" si="371"/>
        <v>ORD104792_20250525_CUST02871_MED016</v>
      </c>
      <c r="T4794" s="23">
        <f t="shared" si="372"/>
        <v>1</v>
      </c>
      <c r="U4794" s="6">
        <f t="shared" si="373"/>
        <v>109.57</v>
      </c>
      <c r="V4794" s="6">
        <f>tbl_Raw_Data[[#This Row],[Discount_Pct]]*tbl_Raw_Data[[#This Row],[Gross_Amount]]/100</f>
        <v>16.435500000000001</v>
      </c>
      <c r="W4794" s="6">
        <f>tbl_Raw_Data[[#This Row],[Gross_Amount]]-tbl_Raw_Data[[#This Row],[Discount_Amount]]</f>
        <v>93.134499999999989</v>
      </c>
      <c r="X4794" s="6">
        <f>tbl_Raw_Data[[#This Row],[Net_Amount_Before_Tax]]*tbl_Raw_Data[[#This Row],[Tax_Pct]]/100</f>
        <v>4.6567249999999998</v>
      </c>
      <c r="Y4794" s="6">
        <f>tbl_Raw_Data[[#This Row],[Net_Amount_Before_Tax]]+tbl_Raw_Data[[#This Row],[Tax_Amount]]</f>
        <v>97.791224999999983</v>
      </c>
      <c r="Z4794" s="6">
        <f t="shared" si="374"/>
        <v>1</v>
      </c>
    </row>
    <row r="4795" spans="1:26" x14ac:dyDescent="0.3">
      <c r="A4795" s="23" t="s">
        <v>6821</v>
      </c>
      <c r="B4795" s="34">
        <v>45833</v>
      </c>
      <c r="C4795" s="23" t="s">
        <v>2997</v>
      </c>
      <c r="D4795" s="23" t="s">
        <v>183</v>
      </c>
      <c r="E4795" s="23" t="s">
        <v>184</v>
      </c>
      <c r="F4795" s="23">
        <v>122016</v>
      </c>
      <c r="G4795" s="23" t="s">
        <v>53</v>
      </c>
      <c r="H4795" s="23" t="s">
        <v>54</v>
      </c>
      <c r="I4795" s="23" t="s">
        <v>55</v>
      </c>
      <c r="J4795" s="23" t="s">
        <v>56</v>
      </c>
      <c r="K4795" s="23" t="s">
        <v>57</v>
      </c>
      <c r="L4795" s="23">
        <v>1</v>
      </c>
      <c r="M4795" s="23">
        <v>48.41</v>
      </c>
      <c r="N4795" s="23">
        <v>10</v>
      </c>
      <c r="O4795" s="23">
        <v>12</v>
      </c>
      <c r="P4795" s="23" t="s">
        <v>43</v>
      </c>
      <c r="Q4795" s="23" t="s">
        <v>26</v>
      </c>
      <c r="R4795" s="23">
        <f t="shared" si="370"/>
        <v>1</v>
      </c>
      <c r="S4795" s="23" t="str">
        <f t="shared" si="371"/>
        <v>ORD104792_20250625_CUST03340_MED020</v>
      </c>
      <c r="T4795" s="23">
        <f t="shared" si="372"/>
        <v>1</v>
      </c>
      <c r="U4795" s="6">
        <f t="shared" si="373"/>
        <v>48.41</v>
      </c>
      <c r="V4795" s="6">
        <f>tbl_Raw_Data[[#This Row],[Discount_Pct]]*tbl_Raw_Data[[#This Row],[Gross_Amount]]/100</f>
        <v>4.8409999999999993</v>
      </c>
      <c r="W4795" s="6">
        <f>tbl_Raw_Data[[#This Row],[Gross_Amount]]-tbl_Raw_Data[[#This Row],[Discount_Amount]]</f>
        <v>43.568999999999996</v>
      </c>
      <c r="X4795" s="6">
        <f>tbl_Raw_Data[[#This Row],[Net_Amount_Before_Tax]]*tbl_Raw_Data[[#This Row],[Tax_Pct]]/100</f>
        <v>5.2282799999999998</v>
      </c>
      <c r="Y4795" s="6">
        <f>tbl_Raw_Data[[#This Row],[Net_Amount_Before_Tax]]+tbl_Raw_Data[[#This Row],[Tax_Amount]]</f>
        <v>48.797279999999994</v>
      </c>
      <c r="Z4795" s="6">
        <f t="shared" si="374"/>
        <v>3</v>
      </c>
    </row>
    <row r="4796" spans="1:26" x14ac:dyDescent="0.3">
      <c r="A4796" s="23" t="s">
        <v>6823</v>
      </c>
      <c r="B4796" s="34">
        <v>45436</v>
      </c>
      <c r="C4796" s="23" t="s">
        <v>951</v>
      </c>
      <c r="D4796" s="23" t="s">
        <v>19</v>
      </c>
      <c r="E4796" s="23" t="s">
        <v>19</v>
      </c>
      <c r="F4796" s="23">
        <v>110085</v>
      </c>
      <c r="G4796" s="23" t="s">
        <v>185</v>
      </c>
      <c r="H4796" s="23" t="s">
        <v>186</v>
      </c>
      <c r="I4796" s="23" t="s">
        <v>76</v>
      </c>
      <c r="J4796" s="23" t="s">
        <v>187</v>
      </c>
      <c r="K4796" s="23" t="s">
        <v>57</v>
      </c>
      <c r="L4796" s="23">
        <v>1</v>
      </c>
      <c r="M4796" s="23">
        <v>87.66</v>
      </c>
      <c r="N4796" s="23">
        <v>10</v>
      </c>
      <c r="O4796" s="23">
        <v>5</v>
      </c>
      <c r="P4796" s="23" t="s">
        <v>25</v>
      </c>
      <c r="Q4796" s="23" t="s">
        <v>26</v>
      </c>
      <c r="R4796" s="23">
        <f t="shared" si="370"/>
        <v>1</v>
      </c>
      <c r="S4796" s="23" t="str">
        <f t="shared" si="371"/>
        <v>ORD104795_20240524_CUST03499_MED009</v>
      </c>
      <c r="T4796" s="23">
        <f t="shared" si="372"/>
        <v>1</v>
      </c>
      <c r="U4796" s="6">
        <f t="shared" si="373"/>
        <v>87.66</v>
      </c>
      <c r="V4796" s="6">
        <f>tbl_Raw_Data[[#This Row],[Discount_Pct]]*tbl_Raw_Data[[#This Row],[Gross_Amount]]/100</f>
        <v>8.7659999999999982</v>
      </c>
      <c r="W4796" s="6">
        <f>tbl_Raw_Data[[#This Row],[Gross_Amount]]-tbl_Raw_Data[[#This Row],[Discount_Amount]]</f>
        <v>78.894000000000005</v>
      </c>
      <c r="X4796" s="6">
        <f>tbl_Raw_Data[[#This Row],[Net_Amount_Before_Tax]]*tbl_Raw_Data[[#This Row],[Tax_Pct]]/100</f>
        <v>3.9447000000000001</v>
      </c>
      <c r="Y4796" s="6">
        <f>tbl_Raw_Data[[#This Row],[Net_Amount_Before_Tax]]+tbl_Raw_Data[[#This Row],[Tax_Amount]]</f>
        <v>82.838700000000003</v>
      </c>
      <c r="Z4796" s="6">
        <f t="shared" si="374"/>
        <v>3</v>
      </c>
    </row>
    <row r="4797" spans="1:26" x14ac:dyDescent="0.3">
      <c r="A4797" s="23" t="s">
        <v>6824</v>
      </c>
      <c r="B4797" s="34">
        <v>45857</v>
      </c>
      <c r="C4797" s="23" t="s">
        <v>2485</v>
      </c>
      <c r="D4797" s="23" t="s">
        <v>142</v>
      </c>
      <c r="E4797" s="23" t="s">
        <v>81</v>
      </c>
      <c r="F4797" s="23">
        <v>380058</v>
      </c>
      <c r="G4797" s="23" t="s">
        <v>196</v>
      </c>
      <c r="H4797" s="23" t="s">
        <v>197</v>
      </c>
      <c r="I4797" s="23" t="s">
        <v>32</v>
      </c>
      <c r="J4797" s="23" t="s">
        <v>42</v>
      </c>
      <c r="K4797" s="23" t="s">
        <v>24</v>
      </c>
      <c r="L4797" s="23">
        <v>3</v>
      </c>
      <c r="M4797" s="23">
        <v>28.32</v>
      </c>
      <c r="N4797" s="23">
        <v>5</v>
      </c>
      <c r="O4797" s="23">
        <v>5</v>
      </c>
      <c r="P4797" s="23" t="s">
        <v>65</v>
      </c>
      <c r="Q4797" s="23" t="s">
        <v>34</v>
      </c>
      <c r="R4797" s="23">
        <f t="shared" si="370"/>
        <v>1</v>
      </c>
      <c r="S4797" s="23" t="str">
        <f t="shared" si="371"/>
        <v>ORD104796_20250719_CUST02592_MED011</v>
      </c>
      <c r="T4797" s="23">
        <f t="shared" si="372"/>
        <v>1</v>
      </c>
      <c r="U4797" s="6">
        <f t="shared" si="373"/>
        <v>84.960000000000008</v>
      </c>
      <c r="V4797" s="6">
        <f>tbl_Raw_Data[[#This Row],[Discount_Pct]]*tbl_Raw_Data[[#This Row],[Gross_Amount]]/100</f>
        <v>4.2480000000000011</v>
      </c>
      <c r="W4797" s="6">
        <f>tbl_Raw_Data[[#This Row],[Gross_Amount]]-tbl_Raw_Data[[#This Row],[Discount_Amount]]</f>
        <v>80.712000000000003</v>
      </c>
      <c r="X4797" s="6">
        <f>tbl_Raw_Data[[#This Row],[Net_Amount_Before_Tax]]*tbl_Raw_Data[[#This Row],[Tax_Pct]]/100</f>
        <v>4.0355999999999996</v>
      </c>
      <c r="Y4797" s="6">
        <f>tbl_Raw_Data[[#This Row],[Net_Amount_Before_Tax]]+tbl_Raw_Data[[#This Row],[Tax_Amount]]</f>
        <v>84.747600000000006</v>
      </c>
      <c r="Z4797" s="6">
        <f t="shared" si="374"/>
        <v>2</v>
      </c>
    </row>
    <row r="4798" spans="1:26" x14ac:dyDescent="0.3">
      <c r="A4798" s="23" t="s">
        <v>6825</v>
      </c>
      <c r="B4798" s="34">
        <v>45411</v>
      </c>
      <c r="C4798" s="23" t="s">
        <v>4491</v>
      </c>
      <c r="D4798" s="23" t="s">
        <v>37</v>
      </c>
      <c r="E4798" s="23" t="s">
        <v>38</v>
      </c>
      <c r="F4798" s="23">
        <v>452016</v>
      </c>
      <c r="G4798" s="23" t="s">
        <v>107</v>
      </c>
      <c r="H4798" s="23" t="s">
        <v>108</v>
      </c>
      <c r="I4798" s="23" t="s">
        <v>63</v>
      </c>
      <c r="J4798" s="23" t="s">
        <v>42</v>
      </c>
      <c r="K4798" s="23" t="s">
        <v>57</v>
      </c>
      <c r="L4798" s="23">
        <v>2</v>
      </c>
      <c r="M4798" s="23">
        <v>92.44</v>
      </c>
      <c r="N4798" s="23">
        <v>15</v>
      </c>
      <c r="O4798" s="23">
        <v>12</v>
      </c>
      <c r="P4798" s="23" t="s">
        <v>65</v>
      </c>
      <c r="Q4798" s="23" t="s">
        <v>34</v>
      </c>
      <c r="R4798" s="23">
        <f t="shared" si="370"/>
        <v>1</v>
      </c>
      <c r="S4798" s="23" t="str">
        <f t="shared" si="371"/>
        <v>ORD104797_20240429_CUST02489_MED005</v>
      </c>
      <c r="T4798" s="23">
        <f t="shared" si="372"/>
        <v>1</v>
      </c>
      <c r="U4798" s="6">
        <f t="shared" si="373"/>
        <v>184.88</v>
      </c>
      <c r="V4798" s="6">
        <f>tbl_Raw_Data[[#This Row],[Discount_Pct]]*tbl_Raw_Data[[#This Row],[Gross_Amount]]/100</f>
        <v>27.731999999999999</v>
      </c>
      <c r="W4798" s="6">
        <f>tbl_Raw_Data[[#This Row],[Gross_Amount]]-tbl_Raw_Data[[#This Row],[Discount_Amount]]</f>
        <v>157.148</v>
      </c>
      <c r="X4798" s="6">
        <f>tbl_Raw_Data[[#This Row],[Net_Amount_Before_Tax]]*tbl_Raw_Data[[#This Row],[Tax_Pct]]/100</f>
        <v>18.857759999999999</v>
      </c>
      <c r="Y4798" s="6">
        <f>tbl_Raw_Data[[#This Row],[Net_Amount_Before_Tax]]+tbl_Raw_Data[[#This Row],[Tax_Amount]]</f>
        <v>176.00576000000001</v>
      </c>
      <c r="Z4798" s="6">
        <f t="shared" si="374"/>
        <v>3</v>
      </c>
    </row>
    <row r="4799" spans="1:26" x14ac:dyDescent="0.3">
      <c r="A4799" s="23" t="s">
        <v>6826</v>
      </c>
      <c r="B4799" s="34">
        <v>45397</v>
      </c>
      <c r="C4799" s="23" t="s">
        <v>647</v>
      </c>
      <c r="D4799" s="23" t="s">
        <v>159</v>
      </c>
      <c r="E4799" s="23" t="s">
        <v>47</v>
      </c>
      <c r="F4799" s="23">
        <v>400001</v>
      </c>
      <c r="G4799" s="23" t="s">
        <v>119</v>
      </c>
      <c r="H4799" s="23" t="s">
        <v>120</v>
      </c>
      <c r="I4799" s="23" t="s">
        <v>32</v>
      </c>
      <c r="J4799" s="23" t="s">
        <v>64</v>
      </c>
      <c r="K4799" s="23" t="s">
        <v>57</v>
      </c>
      <c r="L4799" s="23">
        <v>2</v>
      </c>
      <c r="M4799" s="23">
        <v>71.83</v>
      </c>
      <c r="N4799" s="23">
        <v>10</v>
      </c>
      <c r="O4799" s="23">
        <v>5</v>
      </c>
      <c r="P4799" s="23" t="s">
        <v>43</v>
      </c>
      <c r="Q4799" s="23" t="s">
        <v>90</v>
      </c>
      <c r="R4799" s="23">
        <f t="shared" si="370"/>
        <v>1</v>
      </c>
      <c r="S4799" s="23" t="str">
        <f t="shared" si="371"/>
        <v>ORD104798_20240415_CUST01780_MED010</v>
      </c>
      <c r="T4799" s="23">
        <f t="shared" si="372"/>
        <v>1</v>
      </c>
      <c r="U4799" s="6">
        <f t="shared" si="373"/>
        <v>143.66</v>
      </c>
      <c r="V4799" s="6">
        <f>tbl_Raw_Data[[#This Row],[Discount_Pct]]*tbl_Raw_Data[[#This Row],[Gross_Amount]]/100</f>
        <v>14.366</v>
      </c>
      <c r="W4799" s="6">
        <f>tbl_Raw_Data[[#This Row],[Gross_Amount]]-tbl_Raw_Data[[#This Row],[Discount_Amount]]</f>
        <v>129.29399999999998</v>
      </c>
      <c r="X4799" s="6">
        <f>tbl_Raw_Data[[#This Row],[Net_Amount_Before_Tax]]*tbl_Raw_Data[[#This Row],[Tax_Pct]]/100</f>
        <v>6.4646999999999988</v>
      </c>
      <c r="Y4799" s="6">
        <f>tbl_Raw_Data[[#This Row],[Net_Amount_Before_Tax]]+tbl_Raw_Data[[#This Row],[Tax_Amount]]</f>
        <v>135.75869999999998</v>
      </c>
      <c r="Z4799" s="6">
        <f t="shared" si="374"/>
        <v>4</v>
      </c>
    </row>
    <row r="4800" spans="1:26" x14ac:dyDescent="0.3">
      <c r="A4800" s="23" t="s">
        <v>6826</v>
      </c>
      <c r="B4800" s="34">
        <v>45679</v>
      </c>
      <c r="C4800" s="23" t="s">
        <v>6827</v>
      </c>
      <c r="D4800" s="23" t="s">
        <v>46</v>
      </c>
      <c r="E4800" s="23" t="s">
        <v>47</v>
      </c>
      <c r="F4800" s="23">
        <v>411057</v>
      </c>
      <c r="G4800" s="23" t="s">
        <v>119</v>
      </c>
      <c r="H4800" s="23" t="s">
        <v>120</v>
      </c>
      <c r="I4800" s="23" t="s">
        <v>32</v>
      </c>
      <c r="J4800" s="23" t="s">
        <v>64</v>
      </c>
      <c r="K4800" s="23" t="s">
        <v>57</v>
      </c>
      <c r="L4800" s="23">
        <v>1</v>
      </c>
      <c r="M4800" s="23">
        <v>69.5</v>
      </c>
      <c r="N4800" s="23">
        <v>5</v>
      </c>
      <c r="O4800" s="23">
        <v>5</v>
      </c>
      <c r="P4800" s="23" t="s">
        <v>65</v>
      </c>
      <c r="Q4800" s="23" t="s">
        <v>34</v>
      </c>
      <c r="R4800" s="23">
        <f t="shared" si="370"/>
        <v>1</v>
      </c>
      <c r="S4800" s="23" t="str">
        <f t="shared" si="371"/>
        <v>ORD104798_20250122_CUST01953_MED010</v>
      </c>
      <c r="T4800" s="23">
        <f t="shared" si="372"/>
        <v>1</v>
      </c>
      <c r="U4800" s="6">
        <f t="shared" si="373"/>
        <v>69.5</v>
      </c>
      <c r="V4800" s="6">
        <f>tbl_Raw_Data[[#This Row],[Discount_Pct]]*tbl_Raw_Data[[#This Row],[Gross_Amount]]/100</f>
        <v>3.4750000000000001</v>
      </c>
      <c r="W4800" s="6">
        <f>tbl_Raw_Data[[#This Row],[Gross_Amount]]-tbl_Raw_Data[[#This Row],[Discount_Amount]]</f>
        <v>66.025000000000006</v>
      </c>
      <c r="X4800" s="6">
        <f>tbl_Raw_Data[[#This Row],[Net_Amount_Before_Tax]]*tbl_Raw_Data[[#This Row],[Tax_Pct]]/100</f>
        <v>3.30125</v>
      </c>
      <c r="Y4800" s="6">
        <f>tbl_Raw_Data[[#This Row],[Net_Amount_Before_Tax]]+tbl_Raw_Data[[#This Row],[Tax_Amount]]</f>
        <v>69.326250000000002</v>
      </c>
      <c r="Z4800" s="6">
        <f t="shared" si="374"/>
        <v>1</v>
      </c>
    </row>
    <row r="4801" spans="1:26" x14ac:dyDescent="0.3">
      <c r="A4801" s="23" t="s">
        <v>6828</v>
      </c>
      <c r="B4801" s="34">
        <v>45656</v>
      </c>
      <c r="C4801" s="23" t="s">
        <v>290</v>
      </c>
      <c r="D4801" s="23" t="s">
        <v>183</v>
      </c>
      <c r="E4801" s="23" t="s">
        <v>184</v>
      </c>
      <c r="F4801" s="23">
        <v>122001</v>
      </c>
      <c r="G4801" s="23" t="s">
        <v>192</v>
      </c>
      <c r="H4801" s="23" t="s">
        <v>193</v>
      </c>
      <c r="I4801" s="23" t="s">
        <v>41</v>
      </c>
      <c r="J4801" s="23" t="s">
        <v>194</v>
      </c>
      <c r="K4801" s="23" t="s">
        <v>24</v>
      </c>
      <c r="L4801" s="23">
        <v>2</v>
      </c>
      <c r="M4801" s="23">
        <v>31.55</v>
      </c>
      <c r="N4801" s="23">
        <v>5</v>
      </c>
      <c r="O4801" s="23">
        <v>18</v>
      </c>
      <c r="P4801" s="23" t="s">
        <v>43</v>
      </c>
      <c r="Q4801" s="23" t="s">
        <v>44</v>
      </c>
      <c r="R4801" s="23">
        <f t="shared" si="370"/>
        <v>1</v>
      </c>
      <c r="S4801" s="23" t="str">
        <f t="shared" si="371"/>
        <v>ORD104800_20241230_CUST02704_MED002</v>
      </c>
      <c r="T4801" s="23">
        <f t="shared" si="372"/>
        <v>1</v>
      </c>
      <c r="U4801" s="6">
        <f t="shared" si="373"/>
        <v>63.1</v>
      </c>
      <c r="V4801" s="6">
        <f>tbl_Raw_Data[[#This Row],[Discount_Pct]]*tbl_Raw_Data[[#This Row],[Gross_Amount]]/100</f>
        <v>3.1549999999999998</v>
      </c>
      <c r="W4801" s="6">
        <f>tbl_Raw_Data[[#This Row],[Gross_Amount]]-tbl_Raw_Data[[#This Row],[Discount_Amount]]</f>
        <v>59.945</v>
      </c>
      <c r="X4801" s="6">
        <f>tbl_Raw_Data[[#This Row],[Net_Amount_Before_Tax]]*tbl_Raw_Data[[#This Row],[Tax_Pct]]/100</f>
        <v>10.790100000000001</v>
      </c>
      <c r="Y4801" s="6">
        <f>tbl_Raw_Data[[#This Row],[Net_Amount_Before_Tax]]+tbl_Raw_Data[[#This Row],[Tax_Amount]]</f>
        <v>70.735100000000003</v>
      </c>
      <c r="Z4801" s="6">
        <f t="shared" si="374"/>
        <v>2</v>
      </c>
    </row>
    <row r="4802" spans="1:26" x14ac:dyDescent="0.3">
      <c r="A4802" s="23" t="s">
        <v>6829</v>
      </c>
      <c r="B4802" s="34">
        <v>45456</v>
      </c>
      <c r="C4802" s="23" t="s">
        <v>1419</v>
      </c>
      <c r="D4802" s="23" t="s">
        <v>183</v>
      </c>
      <c r="E4802" s="23" t="s">
        <v>184</v>
      </c>
      <c r="F4802" s="23">
        <v>122018</v>
      </c>
      <c r="G4802" s="23" t="s">
        <v>30</v>
      </c>
      <c r="H4802" s="23" t="s">
        <v>31</v>
      </c>
      <c r="I4802" s="23" t="s">
        <v>32</v>
      </c>
      <c r="J4802" s="23" t="s">
        <v>23</v>
      </c>
      <c r="K4802" s="23" t="s">
        <v>24</v>
      </c>
      <c r="L4802" s="23">
        <v>1</v>
      </c>
      <c r="M4802" s="23">
        <v>123.02</v>
      </c>
      <c r="N4802" s="23">
        <v>0</v>
      </c>
      <c r="O4802" s="23">
        <v>12</v>
      </c>
      <c r="P4802" s="23" t="s">
        <v>33</v>
      </c>
      <c r="Q4802" s="23" t="s">
        <v>90</v>
      </c>
      <c r="R4802" s="23">
        <f t="shared" ref="R4802:R4865" si="375">COUNTIFS($A$2:$A$8001,A4802,$B$2:$B$8001,B4802,$C$2:$C$8001,C4802,$G$2:$G$8001,G4802)</f>
        <v>1</v>
      </c>
      <c r="S4802" s="23" t="str">
        <f t="shared" ref="S4802:S4865" si="376">A4802&amp;"_"&amp;TEXT(B4802,"yyyymmdd")&amp;"_"&amp;C4802&amp;"_"&amp;G4802</f>
        <v>ORD104801_20240613_CUST02078_MED017</v>
      </c>
      <c r="T4802" s="23">
        <f t="shared" ref="T4802:T4865" si="377">COUNTIF($S$2:$S$8001,S4802)</f>
        <v>1</v>
      </c>
      <c r="U4802" s="6">
        <f t="shared" ref="U4802:U4865" si="378">L4802*M4802</f>
        <v>123.02</v>
      </c>
      <c r="V4802" s="6">
        <f>tbl_Raw_Data[[#This Row],[Discount_Pct]]*tbl_Raw_Data[[#This Row],[Gross_Amount]]/100</f>
        <v>0</v>
      </c>
      <c r="W4802" s="6">
        <f>tbl_Raw_Data[[#This Row],[Gross_Amount]]-tbl_Raw_Data[[#This Row],[Discount_Amount]]</f>
        <v>123.02</v>
      </c>
      <c r="X4802" s="6">
        <f>tbl_Raw_Data[[#This Row],[Net_Amount_Before_Tax]]*tbl_Raw_Data[[#This Row],[Tax_Pct]]/100</f>
        <v>14.7624</v>
      </c>
      <c r="Y4802" s="6">
        <f>tbl_Raw_Data[[#This Row],[Net_Amount_Before_Tax]]+tbl_Raw_Data[[#This Row],[Tax_Amount]]</f>
        <v>137.7824</v>
      </c>
      <c r="Z4802" s="6">
        <f t="shared" ref="Z4802:Z4865" si="379">COUNTIFS($C$2:$C$8001,C4802,$Q$2:$Q$8001,"Delivered")</f>
        <v>3</v>
      </c>
    </row>
    <row r="4803" spans="1:26" x14ac:dyDescent="0.3">
      <c r="A4803" s="23" t="s">
        <v>6830</v>
      </c>
      <c r="B4803" s="34">
        <v>45608</v>
      </c>
      <c r="C4803" s="23" t="s">
        <v>2053</v>
      </c>
      <c r="D4803" s="23" t="s">
        <v>80</v>
      </c>
      <c r="E4803" s="23" t="s">
        <v>81</v>
      </c>
      <c r="F4803" s="23">
        <v>395001</v>
      </c>
      <c r="G4803" s="23" t="s">
        <v>315</v>
      </c>
      <c r="H4803" s="23" t="s">
        <v>316</v>
      </c>
      <c r="I4803" s="23" t="s">
        <v>50</v>
      </c>
      <c r="J4803" s="23" t="s">
        <v>114</v>
      </c>
      <c r="K4803" s="23" t="s">
        <v>24</v>
      </c>
      <c r="L4803" s="23">
        <v>2</v>
      </c>
      <c r="M4803" s="23">
        <v>127.73</v>
      </c>
      <c r="N4803" s="23">
        <v>5</v>
      </c>
      <c r="O4803" s="23">
        <v>12</v>
      </c>
      <c r="P4803" s="23" t="s">
        <v>89</v>
      </c>
      <c r="Q4803" s="23" t="s">
        <v>90</v>
      </c>
      <c r="R4803" s="23">
        <f t="shared" si="375"/>
        <v>1</v>
      </c>
      <c r="S4803" s="23" t="str">
        <f t="shared" si="376"/>
        <v>ORD104802_20241112_CUST00831_MED012</v>
      </c>
      <c r="T4803" s="23">
        <f t="shared" si="377"/>
        <v>1</v>
      </c>
      <c r="U4803" s="6">
        <f t="shared" si="378"/>
        <v>255.46</v>
      </c>
      <c r="V4803" s="6">
        <f>tbl_Raw_Data[[#This Row],[Discount_Pct]]*tbl_Raw_Data[[#This Row],[Gross_Amount]]/100</f>
        <v>12.773</v>
      </c>
      <c r="W4803" s="6">
        <f>tbl_Raw_Data[[#This Row],[Gross_Amount]]-tbl_Raw_Data[[#This Row],[Discount_Amount]]</f>
        <v>242.68700000000001</v>
      </c>
      <c r="X4803" s="6">
        <f>tbl_Raw_Data[[#This Row],[Net_Amount_Before_Tax]]*tbl_Raw_Data[[#This Row],[Tax_Pct]]/100</f>
        <v>29.122440000000001</v>
      </c>
      <c r="Y4803" s="6">
        <f>tbl_Raw_Data[[#This Row],[Net_Amount_Before_Tax]]+tbl_Raw_Data[[#This Row],[Tax_Amount]]</f>
        <v>271.80944</v>
      </c>
      <c r="Z4803" s="6">
        <f t="shared" si="379"/>
        <v>1</v>
      </c>
    </row>
    <row r="4804" spans="1:26" x14ac:dyDescent="0.3">
      <c r="A4804" s="23" t="s">
        <v>6831</v>
      </c>
      <c r="B4804" s="34">
        <v>45769</v>
      </c>
      <c r="C4804" s="23" t="s">
        <v>715</v>
      </c>
      <c r="D4804" s="23" t="s">
        <v>28</v>
      </c>
      <c r="E4804" s="23" t="s">
        <v>29</v>
      </c>
      <c r="F4804" s="23">
        <v>500090</v>
      </c>
      <c r="G4804" s="23" t="s">
        <v>30</v>
      </c>
      <c r="H4804" s="23" t="s">
        <v>31</v>
      </c>
      <c r="I4804" s="23" t="s">
        <v>32</v>
      </c>
      <c r="J4804" s="23" t="s">
        <v>23</v>
      </c>
      <c r="K4804" s="23" t="s">
        <v>24</v>
      </c>
      <c r="L4804" s="23">
        <v>1</v>
      </c>
      <c r="M4804" s="23">
        <v>152.74</v>
      </c>
      <c r="N4804" s="23">
        <v>10</v>
      </c>
      <c r="O4804" s="23">
        <v>18</v>
      </c>
      <c r="P4804" s="23" t="s">
        <v>43</v>
      </c>
      <c r="Q4804" s="23" t="s">
        <v>34</v>
      </c>
      <c r="R4804" s="23">
        <f t="shared" si="375"/>
        <v>1</v>
      </c>
      <c r="S4804" s="23" t="str">
        <f t="shared" si="376"/>
        <v>ORD104803_20250422_CUST01677_MED017</v>
      </c>
      <c r="T4804" s="23">
        <f t="shared" si="377"/>
        <v>1</v>
      </c>
      <c r="U4804" s="6">
        <f t="shared" si="378"/>
        <v>152.74</v>
      </c>
      <c r="V4804" s="6">
        <f>tbl_Raw_Data[[#This Row],[Discount_Pct]]*tbl_Raw_Data[[#This Row],[Gross_Amount]]/100</f>
        <v>15.274000000000001</v>
      </c>
      <c r="W4804" s="6">
        <f>tbl_Raw_Data[[#This Row],[Gross_Amount]]-tbl_Raw_Data[[#This Row],[Discount_Amount]]</f>
        <v>137.46600000000001</v>
      </c>
      <c r="X4804" s="6">
        <f>tbl_Raw_Data[[#This Row],[Net_Amount_Before_Tax]]*tbl_Raw_Data[[#This Row],[Tax_Pct]]/100</f>
        <v>24.743880000000001</v>
      </c>
      <c r="Y4804" s="6">
        <f>tbl_Raw_Data[[#This Row],[Net_Amount_Before_Tax]]+tbl_Raw_Data[[#This Row],[Tax_Amount]]</f>
        <v>162.20988</v>
      </c>
      <c r="Z4804" s="6">
        <f t="shared" si="379"/>
        <v>2</v>
      </c>
    </row>
    <row r="4805" spans="1:26" x14ac:dyDescent="0.3">
      <c r="A4805" s="23" t="s">
        <v>6832</v>
      </c>
      <c r="B4805" s="34">
        <v>45954</v>
      </c>
      <c r="C4805" s="23" t="s">
        <v>895</v>
      </c>
      <c r="D4805" s="23" t="s">
        <v>87</v>
      </c>
      <c r="E4805" s="23" t="s">
        <v>88</v>
      </c>
      <c r="F4805" s="23">
        <v>600100</v>
      </c>
      <c r="G4805" s="23" t="s">
        <v>74</v>
      </c>
      <c r="H4805" s="23" t="s">
        <v>75</v>
      </c>
      <c r="I4805" s="23" t="s">
        <v>76</v>
      </c>
      <c r="J4805" s="23" t="s">
        <v>77</v>
      </c>
      <c r="K4805" s="23" t="s">
        <v>57</v>
      </c>
      <c r="L4805" s="23">
        <v>2</v>
      </c>
      <c r="M4805" s="23">
        <v>61.37</v>
      </c>
      <c r="N4805" s="23">
        <v>5</v>
      </c>
      <c r="O4805" s="23">
        <v>5</v>
      </c>
      <c r="P4805" s="23" t="s">
        <v>33</v>
      </c>
      <c r="Q4805" s="23" t="s">
        <v>34</v>
      </c>
      <c r="R4805" s="23">
        <f t="shared" si="375"/>
        <v>1</v>
      </c>
      <c r="S4805" s="23" t="str">
        <f t="shared" si="376"/>
        <v>ORD104804_20251024_CUST02858_MED008</v>
      </c>
      <c r="T4805" s="23">
        <f t="shared" si="377"/>
        <v>1</v>
      </c>
      <c r="U4805" s="6">
        <f t="shared" si="378"/>
        <v>122.74</v>
      </c>
      <c r="V4805" s="6">
        <f>tbl_Raw_Data[[#This Row],[Discount_Pct]]*tbl_Raw_Data[[#This Row],[Gross_Amount]]/100</f>
        <v>6.1369999999999996</v>
      </c>
      <c r="W4805" s="6">
        <f>tbl_Raw_Data[[#This Row],[Gross_Amount]]-tbl_Raw_Data[[#This Row],[Discount_Amount]]</f>
        <v>116.60299999999999</v>
      </c>
      <c r="X4805" s="6">
        <f>tbl_Raw_Data[[#This Row],[Net_Amount_Before_Tax]]*tbl_Raw_Data[[#This Row],[Tax_Pct]]/100</f>
        <v>5.8301499999999997</v>
      </c>
      <c r="Y4805" s="6">
        <f>tbl_Raw_Data[[#This Row],[Net_Amount_Before_Tax]]+tbl_Raw_Data[[#This Row],[Tax_Amount]]</f>
        <v>122.43315</v>
      </c>
      <c r="Z4805" s="6">
        <f t="shared" si="379"/>
        <v>2</v>
      </c>
    </row>
    <row r="4806" spans="1:26" x14ac:dyDescent="0.3">
      <c r="A4806" s="23" t="s">
        <v>6832</v>
      </c>
      <c r="B4806" s="34">
        <v>45410</v>
      </c>
      <c r="C4806" s="23" t="s">
        <v>1140</v>
      </c>
      <c r="D4806" s="23" t="s">
        <v>130</v>
      </c>
      <c r="E4806" s="23" t="s">
        <v>131</v>
      </c>
      <c r="F4806" s="23">
        <v>700029</v>
      </c>
      <c r="G4806" s="23" t="s">
        <v>315</v>
      </c>
      <c r="H4806" s="23" t="s">
        <v>316</v>
      </c>
      <c r="I4806" s="23" t="s">
        <v>50</v>
      </c>
      <c r="J4806" s="23" t="s">
        <v>114</v>
      </c>
      <c r="K4806" s="23" t="s">
        <v>24</v>
      </c>
      <c r="L4806" s="23">
        <v>3</v>
      </c>
      <c r="M4806" s="23">
        <v>136.87</v>
      </c>
      <c r="N4806" s="23">
        <v>5</v>
      </c>
      <c r="O4806" s="23">
        <v>5</v>
      </c>
      <c r="P4806" s="23" t="s">
        <v>43</v>
      </c>
      <c r="Q4806" s="23" t="s">
        <v>34</v>
      </c>
      <c r="R4806" s="23">
        <f t="shared" si="375"/>
        <v>1</v>
      </c>
      <c r="S4806" s="23" t="str">
        <f t="shared" si="376"/>
        <v>ORD104804_20240428_CUST03309_MED012</v>
      </c>
      <c r="T4806" s="23">
        <f t="shared" si="377"/>
        <v>1</v>
      </c>
      <c r="U4806" s="6">
        <f t="shared" si="378"/>
        <v>410.61</v>
      </c>
      <c r="V4806" s="6">
        <f>tbl_Raw_Data[[#This Row],[Discount_Pct]]*tbl_Raw_Data[[#This Row],[Gross_Amount]]/100</f>
        <v>20.530500000000004</v>
      </c>
      <c r="W4806" s="6">
        <f>tbl_Raw_Data[[#This Row],[Gross_Amount]]-tbl_Raw_Data[[#This Row],[Discount_Amount]]</f>
        <v>390.0795</v>
      </c>
      <c r="X4806" s="6">
        <f>tbl_Raw_Data[[#This Row],[Net_Amount_Before_Tax]]*tbl_Raw_Data[[#This Row],[Tax_Pct]]/100</f>
        <v>19.503975000000001</v>
      </c>
      <c r="Y4806" s="6">
        <f>tbl_Raw_Data[[#This Row],[Net_Amount_Before_Tax]]+tbl_Raw_Data[[#This Row],[Tax_Amount]]</f>
        <v>409.58347500000002</v>
      </c>
      <c r="Z4806" s="6">
        <f t="shared" si="379"/>
        <v>3</v>
      </c>
    </row>
    <row r="4807" spans="1:26" x14ac:dyDescent="0.3">
      <c r="A4807" s="23" t="s">
        <v>6833</v>
      </c>
      <c r="B4807" s="34">
        <v>45340</v>
      </c>
      <c r="C4807" s="23" t="s">
        <v>1263</v>
      </c>
      <c r="D4807" s="23" t="s">
        <v>52</v>
      </c>
      <c r="E4807" s="23" t="s">
        <v>52</v>
      </c>
      <c r="F4807" s="23">
        <v>160036</v>
      </c>
      <c r="G4807" s="23" t="s">
        <v>233</v>
      </c>
      <c r="H4807" s="23" t="s">
        <v>234</v>
      </c>
      <c r="I4807" s="23" t="s">
        <v>104</v>
      </c>
      <c r="J4807" s="23" t="s">
        <v>42</v>
      </c>
      <c r="K4807" s="23" t="s">
        <v>24</v>
      </c>
      <c r="L4807" s="23">
        <v>2</v>
      </c>
      <c r="M4807" s="23">
        <v>145.63999999999999</v>
      </c>
      <c r="N4807" s="23">
        <v>10</v>
      </c>
      <c r="O4807" s="23">
        <v>5</v>
      </c>
      <c r="P4807" s="23" t="s">
        <v>65</v>
      </c>
      <c r="Q4807" s="23" t="s">
        <v>26</v>
      </c>
      <c r="R4807" s="23">
        <f t="shared" si="375"/>
        <v>1</v>
      </c>
      <c r="S4807" s="23" t="str">
        <f t="shared" si="376"/>
        <v>ORD104806_20240218_CUST01741_MED019</v>
      </c>
      <c r="T4807" s="23">
        <f t="shared" si="377"/>
        <v>1</v>
      </c>
      <c r="U4807" s="6">
        <f t="shared" si="378"/>
        <v>291.27999999999997</v>
      </c>
      <c r="V4807" s="6">
        <f>tbl_Raw_Data[[#This Row],[Discount_Pct]]*tbl_Raw_Data[[#This Row],[Gross_Amount]]/100</f>
        <v>29.127999999999997</v>
      </c>
      <c r="W4807" s="6">
        <f>tbl_Raw_Data[[#This Row],[Gross_Amount]]-tbl_Raw_Data[[#This Row],[Discount_Amount]]</f>
        <v>262.15199999999999</v>
      </c>
      <c r="X4807" s="6">
        <f>tbl_Raw_Data[[#This Row],[Net_Amount_Before_Tax]]*tbl_Raw_Data[[#This Row],[Tax_Pct]]/100</f>
        <v>13.1076</v>
      </c>
      <c r="Y4807" s="6">
        <f>tbl_Raw_Data[[#This Row],[Net_Amount_Before_Tax]]+tbl_Raw_Data[[#This Row],[Tax_Amount]]</f>
        <v>275.25959999999998</v>
      </c>
      <c r="Z4807" s="6">
        <f t="shared" si="379"/>
        <v>1</v>
      </c>
    </row>
    <row r="4808" spans="1:26" x14ac:dyDescent="0.3">
      <c r="A4808" s="23" t="s">
        <v>6834</v>
      </c>
      <c r="B4808" s="34">
        <v>45354</v>
      </c>
      <c r="C4808" s="23" t="s">
        <v>3010</v>
      </c>
      <c r="D4808" s="23" t="s">
        <v>123</v>
      </c>
      <c r="E4808" s="23" t="s">
        <v>101</v>
      </c>
      <c r="F4808" s="23">
        <v>226016</v>
      </c>
      <c r="G4808" s="23" t="s">
        <v>20</v>
      </c>
      <c r="H4808" s="23" t="s">
        <v>21</v>
      </c>
      <c r="I4808" s="23" t="s">
        <v>22</v>
      </c>
      <c r="J4808" s="23" t="s">
        <v>23</v>
      </c>
      <c r="K4808" s="23" t="s">
        <v>24</v>
      </c>
      <c r="L4808" s="23">
        <v>2</v>
      </c>
      <c r="M4808" s="23">
        <v>124.28</v>
      </c>
      <c r="N4808" s="23">
        <v>5</v>
      </c>
      <c r="O4808" s="23">
        <v>18</v>
      </c>
      <c r="P4808" s="23" t="s">
        <v>25</v>
      </c>
      <c r="Q4808" s="23" t="s">
        <v>90</v>
      </c>
      <c r="R4808" s="23">
        <f t="shared" si="375"/>
        <v>1</v>
      </c>
      <c r="S4808" s="23" t="str">
        <f t="shared" si="376"/>
        <v>ORD104807_20240303_CUST02486_MED024</v>
      </c>
      <c r="T4808" s="23">
        <f t="shared" si="377"/>
        <v>1</v>
      </c>
      <c r="U4808" s="6">
        <f t="shared" si="378"/>
        <v>248.56</v>
      </c>
      <c r="V4808" s="6">
        <f>tbl_Raw_Data[[#This Row],[Discount_Pct]]*tbl_Raw_Data[[#This Row],[Gross_Amount]]/100</f>
        <v>12.427999999999999</v>
      </c>
      <c r="W4808" s="6">
        <f>tbl_Raw_Data[[#This Row],[Gross_Amount]]-tbl_Raw_Data[[#This Row],[Discount_Amount]]</f>
        <v>236.13200000000001</v>
      </c>
      <c r="X4808" s="6">
        <f>tbl_Raw_Data[[#This Row],[Net_Amount_Before_Tax]]*tbl_Raw_Data[[#This Row],[Tax_Pct]]/100</f>
        <v>42.50376</v>
      </c>
      <c r="Y4808" s="6">
        <f>tbl_Raw_Data[[#This Row],[Net_Amount_Before_Tax]]+tbl_Raw_Data[[#This Row],[Tax_Amount]]</f>
        <v>278.63576</v>
      </c>
      <c r="Z4808" s="6">
        <f t="shared" si="379"/>
        <v>1</v>
      </c>
    </row>
    <row r="4809" spans="1:26" x14ac:dyDescent="0.3">
      <c r="A4809" s="23" t="s">
        <v>6835</v>
      </c>
      <c r="B4809" s="34">
        <v>46009</v>
      </c>
      <c r="C4809" s="23" t="s">
        <v>6836</v>
      </c>
      <c r="D4809" s="23" t="s">
        <v>183</v>
      </c>
      <c r="E4809" s="23" t="s">
        <v>184</v>
      </c>
      <c r="F4809" s="23">
        <v>122001</v>
      </c>
      <c r="G4809" s="23" t="s">
        <v>53</v>
      </c>
      <c r="H4809" s="23" t="s">
        <v>54</v>
      </c>
      <c r="I4809" s="23" t="s">
        <v>55</v>
      </c>
      <c r="J4809" s="23" t="s">
        <v>56</v>
      </c>
      <c r="K4809" s="23" t="s">
        <v>57</v>
      </c>
      <c r="L4809" s="23">
        <v>1</v>
      </c>
      <c r="M4809" s="23">
        <v>51.66</v>
      </c>
      <c r="N4809" s="23">
        <v>5</v>
      </c>
      <c r="O4809" s="23">
        <v>12</v>
      </c>
      <c r="P4809" s="23" t="s">
        <v>65</v>
      </c>
      <c r="Q4809" s="23" t="s">
        <v>34</v>
      </c>
      <c r="R4809" s="23">
        <f t="shared" si="375"/>
        <v>1</v>
      </c>
      <c r="S4809" s="23" t="str">
        <f t="shared" si="376"/>
        <v>ORD104808_20251218_CUST03412_MED020</v>
      </c>
      <c r="T4809" s="23">
        <f t="shared" si="377"/>
        <v>1</v>
      </c>
      <c r="U4809" s="6">
        <f t="shared" si="378"/>
        <v>51.66</v>
      </c>
      <c r="V4809" s="6">
        <f>tbl_Raw_Data[[#This Row],[Discount_Pct]]*tbl_Raw_Data[[#This Row],[Gross_Amount]]/100</f>
        <v>2.5829999999999997</v>
      </c>
      <c r="W4809" s="6">
        <f>tbl_Raw_Data[[#This Row],[Gross_Amount]]-tbl_Raw_Data[[#This Row],[Discount_Amount]]</f>
        <v>49.076999999999998</v>
      </c>
      <c r="X4809" s="6">
        <f>tbl_Raw_Data[[#This Row],[Net_Amount_Before_Tax]]*tbl_Raw_Data[[#This Row],[Tax_Pct]]/100</f>
        <v>5.88924</v>
      </c>
      <c r="Y4809" s="6">
        <f>tbl_Raw_Data[[#This Row],[Net_Amount_Before_Tax]]+tbl_Raw_Data[[#This Row],[Tax_Amount]]</f>
        <v>54.966239999999999</v>
      </c>
      <c r="Z4809" s="6">
        <f t="shared" si="379"/>
        <v>1</v>
      </c>
    </row>
    <row r="4810" spans="1:26" x14ac:dyDescent="0.3">
      <c r="A4810" s="23" t="s">
        <v>6837</v>
      </c>
      <c r="B4810" s="34">
        <v>45656</v>
      </c>
      <c r="C4810" s="23" t="s">
        <v>278</v>
      </c>
      <c r="D4810" s="23" t="s">
        <v>87</v>
      </c>
      <c r="E4810" s="23" t="s">
        <v>88</v>
      </c>
      <c r="F4810" s="23">
        <v>600096</v>
      </c>
      <c r="G4810" s="23" t="s">
        <v>20</v>
      </c>
      <c r="H4810" s="23" t="s">
        <v>21</v>
      </c>
      <c r="I4810" s="23" t="s">
        <v>22</v>
      </c>
      <c r="J4810" s="23" t="s">
        <v>23</v>
      </c>
      <c r="K4810" s="23" t="s">
        <v>24</v>
      </c>
      <c r="L4810" s="23">
        <v>4</v>
      </c>
      <c r="M4810" s="23">
        <v>150.66</v>
      </c>
      <c r="N4810" s="23">
        <v>5</v>
      </c>
      <c r="O4810" s="23">
        <v>12</v>
      </c>
      <c r="P4810" s="23" t="s">
        <v>43</v>
      </c>
      <c r="Q4810" s="23" t="s">
        <v>34</v>
      </c>
      <c r="R4810" s="23">
        <f t="shared" si="375"/>
        <v>1</v>
      </c>
      <c r="S4810" s="23" t="str">
        <f t="shared" si="376"/>
        <v>ORD104809_20241230_CUST01034_MED024</v>
      </c>
      <c r="T4810" s="23">
        <f t="shared" si="377"/>
        <v>1</v>
      </c>
      <c r="U4810" s="6">
        <f t="shared" si="378"/>
        <v>602.64</v>
      </c>
      <c r="V4810" s="6">
        <f>tbl_Raw_Data[[#This Row],[Discount_Pct]]*tbl_Raw_Data[[#This Row],[Gross_Amount]]/100</f>
        <v>30.131999999999998</v>
      </c>
      <c r="W4810" s="6">
        <f>tbl_Raw_Data[[#This Row],[Gross_Amount]]-tbl_Raw_Data[[#This Row],[Discount_Amount]]</f>
        <v>572.50800000000004</v>
      </c>
      <c r="X4810" s="6">
        <f>tbl_Raw_Data[[#This Row],[Net_Amount_Before_Tax]]*tbl_Raw_Data[[#This Row],[Tax_Pct]]/100</f>
        <v>68.700960000000009</v>
      </c>
      <c r="Y4810" s="6">
        <f>tbl_Raw_Data[[#This Row],[Net_Amount_Before_Tax]]+tbl_Raw_Data[[#This Row],[Tax_Amount]]</f>
        <v>641.20896000000005</v>
      </c>
      <c r="Z4810" s="6">
        <f t="shared" si="379"/>
        <v>2</v>
      </c>
    </row>
    <row r="4811" spans="1:26" x14ac:dyDescent="0.3">
      <c r="A4811" s="23" t="s">
        <v>6838</v>
      </c>
      <c r="B4811" s="34">
        <v>45855</v>
      </c>
      <c r="C4811" s="23" t="s">
        <v>6136</v>
      </c>
      <c r="D4811" s="23" t="s">
        <v>142</v>
      </c>
      <c r="E4811" s="23" t="s">
        <v>81</v>
      </c>
      <c r="F4811" s="23">
        <v>380058</v>
      </c>
      <c r="G4811" s="23" t="s">
        <v>185</v>
      </c>
      <c r="H4811" s="23" t="s">
        <v>186</v>
      </c>
      <c r="I4811" s="23" t="s">
        <v>76</v>
      </c>
      <c r="J4811" s="23" t="s">
        <v>187</v>
      </c>
      <c r="K4811" s="23" t="s">
        <v>57</v>
      </c>
      <c r="L4811" s="23">
        <v>1</v>
      </c>
      <c r="M4811" s="23">
        <v>77.98</v>
      </c>
      <c r="N4811" s="23">
        <v>10</v>
      </c>
      <c r="O4811" s="23">
        <v>5</v>
      </c>
      <c r="P4811" s="23" t="s">
        <v>58</v>
      </c>
      <c r="Q4811" s="23" t="s">
        <v>90</v>
      </c>
      <c r="R4811" s="23">
        <f t="shared" si="375"/>
        <v>1</v>
      </c>
      <c r="S4811" s="23" t="str">
        <f t="shared" si="376"/>
        <v>ORD104810_20250717_CUST01478_MED009</v>
      </c>
      <c r="T4811" s="23">
        <f t="shared" si="377"/>
        <v>1</v>
      </c>
      <c r="U4811" s="6">
        <f t="shared" si="378"/>
        <v>77.98</v>
      </c>
      <c r="V4811" s="6">
        <f>tbl_Raw_Data[[#This Row],[Discount_Pct]]*tbl_Raw_Data[[#This Row],[Gross_Amount]]/100</f>
        <v>7.7980000000000009</v>
      </c>
      <c r="W4811" s="6">
        <f>tbl_Raw_Data[[#This Row],[Gross_Amount]]-tbl_Raw_Data[[#This Row],[Discount_Amount]]</f>
        <v>70.182000000000002</v>
      </c>
      <c r="X4811" s="6">
        <f>tbl_Raw_Data[[#This Row],[Net_Amount_Before_Tax]]*tbl_Raw_Data[[#This Row],[Tax_Pct]]/100</f>
        <v>3.5091000000000001</v>
      </c>
      <c r="Y4811" s="6">
        <f>tbl_Raw_Data[[#This Row],[Net_Amount_Before_Tax]]+tbl_Raw_Data[[#This Row],[Tax_Amount]]</f>
        <v>73.691100000000006</v>
      </c>
      <c r="Z4811" s="6">
        <f t="shared" si="379"/>
        <v>0</v>
      </c>
    </row>
    <row r="4812" spans="1:26" x14ac:dyDescent="0.3">
      <c r="A4812" s="23" t="s">
        <v>6839</v>
      </c>
      <c r="B4812" s="34">
        <v>45312</v>
      </c>
      <c r="C4812" s="23" t="s">
        <v>118</v>
      </c>
      <c r="D4812" s="23" t="s">
        <v>46</v>
      </c>
      <c r="E4812" s="23" t="s">
        <v>47</v>
      </c>
      <c r="F4812" s="23">
        <v>411001</v>
      </c>
      <c r="G4812" s="23" t="s">
        <v>185</v>
      </c>
      <c r="H4812" s="23" t="s">
        <v>186</v>
      </c>
      <c r="I4812" s="23" t="s">
        <v>76</v>
      </c>
      <c r="J4812" s="23" t="s">
        <v>187</v>
      </c>
      <c r="K4812" s="23" t="s">
        <v>57</v>
      </c>
      <c r="L4812" s="23">
        <v>4</v>
      </c>
      <c r="M4812" s="23">
        <v>87.68</v>
      </c>
      <c r="N4812" s="23">
        <v>15</v>
      </c>
      <c r="O4812" s="23">
        <v>5</v>
      </c>
      <c r="P4812" s="23" t="s">
        <v>33</v>
      </c>
      <c r="Q4812" s="23" t="s">
        <v>90</v>
      </c>
      <c r="R4812" s="23">
        <f t="shared" si="375"/>
        <v>1</v>
      </c>
      <c r="S4812" s="23" t="str">
        <f t="shared" si="376"/>
        <v>ORD104811_20240121_CUST00824_MED009</v>
      </c>
      <c r="T4812" s="23">
        <f t="shared" si="377"/>
        <v>1</v>
      </c>
      <c r="U4812" s="6">
        <f t="shared" si="378"/>
        <v>350.72</v>
      </c>
      <c r="V4812" s="6">
        <f>tbl_Raw_Data[[#This Row],[Discount_Pct]]*tbl_Raw_Data[[#This Row],[Gross_Amount]]/100</f>
        <v>52.608000000000004</v>
      </c>
      <c r="W4812" s="6">
        <f>tbl_Raw_Data[[#This Row],[Gross_Amount]]-tbl_Raw_Data[[#This Row],[Discount_Amount]]</f>
        <v>298.11200000000002</v>
      </c>
      <c r="X4812" s="6">
        <f>tbl_Raw_Data[[#This Row],[Net_Amount_Before_Tax]]*tbl_Raw_Data[[#This Row],[Tax_Pct]]/100</f>
        <v>14.905600000000002</v>
      </c>
      <c r="Y4812" s="6">
        <f>tbl_Raw_Data[[#This Row],[Net_Amount_Before_Tax]]+tbl_Raw_Data[[#This Row],[Tax_Amount]]</f>
        <v>313.01760000000002</v>
      </c>
      <c r="Z4812" s="6">
        <f t="shared" si="379"/>
        <v>2</v>
      </c>
    </row>
    <row r="4813" spans="1:26" x14ac:dyDescent="0.3">
      <c r="A4813" s="23" t="s">
        <v>6840</v>
      </c>
      <c r="B4813" s="34">
        <v>45914</v>
      </c>
      <c r="C4813" s="23" t="s">
        <v>530</v>
      </c>
      <c r="D4813" s="23" t="s">
        <v>46</v>
      </c>
      <c r="E4813" s="23" t="s">
        <v>47</v>
      </c>
      <c r="F4813" s="23">
        <v>411038</v>
      </c>
      <c r="G4813" s="23" t="s">
        <v>68</v>
      </c>
      <c r="H4813" s="23" t="s">
        <v>69</v>
      </c>
      <c r="I4813" s="23" t="s">
        <v>55</v>
      </c>
      <c r="J4813" s="23" t="s">
        <v>56</v>
      </c>
      <c r="K4813" s="23" t="s">
        <v>24</v>
      </c>
      <c r="L4813" s="23">
        <v>2</v>
      </c>
      <c r="M4813" s="23">
        <v>24.64</v>
      </c>
      <c r="N4813" s="23">
        <v>0</v>
      </c>
      <c r="O4813" s="23">
        <v>18</v>
      </c>
      <c r="P4813" s="23" t="s">
        <v>25</v>
      </c>
      <c r="Q4813" s="23" t="s">
        <v>34</v>
      </c>
      <c r="R4813" s="23">
        <f t="shared" si="375"/>
        <v>1</v>
      </c>
      <c r="S4813" s="23" t="str">
        <f t="shared" si="376"/>
        <v>ORD104812_20250914_CUST02001_MED003</v>
      </c>
      <c r="T4813" s="23">
        <f t="shared" si="377"/>
        <v>1</v>
      </c>
      <c r="U4813" s="6">
        <f t="shared" si="378"/>
        <v>49.28</v>
      </c>
      <c r="V4813" s="6">
        <f>tbl_Raw_Data[[#This Row],[Discount_Pct]]*tbl_Raw_Data[[#This Row],[Gross_Amount]]/100</f>
        <v>0</v>
      </c>
      <c r="W4813" s="6">
        <f>tbl_Raw_Data[[#This Row],[Gross_Amount]]-tbl_Raw_Data[[#This Row],[Discount_Amount]]</f>
        <v>49.28</v>
      </c>
      <c r="X4813" s="6">
        <f>tbl_Raw_Data[[#This Row],[Net_Amount_Before_Tax]]*tbl_Raw_Data[[#This Row],[Tax_Pct]]/100</f>
        <v>8.8704000000000001</v>
      </c>
      <c r="Y4813" s="6">
        <f>tbl_Raw_Data[[#This Row],[Net_Amount_Before_Tax]]+tbl_Raw_Data[[#This Row],[Tax_Amount]]</f>
        <v>58.150400000000005</v>
      </c>
      <c r="Z4813" s="6">
        <f t="shared" si="379"/>
        <v>3</v>
      </c>
    </row>
    <row r="4814" spans="1:26" x14ac:dyDescent="0.3">
      <c r="A4814" s="23" t="s">
        <v>6840</v>
      </c>
      <c r="B4814" s="34">
        <v>45465</v>
      </c>
      <c r="C4814" s="23" t="s">
        <v>4000</v>
      </c>
      <c r="D4814" s="23" t="s">
        <v>183</v>
      </c>
      <c r="E4814" s="23" t="s">
        <v>184</v>
      </c>
      <c r="F4814" s="23">
        <v>122001</v>
      </c>
      <c r="G4814" s="23" t="s">
        <v>74</v>
      </c>
      <c r="H4814" s="23" t="s">
        <v>75</v>
      </c>
      <c r="I4814" s="23" t="s">
        <v>76</v>
      </c>
      <c r="J4814" s="23" t="s">
        <v>77</v>
      </c>
      <c r="K4814" s="23" t="s">
        <v>57</v>
      </c>
      <c r="L4814" s="23">
        <v>1</v>
      </c>
      <c r="M4814" s="23">
        <v>68.03</v>
      </c>
      <c r="N4814" s="23">
        <v>0</v>
      </c>
      <c r="O4814" s="23">
        <v>18</v>
      </c>
      <c r="P4814" s="23" t="s">
        <v>65</v>
      </c>
      <c r="Q4814" s="23" t="s">
        <v>34</v>
      </c>
      <c r="R4814" s="23">
        <f t="shared" si="375"/>
        <v>1</v>
      </c>
      <c r="S4814" s="23" t="str">
        <f t="shared" si="376"/>
        <v>ORD104812_20240622_CUST03386_MED008</v>
      </c>
      <c r="T4814" s="23">
        <f t="shared" si="377"/>
        <v>1</v>
      </c>
      <c r="U4814" s="6">
        <f t="shared" si="378"/>
        <v>68.03</v>
      </c>
      <c r="V4814" s="6">
        <f>tbl_Raw_Data[[#This Row],[Discount_Pct]]*tbl_Raw_Data[[#This Row],[Gross_Amount]]/100</f>
        <v>0</v>
      </c>
      <c r="W4814" s="6">
        <f>tbl_Raw_Data[[#This Row],[Gross_Amount]]-tbl_Raw_Data[[#This Row],[Discount_Amount]]</f>
        <v>68.03</v>
      </c>
      <c r="X4814" s="6">
        <f>tbl_Raw_Data[[#This Row],[Net_Amount_Before_Tax]]*tbl_Raw_Data[[#This Row],[Tax_Pct]]/100</f>
        <v>12.2454</v>
      </c>
      <c r="Y4814" s="6">
        <f>tbl_Raw_Data[[#This Row],[Net_Amount_Before_Tax]]+tbl_Raw_Data[[#This Row],[Tax_Amount]]</f>
        <v>80.275400000000005</v>
      </c>
      <c r="Z4814" s="6">
        <f t="shared" si="379"/>
        <v>1</v>
      </c>
    </row>
    <row r="4815" spans="1:26" x14ac:dyDescent="0.3">
      <c r="A4815" s="23" t="s">
        <v>6841</v>
      </c>
      <c r="B4815" s="34">
        <v>45356</v>
      </c>
      <c r="C4815" s="23" t="s">
        <v>423</v>
      </c>
      <c r="D4815" s="23" t="s">
        <v>19</v>
      </c>
      <c r="E4815" s="23" t="s">
        <v>19</v>
      </c>
      <c r="F4815" s="23">
        <v>110029</v>
      </c>
      <c r="G4815" s="23" t="s">
        <v>30</v>
      </c>
      <c r="H4815" s="23" t="s">
        <v>31</v>
      </c>
      <c r="I4815" s="23" t="s">
        <v>32</v>
      </c>
      <c r="J4815" s="23" t="s">
        <v>23</v>
      </c>
      <c r="K4815" s="23" t="s">
        <v>24</v>
      </c>
      <c r="L4815" s="23">
        <v>1</v>
      </c>
      <c r="M4815" s="23">
        <v>124.32</v>
      </c>
      <c r="N4815" s="23">
        <v>0</v>
      </c>
      <c r="O4815" s="23">
        <v>5</v>
      </c>
      <c r="P4815" s="23" t="s">
        <v>25</v>
      </c>
      <c r="Q4815" s="23" t="s">
        <v>34</v>
      </c>
      <c r="R4815" s="23">
        <f t="shared" si="375"/>
        <v>1</v>
      </c>
      <c r="S4815" s="23" t="str">
        <f t="shared" si="376"/>
        <v>ORD104814_20240305_CUST02045_MED017</v>
      </c>
      <c r="T4815" s="23">
        <f t="shared" si="377"/>
        <v>1</v>
      </c>
      <c r="U4815" s="6">
        <f t="shared" si="378"/>
        <v>124.32</v>
      </c>
      <c r="V4815" s="6">
        <f>tbl_Raw_Data[[#This Row],[Discount_Pct]]*tbl_Raw_Data[[#This Row],[Gross_Amount]]/100</f>
        <v>0</v>
      </c>
      <c r="W4815" s="6">
        <f>tbl_Raw_Data[[#This Row],[Gross_Amount]]-tbl_Raw_Data[[#This Row],[Discount_Amount]]</f>
        <v>124.32</v>
      </c>
      <c r="X4815" s="6">
        <f>tbl_Raw_Data[[#This Row],[Net_Amount_Before_Tax]]*tbl_Raw_Data[[#This Row],[Tax_Pct]]/100</f>
        <v>6.2159999999999993</v>
      </c>
      <c r="Y4815" s="6">
        <f>tbl_Raw_Data[[#This Row],[Net_Amount_Before_Tax]]+tbl_Raw_Data[[#This Row],[Tax_Amount]]</f>
        <v>130.536</v>
      </c>
      <c r="Z4815" s="6">
        <f t="shared" si="379"/>
        <v>3</v>
      </c>
    </row>
    <row r="4816" spans="1:26" x14ac:dyDescent="0.3">
      <c r="A4816" s="23" t="s">
        <v>6842</v>
      </c>
      <c r="B4816" s="34">
        <v>45296</v>
      </c>
      <c r="C4816" s="23" t="s">
        <v>2070</v>
      </c>
      <c r="D4816" s="23" t="s">
        <v>123</v>
      </c>
      <c r="E4816" s="23" t="s">
        <v>101</v>
      </c>
      <c r="F4816" s="23">
        <v>226021</v>
      </c>
      <c r="G4816" s="23" t="s">
        <v>82</v>
      </c>
      <c r="H4816" s="23" t="s">
        <v>83</v>
      </c>
      <c r="I4816" s="23" t="s">
        <v>84</v>
      </c>
      <c r="J4816" s="23" t="s">
        <v>85</v>
      </c>
      <c r="K4816" s="23" t="s">
        <v>24</v>
      </c>
      <c r="L4816" s="23">
        <v>1</v>
      </c>
      <c r="M4816" s="23">
        <v>268.29000000000002</v>
      </c>
      <c r="N4816" s="23">
        <v>10</v>
      </c>
      <c r="O4816" s="23">
        <v>5</v>
      </c>
      <c r="P4816" s="23" t="s">
        <v>65</v>
      </c>
      <c r="Q4816" s="23" t="s">
        <v>90</v>
      </c>
      <c r="R4816" s="23">
        <f t="shared" si="375"/>
        <v>1</v>
      </c>
      <c r="S4816" s="23" t="str">
        <f t="shared" si="376"/>
        <v>ORD104815_20240105_CUST00735_MED023</v>
      </c>
      <c r="T4816" s="23">
        <f t="shared" si="377"/>
        <v>1</v>
      </c>
      <c r="U4816" s="6">
        <f t="shared" si="378"/>
        <v>268.29000000000002</v>
      </c>
      <c r="V4816" s="6">
        <f>tbl_Raw_Data[[#This Row],[Discount_Pct]]*tbl_Raw_Data[[#This Row],[Gross_Amount]]/100</f>
        <v>26.829000000000001</v>
      </c>
      <c r="W4816" s="6">
        <f>tbl_Raw_Data[[#This Row],[Gross_Amount]]-tbl_Raw_Data[[#This Row],[Discount_Amount]]</f>
        <v>241.46100000000001</v>
      </c>
      <c r="X4816" s="6">
        <f>tbl_Raw_Data[[#This Row],[Net_Amount_Before_Tax]]*tbl_Raw_Data[[#This Row],[Tax_Pct]]/100</f>
        <v>12.07305</v>
      </c>
      <c r="Y4816" s="6">
        <f>tbl_Raw_Data[[#This Row],[Net_Amount_Before_Tax]]+tbl_Raw_Data[[#This Row],[Tax_Amount]]</f>
        <v>253.53405000000001</v>
      </c>
      <c r="Z4816" s="6">
        <f t="shared" si="379"/>
        <v>2</v>
      </c>
    </row>
    <row r="4817" spans="1:26" x14ac:dyDescent="0.3">
      <c r="A4817" s="23" t="s">
        <v>6843</v>
      </c>
      <c r="B4817" s="34">
        <v>45877</v>
      </c>
      <c r="C4817" s="23" t="s">
        <v>1498</v>
      </c>
      <c r="D4817" s="23" t="s">
        <v>100</v>
      </c>
      <c r="E4817" s="23" t="s">
        <v>101</v>
      </c>
      <c r="F4817" s="23">
        <v>201303</v>
      </c>
      <c r="G4817" s="23" t="s">
        <v>315</v>
      </c>
      <c r="H4817" s="23" t="s">
        <v>316</v>
      </c>
      <c r="I4817" s="23" t="s">
        <v>50</v>
      </c>
      <c r="J4817" s="23" t="s">
        <v>114</v>
      </c>
      <c r="K4817" s="23" t="s">
        <v>24</v>
      </c>
      <c r="L4817" s="23">
        <v>6</v>
      </c>
      <c r="M4817" s="23">
        <v>116.03</v>
      </c>
      <c r="N4817" s="23">
        <v>0</v>
      </c>
      <c r="O4817" s="23">
        <v>12</v>
      </c>
      <c r="P4817" s="23" t="s">
        <v>58</v>
      </c>
      <c r="Q4817" s="23" t="s">
        <v>34</v>
      </c>
      <c r="R4817" s="23">
        <f t="shared" si="375"/>
        <v>1</v>
      </c>
      <c r="S4817" s="23" t="str">
        <f t="shared" si="376"/>
        <v>ORD104816_20250808_CUST00225_MED012</v>
      </c>
      <c r="T4817" s="23">
        <f t="shared" si="377"/>
        <v>1</v>
      </c>
      <c r="U4817" s="6">
        <f t="shared" si="378"/>
        <v>696.18000000000006</v>
      </c>
      <c r="V4817" s="6">
        <f>tbl_Raw_Data[[#This Row],[Discount_Pct]]*tbl_Raw_Data[[#This Row],[Gross_Amount]]/100</f>
        <v>0</v>
      </c>
      <c r="W4817" s="6">
        <f>tbl_Raw_Data[[#This Row],[Gross_Amount]]-tbl_Raw_Data[[#This Row],[Discount_Amount]]</f>
        <v>696.18000000000006</v>
      </c>
      <c r="X4817" s="6">
        <f>tbl_Raw_Data[[#This Row],[Net_Amount_Before_Tax]]*tbl_Raw_Data[[#This Row],[Tax_Pct]]/100</f>
        <v>83.541600000000003</v>
      </c>
      <c r="Y4817" s="6">
        <f>tbl_Raw_Data[[#This Row],[Net_Amount_Before_Tax]]+tbl_Raw_Data[[#This Row],[Tax_Amount]]</f>
        <v>779.72160000000008</v>
      </c>
      <c r="Z4817" s="6">
        <f t="shared" si="379"/>
        <v>1</v>
      </c>
    </row>
    <row r="4818" spans="1:26" x14ac:dyDescent="0.3">
      <c r="A4818" s="23" t="s">
        <v>6844</v>
      </c>
      <c r="B4818" s="34">
        <v>45798</v>
      </c>
      <c r="C4818" s="23" t="s">
        <v>5774</v>
      </c>
      <c r="D4818" s="23" t="s">
        <v>142</v>
      </c>
      <c r="E4818" s="23" t="s">
        <v>81</v>
      </c>
      <c r="F4818" s="23">
        <v>380054</v>
      </c>
      <c r="G4818" s="23" t="s">
        <v>82</v>
      </c>
      <c r="H4818" s="23" t="s">
        <v>83</v>
      </c>
      <c r="I4818" s="23" t="s">
        <v>84</v>
      </c>
      <c r="J4818" s="23" t="s">
        <v>85</v>
      </c>
      <c r="K4818" s="23" t="s">
        <v>24</v>
      </c>
      <c r="L4818" s="23">
        <v>3</v>
      </c>
      <c r="M4818" s="23">
        <v>288.41000000000003</v>
      </c>
      <c r="N4818" s="23">
        <v>15</v>
      </c>
      <c r="O4818" s="23">
        <v>5</v>
      </c>
      <c r="P4818" s="23" t="s">
        <v>43</v>
      </c>
      <c r="Q4818" s="23" t="s">
        <v>26</v>
      </c>
      <c r="R4818" s="23">
        <f t="shared" si="375"/>
        <v>1</v>
      </c>
      <c r="S4818" s="23" t="str">
        <f t="shared" si="376"/>
        <v>ORD104817_20250521_CUST01413_MED023</v>
      </c>
      <c r="T4818" s="23">
        <f t="shared" si="377"/>
        <v>1</v>
      </c>
      <c r="U4818" s="6">
        <f t="shared" si="378"/>
        <v>865.23</v>
      </c>
      <c r="V4818" s="6">
        <f>tbl_Raw_Data[[#This Row],[Discount_Pct]]*tbl_Raw_Data[[#This Row],[Gross_Amount]]/100</f>
        <v>129.78450000000001</v>
      </c>
      <c r="W4818" s="6">
        <f>tbl_Raw_Data[[#This Row],[Gross_Amount]]-tbl_Raw_Data[[#This Row],[Discount_Amount]]</f>
        <v>735.44550000000004</v>
      </c>
      <c r="X4818" s="6">
        <f>tbl_Raw_Data[[#This Row],[Net_Amount_Before_Tax]]*tbl_Raw_Data[[#This Row],[Tax_Pct]]/100</f>
        <v>36.772275</v>
      </c>
      <c r="Y4818" s="6">
        <f>tbl_Raw_Data[[#This Row],[Net_Amount_Before_Tax]]+tbl_Raw_Data[[#This Row],[Tax_Amount]]</f>
        <v>772.21777500000007</v>
      </c>
      <c r="Z4818" s="6">
        <f t="shared" si="379"/>
        <v>2</v>
      </c>
    </row>
    <row r="4819" spans="1:26" x14ac:dyDescent="0.3">
      <c r="A4819" s="23" t="s">
        <v>6845</v>
      </c>
      <c r="B4819" s="34">
        <v>45507</v>
      </c>
      <c r="C4819" s="23" t="s">
        <v>1729</v>
      </c>
      <c r="D4819" s="23" t="s">
        <v>28</v>
      </c>
      <c r="E4819" s="23" t="s">
        <v>29</v>
      </c>
      <c r="F4819" s="23">
        <v>500084</v>
      </c>
      <c r="G4819" s="23" t="s">
        <v>256</v>
      </c>
      <c r="H4819" s="23" t="s">
        <v>257</v>
      </c>
      <c r="I4819" s="23" t="s">
        <v>22</v>
      </c>
      <c r="J4819" s="23" t="s">
        <v>258</v>
      </c>
      <c r="K4819" s="23" t="s">
        <v>57</v>
      </c>
      <c r="L4819" s="23">
        <v>4</v>
      </c>
      <c r="M4819" s="23">
        <v>68.34</v>
      </c>
      <c r="N4819" s="23">
        <v>5</v>
      </c>
      <c r="O4819" s="23">
        <v>5</v>
      </c>
      <c r="P4819" s="23" t="s">
        <v>65</v>
      </c>
      <c r="Q4819" s="23" t="s">
        <v>34</v>
      </c>
      <c r="R4819" s="23">
        <f t="shared" si="375"/>
        <v>1</v>
      </c>
      <c r="S4819" s="23" t="str">
        <f t="shared" si="376"/>
        <v>ORD104818_20240803_CUST03373_MED025</v>
      </c>
      <c r="T4819" s="23">
        <f t="shared" si="377"/>
        <v>1</v>
      </c>
      <c r="U4819" s="6">
        <f t="shared" si="378"/>
        <v>273.36</v>
      </c>
      <c r="V4819" s="6">
        <f>tbl_Raw_Data[[#This Row],[Discount_Pct]]*tbl_Raw_Data[[#This Row],[Gross_Amount]]/100</f>
        <v>13.668000000000001</v>
      </c>
      <c r="W4819" s="6">
        <f>tbl_Raw_Data[[#This Row],[Gross_Amount]]-tbl_Raw_Data[[#This Row],[Discount_Amount]]</f>
        <v>259.69200000000001</v>
      </c>
      <c r="X4819" s="6">
        <f>tbl_Raw_Data[[#This Row],[Net_Amount_Before_Tax]]*tbl_Raw_Data[[#This Row],[Tax_Pct]]/100</f>
        <v>12.9846</v>
      </c>
      <c r="Y4819" s="6">
        <f>tbl_Raw_Data[[#This Row],[Net_Amount_Before_Tax]]+tbl_Raw_Data[[#This Row],[Tax_Amount]]</f>
        <v>272.67660000000001</v>
      </c>
      <c r="Z4819" s="6">
        <f t="shared" si="379"/>
        <v>3</v>
      </c>
    </row>
    <row r="4820" spans="1:26" x14ac:dyDescent="0.3">
      <c r="A4820" s="23" t="s">
        <v>6846</v>
      </c>
      <c r="B4820" s="34">
        <v>45335</v>
      </c>
      <c r="C4820" s="23" t="s">
        <v>333</v>
      </c>
      <c r="D4820" s="23" t="s">
        <v>100</v>
      </c>
      <c r="E4820" s="23" t="s">
        <v>101</v>
      </c>
      <c r="F4820" s="23">
        <v>201301</v>
      </c>
      <c r="G4820" s="23" t="s">
        <v>119</v>
      </c>
      <c r="H4820" s="23" t="s">
        <v>120</v>
      </c>
      <c r="I4820" s="23" t="s">
        <v>32</v>
      </c>
      <c r="J4820" s="23" t="s">
        <v>64</v>
      </c>
      <c r="K4820" s="23" t="s">
        <v>57</v>
      </c>
      <c r="L4820" s="23">
        <v>2</v>
      </c>
      <c r="M4820" s="23">
        <v>76.569999999999993</v>
      </c>
      <c r="N4820" s="23">
        <v>5</v>
      </c>
      <c r="O4820" s="23">
        <v>5</v>
      </c>
      <c r="P4820" s="23" t="s">
        <v>43</v>
      </c>
      <c r="Q4820" s="23" t="s">
        <v>34</v>
      </c>
      <c r="R4820" s="23">
        <f t="shared" si="375"/>
        <v>1</v>
      </c>
      <c r="S4820" s="23" t="str">
        <f t="shared" si="376"/>
        <v>ORD104819_20240213_CUST00849_MED010</v>
      </c>
      <c r="T4820" s="23">
        <f t="shared" si="377"/>
        <v>1</v>
      </c>
      <c r="U4820" s="6">
        <f t="shared" si="378"/>
        <v>153.13999999999999</v>
      </c>
      <c r="V4820" s="6">
        <f>tbl_Raw_Data[[#This Row],[Discount_Pct]]*tbl_Raw_Data[[#This Row],[Gross_Amount]]/100</f>
        <v>7.6569999999999991</v>
      </c>
      <c r="W4820" s="6">
        <f>tbl_Raw_Data[[#This Row],[Gross_Amount]]-tbl_Raw_Data[[#This Row],[Discount_Amount]]</f>
        <v>145.48299999999998</v>
      </c>
      <c r="X4820" s="6">
        <f>tbl_Raw_Data[[#This Row],[Net_Amount_Before_Tax]]*tbl_Raw_Data[[#This Row],[Tax_Pct]]/100</f>
        <v>7.2741499999999988</v>
      </c>
      <c r="Y4820" s="6">
        <f>tbl_Raw_Data[[#This Row],[Net_Amount_Before_Tax]]+tbl_Raw_Data[[#This Row],[Tax_Amount]]</f>
        <v>152.75714999999997</v>
      </c>
      <c r="Z4820" s="6">
        <f t="shared" si="379"/>
        <v>5</v>
      </c>
    </row>
    <row r="4821" spans="1:26" x14ac:dyDescent="0.3">
      <c r="A4821" s="23" t="s">
        <v>6846</v>
      </c>
      <c r="B4821" s="34">
        <v>45342</v>
      </c>
      <c r="C4821" s="23" t="s">
        <v>4044</v>
      </c>
      <c r="D4821" s="23" t="s">
        <v>52</v>
      </c>
      <c r="E4821" s="23" t="s">
        <v>52</v>
      </c>
      <c r="F4821" s="23">
        <v>160001</v>
      </c>
      <c r="G4821" s="23" t="s">
        <v>256</v>
      </c>
      <c r="H4821" s="23" t="s">
        <v>257</v>
      </c>
      <c r="I4821" s="23" t="s">
        <v>22</v>
      </c>
      <c r="J4821" s="23" t="s">
        <v>258</v>
      </c>
      <c r="K4821" s="23" t="s">
        <v>57</v>
      </c>
      <c r="L4821" s="23">
        <v>3</v>
      </c>
      <c r="M4821" s="23">
        <v>68.81</v>
      </c>
      <c r="N4821" s="23">
        <v>10</v>
      </c>
      <c r="O4821" s="23">
        <v>12</v>
      </c>
      <c r="P4821" s="23" t="s">
        <v>43</v>
      </c>
      <c r="Q4821" s="23" t="s">
        <v>44</v>
      </c>
      <c r="R4821" s="23">
        <f t="shared" si="375"/>
        <v>1</v>
      </c>
      <c r="S4821" s="23" t="str">
        <f t="shared" si="376"/>
        <v>ORD104819_20240220_CUST01662_MED025</v>
      </c>
      <c r="T4821" s="23">
        <f t="shared" si="377"/>
        <v>1</v>
      </c>
      <c r="U4821" s="6">
        <f t="shared" si="378"/>
        <v>206.43</v>
      </c>
      <c r="V4821" s="6">
        <f>tbl_Raw_Data[[#This Row],[Discount_Pct]]*tbl_Raw_Data[[#This Row],[Gross_Amount]]/100</f>
        <v>20.643000000000001</v>
      </c>
      <c r="W4821" s="6">
        <f>tbl_Raw_Data[[#This Row],[Gross_Amount]]-tbl_Raw_Data[[#This Row],[Discount_Amount]]</f>
        <v>185.78700000000001</v>
      </c>
      <c r="X4821" s="6">
        <f>tbl_Raw_Data[[#This Row],[Net_Amount_Before_Tax]]*tbl_Raw_Data[[#This Row],[Tax_Pct]]/100</f>
        <v>22.294439999999998</v>
      </c>
      <c r="Y4821" s="6">
        <f>tbl_Raw_Data[[#This Row],[Net_Amount_Before_Tax]]+tbl_Raw_Data[[#This Row],[Tax_Amount]]</f>
        <v>208.08144000000001</v>
      </c>
      <c r="Z4821" s="6">
        <f t="shared" si="379"/>
        <v>2</v>
      </c>
    </row>
    <row r="4822" spans="1:26" x14ac:dyDescent="0.3">
      <c r="A4822" s="23" t="s">
        <v>6847</v>
      </c>
      <c r="B4822" s="34">
        <v>45871</v>
      </c>
      <c r="C4822" s="23" t="s">
        <v>2170</v>
      </c>
      <c r="D4822" s="23" t="s">
        <v>37</v>
      </c>
      <c r="E4822" s="23" t="s">
        <v>38</v>
      </c>
      <c r="F4822" s="23">
        <v>452010</v>
      </c>
      <c r="G4822" s="23" t="s">
        <v>119</v>
      </c>
      <c r="H4822" s="23" t="s">
        <v>120</v>
      </c>
      <c r="I4822" s="23" t="s">
        <v>32</v>
      </c>
      <c r="J4822" s="23" t="s">
        <v>64</v>
      </c>
      <c r="K4822" s="23" t="s">
        <v>57</v>
      </c>
      <c r="L4822" s="23">
        <v>4</v>
      </c>
      <c r="M4822" s="23">
        <v>63.84</v>
      </c>
      <c r="N4822" s="23">
        <v>5</v>
      </c>
      <c r="O4822" s="23">
        <v>12</v>
      </c>
      <c r="P4822" s="23" t="s">
        <v>43</v>
      </c>
      <c r="Q4822" s="23" t="s">
        <v>34</v>
      </c>
      <c r="R4822" s="23">
        <f t="shared" si="375"/>
        <v>1</v>
      </c>
      <c r="S4822" s="23" t="str">
        <f t="shared" si="376"/>
        <v>ORD104821_20250802_CUST00996_MED010</v>
      </c>
      <c r="T4822" s="23">
        <f t="shared" si="377"/>
        <v>1</v>
      </c>
      <c r="U4822" s="6">
        <f t="shared" si="378"/>
        <v>255.36</v>
      </c>
      <c r="V4822" s="6">
        <f>tbl_Raw_Data[[#This Row],[Discount_Pct]]*tbl_Raw_Data[[#This Row],[Gross_Amount]]/100</f>
        <v>12.768000000000002</v>
      </c>
      <c r="W4822" s="6">
        <f>tbl_Raw_Data[[#This Row],[Gross_Amount]]-tbl_Raw_Data[[#This Row],[Discount_Amount]]</f>
        <v>242.59200000000001</v>
      </c>
      <c r="X4822" s="6">
        <f>tbl_Raw_Data[[#This Row],[Net_Amount_Before_Tax]]*tbl_Raw_Data[[#This Row],[Tax_Pct]]/100</f>
        <v>29.111040000000003</v>
      </c>
      <c r="Y4822" s="6">
        <f>tbl_Raw_Data[[#This Row],[Net_Amount_Before_Tax]]+tbl_Raw_Data[[#This Row],[Tax_Amount]]</f>
        <v>271.70303999999999</v>
      </c>
      <c r="Z4822" s="6">
        <f t="shared" si="379"/>
        <v>1</v>
      </c>
    </row>
    <row r="4823" spans="1:26" x14ac:dyDescent="0.3">
      <c r="A4823" s="23" t="s">
        <v>6848</v>
      </c>
      <c r="B4823" s="34">
        <v>45959</v>
      </c>
      <c r="C4823" s="23" t="s">
        <v>1145</v>
      </c>
      <c r="D4823" s="23" t="s">
        <v>80</v>
      </c>
      <c r="E4823" s="23" t="s">
        <v>81</v>
      </c>
      <c r="F4823" s="23">
        <v>395001</v>
      </c>
      <c r="G4823" s="23" t="s">
        <v>256</v>
      </c>
      <c r="H4823" s="23" t="s">
        <v>257</v>
      </c>
      <c r="I4823" s="23" t="s">
        <v>22</v>
      </c>
      <c r="J4823" s="23" t="s">
        <v>258</v>
      </c>
      <c r="K4823" s="23" t="s">
        <v>57</v>
      </c>
      <c r="L4823" s="23">
        <v>2</v>
      </c>
      <c r="M4823" s="23">
        <v>57.95</v>
      </c>
      <c r="N4823" s="23">
        <v>10</v>
      </c>
      <c r="O4823" s="23">
        <v>12</v>
      </c>
      <c r="P4823" s="23" t="s">
        <v>89</v>
      </c>
      <c r="Q4823" s="23" t="s">
        <v>34</v>
      </c>
      <c r="R4823" s="23">
        <f t="shared" si="375"/>
        <v>1</v>
      </c>
      <c r="S4823" s="23" t="str">
        <f t="shared" si="376"/>
        <v>ORD104822_20251029_CUST00958_MED025</v>
      </c>
      <c r="T4823" s="23">
        <f t="shared" si="377"/>
        <v>1</v>
      </c>
      <c r="U4823" s="6">
        <f t="shared" si="378"/>
        <v>115.9</v>
      </c>
      <c r="V4823" s="6">
        <f>tbl_Raw_Data[[#This Row],[Discount_Pct]]*tbl_Raw_Data[[#This Row],[Gross_Amount]]/100</f>
        <v>11.59</v>
      </c>
      <c r="W4823" s="6">
        <f>tbl_Raw_Data[[#This Row],[Gross_Amount]]-tbl_Raw_Data[[#This Row],[Discount_Amount]]</f>
        <v>104.31</v>
      </c>
      <c r="X4823" s="6">
        <f>tbl_Raw_Data[[#This Row],[Net_Amount_Before_Tax]]*tbl_Raw_Data[[#This Row],[Tax_Pct]]/100</f>
        <v>12.517200000000001</v>
      </c>
      <c r="Y4823" s="6">
        <f>tbl_Raw_Data[[#This Row],[Net_Amount_Before_Tax]]+tbl_Raw_Data[[#This Row],[Tax_Amount]]</f>
        <v>116.8272</v>
      </c>
      <c r="Z4823" s="6">
        <f t="shared" si="379"/>
        <v>1</v>
      </c>
    </row>
    <row r="4824" spans="1:26" x14ac:dyDescent="0.3">
      <c r="A4824" s="23" t="s">
        <v>6849</v>
      </c>
      <c r="B4824" s="34">
        <v>45394</v>
      </c>
      <c r="C4824" s="23" t="s">
        <v>6850</v>
      </c>
      <c r="D4824" s="23" t="s">
        <v>37</v>
      </c>
      <c r="E4824" s="23" t="s">
        <v>38</v>
      </c>
      <c r="F4824" s="23">
        <v>452010</v>
      </c>
      <c r="G4824" s="23" t="s">
        <v>124</v>
      </c>
      <c r="H4824" s="23" t="s">
        <v>125</v>
      </c>
      <c r="I4824" s="23" t="s">
        <v>104</v>
      </c>
      <c r="J4824" s="23" t="s">
        <v>114</v>
      </c>
      <c r="K4824" s="23" t="s">
        <v>24</v>
      </c>
      <c r="L4824" s="23">
        <v>1</v>
      </c>
      <c r="M4824" s="23">
        <v>126.07</v>
      </c>
      <c r="N4824" s="23">
        <v>10</v>
      </c>
      <c r="O4824" s="23">
        <v>12</v>
      </c>
      <c r="P4824" s="23" t="s">
        <v>89</v>
      </c>
      <c r="Q4824" s="23" t="s">
        <v>34</v>
      </c>
      <c r="R4824" s="23">
        <f t="shared" si="375"/>
        <v>1</v>
      </c>
      <c r="S4824" s="23" t="str">
        <f t="shared" si="376"/>
        <v>ORD104823_20240412_CUST02563_MED018</v>
      </c>
      <c r="T4824" s="23">
        <f t="shared" si="377"/>
        <v>1</v>
      </c>
      <c r="U4824" s="6">
        <f t="shared" si="378"/>
        <v>126.07</v>
      </c>
      <c r="V4824" s="6">
        <f>tbl_Raw_Data[[#This Row],[Discount_Pct]]*tbl_Raw_Data[[#This Row],[Gross_Amount]]/100</f>
        <v>12.606999999999998</v>
      </c>
      <c r="W4824" s="6">
        <f>tbl_Raw_Data[[#This Row],[Gross_Amount]]-tbl_Raw_Data[[#This Row],[Discount_Amount]]</f>
        <v>113.46299999999999</v>
      </c>
      <c r="X4824" s="6">
        <f>tbl_Raw_Data[[#This Row],[Net_Amount_Before_Tax]]*tbl_Raw_Data[[#This Row],[Tax_Pct]]/100</f>
        <v>13.61556</v>
      </c>
      <c r="Y4824" s="6">
        <f>tbl_Raw_Data[[#This Row],[Net_Amount_Before_Tax]]+tbl_Raw_Data[[#This Row],[Tax_Amount]]</f>
        <v>127.07856</v>
      </c>
      <c r="Z4824" s="6">
        <f t="shared" si="379"/>
        <v>1</v>
      </c>
    </row>
    <row r="4825" spans="1:26" x14ac:dyDescent="0.3">
      <c r="A4825" s="23" t="s">
        <v>6851</v>
      </c>
      <c r="B4825" s="34">
        <v>45360</v>
      </c>
      <c r="C4825" s="23" t="s">
        <v>1403</v>
      </c>
      <c r="D4825" s="23" t="s">
        <v>80</v>
      </c>
      <c r="E4825" s="23" t="s">
        <v>81</v>
      </c>
      <c r="F4825" s="23">
        <v>395001</v>
      </c>
      <c r="G4825" s="23" t="s">
        <v>138</v>
      </c>
      <c r="H4825" s="23" t="s">
        <v>139</v>
      </c>
      <c r="I4825" s="23" t="s">
        <v>50</v>
      </c>
      <c r="J4825" s="23" t="s">
        <v>140</v>
      </c>
      <c r="K4825" s="23" t="s">
        <v>24</v>
      </c>
      <c r="L4825" s="23">
        <v>2</v>
      </c>
      <c r="M4825" s="23">
        <v>168.22</v>
      </c>
      <c r="N4825" s="23">
        <v>5</v>
      </c>
      <c r="O4825" s="23">
        <v>18</v>
      </c>
      <c r="P4825" s="23" t="s">
        <v>58</v>
      </c>
      <c r="Q4825" s="23" t="s">
        <v>34</v>
      </c>
      <c r="R4825" s="23">
        <f t="shared" si="375"/>
        <v>1</v>
      </c>
      <c r="S4825" s="23" t="str">
        <f t="shared" si="376"/>
        <v>ORD104824_20240309_CUST02164_MED013</v>
      </c>
      <c r="T4825" s="23">
        <f t="shared" si="377"/>
        <v>1</v>
      </c>
      <c r="U4825" s="6">
        <f t="shared" si="378"/>
        <v>336.44</v>
      </c>
      <c r="V4825" s="6">
        <f>tbl_Raw_Data[[#This Row],[Discount_Pct]]*tbl_Raw_Data[[#This Row],[Gross_Amount]]/100</f>
        <v>16.821999999999999</v>
      </c>
      <c r="W4825" s="6">
        <f>tbl_Raw_Data[[#This Row],[Gross_Amount]]-tbl_Raw_Data[[#This Row],[Discount_Amount]]</f>
        <v>319.61799999999999</v>
      </c>
      <c r="X4825" s="6">
        <f>tbl_Raw_Data[[#This Row],[Net_Amount_Before_Tax]]*tbl_Raw_Data[[#This Row],[Tax_Pct]]/100</f>
        <v>57.531239999999997</v>
      </c>
      <c r="Y4825" s="6">
        <f>tbl_Raw_Data[[#This Row],[Net_Amount_Before_Tax]]+tbl_Raw_Data[[#This Row],[Tax_Amount]]</f>
        <v>377.14923999999996</v>
      </c>
      <c r="Z4825" s="6">
        <f t="shared" si="379"/>
        <v>3</v>
      </c>
    </row>
    <row r="4826" spans="1:26" x14ac:dyDescent="0.3">
      <c r="A4826" s="23" t="s">
        <v>6852</v>
      </c>
      <c r="B4826" s="34">
        <v>45354</v>
      </c>
      <c r="C4826" s="23" t="s">
        <v>437</v>
      </c>
      <c r="D4826" s="23" t="s">
        <v>80</v>
      </c>
      <c r="E4826" s="23" t="s">
        <v>81</v>
      </c>
      <c r="F4826" s="23">
        <v>395017</v>
      </c>
      <c r="G4826" s="23" t="s">
        <v>48</v>
      </c>
      <c r="H4826" s="23" t="s">
        <v>49</v>
      </c>
      <c r="I4826" s="23" t="s">
        <v>50</v>
      </c>
      <c r="J4826" s="23" t="s">
        <v>23</v>
      </c>
      <c r="K4826" s="23" t="s">
        <v>24</v>
      </c>
      <c r="L4826" s="23">
        <v>1</v>
      </c>
      <c r="M4826" s="23">
        <v>112.89</v>
      </c>
      <c r="N4826" s="23">
        <v>0</v>
      </c>
      <c r="O4826" s="23">
        <v>12</v>
      </c>
      <c r="P4826" s="23" t="s">
        <v>58</v>
      </c>
      <c r="Q4826" s="23" t="s">
        <v>90</v>
      </c>
      <c r="R4826" s="23">
        <f t="shared" si="375"/>
        <v>1</v>
      </c>
      <c r="S4826" s="23" t="str">
        <f t="shared" si="376"/>
        <v>ORD104825_20240303_CUST00632_MED028</v>
      </c>
      <c r="T4826" s="23">
        <f t="shared" si="377"/>
        <v>1</v>
      </c>
      <c r="U4826" s="6">
        <f t="shared" si="378"/>
        <v>112.89</v>
      </c>
      <c r="V4826" s="6">
        <f>tbl_Raw_Data[[#This Row],[Discount_Pct]]*tbl_Raw_Data[[#This Row],[Gross_Amount]]/100</f>
        <v>0</v>
      </c>
      <c r="W4826" s="6">
        <f>tbl_Raw_Data[[#This Row],[Gross_Amount]]-tbl_Raw_Data[[#This Row],[Discount_Amount]]</f>
        <v>112.89</v>
      </c>
      <c r="X4826" s="6">
        <f>tbl_Raw_Data[[#This Row],[Net_Amount_Before_Tax]]*tbl_Raw_Data[[#This Row],[Tax_Pct]]/100</f>
        <v>13.546800000000001</v>
      </c>
      <c r="Y4826" s="6">
        <f>tbl_Raw_Data[[#This Row],[Net_Amount_Before_Tax]]+tbl_Raw_Data[[#This Row],[Tax_Amount]]</f>
        <v>126.43680000000001</v>
      </c>
      <c r="Z4826" s="6">
        <f t="shared" si="379"/>
        <v>5</v>
      </c>
    </row>
    <row r="4827" spans="1:26" x14ac:dyDescent="0.3">
      <c r="A4827" s="23" t="s">
        <v>6853</v>
      </c>
      <c r="B4827" s="34">
        <v>45983</v>
      </c>
      <c r="C4827" s="23" t="s">
        <v>6854</v>
      </c>
      <c r="D4827" s="23" t="s">
        <v>183</v>
      </c>
      <c r="E4827" s="23" t="s">
        <v>184</v>
      </c>
      <c r="F4827" s="23">
        <v>122002</v>
      </c>
      <c r="G4827" s="23" t="s">
        <v>111</v>
      </c>
      <c r="H4827" s="23" t="s">
        <v>112</v>
      </c>
      <c r="I4827" s="23" t="s">
        <v>113</v>
      </c>
      <c r="J4827" s="23" t="s">
        <v>114</v>
      </c>
      <c r="K4827" s="23" t="s">
        <v>24</v>
      </c>
      <c r="L4827" s="23">
        <v>2</v>
      </c>
      <c r="M4827" s="23">
        <v>92.73</v>
      </c>
      <c r="N4827" s="23">
        <v>10</v>
      </c>
      <c r="O4827" s="23">
        <v>5</v>
      </c>
      <c r="P4827" s="23" t="s">
        <v>65</v>
      </c>
      <c r="Q4827" s="23" t="s">
        <v>26</v>
      </c>
      <c r="R4827" s="23">
        <f t="shared" si="375"/>
        <v>1</v>
      </c>
      <c r="S4827" s="23" t="str">
        <f t="shared" si="376"/>
        <v>ORD104826_20251122_CUST00576_MED027</v>
      </c>
      <c r="T4827" s="23">
        <f t="shared" si="377"/>
        <v>1</v>
      </c>
      <c r="U4827" s="6">
        <f t="shared" si="378"/>
        <v>185.46</v>
      </c>
      <c r="V4827" s="6">
        <f>tbl_Raw_Data[[#This Row],[Discount_Pct]]*tbl_Raw_Data[[#This Row],[Gross_Amount]]/100</f>
        <v>18.546000000000003</v>
      </c>
      <c r="W4827" s="6">
        <f>tbl_Raw_Data[[#This Row],[Gross_Amount]]-tbl_Raw_Data[[#This Row],[Discount_Amount]]</f>
        <v>166.91400000000002</v>
      </c>
      <c r="X4827" s="6">
        <f>tbl_Raw_Data[[#This Row],[Net_Amount_Before_Tax]]*tbl_Raw_Data[[#This Row],[Tax_Pct]]/100</f>
        <v>8.3457000000000008</v>
      </c>
      <c r="Y4827" s="6">
        <f>tbl_Raw_Data[[#This Row],[Net_Amount_Before_Tax]]+tbl_Raw_Data[[#This Row],[Tax_Amount]]</f>
        <v>175.25970000000001</v>
      </c>
      <c r="Z4827" s="6">
        <f t="shared" si="379"/>
        <v>0</v>
      </c>
    </row>
    <row r="4828" spans="1:26" x14ac:dyDescent="0.3">
      <c r="A4828" s="23" t="s">
        <v>6855</v>
      </c>
      <c r="B4828" s="34">
        <v>45967</v>
      </c>
      <c r="C4828" s="23" t="s">
        <v>500</v>
      </c>
      <c r="D4828" s="23" t="s">
        <v>80</v>
      </c>
      <c r="E4828" s="23" t="s">
        <v>81</v>
      </c>
      <c r="F4828" s="23">
        <v>395003</v>
      </c>
      <c r="G4828" s="23" t="s">
        <v>68</v>
      </c>
      <c r="H4828" s="23" t="s">
        <v>69</v>
      </c>
      <c r="I4828" s="23" t="s">
        <v>55</v>
      </c>
      <c r="J4828" s="23" t="s">
        <v>56</v>
      </c>
      <c r="K4828" s="23" t="s">
        <v>24</v>
      </c>
      <c r="L4828" s="23">
        <v>2</v>
      </c>
      <c r="M4828" s="23">
        <v>29.79</v>
      </c>
      <c r="N4828" s="23">
        <v>5</v>
      </c>
      <c r="O4828" s="23">
        <v>12</v>
      </c>
      <c r="P4828" s="23" t="s">
        <v>89</v>
      </c>
      <c r="Q4828" s="23" t="s">
        <v>26</v>
      </c>
      <c r="R4828" s="23">
        <f t="shared" si="375"/>
        <v>1</v>
      </c>
      <c r="S4828" s="23" t="str">
        <f t="shared" si="376"/>
        <v>ORD104827_20251106_CUST00262_MED003</v>
      </c>
      <c r="T4828" s="23">
        <f t="shared" si="377"/>
        <v>1</v>
      </c>
      <c r="U4828" s="6">
        <f t="shared" si="378"/>
        <v>59.58</v>
      </c>
      <c r="V4828" s="6">
        <f>tbl_Raw_Data[[#This Row],[Discount_Pct]]*tbl_Raw_Data[[#This Row],[Gross_Amount]]/100</f>
        <v>2.9789999999999996</v>
      </c>
      <c r="W4828" s="6">
        <f>tbl_Raw_Data[[#This Row],[Gross_Amount]]-tbl_Raw_Data[[#This Row],[Discount_Amount]]</f>
        <v>56.600999999999999</v>
      </c>
      <c r="X4828" s="6">
        <f>tbl_Raw_Data[[#This Row],[Net_Amount_Before_Tax]]*tbl_Raw_Data[[#This Row],[Tax_Pct]]/100</f>
        <v>6.7921199999999997</v>
      </c>
      <c r="Y4828" s="6">
        <f>tbl_Raw_Data[[#This Row],[Net_Amount_Before_Tax]]+tbl_Raw_Data[[#This Row],[Tax_Amount]]</f>
        <v>63.393119999999996</v>
      </c>
      <c r="Z4828" s="6">
        <f t="shared" si="379"/>
        <v>5</v>
      </c>
    </row>
    <row r="4829" spans="1:26" x14ac:dyDescent="0.3">
      <c r="A4829" s="23" t="s">
        <v>6856</v>
      </c>
      <c r="B4829" s="34">
        <v>45871</v>
      </c>
      <c r="C4829" s="23" t="s">
        <v>6857</v>
      </c>
      <c r="D4829" s="23" t="s">
        <v>130</v>
      </c>
      <c r="E4829" s="23" t="s">
        <v>131</v>
      </c>
      <c r="F4829" s="23">
        <v>700029</v>
      </c>
      <c r="G4829" s="23" t="s">
        <v>154</v>
      </c>
      <c r="H4829" s="23" t="s">
        <v>155</v>
      </c>
      <c r="I4829" s="23" t="s">
        <v>134</v>
      </c>
      <c r="J4829" s="23" t="s">
        <v>156</v>
      </c>
      <c r="K4829" s="23" t="s">
        <v>57</v>
      </c>
      <c r="L4829" s="23">
        <v>1</v>
      </c>
      <c r="M4829" s="23">
        <v>39.799999999999997</v>
      </c>
      <c r="N4829" s="23">
        <v>0</v>
      </c>
      <c r="O4829" s="23">
        <v>12</v>
      </c>
      <c r="P4829" s="23" t="s">
        <v>89</v>
      </c>
      <c r="Q4829" s="23" t="s">
        <v>34</v>
      </c>
      <c r="R4829" s="23">
        <f t="shared" si="375"/>
        <v>1</v>
      </c>
      <c r="S4829" s="23" t="str">
        <f t="shared" si="376"/>
        <v>ORD104828_20250802_CUST02873_MED006</v>
      </c>
      <c r="T4829" s="23">
        <f t="shared" si="377"/>
        <v>1</v>
      </c>
      <c r="U4829" s="6">
        <f t="shared" si="378"/>
        <v>39.799999999999997</v>
      </c>
      <c r="V4829" s="6">
        <f>tbl_Raw_Data[[#This Row],[Discount_Pct]]*tbl_Raw_Data[[#This Row],[Gross_Amount]]/100</f>
        <v>0</v>
      </c>
      <c r="W4829" s="6">
        <f>tbl_Raw_Data[[#This Row],[Gross_Amount]]-tbl_Raw_Data[[#This Row],[Discount_Amount]]</f>
        <v>39.799999999999997</v>
      </c>
      <c r="X4829" s="6">
        <f>tbl_Raw_Data[[#This Row],[Net_Amount_Before_Tax]]*tbl_Raw_Data[[#This Row],[Tax_Pct]]/100</f>
        <v>4.7759999999999998</v>
      </c>
      <c r="Y4829" s="6">
        <f>tbl_Raw_Data[[#This Row],[Net_Amount_Before_Tax]]+tbl_Raw_Data[[#This Row],[Tax_Amount]]</f>
        <v>44.575999999999993</v>
      </c>
      <c r="Z4829" s="6">
        <f t="shared" si="379"/>
        <v>1</v>
      </c>
    </row>
    <row r="4830" spans="1:26" x14ac:dyDescent="0.3">
      <c r="A4830" s="23" t="s">
        <v>6856</v>
      </c>
      <c r="B4830" s="34">
        <v>45364</v>
      </c>
      <c r="C4830" s="23" t="s">
        <v>6858</v>
      </c>
      <c r="D4830" s="23" t="s">
        <v>52</v>
      </c>
      <c r="E4830" s="23" t="s">
        <v>52</v>
      </c>
      <c r="F4830" s="23">
        <v>160036</v>
      </c>
      <c r="G4830" s="23" t="s">
        <v>315</v>
      </c>
      <c r="H4830" s="23" t="s">
        <v>316</v>
      </c>
      <c r="I4830" s="23" t="s">
        <v>50</v>
      </c>
      <c r="J4830" s="23" t="s">
        <v>114</v>
      </c>
      <c r="K4830" s="23" t="s">
        <v>24</v>
      </c>
      <c r="L4830" s="23">
        <v>2</v>
      </c>
      <c r="M4830" s="23">
        <v>114.07</v>
      </c>
      <c r="N4830" s="23">
        <v>0</v>
      </c>
      <c r="O4830" s="23">
        <v>5</v>
      </c>
      <c r="P4830" s="23" t="s">
        <v>58</v>
      </c>
      <c r="Q4830" s="23" t="s">
        <v>34</v>
      </c>
      <c r="R4830" s="23">
        <f t="shared" si="375"/>
        <v>1</v>
      </c>
      <c r="S4830" s="23" t="str">
        <f t="shared" si="376"/>
        <v>ORD104828_20240313_CUST01946_MED012</v>
      </c>
      <c r="T4830" s="23">
        <f t="shared" si="377"/>
        <v>1</v>
      </c>
      <c r="U4830" s="6">
        <f t="shared" si="378"/>
        <v>228.14</v>
      </c>
      <c r="V4830" s="6">
        <f>tbl_Raw_Data[[#This Row],[Discount_Pct]]*tbl_Raw_Data[[#This Row],[Gross_Amount]]/100</f>
        <v>0</v>
      </c>
      <c r="W4830" s="6">
        <f>tbl_Raw_Data[[#This Row],[Gross_Amount]]-tbl_Raw_Data[[#This Row],[Discount_Amount]]</f>
        <v>228.14</v>
      </c>
      <c r="X4830" s="6">
        <f>tbl_Raw_Data[[#This Row],[Net_Amount_Before_Tax]]*tbl_Raw_Data[[#This Row],[Tax_Pct]]/100</f>
        <v>11.406999999999998</v>
      </c>
      <c r="Y4830" s="6">
        <f>tbl_Raw_Data[[#This Row],[Net_Amount_Before_Tax]]+tbl_Raw_Data[[#This Row],[Tax_Amount]]</f>
        <v>239.547</v>
      </c>
      <c r="Z4830" s="6">
        <f t="shared" si="379"/>
        <v>2</v>
      </c>
    </row>
    <row r="4831" spans="1:26" x14ac:dyDescent="0.3">
      <c r="A4831" s="23" t="s">
        <v>6859</v>
      </c>
      <c r="B4831" s="34">
        <v>45929</v>
      </c>
      <c r="C4831" s="23" t="s">
        <v>1570</v>
      </c>
      <c r="D4831" s="23" t="s">
        <v>46</v>
      </c>
      <c r="E4831" s="23" t="s">
        <v>47</v>
      </c>
      <c r="F4831" s="23">
        <v>411057</v>
      </c>
      <c r="G4831" s="23" t="s">
        <v>256</v>
      </c>
      <c r="H4831" s="23" t="s">
        <v>257</v>
      </c>
      <c r="I4831" s="23" t="s">
        <v>22</v>
      </c>
      <c r="J4831" s="23" t="s">
        <v>258</v>
      </c>
      <c r="K4831" s="23" t="s">
        <v>57</v>
      </c>
      <c r="L4831" s="23">
        <v>2</v>
      </c>
      <c r="M4831" s="23">
        <v>66.349999999999994</v>
      </c>
      <c r="N4831" s="23">
        <v>5</v>
      </c>
      <c r="O4831" s="23">
        <v>5</v>
      </c>
      <c r="P4831" s="23" t="s">
        <v>65</v>
      </c>
      <c r="Q4831" s="23" t="s">
        <v>34</v>
      </c>
      <c r="R4831" s="23">
        <f t="shared" si="375"/>
        <v>1</v>
      </c>
      <c r="S4831" s="23" t="str">
        <f t="shared" si="376"/>
        <v>ORD104830_20250929_CUST02765_MED025</v>
      </c>
      <c r="T4831" s="23">
        <f t="shared" si="377"/>
        <v>1</v>
      </c>
      <c r="U4831" s="6">
        <f t="shared" si="378"/>
        <v>132.69999999999999</v>
      </c>
      <c r="V4831" s="6">
        <f>tbl_Raw_Data[[#This Row],[Discount_Pct]]*tbl_Raw_Data[[#This Row],[Gross_Amount]]/100</f>
        <v>6.6349999999999998</v>
      </c>
      <c r="W4831" s="6">
        <f>tbl_Raw_Data[[#This Row],[Gross_Amount]]-tbl_Raw_Data[[#This Row],[Discount_Amount]]</f>
        <v>126.06499999999998</v>
      </c>
      <c r="X4831" s="6">
        <f>tbl_Raw_Data[[#This Row],[Net_Amount_Before_Tax]]*tbl_Raw_Data[[#This Row],[Tax_Pct]]/100</f>
        <v>6.3032499999999994</v>
      </c>
      <c r="Y4831" s="6">
        <f>tbl_Raw_Data[[#This Row],[Net_Amount_Before_Tax]]+tbl_Raw_Data[[#This Row],[Tax_Amount]]</f>
        <v>132.36824999999999</v>
      </c>
      <c r="Z4831" s="6">
        <f t="shared" si="379"/>
        <v>3</v>
      </c>
    </row>
    <row r="4832" spans="1:26" x14ac:dyDescent="0.3">
      <c r="A4832" s="23" t="s">
        <v>6860</v>
      </c>
      <c r="B4832" s="34">
        <v>45946</v>
      </c>
      <c r="C4832" s="23" t="s">
        <v>1469</v>
      </c>
      <c r="D4832" s="23" t="s">
        <v>80</v>
      </c>
      <c r="E4832" s="23" t="s">
        <v>81</v>
      </c>
      <c r="F4832" s="23">
        <v>395003</v>
      </c>
      <c r="G4832" s="23" t="s">
        <v>111</v>
      </c>
      <c r="H4832" s="23" t="s">
        <v>112</v>
      </c>
      <c r="I4832" s="23" t="s">
        <v>113</v>
      </c>
      <c r="J4832" s="23" t="s">
        <v>114</v>
      </c>
      <c r="K4832" s="23" t="s">
        <v>24</v>
      </c>
      <c r="L4832" s="23">
        <v>1</v>
      </c>
      <c r="M4832" s="23">
        <v>93.42</v>
      </c>
      <c r="N4832" s="23">
        <v>10</v>
      </c>
      <c r="O4832" s="23">
        <v>5</v>
      </c>
      <c r="P4832" s="23" t="s">
        <v>43</v>
      </c>
      <c r="Q4832" s="23" t="s">
        <v>34</v>
      </c>
      <c r="R4832" s="23">
        <f t="shared" si="375"/>
        <v>1</v>
      </c>
      <c r="S4832" s="23" t="str">
        <f t="shared" si="376"/>
        <v>ORD104831_20251016_CUST03204_MED027</v>
      </c>
      <c r="T4832" s="23">
        <f t="shared" si="377"/>
        <v>1</v>
      </c>
      <c r="U4832" s="6">
        <f t="shared" si="378"/>
        <v>93.42</v>
      </c>
      <c r="V4832" s="6">
        <f>tbl_Raw_Data[[#This Row],[Discount_Pct]]*tbl_Raw_Data[[#This Row],[Gross_Amount]]/100</f>
        <v>9.3420000000000005</v>
      </c>
      <c r="W4832" s="6">
        <f>tbl_Raw_Data[[#This Row],[Gross_Amount]]-tbl_Raw_Data[[#This Row],[Discount_Amount]]</f>
        <v>84.078000000000003</v>
      </c>
      <c r="X4832" s="6">
        <f>tbl_Raw_Data[[#This Row],[Net_Amount_Before_Tax]]*tbl_Raw_Data[[#This Row],[Tax_Pct]]/100</f>
        <v>4.2039</v>
      </c>
      <c r="Y4832" s="6">
        <f>tbl_Raw_Data[[#This Row],[Net_Amount_Before_Tax]]+tbl_Raw_Data[[#This Row],[Tax_Amount]]</f>
        <v>88.281900000000007</v>
      </c>
      <c r="Z4832" s="6">
        <f t="shared" si="379"/>
        <v>2</v>
      </c>
    </row>
    <row r="4833" spans="1:26" x14ac:dyDescent="0.3">
      <c r="A4833" s="23" t="s">
        <v>6861</v>
      </c>
      <c r="B4833" s="34">
        <v>45619</v>
      </c>
      <c r="C4833" s="23" t="s">
        <v>6862</v>
      </c>
      <c r="D4833" s="23" t="s">
        <v>28</v>
      </c>
      <c r="E4833" s="23" t="s">
        <v>29</v>
      </c>
      <c r="F4833" s="23">
        <v>500081</v>
      </c>
      <c r="G4833" s="23" t="s">
        <v>256</v>
      </c>
      <c r="H4833" s="23" t="s">
        <v>257</v>
      </c>
      <c r="I4833" s="23" t="s">
        <v>22</v>
      </c>
      <c r="J4833" s="23" t="s">
        <v>258</v>
      </c>
      <c r="K4833" s="23" t="s">
        <v>57</v>
      </c>
      <c r="L4833" s="23">
        <v>1</v>
      </c>
      <c r="M4833" s="23">
        <v>68.959999999999994</v>
      </c>
      <c r="N4833" s="23">
        <v>15</v>
      </c>
      <c r="O4833" s="23">
        <v>18</v>
      </c>
      <c r="P4833" s="23" t="s">
        <v>89</v>
      </c>
      <c r="Q4833" s="23" t="s">
        <v>26</v>
      </c>
      <c r="R4833" s="23">
        <f t="shared" si="375"/>
        <v>1</v>
      </c>
      <c r="S4833" s="23" t="str">
        <f t="shared" si="376"/>
        <v>ORD104832_20241123_CUST03359_MED025</v>
      </c>
      <c r="T4833" s="23">
        <f t="shared" si="377"/>
        <v>1</v>
      </c>
      <c r="U4833" s="6">
        <f t="shared" si="378"/>
        <v>68.959999999999994</v>
      </c>
      <c r="V4833" s="6">
        <f>tbl_Raw_Data[[#This Row],[Discount_Pct]]*tbl_Raw_Data[[#This Row],[Gross_Amount]]/100</f>
        <v>10.343999999999999</v>
      </c>
      <c r="W4833" s="6">
        <f>tbl_Raw_Data[[#This Row],[Gross_Amount]]-tbl_Raw_Data[[#This Row],[Discount_Amount]]</f>
        <v>58.615999999999993</v>
      </c>
      <c r="X4833" s="6">
        <f>tbl_Raw_Data[[#This Row],[Net_Amount_Before_Tax]]*tbl_Raw_Data[[#This Row],[Tax_Pct]]/100</f>
        <v>10.550879999999999</v>
      </c>
      <c r="Y4833" s="6">
        <f>tbl_Raw_Data[[#This Row],[Net_Amount_Before_Tax]]+tbl_Raw_Data[[#This Row],[Tax_Amount]]</f>
        <v>69.166879999999992</v>
      </c>
      <c r="Z4833" s="6">
        <f t="shared" si="379"/>
        <v>1</v>
      </c>
    </row>
    <row r="4834" spans="1:26" x14ac:dyDescent="0.3">
      <c r="A4834" s="23" t="s">
        <v>6863</v>
      </c>
      <c r="B4834" s="34">
        <v>45922</v>
      </c>
      <c r="C4834" s="23" t="s">
        <v>6864</v>
      </c>
      <c r="D4834" s="23" t="s">
        <v>100</v>
      </c>
      <c r="E4834" s="23" t="s">
        <v>101</v>
      </c>
      <c r="F4834" s="23">
        <v>201304</v>
      </c>
      <c r="G4834" s="23" t="s">
        <v>154</v>
      </c>
      <c r="H4834" s="23" t="s">
        <v>155</v>
      </c>
      <c r="I4834" s="23" t="s">
        <v>134</v>
      </c>
      <c r="J4834" s="23" t="s">
        <v>156</v>
      </c>
      <c r="K4834" s="23" t="s">
        <v>57</v>
      </c>
      <c r="L4834" s="23">
        <v>1</v>
      </c>
      <c r="M4834" s="23">
        <v>46.37</v>
      </c>
      <c r="N4834" s="23">
        <v>5</v>
      </c>
      <c r="O4834" s="23">
        <v>18</v>
      </c>
      <c r="P4834" s="23" t="s">
        <v>58</v>
      </c>
      <c r="Q4834" s="23" t="s">
        <v>34</v>
      </c>
      <c r="R4834" s="23">
        <f t="shared" si="375"/>
        <v>1</v>
      </c>
      <c r="S4834" s="23" t="str">
        <f t="shared" si="376"/>
        <v>ORD104833_20250922_CUST02355_MED006</v>
      </c>
      <c r="T4834" s="23">
        <f t="shared" si="377"/>
        <v>1</v>
      </c>
      <c r="U4834" s="6">
        <f t="shared" si="378"/>
        <v>46.37</v>
      </c>
      <c r="V4834" s="6">
        <f>tbl_Raw_Data[[#This Row],[Discount_Pct]]*tbl_Raw_Data[[#This Row],[Gross_Amount]]/100</f>
        <v>2.3184999999999998</v>
      </c>
      <c r="W4834" s="6">
        <f>tbl_Raw_Data[[#This Row],[Gross_Amount]]-tbl_Raw_Data[[#This Row],[Discount_Amount]]</f>
        <v>44.051499999999997</v>
      </c>
      <c r="X4834" s="6">
        <f>tbl_Raw_Data[[#This Row],[Net_Amount_Before_Tax]]*tbl_Raw_Data[[#This Row],[Tax_Pct]]/100</f>
        <v>7.9292699999999989</v>
      </c>
      <c r="Y4834" s="6">
        <f>tbl_Raw_Data[[#This Row],[Net_Amount_Before_Tax]]+tbl_Raw_Data[[#This Row],[Tax_Amount]]</f>
        <v>51.980769999999993</v>
      </c>
      <c r="Z4834" s="6">
        <f t="shared" si="379"/>
        <v>1</v>
      </c>
    </row>
    <row r="4835" spans="1:26" x14ac:dyDescent="0.3">
      <c r="A4835" s="23" t="s">
        <v>6863</v>
      </c>
      <c r="B4835" s="34">
        <v>45293</v>
      </c>
      <c r="C4835" s="23" t="s">
        <v>1639</v>
      </c>
      <c r="D4835" s="23" t="s">
        <v>80</v>
      </c>
      <c r="E4835" s="23" t="s">
        <v>81</v>
      </c>
      <c r="F4835" s="23">
        <v>395007</v>
      </c>
      <c r="G4835" s="23" t="s">
        <v>61</v>
      </c>
      <c r="H4835" s="23" t="s">
        <v>62</v>
      </c>
      <c r="I4835" s="23" t="s">
        <v>63</v>
      </c>
      <c r="J4835" s="23" t="s">
        <v>64</v>
      </c>
      <c r="K4835" s="23" t="s">
        <v>57</v>
      </c>
      <c r="L4835" s="23">
        <v>6</v>
      </c>
      <c r="M4835" s="23">
        <v>117.57</v>
      </c>
      <c r="N4835" s="23">
        <v>15</v>
      </c>
      <c r="O4835" s="23">
        <v>18</v>
      </c>
      <c r="P4835" s="23" t="s">
        <v>58</v>
      </c>
      <c r="Q4835" s="23" t="s">
        <v>34</v>
      </c>
      <c r="R4835" s="23">
        <f t="shared" si="375"/>
        <v>1</v>
      </c>
      <c r="S4835" s="23" t="str">
        <f t="shared" si="376"/>
        <v>ORD104833_20240102_CUST02786_MED004</v>
      </c>
      <c r="T4835" s="23">
        <f t="shared" si="377"/>
        <v>1</v>
      </c>
      <c r="U4835" s="6">
        <f t="shared" si="378"/>
        <v>705.42</v>
      </c>
      <c r="V4835" s="6">
        <f>tbl_Raw_Data[[#This Row],[Discount_Pct]]*tbl_Raw_Data[[#This Row],[Gross_Amount]]/100</f>
        <v>105.81299999999999</v>
      </c>
      <c r="W4835" s="6">
        <f>tbl_Raw_Data[[#This Row],[Gross_Amount]]-tbl_Raw_Data[[#This Row],[Discount_Amount]]</f>
        <v>599.60699999999997</v>
      </c>
      <c r="X4835" s="6">
        <f>tbl_Raw_Data[[#This Row],[Net_Amount_Before_Tax]]*tbl_Raw_Data[[#This Row],[Tax_Pct]]/100</f>
        <v>107.92926</v>
      </c>
      <c r="Y4835" s="6">
        <f>tbl_Raw_Data[[#This Row],[Net_Amount_Before_Tax]]+tbl_Raw_Data[[#This Row],[Tax_Amount]]</f>
        <v>707.53625999999997</v>
      </c>
      <c r="Z4835" s="6">
        <f t="shared" si="379"/>
        <v>3</v>
      </c>
    </row>
    <row r="4836" spans="1:26" x14ac:dyDescent="0.3">
      <c r="A4836" s="23" t="s">
        <v>6865</v>
      </c>
      <c r="B4836" s="34">
        <v>45607</v>
      </c>
      <c r="C4836" s="23" t="s">
        <v>6866</v>
      </c>
      <c r="D4836" s="23" t="s">
        <v>37</v>
      </c>
      <c r="E4836" s="23" t="s">
        <v>38</v>
      </c>
      <c r="F4836" s="23">
        <v>452016</v>
      </c>
      <c r="G4836" s="23" t="s">
        <v>119</v>
      </c>
      <c r="H4836" s="23" t="s">
        <v>120</v>
      </c>
      <c r="I4836" s="23" t="s">
        <v>32</v>
      </c>
      <c r="J4836" s="23" t="s">
        <v>64</v>
      </c>
      <c r="K4836" s="23" t="s">
        <v>57</v>
      </c>
      <c r="L4836" s="23">
        <v>2</v>
      </c>
      <c r="M4836" s="23">
        <v>64.27</v>
      </c>
      <c r="N4836" s="23">
        <v>5</v>
      </c>
      <c r="O4836" s="23">
        <v>5</v>
      </c>
      <c r="P4836" s="23" t="s">
        <v>25</v>
      </c>
      <c r="Q4836" s="23" t="s">
        <v>90</v>
      </c>
      <c r="R4836" s="23">
        <f t="shared" si="375"/>
        <v>1</v>
      </c>
      <c r="S4836" s="23" t="str">
        <f t="shared" si="376"/>
        <v>ORD104835_20241111_CUST02256_MED010</v>
      </c>
      <c r="T4836" s="23">
        <f t="shared" si="377"/>
        <v>1</v>
      </c>
      <c r="U4836" s="6">
        <f t="shared" si="378"/>
        <v>128.54</v>
      </c>
      <c r="V4836" s="6">
        <f>tbl_Raw_Data[[#This Row],[Discount_Pct]]*tbl_Raw_Data[[#This Row],[Gross_Amount]]/100</f>
        <v>6.4269999999999996</v>
      </c>
      <c r="W4836" s="6">
        <f>tbl_Raw_Data[[#This Row],[Gross_Amount]]-tbl_Raw_Data[[#This Row],[Discount_Amount]]</f>
        <v>122.113</v>
      </c>
      <c r="X4836" s="6">
        <f>tbl_Raw_Data[[#This Row],[Net_Amount_Before_Tax]]*tbl_Raw_Data[[#This Row],[Tax_Pct]]/100</f>
        <v>6.1056500000000007</v>
      </c>
      <c r="Y4836" s="6">
        <f>tbl_Raw_Data[[#This Row],[Net_Amount_Before_Tax]]+tbl_Raw_Data[[#This Row],[Tax_Amount]]</f>
        <v>128.21865</v>
      </c>
      <c r="Z4836" s="6">
        <f t="shared" si="379"/>
        <v>0</v>
      </c>
    </row>
    <row r="4837" spans="1:26" x14ac:dyDescent="0.3">
      <c r="A4837" s="23" t="s">
        <v>6865</v>
      </c>
      <c r="B4837" s="34">
        <v>45485</v>
      </c>
      <c r="C4837" s="23" t="s">
        <v>6867</v>
      </c>
      <c r="D4837" s="23" t="s">
        <v>92</v>
      </c>
      <c r="E4837" s="23" t="s">
        <v>93</v>
      </c>
      <c r="F4837" s="23">
        <v>560100</v>
      </c>
      <c r="G4837" s="23" t="s">
        <v>154</v>
      </c>
      <c r="H4837" s="23" t="s">
        <v>155</v>
      </c>
      <c r="I4837" s="23" t="s">
        <v>134</v>
      </c>
      <c r="J4837" s="23" t="s">
        <v>156</v>
      </c>
      <c r="K4837" s="23" t="s">
        <v>57</v>
      </c>
      <c r="L4837" s="23">
        <v>1</v>
      </c>
      <c r="M4837" s="23">
        <v>47.52</v>
      </c>
      <c r="N4837" s="23">
        <v>5</v>
      </c>
      <c r="O4837" s="23">
        <v>12</v>
      </c>
      <c r="P4837" s="23" t="s">
        <v>25</v>
      </c>
      <c r="Q4837" s="23" t="s">
        <v>34</v>
      </c>
      <c r="R4837" s="23">
        <f t="shared" si="375"/>
        <v>1</v>
      </c>
      <c r="S4837" s="23" t="str">
        <f t="shared" si="376"/>
        <v>ORD104835_20240712_CUST02780_MED006</v>
      </c>
      <c r="T4837" s="23">
        <f t="shared" si="377"/>
        <v>1</v>
      </c>
      <c r="U4837" s="6">
        <f t="shared" si="378"/>
        <v>47.52</v>
      </c>
      <c r="V4837" s="6">
        <f>tbl_Raw_Data[[#This Row],[Discount_Pct]]*tbl_Raw_Data[[#This Row],[Gross_Amount]]/100</f>
        <v>2.3760000000000003</v>
      </c>
      <c r="W4837" s="6">
        <f>tbl_Raw_Data[[#This Row],[Gross_Amount]]-tbl_Raw_Data[[#This Row],[Discount_Amount]]</f>
        <v>45.144000000000005</v>
      </c>
      <c r="X4837" s="6">
        <f>tbl_Raw_Data[[#This Row],[Net_Amount_Before_Tax]]*tbl_Raw_Data[[#This Row],[Tax_Pct]]/100</f>
        <v>5.4172800000000008</v>
      </c>
      <c r="Y4837" s="6">
        <f>tbl_Raw_Data[[#This Row],[Net_Amount_Before_Tax]]+tbl_Raw_Data[[#This Row],[Tax_Amount]]</f>
        <v>50.561280000000004</v>
      </c>
      <c r="Z4837" s="6">
        <f t="shared" si="379"/>
        <v>2</v>
      </c>
    </row>
    <row r="4838" spans="1:26" x14ac:dyDescent="0.3">
      <c r="A4838" s="23" t="s">
        <v>6868</v>
      </c>
      <c r="B4838" s="34">
        <v>45549</v>
      </c>
      <c r="C4838" s="23" t="s">
        <v>4288</v>
      </c>
      <c r="D4838" s="23" t="s">
        <v>80</v>
      </c>
      <c r="E4838" s="23" t="s">
        <v>81</v>
      </c>
      <c r="F4838" s="23">
        <v>395001</v>
      </c>
      <c r="G4838" s="23" t="s">
        <v>94</v>
      </c>
      <c r="H4838" s="23" t="s">
        <v>95</v>
      </c>
      <c r="I4838" s="23" t="s">
        <v>84</v>
      </c>
      <c r="J4838" s="23" t="s">
        <v>42</v>
      </c>
      <c r="K4838" s="23" t="s">
        <v>24</v>
      </c>
      <c r="L4838" s="23">
        <v>2</v>
      </c>
      <c r="M4838" s="23">
        <v>94.22</v>
      </c>
      <c r="N4838" s="23">
        <v>0</v>
      </c>
      <c r="O4838" s="23">
        <v>5</v>
      </c>
      <c r="P4838" s="23" t="s">
        <v>43</v>
      </c>
      <c r="Q4838" s="23" t="s">
        <v>34</v>
      </c>
      <c r="R4838" s="23">
        <f t="shared" si="375"/>
        <v>1</v>
      </c>
      <c r="S4838" s="23" t="str">
        <f t="shared" si="376"/>
        <v>ORD104837_20240914_CUST03065_MED021</v>
      </c>
      <c r="T4838" s="23">
        <f t="shared" si="377"/>
        <v>1</v>
      </c>
      <c r="U4838" s="6">
        <f t="shared" si="378"/>
        <v>188.44</v>
      </c>
      <c r="V4838" s="6">
        <f>tbl_Raw_Data[[#This Row],[Discount_Pct]]*tbl_Raw_Data[[#This Row],[Gross_Amount]]/100</f>
        <v>0</v>
      </c>
      <c r="W4838" s="6">
        <f>tbl_Raw_Data[[#This Row],[Gross_Amount]]-tbl_Raw_Data[[#This Row],[Discount_Amount]]</f>
        <v>188.44</v>
      </c>
      <c r="X4838" s="6">
        <f>tbl_Raw_Data[[#This Row],[Net_Amount_Before_Tax]]*tbl_Raw_Data[[#This Row],[Tax_Pct]]/100</f>
        <v>9.4220000000000006</v>
      </c>
      <c r="Y4838" s="6">
        <f>tbl_Raw_Data[[#This Row],[Net_Amount_Before_Tax]]+tbl_Raw_Data[[#This Row],[Tax_Amount]]</f>
        <v>197.86199999999999</v>
      </c>
      <c r="Z4838" s="6">
        <f t="shared" si="379"/>
        <v>1</v>
      </c>
    </row>
    <row r="4839" spans="1:26" x14ac:dyDescent="0.3">
      <c r="A4839" s="23" t="s">
        <v>6868</v>
      </c>
      <c r="B4839" s="34">
        <v>45572</v>
      </c>
      <c r="C4839" s="23" t="s">
        <v>6869</v>
      </c>
      <c r="D4839" s="23" t="s">
        <v>100</v>
      </c>
      <c r="E4839" s="23" t="s">
        <v>101</v>
      </c>
      <c r="F4839" s="23">
        <v>201301</v>
      </c>
      <c r="G4839" s="23" t="s">
        <v>192</v>
      </c>
      <c r="H4839" s="23" t="s">
        <v>193</v>
      </c>
      <c r="I4839" s="23" t="s">
        <v>41</v>
      </c>
      <c r="J4839" s="23" t="s">
        <v>194</v>
      </c>
      <c r="K4839" s="23" t="s">
        <v>24</v>
      </c>
      <c r="L4839" s="23">
        <v>1</v>
      </c>
      <c r="M4839" s="23">
        <v>32.369999999999997</v>
      </c>
      <c r="N4839" s="23">
        <v>5</v>
      </c>
      <c r="O4839" s="23">
        <v>5</v>
      </c>
      <c r="P4839" s="23" t="s">
        <v>43</v>
      </c>
      <c r="Q4839" s="23" t="s">
        <v>90</v>
      </c>
      <c r="R4839" s="23">
        <f t="shared" si="375"/>
        <v>1</v>
      </c>
      <c r="S4839" s="23" t="str">
        <f t="shared" si="376"/>
        <v>ORD104837_20241007_CUST00434_MED002</v>
      </c>
      <c r="T4839" s="23">
        <f t="shared" si="377"/>
        <v>1</v>
      </c>
      <c r="U4839" s="6">
        <f t="shared" si="378"/>
        <v>32.369999999999997</v>
      </c>
      <c r="V4839" s="6">
        <f>tbl_Raw_Data[[#This Row],[Discount_Pct]]*tbl_Raw_Data[[#This Row],[Gross_Amount]]/100</f>
        <v>1.6185</v>
      </c>
      <c r="W4839" s="6">
        <f>tbl_Raw_Data[[#This Row],[Gross_Amount]]-tbl_Raw_Data[[#This Row],[Discount_Amount]]</f>
        <v>30.751499999999997</v>
      </c>
      <c r="X4839" s="6">
        <f>tbl_Raw_Data[[#This Row],[Net_Amount_Before_Tax]]*tbl_Raw_Data[[#This Row],[Tax_Pct]]/100</f>
        <v>1.5375749999999999</v>
      </c>
      <c r="Y4839" s="6">
        <f>tbl_Raw_Data[[#This Row],[Net_Amount_Before_Tax]]+tbl_Raw_Data[[#This Row],[Tax_Amount]]</f>
        <v>32.289074999999997</v>
      </c>
      <c r="Z4839" s="6">
        <f t="shared" si="379"/>
        <v>0</v>
      </c>
    </row>
    <row r="4840" spans="1:26" x14ac:dyDescent="0.3">
      <c r="A4840" s="23" t="s">
        <v>6870</v>
      </c>
      <c r="B4840" s="34">
        <v>45641</v>
      </c>
      <c r="C4840" s="23" t="s">
        <v>5358</v>
      </c>
      <c r="D4840" s="23" t="s">
        <v>37</v>
      </c>
      <c r="E4840" s="23" t="s">
        <v>38</v>
      </c>
      <c r="F4840" s="23">
        <v>452018</v>
      </c>
      <c r="G4840" s="23" t="s">
        <v>224</v>
      </c>
      <c r="H4840" s="23" t="s">
        <v>225</v>
      </c>
      <c r="I4840" s="23" t="s">
        <v>147</v>
      </c>
      <c r="J4840" s="23" t="s">
        <v>23</v>
      </c>
      <c r="K4840" s="23" t="s">
        <v>24</v>
      </c>
      <c r="L4840" s="23">
        <v>1</v>
      </c>
      <c r="M4840" s="23">
        <v>46.87</v>
      </c>
      <c r="N4840" s="23">
        <v>15</v>
      </c>
      <c r="O4840" s="23">
        <v>5</v>
      </c>
      <c r="P4840" s="23" t="s">
        <v>43</v>
      </c>
      <c r="Q4840" s="23" t="s">
        <v>90</v>
      </c>
      <c r="R4840" s="23">
        <f t="shared" si="375"/>
        <v>1</v>
      </c>
      <c r="S4840" s="23" t="str">
        <f t="shared" si="376"/>
        <v>ORD104839_20241215_CUST03349_MED015</v>
      </c>
      <c r="T4840" s="23">
        <f t="shared" si="377"/>
        <v>1</v>
      </c>
      <c r="U4840" s="6">
        <f t="shared" si="378"/>
        <v>46.87</v>
      </c>
      <c r="V4840" s="6">
        <f>tbl_Raw_Data[[#This Row],[Discount_Pct]]*tbl_Raw_Data[[#This Row],[Gross_Amount]]/100</f>
        <v>7.0305</v>
      </c>
      <c r="W4840" s="6">
        <f>tbl_Raw_Data[[#This Row],[Gross_Amount]]-tbl_Raw_Data[[#This Row],[Discount_Amount]]</f>
        <v>39.839500000000001</v>
      </c>
      <c r="X4840" s="6">
        <f>tbl_Raw_Data[[#This Row],[Net_Amount_Before_Tax]]*tbl_Raw_Data[[#This Row],[Tax_Pct]]/100</f>
        <v>1.9919749999999998</v>
      </c>
      <c r="Y4840" s="6">
        <f>tbl_Raw_Data[[#This Row],[Net_Amount_Before_Tax]]+tbl_Raw_Data[[#This Row],[Tax_Amount]]</f>
        <v>41.831474999999998</v>
      </c>
      <c r="Z4840" s="6">
        <f t="shared" si="379"/>
        <v>1</v>
      </c>
    </row>
    <row r="4841" spans="1:26" x14ac:dyDescent="0.3">
      <c r="A4841" s="23" t="s">
        <v>6870</v>
      </c>
      <c r="B4841" s="34">
        <v>45349</v>
      </c>
      <c r="C4841" s="23" t="s">
        <v>6612</v>
      </c>
      <c r="D4841" s="23" t="s">
        <v>183</v>
      </c>
      <c r="E4841" s="23" t="s">
        <v>184</v>
      </c>
      <c r="F4841" s="23">
        <v>122002</v>
      </c>
      <c r="G4841" s="23" t="s">
        <v>53</v>
      </c>
      <c r="H4841" s="23" t="s">
        <v>54</v>
      </c>
      <c r="I4841" s="23" t="s">
        <v>55</v>
      </c>
      <c r="J4841" s="23" t="s">
        <v>56</v>
      </c>
      <c r="K4841" s="23" t="s">
        <v>57</v>
      </c>
      <c r="L4841" s="23">
        <v>2</v>
      </c>
      <c r="M4841" s="23">
        <v>62.17</v>
      </c>
      <c r="N4841" s="23">
        <v>10</v>
      </c>
      <c r="O4841" s="23">
        <v>5</v>
      </c>
      <c r="P4841" s="23" t="s">
        <v>58</v>
      </c>
      <c r="Q4841" s="23" t="s">
        <v>34</v>
      </c>
      <c r="R4841" s="23">
        <f t="shared" si="375"/>
        <v>1</v>
      </c>
      <c r="S4841" s="23" t="str">
        <f t="shared" si="376"/>
        <v>ORD104839_20240227_CUST02023_MED020</v>
      </c>
      <c r="T4841" s="23">
        <f t="shared" si="377"/>
        <v>1</v>
      </c>
      <c r="U4841" s="6">
        <f t="shared" si="378"/>
        <v>124.34</v>
      </c>
      <c r="V4841" s="6">
        <f>tbl_Raw_Data[[#This Row],[Discount_Pct]]*tbl_Raw_Data[[#This Row],[Gross_Amount]]/100</f>
        <v>12.434000000000001</v>
      </c>
      <c r="W4841" s="6">
        <f>tbl_Raw_Data[[#This Row],[Gross_Amount]]-tbl_Raw_Data[[#This Row],[Discount_Amount]]</f>
        <v>111.90600000000001</v>
      </c>
      <c r="X4841" s="6">
        <f>tbl_Raw_Data[[#This Row],[Net_Amount_Before_Tax]]*tbl_Raw_Data[[#This Row],[Tax_Pct]]/100</f>
        <v>5.5952999999999999</v>
      </c>
      <c r="Y4841" s="6">
        <f>tbl_Raw_Data[[#This Row],[Net_Amount_Before_Tax]]+tbl_Raw_Data[[#This Row],[Tax_Amount]]</f>
        <v>117.5013</v>
      </c>
      <c r="Z4841" s="6">
        <f t="shared" si="379"/>
        <v>1</v>
      </c>
    </row>
    <row r="4842" spans="1:26" x14ac:dyDescent="0.3">
      <c r="A4842" s="23" t="s">
        <v>6871</v>
      </c>
      <c r="B4842" s="34">
        <v>45454</v>
      </c>
      <c r="C4842" s="23" t="s">
        <v>3587</v>
      </c>
      <c r="D4842" s="23" t="s">
        <v>159</v>
      </c>
      <c r="E4842" s="23" t="s">
        <v>47</v>
      </c>
      <c r="F4842" s="23">
        <v>400050</v>
      </c>
      <c r="G4842" s="23" t="s">
        <v>224</v>
      </c>
      <c r="H4842" s="23" t="s">
        <v>225</v>
      </c>
      <c r="I4842" s="23" t="s">
        <v>147</v>
      </c>
      <c r="J4842" s="23" t="s">
        <v>23</v>
      </c>
      <c r="K4842" s="23" t="s">
        <v>24</v>
      </c>
      <c r="L4842" s="23">
        <v>1</v>
      </c>
      <c r="M4842" s="23">
        <v>47.9</v>
      </c>
      <c r="N4842" s="23">
        <v>5</v>
      </c>
      <c r="O4842" s="23">
        <v>12</v>
      </c>
      <c r="P4842" s="23" t="s">
        <v>25</v>
      </c>
      <c r="Q4842" s="23" t="s">
        <v>34</v>
      </c>
      <c r="R4842" s="23">
        <f t="shared" si="375"/>
        <v>1</v>
      </c>
      <c r="S4842" s="23" t="str">
        <f t="shared" si="376"/>
        <v>ORD104841_20240611_CUST01430_MED015</v>
      </c>
      <c r="T4842" s="23">
        <f t="shared" si="377"/>
        <v>1</v>
      </c>
      <c r="U4842" s="6">
        <f t="shared" si="378"/>
        <v>47.9</v>
      </c>
      <c r="V4842" s="6">
        <f>tbl_Raw_Data[[#This Row],[Discount_Pct]]*tbl_Raw_Data[[#This Row],[Gross_Amount]]/100</f>
        <v>2.395</v>
      </c>
      <c r="W4842" s="6">
        <f>tbl_Raw_Data[[#This Row],[Gross_Amount]]-tbl_Raw_Data[[#This Row],[Discount_Amount]]</f>
        <v>45.504999999999995</v>
      </c>
      <c r="X4842" s="6">
        <f>tbl_Raw_Data[[#This Row],[Net_Amount_Before_Tax]]*tbl_Raw_Data[[#This Row],[Tax_Pct]]/100</f>
        <v>5.4605999999999995</v>
      </c>
      <c r="Y4842" s="6">
        <f>tbl_Raw_Data[[#This Row],[Net_Amount_Before_Tax]]+tbl_Raw_Data[[#This Row],[Tax_Amount]]</f>
        <v>50.965599999999995</v>
      </c>
      <c r="Z4842" s="6">
        <f t="shared" si="379"/>
        <v>1</v>
      </c>
    </row>
    <row r="4843" spans="1:26" x14ac:dyDescent="0.3">
      <c r="A4843" s="23" t="s">
        <v>6872</v>
      </c>
      <c r="B4843" s="34">
        <v>45719</v>
      </c>
      <c r="C4843" s="23" t="s">
        <v>3817</v>
      </c>
      <c r="D4843" s="23" t="s">
        <v>159</v>
      </c>
      <c r="E4843" s="23" t="s">
        <v>47</v>
      </c>
      <c r="F4843" s="23">
        <v>400069</v>
      </c>
      <c r="G4843" s="23" t="s">
        <v>48</v>
      </c>
      <c r="H4843" s="23" t="s">
        <v>49</v>
      </c>
      <c r="I4843" s="23" t="s">
        <v>50</v>
      </c>
      <c r="J4843" s="23" t="s">
        <v>23</v>
      </c>
      <c r="K4843" s="23" t="s">
        <v>24</v>
      </c>
      <c r="L4843" s="23">
        <v>1</v>
      </c>
      <c r="M4843" s="23">
        <v>105.8</v>
      </c>
      <c r="N4843" s="23">
        <v>5</v>
      </c>
      <c r="O4843" s="23">
        <v>18</v>
      </c>
      <c r="P4843" s="23" t="s">
        <v>89</v>
      </c>
      <c r="Q4843" s="23" t="s">
        <v>34</v>
      </c>
      <c r="R4843" s="23">
        <f t="shared" si="375"/>
        <v>1</v>
      </c>
      <c r="S4843" s="23" t="str">
        <f t="shared" si="376"/>
        <v>ORD104842_20250303_CUST00657_MED028</v>
      </c>
      <c r="T4843" s="23">
        <f t="shared" si="377"/>
        <v>1</v>
      </c>
      <c r="U4843" s="6">
        <f t="shared" si="378"/>
        <v>105.8</v>
      </c>
      <c r="V4843" s="6">
        <f>tbl_Raw_Data[[#This Row],[Discount_Pct]]*tbl_Raw_Data[[#This Row],[Gross_Amount]]/100</f>
        <v>5.29</v>
      </c>
      <c r="W4843" s="6">
        <f>tbl_Raw_Data[[#This Row],[Gross_Amount]]-tbl_Raw_Data[[#This Row],[Discount_Amount]]</f>
        <v>100.50999999999999</v>
      </c>
      <c r="X4843" s="6">
        <f>tbl_Raw_Data[[#This Row],[Net_Amount_Before_Tax]]*tbl_Raw_Data[[#This Row],[Tax_Pct]]/100</f>
        <v>18.091799999999999</v>
      </c>
      <c r="Y4843" s="6">
        <f>tbl_Raw_Data[[#This Row],[Net_Amount_Before_Tax]]+tbl_Raw_Data[[#This Row],[Tax_Amount]]</f>
        <v>118.6018</v>
      </c>
      <c r="Z4843" s="6">
        <f t="shared" si="379"/>
        <v>2</v>
      </c>
    </row>
    <row r="4844" spans="1:26" x14ac:dyDescent="0.3">
      <c r="A4844" s="23" t="s">
        <v>6873</v>
      </c>
      <c r="B4844" s="34">
        <v>45668</v>
      </c>
      <c r="C4844" s="23" t="s">
        <v>618</v>
      </c>
      <c r="D4844" s="23" t="s">
        <v>80</v>
      </c>
      <c r="E4844" s="23" t="s">
        <v>81</v>
      </c>
      <c r="F4844" s="23">
        <v>395007</v>
      </c>
      <c r="G4844" s="23" t="s">
        <v>315</v>
      </c>
      <c r="H4844" s="23" t="s">
        <v>316</v>
      </c>
      <c r="I4844" s="23" t="s">
        <v>50</v>
      </c>
      <c r="J4844" s="23" t="s">
        <v>114</v>
      </c>
      <c r="K4844" s="23" t="s">
        <v>24</v>
      </c>
      <c r="L4844" s="23">
        <v>1</v>
      </c>
      <c r="M4844" s="23">
        <v>107.67</v>
      </c>
      <c r="N4844" s="23">
        <v>15</v>
      </c>
      <c r="O4844" s="23">
        <v>12</v>
      </c>
      <c r="P4844" s="23" t="s">
        <v>89</v>
      </c>
      <c r="Q4844" s="23" t="s">
        <v>34</v>
      </c>
      <c r="R4844" s="23">
        <f t="shared" si="375"/>
        <v>1</v>
      </c>
      <c r="S4844" s="23" t="str">
        <f t="shared" si="376"/>
        <v>ORD104843_20250111_CUST01630_MED012</v>
      </c>
      <c r="T4844" s="23">
        <f t="shared" si="377"/>
        <v>1</v>
      </c>
      <c r="U4844" s="6">
        <f t="shared" si="378"/>
        <v>107.67</v>
      </c>
      <c r="V4844" s="6">
        <f>tbl_Raw_Data[[#This Row],[Discount_Pct]]*tbl_Raw_Data[[#This Row],[Gross_Amount]]/100</f>
        <v>16.150500000000001</v>
      </c>
      <c r="W4844" s="6">
        <f>tbl_Raw_Data[[#This Row],[Gross_Amount]]-tbl_Raw_Data[[#This Row],[Discount_Amount]]</f>
        <v>91.519499999999994</v>
      </c>
      <c r="X4844" s="6">
        <f>tbl_Raw_Data[[#This Row],[Net_Amount_Before_Tax]]*tbl_Raw_Data[[#This Row],[Tax_Pct]]/100</f>
        <v>10.982339999999999</v>
      </c>
      <c r="Y4844" s="6">
        <f>tbl_Raw_Data[[#This Row],[Net_Amount_Before_Tax]]+tbl_Raw_Data[[#This Row],[Tax_Amount]]</f>
        <v>102.50183999999999</v>
      </c>
      <c r="Z4844" s="6">
        <f t="shared" si="379"/>
        <v>5</v>
      </c>
    </row>
    <row r="4845" spans="1:26" x14ac:dyDescent="0.3">
      <c r="A4845" s="23" t="s">
        <v>6874</v>
      </c>
      <c r="B4845" s="34">
        <v>45872</v>
      </c>
      <c r="C4845" s="23" t="s">
        <v>201</v>
      </c>
      <c r="D4845" s="23" t="s">
        <v>37</v>
      </c>
      <c r="E4845" s="23" t="s">
        <v>38</v>
      </c>
      <c r="F4845" s="23">
        <v>452018</v>
      </c>
      <c r="G4845" s="23" t="s">
        <v>119</v>
      </c>
      <c r="H4845" s="23" t="s">
        <v>120</v>
      </c>
      <c r="I4845" s="23" t="s">
        <v>32</v>
      </c>
      <c r="J4845" s="23" t="s">
        <v>64</v>
      </c>
      <c r="K4845" s="23" t="s">
        <v>57</v>
      </c>
      <c r="L4845" s="23">
        <v>1</v>
      </c>
      <c r="M4845" s="23">
        <v>67.239999999999995</v>
      </c>
      <c r="N4845" s="23">
        <v>5</v>
      </c>
      <c r="O4845" s="23">
        <v>5</v>
      </c>
      <c r="P4845" s="23" t="s">
        <v>33</v>
      </c>
      <c r="Q4845" s="23" t="s">
        <v>34</v>
      </c>
      <c r="R4845" s="23">
        <f t="shared" si="375"/>
        <v>1</v>
      </c>
      <c r="S4845" s="23" t="str">
        <f t="shared" si="376"/>
        <v>ORD104844_20250803_CUST01245_MED010</v>
      </c>
      <c r="T4845" s="23">
        <f t="shared" si="377"/>
        <v>1</v>
      </c>
      <c r="U4845" s="6">
        <f t="shared" si="378"/>
        <v>67.239999999999995</v>
      </c>
      <c r="V4845" s="6">
        <f>tbl_Raw_Data[[#This Row],[Discount_Pct]]*tbl_Raw_Data[[#This Row],[Gross_Amount]]/100</f>
        <v>3.3620000000000001</v>
      </c>
      <c r="W4845" s="6">
        <f>tbl_Raw_Data[[#This Row],[Gross_Amount]]-tbl_Raw_Data[[#This Row],[Discount_Amount]]</f>
        <v>63.877999999999993</v>
      </c>
      <c r="X4845" s="6">
        <f>tbl_Raw_Data[[#This Row],[Net_Amount_Before_Tax]]*tbl_Raw_Data[[#This Row],[Tax_Pct]]/100</f>
        <v>3.1938999999999997</v>
      </c>
      <c r="Y4845" s="6">
        <f>tbl_Raw_Data[[#This Row],[Net_Amount_Before_Tax]]+tbl_Raw_Data[[#This Row],[Tax_Amount]]</f>
        <v>67.071899999999999</v>
      </c>
      <c r="Z4845" s="6">
        <f t="shared" si="379"/>
        <v>2</v>
      </c>
    </row>
    <row r="4846" spans="1:26" x14ac:dyDescent="0.3">
      <c r="A4846" s="23" t="s">
        <v>6875</v>
      </c>
      <c r="B4846" s="34">
        <v>45860</v>
      </c>
      <c r="C4846" s="23" t="s">
        <v>6876</v>
      </c>
      <c r="D4846" s="23" t="s">
        <v>37</v>
      </c>
      <c r="E4846" s="23" t="s">
        <v>38</v>
      </c>
      <c r="F4846" s="23">
        <v>452016</v>
      </c>
      <c r="G4846" s="23" t="s">
        <v>154</v>
      </c>
      <c r="H4846" s="23" t="s">
        <v>155</v>
      </c>
      <c r="I4846" s="23" t="s">
        <v>134</v>
      </c>
      <c r="J4846" s="23" t="s">
        <v>156</v>
      </c>
      <c r="K4846" s="23" t="s">
        <v>57</v>
      </c>
      <c r="L4846" s="23">
        <v>1</v>
      </c>
      <c r="M4846" s="23">
        <v>44.67</v>
      </c>
      <c r="N4846" s="23">
        <v>5</v>
      </c>
      <c r="O4846" s="23">
        <v>12</v>
      </c>
      <c r="P4846" s="23" t="s">
        <v>89</v>
      </c>
      <c r="Q4846" s="23" t="s">
        <v>26</v>
      </c>
      <c r="R4846" s="23">
        <f t="shared" si="375"/>
        <v>1</v>
      </c>
      <c r="S4846" s="23" t="str">
        <f t="shared" si="376"/>
        <v>ORD104845_20250722_CUST02909_MED006</v>
      </c>
      <c r="T4846" s="23">
        <f t="shared" si="377"/>
        <v>1</v>
      </c>
      <c r="U4846" s="6">
        <f t="shared" si="378"/>
        <v>44.67</v>
      </c>
      <c r="V4846" s="6">
        <f>tbl_Raw_Data[[#This Row],[Discount_Pct]]*tbl_Raw_Data[[#This Row],[Gross_Amount]]/100</f>
        <v>2.2335000000000003</v>
      </c>
      <c r="W4846" s="6">
        <f>tbl_Raw_Data[[#This Row],[Gross_Amount]]-tbl_Raw_Data[[#This Row],[Discount_Amount]]</f>
        <v>42.436500000000002</v>
      </c>
      <c r="X4846" s="6">
        <f>tbl_Raw_Data[[#This Row],[Net_Amount_Before_Tax]]*tbl_Raw_Data[[#This Row],[Tax_Pct]]/100</f>
        <v>5.0923800000000004</v>
      </c>
      <c r="Y4846" s="6">
        <f>tbl_Raw_Data[[#This Row],[Net_Amount_Before_Tax]]+tbl_Raw_Data[[#This Row],[Tax_Amount]]</f>
        <v>47.528880000000001</v>
      </c>
      <c r="Z4846" s="6">
        <f t="shared" si="379"/>
        <v>0</v>
      </c>
    </row>
    <row r="4847" spans="1:26" x14ac:dyDescent="0.3">
      <c r="A4847" s="23" t="s">
        <v>6877</v>
      </c>
      <c r="B4847" s="34">
        <v>45801</v>
      </c>
      <c r="C4847" s="23" t="s">
        <v>6878</v>
      </c>
      <c r="D4847" s="23" t="s">
        <v>130</v>
      </c>
      <c r="E4847" s="23" t="s">
        <v>131</v>
      </c>
      <c r="F4847" s="23">
        <v>700001</v>
      </c>
      <c r="G4847" s="23" t="s">
        <v>233</v>
      </c>
      <c r="H4847" s="23" t="s">
        <v>234</v>
      </c>
      <c r="I4847" s="23" t="s">
        <v>104</v>
      </c>
      <c r="J4847" s="23" t="s">
        <v>42</v>
      </c>
      <c r="K4847" s="23" t="s">
        <v>24</v>
      </c>
      <c r="L4847" s="23">
        <v>1</v>
      </c>
      <c r="M4847" s="23">
        <v>158.88999999999999</v>
      </c>
      <c r="N4847" s="23">
        <v>10</v>
      </c>
      <c r="O4847" s="23">
        <v>12</v>
      </c>
      <c r="P4847" s="23" t="s">
        <v>65</v>
      </c>
      <c r="Q4847" s="23" t="s">
        <v>34</v>
      </c>
      <c r="R4847" s="23">
        <f t="shared" si="375"/>
        <v>1</v>
      </c>
      <c r="S4847" s="23" t="str">
        <f t="shared" si="376"/>
        <v>ORD104846_20250524_CUST01790_MED019</v>
      </c>
      <c r="T4847" s="23">
        <f t="shared" si="377"/>
        <v>1</v>
      </c>
      <c r="U4847" s="6">
        <f t="shared" si="378"/>
        <v>158.88999999999999</v>
      </c>
      <c r="V4847" s="6">
        <f>tbl_Raw_Data[[#This Row],[Discount_Pct]]*tbl_Raw_Data[[#This Row],[Gross_Amount]]/100</f>
        <v>15.888999999999999</v>
      </c>
      <c r="W4847" s="6">
        <f>tbl_Raw_Data[[#This Row],[Gross_Amount]]-tbl_Raw_Data[[#This Row],[Discount_Amount]]</f>
        <v>143.00099999999998</v>
      </c>
      <c r="X4847" s="6">
        <f>tbl_Raw_Data[[#This Row],[Net_Amount_Before_Tax]]*tbl_Raw_Data[[#This Row],[Tax_Pct]]/100</f>
        <v>17.160119999999996</v>
      </c>
      <c r="Y4847" s="6">
        <f>tbl_Raw_Data[[#This Row],[Net_Amount_Before_Tax]]+tbl_Raw_Data[[#This Row],[Tax_Amount]]</f>
        <v>160.16111999999998</v>
      </c>
      <c r="Z4847" s="6">
        <f t="shared" si="379"/>
        <v>1</v>
      </c>
    </row>
    <row r="4848" spans="1:26" x14ac:dyDescent="0.3">
      <c r="A4848" s="23" t="s">
        <v>6879</v>
      </c>
      <c r="B4848" s="34">
        <v>45666</v>
      </c>
      <c r="C4848" s="23" t="s">
        <v>6880</v>
      </c>
      <c r="D4848" s="23" t="s">
        <v>19</v>
      </c>
      <c r="E4848" s="23" t="s">
        <v>19</v>
      </c>
      <c r="F4848" s="23">
        <v>110029</v>
      </c>
      <c r="G4848" s="23" t="s">
        <v>138</v>
      </c>
      <c r="H4848" s="23" t="s">
        <v>139</v>
      </c>
      <c r="I4848" s="23" t="s">
        <v>50</v>
      </c>
      <c r="J4848" s="23" t="s">
        <v>140</v>
      </c>
      <c r="K4848" s="23" t="s">
        <v>24</v>
      </c>
      <c r="L4848" s="23">
        <v>2</v>
      </c>
      <c r="M4848" s="23">
        <v>172.32</v>
      </c>
      <c r="N4848" s="23">
        <v>5</v>
      </c>
      <c r="O4848" s="23">
        <v>5</v>
      </c>
      <c r="P4848" s="23" t="s">
        <v>25</v>
      </c>
      <c r="Q4848" s="23" t="s">
        <v>34</v>
      </c>
      <c r="R4848" s="23">
        <f t="shared" si="375"/>
        <v>1</v>
      </c>
      <c r="S4848" s="23" t="str">
        <f t="shared" si="376"/>
        <v>ORD104847_20250109_CUST03407_MED013</v>
      </c>
      <c r="T4848" s="23">
        <f t="shared" si="377"/>
        <v>1</v>
      </c>
      <c r="U4848" s="6">
        <f t="shared" si="378"/>
        <v>344.64</v>
      </c>
      <c r="V4848" s="6">
        <f>tbl_Raw_Data[[#This Row],[Discount_Pct]]*tbl_Raw_Data[[#This Row],[Gross_Amount]]/100</f>
        <v>17.231999999999999</v>
      </c>
      <c r="W4848" s="6">
        <f>tbl_Raw_Data[[#This Row],[Gross_Amount]]-tbl_Raw_Data[[#This Row],[Discount_Amount]]</f>
        <v>327.40800000000002</v>
      </c>
      <c r="X4848" s="6">
        <f>tbl_Raw_Data[[#This Row],[Net_Amount_Before_Tax]]*tbl_Raw_Data[[#This Row],[Tax_Pct]]/100</f>
        <v>16.3704</v>
      </c>
      <c r="Y4848" s="6">
        <f>tbl_Raw_Data[[#This Row],[Net_Amount_Before_Tax]]+tbl_Raw_Data[[#This Row],[Tax_Amount]]</f>
        <v>343.77840000000003</v>
      </c>
      <c r="Z4848" s="6">
        <f t="shared" si="379"/>
        <v>1</v>
      </c>
    </row>
    <row r="4849" spans="1:26" x14ac:dyDescent="0.3">
      <c r="A4849" s="23" t="s">
        <v>6881</v>
      </c>
      <c r="B4849" s="34">
        <v>45948</v>
      </c>
      <c r="C4849" s="23" t="s">
        <v>3673</v>
      </c>
      <c r="D4849" s="23" t="s">
        <v>46</v>
      </c>
      <c r="E4849" s="23" t="s">
        <v>47</v>
      </c>
      <c r="F4849" s="23">
        <v>411045</v>
      </c>
      <c r="G4849" s="23" t="s">
        <v>53</v>
      </c>
      <c r="H4849" s="23" t="s">
        <v>54</v>
      </c>
      <c r="I4849" s="23" t="s">
        <v>55</v>
      </c>
      <c r="J4849" s="23" t="s">
        <v>56</v>
      </c>
      <c r="K4849" s="23" t="s">
        <v>57</v>
      </c>
      <c r="L4849" s="23">
        <v>1</v>
      </c>
      <c r="M4849" s="23">
        <v>63.22</v>
      </c>
      <c r="N4849" s="23">
        <v>5</v>
      </c>
      <c r="O4849" s="23">
        <v>12</v>
      </c>
      <c r="P4849" s="23" t="s">
        <v>25</v>
      </c>
      <c r="Q4849" s="23" t="s">
        <v>34</v>
      </c>
      <c r="R4849" s="23">
        <f t="shared" si="375"/>
        <v>1</v>
      </c>
      <c r="S4849" s="23" t="str">
        <f t="shared" si="376"/>
        <v>ORD104848_20251018_CUST00022_MED020</v>
      </c>
      <c r="T4849" s="23">
        <f t="shared" si="377"/>
        <v>1</v>
      </c>
      <c r="U4849" s="6">
        <f t="shared" si="378"/>
        <v>63.22</v>
      </c>
      <c r="V4849" s="6">
        <f>tbl_Raw_Data[[#This Row],[Discount_Pct]]*tbl_Raw_Data[[#This Row],[Gross_Amount]]/100</f>
        <v>3.161</v>
      </c>
      <c r="W4849" s="6">
        <f>tbl_Raw_Data[[#This Row],[Gross_Amount]]-tbl_Raw_Data[[#This Row],[Discount_Amount]]</f>
        <v>60.058999999999997</v>
      </c>
      <c r="X4849" s="6">
        <f>tbl_Raw_Data[[#This Row],[Net_Amount_Before_Tax]]*tbl_Raw_Data[[#This Row],[Tax_Pct]]/100</f>
        <v>7.2070799999999995</v>
      </c>
      <c r="Y4849" s="6">
        <f>tbl_Raw_Data[[#This Row],[Net_Amount_Before_Tax]]+tbl_Raw_Data[[#This Row],[Tax_Amount]]</f>
        <v>67.266080000000002</v>
      </c>
      <c r="Z4849" s="6">
        <f t="shared" si="379"/>
        <v>3</v>
      </c>
    </row>
    <row r="4850" spans="1:26" x14ac:dyDescent="0.3">
      <c r="A4850" s="23" t="s">
        <v>6882</v>
      </c>
      <c r="B4850" s="34">
        <v>45726</v>
      </c>
      <c r="C4850" s="23" t="s">
        <v>4327</v>
      </c>
      <c r="D4850" s="23" t="s">
        <v>130</v>
      </c>
      <c r="E4850" s="23" t="s">
        <v>131</v>
      </c>
      <c r="F4850" s="23">
        <v>700001</v>
      </c>
      <c r="G4850" s="23" t="s">
        <v>53</v>
      </c>
      <c r="H4850" s="23" t="s">
        <v>54</v>
      </c>
      <c r="I4850" s="23" t="s">
        <v>55</v>
      </c>
      <c r="J4850" s="23" t="s">
        <v>56</v>
      </c>
      <c r="K4850" s="23" t="s">
        <v>57</v>
      </c>
      <c r="L4850" s="23">
        <v>2</v>
      </c>
      <c r="M4850" s="23">
        <v>53.7</v>
      </c>
      <c r="N4850" s="23">
        <v>10</v>
      </c>
      <c r="O4850" s="23">
        <v>12</v>
      </c>
      <c r="P4850" s="23" t="s">
        <v>65</v>
      </c>
      <c r="Q4850" s="23" t="s">
        <v>26</v>
      </c>
      <c r="R4850" s="23">
        <f t="shared" si="375"/>
        <v>1</v>
      </c>
      <c r="S4850" s="23" t="str">
        <f t="shared" si="376"/>
        <v>ORD104849_20250310_CUST01075_MED020</v>
      </c>
      <c r="T4850" s="23">
        <f t="shared" si="377"/>
        <v>1</v>
      </c>
      <c r="U4850" s="6">
        <f t="shared" si="378"/>
        <v>107.4</v>
      </c>
      <c r="V4850" s="6">
        <f>tbl_Raw_Data[[#This Row],[Discount_Pct]]*tbl_Raw_Data[[#This Row],[Gross_Amount]]/100</f>
        <v>10.74</v>
      </c>
      <c r="W4850" s="6">
        <f>tbl_Raw_Data[[#This Row],[Gross_Amount]]-tbl_Raw_Data[[#This Row],[Discount_Amount]]</f>
        <v>96.660000000000011</v>
      </c>
      <c r="X4850" s="6">
        <f>tbl_Raw_Data[[#This Row],[Net_Amount_Before_Tax]]*tbl_Raw_Data[[#This Row],[Tax_Pct]]/100</f>
        <v>11.599200000000002</v>
      </c>
      <c r="Y4850" s="6">
        <f>tbl_Raw_Data[[#This Row],[Net_Amount_Before_Tax]]+tbl_Raw_Data[[#This Row],[Tax_Amount]]</f>
        <v>108.25920000000001</v>
      </c>
      <c r="Z4850" s="6">
        <f t="shared" si="379"/>
        <v>1</v>
      </c>
    </row>
    <row r="4851" spans="1:26" x14ac:dyDescent="0.3">
      <c r="A4851" s="23" t="s">
        <v>6883</v>
      </c>
      <c r="B4851" s="34">
        <v>45298</v>
      </c>
      <c r="C4851" s="23" t="s">
        <v>6431</v>
      </c>
      <c r="D4851" s="23" t="s">
        <v>52</v>
      </c>
      <c r="E4851" s="23" t="s">
        <v>52</v>
      </c>
      <c r="F4851" s="23">
        <v>160036</v>
      </c>
      <c r="G4851" s="23" t="s">
        <v>138</v>
      </c>
      <c r="H4851" s="23" t="s">
        <v>139</v>
      </c>
      <c r="I4851" s="23" t="s">
        <v>50</v>
      </c>
      <c r="J4851" s="23" t="s">
        <v>140</v>
      </c>
      <c r="K4851" s="23" t="s">
        <v>24</v>
      </c>
      <c r="L4851" s="23">
        <v>1</v>
      </c>
      <c r="M4851" s="23">
        <v>171.22</v>
      </c>
      <c r="N4851" s="23">
        <v>10</v>
      </c>
      <c r="O4851" s="23">
        <v>5</v>
      </c>
      <c r="P4851" s="23" t="s">
        <v>65</v>
      </c>
      <c r="Q4851" s="23" t="s">
        <v>34</v>
      </c>
      <c r="R4851" s="23">
        <f t="shared" si="375"/>
        <v>1</v>
      </c>
      <c r="S4851" s="23" t="str">
        <f t="shared" si="376"/>
        <v>ORD104850_20240107_CUST02837_MED013</v>
      </c>
      <c r="T4851" s="23">
        <f t="shared" si="377"/>
        <v>1</v>
      </c>
      <c r="U4851" s="6">
        <f t="shared" si="378"/>
        <v>171.22</v>
      </c>
      <c r="V4851" s="6">
        <f>tbl_Raw_Data[[#This Row],[Discount_Pct]]*tbl_Raw_Data[[#This Row],[Gross_Amount]]/100</f>
        <v>17.122</v>
      </c>
      <c r="W4851" s="6">
        <f>tbl_Raw_Data[[#This Row],[Gross_Amount]]-tbl_Raw_Data[[#This Row],[Discount_Amount]]</f>
        <v>154.09800000000001</v>
      </c>
      <c r="X4851" s="6">
        <f>tbl_Raw_Data[[#This Row],[Net_Amount_Before_Tax]]*tbl_Raw_Data[[#This Row],[Tax_Pct]]/100</f>
        <v>7.7049000000000003</v>
      </c>
      <c r="Y4851" s="6">
        <f>tbl_Raw_Data[[#This Row],[Net_Amount_Before_Tax]]+tbl_Raw_Data[[#This Row],[Tax_Amount]]</f>
        <v>161.80290000000002</v>
      </c>
      <c r="Z4851" s="6">
        <f t="shared" si="379"/>
        <v>2</v>
      </c>
    </row>
    <row r="4852" spans="1:26" x14ac:dyDescent="0.3">
      <c r="A4852" s="23" t="s">
        <v>6884</v>
      </c>
      <c r="B4852" s="34">
        <v>45396</v>
      </c>
      <c r="C4852" s="23" t="s">
        <v>6885</v>
      </c>
      <c r="D4852" s="23" t="s">
        <v>92</v>
      </c>
      <c r="E4852" s="23" t="s">
        <v>93</v>
      </c>
      <c r="F4852" s="23">
        <v>560034</v>
      </c>
      <c r="G4852" s="23" t="s">
        <v>256</v>
      </c>
      <c r="H4852" s="23" t="s">
        <v>257</v>
      </c>
      <c r="I4852" s="23" t="s">
        <v>22</v>
      </c>
      <c r="J4852" s="23" t="s">
        <v>258</v>
      </c>
      <c r="K4852" s="23" t="s">
        <v>57</v>
      </c>
      <c r="L4852" s="23">
        <v>2</v>
      </c>
      <c r="M4852" s="23">
        <v>57.2</v>
      </c>
      <c r="N4852" s="23">
        <v>10</v>
      </c>
      <c r="O4852" s="23">
        <v>18</v>
      </c>
      <c r="P4852" s="23" t="s">
        <v>25</v>
      </c>
      <c r="Q4852" s="23" t="s">
        <v>34</v>
      </c>
      <c r="R4852" s="23">
        <f t="shared" si="375"/>
        <v>1</v>
      </c>
      <c r="S4852" s="23" t="str">
        <f t="shared" si="376"/>
        <v>ORD104851_20240414_CUST01711_MED025</v>
      </c>
      <c r="T4852" s="23">
        <f t="shared" si="377"/>
        <v>1</v>
      </c>
      <c r="U4852" s="6">
        <f t="shared" si="378"/>
        <v>114.4</v>
      </c>
      <c r="V4852" s="6">
        <f>tbl_Raw_Data[[#This Row],[Discount_Pct]]*tbl_Raw_Data[[#This Row],[Gross_Amount]]/100</f>
        <v>11.44</v>
      </c>
      <c r="W4852" s="6">
        <f>tbl_Raw_Data[[#This Row],[Gross_Amount]]-tbl_Raw_Data[[#This Row],[Discount_Amount]]</f>
        <v>102.96000000000001</v>
      </c>
      <c r="X4852" s="6">
        <f>tbl_Raw_Data[[#This Row],[Net_Amount_Before_Tax]]*tbl_Raw_Data[[#This Row],[Tax_Pct]]/100</f>
        <v>18.532800000000002</v>
      </c>
      <c r="Y4852" s="6">
        <f>tbl_Raw_Data[[#This Row],[Net_Amount_Before_Tax]]+tbl_Raw_Data[[#This Row],[Tax_Amount]]</f>
        <v>121.49280000000002</v>
      </c>
      <c r="Z4852" s="6">
        <f t="shared" si="379"/>
        <v>1</v>
      </c>
    </row>
    <row r="4853" spans="1:26" x14ac:dyDescent="0.3">
      <c r="A4853" s="23" t="s">
        <v>6886</v>
      </c>
      <c r="B4853" s="34">
        <v>45470</v>
      </c>
      <c r="C4853" s="23" t="s">
        <v>1741</v>
      </c>
      <c r="D4853" s="23" t="s">
        <v>92</v>
      </c>
      <c r="E4853" s="23" t="s">
        <v>93</v>
      </c>
      <c r="F4853" s="23">
        <v>560038</v>
      </c>
      <c r="G4853" s="23" t="s">
        <v>256</v>
      </c>
      <c r="H4853" s="23" t="s">
        <v>257</v>
      </c>
      <c r="I4853" s="23" t="s">
        <v>22</v>
      </c>
      <c r="J4853" s="23" t="s">
        <v>258</v>
      </c>
      <c r="K4853" s="23" t="s">
        <v>57</v>
      </c>
      <c r="L4853" s="23">
        <v>3</v>
      </c>
      <c r="M4853" s="23">
        <v>61.13</v>
      </c>
      <c r="N4853" s="23">
        <v>0</v>
      </c>
      <c r="O4853" s="23">
        <v>12</v>
      </c>
      <c r="P4853" s="23" t="s">
        <v>65</v>
      </c>
      <c r="Q4853" s="23" t="s">
        <v>26</v>
      </c>
      <c r="R4853" s="23">
        <f t="shared" si="375"/>
        <v>1</v>
      </c>
      <c r="S4853" s="23" t="str">
        <f t="shared" si="376"/>
        <v>ORD104852_20240627_CUST00451_MED025</v>
      </c>
      <c r="T4853" s="23">
        <f t="shared" si="377"/>
        <v>1</v>
      </c>
      <c r="U4853" s="6">
        <f t="shared" si="378"/>
        <v>183.39000000000001</v>
      </c>
      <c r="V4853" s="6">
        <f>tbl_Raw_Data[[#This Row],[Discount_Pct]]*tbl_Raw_Data[[#This Row],[Gross_Amount]]/100</f>
        <v>0</v>
      </c>
      <c r="W4853" s="6">
        <f>tbl_Raw_Data[[#This Row],[Gross_Amount]]-tbl_Raw_Data[[#This Row],[Discount_Amount]]</f>
        <v>183.39000000000001</v>
      </c>
      <c r="X4853" s="6">
        <f>tbl_Raw_Data[[#This Row],[Net_Amount_Before_Tax]]*tbl_Raw_Data[[#This Row],[Tax_Pct]]/100</f>
        <v>22.006800000000002</v>
      </c>
      <c r="Y4853" s="6">
        <f>tbl_Raw_Data[[#This Row],[Net_Amount_Before_Tax]]+tbl_Raw_Data[[#This Row],[Tax_Amount]]</f>
        <v>205.39680000000001</v>
      </c>
      <c r="Z4853" s="6">
        <f t="shared" si="379"/>
        <v>2</v>
      </c>
    </row>
    <row r="4854" spans="1:26" x14ac:dyDescent="0.3">
      <c r="A4854" s="23" t="s">
        <v>6887</v>
      </c>
      <c r="B4854" s="34">
        <v>45429</v>
      </c>
      <c r="C4854" s="23" t="s">
        <v>6888</v>
      </c>
      <c r="D4854" s="23" t="s">
        <v>130</v>
      </c>
      <c r="E4854" s="23" t="s">
        <v>131</v>
      </c>
      <c r="F4854" s="23">
        <v>700102</v>
      </c>
      <c r="G4854" s="23" t="s">
        <v>74</v>
      </c>
      <c r="H4854" s="23" t="s">
        <v>75</v>
      </c>
      <c r="I4854" s="23" t="s">
        <v>76</v>
      </c>
      <c r="J4854" s="23" t="s">
        <v>77</v>
      </c>
      <c r="K4854" s="23" t="s">
        <v>57</v>
      </c>
      <c r="L4854" s="23">
        <v>1</v>
      </c>
      <c r="M4854" s="23">
        <v>66.599999999999994</v>
      </c>
      <c r="N4854" s="23">
        <v>15</v>
      </c>
      <c r="O4854" s="23">
        <v>5</v>
      </c>
      <c r="P4854" s="23" t="s">
        <v>33</v>
      </c>
      <c r="Q4854" s="23" t="s">
        <v>34</v>
      </c>
      <c r="R4854" s="23">
        <f t="shared" si="375"/>
        <v>1</v>
      </c>
      <c r="S4854" s="23" t="str">
        <f t="shared" si="376"/>
        <v>ORD104853_20240517_CUST02018_MED008</v>
      </c>
      <c r="T4854" s="23">
        <f t="shared" si="377"/>
        <v>1</v>
      </c>
      <c r="U4854" s="6">
        <f t="shared" si="378"/>
        <v>66.599999999999994</v>
      </c>
      <c r="V4854" s="6">
        <f>tbl_Raw_Data[[#This Row],[Discount_Pct]]*tbl_Raw_Data[[#This Row],[Gross_Amount]]/100</f>
        <v>9.9899999999999984</v>
      </c>
      <c r="W4854" s="6">
        <f>tbl_Raw_Data[[#This Row],[Gross_Amount]]-tbl_Raw_Data[[#This Row],[Discount_Amount]]</f>
        <v>56.61</v>
      </c>
      <c r="X4854" s="6">
        <f>tbl_Raw_Data[[#This Row],[Net_Amount_Before_Tax]]*tbl_Raw_Data[[#This Row],[Tax_Pct]]/100</f>
        <v>2.8305000000000002</v>
      </c>
      <c r="Y4854" s="6">
        <f>tbl_Raw_Data[[#This Row],[Net_Amount_Before_Tax]]+tbl_Raw_Data[[#This Row],[Tax_Amount]]</f>
        <v>59.4405</v>
      </c>
      <c r="Z4854" s="6">
        <f t="shared" si="379"/>
        <v>1</v>
      </c>
    </row>
    <row r="4855" spans="1:26" x14ac:dyDescent="0.3">
      <c r="A4855" s="23" t="s">
        <v>6889</v>
      </c>
      <c r="B4855" s="34">
        <v>45774</v>
      </c>
      <c r="C4855" s="23" t="s">
        <v>3326</v>
      </c>
      <c r="D4855" s="23" t="s">
        <v>159</v>
      </c>
      <c r="E4855" s="23" t="s">
        <v>47</v>
      </c>
      <c r="F4855" s="23">
        <v>400069</v>
      </c>
      <c r="G4855" s="23" t="s">
        <v>196</v>
      </c>
      <c r="H4855" s="23" t="s">
        <v>197</v>
      </c>
      <c r="I4855" s="23" t="s">
        <v>32</v>
      </c>
      <c r="J4855" s="23" t="s">
        <v>42</v>
      </c>
      <c r="K4855" s="23" t="s">
        <v>24</v>
      </c>
      <c r="L4855" s="23">
        <v>2</v>
      </c>
      <c r="M4855" s="23">
        <v>22.89</v>
      </c>
      <c r="N4855" s="23">
        <v>5</v>
      </c>
      <c r="O4855" s="23">
        <v>5</v>
      </c>
      <c r="P4855" s="23" t="s">
        <v>65</v>
      </c>
      <c r="Q4855" s="23" t="s">
        <v>34</v>
      </c>
      <c r="R4855" s="23">
        <f t="shared" si="375"/>
        <v>1</v>
      </c>
      <c r="S4855" s="23" t="str">
        <f t="shared" si="376"/>
        <v>ORD104854_20250427_CUST02581_MED011</v>
      </c>
      <c r="T4855" s="23">
        <f t="shared" si="377"/>
        <v>1</v>
      </c>
      <c r="U4855" s="6">
        <f t="shared" si="378"/>
        <v>45.78</v>
      </c>
      <c r="V4855" s="6">
        <f>tbl_Raw_Data[[#This Row],[Discount_Pct]]*tbl_Raw_Data[[#This Row],[Gross_Amount]]/100</f>
        <v>2.2890000000000001</v>
      </c>
      <c r="W4855" s="6">
        <f>tbl_Raw_Data[[#This Row],[Gross_Amount]]-tbl_Raw_Data[[#This Row],[Discount_Amount]]</f>
        <v>43.491</v>
      </c>
      <c r="X4855" s="6">
        <f>tbl_Raw_Data[[#This Row],[Net_Amount_Before_Tax]]*tbl_Raw_Data[[#This Row],[Tax_Pct]]/100</f>
        <v>2.17455</v>
      </c>
      <c r="Y4855" s="6">
        <f>tbl_Raw_Data[[#This Row],[Net_Amount_Before_Tax]]+tbl_Raw_Data[[#This Row],[Tax_Amount]]</f>
        <v>45.665549999999996</v>
      </c>
      <c r="Z4855" s="6">
        <f t="shared" si="379"/>
        <v>4</v>
      </c>
    </row>
    <row r="4856" spans="1:26" x14ac:dyDescent="0.3">
      <c r="A4856" s="23" t="s">
        <v>6890</v>
      </c>
      <c r="B4856" s="34">
        <v>45851</v>
      </c>
      <c r="C4856" s="23" t="s">
        <v>1540</v>
      </c>
      <c r="D4856" s="23" t="s">
        <v>28</v>
      </c>
      <c r="E4856" s="23" t="s">
        <v>29</v>
      </c>
      <c r="F4856" s="23">
        <v>500081</v>
      </c>
      <c r="G4856" s="23" t="s">
        <v>102</v>
      </c>
      <c r="H4856" s="23" t="s">
        <v>103</v>
      </c>
      <c r="I4856" s="23" t="s">
        <v>104</v>
      </c>
      <c r="J4856" s="23" t="s">
        <v>64</v>
      </c>
      <c r="K4856" s="23" t="s">
        <v>57</v>
      </c>
      <c r="L4856" s="23">
        <v>2</v>
      </c>
      <c r="M4856" s="23">
        <v>109.15</v>
      </c>
      <c r="N4856" s="23">
        <v>5</v>
      </c>
      <c r="O4856" s="23">
        <v>18</v>
      </c>
      <c r="P4856" s="23" t="s">
        <v>89</v>
      </c>
      <c r="Q4856" s="23" t="s">
        <v>34</v>
      </c>
      <c r="R4856" s="23">
        <f t="shared" si="375"/>
        <v>1</v>
      </c>
      <c r="S4856" s="23" t="str">
        <f t="shared" si="376"/>
        <v>ORD104855_20250713_CUST01283_MED029</v>
      </c>
      <c r="T4856" s="23">
        <f t="shared" si="377"/>
        <v>1</v>
      </c>
      <c r="U4856" s="6">
        <f t="shared" si="378"/>
        <v>218.3</v>
      </c>
      <c r="V4856" s="6">
        <f>tbl_Raw_Data[[#This Row],[Discount_Pct]]*tbl_Raw_Data[[#This Row],[Gross_Amount]]/100</f>
        <v>10.914999999999999</v>
      </c>
      <c r="W4856" s="6">
        <f>tbl_Raw_Data[[#This Row],[Gross_Amount]]-tbl_Raw_Data[[#This Row],[Discount_Amount]]</f>
        <v>207.38500000000002</v>
      </c>
      <c r="X4856" s="6">
        <f>tbl_Raw_Data[[#This Row],[Net_Amount_Before_Tax]]*tbl_Raw_Data[[#This Row],[Tax_Pct]]/100</f>
        <v>37.329300000000003</v>
      </c>
      <c r="Y4856" s="6">
        <f>tbl_Raw_Data[[#This Row],[Net_Amount_Before_Tax]]+tbl_Raw_Data[[#This Row],[Tax_Amount]]</f>
        <v>244.71430000000004</v>
      </c>
      <c r="Z4856" s="6">
        <f t="shared" si="379"/>
        <v>2</v>
      </c>
    </row>
    <row r="4857" spans="1:26" x14ac:dyDescent="0.3">
      <c r="A4857" s="23" t="s">
        <v>6891</v>
      </c>
      <c r="B4857" s="34">
        <v>45647</v>
      </c>
      <c r="C4857" s="23" t="s">
        <v>3642</v>
      </c>
      <c r="D4857" s="23" t="s">
        <v>46</v>
      </c>
      <c r="E4857" s="23" t="s">
        <v>47</v>
      </c>
      <c r="F4857" s="23">
        <v>411014</v>
      </c>
      <c r="G4857" s="23" t="s">
        <v>283</v>
      </c>
      <c r="H4857" s="23" t="s">
        <v>284</v>
      </c>
      <c r="I4857" s="23" t="s">
        <v>104</v>
      </c>
      <c r="J4857" s="23" t="s">
        <v>42</v>
      </c>
      <c r="K4857" s="23" t="s">
        <v>57</v>
      </c>
      <c r="L4857" s="23">
        <v>3</v>
      </c>
      <c r="M4857" s="23">
        <v>300.64</v>
      </c>
      <c r="N4857" s="23">
        <v>10</v>
      </c>
      <c r="O4857" s="23">
        <v>5</v>
      </c>
      <c r="P4857" s="23" t="s">
        <v>89</v>
      </c>
      <c r="Q4857" s="23" t="s">
        <v>90</v>
      </c>
      <c r="R4857" s="23">
        <f t="shared" si="375"/>
        <v>1</v>
      </c>
      <c r="S4857" s="23" t="str">
        <f t="shared" si="376"/>
        <v>ORD104856_20241221_CUST00913_MED030</v>
      </c>
      <c r="T4857" s="23">
        <f t="shared" si="377"/>
        <v>1</v>
      </c>
      <c r="U4857" s="6">
        <f t="shared" si="378"/>
        <v>901.92</v>
      </c>
      <c r="V4857" s="6">
        <f>tbl_Raw_Data[[#This Row],[Discount_Pct]]*tbl_Raw_Data[[#This Row],[Gross_Amount]]/100</f>
        <v>90.191999999999993</v>
      </c>
      <c r="W4857" s="6">
        <f>tbl_Raw_Data[[#This Row],[Gross_Amount]]-tbl_Raw_Data[[#This Row],[Discount_Amount]]</f>
        <v>811.72799999999995</v>
      </c>
      <c r="X4857" s="6">
        <f>tbl_Raw_Data[[#This Row],[Net_Amount_Before_Tax]]*tbl_Raw_Data[[#This Row],[Tax_Pct]]/100</f>
        <v>40.586399999999998</v>
      </c>
      <c r="Y4857" s="6">
        <f>tbl_Raw_Data[[#This Row],[Net_Amount_Before_Tax]]+tbl_Raw_Data[[#This Row],[Tax_Amount]]</f>
        <v>852.31439999999998</v>
      </c>
      <c r="Z4857" s="6">
        <f t="shared" si="379"/>
        <v>1</v>
      </c>
    </row>
    <row r="4858" spans="1:26" x14ac:dyDescent="0.3">
      <c r="A4858" s="23" t="s">
        <v>6892</v>
      </c>
      <c r="B4858" s="34">
        <v>45621</v>
      </c>
      <c r="C4858" s="23" t="s">
        <v>1382</v>
      </c>
      <c r="D4858" s="23" t="s">
        <v>92</v>
      </c>
      <c r="E4858" s="23" t="s">
        <v>93</v>
      </c>
      <c r="F4858" s="23">
        <v>560038</v>
      </c>
      <c r="G4858" s="23" t="s">
        <v>39</v>
      </c>
      <c r="H4858" s="23" t="s">
        <v>40</v>
      </c>
      <c r="I4858" s="23" t="s">
        <v>41</v>
      </c>
      <c r="J4858" s="23" t="s">
        <v>42</v>
      </c>
      <c r="K4858" s="23" t="s">
        <v>24</v>
      </c>
      <c r="L4858" s="23">
        <v>2</v>
      </c>
      <c r="M4858" s="23">
        <v>26.76</v>
      </c>
      <c r="N4858" s="23">
        <v>5</v>
      </c>
      <c r="O4858" s="23">
        <v>12</v>
      </c>
      <c r="P4858" s="23" t="s">
        <v>89</v>
      </c>
      <c r="Q4858" s="23" t="s">
        <v>90</v>
      </c>
      <c r="R4858" s="23">
        <f t="shared" si="375"/>
        <v>1</v>
      </c>
      <c r="S4858" s="23" t="str">
        <f t="shared" si="376"/>
        <v>ORD104857_20241125_CUST00325_MED001</v>
      </c>
      <c r="T4858" s="23">
        <f t="shared" si="377"/>
        <v>1</v>
      </c>
      <c r="U4858" s="6">
        <f t="shared" si="378"/>
        <v>53.52</v>
      </c>
      <c r="V4858" s="6">
        <f>tbl_Raw_Data[[#This Row],[Discount_Pct]]*tbl_Raw_Data[[#This Row],[Gross_Amount]]/100</f>
        <v>2.6760000000000002</v>
      </c>
      <c r="W4858" s="6">
        <f>tbl_Raw_Data[[#This Row],[Gross_Amount]]-tbl_Raw_Data[[#This Row],[Discount_Amount]]</f>
        <v>50.844000000000001</v>
      </c>
      <c r="X4858" s="6">
        <f>tbl_Raw_Data[[#This Row],[Net_Amount_Before_Tax]]*tbl_Raw_Data[[#This Row],[Tax_Pct]]/100</f>
        <v>6.10128</v>
      </c>
      <c r="Y4858" s="6">
        <f>tbl_Raw_Data[[#This Row],[Net_Amount_Before_Tax]]+tbl_Raw_Data[[#This Row],[Tax_Amount]]</f>
        <v>56.945280000000004</v>
      </c>
      <c r="Z4858" s="6">
        <f t="shared" si="379"/>
        <v>0</v>
      </c>
    </row>
    <row r="4859" spans="1:26" x14ac:dyDescent="0.3">
      <c r="A4859" s="23" t="s">
        <v>6893</v>
      </c>
      <c r="B4859" s="34">
        <v>45356</v>
      </c>
      <c r="C4859" s="23" t="s">
        <v>6894</v>
      </c>
      <c r="D4859" s="23" t="s">
        <v>159</v>
      </c>
      <c r="E4859" s="23" t="s">
        <v>47</v>
      </c>
      <c r="F4859" s="23">
        <v>400093</v>
      </c>
      <c r="G4859" s="23" t="s">
        <v>119</v>
      </c>
      <c r="H4859" s="23" t="s">
        <v>120</v>
      </c>
      <c r="I4859" s="23" t="s">
        <v>32</v>
      </c>
      <c r="J4859" s="23" t="s">
        <v>64</v>
      </c>
      <c r="K4859" s="23" t="s">
        <v>57</v>
      </c>
      <c r="L4859" s="23">
        <v>4</v>
      </c>
      <c r="M4859" s="23">
        <v>69.599999999999994</v>
      </c>
      <c r="N4859" s="23">
        <v>0</v>
      </c>
      <c r="O4859" s="23">
        <v>5</v>
      </c>
      <c r="P4859" s="23" t="s">
        <v>89</v>
      </c>
      <c r="Q4859" s="23" t="s">
        <v>34</v>
      </c>
      <c r="R4859" s="23">
        <f t="shared" si="375"/>
        <v>1</v>
      </c>
      <c r="S4859" s="23" t="str">
        <f t="shared" si="376"/>
        <v>ORD104858_20240305_CUST00502_MED010</v>
      </c>
      <c r="T4859" s="23">
        <f t="shared" si="377"/>
        <v>1</v>
      </c>
      <c r="U4859" s="6">
        <f t="shared" si="378"/>
        <v>278.39999999999998</v>
      </c>
      <c r="V4859" s="6">
        <f>tbl_Raw_Data[[#This Row],[Discount_Pct]]*tbl_Raw_Data[[#This Row],[Gross_Amount]]/100</f>
        <v>0</v>
      </c>
      <c r="W4859" s="6">
        <f>tbl_Raw_Data[[#This Row],[Gross_Amount]]-tbl_Raw_Data[[#This Row],[Discount_Amount]]</f>
        <v>278.39999999999998</v>
      </c>
      <c r="X4859" s="6">
        <f>tbl_Raw_Data[[#This Row],[Net_Amount_Before_Tax]]*tbl_Raw_Data[[#This Row],[Tax_Pct]]/100</f>
        <v>13.92</v>
      </c>
      <c r="Y4859" s="6">
        <f>tbl_Raw_Data[[#This Row],[Net_Amount_Before_Tax]]+tbl_Raw_Data[[#This Row],[Tax_Amount]]</f>
        <v>292.32</v>
      </c>
      <c r="Z4859" s="6">
        <f t="shared" si="379"/>
        <v>2</v>
      </c>
    </row>
    <row r="4860" spans="1:26" x14ac:dyDescent="0.3">
      <c r="A4860" s="23" t="s">
        <v>6895</v>
      </c>
      <c r="B4860" s="34">
        <v>45347</v>
      </c>
      <c r="C4860" s="23" t="s">
        <v>596</v>
      </c>
      <c r="D4860" s="23" t="s">
        <v>52</v>
      </c>
      <c r="E4860" s="23" t="s">
        <v>52</v>
      </c>
      <c r="F4860" s="23">
        <v>160001</v>
      </c>
      <c r="G4860" s="23" t="s">
        <v>39</v>
      </c>
      <c r="H4860" s="23" t="s">
        <v>40</v>
      </c>
      <c r="I4860" s="23" t="s">
        <v>41</v>
      </c>
      <c r="J4860" s="23" t="s">
        <v>42</v>
      </c>
      <c r="K4860" s="23" t="s">
        <v>24</v>
      </c>
      <c r="L4860" s="23">
        <v>1</v>
      </c>
      <c r="M4860" s="23">
        <v>34.46</v>
      </c>
      <c r="N4860" s="23">
        <v>5</v>
      </c>
      <c r="O4860" s="23">
        <v>12</v>
      </c>
      <c r="P4860" s="23" t="s">
        <v>89</v>
      </c>
      <c r="Q4860" s="23" t="s">
        <v>90</v>
      </c>
      <c r="R4860" s="23">
        <f t="shared" si="375"/>
        <v>1</v>
      </c>
      <c r="S4860" s="23" t="str">
        <f t="shared" si="376"/>
        <v>ORD104859_20240225_CUST01289_MED001</v>
      </c>
      <c r="T4860" s="23">
        <f t="shared" si="377"/>
        <v>1</v>
      </c>
      <c r="U4860" s="6">
        <f t="shared" si="378"/>
        <v>34.46</v>
      </c>
      <c r="V4860" s="6">
        <f>tbl_Raw_Data[[#This Row],[Discount_Pct]]*tbl_Raw_Data[[#This Row],[Gross_Amount]]/100</f>
        <v>1.7230000000000001</v>
      </c>
      <c r="W4860" s="6">
        <f>tbl_Raw_Data[[#This Row],[Gross_Amount]]-tbl_Raw_Data[[#This Row],[Discount_Amount]]</f>
        <v>32.737000000000002</v>
      </c>
      <c r="X4860" s="6">
        <f>tbl_Raw_Data[[#This Row],[Net_Amount_Before_Tax]]*tbl_Raw_Data[[#This Row],[Tax_Pct]]/100</f>
        <v>3.9284400000000006</v>
      </c>
      <c r="Y4860" s="6">
        <f>tbl_Raw_Data[[#This Row],[Net_Amount_Before_Tax]]+tbl_Raw_Data[[#This Row],[Tax_Amount]]</f>
        <v>36.665440000000004</v>
      </c>
      <c r="Z4860" s="6">
        <f t="shared" si="379"/>
        <v>1</v>
      </c>
    </row>
    <row r="4861" spans="1:26" x14ac:dyDescent="0.3">
      <c r="A4861" s="23" t="s">
        <v>6896</v>
      </c>
      <c r="B4861" s="34">
        <v>45567</v>
      </c>
      <c r="C4861" s="23" t="s">
        <v>2736</v>
      </c>
      <c r="D4861" s="23" t="s">
        <v>19</v>
      </c>
      <c r="E4861" s="23" t="s">
        <v>19</v>
      </c>
      <c r="F4861" s="23">
        <v>110024</v>
      </c>
      <c r="G4861" s="23" t="s">
        <v>48</v>
      </c>
      <c r="H4861" s="23" t="s">
        <v>49</v>
      </c>
      <c r="I4861" s="23" t="s">
        <v>50</v>
      </c>
      <c r="J4861" s="23" t="s">
        <v>23</v>
      </c>
      <c r="K4861" s="23" t="s">
        <v>24</v>
      </c>
      <c r="L4861" s="23">
        <v>2</v>
      </c>
      <c r="M4861" s="23">
        <v>115.13</v>
      </c>
      <c r="N4861" s="23">
        <v>5</v>
      </c>
      <c r="O4861" s="23">
        <v>12</v>
      </c>
      <c r="P4861" s="23" t="s">
        <v>65</v>
      </c>
      <c r="Q4861" s="23" t="s">
        <v>34</v>
      </c>
      <c r="R4861" s="23">
        <f t="shared" si="375"/>
        <v>1</v>
      </c>
      <c r="S4861" s="23" t="str">
        <f t="shared" si="376"/>
        <v>ORD104860_20241002_CUST00253_MED028</v>
      </c>
      <c r="T4861" s="23">
        <f t="shared" si="377"/>
        <v>1</v>
      </c>
      <c r="U4861" s="6">
        <f t="shared" si="378"/>
        <v>230.26</v>
      </c>
      <c r="V4861" s="6">
        <f>tbl_Raw_Data[[#This Row],[Discount_Pct]]*tbl_Raw_Data[[#This Row],[Gross_Amount]]/100</f>
        <v>11.513</v>
      </c>
      <c r="W4861" s="6">
        <f>tbl_Raw_Data[[#This Row],[Gross_Amount]]-tbl_Raw_Data[[#This Row],[Discount_Amount]]</f>
        <v>218.74699999999999</v>
      </c>
      <c r="X4861" s="6">
        <f>tbl_Raw_Data[[#This Row],[Net_Amount_Before_Tax]]*tbl_Raw_Data[[#This Row],[Tax_Pct]]/100</f>
        <v>26.249639999999999</v>
      </c>
      <c r="Y4861" s="6">
        <f>tbl_Raw_Data[[#This Row],[Net_Amount_Before_Tax]]+tbl_Raw_Data[[#This Row],[Tax_Amount]]</f>
        <v>244.99663999999999</v>
      </c>
      <c r="Z4861" s="6">
        <f t="shared" si="379"/>
        <v>3</v>
      </c>
    </row>
    <row r="4862" spans="1:26" x14ac:dyDescent="0.3">
      <c r="A4862" s="23" t="s">
        <v>6897</v>
      </c>
      <c r="B4862" s="34">
        <v>45571</v>
      </c>
      <c r="C4862" s="23" t="s">
        <v>3856</v>
      </c>
      <c r="D4862" s="23" t="s">
        <v>159</v>
      </c>
      <c r="E4862" s="23" t="s">
        <v>47</v>
      </c>
      <c r="F4862" s="23">
        <v>400001</v>
      </c>
      <c r="G4862" s="23" t="s">
        <v>39</v>
      </c>
      <c r="H4862" s="23" t="s">
        <v>40</v>
      </c>
      <c r="I4862" s="23" t="s">
        <v>41</v>
      </c>
      <c r="J4862" s="23" t="s">
        <v>42</v>
      </c>
      <c r="K4862" s="23" t="s">
        <v>24</v>
      </c>
      <c r="L4862" s="23">
        <v>2</v>
      </c>
      <c r="M4862" s="23">
        <v>27.72</v>
      </c>
      <c r="N4862" s="23">
        <v>10</v>
      </c>
      <c r="O4862" s="23">
        <v>5</v>
      </c>
      <c r="P4862" s="23" t="s">
        <v>89</v>
      </c>
      <c r="Q4862" s="23" t="s">
        <v>34</v>
      </c>
      <c r="R4862" s="23">
        <f t="shared" si="375"/>
        <v>1</v>
      </c>
      <c r="S4862" s="23" t="str">
        <f t="shared" si="376"/>
        <v>ORD104861_20241006_CUST00689_MED001</v>
      </c>
      <c r="T4862" s="23">
        <f t="shared" si="377"/>
        <v>1</v>
      </c>
      <c r="U4862" s="6">
        <f t="shared" si="378"/>
        <v>55.44</v>
      </c>
      <c r="V4862" s="6">
        <f>tbl_Raw_Data[[#This Row],[Discount_Pct]]*tbl_Raw_Data[[#This Row],[Gross_Amount]]/100</f>
        <v>5.5439999999999996</v>
      </c>
      <c r="W4862" s="6">
        <f>tbl_Raw_Data[[#This Row],[Gross_Amount]]-tbl_Raw_Data[[#This Row],[Discount_Amount]]</f>
        <v>49.896000000000001</v>
      </c>
      <c r="X4862" s="6">
        <f>tbl_Raw_Data[[#This Row],[Net_Amount_Before_Tax]]*tbl_Raw_Data[[#This Row],[Tax_Pct]]/100</f>
        <v>2.4948000000000001</v>
      </c>
      <c r="Y4862" s="6">
        <f>tbl_Raw_Data[[#This Row],[Net_Amount_Before_Tax]]+tbl_Raw_Data[[#This Row],[Tax_Amount]]</f>
        <v>52.390799999999999</v>
      </c>
      <c r="Z4862" s="6">
        <f t="shared" si="379"/>
        <v>4</v>
      </c>
    </row>
    <row r="4863" spans="1:26" x14ac:dyDescent="0.3">
      <c r="A4863" s="23" t="s">
        <v>6898</v>
      </c>
      <c r="B4863" s="34">
        <v>45708</v>
      </c>
      <c r="C4863" s="23" t="s">
        <v>3798</v>
      </c>
      <c r="D4863" s="23" t="s">
        <v>87</v>
      </c>
      <c r="E4863" s="23" t="s">
        <v>88</v>
      </c>
      <c r="F4863" s="23">
        <v>600040</v>
      </c>
      <c r="G4863" s="23" t="s">
        <v>233</v>
      </c>
      <c r="H4863" s="23" t="s">
        <v>234</v>
      </c>
      <c r="I4863" s="23" t="s">
        <v>104</v>
      </c>
      <c r="J4863" s="23" t="s">
        <v>42</v>
      </c>
      <c r="K4863" s="23" t="s">
        <v>24</v>
      </c>
      <c r="L4863" s="23">
        <v>1</v>
      </c>
      <c r="M4863" s="23">
        <v>150.84</v>
      </c>
      <c r="N4863" s="23">
        <v>5</v>
      </c>
      <c r="O4863" s="23">
        <v>5</v>
      </c>
      <c r="P4863" s="23" t="s">
        <v>25</v>
      </c>
      <c r="Q4863" s="23" t="s">
        <v>44</v>
      </c>
      <c r="R4863" s="23">
        <f t="shared" si="375"/>
        <v>1</v>
      </c>
      <c r="S4863" s="23" t="str">
        <f t="shared" si="376"/>
        <v>ORD104862_20250220_CUST01313_MED019</v>
      </c>
      <c r="T4863" s="23">
        <f t="shared" si="377"/>
        <v>1</v>
      </c>
      <c r="U4863" s="6">
        <f t="shared" si="378"/>
        <v>150.84</v>
      </c>
      <c r="V4863" s="6">
        <f>tbl_Raw_Data[[#This Row],[Discount_Pct]]*tbl_Raw_Data[[#This Row],[Gross_Amount]]/100</f>
        <v>7.5420000000000007</v>
      </c>
      <c r="W4863" s="6">
        <f>tbl_Raw_Data[[#This Row],[Gross_Amount]]-tbl_Raw_Data[[#This Row],[Discount_Amount]]</f>
        <v>143.298</v>
      </c>
      <c r="X4863" s="6">
        <f>tbl_Raw_Data[[#This Row],[Net_Amount_Before_Tax]]*tbl_Raw_Data[[#This Row],[Tax_Pct]]/100</f>
        <v>7.1649000000000003</v>
      </c>
      <c r="Y4863" s="6">
        <f>tbl_Raw_Data[[#This Row],[Net_Amount_Before_Tax]]+tbl_Raw_Data[[#This Row],[Tax_Amount]]</f>
        <v>150.46289999999999</v>
      </c>
      <c r="Z4863" s="6">
        <f t="shared" si="379"/>
        <v>1</v>
      </c>
    </row>
    <row r="4864" spans="1:26" x14ac:dyDescent="0.3">
      <c r="A4864" s="23" t="s">
        <v>6899</v>
      </c>
      <c r="B4864" s="34">
        <v>45634</v>
      </c>
      <c r="C4864" s="23" t="s">
        <v>1318</v>
      </c>
      <c r="D4864" s="23" t="s">
        <v>123</v>
      </c>
      <c r="E4864" s="23" t="s">
        <v>101</v>
      </c>
      <c r="F4864" s="23">
        <v>226001</v>
      </c>
      <c r="G4864" s="23" t="s">
        <v>192</v>
      </c>
      <c r="H4864" s="23" t="s">
        <v>193</v>
      </c>
      <c r="I4864" s="23" t="s">
        <v>41</v>
      </c>
      <c r="J4864" s="23" t="s">
        <v>194</v>
      </c>
      <c r="K4864" s="23" t="s">
        <v>24</v>
      </c>
      <c r="L4864" s="23">
        <v>2</v>
      </c>
      <c r="M4864" s="23">
        <v>32.119999999999997</v>
      </c>
      <c r="N4864" s="23">
        <v>10</v>
      </c>
      <c r="O4864" s="23">
        <v>12</v>
      </c>
      <c r="P4864" s="23" t="s">
        <v>33</v>
      </c>
      <c r="Q4864" s="23" t="s">
        <v>26</v>
      </c>
      <c r="R4864" s="23">
        <f t="shared" si="375"/>
        <v>1</v>
      </c>
      <c r="S4864" s="23" t="str">
        <f t="shared" si="376"/>
        <v>ORD104863_20241208_CUST00495_MED002</v>
      </c>
      <c r="T4864" s="23">
        <f t="shared" si="377"/>
        <v>1</v>
      </c>
      <c r="U4864" s="6">
        <f t="shared" si="378"/>
        <v>64.239999999999995</v>
      </c>
      <c r="V4864" s="6">
        <f>tbl_Raw_Data[[#This Row],[Discount_Pct]]*tbl_Raw_Data[[#This Row],[Gross_Amount]]/100</f>
        <v>6.4239999999999995</v>
      </c>
      <c r="W4864" s="6">
        <f>tbl_Raw_Data[[#This Row],[Gross_Amount]]-tbl_Raw_Data[[#This Row],[Discount_Amount]]</f>
        <v>57.815999999999995</v>
      </c>
      <c r="X4864" s="6">
        <f>tbl_Raw_Data[[#This Row],[Net_Amount_Before_Tax]]*tbl_Raw_Data[[#This Row],[Tax_Pct]]/100</f>
        <v>6.9379199999999992</v>
      </c>
      <c r="Y4864" s="6">
        <f>tbl_Raw_Data[[#This Row],[Net_Amount_Before_Tax]]+tbl_Raw_Data[[#This Row],[Tax_Amount]]</f>
        <v>64.753919999999994</v>
      </c>
      <c r="Z4864" s="6">
        <f t="shared" si="379"/>
        <v>3</v>
      </c>
    </row>
    <row r="4865" spans="1:26" x14ac:dyDescent="0.3">
      <c r="A4865" s="23" t="s">
        <v>6900</v>
      </c>
      <c r="B4865" s="34">
        <v>45322</v>
      </c>
      <c r="C4865" s="23" t="s">
        <v>5461</v>
      </c>
      <c r="D4865" s="23" t="s">
        <v>130</v>
      </c>
      <c r="E4865" s="23" t="s">
        <v>131</v>
      </c>
      <c r="F4865" s="23">
        <v>700029</v>
      </c>
      <c r="G4865" s="23" t="s">
        <v>68</v>
      </c>
      <c r="H4865" s="23" t="s">
        <v>69</v>
      </c>
      <c r="I4865" s="23" t="s">
        <v>55</v>
      </c>
      <c r="J4865" s="23" t="s">
        <v>56</v>
      </c>
      <c r="K4865" s="23" t="s">
        <v>24</v>
      </c>
      <c r="L4865" s="23">
        <v>4</v>
      </c>
      <c r="M4865" s="23">
        <v>27.84</v>
      </c>
      <c r="N4865" s="23">
        <v>5</v>
      </c>
      <c r="O4865" s="23">
        <v>5</v>
      </c>
      <c r="P4865" s="23" t="s">
        <v>25</v>
      </c>
      <c r="Q4865" s="23" t="s">
        <v>34</v>
      </c>
      <c r="R4865" s="23">
        <f t="shared" si="375"/>
        <v>1</v>
      </c>
      <c r="S4865" s="23" t="str">
        <f t="shared" si="376"/>
        <v>ORD104864_20240131_CUST02793_MED003</v>
      </c>
      <c r="T4865" s="23">
        <f t="shared" si="377"/>
        <v>1</v>
      </c>
      <c r="U4865" s="6">
        <f t="shared" si="378"/>
        <v>111.36</v>
      </c>
      <c r="V4865" s="6">
        <f>tbl_Raw_Data[[#This Row],[Discount_Pct]]*tbl_Raw_Data[[#This Row],[Gross_Amount]]/100</f>
        <v>5.5679999999999996</v>
      </c>
      <c r="W4865" s="6">
        <f>tbl_Raw_Data[[#This Row],[Gross_Amount]]-tbl_Raw_Data[[#This Row],[Discount_Amount]]</f>
        <v>105.792</v>
      </c>
      <c r="X4865" s="6">
        <f>tbl_Raw_Data[[#This Row],[Net_Amount_Before_Tax]]*tbl_Raw_Data[[#This Row],[Tax_Pct]]/100</f>
        <v>5.2896000000000001</v>
      </c>
      <c r="Y4865" s="6">
        <f>tbl_Raw_Data[[#This Row],[Net_Amount_Before_Tax]]+tbl_Raw_Data[[#This Row],[Tax_Amount]]</f>
        <v>111.08160000000001</v>
      </c>
      <c r="Z4865" s="6">
        <f t="shared" si="379"/>
        <v>1</v>
      </c>
    </row>
    <row r="4866" spans="1:26" x14ac:dyDescent="0.3">
      <c r="A4866" s="23" t="s">
        <v>6901</v>
      </c>
      <c r="B4866" s="34">
        <v>45560</v>
      </c>
      <c r="C4866" s="23" t="s">
        <v>620</v>
      </c>
      <c r="D4866" s="23" t="s">
        <v>37</v>
      </c>
      <c r="E4866" s="23" t="s">
        <v>38</v>
      </c>
      <c r="F4866" s="23">
        <v>452020</v>
      </c>
      <c r="G4866" s="23" t="s">
        <v>124</v>
      </c>
      <c r="H4866" s="23" t="s">
        <v>125</v>
      </c>
      <c r="I4866" s="23" t="s">
        <v>104</v>
      </c>
      <c r="J4866" s="23" t="s">
        <v>114</v>
      </c>
      <c r="K4866" s="23" t="s">
        <v>24</v>
      </c>
      <c r="L4866" s="23">
        <v>1</v>
      </c>
      <c r="M4866" s="23">
        <v>127.53</v>
      </c>
      <c r="N4866" s="23">
        <v>5</v>
      </c>
      <c r="O4866" s="23">
        <v>5</v>
      </c>
      <c r="P4866" s="23" t="s">
        <v>65</v>
      </c>
      <c r="Q4866" s="23" t="s">
        <v>34</v>
      </c>
      <c r="R4866" s="23">
        <f t="shared" ref="R4866:R4929" si="380">COUNTIFS($A$2:$A$8001,A4866,$B$2:$B$8001,B4866,$C$2:$C$8001,C4866,$G$2:$G$8001,G4866)</f>
        <v>1</v>
      </c>
      <c r="S4866" s="23" t="str">
        <f t="shared" ref="S4866:S4929" si="381">A4866&amp;"_"&amp;TEXT(B4866,"yyyymmdd")&amp;"_"&amp;C4866&amp;"_"&amp;G4866</f>
        <v>ORD104865_20240925_CUST03229_MED018</v>
      </c>
      <c r="T4866" s="23">
        <f t="shared" ref="T4866:T4929" si="382">COUNTIF($S$2:$S$8001,S4866)</f>
        <v>1</v>
      </c>
      <c r="U4866" s="6">
        <f t="shared" ref="U4866:U4929" si="383">L4866*M4866</f>
        <v>127.53</v>
      </c>
      <c r="V4866" s="6">
        <f>tbl_Raw_Data[[#This Row],[Discount_Pct]]*tbl_Raw_Data[[#This Row],[Gross_Amount]]/100</f>
        <v>6.3765000000000001</v>
      </c>
      <c r="W4866" s="6">
        <f>tbl_Raw_Data[[#This Row],[Gross_Amount]]-tbl_Raw_Data[[#This Row],[Discount_Amount]]</f>
        <v>121.15350000000001</v>
      </c>
      <c r="X4866" s="6">
        <f>tbl_Raw_Data[[#This Row],[Net_Amount_Before_Tax]]*tbl_Raw_Data[[#This Row],[Tax_Pct]]/100</f>
        <v>6.0576750000000006</v>
      </c>
      <c r="Y4866" s="6">
        <f>tbl_Raw_Data[[#This Row],[Net_Amount_Before_Tax]]+tbl_Raw_Data[[#This Row],[Tax_Amount]]</f>
        <v>127.21117500000001</v>
      </c>
      <c r="Z4866" s="6">
        <f t="shared" ref="Z4866:Z4929" si="384">COUNTIFS($C$2:$C$8001,C4866,$Q$2:$Q$8001,"Delivered")</f>
        <v>5</v>
      </c>
    </row>
    <row r="4867" spans="1:26" x14ac:dyDescent="0.3">
      <c r="A4867" s="23" t="s">
        <v>6902</v>
      </c>
      <c r="B4867" s="34">
        <v>45355</v>
      </c>
      <c r="C4867" s="23" t="s">
        <v>1208</v>
      </c>
      <c r="D4867" s="23" t="s">
        <v>130</v>
      </c>
      <c r="E4867" s="23" t="s">
        <v>131</v>
      </c>
      <c r="F4867" s="23">
        <v>700001</v>
      </c>
      <c r="G4867" s="23" t="s">
        <v>233</v>
      </c>
      <c r="H4867" s="23" t="s">
        <v>234</v>
      </c>
      <c r="I4867" s="23" t="s">
        <v>104</v>
      </c>
      <c r="J4867" s="23" t="s">
        <v>42</v>
      </c>
      <c r="K4867" s="23" t="s">
        <v>24</v>
      </c>
      <c r="L4867" s="23">
        <v>2</v>
      </c>
      <c r="M4867" s="23">
        <v>137.32</v>
      </c>
      <c r="N4867" s="23">
        <v>0</v>
      </c>
      <c r="O4867" s="23">
        <v>12</v>
      </c>
      <c r="P4867" s="23" t="s">
        <v>65</v>
      </c>
      <c r="Q4867" s="23" t="s">
        <v>26</v>
      </c>
      <c r="R4867" s="23">
        <f t="shared" si="380"/>
        <v>1</v>
      </c>
      <c r="S4867" s="23" t="str">
        <f t="shared" si="381"/>
        <v>ORD104866_20240304_CUST02840_MED019</v>
      </c>
      <c r="T4867" s="23">
        <f t="shared" si="382"/>
        <v>1</v>
      </c>
      <c r="U4867" s="6">
        <f t="shared" si="383"/>
        <v>274.64</v>
      </c>
      <c r="V4867" s="6">
        <f>tbl_Raw_Data[[#This Row],[Discount_Pct]]*tbl_Raw_Data[[#This Row],[Gross_Amount]]/100</f>
        <v>0</v>
      </c>
      <c r="W4867" s="6">
        <f>tbl_Raw_Data[[#This Row],[Gross_Amount]]-tbl_Raw_Data[[#This Row],[Discount_Amount]]</f>
        <v>274.64</v>
      </c>
      <c r="X4867" s="6">
        <f>tbl_Raw_Data[[#This Row],[Net_Amount_Before_Tax]]*tbl_Raw_Data[[#This Row],[Tax_Pct]]/100</f>
        <v>32.956800000000001</v>
      </c>
      <c r="Y4867" s="6">
        <f>tbl_Raw_Data[[#This Row],[Net_Amount_Before_Tax]]+tbl_Raw_Data[[#This Row],[Tax_Amount]]</f>
        <v>307.59679999999997</v>
      </c>
      <c r="Z4867" s="6">
        <f t="shared" si="384"/>
        <v>1</v>
      </c>
    </row>
    <row r="4868" spans="1:26" x14ac:dyDescent="0.3">
      <c r="A4868" s="23" t="s">
        <v>6903</v>
      </c>
      <c r="B4868" s="34">
        <v>45979</v>
      </c>
      <c r="C4868" s="23" t="s">
        <v>2783</v>
      </c>
      <c r="D4868" s="23" t="s">
        <v>123</v>
      </c>
      <c r="E4868" s="23" t="s">
        <v>101</v>
      </c>
      <c r="F4868" s="23">
        <v>226021</v>
      </c>
      <c r="G4868" s="23" t="s">
        <v>39</v>
      </c>
      <c r="H4868" s="23" t="s">
        <v>40</v>
      </c>
      <c r="I4868" s="23" t="s">
        <v>41</v>
      </c>
      <c r="J4868" s="23" t="s">
        <v>42</v>
      </c>
      <c r="K4868" s="23" t="s">
        <v>24</v>
      </c>
      <c r="L4868" s="23">
        <v>2</v>
      </c>
      <c r="M4868" s="23">
        <v>26.57</v>
      </c>
      <c r="N4868" s="23">
        <v>5</v>
      </c>
      <c r="O4868" s="23">
        <v>5</v>
      </c>
      <c r="P4868" s="23" t="s">
        <v>33</v>
      </c>
      <c r="Q4868" s="23" t="s">
        <v>34</v>
      </c>
      <c r="R4868" s="23">
        <f t="shared" si="380"/>
        <v>1</v>
      </c>
      <c r="S4868" s="23" t="str">
        <f t="shared" si="381"/>
        <v>ORD104867_20251118_CUST01032_MED001</v>
      </c>
      <c r="T4868" s="23">
        <f t="shared" si="382"/>
        <v>1</v>
      </c>
      <c r="U4868" s="6">
        <f t="shared" si="383"/>
        <v>53.14</v>
      </c>
      <c r="V4868" s="6">
        <f>tbl_Raw_Data[[#This Row],[Discount_Pct]]*tbl_Raw_Data[[#This Row],[Gross_Amount]]/100</f>
        <v>2.657</v>
      </c>
      <c r="W4868" s="6">
        <f>tbl_Raw_Data[[#This Row],[Gross_Amount]]-tbl_Raw_Data[[#This Row],[Discount_Amount]]</f>
        <v>50.483000000000004</v>
      </c>
      <c r="X4868" s="6">
        <f>tbl_Raw_Data[[#This Row],[Net_Amount_Before_Tax]]*tbl_Raw_Data[[#This Row],[Tax_Pct]]/100</f>
        <v>2.5241500000000001</v>
      </c>
      <c r="Y4868" s="6">
        <f>tbl_Raw_Data[[#This Row],[Net_Amount_Before_Tax]]+tbl_Raw_Data[[#This Row],[Tax_Amount]]</f>
        <v>53.007150000000003</v>
      </c>
      <c r="Z4868" s="6">
        <f t="shared" si="384"/>
        <v>4</v>
      </c>
    </row>
    <row r="4869" spans="1:26" x14ac:dyDescent="0.3">
      <c r="A4869" s="23" t="s">
        <v>6903</v>
      </c>
      <c r="B4869" s="34">
        <v>45465</v>
      </c>
      <c r="C4869" s="23" t="s">
        <v>1711</v>
      </c>
      <c r="D4869" s="23" t="s">
        <v>28</v>
      </c>
      <c r="E4869" s="23" t="s">
        <v>29</v>
      </c>
      <c r="F4869" s="23">
        <v>500081</v>
      </c>
      <c r="G4869" s="23" t="s">
        <v>315</v>
      </c>
      <c r="H4869" s="23" t="s">
        <v>316</v>
      </c>
      <c r="I4869" s="23" t="s">
        <v>50</v>
      </c>
      <c r="J4869" s="23" t="s">
        <v>114</v>
      </c>
      <c r="K4869" s="23" t="s">
        <v>24</v>
      </c>
      <c r="L4869" s="23">
        <v>3</v>
      </c>
      <c r="M4869" s="23">
        <v>126.92</v>
      </c>
      <c r="N4869" s="23">
        <v>0</v>
      </c>
      <c r="O4869" s="23">
        <v>12</v>
      </c>
      <c r="P4869" s="23" t="s">
        <v>65</v>
      </c>
      <c r="Q4869" s="23" t="s">
        <v>26</v>
      </c>
      <c r="R4869" s="23">
        <f t="shared" si="380"/>
        <v>1</v>
      </c>
      <c r="S4869" s="23" t="str">
        <f t="shared" si="381"/>
        <v>ORD104867_20240622_CUST02915_MED012</v>
      </c>
      <c r="T4869" s="23">
        <f t="shared" si="382"/>
        <v>1</v>
      </c>
      <c r="U4869" s="6">
        <f t="shared" si="383"/>
        <v>380.76</v>
      </c>
      <c r="V4869" s="6">
        <f>tbl_Raw_Data[[#This Row],[Discount_Pct]]*tbl_Raw_Data[[#This Row],[Gross_Amount]]/100</f>
        <v>0</v>
      </c>
      <c r="W4869" s="6">
        <f>tbl_Raw_Data[[#This Row],[Gross_Amount]]-tbl_Raw_Data[[#This Row],[Discount_Amount]]</f>
        <v>380.76</v>
      </c>
      <c r="X4869" s="6">
        <f>tbl_Raw_Data[[#This Row],[Net_Amount_Before_Tax]]*tbl_Raw_Data[[#This Row],[Tax_Pct]]/100</f>
        <v>45.691200000000002</v>
      </c>
      <c r="Y4869" s="6">
        <f>tbl_Raw_Data[[#This Row],[Net_Amount_Before_Tax]]+tbl_Raw_Data[[#This Row],[Tax_Amount]]</f>
        <v>426.45119999999997</v>
      </c>
      <c r="Z4869" s="6">
        <f t="shared" si="384"/>
        <v>4</v>
      </c>
    </row>
    <row r="4870" spans="1:26" x14ac:dyDescent="0.3">
      <c r="A4870" s="23" t="s">
        <v>6904</v>
      </c>
      <c r="B4870" s="34">
        <v>45634</v>
      </c>
      <c r="C4870" s="23" t="s">
        <v>2980</v>
      </c>
      <c r="D4870" s="23" t="s">
        <v>142</v>
      </c>
      <c r="E4870" s="23" t="s">
        <v>81</v>
      </c>
      <c r="F4870" s="23">
        <v>380054</v>
      </c>
      <c r="G4870" s="23" t="s">
        <v>132</v>
      </c>
      <c r="H4870" s="23" t="s">
        <v>133</v>
      </c>
      <c r="I4870" s="23" t="s">
        <v>134</v>
      </c>
      <c r="J4870" s="23" t="s">
        <v>135</v>
      </c>
      <c r="K4870" s="23" t="s">
        <v>57</v>
      </c>
      <c r="L4870" s="23">
        <v>2</v>
      </c>
      <c r="M4870" s="23">
        <v>78.17</v>
      </c>
      <c r="N4870" s="23">
        <v>15</v>
      </c>
      <c r="O4870" s="23">
        <v>12</v>
      </c>
      <c r="P4870" s="23" t="s">
        <v>58</v>
      </c>
      <c r="Q4870" s="23" t="s">
        <v>26</v>
      </c>
      <c r="R4870" s="23">
        <f t="shared" si="380"/>
        <v>1</v>
      </c>
      <c r="S4870" s="23" t="str">
        <f t="shared" si="381"/>
        <v>ORD104869_20241208_CUST03200_MED007</v>
      </c>
      <c r="T4870" s="23">
        <f t="shared" si="382"/>
        <v>1</v>
      </c>
      <c r="U4870" s="6">
        <f t="shared" si="383"/>
        <v>156.34</v>
      </c>
      <c r="V4870" s="6">
        <f>tbl_Raw_Data[[#This Row],[Discount_Pct]]*tbl_Raw_Data[[#This Row],[Gross_Amount]]/100</f>
        <v>23.451000000000001</v>
      </c>
      <c r="W4870" s="6">
        <f>tbl_Raw_Data[[#This Row],[Gross_Amount]]-tbl_Raw_Data[[#This Row],[Discount_Amount]]</f>
        <v>132.88900000000001</v>
      </c>
      <c r="X4870" s="6">
        <f>tbl_Raw_Data[[#This Row],[Net_Amount_Before_Tax]]*tbl_Raw_Data[[#This Row],[Tax_Pct]]/100</f>
        <v>15.946680000000001</v>
      </c>
      <c r="Y4870" s="6">
        <f>tbl_Raw_Data[[#This Row],[Net_Amount_Before_Tax]]+tbl_Raw_Data[[#This Row],[Tax_Amount]]</f>
        <v>148.83568000000002</v>
      </c>
      <c r="Z4870" s="6">
        <f t="shared" si="384"/>
        <v>2</v>
      </c>
    </row>
    <row r="4871" spans="1:26" x14ac:dyDescent="0.3">
      <c r="A4871" s="23" t="s">
        <v>6905</v>
      </c>
      <c r="B4871" s="34">
        <v>45780</v>
      </c>
      <c r="C4871" s="23" t="s">
        <v>1200</v>
      </c>
      <c r="D4871" s="23" t="s">
        <v>123</v>
      </c>
      <c r="E4871" s="23" t="s">
        <v>101</v>
      </c>
      <c r="F4871" s="23">
        <v>226010</v>
      </c>
      <c r="G4871" s="23" t="s">
        <v>48</v>
      </c>
      <c r="H4871" s="23" t="s">
        <v>49</v>
      </c>
      <c r="I4871" s="23" t="s">
        <v>50</v>
      </c>
      <c r="J4871" s="23" t="s">
        <v>23</v>
      </c>
      <c r="K4871" s="23" t="s">
        <v>24</v>
      </c>
      <c r="L4871" s="23">
        <v>2</v>
      </c>
      <c r="M4871" s="23">
        <v>118.22</v>
      </c>
      <c r="N4871" s="23">
        <v>5</v>
      </c>
      <c r="O4871" s="23">
        <v>5</v>
      </c>
      <c r="P4871" s="23" t="s">
        <v>58</v>
      </c>
      <c r="Q4871" s="23" t="s">
        <v>90</v>
      </c>
      <c r="R4871" s="23">
        <f t="shared" si="380"/>
        <v>1</v>
      </c>
      <c r="S4871" s="23" t="str">
        <f t="shared" si="381"/>
        <v>ORD104870_20250503_CUST01469_MED028</v>
      </c>
      <c r="T4871" s="23">
        <f t="shared" si="382"/>
        <v>1</v>
      </c>
      <c r="U4871" s="6">
        <f t="shared" si="383"/>
        <v>236.44</v>
      </c>
      <c r="V4871" s="6">
        <f>tbl_Raw_Data[[#This Row],[Discount_Pct]]*tbl_Raw_Data[[#This Row],[Gross_Amount]]/100</f>
        <v>11.822000000000001</v>
      </c>
      <c r="W4871" s="6">
        <f>tbl_Raw_Data[[#This Row],[Gross_Amount]]-tbl_Raw_Data[[#This Row],[Discount_Amount]]</f>
        <v>224.61799999999999</v>
      </c>
      <c r="X4871" s="6">
        <f>tbl_Raw_Data[[#This Row],[Net_Amount_Before_Tax]]*tbl_Raw_Data[[#This Row],[Tax_Pct]]/100</f>
        <v>11.230899999999998</v>
      </c>
      <c r="Y4871" s="6">
        <f>tbl_Raw_Data[[#This Row],[Net_Amount_Before_Tax]]+tbl_Raw_Data[[#This Row],[Tax_Amount]]</f>
        <v>235.84889999999999</v>
      </c>
      <c r="Z4871" s="6">
        <f t="shared" si="384"/>
        <v>1</v>
      </c>
    </row>
    <row r="4872" spans="1:26" x14ac:dyDescent="0.3">
      <c r="A4872" s="23" t="s">
        <v>6906</v>
      </c>
      <c r="B4872" s="34">
        <v>45833</v>
      </c>
      <c r="C4872" s="23" t="s">
        <v>1285</v>
      </c>
      <c r="D4872" s="23" t="s">
        <v>37</v>
      </c>
      <c r="E4872" s="23" t="s">
        <v>38</v>
      </c>
      <c r="F4872" s="23">
        <v>452001</v>
      </c>
      <c r="G4872" s="23" t="s">
        <v>39</v>
      </c>
      <c r="H4872" s="23" t="s">
        <v>40</v>
      </c>
      <c r="I4872" s="23" t="s">
        <v>41</v>
      </c>
      <c r="J4872" s="23" t="s">
        <v>42</v>
      </c>
      <c r="K4872" s="23" t="s">
        <v>24</v>
      </c>
      <c r="L4872" s="23">
        <v>1</v>
      </c>
      <c r="M4872" s="23">
        <v>30.58</v>
      </c>
      <c r="N4872" s="23">
        <v>10</v>
      </c>
      <c r="O4872" s="23">
        <v>18</v>
      </c>
      <c r="P4872" s="23" t="s">
        <v>25</v>
      </c>
      <c r="Q4872" s="23" t="s">
        <v>34</v>
      </c>
      <c r="R4872" s="23">
        <f t="shared" si="380"/>
        <v>1</v>
      </c>
      <c r="S4872" s="23" t="str">
        <f t="shared" si="381"/>
        <v>ORD104871_20250625_CUST02040_MED001</v>
      </c>
      <c r="T4872" s="23">
        <f t="shared" si="382"/>
        <v>1</v>
      </c>
      <c r="U4872" s="6">
        <f t="shared" si="383"/>
        <v>30.58</v>
      </c>
      <c r="V4872" s="6">
        <f>tbl_Raw_Data[[#This Row],[Discount_Pct]]*tbl_Raw_Data[[#This Row],[Gross_Amount]]/100</f>
        <v>3.0579999999999994</v>
      </c>
      <c r="W4872" s="6">
        <f>tbl_Raw_Data[[#This Row],[Gross_Amount]]-tbl_Raw_Data[[#This Row],[Discount_Amount]]</f>
        <v>27.521999999999998</v>
      </c>
      <c r="X4872" s="6">
        <f>tbl_Raw_Data[[#This Row],[Net_Amount_Before_Tax]]*tbl_Raw_Data[[#This Row],[Tax_Pct]]/100</f>
        <v>4.9539599999999995</v>
      </c>
      <c r="Y4872" s="6">
        <f>tbl_Raw_Data[[#This Row],[Net_Amount_Before_Tax]]+tbl_Raw_Data[[#This Row],[Tax_Amount]]</f>
        <v>32.475960000000001</v>
      </c>
      <c r="Z4872" s="6">
        <f t="shared" si="384"/>
        <v>1</v>
      </c>
    </row>
    <row r="4873" spans="1:26" x14ac:dyDescent="0.3">
      <c r="A4873" s="23" t="s">
        <v>6907</v>
      </c>
      <c r="B4873" s="34">
        <v>45776</v>
      </c>
      <c r="C4873" s="23" t="s">
        <v>1957</v>
      </c>
      <c r="D4873" s="23" t="s">
        <v>46</v>
      </c>
      <c r="E4873" s="23" t="s">
        <v>47</v>
      </c>
      <c r="F4873" s="23">
        <v>411014</v>
      </c>
      <c r="G4873" s="23" t="s">
        <v>102</v>
      </c>
      <c r="H4873" s="23" t="s">
        <v>103</v>
      </c>
      <c r="I4873" s="23" t="s">
        <v>104</v>
      </c>
      <c r="J4873" s="23" t="s">
        <v>64</v>
      </c>
      <c r="K4873" s="23" t="s">
        <v>57</v>
      </c>
      <c r="L4873" s="23">
        <v>2</v>
      </c>
      <c r="M4873" s="23">
        <v>90.47</v>
      </c>
      <c r="N4873" s="23">
        <v>0</v>
      </c>
      <c r="O4873" s="23">
        <v>5</v>
      </c>
      <c r="P4873" s="23" t="s">
        <v>43</v>
      </c>
      <c r="Q4873" s="23" t="s">
        <v>34</v>
      </c>
      <c r="R4873" s="23">
        <f t="shared" si="380"/>
        <v>1</v>
      </c>
      <c r="S4873" s="23" t="str">
        <f t="shared" si="381"/>
        <v>ORD104872_20250429_CUST02499_MED029</v>
      </c>
      <c r="T4873" s="23">
        <f t="shared" si="382"/>
        <v>1</v>
      </c>
      <c r="U4873" s="6">
        <f t="shared" si="383"/>
        <v>180.94</v>
      </c>
      <c r="V4873" s="6">
        <f>tbl_Raw_Data[[#This Row],[Discount_Pct]]*tbl_Raw_Data[[#This Row],[Gross_Amount]]/100</f>
        <v>0</v>
      </c>
      <c r="W4873" s="6">
        <f>tbl_Raw_Data[[#This Row],[Gross_Amount]]-tbl_Raw_Data[[#This Row],[Discount_Amount]]</f>
        <v>180.94</v>
      </c>
      <c r="X4873" s="6">
        <f>tbl_Raw_Data[[#This Row],[Net_Amount_Before_Tax]]*tbl_Raw_Data[[#This Row],[Tax_Pct]]/100</f>
        <v>9.0470000000000006</v>
      </c>
      <c r="Y4873" s="6">
        <f>tbl_Raw_Data[[#This Row],[Net_Amount_Before_Tax]]+tbl_Raw_Data[[#This Row],[Tax_Amount]]</f>
        <v>189.98699999999999</v>
      </c>
      <c r="Z4873" s="6">
        <f t="shared" si="384"/>
        <v>2</v>
      </c>
    </row>
    <row r="4874" spans="1:26" x14ac:dyDescent="0.3">
      <c r="A4874" s="23" t="s">
        <v>6907</v>
      </c>
      <c r="B4874" s="34">
        <v>45744</v>
      </c>
      <c r="C4874" s="23" t="s">
        <v>6908</v>
      </c>
      <c r="D4874" s="23" t="s">
        <v>52</v>
      </c>
      <c r="E4874" s="23" t="s">
        <v>52</v>
      </c>
      <c r="F4874" s="23">
        <v>160022</v>
      </c>
      <c r="G4874" s="23" t="s">
        <v>224</v>
      </c>
      <c r="H4874" s="23" t="s">
        <v>225</v>
      </c>
      <c r="I4874" s="23" t="s">
        <v>147</v>
      </c>
      <c r="J4874" s="23" t="s">
        <v>23</v>
      </c>
      <c r="K4874" s="23" t="s">
        <v>24</v>
      </c>
      <c r="L4874" s="23">
        <v>4</v>
      </c>
      <c r="M4874" s="23">
        <v>52.12</v>
      </c>
      <c r="N4874" s="23">
        <v>0</v>
      </c>
      <c r="O4874" s="23">
        <v>12</v>
      </c>
      <c r="P4874" s="23" t="s">
        <v>89</v>
      </c>
      <c r="Q4874" s="23" t="s">
        <v>26</v>
      </c>
      <c r="R4874" s="23">
        <f t="shared" si="380"/>
        <v>1</v>
      </c>
      <c r="S4874" s="23" t="str">
        <f t="shared" si="381"/>
        <v>ORD104872_20250328_CUST00052_MED015</v>
      </c>
      <c r="T4874" s="23">
        <f t="shared" si="382"/>
        <v>1</v>
      </c>
      <c r="U4874" s="6">
        <f t="shared" si="383"/>
        <v>208.48</v>
      </c>
      <c r="V4874" s="6">
        <f>tbl_Raw_Data[[#This Row],[Discount_Pct]]*tbl_Raw_Data[[#This Row],[Gross_Amount]]/100</f>
        <v>0</v>
      </c>
      <c r="W4874" s="6">
        <f>tbl_Raw_Data[[#This Row],[Gross_Amount]]-tbl_Raw_Data[[#This Row],[Discount_Amount]]</f>
        <v>208.48</v>
      </c>
      <c r="X4874" s="6">
        <f>tbl_Raw_Data[[#This Row],[Net_Amount_Before_Tax]]*tbl_Raw_Data[[#This Row],[Tax_Pct]]/100</f>
        <v>25.017599999999998</v>
      </c>
      <c r="Y4874" s="6">
        <f>tbl_Raw_Data[[#This Row],[Net_Amount_Before_Tax]]+tbl_Raw_Data[[#This Row],[Tax_Amount]]</f>
        <v>233.49759999999998</v>
      </c>
      <c r="Z4874" s="6">
        <f t="shared" si="384"/>
        <v>2</v>
      </c>
    </row>
    <row r="4875" spans="1:26" x14ac:dyDescent="0.3">
      <c r="A4875" s="23" t="s">
        <v>6909</v>
      </c>
      <c r="B4875" s="34">
        <v>45814</v>
      </c>
      <c r="C4875" s="23" t="s">
        <v>6042</v>
      </c>
      <c r="D4875" s="23" t="s">
        <v>183</v>
      </c>
      <c r="E4875" s="23" t="s">
        <v>184</v>
      </c>
      <c r="F4875" s="23">
        <v>122002</v>
      </c>
      <c r="G4875" s="23" t="s">
        <v>111</v>
      </c>
      <c r="H4875" s="23" t="s">
        <v>112</v>
      </c>
      <c r="I4875" s="23" t="s">
        <v>113</v>
      </c>
      <c r="J4875" s="23" t="s">
        <v>114</v>
      </c>
      <c r="K4875" s="23" t="s">
        <v>24</v>
      </c>
      <c r="L4875" s="23">
        <v>2</v>
      </c>
      <c r="M4875" s="23">
        <v>84.65</v>
      </c>
      <c r="N4875" s="23">
        <v>5</v>
      </c>
      <c r="O4875" s="23">
        <v>5</v>
      </c>
      <c r="P4875" s="23" t="s">
        <v>58</v>
      </c>
      <c r="Q4875" s="23" t="s">
        <v>34</v>
      </c>
      <c r="R4875" s="23">
        <f t="shared" si="380"/>
        <v>1</v>
      </c>
      <c r="S4875" s="23" t="str">
        <f t="shared" si="381"/>
        <v>ORD104874_20250606_CUST01988_MED027</v>
      </c>
      <c r="T4875" s="23">
        <f t="shared" si="382"/>
        <v>1</v>
      </c>
      <c r="U4875" s="6">
        <f t="shared" si="383"/>
        <v>169.3</v>
      </c>
      <c r="V4875" s="6">
        <f>tbl_Raw_Data[[#This Row],[Discount_Pct]]*tbl_Raw_Data[[#This Row],[Gross_Amount]]/100</f>
        <v>8.4649999999999999</v>
      </c>
      <c r="W4875" s="6">
        <f>tbl_Raw_Data[[#This Row],[Gross_Amount]]-tbl_Raw_Data[[#This Row],[Discount_Amount]]</f>
        <v>160.83500000000001</v>
      </c>
      <c r="X4875" s="6">
        <f>tbl_Raw_Data[[#This Row],[Net_Amount_Before_Tax]]*tbl_Raw_Data[[#This Row],[Tax_Pct]]/100</f>
        <v>8.0417500000000004</v>
      </c>
      <c r="Y4875" s="6">
        <f>tbl_Raw_Data[[#This Row],[Net_Amount_Before_Tax]]+tbl_Raw_Data[[#This Row],[Tax_Amount]]</f>
        <v>168.87675000000002</v>
      </c>
      <c r="Z4875" s="6">
        <f t="shared" si="384"/>
        <v>4</v>
      </c>
    </row>
    <row r="4876" spans="1:26" x14ac:dyDescent="0.3">
      <c r="A4876" s="23" t="s">
        <v>6910</v>
      </c>
      <c r="B4876" s="34">
        <v>45343</v>
      </c>
      <c r="C4876" s="23" t="s">
        <v>2533</v>
      </c>
      <c r="D4876" s="23" t="s">
        <v>72</v>
      </c>
      <c r="E4876" s="23" t="s">
        <v>73</v>
      </c>
      <c r="F4876" s="23">
        <v>302017</v>
      </c>
      <c r="G4876" s="23" t="s">
        <v>107</v>
      </c>
      <c r="H4876" s="23" t="s">
        <v>108</v>
      </c>
      <c r="I4876" s="23" t="s">
        <v>63</v>
      </c>
      <c r="J4876" s="23" t="s">
        <v>42</v>
      </c>
      <c r="K4876" s="23" t="s">
        <v>57</v>
      </c>
      <c r="L4876" s="23">
        <v>1</v>
      </c>
      <c r="M4876" s="23">
        <v>84.99</v>
      </c>
      <c r="N4876" s="23">
        <v>5</v>
      </c>
      <c r="O4876" s="23">
        <v>5</v>
      </c>
      <c r="P4876" s="23" t="s">
        <v>65</v>
      </c>
      <c r="Q4876" s="23" t="s">
        <v>34</v>
      </c>
      <c r="R4876" s="23">
        <f t="shared" si="380"/>
        <v>1</v>
      </c>
      <c r="S4876" s="23" t="str">
        <f t="shared" si="381"/>
        <v>ORD104875_20240221_CUST03402_MED005</v>
      </c>
      <c r="T4876" s="23">
        <f t="shared" si="382"/>
        <v>1</v>
      </c>
      <c r="U4876" s="6">
        <f t="shared" si="383"/>
        <v>84.99</v>
      </c>
      <c r="V4876" s="6">
        <f>tbl_Raw_Data[[#This Row],[Discount_Pct]]*tbl_Raw_Data[[#This Row],[Gross_Amount]]/100</f>
        <v>4.2495000000000003</v>
      </c>
      <c r="W4876" s="6">
        <f>tbl_Raw_Data[[#This Row],[Gross_Amount]]-tbl_Raw_Data[[#This Row],[Discount_Amount]]</f>
        <v>80.740499999999997</v>
      </c>
      <c r="X4876" s="6">
        <f>tbl_Raw_Data[[#This Row],[Net_Amount_Before_Tax]]*tbl_Raw_Data[[#This Row],[Tax_Pct]]/100</f>
        <v>4.0370249999999999</v>
      </c>
      <c r="Y4876" s="6">
        <f>tbl_Raw_Data[[#This Row],[Net_Amount_Before_Tax]]+tbl_Raw_Data[[#This Row],[Tax_Amount]]</f>
        <v>84.777524999999997</v>
      </c>
      <c r="Z4876" s="6">
        <f t="shared" si="384"/>
        <v>2</v>
      </c>
    </row>
    <row r="4877" spans="1:26" x14ac:dyDescent="0.3">
      <c r="A4877" s="23" t="s">
        <v>6911</v>
      </c>
      <c r="B4877" s="34">
        <v>45819</v>
      </c>
      <c r="C4877" s="23" t="s">
        <v>367</v>
      </c>
      <c r="D4877" s="23" t="s">
        <v>80</v>
      </c>
      <c r="E4877" s="23" t="s">
        <v>81</v>
      </c>
      <c r="F4877" s="23">
        <v>395010</v>
      </c>
      <c r="G4877" s="23" t="s">
        <v>256</v>
      </c>
      <c r="H4877" s="23" t="s">
        <v>257</v>
      </c>
      <c r="I4877" s="23" t="s">
        <v>22</v>
      </c>
      <c r="J4877" s="23" t="s">
        <v>258</v>
      </c>
      <c r="K4877" s="23" t="s">
        <v>57</v>
      </c>
      <c r="L4877" s="23">
        <v>2</v>
      </c>
      <c r="M4877" s="23">
        <v>64.489999999999995</v>
      </c>
      <c r="N4877" s="23">
        <v>5</v>
      </c>
      <c r="O4877" s="23">
        <v>5</v>
      </c>
      <c r="P4877" s="23" t="s">
        <v>25</v>
      </c>
      <c r="Q4877" s="23" t="s">
        <v>34</v>
      </c>
      <c r="R4877" s="23">
        <f t="shared" si="380"/>
        <v>1</v>
      </c>
      <c r="S4877" s="23" t="str">
        <f t="shared" si="381"/>
        <v>ORD104876_20250611_CUST03180_MED025</v>
      </c>
      <c r="T4877" s="23">
        <f t="shared" si="382"/>
        <v>1</v>
      </c>
      <c r="U4877" s="6">
        <f t="shared" si="383"/>
        <v>128.97999999999999</v>
      </c>
      <c r="V4877" s="6">
        <f>tbl_Raw_Data[[#This Row],[Discount_Pct]]*tbl_Raw_Data[[#This Row],[Gross_Amount]]/100</f>
        <v>6.4489999999999998</v>
      </c>
      <c r="W4877" s="6">
        <f>tbl_Raw_Data[[#This Row],[Gross_Amount]]-tbl_Raw_Data[[#This Row],[Discount_Amount]]</f>
        <v>122.53099999999999</v>
      </c>
      <c r="X4877" s="6">
        <f>tbl_Raw_Data[[#This Row],[Net_Amount_Before_Tax]]*tbl_Raw_Data[[#This Row],[Tax_Pct]]/100</f>
        <v>6.1265499999999999</v>
      </c>
      <c r="Y4877" s="6">
        <f>tbl_Raw_Data[[#This Row],[Net_Amount_Before_Tax]]+tbl_Raw_Data[[#This Row],[Tax_Amount]]</f>
        <v>128.65754999999999</v>
      </c>
      <c r="Z4877" s="6">
        <f t="shared" si="384"/>
        <v>2</v>
      </c>
    </row>
    <row r="4878" spans="1:26" x14ac:dyDescent="0.3">
      <c r="A4878" s="23" t="s">
        <v>6912</v>
      </c>
      <c r="B4878" s="34">
        <v>45436</v>
      </c>
      <c r="C4878" s="23" t="s">
        <v>2733</v>
      </c>
      <c r="D4878" s="23" t="s">
        <v>37</v>
      </c>
      <c r="E4878" s="23" t="s">
        <v>38</v>
      </c>
      <c r="F4878" s="23">
        <v>452010</v>
      </c>
      <c r="G4878" s="23" t="s">
        <v>196</v>
      </c>
      <c r="H4878" s="23" t="s">
        <v>197</v>
      </c>
      <c r="I4878" s="23" t="s">
        <v>32</v>
      </c>
      <c r="J4878" s="23" t="s">
        <v>42</v>
      </c>
      <c r="K4878" s="23" t="s">
        <v>24</v>
      </c>
      <c r="L4878" s="23">
        <v>6</v>
      </c>
      <c r="M4878" s="23">
        <v>25.99</v>
      </c>
      <c r="N4878" s="23">
        <v>0</v>
      </c>
      <c r="O4878" s="23">
        <v>18</v>
      </c>
      <c r="P4878" s="23" t="s">
        <v>89</v>
      </c>
      <c r="Q4878" s="23" t="s">
        <v>34</v>
      </c>
      <c r="R4878" s="23">
        <f t="shared" si="380"/>
        <v>1</v>
      </c>
      <c r="S4878" s="23" t="str">
        <f t="shared" si="381"/>
        <v>ORD104877_20240524_CUST02739_MED011</v>
      </c>
      <c r="T4878" s="23">
        <f t="shared" si="382"/>
        <v>1</v>
      </c>
      <c r="U4878" s="6">
        <f t="shared" si="383"/>
        <v>155.94</v>
      </c>
      <c r="V4878" s="6">
        <f>tbl_Raw_Data[[#This Row],[Discount_Pct]]*tbl_Raw_Data[[#This Row],[Gross_Amount]]/100</f>
        <v>0</v>
      </c>
      <c r="W4878" s="6">
        <f>tbl_Raw_Data[[#This Row],[Gross_Amount]]-tbl_Raw_Data[[#This Row],[Discount_Amount]]</f>
        <v>155.94</v>
      </c>
      <c r="X4878" s="6">
        <f>tbl_Raw_Data[[#This Row],[Net_Amount_Before_Tax]]*tbl_Raw_Data[[#This Row],[Tax_Pct]]/100</f>
        <v>28.069200000000002</v>
      </c>
      <c r="Y4878" s="6">
        <f>tbl_Raw_Data[[#This Row],[Net_Amount_Before_Tax]]+tbl_Raw_Data[[#This Row],[Tax_Amount]]</f>
        <v>184.00919999999999</v>
      </c>
      <c r="Z4878" s="6">
        <f t="shared" si="384"/>
        <v>3</v>
      </c>
    </row>
    <row r="4879" spans="1:26" x14ac:dyDescent="0.3">
      <c r="A4879" s="23" t="s">
        <v>6913</v>
      </c>
      <c r="B4879" s="34">
        <v>45573</v>
      </c>
      <c r="C4879" s="23" t="s">
        <v>3321</v>
      </c>
      <c r="D4879" s="23" t="s">
        <v>159</v>
      </c>
      <c r="E4879" s="23" t="s">
        <v>47</v>
      </c>
      <c r="F4879" s="23">
        <v>400050</v>
      </c>
      <c r="G4879" s="23" t="s">
        <v>145</v>
      </c>
      <c r="H4879" s="23" t="s">
        <v>146</v>
      </c>
      <c r="I4879" s="23" t="s">
        <v>147</v>
      </c>
      <c r="J4879" s="23" t="s">
        <v>148</v>
      </c>
      <c r="K4879" s="23" t="s">
        <v>24</v>
      </c>
      <c r="L4879" s="23">
        <v>1</v>
      </c>
      <c r="M4879" s="23">
        <v>95.93</v>
      </c>
      <c r="N4879" s="23">
        <v>10</v>
      </c>
      <c r="O4879" s="23">
        <v>18</v>
      </c>
      <c r="P4879" s="23" t="s">
        <v>58</v>
      </c>
      <c r="Q4879" s="23" t="s">
        <v>34</v>
      </c>
      <c r="R4879" s="23">
        <f t="shared" si="380"/>
        <v>1</v>
      </c>
      <c r="S4879" s="23" t="str">
        <f t="shared" si="381"/>
        <v>ORD104878_20241008_CUST03133_MED016</v>
      </c>
      <c r="T4879" s="23">
        <f t="shared" si="382"/>
        <v>1</v>
      </c>
      <c r="U4879" s="6">
        <f t="shared" si="383"/>
        <v>95.93</v>
      </c>
      <c r="V4879" s="6">
        <f>tbl_Raw_Data[[#This Row],[Discount_Pct]]*tbl_Raw_Data[[#This Row],[Gross_Amount]]/100</f>
        <v>9.593</v>
      </c>
      <c r="W4879" s="6">
        <f>tbl_Raw_Data[[#This Row],[Gross_Amount]]-tbl_Raw_Data[[#This Row],[Discount_Amount]]</f>
        <v>86.337000000000003</v>
      </c>
      <c r="X4879" s="6">
        <f>tbl_Raw_Data[[#This Row],[Net_Amount_Before_Tax]]*tbl_Raw_Data[[#This Row],[Tax_Pct]]/100</f>
        <v>15.540660000000001</v>
      </c>
      <c r="Y4879" s="6">
        <f>tbl_Raw_Data[[#This Row],[Net_Amount_Before_Tax]]+tbl_Raw_Data[[#This Row],[Tax_Amount]]</f>
        <v>101.87766000000001</v>
      </c>
      <c r="Z4879" s="6">
        <f t="shared" si="384"/>
        <v>2</v>
      </c>
    </row>
    <row r="4880" spans="1:26" x14ac:dyDescent="0.3">
      <c r="A4880" s="23" t="s">
        <v>6914</v>
      </c>
      <c r="B4880" s="34">
        <v>45796</v>
      </c>
      <c r="C4880" s="23" t="s">
        <v>6915</v>
      </c>
      <c r="D4880" s="23" t="s">
        <v>87</v>
      </c>
      <c r="E4880" s="23" t="s">
        <v>88</v>
      </c>
      <c r="F4880" s="23">
        <v>600040</v>
      </c>
      <c r="G4880" s="23" t="s">
        <v>132</v>
      </c>
      <c r="H4880" s="23" t="s">
        <v>133</v>
      </c>
      <c r="I4880" s="23" t="s">
        <v>134</v>
      </c>
      <c r="J4880" s="23" t="s">
        <v>135</v>
      </c>
      <c r="K4880" s="23" t="s">
        <v>57</v>
      </c>
      <c r="L4880" s="23">
        <v>1</v>
      </c>
      <c r="M4880" s="23">
        <v>70.540000000000006</v>
      </c>
      <c r="N4880" s="23">
        <v>15</v>
      </c>
      <c r="O4880" s="23">
        <v>5</v>
      </c>
      <c r="P4880" s="23" t="s">
        <v>58</v>
      </c>
      <c r="Q4880" s="23" t="s">
        <v>90</v>
      </c>
      <c r="R4880" s="23">
        <f t="shared" si="380"/>
        <v>1</v>
      </c>
      <c r="S4880" s="23" t="str">
        <f t="shared" si="381"/>
        <v>ORD104879_20250519_CUST02769_MED007</v>
      </c>
      <c r="T4880" s="23">
        <f t="shared" si="382"/>
        <v>1</v>
      </c>
      <c r="U4880" s="6">
        <f t="shared" si="383"/>
        <v>70.540000000000006</v>
      </c>
      <c r="V4880" s="6">
        <f>tbl_Raw_Data[[#This Row],[Discount_Pct]]*tbl_Raw_Data[[#This Row],[Gross_Amount]]/100</f>
        <v>10.581000000000001</v>
      </c>
      <c r="W4880" s="6">
        <f>tbl_Raw_Data[[#This Row],[Gross_Amount]]-tbl_Raw_Data[[#This Row],[Discount_Amount]]</f>
        <v>59.959000000000003</v>
      </c>
      <c r="X4880" s="6">
        <f>tbl_Raw_Data[[#This Row],[Net_Amount_Before_Tax]]*tbl_Raw_Data[[#This Row],[Tax_Pct]]/100</f>
        <v>2.9979500000000003</v>
      </c>
      <c r="Y4880" s="6">
        <f>tbl_Raw_Data[[#This Row],[Net_Amount_Before_Tax]]+tbl_Raw_Data[[#This Row],[Tax_Amount]]</f>
        <v>62.956950000000006</v>
      </c>
      <c r="Z4880" s="6">
        <f t="shared" si="384"/>
        <v>0</v>
      </c>
    </row>
    <row r="4881" spans="1:26" x14ac:dyDescent="0.3">
      <c r="A4881" s="23" t="s">
        <v>6916</v>
      </c>
      <c r="B4881" s="34">
        <v>45632</v>
      </c>
      <c r="C4881" s="23" t="s">
        <v>700</v>
      </c>
      <c r="D4881" s="23" t="s">
        <v>183</v>
      </c>
      <c r="E4881" s="23" t="s">
        <v>184</v>
      </c>
      <c r="F4881" s="23">
        <v>122018</v>
      </c>
      <c r="G4881" s="23" t="s">
        <v>94</v>
      </c>
      <c r="H4881" s="23" t="s">
        <v>95</v>
      </c>
      <c r="I4881" s="23" t="s">
        <v>84</v>
      </c>
      <c r="J4881" s="23" t="s">
        <v>42</v>
      </c>
      <c r="K4881" s="23" t="s">
        <v>24</v>
      </c>
      <c r="L4881" s="23">
        <v>1</v>
      </c>
      <c r="M4881" s="23">
        <v>77.099999999999994</v>
      </c>
      <c r="N4881" s="23">
        <v>0</v>
      </c>
      <c r="O4881" s="23">
        <v>5</v>
      </c>
      <c r="P4881" s="23" t="s">
        <v>25</v>
      </c>
      <c r="Q4881" s="23" t="s">
        <v>34</v>
      </c>
      <c r="R4881" s="23">
        <f t="shared" si="380"/>
        <v>1</v>
      </c>
      <c r="S4881" s="23" t="str">
        <f t="shared" si="381"/>
        <v>ORD104880_20241206_CUST02897_MED021</v>
      </c>
      <c r="T4881" s="23">
        <f t="shared" si="382"/>
        <v>1</v>
      </c>
      <c r="U4881" s="6">
        <f t="shared" si="383"/>
        <v>77.099999999999994</v>
      </c>
      <c r="V4881" s="6">
        <f>tbl_Raw_Data[[#This Row],[Discount_Pct]]*tbl_Raw_Data[[#This Row],[Gross_Amount]]/100</f>
        <v>0</v>
      </c>
      <c r="W4881" s="6">
        <f>tbl_Raw_Data[[#This Row],[Gross_Amount]]-tbl_Raw_Data[[#This Row],[Discount_Amount]]</f>
        <v>77.099999999999994</v>
      </c>
      <c r="X4881" s="6">
        <f>tbl_Raw_Data[[#This Row],[Net_Amount_Before_Tax]]*tbl_Raw_Data[[#This Row],[Tax_Pct]]/100</f>
        <v>3.855</v>
      </c>
      <c r="Y4881" s="6">
        <f>tbl_Raw_Data[[#This Row],[Net_Amount_Before_Tax]]+tbl_Raw_Data[[#This Row],[Tax_Amount]]</f>
        <v>80.954999999999998</v>
      </c>
      <c r="Z4881" s="6">
        <f t="shared" si="384"/>
        <v>2</v>
      </c>
    </row>
    <row r="4882" spans="1:26" x14ac:dyDescent="0.3">
      <c r="A4882" s="23" t="s">
        <v>6917</v>
      </c>
      <c r="B4882" s="34">
        <v>45459</v>
      </c>
      <c r="C4882" s="23" t="s">
        <v>3041</v>
      </c>
      <c r="D4882" s="23" t="s">
        <v>92</v>
      </c>
      <c r="E4882" s="23" t="s">
        <v>93</v>
      </c>
      <c r="F4882" s="23">
        <v>560066</v>
      </c>
      <c r="G4882" s="23" t="s">
        <v>192</v>
      </c>
      <c r="H4882" s="23" t="s">
        <v>193</v>
      </c>
      <c r="I4882" s="23" t="s">
        <v>41</v>
      </c>
      <c r="J4882" s="23" t="s">
        <v>194</v>
      </c>
      <c r="K4882" s="23" t="s">
        <v>24</v>
      </c>
      <c r="L4882" s="23">
        <v>1</v>
      </c>
      <c r="M4882" s="23">
        <v>35.75</v>
      </c>
      <c r="N4882" s="23">
        <v>15</v>
      </c>
      <c r="O4882" s="23">
        <v>12</v>
      </c>
      <c r="P4882" s="23" t="s">
        <v>89</v>
      </c>
      <c r="Q4882" s="23" t="s">
        <v>26</v>
      </c>
      <c r="R4882" s="23">
        <f t="shared" si="380"/>
        <v>1</v>
      </c>
      <c r="S4882" s="23" t="str">
        <f t="shared" si="381"/>
        <v>ORD104881_20240616_CUST03114_MED002</v>
      </c>
      <c r="T4882" s="23">
        <f t="shared" si="382"/>
        <v>1</v>
      </c>
      <c r="U4882" s="6">
        <f t="shared" si="383"/>
        <v>35.75</v>
      </c>
      <c r="V4882" s="6">
        <f>tbl_Raw_Data[[#This Row],[Discount_Pct]]*tbl_Raw_Data[[#This Row],[Gross_Amount]]/100</f>
        <v>5.3624999999999998</v>
      </c>
      <c r="W4882" s="6">
        <f>tbl_Raw_Data[[#This Row],[Gross_Amount]]-tbl_Raw_Data[[#This Row],[Discount_Amount]]</f>
        <v>30.387499999999999</v>
      </c>
      <c r="X4882" s="6">
        <f>tbl_Raw_Data[[#This Row],[Net_Amount_Before_Tax]]*tbl_Raw_Data[[#This Row],[Tax_Pct]]/100</f>
        <v>3.6464999999999996</v>
      </c>
      <c r="Y4882" s="6">
        <f>tbl_Raw_Data[[#This Row],[Net_Amount_Before_Tax]]+tbl_Raw_Data[[#This Row],[Tax_Amount]]</f>
        <v>34.033999999999999</v>
      </c>
      <c r="Z4882" s="6">
        <f t="shared" si="384"/>
        <v>1</v>
      </c>
    </row>
    <row r="4883" spans="1:26" x14ac:dyDescent="0.3">
      <c r="A4883" s="23" t="s">
        <v>6918</v>
      </c>
      <c r="B4883" s="34">
        <v>45586</v>
      </c>
      <c r="C4883" s="23" t="s">
        <v>6919</v>
      </c>
      <c r="D4883" s="23" t="s">
        <v>92</v>
      </c>
      <c r="E4883" s="23" t="s">
        <v>93</v>
      </c>
      <c r="F4883" s="23">
        <v>560066</v>
      </c>
      <c r="G4883" s="23" t="s">
        <v>68</v>
      </c>
      <c r="H4883" s="23" t="s">
        <v>69</v>
      </c>
      <c r="I4883" s="23" t="s">
        <v>55</v>
      </c>
      <c r="J4883" s="23" t="s">
        <v>56</v>
      </c>
      <c r="K4883" s="23" t="s">
        <v>24</v>
      </c>
      <c r="L4883" s="23">
        <v>1</v>
      </c>
      <c r="M4883" s="23">
        <v>31.85</v>
      </c>
      <c r="N4883" s="23">
        <v>0</v>
      </c>
      <c r="O4883" s="23">
        <v>5</v>
      </c>
      <c r="P4883" s="23" t="s">
        <v>43</v>
      </c>
      <c r="Q4883" s="23" t="s">
        <v>34</v>
      </c>
      <c r="R4883" s="23">
        <f t="shared" si="380"/>
        <v>1</v>
      </c>
      <c r="S4883" s="23" t="str">
        <f t="shared" si="381"/>
        <v>ORD104882_20241021_CUST01655_MED003</v>
      </c>
      <c r="T4883" s="23">
        <f t="shared" si="382"/>
        <v>1</v>
      </c>
      <c r="U4883" s="6">
        <f t="shared" si="383"/>
        <v>31.85</v>
      </c>
      <c r="V4883" s="6">
        <f>tbl_Raw_Data[[#This Row],[Discount_Pct]]*tbl_Raw_Data[[#This Row],[Gross_Amount]]/100</f>
        <v>0</v>
      </c>
      <c r="W4883" s="6">
        <f>tbl_Raw_Data[[#This Row],[Gross_Amount]]-tbl_Raw_Data[[#This Row],[Discount_Amount]]</f>
        <v>31.85</v>
      </c>
      <c r="X4883" s="6">
        <f>tbl_Raw_Data[[#This Row],[Net_Amount_Before_Tax]]*tbl_Raw_Data[[#This Row],[Tax_Pct]]/100</f>
        <v>1.5925</v>
      </c>
      <c r="Y4883" s="6">
        <f>tbl_Raw_Data[[#This Row],[Net_Amount_Before_Tax]]+tbl_Raw_Data[[#This Row],[Tax_Amount]]</f>
        <v>33.442500000000003</v>
      </c>
      <c r="Z4883" s="6">
        <f t="shared" si="384"/>
        <v>1</v>
      </c>
    </row>
    <row r="4884" spans="1:26" x14ac:dyDescent="0.3">
      <c r="A4884" s="23" t="s">
        <v>6920</v>
      </c>
      <c r="B4884" s="34">
        <v>45400</v>
      </c>
      <c r="C4884" s="23" t="s">
        <v>1729</v>
      </c>
      <c r="D4884" s="23" t="s">
        <v>92</v>
      </c>
      <c r="E4884" s="23" t="s">
        <v>93</v>
      </c>
      <c r="F4884" s="23">
        <v>560038</v>
      </c>
      <c r="G4884" s="23" t="s">
        <v>185</v>
      </c>
      <c r="H4884" s="23" t="s">
        <v>186</v>
      </c>
      <c r="I4884" s="23" t="s">
        <v>76</v>
      </c>
      <c r="J4884" s="23" t="s">
        <v>187</v>
      </c>
      <c r="K4884" s="23" t="s">
        <v>57</v>
      </c>
      <c r="L4884" s="23">
        <v>1</v>
      </c>
      <c r="M4884" s="23">
        <v>97.39</v>
      </c>
      <c r="N4884" s="23">
        <v>10</v>
      </c>
      <c r="O4884" s="23">
        <v>12</v>
      </c>
      <c r="P4884" s="23" t="s">
        <v>58</v>
      </c>
      <c r="Q4884" s="23" t="s">
        <v>44</v>
      </c>
      <c r="R4884" s="23">
        <f t="shared" si="380"/>
        <v>1</v>
      </c>
      <c r="S4884" s="23" t="str">
        <f t="shared" si="381"/>
        <v>ORD104883_20240418_CUST03373_MED009</v>
      </c>
      <c r="T4884" s="23">
        <f t="shared" si="382"/>
        <v>1</v>
      </c>
      <c r="U4884" s="6">
        <f t="shared" si="383"/>
        <v>97.39</v>
      </c>
      <c r="V4884" s="6">
        <f>tbl_Raw_Data[[#This Row],[Discount_Pct]]*tbl_Raw_Data[[#This Row],[Gross_Amount]]/100</f>
        <v>9.738999999999999</v>
      </c>
      <c r="W4884" s="6">
        <f>tbl_Raw_Data[[#This Row],[Gross_Amount]]-tbl_Raw_Data[[#This Row],[Discount_Amount]]</f>
        <v>87.650999999999996</v>
      </c>
      <c r="X4884" s="6">
        <f>tbl_Raw_Data[[#This Row],[Net_Amount_Before_Tax]]*tbl_Raw_Data[[#This Row],[Tax_Pct]]/100</f>
        <v>10.51812</v>
      </c>
      <c r="Y4884" s="6">
        <f>tbl_Raw_Data[[#This Row],[Net_Amount_Before_Tax]]+tbl_Raw_Data[[#This Row],[Tax_Amount]]</f>
        <v>98.169119999999992</v>
      </c>
      <c r="Z4884" s="6">
        <f t="shared" si="384"/>
        <v>3</v>
      </c>
    </row>
    <row r="4885" spans="1:26" x14ac:dyDescent="0.3">
      <c r="A4885" s="23" t="s">
        <v>6921</v>
      </c>
      <c r="B4885" s="34">
        <v>45510</v>
      </c>
      <c r="C4885" s="23" t="s">
        <v>827</v>
      </c>
      <c r="D4885" s="23" t="s">
        <v>92</v>
      </c>
      <c r="E4885" s="23" t="s">
        <v>93</v>
      </c>
      <c r="F4885" s="23">
        <v>560038</v>
      </c>
      <c r="G4885" s="23" t="s">
        <v>111</v>
      </c>
      <c r="H4885" s="23" t="s">
        <v>112</v>
      </c>
      <c r="I4885" s="23" t="s">
        <v>113</v>
      </c>
      <c r="J4885" s="23" t="s">
        <v>114</v>
      </c>
      <c r="K4885" s="23" t="s">
        <v>24</v>
      </c>
      <c r="L4885" s="23">
        <v>2</v>
      </c>
      <c r="M4885" s="23">
        <v>86.58</v>
      </c>
      <c r="N4885" s="23">
        <v>10</v>
      </c>
      <c r="O4885" s="23">
        <v>18</v>
      </c>
      <c r="P4885" s="23" t="s">
        <v>25</v>
      </c>
      <c r="Q4885" s="23" t="s">
        <v>34</v>
      </c>
      <c r="R4885" s="23">
        <f t="shared" si="380"/>
        <v>1</v>
      </c>
      <c r="S4885" s="23" t="str">
        <f t="shared" si="381"/>
        <v>ORD104884_20240806_CUST01593_MED027</v>
      </c>
      <c r="T4885" s="23">
        <f t="shared" si="382"/>
        <v>1</v>
      </c>
      <c r="U4885" s="6">
        <f t="shared" si="383"/>
        <v>173.16</v>
      </c>
      <c r="V4885" s="6">
        <f>tbl_Raw_Data[[#This Row],[Discount_Pct]]*tbl_Raw_Data[[#This Row],[Gross_Amount]]/100</f>
        <v>17.315999999999999</v>
      </c>
      <c r="W4885" s="6">
        <f>tbl_Raw_Data[[#This Row],[Gross_Amount]]-tbl_Raw_Data[[#This Row],[Discount_Amount]]</f>
        <v>155.84399999999999</v>
      </c>
      <c r="X4885" s="6">
        <f>tbl_Raw_Data[[#This Row],[Net_Amount_Before_Tax]]*tbl_Raw_Data[[#This Row],[Tax_Pct]]/100</f>
        <v>28.051919999999999</v>
      </c>
      <c r="Y4885" s="6">
        <f>tbl_Raw_Data[[#This Row],[Net_Amount_Before_Tax]]+tbl_Raw_Data[[#This Row],[Tax_Amount]]</f>
        <v>183.89591999999999</v>
      </c>
      <c r="Z4885" s="6">
        <f t="shared" si="384"/>
        <v>4</v>
      </c>
    </row>
    <row r="4886" spans="1:26" x14ac:dyDescent="0.3">
      <c r="A4886" s="23" t="s">
        <v>6921</v>
      </c>
      <c r="B4886" s="34">
        <v>45569</v>
      </c>
      <c r="C4886" s="23" t="s">
        <v>5623</v>
      </c>
      <c r="D4886" s="23" t="s">
        <v>80</v>
      </c>
      <c r="E4886" s="23" t="s">
        <v>81</v>
      </c>
      <c r="F4886" s="23">
        <v>395007</v>
      </c>
      <c r="G4886" s="23" t="s">
        <v>53</v>
      </c>
      <c r="H4886" s="23" t="s">
        <v>54</v>
      </c>
      <c r="I4886" s="23" t="s">
        <v>55</v>
      </c>
      <c r="J4886" s="23" t="s">
        <v>56</v>
      </c>
      <c r="K4886" s="23" t="s">
        <v>57</v>
      </c>
      <c r="L4886" s="23">
        <v>1</v>
      </c>
      <c r="M4886" s="23">
        <v>62.05</v>
      </c>
      <c r="N4886" s="23">
        <v>20</v>
      </c>
      <c r="O4886" s="23">
        <v>12</v>
      </c>
      <c r="P4886" s="23" t="s">
        <v>25</v>
      </c>
      <c r="Q4886" s="23" t="s">
        <v>34</v>
      </c>
      <c r="R4886" s="23">
        <f t="shared" si="380"/>
        <v>1</v>
      </c>
      <c r="S4886" s="23" t="str">
        <f t="shared" si="381"/>
        <v>ORD104884_20241004_CUST01050_MED020</v>
      </c>
      <c r="T4886" s="23">
        <f t="shared" si="382"/>
        <v>1</v>
      </c>
      <c r="U4886" s="6">
        <f t="shared" si="383"/>
        <v>62.05</v>
      </c>
      <c r="V4886" s="6">
        <f>tbl_Raw_Data[[#This Row],[Discount_Pct]]*tbl_Raw_Data[[#This Row],[Gross_Amount]]/100</f>
        <v>12.41</v>
      </c>
      <c r="W4886" s="6">
        <f>tbl_Raw_Data[[#This Row],[Gross_Amount]]-tbl_Raw_Data[[#This Row],[Discount_Amount]]</f>
        <v>49.64</v>
      </c>
      <c r="X4886" s="6">
        <f>tbl_Raw_Data[[#This Row],[Net_Amount_Before_Tax]]*tbl_Raw_Data[[#This Row],[Tax_Pct]]/100</f>
        <v>5.9568000000000003</v>
      </c>
      <c r="Y4886" s="6">
        <f>tbl_Raw_Data[[#This Row],[Net_Amount_Before_Tax]]+tbl_Raw_Data[[#This Row],[Tax_Amount]]</f>
        <v>55.596800000000002</v>
      </c>
      <c r="Z4886" s="6">
        <f t="shared" si="384"/>
        <v>2</v>
      </c>
    </row>
    <row r="4887" spans="1:26" x14ac:dyDescent="0.3">
      <c r="A4887" s="23" t="s">
        <v>6922</v>
      </c>
      <c r="B4887" s="34">
        <v>45376</v>
      </c>
      <c r="C4887" s="23" t="s">
        <v>4386</v>
      </c>
      <c r="D4887" s="23" t="s">
        <v>37</v>
      </c>
      <c r="E4887" s="23" t="s">
        <v>38</v>
      </c>
      <c r="F4887" s="23">
        <v>452016</v>
      </c>
      <c r="G4887" s="23" t="s">
        <v>30</v>
      </c>
      <c r="H4887" s="23" t="s">
        <v>31</v>
      </c>
      <c r="I4887" s="23" t="s">
        <v>32</v>
      </c>
      <c r="J4887" s="23" t="s">
        <v>23</v>
      </c>
      <c r="K4887" s="23" t="s">
        <v>24</v>
      </c>
      <c r="L4887" s="23">
        <v>1</v>
      </c>
      <c r="M4887" s="23">
        <v>153.08000000000001</v>
      </c>
      <c r="N4887" s="23">
        <v>15</v>
      </c>
      <c r="O4887" s="23">
        <v>5</v>
      </c>
      <c r="P4887" s="23" t="s">
        <v>65</v>
      </c>
      <c r="Q4887" s="23" t="s">
        <v>34</v>
      </c>
      <c r="R4887" s="23">
        <f t="shared" si="380"/>
        <v>1</v>
      </c>
      <c r="S4887" s="23" t="str">
        <f t="shared" si="381"/>
        <v>ORD104886_20240325_CUST03449_MED017</v>
      </c>
      <c r="T4887" s="23">
        <f t="shared" si="382"/>
        <v>1</v>
      </c>
      <c r="U4887" s="6">
        <f t="shared" si="383"/>
        <v>153.08000000000001</v>
      </c>
      <c r="V4887" s="6">
        <f>tbl_Raw_Data[[#This Row],[Discount_Pct]]*tbl_Raw_Data[[#This Row],[Gross_Amount]]/100</f>
        <v>22.962000000000003</v>
      </c>
      <c r="W4887" s="6">
        <f>tbl_Raw_Data[[#This Row],[Gross_Amount]]-tbl_Raw_Data[[#This Row],[Discount_Amount]]</f>
        <v>130.11799999999999</v>
      </c>
      <c r="X4887" s="6">
        <f>tbl_Raw_Data[[#This Row],[Net_Amount_Before_Tax]]*tbl_Raw_Data[[#This Row],[Tax_Pct]]/100</f>
        <v>6.5058999999999996</v>
      </c>
      <c r="Y4887" s="6">
        <f>tbl_Raw_Data[[#This Row],[Net_Amount_Before_Tax]]+tbl_Raw_Data[[#This Row],[Tax_Amount]]</f>
        <v>136.62389999999999</v>
      </c>
      <c r="Z4887" s="6">
        <f t="shared" si="384"/>
        <v>3</v>
      </c>
    </row>
    <row r="4888" spans="1:26" x14ac:dyDescent="0.3">
      <c r="A4888" s="23" t="s">
        <v>6923</v>
      </c>
      <c r="B4888" s="34">
        <v>45741</v>
      </c>
      <c r="C4888" s="23" t="s">
        <v>3067</v>
      </c>
      <c r="D4888" s="23" t="s">
        <v>46</v>
      </c>
      <c r="E4888" s="23" t="s">
        <v>47</v>
      </c>
      <c r="F4888" s="23">
        <v>411038</v>
      </c>
      <c r="G4888" s="23" t="s">
        <v>119</v>
      </c>
      <c r="H4888" s="23" t="s">
        <v>120</v>
      </c>
      <c r="I4888" s="23" t="s">
        <v>32</v>
      </c>
      <c r="J4888" s="23" t="s">
        <v>64</v>
      </c>
      <c r="K4888" s="23" t="s">
        <v>57</v>
      </c>
      <c r="L4888" s="23">
        <v>2</v>
      </c>
      <c r="M4888" s="23">
        <v>64.37</v>
      </c>
      <c r="N4888" s="23">
        <v>15</v>
      </c>
      <c r="O4888" s="23">
        <v>5</v>
      </c>
      <c r="P4888" s="23" t="s">
        <v>33</v>
      </c>
      <c r="Q4888" s="23" t="s">
        <v>34</v>
      </c>
      <c r="R4888" s="23">
        <f t="shared" si="380"/>
        <v>1</v>
      </c>
      <c r="S4888" s="23" t="str">
        <f t="shared" si="381"/>
        <v>ORD104887_20250325_CUST00577_MED010</v>
      </c>
      <c r="T4888" s="23">
        <f t="shared" si="382"/>
        <v>1</v>
      </c>
      <c r="U4888" s="6">
        <f t="shared" si="383"/>
        <v>128.74</v>
      </c>
      <c r="V4888" s="6">
        <f>tbl_Raw_Data[[#This Row],[Discount_Pct]]*tbl_Raw_Data[[#This Row],[Gross_Amount]]/100</f>
        <v>19.311</v>
      </c>
      <c r="W4888" s="6">
        <f>tbl_Raw_Data[[#This Row],[Gross_Amount]]-tbl_Raw_Data[[#This Row],[Discount_Amount]]</f>
        <v>109.429</v>
      </c>
      <c r="X4888" s="6">
        <f>tbl_Raw_Data[[#This Row],[Net_Amount_Before_Tax]]*tbl_Raw_Data[[#This Row],[Tax_Pct]]/100</f>
        <v>5.4714499999999999</v>
      </c>
      <c r="Y4888" s="6">
        <f>tbl_Raw_Data[[#This Row],[Net_Amount_Before_Tax]]+tbl_Raw_Data[[#This Row],[Tax_Amount]]</f>
        <v>114.90045000000001</v>
      </c>
      <c r="Z4888" s="6">
        <f t="shared" si="384"/>
        <v>3</v>
      </c>
    </row>
    <row r="4889" spans="1:26" x14ac:dyDescent="0.3">
      <c r="A4889" s="23" t="s">
        <v>6924</v>
      </c>
      <c r="B4889" s="34">
        <v>45605</v>
      </c>
      <c r="C4889" s="23" t="s">
        <v>1124</v>
      </c>
      <c r="D4889" s="23" t="s">
        <v>52</v>
      </c>
      <c r="E4889" s="23" t="s">
        <v>52</v>
      </c>
      <c r="F4889" s="23">
        <v>160036</v>
      </c>
      <c r="G4889" s="23" t="s">
        <v>61</v>
      </c>
      <c r="H4889" s="23" t="s">
        <v>62</v>
      </c>
      <c r="I4889" s="23" t="s">
        <v>63</v>
      </c>
      <c r="J4889" s="23" t="s">
        <v>64</v>
      </c>
      <c r="K4889" s="23" t="s">
        <v>57</v>
      </c>
      <c r="L4889" s="23">
        <v>2</v>
      </c>
      <c r="M4889" s="23">
        <v>107.51</v>
      </c>
      <c r="N4889" s="23">
        <v>0</v>
      </c>
      <c r="O4889" s="23">
        <v>5</v>
      </c>
      <c r="P4889" s="23" t="s">
        <v>25</v>
      </c>
      <c r="Q4889" s="23" t="s">
        <v>34</v>
      </c>
      <c r="R4889" s="23">
        <f t="shared" si="380"/>
        <v>1</v>
      </c>
      <c r="S4889" s="23" t="str">
        <f t="shared" si="381"/>
        <v>ORD104888_20241109_CUST00515_MED004</v>
      </c>
      <c r="T4889" s="23">
        <f t="shared" si="382"/>
        <v>1</v>
      </c>
      <c r="U4889" s="6">
        <f t="shared" si="383"/>
        <v>215.02</v>
      </c>
      <c r="V4889" s="6">
        <f>tbl_Raw_Data[[#This Row],[Discount_Pct]]*tbl_Raw_Data[[#This Row],[Gross_Amount]]/100</f>
        <v>0</v>
      </c>
      <c r="W4889" s="6">
        <f>tbl_Raw_Data[[#This Row],[Gross_Amount]]-tbl_Raw_Data[[#This Row],[Discount_Amount]]</f>
        <v>215.02</v>
      </c>
      <c r="X4889" s="6">
        <f>tbl_Raw_Data[[#This Row],[Net_Amount_Before_Tax]]*tbl_Raw_Data[[#This Row],[Tax_Pct]]/100</f>
        <v>10.751000000000001</v>
      </c>
      <c r="Y4889" s="6">
        <f>tbl_Raw_Data[[#This Row],[Net_Amount_Before_Tax]]+tbl_Raw_Data[[#This Row],[Tax_Amount]]</f>
        <v>225.77100000000002</v>
      </c>
      <c r="Z4889" s="6">
        <f t="shared" si="384"/>
        <v>3</v>
      </c>
    </row>
    <row r="4890" spans="1:26" x14ac:dyDescent="0.3">
      <c r="A4890" s="23" t="s">
        <v>6925</v>
      </c>
      <c r="B4890" s="34">
        <v>45625</v>
      </c>
      <c r="C4890" s="23" t="s">
        <v>1780</v>
      </c>
      <c r="D4890" s="23" t="s">
        <v>37</v>
      </c>
      <c r="E4890" s="23" t="s">
        <v>38</v>
      </c>
      <c r="F4890" s="23">
        <v>452018</v>
      </c>
      <c r="G4890" s="23" t="s">
        <v>119</v>
      </c>
      <c r="H4890" s="23" t="s">
        <v>120</v>
      </c>
      <c r="I4890" s="23" t="s">
        <v>32</v>
      </c>
      <c r="J4890" s="23" t="s">
        <v>64</v>
      </c>
      <c r="K4890" s="23" t="s">
        <v>57</v>
      </c>
      <c r="L4890" s="23">
        <v>1</v>
      </c>
      <c r="M4890" s="23">
        <v>67.37</v>
      </c>
      <c r="N4890" s="23">
        <v>10</v>
      </c>
      <c r="O4890" s="23">
        <v>5</v>
      </c>
      <c r="P4890" s="23" t="s">
        <v>65</v>
      </c>
      <c r="Q4890" s="23" t="s">
        <v>34</v>
      </c>
      <c r="R4890" s="23">
        <f t="shared" si="380"/>
        <v>1</v>
      </c>
      <c r="S4890" s="23" t="str">
        <f t="shared" si="381"/>
        <v>ORD104889_20241129_CUST00414_MED010</v>
      </c>
      <c r="T4890" s="23">
        <f t="shared" si="382"/>
        <v>1</v>
      </c>
      <c r="U4890" s="6">
        <f t="shared" si="383"/>
        <v>67.37</v>
      </c>
      <c r="V4890" s="6">
        <f>tbl_Raw_Data[[#This Row],[Discount_Pct]]*tbl_Raw_Data[[#This Row],[Gross_Amount]]/100</f>
        <v>6.7370000000000001</v>
      </c>
      <c r="W4890" s="6">
        <f>tbl_Raw_Data[[#This Row],[Gross_Amount]]-tbl_Raw_Data[[#This Row],[Discount_Amount]]</f>
        <v>60.633000000000003</v>
      </c>
      <c r="X4890" s="6">
        <f>tbl_Raw_Data[[#This Row],[Net_Amount_Before_Tax]]*tbl_Raw_Data[[#This Row],[Tax_Pct]]/100</f>
        <v>3.0316500000000004</v>
      </c>
      <c r="Y4890" s="6">
        <f>tbl_Raw_Data[[#This Row],[Net_Amount_Before_Tax]]+tbl_Raw_Data[[#This Row],[Tax_Amount]]</f>
        <v>63.664650000000002</v>
      </c>
      <c r="Z4890" s="6">
        <f t="shared" si="384"/>
        <v>3</v>
      </c>
    </row>
    <row r="4891" spans="1:26" x14ac:dyDescent="0.3">
      <c r="A4891" s="23" t="s">
        <v>6926</v>
      </c>
      <c r="B4891" s="34">
        <v>45617</v>
      </c>
      <c r="C4891" s="23" t="s">
        <v>5282</v>
      </c>
      <c r="D4891" s="23" t="s">
        <v>46</v>
      </c>
      <c r="E4891" s="23" t="s">
        <v>47</v>
      </c>
      <c r="F4891" s="23">
        <v>411045</v>
      </c>
      <c r="G4891" s="23" t="s">
        <v>107</v>
      </c>
      <c r="H4891" s="23" t="s">
        <v>108</v>
      </c>
      <c r="I4891" s="23" t="s">
        <v>63</v>
      </c>
      <c r="J4891" s="23" t="s">
        <v>42</v>
      </c>
      <c r="K4891" s="23" t="s">
        <v>57</v>
      </c>
      <c r="L4891" s="23">
        <v>2</v>
      </c>
      <c r="M4891" s="23">
        <v>96.72</v>
      </c>
      <c r="N4891" s="23">
        <v>5</v>
      </c>
      <c r="O4891" s="23">
        <v>18</v>
      </c>
      <c r="P4891" s="23" t="s">
        <v>65</v>
      </c>
      <c r="Q4891" s="23" t="s">
        <v>26</v>
      </c>
      <c r="R4891" s="23">
        <f t="shared" si="380"/>
        <v>1</v>
      </c>
      <c r="S4891" s="23" t="str">
        <f t="shared" si="381"/>
        <v>ORD104890_20241121_CUST00656_MED005</v>
      </c>
      <c r="T4891" s="23">
        <f t="shared" si="382"/>
        <v>1</v>
      </c>
      <c r="U4891" s="6">
        <f t="shared" si="383"/>
        <v>193.44</v>
      </c>
      <c r="V4891" s="6">
        <f>tbl_Raw_Data[[#This Row],[Discount_Pct]]*tbl_Raw_Data[[#This Row],[Gross_Amount]]/100</f>
        <v>9.6720000000000006</v>
      </c>
      <c r="W4891" s="6">
        <f>tbl_Raw_Data[[#This Row],[Gross_Amount]]-tbl_Raw_Data[[#This Row],[Discount_Amount]]</f>
        <v>183.768</v>
      </c>
      <c r="X4891" s="6">
        <f>tbl_Raw_Data[[#This Row],[Net_Amount_Before_Tax]]*tbl_Raw_Data[[#This Row],[Tax_Pct]]/100</f>
        <v>33.078240000000001</v>
      </c>
      <c r="Y4891" s="6">
        <f>tbl_Raw_Data[[#This Row],[Net_Amount_Before_Tax]]+tbl_Raw_Data[[#This Row],[Tax_Amount]]</f>
        <v>216.84623999999999</v>
      </c>
      <c r="Z4891" s="6">
        <f t="shared" si="384"/>
        <v>3</v>
      </c>
    </row>
    <row r="4892" spans="1:26" x14ac:dyDescent="0.3">
      <c r="A4892" s="23" t="s">
        <v>6927</v>
      </c>
      <c r="B4892" s="34">
        <v>45309</v>
      </c>
      <c r="C4892" s="23" t="s">
        <v>6928</v>
      </c>
      <c r="D4892" s="23" t="s">
        <v>123</v>
      </c>
      <c r="E4892" s="23" t="s">
        <v>101</v>
      </c>
      <c r="F4892" s="23">
        <v>226024</v>
      </c>
      <c r="G4892" s="23" t="s">
        <v>74</v>
      </c>
      <c r="H4892" s="23" t="s">
        <v>75</v>
      </c>
      <c r="I4892" s="23" t="s">
        <v>76</v>
      </c>
      <c r="J4892" s="23" t="s">
        <v>77</v>
      </c>
      <c r="K4892" s="23" t="s">
        <v>57</v>
      </c>
      <c r="L4892" s="23">
        <v>4</v>
      </c>
      <c r="M4892" s="23">
        <v>58.75</v>
      </c>
      <c r="N4892" s="23">
        <v>20</v>
      </c>
      <c r="O4892" s="23">
        <v>12</v>
      </c>
      <c r="P4892" s="23" t="s">
        <v>65</v>
      </c>
      <c r="Q4892" s="23" t="s">
        <v>34</v>
      </c>
      <c r="R4892" s="23">
        <f t="shared" si="380"/>
        <v>1</v>
      </c>
      <c r="S4892" s="23" t="str">
        <f t="shared" si="381"/>
        <v>ORD104891_20240118_CUST02295_MED008</v>
      </c>
      <c r="T4892" s="23">
        <f t="shared" si="382"/>
        <v>1</v>
      </c>
      <c r="U4892" s="6">
        <f t="shared" si="383"/>
        <v>235</v>
      </c>
      <c r="V4892" s="6">
        <f>tbl_Raw_Data[[#This Row],[Discount_Pct]]*tbl_Raw_Data[[#This Row],[Gross_Amount]]/100</f>
        <v>47</v>
      </c>
      <c r="W4892" s="6">
        <f>tbl_Raw_Data[[#This Row],[Gross_Amount]]-tbl_Raw_Data[[#This Row],[Discount_Amount]]</f>
        <v>188</v>
      </c>
      <c r="X4892" s="6">
        <f>tbl_Raw_Data[[#This Row],[Net_Amount_Before_Tax]]*tbl_Raw_Data[[#This Row],[Tax_Pct]]/100</f>
        <v>22.56</v>
      </c>
      <c r="Y4892" s="6">
        <f>tbl_Raw_Data[[#This Row],[Net_Amount_Before_Tax]]+tbl_Raw_Data[[#This Row],[Tax_Amount]]</f>
        <v>210.56</v>
      </c>
      <c r="Z4892" s="6">
        <f t="shared" si="384"/>
        <v>2</v>
      </c>
    </row>
    <row r="4893" spans="1:26" x14ac:dyDescent="0.3">
      <c r="A4893" s="23" t="s">
        <v>6927</v>
      </c>
      <c r="B4893" s="34">
        <v>45902</v>
      </c>
      <c r="C4893" s="23" t="s">
        <v>5596</v>
      </c>
      <c r="D4893" s="23" t="s">
        <v>28</v>
      </c>
      <c r="E4893" s="23" t="s">
        <v>29</v>
      </c>
      <c r="F4893" s="23">
        <v>500081</v>
      </c>
      <c r="G4893" s="23" t="s">
        <v>256</v>
      </c>
      <c r="H4893" s="23" t="s">
        <v>257</v>
      </c>
      <c r="I4893" s="23" t="s">
        <v>22</v>
      </c>
      <c r="J4893" s="23" t="s">
        <v>258</v>
      </c>
      <c r="K4893" s="23" t="s">
        <v>57</v>
      </c>
      <c r="L4893" s="23">
        <v>2</v>
      </c>
      <c r="M4893" s="23">
        <v>67.89</v>
      </c>
      <c r="N4893" s="23">
        <v>15</v>
      </c>
      <c r="O4893" s="23">
        <v>5</v>
      </c>
      <c r="P4893" s="23" t="s">
        <v>89</v>
      </c>
      <c r="Q4893" s="23" t="s">
        <v>34</v>
      </c>
      <c r="R4893" s="23">
        <f t="shared" si="380"/>
        <v>1</v>
      </c>
      <c r="S4893" s="23" t="str">
        <f t="shared" si="381"/>
        <v>ORD104891_20250902_CUST00402_MED025</v>
      </c>
      <c r="T4893" s="23">
        <f t="shared" si="382"/>
        <v>1</v>
      </c>
      <c r="U4893" s="6">
        <f t="shared" si="383"/>
        <v>135.78</v>
      </c>
      <c r="V4893" s="6">
        <f>tbl_Raw_Data[[#This Row],[Discount_Pct]]*tbl_Raw_Data[[#This Row],[Gross_Amount]]/100</f>
        <v>20.367000000000001</v>
      </c>
      <c r="W4893" s="6">
        <f>tbl_Raw_Data[[#This Row],[Gross_Amount]]-tbl_Raw_Data[[#This Row],[Discount_Amount]]</f>
        <v>115.413</v>
      </c>
      <c r="X4893" s="6">
        <f>tbl_Raw_Data[[#This Row],[Net_Amount_Before_Tax]]*tbl_Raw_Data[[#This Row],[Tax_Pct]]/100</f>
        <v>5.7706499999999998</v>
      </c>
      <c r="Y4893" s="6">
        <f>tbl_Raw_Data[[#This Row],[Net_Amount_Before_Tax]]+tbl_Raw_Data[[#This Row],[Tax_Amount]]</f>
        <v>121.18365</v>
      </c>
      <c r="Z4893" s="6">
        <f t="shared" si="384"/>
        <v>3</v>
      </c>
    </row>
    <row r="4894" spans="1:26" x14ac:dyDescent="0.3">
      <c r="A4894" s="23" t="s">
        <v>6929</v>
      </c>
      <c r="B4894" s="34">
        <v>45791</v>
      </c>
      <c r="C4894" s="23" t="s">
        <v>1195</v>
      </c>
      <c r="D4894" s="23" t="s">
        <v>142</v>
      </c>
      <c r="E4894" s="23" t="s">
        <v>81</v>
      </c>
      <c r="F4894" s="23">
        <v>380001</v>
      </c>
      <c r="G4894" s="23" t="s">
        <v>102</v>
      </c>
      <c r="H4894" s="23" t="s">
        <v>103</v>
      </c>
      <c r="I4894" s="23" t="s">
        <v>104</v>
      </c>
      <c r="J4894" s="23" t="s">
        <v>64</v>
      </c>
      <c r="K4894" s="23" t="s">
        <v>57</v>
      </c>
      <c r="L4894" s="23">
        <v>6</v>
      </c>
      <c r="M4894" s="23">
        <v>106.04</v>
      </c>
      <c r="N4894" s="23">
        <v>20</v>
      </c>
      <c r="O4894" s="23">
        <v>18</v>
      </c>
      <c r="P4894" s="23" t="s">
        <v>65</v>
      </c>
      <c r="Q4894" s="23" t="s">
        <v>34</v>
      </c>
      <c r="R4894" s="23">
        <f t="shared" si="380"/>
        <v>1</v>
      </c>
      <c r="S4894" s="23" t="str">
        <f t="shared" si="381"/>
        <v>ORD104893_20250514_CUST01987_MED029</v>
      </c>
      <c r="T4894" s="23">
        <f t="shared" si="382"/>
        <v>1</v>
      </c>
      <c r="U4894" s="6">
        <f t="shared" si="383"/>
        <v>636.24</v>
      </c>
      <c r="V4894" s="6">
        <f>tbl_Raw_Data[[#This Row],[Discount_Pct]]*tbl_Raw_Data[[#This Row],[Gross_Amount]]/100</f>
        <v>127.24799999999999</v>
      </c>
      <c r="W4894" s="6">
        <f>tbl_Raw_Data[[#This Row],[Gross_Amount]]-tbl_Raw_Data[[#This Row],[Discount_Amount]]</f>
        <v>508.99200000000002</v>
      </c>
      <c r="X4894" s="6">
        <f>tbl_Raw_Data[[#This Row],[Net_Amount_Before_Tax]]*tbl_Raw_Data[[#This Row],[Tax_Pct]]/100</f>
        <v>91.618560000000002</v>
      </c>
      <c r="Y4894" s="6">
        <f>tbl_Raw_Data[[#This Row],[Net_Amount_Before_Tax]]+tbl_Raw_Data[[#This Row],[Tax_Amount]]</f>
        <v>600.61056000000008</v>
      </c>
      <c r="Z4894" s="6">
        <f t="shared" si="384"/>
        <v>4</v>
      </c>
    </row>
    <row r="4895" spans="1:26" x14ac:dyDescent="0.3">
      <c r="A4895" s="23" t="s">
        <v>6930</v>
      </c>
      <c r="B4895" s="34">
        <v>45459</v>
      </c>
      <c r="C4895" s="23" t="s">
        <v>6931</v>
      </c>
      <c r="D4895" s="23" t="s">
        <v>159</v>
      </c>
      <c r="E4895" s="23" t="s">
        <v>47</v>
      </c>
      <c r="F4895" s="23">
        <v>400050</v>
      </c>
      <c r="G4895" s="23" t="s">
        <v>154</v>
      </c>
      <c r="H4895" s="23" t="s">
        <v>155</v>
      </c>
      <c r="I4895" s="23" t="s">
        <v>134</v>
      </c>
      <c r="J4895" s="23" t="s">
        <v>156</v>
      </c>
      <c r="K4895" s="23" t="s">
        <v>57</v>
      </c>
      <c r="L4895" s="23">
        <v>6</v>
      </c>
      <c r="M4895" s="23">
        <v>51.39</v>
      </c>
      <c r="N4895" s="23">
        <v>20</v>
      </c>
      <c r="O4895" s="23">
        <v>5</v>
      </c>
      <c r="P4895" s="23" t="s">
        <v>89</v>
      </c>
      <c r="Q4895" s="23" t="s">
        <v>34</v>
      </c>
      <c r="R4895" s="23">
        <f t="shared" si="380"/>
        <v>1</v>
      </c>
      <c r="S4895" s="23" t="str">
        <f t="shared" si="381"/>
        <v>ORD104894_20240616_CUST01055_MED006</v>
      </c>
      <c r="T4895" s="23">
        <f t="shared" si="382"/>
        <v>1</v>
      </c>
      <c r="U4895" s="6">
        <f t="shared" si="383"/>
        <v>308.34000000000003</v>
      </c>
      <c r="V4895" s="6">
        <f>tbl_Raw_Data[[#This Row],[Discount_Pct]]*tbl_Raw_Data[[#This Row],[Gross_Amount]]/100</f>
        <v>61.668000000000013</v>
      </c>
      <c r="W4895" s="6">
        <f>tbl_Raw_Data[[#This Row],[Gross_Amount]]-tbl_Raw_Data[[#This Row],[Discount_Amount]]</f>
        <v>246.67200000000003</v>
      </c>
      <c r="X4895" s="6">
        <f>tbl_Raw_Data[[#This Row],[Net_Amount_Before_Tax]]*tbl_Raw_Data[[#This Row],[Tax_Pct]]/100</f>
        <v>12.333600000000001</v>
      </c>
      <c r="Y4895" s="6">
        <f>tbl_Raw_Data[[#This Row],[Net_Amount_Before_Tax]]+tbl_Raw_Data[[#This Row],[Tax_Amount]]</f>
        <v>259.00560000000002</v>
      </c>
      <c r="Z4895" s="6">
        <f t="shared" si="384"/>
        <v>1</v>
      </c>
    </row>
    <row r="4896" spans="1:26" x14ac:dyDescent="0.3">
      <c r="A4896" s="23" t="s">
        <v>6932</v>
      </c>
      <c r="B4896" s="34">
        <v>45392</v>
      </c>
      <c r="C4896" s="23" t="s">
        <v>3107</v>
      </c>
      <c r="D4896" s="23" t="s">
        <v>87</v>
      </c>
      <c r="E4896" s="23" t="s">
        <v>88</v>
      </c>
      <c r="F4896" s="23">
        <v>600018</v>
      </c>
      <c r="G4896" s="23" t="s">
        <v>145</v>
      </c>
      <c r="H4896" s="23" t="s">
        <v>146</v>
      </c>
      <c r="I4896" s="23" t="s">
        <v>147</v>
      </c>
      <c r="J4896" s="23" t="s">
        <v>148</v>
      </c>
      <c r="K4896" s="23" t="s">
        <v>24</v>
      </c>
      <c r="L4896" s="23">
        <v>1</v>
      </c>
      <c r="M4896" s="23">
        <v>98.91</v>
      </c>
      <c r="N4896" s="23">
        <v>15</v>
      </c>
      <c r="O4896" s="23">
        <v>12</v>
      </c>
      <c r="P4896" s="23" t="s">
        <v>25</v>
      </c>
      <c r="Q4896" s="23" t="s">
        <v>90</v>
      </c>
      <c r="R4896" s="23">
        <f t="shared" si="380"/>
        <v>1</v>
      </c>
      <c r="S4896" s="23" t="str">
        <f t="shared" si="381"/>
        <v>ORD104895_20240410_CUST00763_MED016</v>
      </c>
      <c r="T4896" s="23">
        <f t="shared" si="382"/>
        <v>1</v>
      </c>
      <c r="U4896" s="6">
        <f t="shared" si="383"/>
        <v>98.91</v>
      </c>
      <c r="V4896" s="6">
        <f>tbl_Raw_Data[[#This Row],[Discount_Pct]]*tbl_Raw_Data[[#This Row],[Gross_Amount]]/100</f>
        <v>14.836499999999999</v>
      </c>
      <c r="W4896" s="6">
        <f>tbl_Raw_Data[[#This Row],[Gross_Amount]]-tbl_Raw_Data[[#This Row],[Discount_Amount]]</f>
        <v>84.073499999999996</v>
      </c>
      <c r="X4896" s="6">
        <f>tbl_Raw_Data[[#This Row],[Net_Amount_Before_Tax]]*tbl_Raw_Data[[#This Row],[Tax_Pct]]/100</f>
        <v>10.08882</v>
      </c>
      <c r="Y4896" s="6">
        <f>tbl_Raw_Data[[#This Row],[Net_Amount_Before_Tax]]+tbl_Raw_Data[[#This Row],[Tax_Amount]]</f>
        <v>94.162319999999994</v>
      </c>
      <c r="Z4896" s="6">
        <f t="shared" si="384"/>
        <v>1</v>
      </c>
    </row>
    <row r="4897" spans="1:26" x14ac:dyDescent="0.3">
      <c r="A4897" s="23" t="s">
        <v>6933</v>
      </c>
      <c r="B4897" s="34">
        <v>45362</v>
      </c>
      <c r="C4897" s="23" t="s">
        <v>6934</v>
      </c>
      <c r="D4897" s="23" t="s">
        <v>142</v>
      </c>
      <c r="E4897" s="23" t="s">
        <v>81</v>
      </c>
      <c r="F4897" s="23">
        <v>380058</v>
      </c>
      <c r="G4897" s="23" t="s">
        <v>315</v>
      </c>
      <c r="H4897" s="23" t="s">
        <v>316</v>
      </c>
      <c r="I4897" s="23" t="s">
        <v>50</v>
      </c>
      <c r="J4897" s="23" t="s">
        <v>114</v>
      </c>
      <c r="K4897" s="23" t="s">
        <v>24</v>
      </c>
      <c r="L4897" s="23">
        <v>1</v>
      </c>
      <c r="M4897" s="23">
        <v>121.07</v>
      </c>
      <c r="N4897" s="23">
        <v>15</v>
      </c>
      <c r="O4897" s="23">
        <v>5</v>
      </c>
      <c r="P4897" s="23" t="s">
        <v>43</v>
      </c>
      <c r="Q4897" s="23" t="s">
        <v>34</v>
      </c>
      <c r="R4897" s="23">
        <f t="shared" si="380"/>
        <v>1</v>
      </c>
      <c r="S4897" s="23" t="str">
        <f t="shared" si="381"/>
        <v>ORD104896_20240311_CUST02455_MED012</v>
      </c>
      <c r="T4897" s="23">
        <f t="shared" si="382"/>
        <v>1</v>
      </c>
      <c r="U4897" s="6">
        <f t="shared" si="383"/>
        <v>121.07</v>
      </c>
      <c r="V4897" s="6">
        <f>tbl_Raw_Data[[#This Row],[Discount_Pct]]*tbl_Raw_Data[[#This Row],[Gross_Amount]]/100</f>
        <v>18.160499999999999</v>
      </c>
      <c r="W4897" s="6">
        <f>tbl_Raw_Data[[#This Row],[Gross_Amount]]-tbl_Raw_Data[[#This Row],[Discount_Amount]]</f>
        <v>102.90949999999999</v>
      </c>
      <c r="X4897" s="6">
        <f>tbl_Raw_Data[[#This Row],[Net_Amount_Before_Tax]]*tbl_Raw_Data[[#This Row],[Tax_Pct]]/100</f>
        <v>5.1454750000000002</v>
      </c>
      <c r="Y4897" s="6">
        <f>tbl_Raw_Data[[#This Row],[Net_Amount_Before_Tax]]+tbl_Raw_Data[[#This Row],[Tax_Amount]]</f>
        <v>108.054975</v>
      </c>
      <c r="Z4897" s="6">
        <f t="shared" si="384"/>
        <v>1</v>
      </c>
    </row>
    <row r="4898" spans="1:26" x14ac:dyDescent="0.3">
      <c r="A4898" s="23" t="s">
        <v>6935</v>
      </c>
      <c r="B4898" s="34">
        <v>45910</v>
      </c>
      <c r="C4898" s="23" t="s">
        <v>5620</v>
      </c>
      <c r="D4898" s="23" t="s">
        <v>52</v>
      </c>
      <c r="E4898" s="23" t="s">
        <v>52</v>
      </c>
      <c r="F4898" s="23">
        <v>160019</v>
      </c>
      <c r="G4898" s="23" t="s">
        <v>94</v>
      </c>
      <c r="H4898" s="23" t="s">
        <v>95</v>
      </c>
      <c r="I4898" s="23" t="s">
        <v>84</v>
      </c>
      <c r="J4898" s="23" t="s">
        <v>42</v>
      </c>
      <c r="K4898" s="23" t="s">
        <v>24</v>
      </c>
      <c r="L4898" s="23">
        <v>2</v>
      </c>
      <c r="M4898" s="23">
        <v>83</v>
      </c>
      <c r="N4898" s="23">
        <v>5</v>
      </c>
      <c r="O4898" s="23">
        <v>5</v>
      </c>
      <c r="P4898" s="23" t="s">
        <v>43</v>
      </c>
      <c r="Q4898" s="23" t="s">
        <v>34</v>
      </c>
      <c r="R4898" s="23">
        <f t="shared" si="380"/>
        <v>1</v>
      </c>
      <c r="S4898" s="23" t="str">
        <f t="shared" si="381"/>
        <v>ORD104897_20250910_CUST02282_MED021</v>
      </c>
      <c r="T4898" s="23">
        <f t="shared" si="382"/>
        <v>1</v>
      </c>
      <c r="U4898" s="6">
        <f t="shared" si="383"/>
        <v>166</v>
      </c>
      <c r="V4898" s="6">
        <f>tbl_Raw_Data[[#This Row],[Discount_Pct]]*tbl_Raw_Data[[#This Row],[Gross_Amount]]/100</f>
        <v>8.3000000000000007</v>
      </c>
      <c r="W4898" s="6">
        <f>tbl_Raw_Data[[#This Row],[Gross_Amount]]-tbl_Raw_Data[[#This Row],[Discount_Amount]]</f>
        <v>157.69999999999999</v>
      </c>
      <c r="X4898" s="6">
        <f>tbl_Raw_Data[[#This Row],[Net_Amount_Before_Tax]]*tbl_Raw_Data[[#This Row],[Tax_Pct]]/100</f>
        <v>7.8849999999999998</v>
      </c>
      <c r="Y4898" s="6">
        <f>tbl_Raw_Data[[#This Row],[Net_Amount_Before_Tax]]+tbl_Raw_Data[[#This Row],[Tax_Amount]]</f>
        <v>165.58499999999998</v>
      </c>
      <c r="Z4898" s="6">
        <f t="shared" si="384"/>
        <v>4</v>
      </c>
    </row>
    <row r="4899" spans="1:26" x14ac:dyDescent="0.3">
      <c r="A4899" s="23" t="s">
        <v>6936</v>
      </c>
      <c r="B4899" s="34">
        <v>45835</v>
      </c>
      <c r="C4899" s="23" t="s">
        <v>6937</v>
      </c>
      <c r="D4899" s="23" t="s">
        <v>80</v>
      </c>
      <c r="E4899" s="23" t="s">
        <v>81</v>
      </c>
      <c r="F4899" s="23">
        <v>395017</v>
      </c>
      <c r="G4899" s="23" t="s">
        <v>30</v>
      </c>
      <c r="H4899" s="23" t="s">
        <v>31</v>
      </c>
      <c r="I4899" s="23" t="s">
        <v>32</v>
      </c>
      <c r="J4899" s="23" t="s">
        <v>23</v>
      </c>
      <c r="K4899" s="23" t="s">
        <v>24</v>
      </c>
      <c r="L4899" s="23">
        <v>1</v>
      </c>
      <c r="M4899" s="23">
        <v>142.13</v>
      </c>
      <c r="N4899" s="23">
        <v>5</v>
      </c>
      <c r="O4899" s="23">
        <v>18</v>
      </c>
      <c r="P4899" s="23" t="s">
        <v>43</v>
      </c>
      <c r="Q4899" s="23" t="s">
        <v>26</v>
      </c>
      <c r="R4899" s="23">
        <f t="shared" si="380"/>
        <v>1</v>
      </c>
      <c r="S4899" s="23" t="str">
        <f t="shared" si="381"/>
        <v>ORD104898_20250627_CUST01399_MED017</v>
      </c>
      <c r="T4899" s="23">
        <f t="shared" si="382"/>
        <v>1</v>
      </c>
      <c r="U4899" s="6">
        <f t="shared" si="383"/>
        <v>142.13</v>
      </c>
      <c r="V4899" s="6">
        <f>tbl_Raw_Data[[#This Row],[Discount_Pct]]*tbl_Raw_Data[[#This Row],[Gross_Amount]]/100</f>
        <v>7.1064999999999996</v>
      </c>
      <c r="W4899" s="6">
        <f>tbl_Raw_Data[[#This Row],[Gross_Amount]]-tbl_Raw_Data[[#This Row],[Discount_Amount]]</f>
        <v>135.02349999999998</v>
      </c>
      <c r="X4899" s="6">
        <f>tbl_Raw_Data[[#This Row],[Net_Amount_Before_Tax]]*tbl_Raw_Data[[#This Row],[Tax_Pct]]/100</f>
        <v>24.304229999999997</v>
      </c>
      <c r="Y4899" s="6">
        <f>tbl_Raw_Data[[#This Row],[Net_Amount_Before_Tax]]+tbl_Raw_Data[[#This Row],[Tax_Amount]]</f>
        <v>159.32772999999997</v>
      </c>
      <c r="Z4899" s="6">
        <f t="shared" si="384"/>
        <v>0</v>
      </c>
    </row>
    <row r="4900" spans="1:26" x14ac:dyDescent="0.3">
      <c r="A4900" s="23" t="s">
        <v>6938</v>
      </c>
      <c r="B4900" s="34">
        <v>45454</v>
      </c>
      <c r="C4900" s="23" t="s">
        <v>1240</v>
      </c>
      <c r="D4900" s="23" t="s">
        <v>72</v>
      </c>
      <c r="E4900" s="23" t="s">
        <v>73</v>
      </c>
      <c r="F4900" s="23">
        <v>302001</v>
      </c>
      <c r="G4900" s="23" t="s">
        <v>53</v>
      </c>
      <c r="H4900" s="23" t="s">
        <v>54</v>
      </c>
      <c r="I4900" s="23" t="s">
        <v>55</v>
      </c>
      <c r="J4900" s="23" t="s">
        <v>56</v>
      </c>
      <c r="K4900" s="23" t="s">
        <v>57</v>
      </c>
      <c r="L4900" s="23">
        <v>1</v>
      </c>
      <c r="M4900" s="23">
        <v>63.07</v>
      </c>
      <c r="N4900" s="23">
        <v>10</v>
      </c>
      <c r="O4900" s="23">
        <v>5</v>
      </c>
      <c r="P4900" s="23" t="s">
        <v>89</v>
      </c>
      <c r="Q4900" s="23" t="s">
        <v>44</v>
      </c>
      <c r="R4900" s="23">
        <f t="shared" si="380"/>
        <v>1</v>
      </c>
      <c r="S4900" s="23" t="str">
        <f t="shared" si="381"/>
        <v>ORD104899_20240611_CUST00359_MED020</v>
      </c>
      <c r="T4900" s="23">
        <f t="shared" si="382"/>
        <v>1</v>
      </c>
      <c r="U4900" s="6">
        <f t="shared" si="383"/>
        <v>63.07</v>
      </c>
      <c r="V4900" s="6">
        <f>tbl_Raw_Data[[#This Row],[Discount_Pct]]*tbl_Raw_Data[[#This Row],[Gross_Amount]]/100</f>
        <v>6.3070000000000004</v>
      </c>
      <c r="W4900" s="6">
        <f>tbl_Raw_Data[[#This Row],[Gross_Amount]]-tbl_Raw_Data[[#This Row],[Discount_Amount]]</f>
        <v>56.762999999999998</v>
      </c>
      <c r="X4900" s="6">
        <f>tbl_Raw_Data[[#This Row],[Net_Amount_Before_Tax]]*tbl_Raw_Data[[#This Row],[Tax_Pct]]/100</f>
        <v>2.8381500000000002</v>
      </c>
      <c r="Y4900" s="6">
        <f>tbl_Raw_Data[[#This Row],[Net_Amount_Before_Tax]]+tbl_Raw_Data[[#This Row],[Tax_Amount]]</f>
        <v>59.601149999999997</v>
      </c>
      <c r="Z4900" s="6">
        <f t="shared" si="384"/>
        <v>2</v>
      </c>
    </row>
    <row r="4901" spans="1:26" x14ac:dyDescent="0.3">
      <c r="A4901" s="23" t="s">
        <v>6939</v>
      </c>
      <c r="B4901" s="34">
        <v>45869</v>
      </c>
      <c r="C4901" s="23" t="s">
        <v>6940</v>
      </c>
      <c r="D4901" s="23" t="s">
        <v>100</v>
      </c>
      <c r="E4901" s="23" t="s">
        <v>101</v>
      </c>
      <c r="F4901" s="23">
        <v>201301</v>
      </c>
      <c r="G4901" s="23" t="s">
        <v>233</v>
      </c>
      <c r="H4901" s="23" t="s">
        <v>234</v>
      </c>
      <c r="I4901" s="23" t="s">
        <v>104</v>
      </c>
      <c r="J4901" s="23" t="s">
        <v>42</v>
      </c>
      <c r="K4901" s="23" t="s">
        <v>24</v>
      </c>
      <c r="L4901" s="23">
        <v>2</v>
      </c>
      <c r="M4901" s="23">
        <v>160.75</v>
      </c>
      <c r="N4901" s="23">
        <v>0</v>
      </c>
      <c r="O4901" s="23">
        <v>5</v>
      </c>
      <c r="P4901" s="23" t="s">
        <v>89</v>
      </c>
      <c r="Q4901" s="23" t="s">
        <v>34</v>
      </c>
      <c r="R4901" s="23">
        <f t="shared" si="380"/>
        <v>1</v>
      </c>
      <c r="S4901" s="23" t="str">
        <f t="shared" si="381"/>
        <v>ORD104900_20250731_CUST02892_MED019</v>
      </c>
      <c r="T4901" s="23">
        <f t="shared" si="382"/>
        <v>1</v>
      </c>
      <c r="U4901" s="6">
        <f t="shared" si="383"/>
        <v>321.5</v>
      </c>
      <c r="V4901" s="6">
        <f>tbl_Raw_Data[[#This Row],[Discount_Pct]]*tbl_Raw_Data[[#This Row],[Gross_Amount]]/100</f>
        <v>0</v>
      </c>
      <c r="W4901" s="6">
        <f>tbl_Raw_Data[[#This Row],[Gross_Amount]]-tbl_Raw_Data[[#This Row],[Discount_Amount]]</f>
        <v>321.5</v>
      </c>
      <c r="X4901" s="6">
        <f>tbl_Raw_Data[[#This Row],[Net_Amount_Before_Tax]]*tbl_Raw_Data[[#This Row],[Tax_Pct]]/100</f>
        <v>16.074999999999999</v>
      </c>
      <c r="Y4901" s="6">
        <f>tbl_Raw_Data[[#This Row],[Net_Amount_Before_Tax]]+tbl_Raw_Data[[#This Row],[Tax_Amount]]</f>
        <v>337.57499999999999</v>
      </c>
      <c r="Z4901" s="6">
        <f t="shared" si="384"/>
        <v>4</v>
      </c>
    </row>
    <row r="4902" spans="1:26" x14ac:dyDescent="0.3">
      <c r="A4902" s="23" t="s">
        <v>6941</v>
      </c>
      <c r="B4902" s="34">
        <v>45414</v>
      </c>
      <c r="C4902" s="23" t="s">
        <v>4416</v>
      </c>
      <c r="D4902" s="23" t="s">
        <v>37</v>
      </c>
      <c r="E4902" s="23" t="s">
        <v>38</v>
      </c>
      <c r="F4902" s="23">
        <v>452001</v>
      </c>
      <c r="G4902" s="23" t="s">
        <v>102</v>
      </c>
      <c r="H4902" s="23" t="s">
        <v>103</v>
      </c>
      <c r="I4902" s="23" t="s">
        <v>104</v>
      </c>
      <c r="J4902" s="23" t="s">
        <v>64</v>
      </c>
      <c r="K4902" s="23" t="s">
        <v>57</v>
      </c>
      <c r="L4902" s="23">
        <v>2</v>
      </c>
      <c r="M4902" s="23">
        <v>92.46</v>
      </c>
      <c r="N4902" s="23">
        <v>0</v>
      </c>
      <c r="O4902" s="23">
        <v>18</v>
      </c>
      <c r="P4902" s="23" t="s">
        <v>33</v>
      </c>
      <c r="Q4902" s="23" t="s">
        <v>34</v>
      </c>
      <c r="R4902" s="23">
        <f t="shared" si="380"/>
        <v>1</v>
      </c>
      <c r="S4902" s="23" t="str">
        <f t="shared" si="381"/>
        <v>ORD104901_20240502_CUST02036_MED029</v>
      </c>
      <c r="T4902" s="23">
        <f t="shared" si="382"/>
        <v>1</v>
      </c>
      <c r="U4902" s="6">
        <f t="shared" si="383"/>
        <v>184.92</v>
      </c>
      <c r="V4902" s="6">
        <f>tbl_Raw_Data[[#This Row],[Discount_Pct]]*tbl_Raw_Data[[#This Row],[Gross_Amount]]/100</f>
        <v>0</v>
      </c>
      <c r="W4902" s="6">
        <f>tbl_Raw_Data[[#This Row],[Gross_Amount]]-tbl_Raw_Data[[#This Row],[Discount_Amount]]</f>
        <v>184.92</v>
      </c>
      <c r="X4902" s="6">
        <f>tbl_Raw_Data[[#This Row],[Net_Amount_Before_Tax]]*tbl_Raw_Data[[#This Row],[Tax_Pct]]/100</f>
        <v>33.285600000000002</v>
      </c>
      <c r="Y4902" s="6">
        <f>tbl_Raw_Data[[#This Row],[Net_Amount_Before_Tax]]+tbl_Raw_Data[[#This Row],[Tax_Amount]]</f>
        <v>218.2056</v>
      </c>
      <c r="Z4902" s="6">
        <f t="shared" si="384"/>
        <v>2</v>
      </c>
    </row>
    <row r="4903" spans="1:26" x14ac:dyDescent="0.3">
      <c r="A4903" s="23" t="s">
        <v>6942</v>
      </c>
      <c r="B4903" s="34">
        <v>45965</v>
      </c>
      <c r="C4903" s="23" t="s">
        <v>6943</v>
      </c>
      <c r="D4903" s="23" t="s">
        <v>100</v>
      </c>
      <c r="E4903" s="23" t="s">
        <v>101</v>
      </c>
      <c r="F4903" s="23">
        <v>201303</v>
      </c>
      <c r="G4903" s="23" t="s">
        <v>94</v>
      </c>
      <c r="H4903" s="23" t="s">
        <v>95</v>
      </c>
      <c r="I4903" s="23" t="s">
        <v>84</v>
      </c>
      <c r="J4903" s="23" t="s">
        <v>42</v>
      </c>
      <c r="K4903" s="23" t="s">
        <v>24</v>
      </c>
      <c r="L4903" s="23">
        <v>4</v>
      </c>
      <c r="M4903" s="23">
        <v>79.23</v>
      </c>
      <c r="N4903" s="23">
        <v>0</v>
      </c>
      <c r="O4903" s="23">
        <v>5</v>
      </c>
      <c r="P4903" s="23" t="s">
        <v>43</v>
      </c>
      <c r="Q4903" s="23" t="s">
        <v>34</v>
      </c>
      <c r="R4903" s="23">
        <f t="shared" si="380"/>
        <v>1</v>
      </c>
      <c r="S4903" s="23" t="str">
        <f t="shared" si="381"/>
        <v>ORD104902_20251104_CUST02410_MED021</v>
      </c>
      <c r="T4903" s="23">
        <f t="shared" si="382"/>
        <v>1</v>
      </c>
      <c r="U4903" s="6">
        <f t="shared" si="383"/>
        <v>316.92</v>
      </c>
      <c r="V4903" s="6">
        <f>tbl_Raw_Data[[#This Row],[Discount_Pct]]*tbl_Raw_Data[[#This Row],[Gross_Amount]]/100</f>
        <v>0</v>
      </c>
      <c r="W4903" s="6">
        <f>tbl_Raw_Data[[#This Row],[Gross_Amount]]-tbl_Raw_Data[[#This Row],[Discount_Amount]]</f>
        <v>316.92</v>
      </c>
      <c r="X4903" s="6">
        <f>tbl_Raw_Data[[#This Row],[Net_Amount_Before_Tax]]*tbl_Raw_Data[[#This Row],[Tax_Pct]]/100</f>
        <v>15.846000000000002</v>
      </c>
      <c r="Y4903" s="6">
        <f>tbl_Raw_Data[[#This Row],[Net_Amount_Before_Tax]]+tbl_Raw_Data[[#This Row],[Tax_Amount]]</f>
        <v>332.76600000000002</v>
      </c>
      <c r="Z4903" s="6">
        <f t="shared" si="384"/>
        <v>2</v>
      </c>
    </row>
    <row r="4904" spans="1:26" x14ac:dyDescent="0.3">
      <c r="A4904" s="23" t="s">
        <v>6944</v>
      </c>
      <c r="B4904" s="34">
        <v>45756</v>
      </c>
      <c r="C4904" s="23" t="s">
        <v>5059</v>
      </c>
      <c r="D4904" s="23" t="s">
        <v>159</v>
      </c>
      <c r="E4904" s="23" t="s">
        <v>47</v>
      </c>
      <c r="F4904" s="23">
        <v>400093</v>
      </c>
      <c r="G4904" s="23" t="s">
        <v>256</v>
      </c>
      <c r="H4904" s="23" t="s">
        <v>257</v>
      </c>
      <c r="I4904" s="23" t="s">
        <v>22</v>
      </c>
      <c r="J4904" s="23" t="s">
        <v>258</v>
      </c>
      <c r="K4904" s="23" t="s">
        <v>57</v>
      </c>
      <c r="L4904" s="23">
        <v>2</v>
      </c>
      <c r="M4904" s="23">
        <v>59.44</v>
      </c>
      <c r="N4904" s="23">
        <v>0</v>
      </c>
      <c r="O4904" s="23">
        <v>5</v>
      </c>
      <c r="P4904" s="23" t="s">
        <v>58</v>
      </c>
      <c r="Q4904" s="23" t="s">
        <v>34</v>
      </c>
      <c r="R4904" s="23">
        <f t="shared" si="380"/>
        <v>1</v>
      </c>
      <c r="S4904" s="23" t="str">
        <f t="shared" si="381"/>
        <v>ORD104903_20250409_CUST02918_MED025</v>
      </c>
      <c r="T4904" s="23">
        <f t="shared" si="382"/>
        <v>1</v>
      </c>
      <c r="U4904" s="6">
        <f t="shared" si="383"/>
        <v>118.88</v>
      </c>
      <c r="V4904" s="6">
        <f>tbl_Raw_Data[[#This Row],[Discount_Pct]]*tbl_Raw_Data[[#This Row],[Gross_Amount]]/100</f>
        <v>0</v>
      </c>
      <c r="W4904" s="6">
        <f>tbl_Raw_Data[[#This Row],[Gross_Amount]]-tbl_Raw_Data[[#This Row],[Discount_Amount]]</f>
        <v>118.88</v>
      </c>
      <c r="X4904" s="6">
        <f>tbl_Raw_Data[[#This Row],[Net_Amount_Before_Tax]]*tbl_Raw_Data[[#This Row],[Tax_Pct]]/100</f>
        <v>5.944</v>
      </c>
      <c r="Y4904" s="6">
        <f>tbl_Raw_Data[[#This Row],[Net_Amount_Before_Tax]]+tbl_Raw_Data[[#This Row],[Tax_Amount]]</f>
        <v>124.824</v>
      </c>
      <c r="Z4904" s="6">
        <f t="shared" si="384"/>
        <v>2</v>
      </c>
    </row>
    <row r="4905" spans="1:26" x14ac:dyDescent="0.3">
      <c r="A4905" s="23" t="s">
        <v>6945</v>
      </c>
      <c r="B4905" s="34">
        <v>45443</v>
      </c>
      <c r="C4905" s="23" t="s">
        <v>2695</v>
      </c>
      <c r="D4905" s="23" t="s">
        <v>183</v>
      </c>
      <c r="E4905" s="23" t="s">
        <v>184</v>
      </c>
      <c r="F4905" s="23">
        <v>122001</v>
      </c>
      <c r="G4905" s="23" t="s">
        <v>132</v>
      </c>
      <c r="H4905" s="23" t="s">
        <v>133</v>
      </c>
      <c r="I4905" s="23" t="s">
        <v>134</v>
      </c>
      <c r="J4905" s="23" t="s">
        <v>135</v>
      </c>
      <c r="K4905" s="23" t="s">
        <v>57</v>
      </c>
      <c r="L4905" s="23">
        <v>3</v>
      </c>
      <c r="M4905" s="23">
        <v>85.67</v>
      </c>
      <c r="N4905" s="23">
        <v>10</v>
      </c>
      <c r="O4905" s="23">
        <v>5</v>
      </c>
      <c r="P4905" s="23" t="s">
        <v>89</v>
      </c>
      <c r="Q4905" s="23" t="s">
        <v>34</v>
      </c>
      <c r="R4905" s="23">
        <f t="shared" si="380"/>
        <v>1</v>
      </c>
      <c r="S4905" s="23" t="str">
        <f t="shared" si="381"/>
        <v>ORD104904_20240531_CUST01135_MED007</v>
      </c>
      <c r="T4905" s="23">
        <f t="shared" si="382"/>
        <v>1</v>
      </c>
      <c r="U4905" s="6">
        <f t="shared" si="383"/>
        <v>257.01</v>
      </c>
      <c r="V4905" s="6">
        <f>tbl_Raw_Data[[#This Row],[Discount_Pct]]*tbl_Raw_Data[[#This Row],[Gross_Amount]]/100</f>
        <v>25.701000000000001</v>
      </c>
      <c r="W4905" s="6">
        <f>tbl_Raw_Data[[#This Row],[Gross_Amount]]-tbl_Raw_Data[[#This Row],[Discount_Amount]]</f>
        <v>231.309</v>
      </c>
      <c r="X4905" s="6">
        <f>tbl_Raw_Data[[#This Row],[Net_Amount_Before_Tax]]*tbl_Raw_Data[[#This Row],[Tax_Pct]]/100</f>
        <v>11.56545</v>
      </c>
      <c r="Y4905" s="6">
        <f>tbl_Raw_Data[[#This Row],[Net_Amount_Before_Tax]]+tbl_Raw_Data[[#This Row],[Tax_Amount]]</f>
        <v>242.87445</v>
      </c>
      <c r="Z4905" s="6">
        <f t="shared" si="384"/>
        <v>2</v>
      </c>
    </row>
    <row r="4906" spans="1:26" x14ac:dyDescent="0.3">
      <c r="A4906" s="23" t="s">
        <v>6946</v>
      </c>
      <c r="B4906" s="34">
        <v>45762</v>
      </c>
      <c r="C4906" s="23" t="s">
        <v>6947</v>
      </c>
      <c r="D4906" s="23" t="s">
        <v>159</v>
      </c>
      <c r="E4906" s="23" t="s">
        <v>47</v>
      </c>
      <c r="F4906" s="23">
        <v>400093</v>
      </c>
      <c r="G4906" s="23" t="s">
        <v>138</v>
      </c>
      <c r="H4906" s="23" t="s">
        <v>139</v>
      </c>
      <c r="I4906" s="23" t="s">
        <v>50</v>
      </c>
      <c r="J4906" s="23" t="s">
        <v>140</v>
      </c>
      <c r="K4906" s="23" t="s">
        <v>24</v>
      </c>
      <c r="L4906" s="23">
        <v>1</v>
      </c>
      <c r="M4906" s="23">
        <v>146.58000000000001</v>
      </c>
      <c r="N4906" s="23">
        <v>10</v>
      </c>
      <c r="O4906" s="23">
        <v>5</v>
      </c>
      <c r="P4906" s="23" t="s">
        <v>58</v>
      </c>
      <c r="Q4906" s="23" t="s">
        <v>90</v>
      </c>
      <c r="R4906" s="23">
        <f t="shared" si="380"/>
        <v>1</v>
      </c>
      <c r="S4906" s="23" t="str">
        <f t="shared" si="381"/>
        <v>ORD104905_20250415_CUST00922_MED013</v>
      </c>
      <c r="T4906" s="23">
        <f t="shared" si="382"/>
        <v>1</v>
      </c>
      <c r="U4906" s="6">
        <f t="shared" si="383"/>
        <v>146.58000000000001</v>
      </c>
      <c r="V4906" s="6">
        <f>tbl_Raw_Data[[#This Row],[Discount_Pct]]*tbl_Raw_Data[[#This Row],[Gross_Amount]]/100</f>
        <v>14.658000000000001</v>
      </c>
      <c r="W4906" s="6">
        <f>tbl_Raw_Data[[#This Row],[Gross_Amount]]-tbl_Raw_Data[[#This Row],[Discount_Amount]]</f>
        <v>131.92200000000003</v>
      </c>
      <c r="X4906" s="6">
        <f>tbl_Raw_Data[[#This Row],[Net_Amount_Before_Tax]]*tbl_Raw_Data[[#This Row],[Tax_Pct]]/100</f>
        <v>6.5961000000000016</v>
      </c>
      <c r="Y4906" s="6">
        <f>tbl_Raw_Data[[#This Row],[Net_Amount_Before_Tax]]+tbl_Raw_Data[[#This Row],[Tax_Amount]]</f>
        <v>138.51810000000003</v>
      </c>
      <c r="Z4906" s="6">
        <f t="shared" si="384"/>
        <v>1</v>
      </c>
    </row>
    <row r="4907" spans="1:26" x14ac:dyDescent="0.3">
      <c r="A4907" s="23" t="s">
        <v>6948</v>
      </c>
      <c r="B4907" s="34">
        <v>45466</v>
      </c>
      <c r="C4907" s="23" t="s">
        <v>6949</v>
      </c>
      <c r="D4907" s="23" t="s">
        <v>87</v>
      </c>
      <c r="E4907" s="23" t="s">
        <v>88</v>
      </c>
      <c r="F4907" s="23">
        <v>600001</v>
      </c>
      <c r="G4907" s="23" t="s">
        <v>145</v>
      </c>
      <c r="H4907" s="23" t="s">
        <v>146</v>
      </c>
      <c r="I4907" s="23" t="s">
        <v>147</v>
      </c>
      <c r="J4907" s="23" t="s">
        <v>148</v>
      </c>
      <c r="K4907" s="23" t="s">
        <v>24</v>
      </c>
      <c r="L4907" s="23">
        <v>2</v>
      </c>
      <c r="M4907" s="23">
        <v>116.19</v>
      </c>
      <c r="N4907" s="23">
        <v>10</v>
      </c>
      <c r="O4907" s="23">
        <v>12</v>
      </c>
      <c r="P4907" s="23" t="s">
        <v>43</v>
      </c>
      <c r="Q4907" s="23" t="s">
        <v>34</v>
      </c>
      <c r="R4907" s="23">
        <f t="shared" si="380"/>
        <v>1</v>
      </c>
      <c r="S4907" s="23" t="str">
        <f t="shared" si="381"/>
        <v>ORD104906_20240623_CUST01253_MED016</v>
      </c>
      <c r="T4907" s="23">
        <f t="shared" si="382"/>
        <v>1</v>
      </c>
      <c r="U4907" s="6">
        <f t="shared" si="383"/>
        <v>232.38</v>
      </c>
      <c r="V4907" s="6">
        <f>tbl_Raw_Data[[#This Row],[Discount_Pct]]*tbl_Raw_Data[[#This Row],[Gross_Amount]]/100</f>
        <v>23.238000000000003</v>
      </c>
      <c r="W4907" s="6">
        <f>tbl_Raw_Data[[#This Row],[Gross_Amount]]-tbl_Raw_Data[[#This Row],[Discount_Amount]]</f>
        <v>209.142</v>
      </c>
      <c r="X4907" s="6">
        <f>tbl_Raw_Data[[#This Row],[Net_Amount_Before_Tax]]*tbl_Raw_Data[[#This Row],[Tax_Pct]]/100</f>
        <v>25.097039999999996</v>
      </c>
      <c r="Y4907" s="6">
        <f>tbl_Raw_Data[[#This Row],[Net_Amount_Before_Tax]]+tbl_Raw_Data[[#This Row],[Tax_Amount]]</f>
        <v>234.23903999999999</v>
      </c>
      <c r="Z4907" s="6">
        <f t="shared" si="384"/>
        <v>3</v>
      </c>
    </row>
    <row r="4908" spans="1:26" x14ac:dyDescent="0.3">
      <c r="A4908" s="23" t="s">
        <v>6950</v>
      </c>
      <c r="B4908" s="34">
        <v>45463</v>
      </c>
      <c r="C4908" s="23" t="s">
        <v>317</v>
      </c>
      <c r="D4908" s="23" t="s">
        <v>142</v>
      </c>
      <c r="E4908" s="23" t="s">
        <v>81</v>
      </c>
      <c r="F4908" s="23">
        <v>380001</v>
      </c>
      <c r="G4908" s="23" t="s">
        <v>53</v>
      </c>
      <c r="H4908" s="23" t="s">
        <v>54</v>
      </c>
      <c r="I4908" s="23" t="s">
        <v>55</v>
      </c>
      <c r="J4908" s="23" t="s">
        <v>56</v>
      </c>
      <c r="K4908" s="23" t="s">
        <v>57</v>
      </c>
      <c r="L4908" s="23">
        <v>3</v>
      </c>
      <c r="M4908" s="23">
        <v>62.4</v>
      </c>
      <c r="N4908" s="23">
        <v>5</v>
      </c>
      <c r="O4908" s="23">
        <v>12</v>
      </c>
      <c r="P4908" s="23" t="s">
        <v>25</v>
      </c>
      <c r="Q4908" s="23" t="s">
        <v>34</v>
      </c>
      <c r="R4908" s="23">
        <f t="shared" si="380"/>
        <v>1</v>
      </c>
      <c r="S4908" s="23" t="str">
        <f t="shared" si="381"/>
        <v>ORD104907_20240620_CUST01499_MED020</v>
      </c>
      <c r="T4908" s="23">
        <f t="shared" si="382"/>
        <v>1</v>
      </c>
      <c r="U4908" s="6">
        <f t="shared" si="383"/>
        <v>187.2</v>
      </c>
      <c r="V4908" s="6">
        <f>tbl_Raw_Data[[#This Row],[Discount_Pct]]*tbl_Raw_Data[[#This Row],[Gross_Amount]]/100</f>
        <v>9.36</v>
      </c>
      <c r="W4908" s="6">
        <f>tbl_Raw_Data[[#This Row],[Gross_Amount]]-tbl_Raw_Data[[#This Row],[Discount_Amount]]</f>
        <v>177.83999999999997</v>
      </c>
      <c r="X4908" s="6">
        <f>tbl_Raw_Data[[#This Row],[Net_Amount_Before_Tax]]*tbl_Raw_Data[[#This Row],[Tax_Pct]]/100</f>
        <v>21.340799999999998</v>
      </c>
      <c r="Y4908" s="6">
        <f>tbl_Raw_Data[[#This Row],[Net_Amount_Before_Tax]]+tbl_Raw_Data[[#This Row],[Tax_Amount]]</f>
        <v>199.18079999999998</v>
      </c>
      <c r="Z4908" s="6">
        <f t="shared" si="384"/>
        <v>4</v>
      </c>
    </row>
    <row r="4909" spans="1:26" x14ac:dyDescent="0.3">
      <c r="A4909" s="23" t="s">
        <v>6951</v>
      </c>
      <c r="B4909" s="34">
        <v>45406</v>
      </c>
      <c r="C4909" s="23" t="s">
        <v>2134</v>
      </c>
      <c r="D4909" s="23" t="s">
        <v>72</v>
      </c>
      <c r="E4909" s="23" t="s">
        <v>73</v>
      </c>
      <c r="F4909" s="23">
        <v>302019</v>
      </c>
      <c r="G4909" s="23" t="s">
        <v>111</v>
      </c>
      <c r="H4909" s="23" t="s">
        <v>112</v>
      </c>
      <c r="I4909" s="23" t="s">
        <v>113</v>
      </c>
      <c r="J4909" s="23" t="s">
        <v>114</v>
      </c>
      <c r="K4909" s="23" t="s">
        <v>24</v>
      </c>
      <c r="L4909" s="23">
        <v>3</v>
      </c>
      <c r="M4909" s="23">
        <v>88.2</v>
      </c>
      <c r="N4909" s="23">
        <v>10</v>
      </c>
      <c r="O4909" s="23">
        <v>5</v>
      </c>
      <c r="P4909" s="23" t="s">
        <v>58</v>
      </c>
      <c r="Q4909" s="23" t="s">
        <v>44</v>
      </c>
      <c r="R4909" s="23">
        <f t="shared" si="380"/>
        <v>1</v>
      </c>
      <c r="S4909" s="23" t="str">
        <f t="shared" si="381"/>
        <v>ORD104908_20240424_CUST02331_MED027</v>
      </c>
      <c r="T4909" s="23">
        <f t="shared" si="382"/>
        <v>1</v>
      </c>
      <c r="U4909" s="6">
        <f t="shared" si="383"/>
        <v>264.60000000000002</v>
      </c>
      <c r="V4909" s="6">
        <f>tbl_Raw_Data[[#This Row],[Discount_Pct]]*tbl_Raw_Data[[#This Row],[Gross_Amount]]/100</f>
        <v>26.46</v>
      </c>
      <c r="W4909" s="6">
        <f>tbl_Raw_Data[[#This Row],[Gross_Amount]]-tbl_Raw_Data[[#This Row],[Discount_Amount]]</f>
        <v>238.14000000000001</v>
      </c>
      <c r="X4909" s="6">
        <f>tbl_Raw_Data[[#This Row],[Net_Amount_Before_Tax]]*tbl_Raw_Data[[#This Row],[Tax_Pct]]/100</f>
        <v>11.907</v>
      </c>
      <c r="Y4909" s="6">
        <f>tbl_Raw_Data[[#This Row],[Net_Amount_Before_Tax]]+tbl_Raw_Data[[#This Row],[Tax_Amount]]</f>
        <v>250.04700000000003</v>
      </c>
      <c r="Z4909" s="6">
        <f t="shared" si="384"/>
        <v>4</v>
      </c>
    </row>
    <row r="4910" spans="1:26" x14ac:dyDescent="0.3">
      <c r="A4910" s="23" t="s">
        <v>6952</v>
      </c>
      <c r="B4910" s="34">
        <v>45330</v>
      </c>
      <c r="C4910" s="23" t="s">
        <v>6318</v>
      </c>
      <c r="D4910" s="23" t="s">
        <v>130</v>
      </c>
      <c r="E4910" s="23" t="s">
        <v>131</v>
      </c>
      <c r="F4910" s="23">
        <v>700019</v>
      </c>
      <c r="G4910" s="23" t="s">
        <v>233</v>
      </c>
      <c r="H4910" s="23" t="s">
        <v>234</v>
      </c>
      <c r="I4910" s="23" t="s">
        <v>104</v>
      </c>
      <c r="J4910" s="23" t="s">
        <v>42</v>
      </c>
      <c r="K4910" s="23" t="s">
        <v>24</v>
      </c>
      <c r="L4910" s="23">
        <v>2</v>
      </c>
      <c r="M4910" s="23">
        <v>164.99</v>
      </c>
      <c r="N4910" s="23">
        <v>5</v>
      </c>
      <c r="O4910" s="23">
        <v>12</v>
      </c>
      <c r="P4910" s="23" t="s">
        <v>25</v>
      </c>
      <c r="Q4910" s="23" t="s">
        <v>34</v>
      </c>
      <c r="R4910" s="23">
        <f t="shared" si="380"/>
        <v>1</v>
      </c>
      <c r="S4910" s="23" t="str">
        <f t="shared" si="381"/>
        <v>ORD104909_20240208_CUST01805_MED019</v>
      </c>
      <c r="T4910" s="23">
        <f t="shared" si="382"/>
        <v>1</v>
      </c>
      <c r="U4910" s="6">
        <f t="shared" si="383"/>
        <v>329.98</v>
      </c>
      <c r="V4910" s="6">
        <f>tbl_Raw_Data[[#This Row],[Discount_Pct]]*tbl_Raw_Data[[#This Row],[Gross_Amount]]/100</f>
        <v>16.499000000000002</v>
      </c>
      <c r="W4910" s="6">
        <f>tbl_Raw_Data[[#This Row],[Gross_Amount]]-tbl_Raw_Data[[#This Row],[Discount_Amount]]</f>
        <v>313.48099999999999</v>
      </c>
      <c r="X4910" s="6">
        <f>tbl_Raw_Data[[#This Row],[Net_Amount_Before_Tax]]*tbl_Raw_Data[[#This Row],[Tax_Pct]]/100</f>
        <v>37.617719999999998</v>
      </c>
      <c r="Y4910" s="6">
        <f>tbl_Raw_Data[[#This Row],[Net_Amount_Before_Tax]]+tbl_Raw_Data[[#This Row],[Tax_Amount]]</f>
        <v>351.09872000000001</v>
      </c>
      <c r="Z4910" s="6">
        <f t="shared" si="384"/>
        <v>1</v>
      </c>
    </row>
    <row r="4911" spans="1:26" x14ac:dyDescent="0.3">
      <c r="A4911" s="23" t="s">
        <v>6953</v>
      </c>
      <c r="B4911" s="34">
        <v>45871</v>
      </c>
      <c r="C4911" s="23" t="s">
        <v>6569</v>
      </c>
      <c r="D4911" s="23" t="s">
        <v>142</v>
      </c>
      <c r="E4911" s="23" t="s">
        <v>81</v>
      </c>
      <c r="F4911" s="23">
        <v>380001</v>
      </c>
      <c r="G4911" s="23" t="s">
        <v>30</v>
      </c>
      <c r="H4911" s="23" t="s">
        <v>31</v>
      </c>
      <c r="I4911" s="23" t="s">
        <v>32</v>
      </c>
      <c r="J4911" s="23" t="s">
        <v>23</v>
      </c>
      <c r="K4911" s="23" t="s">
        <v>24</v>
      </c>
      <c r="L4911" s="23">
        <v>2</v>
      </c>
      <c r="M4911" s="23">
        <v>122.69</v>
      </c>
      <c r="N4911" s="23">
        <v>5</v>
      </c>
      <c r="O4911" s="23">
        <v>5</v>
      </c>
      <c r="P4911" s="23" t="s">
        <v>89</v>
      </c>
      <c r="Q4911" s="23" t="s">
        <v>34</v>
      </c>
      <c r="R4911" s="23">
        <f t="shared" si="380"/>
        <v>1</v>
      </c>
      <c r="S4911" s="23" t="str">
        <f t="shared" si="381"/>
        <v>ORD104910_20250802_CUST01899_MED017</v>
      </c>
      <c r="T4911" s="23">
        <f t="shared" si="382"/>
        <v>1</v>
      </c>
      <c r="U4911" s="6">
        <f t="shared" si="383"/>
        <v>245.38</v>
      </c>
      <c r="V4911" s="6">
        <f>tbl_Raw_Data[[#This Row],[Discount_Pct]]*tbl_Raw_Data[[#This Row],[Gross_Amount]]/100</f>
        <v>12.269</v>
      </c>
      <c r="W4911" s="6">
        <f>tbl_Raw_Data[[#This Row],[Gross_Amount]]-tbl_Raw_Data[[#This Row],[Discount_Amount]]</f>
        <v>233.11099999999999</v>
      </c>
      <c r="X4911" s="6">
        <f>tbl_Raw_Data[[#This Row],[Net_Amount_Before_Tax]]*tbl_Raw_Data[[#This Row],[Tax_Pct]]/100</f>
        <v>11.655549999999998</v>
      </c>
      <c r="Y4911" s="6">
        <f>tbl_Raw_Data[[#This Row],[Net_Amount_Before_Tax]]+tbl_Raw_Data[[#This Row],[Tax_Amount]]</f>
        <v>244.76655</v>
      </c>
      <c r="Z4911" s="6">
        <f t="shared" si="384"/>
        <v>1</v>
      </c>
    </row>
    <row r="4912" spans="1:26" x14ac:dyDescent="0.3">
      <c r="A4912" s="23" t="s">
        <v>6953</v>
      </c>
      <c r="B4912" s="34">
        <v>45574</v>
      </c>
      <c r="C4912" s="23" t="s">
        <v>5085</v>
      </c>
      <c r="D4912" s="23" t="s">
        <v>19</v>
      </c>
      <c r="E4912" s="23" t="s">
        <v>19</v>
      </c>
      <c r="F4912" s="23">
        <v>110024</v>
      </c>
      <c r="G4912" s="23" t="s">
        <v>256</v>
      </c>
      <c r="H4912" s="23" t="s">
        <v>257</v>
      </c>
      <c r="I4912" s="23" t="s">
        <v>22</v>
      </c>
      <c r="J4912" s="23" t="s">
        <v>258</v>
      </c>
      <c r="K4912" s="23" t="s">
        <v>57</v>
      </c>
      <c r="L4912" s="23">
        <v>1</v>
      </c>
      <c r="M4912" s="23">
        <v>64.88</v>
      </c>
      <c r="N4912" s="23">
        <v>0</v>
      </c>
      <c r="O4912" s="23">
        <v>18</v>
      </c>
      <c r="P4912" s="23" t="s">
        <v>43</v>
      </c>
      <c r="Q4912" s="23" t="s">
        <v>34</v>
      </c>
      <c r="R4912" s="23">
        <f t="shared" si="380"/>
        <v>1</v>
      </c>
      <c r="S4912" s="23" t="str">
        <f t="shared" si="381"/>
        <v>ORD104910_20241009_CUST01216_MED025</v>
      </c>
      <c r="T4912" s="23">
        <f t="shared" si="382"/>
        <v>1</v>
      </c>
      <c r="U4912" s="6">
        <f t="shared" si="383"/>
        <v>64.88</v>
      </c>
      <c r="V4912" s="6">
        <f>tbl_Raw_Data[[#This Row],[Discount_Pct]]*tbl_Raw_Data[[#This Row],[Gross_Amount]]/100</f>
        <v>0</v>
      </c>
      <c r="W4912" s="6">
        <f>tbl_Raw_Data[[#This Row],[Gross_Amount]]-tbl_Raw_Data[[#This Row],[Discount_Amount]]</f>
        <v>64.88</v>
      </c>
      <c r="X4912" s="6">
        <f>tbl_Raw_Data[[#This Row],[Net_Amount_Before_Tax]]*tbl_Raw_Data[[#This Row],[Tax_Pct]]/100</f>
        <v>11.6784</v>
      </c>
      <c r="Y4912" s="6">
        <f>tbl_Raw_Data[[#This Row],[Net_Amount_Before_Tax]]+tbl_Raw_Data[[#This Row],[Tax_Amount]]</f>
        <v>76.558399999999992</v>
      </c>
      <c r="Z4912" s="6">
        <f t="shared" si="384"/>
        <v>2</v>
      </c>
    </row>
    <row r="4913" spans="1:26" x14ac:dyDescent="0.3">
      <c r="A4913" s="23" t="s">
        <v>6954</v>
      </c>
      <c r="B4913" s="34">
        <v>45639</v>
      </c>
      <c r="C4913" s="23" t="s">
        <v>4191</v>
      </c>
      <c r="D4913" s="23" t="s">
        <v>142</v>
      </c>
      <c r="E4913" s="23" t="s">
        <v>81</v>
      </c>
      <c r="F4913" s="23">
        <v>380058</v>
      </c>
      <c r="G4913" s="23" t="s">
        <v>315</v>
      </c>
      <c r="H4913" s="23" t="s">
        <v>316</v>
      </c>
      <c r="I4913" s="23" t="s">
        <v>50</v>
      </c>
      <c r="J4913" s="23" t="s">
        <v>114</v>
      </c>
      <c r="K4913" s="23" t="s">
        <v>24</v>
      </c>
      <c r="L4913" s="23">
        <v>1</v>
      </c>
      <c r="M4913" s="23">
        <v>137.44999999999999</v>
      </c>
      <c r="N4913" s="23">
        <v>0</v>
      </c>
      <c r="O4913" s="23">
        <v>12</v>
      </c>
      <c r="P4913" s="23" t="s">
        <v>89</v>
      </c>
      <c r="Q4913" s="23" t="s">
        <v>44</v>
      </c>
      <c r="R4913" s="23">
        <f t="shared" si="380"/>
        <v>1</v>
      </c>
      <c r="S4913" s="23" t="str">
        <f t="shared" si="381"/>
        <v>ORD104912_20241213_CUST03456_MED012</v>
      </c>
      <c r="T4913" s="23">
        <f t="shared" si="382"/>
        <v>1</v>
      </c>
      <c r="U4913" s="6">
        <f t="shared" si="383"/>
        <v>137.44999999999999</v>
      </c>
      <c r="V4913" s="6">
        <f>tbl_Raw_Data[[#This Row],[Discount_Pct]]*tbl_Raw_Data[[#This Row],[Gross_Amount]]/100</f>
        <v>0</v>
      </c>
      <c r="W4913" s="6">
        <f>tbl_Raw_Data[[#This Row],[Gross_Amount]]-tbl_Raw_Data[[#This Row],[Discount_Amount]]</f>
        <v>137.44999999999999</v>
      </c>
      <c r="X4913" s="6">
        <f>tbl_Raw_Data[[#This Row],[Net_Amount_Before_Tax]]*tbl_Raw_Data[[#This Row],[Tax_Pct]]/100</f>
        <v>16.494</v>
      </c>
      <c r="Y4913" s="6">
        <f>tbl_Raw_Data[[#This Row],[Net_Amount_Before_Tax]]+tbl_Raw_Data[[#This Row],[Tax_Amount]]</f>
        <v>153.94399999999999</v>
      </c>
      <c r="Z4913" s="6">
        <f t="shared" si="384"/>
        <v>2</v>
      </c>
    </row>
    <row r="4914" spans="1:26" x14ac:dyDescent="0.3">
      <c r="A4914" s="23" t="s">
        <v>6955</v>
      </c>
      <c r="B4914" s="34">
        <v>45611</v>
      </c>
      <c r="C4914" s="23" t="s">
        <v>1512</v>
      </c>
      <c r="D4914" s="23" t="s">
        <v>123</v>
      </c>
      <c r="E4914" s="23" t="s">
        <v>101</v>
      </c>
      <c r="F4914" s="23">
        <v>226016</v>
      </c>
      <c r="G4914" s="23" t="s">
        <v>256</v>
      </c>
      <c r="H4914" s="23" t="s">
        <v>257</v>
      </c>
      <c r="I4914" s="23" t="s">
        <v>22</v>
      </c>
      <c r="J4914" s="23" t="s">
        <v>258</v>
      </c>
      <c r="K4914" s="23" t="s">
        <v>57</v>
      </c>
      <c r="L4914" s="23">
        <v>4</v>
      </c>
      <c r="M4914" s="23">
        <v>65.53</v>
      </c>
      <c r="N4914" s="23">
        <v>10</v>
      </c>
      <c r="O4914" s="23">
        <v>12</v>
      </c>
      <c r="P4914" s="23" t="s">
        <v>33</v>
      </c>
      <c r="Q4914" s="23" t="s">
        <v>34</v>
      </c>
      <c r="R4914" s="23">
        <f t="shared" si="380"/>
        <v>1</v>
      </c>
      <c r="S4914" s="23" t="str">
        <f t="shared" si="381"/>
        <v>ORD104913_20241115_CUST00980_MED025</v>
      </c>
      <c r="T4914" s="23">
        <f t="shared" si="382"/>
        <v>1</v>
      </c>
      <c r="U4914" s="6">
        <f t="shared" si="383"/>
        <v>262.12</v>
      </c>
      <c r="V4914" s="6">
        <f>tbl_Raw_Data[[#This Row],[Discount_Pct]]*tbl_Raw_Data[[#This Row],[Gross_Amount]]/100</f>
        <v>26.212</v>
      </c>
      <c r="W4914" s="6">
        <f>tbl_Raw_Data[[#This Row],[Gross_Amount]]-tbl_Raw_Data[[#This Row],[Discount_Amount]]</f>
        <v>235.90800000000002</v>
      </c>
      <c r="X4914" s="6">
        <f>tbl_Raw_Data[[#This Row],[Net_Amount_Before_Tax]]*tbl_Raw_Data[[#This Row],[Tax_Pct]]/100</f>
        <v>28.308960000000003</v>
      </c>
      <c r="Y4914" s="6">
        <f>tbl_Raw_Data[[#This Row],[Net_Amount_Before_Tax]]+tbl_Raw_Data[[#This Row],[Tax_Amount]]</f>
        <v>264.21696000000003</v>
      </c>
      <c r="Z4914" s="6">
        <f t="shared" si="384"/>
        <v>5</v>
      </c>
    </row>
    <row r="4915" spans="1:26" x14ac:dyDescent="0.3">
      <c r="A4915" s="23" t="s">
        <v>6956</v>
      </c>
      <c r="B4915" s="34">
        <v>45851</v>
      </c>
      <c r="C4915" s="23" t="s">
        <v>6957</v>
      </c>
      <c r="D4915" s="23" t="s">
        <v>183</v>
      </c>
      <c r="E4915" s="23" t="s">
        <v>184</v>
      </c>
      <c r="F4915" s="23">
        <v>122002</v>
      </c>
      <c r="G4915" s="23" t="s">
        <v>283</v>
      </c>
      <c r="H4915" s="23" t="s">
        <v>284</v>
      </c>
      <c r="I4915" s="23" t="s">
        <v>104</v>
      </c>
      <c r="J4915" s="23" t="s">
        <v>42</v>
      </c>
      <c r="K4915" s="23" t="s">
        <v>57</v>
      </c>
      <c r="L4915" s="23">
        <v>1</v>
      </c>
      <c r="M4915" s="23">
        <v>256.54000000000002</v>
      </c>
      <c r="N4915" s="23">
        <v>5</v>
      </c>
      <c r="O4915" s="23">
        <v>5</v>
      </c>
      <c r="P4915" s="23" t="s">
        <v>25</v>
      </c>
      <c r="Q4915" s="23" t="s">
        <v>34</v>
      </c>
      <c r="R4915" s="23">
        <f t="shared" si="380"/>
        <v>1</v>
      </c>
      <c r="S4915" s="23" t="str">
        <f t="shared" si="381"/>
        <v>ORD104914_20250713_CUST01104_MED030</v>
      </c>
      <c r="T4915" s="23">
        <f t="shared" si="382"/>
        <v>1</v>
      </c>
      <c r="U4915" s="6">
        <f t="shared" si="383"/>
        <v>256.54000000000002</v>
      </c>
      <c r="V4915" s="6">
        <f>tbl_Raw_Data[[#This Row],[Discount_Pct]]*tbl_Raw_Data[[#This Row],[Gross_Amount]]/100</f>
        <v>12.827</v>
      </c>
      <c r="W4915" s="6">
        <f>tbl_Raw_Data[[#This Row],[Gross_Amount]]-tbl_Raw_Data[[#This Row],[Discount_Amount]]</f>
        <v>243.71300000000002</v>
      </c>
      <c r="X4915" s="6">
        <f>tbl_Raw_Data[[#This Row],[Net_Amount_Before_Tax]]*tbl_Raw_Data[[#This Row],[Tax_Pct]]/100</f>
        <v>12.185650000000001</v>
      </c>
      <c r="Y4915" s="6">
        <f>tbl_Raw_Data[[#This Row],[Net_Amount_Before_Tax]]+tbl_Raw_Data[[#This Row],[Tax_Amount]]</f>
        <v>255.89865000000003</v>
      </c>
      <c r="Z4915" s="6">
        <f t="shared" si="384"/>
        <v>1</v>
      </c>
    </row>
    <row r="4916" spans="1:26" x14ac:dyDescent="0.3">
      <c r="A4916" s="23" t="s">
        <v>6958</v>
      </c>
      <c r="B4916" s="34">
        <v>45371</v>
      </c>
      <c r="C4916" s="23" t="s">
        <v>672</v>
      </c>
      <c r="D4916" s="23" t="s">
        <v>92</v>
      </c>
      <c r="E4916" s="23" t="s">
        <v>93</v>
      </c>
      <c r="F4916" s="23">
        <v>560038</v>
      </c>
      <c r="G4916" s="23" t="s">
        <v>132</v>
      </c>
      <c r="H4916" s="23" t="s">
        <v>133</v>
      </c>
      <c r="I4916" s="23" t="s">
        <v>134</v>
      </c>
      <c r="J4916" s="23" t="s">
        <v>135</v>
      </c>
      <c r="K4916" s="23" t="s">
        <v>57</v>
      </c>
      <c r="L4916" s="23">
        <v>1</v>
      </c>
      <c r="M4916" s="23">
        <v>85.89</v>
      </c>
      <c r="N4916" s="23">
        <v>5</v>
      </c>
      <c r="O4916" s="23">
        <v>5</v>
      </c>
      <c r="P4916" s="23" t="s">
        <v>25</v>
      </c>
      <c r="Q4916" s="23" t="s">
        <v>34</v>
      </c>
      <c r="R4916" s="23">
        <f t="shared" si="380"/>
        <v>1</v>
      </c>
      <c r="S4916" s="23" t="str">
        <f t="shared" si="381"/>
        <v>ORD104915_20240320_CUST02196_MED007</v>
      </c>
      <c r="T4916" s="23">
        <f t="shared" si="382"/>
        <v>1</v>
      </c>
      <c r="U4916" s="6">
        <f t="shared" si="383"/>
        <v>85.89</v>
      </c>
      <c r="V4916" s="6">
        <f>tbl_Raw_Data[[#This Row],[Discount_Pct]]*tbl_Raw_Data[[#This Row],[Gross_Amount]]/100</f>
        <v>4.2945000000000002</v>
      </c>
      <c r="W4916" s="6">
        <f>tbl_Raw_Data[[#This Row],[Gross_Amount]]-tbl_Raw_Data[[#This Row],[Discount_Amount]]</f>
        <v>81.595500000000001</v>
      </c>
      <c r="X4916" s="6">
        <f>tbl_Raw_Data[[#This Row],[Net_Amount_Before_Tax]]*tbl_Raw_Data[[#This Row],[Tax_Pct]]/100</f>
        <v>4.0797750000000006</v>
      </c>
      <c r="Y4916" s="6">
        <f>tbl_Raw_Data[[#This Row],[Net_Amount_Before_Tax]]+tbl_Raw_Data[[#This Row],[Tax_Amount]]</f>
        <v>85.675274999999999</v>
      </c>
      <c r="Z4916" s="6">
        <f t="shared" si="384"/>
        <v>3</v>
      </c>
    </row>
    <row r="4917" spans="1:26" x14ac:dyDescent="0.3">
      <c r="A4917" s="23" t="s">
        <v>6958</v>
      </c>
      <c r="B4917" s="34">
        <v>45971</v>
      </c>
      <c r="C4917" s="23" t="s">
        <v>513</v>
      </c>
      <c r="D4917" s="23" t="s">
        <v>80</v>
      </c>
      <c r="E4917" s="23" t="s">
        <v>81</v>
      </c>
      <c r="F4917" s="23">
        <v>395001</v>
      </c>
      <c r="G4917" s="23" t="s">
        <v>192</v>
      </c>
      <c r="H4917" s="23" t="s">
        <v>193</v>
      </c>
      <c r="I4917" s="23" t="s">
        <v>41</v>
      </c>
      <c r="J4917" s="23" t="s">
        <v>194</v>
      </c>
      <c r="K4917" s="23" t="s">
        <v>24</v>
      </c>
      <c r="L4917" s="23">
        <v>3</v>
      </c>
      <c r="M4917" s="23">
        <v>29.94</v>
      </c>
      <c r="N4917" s="23">
        <v>10</v>
      </c>
      <c r="O4917" s="23">
        <v>5</v>
      </c>
      <c r="P4917" s="23" t="s">
        <v>43</v>
      </c>
      <c r="Q4917" s="23" t="s">
        <v>26</v>
      </c>
      <c r="R4917" s="23">
        <f t="shared" si="380"/>
        <v>1</v>
      </c>
      <c r="S4917" s="23" t="str">
        <f t="shared" si="381"/>
        <v>ORD104915_20251110_CUST02136_MED002</v>
      </c>
      <c r="T4917" s="23">
        <f t="shared" si="382"/>
        <v>1</v>
      </c>
      <c r="U4917" s="6">
        <f t="shared" si="383"/>
        <v>89.820000000000007</v>
      </c>
      <c r="V4917" s="6">
        <f>tbl_Raw_Data[[#This Row],[Discount_Pct]]*tbl_Raw_Data[[#This Row],[Gross_Amount]]/100</f>
        <v>8.9820000000000011</v>
      </c>
      <c r="W4917" s="6">
        <f>tbl_Raw_Data[[#This Row],[Gross_Amount]]-tbl_Raw_Data[[#This Row],[Discount_Amount]]</f>
        <v>80.838000000000008</v>
      </c>
      <c r="X4917" s="6">
        <f>tbl_Raw_Data[[#This Row],[Net_Amount_Before_Tax]]*tbl_Raw_Data[[#This Row],[Tax_Pct]]/100</f>
        <v>4.0419000000000009</v>
      </c>
      <c r="Y4917" s="6">
        <f>tbl_Raw_Data[[#This Row],[Net_Amount_Before_Tax]]+tbl_Raw_Data[[#This Row],[Tax_Amount]]</f>
        <v>84.879900000000006</v>
      </c>
      <c r="Z4917" s="6">
        <f t="shared" si="384"/>
        <v>1</v>
      </c>
    </row>
    <row r="4918" spans="1:26" x14ac:dyDescent="0.3">
      <c r="A4918" s="23" t="s">
        <v>6959</v>
      </c>
      <c r="B4918" s="34">
        <v>45743</v>
      </c>
      <c r="C4918" s="23" t="s">
        <v>3171</v>
      </c>
      <c r="D4918" s="23" t="s">
        <v>46</v>
      </c>
      <c r="E4918" s="23" t="s">
        <v>47</v>
      </c>
      <c r="F4918" s="23">
        <v>411014</v>
      </c>
      <c r="G4918" s="23" t="s">
        <v>192</v>
      </c>
      <c r="H4918" s="23" t="s">
        <v>193</v>
      </c>
      <c r="I4918" s="23" t="s">
        <v>41</v>
      </c>
      <c r="J4918" s="23" t="s">
        <v>194</v>
      </c>
      <c r="K4918" s="23" t="s">
        <v>24</v>
      </c>
      <c r="L4918" s="23">
        <v>1</v>
      </c>
      <c r="M4918" s="23">
        <v>32.090000000000003</v>
      </c>
      <c r="N4918" s="23">
        <v>5</v>
      </c>
      <c r="O4918" s="23">
        <v>18</v>
      </c>
      <c r="P4918" s="23" t="s">
        <v>58</v>
      </c>
      <c r="Q4918" s="23" t="s">
        <v>44</v>
      </c>
      <c r="R4918" s="23">
        <f t="shared" si="380"/>
        <v>1</v>
      </c>
      <c r="S4918" s="23" t="str">
        <f t="shared" si="381"/>
        <v>ORD104917_20250327_CUST00101_MED002</v>
      </c>
      <c r="T4918" s="23">
        <f t="shared" si="382"/>
        <v>1</v>
      </c>
      <c r="U4918" s="6">
        <f t="shared" si="383"/>
        <v>32.090000000000003</v>
      </c>
      <c r="V4918" s="6">
        <f>tbl_Raw_Data[[#This Row],[Discount_Pct]]*tbl_Raw_Data[[#This Row],[Gross_Amount]]/100</f>
        <v>1.6045000000000003</v>
      </c>
      <c r="W4918" s="6">
        <f>tbl_Raw_Data[[#This Row],[Gross_Amount]]-tbl_Raw_Data[[#This Row],[Discount_Amount]]</f>
        <v>30.485500000000002</v>
      </c>
      <c r="X4918" s="6">
        <f>tbl_Raw_Data[[#This Row],[Net_Amount_Before_Tax]]*tbl_Raw_Data[[#This Row],[Tax_Pct]]/100</f>
        <v>5.4873900000000004</v>
      </c>
      <c r="Y4918" s="6">
        <f>tbl_Raw_Data[[#This Row],[Net_Amount_Before_Tax]]+tbl_Raw_Data[[#This Row],[Tax_Amount]]</f>
        <v>35.97289</v>
      </c>
      <c r="Z4918" s="6">
        <f t="shared" si="384"/>
        <v>1</v>
      </c>
    </row>
    <row r="4919" spans="1:26" x14ac:dyDescent="0.3">
      <c r="A4919" s="23" t="s">
        <v>6960</v>
      </c>
      <c r="B4919" s="34">
        <v>45448</v>
      </c>
      <c r="C4919" s="23" t="s">
        <v>6961</v>
      </c>
      <c r="D4919" s="23" t="s">
        <v>92</v>
      </c>
      <c r="E4919" s="23" t="s">
        <v>93</v>
      </c>
      <c r="F4919" s="23">
        <v>560038</v>
      </c>
      <c r="G4919" s="23" t="s">
        <v>196</v>
      </c>
      <c r="H4919" s="23" t="s">
        <v>197</v>
      </c>
      <c r="I4919" s="23" t="s">
        <v>32</v>
      </c>
      <c r="J4919" s="23" t="s">
        <v>42</v>
      </c>
      <c r="K4919" s="23" t="s">
        <v>24</v>
      </c>
      <c r="L4919" s="23">
        <v>1</v>
      </c>
      <c r="M4919" s="23">
        <v>28.01</v>
      </c>
      <c r="N4919" s="23">
        <v>5</v>
      </c>
      <c r="O4919" s="23">
        <v>18</v>
      </c>
      <c r="P4919" s="23" t="s">
        <v>33</v>
      </c>
      <c r="Q4919" s="23" t="s">
        <v>26</v>
      </c>
      <c r="R4919" s="23">
        <f t="shared" si="380"/>
        <v>1</v>
      </c>
      <c r="S4919" s="23" t="str">
        <f t="shared" si="381"/>
        <v>ORD104918_20240605_CUST02359_MED011</v>
      </c>
      <c r="T4919" s="23">
        <f t="shared" si="382"/>
        <v>1</v>
      </c>
      <c r="U4919" s="6">
        <f t="shared" si="383"/>
        <v>28.01</v>
      </c>
      <c r="V4919" s="6">
        <f>tbl_Raw_Data[[#This Row],[Discount_Pct]]*tbl_Raw_Data[[#This Row],[Gross_Amount]]/100</f>
        <v>1.4005000000000001</v>
      </c>
      <c r="W4919" s="6">
        <f>tbl_Raw_Data[[#This Row],[Gross_Amount]]-tbl_Raw_Data[[#This Row],[Discount_Amount]]</f>
        <v>26.609500000000001</v>
      </c>
      <c r="X4919" s="6">
        <f>tbl_Raw_Data[[#This Row],[Net_Amount_Before_Tax]]*tbl_Raw_Data[[#This Row],[Tax_Pct]]/100</f>
        <v>4.7897100000000004</v>
      </c>
      <c r="Y4919" s="6">
        <f>tbl_Raw_Data[[#This Row],[Net_Amount_Before_Tax]]+tbl_Raw_Data[[#This Row],[Tax_Amount]]</f>
        <v>31.39921</v>
      </c>
      <c r="Z4919" s="6">
        <f t="shared" si="384"/>
        <v>3</v>
      </c>
    </row>
    <row r="4920" spans="1:26" x14ac:dyDescent="0.3">
      <c r="A4920" s="23" t="s">
        <v>6962</v>
      </c>
      <c r="B4920" s="34">
        <v>45370</v>
      </c>
      <c r="C4920" s="23" t="s">
        <v>4720</v>
      </c>
      <c r="D4920" s="23" t="s">
        <v>123</v>
      </c>
      <c r="E4920" s="23" t="s">
        <v>101</v>
      </c>
      <c r="F4920" s="23">
        <v>226010</v>
      </c>
      <c r="G4920" s="23" t="s">
        <v>68</v>
      </c>
      <c r="H4920" s="23" t="s">
        <v>69</v>
      </c>
      <c r="I4920" s="23" t="s">
        <v>55</v>
      </c>
      <c r="J4920" s="23" t="s">
        <v>56</v>
      </c>
      <c r="K4920" s="23" t="s">
        <v>24</v>
      </c>
      <c r="L4920" s="23">
        <v>1</v>
      </c>
      <c r="M4920" s="23">
        <v>27.32</v>
      </c>
      <c r="N4920" s="23">
        <v>5</v>
      </c>
      <c r="O4920" s="23">
        <v>5</v>
      </c>
      <c r="P4920" s="23" t="s">
        <v>33</v>
      </c>
      <c r="Q4920" s="23" t="s">
        <v>44</v>
      </c>
      <c r="R4920" s="23">
        <f t="shared" si="380"/>
        <v>1</v>
      </c>
      <c r="S4920" s="23" t="str">
        <f t="shared" si="381"/>
        <v>ORD104919_20240319_CUST01772_MED003</v>
      </c>
      <c r="T4920" s="23">
        <f t="shared" si="382"/>
        <v>1</v>
      </c>
      <c r="U4920" s="6">
        <f t="shared" si="383"/>
        <v>27.32</v>
      </c>
      <c r="V4920" s="6">
        <f>tbl_Raw_Data[[#This Row],[Discount_Pct]]*tbl_Raw_Data[[#This Row],[Gross_Amount]]/100</f>
        <v>1.3659999999999999</v>
      </c>
      <c r="W4920" s="6">
        <f>tbl_Raw_Data[[#This Row],[Gross_Amount]]-tbl_Raw_Data[[#This Row],[Discount_Amount]]</f>
        <v>25.954000000000001</v>
      </c>
      <c r="X4920" s="6">
        <f>tbl_Raw_Data[[#This Row],[Net_Amount_Before_Tax]]*tbl_Raw_Data[[#This Row],[Tax_Pct]]/100</f>
        <v>1.2977000000000001</v>
      </c>
      <c r="Y4920" s="6">
        <f>tbl_Raw_Data[[#This Row],[Net_Amount_Before_Tax]]+tbl_Raw_Data[[#This Row],[Tax_Amount]]</f>
        <v>27.2517</v>
      </c>
      <c r="Z4920" s="6">
        <f t="shared" si="384"/>
        <v>0</v>
      </c>
    </row>
    <row r="4921" spans="1:26" x14ac:dyDescent="0.3">
      <c r="A4921" s="23" t="s">
        <v>6963</v>
      </c>
      <c r="B4921" s="34">
        <v>45580</v>
      </c>
      <c r="C4921" s="23" t="s">
        <v>6964</v>
      </c>
      <c r="D4921" s="23" t="s">
        <v>37</v>
      </c>
      <c r="E4921" s="23" t="s">
        <v>38</v>
      </c>
      <c r="F4921" s="23">
        <v>452018</v>
      </c>
      <c r="G4921" s="23" t="s">
        <v>283</v>
      </c>
      <c r="H4921" s="23" t="s">
        <v>284</v>
      </c>
      <c r="I4921" s="23" t="s">
        <v>104</v>
      </c>
      <c r="J4921" s="23" t="s">
        <v>42</v>
      </c>
      <c r="K4921" s="23" t="s">
        <v>57</v>
      </c>
      <c r="L4921" s="23">
        <v>1</v>
      </c>
      <c r="M4921" s="23">
        <v>263.05</v>
      </c>
      <c r="N4921" s="23">
        <v>20</v>
      </c>
      <c r="O4921" s="23">
        <v>12</v>
      </c>
      <c r="P4921" s="23" t="s">
        <v>33</v>
      </c>
      <c r="Q4921" s="23" t="s">
        <v>26</v>
      </c>
      <c r="R4921" s="23">
        <f t="shared" si="380"/>
        <v>1</v>
      </c>
      <c r="S4921" s="23" t="str">
        <f t="shared" si="381"/>
        <v>ORD104920_20241015_CUST00650_MED030</v>
      </c>
      <c r="T4921" s="23">
        <f t="shared" si="382"/>
        <v>1</v>
      </c>
      <c r="U4921" s="6">
        <f t="shared" si="383"/>
        <v>263.05</v>
      </c>
      <c r="V4921" s="6">
        <f>tbl_Raw_Data[[#This Row],[Discount_Pct]]*tbl_Raw_Data[[#This Row],[Gross_Amount]]/100</f>
        <v>52.61</v>
      </c>
      <c r="W4921" s="6">
        <f>tbl_Raw_Data[[#This Row],[Gross_Amount]]-tbl_Raw_Data[[#This Row],[Discount_Amount]]</f>
        <v>210.44</v>
      </c>
      <c r="X4921" s="6">
        <f>tbl_Raw_Data[[#This Row],[Net_Amount_Before_Tax]]*tbl_Raw_Data[[#This Row],[Tax_Pct]]/100</f>
        <v>25.252799999999997</v>
      </c>
      <c r="Y4921" s="6">
        <f>tbl_Raw_Data[[#This Row],[Net_Amount_Before_Tax]]+tbl_Raw_Data[[#This Row],[Tax_Amount]]</f>
        <v>235.69280000000001</v>
      </c>
      <c r="Z4921" s="6">
        <f t="shared" si="384"/>
        <v>2</v>
      </c>
    </row>
    <row r="4922" spans="1:26" x14ac:dyDescent="0.3">
      <c r="A4922" s="23" t="s">
        <v>6965</v>
      </c>
      <c r="B4922" s="34">
        <v>45420</v>
      </c>
      <c r="C4922" s="23" t="s">
        <v>3117</v>
      </c>
      <c r="D4922" s="23" t="s">
        <v>130</v>
      </c>
      <c r="E4922" s="23" t="s">
        <v>131</v>
      </c>
      <c r="F4922" s="23">
        <v>700091</v>
      </c>
      <c r="G4922" s="23" t="s">
        <v>283</v>
      </c>
      <c r="H4922" s="23" t="s">
        <v>284</v>
      </c>
      <c r="I4922" s="23" t="s">
        <v>104</v>
      </c>
      <c r="J4922" s="23" t="s">
        <v>42</v>
      </c>
      <c r="K4922" s="23" t="s">
        <v>57</v>
      </c>
      <c r="L4922" s="23">
        <v>2</v>
      </c>
      <c r="M4922" s="23">
        <v>280.8</v>
      </c>
      <c r="N4922" s="23">
        <v>5</v>
      </c>
      <c r="O4922" s="23">
        <v>18</v>
      </c>
      <c r="P4922" s="23" t="s">
        <v>89</v>
      </c>
      <c r="Q4922" s="23" t="s">
        <v>34</v>
      </c>
      <c r="R4922" s="23">
        <f t="shared" si="380"/>
        <v>1</v>
      </c>
      <c r="S4922" s="23" t="str">
        <f t="shared" si="381"/>
        <v>ORD104921_20240508_CUST00686_MED030</v>
      </c>
      <c r="T4922" s="23">
        <f t="shared" si="382"/>
        <v>1</v>
      </c>
      <c r="U4922" s="6">
        <f t="shared" si="383"/>
        <v>561.6</v>
      </c>
      <c r="V4922" s="6">
        <f>tbl_Raw_Data[[#This Row],[Discount_Pct]]*tbl_Raw_Data[[#This Row],[Gross_Amount]]/100</f>
        <v>28.08</v>
      </c>
      <c r="W4922" s="6">
        <f>tbl_Raw_Data[[#This Row],[Gross_Amount]]-tbl_Raw_Data[[#This Row],[Discount_Amount]]</f>
        <v>533.52</v>
      </c>
      <c r="X4922" s="6">
        <f>tbl_Raw_Data[[#This Row],[Net_Amount_Before_Tax]]*tbl_Raw_Data[[#This Row],[Tax_Pct]]/100</f>
        <v>96.033600000000007</v>
      </c>
      <c r="Y4922" s="6">
        <f>tbl_Raw_Data[[#This Row],[Net_Amount_Before_Tax]]+tbl_Raw_Data[[#This Row],[Tax_Amount]]</f>
        <v>629.55359999999996</v>
      </c>
      <c r="Z4922" s="6">
        <f t="shared" si="384"/>
        <v>3</v>
      </c>
    </row>
    <row r="4923" spans="1:26" x14ac:dyDescent="0.3">
      <c r="A4923" s="23" t="s">
        <v>6966</v>
      </c>
      <c r="B4923" s="34">
        <v>45656</v>
      </c>
      <c r="C4923" s="23" t="s">
        <v>2481</v>
      </c>
      <c r="D4923" s="23" t="s">
        <v>46</v>
      </c>
      <c r="E4923" s="23" t="s">
        <v>47</v>
      </c>
      <c r="F4923" s="23">
        <v>411001</v>
      </c>
      <c r="G4923" s="23" t="s">
        <v>154</v>
      </c>
      <c r="H4923" s="23" t="s">
        <v>155</v>
      </c>
      <c r="I4923" s="23" t="s">
        <v>134</v>
      </c>
      <c r="J4923" s="23" t="s">
        <v>156</v>
      </c>
      <c r="K4923" s="23" t="s">
        <v>57</v>
      </c>
      <c r="L4923" s="23">
        <v>3</v>
      </c>
      <c r="M4923" s="23">
        <v>43.18</v>
      </c>
      <c r="N4923" s="23">
        <v>10</v>
      </c>
      <c r="O4923" s="23">
        <v>18</v>
      </c>
      <c r="P4923" s="23" t="s">
        <v>65</v>
      </c>
      <c r="Q4923" s="23" t="s">
        <v>26</v>
      </c>
      <c r="R4923" s="23">
        <f t="shared" si="380"/>
        <v>1</v>
      </c>
      <c r="S4923" s="23" t="str">
        <f t="shared" si="381"/>
        <v>ORD104922_20241230_CUST03079_MED006</v>
      </c>
      <c r="T4923" s="23">
        <f t="shared" si="382"/>
        <v>1</v>
      </c>
      <c r="U4923" s="6">
        <f t="shared" si="383"/>
        <v>129.54</v>
      </c>
      <c r="V4923" s="6">
        <f>tbl_Raw_Data[[#This Row],[Discount_Pct]]*tbl_Raw_Data[[#This Row],[Gross_Amount]]/100</f>
        <v>12.953999999999999</v>
      </c>
      <c r="W4923" s="6">
        <f>tbl_Raw_Data[[#This Row],[Gross_Amount]]-tbl_Raw_Data[[#This Row],[Discount_Amount]]</f>
        <v>116.586</v>
      </c>
      <c r="X4923" s="6">
        <f>tbl_Raw_Data[[#This Row],[Net_Amount_Before_Tax]]*tbl_Raw_Data[[#This Row],[Tax_Pct]]/100</f>
        <v>20.985479999999999</v>
      </c>
      <c r="Y4923" s="6">
        <f>tbl_Raw_Data[[#This Row],[Net_Amount_Before_Tax]]+tbl_Raw_Data[[#This Row],[Tax_Amount]]</f>
        <v>137.57148000000001</v>
      </c>
      <c r="Z4923" s="6">
        <f t="shared" si="384"/>
        <v>1</v>
      </c>
    </row>
    <row r="4924" spans="1:26" x14ac:dyDescent="0.3">
      <c r="A4924" s="23" t="s">
        <v>6967</v>
      </c>
      <c r="B4924" s="34">
        <v>45442</v>
      </c>
      <c r="C4924" s="23" t="s">
        <v>3492</v>
      </c>
      <c r="D4924" s="23" t="s">
        <v>87</v>
      </c>
      <c r="E4924" s="23" t="s">
        <v>88</v>
      </c>
      <c r="F4924" s="23">
        <v>600001</v>
      </c>
      <c r="G4924" s="23" t="s">
        <v>53</v>
      </c>
      <c r="H4924" s="23" t="s">
        <v>54</v>
      </c>
      <c r="I4924" s="23" t="s">
        <v>55</v>
      </c>
      <c r="J4924" s="23" t="s">
        <v>56</v>
      </c>
      <c r="K4924" s="23" t="s">
        <v>57</v>
      </c>
      <c r="L4924" s="23">
        <v>2</v>
      </c>
      <c r="M4924" s="23">
        <v>49.18</v>
      </c>
      <c r="N4924" s="23">
        <v>5</v>
      </c>
      <c r="O4924" s="23">
        <v>12</v>
      </c>
      <c r="P4924" s="23" t="s">
        <v>89</v>
      </c>
      <c r="Q4924" s="23" t="s">
        <v>26</v>
      </c>
      <c r="R4924" s="23">
        <f t="shared" si="380"/>
        <v>1</v>
      </c>
      <c r="S4924" s="23" t="str">
        <f t="shared" si="381"/>
        <v>ORD104923_20240530_CUST01501_MED020</v>
      </c>
      <c r="T4924" s="23">
        <f t="shared" si="382"/>
        <v>1</v>
      </c>
      <c r="U4924" s="6">
        <f t="shared" si="383"/>
        <v>98.36</v>
      </c>
      <c r="V4924" s="6">
        <f>tbl_Raw_Data[[#This Row],[Discount_Pct]]*tbl_Raw_Data[[#This Row],[Gross_Amount]]/100</f>
        <v>4.9180000000000001</v>
      </c>
      <c r="W4924" s="6">
        <f>tbl_Raw_Data[[#This Row],[Gross_Amount]]-tbl_Raw_Data[[#This Row],[Discount_Amount]]</f>
        <v>93.441999999999993</v>
      </c>
      <c r="X4924" s="6">
        <f>tbl_Raw_Data[[#This Row],[Net_Amount_Before_Tax]]*tbl_Raw_Data[[#This Row],[Tax_Pct]]/100</f>
        <v>11.213039999999999</v>
      </c>
      <c r="Y4924" s="6">
        <f>tbl_Raw_Data[[#This Row],[Net_Amount_Before_Tax]]+tbl_Raw_Data[[#This Row],[Tax_Amount]]</f>
        <v>104.65503999999999</v>
      </c>
      <c r="Z4924" s="6">
        <f t="shared" si="384"/>
        <v>1</v>
      </c>
    </row>
    <row r="4925" spans="1:26" x14ac:dyDescent="0.3">
      <c r="A4925" s="23" t="s">
        <v>6967</v>
      </c>
      <c r="B4925" s="34">
        <v>45954</v>
      </c>
      <c r="C4925" s="23" t="s">
        <v>5116</v>
      </c>
      <c r="D4925" s="23" t="s">
        <v>87</v>
      </c>
      <c r="E4925" s="23" t="s">
        <v>88</v>
      </c>
      <c r="F4925" s="23">
        <v>600001</v>
      </c>
      <c r="G4925" s="23" t="s">
        <v>48</v>
      </c>
      <c r="H4925" s="23" t="s">
        <v>49</v>
      </c>
      <c r="I4925" s="23" t="s">
        <v>50</v>
      </c>
      <c r="J4925" s="23" t="s">
        <v>23</v>
      </c>
      <c r="K4925" s="23" t="s">
        <v>24</v>
      </c>
      <c r="L4925" s="23">
        <v>3</v>
      </c>
      <c r="M4925" s="23">
        <v>111.99</v>
      </c>
      <c r="N4925" s="23">
        <v>5</v>
      </c>
      <c r="O4925" s="23">
        <v>5</v>
      </c>
      <c r="P4925" s="23" t="s">
        <v>25</v>
      </c>
      <c r="Q4925" s="23" t="s">
        <v>26</v>
      </c>
      <c r="R4925" s="23">
        <f t="shared" si="380"/>
        <v>1</v>
      </c>
      <c r="S4925" s="23" t="str">
        <f t="shared" si="381"/>
        <v>ORD104923_20251024_CUST00775_MED028</v>
      </c>
      <c r="T4925" s="23">
        <f t="shared" si="382"/>
        <v>1</v>
      </c>
      <c r="U4925" s="6">
        <f t="shared" si="383"/>
        <v>335.96999999999997</v>
      </c>
      <c r="V4925" s="6">
        <f>tbl_Raw_Data[[#This Row],[Discount_Pct]]*tbl_Raw_Data[[#This Row],[Gross_Amount]]/100</f>
        <v>16.798500000000001</v>
      </c>
      <c r="W4925" s="6">
        <f>tbl_Raw_Data[[#This Row],[Gross_Amount]]-tbl_Raw_Data[[#This Row],[Discount_Amount]]</f>
        <v>319.17149999999998</v>
      </c>
      <c r="X4925" s="6">
        <f>tbl_Raw_Data[[#This Row],[Net_Amount_Before_Tax]]*tbl_Raw_Data[[#This Row],[Tax_Pct]]/100</f>
        <v>15.958574999999998</v>
      </c>
      <c r="Y4925" s="6">
        <f>tbl_Raw_Data[[#This Row],[Net_Amount_Before_Tax]]+tbl_Raw_Data[[#This Row],[Tax_Amount]]</f>
        <v>335.13007499999998</v>
      </c>
      <c r="Z4925" s="6">
        <f t="shared" si="384"/>
        <v>2</v>
      </c>
    </row>
    <row r="4926" spans="1:26" x14ac:dyDescent="0.3">
      <c r="A4926" s="23" t="s">
        <v>6967</v>
      </c>
      <c r="B4926" s="34">
        <v>45648</v>
      </c>
      <c r="C4926" s="23" t="s">
        <v>553</v>
      </c>
      <c r="D4926" s="23" t="s">
        <v>37</v>
      </c>
      <c r="E4926" s="23" t="s">
        <v>38</v>
      </c>
      <c r="F4926" s="23">
        <v>452001</v>
      </c>
      <c r="G4926" s="23" t="s">
        <v>196</v>
      </c>
      <c r="H4926" s="23" t="s">
        <v>197</v>
      </c>
      <c r="I4926" s="23" t="s">
        <v>32</v>
      </c>
      <c r="J4926" s="23" t="s">
        <v>42</v>
      </c>
      <c r="K4926" s="23" t="s">
        <v>24</v>
      </c>
      <c r="L4926" s="23">
        <v>1</v>
      </c>
      <c r="M4926" s="23">
        <v>27.97</v>
      </c>
      <c r="N4926" s="23">
        <v>10</v>
      </c>
      <c r="O4926" s="23">
        <v>5</v>
      </c>
      <c r="P4926" s="23" t="s">
        <v>25</v>
      </c>
      <c r="Q4926" s="23" t="s">
        <v>44</v>
      </c>
      <c r="R4926" s="23">
        <f t="shared" si="380"/>
        <v>1</v>
      </c>
      <c r="S4926" s="23" t="str">
        <f t="shared" si="381"/>
        <v>ORD104923_20241222_CUST01557_MED011</v>
      </c>
      <c r="T4926" s="23">
        <f t="shared" si="382"/>
        <v>1</v>
      </c>
      <c r="U4926" s="6">
        <f t="shared" si="383"/>
        <v>27.97</v>
      </c>
      <c r="V4926" s="6">
        <f>tbl_Raw_Data[[#This Row],[Discount_Pct]]*tbl_Raw_Data[[#This Row],[Gross_Amount]]/100</f>
        <v>2.7969999999999997</v>
      </c>
      <c r="W4926" s="6">
        <f>tbl_Raw_Data[[#This Row],[Gross_Amount]]-tbl_Raw_Data[[#This Row],[Discount_Amount]]</f>
        <v>25.172999999999998</v>
      </c>
      <c r="X4926" s="6">
        <f>tbl_Raw_Data[[#This Row],[Net_Amount_Before_Tax]]*tbl_Raw_Data[[#This Row],[Tax_Pct]]/100</f>
        <v>1.25865</v>
      </c>
      <c r="Y4926" s="6">
        <f>tbl_Raw_Data[[#This Row],[Net_Amount_Before_Tax]]+tbl_Raw_Data[[#This Row],[Tax_Amount]]</f>
        <v>26.431649999999998</v>
      </c>
      <c r="Z4926" s="6">
        <f t="shared" si="384"/>
        <v>1</v>
      </c>
    </row>
    <row r="4927" spans="1:26" x14ac:dyDescent="0.3">
      <c r="A4927" s="23" t="s">
        <v>6968</v>
      </c>
      <c r="B4927" s="34">
        <v>45479</v>
      </c>
      <c r="C4927" s="23" t="s">
        <v>6969</v>
      </c>
      <c r="D4927" s="23" t="s">
        <v>19</v>
      </c>
      <c r="E4927" s="23" t="s">
        <v>19</v>
      </c>
      <c r="F4927" s="23">
        <v>110044</v>
      </c>
      <c r="G4927" s="23" t="s">
        <v>68</v>
      </c>
      <c r="H4927" s="23" t="s">
        <v>69</v>
      </c>
      <c r="I4927" s="23" t="s">
        <v>55</v>
      </c>
      <c r="J4927" s="23" t="s">
        <v>56</v>
      </c>
      <c r="K4927" s="23" t="s">
        <v>24</v>
      </c>
      <c r="L4927" s="23">
        <v>1</v>
      </c>
      <c r="M4927" s="23">
        <v>29.76</v>
      </c>
      <c r="N4927" s="23">
        <v>5</v>
      </c>
      <c r="O4927" s="23">
        <v>18</v>
      </c>
      <c r="P4927" s="23" t="s">
        <v>89</v>
      </c>
      <c r="Q4927" s="23" t="s">
        <v>34</v>
      </c>
      <c r="R4927" s="23">
        <f t="shared" si="380"/>
        <v>1</v>
      </c>
      <c r="S4927" s="23" t="str">
        <f t="shared" si="381"/>
        <v>ORD104926_20240706_CUST01045_MED003</v>
      </c>
      <c r="T4927" s="23">
        <f t="shared" si="382"/>
        <v>1</v>
      </c>
      <c r="U4927" s="6">
        <f t="shared" si="383"/>
        <v>29.76</v>
      </c>
      <c r="V4927" s="6">
        <f>tbl_Raw_Data[[#This Row],[Discount_Pct]]*tbl_Raw_Data[[#This Row],[Gross_Amount]]/100</f>
        <v>1.4880000000000002</v>
      </c>
      <c r="W4927" s="6">
        <f>tbl_Raw_Data[[#This Row],[Gross_Amount]]-tbl_Raw_Data[[#This Row],[Discount_Amount]]</f>
        <v>28.272000000000002</v>
      </c>
      <c r="X4927" s="6">
        <f>tbl_Raw_Data[[#This Row],[Net_Amount_Before_Tax]]*tbl_Raw_Data[[#This Row],[Tax_Pct]]/100</f>
        <v>5.0889600000000002</v>
      </c>
      <c r="Y4927" s="6">
        <f>tbl_Raw_Data[[#This Row],[Net_Amount_Before_Tax]]+tbl_Raw_Data[[#This Row],[Tax_Amount]]</f>
        <v>33.360960000000006</v>
      </c>
      <c r="Z4927" s="6">
        <f t="shared" si="384"/>
        <v>1</v>
      </c>
    </row>
    <row r="4928" spans="1:26" x14ac:dyDescent="0.3">
      <c r="A4928" s="23" t="s">
        <v>6970</v>
      </c>
      <c r="B4928" s="34">
        <v>45717</v>
      </c>
      <c r="C4928" s="23" t="s">
        <v>4919</v>
      </c>
      <c r="D4928" s="23" t="s">
        <v>72</v>
      </c>
      <c r="E4928" s="23" t="s">
        <v>73</v>
      </c>
      <c r="F4928" s="23">
        <v>302019</v>
      </c>
      <c r="G4928" s="23" t="s">
        <v>39</v>
      </c>
      <c r="H4928" s="23" t="s">
        <v>40</v>
      </c>
      <c r="I4928" s="23" t="s">
        <v>41</v>
      </c>
      <c r="J4928" s="23" t="s">
        <v>42</v>
      </c>
      <c r="K4928" s="23" t="s">
        <v>24</v>
      </c>
      <c r="L4928" s="23">
        <v>2</v>
      </c>
      <c r="M4928" s="23">
        <v>30.54</v>
      </c>
      <c r="N4928" s="23">
        <v>5</v>
      </c>
      <c r="O4928" s="23">
        <v>18</v>
      </c>
      <c r="P4928" s="23" t="s">
        <v>65</v>
      </c>
      <c r="Q4928" s="23" t="s">
        <v>34</v>
      </c>
      <c r="R4928" s="23">
        <f t="shared" si="380"/>
        <v>1</v>
      </c>
      <c r="S4928" s="23" t="str">
        <f t="shared" si="381"/>
        <v>ORD104927_20250301_CUST03432_MED001</v>
      </c>
      <c r="T4928" s="23">
        <f t="shared" si="382"/>
        <v>1</v>
      </c>
      <c r="U4928" s="6">
        <f t="shared" si="383"/>
        <v>61.08</v>
      </c>
      <c r="V4928" s="6">
        <f>tbl_Raw_Data[[#This Row],[Discount_Pct]]*tbl_Raw_Data[[#This Row],[Gross_Amount]]/100</f>
        <v>3.0539999999999998</v>
      </c>
      <c r="W4928" s="6">
        <f>tbl_Raw_Data[[#This Row],[Gross_Amount]]-tbl_Raw_Data[[#This Row],[Discount_Amount]]</f>
        <v>58.025999999999996</v>
      </c>
      <c r="X4928" s="6">
        <f>tbl_Raw_Data[[#This Row],[Net_Amount_Before_Tax]]*tbl_Raw_Data[[#This Row],[Tax_Pct]]/100</f>
        <v>10.444679999999998</v>
      </c>
      <c r="Y4928" s="6">
        <f>tbl_Raw_Data[[#This Row],[Net_Amount_Before_Tax]]+tbl_Raw_Data[[#This Row],[Tax_Amount]]</f>
        <v>68.470679999999987</v>
      </c>
      <c r="Z4928" s="6">
        <f t="shared" si="384"/>
        <v>1</v>
      </c>
    </row>
    <row r="4929" spans="1:26" x14ac:dyDescent="0.3">
      <c r="A4929" s="23" t="s">
        <v>6971</v>
      </c>
      <c r="B4929" s="34">
        <v>45620</v>
      </c>
      <c r="C4929" s="23" t="s">
        <v>5315</v>
      </c>
      <c r="D4929" s="23" t="s">
        <v>52</v>
      </c>
      <c r="E4929" s="23" t="s">
        <v>52</v>
      </c>
      <c r="F4929" s="23">
        <v>160022</v>
      </c>
      <c r="G4929" s="23" t="s">
        <v>124</v>
      </c>
      <c r="H4929" s="23" t="s">
        <v>125</v>
      </c>
      <c r="I4929" s="23" t="s">
        <v>104</v>
      </c>
      <c r="J4929" s="23" t="s">
        <v>114</v>
      </c>
      <c r="K4929" s="23" t="s">
        <v>24</v>
      </c>
      <c r="L4929" s="23">
        <v>2</v>
      </c>
      <c r="M4929" s="23">
        <v>124.97</v>
      </c>
      <c r="N4929" s="23">
        <v>5</v>
      </c>
      <c r="O4929" s="23">
        <v>12</v>
      </c>
      <c r="P4929" s="23" t="s">
        <v>65</v>
      </c>
      <c r="Q4929" s="23" t="s">
        <v>34</v>
      </c>
      <c r="R4929" s="23">
        <f t="shared" si="380"/>
        <v>1</v>
      </c>
      <c r="S4929" s="23" t="str">
        <f t="shared" si="381"/>
        <v>ORD104928_20241124_CUST01077_MED018</v>
      </c>
      <c r="T4929" s="23">
        <f t="shared" si="382"/>
        <v>1</v>
      </c>
      <c r="U4929" s="6">
        <f t="shared" si="383"/>
        <v>249.94</v>
      </c>
      <c r="V4929" s="6">
        <f>tbl_Raw_Data[[#This Row],[Discount_Pct]]*tbl_Raw_Data[[#This Row],[Gross_Amount]]/100</f>
        <v>12.497</v>
      </c>
      <c r="W4929" s="6">
        <f>tbl_Raw_Data[[#This Row],[Gross_Amount]]-tbl_Raw_Data[[#This Row],[Discount_Amount]]</f>
        <v>237.44299999999998</v>
      </c>
      <c r="X4929" s="6">
        <f>tbl_Raw_Data[[#This Row],[Net_Amount_Before_Tax]]*tbl_Raw_Data[[#This Row],[Tax_Pct]]/100</f>
        <v>28.49316</v>
      </c>
      <c r="Y4929" s="6">
        <f>tbl_Raw_Data[[#This Row],[Net_Amount_Before_Tax]]+tbl_Raw_Data[[#This Row],[Tax_Amount]]</f>
        <v>265.93615999999997</v>
      </c>
      <c r="Z4929" s="6">
        <f t="shared" si="384"/>
        <v>3</v>
      </c>
    </row>
    <row r="4930" spans="1:26" x14ac:dyDescent="0.3">
      <c r="A4930" s="23" t="s">
        <v>6972</v>
      </c>
      <c r="B4930" s="34">
        <v>45591</v>
      </c>
      <c r="C4930" s="23" t="s">
        <v>5250</v>
      </c>
      <c r="D4930" s="23" t="s">
        <v>52</v>
      </c>
      <c r="E4930" s="23" t="s">
        <v>52</v>
      </c>
      <c r="F4930" s="23">
        <v>160017</v>
      </c>
      <c r="G4930" s="23" t="s">
        <v>233</v>
      </c>
      <c r="H4930" s="23" t="s">
        <v>234</v>
      </c>
      <c r="I4930" s="23" t="s">
        <v>104</v>
      </c>
      <c r="J4930" s="23" t="s">
        <v>42</v>
      </c>
      <c r="K4930" s="23" t="s">
        <v>24</v>
      </c>
      <c r="L4930" s="23">
        <v>2</v>
      </c>
      <c r="M4930" s="23">
        <v>134.34</v>
      </c>
      <c r="N4930" s="23">
        <v>10</v>
      </c>
      <c r="O4930" s="23">
        <v>5</v>
      </c>
      <c r="P4930" s="23" t="s">
        <v>33</v>
      </c>
      <c r="Q4930" s="23" t="s">
        <v>34</v>
      </c>
      <c r="R4930" s="23">
        <f t="shared" ref="R4930:R4993" si="385">COUNTIFS($A$2:$A$8001,A4930,$B$2:$B$8001,B4930,$C$2:$C$8001,C4930,$G$2:$G$8001,G4930)</f>
        <v>1</v>
      </c>
      <c r="S4930" s="23" t="str">
        <f t="shared" ref="S4930:S4993" si="386">A4930&amp;"_"&amp;TEXT(B4930,"yyyymmdd")&amp;"_"&amp;C4930&amp;"_"&amp;G4930</f>
        <v>ORD104929_20241026_CUST00664_MED019</v>
      </c>
      <c r="T4930" s="23">
        <f t="shared" ref="T4930:T4993" si="387">COUNTIF($S$2:$S$8001,S4930)</f>
        <v>1</v>
      </c>
      <c r="U4930" s="6">
        <f t="shared" ref="U4930:U4993" si="388">L4930*M4930</f>
        <v>268.68</v>
      </c>
      <c r="V4930" s="6">
        <f>tbl_Raw_Data[[#This Row],[Discount_Pct]]*tbl_Raw_Data[[#This Row],[Gross_Amount]]/100</f>
        <v>26.868000000000002</v>
      </c>
      <c r="W4930" s="6">
        <f>tbl_Raw_Data[[#This Row],[Gross_Amount]]-tbl_Raw_Data[[#This Row],[Discount_Amount]]</f>
        <v>241.81200000000001</v>
      </c>
      <c r="X4930" s="6">
        <f>tbl_Raw_Data[[#This Row],[Net_Amount_Before_Tax]]*tbl_Raw_Data[[#This Row],[Tax_Pct]]/100</f>
        <v>12.0906</v>
      </c>
      <c r="Y4930" s="6">
        <f>tbl_Raw_Data[[#This Row],[Net_Amount_Before_Tax]]+tbl_Raw_Data[[#This Row],[Tax_Amount]]</f>
        <v>253.90260000000001</v>
      </c>
      <c r="Z4930" s="6">
        <f t="shared" ref="Z4930:Z4993" si="389">COUNTIFS($C$2:$C$8001,C4930,$Q$2:$Q$8001,"Delivered")</f>
        <v>2</v>
      </c>
    </row>
    <row r="4931" spans="1:26" x14ac:dyDescent="0.3">
      <c r="A4931" s="23" t="s">
        <v>6973</v>
      </c>
      <c r="B4931" s="34">
        <v>45626</v>
      </c>
      <c r="C4931" s="23" t="s">
        <v>3436</v>
      </c>
      <c r="D4931" s="23" t="s">
        <v>72</v>
      </c>
      <c r="E4931" s="23" t="s">
        <v>73</v>
      </c>
      <c r="F4931" s="23">
        <v>302001</v>
      </c>
      <c r="G4931" s="23" t="s">
        <v>185</v>
      </c>
      <c r="H4931" s="23" t="s">
        <v>186</v>
      </c>
      <c r="I4931" s="23" t="s">
        <v>76</v>
      </c>
      <c r="J4931" s="23" t="s">
        <v>187</v>
      </c>
      <c r="K4931" s="23" t="s">
        <v>57</v>
      </c>
      <c r="L4931" s="23">
        <v>2</v>
      </c>
      <c r="M4931" s="23">
        <v>89.2</v>
      </c>
      <c r="N4931" s="23">
        <v>10</v>
      </c>
      <c r="O4931" s="23">
        <v>5</v>
      </c>
      <c r="P4931" s="23" t="s">
        <v>58</v>
      </c>
      <c r="Q4931" s="23" t="s">
        <v>90</v>
      </c>
      <c r="R4931" s="23">
        <f t="shared" si="385"/>
        <v>1</v>
      </c>
      <c r="S4931" s="23" t="str">
        <f t="shared" si="386"/>
        <v>ORD104930_20241130_CUST01654_MED009</v>
      </c>
      <c r="T4931" s="23">
        <f t="shared" si="387"/>
        <v>1</v>
      </c>
      <c r="U4931" s="6">
        <f t="shared" si="388"/>
        <v>178.4</v>
      </c>
      <c r="V4931" s="6">
        <f>tbl_Raw_Data[[#This Row],[Discount_Pct]]*tbl_Raw_Data[[#This Row],[Gross_Amount]]/100</f>
        <v>17.84</v>
      </c>
      <c r="W4931" s="6">
        <f>tbl_Raw_Data[[#This Row],[Gross_Amount]]-tbl_Raw_Data[[#This Row],[Discount_Amount]]</f>
        <v>160.56</v>
      </c>
      <c r="X4931" s="6">
        <f>tbl_Raw_Data[[#This Row],[Net_Amount_Before_Tax]]*tbl_Raw_Data[[#This Row],[Tax_Pct]]/100</f>
        <v>8.0279999999999987</v>
      </c>
      <c r="Y4931" s="6">
        <f>tbl_Raw_Data[[#This Row],[Net_Amount_Before_Tax]]+tbl_Raw_Data[[#This Row],[Tax_Amount]]</f>
        <v>168.58799999999999</v>
      </c>
      <c r="Z4931" s="6">
        <f t="shared" si="389"/>
        <v>1</v>
      </c>
    </row>
    <row r="4932" spans="1:26" x14ac:dyDescent="0.3">
      <c r="A4932" s="23" t="s">
        <v>6974</v>
      </c>
      <c r="B4932" s="34">
        <v>45948</v>
      </c>
      <c r="C4932" s="23" t="s">
        <v>2222</v>
      </c>
      <c r="D4932" s="23" t="s">
        <v>80</v>
      </c>
      <c r="E4932" s="23" t="s">
        <v>81</v>
      </c>
      <c r="F4932" s="23">
        <v>395017</v>
      </c>
      <c r="G4932" s="23" t="s">
        <v>167</v>
      </c>
      <c r="H4932" s="23" t="s">
        <v>168</v>
      </c>
      <c r="I4932" s="23" t="s">
        <v>113</v>
      </c>
      <c r="J4932" s="23" t="s">
        <v>42</v>
      </c>
      <c r="K4932" s="23" t="s">
        <v>24</v>
      </c>
      <c r="L4932" s="23">
        <v>2</v>
      </c>
      <c r="M4932" s="23">
        <v>176.5</v>
      </c>
      <c r="N4932" s="23">
        <v>5</v>
      </c>
      <c r="O4932" s="23">
        <v>5</v>
      </c>
      <c r="P4932" s="23" t="s">
        <v>25</v>
      </c>
      <c r="Q4932" s="23" t="s">
        <v>44</v>
      </c>
      <c r="R4932" s="23">
        <f t="shared" si="385"/>
        <v>1</v>
      </c>
      <c r="S4932" s="23" t="str">
        <f t="shared" si="386"/>
        <v>ORD104931_20251018_CUST01766_MED026</v>
      </c>
      <c r="T4932" s="23">
        <f t="shared" si="387"/>
        <v>1</v>
      </c>
      <c r="U4932" s="6">
        <f t="shared" si="388"/>
        <v>353</v>
      </c>
      <c r="V4932" s="6">
        <f>tbl_Raw_Data[[#This Row],[Discount_Pct]]*tbl_Raw_Data[[#This Row],[Gross_Amount]]/100</f>
        <v>17.649999999999999</v>
      </c>
      <c r="W4932" s="6">
        <f>tbl_Raw_Data[[#This Row],[Gross_Amount]]-tbl_Raw_Data[[#This Row],[Discount_Amount]]</f>
        <v>335.35</v>
      </c>
      <c r="X4932" s="6">
        <f>tbl_Raw_Data[[#This Row],[Net_Amount_Before_Tax]]*tbl_Raw_Data[[#This Row],[Tax_Pct]]/100</f>
        <v>16.767499999999998</v>
      </c>
      <c r="Y4932" s="6">
        <f>tbl_Raw_Data[[#This Row],[Net_Amount_Before_Tax]]+tbl_Raw_Data[[#This Row],[Tax_Amount]]</f>
        <v>352.11750000000001</v>
      </c>
      <c r="Z4932" s="6">
        <f t="shared" si="389"/>
        <v>2</v>
      </c>
    </row>
    <row r="4933" spans="1:26" x14ac:dyDescent="0.3">
      <c r="A4933" s="23" t="s">
        <v>6975</v>
      </c>
      <c r="B4933" s="34">
        <v>45848</v>
      </c>
      <c r="C4933" s="23" t="s">
        <v>4233</v>
      </c>
      <c r="D4933" s="23" t="s">
        <v>142</v>
      </c>
      <c r="E4933" s="23" t="s">
        <v>81</v>
      </c>
      <c r="F4933" s="23">
        <v>380001</v>
      </c>
      <c r="G4933" s="23" t="s">
        <v>30</v>
      </c>
      <c r="H4933" s="23" t="s">
        <v>31</v>
      </c>
      <c r="I4933" s="23" t="s">
        <v>32</v>
      </c>
      <c r="J4933" s="23" t="s">
        <v>23</v>
      </c>
      <c r="K4933" s="23" t="s">
        <v>24</v>
      </c>
      <c r="L4933" s="23">
        <v>2</v>
      </c>
      <c r="M4933" s="23">
        <v>152.51</v>
      </c>
      <c r="N4933" s="23">
        <v>5</v>
      </c>
      <c r="O4933" s="23">
        <v>5</v>
      </c>
      <c r="P4933" s="23" t="s">
        <v>25</v>
      </c>
      <c r="Q4933" s="23" t="s">
        <v>34</v>
      </c>
      <c r="R4933" s="23">
        <f t="shared" si="385"/>
        <v>1</v>
      </c>
      <c r="S4933" s="23" t="str">
        <f t="shared" si="386"/>
        <v>ORD104932_20250710_CUST01656_MED017</v>
      </c>
      <c r="T4933" s="23">
        <f t="shared" si="387"/>
        <v>1</v>
      </c>
      <c r="U4933" s="6">
        <f t="shared" si="388"/>
        <v>305.02</v>
      </c>
      <c r="V4933" s="6">
        <f>tbl_Raw_Data[[#This Row],[Discount_Pct]]*tbl_Raw_Data[[#This Row],[Gross_Amount]]/100</f>
        <v>15.250999999999999</v>
      </c>
      <c r="W4933" s="6">
        <f>tbl_Raw_Data[[#This Row],[Gross_Amount]]-tbl_Raw_Data[[#This Row],[Discount_Amount]]</f>
        <v>289.76900000000001</v>
      </c>
      <c r="X4933" s="6">
        <f>tbl_Raw_Data[[#This Row],[Net_Amount_Before_Tax]]*tbl_Raw_Data[[#This Row],[Tax_Pct]]/100</f>
        <v>14.48845</v>
      </c>
      <c r="Y4933" s="6">
        <f>tbl_Raw_Data[[#This Row],[Net_Amount_Before_Tax]]+tbl_Raw_Data[[#This Row],[Tax_Amount]]</f>
        <v>304.25745000000001</v>
      </c>
      <c r="Z4933" s="6">
        <f t="shared" si="389"/>
        <v>4</v>
      </c>
    </row>
    <row r="4934" spans="1:26" x14ac:dyDescent="0.3">
      <c r="A4934" s="23" t="s">
        <v>6976</v>
      </c>
      <c r="B4934" s="34">
        <v>45454</v>
      </c>
      <c r="C4934" s="23" t="s">
        <v>2077</v>
      </c>
      <c r="D4934" s="23" t="s">
        <v>87</v>
      </c>
      <c r="E4934" s="23" t="s">
        <v>88</v>
      </c>
      <c r="F4934" s="23">
        <v>600100</v>
      </c>
      <c r="G4934" s="23" t="s">
        <v>160</v>
      </c>
      <c r="H4934" s="23" t="s">
        <v>161</v>
      </c>
      <c r="I4934" s="23" t="s">
        <v>50</v>
      </c>
      <c r="J4934" s="23" t="s">
        <v>23</v>
      </c>
      <c r="K4934" s="23" t="s">
        <v>24</v>
      </c>
      <c r="L4934" s="23">
        <v>2</v>
      </c>
      <c r="M4934" s="23">
        <v>152.88</v>
      </c>
      <c r="N4934" s="23">
        <v>10</v>
      </c>
      <c r="O4934" s="23">
        <v>12</v>
      </c>
      <c r="P4934" s="23" t="s">
        <v>43</v>
      </c>
      <c r="Q4934" s="23" t="s">
        <v>90</v>
      </c>
      <c r="R4934" s="23">
        <f t="shared" si="385"/>
        <v>1</v>
      </c>
      <c r="S4934" s="23" t="str">
        <f t="shared" si="386"/>
        <v>ORD104933_20240611_CUST03291_MED014</v>
      </c>
      <c r="T4934" s="23">
        <f t="shared" si="387"/>
        <v>1</v>
      </c>
      <c r="U4934" s="6">
        <f t="shared" si="388"/>
        <v>305.76</v>
      </c>
      <c r="V4934" s="6">
        <f>tbl_Raw_Data[[#This Row],[Discount_Pct]]*tbl_Raw_Data[[#This Row],[Gross_Amount]]/100</f>
        <v>30.576000000000001</v>
      </c>
      <c r="W4934" s="6">
        <f>tbl_Raw_Data[[#This Row],[Gross_Amount]]-tbl_Raw_Data[[#This Row],[Discount_Amount]]</f>
        <v>275.18399999999997</v>
      </c>
      <c r="X4934" s="6">
        <f>tbl_Raw_Data[[#This Row],[Net_Amount_Before_Tax]]*tbl_Raw_Data[[#This Row],[Tax_Pct]]/100</f>
        <v>33.022079999999995</v>
      </c>
      <c r="Y4934" s="6">
        <f>tbl_Raw_Data[[#This Row],[Net_Amount_Before_Tax]]+tbl_Raw_Data[[#This Row],[Tax_Amount]]</f>
        <v>308.20607999999999</v>
      </c>
      <c r="Z4934" s="6">
        <f t="shared" si="389"/>
        <v>1</v>
      </c>
    </row>
    <row r="4935" spans="1:26" x14ac:dyDescent="0.3">
      <c r="A4935" s="23" t="s">
        <v>6977</v>
      </c>
      <c r="B4935" s="34">
        <v>45513</v>
      </c>
      <c r="C4935" s="23" t="s">
        <v>1926</v>
      </c>
      <c r="D4935" s="23" t="s">
        <v>80</v>
      </c>
      <c r="E4935" s="23" t="s">
        <v>81</v>
      </c>
      <c r="F4935" s="23">
        <v>395007</v>
      </c>
      <c r="G4935" s="23" t="s">
        <v>61</v>
      </c>
      <c r="H4935" s="23" t="s">
        <v>62</v>
      </c>
      <c r="I4935" s="23" t="s">
        <v>63</v>
      </c>
      <c r="J4935" s="23" t="s">
        <v>64</v>
      </c>
      <c r="K4935" s="23" t="s">
        <v>57</v>
      </c>
      <c r="L4935" s="23">
        <v>1</v>
      </c>
      <c r="M4935" s="23">
        <v>97.05</v>
      </c>
      <c r="N4935" s="23">
        <v>0</v>
      </c>
      <c r="O4935" s="23">
        <v>12</v>
      </c>
      <c r="P4935" s="23" t="s">
        <v>89</v>
      </c>
      <c r="Q4935" s="23" t="s">
        <v>26</v>
      </c>
      <c r="R4935" s="23">
        <f t="shared" si="385"/>
        <v>1</v>
      </c>
      <c r="S4935" s="23" t="str">
        <f t="shared" si="386"/>
        <v>ORD104934_20240809_CUST01799_MED004</v>
      </c>
      <c r="T4935" s="23">
        <f t="shared" si="387"/>
        <v>1</v>
      </c>
      <c r="U4935" s="6">
        <f t="shared" si="388"/>
        <v>97.05</v>
      </c>
      <c r="V4935" s="6">
        <f>tbl_Raw_Data[[#This Row],[Discount_Pct]]*tbl_Raw_Data[[#This Row],[Gross_Amount]]/100</f>
        <v>0</v>
      </c>
      <c r="W4935" s="6">
        <f>tbl_Raw_Data[[#This Row],[Gross_Amount]]-tbl_Raw_Data[[#This Row],[Discount_Amount]]</f>
        <v>97.05</v>
      </c>
      <c r="X4935" s="6">
        <f>tbl_Raw_Data[[#This Row],[Net_Amount_Before_Tax]]*tbl_Raw_Data[[#This Row],[Tax_Pct]]/100</f>
        <v>11.645999999999999</v>
      </c>
      <c r="Y4935" s="6">
        <f>tbl_Raw_Data[[#This Row],[Net_Amount_Before_Tax]]+tbl_Raw_Data[[#This Row],[Tax_Amount]]</f>
        <v>108.696</v>
      </c>
      <c r="Z4935" s="6">
        <f t="shared" si="389"/>
        <v>2</v>
      </c>
    </row>
    <row r="4936" spans="1:26" x14ac:dyDescent="0.3">
      <c r="A4936" s="23" t="s">
        <v>6978</v>
      </c>
      <c r="B4936" s="34">
        <v>45367</v>
      </c>
      <c r="C4936" s="23" t="s">
        <v>6979</v>
      </c>
      <c r="D4936" s="23" t="s">
        <v>183</v>
      </c>
      <c r="E4936" s="23" t="s">
        <v>184</v>
      </c>
      <c r="F4936" s="23">
        <v>122002</v>
      </c>
      <c r="G4936" s="23" t="s">
        <v>124</v>
      </c>
      <c r="H4936" s="23" t="s">
        <v>125</v>
      </c>
      <c r="I4936" s="23" t="s">
        <v>104</v>
      </c>
      <c r="J4936" s="23" t="s">
        <v>114</v>
      </c>
      <c r="K4936" s="23" t="s">
        <v>24</v>
      </c>
      <c r="L4936" s="23">
        <v>3</v>
      </c>
      <c r="M4936" s="23">
        <v>112.09</v>
      </c>
      <c r="N4936" s="23">
        <v>0</v>
      </c>
      <c r="O4936" s="23">
        <v>5</v>
      </c>
      <c r="P4936" s="23" t="s">
        <v>25</v>
      </c>
      <c r="Q4936" s="23" t="s">
        <v>34</v>
      </c>
      <c r="R4936" s="23">
        <f t="shared" si="385"/>
        <v>1</v>
      </c>
      <c r="S4936" s="23" t="str">
        <f t="shared" si="386"/>
        <v>ORD104935_20240316_CUST03284_MED018</v>
      </c>
      <c r="T4936" s="23">
        <f t="shared" si="387"/>
        <v>1</v>
      </c>
      <c r="U4936" s="6">
        <f t="shared" si="388"/>
        <v>336.27</v>
      </c>
      <c r="V4936" s="6">
        <f>tbl_Raw_Data[[#This Row],[Discount_Pct]]*tbl_Raw_Data[[#This Row],[Gross_Amount]]/100</f>
        <v>0</v>
      </c>
      <c r="W4936" s="6">
        <f>tbl_Raw_Data[[#This Row],[Gross_Amount]]-tbl_Raw_Data[[#This Row],[Discount_Amount]]</f>
        <v>336.27</v>
      </c>
      <c r="X4936" s="6">
        <f>tbl_Raw_Data[[#This Row],[Net_Amount_Before_Tax]]*tbl_Raw_Data[[#This Row],[Tax_Pct]]/100</f>
        <v>16.813499999999998</v>
      </c>
      <c r="Y4936" s="6">
        <f>tbl_Raw_Data[[#This Row],[Net_Amount_Before_Tax]]+tbl_Raw_Data[[#This Row],[Tax_Amount]]</f>
        <v>353.08349999999996</v>
      </c>
      <c r="Z4936" s="6">
        <f t="shared" si="389"/>
        <v>3</v>
      </c>
    </row>
    <row r="4937" spans="1:26" x14ac:dyDescent="0.3">
      <c r="A4937" s="23" t="s">
        <v>6980</v>
      </c>
      <c r="B4937" s="34">
        <v>45518</v>
      </c>
      <c r="C4937" s="23" t="s">
        <v>2669</v>
      </c>
      <c r="D4937" s="23" t="s">
        <v>52</v>
      </c>
      <c r="E4937" s="23" t="s">
        <v>52</v>
      </c>
      <c r="F4937" s="23">
        <v>160036</v>
      </c>
      <c r="G4937" s="23" t="s">
        <v>39</v>
      </c>
      <c r="H4937" s="23" t="s">
        <v>40</v>
      </c>
      <c r="I4937" s="23" t="s">
        <v>41</v>
      </c>
      <c r="J4937" s="23" t="s">
        <v>42</v>
      </c>
      <c r="K4937" s="23" t="s">
        <v>24</v>
      </c>
      <c r="L4937" s="23">
        <v>1</v>
      </c>
      <c r="M4937" s="23">
        <v>28.93</v>
      </c>
      <c r="N4937" s="23">
        <v>5</v>
      </c>
      <c r="O4937" s="23">
        <v>5</v>
      </c>
      <c r="P4937" s="23" t="s">
        <v>33</v>
      </c>
      <c r="Q4937" s="23" t="s">
        <v>34</v>
      </c>
      <c r="R4937" s="23">
        <f t="shared" si="385"/>
        <v>1</v>
      </c>
      <c r="S4937" s="23" t="str">
        <f t="shared" si="386"/>
        <v>ORD104936_20240814_CUST02802_MED001</v>
      </c>
      <c r="T4937" s="23">
        <f t="shared" si="387"/>
        <v>1</v>
      </c>
      <c r="U4937" s="6">
        <f t="shared" si="388"/>
        <v>28.93</v>
      </c>
      <c r="V4937" s="6">
        <f>tbl_Raw_Data[[#This Row],[Discount_Pct]]*tbl_Raw_Data[[#This Row],[Gross_Amount]]/100</f>
        <v>1.4465000000000001</v>
      </c>
      <c r="W4937" s="6">
        <f>tbl_Raw_Data[[#This Row],[Gross_Amount]]-tbl_Raw_Data[[#This Row],[Discount_Amount]]</f>
        <v>27.483499999999999</v>
      </c>
      <c r="X4937" s="6">
        <f>tbl_Raw_Data[[#This Row],[Net_Amount_Before_Tax]]*tbl_Raw_Data[[#This Row],[Tax_Pct]]/100</f>
        <v>1.3741749999999999</v>
      </c>
      <c r="Y4937" s="6">
        <f>tbl_Raw_Data[[#This Row],[Net_Amount_Before_Tax]]+tbl_Raw_Data[[#This Row],[Tax_Amount]]</f>
        <v>28.857675</v>
      </c>
      <c r="Z4937" s="6">
        <f t="shared" si="389"/>
        <v>3</v>
      </c>
    </row>
    <row r="4938" spans="1:26" x14ac:dyDescent="0.3">
      <c r="A4938" s="23" t="s">
        <v>6981</v>
      </c>
      <c r="B4938" s="34">
        <v>45964</v>
      </c>
      <c r="C4938" s="23" t="s">
        <v>6982</v>
      </c>
      <c r="D4938" s="23" t="s">
        <v>159</v>
      </c>
      <c r="E4938" s="23" t="s">
        <v>47</v>
      </c>
      <c r="F4938" s="23">
        <v>400076</v>
      </c>
      <c r="G4938" s="23" t="s">
        <v>229</v>
      </c>
      <c r="H4938" s="23" t="s">
        <v>230</v>
      </c>
      <c r="I4938" s="23" t="s">
        <v>84</v>
      </c>
      <c r="J4938" s="23" t="s">
        <v>140</v>
      </c>
      <c r="K4938" s="23" t="s">
        <v>24</v>
      </c>
      <c r="L4938" s="23">
        <v>1</v>
      </c>
      <c r="M4938" s="23">
        <v>174.19</v>
      </c>
      <c r="N4938" s="23">
        <v>5</v>
      </c>
      <c r="O4938" s="23">
        <v>5</v>
      </c>
      <c r="P4938" s="23" t="s">
        <v>89</v>
      </c>
      <c r="Q4938" s="23" t="s">
        <v>34</v>
      </c>
      <c r="R4938" s="23">
        <f t="shared" si="385"/>
        <v>1</v>
      </c>
      <c r="S4938" s="23" t="str">
        <f t="shared" si="386"/>
        <v>ORD104937_20251103_CUST01184_MED022</v>
      </c>
      <c r="T4938" s="23">
        <f t="shared" si="387"/>
        <v>1</v>
      </c>
      <c r="U4938" s="6">
        <f t="shared" si="388"/>
        <v>174.19</v>
      </c>
      <c r="V4938" s="6">
        <f>tbl_Raw_Data[[#This Row],[Discount_Pct]]*tbl_Raw_Data[[#This Row],[Gross_Amount]]/100</f>
        <v>8.7095000000000002</v>
      </c>
      <c r="W4938" s="6">
        <f>tbl_Raw_Data[[#This Row],[Gross_Amount]]-tbl_Raw_Data[[#This Row],[Discount_Amount]]</f>
        <v>165.48050000000001</v>
      </c>
      <c r="X4938" s="6">
        <f>tbl_Raw_Data[[#This Row],[Net_Amount_Before_Tax]]*tbl_Raw_Data[[#This Row],[Tax_Pct]]/100</f>
        <v>8.274025</v>
      </c>
      <c r="Y4938" s="6">
        <f>tbl_Raw_Data[[#This Row],[Net_Amount_Before_Tax]]+tbl_Raw_Data[[#This Row],[Tax_Amount]]</f>
        <v>173.754525</v>
      </c>
      <c r="Z4938" s="6">
        <f t="shared" si="389"/>
        <v>2</v>
      </c>
    </row>
    <row r="4939" spans="1:26" x14ac:dyDescent="0.3">
      <c r="A4939" s="23" t="s">
        <v>6983</v>
      </c>
      <c r="B4939" s="34">
        <v>45828</v>
      </c>
      <c r="C4939" s="23" t="s">
        <v>373</v>
      </c>
      <c r="D4939" s="23" t="s">
        <v>87</v>
      </c>
      <c r="E4939" s="23" t="s">
        <v>88</v>
      </c>
      <c r="F4939" s="23">
        <v>600001</v>
      </c>
      <c r="G4939" s="23" t="s">
        <v>192</v>
      </c>
      <c r="H4939" s="23" t="s">
        <v>193</v>
      </c>
      <c r="I4939" s="23" t="s">
        <v>41</v>
      </c>
      <c r="J4939" s="23" t="s">
        <v>194</v>
      </c>
      <c r="K4939" s="23" t="s">
        <v>24</v>
      </c>
      <c r="L4939" s="23">
        <v>1</v>
      </c>
      <c r="M4939" s="23">
        <v>28.95</v>
      </c>
      <c r="N4939" s="23">
        <v>0</v>
      </c>
      <c r="O4939" s="23">
        <v>5</v>
      </c>
      <c r="P4939" s="23" t="s">
        <v>43</v>
      </c>
      <c r="Q4939" s="23" t="s">
        <v>90</v>
      </c>
      <c r="R4939" s="23">
        <f t="shared" si="385"/>
        <v>1</v>
      </c>
      <c r="S4939" s="23" t="str">
        <f t="shared" si="386"/>
        <v>ORD104938_20250620_CUST02423_MED002</v>
      </c>
      <c r="T4939" s="23">
        <f t="shared" si="387"/>
        <v>1</v>
      </c>
      <c r="U4939" s="6">
        <f t="shared" si="388"/>
        <v>28.95</v>
      </c>
      <c r="V4939" s="6">
        <f>tbl_Raw_Data[[#This Row],[Discount_Pct]]*tbl_Raw_Data[[#This Row],[Gross_Amount]]/100</f>
        <v>0</v>
      </c>
      <c r="W4939" s="6">
        <f>tbl_Raw_Data[[#This Row],[Gross_Amount]]-tbl_Raw_Data[[#This Row],[Discount_Amount]]</f>
        <v>28.95</v>
      </c>
      <c r="X4939" s="6">
        <f>tbl_Raw_Data[[#This Row],[Net_Amount_Before_Tax]]*tbl_Raw_Data[[#This Row],[Tax_Pct]]/100</f>
        <v>1.4475</v>
      </c>
      <c r="Y4939" s="6">
        <f>tbl_Raw_Data[[#This Row],[Net_Amount_Before_Tax]]+tbl_Raw_Data[[#This Row],[Tax_Amount]]</f>
        <v>30.397500000000001</v>
      </c>
      <c r="Z4939" s="6">
        <f t="shared" si="389"/>
        <v>3</v>
      </c>
    </row>
    <row r="4940" spans="1:26" x14ac:dyDescent="0.3">
      <c r="A4940" s="23" t="s">
        <v>6983</v>
      </c>
      <c r="B4940" s="34">
        <v>45762</v>
      </c>
      <c r="C4940" s="23" t="s">
        <v>1693</v>
      </c>
      <c r="D4940" s="23" t="s">
        <v>72</v>
      </c>
      <c r="E4940" s="23" t="s">
        <v>73</v>
      </c>
      <c r="F4940" s="23">
        <v>302021</v>
      </c>
      <c r="G4940" s="23" t="s">
        <v>185</v>
      </c>
      <c r="H4940" s="23" t="s">
        <v>186</v>
      </c>
      <c r="I4940" s="23" t="s">
        <v>76</v>
      </c>
      <c r="J4940" s="23" t="s">
        <v>187</v>
      </c>
      <c r="K4940" s="23" t="s">
        <v>57</v>
      </c>
      <c r="L4940" s="23">
        <v>1</v>
      </c>
      <c r="M4940" s="23">
        <v>88.34</v>
      </c>
      <c r="N4940" s="23">
        <v>0</v>
      </c>
      <c r="O4940" s="23">
        <v>12</v>
      </c>
      <c r="P4940" s="23" t="s">
        <v>58</v>
      </c>
      <c r="Q4940" s="23" t="s">
        <v>34</v>
      </c>
      <c r="R4940" s="23">
        <f t="shared" si="385"/>
        <v>1</v>
      </c>
      <c r="S4940" s="23" t="str">
        <f t="shared" si="386"/>
        <v>ORD104938_20250415_CUST00416_MED009</v>
      </c>
      <c r="T4940" s="23">
        <f t="shared" si="387"/>
        <v>1</v>
      </c>
      <c r="U4940" s="6">
        <f t="shared" si="388"/>
        <v>88.34</v>
      </c>
      <c r="V4940" s="6">
        <f>tbl_Raw_Data[[#This Row],[Discount_Pct]]*tbl_Raw_Data[[#This Row],[Gross_Amount]]/100</f>
        <v>0</v>
      </c>
      <c r="W4940" s="6">
        <f>tbl_Raw_Data[[#This Row],[Gross_Amount]]-tbl_Raw_Data[[#This Row],[Discount_Amount]]</f>
        <v>88.34</v>
      </c>
      <c r="X4940" s="6">
        <f>tbl_Raw_Data[[#This Row],[Net_Amount_Before_Tax]]*tbl_Raw_Data[[#This Row],[Tax_Pct]]/100</f>
        <v>10.6008</v>
      </c>
      <c r="Y4940" s="6">
        <f>tbl_Raw_Data[[#This Row],[Net_Amount_Before_Tax]]+tbl_Raw_Data[[#This Row],[Tax_Amount]]</f>
        <v>98.940799999999996</v>
      </c>
      <c r="Z4940" s="6">
        <f t="shared" si="389"/>
        <v>4</v>
      </c>
    </row>
    <row r="4941" spans="1:26" x14ac:dyDescent="0.3">
      <c r="A4941" s="23" t="s">
        <v>6984</v>
      </c>
      <c r="B4941" s="34">
        <v>45944</v>
      </c>
      <c r="C4941" s="23" t="s">
        <v>6985</v>
      </c>
      <c r="D4941" s="23" t="s">
        <v>130</v>
      </c>
      <c r="E4941" s="23" t="s">
        <v>131</v>
      </c>
      <c r="F4941" s="23">
        <v>700091</v>
      </c>
      <c r="G4941" s="23" t="s">
        <v>167</v>
      </c>
      <c r="H4941" s="23" t="s">
        <v>168</v>
      </c>
      <c r="I4941" s="23" t="s">
        <v>113</v>
      </c>
      <c r="J4941" s="23" t="s">
        <v>42</v>
      </c>
      <c r="K4941" s="23" t="s">
        <v>24</v>
      </c>
      <c r="L4941" s="23">
        <v>2</v>
      </c>
      <c r="M4941" s="23">
        <v>174.55</v>
      </c>
      <c r="N4941" s="23">
        <v>5</v>
      </c>
      <c r="O4941" s="23">
        <v>5</v>
      </c>
      <c r="P4941" s="23" t="s">
        <v>65</v>
      </c>
      <c r="Q4941" s="23" t="s">
        <v>26</v>
      </c>
      <c r="R4941" s="23">
        <f t="shared" si="385"/>
        <v>1</v>
      </c>
      <c r="S4941" s="23" t="str">
        <f t="shared" si="386"/>
        <v>ORD104940_20251014_CUST00433_MED026</v>
      </c>
      <c r="T4941" s="23">
        <f t="shared" si="387"/>
        <v>1</v>
      </c>
      <c r="U4941" s="6">
        <f t="shared" si="388"/>
        <v>349.1</v>
      </c>
      <c r="V4941" s="6">
        <f>tbl_Raw_Data[[#This Row],[Discount_Pct]]*tbl_Raw_Data[[#This Row],[Gross_Amount]]/100</f>
        <v>17.454999999999998</v>
      </c>
      <c r="W4941" s="6">
        <f>tbl_Raw_Data[[#This Row],[Gross_Amount]]-tbl_Raw_Data[[#This Row],[Discount_Amount]]</f>
        <v>331.64500000000004</v>
      </c>
      <c r="X4941" s="6">
        <f>tbl_Raw_Data[[#This Row],[Net_Amount_Before_Tax]]*tbl_Raw_Data[[#This Row],[Tax_Pct]]/100</f>
        <v>16.582250000000002</v>
      </c>
      <c r="Y4941" s="6">
        <f>tbl_Raw_Data[[#This Row],[Net_Amount_Before_Tax]]+tbl_Raw_Data[[#This Row],[Tax_Amount]]</f>
        <v>348.22725000000003</v>
      </c>
      <c r="Z4941" s="6">
        <f t="shared" si="389"/>
        <v>2</v>
      </c>
    </row>
    <row r="4942" spans="1:26" x14ac:dyDescent="0.3">
      <c r="A4942" s="23" t="s">
        <v>6986</v>
      </c>
      <c r="B4942" s="34">
        <v>45378</v>
      </c>
      <c r="C4942" s="23" t="s">
        <v>6566</v>
      </c>
      <c r="D4942" s="23" t="s">
        <v>19</v>
      </c>
      <c r="E4942" s="23" t="s">
        <v>19</v>
      </c>
      <c r="F4942" s="23">
        <v>110029</v>
      </c>
      <c r="G4942" s="23" t="s">
        <v>138</v>
      </c>
      <c r="H4942" s="23" t="s">
        <v>139</v>
      </c>
      <c r="I4942" s="23" t="s">
        <v>50</v>
      </c>
      <c r="J4942" s="23" t="s">
        <v>140</v>
      </c>
      <c r="K4942" s="23" t="s">
        <v>24</v>
      </c>
      <c r="L4942" s="23">
        <v>2</v>
      </c>
      <c r="M4942" s="23">
        <v>180.2</v>
      </c>
      <c r="N4942" s="23">
        <v>10</v>
      </c>
      <c r="O4942" s="23">
        <v>12</v>
      </c>
      <c r="P4942" s="23" t="s">
        <v>25</v>
      </c>
      <c r="Q4942" s="23" t="s">
        <v>34</v>
      </c>
      <c r="R4942" s="23">
        <f t="shared" si="385"/>
        <v>1</v>
      </c>
      <c r="S4942" s="23" t="str">
        <f t="shared" si="386"/>
        <v>ORD104941_20240327_CUST00177_MED013</v>
      </c>
      <c r="T4942" s="23">
        <f t="shared" si="387"/>
        <v>1</v>
      </c>
      <c r="U4942" s="6">
        <f t="shared" si="388"/>
        <v>360.4</v>
      </c>
      <c r="V4942" s="6">
        <f>tbl_Raw_Data[[#This Row],[Discount_Pct]]*tbl_Raw_Data[[#This Row],[Gross_Amount]]/100</f>
        <v>36.04</v>
      </c>
      <c r="W4942" s="6">
        <f>tbl_Raw_Data[[#This Row],[Gross_Amount]]-tbl_Raw_Data[[#This Row],[Discount_Amount]]</f>
        <v>324.35999999999996</v>
      </c>
      <c r="X4942" s="6">
        <f>tbl_Raw_Data[[#This Row],[Net_Amount_Before_Tax]]*tbl_Raw_Data[[#This Row],[Tax_Pct]]/100</f>
        <v>38.923199999999994</v>
      </c>
      <c r="Y4942" s="6">
        <f>tbl_Raw_Data[[#This Row],[Net_Amount_Before_Tax]]+tbl_Raw_Data[[#This Row],[Tax_Amount]]</f>
        <v>363.28319999999997</v>
      </c>
      <c r="Z4942" s="6">
        <f t="shared" si="389"/>
        <v>3</v>
      </c>
    </row>
    <row r="4943" spans="1:26" x14ac:dyDescent="0.3">
      <c r="A4943" s="23" t="s">
        <v>6987</v>
      </c>
      <c r="B4943" s="34">
        <v>45765</v>
      </c>
      <c r="C4943" s="23" t="s">
        <v>6988</v>
      </c>
      <c r="D4943" s="23" t="s">
        <v>159</v>
      </c>
      <c r="E4943" s="23" t="s">
        <v>47</v>
      </c>
      <c r="F4943" s="23">
        <v>400076</v>
      </c>
      <c r="G4943" s="23" t="s">
        <v>30</v>
      </c>
      <c r="H4943" s="23" t="s">
        <v>31</v>
      </c>
      <c r="I4943" s="23" t="s">
        <v>32</v>
      </c>
      <c r="J4943" s="23" t="s">
        <v>23</v>
      </c>
      <c r="K4943" s="23" t="s">
        <v>24</v>
      </c>
      <c r="L4943" s="23">
        <v>1</v>
      </c>
      <c r="M4943" s="23">
        <v>132.30000000000001</v>
      </c>
      <c r="N4943" s="23">
        <v>10</v>
      </c>
      <c r="O4943" s="23">
        <v>12</v>
      </c>
      <c r="P4943" s="23" t="s">
        <v>58</v>
      </c>
      <c r="Q4943" s="23" t="s">
        <v>34</v>
      </c>
      <c r="R4943" s="23">
        <f t="shared" si="385"/>
        <v>1</v>
      </c>
      <c r="S4943" s="23" t="str">
        <f t="shared" si="386"/>
        <v>ORD104942_20250418_CUST00226_MED017</v>
      </c>
      <c r="T4943" s="23">
        <f t="shared" si="387"/>
        <v>1</v>
      </c>
      <c r="U4943" s="6">
        <f t="shared" si="388"/>
        <v>132.30000000000001</v>
      </c>
      <c r="V4943" s="6">
        <f>tbl_Raw_Data[[#This Row],[Discount_Pct]]*tbl_Raw_Data[[#This Row],[Gross_Amount]]/100</f>
        <v>13.23</v>
      </c>
      <c r="W4943" s="6">
        <f>tbl_Raw_Data[[#This Row],[Gross_Amount]]-tbl_Raw_Data[[#This Row],[Discount_Amount]]</f>
        <v>119.07000000000001</v>
      </c>
      <c r="X4943" s="6">
        <f>tbl_Raw_Data[[#This Row],[Net_Amount_Before_Tax]]*tbl_Raw_Data[[#This Row],[Tax_Pct]]/100</f>
        <v>14.288400000000001</v>
      </c>
      <c r="Y4943" s="6">
        <f>tbl_Raw_Data[[#This Row],[Net_Amount_Before_Tax]]+tbl_Raw_Data[[#This Row],[Tax_Amount]]</f>
        <v>133.35840000000002</v>
      </c>
      <c r="Z4943" s="6">
        <f t="shared" si="389"/>
        <v>1</v>
      </c>
    </row>
    <row r="4944" spans="1:26" x14ac:dyDescent="0.3">
      <c r="A4944" s="23" t="s">
        <v>6989</v>
      </c>
      <c r="B4944" s="34">
        <v>45678</v>
      </c>
      <c r="C4944" s="23" t="s">
        <v>4091</v>
      </c>
      <c r="D4944" s="23" t="s">
        <v>19</v>
      </c>
      <c r="E4944" s="23" t="s">
        <v>19</v>
      </c>
      <c r="F4944" s="23">
        <v>110001</v>
      </c>
      <c r="G4944" s="23" t="s">
        <v>30</v>
      </c>
      <c r="H4944" s="23" t="s">
        <v>31</v>
      </c>
      <c r="I4944" s="23" t="s">
        <v>32</v>
      </c>
      <c r="J4944" s="23" t="s">
        <v>23</v>
      </c>
      <c r="K4944" s="23" t="s">
        <v>24</v>
      </c>
      <c r="L4944" s="23">
        <v>4</v>
      </c>
      <c r="M4944" s="23">
        <v>147.47</v>
      </c>
      <c r="N4944" s="23">
        <v>10</v>
      </c>
      <c r="O4944" s="23">
        <v>5</v>
      </c>
      <c r="P4944" s="23" t="s">
        <v>33</v>
      </c>
      <c r="Q4944" s="23" t="s">
        <v>34</v>
      </c>
      <c r="R4944" s="23">
        <f t="shared" si="385"/>
        <v>1</v>
      </c>
      <c r="S4944" s="23" t="str">
        <f t="shared" si="386"/>
        <v>ORD104943_20250121_CUST00385_MED017</v>
      </c>
      <c r="T4944" s="23">
        <f t="shared" si="387"/>
        <v>1</v>
      </c>
      <c r="U4944" s="6">
        <f t="shared" si="388"/>
        <v>589.88</v>
      </c>
      <c r="V4944" s="6">
        <f>tbl_Raw_Data[[#This Row],[Discount_Pct]]*tbl_Raw_Data[[#This Row],[Gross_Amount]]/100</f>
        <v>58.988</v>
      </c>
      <c r="W4944" s="6">
        <f>tbl_Raw_Data[[#This Row],[Gross_Amount]]-tbl_Raw_Data[[#This Row],[Discount_Amount]]</f>
        <v>530.89200000000005</v>
      </c>
      <c r="X4944" s="6">
        <f>tbl_Raw_Data[[#This Row],[Net_Amount_Before_Tax]]*tbl_Raw_Data[[#This Row],[Tax_Pct]]/100</f>
        <v>26.544599999999999</v>
      </c>
      <c r="Y4944" s="6">
        <f>tbl_Raw_Data[[#This Row],[Net_Amount_Before_Tax]]+tbl_Raw_Data[[#This Row],[Tax_Amount]]</f>
        <v>557.4366</v>
      </c>
      <c r="Z4944" s="6">
        <f t="shared" si="389"/>
        <v>3</v>
      </c>
    </row>
    <row r="4945" spans="1:26" x14ac:dyDescent="0.3">
      <c r="A4945" s="23" t="s">
        <v>6990</v>
      </c>
      <c r="B4945" s="34">
        <v>45394</v>
      </c>
      <c r="C4945" s="23" t="s">
        <v>6991</v>
      </c>
      <c r="D4945" s="23" t="s">
        <v>80</v>
      </c>
      <c r="E4945" s="23" t="s">
        <v>81</v>
      </c>
      <c r="F4945" s="23">
        <v>395010</v>
      </c>
      <c r="G4945" s="23" t="s">
        <v>107</v>
      </c>
      <c r="H4945" s="23" t="s">
        <v>108</v>
      </c>
      <c r="I4945" s="23" t="s">
        <v>63</v>
      </c>
      <c r="J4945" s="23" t="s">
        <v>42</v>
      </c>
      <c r="K4945" s="23" t="s">
        <v>57</v>
      </c>
      <c r="L4945" s="23">
        <v>3</v>
      </c>
      <c r="M4945" s="23">
        <v>87</v>
      </c>
      <c r="N4945" s="23">
        <v>0</v>
      </c>
      <c r="O4945" s="23">
        <v>18</v>
      </c>
      <c r="P4945" s="23" t="s">
        <v>89</v>
      </c>
      <c r="Q4945" s="23" t="s">
        <v>34</v>
      </c>
      <c r="R4945" s="23">
        <f t="shared" si="385"/>
        <v>1</v>
      </c>
      <c r="S4945" s="23" t="str">
        <f t="shared" si="386"/>
        <v>ORD104944_20240412_CUST00026_MED005</v>
      </c>
      <c r="T4945" s="23">
        <f t="shared" si="387"/>
        <v>1</v>
      </c>
      <c r="U4945" s="6">
        <f t="shared" si="388"/>
        <v>261</v>
      </c>
      <c r="V4945" s="6">
        <f>tbl_Raw_Data[[#This Row],[Discount_Pct]]*tbl_Raw_Data[[#This Row],[Gross_Amount]]/100</f>
        <v>0</v>
      </c>
      <c r="W4945" s="6">
        <f>tbl_Raw_Data[[#This Row],[Gross_Amount]]-tbl_Raw_Data[[#This Row],[Discount_Amount]]</f>
        <v>261</v>
      </c>
      <c r="X4945" s="6">
        <f>tbl_Raw_Data[[#This Row],[Net_Amount_Before_Tax]]*tbl_Raw_Data[[#This Row],[Tax_Pct]]/100</f>
        <v>46.98</v>
      </c>
      <c r="Y4945" s="6">
        <f>tbl_Raw_Data[[#This Row],[Net_Amount_Before_Tax]]+tbl_Raw_Data[[#This Row],[Tax_Amount]]</f>
        <v>307.98</v>
      </c>
      <c r="Z4945" s="6">
        <f t="shared" si="389"/>
        <v>2</v>
      </c>
    </row>
    <row r="4946" spans="1:26" x14ac:dyDescent="0.3">
      <c r="A4946" s="23" t="s">
        <v>6992</v>
      </c>
      <c r="B4946" s="34">
        <v>45920</v>
      </c>
      <c r="C4946" s="23" t="s">
        <v>6993</v>
      </c>
      <c r="D4946" s="23" t="s">
        <v>46</v>
      </c>
      <c r="E4946" s="23" t="s">
        <v>47</v>
      </c>
      <c r="F4946" s="23">
        <v>411057</v>
      </c>
      <c r="G4946" s="23" t="s">
        <v>61</v>
      </c>
      <c r="H4946" s="23" t="s">
        <v>62</v>
      </c>
      <c r="I4946" s="23" t="s">
        <v>63</v>
      </c>
      <c r="J4946" s="23" t="s">
        <v>64</v>
      </c>
      <c r="K4946" s="23" t="s">
        <v>57</v>
      </c>
      <c r="L4946" s="23">
        <v>3</v>
      </c>
      <c r="M4946" s="23">
        <v>97.86</v>
      </c>
      <c r="N4946" s="23">
        <v>15</v>
      </c>
      <c r="O4946" s="23">
        <v>5</v>
      </c>
      <c r="P4946" s="23" t="s">
        <v>25</v>
      </c>
      <c r="Q4946" s="23" t="s">
        <v>26</v>
      </c>
      <c r="R4946" s="23">
        <f t="shared" si="385"/>
        <v>1</v>
      </c>
      <c r="S4946" s="23" t="str">
        <f t="shared" si="386"/>
        <v>ORD104945_20250920_CUST00172_MED004</v>
      </c>
      <c r="T4946" s="23">
        <f t="shared" si="387"/>
        <v>1</v>
      </c>
      <c r="U4946" s="6">
        <f t="shared" si="388"/>
        <v>293.58</v>
      </c>
      <c r="V4946" s="6">
        <f>tbl_Raw_Data[[#This Row],[Discount_Pct]]*tbl_Raw_Data[[#This Row],[Gross_Amount]]/100</f>
        <v>44.036999999999999</v>
      </c>
      <c r="W4946" s="6">
        <f>tbl_Raw_Data[[#This Row],[Gross_Amount]]-tbl_Raw_Data[[#This Row],[Discount_Amount]]</f>
        <v>249.54299999999998</v>
      </c>
      <c r="X4946" s="6">
        <f>tbl_Raw_Data[[#This Row],[Net_Amount_Before_Tax]]*tbl_Raw_Data[[#This Row],[Tax_Pct]]/100</f>
        <v>12.47715</v>
      </c>
      <c r="Y4946" s="6">
        <f>tbl_Raw_Data[[#This Row],[Net_Amount_Before_Tax]]+tbl_Raw_Data[[#This Row],[Tax_Amount]]</f>
        <v>262.02015</v>
      </c>
      <c r="Z4946" s="6">
        <f t="shared" si="389"/>
        <v>0</v>
      </c>
    </row>
    <row r="4947" spans="1:26" x14ac:dyDescent="0.3">
      <c r="A4947" s="23" t="s">
        <v>6994</v>
      </c>
      <c r="B4947" s="34">
        <v>45567</v>
      </c>
      <c r="C4947" s="23" t="s">
        <v>6995</v>
      </c>
      <c r="D4947" s="23" t="s">
        <v>123</v>
      </c>
      <c r="E4947" s="23" t="s">
        <v>101</v>
      </c>
      <c r="F4947" s="23">
        <v>226024</v>
      </c>
      <c r="G4947" s="23" t="s">
        <v>61</v>
      </c>
      <c r="H4947" s="23" t="s">
        <v>62</v>
      </c>
      <c r="I4947" s="23" t="s">
        <v>63</v>
      </c>
      <c r="J4947" s="23" t="s">
        <v>64</v>
      </c>
      <c r="K4947" s="23" t="s">
        <v>57</v>
      </c>
      <c r="L4947" s="23">
        <v>1</v>
      </c>
      <c r="M4947" s="23">
        <v>108.15</v>
      </c>
      <c r="N4947" s="23">
        <v>5</v>
      </c>
      <c r="O4947" s="23">
        <v>12</v>
      </c>
      <c r="P4947" s="23" t="s">
        <v>33</v>
      </c>
      <c r="Q4947" s="23" t="s">
        <v>34</v>
      </c>
      <c r="R4947" s="23">
        <f t="shared" si="385"/>
        <v>1</v>
      </c>
      <c r="S4947" s="23" t="str">
        <f t="shared" si="386"/>
        <v>ORD104946_20241002_CUST02975_MED004</v>
      </c>
      <c r="T4947" s="23">
        <f t="shared" si="387"/>
        <v>1</v>
      </c>
      <c r="U4947" s="6">
        <f t="shared" si="388"/>
        <v>108.15</v>
      </c>
      <c r="V4947" s="6">
        <f>tbl_Raw_Data[[#This Row],[Discount_Pct]]*tbl_Raw_Data[[#This Row],[Gross_Amount]]/100</f>
        <v>5.4074999999999998</v>
      </c>
      <c r="W4947" s="6">
        <f>tbl_Raw_Data[[#This Row],[Gross_Amount]]-tbl_Raw_Data[[#This Row],[Discount_Amount]]</f>
        <v>102.74250000000001</v>
      </c>
      <c r="X4947" s="6">
        <f>tbl_Raw_Data[[#This Row],[Net_Amount_Before_Tax]]*tbl_Raw_Data[[#This Row],[Tax_Pct]]/100</f>
        <v>12.3291</v>
      </c>
      <c r="Y4947" s="6">
        <f>tbl_Raw_Data[[#This Row],[Net_Amount_Before_Tax]]+tbl_Raw_Data[[#This Row],[Tax_Amount]]</f>
        <v>115.0716</v>
      </c>
      <c r="Z4947" s="6">
        <f t="shared" si="389"/>
        <v>2</v>
      </c>
    </row>
    <row r="4948" spans="1:26" x14ac:dyDescent="0.3">
      <c r="A4948" s="23" t="s">
        <v>6994</v>
      </c>
      <c r="B4948" s="34">
        <v>45404</v>
      </c>
      <c r="C4948" s="23" t="s">
        <v>3226</v>
      </c>
      <c r="D4948" s="23" t="s">
        <v>123</v>
      </c>
      <c r="E4948" s="23" t="s">
        <v>101</v>
      </c>
      <c r="F4948" s="23">
        <v>226010</v>
      </c>
      <c r="G4948" s="23" t="s">
        <v>119</v>
      </c>
      <c r="H4948" s="23" t="s">
        <v>120</v>
      </c>
      <c r="I4948" s="23" t="s">
        <v>32</v>
      </c>
      <c r="J4948" s="23" t="s">
        <v>64</v>
      </c>
      <c r="K4948" s="23" t="s">
        <v>57</v>
      </c>
      <c r="L4948" s="23">
        <v>1</v>
      </c>
      <c r="M4948" s="23">
        <v>76.56</v>
      </c>
      <c r="N4948" s="23">
        <v>15</v>
      </c>
      <c r="O4948" s="23">
        <v>12</v>
      </c>
      <c r="P4948" s="23" t="s">
        <v>43</v>
      </c>
      <c r="Q4948" s="23" t="s">
        <v>34</v>
      </c>
      <c r="R4948" s="23">
        <f t="shared" si="385"/>
        <v>1</v>
      </c>
      <c r="S4948" s="23" t="str">
        <f t="shared" si="386"/>
        <v>ORD104946_20240422_CUST01154_MED010</v>
      </c>
      <c r="T4948" s="23">
        <f t="shared" si="387"/>
        <v>1</v>
      </c>
      <c r="U4948" s="6">
        <f t="shared" si="388"/>
        <v>76.56</v>
      </c>
      <c r="V4948" s="6">
        <f>tbl_Raw_Data[[#This Row],[Discount_Pct]]*tbl_Raw_Data[[#This Row],[Gross_Amount]]/100</f>
        <v>11.484000000000002</v>
      </c>
      <c r="W4948" s="6">
        <f>tbl_Raw_Data[[#This Row],[Gross_Amount]]-tbl_Raw_Data[[#This Row],[Discount_Amount]]</f>
        <v>65.075999999999993</v>
      </c>
      <c r="X4948" s="6">
        <f>tbl_Raw_Data[[#This Row],[Net_Amount_Before_Tax]]*tbl_Raw_Data[[#This Row],[Tax_Pct]]/100</f>
        <v>7.8091199999999992</v>
      </c>
      <c r="Y4948" s="6">
        <f>tbl_Raw_Data[[#This Row],[Net_Amount_Before_Tax]]+tbl_Raw_Data[[#This Row],[Tax_Amount]]</f>
        <v>72.885119999999986</v>
      </c>
      <c r="Z4948" s="6">
        <f t="shared" si="389"/>
        <v>3</v>
      </c>
    </row>
    <row r="4949" spans="1:26" x14ac:dyDescent="0.3">
      <c r="A4949" s="23" t="s">
        <v>6996</v>
      </c>
      <c r="B4949" s="34">
        <v>45663</v>
      </c>
      <c r="C4949" s="23" t="s">
        <v>4875</v>
      </c>
      <c r="D4949" s="23" t="s">
        <v>123</v>
      </c>
      <c r="E4949" s="23" t="s">
        <v>101</v>
      </c>
      <c r="F4949" s="23">
        <v>226016</v>
      </c>
      <c r="G4949" s="23" t="s">
        <v>138</v>
      </c>
      <c r="H4949" s="23" t="s">
        <v>139</v>
      </c>
      <c r="I4949" s="23" t="s">
        <v>50</v>
      </c>
      <c r="J4949" s="23" t="s">
        <v>140</v>
      </c>
      <c r="K4949" s="23" t="s">
        <v>24</v>
      </c>
      <c r="L4949" s="23">
        <v>1</v>
      </c>
      <c r="M4949" s="23">
        <v>146.63999999999999</v>
      </c>
      <c r="N4949" s="23">
        <v>15</v>
      </c>
      <c r="O4949" s="23">
        <v>12</v>
      </c>
      <c r="P4949" s="23" t="s">
        <v>89</v>
      </c>
      <c r="Q4949" s="23" t="s">
        <v>26</v>
      </c>
      <c r="R4949" s="23">
        <f t="shared" si="385"/>
        <v>1</v>
      </c>
      <c r="S4949" s="23" t="str">
        <f t="shared" si="386"/>
        <v>ORD104948_20250106_CUST00460_MED013</v>
      </c>
      <c r="T4949" s="23">
        <f t="shared" si="387"/>
        <v>1</v>
      </c>
      <c r="U4949" s="6">
        <f t="shared" si="388"/>
        <v>146.63999999999999</v>
      </c>
      <c r="V4949" s="6">
        <f>tbl_Raw_Data[[#This Row],[Discount_Pct]]*tbl_Raw_Data[[#This Row],[Gross_Amount]]/100</f>
        <v>21.995999999999999</v>
      </c>
      <c r="W4949" s="6">
        <f>tbl_Raw_Data[[#This Row],[Gross_Amount]]-tbl_Raw_Data[[#This Row],[Discount_Amount]]</f>
        <v>124.64399999999999</v>
      </c>
      <c r="X4949" s="6">
        <f>tbl_Raw_Data[[#This Row],[Net_Amount_Before_Tax]]*tbl_Raw_Data[[#This Row],[Tax_Pct]]/100</f>
        <v>14.957279999999999</v>
      </c>
      <c r="Y4949" s="6">
        <f>tbl_Raw_Data[[#This Row],[Net_Amount_Before_Tax]]+tbl_Raw_Data[[#This Row],[Tax_Amount]]</f>
        <v>139.60128</v>
      </c>
      <c r="Z4949" s="6">
        <f t="shared" si="389"/>
        <v>1</v>
      </c>
    </row>
    <row r="4950" spans="1:26" x14ac:dyDescent="0.3">
      <c r="A4950" s="23" t="s">
        <v>6996</v>
      </c>
      <c r="B4950" s="34">
        <v>45748</v>
      </c>
      <c r="C4950" s="23" t="s">
        <v>6997</v>
      </c>
      <c r="D4950" s="23" t="s">
        <v>159</v>
      </c>
      <c r="E4950" s="23" t="s">
        <v>47</v>
      </c>
      <c r="F4950" s="23">
        <v>400069</v>
      </c>
      <c r="G4950" s="23" t="s">
        <v>68</v>
      </c>
      <c r="H4950" s="23" t="s">
        <v>69</v>
      </c>
      <c r="I4950" s="23" t="s">
        <v>55</v>
      </c>
      <c r="J4950" s="23" t="s">
        <v>56</v>
      </c>
      <c r="K4950" s="23" t="s">
        <v>24</v>
      </c>
      <c r="L4950" s="23">
        <v>4</v>
      </c>
      <c r="M4950" s="23">
        <v>28.3</v>
      </c>
      <c r="N4950" s="23">
        <v>15</v>
      </c>
      <c r="O4950" s="23">
        <v>5</v>
      </c>
      <c r="P4950" s="23" t="s">
        <v>65</v>
      </c>
      <c r="Q4950" s="23" t="s">
        <v>34</v>
      </c>
      <c r="R4950" s="23">
        <f t="shared" si="385"/>
        <v>1</v>
      </c>
      <c r="S4950" s="23" t="str">
        <f t="shared" si="386"/>
        <v>ORD104948_20250401_CUST00598_MED003</v>
      </c>
      <c r="T4950" s="23">
        <f t="shared" si="387"/>
        <v>1</v>
      </c>
      <c r="U4950" s="6">
        <f t="shared" si="388"/>
        <v>113.2</v>
      </c>
      <c r="V4950" s="6">
        <f>tbl_Raw_Data[[#This Row],[Discount_Pct]]*tbl_Raw_Data[[#This Row],[Gross_Amount]]/100</f>
        <v>16.98</v>
      </c>
      <c r="W4950" s="6">
        <f>tbl_Raw_Data[[#This Row],[Gross_Amount]]-tbl_Raw_Data[[#This Row],[Discount_Amount]]</f>
        <v>96.22</v>
      </c>
      <c r="X4950" s="6">
        <f>tbl_Raw_Data[[#This Row],[Net_Amount_Before_Tax]]*tbl_Raw_Data[[#This Row],[Tax_Pct]]/100</f>
        <v>4.8109999999999999</v>
      </c>
      <c r="Y4950" s="6">
        <f>tbl_Raw_Data[[#This Row],[Net_Amount_Before_Tax]]+tbl_Raw_Data[[#This Row],[Tax_Amount]]</f>
        <v>101.03100000000001</v>
      </c>
      <c r="Z4950" s="6">
        <f t="shared" si="389"/>
        <v>1</v>
      </c>
    </row>
    <row r="4951" spans="1:26" x14ac:dyDescent="0.3">
      <c r="A4951" s="23" t="s">
        <v>6998</v>
      </c>
      <c r="B4951" s="34">
        <v>45901</v>
      </c>
      <c r="C4951" s="23" t="s">
        <v>1163</v>
      </c>
      <c r="D4951" s="23" t="s">
        <v>46</v>
      </c>
      <c r="E4951" s="23" t="s">
        <v>47</v>
      </c>
      <c r="F4951" s="23">
        <v>411014</v>
      </c>
      <c r="G4951" s="23" t="s">
        <v>196</v>
      </c>
      <c r="H4951" s="23" t="s">
        <v>197</v>
      </c>
      <c r="I4951" s="23" t="s">
        <v>32</v>
      </c>
      <c r="J4951" s="23" t="s">
        <v>42</v>
      </c>
      <c r="K4951" s="23" t="s">
        <v>24</v>
      </c>
      <c r="L4951" s="23">
        <v>1</v>
      </c>
      <c r="M4951" s="23">
        <v>23.06</v>
      </c>
      <c r="N4951" s="23">
        <v>5</v>
      </c>
      <c r="O4951" s="23">
        <v>18</v>
      </c>
      <c r="P4951" s="23" t="s">
        <v>58</v>
      </c>
      <c r="Q4951" s="23" t="s">
        <v>34</v>
      </c>
      <c r="R4951" s="23">
        <f t="shared" si="385"/>
        <v>1</v>
      </c>
      <c r="S4951" s="23" t="str">
        <f t="shared" si="386"/>
        <v>ORD104950_20250901_CUST01600_MED011</v>
      </c>
      <c r="T4951" s="23">
        <f t="shared" si="387"/>
        <v>1</v>
      </c>
      <c r="U4951" s="6">
        <f t="shared" si="388"/>
        <v>23.06</v>
      </c>
      <c r="V4951" s="6">
        <f>tbl_Raw_Data[[#This Row],[Discount_Pct]]*tbl_Raw_Data[[#This Row],[Gross_Amount]]/100</f>
        <v>1.153</v>
      </c>
      <c r="W4951" s="6">
        <f>tbl_Raw_Data[[#This Row],[Gross_Amount]]-tbl_Raw_Data[[#This Row],[Discount_Amount]]</f>
        <v>21.907</v>
      </c>
      <c r="X4951" s="6">
        <f>tbl_Raw_Data[[#This Row],[Net_Amount_Before_Tax]]*tbl_Raw_Data[[#This Row],[Tax_Pct]]/100</f>
        <v>3.9432600000000004</v>
      </c>
      <c r="Y4951" s="6">
        <f>tbl_Raw_Data[[#This Row],[Net_Amount_Before_Tax]]+tbl_Raw_Data[[#This Row],[Tax_Amount]]</f>
        <v>25.850259999999999</v>
      </c>
      <c r="Z4951" s="6">
        <f t="shared" si="389"/>
        <v>2</v>
      </c>
    </row>
    <row r="4952" spans="1:26" x14ac:dyDescent="0.3">
      <c r="A4952" s="23" t="s">
        <v>6999</v>
      </c>
      <c r="B4952" s="34">
        <v>45971</v>
      </c>
      <c r="C4952" s="23" t="s">
        <v>6006</v>
      </c>
      <c r="D4952" s="23" t="s">
        <v>92</v>
      </c>
      <c r="E4952" s="23" t="s">
        <v>93</v>
      </c>
      <c r="F4952" s="23">
        <v>560038</v>
      </c>
      <c r="G4952" s="23" t="s">
        <v>283</v>
      </c>
      <c r="H4952" s="23" t="s">
        <v>284</v>
      </c>
      <c r="I4952" s="23" t="s">
        <v>104</v>
      </c>
      <c r="J4952" s="23" t="s">
        <v>42</v>
      </c>
      <c r="K4952" s="23" t="s">
        <v>57</v>
      </c>
      <c r="L4952" s="23">
        <v>1</v>
      </c>
      <c r="M4952" s="23">
        <v>312.32</v>
      </c>
      <c r="N4952" s="23">
        <v>10</v>
      </c>
      <c r="O4952" s="23">
        <v>5</v>
      </c>
      <c r="P4952" s="23" t="s">
        <v>58</v>
      </c>
      <c r="Q4952" s="23" t="s">
        <v>90</v>
      </c>
      <c r="R4952" s="23">
        <f t="shared" si="385"/>
        <v>1</v>
      </c>
      <c r="S4952" s="23" t="str">
        <f t="shared" si="386"/>
        <v>ORD104951_20251110_CUST03248_MED030</v>
      </c>
      <c r="T4952" s="23">
        <f t="shared" si="387"/>
        <v>1</v>
      </c>
      <c r="U4952" s="6">
        <f t="shared" si="388"/>
        <v>312.32</v>
      </c>
      <c r="V4952" s="6">
        <f>tbl_Raw_Data[[#This Row],[Discount_Pct]]*tbl_Raw_Data[[#This Row],[Gross_Amount]]/100</f>
        <v>31.231999999999999</v>
      </c>
      <c r="W4952" s="6">
        <f>tbl_Raw_Data[[#This Row],[Gross_Amount]]-tbl_Raw_Data[[#This Row],[Discount_Amount]]</f>
        <v>281.08799999999997</v>
      </c>
      <c r="X4952" s="6">
        <f>tbl_Raw_Data[[#This Row],[Net_Amount_Before_Tax]]*tbl_Raw_Data[[#This Row],[Tax_Pct]]/100</f>
        <v>14.054399999999998</v>
      </c>
      <c r="Y4952" s="6">
        <f>tbl_Raw_Data[[#This Row],[Net_Amount_Before_Tax]]+tbl_Raw_Data[[#This Row],[Tax_Amount]]</f>
        <v>295.14239999999995</v>
      </c>
      <c r="Z4952" s="6">
        <f t="shared" si="389"/>
        <v>1</v>
      </c>
    </row>
    <row r="4953" spans="1:26" x14ac:dyDescent="0.3">
      <c r="A4953" s="23" t="s">
        <v>7000</v>
      </c>
      <c r="B4953" s="34">
        <v>45924</v>
      </c>
      <c r="C4953" s="23" t="s">
        <v>7001</v>
      </c>
      <c r="D4953" s="23" t="s">
        <v>46</v>
      </c>
      <c r="E4953" s="23" t="s">
        <v>47</v>
      </c>
      <c r="F4953" s="23">
        <v>411014</v>
      </c>
      <c r="G4953" s="23" t="s">
        <v>39</v>
      </c>
      <c r="H4953" s="23" t="s">
        <v>40</v>
      </c>
      <c r="I4953" s="23" t="s">
        <v>41</v>
      </c>
      <c r="J4953" s="23" t="s">
        <v>42</v>
      </c>
      <c r="K4953" s="23" t="s">
        <v>24</v>
      </c>
      <c r="L4953" s="23">
        <v>6</v>
      </c>
      <c r="M4953" s="23">
        <v>27.78</v>
      </c>
      <c r="N4953" s="23">
        <v>0</v>
      </c>
      <c r="O4953" s="23">
        <v>5</v>
      </c>
      <c r="P4953" s="23" t="s">
        <v>33</v>
      </c>
      <c r="Q4953" s="23" t="s">
        <v>34</v>
      </c>
      <c r="R4953" s="23">
        <f t="shared" si="385"/>
        <v>1</v>
      </c>
      <c r="S4953" s="23" t="str">
        <f t="shared" si="386"/>
        <v>ORD104952_20250924_CUST03429_MED001</v>
      </c>
      <c r="T4953" s="23">
        <f t="shared" si="387"/>
        <v>1</v>
      </c>
      <c r="U4953" s="6">
        <f t="shared" si="388"/>
        <v>166.68</v>
      </c>
      <c r="V4953" s="6">
        <f>tbl_Raw_Data[[#This Row],[Discount_Pct]]*tbl_Raw_Data[[#This Row],[Gross_Amount]]/100</f>
        <v>0</v>
      </c>
      <c r="W4953" s="6">
        <f>tbl_Raw_Data[[#This Row],[Gross_Amount]]-tbl_Raw_Data[[#This Row],[Discount_Amount]]</f>
        <v>166.68</v>
      </c>
      <c r="X4953" s="6">
        <f>tbl_Raw_Data[[#This Row],[Net_Amount_Before_Tax]]*tbl_Raw_Data[[#This Row],[Tax_Pct]]/100</f>
        <v>8.3340000000000014</v>
      </c>
      <c r="Y4953" s="6">
        <f>tbl_Raw_Data[[#This Row],[Net_Amount_Before_Tax]]+tbl_Raw_Data[[#This Row],[Tax_Amount]]</f>
        <v>175.01400000000001</v>
      </c>
      <c r="Z4953" s="6">
        <f t="shared" si="389"/>
        <v>1</v>
      </c>
    </row>
    <row r="4954" spans="1:26" x14ac:dyDescent="0.3">
      <c r="A4954" s="23" t="s">
        <v>7002</v>
      </c>
      <c r="B4954" s="34">
        <v>45675</v>
      </c>
      <c r="C4954" s="23" t="s">
        <v>2070</v>
      </c>
      <c r="D4954" s="23" t="s">
        <v>28</v>
      </c>
      <c r="E4954" s="23" t="s">
        <v>29</v>
      </c>
      <c r="F4954" s="23">
        <v>500084</v>
      </c>
      <c r="G4954" s="23" t="s">
        <v>61</v>
      </c>
      <c r="H4954" s="23" t="s">
        <v>62</v>
      </c>
      <c r="I4954" s="23" t="s">
        <v>63</v>
      </c>
      <c r="J4954" s="23" t="s">
        <v>64</v>
      </c>
      <c r="K4954" s="23" t="s">
        <v>57</v>
      </c>
      <c r="L4954" s="23">
        <v>2</v>
      </c>
      <c r="M4954" s="23">
        <v>115.49</v>
      </c>
      <c r="N4954" s="23">
        <v>5</v>
      </c>
      <c r="O4954" s="23">
        <v>12</v>
      </c>
      <c r="P4954" s="23" t="s">
        <v>25</v>
      </c>
      <c r="Q4954" s="23" t="s">
        <v>34</v>
      </c>
      <c r="R4954" s="23">
        <f t="shared" si="385"/>
        <v>1</v>
      </c>
      <c r="S4954" s="23" t="str">
        <f t="shared" si="386"/>
        <v>ORD104953_20250118_CUST00735_MED004</v>
      </c>
      <c r="T4954" s="23">
        <f t="shared" si="387"/>
        <v>1</v>
      </c>
      <c r="U4954" s="6">
        <f t="shared" si="388"/>
        <v>230.98</v>
      </c>
      <c r="V4954" s="6">
        <f>tbl_Raw_Data[[#This Row],[Discount_Pct]]*tbl_Raw_Data[[#This Row],[Gross_Amount]]/100</f>
        <v>11.548999999999999</v>
      </c>
      <c r="W4954" s="6">
        <f>tbl_Raw_Data[[#This Row],[Gross_Amount]]-tbl_Raw_Data[[#This Row],[Discount_Amount]]</f>
        <v>219.43099999999998</v>
      </c>
      <c r="X4954" s="6">
        <f>tbl_Raw_Data[[#This Row],[Net_Amount_Before_Tax]]*tbl_Raw_Data[[#This Row],[Tax_Pct]]/100</f>
        <v>26.331719999999997</v>
      </c>
      <c r="Y4954" s="6">
        <f>tbl_Raw_Data[[#This Row],[Net_Amount_Before_Tax]]+tbl_Raw_Data[[#This Row],[Tax_Amount]]</f>
        <v>245.76271999999997</v>
      </c>
      <c r="Z4954" s="6">
        <f t="shared" si="389"/>
        <v>2</v>
      </c>
    </row>
    <row r="4955" spans="1:26" x14ac:dyDescent="0.3">
      <c r="A4955" s="23" t="s">
        <v>7003</v>
      </c>
      <c r="B4955" s="34">
        <v>45450</v>
      </c>
      <c r="C4955" s="23" t="s">
        <v>642</v>
      </c>
      <c r="D4955" s="23" t="s">
        <v>130</v>
      </c>
      <c r="E4955" s="23" t="s">
        <v>131</v>
      </c>
      <c r="F4955" s="23">
        <v>700019</v>
      </c>
      <c r="G4955" s="23" t="s">
        <v>68</v>
      </c>
      <c r="H4955" s="23" t="s">
        <v>69</v>
      </c>
      <c r="I4955" s="23" t="s">
        <v>55</v>
      </c>
      <c r="J4955" s="23" t="s">
        <v>56</v>
      </c>
      <c r="K4955" s="23" t="s">
        <v>24</v>
      </c>
      <c r="L4955" s="23">
        <v>2</v>
      </c>
      <c r="M4955" s="23">
        <v>29.29</v>
      </c>
      <c r="N4955" s="23">
        <v>10</v>
      </c>
      <c r="O4955" s="23">
        <v>5</v>
      </c>
      <c r="P4955" s="23" t="s">
        <v>25</v>
      </c>
      <c r="Q4955" s="23" t="s">
        <v>26</v>
      </c>
      <c r="R4955" s="23">
        <f t="shared" si="385"/>
        <v>1</v>
      </c>
      <c r="S4955" s="23" t="str">
        <f t="shared" si="386"/>
        <v>ORD104954_20240607_CUST00069_MED003</v>
      </c>
      <c r="T4955" s="23">
        <f t="shared" si="387"/>
        <v>1</v>
      </c>
      <c r="U4955" s="6">
        <f t="shared" si="388"/>
        <v>58.58</v>
      </c>
      <c r="V4955" s="6">
        <f>tbl_Raw_Data[[#This Row],[Discount_Pct]]*tbl_Raw_Data[[#This Row],[Gross_Amount]]/100</f>
        <v>5.8579999999999997</v>
      </c>
      <c r="W4955" s="6">
        <f>tbl_Raw_Data[[#This Row],[Gross_Amount]]-tbl_Raw_Data[[#This Row],[Discount_Amount]]</f>
        <v>52.722000000000001</v>
      </c>
      <c r="X4955" s="6">
        <f>tbl_Raw_Data[[#This Row],[Net_Amount_Before_Tax]]*tbl_Raw_Data[[#This Row],[Tax_Pct]]/100</f>
        <v>2.6361000000000003</v>
      </c>
      <c r="Y4955" s="6">
        <f>tbl_Raw_Data[[#This Row],[Net_Amount_Before_Tax]]+tbl_Raw_Data[[#This Row],[Tax_Amount]]</f>
        <v>55.3581</v>
      </c>
      <c r="Z4955" s="6">
        <f t="shared" si="389"/>
        <v>0</v>
      </c>
    </row>
    <row r="4956" spans="1:26" x14ac:dyDescent="0.3">
      <c r="A4956" s="23" t="s">
        <v>7004</v>
      </c>
      <c r="B4956" s="34">
        <v>45765</v>
      </c>
      <c r="C4956" s="23" t="s">
        <v>930</v>
      </c>
      <c r="D4956" s="23" t="s">
        <v>87</v>
      </c>
      <c r="E4956" s="23" t="s">
        <v>88</v>
      </c>
      <c r="F4956" s="23">
        <v>600001</v>
      </c>
      <c r="G4956" s="23" t="s">
        <v>30</v>
      </c>
      <c r="H4956" s="23" t="s">
        <v>31</v>
      </c>
      <c r="I4956" s="23" t="s">
        <v>32</v>
      </c>
      <c r="J4956" s="23" t="s">
        <v>23</v>
      </c>
      <c r="K4956" s="23" t="s">
        <v>24</v>
      </c>
      <c r="L4956" s="23">
        <v>4</v>
      </c>
      <c r="M4956" s="23">
        <v>125.28</v>
      </c>
      <c r="N4956" s="23">
        <v>10</v>
      </c>
      <c r="O4956" s="23">
        <v>12</v>
      </c>
      <c r="P4956" s="23" t="s">
        <v>33</v>
      </c>
      <c r="Q4956" s="23" t="s">
        <v>34</v>
      </c>
      <c r="R4956" s="23">
        <f t="shared" si="385"/>
        <v>1</v>
      </c>
      <c r="S4956" s="23" t="str">
        <f t="shared" si="386"/>
        <v>ORD104955_20250418_CUST01148_MED017</v>
      </c>
      <c r="T4956" s="23">
        <f t="shared" si="387"/>
        <v>1</v>
      </c>
      <c r="U4956" s="6">
        <f t="shared" si="388"/>
        <v>501.12</v>
      </c>
      <c r="V4956" s="6">
        <f>tbl_Raw_Data[[#This Row],[Discount_Pct]]*tbl_Raw_Data[[#This Row],[Gross_Amount]]/100</f>
        <v>50.111999999999995</v>
      </c>
      <c r="W4956" s="6">
        <f>tbl_Raw_Data[[#This Row],[Gross_Amount]]-tbl_Raw_Data[[#This Row],[Discount_Amount]]</f>
        <v>451.00800000000004</v>
      </c>
      <c r="X4956" s="6">
        <f>tbl_Raw_Data[[#This Row],[Net_Amount_Before_Tax]]*tbl_Raw_Data[[#This Row],[Tax_Pct]]/100</f>
        <v>54.120960000000004</v>
      </c>
      <c r="Y4956" s="6">
        <f>tbl_Raw_Data[[#This Row],[Net_Amount_Before_Tax]]+tbl_Raw_Data[[#This Row],[Tax_Amount]]</f>
        <v>505.12896000000006</v>
      </c>
      <c r="Z4956" s="6">
        <f t="shared" si="389"/>
        <v>4</v>
      </c>
    </row>
    <row r="4957" spans="1:26" x14ac:dyDescent="0.3">
      <c r="A4957" s="23" t="s">
        <v>7005</v>
      </c>
      <c r="B4957" s="34">
        <v>45336</v>
      </c>
      <c r="C4957" s="23" t="s">
        <v>3933</v>
      </c>
      <c r="D4957" s="23" t="s">
        <v>80</v>
      </c>
      <c r="E4957" s="23" t="s">
        <v>81</v>
      </c>
      <c r="F4957" s="23">
        <v>395010</v>
      </c>
      <c r="G4957" s="23" t="s">
        <v>119</v>
      </c>
      <c r="H4957" s="23" t="s">
        <v>120</v>
      </c>
      <c r="I4957" s="23" t="s">
        <v>32</v>
      </c>
      <c r="J4957" s="23" t="s">
        <v>64</v>
      </c>
      <c r="K4957" s="23" t="s">
        <v>57</v>
      </c>
      <c r="L4957" s="23">
        <v>2</v>
      </c>
      <c r="M4957" s="23">
        <v>65.95</v>
      </c>
      <c r="N4957" s="23">
        <v>10</v>
      </c>
      <c r="O4957" s="23">
        <v>12</v>
      </c>
      <c r="P4957" s="23" t="s">
        <v>33</v>
      </c>
      <c r="Q4957" s="23" t="s">
        <v>90</v>
      </c>
      <c r="R4957" s="23">
        <f t="shared" si="385"/>
        <v>1</v>
      </c>
      <c r="S4957" s="23" t="str">
        <f t="shared" si="386"/>
        <v>ORD104956_20240214_CUST03417_MED010</v>
      </c>
      <c r="T4957" s="23">
        <f t="shared" si="387"/>
        <v>1</v>
      </c>
      <c r="U4957" s="6">
        <f t="shared" si="388"/>
        <v>131.9</v>
      </c>
      <c r="V4957" s="6">
        <f>tbl_Raw_Data[[#This Row],[Discount_Pct]]*tbl_Raw_Data[[#This Row],[Gross_Amount]]/100</f>
        <v>13.19</v>
      </c>
      <c r="W4957" s="6">
        <f>tbl_Raw_Data[[#This Row],[Gross_Amount]]-tbl_Raw_Data[[#This Row],[Discount_Amount]]</f>
        <v>118.71000000000001</v>
      </c>
      <c r="X4957" s="6">
        <f>tbl_Raw_Data[[#This Row],[Net_Amount_Before_Tax]]*tbl_Raw_Data[[#This Row],[Tax_Pct]]/100</f>
        <v>14.245200000000001</v>
      </c>
      <c r="Y4957" s="6">
        <f>tbl_Raw_Data[[#This Row],[Net_Amount_Before_Tax]]+tbl_Raw_Data[[#This Row],[Tax_Amount]]</f>
        <v>132.95520000000002</v>
      </c>
      <c r="Z4957" s="6">
        <f t="shared" si="389"/>
        <v>0</v>
      </c>
    </row>
    <row r="4958" spans="1:26" x14ac:dyDescent="0.3">
      <c r="A4958" s="23" t="s">
        <v>7006</v>
      </c>
      <c r="B4958" s="34">
        <v>45739</v>
      </c>
      <c r="C4958" s="23" t="s">
        <v>7007</v>
      </c>
      <c r="D4958" s="23" t="s">
        <v>123</v>
      </c>
      <c r="E4958" s="23" t="s">
        <v>101</v>
      </c>
      <c r="F4958" s="23">
        <v>226021</v>
      </c>
      <c r="G4958" s="23" t="s">
        <v>138</v>
      </c>
      <c r="H4958" s="23" t="s">
        <v>139</v>
      </c>
      <c r="I4958" s="23" t="s">
        <v>50</v>
      </c>
      <c r="J4958" s="23" t="s">
        <v>140</v>
      </c>
      <c r="K4958" s="23" t="s">
        <v>24</v>
      </c>
      <c r="L4958" s="23">
        <v>1</v>
      </c>
      <c r="M4958" s="23">
        <v>147.57</v>
      </c>
      <c r="N4958" s="23">
        <v>10</v>
      </c>
      <c r="O4958" s="23">
        <v>12</v>
      </c>
      <c r="P4958" s="23" t="s">
        <v>58</v>
      </c>
      <c r="Q4958" s="23" t="s">
        <v>34</v>
      </c>
      <c r="R4958" s="23">
        <f t="shared" si="385"/>
        <v>1</v>
      </c>
      <c r="S4958" s="23" t="str">
        <f t="shared" si="386"/>
        <v>ORD104957_20250323_CUST00716_MED013</v>
      </c>
      <c r="T4958" s="23">
        <f t="shared" si="387"/>
        <v>1</v>
      </c>
      <c r="U4958" s="6">
        <f t="shared" si="388"/>
        <v>147.57</v>
      </c>
      <c r="V4958" s="6">
        <f>tbl_Raw_Data[[#This Row],[Discount_Pct]]*tbl_Raw_Data[[#This Row],[Gross_Amount]]/100</f>
        <v>14.756999999999998</v>
      </c>
      <c r="W4958" s="6">
        <f>tbl_Raw_Data[[#This Row],[Gross_Amount]]-tbl_Raw_Data[[#This Row],[Discount_Amount]]</f>
        <v>132.81299999999999</v>
      </c>
      <c r="X4958" s="6">
        <f>tbl_Raw_Data[[#This Row],[Net_Amount_Before_Tax]]*tbl_Raw_Data[[#This Row],[Tax_Pct]]/100</f>
        <v>15.937559999999998</v>
      </c>
      <c r="Y4958" s="6">
        <f>tbl_Raw_Data[[#This Row],[Net_Amount_Before_Tax]]+tbl_Raw_Data[[#This Row],[Tax_Amount]]</f>
        <v>148.75055999999998</v>
      </c>
      <c r="Z4958" s="6">
        <f t="shared" si="389"/>
        <v>1</v>
      </c>
    </row>
    <row r="4959" spans="1:26" x14ac:dyDescent="0.3">
      <c r="A4959" s="23" t="s">
        <v>7008</v>
      </c>
      <c r="B4959" s="34">
        <v>45904</v>
      </c>
      <c r="C4959" s="23" t="s">
        <v>7009</v>
      </c>
      <c r="D4959" s="23" t="s">
        <v>80</v>
      </c>
      <c r="E4959" s="23" t="s">
        <v>81</v>
      </c>
      <c r="F4959" s="23">
        <v>395007</v>
      </c>
      <c r="G4959" s="23" t="s">
        <v>94</v>
      </c>
      <c r="H4959" s="23" t="s">
        <v>95</v>
      </c>
      <c r="I4959" s="23" t="s">
        <v>84</v>
      </c>
      <c r="J4959" s="23" t="s">
        <v>42</v>
      </c>
      <c r="K4959" s="23" t="s">
        <v>24</v>
      </c>
      <c r="L4959" s="23">
        <v>1</v>
      </c>
      <c r="M4959" s="23">
        <v>89.7</v>
      </c>
      <c r="N4959" s="23">
        <v>5</v>
      </c>
      <c r="O4959" s="23">
        <v>12</v>
      </c>
      <c r="P4959" s="23" t="s">
        <v>89</v>
      </c>
      <c r="Q4959" s="23" t="s">
        <v>44</v>
      </c>
      <c r="R4959" s="23">
        <f t="shared" si="385"/>
        <v>1</v>
      </c>
      <c r="S4959" s="23" t="str">
        <f t="shared" si="386"/>
        <v>ORD104958_20250904_CUST00288_MED021</v>
      </c>
      <c r="T4959" s="23">
        <f t="shared" si="387"/>
        <v>1</v>
      </c>
      <c r="U4959" s="6">
        <f t="shared" si="388"/>
        <v>89.7</v>
      </c>
      <c r="V4959" s="6">
        <f>tbl_Raw_Data[[#This Row],[Discount_Pct]]*tbl_Raw_Data[[#This Row],[Gross_Amount]]/100</f>
        <v>4.4850000000000003</v>
      </c>
      <c r="W4959" s="6">
        <f>tbl_Raw_Data[[#This Row],[Gross_Amount]]-tbl_Raw_Data[[#This Row],[Discount_Amount]]</f>
        <v>85.215000000000003</v>
      </c>
      <c r="X4959" s="6">
        <f>tbl_Raw_Data[[#This Row],[Net_Amount_Before_Tax]]*tbl_Raw_Data[[#This Row],[Tax_Pct]]/100</f>
        <v>10.2258</v>
      </c>
      <c r="Y4959" s="6">
        <f>tbl_Raw_Data[[#This Row],[Net_Amount_Before_Tax]]+tbl_Raw_Data[[#This Row],[Tax_Amount]]</f>
        <v>95.440799999999996</v>
      </c>
      <c r="Z4959" s="6">
        <f t="shared" si="389"/>
        <v>1</v>
      </c>
    </row>
    <row r="4960" spans="1:26" x14ac:dyDescent="0.3">
      <c r="A4960" s="23" t="s">
        <v>7010</v>
      </c>
      <c r="B4960" s="34">
        <v>45620</v>
      </c>
      <c r="C4960" s="23" t="s">
        <v>5014</v>
      </c>
      <c r="D4960" s="23" t="s">
        <v>72</v>
      </c>
      <c r="E4960" s="23" t="s">
        <v>73</v>
      </c>
      <c r="F4960" s="23">
        <v>302021</v>
      </c>
      <c r="G4960" s="23" t="s">
        <v>48</v>
      </c>
      <c r="H4960" s="23" t="s">
        <v>49</v>
      </c>
      <c r="I4960" s="23" t="s">
        <v>50</v>
      </c>
      <c r="J4960" s="23" t="s">
        <v>23</v>
      </c>
      <c r="K4960" s="23" t="s">
        <v>24</v>
      </c>
      <c r="L4960" s="23">
        <v>1</v>
      </c>
      <c r="M4960" s="23">
        <v>105.85</v>
      </c>
      <c r="N4960" s="23">
        <v>5</v>
      </c>
      <c r="O4960" s="23">
        <v>12</v>
      </c>
      <c r="P4960" s="23" t="s">
        <v>58</v>
      </c>
      <c r="Q4960" s="23" t="s">
        <v>34</v>
      </c>
      <c r="R4960" s="23">
        <f t="shared" si="385"/>
        <v>1</v>
      </c>
      <c r="S4960" s="23" t="str">
        <f t="shared" si="386"/>
        <v>ORD104959_20241124_CUST02614_MED028</v>
      </c>
      <c r="T4960" s="23">
        <f t="shared" si="387"/>
        <v>1</v>
      </c>
      <c r="U4960" s="6">
        <f t="shared" si="388"/>
        <v>105.85</v>
      </c>
      <c r="V4960" s="6">
        <f>tbl_Raw_Data[[#This Row],[Discount_Pct]]*tbl_Raw_Data[[#This Row],[Gross_Amount]]/100</f>
        <v>5.2925000000000004</v>
      </c>
      <c r="W4960" s="6">
        <f>tbl_Raw_Data[[#This Row],[Gross_Amount]]-tbl_Raw_Data[[#This Row],[Discount_Amount]]</f>
        <v>100.55749999999999</v>
      </c>
      <c r="X4960" s="6">
        <f>tbl_Raw_Data[[#This Row],[Net_Amount_Before_Tax]]*tbl_Raw_Data[[#This Row],[Tax_Pct]]/100</f>
        <v>12.066899999999999</v>
      </c>
      <c r="Y4960" s="6">
        <f>tbl_Raw_Data[[#This Row],[Net_Amount_Before_Tax]]+tbl_Raw_Data[[#This Row],[Tax_Amount]]</f>
        <v>112.62439999999999</v>
      </c>
      <c r="Z4960" s="6">
        <f t="shared" si="389"/>
        <v>1</v>
      </c>
    </row>
    <row r="4961" spans="1:26" x14ac:dyDescent="0.3">
      <c r="A4961" s="23" t="s">
        <v>7011</v>
      </c>
      <c r="B4961" s="34">
        <v>45940</v>
      </c>
      <c r="C4961" s="23" t="s">
        <v>3416</v>
      </c>
      <c r="D4961" s="23" t="s">
        <v>159</v>
      </c>
      <c r="E4961" s="23" t="s">
        <v>47</v>
      </c>
      <c r="F4961" s="23">
        <v>400050</v>
      </c>
      <c r="G4961" s="23" t="s">
        <v>315</v>
      </c>
      <c r="H4961" s="23" t="s">
        <v>316</v>
      </c>
      <c r="I4961" s="23" t="s">
        <v>50</v>
      </c>
      <c r="J4961" s="23" t="s">
        <v>114</v>
      </c>
      <c r="K4961" s="23" t="s">
        <v>24</v>
      </c>
      <c r="L4961" s="23">
        <v>1</v>
      </c>
      <c r="M4961" s="23">
        <v>111.02</v>
      </c>
      <c r="N4961" s="23">
        <v>5</v>
      </c>
      <c r="O4961" s="23">
        <v>12</v>
      </c>
      <c r="P4961" s="23" t="s">
        <v>58</v>
      </c>
      <c r="Q4961" s="23" t="s">
        <v>34</v>
      </c>
      <c r="R4961" s="23">
        <f t="shared" si="385"/>
        <v>1</v>
      </c>
      <c r="S4961" s="23" t="str">
        <f t="shared" si="386"/>
        <v>ORD104960_20251010_CUST01845_MED012</v>
      </c>
      <c r="T4961" s="23">
        <f t="shared" si="387"/>
        <v>1</v>
      </c>
      <c r="U4961" s="6">
        <f t="shared" si="388"/>
        <v>111.02</v>
      </c>
      <c r="V4961" s="6">
        <f>tbl_Raw_Data[[#This Row],[Discount_Pct]]*tbl_Raw_Data[[#This Row],[Gross_Amount]]/100</f>
        <v>5.5510000000000002</v>
      </c>
      <c r="W4961" s="6">
        <f>tbl_Raw_Data[[#This Row],[Gross_Amount]]-tbl_Raw_Data[[#This Row],[Discount_Amount]]</f>
        <v>105.46899999999999</v>
      </c>
      <c r="X4961" s="6">
        <f>tbl_Raw_Data[[#This Row],[Net_Amount_Before_Tax]]*tbl_Raw_Data[[#This Row],[Tax_Pct]]/100</f>
        <v>12.656279999999999</v>
      </c>
      <c r="Y4961" s="6">
        <f>tbl_Raw_Data[[#This Row],[Net_Amount_Before_Tax]]+tbl_Raw_Data[[#This Row],[Tax_Amount]]</f>
        <v>118.12527999999999</v>
      </c>
      <c r="Z4961" s="6">
        <f t="shared" si="389"/>
        <v>3</v>
      </c>
    </row>
    <row r="4962" spans="1:26" x14ac:dyDescent="0.3">
      <c r="A4962" s="23" t="s">
        <v>7012</v>
      </c>
      <c r="B4962" s="34">
        <v>45767</v>
      </c>
      <c r="C4962" s="23" t="s">
        <v>7013</v>
      </c>
      <c r="D4962" s="23" t="s">
        <v>28</v>
      </c>
      <c r="E4962" s="23" t="s">
        <v>29</v>
      </c>
      <c r="F4962" s="23">
        <v>500084</v>
      </c>
      <c r="G4962" s="23" t="s">
        <v>107</v>
      </c>
      <c r="H4962" s="23" t="s">
        <v>108</v>
      </c>
      <c r="I4962" s="23" t="s">
        <v>63</v>
      </c>
      <c r="J4962" s="23" t="s">
        <v>42</v>
      </c>
      <c r="K4962" s="23" t="s">
        <v>57</v>
      </c>
      <c r="L4962" s="23">
        <v>4</v>
      </c>
      <c r="M4962" s="23">
        <v>103.53</v>
      </c>
      <c r="N4962" s="23">
        <v>10</v>
      </c>
      <c r="O4962" s="23">
        <v>12</v>
      </c>
      <c r="P4962" s="23" t="s">
        <v>65</v>
      </c>
      <c r="Q4962" s="23" t="s">
        <v>34</v>
      </c>
      <c r="R4962" s="23">
        <f t="shared" si="385"/>
        <v>1</v>
      </c>
      <c r="S4962" s="23" t="str">
        <f t="shared" si="386"/>
        <v>ORD104961_20250420_CUST03153_MED005</v>
      </c>
      <c r="T4962" s="23">
        <f t="shared" si="387"/>
        <v>1</v>
      </c>
      <c r="U4962" s="6">
        <f t="shared" si="388"/>
        <v>414.12</v>
      </c>
      <c r="V4962" s="6">
        <f>tbl_Raw_Data[[#This Row],[Discount_Pct]]*tbl_Raw_Data[[#This Row],[Gross_Amount]]/100</f>
        <v>41.411999999999999</v>
      </c>
      <c r="W4962" s="6">
        <f>tbl_Raw_Data[[#This Row],[Gross_Amount]]-tbl_Raw_Data[[#This Row],[Discount_Amount]]</f>
        <v>372.70800000000003</v>
      </c>
      <c r="X4962" s="6">
        <f>tbl_Raw_Data[[#This Row],[Net_Amount_Before_Tax]]*tbl_Raw_Data[[#This Row],[Tax_Pct]]/100</f>
        <v>44.724960000000003</v>
      </c>
      <c r="Y4962" s="6">
        <f>tbl_Raw_Data[[#This Row],[Net_Amount_Before_Tax]]+tbl_Raw_Data[[#This Row],[Tax_Amount]]</f>
        <v>417.43296000000004</v>
      </c>
      <c r="Z4962" s="6">
        <f t="shared" si="389"/>
        <v>1</v>
      </c>
    </row>
    <row r="4963" spans="1:26" x14ac:dyDescent="0.3">
      <c r="A4963" s="23" t="s">
        <v>7014</v>
      </c>
      <c r="B4963" s="34">
        <v>45839</v>
      </c>
      <c r="C4963" s="23" t="s">
        <v>2050</v>
      </c>
      <c r="D4963" s="23" t="s">
        <v>87</v>
      </c>
      <c r="E4963" s="23" t="s">
        <v>88</v>
      </c>
      <c r="F4963" s="23">
        <v>600096</v>
      </c>
      <c r="G4963" s="23" t="s">
        <v>107</v>
      </c>
      <c r="H4963" s="23" t="s">
        <v>108</v>
      </c>
      <c r="I4963" s="23" t="s">
        <v>63</v>
      </c>
      <c r="J4963" s="23" t="s">
        <v>42</v>
      </c>
      <c r="K4963" s="23" t="s">
        <v>57</v>
      </c>
      <c r="L4963" s="23">
        <v>2</v>
      </c>
      <c r="M4963" s="23">
        <v>91.43</v>
      </c>
      <c r="N4963" s="23">
        <v>5</v>
      </c>
      <c r="O4963" s="23">
        <v>5</v>
      </c>
      <c r="P4963" s="23" t="s">
        <v>58</v>
      </c>
      <c r="Q4963" s="23" t="s">
        <v>34</v>
      </c>
      <c r="R4963" s="23">
        <f t="shared" si="385"/>
        <v>1</v>
      </c>
      <c r="S4963" s="23" t="str">
        <f t="shared" si="386"/>
        <v>ORD104962_20250701_CUST02587_MED005</v>
      </c>
      <c r="T4963" s="23">
        <f t="shared" si="387"/>
        <v>1</v>
      </c>
      <c r="U4963" s="6">
        <f t="shared" si="388"/>
        <v>182.86</v>
      </c>
      <c r="V4963" s="6">
        <f>tbl_Raw_Data[[#This Row],[Discount_Pct]]*tbl_Raw_Data[[#This Row],[Gross_Amount]]/100</f>
        <v>9.1430000000000007</v>
      </c>
      <c r="W4963" s="6">
        <f>tbl_Raw_Data[[#This Row],[Gross_Amount]]-tbl_Raw_Data[[#This Row],[Discount_Amount]]</f>
        <v>173.71700000000001</v>
      </c>
      <c r="X4963" s="6">
        <f>tbl_Raw_Data[[#This Row],[Net_Amount_Before_Tax]]*tbl_Raw_Data[[#This Row],[Tax_Pct]]/100</f>
        <v>8.6858500000000003</v>
      </c>
      <c r="Y4963" s="6">
        <f>tbl_Raw_Data[[#This Row],[Net_Amount_Before_Tax]]+tbl_Raw_Data[[#This Row],[Tax_Amount]]</f>
        <v>182.40285</v>
      </c>
      <c r="Z4963" s="6">
        <f t="shared" si="389"/>
        <v>3</v>
      </c>
    </row>
    <row r="4964" spans="1:26" x14ac:dyDescent="0.3">
      <c r="A4964" s="23" t="s">
        <v>7015</v>
      </c>
      <c r="B4964" s="34">
        <v>45573</v>
      </c>
      <c r="C4964" s="23" t="s">
        <v>1739</v>
      </c>
      <c r="D4964" s="23" t="s">
        <v>19</v>
      </c>
      <c r="E4964" s="23" t="s">
        <v>19</v>
      </c>
      <c r="F4964" s="23">
        <v>110001</v>
      </c>
      <c r="G4964" s="23" t="s">
        <v>132</v>
      </c>
      <c r="H4964" s="23" t="s">
        <v>133</v>
      </c>
      <c r="I4964" s="23" t="s">
        <v>134</v>
      </c>
      <c r="J4964" s="23" t="s">
        <v>135</v>
      </c>
      <c r="K4964" s="23" t="s">
        <v>57</v>
      </c>
      <c r="L4964" s="23">
        <v>4</v>
      </c>
      <c r="M4964" s="23">
        <v>66.61</v>
      </c>
      <c r="N4964" s="23">
        <v>0</v>
      </c>
      <c r="O4964" s="23">
        <v>18</v>
      </c>
      <c r="P4964" s="23" t="s">
        <v>65</v>
      </c>
      <c r="Q4964" s="23" t="s">
        <v>34</v>
      </c>
      <c r="R4964" s="23">
        <f t="shared" si="385"/>
        <v>1</v>
      </c>
      <c r="S4964" s="23" t="str">
        <f t="shared" si="386"/>
        <v>ORD104963_20241008_CUST02653_MED007</v>
      </c>
      <c r="T4964" s="23">
        <f t="shared" si="387"/>
        <v>1</v>
      </c>
      <c r="U4964" s="6">
        <f t="shared" si="388"/>
        <v>266.44</v>
      </c>
      <c r="V4964" s="6">
        <f>tbl_Raw_Data[[#This Row],[Discount_Pct]]*tbl_Raw_Data[[#This Row],[Gross_Amount]]/100</f>
        <v>0</v>
      </c>
      <c r="W4964" s="6">
        <f>tbl_Raw_Data[[#This Row],[Gross_Amount]]-tbl_Raw_Data[[#This Row],[Discount_Amount]]</f>
        <v>266.44</v>
      </c>
      <c r="X4964" s="6">
        <f>tbl_Raw_Data[[#This Row],[Net_Amount_Before_Tax]]*tbl_Raw_Data[[#This Row],[Tax_Pct]]/100</f>
        <v>47.959200000000003</v>
      </c>
      <c r="Y4964" s="6">
        <f>tbl_Raw_Data[[#This Row],[Net_Amount_Before_Tax]]+tbl_Raw_Data[[#This Row],[Tax_Amount]]</f>
        <v>314.39920000000001</v>
      </c>
      <c r="Z4964" s="6">
        <f t="shared" si="389"/>
        <v>4</v>
      </c>
    </row>
    <row r="4965" spans="1:26" x14ac:dyDescent="0.3">
      <c r="A4965" s="23" t="s">
        <v>7016</v>
      </c>
      <c r="B4965" s="34">
        <v>45626</v>
      </c>
      <c r="C4965" s="23" t="s">
        <v>5332</v>
      </c>
      <c r="D4965" s="23" t="s">
        <v>37</v>
      </c>
      <c r="E4965" s="23" t="s">
        <v>38</v>
      </c>
      <c r="F4965" s="23">
        <v>452020</v>
      </c>
      <c r="G4965" s="23" t="s">
        <v>102</v>
      </c>
      <c r="H4965" s="23" t="s">
        <v>103</v>
      </c>
      <c r="I4965" s="23" t="s">
        <v>104</v>
      </c>
      <c r="J4965" s="23" t="s">
        <v>64</v>
      </c>
      <c r="K4965" s="23" t="s">
        <v>57</v>
      </c>
      <c r="L4965" s="23">
        <v>5</v>
      </c>
      <c r="M4965" s="23">
        <v>94.02</v>
      </c>
      <c r="N4965" s="23">
        <v>15</v>
      </c>
      <c r="O4965" s="23">
        <v>5</v>
      </c>
      <c r="P4965" s="23" t="s">
        <v>89</v>
      </c>
      <c r="Q4965" s="23" t="s">
        <v>34</v>
      </c>
      <c r="R4965" s="23">
        <f t="shared" si="385"/>
        <v>1</v>
      </c>
      <c r="S4965" s="23" t="str">
        <f t="shared" si="386"/>
        <v>ORD104964_20241130_CUST03100_MED029</v>
      </c>
      <c r="T4965" s="23">
        <f t="shared" si="387"/>
        <v>1</v>
      </c>
      <c r="U4965" s="6">
        <f t="shared" si="388"/>
        <v>470.09999999999997</v>
      </c>
      <c r="V4965" s="6">
        <f>tbl_Raw_Data[[#This Row],[Discount_Pct]]*tbl_Raw_Data[[#This Row],[Gross_Amount]]/100</f>
        <v>70.514999999999986</v>
      </c>
      <c r="W4965" s="6">
        <f>tbl_Raw_Data[[#This Row],[Gross_Amount]]-tbl_Raw_Data[[#This Row],[Discount_Amount]]</f>
        <v>399.58499999999998</v>
      </c>
      <c r="X4965" s="6">
        <f>tbl_Raw_Data[[#This Row],[Net_Amount_Before_Tax]]*tbl_Raw_Data[[#This Row],[Tax_Pct]]/100</f>
        <v>19.97925</v>
      </c>
      <c r="Y4965" s="6">
        <f>tbl_Raw_Data[[#This Row],[Net_Amount_Before_Tax]]+tbl_Raw_Data[[#This Row],[Tax_Amount]]</f>
        <v>419.56424999999996</v>
      </c>
      <c r="Z4965" s="6">
        <f t="shared" si="389"/>
        <v>3</v>
      </c>
    </row>
    <row r="4966" spans="1:26" x14ac:dyDescent="0.3">
      <c r="A4966" s="23" t="s">
        <v>7017</v>
      </c>
      <c r="B4966" s="34">
        <v>45512</v>
      </c>
      <c r="C4966" s="23" t="s">
        <v>5300</v>
      </c>
      <c r="D4966" s="23" t="s">
        <v>28</v>
      </c>
      <c r="E4966" s="23" t="s">
        <v>29</v>
      </c>
      <c r="F4966" s="23">
        <v>500084</v>
      </c>
      <c r="G4966" s="23" t="s">
        <v>119</v>
      </c>
      <c r="H4966" s="23" t="s">
        <v>120</v>
      </c>
      <c r="I4966" s="23" t="s">
        <v>32</v>
      </c>
      <c r="J4966" s="23" t="s">
        <v>64</v>
      </c>
      <c r="K4966" s="23" t="s">
        <v>57</v>
      </c>
      <c r="L4966" s="23">
        <v>3</v>
      </c>
      <c r="M4966" s="23">
        <v>67.89</v>
      </c>
      <c r="N4966" s="23">
        <v>0</v>
      </c>
      <c r="O4966" s="23">
        <v>5</v>
      </c>
      <c r="P4966" s="23" t="s">
        <v>33</v>
      </c>
      <c r="Q4966" s="23" t="s">
        <v>34</v>
      </c>
      <c r="R4966" s="23">
        <f t="shared" si="385"/>
        <v>1</v>
      </c>
      <c r="S4966" s="23" t="str">
        <f t="shared" si="386"/>
        <v>ORD104965_20240808_CUST00559_MED010</v>
      </c>
      <c r="T4966" s="23">
        <f t="shared" si="387"/>
        <v>1</v>
      </c>
      <c r="U4966" s="6">
        <f t="shared" si="388"/>
        <v>203.67000000000002</v>
      </c>
      <c r="V4966" s="6">
        <f>tbl_Raw_Data[[#This Row],[Discount_Pct]]*tbl_Raw_Data[[#This Row],[Gross_Amount]]/100</f>
        <v>0</v>
      </c>
      <c r="W4966" s="6">
        <f>tbl_Raw_Data[[#This Row],[Gross_Amount]]-tbl_Raw_Data[[#This Row],[Discount_Amount]]</f>
        <v>203.67000000000002</v>
      </c>
      <c r="X4966" s="6">
        <f>tbl_Raw_Data[[#This Row],[Net_Amount_Before_Tax]]*tbl_Raw_Data[[#This Row],[Tax_Pct]]/100</f>
        <v>10.183500000000002</v>
      </c>
      <c r="Y4966" s="6">
        <f>tbl_Raw_Data[[#This Row],[Net_Amount_Before_Tax]]+tbl_Raw_Data[[#This Row],[Tax_Amount]]</f>
        <v>213.85350000000003</v>
      </c>
      <c r="Z4966" s="6">
        <f t="shared" si="389"/>
        <v>2</v>
      </c>
    </row>
    <row r="4967" spans="1:26" x14ac:dyDescent="0.3">
      <c r="A4967" s="23" t="s">
        <v>7018</v>
      </c>
      <c r="B4967" s="34">
        <v>45828</v>
      </c>
      <c r="C4967" s="23" t="s">
        <v>3021</v>
      </c>
      <c r="D4967" s="23" t="s">
        <v>100</v>
      </c>
      <c r="E4967" s="23" t="s">
        <v>101</v>
      </c>
      <c r="F4967" s="23">
        <v>201304</v>
      </c>
      <c r="G4967" s="23" t="s">
        <v>256</v>
      </c>
      <c r="H4967" s="23" t="s">
        <v>257</v>
      </c>
      <c r="I4967" s="23" t="s">
        <v>22</v>
      </c>
      <c r="J4967" s="23" t="s">
        <v>258</v>
      </c>
      <c r="K4967" s="23" t="s">
        <v>57</v>
      </c>
      <c r="L4967" s="23">
        <v>1</v>
      </c>
      <c r="M4967" s="23">
        <v>63.6</v>
      </c>
      <c r="N4967" s="23">
        <v>5</v>
      </c>
      <c r="O4967" s="23">
        <v>5</v>
      </c>
      <c r="P4967" s="23" t="s">
        <v>89</v>
      </c>
      <c r="Q4967" s="23" t="s">
        <v>34</v>
      </c>
      <c r="R4967" s="23">
        <f t="shared" si="385"/>
        <v>1</v>
      </c>
      <c r="S4967" s="23" t="str">
        <f t="shared" si="386"/>
        <v>ORD104966_20250620_CUST02453_MED025</v>
      </c>
      <c r="T4967" s="23">
        <f t="shared" si="387"/>
        <v>1</v>
      </c>
      <c r="U4967" s="6">
        <f t="shared" si="388"/>
        <v>63.6</v>
      </c>
      <c r="V4967" s="6">
        <f>tbl_Raw_Data[[#This Row],[Discount_Pct]]*tbl_Raw_Data[[#This Row],[Gross_Amount]]/100</f>
        <v>3.18</v>
      </c>
      <c r="W4967" s="6">
        <f>tbl_Raw_Data[[#This Row],[Gross_Amount]]-tbl_Raw_Data[[#This Row],[Discount_Amount]]</f>
        <v>60.42</v>
      </c>
      <c r="X4967" s="6">
        <f>tbl_Raw_Data[[#This Row],[Net_Amount_Before_Tax]]*tbl_Raw_Data[[#This Row],[Tax_Pct]]/100</f>
        <v>3.0210000000000004</v>
      </c>
      <c r="Y4967" s="6">
        <f>tbl_Raw_Data[[#This Row],[Net_Amount_Before_Tax]]+tbl_Raw_Data[[#This Row],[Tax_Amount]]</f>
        <v>63.441000000000003</v>
      </c>
      <c r="Z4967" s="6">
        <f t="shared" si="389"/>
        <v>4</v>
      </c>
    </row>
    <row r="4968" spans="1:26" x14ac:dyDescent="0.3">
      <c r="A4968" s="23" t="s">
        <v>7019</v>
      </c>
      <c r="B4968" s="34">
        <v>45518</v>
      </c>
      <c r="C4968" s="23" t="s">
        <v>4782</v>
      </c>
      <c r="D4968" s="23" t="s">
        <v>100</v>
      </c>
      <c r="E4968" s="23" t="s">
        <v>101</v>
      </c>
      <c r="F4968" s="23">
        <v>201305</v>
      </c>
      <c r="G4968" s="23" t="s">
        <v>53</v>
      </c>
      <c r="H4968" s="23" t="s">
        <v>54</v>
      </c>
      <c r="I4968" s="23" t="s">
        <v>55</v>
      </c>
      <c r="J4968" s="23" t="s">
        <v>56</v>
      </c>
      <c r="K4968" s="23" t="s">
        <v>57</v>
      </c>
      <c r="L4968" s="23">
        <v>2</v>
      </c>
      <c r="M4968" s="23">
        <v>50.08</v>
      </c>
      <c r="N4968" s="23">
        <v>0</v>
      </c>
      <c r="O4968" s="23">
        <v>18</v>
      </c>
      <c r="P4968" s="23" t="s">
        <v>58</v>
      </c>
      <c r="Q4968" s="23" t="s">
        <v>26</v>
      </c>
      <c r="R4968" s="23">
        <f t="shared" si="385"/>
        <v>1</v>
      </c>
      <c r="S4968" s="23" t="str">
        <f t="shared" si="386"/>
        <v>ORD104967_20240814_CUST03446_MED020</v>
      </c>
      <c r="T4968" s="23">
        <f t="shared" si="387"/>
        <v>1</v>
      </c>
      <c r="U4968" s="6">
        <f t="shared" si="388"/>
        <v>100.16</v>
      </c>
      <c r="V4968" s="6">
        <f>tbl_Raw_Data[[#This Row],[Discount_Pct]]*tbl_Raw_Data[[#This Row],[Gross_Amount]]/100</f>
        <v>0</v>
      </c>
      <c r="W4968" s="6">
        <f>tbl_Raw_Data[[#This Row],[Gross_Amount]]-tbl_Raw_Data[[#This Row],[Discount_Amount]]</f>
        <v>100.16</v>
      </c>
      <c r="X4968" s="6">
        <f>tbl_Raw_Data[[#This Row],[Net_Amount_Before_Tax]]*tbl_Raw_Data[[#This Row],[Tax_Pct]]/100</f>
        <v>18.0288</v>
      </c>
      <c r="Y4968" s="6">
        <f>tbl_Raw_Data[[#This Row],[Net_Amount_Before_Tax]]+tbl_Raw_Data[[#This Row],[Tax_Amount]]</f>
        <v>118.1888</v>
      </c>
      <c r="Z4968" s="6">
        <f t="shared" si="389"/>
        <v>1</v>
      </c>
    </row>
    <row r="4969" spans="1:26" x14ac:dyDescent="0.3">
      <c r="A4969" s="23" t="s">
        <v>7019</v>
      </c>
      <c r="B4969" s="34">
        <v>45918</v>
      </c>
      <c r="C4969" s="23" t="s">
        <v>1112</v>
      </c>
      <c r="D4969" s="23" t="s">
        <v>80</v>
      </c>
      <c r="E4969" s="23" t="s">
        <v>81</v>
      </c>
      <c r="F4969" s="23">
        <v>395001</v>
      </c>
      <c r="G4969" s="23" t="s">
        <v>315</v>
      </c>
      <c r="H4969" s="23" t="s">
        <v>316</v>
      </c>
      <c r="I4969" s="23" t="s">
        <v>50</v>
      </c>
      <c r="J4969" s="23" t="s">
        <v>114</v>
      </c>
      <c r="K4969" s="23" t="s">
        <v>24</v>
      </c>
      <c r="L4969" s="23">
        <v>2</v>
      </c>
      <c r="M4969" s="23">
        <v>121.21</v>
      </c>
      <c r="N4969" s="23">
        <v>0</v>
      </c>
      <c r="O4969" s="23">
        <v>5</v>
      </c>
      <c r="P4969" s="23" t="s">
        <v>25</v>
      </c>
      <c r="Q4969" s="23" t="s">
        <v>34</v>
      </c>
      <c r="R4969" s="23">
        <f t="shared" si="385"/>
        <v>1</v>
      </c>
      <c r="S4969" s="23" t="str">
        <f t="shared" si="386"/>
        <v>ORD104967_20250918_CUST00320_MED012</v>
      </c>
      <c r="T4969" s="23">
        <f t="shared" si="387"/>
        <v>1</v>
      </c>
      <c r="U4969" s="6">
        <f t="shared" si="388"/>
        <v>242.42</v>
      </c>
      <c r="V4969" s="6">
        <f>tbl_Raw_Data[[#This Row],[Discount_Pct]]*tbl_Raw_Data[[#This Row],[Gross_Amount]]/100</f>
        <v>0</v>
      </c>
      <c r="W4969" s="6">
        <f>tbl_Raw_Data[[#This Row],[Gross_Amount]]-tbl_Raw_Data[[#This Row],[Discount_Amount]]</f>
        <v>242.42</v>
      </c>
      <c r="X4969" s="6">
        <f>tbl_Raw_Data[[#This Row],[Net_Amount_Before_Tax]]*tbl_Raw_Data[[#This Row],[Tax_Pct]]/100</f>
        <v>12.120999999999999</v>
      </c>
      <c r="Y4969" s="6">
        <f>tbl_Raw_Data[[#This Row],[Net_Amount_Before_Tax]]+tbl_Raw_Data[[#This Row],[Tax_Amount]]</f>
        <v>254.541</v>
      </c>
      <c r="Z4969" s="6">
        <f t="shared" si="389"/>
        <v>2</v>
      </c>
    </row>
    <row r="4970" spans="1:26" x14ac:dyDescent="0.3">
      <c r="A4970" s="23" t="s">
        <v>7020</v>
      </c>
      <c r="B4970" s="34">
        <v>45833</v>
      </c>
      <c r="C4970" s="23" t="s">
        <v>5406</v>
      </c>
      <c r="D4970" s="23" t="s">
        <v>52</v>
      </c>
      <c r="E4970" s="23" t="s">
        <v>52</v>
      </c>
      <c r="F4970" s="23">
        <v>160019</v>
      </c>
      <c r="G4970" s="23" t="s">
        <v>138</v>
      </c>
      <c r="H4970" s="23" t="s">
        <v>139</v>
      </c>
      <c r="I4970" s="23" t="s">
        <v>50</v>
      </c>
      <c r="J4970" s="23" t="s">
        <v>140</v>
      </c>
      <c r="K4970" s="23" t="s">
        <v>24</v>
      </c>
      <c r="L4970" s="23">
        <v>3</v>
      </c>
      <c r="M4970" s="23">
        <v>149.94999999999999</v>
      </c>
      <c r="N4970" s="23">
        <v>5</v>
      </c>
      <c r="O4970" s="23">
        <v>12</v>
      </c>
      <c r="P4970" s="23" t="s">
        <v>43</v>
      </c>
      <c r="Q4970" s="23" t="s">
        <v>34</v>
      </c>
      <c r="R4970" s="23">
        <f t="shared" si="385"/>
        <v>1</v>
      </c>
      <c r="S4970" s="23" t="str">
        <f t="shared" si="386"/>
        <v>ORD104969_20250625_CUST00443_MED013</v>
      </c>
      <c r="T4970" s="23">
        <f t="shared" si="387"/>
        <v>1</v>
      </c>
      <c r="U4970" s="6">
        <f t="shared" si="388"/>
        <v>449.84999999999997</v>
      </c>
      <c r="V4970" s="6">
        <f>tbl_Raw_Data[[#This Row],[Discount_Pct]]*tbl_Raw_Data[[#This Row],[Gross_Amount]]/100</f>
        <v>22.4925</v>
      </c>
      <c r="W4970" s="6">
        <f>tbl_Raw_Data[[#This Row],[Gross_Amount]]-tbl_Raw_Data[[#This Row],[Discount_Amount]]</f>
        <v>427.35749999999996</v>
      </c>
      <c r="X4970" s="6">
        <f>tbl_Raw_Data[[#This Row],[Net_Amount_Before_Tax]]*tbl_Raw_Data[[#This Row],[Tax_Pct]]/100</f>
        <v>51.282899999999991</v>
      </c>
      <c r="Y4970" s="6">
        <f>tbl_Raw_Data[[#This Row],[Net_Amount_Before_Tax]]+tbl_Raw_Data[[#This Row],[Tax_Amount]]</f>
        <v>478.64039999999994</v>
      </c>
      <c r="Z4970" s="6">
        <f t="shared" si="389"/>
        <v>4</v>
      </c>
    </row>
    <row r="4971" spans="1:26" x14ac:dyDescent="0.3">
      <c r="A4971" s="23" t="s">
        <v>7020</v>
      </c>
      <c r="B4971" s="34">
        <v>45850</v>
      </c>
      <c r="C4971" s="23" t="s">
        <v>2433</v>
      </c>
      <c r="D4971" s="23" t="s">
        <v>80</v>
      </c>
      <c r="E4971" s="23" t="s">
        <v>81</v>
      </c>
      <c r="F4971" s="23">
        <v>395010</v>
      </c>
      <c r="G4971" s="23" t="s">
        <v>20</v>
      </c>
      <c r="H4971" s="23" t="s">
        <v>21</v>
      </c>
      <c r="I4971" s="23" t="s">
        <v>22</v>
      </c>
      <c r="J4971" s="23" t="s">
        <v>23</v>
      </c>
      <c r="K4971" s="23" t="s">
        <v>24</v>
      </c>
      <c r="L4971" s="23">
        <v>4</v>
      </c>
      <c r="M4971" s="23">
        <v>131.12</v>
      </c>
      <c r="N4971" s="23">
        <v>5</v>
      </c>
      <c r="O4971" s="23">
        <v>5</v>
      </c>
      <c r="P4971" s="23" t="s">
        <v>43</v>
      </c>
      <c r="Q4971" s="23" t="s">
        <v>90</v>
      </c>
      <c r="R4971" s="23">
        <f t="shared" si="385"/>
        <v>1</v>
      </c>
      <c r="S4971" s="23" t="str">
        <f t="shared" si="386"/>
        <v>ORD104969_20250712_CUST01896_MED024</v>
      </c>
      <c r="T4971" s="23">
        <f t="shared" si="387"/>
        <v>1</v>
      </c>
      <c r="U4971" s="6">
        <f t="shared" si="388"/>
        <v>524.48</v>
      </c>
      <c r="V4971" s="6">
        <f>tbl_Raw_Data[[#This Row],[Discount_Pct]]*tbl_Raw_Data[[#This Row],[Gross_Amount]]/100</f>
        <v>26.224</v>
      </c>
      <c r="W4971" s="6">
        <f>tbl_Raw_Data[[#This Row],[Gross_Amount]]-tbl_Raw_Data[[#This Row],[Discount_Amount]]</f>
        <v>498.25600000000003</v>
      </c>
      <c r="X4971" s="6">
        <f>tbl_Raw_Data[[#This Row],[Net_Amount_Before_Tax]]*tbl_Raw_Data[[#This Row],[Tax_Pct]]/100</f>
        <v>24.912800000000001</v>
      </c>
      <c r="Y4971" s="6">
        <f>tbl_Raw_Data[[#This Row],[Net_Amount_Before_Tax]]+tbl_Raw_Data[[#This Row],[Tax_Amount]]</f>
        <v>523.16880000000003</v>
      </c>
      <c r="Z4971" s="6">
        <f t="shared" si="389"/>
        <v>1</v>
      </c>
    </row>
    <row r="4972" spans="1:26" x14ac:dyDescent="0.3">
      <c r="A4972" s="23" t="s">
        <v>7021</v>
      </c>
      <c r="B4972" s="34">
        <v>45665</v>
      </c>
      <c r="C4972" s="23" t="s">
        <v>582</v>
      </c>
      <c r="D4972" s="23" t="s">
        <v>46</v>
      </c>
      <c r="E4972" s="23" t="s">
        <v>47</v>
      </c>
      <c r="F4972" s="23">
        <v>411001</v>
      </c>
      <c r="G4972" s="23" t="s">
        <v>102</v>
      </c>
      <c r="H4972" s="23" t="s">
        <v>103</v>
      </c>
      <c r="I4972" s="23" t="s">
        <v>104</v>
      </c>
      <c r="J4972" s="23" t="s">
        <v>64</v>
      </c>
      <c r="K4972" s="23" t="s">
        <v>57</v>
      </c>
      <c r="L4972" s="23">
        <v>2</v>
      </c>
      <c r="M4972" s="23">
        <v>105.88</v>
      </c>
      <c r="N4972" s="23">
        <v>10</v>
      </c>
      <c r="O4972" s="23">
        <v>5</v>
      </c>
      <c r="P4972" s="23" t="s">
        <v>65</v>
      </c>
      <c r="Q4972" s="23" t="s">
        <v>34</v>
      </c>
      <c r="R4972" s="23">
        <f t="shared" si="385"/>
        <v>1</v>
      </c>
      <c r="S4972" s="23" t="str">
        <f t="shared" si="386"/>
        <v>ORD104971_20250108_CUST00093_MED029</v>
      </c>
      <c r="T4972" s="23">
        <f t="shared" si="387"/>
        <v>1</v>
      </c>
      <c r="U4972" s="6">
        <f t="shared" si="388"/>
        <v>211.76</v>
      </c>
      <c r="V4972" s="6">
        <f>tbl_Raw_Data[[#This Row],[Discount_Pct]]*tbl_Raw_Data[[#This Row],[Gross_Amount]]/100</f>
        <v>21.175999999999998</v>
      </c>
      <c r="W4972" s="6">
        <f>tbl_Raw_Data[[#This Row],[Gross_Amount]]-tbl_Raw_Data[[#This Row],[Discount_Amount]]</f>
        <v>190.584</v>
      </c>
      <c r="X4972" s="6">
        <f>tbl_Raw_Data[[#This Row],[Net_Amount_Before_Tax]]*tbl_Raw_Data[[#This Row],[Tax_Pct]]/100</f>
        <v>9.5292000000000012</v>
      </c>
      <c r="Y4972" s="6">
        <f>tbl_Raw_Data[[#This Row],[Net_Amount_Before_Tax]]+tbl_Raw_Data[[#This Row],[Tax_Amount]]</f>
        <v>200.11320000000001</v>
      </c>
      <c r="Z4972" s="6">
        <f t="shared" si="389"/>
        <v>3</v>
      </c>
    </row>
    <row r="4973" spans="1:26" x14ac:dyDescent="0.3">
      <c r="A4973" s="23" t="s">
        <v>7021</v>
      </c>
      <c r="B4973" s="34">
        <v>45910</v>
      </c>
      <c r="C4973" s="23" t="s">
        <v>6818</v>
      </c>
      <c r="D4973" s="23" t="s">
        <v>37</v>
      </c>
      <c r="E4973" s="23" t="s">
        <v>38</v>
      </c>
      <c r="F4973" s="23">
        <v>452010</v>
      </c>
      <c r="G4973" s="23" t="s">
        <v>68</v>
      </c>
      <c r="H4973" s="23" t="s">
        <v>69</v>
      </c>
      <c r="I4973" s="23" t="s">
        <v>55</v>
      </c>
      <c r="J4973" s="23" t="s">
        <v>56</v>
      </c>
      <c r="K4973" s="23" t="s">
        <v>24</v>
      </c>
      <c r="L4973" s="23">
        <v>1</v>
      </c>
      <c r="M4973" s="23">
        <v>29.51</v>
      </c>
      <c r="N4973" s="23">
        <v>15</v>
      </c>
      <c r="O4973" s="23">
        <v>5</v>
      </c>
      <c r="P4973" s="23" t="s">
        <v>25</v>
      </c>
      <c r="Q4973" s="23" t="s">
        <v>34</v>
      </c>
      <c r="R4973" s="23">
        <f t="shared" si="385"/>
        <v>1</v>
      </c>
      <c r="S4973" s="23" t="str">
        <f t="shared" si="386"/>
        <v>ORD104971_20250910_CUST02281_MED003</v>
      </c>
      <c r="T4973" s="23">
        <f t="shared" si="387"/>
        <v>1</v>
      </c>
      <c r="U4973" s="6">
        <f t="shared" si="388"/>
        <v>29.51</v>
      </c>
      <c r="V4973" s="6">
        <f>tbl_Raw_Data[[#This Row],[Discount_Pct]]*tbl_Raw_Data[[#This Row],[Gross_Amount]]/100</f>
        <v>4.4265000000000008</v>
      </c>
      <c r="W4973" s="6">
        <f>tbl_Raw_Data[[#This Row],[Gross_Amount]]-tbl_Raw_Data[[#This Row],[Discount_Amount]]</f>
        <v>25.083500000000001</v>
      </c>
      <c r="X4973" s="6">
        <f>tbl_Raw_Data[[#This Row],[Net_Amount_Before_Tax]]*tbl_Raw_Data[[#This Row],[Tax_Pct]]/100</f>
        <v>1.254175</v>
      </c>
      <c r="Y4973" s="6">
        <f>tbl_Raw_Data[[#This Row],[Net_Amount_Before_Tax]]+tbl_Raw_Data[[#This Row],[Tax_Amount]]</f>
        <v>26.337675000000001</v>
      </c>
      <c r="Z4973" s="6">
        <f t="shared" si="389"/>
        <v>1</v>
      </c>
    </row>
    <row r="4974" spans="1:26" x14ac:dyDescent="0.3">
      <c r="A4974" s="23" t="s">
        <v>7021</v>
      </c>
      <c r="B4974" s="34">
        <v>45791</v>
      </c>
      <c r="C4974" s="23" t="s">
        <v>6237</v>
      </c>
      <c r="D4974" s="23" t="s">
        <v>92</v>
      </c>
      <c r="E4974" s="23" t="s">
        <v>93</v>
      </c>
      <c r="F4974" s="23">
        <v>560034</v>
      </c>
      <c r="G4974" s="23" t="s">
        <v>256</v>
      </c>
      <c r="H4974" s="23" t="s">
        <v>257</v>
      </c>
      <c r="I4974" s="23" t="s">
        <v>22</v>
      </c>
      <c r="J4974" s="23" t="s">
        <v>258</v>
      </c>
      <c r="K4974" s="23" t="s">
        <v>57</v>
      </c>
      <c r="L4974" s="23">
        <v>1</v>
      </c>
      <c r="M4974" s="23">
        <v>63.78</v>
      </c>
      <c r="N4974" s="23">
        <v>5</v>
      </c>
      <c r="O4974" s="23">
        <v>5</v>
      </c>
      <c r="P4974" s="23" t="s">
        <v>33</v>
      </c>
      <c r="Q4974" s="23" t="s">
        <v>26</v>
      </c>
      <c r="R4974" s="23">
        <f t="shared" si="385"/>
        <v>1</v>
      </c>
      <c r="S4974" s="23" t="str">
        <f t="shared" si="386"/>
        <v>ORD104971_20250514_CUST00923_MED025</v>
      </c>
      <c r="T4974" s="23">
        <f t="shared" si="387"/>
        <v>1</v>
      </c>
      <c r="U4974" s="6">
        <f t="shared" si="388"/>
        <v>63.78</v>
      </c>
      <c r="V4974" s="6">
        <f>tbl_Raw_Data[[#This Row],[Discount_Pct]]*tbl_Raw_Data[[#This Row],[Gross_Amount]]/100</f>
        <v>3.1889999999999996</v>
      </c>
      <c r="W4974" s="6">
        <f>tbl_Raw_Data[[#This Row],[Gross_Amount]]-tbl_Raw_Data[[#This Row],[Discount_Amount]]</f>
        <v>60.591000000000001</v>
      </c>
      <c r="X4974" s="6">
        <f>tbl_Raw_Data[[#This Row],[Net_Amount_Before_Tax]]*tbl_Raw_Data[[#This Row],[Tax_Pct]]/100</f>
        <v>3.02955</v>
      </c>
      <c r="Y4974" s="6">
        <f>tbl_Raw_Data[[#This Row],[Net_Amount_Before_Tax]]+tbl_Raw_Data[[#This Row],[Tax_Amount]]</f>
        <v>63.620550000000001</v>
      </c>
      <c r="Z4974" s="6">
        <f t="shared" si="389"/>
        <v>1</v>
      </c>
    </row>
    <row r="4975" spans="1:26" x14ac:dyDescent="0.3">
      <c r="A4975" s="23" t="s">
        <v>7022</v>
      </c>
      <c r="B4975" s="34">
        <v>45858</v>
      </c>
      <c r="C4975" s="23" t="s">
        <v>1778</v>
      </c>
      <c r="D4975" s="23" t="s">
        <v>37</v>
      </c>
      <c r="E4975" s="23" t="s">
        <v>38</v>
      </c>
      <c r="F4975" s="23">
        <v>452018</v>
      </c>
      <c r="G4975" s="23" t="s">
        <v>94</v>
      </c>
      <c r="H4975" s="23" t="s">
        <v>95</v>
      </c>
      <c r="I4975" s="23" t="s">
        <v>84</v>
      </c>
      <c r="J4975" s="23" t="s">
        <v>42</v>
      </c>
      <c r="K4975" s="23" t="s">
        <v>24</v>
      </c>
      <c r="L4975" s="23">
        <v>2</v>
      </c>
      <c r="M4975" s="23">
        <v>80.63</v>
      </c>
      <c r="N4975" s="23">
        <v>0</v>
      </c>
      <c r="O4975" s="23">
        <v>5</v>
      </c>
      <c r="P4975" s="23" t="s">
        <v>33</v>
      </c>
      <c r="Q4975" s="23" t="s">
        <v>26</v>
      </c>
      <c r="R4975" s="23">
        <f t="shared" si="385"/>
        <v>1</v>
      </c>
      <c r="S4975" s="23" t="str">
        <f t="shared" si="386"/>
        <v>ORD104974_20250720_CUST00035_MED021</v>
      </c>
      <c r="T4975" s="23">
        <f t="shared" si="387"/>
        <v>1</v>
      </c>
      <c r="U4975" s="6">
        <f t="shared" si="388"/>
        <v>161.26</v>
      </c>
      <c r="V4975" s="6">
        <f>tbl_Raw_Data[[#This Row],[Discount_Pct]]*tbl_Raw_Data[[#This Row],[Gross_Amount]]/100</f>
        <v>0</v>
      </c>
      <c r="W4975" s="6">
        <f>tbl_Raw_Data[[#This Row],[Gross_Amount]]-tbl_Raw_Data[[#This Row],[Discount_Amount]]</f>
        <v>161.26</v>
      </c>
      <c r="X4975" s="6">
        <f>tbl_Raw_Data[[#This Row],[Net_Amount_Before_Tax]]*tbl_Raw_Data[[#This Row],[Tax_Pct]]/100</f>
        <v>8.0629999999999988</v>
      </c>
      <c r="Y4975" s="6">
        <f>tbl_Raw_Data[[#This Row],[Net_Amount_Before_Tax]]+tbl_Raw_Data[[#This Row],[Tax_Amount]]</f>
        <v>169.32299999999998</v>
      </c>
      <c r="Z4975" s="6">
        <f t="shared" si="389"/>
        <v>5</v>
      </c>
    </row>
    <row r="4976" spans="1:26" x14ac:dyDescent="0.3">
      <c r="A4976" s="23" t="s">
        <v>7023</v>
      </c>
      <c r="B4976" s="34">
        <v>46003</v>
      </c>
      <c r="C4976" s="23" t="s">
        <v>4258</v>
      </c>
      <c r="D4976" s="23" t="s">
        <v>159</v>
      </c>
      <c r="E4976" s="23" t="s">
        <v>47</v>
      </c>
      <c r="F4976" s="23">
        <v>400050</v>
      </c>
      <c r="G4976" s="23" t="s">
        <v>68</v>
      </c>
      <c r="H4976" s="23" t="s">
        <v>69</v>
      </c>
      <c r="I4976" s="23" t="s">
        <v>55</v>
      </c>
      <c r="J4976" s="23" t="s">
        <v>56</v>
      </c>
      <c r="K4976" s="23" t="s">
        <v>24</v>
      </c>
      <c r="L4976" s="23">
        <v>1</v>
      </c>
      <c r="M4976" s="23">
        <v>25.24</v>
      </c>
      <c r="N4976" s="23">
        <v>0</v>
      </c>
      <c r="O4976" s="23">
        <v>5</v>
      </c>
      <c r="P4976" s="23" t="s">
        <v>89</v>
      </c>
      <c r="Q4976" s="23" t="s">
        <v>90</v>
      </c>
      <c r="R4976" s="23">
        <f t="shared" si="385"/>
        <v>1</v>
      </c>
      <c r="S4976" s="23" t="str">
        <f t="shared" si="386"/>
        <v>ORD104975_20251212_CUST02627_MED003</v>
      </c>
      <c r="T4976" s="23">
        <f t="shared" si="387"/>
        <v>1</v>
      </c>
      <c r="U4976" s="6">
        <f t="shared" si="388"/>
        <v>25.24</v>
      </c>
      <c r="V4976" s="6">
        <f>tbl_Raw_Data[[#This Row],[Discount_Pct]]*tbl_Raw_Data[[#This Row],[Gross_Amount]]/100</f>
        <v>0</v>
      </c>
      <c r="W4976" s="6">
        <f>tbl_Raw_Data[[#This Row],[Gross_Amount]]-tbl_Raw_Data[[#This Row],[Discount_Amount]]</f>
        <v>25.24</v>
      </c>
      <c r="X4976" s="6">
        <f>tbl_Raw_Data[[#This Row],[Net_Amount_Before_Tax]]*tbl_Raw_Data[[#This Row],[Tax_Pct]]/100</f>
        <v>1.2619999999999998</v>
      </c>
      <c r="Y4976" s="6">
        <f>tbl_Raw_Data[[#This Row],[Net_Amount_Before_Tax]]+tbl_Raw_Data[[#This Row],[Tax_Amount]]</f>
        <v>26.501999999999999</v>
      </c>
      <c r="Z4976" s="6">
        <f t="shared" si="389"/>
        <v>2</v>
      </c>
    </row>
    <row r="4977" spans="1:26" x14ac:dyDescent="0.3">
      <c r="A4977" s="23" t="s">
        <v>7024</v>
      </c>
      <c r="B4977" s="34">
        <v>45574</v>
      </c>
      <c r="C4977" s="23" t="s">
        <v>4451</v>
      </c>
      <c r="D4977" s="23" t="s">
        <v>87</v>
      </c>
      <c r="E4977" s="23" t="s">
        <v>88</v>
      </c>
      <c r="F4977" s="23">
        <v>600018</v>
      </c>
      <c r="G4977" s="23" t="s">
        <v>48</v>
      </c>
      <c r="H4977" s="23" t="s">
        <v>49</v>
      </c>
      <c r="I4977" s="23" t="s">
        <v>50</v>
      </c>
      <c r="J4977" s="23" t="s">
        <v>23</v>
      </c>
      <c r="K4977" s="23" t="s">
        <v>24</v>
      </c>
      <c r="L4977" s="23">
        <v>5</v>
      </c>
      <c r="M4977" s="23">
        <v>102.32</v>
      </c>
      <c r="N4977" s="23">
        <v>10</v>
      </c>
      <c r="O4977" s="23">
        <v>5</v>
      </c>
      <c r="P4977" s="23" t="s">
        <v>89</v>
      </c>
      <c r="Q4977" s="23" t="s">
        <v>34</v>
      </c>
      <c r="R4977" s="23">
        <f t="shared" si="385"/>
        <v>1</v>
      </c>
      <c r="S4977" s="23" t="str">
        <f t="shared" si="386"/>
        <v>ORD104976_20241009_CUST00446_MED028</v>
      </c>
      <c r="T4977" s="23">
        <f t="shared" si="387"/>
        <v>1</v>
      </c>
      <c r="U4977" s="6">
        <f t="shared" si="388"/>
        <v>511.59999999999997</v>
      </c>
      <c r="V4977" s="6">
        <f>tbl_Raw_Data[[#This Row],[Discount_Pct]]*tbl_Raw_Data[[#This Row],[Gross_Amount]]/100</f>
        <v>51.16</v>
      </c>
      <c r="W4977" s="6">
        <f>tbl_Raw_Data[[#This Row],[Gross_Amount]]-tbl_Raw_Data[[#This Row],[Discount_Amount]]</f>
        <v>460.43999999999994</v>
      </c>
      <c r="X4977" s="6">
        <f>tbl_Raw_Data[[#This Row],[Net_Amount_Before_Tax]]*tbl_Raw_Data[[#This Row],[Tax_Pct]]/100</f>
        <v>23.021999999999998</v>
      </c>
      <c r="Y4977" s="6">
        <f>tbl_Raw_Data[[#This Row],[Net_Amount_Before_Tax]]+tbl_Raw_Data[[#This Row],[Tax_Amount]]</f>
        <v>483.46199999999993</v>
      </c>
      <c r="Z4977" s="6">
        <f t="shared" si="389"/>
        <v>2</v>
      </c>
    </row>
    <row r="4978" spans="1:26" x14ac:dyDescent="0.3">
      <c r="A4978" s="23" t="s">
        <v>7024</v>
      </c>
      <c r="B4978" s="34">
        <v>45677</v>
      </c>
      <c r="C4978" s="23" t="s">
        <v>7025</v>
      </c>
      <c r="D4978" s="23" t="s">
        <v>183</v>
      </c>
      <c r="E4978" s="23" t="s">
        <v>184</v>
      </c>
      <c r="F4978" s="23">
        <v>122018</v>
      </c>
      <c r="G4978" s="23" t="s">
        <v>185</v>
      </c>
      <c r="H4978" s="23" t="s">
        <v>186</v>
      </c>
      <c r="I4978" s="23" t="s">
        <v>76</v>
      </c>
      <c r="J4978" s="23" t="s">
        <v>187</v>
      </c>
      <c r="K4978" s="23" t="s">
        <v>57</v>
      </c>
      <c r="L4978" s="23">
        <v>3</v>
      </c>
      <c r="M4978" s="23">
        <v>98.55</v>
      </c>
      <c r="N4978" s="23">
        <v>5</v>
      </c>
      <c r="O4978" s="23">
        <v>5</v>
      </c>
      <c r="P4978" s="23" t="s">
        <v>58</v>
      </c>
      <c r="Q4978" s="23" t="s">
        <v>34</v>
      </c>
      <c r="R4978" s="23">
        <f t="shared" si="385"/>
        <v>1</v>
      </c>
      <c r="S4978" s="23" t="str">
        <f t="shared" si="386"/>
        <v>ORD104976_20250120_CUST02746_MED009</v>
      </c>
      <c r="T4978" s="23">
        <f t="shared" si="387"/>
        <v>1</v>
      </c>
      <c r="U4978" s="6">
        <f t="shared" si="388"/>
        <v>295.64999999999998</v>
      </c>
      <c r="V4978" s="6">
        <f>tbl_Raw_Data[[#This Row],[Discount_Pct]]*tbl_Raw_Data[[#This Row],[Gross_Amount]]/100</f>
        <v>14.782500000000001</v>
      </c>
      <c r="W4978" s="6">
        <f>tbl_Raw_Data[[#This Row],[Gross_Amount]]-tbl_Raw_Data[[#This Row],[Discount_Amount]]</f>
        <v>280.86749999999995</v>
      </c>
      <c r="X4978" s="6">
        <f>tbl_Raw_Data[[#This Row],[Net_Amount_Before_Tax]]*tbl_Raw_Data[[#This Row],[Tax_Pct]]/100</f>
        <v>14.043374999999996</v>
      </c>
      <c r="Y4978" s="6">
        <f>tbl_Raw_Data[[#This Row],[Net_Amount_Before_Tax]]+tbl_Raw_Data[[#This Row],[Tax_Amount]]</f>
        <v>294.91087499999992</v>
      </c>
      <c r="Z4978" s="6">
        <f t="shared" si="389"/>
        <v>2</v>
      </c>
    </row>
    <row r="4979" spans="1:26" x14ac:dyDescent="0.3">
      <c r="A4979" s="23" t="s">
        <v>7026</v>
      </c>
      <c r="B4979" s="34">
        <v>45810</v>
      </c>
      <c r="C4979" s="23" t="s">
        <v>1484</v>
      </c>
      <c r="D4979" s="23" t="s">
        <v>159</v>
      </c>
      <c r="E4979" s="23" t="s">
        <v>47</v>
      </c>
      <c r="F4979" s="23">
        <v>400093</v>
      </c>
      <c r="G4979" s="23" t="s">
        <v>160</v>
      </c>
      <c r="H4979" s="23" t="s">
        <v>161</v>
      </c>
      <c r="I4979" s="23" t="s">
        <v>50</v>
      </c>
      <c r="J4979" s="23" t="s">
        <v>23</v>
      </c>
      <c r="K4979" s="23" t="s">
        <v>24</v>
      </c>
      <c r="L4979" s="23">
        <v>2</v>
      </c>
      <c r="M4979" s="23">
        <v>155.34</v>
      </c>
      <c r="N4979" s="23">
        <v>0</v>
      </c>
      <c r="O4979" s="23">
        <v>12</v>
      </c>
      <c r="P4979" s="23" t="s">
        <v>65</v>
      </c>
      <c r="Q4979" s="23" t="s">
        <v>34</v>
      </c>
      <c r="R4979" s="23">
        <f t="shared" si="385"/>
        <v>1</v>
      </c>
      <c r="S4979" s="23" t="str">
        <f t="shared" si="386"/>
        <v>ORD104978_20250602_CUST03056_MED014</v>
      </c>
      <c r="T4979" s="23">
        <f t="shared" si="387"/>
        <v>1</v>
      </c>
      <c r="U4979" s="6">
        <f t="shared" si="388"/>
        <v>310.68</v>
      </c>
      <c r="V4979" s="6">
        <f>tbl_Raw_Data[[#This Row],[Discount_Pct]]*tbl_Raw_Data[[#This Row],[Gross_Amount]]/100</f>
        <v>0</v>
      </c>
      <c r="W4979" s="6">
        <f>tbl_Raw_Data[[#This Row],[Gross_Amount]]-tbl_Raw_Data[[#This Row],[Discount_Amount]]</f>
        <v>310.68</v>
      </c>
      <c r="X4979" s="6">
        <f>tbl_Raw_Data[[#This Row],[Net_Amount_Before_Tax]]*tbl_Raw_Data[[#This Row],[Tax_Pct]]/100</f>
        <v>37.281599999999997</v>
      </c>
      <c r="Y4979" s="6">
        <f>tbl_Raw_Data[[#This Row],[Net_Amount_Before_Tax]]+tbl_Raw_Data[[#This Row],[Tax_Amount]]</f>
        <v>347.96159999999998</v>
      </c>
      <c r="Z4979" s="6">
        <f t="shared" si="389"/>
        <v>4</v>
      </c>
    </row>
    <row r="4980" spans="1:26" x14ac:dyDescent="0.3">
      <c r="A4980" s="23" t="s">
        <v>7027</v>
      </c>
      <c r="B4980" s="34">
        <v>45656</v>
      </c>
      <c r="C4980" s="23" t="s">
        <v>5713</v>
      </c>
      <c r="D4980" s="23" t="s">
        <v>87</v>
      </c>
      <c r="E4980" s="23" t="s">
        <v>88</v>
      </c>
      <c r="F4980" s="23">
        <v>600096</v>
      </c>
      <c r="G4980" s="23" t="s">
        <v>229</v>
      </c>
      <c r="H4980" s="23" t="s">
        <v>230</v>
      </c>
      <c r="I4980" s="23" t="s">
        <v>84</v>
      </c>
      <c r="J4980" s="23" t="s">
        <v>140</v>
      </c>
      <c r="K4980" s="23" t="s">
        <v>24</v>
      </c>
      <c r="L4980" s="23">
        <v>2</v>
      </c>
      <c r="M4980" s="23">
        <v>165.63</v>
      </c>
      <c r="N4980" s="23">
        <v>10</v>
      </c>
      <c r="O4980" s="23">
        <v>5</v>
      </c>
      <c r="P4980" s="23" t="s">
        <v>65</v>
      </c>
      <c r="Q4980" s="23" t="s">
        <v>34</v>
      </c>
      <c r="R4980" s="23">
        <f t="shared" si="385"/>
        <v>1</v>
      </c>
      <c r="S4980" s="23" t="str">
        <f t="shared" si="386"/>
        <v>ORD104979_20241230_CUST02181_MED022</v>
      </c>
      <c r="T4980" s="23">
        <f t="shared" si="387"/>
        <v>1</v>
      </c>
      <c r="U4980" s="6">
        <f t="shared" si="388"/>
        <v>331.26</v>
      </c>
      <c r="V4980" s="6">
        <f>tbl_Raw_Data[[#This Row],[Discount_Pct]]*tbl_Raw_Data[[#This Row],[Gross_Amount]]/100</f>
        <v>33.125999999999998</v>
      </c>
      <c r="W4980" s="6">
        <f>tbl_Raw_Data[[#This Row],[Gross_Amount]]-tbl_Raw_Data[[#This Row],[Discount_Amount]]</f>
        <v>298.13400000000001</v>
      </c>
      <c r="X4980" s="6">
        <f>tbl_Raw_Data[[#This Row],[Net_Amount_Before_Tax]]*tbl_Raw_Data[[#This Row],[Tax_Pct]]/100</f>
        <v>14.906700000000001</v>
      </c>
      <c r="Y4980" s="6">
        <f>tbl_Raw_Data[[#This Row],[Net_Amount_Before_Tax]]+tbl_Raw_Data[[#This Row],[Tax_Amount]]</f>
        <v>313.04070000000002</v>
      </c>
      <c r="Z4980" s="6">
        <f t="shared" si="389"/>
        <v>2</v>
      </c>
    </row>
    <row r="4981" spans="1:26" x14ac:dyDescent="0.3">
      <c r="A4981" s="23" t="s">
        <v>7028</v>
      </c>
      <c r="B4981" s="34">
        <v>45895</v>
      </c>
      <c r="C4981" s="23" t="s">
        <v>2005</v>
      </c>
      <c r="D4981" s="23" t="s">
        <v>183</v>
      </c>
      <c r="E4981" s="23" t="s">
        <v>184</v>
      </c>
      <c r="F4981" s="23">
        <v>122018</v>
      </c>
      <c r="G4981" s="23" t="s">
        <v>111</v>
      </c>
      <c r="H4981" s="23" t="s">
        <v>112</v>
      </c>
      <c r="I4981" s="23" t="s">
        <v>113</v>
      </c>
      <c r="J4981" s="23" t="s">
        <v>114</v>
      </c>
      <c r="K4981" s="23" t="s">
        <v>24</v>
      </c>
      <c r="L4981" s="23">
        <v>1</v>
      </c>
      <c r="M4981" s="23">
        <v>91.43</v>
      </c>
      <c r="N4981" s="23">
        <v>10</v>
      </c>
      <c r="O4981" s="23">
        <v>12</v>
      </c>
      <c r="P4981" s="23" t="s">
        <v>89</v>
      </c>
      <c r="Q4981" s="23" t="s">
        <v>34</v>
      </c>
      <c r="R4981" s="23">
        <f t="shared" si="385"/>
        <v>1</v>
      </c>
      <c r="S4981" s="23" t="str">
        <f t="shared" si="386"/>
        <v>ORD104980_20250826_CUST01984_MED027</v>
      </c>
      <c r="T4981" s="23">
        <f t="shared" si="387"/>
        <v>1</v>
      </c>
      <c r="U4981" s="6">
        <f t="shared" si="388"/>
        <v>91.43</v>
      </c>
      <c r="V4981" s="6">
        <f>tbl_Raw_Data[[#This Row],[Discount_Pct]]*tbl_Raw_Data[[#This Row],[Gross_Amount]]/100</f>
        <v>9.1430000000000007</v>
      </c>
      <c r="W4981" s="6">
        <f>tbl_Raw_Data[[#This Row],[Gross_Amount]]-tbl_Raw_Data[[#This Row],[Discount_Amount]]</f>
        <v>82.287000000000006</v>
      </c>
      <c r="X4981" s="6">
        <f>tbl_Raw_Data[[#This Row],[Net_Amount_Before_Tax]]*tbl_Raw_Data[[#This Row],[Tax_Pct]]/100</f>
        <v>9.8744399999999999</v>
      </c>
      <c r="Y4981" s="6">
        <f>tbl_Raw_Data[[#This Row],[Net_Amount_Before_Tax]]+tbl_Raw_Data[[#This Row],[Tax_Amount]]</f>
        <v>92.161439999999999</v>
      </c>
      <c r="Z4981" s="6">
        <f t="shared" si="389"/>
        <v>1</v>
      </c>
    </row>
    <row r="4982" spans="1:26" x14ac:dyDescent="0.3">
      <c r="A4982" s="23" t="s">
        <v>7029</v>
      </c>
      <c r="B4982" s="34">
        <v>45586</v>
      </c>
      <c r="C4982" s="23" t="s">
        <v>2864</v>
      </c>
      <c r="D4982" s="23" t="s">
        <v>46</v>
      </c>
      <c r="E4982" s="23" t="s">
        <v>47</v>
      </c>
      <c r="F4982" s="23">
        <v>411001</v>
      </c>
      <c r="G4982" s="23" t="s">
        <v>82</v>
      </c>
      <c r="H4982" s="23" t="s">
        <v>83</v>
      </c>
      <c r="I4982" s="23" t="s">
        <v>84</v>
      </c>
      <c r="J4982" s="23" t="s">
        <v>85</v>
      </c>
      <c r="K4982" s="23" t="s">
        <v>24</v>
      </c>
      <c r="L4982" s="23">
        <v>1</v>
      </c>
      <c r="M4982" s="23">
        <v>321.89999999999998</v>
      </c>
      <c r="N4982" s="23">
        <v>15</v>
      </c>
      <c r="O4982" s="23">
        <v>5</v>
      </c>
      <c r="P4982" s="23" t="s">
        <v>25</v>
      </c>
      <c r="Q4982" s="23" t="s">
        <v>34</v>
      </c>
      <c r="R4982" s="23">
        <f t="shared" si="385"/>
        <v>1</v>
      </c>
      <c r="S4982" s="23" t="str">
        <f t="shared" si="386"/>
        <v>ORD104981_20241021_CUST01393_MED023</v>
      </c>
      <c r="T4982" s="23">
        <f t="shared" si="387"/>
        <v>1</v>
      </c>
      <c r="U4982" s="6">
        <f t="shared" si="388"/>
        <v>321.89999999999998</v>
      </c>
      <c r="V4982" s="6">
        <f>tbl_Raw_Data[[#This Row],[Discount_Pct]]*tbl_Raw_Data[[#This Row],[Gross_Amount]]/100</f>
        <v>48.284999999999997</v>
      </c>
      <c r="W4982" s="6">
        <f>tbl_Raw_Data[[#This Row],[Gross_Amount]]-tbl_Raw_Data[[#This Row],[Discount_Amount]]</f>
        <v>273.61500000000001</v>
      </c>
      <c r="X4982" s="6">
        <f>tbl_Raw_Data[[#This Row],[Net_Amount_Before_Tax]]*tbl_Raw_Data[[#This Row],[Tax_Pct]]/100</f>
        <v>13.68075</v>
      </c>
      <c r="Y4982" s="6">
        <f>tbl_Raw_Data[[#This Row],[Net_Amount_Before_Tax]]+tbl_Raw_Data[[#This Row],[Tax_Amount]]</f>
        <v>287.29575</v>
      </c>
      <c r="Z4982" s="6">
        <f t="shared" si="389"/>
        <v>5</v>
      </c>
    </row>
    <row r="4983" spans="1:26" x14ac:dyDescent="0.3">
      <c r="A4983" s="23" t="s">
        <v>7029</v>
      </c>
      <c r="B4983" s="34">
        <v>45943</v>
      </c>
      <c r="C4983" s="23" t="s">
        <v>373</v>
      </c>
      <c r="D4983" s="23" t="s">
        <v>123</v>
      </c>
      <c r="E4983" s="23" t="s">
        <v>101</v>
      </c>
      <c r="F4983" s="23">
        <v>226024</v>
      </c>
      <c r="G4983" s="23" t="s">
        <v>138</v>
      </c>
      <c r="H4983" s="23" t="s">
        <v>139</v>
      </c>
      <c r="I4983" s="23" t="s">
        <v>50</v>
      </c>
      <c r="J4983" s="23" t="s">
        <v>140</v>
      </c>
      <c r="K4983" s="23" t="s">
        <v>24</v>
      </c>
      <c r="L4983" s="23">
        <v>1</v>
      </c>
      <c r="M4983" s="23">
        <v>173.68</v>
      </c>
      <c r="N4983" s="23">
        <v>10</v>
      </c>
      <c r="O4983" s="23">
        <v>12</v>
      </c>
      <c r="P4983" s="23" t="s">
        <v>65</v>
      </c>
      <c r="Q4983" s="23" t="s">
        <v>34</v>
      </c>
      <c r="R4983" s="23">
        <f t="shared" si="385"/>
        <v>1</v>
      </c>
      <c r="S4983" s="23" t="str">
        <f t="shared" si="386"/>
        <v>ORD104981_20251013_CUST02423_MED013</v>
      </c>
      <c r="T4983" s="23">
        <f t="shared" si="387"/>
        <v>1</v>
      </c>
      <c r="U4983" s="6">
        <f t="shared" si="388"/>
        <v>173.68</v>
      </c>
      <c r="V4983" s="6">
        <f>tbl_Raw_Data[[#This Row],[Discount_Pct]]*tbl_Raw_Data[[#This Row],[Gross_Amount]]/100</f>
        <v>17.368000000000002</v>
      </c>
      <c r="W4983" s="6">
        <f>tbl_Raw_Data[[#This Row],[Gross_Amount]]-tbl_Raw_Data[[#This Row],[Discount_Amount]]</f>
        <v>156.31200000000001</v>
      </c>
      <c r="X4983" s="6">
        <f>tbl_Raw_Data[[#This Row],[Net_Amount_Before_Tax]]*tbl_Raw_Data[[#This Row],[Tax_Pct]]/100</f>
        <v>18.757440000000003</v>
      </c>
      <c r="Y4983" s="6">
        <f>tbl_Raw_Data[[#This Row],[Net_Amount_Before_Tax]]+tbl_Raw_Data[[#This Row],[Tax_Amount]]</f>
        <v>175.06944000000001</v>
      </c>
      <c r="Z4983" s="6">
        <f t="shared" si="389"/>
        <v>3</v>
      </c>
    </row>
    <row r="4984" spans="1:26" x14ac:dyDescent="0.3">
      <c r="A4984" s="23" t="s">
        <v>7030</v>
      </c>
      <c r="B4984" s="34">
        <v>45871</v>
      </c>
      <c r="C4984" s="23" t="s">
        <v>7031</v>
      </c>
      <c r="D4984" s="23" t="s">
        <v>37</v>
      </c>
      <c r="E4984" s="23" t="s">
        <v>38</v>
      </c>
      <c r="F4984" s="23">
        <v>452018</v>
      </c>
      <c r="G4984" s="23" t="s">
        <v>94</v>
      </c>
      <c r="H4984" s="23" t="s">
        <v>95</v>
      </c>
      <c r="I4984" s="23" t="s">
        <v>84</v>
      </c>
      <c r="J4984" s="23" t="s">
        <v>42</v>
      </c>
      <c r="K4984" s="23" t="s">
        <v>24</v>
      </c>
      <c r="L4984" s="23">
        <v>1</v>
      </c>
      <c r="M4984" s="23">
        <v>79.83</v>
      </c>
      <c r="N4984" s="23">
        <v>10</v>
      </c>
      <c r="O4984" s="23">
        <v>12</v>
      </c>
      <c r="P4984" s="23" t="s">
        <v>33</v>
      </c>
      <c r="Q4984" s="23" t="s">
        <v>34</v>
      </c>
      <c r="R4984" s="23">
        <f t="shared" si="385"/>
        <v>1</v>
      </c>
      <c r="S4984" s="23" t="str">
        <f t="shared" si="386"/>
        <v>ORD104983_20250802_CUST03027_MED021</v>
      </c>
      <c r="T4984" s="23">
        <f t="shared" si="387"/>
        <v>1</v>
      </c>
      <c r="U4984" s="6">
        <f t="shared" si="388"/>
        <v>79.83</v>
      </c>
      <c r="V4984" s="6">
        <f>tbl_Raw_Data[[#This Row],[Discount_Pct]]*tbl_Raw_Data[[#This Row],[Gross_Amount]]/100</f>
        <v>7.9829999999999997</v>
      </c>
      <c r="W4984" s="6">
        <f>tbl_Raw_Data[[#This Row],[Gross_Amount]]-tbl_Raw_Data[[#This Row],[Discount_Amount]]</f>
        <v>71.846999999999994</v>
      </c>
      <c r="X4984" s="6">
        <f>tbl_Raw_Data[[#This Row],[Net_Amount_Before_Tax]]*tbl_Raw_Data[[#This Row],[Tax_Pct]]/100</f>
        <v>8.6216399999999993</v>
      </c>
      <c r="Y4984" s="6">
        <f>tbl_Raw_Data[[#This Row],[Net_Amount_Before_Tax]]+tbl_Raw_Data[[#This Row],[Tax_Amount]]</f>
        <v>80.468639999999994</v>
      </c>
      <c r="Z4984" s="6">
        <f t="shared" si="389"/>
        <v>2</v>
      </c>
    </row>
    <row r="4985" spans="1:26" x14ac:dyDescent="0.3">
      <c r="A4985" s="23" t="s">
        <v>7032</v>
      </c>
      <c r="B4985" s="34">
        <v>45733</v>
      </c>
      <c r="C4985" s="23" t="s">
        <v>4971</v>
      </c>
      <c r="D4985" s="23" t="s">
        <v>92</v>
      </c>
      <c r="E4985" s="23" t="s">
        <v>93</v>
      </c>
      <c r="F4985" s="23">
        <v>560001</v>
      </c>
      <c r="G4985" s="23" t="s">
        <v>48</v>
      </c>
      <c r="H4985" s="23" t="s">
        <v>49</v>
      </c>
      <c r="I4985" s="23" t="s">
        <v>50</v>
      </c>
      <c r="J4985" s="23" t="s">
        <v>23</v>
      </c>
      <c r="K4985" s="23" t="s">
        <v>24</v>
      </c>
      <c r="L4985" s="23">
        <v>3</v>
      </c>
      <c r="M4985" s="23">
        <v>103.84</v>
      </c>
      <c r="N4985" s="23">
        <v>5</v>
      </c>
      <c r="O4985" s="23">
        <v>5</v>
      </c>
      <c r="P4985" s="23" t="s">
        <v>25</v>
      </c>
      <c r="Q4985" s="23" t="s">
        <v>34</v>
      </c>
      <c r="R4985" s="23">
        <f t="shared" si="385"/>
        <v>1</v>
      </c>
      <c r="S4985" s="23" t="str">
        <f t="shared" si="386"/>
        <v>ORD104984_20250317_CUST02436_MED028</v>
      </c>
      <c r="T4985" s="23">
        <f t="shared" si="387"/>
        <v>1</v>
      </c>
      <c r="U4985" s="6">
        <f t="shared" si="388"/>
        <v>311.52</v>
      </c>
      <c r="V4985" s="6">
        <f>tbl_Raw_Data[[#This Row],[Discount_Pct]]*tbl_Raw_Data[[#This Row],[Gross_Amount]]/100</f>
        <v>15.575999999999999</v>
      </c>
      <c r="W4985" s="6">
        <f>tbl_Raw_Data[[#This Row],[Gross_Amount]]-tbl_Raw_Data[[#This Row],[Discount_Amount]]</f>
        <v>295.94399999999996</v>
      </c>
      <c r="X4985" s="6">
        <f>tbl_Raw_Data[[#This Row],[Net_Amount_Before_Tax]]*tbl_Raw_Data[[#This Row],[Tax_Pct]]/100</f>
        <v>14.797199999999998</v>
      </c>
      <c r="Y4985" s="6">
        <f>tbl_Raw_Data[[#This Row],[Net_Amount_Before_Tax]]+tbl_Raw_Data[[#This Row],[Tax_Amount]]</f>
        <v>310.74119999999994</v>
      </c>
      <c r="Z4985" s="6">
        <f t="shared" si="389"/>
        <v>4</v>
      </c>
    </row>
    <row r="4986" spans="1:26" x14ac:dyDescent="0.3">
      <c r="A4986" s="23" t="s">
        <v>7033</v>
      </c>
      <c r="B4986" s="34">
        <v>45651</v>
      </c>
      <c r="C4986" s="23" t="s">
        <v>7034</v>
      </c>
      <c r="D4986" s="23" t="s">
        <v>123</v>
      </c>
      <c r="E4986" s="23" t="s">
        <v>101</v>
      </c>
      <c r="F4986" s="23">
        <v>226010</v>
      </c>
      <c r="G4986" s="23" t="s">
        <v>196</v>
      </c>
      <c r="H4986" s="23" t="s">
        <v>197</v>
      </c>
      <c r="I4986" s="23" t="s">
        <v>32</v>
      </c>
      <c r="J4986" s="23" t="s">
        <v>42</v>
      </c>
      <c r="K4986" s="23" t="s">
        <v>24</v>
      </c>
      <c r="L4986" s="23">
        <v>3</v>
      </c>
      <c r="M4986" s="23">
        <v>23.24</v>
      </c>
      <c r="N4986" s="23">
        <v>10</v>
      </c>
      <c r="O4986" s="23">
        <v>12</v>
      </c>
      <c r="P4986" s="23" t="s">
        <v>33</v>
      </c>
      <c r="Q4986" s="23" t="s">
        <v>90</v>
      </c>
      <c r="R4986" s="23">
        <f t="shared" si="385"/>
        <v>1</v>
      </c>
      <c r="S4986" s="23" t="str">
        <f t="shared" si="386"/>
        <v>ORD104985_20241225_CUST00801_MED011</v>
      </c>
      <c r="T4986" s="23">
        <f t="shared" si="387"/>
        <v>1</v>
      </c>
      <c r="U4986" s="6">
        <f t="shared" si="388"/>
        <v>69.72</v>
      </c>
      <c r="V4986" s="6">
        <f>tbl_Raw_Data[[#This Row],[Discount_Pct]]*tbl_Raw_Data[[#This Row],[Gross_Amount]]/100</f>
        <v>6.9720000000000004</v>
      </c>
      <c r="W4986" s="6">
        <f>tbl_Raw_Data[[#This Row],[Gross_Amount]]-tbl_Raw_Data[[#This Row],[Discount_Amount]]</f>
        <v>62.747999999999998</v>
      </c>
      <c r="X4986" s="6">
        <f>tbl_Raw_Data[[#This Row],[Net_Amount_Before_Tax]]*tbl_Raw_Data[[#This Row],[Tax_Pct]]/100</f>
        <v>7.5297599999999996</v>
      </c>
      <c r="Y4986" s="6">
        <f>tbl_Raw_Data[[#This Row],[Net_Amount_Before_Tax]]+tbl_Raw_Data[[#This Row],[Tax_Amount]]</f>
        <v>70.277760000000001</v>
      </c>
      <c r="Z4986" s="6">
        <f t="shared" si="389"/>
        <v>0</v>
      </c>
    </row>
    <row r="4987" spans="1:26" x14ac:dyDescent="0.3">
      <c r="A4987" s="23" t="s">
        <v>7035</v>
      </c>
      <c r="B4987" s="34">
        <v>45515</v>
      </c>
      <c r="C4987" s="23" t="s">
        <v>6985</v>
      </c>
      <c r="D4987" s="23" t="s">
        <v>92</v>
      </c>
      <c r="E4987" s="23" t="s">
        <v>93</v>
      </c>
      <c r="F4987" s="23">
        <v>560001</v>
      </c>
      <c r="G4987" s="23" t="s">
        <v>111</v>
      </c>
      <c r="H4987" s="23" t="s">
        <v>112</v>
      </c>
      <c r="I4987" s="23" t="s">
        <v>113</v>
      </c>
      <c r="J4987" s="23" t="s">
        <v>114</v>
      </c>
      <c r="K4987" s="23" t="s">
        <v>24</v>
      </c>
      <c r="L4987" s="23">
        <v>1</v>
      </c>
      <c r="M4987" s="23">
        <v>91.59</v>
      </c>
      <c r="N4987" s="23">
        <v>5</v>
      </c>
      <c r="O4987" s="23">
        <v>12</v>
      </c>
      <c r="P4987" s="23" t="s">
        <v>25</v>
      </c>
      <c r="Q4987" s="23" t="s">
        <v>34</v>
      </c>
      <c r="R4987" s="23">
        <f t="shared" si="385"/>
        <v>1</v>
      </c>
      <c r="S4987" s="23" t="str">
        <f t="shared" si="386"/>
        <v>ORD104986_20240811_CUST00433_MED027</v>
      </c>
      <c r="T4987" s="23">
        <f t="shared" si="387"/>
        <v>1</v>
      </c>
      <c r="U4987" s="6">
        <f t="shared" si="388"/>
        <v>91.59</v>
      </c>
      <c r="V4987" s="6">
        <f>tbl_Raw_Data[[#This Row],[Discount_Pct]]*tbl_Raw_Data[[#This Row],[Gross_Amount]]/100</f>
        <v>4.5795000000000003</v>
      </c>
      <c r="W4987" s="6">
        <f>tbl_Raw_Data[[#This Row],[Gross_Amount]]-tbl_Raw_Data[[#This Row],[Discount_Amount]]</f>
        <v>87.010500000000008</v>
      </c>
      <c r="X4987" s="6">
        <f>tbl_Raw_Data[[#This Row],[Net_Amount_Before_Tax]]*tbl_Raw_Data[[#This Row],[Tax_Pct]]/100</f>
        <v>10.441260000000002</v>
      </c>
      <c r="Y4987" s="6">
        <f>tbl_Raw_Data[[#This Row],[Net_Amount_Before_Tax]]+tbl_Raw_Data[[#This Row],[Tax_Amount]]</f>
        <v>97.451760000000007</v>
      </c>
      <c r="Z4987" s="6">
        <f t="shared" si="389"/>
        <v>2</v>
      </c>
    </row>
    <row r="4988" spans="1:26" x14ac:dyDescent="0.3">
      <c r="A4988" s="23" t="s">
        <v>7036</v>
      </c>
      <c r="B4988" s="34">
        <v>45411</v>
      </c>
      <c r="C4988" s="23" t="s">
        <v>2787</v>
      </c>
      <c r="D4988" s="23" t="s">
        <v>142</v>
      </c>
      <c r="E4988" s="23" t="s">
        <v>81</v>
      </c>
      <c r="F4988" s="23">
        <v>380015</v>
      </c>
      <c r="G4988" s="23" t="s">
        <v>315</v>
      </c>
      <c r="H4988" s="23" t="s">
        <v>316</v>
      </c>
      <c r="I4988" s="23" t="s">
        <v>50</v>
      </c>
      <c r="J4988" s="23" t="s">
        <v>114</v>
      </c>
      <c r="K4988" s="23" t="s">
        <v>24</v>
      </c>
      <c r="L4988" s="23">
        <v>1</v>
      </c>
      <c r="M4988" s="23">
        <v>113.3</v>
      </c>
      <c r="N4988" s="23">
        <v>0</v>
      </c>
      <c r="O4988" s="23">
        <v>12</v>
      </c>
      <c r="P4988" s="23" t="s">
        <v>33</v>
      </c>
      <c r="Q4988" s="23" t="s">
        <v>34</v>
      </c>
      <c r="R4988" s="23">
        <f t="shared" si="385"/>
        <v>1</v>
      </c>
      <c r="S4988" s="23" t="str">
        <f t="shared" si="386"/>
        <v>ORD104987_20240429_CUST00257_MED012</v>
      </c>
      <c r="T4988" s="23">
        <f t="shared" si="387"/>
        <v>1</v>
      </c>
      <c r="U4988" s="6">
        <f t="shared" si="388"/>
        <v>113.3</v>
      </c>
      <c r="V4988" s="6">
        <f>tbl_Raw_Data[[#This Row],[Discount_Pct]]*tbl_Raw_Data[[#This Row],[Gross_Amount]]/100</f>
        <v>0</v>
      </c>
      <c r="W4988" s="6">
        <f>tbl_Raw_Data[[#This Row],[Gross_Amount]]-tbl_Raw_Data[[#This Row],[Discount_Amount]]</f>
        <v>113.3</v>
      </c>
      <c r="X4988" s="6">
        <f>tbl_Raw_Data[[#This Row],[Net_Amount_Before_Tax]]*tbl_Raw_Data[[#This Row],[Tax_Pct]]/100</f>
        <v>13.595999999999998</v>
      </c>
      <c r="Y4988" s="6">
        <f>tbl_Raw_Data[[#This Row],[Net_Amount_Before_Tax]]+tbl_Raw_Data[[#This Row],[Tax_Amount]]</f>
        <v>126.896</v>
      </c>
      <c r="Z4988" s="6">
        <f t="shared" si="389"/>
        <v>3</v>
      </c>
    </row>
    <row r="4989" spans="1:26" x14ac:dyDescent="0.3">
      <c r="A4989" s="23" t="s">
        <v>7037</v>
      </c>
      <c r="B4989" s="34">
        <v>45868</v>
      </c>
      <c r="C4989" s="23" t="s">
        <v>7038</v>
      </c>
      <c r="D4989" s="23" t="s">
        <v>92</v>
      </c>
      <c r="E4989" s="23" t="s">
        <v>93</v>
      </c>
      <c r="F4989" s="23">
        <v>560034</v>
      </c>
      <c r="G4989" s="23" t="s">
        <v>61</v>
      </c>
      <c r="H4989" s="23" t="s">
        <v>62</v>
      </c>
      <c r="I4989" s="23" t="s">
        <v>63</v>
      </c>
      <c r="J4989" s="23" t="s">
        <v>64</v>
      </c>
      <c r="K4989" s="23" t="s">
        <v>57</v>
      </c>
      <c r="L4989" s="23">
        <v>1</v>
      </c>
      <c r="M4989" s="23">
        <v>106.89</v>
      </c>
      <c r="N4989" s="23">
        <v>5</v>
      </c>
      <c r="O4989" s="23">
        <v>5</v>
      </c>
      <c r="P4989" s="23" t="s">
        <v>89</v>
      </c>
      <c r="Q4989" s="23" t="s">
        <v>90</v>
      </c>
      <c r="R4989" s="23">
        <f t="shared" si="385"/>
        <v>1</v>
      </c>
      <c r="S4989" s="23" t="str">
        <f t="shared" si="386"/>
        <v>ORD104988_20250730_CUST02589_MED004</v>
      </c>
      <c r="T4989" s="23">
        <f t="shared" si="387"/>
        <v>1</v>
      </c>
      <c r="U4989" s="6">
        <f t="shared" si="388"/>
        <v>106.89</v>
      </c>
      <c r="V4989" s="6">
        <f>tbl_Raw_Data[[#This Row],[Discount_Pct]]*tbl_Raw_Data[[#This Row],[Gross_Amount]]/100</f>
        <v>5.3445</v>
      </c>
      <c r="W4989" s="6">
        <f>tbl_Raw_Data[[#This Row],[Gross_Amount]]-tbl_Raw_Data[[#This Row],[Discount_Amount]]</f>
        <v>101.5455</v>
      </c>
      <c r="X4989" s="6">
        <f>tbl_Raw_Data[[#This Row],[Net_Amount_Before_Tax]]*tbl_Raw_Data[[#This Row],[Tax_Pct]]/100</f>
        <v>5.0772750000000002</v>
      </c>
      <c r="Y4989" s="6">
        <f>tbl_Raw_Data[[#This Row],[Net_Amount_Before_Tax]]+tbl_Raw_Data[[#This Row],[Tax_Amount]]</f>
        <v>106.622775</v>
      </c>
      <c r="Z4989" s="6">
        <f t="shared" si="389"/>
        <v>2</v>
      </c>
    </row>
    <row r="4990" spans="1:26" x14ac:dyDescent="0.3">
      <c r="A4990" s="23" t="s">
        <v>7039</v>
      </c>
      <c r="B4990" s="34">
        <v>45779</v>
      </c>
      <c r="C4990" s="23" t="s">
        <v>3453</v>
      </c>
      <c r="D4990" s="23" t="s">
        <v>142</v>
      </c>
      <c r="E4990" s="23" t="s">
        <v>81</v>
      </c>
      <c r="F4990" s="23">
        <v>380015</v>
      </c>
      <c r="G4990" s="23" t="s">
        <v>283</v>
      </c>
      <c r="H4990" s="23" t="s">
        <v>284</v>
      </c>
      <c r="I4990" s="23" t="s">
        <v>104</v>
      </c>
      <c r="J4990" s="23" t="s">
        <v>42</v>
      </c>
      <c r="K4990" s="23" t="s">
        <v>57</v>
      </c>
      <c r="L4990" s="23">
        <v>1</v>
      </c>
      <c r="M4990" s="23">
        <v>275.70999999999998</v>
      </c>
      <c r="N4990" s="23">
        <v>10</v>
      </c>
      <c r="O4990" s="23">
        <v>12</v>
      </c>
      <c r="P4990" s="23" t="s">
        <v>65</v>
      </c>
      <c r="Q4990" s="23" t="s">
        <v>34</v>
      </c>
      <c r="R4990" s="23">
        <f t="shared" si="385"/>
        <v>1</v>
      </c>
      <c r="S4990" s="23" t="str">
        <f t="shared" si="386"/>
        <v>ORD104989_20250502_CUST00287_MED030</v>
      </c>
      <c r="T4990" s="23">
        <f t="shared" si="387"/>
        <v>1</v>
      </c>
      <c r="U4990" s="6">
        <f t="shared" si="388"/>
        <v>275.70999999999998</v>
      </c>
      <c r="V4990" s="6">
        <f>tbl_Raw_Data[[#This Row],[Discount_Pct]]*tbl_Raw_Data[[#This Row],[Gross_Amount]]/100</f>
        <v>27.570999999999998</v>
      </c>
      <c r="W4990" s="6">
        <f>tbl_Raw_Data[[#This Row],[Gross_Amount]]-tbl_Raw_Data[[#This Row],[Discount_Amount]]</f>
        <v>248.13899999999998</v>
      </c>
      <c r="X4990" s="6">
        <f>tbl_Raw_Data[[#This Row],[Net_Amount_Before_Tax]]*tbl_Raw_Data[[#This Row],[Tax_Pct]]/100</f>
        <v>29.776679999999995</v>
      </c>
      <c r="Y4990" s="6">
        <f>tbl_Raw_Data[[#This Row],[Net_Amount_Before_Tax]]+tbl_Raw_Data[[#This Row],[Tax_Amount]]</f>
        <v>277.91567999999995</v>
      </c>
      <c r="Z4990" s="6">
        <f t="shared" si="389"/>
        <v>4</v>
      </c>
    </row>
    <row r="4991" spans="1:26" x14ac:dyDescent="0.3">
      <c r="A4991" s="23" t="s">
        <v>7040</v>
      </c>
      <c r="B4991" s="34">
        <v>45650</v>
      </c>
      <c r="C4991" s="23" t="s">
        <v>7041</v>
      </c>
      <c r="D4991" s="23" t="s">
        <v>37</v>
      </c>
      <c r="E4991" s="23" t="s">
        <v>38</v>
      </c>
      <c r="F4991" s="23">
        <v>452018</v>
      </c>
      <c r="G4991" s="23" t="s">
        <v>185</v>
      </c>
      <c r="H4991" s="23" t="s">
        <v>186</v>
      </c>
      <c r="I4991" s="23" t="s">
        <v>76</v>
      </c>
      <c r="J4991" s="23" t="s">
        <v>187</v>
      </c>
      <c r="K4991" s="23" t="s">
        <v>57</v>
      </c>
      <c r="L4991" s="23">
        <v>2</v>
      </c>
      <c r="M4991" s="23">
        <v>95.77</v>
      </c>
      <c r="N4991" s="23">
        <v>20</v>
      </c>
      <c r="O4991" s="23">
        <v>5</v>
      </c>
      <c r="P4991" s="23" t="s">
        <v>43</v>
      </c>
      <c r="Q4991" s="23" t="s">
        <v>90</v>
      </c>
      <c r="R4991" s="23">
        <f t="shared" si="385"/>
        <v>1</v>
      </c>
      <c r="S4991" s="23" t="str">
        <f t="shared" si="386"/>
        <v>ORD104990_20241224_CUST03210_MED009</v>
      </c>
      <c r="T4991" s="23">
        <f t="shared" si="387"/>
        <v>1</v>
      </c>
      <c r="U4991" s="6">
        <f t="shared" si="388"/>
        <v>191.54</v>
      </c>
      <c r="V4991" s="6">
        <f>tbl_Raw_Data[[#This Row],[Discount_Pct]]*tbl_Raw_Data[[#This Row],[Gross_Amount]]/100</f>
        <v>38.308</v>
      </c>
      <c r="W4991" s="6">
        <f>tbl_Raw_Data[[#This Row],[Gross_Amount]]-tbl_Raw_Data[[#This Row],[Discount_Amount]]</f>
        <v>153.232</v>
      </c>
      <c r="X4991" s="6">
        <f>tbl_Raw_Data[[#This Row],[Net_Amount_Before_Tax]]*tbl_Raw_Data[[#This Row],[Tax_Pct]]/100</f>
        <v>7.6616</v>
      </c>
      <c r="Y4991" s="6">
        <f>tbl_Raw_Data[[#This Row],[Net_Amount_Before_Tax]]+tbl_Raw_Data[[#This Row],[Tax_Amount]]</f>
        <v>160.89359999999999</v>
      </c>
      <c r="Z4991" s="6">
        <f t="shared" si="389"/>
        <v>0</v>
      </c>
    </row>
    <row r="4992" spans="1:26" x14ac:dyDescent="0.3">
      <c r="A4992" s="23" t="s">
        <v>7042</v>
      </c>
      <c r="B4992" s="34">
        <v>45726</v>
      </c>
      <c r="C4992" s="23" t="s">
        <v>7043</v>
      </c>
      <c r="D4992" s="23" t="s">
        <v>87</v>
      </c>
      <c r="E4992" s="23" t="s">
        <v>88</v>
      </c>
      <c r="F4992" s="23">
        <v>600018</v>
      </c>
      <c r="G4992" s="23" t="s">
        <v>132</v>
      </c>
      <c r="H4992" s="23" t="s">
        <v>133</v>
      </c>
      <c r="I4992" s="23" t="s">
        <v>134</v>
      </c>
      <c r="J4992" s="23" t="s">
        <v>135</v>
      </c>
      <c r="K4992" s="23" t="s">
        <v>57</v>
      </c>
      <c r="L4992" s="23">
        <v>2</v>
      </c>
      <c r="M4992" s="23">
        <v>70.09</v>
      </c>
      <c r="N4992" s="23">
        <v>0</v>
      </c>
      <c r="O4992" s="23">
        <v>5</v>
      </c>
      <c r="P4992" s="23" t="s">
        <v>25</v>
      </c>
      <c r="Q4992" s="23" t="s">
        <v>34</v>
      </c>
      <c r="R4992" s="23">
        <f t="shared" si="385"/>
        <v>1</v>
      </c>
      <c r="S4992" s="23" t="str">
        <f t="shared" si="386"/>
        <v>ORD104991_20250310_CUST03220_MED007</v>
      </c>
      <c r="T4992" s="23">
        <f t="shared" si="387"/>
        <v>1</v>
      </c>
      <c r="U4992" s="6">
        <f t="shared" si="388"/>
        <v>140.18</v>
      </c>
      <c r="V4992" s="6">
        <f>tbl_Raw_Data[[#This Row],[Discount_Pct]]*tbl_Raw_Data[[#This Row],[Gross_Amount]]/100</f>
        <v>0</v>
      </c>
      <c r="W4992" s="6">
        <f>tbl_Raw_Data[[#This Row],[Gross_Amount]]-tbl_Raw_Data[[#This Row],[Discount_Amount]]</f>
        <v>140.18</v>
      </c>
      <c r="X4992" s="6">
        <f>tbl_Raw_Data[[#This Row],[Net_Amount_Before_Tax]]*tbl_Raw_Data[[#This Row],[Tax_Pct]]/100</f>
        <v>7.0090000000000012</v>
      </c>
      <c r="Y4992" s="6">
        <f>tbl_Raw_Data[[#This Row],[Net_Amount_Before_Tax]]+tbl_Raw_Data[[#This Row],[Tax_Amount]]</f>
        <v>147.18900000000002</v>
      </c>
      <c r="Z4992" s="6">
        <f t="shared" si="389"/>
        <v>1</v>
      </c>
    </row>
    <row r="4993" spans="1:26" x14ac:dyDescent="0.3">
      <c r="A4993" s="23" t="s">
        <v>7044</v>
      </c>
      <c r="B4993" s="34">
        <v>45722</v>
      </c>
      <c r="C4993" s="23" t="s">
        <v>3019</v>
      </c>
      <c r="D4993" s="23" t="s">
        <v>72</v>
      </c>
      <c r="E4993" s="23" t="s">
        <v>73</v>
      </c>
      <c r="F4993" s="23">
        <v>302021</v>
      </c>
      <c r="G4993" s="23" t="s">
        <v>229</v>
      </c>
      <c r="H4993" s="23" t="s">
        <v>230</v>
      </c>
      <c r="I4993" s="23" t="s">
        <v>84</v>
      </c>
      <c r="J4993" s="23" t="s">
        <v>140</v>
      </c>
      <c r="K4993" s="23" t="s">
        <v>24</v>
      </c>
      <c r="L4993" s="23">
        <v>3</v>
      </c>
      <c r="M4993" s="23">
        <v>176.47</v>
      </c>
      <c r="N4993" s="23">
        <v>5</v>
      </c>
      <c r="O4993" s="23">
        <v>18</v>
      </c>
      <c r="P4993" s="23" t="s">
        <v>33</v>
      </c>
      <c r="Q4993" s="23" t="s">
        <v>44</v>
      </c>
      <c r="R4993" s="23">
        <f t="shared" si="385"/>
        <v>1</v>
      </c>
      <c r="S4993" s="23" t="str">
        <f t="shared" si="386"/>
        <v>ORD104992_20250306_CUST02708_MED022</v>
      </c>
      <c r="T4993" s="23">
        <f t="shared" si="387"/>
        <v>1</v>
      </c>
      <c r="U4993" s="6">
        <f t="shared" si="388"/>
        <v>529.41</v>
      </c>
      <c r="V4993" s="6">
        <f>tbl_Raw_Data[[#This Row],[Discount_Pct]]*tbl_Raw_Data[[#This Row],[Gross_Amount]]/100</f>
        <v>26.470499999999998</v>
      </c>
      <c r="W4993" s="6">
        <f>tbl_Raw_Data[[#This Row],[Gross_Amount]]-tbl_Raw_Data[[#This Row],[Discount_Amount]]</f>
        <v>502.93949999999995</v>
      </c>
      <c r="X4993" s="6">
        <f>tbl_Raw_Data[[#This Row],[Net_Amount_Before_Tax]]*tbl_Raw_Data[[#This Row],[Tax_Pct]]/100</f>
        <v>90.529110000000003</v>
      </c>
      <c r="Y4993" s="6">
        <f>tbl_Raw_Data[[#This Row],[Net_Amount_Before_Tax]]+tbl_Raw_Data[[#This Row],[Tax_Amount]]</f>
        <v>593.4686099999999</v>
      </c>
      <c r="Z4993" s="6">
        <f t="shared" si="389"/>
        <v>2</v>
      </c>
    </row>
    <row r="4994" spans="1:26" x14ac:dyDescent="0.3">
      <c r="A4994" s="23" t="s">
        <v>7044</v>
      </c>
      <c r="B4994" s="34">
        <v>45519</v>
      </c>
      <c r="C4994" s="23" t="s">
        <v>5398</v>
      </c>
      <c r="D4994" s="23" t="s">
        <v>52</v>
      </c>
      <c r="E4994" s="23" t="s">
        <v>52</v>
      </c>
      <c r="F4994" s="23">
        <v>160019</v>
      </c>
      <c r="G4994" s="23" t="s">
        <v>224</v>
      </c>
      <c r="H4994" s="23" t="s">
        <v>225</v>
      </c>
      <c r="I4994" s="23" t="s">
        <v>147</v>
      </c>
      <c r="J4994" s="23" t="s">
        <v>23</v>
      </c>
      <c r="K4994" s="23" t="s">
        <v>24</v>
      </c>
      <c r="L4994" s="23">
        <v>3</v>
      </c>
      <c r="M4994" s="23">
        <v>42.85</v>
      </c>
      <c r="N4994" s="23">
        <v>5</v>
      </c>
      <c r="O4994" s="23">
        <v>18</v>
      </c>
      <c r="P4994" s="23" t="s">
        <v>25</v>
      </c>
      <c r="Q4994" s="23" t="s">
        <v>26</v>
      </c>
      <c r="R4994" s="23">
        <f t="shared" ref="R4994:R5057" si="390">COUNTIFS($A$2:$A$8001,A4994,$B$2:$B$8001,B4994,$C$2:$C$8001,C4994,$G$2:$G$8001,G4994)</f>
        <v>1</v>
      </c>
      <c r="S4994" s="23" t="str">
        <f t="shared" ref="S4994:S5057" si="391">A4994&amp;"_"&amp;TEXT(B4994,"yyyymmdd")&amp;"_"&amp;C4994&amp;"_"&amp;G4994</f>
        <v>ORD104992_20240815_CUST01627_MED015</v>
      </c>
      <c r="T4994" s="23">
        <f t="shared" ref="T4994:T5057" si="392">COUNTIF($S$2:$S$8001,S4994)</f>
        <v>1</v>
      </c>
      <c r="U4994" s="6">
        <f t="shared" ref="U4994:U5057" si="393">L4994*M4994</f>
        <v>128.55000000000001</v>
      </c>
      <c r="V4994" s="6">
        <f>tbl_Raw_Data[[#This Row],[Discount_Pct]]*tbl_Raw_Data[[#This Row],[Gross_Amount]]/100</f>
        <v>6.4275000000000002</v>
      </c>
      <c r="W4994" s="6">
        <f>tbl_Raw_Data[[#This Row],[Gross_Amount]]-tbl_Raw_Data[[#This Row],[Discount_Amount]]</f>
        <v>122.12250000000002</v>
      </c>
      <c r="X4994" s="6">
        <f>tbl_Raw_Data[[#This Row],[Net_Amount_Before_Tax]]*tbl_Raw_Data[[#This Row],[Tax_Pct]]/100</f>
        <v>21.982050000000005</v>
      </c>
      <c r="Y4994" s="6">
        <f>tbl_Raw_Data[[#This Row],[Net_Amount_Before_Tax]]+tbl_Raw_Data[[#This Row],[Tax_Amount]]</f>
        <v>144.10455000000002</v>
      </c>
      <c r="Z4994" s="6">
        <f t="shared" ref="Z4994:Z5057" si="394">COUNTIFS($C$2:$C$8001,C4994,$Q$2:$Q$8001,"Delivered")</f>
        <v>2</v>
      </c>
    </row>
    <row r="4995" spans="1:26" x14ac:dyDescent="0.3">
      <c r="A4995" s="23" t="s">
        <v>7045</v>
      </c>
      <c r="B4995" s="34">
        <v>45899</v>
      </c>
      <c r="C4995" s="23" t="s">
        <v>665</v>
      </c>
      <c r="D4995" s="23" t="s">
        <v>52</v>
      </c>
      <c r="E4995" s="23" t="s">
        <v>52</v>
      </c>
      <c r="F4995" s="23">
        <v>160022</v>
      </c>
      <c r="G4995" s="23" t="s">
        <v>283</v>
      </c>
      <c r="H4995" s="23" t="s">
        <v>284</v>
      </c>
      <c r="I4995" s="23" t="s">
        <v>104</v>
      </c>
      <c r="J4995" s="23" t="s">
        <v>42</v>
      </c>
      <c r="K4995" s="23" t="s">
        <v>57</v>
      </c>
      <c r="L4995" s="23">
        <v>2</v>
      </c>
      <c r="M4995" s="23">
        <v>327.51</v>
      </c>
      <c r="N4995" s="23">
        <v>5</v>
      </c>
      <c r="O4995" s="23">
        <v>18</v>
      </c>
      <c r="P4995" s="23" t="s">
        <v>89</v>
      </c>
      <c r="Q4995" s="23" t="s">
        <v>44</v>
      </c>
      <c r="R4995" s="23">
        <f t="shared" si="390"/>
        <v>1</v>
      </c>
      <c r="S4995" s="23" t="str">
        <f t="shared" si="391"/>
        <v>ORD104994_20250830_CUST00426_MED030</v>
      </c>
      <c r="T4995" s="23">
        <f t="shared" si="392"/>
        <v>1</v>
      </c>
      <c r="U4995" s="6">
        <f t="shared" si="393"/>
        <v>655.02</v>
      </c>
      <c r="V4995" s="6">
        <f>tbl_Raw_Data[[#This Row],[Discount_Pct]]*tbl_Raw_Data[[#This Row],[Gross_Amount]]/100</f>
        <v>32.750999999999998</v>
      </c>
      <c r="W4995" s="6">
        <f>tbl_Raw_Data[[#This Row],[Gross_Amount]]-tbl_Raw_Data[[#This Row],[Discount_Amount]]</f>
        <v>622.26900000000001</v>
      </c>
      <c r="X4995" s="6">
        <f>tbl_Raw_Data[[#This Row],[Net_Amount_Before_Tax]]*tbl_Raw_Data[[#This Row],[Tax_Pct]]/100</f>
        <v>112.00842</v>
      </c>
      <c r="Y4995" s="6">
        <f>tbl_Raw_Data[[#This Row],[Net_Amount_Before_Tax]]+tbl_Raw_Data[[#This Row],[Tax_Amount]]</f>
        <v>734.27742000000001</v>
      </c>
      <c r="Z4995" s="6">
        <f t="shared" si="394"/>
        <v>2</v>
      </c>
    </row>
    <row r="4996" spans="1:26" x14ac:dyDescent="0.3">
      <c r="A4996" s="23" t="s">
        <v>7046</v>
      </c>
      <c r="B4996" s="34">
        <v>45573</v>
      </c>
      <c r="C4996" s="23" t="s">
        <v>3978</v>
      </c>
      <c r="D4996" s="23" t="s">
        <v>159</v>
      </c>
      <c r="E4996" s="23" t="s">
        <v>47</v>
      </c>
      <c r="F4996" s="23">
        <v>400001</v>
      </c>
      <c r="G4996" s="23" t="s">
        <v>160</v>
      </c>
      <c r="H4996" s="23" t="s">
        <v>161</v>
      </c>
      <c r="I4996" s="23" t="s">
        <v>50</v>
      </c>
      <c r="J4996" s="23" t="s">
        <v>23</v>
      </c>
      <c r="K4996" s="23" t="s">
        <v>24</v>
      </c>
      <c r="L4996" s="23">
        <v>1</v>
      </c>
      <c r="M4996" s="23">
        <v>149.99</v>
      </c>
      <c r="N4996" s="23">
        <v>0</v>
      </c>
      <c r="O4996" s="23">
        <v>5</v>
      </c>
      <c r="P4996" s="23" t="s">
        <v>65</v>
      </c>
      <c r="Q4996" s="23" t="s">
        <v>26</v>
      </c>
      <c r="R4996" s="23">
        <f t="shared" si="390"/>
        <v>1</v>
      </c>
      <c r="S4996" s="23" t="str">
        <f t="shared" si="391"/>
        <v>ORD104995_20241008_CUST01194_MED014</v>
      </c>
      <c r="T4996" s="23">
        <f t="shared" si="392"/>
        <v>1</v>
      </c>
      <c r="U4996" s="6">
        <f t="shared" si="393"/>
        <v>149.99</v>
      </c>
      <c r="V4996" s="6">
        <f>tbl_Raw_Data[[#This Row],[Discount_Pct]]*tbl_Raw_Data[[#This Row],[Gross_Amount]]/100</f>
        <v>0</v>
      </c>
      <c r="W4996" s="6">
        <f>tbl_Raw_Data[[#This Row],[Gross_Amount]]-tbl_Raw_Data[[#This Row],[Discount_Amount]]</f>
        <v>149.99</v>
      </c>
      <c r="X4996" s="6">
        <f>tbl_Raw_Data[[#This Row],[Net_Amount_Before_Tax]]*tbl_Raw_Data[[#This Row],[Tax_Pct]]/100</f>
        <v>7.4995000000000003</v>
      </c>
      <c r="Y4996" s="6">
        <f>tbl_Raw_Data[[#This Row],[Net_Amount_Before_Tax]]+tbl_Raw_Data[[#This Row],[Tax_Amount]]</f>
        <v>157.48950000000002</v>
      </c>
      <c r="Z4996" s="6">
        <f t="shared" si="394"/>
        <v>1</v>
      </c>
    </row>
    <row r="4997" spans="1:26" x14ac:dyDescent="0.3">
      <c r="A4997" s="23" t="s">
        <v>7047</v>
      </c>
      <c r="B4997" s="34">
        <v>46016</v>
      </c>
      <c r="C4997" s="23" t="s">
        <v>1462</v>
      </c>
      <c r="D4997" s="23" t="s">
        <v>46</v>
      </c>
      <c r="E4997" s="23" t="s">
        <v>47</v>
      </c>
      <c r="F4997" s="23">
        <v>411001</v>
      </c>
      <c r="G4997" s="23" t="s">
        <v>119</v>
      </c>
      <c r="H4997" s="23" t="s">
        <v>120</v>
      </c>
      <c r="I4997" s="23" t="s">
        <v>32</v>
      </c>
      <c r="J4997" s="23" t="s">
        <v>64</v>
      </c>
      <c r="K4997" s="23" t="s">
        <v>57</v>
      </c>
      <c r="L4997" s="23">
        <v>5</v>
      </c>
      <c r="M4997" s="23">
        <v>64.819999999999993</v>
      </c>
      <c r="N4997" s="23">
        <v>10</v>
      </c>
      <c r="O4997" s="23">
        <v>5</v>
      </c>
      <c r="P4997" s="23" t="s">
        <v>89</v>
      </c>
      <c r="Q4997" s="23" t="s">
        <v>34</v>
      </c>
      <c r="R4997" s="23">
        <f t="shared" si="390"/>
        <v>1</v>
      </c>
      <c r="S4997" s="23" t="str">
        <f t="shared" si="391"/>
        <v>ORD104996_20251225_CUST02220_MED010</v>
      </c>
      <c r="T4997" s="23">
        <f t="shared" si="392"/>
        <v>1</v>
      </c>
      <c r="U4997" s="6">
        <f t="shared" si="393"/>
        <v>324.09999999999997</v>
      </c>
      <c r="V4997" s="6">
        <f>tbl_Raw_Data[[#This Row],[Discount_Pct]]*tbl_Raw_Data[[#This Row],[Gross_Amount]]/100</f>
        <v>32.409999999999997</v>
      </c>
      <c r="W4997" s="6">
        <f>tbl_Raw_Data[[#This Row],[Gross_Amount]]-tbl_Raw_Data[[#This Row],[Discount_Amount]]</f>
        <v>291.68999999999994</v>
      </c>
      <c r="X4997" s="6">
        <f>tbl_Raw_Data[[#This Row],[Net_Amount_Before_Tax]]*tbl_Raw_Data[[#This Row],[Tax_Pct]]/100</f>
        <v>14.584499999999998</v>
      </c>
      <c r="Y4997" s="6">
        <f>tbl_Raw_Data[[#This Row],[Net_Amount_Before_Tax]]+tbl_Raw_Data[[#This Row],[Tax_Amount]]</f>
        <v>306.27449999999993</v>
      </c>
      <c r="Z4997" s="6">
        <f t="shared" si="394"/>
        <v>6</v>
      </c>
    </row>
    <row r="4998" spans="1:26" x14ac:dyDescent="0.3">
      <c r="A4998" s="23" t="s">
        <v>7048</v>
      </c>
      <c r="B4998" s="34">
        <v>46001</v>
      </c>
      <c r="C4998" s="23" t="s">
        <v>3782</v>
      </c>
      <c r="D4998" s="23" t="s">
        <v>183</v>
      </c>
      <c r="E4998" s="23" t="s">
        <v>184</v>
      </c>
      <c r="F4998" s="23">
        <v>122002</v>
      </c>
      <c r="G4998" s="23" t="s">
        <v>39</v>
      </c>
      <c r="H4998" s="23" t="s">
        <v>40</v>
      </c>
      <c r="I4998" s="23" t="s">
        <v>41</v>
      </c>
      <c r="J4998" s="23" t="s">
        <v>42</v>
      </c>
      <c r="K4998" s="23" t="s">
        <v>24</v>
      </c>
      <c r="L4998" s="23">
        <v>2</v>
      </c>
      <c r="M4998" s="23">
        <v>32.479999999999997</v>
      </c>
      <c r="N4998" s="23">
        <v>5</v>
      </c>
      <c r="O4998" s="23">
        <v>5</v>
      </c>
      <c r="P4998" s="23" t="s">
        <v>58</v>
      </c>
      <c r="Q4998" s="23" t="s">
        <v>44</v>
      </c>
      <c r="R4998" s="23">
        <f t="shared" si="390"/>
        <v>1</v>
      </c>
      <c r="S4998" s="23" t="str">
        <f t="shared" si="391"/>
        <v>ORD104997_20251210_CUST02689_MED001</v>
      </c>
      <c r="T4998" s="23">
        <f t="shared" si="392"/>
        <v>1</v>
      </c>
      <c r="U4998" s="6">
        <f t="shared" si="393"/>
        <v>64.959999999999994</v>
      </c>
      <c r="V4998" s="6">
        <f>tbl_Raw_Data[[#This Row],[Discount_Pct]]*tbl_Raw_Data[[#This Row],[Gross_Amount]]/100</f>
        <v>3.2479999999999993</v>
      </c>
      <c r="W4998" s="6">
        <f>tbl_Raw_Data[[#This Row],[Gross_Amount]]-tbl_Raw_Data[[#This Row],[Discount_Amount]]</f>
        <v>61.711999999999996</v>
      </c>
      <c r="X4998" s="6">
        <f>tbl_Raw_Data[[#This Row],[Net_Amount_Before_Tax]]*tbl_Raw_Data[[#This Row],[Tax_Pct]]/100</f>
        <v>3.0855999999999999</v>
      </c>
      <c r="Y4998" s="6">
        <f>tbl_Raw_Data[[#This Row],[Net_Amount_Before_Tax]]+tbl_Raw_Data[[#This Row],[Tax_Amount]]</f>
        <v>64.797600000000003</v>
      </c>
      <c r="Z4998" s="6">
        <f t="shared" si="394"/>
        <v>2</v>
      </c>
    </row>
    <row r="4999" spans="1:26" x14ac:dyDescent="0.3">
      <c r="A4999" s="23" t="s">
        <v>7049</v>
      </c>
      <c r="B4999" s="34">
        <v>45855</v>
      </c>
      <c r="C4999" s="23" t="s">
        <v>934</v>
      </c>
      <c r="D4999" s="23" t="s">
        <v>37</v>
      </c>
      <c r="E4999" s="23" t="s">
        <v>38</v>
      </c>
      <c r="F4999" s="23">
        <v>452018</v>
      </c>
      <c r="G4999" s="23" t="s">
        <v>154</v>
      </c>
      <c r="H4999" s="23" t="s">
        <v>155</v>
      </c>
      <c r="I4999" s="23" t="s">
        <v>134</v>
      </c>
      <c r="J4999" s="23" t="s">
        <v>156</v>
      </c>
      <c r="K4999" s="23" t="s">
        <v>57</v>
      </c>
      <c r="L4999" s="23">
        <v>1</v>
      </c>
      <c r="M4999" s="23">
        <v>47.61</v>
      </c>
      <c r="N4999" s="23">
        <v>5</v>
      </c>
      <c r="O4999" s="23">
        <v>5</v>
      </c>
      <c r="P4999" s="23" t="s">
        <v>25</v>
      </c>
      <c r="Q4999" s="23" t="s">
        <v>34</v>
      </c>
      <c r="R4999" s="23">
        <f t="shared" si="390"/>
        <v>1</v>
      </c>
      <c r="S4999" s="23" t="str">
        <f t="shared" si="391"/>
        <v>ORD104998_20250717_CUST01333_MED006</v>
      </c>
      <c r="T4999" s="23">
        <f t="shared" si="392"/>
        <v>1</v>
      </c>
      <c r="U4999" s="6">
        <f t="shared" si="393"/>
        <v>47.61</v>
      </c>
      <c r="V4999" s="6">
        <f>tbl_Raw_Data[[#This Row],[Discount_Pct]]*tbl_Raw_Data[[#This Row],[Gross_Amount]]/100</f>
        <v>2.3805000000000001</v>
      </c>
      <c r="W4999" s="6">
        <f>tbl_Raw_Data[[#This Row],[Gross_Amount]]-tbl_Raw_Data[[#This Row],[Discount_Amount]]</f>
        <v>45.229500000000002</v>
      </c>
      <c r="X4999" s="6">
        <f>tbl_Raw_Data[[#This Row],[Net_Amount_Before_Tax]]*tbl_Raw_Data[[#This Row],[Tax_Pct]]/100</f>
        <v>2.2614749999999999</v>
      </c>
      <c r="Y4999" s="6">
        <f>tbl_Raw_Data[[#This Row],[Net_Amount_Before_Tax]]+tbl_Raw_Data[[#This Row],[Tax_Amount]]</f>
        <v>47.490974999999999</v>
      </c>
      <c r="Z4999" s="6">
        <f t="shared" si="394"/>
        <v>2</v>
      </c>
    </row>
    <row r="5000" spans="1:26" x14ac:dyDescent="0.3">
      <c r="A5000" s="23" t="s">
        <v>7050</v>
      </c>
      <c r="B5000" s="34">
        <v>45355</v>
      </c>
      <c r="C5000" s="23" t="s">
        <v>2303</v>
      </c>
      <c r="D5000" s="23" t="s">
        <v>142</v>
      </c>
      <c r="E5000" s="23" t="s">
        <v>81</v>
      </c>
      <c r="F5000" s="23">
        <v>380001</v>
      </c>
      <c r="G5000" s="23" t="s">
        <v>20</v>
      </c>
      <c r="H5000" s="23" t="s">
        <v>21</v>
      </c>
      <c r="I5000" s="23" t="s">
        <v>22</v>
      </c>
      <c r="J5000" s="23" t="s">
        <v>23</v>
      </c>
      <c r="K5000" s="23" t="s">
        <v>24</v>
      </c>
      <c r="L5000" s="23">
        <v>3</v>
      </c>
      <c r="M5000" s="23">
        <v>147.94</v>
      </c>
      <c r="N5000" s="23">
        <v>5</v>
      </c>
      <c r="O5000" s="23">
        <v>12</v>
      </c>
      <c r="P5000" s="23" t="s">
        <v>58</v>
      </c>
      <c r="Q5000" s="23" t="s">
        <v>34</v>
      </c>
      <c r="R5000" s="23">
        <f t="shared" si="390"/>
        <v>1</v>
      </c>
      <c r="S5000" s="23" t="str">
        <f t="shared" si="391"/>
        <v>ORD104999_20240304_CUST03427_MED024</v>
      </c>
      <c r="T5000" s="23">
        <f t="shared" si="392"/>
        <v>1</v>
      </c>
      <c r="U5000" s="6">
        <f t="shared" si="393"/>
        <v>443.82</v>
      </c>
      <c r="V5000" s="6">
        <f>tbl_Raw_Data[[#This Row],[Discount_Pct]]*tbl_Raw_Data[[#This Row],[Gross_Amount]]/100</f>
        <v>22.190999999999999</v>
      </c>
      <c r="W5000" s="6">
        <f>tbl_Raw_Data[[#This Row],[Gross_Amount]]-tbl_Raw_Data[[#This Row],[Discount_Amount]]</f>
        <v>421.62900000000002</v>
      </c>
      <c r="X5000" s="6">
        <f>tbl_Raw_Data[[#This Row],[Net_Amount_Before_Tax]]*tbl_Raw_Data[[#This Row],[Tax_Pct]]/100</f>
        <v>50.595480000000009</v>
      </c>
      <c r="Y5000" s="6">
        <f>tbl_Raw_Data[[#This Row],[Net_Amount_Before_Tax]]+tbl_Raw_Data[[#This Row],[Tax_Amount]]</f>
        <v>472.22448000000003</v>
      </c>
      <c r="Z5000" s="6">
        <f t="shared" si="394"/>
        <v>1</v>
      </c>
    </row>
    <row r="5001" spans="1:26" x14ac:dyDescent="0.3">
      <c r="A5001" s="23" t="s">
        <v>7051</v>
      </c>
      <c r="B5001" s="34">
        <v>45989</v>
      </c>
      <c r="C5001" s="23" t="s">
        <v>4680</v>
      </c>
      <c r="D5001" s="23" t="s">
        <v>87</v>
      </c>
      <c r="E5001" s="23" t="s">
        <v>88</v>
      </c>
      <c r="F5001" s="23">
        <v>600040</v>
      </c>
      <c r="G5001" s="23" t="s">
        <v>119</v>
      </c>
      <c r="H5001" s="23" t="s">
        <v>120</v>
      </c>
      <c r="I5001" s="23" t="s">
        <v>32</v>
      </c>
      <c r="J5001" s="23" t="s">
        <v>64</v>
      </c>
      <c r="K5001" s="23" t="s">
        <v>57</v>
      </c>
      <c r="L5001" s="23">
        <v>4</v>
      </c>
      <c r="M5001" s="23">
        <v>65.36</v>
      </c>
      <c r="N5001" s="23">
        <v>0</v>
      </c>
      <c r="O5001" s="23">
        <v>18</v>
      </c>
      <c r="P5001" s="23" t="s">
        <v>65</v>
      </c>
      <c r="Q5001" s="23" t="s">
        <v>90</v>
      </c>
      <c r="R5001" s="23">
        <f t="shared" si="390"/>
        <v>1</v>
      </c>
      <c r="S5001" s="23" t="str">
        <f t="shared" si="391"/>
        <v>ORD105000_20251128_CUST01317_MED010</v>
      </c>
      <c r="T5001" s="23">
        <f t="shared" si="392"/>
        <v>1</v>
      </c>
      <c r="U5001" s="6">
        <f t="shared" si="393"/>
        <v>261.44</v>
      </c>
      <c r="V5001" s="6">
        <f>tbl_Raw_Data[[#This Row],[Discount_Pct]]*tbl_Raw_Data[[#This Row],[Gross_Amount]]/100</f>
        <v>0</v>
      </c>
      <c r="W5001" s="6">
        <f>tbl_Raw_Data[[#This Row],[Gross_Amount]]-tbl_Raw_Data[[#This Row],[Discount_Amount]]</f>
        <v>261.44</v>
      </c>
      <c r="X5001" s="6">
        <f>tbl_Raw_Data[[#This Row],[Net_Amount_Before_Tax]]*tbl_Raw_Data[[#This Row],[Tax_Pct]]/100</f>
        <v>47.059200000000004</v>
      </c>
      <c r="Y5001" s="6">
        <f>tbl_Raw_Data[[#This Row],[Net_Amount_Before_Tax]]+tbl_Raw_Data[[#This Row],[Tax_Amount]]</f>
        <v>308.49919999999997</v>
      </c>
      <c r="Z5001" s="6">
        <f t="shared" si="394"/>
        <v>1</v>
      </c>
    </row>
    <row r="5002" spans="1:26" x14ac:dyDescent="0.3">
      <c r="A5002" s="23" t="s">
        <v>7052</v>
      </c>
      <c r="B5002" s="34">
        <v>45772</v>
      </c>
      <c r="C5002" s="23" t="s">
        <v>7053</v>
      </c>
      <c r="D5002" s="23" t="s">
        <v>159</v>
      </c>
      <c r="E5002" s="23" t="s">
        <v>47</v>
      </c>
      <c r="F5002" s="23">
        <v>400069</v>
      </c>
      <c r="G5002" s="23" t="s">
        <v>94</v>
      </c>
      <c r="H5002" s="23" t="s">
        <v>95</v>
      </c>
      <c r="I5002" s="23" t="s">
        <v>84</v>
      </c>
      <c r="J5002" s="23" t="s">
        <v>42</v>
      </c>
      <c r="K5002" s="23" t="s">
        <v>24</v>
      </c>
      <c r="L5002" s="23">
        <v>4</v>
      </c>
      <c r="M5002" s="23">
        <v>92.06</v>
      </c>
      <c r="N5002" s="23">
        <v>10</v>
      </c>
      <c r="O5002" s="23">
        <v>18</v>
      </c>
      <c r="P5002" s="23" t="s">
        <v>25</v>
      </c>
      <c r="Q5002" s="23" t="s">
        <v>34</v>
      </c>
      <c r="R5002" s="23">
        <f t="shared" si="390"/>
        <v>1</v>
      </c>
      <c r="S5002" s="23" t="str">
        <f t="shared" si="391"/>
        <v>ORD105001_20250425_CUST01192_MED021</v>
      </c>
      <c r="T5002" s="23">
        <f t="shared" si="392"/>
        <v>1</v>
      </c>
      <c r="U5002" s="6">
        <f t="shared" si="393"/>
        <v>368.24</v>
      </c>
      <c r="V5002" s="6">
        <f>tbl_Raw_Data[[#This Row],[Discount_Pct]]*tbl_Raw_Data[[#This Row],[Gross_Amount]]/100</f>
        <v>36.823999999999998</v>
      </c>
      <c r="W5002" s="6">
        <f>tbl_Raw_Data[[#This Row],[Gross_Amount]]-tbl_Raw_Data[[#This Row],[Discount_Amount]]</f>
        <v>331.416</v>
      </c>
      <c r="X5002" s="6">
        <f>tbl_Raw_Data[[#This Row],[Net_Amount_Before_Tax]]*tbl_Raw_Data[[#This Row],[Tax_Pct]]/100</f>
        <v>59.654880000000006</v>
      </c>
      <c r="Y5002" s="6">
        <f>tbl_Raw_Data[[#This Row],[Net_Amount_Before_Tax]]+tbl_Raw_Data[[#This Row],[Tax_Amount]]</f>
        <v>391.07087999999999</v>
      </c>
      <c r="Z5002" s="6">
        <f t="shared" si="394"/>
        <v>2</v>
      </c>
    </row>
    <row r="5003" spans="1:26" x14ac:dyDescent="0.3">
      <c r="A5003" s="23" t="s">
        <v>7052</v>
      </c>
      <c r="B5003" s="34">
        <v>45542</v>
      </c>
      <c r="C5003" s="23" t="s">
        <v>4959</v>
      </c>
      <c r="D5003" s="23" t="s">
        <v>183</v>
      </c>
      <c r="E5003" s="23" t="s">
        <v>184</v>
      </c>
      <c r="F5003" s="23">
        <v>122016</v>
      </c>
      <c r="G5003" s="23" t="s">
        <v>154</v>
      </c>
      <c r="H5003" s="23" t="s">
        <v>155</v>
      </c>
      <c r="I5003" s="23" t="s">
        <v>134</v>
      </c>
      <c r="J5003" s="23" t="s">
        <v>156</v>
      </c>
      <c r="K5003" s="23" t="s">
        <v>57</v>
      </c>
      <c r="L5003" s="23">
        <v>4</v>
      </c>
      <c r="M5003" s="23">
        <v>42.29</v>
      </c>
      <c r="N5003" s="23">
        <v>10</v>
      </c>
      <c r="O5003" s="23">
        <v>5</v>
      </c>
      <c r="P5003" s="23" t="s">
        <v>43</v>
      </c>
      <c r="Q5003" s="23" t="s">
        <v>34</v>
      </c>
      <c r="R5003" s="23">
        <f t="shared" si="390"/>
        <v>1</v>
      </c>
      <c r="S5003" s="23" t="str">
        <f t="shared" si="391"/>
        <v>ORD105001_20240907_CUST00822_MED006</v>
      </c>
      <c r="T5003" s="23">
        <f t="shared" si="392"/>
        <v>1</v>
      </c>
      <c r="U5003" s="6">
        <f t="shared" si="393"/>
        <v>169.16</v>
      </c>
      <c r="V5003" s="6">
        <f>tbl_Raw_Data[[#This Row],[Discount_Pct]]*tbl_Raw_Data[[#This Row],[Gross_Amount]]/100</f>
        <v>16.916</v>
      </c>
      <c r="W5003" s="6">
        <f>tbl_Raw_Data[[#This Row],[Gross_Amount]]-tbl_Raw_Data[[#This Row],[Discount_Amount]]</f>
        <v>152.244</v>
      </c>
      <c r="X5003" s="6">
        <f>tbl_Raw_Data[[#This Row],[Net_Amount_Before_Tax]]*tbl_Raw_Data[[#This Row],[Tax_Pct]]/100</f>
        <v>7.6122000000000005</v>
      </c>
      <c r="Y5003" s="6">
        <f>tbl_Raw_Data[[#This Row],[Net_Amount_Before_Tax]]+tbl_Raw_Data[[#This Row],[Tax_Amount]]</f>
        <v>159.8562</v>
      </c>
      <c r="Z5003" s="6">
        <f t="shared" si="394"/>
        <v>3</v>
      </c>
    </row>
    <row r="5004" spans="1:26" x14ac:dyDescent="0.3">
      <c r="A5004" s="23" t="s">
        <v>7054</v>
      </c>
      <c r="B5004" s="34">
        <v>45653</v>
      </c>
      <c r="C5004" s="23" t="s">
        <v>2573</v>
      </c>
      <c r="D5004" s="23" t="s">
        <v>100</v>
      </c>
      <c r="E5004" s="23" t="s">
        <v>101</v>
      </c>
      <c r="F5004" s="23">
        <v>201303</v>
      </c>
      <c r="G5004" s="23" t="s">
        <v>30</v>
      </c>
      <c r="H5004" s="23" t="s">
        <v>31</v>
      </c>
      <c r="I5004" s="23" t="s">
        <v>32</v>
      </c>
      <c r="J5004" s="23" t="s">
        <v>23</v>
      </c>
      <c r="K5004" s="23" t="s">
        <v>24</v>
      </c>
      <c r="L5004" s="23">
        <v>3</v>
      </c>
      <c r="M5004" s="23">
        <v>133.52000000000001</v>
      </c>
      <c r="N5004" s="23">
        <v>0</v>
      </c>
      <c r="O5004" s="23">
        <v>5</v>
      </c>
      <c r="P5004" s="23" t="s">
        <v>65</v>
      </c>
      <c r="Q5004" s="23" t="s">
        <v>34</v>
      </c>
      <c r="R5004" s="23">
        <f t="shared" si="390"/>
        <v>1</v>
      </c>
      <c r="S5004" s="23" t="str">
        <f t="shared" si="391"/>
        <v>ORD105003_20241227_CUST01898_MED017</v>
      </c>
      <c r="T5004" s="23">
        <f t="shared" si="392"/>
        <v>1</v>
      </c>
      <c r="U5004" s="6">
        <f t="shared" si="393"/>
        <v>400.56000000000006</v>
      </c>
      <c r="V5004" s="6">
        <f>tbl_Raw_Data[[#This Row],[Discount_Pct]]*tbl_Raw_Data[[#This Row],[Gross_Amount]]/100</f>
        <v>0</v>
      </c>
      <c r="W5004" s="6">
        <f>tbl_Raw_Data[[#This Row],[Gross_Amount]]-tbl_Raw_Data[[#This Row],[Discount_Amount]]</f>
        <v>400.56000000000006</v>
      </c>
      <c r="X5004" s="6">
        <f>tbl_Raw_Data[[#This Row],[Net_Amount_Before_Tax]]*tbl_Raw_Data[[#This Row],[Tax_Pct]]/100</f>
        <v>20.028000000000002</v>
      </c>
      <c r="Y5004" s="6">
        <f>tbl_Raw_Data[[#This Row],[Net_Amount_Before_Tax]]+tbl_Raw_Data[[#This Row],[Tax_Amount]]</f>
        <v>420.58800000000008</v>
      </c>
      <c r="Z5004" s="6">
        <f t="shared" si="394"/>
        <v>3</v>
      </c>
    </row>
    <row r="5005" spans="1:26" x14ac:dyDescent="0.3">
      <c r="A5005" s="23" t="s">
        <v>7055</v>
      </c>
      <c r="B5005" s="34">
        <v>45682</v>
      </c>
      <c r="C5005" s="23" t="s">
        <v>1048</v>
      </c>
      <c r="D5005" s="23" t="s">
        <v>130</v>
      </c>
      <c r="E5005" s="23" t="s">
        <v>131</v>
      </c>
      <c r="F5005" s="23">
        <v>700102</v>
      </c>
      <c r="G5005" s="23" t="s">
        <v>192</v>
      </c>
      <c r="H5005" s="23" t="s">
        <v>193</v>
      </c>
      <c r="I5005" s="23" t="s">
        <v>41</v>
      </c>
      <c r="J5005" s="23" t="s">
        <v>194</v>
      </c>
      <c r="K5005" s="23" t="s">
        <v>24</v>
      </c>
      <c r="L5005" s="23">
        <v>4</v>
      </c>
      <c r="M5005" s="23">
        <v>33.130000000000003</v>
      </c>
      <c r="N5005" s="23">
        <v>10</v>
      </c>
      <c r="O5005" s="23">
        <v>5</v>
      </c>
      <c r="P5005" s="23" t="s">
        <v>65</v>
      </c>
      <c r="Q5005" s="23" t="s">
        <v>34</v>
      </c>
      <c r="R5005" s="23">
        <f t="shared" si="390"/>
        <v>1</v>
      </c>
      <c r="S5005" s="23" t="str">
        <f t="shared" si="391"/>
        <v>ORD105004_20250125_CUST01752_MED002</v>
      </c>
      <c r="T5005" s="23">
        <f t="shared" si="392"/>
        <v>1</v>
      </c>
      <c r="U5005" s="6">
        <f t="shared" si="393"/>
        <v>132.52000000000001</v>
      </c>
      <c r="V5005" s="6">
        <f>tbl_Raw_Data[[#This Row],[Discount_Pct]]*tbl_Raw_Data[[#This Row],[Gross_Amount]]/100</f>
        <v>13.252000000000001</v>
      </c>
      <c r="W5005" s="6">
        <f>tbl_Raw_Data[[#This Row],[Gross_Amount]]-tbl_Raw_Data[[#This Row],[Discount_Amount]]</f>
        <v>119.26800000000001</v>
      </c>
      <c r="X5005" s="6">
        <f>tbl_Raw_Data[[#This Row],[Net_Amount_Before_Tax]]*tbl_Raw_Data[[#This Row],[Tax_Pct]]/100</f>
        <v>5.9634</v>
      </c>
      <c r="Y5005" s="6">
        <f>tbl_Raw_Data[[#This Row],[Net_Amount_Before_Tax]]+tbl_Raw_Data[[#This Row],[Tax_Amount]]</f>
        <v>125.23140000000001</v>
      </c>
      <c r="Z5005" s="6">
        <f t="shared" si="394"/>
        <v>2</v>
      </c>
    </row>
    <row r="5006" spans="1:26" x14ac:dyDescent="0.3">
      <c r="A5006" s="23" t="s">
        <v>7056</v>
      </c>
      <c r="B5006" s="34">
        <v>45340</v>
      </c>
      <c r="C5006" s="23" t="s">
        <v>1334</v>
      </c>
      <c r="D5006" s="23" t="s">
        <v>72</v>
      </c>
      <c r="E5006" s="23" t="s">
        <v>73</v>
      </c>
      <c r="F5006" s="23">
        <v>302017</v>
      </c>
      <c r="G5006" s="23" t="s">
        <v>53</v>
      </c>
      <c r="H5006" s="23" t="s">
        <v>54</v>
      </c>
      <c r="I5006" s="23" t="s">
        <v>55</v>
      </c>
      <c r="J5006" s="23" t="s">
        <v>56</v>
      </c>
      <c r="K5006" s="23" t="s">
        <v>57</v>
      </c>
      <c r="L5006" s="23">
        <v>1</v>
      </c>
      <c r="M5006" s="23">
        <v>53.54</v>
      </c>
      <c r="N5006" s="23">
        <v>10</v>
      </c>
      <c r="O5006" s="23">
        <v>5</v>
      </c>
      <c r="P5006" s="23" t="s">
        <v>33</v>
      </c>
      <c r="Q5006" s="23" t="s">
        <v>34</v>
      </c>
      <c r="R5006" s="23">
        <f t="shared" si="390"/>
        <v>1</v>
      </c>
      <c r="S5006" s="23" t="str">
        <f t="shared" si="391"/>
        <v>ORD105005_20240218_CUST01724_MED020</v>
      </c>
      <c r="T5006" s="23">
        <f t="shared" si="392"/>
        <v>1</v>
      </c>
      <c r="U5006" s="6">
        <f t="shared" si="393"/>
        <v>53.54</v>
      </c>
      <c r="V5006" s="6">
        <f>tbl_Raw_Data[[#This Row],[Discount_Pct]]*tbl_Raw_Data[[#This Row],[Gross_Amount]]/100</f>
        <v>5.3540000000000001</v>
      </c>
      <c r="W5006" s="6">
        <f>tbl_Raw_Data[[#This Row],[Gross_Amount]]-tbl_Raw_Data[[#This Row],[Discount_Amount]]</f>
        <v>48.186</v>
      </c>
      <c r="X5006" s="6">
        <f>tbl_Raw_Data[[#This Row],[Net_Amount_Before_Tax]]*tbl_Raw_Data[[#This Row],[Tax_Pct]]/100</f>
        <v>2.4093</v>
      </c>
      <c r="Y5006" s="6">
        <f>tbl_Raw_Data[[#This Row],[Net_Amount_Before_Tax]]+tbl_Raw_Data[[#This Row],[Tax_Amount]]</f>
        <v>50.595300000000002</v>
      </c>
      <c r="Z5006" s="6">
        <f t="shared" si="394"/>
        <v>2</v>
      </c>
    </row>
    <row r="5007" spans="1:26" x14ac:dyDescent="0.3">
      <c r="A5007" s="23" t="s">
        <v>7057</v>
      </c>
      <c r="B5007" s="34">
        <v>45401</v>
      </c>
      <c r="C5007" s="23" t="s">
        <v>1058</v>
      </c>
      <c r="D5007" s="23" t="s">
        <v>100</v>
      </c>
      <c r="E5007" s="23" t="s">
        <v>101</v>
      </c>
      <c r="F5007" s="23">
        <v>201303</v>
      </c>
      <c r="G5007" s="23" t="s">
        <v>185</v>
      </c>
      <c r="H5007" s="23" t="s">
        <v>186</v>
      </c>
      <c r="I5007" s="23" t="s">
        <v>76</v>
      </c>
      <c r="J5007" s="23" t="s">
        <v>187</v>
      </c>
      <c r="K5007" s="23" t="s">
        <v>57</v>
      </c>
      <c r="L5007" s="23">
        <v>1</v>
      </c>
      <c r="M5007" s="23">
        <v>93.42</v>
      </c>
      <c r="N5007" s="23">
        <v>0</v>
      </c>
      <c r="O5007" s="23">
        <v>5</v>
      </c>
      <c r="P5007" s="23" t="s">
        <v>89</v>
      </c>
      <c r="Q5007" s="23" t="s">
        <v>26</v>
      </c>
      <c r="R5007" s="23">
        <f t="shared" si="390"/>
        <v>1</v>
      </c>
      <c r="S5007" s="23" t="str">
        <f t="shared" si="391"/>
        <v>ORD105006_20240419_CUST02657_MED009</v>
      </c>
      <c r="T5007" s="23">
        <f t="shared" si="392"/>
        <v>1</v>
      </c>
      <c r="U5007" s="6">
        <f t="shared" si="393"/>
        <v>93.42</v>
      </c>
      <c r="V5007" s="6">
        <f>tbl_Raw_Data[[#This Row],[Discount_Pct]]*tbl_Raw_Data[[#This Row],[Gross_Amount]]/100</f>
        <v>0</v>
      </c>
      <c r="W5007" s="6">
        <f>tbl_Raw_Data[[#This Row],[Gross_Amount]]-tbl_Raw_Data[[#This Row],[Discount_Amount]]</f>
        <v>93.42</v>
      </c>
      <c r="X5007" s="6">
        <f>tbl_Raw_Data[[#This Row],[Net_Amount_Before_Tax]]*tbl_Raw_Data[[#This Row],[Tax_Pct]]/100</f>
        <v>4.6710000000000003</v>
      </c>
      <c r="Y5007" s="6">
        <f>tbl_Raw_Data[[#This Row],[Net_Amount_Before_Tax]]+tbl_Raw_Data[[#This Row],[Tax_Amount]]</f>
        <v>98.091000000000008</v>
      </c>
      <c r="Z5007" s="6">
        <f t="shared" si="394"/>
        <v>1</v>
      </c>
    </row>
    <row r="5008" spans="1:26" x14ac:dyDescent="0.3">
      <c r="A5008" s="23" t="s">
        <v>7058</v>
      </c>
      <c r="B5008" s="34">
        <v>45819</v>
      </c>
      <c r="C5008" s="23" t="s">
        <v>7059</v>
      </c>
      <c r="D5008" s="23" t="s">
        <v>28</v>
      </c>
      <c r="E5008" s="23" t="s">
        <v>29</v>
      </c>
      <c r="F5008" s="23">
        <v>500001</v>
      </c>
      <c r="G5008" s="23" t="s">
        <v>196</v>
      </c>
      <c r="H5008" s="23" t="s">
        <v>197</v>
      </c>
      <c r="I5008" s="23" t="s">
        <v>32</v>
      </c>
      <c r="J5008" s="23" t="s">
        <v>42</v>
      </c>
      <c r="K5008" s="23" t="s">
        <v>24</v>
      </c>
      <c r="L5008" s="23">
        <v>2</v>
      </c>
      <c r="M5008" s="23">
        <v>27.21</v>
      </c>
      <c r="N5008" s="23">
        <v>0</v>
      </c>
      <c r="O5008" s="23">
        <v>5</v>
      </c>
      <c r="P5008" s="23" t="s">
        <v>89</v>
      </c>
      <c r="Q5008" s="23" t="s">
        <v>34</v>
      </c>
      <c r="R5008" s="23">
        <f t="shared" si="390"/>
        <v>1</v>
      </c>
      <c r="S5008" s="23" t="str">
        <f t="shared" si="391"/>
        <v>ORD105007_20250611_CUST03457_MED011</v>
      </c>
      <c r="T5008" s="23">
        <f t="shared" si="392"/>
        <v>1</v>
      </c>
      <c r="U5008" s="6">
        <f t="shared" si="393"/>
        <v>54.42</v>
      </c>
      <c r="V5008" s="6">
        <f>tbl_Raw_Data[[#This Row],[Discount_Pct]]*tbl_Raw_Data[[#This Row],[Gross_Amount]]/100</f>
        <v>0</v>
      </c>
      <c r="W5008" s="6">
        <f>tbl_Raw_Data[[#This Row],[Gross_Amount]]-tbl_Raw_Data[[#This Row],[Discount_Amount]]</f>
        <v>54.42</v>
      </c>
      <c r="X5008" s="6">
        <f>tbl_Raw_Data[[#This Row],[Net_Amount_Before_Tax]]*tbl_Raw_Data[[#This Row],[Tax_Pct]]/100</f>
        <v>2.7210000000000001</v>
      </c>
      <c r="Y5008" s="6">
        <f>tbl_Raw_Data[[#This Row],[Net_Amount_Before_Tax]]+tbl_Raw_Data[[#This Row],[Tax_Amount]]</f>
        <v>57.141000000000005</v>
      </c>
      <c r="Z5008" s="6">
        <f t="shared" si="394"/>
        <v>1</v>
      </c>
    </row>
    <row r="5009" spans="1:26" x14ac:dyDescent="0.3">
      <c r="A5009" s="23" t="s">
        <v>7058</v>
      </c>
      <c r="B5009" s="34">
        <v>45817</v>
      </c>
      <c r="C5009" s="23" t="s">
        <v>3982</v>
      </c>
      <c r="D5009" s="23" t="s">
        <v>159</v>
      </c>
      <c r="E5009" s="23" t="s">
        <v>47</v>
      </c>
      <c r="F5009" s="23">
        <v>400050</v>
      </c>
      <c r="G5009" s="23" t="s">
        <v>138</v>
      </c>
      <c r="H5009" s="23" t="s">
        <v>139</v>
      </c>
      <c r="I5009" s="23" t="s">
        <v>50</v>
      </c>
      <c r="J5009" s="23" t="s">
        <v>140</v>
      </c>
      <c r="K5009" s="23" t="s">
        <v>24</v>
      </c>
      <c r="L5009" s="23">
        <v>2</v>
      </c>
      <c r="M5009" s="23">
        <v>163.75</v>
      </c>
      <c r="N5009" s="23">
        <v>5</v>
      </c>
      <c r="O5009" s="23">
        <v>12</v>
      </c>
      <c r="P5009" s="23" t="s">
        <v>58</v>
      </c>
      <c r="Q5009" s="23" t="s">
        <v>34</v>
      </c>
      <c r="R5009" s="23">
        <f t="shared" si="390"/>
        <v>1</v>
      </c>
      <c r="S5009" s="23" t="str">
        <f t="shared" si="391"/>
        <v>ORD105007_20250609_CUST02000_MED013</v>
      </c>
      <c r="T5009" s="23">
        <f t="shared" si="392"/>
        <v>1</v>
      </c>
      <c r="U5009" s="6">
        <f t="shared" si="393"/>
        <v>327.5</v>
      </c>
      <c r="V5009" s="6">
        <f>tbl_Raw_Data[[#This Row],[Discount_Pct]]*tbl_Raw_Data[[#This Row],[Gross_Amount]]/100</f>
        <v>16.375</v>
      </c>
      <c r="W5009" s="6">
        <f>tbl_Raw_Data[[#This Row],[Gross_Amount]]-tbl_Raw_Data[[#This Row],[Discount_Amount]]</f>
        <v>311.125</v>
      </c>
      <c r="X5009" s="6">
        <f>tbl_Raw_Data[[#This Row],[Net_Amount_Before_Tax]]*tbl_Raw_Data[[#This Row],[Tax_Pct]]/100</f>
        <v>37.335000000000001</v>
      </c>
      <c r="Y5009" s="6">
        <f>tbl_Raw_Data[[#This Row],[Net_Amount_Before_Tax]]+tbl_Raw_Data[[#This Row],[Tax_Amount]]</f>
        <v>348.46</v>
      </c>
      <c r="Z5009" s="6">
        <f t="shared" si="394"/>
        <v>2</v>
      </c>
    </row>
    <row r="5010" spans="1:26" x14ac:dyDescent="0.3">
      <c r="A5010" s="23" t="s">
        <v>7060</v>
      </c>
      <c r="B5010" s="34">
        <v>45871</v>
      </c>
      <c r="C5010" s="23" t="s">
        <v>788</v>
      </c>
      <c r="D5010" s="23" t="s">
        <v>72</v>
      </c>
      <c r="E5010" s="23" t="s">
        <v>73</v>
      </c>
      <c r="F5010" s="23">
        <v>302033</v>
      </c>
      <c r="G5010" s="23" t="s">
        <v>233</v>
      </c>
      <c r="H5010" s="23" t="s">
        <v>234</v>
      </c>
      <c r="I5010" s="23" t="s">
        <v>104</v>
      </c>
      <c r="J5010" s="23" t="s">
        <v>42</v>
      </c>
      <c r="K5010" s="23" t="s">
        <v>24</v>
      </c>
      <c r="L5010" s="23">
        <v>2</v>
      </c>
      <c r="M5010" s="23">
        <v>140.93</v>
      </c>
      <c r="N5010" s="23">
        <v>10</v>
      </c>
      <c r="O5010" s="23">
        <v>5</v>
      </c>
      <c r="P5010" s="23" t="s">
        <v>89</v>
      </c>
      <c r="Q5010" s="23" t="s">
        <v>90</v>
      </c>
      <c r="R5010" s="23">
        <f t="shared" si="390"/>
        <v>1</v>
      </c>
      <c r="S5010" s="23" t="str">
        <f t="shared" si="391"/>
        <v>ORD105009_20250802_CUST00390_MED019</v>
      </c>
      <c r="T5010" s="23">
        <f t="shared" si="392"/>
        <v>1</v>
      </c>
      <c r="U5010" s="6">
        <f t="shared" si="393"/>
        <v>281.86</v>
      </c>
      <c r="V5010" s="6">
        <f>tbl_Raw_Data[[#This Row],[Discount_Pct]]*tbl_Raw_Data[[#This Row],[Gross_Amount]]/100</f>
        <v>28.186000000000003</v>
      </c>
      <c r="W5010" s="6">
        <f>tbl_Raw_Data[[#This Row],[Gross_Amount]]-tbl_Raw_Data[[#This Row],[Discount_Amount]]</f>
        <v>253.67400000000001</v>
      </c>
      <c r="X5010" s="6">
        <f>tbl_Raw_Data[[#This Row],[Net_Amount_Before_Tax]]*tbl_Raw_Data[[#This Row],[Tax_Pct]]/100</f>
        <v>12.683700000000002</v>
      </c>
      <c r="Y5010" s="6">
        <f>tbl_Raw_Data[[#This Row],[Net_Amount_Before_Tax]]+tbl_Raw_Data[[#This Row],[Tax_Amount]]</f>
        <v>266.35770000000002</v>
      </c>
      <c r="Z5010" s="6">
        <f t="shared" si="394"/>
        <v>0</v>
      </c>
    </row>
    <row r="5011" spans="1:26" x14ac:dyDescent="0.3">
      <c r="A5011" s="23" t="s">
        <v>7061</v>
      </c>
      <c r="B5011" s="34">
        <v>45423</v>
      </c>
      <c r="C5011" s="23" t="s">
        <v>1947</v>
      </c>
      <c r="D5011" s="23" t="s">
        <v>130</v>
      </c>
      <c r="E5011" s="23" t="s">
        <v>131</v>
      </c>
      <c r="F5011" s="23">
        <v>700029</v>
      </c>
      <c r="G5011" s="23" t="s">
        <v>196</v>
      </c>
      <c r="H5011" s="23" t="s">
        <v>197</v>
      </c>
      <c r="I5011" s="23" t="s">
        <v>32</v>
      </c>
      <c r="J5011" s="23" t="s">
        <v>42</v>
      </c>
      <c r="K5011" s="23" t="s">
        <v>24</v>
      </c>
      <c r="L5011" s="23">
        <v>1</v>
      </c>
      <c r="M5011" s="23">
        <v>27.72</v>
      </c>
      <c r="N5011" s="23">
        <v>15</v>
      </c>
      <c r="O5011" s="23">
        <v>12</v>
      </c>
      <c r="P5011" s="23" t="s">
        <v>33</v>
      </c>
      <c r="Q5011" s="23" t="s">
        <v>26</v>
      </c>
      <c r="R5011" s="23">
        <f t="shared" si="390"/>
        <v>1</v>
      </c>
      <c r="S5011" s="23" t="str">
        <f t="shared" si="391"/>
        <v>ORD105010_20240511_CUST00395_MED011</v>
      </c>
      <c r="T5011" s="23">
        <f t="shared" si="392"/>
        <v>1</v>
      </c>
      <c r="U5011" s="6">
        <f t="shared" si="393"/>
        <v>27.72</v>
      </c>
      <c r="V5011" s="6">
        <f>tbl_Raw_Data[[#This Row],[Discount_Pct]]*tbl_Raw_Data[[#This Row],[Gross_Amount]]/100</f>
        <v>4.1579999999999995</v>
      </c>
      <c r="W5011" s="6">
        <f>tbl_Raw_Data[[#This Row],[Gross_Amount]]-tbl_Raw_Data[[#This Row],[Discount_Amount]]</f>
        <v>23.561999999999998</v>
      </c>
      <c r="X5011" s="6">
        <f>tbl_Raw_Data[[#This Row],[Net_Amount_Before_Tax]]*tbl_Raw_Data[[#This Row],[Tax_Pct]]/100</f>
        <v>2.8274399999999997</v>
      </c>
      <c r="Y5011" s="6">
        <f>tbl_Raw_Data[[#This Row],[Net_Amount_Before_Tax]]+tbl_Raw_Data[[#This Row],[Tax_Amount]]</f>
        <v>26.389439999999997</v>
      </c>
      <c r="Z5011" s="6">
        <f t="shared" si="394"/>
        <v>2</v>
      </c>
    </row>
    <row r="5012" spans="1:26" x14ac:dyDescent="0.3">
      <c r="A5012" s="23" t="s">
        <v>7062</v>
      </c>
      <c r="B5012" s="34">
        <v>45397</v>
      </c>
      <c r="C5012" s="23" t="s">
        <v>2526</v>
      </c>
      <c r="D5012" s="23" t="s">
        <v>19</v>
      </c>
      <c r="E5012" s="23" t="s">
        <v>19</v>
      </c>
      <c r="F5012" s="23">
        <v>110024</v>
      </c>
      <c r="G5012" s="23" t="s">
        <v>30</v>
      </c>
      <c r="H5012" s="23" t="s">
        <v>31</v>
      </c>
      <c r="I5012" s="23" t="s">
        <v>32</v>
      </c>
      <c r="J5012" s="23" t="s">
        <v>23</v>
      </c>
      <c r="K5012" s="23" t="s">
        <v>24</v>
      </c>
      <c r="L5012" s="23">
        <v>2</v>
      </c>
      <c r="M5012" s="23">
        <v>134.82</v>
      </c>
      <c r="N5012" s="23">
        <v>10</v>
      </c>
      <c r="O5012" s="23">
        <v>18</v>
      </c>
      <c r="P5012" s="23" t="s">
        <v>43</v>
      </c>
      <c r="Q5012" s="23" t="s">
        <v>26</v>
      </c>
      <c r="R5012" s="23">
        <f t="shared" si="390"/>
        <v>1</v>
      </c>
      <c r="S5012" s="23" t="str">
        <f t="shared" si="391"/>
        <v>ORD105011_20240415_CUST02095_MED017</v>
      </c>
      <c r="T5012" s="23">
        <f t="shared" si="392"/>
        <v>1</v>
      </c>
      <c r="U5012" s="6">
        <f t="shared" si="393"/>
        <v>269.64</v>
      </c>
      <c r="V5012" s="6">
        <f>tbl_Raw_Data[[#This Row],[Discount_Pct]]*tbl_Raw_Data[[#This Row],[Gross_Amount]]/100</f>
        <v>26.963999999999995</v>
      </c>
      <c r="W5012" s="6">
        <f>tbl_Raw_Data[[#This Row],[Gross_Amount]]-tbl_Raw_Data[[#This Row],[Discount_Amount]]</f>
        <v>242.67599999999999</v>
      </c>
      <c r="X5012" s="6">
        <f>tbl_Raw_Data[[#This Row],[Net_Amount_Before_Tax]]*tbl_Raw_Data[[#This Row],[Tax_Pct]]/100</f>
        <v>43.68168</v>
      </c>
      <c r="Y5012" s="6">
        <f>tbl_Raw_Data[[#This Row],[Net_Amount_Before_Tax]]+tbl_Raw_Data[[#This Row],[Tax_Amount]]</f>
        <v>286.35767999999996</v>
      </c>
      <c r="Z5012" s="6">
        <f t="shared" si="394"/>
        <v>2</v>
      </c>
    </row>
    <row r="5013" spans="1:26" x14ac:dyDescent="0.3">
      <c r="A5013" s="23" t="s">
        <v>7062</v>
      </c>
      <c r="B5013" s="34">
        <v>45903</v>
      </c>
      <c r="C5013" s="23" t="s">
        <v>4788</v>
      </c>
      <c r="D5013" s="23" t="s">
        <v>159</v>
      </c>
      <c r="E5013" s="23" t="s">
        <v>47</v>
      </c>
      <c r="F5013" s="23">
        <v>400001</v>
      </c>
      <c r="G5013" s="23" t="s">
        <v>196</v>
      </c>
      <c r="H5013" s="23" t="s">
        <v>197</v>
      </c>
      <c r="I5013" s="23" t="s">
        <v>32</v>
      </c>
      <c r="J5013" s="23" t="s">
        <v>42</v>
      </c>
      <c r="K5013" s="23" t="s">
        <v>24</v>
      </c>
      <c r="L5013" s="23">
        <v>1</v>
      </c>
      <c r="M5013" s="23">
        <v>25.5</v>
      </c>
      <c r="N5013" s="23">
        <v>0</v>
      </c>
      <c r="O5013" s="23">
        <v>12</v>
      </c>
      <c r="P5013" s="23" t="s">
        <v>33</v>
      </c>
      <c r="Q5013" s="23" t="s">
        <v>26</v>
      </c>
      <c r="R5013" s="23">
        <f t="shared" si="390"/>
        <v>1</v>
      </c>
      <c r="S5013" s="23" t="str">
        <f t="shared" si="391"/>
        <v>ORD105011_20250903_CUST03206_MED011</v>
      </c>
      <c r="T5013" s="23">
        <f t="shared" si="392"/>
        <v>1</v>
      </c>
      <c r="U5013" s="6">
        <f t="shared" si="393"/>
        <v>25.5</v>
      </c>
      <c r="V5013" s="6">
        <f>tbl_Raw_Data[[#This Row],[Discount_Pct]]*tbl_Raw_Data[[#This Row],[Gross_Amount]]/100</f>
        <v>0</v>
      </c>
      <c r="W5013" s="6">
        <f>tbl_Raw_Data[[#This Row],[Gross_Amount]]-tbl_Raw_Data[[#This Row],[Discount_Amount]]</f>
        <v>25.5</v>
      </c>
      <c r="X5013" s="6">
        <f>tbl_Raw_Data[[#This Row],[Net_Amount_Before_Tax]]*tbl_Raw_Data[[#This Row],[Tax_Pct]]/100</f>
        <v>3.06</v>
      </c>
      <c r="Y5013" s="6">
        <f>tbl_Raw_Data[[#This Row],[Net_Amount_Before_Tax]]+tbl_Raw_Data[[#This Row],[Tax_Amount]]</f>
        <v>28.56</v>
      </c>
      <c r="Z5013" s="6">
        <f t="shared" si="394"/>
        <v>0</v>
      </c>
    </row>
    <row r="5014" spans="1:26" x14ac:dyDescent="0.3">
      <c r="A5014" s="23" t="s">
        <v>7063</v>
      </c>
      <c r="B5014" s="34">
        <v>45374</v>
      </c>
      <c r="C5014" s="23" t="s">
        <v>2424</v>
      </c>
      <c r="D5014" s="23" t="s">
        <v>142</v>
      </c>
      <c r="E5014" s="23" t="s">
        <v>81</v>
      </c>
      <c r="F5014" s="23">
        <v>380054</v>
      </c>
      <c r="G5014" s="23" t="s">
        <v>132</v>
      </c>
      <c r="H5014" s="23" t="s">
        <v>133</v>
      </c>
      <c r="I5014" s="23" t="s">
        <v>134</v>
      </c>
      <c r="J5014" s="23" t="s">
        <v>135</v>
      </c>
      <c r="K5014" s="23" t="s">
        <v>57</v>
      </c>
      <c r="L5014" s="23">
        <v>1</v>
      </c>
      <c r="M5014" s="23">
        <v>67.69</v>
      </c>
      <c r="N5014" s="23">
        <v>10</v>
      </c>
      <c r="O5014" s="23">
        <v>12</v>
      </c>
      <c r="P5014" s="23" t="s">
        <v>89</v>
      </c>
      <c r="Q5014" s="23" t="s">
        <v>34</v>
      </c>
      <c r="R5014" s="23">
        <f t="shared" si="390"/>
        <v>1</v>
      </c>
      <c r="S5014" s="23" t="str">
        <f t="shared" si="391"/>
        <v>ORD105013_20240323_CUST01997_MED007</v>
      </c>
      <c r="T5014" s="23">
        <f t="shared" si="392"/>
        <v>1</v>
      </c>
      <c r="U5014" s="6">
        <f t="shared" si="393"/>
        <v>67.69</v>
      </c>
      <c r="V5014" s="6">
        <f>tbl_Raw_Data[[#This Row],[Discount_Pct]]*tbl_Raw_Data[[#This Row],[Gross_Amount]]/100</f>
        <v>6.7690000000000001</v>
      </c>
      <c r="W5014" s="6">
        <f>tbl_Raw_Data[[#This Row],[Gross_Amount]]-tbl_Raw_Data[[#This Row],[Discount_Amount]]</f>
        <v>60.920999999999999</v>
      </c>
      <c r="X5014" s="6">
        <f>tbl_Raw_Data[[#This Row],[Net_Amount_Before_Tax]]*tbl_Raw_Data[[#This Row],[Tax_Pct]]/100</f>
        <v>7.3105200000000004</v>
      </c>
      <c r="Y5014" s="6">
        <f>tbl_Raw_Data[[#This Row],[Net_Amount_Before_Tax]]+tbl_Raw_Data[[#This Row],[Tax_Amount]]</f>
        <v>68.231520000000003</v>
      </c>
      <c r="Z5014" s="6">
        <f t="shared" si="394"/>
        <v>6</v>
      </c>
    </row>
    <row r="5015" spans="1:26" x14ac:dyDescent="0.3">
      <c r="A5015" s="23" t="s">
        <v>7063</v>
      </c>
      <c r="B5015" s="34">
        <v>45625</v>
      </c>
      <c r="C5015" s="23" t="s">
        <v>532</v>
      </c>
      <c r="D5015" s="23" t="s">
        <v>100</v>
      </c>
      <c r="E5015" s="23" t="s">
        <v>101</v>
      </c>
      <c r="F5015" s="23">
        <v>201304</v>
      </c>
      <c r="G5015" s="23" t="s">
        <v>167</v>
      </c>
      <c r="H5015" s="23" t="s">
        <v>168</v>
      </c>
      <c r="I5015" s="23" t="s">
        <v>113</v>
      </c>
      <c r="J5015" s="23" t="s">
        <v>42</v>
      </c>
      <c r="K5015" s="23" t="s">
        <v>24</v>
      </c>
      <c r="L5015" s="23">
        <v>3</v>
      </c>
      <c r="M5015" s="23">
        <v>201.9</v>
      </c>
      <c r="N5015" s="23">
        <v>5</v>
      </c>
      <c r="O5015" s="23">
        <v>5</v>
      </c>
      <c r="P5015" s="23" t="s">
        <v>65</v>
      </c>
      <c r="Q5015" s="23" t="s">
        <v>34</v>
      </c>
      <c r="R5015" s="23">
        <f t="shared" si="390"/>
        <v>1</v>
      </c>
      <c r="S5015" s="23" t="str">
        <f t="shared" si="391"/>
        <v>ORD105013_20241129_CUST00564_MED026</v>
      </c>
      <c r="T5015" s="23">
        <f t="shared" si="392"/>
        <v>1</v>
      </c>
      <c r="U5015" s="6">
        <f t="shared" si="393"/>
        <v>605.70000000000005</v>
      </c>
      <c r="V5015" s="6">
        <f>tbl_Raw_Data[[#This Row],[Discount_Pct]]*tbl_Raw_Data[[#This Row],[Gross_Amount]]/100</f>
        <v>30.285</v>
      </c>
      <c r="W5015" s="6">
        <f>tbl_Raw_Data[[#This Row],[Gross_Amount]]-tbl_Raw_Data[[#This Row],[Discount_Amount]]</f>
        <v>575.41500000000008</v>
      </c>
      <c r="X5015" s="6">
        <f>tbl_Raw_Data[[#This Row],[Net_Amount_Before_Tax]]*tbl_Raw_Data[[#This Row],[Tax_Pct]]/100</f>
        <v>28.770750000000003</v>
      </c>
      <c r="Y5015" s="6">
        <f>tbl_Raw_Data[[#This Row],[Net_Amount_Before_Tax]]+tbl_Raw_Data[[#This Row],[Tax_Amount]]</f>
        <v>604.1857500000001</v>
      </c>
      <c r="Z5015" s="6">
        <f t="shared" si="394"/>
        <v>2</v>
      </c>
    </row>
    <row r="5016" spans="1:26" x14ac:dyDescent="0.3">
      <c r="A5016" s="23" t="s">
        <v>7064</v>
      </c>
      <c r="B5016" s="34">
        <v>45725</v>
      </c>
      <c r="C5016" s="23" t="s">
        <v>5212</v>
      </c>
      <c r="D5016" s="23" t="s">
        <v>46</v>
      </c>
      <c r="E5016" s="23" t="s">
        <v>47</v>
      </c>
      <c r="F5016" s="23">
        <v>411045</v>
      </c>
      <c r="G5016" s="23" t="s">
        <v>68</v>
      </c>
      <c r="H5016" s="23" t="s">
        <v>69</v>
      </c>
      <c r="I5016" s="23" t="s">
        <v>55</v>
      </c>
      <c r="J5016" s="23" t="s">
        <v>56</v>
      </c>
      <c r="K5016" s="23" t="s">
        <v>24</v>
      </c>
      <c r="L5016" s="23">
        <v>1</v>
      </c>
      <c r="M5016" s="23">
        <v>28.56</v>
      </c>
      <c r="N5016" s="23">
        <v>0</v>
      </c>
      <c r="O5016" s="23">
        <v>12</v>
      </c>
      <c r="P5016" s="23" t="s">
        <v>58</v>
      </c>
      <c r="Q5016" s="23" t="s">
        <v>44</v>
      </c>
      <c r="R5016" s="23">
        <f t="shared" si="390"/>
        <v>1</v>
      </c>
      <c r="S5016" s="23" t="str">
        <f t="shared" si="391"/>
        <v>ORD105015_20250309_CUST02701_MED003</v>
      </c>
      <c r="T5016" s="23">
        <f t="shared" si="392"/>
        <v>1</v>
      </c>
      <c r="U5016" s="6">
        <f t="shared" si="393"/>
        <v>28.56</v>
      </c>
      <c r="V5016" s="6">
        <f>tbl_Raw_Data[[#This Row],[Discount_Pct]]*tbl_Raw_Data[[#This Row],[Gross_Amount]]/100</f>
        <v>0</v>
      </c>
      <c r="W5016" s="6">
        <f>tbl_Raw_Data[[#This Row],[Gross_Amount]]-tbl_Raw_Data[[#This Row],[Discount_Amount]]</f>
        <v>28.56</v>
      </c>
      <c r="X5016" s="6">
        <f>tbl_Raw_Data[[#This Row],[Net_Amount_Before_Tax]]*tbl_Raw_Data[[#This Row],[Tax_Pct]]/100</f>
        <v>3.4271999999999996</v>
      </c>
      <c r="Y5016" s="6">
        <f>tbl_Raw_Data[[#This Row],[Net_Amount_Before_Tax]]+tbl_Raw_Data[[#This Row],[Tax_Amount]]</f>
        <v>31.987199999999998</v>
      </c>
      <c r="Z5016" s="6">
        <f t="shared" si="394"/>
        <v>2</v>
      </c>
    </row>
    <row r="5017" spans="1:26" x14ac:dyDescent="0.3">
      <c r="A5017" s="23" t="s">
        <v>7064</v>
      </c>
      <c r="B5017" s="34">
        <v>45511</v>
      </c>
      <c r="C5017" s="23" t="s">
        <v>5615</v>
      </c>
      <c r="D5017" s="23" t="s">
        <v>159</v>
      </c>
      <c r="E5017" s="23" t="s">
        <v>47</v>
      </c>
      <c r="F5017" s="23">
        <v>400050</v>
      </c>
      <c r="G5017" s="23" t="s">
        <v>224</v>
      </c>
      <c r="H5017" s="23" t="s">
        <v>225</v>
      </c>
      <c r="I5017" s="23" t="s">
        <v>147</v>
      </c>
      <c r="J5017" s="23" t="s">
        <v>23</v>
      </c>
      <c r="K5017" s="23" t="s">
        <v>24</v>
      </c>
      <c r="L5017" s="23">
        <v>1</v>
      </c>
      <c r="M5017" s="23">
        <v>43.48</v>
      </c>
      <c r="N5017" s="23">
        <v>5</v>
      </c>
      <c r="O5017" s="23">
        <v>12</v>
      </c>
      <c r="P5017" s="23" t="s">
        <v>33</v>
      </c>
      <c r="Q5017" s="23" t="s">
        <v>34</v>
      </c>
      <c r="R5017" s="23">
        <f t="shared" si="390"/>
        <v>1</v>
      </c>
      <c r="S5017" s="23" t="str">
        <f t="shared" si="391"/>
        <v>ORD105015_20240807_CUST02442_MED015</v>
      </c>
      <c r="T5017" s="23">
        <f t="shared" si="392"/>
        <v>1</v>
      </c>
      <c r="U5017" s="6">
        <f t="shared" si="393"/>
        <v>43.48</v>
      </c>
      <c r="V5017" s="6">
        <f>tbl_Raw_Data[[#This Row],[Discount_Pct]]*tbl_Raw_Data[[#This Row],[Gross_Amount]]/100</f>
        <v>2.1739999999999999</v>
      </c>
      <c r="W5017" s="6">
        <f>tbl_Raw_Data[[#This Row],[Gross_Amount]]-tbl_Raw_Data[[#This Row],[Discount_Amount]]</f>
        <v>41.305999999999997</v>
      </c>
      <c r="X5017" s="6">
        <f>tbl_Raw_Data[[#This Row],[Net_Amount_Before_Tax]]*tbl_Raw_Data[[#This Row],[Tax_Pct]]/100</f>
        <v>4.9567199999999998</v>
      </c>
      <c r="Y5017" s="6">
        <f>tbl_Raw_Data[[#This Row],[Net_Amount_Before_Tax]]+tbl_Raw_Data[[#This Row],[Tax_Amount]]</f>
        <v>46.262719999999995</v>
      </c>
      <c r="Z5017" s="6">
        <f t="shared" si="394"/>
        <v>2</v>
      </c>
    </row>
    <row r="5018" spans="1:26" x14ac:dyDescent="0.3">
      <c r="A5018" s="23" t="s">
        <v>7065</v>
      </c>
      <c r="B5018" s="34">
        <v>45491</v>
      </c>
      <c r="C5018" s="23" t="s">
        <v>2677</v>
      </c>
      <c r="D5018" s="23" t="s">
        <v>159</v>
      </c>
      <c r="E5018" s="23" t="s">
        <v>47</v>
      </c>
      <c r="F5018" s="23">
        <v>400001</v>
      </c>
      <c r="G5018" s="23" t="s">
        <v>74</v>
      </c>
      <c r="H5018" s="23" t="s">
        <v>75</v>
      </c>
      <c r="I5018" s="23" t="s">
        <v>76</v>
      </c>
      <c r="J5018" s="23" t="s">
        <v>77</v>
      </c>
      <c r="K5018" s="23" t="s">
        <v>57</v>
      </c>
      <c r="L5018" s="23">
        <v>3</v>
      </c>
      <c r="M5018" s="23">
        <v>54.95</v>
      </c>
      <c r="N5018" s="23">
        <v>0</v>
      </c>
      <c r="O5018" s="23">
        <v>12</v>
      </c>
      <c r="P5018" s="23" t="s">
        <v>58</v>
      </c>
      <c r="Q5018" s="23" t="s">
        <v>90</v>
      </c>
      <c r="R5018" s="23">
        <f t="shared" si="390"/>
        <v>1</v>
      </c>
      <c r="S5018" s="23" t="str">
        <f t="shared" si="391"/>
        <v>ORD105017_20240718_CUST01177_MED008</v>
      </c>
      <c r="T5018" s="23">
        <f t="shared" si="392"/>
        <v>1</v>
      </c>
      <c r="U5018" s="6">
        <f t="shared" si="393"/>
        <v>164.85000000000002</v>
      </c>
      <c r="V5018" s="6">
        <f>tbl_Raw_Data[[#This Row],[Discount_Pct]]*tbl_Raw_Data[[#This Row],[Gross_Amount]]/100</f>
        <v>0</v>
      </c>
      <c r="W5018" s="6">
        <f>tbl_Raw_Data[[#This Row],[Gross_Amount]]-tbl_Raw_Data[[#This Row],[Discount_Amount]]</f>
        <v>164.85000000000002</v>
      </c>
      <c r="X5018" s="6">
        <f>tbl_Raw_Data[[#This Row],[Net_Amount_Before_Tax]]*tbl_Raw_Data[[#This Row],[Tax_Pct]]/100</f>
        <v>19.782000000000004</v>
      </c>
      <c r="Y5018" s="6">
        <f>tbl_Raw_Data[[#This Row],[Net_Amount_Before_Tax]]+tbl_Raw_Data[[#This Row],[Tax_Amount]]</f>
        <v>184.63200000000003</v>
      </c>
      <c r="Z5018" s="6">
        <f t="shared" si="394"/>
        <v>1</v>
      </c>
    </row>
    <row r="5019" spans="1:26" x14ac:dyDescent="0.3">
      <c r="A5019" s="23" t="s">
        <v>7066</v>
      </c>
      <c r="B5019" s="34">
        <v>45898</v>
      </c>
      <c r="C5019" s="23" t="s">
        <v>4656</v>
      </c>
      <c r="D5019" s="23" t="s">
        <v>37</v>
      </c>
      <c r="E5019" s="23" t="s">
        <v>38</v>
      </c>
      <c r="F5019" s="23">
        <v>452016</v>
      </c>
      <c r="G5019" s="23" t="s">
        <v>94</v>
      </c>
      <c r="H5019" s="23" t="s">
        <v>95</v>
      </c>
      <c r="I5019" s="23" t="s">
        <v>84</v>
      </c>
      <c r="J5019" s="23" t="s">
        <v>42</v>
      </c>
      <c r="K5019" s="23" t="s">
        <v>24</v>
      </c>
      <c r="L5019" s="23">
        <v>5</v>
      </c>
      <c r="M5019" s="23">
        <v>81.92</v>
      </c>
      <c r="N5019" s="23">
        <v>5</v>
      </c>
      <c r="O5019" s="23">
        <v>18</v>
      </c>
      <c r="P5019" s="23" t="s">
        <v>33</v>
      </c>
      <c r="Q5019" s="23" t="s">
        <v>44</v>
      </c>
      <c r="R5019" s="23">
        <f t="shared" si="390"/>
        <v>1</v>
      </c>
      <c r="S5019" s="23" t="str">
        <f t="shared" si="391"/>
        <v>ORD105018_20250829_CUST01704_MED021</v>
      </c>
      <c r="T5019" s="23">
        <f t="shared" si="392"/>
        <v>1</v>
      </c>
      <c r="U5019" s="6">
        <f t="shared" si="393"/>
        <v>409.6</v>
      </c>
      <c r="V5019" s="6">
        <f>tbl_Raw_Data[[#This Row],[Discount_Pct]]*tbl_Raw_Data[[#This Row],[Gross_Amount]]/100</f>
        <v>20.48</v>
      </c>
      <c r="W5019" s="6">
        <f>tbl_Raw_Data[[#This Row],[Gross_Amount]]-tbl_Raw_Data[[#This Row],[Discount_Amount]]</f>
        <v>389.12</v>
      </c>
      <c r="X5019" s="6">
        <f>tbl_Raw_Data[[#This Row],[Net_Amount_Before_Tax]]*tbl_Raw_Data[[#This Row],[Tax_Pct]]/100</f>
        <v>70.041600000000003</v>
      </c>
      <c r="Y5019" s="6">
        <f>tbl_Raw_Data[[#This Row],[Net_Amount_Before_Tax]]+tbl_Raw_Data[[#This Row],[Tax_Amount]]</f>
        <v>459.16160000000002</v>
      </c>
      <c r="Z5019" s="6">
        <f t="shared" si="394"/>
        <v>2</v>
      </c>
    </row>
    <row r="5020" spans="1:26" x14ac:dyDescent="0.3">
      <c r="A5020" s="23" t="s">
        <v>7067</v>
      </c>
      <c r="B5020" s="34">
        <v>45551</v>
      </c>
      <c r="C5020" s="23" t="s">
        <v>86</v>
      </c>
      <c r="D5020" s="23" t="s">
        <v>92</v>
      </c>
      <c r="E5020" s="23" t="s">
        <v>93</v>
      </c>
      <c r="F5020" s="23">
        <v>560100</v>
      </c>
      <c r="G5020" s="23" t="s">
        <v>61</v>
      </c>
      <c r="H5020" s="23" t="s">
        <v>62</v>
      </c>
      <c r="I5020" s="23" t="s">
        <v>63</v>
      </c>
      <c r="J5020" s="23" t="s">
        <v>64</v>
      </c>
      <c r="K5020" s="23" t="s">
        <v>57</v>
      </c>
      <c r="L5020" s="23">
        <v>2</v>
      </c>
      <c r="M5020" s="23">
        <v>123.2</v>
      </c>
      <c r="N5020" s="23">
        <v>20</v>
      </c>
      <c r="O5020" s="23">
        <v>5</v>
      </c>
      <c r="P5020" s="23" t="s">
        <v>89</v>
      </c>
      <c r="Q5020" s="23" t="s">
        <v>34</v>
      </c>
      <c r="R5020" s="23">
        <f t="shared" si="390"/>
        <v>1</v>
      </c>
      <c r="S5020" s="23" t="str">
        <f t="shared" si="391"/>
        <v>ORD105019_20240916_CUST02208_MED004</v>
      </c>
      <c r="T5020" s="23">
        <f t="shared" si="392"/>
        <v>1</v>
      </c>
      <c r="U5020" s="6">
        <f t="shared" si="393"/>
        <v>246.4</v>
      </c>
      <c r="V5020" s="6">
        <f>tbl_Raw_Data[[#This Row],[Discount_Pct]]*tbl_Raw_Data[[#This Row],[Gross_Amount]]/100</f>
        <v>49.28</v>
      </c>
      <c r="W5020" s="6">
        <f>tbl_Raw_Data[[#This Row],[Gross_Amount]]-tbl_Raw_Data[[#This Row],[Discount_Amount]]</f>
        <v>197.12</v>
      </c>
      <c r="X5020" s="6">
        <f>tbl_Raw_Data[[#This Row],[Net_Amount_Before_Tax]]*tbl_Raw_Data[[#This Row],[Tax_Pct]]/100</f>
        <v>9.8559999999999999</v>
      </c>
      <c r="Y5020" s="6">
        <f>tbl_Raw_Data[[#This Row],[Net_Amount_Before_Tax]]+tbl_Raw_Data[[#This Row],[Tax_Amount]]</f>
        <v>206.976</v>
      </c>
      <c r="Z5020" s="6">
        <f t="shared" si="394"/>
        <v>4</v>
      </c>
    </row>
    <row r="5021" spans="1:26" x14ac:dyDescent="0.3">
      <c r="A5021" s="23" t="s">
        <v>7067</v>
      </c>
      <c r="B5021" s="34">
        <v>45422</v>
      </c>
      <c r="C5021" s="23" t="s">
        <v>3333</v>
      </c>
      <c r="D5021" s="23" t="s">
        <v>80</v>
      </c>
      <c r="E5021" s="23" t="s">
        <v>81</v>
      </c>
      <c r="F5021" s="23">
        <v>395001</v>
      </c>
      <c r="G5021" s="23" t="s">
        <v>196</v>
      </c>
      <c r="H5021" s="23" t="s">
        <v>197</v>
      </c>
      <c r="I5021" s="23" t="s">
        <v>32</v>
      </c>
      <c r="J5021" s="23" t="s">
        <v>42</v>
      </c>
      <c r="K5021" s="23" t="s">
        <v>24</v>
      </c>
      <c r="L5021" s="23">
        <v>2</v>
      </c>
      <c r="M5021" s="23">
        <v>28.34</v>
      </c>
      <c r="N5021" s="23">
        <v>15</v>
      </c>
      <c r="O5021" s="23">
        <v>5</v>
      </c>
      <c r="P5021" s="23" t="s">
        <v>65</v>
      </c>
      <c r="Q5021" s="23" t="s">
        <v>34</v>
      </c>
      <c r="R5021" s="23">
        <f t="shared" si="390"/>
        <v>1</v>
      </c>
      <c r="S5021" s="23" t="str">
        <f t="shared" si="391"/>
        <v>ORD105019_20240510_CUST01352_MED011</v>
      </c>
      <c r="T5021" s="23">
        <f t="shared" si="392"/>
        <v>1</v>
      </c>
      <c r="U5021" s="6">
        <f t="shared" si="393"/>
        <v>56.68</v>
      </c>
      <c r="V5021" s="6">
        <f>tbl_Raw_Data[[#This Row],[Discount_Pct]]*tbl_Raw_Data[[#This Row],[Gross_Amount]]/100</f>
        <v>8.5020000000000007</v>
      </c>
      <c r="W5021" s="6">
        <f>tbl_Raw_Data[[#This Row],[Gross_Amount]]-tbl_Raw_Data[[#This Row],[Discount_Amount]]</f>
        <v>48.177999999999997</v>
      </c>
      <c r="X5021" s="6">
        <f>tbl_Raw_Data[[#This Row],[Net_Amount_Before_Tax]]*tbl_Raw_Data[[#This Row],[Tax_Pct]]/100</f>
        <v>2.4089</v>
      </c>
      <c r="Y5021" s="6">
        <f>tbl_Raw_Data[[#This Row],[Net_Amount_Before_Tax]]+tbl_Raw_Data[[#This Row],[Tax_Amount]]</f>
        <v>50.5869</v>
      </c>
      <c r="Z5021" s="6">
        <f t="shared" si="394"/>
        <v>2</v>
      </c>
    </row>
    <row r="5022" spans="1:26" x14ac:dyDescent="0.3">
      <c r="A5022" s="23" t="s">
        <v>7068</v>
      </c>
      <c r="B5022" s="34">
        <v>45358</v>
      </c>
      <c r="C5022" s="23" t="s">
        <v>7069</v>
      </c>
      <c r="D5022" s="23" t="s">
        <v>159</v>
      </c>
      <c r="E5022" s="23" t="s">
        <v>47</v>
      </c>
      <c r="F5022" s="23">
        <v>400076</v>
      </c>
      <c r="G5022" s="23" t="s">
        <v>132</v>
      </c>
      <c r="H5022" s="23" t="s">
        <v>133</v>
      </c>
      <c r="I5022" s="23" t="s">
        <v>134</v>
      </c>
      <c r="J5022" s="23" t="s">
        <v>135</v>
      </c>
      <c r="K5022" s="23" t="s">
        <v>57</v>
      </c>
      <c r="L5022" s="23">
        <v>1</v>
      </c>
      <c r="M5022" s="23">
        <v>79.47</v>
      </c>
      <c r="N5022" s="23">
        <v>5</v>
      </c>
      <c r="O5022" s="23">
        <v>12</v>
      </c>
      <c r="P5022" s="23" t="s">
        <v>65</v>
      </c>
      <c r="Q5022" s="23" t="s">
        <v>26</v>
      </c>
      <c r="R5022" s="23">
        <f t="shared" si="390"/>
        <v>1</v>
      </c>
      <c r="S5022" s="23" t="str">
        <f t="shared" si="391"/>
        <v>ORD105021_20240307_CUST01395_MED007</v>
      </c>
      <c r="T5022" s="23">
        <f t="shared" si="392"/>
        <v>1</v>
      </c>
      <c r="U5022" s="6">
        <f t="shared" si="393"/>
        <v>79.47</v>
      </c>
      <c r="V5022" s="6">
        <f>tbl_Raw_Data[[#This Row],[Discount_Pct]]*tbl_Raw_Data[[#This Row],[Gross_Amount]]/100</f>
        <v>3.9735</v>
      </c>
      <c r="W5022" s="6">
        <f>tbl_Raw_Data[[#This Row],[Gross_Amount]]-tbl_Raw_Data[[#This Row],[Discount_Amount]]</f>
        <v>75.496499999999997</v>
      </c>
      <c r="X5022" s="6">
        <f>tbl_Raw_Data[[#This Row],[Net_Amount_Before_Tax]]*tbl_Raw_Data[[#This Row],[Tax_Pct]]/100</f>
        <v>9.0595800000000004</v>
      </c>
      <c r="Y5022" s="6">
        <f>tbl_Raw_Data[[#This Row],[Net_Amount_Before_Tax]]+tbl_Raw_Data[[#This Row],[Tax_Amount]]</f>
        <v>84.556079999999994</v>
      </c>
      <c r="Z5022" s="6">
        <f t="shared" si="394"/>
        <v>0</v>
      </c>
    </row>
    <row r="5023" spans="1:26" x14ac:dyDescent="0.3">
      <c r="A5023" s="23" t="s">
        <v>7070</v>
      </c>
      <c r="B5023" s="34">
        <v>45731</v>
      </c>
      <c r="C5023" s="23" t="s">
        <v>7071</v>
      </c>
      <c r="D5023" s="23" t="s">
        <v>100</v>
      </c>
      <c r="E5023" s="23" t="s">
        <v>101</v>
      </c>
      <c r="F5023" s="23">
        <v>201301</v>
      </c>
      <c r="G5023" s="23" t="s">
        <v>74</v>
      </c>
      <c r="H5023" s="23" t="s">
        <v>75</v>
      </c>
      <c r="I5023" s="23" t="s">
        <v>76</v>
      </c>
      <c r="J5023" s="23" t="s">
        <v>77</v>
      </c>
      <c r="K5023" s="23" t="s">
        <v>57</v>
      </c>
      <c r="L5023" s="23">
        <v>2</v>
      </c>
      <c r="M5023" s="23">
        <v>67.77</v>
      </c>
      <c r="N5023" s="23">
        <v>5</v>
      </c>
      <c r="O5023" s="23">
        <v>12</v>
      </c>
      <c r="P5023" s="23" t="s">
        <v>43</v>
      </c>
      <c r="Q5023" s="23" t="s">
        <v>34</v>
      </c>
      <c r="R5023" s="23">
        <f t="shared" si="390"/>
        <v>1</v>
      </c>
      <c r="S5023" s="23" t="str">
        <f t="shared" si="391"/>
        <v>ORD105022_20250315_CUST02826_MED008</v>
      </c>
      <c r="T5023" s="23">
        <f t="shared" si="392"/>
        <v>1</v>
      </c>
      <c r="U5023" s="6">
        <f t="shared" si="393"/>
        <v>135.54</v>
      </c>
      <c r="V5023" s="6">
        <f>tbl_Raw_Data[[#This Row],[Discount_Pct]]*tbl_Raw_Data[[#This Row],[Gross_Amount]]/100</f>
        <v>6.7769999999999992</v>
      </c>
      <c r="W5023" s="6">
        <f>tbl_Raw_Data[[#This Row],[Gross_Amount]]-tbl_Raw_Data[[#This Row],[Discount_Amount]]</f>
        <v>128.76300000000001</v>
      </c>
      <c r="X5023" s="6">
        <f>tbl_Raw_Data[[#This Row],[Net_Amount_Before_Tax]]*tbl_Raw_Data[[#This Row],[Tax_Pct]]/100</f>
        <v>15.451559999999999</v>
      </c>
      <c r="Y5023" s="6">
        <f>tbl_Raw_Data[[#This Row],[Net_Amount_Before_Tax]]+tbl_Raw_Data[[#This Row],[Tax_Amount]]</f>
        <v>144.21456000000001</v>
      </c>
      <c r="Z5023" s="6">
        <f t="shared" si="394"/>
        <v>1</v>
      </c>
    </row>
    <row r="5024" spans="1:26" x14ac:dyDescent="0.3">
      <c r="A5024" s="23" t="s">
        <v>7070</v>
      </c>
      <c r="B5024" s="34">
        <v>45639</v>
      </c>
      <c r="C5024" s="23" t="s">
        <v>2027</v>
      </c>
      <c r="D5024" s="23" t="s">
        <v>28</v>
      </c>
      <c r="E5024" s="23" t="s">
        <v>29</v>
      </c>
      <c r="F5024" s="23">
        <v>500032</v>
      </c>
      <c r="G5024" s="23" t="s">
        <v>94</v>
      </c>
      <c r="H5024" s="23" t="s">
        <v>95</v>
      </c>
      <c r="I5024" s="23" t="s">
        <v>84</v>
      </c>
      <c r="J5024" s="23" t="s">
        <v>42</v>
      </c>
      <c r="K5024" s="23" t="s">
        <v>24</v>
      </c>
      <c r="L5024" s="23">
        <v>3</v>
      </c>
      <c r="M5024" s="23">
        <v>90.67</v>
      </c>
      <c r="N5024" s="23">
        <v>15</v>
      </c>
      <c r="O5024" s="23">
        <v>18</v>
      </c>
      <c r="P5024" s="23" t="s">
        <v>65</v>
      </c>
      <c r="Q5024" s="23" t="s">
        <v>34</v>
      </c>
      <c r="R5024" s="23">
        <f t="shared" si="390"/>
        <v>1</v>
      </c>
      <c r="S5024" s="23" t="str">
        <f t="shared" si="391"/>
        <v>ORD105022_20241213_CUST03049_MED021</v>
      </c>
      <c r="T5024" s="23">
        <f t="shared" si="392"/>
        <v>1</v>
      </c>
      <c r="U5024" s="6">
        <f t="shared" si="393"/>
        <v>272.01</v>
      </c>
      <c r="V5024" s="6">
        <f>tbl_Raw_Data[[#This Row],[Discount_Pct]]*tbl_Raw_Data[[#This Row],[Gross_Amount]]/100</f>
        <v>40.801499999999997</v>
      </c>
      <c r="W5024" s="6">
        <f>tbl_Raw_Data[[#This Row],[Gross_Amount]]-tbl_Raw_Data[[#This Row],[Discount_Amount]]</f>
        <v>231.20849999999999</v>
      </c>
      <c r="X5024" s="6">
        <f>tbl_Raw_Data[[#This Row],[Net_Amount_Before_Tax]]*tbl_Raw_Data[[#This Row],[Tax_Pct]]/100</f>
        <v>41.617529999999995</v>
      </c>
      <c r="Y5024" s="6">
        <f>tbl_Raw_Data[[#This Row],[Net_Amount_Before_Tax]]+tbl_Raw_Data[[#This Row],[Tax_Amount]]</f>
        <v>272.82603</v>
      </c>
      <c r="Z5024" s="6">
        <f t="shared" si="394"/>
        <v>2</v>
      </c>
    </row>
    <row r="5025" spans="1:26" x14ac:dyDescent="0.3">
      <c r="A5025" s="23" t="s">
        <v>7070</v>
      </c>
      <c r="B5025" s="34">
        <v>45669</v>
      </c>
      <c r="C5025" s="23" t="s">
        <v>7072</v>
      </c>
      <c r="D5025" s="23" t="s">
        <v>142</v>
      </c>
      <c r="E5025" s="23" t="s">
        <v>81</v>
      </c>
      <c r="F5025" s="23">
        <v>380058</v>
      </c>
      <c r="G5025" s="23" t="s">
        <v>111</v>
      </c>
      <c r="H5025" s="23" t="s">
        <v>112</v>
      </c>
      <c r="I5025" s="23" t="s">
        <v>113</v>
      </c>
      <c r="J5025" s="23" t="s">
        <v>114</v>
      </c>
      <c r="K5025" s="23" t="s">
        <v>24</v>
      </c>
      <c r="L5025" s="23">
        <v>4</v>
      </c>
      <c r="M5025" s="23">
        <v>99.27</v>
      </c>
      <c r="N5025" s="23">
        <v>10</v>
      </c>
      <c r="O5025" s="23">
        <v>12</v>
      </c>
      <c r="P5025" s="23" t="s">
        <v>33</v>
      </c>
      <c r="Q5025" s="23" t="s">
        <v>26</v>
      </c>
      <c r="R5025" s="23">
        <f t="shared" si="390"/>
        <v>1</v>
      </c>
      <c r="S5025" s="23" t="str">
        <f t="shared" si="391"/>
        <v>ORD105022_20250112_CUST03181_MED027</v>
      </c>
      <c r="T5025" s="23">
        <f t="shared" si="392"/>
        <v>1</v>
      </c>
      <c r="U5025" s="6">
        <f t="shared" si="393"/>
        <v>397.08</v>
      </c>
      <c r="V5025" s="6">
        <f>tbl_Raw_Data[[#This Row],[Discount_Pct]]*tbl_Raw_Data[[#This Row],[Gross_Amount]]/100</f>
        <v>39.707999999999998</v>
      </c>
      <c r="W5025" s="6">
        <f>tbl_Raw_Data[[#This Row],[Gross_Amount]]-tbl_Raw_Data[[#This Row],[Discount_Amount]]</f>
        <v>357.37199999999996</v>
      </c>
      <c r="X5025" s="6">
        <f>tbl_Raw_Data[[#This Row],[Net_Amount_Before_Tax]]*tbl_Raw_Data[[#This Row],[Tax_Pct]]/100</f>
        <v>42.884639999999997</v>
      </c>
      <c r="Y5025" s="6">
        <f>tbl_Raw_Data[[#This Row],[Net_Amount_Before_Tax]]+tbl_Raw_Data[[#This Row],[Tax_Amount]]</f>
        <v>400.25663999999995</v>
      </c>
      <c r="Z5025" s="6">
        <f t="shared" si="394"/>
        <v>0</v>
      </c>
    </row>
    <row r="5026" spans="1:26" x14ac:dyDescent="0.3">
      <c r="A5026" s="23" t="s">
        <v>7073</v>
      </c>
      <c r="B5026" s="34">
        <v>45452</v>
      </c>
      <c r="C5026" s="23" t="s">
        <v>3502</v>
      </c>
      <c r="D5026" s="23" t="s">
        <v>183</v>
      </c>
      <c r="E5026" s="23" t="s">
        <v>184</v>
      </c>
      <c r="F5026" s="23">
        <v>122018</v>
      </c>
      <c r="G5026" s="23" t="s">
        <v>192</v>
      </c>
      <c r="H5026" s="23" t="s">
        <v>193</v>
      </c>
      <c r="I5026" s="23" t="s">
        <v>41</v>
      </c>
      <c r="J5026" s="23" t="s">
        <v>194</v>
      </c>
      <c r="K5026" s="23" t="s">
        <v>24</v>
      </c>
      <c r="L5026" s="23">
        <v>4</v>
      </c>
      <c r="M5026" s="23">
        <v>35.229999999999997</v>
      </c>
      <c r="N5026" s="23">
        <v>10</v>
      </c>
      <c r="O5026" s="23">
        <v>5</v>
      </c>
      <c r="P5026" s="23" t="s">
        <v>43</v>
      </c>
      <c r="Q5026" s="23" t="s">
        <v>34</v>
      </c>
      <c r="R5026" s="23">
        <f t="shared" si="390"/>
        <v>1</v>
      </c>
      <c r="S5026" s="23" t="str">
        <f t="shared" si="391"/>
        <v>ORD105025_20240609_CUST02921_MED002</v>
      </c>
      <c r="T5026" s="23">
        <f t="shared" si="392"/>
        <v>1</v>
      </c>
      <c r="U5026" s="6">
        <f t="shared" si="393"/>
        <v>140.91999999999999</v>
      </c>
      <c r="V5026" s="6">
        <f>tbl_Raw_Data[[#This Row],[Discount_Pct]]*tbl_Raw_Data[[#This Row],[Gross_Amount]]/100</f>
        <v>14.091999999999999</v>
      </c>
      <c r="W5026" s="6">
        <f>tbl_Raw_Data[[#This Row],[Gross_Amount]]-tbl_Raw_Data[[#This Row],[Discount_Amount]]</f>
        <v>126.82799999999999</v>
      </c>
      <c r="X5026" s="6">
        <f>tbl_Raw_Data[[#This Row],[Net_Amount_Before_Tax]]*tbl_Raw_Data[[#This Row],[Tax_Pct]]/100</f>
        <v>6.3414000000000001</v>
      </c>
      <c r="Y5026" s="6">
        <f>tbl_Raw_Data[[#This Row],[Net_Amount_Before_Tax]]+tbl_Raw_Data[[#This Row],[Tax_Amount]]</f>
        <v>133.1694</v>
      </c>
      <c r="Z5026" s="6">
        <f t="shared" si="394"/>
        <v>3</v>
      </c>
    </row>
    <row r="5027" spans="1:26" x14ac:dyDescent="0.3">
      <c r="A5027" s="23" t="s">
        <v>7074</v>
      </c>
      <c r="B5027" s="34">
        <v>45743</v>
      </c>
      <c r="C5027" s="23" t="s">
        <v>1639</v>
      </c>
      <c r="D5027" s="23" t="s">
        <v>142</v>
      </c>
      <c r="E5027" s="23" t="s">
        <v>81</v>
      </c>
      <c r="F5027" s="23">
        <v>380061</v>
      </c>
      <c r="G5027" s="23" t="s">
        <v>224</v>
      </c>
      <c r="H5027" s="23" t="s">
        <v>225</v>
      </c>
      <c r="I5027" s="23" t="s">
        <v>147</v>
      </c>
      <c r="J5027" s="23" t="s">
        <v>23</v>
      </c>
      <c r="K5027" s="23" t="s">
        <v>24</v>
      </c>
      <c r="L5027" s="23">
        <v>1</v>
      </c>
      <c r="M5027" s="23">
        <v>53.22</v>
      </c>
      <c r="N5027" s="23">
        <v>0</v>
      </c>
      <c r="O5027" s="23">
        <v>18</v>
      </c>
      <c r="P5027" s="23" t="s">
        <v>65</v>
      </c>
      <c r="Q5027" s="23" t="s">
        <v>34</v>
      </c>
      <c r="R5027" s="23">
        <f t="shared" si="390"/>
        <v>1</v>
      </c>
      <c r="S5027" s="23" t="str">
        <f t="shared" si="391"/>
        <v>ORD105026_20250327_CUST02786_MED015</v>
      </c>
      <c r="T5027" s="23">
        <f t="shared" si="392"/>
        <v>1</v>
      </c>
      <c r="U5027" s="6">
        <f t="shared" si="393"/>
        <v>53.22</v>
      </c>
      <c r="V5027" s="6">
        <f>tbl_Raw_Data[[#This Row],[Discount_Pct]]*tbl_Raw_Data[[#This Row],[Gross_Amount]]/100</f>
        <v>0</v>
      </c>
      <c r="W5027" s="6">
        <f>tbl_Raw_Data[[#This Row],[Gross_Amount]]-tbl_Raw_Data[[#This Row],[Discount_Amount]]</f>
        <v>53.22</v>
      </c>
      <c r="X5027" s="6">
        <f>tbl_Raw_Data[[#This Row],[Net_Amount_Before_Tax]]*tbl_Raw_Data[[#This Row],[Tax_Pct]]/100</f>
        <v>9.579600000000001</v>
      </c>
      <c r="Y5027" s="6">
        <f>tbl_Raw_Data[[#This Row],[Net_Amount_Before_Tax]]+tbl_Raw_Data[[#This Row],[Tax_Amount]]</f>
        <v>62.799599999999998</v>
      </c>
      <c r="Z5027" s="6">
        <f t="shared" si="394"/>
        <v>3</v>
      </c>
    </row>
    <row r="5028" spans="1:26" x14ac:dyDescent="0.3">
      <c r="A5028" s="23" t="s">
        <v>7075</v>
      </c>
      <c r="B5028" s="34">
        <v>45416</v>
      </c>
      <c r="C5028" s="23" t="s">
        <v>7076</v>
      </c>
      <c r="D5028" s="23" t="s">
        <v>183</v>
      </c>
      <c r="E5028" s="23" t="s">
        <v>184</v>
      </c>
      <c r="F5028" s="23">
        <v>122002</v>
      </c>
      <c r="G5028" s="23" t="s">
        <v>256</v>
      </c>
      <c r="H5028" s="23" t="s">
        <v>257</v>
      </c>
      <c r="I5028" s="23" t="s">
        <v>22</v>
      </c>
      <c r="J5028" s="23" t="s">
        <v>258</v>
      </c>
      <c r="K5028" s="23" t="s">
        <v>57</v>
      </c>
      <c r="L5028" s="23">
        <v>1</v>
      </c>
      <c r="M5028" s="23">
        <v>60.46</v>
      </c>
      <c r="N5028" s="23">
        <v>10</v>
      </c>
      <c r="O5028" s="23">
        <v>5</v>
      </c>
      <c r="P5028" s="23" t="s">
        <v>58</v>
      </c>
      <c r="Q5028" s="23" t="s">
        <v>34</v>
      </c>
      <c r="R5028" s="23">
        <f t="shared" si="390"/>
        <v>1</v>
      </c>
      <c r="S5028" s="23" t="str">
        <f t="shared" si="391"/>
        <v>ORD105027_20240504_CUST03070_MED025</v>
      </c>
      <c r="T5028" s="23">
        <f t="shared" si="392"/>
        <v>1</v>
      </c>
      <c r="U5028" s="6">
        <f t="shared" si="393"/>
        <v>60.46</v>
      </c>
      <c r="V5028" s="6">
        <f>tbl_Raw_Data[[#This Row],[Discount_Pct]]*tbl_Raw_Data[[#This Row],[Gross_Amount]]/100</f>
        <v>6.0460000000000003</v>
      </c>
      <c r="W5028" s="6">
        <f>tbl_Raw_Data[[#This Row],[Gross_Amount]]-tbl_Raw_Data[[#This Row],[Discount_Amount]]</f>
        <v>54.414000000000001</v>
      </c>
      <c r="X5028" s="6">
        <f>tbl_Raw_Data[[#This Row],[Net_Amount_Before_Tax]]*tbl_Raw_Data[[#This Row],[Tax_Pct]]/100</f>
        <v>2.7206999999999999</v>
      </c>
      <c r="Y5028" s="6">
        <f>tbl_Raw_Data[[#This Row],[Net_Amount_Before_Tax]]+tbl_Raw_Data[[#This Row],[Tax_Amount]]</f>
        <v>57.134700000000002</v>
      </c>
      <c r="Z5028" s="6">
        <f t="shared" si="394"/>
        <v>1</v>
      </c>
    </row>
    <row r="5029" spans="1:26" x14ac:dyDescent="0.3">
      <c r="A5029" s="23" t="s">
        <v>7075</v>
      </c>
      <c r="B5029" s="34">
        <v>45543</v>
      </c>
      <c r="C5029" s="23" t="s">
        <v>3958</v>
      </c>
      <c r="D5029" s="23" t="s">
        <v>100</v>
      </c>
      <c r="E5029" s="23" t="s">
        <v>101</v>
      </c>
      <c r="F5029" s="23">
        <v>201303</v>
      </c>
      <c r="G5029" s="23" t="s">
        <v>256</v>
      </c>
      <c r="H5029" s="23" t="s">
        <v>257</v>
      </c>
      <c r="I5029" s="23" t="s">
        <v>22</v>
      </c>
      <c r="J5029" s="23" t="s">
        <v>258</v>
      </c>
      <c r="K5029" s="23" t="s">
        <v>57</v>
      </c>
      <c r="L5029" s="23">
        <v>2</v>
      </c>
      <c r="M5029" s="23">
        <v>65.58</v>
      </c>
      <c r="N5029" s="23">
        <v>10</v>
      </c>
      <c r="O5029" s="23">
        <v>12</v>
      </c>
      <c r="P5029" s="23" t="s">
        <v>58</v>
      </c>
      <c r="Q5029" s="23" t="s">
        <v>34</v>
      </c>
      <c r="R5029" s="23">
        <f t="shared" si="390"/>
        <v>1</v>
      </c>
      <c r="S5029" s="23" t="str">
        <f t="shared" si="391"/>
        <v>ORD105027_20240908_CUST01374_MED025</v>
      </c>
      <c r="T5029" s="23">
        <f t="shared" si="392"/>
        <v>1</v>
      </c>
      <c r="U5029" s="6">
        <f t="shared" si="393"/>
        <v>131.16</v>
      </c>
      <c r="V5029" s="6">
        <f>tbl_Raw_Data[[#This Row],[Discount_Pct]]*tbl_Raw_Data[[#This Row],[Gross_Amount]]/100</f>
        <v>13.116</v>
      </c>
      <c r="W5029" s="6">
        <f>tbl_Raw_Data[[#This Row],[Gross_Amount]]-tbl_Raw_Data[[#This Row],[Discount_Amount]]</f>
        <v>118.044</v>
      </c>
      <c r="X5029" s="6">
        <f>tbl_Raw_Data[[#This Row],[Net_Amount_Before_Tax]]*tbl_Raw_Data[[#This Row],[Tax_Pct]]/100</f>
        <v>14.165280000000001</v>
      </c>
      <c r="Y5029" s="6">
        <f>tbl_Raw_Data[[#This Row],[Net_Amount_Before_Tax]]+tbl_Raw_Data[[#This Row],[Tax_Amount]]</f>
        <v>132.20928000000001</v>
      </c>
      <c r="Z5029" s="6">
        <f t="shared" si="394"/>
        <v>4</v>
      </c>
    </row>
    <row r="5030" spans="1:26" x14ac:dyDescent="0.3">
      <c r="A5030" s="23" t="s">
        <v>7077</v>
      </c>
      <c r="B5030" s="34">
        <v>45346</v>
      </c>
      <c r="C5030" s="23" t="s">
        <v>7078</v>
      </c>
      <c r="D5030" s="23" t="s">
        <v>159</v>
      </c>
      <c r="E5030" s="23" t="s">
        <v>47</v>
      </c>
      <c r="F5030" s="23">
        <v>400069</v>
      </c>
      <c r="G5030" s="23" t="s">
        <v>229</v>
      </c>
      <c r="H5030" s="23" t="s">
        <v>230</v>
      </c>
      <c r="I5030" s="23" t="s">
        <v>84</v>
      </c>
      <c r="J5030" s="23" t="s">
        <v>140</v>
      </c>
      <c r="K5030" s="23" t="s">
        <v>24</v>
      </c>
      <c r="L5030" s="23">
        <v>1</v>
      </c>
      <c r="M5030" s="23">
        <v>172.78</v>
      </c>
      <c r="N5030" s="23">
        <v>5</v>
      </c>
      <c r="O5030" s="23">
        <v>12</v>
      </c>
      <c r="P5030" s="23" t="s">
        <v>25</v>
      </c>
      <c r="Q5030" s="23" t="s">
        <v>34</v>
      </c>
      <c r="R5030" s="23">
        <f t="shared" si="390"/>
        <v>1</v>
      </c>
      <c r="S5030" s="23" t="str">
        <f t="shared" si="391"/>
        <v>ORD105029_20240224_CUST00865_MED022</v>
      </c>
      <c r="T5030" s="23">
        <f t="shared" si="392"/>
        <v>1</v>
      </c>
      <c r="U5030" s="6">
        <f t="shared" si="393"/>
        <v>172.78</v>
      </c>
      <c r="V5030" s="6">
        <f>tbl_Raw_Data[[#This Row],[Discount_Pct]]*tbl_Raw_Data[[#This Row],[Gross_Amount]]/100</f>
        <v>8.6389999999999993</v>
      </c>
      <c r="W5030" s="6">
        <f>tbl_Raw_Data[[#This Row],[Gross_Amount]]-tbl_Raw_Data[[#This Row],[Discount_Amount]]</f>
        <v>164.14099999999999</v>
      </c>
      <c r="X5030" s="6">
        <f>tbl_Raw_Data[[#This Row],[Net_Amount_Before_Tax]]*tbl_Raw_Data[[#This Row],[Tax_Pct]]/100</f>
        <v>19.696919999999999</v>
      </c>
      <c r="Y5030" s="6">
        <f>tbl_Raw_Data[[#This Row],[Net_Amount_Before_Tax]]+tbl_Raw_Data[[#This Row],[Tax_Amount]]</f>
        <v>183.83792</v>
      </c>
      <c r="Z5030" s="6">
        <f t="shared" si="394"/>
        <v>2</v>
      </c>
    </row>
    <row r="5031" spans="1:26" x14ac:dyDescent="0.3">
      <c r="A5031" s="23" t="s">
        <v>7079</v>
      </c>
      <c r="B5031" s="34">
        <v>45812</v>
      </c>
      <c r="C5031" s="23" t="s">
        <v>7080</v>
      </c>
      <c r="D5031" s="23" t="s">
        <v>100</v>
      </c>
      <c r="E5031" s="23" t="s">
        <v>101</v>
      </c>
      <c r="F5031" s="23">
        <v>201304</v>
      </c>
      <c r="G5031" s="23" t="s">
        <v>102</v>
      </c>
      <c r="H5031" s="23" t="s">
        <v>103</v>
      </c>
      <c r="I5031" s="23" t="s">
        <v>104</v>
      </c>
      <c r="J5031" s="23" t="s">
        <v>64</v>
      </c>
      <c r="K5031" s="23" t="s">
        <v>57</v>
      </c>
      <c r="L5031" s="23">
        <v>2</v>
      </c>
      <c r="M5031" s="23">
        <v>98.6</v>
      </c>
      <c r="N5031" s="23">
        <v>5</v>
      </c>
      <c r="O5031" s="23">
        <v>5</v>
      </c>
      <c r="P5031" s="23" t="s">
        <v>89</v>
      </c>
      <c r="Q5031" s="23" t="s">
        <v>90</v>
      </c>
      <c r="R5031" s="23">
        <f t="shared" si="390"/>
        <v>1</v>
      </c>
      <c r="S5031" s="23" t="str">
        <f t="shared" si="391"/>
        <v>ORD105030_20250604_CUST02042_MED029</v>
      </c>
      <c r="T5031" s="23">
        <f t="shared" si="392"/>
        <v>1</v>
      </c>
      <c r="U5031" s="6">
        <f t="shared" si="393"/>
        <v>197.2</v>
      </c>
      <c r="V5031" s="6">
        <f>tbl_Raw_Data[[#This Row],[Discount_Pct]]*tbl_Raw_Data[[#This Row],[Gross_Amount]]/100</f>
        <v>9.86</v>
      </c>
      <c r="W5031" s="6">
        <f>tbl_Raw_Data[[#This Row],[Gross_Amount]]-tbl_Raw_Data[[#This Row],[Discount_Amount]]</f>
        <v>187.33999999999997</v>
      </c>
      <c r="X5031" s="6">
        <f>tbl_Raw_Data[[#This Row],[Net_Amount_Before_Tax]]*tbl_Raw_Data[[#This Row],[Tax_Pct]]/100</f>
        <v>9.3669999999999973</v>
      </c>
      <c r="Y5031" s="6">
        <f>tbl_Raw_Data[[#This Row],[Net_Amount_Before_Tax]]+tbl_Raw_Data[[#This Row],[Tax_Amount]]</f>
        <v>196.70699999999997</v>
      </c>
      <c r="Z5031" s="6">
        <f t="shared" si="394"/>
        <v>1</v>
      </c>
    </row>
    <row r="5032" spans="1:26" x14ac:dyDescent="0.3">
      <c r="A5032" s="23" t="s">
        <v>7081</v>
      </c>
      <c r="B5032" s="34">
        <v>45656</v>
      </c>
      <c r="C5032" s="23" t="s">
        <v>660</v>
      </c>
      <c r="D5032" s="23" t="s">
        <v>100</v>
      </c>
      <c r="E5032" s="23" t="s">
        <v>101</v>
      </c>
      <c r="F5032" s="23">
        <v>201305</v>
      </c>
      <c r="G5032" s="23" t="s">
        <v>233</v>
      </c>
      <c r="H5032" s="23" t="s">
        <v>234</v>
      </c>
      <c r="I5032" s="23" t="s">
        <v>104</v>
      </c>
      <c r="J5032" s="23" t="s">
        <v>42</v>
      </c>
      <c r="K5032" s="23" t="s">
        <v>24</v>
      </c>
      <c r="L5032" s="23">
        <v>2</v>
      </c>
      <c r="M5032" s="23">
        <v>136.01</v>
      </c>
      <c r="N5032" s="23">
        <v>15</v>
      </c>
      <c r="O5032" s="23">
        <v>5</v>
      </c>
      <c r="P5032" s="23" t="s">
        <v>89</v>
      </c>
      <c r="Q5032" s="23" t="s">
        <v>34</v>
      </c>
      <c r="R5032" s="23">
        <f t="shared" si="390"/>
        <v>1</v>
      </c>
      <c r="S5032" s="23" t="str">
        <f t="shared" si="391"/>
        <v>ORD105031_20241230_CUST01906_MED019</v>
      </c>
      <c r="T5032" s="23">
        <f t="shared" si="392"/>
        <v>1</v>
      </c>
      <c r="U5032" s="6">
        <f t="shared" si="393"/>
        <v>272.02</v>
      </c>
      <c r="V5032" s="6">
        <f>tbl_Raw_Data[[#This Row],[Discount_Pct]]*tbl_Raw_Data[[#This Row],[Gross_Amount]]/100</f>
        <v>40.802999999999997</v>
      </c>
      <c r="W5032" s="6">
        <f>tbl_Raw_Data[[#This Row],[Gross_Amount]]-tbl_Raw_Data[[#This Row],[Discount_Amount]]</f>
        <v>231.21699999999998</v>
      </c>
      <c r="X5032" s="6">
        <f>tbl_Raw_Data[[#This Row],[Net_Amount_Before_Tax]]*tbl_Raw_Data[[#This Row],[Tax_Pct]]/100</f>
        <v>11.56085</v>
      </c>
      <c r="Y5032" s="6">
        <f>tbl_Raw_Data[[#This Row],[Net_Amount_Before_Tax]]+tbl_Raw_Data[[#This Row],[Tax_Amount]]</f>
        <v>242.77784999999997</v>
      </c>
      <c r="Z5032" s="6">
        <f t="shared" si="394"/>
        <v>4</v>
      </c>
    </row>
    <row r="5033" spans="1:26" x14ac:dyDescent="0.3">
      <c r="A5033" s="23" t="s">
        <v>7082</v>
      </c>
      <c r="B5033" s="34">
        <v>45954</v>
      </c>
      <c r="C5033" s="23" t="s">
        <v>4691</v>
      </c>
      <c r="D5033" s="23" t="s">
        <v>19</v>
      </c>
      <c r="E5033" s="23" t="s">
        <v>19</v>
      </c>
      <c r="F5033" s="23">
        <v>110085</v>
      </c>
      <c r="G5033" s="23" t="s">
        <v>283</v>
      </c>
      <c r="H5033" s="23" t="s">
        <v>284</v>
      </c>
      <c r="I5033" s="23" t="s">
        <v>104</v>
      </c>
      <c r="J5033" s="23" t="s">
        <v>42</v>
      </c>
      <c r="K5033" s="23" t="s">
        <v>57</v>
      </c>
      <c r="L5033" s="23">
        <v>1</v>
      </c>
      <c r="M5033" s="23">
        <v>305.32</v>
      </c>
      <c r="N5033" s="23">
        <v>15</v>
      </c>
      <c r="O5033" s="23">
        <v>5</v>
      </c>
      <c r="P5033" s="23" t="s">
        <v>65</v>
      </c>
      <c r="Q5033" s="23" t="s">
        <v>34</v>
      </c>
      <c r="R5033" s="23">
        <f t="shared" si="390"/>
        <v>1</v>
      </c>
      <c r="S5033" s="23" t="str">
        <f t="shared" si="391"/>
        <v>ORD105032_20251024_CUST02508_MED030</v>
      </c>
      <c r="T5033" s="23">
        <f t="shared" si="392"/>
        <v>1</v>
      </c>
      <c r="U5033" s="6">
        <f t="shared" si="393"/>
        <v>305.32</v>
      </c>
      <c r="V5033" s="6">
        <f>tbl_Raw_Data[[#This Row],[Discount_Pct]]*tbl_Raw_Data[[#This Row],[Gross_Amount]]/100</f>
        <v>45.798000000000002</v>
      </c>
      <c r="W5033" s="6">
        <f>tbl_Raw_Data[[#This Row],[Gross_Amount]]-tbl_Raw_Data[[#This Row],[Discount_Amount]]</f>
        <v>259.52199999999999</v>
      </c>
      <c r="X5033" s="6">
        <f>tbl_Raw_Data[[#This Row],[Net_Amount_Before_Tax]]*tbl_Raw_Data[[#This Row],[Tax_Pct]]/100</f>
        <v>12.976099999999999</v>
      </c>
      <c r="Y5033" s="6">
        <f>tbl_Raw_Data[[#This Row],[Net_Amount_Before_Tax]]+tbl_Raw_Data[[#This Row],[Tax_Amount]]</f>
        <v>272.49809999999997</v>
      </c>
      <c r="Z5033" s="6">
        <f t="shared" si="394"/>
        <v>5</v>
      </c>
    </row>
    <row r="5034" spans="1:26" x14ac:dyDescent="0.3">
      <c r="A5034" s="23" t="s">
        <v>7082</v>
      </c>
      <c r="B5034" s="34">
        <v>45956</v>
      </c>
      <c r="C5034" s="23" t="s">
        <v>2445</v>
      </c>
      <c r="D5034" s="23" t="s">
        <v>183</v>
      </c>
      <c r="E5034" s="23" t="s">
        <v>184</v>
      </c>
      <c r="F5034" s="23">
        <v>122018</v>
      </c>
      <c r="G5034" s="23" t="s">
        <v>20</v>
      </c>
      <c r="H5034" s="23" t="s">
        <v>21</v>
      </c>
      <c r="I5034" s="23" t="s">
        <v>22</v>
      </c>
      <c r="J5034" s="23" t="s">
        <v>23</v>
      </c>
      <c r="K5034" s="23" t="s">
        <v>24</v>
      </c>
      <c r="L5034" s="23">
        <v>4</v>
      </c>
      <c r="M5034" s="23">
        <v>153.36000000000001</v>
      </c>
      <c r="N5034" s="23">
        <v>10</v>
      </c>
      <c r="O5034" s="23">
        <v>18</v>
      </c>
      <c r="P5034" s="23" t="s">
        <v>33</v>
      </c>
      <c r="Q5034" s="23" t="s">
        <v>26</v>
      </c>
      <c r="R5034" s="23">
        <f t="shared" si="390"/>
        <v>1</v>
      </c>
      <c r="S5034" s="23" t="str">
        <f t="shared" si="391"/>
        <v>ORD105032_20251026_CUST02961_MED024</v>
      </c>
      <c r="T5034" s="23">
        <f t="shared" si="392"/>
        <v>1</v>
      </c>
      <c r="U5034" s="6">
        <f t="shared" si="393"/>
        <v>613.44000000000005</v>
      </c>
      <c r="V5034" s="6">
        <f>tbl_Raw_Data[[#This Row],[Discount_Pct]]*tbl_Raw_Data[[#This Row],[Gross_Amount]]/100</f>
        <v>61.344000000000008</v>
      </c>
      <c r="W5034" s="6">
        <f>tbl_Raw_Data[[#This Row],[Gross_Amount]]-tbl_Raw_Data[[#This Row],[Discount_Amount]]</f>
        <v>552.096</v>
      </c>
      <c r="X5034" s="6">
        <f>tbl_Raw_Data[[#This Row],[Net_Amount_Before_Tax]]*tbl_Raw_Data[[#This Row],[Tax_Pct]]/100</f>
        <v>99.377279999999985</v>
      </c>
      <c r="Y5034" s="6">
        <f>tbl_Raw_Data[[#This Row],[Net_Amount_Before_Tax]]+tbl_Raw_Data[[#This Row],[Tax_Amount]]</f>
        <v>651.47327999999993</v>
      </c>
      <c r="Z5034" s="6">
        <f t="shared" si="394"/>
        <v>3</v>
      </c>
    </row>
    <row r="5035" spans="1:26" x14ac:dyDescent="0.3">
      <c r="A5035" s="23" t="s">
        <v>7083</v>
      </c>
      <c r="B5035" s="34">
        <v>45727</v>
      </c>
      <c r="C5035" s="23" t="s">
        <v>7084</v>
      </c>
      <c r="D5035" s="23" t="s">
        <v>52</v>
      </c>
      <c r="E5035" s="23" t="s">
        <v>52</v>
      </c>
      <c r="F5035" s="23">
        <v>160017</v>
      </c>
      <c r="G5035" s="23" t="s">
        <v>53</v>
      </c>
      <c r="H5035" s="23" t="s">
        <v>54</v>
      </c>
      <c r="I5035" s="23" t="s">
        <v>55</v>
      </c>
      <c r="J5035" s="23" t="s">
        <v>56</v>
      </c>
      <c r="K5035" s="23" t="s">
        <v>57</v>
      </c>
      <c r="L5035" s="23">
        <v>2</v>
      </c>
      <c r="M5035" s="23">
        <v>52.88</v>
      </c>
      <c r="N5035" s="23">
        <v>0</v>
      </c>
      <c r="O5035" s="23">
        <v>5</v>
      </c>
      <c r="P5035" s="23" t="s">
        <v>33</v>
      </c>
      <c r="Q5035" s="23" t="s">
        <v>44</v>
      </c>
      <c r="R5035" s="23">
        <f t="shared" si="390"/>
        <v>1</v>
      </c>
      <c r="S5035" s="23" t="str">
        <f t="shared" si="391"/>
        <v>ORD105034_20250311_CUST02221_MED020</v>
      </c>
      <c r="T5035" s="23">
        <f t="shared" si="392"/>
        <v>1</v>
      </c>
      <c r="U5035" s="6">
        <f t="shared" si="393"/>
        <v>105.76</v>
      </c>
      <c r="V5035" s="6">
        <f>tbl_Raw_Data[[#This Row],[Discount_Pct]]*tbl_Raw_Data[[#This Row],[Gross_Amount]]/100</f>
        <v>0</v>
      </c>
      <c r="W5035" s="6">
        <f>tbl_Raw_Data[[#This Row],[Gross_Amount]]-tbl_Raw_Data[[#This Row],[Discount_Amount]]</f>
        <v>105.76</v>
      </c>
      <c r="X5035" s="6">
        <f>tbl_Raw_Data[[#This Row],[Net_Amount_Before_Tax]]*tbl_Raw_Data[[#This Row],[Tax_Pct]]/100</f>
        <v>5.2880000000000003</v>
      </c>
      <c r="Y5035" s="6">
        <f>tbl_Raw_Data[[#This Row],[Net_Amount_Before_Tax]]+tbl_Raw_Data[[#This Row],[Tax_Amount]]</f>
        <v>111.048</v>
      </c>
      <c r="Z5035" s="6">
        <f t="shared" si="394"/>
        <v>0</v>
      </c>
    </row>
    <row r="5036" spans="1:26" x14ac:dyDescent="0.3">
      <c r="A5036" s="23" t="s">
        <v>7083</v>
      </c>
      <c r="B5036" s="34">
        <v>45525</v>
      </c>
      <c r="C5036" s="23" t="s">
        <v>7085</v>
      </c>
      <c r="D5036" s="23" t="s">
        <v>80</v>
      </c>
      <c r="E5036" s="23" t="s">
        <v>81</v>
      </c>
      <c r="F5036" s="23">
        <v>395001</v>
      </c>
      <c r="G5036" s="23" t="s">
        <v>196</v>
      </c>
      <c r="H5036" s="23" t="s">
        <v>197</v>
      </c>
      <c r="I5036" s="23" t="s">
        <v>32</v>
      </c>
      <c r="J5036" s="23" t="s">
        <v>42</v>
      </c>
      <c r="K5036" s="23" t="s">
        <v>24</v>
      </c>
      <c r="L5036" s="23">
        <v>4</v>
      </c>
      <c r="M5036" s="23">
        <v>23.77</v>
      </c>
      <c r="N5036" s="23">
        <v>0</v>
      </c>
      <c r="O5036" s="23">
        <v>5</v>
      </c>
      <c r="P5036" s="23" t="s">
        <v>58</v>
      </c>
      <c r="Q5036" s="23" t="s">
        <v>90</v>
      </c>
      <c r="R5036" s="23">
        <f t="shared" si="390"/>
        <v>1</v>
      </c>
      <c r="S5036" s="23" t="str">
        <f t="shared" si="391"/>
        <v>ORD105034_20240821_CUST00204_MED011</v>
      </c>
      <c r="T5036" s="23">
        <f t="shared" si="392"/>
        <v>1</v>
      </c>
      <c r="U5036" s="6">
        <f t="shared" si="393"/>
        <v>95.08</v>
      </c>
      <c r="V5036" s="6">
        <f>tbl_Raw_Data[[#This Row],[Discount_Pct]]*tbl_Raw_Data[[#This Row],[Gross_Amount]]/100</f>
        <v>0</v>
      </c>
      <c r="W5036" s="6">
        <f>tbl_Raw_Data[[#This Row],[Gross_Amount]]-tbl_Raw_Data[[#This Row],[Discount_Amount]]</f>
        <v>95.08</v>
      </c>
      <c r="X5036" s="6">
        <f>tbl_Raw_Data[[#This Row],[Net_Amount_Before_Tax]]*tbl_Raw_Data[[#This Row],[Tax_Pct]]/100</f>
        <v>4.7539999999999996</v>
      </c>
      <c r="Y5036" s="6">
        <f>tbl_Raw_Data[[#This Row],[Net_Amount_Before_Tax]]+tbl_Raw_Data[[#This Row],[Tax_Amount]]</f>
        <v>99.834000000000003</v>
      </c>
      <c r="Z5036" s="6">
        <f t="shared" si="394"/>
        <v>0</v>
      </c>
    </row>
    <row r="5037" spans="1:26" x14ac:dyDescent="0.3">
      <c r="A5037" s="23" t="s">
        <v>7086</v>
      </c>
      <c r="B5037" s="34">
        <v>45674</v>
      </c>
      <c r="C5037" s="23" t="s">
        <v>7059</v>
      </c>
      <c r="D5037" s="23" t="s">
        <v>159</v>
      </c>
      <c r="E5037" s="23" t="s">
        <v>47</v>
      </c>
      <c r="F5037" s="23">
        <v>400093</v>
      </c>
      <c r="G5037" s="23" t="s">
        <v>167</v>
      </c>
      <c r="H5037" s="23" t="s">
        <v>168</v>
      </c>
      <c r="I5037" s="23" t="s">
        <v>113</v>
      </c>
      <c r="J5037" s="23" t="s">
        <v>42</v>
      </c>
      <c r="K5037" s="23" t="s">
        <v>24</v>
      </c>
      <c r="L5037" s="23">
        <v>1</v>
      </c>
      <c r="M5037" s="23">
        <v>184.5</v>
      </c>
      <c r="N5037" s="23">
        <v>10</v>
      </c>
      <c r="O5037" s="23">
        <v>5</v>
      </c>
      <c r="P5037" s="23" t="s">
        <v>65</v>
      </c>
      <c r="Q5037" s="23" t="s">
        <v>90</v>
      </c>
      <c r="R5037" s="23">
        <f t="shared" si="390"/>
        <v>1</v>
      </c>
      <c r="S5037" s="23" t="str">
        <f t="shared" si="391"/>
        <v>ORD105036_20250117_CUST03457_MED026</v>
      </c>
      <c r="T5037" s="23">
        <f t="shared" si="392"/>
        <v>1</v>
      </c>
      <c r="U5037" s="6">
        <f t="shared" si="393"/>
        <v>184.5</v>
      </c>
      <c r="V5037" s="6">
        <f>tbl_Raw_Data[[#This Row],[Discount_Pct]]*tbl_Raw_Data[[#This Row],[Gross_Amount]]/100</f>
        <v>18.45</v>
      </c>
      <c r="W5037" s="6">
        <f>tbl_Raw_Data[[#This Row],[Gross_Amount]]-tbl_Raw_Data[[#This Row],[Discount_Amount]]</f>
        <v>166.05</v>
      </c>
      <c r="X5037" s="6">
        <f>tbl_Raw_Data[[#This Row],[Net_Amount_Before_Tax]]*tbl_Raw_Data[[#This Row],[Tax_Pct]]/100</f>
        <v>8.3025000000000002</v>
      </c>
      <c r="Y5037" s="6">
        <f>tbl_Raw_Data[[#This Row],[Net_Amount_Before_Tax]]+tbl_Raw_Data[[#This Row],[Tax_Amount]]</f>
        <v>174.35250000000002</v>
      </c>
      <c r="Z5037" s="6">
        <f t="shared" si="394"/>
        <v>1</v>
      </c>
    </row>
    <row r="5038" spans="1:26" x14ac:dyDescent="0.3">
      <c r="A5038" s="23" t="s">
        <v>7087</v>
      </c>
      <c r="B5038" s="34">
        <v>45546</v>
      </c>
      <c r="C5038" s="23" t="s">
        <v>5321</v>
      </c>
      <c r="D5038" s="23" t="s">
        <v>52</v>
      </c>
      <c r="E5038" s="23" t="s">
        <v>52</v>
      </c>
      <c r="F5038" s="23">
        <v>160036</v>
      </c>
      <c r="G5038" s="23" t="s">
        <v>256</v>
      </c>
      <c r="H5038" s="23" t="s">
        <v>257</v>
      </c>
      <c r="I5038" s="23" t="s">
        <v>22</v>
      </c>
      <c r="J5038" s="23" t="s">
        <v>258</v>
      </c>
      <c r="K5038" s="23" t="s">
        <v>57</v>
      </c>
      <c r="L5038" s="23">
        <v>2</v>
      </c>
      <c r="M5038" s="23">
        <v>72.34</v>
      </c>
      <c r="N5038" s="23">
        <v>0</v>
      </c>
      <c r="O5038" s="23">
        <v>5</v>
      </c>
      <c r="P5038" s="23" t="s">
        <v>65</v>
      </c>
      <c r="Q5038" s="23" t="s">
        <v>34</v>
      </c>
      <c r="R5038" s="23">
        <f t="shared" si="390"/>
        <v>1</v>
      </c>
      <c r="S5038" s="23" t="str">
        <f t="shared" si="391"/>
        <v>ORD105037_20240911_CUST02917_MED025</v>
      </c>
      <c r="T5038" s="23">
        <f t="shared" si="392"/>
        <v>1</v>
      </c>
      <c r="U5038" s="6">
        <f t="shared" si="393"/>
        <v>144.68</v>
      </c>
      <c r="V5038" s="6">
        <f>tbl_Raw_Data[[#This Row],[Discount_Pct]]*tbl_Raw_Data[[#This Row],[Gross_Amount]]/100</f>
        <v>0</v>
      </c>
      <c r="W5038" s="6">
        <f>tbl_Raw_Data[[#This Row],[Gross_Amount]]-tbl_Raw_Data[[#This Row],[Discount_Amount]]</f>
        <v>144.68</v>
      </c>
      <c r="X5038" s="6">
        <f>tbl_Raw_Data[[#This Row],[Net_Amount_Before_Tax]]*tbl_Raw_Data[[#This Row],[Tax_Pct]]/100</f>
        <v>7.2340000000000009</v>
      </c>
      <c r="Y5038" s="6">
        <f>tbl_Raw_Data[[#This Row],[Net_Amount_Before_Tax]]+tbl_Raw_Data[[#This Row],[Tax_Amount]]</f>
        <v>151.91400000000002</v>
      </c>
      <c r="Z5038" s="6">
        <f t="shared" si="394"/>
        <v>1</v>
      </c>
    </row>
    <row r="5039" spans="1:26" x14ac:dyDescent="0.3">
      <c r="A5039" s="23" t="s">
        <v>7088</v>
      </c>
      <c r="B5039" s="34">
        <v>45896</v>
      </c>
      <c r="C5039" s="23" t="s">
        <v>5909</v>
      </c>
      <c r="D5039" s="23" t="s">
        <v>19</v>
      </c>
      <c r="E5039" s="23" t="s">
        <v>19</v>
      </c>
      <c r="F5039" s="23">
        <v>110044</v>
      </c>
      <c r="G5039" s="23" t="s">
        <v>119</v>
      </c>
      <c r="H5039" s="23" t="s">
        <v>120</v>
      </c>
      <c r="I5039" s="23" t="s">
        <v>32</v>
      </c>
      <c r="J5039" s="23" t="s">
        <v>64</v>
      </c>
      <c r="K5039" s="23" t="s">
        <v>57</v>
      </c>
      <c r="L5039" s="23">
        <v>3</v>
      </c>
      <c r="M5039" s="23">
        <v>65.489999999999995</v>
      </c>
      <c r="N5039" s="23">
        <v>15</v>
      </c>
      <c r="O5039" s="23">
        <v>12</v>
      </c>
      <c r="P5039" s="23" t="s">
        <v>33</v>
      </c>
      <c r="Q5039" s="23" t="s">
        <v>34</v>
      </c>
      <c r="R5039" s="23">
        <f t="shared" si="390"/>
        <v>1</v>
      </c>
      <c r="S5039" s="23" t="str">
        <f t="shared" si="391"/>
        <v>ORD105038_20250827_CUST01958_MED010</v>
      </c>
      <c r="T5039" s="23">
        <f t="shared" si="392"/>
        <v>1</v>
      </c>
      <c r="U5039" s="6">
        <f t="shared" si="393"/>
        <v>196.46999999999997</v>
      </c>
      <c r="V5039" s="6">
        <f>tbl_Raw_Data[[#This Row],[Discount_Pct]]*tbl_Raw_Data[[#This Row],[Gross_Amount]]/100</f>
        <v>29.470499999999998</v>
      </c>
      <c r="W5039" s="6">
        <f>tbl_Raw_Data[[#This Row],[Gross_Amount]]-tbl_Raw_Data[[#This Row],[Discount_Amount]]</f>
        <v>166.99949999999998</v>
      </c>
      <c r="X5039" s="6">
        <f>tbl_Raw_Data[[#This Row],[Net_Amount_Before_Tax]]*tbl_Raw_Data[[#This Row],[Tax_Pct]]/100</f>
        <v>20.039939999999998</v>
      </c>
      <c r="Y5039" s="6">
        <f>tbl_Raw_Data[[#This Row],[Net_Amount_Before_Tax]]+tbl_Raw_Data[[#This Row],[Tax_Amount]]</f>
        <v>187.03943999999998</v>
      </c>
      <c r="Z5039" s="6">
        <f t="shared" si="394"/>
        <v>1</v>
      </c>
    </row>
    <row r="5040" spans="1:26" x14ac:dyDescent="0.3">
      <c r="A5040" s="23" t="s">
        <v>7088</v>
      </c>
      <c r="B5040" s="34">
        <v>45873</v>
      </c>
      <c r="C5040" s="23" t="s">
        <v>7089</v>
      </c>
      <c r="D5040" s="23" t="s">
        <v>130</v>
      </c>
      <c r="E5040" s="23" t="s">
        <v>131</v>
      </c>
      <c r="F5040" s="23">
        <v>700029</v>
      </c>
      <c r="G5040" s="23" t="s">
        <v>145</v>
      </c>
      <c r="H5040" s="23" t="s">
        <v>146</v>
      </c>
      <c r="I5040" s="23" t="s">
        <v>147</v>
      </c>
      <c r="J5040" s="23" t="s">
        <v>148</v>
      </c>
      <c r="K5040" s="23" t="s">
        <v>24</v>
      </c>
      <c r="L5040" s="23">
        <v>1</v>
      </c>
      <c r="M5040" s="23">
        <v>95.62</v>
      </c>
      <c r="N5040" s="23">
        <v>10</v>
      </c>
      <c r="O5040" s="23">
        <v>5</v>
      </c>
      <c r="P5040" s="23" t="s">
        <v>65</v>
      </c>
      <c r="Q5040" s="23" t="s">
        <v>44</v>
      </c>
      <c r="R5040" s="23">
        <f t="shared" si="390"/>
        <v>1</v>
      </c>
      <c r="S5040" s="23" t="str">
        <f t="shared" si="391"/>
        <v>ORD105038_20250804_CUST01838_MED016</v>
      </c>
      <c r="T5040" s="23">
        <f t="shared" si="392"/>
        <v>1</v>
      </c>
      <c r="U5040" s="6">
        <f t="shared" si="393"/>
        <v>95.62</v>
      </c>
      <c r="V5040" s="6">
        <f>tbl_Raw_Data[[#This Row],[Discount_Pct]]*tbl_Raw_Data[[#This Row],[Gross_Amount]]/100</f>
        <v>9.5620000000000012</v>
      </c>
      <c r="W5040" s="6">
        <f>tbl_Raw_Data[[#This Row],[Gross_Amount]]-tbl_Raw_Data[[#This Row],[Discount_Amount]]</f>
        <v>86.058000000000007</v>
      </c>
      <c r="X5040" s="6">
        <f>tbl_Raw_Data[[#This Row],[Net_Amount_Before_Tax]]*tbl_Raw_Data[[#This Row],[Tax_Pct]]/100</f>
        <v>4.3029000000000002</v>
      </c>
      <c r="Y5040" s="6">
        <f>tbl_Raw_Data[[#This Row],[Net_Amount_Before_Tax]]+tbl_Raw_Data[[#This Row],[Tax_Amount]]</f>
        <v>90.360900000000001</v>
      </c>
      <c r="Z5040" s="6">
        <f t="shared" si="394"/>
        <v>0</v>
      </c>
    </row>
    <row r="5041" spans="1:26" x14ac:dyDescent="0.3">
      <c r="A5041" s="23" t="s">
        <v>7090</v>
      </c>
      <c r="B5041" s="34">
        <v>45361</v>
      </c>
      <c r="C5041" s="23" t="s">
        <v>6243</v>
      </c>
      <c r="D5041" s="23" t="s">
        <v>100</v>
      </c>
      <c r="E5041" s="23" t="s">
        <v>101</v>
      </c>
      <c r="F5041" s="23">
        <v>201307</v>
      </c>
      <c r="G5041" s="23" t="s">
        <v>74</v>
      </c>
      <c r="H5041" s="23" t="s">
        <v>75</v>
      </c>
      <c r="I5041" s="23" t="s">
        <v>76</v>
      </c>
      <c r="J5041" s="23" t="s">
        <v>77</v>
      </c>
      <c r="K5041" s="23" t="s">
        <v>57</v>
      </c>
      <c r="L5041" s="23">
        <v>6</v>
      </c>
      <c r="M5041" s="23">
        <v>56.58</v>
      </c>
      <c r="N5041" s="23">
        <v>10</v>
      </c>
      <c r="O5041" s="23">
        <v>18</v>
      </c>
      <c r="P5041" s="23" t="s">
        <v>58</v>
      </c>
      <c r="Q5041" s="23" t="s">
        <v>34</v>
      </c>
      <c r="R5041" s="23">
        <f t="shared" si="390"/>
        <v>1</v>
      </c>
      <c r="S5041" s="23" t="str">
        <f t="shared" si="391"/>
        <v>ORD105040_20240310_CUST01150_MED008</v>
      </c>
      <c r="T5041" s="23">
        <f t="shared" si="392"/>
        <v>1</v>
      </c>
      <c r="U5041" s="6">
        <f t="shared" si="393"/>
        <v>339.48</v>
      </c>
      <c r="V5041" s="6">
        <f>tbl_Raw_Data[[#This Row],[Discount_Pct]]*tbl_Raw_Data[[#This Row],[Gross_Amount]]/100</f>
        <v>33.948</v>
      </c>
      <c r="W5041" s="6">
        <f>tbl_Raw_Data[[#This Row],[Gross_Amount]]-tbl_Raw_Data[[#This Row],[Discount_Amount]]</f>
        <v>305.53200000000004</v>
      </c>
      <c r="X5041" s="6">
        <f>tbl_Raw_Data[[#This Row],[Net_Amount_Before_Tax]]*tbl_Raw_Data[[#This Row],[Tax_Pct]]/100</f>
        <v>54.995760000000011</v>
      </c>
      <c r="Y5041" s="6">
        <f>tbl_Raw_Data[[#This Row],[Net_Amount_Before_Tax]]+tbl_Raw_Data[[#This Row],[Tax_Amount]]</f>
        <v>360.52776000000006</v>
      </c>
      <c r="Z5041" s="6">
        <f t="shared" si="394"/>
        <v>2</v>
      </c>
    </row>
    <row r="5042" spans="1:26" x14ac:dyDescent="0.3">
      <c r="A5042" s="23" t="s">
        <v>7091</v>
      </c>
      <c r="B5042" s="34">
        <v>45603</v>
      </c>
      <c r="C5042" s="23" t="s">
        <v>7092</v>
      </c>
      <c r="D5042" s="23" t="s">
        <v>37</v>
      </c>
      <c r="E5042" s="23" t="s">
        <v>38</v>
      </c>
      <c r="F5042" s="23">
        <v>452010</v>
      </c>
      <c r="G5042" s="23" t="s">
        <v>111</v>
      </c>
      <c r="H5042" s="23" t="s">
        <v>112</v>
      </c>
      <c r="I5042" s="23" t="s">
        <v>113</v>
      </c>
      <c r="J5042" s="23" t="s">
        <v>114</v>
      </c>
      <c r="K5042" s="23" t="s">
        <v>24</v>
      </c>
      <c r="L5042" s="23">
        <v>2</v>
      </c>
      <c r="M5042" s="23">
        <v>105.86</v>
      </c>
      <c r="N5042" s="23">
        <v>10</v>
      </c>
      <c r="O5042" s="23">
        <v>5</v>
      </c>
      <c r="P5042" s="23" t="s">
        <v>25</v>
      </c>
      <c r="Q5042" s="23" t="s">
        <v>34</v>
      </c>
      <c r="R5042" s="23">
        <f t="shared" si="390"/>
        <v>1</v>
      </c>
      <c r="S5042" s="23" t="str">
        <f t="shared" si="391"/>
        <v>ORD105041_20241107_CUST02288_MED027</v>
      </c>
      <c r="T5042" s="23">
        <f t="shared" si="392"/>
        <v>1</v>
      </c>
      <c r="U5042" s="6">
        <f t="shared" si="393"/>
        <v>211.72</v>
      </c>
      <c r="V5042" s="6">
        <f>tbl_Raw_Data[[#This Row],[Discount_Pct]]*tbl_Raw_Data[[#This Row],[Gross_Amount]]/100</f>
        <v>21.171999999999997</v>
      </c>
      <c r="W5042" s="6">
        <f>tbl_Raw_Data[[#This Row],[Gross_Amount]]-tbl_Raw_Data[[#This Row],[Discount_Amount]]</f>
        <v>190.548</v>
      </c>
      <c r="X5042" s="6">
        <f>tbl_Raw_Data[[#This Row],[Net_Amount_Before_Tax]]*tbl_Raw_Data[[#This Row],[Tax_Pct]]/100</f>
        <v>9.5274000000000001</v>
      </c>
      <c r="Y5042" s="6">
        <f>tbl_Raw_Data[[#This Row],[Net_Amount_Before_Tax]]+tbl_Raw_Data[[#This Row],[Tax_Amount]]</f>
        <v>200.0754</v>
      </c>
      <c r="Z5042" s="6">
        <f t="shared" si="394"/>
        <v>4</v>
      </c>
    </row>
    <row r="5043" spans="1:26" x14ac:dyDescent="0.3">
      <c r="A5043" s="23" t="s">
        <v>7093</v>
      </c>
      <c r="B5043" s="34">
        <v>45343</v>
      </c>
      <c r="C5043" s="23" t="s">
        <v>7094</v>
      </c>
      <c r="D5043" s="23" t="s">
        <v>72</v>
      </c>
      <c r="E5043" s="23" t="s">
        <v>73</v>
      </c>
      <c r="F5043" s="23">
        <v>302017</v>
      </c>
      <c r="G5043" s="23" t="s">
        <v>256</v>
      </c>
      <c r="H5043" s="23" t="s">
        <v>257</v>
      </c>
      <c r="I5043" s="23" t="s">
        <v>22</v>
      </c>
      <c r="J5043" s="23" t="s">
        <v>258</v>
      </c>
      <c r="K5043" s="23" t="s">
        <v>57</v>
      </c>
      <c r="L5043" s="23">
        <v>1</v>
      </c>
      <c r="M5043" s="23">
        <v>73.39</v>
      </c>
      <c r="N5043" s="23">
        <v>5</v>
      </c>
      <c r="O5043" s="23">
        <v>5</v>
      </c>
      <c r="P5043" s="23" t="s">
        <v>65</v>
      </c>
      <c r="Q5043" s="23" t="s">
        <v>34</v>
      </c>
      <c r="R5043" s="23">
        <f t="shared" si="390"/>
        <v>1</v>
      </c>
      <c r="S5043" s="23" t="str">
        <f t="shared" si="391"/>
        <v>ORD105042_20240221_CUST00131_MED025</v>
      </c>
      <c r="T5043" s="23">
        <f t="shared" si="392"/>
        <v>1</v>
      </c>
      <c r="U5043" s="6">
        <f t="shared" si="393"/>
        <v>73.39</v>
      </c>
      <c r="V5043" s="6">
        <f>tbl_Raw_Data[[#This Row],[Discount_Pct]]*tbl_Raw_Data[[#This Row],[Gross_Amount]]/100</f>
        <v>3.6694999999999998</v>
      </c>
      <c r="W5043" s="6">
        <f>tbl_Raw_Data[[#This Row],[Gross_Amount]]-tbl_Raw_Data[[#This Row],[Discount_Amount]]</f>
        <v>69.720500000000001</v>
      </c>
      <c r="X5043" s="6">
        <f>tbl_Raw_Data[[#This Row],[Net_Amount_Before_Tax]]*tbl_Raw_Data[[#This Row],[Tax_Pct]]/100</f>
        <v>3.4860250000000002</v>
      </c>
      <c r="Y5043" s="6">
        <f>tbl_Raw_Data[[#This Row],[Net_Amount_Before_Tax]]+tbl_Raw_Data[[#This Row],[Tax_Amount]]</f>
        <v>73.206524999999999</v>
      </c>
      <c r="Z5043" s="6">
        <f t="shared" si="394"/>
        <v>1</v>
      </c>
    </row>
    <row r="5044" spans="1:26" x14ac:dyDescent="0.3">
      <c r="A5044" s="23" t="s">
        <v>7095</v>
      </c>
      <c r="B5044" s="34">
        <v>45753</v>
      </c>
      <c r="C5044" s="23" t="s">
        <v>1769</v>
      </c>
      <c r="D5044" s="23" t="s">
        <v>28</v>
      </c>
      <c r="E5044" s="23" t="s">
        <v>29</v>
      </c>
      <c r="F5044" s="23">
        <v>500032</v>
      </c>
      <c r="G5044" s="23" t="s">
        <v>138</v>
      </c>
      <c r="H5044" s="23" t="s">
        <v>139</v>
      </c>
      <c r="I5044" s="23" t="s">
        <v>50</v>
      </c>
      <c r="J5044" s="23" t="s">
        <v>140</v>
      </c>
      <c r="K5044" s="23" t="s">
        <v>24</v>
      </c>
      <c r="L5044" s="23">
        <v>2</v>
      </c>
      <c r="M5044" s="23">
        <v>148.72</v>
      </c>
      <c r="N5044" s="23">
        <v>0</v>
      </c>
      <c r="O5044" s="23">
        <v>12</v>
      </c>
      <c r="P5044" s="23" t="s">
        <v>43</v>
      </c>
      <c r="Q5044" s="23" t="s">
        <v>34</v>
      </c>
      <c r="R5044" s="23">
        <f t="shared" si="390"/>
        <v>1</v>
      </c>
      <c r="S5044" s="23" t="str">
        <f t="shared" si="391"/>
        <v>ORD105043_20250406_CUST00132_MED013</v>
      </c>
      <c r="T5044" s="23">
        <f t="shared" si="392"/>
        <v>1</v>
      </c>
      <c r="U5044" s="6">
        <f t="shared" si="393"/>
        <v>297.44</v>
      </c>
      <c r="V5044" s="6">
        <f>tbl_Raw_Data[[#This Row],[Discount_Pct]]*tbl_Raw_Data[[#This Row],[Gross_Amount]]/100</f>
        <v>0</v>
      </c>
      <c r="W5044" s="6">
        <f>tbl_Raw_Data[[#This Row],[Gross_Amount]]-tbl_Raw_Data[[#This Row],[Discount_Amount]]</f>
        <v>297.44</v>
      </c>
      <c r="X5044" s="6">
        <f>tbl_Raw_Data[[#This Row],[Net_Amount_Before_Tax]]*tbl_Raw_Data[[#This Row],[Tax_Pct]]/100</f>
        <v>35.692799999999998</v>
      </c>
      <c r="Y5044" s="6">
        <f>tbl_Raw_Data[[#This Row],[Net_Amount_Before_Tax]]+tbl_Raw_Data[[#This Row],[Tax_Amount]]</f>
        <v>333.13279999999997</v>
      </c>
      <c r="Z5044" s="6">
        <f t="shared" si="394"/>
        <v>3</v>
      </c>
    </row>
    <row r="5045" spans="1:26" x14ac:dyDescent="0.3">
      <c r="A5045" s="23" t="s">
        <v>7096</v>
      </c>
      <c r="B5045" s="34">
        <v>45940</v>
      </c>
      <c r="C5045" s="23" t="s">
        <v>6636</v>
      </c>
      <c r="D5045" s="23" t="s">
        <v>87</v>
      </c>
      <c r="E5045" s="23" t="s">
        <v>88</v>
      </c>
      <c r="F5045" s="23">
        <v>600100</v>
      </c>
      <c r="G5045" s="23" t="s">
        <v>68</v>
      </c>
      <c r="H5045" s="23" t="s">
        <v>69</v>
      </c>
      <c r="I5045" s="23" t="s">
        <v>55</v>
      </c>
      <c r="J5045" s="23" t="s">
        <v>56</v>
      </c>
      <c r="K5045" s="23" t="s">
        <v>24</v>
      </c>
      <c r="L5045" s="23">
        <v>1</v>
      </c>
      <c r="M5045" s="23">
        <v>29.37</v>
      </c>
      <c r="N5045" s="23">
        <v>0</v>
      </c>
      <c r="O5045" s="23">
        <v>12</v>
      </c>
      <c r="P5045" s="23" t="s">
        <v>33</v>
      </c>
      <c r="Q5045" s="23" t="s">
        <v>26</v>
      </c>
      <c r="R5045" s="23">
        <f t="shared" si="390"/>
        <v>1</v>
      </c>
      <c r="S5045" s="23" t="str">
        <f t="shared" si="391"/>
        <v>ORD105044_20251010_CUST00611_MED003</v>
      </c>
      <c r="T5045" s="23">
        <f t="shared" si="392"/>
        <v>1</v>
      </c>
      <c r="U5045" s="6">
        <f t="shared" si="393"/>
        <v>29.37</v>
      </c>
      <c r="V5045" s="6">
        <f>tbl_Raw_Data[[#This Row],[Discount_Pct]]*tbl_Raw_Data[[#This Row],[Gross_Amount]]/100</f>
        <v>0</v>
      </c>
      <c r="W5045" s="6">
        <f>tbl_Raw_Data[[#This Row],[Gross_Amount]]-tbl_Raw_Data[[#This Row],[Discount_Amount]]</f>
        <v>29.37</v>
      </c>
      <c r="X5045" s="6">
        <f>tbl_Raw_Data[[#This Row],[Net_Amount_Before_Tax]]*tbl_Raw_Data[[#This Row],[Tax_Pct]]/100</f>
        <v>3.5244</v>
      </c>
      <c r="Y5045" s="6">
        <f>tbl_Raw_Data[[#This Row],[Net_Amount_Before_Tax]]+tbl_Raw_Data[[#This Row],[Tax_Amount]]</f>
        <v>32.894400000000005</v>
      </c>
      <c r="Z5045" s="6">
        <f t="shared" si="394"/>
        <v>0</v>
      </c>
    </row>
    <row r="5046" spans="1:26" x14ac:dyDescent="0.3">
      <c r="A5046" s="23" t="s">
        <v>7097</v>
      </c>
      <c r="B5046" s="34">
        <v>45368</v>
      </c>
      <c r="C5046" s="23" t="s">
        <v>3083</v>
      </c>
      <c r="D5046" s="23" t="s">
        <v>142</v>
      </c>
      <c r="E5046" s="23" t="s">
        <v>81</v>
      </c>
      <c r="F5046" s="23">
        <v>380054</v>
      </c>
      <c r="G5046" s="23" t="s">
        <v>167</v>
      </c>
      <c r="H5046" s="23" t="s">
        <v>168</v>
      </c>
      <c r="I5046" s="23" t="s">
        <v>113</v>
      </c>
      <c r="J5046" s="23" t="s">
        <v>42</v>
      </c>
      <c r="K5046" s="23" t="s">
        <v>24</v>
      </c>
      <c r="L5046" s="23">
        <v>4</v>
      </c>
      <c r="M5046" s="23">
        <v>198.26</v>
      </c>
      <c r="N5046" s="23">
        <v>15</v>
      </c>
      <c r="O5046" s="23">
        <v>18</v>
      </c>
      <c r="P5046" s="23" t="s">
        <v>58</v>
      </c>
      <c r="Q5046" s="23" t="s">
        <v>34</v>
      </c>
      <c r="R5046" s="23">
        <f t="shared" si="390"/>
        <v>1</v>
      </c>
      <c r="S5046" s="23" t="str">
        <f t="shared" si="391"/>
        <v>ORD105045_20240317_CUST03112_MED026</v>
      </c>
      <c r="T5046" s="23">
        <f t="shared" si="392"/>
        <v>1</v>
      </c>
      <c r="U5046" s="6">
        <f t="shared" si="393"/>
        <v>793.04</v>
      </c>
      <c r="V5046" s="6">
        <f>tbl_Raw_Data[[#This Row],[Discount_Pct]]*tbl_Raw_Data[[#This Row],[Gross_Amount]]/100</f>
        <v>118.95599999999999</v>
      </c>
      <c r="W5046" s="6">
        <f>tbl_Raw_Data[[#This Row],[Gross_Amount]]-tbl_Raw_Data[[#This Row],[Discount_Amount]]</f>
        <v>674.08399999999995</v>
      </c>
      <c r="X5046" s="6">
        <f>tbl_Raw_Data[[#This Row],[Net_Amount_Before_Tax]]*tbl_Raw_Data[[#This Row],[Tax_Pct]]/100</f>
        <v>121.33511999999999</v>
      </c>
      <c r="Y5046" s="6">
        <f>tbl_Raw_Data[[#This Row],[Net_Amount_Before_Tax]]+tbl_Raw_Data[[#This Row],[Tax_Amount]]</f>
        <v>795.41911999999991</v>
      </c>
      <c r="Z5046" s="6">
        <f t="shared" si="394"/>
        <v>3</v>
      </c>
    </row>
    <row r="5047" spans="1:26" x14ac:dyDescent="0.3">
      <c r="A5047" s="23" t="s">
        <v>7098</v>
      </c>
      <c r="B5047" s="34">
        <v>45949</v>
      </c>
      <c r="C5047" s="23" t="s">
        <v>7099</v>
      </c>
      <c r="D5047" s="23" t="s">
        <v>92</v>
      </c>
      <c r="E5047" s="23" t="s">
        <v>93</v>
      </c>
      <c r="F5047" s="23">
        <v>560100</v>
      </c>
      <c r="G5047" s="23" t="s">
        <v>61</v>
      </c>
      <c r="H5047" s="23" t="s">
        <v>62</v>
      </c>
      <c r="I5047" s="23" t="s">
        <v>63</v>
      </c>
      <c r="J5047" s="23" t="s">
        <v>64</v>
      </c>
      <c r="K5047" s="23" t="s">
        <v>57</v>
      </c>
      <c r="L5047" s="23">
        <v>1</v>
      </c>
      <c r="M5047" s="23">
        <v>99.88</v>
      </c>
      <c r="N5047" s="23">
        <v>0</v>
      </c>
      <c r="O5047" s="23">
        <v>5</v>
      </c>
      <c r="P5047" s="23" t="s">
        <v>43</v>
      </c>
      <c r="Q5047" s="23" t="s">
        <v>34</v>
      </c>
      <c r="R5047" s="23">
        <f t="shared" si="390"/>
        <v>1</v>
      </c>
      <c r="S5047" s="23" t="str">
        <f t="shared" si="391"/>
        <v>ORD105046_20251019_CUST02498_MED004</v>
      </c>
      <c r="T5047" s="23">
        <f t="shared" si="392"/>
        <v>1</v>
      </c>
      <c r="U5047" s="6">
        <f t="shared" si="393"/>
        <v>99.88</v>
      </c>
      <c r="V5047" s="6">
        <f>tbl_Raw_Data[[#This Row],[Discount_Pct]]*tbl_Raw_Data[[#This Row],[Gross_Amount]]/100</f>
        <v>0</v>
      </c>
      <c r="W5047" s="6">
        <f>tbl_Raw_Data[[#This Row],[Gross_Amount]]-tbl_Raw_Data[[#This Row],[Discount_Amount]]</f>
        <v>99.88</v>
      </c>
      <c r="X5047" s="6">
        <f>tbl_Raw_Data[[#This Row],[Net_Amount_Before_Tax]]*tbl_Raw_Data[[#This Row],[Tax_Pct]]/100</f>
        <v>4.9939999999999998</v>
      </c>
      <c r="Y5047" s="6">
        <f>tbl_Raw_Data[[#This Row],[Net_Amount_Before_Tax]]+tbl_Raw_Data[[#This Row],[Tax_Amount]]</f>
        <v>104.874</v>
      </c>
      <c r="Z5047" s="6">
        <f t="shared" si="394"/>
        <v>1</v>
      </c>
    </row>
    <row r="5048" spans="1:26" x14ac:dyDescent="0.3">
      <c r="A5048" s="23" t="s">
        <v>7100</v>
      </c>
      <c r="B5048" s="34">
        <v>45380</v>
      </c>
      <c r="C5048" s="23" t="s">
        <v>4537</v>
      </c>
      <c r="D5048" s="23" t="s">
        <v>183</v>
      </c>
      <c r="E5048" s="23" t="s">
        <v>184</v>
      </c>
      <c r="F5048" s="23">
        <v>122016</v>
      </c>
      <c r="G5048" s="23" t="s">
        <v>196</v>
      </c>
      <c r="H5048" s="23" t="s">
        <v>197</v>
      </c>
      <c r="I5048" s="23" t="s">
        <v>32</v>
      </c>
      <c r="J5048" s="23" t="s">
        <v>42</v>
      </c>
      <c r="K5048" s="23" t="s">
        <v>24</v>
      </c>
      <c r="L5048" s="23">
        <v>6</v>
      </c>
      <c r="M5048" s="23">
        <v>26.94</v>
      </c>
      <c r="N5048" s="23">
        <v>5</v>
      </c>
      <c r="O5048" s="23">
        <v>12</v>
      </c>
      <c r="P5048" s="23" t="s">
        <v>43</v>
      </c>
      <c r="Q5048" s="23" t="s">
        <v>34</v>
      </c>
      <c r="R5048" s="23">
        <f t="shared" si="390"/>
        <v>1</v>
      </c>
      <c r="S5048" s="23" t="str">
        <f t="shared" si="391"/>
        <v>ORD105047_20240329_CUST01967_MED011</v>
      </c>
      <c r="T5048" s="23">
        <f t="shared" si="392"/>
        <v>1</v>
      </c>
      <c r="U5048" s="6">
        <f t="shared" si="393"/>
        <v>161.64000000000001</v>
      </c>
      <c r="V5048" s="6">
        <f>tbl_Raw_Data[[#This Row],[Discount_Pct]]*tbl_Raw_Data[[#This Row],[Gross_Amount]]/100</f>
        <v>8.0820000000000007</v>
      </c>
      <c r="W5048" s="6">
        <f>tbl_Raw_Data[[#This Row],[Gross_Amount]]-tbl_Raw_Data[[#This Row],[Discount_Amount]]</f>
        <v>153.55800000000002</v>
      </c>
      <c r="X5048" s="6">
        <f>tbl_Raw_Data[[#This Row],[Net_Amount_Before_Tax]]*tbl_Raw_Data[[#This Row],[Tax_Pct]]/100</f>
        <v>18.426960000000005</v>
      </c>
      <c r="Y5048" s="6">
        <f>tbl_Raw_Data[[#This Row],[Net_Amount_Before_Tax]]+tbl_Raw_Data[[#This Row],[Tax_Amount]]</f>
        <v>171.98496000000003</v>
      </c>
      <c r="Z5048" s="6">
        <f t="shared" si="394"/>
        <v>2</v>
      </c>
    </row>
    <row r="5049" spans="1:26" x14ac:dyDescent="0.3">
      <c r="A5049" s="23" t="s">
        <v>7101</v>
      </c>
      <c r="B5049" s="34">
        <v>45572</v>
      </c>
      <c r="C5049" s="23" t="s">
        <v>1042</v>
      </c>
      <c r="D5049" s="23" t="s">
        <v>19</v>
      </c>
      <c r="E5049" s="23" t="s">
        <v>19</v>
      </c>
      <c r="F5049" s="23">
        <v>110085</v>
      </c>
      <c r="G5049" s="23" t="s">
        <v>229</v>
      </c>
      <c r="H5049" s="23" t="s">
        <v>230</v>
      </c>
      <c r="I5049" s="23" t="s">
        <v>84</v>
      </c>
      <c r="J5049" s="23" t="s">
        <v>140</v>
      </c>
      <c r="K5049" s="23" t="s">
        <v>24</v>
      </c>
      <c r="L5049" s="23">
        <v>3</v>
      </c>
      <c r="M5049" s="23">
        <v>198.12</v>
      </c>
      <c r="N5049" s="23">
        <v>5</v>
      </c>
      <c r="O5049" s="23">
        <v>5</v>
      </c>
      <c r="P5049" s="23" t="s">
        <v>33</v>
      </c>
      <c r="Q5049" s="23" t="s">
        <v>44</v>
      </c>
      <c r="R5049" s="23">
        <f t="shared" si="390"/>
        <v>1</v>
      </c>
      <c r="S5049" s="23" t="str">
        <f t="shared" si="391"/>
        <v>ORD105048_20241007_CUST02816_MED022</v>
      </c>
      <c r="T5049" s="23">
        <f t="shared" si="392"/>
        <v>1</v>
      </c>
      <c r="U5049" s="6">
        <f t="shared" si="393"/>
        <v>594.36</v>
      </c>
      <c r="V5049" s="6">
        <f>tbl_Raw_Data[[#This Row],[Discount_Pct]]*tbl_Raw_Data[[#This Row],[Gross_Amount]]/100</f>
        <v>29.718000000000004</v>
      </c>
      <c r="W5049" s="6">
        <f>tbl_Raw_Data[[#This Row],[Gross_Amount]]-tbl_Raw_Data[[#This Row],[Discount_Amount]]</f>
        <v>564.64200000000005</v>
      </c>
      <c r="X5049" s="6">
        <f>tbl_Raw_Data[[#This Row],[Net_Amount_Before_Tax]]*tbl_Raw_Data[[#This Row],[Tax_Pct]]/100</f>
        <v>28.232099999999999</v>
      </c>
      <c r="Y5049" s="6">
        <f>tbl_Raw_Data[[#This Row],[Net_Amount_Before_Tax]]+tbl_Raw_Data[[#This Row],[Tax_Amount]]</f>
        <v>592.8741</v>
      </c>
      <c r="Z5049" s="6">
        <f t="shared" si="394"/>
        <v>2</v>
      </c>
    </row>
    <row r="5050" spans="1:26" x14ac:dyDescent="0.3">
      <c r="A5050" s="23" t="s">
        <v>7101</v>
      </c>
      <c r="B5050" s="34">
        <v>45697</v>
      </c>
      <c r="C5050" s="23" t="s">
        <v>2422</v>
      </c>
      <c r="D5050" s="23" t="s">
        <v>92</v>
      </c>
      <c r="E5050" s="23" t="s">
        <v>93</v>
      </c>
      <c r="F5050" s="23">
        <v>560038</v>
      </c>
      <c r="G5050" s="23" t="s">
        <v>145</v>
      </c>
      <c r="H5050" s="23" t="s">
        <v>146</v>
      </c>
      <c r="I5050" s="23" t="s">
        <v>147</v>
      </c>
      <c r="J5050" s="23" t="s">
        <v>148</v>
      </c>
      <c r="K5050" s="23" t="s">
        <v>24</v>
      </c>
      <c r="L5050" s="23">
        <v>1</v>
      </c>
      <c r="M5050" s="23">
        <v>102.35</v>
      </c>
      <c r="N5050" s="23">
        <v>0</v>
      </c>
      <c r="O5050" s="23">
        <v>12</v>
      </c>
      <c r="P5050" s="23" t="s">
        <v>58</v>
      </c>
      <c r="Q5050" s="23" t="s">
        <v>26</v>
      </c>
      <c r="R5050" s="23">
        <f t="shared" si="390"/>
        <v>1</v>
      </c>
      <c r="S5050" s="23" t="str">
        <f t="shared" si="391"/>
        <v>ORD105048_20250209_CUST01607_MED016</v>
      </c>
      <c r="T5050" s="23">
        <f t="shared" si="392"/>
        <v>1</v>
      </c>
      <c r="U5050" s="6">
        <f t="shared" si="393"/>
        <v>102.35</v>
      </c>
      <c r="V5050" s="6">
        <f>tbl_Raw_Data[[#This Row],[Discount_Pct]]*tbl_Raw_Data[[#This Row],[Gross_Amount]]/100</f>
        <v>0</v>
      </c>
      <c r="W5050" s="6">
        <f>tbl_Raw_Data[[#This Row],[Gross_Amount]]-tbl_Raw_Data[[#This Row],[Discount_Amount]]</f>
        <v>102.35</v>
      </c>
      <c r="X5050" s="6">
        <f>tbl_Raw_Data[[#This Row],[Net_Amount_Before_Tax]]*tbl_Raw_Data[[#This Row],[Tax_Pct]]/100</f>
        <v>12.281999999999998</v>
      </c>
      <c r="Y5050" s="6">
        <f>tbl_Raw_Data[[#This Row],[Net_Amount_Before_Tax]]+tbl_Raw_Data[[#This Row],[Tax_Amount]]</f>
        <v>114.63199999999999</v>
      </c>
      <c r="Z5050" s="6">
        <f t="shared" si="394"/>
        <v>2</v>
      </c>
    </row>
    <row r="5051" spans="1:26" x14ac:dyDescent="0.3">
      <c r="A5051" s="23" t="s">
        <v>7102</v>
      </c>
      <c r="B5051" s="34">
        <v>45738</v>
      </c>
      <c r="C5051" s="23" t="s">
        <v>7103</v>
      </c>
      <c r="D5051" s="23" t="s">
        <v>37</v>
      </c>
      <c r="E5051" s="23" t="s">
        <v>38</v>
      </c>
      <c r="F5051" s="23">
        <v>452018</v>
      </c>
      <c r="G5051" s="23" t="s">
        <v>256</v>
      </c>
      <c r="H5051" s="23" t="s">
        <v>257</v>
      </c>
      <c r="I5051" s="23" t="s">
        <v>22</v>
      </c>
      <c r="J5051" s="23" t="s">
        <v>258</v>
      </c>
      <c r="K5051" s="23" t="s">
        <v>57</v>
      </c>
      <c r="L5051" s="23">
        <v>4</v>
      </c>
      <c r="M5051" s="23">
        <v>60.96</v>
      </c>
      <c r="N5051" s="23">
        <v>5</v>
      </c>
      <c r="O5051" s="23">
        <v>18</v>
      </c>
      <c r="P5051" s="23" t="s">
        <v>33</v>
      </c>
      <c r="Q5051" s="23" t="s">
        <v>34</v>
      </c>
      <c r="R5051" s="23">
        <f t="shared" si="390"/>
        <v>1</v>
      </c>
      <c r="S5051" s="23" t="str">
        <f t="shared" si="391"/>
        <v>ORD105050_20250322_CUST00668_MED025</v>
      </c>
      <c r="T5051" s="23">
        <f t="shared" si="392"/>
        <v>1</v>
      </c>
      <c r="U5051" s="6">
        <f t="shared" si="393"/>
        <v>243.84</v>
      </c>
      <c r="V5051" s="6">
        <f>tbl_Raw_Data[[#This Row],[Discount_Pct]]*tbl_Raw_Data[[#This Row],[Gross_Amount]]/100</f>
        <v>12.192</v>
      </c>
      <c r="W5051" s="6">
        <f>tbl_Raw_Data[[#This Row],[Gross_Amount]]-tbl_Raw_Data[[#This Row],[Discount_Amount]]</f>
        <v>231.648</v>
      </c>
      <c r="X5051" s="6">
        <f>tbl_Raw_Data[[#This Row],[Net_Amount_Before_Tax]]*tbl_Raw_Data[[#This Row],[Tax_Pct]]/100</f>
        <v>41.696639999999995</v>
      </c>
      <c r="Y5051" s="6">
        <f>tbl_Raw_Data[[#This Row],[Net_Amount_Before_Tax]]+tbl_Raw_Data[[#This Row],[Tax_Amount]]</f>
        <v>273.34463999999997</v>
      </c>
      <c r="Z5051" s="6">
        <f t="shared" si="394"/>
        <v>1</v>
      </c>
    </row>
    <row r="5052" spans="1:26" x14ac:dyDescent="0.3">
      <c r="A5052" s="23" t="s">
        <v>7104</v>
      </c>
      <c r="B5052" s="34">
        <v>45766</v>
      </c>
      <c r="C5052" s="23" t="s">
        <v>2719</v>
      </c>
      <c r="D5052" s="23" t="s">
        <v>92</v>
      </c>
      <c r="E5052" s="23" t="s">
        <v>93</v>
      </c>
      <c r="F5052" s="23">
        <v>560100</v>
      </c>
      <c r="G5052" s="23" t="s">
        <v>68</v>
      </c>
      <c r="H5052" s="23" t="s">
        <v>69</v>
      </c>
      <c r="I5052" s="23" t="s">
        <v>55</v>
      </c>
      <c r="J5052" s="23" t="s">
        <v>56</v>
      </c>
      <c r="K5052" s="23" t="s">
        <v>24</v>
      </c>
      <c r="L5052" s="23">
        <v>2</v>
      </c>
      <c r="M5052" s="23">
        <v>28.95</v>
      </c>
      <c r="N5052" s="23">
        <v>0</v>
      </c>
      <c r="O5052" s="23">
        <v>18</v>
      </c>
      <c r="P5052" s="23" t="s">
        <v>25</v>
      </c>
      <c r="Q5052" s="23" t="s">
        <v>90</v>
      </c>
      <c r="R5052" s="23">
        <f t="shared" si="390"/>
        <v>1</v>
      </c>
      <c r="S5052" s="23" t="str">
        <f t="shared" si="391"/>
        <v>ORD105051_20250419_CUST00504_MED003</v>
      </c>
      <c r="T5052" s="23">
        <f t="shared" si="392"/>
        <v>1</v>
      </c>
      <c r="U5052" s="6">
        <f t="shared" si="393"/>
        <v>57.9</v>
      </c>
      <c r="V5052" s="6">
        <f>tbl_Raw_Data[[#This Row],[Discount_Pct]]*tbl_Raw_Data[[#This Row],[Gross_Amount]]/100</f>
        <v>0</v>
      </c>
      <c r="W5052" s="6">
        <f>tbl_Raw_Data[[#This Row],[Gross_Amount]]-tbl_Raw_Data[[#This Row],[Discount_Amount]]</f>
        <v>57.9</v>
      </c>
      <c r="X5052" s="6">
        <f>tbl_Raw_Data[[#This Row],[Net_Amount_Before_Tax]]*tbl_Raw_Data[[#This Row],[Tax_Pct]]/100</f>
        <v>10.422000000000001</v>
      </c>
      <c r="Y5052" s="6">
        <f>tbl_Raw_Data[[#This Row],[Net_Amount_Before_Tax]]+tbl_Raw_Data[[#This Row],[Tax_Amount]]</f>
        <v>68.322000000000003</v>
      </c>
      <c r="Z5052" s="6">
        <f t="shared" si="394"/>
        <v>4</v>
      </c>
    </row>
    <row r="5053" spans="1:26" x14ac:dyDescent="0.3">
      <c r="A5053" s="23" t="s">
        <v>7105</v>
      </c>
      <c r="B5053" s="34">
        <v>45781</v>
      </c>
      <c r="C5053" s="23" t="s">
        <v>3779</v>
      </c>
      <c r="D5053" s="23" t="s">
        <v>52</v>
      </c>
      <c r="E5053" s="23" t="s">
        <v>52</v>
      </c>
      <c r="F5053" s="23">
        <v>160017</v>
      </c>
      <c r="G5053" s="23" t="s">
        <v>48</v>
      </c>
      <c r="H5053" s="23" t="s">
        <v>49</v>
      </c>
      <c r="I5053" s="23" t="s">
        <v>50</v>
      </c>
      <c r="J5053" s="23" t="s">
        <v>23</v>
      </c>
      <c r="K5053" s="23" t="s">
        <v>24</v>
      </c>
      <c r="L5053" s="23">
        <v>3</v>
      </c>
      <c r="M5053" s="23">
        <v>111.34</v>
      </c>
      <c r="N5053" s="23">
        <v>0</v>
      </c>
      <c r="O5053" s="23">
        <v>5</v>
      </c>
      <c r="P5053" s="23" t="s">
        <v>58</v>
      </c>
      <c r="Q5053" s="23" t="s">
        <v>90</v>
      </c>
      <c r="R5053" s="23">
        <f t="shared" si="390"/>
        <v>1</v>
      </c>
      <c r="S5053" s="23" t="str">
        <f t="shared" si="391"/>
        <v>ORD105052_20250504_CUST00005_MED028</v>
      </c>
      <c r="T5053" s="23">
        <f t="shared" si="392"/>
        <v>1</v>
      </c>
      <c r="U5053" s="6">
        <f t="shared" si="393"/>
        <v>334.02</v>
      </c>
      <c r="V5053" s="6">
        <f>tbl_Raw_Data[[#This Row],[Discount_Pct]]*tbl_Raw_Data[[#This Row],[Gross_Amount]]/100</f>
        <v>0</v>
      </c>
      <c r="W5053" s="6">
        <f>tbl_Raw_Data[[#This Row],[Gross_Amount]]-tbl_Raw_Data[[#This Row],[Discount_Amount]]</f>
        <v>334.02</v>
      </c>
      <c r="X5053" s="6">
        <f>tbl_Raw_Data[[#This Row],[Net_Amount_Before_Tax]]*tbl_Raw_Data[[#This Row],[Tax_Pct]]/100</f>
        <v>16.701000000000001</v>
      </c>
      <c r="Y5053" s="6">
        <f>tbl_Raw_Data[[#This Row],[Net_Amount_Before_Tax]]+tbl_Raw_Data[[#This Row],[Tax_Amount]]</f>
        <v>350.721</v>
      </c>
      <c r="Z5053" s="6">
        <f t="shared" si="394"/>
        <v>0</v>
      </c>
    </row>
    <row r="5054" spans="1:26" x14ac:dyDescent="0.3">
      <c r="A5054" s="23" t="s">
        <v>7106</v>
      </c>
      <c r="B5054" s="34">
        <v>45726</v>
      </c>
      <c r="C5054" s="23" t="s">
        <v>3627</v>
      </c>
      <c r="D5054" s="23" t="s">
        <v>92</v>
      </c>
      <c r="E5054" s="23" t="s">
        <v>93</v>
      </c>
      <c r="F5054" s="23">
        <v>560034</v>
      </c>
      <c r="G5054" s="23" t="s">
        <v>20</v>
      </c>
      <c r="H5054" s="23" t="s">
        <v>21</v>
      </c>
      <c r="I5054" s="23" t="s">
        <v>22</v>
      </c>
      <c r="J5054" s="23" t="s">
        <v>23</v>
      </c>
      <c r="K5054" s="23" t="s">
        <v>24</v>
      </c>
      <c r="L5054" s="23">
        <v>1</v>
      </c>
      <c r="M5054" s="23">
        <v>131.08000000000001</v>
      </c>
      <c r="N5054" s="23">
        <v>5</v>
      </c>
      <c r="O5054" s="23">
        <v>5</v>
      </c>
      <c r="P5054" s="23" t="s">
        <v>25</v>
      </c>
      <c r="Q5054" s="23" t="s">
        <v>34</v>
      </c>
      <c r="R5054" s="23">
        <f t="shared" si="390"/>
        <v>1</v>
      </c>
      <c r="S5054" s="23" t="str">
        <f t="shared" si="391"/>
        <v>ORD105053_20250310_CUST03174_MED024</v>
      </c>
      <c r="T5054" s="23">
        <f t="shared" si="392"/>
        <v>1</v>
      </c>
      <c r="U5054" s="6">
        <f t="shared" si="393"/>
        <v>131.08000000000001</v>
      </c>
      <c r="V5054" s="6">
        <f>tbl_Raw_Data[[#This Row],[Discount_Pct]]*tbl_Raw_Data[[#This Row],[Gross_Amount]]/100</f>
        <v>6.5540000000000012</v>
      </c>
      <c r="W5054" s="6">
        <f>tbl_Raw_Data[[#This Row],[Gross_Amount]]-tbl_Raw_Data[[#This Row],[Discount_Amount]]</f>
        <v>124.52600000000001</v>
      </c>
      <c r="X5054" s="6">
        <f>tbl_Raw_Data[[#This Row],[Net_Amount_Before_Tax]]*tbl_Raw_Data[[#This Row],[Tax_Pct]]/100</f>
        <v>6.2263000000000011</v>
      </c>
      <c r="Y5054" s="6">
        <f>tbl_Raw_Data[[#This Row],[Net_Amount_Before_Tax]]+tbl_Raw_Data[[#This Row],[Tax_Amount]]</f>
        <v>130.75230000000002</v>
      </c>
      <c r="Z5054" s="6">
        <f t="shared" si="394"/>
        <v>2</v>
      </c>
    </row>
    <row r="5055" spans="1:26" x14ac:dyDescent="0.3">
      <c r="A5055" s="23" t="s">
        <v>7107</v>
      </c>
      <c r="B5055" s="34">
        <v>45850</v>
      </c>
      <c r="C5055" s="23" t="s">
        <v>4416</v>
      </c>
      <c r="D5055" s="23" t="s">
        <v>72</v>
      </c>
      <c r="E5055" s="23" t="s">
        <v>73</v>
      </c>
      <c r="F5055" s="23">
        <v>302021</v>
      </c>
      <c r="G5055" s="23" t="s">
        <v>94</v>
      </c>
      <c r="H5055" s="23" t="s">
        <v>95</v>
      </c>
      <c r="I5055" s="23" t="s">
        <v>84</v>
      </c>
      <c r="J5055" s="23" t="s">
        <v>42</v>
      </c>
      <c r="K5055" s="23" t="s">
        <v>24</v>
      </c>
      <c r="L5055" s="23">
        <v>3</v>
      </c>
      <c r="M5055" s="23">
        <v>81.459999999999994</v>
      </c>
      <c r="N5055" s="23">
        <v>10</v>
      </c>
      <c r="O5055" s="23">
        <v>5</v>
      </c>
      <c r="P5055" s="23" t="s">
        <v>65</v>
      </c>
      <c r="Q5055" s="23" t="s">
        <v>34</v>
      </c>
      <c r="R5055" s="23">
        <f t="shared" si="390"/>
        <v>1</v>
      </c>
      <c r="S5055" s="23" t="str">
        <f t="shared" si="391"/>
        <v>ORD105054_20250712_CUST02036_MED021</v>
      </c>
      <c r="T5055" s="23">
        <f t="shared" si="392"/>
        <v>1</v>
      </c>
      <c r="U5055" s="6">
        <f t="shared" si="393"/>
        <v>244.38</v>
      </c>
      <c r="V5055" s="6">
        <f>tbl_Raw_Data[[#This Row],[Discount_Pct]]*tbl_Raw_Data[[#This Row],[Gross_Amount]]/100</f>
        <v>24.438000000000002</v>
      </c>
      <c r="W5055" s="6">
        <f>tbl_Raw_Data[[#This Row],[Gross_Amount]]-tbl_Raw_Data[[#This Row],[Discount_Amount]]</f>
        <v>219.94200000000001</v>
      </c>
      <c r="X5055" s="6">
        <f>tbl_Raw_Data[[#This Row],[Net_Amount_Before_Tax]]*tbl_Raw_Data[[#This Row],[Tax_Pct]]/100</f>
        <v>10.9971</v>
      </c>
      <c r="Y5055" s="6">
        <f>tbl_Raw_Data[[#This Row],[Net_Amount_Before_Tax]]+tbl_Raw_Data[[#This Row],[Tax_Amount]]</f>
        <v>230.9391</v>
      </c>
      <c r="Z5055" s="6">
        <f t="shared" si="394"/>
        <v>2</v>
      </c>
    </row>
    <row r="5056" spans="1:26" x14ac:dyDescent="0.3">
      <c r="A5056" s="23" t="s">
        <v>7108</v>
      </c>
      <c r="B5056" s="34">
        <v>45381</v>
      </c>
      <c r="C5056" s="23" t="s">
        <v>1314</v>
      </c>
      <c r="D5056" s="23" t="s">
        <v>183</v>
      </c>
      <c r="E5056" s="23" t="s">
        <v>184</v>
      </c>
      <c r="F5056" s="23">
        <v>122018</v>
      </c>
      <c r="G5056" s="23" t="s">
        <v>48</v>
      </c>
      <c r="H5056" s="23" t="s">
        <v>49</v>
      </c>
      <c r="I5056" s="23" t="s">
        <v>50</v>
      </c>
      <c r="J5056" s="23" t="s">
        <v>23</v>
      </c>
      <c r="K5056" s="23" t="s">
        <v>24</v>
      </c>
      <c r="L5056" s="23">
        <v>2</v>
      </c>
      <c r="M5056" s="23">
        <v>112.92</v>
      </c>
      <c r="N5056" s="23">
        <v>10</v>
      </c>
      <c r="O5056" s="23">
        <v>5</v>
      </c>
      <c r="P5056" s="23" t="s">
        <v>58</v>
      </c>
      <c r="Q5056" s="23" t="s">
        <v>90</v>
      </c>
      <c r="R5056" s="23">
        <f t="shared" si="390"/>
        <v>1</v>
      </c>
      <c r="S5056" s="23" t="str">
        <f t="shared" si="391"/>
        <v>ORD105055_20240330_CUST02698_MED028</v>
      </c>
      <c r="T5056" s="23">
        <f t="shared" si="392"/>
        <v>1</v>
      </c>
      <c r="U5056" s="6">
        <f t="shared" si="393"/>
        <v>225.84</v>
      </c>
      <c r="V5056" s="6">
        <f>tbl_Raw_Data[[#This Row],[Discount_Pct]]*tbl_Raw_Data[[#This Row],[Gross_Amount]]/100</f>
        <v>22.584</v>
      </c>
      <c r="W5056" s="6">
        <f>tbl_Raw_Data[[#This Row],[Gross_Amount]]-tbl_Raw_Data[[#This Row],[Discount_Amount]]</f>
        <v>203.256</v>
      </c>
      <c r="X5056" s="6">
        <f>tbl_Raw_Data[[#This Row],[Net_Amount_Before_Tax]]*tbl_Raw_Data[[#This Row],[Tax_Pct]]/100</f>
        <v>10.162799999999999</v>
      </c>
      <c r="Y5056" s="6">
        <f>tbl_Raw_Data[[#This Row],[Net_Amount_Before_Tax]]+tbl_Raw_Data[[#This Row],[Tax_Amount]]</f>
        <v>213.4188</v>
      </c>
      <c r="Z5056" s="6">
        <f t="shared" si="394"/>
        <v>2</v>
      </c>
    </row>
    <row r="5057" spans="1:26" x14ac:dyDescent="0.3">
      <c r="A5057" s="23" t="s">
        <v>7109</v>
      </c>
      <c r="B5057" s="34">
        <v>45908</v>
      </c>
      <c r="C5057" s="23" t="s">
        <v>7110</v>
      </c>
      <c r="D5057" s="23" t="s">
        <v>28</v>
      </c>
      <c r="E5057" s="23" t="s">
        <v>29</v>
      </c>
      <c r="F5057" s="23">
        <v>500084</v>
      </c>
      <c r="G5057" s="23" t="s">
        <v>82</v>
      </c>
      <c r="H5057" s="23" t="s">
        <v>83</v>
      </c>
      <c r="I5057" s="23" t="s">
        <v>84</v>
      </c>
      <c r="J5057" s="23" t="s">
        <v>85</v>
      </c>
      <c r="K5057" s="23" t="s">
        <v>24</v>
      </c>
      <c r="L5057" s="23">
        <v>1</v>
      </c>
      <c r="M5057" s="23">
        <v>280.02999999999997</v>
      </c>
      <c r="N5057" s="23">
        <v>5</v>
      </c>
      <c r="O5057" s="23">
        <v>5</v>
      </c>
      <c r="P5057" s="23" t="s">
        <v>89</v>
      </c>
      <c r="Q5057" s="23" t="s">
        <v>26</v>
      </c>
      <c r="R5057" s="23">
        <f t="shared" si="390"/>
        <v>1</v>
      </c>
      <c r="S5057" s="23" t="str">
        <f t="shared" si="391"/>
        <v>ORD105056_20250908_CUST02910_MED023</v>
      </c>
      <c r="T5057" s="23">
        <f t="shared" si="392"/>
        <v>1</v>
      </c>
      <c r="U5057" s="6">
        <f t="shared" si="393"/>
        <v>280.02999999999997</v>
      </c>
      <c r="V5057" s="6">
        <f>tbl_Raw_Data[[#This Row],[Discount_Pct]]*tbl_Raw_Data[[#This Row],[Gross_Amount]]/100</f>
        <v>14.001499999999998</v>
      </c>
      <c r="W5057" s="6">
        <f>tbl_Raw_Data[[#This Row],[Gross_Amount]]-tbl_Raw_Data[[#This Row],[Discount_Amount]]</f>
        <v>266.02849999999995</v>
      </c>
      <c r="X5057" s="6">
        <f>tbl_Raw_Data[[#This Row],[Net_Amount_Before_Tax]]*tbl_Raw_Data[[#This Row],[Tax_Pct]]/100</f>
        <v>13.301424999999997</v>
      </c>
      <c r="Y5057" s="6">
        <f>tbl_Raw_Data[[#This Row],[Net_Amount_Before_Tax]]+tbl_Raw_Data[[#This Row],[Tax_Amount]]</f>
        <v>279.32992499999995</v>
      </c>
      <c r="Z5057" s="6">
        <f t="shared" si="394"/>
        <v>2</v>
      </c>
    </row>
    <row r="5058" spans="1:26" x14ac:dyDescent="0.3">
      <c r="A5058" s="23" t="s">
        <v>7111</v>
      </c>
      <c r="B5058" s="34">
        <v>45318</v>
      </c>
      <c r="C5058" s="23" t="s">
        <v>3810</v>
      </c>
      <c r="D5058" s="23" t="s">
        <v>52</v>
      </c>
      <c r="E5058" s="23" t="s">
        <v>52</v>
      </c>
      <c r="F5058" s="23">
        <v>160036</v>
      </c>
      <c r="G5058" s="23" t="s">
        <v>132</v>
      </c>
      <c r="H5058" s="23" t="s">
        <v>133</v>
      </c>
      <c r="I5058" s="23" t="s">
        <v>134</v>
      </c>
      <c r="J5058" s="23" t="s">
        <v>135</v>
      </c>
      <c r="K5058" s="23" t="s">
        <v>57</v>
      </c>
      <c r="L5058" s="23">
        <v>2</v>
      </c>
      <c r="M5058" s="23">
        <v>73.540000000000006</v>
      </c>
      <c r="N5058" s="23">
        <v>20</v>
      </c>
      <c r="O5058" s="23">
        <v>12</v>
      </c>
      <c r="P5058" s="23" t="s">
        <v>65</v>
      </c>
      <c r="Q5058" s="23" t="s">
        <v>34</v>
      </c>
      <c r="R5058" s="23">
        <f t="shared" ref="R5058:R5121" si="395">COUNTIFS($A$2:$A$8001,A5058,$B$2:$B$8001,B5058,$C$2:$C$8001,C5058,$G$2:$G$8001,G5058)</f>
        <v>1</v>
      </c>
      <c r="S5058" s="23" t="str">
        <f t="shared" ref="S5058:S5121" si="396">A5058&amp;"_"&amp;TEXT(B5058,"yyyymmdd")&amp;"_"&amp;C5058&amp;"_"&amp;G5058</f>
        <v>ORD105057_20240127_CUST02655_MED007</v>
      </c>
      <c r="T5058" s="23">
        <f t="shared" ref="T5058:T5121" si="397">COUNTIF($S$2:$S$8001,S5058)</f>
        <v>1</v>
      </c>
      <c r="U5058" s="6">
        <f t="shared" ref="U5058:U5121" si="398">L5058*M5058</f>
        <v>147.08000000000001</v>
      </c>
      <c r="V5058" s="6">
        <f>tbl_Raw_Data[[#This Row],[Discount_Pct]]*tbl_Raw_Data[[#This Row],[Gross_Amount]]/100</f>
        <v>29.416000000000004</v>
      </c>
      <c r="W5058" s="6">
        <f>tbl_Raw_Data[[#This Row],[Gross_Amount]]-tbl_Raw_Data[[#This Row],[Discount_Amount]]</f>
        <v>117.66400000000002</v>
      </c>
      <c r="X5058" s="6">
        <f>tbl_Raw_Data[[#This Row],[Net_Amount_Before_Tax]]*tbl_Raw_Data[[#This Row],[Tax_Pct]]/100</f>
        <v>14.119680000000002</v>
      </c>
      <c r="Y5058" s="6">
        <f>tbl_Raw_Data[[#This Row],[Net_Amount_Before_Tax]]+tbl_Raw_Data[[#This Row],[Tax_Amount]]</f>
        <v>131.78368</v>
      </c>
      <c r="Z5058" s="6">
        <f t="shared" ref="Z5058:Z5121" si="399">COUNTIFS($C$2:$C$8001,C5058,$Q$2:$Q$8001,"Delivered")</f>
        <v>2</v>
      </c>
    </row>
    <row r="5059" spans="1:26" x14ac:dyDescent="0.3">
      <c r="A5059" s="23" t="s">
        <v>7112</v>
      </c>
      <c r="B5059" s="34">
        <v>46014</v>
      </c>
      <c r="C5059" s="23" t="s">
        <v>7113</v>
      </c>
      <c r="D5059" s="23" t="s">
        <v>80</v>
      </c>
      <c r="E5059" s="23" t="s">
        <v>81</v>
      </c>
      <c r="F5059" s="23">
        <v>395010</v>
      </c>
      <c r="G5059" s="23" t="s">
        <v>138</v>
      </c>
      <c r="H5059" s="23" t="s">
        <v>139</v>
      </c>
      <c r="I5059" s="23" t="s">
        <v>50</v>
      </c>
      <c r="J5059" s="23" t="s">
        <v>140</v>
      </c>
      <c r="K5059" s="23" t="s">
        <v>24</v>
      </c>
      <c r="L5059" s="23">
        <v>4</v>
      </c>
      <c r="M5059" s="23">
        <v>150.06</v>
      </c>
      <c r="N5059" s="23">
        <v>5</v>
      </c>
      <c r="O5059" s="23">
        <v>5</v>
      </c>
      <c r="P5059" s="23" t="s">
        <v>65</v>
      </c>
      <c r="Q5059" s="23" t="s">
        <v>34</v>
      </c>
      <c r="R5059" s="23">
        <f t="shared" si="395"/>
        <v>1</v>
      </c>
      <c r="S5059" s="23" t="str">
        <f t="shared" si="396"/>
        <v>ORD105058_20251223_CUST02842_MED013</v>
      </c>
      <c r="T5059" s="23">
        <f t="shared" si="397"/>
        <v>1</v>
      </c>
      <c r="U5059" s="6">
        <f t="shared" si="398"/>
        <v>600.24</v>
      </c>
      <c r="V5059" s="6">
        <f>tbl_Raw_Data[[#This Row],[Discount_Pct]]*tbl_Raw_Data[[#This Row],[Gross_Amount]]/100</f>
        <v>30.011999999999997</v>
      </c>
      <c r="W5059" s="6">
        <f>tbl_Raw_Data[[#This Row],[Gross_Amount]]-tbl_Raw_Data[[#This Row],[Discount_Amount]]</f>
        <v>570.22800000000007</v>
      </c>
      <c r="X5059" s="6">
        <f>tbl_Raw_Data[[#This Row],[Net_Amount_Before_Tax]]*tbl_Raw_Data[[#This Row],[Tax_Pct]]/100</f>
        <v>28.511400000000002</v>
      </c>
      <c r="Y5059" s="6">
        <f>tbl_Raw_Data[[#This Row],[Net_Amount_Before_Tax]]+tbl_Raw_Data[[#This Row],[Tax_Amount]]</f>
        <v>598.73940000000005</v>
      </c>
      <c r="Z5059" s="6">
        <f t="shared" si="399"/>
        <v>1</v>
      </c>
    </row>
    <row r="5060" spans="1:26" x14ac:dyDescent="0.3">
      <c r="A5060" s="23" t="s">
        <v>7112</v>
      </c>
      <c r="B5060" s="34">
        <v>45809</v>
      </c>
      <c r="C5060" s="23" t="s">
        <v>7114</v>
      </c>
      <c r="D5060" s="23" t="s">
        <v>28</v>
      </c>
      <c r="E5060" s="23" t="s">
        <v>29</v>
      </c>
      <c r="F5060" s="23">
        <v>500081</v>
      </c>
      <c r="G5060" s="23" t="s">
        <v>107</v>
      </c>
      <c r="H5060" s="23" t="s">
        <v>108</v>
      </c>
      <c r="I5060" s="23" t="s">
        <v>63</v>
      </c>
      <c r="J5060" s="23" t="s">
        <v>42</v>
      </c>
      <c r="K5060" s="23" t="s">
        <v>57</v>
      </c>
      <c r="L5060" s="23">
        <v>1</v>
      </c>
      <c r="M5060" s="23">
        <v>92.48</v>
      </c>
      <c r="N5060" s="23">
        <v>5</v>
      </c>
      <c r="O5060" s="23">
        <v>5</v>
      </c>
      <c r="P5060" s="23" t="s">
        <v>25</v>
      </c>
      <c r="Q5060" s="23" t="s">
        <v>34</v>
      </c>
      <c r="R5060" s="23">
        <f t="shared" si="395"/>
        <v>1</v>
      </c>
      <c r="S5060" s="23" t="str">
        <f t="shared" si="396"/>
        <v>ORD105058_20250601_CUST00458_MED005</v>
      </c>
      <c r="T5060" s="23">
        <f t="shared" si="397"/>
        <v>1</v>
      </c>
      <c r="U5060" s="6">
        <f t="shared" si="398"/>
        <v>92.48</v>
      </c>
      <c r="V5060" s="6">
        <f>tbl_Raw_Data[[#This Row],[Discount_Pct]]*tbl_Raw_Data[[#This Row],[Gross_Amount]]/100</f>
        <v>4.6240000000000006</v>
      </c>
      <c r="W5060" s="6">
        <f>tbl_Raw_Data[[#This Row],[Gross_Amount]]-tbl_Raw_Data[[#This Row],[Discount_Amount]]</f>
        <v>87.856000000000009</v>
      </c>
      <c r="X5060" s="6">
        <f>tbl_Raw_Data[[#This Row],[Net_Amount_Before_Tax]]*tbl_Raw_Data[[#This Row],[Tax_Pct]]/100</f>
        <v>4.3928000000000003</v>
      </c>
      <c r="Y5060" s="6">
        <f>tbl_Raw_Data[[#This Row],[Net_Amount_Before_Tax]]+tbl_Raw_Data[[#This Row],[Tax_Amount]]</f>
        <v>92.248800000000003</v>
      </c>
      <c r="Z5060" s="6">
        <f t="shared" si="399"/>
        <v>1</v>
      </c>
    </row>
    <row r="5061" spans="1:26" x14ac:dyDescent="0.3">
      <c r="A5061" s="23" t="s">
        <v>7115</v>
      </c>
      <c r="B5061" s="34">
        <v>45694</v>
      </c>
      <c r="C5061" s="23" t="s">
        <v>1771</v>
      </c>
      <c r="D5061" s="23" t="s">
        <v>183</v>
      </c>
      <c r="E5061" s="23" t="s">
        <v>184</v>
      </c>
      <c r="F5061" s="23">
        <v>122009</v>
      </c>
      <c r="G5061" s="23" t="s">
        <v>74</v>
      </c>
      <c r="H5061" s="23" t="s">
        <v>75</v>
      </c>
      <c r="I5061" s="23" t="s">
        <v>76</v>
      </c>
      <c r="J5061" s="23" t="s">
        <v>77</v>
      </c>
      <c r="K5061" s="23" t="s">
        <v>57</v>
      </c>
      <c r="L5061" s="23">
        <v>2</v>
      </c>
      <c r="M5061" s="23">
        <v>60.81</v>
      </c>
      <c r="N5061" s="23">
        <v>10</v>
      </c>
      <c r="O5061" s="23">
        <v>12</v>
      </c>
      <c r="P5061" s="23" t="s">
        <v>65</v>
      </c>
      <c r="Q5061" s="23" t="s">
        <v>44</v>
      </c>
      <c r="R5061" s="23">
        <f t="shared" si="395"/>
        <v>1</v>
      </c>
      <c r="S5061" s="23" t="str">
        <f t="shared" si="396"/>
        <v>ORD105060_20250206_CUST01254_MED008</v>
      </c>
      <c r="T5061" s="23">
        <f t="shared" si="397"/>
        <v>1</v>
      </c>
      <c r="U5061" s="6">
        <f t="shared" si="398"/>
        <v>121.62</v>
      </c>
      <c r="V5061" s="6">
        <f>tbl_Raw_Data[[#This Row],[Discount_Pct]]*tbl_Raw_Data[[#This Row],[Gross_Amount]]/100</f>
        <v>12.162000000000001</v>
      </c>
      <c r="W5061" s="6">
        <f>tbl_Raw_Data[[#This Row],[Gross_Amount]]-tbl_Raw_Data[[#This Row],[Discount_Amount]]</f>
        <v>109.458</v>
      </c>
      <c r="X5061" s="6">
        <f>tbl_Raw_Data[[#This Row],[Net_Amount_Before_Tax]]*tbl_Raw_Data[[#This Row],[Tax_Pct]]/100</f>
        <v>13.134960000000001</v>
      </c>
      <c r="Y5061" s="6">
        <f>tbl_Raw_Data[[#This Row],[Net_Amount_Before_Tax]]+tbl_Raw_Data[[#This Row],[Tax_Amount]]</f>
        <v>122.59296000000001</v>
      </c>
      <c r="Z5061" s="6">
        <f t="shared" si="399"/>
        <v>2</v>
      </c>
    </row>
    <row r="5062" spans="1:26" x14ac:dyDescent="0.3">
      <c r="A5062" s="23" t="s">
        <v>7116</v>
      </c>
      <c r="B5062" s="34">
        <v>45954</v>
      </c>
      <c r="C5062" s="23" t="s">
        <v>2611</v>
      </c>
      <c r="D5062" s="23" t="s">
        <v>142</v>
      </c>
      <c r="E5062" s="23" t="s">
        <v>81</v>
      </c>
      <c r="F5062" s="23">
        <v>380058</v>
      </c>
      <c r="G5062" s="23" t="s">
        <v>74</v>
      </c>
      <c r="H5062" s="23" t="s">
        <v>75</v>
      </c>
      <c r="I5062" s="23" t="s">
        <v>76</v>
      </c>
      <c r="J5062" s="23" t="s">
        <v>77</v>
      </c>
      <c r="K5062" s="23" t="s">
        <v>57</v>
      </c>
      <c r="L5062" s="23">
        <v>1</v>
      </c>
      <c r="M5062" s="23">
        <v>67.45</v>
      </c>
      <c r="N5062" s="23">
        <v>0</v>
      </c>
      <c r="O5062" s="23">
        <v>12</v>
      </c>
      <c r="P5062" s="23" t="s">
        <v>43</v>
      </c>
      <c r="Q5062" s="23" t="s">
        <v>34</v>
      </c>
      <c r="R5062" s="23">
        <f t="shared" si="395"/>
        <v>1</v>
      </c>
      <c r="S5062" s="23" t="str">
        <f t="shared" si="396"/>
        <v>ORD105061_20251024_CUST02640_MED008</v>
      </c>
      <c r="T5062" s="23">
        <f t="shared" si="397"/>
        <v>1</v>
      </c>
      <c r="U5062" s="6">
        <f t="shared" si="398"/>
        <v>67.45</v>
      </c>
      <c r="V5062" s="6">
        <f>tbl_Raw_Data[[#This Row],[Discount_Pct]]*tbl_Raw_Data[[#This Row],[Gross_Amount]]/100</f>
        <v>0</v>
      </c>
      <c r="W5062" s="6">
        <f>tbl_Raw_Data[[#This Row],[Gross_Amount]]-tbl_Raw_Data[[#This Row],[Discount_Amount]]</f>
        <v>67.45</v>
      </c>
      <c r="X5062" s="6">
        <f>tbl_Raw_Data[[#This Row],[Net_Amount_Before_Tax]]*tbl_Raw_Data[[#This Row],[Tax_Pct]]/100</f>
        <v>8.0940000000000012</v>
      </c>
      <c r="Y5062" s="6">
        <f>tbl_Raw_Data[[#This Row],[Net_Amount_Before_Tax]]+tbl_Raw_Data[[#This Row],[Tax_Amount]]</f>
        <v>75.544000000000011</v>
      </c>
      <c r="Z5062" s="6">
        <f t="shared" si="399"/>
        <v>2</v>
      </c>
    </row>
    <row r="5063" spans="1:26" x14ac:dyDescent="0.3">
      <c r="A5063" s="23" t="s">
        <v>7117</v>
      </c>
      <c r="B5063" s="34">
        <v>45551</v>
      </c>
      <c r="C5063" s="23" t="s">
        <v>1044</v>
      </c>
      <c r="D5063" s="23" t="s">
        <v>142</v>
      </c>
      <c r="E5063" s="23" t="s">
        <v>81</v>
      </c>
      <c r="F5063" s="23">
        <v>380061</v>
      </c>
      <c r="G5063" s="23" t="s">
        <v>160</v>
      </c>
      <c r="H5063" s="23" t="s">
        <v>161</v>
      </c>
      <c r="I5063" s="23" t="s">
        <v>50</v>
      </c>
      <c r="J5063" s="23" t="s">
        <v>23</v>
      </c>
      <c r="K5063" s="23" t="s">
        <v>24</v>
      </c>
      <c r="L5063" s="23">
        <v>1</v>
      </c>
      <c r="M5063" s="23">
        <v>165.97</v>
      </c>
      <c r="N5063" s="23">
        <v>0</v>
      </c>
      <c r="O5063" s="23">
        <v>18</v>
      </c>
      <c r="P5063" s="23" t="s">
        <v>25</v>
      </c>
      <c r="Q5063" s="23" t="s">
        <v>90</v>
      </c>
      <c r="R5063" s="23">
        <f t="shared" si="395"/>
        <v>1</v>
      </c>
      <c r="S5063" s="23" t="str">
        <f t="shared" si="396"/>
        <v>ORD105062_20240916_CUST02013_MED014</v>
      </c>
      <c r="T5063" s="23">
        <f t="shared" si="397"/>
        <v>1</v>
      </c>
      <c r="U5063" s="6">
        <f t="shared" si="398"/>
        <v>165.97</v>
      </c>
      <c r="V5063" s="6">
        <f>tbl_Raw_Data[[#This Row],[Discount_Pct]]*tbl_Raw_Data[[#This Row],[Gross_Amount]]/100</f>
        <v>0</v>
      </c>
      <c r="W5063" s="6">
        <f>tbl_Raw_Data[[#This Row],[Gross_Amount]]-tbl_Raw_Data[[#This Row],[Discount_Amount]]</f>
        <v>165.97</v>
      </c>
      <c r="X5063" s="6">
        <f>tbl_Raw_Data[[#This Row],[Net_Amount_Before_Tax]]*tbl_Raw_Data[[#This Row],[Tax_Pct]]/100</f>
        <v>29.874600000000001</v>
      </c>
      <c r="Y5063" s="6">
        <f>tbl_Raw_Data[[#This Row],[Net_Amount_Before_Tax]]+tbl_Raw_Data[[#This Row],[Tax_Amount]]</f>
        <v>195.84460000000001</v>
      </c>
      <c r="Z5063" s="6">
        <f t="shared" si="399"/>
        <v>3</v>
      </c>
    </row>
    <row r="5064" spans="1:26" x14ac:dyDescent="0.3">
      <c r="A5064" s="23" t="s">
        <v>7118</v>
      </c>
      <c r="B5064" s="34">
        <v>45354</v>
      </c>
      <c r="C5064" s="23" t="s">
        <v>7119</v>
      </c>
      <c r="D5064" s="23" t="s">
        <v>92</v>
      </c>
      <c r="E5064" s="23" t="s">
        <v>93</v>
      </c>
      <c r="F5064" s="23">
        <v>560066</v>
      </c>
      <c r="G5064" s="23" t="s">
        <v>185</v>
      </c>
      <c r="H5064" s="23" t="s">
        <v>186</v>
      </c>
      <c r="I5064" s="23" t="s">
        <v>76</v>
      </c>
      <c r="J5064" s="23" t="s">
        <v>187</v>
      </c>
      <c r="K5064" s="23" t="s">
        <v>57</v>
      </c>
      <c r="L5064" s="23">
        <v>1</v>
      </c>
      <c r="M5064" s="23">
        <v>95.8</v>
      </c>
      <c r="N5064" s="23">
        <v>10</v>
      </c>
      <c r="O5064" s="23">
        <v>18</v>
      </c>
      <c r="P5064" s="23" t="s">
        <v>65</v>
      </c>
      <c r="Q5064" s="23" t="s">
        <v>34</v>
      </c>
      <c r="R5064" s="23">
        <f t="shared" si="395"/>
        <v>1</v>
      </c>
      <c r="S5064" s="23" t="str">
        <f t="shared" si="396"/>
        <v>ORD105063_20240303_CUST00201_MED009</v>
      </c>
      <c r="T5064" s="23">
        <f t="shared" si="397"/>
        <v>1</v>
      </c>
      <c r="U5064" s="6">
        <f t="shared" si="398"/>
        <v>95.8</v>
      </c>
      <c r="V5064" s="6">
        <f>tbl_Raw_Data[[#This Row],[Discount_Pct]]*tbl_Raw_Data[[#This Row],[Gross_Amount]]/100</f>
        <v>9.58</v>
      </c>
      <c r="W5064" s="6">
        <f>tbl_Raw_Data[[#This Row],[Gross_Amount]]-tbl_Raw_Data[[#This Row],[Discount_Amount]]</f>
        <v>86.22</v>
      </c>
      <c r="X5064" s="6">
        <f>tbl_Raw_Data[[#This Row],[Net_Amount_Before_Tax]]*tbl_Raw_Data[[#This Row],[Tax_Pct]]/100</f>
        <v>15.519600000000001</v>
      </c>
      <c r="Y5064" s="6">
        <f>tbl_Raw_Data[[#This Row],[Net_Amount_Before_Tax]]+tbl_Raw_Data[[#This Row],[Tax_Amount]]</f>
        <v>101.7396</v>
      </c>
      <c r="Z5064" s="6">
        <f t="shared" si="399"/>
        <v>2</v>
      </c>
    </row>
    <row r="5065" spans="1:26" x14ac:dyDescent="0.3">
      <c r="A5065" s="23" t="s">
        <v>7120</v>
      </c>
      <c r="B5065" s="34">
        <v>45962</v>
      </c>
      <c r="C5065" s="23" t="s">
        <v>307</v>
      </c>
      <c r="D5065" s="23" t="s">
        <v>28</v>
      </c>
      <c r="E5065" s="23" t="s">
        <v>29</v>
      </c>
      <c r="F5065" s="23">
        <v>500032</v>
      </c>
      <c r="G5065" s="23" t="s">
        <v>53</v>
      </c>
      <c r="H5065" s="23" t="s">
        <v>54</v>
      </c>
      <c r="I5065" s="23" t="s">
        <v>55</v>
      </c>
      <c r="J5065" s="23" t="s">
        <v>56</v>
      </c>
      <c r="K5065" s="23" t="s">
        <v>57</v>
      </c>
      <c r="L5065" s="23">
        <v>2</v>
      </c>
      <c r="M5065" s="23">
        <v>54.18</v>
      </c>
      <c r="N5065" s="23">
        <v>5</v>
      </c>
      <c r="O5065" s="23">
        <v>5</v>
      </c>
      <c r="P5065" s="23" t="s">
        <v>89</v>
      </c>
      <c r="Q5065" s="23" t="s">
        <v>34</v>
      </c>
      <c r="R5065" s="23">
        <f t="shared" si="395"/>
        <v>1</v>
      </c>
      <c r="S5065" s="23" t="str">
        <f t="shared" si="396"/>
        <v>ORD105064_20251101_CUST02407_MED020</v>
      </c>
      <c r="T5065" s="23">
        <f t="shared" si="397"/>
        <v>1</v>
      </c>
      <c r="U5065" s="6">
        <f t="shared" si="398"/>
        <v>108.36</v>
      </c>
      <c r="V5065" s="6">
        <f>tbl_Raw_Data[[#This Row],[Discount_Pct]]*tbl_Raw_Data[[#This Row],[Gross_Amount]]/100</f>
        <v>5.4179999999999993</v>
      </c>
      <c r="W5065" s="6">
        <f>tbl_Raw_Data[[#This Row],[Gross_Amount]]-tbl_Raw_Data[[#This Row],[Discount_Amount]]</f>
        <v>102.94200000000001</v>
      </c>
      <c r="X5065" s="6">
        <f>tbl_Raw_Data[[#This Row],[Net_Amount_Before_Tax]]*tbl_Raw_Data[[#This Row],[Tax_Pct]]/100</f>
        <v>5.1471</v>
      </c>
      <c r="Y5065" s="6">
        <f>tbl_Raw_Data[[#This Row],[Net_Amount_Before_Tax]]+tbl_Raw_Data[[#This Row],[Tax_Amount]]</f>
        <v>108.0891</v>
      </c>
      <c r="Z5065" s="6">
        <f t="shared" si="399"/>
        <v>2</v>
      </c>
    </row>
    <row r="5066" spans="1:26" x14ac:dyDescent="0.3">
      <c r="A5066" s="23" t="s">
        <v>7121</v>
      </c>
      <c r="B5066" s="34">
        <v>45492</v>
      </c>
      <c r="C5066" s="23" t="s">
        <v>7122</v>
      </c>
      <c r="D5066" s="23" t="s">
        <v>28</v>
      </c>
      <c r="E5066" s="23" t="s">
        <v>29</v>
      </c>
      <c r="F5066" s="23">
        <v>500084</v>
      </c>
      <c r="G5066" s="23" t="s">
        <v>30</v>
      </c>
      <c r="H5066" s="23" t="s">
        <v>31</v>
      </c>
      <c r="I5066" s="23" t="s">
        <v>32</v>
      </c>
      <c r="J5066" s="23" t="s">
        <v>23</v>
      </c>
      <c r="K5066" s="23" t="s">
        <v>24</v>
      </c>
      <c r="L5066" s="23">
        <v>2</v>
      </c>
      <c r="M5066" s="23">
        <v>134.46</v>
      </c>
      <c r="N5066" s="23">
        <v>5</v>
      </c>
      <c r="O5066" s="23">
        <v>12</v>
      </c>
      <c r="P5066" s="23" t="s">
        <v>89</v>
      </c>
      <c r="Q5066" s="23" t="s">
        <v>34</v>
      </c>
      <c r="R5066" s="23">
        <f t="shared" si="395"/>
        <v>1</v>
      </c>
      <c r="S5066" s="23" t="str">
        <f t="shared" si="396"/>
        <v>ORD105065_20240719_CUST02968_MED017</v>
      </c>
      <c r="T5066" s="23">
        <f t="shared" si="397"/>
        <v>1</v>
      </c>
      <c r="U5066" s="6">
        <f t="shared" si="398"/>
        <v>268.92</v>
      </c>
      <c r="V5066" s="6">
        <f>tbl_Raw_Data[[#This Row],[Discount_Pct]]*tbl_Raw_Data[[#This Row],[Gross_Amount]]/100</f>
        <v>13.446000000000002</v>
      </c>
      <c r="W5066" s="6">
        <f>tbl_Raw_Data[[#This Row],[Gross_Amount]]-tbl_Raw_Data[[#This Row],[Discount_Amount]]</f>
        <v>255.47400000000002</v>
      </c>
      <c r="X5066" s="6">
        <f>tbl_Raw_Data[[#This Row],[Net_Amount_Before_Tax]]*tbl_Raw_Data[[#This Row],[Tax_Pct]]/100</f>
        <v>30.656880000000001</v>
      </c>
      <c r="Y5066" s="6">
        <f>tbl_Raw_Data[[#This Row],[Net_Amount_Before_Tax]]+tbl_Raw_Data[[#This Row],[Tax_Amount]]</f>
        <v>286.13088000000005</v>
      </c>
      <c r="Z5066" s="6">
        <f t="shared" si="399"/>
        <v>1</v>
      </c>
    </row>
    <row r="5067" spans="1:26" x14ac:dyDescent="0.3">
      <c r="A5067" s="23" t="s">
        <v>7123</v>
      </c>
      <c r="B5067" s="34">
        <v>45417</v>
      </c>
      <c r="C5067" s="23" t="s">
        <v>1004</v>
      </c>
      <c r="D5067" s="23" t="s">
        <v>28</v>
      </c>
      <c r="E5067" s="23" t="s">
        <v>29</v>
      </c>
      <c r="F5067" s="23">
        <v>500081</v>
      </c>
      <c r="G5067" s="23" t="s">
        <v>124</v>
      </c>
      <c r="H5067" s="23" t="s">
        <v>125</v>
      </c>
      <c r="I5067" s="23" t="s">
        <v>104</v>
      </c>
      <c r="J5067" s="23" t="s">
        <v>114</v>
      </c>
      <c r="K5067" s="23" t="s">
        <v>24</v>
      </c>
      <c r="L5067" s="23">
        <v>4</v>
      </c>
      <c r="M5067" s="23">
        <v>114.67</v>
      </c>
      <c r="N5067" s="23">
        <v>5</v>
      </c>
      <c r="O5067" s="23">
        <v>12</v>
      </c>
      <c r="P5067" s="23" t="s">
        <v>43</v>
      </c>
      <c r="Q5067" s="23" t="s">
        <v>34</v>
      </c>
      <c r="R5067" s="23">
        <f t="shared" si="395"/>
        <v>1</v>
      </c>
      <c r="S5067" s="23" t="str">
        <f t="shared" si="396"/>
        <v>ORD105066_20240505_CUST01833_MED018</v>
      </c>
      <c r="T5067" s="23">
        <f t="shared" si="397"/>
        <v>1</v>
      </c>
      <c r="U5067" s="6">
        <f t="shared" si="398"/>
        <v>458.68</v>
      </c>
      <c r="V5067" s="6">
        <f>tbl_Raw_Data[[#This Row],[Discount_Pct]]*tbl_Raw_Data[[#This Row],[Gross_Amount]]/100</f>
        <v>22.934000000000001</v>
      </c>
      <c r="W5067" s="6">
        <f>tbl_Raw_Data[[#This Row],[Gross_Amount]]-tbl_Raw_Data[[#This Row],[Discount_Amount]]</f>
        <v>435.74599999999998</v>
      </c>
      <c r="X5067" s="6">
        <f>tbl_Raw_Data[[#This Row],[Net_Amount_Before_Tax]]*tbl_Raw_Data[[#This Row],[Tax_Pct]]/100</f>
        <v>52.289519999999996</v>
      </c>
      <c r="Y5067" s="6">
        <f>tbl_Raw_Data[[#This Row],[Net_Amount_Before_Tax]]+tbl_Raw_Data[[#This Row],[Tax_Amount]]</f>
        <v>488.03551999999996</v>
      </c>
      <c r="Z5067" s="6">
        <f t="shared" si="399"/>
        <v>3</v>
      </c>
    </row>
    <row r="5068" spans="1:26" x14ac:dyDescent="0.3">
      <c r="A5068" s="23" t="s">
        <v>7124</v>
      </c>
      <c r="B5068" s="34">
        <v>45330</v>
      </c>
      <c r="C5068" s="23" t="s">
        <v>5191</v>
      </c>
      <c r="D5068" s="23" t="s">
        <v>183</v>
      </c>
      <c r="E5068" s="23" t="s">
        <v>184</v>
      </c>
      <c r="F5068" s="23">
        <v>122016</v>
      </c>
      <c r="G5068" s="23" t="s">
        <v>111</v>
      </c>
      <c r="H5068" s="23" t="s">
        <v>112</v>
      </c>
      <c r="I5068" s="23" t="s">
        <v>113</v>
      </c>
      <c r="J5068" s="23" t="s">
        <v>114</v>
      </c>
      <c r="K5068" s="23" t="s">
        <v>24</v>
      </c>
      <c r="L5068" s="23">
        <v>2</v>
      </c>
      <c r="M5068" s="23">
        <v>104.99</v>
      </c>
      <c r="N5068" s="23">
        <v>10</v>
      </c>
      <c r="O5068" s="23">
        <v>5</v>
      </c>
      <c r="P5068" s="23" t="s">
        <v>89</v>
      </c>
      <c r="Q5068" s="23" t="s">
        <v>90</v>
      </c>
      <c r="R5068" s="23">
        <f t="shared" si="395"/>
        <v>1</v>
      </c>
      <c r="S5068" s="23" t="str">
        <f t="shared" si="396"/>
        <v>ORD105067_20240208_CUST02012_MED027</v>
      </c>
      <c r="T5068" s="23">
        <f t="shared" si="397"/>
        <v>1</v>
      </c>
      <c r="U5068" s="6">
        <f t="shared" si="398"/>
        <v>209.98</v>
      </c>
      <c r="V5068" s="6">
        <f>tbl_Raw_Data[[#This Row],[Discount_Pct]]*tbl_Raw_Data[[#This Row],[Gross_Amount]]/100</f>
        <v>20.997999999999998</v>
      </c>
      <c r="W5068" s="6">
        <f>tbl_Raw_Data[[#This Row],[Gross_Amount]]-tbl_Raw_Data[[#This Row],[Discount_Amount]]</f>
        <v>188.982</v>
      </c>
      <c r="X5068" s="6">
        <f>tbl_Raw_Data[[#This Row],[Net_Amount_Before_Tax]]*tbl_Raw_Data[[#This Row],[Tax_Pct]]/100</f>
        <v>9.4490999999999996</v>
      </c>
      <c r="Y5068" s="6">
        <f>tbl_Raw_Data[[#This Row],[Net_Amount_Before_Tax]]+tbl_Raw_Data[[#This Row],[Tax_Amount]]</f>
        <v>198.43109999999999</v>
      </c>
      <c r="Z5068" s="6">
        <f t="shared" si="399"/>
        <v>1</v>
      </c>
    </row>
    <row r="5069" spans="1:26" x14ac:dyDescent="0.3">
      <c r="A5069" s="23" t="s">
        <v>7125</v>
      </c>
      <c r="B5069" s="34">
        <v>45938</v>
      </c>
      <c r="C5069" s="23" t="s">
        <v>6511</v>
      </c>
      <c r="D5069" s="23" t="s">
        <v>92</v>
      </c>
      <c r="E5069" s="23" t="s">
        <v>93</v>
      </c>
      <c r="F5069" s="23">
        <v>560038</v>
      </c>
      <c r="G5069" s="23" t="s">
        <v>61</v>
      </c>
      <c r="H5069" s="23" t="s">
        <v>62</v>
      </c>
      <c r="I5069" s="23" t="s">
        <v>63</v>
      </c>
      <c r="J5069" s="23" t="s">
        <v>64</v>
      </c>
      <c r="K5069" s="23" t="s">
        <v>57</v>
      </c>
      <c r="L5069" s="23">
        <v>2</v>
      </c>
      <c r="M5069" s="23">
        <v>112.33</v>
      </c>
      <c r="N5069" s="23">
        <v>5</v>
      </c>
      <c r="O5069" s="23">
        <v>12</v>
      </c>
      <c r="P5069" s="23" t="s">
        <v>89</v>
      </c>
      <c r="Q5069" s="23" t="s">
        <v>26</v>
      </c>
      <c r="R5069" s="23">
        <f t="shared" si="395"/>
        <v>1</v>
      </c>
      <c r="S5069" s="23" t="str">
        <f t="shared" si="396"/>
        <v>ORD105068_20251008_CUST01475_MED004</v>
      </c>
      <c r="T5069" s="23">
        <f t="shared" si="397"/>
        <v>1</v>
      </c>
      <c r="U5069" s="6">
        <f t="shared" si="398"/>
        <v>224.66</v>
      </c>
      <c r="V5069" s="6">
        <f>tbl_Raw_Data[[#This Row],[Discount_Pct]]*tbl_Raw_Data[[#This Row],[Gross_Amount]]/100</f>
        <v>11.232999999999999</v>
      </c>
      <c r="W5069" s="6">
        <f>tbl_Raw_Data[[#This Row],[Gross_Amount]]-tbl_Raw_Data[[#This Row],[Discount_Amount]]</f>
        <v>213.42699999999999</v>
      </c>
      <c r="X5069" s="6">
        <f>tbl_Raw_Data[[#This Row],[Net_Amount_Before_Tax]]*tbl_Raw_Data[[#This Row],[Tax_Pct]]/100</f>
        <v>25.611239999999999</v>
      </c>
      <c r="Y5069" s="6">
        <f>tbl_Raw_Data[[#This Row],[Net_Amount_Before_Tax]]+tbl_Raw_Data[[#This Row],[Tax_Amount]]</f>
        <v>239.03824</v>
      </c>
      <c r="Z5069" s="6">
        <f t="shared" si="399"/>
        <v>3</v>
      </c>
    </row>
    <row r="5070" spans="1:26" x14ac:dyDescent="0.3">
      <c r="A5070" s="23" t="s">
        <v>7125</v>
      </c>
      <c r="B5070" s="34">
        <v>45493</v>
      </c>
      <c r="C5070" s="23" t="s">
        <v>1874</v>
      </c>
      <c r="D5070" s="23" t="s">
        <v>80</v>
      </c>
      <c r="E5070" s="23" t="s">
        <v>81</v>
      </c>
      <c r="F5070" s="23">
        <v>395007</v>
      </c>
      <c r="G5070" s="23" t="s">
        <v>119</v>
      </c>
      <c r="H5070" s="23" t="s">
        <v>120</v>
      </c>
      <c r="I5070" s="23" t="s">
        <v>32</v>
      </c>
      <c r="J5070" s="23" t="s">
        <v>64</v>
      </c>
      <c r="K5070" s="23" t="s">
        <v>57</v>
      </c>
      <c r="L5070" s="23">
        <v>1</v>
      </c>
      <c r="M5070" s="23">
        <v>78.77</v>
      </c>
      <c r="N5070" s="23">
        <v>10</v>
      </c>
      <c r="O5070" s="23">
        <v>18</v>
      </c>
      <c r="P5070" s="23" t="s">
        <v>25</v>
      </c>
      <c r="Q5070" s="23" t="s">
        <v>26</v>
      </c>
      <c r="R5070" s="23">
        <f t="shared" si="395"/>
        <v>1</v>
      </c>
      <c r="S5070" s="23" t="str">
        <f t="shared" si="396"/>
        <v>ORD105068_20240720_CUST00855_MED010</v>
      </c>
      <c r="T5070" s="23">
        <f t="shared" si="397"/>
        <v>1</v>
      </c>
      <c r="U5070" s="6">
        <f t="shared" si="398"/>
        <v>78.77</v>
      </c>
      <c r="V5070" s="6">
        <f>tbl_Raw_Data[[#This Row],[Discount_Pct]]*tbl_Raw_Data[[#This Row],[Gross_Amount]]/100</f>
        <v>7.8769999999999989</v>
      </c>
      <c r="W5070" s="6">
        <f>tbl_Raw_Data[[#This Row],[Gross_Amount]]-tbl_Raw_Data[[#This Row],[Discount_Amount]]</f>
        <v>70.893000000000001</v>
      </c>
      <c r="X5070" s="6">
        <f>tbl_Raw_Data[[#This Row],[Net_Amount_Before_Tax]]*tbl_Raw_Data[[#This Row],[Tax_Pct]]/100</f>
        <v>12.76074</v>
      </c>
      <c r="Y5070" s="6">
        <f>tbl_Raw_Data[[#This Row],[Net_Amount_Before_Tax]]+tbl_Raw_Data[[#This Row],[Tax_Amount]]</f>
        <v>83.653739999999999</v>
      </c>
      <c r="Z5070" s="6">
        <f t="shared" si="399"/>
        <v>2</v>
      </c>
    </row>
    <row r="5071" spans="1:26" x14ac:dyDescent="0.3">
      <c r="A5071" s="23" t="s">
        <v>7126</v>
      </c>
      <c r="B5071" s="34">
        <v>45449</v>
      </c>
      <c r="C5071" s="23" t="s">
        <v>5772</v>
      </c>
      <c r="D5071" s="23" t="s">
        <v>52</v>
      </c>
      <c r="E5071" s="23" t="s">
        <v>52</v>
      </c>
      <c r="F5071" s="23">
        <v>160022</v>
      </c>
      <c r="G5071" s="23" t="s">
        <v>94</v>
      </c>
      <c r="H5071" s="23" t="s">
        <v>95</v>
      </c>
      <c r="I5071" s="23" t="s">
        <v>84</v>
      </c>
      <c r="J5071" s="23" t="s">
        <v>42</v>
      </c>
      <c r="K5071" s="23" t="s">
        <v>24</v>
      </c>
      <c r="L5071" s="23">
        <v>2</v>
      </c>
      <c r="M5071" s="23">
        <v>84</v>
      </c>
      <c r="N5071" s="23">
        <v>15</v>
      </c>
      <c r="O5071" s="23">
        <v>12</v>
      </c>
      <c r="P5071" s="23" t="s">
        <v>33</v>
      </c>
      <c r="Q5071" s="23" t="s">
        <v>90</v>
      </c>
      <c r="R5071" s="23">
        <f t="shared" si="395"/>
        <v>1</v>
      </c>
      <c r="S5071" s="23" t="str">
        <f t="shared" si="396"/>
        <v>ORD105070_20240606_CUST01673_MED021</v>
      </c>
      <c r="T5071" s="23">
        <f t="shared" si="397"/>
        <v>1</v>
      </c>
      <c r="U5071" s="6">
        <f t="shared" si="398"/>
        <v>168</v>
      </c>
      <c r="V5071" s="6">
        <f>tbl_Raw_Data[[#This Row],[Discount_Pct]]*tbl_Raw_Data[[#This Row],[Gross_Amount]]/100</f>
        <v>25.2</v>
      </c>
      <c r="W5071" s="6">
        <f>tbl_Raw_Data[[#This Row],[Gross_Amount]]-tbl_Raw_Data[[#This Row],[Discount_Amount]]</f>
        <v>142.80000000000001</v>
      </c>
      <c r="X5071" s="6">
        <f>tbl_Raw_Data[[#This Row],[Net_Amount_Before_Tax]]*tbl_Raw_Data[[#This Row],[Tax_Pct]]/100</f>
        <v>17.136000000000003</v>
      </c>
      <c r="Y5071" s="6">
        <f>tbl_Raw_Data[[#This Row],[Net_Amount_Before_Tax]]+tbl_Raw_Data[[#This Row],[Tax_Amount]]</f>
        <v>159.93600000000001</v>
      </c>
      <c r="Z5071" s="6">
        <f t="shared" si="399"/>
        <v>1</v>
      </c>
    </row>
    <row r="5072" spans="1:26" x14ac:dyDescent="0.3">
      <c r="A5072" s="23" t="s">
        <v>7127</v>
      </c>
      <c r="B5072" s="34">
        <v>45746</v>
      </c>
      <c r="C5072" s="23" t="s">
        <v>3880</v>
      </c>
      <c r="D5072" s="23" t="s">
        <v>183</v>
      </c>
      <c r="E5072" s="23" t="s">
        <v>184</v>
      </c>
      <c r="F5072" s="23">
        <v>122018</v>
      </c>
      <c r="G5072" s="23" t="s">
        <v>124</v>
      </c>
      <c r="H5072" s="23" t="s">
        <v>125</v>
      </c>
      <c r="I5072" s="23" t="s">
        <v>104</v>
      </c>
      <c r="J5072" s="23" t="s">
        <v>114</v>
      </c>
      <c r="K5072" s="23" t="s">
        <v>24</v>
      </c>
      <c r="L5072" s="23">
        <v>3</v>
      </c>
      <c r="M5072" s="23">
        <v>131.06</v>
      </c>
      <c r="N5072" s="23">
        <v>10</v>
      </c>
      <c r="O5072" s="23">
        <v>5</v>
      </c>
      <c r="P5072" s="23" t="s">
        <v>33</v>
      </c>
      <c r="Q5072" s="23" t="s">
        <v>34</v>
      </c>
      <c r="R5072" s="23">
        <f t="shared" si="395"/>
        <v>1</v>
      </c>
      <c r="S5072" s="23" t="str">
        <f t="shared" si="396"/>
        <v>ORD105071_20250330_CUST03304_MED018</v>
      </c>
      <c r="T5072" s="23">
        <f t="shared" si="397"/>
        <v>1</v>
      </c>
      <c r="U5072" s="6">
        <f t="shared" si="398"/>
        <v>393.18</v>
      </c>
      <c r="V5072" s="6">
        <f>tbl_Raw_Data[[#This Row],[Discount_Pct]]*tbl_Raw_Data[[#This Row],[Gross_Amount]]/100</f>
        <v>39.318000000000005</v>
      </c>
      <c r="W5072" s="6">
        <f>tbl_Raw_Data[[#This Row],[Gross_Amount]]-tbl_Raw_Data[[#This Row],[Discount_Amount]]</f>
        <v>353.86200000000002</v>
      </c>
      <c r="X5072" s="6">
        <f>tbl_Raw_Data[[#This Row],[Net_Amount_Before_Tax]]*tbl_Raw_Data[[#This Row],[Tax_Pct]]/100</f>
        <v>17.693100000000001</v>
      </c>
      <c r="Y5072" s="6">
        <f>tbl_Raw_Data[[#This Row],[Net_Amount_Before_Tax]]+tbl_Raw_Data[[#This Row],[Tax_Amount]]</f>
        <v>371.55510000000004</v>
      </c>
      <c r="Z5072" s="6">
        <f t="shared" si="399"/>
        <v>7</v>
      </c>
    </row>
    <row r="5073" spans="1:26" x14ac:dyDescent="0.3">
      <c r="A5073" s="23" t="s">
        <v>7128</v>
      </c>
      <c r="B5073" s="34">
        <v>45361</v>
      </c>
      <c r="C5073" s="23" t="s">
        <v>7129</v>
      </c>
      <c r="D5073" s="23" t="s">
        <v>19</v>
      </c>
      <c r="E5073" s="23" t="s">
        <v>19</v>
      </c>
      <c r="F5073" s="23">
        <v>110085</v>
      </c>
      <c r="G5073" s="23" t="s">
        <v>315</v>
      </c>
      <c r="H5073" s="23" t="s">
        <v>316</v>
      </c>
      <c r="I5073" s="23" t="s">
        <v>50</v>
      </c>
      <c r="J5073" s="23" t="s">
        <v>114</v>
      </c>
      <c r="K5073" s="23" t="s">
        <v>24</v>
      </c>
      <c r="L5073" s="23">
        <v>2</v>
      </c>
      <c r="M5073" s="23">
        <v>119.79</v>
      </c>
      <c r="N5073" s="23">
        <v>15</v>
      </c>
      <c r="O5073" s="23">
        <v>12</v>
      </c>
      <c r="P5073" s="23" t="s">
        <v>89</v>
      </c>
      <c r="Q5073" s="23" t="s">
        <v>34</v>
      </c>
      <c r="R5073" s="23">
        <f t="shared" si="395"/>
        <v>1</v>
      </c>
      <c r="S5073" s="23" t="str">
        <f t="shared" si="396"/>
        <v>ORD105072_20240310_CUST02494_MED012</v>
      </c>
      <c r="T5073" s="23">
        <f t="shared" si="397"/>
        <v>1</v>
      </c>
      <c r="U5073" s="6">
        <f t="shared" si="398"/>
        <v>239.58</v>
      </c>
      <c r="V5073" s="6">
        <f>tbl_Raw_Data[[#This Row],[Discount_Pct]]*tbl_Raw_Data[[#This Row],[Gross_Amount]]/100</f>
        <v>35.937000000000005</v>
      </c>
      <c r="W5073" s="6">
        <f>tbl_Raw_Data[[#This Row],[Gross_Amount]]-tbl_Raw_Data[[#This Row],[Discount_Amount]]</f>
        <v>203.643</v>
      </c>
      <c r="X5073" s="6">
        <f>tbl_Raw_Data[[#This Row],[Net_Amount_Before_Tax]]*tbl_Raw_Data[[#This Row],[Tax_Pct]]/100</f>
        <v>24.437159999999999</v>
      </c>
      <c r="Y5073" s="6">
        <f>tbl_Raw_Data[[#This Row],[Net_Amount_Before_Tax]]+tbl_Raw_Data[[#This Row],[Tax_Amount]]</f>
        <v>228.08016000000001</v>
      </c>
      <c r="Z5073" s="6">
        <f t="shared" si="399"/>
        <v>1</v>
      </c>
    </row>
    <row r="5074" spans="1:26" x14ac:dyDescent="0.3">
      <c r="A5074" s="23" t="s">
        <v>7130</v>
      </c>
      <c r="B5074" s="34">
        <v>45662</v>
      </c>
      <c r="C5074" s="23" t="s">
        <v>2472</v>
      </c>
      <c r="D5074" s="23" t="s">
        <v>100</v>
      </c>
      <c r="E5074" s="23" t="s">
        <v>101</v>
      </c>
      <c r="F5074" s="23">
        <v>201303</v>
      </c>
      <c r="G5074" s="23" t="s">
        <v>145</v>
      </c>
      <c r="H5074" s="23" t="s">
        <v>146</v>
      </c>
      <c r="I5074" s="23" t="s">
        <v>147</v>
      </c>
      <c r="J5074" s="23" t="s">
        <v>148</v>
      </c>
      <c r="K5074" s="23" t="s">
        <v>24</v>
      </c>
      <c r="L5074" s="23">
        <v>1</v>
      </c>
      <c r="M5074" s="23">
        <v>111.36</v>
      </c>
      <c r="N5074" s="23">
        <v>0</v>
      </c>
      <c r="O5074" s="23">
        <v>5</v>
      </c>
      <c r="P5074" s="23" t="s">
        <v>33</v>
      </c>
      <c r="Q5074" s="23" t="s">
        <v>34</v>
      </c>
      <c r="R5074" s="23">
        <f t="shared" si="395"/>
        <v>1</v>
      </c>
      <c r="S5074" s="23" t="str">
        <f t="shared" si="396"/>
        <v>ORD105073_20250105_CUST00883_MED016</v>
      </c>
      <c r="T5074" s="23">
        <f t="shared" si="397"/>
        <v>1</v>
      </c>
      <c r="U5074" s="6">
        <f t="shared" si="398"/>
        <v>111.36</v>
      </c>
      <c r="V5074" s="6">
        <f>tbl_Raw_Data[[#This Row],[Discount_Pct]]*tbl_Raw_Data[[#This Row],[Gross_Amount]]/100</f>
        <v>0</v>
      </c>
      <c r="W5074" s="6">
        <f>tbl_Raw_Data[[#This Row],[Gross_Amount]]-tbl_Raw_Data[[#This Row],[Discount_Amount]]</f>
        <v>111.36</v>
      </c>
      <c r="X5074" s="6">
        <f>tbl_Raw_Data[[#This Row],[Net_Amount_Before_Tax]]*tbl_Raw_Data[[#This Row],[Tax_Pct]]/100</f>
        <v>5.5679999999999996</v>
      </c>
      <c r="Y5074" s="6">
        <f>tbl_Raw_Data[[#This Row],[Net_Amount_Before_Tax]]+tbl_Raw_Data[[#This Row],[Tax_Amount]]</f>
        <v>116.928</v>
      </c>
      <c r="Z5074" s="6">
        <f t="shared" si="399"/>
        <v>2</v>
      </c>
    </row>
    <row r="5075" spans="1:26" x14ac:dyDescent="0.3">
      <c r="A5075" s="23" t="s">
        <v>7130</v>
      </c>
      <c r="B5075" s="34">
        <v>45533</v>
      </c>
      <c r="C5075" s="23" t="s">
        <v>3098</v>
      </c>
      <c r="D5075" s="23" t="s">
        <v>92</v>
      </c>
      <c r="E5075" s="23" t="s">
        <v>93</v>
      </c>
      <c r="F5075" s="23">
        <v>560038</v>
      </c>
      <c r="G5075" s="23" t="s">
        <v>185</v>
      </c>
      <c r="H5075" s="23" t="s">
        <v>186</v>
      </c>
      <c r="I5075" s="23" t="s">
        <v>76</v>
      </c>
      <c r="J5075" s="23" t="s">
        <v>187</v>
      </c>
      <c r="K5075" s="23" t="s">
        <v>57</v>
      </c>
      <c r="L5075" s="23">
        <v>6</v>
      </c>
      <c r="M5075" s="23">
        <v>93.9</v>
      </c>
      <c r="N5075" s="23">
        <v>5</v>
      </c>
      <c r="O5075" s="23">
        <v>12</v>
      </c>
      <c r="P5075" s="23" t="s">
        <v>25</v>
      </c>
      <c r="Q5075" s="23" t="s">
        <v>34</v>
      </c>
      <c r="R5075" s="23">
        <f t="shared" si="395"/>
        <v>1</v>
      </c>
      <c r="S5075" s="23" t="str">
        <f t="shared" si="396"/>
        <v>ORD105073_20240829_CUST00990_MED009</v>
      </c>
      <c r="T5075" s="23">
        <f t="shared" si="397"/>
        <v>1</v>
      </c>
      <c r="U5075" s="6">
        <f t="shared" si="398"/>
        <v>563.40000000000009</v>
      </c>
      <c r="V5075" s="6">
        <f>tbl_Raw_Data[[#This Row],[Discount_Pct]]*tbl_Raw_Data[[#This Row],[Gross_Amount]]/100</f>
        <v>28.170000000000005</v>
      </c>
      <c r="W5075" s="6">
        <f>tbl_Raw_Data[[#This Row],[Gross_Amount]]-tbl_Raw_Data[[#This Row],[Discount_Amount]]</f>
        <v>535.23000000000013</v>
      </c>
      <c r="X5075" s="6">
        <f>tbl_Raw_Data[[#This Row],[Net_Amount_Before_Tax]]*tbl_Raw_Data[[#This Row],[Tax_Pct]]/100</f>
        <v>64.227600000000024</v>
      </c>
      <c r="Y5075" s="6">
        <f>tbl_Raw_Data[[#This Row],[Net_Amount_Before_Tax]]+tbl_Raw_Data[[#This Row],[Tax_Amount]]</f>
        <v>599.45760000000018</v>
      </c>
      <c r="Z5075" s="6">
        <f t="shared" si="399"/>
        <v>3</v>
      </c>
    </row>
    <row r="5076" spans="1:26" x14ac:dyDescent="0.3">
      <c r="A5076" s="23" t="s">
        <v>7131</v>
      </c>
      <c r="B5076" s="34">
        <v>45405</v>
      </c>
      <c r="C5076" s="23" t="s">
        <v>2723</v>
      </c>
      <c r="D5076" s="23" t="s">
        <v>72</v>
      </c>
      <c r="E5076" s="23" t="s">
        <v>73</v>
      </c>
      <c r="F5076" s="23">
        <v>302019</v>
      </c>
      <c r="G5076" s="23" t="s">
        <v>111</v>
      </c>
      <c r="H5076" s="23" t="s">
        <v>112</v>
      </c>
      <c r="I5076" s="23" t="s">
        <v>113</v>
      </c>
      <c r="J5076" s="23" t="s">
        <v>114</v>
      </c>
      <c r="K5076" s="23" t="s">
        <v>24</v>
      </c>
      <c r="L5076" s="23">
        <v>1</v>
      </c>
      <c r="M5076" s="23">
        <v>93.69</v>
      </c>
      <c r="N5076" s="23">
        <v>0</v>
      </c>
      <c r="O5076" s="23">
        <v>12</v>
      </c>
      <c r="P5076" s="23" t="s">
        <v>25</v>
      </c>
      <c r="Q5076" s="23" t="s">
        <v>26</v>
      </c>
      <c r="R5076" s="23">
        <f t="shared" si="395"/>
        <v>1</v>
      </c>
      <c r="S5076" s="23" t="str">
        <f t="shared" si="396"/>
        <v>ORD105075_20240423_CUST02516_MED027</v>
      </c>
      <c r="T5076" s="23">
        <f t="shared" si="397"/>
        <v>1</v>
      </c>
      <c r="U5076" s="6">
        <f t="shared" si="398"/>
        <v>93.69</v>
      </c>
      <c r="V5076" s="6">
        <f>tbl_Raw_Data[[#This Row],[Discount_Pct]]*tbl_Raw_Data[[#This Row],[Gross_Amount]]/100</f>
        <v>0</v>
      </c>
      <c r="W5076" s="6">
        <f>tbl_Raw_Data[[#This Row],[Gross_Amount]]-tbl_Raw_Data[[#This Row],[Discount_Amount]]</f>
        <v>93.69</v>
      </c>
      <c r="X5076" s="6">
        <f>tbl_Raw_Data[[#This Row],[Net_Amount_Before_Tax]]*tbl_Raw_Data[[#This Row],[Tax_Pct]]/100</f>
        <v>11.242799999999999</v>
      </c>
      <c r="Y5076" s="6">
        <f>tbl_Raw_Data[[#This Row],[Net_Amount_Before_Tax]]+tbl_Raw_Data[[#This Row],[Tax_Amount]]</f>
        <v>104.9328</v>
      </c>
      <c r="Z5076" s="6">
        <f t="shared" si="399"/>
        <v>2</v>
      </c>
    </row>
    <row r="5077" spans="1:26" x14ac:dyDescent="0.3">
      <c r="A5077" s="23" t="s">
        <v>7132</v>
      </c>
      <c r="B5077" s="34">
        <v>45665</v>
      </c>
      <c r="C5077" s="23" t="s">
        <v>1892</v>
      </c>
      <c r="D5077" s="23" t="s">
        <v>92</v>
      </c>
      <c r="E5077" s="23" t="s">
        <v>93</v>
      </c>
      <c r="F5077" s="23">
        <v>560066</v>
      </c>
      <c r="G5077" s="23" t="s">
        <v>185</v>
      </c>
      <c r="H5077" s="23" t="s">
        <v>186</v>
      </c>
      <c r="I5077" s="23" t="s">
        <v>76</v>
      </c>
      <c r="J5077" s="23" t="s">
        <v>187</v>
      </c>
      <c r="K5077" s="23" t="s">
        <v>57</v>
      </c>
      <c r="L5077" s="23">
        <v>2</v>
      </c>
      <c r="M5077" s="23">
        <v>97.6</v>
      </c>
      <c r="N5077" s="23">
        <v>5</v>
      </c>
      <c r="O5077" s="23">
        <v>5</v>
      </c>
      <c r="P5077" s="23" t="s">
        <v>43</v>
      </c>
      <c r="Q5077" s="23" t="s">
        <v>26</v>
      </c>
      <c r="R5077" s="23">
        <f t="shared" si="395"/>
        <v>1</v>
      </c>
      <c r="S5077" s="23" t="str">
        <f t="shared" si="396"/>
        <v>ORD105076_20250108_CUST01936_MED009</v>
      </c>
      <c r="T5077" s="23">
        <f t="shared" si="397"/>
        <v>1</v>
      </c>
      <c r="U5077" s="6">
        <f t="shared" si="398"/>
        <v>195.2</v>
      </c>
      <c r="V5077" s="6">
        <f>tbl_Raw_Data[[#This Row],[Discount_Pct]]*tbl_Raw_Data[[#This Row],[Gross_Amount]]/100</f>
        <v>9.76</v>
      </c>
      <c r="W5077" s="6">
        <f>tbl_Raw_Data[[#This Row],[Gross_Amount]]-tbl_Raw_Data[[#This Row],[Discount_Amount]]</f>
        <v>185.44</v>
      </c>
      <c r="X5077" s="6">
        <f>tbl_Raw_Data[[#This Row],[Net_Amount_Before_Tax]]*tbl_Raw_Data[[#This Row],[Tax_Pct]]/100</f>
        <v>9.2720000000000002</v>
      </c>
      <c r="Y5077" s="6">
        <f>tbl_Raw_Data[[#This Row],[Net_Amount_Before_Tax]]+tbl_Raw_Data[[#This Row],[Tax_Amount]]</f>
        <v>194.71199999999999</v>
      </c>
      <c r="Z5077" s="6">
        <f t="shared" si="399"/>
        <v>2</v>
      </c>
    </row>
    <row r="5078" spans="1:26" x14ac:dyDescent="0.3">
      <c r="A5078" s="23" t="s">
        <v>7133</v>
      </c>
      <c r="B5078" s="34">
        <v>45827</v>
      </c>
      <c r="C5078" s="23" t="s">
        <v>7134</v>
      </c>
      <c r="D5078" s="23" t="s">
        <v>19</v>
      </c>
      <c r="E5078" s="23" t="s">
        <v>19</v>
      </c>
      <c r="F5078" s="23">
        <v>110024</v>
      </c>
      <c r="G5078" s="23" t="s">
        <v>39</v>
      </c>
      <c r="H5078" s="23" t="s">
        <v>40</v>
      </c>
      <c r="I5078" s="23" t="s">
        <v>41</v>
      </c>
      <c r="J5078" s="23" t="s">
        <v>42</v>
      </c>
      <c r="K5078" s="23" t="s">
        <v>24</v>
      </c>
      <c r="L5078" s="23">
        <v>2</v>
      </c>
      <c r="M5078" s="23">
        <v>30.88</v>
      </c>
      <c r="N5078" s="23">
        <v>10</v>
      </c>
      <c r="O5078" s="23">
        <v>5</v>
      </c>
      <c r="P5078" s="23" t="s">
        <v>89</v>
      </c>
      <c r="Q5078" s="23" t="s">
        <v>44</v>
      </c>
      <c r="R5078" s="23">
        <f t="shared" si="395"/>
        <v>1</v>
      </c>
      <c r="S5078" s="23" t="str">
        <f t="shared" si="396"/>
        <v>ORD105077_20250619_CUST01323_MED001</v>
      </c>
      <c r="T5078" s="23">
        <f t="shared" si="397"/>
        <v>1</v>
      </c>
      <c r="U5078" s="6">
        <f t="shared" si="398"/>
        <v>61.76</v>
      </c>
      <c r="V5078" s="6">
        <f>tbl_Raw_Data[[#This Row],[Discount_Pct]]*tbl_Raw_Data[[#This Row],[Gross_Amount]]/100</f>
        <v>6.1760000000000002</v>
      </c>
      <c r="W5078" s="6">
        <f>tbl_Raw_Data[[#This Row],[Gross_Amount]]-tbl_Raw_Data[[#This Row],[Discount_Amount]]</f>
        <v>55.583999999999996</v>
      </c>
      <c r="X5078" s="6">
        <f>tbl_Raw_Data[[#This Row],[Net_Amount_Before_Tax]]*tbl_Raw_Data[[#This Row],[Tax_Pct]]/100</f>
        <v>2.7791999999999994</v>
      </c>
      <c r="Y5078" s="6">
        <f>tbl_Raw_Data[[#This Row],[Net_Amount_Before_Tax]]+tbl_Raw_Data[[#This Row],[Tax_Amount]]</f>
        <v>58.363199999999992</v>
      </c>
      <c r="Z5078" s="6">
        <f t="shared" si="399"/>
        <v>0</v>
      </c>
    </row>
    <row r="5079" spans="1:26" x14ac:dyDescent="0.3">
      <c r="A5079" s="23" t="s">
        <v>7135</v>
      </c>
      <c r="B5079" s="34">
        <v>45300</v>
      </c>
      <c r="C5079" s="23" t="s">
        <v>222</v>
      </c>
      <c r="D5079" s="23" t="s">
        <v>123</v>
      </c>
      <c r="E5079" s="23" t="s">
        <v>101</v>
      </c>
      <c r="F5079" s="23">
        <v>226024</v>
      </c>
      <c r="G5079" s="23" t="s">
        <v>53</v>
      </c>
      <c r="H5079" s="23" t="s">
        <v>54</v>
      </c>
      <c r="I5079" s="23" t="s">
        <v>55</v>
      </c>
      <c r="J5079" s="23" t="s">
        <v>56</v>
      </c>
      <c r="K5079" s="23" t="s">
        <v>57</v>
      </c>
      <c r="L5079" s="23">
        <v>3</v>
      </c>
      <c r="M5079" s="23">
        <v>61.96</v>
      </c>
      <c r="N5079" s="23">
        <v>5</v>
      </c>
      <c r="O5079" s="23">
        <v>18</v>
      </c>
      <c r="P5079" s="23" t="s">
        <v>43</v>
      </c>
      <c r="Q5079" s="23" t="s">
        <v>34</v>
      </c>
      <c r="R5079" s="23">
        <f t="shared" si="395"/>
        <v>1</v>
      </c>
      <c r="S5079" s="23" t="str">
        <f t="shared" si="396"/>
        <v>ORD105078_20240109_CUST00111_MED020</v>
      </c>
      <c r="T5079" s="23">
        <f t="shared" si="397"/>
        <v>1</v>
      </c>
      <c r="U5079" s="6">
        <f t="shared" si="398"/>
        <v>185.88</v>
      </c>
      <c r="V5079" s="6">
        <f>tbl_Raw_Data[[#This Row],[Discount_Pct]]*tbl_Raw_Data[[#This Row],[Gross_Amount]]/100</f>
        <v>9.2940000000000005</v>
      </c>
      <c r="W5079" s="6">
        <f>tbl_Raw_Data[[#This Row],[Gross_Amount]]-tbl_Raw_Data[[#This Row],[Discount_Amount]]</f>
        <v>176.58599999999998</v>
      </c>
      <c r="X5079" s="6">
        <f>tbl_Raw_Data[[#This Row],[Net_Amount_Before_Tax]]*tbl_Raw_Data[[#This Row],[Tax_Pct]]/100</f>
        <v>31.785479999999996</v>
      </c>
      <c r="Y5079" s="6">
        <f>tbl_Raw_Data[[#This Row],[Net_Amount_Before_Tax]]+tbl_Raw_Data[[#This Row],[Tax_Amount]]</f>
        <v>208.37147999999999</v>
      </c>
      <c r="Z5079" s="6">
        <f t="shared" si="399"/>
        <v>3</v>
      </c>
    </row>
    <row r="5080" spans="1:26" x14ac:dyDescent="0.3">
      <c r="A5080" s="23" t="s">
        <v>7136</v>
      </c>
      <c r="B5080" s="34">
        <v>45612</v>
      </c>
      <c r="C5080" s="23" t="s">
        <v>1054</v>
      </c>
      <c r="D5080" s="23" t="s">
        <v>19</v>
      </c>
      <c r="E5080" s="23" t="s">
        <v>19</v>
      </c>
      <c r="F5080" s="23">
        <v>110085</v>
      </c>
      <c r="G5080" s="23" t="s">
        <v>283</v>
      </c>
      <c r="H5080" s="23" t="s">
        <v>284</v>
      </c>
      <c r="I5080" s="23" t="s">
        <v>104</v>
      </c>
      <c r="J5080" s="23" t="s">
        <v>42</v>
      </c>
      <c r="K5080" s="23" t="s">
        <v>57</v>
      </c>
      <c r="L5080" s="23">
        <v>1</v>
      </c>
      <c r="M5080" s="23">
        <v>317.83999999999997</v>
      </c>
      <c r="N5080" s="23">
        <v>10</v>
      </c>
      <c r="O5080" s="23">
        <v>5</v>
      </c>
      <c r="P5080" s="23" t="s">
        <v>33</v>
      </c>
      <c r="Q5080" s="23" t="s">
        <v>34</v>
      </c>
      <c r="R5080" s="23">
        <f t="shared" si="395"/>
        <v>1</v>
      </c>
      <c r="S5080" s="23" t="str">
        <f t="shared" si="396"/>
        <v>ORD105079_20241116_CUST02827_MED030</v>
      </c>
      <c r="T5080" s="23">
        <f t="shared" si="397"/>
        <v>1</v>
      </c>
      <c r="U5080" s="6">
        <f t="shared" si="398"/>
        <v>317.83999999999997</v>
      </c>
      <c r="V5080" s="6">
        <f>tbl_Raw_Data[[#This Row],[Discount_Pct]]*tbl_Raw_Data[[#This Row],[Gross_Amount]]/100</f>
        <v>31.783999999999995</v>
      </c>
      <c r="W5080" s="6">
        <f>tbl_Raw_Data[[#This Row],[Gross_Amount]]-tbl_Raw_Data[[#This Row],[Discount_Amount]]</f>
        <v>286.05599999999998</v>
      </c>
      <c r="X5080" s="6">
        <f>tbl_Raw_Data[[#This Row],[Net_Amount_Before_Tax]]*tbl_Raw_Data[[#This Row],[Tax_Pct]]/100</f>
        <v>14.3028</v>
      </c>
      <c r="Y5080" s="6">
        <f>tbl_Raw_Data[[#This Row],[Net_Amount_Before_Tax]]+tbl_Raw_Data[[#This Row],[Tax_Amount]]</f>
        <v>300.35879999999997</v>
      </c>
      <c r="Z5080" s="6">
        <f t="shared" si="399"/>
        <v>4</v>
      </c>
    </row>
    <row r="5081" spans="1:26" x14ac:dyDescent="0.3">
      <c r="A5081" s="23" t="s">
        <v>7137</v>
      </c>
      <c r="B5081" s="34">
        <v>45913</v>
      </c>
      <c r="C5081" s="23" t="s">
        <v>4814</v>
      </c>
      <c r="D5081" s="23" t="s">
        <v>46</v>
      </c>
      <c r="E5081" s="23" t="s">
        <v>47</v>
      </c>
      <c r="F5081" s="23">
        <v>411045</v>
      </c>
      <c r="G5081" s="23" t="s">
        <v>185</v>
      </c>
      <c r="H5081" s="23" t="s">
        <v>186</v>
      </c>
      <c r="I5081" s="23" t="s">
        <v>76</v>
      </c>
      <c r="J5081" s="23" t="s">
        <v>187</v>
      </c>
      <c r="K5081" s="23" t="s">
        <v>57</v>
      </c>
      <c r="L5081" s="23">
        <v>1</v>
      </c>
      <c r="M5081" s="23">
        <v>84.26</v>
      </c>
      <c r="N5081" s="23">
        <v>10</v>
      </c>
      <c r="O5081" s="23">
        <v>5</v>
      </c>
      <c r="P5081" s="23" t="s">
        <v>65</v>
      </c>
      <c r="Q5081" s="23" t="s">
        <v>26</v>
      </c>
      <c r="R5081" s="23">
        <f t="shared" si="395"/>
        <v>1</v>
      </c>
      <c r="S5081" s="23" t="str">
        <f t="shared" si="396"/>
        <v>ORD105080_20250913_CUST01998_MED009</v>
      </c>
      <c r="T5081" s="23">
        <f t="shared" si="397"/>
        <v>1</v>
      </c>
      <c r="U5081" s="6">
        <f t="shared" si="398"/>
        <v>84.26</v>
      </c>
      <c r="V5081" s="6">
        <f>tbl_Raw_Data[[#This Row],[Discount_Pct]]*tbl_Raw_Data[[#This Row],[Gross_Amount]]/100</f>
        <v>8.4260000000000002</v>
      </c>
      <c r="W5081" s="6">
        <f>tbl_Raw_Data[[#This Row],[Gross_Amount]]-tbl_Raw_Data[[#This Row],[Discount_Amount]]</f>
        <v>75.834000000000003</v>
      </c>
      <c r="X5081" s="6">
        <f>tbl_Raw_Data[[#This Row],[Net_Amount_Before_Tax]]*tbl_Raw_Data[[#This Row],[Tax_Pct]]/100</f>
        <v>3.7917000000000001</v>
      </c>
      <c r="Y5081" s="6">
        <f>tbl_Raw_Data[[#This Row],[Net_Amount_Before_Tax]]+tbl_Raw_Data[[#This Row],[Tax_Amount]]</f>
        <v>79.625700000000009</v>
      </c>
      <c r="Z5081" s="6">
        <f t="shared" si="399"/>
        <v>2</v>
      </c>
    </row>
    <row r="5082" spans="1:26" x14ac:dyDescent="0.3">
      <c r="A5082" s="23" t="s">
        <v>7137</v>
      </c>
      <c r="B5082" s="34">
        <v>45354</v>
      </c>
      <c r="C5082" s="23" t="s">
        <v>2424</v>
      </c>
      <c r="D5082" s="23" t="s">
        <v>142</v>
      </c>
      <c r="E5082" s="23" t="s">
        <v>81</v>
      </c>
      <c r="F5082" s="23">
        <v>380015</v>
      </c>
      <c r="G5082" s="23" t="s">
        <v>20</v>
      </c>
      <c r="H5082" s="23" t="s">
        <v>21</v>
      </c>
      <c r="I5082" s="23" t="s">
        <v>22</v>
      </c>
      <c r="J5082" s="23" t="s">
        <v>23</v>
      </c>
      <c r="K5082" s="23" t="s">
        <v>24</v>
      </c>
      <c r="L5082" s="23">
        <v>4</v>
      </c>
      <c r="M5082" s="23">
        <v>140.86000000000001</v>
      </c>
      <c r="N5082" s="23">
        <v>5</v>
      </c>
      <c r="O5082" s="23">
        <v>5</v>
      </c>
      <c r="P5082" s="23" t="s">
        <v>43</v>
      </c>
      <c r="Q5082" s="23" t="s">
        <v>34</v>
      </c>
      <c r="R5082" s="23">
        <f t="shared" si="395"/>
        <v>1</v>
      </c>
      <c r="S5082" s="23" t="str">
        <f t="shared" si="396"/>
        <v>ORD105080_20240303_CUST01997_MED024</v>
      </c>
      <c r="T5082" s="23">
        <f t="shared" si="397"/>
        <v>1</v>
      </c>
      <c r="U5082" s="6">
        <f t="shared" si="398"/>
        <v>563.44000000000005</v>
      </c>
      <c r="V5082" s="6">
        <f>tbl_Raw_Data[[#This Row],[Discount_Pct]]*tbl_Raw_Data[[#This Row],[Gross_Amount]]/100</f>
        <v>28.172000000000004</v>
      </c>
      <c r="W5082" s="6">
        <f>tbl_Raw_Data[[#This Row],[Gross_Amount]]-tbl_Raw_Data[[#This Row],[Discount_Amount]]</f>
        <v>535.26800000000003</v>
      </c>
      <c r="X5082" s="6">
        <f>tbl_Raw_Data[[#This Row],[Net_Amount_Before_Tax]]*tbl_Raw_Data[[#This Row],[Tax_Pct]]/100</f>
        <v>26.763400000000001</v>
      </c>
      <c r="Y5082" s="6">
        <f>tbl_Raw_Data[[#This Row],[Net_Amount_Before_Tax]]+tbl_Raw_Data[[#This Row],[Tax_Amount]]</f>
        <v>562.03140000000008</v>
      </c>
      <c r="Z5082" s="6">
        <f t="shared" si="399"/>
        <v>6</v>
      </c>
    </row>
    <row r="5083" spans="1:26" x14ac:dyDescent="0.3">
      <c r="A5083" s="23" t="s">
        <v>7138</v>
      </c>
      <c r="B5083" s="34">
        <v>45606</v>
      </c>
      <c r="C5083" s="23" t="s">
        <v>6117</v>
      </c>
      <c r="D5083" s="23" t="s">
        <v>100</v>
      </c>
      <c r="E5083" s="23" t="s">
        <v>101</v>
      </c>
      <c r="F5083" s="23">
        <v>201301</v>
      </c>
      <c r="G5083" s="23" t="s">
        <v>229</v>
      </c>
      <c r="H5083" s="23" t="s">
        <v>230</v>
      </c>
      <c r="I5083" s="23" t="s">
        <v>84</v>
      </c>
      <c r="J5083" s="23" t="s">
        <v>140</v>
      </c>
      <c r="K5083" s="23" t="s">
        <v>24</v>
      </c>
      <c r="L5083" s="23">
        <v>1</v>
      </c>
      <c r="M5083" s="23">
        <v>200.78</v>
      </c>
      <c r="N5083" s="23">
        <v>15</v>
      </c>
      <c r="O5083" s="23">
        <v>5</v>
      </c>
      <c r="P5083" s="23" t="s">
        <v>25</v>
      </c>
      <c r="Q5083" s="23" t="s">
        <v>34</v>
      </c>
      <c r="R5083" s="23">
        <f t="shared" si="395"/>
        <v>1</v>
      </c>
      <c r="S5083" s="23" t="str">
        <f t="shared" si="396"/>
        <v>ORD105082_20241110_CUST01552_MED022</v>
      </c>
      <c r="T5083" s="23">
        <f t="shared" si="397"/>
        <v>1</v>
      </c>
      <c r="U5083" s="6">
        <f t="shared" si="398"/>
        <v>200.78</v>
      </c>
      <c r="V5083" s="6">
        <f>tbl_Raw_Data[[#This Row],[Discount_Pct]]*tbl_Raw_Data[[#This Row],[Gross_Amount]]/100</f>
        <v>30.116999999999997</v>
      </c>
      <c r="W5083" s="6">
        <f>tbl_Raw_Data[[#This Row],[Gross_Amount]]-tbl_Raw_Data[[#This Row],[Discount_Amount]]</f>
        <v>170.66300000000001</v>
      </c>
      <c r="X5083" s="6">
        <f>tbl_Raw_Data[[#This Row],[Net_Amount_Before_Tax]]*tbl_Raw_Data[[#This Row],[Tax_Pct]]/100</f>
        <v>8.5331500000000009</v>
      </c>
      <c r="Y5083" s="6">
        <f>tbl_Raw_Data[[#This Row],[Net_Amount_Before_Tax]]+tbl_Raw_Data[[#This Row],[Tax_Amount]]</f>
        <v>179.19615000000002</v>
      </c>
      <c r="Z5083" s="6">
        <f t="shared" si="399"/>
        <v>2</v>
      </c>
    </row>
    <row r="5084" spans="1:26" x14ac:dyDescent="0.3">
      <c r="A5084" s="23" t="s">
        <v>7139</v>
      </c>
      <c r="B5084" s="34">
        <v>45431</v>
      </c>
      <c r="C5084" s="23" t="s">
        <v>5267</v>
      </c>
      <c r="D5084" s="23" t="s">
        <v>183</v>
      </c>
      <c r="E5084" s="23" t="s">
        <v>184</v>
      </c>
      <c r="F5084" s="23">
        <v>122018</v>
      </c>
      <c r="G5084" s="23" t="s">
        <v>315</v>
      </c>
      <c r="H5084" s="23" t="s">
        <v>316</v>
      </c>
      <c r="I5084" s="23" t="s">
        <v>50</v>
      </c>
      <c r="J5084" s="23" t="s">
        <v>114</v>
      </c>
      <c r="K5084" s="23" t="s">
        <v>24</v>
      </c>
      <c r="L5084" s="23">
        <v>3</v>
      </c>
      <c r="M5084" s="23">
        <v>133.34</v>
      </c>
      <c r="N5084" s="23">
        <v>5</v>
      </c>
      <c r="O5084" s="23">
        <v>12</v>
      </c>
      <c r="P5084" s="23" t="s">
        <v>33</v>
      </c>
      <c r="Q5084" s="23" t="s">
        <v>26</v>
      </c>
      <c r="R5084" s="23">
        <f t="shared" si="395"/>
        <v>1</v>
      </c>
      <c r="S5084" s="23" t="str">
        <f t="shared" si="396"/>
        <v>ORD105083_20240519_CUST01886_MED012</v>
      </c>
      <c r="T5084" s="23">
        <f t="shared" si="397"/>
        <v>1</v>
      </c>
      <c r="U5084" s="6">
        <f t="shared" si="398"/>
        <v>400.02</v>
      </c>
      <c r="V5084" s="6">
        <f>tbl_Raw_Data[[#This Row],[Discount_Pct]]*tbl_Raw_Data[[#This Row],[Gross_Amount]]/100</f>
        <v>20.000999999999998</v>
      </c>
      <c r="W5084" s="6">
        <f>tbl_Raw_Data[[#This Row],[Gross_Amount]]-tbl_Raw_Data[[#This Row],[Discount_Amount]]</f>
        <v>380.01900000000001</v>
      </c>
      <c r="X5084" s="6">
        <f>tbl_Raw_Data[[#This Row],[Net_Amount_Before_Tax]]*tbl_Raw_Data[[#This Row],[Tax_Pct]]/100</f>
        <v>45.60228</v>
      </c>
      <c r="Y5084" s="6">
        <f>tbl_Raw_Data[[#This Row],[Net_Amount_Before_Tax]]+tbl_Raw_Data[[#This Row],[Tax_Amount]]</f>
        <v>425.62128000000001</v>
      </c>
      <c r="Z5084" s="6">
        <f t="shared" si="399"/>
        <v>1</v>
      </c>
    </row>
    <row r="5085" spans="1:26" x14ac:dyDescent="0.3">
      <c r="A5085" s="23" t="s">
        <v>7140</v>
      </c>
      <c r="B5085" s="34">
        <v>45541</v>
      </c>
      <c r="C5085" s="23" t="s">
        <v>1733</v>
      </c>
      <c r="D5085" s="23" t="s">
        <v>100</v>
      </c>
      <c r="E5085" s="23" t="s">
        <v>101</v>
      </c>
      <c r="F5085" s="23">
        <v>201305</v>
      </c>
      <c r="G5085" s="23" t="s">
        <v>192</v>
      </c>
      <c r="H5085" s="23" t="s">
        <v>193</v>
      </c>
      <c r="I5085" s="23" t="s">
        <v>41</v>
      </c>
      <c r="J5085" s="23" t="s">
        <v>194</v>
      </c>
      <c r="K5085" s="23" t="s">
        <v>24</v>
      </c>
      <c r="L5085" s="23">
        <v>4</v>
      </c>
      <c r="M5085" s="23">
        <v>29.1</v>
      </c>
      <c r="N5085" s="23">
        <v>5</v>
      </c>
      <c r="O5085" s="23">
        <v>12</v>
      </c>
      <c r="P5085" s="23" t="s">
        <v>58</v>
      </c>
      <c r="Q5085" s="23" t="s">
        <v>34</v>
      </c>
      <c r="R5085" s="23">
        <f t="shared" si="395"/>
        <v>1</v>
      </c>
      <c r="S5085" s="23" t="str">
        <f t="shared" si="396"/>
        <v>ORD105084_20240906_CUST02202_MED002</v>
      </c>
      <c r="T5085" s="23">
        <f t="shared" si="397"/>
        <v>1</v>
      </c>
      <c r="U5085" s="6">
        <f t="shared" si="398"/>
        <v>116.4</v>
      </c>
      <c r="V5085" s="6">
        <f>tbl_Raw_Data[[#This Row],[Discount_Pct]]*tbl_Raw_Data[[#This Row],[Gross_Amount]]/100</f>
        <v>5.82</v>
      </c>
      <c r="W5085" s="6">
        <f>tbl_Raw_Data[[#This Row],[Gross_Amount]]-tbl_Raw_Data[[#This Row],[Discount_Amount]]</f>
        <v>110.58000000000001</v>
      </c>
      <c r="X5085" s="6">
        <f>tbl_Raw_Data[[#This Row],[Net_Amount_Before_Tax]]*tbl_Raw_Data[[#This Row],[Tax_Pct]]/100</f>
        <v>13.269600000000001</v>
      </c>
      <c r="Y5085" s="6">
        <f>tbl_Raw_Data[[#This Row],[Net_Amount_Before_Tax]]+tbl_Raw_Data[[#This Row],[Tax_Amount]]</f>
        <v>123.84960000000001</v>
      </c>
      <c r="Z5085" s="6">
        <f t="shared" si="399"/>
        <v>7</v>
      </c>
    </row>
    <row r="5086" spans="1:26" x14ac:dyDescent="0.3">
      <c r="A5086" s="23" t="s">
        <v>7140</v>
      </c>
      <c r="B5086" s="34">
        <v>45737</v>
      </c>
      <c r="C5086" s="23" t="s">
        <v>6523</v>
      </c>
      <c r="D5086" s="23" t="s">
        <v>80</v>
      </c>
      <c r="E5086" s="23" t="s">
        <v>81</v>
      </c>
      <c r="F5086" s="23">
        <v>395007</v>
      </c>
      <c r="G5086" s="23" t="s">
        <v>48</v>
      </c>
      <c r="H5086" s="23" t="s">
        <v>49</v>
      </c>
      <c r="I5086" s="23" t="s">
        <v>50</v>
      </c>
      <c r="J5086" s="23" t="s">
        <v>23</v>
      </c>
      <c r="K5086" s="23" t="s">
        <v>24</v>
      </c>
      <c r="L5086" s="23">
        <v>1</v>
      </c>
      <c r="M5086" s="23">
        <v>119.42</v>
      </c>
      <c r="N5086" s="23">
        <v>15</v>
      </c>
      <c r="O5086" s="23">
        <v>12</v>
      </c>
      <c r="P5086" s="23" t="s">
        <v>25</v>
      </c>
      <c r="Q5086" s="23" t="s">
        <v>34</v>
      </c>
      <c r="R5086" s="23">
        <f t="shared" si="395"/>
        <v>1</v>
      </c>
      <c r="S5086" s="23" t="str">
        <f t="shared" si="396"/>
        <v>ORD105084_20250321_CUST02113_MED028</v>
      </c>
      <c r="T5086" s="23">
        <f t="shared" si="397"/>
        <v>1</v>
      </c>
      <c r="U5086" s="6">
        <f t="shared" si="398"/>
        <v>119.42</v>
      </c>
      <c r="V5086" s="6">
        <f>tbl_Raw_Data[[#This Row],[Discount_Pct]]*tbl_Raw_Data[[#This Row],[Gross_Amount]]/100</f>
        <v>17.913</v>
      </c>
      <c r="W5086" s="6">
        <f>tbl_Raw_Data[[#This Row],[Gross_Amount]]-tbl_Raw_Data[[#This Row],[Discount_Amount]]</f>
        <v>101.50700000000001</v>
      </c>
      <c r="X5086" s="6">
        <f>tbl_Raw_Data[[#This Row],[Net_Amount_Before_Tax]]*tbl_Raw_Data[[#This Row],[Tax_Pct]]/100</f>
        <v>12.18084</v>
      </c>
      <c r="Y5086" s="6">
        <f>tbl_Raw_Data[[#This Row],[Net_Amount_Before_Tax]]+tbl_Raw_Data[[#This Row],[Tax_Amount]]</f>
        <v>113.68784000000001</v>
      </c>
      <c r="Z5086" s="6">
        <f t="shared" si="399"/>
        <v>1</v>
      </c>
    </row>
    <row r="5087" spans="1:26" x14ac:dyDescent="0.3">
      <c r="A5087" s="23" t="s">
        <v>7140</v>
      </c>
      <c r="B5087" s="34">
        <v>45918</v>
      </c>
      <c r="C5087" s="23" t="s">
        <v>1833</v>
      </c>
      <c r="D5087" s="23" t="s">
        <v>80</v>
      </c>
      <c r="E5087" s="23" t="s">
        <v>81</v>
      </c>
      <c r="F5087" s="23">
        <v>395017</v>
      </c>
      <c r="G5087" s="23" t="s">
        <v>53</v>
      </c>
      <c r="H5087" s="23" t="s">
        <v>54</v>
      </c>
      <c r="I5087" s="23" t="s">
        <v>55</v>
      </c>
      <c r="J5087" s="23" t="s">
        <v>56</v>
      </c>
      <c r="K5087" s="23" t="s">
        <v>57</v>
      </c>
      <c r="L5087" s="23">
        <v>2</v>
      </c>
      <c r="M5087" s="23">
        <v>62.52</v>
      </c>
      <c r="N5087" s="23">
        <v>5</v>
      </c>
      <c r="O5087" s="23">
        <v>5</v>
      </c>
      <c r="P5087" s="23" t="s">
        <v>43</v>
      </c>
      <c r="Q5087" s="23" t="s">
        <v>34</v>
      </c>
      <c r="R5087" s="23">
        <f t="shared" si="395"/>
        <v>1</v>
      </c>
      <c r="S5087" s="23" t="str">
        <f t="shared" si="396"/>
        <v>ORD105084_20250918_CUST03156_MED020</v>
      </c>
      <c r="T5087" s="23">
        <f t="shared" si="397"/>
        <v>1</v>
      </c>
      <c r="U5087" s="6">
        <f t="shared" si="398"/>
        <v>125.04</v>
      </c>
      <c r="V5087" s="6">
        <f>tbl_Raw_Data[[#This Row],[Discount_Pct]]*tbl_Raw_Data[[#This Row],[Gross_Amount]]/100</f>
        <v>6.2520000000000007</v>
      </c>
      <c r="W5087" s="6">
        <f>tbl_Raw_Data[[#This Row],[Gross_Amount]]-tbl_Raw_Data[[#This Row],[Discount_Amount]]</f>
        <v>118.78800000000001</v>
      </c>
      <c r="X5087" s="6">
        <f>tbl_Raw_Data[[#This Row],[Net_Amount_Before_Tax]]*tbl_Raw_Data[[#This Row],[Tax_Pct]]/100</f>
        <v>5.9394000000000009</v>
      </c>
      <c r="Y5087" s="6">
        <f>tbl_Raw_Data[[#This Row],[Net_Amount_Before_Tax]]+tbl_Raw_Data[[#This Row],[Tax_Amount]]</f>
        <v>124.72740000000002</v>
      </c>
      <c r="Z5087" s="6">
        <f t="shared" si="399"/>
        <v>3</v>
      </c>
    </row>
    <row r="5088" spans="1:26" x14ac:dyDescent="0.3">
      <c r="A5088" s="23" t="s">
        <v>7141</v>
      </c>
      <c r="B5088" s="34">
        <v>45556</v>
      </c>
      <c r="C5088" s="23" t="s">
        <v>5623</v>
      </c>
      <c r="D5088" s="23" t="s">
        <v>46</v>
      </c>
      <c r="E5088" s="23" t="s">
        <v>47</v>
      </c>
      <c r="F5088" s="23">
        <v>411001</v>
      </c>
      <c r="G5088" s="23" t="s">
        <v>315</v>
      </c>
      <c r="H5088" s="23" t="s">
        <v>316</v>
      </c>
      <c r="I5088" s="23" t="s">
        <v>50</v>
      </c>
      <c r="J5088" s="23" t="s">
        <v>114</v>
      </c>
      <c r="K5088" s="23" t="s">
        <v>24</v>
      </c>
      <c r="L5088" s="23">
        <v>5</v>
      </c>
      <c r="M5088" s="23">
        <v>116.57</v>
      </c>
      <c r="N5088" s="23">
        <v>0</v>
      </c>
      <c r="O5088" s="23">
        <v>5</v>
      </c>
      <c r="P5088" s="23" t="s">
        <v>65</v>
      </c>
      <c r="Q5088" s="23" t="s">
        <v>34</v>
      </c>
      <c r="R5088" s="23">
        <f t="shared" si="395"/>
        <v>1</v>
      </c>
      <c r="S5088" s="23" t="str">
        <f t="shared" si="396"/>
        <v>ORD105087_20240921_CUST01050_MED012</v>
      </c>
      <c r="T5088" s="23">
        <f t="shared" si="397"/>
        <v>1</v>
      </c>
      <c r="U5088" s="6">
        <f t="shared" si="398"/>
        <v>582.84999999999991</v>
      </c>
      <c r="V5088" s="6">
        <f>tbl_Raw_Data[[#This Row],[Discount_Pct]]*tbl_Raw_Data[[#This Row],[Gross_Amount]]/100</f>
        <v>0</v>
      </c>
      <c r="W5088" s="6">
        <f>tbl_Raw_Data[[#This Row],[Gross_Amount]]-tbl_Raw_Data[[#This Row],[Discount_Amount]]</f>
        <v>582.84999999999991</v>
      </c>
      <c r="X5088" s="6">
        <f>tbl_Raw_Data[[#This Row],[Net_Amount_Before_Tax]]*tbl_Raw_Data[[#This Row],[Tax_Pct]]/100</f>
        <v>29.142499999999995</v>
      </c>
      <c r="Y5088" s="6">
        <f>tbl_Raw_Data[[#This Row],[Net_Amount_Before_Tax]]+tbl_Raw_Data[[#This Row],[Tax_Amount]]</f>
        <v>611.99249999999995</v>
      </c>
      <c r="Z5088" s="6">
        <f t="shared" si="399"/>
        <v>2</v>
      </c>
    </row>
    <row r="5089" spans="1:26" x14ac:dyDescent="0.3">
      <c r="A5089" s="23" t="s">
        <v>7142</v>
      </c>
      <c r="B5089" s="34">
        <v>45377</v>
      </c>
      <c r="C5089" s="23" t="s">
        <v>7143</v>
      </c>
      <c r="D5089" s="23" t="s">
        <v>123</v>
      </c>
      <c r="E5089" s="23" t="s">
        <v>101</v>
      </c>
      <c r="F5089" s="23">
        <v>226021</v>
      </c>
      <c r="G5089" s="23" t="s">
        <v>167</v>
      </c>
      <c r="H5089" s="23" t="s">
        <v>168</v>
      </c>
      <c r="I5089" s="23" t="s">
        <v>113</v>
      </c>
      <c r="J5089" s="23" t="s">
        <v>42</v>
      </c>
      <c r="K5089" s="23" t="s">
        <v>24</v>
      </c>
      <c r="L5089" s="23">
        <v>3</v>
      </c>
      <c r="M5089" s="23">
        <v>196.68</v>
      </c>
      <c r="N5089" s="23">
        <v>10</v>
      </c>
      <c r="O5089" s="23">
        <v>12</v>
      </c>
      <c r="P5089" s="23" t="s">
        <v>89</v>
      </c>
      <c r="Q5089" s="23" t="s">
        <v>34</v>
      </c>
      <c r="R5089" s="23">
        <f t="shared" si="395"/>
        <v>1</v>
      </c>
      <c r="S5089" s="23" t="str">
        <f t="shared" si="396"/>
        <v>ORD105088_20240326_CUST00777_MED026</v>
      </c>
      <c r="T5089" s="23">
        <f t="shared" si="397"/>
        <v>1</v>
      </c>
      <c r="U5089" s="6">
        <f t="shared" si="398"/>
        <v>590.04</v>
      </c>
      <c r="V5089" s="6">
        <f>tbl_Raw_Data[[#This Row],[Discount_Pct]]*tbl_Raw_Data[[#This Row],[Gross_Amount]]/100</f>
        <v>59.003999999999998</v>
      </c>
      <c r="W5089" s="6">
        <f>tbl_Raw_Data[[#This Row],[Gross_Amount]]-tbl_Raw_Data[[#This Row],[Discount_Amount]]</f>
        <v>531.03599999999994</v>
      </c>
      <c r="X5089" s="6">
        <f>tbl_Raw_Data[[#This Row],[Net_Amount_Before_Tax]]*tbl_Raw_Data[[#This Row],[Tax_Pct]]/100</f>
        <v>63.724319999999992</v>
      </c>
      <c r="Y5089" s="6">
        <f>tbl_Raw_Data[[#This Row],[Net_Amount_Before_Tax]]+tbl_Raw_Data[[#This Row],[Tax_Amount]]</f>
        <v>594.76031999999998</v>
      </c>
      <c r="Z5089" s="6">
        <f t="shared" si="399"/>
        <v>1</v>
      </c>
    </row>
    <row r="5090" spans="1:26" x14ac:dyDescent="0.3">
      <c r="A5090" s="23" t="s">
        <v>7144</v>
      </c>
      <c r="B5090" s="34">
        <v>45345</v>
      </c>
      <c r="C5090" s="23" t="s">
        <v>7145</v>
      </c>
      <c r="D5090" s="23" t="s">
        <v>72</v>
      </c>
      <c r="E5090" s="23" t="s">
        <v>73</v>
      </c>
      <c r="F5090" s="23">
        <v>302021</v>
      </c>
      <c r="G5090" s="23" t="s">
        <v>68</v>
      </c>
      <c r="H5090" s="23" t="s">
        <v>69</v>
      </c>
      <c r="I5090" s="23" t="s">
        <v>55</v>
      </c>
      <c r="J5090" s="23" t="s">
        <v>56</v>
      </c>
      <c r="K5090" s="23" t="s">
        <v>24</v>
      </c>
      <c r="L5090" s="23">
        <v>1</v>
      </c>
      <c r="M5090" s="23">
        <v>29.05</v>
      </c>
      <c r="N5090" s="23">
        <v>5</v>
      </c>
      <c r="O5090" s="23">
        <v>5</v>
      </c>
      <c r="P5090" s="23" t="s">
        <v>25</v>
      </c>
      <c r="Q5090" s="23" t="s">
        <v>44</v>
      </c>
      <c r="R5090" s="23">
        <f t="shared" si="395"/>
        <v>1</v>
      </c>
      <c r="S5090" s="23" t="str">
        <f t="shared" si="396"/>
        <v>ORD105089_20240223_CUST00977_MED003</v>
      </c>
      <c r="T5090" s="23">
        <f t="shared" si="397"/>
        <v>1</v>
      </c>
      <c r="U5090" s="6">
        <f t="shared" si="398"/>
        <v>29.05</v>
      </c>
      <c r="V5090" s="6">
        <f>tbl_Raw_Data[[#This Row],[Discount_Pct]]*tbl_Raw_Data[[#This Row],[Gross_Amount]]/100</f>
        <v>1.4524999999999999</v>
      </c>
      <c r="W5090" s="6">
        <f>tbl_Raw_Data[[#This Row],[Gross_Amount]]-tbl_Raw_Data[[#This Row],[Discount_Amount]]</f>
        <v>27.5975</v>
      </c>
      <c r="X5090" s="6">
        <f>tbl_Raw_Data[[#This Row],[Net_Amount_Before_Tax]]*tbl_Raw_Data[[#This Row],[Tax_Pct]]/100</f>
        <v>1.3798750000000002</v>
      </c>
      <c r="Y5090" s="6">
        <f>tbl_Raw_Data[[#This Row],[Net_Amount_Before_Tax]]+tbl_Raw_Data[[#This Row],[Tax_Amount]]</f>
        <v>28.977375000000002</v>
      </c>
      <c r="Z5090" s="6">
        <f t="shared" si="399"/>
        <v>0</v>
      </c>
    </row>
    <row r="5091" spans="1:26" x14ac:dyDescent="0.3">
      <c r="A5091" s="23" t="s">
        <v>7146</v>
      </c>
      <c r="B5091" s="34">
        <v>45981</v>
      </c>
      <c r="C5091" s="23" t="s">
        <v>2995</v>
      </c>
      <c r="D5091" s="23" t="s">
        <v>130</v>
      </c>
      <c r="E5091" s="23" t="s">
        <v>131</v>
      </c>
      <c r="F5091" s="23">
        <v>700091</v>
      </c>
      <c r="G5091" s="23" t="s">
        <v>53</v>
      </c>
      <c r="H5091" s="23" t="s">
        <v>54</v>
      </c>
      <c r="I5091" s="23" t="s">
        <v>55</v>
      </c>
      <c r="J5091" s="23" t="s">
        <v>56</v>
      </c>
      <c r="K5091" s="23" t="s">
        <v>57</v>
      </c>
      <c r="L5091" s="23">
        <v>1</v>
      </c>
      <c r="M5091" s="23">
        <v>49.37</v>
      </c>
      <c r="N5091" s="23">
        <v>10</v>
      </c>
      <c r="O5091" s="23">
        <v>5</v>
      </c>
      <c r="P5091" s="23" t="s">
        <v>25</v>
      </c>
      <c r="Q5091" s="23" t="s">
        <v>34</v>
      </c>
      <c r="R5091" s="23">
        <f t="shared" si="395"/>
        <v>1</v>
      </c>
      <c r="S5091" s="23" t="str">
        <f t="shared" si="396"/>
        <v>ORD105090_20251120_CUST03129_MED020</v>
      </c>
      <c r="T5091" s="23">
        <f t="shared" si="397"/>
        <v>1</v>
      </c>
      <c r="U5091" s="6">
        <f t="shared" si="398"/>
        <v>49.37</v>
      </c>
      <c r="V5091" s="6">
        <f>tbl_Raw_Data[[#This Row],[Discount_Pct]]*tbl_Raw_Data[[#This Row],[Gross_Amount]]/100</f>
        <v>4.9370000000000003</v>
      </c>
      <c r="W5091" s="6">
        <f>tbl_Raw_Data[[#This Row],[Gross_Amount]]-tbl_Raw_Data[[#This Row],[Discount_Amount]]</f>
        <v>44.433</v>
      </c>
      <c r="X5091" s="6">
        <f>tbl_Raw_Data[[#This Row],[Net_Amount_Before_Tax]]*tbl_Raw_Data[[#This Row],[Tax_Pct]]/100</f>
        <v>2.2216499999999999</v>
      </c>
      <c r="Y5091" s="6">
        <f>tbl_Raw_Data[[#This Row],[Net_Amount_Before_Tax]]+tbl_Raw_Data[[#This Row],[Tax_Amount]]</f>
        <v>46.654649999999997</v>
      </c>
      <c r="Z5091" s="6">
        <f t="shared" si="399"/>
        <v>1</v>
      </c>
    </row>
    <row r="5092" spans="1:26" x14ac:dyDescent="0.3">
      <c r="A5092" s="23" t="s">
        <v>7147</v>
      </c>
      <c r="B5092" s="34">
        <v>45823</v>
      </c>
      <c r="C5092" s="23" t="s">
        <v>3232</v>
      </c>
      <c r="D5092" s="23" t="s">
        <v>142</v>
      </c>
      <c r="E5092" s="23" t="s">
        <v>81</v>
      </c>
      <c r="F5092" s="23">
        <v>380058</v>
      </c>
      <c r="G5092" s="23" t="s">
        <v>119</v>
      </c>
      <c r="H5092" s="23" t="s">
        <v>120</v>
      </c>
      <c r="I5092" s="23" t="s">
        <v>32</v>
      </c>
      <c r="J5092" s="23" t="s">
        <v>64</v>
      </c>
      <c r="K5092" s="23" t="s">
        <v>57</v>
      </c>
      <c r="L5092" s="23">
        <v>1</v>
      </c>
      <c r="M5092" s="23">
        <v>76.849999999999994</v>
      </c>
      <c r="N5092" s="23">
        <v>10</v>
      </c>
      <c r="O5092" s="23">
        <v>5</v>
      </c>
      <c r="P5092" s="23" t="s">
        <v>43</v>
      </c>
      <c r="Q5092" s="23" t="s">
        <v>34</v>
      </c>
      <c r="R5092" s="23">
        <f t="shared" si="395"/>
        <v>1</v>
      </c>
      <c r="S5092" s="23" t="str">
        <f t="shared" si="396"/>
        <v>ORD105091_20250615_CUST03489_MED010</v>
      </c>
      <c r="T5092" s="23">
        <f t="shared" si="397"/>
        <v>1</v>
      </c>
      <c r="U5092" s="6">
        <f t="shared" si="398"/>
        <v>76.849999999999994</v>
      </c>
      <c r="V5092" s="6">
        <f>tbl_Raw_Data[[#This Row],[Discount_Pct]]*tbl_Raw_Data[[#This Row],[Gross_Amount]]/100</f>
        <v>7.6849999999999996</v>
      </c>
      <c r="W5092" s="6">
        <f>tbl_Raw_Data[[#This Row],[Gross_Amount]]-tbl_Raw_Data[[#This Row],[Discount_Amount]]</f>
        <v>69.164999999999992</v>
      </c>
      <c r="X5092" s="6">
        <f>tbl_Raw_Data[[#This Row],[Net_Amount_Before_Tax]]*tbl_Raw_Data[[#This Row],[Tax_Pct]]/100</f>
        <v>3.4582499999999992</v>
      </c>
      <c r="Y5092" s="6">
        <f>tbl_Raw_Data[[#This Row],[Net_Amount_Before_Tax]]+tbl_Raw_Data[[#This Row],[Tax_Amount]]</f>
        <v>72.623249999999985</v>
      </c>
      <c r="Z5092" s="6">
        <f t="shared" si="399"/>
        <v>2</v>
      </c>
    </row>
    <row r="5093" spans="1:26" x14ac:dyDescent="0.3">
      <c r="A5093" s="23" t="s">
        <v>7148</v>
      </c>
      <c r="B5093" s="34">
        <v>45883</v>
      </c>
      <c r="C5093" s="23" t="s">
        <v>1519</v>
      </c>
      <c r="D5093" s="23" t="s">
        <v>123</v>
      </c>
      <c r="E5093" s="23" t="s">
        <v>101</v>
      </c>
      <c r="F5093" s="23">
        <v>226024</v>
      </c>
      <c r="G5093" s="23" t="s">
        <v>74</v>
      </c>
      <c r="H5093" s="23" t="s">
        <v>75</v>
      </c>
      <c r="I5093" s="23" t="s">
        <v>76</v>
      </c>
      <c r="J5093" s="23" t="s">
        <v>77</v>
      </c>
      <c r="K5093" s="23" t="s">
        <v>57</v>
      </c>
      <c r="L5093" s="23">
        <v>3</v>
      </c>
      <c r="M5093" s="23">
        <v>56.99</v>
      </c>
      <c r="N5093" s="23">
        <v>5</v>
      </c>
      <c r="O5093" s="23">
        <v>5</v>
      </c>
      <c r="P5093" s="23" t="s">
        <v>33</v>
      </c>
      <c r="Q5093" s="23" t="s">
        <v>26</v>
      </c>
      <c r="R5093" s="23">
        <f t="shared" si="395"/>
        <v>1</v>
      </c>
      <c r="S5093" s="23" t="str">
        <f t="shared" si="396"/>
        <v>ORD105092_20250814_CUST03256_MED008</v>
      </c>
      <c r="T5093" s="23">
        <f t="shared" si="397"/>
        <v>1</v>
      </c>
      <c r="U5093" s="6">
        <f t="shared" si="398"/>
        <v>170.97</v>
      </c>
      <c r="V5093" s="6">
        <f>tbl_Raw_Data[[#This Row],[Discount_Pct]]*tbl_Raw_Data[[#This Row],[Gross_Amount]]/100</f>
        <v>8.5485000000000007</v>
      </c>
      <c r="W5093" s="6">
        <f>tbl_Raw_Data[[#This Row],[Gross_Amount]]-tbl_Raw_Data[[#This Row],[Discount_Amount]]</f>
        <v>162.42150000000001</v>
      </c>
      <c r="X5093" s="6">
        <f>tbl_Raw_Data[[#This Row],[Net_Amount_Before_Tax]]*tbl_Raw_Data[[#This Row],[Tax_Pct]]/100</f>
        <v>8.1210750000000012</v>
      </c>
      <c r="Y5093" s="6">
        <f>tbl_Raw_Data[[#This Row],[Net_Amount_Before_Tax]]+tbl_Raw_Data[[#This Row],[Tax_Amount]]</f>
        <v>170.542575</v>
      </c>
      <c r="Z5093" s="6">
        <f t="shared" si="399"/>
        <v>2</v>
      </c>
    </row>
    <row r="5094" spans="1:26" x14ac:dyDescent="0.3">
      <c r="A5094" s="23" t="s">
        <v>7148</v>
      </c>
      <c r="B5094" s="34">
        <v>45882</v>
      </c>
      <c r="C5094" s="23" t="s">
        <v>5265</v>
      </c>
      <c r="D5094" s="23" t="s">
        <v>19</v>
      </c>
      <c r="E5094" s="23" t="s">
        <v>19</v>
      </c>
      <c r="F5094" s="23">
        <v>110001</v>
      </c>
      <c r="G5094" s="23" t="s">
        <v>256</v>
      </c>
      <c r="H5094" s="23" t="s">
        <v>257</v>
      </c>
      <c r="I5094" s="23" t="s">
        <v>22</v>
      </c>
      <c r="J5094" s="23" t="s">
        <v>258</v>
      </c>
      <c r="K5094" s="23" t="s">
        <v>57</v>
      </c>
      <c r="L5094" s="23">
        <v>2</v>
      </c>
      <c r="M5094" s="23">
        <v>66.900000000000006</v>
      </c>
      <c r="N5094" s="23">
        <v>0</v>
      </c>
      <c r="O5094" s="23">
        <v>5</v>
      </c>
      <c r="P5094" s="23" t="s">
        <v>89</v>
      </c>
      <c r="Q5094" s="23" t="s">
        <v>44</v>
      </c>
      <c r="R5094" s="23">
        <f t="shared" si="395"/>
        <v>1</v>
      </c>
      <c r="S5094" s="23" t="str">
        <f t="shared" si="396"/>
        <v>ORD105092_20250813_CUST00961_MED025</v>
      </c>
      <c r="T5094" s="23">
        <f t="shared" si="397"/>
        <v>1</v>
      </c>
      <c r="U5094" s="6">
        <f t="shared" si="398"/>
        <v>133.80000000000001</v>
      </c>
      <c r="V5094" s="6">
        <f>tbl_Raw_Data[[#This Row],[Discount_Pct]]*tbl_Raw_Data[[#This Row],[Gross_Amount]]/100</f>
        <v>0</v>
      </c>
      <c r="W5094" s="6">
        <f>tbl_Raw_Data[[#This Row],[Gross_Amount]]-tbl_Raw_Data[[#This Row],[Discount_Amount]]</f>
        <v>133.80000000000001</v>
      </c>
      <c r="X5094" s="6">
        <f>tbl_Raw_Data[[#This Row],[Net_Amount_Before_Tax]]*tbl_Raw_Data[[#This Row],[Tax_Pct]]/100</f>
        <v>6.69</v>
      </c>
      <c r="Y5094" s="6">
        <f>tbl_Raw_Data[[#This Row],[Net_Amount_Before_Tax]]+tbl_Raw_Data[[#This Row],[Tax_Amount]]</f>
        <v>140.49</v>
      </c>
      <c r="Z5094" s="6">
        <f t="shared" si="399"/>
        <v>1</v>
      </c>
    </row>
    <row r="5095" spans="1:26" x14ac:dyDescent="0.3">
      <c r="A5095" s="23" t="s">
        <v>7148</v>
      </c>
      <c r="B5095" s="34">
        <v>45684</v>
      </c>
      <c r="C5095" s="23" t="s">
        <v>226</v>
      </c>
      <c r="D5095" s="23" t="s">
        <v>72</v>
      </c>
      <c r="E5095" s="23" t="s">
        <v>73</v>
      </c>
      <c r="F5095" s="23">
        <v>302021</v>
      </c>
      <c r="G5095" s="23" t="s">
        <v>283</v>
      </c>
      <c r="H5095" s="23" t="s">
        <v>284</v>
      </c>
      <c r="I5095" s="23" t="s">
        <v>104</v>
      </c>
      <c r="J5095" s="23" t="s">
        <v>42</v>
      </c>
      <c r="K5095" s="23" t="s">
        <v>57</v>
      </c>
      <c r="L5095" s="23">
        <v>1</v>
      </c>
      <c r="M5095" s="23">
        <v>259.02</v>
      </c>
      <c r="N5095" s="23">
        <v>0</v>
      </c>
      <c r="O5095" s="23">
        <v>18</v>
      </c>
      <c r="P5095" s="23" t="s">
        <v>25</v>
      </c>
      <c r="Q5095" s="23" t="s">
        <v>34</v>
      </c>
      <c r="R5095" s="23">
        <f t="shared" si="395"/>
        <v>1</v>
      </c>
      <c r="S5095" s="23" t="str">
        <f t="shared" si="396"/>
        <v>ORD105092_20250127_CUST00214_MED030</v>
      </c>
      <c r="T5095" s="23">
        <f t="shared" si="397"/>
        <v>1</v>
      </c>
      <c r="U5095" s="6">
        <f t="shared" si="398"/>
        <v>259.02</v>
      </c>
      <c r="V5095" s="6">
        <f>tbl_Raw_Data[[#This Row],[Discount_Pct]]*tbl_Raw_Data[[#This Row],[Gross_Amount]]/100</f>
        <v>0</v>
      </c>
      <c r="W5095" s="6">
        <f>tbl_Raw_Data[[#This Row],[Gross_Amount]]-tbl_Raw_Data[[#This Row],[Discount_Amount]]</f>
        <v>259.02</v>
      </c>
      <c r="X5095" s="6">
        <f>tbl_Raw_Data[[#This Row],[Net_Amount_Before_Tax]]*tbl_Raw_Data[[#This Row],[Tax_Pct]]/100</f>
        <v>46.623599999999996</v>
      </c>
      <c r="Y5095" s="6">
        <f>tbl_Raw_Data[[#This Row],[Net_Amount_Before_Tax]]+tbl_Raw_Data[[#This Row],[Tax_Amount]]</f>
        <v>305.64359999999999</v>
      </c>
      <c r="Z5095" s="6">
        <f t="shared" si="399"/>
        <v>2</v>
      </c>
    </row>
    <row r="5096" spans="1:26" x14ac:dyDescent="0.3">
      <c r="A5096" s="23" t="s">
        <v>7149</v>
      </c>
      <c r="B5096" s="34">
        <v>45851</v>
      </c>
      <c r="C5096" s="23" t="s">
        <v>3087</v>
      </c>
      <c r="D5096" s="23" t="s">
        <v>100</v>
      </c>
      <c r="E5096" s="23" t="s">
        <v>101</v>
      </c>
      <c r="F5096" s="23">
        <v>201301</v>
      </c>
      <c r="G5096" s="23" t="s">
        <v>30</v>
      </c>
      <c r="H5096" s="23" t="s">
        <v>31</v>
      </c>
      <c r="I5096" s="23" t="s">
        <v>32</v>
      </c>
      <c r="J5096" s="23" t="s">
        <v>23</v>
      </c>
      <c r="K5096" s="23" t="s">
        <v>24</v>
      </c>
      <c r="L5096" s="23">
        <v>2</v>
      </c>
      <c r="M5096" s="23">
        <v>130.68</v>
      </c>
      <c r="N5096" s="23">
        <v>10</v>
      </c>
      <c r="O5096" s="23">
        <v>12</v>
      </c>
      <c r="P5096" s="23" t="s">
        <v>89</v>
      </c>
      <c r="Q5096" s="23" t="s">
        <v>34</v>
      </c>
      <c r="R5096" s="23">
        <f t="shared" si="395"/>
        <v>1</v>
      </c>
      <c r="S5096" s="23" t="str">
        <f t="shared" si="396"/>
        <v>ORD105095_20250713_CUST01450_MED017</v>
      </c>
      <c r="T5096" s="23">
        <f t="shared" si="397"/>
        <v>1</v>
      </c>
      <c r="U5096" s="6">
        <f t="shared" si="398"/>
        <v>261.36</v>
      </c>
      <c r="V5096" s="6">
        <f>tbl_Raw_Data[[#This Row],[Discount_Pct]]*tbl_Raw_Data[[#This Row],[Gross_Amount]]/100</f>
        <v>26.136000000000003</v>
      </c>
      <c r="W5096" s="6">
        <f>tbl_Raw_Data[[#This Row],[Gross_Amount]]-tbl_Raw_Data[[#This Row],[Discount_Amount]]</f>
        <v>235.22400000000002</v>
      </c>
      <c r="X5096" s="6">
        <f>tbl_Raw_Data[[#This Row],[Net_Amount_Before_Tax]]*tbl_Raw_Data[[#This Row],[Tax_Pct]]/100</f>
        <v>28.226880000000001</v>
      </c>
      <c r="Y5096" s="6">
        <f>tbl_Raw_Data[[#This Row],[Net_Amount_Before_Tax]]+tbl_Raw_Data[[#This Row],[Tax_Amount]]</f>
        <v>263.45088000000004</v>
      </c>
      <c r="Z5096" s="6">
        <f t="shared" si="399"/>
        <v>2</v>
      </c>
    </row>
    <row r="5097" spans="1:26" x14ac:dyDescent="0.3">
      <c r="A5097" s="23" t="s">
        <v>7150</v>
      </c>
      <c r="B5097" s="34">
        <v>45307</v>
      </c>
      <c r="C5097" s="23" t="s">
        <v>2985</v>
      </c>
      <c r="D5097" s="23" t="s">
        <v>37</v>
      </c>
      <c r="E5097" s="23" t="s">
        <v>38</v>
      </c>
      <c r="F5097" s="23">
        <v>452018</v>
      </c>
      <c r="G5097" s="23" t="s">
        <v>74</v>
      </c>
      <c r="H5097" s="23" t="s">
        <v>75</v>
      </c>
      <c r="I5097" s="23" t="s">
        <v>76</v>
      </c>
      <c r="J5097" s="23" t="s">
        <v>77</v>
      </c>
      <c r="K5097" s="23" t="s">
        <v>57</v>
      </c>
      <c r="L5097" s="23">
        <v>2</v>
      </c>
      <c r="M5097" s="23">
        <v>70.3</v>
      </c>
      <c r="N5097" s="23">
        <v>5</v>
      </c>
      <c r="O5097" s="23">
        <v>5</v>
      </c>
      <c r="P5097" s="23" t="s">
        <v>25</v>
      </c>
      <c r="Q5097" s="23" t="s">
        <v>34</v>
      </c>
      <c r="R5097" s="23">
        <f t="shared" si="395"/>
        <v>1</v>
      </c>
      <c r="S5097" s="23" t="str">
        <f t="shared" si="396"/>
        <v>ORD105096_20240116_CUST02434_MED008</v>
      </c>
      <c r="T5097" s="23">
        <f t="shared" si="397"/>
        <v>1</v>
      </c>
      <c r="U5097" s="6">
        <f t="shared" si="398"/>
        <v>140.6</v>
      </c>
      <c r="V5097" s="6">
        <f>tbl_Raw_Data[[#This Row],[Discount_Pct]]*tbl_Raw_Data[[#This Row],[Gross_Amount]]/100</f>
        <v>7.03</v>
      </c>
      <c r="W5097" s="6">
        <f>tbl_Raw_Data[[#This Row],[Gross_Amount]]-tbl_Raw_Data[[#This Row],[Discount_Amount]]</f>
        <v>133.57</v>
      </c>
      <c r="X5097" s="6">
        <f>tbl_Raw_Data[[#This Row],[Net_Amount_Before_Tax]]*tbl_Raw_Data[[#This Row],[Tax_Pct]]/100</f>
        <v>6.6784999999999988</v>
      </c>
      <c r="Y5097" s="6">
        <f>tbl_Raw_Data[[#This Row],[Net_Amount_Before_Tax]]+tbl_Raw_Data[[#This Row],[Tax_Amount]]</f>
        <v>140.24849999999998</v>
      </c>
      <c r="Z5097" s="6">
        <f t="shared" si="399"/>
        <v>4</v>
      </c>
    </row>
    <row r="5098" spans="1:26" x14ac:dyDescent="0.3">
      <c r="A5098" s="23" t="s">
        <v>7151</v>
      </c>
      <c r="B5098" s="34">
        <v>45948</v>
      </c>
      <c r="C5098" s="23" t="s">
        <v>7152</v>
      </c>
      <c r="D5098" s="23" t="s">
        <v>19</v>
      </c>
      <c r="E5098" s="23" t="s">
        <v>19</v>
      </c>
      <c r="F5098" s="23">
        <v>110044</v>
      </c>
      <c r="G5098" s="23" t="s">
        <v>229</v>
      </c>
      <c r="H5098" s="23" t="s">
        <v>230</v>
      </c>
      <c r="I5098" s="23" t="s">
        <v>84</v>
      </c>
      <c r="J5098" s="23" t="s">
        <v>140</v>
      </c>
      <c r="K5098" s="23" t="s">
        <v>24</v>
      </c>
      <c r="L5098" s="23">
        <v>5</v>
      </c>
      <c r="M5098" s="23">
        <v>165.98</v>
      </c>
      <c r="N5098" s="23">
        <v>5</v>
      </c>
      <c r="O5098" s="23">
        <v>12</v>
      </c>
      <c r="P5098" s="23" t="s">
        <v>25</v>
      </c>
      <c r="Q5098" s="23" t="s">
        <v>44</v>
      </c>
      <c r="R5098" s="23">
        <f t="shared" si="395"/>
        <v>1</v>
      </c>
      <c r="S5098" s="23" t="str">
        <f t="shared" si="396"/>
        <v>ORD105097_20251018_CUST03459_MED022</v>
      </c>
      <c r="T5098" s="23">
        <f t="shared" si="397"/>
        <v>1</v>
      </c>
      <c r="U5098" s="6">
        <f t="shared" si="398"/>
        <v>829.9</v>
      </c>
      <c r="V5098" s="6">
        <f>tbl_Raw_Data[[#This Row],[Discount_Pct]]*tbl_Raw_Data[[#This Row],[Gross_Amount]]/100</f>
        <v>41.494999999999997</v>
      </c>
      <c r="W5098" s="6">
        <f>tbl_Raw_Data[[#This Row],[Gross_Amount]]-tbl_Raw_Data[[#This Row],[Discount_Amount]]</f>
        <v>788.40499999999997</v>
      </c>
      <c r="X5098" s="6">
        <f>tbl_Raw_Data[[#This Row],[Net_Amount_Before_Tax]]*tbl_Raw_Data[[#This Row],[Tax_Pct]]/100</f>
        <v>94.60860000000001</v>
      </c>
      <c r="Y5098" s="6">
        <f>tbl_Raw_Data[[#This Row],[Net_Amount_Before_Tax]]+tbl_Raw_Data[[#This Row],[Tax_Amount]]</f>
        <v>883.0136</v>
      </c>
      <c r="Z5098" s="6">
        <f t="shared" si="399"/>
        <v>0</v>
      </c>
    </row>
    <row r="5099" spans="1:26" x14ac:dyDescent="0.3">
      <c r="A5099" s="23" t="s">
        <v>7153</v>
      </c>
      <c r="B5099" s="34">
        <v>45448</v>
      </c>
      <c r="C5099" s="23" t="s">
        <v>6947</v>
      </c>
      <c r="D5099" s="23" t="s">
        <v>19</v>
      </c>
      <c r="E5099" s="23" t="s">
        <v>19</v>
      </c>
      <c r="F5099" s="23">
        <v>110001</v>
      </c>
      <c r="G5099" s="23" t="s">
        <v>48</v>
      </c>
      <c r="H5099" s="23" t="s">
        <v>49</v>
      </c>
      <c r="I5099" s="23" t="s">
        <v>50</v>
      </c>
      <c r="J5099" s="23" t="s">
        <v>23</v>
      </c>
      <c r="K5099" s="23" t="s">
        <v>24</v>
      </c>
      <c r="L5099" s="23">
        <v>3</v>
      </c>
      <c r="M5099" s="23">
        <v>118.38</v>
      </c>
      <c r="N5099" s="23">
        <v>10</v>
      </c>
      <c r="O5099" s="23">
        <v>12</v>
      </c>
      <c r="P5099" s="23" t="s">
        <v>89</v>
      </c>
      <c r="Q5099" s="23" t="s">
        <v>34</v>
      </c>
      <c r="R5099" s="23">
        <f t="shared" si="395"/>
        <v>1</v>
      </c>
      <c r="S5099" s="23" t="str">
        <f t="shared" si="396"/>
        <v>ORD105098_20240605_CUST00922_MED028</v>
      </c>
      <c r="T5099" s="23">
        <f t="shared" si="397"/>
        <v>1</v>
      </c>
      <c r="U5099" s="6">
        <f t="shared" si="398"/>
        <v>355.14</v>
      </c>
      <c r="V5099" s="6">
        <f>tbl_Raw_Data[[#This Row],[Discount_Pct]]*tbl_Raw_Data[[#This Row],[Gross_Amount]]/100</f>
        <v>35.513999999999996</v>
      </c>
      <c r="W5099" s="6">
        <f>tbl_Raw_Data[[#This Row],[Gross_Amount]]-tbl_Raw_Data[[#This Row],[Discount_Amount]]</f>
        <v>319.62599999999998</v>
      </c>
      <c r="X5099" s="6">
        <f>tbl_Raw_Data[[#This Row],[Net_Amount_Before_Tax]]*tbl_Raw_Data[[#This Row],[Tax_Pct]]/100</f>
        <v>38.355119999999999</v>
      </c>
      <c r="Y5099" s="6">
        <f>tbl_Raw_Data[[#This Row],[Net_Amount_Before_Tax]]+tbl_Raw_Data[[#This Row],[Tax_Amount]]</f>
        <v>357.98111999999998</v>
      </c>
      <c r="Z5099" s="6">
        <f t="shared" si="399"/>
        <v>1</v>
      </c>
    </row>
    <row r="5100" spans="1:26" x14ac:dyDescent="0.3">
      <c r="A5100" s="23" t="s">
        <v>7154</v>
      </c>
      <c r="B5100" s="34">
        <v>45692</v>
      </c>
      <c r="C5100" s="23" t="s">
        <v>5406</v>
      </c>
      <c r="D5100" s="23" t="s">
        <v>46</v>
      </c>
      <c r="E5100" s="23" t="s">
        <v>47</v>
      </c>
      <c r="F5100" s="23">
        <v>411014</v>
      </c>
      <c r="G5100" s="23" t="s">
        <v>39</v>
      </c>
      <c r="H5100" s="23" t="s">
        <v>40</v>
      </c>
      <c r="I5100" s="23" t="s">
        <v>41</v>
      </c>
      <c r="J5100" s="23" t="s">
        <v>42</v>
      </c>
      <c r="K5100" s="23" t="s">
        <v>24</v>
      </c>
      <c r="L5100" s="23">
        <v>3</v>
      </c>
      <c r="M5100" s="23">
        <v>27.52</v>
      </c>
      <c r="N5100" s="23">
        <v>15</v>
      </c>
      <c r="O5100" s="23">
        <v>18</v>
      </c>
      <c r="P5100" s="23" t="s">
        <v>65</v>
      </c>
      <c r="Q5100" s="23" t="s">
        <v>34</v>
      </c>
      <c r="R5100" s="23">
        <f t="shared" si="395"/>
        <v>1</v>
      </c>
      <c r="S5100" s="23" t="str">
        <f t="shared" si="396"/>
        <v>ORD105099_20250204_CUST00443_MED001</v>
      </c>
      <c r="T5100" s="23">
        <f t="shared" si="397"/>
        <v>1</v>
      </c>
      <c r="U5100" s="6">
        <f t="shared" si="398"/>
        <v>82.56</v>
      </c>
      <c r="V5100" s="6">
        <f>tbl_Raw_Data[[#This Row],[Discount_Pct]]*tbl_Raw_Data[[#This Row],[Gross_Amount]]/100</f>
        <v>12.384</v>
      </c>
      <c r="W5100" s="6">
        <f>tbl_Raw_Data[[#This Row],[Gross_Amount]]-tbl_Raw_Data[[#This Row],[Discount_Amount]]</f>
        <v>70.176000000000002</v>
      </c>
      <c r="X5100" s="6">
        <f>tbl_Raw_Data[[#This Row],[Net_Amount_Before_Tax]]*tbl_Raw_Data[[#This Row],[Tax_Pct]]/100</f>
        <v>12.631680000000001</v>
      </c>
      <c r="Y5100" s="6">
        <f>tbl_Raw_Data[[#This Row],[Net_Amount_Before_Tax]]+tbl_Raw_Data[[#This Row],[Tax_Amount]]</f>
        <v>82.807680000000005</v>
      </c>
      <c r="Z5100" s="6">
        <f t="shared" si="399"/>
        <v>4</v>
      </c>
    </row>
    <row r="5101" spans="1:26" x14ac:dyDescent="0.3">
      <c r="A5101" s="23" t="s">
        <v>7155</v>
      </c>
      <c r="B5101" s="34">
        <v>45935</v>
      </c>
      <c r="C5101" s="23" t="s">
        <v>2372</v>
      </c>
      <c r="D5101" s="23" t="s">
        <v>37</v>
      </c>
      <c r="E5101" s="23" t="s">
        <v>38</v>
      </c>
      <c r="F5101" s="23">
        <v>452001</v>
      </c>
      <c r="G5101" s="23" t="s">
        <v>138</v>
      </c>
      <c r="H5101" s="23" t="s">
        <v>139</v>
      </c>
      <c r="I5101" s="23" t="s">
        <v>50</v>
      </c>
      <c r="J5101" s="23" t="s">
        <v>140</v>
      </c>
      <c r="K5101" s="23" t="s">
        <v>24</v>
      </c>
      <c r="L5101" s="23">
        <v>2</v>
      </c>
      <c r="M5101" s="23">
        <v>143.19</v>
      </c>
      <c r="N5101" s="23">
        <v>20</v>
      </c>
      <c r="O5101" s="23">
        <v>5</v>
      </c>
      <c r="P5101" s="23" t="s">
        <v>65</v>
      </c>
      <c r="Q5101" s="23" t="s">
        <v>34</v>
      </c>
      <c r="R5101" s="23">
        <f t="shared" si="395"/>
        <v>1</v>
      </c>
      <c r="S5101" s="23" t="str">
        <f t="shared" si="396"/>
        <v>ORD105100_20251005_CUST01536_MED013</v>
      </c>
      <c r="T5101" s="23">
        <f t="shared" si="397"/>
        <v>1</v>
      </c>
      <c r="U5101" s="6">
        <f t="shared" si="398"/>
        <v>286.38</v>
      </c>
      <c r="V5101" s="6">
        <f>tbl_Raw_Data[[#This Row],[Discount_Pct]]*tbl_Raw_Data[[#This Row],[Gross_Amount]]/100</f>
        <v>57.276000000000003</v>
      </c>
      <c r="W5101" s="6">
        <f>tbl_Raw_Data[[#This Row],[Gross_Amount]]-tbl_Raw_Data[[#This Row],[Discount_Amount]]</f>
        <v>229.10399999999998</v>
      </c>
      <c r="X5101" s="6">
        <f>tbl_Raw_Data[[#This Row],[Net_Amount_Before_Tax]]*tbl_Raw_Data[[#This Row],[Tax_Pct]]/100</f>
        <v>11.4552</v>
      </c>
      <c r="Y5101" s="6">
        <f>tbl_Raw_Data[[#This Row],[Net_Amount_Before_Tax]]+tbl_Raw_Data[[#This Row],[Tax_Amount]]</f>
        <v>240.55919999999998</v>
      </c>
      <c r="Z5101" s="6">
        <f t="shared" si="399"/>
        <v>3</v>
      </c>
    </row>
    <row r="5102" spans="1:26" x14ac:dyDescent="0.3">
      <c r="A5102" s="23" t="s">
        <v>7156</v>
      </c>
      <c r="B5102" s="34">
        <v>45661</v>
      </c>
      <c r="C5102" s="23" t="s">
        <v>4948</v>
      </c>
      <c r="D5102" s="23" t="s">
        <v>46</v>
      </c>
      <c r="E5102" s="23" t="s">
        <v>47</v>
      </c>
      <c r="F5102" s="23">
        <v>411014</v>
      </c>
      <c r="G5102" s="23" t="s">
        <v>82</v>
      </c>
      <c r="H5102" s="23" t="s">
        <v>83</v>
      </c>
      <c r="I5102" s="23" t="s">
        <v>84</v>
      </c>
      <c r="J5102" s="23" t="s">
        <v>85</v>
      </c>
      <c r="K5102" s="23" t="s">
        <v>24</v>
      </c>
      <c r="L5102" s="23">
        <v>2</v>
      </c>
      <c r="M5102" s="23">
        <v>289.75</v>
      </c>
      <c r="N5102" s="23">
        <v>5</v>
      </c>
      <c r="O5102" s="23">
        <v>12</v>
      </c>
      <c r="P5102" s="23" t="s">
        <v>33</v>
      </c>
      <c r="Q5102" s="23" t="s">
        <v>34</v>
      </c>
      <c r="R5102" s="23">
        <f t="shared" si="395"/>
        <v>1</v>
      </c>
      <c r="S5102" s="23" t="str">
        <f t="shared" si="396"/>
        <v>ORD105101_20250104_CUST02638_MED023</v>
      </c>
      <c r="T5102" s="23">
        <f t="shared" si="397"/>
        <v>1</v>
      </c>
      <c r="U5102" s="6">
        <f t="shared" si="398"/>
        <v>579.5</v>
      </c>
      <c r="V5102" s="6">
        <f>tbl_Raw_Data[[#This Row],[Discount_Pct]]*tbl_Raw_Data[[#This Row],[Gross_Amount]]/100</f>
        <v>28.975000000000001</v>
      </c>
      <c r="W5102" s="6">
        <f>tbl_Raw_Data[[#This Row],[Gross_Amount]]-tbl_Raw_Data[[#This Row],[Discount_Amount]]</f>
        <v>550.52499999999998</v>
      </c>
      <c r="X5102" s="6">
        <f>tbl_Raw_Data[[#This Row],[Net_Amount_Before_Tax]]*tbl_Raw_Data[[#This Row],[Tax_Pct]]/100</f>
        <v>66.062999999999988</v>
      </c>
      <c r="Y5102" s="6">
        <f>tbl_Raw_Data[[#This Row],[Net_Amount_Before_Tax]]+tbl_Raw_Data[[#This Row],[Tax_Amount]]</f>
        <v>616.58799999999997</v>
      </c>
      <c r="Z5102" s="6">
        <f t="shared" si="399"/>
        <v>1</v>
      </c>
    </row>
    <row r="5103" spans="1:26" x14ac:dyDescent="0.3">
      <c r="A5103" s="23" t="s">
        <v>7157</v>
      </c>
      <c r="B5103" s="34">
        <v>45908</v>
      </c>
      <c r="C5103" s="23" t="s">
        <v>5515</v>
      </c>
      <c r="D5103" s="23" t="s">
        <v>142</v>
      </c>
      <c r="E5103" s="23" t="s">
        <v>81</v>
      </c>
      <c r="F5103" s="23">
        <v>380001</v>
      </c>
      <c r="G5103" s="23" t="s">
        <v>185</v>
      </c>
      <c r="H5103" s="23" t="s">
        <v>186</v>
      </c>
      <c r="I5103" s="23" t="s">
        <v>76</v>
      </c>
      <c r="J5103" s="23" t="s">
        <v>187</v>
      </c>
      <c r="K5103" s="23" t="s">
        <v>57</v>
      </c>
      <c r="L5103" s="23">
        <v>1</v>
      </c>
      <c r="M5103" s="23">
        <v>81.05</v>
      </c>
      <c r="N5103" s="23">
        <v>5</v>
      </c>
      <c r="O5103" s="23">
        <v>12</v>
      </c>
      <c r="P5103" s="23" t="s">
        <v>58</v>
      </c>
      <c r="Q5103" s="23" t="s">
        <v>34</v>
      </c>
      <c r="R5103" s="23">
        <f t="shared" si="395"/>
        <v>1</v>
      </c>
      <c r="S5103" s="23" t="str">
        <f t="shared" si="396"/>
        <v>ORD105102_20250908_CUST01264_MED009</v>
      </c>
      <c r="T5103" s="23">
        <f t="shared" si="397"/>
        <v>1</v>
      </c>
      <c r="U5103" s="6">
        <f t="shared" si="398"/>
        <v>81.05</v>
      </c>
      <c r="V5103" s="6">
        <f>tbl_Raw_Data[[#This Row],[Discount_Pct]]*tbl_Raw_Data[[#This Row],[Gross_Amount]]/100</f>
        <v>4.0525000000000002</v>
      </c>
      <c r="W5103" s="6">
        <f>tbl_Raw_Data[[#This Row],[Gross_Amount]]-tbl_Raw_Data[[#This Row],[Discount_Amount]]</f>
        <v>76.997500000000002</v>
      </c>
      <c r="X5103" s="6">
        <f>tbl_Raw_Data[[#This Row],[Net_Amount_Before_Tax]]*tbl_Raw_Data[[#This Row],[Tax_Pct]]/100</f>
        <v>9.2397000000000009</v>
      </c>
      <c r="Y5103" s="6">
        <f>tbl_Raw_Data[[#This Row],[Net_Amount_Before_Tax]]+tbl_Raw_Data[[#This Row],[Tax_Amount]]</f>
        <v>86.237200000000001</v>
      </c>
      <c r="Z5103" s="6">
        <f t="shared" si="399"/>
        <v>2</v>
      </c>
    </row>
    <row r="5104" spans="1:26" x14ac:dyDescent="0.3">
      <c r="A5104" s="23" t="s">
        <v>7158</v>
      </c>
      <c r="B5104" s="34">
        <v>45448</v>
      </c>
      <c r="C5104" s="23" t="s">
        <v>2904</v>
      </c>
      <c r="D5104" s="23" t="s">
        <v>100</v>
      </c>
      <c r="E5104" s="23" t="s">
        <v>101</v>
      </c>
      <c r="F5104" s="23">
        <v>201301</v>
      </c>
      <c r="G5104" s="23" t="s">
        <v>167</v>
      </c>
      <c r="H5104" s="23" t="s">
        <v>168</v>
      </c>
      <c r="I5104" s="23" t="s">
        <v>113</v>
      </c>
      <c r="J5104" s="23" t="s">
        <v>42</v>
      </c>
      <c r="K5104" s="23" t="s">
        <v>24</v>
      </c>
      <c r="L5104" s="23">
        <v>3</v>
      </c>
      <c r="M5104" s="23">
        <v>196.26</v>
      </c>
      <c r="N5104" s="23">
        <v>15</v>
      </c>
      <c r="O5104" s="23">
        <v>12</v>
      </c>
      <c r="P5104" s="23" t="s">
        <v>89</v>
      </c>
      <c r="Q5104" s="23" t="s">
        <v>34</v>
      </c>
      <c r="R5104" s="23">
        <f t="shared" si="395"/>
        <v>1</v>
      </c>
      <c r="S5104" s="23" t="str">
        <f t="shared" si="396"/>
        <v>ORD105103_20240605_CUST00339_MED026</v>
      </c>
      <c r="T5104" s="23">
        <f t="shared" si="397"/>
        <v>1</v>
      </c>
      <c r="U5104" s="6">
        <f t="shared" si="398"/>
        <v>588.78</v>
      </c>
      <c r="V5104" s="6">
        <f>tbl_Raw_Data[[#This Row],[Discount_Pct]]*tbl_Raw_Data[[#This Row],[Gross_Amount]]/100</f>
        <v>88.316999999999993</v>
      </c>
      <c r="W5104" s="6">
        <f>tbl_Raw_Data[[#This Row],[Gross_Amount]]-tbl_Raw_Data[[#This Row],[Discount_Amount]]</f>
        <v>500.46299999999997</v>
      </c>
      <c r="X5104" s="6">
        <f>tbl_Raw_Data[[#This Row],[Net_Amount_Before_Tax]]*tbl_Raw_Data[[#This Row],[Tax_Pct]]/100</f>
        <v>60.055559999999993</v>
      </c>
      <c r="Y5104" s="6">
        <f>tbl_Raw_Data[[#This Row],[Net_Amount_Before_Tax]]+tbl_Raw_Data[[#This Row],[Tax_Amount]]</f>
        <v>560.51855999999998</v>
      </c>
      <c r="Z5104" s="6">
        <f t="shared" si="399"/>
        <v>3</v>
      </c>
    </row>
    <row r="5105" spans="1:26" x14ac:dyDescent="0.3">
      <c r="A5105" s="23" t="s">
        <v>7158</v>
      </c>
      <c r="B5105" s="34">
        <v>45758</v>
      </c>
      <c r="C5105" s="23" t="s">
        <v>7159</v>
      </c>
      <c r="D5105" s="23" t="s">
        <v>80</v>
      </c>
      <c r="E5105" s="23" t="s">
        <v>81</v>
      </c>
      <c r="F5105" s="23">
        <v>395003</v>
      </c>
      <c r="G5105" s="23" t="s">
        <v>167</v>
      </c>
      <c r="H5105" s="23" t="s">
        <v>168</v>
      </c>
      <c r="I5105" s="23" t="s">
        <v>113</v>
      </c>
      <c r="J5105" s="23" t="s">
        <v>42</v>
      </c>
      <c r="K5105" s="23" t="s">
        <v>24</v>
      </c>
      <c r="L5105" s="23">
        <v>1</v>
      </c>
      <c r="M5105" s="23">
        <v>170.85</v>
      </c>
      <c r="N5105" s="23">
        <v>10</v>
      </c>
      <c r="O5105" s="23">
        <v>5</v>
      </c>
      <c r="P5105" s="23" t="s">
        <v>65</v>
      </c>
      <c r="Q5105" s="23" t="s">
        <v>34</v>
      </c>
      <c r="R5105" s="23">
        <f t="shared" si="395"/>
        <v>1</v>
      </c>
      <c r="S5105" s="23" t="str">
        <f t="shared" si="396"/>
        <v>ORD105103_20250411_CUST01731_MED026</v>
      </c>
      <c r="T5105" s="23">
        <f t="shared" si="397"/>
        <v>1</v>
      </c>
      <c r="U5105" s="6">
        <f t="shared" si="398"/>
        <v>170.85</v>
      </c>
      <c r="V5105" s="6">
        <f>tbl_Raw_Data[[#This Row],[Discount_Pct]]*tbl_Raw_Data[[#This Row],[Gross_Amount]]/100</f>
        <v>17.085000000000001</v>
      </c>
      <c r="W5105" s="6">
        <f>tbl_Raw_Data[[#This Row],[Gross_Amount]]-tbl_Raw_Data[[#This Row],[Discount_Amount]]</f>
        <v>153.76499999999999</v>
      </c>
      <c r="X5105" s="6">
        <f>tbl_Raw_Data[[#This Row],[Net_Amount_Before_Tax]]*tbl_Raw_Data[[#This Row],[Tax_Pct]]/100</f>
        <v>7.6882499999999991</v>
      </c>
      <c r="Y5105" s="6">
        <f>tbl_Raw_Data[[#This Row],[Net_Amount_Before_Tax]]+tbl_Raw_Data[[#This Row],[Tax_Amount]]</f>
        <v>161.45325</v>
      </c>
      <c r="Z5105" s="6">
        <f t="shared" si="399"/>
        <v>2</v>
      </c>
    </row>
    <row r="5106" spans="1:26" x14ac:dyDescent="0.3">
      <c r="A5106" s="23" t="s">
        <v>7160</v>
      </c>
      <c r="B5106" s="34">
        <v>45395</v>
      </c>
      <c r="C5106" s="23" t="s">
        <v>2208</v>
      </c>
      <c r="D5106" s="23" t="s">
        <v>37</v>
      </c>
      <c r="E5106" s="23" t="s">
        <v>38</v>
      </c>
      <c r="F5106" s="23">
        <v>452010</v>
      </c>
      <c r="G5106" s="23" t="s">
        <v>94</v>
      </c>
      <c r="H5106" s="23" t="s">
        <v>95</v>
      </c>
      <c r="I5106" s="23" t="s">
        <v>84</v>
      </c>
      <c r="J5106" s="23" t="s">
        <v>42</v>
      </c>
      <c r="K5106" s="23" t="s">
        <v>24</v>
      </c>
      <c r="L5106" s="23">
        <v>2</v>
      </c>
      <c r="M5106" s="23">
        <v>75.06</v>
      </c>
      <c r="N5106" s="23">
        <v>10</v>
      </c>
      <c r="O5106" s="23">
        <v>18</v>
      </c>
      <c r="P5106" s="23" t="s">
        <v>43</v>
      </c>
      <c r="Q5106" s="23" t="s">
        <v>90</v>
      </c>
      <c r="R5106" s="23">
        <f t="shared" si="395"/>
        <v>1</v>
      </c>
      <c r="S5106" s="23" t="str">
        <f t="shared" si="396"/>
        <v>ORD105105_20240413_CUST00305_MED021</v>
      </c>
      <c r="T5106" s="23">
        <f t="shared" si="397"/>
        <v>1</v>
      </c>
      <c r="U5106" s="6">
        <f t="shared" si="398"/>
        <v>150.12</v>
      </c>
      <c r="V5106" s="6">
        <f>tbl_Raw_Data[[#This Row],[Discount_Pct]]*tbl_Raw_Data[[#This Row],[Gross_Amount]]/100</f>
        <v>15.012</v>
      </c>
      <c r="W5106" s="6">
        <f>tbl_Raw_Data[[#This Row],[Gross_Amount]]-tbl_Raw_Data[[#This Row],[Discount_Amount]]</f>
        <v>135.108</v>
      </c>
      <c r="X5106" s="6">
        <f>tbl_Raw_Data[[#This Row],[Net_Amount_Before_Tax]]*tbl_Raw_Data[[#This Row],[Tax_Pct]]/100</f>
        <v>24.31944</v>
      </c>
      <c r="Y5106" s="6">
        <f>tbl_Raw_Data[[#This Row],[Net_Amount_Before_Tax]]+tbl_Raw_Data[[#This Row],[Tax_Amount]]</f>
        <v>159.42743999999999</v>
      </c>
      <c r="Z5106" s="6">
        <f t="shared" si="399"/>
        <v>2</v>
      </c>
    </row>
    <row r="5107" spans="1:26" x14ac:dyDescent="0.3">
      <c r="A5107" s="23" t="s">
        <v>7161</v>
      </c>
      <c r="B5107" s="34">
        <v>45939</v>
      </c>
      <c r="C5107" s="23" t="s">
        <v>523</v>
      </c>
      <c r="D5107" s="23" t="s">
        <v>159</v>
      </c>
      <c r="E5107" s="23" t="s">
        <v>47</v>
      </c>
      <c r="F5107" s="23">
        <v>400093</v>
      </c>
      <c r="G5107" s="23" t="s">
        <v>167</v>
      </c>
      <c r="H5107" s="23" t="s">
        <v>168</v>
      </c>
      <c r="I5107" s="23" t="s">
        <v>113</v>
      </c>
      <c r="J5107" s="23" t="s">
        <v>42</v>
      </c>
      <c r="K5107" s="23" t="s">
        <v>24</v>
      </c>
      <c r="L5107" s="23">
        <v>1</v>
      </c>
      <c r="M5107" s="23">
        <v>211.13</v>
      </c>
      <c r="N5107" s="23">
        <v>0</v>
      </c>
      <c r="O5107" s="23">
        <v>12</v>
      </c>
      <c r="P5107" s="23" t="s">
        <v>43</v>
      </c>
      <c r="Q5107" s="23" t="s">
        <v>34</v>
      </c>
      <c r="R5107" s="23">
        <f t="shared" si="395"/>
        <v>1</v>
      </c>
      <c r="S5107" s="23" t="str">
        <f t="shared" si="396"/>
        <v>ORD105106_20251009_CUST02262_MED026</v>
      </c>
      <c r="T5107" s="23">
        <f t="shared" si="397"/>
        <v>1</v>
      </c>
      <c r="U5107" s="6">
        <f t="shared" si="398"/>
        <v>211.13</v>
      </c>
      <c r="V5107" s="6">
        <f>tbl_Raw_Data[[#This Row],[Discount_Pct]]*tbl_Raw_Data[[#This Row],[Gross_Amount]]/100</f>
        <v>0</v>
      </c>
      <c r="W5107" s="6">
        <f>tbl_Raw_Data[[#This Row],[Gross_Amount]]-tbl_Raw_Data[[#This Row],[Discount_Amount]]</f>
        <v>211.13</v>
      </c>
      <c r="X5107" s="6">
        <f>tbl_Raw_Data[[#This Row],[Net_Amount_Before_Tax]]*tbl_Raw_Data[[#This Row],[Tax_Pct]]/100</f>
        <v>25.335599999999999</v>
      </c>
      <c r="Y5107" s="6">
        <f>tbl_Raw_Data[[#This Row],[Net_Amount_Before_Tax]]+tbl_Raw_Data[[#This Row],[Tax_Amount]]</f>
        <v>236.46559999999999</v>
      </c>
      <c r="Z5107" s="6">
        <f t="shared" si="399"/>
        <v>4</v>
      </c>
    </row>
    <row r="5108" spans="1:26" x14ac:dyDescent="0.3">
      <c r="A5108" s="23" t="s">
        <v>7162</v>
      </c>
      <c r="B5108" s="34">
        <v>45670</v>
      </c>
      <c r="C5108" s="23" t="s">
        <v>456</v>
      </c>
      <c r="D5108" s="23" t="s">
        <v>28</v>
      </c>
      <c r="E5108" s="23" t="s">
        <v>29</v>
      </c>
      <c r="F5108" s="23">
        <v>500084</v>
      </c>
      <c r="G5108" s="23" t="s">
        <v>145</v>
      </c>
      <c r="H5108" s="23" t="s">
        <v>146</v>
      </c>
      <c r="I5108" s="23" t="s">
        <v>147</v>
      </c>
      <c r="J5108" s="23" t="s">
        <v>148</v>
      </c>
      <c r="K5108" s="23" t="s">
        <v>24</v>
      </c>
      <c r="L5108" s="23">
        <v>2</v>
      </c>
      <c r="M5108" s="23">
        <v>114.18</v>
      </c>
      <c r="N5108" s="23">
        <v>0</v>
      </c>
      <c r="O5108" s="23">
        <v>5</v>
      </c>
      <c r="P5108" s="23" t="s">
        <v>43</v>
      </c>
      <c r="Q5108" s="23" t="s">
        <v>34</v>
      </c>
      <c r="R5108" s="23">
        <f t="shared" si="395"/>
        <v>1</v>
      </c>
      <c r="S5108" s="23" t="str">
        <f t="shared" si="396"/>
        <v>ORD105107_20250113_CUST00666_MED016</v>
      </c>
      <c r="T5108" s="23">
        <f t="shared" si="397"/>
        <v>1</v>
      </c>
      <c r="U5108" s="6">
        <f t="shared" si="398"/>
        <v>228.36</v>
      </c>
      <c r="V5108" s="6">
        <f>tbl_Raw_Data[[#This Row],[Discount_Pct]]*tbl_Raw_Data[[#This Row],[Gross_Amount]]/100</f>
        <v>0</v>
      </c>
      <c r="W5108" s="6">
        <f>tbl_Raw_Data[[#This Row],[Gross_Amount]]-tbl_Raw_Data[[#This Row],[Discount_Amount]]</f>
        <v>228.36</v>
      </c>
      <c r="X5108" s="6">
        <f>tbl_Raw_Data[[#This Row],[Net_Amount_Before_Tax]]*tbl_Raw_Data[[#This Row],[Tax_Pct]]/100</f>
        <v>11.418000000000001</v>
      </c>
      <c r="Y5108" s="6">
        <f>tbl_Raw_Data[[#This Row],[Net_Amount_Before_Tax]]+tbl_Raw_Data[[#This Row],[Tax_Amount]]</f>
        <v>239.77800000000002</v>
      </c>
      <c r="Z5108" s="6">
        <f t="shared" si="399"/>
        <v>4</v>
      </c>
    </row>
    <row r="5109" spans="1:26" x14ac:dyDescent="0.3">
      <c r="A5109" s="23" t="s">
        <v>7163</v>
      </c>
      <c r="B5109" s="34">
        <v>45477</v>
      </c>
      <c r="C5109" s="23" t="s">
        <v>4732</v>
      </c>
      <c r="D5109" s="23" t="s">
        <v>142</v>
      </c>
      <c r="E5109" s="23" t="s">
        <v>81</v>
      </c>
      <c r="F5109" s="23">
        <v>380061</v>
      </c>
      <c r="G5109" s="23" t="s">
        <v>185</v>
      </c>
      <c r="H5109" s="23" t="s">
        <v>186</v>
      </c>
      <c r="I5109" s="23" t="s">
        <v>76</v>
      </c>
      <c r="J5109" s="23" t="s">
        <v>187</v>
      </c>
      <c r="K5109" s="23" t="s">
        <v>57</v>
      </c>
      <c r="L5109" s="23">
        <v>2</v>
      </c>
      <c r="M5109" s="23">
        <v>96.52</v>
      </c>
      <c r="N5109" s="23">
        <v>5</v>
      </c>
      <c r="O5109" s="23">
        <v>12</v>
      </c>
      <c r="P5109" s="23" t="s">
        <v>33</v>
      </c>
      <c r="Q5109" s="23" t="s">
        <v>26</v>
      </c>
      <c r="R5109" s="23">
        <f t="shared" si="395"/>
        <v>1</v>
      </c>
      <c r="S5109" s="23" t="str">
        <f t="shared" si="396"/>
        <v>ORD105108_20240704_CUST02110_MED009</v>
      </c>
      <c r="T5109" s="23">
        <f t="shared" si="397"/>
        <v>1</v>
      </c>
      <c r="U5109" s="6">
        <f t="shared" si="398"/>
        <v>193.04</v>
      </c>
      <c r="V5109" s="6">
        <f>tbl_Raw_Data[[#This Row],[Discount_Pct]]*tbl_Raw_Data[[#This Row],[Gross_Amount]]/100</f>
        <v>9.6519999999999992</v>
      </c>
      <c r="W5109" s="6">
        <f>tbl_Raw_Data[[#This Row],[Gross_Amount]]-tbl_Raw_Data[[#This Row],[Discount_Amount]]</f>
        <v>183.38800000000001</v>
      </c>
      <c r="X5109" s="6">
        <f>tbl_Raw_Data[[#This Row],[Net_Amount_Before_Tax]]*tbl_Raw_Data[[#This Row],[Tax_Pct]]/100</f>
        <v>22.00656</v>
      </c>
      <c r="Y5109" s="6">
        <f>tbl_Raw_Data[[#This Row],[Net_Amount_Before_Tax]]+tbl_Raw_Data[[#This Row],[Tax_Amount]]</f>
        <v>205.39456000000001</v>
      </c>
      <c r="Z5109" s="6">
        <f t="shared" si="399"/>
        <v>2</v>
      </c>
    </row>
    <row r="5110" spans="1:26" x14ac:dyDescent="0.3">
      <c r="A5110" s="23" t="s">
        <v>7164</v>
      </c>
      <c r="B5110" s="34">
        <v>45326</v>
      </c>
      <c r="C5110" s="23" t="s">
        <v>4929</v>
      </c>
      <c r="D5110" s="23" t="s">
        <v>52</v>
      </c>
      <c r="E5110" s="23" t="s">
        <v>52</v>
      </c>
      <c r="F5110" s="23">
        <v>160036</v>
      </c>
      <c r="G5110" s="23" t="s">
        <v>196</v>
      </c>
      <c r="H5110" s="23" t="s">
        <v>197</v>
      </c>
      <c r="I5110" s="23" t="s">
        <v>32</v>
      </c>
      <c r="J5110" s="23" t="s">
        <v>42</v>
      </c>
      <c r="K5110" s="23" t="s">
        <v>24</v>
      </c>
      <c r="L5110" s="23">
        <v>4</v>
      </c>
      <c r="M5110" s="23">
        <v>22.27</v>
      </c>
      <c r="N5110" s="23">
        <v>0</v>
      </c>
      <c r="O5110" s="23">
        <v>5</v>
      </c>
      <c r="P5110" s="23" t="s">
        <v>89</v>
      </c>
      <c r="Q5110" s="23" t="s">
        <v>44</v>
      </c>
      <c r="R5110" s="23">
        <f t="shared" si="395"/>
        <v>1</v>
      </c>
      <c r="S5110" s="23" t="str">
        <f t="shared" si="396"/>
        <v>ORD105109_20240204_CUST03064_MED011</v>
      </c>
      <c r="T5110" s="23">
        <f t="shared" si="397"/>
        <v>1</v>
      </c>
      <c r="U5110" s="6">
        <f t="shared" si="398"/>
        <v>89.08</v>
      </c>
      <c r="V5110" s="6">
        <f>tbl_Raw_Data[[#This Row],[Discount_Pct]]*tbl_Raw_Data[[#This Row],[Gross_Amount]]/100</f>
        <v>0</v>
      </c>
      <c r="W5110" s="6">
        <f>tbl_Raw_Data[[#This Row],[Gross_Amount]]-tbl_Raw_Data[[#This Row],[Discount_Amount]]</f>
        <v>89.08</v>
      </c>
      <c r="X5110" s="6">
        <f>tbl_Raw_Data[[#This Row],[Net_Amount_Before_Tax]]*tbl_Raw_Data[[#This Row],[Tax_Pct]]/100</f>
        <v>4.4539999999999997</v>
      </c>
      <c r="Y5110" s="6">
        <f>tbl_Raw_Data[[#This Row],[Net_Amount_Before_Tax]]+tbl_Raw_Data[[#This Row],[Tax_Amount]]</f>
        <v>93.533999999999992</v>
      </c>
      <c r="Z5110" s="6">
        <f t="shared" si="399"/>
        <v>1</v>
      </c>
    </row>
    <row r="5111" spans="1:26" x14ac:dyDescent="0.3">
      <c r="A5111" s="23" t="s">
        <v>7165</v>
      </c>
      <c r="B5111" s="34">
        <v>46008</v>
      </c>
      <c r="C5111" s="23" t="s">
        <v>3188</v>
      </c>
      <c r="D5111" s="23" t="s">
        <v>28</v>
      </c>
      <c r="E5111" s="23" t="s">
        <v>29</v>
      </c>
      <c r="F5111" s="23">
        <v>500001</v>
      </c>
      <c r="G5111" s="23" t="s">
        <v>124</v>
      </c>
      <c r="H5111" s="23" t="s">
        <v>125</v>
      </c>
      <c r="I5111" s="23" t="s">
        <v>104</v>
      </c>
      <c r="J5111" s="23" t="s">
        <v>114</v>
      </c>
      <c r="K5111" s="23" t="s">
        <v>24</v>
      </c>
      <c r="L5111" s="23">
        <v>1</v>
      </c>
      <c r="M5111" s="23">
        <v>115.77</v>
      </c>
      <c r="N5111" s="23">
        <v>5</v>
      </c>
      <c r="O5111" s="23">
        <v>5</v>
      </c>
      <c r="P5111" s="23" t="s">
        <v>65</v>
      </c>
      <c r="Q5111" s="23" t="s">
        <v>34</v>
      </c>
      <c r="R5111" s="23">
        <f t="shared" si="395"/>
        <v>1</v>
      </c>
      <c r="S5111" s="23" t="str">
        <f t="shared" si="396"/>
        <v>ORD105110_20251217_CUST03088_MED018</v>
      </c>
      <c r="T5111" s="23">
        <f t="shared" si="397"/>
        <v>1</v>
      </c>
      <c r="U5111" s="6">
        <f t="shared" si="398"/>
        <v>115.77</v>
      </c>
      <c r="V5111" s="6">
        <f>tbl_Raw_Data[[#This Row],[Discount_Pct]]*tbl_Raw_Data[[#This Row],[Gross_Amount]]/100</f>
        <v>5.7885</v>
      </c>
      <c r="W5111" s="6">
        <f>tbl_Raw_Data[[#This Row],[Gross_Amount]]-tbl_Raw_Data[[#This Row],[Discount_Amount]]</f>
        <v>109.9815</v>
      </c>
      <c r="X5111" s="6">
        <f>tbl_Raw_Data[[#This Row],[Net_Amount_Before_Tax]]*tbl_Raw_Data[[#This Row],[Tax_Pct]]/100</f>
        <v>5.4990750000000004</v>
      </c>
      <c r="Y5111" s="6">
        <f>tbl_Raw_Data[[#This Row],[Net_Amount_Before_Tax]]+tbl_Raw_Data[[#This Row],[Tax_Amount]]</f>
        <v>115.480575</v>
      </c>
      <c r="Z5111" s="6">
        <f t="shared" si="399"/>
        <v>3</v>
      </c>
    </row>
    <row r="5112" spans="1:26" x14ac:dyDescent="0.3">
      <c r="A5112" s="23" t="s">
        <v>7166</v>
      </c>
      <c r="B5112" s="34">
        <v>45848</v>
      </c>
      <c r="C5112" s="23" t="s">
        <v>3269</v>
      </c>
      <c r="D5112" s="23" t="s">
        <v>100</v>
      </c>
      <c r="E5112" s="23" t="s">
        <v>101</v>
      </c>
      <c r="F5112" s="23">
        <v>201301</v>
      </c>
      <c r="G5112" s="23" t="s">
        <v>167</v>
      </c>
      <c r="H5112" s="23" t="s">
        <v>168</v>
      </c>
      <c r="I5112" s="23" t="s">
        <v>113</v>
      </c>
      <c r="J5112" s="23" t="s">
        <v>42</v>
      </c>
      <c r="K5112" s="23" t="s">
        <v>24</v>
      </c>
      <c r="L5112" s="23">
        <v>5</v>
      </c>
      <c r="M5112" s="23">
        <v>190.49</v>
      </c>
      <c r="N5112" s="23">
        <v>0</v>
      </c>
      <c r="O5112" s="23">
        <v>18</v>
      </c>
      <c r="P5112" s="23" t="s">
        <v>33</v>
      </c>
      <c r="Q5112" s="23" t="s">
        <v>90</v>
      </c>
      <c r="R5112" s="23">
        <f t="shared" si="395"/>
        <v>1</v>
      </c>
      <c r="S5112" s="23" t="str">
        <f t="shared" si="396"/>
        <v>ORD105111_20250710_CUST02820_MED026</v>
      </c>
      <c r="T5112" s="23">
        <f t="shared" si="397"/>
        <v>1</v>
      </c>
      <c r="U5112" s="6">
        <f t="shared" si="398"/>
        <v>952.45</v>
      </c>
      <c r="V5112" s="6">
        <f>tbl_Raw_Data[[#This Row],[Discount_Pct]]*tbl_Raw_Data[[#This Row],[Gross_Amount]]/100</f>
        <v>0</v>
      </c>
      <c r="W5112" s="6">
        <f>tbl_Raw_Data[[#This Row],[Gross_Amount]]-tbl_Raw_Data[[#This Row],[Discount_Amount]]</f>
        <v>952.45</v>
      </c>
      <c r="X5112" s="6">
        <f>tbl_Raw_Data[[#This Row],[Net_Amount_Before_Tax]]*tbl_Raw_Data[[#This Row],[Tax_Pct]]/100</f>
        <v>171.44100000000003</v>
      </c>
      <c r="Y5112" s="6">
        <f>tbl_Raw_Data[[#This Row],[Net_Amount_Before_Tax]]+tbl_Raw_Data[[#This Row],[Tax_Amount]]</f>
        <v>1123.8910000000001</v>
      </c>
      <c r="Z5112" s="6">
        <f t="shared" si="399"/>
        <v>3</v>
      </c>
    </row>
    <row r="5113" spans="1:26" x14ac:dyDescent="0.3">
      <c r="A5113" s="23" t="s">
        <v>7167</v>
      </c>
      <c r="B5113" s="34">
        <v>46021</v>
      </c>
      <c r="C5113" s="23" t="s">
        <v>3891</v>
      </c>
      <c r="D5113" s="23" t="s">
        <v>87</v>
      </c>
      <c r="E5113" s="23" t="s">
        <v>88</v>
      </c>
      <c r="F5113" s="23">
        <v>600100</v>
      </c>
      <c r="G5113" s="23" t="s">
        <v>53</v>
      </c>
      <c r="H5113" s="23" t="s">
        <v>54</v>
      </c>
      <c r="I5113" s="23" t="s">
        <v>55</v>
      </c>
      <c r="J5113" s="23" t="s">
        <v>56</v>
      </c>
      <c r="K5113" s="23" t="s">
        <v>57</v>
      </c>
      <c r="L5113" s="23">
        <v>4</v>
      </c>
      <c r="M5113" s="23">
        <v>62.06</v>
      </c>
      <c r="N5113" s="23">
        <v>10</v>
      </c>
      <c r="O5113" s="23">
        <v>12</v>
      </c>
      <c r="P5113" s="23" t="s">
        <v>25</v>
      </c>
      <c r="Q5113" s="23" t="s">
        <v>44</v>
      </c>
      <c r="R5113" s="23">
        <f t="shared" si="395"/>
        <v>1</v>
      </c>
      <c r="S5113" s="23" t="str">
        <f t="shared" si="396"/>
        <v>ORD105112_20251230_CUST03278_MED020</v>
      </c>
      <c r="T5113" s="23">
        <f t="shared" si="397"/>
        <v>1</v>
      </c>
      <c r="U5113" s="6">
        <f t="shared" si="398"/>
        <v>248.24</v>
      </c>
      <c r="V5113" s="6">
        <f>tbl_Raw_Data[[#This Row],[Discount_Pct]]*tbl_Raw_Data[[#This Row],[Gross_Amount]]/100</f>
        <v>24.824000000000002</v>
      </c>
      <c r="W5113" s="6">
        <f>tbl_Raw_Data[[#This Row],[Gross_Amount]]-tbl_Raw_Data[[#This Row],[Discount_Amount]]</f>
        <v>223.416</v>
      </c>
      <c r="X5113" s="6">
        <f>tbl_Raw_Data[[#This Row],[Net_Amount_Before_Tax]]*tbl_Raw_Data[[#This Row],[Tax_Pct]]/100</f>
        <v>26.809920000000002</v>
      </c>
      <c r="Y5113" s="6">
        <f>tbl_Raw_Data[[#This Row],[Net_Amount_Before_Tax]]+tbl_Raw_Data[[#This Row],[Tax_Amount]]</f>
        <v>250.22592</v>
      </c>
      <c r="Z5113" s="6">
        <f t="shared" si="399"/>
        <v>3</v>
      </c>
    </row>
    <row r="5114" spans="1:26" x14ac:dyDescent="0.3">
      <c r="A5114" s="23" t="s">
        <v>7168</v>
      </c>
      <c r="B5114" s="34">
        <v>45941</v>
      </c>
      <c r="C5114" s="23" t="s">
        <v>5516</v>
      </c>
      <c r="D5114" s="23" t="s">
        <v>37</v>
      </c>
      <c r="E5114" s="23" t="s">
        <v>38</v>
      </c>
      <c r="F5114" s="23">
        <v>452020</v>
      </c>
      <c r="G5114" s="23" t="s">
        <v>61</v>
      </c>
      <c r="H5114" s="23" t="s">
        <v>62</v>
      </c>
      <c r="I5114" s="23" t="s">
        <v>63</v>
      </c>
      <c r="J5114" s="23" t="s">
        <v>64</v>
      </c>
      <c r="K5114" s="23" t="s">
        <v>57</v>
      </c>
      <c r="L5114" s="23">
        <v>5</v>
      </c>
      <c r="M5114" s="23">
        <v>104.85</v>
      </c>
      <c r="N5114" s="23">
        <v>5</v>
      </c>
      <c r="O5114" s="23">
        <v>12</v>
      </c>
      <c r="P5114" s="23" t="s">
        <v>65</v>
      </c>
      <c r="Q5114" s="23" t="s">
        <v>34</v>
      </c>
      <c r="R5114" s="23">
        <f t="shared" si="395"/>
        <v>1</v>
      </c>
      <c r="S5114" s="23" t="str">
        <f t="shared" si="396"/>
        <v>ORD105113_20251011_CUST03224_MED004</v>
      </c>
      <c r="T5114" s="23">
        <f t="shared" si="397"/>
        <v>1</v>
      </c>
      <c r="U5114" s="6">
        <f t="shared" si="398"/>
        <v>524.25</v>
      </c>
      <c r="V5114" s="6">
        <f>tbl_Raw_Data[[#This Row],[Discount_Pct]]*tbl_Raw_Data[[#This Row],[Gross_Amount]]/100</f>
        <v>26.212499999999999</v>
      </c>
      <c r="W5114" s="6">
        <f>tbl_Raw_Data[[#This Row],[Gross_Amount]]-tbl_Raw_Data[[#This Row],[Discount_Amount]]</f>
        <v>498.03750000000002</v>
      </c>
      <c r="X5114" s="6">
        <f>tbl_Raw_Data[[#This Row],[Net_Amount_Before_Tax]]*tbl_Raw_Data[[#This Row],[Tax_Pct]]/100</f>
        <v>59.764500000000005</v>
      </c>
      <c r="Y5114" s="6">
        <f>tbl_Raw_Data[[#This Row],[Net_Amount_Before_Tax]]+tbl_Raw_Data[[#This Row],[Tax_Amount]]</f>
        <v>557.80200000000002</v>
      </c>
      <c r="Z5114" s="6">
        <f t="shared" si="399"/>
        <v>3</v>
      </c>
    </row>
    <row r="5115" spans="1:26" x14ac:dyDescent="0.3">
      <c r="A5115" s="23" t="s">
        <v>7168</v>
      </c>
      <c r="B5115" s="34">
        <v>45387</v>
      </c>
      <c r="C5115" s="23" t="s">
        <v>7169</v>
      </c>
      <c r="D5115" s="23" t="s">
        <v>19</v>
      </c>
      <c r="E5115" s="23" t="s">
        <v>19</v>
      </c>
      <c r="F5115" s="23">
        <v>110044</v>
      </c>
      <c r="G5115" s="23" t="s">
        <v>48</v>
      </c>
      <c r="H5115" s="23" t="s">
        <v>49</v>
      </c>
      <c r="I5115" s="23" t="s">
        <v>50</v>
      </c>
      <c r="J5115" s="23" t="s">
        <v>23</v>
      </c>
      <c r="K5115" s="23" t="s">
        <v>24</v>
      </c>
      <c r="L5115" s="23">
        <v>3</v>
      </c>
      <c r="M5115" s="23">
        <v>124.09</v>
      </c>
      <c r="N5115" s="23">
        <v>5</v>
      </c>
      <c r="O5115" s="23">
        <v>5</v>
      </c>
      <c r="P5115" s="23" t="s">
        <v>33</v>
      </c>
      <c r="Q5115" s="23" t="s">
        <v>26</v>
      </c>
      <c r="R5115" s="23">
        <f t="shared" si="395"/>
        <v>1</v>
      </c>
      <c r="S5115" s="23" t="str">
        <f t="shared" si="396"/>
        <v>ORD105113_20240405_CUST00146_MED028</v>
      </c>
      <c r="T5115" s="23">
        <f t="shared" si="397"/>
        <v>1</v>
      </c>
      <c r="U5115" s="6">
        <f t="shared" si="398"/>
        <v>372.27</v>
      </c>
      <c r="V5115" s="6">
        <f>tbl_Raw_Data[[#This Row],[Discount_Pct]]*tbl_Raw_Data[[#This Row],[Gross_Amount]]/100</f>
        <v>18.613499999999998</v>
      </c>
      <c r="W5115" s="6">
        <f>tbl_Raw_Data[[#This Row],[Gross_Amount]]-tbl_Raw_Data[[#This Row],[Discount_Amount]]</f>
        <v>353.65649999999999</v>
      </c>
      <c r="X5115" s="6">
        <f>tbl_Raw_Data[[#This Row],[Net_Amount_Before_Tax]]*tbl_Raw_Data[[#This Row],[Tax_Pct]]/100</f>
        <v>17.682825000000001</v>
      </c>
      <c r="Y5115" s="6">
        <f>tbl_Raw_Data[[#This Row],[Net_Amount_Before_Tax]]+tbl_Raw_Data[[#This Row],[Tax_Amount]]</f>
        <v>371.33932499999997</v>
      </c>
      <c r="Z5115" s="6">
        <f t="shared" si="399"/>
        <v>1</v>
      </c>
    </row>
    <row r="5116" spans="1:26" x14ac:dyDescent="0.3">
      <c r="A5116" s="23" t="s">
        <v>7170</v>
      </c>
      <c r="B5116" s="34">
        <v>45662</v>
      </c>
      <c r="C5116" s="23" t="s">
        <v>471</v>
      </c>
      <c r="D5116" s="23" t="s">
        <v>37</v>
      </c>
      <c r="E5116" s="23" t="s">
        <v>38</v>
      </c>
      <c r="F5116" s="23">
        <v>452018</v>
      </c>
      <c r="G5116" s="23" t="s">
        <v>167</v>
      </c>
      <c r="H5116" s="23" t="s">
        <v>168</v>
      </c>
      <c r="I5116" s="23" t="s">
        <v>113</v>
      </c>
      <c r="J5116" s="23" t="s">
        <v>42</v>
      </c>
      <c r="K5116" s="23" t="s">
        <v>24</v>
      </c>
      <c r="L5116" s="23">
        <v>1</v>
      </c>
      <c r="M5116" s="23">
        <v>184.26</v>
      </c>
      <c r="N5116" s="23">
        <v>10</v>
      </c>
      <c r="O5116" s="23">
        <v>18</v>
      </c>
      <c r="P5116" s="23" t="s">
        <v>43</v>
      </c>
      <c r="Q5116" s="23" t="s">
        <v>90</v>
      </c>
      <c r="R5116" s="23">
        <f t="shared" si="395"/>
        <v>1</v>
      </c>
      <c r="S5116" s="23" t="str">
        <f t="shared" si="396"/>
        <v>ORD105115_20250105_CUST01190_MED026</v>
      </c>
      <c r="T5116" s="23">
        <f t="shared" si="397"/>
        <v>1</v>
      </c>
      <c r="U5116" s="6">
        <f t="shared" si="398"/>
        <v>184.26</v>
      </c>
      <c r="V5116" s="6">
        <f>tbl_Raw_Data[[#This Row],[Discount_Pct]]*tbl_Raw_Data[[#This Row],[Gross_Amount]]/100</f>
        <v>18.425999999999998</v>
      </c>
      <c r="W5116" s="6">
        <f>tbl_Raw_Data[[#This Row],[Gross_Amount]]-tbl_Raw_Data[[#This Row],[Discount_Amount]]</f>
        <v>165.834</v>
      </c>
      <c r="X5116" s="6">
        <f>tbl_Raw_Data[[#This Row],[Net_Amount_Before_Tax]]*tbl_Raw_Data[[#This Row],[Tax_Pct]]/100</f>
        <v>29.85012</v>
      </c>
      <c r="Y5116" s="6">
        <f>tbl_Raw_Data[[#This Row],[Net_Amount_Before_Tax]]+tbl_Raw_Data[[#This Row],[Tax_Amount]]</f>
        <v>195.68412000000001</v>
      </c>
      <c r="Z5116" s="6">
        <f t="shared" si="399"/>
        <v>1</v>
      </c>
    </row>
    <row r="5117" spans="1:26" x14ac:dyDescent="0.3">
      <c r="A5117" s="23" t="s">
        <v>7171</v>
      </c>
      <c r="B5117" s="34">
        <v>45800</v>
      </c>
      <c r="C5117" s="23" t="s">
        <v>3557</v>
      </c>
      <c r="D5117" s="23" t="s">
        <v>130</v>
      </c>
      <c r="E5117" s="23" t="s">
        <v>131</v>
      </c>
      <c r="F5117" s="23">
        <v>700019</v>
      </c>
      <c r="G5117" s="23" t="s">
        <v>315</v>
      </c>
      <c r="H5117" s="23" t="s">
        <v>316</v>
      </c>
      <c r="I5117" s="23" t="s">
        <v>50</v>
      </c>
      <c r="J5117" s="23" t="s">
        <v>114</v>
      </c>
      <c r="K5117" s="23" t="s">
        <v>24</v>
      </c>
      <c r="L5117" s="23">
        <v>2</v>
      </c>
      <c r="M5117" s="23">
        <v>134.41999999999999</v>
      </c>
      <c r="N5117" s="23">
        <v>10</v>
      </c>
      <c r="O5117" s="23">
        <v>5</v>
      </c>
      <c r="P5117" s="23" t="s">
        <v>58</v>
      </c>
      <c r="Q5117" s="23" t="s">
        <v>34</v>
      </c>
      <c r="R5117" s="23">
        <f t="shared" si="395"/>
        <v>1</v>
      </c>
      <c r="S5117" s="23" t="str">
        <f t="shared" si="396"/>
        <v>ORD105116_20250523_CUST01744_MED012</v>
      </c>
      <c r="T5117" s="23">
        <f t="shared" si="397"/>
        <v>1</v>
      </c>
      <c r="U5117" s="6">
        <f t="shared" si="398"/>
        <v>268.83999999999997</v>
      </c>
      <c r="V5117" s="6">
        <f>tbl_Raw_Data[[#This Row],[Discount_Pct]]*tbl_Raw_Data[[#This Row],[Gross_Amount]]/100</f>
        <v>26.883999999999997</v>
      </c>
      <c r="W5117" s="6">
        <f>tbl_Raw_Data[[#This Row],[Gross_Amount]]-tbl_Raw_Data[[#This Row],[Discount_Amount]]</f>
        <v>241.95599999999999</v>
      </c>
      <c r="X5117" s="6">
        <f>tbl_Raw_Data[[#This Row],[Net_Amount_Before_Tax]]*tbl_Raw_Data[[#This Row],[Tax_Pct]]/100</f>
        <v>12.097799999999999</v>
      </c>
      <c r="Y5117" s="6">
        <f>tbl_Raw_Data[[#This Row],[Net_Amount_Before_Tax]]+tbl_Raw_Data[[#This Row],[Tax_Amount]]</f>
        <v>254.0538</v>
      </c>
      <c r="Z5117" s="6">
        <f t="shared" si="399"/>
        <v>2</v>
      </c>
    </row>
    <row r="5118" spans="1:26" x14ac:dyDescent="0.3">
      <c r="A5118" s="23" t="s">
        <v>7172</v>
      </c>
      <c r="B5118" s="34">
        <v>45427</v>
      </c>
      <c r="C5118" s="23" t="s">
        <v>7173</v>
      </c>
      <c r="D5118" s="23" t="s">
        <v>80</v>
      </c>
      <c r="E5118" s="23" t="s">
        <v>81</v>
      </c>
      <c r="F5118" s="23">
        <v>395010</v>
      </c>
      <c r="G5118" s="23" t="s">
        <v>167</v>
      </c>
      <c r="H5118" s="23" t="s">
        <v>168</v>
      </c>
      <c r="I5118" s="23" t="s">
        <v>113</v>
      </c>
      <c r="J5118" s="23" t="s">
        <v>42</v>
      </c>
      <c r="K5118" s="23" t="s">
        <v>24</v>
      </c>
      <c r="L5118" s="23">
        <v>2</v>
      </c>
      <c r="M5118" s="23">
        <v>210.02</v>
      </c>
      <c r="N5118" s="23">
        <v>0</v>
      </c>
      <c r="O5118" s="23">
        <v>12</v>
      </c>
      <c r="P5118" s="23" t="s">
        <v>65</v>
      </c>
      <c r="Q5118" s="23" t="s">
        <v>34</v>
      </c>
      <c r="R5118" s="23">
        <f t="shared" si="395"/>
        <v>1</v>
      </c>
      <c r="S5118" s="23" t="str">
        <f t="shared" si="396"/>
        <v>ORD105117_20240515_CUST00955_MED026</v>
      </c>
      <c r="T5118" s="23">
        <f t="shared" si="397"/>
        <v>1</v>
      </c>
      <c r="U5118" s="6">
        <f t="shared" si="398"/>
        <v>420.04</v>
      </c>
      <c r="V5118" s="6">
        <f>tbl_Raw_Data[[#This Row],[Discount_Pct]]*tbl_Raw_Data[[#This Row],[Gross_Amount]]/100</f>
        <v>0</v>
      </c>
      <c r="W5118" s="6">
        <f>tbl_Raw_Data[[#This Row],[Gross_Amount]]-tbl_Raw_Data[[#This Row],[Discount_Amount]]</f>
        <v>420.04</v>
      </c>
      <c r="X5118" s="6">
        <f>tbl_Raw_Data[[#This Row],[Net_Amount_Before_Tax]]*tbl_Raw_Data[[#This Row],[Tax_Pct]]/100</f>
        <v>50.404800000000002</v>
      </c>
      <c r="Y5118" s="6">
        <f>tbl_Raw_Data[[#This Row],[Net_Amount_Before_Tax]]+tbl_Raw_Data[[#This Row],[Tax_Amount]]</f>
        <v>470.44480000000004</v>
      </c>
      <c r="Z5118" s="6">
        <f t="shared" si="399"/>
        <v>3</v>
      </c>
    </row>
    <row r="5119" spans="1:26" x14ac:dyDescent="0.3">
      <c r="A5119" s="23" t="s">
        <v>7174</v>
      </c>
      <c r="B5119" s="34">
        <v>45402</v>
      </c>
      <c r="C5119" s="23" t="s">
        <v>538</v>
      </c>
      <c r="D5119" s="23" t="s">
        <v>52</v>
      </c>
      <c r="E5119" s="23" t="s">
        <v>52</v>
      </c>
      <c r="F5119" s="23">
        <v>160017</v>
      </c>
      <c r="G5119" s="23" t="s">
        <v>138</v>
      </c>
      <c r="H5119" s="23" t="s">
        <v>139</v>
      </c>
      <c r="I5119" s="23" t="s">
        <v>50</v>
      </c>
      <c r="J5119" s="23" t="s">
        <v>140</v>
      </c>
      <c r="K5119" s="23" t="s">
        <v>24</v>
      </c>
      <c r="L5119" s="23">
        <v>1</v>
      </c>
      <c r="M5119" s="23">
        <v>157.43</v>
      </c>
      <c r="N5119" s="23">
        <v>0</v>
      </c>
      <c r="O5119" s="23">
        <v>12</v>
      </c>
      <c r="P5119" s="23" t="s">
        <v>33</v>
      </c>
      <c r="Q5119" s="23" t="s">
        <v>34</v>
      </c>
      <c r="R5119" s="23">
        <f t="shared" si="395"/>
        <v>1</v>
      </c>
      <c r="S5119" s="23" t="str">
        <f t="shared" si="396"/>
        <v>ORD105118_20240420_CUST02157_MED013</v>
      </c>
      <c r="T5119" s="23">
        <f t="shared" si="397"/>
        <v>1</v>
      </c>
      <c r="U5119" s="6">
        <f t="shared" si="398"/>
        <v>157.43</v>
      </c>
      <c r="V5119" s="6">
        <f>tbl_Raw_Data[[#This Row],[Discount_Pct]]*tbl_Raw_Data[[#This Row],[Gross_Amount]]/100</f>
        <v>0</v>
      </c>
      <c r="W5119" s="6">
        <f>tbl_Raw_Data[[#This Row],[Gross_Amount]]-tbl_Raw_Data[[#This Row],[Discount_Amount]]</f>
        <v>157.43</v>
      </c>
      <c r="X5119" s="6">
        <f>tbl_Raw_Data[[#This Row],[Net_Amount_Before_Tax]]*tbl_Raw_Data[[#This Row],[Tax_Pct]]/100</f>
        <v>18.8916</v>
      </c>
      <c r="Y5119" s="6">
        <f>tbl_Raw_Data[[#This Row],[Net_Amount_Before_Tax]]+tbl_Raw_Data[[#This Row],[Tax_Amount]]</f>
        <v>176.32160000000002</v>
      </c>
      <c r="Z5119" s="6">
        <f t="shared" si="399"/>
        <v>2</v>
      </c>
    </row>
    <row r="5120" spans="1:26" x14ac:dyDescent="0.3">
      <c r="A5120" s="23" t="s">
        <v>7175</v>
      </c>
      <c r="B5120" s="34">
        <v>45842</v>
      </c>
      <c r="C5120" s="23" t="s">
        <v>6683</v>
      </c>
      <c r="D5120" s="23" t="s">
        <v>52</v>
      </c>
      <c r="E5120" s="23" t="s">
        <v>52</v>
      </c>
      <c r="F5120" s="23">
        <v>160017</v>
      </c>
      <c r="G5120" s="23" t="s">
        <v>315</v>
      </c>
      <c r="H5120" s="23" t="s">
        <v>316</v>
      </c>
      <c r="I5120" s="23" t="s">
        <v>50</v>
      </c>
      <c r="J5120" s="23" t="s">
        <v>114</v>
      </c>
      <c r="K5120" s="23" t="s">
        <v>24</v>
      </c>
      <c r="L5120" s="23">
        <v>3</v>
      </c>
      <c r="M5120" s="23">
        <v>112.1</v>
      </c>
      <c r="N5120" s="23">
        <v>10</v>
      </c>
      <c r="O5120" s="23">
        <v>5</v>
      </c>
      <c r="P5120" s="23" t="s">
        <v>25</v>
      </c>
      <c r="Q5120" s="23" t="s">
        <v>34</v>
      </c>
      <c r="R5120" s="23">
        <f t="shared" si="395"/>
        <v>1</v>
      </c>
      <c r="S5120" s="23" t="str">
        <f t="shared" si="396"/>
        <v>ORD105119_20250704_CUST00245_MED012</v>
      </c>
      <c r="T5120" s="23">
        <f t="shared" si="397"/>
        <v>1</v>
      </c>
      <c r="U5120" s="6">
        <f t="shared" si="398"/>
        <v>336.29999999999995</v>
      </c>
      <c r="V5120" s="6">
        <f>tbl_Raw_Data[[#This Row],[Discount_Pct]]*tbl_Raw_Data[[#This Row],[Gross_Amount]]/100</f>
        <v>33.629999999999995</v>
      </c>
      <c r="W5120" s="6">
        <f>tbl_Raw_Data[[#This Row],[Gross_Amount]]-tbl_Raw_Data[[#This Row],[Discount_Amount]]</f>
        <v>302.66999999999996</v>
      </c>
      <c r="X5120" s="6">
        <f>tbl_Raw_Data[[#This Row],[Net_Amount_Before_Tax]]*tbl_Raw_Data[[#This Row],[Tax_Pct]]/100</f>
        <v>15.1335</v>
      </c>
      <c r="Y5120" s="6">
        <f>tbl_Raw_Data[[#This Row],[Net_Amount_Before_Tax]]+tbl_Raw_Data[[#This Row],[Tax_Amount]]</f>
        <v>317.80349999999999</v>
      </c>
      <c r="Z5120" s="6">
        <f t="shared" si="399"/>
        <v>3</v>
      </c>
    </row>
    <row r="5121" spans="1:26" x14ac:dyDescent="0.3">
      <c r="A5121" s="23" t="s">
        <v>7176</v>
      </c>
      <c r="B5121" s="34">
        <v>45408</v>
      </c>
      <c r="C5121" s="23" t="s">
        <v>2997</v>
      </c>
      <c r="D5121" s="23" t="s">
        <v>159</v>
      </c>
      <c r="E5121" s="23" t="s">
        <v>47</v>
      </c>
      <c r="F5121" s="23">
        <v>400050</v>
      </c>
      <c r="G5121" s="23" t="s">
        <v>224</v>
      </c>
      <c r="H5121" s="23" t="s">
        <v>225</v>
      </c>
      <c r="I5121" s="23" t="s">
        <v>147</v>
      </c>
      <c r="J5121" s="23" t="s">
        <v>23</v>
      </c>
      <c r="K5121" s="23" t="s">
        <v>24</v>
      </c>
      <c r="L5121" s="23">
        <v>4</v>
      </c>
      <c r="M5121" s="23">
        <v>44.36</v>
      </c>
      <c r="N5121" s="23">
        <v>5</v>
      </c>
      <c r="O5121" s="23">
        <v>12</v>
      </c>
      <c r="P5121" s="23" t="s">
        <v>65</v>
      </c>
      <c r="Q5121" s="23" t="s">
        <v>34</v>
      </c>
      <c r="R5121" s="23">
        <f t="shared" si="395"/>
        <v>1</v>
      </c>
      <c r="S5121" s="23" t="str">
        <f t="shared" si="396"/>
        <v>ORD105120_20240426_CUST03340_MED015</v>
      </c>
      <c r="T5121" s="23">
        <f t="shared" si="397"/>
        <v>1</v>
      </c>
      <c r="U5121" s="6">
        <f t="shared" si="398"/>
        <v>177.44</v>
      </c>
      <c r="V5121" s="6">
        <f>tbl_Raw_Data[[#This Row],[Discount_Pct]]*tbl_Raw_Data[[#This Row],[Gross_Amount]]/100</f>
        <v>8.8719999999999999</v>
      </c>
      <c r="W5121" s="6">
        <f>tbl_Raw_Data[[#This Row],[Gross_Amount]]-tbl_Raw_Data[[#This Row],[Discount_Amount]]</f>
        <v>168.56799999999998</v>
      </c>
      <c r="X5121" s="6">
        <f>tbl_Raw_Data[[#This Row],[Net_Amount_Before_Tax]]*tbl_Raw_Data[[#This Row],[Tax_Pct]]/100</f>
        <v>20.228159999999999</v>
      </c>
      <c r="Y5121" s="6">
        <f>tbl_Raw_Data[[#This Row],[Net_Amount_Before_Tax]]+tbl_Raw_Data[[#This Row],[Tax_Amount]]</f>
        <v>188.79615999999999</v>
      </c>
      <c r="Z5121" s="6">
        <f t="shared" si="399"/>
        <v>3</v>
      </c>
    </row>
    <row r="5122" spans="1:26" x14ac:dyDescent="0.3">
      <c r="A5122" s="23" t="s">
        <v>7177</v>
      </c>
      <c r="B5122" s="34">
        <v>45883</v>
      </c>
      <c r="C5122" s="23" t="s">
        <v>4880</v>
      </c>
      <c r="D5122" s="23" t="s">
        <v>28</v>
      </c>
      <c r="E5122" s="23" t="s">
        <v>29</v>
      </c>
      <c r="F5122" s="23">
        <v>500001</v>
      </c>
      <c r="G5122" s="23" t="s">
        <v>224</v>
      </c>
      <c r="H5122" s="23" t="s">
        <v>225</v>
      </c>
      <c r="I5122" s="23" t="s">
        <v>147</v>
      </c>
      <c r="J5122" s="23" t="s">
        <v>23</v>
      </c>
      <c r="K5122" s="23" t="s">
        <v>24</v>
      </c>
      <c r="L5122" s="23">
        <v>1</v>
      </c>
      <c r="M5122" s="23">
        <v>44.52</v>
      </c>
      <c r="N5122" s="23">
        <v>10</v>
      </c>
      <c r="O5122" s="23">
        <v>18</v>
      </c>
      <c r="P5122" s="23" t="s">
        <v>33</v>
      </c>
      <c r="Q5122" s="23" t="s">
        <v>26</v>
      </c>
      <c r="R5122" s="23">
        <f t="shared" ref="R5122:R5185" si="400">COUNTIFS($A$2:$A$8001,A5122,$B$2:$B$8001,B5122,$C$2:$C$8001,C5122,$G$2:$G$8001,G5122)</f>
        <v>1</v>
      </c>
      <c r="S5122" s="23" t="str">
        <f t="shared" ref="S5122:S5185" si="401">A5122&amp;"_"&amp;TEXT(B5122,"yyyymmdd")&amp;"_"&amp;C5122&amp;"_"&amp;G5122</f>
        <v>ORD105121_20250814_CUST03231_MED015</v>
      </c>
      <c r="T5122" s="23">
        <f t="shared" ref="T5122:T5185" si="402">COUNTIF($S$2:$S$8001,S5122)</f>
        <v>1</v>
      </c>
      <c r="U5122" s="6">
        <f t="shared" ref="U5122:U5185" si="403">L5122*M5122</f>
        <v>44.52</v>
      </c>
      <c r="V5122" s="6">
        <f>tbl_Raw_Data[[#This Row],[Discount_Pct]]*tbl_Raw_Data[[#This Row],[Gross_Amount]]/100</f>
        <v>4.4520000000000008</v>
      </c>
      <c r="W5122" s="6">
        <f>tbl_Raw_Data[[#This Row],[Gross_Amount]]-tbl_Raw_Data[[#This Row],[Discount_Amount]]</f>
        <v>40.068000000000005</v>
      </c>
      <c r="X5122" s="6">
        <f>tbl_Raw_Data[[#This Row],[Net_Amount_Before_Tax]]*tbl_Raw_Data[[#This Row],[Tax_Pct]]/100</f>
        <v>7.2122400000000004</v>
      </c>
      <c r="Y5122" s="6">
        <f>tbl_Raw_Data[[#This Row],[Net_Amount_Before_Tax]]+tbl_Raw_Data[[#This Row],[Tax_Amount]]</f>
        <v>47.280240000000006</v>
      </c>
      <c r="Z5122" s="6">
        <f t="shared" ref="Z5122:Z5185" si="404">COUNTIFS($C$2:$C$8001,C5122,$Q$2:$Q$8001,"Delivered")</f>
        <v>2</v>
      </c>
    </row>
    <row r="5123" spans="1:26" x14ac:dyDescent="0.3">
      <c r="A5123" s="23" t="s">
        <v>7177</v>
      </c>
      <c r="B5123" s="34">
        <v>46007</v>
      </c>
      <c r="C5123" s="23" t="s">
        <v>7178</v>
      </c>
      <c r="D5123" s="23" t="s">
        <v>72</v>
      </c>
      <c r="E5123" s="23" t="s">
        <v>73</v>
      </c>
      <c r="F5123" s="23">
        <v>302033</v>
      </c>
      <c r="G5123" s="23" t="s">
        <v>154</v>
      </c>
      <c r="H5123" s="23" t="s">
        <v>155</v>
      </c>
      <c r="I5123" s="23" t="s">
        <v>134</v>
      </c>
      <c r="J5123" s="23" t="s">
        <v>156</v>
      </c>
      <c r="K5123" s="23" t="s">
        <v>57</v>
      </c>
      <c r="L5123" s="23">
        <v>4</v>
      </c>
      <c r="M5123" s="23">
        <v>43.81</v>
      </c>
      <c r="N5123" s="23">
        <v>5</v>
      </c>
      <c r="O5123" s="23">
        <v>18</v>
      </c>
      <c r="P5123" s="23" t="s">
        <v>65</v>
      </c>
      <c r="Q5123" s="23" t="s">
        <v>34</v>
      </c>
      <c r="R5123" s="23">
        <f t="shared" si="400"/>
        <v>1</v>
      </c>
      <c r="S5123" s="23" t="str">
        <f t="shared" si="401"/>
        <v>ORD105121_20251216_CUST01669_MED006</v>
      </c>
      <c r="T5123" s="23">
        <f t="shared" si="402"/>
        <v>1</v>
      </c>
      <c r="U5123" s="6">
        <f t="shared" si="403"/>
        <v>175.24</v>
      </c>
      <c r="V5123" s="6">
        <f>tbl_Raw_Data[[#This Row],[Discount_Pct]]*tbl_Raw_Data[[#This Row],[Gross_Amount]]/100</f>
        <v>8.7620000000000005</v>
      </c>
      <c r="W5123" s="6">
        <f>tbl_Raw_Data[[#This Row],[Gross_Amount]]-tbl_Raw_Data[[#This Row],[Discount_Amount]]</f>
        <v>166.47800000000001</v>
      </c>
      <c r="X5123" s="6">
        <f>tbl_Raw_Data[[#This Row],[Net_Amount_Before_Tax]]*tbl_Raw_Data[[#This Row],[Tax_Pct]]/100</f>
        <v>29.966040000000003</v>
      </c>
      <c r="Y5123" s="6">
        <f>tbl_Raw_Data[[#This Row],[Net_Amount_Before_Tax]]+tbl_Raw_Data[[#This Row],[Tax_Amount]]</f>
        <v>196.44404</v>
      </c>
      <c r="Z5123" s="6">
        <f t="shared" si="404"/>
        <v>2</v>
      </c>
    </row>
    <row r="5124" spans="1:26" x14ac:dyDescent="0.3">
      <c r="A5124" s="23" t="s">
        <v>7177</v>
      </c>
      <c r="B5124" s="34">
        <v>45941</v>
      </c>
      <c r="C5124" s="23" t="s">
        <v>7179</v>
      </c>
      <c r="D5124" s="23" t="s">
        <v>183</v>
      </c>
      <c r="E5124" s="23" t="s">
        <v>184</v>
      </c>
      <c r="F5124" s="23">
        <v>122016</v>
      </c>
      <c r="G5124" s="23" t="s">
        <v>196</v>
      </c>
      <c r="H5124" s="23" t="s">
        <v>197</v>
      </c>
      <c r="I5124" s="23" t="s">
        <v>32</v>
      </c>
      <c r="J5124" s="23" t="s">
        <v>42</v>
      </c>
      <c r="K5124" s="23" t="s">
        <v>24</v>
      </c>
      <c r="L5124" s="23">
        <v>2</v>
      </c>
      <c r="M5124" s="23">
        <v>26.6</v>
      </c>
      <c r="N5124" s="23">
        <v>5</v>
      </c>
      <c r="O5124" s="23">
        <v>12</v>
      </c>
      <c r="P5124" s="23" t="s">
        <v>65</v>
      </c>
      <c r="Q5124" s="23" t="s">
        <v>90</v>
      </c>
      <c r="R5124" s="23">
        <f t="shared" si="400"/>
        <v>1</v>
      </c>
      <c r="S5124" s="23" t="str">
        <f t="shared" si="401"/>
        <v>ORD105121_20251011_CUST02889_MED011</v>
      </c>
      <c r="T5124" s="23">
        <f t="shared" si="402"/>
        <v>1</v>
      </c>
      <c r="U5124" s="6">
        <f t="shared" si="403"/>
        <v>53.2</v>
      </c>
      <c r="V5124" s="6">
        <f>tbl_Raw_Data[[#This Row],[Discount_Pct]]*tbl_Raw_Data[[#This Row],[Gross_Amount]]/100</f>
        <v>2.66</v>
      </c>
      <c r="W5124" s="6">
        <f>tbl_Raw_Data[[#This Row],[Gross_Amount]]-tbl_Raw_Data[[#This Row],[Discount_Amount]]</f>
        <v>50.540000000000006</v>
      </c>
      <c r="X5124" s="6">
        <f>tbl_Raw_Data[[#This Row],[Net_Amount_Before_Tax]]*tbl_Raw_Data[[#This Row],[Tax_Pct]]/100</f>
        <v>6.0648</v>
      </c>
      <c r="Y5124" s="6">
        <f>tbl_Raw_Data[[#This Row],[Net_Amount_Before_Tax]]+tbl_Raw_Data[[#This Row],[Tax_Amount]]</f>
        <v>56.604800000000004</v>
      </c>
      <c r="Z5124" s="6">
        <f t="shared" si="404"/>
        <v>0</v>
      </c>
    </row>
    <row r="5125" spans="1:26" x14ac:dyDescent="0.3">
      <c r="A5125" s="23" t="s">
        <v>7180</v>
      </c>
      <c r="B5125" s="34">
        <v>45754</v>
      </c>
      <c r="C5125" s="23" t="s">
        <v>7181</v>
      </c>
      <c r="D5125" s="23" t="s">
        <v>123</v>
      </c>
      <c r="E5125" s="23" t="s">
        <v>101</v>
      </c>
      <c r="F5125" s="23">
        <v>226016</v>
      </c>
      <c r="G5125" s="23" t="s">
        <v>145</v>
      </c>
      <c r="H5125" s="23" t="s">
        <v>146</v>
      </c>
      <c r="I5125" s="23" t="s">
        <v>147</v>
      </c>
      <c r="J5125" s="23" t="s">
        <v>148</v>
      </c>
      <c r="K5125" s="23" t="s">
        <v>24</v>
      </c>
      <c r="L5125" s="23">
        <v>1</v>
      </c>
      <c r="M5125" s="23">
        <v>110.22</v>
      </c>
      <c r="N5125" s="23">
        <v>0</v>
      </c>
      <c r="O5125" s="23">
        <v>12</v>
      </c>
      <c r="P5125" s="23" t="s">
        <v>33</v>
      </c>
      <c r="Q5125" s="23" t="s">
        <v>44</v>
      </c>
      <c r="R5125" s="23">
        <f t="shared" si="400"/>
        <v>1</v>
      </c>
      <c r="S5125" s="23" t="str">
        <f t="shared" si="401"/>
        <v>ORD105124_20250407_CUST00800_MED016</v>
      </c>
      <c r="T5125" s="23">
        <f t="shared" si="402"/>
        <v>1</v>
      </c>
      <c r="U5125" s="6">
        <f t="shared" si="403"/>
        <v>110.22</v>
      </c>
      <c r="V5125" s="6">
        <f>tbl_Raw_Data[[#This Row],[Discount_Pct]]*tbl_Raw_Data[[#This Row],[Gross_Amount]]/100</f>
        <v>0</v>
      </c>
      <c r="W5125" s="6">
        <f>tbl_Raw_Data[[#This Row],[Gross_Amount]]-tbl_Raw_Data[[#This Row],[Discount_Amount]]</f>
        <v>110.22</v>
      </c>
      <c r="X5125" s="6">
        <f>tbl_Raw_Data[[#This Row],[Net_Amount_Before_Tax]]*tbl_Raw_Data[[#This Row],[Tax_Pct]]/100</f>
        <v>13.226399999999998</v>
      </c>
      <c r="Y5125" s="6">
        <f>tbl_Raw_Data[[#This Row],[Net_Amount_Before_Tax]]+tbl_Raw_Data[[#This Row],[Tax_Amount]]</f>
        <v>123.4464</v>
      </c>
      <c r="Z5125" s="6">
        <f t="shared" si="404"/>
        <v>1</v>
      </c>
    </row>
    <row r="5126" spans="1:26" x14ac:dyDescent="0.3">
      <c r="A5126" s="23" t="s">
        <v>7182</v>
      </c>
      <c r="B5126" s="34">
        <v>45895</v>
      </c>
      <c r="C5126" s="23" t="s">
        <v>7183</v>
      </c>
      <c r="D5126" s="23" t="s">
        <v>183</v>
      </c>
      <c r="E5126" s="23" t="s">
        <v>184</v>
      </c>
      <c r="F5126" s="23">
        <v>122009</v>
      </c>
      <c r="G5126" s="23" t="s">
        <v>48</v>
      </c>
      <c r="H5126" s="23" t="s">
        <v>49</v>
      </c>
      <c r="I5126" s="23" t="s">
        <v>50</v>
      </c>
      <c r="J5126" s="23" t="s">
        <v>23</v>
      </c>
      <c r="K5126" s="23" t="s">
        <v>24</v>
      </c>
      <c r="L5126" s="23">
        <v>1</v>
      </c>
      <c r="M5126" s="23">
        <v>100.5</v>
      </c>
      <c r="N5126" s="23">
        <v>15</v>
      </c>
      <c r="O5126" s="23">
        <v>18</v>
      </c>
      <c r="P5126" s="23" t="s">
        <v>65</v>
      </c>
      <c r="Q5126" s="23" t="s">
        <v>34</v>
      </c>
      <c r="R5126" s="23">
        <f t="shared" si="400"/>
        <v>1</v>
      </c>
      <c r="S5126" s="23" t="str">
        <f t="shared" si="401"/>
        <v>ORD105125_20250826_CUST02342_MED028</v>
      </c>
      <c r="T5126" s="23">
        <f t="shared" si="402"/>
        <v>1</v>
      </c>
      <c r="U5126" s="6">
        <f t="shared" si="403"/>
        <v>100.5</v>
      </c>
      <c r="V5126" s="6">
        <f>tbl_Raw_Data[[#This Row],[Discount_Pct]]*tbl_Raw_Data[[#This Row],[Gross_Amount]]/100</f>
        <v>15.074999999999999</v>
      </c>
      <c r="W5126" s="6">
        <f>tbl_Raw_Data[[#This Row],[Gross_Amount]]-tbl_Raw_Data[[#This Row],[Discount_Amount]]</f>
        <v>85.424999999999997</v>
      </c>
      <c r="X5126" s="6">
        <f>tbl_Raw_Data[[#This Row],[Net_Amount_Before_Tax]]*tbl_Raw_Data[[#This Row],[Tax_Pct]]/100</f>
        <v>15.376499999999998</v>
      </c>
      <c r="Y5126" s="6">
        <f>tbl_Raw_Data[[#This Row],[Net_Amount_Before_Tax]]+tbl_Raw_Data[[#This Row],[Tax_Amount]]</f>
        <v>100.80149999999999</v>
      </c>
      <c r="Z5126" s="6">
        <f t="shared" si="404"/>
        <v>2</v>
      </c>
    </row>
    <row r="5127" spans="1:26" x14ac:dyDescent="0.3">
      <c r="A5127" s="23" t="s">
        <v>7184</v>
      </c>
      <c r="B5127" s="34">
        <v>45380</v>
      </c>
      <c r="C5127" s="23" t="s">
        <v>164</v>
      </c>
      <c r="D5127" s="23" t="s">
        <v>19</v>
      </c>
      <c r="E5127" s="23" t="s">
        <v>19</v>
      </c>
      <c r="F5127" s="23">
        <v>110024</v>
      </c>
      <c r="G5127" s="23" t="s">
        <v>53</v>
      </c>
      <c r="H5127" s="23" t="s">
        <v>54</v>
      </c>
      <c r="I5127" s="23" t="s">
        <v>55</v>
      </c>
      <c r="J5127" s="23" t="s">
        <v>56</v>
      </c>
      <c r="K5127" s="23" t="s">
        <v>57</v>
      </c>
      <c r="L5127" s="23">
        <v>1</v>
      </c>
      <c r="M5127" s="23">
        <v>53.36</v>
      </c>
      <c r="N5127" s="23">
        <v>0</v>
      </c>
      <c r="O5127" s="23">
        <v>18</v>
      </c>
      <c r="P5127" s="23" t="s">
        <v>65</v>
      </c>
      <c r="Q5127" s="23" t="s">
        <v>34</v>
      </c>
      <c r="R5127" s="23">
        <f t="shared" si="400"/>
        <v>1</v>
      </c>
      <c r="S5127" s="23" t="str">
        <f t="shared" si="401"/>
        <v>ORD105126_20240329_CUST02073_MED020</v>
      </c>
      <c r="T5127" s="23">
        <f t="shared" si="402"/>
        <v>1</v>
      </c>
      <c r="U5127" s="6">
        <f t="shared" si="403"/>
        <v>53.36</v>
      </c>
      <c r="V5127" s="6">
        <f>tbl_Raw_Data[[#This Row],[Discount_Pct]]*tbl_Raw_Data[[#This Row],[Gross_Amount]]/100</f>
        <v>0</v>
      </c>
      <c r="W5127" s="6">
        <f>tbl_Raw_Data[[#This Row],[Gross_Amount]]-tbl_Raw_Data[[#This Row],[Discount_Amount]]</f>
        <v>53.36</v>
      </c>
      <c r="X5127" s="6">
        <f>tbl_Raw_Data[[#This Row],[Net_Amount_Before_Tax]]*tbl_Raw_Data[[#This Row],[Tax_Pct]]/100</f>
        <v>9.6048000000000009</v>
      </c>
      <c r="Y5127" s="6">
        <f>tbl_Raw_Data[[#This Row],[Net_Amount_Before_Tax]]+tbl_Raw_Data[[#This Row],[Tax_Amount]]</f>
        <v>62.964799999999997</v>
      </c>
      <c r="Z5127" s="6">
        <f t="shared" si="404"/>
        <v>4</v>
      </c>
    </row>
    <row r="5128" spans="1:26" x14ac:dyDescent="0.3">
      <c r="A5128" s="23" t="s">
        <v>7185</v>
      </c>
      <c r="B5128" s="34">
        <v>45424</v>
      </c>
      <c r="C5128" s="23" t="s">
        <v>7186</v>
      </c>
      <c r="D5128" s="23" t="s">
        <v>130</v>
      </c>
      <c r="E5128" s="23" t="s">
        <v>131</v>
      </c>
      <c r="F5128" s="23">
        <v>700001</v>
      </c>
      <c r="G5128" s="23" t="s">
        <v>74</v>
      </c>
      <c r="H5128" s="23" t="s">
        <v>75</v>
      </c>
      <c r="I5128" s="23" t="s">
        <v>76</v>
      </c>
      <c r="J5128" s="23" t="s">
        <v>77</v>
      </c>
      <c r="K5128" s="23" t="s">
        <v>57</v>
      </c>
      <c r="L5128" s="23">
        <v>1</v>
      </c>
      <c r="M5128" s="23">
        <v>58.76</v>
      </c>
      <c r="N5128" s="23">
        <v>0</v>
      </c>
      <c r="O5128" s="23">
        <v>12</v>
      </c>
      <c r="P5128" s="23" t="s">
        <v>58</v>
      </c>
      <c r="Q5128" s="23" t="s">
        <v>90</v>
      </c>
      <c r="R5128" s="23">
        <f t="shared" si="400"/>
        <v>1</v>
      </c>
      <c r="S5128" s="23" t="str">
        <f t="shared" si="401"/>
        <v>ORD105127_20240512_CUST02105_MED008</v>
      </c>
      <c r="T5128" s="23">
        <f t="shared" si="402"/>
        <v>1</v>
      </c>
      <c r="U5128" s="6">
        <f t="shared" si="403"/>
        <v>58.76</v>
      </c>
      <c r="V5128" s="6">
        <f>tbl_Raw_Data[[#This Row],[Discount_Pct]]*tbl_Raw_Data[[#This Row],[Gross_Amount]]/100</f>
        <v>0</v>
      </c>
      <c r="W5128" s="6">
        <f>tbl_Raw_Data[[#This Row],[Gross_Amount]]-tbl_Raw_Data[[#This Row],[Discount_Amount]]</f>
        <v>58.76</v>
      </c>
      <c r="X5128" s="6">
        <f>tbl_Raw_Data[[#This Row],[Net_Amount_Before_Tax]]*tbl_Raw_Data[[#This Row],[Tax_Pct]]/100</f>
        <v>7.0511999999999997</v>
      </c>
      <c r="Y5128" s="6">
        <f>tbl_Raw_Data[[#This Row],[Net_Amount_Before_Tax]]+tbl_Raw_Data[[#This Row],[Tax_Amount]]</f>
        <v>65.811199999999999</v>
      </c>
      <c r="Z5128" s="6">
        <f t="shared" si="404"/>
        <v>1</v>
      </c>
    </row>
    <row r="5129" spans="1:26" x14ac:dyDescent="0.3">
      <c r="A5129" s="23" t="s">
        <v>7185</v>
      </c>
      <c r="B5129" s="34">
        <v>45957</v>
      </c>
      <c r="C5129" s="23" t="s">
        <v>7187</v>
      </c>
      <c r="D5129" s="23" t="s">
        <v>130</v>
      </c>
      <c r="E5129" s="23" t="s">
        <v>131</v>
      </c>
      <c r="F5129" s="23">
        <v>700019</v>
      </c>
      <c r="G5129" s="23" t="s">
        <v>185</v>
      </c>
      <c r="H5129" s="23" t="s">
        <v>186</v>
      </c>
      <c r="I5129" s="23" t="s">
        <v>76</v>
      </c>
      <c r="J5129" s="23" t="s">
        <v>187</v>
      </c>
      <c r="K5129" s="23" t="s">
        <v>57</v>
      </c>
      <c r="L5129" s="23">
        <v>2</v>
      </c>
      <c r="M5129" s="23">
        <v>80.23</v>
      </c>
      <c r="N5129" s="23">
        <v>5</v>
      </c>
      <c r="O5129" s="23">
        <v>5</v>
      </c>
      <c r="P5129" s="23" t="s">
        <v>33</v>
      </c>
      <c r="Q5129" s="23" t="s">
        <v>44</v>
      </c>
      <c r="R5129" s="23">
        <f t="shared" si="400"/>
        <v>1</v>
      </c>
      <c r="S5129" s="23" t="str">
        <f t="shared" si="401"/>
        <v>ORD105127_20251027_CUST02735_MED009</v>
      </c>
      <c r="T5129" s="23">
        <f t="shared" si="402"/>
        <v>1</v>
      </c>
      <c r="U5129" s="6">
        <f t="shared" si="403"/>
        <v>160.46</v>
      </c>
      <c r="V5129" s="6">
        <f>tbl_Raw_Data[[#This Row],[Discount_Pct]]*tbl_Raw_Data[[#This Row],[Gross_Amount]]/100</f>
        <v>8.0230000000000015</v>
      </c>
      <c r="W5129" s="6">
        <f>tbl_Raw_Data[[#This Row],[Gross_Amount]]-tbl_Raw_Data[[#This Row],[Discount_Amount]]</f>
        <v>152.43700000000001</v>
      </c>
      <c r="X5129" s="6">
        <f>tbl_Raw_Data[[#This Row],[Net_Amount_Before_Tax]]*tbl_Raw_Data[[#This Row],[Tax_Pct]]/100</f>
        <v>7.6218500000000002</v>
      </c>
      <c r="Y5129" s="6">
        <f>tbl_Raw_Data[[#This Row],[Net_Amount_Before_Tax]]+tbl_Raw_Data[[#This Row],[Tax_Amount]]</f>
        <v>160.05885000000001</v>
      </c>
      <c r="Z5129" s="6">
        <f t="shared" si="404"/>
        <v>1</v>
      </c>
    </row>
    <row r="5130" spans="1:26" x14ac:dyDescent="0.3">
      <c r="A5130" s="23" t="s">
        <v>7188</v>
      </c>
      <c r="B5130" s="34">
        <v>45312</v>
      </c>
      <c r="C5130" s="23" t="s">
        <v>1947</v>
      </c>
      <c r="D5130" s="23" t="s">
        <v>37</v>
      </c>
      <c r="E5130" s="23" t="s">
        <v>38</v>
      </c>
      <c r="F5130" s="23">
        <v>452001</v>
      </c>
      <c r="G5130" s="23" t="s">
        <v>315</v>
      </c>
      <c r="H5130" s="23" t="s">
        <v>316</v>
      </c>
      <c r="I5130" s="23" t="s">
        <v>50</v>
      </c>
      <c r="J5130" s="23" t="s">
        <v>114</v>
      </c>
      <c r="K5130" s="23" t="s">
        <v>24</v>
      </c>
      <c r="L5130" s="23">
        <v>1</v>
      </c>
      <c r="M5130" s="23">
        <v>108.7</v>
      </c>
      <c r="N5130" s="23">
        <v>5</v>
      </c>
      <c r="O5130" s="23">
        <v>18</v>
      </c>
      <c r="P5130" s="23" t="s">
        <v>33</v>
      </c>
      <c r="Q5130" s="23" t="s">
        <v>34</v>
      </c>
      <c r="R5130" s="23">
        <f t="shared" si="400"/>
        <v>1</v>
      </c>
      <c r="S5130" s="23" t="str">
        <f t="shared" si="401"/>
        <v>ORD105129_20240121_CUST00395_MED012</v>
      </c>
      <c r="T5130" s="23">
        <f t="shared" si="402"/>
        <v>1</v>
      </c>
      <c r="U5130" s="6">
        <f t="shared" si="403"/>
        <v>108.7</v>
      </c>
      <c r="V5130" s="6">
        <f>tbl_Raw_Data[[#This Row],[Discount_Pct]]*tbl_Raw_Data[[#This Row],[Gross_Amount]]/100</f>
        <v>5.4349999999999996</v>
      </c>
      <c r="W5130" s="6">
        <f>tbl_Raw_Data[[#This Row],[Gross_Amount]]-tbl_Raw_Data[[#This Row],[Discount_Amount]]</f>
        <v>103.265</v>
      </c>
      <c r="X5130" s="6">
        <f>tbl_Raw_Data[[#This Row],[Net_Amount_Before_Tax]]*tbl_Raw_Data[[#This Row],[Tax_Pct]]/100</f>
        <v>18.587699999999998</v>
      </c>
      <c r="Y5130" s="6">
        <f>tbl_Raw_Data[[#This Row],[Net_Amount_Before_Tax]]+tbl_Raw_Data[[#This Row],[Tax_Amount]]</f>
        <v>121.8527</v>
      </c>
      <c r="Z5130" s="6">
        <f t="shared" si="404"/>
        <v>2</v>
      </c>
    </row>
    <row r="5131" spans="1:26" x14ac:dyDescent="0.3">
      <c r="A5131" s="23" t="s">
        <v>7189</v>
      </c>
      <c r="B5131" s="34">
        <v>45651</v>
      </c>
      <c r="C5131" s="23" t="s">
        <v>4418</v>
      </c>
      <c r="D5131" s="23" t="s">
        <v>28</v>
      </c>
      <c r="E5131" s="23" t="s">
        <v>29</v>
      </c>
      <c r="F5131" s="23">
        <v>500090</v>
      </c>
      <c r="G5131" s="23" t="s">
        <v>132</v>
      </c>
      <c r="H5131" s="23" t="s">
        <v>133</v>
      </c>
      <c r="I5131" s="23" t="s">
        <v>134</v>
      </c>
      <c r="J5131" s="23" t="s">
        <v>135</v>
      </c>
      <c r="K5131" s="23" t="s">
        <v>57</v>
      </c>
      <c r="L5131" s="23">
        <v>2</v>
      </c>
      <c r="M5131" s="23">
        <v>84.14</v>
      </c>
      <c r="N5131" s="23">
        <v>5</v>
      </c>
      <c r="O5131" s="23">
        <v>5</v>
      </c>
      <c r="P5131" s="23" t="s">
        <v>25</v>
      </c>
      <c r="Q5131" s="23" t="s">
        <v>34</v>
      </c>
      <c r="R5131" s="23">
        <f t="shared" si="400"/>
        <v>1</v>
      </c>
      <c r="S5131" s="23" t="str">
        <f t="shared" si="401"/>
        <v>ORD105130_20241225_CUST01942_MED007</v>
      </c>
      <c r="T5131" s="23">
        <f t="shared" si="402"/>
        <v>1</v>
      </c>
      <c r="U5131" s="6">
        <f t="shared" si="403"/>
        <v>168.28</v>
      </c>
      <c r="V5131" s="6">
        <f>tbl_Raw_Data[[#This Row],[Discount_Pct]]*tbl_Raw_Data[[#This Row],[Gross_Amount]]/100</f>
        <v>8.4139999999999997</v>
      </c>
      <c r="W5131" s="6">
        <f>tbl_Raw_Data[[#This Row],[Gross_Amount]]-tbl_Raw_Data[[#This Row],[Discount_Amount]]</f>
        <v>159.86600000000001</v>
      </c>
      <c r="X5131" s="6">
        <f>tbl_Raw_Data[[#This Row],[Net_Amount_Before_Tax]]*tbl_Raw_Data[[#This Row],[Tax_Pct]]/100</f>
        <v>7.9933000000000005</v>
      </c>
      <c r="Y5131" s="6">
        <f>tbl_Raw_Data[[#This Row],[Net_Amount_Before_Tax]]+tbl_Raw_Data[[#This Row],[Tax_Amount]]</f>
        <v>167.85930000000002</v>
      </c>
      <c r="Z5131" s="6">
        <f t="shared" si="404"/>
        <v>4</v>
      </c>
    </row>
    <row r="5132" spans="1:26" x14ac:dyDescent="0.3">
      <c r="A5132" s="23" t="s">
        <v>7190</v>
      </c>
      <c r="B5132" s="34">
        <v>45936</v>
      </c>
      <c r="C5132" s="23" t="s">
        <v>1044</v>
      </c>
      <c r="D5132" s="23" t="s">
        <v>72</v>
      </c>
      <c r="E5132" s="23" t="s">
        <v>73</v>
      </c>
      <c r="F5132" s="23">
        <v>302021</v>
      </c>
      <c r="G5132" s="23" t="s">
        <v>68</v>
      </c>
      <c r="H5132" s="23" t="s">
        <v>69</v>
      </c>
      <c r="I5132" s="23" t="s">
        <v>55</v>
      </c>
      <c r="J5132" s="23" t="s">
        <v>56</v>
      </c>
      <c r="K5132" s="23" t="s">
        <v>24</v>
      </c>
      <c r="L5132" s="23">
        <v>1</v>
      </c>
      <c r="M5132" s="23">
        <v>24.68</v>
      </c>
      <c r="N5132" s="23">
        <v>0</v>
      </c>
      <c r="O5132" s="23">
        <v>5</v>
      </c>
      <c r="P5132" s="23" t="s">
        <v>58</v>
      </c>
      <c r="Q5132" s="23" t="s">
        <v>34</v>
      </c>
      <c r="R5132" s="23">
        <f t="shared" si="400"/>
        <v>1</v>
      </c>
      <c r="S5132" s="23" t="str">
        <f t="shared" si="401"/>
        <v>ORD105131_20251006_CUST02013_MED003</v>
      </c>
      <c r="T5132" s="23">
        <f t="shared" si="402"/>
        <v>1</v>
      </c>
      <c r="U5132" s="6">
        <f t="shared" si="403"/>
        <v>24.68</v>
      </c>
      <c r="V5132" s="6">
        <f>tbl_Raw_Data[[#This Row],[Discount_Pct]]*tbl_Raw_Data[[#This Row],[Gross_Amount]]/100</f>
        <v>0</v>
      </c>
      <c r="W5132" s="6">
        <f>tbl_Raw_Data[[#This Row],[Gross_Amount]]-tbl_Raw_Data[[#This Row],[Discount_Amount]]</f>
        <v>24.68</v>
      </c>
      <c r="X5132" s="6">
        <f>tbl_Raw_Data[[#This Row],[Net_Amount_Before_Tax]]*tbl_Raw_Data[[#This Row],[Tax_Pct]]/100</f>
        <v>1.234</v>
      </c>
      <c r="Y5132" s="6">
        <f>tbl_Raw_Data[[#This Row],[Net_Amount_Before_Tax]]+tbl_Raw_Data[[#This Row],[Tax_Amount]]</f>
        <v>25.914000000000001</v>
      </c>
      <c r="Z5132" s="6">
        <f t="shared" si="404"/>
        <v>3</v>
      </c>
    </row>
    <row r="5133" spans="1:26" x14ac:dyDescent="0.3">
      <c r="A5133" s="23" t="s">
        <v>7191</v>
      </c>
      <c r="B5133" s="34">
        <v>45598</v>
      </c>
      <c r="C5133" s="23" t="s">
        <v>5774</v>
      </c>
      <c r="D5133" s="23" t="s">
        <v>159</v>
      </c>
      <c r="E5133" s="23" t="s">
        <v>47</v>
      </c>
      <c r="F5133" s="23">
        <v>400069</v>
      </c>
      <c r="G5133" s="23" t="s">
        <v>119</v>
      </c>
      <c r="H5133" s="23" t="s">
        <v>120</v>
      </c>
      <c r="I5133" s="23" t="s">
        <v>32</v>
      </c>
      <c r="J5133" s="23" t="s">
        <v>64</v>
      </c>
      <c r="K5133" s="23" t="s">
        <v>57</v>
      </c>
      <c r="L5133" s="23">
        <v>2</v>
      </c>
      <c r="M5133" s="23">
        <v>63.46</v>
      </c>
      <c r="N5133" s="23">
        <v>5</v>
      </c>
      <c r="O5133" s="23">
        <v>18</v>
      </c>
      <c r="P5133" s="23" t="s">
        <v>65</v>
      </c>
      <c r="Q5133" s="23" t="s">
        <v>34</v>
      </c>
      <c r="R5133" s="23">
        <f t="shared" si="400"/>
        <v>1</v>
      </c>
      <c r="S5133" s="23" t="str">
        <f t="shared" si="401"/>
        <v>ORD105132_20241102_CUST01413_MED010</v>
      </c>
      <c r="T5133" s="23">
        <f t="shared" si="402"/>
        <v>1</v>
      </c>
      <c r="U5133" s="6">
        <f t="shared" si="403"/>
        <v>126.92</v>
      </c>
      <c r="V5133" s="6">
        <f>tbl_Raw_Data[[#This Row],[Discount_Pct]]*tbl_Raw_Data[[#This Row],[Gross_Amount]]/100</f>
        <v>6.3460000000000001</v>
      </c>
      <c r="W5133" s="6">
        <f>tbl_Raw_Data[[#This Row],[Gross_Amount]]-tbl_Raw_Data[[#This Row],[Discount_Amount]]</f>
        <v>120.574</v>
      </c>
      <c r="X5133" s="6">
        <f>tbl_Raw_Data[[#This Row],[Net_Amount_Before_Tax]]*tbl_Raw_Data[[#This Row],[Tax_Pct]]/100</f>
        <v>21.703319999999998</v>
      </c>
      <c r="Y5133" s="6">
        <f>tbl_Raw_Data[[#This Row],[Net_Amount_Before_Tax]]+tbl_Raw_Data[[#This Row],[Tax_Amount]]</f>
        <v>142.27732</v>
      </c>
      <c r="Z5133" s="6">
        <f t="shared" si="404"/>
        <v>2</v>
      </c>
    </row>
    <row r="5134" spans="1:26" x14ac:dyDescent="0.3">
      <c r="A5134" s="23" t="s">
        <v>7192</v>
      </c>
      <c r="B5134" s="34">
        <v>45509</v>
      </c>
      <c r="C5134" s="23" t="s">
        <v>1287</v>
      </c>
      <c r="D5134" s="23" t="s">
        <v>72</v>
      </c>
      <c r="E5134" s="23" t="s">
        <v>73</v>
      </c>
      <c r="F5134" s="23">
        <v>302001</v>
      </c>
      <c r="G5134" s="23" t="s">
        <v>192</v>
      </c>
      <c r="H5134" s="23" t="s">
        <v>193</v>
      </c>
      <c r="I5134" s="23" t="s">
        <v>41</v>
      </c>
      <c r="J5134" s="23" t="s">
        <v>194</v>
      </c>
      <c r="K5134" s="23" t="s">
        <v>24</v>
      </c>
      <c r="L5134" s="23">
        <v>5</v>
      </c>
      <c r="M5134" s="23">
        <v>32.19</v>
      </c>
      <c r="N5134" s="23">
        <v>5</v>
      </c>
      <c r="O5134" s="23">
        <v>12</v>
      </c>
      <c r="P5134" s="23" t="s">
        <v>89</v>
      </c>
      <c r="Q5134" s="23" t="s">
        <v>34</v>
      </c>
      <c r="R5134" s="23">
        <f t="shared" si="400"/>
        <v>1</v>
      </c>
      <c r="S5134" s="23" t="str">
        <f t="shared" si="401"/>
        <v>ORD105133_20240805_CUST01572_MED002</v>
      </c>
      <c r="T5134" s="23">
        <f t="shared" si="402"/>
        <v>1</v>
      </c>
      <c r="U5134" s="6">
        <f t="shared" si="403"/>
        <v>160.94999999999999</v>
      </c>
      <c r="V5134" s="6">
        <f>tbl_Raw_Data[[#This Row],[Discount_Pct]]*tbl_Raw_Data[[#This Row],[Gross_Amount]]/100</f>
        <v>8.0474999999999994</v>
      </c>
      <c r="W5134" s="6">
        <f>tbl_Raw_Data[[#This Row],[Gross_Amount]]-tbl_Raw_Data[[#This Row],[Discount_Amount]]</f>
        <v>152.90249999999997</v>
      </c>
      <c r="X5134" s="6">
        <f>tbl_Raw_Data[[#This Row],[Net_Amount_Before_Tax]]*tbl_Raw_Data[[#This Row],[Tax_Pct]]/100</f>
        <v>18.348299999999998</v>
      </c>
      <c r="Y5134" s="6">
        <f>tbl_Raw_Data[[#This Row],[Net_Amount_Before_Tax]]+tbl_Raw_Data[[#This Row],[Tax_Amount]]</f>
        <v>171.25079999999997</v>
      </c>
      <c r="Z5134" s="6">
        <f t="shared" si="404"/>
        <v>3</v>
      </c>
    </row>
    <row r="5135" spans="1:26" x14ac:dyDescent="0.3">
      <c r="A5135" s="23" t="s">
        <v>7193</v>
      </c>
      <c r="B5135" s="34">
        <v>45539</v>
      </c>
      <c r="C5135" s="23" t="s">
        <v>7194</v>
      </c>
      <c r="D5135" s="23" t="s">
        <v>72</v>
      </c>
      <c r="E5135" s="23" t="s">
        <v>73</v>
      </c>
      <c r="F5135" s="23">
        <v>302021</v>
      </c>
      <c r="G5135" s="23" t="s">
        <v>102</v>
      </c>
      <c r="H5135" s="23" t="s">
        <v>103</v>
      </c>
      <c r="I5135" s="23" t="s">
        <v>104</v>
      </c>
      <c r="J5135" s="23" t="s">
        <v>64</v>
      </c>
      <c r="K5135" s="23" t="s">
        <v>57</v>
      </c>
      <c r="L5135" s="23">
        <v>1</v>
      </c>
      <c r="M5135" s="23">
        <v>108.14</v>
      </c>
      <c r="N5135" s="23">
        <v>5</v>
      </c>
      <c r="O5135" s="23">
        <v>5</v>
      </c>
      <c r="P5135" s="23" t="s">
        <v>58</v>
      </c>
      <c r="Q5135" s="23" t="s">
        <v>34</v>
      </c>
      <c r="R5135" s="23">
        <f t="shared" si="400"/>
        <v>1</v>
      </c>
      <c r="S5135" s="23" t="str">
        <f t="shared" si="401"/>
        <v>ORD105134_20240904_CUST02132_MED029</v>
      </c>
      <c r="T5135" s="23">
        <f t="shared" si="402"/>
        <v>1</v>
      </c>
      <c r="U5135" s="6">
        <f t="shared" si="403"/>
        <v>108.14</v>
      </c>
      <c r="V5135" s="6">
        <f>tbl_Raw_Data[[#This Row],[Discount_Pct]]*tbl_Raw_Data[[#This Row],[Gross_Amount]]/100</f>
        <v>5.407</v>
      </c>
      <c r="W5135" s="6">
        <f>tbl_Raw_Data[[#This Row],[Gross_Amount]]-tbl_Raw_Data[[#This Row],[Discount_Amount]]</f>
        <v>102.733</v>
      </c>
      <c r="X5135" s="6">
        <f>tbl_Raw_Data[[#This Row],[Net_Amount_Before_Tax]]*tbl_Raw_Data[[#This Row],[Tax_Pct]]/100</f>
        <v>5.1366499999999995</v>
      </c>
      <c r="Y5135" s="6">
        <f>tbl_Raw_Data[[#This Row],[Net_Amount_Before_Tax]]+tbl_Raw_Data[[#This Row],[Tax_Amount]]</f>
        <v>107.86965000000001</v>
      </c>
      <c r="Z5135" s="6">
        <f t="shared" si="404"/>
        <v>1</v>
      </c>
    </row>
    <row r="5136" spans="1:26" x14ac:dyDescent="0.3">
      <c r="A5136" s="23" t="s">
        <v>7195</v>
      </c>
      <c r="B5136" s="34">
        <v>45959</v>
      </c>
      <c r="C5136" s="23" t="s">
        <v>5458</v>
      </c>
      <c r="D5136" s="23" t="s">
        <v>37</v>
      </c>
      <c r="E5136" s="23" t="s">
        <v>38</v>
      </c>
      <c r="F5136" s="23">
        <v>452018</v>
      </c>
      <c r="G5136" s="23" t="s">
        <v>53</v>
      </c>
      <c r="H5136" s="23" t="s">
        <v>54</v>
      </c>
      <c r="I5136" s="23" t="s">
        <v>55</v>
      </c>
      <c r="J5136" s="23" t="s">
        <v>56</v>
      </c>
      <c r="K5136" s="23" t="s">
        <v>57</v>
      </c>
      <c r="L5136" s="23">
        <v>2</v>
      </c>
      <c r="M5136" s="23">
        <v>55.17</v>
      </c>
      <c r="N5136" s="23">
        <v>0</v>
      </c>
      <c r="O5136" s="23">
        <v>5</v>
      </c>
      <c r="P5136" s="23" t="s">
        <v>65</v>
      </c>
      <c r="Q5136" s="23" t="s">
        <v>34</v>
      </c>
      <c r="R5136" s="23">
        <f t="shared" si="400"/>
        <v>1</v>
      </c>
      <c r="S5136" s="23" t="str">
        <f t="shared" si="401"/>
        <v>ORD105135_20251029_CUST00096_MED020</v>
      </c>
      <c r="T5136" s="23">
        <f t="shared" si="402"/>
        <v>1</v>
      </c>
      <c r="U5136" s="6">
        <f t="shared" si="403"/>
        <v>110.34</v>
      </c>
      <c r="V5136" s="6">
        <f>tbl_Raw_Data[[#This Row],[Discount_Pct]]*tbl_Raw_Data[[#This Row],[Gross_Amount]]/100</f>
        <v>0</v>
      </c>
      <c r="W5136" s="6">
        <f>tbl_Raw_Data[[#This Row],[Gross_Amount]]-tbl_Raw_Data[[#This Row],[Discount_Amount]]</f>
        <v>110.34</v>
      </c>
      <c r="X5136" s="6">
        <f>tbl_Raw_Data[[#This Row],[Net_Amount_Before_Tax]]*tbl_Raw_Data[[#This Row],[Tax_Pct]]/100</f>
        <v>5.5170000000000003</v>
      </c>
      <c r="Y5136" s="6">
        <f>tbl_Raw_Data[[#This Row],[Net_Amount_Before_Tax]]+tbl_Raw_Data[[#This Row],[Tax_Amount]]</f>
        <v>115.857</v>
      </c>
      <c r="Z5136" s="6">
        <f t="shared" si="404"/>
        <v>3</v>
      </c>
    </row>
    <row r="5137" spans="1:26" x14ac:dyDescent="0.3">
      <c r="A5137" s="23" t="s">
        <v>7196</v>
      </c>
      <c r="B5137" s="34">
        <v>45533</v>
      </c>
      <c r="C5137" s="23" t="s">
        <v>2970</v>
      </c>
      <c r="D5137" s="23" t="s">
        <v>52</v>
      </c>
      <c r="E5137" s="23" t="s">
        <v>52</v>
      </c>
      <c r="F5137" s="23">
        <v>160001</v>
      </c>
      <c r="G5137" s="23" t="s">
        <v>39</v>
      </c>
      <c r="H5137" s="23" t="s">
        <v>40</v>
      </c>
      <c r="I5137" s="23" t="s">
        <v>41</v>
      </c>
      <c r="J5137" s="23" t="s">
        <v>42</v>
      </c>
      <c r="K5137" s="23" t="s">
        <v>24</v>
      </c>
      <c r="L5137" s="23">
        <v>1</v>
      </c>
      <c r="M5137" s="23">
        <v>26.42</v>
      </c>
      <c r="N5137" s="23">
        <v>5</v>
      </c>
      <c r="O5137" s="23">
        <v>18</v>
      </c>
      <c r="P5137" s="23" t="s">
        <v>58</v>
      </c>
      <c r="Q5137" s="23" t="s">
        <v>34</v>
      </c>
      <c r="R5137" s="23">
        <f t="shared" si="400"/>
        <v>1</v>
      </c>
      <c r="S5137" s="23" t="str">
        <f t="shared" si="401"/>
        <v>ORD105136_20240829_CUST00090_MED001</v>
      </c>
      <c r="T5137" s="23">
        <f t="shared" si="402"/>
        <v>1</v>
      </c>
      <c r="U5137" s="6">
        <f t="shared" si="403"/>
        <v>26.42</v>
      </c>
      <c r="V5137" s="6">
        <f>tbl_Raw_Data[[#This Row],[Discount_Pct]]*tbl_Raw_Data[[#This Row],[Gross_Amount]]/100</f>
        <v>1.3210000000000002</v>
      </c>
      <c r="W5137" s="6">
        <f>tbl_Raw_Data[[#This Row],[Gross_Amount]]-tbl_Raw_Data[[#This Row],[Discount_Amount]]</f>
        <v>25.099</v>
      </c>
      <c r="X5137" s="6">
        <f>tbl_Raw_Data[[#This Row],[Net_Amount_Before_Tax]]*tbl_Raw_Data[[#This Row],[Tax_Pct]]/100</f>
        <v>4.5178199999999995</v>
      </c>
      <c r="Y5137" s="6">
        <f>tbl_Raw_Data[[#This Row],[Net_Amount_Before_Tax]]+tbl_Raw_Data[[#This Row],[Tax_Amount]]</f>
        <v>29.616820000000001</v>
      </c>
      <c r="Z5137" s="6">
        <f t="shared" si="404"/>
        <v>5</v>
      </c>
    </row>
    <row r="5138" spans="1:26" x14ac:dyDescent="0.3">
      <c r="A5138" s="23" t="s">
        <v>7197</v>
      </c>
      <c r="B5138" s="34">
        <v>45817</v>
      </c>
      <c r="C5138" s="23" t="s">
        <v>7198</v>
      </c>
      <c r="D5138" s="23" t="s">
        <v>28</v>
      </c>
      <c r="E5138" s="23" t="s">
        <v>29</v>
      </c>
      <c r="F5138" s="23">
        <v>500032</v>
      </c>
      <c r="G5138" s="23" t="s">
        <v>132</v>
      </c>
      <c r="H5138" s="23" t="s">
        <v>133</v>
      </c>
      <c r="I5138" s="23" t="s">
        <v>134</v>
      </c>
      <c r="J5138" s="23" t="s">
        <v>135</v>
      </c>
      <c r="K5138" s="23" t="s">
        <v>57</v>
      </c>
      <c r="L5138" s="23">
        <v>1</v>
      </c>
      <c r="M5138" s="23">
        <v>69.59</v>
      </c>
      <c r="N5138" s="23">
        <v>10</v>
      </c>
      <c r="O5138" s="23">
        <v>12</v>
      </c>
      <c r="P5138" s="23" t="s">
        <v>58</v>
      </c>
      <c r="Q5138" s="23" t="s">
        <v>34</v>
      </c>
      <c r="R5138" s="23">
        <f t="shared" si="400"/>
        <v>1</v>
      </c>
      <c r="S5138" s="23" t="str">
        <f t="shared" si="401"/>
        <v>ORD105137_20250609_CUST01964_MED007</v>
      </c>
      <c r="T5138" s="23">
        <f t="shared" si="402"/>
        <v>1</v>
      </c>
      <c r="U5138" s="6">
        <f t="shared" si="403"/>
        <v>69.59</v>
      </c>
      <c r="V5138" s="6">
        <f>tbl_Raw_Data[[#This Row],[Discount_Pct]]*tbl_Raw_Data[[#This Row],[Gross_Amount]]/100</f>
        <v>6.9590000000000005</v>
      </c>
      <c r="W5138" s="6">
        <f>tbl_Raw_Data[[#This Row],[Gross_Amount]]-tbl_Raw_Data[[#This Row],[Discount_Amount]]</f>
        <v>62.631</v>
      </c>
      <c r="X5138" s="6">
        <f>tbl_Raw_Data[[#This Row],[Net_Amount_Before_Tax]]*tbl_Raw_Data[[#This Row],[Tax_Pct]]/100</f>
        <v>7.51572</v>
      </c>
      <c r="Y5138" s="6">
        <f>tbl_Raw_Data[[#This Row],[Net_Amount_Before_Tax]]+tbl_Raw_Data[[#This Row],[Tax_Amount]]</f>
        <v>70.146720000000002</v>
      </c>
      <c r="Z5138" s="6">
        <f t="shared" si="404"/>
        <v>1</v>
      </c>
    </row>
    <row r="5139" spans="1:26" x14ac:dyDescent="0.3">
      <c r="A5139" s="23" t="s">
        <v>7199</v>
      </c>
      <c r="B5139" s="34">
        <v>45759</v>
      </c>
      <c r="C5139" s="23" t="s">
        <v>3467</v>
      </c>
      <c r="D5139" s="23" t="s">
        <v>92</v>
      </c>
      <c r="E5139" s="23" t="s">
        <v>93</v>
      </c>
      <c r="F5139" s="23">
        <v>560001</v>
      </c>
      <c r="G5139" s="23" t="s">
        <v>132</v>
      </c>
      <c r="H5139" s="23" t="s">
        <v>133</v>
      </c>
      <c r="I5139" s="23" t="s">
        <v>134</v>
      </c>
      <c r="J5139" s="23" t="s">
        <v>135</v>
      </c>
      <c r="K5139" s="23" t="s">
        <v>57</v>
      </c>
      <c r="L5139" s="23">
        <v>3</v>
      </c>
      <c r="M5139" s="23">
        <v>70.5</v>
      </c>
      <c r="N5139" s="23">
        <v>5</v>
      </c>
      <c r="O5139" s="23">
        <v>5</v>
      </c>
      <c r="P5139" s="23" t="s">
        <v>65</v>
      </c>
      <c r="Q5139" s="23" t="s">
        <v>34</v>
      </c>
      <c r="R5139" s="23">
        <f t="shared" si="400"/>
        <v>1</v>
      </c>
      <c r="S5139" s="23" t="str">
        <f t="shared" si="401"/>
        <v>ORD105138_20250412_CUST00751_MED007</v>
      </c>
      <c r="T5139" s="23">
        <f t="shared" si="402"/>
        <v>1</v>
      </c>
      <c r="U5139" s="6">
        <f t="shared" si="403"/>
        <v>211.5</v>
      </c>
      <c r="V5139" s="6">
        <f>tbl_Raw_Data[[#This Row],[Discount_Pct]]*tbl_Raw_Data[[#This Row],[Gross_Amount]]/100</f>
        <v>10.574999999999999</v>
      </c>
      <c r="W5139" s="6">
        <f>tbl_Raw_Data[[#This Row],[Gross_Amount]]-tbl_Raw_Data[[#This Row],[Discount_Amount]]</f>
        <v>200.92500000000001</v>
      </c>
      <c r="X5139" s="6">
        <f>tbl_Raw_Data[[#This Row],[Net_Amount_Before_Tax]]*tbl_Raw_Data[[#This Row],[Tax_Pct]]/100</f>
        <v>10.046250000000001</v>
      </c>
      <c r="Y5139" s="6">
        <f>tbl_Raw_Data[[#This Row],[Net_Amount_Before_Tax]]+tbl_Raw_Data[[#This Row],[Tax_Amount]]</f>
        <v>210.97125</v>
      </c>
      <c r="Z5139" s="6">
        <f t="shared" si="404"/>
        <v>2</v>
      </c>
    </row>
    <row r="5140" spans="1:26" x14ac:dyDescent="0.3">
      <c r="A5140" s="23" t="s">
        <v>7199</v>
      </c>
      <c r="B5140" s="34">
        <v>45956</v>
      </c>
      <c r="C5140" s="23" t="s">
        <v>6051</v>
      </c>
      <c r="D5140" s="23" t="s">
        <v>80</v>
      </c>
      <c r="E5140" s="23" t="s">
        <v>81</v>
      </c>
      <c r="F5140" s="23">
        <v>395003</v>
      </c>
      <c r="G5140" s="23" t="s">
        <v>192</v>
      </c>
      <c r="H5140" s="23" t="s">
        <v>193</v>
      </c>
      <c r="I5140" s="23" t="s">
        <v>41</v>
      </c>
      <c r="J5140" s="23" t="s">
        <v>194</v>
      </c>
      <c r="K5140" s="23" t="s">
        <v>24</v>
      </c>
      <c r="L5140" s="23">
        <v>1</v>
      </c>
      <c r="M5140" s="23">
        <v>28.58</v>
      </c>
      <c r="N5140" s="23">
        <v>5</v>
      </c>
      <c r="O5140" s="23">
        <v>5</v>
      </c>
      <c r="P5140" s="23" t="s">
        <v>65</v>
      </c>
      <c r="Q5140" s="23" t="s">
        <v>34</v>
      </c>
      <c r="R5140" s="23">
        <f t="shared" si="400"/>
        <v>1</v>
      </c>
      <c r="S5140" s="23" t="str">
        <f t="shared" si="401"/>
        <v>ORD105138_20251026_CUST01581_MED002</v>
      </c>
      <c r="T5140" s="23">
        <f t="shared" si="402"/>
        <v>1</v>
      </c>
      <c r="U5140" s="6">
        <f t="shared" si="403"/>
        <v>28.58</v>
      </c>
      <c r="V5140" s="6">
        <f>tbl_Raw_Data[[#This Row],[Discount_Pct]]*tbl_Raw_Data[[#This Row],[Gross_Amount]]/100</f>
        <v>1.4289999999999998</v>
      </c>
      <c r="W5140" s="6">
        <f>tbl_Raw_Data[[#This Row],[Gross_Amount]]-tbl_Raw_Data[[#This Row],[Discount_Amount]]</f>
        <v>27.151</v>
      </c>
      <c r="X5140" s="6">
        <f>tbl_Raw_Data[[#This Row],[Net_Amount_Before_Tax]]*tbl_Raw_Data[[#This Row],[Tax_Pct]]/100</f>
        <v>1.35755</v>
      </c>
      <c r="Y5140" s="6">
        <f>tbl_Raw_Data[[#This Row],[Net_Amount_Before_Tax]]+tbl_Raw_Data[[#This Row],[Tax_Amount]]</f>
        <v>28.50855</v>
      </c>
      <c r="Z5140" s="6">
        <f t="shared" si="404"/>
        <v>2</v>
      </c>
    </row>
    <row r="5141" spans="1:26" x14ac:dyDescent="0.3">
      <c r="A5141" s="23" t="s">
        <v>7200</v>
      </c>
      <c r="B5141" s="34">
        <v>45964</v>
      </c>
      <c r="C5141" s="23" t="s">
        <v>2817</v>
      </c>
      <c r="D5141" s="23" t="s">
        <v>87</v>
      </c>
      <c r="E5141" s="23" t="s">
        <v>88</v>
      </c>
      <c r="F5141" s="23">
        <v>600018</v>
      </c>
      <c r="G5141" s="23" t="s">
        <v>233</v>
      </c>
      <c r="H5141" s="23" t="s">
        <v>234</v>
      </c>
      <c r="I5141" s="23" t="s">
        <v>104</v>
      </c>
      <c r="J5141" s="23" t="s">
        <v>42</v>
      </c>
      <c r="K5141" s="23" t="s">
        <v>24</v>
      </c>
      <c r="L5141" s="23">
        <v>1</v>
      </c>
      <c r="M5141" s="23">
        <v>171.1</v>
      </c>
      <c r="N5141" s="23">
        <v>10</v>
      </c>
      <c r="O5141" s="23">
        <v>5</v>
      </c>
      <c r="P5141" s="23" t="s">
        <v>89</v>
      </c>
      <c r="Q5141" s="23" t="s">
        <v>90</v>
      </c>
      <c r="R5141" s="23">
        <f t="shared" si="400"/>
        <v>1</v>
      </c>
      <c r="S5141" s="23" t="str">
        <f t="shared" si="401"/>
        <v>ORD105140_20251103_CUST01500_MED019</v>
      </c>
      <c r="T5141" s="23">
        <f t="shared" si="402"/>
        <v>1</v>
      </c>
      <c r="U5141" s="6">
        <f t="shared" si="403"/>
        <v>171.1</v>
      </c>
      <c r="V5141" s="6">
        <f>tbl_Raw_Data[[#This Row],[Discount_Pct]]*tbl_Raw_Data[[#This Row],[Gross_Amount]]/100</f>
        <v>17.11</v>
      </c>
      <c r="W5141" s="6">
        <f>tbl_Raw_Data[[#This Row],[Gross_Amount]]-tbl_Raw_Data[[#This Row],[Discount_Amount]]</f>
        <v>153.99</v>
      </c>
      <c r="X5141" s="6">
        <f>tbl_Raw_Data[[#This Row],[Net_Amount_Before_Tax]]*tbl_Raw_Data[[#This Row],[Tax_Pct]]/100</f>
        <v>7.6995000000000005</v>
      </c>
      <c r="Y5141" s="6">
        <f>tbl_Raw_Data[[#This Row],[Net_Amount_Before_Tax]]+tbl_Raw_Data[[#This Row],[Tax_Amount]]</f>
        <v>161.68950000000001</v>
      </c>
      <c r="Z5141" s="6">
        <f t="shared" si="404"/>
        <v>1</v>
      </c>
    </row>
    <row r="5142" spans="1:26" x14ac:dyDescent="0.3">
      <c r="A5142" s="23" t="s">
        <v>7201</v>
      </c>
      <c r="B5142" s="34">
        <v>45604</v>
      </c>
      <c r="C5142" s="23" t="s">
        <v>3788</v>
      </c>
      <c r="D5142" s="23" t="s">
        <v>46</v>
      </c>
      <c r="E5142" s="23" t="s">
        <v>47</v>
      </c>
      <c r="F5142" s="23">
        <v>411045</v>
      </c>
      <c r="G5142" s="23" t="s">
        <v>61</v>
      </c>
      <c r="H5142" s="23" t="s">
        <v>62</v>
      </c>
      <c r="I5142" s="23" t="s">
        <v>63</v>
      </c>
      <c r="J5142" s="23" t="s">
        <v>64</v>
      </c>
      <c r="K5142" s="23" t="s">
        <v>57</v>
      </c>
      <c r="L5142" s="23">
        <v>1</v>
      </c>
      <c r="M5142" s="23">
        <v>116.36</v>
      </c>
      <c r="N5142" s="23">
        <v>10</v>
      </c>
      <c r="O5142" s="23">
        <v>12</v>
      </c>
      <c r="P5142" s="23" t="s">
        <v>65</v>
      </c>
      <c r="Q5142" s="23" t="s">
        <v>34</v>
      </c>
      <c r="R5142" s="23">
        <f t="shared" si="400"/>
        <v>1</v>
      </c>
      <c r="S5142" s="23" t="str">
        <f t="shared" si="401"/>
        <v>ORD105141_20241108_CUST03455_MED004</v>
      </c>
      <c r="T5142" s="23">
        <f t="shared" si="402"/>
        <v>1</v>
      </c>
      <c r="U5142" s="6">
        <f t="shared" si="403"/>
        <v>116.36</v>
      </c>
      <c r="V5142" s="6">
        <f>tbl_Raw_Data[[#This Row],[Discount_Pct]]*tbl_Raw_Data[[#This Row],[Gross_Amount]]/100</f>
        <v>11.635999999999999</v>
      </c>
      <c r="W5142" s="6">
        <f>tbl_Raw_Data[[#This Row],[Gross_Amount]]-tbl_Raw_Data[[#This Row],[Discount_Amount]]</f>
        <v>104.724</v>
      </c>
      <c r="X5142" s="6">
        <f>tbl_Raw_Data[[#This Row],[Net_Amount_Before_Tax]]*tbl_Raw_Data[[#This Row],[Tax_Pct]]/100</f>
        <v>12.566880000000001</v>
      </c>
      <c r="Y5142" s="6">
        <f>tbl_Raw_Data[[#This Row],[Net_Amount_Before_Tax]]+tbl_Raw_Data[[#This Row],[Tax_Amount]]</f>
        <v>117.29088</v>
      </c>
      <c r="Z5142" s="6">
        <f t="shared" si="404"/>
        <v>2</v>
      </c>
    </row>
    <row r="5143" spans="1:26" x14ac:dyDescent="0.3">
      <c r="A5143" s="23" t="s">
        <v>7202</v>
      </c>
      <c r="B5143" s="34">
        <v>45940</v>
      </c>
      <c r="C5143" s="23" t="s">
        <v>4790</v>
      </c>
      <c r="D5143" s="23" t="s">
        <v>37</v>
      </c>
      <c r="E5143" s="23" t="s">
        <v>38</v>
      </c>
      <c r="F5143" s="23">
        <v>452010</v>
      </c>
      <c r="G5143" s="23" t="s">
        <v>192</v>
      </c>
      <c r="H5143" s="23" t="s">
        <v>193</v>
      </c>
      <c r="I5143" s="23" t="s">
        <v>41</v>
      </c>
      <c r="J5143" s="23" t="s">
        <v>194</v>
      </c>
      <c r="K5143" s="23" t="s">
        <v>24</v>
      </c>
      <c r="L5143" s="23">
        <v>2</v>
      </c>
      <c r="M5143" s="23">
        <v>33.43</v>
      </c>
      <c r="N5143" s="23">
        <v>10</v>
      </c>
      <c r="O5143" s="23">
        <v>12</v>
      </c>
      <c r="P5143" s="23" t="s">
        <v>33</v>
      </c>
      <c r="Q5143" s="23" t="s">
        <v>34</v>
      </c>
      <c r="R5143" s="23">
        <f t="shared" si="400"/>
        <v>1</v>
      </c>
      <c r="S5143" s="23" t="str">
        <f t="shared" si="401"/>
        <v>ORD105142_20251010_CUST01556_MED002</v>
      </c>
      <c r="T5143" s="23">
        <f t="shared" si="402"/>
        <v>1</v>
      </c>
      <c r="U5143" s="6">
        <f t="shared" si="403"/>
        <v>66.86</v>
      </c>
      <c r="V5143" s="6">
        <f>tbl_Raw_Data[[#This Row],[Discount_Pct]]*tbl_Raw_Data[[#This Row],[Gross_Amount]]/100</f>
        <v>6.6859999999999999</v>
      </c>
      <c r="W5143" s="6">
        <f>tbl_Raw_Data[[#This Row],[Gross_Amount]]-tbl_Raw_Data[[#This Row],[Discount_Amount]]</f>
        <v>60.173999999999999</v>
      </c>
      <c r="X5143" s="6">
        <f>tbl_Raw_Data[[#This Row],[Net_Amount_Before_Tax]]*tbl_Raw_Data[[#This Row],[Tax_Pct]]/100</f>
        <v>7.2208799999999993</v>
      </c>
      <c r="Y5143" s="6">
        <f>tbl_Raw_Data[[#This Row],[Net_Amount_Before_Tax]]+tbl_Raw_Data[[#This Row],[Tax_Amount]]</f>
        <v>67.394880000000001</v>
      </c>
      <c r="Z5143" s="6">
        <f t="shared" si="404"/>
        <v>2</v>
      </c>
    </row>
    <row r="5144" spans="1:26" x14ac:dyDescent="0.3">
      <c r="A5144" s="23" t="s">
        <v>7203</v>
      </c>
      <c r="B5144" s="34">
        <v>46009</v>
      </c>
      <c r="C5144" s="23" t="s">
        <v>2093</v>
      </c>
      <c r="D5144" s="23" t="s">
        <v>159</v>
      </c>
      <c r="E5144" s="23" t="s">
        <v>47</v>
      </c>
      <c r="F5144" s="23">
        <v>400069</v>
      </c>
      <c r="G5144" s="23" t="s">
        <v>185</v>
      </c>
      <c r="H5144" s="23" t="s">
        <v>186</v>
      </c>
      <c r="I5144" s="23" t="s">
        <v>76</v>
      </c>
      <c r="J5144" s="23" t="s">
        <v>187</v>
      </c>
      <c r="K5144" s="23" t="s">
        <v>57</v>
      </c>
      <c r="L5144" s="23">
        <v>2</v>
      </c>
      <c r="M5144" s="23">
        <v>83.2</v>
      </c>
      <c r="N5144" s="23">
        <v>15</v>
      </c>
      <c r="O5144" s="23">
        <v>12</v>
      </c>
      <c r="P5144" s="23" t="s">
        <v>25</v>
      </c>
      <c r="Q5144" s="23" t="s">
        <v>34</v>
      </c>
      <c r="R5144" s="23">
        <f t="shared" si="400"/>
        <v>1</v>
      </c>
      <c r="S5144" s="23" t="str">
        <f t="shared" si="401"/>
        <v>ORD105143_20251218_CUST01288_MED009</v>
      </c>
      <c r="T5144" s="23">
        <f t="shared" si="402"/>
        <v>1</v>
      </c>
      <c r="U5144" s="6">
        <f t="shared" si="403"/>
        <v>166.4</v>
      </c>
      <c r="V5144" s="6">
        <f>tbl_Raw_Data[[#This Row],[Discount_Pct]]*tbl_Raw_Data[[#This Row],[Gross_Amount]]/100</f>
        <v>24.96</v>
      </c>
      <c r="W5144" s="6">
        <f>tbl_Raw_Data[[#This Row],[Gross_Amount]]-tbl_Raw_Data[[#This Row],[Discount_Amount]]</f>
        <v>141.44</v>
      </c>
      <c r="X5144" s="6">
        <f>tbl_Raw_Data[[#This Row],[Net_Amount_Before_Tax]]*tbl_Raw_Data[[#This Row],[Tax_Pct]]/100</f>
        <v>16.972799999999999</v>
      </c>
      <c r="Y5144" s="6">
        <f>tbl_Raw_Data[[#This Row],[Net_Amount_Before_Tax]]+tbl_Raw_Data[[#This Row],[Tax_Amount]]</f>
        <v>158.4128</v>
      </c>
      <c r="Z5144" s="6">
        <f t="shared" si="404"/>
        <v>3</v>
      </c>
    </row>
    <row r="5145" spans="1:26" x14ac:dyDescent="0.3">
      <c r="A5145" s="23" t="s">
        <v>7204</v>
      </c>
      <c r="B5145" s="34">
        <v>45383</v>
      </c>
      <c r="C5145" s="23" t="s">
        <v>6857</v>
      </c>
      <c r="D5145" s="23" t="s">
        <v>28</v>
      </c>
      <c r="E5145" s="23" t="s">
        <v>29</v>
      </c>
      <c r="F5145" s="23">
        <v>500032</v>
      </c>
      <c r="G5145" s="23" t="s">
        <v>160</v>
      </c>
      <c r="H5145" s="23" t="s">
        <v>161</v>
      </c>
      <c r="I5145" s="23" t="s">
        <v>50</v>
      </c>
      <c r="J5145" s="23" t="s">
        <v>23</v>
      </c>
      <c r="K5145" s="23" t="s">
        <v>24</v>
      </c>
      <c r="L5145" s="23">
        <v>1</v>
      </c>
      <c r="M5145" s="23">
        <v>139.75</v>
      </c>
      <c r="N5145" s="23">
        <v>0</v>
      </c>
      <c r="O5145" s="23">
        <v>18</v>
      </c>
      <c r="P5145" s="23" t="s">
        <v>58</v>
      </c>
      <c r="Q5145" s="23" t="s">
        <v>44</v>
      </c>
      <c r="R5145" s="23">
        <f t="shared" si="400"/>
        <v>1</v>
      </c>
      <c r="S5145" s="23" t="str">
        <f t="shared" si="401"/>
        <v>ORD105144_20240401_CUST02873_MED014</v>
      </c>
      <c r="T5145" s="23">
        <f t="shared" si="402"/>
        <v>1</v>
      </c>
      <c r="U5145" s="6">
        <f t="shared" si="403"/>
        <v>139.75</v>
      </c>
      <c r="V5145" s="6">
        <f>tbl_Raw_Data[[#This Row],[Discount_Pct]]*tbl_Raw_Data[[#This Row],[Gross_Amount]]/100</f>
        <v>0</v>
      </c>
      <c r="W5145" s="6">
        <f>tbl_Raw_Data[[#This Row],[Gross_Amount]]-tbl_Raw_Data[[#This Row],[Discount_Amount]]</f>
        <v>139.75</v>
      </c>
      <c r="X5145" s="6">
        <f>tbl_Raw_Data[[#This Row],[Net_Amount_Before_Tax]]*tbl_Raw_Data[[#This Row],[Tax_Pct]]/100</f>
        <v>25.155000000000001</v>
      </c>
      <c r="Y5145" s="6">
        <f>tbl_Raw_Data[[#This Row],[Net_Amount_Before_Tax]]+tbl_Raw_Data[[#This Row],[Tax_Amount]]</f>
        <v>164.905</v>
      </c>
      <c r="Z5145" s="6">
        <f t="shared" si="404"/>
        <v>1</v>
      </c>
    </row>
    <row r="5146" spans="1:26" x14ac:dyDescent="0.3">
      <c r="A5146" s="23" t="s">
        <v>7205</v>
      </c>
      <c r="B5146" s="34">
        <v>45469</v>
      </c>
      <c r="C5146" s="23" t="s">
        <v>7206</v>
      </c>
      <c r="D5146" s="23" t="s">
        <v>19</v>
      </c>
      <c r="E5146" s="23" t="s">
        <v>19</v>
      </c>
      <c r="F5146" s="23">
        <v>110024</v>
      </c>
      <c r="G5146" s="23" t="s">
        <v>192</v>
      </c>
      <c r="H5146" s="23" t="s">
        <v>193</v>
      </c>
      <c r="I5146" s="23" t="s">
        <v>41</v>
      </c>
      <c r="J5146" s="23" t="s">
        <v>194</v>
      </c>
      <c r="K5146" s="23" t="s">
        <v>24</v>
      </c>
      <c r="L5146" s="23">
        <v>1</v>
      </c>
      <c r="M5146" s="23">
        <v>32.83</v>
      </c>
      <c r="N5146" s="23">
        <v>10</v>
      </c>
      <c r="O5146" s="23">
        <v>18</v>
      </c>
      <c r="P5146" s="23" t="s">
        <v>43</v>
      </c>
      <c r="Q5146" s="23" t="s">
        <v>34</v>
      </c>
      <c r="R5146" s="23">
        <f t="shared" si="400"/>
        <v>1</v>
      </c>
      <c r="S5146" s="23" t="str">
        <f t="shared" si="401"/>
        <v>ORD105145_20240626_CUST01754_MED002</v>
      </c>
      <c r="T5146" s="23">
        <f t="shared" si="402"/>
        <v>1</v>
      </c>
      <c r="U5146" s="6">
        <f t="shared" si="403"/>
        <v>32.83</v>
      </c>
      <c r="V5146" s="6">
        <f>tbl_Raw_Data[[#This Row],[Discount_Pct]]*tbl_Raw_Data[[#This Row],[Gross_Amount]]/100</f>
        <v>3.2829999999999995</v>
      </c>
      <c r="W5146" s="6">
        <f>tbl_Raw_Data[[#This Row],[Gross_Amount]]-tbl_Raw_Data[[#This Row],[Discount_Amount]]</f>
        <v>29.546999999999997</v>
      </c>
      <c r="X5146" s="6">
        <f>tbl_Raw_Data[[#This Row],[Net_Amount_Before_Tax]]*tbl_Raw_Data[[#This Row],[Tax_Pct]]/100</f>
        <v>5.31846</v>
      </c>
      <c r="Y5146" s="6">
        <f>tbl_Raw_Data[[#This Row],[Net_Amount_Before_Tax]]+tbl_Raw_Data[[#This Row],[Tax_Amount]]</f>
        <v>34.865459999999999</v>
      </c>
      <c r="Z5146" s="6">
        <f t="shared" si="404"/>
        <v>2</v>
      </c>
    </row>
    <row r="5147" spans="1:26" x14ac:dyDescent="0.3">
      <c r="A5147" s="23" t="s">
        <v>7207</v>
      </c>
      <c r="B5147" s="34">
        <v>45500</v>
      </c>
      <c r="C5147" s="23" t="s">
        <v>6511</v>
      </c>
      <c r="D5147" s="23" t="s">
        <v>37</v>
      </c>
      <c r="E5147" s="23" t="s">
        <v>38</v>
      </c>
      <c r="F5147" s="23">
        <v>452016</v>
      </c>
      <c r="G5147" s="23" t="s">
        <v>224</v>
      </c>
      <c r="H5147" s="23" t="s">
        <v>225</v>
      </c>
      <c r="I5147" s="23" t="s">
        <v>147</v>
      </c>
      <c r="J5147" s="23" t="s">
        <v>23</v>
      </c>
      <c r="K5147" s="23" t="s">
        <v>24</v>
      </c>
      <c r="L5147" s="23">
        <v>2</v>
      </c>
      <c r="M5147" s="23">
        <v>50.22</v>
      </c>
      <c r="N5147" s="23">
        <v>5</v>
      </c>
      <c r="O5147" s="23">
        <v>12</v>
      </c>
      <c r="P5147" s="23" t="s">
        <v>89</v>
      </c>
      <c r="Q5147" s="23" t="s">
        <v>34</v>
      </c>
      <c r="R5147" s="23">
        <f t="shared" si="400"/>
        <v>1</v>
      </c>
      <c r="S5147" s="23" t="str">
        <f t="shared" si="401"/>
        <v>ORD105146_20240727_CUST01475_MED015</v>
      </c>
      <c r="T5147" s="23">
        <f t="shared" si="402"/>
        <v>1</v>
      </c>
      <c r="U5147" s="6">
        <f t="shared" si="403"/>
        <v>100.44</v>
      </c>
      <c r="V5147" s="6">
        <f>tbl_Raw_Data[[#This Row],[Discount_Pct]]*tbl_Raw_Data[[#This Row],[Gross_Amount]]/100</f>
        <v>5.0220000000000002</v>
      </c>
      <c r="W5147" s="6">
        <f>tbl_Raw_Data[[#This Row],[Gross_Amount]]-tbl_Raw_Data[[#This Row],[Discount_Amount]]</f>
        <v>95.417999999999992</v>
      </c>
      <c r="X5147" s="6">
        <f>tbl_Raw_Data[[#This Row],[Net_Amount_Before_Tax]]*tbl_Raw_Data[[#This Row],[Tax_Pct]]/100</f>
        <v>11.450159999999999</v>
      </c>
      <c r="Y5147" s="6">
        <f>tbl_Raw_Data[[#This Row],[Net_Amount_Before_Tax]]+tbl_Raw_Data[[#This Row],[Tax_Amount]]</f>
        <v>106.86815999999999</v>
      </c>
      <c r="Z5147" s="6">
        <f t="shared" si="404"/>
        <v>3</v>
      </c>
    </row>
    <row r="5148" spans="1:26" x14ac:dyDescent="0.3">
      <c r="A5148" s="23" t="s">
        <v>7208</v>
      </c>
      <c r="B5148" s="34">
        <v>45867</v>
      </c>
      <c r="C5148" s="23" t="s">
        <v>2686</v>
      </c>
      <c r="D5148" s="23" t="s">
        <v>92</v>
      </c>
      <c r="E5148" s="23" t="s">
        <v>93</v>
      </c>
      <c r="F5148" s="23">
        <v>560038</v>
      </c>
      <c r="G5148" s="23" t="s">
        <v>107</v>
      </c>
      <c r="H5148" s="23" t="s">
        <v>108</v>
      </c>
      <c r="I5148" s="23" t="s">
        <v>63</v>
      </c>
      <c r="J5148" s="23" t="s">
        <v>42</v>
      </c>
      <c r="K5148" s="23" t="s">
        <v>57</v>
      </c>
      <c r="L5148" s="23">
        <v>1</v>
      </c>
      <c r="M5148" s="23">
        <v>100.04</v>
      </c>
      <c r="N5148" s="23">
        <v>5</v>
      </c>
      <c r="O5148" s="23">
        <v>12</v>
      </c>
      <c r="P5148" s="23" t="s">
        <v>43</v>
      </c>
      <c r="Q5148" s="23" t="s">
        <v>34</v>
      </c>
      <c r="R5148" s="23">
        <f t="shared" si="400"/>
        <v>1</v>
      </c>
      <c r="S5148" s="23" t="str">
        <f t="shared" si="401"/>
        <v>ORD105147_20250729_CUST02316_MED005</v>
      </c>
      <c r="T5148" s="23">
        <f t="shared" si="402"/>
        <v>1</v>
      </c>
      <c r="U5148" s="6">
        <f t="shared" si="403"/>
        <v>100.04</v>
      </c>
      <c r="V5148" s="6">
        <f>tbl_Raw_Data[[#This Row],[Discount_Pct]]*tbl_Raw_Data[[#This Row],[Gross_Amount]]/100</f>
        <v>5.0020000000000007</v>
      </c>
      <c r="W5148" s="6">
        <f>tbl_Raw_Data[[#This Row],[Gross_Amount]]-tbl_Raw_Data[[#This Row],[Discount_Amount]]</f>
        <v>95.038000000000011</v>
      </c>
      <c r="X5148" s="6">
        <f>tbl_Raw_Data[[#This Row],[Net_Amount_Before_Tax]]*tbl_Raw_Data[[#This Row],[Tax_Pct]]/100</f>
        <v>11.404560000000002</v>
      </c>
      <c r="Y5148" s="6">
        <f>tbl_Raw_Data[[#This Row],[Net_Amount_Before_Tax]]+tbl_Raw_Data[[#This Row],[Tax_Amount]]</f>
        <v>106.44256000000001</v>
      </c>
      <c r="Z5148" s="6">
        <f t="shared" si="404"/>
        <v>2</v>
      </c>
    </row>
    <row r="5149" spans="1:26" x14ac:dyDescent="0.3">
      <c r="A5149" s="23" t="s">
        <v>7209</v>
      </c>
      <c r="B5149" s="34">
        <v>45761</v>
      </c>
      <c r="C5149" s="23" t="s">
        <v>760</v>
      </c>
      <c r="D5149" s="23" t="s">
        <v>130</v>
      </c>
      <c r="E5149" s="23" t="s">
        <v>131</v>
      </c>
      <c r="F5149" s="23">
        <v>700102</v>
      </c>
      <c r="G5149" s="23" t="s">
        <v>315</v>
      </c>
      <c r="H5149" s="23" t="s">
        <v>316</v>
      </c>
      <c r="I5149" s="23" t="s">
        <v>50</v>
      </c>
      <c r="J5149" s="23" t="s">
        <v>114</v>
      </c>
      <c r="K5149" s="23" t="s">
        <v>24</v>
      </c>
      <c r="L5149" s="23">
        <v>1</v>
      </c>
      <c r="M5149" s="23">
        <v>110.86</v>
      </c>
      <c r="N5149" s="23">
        <v>10</v>
      </c>
      <c r="O5149" s="23">
        <v>12</v>
      </c>
      <c r="P5149" s="23" t="s">
        <v>58</v>
      </c>
      <c r="Q5149" s="23" t="s">
        <v>44</v>
      </c>
      <c r="R5149" s="23">
        <f t="shared" si="400"/>
        <v>1</v>
      </c>
      <c r="S5149" s="23" t="str">
        <f t="shared" si="401"/>
        <v>ORD105148_20250414_CUST01456_MED012</v>
      </c>
      <c r="T5149" s="23">
        <f t="shared" si="402"/>
        <v>1</v>
      </c>
      <c r="U5149" s="6">
        <f t="shared" si="403"/>
        <v>110.86</v>
      </c>
      <c r="V5149" s="6">
        <f>tbl_Raw_Data[[#This Row],[Discount_Pct]]*tbl_Raw_Data[[#This Row],[Gross_Amount]]/100</f>
        <v>11.085999999999999</v>
      </c>
      <c r="W5149" s="6">
        <f>tbl_Raw_Data[[#This Row],[Gross_Amount]]-tbl_Raw_Data[[#This Row],[Discount_Amount]]</f>
        <v>99.774000000000001</v>
      </c>
      <c r="X5149" s="6">
        <f>tbl_Raw_Data[[#This Row],[Net_Amount_Before_Tax]]*tbl_Raw_Data[[#This Row],[Tax_Pct]]/100</f>
        <v>11.97288</v>
      </c>
      <c r="Y5149" s="6">
        <f>tbl_Raw_Data[[#This Row],[Net_Amount_Before_Tax]]+tbl_Raw_Data[[#This Row],[Tax_Amount]]</f>
        <v>111.74688</v>
      </c>
      <c r="Z5149" s="6">
        <f t="shared" si="404"/>
        <v>3</v>
      </c>
    </row>
    <row r="5150" spans="1:26" x14ac:dyDescent="0.3">
      <c r="A5150" s="23" t="s">
        <v>7210</v>
      </c>
      <c r="B5150" s="34">
        <v>45498</v>
      </c>
      <c r="C5150" s="23" t="s">
        <v>672</v>
      </c>
      <c r="D5150" s="23" t="s">
        <v>28</v>
      </c>
      <c r="E5150" s="23" t="s">
        <v>29</v>
      </c>
      <c r="F5150" s="23">
        <v>500032</v>
      </c>
      <c r="G5150" s="23" t="s">
        <v>160</v>
      </c>
      <c r="H5150" s="23" t="s">
        <v>161</v>
      </c>
      <c r="I5150" s="23" t="s">
        <v>50</v>
      </c>
      <c r="J5150" s="23" t="s">
        <v>23</v>
      </c>
      <c r="K5150" s="23" t="s">
        <v>24</v>
      </c>
      <c r="L5150" s="23">
        <v>2</v>
      </c>
      <c r="M5150" s="23">
        <v>144.18</v>
      </c>
      <c r="N5150" s="23">
        <v>10</v>
      </c>
      <c r="O5150" s="23">
        <v>5</v>
      </c>
      <c r="P5150" s="23" t="s">
        <v>25</v>
      </c>
      <c r="Q5150" s="23" t="s">
        <v>34</v>
      </c>
      <c r="R5150" s="23">
        <f t="shared" si="400"/>
        <v>1</v>
      </c>
      <c r="S5150" s="23" t="str">
        <f t="shared" si="401"/>
        <v>ORD105149_20240725_CUST02196_MED014</v>
      </c>
      <c r="T5150" s="23">
        <f t="shared" si="402"/>
        <v>1</v>
      </c>
      <c r="U5150" s="6">
        <f t="shared" si="403"/>
        <v>288.36</v>
      </c>
      <c r="V5150" s="6">
        <f>tbl_Raw_Data[[#This Row],[Discount_Pct]]*tbl_Raw_Data[[#This Row],[Gross_Amount]]/100</f>
        <v>28.836000000000002</v>
      </c>
      <c r="W5150" s="6">
        <f>tbl_Raw_Data[[#This Row],[Gross_Amount]]-tbl_Raw_Data[[#This Row],[Discount_Amount]]</f>
        <v>259.524</v>
      </c>
      <c r="X5150" s="6">
        <f>tbl_Raw_Data[[#This Row],[Net_Amount_Before_Tax]]*tbl_Raw_Data[[#This Row],[Tax_Pct]]/100</f>
        <v>12.976199999999999</v>
      </c>
      <c r="Y5150" s="6">
        <f>tbl_Raw_Data[[#This Row],[Net_Amount_Before_Tax]]+tbl_Raw_Data[[#This Row],[Tax_Amount]]</f>
        <v>272.50020000000001</v>
      </c>
      <c r="Z5150" s="6">
        <f t="shared" si="404"/>
        <v>3</v>
      </c>
    </row>
    <row r="5151" spans="1:26" x14ac:dyDescent="0.3">
      <c r="A5151" s="23" t="s">
        <v>7210</v>
      </c>
      <c r="B5151" s="34">
        <v>45422</v>
      </c>
      <c r="C5151" s="23" t="s">
        <v>2696</v>
      </c>
      <c r="D5151" s="23" t="s">
        <v>159</v>
      </c>
      <c r="E5151" s="23" t="s">
        <v>47</v>
      </c>
      <c r="F5151" s="23">
        <v>400076</v>
      </c>
      <c r="G5151" s="23" t="s">
        <v>74</v>
      </c>
      <c r="H5151" s="23" t="s">
        <v>75</v>
      </c>
      <c r="I5151" s="23" t="s">
        <v>76</v>
      </c>
      <c r="J5151" s="23" t="s">
        <v>77</v>
      </c>
      <c r="K5151" s="23" t="s">
        <v>57</v>
      </c>
      <c r="L5151" s="23">
        <v>1</v>
      </c>
      <c r="M5151" s="23">
        <v>67.290000000000006</v>
      </c>
      <c r="N5151" s="23">
        <v>10</v>
      </c>
      <c r="O5151" s="23">
        <v>12</v>
      </c>
      <c r="P5151" s="23" t="s">
        <v>65</v>
      </c>
      <c r="Q5151" s="23" t="s">
        <v>34</v>
      </c>
      <c r="R5151" s="23">
        <f t="shared" si="400"/>
        <v>1</v>
      </c>
      <c r="S5151" s="23" t="str">
        <f t="shared" si="401"/>
        <v>ORD105149_20240510_CUST02570_MED008</v>
      </c>
      <c r="T5151" s="23">
        <f t="shared" si="402"/>
        <v>1</v>
      </c>
      <c r="U5151" s="6">
        <f t="shared" si="403"/>
        <v>67.290000000000006</v>
      </c>
      <c r="V5151" s="6">
        <f>tbl_Raw_Data[[#This Row],[Discount_Pct]]*tbl_Raw_Data[[#This Row],[Gross_Amount]]/100</f>
        <v>6.729000000000001</v>
      </c>
      <c r="W5151" s="6">
        <f>tbl_Raw_Data[[#This Row],[Gross_Amount]]-tbl_Raw_Data[[#This Row],[Discount_Amount]]</f>
        <v>60.561000000000007</v>
      </c>
      <c r="X5151" s="6">
        <f>tbl_Raw_Data[[#This Row],[Net_Amount_Before_Tax]]*tbl_Raw_Data[[#This Row],[Tax_Pct]]/100</f>
        <v>7.2673200000000007</v>
      </c>
      <c r="Y5151" s="6">
        <f>tbl_Raw_Data[[#This Row],[Net_Amount_Before_Tax]]+tbl_Raw_Data[[#This Row],[Tax_Amount]]</f>
        <v>67.828320000000005</v>
      </c>
      <c r="Z5151" s="6">
        <f t="shared" si="404"/>
        <v>2</v>
      </c>
    </row>
    <row r="5152" spans="1:26" x14ac:dyDescent="0.3">
      <c r="A5152" s="23" t="s">
        <v>7211</v>
      </c>
      <c r="B5152" s="34">
        <v>45988</v>
      </c>
      <c r="C5152" s="23" t="s">
        <v>7212</v>
      </c>
      <c r="D5152" s="23" t="s">
        <v>87</v>
      </c>
      <c r="E5152" s="23" t="s">
        <v>88</v>
      </c>
      <c r="F5152" s="23">
        <v>600040</v>
      </c>
      <c r="G5152" s="23" t="s">
        <v>154</v>
      </c>
      <c r="H5152" s="23" t="s">
        <v>155</v>
      </c>
      <c r="I5152" s="23" t="s">
        <v>134</v>
      </c>
      <c r="J5152" s="23" t="s">
        <v>156</v>
      </c>
      <c r="K5152" s="23" t="s">
        <v>57</v>
      </c>
      <c r="L5152" s="23">
        <v>1</v>
      </c>
      <c r="M5152" s="23">
        <v>43.09</v>
      </c>
      <c r="N5152" s="23">
        <v>5</v>
      </c>
      <c r="O5152" s="23">
        <v>5</v>
      </c>
      <c r="P5152" s="23" t="s">
        <v>58</v>
      </c>
      <c r="Q5152" s="23" t="s">
        <v>44</v>
      </c>
      <c r="R5152" s="23">
        <f t="shared" si="400"/>
        <v>1</v>
      </c>
      <c r="S5152" s="23" t="str">
        <f t="shared" si="401"/>
        <v>ORD105151_20251127_CUST03217_MED006</v>
      </c>
      <c r="T5152" s="23">
        <f t="shared" si="402"/>
        <v>1</v>
      </c>
      <c r="U5152" s="6">
        <f t="shared" si="403"/>
        <v>43.09</v>
      </c>
      <c r="V5152" s="6">
        <f>tbl_Raw_Data[[#This Row],[Discount_Pct]]*tbl_Raw_Data[[#This Row],[Gross_Amount]]/100</f>
        <v>2.1545000000000001</v>
      </c>
      <c r="W5152" s="6">
        <f>tbl_Raw_Data[[#This Row],[Gross_Amount]]-tbl_Raw_Data[[#This Row],[Discount_Amount]]</f>
        <v>40.935500000000005</v>
      </c>
      <c r="X5152" s="6">
        <f>tbl_Raw_Data[[#This Row],[Net_Amount_Before_Tax]]*tbl_Raw_Data[[#This Row],[Tax_Pct]]/100</f>
        <v>2.0467750000000002</v>
      </c>
      <c r="Y5152" s="6">
        <f>tbl_Raw_Data[[#This Row],[Net_Amount_Before_Tax]]+tbl_Raw_Data[[#This Row],[Tax_Amount]]</f>
        <v>42.982275000000001</v>
      </c>
      <c r="Z5152" s="6">
        <f t="shared" si="404"/>
        <v>0</v>
      </c>
    </row>
    <row r="5153" spans="1:26" x14ac:dyDescent="0.3">
      <c r="A5153" s="23" t="s">
        <v>7213</v>
      </c>
      <c r="B5153" s="34">
        <v>45756</v>
      </c>
      <c r="C5153" s="23" t="s">
        <v>7214</v>
      </c>
      <c r="D5153" s="23" t="s">
        <v>123</v>
      </c>
      <c r="E5153" s="23" t="s">
        <v>101</v>
      </c>
      <c r="F5153" s="23">
        <v>226010</v>
      </c>
      <c r="G5153" s="23" t="s">
        <v>30</v>
      </c>
      <c r="H5153" s="23" t="s">
        <v>31</v>
      </c>
      <c r="I5153" s="23" t="s">
        <v>32</v>
      </c>
      <c r="J5153" s="23" t="s">
        <v>23</v>
      </c>
      <c r="K5153" s="23" t="s">
        <v>24</v>
      </c>
      <c r="L5153" s="23">
        <v>2</v>
      </c>
      <c r="M5153" s="23">
        <v>141.72</v>
      </c>
      <c r="N5153" s="23">
        <v>10</v>
      </c>
      <c r="O5153" s="23">
        <v>12</v>
      </c>
      <c r="P5153" s="23" t="s">
        <v>89</v>
      </c>
      <c r="Q5153" s="23" t="s">
        <v>34</v>
      </c>
      <c r="R5153" s="23">
        <f t="shared" si="400"/>
        <v>1</v>
      </c>
      <c r="S5153" s="23" t="str">
        <f t="shared" si="401"/>
        <v>ORD105152_20250409_CUST01182_MED017</v>
      </c>
      <c r="T5153" s="23">
        <f t="shared" si="402"/>
        <v>1</v>
      </c>
      <c r="U5153" s="6">
        <f t="shared" si="403"/>
        <v>283.44</v>
      </c>
      <c r="V5153" s="6">
        <f>tbl_Raw_Data[[#This Row],[Discount_Pct]]*tbl_Raw_Data[[#This Row],[Gross_Amount]]/100</f>
        <v>28.344000000000001</v>
      </c>
      <c r="W5153" s="6">
        <f>tbl_Raw_Data[[#This Row],[Gross_Amount]]-tbl_Raw_Data[[#This Row],[Discount_Amount]]</f>
        <v>255.096</v>
      </c>
      <c r="X5153" s="6">
        <f>tbl_Raw_Data[[#This Row],[Net_Amount_Before_Tax]]*tbl_Raw_Data[[#This Row],[Tax_Pct]]/100</f>
        <v>30.611519999999999</v>
      </c>
      <c r="Y5153" s="6">
        <f>tbl_Raw_Data[[#This Row],[Net_Amount_Before_Tax]]+tbl_Raw_Data[[#This Row],[Tax_Amount]]</f>
        <v>285.70751999999999</v>
      </c>
      <c r="Z5153" s="6">
        <f t="shared" si="404"/>
        <v>1</v>
      </c>
    </row>
    <row r="5154" spans="1:26" x14ac:dyDescent="0.3">
      <c r="A5154" s="23" t="s">
        <v>7215</v>
      </c>
      <c r="B5154" s="34">
        <v>45672</v>
      </c>
      <c r="C5154" s="23" t="s">
        <v>6288</v>
      </c>
      <c r="D5154" s="23" t="s">
        <v>28</v>
      </c>
      <c r="E5154" s="23" t="s">
        <v>29</v>
      </c>
      <c r="F5154" s="23">
        <v>500081</v>
      </c>
      <c r="G5154" s="23" t="s">
        <v>192</v>
      </c>
      <c r="H5154" s="23" t="s">
        <v>193</v>
      </c>
      <c r="I5154" s="23" t="s">
        <v>41</v>
      </c>
      <c r="J5154" s="23" t="s">
        <v>194</v>
      </c>
      <c r="K5154" s="23" t="s">
        <v>24</v>
      </c>
      <c r="L5154" s="23">
        <v>2</v>
      </c>
      <c r="M5154" s="23">
        <v>29.82</v>
      </c>
      <c r="N5154" s="23">
        <v>5</v>
      </c>
      <c r="O5154" s="23">
        <v>5</v>
      </c>
      <c r="P5154" s="23" t="s">
        <v>43</v>
      </c>
      <c r="Q5154" s="23" t="s">
        <v>34</v>
      </c>
      <c r="R5154" s="23">
        <f t="shared" si="400"/>
        <v>1</v>
      </c>
      <c r="S5154" s="23" t="str">
        <f t="shared" si="401"/>
        <v>ORD105153_20250115_CUST01173_MED002</v>
      </c>
      <c r="T5154" s="23">
        <f t="shared" si="402"/>
        <v>1</v>
      </c>
      <c r="U5154" s="6">
        <f t="shared" si="403"/>
        <v>59.64</v>
      </c>
      <c r="V5154" s="6">
        <f>tbl_Raw_Data[[#This Row],[Discount_Pct]]*tbl_Raw_Data[[#This Row],[Gross_Amount]]/100</f>
        <v>2.9819999999999998</v>
      </c>
      <c r="W5154" s="6">
        <f>tbl_Raw_Data[[#This Row],[Gross_Amount]]-tbl_Raw_Data[[#This Row],[Discount_Amount]]</f>
        <v>56.658000000000001</v>
      </c>
      <c r="X5154" s="6">
        <f>tbl_Raw_Data[[#This Row],[Net_Amount_Before_Tax]]*tbl_Raw_Data[[#This Row],[Tax_Pct]]/100</f>
        <v>2.8329000000000004</v>
      </c>
      <c r="Y5154" s="6">
        <f>tbl_Raw_Data[[#This Row],[Net_Amount_Before_Tax]]+tbl_Raw_Data[[#This Row],[Tax_Amount]]</f>
        <v>59.490900000000003</v>
      </c>
      <c r="Z5154" s="6">
        <f t="shared" si="404"/>
        <v>2</v>
      </c>
    </row>
    <row r="5155" spans="1:26" x14ac:dyDescent="0.3">
      <c r="A5155" s="23" t="s">
        <v>7216</v>
      </c>
      <c r="B5155" s="34">
        <v>45793</v>
      </c>
      <c r="C5155" s="23" t="s">
        <v>7217</v>
      </c>
      <c r="D5155" s="23" t="s">
        <v>52</v>
      </c>
      <c r="E5155" s="23" t="s">
        <v>52</v>
      </c>
      <c r="F5155" s="23">
        <v>160036</v>
      </c>
      <c r="G5155" s="23" t="s">
        <v>119</v>
      </c>
      <c r="H5155" s="23" t="s">
        <v>120</v>
      </c>
      <c r="I5155" s="23" t="s">
        <v>32</v>
      </c>
      <c r="J5155" s="23" t="s">
        <v>64</v>
      </c>
      <c r="K5155" s="23" t="s">
        <v>57</v>
      </c>
      <c r="L5155" s="23">
        <v>3</v>
      </c>
      <c r="M5155" s="23">
        <v>69.540000000000006</v>
      </c>
      <c r="N5155" s="23">
        <v>10</v>
      </c>
      <c r="O5155" s="23">
        <v>12</v>
      </c>
      <c r="P5155" s="23" t="s">
        <v>58</v>
      </c>
      <c r="Q5155" s="23" t="s">
        <v>34</v>
      </c>
      <c r="R5155" s="23">
        <f t="shared" si="400"/>
        <v>1</v>
      </c>
      <c r="S5155" s="23" t="str">
        <f t="shared" si="401"/>
        <v>ORD105154_20250516_CUST00802_MED010</v>
      </c>
      <c r="T5155" s="23">
        <f t="shared" si="402"/>
        <v>1</v>
      </c>
      <c r="U5155" s="6">
        <f t="shared" si="403"/>
        <v>208.62</v>
      </c>
      <c r="V5155" s="6">
        <f>tbl_Raw_Data[[#This Row],[Discount_Pct]]*tbl_Raw_Data[[#This Row],[Gross_Amount]]/100</f>
        <v>20.861999999999998</v>
      </c>
      <c r="W5155" s="6">
        <f>tbl_Raw_Data[[#This Row],[Gross_Amount]]-tbl_Raw_Data[[#This Row],[Discount_Amount]]</f>
        <v>187.75800000000001</v>
      </c>
      <c r="X5155" s="6">
        <f>tbl_Raw_Data[[#This Row],[Net_Amount_Before_Tax]]*tbl_Raw_Data[[#This Row],[Tax_Pct]]/100</f>
        <v>22.53096</v>
      </c>
      <c r="Y5155" s="6">
        <f>tbl_Raw_Data[[#This Row],[Net_Amount_Before_Tax]]+tbl_Raw_Data[[#This Row],[Tax_Amount]]</f>
        <v>210.28896</v>
      </c>
      <c r="Z5155" s="6">
        <f t="shared" si="404"/>
        <v>2</v>
      </c>
    </row>
    <row r="5156" spans="1:26" x14ac:dyDescent="0.3">
      <c r="A5156" s="23" t="s">
        <v>7218</v>
      </c>
      <c r="B5156" s="34">
        <v>45553</v>
      </c>
      <c r="C5156" s="23" t="s">
        <v>2663</v>
      </c>
      <c r="D5156" s="23" t="s">
        <v>159</v>
      </c>
      <c r="E5156" s="23" t="s">
        <v>47</v>
      </c>
      <c r="F5156" s="23">
        <v>400093</v>
      </c>
      <c r="G5156" s="23" t="s">
        <v>315</v>
      </c>
      <c r="H5156" s="23" t="s">
        <v>316</v>
      </c>
      <c r="I5156" s="23" t="s">
        <v>50</v>
      </c>
      <c r="J5156" s="23" t="s">
        <v>114</v>
      </c>
      <c r="K5156" s="23" t="s">
        <v>24</v>
      </c>
      <c r="L5156" s="23">
        <v>2</v>
      </c>
      <c r="M5156" s="23">
        <v>116</v>
      </c>
      <c r="N5156" s="23">
        <v>15</v>
      </c>
      <c r="O5156" s="23">
        <v>5</v>
      </c>
      <c r="P5156" s="23" t="s">
        <v>25</v>
      </c>
      <c r="Q5156" s="23" t="s">
        <v>34</v>
      </c>
      <c r="R5156" s="23">
        <f t="shared" si="400"/>
        <v>1</v>
      </c>
      <c r="S5156" s="23" t="str">
        <f t="shared" si="401"/>
        <v>ORD105155_20240918_CUST01927_MED012</v>
      </c>
      <c r="T5156" s="23">
        <f t="shared" si="402"/>
        <v>1</v>
      </c>
      <c r="U5156" s="6">
        <f t="shared" si="403"/>
        <v>232</v>
      </c>
      <c r="V5156" s="6">
        <f>tbl_Raw_Data[[#This Row],[Discount_Pct]]*tbl_Raw_Data[[#This Row],[Gross_Amount]]/100</f>
        <v>34.799999999999997</v>
      </c>
      <c r="W5156" s="6">
        <f>tbl_Raw_Data[[#This Row],[Gross_Amount]]-tbl_Raw_Data[[#This Row],[Discount_Amount]]</f>
        <v>197.2</v>
      </c>
      <c r="X5156" s="6">
        <f>tbl_Raw_Data[[#This Row],[Net_Amount_Before_Tax]]*tbl_Raw_Data[[#This Row],[Tax_Pct]]/100</f>
        <v>9.86</v>
      </c>
      <c r="Y5156" s="6">
        <f>tbl_Raw_Data[[#This Row],[Net_Amount_Before_Tax]]+tbl_Raw_Data[[#This Row],[Tax_Amount]]</f>
        <v>207.06</v>
      </c>
      <c r="Z5156" s="6">
        <f t="shared" si="404"/>
        <v>3</v>
      </c>
    </row>
    <row r="5157" spans="1:26" x14ac:dyDescent="0.3">
      <c r="A5157" s="23" t="s">
        <v>7218</v>
      </c>
      <c r="B5157" s="34">
        <v>45510</v>
      </c>
      <c r="C5157" s="23" t="s">
        <v>1507</v>
      </c>
      <c r="D5157" s="23" t="s">
        <v>19</v>
      </c>
      <c r="E5157" s="23" t="s">
        <v>19</v>
      </c>
      <c r="F5157" s="23">
        <v>110029</v>
      </c>
      <c r="G5157" s="23" t="s">
        <v>154</v>
      </c>
      <c r="H5157" s="23" t="s">
        <v>155</v>
      </c>
      <c r="I5157" s="23" t="s">
        <v>134</v>
      </c>
      <c r="J5157" s="23" t="s">
        <v>156</v>
      </c>
      <c r="K5157" s="23" t="s">
        <v>57</v>
      </c>
      <c r="L5157" s="23">
        <v>1</v>
      </c>
      <c r="M5157" s="23">
        <v>40.85</v>
      </c>
      <c r="N5157" s="23">
        <v>0</v>
      </c>
      <c r="O5157" s="23">
        <v>12</v>
      </c>
      <c r="P5157" s="23" t="s">
        <v>65</v>
      </c>
      <c r="Q5157" s="23" t="s">
        <v>34</v>
      </c>
      <c r="R5157" s="23">
        <f t="shared" si="400"/>
        <v>1</v>
      </c>
      <c r="S5157" s="23" t="str">
        <f t="shared" si="401"/>
        <v>ORD105155_20240806_CUST03356_MED006</v>
      </c>
      <c r="T5157" s="23">
        <f t="shared" si="402"/>
        <v>1</v>
      </c>
      <c r="U5157" s="6">
        <f t="shared" si="403"/>
        <v>40.85</v>
      </c>
      <c r="V5157" s="6">
        <f>tbl_Raw_Data[[#This Row],[Discount_Pct]]*tbl_Raw_Data[[#This Row],[Gross_Amount]]/100</f>
        <v>0</v>
      </c>
      <c r="W5157" s="6">
        <f>tbl_Raw_Data[[#This Row],[Gross_Amount]]-tbl_Raw_Data[[#This Row],[Discount_Amount]]</f>
        <v>40.85</v>
      </c>
      <c r="X5157" s="6">
        <f>tbl_Raw_Data[[#This Row],[Net_Amount_Before_Tax]]*tbl_Raw_Data[[#This Row],[Tax_Pct]]/100</f>
        <v>4.9020000000000001</v>
      </c>
      <c r="Y5157" s="6">
        <f>tbl_Raw_Data[[#This Row],[Net_Amount_Before_Tax]]+tbl_Raw_Data[[#This Row],[Tax_Amount]]</f>
        <v>45.752000000000002</v>
      </c>
      <c r="Z5157" s="6">
        <f t="shared" si="404"/>
        <v>3</v>
      </c>
    </row>
    <row r="5158" spans="1:26" x14ac:dyDescent="0.3">
      <c r="A5158" s="23" t="s">
        <v>7219</v>
      </c>
      <c r="B5158" s="34">
        <v>45719</v>
      </c>
      <c r="C5158" s="23" t="s">
        <v>354</v>
      </c>
      <c r="D5158" s="23" t="s">
        <v>72</v>
      </c>
      <c r="E5158" s="23" t="s">
        <v>73</v>
      </c>
      <c r="F5158" s="23">
        <v>302001</v>
      </c>
      <c r="G5158" s="23" t="s">
        <v>74</v>
      </c>
      <c r="H5158" s="23" t="s">
        <v>75</v>
      </c>
      <c r="I5158" s="23" t="s">
        <v>76</v>
      </c>
      <c r="J5158" s="23" t="s">
        <v>77</v>
      </c>
      <c r="K5158" s="23" t="s">
        <v>57</v>
      </c>
      <c r="L5158" s="23">
        <v>1</v>
      </c>
      <c r="M5158" s="23">
        <v>57.13</v>
      </c>
      <c r="N5158" s="23">
        <v>5</v>
      </c>
      <c r="O5158" s="23">
        <v>5</v>
      </c>
      <c r="P5158" s="23" t="s">
        <v>65</v>
      </c>
      <c r="Q5158" s="23" t="s">
        <v>34</v>
      </c>
      <c r="R5158" s="23">
        <f t="shared" si="400"/>
        <v>1</v>
      </c>
      <c r="S5158" s="23" t="str">
        <f t="shared" si="401"/>
        <v>ORD105157_20250303_CUST02443_MED008</v>
      </c>
      <c r="T5158" s="23">
        <f t="shared" si="402"/>
        <v>1</v>
      </c>
      <c r="U5158" s="6">
        <f t="shared" si="403"/>
        <v>57.13</v>
      </c>
      <c r="V5158" s="6">
        <f>tbl_Raw_Data[[#This Row],[Discount_Pct]]*tbl_Raw_Data[[#This Row],[Gross_Amount]]/100</f>
        <v>2.8565000000000005</v>
      </c>
      <c r="W5158" s="6">
        <f>tbl_Raw_Data[[#This Row],[Gross_Amount]]-tbl_Raw_Data[[#This Row],[Discount_Amount]]</f>
        <v>54.273499999999999</v>
      </c>
      <c r="X5158" s="6">
        <f>tbl_Raw_Data[[#This Row],[Net_Amount_Before_Tax]]*tbl_Raw_Data[[#This Row],[Tax_Pct]]/100</f>
        <v>2.7136750000000003</v>
      </c>
      <c r="Y5158" s="6">
        <f>tbl_Raw_Data[[#This Row],[Net_Amount_Before_Tax]]+tbl_Raw_Data[[#This Row],[Tax_Amount]]</f>
        <v>56.987175000000001</v>
      </c>
      <c r="Z5158" s="6">
        <f t="shared" si="404"/>
        <v>2</v>
      </c>
    </row>
    <row r="5159" spans="1:26" x14ac:dyDescent="0.3">
      <c r="A5159" s="23" t="s">
        <v>7220</v>
      </c>
      <c r="B5159" s="34">
        <v>45711</v>
      </c>
      <c r="C5159" s="23" t="s">
        <v>1259</v>
      </c>
      <c r="D5159" s="23" t="s">
        <v>28</v>
      </c>
      <c r="E5159" s="23" t="s">
        <v>29</v>
      </c>
      <c r="F5159" s="23">
        <v>500081</v>
      </c>
      <c r="G5159" s="23" t="s">
        <v>94</v>
      </c>
      <c r="H5159" s="23" t="s">
        <v>95</v>
      </c>
      <c r="I5159" s="23" t="s">
        <v>84</v>
      </c>
      <c r="J5159" s="23" t="s">
        <v>42</v>
      </c>
      <c r="K5159" s="23" t="s">
        <v>24</v>
      </c>
      <c r="L5159" s="23">
        <v>1</v>
      </c>
      <c r="M5159" s="23">
        <v>88.63</v>
      </c>
      <c r="N5159" s="23">
        <v>10</v>
      </c>
      <c r="O5159" s="23">
        <v>5</v>
      </c>
      <c r="P5159" s="23" t="s">
        <v>65</v>
      </c>
      <c r="Q5159" s="23" t="s">
        <v>44</v>
      </c>
      <c r="R5159" s="23">
        <f t="shared" si="400"/>
        <v>1</v>
      </c>
      <c r="S5159" s="23" t="str">
        <f t="shared" si="401"/>
        <v>ORD105158_20250223_CUST03354_MED021</v>
      </c>
      <c r="T5159" s="23">
        <f t="shared" si="402"/>
        <v>1</v>
      </c>
      <c r="U5159" s="6">
        <f t="shared" si="403"/>
        <v>88.63</v>
      </c>
      <c r="V5159" s="6">
        <f>tbl_Raw_Data[[#This Row],[Discount_Pct]]*tbl_Raw_Data[[#This Row],[Gross_Amount]]/100</f>
        <v>8.8629999999999995</v>
      </c>
      <c r="W5159" s="6">
        <f>tbl_Raw_Data[[#This Row],[Gross_Amount]]-tbl_Raw_Data[[#This Row],[Discount_Amount]]</f>
        <v>79.766999999999996</v>
      </c>
      <c r="X5159" s="6">
        <f>tbl_Raw_Data[[#This Row],[Net_Amount_Before_Tax]]*tbl_Raw_Data[[#This Row],[Tax_Pct]]/100</f>
        <v>3.9883499999999996</v>
      </c>
      <c r="Y5159" s="6">
        <f>tbl_Raw_Data[[#This Row],[Net_Amount_Before_Tax]]+tbl_Raw_Data[[#This Row],[Tax_Amount]]</f>
        <v>83.755349999999993</v>
      </c>
      <c r="Z5159" s="6">
        <f t="shared" si="404"/>
        <v>1</v>
      </c>
    </row>
    <row r="5160" spans="1:26" x14ac:dyDescent="0.3">
      <c r="A5160" s="23" t="s">
        <v>7221</v>
      </c>
      <c r="B5160" s="34">
        <v>45778</v>
      </c>
      <c r="C5160" s="23" t="s">
        <v>2839</v>
      </c>
      <c r="D5160" s="23" t="s">
        <v>46</v>
      </c>
      <c r="E5160" s="23" t="s">
        <v>47</v>
      </c>
      <c r="F5160" s="23">
        <v>411045</v>
      </c>
      <c r="G5160" s="23" t="s">
        <v>94</v>
      </c>
      <c r="H5160" s="23" t="s">
        <v>95</v>
      </c>
      <c r="I5160" s="23" t="s">
        <v>84</v>
      </c>
      <c r="J5160" s="23" t="s">
        <v>42</v>
      </c>
      <c r="K5160" s="23" t="s">
        <v>24</v>
      </c>
      <c r="L5160" s="23">
        <v>1</v>
      </c>
      <c r="M5160" s="23">
        <v>79.290000000000006</v>
      </c>
      <c r="N5160" s="23">
        <v>10</v>
      </c>
      <c r="O5160" s="23">
        <v>12</v>
      </c>
      <c r="P5160" s="23" t="s">
        <v>89</v>
      </c>
      <c r="Q5160" s="23" t="s">
        <v>90</v>
      </c>
      <c r="R5160" s="23">
        <f t="shared" si="400"/>
        <v>1</v>
      </c>
      <c r="S5160" s="23" t="str">
        <f t="shared" si="401"/>
        <v>ORD105159_20250501_CUST00436_MED021</v>
      </c>
      <c r="T5160" s="23">
        <f t="shared" si="402"/>
        <v>1</v>
      </c>
      <c r="U5160" s="6">
        <f t="shared" si="403"/>
        <v>79.290000000000006</v>
      </c>
      <c r="V5160" s="6">
        <f>tbl_Raw_Data[[#This Row],[Discount_Pct]]*tbl_Raw_Data[[#This Row],[Gross_Amount]]/100</f>
        <v>7.9290000000000012</v>
      </c>
      <c r="W5160" s="6">
        <f>tbl_Raw_Data[[#This Row],[Gross_Amount]]-tbl_Raw_Data[[#This Row],[Discount_Amount]]</f>
        <v>71.361000000000004</v>
      </c>
      <c r="X5160" s="6">
        <f>tbl_Raw_Data[[#This Row],[Net_Amount_Before_Tax]]*tbl_Raw_Data[[#This Row],[Tax_Pct]]/100</f>
        <v>8.5633200000000009</v>
      </c>
      <c r="Y5160" s="6">
        <f>tbl_Raw_Data[[#This Row],[Net_Amount_Before_Tax]]+tbl_Raw_Data[[#This Row],[Tax_Amount]]</f>
        <v>79.924320000000009</v>
      </c>
      <c r="Z5160" s="6">
        <f t="shared" si="404"/>
        <v>0</v>
      </c>
    </row>
    <row r="5161" spans="1:26" x14ac:dyDescent="0.3">
      <c r="A5161" s="23" t="s">
        <v>7222</v>
      </c>
      <c r="B5161" s="34">
        <v>45804</v>
      </c>
      <c r="C5161" s="23" t="s">
        <v>7223</v>
      </c>
      <c r="D5161" s="23" t="s">
        <v>19</v>
      </c>
      <c r="E5161" s="23" t="s">
        <v>19</v>
      </c>
      <c r="F5161" s="23">
        <v>110085</v>
      </c>
      <c r="G5161" s="23" t="s">
        <v>256</v>
      </c>
      <c r="H5161" s="23" t="s">
        <v>257</v>
      </c>
      <c r="I5161" s="23" t="s">
        <v>22</v>
      </c>
      <c r="J5161" s="23" t="s">
        <v>258</v>
      </c>
      <c r="K5161" s="23" t="s">
        <v>57</v>
      </c>
      <c r="L5161" s="23">
        <v>3</v>
      </c>
      <c r="M5161" s="23">
        <v>58.58</v>
      </c>
      <c r="N5161" s="23">
        <v>0</v>
      </c>
      <c r="O5161" s="23">
        <v>5</v>
      </c>
      <c r="P5161" s="23" t="s">
        <v>25</v>
      </c>
      <c r="Q5161" s="23" t="s">
        <v>34</v>
      </c>
      <c r="R5161" s="23">
        <f t="shared" si="400"/>
        <v>1</v>
      </c>
      <c r="S5161" s="23" t="str">
        <f t="shared" si="401"/>
        <v>ORD105160_20250527_CUST03317_MED025</v>
      </c>
      <c r="T5161" s="23">
        <f t="shared" si="402"/>
        <v>1</v>
      </c>
      <c r="U5161" s="6">
        <f t="shared" si="403"/>
        <v>175.74</v>
      </c>
      <c r="V5161" s="6">
        <f>tbl_Raw_Data[[#This Row],[Discount_Pct]]*tbl_Raw_Data[[#This Row],[Gross_Amount]]/100</f>
        <v>0</v>
      </c>
      <c r="W5161" s="6">
        <f>tbl_Raw_Data[[#This Row],[Gross_Amount]]-tbl_Raw_Data[[#This Row],[Discount_Amount]]</f>
        <v>175.74</v>
      </c>
      <c r="X5161" s="6">
        <f>tbl_Raw_Data[[#This Row],[Net_Amount_Before_Tax]]*tbl_Raw_Data[[#This Row],[Tax_Pct]]/100</f>
        <v>8.7870000000000008</v>
      </c>
      <c r="Y5161" s="6">
        <f>tbl_Raw_Data[[#This Row],[Net_Amount_Before_Tax]]+tbl_Raw_Data[[#This Row],[Tax_Amount]]</f>
        <v>184.52700000000002</v>
      </c>
      <c r="Z5161" s="6">
        <f t="shared" si="404"/>
        <v>1</v>
      </c>
    </row>
    <row r="5162" spans="1:26" x14ac:dyDescent="0.3">
      <c r="A5162" s="23" t="s">
        <v>7224</v>
      </c>
      <c r="B5162" s="34">
        <v>45841</v>
      </c>
      <c r="C5162" s="23" t="s">
        <v>481</v>
      </c>
      <c r="D5162" s="23" t="s">
        <v>92</v>
      </c>
      <c r="E5162" s="23" t="s">
        <v>93</v>
      </c>
      <c r="F5162" s="23">
        <v>560038</v>
      </c>
      <c r="G5162" s="23" t="s">
        <v>132</v>
      </c>
      <c r="H5162" s="23" t="s">
        <v>133</v>
      </c>
      <c r="I5162" s="23" t="s">
        <v>134</v>
      </c>
      <c r="J5162" s="23" t="s">
        <v>135</v>
      </c>
      <c r="K5162" s="23" t="s">
        <v>57</v>
      </c>
      <c r="L5162" s="23">
        <v>4</v>
      </c>
      <c r="M5162" s="23">
        <v>80.3</v>
      </c>
      <c r="N5162" s="23">
        <v>5</v>
      </c>
      <c r="O5162" s="23">
        <v>5</v>
      </c>
      <c r="P5162" s="23" t="s">
        <v>65</v>
      </c>
      <c r="Q5162" s="23" t="s">
        <v>26</v>
      </c>
      <c r="R5162" s="23">
        <f t="shared" si="400"/>
        <v>1</v>
      </c>
      <c r="S5162" s="23" t="str">
        <f t="shared" si="401"/>
        <v>ORD105161_20250703_CUST01223_MED007</v>
      </c>
      <c r="T5162" s="23">
        <f t="shared" si="402"/>
        <v>1</v>
      </c>
      <c r="U5162" s="6">
        <f t="shared" si="403"/>
        <v>321.2</v>
      </c>
      <c r="V5162" s="6">
        <f>tbl_Raw_Data[[#This Row],[Discount_Pct]]*tbl_Raw_Data[[#This Row],[Gross_Amount]]/100</f>
        <v>16.059999999999999</v>
      </c>
      <c r="W5162" s="6">
        <f>tbl_Raw_Data[[#This Row],[Gross_Amount]]-tbl_Raw_Data[[#This Row],[Discount_Amount]]</f>
        <v>305.14</v>
      </c>
      <c r="X5162" s="6">
        <f>tbl_Raw_Data[[#This Row],[Net_Amount_Before_Tax]]*tbl_Raw_Data[[#This Row],[Tax_Pct]]/100</f>
        <v>15.256999999999998</v>
      </c>
      <c r="Y5162" s="6">
        <f>tbl_Raw_Data[[#This Row],[Net_Amount_Before_Tax]]+tbl_Raw_Data[[#This Row],[Tax_Amount]]</f>
        <v>320.39699999999999</v>
      </c>
      <c r="Z5162" s="6">
        <f t="shared" si="404"/>
        <v>2</v>
      </c>
    </row>
    <row r="5163" spans="1:26" x14ac:dyDescent="0.3">
      <c r="A5163" s="23" t="s">
        <v>7225</v>
      </c>
      <c r="B5163" s="34">
        <v>45333</v>
      </c>
      <c r="C5163" s="23" t="s">
        <v>7226</v>
      </c>
      <c r="D5163" s="23" t="s">
        <v>28</v>
      </c>
      <c r="E5163" s="23" t="s">
        <v>29</v>
      </c>
      <c r="F5163" s="23">
        <v>500001</v>
      </c>
      <c r="G5163" s="23" t="s">
        <v>82</v>
      </c>
      <c r="H5163" s="23" t="s">
        <v>83</v>
      </c>
      <c r="I5163" s="23" t="s">
        <v>84</v>
      </c>
      <c r="J5163" s="23" t="s">
        <v>85</v>
      </c>
      <c r="K5163" s="23" t="s">
        <v>24</v>
      </c>
      <c r="L5163" s="23">
        <v>1</v>
      </c>
      <c r="M5163" s="23">
        <v>322.55</v>
      </c>
      <c r="N5163" s="23">
        <v>10</v>
      </c>
      <c r="O5163" s="23">
        <v>5</v>
      </c>
      <c r="P5163" s="23" t="s">
        <v>65</v>
      </c>
      <c r="Q5163" s="23" t="s">
        <v>90</v>
      </c>
      <c r="R5163" s="23">
        <f t="shared" si="400"/>
        <v>1</v>
      </c>
      <c r="S5163" s="23" t="str">
        <f t="shared" si="401"/>
        <v>ORD105162_20240211_CUST00851_MED023</v>
      </c>
      <c r="T5163" s="23">
        <f t="shared" si="402"/>
        <v>1</v>
      </c>
      <c r="U5163" s="6">
        <f t="shared" si="403"/>
        <v>322.55</v>
      </c>
      <c r="V5163" s="6">
        <f>tbl_Raw_Data[[#This Row],[Discount_Pct]]*tbl_Raw_Data[[#This Row],[Gross_Amount]]/100</f>
        <v>32.255000000000003</v>
      </c>
      <c r="W5163" s="6">
        <f>tbl_Raw_Data[[#This Row],[Gross_Amount]]-tbl_Raw_Data[[#This Row],[Discount_Amount]]</f>
        <v>290.29500000000002</v>
      </c>
      <c r="X5163" s="6">
        <f>tbl_Raw_Data[[#This Row],[Net_Amount_Before_Tax]]*tbl_Raw_Data[[#This Row],[Tax_Pct]]/100</f>
        <v>14.514750000000001</v>
      </c>
      <c r="Y5163" s="6">
        <f>tbl_Raw_Data[[#This Row],[Net_Amount_Before_Tax]]+tbl_Raw_Data[[#This Row],[Tax_Amount]]</f>
        <v>304.80975000000001</v>
      </c>
      <c r="Z5163" s="6">
        <f t="shared" si="404"/>
        <v>1</v>
      </c>
    </row>
    <row r="5164" spans="1:26" x14ac:dyDescent="0.3">
      <c r="A5164" s="23" t="s">
        <v>7225</v>
      </c>
      <c r="B5164" s="34">
        <v>45757</v>
      </c>
      <c r="C5164" s="23" t="s">
        <v>7227</v>
      </c>
      <c r="D5164" s="23" t="s">
        <v>92</v>
      </c>
      <c r="E5164" s="23" t="s">
        <v>93</v>
      </c>
      <c r="F5164" s="23">
        <v>560034</v>
      </c>
      <c r="G5164" s="23" t="s">
        <v>132</v>
      </c>
      <c r="H5164" s="23" t="s">
        <v>133</v>
      </c>
      <c r="I5164" s="23" t="s">
        <v>134</v>
      </c>
      <c r="J5164" s="23" t="s">
        <v>135</v>
      </c>
      <c r="K5164" s="23" t="s">
        <v>57</v>
      </c>
      <c r="L5164" s="23">
        <v>2</v>
      </c>
      <c r="M5164" s="23">
        <v>68.03</v>
      </c>
      <c r="N5164" s="23">
        <v>5</v>
      </c>
      <c r="O5164" s="23">
        <v>5</v>
      </c>
      <c r="P5164" s="23" t="s">
        <v>33</v>
      </c>
      <c r="Q5164" s="23" t="s">
        <v>90</v>
      </c>
      <c r="R5164" s="23">
        <f t="shared" si="400"/>
        <v>1</v>
      </c>
      <c r="S5164" s="23" t="str">
        <f t="shared" si="401"/>
        <v>ORD105162_20250410_CUST01014_MED007</v>
      </c>
      <c r="T5164" s="23">
        <f t="shared" si="402"/>
        <v>1</v>
      </c>
      <c r="U5164" s="6">
        <f t="shared" si="403"/>
        <v>136.06</v>
      </c>
      <c r="V5164" s="6">
        <f>tbl_Raw_Data[[#This Row],[Discount_Pct]]*tbl_Raw_Data[[#This Row],[Gross_Amount]]/100</f>
        <v>6.8029999999999999</v>
      </c>
      <c r="W5164" s="6">
        <f>tbl_Raw_Data[[#This Row],[Gross_Amount]]-tbl_Raw_Data[[#This Row],[Discount_Amount]]</f>
        <v>129.25700000000001</v>
      </c>
      <c r="X5164" s="6">
        <f>tbl_Raw_Data[[#This Row],[Net_Amount_Before_Tax]]*tbl_Raw_Data[[#This Row],[Tax_Pct]]/100</f>
        <v>6.4628500000000004</v>
      </c>
      <c r="Y5164" s="6">
        <f>tbl_Raw_Data[[#This Row],[Net_Amount_Before_Tax]]+tbl_Raw_Data[[#This Row],[Tax_Amount]]</f>
        <v>135.71985000000001</v>
      </c>
      <c r="Z5164" s="6">
        <f t="shared" si="404"/>
        <v>1</v>
      </c>
    </row>
    <row r="5165" spans="1:26" x14ac:dyDescent="0.3">
      <c r="A5165" s="23" t="s">
        <v>7228</v>
      </c>
      <c r="B5165" s="34">
        <v>45457</v>
      </c>
      <c r="C5165" s="23" t="s">
        <v>3326</v>
      </c>
      <c r="D5165" s="23" t="s">
        <v>130</v>
      </c>
      <c r="E5165" s="23" t="s">
        <v>131</v>
      </c>
      <c r="F5165" s="23">
        <v>700001</v>
      </c>
      <c r="G5165" s="23" t="s">
        <v>39</v>
      </c>
      <c r="H5165" s="23" t="s">
        <v>40</v>
      </c>
      <c r="I5165" s="23" t="s">
        <v>41</v>
      </c>
      <c r="J5165" s="23" t="s">
        <v>42</v>
      </c>
      <c r="K5165" s="23" t="s">
        <v>24</v>
      </c>
      <c r="L5165" s="23">
        <v>4</v>
      </c>
      <c r="M5165" s="23">
        <v>33.520000000000003</v>
      </c>
      <c r="N5165" s="23">
        <v>5</v>
      </c>
      <c r="O5165" s="23">
        <v>5</v>
      </c>
      <c r="P5165" s="23" t="s">
        <v>58</v>
      </c>
      <c r="Q5165" s="23" t="s">
        <v>34</v>
      </c>
      <c r="R5165" s="23">
        <f t="shared" si="400"/>
        <v>1</v>
      </c>
      <c r="S5165" s="23" t="str">
        <f t="shared" si="401"/>
        <v>ORD105164_20240614_CUST02581_MED001</v>
      </c>
      <c r="T5165" s="23">
        <f t="shared" si="402"/>
        <v>1</v>
      </c>
      <c r="U5165" s="6">
        <f t="shared" si="403"/>
        <v>134.08000000000001</v>
      </c>
      <c r="V5165" s="6">
        <f>tbl_Raw_Data[[#This Row],[Discount_Pct]]*tbl_Raw_Data[[#This Row],[Gross_Amount]]/100</f>
        <v>6.7040000000000006</v>
      </c>
      <c r="W5165" s="6">
        <f>tbl_Raw_Data[[#This Row],[Gross_Amount]]-tbl_Raw_Data[[#This Row],[Discount_Amount]]</f>
        <v>127.376</v>
      </c>
      <c r="X5165" s="6">
        <f>tbl_Raw_Data[[#This Row],[Net_Amount_Before_Tax]]*tbl_Raw_Data[[#This Row],[Tax_Pct]]/100</f>
        <v>6.3688000000000002</v>
      </c>
      <c r="Y5165" s="6">
        <f>tbl_Raw_Data[[#This Row],[Net_Amount_Before_Tax]]+tbl_Raw_Data[[#This Row],[Tax_Amount]]</f>
        <v>133.7448</v>
      </c>
      <c r="Z5165" s="6">
        <f t="shared" si="404"/>
        <v>4</v>
      </c>
    </row>
    <row r="5166" spans="1:26" x14ac:dyDescent="0.3">
      <c r="A5166" s="23" t="s">
        <v>7228</v>
      </c>
      <c r="B5166" s="34">
        <v>45918</v>
      </c>
      <c r="C5166" s="23" t="s">
        <v>7229</v>
      </c>
      <c r="D5166" s="23" t="s">
        <v>123</v>
      </c>
      <c r="E5166" s="23" t="s">
        <v>101</v>
      </c>
      <c r="F5166" s="23">
        <v>226016</v>
      </c>
      <c r="G5166" s="23" t="s">
        <v>124</v>
      </c>
      <c r="H5166" s="23" t="s">
        <v>125</v>
      </c>
      <c r="I5166" s="23" t="s">
        <v>104</v>
      </c>
      <c r="J5166" s="23" t="s">
        <v>114</v>
      </c>
      <c r="K5166" s="23" t="s">
        <v>24</v>
      </c>
      <c r="L5166" s="23">
        <v>2</v>
      </c>
      <c r="M5166" s="23">
        <v>120.05</v>
      </c>
      <c r="N5166" s="23">
        <v>0</v>
      </c>
      <c r="O5166" s="23">
        <v>18</v>
      </c>
      <c r="P5166" s="23" t="s">
        <v>25</v>
      </c>
      <c r="Q5166" s="23" t="s">
        <v>90</v>
      </c>
      <c r="R5166" s="23">
        <f t="shared" si="400"/>
        <v>1</v>
      </c>
      <c r="S5166" s="23" t="str">
        <f t="shared" si="401"/>
        <v>ORD105164_20250918_CUST03113_MED018</v>
      </c>
      <c r="T5166" s="23">
        <f t="shared" si="402"/>
        <v>1</v>
      </c>
      <c r="U5166" s="6">
        <f t="shared" si="403"/>
        <v>240.1</v>
      </c>
      <c r="V5166" s="6">
        <f>tbl_Raw_Data[[#This Row],[Discount_Pct]]*tbl_Raw_Data[[#This Row],[Gross_Amount]]/100</f>
        <v>0</v>
      </c>
      <c r="W5166" s="6">
        <f>tbl_Raw_Data[[#This Row],[Gross_Amount]]-tbl_Raw_Data[[#This Row],[Discount_Amount]]</f>
        <v>240.1</v>
      </c>
      <c r="X5166" s="6">
        <f>tbl_Raw_Data[[#This Row],[Net_Amount_Before_Tax]]*tbl_Raw_Data[[#This Row],[Tax_Pct]]/100</f>
        <v>43.218000000000004</v>
      </c>
      <c r="Y5166" s="6">
        <f>tbl_Raw_Data[[#This Row],[Net_Amount_Before_Tax]]+tbl_Raw_Data[[#This Row],[Tax_Amount]]</f>
        <v>283.31799999999998</v>
      </c>
      <c r="Z5166" s="6">
        <f t="shared" si="404"/>
        <v>2</v>
      </c>
    </row>
    <row r="5167" spans="1:26" x14ac:dyDescent="0.3">
      <c r="A5167" s="23" t="s">
        <v>7230</v>
      </c>
      <c r="B5167" s="34">
        <v>45739</v>
      </c>
      <c r="C5167" s="23" t="s">
        <v>1688</v>
      </c>
      <c r="D5167" s="23" t="s">
        <v>123</v>
      </c>
      <c r="E5167" s="23" t="s">
        <v>101</v>
      </c>
      <c r="F5167" s="23">
        <v>226001</v>
      </c>
      <c r="G5167" s="23" t="s">
        <v>138</v>
      </c>
      <c r="H5167" s="23" t="s">
        <v>139</v>
      </c>
      <c r="I5167" s="23" t="s">
        <v>50</v>
      </c>
      <c r="J5167" s="23" t="s">
        <v>140</v>
      </c>
      <c r="K5167" s="23" t="s">
        <v>24</v>
      </c>
      <c r="L5167" s="23">
        <v>2</v>
      </c>
      <c r="M5167" s="23">
        <v>167.01</v>
      </c>
      <c r="N5167" s="23">
        <v>0</v>
      </c>
      <c r="O5167" s="23">
        <v>12</v>
      </c>
      <c r="P5167" s="23" t="s">
        <v>89</v>
      </c>
      <c r="Q5167" s="23" t="s">
        <v>34</v>
      </c>
      <c r="R5167" s="23">
        <f t="shared" si="400"/>
        <v>1</v>
      </c>
      <c r="S5167" s="23" t="str">
        <f t="shared" si="401"/>
        <v>ORD105166_20250323_CUST02030_MED013</v>
      </c>
      <c r="T5167" s="23">
        <f t="shared" si="402"/>
        <v>1</v>
      </c>
      <c r="U5167" s="6">
        <f t="shared" si="403"/>
        <v>334.02</v>
      </c>
      <c r="V5167" s="6">
        <f>tbl_Raw_Data[[#This Row],[Discount_Pct]]*tbl_Raw_Data[[#This Row],[Gross_Amount]]/100</f>
        <v>0</v>
      </c>
      <c r="W5167" s="6">
        <f>tbl_Raw_Data[[#This Row],[Gross_Amount]]-tbl_Raw_Data[[#This Row],[Discount_Amount]]</f>
        <v>334.02</v>
      </c>
      <c r="X5167" s="6">
        <f>tbl_Raw_Data[[#This Row],[Net_Amount_Before_Tax]]*tbl_Raw_Data[[#This Row],[Tax_Pct]]/100</f>
        <v>40.0824</v>
      </c>
      <c r="Y5167" s="6">
        <f>tbl_Raw_Data[[#This Row],[Net_Amount_Before_Tax]]+tbl_Raw_Data[[#This Row],[Tax_Amount]]</f>
        <v>374.10239999999999</v>
      </c>
      <c r="Z5167" s="6">
        <f t="shared" si="404"/>
        <v>4</v>
      </c>
    </row>
    <row r="5168" spans="1:26" x14ac:dyDescent="0.3">
      <c r="A5168" s="23" t="s">
        <v>7231</v>
      </c>
      <c r="B5168" s="34">
        <v>45934</v>
      </c>
      <c r="C5168" s="23" t="s">
        <v>7232</v>
      </c>
      <c r="D5168" s="23" t="s">
        <v>87</v>
      </c>
      <c r="E5168" s="23" t="s">
        <v>88</v>
      </c>
      <c r="F5168" s="23">
        <v>600001</v>
      </c>
      <c r="G5168" s="23" t="s">
        <v>124</v>
      </c>
      <c r="H5168" s="23" t="s">
        <v>125</v>
      </c>
      <c r="I5168" s="23" t="s">
        <v>104</v>
      </c>
      <c r="J5168" s="23" t="s">
        <v>114</v>
      </c>
      <c r="K5168" s="23" t="s">
        <v>24</v>
      </c>
      <c r="L5168" s="23">
        <v>5</v>
      </c>
      <c r="M5168" s="23">
        <v>129.49</v>
      </c>
      <c r="N5168" s="23">
        <v>5</v>
      </c>
      <c r="O5168" s="23">
        <v>12</v>
      </c>
      <c r="P5168" s="23" t="s">
        <v>43</v>
      </c>
      <c r="Q5168" s="23" t="s">
        <v>34</v>
      </c>
      <c r="R5168" s="23">
        <f t="shared" si="400"/>
        <v>1</v>
      </c>
      <c r="S5168" s="23" t="str">
        <f t="shared" si="401"/>
        <v>ORD105167_20251004_CUST02328_MED018</v>
      </c>
      <c r="T5168" s="23">
        <f t="shared" si="402"/>
        <v>1</v>
      </c>
      <c r="U5168" s="6">
        <f t="shared" si="403"/>
        <v>647.45000000000005</v>
      </c>
      <c r="V5168" s="6">
        <f>tbl_Raw_Data[[#This Row],[Discount_Pct]]*tbl_Raw_Data[[#This Row],[Gross_Amount]]/100</f>
        <v>32.372500000000002</v>
      </c>
      <c r="W5168" s="6">
        <f>tbl_Raw_Data[[#This Row],[Gross_Amount]]-tbl_Raw_Data[[#This Row],[Discount_Amount]]</f>
        <v>615.0775000000001</v>
      </c>
      <c r="X5168" s="6">
        <f>tbl_Raw_Data[[#This Row],[Net_Amount_Before_Tax]]*tbl_Raw_Data[[#This Row],[Tax_Pct]]/100</f>
        <v>73.809300000000007</v>
      </c>
      <c r="Y5168" s="6">
        <f>tbl_Raw_Data[[#This Row],[Net_Amount_Before_Tax]]+tbl_Raw_Data[[#This Row],[Tax_Amount]]</f>
        <v>688.88680000000011</v>
      </c>
      <c r="Z5168" s="6">
        <f t="shared" si="404"/>
        <v>3</v>
      </c>
    </row>
    <row r="5169" spans="1:26" x14ac:dyDescent="0.3">
      <c r="A5169" s="23" t="s">
        <v>7233</v>
      </c>
      <c r="B5169" s="34">
        <v>45377</v>
      </c>
      <c r="C5169" s="23" t="s">
        <v>7234</v>
      </c>
      <c r="D5169" s="23" t="s">
        <v>100</v>
      </c>
      <c r="E5169" s="23" t="s">
        <v>101</v>
      </c>
      <c r="F5169" s="23">
        <v>201301</v>
      </c>
      <c r="G5169" s="23" t="s">
        <v>229</v>
      </c>
      <c r="H5169" s="23" t="s">
        <v>230</v>
      </c>
      <c r="I5169" s="23" t="s">
        <v>84</v>
      </c>
      <c r="J5169" s="23" t="s">
        <v>140</v>
      </c>
      <c r="K5169" s="23" t="s">
        <v>24</v>
      </c>
      <c r="L5169" s="23">
        <v>1</v>
      </c>
      <c r="M5169" s="23">
        <v>160.71</v>
      </c>
      <c r="N5169" s="23">
        <v>0</v>
      </c>
      <c r="O5169" s="23">
        <v>5</v>
      </c>
      <c r="P5169" s="23" t="s">
        <v>33</v>
      </c>
      <c r="Q5169" s="23" t="s">
        <v>44</v>
      </c>
      <c r="R5169" s="23">
        <f t="shared" si="400"/>
        <v>1</v>
      </c>
      <c r="S5169" s="23" t="str">
        <f t="shared" si="401"/>
        <v>ORD105168_20240326_CUST02452_MED022</v>
      </c>
      <c r="T5169" s="23">
        <f t="shared" si="402"/>
        <v>1</v>
      </c>
      <c r="U5169" s="6">
        <f t="shared" si="403"/>
        <v>160.71</v>
      </c>
      <c r="V5169" s="6">
        <f>tbl_Raw_Data[[#This Row],[Discount_Pct]]*tbl_Raw_Data[[#This Row],[Gross_Amount]]/100</f>
        <v>0</v>
      </c>
      <c r="W5169" s="6">
        <f>tbl_Raw_Data[[#This Row],[Gross_Amount]]-tbl_Raw_Data[[#This Row],[Discount_Amount]]</f>
        <v>160.71</v>
      </c>
      <c r="X5169" s="6">
        <f>tbl_Raw_Data[[#This Row],[Net_Amount_Before_Tax]]*tbl_Raw_Data[[#This Row],[Tax_Pct]]/100</f>
        <v>8.0355000000000008</v>
      </c>
      <c r="Y5169" s="6">
        <f>tbl_Raw_Data[[#This Row],[Net_Amount_Before_Tax]]+tbl_Raw_Data[[#This Row],[Tax_Amount]]</f>
        <v>168.74550000000002</v>
      </c>
      <c r="Z5169" s="6">
        <f t="shared" si="404"/>
        <v>1</v>
      </c>
    </row>
    <row r="5170" spans="1:26" x14ac:dyDescent="0.3">
      <c r="A5170" s="23" t="s">
        <v>7235</v>
      </c>
      <c r="B5170" s="34">
        <v>45697</v>
      </c>
      <c r="C5170" s="23" t="s">
        <v>7236</v>
      </c>
      <c r="D5170" s="23" t="s">
        <v>80</v>
      </c>
      <c r="E5170" s="23" t="s">
        <v>81</v>
      </c>
      <c r="F5170" s="23">
        <v>395010</v>
      </c>
      <c r="G5170" s="23" t="s">
        <v>283</v>
      </c>
      <c r="H5170" s="23" t="s">
        <v>284</v>
      </c>
      <c r="I5170" s="23" t="s">
        <v>104</v>
      </c>
      <c r="J5170" s="23" t="s">
        <v>42</v>
      </c>
      <c r="K5170" s="23" t="s">
        <v>57</v>
      </c>
      <c r="L5170" s="23">
        <v>4</v>
      </c>
      <c r="M5170" s="23">
        <v>267.02</v>
      </c>
      <c r="N5170" s="23">
        <v>0</v>
      </c>
      <c r="O5170" s="23">
        <v>5</v>
      </c>
      <c r="P5170" s="23" t="s">
        <v>25</v>
      </c>
      <c r="Q5170" s="23" t="s">
        <v>34</v>
      </c>
      <c r="R5170" s="23">
        <f t="shared" si="400"/>
        <v>1</v>
      </c>
      <c r="S5170" s="23" t="str">
        <f t="shared" si="401"/>
        <v>ORD105169_20250209_CUST00892_MED030</v>
      </c>
      <c r="T5170" s="23">
        <f t="shared" si="402"/>
        <v>1</v>
      </c>
      <c r="U5170" s="6">
        <f t="shared" si="403"/>
        <v>1068.08</v>
      </c>
      <c r="V5170" s="6">
        <f>tbl_Raw_Data[[#This Row],[Discount_Pct]]*tbl_Raw_Data[[#This Row],[Gross_Amount]]/100</f>
        <v>0</v>
      </c>
      <c r="W5170" s="6">
        <f>tbl_Raw_Data[[#This Row],[Gross_Amount]]-tbl_Raw_Data[[#This Row],[Discount_Amount]]</f>
        <v>1068.08</v>
      </c>
      <c r="X5170" s="6">
        <f>tbl_Raw_Data[[#This Row],[Net_Amount_Before_Tax]]*tbl_Raw_Data[[#This Row],[Tax_Pct]]/100</f>
        <v>53.403999999999996</v>
      </c>
      <c r="Y5170" s="6">
        <f>tbl_Raw_Data[[#This Row],[Net_Amount_Before_Tax]]+tbl_Raw_Data[[#This Row],[Tax_Amount]]</f>
        <v>1121.4839999999999</v>
      </c>
      <c r="Z5170" s="6">
        <f t="shared" si="404"/>
        <v>3</v>
      </c>
    </row>
    <row r="5171" spans="1:26" x14ac:dyDescent="0.3">
      <c r="A5171" s="23" t="s">
        <v>7237</v>
      </c>
      <c r="B5171" s="34">
        <v>45899</v>
      </c>
      <c r="C5171" s="23" t="s">
        <v>1283</v>
      </c>
      <c r="D5171" s="23" t="s">
        <v>130</v>
      </c>
      <c r="E5171" s="23" t="s">
        <v>131</v>
      </c>
      <c r="F5171" s="23">
        <v>700029</v>
      </c>
      <c r="G5171" s="23" t="s">
        <v>160</v>
      </c>
      <c r="H5171" s="23" t="s">
        <v>161</v>
      </c>
      <c r="I5171" s="23" t="s">
        <v>50</v>
      </c>
      <c r="J5171" s="23" t="s">
        <v>23</v>
      </c>
      <c r="K5171" s="23" t="s">
        <v>24</v>
      </c>
      <c r="L5171" s="23">
        <v>5</v>
      </c>
      <c r="M5171" s="23">
        <v>147.24</v>
      </c>
      <c r="N5171" s="23">
        <v>10</v>
      </c>
      <c r="O5171" s="23">
        <v>12</v>
      </c>
      <c r="P5171" s="23" t="s">
        <v>89</v>
      </c>
      <c r="Q5171" s="23" t="s">
        <v>34</v>
      </c>
      <c r="R5171" s="23">
        <f t="shared" si="400"/>
        <v>1</v>
      </c>
      <c r="S5171" s="23" t="str">
        <f t="shared" si="401"/>
        <v>ORD105170_20250830_CUST02477_MED014</v>
      </c>
      <c r="T5171" s="23">
        <f t="shared" si="402"/>
        <v>1</v>
      </c>
      <c r="U5171" s="6">
        <f t="shared" si="403"/>
        <v>736.2</v>
      </c>
      <c r="V5171" s="6">
        <f>tbl_Raw_Data[[#This Row],[Discount_Pct]]*tbl_Raw_Data[[#This Row],[Gross_Amount]]/100</f>
        <v>73.62</v>
      </c>
      <c r="W5171" s="6">
        <f>tbl_Raw_Data[[#This Row],[Gross_Amount]]-tbl_Raw_Data[[#This Row],[Discount_Amount]]</f>
        <v>662.58</v>
      </c>
      <c r="X5171" s="6">
        <f>tbl_Raw_Data[[#This Row],[Net_Amount_Before_Tax]]*tbl_Raw_Data[[#This Row],[Tax_Pct]]/100</f>
        <v>79.509600000000006</v>
      </c>
      <c r="Y5171" s="6">
        <f>tbl_Raw_Data[[#This Row],[Net_Amount_Before_Tax]]+tbl_Raw_Data[[#This Row],[Tax_Amount]]</f>
        <v>742.08960000000002</v>
      </c>
      <c r="Z5171" s="6">
        <f t="shared" si="404"/>
        <v>1</v>
      </c>
    </row>
    <row r="5172" spans="1:26" x14ac:dyDescent="0.3">
      <c r="A5172" s="23" t="s">
        <v>7238</v>
      </c>
      <c r="B5172" s="34">
        <v>45383</v>
      </c>
      <c r="C5172" s="23" t="s">
        <v>557</v>
      </c>
      <c r="D5172" s="23" t="s">
        <v>92</v>
      </c>
      <c r="E5172" s="23" t="s">
        <v>93</v>
      </c>
      <c r="F5172" s="23">
        <v>560001</v>
      </c>
      <c r="G5172" s="23" t="s">
        <v>283</v>
      </c>
      <c r="H5172" s="23" t="s">
        <v>284</v>
      </c>
      <c r="I5172" s="23" t="s">
        <v>104</v>
      </c>
      <c r="J5172" s="23" t="s">
        <v>42</v>
      </c>
      <c r="K5172" s="23" t="s">
        <v>57</v>
      </c>
      <c r="L5172" s="23">
        <v>1</v>
      </c>
      <c r="M5172" s="23">
        <v>305.62</v>
      </c>
      <c r="N5172" s="23">
        <v>10</v>
      </c>
      <c r="O5172" s="23">
        <v>5</v>
      </c>
      <c r="P5172" s="23" t="s">
        <v>65</v>
      </c>
      <c r="Q5172" s="23" t="s">
        <v>34</v>
      </c>
      <c r="R5172" s="23">
        <f t="shared" si="400"/>
        <v>1</v>
      </c>
      <c r="S5172" s="23" t="str">
        <f t="shared" si="401"/>
        <v>ORD105171_20240401_CUST01578_MED030</v>
      </c>
      <c r="T5172" s="23">
        <f t="shared" si="402"/>
        <v>1</v>
      </c>
      <c r="U5172" s="6">
        <f t="shared" si="403"/>
        <v>305.62</v>
      </c>
      <c r="V5172" s="6">
        <f>tbl_Raw_Data[[#This Row],[Discount_Pct]]*tbl_Raw_Data[[#This Row],[Gross_Amount]]/100</f>
        <v>30.561999999999998</v>
      </c>
      <c r="W5172" s="6">
        <f>tbl_Raw_Data[[#This Row],[Gross_Amount]]-tbl_Raw_Data[[#This Row],[Discount_Amount]]</f>
        <v>275.05799999999999</v>
      </c>
      <c r="X5172" s="6">
        <f>tbl_Raw_Data[[#This Row],[Net_Amount_Before_Tax]]*tbl_Raw_Data[[#This Row],[Tax_Pct]]/100</f>
        <v>13.7529</v>
      </c>
      <c r="Y5172" s="6">
        <f>tbl_Raw_Data[[#This Row],[Net_Amount_Before_Tax]]+tbl_Raw_Data[[#This Row],[Tax_Amount]]</f>
        <v>288.8109</v>
      </c>
      <c r="Z5172" s="6">
        <f t="shared" si="404"/>
        <v>2</v>
      </c>
    </row>
    <row r="5173" spans="1:26" x14ac:dyDescent="0.3">
      <c r="A5173" s="23" t="s">
        <v>7239</v>
      </c>
      <c r="B5173" s="34">
        <v>45503</v>
      </c>
      <c r="C5173" s="23" t="s">
        <v>5516</v>
      </c>
      <c r="D5173" s="23" t="s">
        <v>123</v>
      </c>
      <c r="E5173" s="23" t="s">
        <v>101</v>
      </c>
      <c r="F5173" s="23">
        <v>226010</v>
      </c>
      <c r="G5173" s="23" t="s">
        <v>283</v>
      </c>
      <c r="H5173" s="23" t="s">
        <v>284</v>
      </c>
      <c r="I5173" s="23" t="s">
        <v>104</v>
      </c>
      <c r="J5173" s="23" t="s">
        <v>42</v>
      </c>
      <c r="K5173" s="23" t="s">
        <v>57</v>
      </c>
      <c r="L5173" s="23">
        <v>1</v>
      </c>
      <c r="M5173" s="23">
        <v>278.77999999999997</v>
      </c>
      <c r="N5173" s="23">
        <v>10</v>
      </c>
      <c r="O5173" s="23">
        <v>18</v>
      </c>
      <c r="P5173" s="23" t="s">
        <v>25</v>
      </c>
      <c r="Q5173" s="23" t="s">
        <v>34</v>
      </c>
      <c r="R5173" s="23">
        <f t="shared" si="400"/>
        <v>1</v>
      </c>
      <c r="S5173" s="23" t="str">
        <f t="shared" si="401"/>
        <v>ORD105172_20240730_CUST03224_MED030</v>
      </c>
      <c r="T5173" s="23">
        <f t="shared" si="402"/>
        <v>1</v>
      </c>
      <c r="U5173" s="6">
        <f t="shared" si="403"/>
        <v>278.77999999999997</v>
      </c>
      <c r="V5173" s="6">
        <f>tbl_Raw_Data[[#This Row],[Discount_Pct]]*tbl_Raw_Data[[#This Row],[Gross_Amount]]/100</f>
        <v>27.877999999999997</v>
      </c>
      <c r="W5173" s="6">
        <f>tbl_Raw_Data[[#This Row],[Gross_Amount]]-tbl_Raw_Data[[#This Row],[Discount_Amount]]</f>
        <v>250.90199999999999</v>
      </c>
      <c r="X5173" s="6">
        <f>tbl_Raw_Data[[#This Row],[Net_Amount_Before_Tax]]*tbl_Raw_Data[[#This Row],[Tax_Pct]]/100</f>
        <v>45.16236</v>
      </c>
      <c r="Y5173" s="6">
        <f>tbl_Raw_Data[[#This Row],[Net_Amount_Before_Tax]]+tbl_Raw_Data[[#This Row],[Tax_Amount]]</f>
        <v>296.06435999999997</v>
      </c>
      <c r="Z5173" s="6">
        <f t="shared" si="404"/>
        <v>3</v>
      </c>
    </row>
    <row r="5174" spans="1:26" x14ac:dyDescent="0.3">
      <c r="A5174" s="23" t="s">
        <v>7240</v>
      </c>
      <c r="B5174" s="34">
        <v>45741</v>
      </c>
      <c r="C5174" s="23" t="s">
        <v>7241</v>
      </c>
      <c r="D5174" s="23" t="s">
        <v>159</v>
      </c>
      <c r="E5174" s="23" t="s">
        <v>47</v>
      </c>
      <c r="F5174" s="23">
        <v>400050</v>
      </c>
      <c r="G5174" s="23" t="s">
        <v>229</v>
      </c>
      <c r="H5174" s="23" t="s">
        <v>230</v>
      </c>
      <c r="I5174" s="23" t="s">
        <v>84</v>
      </c>
      <c r="J5174" s="23" t="s">
        <v>140</v>
      </c>
      <c r="K5174" s="23" t="s">
        <v>24</v>
      </c>
      <c r="L5174" s="23">
        <v>1</v>
      </c>
      <c r="M5174" s="23">
        <v>163.68</v>
      </c>
      <c r="N5174" s="23">
        <v>0</v>
      </c>
      <c r="O5174" s="23">
        <v>18</v>
      </c>
      <c r="P5174" s="23" t="s">
        <v>33</v>
      </c>
      <c r="Q5174" s="23" t="s">
        <v>44</v>
      </c>
      <c r="R5174" s="23">
        <f t="shared" si="400"/>
        <v>1</v>
      </c>
      <c r="S5174" s="23" t="str">
        <f t="shared" si="401"/>
        <v>ORD105173_20250325_CUST02029_MED022</v>
      </c>
      <c r="T5174" s="23">
        <f t="shared" si="402"/>
        <v>1</v>
      </c>
      <c r="U5174" s="6">
        <f t="shared" si="403"/>
        <v>163.68</v>
      </c>
      <c r="V5174" s="6">
        <f>tbl_Raw_Data[[#This Row],[Discount_Pct]]*tbl_Raw_Data[[#This Row],[Gross_Amount]]/100</f>
        <v>0</v>
      </c>
      <c r="W5174" s="6">
        <f>tbl_Raw_Data[[#This Row],[Gross_Amount]]-tbl_Raw_Data[[#This Row],[Discount_Amount]]</f>
        <v>163.68</v>
      </c>
      <c r="X5174" s="6">
        <f>tbl_Raw_Data[[#This Row],[Net_Amount_Before_Tax]]*tbl_Raw_Data[[#This Row],[Tax_Pct]]/100</f>
        <v>29.462400000000002</v>
      </c>
      <c r="Y5174" s="6">
        <f>tbl_Raw_Data[[#This Row],[Net_Amount_Before_Tax]]+tbl_Raw_Data[[#This Row],[Tax_Amount]]</f>
        <v>193.14240000000001</v>
      </c>
      <c r="Z5174" s="6">
        <f t="shared" si="404"/>
        <v>0</v>
      </c>
    </row>
    <row r="5175" spans="1:26" x14ac:dyDescent="0.3">
      <c r="A5175" s="23" t="s">
        <v>7242</v>
      </c>
      <c r="B5175" s="34">
        <v>45334</v>
      </c>
      <c r="C5175" s="23" t="s">
        <v>3675</v>
      </c>
      <c r="D5175" s="23" t="s">
        <v>80</v>
      </c>
      <c r="E5175" s="23" t="s">
        <v>81</v>
      </c>
      <c r="F5175" s="23">
        <v>395017</v>
      </c>
      <c r="G5175" s="23" t="s">
        <v>94</v>
      </c>
      <c r="H5175" s="23" t="s">
        <v>95</v>
      </c>
      <c r="I5175" s="23" t="s">
        <v>84</v>
      </c>
      <c r="J5175" s="23" t="s">
        <v>42</v>
      </c>
      <c r="K5175" s="23" t="s">
        <v>24</v>
      </c>
      <c r="L5175" s="23">
        <v>2</v>
      </c>
      <c r="M5175" s="23">
        <v>84.96</v>
      </c>
      <c r="N5175" s="23">
        <v>5</v>
      </c>
      <c r="O5175" s="23">
        <v>12</v>
      </c>
      <c r="P5175" s="23" t="s">
        <v>33</v>
      </c>
      <c r="Q5175" s="23" t="s">
        <v>34</v>
      </c>
      <c r="R5175" s="23">
        <f t="shared" si="400"/>
        <v>1</v>
      </c>
      <c r="S5175" s="23" t="str">
        <f t="shared" si="401"/>
        <v>ORD105174_20240212_CUST02283_MED021</v>
      </c>
      <c r="T5175" s="23">
        <f t="shared" si="402"/>
        <v>1</v>
      </c>
      <c r="U5175" s="6">
        <f t="shared" si="403"/>
        <v>169.92</v>
      </c>
      <c r="V5175" s="6">
        <f>tbl_Raw_Data[[#This Row],[Discount_Pct]]*tbl_Raw_Data[[#This Row],[Gross_Amount]]/100</f>
        <v>8.4959999999999987</v>
      </c>
      <c r="W5175" s="6">
        <f>tbl_Raw_Data[[#This Row],[Gross_Amount]]-tbl_Raw_Data[[#This Row],[Discount_Amount]]</f>
        <v>161.42399999999998</v>
      </c>
      <c r="X5175" s="6">
        <f>tbl_Raw_Data[[#This Row],[Net_Amount_Before_Tax]]*tbl_Raw_Data[[#This Row],[Tax_Pct]]/100</f>
        <v>19.370879999999996</v>
      </c>
      <c r="Y5175" s="6">
        <f>tbl_Raw_Data[[#This Row],[Net_Amount_Before_Tax]]+tbl_Raw_Data[[#This Row],[Tax_Amount]]</f>
        <v>180.79487999999998</v>
      </c>
      <c r="Z5175" s="6">
        <f t="shared" si="404"/>
        <v>2</v>
      </c>
    </row>
    <row r="5176" spans="1:26" x14ac:dyDescent="0.3">
      <c r="A5176" s="23" t="s">
        <v>7243</v>
      </c>
      <c r="B5176" s="34">
        <v>45825</v>
      </c>
      <c r="C5176" s="23" t="s">
        <v>1768</v>
      </c>
      <c r="D5176" s="23" t="s">
        <v>28</v>
      </c>
      <c r="E5176" s="23" t="s">
        <v>29</v>
      </c>
      <c r="F5176" s="23">
        <v>500081</v>
      </c>
      <c r="G5176" s="23" t="s">
        <v>185</v>
      </c>
      <c r="H5176" s="23" t="s">
        <v>186</v>
      </c>
      <c r="I5176" s="23" t="s">
        <v>76</v>
      </c>
      <c r="J5176" s="23" t="s">
        <v>187</v>
      </c>
      <c r="K5176" s="23" t="s">
        <v>57</v>
      </c>
      <c r="L5176" s="23">
        <v>4</v>
      </c>
      <c r="M5176" s="23">
        <v>81.91</v>
      </c>
      <c r="N5176" s="23">
        <v>5</v>
      </c>
      <c r="O5176" s="23">
        <v>5</v>
      </c>
      <c r="P5176" s="23" t="s">
        <v>43</v>
      </c>
      <c r="Q5176" s="23" t="s">
        <v>34</v>
      </c>
      <c r="R5176" s="23">
        <f t="shared" si="400"/>
        <v>1</v>
      </c>
      <c r="S5176" s="23" t="str">
        <f t="shared" si="401"/>
        <v>ORD105175_20250617_CUST01227_MED009</v>
      </c>
      <c r="T5176" s="23">
        <f t="shared" si="402"/>
        <v>1</v>
      </c>
      <c r="U5176" s="6">
        <f t="shared" si="403"/>
        <v>327.64</v>
      </c>
      <c r="V5176" s="6">
        <f>tbl_Raw_Data[[#This Row],[Discount_Pct]]*tbl_Raw_Data[[#This Row],[Gross_Amount]]/100</f>
        <v>16.381999999999998</v>
      </c>
      <c r="W5176" s="6">
        <f>tbl_Raw_Data[[#This Row],[Gross_Amount]]-tbl_Raw_Data[[#This Row],[Discount_Amount]]</f>
        <v>311.25799999999998</v>
      </c>
      <c r="X5176" s="6">
        <f>tbl_Raw_Data[[#This Row],[Net_Amount_Before_Tax]]*tbl_Raw_Data[[#This Row],[Tax_Pct]]/100</f>
        <v>15.562899999999999</v>
      </c>
      <c r="Y5176" s="6">
        <f>tbl_Raw_Data[[#This Row],[Net_Amount_Before_Tax]]+tbl_Raw_Data[[#This Row],[Tax_Amount]]</f>
        <v>326.82089999999999</v>
      </c>
      <c r="Z5176" s="6">
        <f t="shared" si="404"/>
        <v>3</v>
      </c>
    </row>
    <row r="5177" spans="1:26" x14ac:dyDescent="0.3">
      <c r="A5177" s="23" t="s">
        <v>7244</v>
      </c>
      <c r="B5177" s="34">
        <v>46016</v>
      </c>
      <c r="C5177" s="23" t="s">
        <v>7245</v>
      </c>
      <c r="D5177" s="23" t="s">
        <v>130</v>
      </c>
      <c r="E5177" s="23" t="s">
        <v>131</v>
      </c>
      <c r="F5177" s="23">
        <v>700102</v>
      </c>
      <c r="G5177" s="23" t="s">
        <v>192</v>
      </c>
      <c r="H5177" s="23" t="s">
        <v>193</v>
      </c>
      <c r="I5177" s="23" t="s">
        <v>41</v>
      </c>
      <c r="J5177" s="23" t="s">
        <v>194</v>
      </c>
      <c r="K5177" s="23" t="s">
        <v>24</v>
      </c>
      <c r="L5177" s="23">
        <v>2</v>
      </c>
      <c r="M5177" s="23">
        <v>33.71</v>
      </c>
      <c r="N5177" s="23">
        <v>10</v>
      </c>
      <c r="O5177" s="23">
        <v>12</v>
      </c>
      <c r="P5177" s="23" t="s">
        <v>25</v>
      </c>
      <c r="Q5177" s="23" t="s">
        <v>34</v>
      </c>
      <c r="R5177" s="23">
        <f t="shared" si="400"/>
        <v>1</v>
      </c>
      <c r="S5177" s="23" t="str">
        <f t="shared" si="401"/>
        <v>ORD105176_20251225_CUST02246_MED002</v>
      </c>
      <c r="T5177" s="23">
        <f t="shared" si="402"/>
        <v>1</v>
      </c>
      <c r="U5177" s="6">
        <f t="shared" si="403"/>
        <v>67.42</v>
      </c>
      <c r="V5177" s="6">
        <f>tbl_Raw_Data[[#This Row],[Discount_Pct]]*tbl_Raw_Data[[#This Row],[Gross_Amount]]/100</f>
        <v>6.7420000000000009</v>
      </c>
      <c r="W5177" s="6">
        <f>tbl_Raw_Data[[#This Row],[Gross_Amount]]-tbl_Raw_Data[[#This Row],[Discount_Amount]]</f>
        <v>60.677999999999997</v>
      </c>
      <c r="X5177" s="6">
        <f>tbl_Raw_Data[[#This Row],[Net_Amount_Before_Tax]]*tbl_Raw_Data[[#This Row],[Tax_Pct]]/100</f>
        <v>7.2813599999999994</v>
      </c>
      <c r="Y5177" s="6">
        <f>tbl_Raw_Data[[#This Row],[Net_Amount_Before_Tax]]+tbl_Raw_Data[[#This Row],[Tax_Amount]]</f>
        <v>67.959360000000004</v>
      </c>
      <c r="Z5177" s="6">
        <f t="shared" si="404"/>
        <v>2</v>
      </c>
    </row>
    <row r="5178" spans="1:26" x14ac:dyDescent="0.3">
      <c r="A5178" s="23" t="s">
        <v>7246</v>
      </c>
      <c r="B5178" s="34">
        <v>45340</v>
      </c>
      <c r="C5178" s="23" t="s">
        <v>5236</v>
      </c>
      <c r="D5178" s="23" t="s">
        <v>123</v>
      </c>
      <c r="E5178" s="23" t="s">
        <v>101</v>
      </c>
      <c r="F5178" s="23">
        <v>226001</v>
      </c>
      <c r="G5178" s="23" t="s">
        <v>48</v>
      </c>
      <c r="H5178" s="23" t="s">
        <v>49</v>
      </c>
      <c r="I5178" s="23" t="s">
        <v>50</v>
      </c>
      <c r="J5178" s="23" t="s">
        <v>23</v>
      </c>
      <c r="K5178" s="23" t="s">
        <v>24</v>
      </c>
      <c r="L5178" s="23">
        <v>3</v>
      </c>
      <c r="M5178" s="23">
        <v>118.45</v>
      </c>
      <c r="N5178" s="23">
        <v>10</v>
      </c>
      <c r="O5178" s="23">
        <v>12</v>
      </c>
      <c r="P5178" s="23" t="s">
        <v>65</v>
      </c>
      <c r="Q5178" s="23" t="s">
        <v>34</v>
      </c>
      <c r="R5178" s="23">
        <f t="shared" si="400"/>
        <v>1</v>
      </c>
      <c r="S5178" s="23" t="str">
        <f t="shared" si="401"/>
        <v>ORD105177_20240218_CUST02676_MED028</v>
      </c>
      <c r="T5178" s="23">
        <f t="shared" si="402"/>
        <v>1</v>
      </c>
      <c r="U5178" s="6">
        <f t="shared" si="403"/>
        <v>355.35</v>
      </c>
      <c r="V5178" s="6">
        <f>tbl_Raw_Data[[#This Row],[Discount_Pct]]*tbl_Raw_Data[[#This Row],[Gross_Amount]]/100</f>
        <v>35.534999999999997</v>
      </c>
      <c r="W5178" s="6">
        <f>tbl_Raw_Data[[#This Row],[Gross_Amount]]-tbl_Raw_Data[[#This Row],[Discount_Amount]]</f>
        <v>319.81500000000005</v>
      </c>
      <c r="X5178" s="6">
        <f>tbl_Raw_Data[[#This Row],[Net_Amount_Before_Tax]]*tbl_Raw_Data[[#This Row],[Tax_Pct]]/100</f>
        <v>38.377800000000008</v>
      </c>
      <c r="Y5178" s="6">
        <f>tbl_Raw_Data[[#This Row],[Net_Amount_Before_Tax]]+tbl_Raw_Data[[#This Row],[Tax_Amount]]</f>
        <v>358.19280000000003</v>
      </c>
      <c r="Z5178" s="6">
        <f t="shared" si="404"/>
        <v>3</v>
      </c>
    </row>
    <row r="5179" spans="1:26" x14ac:dyDescent="0.3">
      <c r="A5179" s="23" t="s">
        <v>7247</v>
      </c>
      <c r="B5179" s="34">
        <v>45601</v>
      </c>
      <c r="C5179" s="23" t="s">
        <v>3595</v>
      </c>
      <c r="D5179" s="23" t="s">
        <v>159</v>
      </c>
      <c r="E5179" s="23" t="s">
        <v>47</v>
      </c>
      <c r="F5179" s="23">
        <v>400001</v>
      </c>
      <c r="G5179" s="23" t="s">
        <v>119</v>
      </c>
      <c r="H5179" s="23" t="s">
        <v>120</v>
      </c>
      <c r="I5179" s="23" t="s">
        <v>32</v>
      </c>
      <c r="J5179" s="23" t="s">
        <v>64</v>
      </c>
      <c r="K5179" s="23" t="s">
        <v>57</v>
      </c>
      <c r="L5179" s="23">
        <v>1</v>
      </c>
      <c r="M5179" s="23">
        <v>76.48</v>
      </c>
      <c r="N5179" s="23">
        <v>5</v>
      </c>
      <c r="O5179" s="23">
        <v>5</v>
      </c>
      <c r="P5179" s="23" t="s">
        <v>58</v>
      </c>
      <c r="Q5179" s="23" t="s">
        <v>34</v>
      </c>
      <c r="R5179" s="23">
        <f t="shared" si="400"/>
        <v>1</v>
      </c>
      <c r="S5179" s="23" t="str">
        <f t="shared" si="401"/>
        <v>ORD105178_20241105_CUST03053_MED010</v>
      </c>
      <c r="T5179" s="23">
        <f t="shared" si="402"/>
        <v>1</v>
      </c>
      <c r="U5179" s="6">
        <f t="shared" si="403"/>
        <v>76.48</v>
      </c>
      <c r="V5179" s="6">
        <f>tbl_Raw_Data[[#This Row],[Discount_Pct]]*tbl_Raw_Data[[#This Row],[Gross_Amount]]/100</f>
        <v>3.8240000000000003</v>
      </c>
      <c r="W5179" s="6">
        <f>tbl_Raw_Data[[#This Row],[Gross_Amount]]-tbl_Raw_Data[[#This Row],[Discount_Amount]]</f>
        <v>72.656000000000006</v>
      </c>
      <c r="X5179" s="6">
        <f>tbl_Raw_Data[[#This Row],[Net_Amount_Before_Tax]]*tbl_Raw_Data[[#This Row],[Tax_Pct]]/100</f>
        <v>3.6328000000000005</v>
      </c>
      <c r="Y5179" s="6">
        <f>tbl_Raw_Data[[#This Row],[Net_Amount_Before_Tax]]+tbl_Raw_Data[[#This Row],[Tax_Amount]]</f>
        <v>76.288800000000009</v>
      </c>
      <c r="Z5179" s="6">
        <f t="shared" si="404"/>
        <v>1</v>
      </c>
    </row>
    <row r="5180" spans="1:26" x14ac:dyDescent="0.3">
      <c r="A5180" s="23" t="s">
        <v>7248</v>
      </c>
      <c r="B5180" s="34">
        <v>45782</v>
      </c>
      <c r="C5180" s="23" t="s">
        <v>4585</v>
      </c>
      <c r="D5180" s="23" t="s">
        <v>87</v>
      </c>
      <c r="E5180" s="23" t="s">
        <v>88</v>
      </c>
      <c r="F5180" s="23">
        <v>600096</v>
      </c>
      <c r="G5180" s="23" t="s">
        <v>82</v>
      </c>
      <c r="H5180" s="23" t="s">
        <v>83</v>
      </c>
      <c r="I5180" s="23" t="s">
        <v>84</v>
      </c>
      <c r="J5180" s="23" t="s">
        <v>85</v>
      </c>
      <c r="K5180" s="23" t="s">
        <v>24</v>
      </c>
      <c r="L5180" s="23">
        <v>1</v>
      </c>
      <c r="M5180" s="23">
        <v>311.67</v>
      </c>
      <c r="N5180" s="23">
        <v>5</v>
      </c>
      <c r="O5180" s="23">
        <v>5</v>
      </c>
      <c r="P5180" s="23" t="s">
        <v>65</v>
      </c>
      <c r="Q5180" s="23" t="s">
        <v>34</v>
      </c>
      <c r="R5180" s="23">
        <f t="shared" si="400"/>
        <v>1</v>
      </c>
      <c r="S5180" s="23" t="str">
        <f t="shared" si="401"/>
        <v>ORD105179_20250505_CUST02578_MED023</v>
      </c>
      <c r="T5180" s="23">
        <f t="shared" si="402"/>
        <v>1</v>
      </c>
      <c r="U5180" s="6">
        <f t="shared" si="403"/>
        <v>311.67</v>
      </c>
      <c r="V5180" s="6">
        <f>tbl_Raw_Data[[#This Row],[Discount_Pct]]*tbl_Raw_Data[[#This Row],[Gross_Amount]]/100</f>
        <v>15.583500000000001</v>
      </c>
      <c r="W5180" s="6">
        <f>tbl_Raw_Data[[#This Row],[Gross_Amount]]-tbl_Raw_Data[[#This Row],[Discount_Amount]]</f>
        <v>296.0865</v>
      </c>
      <c r="X5180" s="6">
        <f>tbl_Raw_Data[[#This Row],[Net_Amount_Before_Tax]]*tbl_Raw_Data[[#This Row],[Tax_Pct]]/100</f>
        <v>14.804324999999999</v>
      </c>
      <c r="Y5180" s="6">
        <f>tbl_Raw_Data[[#This Row],[Net_Amount_Before_Tax]]+tbl_Raw_Data[[#This Row],[Tax_Amount]]</f>
        <v>310.89082500000001</v>
      </c>
      <c r="Z5180" s="6">
        <f t="shared" si="404"/>
        <v>2</v>
      </c>
    </row>
    <row r="5181" spans="1:26" x14ac:dyDescent="0.3">
      <c r="A5181" s="23" t="s">
        <v>7249</v>
      </c>
      <c r="B5181" s="34">
        <v>45467</v>
      </c>
      <c r="C5181" s="23" t="s">
        <v>6707</v>
      </c>
      <c r="D5181" s="23" t="s">
        <v>130</v>
      </c>
      <c r="E5181" s="23" t="s">
        <v>131</v>
      </c>
      <c r="F5181" s="23">
        <v>700102</v>
      </c>
      <c r="G5181" s="23" t="s">
        <v>119</v>
      </c>
      <c r="H5181" s="23" t="s">
        <v>120</v>
      </c>
      <c r="I5181" s="23" t="s">
        <v>32</v>
      </c>
      <c r="J5181" s="23" t="s">
        <v>64</v>
      </c>
      <c r="K5181" s="23" t="s">
        <v>57</v>
      </c>
      <c r="L5181" s="23">
        <v>2</v>
      </c>
      <c r="M5181" s="23">
        <v>67.650000000000006</v>
      </c>
      <c r="N5181" s="23">
        <v>5</v>
      </c>
      <c r="O5181" s="23">
        <v>5</v>
      </c>
      <c r="P5181" s="23" t="s">
        <v>58</v>
      </c>
      <c r="Q5181" s="23" t="s">
        <v>34</v>
      </c>
      <c r="R5181" s="23">
        <f t="shared" si="400"/>
        <v>1</v>
      </c>
      <c r="S5181" s="23" t="str">
        <f t="shared" si="401"/>
        <v>ORD105180_20240624_CUST03293_MED010</v>
      </c>
      <c r="T5181" s="23">
        <f t="shared" si="402"/>
        <v>1</v>
      </c>
      <c r="U5181" s="6">
        <f t="shared" si="403"/>
        <v>135.30000000000001</v>
      </c>
      <c r="V5181" s="6">
        <f>tbl_Raw_Data[[#This Row],[Discount_Pct]]*tbl_Raw_Data[[#This Row],[Gross_Amount]]/100</f>
        <v>6.7649999999999997</v>
      </c>
      <c r="W5181" s="6">
        <f>tbl_Raw_Data[[#This Row],[Gross_Amount]]-tbl_Raw_Data[[#This Row],[Discount_Amount]]</f>
        <v>128.53500000000003</v>
      </c>
      <c r="X5181" s="6">
        <f>tbl_Raw_Data[[#This Row],[Net_Amount_Before_Tax]]*tbl_Raw_Data[[#This Row],[Tax_Pct]]/100</f>
        <v>6.426750000000002</v>
      </c>
      <c r="Y5181" s="6">
        <f>tbl_Raw_Data[[#This Row],[Net_Amount_Before_Tax]]+tbl_Raw_Data[[#This Row],[Tax_Amount]]</f>
        <v>134.96175000000002</v>
      </c>
      <c r="Z5181" s="6">
        <f t="shared" si="404"/>
        <v>2</v>
      </c>
    </row>
    <row r="5182" spans="1:26" x14ac:dyDescent="0.3">
      <c r="A5182" s="23" t="s">
        <v>7250</v>
      </c>
      <c r="B5182" s="34">
        <v>45508</v>
      </c>
      <c r="C5182" s="23" t="s">
        <v>7251</v>
      </c>
      <c r="D5182" s="23" t="s">
        <v>80</v>
      </c>
      <c r="E5182" s="23" t="s">
        <v>81</v>
      </c>
      <c r="F5182" s="23">
        <v>395017</v>
      </c>
      <c r="G5182" s="23" t="s">
        <v>20</v>
      </c>
      <c r="H5182" s="23" t="s">
        <v>21</v>
      </c>
      <c r="I5182" s="23" t="s">
        <v>22</v>
      </c>
      <c r="J5182" s="23" t="s">
        <v>23</v>
      </c>
      <c r="K5182" s="23" t="s">
        <v>24</v>
      </c>
      <c r="L5182" s="23">
        <v>1</v>
      </c>
      <c r="M5182" s="23">
        <v>149.68</v>
      </c>
      <c r="N5182" s="23">
        <v>0</v>
      </c>
      <c r="O5182" s="23">
        <v>5</v>
      </c>
      <c r="P5182" s="23" t="s">
        <v>25</v>
      </c>
      <c r="Q5182" s="23" t="s">
        <v>90</v>
      </c>
      <c r="R5182" s="23">
        <f t="shared" si="400"/>
        <v>1</v>
      </c>
      <c r="S5182" s="23" t="str">
        <f t="shared" si="401"/>
        <v>ORD105181_20240804_CUST02457_MED024</v>
      </c>
      <c r="T5182" s="23">
        <f t="shared" si="402"/>
        <v>1</v>
      </c>
      <c r="U5182" s="6">
        <f t="shared" si="403"/>
        <v>149.68</v>
      </c>
      <c r="V5182" s="6">
        <f>tbl_Raw_Data[[#This Row],[Discount_Pct]]*tbl_Raw_Data[[#This Row],[Gross_Amount]]/100</f>
        <v>0</v>
      </c>
      <c r="W5182" s="6">
        <f>tbl_Raw_Data[[#This Row],[Gross_Amount]]-tbl_Raw_Data[[#This Row],[Discount_Amount]]</f>
        <v>149.68</v>
      </c>
      <c r="X5182" s="6">
        <f>tbl_Raw_Data[[#This Row],[Net_Amount_Before_Tax]]*tbl_Raw_Data[[#This Row],[Tax_Pct]]/100</f>
        <v>7.4840000000000009</v>
      </c>
      <c r="Y5182" s="6">
        <f>tbl_Raw_Data[[#This Row],[Net_Amount_Before_Tax]]+tbl_Raw_Data[[#This Row],[Tax_Amount]]</f>
        <v>157.16400000000002</v>
      </c>
      <c r="Z5182" s="6">
        <f t="shared" si="404"/>
        <v>0</v>
      </c>
    </row>
    <row r="5183" spans="1:26" x14ac:dyDescent="0.3">
      <c r="A5183" s="23" t="s">
        <v>7252</v>
      </c>
      <c r="B5183" s="34">
        <v>45936</v>
      </c>
      <c r="C5183" s="23" t="s">
        <v>7253</v>
      </c>
      <c r="D5183" s="23" t="s">
        <v>92</v>
      </c>
      <c r="E5183" s="23" t="s">
        <v>93</v>
      </c>
      <c r="F5183" s="23">
        <v>560066</v>
      </c>
      <c r="G5183" s="23" t="s">
        <v>315</v>
      </c>
      <c r="H5183" s="23" t="s">
        <v>316</v>
      </c>
      <c r="I5183" s="23" t="s">
        <v>50</v>
      </c>
      <c r="J5183" s="23" t="s">
        <v>114</v>
      </c>
      <c r="K5183" s="23" t="s">
        <v>24</v>
      </c>
      <c r="L5183" s="23">
        <v>2</v>
      </c>
      <c r="M5183" s="23">
        <v>135.69999999999999</v>
      </c>
      <c r="N5183" s="23">
        <v>10</v>
      </c>
      <c r="O5183" s="23">
        <v>18</v>
      </c>
      <c r="P5183" s="23" t="s">
        <v>89</v>
      </c>
      <c r="Q5183" s="23" t="s">
        <v>44</v>
      </c>
      <c r="R5183" s="23">
        <f t="shared" si="400"/>
        <v>1</v>
      </c>
      <c r="S5183" s="23" t="str">
        <f t="shared" si="401"/>
        <v>ORD105182_20251006_CUST01133_MED012</v>
      </c>
      <c r="T5183" s="23">
        <f t="shared" si="402"/>
        <v>1</v>
      </c>
      <c r="U5183" s="6">
        <f t="shared" si="403"/>
        <v>271.39999999999998</v>
      </c>
      <c r="V5183" s="6">
        <f>tbl_Raw_Data[[#This Row],[Discount_Pct]]*tbl_Raw_Data[[#This Row],[Gross_Amount]]/100</f>
        <v>27.14</v>
      </c>
      <c r="W5183" s="6">
        <f>tbl_Raw_Data[[#This Row],[Gross_Amount]]-tbl_Raw_Data[[#This Row],[Discount_Amount]]</f>
        <v>244.26</v>
      </c>
      <c r="X5183" s="6">
        <f>tbl_Raw_Data[[#This Row],[Net_Amount_Before_Tax]]*tbl_Raw_Data[[#This Row],[Tax_Pct]]/100</f>
        <v>43.966800000000006</v>
      </c>
      <c r="Y5183" s="6">
        <f>tbl_Raw_Data[[#This Row],[Net_Amount_Before_Tax]]+tbl_Raw_Data[[#This Row],[Tax_Amount]]</f>
        <v>288.22680000000003</v>
      </c>
      <c r="Z5183" s="6">
        <f t="shared" si="404"/>
        <v>2</v>
      </c>
    </row>
    <row r="5184" spans="1:26" x14ac:dyDescent="0.3">
      <c r="A5184" s="23" t="s">
        <v>7254</v>
      </c>
      <c r="B5184" s="34">
        <v>45482</v>
      </c>
      <c r="C5184" s="23" t="s">
        <v>6130</v>
      </c>
      <c r="D5184" s="23" t="s">
        <v>183</v>
      </c>
      <c r="E5184" s="23" t="s">
        <v>184</v>
      </c>
      <c r="F5184" s="23">
        <v>122018</v>
      </c>
      <c r="G5184" s="23" t="s">
        <v>111</v>
      </c>
      <c r="H5184" s="23" t="s">
        <v>112</v>
      </c>
      <c r="I5184" s="23" t="s">
        <v>113</v>
      </c>
      <c r="J5184" s="23" t="s">
        <v>114</v>
      </c>
      <c r="K5184" s="23" t="s">
        <v>24</v>
      </c>
      <c r="L5184" s="23">
        <v>5</v>
      </c>
      <c r="M5184" s="23">
        <v>94.69</v>
      </c>
      <c r="N5184" s="23">
        <v>15</v>
      </c>
      <c r="O5184" s="23">
        <v>5</v>
      </c>
      <c r="P5184" s="23" t="s">
        <v>25</v>
      </c>
      <c r="Q5184" s="23" t="s">
        <v>34</v>
      </c>
      <c r="R5184" s="23">
        <f t="shared" si="400"/>
        <v>1</v>
      </c>
      <c r="S5184" s="23" t="str">
        <f t="shared" si="401"/>
        <v>ORD105183_20240709_CUST01853_MED027</v>
      </c>
      <c r="T5184" s="23">
        <f t="shared" si="402"/>
        <v>1</v>
      </c>
      <c r="U5184" s="6">
        <f t="shared" si="403"/>
        <v>473.45</v>
      </c>
      <c r="V5184" s="6">
        <f>tbl_Raw_Data[[#This Row],[Discount_Pct]]*tbl_Raw_Data[[#This Row],[Gross_Amount]]/100</f>
        <v>71.017499999999998</v>
      </c>
      <c r="W5184" s="6">
        <f>tbl_Raw_Data[[#This Row],[Gross_Amount]]-tbl_Raw_Data[[#This Row],[Discount_Amount]]</f>
        <v>402.4325</v>
      </c>
      <c r="X5184" s="6">
        <f>tbl_Raw_Data[[#This Row],[Net_Amount_Before_Tax]]*tbl_Raw_Data[[#This Row],[Tax_Pct]]/100</f>
        <v>20.121624999999998</v>
      </c>
      <c r="Y5184" s="6">
        <f>tbl_Raw_Data[[#This Row],[Net_Amount_Before_Tax]]+tbl_Raw_Data[[#This Row],[Tax_Amount]]</f>
        <v>422.554125</v>
      </c>
      <c r="Z5184" s="6">
        <f t="shared" si="404"/>
        <v>3</v>
      </c>
    </row>
    <row r="5185" spans="1:26" x14ac:dyDescent="0.3">
      <c r="A5185" s="23" t="s">
        <v>7255</v>
      </c>
      <c r="B5185" s="34">
        <v>45606</v>
      </c>
      <c r="C5185" s="23" t="s">
        <v>7256</v>
      </c>
      <c r="D5185" s="23" t="s">
        <v>183</v>
      </c>
      <c r="E5185" s="23" t="s">
        <v>184</v>
      </c>
      <c r="F5185" s="23">
        <v>122001</v>
      </c>
      <c r="G5185" s="23" t="s">
        <v>138</v>
      </c>
      <c r="H5185" s="23" t="s">
        <v>139</v>
      </c>
      <c r="I5185" s="23" t="s">
        <v>50</v>
      </c>
      <c r="J5185" s="23" t="s">
        <v>140</v>
      </c>
      <c r="K5185" s="23" t="s">
        <v>24</v>
      </c>
      <c r="L5185" s="23">
        <v>1</v>
      </c>
      <c r="M5185" s="23">
        <v>181.22</v>
      </c>
      <c r="N5185" s="23">
        <v>15</v>
      </c>
      <c r="O5185" s="23">
        <v>12</v>
      </c>
      <c r="P5185" s="23" t="s">
        <v>89</v>
      </c>
      <c r="Q5185" s="23" t="s">
        <v>90</v>
      </c>
      <c r="R5185" s="23">
        <f t="shared" si="400"/>
        <v>1</v>
      </c>
      <c r="S5185" s="23" t="str">
        <f t="shared" si="401"/>
        <v>ORD105184_20241110_CUST03209_MED013</v>
      </c>
      <c r="T5185" s="23">
        <f t="shared" si="402"/>
        <v>1</v>
      </c>
      <c r="U5185" s="6">
        <f t="shared" si="403"/>
        <v>181.22</v>
      </c>
      <c r="V5185" s="6">
        <f>tbl_Raw_Data[[#This Row],[Discount_Pct]]*tbl_Raw_Data[[#This Row],[Gross_Amount]]/100</f>
        <v>27.183000000000003</v>
      </c>
      <c r="W5185" s="6">
        <f>tbl_Raw_Data[[#This Row],[Gross_Amount]]-tbl_Raw_Data[[#This Row],[Discount_Amount]]</f>
        <v>154.03700000000001</v>
      </c>
      <c r="X5185" s="6">
        <f>tbl_Raw_Data[[#This Row],[Net_Amount_Before_Tax]]*tbl_Raw_Data[[#This Row],[Tax_Pct]]/100</f>
        <v>18.484439999999999</v>
      </c>
      <c r="Y5185" s="6">
        <f>tbl_Raw_Data[[#This Row],[Net_Amount_Before_Tax]]+tbl_Raw_Data[[#This Row],[Tax_Amount]]</f>
        <v>172.52144000000001</v>
      </c>
      <c r="Z5185" s="6">
        <f t="shared" si="404"/>
        <v>0</v>
      </c>
    </row>
    <row r="5186" spans="1:26" x14ac:dyDescent="0.3">
      <c r="A5186" s="23" t="s">
        <v>7255</v>
      </c>
      <c r="B5186" s="34">
        <v>45300</v>
      </c>
      <c r="C5186" s="23" t="s">
        <v>3181</v>
      </c>
      <c r="D5186" s="23" t="s">
        <v>183</v>
      </c>
      <c r="E5186" s="23" t="s">
        <v>184</v>
      </c>
      <c r="F5186" s="23">
        <v>122002</v>
      </c>
      <c r="G5186" s="23" t="s">
        <v>111</v>
      </c>
      <c r="H5186" s="23" t="s">
        <v>112</v>
      </c>
      <c r="I5186" s="23" t="s">
        <v>113</v>
      </c>
      <c r="J5186" s="23" t="s">
        <v>114</v>
      </c>
      <c r="K5186" s="23" t="s">
        <v>24</v>
      </c>
      <c r="L5186" s="23">
        <v>2</v>
      </c>
      <c r="M5186" s="23">
        <v>101.71</v>
      </c>
      <c r="N5186" s="23">
        <v>10</v>
      </c>
      <c r="O5186" s="23">
        <v>18</v>
      </c>
      <c r="P5186" s="23" t="s">
        <v>65</v>
      </c>
      <c r="Q5186" s="23" t="s">
        <v>34</v>
      </c>
      <c r="R5186" s="23">
        <f t="shared" ref="R5186:R5249" si="405">COUNTIFS($A$2:$A$8001,A5186,$B$2:$B$8001,B5186,$C$2:$C$8001,C5186,$G$2:$G$8001,G5186)</f>
        <v>1</v>
      </c>
      <c r="S5186" s="23" t="str">
        <f t="shared" ref="S5186:S5249" si="406">A5186&amp;"_"&amp;TEXT(B5186,"yyyymmdd")&amp;"_"&amp;C5186&amp;"_"&amp;G5186</f>
        <v>ORD105184_20240109_CUST02491_MED027</v>
      </c>
      <c r="T5186" s="23">
        <f t="shared" ref="T5186:T5249" si="407">COUNTIF($S$2:$S$8001,S5186)</f>
        <v>1</v>
      </c>
      <c r="U5186" s="6">
        <f t="shared" ref="U5186:U5249" si="408">L5186*M5186</f>
        <v>203.42</v>
      </c>
      <c r="V5186" s="6">
        <f>tbl_Raw_Data[[#This Row],[Discount_Pct]]*tbl_Raw_Data[[#This Row],[Gross_Amount]]/100</f>
        <v>20.341999999999999</v>
      </c>
      <c r="W5186" s="6">
        <f>tbl_Raw_Data[[#This Row],[Gross_Amount]]-tbl_Raw_Data[[#This Row],[Discount_Amount]]</f>
        <v>183.07799999999997</v>
      </c>
      <c r="X5186" s="6">
        <f>tbl_Raw_Data[[#This Row],[Net_Amount_Before_Tax]]*tbl_Raw_Data[[#This Row],[Tax_Pct]]/100</f>
        <v>32.954039999999992</v>
      </c>
      <c r="Y5186" s="6">
        <f>tbl_Raw_Data[[#This Row],[Net_Amount_Before_Tax]]+tbl_Raw_Data[[#This Row],[Tax_Amount]]</f>
        <v>216.03203999999997</v>
      </c>
      <c r="Z5186" s="6">
        <f t="shared" ref="Z5186:Z5249" si="409">COUNTIFS($C$2:$C$8001,C5186,$Q$2:$Q$8001,"Delivered")</f>
        <v>2</v>
      </c>
    </row>
    <row r="5187" spans="1:26" x14ac:dyDescent="0.3">
      <c r="A5187" s="23" t="s">
        <v>7257</v>
      </c>
      <c r="B5187" s="34">
        <v>45994</v>
      </c>
      <c r="C5187" s="23" t="s">
        <v>4773</v>
      </c>
      <c r="D5187" s="23" t="s">
        <v>123</v>
      </c>
      <c r="E5187" s="23" t="s">
        <v>101</v>
      </c>
      <c r="F5187" s="23">
        <v>226021</v>
      </c>
      <c r="G5187" s="23" t="s">
        <v>68</v>
      </c>
      <c r="H5187" s="23" t="s">
        <v>69</v>
      </c>
      <c r="I5187" s="23" t="s">
        <v>55</v>
      </c>
      <c r="J5187" s="23" t="s">
        <v>56</v>
      </c>
      <c r="K5187" s="23" t="s">
        <v>24</v>
      </c>
      <c r="L5187" s="23">
        <v>1</v>
      </c>
      <c r="M5187" s="23">
        <v>27.22</v>
      </c>
      <c r="N5187" s="23">
        <v>0</v>
      </c>
      <c r="O5187" s="23">
        <v>5</v>
      </c>
      <c r="P5187" s="23" t="s">
        <v>25</v>
      </c>
      <c r="Q5187" s="23" t="s">
        <v>34</v>
      </c>
      <c r="R5187" s="23">
        <f t="shared" si="405"/>
        <v>1</v>
      </c>
      <c r="S5187" s="23" t="str">
        <f t="shared" si="406"/>
        <v>ORD105186_20251203_CUST01304_MED003</v>
      </c>
      <c r="T5187" s="23">
        <f t="shared" si="407"/>
        <v>1</v>
      </c>
      <c r="U5187" s="6">
        <f t="shared" si="408"/>
        <v>27.22</v>
      </c>
      <c r="V5187" s="6">
        <f>tbl_Raw_Data[[#This Row],[Discount_Pct]]*tbl_Raw_Data[[#This Row],[Gross_Amount]]/100</f>
        <v>0</v>
      </c>
      <c r="W5187" s="6">
        <f>tbl_Raw_Data[[#This Row],[Gross_Amount]]-tbl_Raw_Data[[#This Row],[Discount_Amount]]</f>
        <v>27.22</v>
      </c>
      <c r="X5187" s="6">
        <f>tbl_Raw_Data[[#This Row],[Net_Amount_Before_Tax]]*tbl_Raw_Data[[#This Row],[Tax_Pct]]/100</f>
        <v>1.361</v>
      </c>
      <c r="Y5187" s="6">
        <f>tbl_Raw_Data[[#This Row],[Net_Amount_Before_Tax]]+tbl_Raw_Data[[#This Row],[Tax_Amount]]</f>
        <v>28.581</v>
      </c>
      <c r="Z5187" s="6">
        <f t="shared" si="409"/>
        <v>3</v>
      </c>
    </row>
    <row r="5188" spans="1:26" x14ac:dyDescent="0.3">
      <c r="A5188" s="23" t="s">
        <v>7258</v>
      </c>
      <c r="B5188" s="34">
        <v>45650</v>
      </c>
      <c r="C5188" s="23" t="s">
        <v>7259</v>
      </c>
      <c r="D5188" s="23" t="s">
        <v>28</v>
      </c>
      <c r="E5188" s="23" t="s">
        <v>29</v>
      </c>
      <c r="F5188" s="23">
        <v>500032</v>
      </c>
      <c r="G5188" s="23" t="s">
        <v>145</v>
      </c>
      <c r="H5188" s="23" t="s">
        <v>146</v>
      </c>
      <c r="I5188" s="23" t="s">
        <v>147</v>
      </c>
      <c r="J5188" s="23" t="s">
        <v>148</v>
      </c>
      <c r="K5188" s="23" t="s">
        <v>24</v>
      </c>
      <c r="L5188" s="23">
        <v>2</v>
      </c>
      <c r="M5188" s="23">
        <v>92.45</v>
      </c>
      <c r="N5188" s="23">
        <v>5</v>
      </c>
      <c r="O5188" s="23">
        <v>5</v>
      </c>
      <c r="P5188" s="23" t="s">
        <v>33</v>
      </c>
      <c r="Q5188" s="23" t="s">
        <v>90</v>
      </c>
      <c r="R5188" s="23">
        <f t="shared" si="405"/>
        <v>1</v>
      </c>
      <c r="S5188" s="23" t="str">
        <f t="shared" si="406"/>
        <v>ORD105187_20241224_CUST00835_MED016</v>
      </c>
      <c r="T5188" s="23">
        <f t="shared" si="407"/>
        <v>1</v>
      </c>
      <c r="U5188" s="6">
        <f t="shared" si="408"/>
        <v>184.9</v>
      </c>
      <c r="V5188" s="6">
        <f>tbl_Raw_Data[[#This Row],[Discount_Pct]]*tbl_Raw_Data[[#This Row],[Gross_Amount]]/100</f>
        <v>9.2449999999999992</v>
      </c>
      <c r="W5188" s="6">
        <f>tbl_Raw_Data[[#This Row],[Gross_Amount]]-tbl_Raw_Data[[#This Row],[Discount_Amount]]</f>
        <v>175.655</v>
      </c>
      <c r="X5188" s="6">
        <f>tbl_Raw_Data[[#This Row],[Net_Amount_Before_Tax]]*tbl_Raw_Data[[#This Row],[Tax_Pct]]/100</f>
        <v>8.7827500000000001</v>
      </c>
      <c r="Y5188" s="6">
        <f>tbl_Raw_Data[[#This Row],[Net_Amount_Before_Tax]]+tbl_Raw_Data[[#This Row],[Tax_Amount]]</f>
        <v>184.43774999999999</v>
      </c>
      <c r="Z5188" s="6">
        <f t="shared" si="409"/>
        <v>0</v>
      </c>
    </row>
    <row r="5189" spans="1:26" x14ac:dyDescent="0.3">
      <c r="A5189" s="23" t="s">
        <v>7260</v>
      </c>
      <c r="B5189" s="34">
        <v>45855</v>
      </c>
      <c r="C5189" s="23" t="s">
        <v>2402</v>
      </c>
      <c r="D5189" s="23" t="s">
        <v>92</v>
      </c>
      <c r="E5189" s="23" t="s">
        <v>93</v>
      </c>
      <c r="F5189" s="23">
        <v>560001</v>
      </c>
      <c r="G5189" s="23" t="s">
        <v>256</v>
      </c>
      <c r="H5189" s="23" t="s">
        <v>257</v>
      </c>
      <c r="I5189" s="23" t="s">
        <v>22</v>
      </c>
      <c r="J5189" s="23" t="s">
        <v>258</v>
      </c>
      <c r="K5189" s="23" t="s">
        <v>57</v>
      </c>
      <c r="L5189" s="23">
        <v>1</v>
      </c>
      <c r="M5189" s="23">
        <v>65.400000000000006</v>
      </c>
      <c r="N5189" s="23">
        <v>5</v>
      </c>
      <c r="O5189" s="23">
        <v>5</v>
      </c>
      <c r="P5189" s="23" t="s">
        <v>65</v>
      </c>
      <c r="Q5189" s="23" t="s">
        <v>34</v>
      </c>
      <c r="R5189" s="23">
        <f t="shared" si="405"/>
        <v>1</v>
      </c>
      <c r="S5189" s="23" t="str">
        <f t="shared" si="406"/>
        <v>ORD105188_20250717_CUST01888_MED025</v>
      </c>
      <c r="T5189" s="23">
        <f t="shared" si="407"/>
        <v>1</v>
      </c>
      <c r="U5189" s="6">
        <f t="shared" si="408"/>
        <v>65.400000000000006</v>
      </c>
      <c r="V5189" s="6">
        <f>tbl_Raw_Data[[#This Row],[Discount_Pct]]*tbl_Raw_Data[[#This Row],[Gross_Amount]]/100</f>
        <v>3.27</v>
      </c>
      <c r="W5189" s="6">
        <f>tbl_Raw_Data[[#This Row],[Gross_Amount]]-tbl_Raw_Data[[#This Row],[Discount_Amount]]</f>
        <v>62.13</v>
      </c>
      <c r="X5189" s="6">
        <f>tbl_Raw_Data[[#This Row],[Net_Amount_Before_Tax]]*tbl_Raw_Data[[#This Row],[Tax_Pct]]/100</f>
        <v>3.1065000000000005</v>
      </c>
      <c r="Y5189" s="6">
        <f>tbl_Raw_Data[[#This Row],[Net_Amount_Before_Tax]]+tbl_Raw_Data[[#This Row],[Tax_Amount]]</f>
        <v>65.236500000000007</v>
      </c>
      <c r="Z5189" s="6">
        <f t="shared" si="409"/>
        <v>3</v>
      </c>
    </row>
    <row r="5190" spans="1:26" x14ac:dyDescent="0.3">
      <c r="A5190" s="23" t="s">
        <v>7261</v>
      </c>
      <c r="B5190" s="34">
        <v>45317</v>
      </c>
      <c r="C5190" s="23" t="s">
        <v>3762</v>
      </c>
      <c r="D5190" s="23" t="s">
        <v>28</v>
      </c>
      <c r="E5190" s="23" t="s">
        <v>29</v>
      </c>
      <c r="F5190" s="23">
        <v>500081</v>
      </c>
      <c r="G5190" s="23" t="s">
        <v>283</v>
      </c>
      <c r="H5190" s="23" t="s">
        <v>284</v>
      </c>
      <c r="I5190" s="23" t="s">
        <v>104</v>
      </c>
      <c r="J5190" s="23" t="s">
        <v>42</v>
      </c>
      <c r="K5190" s="23" t="s">
        <v>57</v>
      </c>
      <c r="L5190" s="23">
        <v>3</v>
      </c>
      <c r="M5190" s="23">
        <v>276.70999999999998</v>
      </c>
      <c r="N5190" s="23">
        <v>5</v>
      </c>
      <c r="O5190" s="23">
        <v>12</v>
      </c>
      <c r="P5190" s="23" t="s">
        <v>33</v>
      </c>
      <c r="Q5190" s="23" t="s">
        <v>34</v>
      </c>
      <c r="R5190" s="23">
        <f t="shared" si="405"/>
        <v>1</v>
      </c>
      <c r="S5190" s="23" t="str">
        <f t="shared" si="406"/>
        <v>ORD105189_20240126_CUST00031_MED030</v>
      </c>
      <c r="T5190" s="23">
        <f t="shared" si="407"/>
        <v>1</v>
      </c>
      <c r="U5190" s="6">
        <f t="shared" si="408"/>
        <v>830.12999999999988</v>
      </c>
      <c r="V5190" s="6">
        <f>tbl_Raw_Data[[#This Row],[Discount_Pct]]*tbl_Raw_Data[[#This Row],[Gross_Amount]]/100</f>
        <v>41.506499999999996</v>
      </c>
      <c r="W5190" s="6">
        <f>tbl_Raw_Data[[#This Row],[Gross_Amount]]-tbl_Raw_Data[[#This Row],[Discount_Amount]]</f>
        <v>788.62349999999992</v>
      </c>
      <c r="X5190" s="6">
        <f>tbl_Raw_Data[[#This Row],[Net_Amount_Before_Tax]]*tbl_Raw_Data[[#This Row],[Tax_Pct]]/100</f>
        <v>94.634820000000005</v>
      </c>
      <c r="Y5190" s="6">
        <f>tbl_Raw_Data[[#This Row],[Net_Amount_Before_Tax]]+tbl_Raw_Data[[#This Row],[Tax_Amount]]</f>
        <v>883.25831999999991</v>
      </c>
      <c r="Z5190" s="6">
        <f t="shared" si="409"/>
        <v>3</v>
      </c>
    </row>
    <row r="5191" spans="1:26" x14ac:dyDescent="0.3">
      <c r="A5191" s="23" t="s">
        <v>7262</v>
      </c>
      <c r="B5191" s="34">
        <v>45360</v>
      </c>
      <c r="C5191" s="23" t="s">
        <v>7263</v>
      </c>
      <c r="D5191" s="23" t="s">
        <v>80</v>
      </c>
      <c r="E5191" s="23" t="s">
        <v>81</v>
      </c>
      <c r="F5191" s="23">
        <v>395010</v>
      </c>
      <c r="G5191" s="23" t="s">
        <v>102</v>
      </c>
      <c r="H5191" s="23" t="s">
        <v>103</v>
      </c>
      <c r="I5191" s="23" t="s">
        <v>104</v>
      </c>
      <c r="J5191" s="23" t="s">
        <v>64</v>
      </c>
      <c r="K5191" s="23" t="s">
        <v>57</v>
      </c>
      <c r="L5191" s="23">
        <v>1</v>
      </c>
      <c r="M5191" s="23">
        <v>110.66</v>
      </c>
      <c r="N5191" s="23">
        <v>5</v>
      </c>
      <c r="O5191" s="23">
        <v>12</v>
      </c>
      <c r="P5191" s="23" t="s">
        <v>89</v>
      </c>
      <c r="Q5191" s="23" t="s">
        <v>34</v>
      </c>
      <c r="R5191" s="23">
        <f t="shared" si="405"/>
        <v>1</v>
      </c>
      <c r="S5191" s="23" t="str">
        <f t="shared" si="406"/>
        <v>ORD105190_20240309_CUST00782_MED029</v>
      </c>
      <c r="T5191" s="23">
        <f t="shared" si="407"/>
        <v>1</v>
      </c>
      <c r="U5191" s="6">
        <f t="shared" si="408"/>
        <v>110.66</v>
      </c>
      <c r="V5191" s="6">
        <f>tbl_Raw_Data[[#This Row],[Discount_Pct]]*tbl_Raw_Data[[#This Row],[Gross_Amount]]/100</f>
        <v>5.5329999999999995</v>
      </c>
      <c r="W5191" s="6">
        <f>tbl_Raw_Data[[#This Row],[Gross_Amount]]-tbl_Raw_Data[[#This Row],[Discount_Amount]]</f>
        <v>105.127</v>
      </c>
      <c r="X5191" s="6">
        <f>tbl_Raw_Data[[#This Row],[Net_Amount_Before_Tax]]*tbl_Raw_Data[[#This Row],[Tax_Pct]]/100</f>
        <v>12.615239999999998</v>
      </c>
      <c r="Y5191" s="6">
        <f>tbl_Raw_Data[[#This Row],[Net_Amount_Before_Tax]]+tbl_Raw_Data[[#This Row],[Tax_Amount]]</f>
        <v>117.74224</v>
      </c>
      <c r="Z5191" s="6">
        <f t="shared" si="409"/>
        <v>1</v>
      </c>
    </row>
    <row r="5192" spans="1:26" x14ac:dyDescent="0.3">
      <c r="A5192" s="23" t="s">
        <v>7264</v>
      </c>
      <c r="B5192" s="34">
        <v>45844</v>
      </c>
      <c r="C5192" s="23" t="s">
        <v>7265</v>
      </c>
      <c r="D5192" s="23" t="s">
        <v>183</v>
      </c>
      <c r="E5192" s="23" t="s">
        <v>184</v>
      </c>
      <c r="F5192" s="23">
        <v>122001</v>
      </c>
      <c r="G5192" s="23" t="s">
        <v>82</v>
      </c>
      <c r="H5192" s="23" t="s">
        <v>83</v>
      </c>
      <c r="I5192" s="23" t="s">
        <v>84</v>
      </c>
      <c r="J5192" s="23" t="s">
        <v>85</v>
      </c>
      <c r="K5192" s="23" t="s">
        <v>24</v>
      </c>
      <c r="L5192" s="23">
        <v>1</v>
      </c>
      <c r="M5192" s="23">
        <v>274.5</v>
      </c>
      <c r="N5192" s="23">
        <v>10</v>
      </c>
      <c r="O5192" s="23">
        <v>5</v>
      </c>
      <c r="P5192" s="23" t="s">
        <v>65</v>
      </c>
      <c r="Q5192" s="23" t="s">
        <v>34</v>
      </c>
      <c r="R5192" s="23">
        <f t="shared" si="405"/>
        <v>1</v>
      </c>
      <c r="S5192" s="23" t="str">
        <f t="shared" si="406"/>
        <v>ORD105191_20250706_CUST03075_MED023</v>
      </c>
      <c r="T5192" s="23">
        <f t="shared" si="407"/>
        <v>1</v>
      </c>
      <c r="U5192" s="6">
        <f t="shared" si="408"/>
        <v>274.5</v>
      </c>
      <c r="V5192" s="6">
        <f>tbl_Raw_Data[[#This Row],[Discount_Pct]]*tbl_Raw_Data[[#This Row],[Gross_Amount]]/100</f>
        <v>27.45</v>
      </c>
      <c r="W5192" s="6">
        <f>tbl_Raw_Data[[#This Row],[Gross_Amount]]-tbl_Raw_Data[[#This Row],[Discount_Amount]]</f>
        <v>247.05</v>
      </c>
      <c r="X5192" s="6">
        <f>tbl_Raw_Data[[#This Row],[Net_Amount_Before_Tax]]*tbl_Raw_Data[[#This Row],[Tax_Pct]]/100</f>
        <v>12.352499999999999</v>
      </c>
      <c r="Y5192" s="6">
        <f>tbl_Raw_Data[[#This Row],[Net_Amount_Before_Tax]]+tbl_Raw_Data[[#This Row],[Tax_Amount]]</f>
        <v>259.40250000000003</v>
      </c>
      <c r="Z5192" s="6">
        <f t="shared" si="409"/>
        <v>1</v>
      </c>
    </row>
    <row r="5193" spans="1:26" x14ac:dyDescent="0.3">
      <c r="A5193" s="23" t="s">
        <v>7266</v>
      </c>
      <c r="B5193" s="34">
        <v>45310</v>
      </c>
      <c r="C5193" s="23" t="s">
        <v>6722</v>
      </c>
      <c r="D5193" s="23" t="s">
        <v>80</v>
      </c>
      <c r="E5193" s="23" t="s">
        <v>81</v>
      </c>
      <c r="F5193" s="23">
        <v>395007</v>
      </c>
      <c r="G5193" s="23" t="s">
        <v>111</v>
      </c>
      <c r="H5193" s="23" t="s">
        <v>112</v>
      </c>
      <c r="I5193" s="23" t="s">
        <v>113</v>
      </c>
      <c r="J5193" s="23" t="s">
        <v>114</v>
      </c>
      <c r="K5193" s="23" t="s">
        <v>24</v>
      </c>
      <c r="L5193" s="23">
        <v>2</v>
      </c>
      <c r="M5193" s="23">
        <v>109.17</v>
      </c>
      <c r="N5193" s="23">
        <v>10</v>
      </c>
      <c r="O5193" s="23">
        <v>18</v>
      </c>
      <c r="P5193" s="23" t="s">
        <v>58</v>
      </c>
      <c r="Q5193" s="23" t="s">
        <v>34</v>
      </c>
      <c r="R5193" s="23">
        <f t="shared" si="405"/>
        <v>1</v>
      </c>
      <c r="S5193" s="23" t="str">
        <f t="shared" si="406"/>
        <v>ORD105192_20240119_CUST02429_MED027</v>
      </c>
      <c r="T5193" s="23">
        <f t="shared" si="407"/>
        <v>1</v>
      </c>
      <c r="U5193" s="6">
        <f t="shared" si="408"/>
        <v>218.34</v>
      </c>
      <c r="V5193" s="6">
        <f>tbl_Raw_Data[[#This Row],[Discount_Pct]]*tbl_Raw_Data[[#This Row],[Gross_Amount]]/100</f>
        <v>21.834</v>
      </c>
      <c r="W5193" s="6">
        <f>tbl_Raw_Data[[#This Row],[Gross_Amount]]-tbl_Raw_Data[[#This Row],[Discount_Amount]]</f>
        <v>196.506</v>
      </c>
      <c r="X5193" s="6">
        <f>tbl_Raw_Data[[#This Row],[Net_Amount_Before_Tax]]*tbl_Raw_Data[[#This Row],[Tax_Pct]]/100</f>
        <v>35.371079999999999</v>
      </c>
      <c r="Y5193" s="6">
        <f>tbl_Raw_Data[[#This Row],[Net_Amount_Before_Tax]]+tbl_Raw_Data[[#This Row],[Tax_Amount]]</f>
        <v>231.87708000000001</v>
      </c>
      <c r="Z5193" s="6">
        <f t="shared" si="409"/>
        <v>2</v>
      </c>
    </row>
    <row r="5194" spans="1:26" x14ac:dyDescent="0.3">
      <c r="A5194" s="23" t="s">
        <v>7267</v>
      </c>
      <c r="B5194" s="34">
        <v>45656</v>
      </c>
      <c r="C5194" s="23" t="s">
        <v>5411</v>
      </c>
      <c r="D5194" s="23" t="s">
        <v>130</v>
      </c>
      <c r="E5194" s="23" t="s">
        <v>131</v>
      </c>
      <c r="F5194" s="23">
        <v>700091</v>
      </c>
      <c r="G5194" s="23" t="s">
        <v>94</v>
      </c>
      <c r="H5194" s="23" t="s">
        <v>95</v>
      </c>
      <c r="I5194" s="23" t="s">
        <v>84</v>
      </c>
      <c r="J5194" s="23" t="s">
        <v>42</v>
      </c>
      <c r="K5194" s="23" t="s">
        <v>24</v>
      </c>
      <c r="L5194" s="23">
        <v>1</v>
      </c>
      <c r="M5194" s="23">
        <v>91.18</v>
      </c>
      <c r="N5194" s="23">
        <v>10</v>
      </c>
      <c r="O5194" s="23">
        <v>12</v>
      </c>
      <c r="P5194" s="23" t="s">
        <v>25</v>
      </c>
      <c r="Q5194" s="23" t="s">
        <v>34</v>
      </c>
      <c r="R5194" s="23">
        <f t="shared" si="405"/>
        <v>1</v>
      </c>
      <c r="S5194" s="23" t="str">
        <f t="shared" si="406"/>
        <v>ORD105193_20241230_CUST03363_MED021</v>
      </c>
      <c r="T5194" s="23">
        <f t="shared" si="407"/>
        <v>1</v>
      </c>
      <c r="U5194" s="6">
        <f t="shared" si="408"/>
        <v>91.18</v>
      </c>
      <c r="V5194" s="6">
        <f>tbl_Raw_Data[[#This Row],[Discount_Pct]]*tbl_Raw_Data[[#This Row],[Gross_Amount]]/100</f>
        <v>9.1180000000000003</v>
      </c>
      <c r="W5194" s="6">
        <f>tbl_Raw_Data[[#This Row],[Gross_Amount]]-tbl_Raw_Data[[#This Row],[Discount_Amount]]</f>
        <v>82.062000000000012</v>
      </c>
      <c r="X5194" s="6">
        <f>tbl_Raw_Data[[#This Row],[Net_Amount_Before_Tax]]*tbl_Raw_Data[[#This Row],[Tax_Pct]]/100</f>
        <v>9.8474400000000006</v>
      </c>
      <c r="Y5194" s="6">
        <f>tbl_Raw_Data[[#This Row],[Net_Amount_Before_Tax]]+tbl_Raw_Data[[#This Row],[Tax_Amount]]</f>
        <v>91.909440000000018</v>
      </c>
      <c r="Z5194" s="6">
        <f t="shared" si="409"/>
        <v>3</v>
      </c>
    </row>
    <row r="5195" spans="1:26" x14ac:dyDescent="0.3">
      <c r="A5195" s="23" t="s">
        <v>7268</v>
      </c>
      <c r="B5195" s="34">
        <v>45720</v>
      </c>
      <c r="C5195" s="23" t="s">
        <v>6940</v>
      </c>
      <c r="D5195" s="23" t="s">
        <v>28</v>
      </c>
      <c r="E5195" s="23" t="s">
        <v>29</v>
      </c>
      <c r="F5195" s="23">
        <v>500090</v>
      </c>
      <c r="G5195" s="23" t="s">
        <v>196</v>
      </c>
      <c r="H5195" s="23" t="s">
        <v>197</v>
      </c>
      <c r="I5195" s="23" t="s">
        <v>32</v>
      </c>
      <c r="J5195" s="23" t="s">
        <v>42</v>
      </c>
      <c r="K5195" s="23" t="s">
        <v>24</v>
      </c>
      <c r="L5195" s="23">
        <v>1</v>
      </c>
      <c r="M5195" s="23">
        <v>28.26</v>
      </c>
      <c r="N5195" s="23">
        <v>5</v>
      </c>
      <c r="O5195" s="23">
        <v>5</v>
      </c>
      <c r="P5195" s="23" t="s">
        <v>58</v>
      </c>
      <c r="Q5195" s="23" t="s">
        <v>34</v>
      </c>
      <c r="R5195" s="23">
        <f t="shared" si="405"/>
        <v>1</v>
      </c>
      <c r="S5195" s="23" t="str">
        <f t="shared" si="406"/>
        <v>ORD105194_20250304_CUST02892_MED011</v>
      </c>
      <c r="T5195" s="23">
        <f t="shared" si="407"/>
        <v>1</v>
      </c>
      <c r="U5195" s="6">
        <f t="shared" si="408"/>
        <v>28.26</v>
      </c>
      <c r="V5195" s="6">
        <f>tbl_Raw_Data[[#This Row],[Discount_Pct]]*tbl_Raw_Data[[#This Row],[Gross_Amount]]/100</f>
        <v>1.413</v>
      </c>
      <c r="W5195" s="6">
        <f>tbl_Raw_Data[[#This Row],[Gross_Amount]]-tbl_Raw_Data[[#This Row],[Discount_Amount]]</f>
        <v>26.847000000000001</v>
      </c>
      <c r="X5195" s="6">
        <f>tbl_Raw_Data[[#This Row],[Net_Amount_Before_Tax]]*tbl_Raw_Data[[#This Row],[Tax_Pct]]/100</f>
        <v>1.3423500000000002</v>
      </c>
      <c r="Y5195" s="6">
        <f>tbl_Raw_Data[[#This Row],[Net_Amount_Before_Tax]]+tbl_Raw_Data[[#This Row],[Tax_Amount]]</f>
        <v>28.189350000000001</v>
      </c>
      <c r="Z5195" s="6">
        <f t="shared" si="409"/>
        <v>4</v>
      </c>
    </row>
    <row r="5196" spans="1:26" x14ac:dyDescent="0.3">
      <c r="A5196" s="23" t="s">
        <v>7269</v>
      </c>
      <c r="B5196" s="34">
        <v>45624</v>
      </c>
      <c r="C5196" s="23" t="s">
        <v>7270</v>
      </c>
      <c r="D5196" s="23" t="s">
        <v>28</v>
      </c>
      <c r="E5196" s="23" t="s">
        <v>29</v>
      </c>
      <c r="F5196" s="23">
        <v>500090</v>
      </c>
      <c r="G5196" s="23" t="s">
        <v>111</v>
      </c>
      <c r="H5196" s="23" t="s">
        <v>112</v>
      </c>
      <c r="I5196" s="23" t="s">
        <v>113</v>
      </c>
      <c r="J5196" s="23" t="s">
        <v>114</v>
      </c>
      <c r="K5196" s="23" t="s">
        <v>24</v>
      </c>
      <c r="L5196" s="23">
        <v>1</v>
      </c>
      <c r="M5196" s="23">
        <v>100.53</v>
      </c>
      <c r="N5196" s="23">
        <v>10</v>
      </c>
      <c r="O5196" s="23">
        <v>18</v>
      </c>
      <c r="P5196" s="23" t="s">
        <v>33</v>
      </c>
      <c r="Q5196" s="23" t="s">
        <v>34</v>
      </c>
      <c r="R5196" s="23">
        <f t="shared" si="405"/>
        <v>1</v>
      </c>
      <c r="S5196" s="23" t="str">
        <f t="shared" si="406"/>
        <v>ORD105195_20241128_CUST02814_MED027</v>
      </c>
      <c r="T5196" s="23">
        <f t="shared" si="407"/>
        <v>1</v>
      </c>
      <c r="U5196" s="6">
        <f t="shared" si="408"/>
        <v>100.53</v>
      </c>
      <c r="V5196" s="6">
        <f>tbl_Raw_Data[[#This Row],[Discount_Pct]]*tbl_Raw_Data[[#This Row],[Gross_Amount]]/100</f>
        <v>10.052999999999999</v>
      </c>
      <c r="W5196" s="6">
        <f>tbl_Raw_Data[[#This Row],[Gross_Amount]]-tbl_Raw_Data[[#This Row],[Discount_Amount]]</f>
        <v>90.477000000000004</v>
      </c>
      <c r="X5196" s="6">
        <f>tbl_Raw_Data[[#This Row],[Net_Amount_Before_Tax]]*tbl_Raw_Data[[#This Row],[Tax_Pct]]/100</f>
        <v>16.28586</v>
      </c>
      <c r="Y5196" s="6">
        <f>tbl_Raw_Data[[#This Row],[Net_Amount_Before_Tax]]+tbl_Raw_Data[[#This Row],[Tax_Amount]]</f>
        <v>106.76286</v>
      </c>
      <c r="Z5196" s="6">
        <f t="shared" si="409"/>
        <v>1</v>
      </c>
    </row>
    <row r="5197" spans="1:26" x14ac:dyDescent="0.3">
      <c r="A5197" s="23" t="s">
        <v>7271</v>
      </c>
      <c r="B5197" s="34">
        <v>45902</v>
      </c>
      <c r="C5197" s="23" t="s">
        <v>4609</v>
      </c>
      <c r="D5197" s="23" t="s">
        <v>130</v>
      </c>
      <c r="E5197" s="23" t="s">
        <v>131</v>
      </c>
      <c r="F5197" s="23">
        <v>700019</v>
      </c>
      <c r="G5197" s="23" t="s">
        <v>315</v>
      </c>
      <c r="H5197" s="23" t="s">
        <v>316</v>
      </c>
      <c r="I5197" s="23" t="s">
        <v>50</v>
      </c>
      <c r="J5197" s="23" t="s">
        <v>114</v>
      </c>
      <c r="K5197" s="23" t="s">
        <v>24</v>
      </c>
      <c r="L5197" s="23">
        <v>5</v>
      </c>
      <c r="M5197" s="23">
        <v>120.38</v>
      </c>
      <c r="N5197" s="23">
        <v>5</v>
      </c>
      <c r="O5197" s="23">
        <v>18</v>
      </c>
      <c r="P5197" s="23" t="s">
        <v>65</v>
      </c>
      <c r="Q5197" s="23" t="s">
        <v>34</v>
      </c>
      <c r="R5197" s="23">
        <f t="shared" si="405"/>
        <v>1</v>
      </c>
      <c r="S5197" s="23" t="str">
        <f t="shared" si="406"/>
        <v>ORD105196_20250902_CUST03477_MED012</v>
      </c>
      <c r="T5197" s="23">
        <f t="shared" si="407"/>
        <v>1</v>
      </c>
      <c r="U5197" s="6">
        <f t="shared" si="408"/>
        <v>601.9</v>
      </c>
      <c r="V5197" s="6">
        <f>tbl_Raw_Data[[#This Row],[Discount_Pct]]*tbl_Raw_Data[[#This Row],[Gross_Amount]]/100</f>
        <v>30.094999999999999</v>
      </c>
      <c r="W5197" s="6">
        <f>tbl_Raw_Data[[#This Row],[Gross_Amount]]-tbl_Raw_Data[[#This Row],[Discount_Amount]]</f>
        <v>571.80499999999995</v>
      </c>
      <c r="X5197" s="6">
        <f>tbl_Raw_Data[[#This Row],[Net_Amount_Before_Tax]]*tbl_Raw_Data[[#This Row],[Tax_Pct]]/100</f>
        <v>102.92489999999999</v>
      </c>
      <c r="Y5197" s="6">
        <f>tbl_Raw_Data[[#This Row],[Net_Amount_Before_Tax]]+tbl_Raw_Data[[#This Row],[Tax_Amount]]</f>
        <v>674.72989999999993</v>
      </c>
      <c r="Z5197" s="6">
        <f t="shared" si="409"/>
        <v>3</v>
      </c>
    </row>
    <row r="5198" spans="1:26" x14ac:dyDescent="0.3">
      <c r="A5198" s="23" t="s">
        <v>7271</v>
      </c>
      <c r="B5198" s="34">
        <v>45914</v>
      </c>
      <c r="C5198" s="23" t="s">
        <v>7272</v>
      </c>
      <c r="D5198" s="23" t="s">
        <v>19</v>
      </c>
      <c r="E5198" s="23" t="s">
        <v>19</v>
      </c>
      <c r="F5198" s="23">
        <v>110024</v>
      </c>
      <c r="G5198" s="23" t="s">
        <v>229</v>
      </c>
      <c r="H5198" s="23" t="s">
        <v>230</v>
      </c>
      <c r="I5198" s="23" t="s">
        <v>84</v>
      </c>
      <c r="J5198" s="23" t="s">
        <v>140</v>
      </c>
      <c r="K5198" s="23" t="s">
        <v>24</v>
      </c>
      <c r="L5198" s="23">
        <v>1</v>
      </c>
      <c r="M5198" s="23">
        <v>154.31</v>
      </c>
      <c r="N5198" s="23">
        <v>5</v>
      </c>
      <c r="O5198" s="23">
        <v>5</v>
      </c>
      <c r="P5198" s="23" t="s">
        <v>43</v>
      </c>
      <c r="Q5198" s="23" t="s">
        <v>34</v>
      </c>
      <c r="R5198" s="23">
        <f t="shared" si="405"/>
        <v>1</v>
      </c>
      <c r="S5198" s="23" t="str">
        <f t="shared" si="406"/>
        <v>ORD105196_20250914_CUST02033_MED022</v>
      </c>
      <c r="T5198" s="23">
        <f t="shared" si="407"/>
        <v>1</v>
      </c>
      <c r="U5198" s="6">
        <f t="shared" si="408"/>
        <v>154.31</v>
      </c>
      <c r="V5198" s="6">
        <f>tbl_Raw_Data[[#This Row],[Discount_Pct]]*tbl_Raw_Data[[#This Row],[Gross_Amount]]/100</f>
        <v>7.7154999999999996</v>
      </c>
      <c r="W5198" s="6">
        <f>tbl_Raw_Data[[#This Row],[Gross_Amount]]-tbl_Raw_Data[[#This Row],[Discount_Amount]]</f>
        <v>146.59450000000001</v>
      </c>
      <c r="X5198" s="6">
        <f>tbl_Raw_Data[[#This Row],[Net_Amount_Before_Tax]]*tbl_Raw_Data[[#This Row],[Tax_Pct]]/100</f>
        <v>7.3297250000000007</v>
      </c>
      <c r="Y5198" s="6">
        <f>tbl_Raw_Data[[#This Row],[Net_Amount_Before_Tax]]+tbl_Raw_Data[[#This Row],[Tax_Amount]]</f>
        <v>153.92422500000001</v>
      </c>
      <c r="Z5198" s="6">
        <f t="shared" si="409"/>
        <v>1</v>
      </c>
    </row>
    <row r="5199" spans="1:26" x14ac:dyDescent="0.3">
      <c r="A5199" s="23" t="s">
        <v>7273</v>
      </c>
      <c r="B5199" s="34">
        <v>45333</v>
      </c>
      <c r="C5199" s="23" t="s">
        <v>7274</v>
      </c>
      <c r="D5199" s="23" t="s">
        <v>87</v>
      </c>
      <c r="E5199" s="23" t="s">
        <v>88</v>
      </c>
      <c r="F5199" s="23">
        <v>600040</v>
      </c>
      <c r="G5199" s="23" t="s">
        <v>185</v>
      </c>
      <c r="H5199" s="23" t="s">
        <v>186</v>
      </c>
      <c r="I5199" s="23" t="s">
        <v>76</v>
      </c>
      <c r="J5199" s="23" t="s">
        <v>187</v>
      </c>
      <c r="K5199" s="23" t="s">
        <v>57</v>
      </c>
      <c r="L5199" s="23">
        <v>5</v>
      </c>
      <c r="M5199" s="23">
        <v>89.39</v>
      </c>
      <c r="N5199" s="23">
        <v>0</v>
      </c>
      <c r="O5199" s="23">
        <v>12</v>
      </c>
      <c r="P5199" s="23" t="s">
        <v>25</v>
      </c>
      <c r="Q5199" s="23" t="s">
        <v>34</v>
      </c>
      <c r="R5199" s="23">
        <f t="shared" si="405"/>
        <v>1</v>
      </c>
      <c r="S5199" s="23" t="str">
        <f t="shared" si="406"/>
        <v>ORD105198_20240211_CUST00638_MED009</v>
      </c>
      <c r="T5199" s="23">
        <f t="shared" si="407"/>
        <v>1</v>
      </c>
      <c r="U5199" s="6">
        <f t="shared" si="408"/>
        <v>446.95</v>
      </c>
      <c r="V5199" s="6">
        <f>tbl_Raw_Data[[#This Row],[Discount_Pct]]*tbl_Raw_Data[[#This Row],[Gross_Amount]]/100</f>
        <v>0</v>
      </c>
      <c r="W5199" s="6">
        <f>tbl_Raw_Data[[#This Row],[Gross_Amount]]-tbl_Raw_Data[[#This Row],[Discount_Amount]]</f>
        <v>446.95</v>
      </c>
      <c r="X5199" s="6">
        <f>tbl_Raw_Data[[#This Row],[Net_Amount_Before_Tax]]*tbl_Raw_Data[[#This Row],[Tax_Pct]]/100</f>
        <v>53.633999999999993</v>
      </c>
      <c r="Y5199" s="6">
        <f>tbl_Raw_Data[[#This Row],[Net_Amount_Before_Tax]]+tbl_Raw_Data[[#This Row],[Tax_Amount]]</f>
        <v>500.584</v>
      </c>
      <c r="Z5199" s="6">
        <f t="shared" si="409"/>
        <v>1</v>
      </c>
    </row>
    <row r="5200" spans="1:26" x14ac:dyDescent="0.3">
      <c r="A5200" s="23" t="s">
        <v>7275</v>
      </c>
      <c r="B5200" s="34">
        <v>45437</v>
      </c>
      <c r="C5200" s="23" t="s">
        <v>360</v>
      </c>
      <c r="D5200" s="23" t="s">
        <v>52</v>
      </c>
      <c r="E5200" s="23" t="s">
        <v>52</v>
      </c>
      <c r="F5200" s="23">
        <v>160001</v>
      </c>
      <c r="G5200" s="23" t="s">
        <v>39</v>
      </c>
      <c r="H5200" s="23" t="s">
        <v>40</v>
      </c>
      <c r="I5200" s="23" t="s">
        <v>41</v>
      </c>
      <c r="J5200" s="23" t="s">
        <v>42</v>
      </c>
      <c r="K5200" s="23" t="s">
        <v>24</v>
      </c>
      <c r="L5200" s="23">
        <v>5</v>
      </c>
      <c r="M5200" s="23">
        <v>31.67</v>
      </c>
      <c r="N5200" s="23">
        <v>5</v>
      </c>
      <c r="O5200" s="23">
        <v>5</v>
      </c>
      <c r="P5200" s="23" t="s">
        <v>25</v>
      </c>
      <c r="Q5200" s="23" t="s">
        <v>44</v>
      </c>
      <c r="R5200" s="23">
        <f t="shared" si="405"/>
        <v>1</v>
      </c>
      <c r="S5200" s="23" t="str">
        <f t="shared" si="406"/>
        <v>ORD105199_20240525_CUST02038_MED001</v>
      </c>
      <c r="T5200" s="23">
        <f t="shared" si="407"/>
        <v>1</v>
      </c>
      <c r="U5200" s="6">
        <f t="shared" si="408"/>
        <v>158.35000000000002</v>
      </c>
      <c r="V5200" s="6">
        <f>tbl_Raw_Data[[#This Row],[Discount_Pct]]*tbl_Raw_Data[[#This Row],[Gross_Amount]]/100</f>
        <v>7.9175000000000013</v>
      </c>
      <c r="W5200" s="6">
        <f>tbl_Raw_Data[[#This Row],[Gross_Amount]]-tbl_Raw_Data[[#This Row],[Discount_Amount]]</f>
        <v>150.43250000000003</v>
      </c>
      <c r="X5200" s="6">
        <f>tbl_Raw_Data[[#This Row],[Net_Amount_Before_Tax]]*tbl_Raw_Data[[#This Row],[Tax_Pct]]/100</f>
        <v>7.5216250000000011</v>
      </c>
      <c r="Y5200" s="6">
        <f>tbl_Raw_Data[[#This Row],[Net_Amount_Before_Tax]]+tbl_Raw_Data[[#This Row],[Tax_Amount]]</f>
        <v>157.95412500000003</v>
      </c>
      <c r="Z5200" s="6">
        <f t="shared" si="409"/>
        <v>1</v>
      </c>
    </row>
    <row r="5201" spans="1:26" x14ac:dyDescent="0.3">
      <c r="A5201" s="23" t="s">
        <v>7275</v>
      </c>
      <c r="B5201" s="34">
        <v>45911</v>
      </c>
      <c r="C5201" s="23" t="s">
        <v>7276</v>
      </c>
      <c r="D5201" s="23" t="s">
        <v>130</v>
      </c>
      <c r="E5201" s="23" t="s">
        <v>131</v>
      </c>
      <c r="F5201" s="23">
        <v>700019</v>
      </c>
      <c r="G5201" s="23" t="s">
        <v>132</v>
      </c>
      <c r="H5201" s="23" t="s">
        <v>133</v>
      </c>
      <c r="I5201" s="23" t="s">
        <v>134</v>
      </c>
      <c r="J5201" s="23" t="s">
        <v>135</v>
      </c>
      <c r="K5201" s="23" t="s">
        <v>57</v>
      </c>
      <c r="L5201" s="23">
        <v>3</v>
      </c>
      <c r="M5201" s="23">
        <v>74.37</v>
      </c>
      <c r="N5201" s="23">
        <v>5</v>
      </c>
      <c r="O5201" s="23">
        <v>12</v>
      </c>
      <c r="P5201" s="23" t="s">
        <v>58</v>
      </c>
      <c r="Q5201" s="23" t="s">
        <v>34</v>
      </c>
      <c r="R5201" s="23">
        <f t="shared" si="405"/>
        <v>1</v>
      </c>
      <c r="S5201" s="23" t="str">
        <f t="shared" si="406"/>
        <v>ORD105199_20250911_CUST02575_MED007</v>
      </c>
      <c r="T5201" s="23">
        <f t="shared" si="407"/>
        <v>1</v>
      </c>
      <c r="U5201" s="6">
        <f t="shared" si="408"/>
        <v>223.11</v>
      </c>
      <c r="V5201" s="6">
        <f>tbl_Raw_Data[[#This Row],[Discount_Pct]]*tbl_Raw_Data[[#This Row],[Gross_Amount]]/100</f>
        <v>11.155500000000002</v>
      </c>
      <c r="W5201" s="6">
        <f>tbl_Raw_Data[[#This Row],[Gross_Amount]]-tbl_Raw_Data[[#This Row],[Discount_Amount]]</f>
        <v>211.95450000000002</v>
      </c>
      <c r="X5201" s="6">
        <f>tbl_Raw_Data[[#This Row],[Net_Amount_Before_Tax]]*tbl_Raw_Data[[#This Row],[Tax_Pct]]/100</f>
        <v>25.434540000000002</v>
      </c>
      <c r="Y5201" s="6">
        <f>tbl_Raw_Data[[#This Row],[Net_Amount_Before_Tax]]+tbl_Raw_Data[[#This Row],[Tax_Amount]]</f>
        <v>237.38904000000002</v>
      </c>
      <c r="Z5201" s="6">
        <f t="shared" si="409"/>
        <v>1</v>
      </c>
    </row>
    <row r="5202" spans="1:26" x14ac:dyDescent="0.3">
      <c r="A5202" s="23" t="s">
        <v>7277</v>
      </c>
      <c r="B5202" s="34">
        <v>45707</v>
      </c>
      <c r="C5202" s="23" t="s">
        <v>7278</v>
      </c>
      <c r="D5202" s="23" t="s">
        <v>52</v>
      </c>
      <c r="E5202" s="23" t="s">
        <v>52</v>
      </c>
      <c r="F5202" s="23">
        <v>160022</v>
      </c>
      <c r="G5202" s="23" t="s">
        <v>196</v>
      </c>
      <c r="H5202" s="23" t="s">
        <v>197</v>
      </c>
      <c r="I5202" s="23" t="s">
        <v>32</v>
      </c>
      <c r="J5202" s="23" t="s">
        <v>42</v>
      </c>
      <c r="K5202" s="23" t="s">
        <v>24</v>
      </c>
      <c r="L5202" s="23">
        <v>5</v>
      </c>
      <c r="M5202" s="23">
        <v>23.37</v>
      </c>
      <c r="N5202" s="23">
        <v>5</v>
      </c>
      <c r="O5202" s="23">
        <v>12</v>
      </c>
      <c r="P5202" s="23" t="s">
        <v>89</v>
      </c>
      <c r="Q5202" s="23" t="s">
        <v>26</v>
      </c>
      <c r="R5202" s="23">
        <f t="shared" si="405"/>
        <v>1</v>
      </c>
      <c r="S5202" s="23" t="str">
        <f t="shared" si="406"/>
        <v>ORD105201_20250219_CUST01072_MED011</v>
      </c>
      <c r="T5202" s="23">
        <f t="shared" si="407"/>
        <v>1</v>
      </c>
      <c r="U5202" s="6">
        <f t="shared" si="408"/>
        <v>116.85000000000001</v>
      </c>
      <c r="V5202" s="6">
        <f>tbl_Raw_Data[[#This Row],[Discount_Pct]]*tbl_Raw_Data[[#This Row],[Gross_Amount]]/100</f>
        <v>5.8425000000000002</v>
      </c>
      <c r="W5202" s="6">
        <f>tbl_Raw_Data[[#This Row],[Gross_Amount]]-tbl_Raw_Data[[#This Row],[Discount_Amount]]</f>
        <v>111.00750000000001</v>
      </c>
      <c r="X5202" s="6">
        <f>tbl_Raw_Data[[#This Row],[Net_Amount_Before_Tax]]*tbl_Raw_Data[[#This Row],[Tax_Pct]]/100</f>
        <v>13.320900000000002</v>
      </c>
      <c r="Y5202" s="6">
        <f>tbl_Raw_Data[[#This Row],[Net_Amount_Before_Tax]]+tbl_Raw_Data[[#This Row],[Tax_Amount]]</f>
        <v>124.32840000000002</v>
      </c>
      <c r="Z5202" s="6">
        <f t="shared" si="409"/>
        <v>3</v>
      </c>
    </row>
    <row r="5203" spans="1:26" x14ac:dyDescent="0.3">
      <c r="A5203" s="23" t="s">
        <v>7279</v>
      </c>
      <c r="B5203" s="34">
        <v>45605</v>
      </c>
      <c r="C5203" s="23" t="s">
        <v>964</v>
      </c>
      <c r="D5203" s="23" t="s">
        <v>142</v>
      </c>
      <c r="E5203" s="23" t="s">
        <v>81</v>
      </c>
      <c r="F5203" s="23">
        <v>380015</v>
      </c>
      <c r="G5203" s="23" t="s">
        <v>94</v>
      </c>
      <c r="H5203" s="23" t="s">
        <v>95</v>
      </c>
      <c r="I5203" s="23" t="s">
        <v>84</v>
      </c>
      <c r="J5203" s="23" t="s">
        <v>42</v>
      </c>
      <c r="K5203" s="23" t="s">
        <v>24</v>
      </c>
      <c r="L5203" s="23">
        <v>3</v>
      </c>
      <c r="M5203" s="23">
        <v>76.28</v>
      </c>
      <c r="N5203" s="23">
        <v>5</v>
      </c>
      <c r="O5203" s="23">
        <v>12</v>
      </c>
      <c r="P5203" s="23" t="s">
        <v>25</v>
      </c>
      <c r="Q5203" s="23" t="s">
        <v>34</v>
      </c>
      <c r="R5203" s="23">
        <f t="shared" si="405"/>
        <v>1</v>
      </c>
      <c r="S5203" s="23" t="str">
        <f t="shared" si="406"/>
        <v>ORD105202_20241109_CUST01597_MED021</v>
      </c>
      <c r="T5203" s="23">
        <f t="shared" si="407"/>
        <v>1</v>
      </c>
      <c r="U5203" s="6">
        <f t="shared" si="408"/>
        <v>228.84</v>
      </c>
      <c r="V5203" s="6">
        <f>tbl_Raw_Data[[#This Row],[Discount_Pct]]*tbl_Raw_Data[[#This Row],[Gross_Amount]]/100</f>
        <v>11.442</v>
      </c>
      <c r="W5203" s="6">
        <f>tbl_Raw_Data[[#This Row],[Gross_Amount]]-tbl_Raw_Data[[#This Row],[Discount_Amount]]</f>
        <v>217.398</v>
      </c>
      <c r="X5203" s="6">
        <f>tbl_Raw_Data[[#This Row],[Net_Amount_Before_Tax]]*tbl_Raw_Data[[#This Row],[Tax_Pct]]/100</f>
        <v>26.087759999999999</v>
      </c>
      <c r="Y5203" s="6">
        <f>tbl_Raw_Data[[#This Row],[Net_Amount_Before_Tax]]+tbl_Raw_Data[[#This Row],[Tax_Amount]]</f>
        <v>243.48576</v>
      </c>
      <c r="Z5203" s="6">
        <f t="shared" si="409"/>
        <v>2</v>
      </c>
    </row>
    <row r="5204" spans="1:26" x14ac:dyDescent="0.3">
      <c r="A5204" s="23" t="s">
        <v>7280</v>
      </c>
      <c r="B5204" s="34">
        <v>45503</v>
      </c>
      <c r="C5204" s="23" t="s">
        <v>1178</v>
      </c>
      <c r="D5204" s="23" t="s">
        <v>92</v>
      </c>
      <c r="E5204" s="23" t="s">
        <v>93</v>
      </c>
      <c r="F5204" s="23">
        <v>560100</v>
      </c>
      <c r="G5204" s="23" t="s">
        <v>145</v>
      </c>
      <c r="H5204" s="23" t="s">
        <v>146</v>
      </c>
      <c r="I5204" s="23" t="s">
        <v>147</v>
      </c>
      <c r="J5204" s="23" t="s">
        <v>148</v>
      </c>
      <c r="K5204" s="23" t="s">
        <v>24</v>
      </c>
      <c r="L5204" s="23">
        <v>2</v>
      </c>
      <c r="M5204" s="23">
        <v>108.3</v>
      </c>
      <c r="N5204" s="23">
        <v>10</v>
      </c>
      <c r="O5204" s="23">
        <v>18</v>
      </c>
      <c r="P5204" s="23" t="s">
        <v>43</v>
      </c>
      <c r="Q5204" s="23" t="s">
        <v>34</v>
      </c>
      <c r="R5204" s="23">
        <f t="shared" si="405"/>
        <v>1</v>
      </c>
      <c r="S5204" s="23" t="str">
        <f t="shared" si="406"/>
        <v>ORD105203_20240730_CUST00904_MED016</v>
      </c>
      <c r="T5204" s="23">
        <f t="shared" si="407"/>
        <v>1</v>
      </c>
      <c r="U5204" s="6">
        <f t="shared" si="408"/>
        <v>216.6</v>
      </c>
      <c r="V5204" s="6">
        <f>tbl_Raw_Data[[#This Row],[Discount_Pct]]*tbl_Raw_Data[[#This Row],[Gross_Amount]]/100</f>
        <v>21.66</v>
      </c>
      <c r="W5204" s="6">
        <f>tbl_Raw_Data[[#This Row],[Gross_Amount]]-tbl_Raw_Data[[#This Row],[Discount_Amount]]</f>
        <v>194.94</v>
      </c>
      <c r="X5204" s="6">
        <f>tbl_Raw_Data[[#This Row],[Net_Amount_Before_Tax]]*tbl_Raw_Data[[#This Row],[Tax_Pct]]/100</f>
        <v>35.089199999999998</v>
      </c>
      <c r="Y5204" s="6">
        <f>tbl_Raw_Data[[#This Row],[Net_Amount_Before_Tax]]+tbl_Raw_Data[[#This Row],[Tax_Amount]]</f>
        <v>230.0292</v>
      </c>
      <c r="Z5204" s="6">
        <f t="shared" si="409"/>
        <v>2</v>
      </c>
    </row>
    <row r="5205" spans="1:26" x14ac:dyDescent="0.3">
      <c r="A5205" s="23" t="s">
        <v>7281</v>
      </c>
      <c r="B5205" s="34">
        <v>45293</v>
      </c>
      <c r="C5205" s="23" t="s">
        <v>7282</v>
      </c>
      <c r="D5205" s="23" t="s">
        <v>52</v>
      </c>
      <c r="E5205" s="23" t="s">
        <v>52</v>
      </c>
      <c r="F5205" s="23">
        <v>160001</v>
      </c>
      <c r="G5205" s="23" t="s">
        <v>160</v>
      </c>
      <c r="H5205" s="23" t="s">
        <v>161</v>
      </c>
      <c r="I5205" s="23" t="s">
        <v>50</v>
      </c>
      <c r="J5205" s="23" t="s">
        <v>23</v>
      </c>
      <c r="K5205" s="23" t="s">
        <v>24</v>
      </c>
      <c r="L5205" s="23">
        <v>2</v>
      </c>
      <c r="M5205" s="23">
        <v>146.55000000000001</v>
      </c>
      <c r="N5205" s="23">
        <v>10</v>
      </c>
      <c r="O5205" s="23">
        <v>12</v>
      </c>
      <c r="P5205" s="23" t="s">
        <v>65</v>
      </c>
      <c r="Q5205" s="23" t="s">
        <v>34</v>
      </c>
      <c r="R5205" s="23">
        <f t="shared" si="405"/>
        <v>1</v>
      </c>
      <c r="S5205" s="23" t="str">
        <f t="shared" si="406"/>
        <v>ORD105204_20240102_CUST00701_MED014</v>
      </c>
      <c r="T5205" s="23">
        <f t="shared" si="407"/>
        <v>1</v>
      </c>
      <c r="U5205" s="6">
        <f t="shared" si="408"/>
        <v>293.10000000000002</v>
      </c>
      <c r="V5205" s="6">
        <f>tbl_Raw_Data[[#This Row],[Discount_Pct]]*tbl_Raw_Data[[#This Row],[Gross_Amount]]/100</f>
        <v>29.31</v>
      </c>
      <c r="W5205" s="6">
        <f>tbl_Raw_Data[[#This Row],[Gross_Amount]]-tbl_Raw_Data[[#This Row],[Discount_Amount]]</f>
        <v>263.79000000000002</v>
      </c>
      <c r="X5205" s="6">
        <f>tbl_Raw_Data[[#This Row],[Net_Amount_Before_Tax]]*tbl_Raw_Data[[#This Row],[Tax_Pct]]/100</f>
        <v>31.654800000000005</v>
      </c>
      <c r="Y5205" s="6">
        <f>tbl_Raw_Data[[#This Row],[Net_Amount_Before_Tax]]+tbl_Raw_Data[[#This Row],[Tax_Amount]]</f>
        <v>295.44480000000004</v>
      </c>
      <c r="Z5205" s="6">
        <f t="shared" si="409"/>
        <v>2</v>
      </c>
    </row>
    <row r="5206" spans="1:26" x14ac:dyDescent="0.3">
      <c r="A5206" s="23" t="s">
        <v>7283</v>
      </c>
      <c r="B5206" s="34">
        <v>45845</v>
      </c>
      <c r="C5206" s="23" t="s">
        <v>1934</v>
      </c>
      <c r="D5206" s="23" t="s">
        <v>159</v>
      </c>
      <c r="E5206" s="23" t="s">
        <v>47</v>
      </c>
      <c r="F5206" s="23">
        <v>400001</v>
      </c>
      <c r="G5206" s="23" t="s">
        <v>119</v>
      </c>
      <c r="H5206" s="23" t="s">
        <v>120</v>
      </c>
      <c r="I5206" s="23" t="s">
        <v>32</v>
      </c>
      <c r="J5206" s="23" t="s">
        <v>64</v>
      </c>
      <c r="K5206" s="23" t="s">
        <v>57</v>
      </c>
      <c r="L5206" s="23">
        <v>3</v>
      </c>
      <c r="M5206" s="23">
        <v>68.3</v>
      </c>
      <c r="N5206" s="23">
        <v>15</v>
      </c>
      <c r="O5206" s="23">
        <v>12</v>
      </c>
      <c r="P5206" s="23" t="s">
        <v>43</v>
      </c>
      <c r="Q5206" s="23" t="s">
        <v>34</v>
      </c>
      <c r="R5206" s="23">
        <f t="shared" si="405"/>
        <v>1</v>
      </c>
      <c r="S5206" s="23" t="str">
        <f t="shared" si="406"/>
        <v>ORD105205_20250707_CUST01442_MED010</v>
      </c>
      <c r="T5206" s="23">
        <f t="shared" si="407"/>
        <v>1</v>
      </c>
      <c r="U5206" s="6">
        <f t="shared" si="408"/>
        <v>204.89999999999998</v>
      </c>
      <c r="V5206" s="6">
        <f>tbl_Raw_Data[[#This Row],[Discount_Pct]]*tbl_Raw_Data[[#This Row],[Gross_Amount]]/100</f>
        <v>30.734999999999996</v>
      </c>
      <c r="W5206" s="6">
        <f>tbl_Raw_Data[[#This Row],[Gross_Amount]]-tbl_Raw_Data[[#This Row],[Discount_Amount]]</f>
        <v>174.16499999999999</v>
      </c>
      <c r="X5206" s="6">
        <f>tbl_Raw_Data[[#This Row],[Net_Amount_Before_Tax]]*tbl_Raw_Data[[#This Row],[Tax_Pct]]/100</f>
        <v>20.899799999999999</v>
      </c>
      <c r="Y5206" s="6">
        <f>tbl_Raw_Data[[#This Row],[Net_Amount_Before_Tax]]+tbl_Raw_Data[[#This Row],[Tax_Amount]]</f>
        <v>195.06479999999999</v>
      </c>
      <c r="Z5206" s="6">
        <f t="shared" si="409"/>
        <v>2</v>
      </c>
    </row>
    <row r="5207" spans="1:26" x14ac:dyDescent="0.3">
      <c r="A5207" s="23" t="s">
        <v>7284</v>
      </c>
      <c r="B5207" s="34">
        <v>45626</v>
      </c>
      <c r="C5207" s="23" t="s">
        <v>3475</v>
      </c>
      <c r="D5207" s="23" t="s">
        <v>92</v>
      </c>
      <c r="E5207" s="23" t="s">
        <v>93</v>
      </c>
      <c r="F5207" s="23">
        <v>560100</v>
      </c>
      <c r="G5207" s="23" t="s">
        <v>138</v>
      </c>
      <c r="H5207" s="23" t="s">
        <v>139</v>
      </c>
      <c r="I5207" s="23" t="s">
        <v>50</v>
      </c>
      <c r="J5207" s="23" t="s">
        <v>140</v>
      </c>
      <c r="K5207" s="23" t="s">
        <v>24</v>
      </c>
      <c r="L5207" s="23">
        <v>1</v>
      </c>
      <c r="M5207" s="23">
        <v>158.88999999999999</v>
      </c>
      <c r="N5207" s="23">
        <v>15</v>
      </c>
      <c r="O5207" s="23">
        <v>5</v>
      </c>
      <c r="P5207" s="23" t="s">
        <v>33</v>
      </c>
      <c r="Q5207" s="23" t="s">
        <v>44</v>
      </c>
      <c r="R5207" s="23">
        <f t="shared" si="405"/>
        <v>1</v>
      </c>
      <c r="S5207" s="23" t="str">
        <f t="shared" si="406"/>
        <v>ORD105206_20241130_CUST02831_MED013</v>
      </c>
      <c r="T5207" s="23">
        <f t="shared" si="407"/>
        <v>1</v>
      </c>
      <c r="U5207" s="6">
        <f t="shared" si="408"/>
        <v>158.88999999999999</v>
      </c>
      <c r="V5207" s="6">
        <f>tbl_Raw_Data[[#This Row],[Discount_Pct]]*tbl_Raw_Data[[#This Row],[Gross_Amount]]/100</f>
        <v>23.833500000000001</v>
      </c>
      <c r="W5207" s="6">
        <f>tbl_Raw_Data[[#This Row],[Gross_Amount]]-tbl_Raw_Data[[#This Row],[Discount_Amount]]</f>
        <v>135.05649999999997</v>
      </c>
      <c r="X5207" s="6">
        <f>tbl_Raw_Data[[#This Row],[Net_Amount_Before_Tax]]*tbl_Raw_Data[[#This Row],[Tax_Pct]]/100</f>
        <v>6.7528249999999979</v>
      </c>
      <c r="Y5207" s="6">
        <f>tbl_Raw_Data[[#This Row],[Net_Amount_Before_Tax]]+tbl_Raw_Data[[#This Row],[Tax_Amount]]</f>
        <v>141.80932499999997</v>
      </c>
      <c r="Z5207" s="6">
        <f t="shared" si="409"/>
        <v>2</v>
      </c>
    </row>
    <row r="5208" spans="1:26" x14ac:dyDescent="0.3">
      <c r="A5208" s="23" t="s">
        <v>7285</v>
      </c>
      <c r="B5208" s="34">
        <v>45365</v>
      </c>
      <c r="C5208" s="23" t="s">
        <v>3972</v>
      </c>
      <c r="D5208" s="23" t="s">
        <v>183</v>
      </c>
      <c r="E5208" s="23" t="s">
        <v>184</v>
      </c>
      <c r="F5208" s="23">
        <v>122009</v>
      </c>
      <c r="G5208" s="23" t="s">
        <v>68</v>
      </c>
      <c r="H5208" s="23" t="s">
        <v>69</v>
      </c>
      <c r="I5208" s="23" t="s">
        <v>55</v>
      </c>
      <c r="J5208" s="23" t="s">
        <v>56</v>
      </c>
      <c r="K5208" s="23" t="s">
        <v>24</v>
      </c>
      <c r="L5208" s="23">
        <v>3</v>
      </c>
      <c r="M5208" s="23">
        <v>28.92</v>
      </c>
      <c r="N5208" s="23">
        <v>5</v>
      </c>
      <c r="O5208" s="23">
        <v>5</v>
      </c>
      <c r="P5208" s="23" t="s">
        <v>89</v>
      </c>
      <c r="Q5208" s="23" t="s">
        <v>34</v>
      </c>
      <c r="R5208" s="23">
        <f t="shared" si="405"/>
        <v>1</v>
      </c>
      <c r="S5208" s="23" t="str">
        <f t="shared" si="406"/>
        <v>ORD105207_20240314_CUST01257_MED003</v>
      </c>
      <c r="T5208" s="23">
        <f t="shared" si="407"/>
        <v>1</v>
      </c>
      <c r="U5208" s="6">
        <f t="shared" si="408"/>
        <v>86.76</v>
      </c>
      <c r="V5208" s="6">
        <f>tbl_Raw_Data[[#This Row],[Discount_Pct]]*tbl_Raw_Data[[#This Row],[Gross_Amount]]/100</f>
        <v>4.3380000000000001</v>
      </c>
      <c r="W5208" s="6">
        <f>tbl_Raw_Data[[#This Row],[Gross_Amount]]-tbl_Raw_Data[[#This Row],[Discount_Amount]]</f>
        <v>82.422000000000011</v>
      </c>
      <c r="X5208" s="6">
        <f>tbl_Raw_Data[[#This Row],[Net_Amount_Before_Tax]]*tbl_Raw_Data[[#This Row],[Tax_Pct]]/100</f>
        <v>4.1211000000000011</v>
      </c>
      <c r="Y5208" s="6">
        <f>tbl_Raw_Data[[#This Row],[Net_Amount_Before_Tax]]+tbl_Raw_Data[[#This Row],[Tax_Amount]]</f>
        <v>86.54310000000001</v>
      </c>
      <c r="Z5208" s="6">
        <f t="shared" si="409"/>
        <v>1</v>
      </c>
    </row>
    <row r="5209" spans="1:26" x14ac:dyDescent="0.3">
      <c r="A5209" s="23" t="s">
        <v>7286</v>
      </c>
      <c r="B5209" s="34">
        <v>45486</v>
      </c>
      <c r="C5209" s="23" t="s">
        <v>3537</v>
      </c>
      <c r="D5209" s="23" t="s">
        <v>100</v>
      </c>
      <c r="E5209" s="23" t="s">
        <v>101</v>
      </c>
      <c r="F5209" s="23">
        <v>201307</v>
      </c>
      <c r="G5209" s="23" t="s">
        <v>196</v>
      </c>
      <c r="H5209" s="23" t="s">
        <v>197</v>
      </c>
      <c r="I5209" s="23" t="s">
        <v>32</v>
      </c>
      <c r="J5209" s="23" t="s">
        <v>42</v>
      </c>
      <c r="K5209" s="23" t="s">
        <v>24</v>
      </c>
      <c r="L5209" s="23">
        <v>5</v>
      </c>
      <c r="M5209" s="23">
        <v>25.05</v>
      </c>
      <c r="N5209" s="23">
        <v>5</v>
      </c>
      <c r="O5209" s="23">
        <v>12</v>
      </c>
      <c r="P5209" s="23" t="s">
        <v>65</v>
      </c>
      <c r="Q5209" s="23" t="s">
        <v>34</v>
      </c>
      <c r="R5209" s="23">
        <f t="shared" si="405"/>
        <v>1</v>
      </c>
      <c r="S5209" s="23" t="str">
        <f t="shared" si="406"/>
        <v>ORD105208_20240713_CUST00648_MED011</v>
      </c>
      <c r="T5209" s="23">
        <f t="shared" si="407"/>
        <v>1</v>
      </c>
      <c r="U5209" s="6">
        <f t="shared" si="408"/>
        <v>125.25</v>
      </c>
      <c r="V5209" s="6">
        <f>tbl_Raw_Data[[#This Row],[Discount_Pct]]*tbl_Raw_Data[[#This Row],[Gross_Amount]]/100</f>
        <v>6.2625000000000002</v>
      </c>
      <c r="W5209" s="6">
        <f>tbl_Raw_Data[[#This Row],[Gross_Amount]]-tbl_Raw_Data[[#This Row],[Discount_Amount]]</f>
        <v>118.9875</v>
      </c>
      <c r="X5209" s="6">
        <f>tbl_Raw_Data[[#This Row],[Net_Amount_Before_Tax]]*tbl_Raw_Data[[#This Row],[Tax_Pct]]/100</f>
        <v>14.278499999999999</v>
      </c>
      <c r="Y5209" s="6">
        <f>tbl_Raw_Data[[#This Row],[Net_Amount_Before_Tax]]+tbl_Raw_Data[[#This Row],[Tax_Amount]]</f>
        <v>133.26599999999999</v>
      </c>
      <c r="Z5209" s="6">
        <f t="shared" si="409"/>
        <v>2</v>
      </c>
    </row>
    <row r="5210" spans="1:26" x14ac:dyDescent="0.3">
      <c r="A5210" s="23" t="s">
        <v>7287</v>
      </c>
      <c r="B5210" s="34">
        <v>45307</v>
      </c>
      <c r="C5210" s="23" t="s">
        <v>7288</v>
      </c>
      <c r="D5210" s="23" t="s">
        <v>19</v>
      </c>
      <c r="E5210" s="23" t="s">
        <v>19</v>
      </c>
      <c r="F5210" s="23">
        <v>110044</v>
      </c>
      <c r="G5210" s="23" t="s">
        <v>111</v>
      </c>
      <c r="H5210" s="23" t="s">
        <v>112</v>
      </c>
      <c r="I5210" s="23" t="s">
        <v>113</v>
      </c>
      <c r="J5210" s="23" t="s">
        <v>114</v>
      </c>
      <c r="K5210" s="23" t="s">
        <v>24</v>
      </c>
      <c r="L5210" s="23">
        <v>2</v>
      </c>
      <c r="M5210" s="23">
        <v>103.36</v>
      </c>
      <c r="N5210" s="23">
        <v>5</v>
      </c>
      <c r="O5210" s="23">
        <v>18</v>
      </c>
      <c r="P5210" s="23" t="s">
        <v>58</v>
      </c>
      <c r="Q5210" s="23" t="s">
        <v>34</v>
      </c>
      <c r="R5210" s="23">
        <f t="shared" si="405"/>
        <v>1</v>
      </c>
      <c r="S5210" s="23" t="str">
        <f t="shared" si="406"/>
        <v>ORD105209_20240116_CUST00784_MED027</v>
      </c>
      <c r="T5210" s="23">
        <f t="shared" si="407"/>
        <v>1</v>
      </c>
      <c r="U5210" s="6">
        <f t="shared" si="408"/>
        <v>206.72</v>
      </c>
      <c r="V5210" s="6">
        <f>tbl_Raw_Data[[#This Row],[Discount_Pct]]*tbl_Raw_Data[[#This Row],[Gross_Amount]]/100</f>
        <v>10.335999999999999</v>
      </c>
      <c r="W5210" s="6">
        <f>tbl_Raw_Data[[#This Row],[Gross_Amount]]-tbl_Raw_Data[[#This Row],[Discount_Amount]]</f>
        <v>196.38400000000001</v>
      </c>
      <c r="X5210" s="6">
        <f>tbl_Raw_Data[[#This Row],[Net_Amount_Before_Tax]]*tbl_Raw_Data[[#This Row],[Tax_Pct]]/100</f>
        <v>35.349119999999999</v>
      </c>
      <c r="Y5210" s="6">
        <f>tbl_Raw_Data[[#This Row],[Net_Amount_Before_Tax]]+tbl_Raw_Data[[#This Row],[Tax_Amount]]</f>
        <v>231.73312000000001</v>
      </c>
      <c r="Z5210" s="6">
        <f t="shared" si="409"/>
        <v>1</v>
      </c>
    </row>
    <row r="5211" spans="1:26" x14ac:dyDescent="0.3">
      <c r="A5211" s="23" t="s">
        <v>7287</v>
      </c>
      <c r="B5211" s="34">
        <v>45342</v>
      </c>
      <c r="C5211" s="23" t="s">
        <v>2655</v>
      </c>
      <c r="D5211" s="23" t="s">
        <v>142</v>
      </c>
      <c r="E5211" s="23" t="s">
        <v>81</v>
      </c>
      <c r="F5211" s="23">
        <v>380061</v>
      </c>
      <c r="G5211" s="23" t="s">
        <v>132</v>
      </c>
      <c r="H5211" s="23" t="s">
        <v>133</v>
      </c>
      <c r="I5211" s="23" t="s">
        <v>134</v>
      </c>
      <c r="J5211" s="23" t="s">
        <v>135</v>
      </c>
      <c r="K5211" s="23" t="s">
        <v>57</v>
      </c>
      <c r="L5211" s="23">
        <v>1</v>
      </c>
      <c r="M5211" s="23">
        <v>83.07</v>
      </c>
      <c r="N5211" s="23">
        <v>0</v>
      </c>
      <c r="O5211" s="23">
        <v>5</v>
      </c>
      <c r="P5211" s="23" t="s">
        <v>58</v>
      </c>
      <c r="Q5211" s="23" t="s">
        <v>44</v>
      </c>
      <c r="R5211" s="23">
        <f t="shared" si="405"/>
        <v>1</v>
      </c>
      <c r="S5211" s="23" t="str">
        <f t="shared" si="406"/>
        <v>ORD105209_20240220_CUST00563_MED007</v>
      </c>
      <c r="T5211" s="23">
        <f t="shared" si="407"/>
        <v>1</v>
      </c>
      <c r="U5211" s="6">
        <f t="shared" si="408"/>
        <v>83.07</v>
      </c>
      <c r="V5211" s="6">
        <f>tbl_Raw_Data[[#This Row],[Discount_Pct]]*tbl_Raw_Data[[#This Row],[Gross_Amount]]/100</f>
        <v>0</v>
      </c>
      <c r="W5211" s="6">
        <f>tbl_Raw_Data[[#This Row],[Gross_Amount]]-tbl_Raw_Data[[#This Row],[Discount_Amount]]</f>
        <v>83.07</v>
      </c>
      <c r="X5211" s="6">
        <f>tbl_Raw_Data[[#This Row],[Net_Amount_Before_Tax]]*tbl_Raw_Data[[#This Row],[Tax_Pct]]/100</f>
        <v>4.1534999999999993</v>
      </c>
      <c r="Y5211" s="6">
        <f>tbl_Raw_Data[[#This Row],[Net_Amount_Before_Tax]]+tbl_Raw_Data[[#This Row],[Tax_Amount]]</f>
        <v>87.223499999999987</v>
      </c>
      <c r="Z5211" s="6">
        <f t="shared" si="409"/>
        <v>1</v>
      </c>
    </row>
    <row r="5212" spans="1:26" x14ac:dyDescent="0.3">
      <c r="A5212" s="23" t="s">
        <v>7289</v>
      </c>
      <c r="B5212" s="34">
        <v>45630</v>
      </c>
      <c r="C5212" s="23" t="s">
        <v>5452</v>
      </c>
      <c r="D5212" s="23" t="s">
        <v>37</v>
      </c>
      <c r="E5212" s="23" t="s">
        <v>38</v>
      </c>
      <c r="F5212" s="23">
        <v>452001</v>
      </c>
      <c r="G5212" s="23" t="s">
        <v>111</v>
      </c>
      <c r="H5212" s="23" t="s">
        <v>112</v>
      </c>
      <c r="I5212" s="23" t="s">
        <v>113</v>
      </c>
      <c r="J5212" s="23" t="s">
        <v>114</v>
      </c>
      <c r="K5212" s="23" t="s">
        <v>24</v>
      </c>
      <c r="L5212" s="23">
        <v>1</v>
      </c>
      <c r="M5212" s="23">
        <v>101.22</v>
      </c>
      <c r="N5212" s="23">
        <v>5</v>
      </c>
      <c r="O5212" s="23">
        <v>5</v>
      </c>
      <c r="P5212" s="23" t="s">
        <v>33</v>
      </c>
      <c r="Q5212" s="23" t="s">
        <v>34</v>
      </c>
      <c r="R5212" s="23">
        <f t="shared" si="405"/>
        <v>1</v>
      </c>
      <c r="S5212" s="23" t="str">
        <f t="shared" si="406"/>
        <v>ORD105211_20241204_CUST02877_MED027</v>
      </c>
      <c r="T5212" s="23">
        <f t="shared" si="407"/>
        <v>1</v>
      </c>
      <c r="U5212" s="6">
        <f t="shared" si="408"/>
        <v>101.22</v>
      </c>
      <c r="V5212" s="6">
        <f>tbl_Raw_Data[[#This Row],[Discount_Pct]]*tbl_Raw_Data[[#This Row],[Gross_Amount]]/100</f>
        <v>5.0609999999999999</v>
      </c>
      <c r="W5212" s="6">
        <f>tbl_Raw_Data[[#This Row],[Gross_Amount]]-tbl_Raw_Data[[#This Row],[Discount_Amount]]</f>
        <v>96.158999999999992</v>
      </c>
      <c r="X5212" s="6">
        <f>tbl_Raw_Data[[#This Row],[Net_Amount_Before_Tax]]*tbl_Raw_Data[[#This Row],[Tax_Pct]]/100</f>
        <v>4.8079499999999999</v>
      </c>
      <c r="Y5212" s="6">
        <f>tbl_Raw_Data[[#This Row],[Net_Amount_Before_Tax]]+tbl_Raw_Data[[#This Row],[Tax_Amount]]</f>
        <v>100.96695</v>
      </c>
      <c r="Z5212" s="6">
        <f t="shared" si="409"/>
        <v>2</v>
      </c>
    </row>
    <row r="5213" spans="1:26" x14ac:dyDescent="0.3">
      <c r="A5213" s="23" t="s">
        <v>7289</v>
      </c>
      <c r="B5213" s="34">
        <v>45338</v>
      </c>
      <c r="C5213" s="23" t="s">
        <v>7290</v>
      </c>
      <c r="D5213" s="23" t="s">
        <v>28</v>
      </c>
      <c r="E5213" s="23" t="s">
        <v>29</v>
      </c>
      <c r="F5213" s="23">
        <v>500090</v>
      </c>
      <c r="G5213" s="23" t="s">
        <v>74</v>
      </c>
      <c r="H5213" s="23" t="s">
        <v>75</v>
      </c>
      <c r="I5213" s="23" t="s">
        <v>76</v>
      </c>
      <c r="J5213" s="23" t="s">
        <v>77</v>
      </c>
      <c r="K5213" s="23" t="s">
        <v>57</v>
      </c>
      <c r="L5213" s="23">
        <v>1</v>
      </c>
      <c r="M5213" s="23">
        <v>63.82</v>
      </c>
      <c r="N5213" s="23">
        <v>0</v>
      </c>
      <c r="O5213" s="23">
        <v>12</v>
      </c>
      <c r="P5213" s="23" t="s">
        <v>89</v>
      </c>
      <c r="Q5213" s="23" t="s">
        <v>44</v>
      </c>
      <c r="R5213" s="23">
        <f t="shared" si="405"/>
        <v>1</v>
      </c>
      <c r="S5213" s="23" t="str">
        <f t="shared" si="406"/>
        <v>ORD105211_20240216_CUST03234_MED008</v>
      </c>
      <c r="T5213" s="23">
        <f t="shared" si="407"/>
        <v>1</v>
      </c>
      <c r="U5213" s="6">
        <f t="shared" si="408"/>
        <v>63.82</v>
      </c>
      <c r="V5213" s="6">
        <f>tbl_Raw_Data[[#This Row],[Discount_Pct]]*tbl_Raw_Data[[#This Row],[Gross_Amount]]/100</f>
        <v>0</v>
      </c>
      <c r="W5213" s="6">
        <f>tbl_Raw_Data[[#This Row],[Gross_Amount]]-tbl_Raw_Data[[#This Row],[Discount_Amount]]</f>
        <v>63.82</v>
      </c>
      <c r="X5213" s="6">
        <f>tbl_Raw_Data[[#This Row],[Net_Amount_Before_Tax]]*tbl_Raw_Data[[#This Row],[Tax_Pct]]/100</f>
        <v>7.6584000000000003</v>
      </c>
      <c r="Y5213" s="6">
        <f>tbl_Raw_Data[[#This Row],[Net_Amount_Before_Tax]]+tbl_Raw_Data[[#This Row],[Tax_Amount]]</f>
        <v>71.478399999999993</v>
      </c>
      <c r="Z5213" s="6">
        <f t="shared" si="409"/>
        <v>0</v>
      </c>
    </row>
    <row r="5214" spans="1:26" x14ac:dyDescent="0.3">
      <c r="A5214" s="23" t="s">
        <v>7289</v>
      </c>
      <c r="B5214" s="34">
        <v>46007</v>
      </c>
      <c r="C5214" s="23" t="s">
        <v>2842</v>
      </c>
      <c r="D5214" s="23" t="s">
        <v>28</v>
      </c>
      <c r="E5214" s="23" t="s">
        <v>29</v>
      </c>
      <c r="F5214" s="23">
        <v>500084</v>
      </c>
      <c r="G5214" s="23" t="s">
        <v>94</v>
      </c>
      <c r="H5214" s="23" t="s">
        <v>95</v>
      </c>
      <c r="I5214" s="23" t="s">
        <v>84</v>
      </c>
      <c r="J5214" s="23" t="s">
        <v>42</v>
      </c>
      <c r="K5214" s="23" t="s">
        <v>24</v>
      </c>
      <c r="L5214" s="23">
        <v>3</v>
      </c>
      <c r="M5214" s="23">
        <v>85.89</v>
      </c>
      <c r="N5214" s="23">
        <v>5</v>
      </c>
      <c r="O5214" s="23">
        <v>18</v>
      </c>
      <c r="P5214" s="23" t="s">
        <v>43</v>
      </c>
      <c r="Q5214" s="23" t="s">
        <v>90</v>
      </c>
      <c r="R5214" s="23">
        <f t="shared" si="405"/>
        <v>1</v>
      </c>
      <c r="S5214" s="23" t="str">
        <f t="shared" si="406"/>
        <v>ORD105211_20251216_CUST00492_MED021</v>
      </c>
      <c r="T5214" s="23">
        <f t="shared" si="407"/>
        <v>1</v>
      </c>
      <c r="U5214" s="6">
        <f t="shared" si="408"/>
        <v>257.67</v>
      </c>
      <c r="V5214" s="6">
        <f>tbl_Raw_Data[[#This Row],[Discount_Pct]]*tbl_Raw_Data[[#This Row],[Gross_Amount]]/100</f>
        <v>12.883500000000002</v>
      </c>
      <c r="W5214" s="6">
        <f>tbl_Raw_Data[[#This Row],[Gross_Amount]]-tbl_Raw_Data[[#This Row],[Discount_Amount]]</f>
        <v>244.78650000000002</v>
      </c>
      <c r="X5214" s="6">
        <f>tbl_Raw_Data[[#This Row],[Net_Amount_Before_Tax]]*tbl_Raw_Data[[#This Row],[Tax_Pct]]/100</f>
        <v>44.061570000000003</v>
      </c>
      <c r="Y5214" s="6">
        <f>tbl_Raw_Data[[#This Row],[Net_Amount_Before_Tax]]+tbl_Raw_Data[[#This Row],[Tax_Amount]]</f>
        <v>288.84807000000001</v>
      </c>
      <c r="Z5214" s="6">
        <f t="shared" si="409"/>
        <v>1</v>
      </c>
    </row>
    <row r="5215" spans="1:26" x14ac:dyDescent="0.3">
      <c r="A5215" s="23" t="s">
        <v>7291</v>
      </c>
      <c r="B5215" s="34">
        <v>45741</v>
      </c>
      <c r="C5215" s="23" t="s">
        <v>3495</v>
      </c>
      <c r="D5215" s="23" t="s">
        <v>142</v>
      </c>
      <c r="E5215" s="23" t="s">
        <v>81</v>
      </c>
      <c r="F5215" s="23">
        <v>380058</v>
      </c>
      <c r="G5215" s="23" t="s">
        <v>138</v>
      </c>
      <c r="H5215" s="23" t="s">
        <v>139</v>
      </c>
      <c r="I5215" s="23" t="s">
        <v>50</v>
      </c>
      <c r="J5215" s="23" t="s">
        <v>140</v>
      </c>
      <c r="K5215" s="23" t="s">
        <v>24</v>
      </c>
      <c r="L5215" s="23">
        <v>6</v>
      </c>
      <c r="M5215" s="23">
        <v>181.5</v>
      </c>
      <c r="N5215" s="23">
        <v>10</v>
      </c>
      <c r="O5215" s="23">
        <v>5</v>
      </c>
      <c r="P5215" s="23" t="s">
        <v>25</v>
      </c>
      <c r="Q5215" s="23" t="s">
        <v>34</v>
      </c>
      <c r="R5215" s="23">
        <f t="shared" si="405"/>
        <v>1</v>
      </c>
      <c r="S5215" s="23" t="str">
        <f t="shared" si="406"/>
        <v>ORD105214_20250325_CUST02259_MED013</v>
      </c>
      <c r="T5215" s="23">
        <f t="shared" si="407"/>
        <v>1</v>
      </c>
      <c r="U5215" s="6">
        <f t="shared" si="408"/>
        <v>1089</v>
      </c>
      <c r="V5215" s="6">
        <f>tbl_Raw_Data[[#This Row],[Discount_Pct]]*tbl_Raw_Data[[#This Row],[Gross_Amount]]/100</f>
        <v>108.9</v>
      </c>
      <c r="W5215" s="6">
        <f>tbl_Raw_Data[[#This Row],[Gross_Amount]]-tbl_Raw_Data[[#This Row],[Discount_Amount]]</f>
        <v>980.1</v>
      </c>
      <c r="X5215" s="6">
        <f>tbl_Raw_Data[[#This Row],[Net_Amount_Before_Tax]]*tbl_Raw_Data[[#This Row],[Tax_Pct]]/100</f>
        <v>49.005000000000003</v>
      </c>
      <c r="Y5215" s="6">
        <f>tbl_Raw_Data[[#This Row],[Net_Amount_Before_Tax]]+tbl_Raw_Data[[#This Row],[Tax_Amount]]</f>
        <v>1029.105</v>
      </c>
      <c r="Z5215" s="6">
        <f t="shared" si="409"/>
        <v>2</v>
      </c>
    </row>
    <row r="5216" spans="1:26" x14ac:dyDescent="0.3">
      <c r="A5216" s="23" t="s">
        <v>7292</v>
      </c>
      <c r="B5216" s="34">
        <v>45899</v>
      </c>
      <c r="C5216" s="23" t="s">
        <v>1833</v>
      </c>
      <c r="D5216" s="23" t="s">
        <v>130</v>
      </c>
      <c r="E5216" s="23" t="s">
        <v>131</v>
      </c>
      <c r="F5216" s="23">
        <v>700029</v>
      </c>
      <c r="G5216" s="23" t="s">
        <v>167</v>
      </c>
      <c r="H5216" s="23" t="s">
        <v>168</v>
      </c>
      <c r="I5216" s="23" t="s">
        <v>113</v>
      </c>
      <c r="J5216" s="23" t="s">
        <v>42</v>
      </c>
      <c r="K5216" s="23" t="s">
        <v>24</v>
      </c>
      <c r="L5216" s="23">
        <v>4</v>
      </c>
      <c r="M5216" s="23">
        <v>210.69</v>
      </c>
      <c r="N5216" s="23">
        <v>5</v>
      </c>
      <c r="O5216" s="23">
        <v>5</v>
      </c>
      <c r="P5216" s="23" t="s">
        <v>65</v>
      </c>
      <c r="Q5216" s="23" t="s">
        <v>34</v>
      </c>
      <c r="R5216" s="23">
        <f t="shared" si="405"/>
        <v>1</v>
      </c>
      <c r="S5216" s="23" t="str">
        <f t="shared" si="406"/>
        <v>ORD105215_20250830_CUST03156_MED026</v>
      </c>
      <c r="T5216" s="23">
        <f t="shared" si="407"/>
        <v>1</v>
      </c>
      <c r="U5216" s="6">
        <f t="shared" si="408"/>
        <v>842.76</v>
      </c>
      <c r="V5216" s="6">
        <f>tbl_Raw_Data[[#This Row],[Discount_Pct]]*tbl_Raw_Data[[#This Row],[Gross_Amount]]/100</f>
        <v>42.138000000000005</v>
      </c>
      <c r="W5216" s="6">
        <f>tbl_Raw_Data[[#This Row],[Gross_Amount]]-tbl_Raw_Data[[#This Row],[Discount_Amount]]</f>
        <v>800.62199999999996</v>
      </c>
      <c r="X5216" s="6">
        <f>tbl_Raw_Data[[#This Row],[Net_Amount_Before_Tax]]*tbl_Raw_Data[[#This Row],[Tax_Pct]]/100</f>
        <v>40.031099999999995</v>
      </c>
      <c r="Y5216" s="6">
        <f>tbl_Raw_Data[[#This Row],[Net_Amount_Before_Tax]]+tbl_Raw_Data[[#This Row],[Tax_Amount]]</f>
        <v>840.65309999999999</v>
      </c>
      <c r="Z5216" s="6">
        <f t="shared" si="409"/>
        <v>3</v>
      </c>
    </row>
    <row r="5217" spans="1:26" x14ac:dyDescent="0.3">
      <c r="A5217" s="23" t="s">
        <v>7293</v>
      </c>
      <c r="B5217" s="34">
        <v>45677</v>
      </c>
      <c r="C5217" s="23" t="s">
        <v>1278</v>
      </c>
      <c r="D5217" s="23" t="s">
        <v>142</v>
      </c>
      <c r="E5217" s="23" t="s">
        <v>81</v>
      </c>
      <c r="F5217" s="23">
        <v>380058</v>
      </c>
      <c r="G5217" s="23" t="s">
        <v>185</v>
      </c>
      <c r="H5217" s="23" t="s">
        <v>186</v>
      </c>
      <c r="I5217" s="23" t="s">
        <v>76</v>
      </c>
      <c r="J5217" s="23" t="s">
        <v>187</v>
      </c>
      <c r="K5217" s="23" t="s">
        <v>57</v>
      </c>
      <c r="L5217" s="23">
        <v>1</v>
      </c>
      <c r="M5217" s="23">
        <v>98.79</v>
      </c>
      <c r="N5217" s="23">
        <v>0</v>
      </c>
      <c r="O5217" s="23">
        <v>5</v>
      </c>
      <c r="P5217" s="23" t="s">
        <v>89</v>
      </c>
      <c r="Q5217" s="23" t="s">
        <v>34</v>
      </c>
      <c r="R5217" s="23">
        <f t="shared" si="405"/>
        <v>1</v>
      </c>
      <c r="S5217" s="23" t="str">
        <f t="shared" si="406"/>
        <v>ORD105216_20250120_CUST01388_MED009</v>
      </c>
      <c r="T5217" s="23">
        <f t="shared" si="407"/>
        <v>1</v>
      </c>
      <c r="U5217" s="6">
        <f t="shared" si="408"/>
        <v>98.79</v>
      </c>
      <c r="V5217" s="6">
        <f>tbl_Raw_Data[[#This Row],[Discount_Pct]]*tbl_Raw_Data[[#This Row],[Gross_Amount]]/100</f>
        <v>0</v>
      </c>
      <c r="W5217" s="6">
        <f>tbl_Raw_Data[[#This Row],[Gross_Amount]]-tbl_Raw_Data[[#This Row],[Discount_Amount]]</f>
        <v>98.79</v>
      </c>
      <c r="X5217" s="6">
        <f>tbl_Raw_Data[[#This Row],[Net_Amount_Before_Tax]]*tbl_Raw_Data[[#This Row],[Tax_Pct]]/100</f>
        <v>4.9395000000000007</v>
      </c>
      <c r="Y5217" s="6">
        <f>tbl_Raw_Data[[#This Row],[Net_Amount_Before_Tax]]+tbl_Raw_Data[[#This Row],[Tax_Amount]]</f>
        <v>103.7295</v>
      </c>
      <c r="Z5217" s="6">
        <f t="shared" si="409"/>
        <v>3</v>
      </c>
    </row>
    <row r="5218" spans="1:26" x14ac:dyDescent="0.3">
      <c r="A5218" s="23" t="s">
        <v>7294</v>
      </c>
      <c r="B5218" s="34">
        <v>45984</v>
      </c>
      <c r="C5218" s="23" t="s">
        <v>7152</v>
      </c>
      <c r="D5218" s="23" t="s">
        <v>72</v>
      </c>
      <c r="E5218" s="23" t="s">
        <v>73</v>
      </c>
      <c r="F5218" s="23">
        <v>302033</v>
      </c>
      <c r="G5218" s="23" t="s">
        <v>94</v>
      </c>
      <c r="H5218" s="23" t="s">
        <v>95</v>
      </c>
      <c r="I5218" s="23" t="s">
        <v>84</v>
      </c>
      <c r="J5218" s="23" t="s">
        <v>42</v>
      </c>
      <c r="K5218" s="23" t="s">
        <v>24</v>
      </c>
      <c r="L5218" s="23">
        <v>1</v>
      </c>
      <c r="M5218" s="23">
        <v>84.69</v>
      </c>
      <c r="N5218" s="23">
        <v>10</v>
      </c>
      <c r="O5218" s="23">
        <v>12</v>
      </c>
      <c r="P5218" s="23" t="s">
        <v>58</v>
      </c>
      <c r="Q5218" s="23" t="s">
        <v>90</v>
      </c>
      <c r="R5218" s="23">
        <f t="shared" si="405"/>
        <v>1</v>
      </c>
      <c r="S5218" s="23" t="str">
        <f t="shared" si="406"/>
        <v>ORD105217_20251123_CUST03459_MED021</v>
      </c>
      <c r="T5218" s="23">
        <f t="shared" si="407"/>
        <v>1</v>
      </c>
      <c r="U5218" s="6">
        <f t="shared" si="408"/>
        <v>84.69</v>
      </c>
      <c r="V5218" s="6">
        <f>tbl_Raw_Data[[#This Row],[Discount_Pct]]*tbl_Raw_Data[[#This Row],[Gross_Amount]]/100</f>
        <v>8.4689999999999994</v>
      </c>
      <c r="W5218" s="6">
        <f>tbl_Raw_Data[[#This Row],[Gross_Amount]]-tbl_Raw_Data[[#This Row],[Discount_Amount]]</f>
        <v>76.221000000000004</v>
      </c>
      <c r="X5218" s="6">
        <f>tbl_Raw_Data[[#This Row],[Net_Amount_Before_Tax]]*tbl_Raw_Data[[#This Row],[Tax_Pct]]/100</f>
        <v>9.1465200000000006</v>
      </c>
      <c r="Y5218" s="6">
        <f>tbl_Raw_Data[[#This Row],[Net_Amount_Before_Tax]]+tbl_Raw_Data[[#This Row],[Tax_Amount]]</f>
        <v>85.367519999999999</v>
      </c>
      <c r="Z5218" s="6">
        <f t="shared" si="409"/>
        <v>0</v>
      </c>
    </row>
    <row r="5219" spans="1:26" x14ac:dyDescent="0.3">
      <c r="A5219" s="23" t="s">
        <v>7294</v>
      </c>
      <c r="B5219" s="34">
        <v>45469</v>
      </c>
      <c r="C5219" s="23" t="s">
        <v>1516</v>
      </c>
      <c r="D5219" s="23" t="s">
        <v>123</v>
      </c>
      <c r="E5219" s="23" t="s">
        <v>101</v>
      </c>
      <c r="F5219" s="23">
        <v>226016</v>
      </c>
      <c r="G5219" s="23" t="s">
        <v>30</v>
      </c>
      <c r="H5219" s="23" t="s">
        <v>31</v>
      </c>
      <c r="I5219" s="23" t="s">
        <v>32</v>
      </c>
      <c r="J5219" s="23" t="s">
        <v>23</v>
      </c>
      <c r="K5219" s="23" t="s">
        <v>24</v>
      </c>
      <c r="L5219" s="23">
        <v>1</v>
      </c>
      <c r="M5219" s="23">
        <v>126.4</v>
      </c>
      <c r="N5219" s="23">
        <v>10</v>
      </c>
      <c r="O5219" s="23">
        <v>12</v>
      </c>
      <c r="P5219" s="23" t="s">
        <v>43</v>
      </c>
      <c r="Q5219" s="23" t="s">
        <v>34</v>
      </c>
      <c r="R5219" s="23">
        <f t="shared" si="405"/>
        <v>1</v>
      </c>
      <c r="S5219" s="23" t="str">
        <f t="shared" si="406"/>
        <v>ORD105217_20240626_CUST03453_MED017</v>
      </c>
      <c r="T5219" s="23">
        <f t="shared" si="407"/>
        <v>1</v>
      </c>
      <c r="U5219" s="6">
        <f t="shared" si="408"/>
        <v>126.4</v>
      </c>
      <c r="V5219" s="6">
        <f>tbl_Raw_Data[[#This Row],[Discount_Pct]]*tbl_Raw_Data[[#This Row],[Gross_Amount]]/100</f>
        <v>12.64</v>
      </c>
      <c r="W5219" s="6">
        <f>tbl_Raw_Data[[#This Row],[Gross_Amount]]-tbl_Raw_Data[[#This Row],[Discount_Amount]]</f>
        <v>113.76</v>
      </c>
      <c r="X5219" s="6">
        <f>tbl_Raw_Data[[#This Row],[Net_Amount_Before_Tax]]*tbl_Raw_Data[[#This Row],[Tax_Pct]]/100</f>
        <v>13.651200000000001</v>
      </c>
      <c r="Y5219" s="6">
        <f>tbl_Raw_Data[[#This Row],[Net_Amount_Before_Tax]]+tbl_Raw_Data[[#This Row],[Tax_Amount]]</f>
        <v>127.41120000000001</v>
      </c>
      <c r="Z5219" s="6">
        <f t="shared" si="409"/>
        <v>3</v>
      </c>
    </row>
    <row r="5220" spans="1:26" x14ac:dyDescent="0.3">
      <c r="A5220" s="23" t="s">
        <v>7295</v>
      </c>
      <c r="B5220" s="34">
        <v>45588</v>
      </c>
      <c r="C5220" s="23" t="s">
        <v>3732</v>
      </c>
      <c r="D5220" s="23" t="s">
        <v>123</v>
      </c>
      <c r="E5220" s="23" t="s">
        <v>101</v>
      </c>
      <c r="F5220" s="23">
        <v>226021</v>
      </c>
      <c r="G5220" s="23" t="s">
        <v>82</v>
      </c>
      <c r="H5220" s="23" t="s">
        <v>83</v>
      </c>
      <c r="I5220" s="23" t="s">
        <v>84</v>
      </c>
      <c r="J5220" s="23" t="s">
        <v>85</v>
      </c>
      <c r="K5220" s="23" t="s">
        <v>24</v>
      </c>
      <c r="L5220" s="23">
        <v>2</v>
      </c>
      <c r="M5220" s="23">
        <v>324.05</v>
      </c>
      <c r="N5220" s="23">
        <v>0</v>
      </c>
      <c r="O5220" s="23">
        <v>18</v>
      </c>
      <c r="P5220" s="23" t="s">
        <v>89</v>
      </c>
      <c r="Q5220" s="23" t="s">
        <v>26</v>
      </c>
      <c r="R5220" s="23">
        <f t="shared" si="405"/>
        <v>1</v>
      </c>
      <c r="S5220" s="23" t="str">
        <f t="shared" si="406"/>
        <v>ORD105219_20241023_CUST00345_MED023</v>
      </c>
      <c r="T5220" s="23">
        <f t="shared" si="407"/>
        <v>1</v>
      </c>
      <c r="U5220" s="6">
        <f t="shared" si="408"/>
        <v>648.1</v>
      </c>
      <c r="V5220" s="6">
        <f>tbl_Raw_Data[[#This Row],[Discount_Pct]]*tbl_Raw_Data[[#This Row],[Gross_Amount]]/100</f>
        <v>0</v>
      </c>
      <c r="W5220" s="6">
        <f>tbl_Raw_Data[[#This Row],[Gross_Amount]]-tbl_Raw_Data[[#This Row],[Discount_Amount]]</f>
        <v>648.1</v>
      </c>
      <c r="X5220" s="6">
        <f>tbl_Raw_Data[[#This Row],[Net_Amount_Before_Tax]]*tbl_Raw_Data[[#This Row],[Tax_Pct]]/100</f>
        <v>116.65800000000002</v>
      </c>
      <c r="Y5220" s="6">
        <f>tbl_Raw_Data[[#This Row],[Net_Amount_Before_Tax]]+tbl_Raw_Data[[#This Row],[Tax_Amount]]</f>
        <v>764.75800000000004</v>
      </c>
      <c r="Z5220" s="6">
        <f t="shared" si="409"/>
        <v>1</v>
      </c>
    </row>
    <row r="5221" spans="1:26" x14ac:dyDescent="0.3">
      <c r="A5221" s="23" t="s">
        <v>7296</v>
      </c>
      <c r="B5221" s="34">
        <v>45491</v>
      </c>
      <c r="C5221" s="23" t="s">
        <v>122</v>
      </c>
      <c r="D5221" s="23" t="s">
        <v>52</v>
      </c>
      <c r="E5221" s="23" t="s">
        <v>52</v>
      </c>
      <c r="F5221" s="23">
        <v>160036</v>
      </c>
      <c r="G5221" s="23" t="s">
        <v>196</v>
      </c>
      <c r="H5221" s="23" t="s">
        <v>197</v>
      </c>
      <c r="I5221" s="23" t="s">
        <v>32</v>
      </c>
      <c r="J5221" s="23" t="s">
        <v>42</v>
      </c>
      <c r="K5221" s="23" t="s">
        <v>24</v>
      </c>
      <c r="L5221" s="23">
        <v>6</v>
      </c>
      <c r="M5221" s="23">
        <v>28.74</v>
      </c>
      <c r="N5221" s="23">
        <v>10</v>
      </c>
      <c r="O5221" s="23">
        <v>5</v>
      </c>
      <c r="P5221" s="23" t="s">
        <v>65</v>
      </c>
      <c r="Q5221" s="23" t="s">
        <v>34</v>
      </c>
      <c r="R5221" s="23">
        <f t="shared" si="405"/>
        <v>1</v>
      </c>
      <c r="S5221" s="23" t="str">
        <f t="shared" si="406"/>
        <v>ORD105220_20240718_CUST00087_MED011</v>
      </c>
      <c r="T5221" s="23">
        <f t="shared" si="407"/>
        <v>1</v>
      </c>
      <c r="U5221" s="6">
        <f t="shared" si="408"/>
        <v>172.44</v>
      </c>
      <c r="V5221" s="6">
        <f>tbl_Raw_Data[[#This Row],[Discount_Pct]]*tbl_Raw_Data[[#This Row],[Gross_Amount]]/100</f>
        <v>17.244</v>
      </c>
      <c r="W5221" s="6">
        <f>tbl_Raw_Data[[#This Row],[Gross_Amount]]-tbl_Raw_Data[[#This Row],[Discount_Amount]]</f>
        <v>155.196</v>
      </c>
      <c r="X5221" s="6">
        <f>tbl_Raw_Data[[#This Row],[Net_Amount_Before_Tax]]*tbl_Raw_Data[[#This Row],[Tax_Pct]]/100</f>
        <v>7.7598000000000003</v>
      </c>
      <c r="Y5221" s="6">
        <f>tbl_Raw_Data[[#This Row],[Net_Amount_Before_Tax]]+tbl_Raw_Data[[#This Row],[Tax_Amount]]</f>
        <v>162.95580000000001</v>
      </c>
      <c r="Z5221" s="6">
        <f t="shared" si="409"/>
        <v>3</v>
      </c>
    </row>
    <row r="5222" spans="1:26" x14ac:dyDescent="0.3">
      <c r="A5222" s="23" t="s">
        <v>7297</v>
      </c>
      <c r="B5222" s="34">
        <v>45581</v>
      </c>
      <c r="C5222" s="23" t="s">
        <v>1512</v>
      </c>
      <c r="D5222" s="23" t="s">
        <v>37</v>
      </c>
      <c r="E5222" s="23" t="s">
        <v>38</v>
      </c>
      <c r="F5222" s="23">
        <v>452020</v>
      </c>
      <c r="G5222" s="23" t="s">
        <v>48</v>
      </c>
      <c r="H5222" s="23" t="s">
        <v>49</v>
      </c>
      <c r="I5222" s="23" t="s">
        <v>50</v>
      </c>
      <c r="J5222" s="23" t="s">
        <v>23</v>
      </c>
      <c r="K5222" s="23" t="s">
        <v>24</v>
      </c>
      <c r="L5222" s="23">
        <v>1</v>
      </c>
      <c r="M5222" s="23">
        <v>99.68</v>
      </c>
      <c r="N5222" s="23">
        <v>10</v>
      </c>
      <c r="O5222" s="23">
        <v>5</v>
      </c>
      <c r="P5222" s="23" t="s">
        <v>89</v>
      </c>
      <c r="Q5222" s="23" t="s">
        <v>34</v>
      </c>
      <c r="R5222" s="23">
        <f t="shared" si="405"/>
        <v>1</v>
      </c>
      <c r="S5222" s="23" t="str">
        <f t="shared" si="406"/>
        <v>ORD105221_20241016_CUST00980_MED028</v>
      </c>
      <c r="T5222" s="23">
        <f t="shared" si="407"/>
        <v>1</v>
      </c>
      <c r="U5222" s="6">
        <f t="shared" si="408"/>
        <v>99.68</v>
      </c>
      <c r="V5222" s="6">
        <f>tbl_Raw_Data[[#This Row],[Discount_Pct]]*tbl_Raw_Data[[#This Row],[Gross_Amount]]/100</f>
        <v>9.968</v>
      </c>
      <c r="W5222" s="6">
        <f>tbl_Raw_Data[[#This Row],[Gross_Amount]]-tbl_Raw_Data[[#This Row],[Discount_Amount]]</f>
        <v>89.712000000000003</v>
      </c>
      <c r="X5222" s="6">
        <f>tbl_Raw_Data[[#This Row],[Net_Amount_Before_Tax]]*tbl_Raw_Data[[#This Row],[Tax_Pct]]/100</f>
        <v>4.4855999999999998</v>
      </c>
      <c r="Y5222" s="6">
        <f>tbl_Raw_Data[[#This Row],[Net_Amount_Before_Tax]]+tbl_Raw_Data[[#This Row],[Tax_Amount]]</f>
        <v>94.197600000000008</v>
      </c>
      <c r="Z5222" s="6">
        <f t="shared" si="409"/>
        <v>5</v>
      </c>
    </row>
    <row r="5223" spans="1:26" x14ac:dyDescent="0.3">
      <c r="A5223" s="23" t="s">
        <v>7297</v>
      </c>
      <c r="B5223" s="34">
        <v>45824</v>
      </c>
      <c r="C5223" s="23" t="s">
        <v>7298</v>
      </c>
      <c r="D5223" s="23" t="s">
        <v>52</v>
      </c>
      <c r="E5223" s="23" t="s">
        <v>52</v>
      </c>
      <c r="F5223" s="23">
        <v>160022</v>
      </c>
      <c r="G5223" s="23" t="s">
        <v>185</v>
      </c>
      <c r="H5223" s="23" t="s">
        <v>186</v>
      </c>
      <c r="I5223" s="23" t="s">
        <v>76</v>
      </c>
      <c r="J5223" s="23" t="s">
        <v>187</v>
      </c>
      <c r="K5223" s="23" t="s">
        <v>57</v>
      </c>
      <c r="L5223" s="23">
        <v>3</v>
      </c>
      <c r="M5223" s="23">
        <v>80.09</v>
      </c>
      <c r="N5223" s="23">
        <v>10</v>
      </c>
      <c r="O5223" s="23">
        <v>5</v>
      </c>
      <c r="P5223" s="23" t="s">
        <v>89</v>
      </c>
      <c r="Q5223" s="23" t="s">
        <v>34</v>
      </c>
      <c r="R5223" s="23">
        <f t="shared" si="405"/>
        <v>1</v>
      </c>
      <c r="S5223" s="23" t="str">
        <f t="shared" si="406"/>
        <v>ORD105221_20250616_CUST01151_MED009</v>
      </c>
      <c r="T5223" s="23">
        <f t="shared" si="407"/>
        <v>1</v>
      </c>
      <c r="U5223" s="6">
        <f t="shared" si="408"/>
        <v>240.27</v>
      </c>
      <c r="V5223" s="6">
        <f>tbl_Raw_Data[[#This Row],[Discount_Pct]]*tbl_Raw_Data[[#This Row],[Gross_Amount]]/100</f>
        <v>24.027000000000001</v>
      </c>
      <c r="W5223" s="6">
        <f>tbl_Raw_Data[[#This Row],[Gross_Amount]]-tbl_Raw_Data[[#This Row],[Discount_Amount]]</f>
        <v>216.24299999999999</v>
      </c>
      <c r="X5223" s="6">
        <f>tbl_Raw_Data[[#This Row],[Net_Amount_Before_Tax]]*tbl_Raw_Data[[#This Row],[Tax_Pct]]/100</f>
        <v>10.812149999999999</v>
      </c>
      <c r="Y5223" s="6">
        <f>tbl_Raw_Data[[#This Row],[Net_Amount_Before_Tax]]+tbl_Raw_Data[[#This Row],[Tax_Amount]]</f>
        <v>227.05515</v>
      </c>
      <c r="Z5223" s="6">
        <f t="shared" si="409"/>
        <v>1</v>
      </c>
    </row>
    <row r="5224" spans="1:26" x14ac:dyDescent="0.3">
      <c r="A5224" s="23" t="s">
        <v>7299</v>
      </c>
      <c r="B5224" s="34">
        <v>45710</v>
      </c>
      <c r="C5224" s="23" t="s">
        <v>3364</v>
      </c>
      <c r="D5224" s="23" t="s">
        <v>92</v>
      </c>
      <c r="E5224" s="23" t="s">
        <v>93</v>
      </c>
      <c r="F5224" s="23">
        <v>560001</v>
      </c>
      <c r="G5224" s="23" t="s">
        <v>185</v>
      </c>
      <c r="H5224" s="23" t="s">
        <v>186</v>
      </c>
      <c r="I5224" s="23" t="s">
        <v>76</v>
      </c>
      <c r="J5224" s="23" t="s">
        <v>187</v>
      </c>
      <c r="K5224" s="23" t="s">
        <v>57</v>
      </c>
      <c r="L5224" s="23">
        <v>3</v>
      </c>
      <c r="M5224" s="23">
        <v>89.79</v>
      </c>
      <c r="N5224" s="23">
        <v>5</v>
      </c>
      <c r="O5224" s="23">
        <v>5</v>
      </c>
      <c r="P5224" s="23" t="s">
        <v>58</v>
      </c>
      <c r="Q5224" s="23" t="s">
        <v>26</v>
      </c>
      <c r="R5224" s="23">
        <f t="shared" si="405"/>
        <v>1</v>
      </c>
      <c r="S5224" s="23" t="str">
        <f t="shared" si="406"/>
        <v>ORD105223_20250222_CUST03314_MED009</v>
      </c>
      <c r="T5224" s="23">
        <f t="shared" si="407"/>
        <v>1</v>
      </c>
      <c r="U5224" s="6">
        <f t="shared" si="408"/>
        <v>269.37</v>
      </c>
      <c r="V5224" s="6">
        <f>tbl_Raw_Data[[#This Row],[Discount_Pct]]*tbl_Raw_Data[[#This Row],[Gross_Amount]]/100</f>
        <v>13.468499999999999</v>
      </c>
      <c r="W5224" s="6">
        <f>tbl_Raw_Data[[#This Row],[Gross_Amount]]-tbl_Raw_Data[[#This Row],[Discount_Amount]]</f>
        <v>255.9015</v>
      </c>
      <c r="X5224" s="6">
        <f>tbl_Raw_Data[[#This Row],[Net_Amount_Before_Tax]]*tbl_Raw_Data[[#This Row],[Tax_Pct]]/100</f>
        <v>12.795074999999999</v>
      </c>
      <c r="Y5224" s="6">
        <f>tbl_Raw_Data[[#This Row],[Net_Amount_Before_Tax]]+tbl_Raw_Data[[#This Row],[Tax_Amount]]</f>
        <v>268.696575</v>
      </c>
      <c r="Z5224" s="6">
        <f t="shared" si="409"/>
        <v>5</v>
      </c>
    </row>
    <row r="5225" spans="1:26" x14ac:dyDescent="0.3">
      <c r="A5225" s="23" t="s">
        <v>7300</v>
      </c>
      <c r="B5225" s="34">
        <v>45538</v>
      </c>
      <c r="C5225" s="23" t="s">
        <v>164</v>
      </c>
      <c r="D5225" s="23" t="s">
        <v>159</v>
      </c>
      <c r="E5225" s="23" t="s">
        <v>47</v>
      </c>
      <c r="F5225" s="23">
        <v>400069</v>
      </c>
      <c r="G5225" s="23" t="s">
        <v>132</v>
      </c>
      <c r="H5225" s="23" t="s">
        <v>133</v>
      </c>
      <c r="I5225" s="23" t="s">
        <v>134</v>
      </c>
      <c r="J5225" s="23" t="s">
        <v>135</v>
      </c>
      <c r="K5225" s="23" t="s">
        <v>57</v>
      </c>
      <c r="L5225" s="23">
        <v>2</v>
      </c>
      <c r="M5225" s="23">
        <v>85.82</v>
      </c>
      <c r="N5225" s="23">
        <v>10</v>
      </c>
      <c r="O5225" s="23">
        <v>12</v>
      </c>
      <c r="P5225" s="23" t="s">
        <v>25</v>
      </c>
      <c r="Q5225" s="23" t="s">
        <v>34</v>
      </c>
      <c r="R5225" s="23">
        <f t="shared" si="405"/>
        <v>1</v>
      </c>
      <c r="S5225" s="23" t="str">
        <f t="shared" si="406"/>
        <v>ORD105224_20240903_CUST02073_MED007</v>
      </c>
      <c r="T5225" s="23">
        <f t="shared" si="407"/>
        <v>1</v>
      </c>
      <c r="U5225" s="6">
        <f t="shared" si="408"/>
        <v>171.64</v>
      </c>
      <c r="V5225" s="6">
        <f>tbl_Raw_Data[[#This Row],[Discount_Pct]]*tbl_Raw_Data[[#This Row],[Gross_Amount]]/100</f>
        <v>17.163999999999998</v>
      </c>
      <c r="W5225" s="6">
        <f>tbl_Raw_Data[[#This Row],[Gross_Amount]]-tbl_Raw_Data[[#This Row],[Discount_Amount]]</f>
        <v>154.476</v>
      </c>
      <c r="X5225" s="6">
        <f>tbl_Raw_Data[[#This Row],[Net_Amount_Before_Tax]]*tbl_Raw_Data[[#This Row],[Tax_Pct]]/100</f>
        <v>18.537120000000002</v>
      </c>
      <c r="Y5225" s="6">
        <f>tbl_Raw_Data[[#This Row],[Net_Amount_Before_Tax]]+tbl_Raw_Data[[#This Row],[Tax_Amount]]</f>
        <v>173.01312000000001</v>
      </c>
      <c r="Z5225" s="6">
        <f t="shared" si="409"/>
        <v>4</v>
      </c>
    </row>
    <row r="5226" spans="1:26" x14ac:dyDescent="0.3">
      <c r="A5226" s="23" t="s">
        <v>7301</v>
      </c>
      <c r="B5226" s="34">
        <v>45712</v>
      </c>
      <c r="C5226" s="23" t="s">
        <v>5954</v>
      </c>
      <c r="D5226" s="23" t="s">
        <v>92</v>
      </c>
      <c r="E5226" s="23" t="s">
        <v>93</v>
      </c>
      <c r="F5226" s="23">
        <v>560038</v>
      </c>
      <c r="G5226" s="23" t="s">
        <v>160</v>
      </c>
      <c r="H5226" s="23" t="s">
        <v>161</v>
      </c>
      <c r="I5226" s="23" t="s">
        <v>50</v>
      </c>
      <c r="J5226" s="23" t="s">
        <v>23</v>
      </c>
      <c r="K5226" s="23" t="s">
        <v>24</v>
      </c>
      <c r="L5226" s="23">
        <v>3</v>
      </c>
      <c r="M5226" s="23">
        <v>140.69999999999999</v>
      </c>
      <c r="N5226" s="23">
        <v>5</v>
      </c>
      <c r="O5226" s="23">
        <v>18</v>
      </c>
      <c r="P5226" s="23" t="s">
        <v>43</v>
      </c>
      <c r="Q5226" s="23" t="s">
        <v>44</v>
      </c>
      <c r="R5226" s="23">
        <f t="shared" si="405"/>
        <v>1</v>
      </c>
      <c r="S5226" s="23" t="str">
        <f t="shared" si="406"/>
        <v>ORD105225_20250224_CUST00651_MED014</v>
      </c>
      <c r="T5226" s="23">
        <f t="shared" si="407"/>
        <v>1</v>
      </c>
      <c r="U5226" s="6">
        <f t="shared" si="408"/>
        <v>422.09999999999997</v>
      </c>
      <c r="V5226" s="6">
        <f>tbl_Raw_Data[[#This Row],[Discount_Pct]]*tbl_Raw_Data[[#This Row],[Gross_Amount]]/100</f>
        <v>21.105</v>
      </c>
      <c r="W5226" s="6">
        <f>tbl_Raw_Data[[#This Row],[Gross_Amount]]-tbl_Raw_Data[[#This Row],[Discount_Amount]]</f>
        <v>400.99499999999995</v>
      </c>
      <c r="X5226" s="6">
        <f>tbl_Raw_Data[[#This Row],[Net_Amount_Before_Tax]]*tbl_Raw_Data[[#This Row],[Tax_Pct]]/100</f>
        <v>72.179099999999991</v>
      </c>
      <c r="Y5226" s="6">
        <f>tbl_Raw_Data[[#This Row],[Net_Amount_Before_Tax]]+tbl_Raw_Data[[#This Row],[Tax_Amount]]</f>
        <v>473.17409999999995</v>
      </c>
      <c r="Z5226" s="6">
        <f t="shared" si="409"/>
        <v>1</v>
      </c>
    </row>
    <row r="5227" spans="1:26" x14ac:dyDescent="0.3">
      <c r="A5227" s="23" t="s">
        <v>7302</v>
      </c>
      <c r="B5227" s="34">
        <v>45838</v>
      </c>
      <c r="C5227" s="23" t="s">
        <v>3016</v>
      </c>
      <c r="D5227" s="23" t="s">
        <v>72</v>
      </c>
      <c r="E5227" s="23" t="s">
        <v>73</v>
      </c>
      <c r="F5227" s="23">
        <v>302001</v>
      </c>
      <c r="G5227" s="23" t="s">
        <v>315</v>
      </c>
      <c r="H5227" s="23" t="s">
        <v>316</v>
      </c>
      <c r="I5227" s="23" t="s">
        <v>50</v>
      </c>
      <c r="J5227" s="23" t="s">
        <v>114</v>
      </c>
      <c r="K5227" s="23" t="s">
        <v>24</v>
      </c>
      <c r="L5227" s="23">
        <v>1</v>
      </c>
      <c r="M5227" s="23">
        <v>119.59</v>
      </c>
      <c r="N5227" s="23">
        <v>5</v>
      </c>
      <c r="O5227" s="23">
        <v>12</v>
      </c>
      <c r="P5227" s="23" t="s">
        <v>25</v>
      </c>
      <c r="Q5227" s="23" t="s">
        <v>26</v>
      </c>
      <c r="R5227" s="23">
        <f t="shared" si="405"/>
        <v>1</v>
      </c>
      <c r="S5227" s="23" t="str">
        <f t="shared" si="406"/>
        <v>ORD105226_20250630_CUST00862_MED012</v>
      </c>
      <c r="T5227" s="23">
        <f t="shared" si="407"/>
        <v>1</v>
      </c>
      <c r="U5227" s="6">
        <f t="shared" si="408"/>
        <v>119.59</v>
      </c>
      <c r="V5227" s="6">
        <f>tbl_Raw_Data[[#This Row],[Discount_Pct]]*tbl_Raw_Data[[#This Row],[Gross_Amount]]/100</f>
        <v>5.9795000000000007</v>
      </c>
      <c r="W5227" s="6">
        <f>tbl_Raw_Data[[#This Row],[Gross_Amount]]-tbl_Raw_Data[[#This Row],[Discount_Amount]]</f>
        <v>113.6105</v>
      </c>
      <c r="X5227" s="6">
        <f>tbl_Raw_Data[[#This Row],[Net_Amount_Before_Tax]]*tbl_Raw_Data[[#This Row],[Tax_Pct]]/100</f>
        <v>13.63326</v>
      </c>
      <c r="Y5227" s="6">
        <f>tbl_Raw_Data[[#This Row],[Net_Amount_Before_Tax]]+tbl_Raw_Data[[#This Row],[Tax_Amount]]</f>
        <v>127.24376000000001</v>
      </c>
      <c r="Z5227" s="6">
        <f t="shared" si="409"/>
        <v>1</v>
      </c>
    </row>
    <row r="5228" spans="1:26" x14ac:dyDescent="0.3">
      <c r="A5228" s="23" t="s">
        <v>7303</v>
      </c>
      <c r="B5228" s="34">
        <v>45576</v>
      </c>
      <c r="C5228" s="23" t="s">
        <v>820</v>
      </c>
      <c r="D5228" s="23" t="s">
        <v>130</v>
      </c>
      <c r="E5228" s="23" t="s">
        <v>131</v>
      </c>
      <c r="F5228" s="23">
        <v>700019</v>
      </c>
      <c r="G5228" s="23" t="s">
        <v>160</v>
      </c>
      <c r="H5228" s="23" t="s">
        <v>161</v>
      </c>
      <c r="I5228" s="23" t="s">
        <v>50</v>
      </c>
      <c r="J5228" s="23" t="s">
        <v>23</v>
      </c>
      <c r="K5228" s="23" t="s">
        <v>24</v>
      </c>
      <c r="L5228" s="23">
        <v>3</v>
      </c>
      <c r="M5228" s="23">
        <v>138.35</v>
      </c>
      <c r="N5228" s="23">
        <v>5</v>
      </c>
      <c r="O5228" s="23">
        <v>5</v>
      </c>
      <c r="P5228" s="23" t="s">
        <v>58</v>
      </c>
      <c r="Q5228" s="23" t="s">
        <v>34</v>
      </c>
      <c r="R5228" s="23">
        <f t="shared" si="405"/>
        <v>1</v>
      </c>
      <c r="S5228" s="23" t="str">
        <f t="shared" si="406"/>
        <v>ORD105227_20241011_CUST02927_MED014</v>
      </c>
      <c r="T5228" s="23">
        <f t="shared" si="407"/>
        <v>1</v>
      </c>
      <c r="U5228" s="6">
        <f t="shared" si="408"/>
        <v>415.04999999999995</v>
      </c>
      <c r="V5228" s="6">
        <f>tbl_Raw_Data[[#This Row],[Discount_Pct]]*tbl_Raw_Data[[#This Row],[Gross_Amount]]/100</f>
        <v>20.752500000000001</v>
      </c>
      <c r="W5228" s="6">
        <f>tbl_Raw_Data[[#This Row],[Gross_Amount]]-tbl_Raw_Data[[#This Row],[Discount_Amount]]</f>
        <v>394.29749999999996</v>
      </c>
      <c r="X5228" s="6">
        <f>tbl_Raw_Data[[#This Row],[Net_Amount_Before_Tax]]*tbl_Raw_Data[[#This Row],[Tax_Pct]]/100</f>
        <v>19.714874999999996</v>
      </c>
      <c r="Y5228" s="6">
        <f>tbl_Raw_Data[[#This Row],[Net_Amount_Before_Tax]]+tbl_Raw_Data[[#This Row],[Tax_Amount]]</f>
        <v>414.01237499999996</v>
      </c>
      <c r="Z5228" s="6">
        <f t="shared" si="409"/>
        <v>2</v>
      </c>
    </row>
    <row r="5229" spans="1:26" x14ac:dyDescent="0.3">
      <c r="A5229" s="23" t="s">
        <v>7304</v>
      </c>
      <c r="B5229" s="34">
        <v>45394</v>
      </c>
      <c r="C5229" s="23" t="s">
        <v>4047</v>
      </c>
      <c r="D5229" s="23" t="s">
        <v>19</v>
      </c>
      <c r="E5229" s="23" t="s">
        <v>19</v>
      </c>
      <c r="F5229" s="23">
        <v>110085</v>
      </c>
      <c r="G5229" s="23" t="s">
        <v>102</v>
      </c>
      <c r="H5229" s="23" t="s">
        <v>103</v>
      </c>
      <c r="I5229" s="23" t="s">
        <v>104</v>
      </c>
      <c r="J5229" s="23" t="s">
        <v>64</v>
      </c>
      <c r="K5229" s="23" t="s">
        <v>57</v>
      </c>
      <c r="L5229" s="23">
        <v>1</v>
      </c>
      <c r="M5229" s="23">
        <v>102.22</v>
      </c>
      <c r="N5229" s="23">
        <v>0</v>
      </c>
      <c r="O5229" s="23">
        <v>5</v>
      </c>
      <c r="P5229" s="23" t="s">
        <v>58</v>
      </c>
      <c r="Q5229" s="23" t="s">
        <v>44</v>
      </c>
      <c r="R5229" s="23">
        <f t="shared" si="405"/>
        <v>1</v>
      </c>
      <c r="S5229" s="23" t="str">
        <f t="shared" si="406"/>
        <v>ORD105228_20240412_CUST03179_MED029</v>
      </c>
      <c r="T5229" s="23">
        <f t="shared" si="407"/>
        <v>1</v>
      </c>
      <c r="U5229" s="6">
        <f t="shared" si="408"/>
        <v>102.22</v>
      </c>
      <c r="V5229" s="6">
        <f>tbl_Raw_Data[[#This Row],[Discount_Pct]]*tbl_Raw_Data[[#This Row],[Gross_Amount]]/100</f>
        <v>0</v>
      </c>
      <c r="W5229" s="6">
        <f>tbl_Raw_Data[[#This Row],[Gross_Amount]]-tbl_Raw_Data[[#This Row],[Discount_Amount]]</f>
        <v>102.22</v>
      </c>
      <c r="X5229" s="6">
        <f>tbl_Raw_Data[[#This Row],[Net_Amount_Before_Tax]]*tbl_Raw_Data[[#This Row],[Tax_Pct]]/100</f>
        <v>5.1110000000000007</v>
      </c>
      <c r="Y5229" s="6">
        <f>tbl_Raw_Data[[#This Row],[Net_Amount_Before_Tax]]+tbl_Raw_Data[[#This Row],[Tax_Amount]]</f>
        <v>107.331</v>
      </c>
      <c r="Z5229" s="6">
        <f t="shared" si="409"/>
        <v>0</v>
      </c>
    </row>
    <row r="5230" spans="1:26" x14ac:dyDescent="0.3">
      <c r="A5230" s="23" t="s">
        <v>7305</v>
      </c>
      <c r="B5230" s="34">
        <v>45392</v>
      </c>
      <c r="C5230" s="23" t="s">
        <v>1384</v>
      </c>
      <c r="D5230" s="23" t="s">
        <v>46</v>
      </c>
      <c r="E5230" s="23" t="s">
        <v>47</v>
      </c>
      <c r="F5230" s="23">
        <v>411038</v>
      </c>
      <c r="G5230" s="23" t="s">
        <v>30</v>
      </c>
      <c r="H5230" s="23" t="s">
        <v>31</v>
      </c>
      <c r="I5230" s="23" t="s">
        <v>32</v>
      </c>
      <c r="J5230" s="23" t="s">
        <v>23</v>
      </c>
      <c r="K5230" s="23" t="s">
        <v>24</v>
      </c>
      <c r="L5230" s="23">
        <v>1</v>
      </c>
      <c r="M5230" s="23">
        <v>123.2</v>
      </c>
      <c r="N5230" s="23">
        <v>15</v>
      </c>
      <c r="O5230" s="23">
        <v>5</v>
      </c>
      <c r="P5230" s="23" t="s">
        <v>33</v>
      </c>
      <c r="Q5230" s="23" t="s">
        <v>34</v>
      </c>
      <c r="R5230" s="23">
        <f t="shared" si="405"/>
        <v>1</v>
      </c>
      <c r="S5230" s="23" t="str">
        <f t="shared" si="406"/>
        <v>ORD105229_20240410_CUST02257_MED017</v>
      </c>
      <c r="T5230" s="23">
        <f t="shared" si="407"/>
        <v>1</v>
      </c>
      <c r="U5230" s="6">
        <f t="shared" si="408"/>
        <v>123.2</v>
      </c>
      <c r="V5230" s="6">
        <f>tbl_Raw_Data[[#This Row],[Discount_Pct]]*tbl_Raw_Data[[#This Row],[Gross_Amount]]/100</f>
        <v>18.48</v>
      </c>
      <c r="W5230" s="6">
        <f>tbl_Raw_Data[[#This Row],[Gross_Amount]]-tbl_Raw_Data[[#This Row],[Discount_Amount]]</f>
        <v>104.72</v>
      </c>
      <c r="X5230" s="6">
        <f>tbl_Raw_Data[[#This Row],[Net_Amount_Before_Tax]]*tbl_Raw_Data[[#This Row],[Tax_Pct]]/100</f>
        <v>5.2360000000000007</v>
      </c>
      <c r="Y5230" s="6">
        <f>tbl_Raw_Data[[#This Row],[Net_Amount_Before_Tax]]+tbl_Raw_Data[[#This Row],[Tax_Amount]]</f>
        <v>109.956</v>
      </c>
      <c r="Z5230" s="6">
        <f t="shared" si="409"/>
        <v>3</v>
      </c>
    </row>
    <row r="5231" spans="1:26" x14ac:dyDescent="0.3">
      <c r="A5231" s="23" t="s">
        <v>7305</v>
      </c>
      <c r="B5231" s="34">
        <v>45671</v>
      </c>
      <c r="C5231" s="23" t="s">
        <v>7306</v>
      </c>
      <c r="D5231" s="23" t="s">
        <v>80</v>
      </c>
      <c r="E5231" s="23" t="s">
        <v>81</v>
      </c>
      <c r="F5231" s="23">
        <v>395017</v>
      </c>
      <c r="G5231" s="23" t="s">
        <v>196</v>
      </c>
      <c r="H5231" s="23" t="s">
        <v>197</v>
      </c>
      <c r="I5231" s="23" t="s">
        <v>32</v>
      </c>
      <c r="J5231" s="23" t="s">
        <v>42</v>
      </c>
      <c r="K5231" s="23" t="s">
        <v>24</v>
      </c>
      <c r="L5231" s="23">
        <v>2</v>
      </c>
      <c r="M5231" s="23">
        <v>26</v>
      </c>
      <c r="N5231" s="23">
        <v>5</v>
      </c>
      <c r="O5231" s="23">
        <v>5</v>
      </c>
      <c r="P5231" s="23" t="s">
        <v>89</v>
      </c>
      <c r="Q5231" s="23" t="s">
        <v>34</v>
      </c>
      <c r="R5231" s="23">
        <f t="shared" si="405"/>
        <v>1</v>
      </c>
      <c r="S5231" s="23" t="str">
        <f t="shared" si="406"/>
        <v>ORD105229_20250114_CUST01024_MED011</v>
      </c>
      <c r="T5231" s="23">
        <f t="shared" si="407"/>
        <v>1</v>
      </c>
      <c r="U5231" s="6">
        <f t="shared" si="408"/>
        <v>52</v>
      </c>
      <c r="V5231" s="6">
        <f>tbl_Raw_Data[[#This Row],[Discount_Pct]]*tbl_Raw_Data[[#This Row],[Gross_Amount]]/100</f>
        <v>2.6</v>
      </c>
      <c r="W5231" s="6">
        <f>tbl_Raw_Data[[#This Row],[Gross_Amount]]-tbl_Raw_Data[[#This Row],[Discount_Amount]]</f>
        <v>49.4</v>
      </c>
      <c r="X5231" s="6">
        <f>tbl_Raw_Data[[#This Row],[Net_Amount_Before_Tax]]*tbl_Raw_Data[[#This Row],[Tax_Pct]]/100</f>
        <v>2.4700000000000002</v>
      </c>
      <c r="Y5231" s="6">
        <f>tbl_Raw_Data[[#This Row],[Net_Amount_Before_Tax]]+tbl_Raw_Data[[#This Row],[Tax_Amount]]</f>
        <v>51.87</v>
      </c>
      <c r="Z5231" s="6">
        <f t="shared" si="409"/>
        <v>3</v>
      </c>
    </row>
    <row r="5232" spans="1:26" x14ac:dyDescent="0.3">
      <c r="A5232" s="23" t="s">
        <v>7305</v>
      </c>
      <c r="B5232" s="34">
        <v>45569</v>
      </c>
      <c r="C5232" s="23" t="s">
        <v>7307</v>
      </c>
      <c r="D5232" s="23" t="s">
        <v>72</v>
      </c>
      <c r="E5232" s="23" t="s">
        <v>73</v>
      </c>
      <c r="F5232" s="23">
        <v>302001</v>
      </c>
      <c r="G5232" s="23" t="s">
        <v>61</v>
      </c>
      <c r="H5232" s="23" t="s">
        <v>62</v>
      </c>
      <c r="I5232" s="23" t="s">
        <v>63</v>
      </c>
      <c r="J5232" s="23" t="s">
        <v>64</v>
      </c>
      <c r="K5232" s="23" t="s">
        <v>57</v>
      </c>
      <c r="L5232" s="23">
        <v>3</v>
      </c>
      <c r="M5232" s="23">
        <v>117.39</v>
      </c>
      <c r="N5232" s="23">
        <v>5</v>
      </c>
      <c r="O5232" s="23">
        <v>5</v>
      </c>
      <c r="P5232" s="23" t="s">
        <v>33</v>
      </c>
      <c r="Q5232" s="23" t="s">
        <v>90</v>
      </c>
      <c r="R5232" s="23">
        <f t="shared" si="405"/>
        <v>1</v>
      </c>
      <c r="S5232" s="23" t="str">
        <f t="shared" si="406"/>
        <v>ORD105229_20241004_CUST00198_MED004</v>
      </c>
      <c r="T5232" s="23">
        <f t="shared" si="407"/>
        <v>1</v>
      </c>
      <c r="U5232" s="6">
        <f t="shared" si="408"/>
        <v>352.17</v>
      </c>
      <c r="V5232" s="6">
        <f>tbl_Raw_Data[[#This Row],[Discount_Pct]]*tbl_Raw_Data[[#This Row],[Gross_Amount]]/100</f>
        <v>17.608500000000003</v>
      </c>
      <c r="W5232" s="6">
        <f>tbl_Raw_Data[[#This Row],[Gross_Amount]]-tbl_Raw_Data[[#This Row],[Discount_Amount]]</f>
        <v>334.56150000000002</v>
      </c>
      <c r="X5232" s="6">
        <f>tbl_Raw_Data[[#This Row],[Net_Amount_Before_Tax]]*tbl_Raw_Data[[#This Row],[Tax_Pct]]/100</f>
        <v>16.728075</v>
      </c>
      <c r="Y5232" s="6">
        <f>tbl_Raw_Data[[#This Row],[Net_Amount_Before_Tax]]+tbl_Raw_Data[[#This Row],[Tax_Amount]]</f>
        <v>351.28957500000001</v>
      </c>
      <c r="Z5232" s="6">
        <f t="shared" si="409"/>
        <v>1</v>
      </c>
    </row>
    <row r="5233" spans="1:26" x14ac:dyDescent="0.3">
      <c r="A5233" s="23" t="s">
        <v>7308</v>
      </c>
      <c r="B5233" s="34">
        <v>45696</v>
      </c>
      <c r="C5233" s="23" t="s">
        <v>7119</v>
      </c>
      <c r="D5233" s="23" t="s">
        <v>92</v>
      </c>
      <c r="E5233" s="23" t="s">
        <v>93</v>
      </c>
      <c r="F5233" s="23">
        <v>560100</v>
      </c>
      <c r="G5233" s="23" t="s">
        <v>224</v>
      </c>
      <c r="H5233" s="23" t="s">
        <v>225</v>
      </c>
      <c r="I5233" s="23" t="s">
        <v>147</v>
      </c>
      <c r="J5233" s="23" t="s">
        <v>23</v>
      </c>
      <c r="K5233" s="23" t="s">
        <v>24</v>
      </c>
      <c r="L5233" s="23">
        <v>1</v>
      </c>
      <c r="M5233" s="23">
        <v>49.51</v>
      </c>
      <c r="N5233" s="23">
        <v>0</v>
      </c>
      <c r="O5233" s="23">
        <v>12</v>
      </c>
      <c r="P5233" s="23" t="s">
        <v>89</v>
      </c>
      <c r="Q5233" s="23" t="s">
        <v>34</v>
      </c>
      <c r="R5233" s="23">
        <f t="shared" si="405"/>
        <v>1</v>
      </c>
      <c r="S5233" s="23" t="str">
        <f t="shared" si="406"/>
        <v>ORD105232_20250208_CUST00201_MED015</v>
      </c>
      <c r="T5233" s="23">
        <f t="shared" si="407"/>
        <v>1</v>
      </c>
      <c r="U5233" s="6">
        <f t="shared" si="408"/>
        <v>49.51</v>
      </c>
      <c r="V5233" s="6">
        <f>tbl_Raw_Data[[#This Row],[Discount_Pct]]*tbl_Raw_Data[[#This Row],[Gross_Amount]]/100</f>
        <v>0</v>
      </c>
      <c r="W5233" s="6">
        <f>tbl_Raw_Data[[#This Row],[Gross_Amount]]-tbl_Raw_Data[[#This Row],[Discount_Amount]]</f>
        <v>49.51</v>
      </c>
      <c r="X5233" s="6">
        <f>tbl_Raw_Data[[#This Row],[Net_Amount_Before_Tax]]*tbl_Raw_Data[[#This Row],[Tax_Pct]]/100</f>
        <v>5.9412000000000003</v>
      </c>
      <c r="Y5233" s="6">
        <f>tbl_Raw_Data[[#This Row],[Net_Amount_Before_Tax]]+tbl_Raw_Data[[#This Row],[Tax_Amount]]</f>
        <v>55.4512</v>
      </c>
      <c r="Z5233" s="6">
        <f t="shared" si="409"/>
        <v>2</v>
      </c>
    </row>
    <row r="5234" spans="1:26" x14ac:dyDescent="0.3">
      <c r="A5234" s="23" t="s">
        <v>7309</v>
      </c>
      <c r="B5234" s="34">
        <v>45816</v>
      </c>
      <c r="C5234" s="23" t="s">
        <v>2906</v>
      </c>
      <c r="D5234" s="23" t="s">
        <v>52</v>
      </c>
      <c r="E5234" s="23" t="s">
        <v>52</v>
      </c>
      <c r="F5234" s="23">
        <v>160017</v>
      </c>
      <c r="G5234" s="23" t="s">
        <v>167</v>
      </c>
      <c r="H5234" s="23" t="s">
        <v>168</v>
      </c>
      <c r="I5234" s="23" t="s">
        <v>113</v>
      </c>
      <c r="J5234" s="23" t="s">
        <v>42</v>
      </c>
      <c r="K5234" s="23" t="s">
        <v>24</v>
      </c>
      <c r="L5234" s="23">
        <v>2</v>
      </c>
      <c r="M5234" s="23">
        <v>171.8</v>
      </c>
      <c r="N5234" s="23">
        <v>0</v>
      </c>
      <c r="O5234" s="23">
        <v>12</v>
      </c>
      <c r="P5234" s="23" t="s">
        <v>89</v>
      </c>
      <c r="Q5234" s="23" t="s">
        <v>34</v>
      </c>
      <c r="R5234" s="23">
        <f t="shared" si="405"/>
        <v>1</v>
      </c>
      <c r="S5234" s="23" t="str">
        <f t="shared" si="406"/>
        <v>ORD105233_20250608_CUST03160_MED026</v>
      </c>
      <c r="T5234" s="23">
        <f t="shared" si="407"/>
        <v>1</v>
      </c>
      <c r="U5234" s="6">
        <f t="shared" si="408"/>
        <v>343.6</v>
      </c>
      <c r="V5234" s="6">
        <f>tbl_Raw_Data[[#This Row],[Discount_Pct]]*tbl_Raw_Data[[#This Row],[Gross_Amount]]/100</f>
        <v>0</v>
      </c>
      <c r="W5234" s="6">
        <f>tbl_Raw_Data[[#This Row],[Gross_Amount]]-tbl_Raw_Data[[#This Row],[Discount_Amount]]</f>
        <v>343.6</v>
      </c>
      <c r="X5234" s="6">
        <f>tbl_Raw_Data[[#This Row],[Net_Amount_Before_Tax]]*tbl_Raw_Data[[#This Row],[Tax_Pct]]/100</f>
        <v>41.232000000000006</v>
      </c>
      <c r="Y5234" s="6">
        <f>tbl_Raw_Data[[#This Row],[Net_Amount_Before_Tax]]+tbl_Raw_Data[[#This Row],[Tax_Amount]]</f>
        <v>384.83200000000005</v>
      </c>
      <c r="Z5234" s="6">
        <f t="shared" si="409"/>
        <v>4</v>
      </c>
    </row>
    <row r="5235" spans="1:26" x14ac:dyDescent="0.3">
      <c r="A5235" s="23" t="s">
        <v>7310</v>
      </c>
      <c r="B5235" s="34">
        <v>45977</v>
      </c>
      <c r="C5235" s="23" t="s">
        <v>3759</v>
      </c>
      <c r="D5235" s="23" t="s">
        <v>100</v>
      </c>
      <c r="E5235" s="23" t="s">
        <v>101</v>
      </c>
      <c r="F5235" s="23">
        <v>201304</v>
      </c>
      <c r="G5235" s="23" t="s">
        <v>192</v>
      </c>
      <c r="H5235" s="23" t="s">
        <v>193</v>
      </c>
      <c r="I5235" s="23" t="s">
        <v>41</v>
      </c>
      <c r="J5235" s="23" t="s">
        <v>194</v>
      </c>
      <c r="K5235" s="23" t="s">
        <v>24</v>
      </c>
      <c r="L5235" s="23">
        <v>1</v>
      </c>
      <c r="M5235" s="23">
        <v>28.93</v>
      </c>
      <c r="N5235" s="23">
        <v>10</v>
      </c>
      <c r="O5235" s="23">
        <v>18</v>
      </c>
      <c r="P5235" s="23" t="s">
        <v>33</v>
      </c>
      <c r="Q5235" s="23" t="s">
        <v>34</v>
      </c>
      <c r="R5235" s="23">
        <f t="shared" si="405"/>
        <v>1</v>
      </c>
      <c r="S5235" s="23" t="str">
        <f t="shared" si="406"/>
        <v>ORD105234_20251116_CUST01818_MED002</v>
      </c>
      <c r="T5235" s="23">
        <f t="shared" si="407"/>
        <v>1</v>
      </c>
      <c r="U5235" s="6">
        <f t="shared" si="408"/>
        <v>28.93</v>
      </c>
      <c r="V5235" s="6">
        <f>tbl_Raw_Data[[#This Row],[Discount_Pct]]*tbl_Raw_Data[[#This Row],[Gross_Amount]]/100</f>
        <v>2.8930000000000002</v>
      </c>
      <c r="W5235" s="6">
        <f>tbl_Raw_Data[[#This Row],[Gross_Amount]]-tbl_Raw_Data[[#This Row],[Discount_Amount]]</f>
        <v>26.036999999999999</v>
      </c>
      <c r="X5235" s="6">
        <f>tbl_Raw_Data[[#This Row],[Net_Amount_Before_Tax]]*tbl_Raw_Data[[#This Row],[Tax_Pct]]/100</f>
        <v>4.6866599999999998</v>
      </c>
      <c r="Y5235" s="6">
        <f>tbl_Raw_Data[[#This Row],[Net_Amount_Before_Tax]]+tbl_Raw_Data[[#This Row],[Tax_Amount]]</f>
        <v>30.723659999999999</v>
      </c>
      <c r="Z5235" s="6">
        <f t="shared" si="409"/>
        <v>6</v>
      </c>
    </row>
    <row r="5236" spans="1:26" x14ac:dyDescent="0.3">
      <c r="A5236" s="23" t="s">
        <v>7311</v>
      </c>
      <c r="B5236" s="34">
        <v>45934</v>
      </c>
      <c r="C5236" s="23" t="s">
        <v>7312</v>
      </c>
      <c r="D5236" s="23" t="s">
        <v>19</v>
      </c>
      <c r="E5236" s="23" t="s">
        <v>19</v>
      </c>
      <c r="F5236" s="23">
        <v>110001</v>
      </c>
      <c r="G5236" s="23" t="s">
        <v>154</v>
      </c>
      <c r="H5236" s="23" t="s">
        <v>155</v>
      </c>
      <c r="I5236" s="23" t="s">
        <v>134</v>
      </c>
      <c r="J5236" s="23" t="s">
        <v>156</v>
      </c>
      <c r="K5236" s="23" t="s">
        <v>57</v>
      </c>
      <c r="L5236" s="23">
        <v>6</v>
      </c>
      <c r="M5236" s="23">
        <v>41.6</v>
      </c>
      <c r="N5236" s="23">
        <v>0</v>
      </c>
      <c r="O5236" s="23">
        <v>5</v>
      </c>
      <c r="P5236" s="23" t="s">
        <v>58</v>
      </c>
      <c r="Q5236" s="23" t="s">
        <v>34</v>
      </c>
      <c r="R5236" s="23">
        <f t="shared" si="405"/>
        <v>1</v>
      </c>
      <c r="S5236" s="23" t="str">
        <f t="shared" si="406"/>
        <v>ORD105235_20251004_CUST02273_MED006</v>
      </c>
      <c r="T5236" s="23">
        <f t="shared" si="407"/>
        <v>1</v>
      </c>
      <c r="U5236" s="6">
        <f t="shared" si="408"/>
        <v>249.60000000000002</v>
      </c>
      <c r="V5236" s="6">
        <f>tbl_Raw_Data[[#This Row],[Discount_Pct]]*tbl_Raw_Data[[#This Row],[Gross_Amount]]/100</f>
        <v>0</v>
      </c>
      <c r="W5236" s="6">
        <f>tbl_Raw_Data[[#This Row],[Gross_Amount]]-tbl_Raw_Data[[#This Row],[Discount_Amount]]</f>
        <v>249.60000000000002</v>
      </c>
      <c r="X5236" s="6">
        <f>tbl_Raw_Data[[#This Row],[Net_Amount_Before_Tax]]*tbl_Raw_Data[[#This Row],[Tax_Pct]]/100</f>
        <v>12.48</v>
      </c>
      <c r="Y5236" s="6">
        <f>tbl_Raw_Data[[#This Row],[Net_Amount_Before_Tax]]+tbl_Raw_Data[[#This Row],[Tax_Amount]]</f>
        <v>262.08000000000004</v>
      </c>
      <c r="Z5236" s="6">
        <f t="shared" si="409"/>
        <v>3</v>
      </c>
    </row>
    <row r="5237" spans="1:26" x14ac:dyDescent="0.3">
      <c r="A5237" s="23" t="s">
        <v>7313</v>
      </c>
      <c r="B5237" s="34">
        <v>45468</v>
      </c>
      <c r="C5237" s="23" t="s">
        <v>232</v>
      </c>
      <c r="D5237" s="23" t="s">
        <v>52</v>
      </c>
      <c r="E5237" s="23" t="s">
        <v>52</v>
      </c>
      <c r="F5237" s="23">
        <v>160001</v>
      </c>
      <c r="G5237" s="23" t="s">
        <v>102</v>
      </c>
      <c r="H5237" s="23" t="s">
        <v>103</v>
      </c>
      <c r="I5237" s="23" t="s">
        <v>104</v>
      </c>
      <c r="J5237" s="23" t="s">
        <v>64</v>
      </c>
      <c r="K5237" s="23" t="s">
        <v>57</v>
      </c>
      <c r="L5237" s="23">
        <v>3</v>
      </c>
      <c r="M5237" s="23">
        <v>108.23</v>
      </c>
      <c r="N5237" s="23">
        <v>5</v>
      </c>
      <c r="O5237" s="23">
        <v>5</v>
      </c>
      <c r="P5237" s="23" t="s">
        <v>65</v>
      </c>
      <c r="Q5237" s="23" t="s">
        <v>34</v>
      </c>
      <c r="R5237" s="23">
        <f t="shared" si="405"/>
        <v>1</v>
      </c>
      <c r="S5237" s="23" t="str">
        <f t="shared" si="406"/>
        <v>ORD105236_20240625_CUST01275_MED029</v>
      </c>
      <c r="T5237" s="23">
        <f t="shared" si="407"/>
        <v>1</v>
      </c>
      <c r="U5237" s="6">
        <f t="shared" si="408"/>
        <v>324.69</v>
      </c>
      <c r="V5237" s="6">
        <f>tbl_Raw_Data[[#This Row],[Discount_Pct]]*tbl_Raw_Data[[#This Row],[Gross_Amount]]/100</f>
        <v>16.234500000000001</v>
      </c>
      <c r="W5237" s="6">
        <f>tbl_Raw_Data[[#This Row],[Gross_Amount]]-tbl_Raw_Data[[#This Row],[Discount_Amount]]</f>
        <v>308.45549999999997</v>
      </c>
      <c r="X5237" s="6">
        <f>tbl_Raw_Data[[#This Row],[Net_Amount_Before_Tax]]*tbl_Raw_Data[[#This Row],[Tax_Pct]]/100</f>
        <v>15.422775</v>
      </c>
      <c r="Y5237" s="6">
        <f>tbl_Raw_Data[[#This Row],[Net_Amount_Before_Tax]]+tbl_Raw_Data[[#This Row],[Tax_Amount]]</f>
        <v>323.87827499999997</v>
      </c>
      <c r="Z5237" s="6">
        <f t="shared" si="409"/>
        <v>2</v>
      </c>
    </row>
    <row r="5238" spans="1:26" x14ac:dyDescent="0.3">
      <c r="A5238" s="23" t="s">
        <v>7314</v>
      </c>
      <c r="B5238" s="34">
        <v>45872</v>
      </c>
      <c r="C5238" s="23" t="s">
        <v>5484</v>
      </c>
      <c r="D5238" s="23" t="s">
        <v>72</v>
      </c>
      <c r="E5238" s="23" t="s">
        <v>73</v>
      </c>
      <c r="F5238" s="23">
        <v>302017</v>
      </c>
      <c r="G5238" s="23" t="s">
        <v>94</v>
      </c>
      <c r="H5238" s="23" t="s">
        <v>95</v>
      </c>
      <c r="I5238" s="23" t="s">
        <v>84</v>
      </c>
      <c r="J5238" s="23" t="s">
        <v>42</v>
      </c>
      <c r="K5238" s="23" t="s">
        <v>24</v>
      </c>
      <c r="L5238" s="23">
        <v>2</v>
      </c>
      <c r="M5238" s="23">
        <v>75.41</v>
      </c>
      <c r="N5238" s="23">
        <v>5</v>
      </c>
      <c r="O5238" s="23">
        <v>12</v>
      </c>
      <c r="P5238" s="23" t="s">
        <v>65</v>
      </c>
      <c r="Q5238" s="23" t="s">
        <v>34</v>
      </c>
      <c r="R5238" s="23">
        <f t="shared" si="405"/>
        <v>1</v>
      </c>
      <c r="S5238" s="23" t="str">
        <f t="shared" si="406"/>
        <v>ORD105237_20250803_CUST01903_MED021</v>
      </c>
      <c r="T5238" s="23">
        <f t="shared" si="407"/>
        <v>1</v>
      </c>
      <c r="U5238" s="6">
        <f t="shared" si="408"/>
        <v>150.82</v>
      </c>
      <c r="V5238" s="6">
        <f>tbl_Raw_Data[[#This Row],[Discount_Pct]]*tbl_Raw_Data[[#This Row],[Gross_Amount]]/100</f>
        <v>7.5409999999999995</v>
      </c>
      <c r="W5238" s="6">
        <f>tbl_Raw_Data[[#This Row],[Gross_Amount]]-tbl_Raw_Data[[#This Row],[Discount_Amount]]</f>
        <v>143.279</v>
      </c>
      <c r="X5238" s="6">
        <f>tbl_Raw_Data[[#This Row],[Net_Amount_Before_Tax]]*tbl_Raw_Data[[#This Row],[Tax_Pct]]/100</f>
        <v>17.193480000000001</v>
      </c>
      <c r="Y5238" s="6">
        <f>tbl_Raw_Data[[#This Row],[Net_Amount_Before_Tax]]+tbl_Raw_Data[[#This Row],[Tax_Amount]]</f>
        <v>160.47247999999999</v>
      </c>
      <c r="Z5238" s="6">
        <f t="shared" si="409"/>
        <v>1</v>
      </c>
    </row>
    <row r="5239" spans="1:26" x14ac:dyDescent="0.3">
      <c r="A5239" s="23" t="s">
        <v>7315</v>
      </c>
      <c r="B5239" s="34">
        <v>45385</v>
      </c>
      <c r="C5239" s="23" t="s">
        <v>7316</v>
      </c>
      <c r="D5239" s="23" t="s">
        <v>142</v>
      </c>
      <c r="E5239" s="23" t="s">
        <v>81</v>
      </c>
      <c r="F5239" s="23">
        <v>380054</v>
      </c>
      <c r="G5239" s="23" t="s">
        <v>160</v>
      </c>
      <c r="H5239" s="23" t="s">
        <v>161</v>
      </c>
      <c r="I5239" s="23" t="s">
        <v>50</v>
      </c>
      <c r="J5239" s="23" t="s">
        <v>23</v>
      </c>
      <c r="K5239" s="23" t="s">
        <v>24</v>
      </c>
      <c r="L5239" s="23">
        <v>2</v>
      </c>
      <c r="M5239" s="23">
        <v>156.19</v>
      </c>
      <c r="N5239" s="23">
        <v>0</v>
      </c>
      <c r="O5239" s="23">
        <v>5</v>
      </c>
      <c r="P5239" s="23" t="s">
        <v>25</v>
      </c>
      <c r="Q5239" s="23" t="s">
        <v>34</v>
      </c>
      <c r="R5239" s="23">
        <f t="shared" si="405"/>
        <v>1</v>
      </c>
      <c r="S5239" s="23" t="str">
        <f t="shared" si="406"/>
        <v>ORD105238_20240403_CUST02420_MED014</v>
      </c>
      <c r="T5239" s="23">
        <f t="shared" si="407"/>
        <v>1</v>
      </c>
      <c r="U5239" s="6">
        <f t="shared" si="408"/>
        <v>312.38</v>
      </c>
      <c r="V5239" s="6">
        <f>tbl_Raw_Data[[#This Row],[Discount_Pct]]*tbl_Raw_Data[[#This Row],[Gross_Amount]]/100</f>
        <v>0</v>
      </c>
      <c r="W5239" s="6">
        <f>tbl_Raw_Data[[#This Row],[Gross_Amount]]-tbl_Raw_Data[[#This Row],[Discount_Amount]]</f>
        <v>312.38</v>
      </c>
      <c r="X5239" s="6">
        <f>tbl_Raw_Data[[#This Row],[Net_Amount_Before_Tax]]*tbl_Raw_Data[[#This Row],[Tax_Pct]]/100</f>
        <v>15.619000000000002</v>
      </c>
      <c r="Y5239" s="6">
        <f>tbl_Raw_Data[[#This Row],[Net_Amount_Before_Tax]]+tbl_Raw_Data[[#This Row],[Tax_Amount]]</f>
        <v>327.99900000000002</v>
      </c>
      <c r="Z5239" s="6">
        <f t="shared" si="409"/>
        <v>1</v>
      </c>
    </row>
    <row r="5240" spans="1:26" x14ac:dyDescent="0.3">
      <c r="A5240" s="23" t="s">
        <v>7317</v>
      </c>
      <c r="B5240" s="34">
        <v>45925</v>
      </c>
      <c r="C5240" s="23" t="s">
        <v>4967</v>
      </c>
      <c r="D5240" s="23" t="s">
        <v>159</v>
      </c>
      <c r="E5240" s="23" t="s">
        <v>47</v>
      </c>
      <c r="F5240" s="23">
        <v>400076</v>
      </c>
      <c r="G5240" s="23" t="s">
        <v>229</v>
      </c>
      <c r="H5240" s="23" t="s">
        <v>230</v>
      </c>
      <c r="I5240" s="23" t="s">
        <v>84</v>
      </c>
      <c r="J5240" s="23" t="s">
        <v>140</v>
      </c>
      <c r="K5240" s="23" t="s">
        <v>24</v>
      </c>
      <c r="L5240" s="23">
        <v>1</v>
      </c>
      <c r="M5240" s="23">
        <v>183.75</v>
      </c>
      <c r="N5240" s="23">
        <v>0</v>
      </c>
      <c r="O5240" s="23">
        <v>12</v>
      </c>
      <c r="P5240" s="23" t="s">
        <v>33</v>
      </c>
      <c r="Q5240" s="23" t="s">
        <v>34</v>
      </c>
      <c r="R5240" s="23">
        <f t="shared" si="405"/>
        <v>1</v>
      </c>
      <c r="S5240" s="23" t="str">
        <f t="shared" si="406"/>
        <v>ORD105239_20250925_CUST01492_MED022</v>
      </c>
      <c r="T5240" s="23">
        <f t="shared" si="407"/>
        <v>1</v>
      </c>
      <c r="U5240" s="6">
        <f t="shared" si="408"/>
        <v>183.75</v>
      </c>
      <c r="V5240" s="6">
        <f>tbl_Raw_Data[[#This Row],[Discount_Pct]]*tbl_Raw_Data[[#This Row],[Gross_Amount]]/100</f>
        <v>0</v>
      </c>
      <c r="W5240" s="6">
        <f>tbl_Raw_Data[[#This Row],[Gross_Amount]]-tbl_Raw_Data[[#This Row],[Discount_Amount]]</f>
        <v>183.75</v>
      </c>
      <c r="X5240" s="6">
        <f>tbl_Raw_Data[[#This Row],[Net_Amount_Before_Tax]]*tbl_Raw_Data[[#This Row],[Tax_Pct]]/100</f>
        <v>22.05</v>
      </c>
      <c r="Y5240" s="6">
        <f>tbl_Raw_Data[[#This Row],[Net_Amount_Before_Tax]]+tbl_Raw_Data[[#This Row],[Tax_Amount]]</f>
        <v>205.8</v>
      </c>
      <c r="Z5240" s="6">
        <f t="shared" si="409"/>
        <v>5</v>
      </c>
    </row>
    <row r="5241" spans="1:26" x14ac:dyDescent="0.3">
      <c r="A5241" s="23" t="s">
        <v>7318</v>
      </c>
      <c r="B5241" s="34">
        <v>45688</v>
      </c>
      <c r="C5241" s="23" t="s">
        <v>351</v>
      </c>
      <c r="D5241" s="23" t="s">
        <v>80</v>
      </c>
      <c r="E5241" s="23" t="s">
        <v>81</v>
      </c>
      <c r="F5241" s="23">
        <v>395010</v>
      </c>
      <c r="G5241" s="23" t="s">
        <v>61</v>
      </c>
      <c r="H5241" s="23" t="s">
        <v>62</v>
      </c>
      <c r="I5241" s="23" t="s">
        <v>63</v>
      </c>
      <c r="J5241" s="23" t="s">
        <v>64</v>
      </c>
      <c r="K5241" s="23" t="s">
        <v>57</v>
      </c>
      <c r="L5241" s="23">
        <v>1</v>
      </c>
      <c r="M5241" s="23">
        <v>118.28</v>
      </c>
      <c r="N5241" s="23">
        <v>5</v>
      </c>
      <c r="O5241" s="23">
        <v>5</v>
      </c>
      <c r="P5241" s="23" t="s">
        <v>65</v>
      </c>
      <c r="Q5241" s="23" t="s">
        <v>34</v>
      </c>
      <c r="R5241" s="23">
        <f t="shared" si="405"/>
        <v>1</v>
      </c>
      <c r="S5241" s="23" t="str">
        <f t="shared" si="406"/>
        <v>ORD105240_20250131_CUST02879_MED004</v>
      </c>
      <c r="T5241" s="23">
        <f t="shared" si="407"/>
        <v>1</v>
      </c>
      <c r="U5241" s="6">
        <f t="shared" si="408"/>
        <v>118.28</v>
      </c>
      <c r="V5241" s="6">
        <f>tbl_Raw_Data[[#This Row],[Discount_Pct]]*tbl_Raw_Data[[#This Row],[Gross_Amount]]/100</f>
        <v>5.9139999999999997</v>
      </c>
      <c r="W5241" s="6">
        <f>tbl_Raw_Data[[#This Row],[Gross_Amount]]-tbl_Raw_Data[[#This Row],[Discount_Amount]]</f>
        <v>112.366</v>
      </c>
      <c r="X5241" s="6">
        <f>tbl_Raw_Data[[#This Row],[Net_Amount_Before_Tax]]*tbl_Raw_Data[[#This Row],[Tax_Pct]]/100</f>
        <v>5.6183000000000005</v>
      </c>
      <c r="Y5241" s="6">
        <f>tbl_Raw_Data[[#This Row],[Net_Amount_Before_Tax]]+tbl_Raw_Data[[#This Row],[Tax_Amount]]</f>
        <v>117.9843</v>
      </c>
      <c r="Z5241" s="6">
        <f t="shared" si="409"/>
        <v>2</v>
      </c>
    </row>
    <row r="5242" spans="1:26" x14ac:dyDescent="0.3">
      <c r="A5242" s="23" t="s">
        <v>7319</v>
      </c>
      <c r="B5242" s="34">
        <v>45323</v>
      </c>
      <c r="C5242" s="23" t="s">
        <v>6934</v>
      </c>
      <c r="D5242" s="23" t="s">
        <v>72</v>
      </c>
      <c r="E5242" s="23" t="s">
        <v>73</v>
      </c>
      <c r="F5242" s="23">
        <v>302033</v>
      </c>
      <c r="G5242" s="23" t="s">
        <v>145</v>
      </c>
      <c r="H5242" s="23" t="s">
        <v>146</v>
      </c>
      <c r="I5242" s="23" t="s">
        <v>147</v>
      </c>
      <c r="J5242" s="23" t="s">
        <v>148</v>
      </c>
      <c r="K5242" s="23" t="s">
        <v>24</v>
      </c>
      <c r="L5242" s="23">
        <v>1</v>
      </c>
      <c r="M5242" s="23">
        <v>101.17</v>
      </c>
      <c r="N5242" s="23">
        <v>5</v>
      </c>
      <c r="O5242" s="23">
        <v>5</v>
      </c>
      <c r="P5242" s="23" t="s">
        <v>25</v>
      </c>
      <c r="Q5242" s="23" t="s">
        <v>26</v>
      </c>
      <c r="R5242" s="23">
        <f t="shared" si="405"/>
        <v>1</v>
      </c>
      <c r="S5242" s="23" t="str">
        <f t="shared" si="406"/>
        <v>ORD105241_20240201_CUST02455_MED016</v>
      </c>
      <c r="T5242" s="23">
        <f t="shared" si="407"/>
        <v>1</v>
      </c>
      <c r="U5242" s="6">
        <f t="shared" si="408"/>
        <v>101.17</v>
      </c>
      <c r="V5242" s="6">
        <f>tbl_Raw_Data[[#This Row],[Discount_Pct]]*tbl_Raw_Data[[#This Row],[Gross_Amount]]/100</f>
        <v>5.0585000000000004</v>
      </c>
      <c r="W5242" s="6">
        <f>tbl_Raw_Data[[#This Row],[Gross_Amount]]-tbl_Raw_Data[[#This Row],[Discount_Amount]]</f>
        <v>96.111500000000007</v>
      </c>
      <c r="X5242" s="6">
        <f>tbl_Raw_Data[[#This Row],[Net_Amount_Before_Tax]]*tbl_Raw_Data[[#This Row],[Tax_Pct]]/100</f>
        <v>4.8055750000000002</v>
      </c>
      <c r="Y5242" s="6">
        <f>tbl_Raw_Data[[#This Row],[Net_Amount_Before_Tax]]+tbl_Raw_Data[[#This Row],[Tax_Amount]]</f>
        <v>100.91707500000001</v>
      </c>
      <c r="Z5242" s="6">
        <f t="shared" si="409"/>
        <v>1</v>
      </c>
    </row>
    <row r="5243" spans="1:26" x14ac:dyDescent="0.3">
      <c r="A5243" s="23" t="s">
        <v>7320</v>
      </c>
      <c r="B5243" s="34">
        <v>45910</v>
      </c>
      <c r="C5243" s="23" t="s">
        <v>3387</v>
      </c>
      <c r="D5243" s="23" t="s">
        <v>28</v>
      </c>
      <c r="E5243" s="23" t="s">
        <v>29</v>
      </c>
      <c r="F5243" s="23">
        <v>500084</v>
      </c>
      <c r="G5243" s="23" t="s">
        <v>256</v>
      </c>
      <c r="H5243" s="23" t="s">
        <v>257</v>
      </c>
      <c r="I5243" s="23" t="s">
        <v>22</v>
      </c>
      <c r="J5243" s="23" t="s">
        <v>258</v>
      </c>
      <c r="K5243" s="23" t="s">
        <v>57</v>
      </c>
      <c r="L5243" s="23">
        <v>1</v>
      </c>
      <c r="M5243" s="23">
        <v>72.94</v>
      </c>
      <c r="N5243" s="23">
        <v>0</v>
      </c>
      <c r="O5243" s="23">
        <v>5</v>
      </c>
      <c r="P5243" s="23" t="s">
        <v>43</v>
      </c>
      <c r="Q5243" s="23" t="s">
        <v>34</v>
      </c>
      <c r="R5243" s="23">
        <f t="shared" si="405"/>
        <v>1</v>
      </c>
      <c r="S5243" s="23" t="str">
        <f t="shared" si="406"/>
        <v>ORD105242_20250910_CUST00573_MED025</v>
      </c>
      <c r="T5243" s="23">
        <f t="shared" si="407"/>
        <v>1</v>
      </c>
      <c r="U5243" s="6">
        <f t="shared" si="408"/>
        <v>72.94</v>
      </c>
      <c r="V5243" s="6">
        <f>tbl_Raw_Data[[#This Row],[Discount_Pct]]*tbl_Raw_Data[[#This Row],[Gross_Amount]]/100</f>
        <v>0</v>
      </c>
      <c r="W5243" s="6">
        <f>tbl_Raw_Data[[#This Row],[Gross_Amount]]-tbl_Raw_Data[[#This Row],[Discount_Amount]]</f>
        <v>72.94</v>
      </c>
      <c r="X5243" s="6">
        <f>tbl_Raw_Data[[#This Row],[Net_Amount_Before_Tax]]*tbl_Raw_Data[[#This Row],[Tax_Pct]]/100</f>
        <v>3.6469999999999998</v>
      </c>
      <c r="Y5243" s="6">
        <f>tbl_Raw_Data[[#This Row],[Net_Amount_Before_Tax]]+tbl_Raw_Data[[#This Row],[Tax_Amount]]</f>
        <v>76.587000000000003</v>
      </c>
      <c r="Z5243" s="6">
        <f t="shared" si="409"/>
        <v>2</v>
      </c>
    </row>
    <row r="5244" spans="1:26" x14ac:dyDescent="0.3">
      <c r="A5244" s="23" t="s">
        <v>7321</v>
      </c>
      <c r="B5244" s="34">
        <v>45764</v>
      </c>
      <c r="C5244" s="23" t="s">
        <v>7282</v>
      </c>
      <c r="D5244" s="23" t="s">
        <v>159</v>
      </c>
      <c r="E5244" s="23" t="s">
        <v>47</v>
      </c>
      <c r="F5244" s="23">
        <v>400076</v>
      </c>
      <c r="G5244" s="23" t="s">
        <v>167</v>
      </c>
      <c r="H5244" s="23" t="s">
        <v>168</v>
      </c>
      <c r="I5244" s="23" t="s">
        <v>113</v>
      </c>
      <c r="J5244" s="23" t="s">
        <v>42</v>
      </c>
      <c r="K5244" s="23" t="s">
        <v>24</v>
      </c>
      <c r="L5244" s="23">
        <v>1</v>
      </c>
      <c r="M5244" s="23">
        <v>196.48</v>
      </c>
      <c r="N5244" s="23">
        <v>15</v>
      </c>
      <c r="O5244" s="23">
        <v>18</v>
      </c>
      <c r="P5244" s="23" t="s">
        <v>43</v>
      </c>
      <c r="Q5244" s="23" t="s">
        <v>34</v>
      </c>
      <c r="R5244" s="23">
        <f t="shared" si="405"/>
        <v>1</v>
      </c>
      <c r="S5244" s="23" t="str">
        <f t="shared" si="406"/>
        <v>ORD105243_20250417_CUST00701_MED026</v>
      </c>
      <c r="T5244" s="23">
        <f t="shared" si="407"/>
        <v>1</v>
      </c>
      <c r="U5244" s="6">
        <f t="shared" si="408"/>
        <v>196.48</v>
      </c>
      <c r="V5244" s="6">
        <f>tbl_Raw_Data[[#This Row],[Discount_Pct]]*tbl_Raw_Data[[#This Row],[Gross_Amount]]/100</f>
        <v>29.471999999999998</v>
      </c>
      <c r="W5244" s="6">
        <f>tbl_Raw_Data[[#This Row],[Gross_Amount]]-tbl_Raw_Data[[#This Row],[Discount_Amount]]</f>
        <v>167.00799999999998</v>
      </c>
      <c r="X5244" s="6">
        <f>tbl_Raw_Data[[#This Row],[Net_Amount_Before_Tax]]*tbl_Raw_Data[[#This Row],[Tax_Pct]]/100</f>
        <v>30.061439999999997</v>
      </c>
      <c r="Y5244" s="6">
        <f>tbl_Raw_Data[[#This Row],[Net_Amount_Before_Tax]]+tbl_Raw_Data[[#This Row],[Tax_Amount]]</f>
        <v>197.06943999999999</v>
      </c>
      <c r="Z5244" s="6">
        <f t="shared" si="409"/>
        <v>2</v>
      </c>
    </row>
    <row r="5245" spans="1:26" x14ac:dyDescent="0.3">
      <c r="A5245" s="23" t="s">
        <v>7322</v>
      </c>
      <c r="B5245" s="34">
        <v>45888</v>
      </c>
      <c r="C5245" s="23" t="s">
        <v>2208</v>
      </c>
      <c r="D5245" s="23" t="s">
        <v>130</v>
      </c>
      <c r="E5245" s="23" t="s">
        <v>131</v>
      </c>
      <c r="F5245" s="23">
        <v>700001</v>
      </c>
      <c r="G5245" s="23" t="s">
        <v>39</v>
      </c>
      <c r="H5245" s="23" t="s">
        <v>40</v>
      </c>
      <c r="I5245" s="23" t="s">
        <v>41</v>
      </c>
      <c r="J5245" s="23" t="s">
        <v>42</v>
      </c>
      <c r="K5245" s="23" t="s">
        <v>24</v>
      </c>
      <c r="L5245" s="23">
        <v>5</v>
      </c>
      <c r="M5245" s="23">
        <v>34.25</v>
      </c>
      <c r="N5245" s="23">
        <v>5</v>
      </c>
      <c r="O5245" s="23">
        <v>5</v>
      </c>
      <c r="P5245" s="23" t="s">
        <v>33</v>
      </c>
      <c r="Q5245" s="23" t="s">
        <v>34</v>
      </c>
      <c r="R5245" s="23">
        <f t="shared" si="405"/>
        <v>1</v>
      </c>
      <c r="S5245" s="23" t="str">
        <f t="shared" si="406"/>
        <v>ORD105244_20250819_CUST00305_MED001</v>
      </c>
      <c r="T5245" s="23">
        <f t="shared" si="407"/>
        <v>1</v>
      </c>
      <c r="U5245" s="6">
        <f t="shared" si="408"/>
        <v>171.25</v>
      </c>
      <c r="V5245" s="6">
        <f>tbl_Raw_Data[[#This Row],[Discount_Pct]]*tbl_Raw_Data[[#This Row],[Gross_Amount]]/100</f>
        <v>8.5625</v>
      </c>
      <c r="W5245" s="6">
        <f>tbl_Raw_Data[[#This Row],[Gross_Amount]]-tbl_Raw_Data[[#This Row],[Discount_Amount]]</f>
        <v>162.6875</v>
      </c>
      <c r="X5245" s="6">
        <f>tbl_Raw_Data[[#This Row],[Net_Amount_Before_Tax]]*tbl_Raw_Data[[#This Row],[Tax_Pct]]/100</f>
        <v>8.1343750000000004</v>
      </c>
      <c r="Y5245" s="6">
        <f>tbl_Raw_Data[[#This Row],[Net_Amount_Before_Tax]]+tbl_Raw_Data[[#This Row],[Tax_Amount]]</f>
        <v>170.82187500000001</v>
      </c>
      <c r="Z5245" s="6">
        <f t="shared" si="409"/>
        <v>2</v>
      </c>
    </row>
    <row r="5246" spans="1:26" x14ac:dyDescent="0.3">
      <c r="A5246" s="23" t="s">
        <v>7323</v>
      </c>
      <c r="B5246" s="34">
        <v>45361</v>
      </c>
      <c r="C5246" s="23" t="s">
        <v>7324</v>
      </c>
      <c r="D5246" s="23" t="s">
        <v>19</v>
      </c>
      <c r="E5246" s="23" t="s">
        <v>19</v>
      </c>
      <c r="F5246" s="23">
        <v>110044</v>
      </c>
      <c r="G5246" s="23" t="s">
        <v>68</v>
      </c>
      <c r="H5246" s="23" t="s">
        <v>69</v>
      </c>
      <c r="I5246" s="23" t="s">
        <v>55</v>
      </c>
      <c r="J5246" s="23" t="s">
        <v>56</v>
      </c>
      <c r="K5246" s="23" t="s">
        <v>24</v>
      </c>
      <c r="L5246" s="23">
        <v>2</v>
      </c>
      <c r="M5246" s="23">
        <v>29.92</v>
      </c>
      <c r="N5246" s="23">
        <v>5</v>
      </c>
      <c r="O5246" s="23">
        <v>12</v>
      </c>
      <c r="P5246" s="23" t="s">
        <v>43</v>
      </c>
      <c r="Q5246" s="23" t="s">
        <v>90</v>
      </c>
      <c r="R5246" s="23">
        <f t="shared" si="405"/>
        <v>1</v>
      </c>
      <c r="S5246" s="23" t="str">
        <f t="shared" si="406"/>
        <v>ORD105245_20240310_CUST02557_MED003</v>
      </c>
      <c r="T5246" s="23">
        <f t="shared" si="407"/>
        <v>1</v>
      </c>
      <c r="U5246" s="6">
        <f t="shared" si="408"/>
        <v>59.84</v>
      </c>
      <c r="V5246" s="6">
        <f>tbl_Raw_Data[[#This Row],[Discount_Pct]]*tbl_Raw_Data[[#This Row],[Gross_Amount]]/100</f>
        <v>2.9920000000000004</v>
      </c>
      <c r="W5246" s="6">
        <f>tbl_Raw_Data[[#This Row],[Gross_Amount]]-tbl_Raw_Data[[#This Row],[Discount_Amount]]</f>
        <v>56.848000000000006</v>
      </c>
      <c r="X5246" s="6">
        <f>tbl_Raw_Data[[#This Row],[Net_Amount_Before_Tax]]*tbl_Raw_Data[[#This Row],[Tax_Pct]]/100</f>
        <v>6.8217600000000003</v>
      </c>
      <c r="Y5246" s="6">
        <f>tbl_Raw_Data[[#This Row],[Net_Amount_Before_Tax]]+tbl_Raw_Data[[#This Row],[Tax_Amount]]</f>
        <v>63.669760000000004</v>
      </c>
      <c r="Z5246" s="6">
        <f t="shared" si="409"/>
        <v>0</v>
      </c>
    </row>
    <row r="5247" spans="1:26" x14ac:dyDescent="0.3">
      <c r="A5247" s="23" t="s">
        <v>7323</v>
      </c>
      <c r="B5247" s="34">
        <v>46006</v>
      </c>
      <c r="C5247" s="23" t="s">
        <v>7325</v>
      </c>
      <c r="D5247" s="23" t="s">
        <v>183</v>
      </c>
      <c r="E5247" s="23" t="s">
        <v>184</v>
      </c>
      <c r="F5247" s="23">
        <v>122009</v>
      </c>
      <c r="G5247" s="23" t="s">
        <v>315</v>
      </c>
      <c r="H5247" s="23" t="s">
        <v>316</v>
      </c>
      <c r="I5247" s="23" t="s">
        <v>50</v>
      </c>
      <c r="J5247" s="23" t="s">
        <v>114</v>
      </c>
      <c r="K5247" s="23" t="s">
        <v>24</v>
      </c>
      <c r="L5247" s="23">
        <v>3</v>
      </c>
      <c r="M5247" s="23">
        <v>124.26</v>
      </c>
      <c r="N5247" s="23">
        <v>10</v>
      </c>
      <c r="O5247" s="23">
        <v>12</v>
      </c>
      <c r="P5247" s="23" t="s">
        <v>58</v>
      </c>
      <c r="Q5247" s="23" t="s">
        <v>34</v>
      </c>
      <c r="R5247" s="23">
        <f t="shared" si="405"/>
        <v>1</v>
      </c>
      <c r="S5247" s="23" t="str">
        <f t="shared" si="406"/>
        <v>ORD105245_20251215_CUST02235_MED012</v>
      </c>
      <c r="T5247" s="23">
        <f t="shared" si="407"/>
        <v>1</v>
      </c>
      <c r="U5247" s="6">
        <f t="shared" si="408"/>
        <v>372.78000000000003</v>
      </c>
      <c r="V5247" s="6">
        <f>tbl_Raw_Data[[#This Row],[Discount_Pct]]*tbl_Raw_Data[[#This Row],[Gross_Amount]]/100</f>
        <v>37.277999999999999</v>
      </c>
      <c r="W5247" s="6">
        <f>tbl_Raw_Data[[#This Row],[Gross_Amount]]-tbl_Raw_Data[[#This Row],[Discount_Amount]]</f>
        <v>335.50200000000001</v>
      </c>
      <c r="X5247" s="6">
        <f>tbl_Raw_Data[[#This Row],[Net_Amount_Before_Tax]]*tbl_Raw_Data[[#This Row],[Tax_Pct]]/100</f>
        <v>40.260240000000003</v>
      </c>
      <c r="Y5247" s="6">
        <f>tbl_Raw_Data[[#This Row],[Net_Amount_Before_Tax]]+tbl_Raw_Data[[#This Row],[Tax_Amount]]</f>
        <v>375.76224000000002</v>
      </c>
      <c r="Z5247" s="6">
        <f t="shared" si="409"/>
        <v>1</v>
      </c>
    </row>
    <row r="5248" spans="1:26" x14ac:dyDescent="0.3">
      <c r="A5248" s="23" t="s">
        <v>7326</v>
      </c>
      <c r="B5248" s="34">
        <v>45604</v>
      </c>
      <c r="C5248" s="23" t="s">
        <v>6785</v>
      </c>
      <c r="D5248" s="23" t="s">
        <v>19</v>
      </c>
      <c r="E5248" s="23" t="s">
        <v>19</v>
      </c>
      <c r="F5248" s="23">
        <v>110044</v>
      </c>
      <c r="G5248" s="23" t="s">
        <v>256</v>
      </c>
      <c r="H5248" s="23" t="s">
        <v>257</v>
      </c>
      <c r="I5248" s="23" t="s">
        <v>22</v>
      </c>
      <c r="J5248" s="23" t="s">
        <v>258</v>
      </c>
      <c r="K5248" s="23" t="s">
        <v>57</v>
      </c>
      <c r="L5248" s="23">
        <v>3</v>
      </c>
      <c r="M5248" s="23">
        <v>63.63</v>
      </c>
      <c r="N5248" s="23">
        <v>5</v>
      </c>
      <c r="O5248" s="23">
        <v>5</v>
      </c>
      <c r="P5248" s="23" t="s">
        <v>65</v>
      </c>
      <c r="Q5248" s="23" t="s">
        <v>26</v>
      </c>
      <c r="R5248" s="23">
        <f t="shared" si="405"/>
        <v>1</v>
      </c>
      <c r="S5248" s="23" t="str">
        <f t="shared" si="406"/>
        <v>ORD105247_20241108_CUST01972_MED025</v>
      </c>
      <c r="T5248" s="23">
        <f t="shared" si="407"/>
        <v>1</v>
      </c>
      <c r="U5248" s="6">
        <f t="shared" si="408"/>
        <v>190.89000000000001</v>
      </c>
      <c r="V5248" s="6">
        <f>tbl_Raw_Data[[#This Row],[Discount_Pct]]*tbl_Raw_Data[[#This Row],[Gross_Amount]]/100</f>
        <v>9.5445000000000011</v>
      </c>
      <c r="W5248" s="6">
        <f>tbl_Raw_Data[[#This Row],[Gross_Amount]]-tbl_Raw_Data[[#This Row],[Discount_Amount]]</f>
        <v>181.34550000000002</v>
      </c>
      <c r="X5248" s="6">
        <f>tbl_Raw_Data[[#This Row],[Net_Amount_Before_Tax]]*tbl_Raw_Data[[#This Row],[Tax_Pct]]/100</f>
        <v>9.0672750000000004</v>
      </c>
      <c r="Y5248" s="6">
        <f>tbl_Raw_Data[[#This Row],[Net_Amount_Before_Tax]]+tbl_Raw_Data[[#This Row],[Tax_Amount]]</f>
        <v>190.41277500000001</v>
      </c>
      <c r="Z5248" s="6">
        <f t="shared" si="409"/>
        <v>1</v>
      </c>
    </row>
    <row r="5249" spans="1:26" x14ac:dyDescent="0.3">
      <c r="A5249" s="23" t="s">
        <v>7327</v>
      </c>
      <c r="B5249" s="34">
        <v>45685</v>
      </c>
      <c r="C5249" s="23" t="s">
        <v>2003</v>
      </c>
      <c r="D5249" s="23" t="s">
        <v>87</v>
      </c>
      <c r="E5249" s="23" t="s">
        <v>88</v>
      </c>
      <c r="F5249" s="23">
        <v>600001</v>
      </c>
      <c r="G5249" s="23" t="s">
        <v>61</v>
      </c>
      <c r="H5249" s="23" t="s">
        <v>62</v>
      </c>
      <c r="I5249" s="23" t="s">
        <v>63</v>
      </c>
      <c r="J5249" s="23" t="s">
        <v>64</v>
      </c>
      <c r="K5249" s="23" t="s">
        <v>57</v>
      </c>
      <c r="L5249" s="23">
        <v>2</v>
      </c>
      <c r="M5249" s="23">
        <v>106.17</v>
      </c>
      <c r="N5249" s="23">
        <v>5</v>
      </c>
      <c r="O5249" s="23">
        <v>12</v>
      </c>
      <c r="P5249" s="23" t="s">
        <v>65</v>
      </c>
      <c r="Q5249" s="23" t="s">
        <v>90</v>
      </c>
      <c r="R5249" s="23">
        <f t="shared" si="405"/>
        <v>1</v>
      </c>
      <c r="S5249" s="23" t="str">
        <f t="shared" si="406"/>
        <v>ORD105248_20250128_CUST02839_MED004</v>
      </c>
      <c r="T5249" s="23">
        <f t="shared" si="407"/>
        <v>1</v>
      </c>
      <c r="U5249" s="6">
        <f t="shared" si="408"/>
        <v>212.34</v>
      </c>
      <c r="V5249" s="6">
        <f>tbl_Raw_Data[[#This Row],[Discount_Pct]]*tbl_Raw_Data[[#This Row],[Gross_Amount]]/100</f>
        <v>10.617000000000001</v>
      </c>
      <c r="W5249" s="6">
        <f>tbl_Raw_Data[[#This Row],[Gross_Amount]]-tbl_Raw_Data[[#This Row],[Discount_Amount]]</f>
        <v>201.72300000000001</v>
      </c>
      <c r="X5249" s="6">
        <f>tbl_Raw_Data[[#This Row],[Net_Amount_Before_Tax]]*tbl_Raw_Data[[#This Row],[Tax_Pct]]/100</f>
        <v>24.206760000000003</v>
      </c>
      <c r="Y5249" s="6">
        <f>tbl_Raw_Data[[#This Row],[Net_Amount_Before_Tax]]+tbl_Raw_Data[[#This Row],[Tax_Amount]]</f>
        <v>225.92976000000002</v>
      </c>
      <c r="Z5249" s="6">
        <f t="shared" si="409"/>
        <v>2</v>
      </c>
    </row>
    <row r="5250" spans="1:26" x14ac:dyDescent="0.3">
      <c r="A5250" s="23" t="s">
        <v>7328</v>
      </c>
      <c r="B5250" s="34">
        <v>45406</v>
      </c>
      <c r="C5250" s="23" t="s">
        <v>7329</v>
      </c>
      <c r="D5250" s="23" t="s">
        <v>37</v>
      </c>
      <c r="E5250" s="23" t="s">
        <v>38</v>
      </c>
      <c r="F5250" s="23">
        <v>452001</v>
      </c>
      <c r="G5250" s="23" t="s">
        <v>61</v>
      </c>
      <c r="H5250" s="23" t="s">
        <v>62</v>
      </c>
      <c r="I5250" s="23" t="s">
        <v>63</v>
      </c>
      <c r="J5250" s="23" t="s">
        <v>64</v>
      </c>
      <c r="K5250" s="23" t="s">
        <v>57</v>
      </c>
      <c r="L5250" s="23">
        <v>1</v>
      </c>
      <c r="M5250" s="23">
        <v>124.63</v>
      </c>
      <c r="N5250" s="23">
        <v>0</v>
      </c>
      <c r="O5250" s="23">
        <v>12</v>
      </c>
      <c r="P5250" s="23" t="s">
        <v>58</v>
      </c>
      <c r="Q5250" s="23" t="s">
        <v>44</v>
      </c>
      <c r="R5250" s="23">
        <f t="shared" ref="R5250:R5313" si="410">COUNTIFS($A$2:$A$8001,A5250,$B$2:$B$8001,B5250,$C$2:$C$8001,C5250,$G$2:$G$8001,G5250)</f>
        <v>1</v>
      </c>
      <c r="S5250" s="23" t="str">
        <f t="shared" ref="S5250:S5313" si="411">A5250&amp;"_"&amp;TEXT(B5250,"yyyymmdd")&amp;"_"&amp;C5250&amp;"_"&amp;G5250</f>
        <v>ORD105249_20240424_CUST00341_MED004</v>
      </c>
      <c r="T5250" s="23">
        <f t="shared" ref="T5250:T5313" si="412">COUNTIF($S$2:$S$8001,S5250)</f>
        <v>1</v>
      </c>
      <c r="U5250" s="6">
        <f t="shared" ref="U5250:U5313" si="413">L5250*M5250</f>
        <v>124.63</v>
      </c>
      <c r="V5250" s="6">
        <f>tbl_Raw_Data[[#This Row],[Discount_Pct]]*tbl_Raw_Data[[#This Row],[Gross_Amount]]/100</f>
        <v>0</v>
      </c>
      <c r="W5250" s="6">
        <f>tbl_Raw_Data[[#This Row],[Gross_Amount]]-tbl_Raw_Data[[#This Row],[Discount_Amount]]</f>
        <v>124.63</v>
      </c>
      <c r="X5250" s="6">
        <f>tbl_Raw_Data[[#This Row],[Net_Amount_Before_Tax]]*tbl_Raw_Data[[#This Row],[Tax_Pct]]/100</f>
        <v>14.955599999999999</v>
      </c>
      <c r="Y5250" s="6">
        <f>tbl_Raw_Data[[#This Row],[Net_Amount_Before_Tax]]+tbl_Raw_Data[[#This Row],[Tax_Amount]]</f>
        <v>139.5856</v>
      </c>
      <c r="Z5250" s="6">
        <f t="shared" ref="Z5250:Z5313" si="414">COUNTIFS($C$2:$C$8001,C5250,$Q$2:$Q$8001,"Delivered")</f>
        <v>0</v>
      </c>
    </row>
    <row r="5251" spans="1:26" x14ac:dyDescent="0.3">
      <c r="A5251" s="23" t="s">
        <v>7330</v>
      </c>
      <c r="B5251" s="34">
        <v>45872</v>
      </c>
      <c r="C5251" s="23" t="s">
        <v>7331</v>
      </c>
      <c r="D5251" s="23" t="s">
        <v>183</v>
      </c>
      <c r="E5251" s="23" t="s">
        <v>184</v>
      </c>
      <c r="F5251" s="23">
        <v>122016</v>
      </c>
      <c r="G5251" s="23" t="s">
        <v>315</v>
      </c>
      <c r="H5251" s="23" t="s">
        <v>316</v>
      </c>
      <c r="I5251" s="23" t="s">
        <v>50</v>
      </c>
      <c r="J5251" s="23" t="s">
        <v>114</v>
      </c>
      <c r="K5251" s="23" t="s">
        <v>24</v>
      </c>
      <c r="L5251" s="23">
        <v>2</v>
      </c>
      <c r="M5251" s="23">
        <v>121.49</v>
      </c>
      <c r="N5251" s="23">
        <v>5</v>
      </c>
      <c r="O5251" s="23">
        <v>5</v>
      </c>
      <c r="P5251" s="23" t="s">
        <v>43</v>
      </c>
      <c r="Q5251" s="23" t="s">
        <v>44</v>
      </c>
      <c r="R5251" s="23">
        <f t="shared" si="410"/>
        <v>1</v>
      </c>
      <c r="S5251" s="23" t="str">
        <f t="shared" si="411"/>
        <v>ORD105250_20250803_CUST00786_MED012</v>
      </c>
      <c r="T5251" s="23">
        <f t="shared" si="412"/>
        <v>1</v>
      </c>
      <c r="U5251" s="6">
        <f t="shared" si="413"/>
        <v>242.98</v>
      </c>
      <c r="V5251" s="6">
        <f>tbl_Raw_Data[[#This Row],[Discount_Pct]]*tbl_Raw_Data[[#This Row],[Gross_Amount]]/100</f>
        <v>12.148999999999999</v>
      </c>
      <c r="W5251" s="6">
        <f>tbl_Raw_Data[[#This Row],[Gross_Amount]]-tbl_Raw_Data[[#This Row],[Discount_Amount]]</f>
        <v>230.83099999999999</v>
      </c>
      <c r="X5251" s="6">
        <f>tbl_Raw_Data[[#This Row],[Net_Amount_Before_Tax]]*tbl_Raw_Data[[#This Row],[Tax_Pct]]/100</f>
        <v>11.541549999999999</v>
      </c>
      <c r="Y5251" s="6">
        <f>tbl_Raw_Data[[#This Row],[Net_Amount_Before_Tax]]+tbl_Raw_Data[[#This Row],[Tax_Amount]]</f>
        <v>242.37254999999999</v>
      </c>
      <c r="Z5251" s="6">
        <f t="shared" si="414"/>
        <v>0</v>
      </c>
    </row>
    <row r="5252" spans="1:26" x14ac:dyDescent="0.3">
      <c r="A5252" s="23" t="s">
        <v>7332</v>
      </c>
      <c r="B5252" s="34">
        <v>45639</v>
      </c>
      <c r="C5252" s="23" t="s">
        <v>2655</v>
      </c>
      <c r="D5252" s="23" t="s">
        <v>46</v>
      </c>
      <c r="E5252" s="23" t="s">
        <v>47</v>
      </c>
      <c r="F5252" s="23">
        <v>411014</v>
      </c>
      <c r="G5252" s="23" t="s">
        <v>224</v>
      </c>
      <c r="H5252" s="23" t="s">
        <v>225</v>
      </c>
      <c r="I5252" s="23" t="s">
        <v>147</v>
      </c>
      <c r="J5252" s="23" t="s">
        <v>23</v>
      </c>
      <c r="K5252" s="23" t="s">
        <v>24</v>
      </c>
      <c r="L5252" s="23">
        <v>2</v>
      </c>
      <c r="M5252" s="23">
        <v>46.77</v>
      </c>
      <c r="N5252" s="23">
        <v>10</v>
      </c>
      <c r="O5252" s="23">
        <v>5</v>
      </c>
      <c r="P5252" s="23" t="s">
        <v>65</v>
      </c>
      <c r="Q5252" s="23" t="s">
        <v>34</v>
      </c>
      <c r="R5252" s="23">
        <f t="shared" si="410"/>
        <v>1</v>
      </c>
      <c r="S5252" s="23" t="str">
        <f t="shared" si="411"/>
        <v>ORD105251_20241213_CUST00563_MED015</v>
      </c>
      <c r="T5252" s="23">
        <f t="shared" si="412"/>
        <v>1</v>
      </c>
      <c r="U5252" s="6">
        <f t="shared" si="413"/>
        <v>93.54</v>
      </c>
      <c r="V5252" s="6">
        <f>tbl_Raw_Data[[#This Row],[Discount_Pct]]*tbl_Raw_Data[[#This Row],[Gross_Amount]]/100</f>
        <v>9.354000000000001</v>
      </c>
      <c r="W5252" s="6">
        <f>tbl_Raw_Data[[#This Row],[Gross_Amount]]-tbl_Raw_Data[[#This Row],[Discount_Amount]]</f>
        <v>84.186000000000007</v>
      </c>
      <c r="X5252" s="6">
        <f>tbl_Raw_Data[[#This Row],[Net_Amount_Before_Tax]]*tbl_Raw_Data[[#This Row],[Tax_Pct]]/100</f>
        <v>4.2093000000000007</v>
      </c>
      <c r="Y5252" s="6">
        <f>tbl_Raw_Data[[#This Row],[Net_Amount_Before_Tax]]+tbl_Raw_Data[[#This Row],[Tax_Amount]]</f>
        <v>88.395300000000006</v>
      </c>
      <c r="Z5252" s="6">
        <f t="shared" si="414"/>
        <v>1</v>
      </c>
    </row>
    <row r="5253" spans="1:26" x14ac:dyDescent="0.3">
      <c r="A5253" s="23" t="s">
        <v>7333</v>
      </c>
      <c r="B5253" s="34">
        <v>45820</v>
      </c>
      <c r="C5253" s="23" t="s">
        <v>7334</v>
      </c>
      <c r="D5253" s="23" t="s">
        <v>159</v>
      </c>
      <c r="E5253" s="23" t="s">
        <v>47</v>
      </c>
      <c r="F5253" s="23">
        <v>400050</v>
      </c>
      <c r="G5253" s="23" t="s">
        <v>30</v>
      </c>
      <c r="H5253" s="23" t="s">
        <v>31</v>
      </c>
      <c r="I5253" s="23" t="s">
        <v>32</v>
      </c>
      <c r="J5253" s="23" t="s">
        <v>23</v>
      </c>
      <c r="K5253" s="23" t="s">
        <v>24</v>
      </c>
      <c r="L5253" s="23">
        <v>2</v>
      </c>
      <c r="M5253" s="23">
        <v>146.5</v>
      </c>
      <c r="N5253" s="23">
        <v>10</v>
      </c>
      <c r="O5253" s="23">
        <v>12</v>
      </c>
      <c r="P5253" s="23" t="s">
        <v>25</v>
      </c>
      <c r="Q5253" s="23" t="s">
        <v>34</v>
      </c>
      <c r="R5253" s="23">
        <f t="shared" si="410"/>
        <v>1</v>
      </c>
      <c r="S5253" s="23" t="str">
        <f t="shared" si="411"/>
        <v>ORD105252_20250612_CUST01712_MED017</v>
      </c>
      <c r="T5253" s="23">
        <f t="shared" si="412"/>
        <v>1</v>
      </c>
      <c r="U5253" s="6">
        <f t="shared" si="413"/>
        <v>293</v>
      </c>
      <c r="V5253" s="6">
        <f>tbl_Raw_Data[[#This Row],[Discount_Pct]]*tbl_Raw_Data[[#This Row],[Gross_Amount]]/100</f>
        <v>29.3</v>
      </c>
      <c r="W5253" s="6">
        <f>tbl_Raw_Data[[#This Row],[Gross_Amount]]-tbl_Raw_Data[[#This Row],[Discount_Amount]]</f>
        <v>263.7</v>
      </c>
      <c r="X5253" s="6">
        <f>tbl_Raw_Data[[#This Row],[Net_Amount_Before_Tax]]*tbl_Raw_Data[[#This Row],[Tax_Pct]]/100</f>
        <v>31.643999999999995</v>
      </c>
      <c r="Y5253" s="6">
        <f>tbl_Raw_Data[[#This Row],[Net_Amount_Before_Tax]]+tbl_Raw_Data[[#This Row],[Tax_Amount]]</f>
        <v>295.34399999999999</v>
      </c>
      <c r="Z5253" s="6">
        <f t="shared" si="414"/>
        <v>1</v>
      </c>
    </row>
    <row r="5254" spans="1:26" x14ac:dyDescent="0.3">
      <c r="A5254" s="23" t="s">
        <v>7335</v>
      </c>
      <c r="B5254" s="34">
        <v>45440</v>
      </c>
      <c r="C5254" s="23" t="s">
        <v>5470</v>
      </c>
      <c r="D5254" s="23" t="s">
        <v>123</v>
      </c>
      <c r="E5254" s="23" t="s">
        <v>101</v>
      </c>
      <c r="F5254" s="23">
        <v>226010</v>
      </c>
      <c r="G5254" s="23" t="s">
        <v>53</v>
      </c>
      <c r="H5254" s="23" t="s">
        <v>54</v>
      </c>
      <c r="I5254" s="23" t="s">
        <v>55</v>
      </c>
      <c r="J5254" s="23" t="s">
        <v>56</v>
      </c>
      <c r="K5254" s="23" t="s">
        <v>57</v>
      </c>
      <c r="L5254" s="23">
        <v>4</v>
      </c>
      <c r="M5254" s="23">
        <v>60.89</v>
      </c>
      <c r="N5254" s="23">
        <v>5</v>
      </c>
      <c r="O5254" s="23">
        <v>5</v>
      </c>
      <c r="P5254" s="23" t="s">
        <v>25</v>
      </c>
      <c r="Q5254" s="23" t="s">
        <v>34</v>
      </c>
      <c r="R5254" s="23">
        <f t="shared" si="410"/>
        <v>1</v>
      </c>
      <c r="S5254" s="23" t="str">
        <f t="shared" si="411"/>
        <v>ORD105253_20240528_CUST00660_MED020</v>
      </c>
      <c r="T5254" s="23">
        <f t="shared" si="412"/>
        <v>1</v>
      </c>
      <c r="U5254" s="6">
        <f t="shared" si="413"/>
        <v>243.56</v>
      </c>
      <c r="V5254" s="6">
        <f>tbl_Raw_Data[[#This Row],[Discount_Pct]]*tbl_Raw_Data[[#This Row],[Gross_Amount]]/100</f>
        <v>12.177999999999999</v>
      </c>
      <c r="W5254" s="6">
        <f>tbl_Raw_Data[[#This Row],[Gross_Amount]]-tbl_Raw_Data[[#This Row],[Discount_Amount]]</f>
        <v>231.38200000000001</v>
      </c>
      <c r="X5254" s="6">
        <f>tbl_Raw_Data[[#This Row],[Net_Amount_Before_Tax]]*tbl_Raw_Data[[#This Row],[Tax_Pct]]/100</f>
        <v>11.569100000000001</v>
      </c>
      <c r="Y5254" s="6">
        <f>tbl_Raw_Data[[#This Row],[Net_Amount_Before_Tax]]+tbl_Raw_Data[[#This Row],[Tax_Amount]]</f>
        <v>242.9511</v>
      </c>
      <c r="Z5254" s="6">
        <f t="shared" si="414"/>
        <v>4</v>
      </c>
    </row>
    <row r="5255" spans="1:26" x14ac:dyDescent="0.3">
      <c r="A5255" s="23" t="s">
        <v>7335</v>
      </c>
      <c r="B5255" s="34">
        <v>45538</v>
      </c>
      <c r="C5255" s="23" t="s">
        <v>687</v>
      </c>
      <c r="D5255" s="23" t="s">
        <v>80</v>
      </c>
      <c r="E5255" s="23" t="s">
        <v>81</v>
      </c>
      <c r="F5255" s="23">
        <v>395007</v>
      </c>
      <c r="G5255" s="23" t="s">
        <v>233</v>
      </c>
      <c r="H5255" s="23" t="s">
        <v>234</v>
      </c>
      <c r="I5255" s="23" t="s">
        <v>104</v>
      </c>
      <c r="J5255" s="23" t="s">
        <v>42</v>
      </c>
      <c r="K5255" s="23" t="s">
        <v>24</v>
      </c>
      <c r="L5255" s="23">
        <v>2</v>
      </c>
      <c r="M5255" s="23">
        <v>165.47</v>
      </c>
      <c r="N5255" s="23">
        <v>0</v>
      </c>
      <c r="O5255" s="23">
        <v>5</v>
      </c>
      <c r="P5255" s="23" t="s">
        <v>25</v>
      </c>
      <c r="Q5255" s="23" t="s">
        <v>34</v>
      </c>
      <c r="R5255" s="23">
        <f t="shared" si="410"/>
        <v>1</v>
      </c>
      <c r="S5255" s="23" t="str">
        <f t="shared" si="411"/>
        <v>ORD105253_20240903_CUST00898_MED019</v>
      </c>
      <c r="T5255" s="23">
        <f t="shared" si="412"/>
        <v>1</v>
      </c>
      <c r="U5255" s="6">
        <f t="shared" si="413"/>
        <v>330.94</v>
      </c>
      <c r="V5255" s="6">
        <f>tbl_Raw_Data[[#This Row],[Discount_Pct]]*tbl_Raw_Data[[#This Row],[Gross_Amount]]/100</f>
        <v>0</v>
      </c>
      <c r="W5255" s="6">
        <f>tbl_Raw_Data[[#This Row],[Gross_Amount]]-tbl_Raw_Data[[#This Row],[Discount_Amount]]</f>
        <v>330.94</v>
      </c>
      <c r="X5255" s="6">
        <f>tbl_Raw_Data[[#This Row],[Net_Amount_Before_Tax]]*tbl_Raw_Data[[#This Row],[Tax_Pct]]/100</f>
        <v>16.547000000000001</v>
      </c>
      <c r="Y5255" s="6">
        <f>tbl_Raw_Data[[#This Row],[Net_Amount_Before_Tax]]+tbl_Raw_Data[[#This Row],[Tax_Amount]]</f>
        <v>347.48700000000002</v>
      </c>
      <c r="Z5255" s="6">
        <f t="shared" si="414"/>
        <v>3</v>
      </c>
    </row>
    <row r="5256" spans="1:26" x14ac:dyDescent="0.3">
      <c r="A5256" s="23" t="s">
        <v>7336</v>
      </c>
      <c r="B5256" s="34">
        <v>45722</v>
      </c>
      <c r="C5256" s="23" t="s">
        <v>7337</v>
      </c>
      <c r="D5256" s="23" t="s">
        <v>72</v>
      </c>
      <c r="E5256" s="23" t="s">
        <v>73</v>
      </c>
      <c r="F5256" s="23">
        <v>302001</v>
      </c>
      <c r="G5256" s="23" t="s">
        <v>119</v>
      </c>
      <c r="H5256" s="23" t="s">
        <v>120</v>
      </c>
      <c r="I5256" s="23" t="s">
        <v>32</v>
      </c>
      <c r="J5256" s="23" t="s">
        <v>64</v>
      </c>
      <c r="K5256" s="23" t="s">
        <v>57</v>
      </c>
      <c r="L5256" s="23">
        <v>3</v>
      </c>
      <c r="M5256" s="23">
        <v>78.989999999999995</v>
      </c>
      <c r="N5256" s="23">
        <v>10</v>
      </c>
      <c r="O5256" s="23">
        <v>18</v>
      </c>
      <c r="P5256" s="23" t="s">
        <v>25</v>
      </c>
      <c r="Q5256" s="23" t="s">
        <v>34</v>
      </c>
      <c r="R5256" s="23">
        <f t="shared" si="410"/>
        <v>1</v>
      </c>
      <c r="S5256" s="23" t="str">
        <f t="shared" si="411"/>
        <v>ORD105255_20250306_CUST01412_MED010</v>
      </c>
      <c r="T5256" s="23">
        <f t="shared" si="412"/>
        <v>1</v>
      </c>
      <c r="U5256" s="6">
        <f t="shared" si="413"/>
        <v>236.96999999999997</v>
      </c>
      <c r="V5256" s="6">
        <f>tbl_Raw_Data[[#This Row],[Discount_Pct]]*tbl_Raw_Data[[#This Row],[Gross_Amount]]/100</f>
        <v>23.696999999999999</v>
      </c>
      <c r="W5256" s="6">
        <f>tbl_Raw_Data[[#This Row],[Gross_Amount]]-tbl_Raw_Data[[#This Row],[Discount_Amount]]</f>
        <v>213.27299999999997</v>
      </c>
      <c r="X5256" s="6">
        <f>tbl_Raw_Data[[#This Row],[Net_Amount_Before_Tax]]*tbl_Raw_Data[[#This Row],[Tax_Pct]]/100</f>
        <v>38.38913999999999</v>
      </c>
      <c r="Y5256" s="6">
        <f>tbl_Raw_Data[[#This Row],[Net_Amount_Before_Tax]]+tbl_Raw_Data[[#This Row],[Tax_Amount]]</f>
        <v>251.66213999999997</v>
      </c>
      <c r="Z5256" s="6">
        <f t="shared" si="414"/>
        <v>1</v>
      </c>
    </row>
    <row r="5257" spans="1:26" x14ac:dyDescent="0.3">
      <c r="A5257" s="23" t="s">
        <v>7336</v>
      </c>
      <c r="B5257" s="34">
        <v>45639</v>
      </c>
      <c r="C5257" s="23" t="s">
        <v>3473</v>
      </c>
      <c r="D5257" s="23" t="s">
        <v>46</v>
      </c>
      <c r="E5257" s="23" t="s">
        <v>47</v>
      </c>
      <c r="F5257" s="23">
        <v>411001</v>
      </c>
      <c r="G5257" s="23" t="s">
        <v>20</v>
      </c>
      <c r="H5257" s="23" t="s">
        <v>21</v>
      </c>
      <c r="I5257" s="23" t="s">
        <v>22</v>
      </c>
      <c r="J5257" s="23" t="s">
        <v>23</v>
      </c>
      <c r="K5257" s="23" t="s">
        <v>24</v>
      </c>
      <c r="L5257" s="23">
        <v>1</v>
      </c>
      <c r="M5257" s="23">
        <v>149.19999999999999</v>
      </c>
      <c r="N5257" s="23">
        <v>5</v>
      </c>
      <c r="O5257" s="23">
        <v>12</v>
      </c>
      <c r="P5257" s="23" t="s">
        <v>58</v>
      </c>
      <c r="Q5257" s="23" t="s">
        <v>34</v>
      </c>
      <c r="R5257" s="23">
        <f t="shared" si="410"/>
        <v>1</v>
      </c>
      <c r="S5257" s="23" t="str">
        <f t="shared" si="411"/>
        <v>ORD105255_20241213_CUST01773_MED024</v>
      </c>
      <c r="T5257" s="23">
        <f t="shared" si="412"/>
        <v>1</v>
      </c>
      <c r="U5257" s="6">
        <f t="shared" si="413"/>
        <v>149.19999999999999</v>
      </c>
      <c r="V5257" s="6">
        <f>tbl_Raw_Data[[#This Row],[Discount_Pct]]*tbl_Raw_Data[[#This Row],[Gross_Amount]]/100</f>
        <v>7.46</v>
      </c>
      <c r="W5257" s="6">
        <f>tbl_Raw_Data[[#This Row],[Gross_Amount]]-tbl_Raw_Data[[#This Row],[Discount_Amount]]</f>
        <v>141.73999999999998</v>
      </c>
      <c r="X5257" s="6">
        <f>tbl_Raw_Data[[#This Row],[Net_Amount_Before_Tax]]*tbl_Raw_Data[[#This Row],[Tax_Pct]]/100</f>
        <v>17.008799999999997</v>
      </c>
      <c r="Y5257" s="6">
        <f>tbl_Raw_Data[[#This Row],[Net_Amount_Before_Tax]]+tbl_Raw_Data[[#This Row],[Tax_Amount]]</f>
        <v>158.74879999999999</v>
      </c>
      <c r="Z5257" s="6">
        <f t="shared" si="414"/>
        <v>4</v>
      </c>
    </row>
    <row r="5258" spans="1:26" x14ac:dyDescent="0.3">
      <c r="A5258" s="23" t="s">
        <v>7338</v>
      </c>
      <c r="B5258" s="34">
        <v>45917</v>
      </c>
      <c r="C5258" s="23" t="s">
        <v>7339</v>
      </c>
      <c r="D5258" s="23" t="s">
        <v>92</v>
      </c>
      <c r="E5258" s="23" t="s">
        <v>93</v>
      </c>
      <c r="F5258" s="23">
        <v>560066</v>
      </c>
      <c r="G5258" s="23" t="s">
        <v>229</v>
      </c>
      <c r="H5258" s="23" t="s">
        <v>230</v>
      </c>
      <c r="I5258" s="23" t="s">
        <v>84</v>
      </c>
      <c r="J5258" s="23" t="s">
        <v>140</v>
      </c>
      <c r="K5258" s="23" t="s">
        <v>24</v>
      </c>
      <c r="L5258" s="23">
        <v>4</v>
      </c>
      <c r="M5258" s="23">
        <v>188.75</v>
      </c>
      <c r="N5258" s="23">
        <v>5</v>
      </c>
      <c r="O5258" s="23">
        <v>5</v>
      </c>
      <c r="P5258" s="23" t="s">
        <v>43</v>
      </c>
      <c r="Q5258" s="23" t="s">
        <v>26</v>
      </c>
      <c r="R5258" s="23">
        <f t="shared" si="410"/>
        <v>1</v>
      </c>
      <c r="S5258" s="23" t="str">
        <f t="shared" si="411"/>
        <v>ORD105257_20250917_CUST00231_MED022</v>
      </c>
      <c r="T5258" s="23">
        <f t="shared" si="412"/>
        <v>1</v>
      </c>
      <c r="U5258" s="6">
        <f t="shared" si="413"/>
        <v>755</v>
      </c>
      <c r="V5258" s="6">
        <f>tbl_Raw_Data[[#This Row],[Discount_Pct]]*tbl_Raw_Data[[#This Row],[Gross_Amount]]/100</f>
        <v>37.75</v>
      </c>
      <c r="W5258" s="6">
        <f>tbl_Raw_Data[[#This Row],[Gross_Amount]]-tbl_Raw_Data[[#This Row],[Discount_Amount]]</f>
        <v>717.25</v>
      </c>
      <c r="X5258" s="6">
        <f>tbl_Raw_Data[[#This Row],[Net_Amount_Before_Tax]]*tbl_Raw_Data[[#This Row],[Tax_Pct]]/100</f>
        <v>35.862499999999997</v>
      </c>
      <c r="Y5258" s="6">
        <f>tbl_Raw_Data[[#This Row],[Net_Amount_Before_Tax]]+tbl_Raw_Data[[#This Row],[Tax_Amount]]</f>
        <v>753.11249999999995</v>
      </c>
      <c r="Z5258" s="6">
        <f t="shared" si="414"/>
        <v>0</v>
      </c>
    </row>
    <row r="5259" spans="1:26" x14ac:dyDescent="0.3">
      <c r="A5259" s="23" t="s">
        <v>7340</v>
      </c>
      <c r="B5259" s="34">
        <v>45361</v>
      </c>
      <c r="C5259" s="23" t="s">
        <v>6352</v>
      </c>
      <c r="D5259" s="23" t="s">
        <v>123</v>
      </c>
      <c r="E5259" s="23" t="s">
        <v>101</v>
      </c>
      <c r="F5259" s="23">
        <v>226021</v>
      </c>
      <c r="G5259" s="23" t="s">
        <v>256</v>
      </c>
      <c r="H5259" s="23" t="s">
        <v>257</v>
      </c>
      <c r="I5259" s="23" t="s">
        <v>22</v>
      </c>
      <c r="J5259" s="23" t="s">
        <v>258</v>
      </c>
      <c r="K5259" s="23" t="s">
        <v>57</v>
      </c>
      <c r="L5259" s="23">
        <v>2</v>
      </c>
      <c r="M5259" s="23">
        <v>59.16</v>
      </c>
      <c r="N5259" s="23">
        <v>10</v>
      </c>
      <c r="O5259" s="23">
        <v>12</v>
      </c>
      <c r="P5259" s="23" t="s">
        <v>65</v>
      </c>
      <c r="Q5259" s="23" t="s">
        <v>34</v>
      </c>
      <c r="R5259" s="23">
        <f t="shared" si="410"/>
        <v>1</v>
      </c>
      <c r="S5259" s="23" t="str">
        <f t="shared" si="411"/>
        <v>ORD105258_20240310_CUST03186_MED025</v>
      </c>
      <c r="T5259" s="23">
        <f t="shared" si="412"/>
        <v>1</v>
      </c>
      <c r="U5259" s="6">
        <f t="shared" si="413"/>
        <v>118.32</v>
      </c>
      <c r="V5259" s="6">
        <f>tbl_Raw_Data[[#This Row],[Discount_Pct]]*tbl_Raw_Data[[#This Row],[Gross_Amount]]/100</f>
        <v>11.831999999999999</v>
      </c>
      <c r="W5259" s="6">
        <f>tbl_Raw_Data[[#This Row],[Gross_Amount]]-tbl_Raw_Data[[#This Row],[Discount_Amount]]</f>
        <v>106.488</v>
      </c>
      <c r="X5259" s="6">
        <f>tbl_Raw_Data[[#This Row],[Net_Amount_Before_Tax]]*tbl_Raw_Data[[#This Row],[Tax_Pct]]/100</f>
        <v>12.778560000000001</v>
      </c>
      <c r="Y5259" s="6">
        <f>tbl_Raw_Data[[#This Row],[Net_Amount_Before_Tax]]+tbl_Raw_Data[[#This Row],[Tax_Amount]]</f>
        <v>119.26656</v>
      </c>
      <c r="Z5259" s="6">
        <f t="shared" si="414"/>
        <v>2</v>
      </c>
    </row>
    <row r="5260" spans="1:26" x14ac:dyDescent="0.3">
      <c r="A5260" s="23" t="s">
        <v>7341</v>
      </c>
      <c r="B5260" s="34">
        <v>45710</v>
      </c>
      <c r="C5260" s="23" t="s">
        <v>2095</v>
      </c>
      <c r="D5260" s="23" t="s">
        <v>80</v>
      </c>
      <c r="E5260" s="23" t="s">
        <v>81</v>
      </c>
      <c r="F5260" s="23">
        <v>395010</v>
      </c>
      <c r="G5260" s="23" t="s">
        <v>160</v>
      </c>
      <c r="H5260" s="23" t="s">
        <v>161</v>
      </c>
      <c r="I5260" s="23" t="s">
        <v>50</v>
      </c>
      <c r="J5260" s="23" t="s">
        <v>23</v>
      </c>
      <c r="K5260" s="23" t="s">
        <v>24</v>
      </c>
      <c r="L5260" s="23">
        <v>1</v>
      </c>
      <c r="M5260" s="23">
        <v>155.02000000000001</v>
      </c>
      <c r="N5260" s="23">
        <v>5</v>
      </c>
      <c r="O5260" s="23">
        <v>12</v>
      </c>
      <c r="P5260" s="23" t="s">
        <v>25</v>
      </c>
      <c r="Q5260" s="23" t="s">
        <v>90</v>
      </c>
      <c r="R5260" s="23">
        <f t="shared" si="410"/>
        <v>1</v>
      </c>
      <c r="S5260" s="23" t="str">
        <f t="shared" si="411"/>
        <v>ORD105259_20250222_CUST02404_MED014</v>
      </c>
      <c r="T5260" s="23">
        <f t="shared" si="412"/>
        <v>1</v>
      </c>
      <c r="U5260" s="6">
        <f t="shared" si="413"/>
        <v>155.02000000000001</v>
      </c>
      <c r="V5260" s="6">
        <f>tbl_Raw_Data[[#This Row],[Discount_Pct]]*tbl_Raw_Data[[#This Row],[Gross_Amount]]/100</f>
        <v>7.7510000000000003</v>
      </c>
      <c r="W5260" s="6">
        <f>tbl_Raw_Data[[#This Row],[Gross_Amount]]-tbl_Raw_Data[[#This Row],[Discount_Amount]]</f>
        <v>147.26900000000001</v>
      </c>
      <c r="X5260" s="6">
        <f>tbl_Raw_Data[[#This Row],[Net_Amount_Before_Tax]]*tbl_Raw_Data[[#This Row],[Tax_Pct]]/100</f>
        <v>17.672280000000001</v>
      </c>
      <c r="Y5260" s="6">
        <f>tbl_Raw_Data[[#This Row],[Net_Amount_Before_Tax]]+tbl_Raw_Data[[#This Row],[Tax_Amount]]</f>
        <v>164.94128000000001</v>
      </c>
      <c r="Z5260" s="6">
        <f t="shared" si="414"/>
        <v>2</v>
      </c>
    </row>
    <row r="5261" spans="1:26" x14ac:dyDescent="0.3">
      <c r="A5261" s="23" t="s">
        <v>7342</v>
      </c>
      <c r="B5261" s="34">
        <v>45760</v>
      </c>
      <c r="C5261" s="23" t="s">
        <v>4773</v>
      </c>
      <c r="D5261" s="23" t="s">
        <v>92</v>
      </c>
      <c r="E5261" s="23" t="s">
        <v>93</v>
      </c>
      <c r="F5261" s="23">
        <v>560034</v>
      </c>
      <c r="G5261" s="23" t="s">
        <v>53</v>
      </c>
      <c r="H5261" s="23" t="s">
        <v>54</v>
      </c>
      <c r="I5261" s="23" t="s">
        <v>55</v>
      </c>
      <c r="J5261" s="23" t="s">
        <v>56</v>
      </c>
      <c r="K5261" s="23" t="s">
        <v>57</v>
      </c>
      <c r="L5261" s="23">
        <v>1</v>
      </c>
      <c r="M5261" s="23">
        <v>62.11</v>
      </c>
      <c r="N5261" s="23">
        <v>5</v>
      </c>
      <c r="O5261" s="23">
        <v>5</v>
      </c>
      <c r="P5261" s="23" t="s">
        <v>58</v>
      </c>
      <c r="Q5261" s="23" t="s">
        <v>26</v>
      </c>
      <c r="R5261" s="23">
        <f t="shared" si="410"/>
        <v>1</v>
      </c>
      <c r="S5261" s="23" t="str">
        <f t="shared" si="411"/>
        <v>ORD105260_20250413_CUST01304_MED020</v>
      </c>
      <c r="T5261" s="23">
        <f t="shared" si="412"/>
        <v>1</v>
      </c>
      <c r="U5261" s="6">
        <f t="shared" si="413"/>
        <v>62.11</v>
      </c>
      <c r="V5261" s="6">
        <f>tbl_Raw_Data[[#This Row],[Discount_Pct]]*tbl_Raw_Data[[#This Row],[Gross_Amount]]/100</f>
        <v>3.1055000000000001</v>
      </c>
      <c r="W5261" s="6">
        <f>tbl_Raw_Data[[#This Row],[Gross_Amount]]-tbl_Raw_Data[[#This Row],[Discount_Amount]]</f>
        <v>59.0045</v>
      </c>
      <c r="X5261" s="6">
        <f>tbl_Raw_Data[[#This Row],[Net_Amount_Before_Tax]]*tbl_Raw_Data[[#This Row],[Tax_Pct]]/100</f>
        <v>2.9502249999999997</v>
      </c>
      <c r="Y5261" s="6">
        <f>tbl_Raw_Data[[#This Row],[Net_Amount_Before_Tax]]+tbl_Raw_Data[[#This Row],[Tax_Amount]]</f>
        <v>61.954724999999996</v>
      </c>
      <c r="Z5261" s="6">
        <f t="shared" si="414"/>
        <v>3</v>
      </c>
    </row>
    <row r="5262" spans="1:26" x14ac:dyDescent="0.3">
      <c r="A5262" s="23" t="s">
        <v>7343</v>
      </c>
      <c r="B5262" s="34">
        <v>45658</v>
      </c>
      <c r="C5262" s="23" t="s">
        <v>4321</v>
      </c>
      <c r="D5262" s="23" t="s">
        <v>100</v>
      </c>
      <c r="E5262" s="23" t="s">
        <v>101</v>
      </c>
      <c r="F5262" s="23">
        <v>201301</v>
      </c>
      <c r="G5262" s="23" t="s">
        <v>124</v>
      </c>
      <c r="H5262" s="23" t="s">
        <v>125</v>
      </c>
      <c r="I5262" s="23" t="s">
        <v>104</v>
      </c>
      <c r="J5262" s="23" t="s">
        <v>114</v>
      </c>
      <c r="K5262" s="23" t="s">
        <v>24</v>
      </c>
      <c r="L5262" s="23">
        <v>2</v>
      </c>
      <c r="M5262" s="23">
        <v>115.55</v>
      </c>
      <c r="N5262" s="23">
        <v>5</v>
      </c>
      <c r="O5262" s="23">
        <v>18</v>
      </c>
      <c r="P5262" s="23" t="s">
        <v>58</v>
      </c>
      <c r="Q5262" s="23" t="s">
        <v>34</v>
      </c>
      <c r="R5262" s="23">
        <f t="shared" si="410"/>
        <v>1</v>
      </c>
      <c r="S5262" s="23" t="str">
        <f t="shared" si="411"/>
        <v>ORD105261_20250101_CUST01115_MED018</v>
      </c>
      <c r="T5262" s="23">
        <f t="shared" si="412"/>
        <v>1</v>
      </c>
      <c r="U5262" s="6">
        <f t="shared" si="413"/>
        <v>231.1</v>
      </c>
      <c r="V5262" s="6">
        <f>tbl_Raw_Data[[#This Row],[Discount_Pct]]*tbl_Raw_Data[[#This Row],[Gross_Amount]]/100</f>
        <v>11.555</v>
      </c>
      <c r="W5262" s="6">
        <f>tbl_Raw_Data[[#This Row],[Gross_Amount]]-tbl_Raw_Data[[#This Row],[Discount_Amount]]</f>
        <v>219.54499999999999</v>
      </c>
      <c r="X5262" s="6">
        <f>tbl_Raw_Data[[#This Row],[Net_Amount_Before_Tax]]*tbl_Raw_Data[[#This Row],[Tax_Pct]]/100</f>
        <v>39.518099999999997</v>
      </c>
      <c r="Y5262" s="6">
        <f>tbl_Raw_Data[[#This Row],[Net_Amount_Before_Tax]]+tbl_Raw_Data[[#This Row],[Tax_Amount]]</f>
        <v>259.06309999999996</v>
      </c>
      <c r="Z5262" s="6">
        <f t="shared" si="414"/>
        <v>3</v>
      </c>
    </row>
    <row r="5263" spans="1:26" x14ac:dyDescent="0.3">
      <c r="A5263" s="23" t="s">
        <v>7343</v>
      </c>
      <c r="B5263" s="34">
        <v>45433</v>
      </c>
      <c r="C5263" s="23" t="s">
        <v>1105</v>
      </c>
      <c r="D5263" s="23" t="s">
        <v>46</v>
      </c>
      <c r="E5263" s="23" t="s">
        <v>47</v>
      </c>
      <c r="F5263" s="23">
        <v>411038</v>
      </c>
      <c r="G5263" s="23" t="s">
        <v>111</v>
      </c>
      <c r="H5263" s="23" t="s">
        <v>112</v>
      </c>
      <c r="I5263" s="23" t="s">
        <v>113</v>
      </c>
      <c r="J5263" s="23" t="s">
        <v>114</v>
      </c>
      <c r="K5263" s="23" t="s">
        <v>24</v>
      </c>
      <c r="L5263" s="23">
        <v>1</v>
      </c>
      <c r="M5263" s="23">
        <v>95.01</v>
      </c>
      <c r="N5263" s="23">
        <v>10</v>
      </c>
      <c r="O5263" s="23">
        <v>5</v>
      </c>
      <c r="P5263" s="23" t="s">
        <v>25</v>
      </c>
      <c r="Q5263" s="23" t="s">
        <v>90</v>
      </c>
      <c r="R5263" s="23">
        <f t="shared" si="410"/>
        <v>1</v>
      </c>
      <c r="S5263" s="23" t="str">
        <f t="shared" si="411"/>
        <v>ORD105261_20240521_CUST01057_MED027</v>
      </c>
      <c r="T5263" s="23">
        <f t="shared" si="412"/>
        <v>1</v>
      </c>
      <c r="U5263" s="6">
        <f t="shared" si="413"/>
        <v>95.01</v>
      </c>
      <c r="V5263" s="6">
        <f>tbl_Raw_Data[[#This Row],[Discount_Pct]]*tbl_Raw_Data[[#This Row],[Gross_Amount]]/100</f>
        <v>9.5009999999999994</v>
      </c>
      <c r="W5263" s="6">
        <f>tbl_Raw_Data[[#This Row],[Gross_Amount]]-tbl_Raw_Data[[#This Row],[Discount_Amount]]</f>
        <v>85.509</v>
      </c>
      <c r="X5263" s="6">
        <f>tbl_Raw_Data[[#This Row],[Net_Amount_Before_Tax]]*tbl_Raw_Data[[#This Row],[Tax_Pct]]/100</f>
        <v>4.2754500000000002</v>
      </c>
      <c r="Y5263" s="6">
        <f>tbl_Raw_Data[[#This Row],[Net_Amount_Before_Tax]]+tbl_Raw_Data[[#This Row],[Tax_Amount]]</f>
        <v>89.784450000000007</v>
      </c>
      <c r="Z5263" s="6">
        <f t="shared" si="414"/>
        <v>2</v>
      </c>
    </row>
    <row r="5264" spans="1:26" x14ac:dyDescent="0.3">
      <c r="A5264" s="23" t="s">
        <v>7344</v>
      </c>
      <c r="B5264" s="34">
        <v>45638</v>
      </c>
      <c r="C5264" s="23" t="s">
        <v>3922</v>
      </c>
      <c r="D5264" s="23" t="s">
        <v>46</v>
      </c>
      <c r="E5264" s="23" t="s">
        <v>47</v>
      </c>
      <c r="F5264" s="23">
        <v>411057</v>
      </c>
      <c r="G5264" s="23" t="s">
        <v>160</v>
      </c>
      <c r="H5264" s="23" t="s">
        <v>161</v>
      </c>
      <c r="I5264" s="23" t="s">
        <v>50</v>
      </c>
      <c r="J5264" s="23" t="s">
        <v>23</v>
      </c>
      <c r="K5264" s="23" t="s">
        <v>24</v>
      </c>
      <c r="L5264" s="23">
        <v>1</v>
      </c>
      <c r="M5264" s="23">
        <v>139.16</v>
      </c>
      <c r="N5264" s="23">
        <v>10</v>
      </c>
      <c r="O5264" s="23">
        <v>5</v>
      </c>
      <c r="P5264" s="23" t="s">
        <v>58</v>
      </c>
      <c r="Q5264" s="23" t="s">
        <v>26</v>
      </c>
      <c r="R5264" s="23">
        <f t="shared" si="410"/>
        <v>1</v>
      </c>
      <c r="S5264" s="23" t="str">
        <f t="shared" si="411"/>
        <v>ORD105263_20241212_CUST00168_MED014</v>
      </c>
      <c r="T5264" s="23">
        <f t="shared" si="412"/>
        <v>1</v>
      </c>
      <c r="U5264" s="6">
        <f t="shared" si="413"/>
        <v>139.16</v>
      </c>
      <c r="V5264" s="6">
        <f>tbl_Raw_Data[[#This Row],[Discount_Pct]]*tbl_Raw_Data[[#This Row],[Gross_Amount]]/100</f>
        <v>13.915999999999999</v>
      </c>
      <c r="W5264" s="6">
        <f>tbl_Raw_Data[[#This Row],[Gross_Amount]]-tbl_Raw_Data[[#This Row],[Discount_Amount]]</f>
        <v>125.244</v>
      </c>
      <c r="X5264" s="6">
        <f>tbl_Raw_Data[[#This Row],[Net_Amount_Before_Tax]]*tbl_Raw_Data[[#This Row],[Tax_Pct]]/100</f>
        <v>6.2622</v>
      </c>
      <c r="Y5264" s="6">
        <f>tbl_Raw_Data[[#This Row],[Net_Amount_Before_Tax]]+tbl_Raw_Data[[#This Row],[Tax_Amount]]</f>
        <v>131.50620000000001</v>
      </c>
      <c r="Z5264" s="6">
        <f t="shared" si="414"/>
        <v>2</v>
      </c>
    </row>
    <row r="5265" spans="1:26" x14ac:dyDescent="0.3">
      <c r="A5265" s="23" t="s">
        <v>7345</v>
      </c>
      <c r="B5265" s="34">
        <v>45897</v>
      </c>
      <c r="C5265" s="23" t="s">
        <v>7346</v>
      </c>
      <c r="D5265" s="23" t="s">
        <v>46</v>
      </c>
      <c r="E5265" s="23" t="s">
        <v>47</v>
      </c>
      <c r="F5265" s="23">
        <v>411014</v>
      </c>
      <c r="G5265" s="23" t="s">
        <v>48</v>
      </c>
      <c r="H5265" s="23" t="s">
        <v>49</v>
      </c>
      <c r="I5265" s="23" t="s">
        <v>50</v>
      </c>
      <c r="J5265" s="23" t="s">
        <v>23</v>
      </c>
      <c r="K5265" s="23" t="s">
        <v>24</v>
      </c>
      <c r="L5265" s="23">
        <v>1</v>
      </c>
      <c r="M5265" s="23">
        <v>103.5</v>
      </c>
      <c r="N5265" s="23">
        <v>5</v>
      </c>
      <c r="O5265" s="23">
        <v>12</v>
      </c>
      <c r="P5265" s="23" t="s">
        <v>89</v>
      </c>
      <c r="Q5265" s="23" t="s">
        <v>90</v>
      </c>
      <c r="R5265" s="23">
        <f t="shared" si="410"/>
        <v>1</v>
      </c>
      <c r="S5265" s="23" t="str">
        <f t="shared" si="411"/>
        <v>ORD105264_20250828_CUST02932_MED028</v>
      </c>
      <c r="T5265" s="23">
        <f t="shared" si="412"/>
        <v>1</v>
      </c>
      <c r="U5265" s="6">
        <f t="shared" si="413"/>
        <v>103.5</v>
      </c>
      <c r="V5265" s="6">
        <f>tbl_Raw_Data[[#This Row],[Discount_Pct]]*tbl_Raw_Data[[#This Row],[Gross_Amount]]/100</f>
        <v>5.1749999999999998</v>
      </c>
      <c r="W5265" s="6">
        <f>tbl_Raw_Data[[#This Row],[Gross_Amount]]-tbl_Raw_Data[[#This Row],[Discount_Amount]]</f>
        <v>98.325000000000003</v>
      </c>
      <c r="X5265" s="6">
        <f>tbl_Raw_Data[[#This Row],[Net_Amount_Before_Tax]]*tbl_Raw_Data[[#This Row],[Tax_Pct]]/100</f>
        <v>11.799000000000001</v>
      </c>
      <c r="Y5265" s="6">
        <f>tbl_Raw_Data[[#This Row],[Net_Amount_Before_Tax]]+tbl_Raw_Data[[#This Row],[Tax_Amount]]</f>
        <v>110.12400000000001</v>
      </c>
      <c r="Z5265" s="6">
        <f t="shared" si="414"/>
        <v>0</v>
      </c>
    </row>
    <row r="5266" spans="1:26" x14ac:dyDescent="0.3">
      <c r="A5266" s="23" t="s">
        <v>7345</v>
      </c>
      <c r="B5266" s="34">
        <v>45577</v>
      </c>
      <c r="C5266" s="23" t="s">
        <v>7347</v>
      </c>
      <c r="D5266" s="23" t="s">
        <v>100</v>
      </c>
      <c r="E5266" s="23" t="s">
        <v>101</v>
      </c>
      <c r="F5266" s="23">
        <v>201307</v>
      </c>
      <c r="G5266" s="23" t="s">
        <v>68</v>
      </c>
      <c r="H5266" s="23" t="s">
        <v>69</v>
      </c>
      <c r="I5266" s="23" t="s">
        <v>55</v>
      </c>
      <c r="J5266" s="23" t="s">
        <v>56</v>
      </c>
      <c r="K5266" s="23" t="s">
        <v>24</v>
      </c>
      <c r="L5266" s="23">
        <v>1</v>
      </c>
      <c r="M5266" s="23">
        <v>25.91</v>
      </c>
      <c r="N5266" s="23">
        <v>0</v>
      </c>
      <c r="O5266" s="23">
        <v>5</v>
      </c>
      <c r="P5266" s="23" t="s">
        <v>58</v>
      </c>
      <c r="Q5266" s="23" t="s">
        <v>34</v>
      </c>
      <c r="R5266" s="23">
        <f t="shared" si="410"/>
        <v>1</v>
      </c>
      <c r="S5266" s="23" t="str">
        <f t="shared" si="411"/>
        <v>ORD105264_20241012_CUST03433_MED003</v>
      </c>
      <c r="T5266" s="23">
        <f t="shared" si="412"/>
        <v>1</v>
      </c>
      <c r="U5266" s="6">
        <f t="shared" si="413"/>
        <v>25.91</v>
      </c>
      <c r="V5266" s="6">
        <f>tbl_Raw_Data[[#This Row],[Discount_Pct]]*tbl_Raw_Data[[#This Row],[Gross_Amount]]/100</f>
        <v>0</v>
      </c>
      <c r="W5266" s="6">
        <f>tbl_Raw_Data[[#This Row],[Gross_Amount]]-tbl_Raw_Data[[#This Row],[Discount_Amount]]</f>
        <v>25.91</v>
      </c>
      <c r="X5266" s="6">
        <f>tbl_Raw_Data[[#This Row],[Net_Amount_Before_Tax]]*tbl_Raw_Data[[#This Row],[Tax_Pct]]/100</f>
        <v>1.2955000000000001</v>
      </c>
      <c r="Y5266" s="6">
        <f>tbl_Raw_Data[[#This Row],[Net_Amount_Before_Tax]]+tbl_Raw_Data[[#This Row],[Tax_Amount]]</f>
        <v>27.205500000000001</v>
      </c>
      <c r="Z5266" s="6">
        <f t="shared" si="414"/>
        <v>2</v>
      </c>
    </row>
    <row r="5267" spans="1:26" x14ac:dyDescent="0.3">
      <c r="A5267" s="23" t="s">
        <v>7348</v>
      </c>
      <c r="B5267" s="34">
        <v>45470</v>
      </c>
      <c r="C5267" s="23" t="s">
        <v>1180</v>
      </c>
      <c r="D5267" s="23" t="s">
        <v>52</v>
      </c>
      <c r="E5267" s="23" t="s">
        <v>52</v>
      </c>
      <c r="F5267" s="23">
        <v>160022</v>
      </c>
      <c r="G5267" s="23" t="s">
        <v>256</v>
      </c>
      <c r="H5267" s="23" t="s">
        <v>257</v>
      </c>
      <c r="I5267" s="23" t="s">
        <v>22</v>
      </c>
      <c r="J5267" s="23" t="s">
        <v>258</v>
      </c>
      <c r="K5267" s="23" t="s">
        <v>57</v>
      </c>
      <c r="L5267" s="23">
        <v>4</v>
      </c>
      <c r="M5267" s="23">
        <v>73.62</v>
      </c>
      <c r="N5267" s="23">
        <v>5</v>
      </c>
      <c r="O5267" s="23">
        <v>5</v>
      </c>
      <c r="P5267" s="23" t="s">
        <v>43</v>
      </c>
      <c r="Q5267" s="23" t="s">
        <v>34</v>
      </c>
      <c r="R5267" s="23">
        <f t="shared" si="410"/>
        <v>1</v>
      </c>
      <c r="S5267" s="23" t="str">
        <f t="shared" si="411"/>
        <v>ORD105266_20240627_CUST02236_MED025</v>
      </c>
      <c r="T5267" s="23">
        <f t="shared" si="412"/>
        <v>1</v>
      </c>
      <c r="U5267" s="6">
        <f t="shared" si="413"/>
        <v>294.48</v>
      </c>
      <c r="V5267" s="6">
        <f>tbl_Raw_Data[[#This Row],[Discount_Pct]]*tbl_Raw_Data[[#This Row],[Gross_Amount]]/100</f>
        <v>14.724</v>
      </c>
      <c r="W5267" s="6">
        <f>tbl_Raw_Data[[#This Row],[Gross_Amount]]-tbl_Raw_Data[[#This Row],[Discount_Amount]]</f>
        <v>279.75600000000003</v>
      </c>
      <c r="X5267" s="6">
        <f>tbl_Raw_Data[[#This Row],[Net_Amount_Before_Tax]]*tbl_Raw_Data[[#This Row],[Tax_Pct]]/100</f>
        <v>13.987800000000002</v>
      </c>
      <c r="Y5267" s="6">
        <f>tbl_Raw_Data[[#This Row],[Net_Amount_Before_Tax]]+tbl_Raw_Data[[#This Row],[Tax_Amount]]</f>
        <v>293.74380000000002</v>
      </c>
      <c r="Z5267" s="6">
        <f t="shared" si="414"/>
        <v>3</v>
      </c>
    </row>
    <row r="5268" spans="1:26" x14ac:dyDescent="0.3">
      <c r="A5268" s="23" t="s">
        <v>7349</v>
      </c>
      <c r="B5268" s="34">
        <v>45739</v>
      </c>
      <c r="C5268" s="23" t="s">
        <v>1042</v>
      </c>
      <c r="D5268" s="23" t="s">
        <v>100</v>
      </c>
      <c r="E5268" s="23" t="s">
        <v>101</v>
      </c>
      <c r="F5268" s="23">
        <v>201303</v>
      </c>
      <c r="G5268" s="23" t="s">
        <v>132</v>
      </c>
      <c r="H5268" s="23" t="s">
        <v>133</v>
      </c>
      <c r="I5268" s="23" t="s">
        <v>134</v>
      </c>
      <c r="J5268" s="23" t="s">
        <v>135</v>
      </c>
      <c r="K5268" s="23" t="s">
        <v>57</v>
      </c>
      <c r="L5268" s="23">
        <v>3</v>
      </c>
      <c r="M5268" s="23">
        <v>83.02</v>
      </c>
      <c r="N5268" s="23">
        <v>15</v>
      </c>
      <c r="O5268" s="23">
        <v>5</v>
      </c>
      <c r="P5268" s="23" t="s">
        <v>33</v>
      </c>
      <c r="Q5268" s="23" t="s">
        <v>34</v>
      </c>
      <c r="R5268" s="23">
        <f t="shared" si="410"/>
        <v>1</v>
      </c>
      <c r="S5268" s="23" t="str">
        <f t="shared" si="411"/>
        <v>ORD105267_20250323_CUST02816_MED007</v>
      </c>
      <c r="T5268" s="23">
        <f t="shared" si="412"/>
        <v>1</v>
      </c>
      <c r="U5268" s="6">
        <f t="shared" si="413"/>
        <v>249.06</v>
      </c>
      <c r="V5268" s="6">
        <f>tbl_Raw_Data[[#This Row],[Discount_Pct]]*tbl_Raw_Data[[#This Row],[Gross_Amount]]/100</f>
        <v>37.359000000000002</v>
      </c>
      <c r="W5268" s="6">
        <f>tbl_Raw_Data[[#This Row],[Gross_Amount]]-tbl_Raw_Data[[#This Row],[Discount_Amount]]</f>
        <v>211.70099999999999</v>
      </c>
      <c r="X5268" s="6">
        <f>tbl_Raw_Data[[#This Row],[Net_Amount_Before_Tax]]*tbl_Raw_Data[[#This Row],[Tax_Pct]]/100</f>
        <v>10.585049999999999</v>
      </c>
      <c r="Y5268" s="6">
        <f>tbl_Raw_Data[[#This Row],[Net_Amount_Before_Tax]]+tbl_Raw_Data[[#This Row],[Tax_Amount]]</f>
        <v>222.28604999999999</v>
      </c>
      <c r="Z5268" s="6">
        <f t="shared" si="414"/>
        <v>2</v>
      </c>
    </row>
    <row r="5269" spans="1:26" x14ac:dyDescent="0.3">
      <c r="A5269" s="23" t="s">
        <v>7350</v>
      </c>
      <c r="B5269" s="34">
        <v>45524</v>
      </c>
      <c r="C5269" s="23" t="s">
        <v>694</v>
      </c>
      <c r="D5269" s="23" t="s">
        <v>19</v>
      </c>
      <c r="E5269" s="23" t="s">
        <v>19</v>
      </c>
      <c r="F5269" s="23">
        <v>110029</v>
      </c>
      <c r="G5269" s="23" t="s">
        <v>30</v>
      </c>
      <c r="H5269" s="23" t="s">
        <v>31</v>
      </c>
      <c r="I5269" s="23" t="s">
        <v>32</v>
      </c>
      <c r="J5269" s="23" t="s">
        <v>23</v>
      </c>
      <c r="K5269" s="23" t="s">
        <v>24</v>
      </c>
      <c r="L5269" s="23">
        <v>2</v>
      </c>
      <c r="M5269" s="23">
        <v>119.22</v>
      </c>
      <c r="N5269" s="23">
        <v>5</v>
      </c>
      <c r="O5269" s="23">
        <v>5</v>
      </c>
      <c r="P5269" s="23" t="s">
        <v>33</v>
      </c>
      <c r="Q5269" s="23" t="s">
        <v>34</v>
      </c>
      <c r="R5269" s="23">
        <f t="shared" si="410"/>
        <v>1</v>
      </c>
      <c r="S5269" s="23" t="str">
        <f t="shared" si="411"/>
        <v>ORD105268_20240820_CUST00953_MED017</v>
      </c>
      <c r="T5269" s="23">
        <f t="shared" si="412"/>
        <v>1</v>
      </c>
      <c r="U5269" s="6">
        <f t="shared" si="413"/>
        <v>238.44</v>
      </c>
      <c r="V5269" s="6">
        <f>tbl_Raw_Data[[#This Row],[Discount_Pct]]*tbl_Raw_Data[[#This Row],[Gross_Amount]]/100</f>
        <v>11.922000000000001</v>
      </c>
      <c r="W5269" s="6">
        <f>tbl_Raw_Data[[#This Row],[Gross_Amount]]-tbl_Raw_Data[[#This Row],[Discount_Amount]]</f>
        <v>226.518</v>
      </c>
      <c r="X5269" s="6">
        <f>tbl_Raw_Data[[#This Row],[Net_Amount_Before_Tax]]*tbl_Raw_Data[[#This Row],[Tax_Pct]]/100</f>
        <v>11.325899999999999</v>
      </c>
      <c r="Y5269" s="6">
        <f>tbl_Raw_Data[[#This Row],[Net_Amount_Before_Tax]]+tbl_Raw_Data[[#This Row],[Tax_Amount]]</f>
        <v>237.84389999999999</v>
      </c>
      <c r="Z5269" s="6">
        <f t="shared" si="414"/>
        <v>5</v>
      </c>
    </row>
    <row r="5270" spans="1:26" x14ac:dyDescent="0.3">
      <c r="A5270" s="23" t="s">
        <v>7351</v>
      </c>
      <c r="B5270" s="34">
        <v>45546</v>
      </c>
      <c r="C5270" s="23" t="s">
        <v>1619</v>
      </c>
      <c r="D5270" s="23" t="s">
        <v>92</v>
      </c>
      <c r="E5270" s="23" t="s">
        <v>93</v>
      </c>
      <c r="F5270" s="23">
        <v>560038</v>
      </c>
      <c r="G5270" s="23" t="s">
        <v>111</v>
      </c>
      <c r="H5270" s="23" t="s">
        <v>112</v>
      </c>
      <c r="I5270" s="23" t="s">
        <v>113</v>
      </c>
      <c r="J5270" s="23" t="s">
        <v>114</v>
      </c>
      <c r="K5270" s="23" t="s">
        <v>24</v>
      </c>
      <c r="L5270" s="23">
        <v>1</v>
      </c>
      <c r="M5270" s="23">
        <v>102.77</v>
      </c>
      <c r="N5270" s="23">
        <v>20</v>
      </c>
      <c r="O5270" s="23">
        <v>12</v>
      </c>
      <c r="P5270" s="23" t="s">
        <v>65</v>
      </c>
      <c r="Q5270" s="23" t="s">
        <v>26</v>
      </c>
      <c r="R5270" s="23">
        <f t="shared" si="410"/>
        <v>1</v>
      </c>
      <c r="S5270" s="23" t="str">
        <f t="shared" si="411"/>
        <v>ORD105269_20240911_CUST03119_MED027</v>
      </c>
      <c r="T5270" s="23">
        <f t="shared" si="412"/>
        <v>1</v>
      </c>
      <c r="U5270" s="6">
        <f t="shared" si="413"/>
        <v>102.77</v>
      </c>
      <c r="V5270" s="6">
        <f>tbl_Raw_Data[[#This Row],[Discount_Pct]]*tbl_Raw_Data[[#This Row],[Gross_Amount]]/100</f>
        <v>20.554000000000002</v>
      </c>
      <c r="W5270" s="6">
        <f>tbl_Raw_Data[[#This Row],[Gross_Amount]]-tbl_Raw_Data[[#This Row],[Discount_Amount]]</f>
        <v>82.215999999999994</v>
      </c>
      <c r="X5270" s="6">
        <f>tbl_Raw_Data[[#This Row],[Net_Amount_Before_Tax]]*tbl_Raw_Data[[#This Row],[Tax_Pct]]/100</f>
        <v>9.8659199999999991</v>
      </c>
      <c r="Y5270" s="6">
        <f>tbl_Raw_Data[[#This Row],[Net_Amount_Before_Tax]]+tbl_Raw_Data[[#This Row],[Tax_Amount]]</f>
        <v>92.081919999999997</v>
      </c>
      <c r="Z5270" s="6">
        <f t="shared" si="414"/>
        <v>0</v>
      </c>
    </row>
    <row r="5271" spans="1:26" x14ac:dyDescent="0.3">
      <c r="A5271" s="23" t="s">
        <v>7352</v>
      </c>
      <c r="B5271" s="34">
        <v>45396</v>
      </c>
      <c r="C5271" s="23" t="s">
        <v>7353</v>
      </c>
      <c r="D5271" s="23" t="s">
        <v>142</v>
      </c>
      <c r="E5271" s="23" t="s">
        <v>81</v>
      </c>
      <c r="F5271" s="23">
        <v>380061</v>
      </c>
      <c r="G5271" s="23" t="s">
        <v>167</v>
      </c>
      <c r="H5271" s="23" t="s">
        <v>168</v>
      </c>
      <c r="I5271" s="23" t="s">
        <v>113</v>
      </c>
      <c r="J5271" s="23" t="s">
        <v>42</v>
      </c>
      <c r="K5271" s="23" t="s">
        <v>24</v>
      </c>
      <c r="L5271" s="23">
        <v>2</v>
      </c>
      <c r="M5271" s="23">
        <v>176.85</v>
      </c>
      <c r="N5271" s="23">
        <v>10</v>
      </c>
      <c r="O5271" s="23">
        <v>12</v>
      </c>
      <c r="P5271" s="23" t="s">
        <v>25</v>
      </c>
      <c r="Q5271" s="23" t="s">
        <v>34</v>
      </c>
      <c r="R5271" s="23">
        <f t="shared" si="410"/>
        <v>1</v>
      </c>
      <c r="S5271" s="23" t="str">
        <f t="shared" si="411"/>
        <v>ORD105270_20240414_CUST01996_MED026</v>
      </c>
      <c r="T5271" s="23">
        <f t="shared" si="412"/>
        <v>1</v>
      </c>
      <c r="U5271" s="6">
        <f t="shared" si="413"/>
        <v>353.7</v>
      </c>
      <c r="V5271" s="6">
        <f>tbl_Raw_Data[[#This Row],[Discount_Pct]]*tbl_Raw_Data[[#This Row],[Gross_Amount]]/100</f>
        <v>35.369999999999997</v>
      </c>
      <c r="W5271" s="6">
        <f>tbl_Raw_Data[[#This Row],[Gross_Amount]]-tbl_Raw_Data[[#This Row],[Discount_Amount]]</f>
        <v>318.33</v>
      </c>
      <c r="X5271" s="6">
        <f>tbl_Raw_Data[[#This Row],[Net_Amount_Before_Tax]]*tbl_Raw_Data[[#This Row],[Tax_Pct]]/100</f>
        <v>38.199600000000004</v>
      </c>
      <c r="Y5271" s="6">
        <f>tbl_Raw_Data[[#This Row],[Net_Amount_Before_Tax]]+tbl_Raw_Data[[#This Row],[Tax_Amount]]</f>
        <v>356.52959999999996</v>
      </c>
      <c r="Z5271" s="6">
        <f t="shared" si="414"/>
        <v>1</v>
      </c>
    </row>
    <row r="5272" spans="1:26" x14ac:dyDescent="0.3">
      <c r="A5272" s="23" t="s">
        <v>7354</v>
      </c>
      <c r="B5272" s="34">
        <v>45876</v>
      </c>
      <c r="C5272" s="23" t="s">
        <v>4202</v>
      </c>
      <c r="D5272" s="23" t="s">
        <v>52</v>
      </c>
      <c r="E5272" s="23" t="s">
        <v>52</v>
      </c>
      <c r="F5272" s="23">
        <v>160019</v>
      </c>
      <c r="G5272" s="23" t="s">
        <v>283</v>
      </c>
      <c r="H5272" s="23" t="s">
        <v>284</v>
      </c>
      <c r="I5272" s="23" t="s">
        <v>104</v>
      </c>
      <c r="J5272" s="23" t="s">
        <v>42</v>
      </c>
      <c r="K5272" s="23" t="s">
        <v>57</v>
      </c>
      <c r="L5272" s="23">
        <v>5</v>
      </c>
      <c r="M5272" s="23">
        <v>300.97000000000003</v>
      </c>
      <c r="N5272" s="23">
        <v>10</v>
      </c>
      <c r="O5272" s="23">
        <v>12</v>
      </c>
      <c r="P5272" s="23" t="s">
        <v>33</v>
      </c>
      <c r="Q5272" s="23" t="s">
        <v>90</v>
      </c>
      <c r="R5272" s="23">
        <f t="shared" si="410"/>
        <v>1</v>
      </c>
      <c r="S5272" s="23" t="str">
        <f t="shared" si="411"/>
        <v>ORD105271_20250807_CUST02502_MED030</v>
      </c>
      <c r="T5272" s="23">
        <f t="shared" si="412"/>
        <v>1</v>
      </c>
      <c r="U5272" s="6">
        <f t="shared" si="413"/>
        <v>1504.8500000000001</v>
      </c>
      <c r="V5272" s="6">
        <f>tbl_Raw_Data[[#This Row],[Discount_Pct]]*tbl_Raw_Data[[#This Row],[Gross_Amount]]/100</f>
        <v>150.48500000000001</v>
      </c>
      <c r="W5272" s="6">
        <f>tbl_Raw_Data[[#This Row],[Gross_Amount]]-tbl_Raw_Data[[#This Row],[Discount_Amount]]</f>
        <v>1354.3650000000002</v>
      </c>
      <c r="X5272" s="6">
        <f>tbl_Raw_Data[[#This Row],[Net_Amount_Before_Tax]]*tbl_Raw_Data[[#This Row],[Tax_Pct]]/100</f>
        <v>162.52380000000002</v>
      </c>
      <c r="Y5272" s="6">
        <f>tbl_Raw_Data[[#This Row],[Net_Amount_Before_Tax]]+tbl_Raw_Data[[#This Row],[Tax_Amount]]</f>
        <v>1516.8888000000002</v>
      </c>
      <c r="Z5272" s="6">
        <f t="shared" si="414"/>
        <v>3</v>
      </c>
    </row>
    <row r="5273" spans="1:26" x14ac:dyDescent="0.3">
      <c r="A5273" s="23" t="s">
        <v>7355</v>
      </c>
      <c r="B5273" s="34">
        <v>45768</v>
      </c>
      <c r="C5273" s="23" t="s">
        <v>5962</v>
      </c>
      <c r="D5273" s="23" t="s">
        <v>123</v>
      </c>
      <c r="E5273" s="23" t="s">
        <v>101</v>
      </c>
      <c r="F5273" s="23">
        <v>226016</v>
      </c>
      <c r="G5273" s="23" t="s">
        <v>233</v>
      </c>
      <c r="H5273" s="23" t="s">
        <v>234</v>
      </c>
      <c r="I5273" s="23" t="s">
        <v>104</v>
      </c>
      <c r="J5273" s="23" t="s">
        <v>42</v>
      </c>
      <c r="K5273" s="23" t="s">
        <v>24</v>
      </c>
      <c r="L5273" s="23">
        <v>1</v>
      </c>
      <c r="M5273" s="23">
        <v>135.75</v>
      </c>
      <c r="N5273" s="23">
        <v>0</v>
      </c>
      <c r="O5273" s="23">
        <v>18</v>
      </c>
      <c r="P5273" s="23" t="s">
        <v>33</v>
      </c>
      <c r="Q5273" s="23" t="s">
        <v>34</v>
      </c>
      <c r="R5273" s="23">
        <f t="shared" si="410"/>
        <v>1</v>
      </c>
      <c r="S5273" s="23" t="str">
        <f t="shared" si="411"/>
        <v>ORD105272_20250421_CUST00079_MED019</v>
      </c>
      <c r="T5273" s="23">
        <f t="shared" si="412"/>
        <v>1</v>
      </c>
      <c r="U5273" s="6">
        <f t="shared" si="413"/>
        <v>135.75</v>
      </c>
      <c r="V5273" s="6">
        <f>tbl_Raw_Data[[#This Row],[Discount_Pct]]*tbl_Raw_Data[[#This Row],[Gross_Amount]]/100</f>
        <v>0</v>
      </c>
      <c r="W5273" s="6">
        <f>tbl_Raw_Data[[#This Row],[Gross_Amount]]-tbl_Raw_Data[[#This Row],[Discount_Amount]]</f>
        <v>135.75</v>
      </c>
      <c r="X5273" s="6">
        <f>tbl_Raw_Data[[#This Row],[Net_Amount_Before_Tax]]*tbl_Raw_Data[[#This Row],[Tax_Pct]]/100</f>
        <v>24.434999999999999</v>
      </c>
      <c r="Y5273" s="6">
        <f>tbl_Raw_Data[[#This Row],[Net_Amount_Before_Tax]]+tbl_Raw_Data[[#This Row],[Tax_Amount]]</f>
        <v>160.185</v>
      </c>
      <c r="Z5273" s="6">
        <f t="shared" si="414"/>
        <v>2</v>
      </c>
    </row>
    <row r="5274" spans="1:26" x14ac:dyDescent="0.3">
      <c r="A5274" s="23" t="s">
        <v>7356</v>
      </c>
      <c r="B5274" s="34">
        <v>46001</v>
      </c>
      <c r="C5274" s="23" t="s">
        <v>618</v>
      </c>
      <c r="D5274" s="23" t="s">
        <v>92</v>
      </c>
      <c r="E5274" s="23" t="s">
        <v>93</v>
      </c>
      <c r="F5274" s="23">
        <v>560034</v>
      </c>
      <c r="G5274" s="23" t="s">
        <v>68</v>
      </c>
      <c r="H5274" s="23" t="s">
        <v>69</v>
      </c>
      <c r="I5274" s="23" t="s">
        <v>55</v>
      </c>
      <c r="J5274" s="23" t="s">
        <v>56</v>
      </c>
      <c r="K5274" s="23" t="s">
        <v>24</v>
      </c>
      <c r="L5274" s="23">
        <v>1</v>
      </c>
      <c r="M5274" s="23">
        <v>32.17</v>
      </c>
      <c r="N5274" s="23">
        <v>10</v>
      </c>
      <c r="O5274" s="23">
        <v>5</v>
      </c>
      <c r="P5274" s="23" t="s">
        <v>89</v>
      </c>
      <c r="Q5274" s="23" t="s">
        <v>34</v>
      </c>
      <c r="R5274" s="23">
        <f t="shared" si="410"/>
        <v>1</v>
      </c>
      <c r="S5274" s="23" t="str">
        <f t="shared" si="411"/>
        <v>ORD105273_20251210_CUST01630_MED003</v>
      </c>
      <c r="T5274" s="23">
        <f t="shared" si="412"/>
        <v>1</v>
      </c>
      <c r="U5274" s="6">
        <f t="shared" si="413"/>
        <v>32.17</v>
      </c>
      <c r="V5274" s="6">
        <f>tbl_Raw_Data[[#This Row],[Discount_Pct]]*tbl_Raw_Data[[#This Row],[Gross_Amount]]/100</f>
        <v>3.2170000000000005</v>
      </c>
      <c r="W5274" s="6">
        <f>tbl_Raw_Data[[#This Row],[Gross_Amount]]-tbl_Raw_Data[[#This Row],[Discount_Amount]]</f>
        <v>28.953000000000003</v>
      </c>
      <c r="X5274" s="6">
        <f>tbl_Raw_Data[[#This Row],[Net_Amount_Before_Tax]]*tbl_Raw_Data[[#This Row],[Tax_Pct]]/100</f>
        <v>1.4476500000000001</v>
      </c>
      <c r="Y5274" s="6">
        <f>tbl_Raw_Data[[#This Row],[Net_Amount_Before_Tax]]+tbl_Raw_Data[[#This Row],[Tax_Amount]]</f>
        <v>30.400650000000002</v>
      </c>
      <c r="Z5274" s="6">
        <f t="shared" si="414"/>
        <v>5</v>
      </c>
    </row>
    <row r="5275" spans="1:26" x14ac:dyDescent="0.3">
      <c r="A5275" s="23" t="s">
        <v>7357</v>
      </c>
      <c r="B5275" s="34">
        <v>45896</v>
      </c>
      <c r="C5275" s="23" t="s">
        <v>7358</v>
      </c>
      <c r="D5275" s="23" t="s">
        <v>46</v>
      </c>
      <c r="E5275" s="23" t="s">
        <v>47</v>
      </c>
      <c r="F5275" s="23">
        <v>411038</v>
      </c>
      <c r="G5275" s="23" t="s">
        <v>315</v>
      </c>
      <c r="H5275" s="23" t="s">
        <v>316</v>
      </c>
      <c r="I5275" s="23" t="s">
        <v>50</v>
      </c>
      <c r="J5275" s="23" t="s">
        <v>114</v>
      </c>
      <c r="K5275" s="23" t="s">
        <v>24</v>
      </c>
      <c r="L5275" s="23">
        <v>1</v>
      </c>
      <c r="M5275" s="23">
        <v>131.65</v>
      </c>
      <c r="N5275" s="23">
        <v>10</v>
      </c>
      <c r="O5275" s="23">
        <v>5</v>
      </c>
      <c r="P5275" s="23" t="s">
        <v>25</v>
      </c>
      <c r="Q5275" s="23" t="s">
        <v>44</v>
      </c>
      <c r="R5275" s="23">
        <f t="shared" si="410"/>
        <v>1</v>
      </c>
      <c r="S5275" s="23" t="str">
        <f t="shared" si="411"/>
        <v>ORD105274_20250827_CUST02880_MED012</v>
      </c>
      <c r="T5275" s="23">
        <f t="shared" si="412"/>
        <v>1</v>
      </c>
      <c r="U5275" s="6">
        <f t="shared" si="413"/>
        <v>131.65</v>
      </c>
      <c r="V5275" s="6">
        <f>tbl_Raw_Data[[#This Row],[Discount_Pct]]*tbl_Raw_Data[[#This Row],[Gross_Amount]]/100</f>
        <v>13.164999999999999</v>
      </c>
      <c r="W5275" s="6">
        <f>tbl_Raw_Data[[#This Row],[Gross_Amount]]-tbl_Raw_Data[[#This Row],[Discount_Amount]]</f>
        <v>118.48500000000001</v>
      </c>
      <c r="X5275" s="6">
        <f>tbl_Raw_Data[[#This Row],[Net_Amount_Before_Tax]]*tbl_Raw_Data[[#This Row],[Tax_Pct]]/100</f>
        <v>5.9242500000000007</v>
      </c>
      <c r="Y5275" s="6">
        <f>tbl_Raw_Data[[#This Row],[Net_Amount_Before_Tax]]+tbl_Raw_Data[[#This Row],[Tax_Amount]]</f>
        <v>124.40925000000001</v>
      </c>
      <c r="Z5275" s="6">
        <f t="shared" si="414"/>
        <v>3</v>
      </c>
    </row>
    <row r="5276" spans="1:26" x14ac:dyDescent="0.3">
      <c r="A5276" s="23" t="s">
        <v>7359</v>
      </c>
      <c r="B5276" s="34">
        <v>45683</v>
      </c>
      <c r="C5276" s="23" t="s">
        <v>7360</v>
      </c>
      <c r="D5276" s="23" t="s">
        <v>28</v>
      </c>
      <c r="E5276" s="23" t="s">
        <v>29</v>
      </c>
      <c r="F5276" s="23">
        <v>500084</v>
      </c>
      <c r="G5276" s="23" t="s">
        <v>192</v>
      </c>
      <c r="H5276" s="23" t="s">
        <v>193</v>
      </c>
      <c r="I5276" s="23" t="s">
        <v>41</v>
      </c>
      <c r="J5276" s="23" t="s">
        <v>194</v>
      </c>
      <c r="K5276" s="23" t="s">
        <v>24</v>
      </c>
      <c r="L5276" s="23">
        <v>5</v>
      </c>
      <c r="M5276" s="23">
        <v>31.39</v>
      </c>
      <c r="N5276" s="23">
        <v>5</v>
      </c>
      <c r="O5276" s="23">
        <v>5</v>
      </c>
      <c r="P5276" s="23" t="s">
        <v>65</v>
      </c>
      <c r="Q5276" s="23" t="s">
        <v>26</v>
      </c>
      <c r="R5276" s="23">
        <f t="shared" si="410"/>
        <v>1</v>
      </c>
      <c r="S5276" s="23" t="str">
        <f t="shared" si="411"/>
        <v>ORD105275_20250126_CUST02785_MED002</v>
      </c>
      <c r="T5276" s="23">
        <f t="shared" si="412"/>
        <v>1</v>
      </c>
      <c r="U5276" s="6">
        <f t="shared" si="413"/>
        <v>156.94999999999999</v>
      </c>
      <c r="V5276" s="6">
        <f>tbl_Raw_Data[[#This Row],[Discount_Pct]]*tbl_Raw_Data[[#This Row],[Gross_Amount]]/100</f>
        <v>7.8475000000000001</v>
      </c>
      <c r="W5276" s="6">
        <f>tbl_Raw_Data[[#This Row],[Gross_Amount]]-tbl_Raw_Data[[#This Row],[Discount_Amount]]</f>
        <v>149.10249999999999</v>
      </c>
      <c r="X5276" s="6">
        <f>tbl_Raw_Data[[#This Row],[Net_Amount_Before_Tax]]*tbl_Raw_Data[[#This Row],[Tax_Pct]]/100</f>
        <v>7.4551249999999989</v>
      </c>
      <c r="Y5276" s="6">
        <f>tbl_Raw_Data[[#This Row],[Net_Amount_Before_Tax]]+tbl_Raw_Data[[#This Row],[Tax_Amount]]</f>
        <v>156.557625</v>
      </c>
      <c r="Z5276" s="6">
        <f t="shared" si="414"/>
        <v>0</v>
      </c>
    </row>
    <row r="5277" spans="1:26" x14ac:dyDescent="0.3">
      <c r="A5277" s="23" t="s">
        <v>7361</v>
      </c>
      <c r="B5277" s="34">
        <v>45483</v>
      </c>
      <c r="C5277" s="23" t="s">
        <v>2970</v>
      </c>
      <c r="D5277" s="23" t="s">
        <v>92</v>
      </c>
      <c r="E5277" s="23" t="s">
        <v>93</v>
      </c>
      <c r="F5277" s="23">
        <v>560034</v>
      </c>
      <c r="G5277" s="23" t="s">
        <v>61</v>
      </c>
      <c r="H5277" s="23" t="s">
        <v>62</v>
      </c>
      <c r="I5277" s="23" t="s">
        <v>63</v>
      </c>
      <c r="J5277" s="23" t="s">
        <v>64</v>
      </c>
      <c r="K5277" s="23" t="s">
        <v>57</v>
      </c>
      <c r="L5277" s="23">
        <v>2</v>
      </c>
      <c r="M5277" s="23">
        <v>112.86</v>
      </c>
      <c r="N5277" s="23">
        <v>0</v>
      </c>
      <c r="O5277" s="23">
        <v>12</v>
      </c>
      <c r="P5277" s="23" t="s">
        <v>89</v>
      </c>
      <c r="Q5277" s="23" t="s">
        <v>34</v>
      </c>
      <c r="R5277" s="23">
        <f t="shared" si="410"/>
        <v>1</v>
      </c>
      <c r="S5277" s="23" t="str">
        <f t="shared" si="411"/>
        <v>ORD105276_20240710_CUST00090_MED004</v>
      </c>
      <c r="T5277" s="23">
        <f t="shared" si="412"/>
        <v>1</v>
      </c>
      <c r="U5277" s="6">
        <f t="shared" si="413"/>
        <v>225.72</v>
      </c>
      <c r="V5277" s="6">
        <f>tbl_Raw_Data[[#This Row],[Discount_Pct]]*tbl_Raw_Data[[#This Row],[Gross_Amount]]/100</f>
        <v>0</v>
      </c>
      <c r="W5277" s="6">
        <f>tbl_Raw_Data[[#This Row],[Gross_Amount]]-tbl_Raw_Data[[#This Row],[Discount_Amount]]</f>
        <v>225.72</v>
      </c>
      <c r="X5277" s="6">
        <f>tbl_Raw_Data[[#This Row],[Net_Amount_Before_Tax]]*tbl_Raw_Data[[#This Row],[Tax_Pct]]/100</f>
        <v>27.086399999999998</v>
      </c>
      <c r="Y5277" s="6">
        <f>tbl_Raw_Data[[#This Row],[Net_Amount_Before_Tax]]+tbl_Raw_Data[[#This Row],[Tax_Amount]]</f>
        <v>252.8064</v>
      </c>
      <c r="Z5277" s="6">
        <f t="shared" si="414"/>
        <v>5</v>
      </c>
    </row>
    <row r="5278" spans="1:26" x14ac:dyDescent="0.3">
      <c r="A5278" s="23" t="s">
        <v>7362</v>
      </c>
      <c r="B5278" s="34">
        <v>45762</v>
      </c>
      <c r="C5278" s="23" t="s">
        <v>7363</v>
      </c>
      <c r="D5278" s="23" t="s">
        <v>159</v>
      </c>
      <c r="E5278" s="23" t="s">
        <v>47</v>
      </c>
      <c r="F5278" s="23">
        <v>400001</v>
      </c>
      <c r="G5278" s="23" t="s">
        <v>20</v>
      </c>
      <c r="H5278" s="23" t="s">
        <v>21</v>
      </c>
      <c r="I5278" s="23" t="s">
        <v>22</v>
      </c>
      <c r="J5278" s="23" t="s">
        <v>23</v>
      </c>
      <c r="K5278" s="23" t="s">
        <v>24</v>
      </c>
      <c r="L5278" s="23">
        <v>1</v>
      </c>
      <c r="M5278" s="23">
        <v>136.22999999999999</v>
      </c>
      <c r="N5278" s="23">
        <v>5</v>
      </c>
      <c r="O5278" s="23">
        <v>18</v>
      </c>
      <c r="P5278" s="23" t="s">
        <v>58</v>
      </c>
      <c r="Q5278" s="23" t="s">
        <v>90</v>
      </c>
      <c r="R5278" s="23">
        <f t="shared" si="410"/>
        <v>1</v>
      </c>
      <c r="S5278" s="23" t="str">
        <f t="shared" si="411"/>
        <v>ORD105277_20250415_CUST00120_MED024</v>
      </c>
      <c r="T5278" s="23">
        <f t="shared" si="412"/>
        <v>1</v>
      </c>
      <c r="U5278" s="6">
        <f t="shared" si="413"/>
        <v>136.22999999999999</v>
      </c>
      <c r="V5278" s="6">
        <f>tbl_Raw_Data[[#This Row],[Discount_Pct]]*tbl_Raw_Data[[#This Row],[Gross_Amount]]/100</f>
        <v>6.8114999999999997</v>
      </c>
      <c r="W5278" s="6">
        <f>tbl_Raw_Data[[#This Row],[Gross_Amount]]-tbl_Raw_Data[[#This Row],[Discount_Amount]]</f>
        <v>129.41849999999999</v>
      </c>
      <c r="X5278" s="6">
        <f>tbl_Raw_Data[[#This Row],[Net_Amount_Before_Tax]]*tbl_Raw_Data[[#This Row],[Tax_Pct]]/100</f>
        <v>23.29533</v>
      </c>
      <c r="Y5278" s="6">
        <f>tbl_Raw_Data[[#This Row],[Net_Amount_Before_Tax]]+tbl_Raw_Data[[#This Row],[Tax_Amount]]</f>
        <v>152.71383</v>
      </c>
      <c r="Z5278" s="6">
        <f t="shared" si="414"/>
        <v>1</v>
      </c>
    </row>
    <row r="5279" spans="1:26" x14ac:dyDescent="0.3">
      <c r="A5279" s="23" t="s">
        <v>7364</v>
      </c>
      <c r="B5279" s="34">
        <v>45979</v>
      </c>
      <c r="C5279" s="23" t="s">
        <v>7365</v>
      </c>
      <c r="D5279" s="23" t="s">
        <v>28</v>
      </c>
      <c r="E5279" s="23" t="s">
        <v>29</v>
      </c>
      <c r="F5279" s="23">
        <v>500032</v>
      </c>
      <c r="G5279" s="23" t="s">
        <v>107</v>
      </c>
      <c r="H5279" s="23" t="s">
        <v>108</v>
      </c>
      <c r="I5279" s="23" t="s">
        <v>63</v>
      </c>
      <c r="J5279" s="23" t="s">
        <v>42</v>
      </c>
      <c r="K5279" s="23" t="s">
        <v>57</v>
      </c>
      <c r="L5279" s="23">
        <v>4</v>
      </c>
      <c r="M5279" s="23">
        <v>90.76</v>
      </c>
      <c r="N5279" s="23">
        <v>20</v>
      </c>
      <c r="O5279" s="23">
        <v>5</v>
      </c>
      <c r="P5279" s="23" t="s">
        <v>43</v>
      </c>
      <c r="Q5279" s="23" t="s">
        <v>90</v>
      </c>
      <c r="R5279" s="23">
        <f t="shared" si="410"/>
        <v>1</v>
      </c>
      <c r="S5279" s="23" t="str">
        <f t="shared" si="411"/>
        <v>ORD105278_20251118_CUST03414_MED005</v>
      </c>
      <c r="T5279" s="23">
        <f t="shared" si="412"/>
        <v>1</v>
      </c>
      <c r="U5279" s="6">
        <f t="shared" si="413"/>
        <v>363.04</v>
      </c>
      <c r="V5279" s="6">
        <f>tbl_Raw_Data[[#This Row],[Discount_Pct]]*tbl_Raw_Data[[#This Row],[Gross_Amount]]/100</f>
        <v>72.608000000000004</v>
      </c>
      <c r="W5279" s="6">
        <f>tbl_Raw_Data[[#This Row],[Gross_Amount]]-tbl_Raw_Data[[#This Row],[Discount_Amount]]</f>
        <v>290.43200000000002</v>
      </c>
      <c r="X5279" s="6">
        <f>tbl_Raw_Data[[#This Row],[Net_Amount_Before_Tax]]*tbl_Raw_Data[[#This Row],[Tax_Pct]]/100</f>
        <v>14.521600000000001</v>
      </c>
      <c r="Y5279" s="6">
        <f>tbl_Raw_Data[[#This Row],[Net_Amount_Before_Tax]]+tbl_Raw_Data[[#This Row],[Tax_Amount]]</f>
        <v>304.95359999999999</v>
      </c>
      <c r="Z5279" s="6">
        <f t="shared" si="414"/>
        <v>1</v>
      </c>
    </row>
    <row r="5280" spans="1:26" x14ac:dyDescent="0.3">
      <c r="A5280" s="23" t="s">
        <v>7366</v>
      </c>
      <c r="B5280" s="34">
        <v>45785</v>
      </c>
      <c r="C5280" s="23" t="s">
        <v>5676</v>
      </c>
      <c r="D5280" s="23" t="s">
        <v>130</v>
      </c>
      <c r="E5280" s="23" t="s">
        <v>131</v>
      </c>
      <c r="F5280" s="23">
        <v>700102</v>
      </c>
      <c r="G5280" s="23" t="s">
        <v>145</v>
      </c>
      <c r="H5280" s="23" t="s">
        <v>146</v>
      </c>
      <c r="I5280" s="23" t="s">
        <v>147</v>
      </c>
      <c r="J5280" s="23" t="s">
        <v>148</v>
      </c>
      <c r="K5280" s="23" t="s">
        <v>24</v>
      </c>
      <c r="L5280" s="23">
        <v>2</v>
      </c>
      <c r="M5280" s="23">
        <v>118.6</v>
      </c>
      <c r="N5280" s="23">
        <v>15</v>
      </c>
      <c r="O5280" s="23">
        <v>12</v>
      </c>
      <c r="P5280" s="23" t="s">
        <v>65</v>
      </c>
      <c r="Q5280" s="23" t="s">
        <v>34</v>
      </c>
      <c r="R5280" s="23">
        <f t="shared" si="410"/>
        <v>1</v>
      </c>
      <c r="S5280" s="23" t="str">
        <f t="shared" si="411"/>
        <v>ORD105279_20250508_CUST01498_MED016</v>
      </c>
      <c r="T5280" s="23">
        <f t="shared" si="412"/>
        <v>1</v>
      </c>
      <c r="U5280" s="6">
        <f t="shared" si="413"/>
        <v>237.2</v>
      </c>
      <c r="V5280" s="6">
        <f>tbl_Raw_Data[[#This Row],[Discount_Pct]]*tbl_Raw_Data[[#This Row],[Gross_Amount]]/100</f>
        <v>35.58</v>
      </c>
      <c r="W5280" s="6">
        <f>tbl_Raw_Data[[#This Row],[Gross_Amount]]-tbl_Raw_Data[[#This Row],[Discount_Amount]]</f>
        <v>201.62</v>
      </c>
      <c r="X5280" s="6">
        <f>tbl_Raw_Data[[#This Row],[Net_Amount_Before_Tax]]*tbl_Raw_Data[[#This Row],[Tax_Pct]]/100</f>
        <v>24.194400000000002</v>
      </c>
      <c r="Y5280" s="6">
        <f>tbl_Raw_Data[[#This Row],[Net_Amount_Before_Tax]]+tbl_Raw_Data[[#This Row],[Tax_Amount]]</f>
        <v>225.81440000000001</v>
      </c>
      <c r="Z5280" s="6">
        <f t="shared" si="414"/>
        <v>2</v>
      </c>
    </row>
    <row r="5281" spans="1:26" x14ac:dyDescent="0.3">
      <c r="A5281" s="23" t="s">
        <v>7367</v>
      </c>
      <c r="B5281" s="34">
        <v>45575</v>
      </c>
      <c r="C5281" s="23" t="s">
        <v>7368</v>
      </c>
      <c r="D5281" s="23" t="s">
        <v>183</v>
      </c>
      <c r="E5281" s="23" t="s">
        <v>184</v>
      </c>
      <c r="F5281" s="23">
        <v>122018</v>
      </c>
      <c r="G5281" s="23" t="s">
        <v>119</v>
      </c>
      <c r="H5281" s="23" t="s">
        <v>120</v>
      </c>
      <c r="I5281" s="23" t="s">
        <v>32</v>
      </c>
      <c r="J5281" s="23" t="s">
        <v>64</v>
      </c>
      <c r="K5281" s="23" t="s">
        <v>57</v>
      </c>
      <c r="L5281" s="23">
        <v>2</v>
      </c>
      <c r="M5281" s="23">
        <v>64.55</v>
      </c>
      <c r="N5281" s="23">
        <v>10</v>
      </c>
      <c r="O5281" s="23">
        <v>12</v>
      </c>
      <c r="P5281" s="23" t="s">
        <v>89</v>
      </c>
      <c r="Q5281" s="23" t="s">
        <v>34</v>
      </c>
      <c r="R5281" s="23">
        <f t="shared" si="410"/>
        <v>1</v>
      </c>
      <c r="S5281" s="23" t="str">
        <f t="shared" si="411"/>
        <v>ORD105280_20241010_CUST00479_MED010</v>
      </c>
      <c r="T5281" s="23">
        <f t="shared" si="412"/>
        <v>1</v>
      </c>
      <c r="U5281" s="6">
        <f t="shared" si="413"/>
        <v>129.1</v>
      </c>
      <c r="V5281" s="6">
        <f>tbl_Raw_Data[[#This Row],[Discount_Pct]]*tbl_Raw_Data[[#This Row],[Gross_Amount]]/100</f>
        <v>12.91</v>
      </c>
      <c r="W5281" s="6">
        <f>tbl_Raw_Data[[#This Row],[Gross_Amount]]-tbl_Raw_Data[[#This Row],[Discount_Amount]]</f>
        <v>116.19</v>
      </c>
      <c r="X5281" s="6">
        <f>tbl_Raw_Data[[#This Row],[Net_Amount_Before_Tax]]*tbl_Raw_Data[[#This Row],[Tax_Pct]]/100</f>
        <v>13.9428</v>
      </c>
      <c r="Y5281" s="6">
        <f>tbl_Raw_Data[[#This Row],[Net_Amount_Before_Tax]]+tbl_Raw_Data[[#This Row],[Tax_Amount]]</f>
        <v>130.1328</v>
      </c>
      <c r="Z5281" s="6">
        <f t="shared" si="414"/>
        <v>3</v>
      </c>
    </row>
    <row r="5282" spans="1:26" x14ac:dyDescent="0.3">
      <c r="A5282" s="23" t="s">
        <v>7369</v>
      </c>
      <c r="B5282" s="34">
        <v>45743</v>
      </c>
      <c r="C5282" s="23" t="s">
        <v>686</v>
      </c>
      <c r="D5282" s="23" t="s">
        <v>142</v>
      </c>
      <c r="E5282" s="23" t="s">
        <v>81</v>
      </c>
      <c r="F5282" s="23">
        <v>380054</v>
      </c>
      <c r="G5282" s="23" t="s">
        <v>48</v>
      </c>
      <c r="H5282" s="23" t="s">
        <v>49</v>
      </c>
      <c r="I5282" s="23" t="s">
        <v>50</v>
      </c>
      <c r="J5282" s="23" t="s">
        <v>23</v>
      </c>
      <c r="K5282" s="23" t="s">
        <v>24</v>
      </c>
      <c r="L5282" s="23">
        <v>2</v>
      </c>
      <c r="M5282" s="23">
        <v>105.29</v>
      </c>
      <c r="N5282" s="23">
        <v>10</v>
      </c>
      <c r="O5282" s="23">
        <v>12</v>
      </c>
      <c r="P5282" s="23" t="s">
        <v>58</v>
      </c>
      <c r="Q5282" s="23" t="s">
        <v>90</v>
      </c>
      <c r="R5282" s="23">
        <f t="shared" si="410"/>
        <v>1</v>
      </c>
      <c r="S5282" s="23" t="str">
        <f t="shared" si="411"/>
        <v>ORD105281_20250327_CUST01471_MED028</v>
      </c>
      <c r="T5282" s="23">
        <f t="shared" si="412"/>
        <v>1</v>
      </c>
      <c r="U5282" s="6">
        <f t="shared" si="413"/>
        <v>210.58</v>
      </c>
      <c r="V5282" s="6">
        <f>tbl_Raw_Data[[#This Row],[Discount_Pct]]*tbl_Raw_Data[[#This Row],[Gross_Amount]]/100</f>
        <v>21.058000000000003</v>
      </c>
      <c r="W5282" s="6">
        <f>tbl_Raw_Data[[#This Row],[Gross_Amount]]-tbl_Raw_Data[[#This Row],[Discount_Amount]]</f>
        <v>189.52200000000002</v>
      </c>
      <c r="X5282" s="6">
        <f>tbl_Raw_Data[[#This Row],[Net_Amount_Before_Tax]]*tbl_Raw_Data[[#This Row],[Tax_Pct]]/100</f>
        <v>22.742640000000002</v>
      </c>
      <c r="Y5282" s="6">
        <f>tbl_Raw_Data[[#This Row],[Net_Amount_Before_Tax]]+tbl_Raw_Data[[#This Row],[Tax_Amount]]</f>
        <v>212.26464000000001</v>
      </c>
      <c r="Z5282" s="6">
        <f t="shared" si="414"/>
        <v>1</v>
      </c>
    </row>
    <row r="5283" spans="1:26" x14ac:dyDescent="0.3">
      <c r="A5283" s="23" t="s">
        <v>7370</v>
      </c>
      <c r="B5283" s="34">
        <v>45695</v>
      </c>
      <c r="C5283" s="23" t="s">
        <v>706</v>
      </c>
      <c r="D5283" s="23" t="s">
        <v>87</v>
      </c>
      <c r="E5283" s="23" t="s">
        <v>88</v>
      </c>
      <c r="F5283" s="23">
        <v>600096</v>
      </c>
      <c r="G5283" s="23" t="s">
        <v>315</v>
      </c>
      <c r="H5283" s="23" t="s">
        <v>316</v>
      </c>
      <c r="I5283" s="23" t="s">
        <v>50</v>
      </c>
      <c r="J5283" s="23" t="s">
        <v>114</v>
      </c>
      <c r="K5283" s="23" t="s">
        <v>24</v>
      </c>
      <c r="L5283" s="23">
        <v>1</v>
      </c>
      <c r="M5283" s="23">
        <v>128.13999999999999</v>
      </c>
      <c r="N5283" s="23">
        <v>0</v>
      </c>
      <c r="O5283" s="23">
        <v>5</v>
      </c>
      <c r="P5283" s="23" t="s">
        <v>89</v>
      </c>
      <c r="Q5283" s="23" t="s">
        <v>34</v>
      </c>
      <c r="R5283" s="23">
        <f t="shared" si="410"/>
        <v>1</v>
      </c>
      <c r="S5283" s="23" t="str">
        <f t="shared" si="411"/>
        <v>ORD105282_20250207_CUST03366_MED012</v>
      </c>
      <c r="T5283" s="23">
        <f t="shared" si="412"/>
        <v>1</v>
      </c>
      <c r="U5283" s="6">
        <f t="shared" si="413"/>
        <v>128.13999999999999</v>
      </c>
      <c r="V5283" s="6">
        <f>tbl_Raw_Data[[#This Row],[Discount_Pct]]*tbl_Raw_Data[[#This Row],[Gross_Amount]]/100</f>
        <v>0</v>
      </c>
      <c r="W5283" s="6">
        <f>tbl_Raw_Data[[#This Row],[Gross_Amount]]-tbl_Raw_Data[[#This Row],[Discount_Amount]]</f>
        <v>128.13999999999999</v>
      </c>
      <c r="X5283" s="6">
        <f>tbl_Raw_Data[[#This Row],[Net_Amount_Before_Tax]]*tbl_Raw_Data[[#This Row],[Tax_Pct]]/100</f>
        <v>6.4069999999999991</v>
      </c>
      <c r="Y5283" s="6">
        <f>tbl_Raw_Data[[#This Row],[Net_Amount_Before_Tax]]+tbl_Raw_Data[[#This Row],[Tax_Amount]]</f>
        <v>134.547</v>
      </c>
      <c r="Z5283" s="6">
        <f t="shared" si="414"/>
        <v>5</v>
      </c>
    </row>
    <row r="5284" spans="1:26" x14ac:dyDescent="0.3">
      <c r="A5284" s="23" t="s">
        <v>7371</v>
      </c>
      <c r="B5284" s="34">
        <v>45843</v>
      </c>
      <c r="C5284" s="23" t="s">
        <v>7372</v>
      </c>
      <c r="D5284" s="23" t="s">
        <v>92</v>
      </c>
      <c r="E5284" s="23" t="s">
        <v>93</v>
      </c>
      <c r="F5284" s="23">
        <v>560066</v>
      </c>
      <c r="G5284" s="23" t="s">
        <v>48</v>
      </c>
      <c r="H5284" s="23" t="s">
        <v>49</v>
      </c>
      <c r="I5284" s="23" t="s">
        <v>50</v>
      </c>
      <c r="J5284" s="23" t="s">
        <v>23</v>
      </c>
      <c r="K5284" s="23" t="s">
        <v>24</v>
      </c>
      <c r="L5284" s="23">
        <v>2</v>
      </c>
      <c r="M5284" s="23">
        <v>116.65</v>
      </c>
      <c r="N5284" s="23">
        <v>15</v>
      </c>
      <c r="O5284" s="23">
        <v>5</v>
      </c>
      <c r="P5284" s="23" t="s">
        <v>65</v>
      </c>
      <c r="Q5284" s="23" t="s">
        <v>34</v>
      </c>
      <c r="R5284" s="23">
        <f t="shared" si="410"/>
        <v>1</v>
      </c>
      <c r="S5284" s="23" t="str">
        <f t="shared" si="411"/>
        <v>ORD105283_20250705_CUST02792_MED028</v>
      </c>
      <c r="T5284" s="23">
        <f t="shared" si="412"/>
        <v>1</v>
      </c>
      <c r="U5284" s="6">
        <f t="shared" si="413"/>
        <v>233.3</v>
      </c>
      <c r="V5284" s="6">
        <f>tbl_Raw_Data[[#This Row],[Discount_Pct]]*tbl_Raw_Data[[#This Row],[Gross_Amount]]/100</f>
        <v>34.994999999999997</v>
      </c>
      <c r="W5284" s="6">
        <f>tbl_Raw_Data[[#This Row],[Gross_Amount]]-tbl_Raw_Data[[#This Row],[Discount_Amount]]</f>
        <v>198.30500000000001</v>
      </c>
      <c r="X5284" s="6">
        <f>tbl_Raw_Data[[#This Row],[Net_Amount_Before_Tax]]*tbl_Raw_Data[[#This Row],[Tax_Pct]]/100</f>
        <v>9.9152500000000003</v>
      </c>
      <c r="Y5284" s="6">
        <f>tbl_Raw_Data[[#This Row],[Net_Amount_Before_Tax]]+tbl_Raw_Data[[#This Row],[Tax_Amount]]</f>
        <v>208.22025000000002</v>
      </c>
      <c r="Z5284" s="6">
        <f t="shared" si="414"/>
        <v>1</v>
      </c>
    </row>
    <row r="5285" spans="1:26" x14ac:dyDescent="0.3">
      <c r="A5285" s="23" t="s">
        <v>7373</v>
      </c>
      <c r="B5285" s="34">
        <v>45825</v>
      </c>
      <c r="C5285" s="23" t="s">
        <v>5057</v>
      </c>
      <c r="D5285" s="23" t="s">
        <v>80</v>
      </c>
      <c r="E5285" s="23" t="s">
        <v>81</v>
      </c>
      <c r="F5285" s="23">
        <v>395010</v>
      </c>
      <c r="G5285" s="23" t="s">
        <v>132</v>
      </c>
      <c r="H5285" s="23" t="s">
        <v>133</v>
      </c>
      <c r="I5285" s="23" t="s">
        <v>134</v>
      </c>
      <c r="J5285" s="23" t="s">
        <v>135</v>
      </c>
      <c r="K5285" s="23" t="s">
        <v>57</v>
      </c>
      <c r="L5285" s="23">
        <v>1</v>
      </c>
      <c r="M5285" s="23">
        <v>67.75</v>
      </c>
      <c r="N5285" s="23">
        <v>5</v>
      </c>
      <c r="O5285" s="23">
        <v>12</v>
      </c>
      <c r="P5285" s="23" t="s">
        <v>43</v>
      </c>
      <c r="Q5285" s="23" t="s">
        <v>34</v>
      </c>
      <c r="R5285" s="23">
        <f t="shared" si="410"/>
        <v>1</v>
      </c>
      <c r="S5285" s="23" t="str">
        <f t="shared" si="411"/>
        <v>ORD105284_20250617_CUST02010_MED007</v>
      </c>
      <c r="T5285" s="23">
        <f t="shared" si="412"/>
        <v>1</v>
      </c>
      <c r="U5285" s="6">
        <f t="shared" si="413"/>
        <v>67.75</v>
      </c>
      <c r="V5285" s="6">
        <f>tbl_Raw_Data[[#This Row],[Discount_Pct]]*tbl_Raw_Data[[#This Row],[Gross_Amount]]/100</f>
        <v>3.3875000000000002</v>
      </c>
      <c r="W5285" s="6">
        <f>tbl_Raw_Data[[#This Row],[Gross_Amount]]-tbl_Raw_Data[[#This Row],[Discount_Amount]]</f>
        <v>64.362499999999997</v>
      </c>
      <c r="X5285" s="6">
        <f>tbl_Raw_Data[[#This Row],[Net_Amount_Before_Tax]]*tbl_Raw_Data[[#This Row],[Tax_Pct]]/100</f>
        <v>7.7234999999999987</v>
      </c>
      <c r="Y5285" s="6">
        <f>tbl_Raw_Data[[#This Row],[Net_Amount_Before_Tax]]+tbl_Raw_Data[[#This Row],[Tax_Amount]]</f>
        <v>72.085999999999999</v>
      </c>
      <c r="Z5285" s="6">
        <f t="shared" si="414"/>
        <v>2</v>
      </c>
    </row>
    <row r="5286" spans="1:26" x14ac:dyDescent="0.3">
      <c r="A5286" s="23" t="s">
        <v>7374</v>
      </c>
      <c r="B5286" s="34">
        <v>45361</v>
      </c>
      <c r="C5286" s="23" t="s">
        <v>1708</v>
      </c>
      <c r="D5286" s="23" t="s">
        <v>87</v>
      </c>
      <c r="E5286" s="23" t="s">
        <v>88</v>
      </c>
      <c r="F5286" s="23">
        <v>600096</v>
      </c>
      <c r="G5286" s="23" t="s">
        <v>124</v>
      </c>
      <c r="H5286" s="23" t="s">
        <v>125</v>
      </c>
      <c r="I5286" s="23" t="s">
        <v>104</v>
      </c>
      <c r="J5286" s="23" t="s">
        <v>114</v>
      </c>
      <c r="K5286" s="23" t="s">
        <v>24</v>
      </c>
      <c r="L5286" s="23">
        <v>4</v>
      </c>
      <c r="M5286" s="23">
        <v>121.85</v>
      </c>
      <c r="N5286" s="23">
        <v>5</v>
      </c>
      <c r="O5286" s="23">
        <v>12</v>
      </c>
      <c r="P5286" s="23" t="s">
        <v>43</v>
      </c>
      <c r="Q5286" s="23" t="s">
        <v>90</v>
      </c>
      <c r="R5286" s="23">
        <f t="shared" si="410"/>
        <v>1</v>
      </c>
      <c r="S5286" s="23" t="str">
        <f t="shared" si="411"/>
        <v>ORD105285_20240310_CUST01122_MED018</v>
      </c>
      <c r="T5286" s="23">
        <f t="shared" si="412"/>
        <v>1</v>
      </c>
      <c r="U5286" s="6">
        <f t="shared" si="413"/>
        <v>487.4</v>
      </c>
      <c r="V5286" s="6">
        <f>tbl_Raw_Data[[#This Row],[Discount_Pct]]*tbl_Raw_Data[[#This Row],[Gross_Amount]]/100</f>
        <v>24.37</v>
      </c>
      <c r="W5286" s="6">
        <f>tbl_Raw_Data[[#This Row],[Gross_Amount]]-tbl_Raw_Data[[#This Row],[Discount_Amount]]</f>
        <v>463.03</v>
      </c>
      <c r="X5286" s="6">
        <f>tbl_Raw_Data[[#This Row],[Net_Amount_Before_Tax]]*tbl_Raw_Data[[#This Row],[Tax_Pct]]/100</f>
        <v>55.563599999999994</v>
      </c>
      <c r="Y5286" s="6">
        <f>tbl_Raw_Data[[#This Row],[Net_Amount_Before_Tax]]+tbl_Raw_Data[[#This Row],[Tax_Amount]]</f>
        <v>518.59359999999992</v>
      </c>
      <c r="Z5286" s="6">
        <f t="shared" si="414"/>
        <v>2</v>
      </c>
    </row>
    <row r="5287" spans="1:26" x14ac:dyDescent="0.3">
      <c r="A5287" s="23" t="s">
        <v>7375</v>
      </c>
      <c r="B5287" s="34">
        <v>45371</v>
      </c>
      <c r="C5287" s="23" t="s">
        <v>7376</v>
      </c>
      <c r="D5287" s="23" t="s">
        <v>28</v>
      </c>
      <c r="E5287" s="23" t="s">
        <v>29</v>
      </c>
      <c r="F5287" s="23">
        <v>500084</v>
      </c>
      <c r="G5287" s="23" t="s">
        <v>68</v>
      </c>
      <c r="H5287" s="23" t="s">
        <v>69</v>
      </c>
      <c r="I5287" s="23" t="s">
        <v>55</v>
      </c>
      <c r="J5287" s="23" t="s">
        <v>56</v>
      </c>
      <c r="K5287" s="23" t="s">
        <v>24</v>
      </c>
      <c r="L5287" s="23">
        <v>2</v>
      </c>
      <c r="M5287" s="23">
        <v>27.96</v>
      </c>
      <c r="N5287" s="23">
        <v>10</v>
      </c>
      <c r="O5287" s="23">
        <v>5</v>
      </c>
      <c r="P5287" s="23" t="s">
        <v>33</v>
      </c>
      <c r="Q5287" s="23" t="s">
        <v>26</v>
      </c>
      <c r="R5287" s="23">
        <f t="shared" si="410"/>
        <v>1</v>
      </c>
      <c r="S5287" s="23" t="str">
        <f t="shared" si="411"/>
        <v>ORD105286_20240320_CUST00075_MED003</v>
      </c>
      <c r="T5287" s="23">
        <f t="shared" si="412"/>
        <v>1</v>
      </c>
      <c r="U5287" s="6">
        <f t="shared" si="413"/>
        <v>55.92</v>
      </c>
      <c r="V5287" s="6">
        <f>tbl_Raw_Data[[#This Row],[Discount_Pct]]*tbl_Raw_Data[[#This Row],[Gross_Amount]]/100</f>
        <v>5.5920000000000005</v>
      </c>
      <c r="W5287" s="6">
        <f>tbl_Raw_Data[[#This Row],[Gross_Amount]]-tbl_Raw_Data[[#This Row],[Discount_Amount]]</f>
        <v>50.328000000000003</v>
      </c>
      <c r="X5287" s="6">
        <f>tbl_Raw_Data[[#This Row],[Net_Amount_Before_Tax]]*tbl_Raw_Data[[#This Row],[Tax_Pct]]/100</f>
        <v>2.5164</v>
      </c>
      <c r="Y5287" s="6">
        <f>tbl_Raw_Data[[#This Row],[Net_Amount_Before_Tax]]+tbl_Raw_Data[[#This Row],[Tax_Amount]]</f>
        <v>52.8444</v>
      </c>
      <c r="Z5287" s="6">
        <f t="shared" si="414"/>
        <v>4</v>
      </c>
    </row>
    <row r="5288" spans="1:26" x14ac:dyDescent="0.3">
      <c r="A5288" s="23" t="s">
        <v>7377</v>
      </c>
      <c r="B5288" s="34">
        <v>45711</v>
      </c>
      <c r="C5288" s="23" t="s">
        <v>4178</v>
      </c>
      <c r="D5288" s="23" t="s">
        <v>72</v>
      </c>
      <c r="E5288" s="23" t="s">
        <v>73</v>
      </c>
      <c r="F5288" s="23">
        <v>302019</v>
      </c>
      <c r="G5288" s="23" t="s">
        <v>30</v>
      </c>
      <c r="H5288" s="23" t="s">
        <v>31</v>
      </c>
      <c r="I5288" s="23" t="s">
        <v>32</v>
      </c>
      <c r="J5288" s="23" t="s">
        <v>23</v>
      </c>
      <c r="K5288" s="23" t="s">
        <v>24</v>
      </c>
      <c r="L5288" s="23">
        <v>3</v>
      </c>
      <c r="M5288" s="23">
        <v>143.22</v>
      </c>
      <c r="N5288" s="23">
        <v>5</v>
      </c>
      <c r="O5288" s="23">
        <v>18</v>
      </c>
      <c r="P5288" s="23" t="s">
        <v>58</v>
      </c>
      <c r="Q5288" s="23" t="s">
        <v>34</v>
      </c>
      <c r="R5288" s="23">
        <f t="shared" si="410"/>
        <v>1</v>
      </c>
      <c r="S5288" s="23" t="str">
        <f t="shared" si="411"/>
        <v>ORD105287_20250223_CUST02734_MED017</v>
      </c>
      <c r="T5288" s="23">
        <f t="shared" si="412"/>
        <v>1</v>
      </c>
      <c r="U5288" s="6">
        <f t="shared" si="413"/>
        <v>429.65999999999997</v>
      </c>
      <c r="V5288" s="6">
        <f>tbl_Raw_Data[[#This Row],[Discount_Pct]]*tbl_Raw_Data[[#This Row],[Gross_Amount]]/100</f>
        <v>21.482999999999997</v>
      </c>
      <c r="W5288" s="6">
        <f>tbl_Raw_Data[[#This Row],[Gross_Amount]]-tbl_Raw_Data[[#This Row],[Discount_Amount]]</f>
        <v>408.17699999999996</v>
      </c>
      <c r="X5288" s="6">
        <f>tbl_Raw_Data[[#This Row],[Net_Amount_Before_Tax]]*tbl_Raw_Data[[#This Row],[Tax_Pct]]/100</f>
        <v>73.471859999999992</v>
      </c>
      <c r="Y5288" s="6">
        <f>tbl_Raw_Data[[#This Row],[Net_Amount_Before_Tax]]+tbl_Raw_Data[[#This Row],[Tax_Amount]]</f>
        <v>481.64885999999996</v>
      </c>
      <c r="Z5288" s="6">
        <f t="shared" si="414"/>
        <v>3</v>
      </c>
    </row>
    <row r="5289" spans="1:26" x14ac:dyDescent="0.3">
      <c r="A5289" s="23" t="s">
        <v>7378</v>
      </c>
      <c r="B5289" s="34">
        <v>45630</v>
      </c>
      <c r="C5289" s="23" t="s">
        <v>340</v>
      </c>
      <c r="D5289" s="23" t="s">
        <v>100</v>
      </c>
      <c r="E5289" s="23" t="s">
        <v>101</v>
      </c>
      <c r="F5289" s="23">
        <v>201305</v>
      </c>
      <c r="G5289" s="23" t="s">
        <v>39</v>
      </c>
      <c r="H5289" s="23" t="s">
        <v>40</v>
      </c>
      <c r="I5289" s="23" t="s">
        <v>41</v>
      </c>
      <c r="J5289" s="23" t="s">
        <v>42</v>
      </c>
      <c r="K5289" s="23" t="s">
        <v>24</v>
      </c>
      <c r="L5289" s="23">
        <v>2</v>
      </c>
      <c r="M5289" s="23">
        <v>33.21</v>
      </c>
      <c r="N5289" s="23">
        <v>5</v>
      </c>
      <c r="O5289" s="23">
        <v>5</v>
      </c>
      <c r="P5289" s="23" t="s">
        <v>43</v>
      </c>
      <c r="Q5289" s="23" t="s">
        <v>34</v>
      </c>
      <c r="R5289" s="23">
        <f t="shared" si="410"/>
        <v>1</v>
      </c>
      <c r="S5289" s="23" t="str">
        <f t="shared" si="411"/>
        <v>ORD105288_20241204_CUST02811_MED001</v>
      </c>
      <c r="T5289" s="23">
        <f t="shared" si="412"/>
        <v>1</v>
      </c>
      <c r="U5289" s="6">
        <f t="shared" si="413"/>
        <v>66.42</v>
      </c>
      <c r="V5289" s="6">
        <f>tbl_Raw_Data[[#This Row],[Discount_Pct]]*tbl_Raw_Data[[#This Row],[Gross_Amount]]/100</f>
        <v>3.3210000000000002</v>
      </c>
      <c r="W5289" s="6">
        <f>tbl_Raw_Data[[#This Row],[Gross_Amount]]-tbl_Raw_Data[[#This Row],[Discount_Amount]]</f>
        <v>63.099000000000004</v>
      </c>
      <c r="X5289" s="6">
        <f>tbl_Raw_Data[[#This Row],[Net_Amount_Before_Tax]]*tbl_Raw_Data[[#This Row],[Tax_Pct]]/100</f>
        <v>3.1549499999999999</v>
      </c>
      <c r="Y5289" s="6">
        <f>tbl_Raw_Data[[#This Row],[Net_Amount_Before_Tax]]+tbl_Raw_Data[[#This Row],[Tax_Amount]]</f>
        <v>66.253950000000003</v>
      </c>
      <c r="Z5289" s="6">
        <f t="shared" si="414"/>
        <v>2</v>
      </c>
    </row>
    <row r="5290" spans="1:26" x14ac:dyDescent="0.3">
      <c r="A5290" s="23" t="s">
        <v>7379</v>
      </c>
      <c r="B5290" s="34">
        <v>45706</v>
      </c>
      <c r="C5290" s="23" t="s">
        <v>7380</v>
      </c>
      <c r="D5290" s="23" t="s">
        <v>87</v>
      </c>
      <c r="E5290" s="23" t="s">
        <v>88</v>
      </c>
      <c r="F5290" s="23">
        <v>600001</v>
      </c>
      <c r="G5290" s="23" t="s">
        <v>256</v>
      </c>
      <c r="H5290" s="23" t="s">
        <v>257</v>
      </c>
      <c r="I5290" s="23" t="s">
        <v>22</v>
      </c>
      <c r="J5290" s="23" t="s">
        <v>258</v>
      </c>
      <c r="K5290" s="23" t="s">
        <v>57</v>
      </c>
      <c r="L5290" s="23">
        <v>1</v>
      </c>
      <c r="M5290" s="23">
        <v>58.83</v>
      </c>
      <c r="N5290" s="23">
        <v>10</v>
      </c>
      <c r="O5290" s="23">
        <v>5</v>
      </c>
      <c r="P5290" s="23" t="s">
        <v>65</v>
      </c>
      <c r="Q5290" s="23" t="s">
        <v>34</v>
      </c>
      <c r="R5290" s="23">
        <f t="shared" si="410"/>
        <v>1</v>
      </c>
      <c r="S5290" s="23" t="str">
        <f t="shared" si="411"/>
        <v>ORD105289_20250218_CUST00858_MED025</v>
      </c>
      <c r="T5290" s="23">
        <f t="shared" si="412"/>
        <v>1</v>
      </c>
      <c r="U5290" s="6">
        <f t="shared" si="413"/>
        <v>58.83</v>
      </c>
      <c r="V5290" s="6">
        <f>tbl_Raw_Data[[#This Row],[Discount_Pct]]*tbl_Raw_Data[[#This Row],[Gross_Amount]]/100</f>
        <v>5.8829999999999991</v>
      </c>
      <c r="W5290" s="6">
        <f>tbl_Raw_Data[[#This Row],[Gross_Amount]]-tbl_Raw_Data[[#This Row],[Discount_Amount]]</f>
        <v>52.947000000000003</v>
      </c>
      <c r="X5290" s="6">
        <f>tbl_Raw_Data[[#This Row],[Net_Amount_Before_Tax]]*tbl_Raw_Data[[#This Row],[Tax_Pct]]/100</f>
        <v>2.6473500000000003</v>
      </c>
      <c r="Y5290" s="6">
        <f>tbl_Raw_Data[[#This Row],[Net_Amount_Before_Tax]]+tbl_Raw_Data[[#This Row],[Tax_Amount]]</f>
        <v>55.594350000000006</v>
      </c>
      <c r="Z5290" s="6">
        <f t="shared" si="414"/>
        <v>1</v>
      </c>
    </row>
    <row r="5291" spans="1:26" x14ac:dyDescent="0.3">
      <c r="A5291" s="23" t="s">
        <v>7379</v>
      </c>
      <c r="B5291" s="34">
        <v>45357</v>
      </c>
      <c r="C5291" s="23" t="s">
        <v>4468</v>
      </c>
      <c r="D5291" s="23" t="s">
        <v>80</v>
      </c>
      <c r="E5291" s="23" t="s">
        <v>81</v>
      </c>
      <c r="F5291" s="23">
        <v>395017</v>
      </c>
      <c r="G5291" s="23" t="s">
        <v>68</v>
      </c>
      <c r="H5291" s="23" t="s">
        <v>69</v>
      </c>
      <c r="I5291" s="23" t="s">
        <v>55</v>
      </c>
      <c r="J5291" s="23" t="s">
        <v>56</v>
      </c>
      <c r="K5291" s="23" t="s">
        <v>24</v>
      </c>
      <c r="L5291" s="23">
        <v>2</v>
      </c>
      <c r="M5291" s="23">
        <v>26.4</v>
      </c>
      <c r="N5291" s="23">
        <v>5</v>
      </c>
      <c r="O5291" s="23">
        <v>18</v>
      </c>
      <c r="P5291" s="23" t="s">
        <v>89</v>
      </c>
      <c r="Q5291" s="23" t="s">
        <v>90</v>
      </c>
      <c r="R5291" s="23">
        <f t="shared" si="410"/>
        <v>1</v>
      </c>
      <c r="S5291" s="23" t="str">
        <f t="shared" si="411"/>
        <v>ORD105289_20240306_CUST01201_MED003</v>
      </c>
      <c r="T5291" s="23">
        <f t="shared" si="412"/>
        <v>1</v>
      </c>
      <c r="U5291" s="6">
        <f t="shared" si="413"/>
        <v>52.8</v>
      </c>
      <c r="V5291" s="6">
        <f>tbl_Raw_Data[[#This Row],[Discount_Pct]]*tbl_Raw_Data[[#This Row],[Gross_Amount]]/100</f>
        <v>2.64</v>
      </c>
      <c r="W5291" s="6">
        <f>tbl_Raw_Data[[#This Row],[Gross_Amount]]-tbl_Raw_Data[[#This Row],[Discount_Amount]]</f>
        <v>50.16</v>
      </c>
      <c r="X5291" s="6">
        <f>tbl_Raw_Data[[#This Row],[Net_Amount_Before_Tax]]*tbl_Raw_Data[[#This Row],[Tax_Pct]]/100</f>
        <v>9.0287999999999986</v>
      </c>
      <c r="Y5291" s="6">
        <f>tbl_Raw_Data[[#This Row],[Net_Amount_Before_Tax]]+tbl_Raw_Data[[#This Row],[Tax_Amount]]</f>
        <v>59.188799999999993</v>
      </c>
      <c r="Z5291" s="6">
        <f t="shared" si="414"/>
        <v>1</v>
      </c>
    </row>
    <row r="5292" spans="1:26" x14ac:dyDescent="0.3">
      <c r="A5292" s="23" t="s">
        <v>7381</v>
      </c>
      <c r="B5292" s="34">
        <v>45836</v>
      </c>
      <c r="C5292" s="23" t="s">
        <v>7382</v>
      </c>
      <c r="D5292" s="23" t="s">
        <v>37</v>
      </c>
      <c r="E5292" s="23" t="s">
        <v>38</v>
      </c>
      <c r="F5292" s="23">
        <v>452016</v>
      </c>
      <c r="G5292" s="23" t="s">
        <v>20</v>
      </c>
      <c r="H5292" s="23" t="s">
        <v>21</v>
      </c>
      <c r="I5292" s="23" t="s">
        <v>22</v>
      </c>
      <c r="J5292" s="23" t="s">
        <v>23</v>
      </c>
      <c r="K5292" s="23" t="s">
        <v>24</v>
      </c>
      <c r="L5292" s="23">
        <v>2</v>
      </c>
      <c r="M5292" s="23">
        <v>137.35</v>
      </c>
      <c r="N5292" s="23">
        <v>5</v>
      </c>
      <c r="O5292" s="23">
        <v>5</v>
      </c>
      <c r="P5292" s="23" t="s">
        <v>33</v>
      </c>
      <c r="Q5292" s="23" t="s">
        <v>26</v>
      </c>
      <c r="R5292" s="23">
        <f t="shared" si="410"/>
        <v>1</v>
      </c>
      <c r="S5292" s="23" t="str">
        <f t="shared" si="411"/>
        <v>ORD105291_20250628_CUST03067_MED024</v>
      </c>
      <c r="T5292" s="23">
        <f t="shared" si="412"/>
        <v>1</v>
      </c>
      <c r="U5292" s="6">
        <f t="shared" si="413"/>
        <v>274.7</v>
      </c>
      <c r="V5292" s="6">
        <f>tbl_Raw_Data[[#This Row],[Discount_Pct]]*tbl_Raw_Data[[#This Row],[Gross_Amount]]/100</f>
        <v>13.734999999999999</v>
      </c>
      <c r="W5292" s="6">
        <f>tbl_Raw_Data[[#This Row],[Gross_Amount]]-tbl_Raw_Data[[#This Row],[Discount_Amount]]</f>
        <v>260.96499999999997</v>
      </c>
      <c r="X5292" s="6">
        <f>tbl_Raw_Data[[#This Row],[Net_Amount_Before_Tax]]*tbl_Raw_Data[[#This Row],[Tax_Pct]]/100</f>
        <v>13.048249999999998</v>
      </c>
      <c r="Y5292" s="6">
        <f>tbl_Raw_Data[[#This Row],[Net_Amount_Before_Tax]]+tbl_Raw_Data[[#This Row],[Tax_Amount]]</f>
        <v>274.01324999999997</v>
      </c>
      <c r="Z5292" s="6">
        <f t="shared" si="414"/>
        <v>0</v>
      </c>
    </row>
    <row r="5293" spans="1:26" x14ac:dyDescent="0.3">
      <c r="A5293" s="23" t="s">
        <v>7383</v>
      </c>
      <c r="B5293" s="34">
        <v>45396</v>
      </c>
      <c r="C5293" s="23" t="s">
        <v>2425</v>
      </c>
      <c r="D5293" s="23" t="s">
        <v>19</v>
      </c>
      <c r="E5293" s="23" t="s">
        <v>19</v>
      </c>
      <c r="F5293" s="23">
        <v>110044</v>
      </c>
      <c r="G5293" s="23" t="s">
        <v>167</v>
      </c>
      <c r="H5293" s="23" t="s">
        <v>168</v>
      </c>
      <c r="I5293" s="23" t="s">
        <v>113</v>
      </c>
      <c r="J5293" s="23" t="s">
        <v>42</v>
      </c>
      <c r="K5293" s="23" t="s">
        <v>24</v>
      </c>
      <c r="L5293" s="23">
        <v>3</v>
      </c>
      <c r="M5293" s="23">
        <v>185.15</v>
      </c>
      <c r="N5293" s="23">
        <v>0</v>
      </c>
      <c r="O5293" s="23">
        <v>12</v>
      </c>
      <c r="P5293" s="23" t="s">
        <v>25</v>
      </c>
      <c r="Q5293" s="23" t="s">
        <v>34</v>
      </c>
      <c r="R5293" s="23">
        <f t="shared" si="410"/>
        <v>1</v>
      </c>
      <c r="S5293" s="23" t="str">
        <f t="shared" si="411"/>
        <v>ORD105292_20240414_CUST02025_MED026</v>
      </c>
      <c r="T5293" s="23">
        <f t="shared" si="412"/>
        <v>1</v>
      </c>
      <c r="U5293" s="6">
        <f t="shared" si="413"/>
        <v>555.45000000000005</v>
      </c>
      <c r="V5293" s="6">
        <f>tbl_Raw_Data[[#This Row],[Discount_Pct]]*tbl_Raw_Data[[#This Row],[Gross_Amount]]/100</f>
        <v>0</v>
      </c>
      <c r="W5293" s="6">
        <f>tbl_Raw_Data[[#This Row],[Gross_Amount]]-tbl_Raw_Data[[#This Row],[Discount_Amount]]</f>
        <v>555.45000000000005</v>
      </c>
      <c r="X5293" s="6">
        <f>tbl_Raw_Data[[#This Row],[Net_Amount_Before_Tax]]*tbl_Raw_Data[[#This Row],[Tax_Pct]]/100</f>
        <v>66.654000000000011</v>
      </c>
      <c r="Y5293" s="6">
        <f>tbl_Raw_Data[[#This Row],[Net_Amount_Before_Tax]]+tbl_Raw_Data[[#This Row],[Tax_Amount]]</f>
        <v>622.10400000000004</v>
      </c>
      <c r="Z5293" s="6">
        <f t="shared" si="414"/>
        <v>8</v>
      </c>
    </row>
    <row r="5294" spans="1:26" x14ac:dyDescent="0.3">
      <c r="A5294" s="23" t="s">
        <v>7384</v>
      </c>
      <c r="B5294" s="34">
        <v>45996</v>
      </c>
      <c r="C5294" s="23" t="s">
        <v>1752</v>
      </c>
      <c r="D5294" s="23" t="s">
        <v>46</v>
      </c>
      <c r="E5294" s="23" t="s">
        <v>47</v>
      </c>
      <c r="F5294" s="23">
        <v>411014</v>
      </c>
      <c r="G5294" s="23" t="s">
        <v>82</v>
      </c>
      <c r="H5294" s="23" t="s">
        <v>83</v>
      </c>
      <c r="I5294" s="23" t="s">
        <v>84</v>
      </c>
      <c r="J5294" s="23" t="s">
        <v>85</v>
      </c>
      <c r="K5294" s="23" t="s">
        <v>24</v>
      </c>
      <c r="L5294" s="23">
        <v>3</v>
      </c>
      <c r="M5294" s="23">
        <v>277.97000000000003</v>
      </c>
      <c r="N5294" s="23">
        <v>5</v>
      </c>
      <c r="O5294" s="23">
        <v>18</v>
      </c>
      <c r="P5294" s="23" t="s">
        <v>65</v>
      </c>
      <c r="Q5294" s="23" t="s">
        <v>26</v>
      </c>
      <c r="R5294" s="23">
        <f t="shared" si="410"/>
        <v>1</v>
      </c>
      <c r="S5294" s="23" t="str">
        <f t="shared" si="411"/>
        <v>ORD105293_20251205_CUST01372_MED023</v>
      </c>
      <c r="T5294" s="23">
        <f t="shared" si="412"/>
        <v>1</v>
      </c>
      <c r="U5294" s="6">
        <f t="shared" si="413"/>
        <v>833.91000000000008</v>
      </c>
      <c r="V5294" s="6">
        <f>tbl_Raw_Data[[#This Row],[Discount_Pct]]*tbl_Raw_Data[[#This Row],[Gross_Amount]]/100</f>
        <v>41.695500000000003</v>
      </c>
      <c r="W5294" s="6">
        <f>tbl_Raw_Data[[#This Row],[Gross_Amount]]-tbl_Raw_Data[[#This Row],[Discount_Amount]]</f>
        <v>792.21450000000004</v>
      </c>
      <c r="X5294" s="6">
        <f>tbl_Raw_Data[[#This Row],[Net_Amount_Before_Tax]]*tbl_Raw_Data[[#This Row],[Tax_Pct]]/100</f>
        <v>142.59861000000001</v>
      </c>
      <c r="Y5294" s="6">
        <f>tbl_Raw_Data[[#This Row],[Net_Amount_Before_Tax]]+tbl_Raw_Data[[#This Row],[Tax_Amount]]</f>
        <v>934.81311000000005</v>
      </c>
      <c r="Z5294" s="6">
        <f t="shared" si="414"/>
        <v>2</v>
      </c>
    </row>
    <row r="5295" spans="1:26" x14ac:dyDescent="0.3">
      <c r="A5295" s="23" t="s">
        <v>7385</v>
      </c>
      <c r="B5295" s="34">
        <v>45675</v>
      </c>
      <c r="C5295" s="23" t="s">
        <v>1752</v>
      </c>
      <c r="D5295" s="23" t="s">
        <v>92</v>
      </c>
      <c r="E5295" s="23" t="s">
        <v>93</v>
      </c>
      <c r="F5295" s="23">
        <v>560100</v>
      </c>
      <c r="G5295" s="23" t="s">
        <v>82</v>
      </c>
      <c r="H5295" s="23" t="s">
        <v>83</v>
      </c>
      <c r="I5295" s="23" t="s">
        <v>84</v>
      </c>
      <c r="J5295" s="23" t="s">
        <v>85</v>
      </c>
      <c r="K5295" s="23" t="s">
        <v>24</v>
      </c>
      <c r="L5295" s="23">
        <v>2</v>
      </c>
      <c r="M5295" s="23">
        <v>322.5</v>
      </c>
      <c r="N5295" s="23">
        <v>5</v>
      </c>
      <c r="O5295" s="23">
        <v>12</v>
      </c>
      <c r="P5295" s="23" t="s">
        <v>33</v>
      </c>
      <c r="Q5295" s="23" t="s">
        <v>34</v>
      </c>
      <c r="R5295" s="23">
        <f t="shared" si="410"/>
        <v>1</v>
      </c>
      <c r="S5295" s="23" t="str">
        <f t="shared" si="411"/>
        <v>ORD105294_20250118_CUST01372_MED023</v>
      </c>
      <c r="T5295" s="23">
        <f t="shared" si="412"/>
        <v>1</v>
      </c>
      <c r="U5295" s="6">
        <f t="shared" si="413"/>
        <v>645</v>
      </c>
      <c r="V5295" s="6">
        <f>tbl_Raw_Data[[#This Row],[Discount_Pct]]*tbl_Raw_Data[[#This Row],[Gross_Amount]]/100</f>
        <v>32.25</v>
      </c>
      <c r="W5295" s="6">
        <f>tbl_Raw_Data[[#This Row],[Gross_Amount]]-tbl_Raw_Data[[#This Row],[Discount_Amount]]</f>
        <v>612.75</v>
      </c>
      <c r="X5295" s="6">
        <f>tbl_Raw_Data[[#This Row],[Net_Amount_Before_Tax]]*tbl_Raw_Data[[#This Row],[Tax_Pct]]/100</f>
        <v>73.53</v>
      </c>
      <c r="Y5295" s="6">
        <f>tbl_Raw_Data[[#This Row],[Net_Amount_Before_Tax]]+tbl_Raw_Data[[#This Row],[Tax_Amount]]</f>
        <v>686.28</v>
      </c>
      <c r="Z5295" s="6">
        <f t="shared" si="414"/>
        <v>2</v>
      </c>
    </row>
    <row r="5296" spans="1:26" x14ac:dyDescent="0.3">
      <c r="A5296" s="23" t="s">
        <v>7386</v>
      </c>
      <c r="B5296" s="34">
        <v>45409</v>
      </c>
      <c r="C5296" s="23" t="s">
        <v>1977</v>
      </c>
      <c r="D5296" s="23" t="s">
        <v>72</v>
      </c>
      <c r="E5296" s="23" t="s">
        <v>73</v>
      </c>
      <c r="F5296" s="23">
        <v>302001</v>
      </c>
      <c r="G5296" s="23" t="s">
        <v>74</v>
      </c>
      <c r="H5296" s="23" t="s">
        <v>75</v>
      </c>
      <c r="I5296" s="23" t="s">
        <v>76</v>
      </c>
      <c r="J5296" s="23" t="s">
        <v>77</v>
      </c>
      <c r="K5296" s="23" t="s">
        <v>57</v>
      </c>
      <c r="L5296" s="23">
        <v>1</v>
      </c>
      <c r="M5296" s="23">
        <v>70.31</v>
      </c>
      <c r="N5296" s="23">
        <v>0</v>
      </c>
      <c r="O5296" s="23">
        <v>12</v>
      </c>
      <c r="P5296" s="23" t="s">
        <v>25</v>
      </c>
      <c r="Q5296" s="23" t="s">
        <v>34</v>
      </c>
      <c r="R5296" s="23">
        <f t="shared" si="410"/>
        <v>1</v>
      </c>
      <c r="S5296" s="23" t="str">
        <f t="shared" si="411"/>
        <v>ORD105295_20240427_CUST01554_MED008</v>
      </c>
      <c r="T5296" s="23">
        <f t="shared" si="412"/>
        <v>1</v>
      </c>
      <c r="U5296" s="6">
        <f t="shared" si="413"/>
        <v>70.31</v>
      </c>
      <c r="V5296" s="6">
        <f>tbl_Raw_Data[[#This Row],[Discount_Pct]]*tbl_Raw_Data[[#This Row],[Gross_Amount]]/100</f>
        <v>0</v>
      </c>
      <c r="W5296" s="6">
        <f>tbl_Raw_Data[[#This Row],[Gross_Amount]]-tbl_Raw_Data[[#This Row],[Discount_Amount]]</f>
        <v>70.31</v>
      </c>
      <c r="X5296" s="6">
        <f>tbl_Raw_Data[[#This Row],[Net_Amount_Before_Tax]]*tbl_Raw_Data[[#This Row],[Tax_Pct]]/100</f>
        <v>8.4372000000000007</v>
      </c>
      <c r="Y5296" s="6">
        <f>tbl_Raw_Data[[#This Row],[Net_Amount_Before_Tax]]+tbl_Raw_Data[[#This Row],[Tax_Amount]]</f>
        <v>78.747200000000007</v>
      </c>
      <c r="Z5296" s="6">
        <f t="shared" si="414"/>
        <v>3</v>
      </c>
    </row>
    <row r="5297" spans="1:26" x14ac:dyDescent="0.3">
      <c r="A5297" s="23" t="s">
        <v>7387</v>
      </c>
      <c r="B5297" s="34">
        <v>45804</v>
      </c>
      <c r="C5297" s="23" t="s">
        <v>3248</v>
      </c>
      <c r="D5297" s="23" t="s">
        <v>19</v>
      </c>
      <c r="E5297" s="23" t="s">
        <v>19</v>
      </c>
      <c r="F5297" s="23">
        <v>110085</v>
      </c>
      <c r="G5297" s="23" t="s">
        <v>107</v>
      </c>
      <c r="H5297" s="23" t="s">
        <v>108</v>
      </c>
      <c r="I5297" s="23" t="s">
        <v>63</v>
      </c>
      <c r="J5297" s="23" t="s">
        <v>42</v>
      </c>
      <c r="K5297" s="23" t="s">
        <v>57</v>
      </c>
      <c r="L5297" s="23">
        <v>1</v>
      </c>
      <c r="M5297" s="23">
        <v>90.73</v>
      </c>
      <c r="N5297" s="23">
        <v>5</v>
      </c>
      <c r="O5297" s="23">
        <v>5</v>
      </c>
      <c r="P5297" s="23" t="s">
        <v>65</v>
      </c>
      <c r="Q5297" s="23" t="s">
        <v>90</v>
      </c>
      <c r="R5297" s="23">
        <f t="shared" si="410"/>
        <v>1</v>
      </c>
      <c r="S5297" s="23" t="str">
        <f t="shared" si="411"/>
        <v>ORD105296_20250527_CUST00206_MED005</v>
      </c>
      <c r="T5297" s="23">
        <f t="shared" si="412"/>
        <v>1</v>
      </c>
      <c r="U5297" s="6">
        <f t="shared" si="413"/>
        <v>90.73</v>
      </c>
      <c r="V5297" s="6">
        <f>tbl_Raw_Data[[#This Row],[Discount_Pct]]*tbl_Raw_Data[[#This Row],[Gross_Amount]]/100</f>
        <v>4.5365000000000002</v>
      </c>
      <c r="W5297" s="6">
        <f>tbl_Raw_Data[[#This Row],[Gross_Amount]]-tbl_Raw_Data[[#This Row],[Discount_Amount]]</f>
        <v>86.1935</v>
      </c>
      <c r="X5297" s="6">
        <f>tbl_Raw_Data[[#This Row],[Net_Amount_Before_Tax]]*tbl_Raw_Data[[#This Row],[Tax_Pct]]/100</f>
        <v>4.3096749999999995</v>
      </c>
      <c r="Y5297" s="6">
        <f>tbl_Raw_Data[[#This Row],[Net_Amount_Before_Tax]]+tbl_Raw_Data[[#This Row],[Tax_Amount]]</f>
        <v>90.503174999999999</v>
      </c>
      <c r="Z5297" s="6">
        <f t="shared" si="414"/>
        <v>1</v>
      </c>
    </row>
    <row r="5298" spans="1:26" x14ac:dyDescent="0.3">
      <c r="A5298" s="23" t="s">
        <v>7388</v>
      </c>
      <c r="B5298" s="34">
        <v>45614</v>
      </c>
      <c r="C5298" s="23" t="s">
        <v>3725</v>
      </c>
      <c r="D5298" s="23" t="s">
        <v>37</v>
      </c>
      <c r="E5298" s="23" t="s">
        <v>38</v>
      </c>
      <c r="F5298" s="23">
        <v>452010</v>
      </c>
      <c r="G5298" s="23" t="s">
        <v>196</v>
      </c>
      <c r="H5298" s="23" t="s">
        <v>197</v>
      </c>
      <c r="I5298" s="23" t="s">
        <v>32</v>
      </c>
      <c r="J5298" s="23" t="s">
        <v>42</v>
      </c>
      <c r="K5298" s="23" t="s">
        <v>24</v>
      </c>
      <c r="L5298" s="23">
        <v>1</v>
      </c>
      <c r="M5298" s="23">
        <v>26.62</v>
      </c>
      <c r="N5298" s="23">
        <v>0</v>
      </c>
      <c r="O5298" s="23">
        <v>18</v>
      </c>
      <c r="P5298" s="23" t="s">
        <v>43</v>
      </c>
      <c r="Q5298" s="23" t="s">
        <v>34</v>
      </c>
      <c r="R5298" s="23">
        <f t="shared" si="410"/>
        <v>1</v>
      </c>
      <c r="S5298" s="23" t="str">
        <f t="shared" si="411"/>
        <v>ORD105297_20241118_CUST03341_MED011</v>
      </c>
      <c r="T5298" s="23">
        <f t="shared" si="412"/>
        <v>1</v>
      </c>
      <c r="U5298" s="6">
        <f t="shared" si="413"/>
        <v>26.62</v>
      </c>
      <c r="V5298" s="6">
        <f>tbl_Raw_Data[[#This Row],[Discount_Pct]]*tbl_Raw_Data[[#This Row],[Gross_Amount]]/100</f>
        <v>0</v>
      </c>
      <c r="W5298" s="6">
        <f>tbl_Raw_Data[[#This Row],[Gross_Amount]]-tbl_Raw_Data[[#This Row],[Discount_Amount]]</f>
        <v>26.62</v>
      </c>
      <c r="X5298" s="6">
        <f>tbl_Raw_Data[[#This Row],[Net_Amount_Before_Tax]]*tbl_Raw_Data[[#This Row],[Tax_Pct]]/100</f>
        <v>4.7915999999999999</v>
      </c>
      <c r="Y5298" s="6">
        <f>tbl_Raw_Data[[#This Row],[Net_Amount_Before_Tax]]+tbl_Raw_Data[[#This Row],[Tax_Amount]]</f>
        <v>31.4116</v>
      </c>
      <c r="Z5298" s="6">
        <f t="shared" si="414"/>
        <v>5</v>
      </c>
    </row>
    <row r="5299" spans="1:26" x14ac:dyDescent="0.3">
      <c r="A5299" s="23" t="s">
        <v>7389</v>
      </c>
      <c r="B5299" s="34">
        <v>45912</v>
      </c>
      <c r="C5299" s="23" t="s">
        <v>7390</v>
      </c>
      <c r="D5299" s="23" t="s">
        <v>28</v>
      </c>
      <c r="E5299" s="23" t="s">
        <v>29</v>
      </c>
      <c r="F5299" s="23">
        <v>500032</v>
      </c>
      <c r="G5299" s="23" t="s">
        <v>107</v>
      </c>
      <c r="H5299" s="23" t="s">
        <v>108</v>
      </c>
      <c r="I5299" s="23" t="s">
        <v>63</v>
      </c>
      <c r="J5299" s="23" t="s">
        <v>42</v>
      </c>
      <c r="K5299" s="23" t="s">
        <v>57</v>
      </c>
      <c r="L5299" s="23">
        <v>6</v>
      </c>
      <c r="M5299" s="23">
        <v>101.71</v>
      </c>
      <c r="N5299" s="23">
        <v>0</v>
      </c>
      <c r="O5299" s="23">
        <v>18</v>
      </c>
      <c r="P5299" s="23" t="s">
        <v>33</v>
      </c>
      <c r="Q5299" s="23" t="s">
        <v>26</v>
      </c>
      <c r="R5299" s="23">
        <f t="shared" si="410"/>
        <v>1</v>
      </c>
      <c r="S5299" s="23" t="str">
        <f t="shared" si="411"/>
        <v>ORD105298_20250912_CUST00280_MED005</v>
      </c>
      <c r="T5299" s="23">
        <f t="shared" si="412"/>
        <v>1</v>
      </c>
      <c r="U5299" s="6">
        <f t="shared" si="413"/>
        <v>610.26</v>
      </c>
      <c r="V5299" s="6">
        <f>tbl_Raw_Data[[#This Row],[Discount_Pct]]*tbl_Raw_Data[[#This Row],[Gross_Amount]]/100</f>
        <v>0</v>
      </c>
      <c r="W5299" s="6">
        <f>tbl_Raw_Data[[#This Row],[Gross_Amount]]-tbl_Raw_Data[[#This Row],[Discount_Amount]]</f>
        <v>610.26</v>
      </c>
      <c r="X5299" s="6">
        <f>tbl_Raw_Data[[#This Row],[Net_Amount_Before_Tax]]*tbl_Raw_Data[[#This Row],[Tax_Pct]]/100</f>
        <v>109.8468</v>
      </c>
      <c r="Y5299" s="6">
        <f>tbl_Raw_Data[[#This Row],[Net_Amount_Before_Tax]]+tbl_Raw_Data[[#This Row],[Tax_Amount]]</f>
        <v>720.10680000000002</v>
      </c>
      <c r="Z5299" s="6">
        <f t="shared" si="414"/>
        <v>0</v>
      </c>
    </row>
    <row r="5300" spans="1:26" x14ac:dyDescent="0.3">
      <c r="A5300" s="23" t="s">
        <v>7391</v>
      </c>
      <c r="B5300" s="34">
        <v>45560</v>
      </c>
      <c r="C5300" s="23" t="s">
        <v>3253</v>
      </c>
      <c r="D5300" s="23" t="s">
        <v>72</v>
      </c>
      <c r="E5300" s="23" t="s">
        <v>73</v>
      </c>
      <c r="F5300" s="23">
        <v>302021</v>
      </c>
      <c r="G5300" s="23" t="s">
        <v>74</v>
      </c>
      <c r="H5300" s="23" t="s">
        <v>75</v>
      </c>
      <c r="I5300" s="23" t="s">
        <v>76</v>
      </c>
      <c r="J5300" s="23" t="s">
        <v>77</v>
      </c>
      <c r="K5300" s="23" t="s">
        <v>57</v>
      </c>
      <c r="L5300" s="23">
        <v>1</v>
      </c>
      <c r="M5300" s="23">
        <v>63.15</v>
      </c>
      <c r="N5300" s="23">
        <v>0</v>
      </c>
      <c r="O5300" s="23">
        <v>5</v>
      </c>
      <c r="P5300" s="23" t="s">
        <v>89</v>
      </c>
      <c r="Q5300" s="23" t="s">
        <v>90</v>
      </c>
      <c r="R5300" s="23">
        <f t="shared" si="410"/>
        <v>1</v>
      </c>
      <c r="S5300" s="23" t="str">
        <f t="shared" si="411"/>
        <v>ORD105299_20240925_CUST02555_MED008</v>
      </c>
      <c r="T5300" s="23">
        <f t="shared" si="412"/>
        <v>1</v>
      </c>
      <c r="U5300" s="6">
        <f t="shared" si="413"/>
        <v>63.15</v>
      </c>
      <c r="V5300" s="6">
        <f>tbl_Raw_Data[[#This Row],[Discount_Pct]]*tbl_Raw_Data[[#This Row],[Gross_Amount]]/100</f>
        <v>0</v>
      </c>
      <c r="W5300" s="6">
        <f>tbl_Raw_Data[[#This Row],[Gross_Amount]]-tbl_Raw_Data[[#This Row],[Discount_Amount]]</f>
        <v>63.15</v>
      </c>
      <c r="X5300" s="6">
        <f>tbl_Raw_Data[[#This Row],[Net_Amount_Before_Tax]]*tbl_Raw_Data[[#This Row],[Tax_Pct]]/100</f>
        <v>3.1575000000000002</v>
      </c>
      <c r="Y5300" s="6">
        <f>tbl_Raw_Data[[#This Row],[Net_Amount_Before_Tax]]+tbl_Raw_Data[[#This Row],[Tax_Amount]]</f>
        <v>66.307500000000005</v>
      </c>
      <c r="Z5300" s="6">
        <f t="shared" si="414"/>
        <v>1</v>
      </c>
    </row>
    <row r="5301" spans="1:26" x14ac:dyDescent="0.3">
      <c r="A5301" s="23" t="s">
        <v>7392</v>
      </c>
      <c r="B5301" s="34">
        <v>45883</v>
      </c>
      <c r="C5301" s="23" t="s">
        <v>7393</v>
      </c>
      <c r="D5301" s="23" t="s">
        <v>142</v>
      </c>
      <c r="E5301" s="23" t="s">
        <v>81</v>
      </c>
      <c r="F5301" s="23">
        <v>380058</v>
      </c>
      <c r="G5301" s="23" t="s">
        <v>102</v>
      </c>
      <c r="H5301" s="23" t="s">
        <v>103</v>
      </c>
      <c r="I5301" s="23" t="s">
        <v>104</v>
      </c>
      <c r="J5301" s="23" t="s">
        <v>64</v>
      </c>
      <c r="K5301" s="23" t="s">
        <v>57</v>
      </c>
      <c r="L5301" s="23">
        <v>1</v>
      </c>
      <c r="M5301" s="23">
        <v>93.46</v>
      </c>
      <c r="N5301" s="23">
        <v>5</v>
      </c>
      <c r="O5301" s="23">
        <v>5</v>
      </c>
      <c r="P5301" s="23" t="s">
        <v>25</v>
      </c>
      <c r="Q5301" s="23" t="s">
        <v>34</v>
      </c>
      <c r="R5301" s="23">
        <f t="shared" si="410"/>
        <v>1</v>
      </c>
      <c r="S5301" s="23" t="str">
        <f t="shared" si="411"/>
        <v>ORD105300_20250814_CUST03202_MED029</v>
      </c>
      <c r="T5301" s="23">
        <f t="shared" si="412"/>
        <v>1</v>
      </c>
      <c r="U5301" s="6">
        <f t="shared" si="413"/>
        <v>93.46</v>
      </c>
      <c r="V5301" s="6">
        <f>tbl_Raw_Data[[#This Row],[Discount_Pct]]*tbl_Raw_Data[[#This Row],[Gross_Amount]]/100</f>
        <v>4.6729999999999992</v>
      </c>
      <c r="W5301" s="6">
        <f>tbl_Raw_Data[[#This Row],[Gross_Amount]]-tbl_Raw_Data[[#This Row],[Discount_Amount]]</f>
        <v>88.786999999999992</v>
      </c>
      <c r="X5301" s="6">
        <f>tbl_Raw_Data[[#This Row],[Net_Amount_Before_Tax]]*tbl_Raw_Data[[#This Row],[Tax_Pct]]/100</f>
        <v>4.4393499999999992</v>
      </c>
      <c r="Y5301" s="6">
        <f>tbl_Raw_Data[[#This Row],[Net_Amount_Before_Tax]]+tbl_Raw_Data[[#This Row],[Tax_Amount]]</f>
        <v>93.226349999999996</v>
      </c>
      <c r="Z5301" s="6">
        <f t="shared" si="414"/>
        <v>3</v>
      </c>
    </row>
    <row r="5302" spans="1:26" x14ac:dyDescent="0.3">
      <c r="A5302" s="23" t="s">
        <v>7394</v>
      </c>
      <c r="B5302" s="34">
        <v>45932</v>
      </c>
      <c r="C5302" s="23" t="s">
        <v>2791</v>
      </c>
      <c r="D5302" s="23" t="s">
        <v>87</v>
      </c>
      <c r="E5302" s="23" t="s">
        <v>88</v>
      </c>
      <c r="F5302" s="23">
        <v>600100</v>
      </c>
      <c r="G5302" s="23" t="s">
        <v>283</v>
      </c>
      <c r="H5302" s="23" t="s">
        <v>284</v>
      </c>
      <c r="I5302" s="23" t="s">
        <v>104</v>
      </c>
      <c r="J5302" s="23" t="s">
        <v>42</v>
      </c>
      <c r="K5302" s="23" t="s">
        <v>57</v>
      </c>
      <c r="L5302" s="23">
        <v>1</v>
      </c>
      <c r="M5302" s="23">
        <v>316.16000000000003</v>
      </c>
      <c r="N5302" s="23">
        <v>5</v>
      </c>
      <c r="O5302" s="23">
        <v>5</v>
      </c>
      <c r="P5302" s="23" t="s">
        <v>89</v>
      </c>
      <c r="Q5302" s="23" t="s">
        <v>34</v>
      </c>
      <c r="R5302" s="23">
        <f t="shared" si="410"/>
        <v>1</v>
      </c>
      <c r="S5302" s="23" t="str">
        <f t="shared" si="411"/>
        <v>ORD105301_20251002_CUST00589_MED030</v>
      </c>
      <c r="T5302" s="23">
        <f t="shared" si="412"/>
        <v>1</v>
      </c>
      <c r="U5302" s="6">
        <f t="shared" si="413"/>
        <v>316.16000000000003</v>
      </c>
      <c r="V5302" s="6">
        <f>tbl_Raw_Data[[#This Row],[Discount_Pct]]*tbl_Raw_Data[[#This Row],[Gross_Amount]]/100</f>
        <v>15.808000000000002</v>
      </c>
      <c r="W5302" s="6">
        <f>tbl_Raw_Data[[#This Row],[Gross_Amount]]-tbl_Raw_Data[[#This Row],[Discount_Amount]]</f>
        <v>300.35200000000003</v>
      </c>
      <c r="X5302" s="6">
        <f>tbl_Raw_Data[[#This Row],[Net_Amount_Before_Tax]]*tbl_Raw_Data[[#This Row],[Tax_Pct]]/100</f>
        <v>15.017600000000002</v>
      </c>
      <c r="Y5302" s="6">
        <f>tbl_Raw_Data[[#This Row],[Net_Amount_Before_Tax]]+tbl_Raw_Data[[#This Row],[Tax_Amount]]</f>
        <v>315.36960000000005</v>
      </c>
      <c r="Z5302" s="6">
        <f t="shared" si="414"/>
        <v>5</v>
      </c>
    </row>
    <row r="5303" spans="1:26" x14ac:dyDescent="0.3">
      <c r="A5303" s="23" t="s">
        <v>7395</v>
      </c>
      <c r="B5303" s="34">
        <v>45680</v>
      </c>
      <c r="C5303" s="23" t="s">
        <v>7396</v>
      </c>
      <c r="D5303" s="23" t="s">
        <v>80</v>
      </c>
      <c r="E5303" s="23" t="s">
        <v>81</v>
      </c>
      <c r="F5303" s="23">
        <v>395010</v>
      </c>
      <c r="G5303" s="23" t="s">
        <v>111</v>
      </c>
      <c r="H5303" s="23" t="s">
        <v>112</v>
      </c>
      <c r="I5303" s="23" t="s">
        <v>113</v>
      </c>
      <c r="J5303" s="23" t="s">
        <v>114</v>
      </c>
      <c r="K5303" s="23" t="s">
        <v>24</v>
      </c>
      <c r="L5303" s="23">
        <v>1</v>
      </c>
      <c r="M5303" s="23">
        <v>91.22</v>
      </c>
      <c r="N5303" s="23">
        <v>5</v>
      </c>
      <c r="O5303" s="23">
        <v>5</v>
      </c>
      <c r="P5303" s="23" t="s">
        <v>43</v>
      </c>
      <c r="Q5303" s="23" t="s">
        <v>26</v>
      </c>
      <c r="R5303" s="23">
        <f t="shared" si="410"/>
        <v>1</v>
      </c>
      <c r="S5303" s="23" t="str">
        <f t="shared" si="411"/>
        <v>ORD105302_20250123_CUST01636_MED027</v>
      </c>
      <c r="T5303" s="23">
        <f t="shared" si="412"/>
        <v>1</v>
      </c>
      <c r="U5303" s="6">
        <f t="shared" si="413"/>
        <v>91.22</v>
      </c>
      <c r="V5303" s="6">
        <f>tbl_Raw_Data[[#This Row],[Discount_Pct]]*tbl_Raw_Data[[#This Row],[Gross_Amount]]/100</f>
        <v>4.5609999999999999</v>
      </c>
      <c r="W5303" s="6">
        <f>tbl_Raw_Data[[#This Row],[Gross_Amount]]-tbl_Raw_Data[[#This Row],[Discount_Amount]]</f>
        <v>86.658999999999992</v>
      </c>
      <c r="X5303" s="6">
        <f>tbl_Raw_Data[[#This Row],[Net_Amount_Before_Tax]]*tbl_Raw_Data[[#This Row],[Tax_Pct]]/100</f>
        <v>4.3329499999999994</v>
      </c>
      <c r="Y5303" s="6">
        <f>tbl_Raw_Data[[#This Row],[Net_Amount_Before_Tax]]+tbl_Raw_Data[[#This Row],[Tax_Amount]]</f>
        <v>90.991949999999989</v>
      </c>
      <c r="Z5303" s="6">
        <f t="shared" si="414"/>
        <v>0</v>
      </c>
    </row>
    <row r="5304" spans="1:26" x14ac:dyDescent="0.3">
      <c r="A5304" s="23" t="s">
        <v>7397</v>
      </c>
      <c r="B5304" s="34">
        <v>45631</v>
      </c>
      <c r="C5304" s="23" t="s">
        <v>723</v>
      </c>
      <c r="D5304" s="23" t="s">
        <v>80</v>
      </c>
      <c r="E5304" s="23" t="s">
        <v>81</v>
      </c>
      <c r="F5304" s="23">
        <v>395007</v>
      </c>
      <c r="G5304" s="23" t="s">
        <v>124</v>
      </c>
      <c r="H5304" s="23" t="s">
        <v>125</v>
      </c>
      <c r="I5304" s="23" t="s">
        <v>104</v>
      </c>
      <c r="J5304" s="23" t="s">
        <v>114</v>
      </c>
      <c r="K5304" s="23" t="s">
        <v>24</v>
      </c>
      <c r="L5304" s="23">
        <v>4</v>
      </c>
      <c r="M5304" s="23">
        <v>119.53</v>
      </c>
      <c r="N5304" s="23">
        <v>5</v>
      </c>
      <c r="O5304" s="23">
        <v>5</v>
      </c>
      <c r="P5304" s="23" t="s">
        <v>65</v>
      </c>
      <c r="Q5304" s="23" t="s">
        <v>26</v>
      </c>
      <c r="R5304" s="23">
        <f t="shared" si="410"/>
        <v>1</v>
      </c>
      <c r="S5304" s="23" t="str">
        <f t="shared" si="411"/>
        <v>ORD105303_20241205_CUST02057_MED018</v>
      </c>
      <c r="T5304" s="23">
        <f t="shared" si="412"/>
        <v>1</v>
      </c>
      <c r="U5304" s="6">
        <f t="shared" si="413"/>
        <v>478.12</v>
      </c>
      <c r="V5304" s="6">
        <f>tbl_Raw_Data[[#This Row],[Discount_Pct]]*tbl_Raw_Data[[#This Row],[Gross_Amount]]/100</f>
        <v>23.905999999999999</v>
      </c>
      <c r="W5304" s="6">
        <f>tbl_Raw_Data[[#This Row],[Gross_Amount]]-tbl_Raw_Data[[#This Row],[Discount_Amount]]</f>
        <v>454.214</v>
      </c>
      <c r="X5304" s="6">
        <f>tbl_Raw_Data[[#This Row],[Net_Amount_Before_Tax]]*tbl_Raw_Data[[#This Row],[Tax_Pct]]/100</f>
        <v>22.710700000000003</v>
      </c>
      <c r="Y5304" s="6">
        <f>tbl_Raw_Data[[#This Row],[Net_Amount_Before_Tax]]+tbl_Raw_Data[[#This Row],[Tax_Amount]]</f>
        <v>476.92470000000003</v>
      </c>
      <c r="Z5304" s="6">
        <f t="shared" si="414"/>
        <v>1</v>
      </c>
    </row>
    <row r="5305" spans="1:26" x14ac:dyDescent="0.3">
      <c r="A5305" s="23" t="s">
        <v>7398</v>
      </c>
      <c r="B5305" s="34">
        <v>45540</v>
      </c>
      <c r="C5305" s="23" t="s">
        <v>3481</v>
      </c>
      <c r="D5305" s="23" t="s">
        <v>92</v>
      </c>
      <c r="E5305" s="23" t="s">
        <v>93</v>
      </c>
      <c r="F5305" s="23">
        <v>560100</v>
      </c>
      <c r="G5305" s="23" t="s">
        <v>20</v>
      </c>
      <c r="H5305" s="23" t="s">
        <v>21</v>
      </c>
      <c r="I5305" s="23" t="s">
        <v>22</v>
      </c>
      <c r="J5305" s="23" t="s">
        <v>23</v>
      </c>
      <c r="K5305" s="23" t="s">
        <v>24</v>
      </c>
      <c r="L5305" s="23">
        <v>2</v>
      </c>
      <c r="M5305" s="23">
        <v>129.01</v>
      </c>
      <c r="N5305" s="23">
        <v>0</v>
      </c>
      <c r="O5305" s="23">
        <v>5</v>
      </c>
      <c r="P5305" s="23" t="s">
        <v>43</v>
      </c>
      <c r="Q5305" s="23" t="s">
        <v>90</v>
      </c>
      <c r="R5305" s="23">
        <f t="shared" si="410"/>
        <v>1</v>
      </c>
      <c r="S5305" s="23" t="str">
        <f t="shared" si="411"/>
        <v>ORD105304_20240905_CUST00337_MED024</v>
      </c>
      <c r="T5305" s="23">
        <f t="shared" si="412"/>
        <v>1</v>
      </c>
      <c r="U5305" s="6">
        <f t="shared" si="413"/>
        <v>258.02</v>
      </c>
      <c r="V5305" s="6">
        <f>tbl_Raw_Data[[#This Row],[Discount_Pct]]*tbl_Raw_Data[[#This Row],[Gross_Amount]]/100</f>
        <v>0</v>
      </c>
      <c r="W5305" s="6">
        <f>tbl_Raw_Data[[#This Row],[Gross_Amount]]-tbl_Raw_Data[[#This Row],[Discount_Amount]]</f>
        <v>258.02</v>
      </c>
      <c r="X5305" s="6">
        <f>tbl_Raw_Data[[#This Row],[Net_Amount_Before_Tax]]*tbl_Raw_Data[[#This Row],[Tax_Pct]]/100</f>
        <v>12.901</v>
      </c>
      <c r="Y5305" s="6">
        <f>tbl_Raw_Data[[#This Row],[Net_Amount_Before_Tax]]+tbl_Raw_Data[[#This Row],[Tax_Amount]]</f>
        <v>270.92099999999999</v>
      </c>
      <c r="Z5305" s="6">
        <f t="shared" si="414"/>
        <v>0</v>
      </c>
    </row>
    <row r="5306" spans="1:26" x14ac:dyDescent="0.3">
      <c r="A5306" s="23" t="s">
        <v>7399</v>
      </c>
      <c r="B5306" s="34">
        <v>45543</v>
      </c>
      <c r="C5306" s="23" t="s">
        <v>3192</v>
      </c>
      <c r="D5306" s="23" t="s">
        <v>123</v>
      </c>
      <c r="E5306" s="23" t="s">
        <v>101</v>
      </c>
      <c r="F5306" s="23">
        <v>226010</v>
      </c>
      <c r="G5306" s="23" t="s">
        <v>111</v>
      </c>
      <c r="H5306" s="23" t="s">
        <v>112</v>
      </c>
      <c r="I5306" s="23" t="s">
        <v>113</v>
      </c>
      <c r="J5306" s="23" t="s">
        <v>114</v>
      </c>
      <c r="K5306" s="23" t="s">
        <v>24</v>
      </c>
      <c r="L5306" s="23">
        <v>1</v>
      </c>
      <c r="M5306" s="23">
        <v>96.83</v>
      </c>
      <c r="N5306" s="23">
        <v>10</v>
      </c>
      <c r="O5306" s="23">
        <v>5</v>
      </c>
      <c r="P5306" s="23" t="s">
        <v>25</v>
      </c>
      <c r="Q5306" s="23" t="s">
        <v>34</v>
      </c>
      <c r="R5306" s="23">
        <f t="shared" si="410"/>
        <v>1</v>
      </c>
      <c r="S5306" s="23" t="str">
        <f t="shared" si="411"/>
        <v>ORD105305_20240908_CUST02808_MED027</v>
      </c>
      <c r="T5306" s="23">
        <f t="shared" si="412"/>
        <v>1</v>
      </c>
      <c r="U5306" s="6">
        <f t="shared" si="413"/>
        <v>96.83</v>
      </c>
      <c r="V5306" s="6">
        <f>tbl_Raw_Data[[#This Row],[Discount_Pct]]*tbl_Raw_Data[[#This Row],[Gross_Amount]]/100</f>
        <v>9.6829999999999998</v>
      </c>
      <c r="W5306" s="6">
        <f>tbl_Raw_Data[[#This Row],[Gross_Amount]]-tbl_Raw_Data[[#This Row],[Discount_Amount]]</f>
        <v>87.146999999999991</v>
      </c>
      <c r="X5306" s="6">
        <f>tbl_Raw_Data[[#This Row],[Net_Amount_Before_Tax]]*tbl_Raw_Data[[#This Row],[Tax_Pct]]/100</f>
        <v>4.3573499999999994</v>
      </c>
      <c r="Y5306" s="6">
        <f>tbl_Raw_Data[[#This Row],[Net_Amount_Before_Tax]]+tbl_Raw_Data[[#This Row],[Tax_Amount]]</f>
        <v>91.504349999999988</v>
      </c>
      <c r="Z5306" s="6">
        <f t="shared" si="414"/>
        <v>1</v>
      </c>
    </row>
    <row r="5307" spans="1:26" x14ac:dyDescent="0.3">
      <c r="A5307" s="23" t="s">
        <v>7400</v>
      </c>
      <c r="B5307" s="34">
        <v>45367</v>
      </c>
      <c r="C5307" s="23" t="s">
        <v>7401</v>
      </c>
      <c r="D5307" s="23" t="s">
        <v>52</v>
      </c>
      <c r="E5307" s="23" t="s">
        <v>52</v>
      </c>
      <c r="F5307" s="23">
        <v>160017</v>
      </c>
      <c r="G5307" s="23" t="s">
        <v>61</v>
      </c>
      <c r="H5307" s="23" t="s">
        <v>62</v>
      </c>
      <c r="I5307" s="23" t="s">
        <v>63</v>
      </c>
      <c r="J5307" s="23" t="s">
        <v>64</v>
      </c>
      <c r="K5307" s="23" t="s">
        <v>57</v>
      </c>
      <c r="L5307" s="23">
        <v>6</v>
      </c>
      <c r="M5307" s="23">
        <v>115.97</v>
      </c>
      <c r="N5307" s="23">
        <v>5</v>
      </c>
      <c r="O5307" s="23">
        <v>5</v>
      </c>
      <c r="P5307" s="23" t="s">
        <v>33</v>
      </c>
      <c r="Q5307" s="23" t="s">
        <v>34</v>
      </c>
      <c r="R5307" s="23">
        <f t="shared" si="410"/>
        <v>1</v>
      </c>
      <c r="S5307" s="23" t="str">
        <f t="shared" si="411"/>
        <v>ORD105306_20240316_CUST01398_MED004</v>
      </c>
      <c r="T5307" s="23">
        <f t="shared" si="412"/>
        <v>1</v>
      </c>
      <c r="U5307" s="6">
        <f t="shared" si="413"/>
        <v>695.81999999999994</v>
      </c>
      <c r="V5307" s="6">
        <f>tbl_Raw_Data[[#This Row],[Discount_Pct]]*tbl_Raw_Data[[#This Row],[Gross_Amount]]/100</f>
        <v>34.790999999999997</v>
      </c>
      <c r="W5307" s="6">
        <f>tbl_Raw_Data[[#This Row],[Gross_Amount]]-tbl_Raw_Data[[#This Row],[Discount_Amount]]</f>
        <v>661.029</v>
      </c>
      <c r="X5307" s="6">
        <f>tbl_Raw_Data[[#This Row],[Net_Amount_Before_Tax]]*tbl_Raw_Data[[#This Row],[Tax_Pct]]/100</f>
        <v>33.051450000000003</v>
      </c>
      <c r="Y5307" s="6">
        <f>tbl_Raw_Data[[#This Row],[Net_Amount_Before_Tax]]+tbl_Raw_Data[[#This Row],[Tax_Amount]]</f>
        <v>694.08045000000004</v>
      </c>
      <c r="Z5307" s="6">
        <f t="shared" si="414"/>
        <v>1</v>
      </c>
    </row>
    <row r="5308" spans="1:26" x14ac:dyDescent="0.3">
      <c r="A5308" s="23" t="s">
        <v>7400</v>
      </c>
      <c r="B5308" s="34">
        <v>45589</v>
      </c>
      <c r="C5308" s="23" t="s">
        <v>2038</v>
      </c>
      <c r="D5308" s="23" t="s">
        <v>159</v>
      </c>
      <c r="E5308" s="23" t="s">
        <v>47</v>
      </c>
      <c r="F5308" s="23">
        <v>400001</v>
      </c>
      <c r="G5308" s="23" t="s">
        <v>82</v>
      </c>
      <c r="H5308" s="23" t="s">
        <v>83</v>
      </c>
      <c r="I5308" s="23" t="s">
        <v>84</v>
      </c>
      <c r="J5308" s="23" t="s">
        <v>85</v>
      </c>
      <c r="K5308" s="23" t="s">
        <v>24</v>
      </c>
      <c r="L5308" s="23">
        <v>1</v>
      </c>
      <c r="M5308" s="23">
        <v>289.92</v>
      </c>
      <c r="N5308" s="23">
        <v>20</v>
      </c>
      <c r="O5308" s="23">
        <v>12</v>
      </c>
      <c r="P5308" s="23" t="s">
        <v>25</v>
      </c>
      <c r="Q5308" s="23" t="s">
        <v>90</v>
      </c>
      <c r="R5308" s="23">
        <f t="shared" si="410"/>
        <v>1</v>
      </c>
      <c r="S5308" s="23" t="str">
        <f t="shared" si="411"/>
        <v>ORD105306_20241024_CUST03442_MED023</v>
      </c>
      <c r="T5308" s="23">
        <f t="shared" si="412"/>
        <v>1</v>
      </c>
      <c r="U5308" s="6">
        <f t="shared" si="413"/>
        <v>289.92</v>
      </c>
      <c r="V5308" s="6">
        <f>tbl_Raw_Data[[#This Row],[Discount_Pct]]*tbl_Raw_Data[[#This Row],[Gross_Amount]]/100</f>
        <v>57.984000000000009</v>
      </c>
      <c r="W5308" s="6">
        <f>tbl_Raw_Data[[#This Row],[Gross_Amount]]-tbl_Raw_Data[[#This Row],[Discount_Amount]]</f>
        <v>231.93600000000001</v>
      </c>
      <c r="X5308" s="6">
        <f>tbl_Raw_Data[[#This Row],[Net_Amount_Before_Tax]]*tbl_Raw_Data[[#This Row],[Tax_Pct]]/100</f>
        <v>27.832319999999999</v>
      </c>
      <c r="Y5308" s="6">
        <f>tbl_Raw_Data[[#This Row],[Net_Amount_Before_Tax]]+tbl_Raw_Data[[#This Row],[Tax_Amount]]</f>
        <v>259.76832000000002</v>
      </c>
      <c r="Z5308" s="6">
        <f t="shared" si="414"/>
        <v>2</v>
      </c>
    </row>
    <row r="5309" spans="1:26" x14ac:dyDescent="0.3">
      <c r="A5309" s="23" t="s">
        <v>7402</v>
      </c>
      <c r="B5309" s="34">
        <v>45672</v>
      </c>
      <c r="C5309" s="23" t="s">
        <v>4480</v>
      </c>
      <c r="D5309" s="23" t="s">
        <v>123</v>
      </c>
      <c r="E5309" s="23" t="s">
        <v>101</v>
      </c>
      <c r="F5309" s="23">
        <v>226021</v>
      </c>
      <c r="G5309" s="23" t="s">
        <v>192</v>
      </c>
      <c r="H5309" s="23" t="s">
        <v>193</v>
      </c>
      <c r="I5309" s="23" t="s">
        <v>41</v>
      </c>
      <c r="J5309" s="23" t="s">
        <v>194</v>
      </c>
      <c r="K5309" s="23" t="s">
        <v>24</v>
      </c>
      <c r="L5309" s="23">
        <v>3</v>
      </c>
      <c r="M5309" s="23">
        <v>29.94</v>
      </c>
      <c r="N5309" s="23">
        <v>0</v>
      </c>
      <c r="O5309" s="23">
        <v>18</v>
      </c>
      <c r="P5309" s="23" t="s">
        <v>25</v>
      </c>
      <c r="Q5309" s="23" t="s">
        <v>90</v>
      </c>
      <c r="R5309" s="23">
        <f t="shared" si="410"/>
        <v>1</v>
      </c>
      <c r="S5309" s="23" t="str">
        <f t="shared" si="411"/>
        <v>ORD105308_20250115_CUST00317_MED002</v>
      </c>
      <c r="T5309" s="23">
        <f t="shared" si="412"/>
        <v>1</v>
      </c>
      <c r="U5309" s="6">
        <f t="shared" si="413"/>
        <v>89.820000000000007</v>
      </c>
      <c r="V5309" s="6">
        <f>tbl_Raw_Data[[#This Row],[Discount_Pct]]*tbl_Raw_Data[[#This Row],[Gross_Amount]]/100</f>
        <v>0</v>
      </c>
      <c r="W5309" s="6">
        <f>tbl_Raw_Data[[#This Row],[Gross_Amount]]-tbl_Raw_Data[[#This Row],[Discount_Amount]]</f>
        <v>89.820000000000007</v>
      </c>
      <c r="X5309" s="6">
        <f>tbl_Raw_Data[[#This Row],[Net_Amount_Before_Tax]]*tbl_Raw_Data[[#This Row],[Tax_Pct]]/100</f>
        <v>16.167600000000004</v>
      </c>
      <c r="Y5309" s="6">
        <f>tbl_Raw_Data[[#This Row],[Net_Amount_Before_Tax]]+tbl_Raw_Data[[#This Row],[Tax_Amount]]</f>
        <v>105.98760000000001</v>
      </c>
      <c r="Z5309" s="6">
        <f t="shared" si="414"/>
        <v>1</v>
      </c>
    </row>
    <row r="5310" spans="1:26" x14ac:dyDescent="0.3">
      <c r="A5310" s="23" t="s">
        <v>7403</v>
      </c>
      <c r="B5310" s="34">
        <v>45767</v>
      </c>
      <c r="C5310" s="23" t="s">
        <v>6200</v>
      </c>
      <c r="D5310" s="23" t="s">
        <v>100</v>
      </c>
      <c r="E5310" s="23" t="s">
        <v>101</v>
      </c>
      <c r="F5310" s="23">
        <v>201304</v>
      </c>
      <c r="G5310" s="23" t="s">
        <v>119</v>
      </c>
      <c r="H5310" s="23" t="s">
        <v>120</v>
      </c>
      <c r="I5310" s="23" t="s">
        <v>32</v>
      </c>
      <c r="J5310" s="23" t="s">
        <v>64</v>
      </c>
      <c r="K5310" s="23" t="s">
        <v>57</v>
      </c>
      <c r="L5310" s="23">
        <v>1</v>
      </c>
      <c r="M5310" s="23">
        <v>69.650000000000006</v>
      </c>
      <c r="N5310" s="23">
        <v>15</v>
      </c>
      <c r="O5310" s="23">
        <v>12</v>
      </c>
      <c r="P5310" s="23" t="s">
        <v>33</v>
      </c>
      <c r="Q5310" s="23" t="s">
        <v>34</v>
      </c>
      <c r="R5310" s="23">
        <f t="shared" si="410"/>
        <v>1</v>
      </c>
      <c r="S5310" s="23" t="str">
        <f t="shared" si="411"/>
        <v>ORD105309_20250420_CUST02087_MED010</v>
      </c>
      <c r="T5310" s="23">
        <f t="shared" si="412"/>
        <v>1</v>
      </c>
      <c r="U5310" s="6">
        <f t="shared" si="413"/>
        <v>69.650000000000006</v>
      </c>
      <c r="V5310" s="6">
        <f>tbl_Raw_Data[[#This Row],[Discount_Pct]]*tbl_Raw_Data[[#This Row],[Gross_Amount]]/100</f>
        <v>10.4475</v>
      </c>
      <c r="W5310" s="6">
        <f>tbl_Raw_Data[[#This Row],[Gross_Amount]]-tbl_Raw_Data[[#This Row],[Discount_Amount]]</f>
        <v>59.202500000000008</v>
      </c>
      <c r="X5310" s="6">
        <f>tbl_Raw_Data[[#This Row],[Net_Amount_Before_Tax]]*tbl_Raw_Data[[#This Row],[Tax_Pct]]/100</f>
        <v>7.1043000000000003</v>
      </c>
      <c r="Y5310" s="6">
        <f>tbl_Raw_Data[[#This Row],[Net_Amount_Before_Tax]]+tbl_Raw_Data[[#This Row],[Tax_Amount]]</f>
        <v>66.30680000000001</v>
      </c>
      <c r="Z5310" s="6">
        <f t="shared" si="414"/>
        <v>1</v>
      </c>
    </row>
    <row r="5311" spans="1:26" x14ac:dyDescent="0.3">
      <c r="A5311" s="23" t="s">
        <v>7404</v>
      </c>
      <c r="B5311" s="34">
        <v>45516</v>
      </c>
      <c r="C5311" s="23" t="s">
        <v>5401</v>
      </c>
      <c r="D5311" s="23" t="s">
        <v>183</v>
      </c>
      <c r="E5311" s="23" t="s">
        <v>184</v>
      </c>
      <c r="F5311" s="23">
        <v>122018</v>
      </c>
      <c r="G5311" s="23" t="s">
        <v>192</v>
      </c>
      <c r="H5311" s="23" t="s">
        <v>193</v>
      </c>
      <c r="I5311" s="23" t="s">
        <v>41</v>
      </c>
      <c r="J5311" s="23" t="s">
        <v>194</v>
      </c>
      <c r="K5311" s="23" t="s">
        <v>24</v>
      </c>
      <c r="L5311" s="23">
        <v>3</v>
      </c>
      <c r="M5311" s="23">
        <v>36.71</v>
      </c>
      <c r="N5311" s="23">
        <v>0</v>
      </c>
      <c r="O5311" s="23">
        <v>5</v>
      </c>
      <c r="P5311" s="23" t="s">
        <v>58</v>
      </c>
      <c r="Q5311" s="23" t="s">
        <v>44</v>
      </c>
      <c r="R5311" s="23">
        <f t="shared" si="410"/>
        <v>1</v>
      </c>
      <c r="S5311" s="23" t="str">
        <f t="shared" si="411"/>
        <v>ORD105310_20240812_CUST00318_MED002</v>
      </c>
      <c r="T5311" s="23">
        <f t="shared" si="412"/>
        <v>1</v>
      </c>
      <c r="U5311" s="6">
        <f t="shared" si="413"/>
        <v>110.13</v>
      </c>
      <c r="V5311" s="6">
        <f>tbl_Raw_Data[[#This Row],[Discount_Pct]]*tbl_Raw_Data[[#This Row],[Gross_Amount]]/100</f>
        <v>0</v>
      </c>
      <c r="W5311" s="6">
        <f>tbl_Raw_Data[[#This Row],[Gross_Amount]]-tbl_Raw_Data[[#This Row],[Discount_Amount]]</f>
        <v>110.13</v>
      </c>
      <c r="X5311" s="6">
        <f>tbl_Raw_Data[[#This Row],[Net_Amount_Before_Tax]]*tbl_Raw_Data[[#This Row],[Tax_Pct]]/100</f>
        <v>5.5065</v>
      </c>
      <c r="Y5311" s="6">
        <f>tbl_Raw_Data[[#This Row],[Net_Amount_Before_Tax]]+tbl_Raw_Data[[#This Row],[Tax_Amount]]</f>
        <v>115.6365</v>
      </c>
      <c r="Z5311" s="6">
        <f t="shared" si="414"/>
        <v>0</v>
      </c>
    </row>
    <row r="5312" spans="1:26" x14ac:dyDescent="0.3">
      <c r="A5312" s="23" t="s">
        <v>7405</v>
      </c>
      <c r="B5312" s="34">
        <v>45540</v>
      </c>
      <c r="C5312" s="23" t="s">
        <v>1755</v>
      </c>
      <c r="D5312" s="23" t="s">
        <v>100</v>
      </c>
      <c r="E5312" s="23" t="s">
        <v>101</v>
      </c>
      <c r="F5312" s="23">
        <v>201307</v>
      </c>
      <c r="G5312" s="23" t="s">
        <v>160</v>
      </c>
      <c r="H5312" s="23" t="s">
        <v>161</v>
      </c>
      <c r="I5312" s="23" t="s">
        <v>50</v>
      </c>
      <c r="J5312" s="23" t="s">
        <v>23</v>
      </c>
      <c r="K5312" s="23" t="s">
        <v>24</v>
      </c>
      <c r="L5312" s="23">
        <v>5</v>
      </c>
      <c r="M5312" s="23">
        <v>146.44</v>
      </c>
      <c r="N5312" s="23">
        <v>0</v>
      </c>
      <c r="O5312" s="23">
        <v>5</v>
      </c>
      <c r="P5312" s="23" t="s">
        <v>65</v>
      </c>
      <c r="Q5312" s="23" t="s">
        <v>34</v>
      </c>
      <c r="R5312" s="23">
        <f t="shared" si="410"/>
        <v>1</v>
      </c>
      <c r="S5312" s="23" t="str">
        <f t="shared" si="411"/>
        <v>ORD105311_20240905_CUST01830_MED014</v>
      </c>
      <c r="T5312" s="23">
        <f t="shared" si="412"/>
        <v>1</v>
      </c>
      <c r="U5312" s="6">
        <f t="shared" si="413"/>
        <v>732.2</v>
      </c>
      <c r="V5312" s="6">
        <f>tbl_Raw_Data[[#This Row],[Discount_Pct]]*tbl_Raw_Data[[#This Row],[Gross_Amount]]/100</f>
        <v>0</v>
      </c>
      <c r="W5312" s="6">
        <f>tbl_Raw_Data[[#This Row],[Gross_Amount]]-tbl_Raw_Data[[#This Row],[Discount_Amount]]</f>
        <v>732.2</v>
      </c>
      <c r="X5312" s="6">
        <f>tbl_Raw_Data[[#This Row],[Net_Amount_Before_Tax]]*tbl_Raw_Data[[#This Row],[Tax_Pct]]/100</f>
        <v>36.61</v>
      </c>
      <c r="Y5312" s="6">
        <f>tbl_Raw_Data[[#This Row],[Net_Amount_Before_Tax]]+tbl_Raw_Data[[#This Row],[Tax_Amount]]</f>
        <v>768.81000000000006</v>
      </c>
      <c r="Z5312" s="6">
        <f t="shared" si="414"/>
        <v>2</v>
      </c>
    </row>
    <row r="5313" spans="1:26" x14ac:dyDescent="0.3">
      <c r="A5313" s="23" t="s">
        <v>7405</v>
      </c>
      <c r="B5313" s="34">
        <v>45724</v>
      </c>
      <c r="C5313" s="23" t="s">
        <v>4688</v>
      </c>
      <c r="D5313" s="23" t="s">
        <v>87</v>
      </c>
      <c r="E5313" s="23" t="s">
        <v>88</v>
      </c>
      <c r="F5313" s="23">
        <v>600018</v>
      </c>
      <c r="G5313" s="23" t="s">
        <v>256</v>
      </c>
      <c r="H5313" s="23" t="s">
        <v>257</v>
      </c>
      <c r="I5313" s="23" t="s">
        <v>22</v>
      </c>
      <c r="J5313" s="23" t="s">
        <v>258</v>
      </c>
      <c r="K5313" s="23" t="s">
        <v>57</v>
      </c>
      <c r="L5313" s="23">
        <v>1</v>
      </c>
      <c r="M5313" s="23">
        <v>74.040000000000006</v>
      </c>
      <c r="N5313" s="23">
        <v>5</v>
      </c>
      <c r="O5313" s="23">
        <v>5</v>
      </c>
      <c r="P5313" s="23" t="s">
        <v>65</v>
      </c>
      <c r="Q5313" s="23" t="s">
        <v>34</v>
      </c>
      <c r="R5313" s="23">
        <f t="shared" si="410"/>
        <v>1</v>
      </c>
      <c r="S5313" s="23" t="str">
        <f t="shared" si="411"/>
        <v>ORD105311_20250308_CUST03046_MED025</v>
      </c>
      <c r="T5313" s="23">
        <f t="shared" si="412"/>
        <v>1</v>
      </c>
      <c r="U5313" s="6">
        <f t="shared" si="413"/>
        <v>74.040000000000006</v>
      </c>
      <c r="V5313" s="6">
        <f>tbl_Raw_Data[[#This Row],[Discount_Pct]]*tbl_Raw_Data[[#This Row],[Gross_Amount]]/100</f>
        <v>3.7020000000000004</v>
      </c>
      <c r="W5313" s="6">
        <f>tbl_Raw_Data[[#This Row],[Gross_Amount]]-tbl_Raw_Data[[#This Row],[Discount_Amount]]</f>
        <v>70.338000000000008</v>
      </c>
      <c r="X5313" s="6">
        <f>tbl_Raw_Data[[#This Row],[Net_Amount_Before_Tax]]*tbl_Raw_Data[[#This Row],[Tax_Pct]]/100</f>
        <v>3.5169000000000006</v>
      </c>
      <c r="Y5313" s="6">
        <f>tbl_Raw_Data[[#This Row],[Net_Amount_Before_Tax]]+tbl_Raw_Data[[#This Row],[Tax_Amount]]</f>
        <v>73.854900000000015</v>
      </c>
      <c r="Z5313" s="6">
        <f t="shared" si="414"/>
        <v>3</v>
      </c>
    </row>
    <row r="5314" spans="1:26" x14ac:dyDescent="0.3">
      <c r="A5314" s="23" t="s">
        <v>7405</v>
      </c>
      <c r="B5314" s="34">
        <v>45431</v>
      </c>
      <c r="C5314" s="23" t="s">
        <v>2673</v>
      </c>
      <c r="D5314" s="23" t="s">
        <v>52</v>
      </c>
      <c r="E5314" s="23" t="s">
        <v>52</v>
      </c>
      <c r="F5314" s="23">
        <v>160036</v>
      </c>
      <c r="G5314" s="23" t="s">
        <v>102</v>
      </c>
      <c r="H5314" s="23" t="s">
        <v>103</v>
      </c>
      <c r="I5314" s="23" t="s">
        <v>104</v>
      </c>
      <c r="J5314" s="23" t="s">
        <v>64</v>
      </c>
      <c r="K5314" s="23" t="s">
        <v>57</v>
      </c>
      <c r="L5314" s="23">
        <v>1</v>
      </c>
      <c r="M5314" s="23">
        <v>95.65</v>
      </c>
      <c r="N5314" s="23">
        <v>20</v>
      </c>
      <c r="O5314" s="23">
        <v>12</v>
      </c>
      <c r="P5314" s="23" t="s">
        <v>89</v>
      </c>
      <c r="Q5314" s="23" t="s">
        <v>34</v>
      </c>
      <c r="R5314" s="23">
        <f t="shared" ref="R5314:R5377" si="415">COUNTIFS($A$2:$A$8001,A5314,$B$2:$B$8001,B5314,$C$2:$C$8001,C5314,$G$2:$G$8001,G5314)</f>
        <v>1</v>
      </c>
      <c r="S5314" s="23" t="str">
        <f t="shared" ref="S5314:S5377" si="416">A5314&amp;"_"&amp;TEXT(B5314,"yyyymmdd")&amp;"_"&amp;C5314&amp;"_"&amp;G5314</f>
        <v>ORD105311_20240519_CUST02787_MED029</v>
      </c>
      <c r="T5314" s="23">
        <f t="shared" ref="T5314:T5377" si="417">COUNTIF($S$2:$S$8001,S5314)</f>
        <v>1</v>
      </c>
      <c r="U5314" s="6">
        <f t="shared" ref="U5314:U5377" si="418">L5314*M5314</f>
        <v>95.65</v>
      </c>
      <c r="V5314" s="6">
        <f>tbl_Raw_Data[[#This Row],[Discount_Pct]]*tbl_Raw_Data[[#This Row],[Gross_Amount]]/100</f>
        <v>19.13</v>
      </c>
      <c r="W5314" s="6">
        <f>tbl_Raw_Data[[#This Row],[Gross_Amount]]-tbl_Raw_Data[[#This Row],[Discount_Amount]]</f>
        <v>76.52000000000001</v>
      </c>
      <c r="X5314" s="6">
        <f>tbl_Raw_Data[[#This Row],[Net_Amount_Before_Tax]]*tbl_Raw_Data[[#This Row],[Tax_Pct]]/100</f>
        <v>9.1824000000000012</v>
      </c>
      <c r="Y5314" s="6">
        <f>tbl_Raw_Data[[#This Row],[Net_Amount_Before_Tax]]+tbl_Raw_Data[[#This Row],[Tax_Amount]]</f>
        <v>85.702400000000011</v>
      </c>
      <c r="Z5314" s="6">
        <f t="shared" ref="Z5314:Z5377" si="419">COUNTIFS($C$2:$C$8001,C5314,$Q$2:$Q$8001,"Delivered")</f>
        <v>2</v>
      </c>
    </row>
    <row r="5315" spans="1:26" x14ac:dyDescent="0.3">
      <c r="A5315" s="23" t="s">
        <v>7406</v>
      </c>
      <c r="B5315" s="34">
        <v>45464</v>
      </c>
      <c r="C5315" s="23" t="s">
        <v>7407</v>
      </c>
      <c r="D5315" s="23" t="s">
        <v>28</v>
      </c>
      <c r="E5315" s="23" t="s">
        <v>29</v>
      </c>
      <c r="F5315" s="23">
        <v>500084</v>
      </c>
      <c r="G5315" s="23" t="s">
        <v>39</v>
      </c>
      <c r="H5315" s="23" t="s">
        <v>40</v>
      </c>
      <c r="I5315" s="23" t="s">
        <v>41</v>
      </c>
      <c r="J5315" s="23" t="s">
        <v>42</v>
      </c>
      <c r="K5315" s="23" t="s">
        <v>24</v>
      </c>
      <c r="L5315" s="23">
        <v>2</v>
      </c>
      <c r="M5315" s="23">
        <v>27.37</v>
      </c>
      <c r="N5315" s="23">
        <v>0</v>
      </c>
      <c r="O5315" s="23">
        <v>5</v>
      </c>
      <c r="P5315" s="23" t="s">
        <v>25</v>
      </c>
      <c r="Q5315" s="23" t="s">
        <v>26</v>
      </c>
      <c r="R5315" s="23">
        <f t="shared" si="415"/>
        <v>1</v>
      </c>
      <c r="S5315" s="23" t="str">
        <f t="shared" si="416"/>
        <v>ORD105314_20240621_CUST02824_MED001</v>
      </c>
      <c r="T5315" s="23">
        <f t="shared" si="417"/>
        <v>1</v>
      </c>
      <c r="U5315" s="6">
        <f t="shared" si="418"/>
        <v>54.74</v>
      </c>
      <c r="V5315" s="6">
        <f>tbl_Raw_Data[[#This Row],[Discount_Pct]]*tbl_Raw_Data[[#This Row],[Gross_Amount]]/100</f>
        <v>0</v>
      </c>
      <c r="W5315" s="6">
        <f>tbl_Raw_Data[[#This Row],[Gross_Amount]]-tbl_Raw_Data[[#This Row],[Discount_Amount]]</f>
        <v>54.74</v>
      </c>
      <c r="X5315" s="6">
        <f>tbl_Raw_Data[[#This Row],[Net_Amount_Before_Tax]]*tbl_Raw_Data[[#This Row],[Tax_Pct]]/100</f>
        <v>2.7370000000000001</v>
      </c>
      <c r="Y5315" s="6">
        <f>tbl_Raw_Data[[#This Row],[Net_Amount_Before_Tax]]+tbl_Raw_Data[[#This Row],[Tax_Amount]]</f>
        <v>57.477000000000004</v>
      </c>
      <c r="Z5315" s="6">
        <f t="shared" si="419"/>
        <v>0</v>
      </c>
    </row>
    <row r="5316" spans="1:26" x14ac:dyDescent="0.3">
      <c r="A5316" s="23" t="s">
        <v>7408</v>
      </c>
      <c r="B5316" s="34">
        <v>45351</v>
      </c>
      <c r="C5316" s="23" t="s">
        <v>401</v>
      </c>
      <c r="D5316" s="23" t="s">
        <v>142</v>
      </c>
      <c r="E5316" s="23" t="s">
        <v>81</v>
      </c>
      <c r="F5316" s="23">
        <v>380015</v>
      </c>
      <c r="G5316" s="23" t="s">
        <v>111</v>
      </c>
      <c r="H5316" s="23" t="s">
        <v>112</v>
      </c>
      <c r="I5316" s="23" t="s">
        <v>113</v>
      </c>
      <c r="J5316" s="23" t="s">
        <v>114</v>
      </c>
      <c r="K5316" s="23" t="s">
        <v>24</v>
      </c>
      <c r="L5316" s="23">
        <v>2</v>
      </c>
      <c r="M5316" s="23">
        <v>100.9</v>
      </c>
      <c r="N5316" s="23">
        <v>20</v>
      </c>
      <c r="O5316" s="23">
        <v>18</v>
      </c>
      <c r="P5316" s="23" t="s">
        <v>65</v>
      </c>
      <c r="Q5316" s="23" t="s">
        <v>34</v>
      </c>
      <c r="R5316" s="23">
        <f t="shared" si="415"/>
        <v>1</v>
      </c>
      <c r="S5316" s="23" t="str">
        <f t="shared" si="416"/>
        <v>ORD105315_20240229_CUST01873_MED027</v>
      </c>
      <c r="T5316" s="23">
        <f t="shared" si="417"/>
        <v>1</v>
      </c>
      <c r="U5316" s="6">
        <f t="shared" si="418"/>
        <v>201.8</v>
      </c>
      <c r="V5316" s="6">
        <f>tbl_Raw_Data[[#This Row],[Discount_Pct]]*tbl_Raw_Data[[#This Row],[Gross_Amount]]/100</f>
        <v>40.36</v>
      </c>
      <c r="W5316" s="6">
        <f>tbl_Raw_Data[[#This Row],[Gross_Amount]]-tbl_Raw_Data[[#This Row],[Discount_Amount]]</f>
        <v>161.44</v>
      </c>
      <c r="X5316" s="6">
        <f>tbl_Raw_Data[[#This Row],[Net_Amount_Before_Tax]]*tbl_Raw_Data[[#This Row],[Tax_Pct]]/100</f>
        <v>29.059200000000001</v>
      </c>
      <c r="Y5316" s="6">
        <f>tbl_Raw_Data[[#This Row],[Net_Amount_Before_Tax]]+tbl_Raw_Data[[#This Row],[Tax_Amount]]</f>
        <v>190.4992</v>
      </c>
      <c r="Z5316" s="6">
        <f t="shared" si="419"/>
        <v>2</v>
      </c>
    </row>
    <row r="5317" spans="1:26" x14ac:dyDescent="0.3">
      <c r="A5317" s="23" t="s">
        <v>7409</v>
      </c>
      <c r="B5317" s="34">
        <v>45643</v>
      </c>
      <c r="C5317" s="23" t="s">
        <v>1976</v>
      </c>
      <c r="D5317" s="23" t="s">
        <v>100</v>
      </c>
      <c r="E5317" s="23" t="s">
        <v>101</v>
      </c>
      <c r="F5317" s="23">
        <v>201301</v>
      </c>
      <c r="G5317" s="23" t="s">
        <v>111</v>
      </c>
      <c r="H5317" s="23" t="s">
        <v>112</v>
      </c>
      <c r="I5317" s="23" t="s">
        <v>113</v>
      </c>
      <c r="J5317" s="23" t="s">
        <v>114</v>
      </c>
      <c r="K5317" s="23" t="s">
        <v>24</v>
      </c>
      <c r="L5317" s="23">
        <v>5</v>
      </c>
      <c r="M5317" s="23">
        <v>91.96</v>
      </c>
      <c r="N5317" s="23">
        <v>10</v>
      </c>
      <c r="O5317" s="23">
        <v>12</v>
      </c>
      <c r="P5317" s="23" t="s">
        <v>25</v>
      </c>
      <c r="Q5317" s="23" t="s">
        <v>34</v>
      </c>
      <c r="R5317" s="23">
        <f t="shared" si="415"/>
        <v>1</v>
      </c>
      <c r="S5317" s="23" t="str">
        <f t="shared" si="416"/>
        <v>ORD105316_20241217_CUST01231_MED027</v>
      </c>
      <c r="T5317" s="23">
        <f t="shared" si="417"/>
        <v>1</v>
      </c>
      <c r="U5317" s="6">
        <f t="shared" si="418"/>
        <v>459.79999999999995</v>
      </c>
      <c r="V5317" s="6">
        <f>tbl_Raw_Data[[#This Row],[Discount_Pct]]*tbl_Raw_Data[[#This Row],[Gross_Amount]]/100</f>
        <v>45.98</v>
      </c>
      <c r="W5317" s="6">
        <f>tbl_Raw_Data[[#This Row],[Gross_Amount]]-tbl_Raw_Data[[#This Row],[Discount_Amount]]</f>
        <v>413.81999999999994</v>
      </c>
      <c r="X5317" s="6">
        <f>tbl_Raw_Data[[#This Row],[Net_Amount_Before_Tax]]*tbl_Raw_Data[[#This Row],[Tax_Pct]]/100</f>
        <v>49.658399999999993</v>
      </c>
      <c r="Y5317" s="6">
        <f>tbl_Raw_Data[[#This Row],[Net_Amount_Before_Tax]]+tbl_Raw_Data[[#This Row],[Tax_Amount]]</f>
        <v>463.47839999999991</v>
      </c>
      <c r="Z5317" s="6">
        <f t="shared" si="419"/>
        <v>2</v>
      </c>
    </row>
    <row r="5318" spans="1:26" x14ac:dyDescent="0.3">
      <c r="A5318" s="23" t="s">
        <v>7410</v>
      </c>
      <c r="B5318" s="34">
        <v>45674</v>
      </c>
      <c r="C5318" s="23" t="s">
        <v>7411</v>
      </c>
      <c r="D5318" s="23" t="s">
        <v>183</v>
      </c>
      <c r="E5318" s="23" t="s">
        <v>184</v>
      </c>
      <c r="F5318" s="23">
        <v>122001</v>
      </c>
      <c r="G5318" s="23" t="s">
        <v>82</v>
      </c>
      <c r="H5318" s="23" t="s">
        <v>83</v>
      </c>
      <c r="I5318" s="23" t="s">
        <v>84</v>
      </c>
      <c r="J5318" s="23" t="s">
        <v>85</v>
      </c>
      <c r="K5318" s="23" t="s">
        <v>24</v>
      </c>
      <c r="L5318" s="23">
        <v>6</v>
      </c>
      <c r="M5318" s="23">
        <v>327.74</v>
      </c>
      <c r="N5318" s="23">
        <v>10</v>
      </c>
      <c r="O5318" s="23">
        <v>5</v>
      </c>
      <c r="P5318" s="23" t="s">
        <v>58</v>
      </c>
      <c r="Q5318" s="23" t="s">
        <v>34</v>
      </c>
      <c r="R5318" s="23">
        <f t="shared" si="415"/>
        <v>1</v>
      </c>
      <c r="S5318" s="23" t="str">
        <f t="shared" si="416"/>
        <v>ORD105317_20250117_CUST03311_MED023</v>
      </c>
      <c r="T5318" s="23">
        <f t="shared" si="417"/>
        <v>1</v>
      </c>
      <c r="U5318" s="6">
        <f t="shared" si="418"/>
        <v>1966.44</v>
      </c>
      <c r="V5318" s="6">
        <f>tbl_Raw_Data[[#This Row],[Discount_Pct]]*tbl_Raw_Data[[#This Row],[Gross_Amount]]/100</f>
        <v>196.64400000000001</v>
      </c>
      <c r="W5318" s="6">
        <f>tbl_Raw_Data[[#This Row],[Gross_Amount]]-tbl_Raw_Data[[#This Row],[Discount_Amount]]</f>
        <v>1769.796</v>
      </c>
      <c r="X5318" s="6">
        <f>tbl_Raw_Data[[#This Row],[Net_Amount_Before_Tax]]*tbl_Raw_Data[[#This Row],[Tax_Pct]]/100</f>
        <v>88.489800000000002</v>
      </c>
      <c r="Y5318" s="6">
        <f>tbl_Raw_Data[[#This Row],[Net_Amount_Before_Tax]]+tbl_Raw_Data[[#This Row],[Tax_Amount]]</f>
        <v>1858.2858000000001</v>
      </c>
      <c r="Z5318" s="6">
        <f t="shared" si="419"/>
        <v>2</v>
      </c>
    </row>
    <row r="5319" spans="1:26" x14ac:dyDescent="0.3">
      <c r="A5319" s="23" t="s">
        <v>7410</v>
      </c>
      <c r="B5319" s="34">
        <v>45453</v>
      </c>
      <c r="C5319" s="23" t="s">
        <v>1963</v>
      </c>
      <c r="D5319" s="23" t="s">
        <v>183</v>
      </c>
      <c r="E5319" s="23" t="s">
        <v>184</v>
      </c>
      <c r="F5319" s="23">
        <v>122018</v>
      </c>
      <c r="G5319" s="23" t="s">
        <v>119</v>
      </c>
      <c r="H5319" s="23" t="s">
        <v>120</v>
      </c>
      <c r="I5319" s="23" t="s">
        <v>32</v>
      </c>
      <c r="J5319" s="23" t="s">
        <v>64</v>
      </c>
      <c r="K5319" s="23" t="s">
        <v>57</v>
      </c>
      <c r="L5319" s="23">
        <v>1</v>
      </c>
      <c r="M5319" s="23">
        <v>75.31</v>
      </c>
      <c r="N5319" s="23">
        <v>5</v>
      </c>
      <c r="O5319" s="23">
        <v>5</v>
      </c>
      <c r="P5319" s="23" t="s">
        <v>65</v>
      </c>
      <c r="Q5319" s="23" t="s">
        <v>26</v>
      </c>
      <c r="R5319" s="23">
        <f t="shared" si="415"/>
        <v>1</v>
      </c>
      <c r="S5319" s="23" t="str">
        <f t="shared" si="416"/>
        <v>ORD105317_20240610_CUST01586_MED010</v>
      </c>
      <c r="T5319" s="23">
        <f t="shared" si="417"/>
        <v>1</v>
      </c>
      <c r="U5319" s="6">
        <f t="shared" si="418"/>
        <v>75.31</v>
      </c>
      <c r="V5319" s="6">
        <f>tbl_Raw_Data[[#This Row],[Discount_Pct]]*tbl_Raw_Data[[#This Row],[Gross_Amount]]/100</f>
        <v>3.7655000000000003</v>
      </c>
      <c r="W5319" s="6">
        <f>tbl_Raw_Data[[#This Row],[Gross_Amount]]-tbl_Raw_Data[[#This Row],[Discount_Amount]]</f>
        <v>71.544499999999999</v>
      </c>
      <c r="X5319" s="6">
        <f>tbl_Raw_Data[[#This Row],[Net_Amount_Before_Tax]]*tbl_Raw_Data[[#This Row],[Tax_Pct]]/100</f>
        <v>3.5772249999999999</v>
      </c>
      <c r="Y5319" s="6">
        <f>tbl_Raw_Data[[#This Row],[Net_Amount_Before_Tax]]+tbl_Raw_Data[[#This Row],[Tax_Amount]]</f>
        <v>75.121724999999998</v>
      </c>
      <c r="Z5319" s="6">
        <f t="shared" si="419"/>
        <v>1</v>
      </c>
    </row>
    <row r="5320" spans="1:26" x14ac:dyDescent="0.3">
      <c r="A5320" s="23" t="s">
        <v>7412</v>
      </c>
      <c r="B5320" s="34">
        <v>45672</v>
      </c>
      <c r="C5320" s="23" t="s">
        <v>1264</v>
      </c>
      <c r="D5320" s="23" t="s">
        <v>28</v>
      </c>
      <c r="E5320" s="23" t="s">
        <v>29</v>
      </c>
      <c r="F5320" s="23">
        <v>500081</v>
      </c>
      <c r="G5320" s="23" t="s">
        <v>82</v>
      </c>
      <c r="H5320" s="23" t="s">
        <v>83</v>
      </c>
      <c r="I5320" s="23" t="s">
        <v>84</v>
      </c>
      <c r="J5320" s="23" t="s">
        <v>85</v>
      </c>
      <c r="K5320" s="23" t="s">
        <v>24</v>
      </c>
      <c r="L5320" s="23">
        <v>1</v>
      </c>
      <c r="M5320" s="23">
        <v>264.13</v>
      </c>
      <c r="N5320" s="23">
        <v>5</v>
      </c>
      <c r="O5320" s="23">
        <v>5</v>
      </c>
      <c r="P5320" s="23" t="s">
        <v>89</v>
      </c>
      <c r="Q5320" s="23" t="s">
        <v>44</v>
      </c>
      <c r="R5320" s="23">
        <f t="shared" si="415"/>
        <v>1</v>
      </c>
      <c r="S5320" s="23" t="str">
        <f t="shared" si="416"/>
        <v>ORD105319_20250115_CUST02104_MED023</v>
      </c>
      <c r="T5320" s="23">
        <f t="shared" si="417"/>
        <v>1</v>
      </c>
      <c r="U5320" s="6">
        <f t="shared" si="418"/>
        <v>264.13</v>
      </c>
      <c r="V5320" s="6">
        <f>tbl_Raw_Data[[#This Row],[Discount_Pct]]*tbl_Raw_Data[[#This Row],[Gross_Amount]]/100</f>
        <v>13.2065</v>
      </c>
      <c r="W5320" s="6">
        <f>tbl_Raw_Data[[#This Row],[Gross_Amount]]-tbl_Raw_Data[[#This Row],[Discount_Amount]]</f>
        <v>250.92349999999999</v>
      </c>
      <c r="X5320" s="6">
        <f>tbl_Raw_Data[[#This Row],[Net_Amount_Before_Tax]]*tbl_Raw_Data[[#This Row],[Tax_Pct]]/100</f>
        <v>12.546174999999998</v>
      </c>
      <c r="Y5320" s="6">
        <f>tbl_Raw_Data[[#This Row],[Net_Amount_Before_Tax]]+tbl_Raw_Data[[#This Row],[Tax_Amount]]</f>
        <v>263.469675</v>
      </c>
      <c r="Z5320" s="6">
        <f t="shared" si="419"/>
        <v>1</v>
      </c>
    </row>
    <row r="5321" spans="1:26" x14ac:dyDescent="0.3">
      <c r="A5321" s="23" t="s">
        <v>7413</v>
      </c>
      <c r="B5321" s="34">
        <v>45779</v>
      </c>
      <c r="C5321" s="23" t="s">
        <v>7414</v>
      </c>
      <c r="D5321" s="23" t="s">
        <v>130</v>
      </c>
      <c r="E5321" s="23" t="s">
        <v>131</v>
      </c>
      <c r="F5321" s="23">
        <v>700019</v>
      </c>
      <c r="G5321" s="23" t="s">
        <v>132</v>
      </c>
      <c r="H5321" s="23" t="s">
        <v>133</v>
      </c>
      <c r="I5321" s="23" t="s">
        <v>134</v>
      </c>
      <c r="J5321" s="23" t="s">
        <v>135</v>
      </c>
      <c r="K5321" s="23" t="s">
        <v>57</v>
      </c>
      <c r="L5321" s="23">
        <v>2</v>
      </c>
      <c r="M5321" s="23">
        <v>80.069999999999993</v>
      </c>
      <c r="N5321" s="23">
        <v>5</v>
      </c>
      <c r="O5321" s="23">
        <v>5</v>
      </c>
      <c r="P5321" s="23" t="s">
        <v>33</v>
      </c>
      <c r="Q5321" s="23" t="s">
        <v>34</v>
      </c>
      <c r="R5321" s="23">
        <f t="shared" si="415"/>
        <v>1</v>
      </c>
      <c r="S5321" s="23" t="str">
        <f t="shared" si="416"/>
        <v>ORD105320_20250502_CUST00554_MED007</v>
      </c>
      <c r="T5321" s="23">
        <f t="shared" si="417"/>
        <v>1</v>
      </c>
      <c r="U5321" s="6">
        <f t="shared" si="418"/>
        <v>160.13999999999999</v>
      </c>
      <c r="V5321" s="6">
        <f>tbl_Raw_Data[[#This Row],[Discount_Pct]]*tbl_Raw_Data[[#This Row],[Gross_Amount]]/100</f>
        <v>8.0069999999999997</v>
      </c>
      <c r="W5321" s="6">
        <f>tbl_Raw_Data[[#This Row],[Gross_Amount]]-tbl_Raw_Data[[#This Row],[Discount_Amount]]</f>
        <v>152.13299999999998</v>
      </c>
      <c r="X5321" s="6">
        <f>tbl_Raw_Data[[#This Row],[Net_Amount_Before_Tax]]*tbl_Raw_Data[[#This Row],[Tax_Pct]]/100</f>
        <v>7.6066499999999992</v>
      </c>
      <c r="Y5321" s="6">
        <f>tbl_Raw_Data[[#This Row],[Net_Amount_Before_Tax]]+tbl_Raw_Data[[#This Row],[Tax_Amount]]</f>
        <v>159.73964999999998</v>
      </c>
      <c r="Z5321" s="6">
        <f t="shared" si="419"/>
        <v>1</v>
      </c>
    </row>
    <row r="5322" spans="1:26" x14ac:dyDescent="0.3">
      <c r="A5322" s="23" t="s">
        <v>7415</v>
      </c>
      <c r="B5322" s="34">
        <v>45690</v>
      </c>
      <c r="C5322" s="23" t="s">
        <v>6949</v>
      </c>
      <c r="D5322" s="23" t="s">
        <v>92</v>
      </c>
      <c r="E5322" s="23" t="s">
        <v>93</v>
      </c>
      <c r="F5322" s="23">
        <v>560034</v>
      </c>
      <c r="G5322" s="23" t="s">
        <v>61</v>
      </c>
      <c r="H5322" s="23" t="s">
        <v>62</v>
      </c>
      <c r="I5322" s="23" t="s">
        <v>63</v>
      </c>
      <c r="J5322" s="23" t="s">
        <v>64</v>
      </c>
      <c r="K5322" s="23" t="s">
        <v>57</v>
      </c>
      <c r="L5322" s="23">
        <v>3</v>
      </c>
      <c r="M5322" s="23">
        <v>101.94</v>
      </c>
      <c r="N5322" s="23">
        <v>5</v>
      </c>
      <c r="O5322" s="23">
        <v>12</v>
      </c>
      <c r="P5322" s="23" t="s">
        <v>89</v>
      </c>
      <c r="Q5322" s="23" t="s">
        <v>34</v>
      </c>
      <c r="R5322" s="23">
        <f t="shared" si="415"/>
        <v>1</v>
      </c>
      <c r="S5322" s="23" t="str">
        <f t="shared" si="416"/>
        <v>ORD105321_20250202_CUST01253_MED004</v>
      </c>
      <c r="T5322" s="23">
        <f t="shared" si="417"/>
        <v>1</v>
      </c>
      <c r="U5322" s="6">
        <f t="shared" si="418"/>
        <v>305.82</v>
      </c>
      <c r="V5322" s="6">
        <f>tbl_Raw_Data[[#This Row],[Discount_Pct]]*tbl_Raw_Data[[#This Row],[Gross_Amount]]/100</f>
        <v>15.290999999999999</v>
      </c>
      <c r="W5322" s="6">
        <f>tbl_Raw_Data[[#This Row],[Gross_Amount]]-tbl_Raw_Data[[#This Row],[Discount_Amount]]</f>
        <v>290.529</v>
      </c>
      <c r="X5322" s="6">
        <f>tbl_Raw_Data[[#This Row],[Net_Amount_Before_Tax]]*tbl_Raw_Data[[#This Row],[Tax_Pct]]/100</f>
        <v>34.863480000000003</v>
      </c>
      <c r="Y5322" s="6">
        <f>tbl_Raw_Data[[#This Row],[Net_Amount_Before_Tax]]+tbl_Raw_Data[[#This Row],[Tax_Amount]]</f>
        <v>325.39247999999998</v>
      </c>
      <c r="Z5322" s="6">
        <f t="shared" si="419"/>
        <v>3</v>
      </c>
    </row>
    <row r="5323" spans="1:26" x14ac:dyDescent="0.3">
      <c r="A5323" s="23" t="s">
        <v>7416</v>
      </c>
      <c r="B5323" s="34">
        <v>45737</v>
      </c>
      <c r="C5323" s="23" t="s">
        <v>6368</v>
      </c>
      <c r="D5323" s="23" t="s">
        <v>80</v>
      </c>
      <c r="E5323" s="23" t="s">
        <v>81</v>
      </c>
      <c r="F5323" s="23">
        <v>395001</v>
      </c>
      <c r="G5323" s="23" t="s">
        <v>20</v>
      </c>
      <c r="H5323" s="23" t="s">
        <v>21</v>
      </c>
      <c r="I5323" s="23" t="s">
        <v>22</v>
      </c>
      <c r="J5323" s="23" t="s">
        <v>23</v>
      </c>
      <c r="K5323" s="23" t="s">
        <v>24</v>
      </c>
      <c r="L5323" s="23">
        <v>4</v>
      </c>
      <c r="M5323" s="23">
        <v>144.83000000000001</v>
      </c>
      <c r="N5323" s="23">
        <v>5</v>
      </c>
      <c r="O5323" s="23">
        <v>12</v>
      </c>
      <c r="P5323" s="23" t="s">
        <v>33</v>
      </c>
      <c r="Q5323" s="23" t="s">
        <v>44</v>
      </c>
      <c r="R5323" s="23">
        <f t="shared" si="415"/>
        <v>1</v>
      </c>
      <c r="S5323" s="23" t="str">
        <f t="shared" si="416"/>
        <v>ORD105322_20250321_CUST01697_MED024</v>
      </c>
      <c r="T5323" s="23">
        <f t="shared" si="417"/>
        <v>1</v>
      </c>
      <c r="U5323" s="6">
        <f t="shared" si="418"/>
        <v>579.32000000000005</v>
      </c>
      <c r="V5323" s="6">
        <f>tbl_Raw_Data[[#This Row],[Discount_Pct]]*tbl_Raw_Data[[#This Row],[Gross_Amount]]/100</f>
        <v>28.966000000000005</v>
      </c>
      <c r="W5323" s="6">
        <f>tbl_Raw_Data[[#This Row],[Gross_Amount]]-tbl_Raw_Data[[#This Row],[Discount_Amount]]</f>
        <v>550.35400000000004</v>
      </c>
      <c r="X5323" s="6">
        <f>tbl_Raw_Data[[#This Row],[Net_Amount_Before_Tax]]*tbl_Raw_Data[[#This Row],[Tax_Pct]]/100</f>
        <v>66.042480000000012</v>
      </c>
      <c r="Y5323" s="6">
        <f>tbl_Raw_Data[[#This Row],[Net_Amount_Before_Tax]]+tbl_Raw_Data[[#This Row],[Tax_Amount]]</f>
        <v>616.39648000000011</v>
      </c>
      <c r="Z5323" s="6">
        <f t="shared" si="419"/>
        <v>1</v>
      </c>
    </row>
    <row r="5324" spans="1:26" x14ac:dyDescent="0.3">
      <c r="A5324" s="23" t="s">
        <v>7417</v>
      </c>
      <c r="B5324" s="34">
        <v>45927</v>
      </c>
      <c r="C5324" s="23" t="s">
        <v>7418</v>
      </c>
      <c r="D5324" s="23" t="s">
        <v>100</v>
      </c>
      <c r="E5324" s="23" t="s">
        <v>101</v>
      </c>
      <c r="F5324" s="23">
        <v>201304</v>
      </c>
      <c r="G5324" s="23" t="s">
        <v>20</v>
      </c>
      <c r="H5324" s="23" t="s">
        <v>21</v>
      </c>
      <c r="I5324" s="23" t="s">
        <v>22</v>
      </c>
      <c r="J5324" s="23" t="s">
        <v>23</v>
      </c>
      <c r="K5324" s="23" t="s">
        <v>24</v>
      </c>
      <c r="L5324" s="23">
        <v>2</v>
      </c>
      <c r="M5324" s="23">
        <v>123.06</v>
      </c>
      <c r="N5324" s="23">
        <v>10</v>
      </c>
      <c r="O5324" s="23">
        <v>18</v>
      </c>
      <c r="P5324" s="23" t="s">
        <v>43</v>
      </c>
      <c r="Q5324" s="23" t="s">
        <v>34</v>
      </c>
      <c r="R5324" s="23">
        <f t="shared" si="415"/>
        <v>1</v>
      </c>
      <c r="S5324" s="23" t="str">
        <f t="shared" si="416"/>
        <v>ORD105323_20250927_CUST00011_MED024</v>
      </c>
      <c r="T5324" s="23">
        <f t="shared" si="417"/>
        <v>1</v>
      </c>
      <c r="U5324" s="6">
        <f t="shared" si="418"/>
        <v>246.12</v>
      </c>
      <c r="V5324" s="6">
        <f>tbl_Raw_Data[[#This Row],[Discount_Pct]]*tbl_Raw_Data[[#This Row],[Gross_Amount]]/100</f>
        <v>24.611999999999998</v>
      </c>
      <c r="W5324" s="6">
        <f>tbl_Raw_Data[[#This Row],[Gross_Amount]]-tbl_Raw_Data[[#This Row],[Discount_Amount]]</f>
        <v>221.50800000000001</v>
      </c>
      <c r="X5324" s="6">
        <f>tbl_Raw_Data[[#This Row],[Net_Amount_Before_Tax]]*tbl_Raw_Data[[#This Row],[Tax_Pct]]/100</f>
        <v>39.87144</v>
      </c>
      <c r="Y5324" s="6">
        <f>tbl_Raw_Data[[#This Row],[Net_Amount_Before_Tax]]+tbl_Raw_Data[[#This Row],[Tax_Amount]]</f>
        <v>261.37943999999999</v>
      </c>
      <c r="Z5324" s="6">
        <f t="shared" si="419"/>
        <v>1</v>
      </c>
    </row>
    <row r="5325" spans="1:26" x14ac:dyDescent="0.3">
      <c r="A5325" s="23" t="s">
        <v>7419</v>
      </c>
      <c r="B5325" s="34">
        <v>45438</v>
      </c>
      <c r="C5325" s="23" t="s">
        <v>1275</v>
      </c>
      <c r="D5325" s="23" t="s">
        <v>123</v>
      </c>
      <c r="E5325" s="23" t="s">
        <v>101</v>
      </c>
      <c r="F5325" s="23">
        <v>226024</v>
      </c>
      <c r="G5325" s="23" t="s">
        <v>196</v>
      </c>
      <c r="H5325" s="23" t="s">
        <v>197</v>
      </c>
      <c r="I5325" s="23" t="s">
        <v>32</v>
      </c>
      <c r="J5325" s="23" t="s">
        <v>42</v>
      </c>
      <c r="K5325" s="23" t="s">
        <v>24</v>
      </c>
      <c r="L5325" s="23">
        <v>3</v>
      </c>
      <c r="M5325" s="23">
        <v>23.16</v>
      </c>
      <c r="N5325" s="23">
        <v>15</v>
      </c>
      <c r="O5325" s="23">
        <v>5</v>
      </c>
      <c r="P5325" s="23" t="s">
        <v>33</v>
      </c>
      <c r="Q5325" s="23" t="s">
        <v>34</v>
      </c>
      <c r="R5325" s="23">
        <f t="shared" si="415"/>
        <v>1</v>
      </c>
      <c r="S5325" s="23" t="str">
        <f t="shared" si="416"/>
        <v>ORD105324_20240526_CUST00774_MED011</v>
      </c>
      <c r="T5325" s="23">
        <f t="shared" si="417"/>
        <v>1</v>
      </c>
      <c r="U5325" s="6">
        <f t="shared" si="418"/>
        <v>69.48</v>
      </c>
      <c r="V5325" s="6">
        <f>tbl_Raw_Data[[#This Row],[Discount_Pct]]*tbl_Raw_Data[[#This Row],[Gross_Amount]]/100</f>
        <v>10.422000000000001</v>
      </c>
      <c r="W5325" s="6">
        <f>tbl_Raw_Data[[#This Row],[Gross_Amount]]-tbl_Raw_Data[[#This Row],[Discount_Amount]]</f>
        <v>59.058000000000007</v>
      </c>
      <c r="X5325" s="6">
        <f>tbl_Raw_Data[[#This Row],[Net_Amount_Before_Tax]]*tbl_Raw_Data[[#This Row],[Tax_Pct]]/100</f>
        <v>2.9529000000000001</v>
      </c>
      <c r="Y5325" s="6">
        <f>tbl_Raw_Data[[#This Row],[Net_Amount_Before_Tax]]+tbl_Raw_Data[[#This Row],[Tax_Amount]]</f>
        <v>62.010900000000007</v>
      </c>
      <c r="Z5325" s="6">
        <f t="shared" si="419"/>
        <v>2</v>
      </c>
    </row>
    <row r="5326" spans="1:26" x14ac:dyDescent="0.3">
      <c r="A5326" s="23" t="s">
        <v>7420</v>
      </c>
      <c r="B5326" s="34">
        <v>45296</v>
      </c>
      <c r="C5326" s="23" t="s">
        <v>5196</v>
      </c>
      <c r="D5326" s="23" t="s">
        <v>72</v>
      </c>
      <c r="E5326" s="23" t="s">
        <v>73</v>
      </c>
      <c r="F5326" s="23">
        <v>302017</v>
      </c>
      <c r="G5326" s="23" t="s">
        <v>48</v>
      </c>
      <c r="H5326" s="23" t="s">
        <v>49</v>
      </c>
      <c r="I5326" s="23" t="s">
        <v>50</v>
      </c>
      <c r="J5326" s="23" t="s">
        <v>23</v>
      </c>
      <c r="K5326" s="23" t="s">
        <v>24</v>
      </c>
      <c r="L5326" s="23">
        <v>1</v>
      </c>
      <c r="M5326" s="23">
        <v>100.6</v>
      </c>
      <c r="N5326" s="23">
        <v>0</v>
      </c>
      <c r="O5326" s="23">
        <v>5</v>
      </c>
      <c r="P5326" s="23" t="s">
        <v>58</v>
      </c>
      <c r="Q5326" s="23" t="s">
        <v>34</v>
      </c>
      <c r="R5326" s="23">
        <f t="shared" si="415"/>
        <v>1</v>
      </c>
      <c r="S5326" s="23" t="str">
        <f t="shared" si="416"/>
        <v>ORD105325_20240105_CUST00165_MED028</v>
      </c>
      <c r="T5326" s="23">
        <f t="shared" si="417"/>
        <v>1</v>
      </c>
      <c r="U5326" s="6">
        <f t="shared" si="418"/>
        <v>100.6</v>
      </c>
      <c r="V5326" s="6">
        <f>tbl_Raw_Data[[#This Row],[Discount_Pct]]*tbl_Raw_Data[[#This Row],[Gross_Amount]]/100</f>
        <v>0</v>
      </c>
      <c r="W5326" s="6">
        <f>tbl_Raw_Data[[#This Row],[Gross_Amount]]-tbl_Raw_Data[[#This Row],[Discount_Amount]]</f>
        <v>100.6</v>
      </c>
      <c r="X5326" s="6">
        <f>tbl_Raw_Data[[#This Row],[Net_Amount_Before_Tax]]*tbl_Raw_Data[[#This Row],[Tax_Pct]]/100</f>
        <v>5.03</v>
      </c>
      <c r="Y5326" s="6">
        <f>tbl_Raw_Data[[#This Row],[Net_Amount_Before_Tax]]+tbl_Raw_Data[[#This Row],[Tax_Amount]]</f>
        <v>105.63</v>
      </c>
      <c r="Z5326" s="6">
        <f t="shared" si="419"/>
        <v>4</v>
      </c>
    </row>
    <row r="5327" spans="1:26" x14ac:dyDescent="0.3">
      <c r="A5327" s="23" t="s">
        <v>7420</v>
      </c>
      <c r="B5327" s="34">
        <v>45892</v>
      </c>
      <c r="C5327" s="23" t="s">
        <v>2853</v>
      </c>
      <c r="D5327" s="23" t="s">
        <v>123</v>
      </c>
      <c r="E5327" s="23" t="s">
        <v>101</v>
      </c>
      <c r="F5327" s="23">
        <v>226024</v>
      </c>
      <c r="G5327" s="23" t="s">
        <v>82</v>
      </c>
      <c r="H5327" s="23" t="s">
        <v>83</v>
      </c>
      <c r="I5327" s="23" t="s">
        <v>84</v>
      </c>
      <c r="J5327" s="23" t="s">
        <v>85</v>
      </c>
      <c r="K5327" s="23" t="s">
        <v>24</v>
      </c>
      <c r="L5327" s="23">
        <v>1</v>
      </c>
      <c r="M5327" s="23">
        <v>342.71</v>
      </c>
      <c r="N5327" s="23">
        <v>0</v>
      </c>
      <c r="O5327" s="23">
        <v>12</v>
      </c>
      <c r="P5327" s="23" t="s">
        <v>25</v>
      </c>
      <c r="Q5327" s="23" t="s">
        <v>34</v>
      </c>
      <c r="R5327" s="23">
        <f t="shared" si="415"/>
        <v>1</v>
      </c>
      <c r="S5327" s="23" t="str">
        <f t="shared" si="416"/>
        <v>ORD105325_20250823_CUST00963_MED023</v>
      </c>
      <c r="T5327" s="23">
        <f t="shared" si="417"/>
        <v>1</v>
      </c>
      <c r="U5327" s="6">
        <f t="shared" si="418"/>
        <v>342.71</v>
      </c>
      <c r="V5327" s="6">
        <f>tbl_Raw_Data[[#This Row],[Discount_Pct]]*tbl_Raw_Data[[#This Row],[Gross_Amount]]/100</f>
        <v>0</v>
      </c>
      <c r="W5327" s="6">
        <f>tbl_Raw_Data[[#This Row],[Gross_Amount]]-tbl_Raw_Data[[#This Row],[Discount_Amount]]</f>
        <v>342.71</v>
      </c>
      <c r="X5327" s="6">
        <f>tbl_Raw_Data[[#This Row],[Net_Amount_Before_Tax]]*tbl_Raw_Data[[#This Row],[Tax_Pct]]/100</f>
        <v>41.125199999999992</v>
      </c>
      <c r="Y5327" s="6">
        <f>tbl_Raw_Data[[#This Row],[Net_Amount_Before_Tax]]+tbl_Raw_Data[[#This Row],[Tax_Amount]]</f>
        <v>383.83519999999999</v>
      </c>
      <c r="Z5327" s="6">
        <f t="shared" si="419"/>
        <v>2</v>
      </c>
    </row>
    <row r="5328" spans="1:26" x14ac:dyDescent="0.3">
      <c r="A5328" s="23" t="s">
        <v>7421</v>
      </c>
      <c r="B5328" s="34">
        <v>45364</v>
      </c>
      <c r="C5328" s="23" t="s">
        <v>7422</v>
      </c>
      <c r="D5328" s="23" t="s">
        <v>142</v>
      </c>
      <c r="E5328" s="23" t="s">
        <v>81</v>
      </c>
      <c r="F5328" s="23">
        <v>380061</v>
      </c>
      <c r="G5328" s="23" t="s">
        <v>61</v>
      </c>
      <c r="H5328" s="23" t="s">
        <v>62</v>
      </c>
      <c r="I5328" s="23" t="s">
        <v>63</v>
      </c>
      <c r="J5328" s="23" t="s">
        <v>64</v>
      </c>
      <c r="K5328" s="23" t="s">
        <v>57</v>
      </c>
      <c r="L5328" s="23">
        <v>3</v>
      </c>
      <c r="M5328" s="23">
        <v>97.26</v>
      </c>
      <c r="N5328" s="23">
        <v>0</v>
      </c>
      <c r="O5328" s="23">
        <v>12</v>
      </c>
      <c r="P5328" s="23" t="s">
        <v>43</v>
      </c>
      <c r="Q5328" s="23" t="s">
        <v>34</v>
      </c>
      <c r="R5328" s="23">
        <f t="shared" si="415"/>
        <v>1</v>
      </c>
      <c r="S5328" s="23" t="str">
        <f t="shared" si="416"/>
        <v>ORD105327_20240313_CUST03479_MED004</v>
      </c>
      <c r="T5328" s="23">
        <f t="shared" si="417"/>
        <v>1</v>
      </c>
      <c r="U5328" s="6">
        <f t="shared" si="418"/>
        <v>291.78000000000003</v>
      </c>
      <c r="V5328" s="6">
        <f>tbl_Raw_Data[[#This Row],[Discount_Pct]]*tbl_Raw_Data[[#This Row],[Gross_Amount]]/100</f>
        <v>0</v>
      </c>
      <c r="W5328" s="6">
        <f>tbl_Raw_Data[[#This Row],[Gross_Amount]]-tbl_Raw_Data[[#This Row],[Discount_Amount]]</f>
        <v>291.78000000000003</v>
      </c>
      <c r="X5328" s="6">
        <f>tbl_Raw_Data[[#This Row],[Net_Amount_Before_Tax]]*tbl_Raw_Data[[#This Row],[Tax_Pct]]/100</f>
        <v>35.013600000000004</v>
      </c>
      <c r="Y5328" s="6">
        <f>tbl_Raw_Data[[#This Row],[Net_Amount_Before_Tax]]+tbl_Raw_Data[[#This Row],[Tax_Amount]]</f>
        <v>326.79360000000003</v>
      </c>
      <c r="Z5328" s="6">
        <f t="shared" si="419"/>
        <v>1</v>
      </c>
    </row>
    <row r="5329" spans="1:26" x14ac:dyDescent="0.3">
      <c r="A5329" s="23" t="s">
        <v>7423</v>
      </c>
      <c r="B5329" s="34">
        <v>45652</v>
      </c>
      <c r="C5329" s="23" t="s">
        <v>2686</v>
      </c>
      <c r="D5329" s="23" t="s">
        <v>123</v>
      </c>
      <c r="E5329" s="23" t="s">
        <v>101</v>
      </c>
      <c r="F5329" s="23">
        <v>226001</v>
      </c>
      <c r="G5329" s="23" t="s">
        <v>20</v>
      </c>
      <c r="H5329" s="23" t="s">
        <v>21</v>
      </c>
      <c r="I5329" s="23" t="s">
        <v>22</v>
      </c>
      <c r="J5329" s="23" t="s">
        <v>23</v>
      </c>
      <c r="K5329" s="23" t="s">
        <v>24</v>
      </c>
      <c r="L5329" s="23">
        <v>1</v>
      </c>
      <c r="M5329" s="23">
        <v>123.24</v>
      </c>
      <c r="N5329" s="23">
        <v>5</v>
      </c>
      <c r="O5329" s="23">
        <v>12</v>
      </c>
      <c r="P5329" s="23" t="s">
        <v>33</v>
      </c>
      <c r="Q5329" s="23" t="s">
        <v>26</v>
      </c>
      <c r="R5329" s="23">
        <f t="shared" si="415"/>
        <v>1</v>
      </c>
      <c r="S5329" s="23" t="str">
        <f t="shared" si="416"/>
        <v>ORD105328_20241226_CUST02316_MED024</v>
      </c>
      <c r="T5329" s="23">
        <f t="shared" si="417"/>
        <v>1</v>
      </c>
      <c r="U5329" s="6">
        <f t="shared" si="418"/>
        <v>123.24</v>
      </c>
      <c r="V5329" s="6">
        <f>tbl_Raw_Data[[#This Row],[Discount_Pct]]*tbl_Raw_Data[[#This Row],[Gross_Amount]]/100</f>
        <v>6.161999999999999</v>
      </c>
      <c r="W5329" s="6">
        <f>tbl_Raw_Data[[#This Row],[Gross_Amount]]-tbl_Raw_Data[[#This Row],[Discount_Amount]]</f>
        <v>117.078</v>
      </c>
      <c r="X5329" s="6">
        <f>tbl_Raw_Data[[#This Row],[Net_Amount_Before_Tax]]*tbl_Raw_Data[[#This Row],[Tax_Pct]]/100</f>
        <v>14.049360000000002</v>
      </c>
      <c r="Y5329" s="6">
        <f>tbl_Raw_Data[[#This Row],[Net_Amount_Before_Tax]]+tbl_Raw_Data[[#This Row],[Tax_Amount]]</f>
        <v>131.12736000000001</v>
      </c>
      <c r="Z5329" s="6">
        <f t="shared" si="419"/>
        <v>2</v>
      </c>
    </row>
    <row r="5330" spans="1:26" x14ac:dyDescent="0.3">
      <c r="A5330" s="23" t="s">
        <v>7424</v>
      </c>
      <c r="B5330" s="34">
        <v>45704</v>
      </c>
      <c r="C5330" s="23" t="s">
        <v>4732</v>
      </c>
      <c r="D5330" s="23" t="s">
        <v>72</v>
      </c>
      <c r="E5330" s="23" t="s">
        <v>73</v>
      </c>
      <c r="F5330" s="23">
        <v>302017</v>
      </c>
      <c r="G5330" s="23" t="s">
        <v>94</v>
      </c>
      <c r="H5330" s="23" t="s">
        <v>95</v>
      </c>
      <c r="I5330" s="23" t="s">
        <v>84</v>
      </c>
      <c r="J5330" s="23" t="s">
        <v>42</v>
      </c>
      <c r="K5330" s="23" t="s">
        <v>24</v>
      </c>
      <c r="L5330" s="23">
        <v>3</v>
      </c>
      <c r="M5330" s="23">
        <v>80.239999999999995</v>
      </c>
      <c r="N5330" s="23">
        <v>10</v>
      </c>
      <c r="O5330" s="23">
        <v>5</v>
      </c>
      <c r="P5330" s="23" t="s">
        <v>33</v>
      </c>
      <c r="Q5330" s="23" t="s">
        <v>34</v>
      </c>
      <c r="R5330" s="23">
        <f t="shared" si="415"/>
        <v>1</v>
      </c>
      <c r="S5330" s="23" t="str">
        <f t="shared" si="416"/>
        <v>ORD105329_20250216_CUST02110_MED021</v>
      </c>
      <c r="T5330" s="23">
        <f t="shared" si="417"/>
        <v>1</v>
      </c>
      <c r="U5330" s="6">
        <f t="shared" si="418"/>
        <v>240.71999999999997</v>
      </c>
      <c r="V5330" s="6">
        <f>tbl_Raw_Data[[#This Row],[Discount_Pct]]*tbl_Raw_Data[[#This Row],[Gross_Amount]]/100</f>
        <v>24.071999999999999</v>
      </c>
      <c r="W5330" s="6">
        <f>tbl_Raw_Data[[#This Row],[Gross_Amount]]-tbl_Raw_Data[[#This Row],[Discount_Amount]]</f>
        <v>216.64799999999997</v>
      </c>
      <c r="X5330" s="6">
        <f>tbl_Raw_Data[[#This Row],[Net_Amount_Before_Tax]]*tbl_Raw_Data[[#This Row],[Tax_Pct]]/100</f>
        <v>10.832399999999998</v>
      </c>
      <c r="Y5330" s="6">
        <f>tbl_Raw_Data[[#This Row],[Net_Amount_Before_Tax]]+tbl_Raw_Data[[#This Row],[Tax_Amount]]</f>
        <v>227.48039999999997</v>
      </c>
      <c r="Z5330" s="6">
        <f t="shared" si="419"/>
        <v>2</v>
      </c>
    </row>
    <row r="5331" spans="1:26" x14ac:dyDescent="0.3">
      <c r="A5331" s="23" t="s">
        <v>7424</v>
      </c>
      <c r="B5331" s="34">
        <v>45312</v>
      </c>
      <c r="C5331" s="23" t="s">
        <v>1888</v>
      </c>
      <c r="D5331" s="23" t="s">
        <v>37</v>
      </c>
      <c r="E5331" s="23" t="s">
        <v>38</v>
      </c>
      <c r="F5331" s="23">
        <v>452001</v>
      </c>
      <c r="G5331" s="23" t="s">
        <v>315</v>
      </c>
      <c r="H5331" s="23" t="s">
        <v>316</v>
      </c>
      <c r="I5331" s="23" t="s">
        <v>50</v>
      </c>
      <c r="J5331" s="23" t="s">
        <v>114</v>
      </c>
      <c r="K5331" s="23" t="s">
        <v>24</v>
      </c>
      <c r="L5331" s="23">
        <v>1</v>
      </c>
      <c r="M5331" s="23">
        <v>127.91</v>
      </c>
      <c r="N5331" s="23">
        <v>15</v>
      </c>
      <c r="O5331" s="23">
        <v>5</v>
      </c>
      <c r="P5331" s="23" t="s">
        <v>33</v>
      </c>
      <c r="Q5331" s="23" t="s">
        <v>34</v>
      </c>
      <c r="R5331" s="23">
        <f t="shared" si="415"/>
        <v>1</v>
      </c>
      <c r="S5331" s="23" t="str">
        <f t="shared" si="416"/>
        <v>ORD105329_20240121_CUST00978_MED012</v>
      </c>
      <c r="T5331" s="23">
        <f t="shared" si="417"/>
        <v>1</v>
      </c>
      <c r="U5331" s="6">
        <f t="shared" si="418"/>
        <v>127.91</v>
      </c>
      <c r="V5331" s="6">
        <f>tbl_Raw_Data[[#This Row],[Discount_Pct]]*tbl_Raw_Data[[#This Row],[Gross_Amount]]/100</f>
        <v>19.186499999999999</v>
      </c>
      <c r="W5331" s="6">
        <f>tbl_Raw_Data[[#This Row],[Gross_Amount]]-tbl_Raw_Data[[#This Row],[Discount_Amount]]</f>
        <v>108.7235</v>
      </c>
      <c r="X5331" s="6">
        <f>tbl_Raw_Data[[#This Row],[Net_Amount_Before_Tax]]*tbl_Raw_Data[[#This Row],[Tax_Pct]]/100</f>
        <v>5.4361750000000004</v>
      </c>
      <c r="Y5331" s="6">
        <f>tbl_Raw_Data[[#This Row],[Net_Amount_Before_Tax]]+tbl_Raw_Data[[#This Row],[Tax_Amount]]</f>
        <v>114.15967500000001</v>
      </c>
      <c r="Z5331" s="6">
        <f t="shared" si="419"/>
        <v>3</v>
      </c>
    </row>
    <row r="5332" spans="1:26" x14ac:dyDescent="0.3">
      <c r="A5332" s="23" t="s">
        <v>7424</v>
      </c>
      <c r="B5332" s="34">
        <v>45766</v>
      </c>
      <c r="C5332" s="23" t="s">
        <v>1523</v>
      </c>
      <c r="D5332" s="23" t="s">
        <v>37</v>
      </c>
      <c r="E5332" s="23" t="s">
        <v>38</v>
      </c>
      <c r="F5332" s="23">
        <v>452001</v>
      </c>
      <c r="G5332" s="23" t="s">
        <v>192</v>
      </c>
      <c r="H5332" s="23" t="s">
        <v>193</v>
      </c>
      <c r="I5332" s="23" t="s">
        <v>41</v>
      </c>
      <c r="J5332" s="23" t="s">
        <v>194</v>
      </c>
      <c r="K5332" s="23" t="s">
        <v>24</v>
      </c>
      <c r="L5332" s="23">
        <v>4</v>
      </c>
      <c r="M5332" s="23">
        <v>34.159999999999997</v>
      </c>
      <c r="N5332" s="23">
        <v>5</v>
      </c>
      <c r="O5332" s="23">
        <v>5</v>
      </c>
      <c r="P5332" s="23" t="s">
        <v>58</v>
      </c>
      <c r="Q5332" s="23" t="s">
        <v>26</v>
      </c>
      <c r="R5332" s="23">
        <f t="shared" si="415"/>
        <v>1</v>
      </c>
      <c r="S5332" s="23" t="str">
        <f t="shared" si="416"/>
        <v>ORD105329_20250419_CUST03214_MED002</v>
      </c>
      <c r="T5332" s="23">
        <f t="shared" si="417"/>
        <v>1</v>
      </c>
      <c r="U5332" s="6">
        <f t="shared" si="418"/>
        <v>136.63999999999999</v>
      </c>
      <c r="V5332" s="6">
        <f>tbl_Raw_Data[[#This Row],[Discount_Pct]]*tbl_Raw_Data[[#This Row],[Gross_Amount]]/100</f>
        <v>6.831999999999999</v>
      </c>
      <c r="W5332" s="6">
        <f>tbl_Raw_Data[[#This Row],[Gross_Amount]]-tbl_Raw_Data[[#This Row],[Discount_Amount]]</f>
        <v>129.80799999999999</v>
      </c>
      <c r="X5332" s="6">
        <f>tbl_Raw_Data[[#This Row],[Net_Amount_Before_Tax]]*tbl_Raw_Data[[#This Row],[Tax_Pct]]/100</f>
        <v>6.4903999999999993</v>
      </c>
      <c r="Y5332" s="6">
        <f>tbl_Raw_Data[[#This Row],[Net_Amount_Before_Tax]]+tbl_Raw_Data[[#This Row],[Tax_Amount]]</f>
        <v>136.29839999999999</v>
      </c>
      <c r="Z5332" s="6">
        <f t="shared" si="419"/>
        <v>0</v>
      </c>
    </row>
    <row r="5333" spans="1:26" x14ac:dyDescent="0.3">
      <c r="A5333" s="23" t="s">
        <v>7425</v>
      </c>
      <c r="B5333" s="34">
        <v>45555</v>
      </c>
      <c r="C5333" s="23" t="s">
        <v>2183</v>
      </c>
      <c r="D5333" s="23" t="s">
        <v>183</v>
      </c>
      <c r="E5333" s="23" t="s">
        <v>184</v>
      </c>
      <c r="F5333" s="23">
        <v>122016</v>
      </c>
      <c r="G5333" s="23" t="s">
        <v>94</v>
      </c>
      <c r="H5333" s="23" t="s">
        <v>95</v>
      </c>
      <c r="I5333" s="23" t="s">
        <v>84</v>
      </c>
      <c r="J5333" s="23" t="s">
        <v>42</v>
      </c>
      <c r="K5333" s="23" t="s">
        <v>24</v>
      </c>
      <c r="L5333" s="23">
        <v>3</v>
      </c>
      <c r="M5333" s="23">
        <v>81.709999999999994</v>
      </c>
      <c r="N5333" s="23">
        <v>5</v>
      </c>
      <c r="O5333" s="23">
        <v>12</v>
      </c>
      <c r="P5333" s="23" t="s">
        <v>33</v>
      </c>
      <c r="Q5333" s="23" t="s">
        <v>90</v>
      </c>
      <c r="R5333" s="23">
        <f t="shared" si="415"/>
        <v>1</v>
      </c>
      <c r="S5333" s="23" t="str">
        <f t="shared" si="416"/>
        <v>ORD105332_20240920_CUST03187_MED021</v>
      </c>
      <c r="T5333" s="23">
        <f t="shared" si="417"/>
        <v>1</v>
      </c>
      <c r="U5333" s="6">
        <f t="shared" si="418"/>
        <v>245.13</v>
      </c>
      <c r="V5333" s="6">
        <f>tbl_Raw_Data[[#This Row],[Discount_Pct]]*tbl_Raw_Data[[#This Row],[Gross_Amount]]/100</f>
        <v>12.256500000000001</v>
      </c>
      <c r="W5333" s="6">
        <f>tbl_Raw_Data[[#This Row],[Gross_Amount]]-tbl_Raw_Data[[#This Row],[Discount_Amount]]</f>
        <v>232.87350000000001</v>
      </c>
      <c r="X5333" s="6">
        <f>tbl_Raw_Data[[#This Row],[Net_Amount_Before_Tax]]*tbl_Raw_Data[[#This Row],[Tax_Pct]]/100</f>
        <v>27.94482</v>
      </c>
      <c r="Y5333" s="6">
        <f>tbl_Raw_Data[[#This Row],[Net_Amount_Before_Tax]]+tbl_Raw_Data[[#This Row],[Tax_Amount]]</f>
        <v>260.81832000000003</v>
      </c>
      <c r="Z5333" s="6">
        <f t="shared" si="419"/>
        <v>3</v>
      </c>
    </row>
    <row r="5334" spans="1:26" x14ac:dyDescent="0.3">
      <c r="A5334" s="23" t="s">
        <v>7426</v>
      </c>
      <c r="B5334" s="34">
        <v>45942</v>
      </c>
      <c r="C5334" s="23" t="s">
        <v>290</v>
      </c>
      <c r="D5334" s="23" t="s">
        <v>100</v>
      </c>
      <c r="E5334" s="23" t="s">
        <v>101</v>
      </c>
      <c r="F5334" s="23">
        <v>201303</v>
      </c>
      <c r="G5334" s="23" t="s">
        <v>82</v>
      </c>
      <c r="H5334" s="23" t="s">
        <v>83</v>
      </c>
      <c r="I5334" s="23" t="s">
        <v>84</v>
      </c>
      <c r="J5334" s="23" t="s">
        <v>85</v>
      </c>
      <c r="K5334" s="23" t="s">
        <v>24</v>
      </c>
      <c r="L5334" s="23">
        <v>1</v>
      </c>
      <c r="M5334" s="23">
        <v>312.69</v>
      </c>
      <c r="N5334" s="23">
        <v>15</v>
      </c>
      <c r="O5334" s="23">
        <v>5</v>
      </c>
      <c r="P5334" s="23" t="s">
        <v>58</v>
      </c>
      <c r="Q5334" s="23" t="s">
        <v>34</v>
      </c>
      <c r="R5334" s="23">
        <f t="shared" si="415"/>
        <v>1</v>
      </c>
      <c r="S5334" s="23" t="str">
        <f t="shared" si="416"/>
        <v>ORD105333_20251012_CUST02704_MED023</v>
      </c>
      <c r="T5334" s="23">
        <f t="shared" si="417"/>
        <v>1</v>
      </c>
      <c r="U5334" s="6">
        <f t="shared" si="418"/>
        <v>312.69</v>
      </c>
      <c r="V5334" s="6">
        <f>tbl_Raw_Data[[#This Row],[Discount_Pct]]*tbl_Raw_Data[[#This Row],[Gross_Amount]]/100</f>
        <v>46.903500000000001</v>
      </c>
      <c r="W5334" s="6">
        <f>tbl_Raw_Data[[#This Row],[Gross_Amount]]-tbl_Raw_Data[[#This Row],[Discount_Amount]]</f>
        <v>265.78649999999999</v>
      </c>
      <c r="X5334" s="6">
        <f>tbl_Raw_Data[[#This Row],[Net_Amount_Before_Tax]]*tbl_Raw_Data[[#This Row],[Tax_Pct]]/100</f>
        <v>13.289324999999998</v>
      </c>
      <c r="Y5334" s="6">
        <f>tbl_Raw_Data[[#This Row],[Net_Amount_Before_Tax]]+tbl_Raw_Data[[#This Row],[Tax_Amount]]</f>
        <v>279.07582500000001</v>
      </c>
      <c r="Z5334" s="6">
        <f t="shared" si="419"/>
        <v>2</v>
      </c>
    </row>
    <row r="5335" spans="1:26" x14ac:dyDescent="0.3">
      <c r="A5335" s="23" t="s">
        <v>7426</v>
      </c>
      <c r="B5335" s="34">
        <v>45297</v>
      </c>
      <c r="C5335" s="23" t="s">
        <v>7427</v>
      </c>
      <c r="D5335" s="23" t="s">
        <v>19</v>
      </c>
      <c r="E5335" s="23" t="s">
        <v>19</v>
      </c>
      <c r="F5335" s="23">
        <v>110029</v>
      </c>
      <c r="G5335" s="23" t="s">
        <v>111</v>
      </c>
      <c r="H5335" s="23" t="s">
        <v>112</v>
      </c>
      <c r="I5335" s="23" t="s">
        <v>113</v>
      </c>
      <c r="J5335" s="23" t="s">
        <v>114</v>
      </c>
      <c r="K5335" s="23" t="s">
        <v>24</v>
      </c>
      <c r="L5335" s="23">
        <v>2</v>
      </c>
      <c r="M5335" s="23">
        <v>89.03</v>
      </c>
      <c r="N5335" s="23">
        <v>15</v>
      </c>
      <c r="O5335" s="23">
        <v>12</v>
      </c>
      <c r="P5335" s="23" t="s">
        <v>43</v>
      </c>
      <c r="Q5335" s="23" t="s">
        <v>90</v>
      </c>
      <c r="R5335" s="23">
        <f t="shared" si="415"/>
        <v>1</v>
      </c>
      <c r="S5335" s="23" t="str">
        <f t="shared" si="416"/>
        <v>ORD105333_20240106_CUST03422_MED027</v>
      </c>
      <c r="T5335" s="23">
        <f t="shared" si="417"/>
        <v>1</v>
      </c>
      <c r="U5335" s="6">
        <f t="shared" si="418"/>
        <v>178.06</v>
      </c>
      <c r="V5335" s="6">
        <f>tbl_Raw_Data[[#This Row],[Discount_Pct]]*tbl_Raw_Data[[#This Row],[Gross_Amount]]/100</f>
        <v>26.709</v>
      </c>
      <c r="W5335" s="6">
        <f>tbl_Raw_Data[[#This Row],[Gross_Amount]]-tbl_Raw_Data[[#This Row],[Discount_Amount]]</f>
        <v>151.351</v>
      </c>
      <c r="X5335" s="6">
        <f>tbl_Raw_Data[[#This Row],[Net_Amount_Before_Tax]]*tbl_Raw_Data[[#This Row],[Tax_Pct]]/100</f>
        <v>18.162120000000002</v>
      </c>
      <c r="Y5335" s="6">
        <f>tbl_Raw_Data[[#This Row],[Net_Amount_Before_Tax]]+tbl_Raw_Data[[#This Row],[Tax_Amount]]</f>
        <v>169.51312000000001</v>
      </c>
      <c r="Z5335" s="6">
        <f t="shared" si="419"/>
        <v>0</v>
      </c>
    </row>
    <row r="5336" spans="1:26" x14ac:dyDescent="0.3">
      <c r="A5336" s="23" t="s">
        <v>7428</v>
      </c>
      <c r="B5336" s="34">
        <v>45792</v>
      </c>
      <c r="C5336" s="23" t="s">
        <v>1232</v>
      </c>
      <c r="D5336" s="23" t="s">
        <v>159</v>
      </c>
      <c r="E5336" s="23" t="s">
        <v>47</v>
      </c>
      <c r="F5336" s="23">
        <v>400050</v>
      </c>
      <c r="G5336" s="23" t="s">
        <v>39</v>
      </c>
      <c r="H5336" s="23" t="s">
        <v>40</v>
      </c>
      <c r="I5336" s="23" t="s">
        <v>41</v>
      </c>
      <c r="J5336" s="23" t="s">
        <v>42</v>
      </c>
      <c r="K5336" s="23" t="s">
        <v>24</v>
      </c>
      <c r="L5336" s="23">
        <v>3</v>
      </c>
      <c r="M5336" s="23">
        <v>28.35</v>
      </c>
      <c r="N5336" s="23">
        <v>10</v>
      </c>
      <c r="O5336" s="23">
        <v>5</v>
      </c>
      <c r="P5336" s="23" t="s">
        <v>43</v>
      </c>
      <c r="Q5336" s="23" t="s">
        <v>44</v>
      </c>
      <c r="R5336" s="23">
        <f t="shared" si="415"/>
        <v>1</v>
      </c>
      <c r="S5336" s="23" t="str">
        <f t="shared" si="416"/>
        <v>ORD105335_20250515_CUST02997_MED001</v>
      </c>
      <c r="T5336" s="23">
        <f t="shared" si="417"/>
        <v>1</v>
      </c>
      <c r="U5336" s="6">
        <f t="shared" si="418"/>
        <v>85.050000000000011</v>
      </c>
      <c r="V5336" s="6">
        <f>tbl_Raw_Data[[#This Row],[Discount_Pct]]*tbl_Raw_Data[[#This Row],[Gross_Amount]]/100</f>
        <v>8.5050000000000008</v>
      </c>
      <c r="W5336" s="6">
        <f>tbl_Raw_Data[[#This Row],[Gross_Amount]]-tbl_Raw_Data[[#This Row],[Discount_Amount]]</f>
        <v>76.545000000000016</v>
      </c>
      <c r="X5336" s="6">
        <f>tbl_Raw_Data[[#This Row],[Net_Amount_Before_Tax]]*tbl_Raw_Data[[#This Row],[Tax_Pct]]/100</f>
        <v>3.8272500000000007</v>
      </c>
      <c r="Y5336" s="6">
        <f>tbl_Raw_Data[[#This Row],[Net_Amount_Before_Tax]]+tbl_Raw_Data[[#This Row],[Tax_Amount]]</f>
        <v>80.372250000000022</v>
      </c>
      <c r="Z5336" s="6">
        <f t="shared" si="419"/>
        <v>3</v>
      </c>
    </row>
    <row r="5337" spans="1:26" x14ac:dyDescent="0.3">
      <c r="A5337" s="23" t="s">
        <v>7429</v>
      </c>
      <c r="B5337" s="34">
        <v>45970</v>
      </c>
      <c r="C5337" s="23" t="s">
        <v>1191</v>
      </c>
      <c r="D5337" s="23" t="s">
        <v>72</v>
      </c>
      <c r="E5337" s="23" t="s">
        <v>73</v>
      </c>
      <c r="F5337" s="23">
        <v>302017</v>
      </c>
      <c r="G5337" s="23" t="s">
        <v>82</v>
      </c>
      <c r="H5337" s="23" t="s">
        <v>83</v>
      </c>
      <c r="I5337" s="23" t="s">
        <v>84</v>
      </c>
      <c r="J5337" s="23" t="s">
        <v>85</v>
      </c>
      <c r="K5337" s="23" t="s">
        <v>24</v>
      </c>
      <c r="L5337" s="23">
        <v>1</v>
      </c>
      <c r="M5337" s="23">
        <v>301.94</v>
      </c>
      <c r="N5337" s="23">
        <v>10</v>
      </c>
      <c r="O5337" s="23">
        <v>5</v>
      </c>
      <c r="P5337" s="23" t="s">
        <v>43</v>
      </c>
      <c r="Q5337" s="23" t="s">
        <v>34</v>
      </c>
      <c r="R5337" s="23">
        <f t="shared" si="415"/>
        <v>1</v>
      </c>
      <c r="S5337" s="23" t="str">
        <f t="shared" si="416"/>
        <v>ORD105336_20251109_CUST02807_MED023</v>
      </c>
      <c r="T5337" s="23">
        <f t="shared" si="417"/>
        <v>1</v>
      </c>
      <c r="U5337" s="6">
        <f t="shared" si="418"/>
        <v>301.94</v>
      </c>
      <c r="V5337" s="6">
        <f>tbl_Raw_Data[[#This Row],[Discount_Pct]]*tbl_Raw_Data[[#This Row],[Gross_Amount]]/100</f>
        <v>30.194000000000003</v>
      </c>
      <c r="W5337" s="6">
        <f>tbl_Raw_Data[[#This Row],[Gross_Amount]]-tbl_Raw_Data[[#This Row],[Discount_Amount]]</f>
        <v>271.74599999999998</v>
      </c>
      <c r="X5337" s="6">
        <f>tbl_Raw_Data[[#This Row],[Net_Amount_Before_Tax]]*tbl_Raw_Data[[#This Row],[Tax_Pct]]/100</f>
        <v>13.587300000000001</v>
      </c>
      <c r="Y5337" s="6">
        <f>tbl_Raw_Data[[#This Row],[Net_Amount_Before_Tax]]+tbl_Raw_Data[[#This Row],[Tax_Amount]]</f>
        <v>285.33330000000001</v>
      </c>
      <c r="Z5337" s="6">
        <f t="shared" si="419"/>
        <v>1</v>
      </c>
    </row>
    <row r="5338" spans="1:26" x14ac:dyDescent="0.3">
      <c r="A5338" s="23" t="s">
        <v>7430</v>
      </c>
      <c r="B5338" s="34">
        <v>45337</v>
      </c>
      <c r="C5338" s="23" t="s">
        <v>1273</v>
      </c>
      <c r="D5338" s="23" t="s">
        <v>46</v>
      </c>
      <c r="E5338" s="23" t="s">
        <v>47</v>
      </c>
      <c r="F5338" s="23">
        <v>411045</v>
      </c>
      <c r="G5338" s="23" t="s">
        <v>185</v>
      </c>
      <c r="H5338" s="23" t="s">
        <v>186</v>
      </c>
      <c r="I5338" s="23" t="s">
        <v>76</v>
      </c>
      <c r="J5338" s="23" t="s">
        <v>187</v>
      </c>
      <c r="K5338" s="23" t="s">
        <v>57</v>
      </c>
      <c r="L5338" s="23">
        <v>1</v>
      </c>
      <c r="M5338" s="23">
        <v>89.17</v>
      </c>
      <c r="N5338" s="23">
        <v>5</v>
      </c>
      <c r="O5338" s="23">
        <v>12</v>
      </c>
      <c r="P5338" s="23" t="s">
        <v>33</v>
      </c>
      <c r="Q5338" s="23" t="s">
        <v>34</v>
      </c>
      <c r="R5338" s="23">
        <f t="shared" si="415"/>
        <v>1</v>
      </c>
      <c r="S5338" s="23" t="str">
        <f t="shared" si="416"/>
        <v>ORD105337_20240215_CUST00474_MED009</v>
      </c>
      <c r="T5338" s="23">
        <f t="shared" si="417"/>
        <v>1</v>
      </c>
      <c r="U5338" s="6">
        <f t="shared" si="418"/>
        <v>89.17</v>
      </c>
      <c r="V5338" s="6">
        <f>tbl_Raw_Data[[#This Row],[Discount_Pct]]*tbl_Raw_Data[[#This Row],[Gross_Amount]]/100</f>
        <v>4.4584999999999999</v>
      </c>
      <c r="W5338" s="6">
        <f>tbl_Raw_Data[[#This Row],[Gross_Amount]]-tbl_Raw_Data[[#This Row],[Discount_Amount]]</f>
        <v>84.711500000000001</v>
      </c>
      <c r="X5338" s="6">
        <f>tbl_Raw_Data[[#This Row],[Net_Amount_Before_Tax]]*tbl_Raw_Data[[#This Row],[Tax_Pct]]/100</f>
        <v>10.165380000000001</v>
      </c>
      <c r="Y5338" s="6">
        <f>tbl_Raw_Data[[#This Row],[Net_Amount_Before_Tax]]+tbl_Raw_Data[[#This Row],[Tax_Amount]]</f>
        <v>94.87688</v>
      </c>
      <c r="Z5338" s="6">
        <f t="shared" si="419"/>
        <v>3</v>
      </c>
    </row>
    <row r="5339" spans="1:26" x14ac:dyDescent="0.3">
      <c r="A5339" s="23" t="s">
        <v>7430</v>
      </c>
      <c r="B5339" s="34">
        <v>45959</v>
      </c>
      <c r="C5339" s="23" t="s">
        <v>7431</v>
      </c>
      <c r="D5339" s="23" t="s">
        <v>19</v>
      </c>
      <c r="E5339" s="23" t="s">
        <v>19</v>
      </c>
      <c r="F5339" s="23">
        <v>110085</v>
      </c>
      <c r="G5339" s="23" t="s">
        <v>39</v>
      </c>
      <c r="H5339" s="23" t="s">
        <v>40</v>
      </c>
      <c r="I5339" s="23" t="s">
        <v>41</v>
      </c>
      <c r="J5339" s="23" t="s">
        <v>42</v>
      </c>
      <c r="K5339" s="23" t="s">
        <v>24</v>
      </c>
      <c r="L5339" s="23">
        <v>4</v>
      </c>
      <c r="M5339" s="23">
        <v>31.25</v>
      </c>
      <c r="N5339" s="23">
        <v>15</v>
      </c>
      <c r="O5339" s="23">
        <v>5</v>
      </c>
      <c r="P5339" s="23" t="s">
        <v>33</v>
      </c>
      <c r="Q5339" s="23" t="s">
        <v>34</v>
      </c>
      <c r="R5339" s="23">
        <f t="shared" si="415"/>
        <v>1</v>
      </c>
      <c r="S5339" s="23" t="str">
        <f t="shared" si="416"/>
        <v>ORD105337_20251029_CUST00207_MED001</v>
      </c>
      <c r="T5339" s="23">
        <f t="shared" si="417"/>
        <v>1</v>
      </c>
      <c r="U5339" s="6">
        <f t="shared" si="418"/>
        <v>125</v>
      </c>
      <c r="V5339" s="6">
        <f>tbl_Raw_Data[[#This Row],[Discount_Pct]]*tbl_Raw_Data[[#This Row],[Gross_Amount]]/100</f>
        <v>18.75</v>
      </c>
      <c r="W5339" s="6">
        <f>tbl_Raw_Data[[#This Row],[Gross_Amount]]-tbl_Raw_Data[[#This Row],[Discount_Amount]]</f>
        <v>106.25</v>
      </c>
      <c r="X5339" s="6">
        <f>tbl_Raw_Data[[#This Row],[Net_Amount_Before_Tax]]*tbl_Raw_Data[[#This Row],[Tax_Pct]]/100</f>
        <v>5.3125</v>
      </c>
      <c r="Y5339" s="6">
        <f>tbl_Raw_Data[[#This Row],[Net_Amount_Before_Tax]]+tbl_Raw_Data[[#This Row],[Tax_Amount]]</f>
        <v>111.5625</v>
      </c>
      <c r="Z5339" s="6">
        <f t="shared" si="419"/>
        <v>1</v>
      </c>
    </row>
    <row r="5340" spans="1:26" x14ac:dyDescent="0.3">
      <c r="A5340" s="23" t="s">
        <v>7432</v>
      </c>
      <c r="B5340" s="34">
        <v>45566</v>
      </c>
      <c r="C5340" s="23" t="s">
        <v>5104</v>
      </c>
      <c r="D5340" s="23" t="s">
        <v>123</v>
      </c>
      <c r="E5340" s="23" t="s">
        <v>101</v>
      </c>
      <c r="F5340" s="23">
        <v>226024</v>
      </c>
      <c r="G5340" s="23" t="s">
        <v>256</v>
      </c>
      <c r="H5340" s="23" t="s">
        <v>257</v>
      </c>
      <c r="I5340" s="23" t="s">
        <v>22</v>
      </c>
      <c r="J5340" s="23" t="s">
        <v>258</v>
      </c>
      <c r="K5340" s="23" t="s">
        <v>57</v>
      </c>
      <c r="L5340" s="23">
        <v>1</v>
      </c>
      <c r="M5340" s="23">
        <v>60.98</v>
      </c>
      <c r="N5340" s="23">
        <v>15</v>
      </c>
      <c r="O5340" s="23">
        <v>5</v>
      </c>
      <c r="P5340" s="23" t="s">
        <v>58</v>
      </c>
      <c r="Q5340" s="23" t="s">
        <v>34</v>
      </c>
      <c r="R5340" s="23">
        <f t="shared" si="415"/>
        <v>1</v>
      </c>
      <c r="S5340" s="23" t="str">
        <f t="shared" si="416"/>
        <v>ORD105339_20241001_CUST02047_MED025</v>
      </c>
      <c r="T5340" s="23">
        <f t="shared" si="417"/>
        <v>1</v>
      </c>
      <c r="U5340" s="6">
        <f t="shared" si="418"/>
        <v>60.98</v>
      </c>
      <c r="V5340" s="6">
        <f>tbl_Raw_Data[[#This Row],[Discount_Pct]]*tbl_Raw_Data[[#This Row],[Gross_Amount]]/100</f>
        <v>9.1469999999999985</v>
      </c>
      <c r="W5340" s="6">
        <f>tbl_Raw_Data[[#This Row],[Gross_Amount]]-tbl_Raw_Data[[#This Row],[Discount_Amount]]</f>
        <v>51.832999999999998</v>
      </c>
      <c r="X5340" s="6">
        <f>tbl_Raw_Data[[#This Row],[Net_Amount_Before_Tax]]*tbl_Raw_Data[[#This Row],[Tax_Pct]]/100</f>
        <v>2.5916499999999996</v>
      </c>
      <c r="Y5340" s="6">
        <f>tbl_Raw_Data[[#This Row],[Net_Amount_Before_Tax]]+tbl_Raw_Data[[#This Row],[Tax_Amount]]</f>
        <v>54.42465</v>
      </c>
      <c r="Z5340" s="6">
        <f t="shared" si="419"/>
        <v>2</v>
      </c>
    </row>
    <row r="5341" spans="1:26" x14ac:dyDescent="0.3">
      <c r="A5341" s="23" t="s">
        <v>7433</v>
      </c>
      <c r="B5341" s="34">
        <v>45423</v>
      </c>
      <c r="C5341" s="23" t="s">
        <v>1699</v>
      </c>
      <c r="D5341" s="23" t="s">
        <v>123</v>
      </c>
      <c r="E5341" s="23" t="s">
        <v>101</v>
      </c>
      <c r="F5341" s="23">
        <v>226016</v>
      </c>
      <c r="G5341" s="23" t="s">
        <v>94</v>
      </c>
      <c r="H5341" s="23" t="s">
        <v>95</v>
      </c>
      <c r="I5341" s="23" t="s">
        <v>84</v>
      </c>
      <c r="J5341" s="23" t="s">
        <v>42</v>
      </c>
      <c r="K5341" s="23" t="s">
        <v>24</v>
      </c>
      <c r="L5341" s="23">
        <v>2</v>
      </c>
      <c r="M5341" s="23">
        <v>93.5</v>
      </c>
      <c r="N5341" s="23">
        <v>15</v>
      </c>
      <c r="O5341" s="23">
        <v>5</v>
      </c>
      <c r="P5341" s="23" t="s">
        <v>58</v>
      </c>
      <c r="Q5341" s="23" t="s">
        <v>44</v>
      </c>
      <c r="R5341" s="23">
        <f t="shared" si="415"/>
        <v>1</v>
      </c>
      <c r="S5341" s="23" t="str">
        <f t="shared" si="416"/>
        <v>ORD105340_20240511_CUST01617_MED021</v>
      </c>
      <c r="T5341" s="23">
        <f t="shared" si="417"/>
        <v>1</v>
      </c>
      <c r="U5341" s="6">
        <f t="shared" si="418"/>
        <v>187</v>
      </c>
      <c r="V5341" s="6">
        <f>tbl_Raw_Data[[#This Row],[Discount_Pct]]*tbl_Raw_Data[[#This Row],[Gross_Amount]]/100</f>
        <v>28.05</v>
      </c>
      <c r="W5341" s="6">
        <f>tbl_Raw_Data[[#This Row],[Gross_Amount]]-tbl_Raw_Data[[#This Row],[Discount_Amount]]</f>
        <v>158.94999999999999</v>
      </c>
      <c r="X5341" s="6">
        <f>tbl_Raw_Data[[#This Row],[Net_Amount_Before_Tax]]*tbl_Raw_Data[[#This Row],[Tax_Pct]]/100</f>
        <v>7.9474999999999998</v>
      </c>
      <c r="Y5341" s="6">
        <f>tbl_Raw_Data[[#This Row],[Net_Amount_Before_Tax]]+tbl_Raw_Data[[#This Row],[Tax_Amount]]</f>
        <v>166.89749999999998</v>
      </c>
      <c r="Z5341" s="6">
        <f t="shared" si="419"/>
        <v>2</v>
      </c>
    </row>
    <row r="5342" spans="1:26" x14ac:dyDescent="0.3">
      <c r="A5342" s="23" t="s">
        <v>7434</v>
      </c>
      <c r="B5342" s="34">
        <v>45984</v>
      </c>
      <c r="C5342" s="23" t="s">
        <v>6459</v>
      </c>
      <c r="D5342" s="23" t="s">
        <v>19</v>
      </c>
      <c r="E5342" s="23" t="s">
        <v>19</v>
      </c>
      <c r="F5342" s="23">
        <v>110044</v>
      </c>
      <c r="G5342" s="23" t="s">
        <v>94</v>
      </c>
      <c r="H5342" s="23" t="s">
        <v>95</v>
      </c>
      <c r="I5342" s="23" t="s">
        <v>84</v>
      </c>
      <c r="J5342" s="23" t="s">
        <v>42</v>
      </c>
      <c r="K5342" s="23" t="s">
        <v>24</v>
      </c>
      <c r="L5342" s="23">
        <v>1</v>
      </c>
      <c r="M5342" s="23">
        <v>82.81</v>
      </c>
      <c r="N5342" s="23">
        <v>5</v>
      </c>
      <c r="O5342" s="23">
        <v>5</v>
      </c>
      <c r="P5342" s="23" t="s">
        <v>65</v>
      </c>
      <c r="Q5342" s="23" t="s">
        <v>34</v>
      </c>
      <c r="R5342" s="23">
        <f t="shared" si="415"/>
        <v>1</v>
      </c>
      <c r="S5342" s="23" t="str">
        <f t="shared" si="416"/>
        <v>ORD105341_20251123_CUST02154_MED021</v>
      </c>
      <c r="T5342" s="23">
        <f t="shared" si="417"/>
        <v>1</v>
      </c>
      <c r="U5342" s="6">
        <f t="shared" si="418"/>
        <v>82.81</v>
      </c>
      <c r="V5342" s="6">
        <f>tbl_Raw_Data[[#This Row],[Discount_Pct]]*tbl_Raw_Data[[#This Row],[Gross_Amount]]/100</f>
        <v>4.1405000000000003</v>
      </c>
      <c r="W5342" s="6">
        <f>tbl_Raw_Data[[#This Row],[Gross_Amount]]-tbl_Raw_Data[[#This Row],[Discount_Amount]]</f>
        <v>78.669499999999999</v>
      </c>
      <c r="X5342" s="6">
        <f>tbl_Raw_Data[[#This Row],[Net_Amount_Before_Tax]]*tbl_Raw_Data[[#This Row],[Tax_Pct]]/100</f>
        <v>3.9334749999999996</v>
      </c>
      <c r="Y5342" s="6">
        <f>tbl_Raw_Data[[#This Row],[Net_Amount_Before_Tax]]+tbl_Raw_Data[[#This Row],[Tax_Amount]]</f>
        <v>82.602975000000001</v>
      </c>
      <c r="Z5342" s="6">
        <f t="shared" si="419"/>
        <v>1</v>
      </c>
    </row>
    <row r="5343" spans="1:26" x14ac:dyDescent="0.3">
      <c r="A5343" s="23" t="s">
        <v>7435</v>
      </c>
      <c r="B5343" s="34">
        <v>45509</v>
      </c>
      <c r="C5343" s="23" t="s">
        <v>91</v>
      </c>
      <c r="D5343" s="23" t="s">
        <v>72</v>
      </c>
      <c r="E5343" s="23" t="s">
        <v>73</v>
      </c>
      <c r="F5343" s="23">
        <v>302021</v>
      </c>
      <c r="G5343" s="23" t="s">
        <v>283</v>
      </c>
      <c r="H5343" s="23" t="s">
        <v>284</v>
      </c>
      <c r="I5343" s="23" t="s">
        <v>104</v>
      </c>
      <c r="J5343" s="23" t="s">
        <v>42</v>
      </c>
      <c r="K5343" s="23" t="s">
        <v>57</v>
      </c>
      <c r="L5343" s="23">
        <v>3</v>
      </c>
      <c r="M5343" s="23">
        <v>307.39</v>
      </c>
      <c r="N5343" s="23">
        <v>5</v>
      </c>
      <c r="O5343" s="23">
        <v>5</v>
      </c>
      <c r="P5343" s="23" t="s">
        <v>25</v>
      </c>
      <c r="Q5343" s="23" t="s">
        <v>34</v>
      </c>
      <c r="R5343" s="23">
        <f t="shared" si="415"/>
        <v>1</v>
      </c>
      <c r="S5343" s="23" t="str">
        <f t="shared" si="416"/>
        <v>ORD105342_20240805_CUST00450_MED030</v>
      </c>
      <c r="T5343" s="23">
        <f t="shared" si="417"/>
        <v>1</v>
      </c>
      <c r="U5343" s="6">
        <f t="shared" si="418"/>
        <v>922.17</v>
      </c>
      <c r="V5343" s="6">
        <f>tbl_Raw_Data[[#This Row],[Discount_Pct]]*tbl_Raw_Data[[#This Row],[Gross_Amount]]/100</f>
        <v>46.108499999999992</v>
      </c>
      <c r="W5343" s="6">
        <f>tbl_Raw_Data[[#This Row],[Gross_Amount]]-tbl_Raw_Data[[#This Row],[Discount_Amount]]</f>
        <v>876.06150000000002</v>
      </c>
      <c r="X5343" s="6">
        <f>tbl_Raw_Data[[#This Row],[Net_Amount_Before_Tax]]*tbl_Raw_Data[[#This Row],[Tax_Pct]]/100</f>
        <v>43.803075</v>
      </c>
      <c r="Y5343" s="6">
        <f>tbl_Raw_Data[[#This Row],[Net_Amount_Before_Tax]]+tbl_Raw_Data[[#This Row],[Tax_Amount]]</f>
        <v>919.86457500000006</v>
      </c>
      <c r="Z5343" s="6">
        <f t="shared" si="419"/>
        <v>3</v>
      </c>
    </row>
    <row r="5344" spans="1:26" x14ac:dyDescent="0.3">
      <c r="A5344" s="23" t="s">
        <v>7436</v>
      </c>
      <c r="B5344" s="34">
        <v>45689</v>
      </c>
      <c r="C5344" s="23" t="s">
        <v>672</v>
      </c>
      <c r="D5344" s="23" t="s">
        <v>80</v>
      </c>
      <c r="E5344" s="23" t="s">
        <v>81</v>
      </c>
      <c r="F5344" s="23">
        <v>395001</v>
      </c>
      <c r="G5344" s="23" t="s">
        <v>94</v>
      </c>
      <c r="H5344" s="23" t="s">
        <v>95</v>
      </c>
      <c r="I5344" s="23" t="s">
        <v>84</v>
      </c>
      <c r="J5344" s="23" t="s">
        <v>42</v>
      </c>
      <c r="K5344" s="23" t="s">
        <v>24</v>
      </c>
      <c r="L5344" s="23">
        <v>1</v>
      </c>
      <c r="M5344" s="23">
        <v>74.489999999999995</v>
      </c>
      <c r="N5344" s="23">
        <v>0</v>
      </c>
      <c r="O5344" s="23">
        <v>12</v>
      </c>
      <c r="P5344" s="23" t="s">
        <v>43</v>
      </c>
      <c r="Q5344" s="23" t="s">
        <v>44</v>
      </c>
      <c r="R5344" s="23">
        <f t="shared" si="415"/>
        <v>1</v>
      </c>
      <c r="S5344" s="23" t="str">
        <f t="shared" si="416"/>
        <v>ORD105343_20250201_CUST02196_MED021</v>
      </c>
      <c r="T5344" s="23">
        <f t="shared" si="417"/>
        <v>1</v>
      </c>
      <c r="U5344" s="6">
        <f t="shared" si="418"/>
        <v>74.489999999999995</v>
      </c>
      <c r="V5344" s="6">
        <f>tbl_Raw_Data[[#This Row],[Discount_Pct]]*tbl_Raw_Data[[#This Row],[Gross_Amount]]/100</f>
        <v>0</v>
      </c>
      <c r="W5344" s="6">
        <f>tbl_Raw_Data[[#This Row],[Gross_Amount]]-tbl_Raw_Data[[#This Row],[Discount_Amount]]</f>
        <v>74.489999999999995</v>
      </c>
      <c r="X5344" s="6">
        <f>tbl_Raw_Data[[#This Row],[Net_Amount_Before_Tax]]*tbl_Raw_Data[[#This Row],[Tax_Pct]]/100</f>
        <v>8.9387999999999987</v>
      </c>
      <c r="Y5344" s="6">
        <f>tbl_Raw_Data[[#This Row],[Net_Amount_Before_Tax]]+tbl_Raw_Data[[#This Row],[Tax_Amount]]</f>
        <v>83.428799999999995</v>
      </c>
      <c r="Z5344" s="6">
        <f t="shared" si="419"/>
        <v>3</v>
      </c>
    </row>
    <row r="5345" spans="1:26" x14ac:dyDescent="0.3">
      <c r="A5345" s="23" t="s">
        <v>7437</v>
      </c>
      <c r="B5345" s="34">
        <v>45984</v>
      </c>
      <c r="C5345" s="23" t="s">
        <v>771</v>
      </c>
      <c r="D5345" s="23" t="s">
        <v>37</v>
      </c>
      <c r="E5345" s="23" t="s">
        <v>38</v>
      </c>
      <c r="F5345" s="23">
        <v>452018</v>
      </c>
      <c r="G5345" s="23" t="s">
        <v>61</v>
      </c>
      <c r="H5345" s="23" t="s">
        <v>62</v>
      </c>
      <c r="I5345" s="23" t="s">
        <v>63</v>
      </c>
      <c r="J5345" s="23" t="s">
        <v>64</v>
      </c>
      <c r="K5345" s="23" t="s">
        <v>57</v>
      </c>
      <c r="L5345" s="23">
        <v>2</v>
      </c>
      <c r="M5345" s="23">
        <v>105.97</v>
      </c>
      <c r="N5345" s="23">
        <v>10</v>
      </c>
      <c r="O5345" s="23">
        <v>5</v>
      </c>
      <c r="P5345" s="23" t="s">
        <v>58</v>
      </c>
      <c r="Q5345" s="23" t="s">
        <v>34</v>
      </c>
      <c r="R5345" s="23">
        <f t="shared" si="415"/>
        <v>1</v>
      </c>
      <c r="S5345" s="23" t="str">
        <f t="shared" si="416"/>
        <v>ORD105344_20251123_CUST01222_MED004</v>
      </c>
      <c r="T5345" s="23">
        <f t="shared" si="417"/>
        <v>1</v>
      </c>
      <c r="U5345" s="6">
        <f t="shared" si="418"/>
        <v>211.94</v>
      </c>
      <c r="V5345" s="6">
        <f>tbl_Raw_Data[[#This Row],[Discount_Pct]]*tbl_Raw_Data[[#This Row],[Gross_Amount]]/100</f>
        <v>21.194000000000003</v>
      </c>
      <c r="W5345" s="6">
        <f>tbl_Raw_Data[[#This Row],[Gross_Amount]]-tbl_Raw_Data[[#This Row],[Discount_Amount]]</f>
        <v>190.74599999999998</v>
      </c>
      <c r="X5345" s="6">
        <f>tbl_Raw_Data[[#This Row],[Net_Amount_Before_Tax]]*tbl_Raw_Data[[#This Row],[Tax_Pct]]/100</f>
        <v>9.5372999999999983</v>
      </c>
      <c r="Y5345" s="6">
        <f>tbl_Raw_Data[[#This Row],[Net_Amount_Before_Tax]]+tbl_Raw_Data[[#This Row],[Tax_Amount]]</f>
        <v>200.28329999999997</v>
      </c>
      <c r="Z5345" s="6">
        <f t="shared" si="419"/>
        <v>3</v>
      </c>
    </row>
    <row r="5346" spans="1:26" x14ac:dyDescent="0.3">
      <c r="A5346" s="23" t="s">
        <v>7438</v>
      </c>
      <c r="B5346" s="34">
        <v>45756</v>
      </c>
      <c r="C5346" s="23" t="s">
        <v>3943</v>
      </c>
      <c r="D5346" s="23" t="s">
        <v>159</v>
      </c>
      <c r="E5346" s="23" t="s">
        <v>47</v>
      </c>
      <c r="F5346" s="23">
        <v>400050</v>
      </c>
      <c r="G5346" s="23" t="s">
        <v>145</v>
      </c>
      <c r="H5346" s="23" t="s">
        <v>146</v>
      </c>
      <c r="I5346" s="23" t="s">
        <v>147</v>
      </c>
      <c r="J5346" s="23" t="s">
        <v>148</v>
      </c>
      <c r="K5346" s="23" t="s">
        <v>24</v>
      </c>
      <c r="L5346" s="23">
        <v>3</v>
      </c>
      <c r="M5346" s="23">
        <v>119.59</v>
      </c>
      <c r="N5346" s="23">
        <v>15</v>
      </c>
      <c r="O5346" s="23">
        <v>5</v>
      </c>
      <c r="P5346" s="23" t="s">
        <v>33</v>
      </c>
      <c r="Q5346" s="23" t="s">
        <v>34</v>
      </c>
      <c r="R5346" s="23">
        <f t="shared" si="415"/>
        <v>1</v>
      </c>
      <c r="S5346" s="23" t="str">
        <f t="shared" si="416"/>
        <v>ORD105345_20250409_CUST00189_MED016</v>
      </c>
      <c r="T5346" s="23">
        <f t="shared" si="417"/>
        <v>1</v>
      </c>
      <c r="U5346" s="6">
        <f t="shared" si="418"/>
        <v>358.77</v>
      </c>
      <c r="V5346" s="6">
        <f>tbl_Raw_Data[[#This Row],[Discount_Pct]]*tbl_Raw_Data[[#This Row],[Gross_Amount]]/100</f>
        <v>53.815499999999993</v>
      </c>
      <c r="W5346" s="6">
        <f>tbl_Raw_Data[[#This Row],[Gross_Amount]]-tbl_Raw_Data[[#This Row],[Discount_Amount]]</f>
        <v>304.9545</v>
      </c>
      <c r="X5346" s="6">
        <f>tbl_Raw_Data[[#This Row],[Net_Amount_Before_Tax]]*tbl_Raw_Data[[#This Row],[Tax_Pct]]/100</f>
        <v>15.247725000000001</v>
      </c>
      <c r="Y5346" s="6">
        <f>tbl_Raw_Data[[#This Row],[Net_Amount_Before_Tax]]+tbl_Raw_Data[[#This Row],[Tax_Amount]]</f>
        <v>320.202225</v>
      </c>
      <c r="Z5346" s="6">
        <f t="shared" si="419"/>
        <v>4</v>
      </c>
    </row>
    <row r="5347" spans="1:26" x14ac:dyDescent="0.3">
      <c r="A5347" s="23" t="s">
        <v>7438</v>
      </c>
      <c r="B5347" s="34">
        <v>45724</v>
      </c>
      <c r="C5347" s="23" t="s">
        <v>3199</v>
      </c>
      <c r="D5347" s="23" t="s">
        <v>28</v>
      </c>
      <c r="E5347" s="23" t="s">
        <v>29</v>
      </c>
      <c r="F5347" s="23">
        <v>500084</v>
      </c>
      <c r="G5347" s="23" t="s">
        <v>138</v>
      </c>
      <c r="H5347" s="23" t="s">
        <v>139</v>
      </c>
      <c r="I5347" s="23" t="s">
        <v>50</v>
      </c>
      <c r="J5347" s="23" t="s">
        <v>140</v>
      </c>
      <c r="K5347" s="23" t="s">
        <v>24</v>
      </c>
      <c r="L5347" s="23">
        <v>1</v>
      </c>
      <c r="M5347" s="23">
        <v>153.52000000000001</v>
      </c>
      <c r="N5347" s="23">
        <v>10</v>
      </c>
      <c r="O5347" s="23">
        <v>12</v>
      </c>
      <c r="P5347" s="23" t="s">
        <v>25</v>
      </c>
      <c r="Q5347" s="23" t="s">
        <v>34</v>
      </c>
      <c r="R5347" s="23">
        <f t="shared" si="415"/>
        <v>1</v>
      </c>
      <c r="S5347" s="23" t="str">
        <f t="shared" si="416"/>
        <v>ORD105345_20250308_CUST01481_MED013</v>
      </c>
      <c r="T5347" s="23">
        <f t="shared" si="417"/>
        <v>1</v>
      </c>
      <c r="U5347" s="6">
        <f t="shared" si="418"/>
        <v>153.52000000000001</v>
      </c>
      <c r="V5347" s="6">
        <f>tbl_Raw_Data[[#This Row],[Discount_Pct]]*tbl_Raw_Data[[#This Row],[Gross_Amount]]/100</f>
        <v>15.352</v>
      </c>
      <c r="W5347" s="6">
        <f>tbl_Raw_Data[[#This Row],[Gross_Amount]]-tbl_Raw_Data[[#This Row],[Discount_Amount]]</f>
        <v>138.16800000000001</v>
      </c>
      <c r="X5347" s="6">
        <f>tbl_Raw_Data[[#This Row],[Net_Amount_Before_Tax]]*tbl_Raw_Data[[#This Row],[Tax_Pct]]/100</f>
        <v>16.580159999999999</v>
      </c>
      <c r="Y5347" s="6">
        <f>tbl_Raw_Data[[#This Row],[Net_Amount_Before_Tax]]+tbl_Raw_Data[[#This Row],[Tax_Amount]]</f>
        <v>154.74816000000001</v>
      </c>
      <c r="Z5347" s="6">
        <f t="shared" si="419"/>
        <v>3</v>
      </c>
    </row>
    <row r="5348" spans="1:26" x14ac:dyDescent="0.3">
      <c r="A5348" s="23" t="s">
        <v>7439</v>
      </c>
      <c r="B5348" s="34">
        <v>45530</v>
      </c>
      <c r="C5348" s="23" t="s">
        <v>415</v>
      </c>
      <c r="D5348" s="23" t="s">
        <v>52</v>
      </c>
      <c r="E5348" s="23" t="s">
        <v>52</v>
      </c>
      <c r="F5348" s="23">
        <v>160022</v>
      </c>
      <c r="G5348" s="23" t="s">
        <v>192</v>
      </c>
      <c r="H5348" s="23" t="s">
        <v>193</v>
      </c>
      <c r="I5348" s="23" t="s">
        <v>41</v>
      </c>
      <c r="J5348" s="23" t="s">
        <v>194</v>
      </c>
      <c r="K5348" s="23" t="s">
        <v>24</v>
      </c>
      <c r="L5348" s="23">
        <v>2</v>
      </c>
      <c r="M5348" s="23">
        <v>35.75</v>
      </c>
      <c r="N5348" s="23">
        <v>0</v>
      </c>
      <c r="O5348" s="23">
        <v>18</v>
      </c>
      <c r="P5348" s="23" t="s">
        <v>33</v>
      </c>
      <c r="Q5348" s="23" t="s">
        <v>44</v>
      </c>
      <c r="R5348" s="23">
        <f t="shared" si="415"/>
        <v>1</v>
      </c>
      <c r="S5348" s="23" t="str">
        <f t="shared" si="416"/>
        <v>ORD105347_20240826_CUST00324_MED002</v>
      </c>
      <c r="T5348" s="23">
        <f t="shared" si="417"/>
        <v>1</v>
      </c>
      <c r="U5348" s="6">
        <f t="shared" si="418"/>
        <v>71.5</v>
      </c>
      <c r="V5348" s="6">
        <f>tbl_Raw_Data[[#This Row],[Discount_Pct]]*tbl_Raw_Data[[#This Row],[Gross_Amount]]/100</f>
        <v>0</v>
      </c>
      <c r="W5348" s="6">
        <f>tbl_Raw_Data[[#This Row],[Gross_Amount]]-tbl_Raw_Data[[#This Row],[Discount_Amount]]</f>
        <v>71.5</v>
      </c>
      <c r="X5348" s="6">
        <f>tbl_Raw_Data[[#This Row],[Net_Amount_Before_Tax]]*tbl_Raw_Data[[#This Row],[Tax_Pct]]/100</f>
        <v>12.87</v>
      </c>
      <c r="Y5348" s="6">
        <f>tbl_Raw_Data[[#This Row],[Net_Amount_Before_Tax]]+tbl_Raw_Data[[#This Row],[Tax_Amount]]</f>
        <v>84.37</v>
      </c>
      <c r="Z5348" s="6">
        <f t="shared" si="419"/>
        <v>4</v>
      </c>
    </row>
    <row r="5349" spans="1:26" x14ac:dyDescent="0.3">
      <c r="A5349" s="23" t="s">
        <v>7440</v>
      </c>
      <c r="B5349" s="34">
        <v>45904</v>
      </c>
      <c r="C5349" s="23" t="s">
        <v>3578</v>
      </c>
      <c r="D5349" s="23" t="s">
        <v>100</v>
      </c>
      <c r="E5349" s="23" t="s">
        <v>101</v>
      </c>
      <c r="F5349" s="23">
        <v>201307</v>
      </c>
      <c r="G5349" s="23" t="s">
        <v>53</v>
      </c>
      <c r="H5349" s="23" t="s">
        <v>54</v>
      </c>
      <c r="I5349" s="23" t="s">
        <v>55</v>
      </c>
      <c r="J5349" s="23" t="s">
        <v>56</v>
      </c>
      <c r="K5349" s="23" t="s">
        <v>57</v>
      </c>
      <c r="L5349" s="23">
        <v>3</v>
      </c>
      <c r="M5349" s="23">
        <v>54.85</v>
      </c>
      <c r="N5349" s="23">
        <v>0</v>
      </c>
      <c r="O5349" s="23">
        <v>5</v>
      </c>
      <c r="P5349" s="23" t="s">
        <v>33</v>
      </c>
      <c r="Q5349" s="23" t="s">
        <v>26</v>
      </c>
      <c r="R5349" s="23">
        <f t="shared" si="415"/>
        <v>1</v>
      </c>
      <c r="S5349" s="23" t="str">
        <f t="shared" si="416"/>
        <v>ORD105348_20250904_CUST02481_MED020</v>
      </c>
      <c r="T5349" s="23">
        <f t="shared" si="417"/>
        <v>1</v>
      </c>
      <c r="U5349" s="6">
        <f t="shared" si="418"/>
        <v>164.55</v>
      </c>
      <c r="V5349" s="6">
        <f>tbl_Raw_Data[[#This Row],[Discount_Pct]]*tbl_Raw_Data[[#This Row],[Gross_Amount]]/100</f>
        <v>0</v>
      </c>
      <c r="W5349" s="6">
        <f>tbl_Raw_Data[[#This Row],[Gross_Amount]]-tbl_Raw_Data[[#This Row],[Discount_Amount]]</f>
        <v>164.55</v>
      </c>
      <c r="X5349" s="6">
        <f>tbl_Raw_Data[[#This Row],[Net_Amount_Before_Tax]]*tbl_Raw_Data[[#This Row],[Tax_Pct]]/100</f>
        <v>8.2274999999999991</v>
      </c>
      <c r="Y5349" s="6">
        <f>tbl_Raw_Data[[#This Row],[Net_Amount_Before_Tax]]+tbl_Raw_Data[[#This Row],[Tax_Amount]]</f>
        <v>172.7775</v>
      </c>
      <c r="Z5349" s="6">
        <f t="shared" si="419"/>
        <v>0</v>
      </c>
    </row>
    <row r="5350" spans="1:26" x14ac:dyDescent="0.3">
      <c r="A5350" s="23" t="s">
        <v>7440</v>
      </c>
      <c r="B5350" s="34">
        <v>45660</v>
      </c>
      <c r="C5350" s="23" t="s">
        <v>1059</v>
      </c>
      <c r="D5350" s="23" t="s">
        <v>130</v>
      </c>
      <c r="E5350" s="23" t="s">
        <v>131</v>
      </c>
      <c r="F5350" s="23">
        <v>700019</v>
      </c>
      <c r="G5350" s="23" t="s">
        <v>48</v>
      </c>
      <c r="H5350" s="23" t="s">
        <v>49</v>
      </c>
      <c r="I5350" s="23" t="s">
        <v>50</v>
      </c>
      <c r="J5350" s="23" t="s">
        <v>23</v>
      </c>
      <c r="K5350" s="23" t="s">
        <v>24</v>
      </c>
      <c r="L5350" s="23">
        <v>3</v>
      </c>
      <c r="M5350" s="23">
        <v>99.32</v>
      </c>
      <c r="N5350" s="23">
        <v>10</v>
      </c>
      <c r="O5350" s="23">
        <v>12</v>
      </c>
      <c r="P5350" s="23" t="s">
        <v>89</v>
      </c>
      <c r="Q5350" s="23" t="s">
        <v>34</v>
      </c>
      <c r="R5350" s="23">
        <f t="shared" si="415"/>
        <v>1</v>
      </c>
      <c r="S5350" s="23" t="str">
        <f t="shared" si="416"/>
        <v>ORD105348_20250103_CUST01574_MED028</v>
      </c>
      <c r="T5350" s="23">
        <f t="shared" si="417"/>
        <v>1</v>
      </c>
      <c r="U5350" s="6">
        <f t="shared" si="418"/>
        <v>297.95999999999998</v>
      </c>
      <c r="V5350" s="6">
        <f>tbl_Raw_Data[[#This Row],[Discount_Pct]]*tbl_Raw_Data[[#This Row],[Gross_Amount]]/100</f>
        <v>29.795999999999999</v>
      </c>
      <c r="W5350" s="6">
        <f>tbl_Raw_Data[[#This Row],[Gross_Amount]]-tbl_Raw_Data[[#This Row],[Discount_Amount]]</f>
        <v>268.16399999999999</v>
      </c>
      <c r="X5350" s="6">
        <f>tbl_Raw_Data[[#This Row],[Net_Amount_Before_Tax]]*tbl_Raw_Data[[#This Row],[Tax_Pct]]/100</f>
        <v>32.179679999999998</v>
      </c>
      <c r="Y5350" s="6">
        <f>tbl_Raw_Data[[#This Row],[Net_Amount_Before_Tax]]+tbl_Raw_Data[[#This Row],[Tax_Amount]]</f>
        <v>300.34368000000001</v>
      </c>
      <c r="Z5350" s="6">
        <f t="shared" si="419"/>
        <v>4</v>
      </c>
    </row>
    <row r="5351" spans="1:26" x14ac:dyDescent="0.3">
      <c r="A5351" s="23" t="s">
        <v>7441</v>
      </c>
      <c r="B5351" s="34">
        <v>46015</v>
      </c>
      <c r="C5351" s="23" t="s">
        <v>7442</v>
      </c>
      <c r="D5351" s="23" t="s">
        <v>142</v>
      </c>
      <c r="E5351" s="23" t="s">
        <v>81</v>
      </c>
      <c r="F5351" s="23">
        <v>380001</v>
      </c>
      <c r="G5351" s="23" t="s">
        <v>196</v>
      </c>
      <c r="H5351" s="23" t="s">
        <v>197</v>
      </c>
      <c r="I5351" s="23" t="s">
        <v>32</v>
      </c>
      <c r="J5351" s="23" t="s">
        <v>42</v>
      </c>
      <c r="K5351" s="23" t="s">
        <v>24</v>
      </c>
      <c r="L5351" s="23">
        <v>2</v>
      </c>
      <c r="M5351" s="23">
        <v>24.05</v>
      </c>
      <c r="N5351" s="23">
        <v>5</v>
      </c>
      <c r="O5351" s="23">
        <v>5</v>
      </c>
      <c r="P5351" s="23" t="s">
        <v>89</v>
      </c>
      <c r="Q5351" s="23" t="s">
        <v>90</v>
      </c>
      <c r="R5351" s="23">
        <f t="shared" si="415"/>
        <v>1</v>
      </c>
      <c r="S5351" s="23" t="str">
        <f t="shared" si="416"/>
        <v>ORD105350_20251224_CUST00072_MED011</v>
      </c>
      <c r="T5351" s="23">
        <f t="shared" si="417"/>
        <v>1</v>
      </c>
      <c r="U5351" s="6">
        <f t="shared" si="418"/>
        <v>48.1</v>
      </c>
      <c r="V5351" s="6">
        <f>tbl_Raw_Data[[#This Row],[Discount_Pct]]*tbl_Raw_Data[[#This Row],[Gross_Amount]]/100</f>
        <v>2.4049999999999998</v>
      </c>
      <c r="W5351" s="6">
        <f>tbl_Raw_Data[[#This Row],[Gross_Amount]]-tbl_Raw_Data[[#This Row],[Discount_Amount]]</f>
        <v>45.695</v>
      </c>
      <c r="X5351" s="6">
        <f>tbl_Raw_Data[[#This Row],[Net_Amount_Before_Tax]]*tbl_Raw_Data[[#This Row],[Tax_Pct]]/100</f>
        <v>2.2847499999999998</v>
      </c>
      <c r="Y5351" s="6">
        <f>tbl_Raw_Data[[#This Row],[Net_Amount_Before_Tax]]+tbl_Raw_Data[[#This Row],[Tax_Amount]]</f>
        <v>47.979750000000003</v>
      </c>
      <c r="Z5351" s="6">
        <f t="shared" si="419"/>
        <v>0</v>
      </c>
    </row>
    <row r="5352" spans="1:26" x14ac:dyDescent="0.3">
      <c r="A5352" s="23" t="s">
        <v>7443</v>
      </c>
      <c r="B5352" s="34">
        <v>45494</v>
      </c>
      <c r="C5352" s="23" t="s">
        <v>3475</v>
      </c>
      <c r="D5352" s="23" t="s">
        <v>130</v>
      </c>
      <c r="E5352" s="23" t="s">
        <v>131</v>
      </c>
      <c r="F5352" s="23">
        <v>700102</v>
      </c>
      <c r="G5352" s="23" t="s">
        <v>132</v>
      </c>
      <c r="H5352" s="23" t="s">
        <v>133</v>
      </c>
      <c r="I5352" s="23" t="s">
        <v>134</v>
      </c>
      <c r="J5352" s="23" t="s">
        <v>135</v>
      </c>
      <c r="K5352" s="23" t="s">
        <v>57</v>
      </c>
      <c r="L5352" s="23">
        <v>1</v>
      </c>
      <c r="M5352" s="23">
        <v>71.3</v>
      </c>
      <c r="N5352" s="23">
        <v>15</v>
      </c>
      <c r="O5352" s="23">
        <v>5</v>
      </c>
      <c r="P5352" s="23" t="s">
        <v>58</v>
      </c>
      <c r="Q5352" s="23" t="s">
        <v>26</v>
      </c>
      <c r="R5352" s="23">
        <f t="shared" si="415"/>
        <v>1</v>
      </c>
      <c r="S5352" s="23" t="str">
        <f t="shared" si="416"/>
        <v>ORD105351_20240721_CUST02831_MED007</v>
      </c>
      <c r="T5352" s="23">
        <f t="shared" si="417"/>
        <v>1</v>
      </c>
      <c r="U5352" s="6">
        <f t="shared" si="418"/>
        <v>71.3</v>
      </c>
      <c r="V5352" s="6">
        <f>tbl_Raw_Data[[#This Row],[Discount_Pct]]*tbl_Raw_Data[[#This Row],[Gross_Amount]]/100</f>
        <v>10.695</v>
      </c>
      <c r="W5352" s="6">
        <f>tbl_Raw_Data[[#This Row],[Gross_Amount]]-tbl_Raw_Data[[#This Row],[Discount_Amount]]</f>
        <v>60.604999999999997</v>
      </c>
      <c r="X5352" s="6">
        <f>tbl_Raw_Data[[#This Row],[Net_Amount_Before_Tax]]*tbl_Raw_Data[[#This Row],[Tax_Pct]]/100</f>
        <v>3.0302499999999997</v>
      </c>
      <c r="Y5352" s="6">
        <f>tbl_Raw_Data[[#This Row],[Net_Amount_Before_Tax]]+tbl_Raw_Data[[#This Row],[Tax_Amount]]</f>
        <v>63.635249999999999</v>
      </c>
      <c r="Z5352" s="6">
        <f t="shared" si="419"/>
        <v>2</v>
      </c>
    </row>
    <row r="5353" spans="1:26" x14ac:dyDescent="0.3">
      <c r="A5353" s="23" t="s">
        <v>7444</v>
      </c>
      <c r="B5353" s="34">
        <v>45388</v>
      </c>
      <c r="C5353" s="23" t="s">
        <v>7445</v>
      </c>
      <c r="D5353" s="23" t="s">
        <v>52</v>
      </c>
      <c r="E5353" s="23" t="s">
        <v>52</v>
      </c>
      <c r="F5353" s="23">
        <v>160022</v>
      </c>
      <c r="G5353" s="23" t="s">
        <v>138</v>
      </c>
      <c r="H5353" s="23" t="s">
        <v>139</v>
      </c>
      <c r="I5353" s="23" t="s">
        <v>50</v>
      </c>
      <c r="J5353" s="23" t="s">
        <v>140</v>
      </c>
      <c r="K5353" s="23" t="s">
        <v>24</v>
      </c>
      <c r="L5353" s="23">
        <v>1</v>
      </c>
      <c r="M5353" s="23">
        <v>161.31</v>
      </c>
      <c r="N5353" s="23">
        <v>10</v>
      </c>
      <c r="O5353" s="23">
        <v>12</v>
      </c>
      <c r="P5353" s="23" t="s">
        <v>43</v>
      </c>
      <c r="Q5353" s="23" t="s">
        <v>34</v>
      </c>
      <c r="R5353" s="23">
        <f t="shared" si="415"/>
        <v>1</v>
      </c>
      <c r="S5353" s="23" t="str">
        <f t="shared" si="416"/>
        <v>ORD105352_20240406_CUST02114_MED013</v>
      </c>
      <c r="T5353" s="23">
        <f t="shared" si="417"/>
        <v>1</v>
      </c>
      <c r="U5353" s="6">
        <f t="shared" si="418"/>
        <v>161.31</v>
      </c>
      <c r="V5353" s="6">
        <f>tbl_Raw_Data[[#This Row],[Discount_Pct]]*tbl_Raw_Data[[#This Row],[Gross_Amount]]/100</f>
        <v>16.131</v>
      </c>
      <c r="W5353" s="6">
        <f>tbl_Raw_Data[[#This Row],[Gross_Amount]]-tbl_Raw_Data[[#This Row],[Discount_Amount]]</f>
        <v>145.179</v>
      </c>
      <c r="X5353" s="6">
        <f>tbl_Raw_Data[[#This Row],[Net_Amount_Before_Tax]]*tbl_Raw_Data[[#This Row],[Tax_Pct]]/100</f>
        <v>17.421480000000003</v>
      </c>
      <c r="Y5353" s="6">
        <f>tbl_Raw_Data[[#This Row],[Net_Amount_Before_Tax]]+tbl_Raw_Data[[#This Row],[Tax_Amount]]</f>
        <v>162.60048</v>
      </c>
      <c r="Z5353" s="6">
        <f t="shared" si="419"/>
        <v>2</v>
      </c>
    </row>
    <row r="5354" spans="1:26" x14ac:dyDescent="0.3">
      <c r="A5354" s="23" t="s">
        <v>7446</v>
      </c>
      <c r="B5354" s="34">
        <v>45967</v>
      </c>
      <c r="C5354" s="23" t="s">
        <v>2140</v>
      </c>
      <c r="D5354" s="23" t="s">
        <v>183</v>
      </c>
      <c r="E5354" s="23" t="s">
        <v>184</v>
      </c>
      <c r="F5354" s="23">
        <v>122002</v>
      </c>
      <c r="G5354" s="23" t="s">
        <v>233</v>
      </c>
      <c r="H5354" s="23" t="s">
        <v>234</v>
      </c>
      <c r="I5354" s="23" t="s">
        <v>104</v>
      </c>
      <c r="J5354" s="23" t="s">
        <v>42</v>
      </c>
      <c r="K5354" s="23" t="s">
        <v>24</v>
      </c>
      <c r="L5354" s="23">
        <v>5</v>
      </c>
      <c r="M5354" s="23">
        <v>169.92</v>
      </c>
      <c r="N5354" s="23">
        <v>10</v>
      </c>
      <c r="O5354" s="23">
        <v>5</v>
      </c>
      <c r="P5354" s="23" t="s">
        <v>25</v>
      </c>
      <c r="Q5354" s="23" t="s">
        <v>26</v>
      </c>
      <c r="R5354" s="23">
        <f t="shared" si="415"/>
        <v>1</v>
      </c>
      <c r="S5354" s="23" t="str">
        <f t="shared" si="416"/>
        <v>ORD105353_20251106_CUST01126_MED019</v>
      </c>
      <c r="T5354" s="23">
        <f t="shared" si="417"/>
        <v>1</v>
      </c>
      <c r="U5354" s="6">
        <f t="shared" si="418"/>
        <v>849.59999999999991</v>
      </c>
      <c r="V5354" s="6">
        <f>tbl_Raw_Data[[#This Row],[Discount_Pct]]*tbl_Raw_Data[[#This Row],[Gross_Amount]]/100</f>
        <v>84.96</v>
      </c>
      <c r="W5354" s="6">
        <f>tbl_Raw_Data[[#This Row],[Gross_Amount]]-tbl_Raw_Data[[#This Row],[Discount_Amount]]</f>
        <v>764.63999999999987</v>
      </c>
      <c r="X5354" s="6">
        <f>tbl_Raw_Data[[#This Row],[Net_Amount_Before_Tax]]*tbl_Raw_Data[[#This Row],[Tax_Pct]]/100</f>
        <v>38.231999999999992</v>
      </c>
      <c r="Y5354" s="6">
        <f>tbl_Raw_Data[[#This Row],[Net_Amount_Before_Tax]]+tbl_Raw_Data[[#This Row],[Tax_Amount]]</f>
        <v>802.87199999999984</v>
      </c>
      <c r="Z5354" s="6">
        <f t="shared" si="419"/>
        <v>2</v>
      </c>
    </row>
    <row r="5355" spans="1:26" x14ac:dyDescent="0.3">
      <c r="A5355" s="23" t="s">
        <v>7447</v>
      </c>
      <c r="B5355" s="34">
        <v>45873</v>
      </c>
      <c r="C5355" s="23" t="s">
        <v>3041</v>
      </c>
      <c r="D5355" s="23" t="s">
        <v>123</v>
      </c>
      <c r="E5355" s="23" t="s">
        <v>101</v>
      </c>
      <c r="F5355" s="23">
        <v>226001</v>
      </c>
      <c r="G5355" s="23" t="s">
        <v>229</v>
      </c>
      <c r="H5355" s="23" t="s">
        <v>230</v>
      </c>
      <c r="I5355" s="23" t="s">
        <v>84</v>
      </c>
      <c r="J5355" s="23" t="s">
        <v>140</v>
      </c>
      <c r="K5355" s="23" t="s">
        <v>24</v>
      </c>
      <c r="L5355" s="23">
        <v>1</v>
      </c>
      <c r="M5355" s="23">
        <v>190.56</v>
      </c>
      <c r="N5355" s="23">
        <v>5</v>
      </c>
      <c r="O5355" s="23">
        <v>5</v>
      </c>
      <c r="P5355" s="23" t="s">
        <v>25</v>
      </c>
      <c r="Q5355" s="23" t="s">
        <v>34</v>
      </c>
      <c r="R5355" s="23">
        <f t="shared" si="415"/>
        <v>1</v>
      </c>
      <c r="S5355" s="23" t="str">
        <f t="shared" si="416"/>
        <v>ORD105354_20250804_CUST03114_MED022</v>
      </c>
      <c r="T5355" s="23">
        <f t="shared" si="417"/>
        <v>1</v>
      </c>
      <c r="U5355" s="6">
        <f t="shared" si="418"/>
        <v>190.56</v>
      </c>
      <c r="V5355" s="6">
        <f>tbl_Raw_Data[[#This Row],[Discount_Pct]]*tbl_Raw_Data[[#This Row],[Gross_Amount]]/100</f>
        <v>9.5279999999999987</v>
      </c>
      <c r="W5355" s="6">
        <f>tbl_Raw_Data[[#This Row],[Gross_Amount]]-tbl_Raw_Data[[#This Row],[Discount_Amount]]</f>
        <v>181.03200000000001</v>
      </c>
      <c r="X5355" s="6">
        <f>tbl_Raw_Data[[#This Row],[Net_Amount_Before_Tax]]*tbl_Raw_Data[[#This Row],[Tax_Pct]]/100</f>
        <v>9.0516000000000005</v>
      </c>
      <c r="Y5355" s="6">
        <f>tbl_Raw_Data[[#This Row],[Net_Amount_Before_Tax]]+tbl_Raw_Data[[#This Row],[Tax_Amount]]</f>
        <v>190.08360000000002</v>
      </c>
      <c r="Z5355" s="6">
        <f t="shared" si="419"/>
        <v>1</v>
      </c>
    </row>
    <row r="5356" spans="1:26" x14ac:dyDescent="0.3">
      <c r="A5356" s="23" t="s">
        <v>7448</v>
      </c>
      <c r="B5356" s="34">
        <v>45650</v>
      </c>
      <c r="C5356" s="23" t="s">
        <v>4290</v>
      </c>
      <c r="D5356" s="23" t="s">
        <v>19</v>
      </c>
      <c r="E5356" s="23" t="s">
        <v>19</v>
      </c>
      <c r="F5356" s="23">
        <v>110024</v>
      </c>
      <c r="G5356" s="23" t="s">
        <v>229</v>
      </c>
      <c r="H5356" s="23" t="s">
        <v>230</v>
      </c>
      <c r="I5356" s="23" t="s">
        <v>84</v>
      </c>
      <c r="J5356" s="23" t="s">
        <v>140</v>
      </c>
      <c r="K5356" s="23" t="s">
        <v>24</v>
      </c>
      <c r="L5356" s="23">
        <v>2</v>
      </c>
      <c r="M5356" s="23">
        <v>180.07</v>
      </c>
      <c r="N5356" s="23">
        <v>5</v>
      </c>
      <c r="O5356" s="23">
        <v>12</v>
      </c>
      <c r="P5356" s="23" t="s">
        <v>65</v>
      </c>
      <c r="Q5356" s="23" t="s">
        <v>34</v>
      </c>
      <c r="R5356" s="23">
        <f t="shared" si="415"/>
        <v>1</v>
      </c>
      <c r="S5356" s="23" t="str">
        <f t="shared" si="416"/>
        <v>ORD105355_20241224_CUST02191_MED022</v>
      </c>
      <c r="T5356" s="23">
        <f t="shared" si="417"/>
        <v>1</v>
      </c>
      <c r="U5356" s="6">
        <f t="shared" si="418"/>
        <v>360.14</v>
      </c>
      <c r="V5356" s="6">
        <f>tbl_Raw_Data[[#This Row],[Discount_Pct]]*tbl_Raw_Data[[#This Row],[Gross_Amount]]/100</f>
        <v>18.006999999999998</v>
      </c>
      <c r="W5356" s="6">
        <f>tbl_Raw_Data[[#This Row],[Gross_Amount]]-tbl_Raw_Data[[#This Row],[Discount_Amount]]</f>
        <v>342.13299999999998</v>
      </c>
      <c r="X5356" s="6">
        <f>tbl_Raw_Data[[#This Row],[Net_Amount_Before_Tax]]*tbl_Raw_Data[[#This Row],[Tax_Pct]]/100</f>
        <v>41.055959999999999</v>
      </c>
      <c r="Y5356" s="6">
        <f>tbl_Raw_Data[[#This Row],[Net_Amount_Before_Tax]]+tbl_Raw_Data[[#This Row],[Tax_Amount]]</f>
        <v>383.18895999999995</v>
      </c>
      <c r="Z5356" s="6">
        <f t="shared" si="419"/>
        <v>3</v>
      </c>
    </row>
    <row r="5357" spans="1:26" x14ac:dyDescent="0.3">
      <c r="A5357" s="23" t="s">
        <v>7449</v>
      </c>
      <c r="B5357" s="34">
        <v>45332</v>
      </c>
      <c r="C5357" s="23" t="s">
        <v>2952</v>
      </c>
      <c r="D5357" s="23" t="s">
        <v>72</v>
      </c>
      <c r="E5357" s="23" t="s">
        <v>73</v>
      </c>
      <c r="F5357" s="23">
        <v>302017</v>
      </c>
      <c r="G5357" s="23" t="s">
        <v>315</v>
      </c>
      <c r="H5357" s="23" t="s">
        <v>316</v>
      </c>
      <c r="I5357" s="23" t="s">
        <v>50</v>
      </c>
      <c r="J5357" s="23" t="s">
        <v>114</v>
      </c>
      <c r="K5357" s="23" t="s">
        <v>24</v>
      </c>
      <c r="L5357" s="23">
        <v>3</v>
      </c>
      <c r="M5357" s="23">
        <v>115</v>
      </c>
      <c r="N5357" s="23">
        <v>5</v>
      </c>
      <c r="O5357" s="23">
        <v>12</v>
      </c>
      <c r="P5357" s="23" t="s">
        <v>25</v>
      </c>
      <c r="Q5357" s="23" t="s">
        <v>34</v>
      </c>
      <c r="R5357" s="23">
        <f t="shared" si="415"/>
        <v>1</v>
      </c>
      <c r="S5357" s="23" t="str">
        <f t="shared" si="416"/>
        <v>ORD105356_20240210_CUST02077_MED012</v>
      </c>
      <c r="T5357" s="23">
        <f t="shared" si="417"/>
        <v>1</v>
      </c>
      <c r="U5357" s="6">
        <f t="shared" si="418"/>
        <v>345</v>
      </c>
      <c r="V5357" s="6">
        <f>tbl_Raw_Data[[#This Row],[Discount_Pct]]*tbl_Raw_Data[[#This Row],[Gross_Amount]]/100</f>
        <v>17.25</v>
      </c>
      <c r="W5357" s="6">
        <f>tbl_Raw_Data[[#This Row],[Gross_Amount]]-tbl_Raw_Data[[#This Row],[Discount_Amount]]</f>
        <v>327.75</v>
      </c>
      <c r="X5357" s="6">
        <f>tbl_Raw_Data[[#This Row],[Net_Amount_Before_Tax]]*tbl_Raw_Data[[#This Row],[Tax_Pct]]/100</f>
        <v>39.33</v>
      </c>
      <c r="Y5357" s="6">
        <f>tbl_Raw_Data[[#This Row],[Net_Amount_Before_Tax]]+tbl_Raw_Data[[#This Row],[Tax_Amount]]</f>
        <v>367.08</v>
      </c>
      <c r="Z5357" s="6">
        <f t="shared" si="419"/>
        <v>5</v>
      </c>
    </row>
    <row r="5358" spans="1:26" x14ac:dyDescent="0.3">
      <c r="A5358" s="23" t="s">
        <v>7450</v>
      </c>
      <c r="B5358" s="34">
        <v>45459</v>
      </c>
      <c r="C5358" s="23" t="s">
        <v>6342</v>
      </c>
      <c r="D5358" s="23" t="s">
        <v>37</v>
      </c>
      <c r="E5358" s="23" t="s">
        <v>38</v>
      </c>
      <c r="F5358" s="23">
        <v>452018</v>
      </c>
      <c r="G5358" s="23" t="s">
        <v>167</v>
      </c>
      <c r="H5358" s="23" t="s">
        <v>168</v>
      </c>
      <c r="I5358" s="23" t="s">
        <v>113</v>
      </c>
      <c r="J5358" s="23" t="s">
        <v>42</v>
      </c>
      <c r="K5358" s="23" t="s">
        <v>24</v>
      </c>
      <c r="L5358" s="23">
        <v>4</v>
      </c>
      <c r="M5358" s="23">
        <v>193.16</v>
      </c>
      <c r="N5358" s="23">
        <v>0</v>
      </c>
      <c r="O5358" s="23">
        <v>5</v>
      </c>
      <c r="P5358" s="23" t="s">
        <v>89</v>
      </c>
      <c r="Q5358" s="23" t="s">
        <v>34</v>
      </c>
      <c r="R5358" s="23">
        <f t="shared" si="415"/>
        <v>1</v>
      </c>
      <c r="S5358" s="23" t="str">
        <f t="shared" si="416"/>
        <v>ORD105357_20240616_CUST01855_MED026</v>
      </c>
      <c r="T5358" s="23">
        <f t="shared" si="417"/>
        <v>1</v>
      </c>
      <c r="U5358" s="6">
        <f t="shared" si="418"/>
        <v>772.64</v>
      </c>
      <c r="V5358" s="6">
        <f>tbl_Raw_Data[[#This Row],[Discount_Pct]]*tbl_Raw_Data[[#This Row],[Gross_Amount]]/100</f>
        <v>0</v>
      </c>
      <c r="W5358" s="6">
        <f>tbl_Raw_Data[[#This Row],[Gross_Amount]]-tbl_Raw_Data[[#This Row],[Discount_Amount]]</f>
        <v>772.64</v>
      </c>
      <c r="X5358" s="6">
        <f>tbl_Raw_Data[[#This Row],[Net_Amount_Before_Tax]]*tbl_Raw_Data[[#This Row],[Tax_Pct]]/100</f>
        <v>38.631999999999998</v>
      </c>
      <c r="Y5358" s="6">
        <f>tbl_Raw_Data[[#This Row],[Net_Amount_Before_Tax]]+tbl_Raw_Data[[#This Row],[Tax_Amount]]</f>
        <v>811.27199999999993</v>
      </c>
      <c r="Z5358" s="6">
        <f t="shared" si="419"/>
        <v>2</v>
      </c>
    </row>
    <row r="5359" spans="1:26" x14ac:dyDescent="0.3">
      <c r="A5359" s="23" t="s">
        <v>7450</v>
      </c>
      <c r="B5359" s="34">
        <v>45805</v>
      </c>
      <c r="C5359" s="23" t="s">
        <v>415</v>
      </c>
      <c r="D5359" s="23" t="s">
        <v>72</v>
      </c>
      <c r="E5359" s="23" t="s">
        <v>73</v>
      </c>
      <c r="F5359" s="23">
        <v>302021</v>
      </c>
      <c r="G5359" s="23" t="s">
        <v>68</v>
      </c>
      <c r="H5359" s="23" t="s">
        <v>69</v>
      </c>
      <c r="I5359" s="23" t="s">
        <v>55</v>
      </c>
      <c r="J5359" s="23" t="s">
        <v>56</v>
      </c>
      <c r="K5359" s="23" t="s">
        <v>24</v>
      </c>
      <c r="L5359" s="23">
        <v>1</v>
      </c>
      <c r="M5359" s="23">
        <v>28.22</v>
      </c>
      <c r="N5359" s="23">
        <v>15</v>
      </c>
      <c r="O5359" s="23">
        <v>12</v>
      </c>
      <c r="P5359" s="23" t="s">
        <v>58</v>
      </c>
      <c r="Q5359" s="23" t="s">
        <v>34</v>
      </c>
      <c r="R5359" s="23">
        <f t="shared" si="415"/>
        <v>1</v>
      </c>
      <c r="S5359" s="23" t="str">
        <f t="shared" si="416"/>
        <v>ORD105357_20250528_CUST00324_MED003</v>
      </c>
      <c r="T5359" s="23">
        <f t="shared" si="417"/>
        <v>1</v>
      </c>
      <c r="U5359" s="6">
        <f t="shared" si="418"/>
        <v>28.22</v>
      </c>
      <c r="V5359" s="6">
        <f>tbl_Raw_Data[[#This Row],[Discount_Pct]]*tbl_Raw_Data[[#This Row],[Gross_Amount]]/100</f>
        <v>4.2329999999999997</v>
      </c>
      <c r="W5359" s="6">
        <f>tbl_Raw_Data[[#This Row],[Gross_Amount]]-tbl_Raw_Data[[#This Row],[Discount_Amount]]</f>
        <v>23.986999999999998</v>
      </c>
      <c r="X5359" s="6">
        <f>tbl_Raw_Data[[#This Row],[Net_Amount_Before_Tax]]*tbl_Raw_Data[[#This Row],[Tax_Pct]]/100</f>
        <v>2.8784399999999999</v>
      </c>
      <c r="Y5359" s="6">
        <f>tbl_Raw_Data[[#This Row],[Net_Amount_Before_Tax]]+tbl_Raw_Data[[#This Row],[Tax_Amount]]</f>
        <v>26.86544</v>
      </c>
      <c r="Z5359" s="6">
        <f t="shared" si="419"/>
        <v>4</v>
      </c>
    </row>
    <row r="5360" spans="1:26" x14ac:dyDescent="0.3">
      <c r="A5360" s="23" t="s">
        <v>7450</v>
      </c>
      <c r="B5360" s="34">
        <v>45523</v>
      </c>
      <c r="C5360" s="23" t="s">
        <v>4481</v>
      </c>
      <c r="D5360" s="23" t="s">
        <v>19</v>
      </c>
      <c r="E5360" s="23" t="s">
        <v>19</v>
      </c>
      <c r="F5360" s="23">
        <v>110001</v>
      </c>
      <c r="G5360" s="23" t="s">
        <v>154</v>
      </c>
      <c r="H5360" s="23" t="s">
        <v>155</v>
      </c>
      <c r="I5360" s="23" t="s">
        <v>134</v>
      </c>
      <c r="J5360" s="23" t="s">
        <v>156</v>
      </c>
      <c r="K5360" s="23" t="s">
        <v>57</v>
      </c>
      <c r="L5360" s="23">
        <v>1</v>
      </c>
      <c r="M5360" s="23">
        <v>50.73</v>
      </c>
      <c r="N5360" s="23">
        <v>15</v>
      </c>
      <c r="O5360" s="23">
        <v>12</v>
      </c>
      <c r="P5360" s="23" t="s">
        <v>33</v>
      </c>
      <c r="Q5360" s="23" t="s">
        <v>34</v>
      </c>
      <c r="R5360" s="23">
        <f t="shared" si="415"/>
        <v>1</v>
      </c>
      <c r="S5360" s="23" t="str">
        <f t="shared" si="416"/>
        <v>ORD105357_20240819_CUST01166_MED006</v>
      </c>
      <c r="T5360" s="23">
        <f t="shared" si="417"/>
        <v>1</v>
      </c>
      <c r="U5360" s="6">
        <f t="shared" si="418"/>
        <v>50.73</v>
      </c>
      <c r="V5360" s="6">
        <f>tbl_Raw_Data[[#This Row],[Discount_Pct]]*tbl_Raw_Data[[#This Row],[Gross_Amount]]/100</f>
        <v>7.6094999999999997</v>
      </c>
      <c r="W5360" s="6">
        <f>tbl_Raw_Data[[#This Row],[Gross_Amount]]-tbl_Raw_Data[[#This Row],[Discount_Amount]]</f>
        <v>43.1205</v>
      </c>
      <c r="X5360" s="6">
        <f>tbl_Raw_Data[[#This Row],[Net_Amount_Before_Tax]]*tbl_Raw_Data[[#This Row],[Tax_Pct]]/100</f>
        <v>5.1744599999999998</v>
      </c>
      <c r="Y5360" s="6">
        <f>tbl_Raw_Data[[#This Row],[Net_Amount_Before_Tax]]+tbl_Raw_Data[[#This Row],[Tax_Amount]]</f>
        <v>48.294960000000003</v>
      </c>
      <c r="Z5360" s="6">
        <f t="shared" si="419"/>
        <v>1</v>
      </c>
    </row>
    <row r="5361" spans="1:26" x14ac:dyDescent="0.3">
      <c r="A5361" s="23" t="s">
        <v>7451</v>
      </c>
      <c r="B5361" s="34">
        <v>45559</v>
      </c>
      <c r="C5361" s="23" t="s">
        <v>6985</v>
      </c>
      <c r="D5361" s="23" t="s">
        <v>142</v>
      </c>
      <c r="E5361" s="23" t="s">
        <v>81</v>
      </c>
      <c r="F5361" s="23">
        <v>380001</v>
      </c>
      <c r="G5361" s="23" t="s">
        <v>94</v>
      </c>
      <c r="H5361" s="23" t="s">
        <v>95</v>
      </c>
      <c r="I5361" s="23" t="s">
        <v>84</v>
      </c>
      <c r="J5361" s="23" t="s">
        <v>42</v>
      </c>
      <c r="K5361" s="23" t="s">
        <v>24</v>
      </c>
      <c r="L5361" s="23">
        <v>2</v>
      </c>
      <c r="M5361" s="23">
        <v>83.27</v>
      </c>
      <c r="N5361" s="23">
        <v>10</v>
      </c>
      <c r="O5361" s="23">
        <v>5</v>
      </c>
      <c r="P5361" s="23" t="s">
        <v>25</v>
      </c>
      <c r="Q5361" s="23" t="s">
        <v>34</v>
      </c>
      <c r="R5361" s="23">
        <f t="shared" si="415"/>
        <v>1</v>
      </c>
      <c r="S5361" s="23" t="str">
        <f t="shared" si="416"/>
        <v>ORD105360_20240924_CUST00433_MED021</v>
      </c>
      <c r="T5361" s="23">
        <f t="shared" si="417"/>
        <v>1</v>
      </c>
      <c r="U5361" s="6">
        <f t="shared" si="418"/>
        <v>166.54</v>
      </c>
      <c r="V5361" s="6">
        <f>tbl_Raw_Data[[#This Row],[Discount_Pct]]*tbl_Raw_Data[[#This Row],[Gross_Amount]]/100</f>
        <v>16.654</v>
      </c>
      <c r="W5361" s="6">
        <f>tbl_Raw_Data[[#This Row],[Gross_Amount]]-tbl_Raw_Data[[#This Row],[Discount_Amount]]</f>
        <v>149.886</v>
      </c>
      <c r="X5361" s="6">
        <f>tbl_Raw_Data[[#This Row],[Net_Amount_Before_Tax]]*tbl_Raw_Data[[#This Row],[Tax_Pct]]/100</f>
        <v>7.4942999999999991</v>
      </c>
      <c r="Y5361" s="6">
        <f>tbl_Raw_Data[[#This Row],[Net_Amount_Before_Tax]]+tbl_Raw_Data[[#This Row],[Tax_Amount]]</f>
        <v>157.38030000000001</v>
      </c>
      <c r="Z5361" s="6">
        <f t="shared" si="419"/>
        <v>2</v>
      </c>
    </row>
    <row r="5362" spans="1:26" x14ac:dyDescent="0.3">
      <c r="A5362" s="23" t="s">
        <v>7452</v>
      </c>
      <c r="B5362" s="34">
        <v>45384</v>
      </c>
      <c r="C5362" s="23" t="s">
        <v>2215</v>
      </c>
      <c r="D5362" s="23" t="s">
        <v>28</v>
      </c>
      <c r="E5362" s="23" t="s">
        <v>29</v>
      </c>
      <c r="F5362" s="23">
        <v>500081</v>
      </c>
      <c r="G5362" s="23" t="s">
        <v>192</v>
      </c>
      <c r="H5362" s="23" t="s">
        <v>193</v>
      </c>
      <c r="I5362" s="23" t="s">
        <v>41</v>
      </c>
      <c r="J5362" s="23" t="s">
        <v>194</v>
      </c>
      <c r="K5362" s="23" t="s">
        <v>24</v>
      </c>
      <c r="L5362" s="23">
        <v>3</v>
      </c>
      <c r="M5362" s="23">
        <v>34.1</v>
      </c>
      <c r="N5362" s="23">
        <v>0</v>
      </c>
      <c r="O5362" s="23">
        <v>5</v>
      </c>
      <c r="P5362" s="23" t="s">
        <v>89</v>
      </c>
      <c r="Q5362" s="23" t="s">
        <v>34</v>
      </c>
      <c r="R5362" s="23">
        <f t="shared" si="415"/>
        <v>1</v>
      </c>
      <c r="S5362" s="23" t="str">
        <f t="shared" si="416"/>
        <v>ORD105361_20240402_CUST00933_MED002</v>
      </c>
      <c r="T5362" s="23">
        <f t="shared" si="417"/>
        <v>1</v>
      </c>
      <c r="U5362" s="6">
        <f t="shared" si="418"/>
        <v>102.30000000000001</v>
      </c>
      <c r="V5362" s="6">
        <f>tbl_Raw_Data[[#This Row],[Discount_Pct]]*tbl_Raw_Data[[#This Row],[Gross_Amount]]/100</f>
        <v>0</v>
      </c>
      <c r="W5362" s="6">
        <f>tbl_Raw_Data[[#This Row],[Gross_Amount]]-tbl_Raw_Data[[#This Row],[Discount_Amount]]</f>
        <v>102.30000000000001</v>
      </c>
      <c r="X5362" s="6">
        <f>tbl_Raw_Data[[#This Row],[Net_Amount_Before_Tax]]*tbl_Raw_Data[[#This Row],[Tax_Pct]]/100</f>
        <v>5.1150000000000002</v>
      </c>
      <c r="Y5362" s="6">
        <f>tbl_Raw_Data[[#This Row],[Net_Amount_Before_Tax]]+tbl_Raw_Data[[#This Row],[Tax_Amount]]</f>
        <v>107.41500000000001</v>
      </c>
      <c r="Z5362" s="6">
        <f t="shared" si="419"/>
        <v>3</v>
      </c>
    </row>
    <row r="5363" spans="1:26" x14ac:dyDescent="0.3">
      <c r="A5363" s="23" t="s">
        <v>7453</v>
      </c>
      <c r="B5363" s="34">
        <v>45300</v>
      </c>
      <c r="C5363" s="23" t="s">
        <v>1615</v>
      </c>
      <c r="D5363" s="23" t="s">
        <v>159</v>
      </c>
      <c r="E5363" s="23" t="s">
        <v>47</v>
      </c>
      <c r="F5363" s="23">
        <v>400093</v>
      </c>
      <c r="G5363" s="23" t="s">
        <v>20</v>
      </c>
      <c r="H5363" s="23" t="s">
        <v>21</v>
      </c>
      <c r="I5363" s="23" t="s">
        <v>22</v>
      </c>
      <c r="J5363" s="23" t="s">
        <v>23</v>
      </c>
      <c r="K5363" s="23" t="s">
        <v>24</v>
      </c>
      <c r="L5363" s="23">
        <v>3</v>
      </c>
      <c r="M5363" s="23">
        <v>127.81</v>
      </c>
      <c r="N5363" s="23">
        <v>10</v>
      </c>
      <c r="O5363" s="23">
        <v>18</v>
      </c>
      <c r="P5363" s="23" t="s">
        <v>43</v>
      </c>
      <c r="Q5363" s="23" t="s">
        <v>34</v>
      </c>
      <c r="R5363" s="23">
        <f t="shared" si="415"/>
        <v>1</v>
      </c>
      <c r="S5363" s="23" t="str">
        <f t="shared" si="416"/>
        <v>ORD105362_20240109_CUST00327_MED024</v>
      </c>
      <c r="T5363" s="23">
        <f t="shared" si="417"/>
        <v>1</v>
      </c>
      <c r="U5363" s="6">
        <f t="shared" si="418"/>
        <v>383.43</v>
      </c>
      <c r="V5363" s="6">
        <f>tbl_Raw_Data[[#This Row],[Discount_Pct]]*tbl_Raw_Data[[#This Row],[Gross_Amount]]/100</f>
        <v>38.343000000000004</v>
      </c>
      <c r="W5363" s="6">
        <f>tbl_Raw_Data[[#This Row],[Gross_Amount]]-tbl_Raw_Data[[#This Row],[Discount_Amount]]</f>
        <v>345.08699999999999</v>
      </c>
      <c r="X5363" s="6">
        <f>tbl_Raw_Data[[#This Row],[Net_Amount_Before_Tax]]*tbl_Raw_Data[[#This Row],[Tax_Pct]]/100</f>
        <v>62.115659999999998</v>
      </c>
      <c r="Y5363" s="6">
        <f>tbl_Raw_Data[[#This Row],[Net_Amount_Before_Tax]]+tbl_Raw_Data[[#This Row],[Tax_Amount]]</f>
        <v>407.20265999999998</v>
      </c>
      <c r="Z5363" s="6">
        <f t="shared" si="419"/>
        <v>1</v>
      </c>
    </row>
    <row r="5364" spans="1:26" x14ac:dyDescent="0.3">
      <c r="A5364" s="23" t="s">
        <v>7454</v>
      </c>
      <c r="B5364" s="34">
        <v>45943</v>
      </c>
      <c r="C5364" s="23" t="s">
        <v>7092</v>
      </c>
      <c r="D5364" s="23" t="s">
        <v>37</v>
      </c>
      <c r="E5364" s="23" t="s">
        <v>38</v>
      </c>
      <c r="F5364" s="23">
        <v>452010</v>
      </c>
      <c r="G5364" s="23" t="s">
        <v>20</v>
      </c>
      <c r="H5364" s="23" t="s">
        <v>21</v>
      </c>
      <c r="I5364" s="23" t="s">
        <v>22</v>
      </c>
      <c r="J5364" s="23" t="s">
        <v>23</v>
      </c>
      <c r="K5364" s="23" t="s">
        <v>24</v>
      </c>
      <c r="L5364" s="23">
        <v>4</v>
      </c>
      <c r="M5364" s="23">
        <v>139.94999999999999</v>
      </c>
      <c r="N5364" s="23">
        <v>5</v>
      </c>
      <c r="O5364" s="23">
        <v>12</v>
      </c>
      <c r="P5364" s="23" t="s">
        <v>65</v>
      </c>
      <c r="Q5364" s="23" t="s">
        <v>34</v>
      </c>
      <c r="R5364" s="23">
        <f t="shared" si="415"/>
        <v>1</v>
      </c>
      <c r="S5364" s="23" t="str">
        <f t="shared" si="416"/>
        <v>ORD105363_20251013_CUST02288_MED024</v>
      </c>
      <c r="T5364" s="23">
        <f t="shared" si="417"/>
        <v>1</v>
      </c>
      <c r="U5364" s="6">
        <f t="shared" si="418"/>
        <v>559.79999999999995</v>
      </c>
      <c r="V5364" s="6">
        <f>tbl_Raw_Data[[#This Row],[Discount_Pct]]*tbl_Raw_Data[[#This Row],[Gross_Amount]]/100</f>
        <v>27.99</v>
      </c>
      <c r="W5364" s="6">
        <f>tbl_Raw_Data[[#This Row],[Gross_Amount]]-tbl_Raw_Data[[#This Row],[Discount_Amount]]</f>
        <v>531.80999999999995</v>
      </c>
      <c r="X5364" s="6">
        <f>tbl_Raw_Data[[#This Row],[Net_Amount_Before_Tax]]*tbl_Raw_Data[[#This Row],[Tax_Pct]]/100</f>
        <v>63.817199999999993</v>
      </c>
      <c r="Y5364" s="6">
        <f>tbl_Raw_Data[[#This Row],[Net_Amount_Before_Tax]]+tbl_Raw_Data[[#This Row],[Tax_Amount]]</f>
        <v>595.6271999999999</v>
      </c>
      <c r="Z5364" s="6">
        <f t="shared" si="419"/>
        <v>4</v>
      </c>
    </row>
    <row r="5365" spans="1:26" x14ac:dyDescent="0.3">
      <c r="A5365" s="23" t="s">
        <v>7455</v>
      </c>
      <c r="B5365" s="34">
        <v>45751</v>
      </c>
      <c r="C5365" s="23" t="s">
        <v>4054</v>
      </c>
      <c r="D5365" s="23" t="s">
        <v>130</v>
      </c>
      <c r="E5365" s="23" t="s">
        <v>131</v>
      </c>
      <c r="F5365" s="23">
        <v>700029</v>
      </c>
      <c r="G5365" s="23" t="s">
        <v>119</v>
      </c>
      <c r="H5365" s="23" t="s">
        <v>120</v>
      </c>
      <c r="I5365" s="23" t="s">
        <v>32</v>
      </c>
      <c r="J5365" s="23" t="s">
        <v>64</v>
      </c>
      <c r="K5365" s="23" t="s">
        <v>57</v>
      </c>
      <c r="L5365" s="23">
        <v>1</v>
      </c>
      <c r="M5365" s="23">
        <v>63.03</v>
      </c>
      <c r="N5365" s="23">
        <v>10</v>
      </c>
      <c r="O5365" s="23">
        <v>18</v>
      </c>
      <c r="P5365" s="23" t="s">
        <v>33</v>
      </c>
      <c r="Q5365" s="23" t="s">
        <v>34</v>
      </c>
      <c r="R5365" s="23">
        <f t="shared" si="415"/>
        <v>1</v>
      </c>
      <c r="S5365" s="23" t="str">
        <f t="shared" si="416"/>
        <v>ORD105364_20250404_CUST02911_MED010</v>
      </c>
      <c r="T5365" s="23">
        <f t="shared" si="417"/>
        <v>1</v>
      </c>
      <c r="U5365" s="6">
        <f t="shared" si="418"/>
        <v>63.03</v>
      </c>
      <c r="V5365" s="6">
        <f>tbl_Raw_Data[[#This Row],[Discount_Pct]]*tbl_Raw_Data[[#This Row],[Gross_Amount]]/100</f>
        <v>6.3029999999999999</v>
      </c>
      <c r="W5365" s="6">
        <f>tbl_Raw_Data[[#This Row],[Gross_Amount]]-tbl_Raw_Data[[#This Row],[Discount_Amount]]</f>
        <v>56.727000000000004</v>
      </c>
      <c r="X5365" s="6">
        <f>tbl_Raw_Data[[#This Row],[Net_Amount_Before_Tax]]*tbl_Raw_Data[[#This Row],[Tax_Pct]]/100</f>
        <v>10.21086</v>
      </c>
      <c r="Y5365" s="6">
        <f>tbl_Raw_Data[[#This Row],[Net_Amount_Before_Tax]]+tbl_Raw_Data[[#This Row],[Tax_Amount]]</f>
        <v>66.937860000000001</v>
      </c>
      <c r="Z5365" s="6">
        <f t="shared" si="419"/>
        <v>3</v>
      </c>
    </row>
    <row r="5366" spans="1:26" x14ac:dyDescent="0.3">
      <c r="A5366" s="23" t="s">
        <v>7456</v>
      </c>
      <c r="B5366" s="34">
        <v>45996</v>
      </c>
      <c r="C5366" s="23" t="s">
        <v>6059</v>
      </c>
      <c r="D5366" s="23" t="s">
        <v>72</v>
      </c>
      <c r="E5366" s="23" t="s">
        <v>73</v>
      </c>
      <c r="F5366" s="23">
        <v>302033</v>
      </c>
      <c r="G5366" s="23" t="s">
        <v>20</v>
      </c>
      <c r="H5366" s="23" t="s">
        <v>21</v>
      </c>
      <c r="I5366" s="23" t="s">
        <v>22</v>
      </c>
      <c r="J5366" s="23" t="s">
        <v>23</v>
      </c>
      <c r="K5366" s="23" t="s">
        <v>24</v>
      </c>
      <c r="L5366" s="23">
        <v>3</v>
      </c>
      <c r="M5366" s="23">
        <v>126.32</v>
      </c>
      <c r="N5366" s="23">
        <v>5</v>
      </c>
      <c r="O5366" s="23">
        <v>5</v>
      </c>
      <c r="P5366" s="23" t="s">
        <v>33</v>
      </c>
      <c r="Q5366" s="23" t="s">
        <v>34</v>
      </c>
      <c r="R5366" s="23">
        <f t="shared" si="415"/>
        <v>1</v>
      </c>
      <c r="S5366" s="23" t="str">
        <f t="shared" si="416"/>
        <v>ORD105365_20251205_CUST02603_MED024</v>
      </c>
      <c r="T5366" s="23">
        <f t="shared" si="417"/>
        <v>1</v>
      </c>
      <c r="U5366" s="6">
        <f t="shared" si="418"/>
        <v>378.96</v>
      </c>
      <c r="V5366" s="6">
        <f>tbl_Raw_Data[[#This Row],[Discount_Pct]]*tbl_Raw_Data[[#This Row],[Gross_Amount]]/100</f>
        <v>18.948</v>
      </c>
      <c r="W5366" s="6">
        <f>tbl_Raw_Data[[#This Row],[Gross_Amount]]-tbl_Raw_Data[[#This Row],[Discount_Amount]]</f>
        <v>360.012</v>
      </c>
      <c r="X5366" s="6">
        <f>tbl_Raw_Data[[#This Row],[Net_Amount_Before_Tax]]*tbl_Raw_Data[[#This Row],[Tax_Pct]]/100</f>
        <v>18.000599999999999</v>
      </c>
      <c r="Y5366" s="6">
        <f>tbl_Raw_Data[[#This Row],[Net_Amount_Before_Tax]]+tbl_Raw_Data[[#This Row],[Tax_Amount]]</f>
        <v>378.01260000000002</v>
      </c>
      <c r="Z5366" s="6">
        <f t="shared" si="419"/>
        <v>2</v>
      </c>
    </row>
    <row r="5367" spans="1:26" x14ac:dyDescent="0.3">
      <c r="A5367" s="23" t="s">
        <v>7457</v>
      </c>
      <c r="B5367" s="34">
        <v>45337</v>
      </c>
      <c r="C5367" s="23" t="s">
        <v>2108</v>
      </c>
      <c r="D5367" s="23" t="s">
        <v>123</v>
      </c>
      <c r="E5367" s="23" t="s">
        <v>101</v>
      </c>
      <c r="F5367" s="23">
        <v>226024</v>
      </c>
      <c r="G5367" s="23" t="s">
        <v>61</v>
      </c>
      <c r="H5367" s="23" t="s">
        <v>62</v>
      </c>
      <c r="I5367" s="23" t="s">
        <v>63</v>
      </c>
      <c r="J5367" s="23" t="s">
        <v>64</v>
      </c>
      <c r="K5367" s="23" t="s">
        <v>57</v>
      </c>
      <c r="L5367" s="23">
        <v>1</v>
      </c>
      <c r="M5367" s="23">
        <v>110.5</v>
      </c>
      <c r="N5367" s="23">
        <v>20</v>
      </c>
      <c r="O5367" s="23">
        <v>5</v>
      </c>
      <c r="P5367" s="23" t="s">
        <v>43</v>
      </c>
      <c r="Q5367" s="23" t="s">
        <v>34</v>
      </c>
      <c r="R5367" s="23">
        <f t="shared" si="415"/>
        <v>1</v>
      </c>
      <c r="S5367" s="23" t="str">
        <f t="shared" si="416"/>
        <v>ORD105366_20240215_CUST02579_MED004</v>
      </c>
      <c r="T5367" s="23">
        <f t="shared" si="417"/>
        <v>1</v>
      </c>
      <c r="U5367" s="6">
        <f t="shared" si="418"/>
        <v>110.5</v>
      </c>
      <c r="V5367" s="6">
        <f>tbl_Raw_Data[[#This Row],[Discount_Pct]]*tbl_Raw_Data[[#This Row],[Gross_Amount]]/100</f>
        <v>22.1</v>
      </c>
      <c r="W5367" s="6">
        <f>tbl_Raw_Data[[#This Row],[Gross_Amount]]-tbl_Raw_Data[[#This Row],[Discount_Amount]]</f>
        <v>88.4</v>
      </c>
      <c r="X5367" s="6">
        <f>tbl_Raw_Data[[#This Row],[Net_Amount_Before_Tax]]*tbl_Raw_Data[[#This Row],[Tax_Pct]]/100</f>
        <v>4.42</v>
      </c>
      <c r="Y5367" s="6">
        <f>tbl_Raw_Data[[#This Row],[Net_Amount_Before_Tax]]+tbl_Raw_Data[[#This Row],[Tax_Amount]]</f>
        <v>92.820000000000007</v>
      </c>
      <c r="Z5367" s="6">
        <f t="shared" si="419"/>
        <v>1</v>
      </c>
    </row>
    <row r="5368" spans="1:26" x14ac:dyDescent="0.3">
      <c r="A5368" s="23" t="s">
        <v>7458</v>
      </c>
      <c r="B5368" s="34">
        <v>45521</v>
      </c>
      <c r="C5368" s="23" t="s">
        <v>3642</v>
      </c>
      <c r="D5368" s="23" t="s">
        <v>72</v>
      </c>
      <c r="E5368" s="23" t="s">
        <v>73</v>
      </c>
      <c r="F5368" s="23">
        <v>302033</v>
      </c>
      <c r="G5368" s="23" t="s">
        <v>102</v>
      </c>
      <c r="H5368" s="23" t="s">
        <v>103</v>
      </c>
      <c r="I5368" s="23" t="s">
        <v>104</v>
      </c>
      <c r="J5368" s="23" t="s">
        <v>64</v>
      </c>
      <c r="K5368" s="23" t="s">
        <v>57</v>
      </c>
      <c r="L5368" s="23">
        <v>1</v>
      </c>
      <c r="M5368" s="23">
        <v>105.98</v>
      </c>
      <c r="N5368" s="23">
        <v>5</v>
      </c>
      <c r="O5368" s="23">
        <v>5</v>
      </c>
      <c r="P5368" s="23" t="s">
        <v>33</v>
      </c>
      <c r="Q5368" s="23" t="s">
        <v>26</v>
      </c>
      <c r="R5368" s="23">
        <f t="shared" si="415"/>
        <v>1</v>
      </c>
      <c r="S5368" s="23" t="str">
        <f t="shared" si="416"/>
        <v>ORD105367_20240817_CUST00913_MED029</v>
      </c>
      <c r="T5368" s="23">
        <f t="shared" si="417"/>
        <v>1</v>
      </c>
      <c r="U5368" s="6">
        <f t="shared" si="418"/>
        <v>105.98</v>
      </c>
      <c r="V5368" s="6">
        <f>tbl_Raw_Data[[#This Row],[Discount_Pct]]*tbl_Raw_Data[[#This Row],[Gross_Amount]]/100</f>
        <v>5.2989999999999995</v>
      </c>
      <c r="W5368" s="6">
        <f>tbl_Raw_Data[[#This Row],[Gross_Amount]]-tbl_Raw_Data[[#This Row],[Discount_Amount]]</f>
        <v>100.68100000000001</v>
      </c>
      <c r="X5368" s="6">
        <f>tbl_Raw_Data[[#This Row],[Net_Amount_Before_Tax]]*tbl_Raw_Data[[#This Row],[Tax_Pct]]/100</f>
        <v>5.0340500000000006</v>
      </c>
      <c r="Y5368" s="6">
        <f>tbl_Raw_Data[[#This Row],[Net_Amount_Before_Tax]]+tbl_Raw_Data[[#This Row],[Tax_Amount]]</f>
        <v>105.71505000000002</v>
      </c>
      <c r="Z5368" s="6">
        <f t="shared" si="419"/>
        <v>1</v>
      </c>
    </row>
    <row r="5369" spans="1:26" x14ac:dyDescent="0.3">
      <c r="A5369" s="23" t="s">
        <v>7459</v>
      </c>
      <c r="B5369" s="34">
        <v>45364</v>
      </c>
      <c r="C5369" s="23" t="s">
        <v>5631</v>
      </c>
      <c r="D5369" s="23" t="s">
        <v>130</v>
      </c>
      <c r="E5369" s="23" t="s">
        <v>131</v>
      </c>
      <c r="F5369" s="23">
        <v>700102</v>
      </c>
      <c r="G5369" s="23" t="s">
        <v>138</v>
      </c>
      <c r="H5369" s="23" t="s">
        <v>139</v>
      </c>
      <c r="I5369" s="23" t="s">
        <v>50</v>
      </c>
      <c r="J5369" s="23" t="s">
        <v>140</v>
      </c>
      <c r="K5369" s="23" t="s">
        <v>24</v>
      </c>
      <c r="L5369" s="23">
        <v>1</v>
      </c>
      <c r="M5369" s="23">
        <v>167.45</v>
      </c>
      <c r="N5369" s="23">
        <v>0</v>
      </c>
      <c r="O5369" s="23">
        <v>18</v>
      </c>
      <c r="P5369" s="23" t="s">
        <v>89</v>
      </c>
      <c r="Q5369" s="23" t="s">
        <v>34</v>
      </c>
      <c r="R5369" s="23">
        <f t="shared" si="415"/>
        <v>1</v>
      </c>
      <c r="S5369" s="23" t="str">
        <f t="shared" si="416"/>
        <v>ORD105368_20240313_CUST00556_MED013</v>
      </c>
      <c r="T5369" s="23">
        <f t="shared" si="417"/>
        <v>1</v>
      </c>
      <c r="U5369" s="6">
        <f t="shared" si="418"/>
        <v>167.45</v>
      </c>
      <c r="V5369" s="6">
        <f>tbl_Raw_Data[[#This Row],[Discount_Pct]]*tbl_Raw_Data[[#This Row],[Gross_Amount]]/100</f>
        <v>0</v>
      </c>
      <c r="W5369" s="6">
        <f>tbl_Raw_Data[[#This Row],[Gross_Amount]]-tbl_Raw_Data[[#This Row],[Discount_Amount]]</f>
        <v>167.45</v>
      </c>
      <c r="X5369" s="6">
        <f>tbl_Raw_Data[[#This Row],[Net_Amount_Before_Tax]]*tbl_Raw_Data[[#This Row],[Tax_Pct]]/100</f>
        <v>30.140999999999998</v>
      </c>
      <c r="Y5369" s="6">
        <f>tbl_Raw_Data[[#This Row],[Net_Amount_Before_Tax]]+tbl_Raw_Data[[#This Row],[Tax_Amount]]</f>
        <v>197.59099999999998</v>
      </c>
      <c r="Z5369" s="6">
        <f t="shared" si="419"/>
        <v>3</v>
      </c>
    </row>
    <row r="5370" spans="1:26" x14ac:dyDescent="0.3">
      <c r="A5370" s="23" t="s">
        <v>7460</v>
      </c>
      <c r="B5370" s="34">
        <v>45760</v>
      </c>
      <c r="C5370" s="23" t="s">
        <v>7461</v>
      </c>
      <c r="D5370" s="23" t="s">
        <v>52</v>
      </c>
      <c r="E5370" s="23" t="s">
        <v>52</v>
      </c>
      <c r="F5370" s="23">
        <v>160022</v>
      </c>
      <c r="G5370" s="23" t="s">
        <v>39</v>
      </c>
      <c r="H5370" s="23" t="s">
        <v>40</v>
      </c>
      <c r="I5370" s="23" t="s">
        <v>41</v>
      </c>
      <c r="J5370" s="23" t="s">
        <v>42</v>
      </c>
      <c r="K5370" s="23" t="s">
        <v>24</v>
      </c>
      <c r="L5370" s="23">
        <v>2</v>
      </c>
      <c r="M5370" s="23">
        <v>30.47</v>
      </c>
      <c r="N5370" s="23">
        <v>10</v>
      </c>
      <c r="O5370" s="23">
        <v>18</v>
      </c>
      <c r="P5370" s="23" t="s">
        <v>65</v>
      </c>
      <c r="Q5370" s="23" t="s">
        <v>90</v>
      </c>
      <c r="R5370" s="23">
        <f t="shared" si="415"/>
        <v>1</v>
      </c>
      <c r="S5370" s="23" t="str">
        <f t="shared" si="416"/>
        <v>ORD105369_20250413_CUST01856_MED001</v>
      </c>
      <c r="T5370" s="23">
        <f t="shared" si="417"/>
        <v>1</v>
      </c>
      <c r="U5370" s="6">
        <f t="shared" si="418"/>
        <v>60.94</v>
      </c>
      <c r="V5370" s="6">
        <f>tbl_Raw_Data[[#This Row],[Discount_Pct]]*tbl_Raw_Data[[#This Row],[Gross_Amount]]/100</f>
        <v>6.0939999999999994</v>
      </c>
      <c r="W5370" s="6">
        <f>tbl_Raw_Data[[#This Row],[Gross_Amount]]-tbl_Raw_Data[[#This Row],[Discount_Amount]]</f>
        <v>54.845999999999997</v>
      </c>
      <c r="X5370" s="6">
        <f>tbl_Raw_Data[[#This Row],[Net_Amount_Before_Tax]]*tbl_Raw_Data[[#This Row],[Tax_Pct]]/100</f>
        <v>9.8722799999999999</v>
      </c>
      <c r="Y5370" s="6">
        <f>tbl_Raw_Data[[#This Row],[Net_Amount_Before_Tax]]+tbl_Raw_Data[[#This Row],[Tax_Amount]]</f>
        <v>64.718279999999993</v>
      </c>
      <c r="Z5370" s="6">
        <f t="shared" si="419"/>
        <v>0</v>
      </c>
    </row>
    <row r="5371" spans="1:26" x14ac:dyDescent="0.3">
      <c r="A5371" s="23" t="s">
        <v>7462</v>
      </c>
      <c r="B5371" s="34">
        <v>45595</v>
      </c>
      <c r="C5371" s="23" t="s">
        <v>86</v>
      </c>
      <c r="D5371" s="23" t="s">
        <v>100</v>
      </c>
      <c r="E5371" s="23" t="s">
        <v>101</v>
      </c>
      <c r="F5371" s="23">
        <v>201307</v>
      </c>
      <c r="G5371" s="23" t="s">
        <v>160</v>
      </c>
      <c r="H5371" s="23" t="s">
        <v>161</v>
      </c>
      <c r="I5371" s="23" t="s">
        <v>50</v>
      </c>
      <c r="J5371" s="23" t="s">
        <v>23</v>
      </c>
      <c r="K5371" s="23" t="s">
        <v>24</v>
      </c>
      <c r="L5371" s="23">
        <v>1</v>
      </c>
      <c r="M5371" s="23">
        <v>150.97999999999999</v>
      </c>
      <c r="N5371" s="23">
        <v>5</v>
      </c>
      <c r="O5371" s="23">
        <v>5</v>
      </c>
      <c r="P5371" s="23" t="s">
        <v>33</v>
      </c>
      <c r="Q5371" s="23" t="s">
        <v>90</v>
      </c>
      <c r="R5371" s="23">
        <f t="shared" si="415"/>
        <v>1</v>
      </c>
      <c r="S5371" s="23" t="str">
        <f t="shared" si="416"/>
        <v>ORD105370_20241030_CUST02208_MED014</v>
      </c>
      <c r="T5371" s="23">
        <f t="shared" si="417"/>
        <v>1</v>
      </c>
      <c r="U5371" s="6">
        <f t="shared" si="418"/>
        <v>150.97999999999999</v>
      </c>
      <c r="V5371" s="6">
        <f>tbl_Raw_Data[[#This Row],[Discount_Pct]]*tbl_Raw_Data[[#This Row],[Gross_Amount]]/100</f>
        <v>7.5489999999999995</v>
      </c>
      <c r="W5371" s="6">
        <f>tbl_Raw_Data[[#This Row],[Gross_Amount]]-tbl_Raw_Data[[#This Row],[Discount_Amount]]</f>
        <v>143.43099999999998</v>
      </c>
      <c r="X5371" s="6">
        <f>tbl_Raw_Data[[#This Row],[Net_Amount_Before_Tax]]*tbl_Raw_Data[[#This Row],[Tax_Pct]]/100</f>
        <v>7.1715499999999999</v>
      </c>
      <c r="Y5371" s="6">
        <f>tbl_Raw_Data[[#This Row],[Net_Amount_Before_Tax]]+tbl_Raw_Data[[#This Row],[Tax_Amount]]</f>
        <v>150.60254999999998</v>
      </c>
      <c r="Z5371" s="6">
        <f t="shared" si="419"/>
        <v>4</v>
      </c>
    </row>
    <row r="5372" spans="1:26" x14ac:dyDescent="0.3">
      <c r="A5372" s="23" t="s">
        <v>7463</v>
      </c>
      <c r="B5372" s="34">
        <v>45511</v>
      </c>
      <c r="C5372" s="23" t="s">
        <v>6119</v>
      </c>
      <c r="D5372" s="23" t="s">
        <v>52</v>
      </c>
      <c r="E5372" s="23" t="s">
        <v>52</v>
      </c>
      <c r="F5372" s="23">
        <v>160019</v>
      </c>
      <c r="G5372" s="23" t="s">
        <v>167</v>
      </c>
      <c r="H5372" s="23" t="s">
        <v>168</v>
      </c>
      <c r="I5372" s="23" t="s">
        <v>113</v>
      </c>
      <c r="J5372" s="23" t="s">
        <v>42</v>
      </c>
      <c r="K5372" s="23" t="s">
        <v>24</v>
      </c>
      <c r="L5372" s="23">
        <v>3</v>
      </c>
      <c r="M5372" s="23">
        <v>193.21</v>
      </c>
      <c r="N5372" s="23">
        <v>0</v>
      </c>
      <c r="O5372" s="23">
        <v>12</v>
      </c>
      <c r="P5372" s="23" t="s">
        <v>25</v>
      </c>
      <c r="Q5372" s="23" t="s">
        <v>26</v>
      </c>
      <c r="R5372" s="23">
        <f t="shared" si="415"/>
        <v>1</v>
      </c>
      <c r="S5372" s="23" t="str">
        <f t="shared" si="416"/>
        <v>ORD105371_20240807_CUST02834_MED026</v>
      </c>
      <c r="T5372" s="23">
        <f t="shared" si="417"/>
        <v>1</v>
      </c>
      <c r="U5372" s="6">
        <f t="shared" si="418"/>
        <v>579.63</v>
      </c>
      <c r="V5372" s="6">
        <f>tbl_Raw_Data[[#This Row],[Discount_Pct]]*tbl_Raw_Data[[#This Row],[Gross_Amount]]/100</f>
        <v>0</v>
      </c>
      <c r="W5372" s="6">
        <f>tbl_Raw_Data[[#This Row],[Gross_Amount]]-tbl_Raw_Data[[#This Row],[Discount_Amount]]</f>
        <v>579.63</v>
      </c>
      <c r="X5372" s="6">
        <f>tbl_Raw_Data[[#This Row],[Net_Amount_Before_Tax]]*tbl_Raw_Data[[#This Row],[Tax_Pct]]/100</f>
        <v>69.555599999999998</v>
      </c>
      <c r="Y5372" s="6">
        <f>tbl_Raw_Data[[#This Row],[Net_Amount_Before_Tax]]+tbl_Raw_Data[[#This Row],[Tax_Amount]]</f>
        <v>649.18560000000002</v>
      </c>
      <c r="Z5372" s="6">
        <f t="shared" si="419"/>
        <v>1</v>
      </c>
    </row>
    <row r="5373" spans="1:26" x14ac:dyDescent="0.3">
      <c r="A5373" s="23" t="s">
        <v>7464</v>
      </c>
      <c r="B5373" s="34">
        <v>45488</v>
      </c>
      <c r="C5373" s="23" t="s">
        <v>7465</v>
      </c>
      <c r="D5373" s="23" t="s">
        <v>100</v>
      </c>
      <c r="E5373" s="23" t="s">
        <v>101</v>
      </c>
      <c r="F5373" s="23">
        <v>201303</v>
      </c>
      <c r="G5373" s="23" t="s">
        <v>74</v>
      </c>
      <c r="H5373" s="23" t="s">
        <v>75</v>
      </c>
      <c r="I5373" s="23" t="s">
        <v>76</v>
      </c>
      <c r="J5373" s="23" t="s">
        <v>77</v>
      </c>
      <c r="K5373" s="23" t="s">
        <v>57</v>
      </c>
      <c r="L5373" s="23">
        <v>3</v>
      </c>
      <c r="M5373" s="23">
        <v>58.49</v>
      </c>
      <c r="N5373" s="23">
        <v>15</v>
      </c>
      <c r="O5373" s="23">
        <v>12</v>
      </c>
      <c r="P5373" s="23" t="s">
        <v>65</v>
      </c>
      <c r="Q5373" s="23" t="s">
        <v>90</v>
      </c>
      <c r="R5373" s="23">
        <f t="shared" si="415"/>
        <v>1</v>
      </c>
      <c r="S5373" s="23" t="str">
        <f t="shared" si="416"/>
        <v>ORD105372_20240715_CUST02686_MED008</v>
      </c>
      <c r="T5373" s="23">
        <f t="shared" si="417"/>
        <v>1</v>
      </c>
      <c r="U5373" s="6">
        <f t="shared" si="418"/>
        <v>175.47</v>
      </c>
      <c r="V5373" s="6">
        <f>tbl_Raw_Data[[#This Row],[Discount_Pct]]*tbl_Raw_Data[[#This Row],[Gross_Amount]]/100</f>
        <v>26.320500000000003</v>
      </c>
      <c r="W5373" s="6">
        <f>tbl_Raw_Data[[#This Row],[Gross_Amount]]-tbl_Raw_Data[[#This Row],[Discount_Amount]]</f>
        <v>149.14949999999999</v>
      </c>
      <c r="X5373" s="6">
        <f>tbl_Raw_Data[[#This Row],[Net_Amount_Before_Tax]]*tbl_Raw_Data[[#This Row],[Tax_Pct]]/100</f>
        <v>17.897939999999998</v>
      </c>
      <c r="Y5373" s="6">
        <f>tbl_Raw_Data[[#This Row],[Net_Amount_Before_Tax]]+tbl_Raw_Data[[#This Row],[Tax_Amount]]</f>
        <v>167.04743999999999</v>
      </c>
      <c r="Z5373" s="6">
        <f t="shared" si="419"/>
        <v>0</v>
      </c>
    </row>
    <row r="5374" spans="1:26" x14ac:dyDescent="0.3">
      <c r="A5374" s="23" t="s">
        <v>7466</v>
      </c>
      <c r="B5374" s="34">
        <v>45999</v>
      </c>
      <c r="C5374" s="23" t="s">
        <v>7467</v>
      </c>
      <c r="D5374" s="23" t="s">
        <v>80</v>
      </c>
      <c r="E5374" s="23" t="s">
        <v>81</v>
      </c>
      <c r="F5374" s="23">
        <v>395007</v>
      </c>
      <c r="G5374" s="23" t="s">
        <v>229</v>
      </c>
      <c r="H5374" s="23" t="s">
        <v>230</v>
      </c>
      <c r="I5374" s="23" t="s">
        <v>84</v>
      </c>
      <c r="J5374" s="23" t="s">
        <v>140</v>
      </c>
      <c r="K5374" s="23" t="s">
        <v>24</v>
      </c>
      <c r="L5374" s="23">
        <v>2</v>
      </c>
      <c r="M5374" s="23">
        <v>174.51</v>
      </c>
      <c r="N5374" s="23">
        <v>5</v>
      </c>
      <c r="O5374" s="23">
        <v>12</v>
      </c>
      <c r="P5374" s="23" t="s">
        <v>33</v>
      </c>
      <c r="Q5374" s="23" t="s">
        <v>34</v>
      </c>
      <c r="R5374" s="23">
        <f t="shared" si="415"/>
        <v>1</v>
      </c>
      <c r="S5374" s="23" t="str">
        <f t="shared" si="416"/>
        <v>ORD105373_20251208_CUST00383_MED022</v>
      </c>
      <c r="T5374" s="23">
        <f t="shared" si="417"/>
        <v>1</v>
      </c>
      <c r="U5374" s="6">
        <f t="shared" si="418"/>
        <v>349.02</v>
      </c>
      <c r="V5374" s="6">
        <f>tbl_Raw_Data[[#This Row],[Discount_Pct]]*tbl_Raw_Data[[#This Row],[Gross_Amount]]/100</f>
        <v>17.451000000000001</v>
      </c>
      <c r="W5374" s="6">
        <f>tbl_Raw_Data[[#This Row],[Gross_Amount]]-tbl_Raw_Data[[#This Row],[Discount_Amount]]</f>
        <v>331.56899999999996</v>
      </c>
      <c r="X5374" s="6">
        <f>tbl_Raw_Data[[#This Row],[Net_Amount_Before_Tax]]*tbl_Raw_Data[[#This Row],[Tax_Pct]]/100</f>
        <v>39.788279999999993</v>
      </c>
      <c r="Y5374" s="6">
        <f>tbl_Raw_Data[[#This Row],[Net_Amount_Before_Tax]]+tbl_Raw_Data[[#This Row],[Tax_Amount]]</f>
        <v>371.35727999999995</v>
      </c>
      <c r="Z5374" s="6">
        <f t="shared" si="419"/>
        <v>1</v>
      </c>
    </row>
    <row r="5375" spans="1:26" x14ac:dyDescent="0.3">
      <c r="A5375" s="23" t="s">
        <v>7468</v>
      </c>
      <c r="B5375" s="34">
        <v>45952</v>
      </c>
      <c r="C5375" s="23" t="s">
        <v>4158</v>
      </c>
      <c r="D5375" s="23" t="s">
        <v>72</v>
      </c>
      <c r="E5375" s="23" t="s">
        <v>73</v>
      </c>
      <c r="F5375" s="23">
        <v>302019</v>
      </c>
      <c r="G5375" s="23" t="s">
        <v>102</v>
      </c>
      <c r="H5375" s="23" t="s">
        <v>103</v>
      </c>
      <c r="I5375" s="23" t="s">
        <v>104</v>
      </c>
      <c r="J5375" s="23" t="s">
        <v>64</v>
      </c>
      <c r="K5375" s="23" t="s">
        <v>57</v>
      </c>
      <c r="L5375" s="23">
        <v>4</v>
      </c>
      <c r="M5375" s="23">
        <v>93.16</v>
      </c>
      <c r="N5375" s="23">
        <v>5</v>
      </c>
      <c r="O5375" s="23">
        <v>18</v>
      </c>
      <c r="P5375" s="23" t="s">
        <v>43</v>
      </c>
      <c r="Q5375" s="23" t="s">
        <v>34</v>
      </c>
      <c r="R5375" s="23">
        <f t="shared" si="415"/>
        <v>1</v>
      </c>
      <c r="S5375" s="23" t="str">
        <f t="shared" si="416"/>
        <v>ORD105374_20251022_CUST03355_MED029</v>
      </c>
      <c r="T5375" s="23">
        <f t="shared" si="417"/>
        <v>1</v>
      </c>
      <c r="U5375" s="6">
        <f t="shared" si="418"/>
        <v>372.64</v>
      </c>
      <c r="V5375" s="6">
        <f>tbl_Raw_Data[[#This Row],[Discount_Pct]]*tbl_Raw_Data[[#This Row],[Gross_Amount]]/100</f>
        <v>18.631999999999998</v>
      </c>
      <c r="W5375" s="6">
        <f>tbl_Raw_Data[[#This Row],[Gross_Amount]]-tbl_Raw_Data[[#This Row],[Discount_Amount]]</f>
        <v>354.00799999999998</v>
      </c>
      <c r="X5375" s="6">
        <f>tbl_Raw_Data[[#This Row],[Net_Amount_Before_Tax]]*tbl_Raw_Data[[#This Row],[Tax_Pct]]/100</f>
        <v>63.721439999999994</v>
      </c>
      <c r="Y5375" s="6">
        <f>tbl_Raw_Data[[#This Row],[Net_Amount_Before_Tax]]+tbl_Raw_Data[[#This Row],[Tax_Amount]]</f>
        <v>417.72943999999995</v>
      </c>
      <c r="Z5375" s="6">
        <f t="shared" si="419"/>
        <v>4</v>
      </c>
    </row>
    <row r="5376" spans="1:26" x14ac:dyDescent="0.3">
      <c r="A5376" s="23" t="s">
        <v>7469</v>
      </c>
      <c r="B5376" s="34">
        <v>45507</v>
      </c>
      <c r="C5376" s="23" t="s">
        <v>3739</v>
      </c>
      <c r="D5376" s="23" t="s">
        <v>159</v>
      </c>
      <c r="E5376" s="23" t="s">
        <v>47</v>
      </c>
      <c r="F5376" s="23">
        <v>400093</v>
      </c>
      <c r="G5376" s="23" t="s">
        <v>74</v>
      </c>
      <c r="H5376" s="23" t="s">
        <v>75</v>
      </c>
      <c r="I5376" s="23" t="s">
        <v>76</v>
      </c>
      <c r="J5376" s="23" t="s">
        <v>77</v>
      </c>
      <c r="K5376" s="23" t="s">
        <v>57</v>
      </c>
      <c r="L5376" s="23">
        <v>1</v>
      </c>
      <c r="M5376" s="23">
        <v>65.239999999999995</v>
      </c>
      <c r="N5376" s="23">
        <v>5</v>
      </c>
      <c r="O5376" s="23">
        <v>12</v>
      </c>
      <c r="P5376" s="23" t="s">
        <v>89</v>
      </c>
      <c r="Q5376" s="23" t="s">
        <v>34</v>
      </c>
      <c r="R5376" s="23">
        <f t="shared" si="415"/>
        <v>1</v>
      </c>
      <c r="S5376" s="23" t="str">
        <f t="shared" si="416"/>
        <v>ORD105375_20240803_CUST00555_MED008</v>
      </c>
      <c r="T5376" s="23">
        <f t="shared" si="417"/>
        <v>1</v>
      </c>
      <c r="U5376" s="6">
        <f t="shared" si="418"/>
        <v>65.239999999999995</v>
      </c>
      <c r="V5376" s="6">
        <f>tbl_Raw_Data[[#This Row],[Discount_Pct]]*tbl_Raw_Data[[#This Row],[Gross_Amount]]/100</f>
        <v>3.262</v>
      </c>
      <c r="W5376" s="6">
        <f>tbl_Raw_Data[[#This Row],[Gross_Amount]]-tbl_Raw_Data[[#This Row],[Discount_Amount]]</f>
        <v>61.977999999999994</v>
      </c>
      <c r="X5376" s="6">
        <f>tbl_Raw_Data[[#This Row],[Net_Amount_Before_Tax]]*tbl_Raw_Data[[#This Row],[Tax_Pct]]/100</f>
        <v>7.4373599999999991</v>
      </c>
      <c r="Y5376" s="6">
        <f>tbl_Raw_Data[[#This Row],[Net_Amount_Before_Tax]]+tbl_Raw_Data[[#This Row],[Tax_Amount]]</f>
        <v>69.415359999999993</v>
      </c>
      <c r="Z5376" s="6">
        <f t="shared" si="419"/>
        <v>2</v>
      </c>
    </row>
    <row r="5377" spans="1:26" x14ac:dyDescent="0.3">
      <c r="A5377" s="23" t="s">
        <v>7470</v>
      </c>
      <c r="B5377" s="34">
        <v>45812</v>
      </c>
      <c r="C5377" s="23" t="s">
        <v>6659</v>
      </c>
      <c r="D5377" s="23" t="s">
        <v>80</v>
      </c>
      <c r="E5377" s="23" t="s">
        <v>81</v>
      </c>
      <c r="F5377" s="23">
        <v>395017</v>
      </c>
      <c r="G5377" s="23" t="s">
        <v>39</v>
      </c>
      <c r="H5377" s="23" t="s">
        <v>40</v>
      </c>
      <c r="I5377" s="23" t="s">
        <v>41</v>
      </c>
      <c r="J5377" s="23" t="s">
        <v>42</v>
      </c>
      <c r="K5377" s="23" t="s">
        <v>24</v>
      </c>
      <c r="L5377" s="23">
        <v>6</v>
      </c>
      <c r="M5377" s="23">
        <v>34.36</v>
      </c>
      <c r="N5377" s="23">
        <v>10</v>
      </c>
      <c r="O5377" s="23">
        <v>5</v>
      </c>
      <c r="P5377" s="23" t="s">
        <v>58</v>
      </c>
      <c r="Q5377" s="23" t="s">
        <v>44</v>
      </c>
      <c r="R5377" s="23">
        <f t="shared" si="415"/>
        <v>1</v>
      </c>
      <c r="S5377" s="23" t="str">
        <f t="shared" si="416"/>
        <v>ORD105376_20250604_CUST02152_MED001</v>
      </c>
      <c r="T5377" s="23">
        <f t="shared" si="417"/>
        <v>1</v>
      </c>
      <c r="U5377" s="6">
        <f t="shared" si="418"/>
        <v>206.16</v>
      </c>
      <c r="V5377" s="6">
        <f>tbl_Raw_Data[[#This Row],[Discount_Pct]]*tbl_Raw_Data[[#This Row],[Gross_Amount]]/100</f>
        <v>20.616</v>
      </c>
      <c r="W5377" s="6">
        <f>tbl_Raw_Data[[#This Row],[Gross_Amount]]-tbl_Raw_Data[[#This Row],[Discount_Amount]]</f>
        <v>185.54399999999998</v>
      </c>
      <c r="X5377" s="6">
        <f>tbl_Raw_Data[[#This Row],[Net_Amount_Before_Tax]]*tbl_Raw_Data[[#This Row],[Tax_Pct]]/100</f>
        <v>9.2771999999999988</v>
      </c>
      <c r="Y5377" s="6">
        <f>tbl_Raw_Data[[#This Row],[Net_Amount_Before_Tax]]+tbl_Raw_Data[[#This Row],[Tax_Amount]]</f>
        <v>194.82119999999998</v>
      </c>
      <c r="Z5377" s="6">
        <f t="shared" si="419"/>
        <v>0</v>
      </c>
    </row>
    <row r="5378" spans="1:26" x14ac:dyDescent="0.3">
      <c r="A5378" s="23" t="s">
        <v>7471</v>
      </c>
      <c r="B5378" s="34">
        <v>45803</v>
      </c>
      <c r="C5378" s="23" t="s">
        <v>1592</v>
      </c>
      <c r="D5378" s="23" t="s">
        <v>123</v>
      </c>
      <c r="E5378" s="23" t="s">
        <v>101</v>
      </c>
      <c r="F5378" s="23">
        <v>226001</v>
      </c>
      <c r="G5378" s="23" t="s">
        <v>256</v>
      </c>
      <c r="H5378" s="23" t="s">
        <v>257</v>
      </c>
      <c r="I5378" s="23" t="s">
        <v>22</v>
      </c>
      <c r="J5378" s="23" t="s">
        <v>258</v>
      </c>
      <c r="K5378" s="23" t="s">
        <v>57</v>
      </c>
      <c r="L5378" s="23">
        <v>1</v>
      </c>
      <c r="M5378" s="23">
        <v>66.19</v>
      </c>
      <c r="N5378" s="23">
        <v>5</v>
      </c>
      <c r="O5378" s="23">
        <v>12</v>
      </c>
      <c r="P5378" s="23" t="s">
        <v>33</v>
      </c>
      <c r="Q5378" s="23" t="s">
        <v>34</v>
      </c>
      <c r="R5378" s="23">
        <f t="shared" ref="R5378:R5441" si="420">COUNTIFS($A$2:$A$8001,A5378,$B$2:$B$8001,B5378,$C$2:$C$8001,C5378,$G$2:$G$8001,G5378)</f>
        <v>1</v>
      </c>
      <c r="S5378" s="23" t="str">
        <f t="shared" ref="S5378:S5441" si="421">A5378&amp;"_"&amp;TEXT(B5378,"yyyymmdd")&amp;"_"&amp;C5378&amp;"_"&amp;G5378</f>
        <v>ORD105377_20250526_CUST01632_MED025</v>
      </c>
      <c r="T5378" s="23">
        <f t="shared" ref="T5378:T5441" si="422">COUNTIF($S$2:$S$8001,S5378)</f>
        <v>1</v>
      </c>
      <c r="U5378" s="6">
        <f t="shared" ref="U5378:U5441" si="423">L5378*M5378</f>
        <v>66.19</v>
      </c>
      <c r="V5378" s="6">
        <f>tbl_Raw_Data[[#This Row],[Discount_Pct]]*tbl_Raw_Data[[#This Row],[Gross_Amount]]/100</f>
        <v>3.3094999999999999</v>
      </c>
      <c r="W5378" s="6">
        <f>tbl_Raw_Data[[#This Row],[Gross_Amount]]-tbl_Raw_Data[[#This Row],[Discount_Amount]]</f>
        <v>62.880499999999998</v>
      </c>
      <c r="X5378" s="6">
        <f>tbl_Raw_Data[[#This Row],[Net_Amount_Before_Tax]]*tbl_Raw_Data[[#This Row],[Tax_Pct]]/100</f>
        <v>7.5456600000000007</v>
      </c>
      <c r="Y5378" s="6">
        <f>tbl_Raw_Data[[#This Row],[Net_Amount_Before_Tax]]+tbl_Raw_Data[[#This Row],[Tax_Amount]]</f>
        <v>70.426159999999996</v>
      </c>
      <c r="Z5378" s="6">
        <f t="shared" ref="Z5378:Z5441" si="424">COUNTIFS($C$2:$C$8001,C5378,$Q$2:$Q$8001,"Delivered")</f>
        <v>6</v>
      </c>
    </row>
    <row r="5379" spans="1:26" x14ac:dyDescent="0.3">
      <c r="A5379" s="23" t="s">
        <v>7472</v>
      </c>
      <c r="B5379" s="34">
        <v>45980</v>
      </c>
      <c r="C5379" s="23" t="s">
        <v>4440</v>
      </c>
      <c r="D5379" s="23" t="s">
        <v>183</v>
      </c>
      <c r="E5379" s="23" t="s">
        <v>184</v>
      </c>
      <c r="F5379" s="23">
        <v>122001</v>
      </c>
      <c r="G5379" s="23" t="s">
        <v>20</v>
      </c>
      <c r="H5379" s="23" t="s">
        <v>21</v>
      </c>
      <c r="I5379" s="23" t="s">
        <v>22</v>
      </c>
      <c r="J5379" s="23" t="s">
        <v>23</v>
      </c>
      <c r="K5379" s="23" t="s">
        <v>24</v>
      </c>
      <c r="L5379" s="23">
        <v>1</v>
      </c>
      <c r="M5379" s="23">
        <v>123.44</v>
      </c>
      <c r="N5379" s="23">
        <v>10</v>
      </c>
      <c r="O5379" s="23">
        <v>18</v>
      </c>
      <c r="P5379" s="23" t="s">
        <v>65</v>
      </c>
      <c r="Q5379" s="23" t="s">
        <v>34</v>
      </c>
      <c r="R5379" s="23">
        <f t="shared" si="420"/>
        <v>1</v>
      </c>
      <c r="S5379" s="23" t="str">
        <f t="shared" si="421"/>
        <v>ORD105378_20251119_CUST02463_MED024</v>
      </c>
      <c r="T5379" s="23">
        <f t="shared" si="422"/>
        <v>1</v>
      </c>
      <c r="U5379" s="6">
        <f t="shared" si="423"/>
        <v>123.44</v>
      </c>
      <c r="V5379" s="6">
        <f>tbl_Raw_Data[[#This Row],[Discount_Pct]]*tbl_Raw_Data[[#This Row],[Gross_Amount]]/100</f>
        <v>12.344000000000001</v>
      </c>
      <c r="W5379" s="6">
        <f>tbl_Raw_Data[[#This Row],[Gross_Amount]]-tbl_Raw_Data[[#This Row],[Discount_Amount]]</f>
        <v>111.096</v>
      </c>
      <c r="X5379" s="6">
        <f>tbl_Raw_Data[[#This Row],[Net_Amount_Before_Tax]]*tbl_Raw_Data[[#This Row],[Tax_Pct]]/100</f>
        <v>19.99728</v>
      </c>
      <c r="Y5379" s="6">
        <f>tbl_Raw_Data[[#This Row],[Net_Amount_Before_Tax]]+tbl_Raw_Data[[#This Row],[Tax_Amount]]</f>
        <v>131.09327999999999</v>
      </c>
      <c r="Z5379" s="6">
        <f t="shared" si="424"/>
        <v>1</v>
      </c>
    </row>
    <row r="5380" spans="1:26" x14ac:dyDescent="0.3">
      <c r="A5380" s="23" t="s">
        <v>7473</v>
      </c>
      <c r="B5380" s="34">
        <v>45605</v>
      </c>
      <c r="C5380" s="23" t="s">
        <v>2846</v>
      </c>
      <c r="D5380" s="23" t="s">
        <v>123</v>
      </c>
      <c r="E5380" s="23" t="s">
        <v>101</v>
      </c>
      <c r="F5380" s="23">
        <v>226001</v>
      </c>
      <c r="G5380" s="23" t="s">
        <v>68</v>
      </c>
      <c r="H5380" s="23" t="s">
        <v>69</v>
      </c>
      <c r="I5380" s="23" t="s">
        <v>55</v>
      </c>
      <c r="J5380" s="23" t="s">
        <v>56</v>
      </c>
      <c r="K5380" s="23" t="s">
        <v>24</v>
      </c>
      <c r="L5380" s="23">
        <v>2</v>
      </c>
      <c r="M5380" s="23">
        <v>28.36</v>
      </c>
      <c r="N5380" s="23">
        <v>15</v>
      </c>
      <c r="O5380" s="23">
        <v>12</v>
      </c>
      <c r="P5380" s="23" t="s">
        <v>58</v>
      </c>
      <c r="Q5380" s="23" t="s">
        <v>34</v>
      </c>
      <c r="R5380" s="23">
        <f t="shared" si="420"/>
        <v>1</v>
      </c>
      <c r="S5380" s="23" t="str">
        <f t="shared" si="421"/>
        <v>ORD105379_20241109_CUST01203_MED003</v>
      </c>
      <c r="T5380" s="23">
        <f t="shared" si="422"/>
        <v>1</v>
      </c>
      <c r="U5380" s="6">
        <f t="shared" si="423"/>
        <v>56.72</v>
      </c>
      <c r="V5380" s="6">
        <f>tbl_Raw_Data[[#This Row],[Discount_Pct]]*tbl_Raw_Data[[#This Row],[Gross_Amount]]/100</f>
        <v>8.5079999999999991</v>
      </c>
      <c r="W5380" s="6">
        <f>tbl_Raw_Data[[#This Row],[Gross_Amount]]-tbl_Raw_Data[[#This Row],[Discount_Amount]]</f>
        <v>48.212000000000003</v>
      </c>
      <c r="X5380" s="6">
        <f>tbl_Raw_Data[[#This Row],[Net_Amount_Before_Tax]]*tbl_Raw_Data[[#This Row],[Tax_Pct]]/100</f>
        <v>5.7854400000000012</v>
      </c>
      <c r="Y5380" s="6">
        <f>tbl_Raw_Data[[#This Row],[Net_Amount_Before_Tax]]+tbl_Raw_Data[[#This Row],[Tax_Amount]]</f>
        <v>53.997440000000005</v>
      </c>
      <c r="Z5380" s="6">
        <f t="shared" si="424"/>
        <v>3</v>
      </c>
    </row>
    <row r="5381" spans="1:26" x14ac:dyDescent="0.3">
      <c r="A5381" s="23" t="s">
        <v>7474</v>
      </c>
      <c r="B5381" s="34">
        <v>45698</v>
      </c>
      <c r="C5381" s="23" t="s">
        <v>7475</v>
      </c>
      <c r="D5381" s="23" t="s">
        <v>159</v>
      </c>
      <c r="E5381" s="23" t="s">
        <v>47</v>
      </c>
      <c r="F5381" s="23">
        <v>400093</v>
      </c>
      <c r="G5381" s="23" t="s">
        <v>61</v>
      </c>
      <c r="H5381" s="23" t="s">
        <v>62</v>
      </c>
      <c r="I5381" s="23" t="s">
        <v>63</v>
      </c>
      <c r="J5381" s="23" t="s">
        <v>64</v>
      </c>
      <c r="K5381" s="23" t="s">
        <v>57</v>
      </c>
      <c r="L5381" s="23">
        <v>2</v>
      </c>
      <c r="M5381" s="23">
        <v>119.21</v>
      </c>
      <c r="N5381" s="23">
        <v>0</v>
      </c>
      <c r="O5381" s="23">
        <v>12</v>
      </c>
      <c r="P5381" s="23" t="s">
        <v>58</v>
      </c>
      <c r="Q5381" s="23" t="s">
        <v>44</v>
      </c>
      <c r="R5381" s="23">
        <f t="shared" si="420"/>
        <v>1</v>
      </c>
      <c r="S5381" s="23" t="str">
        <f t="shared" si="421"/>
        <v>ORD105380_20250210_CUST01999_MED004</v>
      </c>
      <c r="T5381" s="23">
        <f t="shared" si="422"/>
        <v>1</v>
      </c>
      <c r="U5381" s="6">
        <f t="shared" si="423"/>
        <v>238.42</v>
      </c>
      <c r="V5381" s="6">
        <f>tbl_Raw_Data[[#This Row],[Discount_Pct]]*tbl_Raw_Data[[#This Row],[Gross_Amount]]/100</f>
        <v>0</v>
      </c>
      <c r="W5381" s="6">
        <f>tbl_Raw_Data[[#This Row],[Gross_Amount]]-tbl_Raw_Data[[#This Row],[Discount_Amount]]</f>
        <v>238.42</v>
      </c>
      <c r="X5381" s="6">
        <f>tbl_Raw_Data[[#This Row],[Net_Amount_Before_Tax]]*tbl_Raw_Data[[#This Row],[Tax_Pct]]/100</f>
        <v>28.610399999999998</v>
      </c>
      <c r="Y5381" s="6">
        <f>tbl_Raw_Data[[#This Row],[Net_Amount_Before_Tax]]+tbl_Raw_Data[[#This Row],[Tax_Amount]]</f>
        <v>267.03039999999999</v>
      </c>
      <c r="Z5381" s="6">
        <f t="shared" si="424"/>
        <v>0</v>
      </c>
    </row>
    <row r="5382" spans="1:26" x14ac:dyDescent="0.3">
      <c r="A5382" s="23" t="s">
        <v>7476</v>
      </c>
      <c r="B5382" s="34">
        <v>45678</v>
      </c>
      <c r="C5382" s="23" t="s">
        <v>1559</v>
      </c>
      <c r="D5382" s="23" t="s">
        <v>87</v>
      </c>
      <c r="E5382" s="23" t="s">
        <v>88</v>
      </c>
      <c r="F5382" s="23">
        <v>600100</v>
      </c>
      <c r="G5382" s="23" t="s">
        <v>132</v>
      </c>
      <c r="H5382" s="23" t="s">
        <v>133</v>
      </c>
      <c r="I5382" s="23" t="s">
        <v>134</v>
      </c>
      <c r="J5382" s="23" t="s">
        <v>135</v>
      </c>
      <c r="K5382" s="23" t="s">
        <v>57</v>
      </c>
      <c r="L5382" s="23">
        <v>2</v>
      </c>
      <c r="M5382" s="23">
        <v>82.82</v>
      </c>
      <c r="N5382" s="23">
        <v>20</v>
      </c>
      <c r="O5382" s="23">
        <v>5</v>
      </c>
      <c r="P5382" s="23" t="s">
        <v>65</v>
      </c>
      <c r="Q5382" s="23" t="s">
        <v>34</v>
      </c>
      <c r="R5382" s="23">
        <f t="shared" si="420"/>
        <v>1</v>
      </c>
      <c r="S5382" s="23" t="str">
        <f t="shared" si="421"/>
        <v>ORD105381_20250121_CUST00982_MED007</v>
      </c>
      <c r="T5382" s="23">
        <f t="shared" si="422"/>
        <v>1</v>
      </c>
      <c r="U5382" s="6">
        <f t="shared" si="423"/>
        <v>165.64</v>
      </c>
      <c r="V5382" s="6">
        <f>tbl_Raw_Data[[#This Row],[Discount_Pct]]*tbl_Raw_Data[[#This Row],[Gross_Amount]]/100</f>
        <v>33.128</v>
      </c>
      <c r="W5382" s="6">
        <f>tbl_Raw_Data[[#This Row],[Gross_Amount]]-tbl_Raw_Data[[#This Row],[Discount_Amount]]</f>
        <v>132.512</v>
      </c>
      <c r="X5382" s="6">
        <f>tbl_Raw_Data[[#This Row],[Net_Amount_Before_Tax]]*tbl_Raw_Data[[#This Row],[Tax_Pct]]/100</f>
        <v>6.6255999999999995</v>
      </c>
      <c r="Y5382" s="6">
        <f>tbl_Raw_Data[[#This Row],[Net_Amount_Before_Tax]]+tbl_Raw_Data[[#This Row],[Tax_Amount]]</f>
        <v>139.13759999999999</v>
      </c>
      <c r="Z5382" s="6">
        <f t="shared" si="424"/>
        <v>3</v>
      </c>
    </row>
    <row r="5383" spans="1:26" x14ac:dyDescent="0.3">
      <c r="A5383" s="23" t="s">
        <v>7477</v>
      </c>
      <c r="B5383" s="34">
        <v>45436</v>
      </c>
      <c r="C5383" s="23" t="s">
        <v>4514</v>
      </c>
      <c r="D5383" s="23" t="s">
        <v>100</v>
      </c>
      <c r="E5383" s="23" t="s">
        <v>101</v>
      </c>
      <c r="F5383" s="23">
        <v>201301</v>
      </c>
      <c r="G5383" s="23" t="s">
        <v>256</v>
      </c>
      <c r="H5383" s="23" t="s">
        <v>257</v>
      </c>
      <c r="I5383" s="23" t="s">
        <v>22</v>
      </c>
      <c r="J5383" s="23" t="s">
        <v>258</v>
      </c>
      <c r="K5383" s="23" t="s">
        <v>57</v>
      </c>
      <c r="L5383" s="23">
        <v>2</v>
      </c>
      <c r="M5383" s="23">
        <v>64.08</v>
      </c>
      <c r="N5383" s="23">
        <v>5</v>
      </c>
      <c r="O5383" s="23">
        <v>5</v>
      </c>
      <c r="P5383" s="23" t="s">
        <v>89</v>
      </c>
      <c r="Q5383" s="23" t="s">
        <v>26</v>
      </c>
      <c r="R5383" s="23">
        <f t="shared" si="420"/>
        <v>1</v>
      </c>
      <c r="S5383" s="23" t="str">
        <f t="shared" si="421"/>
        <v>ORD105382_20240524_CUST02586_MED025</v>
      </c>
      <c r="T5383" s="23">
        <f t="shared" si="422"/>
        <v>1</v>
      </c>
      <c r="U5383" s="6">
        <f t="shared" si="423"/>
        <v>128.16</v>
      </c>
      <c r="V5383" s="6">
        <f>tbl_Raw_Data[[#This Row],[Discount_Pct]]*tbl_Raw_Data[[#This Row],[Gross_Amount]]/100</f>
        <v>6.4079999999999995</v>
      </c>
      <c r="W5383" s="6">
        <f>tbl_Raw_Data[[#This Row],[Gross_Amount]]-tbl_Raw_Data[[#This Row],[Discount_Amount]]</f>
        <v>121.752</v>
      </c>
      <c r="X5383" s="6">
        <f>tbl_Raw_Data[[#This Row],[Net_Amount_Before_Tax]]*tbl_Raw_Data[[#This Row],[Tax_Pct]]/100</f>
        <v>6.0876000000000001</v>
      </c>
      <c r="Y5383" s="6">
        <f>tbl_Raw_Data[[#This Row],[Net_Amount_Before_Tax]]+tbl_Raw_Data[[#This Row],[Tax_Amount]]</f>
        <v>127.83959999999999</v>
      </c>
      <c r="Z5383" s="6">
        <f t="shared" si="424"/>
        <v>1</v>
      </c>
    </row>
    <row r="5384" spans="1:26" x14ac:dyDescent="0.3">
      <c r="A5384" s="23" t="s">
        <v>7478</v>
      </c>
      <c r="B5384" s="34">
        <v>45972</v>
      </c>
      <c r="C5384" s="23" t="s">
        <v>6888</v>
      </c>
      <c r="D5384" s="23" t="s">
        <v>19</v>
      </c>
      <c r="E5384" s="23" t="s">
        <v>19</v>
      </c>
      <c r="F5384" s="23">
        <v>110044</v>
      </c>
      <c r="G5384" s="23" t="s">
        <v>68</v>
      </c>
      <c r="H5384" s="23" t="s">
        <v>69</v>
      </c>
      <c r="I5384" s="23" t="s">
        <v>55</v>
      </c>
      <c r="J5384" s="23" t="s">
        <v>56</v>
      </c>
      <c r="K5384" s="23" t="s">
        <v>24</v>
      </c>
      <c r="L5384" s="23">
        <v>4</v>
      </c>
      <c r="M5384" s="23">
        <v>26.5</v>
      </c>
      <c r="N5384" s="23">
        <v>10</v>
      </c>
      <c r="O5384" s="23">
        <v>5</v>
      </c>
      <c r="P5384" s="23" t="s">
        <v>33</v>
      </c>
      <c r="Q5384" s="23" t="s">
        <v>90</v>
      </c>
      <c r="R5384" s="23">
        <f t="shared" si="420"/>
        <v>1</v>
      </c>
      <c r="S5384" s="23" t="str">
        <f t="shared" si="421"/>
        <v>ORD105383_20251111_CUST02018_MED003</v>
      </c>
      <c r="T5384" s="23">
        <f t="shared" si="422"/>
        <v>1</v>
      </c>
      <c r="U5384" s="6">
        <f t="shared" si="423"/>
        <v>106</v>
      </c>
      <c r="V5384" s="6">
        <f>tbl_Raw_Data[[#This Row],[Discount_Pct]]*tbl_Raw_Data[[#This Row],[Gross_Amount]]/100</f>
        <v>10.6</v>
      </c>
      <c r="W5384" s="6">
        <f>tbl_Raw_Data[[#This Row],[Gross_Amount]]-tbl_Raw_Data[[#This Row],[Discount_Amount]]</f>
        <v>95.4</v>
      </c>
      <c r="X5384" s="6">
        <f>tbl_Raw_Data[[#This Row],[Net_Amount_Before_Tax]]*tbl_Raw_Data[[#This Row],[Tax_Pct]]/100</f>
        <v>4.7699999999999996</v>
      </c>
      <c r="Y5384" s="6">
        <f>tbl_Raw_Data[[#This Row],[Net_Amount_Before_Tax]]+tbl_Raw_Data[[#This Row],[Tax_Amount]]</f>
        <v>100.17</v>
      </c>
      <c r="Z5384" s="6">
        <f t="shared" si="424"/>
        <v>1</v>
      </c>
    </row>
    <row r="5385" spans="1:26" x14ac:dyDescent="0.3">
      <c r="A5385" s="23" t="s">
        <v>7478</v>
      </c>
      <c r="B5385" s="34">
        <v>45985</v>
      </c>
      <c r="C5385" s="23" t="s">
        <v>7479</v>
      </c>
      <c r="D5385" s="23" t="s">
        <v>159</v>
      </c>
      <c r="E5385" s="23" t="s">
        <v>47</v>
      </c>
      <c r="F5385" s="23">
        <v>400093</v>
      </c>
      <c r="G5385" s="23" t="s">
        <v>30</v>
      </c>
      <c r="H5385" s="23" t="s">
        <v>31</v>
      </c>
      <c r="I5385" s="23" t="s">
        <v>32</v>
      </c>
      <c r="J5385" s="23" t="s">
        <v>23</v>
      </c>
      <c r="K5385" s="23" t="s">
        <v>24</v>
      </c>
      <c r="L5385" s="23">
        <v>2</v>
      </c>
      <c r="M5385" s="23">
        <v>135.74</v>
      </c>
      <c r="N5385" s="23">
        <v>0</v>
      </c>
      <c r="O5385" s="23">
        <v>5</v>
      </c>
      <c r="P5385" s="23" t="s">
        <v>89</v>
      </c>
      <c r="Q5385" s="23" t="s">
        <v>34</v>
      </c>
      <c r="R5385" s="23">
        <f t="shared" si="420"/>
        <v>1</v>
      </c>
      <c r="S5385" s="23" t="str">
        <f t="shared" si="421"/>
        <v>ORD105383_20251124_CUST02539_MED017</v>
      </c>
      <c r="T5385" s="23">
        <f t="shared" si="422"/>
        <v>1</v>
      </c>
      <c r="U5385" s="6">
        <f t="shared" si="423"/>
        <v>271.48</v>
      </c>
      <c r="V5385" s="6">
        <f>tbl_Raw_Data[[#This Row],[Discount_Pct]]*tbl_Raw_Data[[#This Row],[Gross_Amount]]/100</f>
        <v>0</v>
      </c>
      <c r="W5385" s="6">
        <f>tbl_Raw_Data[[#This Row],[Gross_Amount]]-tbl_Raw_Data[[#This Row],[Discount_Amount]]</f>
        <v>271.48</v>
      </c>
      <c r="X5385" s="6">
        <f>tbl_Raw_Data[[#This Row],[Net_Amount_Before_Tax]]*tbl_Raw_Data[[#This Row],[Tax_Pct]]/100</f>
        <v>13.574000000000002</v>
      </c>
      <c r="Y5385" s="6">
        <f>tbl_Raw_Data[[#This Row],[Net_Amount_Before_Tax]]+tbl_Raw_Data[[#This Row],[Tax_Amount]]</f>
        <v>285.05400000000003</v>
      </c>
      <c r="Z5385" s="6">
        <f t="shared" si="424"/>
        <v>2</v>
      </c>
    </row>
    <row r="5386" spans="1:26" x14ac:dyDescent="0.3">
      <c r="A5386" s="23" t="s">
        <v>7480</v>
      </c>
      <c r="B5386" s="34">
        <v>45338</v>
      </c>
      <c r="C5386" s="23" t="s">
        <v>1378</v>
      </c>
      <c r="D5386" s="23" t="s">
        <v>183</v>
      </c>
      <c r="E5386" s="23" t="s">
        <v>184</v>
      </c>
      <c r="F5386" s="23">
        <v>122001</v>
      </c>
      <c r="G5386" s="23" t="s">
        <v>68</v>
      </c>
      <c r="H5386" s="23" t="s">
        <v>69</v>
      </c>
      <c r="I5386" s="23" t="s">
        <v>55</v>
      </c>
      <c r="J5386" s="23" t="s">
        <v>56</v>
      </c>
      <c r="K5386" s="23" t="s">
        <v>24</v>
      </c>
      <c r="L5386" s="23">
        <v>4</v>
      </c>
      <c r="M5386" s="23">
        <v>31.19</v>
      </c>
      <c r="N5386" s="23">
        <v>5</v>
      </c>
      <c r="O5386" s="23">
        <v>18</v>
      </c>
      <c r="P5386" s="23" t="s">
        <v>43</v>
      </c>
      <c r="Q5386" s="23" t="s">
        <v>34</v>
      </c>
      <c r="R5386" s="23">
        <f t="shared" si="420"/>
        <v>1</v>
      </c>
      <c r="S5386" s="23" t="str">
        <f t="shared" si="421"/>
        <v>ORD105385_20240216_CUST01952_MED003</v>
      </c>
      <c r="T5386" s="23">
        <f t="shared" si="422"/>
        <v>1</v>
      </c>
      <c r="U5386" s="6">
        <f t="shared" si="423"/>
        <v>124.76</v>
      </c>
      <c r="V5386" s="6">
        <f>tbl_Raw_Data[[#This Row],[Discount_Pct]]*tbl_Raw_Data[[#This Row],[Gross_Amount]]/100</f>
        <v>6.2380000000000004</v>
      </c>
      <c r="W5386" s="6">
        <f>tbl_Raw_Data[[#This Row],[Gross_Amount]]-tbl_Raw_Data[[#This Row],[Discount_Amount]]</f>
        <v>118.52200000000001</v>
      </c>
      <c r="X5386" s="6">
        <f>tbl_Raw_Data[[#This Row],[Net_Amount_Before_Tax]]*tbl_Raw_Data[[#This Row],[Tax_Pct]]/100</f>
        <v>21.333960000000001</v>
      </c>
      <c r="Y5386" s="6">
        <f>tbl_Raw_Data[[#This Row],[Net_Amount_Before_Tax]]+tbl_Raw_Data[[#This Row],[Tax_Amount]]</f>
        <v>139.85596000000001</v>
      </c>
      <c r="Z5386" s="6">
        <f t="shared" si="424"/>
        <v>3</v>
      </c>
    </row>
    <row r="5387" spans="1:26" x14ac:dyDescent="0.3">
      <c r="A5387" s="23" t="s">
        <v>7480</v>
      </c>
      <c r="B5387" s="34">
        <v>45399</v>
      </c>
      <c r="C5387" s="23" t="s">
        <v>6307</v>
      </c>
      <c r="D5387" s="23" t="s">
        <v>123</v>
      </c>
      <c r="E5387" s="23" t="s">
        <v>101</v>
      </c>
      <c r="F5387" s="23">
        <v>226021</v>
      </c>
      <c r="G5387" s="23" t="s">
        <v>94</v>
      </c>
      <c r="H5387" s="23" t="s">
        <v>95</v>
      </c>
      <c r="I5387" s="23" t="s">
        <v>84</v>
      </c>
      <c r="J5387" s="23" t="s">
        <v>42</v>
      </c>
      <c r="K5387" s="23" t="s">
        <v>24</v>
      </c>
      <c r="L5387" s="23">
        <v>1</v>
      </c>
      <c r="M5387" s="23">
        <v>79.09</v>
      </c>
      <c r="N5387" s="23">
        <v>0</v>
      </c>
      <c r="O5387" s="23">
        <v>5</v>
      </c>
      <c r="P5387" s="23" t="s">
        <v>25</v>
      </c>
      <c r="Q5387" s="23" t="s">
        <v>34</v>
      </c>
      <c r="R5387" s="23">
        <f t="shared" si="420"/>
        <v>1</v>
      </c>
      <c r="S5387" s="23" t="str">
        <f t="shared" si="421"/>
        <v>ORD105385_20240417_CUST02275_MED021</v>
      </c>
      <c r="T5387" s="23">
        <f t="shared" si="422"/>
        <v>1</v>
      </c>
      <c r="U5387" s="6">
        <f t="shared" si="423"/>
        <v>79.09</v>
      </c>
      <c r="V5387" s="6">
        <f>tbl_Raw_Data[[#This Row],[Discount_Pct]]*tbl_Raw_Data[[#This Row],[Gross_Amount]]/100</f>
        <v>0</v>
      </c>
      <c r="W5387" s="6">
        <f>tbl_Raw_Data[[#This Row],[Gross_Amount]]-tbl_Raw_Data[[#This Row],[Discount_Amount]]</f>
        <v>79.09</v>
      </c>
      <c r="X5387" s="6">
        <f>tbl_Raw_Data[[#This Row],[Net_Amount_Before_Tax]]*tbl_Raw_Data[[#This Row],[Tax_Pct]]/100</f>
        <v>3.9545000000000003</v>
      </c>
      <c r="Y5387" s="6">
        <f>tbl_Raw_Data[[#This Row],[Net_Amount_Before_Tax]]+tbl_Raw_Data[[#This Row],[Tax_Amount]]</f>
        <v>83.044499999999999</v>
      </c>
      <c r="Z5387" s="6">
        <f t="shared" si="424"/>
        <v>2</v>
      </c>
    </row>
    <row r="5388" spans="1:26" x14ac:dyDescent="0.3">
      <c r="A5388" s="23" t="s">
        <v>7481</v>
      </c>
      <c r="B5388" s="34">
        <v>45594</v>
      </c>
      <c r="C5388" s="23" t="s">
        <v>7482</v>
      </c>
      <c r="D5388" s="23" t="s">
        <v>142</v>
      </c>
      <c r="E5388" s="23" t="s">
        <v>81</v>
      </c>
      <c r="F5388" s="23">
        <v>380054</v>
      </c>
      <c r="G5388" s="23" t="s">
        <v>102</v>
      </c>
      <c r="H5388" s="23" t="s">
        <v>103</v>
      </c>
      <c r="I5388" s="23" t="s">
        <v>104</v>
      </c>
      <c r="J5388" s="23" t="s">
        <v>64</v>
      </c>
      <c r="K5388" s="23" t="s">
        <v>57</v>
      </c>
      <c r="L5388" s="23">
        <v>2</v>
      </c>
      <c r="M5388" s="23">
        <v>110.35</v>
      </c>
      <c r="N5388" s="23">
        <v>5</v>
      </c>
      <c r="O5388" s="23">
        <v>5</v>
      </c>
      <c r="P5388" s="23" t="s">
        <v>65</v>
      </c>
      <c r="Q5388" s="23" t="s">
        <v>44</v>
      </c>
      <c r="R5388" s="23">
        <f t="shared" si="420"/>
        <v>1</v>
      </c>
      <c r="S5388" s="23" t="str">
        <f t="shared" si="421"/>
        <v>ORD105387_20241029_CUST00369_MED029</v>
      </c>
      <c r="T5388" s="23">
        <f t="shared" si="422"/>
        <v>1</v>
      </c>
      <c r="U5388" s="6">
        <f t="shared" si="423"/>
        <v>220.7</v>
      </c>
      <c r="V5388" s="6">
        <f>tbl_Raw_Data[[#This Row],[Discount_Pct]]*tbl_Raw_Data[[#This Row],[Gross_Amount]]/100</f>
        <v>11.035</v>
      </c>
      <c r="W5388" s="6">
        <f>tbl_Raw_Data[[#This Row],[Gross_Amount]]-tbl_Raw_Data[[#This Row],[Discount_Amount]]</f>
        <v>209.66499999999999</v>
      </c>
      <c r="X5388" s="6">
        <f>tbl_Raw_Data[[#This Row],[Net_Amount_Before_Tax]]*tbl_Raw_Data[[#This Row],[Tax_Pct]]/100</f>
        <v>10.48325</v>
      </c>
      <c r="Y5388" s="6">
        <f>tbl_Raw_Data[[#This Row],[Net_Amount_Before_Tax]]+tbl_Raw_Data[[#This Row],[Tax_Amount]]</f>
        <v>220.14824999999999</v>
      </c>
      <c r="Z5388" s="6">
        <f t="shared" si="424"/>
        <v>0</v>
      </c>
    </row>
    <row r="5389" spans="1:26" x14ac:dyDescent="0.3">
      <c r="A5389" s="23" t="s">
        <v>7481</v>
      </c>
      <c r="B5389" s="34">
        <v>45479</v>
      </c>
      <c r="C5389" s="23" t="s">
        <v>7227</v>
      </c>
      <c r="D5389" s="23" t="s">
        <v>37</v>
      </c>
      <c r="E5389" s="23" t="s">
        <v>38</v>
      </c>
      <c r="F5389" s="23">
        <v>452016</v>
      </c>
      <c r="G5389" s="23" t="s">
        <v>132</v>
      </c>
      <c r="H5389" s="23" t="s">
        <v>133</v>
      </c>
      <c r="I5389" s="23" t="s">
        <v>134</v>
      </c>
      <c r="J5389" s="23" t="s">
        <v>135</v>
      </c>
      <c r="K5389" s="23" t="s">
        <v>57</v>
      </c>
      <c r="L5389" s="23">
        <v>4</v>
      </c>
      <c r="M5389" s="23">
        <v>72.89</v>
      </c>
      <c r="N5389" s="23">
        <v>5</v>
      </c>
      <c r="O5389" s="23">
        <v>12</v>
      </c>
      <c r="P5389" s="23" t="s">
        <v>58</v>
      </c>
      <c r="Q5389" s="23" t="s">
        <v>34</v>
      </c>
      <c r="R5389" s="23">
        <f t="shared" si="420"/>
        <v>1</v>
      </c>
      <c r="S5389" s="23" t="str">
        <f t="shared" si="421"/>
        <v>ORD105387_20240706_CUST01014_MED007</v>
      </c>
      <c r="T5389" s="23">
        <f t="shared" si="422"/>
        <v>1</v>
      </c>
      <c r="U5389" s="6">
        <f t="shared" si="423"/>
        <v>291.56</v>
      </c>
      <c r="V5389" s="6">
        <f>tbl_Raw_Data[[#This Row],[Discount_Pct]]*tbl_Raw_Data[[#This Row],[Gross_Amount]]/100</f>
        <v>14.577999999999999</v>
      </c>
      <c r="W5389" s="6">
        <f>tbl_Raw_Data[[#This Row],[Gross_Amount]]-tbl_Raw_Data[[#This Row],[Discount_Amount]]</f>
        <v>276.98200000000003</v>
      </c>
      <c r="X5389" s="6">
        <f>tbl_Raw_Data[[#This Row],[Net_Amount_Before_Tax]]*tbl_Raw_Data[[#This Row],[Tax_Pct]]/100</f>
        <v>33.237840000000006</v>
      </c>
      <c r="Y5389" s="6">
        <f>tbl_Raw_Data[[#This Row],[Net_Amount_Before_Tax]]+tbl_Raw_Data[[#This Row],[Tax_Amount]]</f>
        <v>310.21984000000003</v>
      </c>
      <c r="Z5389" s="6">
        <f t="shared" si="424"/>
        <v>1</v>
      </c>
    </row>
    <row r="5390" spans="1:26" x14ac:dyDescent="0.3">
      <c r="A5390" s="23" t="s">
        <v>7483</v>
      </c>
      <c r="B5390" s="34">
        <v>45712</v>
      </c>
      <c r="C5390" s="23" t="s">
        <v>3636</v>
      </c>
      <c r="D5390" s="23" t="s">
        <v>28</v>
      </c>
      <c r="E5390" s="23" t="s">
        <v>29</v>
      </c>
      <c r="F5390" s="23">
        <v>500081</v>
      </c>
      <c r="G5390" s="23" t="s">
        <v>39</v>
      </c>
      <c r="H5390" s="23" t="s">
        <v>40</v>
      </c>
      <c r="I5390" s="23" t="s">
        <v>41</v>
      </c>
      <c r="J5390" s="23" t="s">
        <v>42</v>
      </c>
      <c r="K5390" s="23" t="s">
        <v>24</v>
      </c>
      <c r="L5390" s="23">
        <v>2</v>
      </c>
      <c r="M5390" s="23">
        <v>29.49</v>
      </c>
      <c r="N5390" s="23">
        <v>0</v>
      </c>
      <c r="O5390" s="23">
        <v>12</v>
      </c>
      <c r="P5390" s="23" t="s">
        <v>89</v>
      </c>
      <c r="Q5390" s="23" t="s">
        <v>26</v>
      </c>
      <c r="R5390" s="23">
        <f t="shared" si="420"/>
        <v>1</v>
      </c>
      <c r="S5390" s="23" t="str">
        <f t="shared" si="421"/>
        <v>ORD105389_20250224_CUST01664_MED001</v>
      </c>
      <c r="T5390" s="23">
        <f t="shared" si="422"/>
        <v>1</v>
      </c>
      <c r="U5390" s="6">
        <f t="shared" si="423"/>
        <v>58.98</v>
      </c>
      <c r="V5390" s="6">
        <f>tbl_Raw_Data[[#This Row],[Discount_Pct]]*tbl_Raw_Data[[#This Row],[Gross_Amount]]/100</f>
        <v>0</v>
      </c>
      <c r="W5390" s="6">
        <f>tbl_Raw_Data[[#This Row],[Gross_Amount]]-tbl_Raw_Data[[#This Row],[Discount_Amount]]</f>
        <v>58.98</v>
      </c>
      <c r="X5390" s="6">
        <f>tbl_Raw_Data[[#This Row],[Net_Amount_Before_Tax]]*tbl_Raw_Data[[#This Row],[Tax_Pct]]/100</f>
        <v>7.0776000000000003</v>
      </c>
      <c r="Y5390" s="6">
        <f>tbl_Raw_Data[[#This Row],[Net_Amount_Before_Tax]]+tbl_Raw_Data[[#This Row],[Tax_Amount]]</f>
        <v>66.057599999999994</v>
      </c>
      <c r="Z5390" s="6">
        <f t="shared" si="424"/>
        <v>2</v>
      </c>
    </row>
    <row r="5391" spans="1:26" x14ac:dyDescent="0.3">
      <c r="A5391" s="23" t="s">
        <v>7484</v>
      </c>
      <c r="B5391" s="34">
        <v>45347</v>
      </c>
      <c r="C5391" s="23" t="s">
        <v>1496</v>
      </c>
      <c r="D5391" s="23" t="s">
        <v>80</v>
      </c>
      <c r="E5391" s="23" t="s">
        <v>81</v>
      </c>
      <c r="F5391" s="23">
        <v>395001</v>
      </c>
      <c r="G5391" s="23" t="s">
        <v>119</v>
      </c>
      <c r="H5391" s="23" t="s">
        <v>120</v>
      </c>
      <c r="I5391" s="23" t="s">
        <v>32</v>
      </c>
      <c r="J5391" s="23" t="s">
        <v>64</v>
      </c>
      <c r="K5391" s="23" t="s">
        <v>57</v>
      </c>
      <c r="L5391" s="23">
        <v>1</v>
      </c>
      <c r="M5391" s="23">
        <v>67.75</v>
      </c>
      <c r="N5391" s="23">
        <v>15</v>
      </c>
      <c r="O5391" s="23">
        <v>5</v>
      </c>
      <c r="P5391" s="23" t="s">
        <v>25</v>
      </c>
      <c r="Q5391" s="23" t="s">
        <v>34</v>
      </c>
      <c r="R5391" s="23">
        <f t="shared" si="420"/>
        <v>1</v>
      </c>
      <c r="S5391" s="23" t="str">
        <f t="shared" si="421"/>
        <v>ORD105390_20240225_CUST01829_MED010</v>
      </c>
      <c r="T5391" s="23">
        <f t="shared" si="422"/>
        <v>1</v>
      </c>
      <c r="U5391" s="6">
        <f t="shared" si="423"/>
        <v>67.75</v>
      </c>
      <c r="V5391" s="6">
        <f>tbl_Raw_Data[[#This Row],[Discount_Pct]]*tbl_Raw_Data[[#This Row],[Gross_Amount]]/100</f>
        <v>10.1625</v>
      </c>
      <c r="W5391" s="6">
        <f>tbl_Raw_Data[[#This Row],[Gross_Amount]]-tbl_Raw_Data[[#This Row],[Discount_Amount]]</f>
        <v>57.587499999999999</v>
      </c>
      <c r="X5391" s="6">
        <f>tbl_Raw_Data[[#This Row],[Net_Amount_Before_Tax]]*tbl_Raw_Data[[#This Row],[Tax_Pct]]/100</f>
        <v>2.879375</v>
      </c>
      <c r="Y5391" s="6">
        <f>tbl_Raw_Data[[#This Row],[Net_Amount_Before_Tax]]+tbl_Raw_Data[[#This Row],[Tax_Amount]]</f>
        <v>60.466875000000002</v>
      </c>
      <c r="Z5391" s="6">
        <f t="shared" si="424"/>
        <v>4</v>
      </c>
    </row>
    <row r="5392" spans="1:26" x14ac:dyDescent="0.3">
      <c r="A5392" s="23" t="s">
        <v>7485</v>
      </c>
      <c r="B5392" s="34">
        <v>45528</v>
      </c>
      <c r="C5392" s="23" t="s">
        <v>1238</v>
      </c>
      <c r="D5392" s="23" t="s">
        <v>87</v>
      </c>
      <c r="E5392" s="23" t="s">
        <v>88</v>
      </c>
      <c r="F5392" s="23">
        <v>600096</v>
      </c>
      <c r="G5392" s="23" t="s">
        <v>224</v>
      </c>
      <c r="H5392" s="23" t="s">
        <v>225</v>
      </c>
      <c r="I5392" s="23" t="s">
        <v>147</v>
      </c>
      <c r="J5392" s="23" t="s">
        <v>23</v>
      </c>
      <c r="K5392" s="23" t="s">
        <v>24</v>
      </c>
      <c r="L5392" s="23">
        <v>1</v>
      </c>
      <c r="M5392" s="23">
        <v>47.33</v>
      </c>
      <c r="N5392" s="23">
        <v>5</v>
      </c>
      <c r="O5392" s="23">
        <v>12</v>
      </c>
      <c r="P5392" s="23" t="s">
        <v>33</v>
      </c>
      <c r="Q5392" s="23" t="s">
        <v>34</v>
      </c>
      <c r="R5392" s="23">
        <f t="shared" si="420"/>
        <v>1</v>
      </c>
      <c r="S5392" s="23" t="str">
        <f t="shared" si="421"/>
        <v>ORD105391_20240824_CUST01629_MED015</v>
      </c>
      <c r="T5392" s="23">
        <f t="shared" si="422"/>
        <v>1</v>
      </c>
      <c r="U5392" s="6">
        <f t="shared" si="423"/>
        <v>47.33</v>
      </c>
      <c r="V5392" s="6">
        <f>tbl_Raw_Data[[#This Row],[Discount_Pct]]*tbl_Raw_Data[[#This Row],[Gross_Amount]]/100</f>
        <v>2.3664999999999998</v>
      </c>
      <c r="W5392" s="6">
        <f>tbl_Raw_Data[[#This Row],[Gross_Amount]]-tbl_Raw_Data[[#This Row],[Discount_Amount]]</f>
        <v>44.963499999999996</v>
      </c>
      <c r="X5392" s="6">
        <f>tbl_Raw_Data[[#This Row],[Net_Amount_Before_Tax]]*tbl_Raw_Data[[#This Row],[Tax_Pct]]/100</f>
        <v>5.3956199999999992</v>
      </c>
      <c r="Y5392" s="6">
        <f>tbl_Raw_Data[[#This Row],[Net_Amount_Before_Tax]]+tbl_Raw_Data[[#This Row],[Tax_Amount]]</f>
        <v>50.359119999999997</v>
      </c>
      <c r="Z5392" s="6">
        <f t="shared" si="424"/>
        <v>3</v>
      </c>
    </row>
    <row r="5393" spans="1:26" x14ac:dyDescent="0.3">
      <c r="A5393" s="23" t="s">
        <v>7486</v>
      </c>
      <c r="B5393" s="34">
        <v>45504</v>
      </c>
      <c r="C5393" s="23" t="s">
        <v>1690</v>
      </c>
      <c r="D5393" s="23" t="s">
        <v>159</v>
      </c>
      <c r="E5393" s="23" t="s">
        <v>47</v>
      </c>
      <c r="F5393" s="23">
        <v>400093</v>
      </c>
      <c r="G5393" s="23" t="s">
        <v>119</v>
      </c>
      <c r="H5393" s="23" t="s">
        <v>120</v>
      </c>
      <c r="I5393" s="23" t="s">
        <v>32</v>
      </c>
      <c r="J5393" s="23" t="s">
        <v>64</v>
      </c>
      <c r="K5393" s="23" t="s">
        <v>57</v>
      </c>
      <c r="L5393" s="23">
        <v>3</v>
      </c>
      <c r="M5393" s="23">
        <v>64.430000000000007</v>
      </c>
      <c r="N5393" s="23">
        <v>15</v>
      </c>
      <c r="O5393" s="23">
        <v>5</v>
      </c>
      <c r="P5393" s="23" t="s">
        <v>33</v>
      </c>
      <c r="Q5393" s="23" t="s">
        <v>34</v>
      </c>
      <c r="R5393" s="23">
        <f t="shared" si="420"/>
        <v>1</v>
      </c>
      <c r="S5393" s="23" t="str">
        <f t="shared" si="421"/>
        <v>ORD105392_20240731_CUST01085_MED010</v>
      </c>
      <c r="T5393" s="23">
        <f t="shared" si="422"/>
        <v>1</v>
      </c>
      <c r="U5393" s="6">
        <f t="shared" si="423"/>
        <v>193.29000000000002</v>
      </c>
      <c r="V5393" s="6">
        <f>tbl_Raw_Data[[#This Row],[Discount_Pct]]*tbl_Raw_Data[[#This Row],[Gross_Amount]]/100</f>
        <v>28.993500000000004</v>
      </c>
      <c r="W5393" s="6">
        <f>tbl_Raw_Data[[#This Row],[Gross_Amount]]-tbl_Raw_Data[[#This Row],[Discount_Amount]]</f>
        <v>164.29650000000001</v>
      </c>
      <c r="X5393" s="6">
        <f>tbl_Raw_Data[[#This Row],[Net_Amount_Before_Tax]]*tbl_Raw_Data[[#This Row],[Tax_Pct]]/100</f>
        <v>8.2148250000000012</v>
      </c>
      <c r="Y5393" s="6">
        <f>tbl_Raw_Data[[#This Row],[Net_Amount_Before_Tax]]+tbl_Raw_Data[[#This Row],[Tax_Amount]]</f>
        <v>172.511325</v>
      </c>
      <c r="Z5393" s="6">
        <f t="shared" si="424"/>
        <v>2</v>
      </c>
    </row>
    <row r="5394" spans="1:26" x14ac:dyDescent="0.3">
      <c r="A5394" s="23" t="s">
        <v>7487</v>
      </c>
      <c r="B5394" s="34">
        <v>45358</v>
      </c>
      <c r="C5394" s="23" t="s">
        <v>1191</v>
      </c>
      <c r="D5394" s="23" t="s">
        <v>37</v>
      </c>
      <c r="E5394" s="23" t="s">
        <v>38</v>
      </c>
      <c r="F5394" s="23">
        <v>452016</v>
      </c>
      <c r="G5394" s="23" t="s">
        <v>196</v>
      </c>
      <c r="H5394" s="23" t="s">
        <v>197</v>
      </c>
      <c r="I5394" s="23" t="s">
        <v>32</v>
      </c>
      <c r="J5394" s="23" t="s">
        <v>42</v>
      </c>
      <c r="K5394" s="23" t="s">
        <v>24</v>
      </c>
      <c r="L5394" s="23">
        <v>1</v>
      </c>
      <c r="M5394" s="23">
        <v>28.19</v>
      </c>
      <c r="N5394" s="23">
        <v>5</v>
      </c>
      <c r="O5394" s="23">
        <v>18</v>
      </c>
      <c r="P5394" s="23" t="s">
        <v>43</v>
      </c>
      <c r="Q5394" s="23" t="s">
        <v>44</v>
      </c>
      <c r="R5394" s="23">
        <f t="shared" si="420"/>
        <v>1</v>
      </c>
      <c r="S5394" s="23" t="str">
        <f t="shared" si="421"/>
        <v>ORD105393_20240307_CUST02807_MED011</v>
      </c>
      <c r="T5394" s="23">
        <f t="shared" si="422"/>
        <v>1</v>
      </c>
      <c r="U5394" s="6">
        <f t="shared" si="423"/>
        <v>28.19</v>
      </c>
      <c r="V5394" s="6">
        <f>tbl_Raw_Data[[#This Row],[Discount_Pct]]*tbl_Raw_Data[[#This Row],[Gross_Amount]]/100</f>
        <v>1.4095000000000002</v>
      </c>
      <c r="W5394" s="6">
        <f>tbl_Raw_Data[[#This Row],[Gross_Amount]]-tbl_Raw_Data[[#This Row],[Discount_Amount]]</f>
        <v>26.7805</v>
      </c>
      <c r="X5394" s="6">
        <f>tbl_Raw_Data[[#This Row],[Net_Amount_Before_Tax]]*tbl_Raw_Data[[#This Row],[Tax_Pct]]/100</f>
        <v>4.8204899999999995</v>
      </c>
      <c r="Y5394" s="6">
        <f>tbl_Raw_Data[[#This Row],[Net_Amount_Before_Tax]]+tbl_Raw_Data[[#This Row],[Tax_Amount]]</f>
        <v>31.600989999999999</v>
      </c>
      <c r="Z5394" s="6">
        <f t="shared" si="424"/>
        <v>1</v>
      </c>
    </row>
    <row r="5395" spans="1:26" x14ac:dyDescent="0.3">
      <c r="A5395" s="23" t="s">
        <v>7488</v>
      </c>
      <c r="B5395" s="34">
        <v>45369</v>
      </c>
      <c r="C5395" s="23" t="s">
        <v>7365</v>
      </c>
      <c r="D5395" s="23" t="s">
        <v>72</v>
      </c>
      <c r="E5395" s="23" t="s">
        <v>73</v>
      </c>
      <c r="F5395" s="23">
        <v>302017</v>
      </c>
      <c r="G5395" s="23" t="s">
        <v>185</v>
      </c>
      <c r="H5395" s="23" t="s">
        <v>186</v>
      </c>
      <c r="I5395" s="23" t="s">
        <v>76</v>
      </c>
      <c r="J5395" s="23" t="s">
        <v>187</v>
      </c>
      <c r="K5395" s="23" t="s">
        <v>57</v>
      </c>
      <c r="L5395" s="23">
        <v>1</v>
      </c>
      <c r="M5395" s="23">
        <v>98.52</v>
      </c>
      <c r="N5395" s="23">
        <v>15</v>
      </c>
      <c r="O5395" s="23">
        <v>12</v>
      </c>
      <c r="P5395" s="23" t="s">
        <v>89</v>
      </c>
      <c r="Q5395" s="23" t="s">
        <v>34</v>
      </c>
      <c r="R5395" s="23">
        <f t="shared" si="420"/>
        <v>1</v>
      </c>
      <c r="S5395" s="23" t="str">
        <f t="shared" si="421"/>
        <v>ORD105394_20240318_CUST03414_MED009</v>
      </c>
      <c r="T5395" s="23">
        <f t="shared" si="422"/>
        <v>1</v>
      </c>
      <c r="U5395" s="6">
        <f t="shared" si="423"/>
        <v>98.52</v>
      </c>
      <c r="V5395" s="6">
        <f>tbl_Raw_Data[[#This Row],[Discount_Pct]]*tbl_Raw_Data[[#This Row],[Gross_Amount]]/100</f>
        <v>14.777999999999999</v>
      </c>
      <c r="W5395" s="6">
        <f>tbl_Raw_Data[[#This Row],[Gross_Amount]]-tbl_Raw_Data[[#This Row],[Discount_Amount]]</f>
        <v>83.74199999999999</v>
      </c>
      <c r="X5395" s="6">
        <f>tbl_Raw_Data[[#This Row],[Net_Amount_Before_Tax]]*tbl_Raw_Data[[#This Row],[Tax_Pct]]/100</f>
        <v>10.049039999999998</v>
      </c>
      <c r="Y5395" s="6">
        <f>tbl_Raw_Data[[#This Row],[Net_Amount_Before_Tax]]+tbl_Raw_Data[[#This Row],[Tax_Amount]]</f>
        <v>93.791039999999981</v>
      </c>
      <c r="Z5395" s="6">
        <f t="shared" si="424"/>
        <v>1</v>
      </c>
    </row>
    <row r="5396" spans="1:26" x14ac:dyDescent="0.3">
      <c r="A5396" s="23" t="s">
        <v>7489</v>
      </c>
      <c r="B5396" s="34">
        <v>45705</v>
      </c>
      <c r="C5396" s="23" t="s">
        <v>1215</v>
      </c>
      <c r="D5396" s="23" t="s">
        <v>159</v>
      </c>
      <c r="E5396" s="23" t="s">
        <v>47</v>
      </c>
      <c r="F5396" s="23">
        <v>400001</v>
      </c>
      <c r="G5396" s="23" t="s">
        <v>256</v>
      </c>
      <c r="H5396" s="23" t="s">
        <v>257</v>
      </c>
      <c r="I5396" s="23" t="s">
        <v>22</v>
      </c>
      <c r="J5396" s="23" t="s">
        <v>258</v>
      </c>
      <c r="K5396" s="23" t="s">
        <v>57</v>
      </c>
      <c r="L5396" s="23">
        <v>4</v>
      </c>
      <c r="M5396" s="23">
        <v>59.74</v>
      </c>
      <c r="N5396" s="23">
        <v>5</v>
      </c>
      <c r="O5396" s="23">
        <v>5</v>
      </c>
      <c r="P5396" s="23" t="s">
        <v>65</v>
      </c>
      <c r="Q5396" s="23" t="s">
        <v>34</v>
      </c>
      <c r="R5396" s="23">
        <f t="shared" si="420"/>
        <v>1</v>
      </c>
      <c r="S5396" s="23" t="str">
        <f t="shared" si="421"/>
        <v>ORD105395_20250217_CUST01491_MED025</v>
      </c>
      <c r="T5396" s="23">
        <f t="shared" si="422"/>
        <v>1</v>
      </c>
      <c r="U5396" s="6">
        <f t="shared" si="423"/>
        <v>238.96</v>
      </c>
      <c r="V5396" s="6">
        <f>tbl_Raw_Data[[#This Row],[Discount_Pct]]*tbl_Raw_Data[[#This Row],[Gross_Amount]]/100</f>
        <v>11.948</v>
      </c>
      <c r="W5396" s="6">
        <f>tbl_Raw_Data[[#This Row],[Gross_Amount]]-tbl_Raw_Data[[#This Row],[Discount_Amount]]</f>
        <v>227.012</v>
      </c>
      <c r="X5396" s="6">
        <f>tbl_Raw_Data[[#This Row],[Net_Amount_Before_Tax]]*tbl_Raw_Data[[#This Row],[Tax_Pct]]/100</f>
        <v>11.3506</v>
      </c>
      <c r="Y5396" s="6">
        <f>tbl_Raw_Data[[#This Row],[Net_Amount_Before_Tax]]+tbl_Raw_Data[[#This Row],[Tax_Amount]]</f>
        <v>238.36259999999999</v>
      </c>
      <c r="Z5396" s="6">
        <f t="shared" si="424"/>
        <v>3</v>
      </c>
    </row>
    <row r="5397" spans="1:26" x14ac:dyDescent="0.3">
      <c r="A5397" s="23" t="s">
        <v>7490</v>
      </c>
      <c r="B5397" s="34">
        <v>45731</v>
      </c>
      <c r="C5397" s="23" t="s">
        <v>4637</v>
      </c>
      <c r="D5397" s="23" t="s">
        <v>80</v>
      </c>
      <c r="E5397" s="23" t="s">
        <v>81</v>
      </c>
      <c r="F5397" s="23">
        <v>395010</v>
      </c>
      <c r="G5397" s="23" t="s">
        <v>256</v>
      </c>
      <c r="H5397" s="23" t="s">
        <v>257</v>
      </c>
      <c r="I5397" s="23" t="s">
        <v>22</v>
      </c>
      <c r="J5397" s="23" t="s">
        <v>258</v>
      </c>
      <c r="K5397" s="23" t="s">
        <v>57</v>
      </c>
      <c r="L5397" s="23">
        <v>1</v>
      </c>
      <c r="M5397" s="23">
        <v>70.41</v>
      </c>
      <c r="N5397" s="23">
        <v>15</v>
      </c>
      <c r="O5397" s="23">
        <v>5</v>
      </c>
      <c r="P5397" s="23" t="s">
        <v>58</v>
      </c>
      <c r="Q5397" s="23" t="s">
        <v>34</v>
      </c>
      <c r="R5397" s="23">
        <f t="shared" si="420"/>
        <v>1</v>
      </c>
      <c r="S5397" s="23" t="str">
        <f t="shared" si="421"/>
        <v>ORD105396_20250315_CUST03138_MED025</v>
      </c>
      <c r="T5397" s="23">
        <f t="shared" si="422"/>
        <v>1</v>
      </c>
      <c r="U5397" s="6">
        <f t="shared" si="423"/>
        <v>70.41</v>
      </c>
      <c r="V5397" s="6">
        <f>tbl_Raw_Data[[#This Row],[Discount_Pct]]*tbl_Raw_Data[[#This Row],[Gross_Amount]]/100</f>
        <v>10.561499999999999</v>
      </c>
      <c r="W5397" s="6">
        <f>tbl_Raw_Data[[#This Row],[Gross_Amount]]-tbl_Raw_Data[[#This Row],[Discount_Amount]]</f>
        <v>59.848500000000001</v>
      </c>
      <c r="X5397" s="6">
        <f>tbl_Raw_Data[[#This Row],[Net_Amount_Before_Tax]]*tbl_Raw_Data[[#This Row],[Tax_Pct]]/100</f>
        <v>2.9924249999999999</v>
      </c>
      <c r="Y5397" s="6">
        <f>tbl_Raw_Data[[#This Row],[Net_Amount_Before_Tax]]+tbl_Raw_Data[[#This Row],[Tax_Amount]]</f>
        <v>62.840924999999999</v>
      </c>
      <c r="Z5397" s="6">
        <f t="shared" si="424"/>
        <v>2</v>
      </c>
    </row>
    <row r="5398" spans="1:26" x14ac:dyDescent="0.3">
      <c r="A5398" s="23" t="s">
        <v>7491</v>
      </c>
      <c r="B5398" s="34">
        <v>45866</v>
      </c>
      <c r="C5398" s="23" t="s">
        <v>5596</v>
      </c>
      <c r="D5398" s="23" t="s">
        <v>123</v>
      </c>
      <c r="E5398" s="23" t="s">
        <v>101</v>
      </c>
      <c r="F5398" s="23">
        <v>226001</v>
      </c>
      <c r="G5398" s="23" t="s">
        <v>167</v>
      </c>
      <c r="H5398" s="23" t="s">
        <v>168</v>
      </c>
      <c r="I5398" s="23" t="s">
        <v>113</v>
      </c>
      <c r="J5398" s="23" t="s">
        <v>42</v>
      </c>
      <c r="K5398" s="23" t="s">
        <v>24</v>
      </c>
      <c r="L5398" s="23">
        <v>1</v>
      </c>
      <c r="M5398" s="23">
        <v>168.08</v>
      </c>
      <c r="N5398" s="23">
        <v>0</v>
      </c>
      <c r="O5398" s="23">
        <v>12</v>
      </c>
      <c r="P5398" s="23" t="s">
        <v>33</v>
      </c>
      <c r="Q5398" s="23" t="s">
        <v>34</v>
      </c>
      <c r="R5398" s="23">
        <f t="shared" si="420"/>
        <v>1</v>
      </c>
      <c r="S5398" s="23" t="str">
        <f t="shared" si="421"/>
        <v>ORD105397_20250728_CUST00402_MED026</v>
      </c>
      <c r="T5398" s="23">
        <f t="shared" si="422"/>
        <v>1</v>
      </c>
      <c r="U5398" s="6">
        <f t="shared" si="423"/>
        <v>168.08</v>
      </c>
      <c r="V5398" s="6">
        <f>tbl_Raw_Data[[#This Row],[Discount_Pct]]*tbl_Raw_Data[[#This Row],[Gross_Amount]]/100</f>
        <v>0</v>
      </c>
      <c r="W5398" s="6">
        <f>tbl_Raw_Data[[#This Row],[Gross_Amount]]-tbl_Raw_Data[[#This Row],[Discount_Amount]]</f>
        <v>168.08</v>
      </c>
      <c r="X5398" s="6">
        <f>tbl_Raw_Data[[#This Row],[Net_Amount_Before_Tax]]*tbl_Raw_Data[[#This Row],[Tax_Pct]]/100</f>
        <v>20.169599999999999</v>
      </c>
      <c r="Y5398" s="6">
        <f>tbl_Raw_Data[[#This Row],[Net_Amount_Before_Tax]]+tbl_Raw_Data[[#This Row],[Tax_Amount]]</f>
        <v>188.24960000000002</v>
      </c>
      <c r="Z5398" s="6">
        <f t="shared" si="424"/>
        <v>3</v>
      </c>
    </row>
    <row r="5399" spans="1:26" x14ac:dyDescent="0.3">
      <c r="A5399" s="23" t="s">
        <v>7492</v>
      </c>
      <c r="B5399" s="34">
        <v>45984</v>
      </c>
      <c r="C5399" s="23" t="s">
        <v>4378</v>
      </c>
      <c r="D5399" s="23" t="s">
        <v>92</v>
      </c>
      <c r="E5399" s="23" t="s">
        <v>93</v>
      </c>
      <c r="F5399" s="23">
        <v>560100</v>
      </c>
      <c r="G5399" s="23" t="s">
        <v>229</v>
      </c>
      <c r="H5399" s="23" t="s">
        <v>230</v>
      </c>
      <c r="I5399" s="23" t="s">
        <v>84</v>
      </c>
      <c r="J5399" s="23" t="s">
        <v>140</v>
      </c>
      <c r="K5399" s="23" t="s">
        <v>24</v>
      </c>
      <c r="L5399" s="23">
        <v>1</v>
      </c>
      <c r="M5399" s="23">
        <v>198.9</v>
      </c>
      <c r="N5399" s="23">
        <v>5</v>
      </c>
      <c r="O5399" s="23">
        <v>5</v>
      </c>
      <c r="P5399" s="23" t="s">
        <v>43</v>
      </c>
      <c r="Q5399" s="23" t="s">
        <v>34</v>
      </c>
      <c r="R5399" s="23">
        <f t="shared" si="420"/>
        <v>1</v>
      </c>
      <c r="S5399" s="23" t="str">
        <f t="shared" si="421"/>
        <v>ORD105398_20251123_CUST03009_MED022</v>
      </c>
      <c r="T5399" s="23">
        <f t="shared" si="422"/>
        <v>1</v>
      </c>
      <c r="U5399" s="6">
        <f t="shared" si="423"/>
        <v>198.9</v>
      </c>
      <c r="V5399" s="6">
        <f>tbl_Raw_Data[[#This Row],[Discount_Pct]]*tbl_Raw_Data[[#This Row],[Gross_Amount]]/100</f>
        <v>9.9450000000000003</v>
      </c>
      <c r="W5399" s="6">
        <f>tbl_Raw_Data[[#This Row],[Gross_Amount]]-tbl_Raw_Data[[#This Row],[Discount_Amount]]</f>
        <v>188.95500000000001</v>
      </c>
      <c r="X5399" s="6">
        <f>tbl_Raw_Data[[#This Row],[Net_Amount_Before_Tax]]*tbl_Raw_Data[[#This Row],[Tax_Pct]]/100</f>
        <v>9.447750000000001</v>
      </c>
      <c r="Y5399" s="6">
        <f>tbl_Raw_Data[[#This Row],[Net_Amount_Before_Tax]]+tbl_Raw_Data[[#This Row],[Tax_Amount]]</f>
        <v>198.40275000000003</v>
      </c>
      <c r="Z5399" s="6">
        <f t="shared" si="424"/>
        <v>2</v>
      </c>
    </row>
    <row r="5400" spans="1:26" x14ac:dyDescent="0.3">
      <c r="A5400" s="23" t="s">
        <v>7493</v>
      </c>
      <c r="B5400" s="34">
        <v>45730</v>
      </c>
      <c r="C5400" s="23" t="s">
        <v>640</v>
      </c>
      <c r="D5400" s="23" t="s">
        <v>142</v>
      </c>
      <c r="E5400" s="23" t="s">
        <v>81</v>
      </c>
      <c r="F5400" s="23">
        <v>380015</v>
      </c>
      <c r="G5400" s="23" t="s">
        <v>20</v>
      </c>
      <c r="H5400" s="23" t="s">
        <v>21</v>
      </c>
      <c r="I5400" s="23" t="s">
        <v>22</v>
      </c>
      <c r="J5400" s="23" t="s">
        <v>23</v>
      </c>
      <c r="K5400" s="23" t="s">
        <v>24</v>
      </c>
      <c r="L5400" s="23">
        <v>3</v>
      </c>
      <c r="M5400" s="23">
        <v>122.85</v>
      </c>
      <c r="N5400" s="23">
        <v>10</v>
      </c>
      <c r="O5400" s="23">
        <v>12</v>
      </c>
      <c r="P5400" s="23" t="s">
        <v>58</v>
      </c>
      <c r="Q5400" s="23" t="s">
        <v>34</v>
      </c>
      <c r="R5400" s="23">
        <f t="shared" si="420"/>
        <v>1</v>
      </c>
      <c r="S5400" s="23" t="str">
        <f t="shared" si="421"/>
        <v>ORD105399_20250314_CUST01480_MED024</v>
      </c>
      <c r="T5400" s="23">
        <f t="shared" si="422"/>
        <v>1</v>
      </c>
      <c r="U5400" s="6">
        <f t="shared" si="423"/>
        <v>368.54999999999995</v>
      </c>
      <c r="V5400" s="6">
        <f>tbl_Raw_Data[[#This Row],[Discount_Pct]]*tbl_Raw_Data[[#This Row],[Gross_Amount]]/100</f>
        <v>36.854999999999997</v>
      </c>
      <c r="W5400" s="6">
        <f>tbl_Raw_Data[[#This Row],[Gross_Amount]]-tbl_Raw_Data[[#This Row],[Discount_Amount]]</f>
        <v>331.69499999999994</v>
      </c>
      <c r="X5400" s="6">
        <f>tbl_Raw_Data[[#This Row],[Net_Amount_Before_Tax]]*tbl_Raw_Data[[#This Row],[Tax_Pct]]/100</f>
        <v>39.803399999999989</v>
      </c>
      <c r="Y5400" s="6">
        <f>tbl_Raw_Data[[#This Row],[Net_Amount_Before_Tax]]+tbl_Raw_Data[[#This Row],[Tax_Amount]]</f>
        <v>371.49839999999995</v>
      </c>
      <c r="Z5400" s="6">
        <f t="shared" si="424"/>
        <v>3</v>
      </c>
    </row>
    <row r="5401" spans="1:26" x14ac:dyDescent="0.3">
      <c r="A5401" s="23" t="s">
        <v>7494</v>
      </c>
      <c r="B5401" s="34">
        <v>45402</v>
      </c>
      <c r="C5401" s="23" t="s">
        <v>4567</v>
      </c>
      <c r="D5401" s="23" t="s">
        <v>72</v>
      </c>
      <c r="E5401" s="23" t="s">
        <v>73</v>
      </c>
      <c r="F5401" s="23">
        <v>302021</v>
      </c>
      <c r="G5401" s="23" t="s">
        <v>256</v>
      </c>
      <c r="H5401" s="23" t="s">
        <v>257</v>
      </c>
      <c r="I5401" s="23" t="s">
        <v>22</v>
      </c>
      <c r="J5401" s="23" t="s">
        <v>258</v>
      </c>
      <c r="K5401" s="23" t="s">
        <v>57</v>
      </c>
      <c r="L5401" s="23">
        <v>3</v>
      </c>
      <c r="M5401" s="23">
        <v>70.760000000000005</v>
      </c>
      <c r="N5401" s="23">
        <v>0</v>
      </c>
      <c r="O5401" s="23">
        <v>5</v>
      </c>
      <c r="P5401" s="23" t="s">
        <v>43</v>
      </c>
      <c r="Q5401" s="23" t="s">
        <v>34</v>
      </c>
      <c r="R5401" s="23">
        <f t="shared" si="420"/>
        <v>1</v>
      </c>
      <c r="S5401" s="23" t="str">
        <f t="shared" si="421"/>
        <v>ORD105400_20240420_CUST00574_MED025</v>
      </c>
      <c r="T5401" s="23">
        <f t="shared" si="422"/>
        <v>1</v>
      </c>
      <c r="U5401" s="6">
        <f t="shared" si="423"/>
        <v>212.28000000000003</v>
      </c>
      <c r="V5401" s="6">
        <f>tbl_Raw_Data[[#This Row],[Discount_Pct]]*tbl_Raw_Data[[#This Row],[Gross_Amount]]/100</f>
        <v>0</v>
      </c>
      <c r="W5401" s="6">
        <f>tbl_Raw_Data[[#This Row],[Gross_Amount]]-tbl_Raw_Data[[#This Row],[Discount_Amount]]</f>
        <v>212.28000000000003</v>
      </c>
      <c r="X5401" s="6">
        <f>tbl_Raw_Data[[#This Row],[Net_Amount_Before_Tax]]*tbl_Raw_Data[[#This Row],[Tax_Pct]]/100</f>
        <v>10.614000000000001</v>
      </c>
      <c r="Y5401" s="6">
        <f>tbl_Raw_Data[[#This Row],[Net_Amount_Before_Tax]]+tbl_Raw_Data[[#This Row],[Tax_Amount]]</f>
        <v>222.89400000000003</v>
      </c>
      <c r="Z5401" s="6">
        <f t="shared" si="424"/>
        <v>2</v>
      </c>
    </row>
    <row r="5402" spans="1:26" x14ac:dyDescent="0.3">
      <c r="A5402" s="23" t="s">
        <v>7495</v>
      </c>
      <c r="B5402" s="34">
        <v>45407</v>
      </c>
      <c r="C5402" s="23" t="s">
        <v>6718</v>
      </c>
      <c r="D5402" s="23" t="s">
        <v>28</v>
      </c>
      <c r="E5402" s="23" t="s">
        <v>29</v>
      </c>
      <c r="F5402" s="23">
        <v>500001</v>
      </c>
      <c r="G5402" s="23" t="s">
        <v>283</v>
      </c>
      <c r="H5402" s="23" t="s">
        <v>284</v>
      </c>
      <c r="I5402" s="23" t="s">
        <v>104</v>
      </c>
      <c r="J5402" s="23" t="s">
        <v>42</v>
      </c>
      <c r="K5402" s="23" t="s">
        <v>57</v>
      </c>
      <c r="L5402" s="23">
        <v>4</v>
      </c>
      <c r="M5402" s="23">
        <v>301.25</v>
      </c>
      <c r="N5402" s="23">
        <v>0</v>
      </c>
      <c r="O5402" s="23">
        <v>5</v>
      </c>
      <c r="P5402" s="23" t="s">
        <v>33</v>
      </c>
      <c r="Q5402" s="23" t="s">
        <v>90</v>
      </c>
      <c r="R5402" s="23">
        <f t="shared" si="420"/>
        <v>1</v>
      </c>
      <c r="S5402" s="23" t="str">
        <f t="shared" si="421"/>
        <v>ORD105401_20240425_CUST02099_MED030</v>
      </c>
      <c r="T5402" s="23">
        <f t="shared" si="422"/>
        <v>1</v>
      </c>
      <c r="U5402" s="6">
        <f t="shared" si="423"/>
        <v>1205</v>
      </c>
      <c r="V5402" s="6">
        <f>tbl_Raw_Data[[#This Row],[Discount_Pct]]*tbl_Raw_Data[[#This Row],[Gross_Amount]]/100</f>
        <v>0</v>
      </c>
      <c r="W5402" s="6">
        <f>tbl_Raw_Data[[#This Row],[Gross_Amount]]-tbl_Raw_Data[[#This Row],[Discount_Amount]]</f>
        <v>1205</v>
      </c>
      <c r="X5402" s="6">
        <f>tbl_Raw_Data[[#This Row],[Net_Amount_Before_Tax]]*tbl_Raw_Data[[#This Row],[Tax_Pct]]/100</f>
        <v>60.25</v>
      </c>
      <c r="Y5402" s="6">
        <f>tbl_Raw_Data[[#This Row],[Net_Amount_Before_Tax]]+tbl_Raw_Data[[#This Row],[Tax_Amount]]</f>
        <v>1265.25</v>
      </c>
      <c r="Z5402" s="6">
        <f t="shared" si="424"/>
        <v>1</v>
      </c>
    </row>
    <row r="5403" spans="1:26" x14ac:dyDescent="0.3">
      <c r="A5403" s="23" t="s">
        <v>7496</v>
      </c>
      <c r="B5403" s="34">
        <v>45797</v>
      </c>
      <c r="C5403" s="23" t="s">
        <v>4358</v>
      </c>
      <c r="D5403" s="23" t="s">
        <v>130</v>
      </c>
      <c r="E5403" s="23" t="s">
        <v>131</v>
      </c>
      <c r="F5403" s="23">
        <v>700001</v>
      </c>
      <c r="G5403" s="23" t="s">
        <v>61</v>
      </c>
      <c r="H5403" s="23" t="s">
        <v>62</v>
      </c>
      <c r="I5403" s="23" t="s">
        <v>63</v>
      </c>
      <c r="J5403" s="23" t="s">
        <v>64</v>
      </c>
      <c r="K5403" s="23" t="s">
        <v>57</v>
      </c>
      <c r="L5403" s="23">
        <v>2</v>
      </c>
      <c r="M5403" s="23">
        <v>113.82</v>
      </c>
      <c r="N5403" s="23">
        <v>0</v>
      </c>
      <c r="O5403" s="23">
        <v>12</v>
      </c>
      <c r="P5403" s="23" t="s">
        <v>25</v>
      </c>
      <c r="Q5403" s="23" t="s">
        <v>90</v>
      </c>
      <c r="R5403" s="23">
        <f t="shared" si="420"/>
        <v>1</v>
      </c>
      <c r="S5403" s="23" t="str">
        <f t="shared" si="421"/>
        <v>ORD105402_20250520_CUST01844_MED004</v>
      </c>
      <c r="T5403" s="23">
        <f t="shared" si="422"/>
        <v>1</v>
      </c>
      <c r="U5403" s="6">
        <f t="shared" si="423"/>
        <v>227.64</v>
      </c>
      <c r="V5403" s="6">
        <f>tbl_Raw_Data[[#This Row],[Discount_Pct]]*tbl_Raw_Data[[#This Row],[Gross_Amount]]/100</f>
        <v>0</v>
      </c>
      <c r="W5403" s="6">
        <f>tbl_Raw_Data[[#This Row],[Gross_Amount]]-tbl_Raw_Data[[#This Row],[Discount_Amount]]</f>
        <v>227.64</v>
      </c>
      <c r="X5403" s="6">
        <f>tbl_Raw_Data[[#This Row],[Net_Amount_Before_Tax]]*tbl_Raw_Data[[#This Row],[Tax_Pct]]/100</f>
        <v>27.316799999999997</v>
      </c>
      <c r="Y5403" s="6">
        <f>tbl_Raw_Data[[#This Row],[Net_Amount_Before_Tax]]+tbl_Raw_Data[[#This Row],[Tax_Amount]]</f>
        <v>254.95679999999999</v>
      </c>
      <c r="Z5403" s="6">
        <f t="shared" si="424"/>
        <v>2</v>
      </c>
    </row>
    <row r="5404" spans="1:26" x14ac:dyDescent="0.3">
      <c r="A5404" s="23" t="s">
        <v>7496</v>
      </c>
      <c r="B5404" s="34">
        <v>45444</v>
      </c>
      <c r="C5404" s="23" t="s">
        <v>4618</v>
      </c>
      <c r="D5404" s="23" t="s">
        <v>28</v>
      </c>
      <c r="E5404" s="23" t="s">
        <v>29</v>
      </c>
      <c r="F5404" s="23">
        <v>500032</v>
      </c>
      <c r="G5404" s="23" t="s">
        <v>82</v>
      </c>
      <c r="H5404" s="23" t="s">
        <v>83</v>
      </c>
      <c r="I5404" s="23" t="s">
        <v>84</v>
      </c>
      <c r="J5404" s="23" t="s">
        <v>85</v>
      </c>
      <c r="K5404" s="23" t="s">
        <v>24</v>
      </c>
      <c r="L5404" s="23">
        <v>1</v>
      </c>
      <c r="M5404" s="23">
        <v>273.04000000000002</v>
      </c>
      <c r="N5404" s="23">
        <v>10</v>
      </c>
      <c r="O5404" s="23">
        <v>5</v>
      </c>
      <c r="P5404" s="23" t="s">
        <v>25</v>
      </c>
      <c r="Q5404" s="23" t="s">
        <v>44</v>
      </c>
      <c r="R5404" s="23">
        <f t="shared" si="420"/>
        <v>1</v>
      </c>
      <c r="S5404" s="23" t="str">
        <f t="shared" si="421"/>
        <v>ORD105402_20240601_CUST00972_MED023</v>
      </c>
      <c r="T5404" s="23">
        <f t="shared" si="422"/>
        <v>1</v>
      </c>
      <c r="U5404" s="6">
        <f t="shared" si="423"/>
        <v>273.04000000000002</v>
      </c>
      <c r="V5404" s="6">
        <f>tbl_Raw_Data[[#This Row],[Discount_Pct]]*tbl_Raw_Data[[#This Row],[Gross_Amount]]/100</f>
        <v>27.304000000000002</v>
      </c>
      <c r="W5404" s="6">
        <f>tbl_Raw_Data[[#This Row],[Gross_Amount]]-tbl_Raw_Data[[#This Row],[Discount_Amount]]</f>
        <v>245.73600000000002</v>
      </c>
      <c r="X5404" s="6">
        <f>tbl_Raw_Data[[#This Row],[Net_Amount_Before_Tax]]*tbl_Raw_Data[[#This Row],[Tax_Pct]]/100</f>
        <v>12.286800000000001</v>
      </c>
      <c r="Y5404" s="6">
        <f>tbl_Raw_Data[[#This Row],[Net_Amount_Before_Tax]]+tbl_Raw_Data[[#This Row],[Tax_Amount]]</f>
        <v>258.02280000000002</v>
      </c>
      <c r="Z5404" s="6">
        <f t="shared" si="424"/>
        <v>0</v>
      </c>
    </row>
    <row r="5405" spans="1:26" x14ac:dyDescent="0.3">
      <c r="A5405" s="23" t="s">
        <v>7497</v>
      </c>
      <c r="B5405" s="34">
        <v>45734</v>
      </c>
      <c r="C5405" s="23" t="s">
        <v>947</v>
      </c>
      <c r="D5405" s="23" t="s">
        <v>100</v>
      </c>
      <c r="E5405" s="23" t="s">
        <v>101</v>
      </c>
      <c r="F5405" s="23">
        <v>201304</v>
      </c>
      <c r="G5405" s="23" t="s">
        <v>256</v>
      </c>
      <c r="H5405" s="23" t="s">
        <v>257</v>
      </c>
      <c r="I5405" s="23" t="s">
        <v>22</v>
      </c>
      <c r="J5405" s="23" t="s">
        <v>258</v>
      </c>
      <c r="K5405" s="23" t="s">
        <v>57</v>
      </c>
      <c r="L5405" s="23">
        <v>2</v>
      </c>
      <c r="M5405" s="23">
        <v>65.28</v>
      </c>
      <c r="N5405" s="23">
        <v>0</v>
      </c>
      <c r="O5405" s="23">
        <v>5</v>
      </c>
      <c r="P5405" s="23" t="s">
        <v>58</v>
      </c>
      <c r="Q5405" s="23" t="s">
        <v>34</v>
      </c>
      <c r="R5405" s="23">
        <f t="shared" si="420"/>
        <v>1</v>
      </c>
      <c r="S5405" s="23" t="str">
        <f t="shared" si="421"/>
        <v>ORD105404_20250318_CUST00687_MED025</v>
      </c>
      <c r="T5405" s="23">
        <f t="shared" si="422"/>
        <v>1</v>
      </c>
      <c r="U5405" s="6">
        <f t="shared" si="423"/>
        <v>130.56</v>
      </c>
      <c r="V5405" s="6">
        <f>tbl_Raw_Data[[#This Row],[Discount_Pct]]*tbl_Raw_Data[[#This Row],[Gross_Amount]]/100</f>
        <v>0</v>
      </c>
      <c r="W5405" s="6">
        <f>tbl_Raw_Data[[#This Row],[Gross_Amount]]-tbl_Raw_Data[[#This Row],[Discount_Amount]]</f>
        <v>130.56</v>
      </c>
      <c r="X5405" s="6">
        <f>tbl_Raw_Data[[#This Row],[Net_Amount_Before_Tax]]*tbl_Raw_Data[[#This Row],[Tax_Pct]]/100</f>
        <v>6.5279999999999996</v>
      </c>
      <c r="Y5405" s="6">
        <f>tbl_Raw_Data[[#This Row],[Net_Amount_Before_Tax]]+tbl_Raw_Data[[#This Row],[Tax_Amount]]</f>
        <v>137.08799999999999</v>
      </c>
      <c r="Z5405" s="6">
        <f t="shared" si="424"/>
        <v>2</v>
      </c>
    </row>
    <row r="5406" spans="1:26" x14ac:dyDescent="0.3">
      <c r="A5406" s="23" t="s">
        <v>7498</v>
      </c>
      <c r="B5406" s="34">
        <v>46000</v>
      </c>
      <c r="C5406" s="23" t="s">
        <v>1776</v>
      </c>
      <c r="D5406" s="23" t="s">
        <v>123</v>
      </c>
      <c r="E5406" s="23" t="s">
        <v>101</v>
      </c>
      <c r="F5406" s="23">
        <v>226021</v>
      </c>
      <c r="G5406" s="23" t="s">
        <v>185</v>
      </c>
      <c r="H5406" s="23" t="s">
        <v>186</v>
      </c>
      <c r="I5406" s="23" t="s">
        <v>76</v>
      </c>
      <c r="J5406" s="23" t="s">
        <v>187</v>
      </c>
      <c r="K5406" s="23" t="s">
        <v>57</v>
      </c>
      <c r="L5406" s="23">
        <v>1</v>
      </c>
      <c r="M5406" s="23">
        <v>96.29</v>
      </c>
      <c r="N5406" s="23">
        <v>10</v>
      </c>
      <c r="O5406" s="23">
        <v>5</v>
      </c>
      <c r="P5406" s="23" t="s">
        <v>89</v>
      </c>
      <c r="Q5406" s="23" t="s">
        <v>34</v>
      </c>
      <c r="R5406" s="23">
        <f t="shared" si="420"/>
        <v>1</v>
      </c>
      <c r="S5406" s="23" t="str">
        <f t="shared" si="421"/>
        <v>ORD105405_20251209_CUST00115_MED009</v>
      </c>
      <c r="T5406" s="23">
        <f t="shared" si="422"/>
        <v>1</v>
      </c>
      <c r="U5406" s="6">
        <f t="shared" si="423"/>
        <v>96.29</v>
      </c>
      <c r="V5406" s="6">
        <f>tbl_Raw_Data[[#This Row],[Discount_Pct]]*tbl_Raw_Data[[#This Row],[Gross_Amount]]/100</f>
        <v>9.6290000000000013</v>
      </c>
      <c r="W5406" s="6">
        <f>tbl_Raw_Data[[#This Row],[Gross_Amount]]-tbl_Raw_Data[[#This Row],[Discount_Amount]]</f>
        <v>86.661000000000001</v>
      </c>
      <c r="X5406" s="6">
        <f>tbl_Raw_Data[[#This Row],[Net_Amount_Before_Tax]]*tbl_Raw_Data[[#This Row],[Tax_Pct]]/100</f>
        <v>4.3330500000000001</v>
      </c>
      <c r="Y5406" s="6">
        <f>tbl_Raw_Data[[#This Row],[Net_Amount_Before_Tax]]+tbl_Raw_Data[[#This Row],[Tax_Amount]]</f>
        <v>90.994050000000001</v>
      </c>
      <c r="Z5406" s="6">
        <f t="shared" si="424"/>
        <v>4</v>
      </c>
    </row>
    <row r="5407" spans="1:26" x14ac:dyDescent="0.3">
      <c r="A5407" s="23" t="s">
        <v>7499</v>
      </c>
      <c r="B5407" s="34">
        <v>45916</v>
      </c>
      <c r="C5407" s="23" t="s">
        <v>7500</v>
      </c>
      <c r="D5407" s="23" t="s">
        <v>92</v>
      </c>
      <c r="E5407" s="23" t="s">
        <v>93</v>
      </c>
      <c r="F5407" s="23">
        <v>560034</v>
      </c>
      <c r="G5407" s="23" t="s">
        <v>68</v>
      </c>
      <c r="H5407" s="23" t="s">
        <v>69</v>
      </c>
      <c r="I5407" s="23" t="s">
        <v>55</v>
      </c>
      <c r="J5407" s="23" t="s">
        <v>56</v>
      </c>
      <c r="K5407" s="23" t="s">
        <v>24</v>
      </c>
      <c r="L5407" s="23">
        <v>2</v>
      </c>
      <c r="M5407" s="23">
        <v>25.61</v>
      </c>
      <c r="N5407" s="23">
        <v>5</v>
      </c>
      <c r="O5407" s="23">
        <v>12</v>
      </c>
      <c r="P5407" s="23" t="s">
        <v>25</v>
      </c>
      <c r="Q5407" s="23" t="s">
        <v>26</v>
      </c>
      <c r="R5407" s="23">
        <f t="shared" si="420"/>
        <v>1</v>
      </c>
      <c r="S5407" s="23" t="str">
        <f t="shared" si="421"/>
        <v>ORD105406_20250916_CUST02205_MED003</v>
      </c>
      <c r="T5407" s="23">
        <f t="shared" si="422"/>
        <v>1</v>
      </c>
      <c r="U5407" s="6">
        <f t="shared" si="423"/>
        <v>51.22</v>
      </c>
      <c r="V5407" s="6">
        <f>tbl_Raw_Data[[#This Row],[Discount_Pct]]*tbl_Raw_Data[[#This Row],[Gross_Amount]]/100</f>
        <v>2.5610000000000004</v>
      </c>
      <c r="W5407" s="6">
        <f>tbl_Raw_Data[[#This Row],[Gross_Amount]]-tbl_Raw_Data[[#This Row],[Discount_Amount]]</f>
        <v>48.658999999999999</v>
      </c>
      <c r="X5407" s="6">
        <f>tbl_Raw_Data[[#This Row],[Net_Amount_Before_Tax]]*tbl_Raw_Data[[#This Row],[Tax_Pct]]/100</f>
        <v>5.83908</v>
      </c>
      <c r="Y5407" s="6">
        <f>tbl_Raw_Data[[#This Row],[Net_Amount_Before_Tax]]+tbl_Raw_Data[[#This Row],[Tax_Amount]]</f>
        <v>54.498080000000002</v>
      </c>
      <c r="Z5407" s="6">
        <f t="shared" si="424"/>
        <v>1</v>
      </c>
    </row>
    <row r="5408" spans="1:26" x14ac:dyDescent="0.3">
      <c r="A5408" s="23" t="s">
        <v>7501</v>
      </c>
      <c r="B5408" s="34">
        <v>45425</v>
      </c>
      <c r="C5408" s="23" t="s">
        <v>4025</v>
      </c>
      <c r="D5408" s="23" t="s">
        <v>142</v>
      </c>
      <c r="E5408" s="23" t="s">
        <v>81</v>
      </c>
      <c r="F5408" s="23">
        <v>380058</v>
      </c>
      <c r="G5408" s="23" t="s">
        <v>39</v>
      </c>
      <c r="H5408" s="23" t="s">
        <v>40</v>
      </c>
      <c r="I5408" s="23" t="s">
        <v>41</v>
      </c>
      <c r="J5408" s="23" t="s">
        <v>42</v>
      </c>
      <c r="K5408" s="23" t="s">
        <v>24</v>
      </c>
      <c r="L5408" s="23">
        <v>1</v>
      </c>
      <c r="M5408" s="23">
        <v>29.89</v>
      </c>
      <c r="N5408" s="23">
        <v>10</v>
      </c>
      <c r="O5408" s="23">
        <v>18</v>
      </c>
      <c r="P5408" s="23" t="s">
        <v>43</v>
      </c>
      <c r="Q5408" s="23" t="s">
        <v>34</v>
      </c>
      <c r="R5408" s="23">
        <f t="shared" si="420"/>
        <v>1</v>
      </c>
      <c r="S5408" s="23" t="str">
        <f t="shared" si="421"/>
        <v>ORD105407_20240513_CUST02449_MED001</v>
      </c>
      <c r="T5408" s="23">
        <f t="shared" si="422"/>
        <v>1</v>
      </c>
      <c r="U5408" s="6">
        <f t="shared" si="423"/>
        <v>29.89</v>
      </c>
      <c r="V5408" s="6">
        <f>tbl_Raw_Data[[#This Row],[Discount_Pct]]*tbl_Raw_Data[[#This Row],[Gross_Amount]]/100</f>
        <v>2.9889999999999999</v>
      </c>
      <c r="W5408" s="6">
        <f>tbl_Raw_Data[[#This Row],[Gross_Amount]]-tbl_Raw_Data[[#This Row],[Discount_Amount]]</f>
        <v>26.901</v>
      </c>
      <c r="X5408" s="6">
        <f>tbl_Raw_Data[[#This Row],[Net_Amount_Before_Tax]]*tbl_Raw_Data[[#This Row],[Tax_Pct]]/100</f>
        <v>4.8421799999999999</v>
      </c>
      <c r="Y5408" s="6">
        <f>tbl_Raw_Data[[#This Row],[Net_Amount_Before_Tax]]+tbl_Raw_Data[[#This Row],[Tax_Amount]]</f>
        <v>31.743179999999999</v>
      </c>
      <c r="Z5408" s="6">
        <f t="shared" si="424"/>
        <v>2</v>
      </c>
    </row>
    <row r="5409" spans="1:26" x14ac:dyDescent="0.3">
      <c r="A5409" s="23" t="s">
        <v>7502</v>
      </c>
      <c r="B5409" s="34">
        <v>45458</v>
      </c>
      <c r="C5409" s="23" t="s">
        <v>7236</v>
      </c>
      <c r="D5409" s="23" t="s">
        <v>80</v>
      </c>
      <c r="E5409" s="23" t="s">
        <v>81</v>
      </c>
      <c r="F5409" s="23">
        <v>395010</v>
      </c>
      <c r="G5409" s="23" t="s">
        <v>107</v>
      </c>
      <c r="H5409" s="23" t="s">
        <v>108</v>
      </c>
      <c r="I5409" s="23" t="s">
        <v>63</v>
      </c>
      <c r="J5409" s="23" t="s">
        <v>42</v>
      </c>
      <c r="K5409" s="23" t="s">
        <v>57</v>
      </c>
      <c r="L5409" s="23">
        <v>5</v>
      </c>
      <c r="M5409" s="23">
        <v>90.07</v>
      </c>
      <c r="N5409" s="23">
        <v>15</v>
      </c>
      <c r="O5409" s="23">
        <v>5</v>
      </c>
      <c r="P5409" s="23" t="s">
        <v>89</v>
      </c>
      <c r="Q5409" s="23" t="s">
        <v>34</v>
      </c>
      <c r="R5409" s="23">
        <f t="shared" si="420"/>
        <v>1</v>
      </c>
      <c r="S5409" s="23" t="str">
        <f t="shared" si="421"/>
        <v>ORD105408_20240615_CUST00892_MED005</v>
      </c>
      <c r="T5409" s="23">
        <f t="shared" si="422"/>
        <v>1</v>
      </c>
      <c r="U5409" s="6">
        <f t="shared" si="423"/>
        <v>450.34999999999997</v>
      </c>
      <c r="V5409" s="6">
        <f>tbl_Raw_Data[[#This Row],[Discount_Pct]]*tbl_Raw_Data[[#This Row],[Gross_Amount]]/100</f>
        <v>67.552499999999995</v>
      </c>
      <c r="W5409" s="6">
        <f>tbl_Raw_Data[[#This Row],[Gross_Amount]]-tbl_Raw_Data[[#This Row],[Discount_Amount]]</f>
        <v>382.79749999999996</v>
      </c>
      <c r="X5409" s="6">
        <f>tbl_Raw_Data[[#This Row],[Net_Amount_Before_Tax]]*tbl_Raw_Data[[#This Row],[Tax_Pct]]/100</f>
        <v>19.139874999999996</v>
      </c>
      <c r="Y5409" s="6">
        <f>tbl_Raw_Data[[#This Row],[Net_Amount_Before_Tax]]+tbl_Raw_Data[[#This Row],[Tax_Amount]]</f>
        <v>401.93737499999997</v>
      </c>
      <c r="Z5409" s="6">
        <f t="shared" si="424"/>
        <v>3</v>
      </c>
    </row>
    <row r="5410" spans="1:26" x14ac:dyDescent="0.3">
      <c r="A5410" s="23" t="s">
        <v>7503</v>
      </c>
      <c r="B5410" s="34">
        <v>45372</v>
      </c>
      <c r="C5410" s="23" t="s">
        <v>6964</v>
      </c>
      <c r="D5410" s="23" t="s">
        <v>46</v>
      </c>
      <c r="E5410" s="23" t="s">
        <v>47</v>
      </c>
      <c r="F5410" s="23">
        <v>411045</v>
      </c>
      <c r="G5410" s="23" t="s">
        <v>185</v>
      </c>
      <c r="H5410" s="23" t="s">
        <v>186</v>
      </c>
      <c r="I5410" s="23" t="s">
        <v>76</v>
      </c>
      <c r="J5410" s="23" t="s">
        <v>187</v>
      </c>
      <c r="K5410" s="23" t="s">
        <v>57</v>
      </c>
      <c r="L5410" s="23">
        <v>1</v>
      </c>
      <c r="M5410" s="23">
        <v>85.57</v>
      </c>
      <c r="N5410" s="23">
        <v>0</v>
      </c>
      <c r="O5410" s="23">
        <v>12</v>
      </c>
      <c r="P5410" s="23" t="s">
        <v>89</v>
      </c>
      <c r="Q5410" s="23" t="s">
        <v>34</v>
      </c>
      <c r="R5410" s="23">
        <f t="shared" si="420"/>
        <v>1</v>
      </c>
      <c r="S5410" s="23" t="str">
        <f t="shared" si="421"/>
        <v>ORD105409_20240321_CUST00650_MED009</v>
      </c>
      <c r="T5410" s="23">
        <f t="shared" si="422"/>
        <v>1</v>
      </c>
      <c r="U5410" s="6">
        <f t="shared" si="423"/>
        <v>85.57</v>
      </c>
      <c r="V5410" s="6">
        <f>tbl_Raw_Data[[#This Row],[Discount_Pct]]*tbl_Raw_Data[[#This Row],[Gross_Amount]]/100</f>
        <v>0</v>
      </c>
      <c r="W5410" s="6">
        <f>tbl_Raw_Data[[#This Row],[Gross_Amount]]-tbl_Raw_Data[[#This Row],[Discount_Amount]]</f>
        <v>85.57</v>
      </c>
      <c r="X5410" s="6">
        <f>tbl_Raw_Data[[#This Row],[Net_Amount_Before_Tax]]*tbl_Raw_Data[[#This Row],[Tax_Pct]]/100</f>
        <v>10.2684</v>
      </c>
      <c r="Y5410" s="6">
        <f>tbl_Raw_Data[[#This Row],[Net_Amount_Before_Tax]]+tbl_Raw_Data[[#This Row],[Tax_Amount]]</f>
        <v>95.838399999999993</v>
      </c>
      <c r="Z5410" s="6">
        <f t="shared" si="424"/>
        <v>2</v>
      </c>
    </row>
    <row r="5411" spans="1:26" x14ac:dyDescent="0.3">
      <c r="A5411" s="23" t="s">
        <v>7504</v>
      </c>
      <c r="B5411" s="34">
        <v>45917</v>
      </c>
      <c r="C5411" s="23" t="s">
        <v>3762</v>
      </c>
      <c r="D5411" s="23" t="s">
        <v>87</v>
      </c>
      <c r="E5411" s="23" t="s">
        <v>88</v>
      </c>
      <c r="F5411" s="23">
        <v>600018</v>
      </c>
      <c r="G5411" s="23" t="s">
        <v>185</v>
      </c>
      <c r="H5411" s="23" t="s">
        <v>186</v>
      </c>
      <c r="I5411" s="23" t="s">
        <v>76</v>
      </c>
      <c r="J5411" s="23" t="s">
        <v>187</v>
      </c>
      <c r="K5411" s="23" t="s">
        <v>57</v>
      </c>
      <c r="L5411" s="23">
        <v>2</v>
      </c>
      <c r="M5411" s="23">
        <v>93.99</v>
      </c>
      <c r="N5411" s="23">
        <v>5</v>
      </c>
      <c r="O5411" s="23">
        <v>5</v>
      </c>
      <c r="P5411" s="23" t="s">
        <v>65</v>
      </c>
      <c r="Q5411" s="23" t="s">
        <v>34</v>
      </c>
      <c r="R5411" s="23">
        <f t="shared" si="420"/>
        <v>1</v>
      </c>
      <c r="S5411" s="23" t="str">
        <f t="shared" si="421"/>
        <v>ORD105410_20250917_CUST00031_MED009</v>
      </c>
      <c r="T5411" s="23">
        <f t="shared" si="422"/>
        <v>1</v>
      </c>
      <c r="U5411" s="6">
        <f t="shared" si="423"/>
        <v>187.98</v>
      </c>
      <c r="V5411" s="6">
        <f>tbl_Raw_Data[[#This Row],[Discount_Pct]]*tbl_Raw_Data[[#This Row],[Gross_Amount]]/100</f>
        <v>9.3989999999999991</v>
      </c>
      <c r="W5411" s="6">
        <f>tbl_Raw_Data[[#This Row],[Gross_Amount]]-tbl_Raw_Data[[#This Row],[Discount_Amount]]</f>
        <v>178.58099999999999</v>
      </c>
      <c r="X5411" s="6">
        <f>tbl_Raw_Data[[#This Row],[Net_Amount_Before_Tax]]*tbl_Raw_Data[[#This Row],[Tax_Pct]]/100</f>
        <v>8.9290500000000002</v>
      </c>
      <c r="Y5411" s="6">
        <f>tbl_Raw_Data[[#This Row],[Net_Amount_Before_Tax]]+tbl_Raw_Data[[#This Row],[Tax_Amount]]</f>
        <v>187.51004999999998</v>
      </c>
      <c r="Z5411" s="6">
        <f t="shared" si="424"/>
        <v>3</v>
      </c>
    </row>
    <row r="5412" spans="1:26" x14ac:dyDescent="0.3">
      <c r="A5412" s="23" t="s">
        <v>7504</v>
      </c>
      <c r="B5412" s="34">
        <v>45644</v>
      </c>
      <c r="C5412" s="23" t="s">
        <v>2393</v>
      </c>
      <c r="D5412" s="23" t="s">
        <v>123</v>
      </c>
      <c r="E5412" s="23" t="s">
        <v>101</v>
      </c>
      <c r="F5412" s="23">
        <v>226016</v>
      </c>
      <c r="G5412" s="23" t="s">
        <v>119</v>
      </c>
      <c r="H5412" s="23" t="s">
        <v>120</v>
      </c>
      <c r="I5412" s="23" t="s">
        <v>32</v>
      </c>
      <c r="J5412" s="23" t="s">
        <v>64</v>
      </c>
      <c r="K5412" s="23" t="s">
        <v>57</v>
      </c>
      <c r="L5412" s="23">
        <v>2</v>
      </c>
      <c r="M5412" s="23">
        <v>62.24</v>
      </c>
      <c r="N5412" s="23">
        <v>10</v>
      </c>
      <c r="O5412" s="23">
        <v>5</v>
      </c>
      <c r="P5412" s="23" t="s">
        <v>43</v>
      </c>
      <c r="Q5412" s="23" t="s">
        <v>34</v>
      </c>
      <c r="R5412" s="23">
        <f t="shared" si="420"/>
        <v>1</v>
      </c>
      <c r="S5412" s="23" t="str">
        <f t="shared" si="421"/>
        <v>ORD105410_20241218_CUST01877_MED010</v>
      </c>
      <c r="T5412" s="23">
        <f t="shared" si="422"/>
        <v>1</v>
      </c>
      <c r="U5412" s="6">
        <f t="shared" si="423"/>
        <v>124.48</v>
      </c>
      <c r="V5412" s="6">
        <f>tbl_Raw_Data[[#This Row],[Discount_Pct]]*tbl_Raw_Data[[#This Row],[Gross_Amount]]/100</f>
        <v>12.448</v>
      </c>
      <c r="W5412" s="6">
        <f>tbl_Raw_Data[[#This Row],[Gross_Amount]]-tbl_Raw_Data[[#This Row],[Discount_Amount]]</f>
        <v>112.03200000000001</v>
      </c>
      <c r="X5412" s="6">
        <f>tbl_Raw_Data[[#This Row],[Net_Amount_Before_Tax]]*tbl_Raw_Data[[#This Row],[Tax_Pct]]/100</f>
        <v>5.6016000000000012</v>
      </c>
      <c r="Y5412" s="6">
        <f>tbl_Raw_Data[[#This Row],[Net_Amount_Before_Tax]]+tbl_Raw_Data[[#This Row],[Tax_Amount]]</f>
        <v>117.63360000000002</v>
      </c>
      <c r="Z5412" s="6">
        <f t="shared" si="424"/>
        <v>3</v>
      </c>
    </row>
    <row r="5413" spans="1:26" x14ac:dyDescent="0.3">
      <c r="A5413" s="23" t="s">
        <v>7505</v>
      </c>
      <c r="B5413" s="34">
        <v>45939</v>
      </c>
      <c r="C5413" s="23" t="s">
        <v>1542</v>
      </c>
      <c r="D5413" s="23" t="s">
        <v>87</v>
      </c>
      <c r="E5413" s="23" t="s">
        <v>88</v>
      </c>
      <c r="F5413" s="23">
        <v>600040</v>
      </c>
      <c r="G5413" s="23" t="s">
        <v>119</v>
      </c>
      <c r="H5413" s="23" t="s">
        <v>120</v>
      </c>
      <c r="I5413" s="23" t="s">
        <v>32</v>
      </c>
      <c r="J5413" s="23" t="s">
        <v>64</v>
      </c>
      <c r="K5413" s="23" t="s">
        <v>57</v>
      </c>
      <c r="L5413" s="23">
        <v>3</v>
      </c>
      <c r="M5413" s="23">
        <v>74.13</v>
      </c>
      <c r="N5413" s="23">
        <v>10</v>
      </c>
      <c r="O5413" s="23">
        <v>5</v>
      </c>
      <c r="P5413" s="23" t="s">
        <v>25</v>
      </c>
      <c r="Q5413" s="23" t="s">
        <v>44</v>
      </c>
      <c r="R5413" s="23">
        <f t="shared" si="420"/>
        <v>1</v>
      </c>
      <c r="S5413" s="23" t="str">
        <f t="shared" si="421"/>
        <v>ORD105412_20251009_CUST00526_MED010</v>
      </c>
      <c r="T5413" s="23">
        <f t="shared" si="422"/>
        <v>1</v>
      </c>
      <c r="U5413" s="6">
        <f t="shared" si="423"/>
        <v>222.39</v>
      </c>
      <c r="V5413" s="6">
        <f>tbl_Raw_Data[[#This Row],[Discount_Pct]]*tbl_Raw_Data[[#This Row],[Gross_Amount]]/100</f>
        <v>22.238999999999997</v>
      </c>
      <c r="W5413" s="6">
        <f>tbl_Raw_Data[[#This Row],[Gross_Amount]]-tbl_Raw_Data[[#This Row],[Discount_Amount]]</f>
        <v>200.15099999999998</v>
      </c>
      <c r="X5413" s="6">
        <f>tbl_Raw_Data[[#This Row],[Net_Amount_Before_Tax]]*tbl_Raw_Data[[#This Row],[Tax_Pct]]/100</f>
        <v>10.007549999999998</v>
      </c>
      <c r="Y5413" s="6">
        <f>tbl_Raw_Data[[#This Row],[Net_Amount_Before_Tax]]+tbl_Raw_Data[[#This Row],[Tax_Amount]]</f>
        <v>210.15854999999999</v>
      </c>
      <c r="Z5413" s="6">
        <f t="shared" si="424"/>
        <v>0</v>
      </c>
    </row>
    <row r="5414" spans="1:26" x14ac:dyDescent="0.3">
      <c r="A5414" s="23" t="s">
        <v>7506</v>
      </c>
      <c r="B5414" s="34">
        <v>45297</v>
      </c>
      <c r="C5414" s="23" t="s">
        <v>5977</v>
      </c>
      <c r="D5414" s="23" t="s">
        <v>72</v>
      </c>
      <c r="E5414" s="23" t="s">
        <v>73</v>
      </c>
      <c r="F5414" s="23">
        <v>302021</v>
      </c>
      <c r="G5414" s="23" t="s">
        <v>94</v>
      </c>
      <c r="H5414" s="23" t="s">
        <v>95</v>
      </c>
      <c r="I5414" s="23" t="s">
        <v>84</v>
      </c>
      <c r="J5414" s="23" t="s">
        <v>42</v>
      </c>
      <c r="K5414" s="23" t="s">
        <v>24</v>
      </c>
      <c r="L5414" s="23">
        <v>2</v>
      </c>
      <c r="M5414" s="23">
        <v>82.11</v>
      </c>
      <c r="N5414" s="23">
        <v>5</v>
      </c>
      <c r="O5414" s="23">
        <v>5</v>
      </c>
      <c r="P5414" s="23" t="s">
        <v>43</v>
      </c>
      <c r="Q5414" s="23" t="s">
        <v>34</v>
      </c>
      <c r="R5414" s="23">
        <f t="shared" si="420"/>
        <v>1</v>
      </c>
      <c r="S5414" s="23" t="str">
        <f t="shared" si="421"/>
        <v>ORD105413_20240106_CUST03087_MED021</v>
      </c>
      <c r="T5414" s="23">
        <f t="shared" si="422"/>
        <v>1</v>
      </c>
      <c r="U5414" s="6">
        <f t="shared" si="423"/>
        <v>164.22</v>
      </c>
      <c r="V5414" s="6">
        <f>tbl_Raw_Data[[#This Row],[Discount_Pct]]*tbl_Raw_Data[[#This Row],[Gross_Amount]]/100</f>
        <v>8.2110000000000003</v>
      </c>
      <c r="W5414" s="6">
        <f>tbl_Raw_Data[[#This Row],[Gross_Amount]]-tbl_Raw_Data[[#This Row],[Discount_Amount]]</f>
        <v>156.00899999999999</v>
      </c>
      <c r="X5414" s="6">
        <f>tbl_Raw_Data[[#This Row],[Net_Amount_Before_Tax]]*tbl_Raw_Data[[#This Row],[Tax_Pct]]/100</f>
        <v>7.8004499999999997</v>
      </c>
      <c r="Y5414" s="6">
        <f>tbl_Raw_Data[[#This Row],[Net_Amount_Before_Tax]]+tbl_Raw_Data[[#This Row],[Tax_Amount]]</f>
        <v>163.80945</v>
      </c>
      <c r="Z5414" s="6">
        <f t="shared" si="424"/>
        <v>2</v>
      </c>
    </row>
    <row r="5415" spans="1:26" x14ac:dyDescent="0.3">
      <c r="A5415" s="23" t="s">
        <v>7507</v>
      </c>
      <c r="B5415" s="34">
        <v>45976</v>
      </c>
      <c r="C5415" s="23" t="s">
        <v>7508</v>
      </c>
      <c r="D5415" s="23" t="s">
        <v>19</v>
      </c>
      <c r="E5415" s="23" t="s">
        <v>19</v>
      </c>
      <c r="F5415" s="23">
        <v>110001</v>
      </c>
      <c r="G5415" s="23" t="s">
        <v>283</v>
      </c>
      <c r="H5415" s="23" t="s">
        <v>284</v>
      </c>
      <c r="I5415" s="23" t="s">
        <v>104</v>
      </c>
      <c r="J5415" s="23" t="s">
        <v>42</v>
      </c>
      <c r="K5415" s="23" t="s">
        <v>57</v>
      </c>
      <c r="L5415" s="23">
        <v>2</v>
      </c>
      <c r="M5415" s="23">
        <v>264.49</v>
      </c>
      <c r="N5415" s="23">
        <v>10</v>
      </c>
      <c r="O5415" s="23">
        <v>5</v>
      </c>
      <c r="P5415" s="23" t="s">
        <v>58</v>
      </c>
      <c r="Q5415" s="23" t="s">
        <v>26</v>
      </c>
      <c r="R5415" s="23">
        <f t="shared" si="420"/>
        <v>1</v>
      </c>
      <c r="S5415" s="23" t="str">
        <f t="shared" si="421"/>
        <v>ORD105414_20251115_CUST01846_MED030</v>
      </c>
      <c r="T5415" s="23">
        <f t="shared" si="422"/>
        <v>1</v>
      </c>
      <c r="U5415" s="6">
        <f t="shared" si="423"/>
        <v>528.98</v>
      </c>
      <c r="V5415" s="6">
        <f>tbl_Raw_Data[[#This Row],[Discount_Pct]]*tbl_Raw_Data[[#This Row],[Gross_Amount]]/100</f>
        <v>52.898000000000003</v>
      </c>
      <c r="W5415" s="6">
        <f>tbl_Raw_Data[[#This Row],[Gross_Amount]]-tbl_Raw_Data[[#This Row],[Discount_Amount]]</f>
        <v>476.08199999999999</v>
      </c>
      <c r="X5415" s="6">
        <f>tbl_Raw_Data[[#This Row],[Net_Amount_Before_Tax]]*tbl_Raw_Data[[#This Row],[Tax_Pct]]/100</f>
        <v>23.804099999999998</v>
      </c>
      <c r="Y5415" s="6">
        <f>tbl_Raw_Data[[#This Row],[Net_Amount_Before_Tax]]+tbl_Raw_Data[[#This Row],[Tax_Amount]]</f>
        <v>499.8861</v>
      </c>
      <c r="Z5415" s="6">
        <f t="shared" si="424"/>
        <v>1</v>
      </c>
    </row>
    <row r="5416" spans="1:26" x14ac:dyDescent="0.3">
      <c r="A5416" s="23" t="s">
        <v>7509</v>
      </c>
      <c r="B5416" s="34">
        <v>45483</v>
      </c>
      <c r="C5416" s="23" t="s">
        <v>7510</v>
      </c>
      <c r="D5416" s="23" t="s">
        <v>87</v>
      </c>
      <c r="E5416" s="23" t="s">
        <v>88</v>
      </c>
      <c r="F5416" s="23">
        <v>600100</v>
      </c>
      <c r="G5416" s="23" t="s">
        <v>132</v>
      </c>
      <c r="H5416" s="23" t="s">
        <v>133</v>
      </c>
      <c r="I5416" s="23" t="s">
        <v>134</v>
      </c>
      <c r="J5416" s="23" t="s">
        <v>135</v>
      </c>
      <c r="K5416" s="23" t="s">
        <v>57</v>
      </c>
      <c r="L5416" s="23">
        <v>2</v>
      </c>
      <c r="M5416" s="23">
        <v>75.08</v>
      </c>
      <c r="N5416" s="23">
        <v>20</v>
      </c>
      <c r="O5416" s="23">
        <v>5</v>
      </c>
      <c r="P5416" s="23" t="s">
        <v>65</v>
      </c>
      <c r="Q5416" s="23" t="s">
        <v>90</v>
      </c>
      <c r="R5416" s="23">
        <f t="shared" si="420"/>
        <v>1</v>
      </c>
      <c r="S5416" s="23" t="str">
        <f t="shared" si="421"/>
        <v>ORD105415_20240710_CUST00108_MED007</v>
      </c>
      <c r="T5416" s="23">
        <f t="shared" si="422"/>
        <v>1</v>
      </c>
      <c r="U5416" s="6">
        <f t="shared" si="423"/>
        <v>150.16</v>
      </c>
      <c r="V5416" s="6">
        <f>tbl_Raw_Data[[#This Row],[Discount_Pct]]*tbl_Raw_Data[[#This Row],[Gross_Amount]]/100</f>
        <v>30.031999999999996</v>
      </c>
      <c r="W5416" s="6">
        <f>tbl_Raw_Data[[#This Row],[Gross_Amount]]-tbl_Raw_Data[[#This Row],[Discount_Amount]]</f>
        <v>120.128</v>
      </c>
      <c r="X5416" s="6">
        <f>tbl_Raw_Data[[#This Row],[Net_Amount_Before_Tax]]*tbl_Raw_Data[[#This Row],[Tax_Pct]]/100</f>
        <v>6.0064000000000002</v>
      </c>
      <c r="Y5416" s="6">
        <f>tbl_Raw_Data[[#This Row],[Net_Amount_Before_Tax]]+tbl_Raw_Data[[#This Row],[Tax_Amount]]</f>
        <v>126.1344</v>
      </c>
      <c r="Z5416" s="6">
        <f t="shared" si="424"/>
        <v>0</v>
      </c>
    </row>
    <row r="5417" spans="1:26" x14ac:dyDescent="0.3">
      <c r="A5417" s="23" t="s">
        <v>7511</v>
      </c>
      <c r="B5417" s="34">
        <v>45822</v>
      </c>
      <c r="C5417" s="23" t="s">
        <v>5683</v>
      </c>
      <c r="D5417" s="23" t="s">
        <v>123</v>
      </c>
      <c r="E5417" s="23" t="s">
        <v>101</v>
      </c>
      <c r="F5417" s="23">
        <v>226010</v>
      </c>
      <c r="G5417" s="23" t="s">
        <v>107</v>
      </c>
      <c r="H5417" s="23" t="s">
        <v>108</v>
      </c>
      <c r="I5417" s="23" t="s">
        <v>63</v>
      </c>
      <c r="J5417" s="23" t="s">
        <v>42</v>
      </c>
      <c r="K5417" s="23" t="s">
        <v>57</v>
      </c>
      <c r="L5417" s="23">
        <v>2</v>
      </c>
      <c r="M5417" s="23">
        <v>92.54</v>
      </c>
      <c r="N5417" s="23">
        <v>15</v>
      </c>
      <c r="O5417" s="23">
        <v>18</v>
      </c>
      <c r="P5417" s="23" t="s">
        <v>25</v>
      </c>
      <c r="Q5417" s="23" t="s">
        <v>44</v>
      </c>
      <c r="R5417" s="23">
        <f t="shared" si="420"/>
        <v>1</v>
      </c>
      <c r="S5417" s="23" t="str">
        <f t="shared" si="421"/>
        <v>ORD105416_20250614_CUST01026_MED005</v>
      </c>
      <c r="T5417" s="23">
        <f t="shared" si="422"/>
        <v>1</v>
      </c>
      <c r="U5417" s="6">
        <f t="shared" si="423"/>
        <v>185.08</v>
      </c>
      <c r="V5417" s="6">
        <f>tbl_Raw_Data[[#This Row],[Discount_Pct]]*tbl_Raw_Data[[#This Row],[Gross_Amount]]/100</f>
        <v>27.762000000000004</v>
      </c>
      <c r="W5417" s="6">
        <f>tbl_Raw_Data[[#This Row],[Gross_Amount]]-tbl_Raw_Data[[#This Row],[Discount_Amount]]</f>
        <v>157.31800000000001</v>
      </c>
      <c r="X5417" s="6">
        <f>tbl_Raw_Data[[#This Row],[Net_Amount_Before_Tax]]*tbl_Raw_Data[[#This Row],[Tax_Pct]]/100</f>
        <v>28.317240000000002</v>
      </c>
      <c r="Y5417" s="6">
        <f>tbl_Raw_Data[[#This Row],[Net_Amount_Before_Tax]]+tbl_Raw_Data[[#This Row],[Tax_Amount]]</f>
        <v>185.63524000000001</v>
      </c>
      <c r="Z5417" s="6">
        <f t="shared" si="424"/>
        <v>0</v>
      </c>
    </row>
    <row r="5418" spans="1:26" x14ac:dyDescent="0.3">
      <c r="A5418" s="23" t="s">
        <v>7512</v>
      </c>
      <c r="B5418" s="34">
        <v>45854</v>
      </c>
      <c r="C5418" s="23" t="s">
        <v>5580</v>
      </c>
      <c r="D5418" s="23" t="s">
        <v>100</v>
      </c>
      <c r="E5418" s="23" t="s">
        <v>101</v>
      </c>
      <c r="F5418" s="23">
        <v>201301</v>
      </c>
      <c r="G5418" s="23" t="s">
        <v>192</v>
      </c>
      <c r="H5418" s="23" t="s">
        <v>193</v>
      </c>
      <c r="I5418" s="23" t="s">
        <v>41</v>
      </c>
      <c r="J5418" s="23" t="s">
        <v>194</v>
      </c>
      <c r="K5418" s="23" t="s">
        <v>24</v>
      </c>
      <c r="L5418" s="23">
        <v>3</v>
      </c>
      <c r="M5418" s="23">
        <v>33</v>
      </c>
      <c r="N5418" s="23">
        <v>0</v>
      </c>
      <c r="O5418" s="23">
        <v>5</v>
      </c>
      <c r="P5418" s="23" t="s">
        <v>58</v>
      </c>
      <c r="Q5418" s="23" t="s">
        <v>90</v>
      </c>
      <c r="R5418" s="23">
        <f t="shared" si="420"/>
        <v>1</v>
      </c>
      <c r="S5418" s="23" t="str">
        <f t="shared" si="421"/>
        <v>ORD105417_20250716_CUST00547_MED002</v>
      </c>
      <c r="T5418" s="23">
        <f t="shared" si="422"/>
        <v>1</v>
      </c>
      <c r="U5418" s="6">
        <f t="shared" si="423"/>
        <v>99</v>
      </c>
      <c r="V5418" s="6">
        <f>tbl_Raw_Data[[#This Row],[Discount_Pct]]*tbl_Raw_Data[[#This Row],[Gross_Amount]]/100</f>
        <v>0</v>
      </c>
      <c r="W5418" s="6">
        <f>tbl_Raw_Data[[#This Row],[Gross_Amount]]-tbl_Raw_Data[[#This Row],[Discount_Amount]]</f>
        <v>99</v>
      </c>
      <c r="X5418" s="6">
        <f>tbl_Raw_Data[[#This Row],[Net_Amount_Before_Tax]]*tbl_Raw_Data[[#This Row],[Tax_Pct]]/100</f>
        <v>4.95</v>
      </c>
      <c r="Y5418" s="6">
        <f>tbl_Raw_Data[[#This Row],[Net_Amount_Before_Tax]]+tbl_Raw_Data[[#This Row],[Tax_Amount]]</f>
        <v>103.95</v>
      </c>
      <c r="Z5418" s="6">
        <f t="shared" si="424"/>
        <v>2</v>
      </c>
    </row>
    <row r="5419" spans="1:26" x14ac:dyDescent="0.3">
      <c r="A5419" s="23" t="s">
        <v>7513</v>
      </c>
      <c r="B5419" s="34">
        <v>45296</v>
      </c>
      <c r="C5419" s="23" t="s">
        <v>4142</v>
      </c>
      <c r="D5419" s="23" t="s">
        <v>72</v>
      </c>
      <c r="E5419" s="23" t="s">
        <v>73</v>
      </c>
      <c r="F5419" s="23">
        <v>302019</v>
      </c>
      <c r="G5419" s="23" t="s">
        <v>30</v>
      </c>
      <c r="H5419" s="23" t="s">
        <v>31</v>
      </c>
      <c r="I5419" s="23" t="s">
        <v>32</v>
      </c>
      <c r="J5419" s="23" t="s">
        <v>23</v>
      </c>
      <c r="K5419" s="23" t="s">
        <v>24</v>
      </c>
      <c r="L5419" s="23">
        <v>4</v>
      </c>
      <c r="M5419" s="23">
        <v>125.03</v>
      </c>
      <c r="N5419" s="23">
        <v>0</v>
      </c>
      <c r="O5419" s="23">
        <v>5</v>
      </c>
      <c r="P5419" s="23" t="s">
        <v>43</v>
      </c>
      <c r="Q5419" s="23" t="s">
        <v>34</v>
      </c>
      <c r="R5419" s="23">
        <f t="shared" si="420"/>
        <v>1</v>
      </c>
      <c r="S5419" s="23" t="str">
        <f t="shared" si="421"/>
        <v>ORD105418_20240105_CUST02433_MED017</v>
      </c>
      <c r="T5419" s="23">
        <f t="shared" si="422"/>
        <v>1</v>
      </c>
      <c r="U5419" s="6">
        <f t="shared" si="423"/>
        <v>500.12</v>
      </c>
      <c r="V5419" s="6">
        <f>tbl_Raw_Data[[#This Row],[Discount_Pct]]*tbl_Raw_Data[[#This Row],[Gross_Amount]]/100</f>
        <v>0</v>
      </c>
      <c r="W5419" s="6">
        <f>tbl_Raw_Data[[#This Row],[Gross_Amount]]-tbl_Raw_Data[[#This Row],[Discount_Amount]]</f>
        <v>500.12</v>
      </c>
      <c r="X5419" s="6">
        <f>tbl_Raw_Data[[#This Row],[Net_Amount_Before_Tax]]*tbl_Raw_Data[[#This Row],[Tax_Pct]]/100</f>
        <v>25.006</v>
      </c>
      <c r="Y5419" s="6">
        <f>tbl_Raw_Data[[#This Row],[Net_Amount_Before_Tax]]+tbl_Raw_Data[[#This Row],[Tax_Amount]]</f>
        <v>525.12599999999998</v>
      </c>
      <c r="Z5419" s="6">
        <f t="shared" si="424"/>
        <v>2</v>
      </c>
    </row>
    <row r="5420" spans="1:26" x14ac:dyDescent="0.3">
      <c r="A5420" s="23" t="s">
        <v>7513</v>
      </c>
      <c r="B5420" s="34">
        <v>46012</v>
      </c>
      <c r="C5420" s="23" t="s">
        <v>6979</v>
      </c>
      <c r="D5420" s="23" t="s">
        <v>123</v>
      </c>
      <c r="E5420" s="23" t="s">
        <v>101</v>
      </c>
      <c r="F5420" s="23">
        <v>226021</v>
      </c>
      <c r="G5420" s="23" t="s">
        <v>185</v>
      </c>
      <c r="H5420" s="23" t="s">
        <v>186</v>
      </c>
      <c r="I5420" s="23" t="s">
        <v>76</v>
      </c>
      <c r="J5420" s="23" t="s">
        <v>187</v>
      </c>
      <c r="K5420" s="23" t="s">
        <v>57</v>
      </c>
      <c r="L5420" s="23">
        <v>3</v>
      </c>
      <c r="M5420" s="23">
        <v>82.09</v>
      </c>
      <c r="N5420" s="23">
        <v>5</v>
      </c>
      <c r="O5420" s="23">
        <v>5</v>
      </c>
      <c r="P5420" s="23" t="s">
        <v>89</v>
      </c>
      <c r="Q5420" s="23" t="s">
        <v>34</v>
      </c>
      <c r="R5420" s="23">
        <f t="shared" si="420"/>
        <v>1</v>
      </c>
      <c r="S5420" s="23" t="str">
        <f t="shared" si="421"/>
        <v>ORD105418_20251221_CUST03284_MED009</v>
      </c>
      <c r="T5420" s="23">
        <f t="shared" si="422"/>
        <v>1</v>
      </c>
      <c r="U5420" s="6">
        <f t="shared" si="423"/>
        <v>246.27</v>
      </c>
      <c r="V5420" s="6">
        <f>tbl_Raw_Data[[#This Row],[Discount_Pct]]*tbl_Raw_Data[[#This Row],[Gross_Amount]]/100</f>
        <v>12.313500000000001</v>
      </c>
      <c r="W5420" s="6">
        <f>tbl_Raw_Data[[#This Row],[Gross_Amount]]-tbl_Raw_Data[[#This Row],[Discount_Amount]]</f>
        <v>233.95650000000001</v>
      </c>
      <c r="X5420" s="6">
        <f>tbl_Raw_Data[[#This Row],[Net_Amount_Before_Tax]]*tbl_Raw_Data[[#This Row],[Tax_Pct]]/100</f>
        <v>11.697825</v>
      </c>
      <c r="Y5420" s="6">
        <f>tbl_Raw_Data[[#This Row],[Net_Amount_Before_Tax]]+tbl_Raw_Data[[#This Row],[Tax_Amount]]</f>
        <v>245.654325</v>
      </c>
      <c r="Z5420" s="6">
        <f t="shared" si="424"/>
        <v>3</v>
      </c>
    </row>
    <row r="5421" spans="1:26" x14ac:dyDescent="0.3">
      <c r="A5421" s="23" t="s">
        <v>7514</v>
      </c>
      <c r="B5421" s="34">
        <v>45452</v>
      </c>
      <c r="C5421" s="23" t="s">
        <v>4596</v>
      </c>
      <c r="D5421" s="23" t="s">
        <v>37</v>
      </c>
      <c r="E5421" s="23" t="s">
        <v>38</v>
      </c>
      <c r="F5421" s="23">
        <v>452010</v>
      </c>
      <c r="G5421" s="23" t="s">
        <v>256</v>
      </c>
      <c r="H5421" s="23" t="s">
        <v>257</v>
      </c>
      <c r="I5421" s="23" t="s">
        <v>22</v>
      </c>
      <c r="J5421" s="23" t="s">
        <v>258</v>
      </c>
      <c r="K5421" s="23" t="s">
        <v>57</v>
      </c>
      <c r="L5421" s="23">
        <v>2</v>
      </c>
      <c r="M5421" s="23">
        <v>67.510000000000005</v>
      </c>
      <c r="N5421" s="23">
        <v>15</v>
      </c>
      <c r="O5421" s="23">
        <v>5</v>
      </c>
      <c r="P5421" s="23" t="s">
        <v>65</v>
      </c>
      <c r="Q5421" s="23" t="s">
        <v>34</v>
      </c>
      <c r="R5421" s="23">
        <f t="shared" si="420"/>
        <v>1</v>
      </c>
      <c r="S5421" s="23" t="str">
        <f t="shared" si="421"/>
        <v>ORD105420_20240609_CUST02007_MED025</v>
      </c>
      <c r="T5421" s="23">
        <f t="shared" si="422"/>
        <v>1</v>
      </c>
      <c r="U5421" s="6">
        <f t="shared" si="423"/>
        <v>135.02000000000001</v>
      </c>
      <c r="V5421" s="6">
        <f>tbl_Raw_Data[[#This Row],[Discount_Pct]]*tbl_Raw_Data[[#This Row],[Gross_Amount]]/100</f>
        <v>20.253</v>
      </c>
      <c r="W5421" s="6">
        <f>tbl_Raw_Data[[#This Row],[Gross_Amount]]-tbl_Raw_Data[[#This Row],[Discount_Amount]]</f>
        <v>114.76700000000001</v>
      </c>
      <c r="X5421" s="6">
        <f>tbl_Raw_Data[[#This Row],[Net_Amount_Before_Tax]]*tbl_Raw_Data[[#This Row],[Tax_Pct]]/100</f>
        <v>5.7383500000000005</v>
      </c>
      <c r="Y5421" s="6">
        <f>tbl_Raw_Data[[#This Row],[Net_Amount_Before_Tax]]+tbl_Raw_Data[[#This Row],[Tax_Amount]]</f>
        <v>120.50535000000001</v>
      </c>
      <c r="Z5421" s="6">
        <f t="shared" si="424"/>
        <v>2</v>
      </c>
    </row>
    <row r="5422" spans="1:26" x14ac:dyDescent="0.3">
      <c r="A5422" s="23" t="s">
        <v>7514</v>
      </c>
      <c r="B5422" s="34">
        <v>45980</v>
      </c>
      <c r="C5422" s="23" t="s">
        <v>3708</v>
      </c>
      <c r="D5422" s="23" t="s">
        <v>92</v>
      </c>
      <c r="E5422" s="23" t="s">
        <v>93</v>
      </c>
      <c r="F5422" s="23">
        <v>560066</v>
      </c>
      <c r="G5422" s="23" t="s">
        <v>145</v>
      </c>
      <c r="H5422" s="23" t="s">
        <v>146</v>
      </c>
      <c r="I5422" s="23" t="s">
        <v>147</v>
      </c>
      <c r="J5422" s="23" t="s">
        <v>148</v>
      </c>
      <c r="K5422" s="23" t="s">
        <v>24</v>
      </c>
      <c r="L5422" s="23">
        <v>2</v>
      </c>
      <c r="M5422" s="23">
        <v>118.61</v>
      </c>
      <c r="N5422" s="23">
        <v>0</v>
      </c>
      <c r="O5422" s="23">
        <v>5</v>
      </c>
      <c r="P5422" s="23" t="s">
        <v>89</v>
      </c>
      <c r="Q5422" s="23" t="s">
        <v>34</v>
      </c>
      <c r="R5422" s="23">
        <f t="shared" si="420"/>
        <v>1</v>
      </c>
      <c r="S5422" s="23" t="str">
        <f t="shared" si="421"/>
        <v>ORD105420_20251119_CUST00688_MED016</v>
      </c>
      <c r="T5422" s="23">
        <f t="shared" si="422"/>
        <v>1</v>
      </c>
      <c r="U5422" s="6">
        <f t="shared" si="423"/>
        <v>237.22</v>
      </c>
      <c r="V5422" s="6">
        <f>tbl_Raw_Data[[#This Row],[Discount_Pct]]*tbl_Raw_Data[[#This Row],[Gross_Amount]]/100</f>
        <v>0</v>
      </c>
      <c r="W5422" s="6">
        <f>tbl_Raw_Data[[#This Row],[Gross_Amount]]-tbl_Raw_Data[[#This Row],[Discount_Amount]]</f>
        <v>237.22</v>
      </c>
      <c r="X5422" s="6">
        <f>tbl_Raw_Data[[#This Row],[Net_Amount_Before_Tax]]*tbl_Raw_Data[[#This Row],[Tax_Pct]]/100</f>
        <v>11.860999999999999</v>
      </c>
      <c r="Y5422" s="6">
        <f>tbl_Raw_Data[[#This Row],[Net_Amount_Before_Tax]]+tbl_Raw_Data[[#This Row],[Tax_Amount]]</f>
        <v>249.08099999999999</v>
      </c>
      <c r="Z5422" s="6">
        <f t="shared" si="424"/>
        <v>2</v>
      </c>
    </row>
    <row r="5423" spans="1:26" x14ac:dyDescent="0.3">
      <c r="A5423" s="23" t="s">
        <v>7515</v>
      </c>
      <c r="B5423" s="34">
        <v>45919</v>
      </c>
      <c r="C5423" s="23" t="s">
        <v>6591</v>
      </c>
      <c r="D5423" s="23" t="s">
        <v>183</v>
      </c>
      <c r="E5423" s="23" t="s">
        <v>184</v>
      </c>
      <c r="F5423" s="23">
        <v>122002</v>
      </c>
      <c r="G5423" s="23" t="s">
        <v>20</v>
      </c>
      <c r="H5423" s="23" t="s">
        <v>21</v>
      </c>
      <c r="I5423" s="23" t="s">
        <v>22</v>
      </c>
      <c r="J5423" s="23" t="s">
        <v>23</v>
      </c>
      <c r="K5423" s="23" t="s">
        <v>24</v>
      </c>
      <c r="L5423" s="23">
        <v>2</v>
      </c>
      <c r="M5423" s="23">
        <v>152.63999999999999</v>
      </c>
      <c r="N5423" s="23">
        <v>0</v>
      </c>
      <c r="O5423" s="23">
        <v>5</v>
      </c>
      <c r="P5423" s="23" t="s">
        <v>43</v>
      </c>
      <c r="Q5423" s="23" t="s">
        <v>34</v>
      </c>
      <c r="R5423" s="23">
        <f t="shared" si="420"/>
        <v>1</v>
      </c>
      <c r="S5423" s="23" t="str">
        <f t="shared" si="421"/>
        <v>ORD105422_20250919_CUST02832_MED024</v>
      </c>
      <c r="T5423" s="23">
        <f t="shared" si="422"/>
        <v>1</v>
      </c>
      <c r="U5423" s="6">
        <f t="shared" si="423"/>
        <v>305.27999999999997</v>
      </c>
      <c r="V5423" s="6">
        <f>tbl_Raw_Data[[#This Row],[Discount_Pct]]*tbl_Raw_Data[[#This Row],[Gross_Amount]]/100</f>
        <v>0</v>
      </c>
      <c r="W5423" s="6">
        <f>tbl_Raw_Data[[#This Row],[Gross_Amount]]-tbl_Raw_Data[[#This Row],[Discount_Amount]]</f>
        <v>305.27999999999997</v>
      </c>
      <c r="X5423" s="6">
        <f>tbl_Raw_Data[[#This Row],[Net_Amount_Before_Tax]]*tbl_Raw_Data[[#This Row],[Tax_Pct]]/100</f>
        <v>15.263999999999999</v>
      </c>
      <c r="Y5423" s="6">
        <f>tbl_Raw_Data[[#This Row],[Net_Amount_Before_Tax]]+tbl_Raw_Data[[#This Row],[Tax_Amount]]</f>
        <v>320.54399999999998</v>
      </c>
      <c r="Z5423" s="6">
        <f t="shared" si="424"/>
        <v>2</v>
      </c>
    </row>
    <row r="5424" spans="1:26" x14ac:dyDescent="0.3">
      <c r="A5424" s="23" t="s">
        <v>7516</v>
      </c>
      <c r="B5424" s="34">
        <v>45856</v>
      </c>
      <c r="C5424" s="23" t="s">
        <v>5699</v>
      </c>
      <c r="D5424" s="23" t="s">
        <v>37</v>
      </c>
      <c r="E5424" s="23" t="s">
        <v>38</v>
      </c>
      <c r="F5424" s="23">
        <v>452020</v>
      </c>
      <c r="G5424" s="23" t="s">
        <v>94</v>
      </c>
      <c r="H5424" s="23" t="s">
        <v>95</v>
      </c>
      <c r="I5424" s="23" t="s">
        <v>84</v>
      </c>
      <c r="J5424" s="23" t="s">
        <v>42</v>
      </c>
      <c r="K5424" s="23" t="s">
        <v>24</v>
      </c>
      <c r="L5424" s="23">
        <v>2</v>
      </c>
      <c r="M5424" s="23">
        <v>86.37</v>
      </c>
      <c r="N5424" s="23">
        <v>0</v>
      </c>
      <c r="O5424" s="23">
        <v>12</v>
      </c>
      <c r="P5424" s="23" t="s">
        <v>25</v>
      </c>
      <c r="Q5424" s="23" t="s">
        <v>90</v>
      </c>
      <c r="R5424" s="23">
        <f t="shared" si="420"/>
        <v>1</v>
      </c>
      <c r="S5424" s="23" t="str">
        <f t="shared" si="421"/>
        <v>ORD105423_20250718_CUST00019_MED021</v>
      </c>
      <c r="T5424" s="23">
        <f t="shared" si="422"/>
        <v>1</v>
      </c>
      <c r="U5424" s="6">
        <f t="shared" si="423"/>
        <v>172.74</v>
      </c>
      <c r="V5424" s="6">
        <f>tbl_Raw_Data[[#This Row],[Discount_Pct]]*tbl_Raw_Data[[#This Row],[Gross_Amount]]/100</f>
        <v>0</v>
      </c>
      <c r="W5424" s="6">
        <f>tbl_Raw_Data[[#This Row],[Gross_Amount]]-tbl_Raw_Data[[#This Row],[Discount_Amount]]</f>
        <v>172.74</v>
      </c>
      <c r="X5424" s="6">
        <f>tbl_Raw_Data[[#This Row],[Net_Amount_Before_Tax]]*tbl_Raw_Data[[#This Row],[Tax_Pct]]/100</f>
        <v>20.7288</v>
      </c>
      <c r="Y5424" s="6">
        <f>tbl_Raw_Data[[#This Row],[Net_Amount_Before_Tax]]+tbl_Raw_Data[[#This Row],[Tax_Amount]]</f>
        <v>193.46880000000002</v>
      </c>
      <c r="Z5424" s="6">
        <f t="shared" si="424"/>
        <v>4</v>
      </c>
    </row>
    <row r="5425" spans="1:26" x14ac:dyDescent="0.3">
      <c r="A5425" s="23" t="s">
        <v>7516</v>
      </c>
      <c r="B5425" s="34">
        <v>45647</v>
      </c>
      <c r="C5425" s="23" t="s">
        <v>1052</v>
      </c>
      <c r="D5425" s="23" t="s">
        <v>80</v>
      </c>
      <c r="E5425" s="23" t="s">
        <v>81</v>
      </c>
      <c r="F5425" s="23">
        <v>395017</v>
      </c>
      <c r="G5425" s="23" t="s">
        <v>138</v>
      </c>
      <c r="H5425" s="23" t="s">
        <v>139</v>
      </c>
      <c r="I5425" s="23" t="s">
        <v>50</v>
      </c>
      <c r="J5425" s="23" t="s">
        <v>140</v>
      </c>
      <c r="K5425" s="23" t="s">
        <v>24</v>
      </c>
      <c r="L5425" s="23">
        <v>2</v>
      </c>
      <c r="M5425" s="23">
        <v>147.21</v>
      </c>
      <c r="N5425" s="23">
        <v>5</v>
      </c>
      <c r="O5425" s="23">
        <v>12</v>
      </c>
      <c r="P5425" s="23" t="s">
        <v>89</v>
      </c>
      <c r="Q5425" s="23" t="s">
        <v>44</v>
      </c>
      <c r="R5425" s="23">
        <f t="shared" si="420"/>
        <v>1</v>
      </c>
      <c r="S5425" s="23" t="str">
        <f t="shared" si="421"/>
        <v>ORD105423_20241221_CUST00202_MED013</v>
      </c>
      <c r="T5425" s="23">
        <f t="shared" si="422"/>
        <v>1</v>
      </c>
      <c r="U5425" s="6">
        <f t="shared" si="423"/>
        <v>294.42</v>
      </c>
      <c r="V5425" s="6">
        <f>tbl_Raw_Data[[#This Row],[Discount_Pct]]*tbl_Raw_Data[[#This Row],[Gross_Amount]]/100</f>
        <v>14.721000000000002</v>
      </c>
      <c r="W5425" s="6">
        <f>tbl_Raw_Data[[#This Row],[Gross_Amount]]-tbl_Raw_Data[[#This Row],[Discount_Amount]]</f>
        <v>279.69900000000001</v>
      </c>
      <c r="X5425" s="6">
        <f>tbl_Raw_Data[[#This Row],[Net_Amount_Before_Tax]]*tbl_Raw_Data[[#This Row],[Tax_Pct]]/100</f>
        <v>33.563879999999997</v>
      </c>
      <c r="Y5425" s="6">
        <f>tbl_Raw_Data[[#This Row],[Net_Amount_Before_Tax]]+tbl_Raw_Data[[#This Row],[Tax_Amount]]</f>
        <v>313.26288</v>
      </c>
      <c r="Z5425" s="6">
        <f t="shared" si="424"/>
        <v>3</v>
      </c>
    </row>
    <row r="5426" spans="1:26" x14ac:dyDescent="0.3">
      <c r="A5426" s="23" t="s">
        <v>7517</v>
      </c>
      <c r="B5426" s="34">
        <v>45457</v>
      </c>
      <c r="C5426" s="23" t="s">
        <v>2308</v>
      </c>
      <c r="D5426" s="23" t="s">
        <v>19</v>
      </c>
      <c r="E5426" s="23" t="s">
        <v>19</v>
      </c>
      <c r="F5426" s="23">
        <v>110024</v>
      </c>
      <c r="G5426" s="23" t="s">
        <v>124</v>
      </c>
      <c r="H5426" s="23" t="s">
        <v>125</v>
      </c>
      <c r="I5426" s="23" t="s">
        <v>104</v>
      </c>
      <c r="J5426" s="23" t="s">
        <v>114</v>
      </c>
      <c r="K5426" s="23" t="s">
        <v>24</v>
      </c>
      <c r="L5426" s="23">
        <v>1</v>
      </c>
      <c r="M5426" s="23">
        <v>130.58000000000001</v>
      </c>
      <c r="N5426" s="23">
        <v>0</v>
      </c>
      <c r="O5426" s="23">
        <v>5</v>
      </c>
      <c r="P5426" s="23" t="s">
        <v>58</v>
      </c>
      <c r="Q5426" s="23" t="s">
        <v>26</v>
      </c>
      <c r="R5426" s="23">
        <f t="shared" si="420"/>
        <v>1</v>
      </c>
      <c r="S5426" s="23" t="str">
        <f t="shared" si="421"/>
        <v>ORD105425_20240614_CUST02764_MED018</v>
      </c>
      <c r="T5426" s="23">
        <f t="shared" si="422"/>
        <v>1</v>
      </c>
      <c r="U5426" s="6">
        <f t="shared" si="423"/>
        <v>130.58000000000001</v>
      </c>
      <c r="V5426" s="6">
        <f>tbl_Raw_Data[[#This Row],[Discount_Pct]]*tbl_Raw_Data[[#This Row],[Gross_Amount]]/100</f>
        <v>0</v>
      </c>
      <c r="W5426" s="6">
        <f>tbl_Raw_Data[[#This Row],[Gross_Amount]]-tbl_Raw_Data[[#This Row],[Discount_Amount]]</f>
        <v>130.58000000000001</v>
      </c>
      <c r="X5426" s="6">
        <f>tbl_Raw_Data[[#This Row],[Net_Amount_Before_Tax]]*tbl_Raw_Data[[#This Row],[Tax_Pct]]/100</f>
        <v>6.5290000000000008</v>
      </c>
      <c r="Y5426" s="6">
        <f>tbl_Raw_Data[[#This Row],[Net_Amount_Before_Tax]]+tbl_Raw_Data[[#This Row],[Tax_Amount]]</f>
        <v>137.10900000000001</v>
      </c>
      <c r="Z5426" s="6">
        <f t="shared" si="424"/>
        <v>0</v>
      </c>
    </row>
    <row r="5427" spans="1:26" x14ac:dyDescent="0.3">
      <c r="A5427" s="23" t="s">
        <v>7518</v>
      </c>
      <c r="B5427" s="34">
        <v>45338</v>
      </c>
      <c r="C5427" s="23" t="s">
        <v>3729</v>
      </c>
      <c r="D5427" s="23" t="s">
        <v>123</v>
      </c>
      <c r="E5427" s="23" t="s">
        <v>101</v>
      </c>
      <c r="F5427" s="23">
        <v>226016</v>
      </c>
      <c r="G5427" s="23" t="s">
        <v>233</v>
      </c>
      <c r="H5427" s="23" t="s">
        <v>234</v>
      </c>
      <c r="I5427" s="23" t="s">
        <v>104</v>
      </c>
      <c r="J5427" s="23" t="s">
        <v>42</v>
      </c>
      <c r="K5427" s="23" t="s">
        <v>24</v>
      </c>
      <c r="L5427" s="23">
        <v>2</v>
      </c>
      <c r="M5427" s="23">
        <v>150.5</v>
      </c>
      <c r="N5427" s="23">
        <v>10</v>
      </c>
      <c r="O5427" s="23">
        <v>12</v>
      </c>
      <c r="P5427" s="23" t="s">
        <v>25</v>
      </c>
      <c r="Q5427" s="23" t="s">
        <v>34</v>
      </c>
      <c r="R5427" s="23">
        <f t="shared" si="420"/>
        <v>1</v>
      </c>
      <c r="S5427" s="23" t="str">
        <f t="shared" si="421"/>
        <v>ORD105426_20240216_CUST00089_MED019</v>
      </c>
      <c r="T5427" s="23">
        <f t="shared" si="422"/>
        <v>1</v>
      </c>
      <c r="U5427" s="6">
        <f t="shared" si="423"/>
        <v>301</v>
      </c>
      <c r="V5427" s="6">
        <f>tbl_Raw_Data[[#This Row],[Discount_Pct]]*tbl_Raw_Data[[#This Row],[Gross_Amount]]/100</f>
        <v>30.1</v>
      </c>
      <c r="W5427" s="6">
        <f>tbl_Raw_Data[[#This Row],[Gross_Amount]]-tbl_Raw_Data[[#This Row],[Discount_Amount]]</f>
        <v>270.89999999999998</v>
      </c>
      <c r="X5427" s="6">
        <f>tbl_Raw_Data[[#This Row],[Net_Amount_Before_Tax]]*tbl_Raw_Data[[#This Row],[Tax_Pct]]/100</f>
        <v>32.507999999999996</v>
      </c>
      <c r="Y5427" s="6">
        <f>tbl_Raw_Data[[#This Row],[Net_Amount_Before_Tax]]+tbl_Raw_Data[[#This Row],[Tax_Amount]]</f>
        <v>303.40799999999996</v>
      </c>
      <c r="Z5427" s="6">
        <f t="shared" si="424"/>
        <v>4</v>
      </c>
    </row>
    <row r="5428" spans="1:26" x14ac:dyDescent="0.3">
      <c r="A5428" s="23" t="s">
        <v>7519</v>
      </c>
      <c r="B5428" s="34">
        <v>45404</v>
      </c>
      <c r="C5428" s="23" t="s">
        <v>4364</v>
      </c>
      <c r="D5428" s="23" t="s">
        <v>123</v>
      </c>
      <c r="E5428" s="23" t="s">
        <v>101</v>
      </c>
      <c r="F5428" s="23">
        <v>226021</v>
      </c>
      <c r="G5428" s="23" t="s">
        <v>102</v>
      </c>
      <c r="H5428" s="23" t="s">
        <v>103</v>
      </c>
      <c r="I5428" s="23" t="s">
        <v>104</v>
      </c>
      <c r="J5428" s="23" t="s">
        <v>64</v>
      </c>
      <c r="K5428" s="23" t="s">
        <v>57</v>
      </c>
      <c r="L5428" s="23">
        <v>1</v>
      </c>
      <c r="M5428" s="23">
        <v>96.98</v>
      </c>
      <c r="N5428" s="23">
        <v>10</v>
      </c>
      <c r="O5428" s="23">
        <v>12</v>
      </c>
      <c r="P5428" s="23" t="s">
        <v>43</v>
      </c>
      <c r="Q5428" s="23" t="s">
        <v>90</v>
      </c>
      <c r="R5428" s="23">
        <f t="shared" si="420"/>
        <v>1</v>
      </c>
      <c r="S5428" s="23" t="str">
        <f t="shared" si="421"/>
        <v>ORD105427_20240422_CUST01529_MED029</v>
      </c>
      <c r="T5428" s="23">
        <f t="shared" si="422"/>
        <v>1</v>
      </c>
      <c r="U5428" s="6">
        <f t="shared" si="423"/>
        <v>96.98</v>
      </c>
      <c r="V5428" s="6">
        <f>tbl_Raw_Data[[#This Row],[Discount_Pct]]*tbl_Raw_Data[[#This Row],[Gross_Amount]]/100</f>
        <v>9.6980000000000004</v>
      </c>
      <c r="W5428" s="6">
        <f>tbl_Raw_Data[[#This Row],[Gross_Amount]]-tbl_Raw_Data[[#This Row],[Discount_Amount]]</f>
        <v>87.282000000000011</v>
      </c>
      <c r="X5428" s="6">
        <f>tbl_Raw_Data[[#This Row],[Net_Amount_Before_Tax]]*tbl_Raw_Data[[#This Row],[Tax_Pct]]/100</f>
        <v>10.473840000000001</v>
      </c>
      <c r="Y5428" s="6">
        <f>tbl_Raw_Data[[#This Row],[Net_Amount_Before_Tax]]+tbl_Raw_Data[[#This Row],[Tax_Amount]]</f>
        <v>97.755840000000006</v>
      </c>
      <c r="Z5428" s="6">
        <f t="shared" si="424"/>
        <v>4</v>
      </c>
    </row>
    <row r="5429" spans="1:26" x14ac:dyDescent="0.3">
      <c r="A5429" s="23" t="s">
        <v>7519</v>
      </c>
      <c r="B5429" s="34">
        <v>45644</v>
      </c>
      <c r="C5429" s="23" t="s">
        <v>3403</v>
      </c>
      <c r="D5429" s="23" t="s">
        <v>52</v>
      </c>
      <c r="E5429" s="23" t="s">
        <v>52</v>
      </c>
      <c r="F5429" s="23">
        <v>160036</v>
      </c>
      <c r="G5429" s="23" t="s">
        <v>167</v>
      </c>
      <c r="H5429" s="23" t="s">
        <v>168</v>
      </c>
      <c r="I5429" s="23" t="s">
        <v>113</v>
      </c>
      <c r="J5429" s="23" t="s">
        <v>42</v>
      </c>
      <c r="K5429" s="23" t="s">
        <v>24</v>
      </c>
      <c r="L5429" s="23">
        <v>2</v>
      </c>
      <c r="M5429" s="23">
        <v>168.3</v>
      </c>
      <c r="N5429" s="23">
        <v>0</v>
      </c>
      <c r="O5429" s="23">
        <v>5</v>
      </c>
      <c r="P5429" s="23" t="s">
        <v>89</v>
      </c>
      <c r="Q5429" s="23" t="s">
        <v>26</v>
      </c>
      <c r="R5429" s="23">
        <f t="shared" si="420"/>
        <v>1</v>
      </c>
      <c r="S5429" s="23" t="str">
        <f t="shared" si="421"/>
        <v>ORD105427_20241218_CUST02514_MED026</v>
      </c>
      <c r="T5429" s="23">
        <f t="shared" si="422"/>
        <v>1</v>
      </c>
      <c r="U5429" s="6">
        <f t="shared" si="423"/>
        <v>336.6</v>
      </c>
      <c r="V5429" s="6">
        <f>tbl_Raw_Data[[#This Row],[Discount_Pct]]*tbl_Raw_Data[[#This Row],[Gross_Amount]]/100</f>
        <v>0</v>
      </c>
      <c r="W5429" s="6">
        <f>tbl_Raw_Data[[#This Row],[Gross_Amount]]-tbl_Raw_Data[[#This Row],[Discount_Amount]]</f>
        <v>336.6</v>
      </c>
      <c r="X5429" s="6">
        <f>tbl_Raw_Data[[#This Row],[Net_Amount_Before_Tax]]*tbl_Raw_Data[[#This Row],[Tax_Pct]]/100</f>
        <v>16.829999999999998</v>
      </c>
      <c r="Y5429" s="6">
        <f>tbl_Raw_Data[[#This Row],[Net_Amount_Before_Tax]]+tbl_Raw_Data[[#This Row],[Tax_Amount]]</f>
        <v>353.43</v>
      </c>
      <c r="Z5429" s="6">
        <f t="shared" si="424"/>
        <v>1</v>
      </c>
    </row>
    <row r="5430" spans="1:26" x14ac:dyDescent="0.3">
      <c r="A5430" s="23" t="s">
        <v>7520</v>
      </c>
      <c r="B5430" s="34">
        <v>45825</v>
      </c>
      <c r="C5430" s="23" t="s">
        <v>7521</v>
      </c>
      <c r="D5430" s="23" t="s">
        <v>28</v>
      </c>
      <c r="E5430" s="23" t="s">
        <v>29</v>
      </c>
      <c r="F5430" s="23">
        <v>500084</v>
      </c>
      <c r="G5430" s="23" t="s">
        <v>185</v>
      </c>
      <c r="H5430" s="23" t="s">
        <v>186</v>
      </c>
      <c r="I5430" s="23" t="s">
        <v>76</v>
      </c>
      <c r="J5430" s="23" t="s">
        <v>187</v>
      </c>
      <c r="K5430" s="23" t="s">
        <v>57</v>
      </c>
      <c r="L5430" s="23">
        <v>3</v>
      </c>
      <c r="M5430" s="23">
        <v>94.04</v>
      </c>
      <c r="N5430" s="23">
        <v>20</v>
      </c>
      <c r="O5430" s="23">
        <v>18</v>
      </c>
      <c r="P5430" s="23" t="s">
        <v>89</v>
      </c>
      <c r="Q5430" s="23" t="s">
        <v>26</v>
      </c>
      <c r="R5430" s="23">
        <f t="shared" si="420"/>
        <v>1</v>
      </c>
      <c r="S5430" s="23" t="str">
        <f t="shared" si="421"/>
        <v>ORD105429_20250617_CUST02825_MED009</v>
      </c>
      <c r="T5430" s="23">
        <f t="shared" si="422"/>
        <v>1</v>
      </c>
      <c r="U5430" s="6">
        <f t="shared" si="423"/>
        <v>282.12</v>
      </c>
      <c r="V5430" s="6">
        <f>tbl_Raw_Data[[#This Row],[Discount_Pct]]*tbl_Raw_Data[[#This Row],[Gross_Amount]]/100</f>
        <v>56.423999999999999</v>
      </c>
      <c r="W5430" s="6">
        <f>tbl_Raw_Data[[#This Row],[Gross_Amount]]-tbl_Raw_Data[[#This Row],[Discount_Amount]]</f>
        <v>225.696</v>
      </c>
      <c r="X5430" s="6">
        <f>tbl_Raw_Data[[#This Row],[Net_Amount_Before_Tax]]*tbl_Raw_Data[[#This Row],[Tax_Pct]]/100</f>
        <v>40.625279999999997</v>
      </c>
      <c r="Y5430" s="6">
        <f>tbl_Raw_Data[[#This Row],[Net_Amount_Before_Tax]]+tbl_Raw_Data[[#This Row],[Tax_Amount]]</f>
        <v>266.32128</v>
      </c>
      <c r="Z5430" s="6">
        <f t="shared" si="424"/>
        <v>0</v>
      </c>
    </row>
    <row r="5431" spans="1:26" x14ac:dyDescent="0.3">
      <c r="A5431" s="23" t="s">
        <v>7522</v>
      </c>
      <c r="B5431" s="34">
        <v>45368</v>
      </c>
      <c r="C5431" s="23" t="s">
        <v>3958</v>
      </c>
      <c r="D5431" s="23" t="s">
        <v>87</v>
      </c>
      <c r="E5431" s="23" t="s">
        <v>88</v>
      </c>
      <c r="F5431" s="23">
        <v>600040</v>
      </c>
      <c r="G5431" s="23" t="s">
        <v>229</v>
      </c>
      <c r="H5431" s="23" t="s">
        <v>230</v>
      </c>
      <c r="I5431" s="23" t="s">
        <v>84</v>
      </c>
      <c r="J5431" s="23" t="s">
        <v>140</v>
      </c>
      <c r="K5431" s="23" t="s">
        <v>24</v>
      </c>
      <c r="L5431" s="23">
        <v>3</v>
      </c>
      <c r="M5431" s="23">
        <v>192.25</v>
      </c>
      <c r="N5431" s="23">
        <v>10</v>
      </c>
      <c r="O5431" s="23">
        <v>12</v>
      </c>
      <c r="P5431" s="23" t="s">
        <v>58</v>
      </c>
      <c r="Q5431" s="23" t="s">
        <v>44</v>
      </c>
      <c r="R5431" s="23">
        <f t="shared" si="420"/>
        <v>1</v>
      </c>
      <c r="S5431" s="23" t="str">
        <f t="shared" si="421"/>
        <v>ORD105430_20240317_CUST01374_MED022</v>
      </c>
      <c r="T5431" s="23">
        <f t="shared" si="422"/>
        <v>1</v>
      </c>
      <c r="U5431" s="6">
        <f t="shared" si="423"/>
        <v>576.75</v>
      </c>
      <c r="V5431" s="6">
        <f>tbl_Raw_Data[[#This Row],[Discount_Pct]]*tbl_Raw_Data[[#This Row],[Gross_Amount]]/100</f>
        <v>57.674999999999997</v>
      </c>
      <c r="W5431" s="6">
        <f>tbl_Raw_Data[[#This Row],[Gross_Amount]]-tbl_Raw_Data[[#This Row],[Discount_Amount]]</f>
        <v>519.07500000000005</v>
      </c>
      <c r="X5431" s="6">
        <f>tbl_Raw_Data[[#This Row],[Net_Amount_Before_Tax]]*tbl_Raw_Data[[#This Row],[Tax_Pct]]/100</f>
        <v>62.289000000000009</v>
      </c>
      <c r="Y5431" s="6">
        <f>tbl_Raw_Data[[#This Row],[Net_Amount_Before_Tax]]+tbl_Raw_Data[[#This Row],[Tax_Amount]]</f>
        <v>581.36400000000003</v>
      </c>
      <c r="Z5431" s="6">
        <f t="shared" si="424"/>
        <v>4</v>
      </c>
    </row>
    <row r="5432" spans="1:26" x14ac:dyDescent="0.3">
      <c r="A5432" s="23" t="s">
        <v>7523</v>
      </c>
      <c r="B5432" s="34">
        <v>45375</v>
      </c>
      <c r="C5432" s="23" t="s">
        <v>2859</v>
      </c>
      <c r="D5432" s="23" t="s">
        <v>123</v>
      </c>
      <c r="E5432" s="23" t="s">
        <v>101</v>
      </c>
      <c r="F5432" s="23">
        <v>226021</v>
      </c>
      <c r="G5432" s="23" t="s">
        <v>119</v>
      </c>
      <c r="H5432" s="23" t="s">
        <v>120</v>
      </c>
      <c r="I5432" s="23" t="s">
        <v>32</v>
      </c>
      <c r="J5432" s="23" t="s">
        <v>64</v>
      </c>
      <c r="K5432" s="23" t="s">
        <v>57</v>
      </c>
      <c r="L5432" s="23">
        <v>2</v>
      </c>
      <c r="M5432" s="23">
        <v>78.03</v>
      </c>
      <c r="N5432" s="23">
        <v>5</v>
      </c>
      <c r="O5432" s="23">
        <v>5</v>
      </c>
      <c r="P5432" s="23" t="s">
        <v>25</v>
      </c>
      <c r="Q5432" s="23" t="s">
        <v>34</v>
      </c>
      <c r="R5432" s="23">
        <f t="shared" si="420"/>
        <v>1</v>
      </c>
      <c r="S5432" s="23" t="str">
        <f t="shared" si="421"/>
        <v>ORD105431_20240324_CUST03227_MED010</v>
      </c>
      <c r="T5432" s="23">
        <f t="shared" si="422"/>
        <v>1</v>
      </c>
      <c r="U5432" s="6">
        <f t="shared" si="423"/>
        <v>156.06</v>
      </c>
      <c r="V5432" s="6">
        <f>tbl_Raw_Data[[#This Row],[Discount_Pct]]*tbl_Raw_Data[[#This Row],[Gross_Amount]]/100</f>
        <v>7.8029999999999999</v>
      </c>
      <c r="W5432" s="6">
        <f>tbl_Raw_Data[[#This Row],[Gross_Amount]]-tbl_Raw_Data[[#This Row],[Discount_Amount]]</f>
        <v>148.25700000000001</v>
      </c>
      <c r="X5432" s="6">
        <f>tbl_Raw_Data[[#This Row],[Net_Amount_Before_Tax]]*tbl_Raw_Data[[#This Row],[Tax_Pct]]/100</f>
        <v>7.4128500000000006</v>
      </c>
      <c r="Y5432" s="6">
        <f>tbl_Raw_Data[[#This Row],[Net_Amount_Before_Tax]]+tbl_Raw_Data[[#This Row],[Tax_Amount]]</f>
        <v>155.66985</v>
      </c>
      <c r="Z5432" s="6">
        <f t="shared" si="424"/>
        <v>3</v>
      </c>
    </row>
    <row r="5433" spans="1:26" x14ac:dyDescent="0.3">
      <c r="A5433" s="23" t="s">
        <v>7524</v>
      </c>
      <c r="B5433" s="34">
        <v>46013</v>
      </c>
      <c r="C5433" s="23" t="s">
        <v>6213</v>
      </c>
      <c r="D5433" s="23" t="s">
        <v>80</v>
      </c>
      <c r="E5433" s="23" t="s">
        <v>81</v>
      </c>
      <c r="F5433" s="23">
        <v>395007</v>
      </c>
      <c r="G5433" s="23" t="s">
        <v>192</v>
      </c>
      <c r="H5433" s="23" t="s">
        <v>193</v>
      </c>
      <c r="I5433" s="23" t="s">
        <v>41</v>
      </c>
      <c r="J5433" s="23" t="s">
        <v>194</v>
      </c>
      <c r="K5433" s="23" t="s">
        <v>24</v>
      </c>
      <c r="L5433" s="23">
        <v>1</v>
      </c>
      <c r="M5433" s="23">
        <v>29.79</v>
      </c>
      <c r="N5433" s="23">
        <v>5</v>
      </c>
      <c r="O5433" s="23">
        <v>5</v>
      </c>
      <c r="P5433" s="23" t="s">
        <v>89</v>
      </c>
      <c r="Q5433" s="23" t="s">
        <v>34</v>
      </c>
      <c r="R5433" s="23">
        <f t="shared" si="420"/>
        <v>1</v>
      </c>
      <c r="S5433" s="23" t="str">
        <f t="shared" si="421"/>
        <v>ORD105432_20251222_CUST03050_MED002</v>
      </c>
      <c r="T5433" s="23">
        <f t="shared" si="422"/>
        <v>1</v>
      </c>
      <c r="U5433" s="6">
        <f t="shared" si="423"/>
        <v>29.79</v>
      </c>
      <c r="V5433" s="6">
        <f>tbl_Raw_Data[[#This Row],[Discount_Pct]]*tbl_Raw_Data[[#This Row],[Gross_Amount]]/100</f>
        <v>1.4894999999999998</v>
      </c>
      <c r="W5433" s="6">
        <f>tbl_Raw_Data[[#This Row],[Gross_Amount]]-tbl_Raw_Data[[#This Row],[Discount_Amount]]</f>
        <v>28.3005</v>
      </c>
      <c r="X5433" s="6">
        <f>tbl_Raw_Data[[#This Row],[Net_Amount_Before_Tax]]*tbl_Raw_Data[[#This Row],[Tax_Pct]]/100</f>
        <v>1.415025</v>
      </c>
      <c r="Y5433" s="6">
        <f>tbl_Raw_Data[[#This Row],[Net_Amount_Before_Tax]]+tbl_Raw_Data[[#This Row],[Tax_Amount]]</f>
        <v>29.715525</v>
      </c>
      <c r="Z5433" s="6">
        <f t="shared" si="424"/>
        <v>1</v>
      </c>
    </row>
    <row r="5434" spans="1:26" x14ac:dyDescent="0.3">
      <c r="A5434" s="23" t="s">
        <v>7524</v>
      </c>
      <c r="B5434" s="34">
        <v>45773</v>
      </c>
      <c r="C5434" s="23" t="s">
        <v>7525</v>
      </c>
      <c r="D5434" s="23" t="s">
        <v>28</v>
      </c>
      <c r="E5434" s="23" t="s">
        <v>29</v>
      </c>
      <c r="F5434" s="23">
        <v>500081</v>
      </c>
      <c r="G5434" s="23" t="s">
        <v>185</v>
      </c>
      <c r="H5434" s="23" t="s">
        <v>186</v>
      </c>
      <c r="I5434" s="23" t="s">
        <v>76</v>
      </c>
      <c r="J5434" s="23" t="s">
        <v>187</v>
      </c>
      <c r="K5434" s="23" t="s">
        <v>57</v>
      </c>
      <c r="L5434" s="23">
        <v>1</v>
      </c>
      <c r="M5434" s="23">
        <v>85.48</v>
      </c>
      <c r="N5434" s="23">
        <v>10</v>
      </c>
      <c r="O5434" s="23">
        <v>5</v>
      </c>
      <c r="P5434" s="23" t="s">
        <v>89</v>
      </c>
      <c r="Q5434" s="23" t="s">
        <v>26</v>
      </c>
      <c r="R5434" s="23">
        <f t="shared" si="420"/>
        <v>1</v>
      </c>
      <c r="S5434" s="23" t="str">
        <f t="shared" si="421"/>
        <v>ORD105432_20250426_CUST00736_MED009</v>
      </c>
      <c r="T5434" s="23">
        <f t="shared" si="422"/>
        <v>1</v>
      </c>
      <c r="U5434" s="6">
        <f t="shared" si="423"/>
        <v>85.48</v>
      </c>
      <c r="V5434" s="6">
        <f>tbl_Raw_Data[[#This Row],[Discount_Pct]]*tbl_Raw_Data[[#This Row],[Gross_Amount]]/100</f>
        <v>8.548</v>
      </c>
      <c r="W5434" s="6">
        <f>tbl_Raw_Data[[#This Row],[Gross_Amount]]-tbl_Raw_Data[[#This Row],[Discount_Amount]]</f>
        <v>76.932000000000002</v>
      </c>
      <c r="X5434" s="6">
        <f>tbl_Raw_Data[[#This Row],[Net_Amount_Before_Tax]]*tbl_Raw_Data[[#This Row],[Tax_Pct]]/100</f>
        <v>3.8466000000000005</v>
      </c>
      <c r="Y5434" s="6">
        <f>tbl_Raw_Data[[#This Row],[Net_Amount_Before_Tax]]+tbl_Raw_Data[[#This Row],[Tax_Amount]]</f>
        <v>80.778599999999997</v>
      </c>
      <c r="Z5434" s="6">
        <f t="shared" si="424"/>
        <v>1</v>
      </c>
    </row>
    <row r="5435" spans="1:26" x14ac:dyDescent="0.3">
      <c r="A5435" s="23" t="s">
        <v>7526</v>
      </c>
      <c r="B5435" s="34">
        <v>45404</v>
      </c>
      <c r="C5435" s="23" t="s">
        <v>1314</v>
      </c>
      <c r="D5435" s="23" t="s">
        <v>52</v>
      </c>
      <c r="E5435" s="23" t="s">
        <v>52</v>
      </c>
      <c r="F5435" s="23">
        <v>160001</v>
      </c>
      <c r="G5435" s="23" t="s">
        <v>185</v>
      </c>
      <c r="H5435" s="23" t="s">
        <v>186</v>
      </c>
      <c r="I5435" s="23" t="s">
        <v>76</v>
      </c>
      <c r="J5435" s="23" t="s">
        <v>187</v>
      </c>
      <c r="K5435" s="23" t="s">
        <v>57</v>
      </c>
      <c r="L5435" s="23">
        <v>2</v>
      </c>
      <c r="M5435" s="23">
        <v>90.32</v>
      </c>
      <c r="N5435" s="23">
        <v>0</v>
      </c>
      <c r="O5435" s="23">
        <v>5</v>
      </c>
      <c r="P5435" s="23" t="s">
        <v>65</v>
      </c>
      <c r="Q5435" s="23" t="s">
        <v>34</v>
      </c>
      <c r="R5435" s="23">
        <f t="shared" si="420"/>
        <v>1</v>
      </c>
      <c r="S5435" s="23" t="str">
        <f t="shared" si="421"/>
        <v>ORD105434_20240422_CUST02698_MED009</v>
      </c>
      <c r="T5435" s="23">
        <f t="shared" si="422"/>
        <v>1</v>
      </c>
      <c r="U5435" s="6">
        <f t="shared" si="423"/>
        <v>180.64</v>
      </c>
      <c r="V5435" s="6">
        <f>tbl_Raw_Data[[#This Row],[Discount_Pct]]*tbl_Raw_Data[[#This Row],[Gross_Amount]]/100</f>
        <v>0</v>
      </c>
      <c r="W5435" s="6">
        <f>tbl_Raw_Data[[#This Row],[Gross_Amount]]-tbl_Raw_Data[[#This Row],[Discount_Amount]]</f>
        <v>180.64</v>
      </c>
      <c r="X5435" s="6">
        <f>tbl_Raw_Data[[#This Row],[Net_Amount_Before_Tax]]*tbl_Raw_Data[[#This Row],[Tax_Pct]]/100</f>
        <v>9.032</v>
      </c>
      <c r="Y5435" s="6">
        <f>tbl_Raw_Data[[#This Row],[Net_Amount_Before_Tax]]+tbl_Raw_Data[[#This Row],[Tax_Amount]]</f>
        <v>189.672</v>
      </c>
      <c r="Z5435" s="6">
        <f t="shared" si="424"/>
        <v>2</v>
      </c>
    </row>
    <row r="5436" spans="1:26" x14ac:dyDescent="0.3">
      <c r="A5436" s="23" t="s">
        <v>7526</v>
      </c>
      <c r="B5436" s="34">
        <v>45410</v>
      </c>
      <c r="C5436" s="23" t="s">
        <v>6022</v>
      </c>
      <c r="D5436" s="23" t="s">
        <v>37</v>
      </c>
      <c r="E5436" s="23" t="s">
        <v>38</v>
      </c>
      <c r="F5436" s="23">
        <v>452020</v>
      </c>
      <c r="G5436" s="23" t="s">
        <v>102</v>
      </c>
      <c r="H5436" s="23" t="s">
        <v>103</v>
      </c>
      <c r="I5436" s="23" t="s">
        <v>104</v>
      </c>
      <c r="J5436" s="23" t="s">
        <v>64</v>
      </c>
      <c r="K5436" s="23" t="s">
        <v>57</v>
      </c>
      <c r="L5436" s="23">
        <v>2</v>
      </c>
      <c r="M5436" s="23">
        <v>106.35</v>
      </c>
      <c r="N5436" s="23">
        <v>10</v>
      </c>
      <c r="O5436" s="23">
        <v>5</v>
      </c>
      <c r="P5436" s="23" t="s">
        <v>65</v>
      </c>
      <c r="Q5436" s="23" t="s">
        <v>34</v>
      </c>
      <c r="R5436" s="23">
        <f t="shared" si="420"/>
        <v>1</v>
      </c>
      <c r="S5436" s="23" t="str">
        <f t="shared" si="421"/>
        <v>ORD105434_20240428_CUST00461_MED029</v>
      </c>
      <c r="T5436" s="23">
        <f t="shared" si="422"/>
        <v>1</v>
      </c>
      <c r="U5436" s="6">
        <f t="shared" si="423"/>
        <v>212.7</v>
      </c>
      <c r="V5436" s="6">
        <f>tbl_Raw_Data[[#This Row],[Discount_Pct]]*tbl_Raw_Data[[#This Row],[Gross_Amount]]/100</f>
        <v>21.27</v>
      </c>
      <c r="W5436" s="6">
        <f>tbl_Raw_Data[[#This Row],[Gross_Amount]]-tbl_Raw_Data[[#This Row],[Discount_Amount]]</f>
        <v>191.42999999999998</v>
      </c>
      <c r="X5436" s="6">
        <f>tbl_Raw_Data[[#This Row],[Net_Amount_Before_Tax]]*tbl_Raw_Data[[#This Row],[Tax_Pct]]/100</f>
        <v>9.5714999999999986</v>
      </c>
      <c r="Y5436" s="6">
        <f>tbl_Raw_Data[[#This Row],[Net_Amount_Before_Tax]]+tbl_Raw_Data[[#This Row],[Tax_Amount]]</f>
        <v>201.00149999999996</v>
      </c>
      <c r="Z5436" s="6">
        <f t="shared" si="424"/>
        <v>5</v>
      </c>
    </row>
    <row r="5437" spans="1:26" x14ac:dyDescent="0.3">
      <c r="A5437" s="23" t="s">
        <v>7527</v>
      </c>
      <c r="B5437" s="34">
        <v>46019</v>
      </c>
      <c r="C5437" s="23" t="s">
        <v>7528</v>
      </c>
      <c r="D5437" s="23" t="s">
        <v>46</v>
      </c>
      <c r="E5437" s="23" t="s">
        <v>47</v>
      </c>
      <c r="F5437" s="23">
        <v>411045</v>
      </c>
      <c r="G5437" s="23" t="s">
        <v>229</v>
      </c>
      <c r="H5437" s="23" t="s">
        <v>230</v>
      </c>
      <c r="I5437" s="23" t="s">
        <v>84</v>
      </c>
      <c r="J5437" s="23" t="s">
        <v>140</v>
      </c>
      <c r="K5437" s="23" t="s">
        <v>24</v>
      </c>
      <c r="L5437" s="23">
        <v>2</v>
      </c>
      <c r="M5437" s="23">
        <v>159.56</v>
      </c>
      <c r="N5437" s="23">
        <v>0</v>
      </c>
      <c r="O5437" s="23">
        <v>12</v>
      </c>
      <c r="P5437" s="23" t="s">
        <v>33</v>
      </c>
      <c r="Q5437" s="23" t="s">
        <v>34</v>
      </c>
      <c r="R5437" s="23">
        <f t="shared" si="420"/>
        <v>1</v>
      </c>
      <c r="S5437" s="23" t="str">
        <f t="shared" si="421"/>
        <v>ORD105436_20251228_CUST01583_MED022</v>
      </c>
      <c r="T5437" s="23">
        <f t="shared" si="422"/>
        <v>1</v>
      </c>
      <c r="U5437" s="6">
        <f t="shared" si="423"/>
        <v>319.12</v>
      </c>
      <c r="V5437" s="6">
        <f>tbl_Raw_Data[[#This Row],[Discount_Pct]]*tbl_Raw_Data[[#This Row],[Gross_Amount]]/100</f>
        <v>0</v>
      </c>
      <c r="W5437" s="6">
        <f>tbl_Raw_Data[[#This Row],[Gross_Amount]]-tbl_Raw_Data[[#This Row],[Discount_Amount]]</f>
        <v>319.12</v>
      </c>
      <c r="X5437" s="6">
        <f>tbl_Raw_Data[[#This Row],[Net_Amount_Before_Tax]]*tbl_Raw_Data[[#This Row],[Tax_Pct]]/100</f>
        <v>38.294400000000003</v>
      </c>
      <c r="Y5437" s="6">
        <f>tbl_Raw_Data[[#This Row],[Net_Amount_Before_Tax]]+tbl_Raw_Data[[#This Row],[Tax_Amount]]</f>
        <v>357.4144</v>
      </c>
      <c r="Z5437" s="6">
        <f t="shared" si="424"/>
        <v>2</v>
      </c>
    </row>
    <row r="5438" spans="1:26" x14ac:dyDescent="0.3">
      <c r="A5438" s="23" t="s">
        <v>7529</v>
      </c>
      <c r="B5438" s="34">
        <v>45577</v>
      </c>
      <c r="C5438" s="23" t="s">
        <v>3288</v>
      </c>
      <c r="D5438" s="23" t="s">
        <v>159</v>
      </c>
      <c r="E5438" s="23" t="s">
        <v>47</v>
      </c>
      <c r="F5438" s="23">
        <v>400001</v>
      </c>
      <c r="G5438" s="23" t="s">
        <v>132</v>
      </c>
      <c r="H5438" s="23" t="s">
        <v>133</v>
      </c>
      <c r="I5438" s="23" t="s">
        <v>134</v>
      </c>
      <c r="J5438" s="23" t="s">
        <v>135</v>
      </c>
      <c r="K5438" s="23" t="s">
        <v>57</v>
      </c>
      <c r="L5438" s="23">
        <v>3</v>
      </c>
      <c r="M5438" s="23">
        <v>84.25</v>
      </c>
      <c r="N5438" s="23">
        <v>0</v>
      </c>
      <c r="O5438" s="23">
        <v>18</v>
      </c>
      <c r="P5438" s="23" t="s">
        <v>58</v>
      </c>
      <c r="Q5438" s="23" t="s">
        <v>34</v>
      </c>
      <c r="R5438" s="23">
        <f t="shared" si="420"/>
        <v>1</v>
      </c>
      <c r="S5438" s="23" t="str">
        <f t="shared" si="421"/>
        <v>ORD105437_20241012_CUST00914_MED007</v>
      </c>
      <c r="T5438" s="23">
        <f t="shared" si="422"/>
        <v>1</v>
      </c>
      <c r="U5438" s="6">
        <f t="shared" si="423"/>
        <v>252.75</v>
      </c>
      <c r="V5438" s="6">
        <f>tbl_Raw_Data[[#This Row],[Discount_Pct]]*tbl_Raw_Data[[#This Row],[Gross_Amount]]/100</f>
        <v>0</v>
      </c>
      <c r="W5438" s="6">
        <f>tbl_Raw_Data[[#This Row],[Gross_Amount]]-tbl_Raw_Data[[#This Row],[Discount_Amount]]</f>
        <v>252.75</v>
      </c>
      <c r="X5438" s="6">
        <f>tbl_Raw_Data[[#This Row],[Net_Amount_Before_Tax]]*tbl_Raw_Data[[#This Row],[Tax_Pct]]/100</f>
        <v>45.494999999999997</v>
      </c>
      <c r="Y5438" s="6">
        <f>tbl_Raw_Data[[#This Row],[Net_Amount_Before_Tax]]+tbl_Raw_Data[[#This Row],[Tax_Amount]]</f>
        <v>298.245</v>
      </c>
      <c r="Z5438" s="6">
        <f t="shared" si="424"/>
        <v>3</v>
      </c>
    </row>
    <row r="5439" spans="1:26" x14ac:dyDescent="0.3">
      <c r="A5439" s="23" t="s">
        <v>7530</v>
      </c>
      <c r="B5439" s="34">
        <v>45351</v>
      </c>
      <c r="C5439" s="23" t="s">
        <v>3283</v>
      </c>
      <c r="D5439" s="23" t="s">
        <v>37</v>
      </c>
      <c r="E5439" s="23" t="s">
        <v>38</v>
      </c>
      <c r="F5439" s="23">
        <v>452016</v>
      </c>
      <c r="G5439" s="23" t="s">
        <v>61</v>
      </c>
      <c r="H5439" s="23" t="s">
        <v>62</v>
      </c>
      <c r="I5439" s="23" t="s">
        <v>63</v>
      </c>
      <c r="J5439" s="23" t="s">
        <v>64</v>
      </c>
      <c r="K5439" s="23" t="s">
        <v>57</v>
      </c>
      <c r="L5439" s="23">
        <v>1</v>
      </c>
      <c r="M5439" s="23">
        <v>108.97</v>
      </c>
      <c r="N5439" s="23">
        <v>5</v>
      </c>
      <c r="O5439" s="23">
        <v>5</v>
      </c>
      <c r="P5439" s="23" t="s">
        <v>65</v>
      </c>
      <c r="Q5439" s="23" t="s">
        <v>34</v>
      </c>
      <c r="R5439" s="23">
        <f t="shared" si="420"/>
        <v>1</v>
      </c>
      <c r="S5439" s="23" t="str">
        <f t="shared" si="421"/>
        <v>ORD105438_20240229_CUST00480_MED004</v>
      </c>
      <c r="T5439" s="23">
        <f t="shared" si="422"/>
        <v>1</v>
      </c>
      <c r="U5439" s="6">
        <f t="shared" si="423"/>
        <v>108.97</v>
      </c>
      <c r="V5439" s="6">
        <f>tbl_Raw_Data[[#This Row],[Discount_Pct]]*tbl_Raw_Data[[#This Row],[Gross_Amount]]/100</f>
        <v>5.4485000000000001</v>
      </c>
      <c r="W5439" s="6">
        <f>tbl_Raw_Data[[#This Row],[Gross_Amount]]-tbl_Raw_Data[[#This Row],[Discount_Amount]]</f>
        <v>103.5215</v>
      </c>
      <c r="X5439" s="6">
        <f>tbl_Raw_Data[[#This Row],[Net_Amount_Before_Tax]]*tbl_Raw_Data[[#This Row],[Tax_Pct]]/100</f>
        <v>5.1760750000000009</v>
      </c>
      <c r="Y5439" s="6">
        <f>tbl_Raw_Data[[#This Row],[Net_Amount_Before_Tax]]+tbl_Raw_Data[[#This Row],[Tax_Amount]]</f>
        <v>108.697575</v>
      </c>
      <c r="Z5439" s="6">
        <f t="shared" si="424"/>
        <v>3</v>
      </c>
    </row>
    <row r="5440" spans="1:26" x14ac:dyDescent="0.3">
      <c r="A5440" s="23" t="s">
        <v>7531</v>
      </c>
      <c r="B5440" s="34">
        <v>45647</v>
      </c>
      <c r="C5440" s="23" t="s">
        <v>7532</v>
      </c>
      <c r="D5440" s="23" t="s">
        <v>87</v>
      </c>
      <c r="E5440" s="23" t="s">
        <v>88</v>
      </c>
      <c r="F5440" s="23">
        <v>600100</v>
      </c>
      <c r="G5440" s="23" t="s">
        <v>283</v>
      </c>
      <c r="H5440" s="23" t="s">
        <v>284</v>
      </c>
      <c r="I5440" s="23" t="s">
        <v>104</v>
      </c>
      <c r="J5440" s="23" t="s">
        <v>42</v>
      </c>
      <c r="K5440" s="23" t="s">
        <v>57</v>
      </c>
      <c r="L5440" s="23">
        <v>2</v>
      </c>
      <c r="M5440" s="23">
        <v>307.27999999999997</v>
      </c>
      <c r="N5440" s="23">
        <v>0</v>
      </c>
      <c r="O5440" s="23">
        <v>12</v>
      </c>
      <c r="P5440" s="23" t="s">
        <v>58</v>
      </c>
      <c r="Q5440" s="23" t="s">
        <v>34</v>
      </c>
      <c r="R5440" s="23">
        <f t="shared" si="420"/>
        <v>1</v>
      </c>
      <c r="S5440" s="23" t="str">
        <f t="shared" si="421"/>
        <v>ORD105439_20241221_CUST03167_MED030</v>
      </c>
      <c r="T5440" s="23">
        <f t="shared" si="422"/>
        <v>1</v>
      </c>
      <c r="U5440" s="6">
        <f t="shared" si="423"/>
        <v>614.55999999999995</v>
      </c>
      <c r="V5440" s="6">
        <f>tbl_Raw_Data[[#This Row],[Discount_Pct]]*tbl_Raw_Data[[#This Row],[Gross_Amount]]/100</f>
        <v>0</v>
      </c>
      <c r="W5440" s="6">
        <f>tbl_Raw_Data[[#This Row],[Gross_Amount]]-tbl_Raw_Data[[#This Row],[Discount_Amount]]</f>
        <v>614.55999999999995</v>
      </c>
      <c r="X5440" s="6">
        <f>tbl_Raw_Data[[#This Row],[Net_Amount_Before_Tax]]*tbl_Raw_Data[[#This Row],[Tax_Pct]]/100</f>
        <v>73.747199999999992</v>
      </c>
      <c r="Y5440" s="6">
        <f>tbl_Raw_Data[[#This Row],[Net_Amount_Before_Tax]]+tbl_Raw_Data[[#This Row],[Tax_Amount]]</f>
        <v>688.30719999999997</v>
      </c>
      <c r="Z5440" s="6">
        <f t="shared" si="424"/>
        <v>1</v>
      </c>
    </row>
    <row r="5441" spans="1:26" x14ac:dyDescent="0.3">
      <c r="A5441" s="23" t="s">
        <v>7533</v>
      </c>
      <c r="B5441" s="34">
        <v>45790</v>
      </c>
      <c r="C5441" s="23" t="s">
        <v>3864</v>
      </c>
      <c r="D5441" s="23" t="s">
        <v>52</v>
      </c>
      <c r="E5441" s="23" t="s">
        <v>52</v>
      </c>
      <c r="F5441" s="23">
        <v>160001</v>
      </c>
      <c r="G5441" s="23" t="s">
        <v>229</v>
      </c>
      <c r="H5441" s="23" t="s">
        <v>230</v>
      </c>
      <c r="I5441" s="23" t="s">
        <v>84</v>
      </c>
      <c r="J5441" s="23" t="s">
        <v>140</v>
      </c>
      <c r="K5441" s="23" t="s">
        <v>24</v>
      </c>
      <c r="L5441" s="23">
        <v>1</v>
      </c>
      <c r="M5441" s="23">
        <v>169.39</v>
      </c>
      <c r="N5441" s="23">
        <v>20</v>
      </c>
      <c r="O5441" s="23">
        <v>12</v>
      </c>
      <c r="P5441" s="23" t="s">
        <v>65</v>
      </c>
      <c r="Q5441" s="23" t="s">
        <v>34</v>
      </c>
      <c r="R5441" s="23">
        <f t="shared" si="420"/>
        <v>1</v>
      </c>
      <c r="S5441" s="23" t="str">
        <f t="shared" si="421"/>
        <v>ORD105440_20250513_CUST02051_MED022</v>
      </c>
      <c r="T5441" s="23">
        <f t="shared" si="422"/>
        <v>1</v>
      </c>
      <c r="U5441" s="6">
        <f t="shared" si="423"/>
        <v>169.39</v>
      </c>
      <c r="V5441" s="6">
        <f>tbl_Raw_Data[[#This Row],[Discount_Pct]]*tbl_Raw_Data[[#This Row],[Gross_Amount]]/100</f>
        <v>33.878</v>
      </c>
      <c r="W5441" s="6">
        <f>tbl_Raw_Data[[#This Row],[Gross_Amount]]-tbl_Raw_Data[[#This Row],[Discount_Amount]]</f>
        <v>135.512</v>
      </c>
      <c r="X5441" s="6">
        <f>tbl_Raw_Data[[#This Row],[Net_Amount_Before_Tax]]*tbl_Raw_Data[[#This Row],[Tax_Pct]]/100</f>
        <v>16.26144</v>
      </c>
      <c r="Y5441" s="6">
        <f>tbl_Raw_Data[[#This Row],[Net_Amount_Before_Tax]]+tbl_Raw_Data[[#This Row],[Tax_Amount]]</f>
        <v>151.77343999999999</v>
      </c>
      <c r="Z5441" s="6">
        <f t="shared" si="424"/>
        <v>1</v>
      </c>
    </row>
    <row r="5442" spans="1:26" x14ac:dyDescent="0.3">
      <c r="A5442" s="23" t="s">
        <v>7534</v>
      </c>
      <c r="B5442" s="34">
        <v>45702</v>
      </c>
      <c r="C5442" s="23" t="s">
        <v>152</v>
      </c>
      <c r="D5442" s="23" t="s">
        <v>72</v>
      </c>
      <c r="E5442" s="23" t="s">
        <v>73</v>
      </c>
      <c r="F5442" s="23">
        <v>302019</v>
      </c>
      <c r="G5442" s="23" t="s">
        <v>102</v>
      </c>
      <c r="H5442" s="23" t="s">
        <v>103</v>
      </c>
      <c r="I5442" s="23" t="s">
        <v>104</v>
      </c>
      <c r="J5442" s="23" t="s">
        <v>64</v>
      </c>
      <c r="K5442" s="23" t="s">
        <v>57</v>
      </c>
      <c r="L5442" s="23">
        <v>3</v>
      </c>
      <c r="M5442" s="23">
        <v>109.86</v>
      </c>
      <c r="N5442" s="23">
        <v>15</v>
      </c>
      <c r="O5442" s="23">
        <v>5</v>
      </c>
      <c r="P5442" s="23" t="s">
        <v>89</v>
      </c>
      <c r="Q5442" s="23" t="s">
        <v>34</v>
      </c>
      <c r="R5442" s="23">
        <f t="shared" ref="R5442:R5505" si="425">COUNTIFS($A$2:$A$8001,A5442,$B$2:$B$8001,B5442,$C$2:$C$8001,C5442,$G$2:$G$8001,G5442)</f>
        <v>1</v>
      </c>
      <c r="S5442" s="23" t="str">
        <f t="shared" ref="S5442:S5505" si="426">A5442&amp;"_"&amp;TEXT(B5442,"yyyymmdd")&amp;"_"&amp;C5442&amp;"_"&amp;G5442</f>
        <v>ORD105441_20250214_CUST02373_MED029</v>
      </c>
      <c r="T5442" s="23">
        <f t="shared" ref="T5442:T5505" si="427">COUNTIF($S$2:$S$8001,S5442)</f>
        <v>1</v>
      </c>
      <c r="U5442" s="6">
        <f t="shared" ref="U5442:U5505" si="428">L5442*M5442</f>
        <v>329.58</v>
      </c>
      <c r="V5442" s="6">
        <f>tbl_Raw_Data[[#This Row],[Discount_Pct]]*tbl_Raw_Data[[#This Row],[Gross_Amount]]/100</f>
        <v>49.436999999999998</v>
      </c>
      <c r="W5442" s="6">
        <f>tbl_Raw_Data[[#This Row],[Gross_Amount]]-tbl_Raw_Data[[#This Row],[Discount_Amount]]</f>
        <v>280.14299999999997</v>
      </c>
      <c r="X5442" s="6">
        <f>tbl_Raw_Data[[#This Row],[Net_Amount_Before_Tax]]*tbl_Raw_Data[[#This Row],[Tax_Pct]]/100</f>
        <v>14.007149999999999</v>
      </c>
      <c r="Y5442" s="6">
        <f>tbl_Raw_Data[[#This Row],[Net_Amount_Before_Tax]]+tbl_Raw_Data[[#This Row],[Tax_Amount]]</f>
        <v>294.15015</v>
      </c>
      <c r="Z5442" s="6">
        <f t="shared" ref="Z5442:Z5505" si="429">COUNTIFS($C$2:$C$8001,C5442,$Q$2:$Q$8001,"Delivered")</f>
        <v>2</v>
      </c>
    </row>
    <row r="5443" spans="1:26" x14ac:dyDescent="0.3">
      <c r="A5443" s="23" t="s">
        <v>7535</v>
      </c>
      <c r="B5443" s="34">
        <v>45900</v>
      </c>
      <c r="C5443" s="23" t="s">
        <v>2690</v>
      </c>
      <c r="D5443" s="23" t="s">
        <v>19</v>
      </c>
      <c r="E5443" s="23" t="s">
        <v>19</v>
      </c>
      <c r="F5443" s="23">
        <v>110001</v>
      </c>
      <c r="G5443" s="23" t="s">
        <v>119</v>
      </c>
      <c r="H5443" s="23" t="s">
        <v>120</v>
      </c>
      <c r="I5443" s="23" t="s">
        <v>32</v>
      </c>
      <c r="J5443" s="23" t="s">
        <v>64</v>
      </c>
      <c r="K5443" s="23" t="s">
        <v>57</v>
      </c>
      <c r="L5443" s="23">
        <v>2</v>
      </c>
      <c r="M5443" s="23">
        <v>62.53</v>
      </c>
      <c r="N5443" s="23">
        <v>0</v>
      </c>
      <c r="O5443" s="23">
        <v>5</v>
      </c>
      <c r="P5443" s="23" t="s">
        <v>25</v>
      </c>
      <c r="Q5443" s="23" t="s">
        <v>26</v>
      </c>
      <c r="R5443" s="23">
        <f t="shared" si="425"/>
        <v>1</v>
      </c>
      <c r="S5443" s="23" t="str">
        <f t="shared" si="426"/>
        <v>ORD105442_20250831_CUST00840_MED010</v>
      </c>
      <c r="T5443" s="23">
        <f t="shared" si="427"/>
        <v>1</v>
      </c>
      <c r="U5443" s="6">
        <f t="shared" si="428"/>
        <v>125.06</v>
      </c>
      <c r="V5443" s="6">
        <f>tbl_Raw_Data[[#This Row],[Discount_Pct]]*tbl_Raw_Data[[#This Row],[Gross_Amount]]/100</f>
        <v>0</v>
      </c>
      <c r="W5443" s="6">
        <f>tbl_Raw_Data[[#This Row],[Gross_Amount]]-tbl_Raw_Data[[#This Row],[Discount_Amount]]</f>
        <v>125.06</v>
      </c>
      <c r="X5443" s="6">
        <f>tbl_Raw_Data[[#This Row],[Net_Amount_Before_Tax]]*tbl_Raw_Data[[#This Row],[Tax_Pct]]/100</f>
        <v>6.2529999999999992</v>
      </c>
      <c r="Y5443" s="6">
        <f>tbl_Raw_Data[[#This Row],[Net_Amount_Before_Tax]]+tbl_Raw_Data[[#This Row],[Tax_Amount]]</f>
        <v>131.31299999999999</v>
      </c>
      <c r="Z5443" s="6">
        <f t="shared" si="429"/>
        <v>2</v>
      </c>
    </row>
    <row r="5444" spans="1:26" x14ac:dyDescent="0.3">
      <c r="A5444" s="23" t="s">
        <v>7536</v>
      </c>
      <c r="B5444" s="34">
        <v>45702</v>
      </c>
      <c r="C5444" s="23" t="s">
        <v>7537</v>
      </c>
      <c r="D5444" s="23" t="s">
        <v>72</v>
      </c>
      <c r="E5444" s="23" t="s">
        <v>73</v>
      </c>
      <c r="F5444" s="23">
        <v>302001</v>
      </c>
      <c r="G5444" s="23" t="s">
        <v>68</v>
      </c>
      <c r="H5444" s="23" t="s">
        <v>69</v>
      </c>
      <c r="I5444" s="23" t="s">
        <v>55</v>
      </c>
      <c r="J5444" s="23" t="s">
        <v>56</v>
      </c>
      <c r="K5444" s="23" t="s">
        <v>24</v>
      </c>
      <c r="L5444" s="23">
        <v>2</v>
      </c>
      <c r="M5444" s="23">
        <v>29.94</v>
      </c>
      <c r="N5444" s="23">
        <v>0</v>
      </c>
      <c r="O5444" s="23">
        <v>5</v>
      </c>
      <c r="P5444" s="23" t="s">
        <v>33</v>
      </c>
      <c r="Q5444" s="23" t="s">
        <v>90</v>
      </c>
      <c r="R5444" s="23">
        <f t="shared" si="425"/>
        <v>1</v>
      </c>
      <c r="S5444" s="23" t="str">
        <f t="shared" si="426"/>
        <v>ORD105443_20250214_CUST02512_MED003</v>
      </c>
      <c r="T5444" s="23">
        <f t="shared" si="427"/>
        <v>1</v>
      </c>
      <c r="U5444" s="6">
        <f t="shared" si="428"/>
        <v>59.88</v>
      </c>
      <c r="V5444" s="6">
        <f>tbl_Raw_Data[[#This Row],[Discount_Pct]]*tbl_Raw_Data[[#This Row],[Gross_Amount]]/100</f>
        <v>0</v>
      </c>
      <c r="W5444" s="6">
        <f>tbl_Raw_Data[[#This Row],[Gross_Amount]]-tbl_Raw_Data[[#This Row],[Discount_Amount]]</f>
        <v>59.88</v>
      </c>
      <c r="X5444" s="6">
        <f>tbl_Raw_Data[[#This Row],[Net_Amount_Before_Tax]]*tbl_Raw_Data[[#This Row],[Tax_Pct]]/100</f>
        <v>2.9940000000000002</v>
      </c>
      <c r="Y5444" s="6">
        <f>tbl_Raw_Data[[#This Row],[Net_Amount_Before_Tax]]+tbl_Raw_Data[[#This Row],[Tax_Amount]]</f>
        <v>62.874000000000002</v>
      </c>
      <c r="Z5444" s="6">
        <f t="shared" si="429"/>
        <v>0</v>
      </c>
    </row>
    <row r="5445" spans="1:26" x14ac:dyDescent="0.3">
      <c r="A5445" s="23" t="s">
        <v>7538</v>
      </c>
      <c r="B5445" s="34">
        <v>45464</v>
      </c>
      <c r="C5445" s="23" t="s">
        <v>7539</v>
      </c>
      <c r="D5445" s="23" t="s">
        <v>183</v>
      </c>
      <c r="E5445" s="23" t="s">
        <v>184</v>
      </c>
      <c r="F5445" s="23">
        <v>122001</v>
      </c>
      <c r="G5445" s="23" t="s">
        <v>138</v>
      </c>
      <c r="H5445" s="23" t="s">
        <v>139</v>
      </c>
      <c r="I5445" s="23" t="s">
        <v>50</v>
      </c>
      <c r="J5445" s="23" t="s">
        <v>140</v>
      </c>
      <c r="K5445" s="23" t="s">
        <v>24</v>
      </c>
      <c r="L5445" s="23">
        <v>1</v>
      </c>
      <c r="M5445" s="23">
        <v>173.73</v>
      </c>
      <c r="N5445" s="23">
        <v>10</v>
      </c>
      <c r="O5445" s="23">
        <v>5</v>
      </c>
      <c r="P5445" s="23" t="s">
        <v>33</v>
      </c>
      <c r="Q5445" s="23" t="s">
        <v>44</v>
      </c>
      <c r="R5445" s="23">
        <f t="shared" si="425"/>
        <v>1</v>
      </c>
      <c r="S5445" s="23" t="str">
        <f t="shared" si="426"/>
        <v>ORD105444_20240621_CUST01595_MED013</v>
      </c>
      <c r="T5445" s="23">
        <f t="shared" si="427"/>
        <v>1</v>
      </c>
      <c r="U5445" s="6">
        <f t="shared" si="428"/>
        <v>173.73</v>
      </c>
      <c r="V5445" s="6">
        <f>tbl_Raw_Data[[#This Row],[Discount_Pct]]*tbl_Raw_Data[[#This Row],[Gross_Amount]]/100</f>
        <v>17.373000000000001</v>
      </c>
      <c r="W5445" s="6">
        <f>tbl_Raw_Data[[#This Row],[Gross_Amount]]-tbl_Raw_Data[[#This Row],[Discount_Amount]]</f>
        <v>156.357</v>
      </c>
      <c r="X5445" s="6">
        <f>tbl_Raw_Data[[#This Row],[Net_Amount_Before_Tax]]*tbl_Raw_Data[[#This Row],[Tax_Pct]]/100</f>
        <v>7.81785</v>
      </c>
      <c r="Y5445" s="6">
        <f>tbl_Raw_Data[[#This Row],[Net_Amount_Before_Tax]]+tbl_Raw_Data[[#This Row],[Tax_Amount]]</f>
        <v>164.17484999999999</v>
      </c>
      <c r="Z5445" s="6">
        <f t="shared" si="429"/>
        <v>1</v>
      </c>
    </row>
    <row r="5446" spans="1:26" x14ac:dyDescent="0.3">
      <c r="A5446" s="23" t="s">
        <v>7538</v>
      </c>
      <c r="B5446" s="34">
        <v>45869</v>
      </c>
      <c r="C5446" s="23" t="s">
        <v>1259</v>
      </c>
      <c r="D5446" s="23" t="s">
        <v>123</v>
      </c>
      <c r="E5446" s="23" t="s">
        <v>101</v>
      </c>
      <c r="F5446" s="23">
        <v>226001</v>
      </c>
      <c r="G5446" s="23" t="s">
        <v>233</v>
      </c>
      <c r="H5446" s="23" t="s">
        <v>234</v>
      </c>
      <c r="I5446" s="23" t="s">
        <v>104</v>
      </c>
      <c r="J5446" s="23" t="s">
        <v>42</v>
      </c>
      <c r="K5446" s="23" t="s">
        <v>24</v>
      </c>
      <c r="L5446" s="23">
        <v>1</v>
      </c>
      <c r="M5446" s="23">
        <v>170.33</v>
      </c>
      <c r="N5446" s="23">
        <v>5</v>
      </c>
      <c r="O5446" s="23">
        <v>12</v>
      </c>
      <c r="P5446" s="23" t="s">
        <v>25</v>
      </c>
      <c r="Q5446" s="23" t="s">
        <v>26</v>
      </c>
      <c r="R5446" s="23">
        <f t="shared" si="425"/>
        <v>1</v>
      </c>
      <c r="S5446" s="23" t="str">
        <f t="shared" si="426"/>
        <v>ORD105444_20250731_CUST03354_MED019</v>
      </c>
      <c r="T5446" s="23">
        <f t="shared" si="427"/>
        <v>1</v>
      </c>
      <c r="U5446" s="6">
        <f t="shared" si="428"/>
        <v>170.33</v>
      </c>
      <c r="V5446" s="6">
        <f>tbl_Raw_Data[[#This Row],[Discount_Pct]]*tbl_Raw_Data[[#This Row],[Gross_Amount]]/100</f>
        <v>8.5165000000000006</v>
      </c>
      <c r="W5446" s="6">
        <f>tbl_Raw_Data[[#This Row],[Gross_Amount]]-tbl_Raw_Data[[#This Row],[Discount_Amount]]</f>
        <v>161.8135</v>
      </c>
      <c r="X5446" s="6">
        <f>tbl_Raw_Data[[#This Row],[Net_Amount_Before_Tax]]*tbl_Raw_Data[[#This Row],[Tax_Pct]]/100</f>
        <v>19.417620000000003</v>
      </c>
      <c r="Y5446" s="6">
        <f>tbl_Raw_Data[[#This Row],[Net_Amount_Before_Tax]]+tbl_Raw_Data[[#This Row],[Tax_Amount]]</f>
        <v>181.23112</v>
      </c>
      <c r="Z5446" s="6">
        <f t="shared" si="429"/>
        <v>1</v>
      </c>
    </row>
    <row r="5447" spans="1:26" x14ac:dyDescent="0.3">
      <c r="A5447" s="23" t="s">
        <v>7540</v>
      </c>
      <c r="B5447" s="34">
        <v>45350</v>
      </c>
      <c r="C5447" s="23" t="s">
        <v>7541</v>
      </c>
      <c r="D5447" s="23" t="s">
        <v>159</v>
      </c>
      <c r="E5447" s="23" t="s">
        <v>47</v>
      </c>
      <c r="F5447" s="23">
        <v>400093</v>
      </c>
      <c r="G5447" s="23" t="s">
        <v>224</v>
      </c>
      <c r="H5447" s="23" t="s">
        <v>225</v>
      </c>
      <c r="I5447" s="23" t="s">
        <v>147</v>
      </c>
      <c r="J5447" s="23" t="s">
        <v>23</v>
      </c>
      <c r="K5447" s="23" t="s">
        <v>24</v>
      </c>
      <c r="L5447" s="23">
        <v>2</v>
      </c>
      <c r="M5447" s="23">
        <v>47.03</v>
      </c>
      <c r="N5447" s="23">
        <v>0</v>
      </c>
      <c r="O5447" s="23">
        <v>5</v>
      </c>
      <c r="P5447" s="23" t="s">
        <v>43</v>
      </c>
      <c r="Q5447" s="23" t="s">
        <v>34</v>
      </c>
      <c r="R5447" s="23">
        <f t="shared" si="425"/>
        <v>1</v>
      </c>
      <c r="S5447" s="23" t="str">
        <f t="shared" si="426"/>
        <v>ORD105446_20240228_CUST02357_MED015</v>
      </c>
      <c r="T5447" s="23">
        <f t="shared" si="427"/>
        <v>1</v>
      </c>
      <c r="U5447" s="6">
        <f t="shared" si="428"/>
        <v>94.06</v>
      </c>
      <c r="V5447" s="6">
        <f>tbl_Raw_Data[[#This Row],[Discount_Pct]]*tbl_Raw_Data[[#This Row],[Gross_Amount]]/100</f>
        <v>0</v>
      </c>
      <c r="W5447" s="6">
        <f>tbl_Raw_Data[[#This Row],[Gross_Amount]]-tbl_Raw_Data[[#This Row],[Discount_Amount]]</f>
        <v>94.06</v>
      </c>
      <c r="X5447" s="6">
        <f>tbl_Raw_Data[[#This Row],[Net_Amount_Before_Tax]]*tbl_Raw_Data[[#This Row],[Tax_Pct]]/100</f>
        <v>4.7030000000000003</v>
      </c>
      <c r="Y5447" s="6">
        <f>tbl_Raw_Data[[#This Row],[Net_Amount_Before_Tax]]+tbl_Raw_Data[[#This Row],[Tax_Amount]]</f>
        <v>98.763000000000005</v>
      </c>
      <c r="Z5447" s="6">
        <f t="shared" si="429"/>
        <v>1</v>
      </c>
    </row>
    <row r="5448" spans="1:26" x14ac:dyDescent="0.3">
      <c r="A5448" s="23" t="s">
        <v>7542</v>
      </c>
      <c r="B5448" s="34">
        <v>45628</v>
      </c>
      <c r="C5448" s="23" t="s">
        <v>4252</v>
      </c>
      <c r="D5448" s="23" t="s">
        <v>100</v>
      </c>
      <c r="E5448" s="23" t="s">
        <v>101</v>
      </c>
      <c r="F5448" s="23">
        <v>201307</v>
      </c>
      <c r="G5448" s="23" t="s">
        <v>145</v>
      </c>
      <c r="H5448" s="23" t="s">
        <v>146</v>
      </c>
      <c r="I5448" s="23" t="s">
        <v>147</v>
      </c>
      <c r="J5448" s="23" t="s">
        <v>148</v>
      </c>
      <c r="K5448" s="23" t="s">
        <v>24</v>
      </c>
      <c r="L5448" s="23">
        <v>1</v>
      </c>
      <c r="M5448" s="23">
        <v>100.1</v>
      </c>
      <c r="N5448" s="23">
        <v>10</v>
      </c>
      <c r="O5448" s="23">
        <v>18</v>
      </c>
      <c r="P5448" s="23" t="s">
        <v>43</v>
      </c>
      <c r="Q5448" s="23" t="s">
        <v>34</v>
      </c>
      <c r="R5448" s="23">
        <f t="shared" si="425"/>
        <v>1</v>
      </c>
      <c r="S5448" s="23" t="str">
        <f t="shared" si="426"/>
        <v>ORD105447_20241202_CUST00882_MED016</v>
      </c>
      <c r="T5448" s="23">
        <f t="shared" si="427"/>
        <v>1</v>
      </c>
      <c r="U5448" s="6">
        <f t="shared" si="428"/>
        <v>100.1</v>
      </c>
      <c r="V5448" s="6">
        <f>tbl_Raw_Data[[#This Row],[Discount_Pct]]*tbl_Raw_Data[[#This Row],[Gross_Amount]]/100</f>
        <v>10.01</v>
      </c>
      <c r="W5448" s="6">
        <f>tbl_Raw_Data[[#This Row],[Gross_Amount]]-tbl_Raw_Data[[#This Row],[Discount_Amount]]</f>
        <v>90.089999999999989</v>
      </c>
      <c r="X5448" s="6">
        <f>tbl_Raw_Data[[#This Row],[Net_Amount_Before_Tax]]*tbl_Raw_Data[[#This Row],[Tax_Pct]]/100</f>
        <v>16.216200000000001</v>
      </c>
      <c r="Y5448" s="6">
        <f>tbl_Raw_Data[[#This Row],[Net_Amount_Before_Tax]]+tbl_Raw_Data[[#This Row],[Tax_Amount]]</f>
        <v>106.30619999999999</v>
      </c>
      <c r="Z5448" s="6">
        <f t="shared" si="429"/>
        <v>3</v>
      </c>
    </row>
    <row r="5449" spans="1:26" x14ac:dyDescent="0.3">
      <c r="A5449" s="23" t="s">
        <v>7542</v>
      </c>
      <c r="B5449" s="34">
        <v>45665</v>
      </c>
      <c r="C5449" s="23" t="s">
        <v>5830</v>
      </c>
      <c r="D5449" s="23" t="s">
        <v>100</v>
      </c>
      <c r="E5449" s="23" t="s">
        <v>101</v>
      </c>
      <c r="F5449" s="23">
        <v>201303</v>
      </c>
      <c r="G5449" s="23" t="s">
        <v>160</v>
      </c>
      <c r="H5449" s="23" t="s">
        <v>161</v>
      </c>
      <c r="I5449" s="23" t="s">
        <v>50</v>
      </c>
      <c r="J5449" s="23" t="s">
        <v>23</v>
      </c>
      <c r="K5449" s="23" t="s">
        <v>24</v>
      </c>
      <c r="L5449" s="23">
        <v>1</v>
      </c>
      <c r="M5449" s="23">
        <v>155.66</v>
      </c>
      <c r="N5449" s="23">
        <v>5</v>
      </c>
      <c r="O5449" s="23">
        <v>12</v>
      </c>
      <c r="P5449" s="23" t="s">
        <v>65</v>
      </c>
      <c r="Q5449" s="23" t="s">
        <v>90</v>
      </c>
      <c r="R5449" s="23">
        <f t="shared" si="425"/>
        <v>1</v>
      </c>
      <c r="S5449" s="23" t="str">
        <f t="shared" si="426"/>
        <v>ORD105447_20250108_CUST03450_MED014</v>
      </c>
      <c r="T5449" s="23">
        <f t="shared" si="427"/>
        <v>1</v>
      </c>
      <c r="U5449" s="6">
        <f t="shared" si="428"/>
        <v>155.66</v>
      </c>
      <c r="V5449" s="6">
        <f>tbl_Raw_Data[[#This Row],[Discount_Pct]]*tbl_Raw_Data[[#This Row],[Gross_Amount]]/100</f>
        <v>7.7829999999999995</v>
      </c>
      <c r="W5449" s="6">
        <f>tbl_Raw_Data[[#This Row],[Gross_Amount]]-tbl_Raw_Data[[#This Row],[Discount_Amount]]</f>
        <v>147.87700000000001</v>
      </c>
      <c r="X5449" s="6">
        <f>tbl_Raw_Data[[#This Row],[Net_Amount_Before_Tax]]*tbl_Raw_Data[[#This Row],[Tax_Pct]]/100</f>
        <v>17.745240000000003</v>
      </c>
      <c r="Y5449" s="6">
        <f>tbl_Raw_Data[[#This Row],[Net_Amount_Before_Tax]]+tbl_Raw_Data[[#This Row],[Tax_Amount]]</f>
        <v>165.62224000000001</v>
      </c>
      <c r="Z5449" s="6">
        <f t="shared" si="429"/>
        <v>0</v>
      </c>
    </row>
    <row r="5450" spans="1:26" x14ac:dyDescent="0.3">
      <c r="A5450" s="23" t="s">
        <v>7543</v>
      </c>
      <c r="B5450" s="34">
        <v>45400</v>
      </c>
      <c r="C5450" s="23" t="s">
        <v>4764</v>
      </c>
      <c r="D5450" s="23" t="s">
        <v>92</v>
      </c>
      <c r="E5450" s="23" t="s">
        <v>93</v>
      </c>
      <c r="F5450" s="23">
        <v>560001</v>
      </c>
      <c r="G5450" s="23" t="s">
        <v>256</v>
      </c>
      <c r="H5450" s="23" t="s">
        <v>257</v>
      </c>
      <c r="I5450" s="23" t="s">
        <v>22</v>
      </c>
      <c r="J5450" s="23" t="s">
        <v>258</v>
      </c>
      <c r="K5450" s="23" t="s">
        <v>57</v>
      </c>
      <c r="L5450" s="23">
        <v>6</v>
      </c>
      <c r="M5450" s="23">
        <v>66.28</v>
      </c>
      <c r="N5450" s="23">
        <v>5</v>
      </c>
      <c r="O5450" s="23">
        <v>5</v>
      </c>
      <c r="P5450" s="23" t="s">
        <v>33</v>
      </c>
      <c r="Q5450" s="23" t="s">
        <v>26</v>
      </c>
      <c r="R5450" s="23">
        <f t="shared" si="425"/>
        <v>1</v>
      </c>
      <c r="S5450" s="23" t="str">
        <f t="shared" si="426"/>
        <v>ORD105449_20240418_CUST03249_MED025</v>
      </c>
      <c r="T5450" s="23">
        <f t="shared" si="427"/>
        <v>1</v>
      </c>
      <c r="U5450" s="6">
        <f t="shared" si="428"/>
        <v>397.68</v>
      </c>
      <c r="V5450" s="6">
        <f>tbl_Raw_Data[[#This Row],[Discount_Pct]]*tbl_Raw_Data[[#This Row],[Gross_Amount]]/100</f>
        <v>19.884</v>
      </c>
      <c r="W5450" s="6">
        <f>tbl_Raw_Data[[#This Row],[Gross_Amount]]-tbl_Raw_Data[[#This Row],[Discount_Amount]]</f>
        <v>377.79599999999999</v>
      </c>
      <c r="X5450" s="6">
        <f>tbl_Raw_Data[[#This Row],[Net_Amount_Before_Tax]]*tbl_Raw_Data[[#This Row],[Tax_Pct]]/100</f>
        <v>18.889800000000001</v>
      </c>
      <c r="Y5450" s="6">
        <f>tbl_Raw_Data[[#This Row],[Net_Amount_Before_Tax]]+tbl_Raw_Data[[#This Row],[Tax_Amount]]</f>
        <v>396.68579999999997</v>
      </c>
      <c r="Z5450" s="6">
        <f t="shared" si="429"/>
        <v>1</v>
      </c>
    </row>
    <row r="5451" spans="1:26" x14ac:dyDescent="0.3">
      <c r="A5451" s="23" t="s">
        <v>7544</v>
      </c>
      <c r="B5451" s="34">
        <v>46013</v>
      </c>
      <c r="C5451" s="23" t="s">
        <v>1653</v>
      </c>
      <c r="D5451" s="23" t="s">
        <v>52</v>
      </c>
      <c r="E5451" s="23" t="s">
        <v>52</v>
      </c>
      <c r="F5451" s="23">
        <v>160017</v>
      </c>
      <c r="G5451" s="23" t="s">
        <v>74</v>
      </c>
      <c r="H5451" s="23" t="s">
        <v>75</v>
      </c>
      <c r="I5451" s="23" t="s">
        <v>76</v>
      </c>
      <c r="J5451" s="23" t="s">
        <v>77</v>
      </c>
      <c r="K5451" s="23" t="s">
        <v>57</v>
      </c>
      <c r="L5451" s="23">
        <v>1</v>
      </c>
      <c r="M5451" s="23">
        <v>55.91</v>
      </c>
      <c r="N5451" s="23">
        <v>5</v>
      </c>
      <c r="O5451" s="23">
        <v>18</v>
      </c>
      <c r="P5451" s="23" t="s">
        <v>25</v>
      </c>
      <c r="Q5451" s="23" t="s">
        <v>90</v>
      </c>
      <c r="R5451" s="23">
        <f t="shared" si="425"/>
        <v>1</v>
      </c>
      <c r="S5451" s="23" t="str">
        <f t="shared" si="426"/>
        <v>ORD105450_20251222_CUST02569_MED008</v>
      </c>
      <c r="T5451" s="23">
        <f t="shared" si="427"/>
        <v>1</v>
      </c>
      <c r="U5451" s="6">
        <f t="shared" si="428"/>
        <v>55.91</v>
      </c>
      <c r="V5451" s="6">
        <f>tbl_Raw_Data[[#This Row],[Discount_Pct]]*tbl_Raw_Data[[#This Row],[Gross_Amount]]/100</f>
        <v>2.7954999999999997</v>
      </c>
      <c r="W5451" s="6">
        <f>tbl_Raw_Data[[#This Row],[Gross_Amount]]-tbl_Raw_Data[[#This Row],[Discount_Amount]]</f>
        <v>53.1145</v>
      </c>
      <c r="X5451" s="6">
        <f>tbl_Raw_Data[[#This Row],[Net_Amount_Before_Tax]]*tbl_Raw_Data[[#This Row],[Tax_Pct]]/100</f>
        <v>9.5606100000000005</v>
      </c>
      <c r="Y5451" s="6">
        <f>tbl_Raw_Data[[#This Row],[Net_Amount_Before_Tax]]+tbl_Raw_Data[[#This Row],[Tax_Amount]]</f>
        <v>62.675110000000004</v>
      </c>
      <c r="Z5451" s="6">
        <f t="shared" si="429"/>
        <v>1</v>
      </c>
    </row>
    <row r="5452" spans="1:26" x14ac:dyDescent="0.3">
      <c r="A5452" s="23" t="s">
        <v>7545</v>
      </c>
      <c r="B5452" s="34">
        <v>45829</v>
      </c>
      <c r="C5452" s="23" t="s">
        <v>1318</v>
      </c>
      <c r="D5452" s="23" t="s">
        <v>142</v>
      </c>
      <c r="E5452" s="23" t="s">
        <v>81</v>
      </c>
      <c r="F5452" s="23">
        <v>380054</v>
      </c>
      <c r="G5452" s="23" t="s">
        <v>20</v>
      </c>
      <c r="H5452" s="23" t="s">
        <v>21</v>
      </c>
      <c r="I5452" s="23" t="s">
        <v>22</v>
      </c>
      <c r="J5452" s="23" t="s">
        <v>23</v>
      </c>
      <c r="K5452" s="23" t="s">
        <v>24</v>
      </c>
      <c r="L5452" s="23">
        <v>2</v>
      </c>
      <c r="M5452" s="23">
        <v>127.9</v>
      </c>
      <c r="N5452" s="23">
        <v>10</v>
      </c>
      <c r="O5452" s="23">
        <v>5</v>
      </c>
      <c r="P5452" s="23" t="s">
        <v>89</v>
      </c>
      <c r="Q5452" s="23" t="s">
        <v>34</v>
      </c>
      <c r="R5452" s="23">
        <f t="shared" si="425"/>
        <v>1</v>
      </c>
      <c r="S5452" s="23" t="str">
        <f t="shared" si="426"/>
        <v>ORD105451_20250621_CUST00495_MED024</v>
      </c>
      <c r="T5452" s="23">
        <f t="shared" si="427"/>
        <v>1</v>
      </c>
      <c r="U5452" s="6">
        <f t="shared" si="428"/>
        <v>255.8</v>
      </c>
      <c r="V5452" s="6">
        <f>tbl_Raw_Data[[#This Row],[Discount_Pct]]*tbl_Raw_Data[[#This Row],[Gross_Amount]]/100</f>
        <v>25.58</v>
      </c>
      <c r="W5452" s="6">
        <f>tbl_Raw_Data[[#This Row],[Gross_Amount]]-tbl_Raw_Data[[#This Row],[Discount_Amount]]</f>
        <v>230.22000000000003</v>
      </c>
      <c r="X5452" s="6">
        <f>tbl_Raw_Data[[#This Row],[Net_Amount_Before_Tax]]*tbl_Raw_Data[[#This Row],[Tax_Pct]]/100</f>
        <v>11.511000000000001</v>
      </c>
      <c r="Y5452" s="6">
        <f>tbl_Raw_Data[[#This Row],[Net_Amount_Before_Tax]]+tbl_Raw_Data[[#This Row],[Tax_Amount]]</f>
        <v>241.73100000000002</v>
      </c>
      <c r="Z5452" s="6">
        <f t="shared" si="429"/>
        <v>3</v>
      </c>
    </row>
    <row r="5453" spans="1:26" x14ac:dyDescent="0.3">
      <c r="A5453" s="23" t="s">
        <v>7545</v>
      </c>
      <c r="B5453" s="34">
        <v>45928</v>
      </c>
      <c r="C5453" s="23" t="s">
        <v>1791</v>
      </c>
      <c r="D5453" s="23" t="s">
        <v>159</v>
      </c>
      <c r="E5453" s="23" t="s">
        <v>47</v>
      </c>
      <c r="F5453" s="23">
        <v>400001</v>
      </c>
      <c r="G5453" s="23" t="s">
        <v>154</v>
      </c>
      <c r="H5453" s="23" t="s">
        <v>155</v>
      </c>
      <c r="I5453" s="23" t="s">
        <v>134</v>
      </c>
      <c r="J5453" s="23" t="s">
        <v>156</v>
      </c>
      <c r="K5453" s="23" t="s">
        <v>57</v>
      </c>
      <c r="L5453" s="23">
        <v>3</v>
      </c>
      <c r="M5453" s="23">
        <v>45.23</v>
      </c>
      <c r="N5453" s="23">
        <v>0</v>
      </c>
      <c r="O5453" s="23">
        <v>5</v>
      </c>
      <c r="P5453" s="23" t="s">
        <v>89</v>
      </c>
      <c r="Q5453" s="23" t="s">
        <v>34</v>
      </c>
      <c r="R5453" s="23">
        <f t="shared" si="425"/>
        <v>1</v>
      </c>
      <c r="S5453" s="23" t="str">
        <f t="shared" si="426"/>
        <v>ORD105451_20250928_CUST02664_MED006</v>
      </c>
      <c r="T5453" s="23">
        <f t="shared" si="427"/>
        <v>1</v>
      </c>
      <c r="U5453" s="6">
        <f t="shared" si="428"/>
        <v>135.69</v>
      </c>
      <c r="V5453" s="6">
        <f>tbl_Raw_Data[[#This Row],[Discount_Pct]]*tbl_Raw_Data[[#This Row],[Gross_Amount]]/100</f>
        <v>0</v>
      </c>
      <c r="W5453" s="6">
        <f>tbl_Raw_Data[[#This Row],[Gross_Amount]]-tbl_Raw_Data[[#This Row],[Discount_Amount]]</f>
        <v>135.69</v>
      </c>
      <c r="X5453" s="6">
        <f>tbl_Raw_Data[[#This Row],[Net_Amount_Before_Tax]]*tbl_Raw_Data[[#This Row],[Tax_Pct]]/100</f>
        <v>6.7845000000000004</v>
      </c>
      <c r="Y5453" s="6">
        <f>tbl_Raw_Data[[#This Row],[Net_Amount_Before_Tax]]+tbl_Raw_Data[[#This Row],[Tax_Amount]]</f>
        <v>142.47450000000001</v>
      </c>
      <c r="Z5453" s="6">
        <f t="shared" si="429"/>
        <v>1</v>
      </c>
    </row>
    <row r="5454" spans="1:26" x14ac:dyDescent="0.3">
      <c r="A5454" s="23" t="s">
        <v>7546</v>
      </c>
      <c r="B5454" s="34">
        <v>45806</v>
      </c>
      <c r="C5454" s="23" t="s">
        <v>7547</v>
      </c>
      <c r="D5454" s="23" t="s">
        <v>87</v>
      </c>
      <c r="E5454" s="23" t="s">
        <v>88</v>
      </c>
      <c r="F5454" s="23">
        <v>600001</v>
      </c>
      <c r="G5454" s="23" t="s">
        <v>107</v>
      </c>
      <c r="H5454" s="23" t="s">
        <v>108</v>
      </c>
      <c r="I5454" s="23" t="s">
        <v>63</v>
      </c>
      <c r="J5454" s="23" t="s">
        <v>42</v>
      </c>
      <c r="K5454" s="23" t="s">
        <v>57</v>
      </c>
      <c r="L5454" s="23">
        <v>1</v>
      </c>
      <c r="M5454" s="23">
        <v>95.61</v>
      </c>
      <c r="N5454" s="23">
        <v>10</v>
      </c>
      <c r="O5454" s="23">
        <v>5</v>
      </c>
      <c r="P5454" s="23" t="s">
        <v>65</v>
      </c>
      <c r="Q5454" s="23" t="s">
        <v>34</v>
      </c>
      <c r="R5454" s="23">
        <f t="shared" si="425"/>
        <v>1</v>
      </c>
      <c r="S5454" s="23" t="str">
        <f t="shared" si="426"/>
        <v>ORD105453_20250529_CUST01090_MED005</v>
      </c>
      <c r="T5454" s="23">
        <f t="shared" si="427"/>
        <v>1</v>
      </c>
      <c r="U5454" s="6">
        <f t="shared" si="428"/>
        <v>95.61</v>
      </c>
      <c r="V5454" s="6">
        <f>tbl_Raw_Data[[#This Row],[Discount_Pct]]*tbl_Raw_Data[[#This Row],[Gross_Amount]]/100</f>
        <v>9.5609999999999999</v>
      </c>
      <c r="W5454" s="6">
        <f>tbl_Raw_Data[[#This Row],[Gross_Amount]]-tbl_Raw_Data[[#This Row],[Discount_Amount]]</f>
        <v>86.049000000000007</v>
      </c>
      <c r="X5454" s="6">
        <f>tbl_Raw_Data[[#This Row],[Net_Amount_Before_Tax]]*tbl_Raw_Data[[#This Row],[Tax_Pct]]/100</f>
        <v>4.3024500000000003</v>
      </c>
      <c r="Y5454" s="6">
        <f>tbl_Raw_Data[[#This Row],[Net_Amount_Before_Tax]]+tbl_Raw_Data[[#This Row],[Tax_Amount]]</f>
        <v>90.35145</v>
      </c>
      <c r="Z5454" s="6">
        <f t="shared" si="429"/>
        <v>1</v>
      </c>
    </row>
    <row r="5455" spans="1:26" x14ac:dyDescent="0.3">
      <c r="A5455" s="23" t="s">
        <v>7548</v>
      </c>
      <c r="B5455" s="34">
        <v>45645</v>
      </c>
      <c r="C5455" s="23" t="s">
        <v>6270</v>
      </c>
      <c r="D5455" s="23" t="s">
        <v>142</v>
      </c>
      <c r="E5455" s="23" t="s">
        <v>81</v>
      </c>
      <c r="F5455" s="23">
        <v>380054</v>
      </c>
      <c r="G5455" s="23" t="s">
        <v>102</v>
      </c>
      <c r="H5455" s="23" t="s">
        <v>103</v>
      </c>
      <c r="I5455" s="23" t="s">
        <v>104</v>
      </c>
      <c r="J5455" s="23" t="s">
        <v>64</v>
      </c>
      <c r="K5455" s="23" t="s">
        <v>57</v>
      </c>
      <c r="L5455" s="23">
        <v>1</v>
      </c>
      <c r="M5455" s="23">
        <v>99.39</v>
      </c>
      <c r="N5455" s="23">
        <v>0</v>
      </c>
      <c r="O5455" s="23">
        <v>5</v>
      </c>
      <c r="P5455" s="23" t="s">
        <v>65</v>
      </c>
      <c r="Q5455" s="23" t="s">
        <v>34</v>
      </c>
      <c r="R5455" s="23">
        <f t="shared" si="425"/>
        <v>1</v>
      </c>
      <c r="S5455" s="23" t="str">
        <f t="shared" si="426"/>
        <v>ORD105454_20241219_CUST02492_MED029</v>
      </c>
      <c r="T5455" s="23">
        <f t="shared" si="427"/>
        <v>1</v>
      </c>
      <c r="U5455" s="6">
        <f t="shared" si="428"/>
        <v>99.39</v>
      </c>
      <c r="V5455" s="6">
        <f>tbl_Raw_Data[[#This Row],[Discount_Pct]]*tbl_Raw_Data[[#This Row],[Gross_Amount]]/100</f>
        <v>0</v>
      </c>
      <c r="W5455" s="6">
        <f>tbl_Raw_Data[[#This Row],[Gross_Amount]]-tbl_Raw_Data[[#This Row],[Discount_Amount]]</f>
        <v>99.39</v>
      </c>
      <c r="X5455" s="6">
        <f>tbl_Raw_Data[[#This Row],[Net_Amount_Before_Tax]]*tbl_Raw_Data[[#This Row],[Tax_Pct]]/100</f>
        <v>4.9695</v>
      </c>
      <c r="Y5455" s="6">
        <f>tbl_Raw_Data[[#This Row],[Net_Amount_Before_Tax]]+tbl_Raw_Data[[#This Row],[Tax_Amount]]</f>
        <v>104.3595</v>
      </c>
      <c r="Z5455" s="6">
        <f t="shared" si="429"/>
        <v>2</v>
      </c>
    </row>
    <row r="5456" spans="1:26" x14ac:dyDescent="0.3">
      <c r="A5456" s="23" t="s">
        <v>7549</v>
      </c>
      <c r="B5456" s="34">
        <v>45743</v>
      </c>
      <c r="C5456" s="23" t="s">
        <v>7232</v>
      </c>
      <c r="D5456" s="23" t="s">
        <v>52</v>
      </c>
      <c r="E5456" s="23" t="s">
        <v>52</v>
      </c>
      <c r="F5456" s="23">
        <v>160036</v>
      </c>
      <c r="G5456" s="23" t="s">
        <v>167</v>
      </c>
      <c r="H5456" s="23" t="s">
        <v>168</v>
      </c>
      <c r="I5456" s="23" t="s">
        <v>113</v>
      </c>
      <c r="J5456" s="23" t="s">
        <v>42</v>
      </c>
      <c r="K5456" s="23" t="s">
        <v>24</v>
      </c>
      <c r="L5456" s="23">
        <v>1</v>
      </c>
      <c r="M5456" s="23">
        <v>197.73</v>
      </c>
      <c r="N5456" s="23">
        <v>0</v>
      </c>
      <c r="O5456" s="23">
        <v>12</v>
      </c>
      <c r="P5456" s="23" t="s">
        <v>25</v>
      </c>
      <c r="Q5456" s="23" t="s">
        <v>34</v>
      </c>
      <c r="R5456" s="23">
        <f t="shared" si="425"/>
        <v>1</v>
      </c>
      <c r="S5456" s="23" t="str">
        <f t="shared" si="426"/>
        <v>ORD105455_20250327_CUST02328_MED026</v>
      </c>
      <c r="T5456" s="23">
        <f t="shared" si="427"/>
        <v>1</v>
      </c>
      <c r="U5456" s="6">
        <f t="shared" si="428"/>
        <v>197.73</v>
      </c>
      <c r="V5456" s="6">
        <f>tbl_Raw_Data[[#This Row],[Discount_Pct]]*tbl_Raw_Data[[#This Row],[Gross_Amount]]/100</f>
        <v>0</v>
      </c>
      <c r="W5456" s="6">
        <f>tbl_Raw_Data[[#This Row],[Gross_Amount]]-tbl_Raw_Data[[#This Row],[Discount_Amount]]</f>
        <v>197.73</v>
      </c>
      <c r="X5456" s="6">
        <f>tbl_Raw_Data[[#This Row],[Net_Amount_Before_Tax]]*tbl_Raw_Data[[#This Row],[Tax_Pct]]/100</f>
        <v>23.727599999999999</v>
      </c>
      <c r="Y5456" s="6">
        <f>tbl_Raw_Data[[#This Row],[Net_Amount_Before_Tax]]+tbl_Raw_Data[[#This Row],[Tax_Amount]]</f>
        <v>221.45759999999999</v>
      </c>
      <c r="Z5456" s="6">
        <f t="shared" si="429"/>
        <v>3</v>
      </c>
    </row>
    <row r="5457" spans="1:26" x14ac:dyDescent="0.3">
      <c r="A5457" s="23" t="s">
        <v>7550</v>
      </c>
      <c r="B5457" s="34">
        <v>45967</v>
      </c>
      <c r="C5457" s="23" t="s">
        <v>1820</v>
      </c>
      <c r="D5457" s="23" t="s">
        <v>87</v>
      </c>
      <c r="E5457" s="23" t="s">
        <v>88</v>
      </c>
      <c r="F5457" s="23">
        <v>600040</v>
      </c>
      <c r="G5457" s="23" t="s">
        <v>39</v>
      </c>
      <c r="H5457" s="23" t="s">
        <v>40</v>
      </c>
      <c r="I5457" s="23" t="s">
        <v>41</v>
      </c>
      <c r="J5457" s="23" t="s">
        <v>42</v>
      </c>
      <c r="K5457" s="23" t="s">
        <v>24</v>
      </c>
      <c r="L5457" s="23">
        <v>2</v>
      </c>
      <c r="M5457" s="23">
        <v>31.16</v>
      </c>
      <c r="N5457" s="23">
        <v>0</v>
      </c>
      <c r="O5457" s="23">
        <v>5</v>
      </c>
      <c r="P5457" s="23" t="s">
        <v>65</v>
      </c>
      <c r="Q5457" s="23" t="s">
        <v>26</v>
      </c>
      <c r="R5457" s="23">
        <f t="shared" si="425"/>
        <v>1</v>
      </c>
      <c r="S5457" s="23" t="str">
        <f t="shared" si="426"/>
        <v>ORD105456_20251106_CUST02883_MED001</v>
      </c>
      <c r="T5457" s="23">
        <f t="shared" si="427"/>
        <v>1</v>
      </c>
      <c r="U5457" s="6">
        <f t="shared" si="428"/>
        <v>62.32</v>
      </c>
      <c r="V5457" s="6">
        <f>tbl_Raw_Data[[#This Row],[Discount_Pct]]*tbl_Raw_Data[[#This Row],[Gross_Amount]]/100</f>
        <v>0</v>
      </c>
      <c r="W5457" s="6">
        <f>tbl_Raw_Data[[#This Row],[Gross_Amount]]-tbl_Raw_Data[[#This Row],[Discount_Amount]]</f>
        <v>62.32</v>
      </c>
      <c r="X5457" s="6">
        <f>tbl_Raw_Data[[#This Row],[Net_Amount_Before_Tax]]*tbl_Raw_Data[[#This Row],[Tax_Pct]]/100</f>
        <v>3.1160000000000001</v>
      </c>
      <c r="Y5457" s="6">
        <f>tbl_Raw_Data[[#This Row],[Net_Amount_Before_Tax]]+tbl_Raw_Data[[#This Row],[Tax_Amount]]</f>
        <v>65.436000000000007</v>
      </c>
      <c r="Z5457" s="6">
        <f t="shared" si="429"/>
        <v>1</v>
      </c>
    </row>
    <row r="5458" spans="1:26" x14ac:dyDescent="0.3">
      <c r="A5458" s="23" t="s">
        <v>7551</v>
      </c>
      <c r="B5458" s="34">
        <v>45675</v>
      </c>
      <c r="C5458" s="23" t="s">
        <v>3214</v>
      </c>
      <c r="D5458" s="23" t="s">
        <v>37</v>
      </c>
      <c r="E5458" s="23" t="s">
        <v>38</v>
      </c>
      <c r="F5458" s="23">
        <v>452018</v>
      </c>
      <c r="G5458" s="23" t="s">
        <v>61</v>
      </c>
      <c r="H5458" s="23" t="s">
        <v>62</v>
      </c>
      <c r="I5458" s="23" t="s">
        <v>63</v>
      </c>
      <c r="J5458" s="23" t="s">
        <v>64</v>
      </c>
      <c r="K5458" s="23" t="s">
        <v>57</v>
      </c>
      <c r="L5458" s="23">
        <v>2</v>
      </c>
      <c r="M5458" s="23">
        <v>104.11</v>
      </c>
      <c r="N5458" s="23">
        <v>15</v>
      </c>
      <c r="O5458" s="23">
        <v>12</v>
      </c>
      <c r="P5458" s="23" t="s">
        <v>58</v>
      </c>
      <c r="Q5458" s="23" t="s">
        <v>34</v>
      </c>
      <c r="R5458" s="23">
        <f t="shared" si="425"/>
        <v>1</v>
      </c>
      <c r="S5458" s="23" t="str">
        <f t="shared" si="426"/>
        <v>ORD105457_20250118_CUST00593_MED004</v>
      </c>
      <c r="T5458" s="23">
        <f t="shared" si="427"/>
        <v>1</v>
      </c>
      <c r="U5458" s="6">
        <f t="shared" si="428"/>
        <v>208.22</v>
      </c>
      <c r="V5458" s="6">
        <f>tbl_Raw_Data[[#This Row],[Discount_Pct]]*tbl_Raw_Data[[#This Row],[Gross_Amount]]/100</f>
        <v>31.233000000000001</v>
      </c>
      <c r="W5458" s="6">
        <f>tbl_Raw_Data[[#This Row],[Gross_Amount]]-tbl_Raw_Data[[#This Row],[Discount_Amount]]</f>
        <v>176.98699999999999</v>
      </c>
      <c r="X5458" s="6">
        <f>tbl_Raw_Data[[#This Row],[Net_Amount_Before_Tax]]*tbl_Raw_Data[[#This Row],[Tax_Pct]]/100</f>
        <v>21.238440000000001</v>
      </c>
      <c r="Y5458" s="6">
        <f>tbl_Raw_Data[[#This Row],[Net_Amount_Before_Tax]]+tbl_Raw_Data[[#This Row],[Tax_Amount]]</f>
        <v>198.22543999999999</v>
      </c>
      <c r="Z5458" s="6">
        <f t="shared" si="429"/>
        <v>3</v>
      </c>
    </row>
    <row r="5459" spans="1:26" x14ac:dyDescent="0.3">
      <c r="A5459" s="23" t="s">
        <v>7552</v>
      </c>
      <c r="B5459" s="34">
        <v>45981</v>
      </c>
      <c r="C5459" s="23" t="s">
        <v>7307</v>
      </c>
      <c r="D5459" s="23" t="s">
        <v>142</v>
      </c>
      <c r="E5459" s="23" t="s">
        <v>81</v>
      </c>
      <c r="F5459" s="23">
        <v>380015</v>
      </c>
      <c r="G5459" s="23" t="s">
        <v>102</v>
      </c>
      <c r="H5459" s="23" t="s">
        <v>103</v>
      </c>
      <c r="I5459" s="23" t="s">
        <v>104</v>
      </c>
      <c r="J5459" s="23" t="s">
        <v>64</v>
      </c>
      <c r="K5459" s="23" t="s">
        <v>57</v>
      </c>
      <c r="L5459" s="23">
        <v>1</v>
      </c>
      <c r="M5459" s="23">
        <v>105.9</v>
      </c>
      <c r="N5459" s="23">
        <v>5</v>
      </c>
      <c r="O5459" s="23">
        <v>18</v>
      </c>
      <c r="P5459" s="23" t="s">
        <v>65</v>
      </c>
      <c r="Q5459" s="23" t="s">
        <v>34</v>
      </c>
      <c r="R5459" s="23">
        <f t="shared" si="425"/>
        <v>1</v>
      </c>
      <c r="S5459" s="23" t="str">
        <f t="shared" si="426"/>
        <v>ORD105458_20251120_CUST00198_MED029</v>
      </c>
      <c r="T5459" s="23">
        <f t="shared" si="427"/>
        <v>1</v>
      </c>
      <c r="U5459" s="6">
        <f t="shared" si="428"/>
        <v>105.9</v>
      </c>
      <c r="V5459" s="6">
        <f>tbl_Raw_Data[[#This Row],[Discount_Pct]]*tbl_Raw_Data[[#This Row],[Gross_Amount]]/100</f>
        <v>5.2949999999999999</v>
      </c>
      <c r="W5459" s="6">
        <f>tbl_Raw_Data[[#This Row],[Gross_Amount]]-tbl_Raw_Data[[#This Row],[Discount_Amount]]</f>
        <v>100.605</v>
      </c>
      <c r="X5459" s="6">
        <f>tbl_Raw_Data[[#This Row],[Net_Amount_Before_Tax]]*tbl_Raw_Data[[#This Row],[Tax_Pct]]/100</f>
        <v>18.108900000000002</v>
      </c>
      <c r="Y5459" s="6">
        <f>tbl_Raw_Data[[#This Row],[Net_Amount_Before_Tax]]+tbl_Raw_Data[[#This Row],[Tax_Amount]]</f>
        <v>118.71390000000001</v>
      </c>
      <c r="Z5459" s="6">
        <f t="shared" si="429"/>
        <v>1</v>
      </c>
    </row>
    <row r="5460" spans="1:26" x14ac:dyDescent="0.3">
      <c r="A5460" s="23" t="s">
        <v>7553</v>
      </c>
      <c r="B5460" s="34">
        <v>45538</v>
      </c>
      <c r="C5460" s="23" t="s">
        <v>665</v>
      </c>
      <c r="D5460" s="23" t="s">
        <v>37</v>
      </c>
      <c r="E5460" s="23" t="s">
        <v>38</v>
      </c>
      <c r="F5460" s="23">
        <v>452016</v>
      </c>
      <c r="G5460" s="23" t="s">
        <v>256</v>
      </c>
      <c r="H5460" s="23" t="s">
        <v>257</v>
      </c>
      <c r="I5460" s="23" t="s">
        <v>22</v>
      </c>
      <c r="J5460" s="23" t="s">
        <v>258</v>
      </c>
      <c r="K5460" s="23" t="s">
        <v>57</v>
      </c>
      <c r="L5460" s="23">
        <v>1</v>
      </c>
      <c r="M5460" s="23">
        <v>67.540000000000006</v>
      </c>
      <c r="N5460" s="23">
        <v>5</v>
      </c>
      <c r="O5460" s="23">
        <v>12</v>
      </c>
      <c r="P5460" s="23" t="s">
        <v>89</v>
      </c>
      <c r="Q5460" s="23" t="s">
        <v>34</v>
      </c>
      <c r="R5460" s="23">
        <f t="shared" si="425"/>
        <v>1</v>
      </c>
      <c r="S5460" s="23" t="str">
        <f t="shared" si="426"/>
        <v>ORD105459_20240903_CUST00426_MED025</v>
      </c>
      <c r="T5460" s="23">
        <f t="shared" si="427"/>
        <v>1</v>
      </c>
      <c r="U5460" s="6">
        <f t="shared" si="428"/>
        <v>67.540000000000006</v>
      </c>
      <c r="V5460" s="6">
        <f>tbl_Raw_Data[[#This Row],[Discount_Pct]]*tbl_Raw_Data[[#This Row],[Gross_Amount]]/100</f>
        <v>3.3770000000000007</v>
      </c>
      <c r="W5460" s="6">
        <f>tbl_Raw_Data[[#This Row],[Gross_Amount]]-tbl_Raw_Data[[#This Row],[Discount_Amount]]</f>
        <v>64.163000000000011</v>
      </c>
      <c r="X5460" s="6">
        <f>tbl_Raw_Data[[#This Row],[Net_Amount_Before_Tax]]*tbl_Raw_Data[[#This Row],[Tax_Pct]]/100</f>
        <v>7.6995600000000017</v>
      </c>
      <c r="Y5460" s="6">
        <f>tbl_Raw_Data[[#This Row],[Net_Amount_Before_Tax]]+tbl_Raw_Data[[#This Row],[Tax_Amount]]</f>
        <v>71.862560000000016</v>
      </c>
      <c r="Z5460" s="6">
        <f t="shared" si="429"/>
        <v>2</v>
      </c>
    </row>
    <row r="5461" spans="1:26" x14ac:dyDescent="0.3">
      <c r="A5461" s="23" t="s">
        <v>7553</v>
      </c>
      <c r="B5461" s="34">
        <v>45426</v>
      </c>
      <c r="C5461" s="23" t="s">
        <v>3123</v>
      </c>
      <c r="D5461" s="23" t="s">
        <v>46</v>
      </c>
      <c r="E5461" s="23" t="s">
        <v>47</v>
      </c>
      <c r="F5461" s="23">
        <v>411014</v>
      </c>
      <c r="G5461" s="23" t="s">
        <v>256</v>
      </c>
      <c r="H5461" s="23" t="s">
        <v>257</v>
      </c>
      <c r="I5461" s="23" t="s">
        <v>22</v>
      </c>
      <c r="J5461" s="23" t="s">
        <v>258</v>
      </c>
      <c r="K5461" s="23" t="s">
        <v>57</v>
      </c>
      <c r="L5461" s="23">
        <v>1</v>
      </c>
      <c r="M5461" s="23">
        <v>65.5</v>
      </c>
      <c r="N5461" s="23">
        <v>5</v>
      </c>
      <c r="O5461" s="23">
        <v>12</v>
      </c>
      <c r="P5461" s="23" t="s">
        <v>65</v>
      </c>
      <c r="Q5461" s="23" t="s">
        <v>34</v>
      </c>
      <c r="R5461" s="23">
        <f t="shared" si="425"/>
        <v>1</v>
      </c>
      <c r="S5461" s="23" t="str">
        <f t="shared" si="426"/>
        <v>ORD105459_20240514_CUST01137_MED025</v>
      </c>
      <c r="T5461" s="23">
        <f t="shared" si="427"/>
        <v>1</v>
      </c>
      <c r="U5461" s="6">
        <f t="shared" si="428"/>
        <v>65.5</v>
      </c>
      <c r="V5461" s="6">
        <f>tbl_Raw_Data[[#This Row],[Discount_Pct]]*tbl_Raw_Data[[#This Row],[Gross_Amount]]/100</f>
        <v>3.2749999999999999</v>
      </c>
      <c r="W5461" s="6">
        <f>tbl_Raw_Data[[#This Row],[Gross_Amount]]-tbl_Raw_Data[[#This Row],[Discount_Amount]]</f>
        <v>62.225000000000001</v>
      </c>
      <c r="X5461" s="6">
        <f>tbl_Raw_Data[[#This Row],[Net_Amount_Before_Tax]]*tbl_Raw_Data[[#This Row],[Tax_Pct]]/100</f>
        <v>7.4670000000000005</v>
      </c>
      <c r="Y5461" s="6">
        <f>tbl_Raw_Data[[#This Row],[Net_Amount_Before_Tax]]+tbl_Raw_Data[[#This Row],[Tax_Amount]]</f>
        <v>69.692000000000007</v>
      </c>
      <c r="Z5461" s="6">
        <f t="shared" si="429"/>
        <v>2</v>
      </c>
    </row>
    <row r="5462" spans="1:26" x14ac:dyDescent="0.3">
      <c r="A5462" s="23" t="s">
        <v>7554</v>
      </c>
      <c r="B5462" s="34">
        <v>45930</v>
      </c>
      <c r="C5462" s="23" t="s">
        <v>7555</v>
      </c>
      <c r="D5462" s="23" t="s">
        <v>100</v>
      </c>
      <c r="E5462" s="23" t="s">
        <v>101</v>
      </c>
      <c r="F5462" s="23">
        <v>201305</v>
      </c>
      <c r="G5462" s="23" t="s">
        <v>30</v>
      </c>
      <c r="H5462" s="23" t="s">
        <v>31</v>
      </c>
      <c r="I5462" s="23" t="s">
        <v>32</v>
      </c>
      <c r="J5462" s="23" t="s">
        <v>23</v>
      </c>
      <c r="K5462" s="23" t="s">
        <v>24</v>
      </c>
      <c r="L5462" s="23">
        <v>1</v>
      </c>
      <c r="M5462" s="23">
        <v>122.55</v>
      </c>
      <c r="N5462" s="23">
        <v>0</v>
      </c>
      <c r="O5462" s="23">
        <v>5</v>
      </c>
      <c r="P5462" s="23" t="s">
        <v>25</v>
      </c>
      <c r="Q5462" s="23" t="s">
        <v>26</v>
      </c>
      <c r="R5462" s="23">
        <f t="shared" si="425"/>
        <v>1</v>
      </c>
      <c r="S5462" s="23" t="str">
        <f t="shared" si="426"/>
        <v>ORD105461_20250930_CUST01727_MED017</v>
      </c>
      <c r="T5462" s="23">
        <f t="shared" si="427"/>
        <v>1</v>
      </c>
      <c r="U5462" s="6">
        <f t="shared" si="428"/>
        <v>122.55</v>
      </c>
      <c r="V5462" s="6">
        <f>tbl_Raw_Data[[#This Row],[Discount_Pct]]*tbl_Raw_Data[[#This Row],[Gross_Amount]]/100</f>
        <v>0</v>
      </c>
      <c r="W5462" s="6">
        <f>tbl_Raw_Data[[#This Row],[Gross_Amount]]-tbl_Raw_Data[[#This Row],[Discount_Amount]]</f>
        <v>122.55</v>
      </c>
      <c r="X5462" s="6">
        <f>tbl_Raw_Data[[#This Row],[Net_Amount_Before_Tax]]*tbl_Raw_Data[[#This Row],[Tax_Pct]]/100</f>
        <v>6.1275000000000004</v>
      </c>
      <c r="Y5462" s="6">
        <f>tbl_Raw_Data[[#This Row],[Net_Amount_Before_Tax]]+tbl_Raw_Data[[#This Row],[Tax_Amount]]</f>
        <v>128.67750000000001</v>
      </c>
      <c r="Z5462" s="6">
        <f t="shared" si="429"/>
        <v>0</v>
      </c>
    </row>
    <row r="5463" spans="1:26" x14ac:dyDescent="0.3">
      <c r="A5463" s="23" t="s">
        <v>7556</v>
      </c>
      <c r="B5463" s="34">
        <v>45503</v>
      </c>
      <c r="C5463" s="23" t="s">
        <v>3718</v>
      </c>
      <c r="D5463" s="23" t="s">
        <v>52</v>
      </c>
      <c r="E5463" s="23" t="s">
        <v>52</v>
      </c>
      <c r="F5463" s="23">
        <v>160022</v>
      </c>
      <c r="G5463" s="23" t="s">
        <v>74</v>
      </c>
      <c r="H5463" s="23" t="s">
        <v>75</v>
      </c>
      <c r="I5463" s="23" t="s">
        <v>76</v>
      </c>
      <c r="J5463" s="23" t="s">
        <v>77</v>
      </c>
      <c r="K5463" s="23" t="s">
        <v>57</v>
      </c>
      <c r="L5463" s="23">
        <v>1</v>
      </c>
      <c r="M5463" s="23">
        <v>69.69</v>
      </c>
      <c r="N5463" s="23">
        <v>0</v>
      </c>
      <c r="O5463" s="23">
        <v>12</v>
      </c>
      <c r="P5463" s="23" t="s">
        <v>43</v>
      </c>
      <c r="Q5463" s="23" t="s">
        <v>26</v>
      </c>
      <c r="R5463" s="23">
        <f t="shared" si="425"/>
        <v>1</v>
      </c>
      <c r="S5463" s="23" t="str">
        <f t="shared" si="426"/>
        <v>ORD105462_20240730_CUST02488_MED008</v>
      </c>
      <c r="T5463" s="23">
        <f t="shared" si="427"/>
        <v>1</v>
      </c>
      <c r="U5463" s="6">
        <f t="shared" si="428"/>
        <v>69.69</v>
      </c>
      <c r="V5463" s="6">
        <f>tbl_Raw_Data[[#This Row],[Discount_Pct]]*tbl_Raw_Data[[#This Row],[Gross_Amount]]/100</f>
        <v>0</v>
      </c>
      <c r="W5463" s="6">
        <f>tbl_Raw_Data[[#This Row],[Gross_Amount]]-tbl_Raw_Data[[#This Row],[Discount_Amount]]</f>
        <v>69.69</v>
      </c>
      <c r="X5463" s="6">
        <f>tbl_Raw_Data[[#This Row],[Net_Amount_Before_Tax]]*tbl_Raw_Data[[#This Row],[Tax_Pct]]/100</f>
        <v>8.3628</v>
      </c>
      <c r="Y5463" s="6">
        <f>tbl_Raw_Data[[#This Row],[Net_Amount_Before_Tax]]+tbl_Raw_Data[[#This Row],[Tax_Amount]]</f>
        <v>78.052799999999991</v>
      </c>
      <c r="Z5463" s="6">
        <f t="shared" si="429"/>
        <v>1</v>
      </c>
    </row>
    <row r="5464" spans="1:26" x14ac:dyDescent="0.3">
      <c r="A5464" s="23" t="s">
        <v>7557</v>
      </c>
      <c r="B5464" s="34">
        <v>45809</v>
      </c>
      <c r="C5464" s="23" t="s">
        <v>4673</v>
      </c>
      <c r="D5464" s="23" t="s">
        <v>37</v>
      </c>
      <c r="E5464" s="23" t="s">
        <v>38</v>
      </c>
      <c r="F5464" s="23">
        <v>452016</v>
      </c>
      <c r="G5464" s="23" t="s">
        <v>102</v>
      </c>
      <c r="H5464" s="23" t="s">
        <v>103</v>
      </c>
      <c r="I5464" s="23" t="s">
        <v>104</v>
      </c>
      <c r="J5464" s="23" t="s">
        <v>64</v>
      </c>
      <c r="K5464" s="23" t="s">
        <v>57</v>
      </c>
      <c r="L5464" s="23">
        <v>1</v>
      </c>
      <c r="M5464" s="23">
        <v>107.22</v>
      </c>
      <c r="N5464" s="23">
        <v>5</v>
      </c>
      <c r="O5464" s="23">
        <v>5</v>
      </c>
      <c r="P5464" s="23" t="s">
        <v>58</v>
      </c>
      <c r="Q5464" s="23" t="s">
        <v>34</v>
      </c>
      <c r="R5464" s="23">
        <f t="shared" si="425"/>
        <v>1</v>
      </c>
      <c r="S5464" s="23" t="str">
        <f t="shared" si="426"/>
        <v>ORD105463_20250601_CUST00276_MED029</v>
      </c>
      <c r="T5464" s="23">
        <f t="shared" si="427"/>
        <v>1</v>
      </c>
      <c r="U5464" s="6">
        <f t="shared" si="428"/>
        <v>107.22</v>
      </c>
      <c r="V5464" s="6">
        <f>tbl_Raw_Data[[#This Row],[Discount_Pct]]*tbl_Raw_Data[[#This Row],[Gross_Amount]]/100</f>
        <v>5.3610000000000007</v>
      </c>
      <c r="W5464" s="6">
        <f>tbl_Raw_Data[[#This Row],[Gross_Amount]]-tbl_Raw_Data[[#This Row],[Discount_Amount]]</f>
        <v>101.85899999999999</v>
      </c>
      <c r="X5464" s="6">
        <f>tbl_Raw_Data[[#This Row],[Net_Amount_Before_Tax]]*tbl_Raw_Data[[#This Row],[Tax_Pct]]/100</f>
        <v>5.0929499999999992</v>
      </c>
      <c r="Y5464" s="6">
        <f>tbl_Raw_Data[[#This Row],[Net_Amount_Before_Tax]]+tbl_Raw_Data[[#This Row],[Tax_Amount]]</f>
        <v>106.95195</v>
      </c>
      <c r="Z5464" s="6">
        <f t="shared" si="429"/>
        <v>2</v>
      </c>
    </row>
    <row r="5465" spans="1:26" x14ac:dyDescent="0.3">
      <c r="A5465" s="23" t="s">
        <v>7558</v>
      </c>
      <c r="B5465" s="34">
        <v>45755</v>
      </c>
      <c r="C5465" s="23" t="s">
        <v>1534</v>
      </c>
      <c r="D5465" s="23" t="s">
        <v>80</v>
      </c>
      <c r="E5465" s="23" t="s">
        <v>81</v>
      </c>
      <c r="F5465" s="23">
        <v>395003</v>
      </c>
      <c r="G5465" s="23" t="s">
        <v>39</v>
      </c>
      <c r="H5465" s="23" t="s">
        <v>40</v>
      </c>
      <c r="I5465" s="23" t="s">
        <v>41</v>
      </c>
      <c r="J5465" s="23" t="s">
        <v>42</v>
      </c>
      <c r="K5465" s="23" t="s">
        <v>24</v>
      </c>
      <c r="L5465" s="23">
        <v>1</v>
      </c>
      <c r="M5465" s="23">
        <v>34.4</v>
      </c>
      <c r="N5465" s="23">
        <v>20</v>
      </c>
      <c r="O5465" s="23">
        <v>12</v>
      </c>
      <c r="P5465" s="23" t="s">
        <v>43</v>
      </c>
      <c r="Q5465" s="23" t="s">
        <v>34</v>
      </c>
      <c r="R5465" s="23">
        <f t="shared" si="425"/>
        <v>1</v>
      </c>
      <c r="S5465" s="23" t="str">
        <f t="shared" si="426"/>
        <v>ORD105464_20250408_CUST03463_MED001</v>
      </c>
      <c r="T5465" s="23">
        <f t="shared" si="427"/>
        <v>1</v>
      </c>
      <c r="U5465" s="6">
        <f t="shared" si="428"/>
        <v>34.4</v>
      </c>
      <c r="V5465" s="6">
        <f>tbl_Raw_Data[[#This Row],[Discount_Pct]]*tbl_Raw_Data[[#This Row],[Gross_Amount]]/100</f>
        <v>6.88</v>
      </c>
      <c r="W5465" s="6">
        <f>tbl_Raw_Data[[#This Row],[Gross_Amount]]-tbl_Raw_Data[[#This Row],[Discount_Amount]]</f>
        <v>27.52</v>
      </c>
      <c r="X5465" s="6">
        <f>tbl_Raw_Data[[#This Row],[Net_Amount_Before_Tax]]*tbl_Raw_Data[[#This Row],[Tax_Pct]]/100</f>
        <v>3.3024</v>
      </c>
      <c r="Y5465" s="6">
        <f>tbl_Raw_Data[[#This Row],[Net_Amount_Before_Tax]]+tbl_Raw_Data[[#This Row],[Tax_Amount]]</f>
        <v>30.822399999999998</v>
      </c>
      <c r="Z5465" s="6">
        <f t="shared" si="429"/>
        <v>3</v>
      </c>
    </row>
    <row r="5466" spans="1:26" x14ac:dyDescent="0.3">
      <c r="A5466" s="23" t="s">
        <v>7559</v>
      </c>
      <c r="B5466" s="34">
        <v>45427</v>
      </c>
      <c r="C5466" s="23" t="s">
        <v>1585</v>
      </c>
      <c r="D5466" s="23" t="s">
        <v>52</v>
      </c>
      <c r="E5466" s="23" t="s">
        <v>52</v>
      </c>
      <c r="F5466" s="23">
        <v>160017</v>
      </c>
      <c r="G5466" s="23" t="s">
        <v>283</v>
      </c>
      <c r="H5466" s="23" t="s">
        <v>284</v>
      </c>
      <c r="I5466" s="23" t="s">
        <v>104</v>
      </c>
      <c r="J5466" s="23" t="s">
        <v>42</v>
      </c>
      <c r="K5466" s="23" t="s">
        <v>57</v>
      </c>
      <c r="L5466" s="23">
        <v>1</v>
      </c>
      <c r="M5466" s="23">
        <v>263.58</v>
      </c>
      <c r="N5466" s="23">
        <v>15</v>
      </c>
      <c r="O5466" s="23">
        <v>18</v>
      </c>
      <c r="P5466" s="23" t="s">
        <v>25</v>
      </c>
      <c r="Q5466" s="23" t="s">
        <v>34</v>
      </c>
      <c r="R5466" s="23">
        <f t="shared" si="425"/>
        <v>1</v>
      </c>
      <c r="S5466" s="23" t="str">
        <f t="shared" si="426"/>
        <v>ORD105465_20240515_CUST02637_MED030</v>
      </c>
      <c r="T5466" s="23">
        <f t="shared" si="427"/>
        <v>1</v>
      </c>
      <c r="U5466" s="6">
        <f t="shared" si="428"/>
        <v>263.58</v>
      </c>
      <c r="V5466" s="6">
        <f>tbl_Raw_Data[[#This Row],[Discount_Pct]]*tbl_Raw_Data[[#This Row],[Gross_Amount]]/100</f>
        <v>39.536999999999999</v>
      </c>
      <c r="W5466" s="6">
        <f>tbl_Raw_Data[[#This Row],[Gross_Amount]]-tbl_Raw_Data[[#This Row],[Discount_Amount]]</f>
        <v>224.04299999999998</v>
      </c>
      <c r="X5466" s="6">
        <f>tbl_Raw_Data[[#This Row],[Net_Amount_Before_Tax]]*tbl_Raw_Data[[#This Row],[Tax_Pct]]/100</f>
        <v>40.327739999999991</v>
      </c>
      <c r="Y5466" s="6">
        <f>tbl_Raw_Data[[#This Row],[Net_Amount_Before_Tax]]+tbl_Raw_Data[[#This Row],[Tax_Amount]]</f>
        <v>264.37073999999996</v>
      </c>
      <c r="Z5466" s="6">
        <f t="shared" si="429"/>
        <v>2</v>
      </c>
    </row>
    <row r="5467" spans="1:26" x14ac:dyDescent="0.3">
      <c r="A5467" s="23" t="s">
        <v>7560</v>
      </c>
      <c r="B5467" s="34">
        <v>45700</v>
      </c>
      <c r="C5467" s="23" t="s">
        <v>1332</v>
      </c>
      <c r="D5467" s="23" t="s">
        <v>100</v>
      </c>
      <c r="E5467" s="23" t="s">
        <v>101</v>
      </c>
      <c r="F5467" s="23">
        <v>201304</v>
      </c>
      <c r="G5467" s="23" t="s">
        <v>119</v>
      </c>
      <c r="H5467" s="23" t="s">
        <v>120</v>
      </c>
      <c r="I5467" s="23" t="s">
        <v>32</v>
      </c>
      <c r="J5467" s="23" t="s">
        <v>64</v>
      </c>
      <c r="K5467" s="23" t="s">
        <v>57</v>
      </c>
      <c r="L5467" s="23">
        <v>1</v>
      </c>
      <c r="M5467" s="23">
        <v>70.16</v>
      </c>
      <c r="N5467" s="23">
        <v>5</v>
      </c>
      <c r="O5467" s="23">
        <v>18</v>
      </c>
      <c r="P5467" s="23" t="s">
        <v>43</v>
      </c>
      <c r="Q5467" s="23" t="s">
        <v>34</v>
      </c>
      <c r="R5467" s="23">
        <f t="shared" si="425"/>
        <v>1</v>
      </c>
      <c r="S5467" s="23" t="str">
        <f t="shared" si="426"/>
        <v>ORD105466_20250212_CUST01930_MED010</v>
      </c>
      <c r="T5467" s="23">
        <f t="shared" si="427"/>
        <v>1</v>
      </c>
      <c r="U5467" s="6">
        <f t="shared" si="428"/>
        <v>70.16</v>
      </c>
      <c r="V5467" s="6">
        <f>tbl_Raw_Data[[#This Row],[Discount_Pct]]*tbl_Raw_Data[[#This Row],[Gross_Amount]]/100</f>
        <v>3.5079999999999996</v>
      </c>
      <c r="W5467" s="6">
        <f>tbl_Raw_Data[[#This Row],[Gross_Amount]]-tbl_Raw_Data[[#This Row],[Discount_Amount]]</f>
        <v>66.652000000000001</v>
      </c>
      <c r="X5467" s="6">
        <f>tbl_Raw_Data[[#This Row],[Net_Amount_Before_Tax]]*tbl_Raw_Data[[#This Row],[Tax_Pct]]/100</f>
        <v>11.99736</v>
      </c>
      <c r="Y5467" s="6">
        <f>tbl_Raw_Data[[#This Row],[Net_Amount_Before_Tax]]+tbl_Raw_Data[[#This Row],[Tax_Amount]]</f>
        <v>78.649360000000001</v>
      </c>
      <c r="Z5467" s="6">
        <f t="shared" si="429"/>
        <v>2</v>
      </c>
    </row>
    <row r="5468" spans="1:26" x14ac:dyDescent="0.3">
      <c r="A5468" s="23" t="s">
        <v>7560</v>
      </c>
      <c r="B5468" s="34">
        <v>45371</v>
      </c>
      <c r="C5468" s="23" t="s">
        <v>6553</v>
      </c>
      <c r="D5468" s="23" t="s">
        <v>130</v>
      </c>
      <c r="E5468" s="23" t="s">
        <v>131</v>
      </c>
      <c r="F5468" s="23">
        <v>700102</v>
      </c>
      <c r="G5468" s="23" t="s">
        <v>119</v>
      </c>
      <c r="H5468" s="23" t="s">
        <v>120</v>
      </c>
      <c r="I5468" s="23" t="s">
        <v>32</v>
      </c>
      <c r="J5468" s="23" t="s">
        <v>64</v>
      </c>
      <c r="K5468" s="23" t="s">
        <v>57</v>
      </c>
      <c r="L5468" s="23">
        <v>2</v>
      </c>
      <c r="M5468" s="23">
        <v>65.760000000000005</v>
      </c>
      <c r="N5468" s="23">
        <v>15</v>
      </c>
      <c r="O5468" s="23">
        <v>5</v>
      </c>
      <c r="P5468" s="23" t="s">
        <v>33</v>
      </c>
      <c r="Q5468" s="23" t="s">
        <v>44</v>
      </c>
      <c r="R5468" s="23">
        <f t="shared" si="425"/>
        <v>1</v>
      </c>
      <c r="S5468" s="23" t="str">
        <f t="shared" si="426"/>
        <v>ORD105466_20240320_CUST01394_MED010</v>
      </c>
      <c r="T5468" s="23">
        <f t="shared" si="427"/>
        <v>1</v>
      </c>
      <c r="U5468" s="6">
        <f t="shared" si="428"/>
        <v>131.52000000000001</v>
      </c>
      <c r="V5468" s="6">
        <f>tbl_Raw_Data[[#This Row],[Discount_Pct]]*tbl_Raw_Data[[#This Row],[Gross_Amount]]/100</f>
        <v>19.728000000000002</v>
      </c>
      <c r="W5468" s="6">
        <f>tbl_Raw_Data[[#This Row],[Gross_Amount]]-tbl_Raw_Data[[#This Row],[Discount_Amount]]</f>
        <v>111.792</v>
      </c>
      <c r="X5468" s="6">
        <f>tbl_Raw_Data[[#This Row],[Net_Amount_Before_Tax]]*tbl_Raw_Data[[#This Row],[Tax_Pct]]/100</f>
        <v>5.5896000000000008</v>
      </c>
      <c r="Y5468" s="6">
        <f>tbl_Raw_Data[[#This Row],[Net_Amount_Before_Tax]]+tbl_Raw_Data[[#This Row],[Tax_Amount]]</f>
        <v>117.38160000000001</v>
      </c>
      <c r="Z5468" s="6">
        <f t="shared" si="429"/>
        <v>2</v>
      </c>
    </row>
    <row r="5469" spans="1:26" x14ac:dyDescent="0.3">
      <c r="A5469" s="23" t="s">
        <v>7561</v>
      </c>
      <c r="B5469" s="34">
        <v>45401</v>
      </c>
      <c r="C5469" s="23" t="s">
        <v>7562</v>
      </c>
      <c r="D5469" s="23" t="s">
        <v>72</v>
      </c>
      <c r="E5469" s="23" t="s">
        <v>73</v>
      </c>
      <c r="F5469" s="23">
        <v>302019</v>
      </c>
      <c r="G5469" s="23" t="s">
        <v>185</v>
      </c>
      <c r="H5469" s="23" t="s">
        <v>186</v>
      </c>
      <c r="I5469" s="23" t="s">
        <v>76</v>
      </c>
      <c r="J5469" s="23" t="s">
        <v>187</v>
      </c>
      <c r="K5469" s="23" t="s">
        <v>57</v>
      </c>
      <c r="L5469" s="23">
        <v>2</v>
      </c>
      <c r="M5469" s="23">
        <v>99.61</v>
      </c>
      <c r="N5469" s="23">
        <v>0</v>
      </c>
      <c r="O5469" s="23">
        <v>12</v>
      </c>
      <c r="P5469" s="23" t="s">
        <v>89</v>
      </c>
      <c r="Q5469" s="23" t="s">
        <v>34</v>
      </c>
      <c r="R5469" s="23">
        <f t="shared" si="425"/>
        <v>1</v>
      </c>
      <c r="S5469" s="23" t="str">
        <f t="shared" si="426"/>
        <v>ORD105468_20240419_CUST03182_MED009</v>
      </c>
      <c r="T5469" s="23">
        <f t="shared" si="427"/>
        <v>1</v>
      </c>
      <c r="U5469" s="6">
        <f t="shared" si="428"/>
        <v>199.22</v>
      </c>
      <c r="V5469" s="6">
        <f>tbl_Raw_Data[[#This Row],[Discount_Pct]]*tbl_Raw_Data[[#This Row],[Gross_Amount]]/100</f>
        <v>0</v>
      </c>
      <c r="W5469" s="6">
        <f>tbl_Raw_Data[[#This Row],[Gross_Amount]]-tbl_Raw_Data[[#This Row],[Discount_Amount]]</f>
        <v>199.22</v>
      </c>
      <c r="X5469" s="6">
        <f>tbl_Raw_Data[[#This Row],[Net_Amount_Before_Tax]]*tbl_Raw_Data[[#This Row],[Tax_Pct]]/100</f>
        <v>23.906399999999998</v>
      </c>
      <c r="Y5469" s="6">
        <f>tbl_Raw_Data[[#This Row],[Net_Amount_Before_Tax]]+tbl_Raw_Data[[#This Row],[Tax_Amount]]</f>
        <v>223.12639999999999</v>
      </c>
      <c r="Z5469" s="6">
        <f t="shared" si="429"/>
        <v>2</v>
      </c>
    </row>
    <row r="5470" spans="1:26" x14ac:dyDescent="0.3">
      <c r="A5470" s="23" t="s">
        <v>7561</v>
      </c>
      <c r="B5470" s="34">
        <v>45445</v>
      </c>
      <c r="C5470" s="23" t="s">
        <v>1667</v>
      </c>
      <c r="D5470" s="23" t="s">
        <v>100</v>
      </c>
      <c r="E5470" s="23" t="s">
        <v>101</v>
      </c>
      <c r="F5470" s="23">
        <v>201305</v>
      </c>
      <c r="G5470" s="23" t="s">
        <v>48</v>
      </c>
      <c r="H5470" s="23" t="s">
        <v>49</v>
      </c>
      <c r="I5470" s="23" t="s">
        <v>50</v>
      </c>
      <c r="J5470" s="23" t="s">
        <v>23</v>
      </c>
      <c r="K5470" s="23" t="s">
        <v>24</v>
      </c>
      <c r="L5470" s="23">
        <v>4</v>
      </c>
      <c r="M5470" s="23">
        <v>109.12</v>
      </c>
      <c r="N5470" s="23">
        <v>5</v>
      </c>
      <c r="O5470" s="23">
        <v>12</v>
      </c>
      <c r="P5470" s="23" t="s">
        <v>25</v>
      </c>
      <c r="Q5470" s="23" t="s">
        <v>26</v>
      </c>
      <c r="R5470" s="23">
        <f t="shared" si="425"/>
        <v>1</v>
      </c>
      <c r="S5470" s="23" t="str">
        <f t="shared" si="426"/>
        <v>ORD105468_20240602_CUST03361_MED028</v>
      </c>
      <c r="T5470" s="23">
        <f t="shared" si="427"/>
        <v>1</v>
      </c>
      <c r="U5470" s="6">
        <f t="shared" si="428"/>
        <v>436.48</v>
      </c>
      <c r="V5470" s="6">
        <f>tbl_Raw_Data[[#This Row],[Discount_Pct]]*tbl_Raw_Data[[#This Row],[Gross_Amount]]/100</f>
        <v>21.824000000000002</v>
      </c>
      <c r="W5470" s="6">
        <f>tbl_Raw_Data[[#This Row],[Gross_Amount]]-tbl_Raw_Data[[#This Row],[Discount_Amount]]</f>
        <v>414.65600000000001</v>
      </c>
      <c r="X5470" s="6">
        <f>tbl_Raw_Data[[#This Row],[Net_Amount_Before_Tax]]*tbl_Raw_Data[[#This Row],[Tax_Pct]]/100</f>
        <v>49.758720000000004</v>
      </c>
      <c r="Y5470" s="6">
        <f>tbl_Raw_Data[[#This Row],[Net_Amount_Before_Tax]]+tbl_Raw_Data[[#This Row],[Tax_Amount]]</f>
        <v>464.41471999999999</v>
      </c>
      <c r="Z5470" s="6">
        <f t="shared" si="429"/>
        <v>2</v>
      </c>
    </row>
    <row r="5471" spans="1:26" x14ac:dyDescent="0.3">
      <c r="A5471" s="23" t="s">
        <v>7563</v>
      </c>
      <c r="B5471" s="34">
        <v>45957</v>
      </c>
      <c r="C5471" s="23" t="s">
        <v>1731</v>
      </c>
      <c r="D5471" s="23" t="s">
        <v>28</v>
      </c>
      <c r="E5471" s="23" t="s">
        <v>29</v>
      </c>
      <c r="F5471" s="23">
        <v>500090</v>
      </c>
      <c r="G5471" s="23" t="s">
        <v>82</v>
      </c>
      <c r="H5471" s="23" t="s">
        <v>83</v>
      </c>
      <c r="I5471" s="23" t="s">
        <v>84</v>
      </c>
      <c r="J5471" s="23" t="s">
        <v>85</v>
      </c>
      <c r="K5471" s="23" t="s">
        <v>24</v>
      </c>
      <c r="L5471" s="23">
        <v>1</v>
      </c>
      <c r="M5471" s="23">
        <v>343.43</v>
      </c>
      <c r="N5471" s="23">
        <v>0</v>
      </c>
      <c r="O5471" s="23">
        <v>12</v>
      </c>
      <c r="P5471" s="23" t="s">
        <v>58</v>
      </c>
      <c r="Q5471" s="23" t="s">
        <v>34</v>
      </c>
      <c r="R5471" s="23">
        <f t="shared" si="425"/>
        <v>1</v>
      </c>
      <c r="S5471" s="23" t="str">
        <f t="shared" si="426"/>
        <v>ORD105470_20251027_CUST02505_MED023</v>
      </c>
      <c r="T5471" s="23">
        <f t="shared" si="427"/>
        <v>1</v>
      </c>
      <c r="U5471" s="6">
        <f t="shared" si="428"/>
        <v>343.43</v>
      </c>
      <c r="V5471" s="6">
        <f>tbl_Raw_Data[[#This Row],[Discount_Pct]]*tbl_Raw_Data[[#This Row],[Gross_Amount]]/100</f>
        <v>0</v>
      </c>
      <c r="W5471" s="6">
        <f>tbl_Raw_Data[[#This Row],[Gross_Amount]]-tbl_Raw_Data[[#This Row],[Discount_Amount]]</f>
        <v>343.43</v>
      </c>
      <c r="X5471" s="6">
        <f>tbl_Raw_Data[[#This Row],[Net_Amount_Before_Tax]]*tbl_Raw_Data[[#This Row],[Tax_Pct]]/100</f>
        <v>41.211599999999997</v>
      </c>
      <c r="Y5471" s="6">
        <f>tbl_Raw_Data[[#This Row],[Net_Amount_Before_Tax]]+tbl_Raw_Data[[#This Row],[Tax_Amount]]</f>
        <v>384.64159999999998</v>
      </c>
      <c r="Z5471" s="6">
        <f t="shared" si="429"/>
        <v>4</v>
      </c>
    </row>
    <row r="5472" spans="1:26" x14ac:dyDescent="0.3">
      <c r="A5472" s="23" t="s">
        <v>7564</v>
      </c>
      <c r="B5472" s="34">
        <v>45389</v>
      </c>
      <c r="C5472" s="23" t="s">
        <v>7565</v>
      </c>
      <c r="D5472" s="23" t="s">
        <v>92</v>
      </c>
      <c r="E5472" s="23" t="s">
        <v>93</v>
      </c>
      <c r="F5472" s="23">
        <v>560038</v>
      </c>
      <c r="G5472" s="23" t="s">
        <v>48</v>
      </c>
      <c r="H5472" s="23" t="s">
        <v>49</v>
      </c>
      <c r="I5472" s="23" t="s">
        <v>50</v>
      </c>
      <c r="J5472" s="23" t="s">
        <v>23</v>
      </c>
      <c r="K5472" s="23" t="s">
        <v>24</v>
      </c>
      <c r="L5472" s="23">
        <v>6</v>
      </c>
      <c r="M5472" s="23">
        <v>121.5</v>
      </c>
      <c r="N5472" s="23">
        <v>10</v>
      </c>
      <c r="O5472" s="23">
        <v>5</v>
      </c>
      <c r="P5472" s="23" t="s">
        <v>33</v>
      </c>
      <c r="Q5472" s="23" t="s">
        <v>34</v>
      </c>
      <c r="R5472" s="23">
        <f t="shared" si="425"/>
        <v>1</v>
      </c>
      <c r="S5472" s="23" t="str">
        <f t="shared" si="426"/>
        <v>ORD105471_20240407_CUST02097_MED028</v>
      </c>
      <c r="T5472" s="23">
        <f t="shared" si="427"/>
        <v>1</v>
      </c>
      <c r="U5472" s="6">
        <f t="shared" si="428"/>
        <v>729</v>
      </c>
      <c r="V5472" s="6">
        <f>tbl_Raw_Data[[#This Row],[Discount_Pct]]*tbl_Raw_Data[[#This Row],[Gross_Amount]]/100</f>
        <v>72.900000000000006</v>
      </c>
      <c r="W5472" s="6">
        <f>tbl_Raw_Data[[#This Row],[Gross_Amount]]-tbl_Raw_Data[[#This Row],[Discount_Amount]]</f>
        <v>656.1</v>
      </c>
      <c r="X5472" s="6">
        <f>tbl_Raw_Data[[#This Row],[Net_Amount_Before_Tax]]*tbl_Raw_Data[[#This Row],[Tax_Pct]]/100</f>
        <v>32.805</v>
      </c>
      <c r="Y5472" s="6">
        <f>tbl_Raw_Data[[#This Row],[Net_Amount_Before_Tax]]+tbl_Raw_Data[[#This Row],[Tax_Amount]]</f>
        <v>688.90499999999997</v>
      </c>
      <c r="Z5472" s="6">
        <f t="shared" si="429"/>
        <v>1</v>
      </c>
    </row>
    <row r="5473" spans="1:26" x14ac:dyDescent="0.3">
      <c r="A5473" s="23" t="s">
        <v>7566</v>
      </c>
      <c r="B5473" s="34">
        <v>45981</v>
      </c>
      <c r="C5473" s="23" t="s">
        <v>1240</v>
      </c>
      <c r="D5473" s="23" t="s">
        <v>80</v>
      </c>
      <c r="E5473" s="23" t="s">
        <v>81</v>
      </c>
      <c r="F5473" s="23">
        <v>395017</v>
      </c>
      <c r="G5473" s="23" t="s">
        <v>107</v>
      </c>
      <c r="H5473" s="23" t="s">
        <v>108</v>
      </c>
      <c r="I5473" s="23" t="s">
        <v>63</v>
      </c>
      <c r="J5473" s="23" t="s">
        <v>42</v>
      </c>
      <c r="K5473" s="23" t="s">
        <v>57</v>
      </c>
      <c r="L5473" s="23">
        <v>5</v>
      </c>
      <c r="M5473" s="23">
        <v>102.93</v>
      </c>
      <c r="N5473" s="23">
        <v>0</v>
      </c>
      <c r="O5473" s="23">
        <v>5</v>
      </c>
      <c r="P5473" s="23" t="s">
        <v>89</v>
      </c>
      <c r="Q5473" s="23" t="s">
        <v>34</v>
      </c>
      <c r="R5473" s="23">
        <f t="shared" si="425"/>
        <v>1</v>
      </c>
      <c r="S5473" s="23" t="str">
        <f t="shared" si="426"/>
        <v>ORD105472_20251120_CUST00359_MED005</v>
      </c>
      <c r="T5473" s="23">
        <f t="shared" si="427"/>
        <v>1</v>
      </c>
      <c r="U5473" s="6">
        <f t="shared" si="428"/>
        <v>514.65000000000009</v>
      </c>
      <c r="V5473" s="6">
        <f>tbl_Raw_Data[[#This Row],[Discount_Pct]]*tbl_Raw_Data[[#This Row],[Gross_Amount]]/100</f>
        <v>0</v>
      </c>
      <c r="W5473" s="6">
        <f>tbl_Raw_Data[[#This Row],[Gross_Amount]]-tbl_Raw_Data[[#This Row],[Discount_Amount]]</f>
        <v>514.65000000000009</v>
      </c>
      <c r="X5473" s="6">
        <f>tbl_Raw_Data[[#This Row],[Net_Amount_Before_Tax]]*tbl_Raw_Data[[#This Row],[Tax_Pct]]/100</f>
        <v>25.732500000000005</v>
      </c>
      <c r="Y5473" s="6">
        <f>tbl_Raw_Data[[#This Row],[Net_Amount_Before_Tax]]+tbl_Raw_Data[[#This Row],[Tax_Amount]]</f>
        <v>540.38250000000005</v>
      </c>
      <c r="Z5473" s="6">
        <f t="shared" si="429"/>
        <v>2</v>
      </c>
    </row>
    <row r="5474" spans="1:26" x14ac:dyDescent="0.3">
      <c r="A5474" s="23" t="s">
        <v>7567</v>
      </c>
      <c r="B5474" s="34">
        <v>46001</v>
      </c>
      <c r="C5474" s="23" t="s">
        <v>5228</v>
      </c>
      <c r="D5474" s="23" t="s">
        <v>87</v>
      </c>
      <c r="E5474" s="23" t="s">
        <v>88</v>
      </c>
      <c r="F5474" s="23">
        <v>600100</v>
      </c>
      <c r="G5474" s="23" t="s">
        <v>39</v>
      </c>
      <c r="H5474" s="23" t="s">
        <v>40</v>
      </c>
      <c r="I5474" s="23" t="s">
        <v>41</v>
      </c>
      <c r="J5474" s="23" t="s">
        <v>42</v>
      </c>
      <c r="K5474" s="23" t="s">
        <v>24</v>
      </c>
      <c r="L5474" s="23">
        <v>3</v>
      </c>
      <c r="M5474" s="23">
        <v>27.03</v>
      </c>
      <c r="N5474" s="23">
        <v>5</v>
      </c>
      <c r="O5474" s="23">
        <v>5</v>
      </c>
      <c r="P5474" s="23" t="s">
        <v>65</v>
      </c>
      <c r="Q5474" s="23" t="s">
        <v>34</v>
      </c>
      <c r="R5474" s="23">
        <f t="shared" si="425"/>
        <v>1</v>
      </c>
      <c r="S5474" s="23" t="str">
        <f t="shared" si="426"/>
        <v>ORD105473_20251210_CUST00799_MED001</v>
      </c>
      <c r="T5474" s="23">
        <f t="shared" si="427"/>
        <v>1</v>
      </c>
      <c r="U5474" s="6">
        <f t="shared" si="428"/>
        <v>81.09</v>
      </c>
      <c r="V5474" s="6">
        <f>tbl_Raw_Data[[#This Row],[Discount_Pct]]*tbl_Raw_Data[[#This Row],[Gross_Amount]]/100</f>
        <v>4.0545000000000009</v>
      </c>
      <c r="W5474" s="6">
        <f>tbl_Raw_Data[[#This Row],[Gross_Amount]]-tbl_Raw_Data[[#This Row],[Discount_Amount]]</f>
        <v>77.035499999999999</v>
      </c>
      <c r="X5474" s="6">
        <f>tbl_Raw_Data[[#This Row],[Net_Amount_Before_Tax]]*tbl_Raw_Data[[#This Row],[Tax_Pct]]/100</f>
        <v>3.8517749999999999</v>
      </c>
      <c r="Y5474" s="6">
        <f>tbl_Raw_Data[[#This Row],[Net_Amount_Before_Tax]]+tbl_Raw_Data[[#This Row],[Tax_Amount]]</f>
        <v>80.887275000000002</v>
      </c>
      <c r="Z5474" s="6">
        <f t="shared" si="429"/>
        <v>1</v>
      </c>
    </row>
    <row r="5475" spans="1:26" x14ac:dyDescent="0.3">
      <c r="A5475" s="23" t="s">
        <v>7568</v>
      </c>
      <c r="B5475" s="34">
        <v>46018</v>
      </c>
      <c r="C5475" s="23" t="s">
        <v>3939</v>
      </c>
      <c r="D5475" s="23" t="s">
        <v>52</v>
      </c>
      <c r="E5475" s="23" t="s">
        <v>52</v>
      </c>
      <c r="F5475" s="23">
        <v>160022</v>
      </c>
      <c r="G5475" s="23" t="s">
        <v>315</v>
      </c>
      <c r="H5475" s="23" t="s">
        <v>316</v>
      </c>
      <c r="I5475" s="23" t="s">
        <v>50</v>
      </c>
      <c r="J5475" s="23" t="s">
        <v>114</v>
      </c>
      <c r="K5475" s="23" t="s">
        <v>24</v>
      </c>
      <c r="L5475" s="23">
        <v>4</v>
      </c>
      <c r="M5475" s="23">
        <v>134.61000000000001</v>
      </c>
      <c r="N5475" s="23">
        <v>10</v>
      </c>
      <c r="O5475" s="23">
        <v>12</v>
      </c>
      <c r="P5475" s="23" t="s">
        <v>43</v>
      </c>
      <c r="Q5475" s="23" t="s">
        <v>44</v>
      </c>
      <c r="R5475" s="23">
        <f t="shared" si="425"/>
        <v>1</v>
      </c>
      <c r="S5475" s="23" t="str">
        <f t="shared" si="426"/>
        <v>ORD105474_20251227_CUST01401_MED012</v>
      </c>
      <c r="T5475" s="23">
        <f t="shared" si="427"/>
        <v>1</v>
      </c>
      <c r="U5475" s="6">
        <f t="shared" si="428"/>
        <v>538.44000000000005</v>
      </c>
      <c r="V5475" s="6">
        <f>tbl_Raw_Data[[#This Row],[Discount_Pct]]*tbl_Raw_Data[[#This Row],[Gross_Amount]]/100</f>
        <v>53.844000000000008</v>
      </c>
      <c r="W5475" s="6">
        <f>tbl_Raw_Data[[#This Row],[Gross_Amount]]-tbl_Raw_Data[[#This Row],[Discount_Amount]]</f>
        <v>484.59600000000006</v>
      </c>
      <c r="X5475" s="6">
        <f>tbl_Raw_Data[[#This Row],[Net_Amount_Before_Tax]]*tbl_Raw_Data[[#This Row],[Tax_Pct]]/100</f>
        <v>58.151520000000012</v>
      </c>
      <c r="Y5475" s="6">
        <f>tbl_Raw_Data[[#This Row],[Net_Amount_Before_Tax]]+tbl_Raw_Data[[#This Row],[Tax_Amount]]</f>
        <v>542.74752000000012</v>
      </c>
      <c r="Z5475" s="6">
        <f t="shared" si="429"/>
        <v>1</v>
      </c>
    </row>
    <row r="5476" spans="1:26" x14ac:dyDescent="0.3">
      <c r="A5476" s="23" t="s">
        <v>7569</v>
      </c>
      <c r="B5476" s="34">
        <v>45754</v>
      </c>
      <c r="C5476" s="23" t="s">
        <v>7365</v>
      </c>
      <c r="D5476" s="23" t="s">
        <v>159</v>
      </c>
      <c r="E5476" s="23" t="s">
        <v>47</v>
      </c>
      <c r="F5476" s="23">
        <v>400069</v>
      </c>
      <c r="G5476" s="23" t="s">
        <v>61</v>
      </c>
      <c r="H5476" s="23" t="s">
        <v>62</v>
      </c>
      <c r="I5476" s="23" t="s">
        <v>63</v>
      </c>
      <c r="J5476" s="23" t="s">
        <v>64</v>
      </c>
      <c r="K5476" s="23" t="s">
        <v>57</v>
      </c>
      <c r="L5476" s="23">
        <v>2</v>
      </c>
      <c r="M5476" s="23">
        <v>119.07</v>
      </c>
      <c r="N5476" s="23">
        <v>0</v>
      </c>
      <c r="O5476" s="23">
        <v>5</v>
      </c>
      <c r="P5476" s="23" t="s">
        <v>58</v>
      </c>
      <c r="Q5476" s="23" t="s">
        <v>90</v>
      </c>
      <c r="R5476" s="23">
        <f t="shared" si="425"/>
        <v>1</v>
      </c>
      <c r="S5476" s="23" t="str">
        <f t="shared" si="426"/>
        <v>ORD105475_20250407_CUST03414_MED004</v>
      </c>
      <c r="T5476" s="23">
        <f t="shared" si="427"/>
        <v>1</v>
      </c>
      <c r="U5476" s="6">
        <f t="shared" si="428"/>
        <v>238.14</v>
      </c>
      <c r="V5476" s="6">
        <f>tbl_Raw_Data[[#This Row],[Discount_Pct]]*tbl_Raw_Data[[#This Row],[Gross_Amount]]/100</f>
        <v>0</v>
      </c>
      <c r="W5476" s="6">
        <f>tbl_Raw_Data[[#This Row],[Gross_Amount]]-tbl_Raw_Data[[#This Row],[Discount_Amount]]</f>
        <v>238.14</v>
      </c>
      <c r="X5476" s="6">
        <f>tbl_Raw_Data[[#This Row],[Net_Amount_Before_Tax]]*tbl_Raw_Data[[#This Row],[Tax_Pct]]/100</f>
        <v>11.906999999999998</v>
      </c>
      <c r="Y5476" s="6">
        <f>tbl_Raw_Data[[#This Row],[Net_Amount_Before_Tax]]+tbl_Raw_Data[[#This Row],[Tax_Amount]]</f>
        <v>250.047</v>
      </c>
      <c r="Z5476" s="6">
        <f t="shared" si="429"/>
        <v>1</v>
      </c>
    </row>
    <row r="5477" spans="1:26" x14ac:dyDescent="0.3">
      <c r="A5477" s="23" t="s">
        <v>7570</v>
      </c>
      <c r="B5477" s="34">
        <v>45417</v>
      </c>
      <c r="C5477" s="23" t="s">
        <v>7038</v>
      </c>
      <c r="D5477" s="23" t="s">
        <v>142</v>
      </c>
      <c r="E5477" s="23" t="s">
        <v>81</v>
      </c>
      <c r="F5477" s="23">
        <v>380015</v>
      </c>
      <c r="G5477" s="23" t="s">
        <v>196</v>
      </c>
      <c r="H5477" s="23" t="s">
        <v>197</v>
      </c>
      <c r="I5477" s="23" t="s">
        <v>32</v>
      </c>
      <c r="J5477" s="23" t="s">
        <v>42</v>
      </c>
      <c r="K5477" s="23" t="s">
        <v>24</v>
      </c>
      <c r="L5477" s="23">
        <v>1</v>
      </c>
      <c r="M5477" s="23">
        <v>28.61</v>
      </c>
      <c r="N5477" s="23">
        <v>10</v>
      </c>
      <c r="O5477" s="23">
        <v>18</v>
      </c>
      <c r="P5477" s="23" t="s">
        <v>43</v>
      </c>
      <c r="Q5477" s="23" t="s">
        <v>34</v>
      </c>
      <c r="R5477" s="23">
        <f t="shared" si="425"/>
        <v>1</v>
      </c>
      <c r="S5477" s="23" t="str">
        <f t="shared" si="426"/>
        <v>ORD105476_20240505_CUST02589_MED011</v>
      </c>
      <c r="T5477" s="23">
        <f t="shared" si="427"/>
        <v>1</v>
      </c>
      <c r="U5477" s="6">
        <f t="shared" si="428"/>
        <v>28.61</v>
      </c>
      <c r="V5477" s="6">
        <f>tbl_Raw_Data[[#This Row],[Discount_Pct]]*tbl_Raw_Data[[#This Row],[Gross_Amount]]/100</f>
        <v>2.8610000000000002</v>
      </c>
      <c r="W5477" s="6">
        <f>tbl_Raw_Data[[#This Row],[Gross_Amount]]-tbl_Raw_Data[[#This Row],[Discount_Amount]]</f>
        <v>25.748999999999999</v>
      </c>
      <c r="X5477" s="6">
        <f>tbl_Raw_Data[[#This Row],[Net_Amount_Before_Tax]]*tbl_Raw_Data[[#This Row],[Tax_Pct]]/100</f>
        <v>4.6348199999999995</v>
      </c>
      <c r="Y5477" s="6">
        <f>tbl_Raw_Data[[#This Row],[Net_Amount_Before_Tax]]+tbl_Raw_Data[[#This Row],[Tax_Amount]]</f>
        <v>30.38382</v>
      </c>
      <c r="Z5477" s="6">
        <f t="shared" si="429"/>
        <v>2</v>
      </c>
    </row>
    <row r="5478" spans="1:26" x14ac:dyDescent="0.3">
      <c r="A5478" s="23" t="s">
        <v>7570</v>
      </c>
      <c r="B5478" s="34">
        <v>45425</v>
      </c>
      <c r="C5478" s="23" t="s">
        <v>3279</v>
      </c>
      <c r="D5478" s="23" t="s">
        <v>87</v>
      </c>
      <c r="E5478" s="23" t="s">
        <v>88</v>
      </c>
      <c r="F5478" s="23">
        <v>600096</v>
      </c>
      <c r="G5478" s="23" t="s">
        <v>154</v>
      </c>
      <c r="H5478" s="23" t="s">
        <v>155</v>
      </c>
      <c r="I5478" s="23" t="s">
        <v>134</v>
      </c>
      <c r="J5478" s="23" t="s">
        <v>156</v>
      </c>
      <c r="K5478" s="23" t="s">
        <v>57</v>
      </c>
      <c r="L5478" s="23">
        <v>1</v>
      </c>
      <c r="M5478" s="23">
        <v>51.36</v>
      </c>
      <c r="N5478" s="23">
        <v>5</v>
      </c>
      <c r="O5478" s="23">
        <v>12</v>
      </c>
      <c r="P5478" s="23" t="s">
        <v>65</v>
      </c>
      <c r="Q5478" s="23" t="s">
        <v>34</v>
      </c>
      <c r="R5478" s="23">
        <f t="shared" si="425"/>
        <v>1</v>
      </c>
      <c r="S5478" s="23" t="str">
        <f t="shared" si="426"/>
        <v>ORD105476_20240513_CUST00758_MED006</v>
      </c>
      <c r="T5478" s="23">
        <f t="shared" si="427"/>
        <v>1</v>
      </c>
      <c r="U5478" s="6">
        <f t="shared" si="428"/>
        <v>51.36</v>
      </c>
      <c r="V5478" s="6">
        <f>tbl_Raw_Data[[#This Row],[Discount_Pct]]*tbl_Raw_Data[[#This Row],[Gross_Amount]]/100</f>
        <v>2.5680000000000001</v>
      </c>
      <c r="W5478" s="6">
        <f>tbl_Raw_Data[[#This Row],[Gross_Amount]]-tbl_Raw_Data[[#This Row],[Discount_Amount]]</f>
        <v>48.792000000000002</v>
      </c>
      <c r="X5478" s="6">
        <f>tbl_Raw_Data[[#This Row],[Net_Amount_Before_Tax]]*tbl_Raw_Data[[#This Row],[Tax_Pct]]/100</f>
        <v>5.8550399999999998</v>
      </c>
      <c r="Y5478" s="6">
        <f>tbl_Raw_Data[[#This Row],[Net_Amount_Before_Tax]]+tbl_Raw_Data[[#This Row],[Tax_Amount]]</f>
        <v>54.647040000000004</v>
      </c>
      <c r="Z5478" s="6">
        <f t="shared" si="429"/>
        <v>3</v>
      </c>
    </row>
    <row r="5479" spans="1:26" x14ac:dyDescent="0.3">
      <c r="A5479" s="23" t="s">
        <v>7571</v>
      </c>
      <c r="B5479" s="34">
        <v>45969</v>
      </c>
      <c r="C5479" s="23" t="s">
        <v>7572</v>
      </c>
      <c r="D5479" s="23" t="s">
        <v>28</v>
      </c>
      <c r="E5479" s="23" t="s">
        <v>29</v>
      </c>
      <c r="F5479" s="23">
        <v>500090</v>
      </c>
      <c r="G5479" s="23" t="s">
        <v>20</v>
      </c>
      <c r="H5479" s="23" t="s">
        <v>21</v>
      </c>
      <c r="I5479" s="23" t="s">
        <v>22</v>
      </c>
      <c r="J5479" s="23" t="s">
        <v>23</v>
      </c>
      <c r="K5479" s="23" t="s">
        <v>24</v>
      </c>
      <c r="L5479" s="23">
        <v>3</v>
      </c>
      <c r="M5479" s="23">
        <v>153.65</v>
      </c>
      <c r="N5479" s="23">
        <v>5</v>
      </c>
      <c r="O5479" s="23">
        <v>5</v>
      </c>
      <c r="P5479" s="23" t="s">
        <v>89</v>
      </c>
      <c r="Q5479" s="23" t="s">
        <v>90</v>
      </c>
      <c r="R5479" s="23">
        <f t="shared" si="425"/>
        <v>1</v>
      </c>
      <c r="S5479" s="23" t="str">
        <f t="shared" si="426"/>
        <v>ORD105478_20251108_CUST02991_MED024</v>
      </c>
      <c r="T5479" s="23">
        <f t="shared" si="427"/>
        <v>1</v>
      </c>
      <c r="U5479" s="6">
        <f t="shared" si="428"/>
        <v>460.95000000000005</v>
      </c>
      <c r="V5479" s="6">
        <f>tbl_Raw_Data[[#This Row],[Discount_Pct]]*tbl_Raw_Data[[#This Row],[Gross_Amount]]/100</f>
        <v>23.047499999999999</v>
      </c>
      <c r="W5479" s="6">
        <f>tbl_Raw_Data[[#This Row],[Gross_Amount]]-tbl_Raw_Data[[#This Row],[Discount_Amount]]</f>
        <v>437.90250000000003</v>
      </c>
      <c r="X5479" s="6">
        <f>tbl_Raw_Data[[#This Row],[Net_Amount_Before_Tax]]*tbl_Raw_Data[[#This Row],[Tax_Pct]]/100</f>
        <v>21.895125000000004</v>
      </c>
      <c r="Y5479" s="6">
        <f>tbl_Raw_Data[[#This Row],[Net_Amount_Before_Tax]]+tbl_Raw_Data[[#This Row],[Tax_Amount]]</f>
        <v>459.79762500000004</v>
      </c>
      <c r="Z5479" s="6">
        <f t="shared" si="429"/>
        <v>0</v>
      </c>
    </row>
    <row r="5480" spans="1:26" x14ac:dyDescent="0.3">
      <c r="A5480" s="23" t="s">
        <v>7573</v>
      </c>
      <c r="B5480" s="34">
        <v>45455</v>
      </c>
      <c r="C5480" s="23" t="s">
        <v>6168</v>
      </c>
      <c r="D5480" s="23" t="s">
        <v>159</v>
      </c>
      <c r="E5480" s="23" t="s">
        <v>47</v>
      </c>
      <c r="F5480" s="23">
        <v>400001</v>
      </c>
      <c r="G5480" s="23" t="s">
        <v>68</v>
      </c>
      <c r="H5480" s="23" t="s">
        <v>69</v>
      </c>
      <c r="I5480" s="23" t="s">
        <v>55</v>
      </c>
      <c r="J5480" s="23" t="s">
        <v>56</v>
      </c>
      <c r="K5480" s="23" t="s">
        <v>24</v>
      </c>
      <c r="L5480" s="23">
        <v>1</v>
      </c>
      <c r="M5480" s="23">
        <v>31.89</v>
      </c>
      <c r="N5480" s="23">
        <v>10</v>
      </c>
      <c r="O5480" s="23">
        <v>12</v>
      </c>
      <c r="P5480" s="23" t="s">
        <v>89</v>
      </c>
      <c r="Q5480" s="23" t="s">
        <v>34</v>
      </c>
      <c r="R5480" s="23">
        <f t="shared" si="425"/>
        <v>1</v>
      </c>
      <c r="S5480" s="23" t="str">
        <f t="shared" si="426"/>
        <v>ORD105479_20240612_CUST00269_MED003</v>
      </c>
      <c r="T5480" s="23">
        <f t="shared" si="427"/>
        <v>1</v>
      </c>
      <c r="U5480" s="6">
        <f t="shared" si="428"/>
        <v>31.89</v>
      </c>
      <c r="V5480" s="6">
        <f>tbl_Raw_Data[[#This Row],[Discount_Pct]]*tbl_Raw_Data[[#This Row],[Gross_Amount]]/100</f>
        <v>3.1889999999999996</v>
      </c>
      <c r="W5480" s="6">
        <f>tbl_Raw_Data[[#This Row],[Gross_Amount]]-tbl_Raw_Data[[#This Row],[Discount_Amount]]</f>
        <v>28.701000000000001</v>
      </c>
      <c r="X5480" s="6">
        <f>tbl_Raw_Data[[#This Row],[Net_Amount_Before_Tax]]*tbl_Raw_Data[[#This Row],[Tax_Pct]]/100</f>
        <v>3.4441200000000003</v>
      </c>
      <c r="Y5480" s="6">
        <f>tbl_Raw_Data[[#This Row],[Net_Amount_Before_Tax]]+tbl_Raw_Data[[#This Row],[Tax_Amount]]</f>
        <v>32.145119999999999</v>
      </c>
      <c r="Z5480" s="6">
        <f t="shared" si="429"/>
        <v>3</v>
      </c>
    </row>
    <row r="5481" spans="1:26" x14ac:dyDescent="0.3">
      <c r="A5481" s="23" t="s">
        <v>7574</v>
      </c>
      <c r="B5481" s="34">
        <v>45723</v>
      </c>
      <c r="C5481" s="23" t="s">
        <v>4187</v>
      </c>
      <c r="D5481" s="23" t="s">
        <v>142</v>
      </c>
      <c r="E5481" s="23" t="s">
        <v>81</v>
      </c>
      <c r="F5481" s="23">
        <v>380001</v>
      </c>
      <c r="G5481" s="23" t="s">
        <v>160</v>
      </c>
      <c r="H5481" s="23" t="s">
        <v>161</v>
      </c>
      <c r="I5481" s="23" t="s">
        <v>50</v>
      </c>
      <c r="J5481" s="23" t="s">
        <v>23</v>
      </c>
      <c r="K5481" s="23" t="s">
        <v>24</v>
      </c>
      <c r="L5481" s="23">
        <v>2</v>
      </c>
      <c r="M5481" s="23">
        <v>132.52000000000001</v>
      </c>
      <c r="N5481" s="23">
        <v>10</v>
      </c>
      <c r="O5481" s="23">
        <v>18</v>
      </c>
      <c r="P5481" s="23" t="s">
        <v>58</v>
      </c>
      <c r="Q5481" s="23" t="s">
        <v>34</v>
      </c>
      <c r="R5481" s="23">
        <f t="shared" si="425"/>
        <v>1</v>
      </c>
      <c r="S5481" s="23" t="str">
        <f t="shared" si="426"/>
        <v>ORD105480_20250307_CUST03326_MED014</v>
      </c>
      <c r="T5481" s="23">
        <f t="shared" si="427"/>
        <v>1</v>
      </c>
      <c r="U5481" s="6">
        <f t="shared" si="428"/>
        <v>265.04000000000002</v>
      </c>
      <c r="V5481" s="6">
        <f>tbl_Raw_Data[[#This Row],[Discount_Pct]]*tbl_Raw_Data[[#This Row],[Gross_Amount]]/100</f>
        <v>26.504000000000001</v>
      </c>
      <c r="W5481" s="6">
        <f>tbl_Raw_Data[[#This Row],[Gross_Amount]]-tbl_Raw_Data[[#This Row],[Discount_Amount]]</f>
        <v>238.53600000000003</v>
      </c>
      <c r="X5481" s="6">
        <f>tbl_Raw_Data[[#This Row],[Net_Amount_Before_Tax]]*tbl_Raw_Data[[#This Row],[Tax_Pct]]/100</f>
        <v>42.936480000000003</v>
      </c>
      <c r="Y5481" s="6">
        <f>tbl_Raw_Data[[#This Row],[Net_Amount_Before_Tax]]+tbl_Raw_Data[[#This Row],[Tax_Amount]]</f>
        <v>281.47248000000002</v>
      </c>
      <c r="Z5481" s="6">
        <f t="shared" si="429"/>
        <v>1</v>
      </c>
    </row>
    <row r="5482" spans="1:26" x14ac:dyDescent="0.3">
      <c r="A5482" s="23" t="s">
        <v>7575</v>
      </c>
      <c r="B5482" s="34">
        <v>46002</v>
      </c>
      <c r="C5482" s="23" t="s">
        <v>1425</v>
      </c>
      <c r="D5482" s="23" t="s">
        <v>159</v>
      </c>
      <c r="E5482" s="23" t="s">
        <v>47</v>
      </c>
      <c r="F5482" s="23">
        <v>400069</v>
      </c>
      <c r="G5482" s="23" t="s">
        <v>192</v>
      </c>
      <c r="H5482" s="23" t="s">
        <v>193</v>
      </c>
      <c r="I5482" s="23" t="s">
        <v>41</v>
      </c>
      <c r="J5482" s="23" t="s">
        <v>194</v>
      </c>
      <c r="K5482" s="23" t="s">
        <v>24</v>
      </c>
      <c r="L5482" s="23">
        <v>1</v>
      </c>
      <c r="M5482" s="23">
        <v>33.450000000000003</v>
      </c>
      <c r="N5482" s="23">
        <v>0</v>
      </c>
      <c r="O5482" s="23">
        <v>18</v>
      </c>
      <c r="P5482" s="23" t="s">
        <v>33</v>
      </c>
      <c r="Q5482" s="23" t="s">
        <v>34</v>
      </c>
      <c r="R5482" s="23">
        <f t="shared" si="425"/>
        <v>1</v>
      </c>
      <c r="S5482" s="23" t="str">
        <f t="shared" si="426"/>
        <v>ORD105481_20251211_CUST01006_MED002</v>
      </c>
      <c r="T5482" s="23">
        <f t="shared" si="427"/>
        <v>1</v>
      </c>
      <c r="U5482" s="6">
        <f t="shared" si="428"/>
        <v>33.450000000000003</v>
      </c>
      <c r="V5482" s="6">
        <f>tbl_Raw_Data[[#This Row],[Discount_Pct]]*tbl_Raw_Data[[#This Row],[Gross_Amount]]/100</f>
        <v>0</v>
      </c>
      <c r="W5482" s="6">
        <f>tbl_Raw_Data[[#This Row],[Gross_Amount]]-tbl_Raw_Data[[#This Row],[Discount_Amount]]</f>
        <v>33.450000000000003</v>
      </c>
      <c r="X5482" s="6">
        <f>tbl_Raw_Data[[#This Row],[Net_Amount_Before_Tax]]*tbl_Raw_Data[[#This Row],[Tax_Pct]]/100</f>
        <v>6.0209999999999999</v>
      </c>
      <c r="Y5482" s="6">
        <f>tbl_Raw_Data[[#This Row],[Net_Amount_Before_Tax]]+tbl_Raw_Data[[#This Row],[Tax_Amount]]</f>
        <v>39.471000000000004</v>
      </c>
      <c r="Z5482" s="6">
        <f t="shared" si="429"/>
        <v>2</v>
      </c>
    </row>
    <row r="5483" spans="1:26" x14ac:dyDescent="0.3">
      <c r="A5483" s="23" t="s">
        <v>7575</v>
      </c>
      <c r="B5483" s="34">
        <v>45631</v>
      </c>
      <c r="C5483" s="23" t="s">
        <v>1127</v>
      </c>
      <c r="D5483" s="23" t="s">
        <v>52</v>
      </c>
      <c r="E5483" s="23" t="s">
        <v>52</v>
      </c>
      <c r="F5483" s="23">
        <v>160036</v>
      </c>
      <c r="G5483" s="23" t="s">
        <v>283</v>
      </c>
      <c r="H5483" s="23" t="s">
        <v>284</v>
      </c>
      <c r="I5483" s="23" t="s">
        <v>104</v>
      </c>
      <c r="J5483" s="23" t="s">
        <v>42</v>
      </c>
      <c r="K5483" s="23" t="s">
        <v>57</v>
      </c>
      <c r="L5483" s="23">
        <v>1</v>
      </c>
      <c r="M5483" s="23">
        <v>295.85000000000002</v>
      </c>
      <c r="N5483" s="23">
        <v>10</v>
      </c>
      <c r="O5483" s="23">
        <v>12</v>
      </c>
      <c r="P5483" s="23" t="s">
        <v>33</v>
      </c>
      <c r="Q5483" s="23" t="s">
        <v>44</v>
      </c>
      <c r="R5483" s="23">
        <f t="shared" si="425"/>
        <v>1</v>
      </c>
      <c r="S5483" s="23" t="str">
        <f t="shared" si="426"/>
        <v>ORD105481_20241205_CUST00762_MED030</v>
      </c>
      <c r="T5483" s="23">
        <f t="shared" si="427"/>
        <v>1</v>
      </c>
      <c r="U5483" s="6">
        <f t="shared" si="428"/>
        <v>295.85000000000002</v>
      </c>
      <c r="V5483" s="6">
        <f>tbl_Raw_Data[[#This Row],[Discount_Pct]]*tbl_Raw_Data[[#This Row],[Gross_Amount]]/100</f>
        <v>29.585000000000001</v>
      </c>
      <c r="W5483" s="6">
        <f>tbl_Raw_Data[[#This Row],[Gross_Amount]]-tbl_Raw_Data[[#This Row],[Discount_Amount]]</f>
        <v>266.26500000000004</v>
      </c>
      <c r="X5483" s="6">
        <f>tbl_Raw_Data[[#This Row],[Net_Amount_Before_Tax]]*tbl_Raw_Data[[#This Row],[Tax_Pct]]/100</f>
        <v>31.951800000000002</v>
      </c>
      <c r="Y5483" s="6">
        <f>tbl_Raw_Data[[#This Row],[Net_Amount_Before_Tax]]+tbl_Raw_Data[[#This Row],[Tax_Amount]]</f>
        <v>298.21680000000003</v>
      </c>
      <c r="Z5483" s="6">
        <f t="shared" si="429"/>
        <v>1</v>
      </c>
    </row>
    <row r="5484" spans="1:26" x14ac:dyDescent="0.3">
      <c r="A5484" s="23" t="s">
        <v>7575</v>
      </c>
      <c r="B5484" s="34">
        <v>45497</v>
      </c>
      <c r="C5484" s="23" t="s">
        <v>7245</v>
      </c>
      <c r="D5484" s="23" t="s">
        <v>37</v>
      </c>
      <c r="E5484" s="23" t="s">
        <v>38</v>
      </c>
      <c r="F5484" s="23">
        <v>452018</v>
      </c>
      <c r="G5484" s="23" t="s">
        <v>53</v>
      </c>
      <c r="H5484" s="23" t="s">
        <v>54</v>
      </c>
      <c r="I5484" s="23" t="s">
        <v>55</v>
      </c>
      <c r="J5484" s="23" t="s">
        <v>56</v>
      </c>
      <c r="K5484" s="23" t="s">
        <v>57</v>
      </c>
      <c r="L5484" s="23">
        <v>1</v>
      </c>
      <c r="M5484" s="23">
        <v>55.41</v>
      </c>
      <c r="N5484" s="23">
        <v>10</v>
      </c>
      <c r="O5484" s="23">
        <v>5</v>
      </c>
      <c r="P5484" s="23" t="s">
        <v>58</v>
      </c>
      <c r="Q5484" s="23" t="s">
        <v>34</v>
      </c>
      <c r="R5484" s="23">
        <f t="shared" si="425"/>
        <v>1</v>
      </c>
      <c r="S5484" s="23" t="str">
        <f t="shared" si="426"/>
        <v>ORD105481_20240724_CUST02246_MED020</v>
      </c>
      <c r="T5484" s="23">
        <f t="shared" si="427"/>
        <v>1</v>
      </c>
      <c r="U5484" s="6">
        <f t="shared" si="428"/>
        <v>55.41</v>
      </c>
      <c r="V5484" s="6">
        <f>tbl_Raw_Data[[#This Row],[Discount_Pct]]*tbl_Raw_Data[[#This Row],[Gross_Amount]]/100</f>
        <v>5.5409999999999995</v>
      </c>
      <c r="W5484" s="6">
        <f>tbl_Raw_Data[[#This Row],[Gross_Amount]]-tbl_Raw_Data[[#This Row],[Discount_Amount]]</f>
        <v>49.869</v>
      </c>
      <c r="X5484" s="6">
        <f>tbl_Raw_Data[[#This Row],[Net_Amount_Before_Tax]]*tbl_Raw_Data[[#This Row],[Tax_Pct]]/100</f>
        <v>2.4934500000000002</v>
      </c>
      <c r="Y5484" s="6">
        <f>tbl_Raw_Data[[#This Row],[Net_Amount_Before_Tax]]+tbl_Raw_Data[[#This Row],[Tax_Amount]]</f>
        <v>52.362450000000003</v>
      </c>
      <c r="Z5484" s="6">
        <f t="shared" si="429"/>
        <v>2</v>
      </c>
    </row>
    <row r="5485" spans="1:26" x14ac:dyDescent="0.3">
      <c r="A5485" s="23" t="s">
        <v>7576</v>
      </c>
      <c r="B5485" s="34">
        <v>45479</v>
      </c>
      <c r="C5485" s="23" t="s">
        <v>3379</v>
      </c>
      <c r="D5485" s="23" t="s">
        <v>123</v>
      </c>
      <c r="E5485" s="23" t="s">
        <v>101</v>
      </c>
      <c r="F5485" s="23">
        <v>226024</v>
      </c>
      <c r="G5485" s="23" t="s">
        <v>39</v>
      </c>
      <c r="H5485" s="23" t="s">
        <v>40</v>
      </c>
      <c r="I5485" s="23" t="s">
        <v>41</v>
      </c>
      <c r="J5485" s="23" t="s">
        <v>42</v>
      </c>
      <c r="K5485" s="23" t="s">
        <v>24</v>
      </c>
      <c r="L5485" s="23">
        <v>1</v>
      </c>
      <c r="M5485" s="23">
        <v>32.79</v>
      </c>
      <c r="N5485" s="23">
        <v>0</v>
      </c>
      <c r="O5485" s="23">
        <v>5</v>
      </c>
      <c r="P5485" s="23" t="s">
        <v>89</v>
      </c>
      <c r="Q5485" s="23" t="s">
        <v>34</v>
      </c>
      <c r="R5485" s="23">
        <f t="shared" si="425"/>
        <v>1</v>
      </c>
      <c r="S5485" s="23" t="str">
        <f t="shared" si="426"/>
        <v>ORD105484_20240706_CUST03023_MED001</v>
      </c>
      <c r="T5485" s="23">
        <f t="shared" si="427"/>
        <v>1</v>
      </c>
      <c r="U5485" s="6">
        <f t="shared" si="428"/>
        <v>32.79</v>
      </c>
      <c r="V5485" s="6">
        <f>tbl_Raw_Data[[#This Row],[Discount_Pct]]*tbl_Raw_Data[[#This Row],[Gross_Amount]]/100</f>
        <v>0</v>
      </c>
      <c r="W5485" s="6">
        <f>tbl_Raw_Data[[#This Row],[Gross_Amount]]-tbl_Raw_Data[[#This Row],[Discount_Amount]]</f>
        <v>32.79</v>
      </c>
      <c r="X5485" s="6">
        <f>tbl_Raw_Data[[#This Row],[Net_Amount_Before_Tax]]*tbl_Raw_Data[[#This Row],[Tax_Pct]]/100</f>
        <v>1.6395</v>
      </c>
      <c r="Y5485" s="6">
        <f>tbl_Raw_Data[[#This Row],[Net_Amount_Before_Tax]]+tbl_Raw_Data[[#This Row],[Tax_Amount]]</f>
        <v>34.429499999999997</v>
      </c>
      <c r="Z5485" s="6">
        <f t="shared" si="429"/>
        <v>2</v>
      </c>
    </row>
    <row r="5486" spans="1:26" x14ac:dyDescent="0.3">
      <c r="A5486" s="23" t="s">
        <v>7577</v>
      </c>
      <c r="B5486" s="34">
        <v>45711</v>
      </c>
      <c r="C5486" s="23" t="s">
        <v>7234</v>
      </c>
      <c r="D5486" s="23" t="s">
        <v>37</v>
      </c>
      <c r="E5486" s="23" t="s">
        <v>38</v>
      </c>
      <c r="F5486" s="23">
        <v>452016</v>
      </c>
      <c r="G5486" s="23" t="s">
        <v>20</v>
      </c>
      <c r="H5486" s="23" t="s">
        <v>21</v>
      </c>
      <c r="I5486" s="23" t="s">
        <v>22</v>
      </c>
      <c r="J5486" s="23" t="s">
        <v>23</v>
      </c>
      <c r="K5486" s="23" t="s">
        <v>24</v>
      </c>
      <c r="L5486" s="23">
        <v>2</v>
      </c>
      <c r="M5486" s="23">
        <v>131.81</v>
      </c>
      <c r="N5486" s="23">
        <v>5</v>
      </c>
      <c r="O5486" s="23">
        <v>12</v>
      </c>
      <c r="P5486" s="23" t="s">
        <v>65</v>
      </c>
      <c r="Q5486" s="23" t="s">
        <v>34</v>
      </c>
      <c r="R5486" s="23">
        <f t="shared" si="425"/>
        <v>1</v>
      </c>
      <c r="S5486" s="23" t="str">
        <f t="shared" si="426"/>
        <v>ORD105485_20250223_CUST02452_MED024</v>
      </c>
      <c r="T5486" s="23">
        <f t="shared" si="427"/>
        <v>1</v>
      </c>
      <c r="U5486" s="6">
        <f t="shared" si="428"/>
        <v>263.62</v>
      </c>
      <c r="V5486" s="6">
        <f>tbl_Raw_Data[[#This Row],[Discount_Pct]]*tbl_Raw_Data[[#This Row],[Gross_Amount]]/100</f>
        <v>13.180999999999999</v>
      </c>
      <c r="W5486" s="6">
        <f>tbl_Raw_Data[[#This Row],[Gross_Amount]]-tbl_Raw_Data[[#This Row],[Discount_Amount]]</f>
        <v>250.43899999999999</v>
      </c>
      <c r="X5486" s="6">
        <f>tbl_Raw_Data[[#This Row],[Net_Amount_Before_Tax]]*tbl_Raw_Data[[#This Row],[Tax_Pct]]/100</f>
        <v>30.052679999999999</v>
      </c>
      <c r="Y5486" s="6">
        <f>tbl_Raw_Data[[#This Row],[Net_Amount_Before_Tax]]+tbl_Raw_Data[[#This Row],[Tax_Amount]]</f>
        <v>280.49167999999997</v>
      </c>
      <c r="Z5486" s="6">
        <f t="shared" si="429"/>
        <v>1</v>
      </c>
    </row>
    <row r="5487" spans="1:26" x14ac:dyDescent="0.3">
      <c r="A5487" s="23" t="s">
        <v>7578</v>
      </c>
      <c r="B5487" s="34">
        <v>45902</v>
      </c>
      <c r="C5487" s="23" t="s">
        <v>810</v>
      </c>
      <c r="D5487" s="23" t="s">
        <v>72</v>
      </c>
      <c r="E5487" s="23" t="s">
        <v>73</v>
      </c>
      <c r="F5487" s="23">
        <v>302019</v>
      </c>
      <c r="G5487" s="23" t="s">
        <v>233</v>
      </c>
      <c r="H5487" s="23" t="s">
        <v>234</v>
      </c>
      <c r="I5487" s="23" t="s">
        <v>104</v>
      </c>
      <c r="J5487" s="23" t="s">
        <v>42</v>
      </c>
      <c r="K5487" s="23" t="s">
        <v>24</v>
      </c>
      <c r="L5487" s="23">
        <v>1</v>
      </c>
      <c r="M5487" s="23">
        <v>149.16</v>
      </c>
      <c r="N5487" s="23">
        <v>10</v>
      </c>
      <c r="O5487" s="23">
        <v>5</v>
      </c>
      <c r="P5487" s="23" t="s">
        <v>65</v>
      </c>
      <c r="Q5487" s="23" t="s">
        <v>34</v>
      </c>
      <c r="R5487" s="23">
        <f t="shared" si="425"/>
        <v>1</v>
      </c>
      <c r="S5487" s="23" t="str">
        <f t="shared" si="426"/>
        <v>ORD105486_20250902_CUST00673_MED019</v>
      </c>
      <c r="T5487" s="23">
        <f t="shared" si="427"/>
        <v>1</v>
      </c>
      <c r="U5487" s="6">
        <f t="shared" si="428"/>
        <v>149.16</v>
      </c>
      <c r="V5487" s="6">
        <f>tbl_Raw_Data[[#This Row],[Discount_Pct]]*tbl_Raw_Data[[#This Row],[Gross_Amount]]/100</f>
        <v>14.915999999999999</v>
      </c>
      <c r="W5487" s="6">
        <f>tbl_Raw_Data[[#This Row],[Gross_Amount]]-tbl_Raw_Data[[#This Row],[Discount_Amount]]</f>
        <v>134.244</v>
      </c>
      <c r="X5487" s="6">
        <f>tbl_Raw_Data[[#This Row],[Net_Amount_Before_Tax]]*tbl_Raw_Data[[#This Row],[Tax_Pct]]/100</f>
        <v>6.7122000000000002</v>
      </c>
      <c r="Y5487" s="6">
        <f>tbl_Raw_Data[[#This Row],[Net_Amount_Before_Tax]]+tbl_Raw_Data[[#This Row],[Tax_Amount]]</f>
        <v>140.9562</v>
      </c>
      <c r="Z5487" s="6">
        <f t="shared" si="429"/>
        <v>3</v>
      </c>
    </row>
    <row r="5488" spans="1:26" x14ac:dyDescent="0.3">
      <c r="A5488" s="23" t="s">
        <v>7579</v>
      </c>
      <c r="B5488" s="34">
        <v>45559</v>
      </c>
      <c r="C5488" s="23" t="s">
        <v>7580</v>
      </c>
      <c r="D5488" s="23" t="s">
        <v>100</v>
      </c>
      <c r="E5488" s="23" t="s">
        <v>101</v>
      </c>
      <c r="F5488" s="23">
        <v>201301</v>
      </c>
      <c r="G5488" s="23" t="s">
        <v>229</v>
      </c>
      <c r="H5488" s="23" t="s">
        <v>230</v>
      </c>
      <c r="I5488" s="23" t="s">
        <v>84</v>
      </c>
      <c r="J5488" s="23" t="s">
        <v>140</v>
      </c>
      <c r="K5488" s="23" t="s">
        <v>24</v>
      </c>
      <c r="L5488" s="23">
        <v>5</v>
      </c>
      <c r="M5488" s="23">
        <v>194.97</v>
      </c>
      <c r="N5488" s="23">
        <v>15</v>
      </c>
      <c r="O5488" s="23">
        <v>12</v>
      </c>
      <c r="P5488" s="23" t="s">
        <v>58</v>
      </c>
      <c r="Q5488" s="23" t="s">
        <v>34</v>
      </c>
      <c r="R5488" s="23">
        <f t="shared" si="425"/>
        <v>1</v>
      </c>
      <c r="S5488" s="23" t="str">
        <f t="shared" si="426"/>
        <v>ORD105487_20240924_CUST02384_MED022</v>
      </c>
      <c r="T5488" s="23">
        <f t="shared" si="427"/>
        <v>1</v>
      </c>
      <c r="U5488" s="6">
        <f t="shared" si="428"/>
        <v>974.85</v>
      </c>
      <c r="V5488" s="6">
        <f>tbl_Raw_Data[[#This Row],[Discount_Pct]]*tbl_Raw_Data[[#This Row],[Gross_Amount]]/100</f>
        <v>146.22749999999999</v>
      </c>
      <c r="W5488" s="6">
        <f>tbl_Raw_Data[[#This Row],[Gross_Amount]]-tbl_Raw_Data[[#This Row],[Discount_Amount]]</f>
        <v>828.62250000000006</v>
      </c>
      <c r="X5488" s="6">
        <f>tbl_Raw_Data[[#This Row],[Net_Amount_Before_Tax]]*tbl_Raw_Data[[#This Row],[Tax_Pct]]/100</f>
        <v>99.434700000000007</v>
      </c>
      <c r="Y5488" s="6">
        <f>tbl_Raw_Data[[#This Row],[Net_Amount_Before_Tax]]+tbl_Raw_Data[[#This Row],[Tax_Amount]]</f>
        <v>928.05720000000008</v>
      </c>
      <c r="Z5488" s="6">
        <f t="shared" si="429"/>
        <v>1</v>
      </c>
    </row>
    <row r="5489" spans="1:26" x14ac:dyDescent="0.3">
      <c r="A5489" s="23" t="s">
        <v>7581</v>
      </c>
      <c r="B5489" s="34">
        <v>45768</v>
      </c>
      <c r="C5489" s="23" t="s">
        <v>404</v>
      </c>
      <c r="D5489" s="23" t="s">
        <v>52</v>
      </c>
      <c r="E5489" s="23" t="s">
        <v>52</v>
      </c>
      <c r="F5489" s="23">
        <v>160019</v>
      </c>
      <c r="G5489" s="23" t="s">
        <v>61</v>
      </c>
      <c r="H5489" s="23" t="s">
        <v>62</v>
      </c>
      <c r="I5489" s="23" t="s">
        <v>63</v>
      </c>
      <c r="J5489" s="23" t="s">
        <v>64</v>
      </c>
      <c r="K5489" s="23" t="s">
        <v>57</v>
      </c>
      <c r="L5489" s="23">
        <v>2</v>
      </c>
      <c r="M5489" s="23">
        <v>101.11</v>
      </c>
      <c r="N5489" s="23">
        <v>0</v>
      </c>
      <c r="O5489" s="23">
        <v>18</v>
      </c>
      <c r="P5489" s="23" t="s">
        <v>58</v>
      </c>
      <c r="Q5489" s="23" t="s">
        <v>34</v>
      </c>
      <c r="R5489" s="23">
        <f t="shared" si="425"/>
        <v>1</v>
      </c>
      <c r="S5489" s="23" t="str">
        <f t="shared" si="426"/>
        <v>ORD105488_20250421_CUST02229_MED004</v>
      </c>
      <c r="T5489" s="23">
        <f t="shared" si="427"/>
        <v>1</v>
      </c>
      <c r="U5489" s="6">
        <f t="shared" si="428"/>
        <v>202.22</v>
      </c>
      <c r="V5489" s="6">
        <f>tbl_Raw_Data[[#This Row],[Discount_Pct]]*tbl_Raw_Data[[#This Row],[Gross_Amount]]/100</f>
        <v>0</v>
      </c>
      <c r="W5489" s="6">
        <f>tbl_Raw_Data[[#This Row],[Gross_Amount]]-tbl_Raw_Data[[#This Row],[Discount_Amount]]</f>
        <v>202.22</v>
      </c>
      <c r="X5489" s="6">
        <f>tbl_Raw_Data[[#This Row],[Net_Amount_Before_Tax]]*tbl_Raw_Data[[#This Row],[Tax_Pct]]/100</f>
        <v>36.3996</v>
      </c>
      <c r="Y5489" s="6">
        <f>tbl_Raw_Data[[#This Row],[Net_Amount_Before_Tax]]+tbl_Raw_Data[[#This Row],[Tax_Amount]]</f>
        <v>238.61959999999999</v>
      </c>
      <c r="Z5489" s="6">
        <f t="shared" si="429"/>
        <v>5</v>
      </c>
    </row>
    <row r="5490" spans="1:26" x14ac:dyDescent="0.3">
      <c r="A5490" s="23" t="s">
        <v>7582</v>
      </c>
      <c r="B5490" s="34">
        <v>45588</v>
      </c>
      <c r="C5490" s="23" t="s">
        <v>141</v>
      </c>
      <c r="D5490" s="23" t="s">
        <v>142</v>
      </c>
      <c r="E5490" s="23" t="s">
        <v>81</v>
      </c>
      <c r="F5490" s="23">
        <v>380054</v>
      </c>
      <c r="G5490" s="23" t="s">
        <v>167</v>
      </c>
      <c r="H5490" s="23" t="s">
        <v>168</v>
      </c>
      <c r="I5490" s="23" t="s">
        <v>113</v>
      </c>
      <c r="J5490" s="23" t="s">
        <v>42</v>
      </c>
      <c r="K5490" s="23" t="s">
        <v>24</v>
      </c>
      <c r="L5490" s="23">
        <v>3</v>
      </c>
      <c r="M5490" s="23">
        <v>208.06</v>
      </c>
      <c r="N5490" s="23">
        <v>5</v>
      </c>
      <c r="O5490" s="23">
        <v>12</v>
      </c>
      <c r="P5490" s="23" t="s">
        <v>58</v>
      </c>
      <c r="Q5490" s="23" t="s">
        <v>26</v>
      </c>
      <c r="R5490" s="23">
        <f t="shared" si="425"/>
        <v>1</v>
      </c>
      <c r="S5490" s="23" t="str">
        <f t="shared" si="426"/>
        <v>ORD105489_20241023_CUST01141_MED026</v>
      </c>
      <c r="T5490" s="23">
        <f t="shared" si="427"/>
        <v>1</v>
      </c>
      <c r="U5490" s="6">
        <f t="shared" si="428"/>
        <v>624.18000000000006</v>
      </c>
      <c r="V5490" s="6">
        <f>tbl_Raw_Data[[#This Row],[Discount_Pct]]*tbl_Raw_Data[[#This Row],[Gross_Amount]]/100</f>
        <v>31.209000000000007</v>
      </c>
      <c r="W5490" s="6">
        <f>tbl_Raw_Data[[#This Row],[Gross_Amount]]-tbl_Raw_Data[[#This Row],[Discount_Amount]]</f>
        <v>592.971</v>
      </c>
      <c r="X5490" s="6">
        <f>tbl_Raw_Data[[#This Row],[Net_Amount_Before_Tax]]*tbl_Raw_Data[[#This Row],[Tax_Pct]]/100</f>
        <v>71.15652</v>
      </c>
      <c r="Y5490" s="6">
        <f>tbl_Raw_Data[[#This Row],[Net_Amount_Before_Tax]]+tbl_Raw_Data[[#This Row],[Tax_Amount]]</f>
        <v>664.12752</v>
      </c>
      <c r="Z5490" s="6">
        <f t="shared" si="429"/>
        <v>2</v>
      </c>
    </row>
    <row r="5491" spans="1:26" x14ac:dyDescent="0.3">
      <c r="A5491" s="23" t="s">
        <v>7583</v>
      </c>
      <c r="B5491" s="34">
        <v>45609</v>
      </c>
      <c r="C5491" s="23" t="s">
        <v>3975</v>
      </c>
      <c r="D5491" s="23" t="s">
        <v>46</v>
      </c>
      <c r="E5491" s="23" t="s">
        <v>47</v>
      </c>
      <c r="F5491" s="23">
        <v>411014</v>
      </c>
      <c r="G5491" s="23" t="s">
        <v>68</v>
      </c>
      <c r="H5491" s="23" t="s">
        <v>69</v>
      </c>
      <c r="I5491" s="23" t="s">
        <v>55</v>
      </c>
      <c r="J5491" s="23" t="s">
        <v>56</v>
      </c>
      <c r="K5491" s="23" t="s">
        <v>24</v>
      </c>
      <c r="L5491" s="23">
        <v>2</v>
      </c>
      <c r="M5491" s="23">
        <v>25.98</v>
      </c>
      <c r="N5491" s="23">
        <v>10</v>
      </c>
      <c r="O5491" s="23">
        <v>12</v>
      </c>
      <c r="P5491" s="23" t="s">
        <v>89</v>
      </c>
      <c r="Q5491" s="23" t="s">
        <v>34</v>
      </c>
      <c r="R5491" s="23">
        <f t="shared" si="425"/>
        <v>1</v>
      </c>
      <c r="S5491" s="23" t="str">
        <f t="shared" si="426"/>
        <v>ORD105490_20241113_CUST01234_MED003</v>
      </c>
      <c r="T5491" s="23">
        <f t="shared" si="427"/>
        <v>1</v>
      </c>
      <c r="U5491" s="6">
        <f t="shared" si="428"/>
        <v>51.96</v>
      </c>
      <c r="V5491" s="6">
        <f>tbl_Raw_Data[[#This Row],[Discount_Pct]]*tbl_Raw_Data[[#This Row],[Gross_Amount]]/100</f>
        <v>5.1960000000000006</v>
      </c>
      <c r="W5491" s="6">
        <f>tbl_Raw_Data[[#This Row],[Gross_Amount]]-tbl_Raw_Data[[#This Row],[Discount_Amount]]</f>
        <v>46.764000000000003</v>
      </c>
      <c r="X5491" s="6">
        <f>tbl_Raw_Data[[#This Row],[Net_Amount_Before_Tax]]*tbl_Raw_Data[[#This Row],[Tax_Pct]]/100</f>
        <v>5.6116799999999998</v>
      </c>
      <c r="Y5491" s="6">
        <f>tbl_Raw_Data[[#This Row],[Net_Amount_Before_Tax]]+tbl_Raw_Data[[#This Row],[Tax_Amount]]</f>
        <v>52.375680000000003</v>
      </c>
      <c r="Z5491" s="6">
        <f t="shared" si="429"/>
        <v>3</v>
      </c>
    </row>
    <row r="5492" spans="1:26" x14ac:dyDescent="0.3">
      <c r="A5492" s="23" t="s">
        <v>7584</v>
      </c>
      <c r="B5492" s="34">
        <v>45680</v>
      </c>
      <c r="C5492" s="23" t="s">
        <v>992</v>
      </c>
      <c r="D5492" s="23" t="s">
        <v>19</v>
      </c>
      <c r="E5492" s="23" t="s">
        <v>19</v>
      </c>
      <c r="F5492" s="23">
        <v>110024</v>
      </c>
      <c r="G5492" s="23" t="s">
        <v>145</v>
      </c>
      <c r="H5492" s="23" t="s">
        <v>146</v>
      </c>
      <c r="I5492" s="23" t="s">
        <v>147</v>
      </c>
      <c r="J5492" s="23" t="s">
        <v>148</v>
      </c>
      <c r="K5492" s="23" t="s">
        <v>24</v>
      </c>
      <c r="L5492" s="23">
        <v>1</v>
      </c>
      <c r="M5492" s="23">
        <v>98.15</v>
      </c>
      <c r="N5492" s="23">
        <v>5</v>
      </c>
      <c r="O5492" s="23">
        <v>5</v>
      </c>
      <c r="P5492" s="23" t="s">
        <v>89</v>
      </c>
      <c r="Q5492" s="23" t="s">
        <v>34</v>
      </c>
      <c r="R5492" s="23">
        <f t="shared" si="425"/>
        <v>1</v>
      </c>
      <c r="S5492" s="23" t="str">
        <f t="shared" si="426"/>
        <v>ORD105491_20250123_CUST02941_MED016</v>
      </c>
      <c r="T5492" s="23">
        <f t="shared" si="427"/>
        <v>1</v>
      </c>
      <c r="U5492" s="6">
        <f t="shared" si="428"/>
        <v>98.15</v>
      </c>
      <c r="V5492" s="6">
        <f>tbl_Raw_Data[[#This Row],[Discount_Pct]]*tbl_Raw_Data[[#This Row],[Gross_Amount]]/100</f>
        <v>4.9074999999999998</v>
      </c>
      <c r="W5492" s="6">
        <f>tbl_Raw_Data[[#This Row],[Gross_Amount]]-tbl_Raw_Data[[#This Row],[Discount_Amount]]</f>
        <v>93.242500000000007</v>
      </c>
      <c r="X5492" s="6">
        <f>tbl_Raw_Data[[#This Row],[Net_Amount_Before_Tax]]*tbl_Raw_Data[[#This Row],[Tax_Pct]]/100</f>
        <v>4.6621250000000005</v>
      </c>
      <c r="Y5492" s="6">
        <f>tbl_Raw_Data[[#This Row],[Net_Amount_Before_Tax]]+tbl_Raw_Data[[#This Row],[Tax_Amount]]</f>
        <v>97.90462500000001</v>
      </c>
      <c r="Z5492" s="6">
        <f t="shared" si="429"/>
        <v>4</v>
      </c>
    </row>
    <row r="5493" spans="1:26" x14ac:dyDescent="0.3">
      <c r="A5493" s="23" t="s">
        <v>7585</v>
      </c>
      <c r="B5493" s="34">
        <v>45580</v>
      </c>
      <c r="C5493" s="23" t="s">
        <v>2262</v>
      </c>
      <c r="D5493" s="23" t="s">
        <v>130</v>
      </c>
      <c r="E5493" s="23" t="s">
        <v>131</v>
      </c>
      <c r="F5493" s="23">
        <v>700029</v>
      </c>
      <c r="G5493" s="23" t="s">
        <v>61</v>
      </c>
      <c r="H5493" s="23" t="s">
        <v>62</v>
      </c>
      <c r="I5493" s="23" t="s">
        <v>63</v>
      </c>
      <c r="J5493" s="23" t="s">
        <v>64</v>
      </c>
      <c r="K5493" s="23" t="s">
        <v>57</v>
      </c>
      <c r="L5493" s="23">
        <v>5</v>
      </c>
      <c r="M5493" s="23">
        <v>100.73</v>
      </c>
      <c r="N5493" s="23">
        <v>10</v>
      </c>
      <c r="O5493" s="23">
        <v>5</v>
      </c>
      <c r="P5493" s="23" t="s">
        <v>65</v>
      </c>
      <c r="Q5493" s="23" t="s">
        <v>44</v>
      </c>
      <c r="R5493" s="23">
        <f t="shared" si="425"/>
        <v>1</v>
      </c>
      <c r="S5493" s="23" t="str">
        <f t="shared" si="426"/>
        <v>ORD105492_20241015_CUST02717_MED004</v>
      </c>
      <c r="T5493" s="23">
        <f t="shared" si="427"/>
        <v>1</v>
      </c>
      <c r="U5493" s="6">
        <f t="shared" si="428"/>
        <v>503.65000000000003</v>
      </c>
      <c r="V5493" s="6">
        <f>tbl_Raw_Data[[#This Row],[Discount_Pct]]*tbl_Raw_Data[[#This Row],[Gross_Amount]]/100</f>
        <v>50.365000000000002</v>
      </c>
      <c r="W5493" s="6">
        <f>tbl_Raw_Data[[#This Row],[Gross_Amount]]-tbl_Raw_Data[[#This Row],[Discount_Amount]]</f>
        <v>453.28500000000003</v>
      </c>
      <c r="X5493" s="6">
        <f>tbl_Raw_Data[[#This Row],[Net_Amount_Before_Tax]]*tbl_Raw_Data[[#This Row],[Tax_Pct]]/100</f>
        <v>22.664250000000003</v>
      </c>
      <c r="Y5493" s="6">
        <f>tbl_Raw_Data[[#This Row],[Net_Amount_Before_Tax]]+tbl_Raw_Data[[#This Row],[Tax_Amount]]</f>
        <v>475.94925000000001</v>
      </c>
      <c r="Z5493" s="6">
        <f t="shared" si="429"/>
        <v>1</v>
      </c>
    </row>
    <row r="5494" spans="1:26" x14ac:dyDescent="0.3">
      <c r="A5494" s="23" t="s">
        <v>7586</v>
      </c>
      <c r="B5494" s="34">
        <v>45944</v>
      </c>
      <c r="C5494" s="23" t="s">
        <v>7587</v>
      </c>
      <c r="D5494" s="23" t="s">
        <v>80</v>
      </c>
      <c r="E5494" s="23" t="s">
        <v>81</v>
      </c>
      <c r="F5494" s="23">
        <v>395003</v>
      </c>
      <c r="G5494" s="23" t="s">
        <v>196</v>
      </c>
      <c r="H5494" s="23" t="s">
        <v>197</v>
      </c>
      <c r="I5494" s="23" t="s">
        <v>32</v>
      </c>
      <c r="J5494" s="23" t="s">
        <v>42</v>
      </c>
      <c r="K5494" s="23" t="s">
        <v>24</v>
      </c>
      <c r="L5494" s="23">
        <v>3</v>
      </c>
      <c r="M5494" s="23">
        <v>27.25</v>
      </c>
      <c r="N5494" s="23">
        <v>10</v>
      </c>
      <c r="O5494" s="23">
        <v>12</v>
      </c>
      <c r="P5494" s="23" t="s">
        <v>25</v>
      </c>
      <c r="Q5494" s="23" t="s">
        <v>26</v>
      </c>
      <c r="R5494" s="23">
        <f t="shared" si="425"/>
        <v>1</v>
      </c>
      <c r="S5494" s="23" t="str">
        <f t="shared" si="426"/>
        <v>ORD105493_20251014_CUST00604_MED011</v>
      </c>
      <c r="T5494" s="23">
        <f t="shared" si="427"/>
        <v>1</v>
      </c>
      <c r="U5494" s="6">
        <f t="shared" si="428"/>
        <v>81.75</v>
      </c>
      <c r="V5494" s="6">
        <f>tbl_Raw_Data[[#This Row],[Discount_Pct]]*tbl_Raw_Data[[#This Row],[Gross_Amount]]/100</f>
        <v>8.1750000000000007</v>
      </c>
      <c r="W5494" s="6">
        <f>tbl_Raw_Data[[#This Row],[Gross_Amount]]-tbl_Raw_Data[[#This Row],[Discount_Amount]]</f>
        <v>73.575000000000003</v>
      </c>
      <c r="X5494" s="6">
        <f>tbl_Raw_Data[[#This Row],[Net_Amount_Before_Tax]]*tbl_Raw_Data[[#This Row],[Tax_Pct]]/100</f>
        <v>8.8290000000000006</v>
      </c>
      <c r="Y5494" s="6">
        <f>tbl_Raw_Data[[#This Row],[Net_Amount_Before_Tax]]+tbl_Raw_Data[[#This Row],[Tax_Amount]]</f>
        <v>82.403999999999996</v>
      </c>
      <c r="Z5494" s="6">
        <f t="shared" si="429"/>
        <v>0</v>
      </c>
    </row>
    <row r="5495" spans="1:26" x14ac:dyDescent="0.3">
      <c r="A5495" s="23" t="s">
        <v>7588</v>
      </c>
      <c r="B5495" s="34">
        <v>45743</v>
      </c>
      <c r="C5495" s="23" t="s">
        <v>4059</v>
      </c>
      <c r="D5495" s="23" t="s">
        <v>37</v>
      </c>
      <c r="E5495" s="23" t="s">
        <v>38</v>
      </c>
      <c r="F5495" s="23">
        <v>452020</v>
      </c>
      <c r="G5495" s="23" t="s">
        <v>229</v>
      </c>
      <c r="H5495" s="23" t="s">
        <v>230</v>
      </c>
      <c r="I5495" s="23" t="s">
        <v>84</v>
      </c>
      <c r="J5495" s="23" t="s">
        <v>140</v>
      </c>
      <c r="K5495" s="23" t="s">
        <v>24</v>
      </c>
      <c r="L5495" s="23">
        <v>1</v>
      </c>
      <c r="M5495" s="23">
        <v>198.6</v>
      </c>
      <c r="N5495" s="23">
        <v>15</v>
      </c>
      <c r="O5495" s="23">
        <v>12</v>
      </c>
      <c r="P5495" s="23" t="s">
        <v>25</v>
      </c>
      <c r="Q5495" s="23" t="s">
        <v>34</v>
      </c>
      <c r="R5495" s="23">
        <f t="shared" si="425"/>
        <v>1</v>
      </c>
      <c r="S5495" s="23" t="str">
        <f t="shared" si="426"/>
        <v>ORD105494_20250327_CUST02616_MED022</v>
      </c>
      <c r="T5495" s="23">
        <f t="shared" si="427"/>
        <v>1</v>
      </c>
      <c r="U5495" s="6">
        <f t="shared" si="428"/>
        <v>198.6</v>
      </c>
      <c r="V5495" s="6">
        <f>tbl_Raw_Data[[#This Row],[Discount_Pct]]*tbl_Raw_Data[[#This Row],[Gross_Amount]]/100</f>
        <v>29.79</v>
      </c>
      <c r="W5495" s="6">
        <f>tbl_Raw_Data[[#This Row],[Gross_Amount]]-tbl_Raw_Data[[#This Row],[Discount_Amount]]</f>
        <v>168.81</v>
      </c>
      <c r="X5495" s="6">
        <f>tbl_Raw_Data[[#This Row],[Net_Amount_Before_Tax]]*tbl_Raw_Data[[#This Row],[Tax_Pct]]/100</f>
        <v>20.257200000000001</v>
      </c>
      <c r="Y5495" s="6">
        <f>tbl_Raw_Data[[#This Row],[Net_Amount_Before_Tax]]+tbl_Raw_Data[[#This Row],[Tax_Amount]]</f>
        <v>189.06720000000001</v>
      </c>
      <c r="Z5495" s="6">
        <f t="shared" si="429"/>
        <v>2</v>
      </c>
    </row>
    <row r="5496" spans="1:26" x14ac:dyDescent="0.3">
      <c r="A5496" s="23" t="s">
        <v>7589</v>
      </c>
      <c r="B5496" s="34">
        <v>45918</v>
      </c>
      <c r="C5496" s="23" t="s">
        <v>7590</v>
      </c>
      <c r="D5496" s="23" t="s">
        <v>28</v>
      </c>
      <c r="E5496" s="23" t="s">
        <v>29</v>
      </c>
      <c r="F5496" s="23">
        <v>500081</v>
      </c>
      <c r="G5496" s="23" t="s">
        <v>185</v>
      </c>
      <c r="H5496" s="23" t="s">
        <v>186</v>
      </c>
      <c r="I5496" s="23" t="s">
        <v>76</v>
      </c>
      <c r="J5496" s="23" t="s">
        <v>187</v>
      </c>
      <c r="K5496" s="23" t="s">
        <v>57</v>
      </c>
      <c r="L5496" s="23">
        <v>1</v>
      </c>
      <c r="M5496" s="23">
        <v>86.83</v>
      </c>
      <c r="N5496" s="23">
        <v>0</v>
      </c>
      <c r="O5496" s="23">
        <v>12</v>
      </c>
      <c r="P5496" s="23" t="s">
        <v>43</v>
      </c>
      <c r="Q5496" s="23" t="s">
        <v>34</v>
      </c>
      <c r="R5496" s="23">
        <f t="shared" si="425"/>
        <v>1</v>
      </c>
      <c r="S5496" s="23" t="str">
        <f t="shared" si="426"/>
        <v>ORD105495_20250918_CUST02969_MED009</v>
      </c>
      <c r="T5496" s="23">
        <f t="shared" si="427"/>
        <v>1</v>
      </c>
      <c r="U5496" s="6">
        <f t="shared" si="428"/>
        <v>86.83</v>
      </c>
      <c r="V5496" s="6">
        <f>tbl_Raw_Data[[#This Row],[Discount_Pct]]*tbl_Raw_Data[[#This Row],[Gross_Amount]]/100</f>
        <v>0</v>
      </c>
      <c r="W5496" s="6">
        <f>tbl_Raw_Data[[#This Row],[Gross_Amount]]-tbl_Raw_Data[[#This Row],[Discount_Amount]]</f>
        <v>86.83</v>
      </c>
      <c r="X5496" s="6">
        <f>tbl_Raw_Data[[#This Row],[Net_Amount_Before_Tax]]*tbl_Raw_Data[[#This Row],[Tax_Pct]]/100</f>
        <v>10.419600000000001</v>
      </c>
      <c r="Y5496" s="6">
        <f>tbl_Raw_Data[[#This Row],[Net_Amount_Before_Tax]]+tbl_Raw_Data[[#This Row],[Tax_Amount]]</f>
        <v>97.249600000000001</v>
      </c>
      <c r="Z5496" s="6">
        <f t="shared" si="429"/>
        <v>2</v>
      </c>
    </row>
    <row r="5497" spans="1:26" x14ac:dyDescent="0.3">
      <c r="A5497" s="23" t="s">
        <v>7591</v>
      </c>
      <c r="B5497" s="34">
        <v>45381</v>
      </c>
      <c r="C5497" s="23" t="s">
        <v>2560</v>
      </c>
      <c r="D5497" s="23" t="s">
        <v>52</v>
      </c>
      <c r="E5497" s="23" t="s">
        <v>52</v>
      </c>
      <c r="F5497" s="23">
        <v>160036</v>
      </c>
      <c r="G5497" s="23" t="s">
        <v>167</v>
      </c>
      <c r="H5497" s="23" t="s">
        <v>168</v>
      </c>
      <c r="I5497" s="23" t="s">
        <v>113</v>
      </c>
      <c r="J5497" s="23" t="s">
        <v>42</v>
      </c>
      <c r="K5497" s="23" t="s">
        <v>24</v>
      </c>
      <c r="L5497" s="23">
        <v>2</v>
      </c>
      <c r="M5497" s="23">
        <v>216.03</v>
      </c>
      <c r="N5497" s="23">
        <v>5</v>
      </c>
      <c r="O5497" s="23">
        <v>5</v>
      </c>
      <c r="P5497" s="23" t="s">
        <v>58</v>
      </c>
      <c r="Q5497" s="23" t="s">
        <v>34</v>
      </c>
      <c r="R5497" s="23">
        <f t="shared" si="425"/>
        <v>1</v>
      </c>
      <c r="S5497" s="23" t="str">
        <f t="shared" si="426"/>
        <v>ORD105496_20240330_CUST03117_MED026</v>
      </c>
      <c r="T5497" s="23">
        <f t="shared" si="427"/>
        <v>1</v>
      </c>
      <c r="U5497" s="6">
        <f t="shared" si="428"/>
        <v>432.06</v>
      </c>
      <c r="V5497" s="6">
        <f>tbl_Raw_Data[[#This Row],[Discount_Pct]]*tbl_Raw_Data[[#This Row],[Gross_Amount]]/100</f>
        <v>21.603000000000002</v>
      </c>
      <c r="W5497" s="6">
        <f>tbl_Raw_Data[[#This Row],[Gross_Amount]]-tbl_Raw_Data[[#This Row],[Discount_Amount]]</f>
        <v>410.45699999999999</v>
      </c>
      <c r="X5497" s="6">
        <f>tbl_Raw_Data[[#This Row],[Net_Amount_Before_Tax]]*tbl_Raw_Data[[#This Row],[Tax_Pct]]/100</f>
        <v>20.522849999999998</v>
      </c>
      <c r="Y5497" s="6">
        <f>tbl_Raw_Data[[#This Row],[Net_Amount_Before_Tax]]+tbl_Raw_Data[[#This Row],[Tax_Amount]]</f>
        <v>430.97985</v>
      </c>
      <c r="Z5497" s="6">
        <f t="shared" si="429"/>
        <v>3</v>
      </c>
    </row>
    <row r="5498" spans="1:26" x14ac:dyDescent="0.3">
      <c r="A5498" s="23" t="s">
        <v>7592</v>
      </c>
      <c r="B5498" s="34">
        <v>45507</v>
      </c>
      <c r="C5498" s="23" t="s">
        <v>2370</v>
      </c>
      <c r="D5498" s="23" t="s">
        <v>46</v>
      </c>
      <c r="E5498" s="23" t="s">
        <v>47</v>
      </c>
      <c r="F5498" s="23">
        <v>411038</v>
      </c>
      <c r="G5498" s="23" t="s">
        <v>39</v>
      </c>
      <c r="H5498" s="23" t="s">
        <v>40</v>
      </c>
      <c r="I5498" s="23" t="s">
        <v>41</v>
      </c>
      <c r="J5498" s="23" t="s">
        <v>42</v>
      </c>
      <c r="K5498" s="23" t="s">
        <v>24</v>
      </c>
      <c r="L5498" s="23">
        <v>2</v>
      </c>
      <c r="M5498" s="23">
        <v>31.44</v>
      </c>
      <c r="N5498" s="23">
        <v>5</v>
      </c>
      <c r="O5498" s="23">
        <v>18</v>
      </c>
      <c r="P5498" s="23" t="s">
        <v>65</v>
      </c>
      <c r="Q5498" s="23" t="s">
        <v>34</v>
      </c>
      <c r="R5498" s="23">
        <f t="shared" si="425"/>
        <v>1</v>
      </c>
      <c r="S5498" s="23" t="str">
        <f t="shared" si="426"/>
        <v>ORD105497_20240803_CUST02963_MED001</v>
      </c>
      <c r="T5498" s="23">
        <f t="shared" si="427"/>
        <v>1</v>
      </c>
      <c r="U5498" s="6">
        <f t="shared" si="428"/>
        <v>62.88</v>
      </c>
      <c r="V5498" s="6">
        <f>tbl_Raw_Data[[#This Row],[Discount_Pct]]*tbl_Raw_Data[[#This Row],[Gross_Amount]]/100</f>
        <v>3.1440000000000001</v>
      </c>
      <c r="W5498" s="6">
        <f>tbl_Raw_Data[[#This Row],[Gross_Amount]]-tbl_Raw_Data[[#This Row],[Discount_Amount]]</f>
        <v>59.736000000000004</v>
      </c>
      <c r="X5498" s="6">
        <f>tbl_Raw_Data[[#This Row],[Net_Amount_Before_Tax]]*tbl_Raw_Data[[#This Row],[Tax_Pct]]/100</f>
        <v>10.75248</v>
      </c>
      <c r="Y5498" s="6">
        <f>tbl_Raw_Data[[#This Row],[Net_Amount_Before_Tax]]+tbl_Raw_Data[[#This Row],[Tax_Amount]]</f>
        <v>70.48848000000001</v>
      </c>
      <c r="Z5498" s="6">
        <f t="shared" si="429"/>
        <v>1</v>
      </c>
    </row>
    <row r="5499" spans="1:26" x14ac:dyDescent="0.3">
      <c r="A5499" s="23" t="s">
        <v>7593</v>
      </c>
      <c r="B5499" s="34">
        <v>45692</v>
      </c>
      <c r="C5499" s="23" t="s">
        <v>6200</v>
      </c>
      <c r="D5499" s="23" t="s">
        <v>159</v>
      </c>
      <c r="E5499" s="23" t="s">
        <v>47</v>
      </c>
      <c r="F5499" s="23">
        <v>400093</v>
      </c>
      <c r="G5499" s="23" t="s">
        <v>315</v>
      </c>
      <c r="H5499" s="23" t="s">
        <v>316</v>
      </c>
      <c r="I5499" s="23" t="s">
        <v>50</v>
      </c>
      <c r="J5499" s="23" t="s">
        <v>114</v>
      </c>
      <c r="K5499" s="23" t="s">
        <v>24</v>
      </c>
      <c r="L5499" s="23">
        <v>1</v>
      </c>
      <c r="M5499" s="23">
        <v>108.41</v>
      </c>
      <c r="N5499" s="23">
        <v>5</v>
      </c>
      <c r="O5499" s="23">
        <v>12</v>
      </c>
      <c r="P5499" s="23" t="s">
        <v>65</v>
      </c>
      <c r="Q5499" s="23" t="s">
        <v>26</v>
      </c>
      <c r="R5499" s="23">
        <f t="shared" si="425"/>
        <v>1</v>
      </c>
      <c r="S5499" s="23" t="str">
        <f t="shared" si="426"/>
        <v>ORD105498_20250204_CUST02087_MED012</v>
      </c>
      <c r="T5499" s="23">
        <f t="shared" si="427"/>
        <v>1</v>
      </c>
      <c r="U5499" s="6">
        <f t="shared" si="428"/>
        <v>108.41</v>
      </c>
      <c r="V5499" s="6">
        <f>tbl_Raw_Data[[#This Row],[Discount_Pct]]*tbl_Raw_Data[[#This Row],[Gross_Amount]]/100</f>
        <v>5.4204999999999997</v>
      </c>
      <c r="W5499" s="6">
        <f>tbl_Raw_Data[[#This Row],[Gross_Amount]]-tbl_Raw_Data[[#This Row],[Discount_Amount]]</f>
        <v>102.98949999999999</v>
      </c>
      <c r="X5499" s="6">
        <f>tbl_Raw_Data[[#This Row],[Net_Amount_Before_Tax]]*tbl_Raw_Data[[#This Row],[Tax_Pct]]/100</f>
        <v>12.358739999999997</v>
      </c>
      <c r="Y5499" s="6">
        <f>tbl_Raw_Data[[#This Row],[Net_Amount_Before_Tax]]+tbl_Raw_Data[[#This Row],[Tax_Amount]]</f>
        <v>115.34823999999999</v>
      </c>
      <c r="Z5499" s="6">
        <f t="shared" si="429"/>
        <v>1</v>
      </c>
    </row>
    <row r="5500" spans="1:26" x14ac:dyDescent="0.3">
      <c r="A5500" s="23" t="s">
        <v>7594</v>
      </c>
      <c r="B5500" s="34">
        <v>45941</v>
      </c>
      <c r="C5500" s="23" t="s">
        <v>7595</v>
      </c>
      <c r="D5500" s="23" t="s">
        <v>92</v>
      </c>
      <c r="E5500" s="23" t="s">
        <v>93</v>
      </c>
      <c r="F5500" s="23">
        <v>560066</v>
      </c>
      <c r="G5500" s="23" t="s">
        <v>68</v>
      </c>
      <c r="H5500" s="23" t="s">
        <v>69</v>
      </c>
      <c r="I5500" s="23" t="s">
        <v>55</v>
      </c>
      <c r="J5500" s="23" t="s">
        <v>56</v>
      </c>
      <c r="K5500" s="23" t="s">
        <v>24</v>
      </c>
      <c r="L5500" s="23">
        <v>2</v>
      </c>
      <c r="M5500" s="23">
        <v>31.73</v>
      </c>
      <c r="N5500" s="23">
        <v>10</v>
      </c>
      <c r="O5500" s="23">
        <v>5</v>
      </c>
      <c r="P5500" s="23" t="s">
        <v>58</v>
      </c>
      <c r="Q5500" s="23" t="s">
        <v>34</v>
      </c>
      <c r="R5500" s="23">
        <f t="shared" si="425"/>
        <v>1</v>
      </c>
      <c r="S5500" s="23" t="str">
        <f t="shared" si="426"/>
        <v>ORD105499_20251011_CUST01667_MED003</v>
      </c>
      <c r="T5500" s="23">
        <f t="shared" si="427"/>
        <v>1</v>
      </c>
      <c r="U5500" s="6">
        <f t="shared" si="428"/>
        <v>63.46</v>
      </c>
      <c r="V5500" s="6">
        <f>tbl_Raw_Data[[#This Row],[Discount_Pct]]*tbl_Raw_Data[[#This Row],[Gross_Amount]]/100</f>
        <v>6.3460000000000001</v>
      </c>
      <c r="W5500" s="6">
        <f>tbl_Raw_Data[[#This Row],[Gross_Amount]]-tbl_Raw_Data[[#This Row],[Discount_Amount]]</f>
        <v>57.114000000000004</v>
      </c>
      <c r="X5500" s="6">
        <f>tbl_Raw_Data[[#This Row],[Net_Amount_Before_Tax]]*tbl_Raw_Data[[#This Row],[Tax_Pct]]/100</f>
        <v>2.8557000000000006</v>
      </c>
      <c r="Y5500" s="6">
        <f>tbl_Raw_Data[[#This Row],[Net_Amount_Before_Tax]]+tbl_Raw_Data[[#This Row],[Tax_Amount]]</f>
        <v>59.969700000000003</v>
      </c>
      <c r="Z5500" s="6">
        <f t="shared" si="429"/>
        <v>1</v>
      </c>
    </row>
    <row r="5501" spans="1:26" x14ac:dyDescent="0.3">
      <c r="A5501" s="23" t="s">
        <v>7596</v>
      </c>
      <c r="B5501" s="34">
        <v>45809</v>
      </c>
      <c r="C5501" s="23" t="s">
        <v>5194</v>
      </c>
      <c r="D5501" s="23" t="s">
        <v>159</v>
      </c>
      <c r="E5501" s="23" t="s">
        <v>47</v>
      </c>
      <c r="F5501" s="23">
        <v>400001</v>
      </c>
      <c r="G5501" s="23" t="s">
        <v>102</v>
      </c>
      <c r="H5501" s="23" t="s">
        <v>103</v>
      </c>
      <c r="I5501" s="23" t="s">
        <v>104</v>
      </c>
      <c r="J5501" s="23" t="s">
        <v>64</v>
      </c>
      <c r="K5501" s="23" t="s">
        <v>57</v>
      </c>
      <c r="L5501" s="23">
        <v>1</v>
      </c>
      <c r="M5501" s="23">
        <v>109.31</v>
      </c>
      <c r="N5501" s="23">
        <v>5</v>
      </c>
      <c r="O5501" s="23">
        <v>5</v>
      </c>
      <c r="P5501" s="23" t="s">
        <v>58</v>
      </c>
      <c r="Q5501" s="23" t="s">
        <v>34</v>
      </c>
      <c r="R5501" s="23">
        <f t="shared" si="425"/>
        <v>1</v>
      </c>
      <c r="S5501" s="23" t="str">
        <f t="shared" si="426"/>
        <v>ORD105500_20250601_CUST03393_MED029</v>
      </c>
      <c r="T5501" s="23">
        <f t="shared" si="427"/>
        <v>1</v>
      </c>
      <c r="U5501" s="6">
        <f t="shared" si="428"/>
        <v>109.31</v>
      </c>
      <c r="V5501" s="6">
        <f>tbl_Raw_Data[[#This Row],[Discount_Pct]]*tbl_Raw_Data[[#This Row],[Gross_Amount]]/100</f>
        <v>5.4654999999999996</v>
      </c>
      <c r="W5501" s="6">
        <f>tbl_Raw_Data[[#This Row],[Gross_Amount]]-tbl_Raw_Data[[#This Row],[Discount_Amount]]</f>
        <v>103.8445</v>
      </c>
      <c r="X5501" s="6">
        <f>tbl_Raw_Data[[#This Row],[Net_Amount_Before_Tax]]*tbl_Raw_Data[[#This Row],[Tax_Pct]]/100</f>
        <v>5.1922249999999996</v>
      </c>
      <c r="Y5501" s="6">
        <f>tbl_Raw_Data[[#This Row],[Net_Amount_Before_Tax]]+tbl_Raw_Data[[#This Row],[Tax_Amount]]</f>
        <v>109.03672499999999</v>
      </c>
      <c r="Z5501" s="6">
        <f t="shared" si="429"/>
        <v>1</v>
      </c>
    </row>
    <row r="5502" spans="1:26" x14ac:dyDescent="0.3">
      <c r="A5502" s="23" t="s">
        <v>7597</v>
      </c>
      <c r="B5502" s="34">
        <v>45755</v>
      </c>
      <c r="C5502" s="23" t="s">
        <v>2620</v>
      </c>
      <c r="D5502" s="23" t="s">
        <v>28</v>
      </c>
      <c r="E5502" s="23" t="s">
        <v>29</v>
      </c>
      <c r="F5502" s="23">
        <v>500032</v>
      </c>
      <c r="G5502" s="23" t="s">
        <v>94</v>
      </c>
      <c r="H5502" s="23" t="s">
        <v>95</v>
      </c>
      <c r="I5502" s="23" t="s">
        <v>84</v>
      </c>
      <c r="J5502" s="23" t="s">
        <v>42</v>
      </c>
      <c r="K5502" s="23" t="s">
        <v>24</v>
      </c>
      <c r="L5502" s="23">
        <v>1</v>
      </c>
      <c r="M5502" s="23">
        <v>78.709999999999994</v>
      </c>
      <c r="N5502" s="23">
        <v>5</v>
      </c>
      <c r="O5502" s="23">
        <v>5</v>
      </c>
      <c r="P5502" s="23" t="s">
        <v>89</v>
      </c>
      <c r="Q5502" s="23" t="s">
        <v>34</v>
      </c>
      <c r="R5502" s="23">
        <f t="shared" si="425"/>
        <v>1</v>
      </c>
      <c r="S5502" s="23" t="str">
        <f t="shared" si="426"/>
        <v>ORD105501_20250408_CUST01405_MED021</v>
      </c>
      <c r="T5502" s="23">
        <f t="shared" si="427"/>
        <v>1</v>
      </c>
      <c r="U5502" s="6">
        <f t="shared" si="428"/>
        <v>78.709999999999994</v>
      </c>
      <c r="V5502" s="6">
        <f>tbl_Raw_Data[[#This Row],[Discount_Pct]]*tbl_Raw_Data[[#This Row],[Gross_Amount]]/100</f>
        <v>3.9354999999999993</v>
      </c>
      <c r="W5502" s="6">
        <f>tbl_Raw_Data[[#This Row],[Gross_Amount]]-tbl_Raw_Data[[#This Row],[Discount_Amount]]</f>
        <v>74.774499999999989</v>
      </c>
      <c r="X5502" s="6">
        <f>tbl_Raw_Data[[#This Row],[Net_Amount_Before_Tax]]*tbl_Raw_Data[[#This Row],[Tax_Pct]]/100</f>
        <v>3.7387249999999996</v>
      </c>
      <c r="Y5502" s="6">
        <f>tbl_Raw_Data[[#This Row],[Net_Amount_Before_Tax]]+tbl_Raw_Data[[#This Row],[Tax_Amount]]</f>
        <v>78.513224999999991</v>
      </c>
      <c r="Z5502" s="6">
        <f t="shared" si="429"/>
        <v>2</v>
      </c>
    </row>
    <row r="5503" spans="1:26" x14ac:dyDescent="0.3">
      <c r="A5503" s="23" t="s">
        <v>7598</v>
      </c>
      <c r="B5503" s="34">
        <v>45582</v>
      </c>
      <c r="C5503" s="23" t="s">
        <v>1031</v>
      </c>
      <c r="D5503" s="23" t="s">
        <v>183</v>
      </c>
      <c r="E5503" s="23" t="s">
        <v>184</v>
      </c>
      <c r="F5503" s="23">
        <v>122018</v>
      </c>
      <c r="G5503" s="23" t="s">
        <v>39</v>
      </c>
      <c r="H5503" s="23" t="s">
        <v>40</v>
      </c>
      <c r="I5503" s="23" t="s">
        <v>41</v>
      </c>
      <c r="J5503" s="23" t="s">
        <v>42</v>
      </c>
      <c r="K5503" s="23" t="s">
        <v>24</v>
      </c>
      <c r="L5503" s="23">
        <v>1</v>
      </c>
      <c r="M5503" s="23">
        <v>31.71</v>
      </c>
      <c r="N5503" s="23">
        <v>0</v>
      </c>
      <c r="O5503" s="23">
        <v>12</v>
      </c>
      <c r="P5503" s="23" t="s">
        <v>58</v>
      </c>
      <c r="Q5503" s="23" t="s">
        <v>34</v>
      </c>
      <c r="R5503" s="23">
        <f t="shared" si="425"/>
        <v>1</v>
      </c>
      <c r="S5503" s="23" t="str">
        <f t="shared" si="426"/>
        <v>ORD105502_20241017_CUST01367_MED001</v>
      </c>
      <c r="T5503" s="23">
        <f t="shared" si="427"/>
        <v>1</v>
      </c>
      <c r="U5503" s="6">
        <f t="shared" si="428"/>
        <v>31.71</v>
      </c>
      <c r="V5503" s="6">
        <f>tbl_Raw_Data[[#This Row],[Discount_Pct]]*tbl_Raw_Data[[#This Row],[Gross_Amount]]/100</f>
        <v>0</v>
      </c>
      <c r="W5503" s="6">
        <f>tbl_Raw_Data[[#This Row],[Gross_Amount]]-tbl_Raw_Data[[#This Row],[Discount_Amount]]</f>
        <v>31.71</v>
      </c>
      <c r="X5503" s="6">
        <f>tbl_Raw_Data[[#This Row],[Net_Amount_Before_Tax]]*tbl_Raw_Data[[#This Row],[Tax_Pct]]/100</f>
        <v>3.8051999999999997</v>
      </c>
      <c r="Y5503" s="6">
        <f>tbl_Raw_Data[[#This Row],[Net_Amount_Before_Tax]]+tbl_Raw_Data[[#This Row],[Tax_Amount]]</f>
        <v>35.5152</v>
      </c>
      <c r="Z5503" s="6">
        <f t="shared" si="429"/>
        <v>3</v>
      </c>
    </row>
    <row r="5504" spans="1:26" x14ac:dyDescent="0.3">
      <c r="A5504" s="23" t="s">
        <v>7599</v>
      </c>
      <c r="B5504" s="34">
        <v>45501</v>
      </c>
      <c r="C5504" s="23" t="s">
        <v>415</v>
      </c>
      <c r="D5504" s="23" t="s">
        <v>92</v>
      </c>
      <c r="E5504" s="23" t="s">
        <v>93</v>
      </c>
      <c r="F5504" s="23">
        <v>560100</v>
      </c>
      <c r="G5504" s="23" t="s">
        <v>192</v>
      </c>
      <c r="H5504" s="23" t="s">
        <v>193</v>
      </c>
      <c r="I5504" s="23" t="s">
        <v>41</v>
      </c>
      <c r="J5504" s="23" t="s">
        <v>194</v>
      </c>
      <c r="K5504" s="23" t="s">
        <v>24</v>
      </c>
      <c r="L5504" s="23">
        <v>5</v>
      </c>
      <c r="M5504" s="23">
        <v>35.729999999999997</v>
      </c>
      <c r="N5504" s="23">
        <v>0</v>
      </c>
      <c r="O5504" s="23">
        <v>12</v>
      </c>
      <c r="P5504" s="23" t="s">
        <v>89</v>
      </c>
      <c r="Q5504" s="23" t="s">
        <v>34</v>
      </c>
      <c r="R5504" s="23">
        <f t="shared" si="425"/>
        <v>1</v>
      </c>
      <c r="S5504" s="23" t="str">
        <f t="shared" si="426"/>
        <v>ORD105503_20240728_CUST00324_MED002</v>
      </c>
      <c r="T5504" s="23">
        <f t="shared" si="427"/>
        <v>1</v>
      </c>
      <c r="U5504" s="6">
        <f t="shared" si="428"/>
        <v>178.64999999999998</v>
      </c>
      <c r="V5504" s="6">
        <f>tbl_Raw_Data[[#This Row],[Discount_Pct]]*tbl_Raw_Data[[#This Row],[Gross_Amount]]/100</f>
        <v>0</v>
      </c>
      <c r="W5504" s="6">
        <f>tbl_Raw_Data[[#This Row],[Gross_Amount]]-tbl_Raw_Data[[#This Row],[Discount_Amount]]</f>
        <v>178.64999999999998</v>
      </c>
      <c r="X5504" s="6">
        <f>tbl_Raw_Data[[#This Row],[Net_Amount_Before_Tax]]*tbl_Raw_Data[[#This Row],[Tax_Pct]]/100</f>
        <v>21.437999999999999</v>
      </c>
      <c r="Y5504" s="6">
        <f>tbl_Raw_Data[[#This Row],[Net_Amount_Before_Tax]]+tbl_Raw_Data[[#This Row],[Tax_Amount]]</f>
        <v>200.08799999999997</v>
      </c>
      <c r="Z5504" s="6">
        <f t="shared" si="429"/>
        <v>4</v>
      </c>
    </row>
    <row r="5505" spans="1:26" x14ac:dyDescent="0.3">
      <c r="A5505" s="23" t="s">
        <v>7599</v>
      </c>
      <c r="B5505" s="34">
        <v>45871</v>
      </c>
      <c r="C5505" s="23" t="s">
        <v>6857</v>
      </c>
      <c r="D5505" s="23" t="s">
        <v>92</v>
      </c>
      <c r="E5505" s="23" t="s">
        <v>93</v>
      </c>
      <c r="F5505" s="23">
        <v>560038</v>
      </c>
      <c r="G5505" s="23" t="s">
        <v>94</v>
      </c>
      <c r="H5505" s="23" t="s">
        <v>95</v>
      </c>
      <c r="I5505" s="23" t="s">
        <v>84</v>
      </c>
      <c r="J5505" s="23" t="s">
        <v>42</v>
      </c>
      <c r="K5505" s="23" t="s">
        <v>24</v>
      </c>
      <c r="L5505" s="23">
        <v>4</v>
      </c>
      <c r="M5505" s="23">
        <v>75.52</v>
      </c>
      <c r="N5505" s="23">
        <v>0</v>
      </c>
      <c r="O5505" s="23">
        <v>18</v>
      </c>
      <c r="P5505" s="23" t="s">
        <v>25</v>
      </c>
      <c r="Q5505" s="23" t="s">
        <v>90</v>
      </c>
      <c r="R5505" s="23">
        <f t="shared" si="425"/>
        <v>1</v>
      </c>
      <c r="S5505" s="23" t="str">
        <f t="shared" si="426"/>
        <v>ORD105503_20250802_CUST02873_MED021</v>
      </c>
      <c r="T5505" s="23">
        <f t="shared" si="427"/>
        <v>1</v>
      </c>
      <c r="U5505" s="6">
        <f t="shared" si="428"/>
        <v>302.08</v>
      </c>
      <c r="V5505" s="6">
        <f>tbl_Raw_Data[[#This Row],[Discount_Pct]]*tbl_Raw_Data[[#This Row],[Gross_Amount]]/100</f>
        <v>0</v>
      </c>
      <c r="W5505" s="6">
        <f>tbl_Raw_Data[[#This Row],[Gross_Amount]]-tbl_Raw_Data[[#This Row],[Discount_Amount]]</f>
        <v>302.08</v>
      </c>
      <c r="X5505" s="6">
        <f>tbl_Raw_Data[[#This Row],[Net_Amount_Before_Tax]]*tbl_Raw_Data[[#This Row],[Tax_Pct]]/100</f>
        <v>54.374399999999994</v>
      </c>
      <c r="Y5505" s="6">
        <f>tbl_Raw_Data[[#This Row],[Net_Amount_Before_Tax]]+tbl_Raw_Data[[#This Row],[Tax_Amount]]</f>
        <v>356.45439999999996</v>
      </c>
      <c r="Z5505" s="6">
        <f t="shared" si="429"/>
        <v>1</v>
      </c>
    </row>
    <row r="5506" spans="1:26" x14ac:dyDescent="0.3">
      <c r="A5506" s="23" t="s">
        <v>7600</v>
      </c>
      <c r="B5506" s="34">
        <v>45898</v>
      </c>
      <c r="C5506" s="23" t="s">
        <v>6580</v>
      </c>
      <c r="D5506" s="23" t="s">
        <v>19</v>
      </c>
      <c r="E5506" s="23" t="s">
        <v>19</v>
      </c>
      <c r="F5506" s="23">
        <v>110024</v>
      </c>
      <c r="G5506" s="23" t="s">
        <v>111</v>
      </c>
      <c r="H5506" s="23" t="s">
        <v>112</v>
      </c>
      <c r="I5506" s="23" t="s">
        <v>113</v>
      </c>
      <c r="J5506" s="23" t="s">
        <v>114</v>
      </c>
      <c r="K5506" s="23" t="s">
        <v>24</v>
      </c>
      <c r="L5506" s="23">
        <v>3</v>
      </c>
      <c r="M5506" s="23">
        <v>104.57</v>
      </c>
      <c r="N5506" s="23">
        <v>5</v>
      </c>
      <c r="O5506" s="23">
        <v>12</v>
      </c>
      <c r="P5506" s="23" t="s">
        <v>58</v>
      </c>
      <c r="Q5506" s="23" t="s">
        <v>34</v>
      </c>
      <c r="R5506" s="23">
        <f t="shared" ref="R5506:R5569" si="430">COUNTIFS($A$2:$A$8001,A5506,$B$2:$B$8001,B5506,$C$2:$C$8001,C5506,$G$2:$G$8001,G5506)</f>
        <v>1</v>
      </c>
      <c r="S5506" s="23" t="str">
        <f t="shared" ref="S5506:S5569" si="431">A5506&amp;"_"&amp;TEXT(B5506,"yyyymmdd")&amp;"_"&amp;C5506&amp;"_"&amp;G5506</f>
        <v>ORD105505_20250829_CUST01797_MED027</v>
      </c>
      <c r="T5506" s="23">
        <f t="shared" ref="T5506:T5569" si="432">COUNTIF($S$2:$S$8001,S5506)</f>
        <v>1</v>
      </c>
      <c r="U5506" s="6">
        <f t="shared" ref="U5506:U5569" si="433">L5506*M5506</f>
        <v>313.70999999999998</v>
      </c>
      <c r="V5506" s="6">
        <f>tbl_Raw_Data[[#This Row],[Discount_Pct]]*tbl_Raw_Data[[#This Row],[Gross_Amount]]/100</f>
        <v>15.685499999999999</v>
      </c>
      <c r="W5506" s="6">
        <f>tbl_Raw_Data[[#This Row],[Gross_Amount]]-tbl_Raw_Data[[#This Row],[Discount_Amount]]</f>
        <v>298.02449999999999</v>
      </c>
      <c r="X5506" s="6">
        <f>tbl_Raw_Data[[#This Row],[Net_Amount_Before_Tax]]*tbl_Raw_Data[[#This Row],[Tax_Pct]]/100</f>
        <v>35.76294</v>
      </c>
      <c r="Y5506" s="6">
        <f>tbl_Raw_Data[[#This Row],[Net_Amount_Before_Tax]]+tbl_Raw_Data[[#This Row],[Tax_Amount]]</f>
        <v>333.78744</v>
      </c>
      <c r="Z5506" s="6">
        <f t="shared" ref="Z5506:Z5569" si="434">COUNTIFS($C$2:$C$8001,C5506,$Q$2:$Q$8001,"Delivered")</f>
        <v>3</v>
      </c>
    </row>
    <row r="5507" spans="1:26" x14ac:dyDescent="0.3">
      <c r="A5507" s="23" t="s">
        <v>7601</v>
      </c>
      <c r="B5507" s="34">
        <v>45679</v>
      </c>
      <c r="C5507" s="23" t="s">
        <v>239</v>
      </c>
      <c r="D5507" s="23" t="s">
        <v>130</v>
      </c>
      <c r="E5507" s="23" t="s">
        <v>131</v>
      </c>
      <c r="F5507" s="23">
        <v>700102</v>
      </c>
      <c r="G5507" s="23" t="s">
        <v>224</v>
      </c>
      <c r="H5507" s="23" t="s">
        <v>225</v>
      </c>
      <c r="I5507" s="23" t="s">
        <v>147</v>
      </c>
      <c r="J5507" s="23" t="s">
        <v>23</v>
      </c>
      <c r="K5507" s="23" t="s">
        <v>24</v>
      </c>
      <c r="L5507" s="23">
        <v>1</v>
      </c>
      <c r="M5507" s="23">
        <v>51.1</v>
      </c>
      <c r="N5507" s="23">
        <v>0</v>
      </c>
      <c r="O5507" s="23">
        <v>5</v>
      </c>
      <c r="P5507" s="23" t="s">
        <v>58</v>
      </c>
      <c r="Q5507" s="23" t="s">
        <v>90</v>
      </c>
      <c r="R5507" s="23">
        <f t="shared" si="430"/>
        <v>1</v>
      </c>
      <c r="S5507" s="23" t="str">
        <f t="shared" si="431"/>
        <v>ORD105506_20250122_CUST02898_MED015</v>
      </c>
      <c r="T5507" s="23">
        <f t="shared" si="432"/>
        <v>1</v>
      </c>
      <c r="U5507" s="6">
        <f t="shared" si="433"/>
        <v>51.1</v>
      </c>
      <c r="V5507" s="6">
        <f>tbl_Raw_Data[[#This Row],[Discount_Pct]]*tbl_Raw_Data[[#This Row],[Gross_Amount]]/100</f>
        <v>0</v>
      </c>
      <c r="W5507" s="6">
        <f>tbl_Raw_Data[[#This Row],[Gross_Amount]]-tbl_Raw_Data[[#This Row],[Discount_Amount]]</f>
        <v>51.1</v>
      </c>
      <c r="X5507" s="6">
        <f>tbl_Raw_Data[[#This Row],[Net_Amount_Before_Tax]]*tbl_Raw_Data[[#This Row],[Tax_Pct]]/100</f>
        <v>2.5550000000000002</v>
      </c>
      <c r="Y5507" s="6">
        <f>tbl_Raw_Data[[#This Row],[Net_Amount_Before_Tax]]+tbl_Raw_Data[[#This Row],[Tax_Amount]]</f>
        <v>53.655000000000001</v>
      </c>
      <c r="Z5507" s="6">
        <f t="shared" si="434"/>
        <v>1</v>
      </c>
    </row>
    <row r="5508" spans="1:26" x14ac:dyDescent="0.3">
      <c r="A5508" s="23" t="s">
        <v>7602</v>
      </c>
      <c r="B5508" s="34">
        <v>45627</v>
      </c>
      <c r="C5508" s="23" t="s">
        <v>5762</v>
      </c>
      <c r="D5508" s="23" t="s">
        <v>37</v>
      </c>
      <c r="E5508" s="23" t="s">
        <v>38</v>
      </c>
      <c r="F5508" s="23">
        <v>452016</v>
      </c>
      <c r="G5508" s="23" t="s">
        <v>119</v>
      </c>
      <c r="H5508" s="23" t="s">
        <v>120</v>
      </c>
      <c r="I5508" s="23" t="s">
        <v>32</v>
      </c>
      <c r="J5508" s="23" t="s">
        <v>64</v>
      </c>
      <c r="K5508" s="23" t="s">
        <v>57</v>
      </c>
      <c r="L5508" s="23">
        <v>2</v>
      </c>
      <c r="M5508" s="23">
        <v>69.34</v>
      </c>
      <c r="N5508" s="23">
        <v>5</v>
      </c>
      <c r="O5508" s="23">
        <v>12</v>
      </c>
      <c r="P5508" s="23" t="s">
        <v>89</v>
      </c>
      <c r="Q5508" s="23" t="s">
        <v>34</v>
      </c>
      <c r="R5508" s="23">
        <f t="shared" si="430"/>
        <v>1</v>
      </c>
      <c r="S5508" s="23" t="str">
        <f t="shared" si="431"/>
        <v>ORD105507_20241201_CUST02830_MED010</v>
      </c>
      <c r="T5508" s="23">
        <f t="shared" si="432"/>
        <v>1</v>
      </c>
      <c r="U5508" s="6">
        <f t="shared" si="433"/>
        <v>138.68</v>
      </c>
      <c r="V5508" s="6">
        <f>tbl_Raw_Data[[#This Row],[Discount_Pct]]*tbl_Raw_Data[[#This Row],[Gross_Amount]]/100</f>
        <v>6.9340000000000011</v>
      </c>
      <c r="W5508" s="6">
        <f>tbl_Raw_Data[[#This Row],[Gross_Amount]]-tbl_Raw_Data[[#This Row],[Discount_Amount]]</f>
        <v>131.74600000000001</v>
      </c>
      <c r="X5508" s="6">
        <f>tbl_Raw_Data[[#This Row],[Net_Amount_Before_Tax]]*tbl_Raw_Data[[#This Row],[Tax_Pct]]/100</f>
        <v>15.809520000000003</v>
      </c>
      <c r="Y5508" s="6">
        <f>tbl_Raw_Data[[#This Row],[Net_Amount_Before_Tax]]+tbl_Raw_Data[[#This Row],[Tax_Amount]]</f>
        <v>147.55552</v>
      </c>
      <c r="Z5508" s="6">
        <f t="shared" si="434"/>
        <v>2</v>
      </c>
    </row>
    <row r="5509" spans="1:26" x14ac:dyDescent="0.3">
      <c r="A5509" s="23" t="s">
        <v>7603</v>
      </c>
      <c r="B5509" s="34">
        <v>45436</v>
      </c>
      <c r="C5509" s="23" t="s">
        <v>7604</v>
      </c>
      <c r="D5509" s="23" t="s">
        <v>28</v>
      </c>
      <c r="E5509" s="23" t="s">
        <v>29</v>
      </c>
      <c r="F5509" s="23">
        <v>500032</v>
      </c>
      <c r="G5509" s="23" t="s">
        <v>315</v>
      </c>
      <c r="H5509" s="23" t="s">
        <v>316</v>
      </c>
      <c r="I5509" s="23" t="s">
        <v>50</v>
      </c>
      <c r="J5509" s="23" t="s">
        <v>114</v>
      </c>
      <c r="K5509" s="23" t="s">
        <v>24</v>
      </c>
      <c r="L5509" s="23">
        <v>1</v>
      </c>
      <c r="M5509" s="23">
        <v>111.72</v>
      </c>
      <c r="N5509" s="23">
        <v>0</v>
      </c>
      <c r="O5509" s="23">
        <v>5</v>
      </c>
      <c r="P5509" s="23" t="s">
        <v>65</v>
      </c>
      <c r="Q5509" s="23" t="s">
        <v>34</v>
      </c>
      <c r="R5509" s="23">
        <f t="shared" si="430"/>
        <v>1</v>
      </c>
      <c r="S5509" s="23" t="str">
        <f t="shared" si="431"/>
        <v>ORD105508_20240524_CUST00372_MED012</v>
      </c>
      <c r="T5509" s="23">
        <f t="shared" si="432"/>
        <v>1</v>
      </c>
      <c r="U5509" s="6">
        <f t="shared" si="433"/>
        <v>111.72</v>
      </c>
      <c r="V5509" s="6">
        <f>tbl_Raw_Data[[#This Row],[Discount_Pct]]*tbl_Raw_Data[[#This Row],[Gross_Amount]]/100</f>
        <v>0</v>
      </c>
      <c r="W5509" s="6">
        <f>tbl_Raw_Data[[#This Row],[Gross_Amount]]-tbl_Raw_Data[[#This Row],[Discount_Amount]]</f>
        <v>111.72</v>
      </c>
      <c r="X5509" s="6">
        <f>tbl_Raw_Data[[#This Row],[Net_Amount_Before_Tax]]*tbl_Raw_Data[[#This Row],[Tax_Pct]]/100</f>
        <v>5.5860000000000003</v>
      </c>
      <c r="Y5509" s="6">
        <f>tbl_Raw_Data[[#This Row],[Net_Amount_Before_Tax]]+tbl_Raw_Data[[#This Row],[Tax_Amount]]</f>
        <v>117.306</v>
      </c>
      <c r="Z5509" s="6">
        <f t="shared" si="434"/>
        <v>3</v>
      </c>
    </row>
    <row r="5510" spans="1:26" x14ac:dyDescent="0.3">
      <c r="A5510" s="23" t="s">
        <v>7605</v>
      </c>
      <c r="B5510" s="34">
        <v>45556</v>
      </c>
      <c r="C5510" s="23" t="s">
        <v>827</v>
      </c>
      <c r="D5510" s="23" t="s">
        <v>130</v>
      </c>
      <c r="E5510" s="23" t="s">
        <v>131</v>
      </c>
      <c r="F5510" s="23">
        <v>700091</v>
      </c>
      <c r="G5510" s="23" t="s">
        <v>233</v>
      </c>
      <c r="H5510" s="23" t="s">
        <v>234</v>
      </c>
      <c r="I5510" s="23" t="s">
        <v>104</v>
      </c>
      <c r="J5510" s="23" t="s">
        <v>42</v>
      </c>
      <c r="K5510" s="23" t="s">
        <v>24</v>
      </c>
      <c r="L5510" s="23">
        <v>1</v>
      </c>
      <c r="M5510" s="23">
        <v>134.49</v>
      </c>
      <c r="N5510" s="23">
        <v>5</v>
      </c>
      <c r="O5510" s="23">
        <v>5</v>
      </c>
      <c r="P5510" s="23" t="s">
        <v>65</v>
      </c>
      <c r="Q5510" s="23" t="s">
        <v>34</v>
      </c>
      <c r="R5510" s="23">
        <f t="shared" si="430"/>
        <v>1</v>
      </c>
      <c r="S5510" s="23" t="str">
        <f t="shared" si="431"/>
        <v>ORD105509_20240921_CUST01593_MED019</v>
      </c>
      <c r="T5510" s="23">
        <f t="shared" si="432"/>
        <v>1</v>
      </c>
      <c r="U5510" s="6">
        <f t="shared" si="433"/>
        <v>134.49</v>
      </c>
      <c r="V5510" s="6">
        <f>tbl_Raw_Data[[#This Row],[Discount_Pct]]*tbl_Raw_Data[[#This Row],[Gross_Amount]]/100</f>
        <v>6.7245000000000008</v>
      </c>
      <c r="W5510" s="6">
        <f>tbl_Raw_Data[[#This Row],[Gross_Amount]]-tbl_Raw_Data[[#This Row],[Discount_Amount]]</f>
        <v>127.7655</v>
      </c>
      <c r="X5510" s="6">
        <f>tbl_Raw_Data[[#This Row],[Net_Amount_Before_Tax]]*tbl_Raw_Data[[#This Row],[Tax_Pct]]/100</f>
        <v>6.3882750000000001</v>
      </c>
      <c r="Y5510" s="6">
        <f>tbl_Raw_Data[[#This Row],[Net_Amount_Before_Tax]]+tbl_Raw_Data[[#This Row],[Tax_Amount]]</f>
        <v>134.153775</v>
      </c>
      <c r="Z5510" s="6">
        <f t="shared" si="434"/>
        <v>4</v>
      </c>
    </row>
    <row r="5511" spans="1:26" x14ac:dyDescent="0.3">
      <c r="A5511" s="23" t="s">
        <v>7605</v>
      </c>
      <c r="B5511" s="34">
        <v>45936</v>
      </c>
      <c r="C5511" s="23" t="s">
        <v>7606</v>
      </c>
      <c r="D5511" s="23" t="s">
        <v>87</v>
      </c>
      <c r="E5511" s="23" t="s">
        <v>88</v>
      </c>
      <c r="F5511" s="23">
        <v>600040</v>
      </c>
      <c r="G5511" s="23" t="s">
        <v>30</v>
      </c>
      <c r="H5511" s="23" t="s">
        <v>31</v>
      </c>
      <c r="I5511" s="23" t="s">
        <v>32</v>
      </c>
      <c r="J5511" s="23" t="s">
        <v>23</v>
      </c>
      <c r="K5511" s="23" t="s">
        <v>24</v>
      </c>
      <c r="L5511" s="23">
        <v>1</v>
      </c>
      <c r="M5511" s="23">
        <v>123.16</v>
      </c>
      <c r="N5511" s="23">
        <v>10</v>
      </c>
      <c r="O5511" s="23">
        <v>5</v>
      </c>
      <c r="P5511" s="23" t="s">
        <v>58</v>
      </c>
      <c r="Q5511" s="23" t="s">
        <v>90</v>
      </c>
      <c r="R5511" s="23">
        <f t="shared" si="430"/>
        <v>1</v>
      </c>
      <c r="S5511" s="23" t="str">
        <f t="shared" si="431"/>
        <v>ORD105509_20251006_CUST00354_MED017</v>
      </c>
      <c r="T5511" s="23">
        <f t="shared" si="432"/>
        <v>1</v>
      </c>
      <c r="U5511" s="6">
        <f t="shared" si="433"/>
        <v>123.16</v>
      </c>
      <c r="V5511" s="6">
        <f>tbl_Raw_Data[[#This Row],[Discount_Pct]]*tbl_Raw_Data[[#This Row],[Gross_Amount]]/100</f>
        <v>12.315999999999999</v>
      </c>
      <c r="W5511" s="6">
        <f>tbl_Raw_Data[[#This Row],[Gross_Amount]]-tbl_Raw_Data[[#This Row],[Discount_Amount]]</f>
        <v>110.84399999999999</v>
      </c>
      <c r="X5511" s="6">
        <f>tbl_Raw_Data[[#This Row],[Net_Amount_Before_Tax]]*tbl_Raw_Data[[#This Row],[Tax_Pct]]/100</f>
        <v>5.5422000000000002</v>
      </c>
      <c r="Y5511" s="6">
        <f>tbl_Raw_Data[[#This Row],[Net_Amount_Before_Tax]]+tbl_Raw_Data[[#This Row],[Tax_Amount]]</f>
        <v>116.38619999999999</v>
      </c>
      <c r="Z5511" s="6">
        <f t="shared" si="434"/>
        <v>0</v>
      </c>
    </row>
    <row r="5512" spans="1:26" x14ac:dyDescent="0.3">
      <c r="A5512" s="23" t="s">
        <v>7607</v>
      </c>
      <c r="B5512" s="34">
        <v>45647</v>
      </c>
      <c r="C5512" s="23" t="s">
        <v>2372</v>
      </c>
      <c r="D5512" s="23" t="s">
        <v>46</v>
      </c>
      <c r="E5512" s="23" t="s">
        <v>47</v>
      </c>
      <c r="F5512" s="23">
        <v>411057</v>
      </c>
      <c r="G5512" s="23" t="s">
        <v>74</v>
      </c>
      <c r="H5512" s="23" t="s">
        <v>75</v>
      </c>
      <c r="I5512" s="23" t="s">
        <v>76</v>
      </c>
      <c r="J5512" s="23" t="s">
        <v>77</v>
      </c>
      <c r="K5512" s="23" t="s">
        <v>57</v>
      </c>
      <c r="L5512" s="23">
        <v>1</v>
      </c>
      <c r="M5512" s="23">
        <v>61.2</v>
      </c>
      <c r="N5512" s="23">
        <v>15</v>
      </c>
      <c r="O5512" s="23">
        <v>18</v>
      </c>
      <c r="P5512" s="23" t="s">
        <v>65</v>
      </c>
      <c r="Q5512" s="23" t="s">
        <v>44</v>
      </c>
      <c r="R5512" s="23">
        <f t="shared" si="430"/>
        <v>1</v>
      </c>
      <c r="S5512" s="23" t="str">
        <f t="shared" si="431"/>
        <v>ORD105511_20241221_CUST01536_MED008</v>
      </c>
      <c r="T5512" s="23">
        <f t="shared" si="432"/>
        <v>1</v>
      </c>
      <c r="U5512" s="6">
        <f t="shared" si="433"/>
        <v>61.2</v>
      </c>
      <c r="V5512" s="6">
        <f>tbl_Raw_Data[[#This Row],[Discount_Pct]]*tbl_Raw_Data[[#This Row],[Gross_Amount]]/100</f>
        <v>9.18</v>
      </c>
      <c r="W5512" s="6">
        <f>tbl_Raw_Data[[#This Row],[Gross_Amount]]-tbl_Raw_Data[[#This Row],[Discount_Amount]]</f>
        <v>52.02</v>
      </c>
      <c r="X5512" s="6">
        <f>tbl_Raw_Data[[#This Row],[Net_Amount_Before_Tax]]*tbl_Raw_Data[[#This Row],[Tax_Pct]]/100</f>
        <v>9.3635999999999999</v>
      </c>
      <c r="Y5512" s="6">
        <f>tbl_Raw_Data[[#This Row],[Net_Amount_Before_Tax]]+tbl_Raw_Data[[#This Row],[Tax_Amount]]</f>
        <v>61.383600000000001</v>
      </c>
      <c r="Z5512" s="6">
        <f t="shared" si="434"/>
        <v>3</v>
      </c>
    </row>
    <row r="5513" spans="1:26" x14ac:dyDescent="0.3">
      <c r="A5513" s="23" t="s">
        <v>7608</v>
      </c>
      <c r="B5513" s="34">
        <v>45449</v>
      </c>
      <c r="C5513" s="23" t="s">
        <v>718</v>
      </c>
      <c r="D5513" s="23" t="s">
        <v>37</v>
      </c>
      <c r="E5513" s="23" t="s">
        <v>38</v>
      </c>
      <c r="F5513" s="23">
        <v>452010</v>
      </c>
      <c r="G5513" s="23" t="s">
        <v>283</v>
      </c>
      <c r="H5513" s="23" t="s">
        <v>284</v>
      </c>
      <c r="I5513" s="23" t="s">
        <v>104</v>
      </c>
      <c r="J5513" s="23" t="s">
        <v>42</v>
      </c>
      <c r="K5513" s="23" t="s">
        <v>57</v>
      </c>
      <c r="L5513" s="23">
        <v>2</v>
      </c>
      <c r="M5513" s="23">
        <v>312.24</v>
      </c>
      <c r="N5513" s="23">
        <v>0</v>
      </c>
      <c r="O5513" s="23">
        <v>12</v>
      </c>
      <c r="P5513" s="23" t="s">
        <v>58</v>
      </c>
      <c r="Q5513" s="23" t="s">
        <v>26</v>
      </c>
      <c r="R5513" s="23">
        <f t="shared" si="430"/>
        <v>1</v>
      </c>
      <c r="S5513" s="23" t="str">
        <f t="shared" si="431"/>
        <v>ORD105512_20240606_CUST01588_MED030</v>
      </c>
      <c r="T5513" s="23">
        <f t="shared" si="432"/>
        <v>1</v>
      </c>
      <c r="U5513" s="6">
        <f t="shared" si="433"/>
        <v>624.48</v>
      </c>
      <c r="V5513" s="6">
        <f>tbl_Raw_Data[[#This Row],[Discount_Pct]]*tbl_Raw_Data[[#This Row],[Gross_Amount]]/100</f>
        <v>0</v>
      </c>
      <c r="W5513" s="6">
        <f>tbl_Raw_Data[[#This Row],[Gross_Amount]]-tbl_Raw_Data[[#This Row],[Discount_Amount]]</f>
        <v>624.48</v>
      </c>
      <c r="X5513" s="6">
        <f>tbl_Raw_Data[[#This Row],[Net_Amount_Before_Tax]]*tbl_Raw_Data[[#This Row],[Tax_Pct]]/100</f>
        <v>74.937600000000003</v>
      </c>
      <c r="Y5513" s="6">
        <f>tbl_Raw_Data[[#This Row],[Net_Amount_Before_Tax]]+tbl_Raw_Data[[#This Row],[Tax_Amount]]</f>
        <v>699.41759999999999</v>
      </c>
      <c r="Z5513" s="6">
        <f t="shared" si="434"/>
        <v>2</v>
      </c>
    </row>
    <row r="5514" spans="1:26" x14ac:dyDescent="0.3">
      <c r="A5514" s="23" t="s">
        <v>7608</v>
      </c>
      <c r="B5514" s="34">
        <v>45454</v>
      </c>
      <c r="C5514" s="23" t="s">
        <v>3845</v>
      </c>
      <c r="D5514" s="23" t="s">
        <v>72</v>
      </c>
      <c r="E5514" s="23" t="s">
        <v>73</v>
      </c>
      <c r="F5514" s="23">
        <v>302017</v>
      </c>
      <c r="G5514" s="23" t="s">
        <v>30</v>
      </c>
      <c r="H5514" s="23" t="s">
        <v>31</v>
      </c>
      <c r="I5514" s="23" t="s">
        <v>32</v>
      </c>
      <c r="J5514" s="23" t="s">
        <v>23</v>
      </c>
      <c r="K5514" s="23" t="s">
        <v>24</v>
      </c>
      <c r="L5514" s="23">
        <v>1</v>
      </c>
      <c r="M5514" s="23">
        <v>139.88</v>
      </c>
      <c r="N5514" s="23">
        <v>0</v>
      </c>
      <c r="O5514" s="23">
        <v>12</v>
      </c>
      <c r="P5514" s="23" t="s">
        <v>58</v>
      </c>
      <c r="Q5514" s="23" t="s">
        <v>26</v>
      </c>
      <c r="R5514" s="23">
        <f t="shared" si="430"/>
        <v>1</v>
      </c>
      <c r="S5514" s="23" t="str">
        <f t="shared" si="431"/>
        <v>ORD105512_20240611_CUST00610_MED017</v>
      </c>
      <c r="T5514" s="23">
        <f t="shared" si="432"/>
        <v>1</v>
      </c>
      <c r="U5514" s="6">
        <f t="shared" si="433"/>
        <v>139.88</v>
      </c>
      <c r="V5514" s="6">
        <f>tbl_Raw_Data[[#This Row],[Discount_Pct]]*tbl_Raw_Data[[#This Row],[Gross_Amount]]/100</f>
        <v>0</v>
      </c>
      <c r="W5514" s="6">
        <f>tbl_Raw_Data[[#This Row],[Gross_Amount]]-tbl_Raw_Data[[#This Row],[Discount_Amount]]</f>
        <v>139.88</v>
      </c>
      <c r="X5514" s="6">
        <f>tbl_Raw_Data[[#This Row],[Net_Amount_Before_Tax]]*tbl_Raw_Data[[#This Row],[Tax_Pct]]/100</f>
        <v>16.785599999999999</v>
      </c>
      <c r="Y5514" s="6">
        <f>tbl_Raw_Data[[#This Row],[Net_Amount_Before_Tax]]+tbl_Raw_Data[[#This Row],[Tax_Amount]]</f>
        <v>156.66559999999998</v>
      </c>
      <c r="Z5514" s="6">
        <f t="shared" si="434"/>
        <v>0</v>
      </c>
    </row>
    <row r="5515" spans="1:26" x14ac:dyDescent="0.3">
      <c r="A5515" s="23" t="s">
        <v>7609</v>
      </c>
      <c r="B5515" s="34">
        <v>45809</v>
      </c>
      <c r="C5515" s="23" t="s">
        <v>7610</v>
      </c>
      <c r="D5515" s="23" t="s">
        <v>72</v>
      </c>
      <c r="E5515" s="23" t="s">
        <v>73</v>
      </c>
      <c r="F5515" s="23">
        <v>302017</v>
      </c>
      <c r="G5515" s="23" t="s">
        <v>39</v>
      </c>
      <c r="H5515" s="23" t="s">
        <v>40</v>
      </c>
      <c r="I5515" s="23" t="s">
        <v>41</v>
      </c>
      <c r="J5515" s="23" t="s">
        <v>42</v>
      </c>
      <c r="K5515" s="23" t="s">
        <v>24</v>
      </c>
      <c r="L5515" s="23">
        <v>1</v>
      </c>
      <c r="M5515" s="23">
        <v>29.64</v>
      </c>
      <c r="N5515" s="23">
        <v>10</v>
      </c>
      <c r="O5515" s="23">
        <v>18</v>
      </c>
      <c r="P5515" s="23" t="s">
        <v>89</v>
      </c>
      <c r="Q5515" s="23" t="s">
        <v>44</v>
      </c>
      <c r="R5515" s="23">
        <f t="shared" si="430"/>
        <v>1</v>
      </c>
      <c r="S5515" s="23" t="str">
        <f t="shared" si="431"/>
        <v>ORD105514_20250601_CUST02370_MED001</v>
      </c>
      <c r="T5515" s="23">
        <f t="shared" si="432"/>
        <v>1</v>
      </c>
      <c r="U5515" s="6">
        <f t="shared" si="433"/>
        <v>29.64</v>
      </c>
      <c r="V5515" s="6">
        <f>tbl_Raw_Data[[#This Row],[Discount_Pct]]*tbl_Raw_Data[[#This Row],[Gross_Amount]]/100</f>
        <v>2.964</v>
      </c>
      <c r="W5515" s="6">
        <f>tbl_Raw_Data[[#This Row],[Gross_Amount]]-tbl_Raw_Data[[#This Row],[Discount_Amount]]</f>
        <v>26.676000000000002</v>
      </c>
      <c r="X5515" s="6">
        <f>tbl_Raw_Data[[#This Row],[Net_Amount_Before_Tax]]*tbl_Raw_Data[[#This Row],[Tax_Pct]]/100</f>
        <v>4.8016800000000002</v>
      </c>
      <c r="Y5515" s="6">
        <f>tbl_Raw_Data[[#This Row],[Net_Amount_Before_Tax]]+tbl_Raw_Data[[#This Row],[Tax_Amount]]</f>
        <v>31.477680000000003</v>
      </c>
      <c r="Z5515" s="6">
        <f t="shared" si="434"/>
        <v>0</v>
      </c>
    </row>
    <row r="5516" spans="1:26" x14ac:dyDescent="0.3">
      <c r="A5516" s="23" t="s">
        <v>7611</v>
      </c>
      <c r="B5516" s="34">
        <v>45611</v>
      </c>
      <c r="C5516" s="23" t="s">
        <v>1009</v>
      </c>
      <c r="D5516" s="23" t="s">
        <v>28</v>
      </c>
      <c r="E5516" s="23" t="s">
        <v>29</v>
      </c>
      <c r="F5516" s="23">
        <v>500001</v>
      </c>
      <c r="G5516" s="23" t="s">
        <v>192</v>
      </c>
      <c r="H5516" s="23" t="s">
        <v>193</v>
      </c>
      <c r="I5516" s="23" t="s">
        <v>41</v>
      </c>
      <c r="J5516" s="23" t="s">
        <v>194</v>
      </c>
      <c r="K5516" s="23" t="s">
        <v>24</v>
      </c>
      <c r="L5516" s="23">
        <v>1</v>
      </c>
      <c r="M5516" s="23">
        <v>33.86</v>
      </c>
      <c r="N5516" s="23">
        <v>10</v>
      </c>
      <c r="O5516" s="23">
        <v>12</v>
      </c>
      <c r="P5516" s="23" t="s">
        <v>65</v>
      </c>
      <c r="Q5516" s="23" t="s">
        <v>34</v>
      </c>
      <c r="R5516" s="23">
        <f t="shared" si="430"/>
        <v>1</v>
      </c>
      <c r="S5516" s="23" t="str">
        <f t="shared" si="431"/>
        <v>ORD105515_20241115_CUST03008_MED002</v>
      </c>
      <c r="T5516" s="23">
        <f t="shared" si="432"/>
        <v>1</v>
      </c>
      <c r="U5516" s="6">
        <f t="shared" si="433"/>
        <v>33.86</v>
      </c>
      <c r="V5516" s="6">
        <f>tbl_Raw_Data[[#This Row],[Discount_Pct]]*tbl_Raw_Data[[#This Row],[Gross_Amount]]/100</f>
        <v>3.3860000000000001</v>
      </c>
      <c r="W5516" s="6">
        <f>tbl_Raw_Data[[#This Row],[Gross_Amount]]-tbl_Raw_Data[[#This Row],[Discount_Amount]]</f>
        <v>30.474</v>
      </c>
      <c r="X5516" s="6">
        <f>tbl_Raw_Data[[#This Row],[Net_Amount_Before_Tax]]*tbl_Raw_Data[[#This Row],[Tax_Pct]]/100</f>
        <v>3.6568799999999997</v>
      </c>
      <c r="Y5516" s="6">
        <f>tbl_Raw_Data[[#This Row],[Net_Amount_Before_Tax]]+tbl_Raw_Data[[#This Row],[Tax_Amount]]</f>
        <v>34.130879999999998</v>
      </c>
      <c r="Z5516" s="6">
        <f t="shared" si="434"/>
        <v>2</v>
      </c>
    </row>
    <row r="5517" spans="1:26" x14ac:dyDescent="0.3">
      <c r="A5517" s="23" t="s">
        <v>7612</v>
      </c>
      <c r="B5517" s="34">
        <v>45531</v>
      </c>
      <c r="C5517" s="23" t="s">
        <v>5922</v>
      </c>
      <c r="D5517" s="23" t="s">
        <v>142</v>
      </c>
      <c r="E5517" s="23" t="s">
        <v>81</v>
      </c>
      <c r="F5517" s="23">
        <v>380015</v>
      </c>
      <c r="G5517" s="23" t="s">
        <v>39</v>
      </c>
      <c r="H5517" s="23" t="s">
        <v>40</v>
      </c>
      <c r="I5517" s="23" t="s">
        <v>41</v>
      </c>
      <c r="J5517" s="23" t="s">
        <v>42</v>
      </c>
      <c r="K5517" s="23" t="s">
        <v>24</v>
      </c>
      <c r="L5517" s="23">
        <v>2</v>
      </c>
      <c r="M5517" s="23">
        <v>27.71</v>
      </c>
      <c r="N5517" s="23">
        <v>15</v>
      </c>
      <c r="O5517" s="23">
        <v>18</v>
      </c>
      <c r="P5517" s="23" t="s">
        <v>25</v>
      </c>
      <c r="Q5517" s="23" t="s">
        <v>34</v>
      </c>
      <c r="R5517" s="23">
        <f t="shared" si="430"/>
        <v>1</v>
      </c>
      <c r="S5517" s="23" t="str">
        <f t="shared" si="431"/>
        <v>ORD105516_20240827_CUST02674_MED001</v>
      </c>
      <c r="T5517" s="23">
        <f t="shared" si="432"/>
        <v>1</v>
      </c>
      <c r="U5517" s="6">
        <f t="shared" si="433"/>
        <v>55.42</v>
      </c>
      <c r="V5517" s="6">
        <f>tbl_Raw_Data[[#This Row],[Discount_Pct]]*tbl_Raw_Data[[#This Row],[Gross_Amount]]/100</f>
        <v>8.3130000000000006</v>
      </c>
      <c r="W5517" s="6">
        <f>tbl_Raw_Data[[#This Row],[Gross_Amount]]-tbl_Raw_Data[[#This Row],[Discount_Amount]]</f>
        <v>47.106999999999999</v>
      </c>
      <c r="X5517" s="6">
        <f>tbl_Raw_Data[[#This Row],[Net_Amount_Before_Tax]]*tbl_Raw_Data[[#This Row],[Tax_Pct]]/100</f>
        <v>8.47926</v>
      </c>
      <c r="Y5517" s="6">
        <f>tbl_Raw_Data[[#This Row],[Net_Amount_Before_Tax]]+tbl_Raw_Data[[#This Row],[Tax_Amount]]</f>
        <v>55.586259999999996</v>
      </c>
      <c r="Z5517" s="6">
        <f t="shared" si="434"/>
        <v>2</v>
      </c>
    </row>
    <row r="5518" spans="1:26" x14ac:dyDescent="0.3">
      <c r="A5518" s="23" t="s">
        <v>7613</v>
      </c>
      <c r="B5518" s="34">
        <v>45966</v>
      </c>
      <c r="C5518" s="23" t="s">
        <v>1507</v>
      </c>
      <c r="D5518" s="23" t="s">
        <v>52</v>
      </c>
      <c r="E5518" s="23" t="s">
        <v>52</v>
      </c>
      <c r="F5518" s="23">
        <v>160022</v>
      </c>
      <c r="G5518" s="23" t="s">
        <v>48</v>
      </c>
      <c r="H5518" s="23" t="s">
        <v>49</v>
      </c>
      <c r="I5518" s="23" t="s">
        <v>50</v>
      </c>
      <c r="J5518" s="23" t="s">
        <v>23</v>
      </c>
      <c r="K5518" s="23" t="s">
        <v>24</v>
      </c>
      <c r="L5518" s="23">
        <v>1</v>
      </c>
      <c r="M5518" s="23">
        <v>102.24</v>
      </c>
      <c r="N5518" s="23">
        <v>10</v>
      </c>
      <c r="O5518" s="23">
        <v>5</v>
      </c>
      <c r="P5518" s="23" t="s">
        <v>89</v>
      </c>
      <c r="Q5518" s="23" t="s">
        <v>34</v>
      </c>
      <c r="R5518" s="23">
        <f t="shared" si="430"/>
        <v>1</v>
      </c>
      <c r="S5518" s="23" t="str">
        <f t="shared" si="431"/>
        <v>ORD105517_20251105_CUST03356_MED028</v>
      </c>
      <c r="T5518" s="23">
        <f t="shared" si="432"/>
        <v>1</v>
      </c>
      <c r="U5518" s="6">
        <f t="shared" si="433"/>
        <v>102.24</v>
      </c>
      <c r="V5518" s="6">
        <f>tbl_Raw_Data[[#This Row],[Discount_Pct]]*tbl_Raw_Data[[#This Row],[Gross_Amount]]/100</f>
        <v>10.224</v>
      </c>
      <c r="W5518" s="6">
        <f>tbl_Raw_Data[[#This Row],[Gross_Amount]]-tbl_Raw_Data[[#This Row],[Discount_Amount]]</f>
        <v>92.015999999999991</v>
      </c>
      <c r="X5518" s="6">
        <f>tbl_Raw_Data[[#This Row],[Net_Amount_Before_Tax]]*tbl_Raw_Data[[#This Row],[Tax_Pct]]/100</f>
        <v>4.6007999999999996</v>
      </c>
      <c r="Y5518" s="6">
        <f>tbl_Raw_Data[[#This Row],[Net_Amount_Before_Tax]]+tbl_Raw_Data[[#This Row],[Tax_Amount]]</f>
        <v>96.616799999999984</v>
      </c>
      <c r="Z5518" s="6">
        <f t="shared" si="434"/>
        <v>3</v>
      </c>
    </row>
    <row r="5519" spans="1:26" x14ac:dyDescent="0.3">
      <c r="A5519" s="23" t="s">
        <v>7614</v>
      </c>
      <c r="B5519" s="34">
        <v>45745</v>
      </c>
      <c r="C5519" s="23" t="s">
        <v>2203</v>
      </c>
      <c r="D5519" s="23" t="s">
        <v>100</v>
      </c>
      <c r="E5519" s="23" t="s">
        <v>101</v>
      </c>
      <c r="F5519" s="23">
        <v>201304</v>
      </c>
      <c r="G5519" s="23" t="s">
        <v>124</v>
      </c>
      <c r="H5519" s="23" t="s">
        <v>125</v>
      </c>
      <c r="I5519" s="23" t="s">
        <v>104</v>
      </c>
      <c r="J5519" s="23" t="s">
        <v>114</v>
      </c>
      <c r="K5519" s="23" t="s">
        <v>24</v>
      </c>
      <c r="L5519" s="23">
        <v>2</v>
      </c>
      <c r="M5519" s="23">
        <v>103.79</v>
      </c>
      <c r="N5519" s="23">
        <v>15</v>
      </c>
      <c r="O5519" s="23">
        <v>12</v>
      </c>
      <c r="P5519" s="23" t="s">
        <v>89</v>
      </c>
      <c r="Q5519" s="23" t="s">
        <v>34</v>
      </c>
      <c r="R5519" s="23">
        <f t="shared" si="430"/>
        <v>1</v>
      </c>
      <c r="S5519" s="23" t="str">
        <f t="shared" si="431"/>
        <v>ORD105518_20250329_CUST01941_MED018</v>
      </c>
      <c r="T5519" s="23">
        <f t="shared" si="432"/>
        <v>1</v>
      </c>
      <c r="U5519" s="6">
        <f t="shared" si="433"/>
        <v>207.58</v>
      </c>
      <c r="V5519" s="6">
        <f>tbl_Raw_Data[[#This Row],[Discount_Pct]]*tbl_Raw_Data[[#This Row],[Gross_Amount]]/100</f>
        <v>31.137000000000004</v>
      </c>
      <c r="W5519" s="6">
        <f>tbl_Raw_Data[[#This Row],[Gross_Amount]]-tbl_Raw_Data[[#This Row],[Discount_Amount]]</f>
        <v>176.44300000000001</v>
      </c>
      <c r="X5519" s="6">
        <f>tbl_Raw_Data[[#This Row],[Net_Amount_Before_Tax]]*tbl_Raw_Data[[#This Row],[Tax_Pct]]/100</f>
        <v>21.173160000000003</v>
      </c>
      <c r="Y5519" s="6">
        <f>tbl_Raw_Data[[#This Row],[Net_Amount_Before_Tax]]+tbl_Raw_Data[[#This Row],[Tax_Amount]]</f>
        <v>197.61616000000001</v>
      </c>
      <c r="Z5519" s="6">
        <f t="shared" si="434"/>
        <v>4</v>
      </c>
    </row>
    <row r="5520" spans="1:26" x14ac:dyDescent="0.3">
      <c r="A5520" s="23" t="s">
        <v>7615</v>
      </c>
      <c r="B5520" s="34">
        <v>45903</v>
      </c>
      <c r="C5520" s="23" t="s">
        <v>1995</v>
      </c>
      <c r="D5520" s="23" t="s">
        <v>100</v>
      </c>
      <c r="E5520" s="23" t="s">
        <v>101</v>
      </c>
      <c r="F5520" s="23">
        <v>201305</v>
      </c>
      <c r="G5520" s="23" t="s">
        <v>315</v>
      </c>
      <c r="H5520" s="23" t="s">
        <v>316</v>
      </c>
      <c r="I5520" s="23" t="s">
        <v>50</v>
      </c>
      <c r="J5520" s="23" t="s">
        <v>114</v>
      </c>
      <c r="K5520" s="23" t="s">
        <v>24</v>
      </c>
      <c r="L5520" s="23">
        <v>3</v>
      </c>
      <c r="M5520" s="23">
        <v>111.13</v>
      </c>
      <c r="N5520" s="23">
        <v>10</v>
      </c>
      <c r="O5520" s="23">
        <v>12</v>
      </c>
      <c r="P5520" s="23" t="s">
        <v>89</v>
      </c>
      <c r="Q5520" s="23" t="s">
        <v>34</v>
      </c>
      <c r="R5520" s="23">
        <f t="shared" si="430"/>
        <v>1</v>
      </c>
      <c r="S5520" s="23" t="str">
        <f t="shared" si="431"/>
        <v>ORD105519_20250903_CUST00102_MED012</v>
      </c>
      <c r="T5520" s="23">
        <f t="shared" si="432"/>
        <v>1</v>
      </c>
      <c r="U5520" s="6">
        <f t="shared" si="433"/>
        <v>333.39</v>
      </c>
      <c r="V5520" s="6">
        <f>tbl_Raw_Data[[#This Row],[Discount_Pct]]*tbl_Raw_Data[[#This Row],[Gross_Amount]]/100</f>
        <v>33.338999999999999</v>
      </c>
      <c r="W5520" s="6">
        <f>tbl_Raw_Data[[#This Row],[Gross_Amount]]-tbl_Raw_Data[[#This Row],[Discount_Amount]]</f>
        <v>300.05099999999999</v>
      </c>
      <c r="X5520" s="6">
        <f>tbl_Raw_Data[[#This Row],[Net_Amount_Before_Tax]]*tbl_Raw_Data[[#This Row],[Tax_Pct]]/100</f>
        <v>36.006120000000003</v>
      </c>
      <c r="Y5520" s="6">
        <f>tbl_Raw_Data[[#This Row],[Net_Amount_Before_Tax]]+tbl_Raw_Data[[#This Row],[Tax_Amount]]</f>
        <v>336.05712</v>
      </c>
      <c r="Z5520" s="6">
        <f t="shared" si="434"/>
        <v>4</v>
      </c>
    </row>
    <row r="5521" spans="1:26" x14ac:dyDescent="0.3">
      <c r="A5521" s="23" t="s">
        <v>7616</v>
      </c>
      <c r="B5521" s="34">
        <v>45607</v>
      </c>
      <c r="C5521" s="23" t="s">
        <v>5861</v>
      </c>
      <c r="D5521" s="23" t="s">
        <v>183</v>
      </c>
      <c r="E5521" s="23" t="s">
        <v>184</v>
      </c>
      <c r="F5521" s="23">
        <v>122018</v>
      </c>
      <c r="G5521" s="23" t="s">
        <v>119</v>
      </c>
      <c r="H5521" s="23" t="s">
        <v>120</v>
      </c>
      <c r="I5521" s="23" t="s">
        <v>32</v>
      </c>
      <c r="J5521" s="23" t="s">
        <v>64</v>
      </c>
      <c r="K5521" s="23" t="s">
        <v>57</v>
      </c>
      <c r="L5521" s="23">
        <v>2</v>
      </c>
      <c r="M5521" s="23">
        <v>63.57</v>
      </c>
      <c r="N5521" s="23">
        <v>0</v>
      </c>
      <c r="O5521" s="23">
        <v>12</v>
      </c>
      <c r="P5521" s="23" t="s">
        <v>33</v>
      </c>
      <c r="Q5521" s="23" t="s">
        <v>90</v>
      </c>
      <c r="R5521" s="23">
        <f t="shared" si="430"/>
        <v>1</v>
      </c>
      <c r="S5521" s="23" t="str">
        <f t="shared" si="431"/>
        <v>ORD105520_20241111_CUST00430_MED010</v>
      </c>
      <c r="T5521" s="23">
        <f t="shared" si="432"/>
        <v>1</v>
      </c>
      <c r="U5521" s="6">
        <f t="shared" si="433"/>
        <v>127.14</v>
      </c>
      <c r="V5521" s="6">
        <f>tbl_Raw_Data[[#This Row],[Discount_Pct]]*tbl_Raw_Data[[#This Row],[Gross_Amount]]/100</f>
        <v>0</v>
      </c>
      <c r="W5521" s="6">
        <f>tbl_Raw_Data[[#This Row],[Gross_Amount]]-tbl_Raw_Data[[#This Row],[Discount_Amount]]</f>
        <v>127.14</v>
      </c>
      <c r="X5521" s="6">
        <f>tbl_Raw_Data[[#This Row],[Net_Amount_Before_Tax]]*tbl_Raw_Data[[#This Row],[Tax_Pct]]/100</f>
        <v>15.2568</v>
      </c>
      <c r="Y5521" s="6">
        <f>tbl_Raw_Data[[#This Row],[Net_Amount_Before_Tax]]+tbl_Raw_Data[[#This Row],[Tax_Amount]]</f>
        <v>142.39680000000001</v>
      </c>
      <c r="Z5521" s="6">
        <f t="shared" si="434"/>
        <v>0</v>
      </c>
    </row>
    <row r="5522" spans="1:26" x14ac:dyDescent="0.3">
      <c r="A5522" s="23" t="s">
        <v>7617</v>
      </c>
      <c r="B5522" s="34">
        <v>45649</v>
      </c>
      <c r="C5522" s="23" t="s">
        <v>7618</v>
      </c>
      <c r="D5522" s="23" t="s">
        <v>183</v>
      </c>
      <c r="E5522" s="23" t="s">
        <v>184</v>
      </c>
      <c r="F5522" s="23">
        <v>122002</v>
      </c>
      <c r="G5522" s="23" t="s">
        <v>68</v>
      </c>
      <c r="H5522" s="23" t="s">
        <v>69</v>
      </c>
      <c r="I5522" s="23" t="s">
        <v>55</v>
      </c>
      <c r="J5522" s="23" t="s">
        <v>56</v>
      </c>
      <c r="K5522" s="23" t="s">
        <v>24</v>
      </c>
      <c r="L5522" s="23">
        <v>1</v>
      </c>
      <c r="M5522" s="23">
        <v>31.76</v>
      </c>
      <c r="N5522" s="23">
        <v>10</v>
      </c>
      <c r="O5522" s="23">
        <v>5</v>
      </c>
      <c r="P5522" s="23" t="s">
        <v>89</v>
      </c>
      <c r="Q5522" s="23" t="s">
        <v>34</v>
      </c>
      <c r="R5522" s="23">
        <f t="shared" si="430"/>
        <v>1</v>
      </c>
      <c r="S5522" s="23" t="str">
        <f t="shared" si="431"/>
        <v>ORD105521_20241223_CUST03470_MED003</v>
      </c>
      <c r="T5522" s="23">
        <f t="shared" si="432"/>
        <v>1</v>
      </c>
      <c r="U5522" s="6">
        <f t="shared" si="433"/>
        <v>31.76</v>
      </c>
      <c r="V5522" s="6">
        <f>tbl_Raw_Data[[#This Row],[Discount_Pct]]*tbl_Raw_Data[[#This Row],[Gross_Amount]]/100</f>
        <v>3.1760000000000002</v>
      </c>
      <c r="W5522" s="6">
        <f>tbl_Raw_Data[[#This Row],[Gross_Amount]]-tbl_Raw_Data[[#This Row],[Discount_Amount]]</f>
        <v>28.584000000000003</v>
      </c>
      <c r="X5522" s="6">
        <f>tbl_Raw_Data[[#This Row],[Net_Amount_Before_Tax]]*tbl_Raw_Data[[#This Row],[Tax_Pct]]/100</f>
        <v>1.4292000000000002</v>
      </c>
      <c r="Y5522" s="6">
        <f>tbl_Raw_Data[[#This Row],[Net_Amount_Before_Tax]]+tbl_Raw_Data[[#This Row],[Tax_Amount]]</f>
        <v>30.013200000000005</v>
      </c>
      <c r="Z5522" s="6">
        <f t="shared" si="434"/>
        <v>1</v>
      </c>
    </row>
    <row r="5523" spans="1:26" x14ac:dyDescent="0.3">
      <c r="A5523" s="23" t="s">
        <v>7619</v>
      </c>
      <c r="B5523" s="34">
        <v>45496</v>
      </c>
      <c r="C5523" s="23" t="s">
        <v>5170</v>
      </c>
      <c r="D5523" s="23" t="s">
        <v>52</v>
      </c>
      <c r="E5523" s="23" t="s">
        <v>52</v>
      </c>
      <c r="F5523" s="23">
        <v>160019</v>
      </c>
      <c r="G5523" s="23" t="s">
        <v>256</v>
      </c>
      <c r="H5523" s="23" t="s">
        <v>257</v>
      </c>
      <c r="I5523" s="23" t="s">
        <v>22</v>
      </c>
      <c r="J5523" s="23" t="s">
        <v>258</v>
      </c>
      <c r="K5523" s="23" t="s">
        <v>57</v>
      </c>
      <c r="L5523" s="23">
        <v>2</v>
      </c>
      <c r="M5523" s="23">
        <v>68.23</v>
      </c>
      <c r="N5523" s="23">
        <v>5</v>
      </c>
      <c r="O5523" s="23">
        <v>12</v>
      </c>
      <c r="P5523" s="23" t="s">
        <v>58</v>
      </c>
      <c r="Q5523" s="23" t="s">
        <v>34</v>
      </c>
      <c r="R5523" s="23">
        <f t="shared" si="430"/>
        <v>1</v>
      </c>
      <c r="S5523" s="23" t="str">
        <f t="shared" si="431"/>
        <v>ORD105522_20240723_CUST01869_MED025</v>
      </c>
      <c r="T5523" s="23">
        <f t="shared" si="432"/>
        <v>1</v>
      </c>
      <c r="U5523" s="6">
        <f t="shared" si="433"/>
        <v>136.46</v>
      </c>
      <c r="V5523" s="6">
        <f>tbl_Raw_Data[[#This Row],[Discount_Pct]]*tbl_Raw_Data[[#This Row],[Gross_Amount]]/100</f>
        <v>6.8230000000000004</v>
      </c>
      <c r="W5523" s="6">
        <f>tbl_Raw_Data[[#This Row],[Gross_Amount]]-tbl_Raw_Data[[#This Row],[Discount_Amount]]</f>
        <v>129.637</v>
      </c>
      <c r="X5523" s="6">
        <f>tbl_Raw_Data[[#This Row],[Net_Amount_Before_Tax]]*tbl_Raw_Data[[#This Row],[Tax_Pct]]/100</f>
        <v>15.55644</v>
      </c>
      <c r="Y5523" s="6">
        <f>tbl_Raw_Data[[#This Row],[Net_Amount_Before_Tax]]+tbl_Raw_Data[[#This Row],[Tax_Amount]]</f>
        <v>145.19344000000001</v>
      </c>
      <c r="Z5523" s="6">
        <f t="shared" si="434"/>
        <v>4</v>
      </c>
    </row>
    <row r="5524" spans="1:26" x14ac:dyDescent="0.3">
      <c r="A5524" s="23" t="s">
        <v>7620</v>
      </c>
      <c r="B5524" s="34">
        <v>45781</v>
      </c>
      <c r="C5524" s="23" t="s">
        <v>7621</v>
      </c>
      <c r="D5524" s="23" t="s">
        <v>130</v>
      </c>
      <c r="E5524" s="23" t="s">
        <v>131</v>
      </c>
      <c r="F5524" s="23">
        <v>700029</v>
      </c>
      <c r="G5524" s="23" t="s">
        <v>82</v>
      </c>
      <c r="H5524" s="23" t="s">
        <v>83</v>
      </c>
      <c r="I5524" s="23" t="s">
        <v>84</v>
      </c>
      <c r="J5524" s="23" t="s">
        <v>85</v>
      </c>
      <c r="K5524" s="23" t="s">
        <v>24</v>
      </c>
      <c r="L5524" s="23">
        <v>1</v>
      </c>
      <c r="M5524" s="23">
        <v>264.05</v>
      </c>
      <c r="N5524" s="23">
        <v>10</v>
      </c>
      <c r="O5524" s="23">
        <v>12</v>
      </c>
      <c r="P5524" s="23" t="s">
        <v>33</v>
      </c>
      <c r="Q5524" s="23" t="s">
        <v>34</v>
      </c>
      <c r="R5524" s="23">
        <f t="shared" si="430"/>
        <v>1</v>
      </c>
      <c r="S5524" s="23" t="str">
        <f t="shared" si="431"/>
        <v>ORD105523_20250504_CUST03469_MED023</v>
      </c>
      <c r="T5524" s="23">
        <f t="shared" si="432"/>
        <v>1</v>
      </c>
      <c r="U5524" s="6">
        <f t="shared" si="433"/>
        <v>264.05</v>
      </c>
      <c r="V5524" s="6">
        <f>tbl_Raw_Data[[#This Row],[Discount_Pct]]*tbl_Raw_Data[[#This Row],[Gross_Amount]]/100</f>
        <v>26.405000000000001</v>
      </c>
      <c r="W5524" s="6">
        <f>tbl_Raw_Data[[#This Row],[Gross_Amount]]-tbl_Raw_Data[[#This Row],[Discount_Amount]]</f>
        <v>237.64500000000001</v>
      </c>
      <c r="X5524" s="6">
        <f>tbl_Raw_Data[[#This Row],[Net_Amount_Before_Tax]]*tbl_Raw_Data[[#This Row],[Tax_Pct]]/100</f>
        <v>28.517400000000002</v>
      </c>
      <c r="Y5524" s="6">
        <f>tbl_Raw_Data[[#This Row],[Net_Amount_Before_Tax]]+tbl_Raw_Data[[#This Row],[Tax_Amount]]</f>
        <v>266.16239999999999</v>
      </c>
      <c r="Z5524" s="6">
        <f t="shared" si="434"/>
        <v>1</v>
      </c>
    </row>
    <row r="5525" spans="1:26" x14ac:dyDescent="0.3">
      <c r="A5525" s="23" t="s">
        <v>7622</v>
      </c>
      <c r="B5525" s="34">
        <v>45613</v>
      </c>
      <c r="C5525" s="23" t="s">
        <v>3423</v>
      </c>
      <c r="D5525" s="23" t="s">
        <v>183</v>
      </c>
      <c r="E5525" s="23" t="s">
        <v>184</v>
      </c>
      <c r="F5525" s="23">
        <v>122016</v>
      </c>
      <c r="G5525" s="23" t="s">
        <v>233</v>
      </c>
      <c r="H5525" s="23" t="s">
        <v>234</v>
      </c>
      <c r="I5525" s="23" t="s">
        <v>104</v>
      </c>
      <c r="J5525" s="23" t="s">
        <v>42</v>
      </c>
      <c r="K5525" s="23" t="s">
        <v>24</v>
      </c>
      <c r="L5525" s="23">
        <v>1</v>
      </c>
      <c r="M5525" s="23">
        <v>170.66</v>
      </c>
      <c r="N5525" s="23">
        <v>5</v>
      </c>
      <c r="O5525" s="23">
        <v>5</v>
      </c>
      <c r="P5525" s="23" t="s">
        <v>33</v>
      </c>
      <c r="Q5525" s="23" t="s">
        <v>90</v>
      </c>
      <c r="R5525" s="23">
        <f t="shared" si="430"/>
        <v>1</v>
      </c>
      <c r="S5525" s="23" t="str">
        <f t="shared" si="431"/>
        <v>ORD105524_20241117_CUST02681_MED019</v>
      </c>
      <c r="T5525" s="23">
        <f t="shared" si="432"/>
        <v>1</v>
      </c>
      <c r="U5525" s="6">
        <f t="shared" si="433"/>
        <v>170.66</v>
      </c>
      <c r="V5525" s="6">
        <f>tbl_Raw_Data[[#This Row],[Discount_Pct]]*tbl_Raw_Data[[#This Row],[Gross_Amount]]/100</f>
        <v>8.5329999999999995</v>
      </c>
      <c r="W5525" s="6">
        <f>tbl_Raw_Data[[#This Row],[Gross_Amount]]-tbl_Raw_Data[[#This Row],[Discount_Amount]]</f>
        <v>162.12700000000001</v>
      </c>
      <c r="X5525" s="6">
        <f>tbl_Raw_Data[[#This Row],[Net_Amount_Before_Tax]]*tbl_Raw_Data[[#This Row],[Tax_Pct]]/100</f>
        <v>8.1063499999999991</v>
      </c>
      <c r="Y5525" s="6">
        <f>tbl_Raw_Data[[#This Row],[Net_Amount_Before_Tax]]+tbl_Raw_Data[[#This Row],[Tax_Amount]]</f>
        <v>170.23335</v>
      </c>
      <c r="Z5525" s="6">
        <f t="shared" si="434"/>
        <v>0</v>
      </c>
    </row>
    <row r="5526" spans="1:26" x14ac:dyDescent="0.3">
      <c r="A5526" s="23" t="s">
        <v>7623</v>
      </c>
      <c r="B5526" s="34">
        <v>45759</v>
      </c>
      <c r="C5526" s="23" t="s">
        <v>2640</v>
      </c>
      <c r="D5526" s="23" t="s">
        <v>159</v>
      </c>
      <c r="E5526" s="23" t="s">
        <v>47</v>
      </c>
      <c r="F5526" s="23">
        <v>400076</v>
      </c>
      <c r="G5526" s="23" t="s">
        <v>160</v>
      </c>
      <c r="H5526" s="23" t="s">
        <v>161</v>
      </c>
      <c r="I5526" s="23" t="s">
        <v>50</v>
      </c>
      <c r="J5526" s="23" t="s">
        <v>23</v>
      </c>
      <c r="K5526" s="23" t="s">
        <v>24</v>
      </c>
      <c r="L5526" s="23">
        <v>1</v>
      </c>
      <c r="M5526" s="23">
        <v>158.08000000000001</v>
      </c>
      <c r="N5526" s="23">
        <v>5</v>
      </c>
      <c r="O5526" s="23">
        <v>12</v>
      </c>
      <c r="P5526" s="23" t="s">
        <v>33</v>
      </c>
      <c r="Q5526" s="23" t="s">
        <v>44</v>
      </c>
      <c r="R5526" s="23">
        <f t="shared" si="430"/>
        <v>1</v>
      </c>
      <c r="S5526" s="23" t="str">
        <f t="shared" si="431"/>
        <v>ORD105525_20250412_CUST01140_MED014</v>
      </c>
      <c r="T5526" s="23">
        <f t="shared" si="432"/>
        <v>1</v>
      </c>
      <c r="U5526" s="6">
        <f t="shared" si="433"/>
        <v>158.08000000000001</v>
      </c>
      <c r="V5526" s="6">
        <f>tbl_Raw_Data[[#This Row],[Discount_Pct]]*tbl_Raw_Data[[#This Row],[Gross_Amount]]/100</f>
        <v>7.9040000000000008</v>
      </c>
      <c r="W5526" s="6">
        <f>tbl_Raw_Data[[#This Row],[Gross_Amount]]-tbl_Raw_Data[[#This Row],[Discount_Amount]]</f>
        <v>150.17600000000002</v>
      </c>
      <c r="X5526" s="6">
        <f>tbl_Raw_Data[[#This Row],[Net_Amount_Before_Tax]]*tbl_Raw_Data[[#This Row],[Tax_Pct]]/100</f>
        <v>18.02112</v>
      </c>
      <c r="Y5526" s="6">
        <f>tbl_Raw_Data[[#This Row],[Net_Amount_Before_Tax]]+tbl_Raw_Data[[#This Row],[Tax_Amount]]</f>
        <v>168.19712000000001</v>
      </c>
      <c r="Z5526" s="6">
        <f t="shared" si="434"/>
        <v>2</v>
      </c>
    </row>
    <row r="5527" spans="1:26" x14ac:dyDescent="0.3">
      <c r="A5527" s="23" t="s">
        <v>7624</v>
      </c>
      <c r="B5527" s="34">
        <v>45502</v>
      </c>
      <c r="C5527" s="23" t="s">
        <v>2669</v>
      </c>
      <c r="D5527" s="23" t="s">
        <v>142</v>
      </c>
      <c r="E5527" s="23" t="s">
        <v>81</v>
      </c>
      <c r="F5527" s="23">
        <v>380001</v>
      </c>
      <c r="G5527" s="23" t="s">
        <v>61</v>
      </c>
      <c r="H5527" s="23" t="s">
        <v>62</v>
      </c>
      <c r="I5527" s="23" t="s">
        <v>63</v>
      </c>
      <c r="J5527" s="23" t="s">
        <v>64</v>
      </c>
      <c r="K5527" s="23" t="s">
        <v>57</v>
      </c>
      <c r="L5527" s="23">
        <v>1</v>
      </c>
      <c r="M5527" s="23">
        <v>103.83</v>
      </c>
      <c r="N5527" s="23">
        <v>0</v>
      </c>
      <c r="O5527" s="23">
        <v>18</v>
      </c>
      <c r="P5527" s="23" t="s">
        <v>25</v>
      </c>
      <c r="Q5527" s="23" t="s">
        <v>26</v>
      </c>
      <c r="R5527" s="23">
        <f t="shared" si="430"/>
        <v>1</v>
      </c>
      <c r="S5527" s="23" t="str">
        <f t="shared" si="431"/>
        <v>ORD105526_20240729_CUST02802_MED004</v>
      </c>
      <c r="T5527" s="23">
        <f t="shared" si="432"/>
        <v>1</v>
      </c>
      <c r="U5527" s="6">
        <f t="shared" si="433"/>
        <v>103.83</v>
      </c>
      <c r="V5527" s="6">
        <f>tbl_Raw_Data[[#This Row],[Discount_Pct]]*tbl_Raw_Data[[#This Row],[Gross_Amount]]/100</f>
        <v>0</v>
      </c>
      <c r="W5527" s="6">
        <f>tbl_Raw_Data[[#This Row],[Gross_Amount]]-tbl_Raw_Data[[#This Row],[Discount_Amount]]</f>
        <v>103.83</v>
      </c>
      <c r="X5527" s="6">
        <f>tbl_Raw_Data[[#This Row],[Net_Amount_Before_Tax]]*tbl_Raw_Data[[#This Row],[Tax_Pct]]/100</f>
        <v>18.689399999999999</v>
      </c>
      <c r="Y5527" s="6">
        <f>tbl_Raw_Data[[#This Row],[Net_Amount_Before_Tax]]+tbl_Raw_Data[[#This Row],[Tax_Amount]]</f>
        <v>122.51939999999999</v>
      </c>
      <c r="Z5527" s="6">
        <f t="shared" si="434"/>
        <v>3</v>
      </c>
    </row>
    <row r="5528" spans="1:26" x14ac:dyDescent="0.3">
      <c r="A5528" s="23" t="s">
        <v>7625</v>
      </c>
      <c r="B5528" s="34">
        <v>45669</v>
      </c>
      <c r="C5528" s="23" t="s">
        <v>7626</v>
      </c>
      <c r="D5528" s="23" t="s">
        <v>183</v>
      </c>
      <c r="E5528" s="23" t="s">
        <v>184</v>
      </c>
      <c r="F5528" s="23">
        <v>122001</v>
      </c>
      <c r="G5528" s="23" t="s">
        <v>315</v>
      </c>
      <c r="H5528" s="23" t="s">
        <v>316</v>
      </c>
      <c r="I5528" s="23" t="s">
        <v>50</v>
      </c>
      <c r="J5528" s="23" t="s">
        <v>114</v>
      </c>
      <c r="K5528" s="23" t="s">
        <v>24</v>
      </c>
      <c r="L5528" s="23">
        <v>6</v>
      </c>
      <c r="M5528" s="23">
        <v>110.08</v>
      </c>
      <c r="N5528" s="23">
        <v>0</v>
      </c>
      <c r="O5528" s="23">
        <v>12</v>
      </c>
      <c r="P5528" s="23" t="s">
        <v>33</v>
      </c>
      <c r="Q5528" s="23" t="s">
        <v>90</v>
      </c>
      <c r="R5528" s="23">
        <f t="shared" si="430"/>
        <v>1</v>
      </c>
      <c r="S5528" s="23" t="str">
        <f t="shared" si="431"/>
        <v>ORD105527_20250112_CUST02408_MED012</v>
      </c>
      <c r="T5528" s="23">
        <f t="shared" si="432"/>
        <v>1</v>
      </c>
      <c r="U5528" s="6">
        <f t="shared" si="433"/>
        <v>660.48</v>
      </c>
      <c r="V5528" s="6">
        <f>tbl_Raw_Data[[#This Row],[Discount_Pct]]*tbl_Raw_Data[[#This Row],[Gross_Amount]]/100</f>
        <v>0</v>
      </c>
      <c r="W5528" s="6">
        <f>tbl_Raw_Data[[#This Row],[Gross_Amount]]-tbl_Raw_Data[[#This Row],[Discount_Amount]]</f>
        <v>660.48</v>
      </c>
      <c r="X5528" s="6">
        <f>tbl_Raw_Data[[#This Row],[Net_Amount_Before_Tax]]*tbl_Raw_Data[[#This Row],[Tax_Pct]]/100</f>
        <v>79.257599999999996</v>
      </c>
      <c r="Y5528" s="6">
        <f>tbl_Raw_Data[[#This Row],[Net_Amount_Before_Tax]]+tbl_Raw_Data[[#This Row],[Tax_Amount]]</f>
        <v>739.73760000000004</v>
      </c>
      <c r="Z5528" s="6">
        <f t="shared" si="434"/>
        <v>0</v>
      </c>
    </row>
    <row r="5529" spans="1:26" x14ac:dyDescent="0.3">
      <c r="A5529" s="23" t="s">
        <v>7627</v>
      </c>
      <c r="B5529" s="34">
        <v>45852</v>
      </c>
      <c r="C5529" s="23" t="s">
        <v>3330</v>
      </c>
      <c r="D5529" s="23" t="s">
        <v>46</v>
      </c>
      <c r="E5529" s="23" t="s">
        <v>47</v>
      </c>
      <c r="F5529" s="23">
        <v>411038</v>
      </c>
      <c r="G5529" s="23" t="s">
        <v>160</v>
      </c>
      <c r="H5529" s="23" t="s">
        <v>161</v>
      </c>
      <c r="I5529" s="23" t="s">
        <v>50</v>
      </c>
      <c r="J5529" s="23" t="s">
        <v>23</v>
      </c>
      <c r="K5529" s="23" t="s">
        <v>24</v>
      </c>
      <c r="L5529" s="23">
        <v>2</v>
      </c>
      <c r="M5529" s="23">
        <v>138.28</v>
      </c>
      <c r="N5529" s="23">
        <v>10</v>
      </c>
      <c r="O5529" s="23">
        <v>5</v>
      </c>
      <c r="P5529" s="23" t="s">
        <v>25</v>
      </c>
      <c r="Q5529" s="23" t="s">
        <v>34</v>
      </c>
      <c r="R5529" s="23">
        <f t="shared" si="430"/>
        <v>1</v>
      </c>
      <c r="S5529" s="23" t="str">
        <f t="shared" si="431"/>
        <v>ORD105528_20250714_CUST00672_MED014</v>
      </c>
      <c r="T5529" s="23">
        <f t="shared" si="432"/>
        <v>1</v>
      </c>
      <c r="U5529" s="6">
        <f t="shared" si="433"/>
        <v>276.56</v>
      </c>
      <c r="V5529" s="6">
        <f>tbl_Raw_Data[[#This Row],[Discount_Pct]]*tbl_Raw_Data[[#This Row],[Gross_Amount]]/100</f>
        <v>27.655999999999999</v>
      </c>
      <c r="W5529" s="6">
        <f>tbl_Raw_Data[[#This Row],[Gross_Amount]]-tbl_Raw_Data[[#This Row],[Discount_Amount]]</f>
        <v>248.904</v>
      </c>
      <c r="X5529" s="6">
        <f>tbl_Raw_Data[[#This Row],[Net_Amount_Before_Tax]]*tbl_Raw_Data[[#This Row],[Tax_Pct]]/100</f>
        <v>12.4452</v>
      </c>
      <c r="Y5529" s="6">
        <f>tbl_Raw_Data[[#This Row],[Net_Amount_Before_Tax]]+tbl_Raw_Data[[#This Row],[Tax_Amount]]</f>
        <v>261.3492</v>
      </c>
      <c r="Z5529" s="6">
        <f t="shared" si="434"/>
        <v>4</v>
      </c>
    </row>
    <row r="5530" spans="1:26" x14ac:dyDescent="0.3">
      <c r="A5530" s="23" t="s">
        <v>7627</v>
      </c>
      <c r="B5530" s="34">
        <v>45375</v>
      </c>
      <c r="C5530" s="23" t="s">
        <v>222</v>
      </c>
      <c r="D5530" s="23" t="s">
        <v>92</v>
      </c>
      <c r="E5530" s="23" t="s">
        <v>93</v>
      </c>
      <c r="F5530" s="23">
        <v>560001</v>
      </c>
      <c r="G5530" s="23" t="s">
        <v>229</v>
      </c>
      <c r="H5530" s="23" t="s">
        <v>230</v>
      </c>
      <c r="I5530" s="23" t="s">
        <v>84</v>
      </c>
      <c r="J5530" s="23" t="s">
        <v>140</v>
      </c>
      <c r="K5530" s="23" t="s">
        <v>24</v>
      </c>
      <c r="L5530" s="23">
        <v>4</v>
      </c>
      <c r="M5530" s="23">
        <v>198.16</v>
      </c>
      <c r="N5530" s="23">
        <v>5</v>
      </c>
      <c r="O5530" s="23">
        <v>18</v>
      </c>
      <c r="P5530" s="23" t="s">
        <v>65</v>
      </c>
      <c r="Q5530" s="23" t="s">
        <v>34</v>
      </c>
      <c r="R5530" s="23">
        <f t="shared" si="430"/>
        <v>1</v>
      </c>
      <c r="S5530" s="23" t="str">
        <f t="shared" si="431"/>
        <v>ORD105528_20240324_CUST00111_MED022</v>
      </c>
      <c r="T5530" s="23">
        <f t="shared" si="432"/>
        <v>1</v>
      </c>
      <c r="U5530" s="6">
        <f t="shared" si="433"/>
        <v>792.64</v>
      </c>
      <c r="V5530" s="6">
        <f>tbl_Raw_Data[[#This Row],[Discount_Pct]]*tbl_Raw_Data[[#This Row],[Gross_Amount]]/100</f>
        <v>39.631999999999998</v>
      </c>
      <c r="W5530" s="6">
        <f>tbl_Raw_Data[[#This Row],[Gross_Amount]]-tbl_Raw_Data[[#This Row],[Discount_Amount]]</f>
        <v>753.00800000000004</v>
      </c>
      <c r="X5530" s="6">
        <f>tbl_Raw_Data[[#This Row],[Net_Amount_Before_Tax]]*tbl_Raw_Data[[#This Row],[Tax_Pct]]/100</f>
        <v>135.54143999999999</v>
      </c>
      <c r="Y5530" s="6">
        <f>tbl_Raw_Data[[#This Row],[Net_Amount_Before_Tax]]+tbl_Raw_Data[[#This Row],[Tax_Amount]]</f>
        <v>888.54944</v>
      </c>
      <c r="Z5530" s="6">
        <f t="shared" si="434"/>
        <v>3</v>
      </c>
    </row>
    <row r="5531" spans="1:26" x14ac:dyDescent="0.3">
      <c r="A5531" s="23" t="s">
        <v>7628</v>
      </c>
      <c r="B5531" s="34">
        <v>45346</v>
      </c>
      <c r="C5531" s="23" t="s">
        <v>7629</v>
      </c>
      <c r="D5531" s="23" t="s">
        <v>159</v>
      </c>
      <c r="E5531" s="23" t="s">
        <v>47</v>
      </c>
      <c r="F5531" s="23">
        <v>400076</v>
      </c>
      <c r="G5531" s="23" t="s">
        <v>20</v>
      </c>
      <c r="H5531" s="23" t="s">
        <v>21</v>
      </c>
      <c r="I5531" s="23" t="s">
        <v>22</v>
      </c>
      <c r="J5531" s="23" t="s">
        <v>23</v>
      </c>
      <c r="K5531" s="23" t="s">
        <v>24</v>
      </c>
      <c r="L5531" s="23">
        <v>1</v>
      </c>
      <c r="M5531" s="23">
        <v>148.19999999999999</v>
      </c>
      <c r="N5531" s="23">
        <v>10</v>
      </c>
      <c r="O5531" s="23">
        <v>5</v>
      </c>
      <c r="P5531" s="23" t="s">
        <v>65</v>
      </c>
      <c r="Q5531" s="23" t="s">
        <v>34</v>
      </c>
      <c r="R5531" s="23">
        <f t="shared" si="430"/>
        <v>1</v>
      </c>
      <c r="S5531" s="23" t="str">
        <f t="shared" si="431"/>
        <v>ORD105530_20240224_CUST00348_MED024</v>
      </c>
      <c r="T5531" s="23">
        <f t="shared" si="432"/>
        <v>1</v>
      </c>
      <c r="U5531" s="6">
        <f t="shared" si="433"/>
        <v>148.19999999999999</v>
      </c>
      <c r="V5531" s="6">
        <f>tbl_Raw_Data[[#This Row],[Discount_Pct]]*tbl_Raw_Data[[#This Row],[Gross_Amount]]/100</f>
        <v>14.82</v>
      </c>
      <c r="W5531" s="6">
        <f>tbl_Raw_Data[[#This Row],[Gross_Amount]]-tbl_Raw_Data[[#This Row],[Discount_Amount]]</f>
        <v>133.38</v>
      </c>
      <c r="X5531" s="6">
        <f>tbl_Raw_Data[[#This Row],[Net_Amount_Before_Tax]]*tbl_Raw_Data[[#This Row],[Tax_Pct]]/100</f>
        <v>6.6689999999999996</v>
      </c>
      <c r="Y5531" s="6">
        <f>tbl_Raw_Data[[#This Row],[Net_Amount_Before_Tax]]+tbl_Raw_Data[[#This Row],[Tax_Amount]]</f>
        <v>140.04900000000001</v>
      </c>
      <c r="Z5531" s="6">
        <f t="shared" si="434"/>
        <v>2</v>
      </c>
    </row>
    <row r="5532" spans="1:26" x14ac:dyDescent="0.3">
      <c r="A5532" s="23" t="s">
        <v>7630</v>
      </c>
      <c r="B5532" s="34">
        <v>45995</v>
      </c>
      <c r="C5532" s="23" t="s">
        <v>6858</v>
      </c>
      <c r="D5532" s="23" t="s">
        <v>123</v>
      </c>
      <c r="E5532" s="23" t="s">
        <v>101</v>
      </c>
      <c r="F5532" s="23">
        <v>226010</v>
      </c>
      <c r="G5532" s="23" t="s">
        <v>160</v>
      </c>
      <c r="H5532" s="23" t="s">
        <v>161</v>
      </c>
      <c r="I5532" s="23" t="s">
        <v>50</v>
      </c>
      <c r="J5532" s="23" t="s">
        <v>23</v>
      </c>
      <c r="K5532" s="23" t="s">
        <v>24</v>
      </c>
      <c r="L5532" s="23">
        <v>1</v>
      </c>
      <c r="M5532" s="23">
        <v>150.62</v>
      </c>
      <c r="N5532" s="23">
        <v>10</v>
      </c>
      <c r="O5532" s="23">
        <v>5</v>
      </c>
      <c r="P5532" s="23" t="s">
        <v>89</v>
      </c>
      <c r="Q5532" s="23" t="s">
        <v>34</v>
      </c>
      <c r="R5532" s="23">
        <f t="shared" si="430"/>
        <v>1</v>
      </c>
      <c r="S5532" s="23" t="str">
        <f t="shared" si="431"/>
        <v>ORD105531_20251204_CUST01946_MED014</v>
      </c>
      <c r="T5532" s="23">
        <f t="shared" si="432"/>
        <v>1</v>
      </c>
      <c r="U5532" s="6">
        <f t="shared" si="433"/>
        <v>150.62</v>
      </c>
      <c r="V5532" s="6">
        <f>tbl_Raw_Data[[#This Row],[Discount_Pct]]*tbl_Raw_Data[[#This Row],[Gross_Amount]]/100</f>
        <v>15.062000000000001</v>
      </c>
      <c r="W5532" s="6">
        <f>tbl_Raw_Data[[#This Row],[Gross_Amount]]-tbl_Raw_Data[[#This Row],[Discount_Amount]]</f>
        <v>135.55799999999999</v>
      </c>
      <c r="X5532" s="6">
        <f>tbl_Raw_Data[[#This Row],[Net_Amount_Before_Tax]]*tbl_Raw_Data[[#This Row],[Tax_Pct]]/100</f>
        <v>6.7778999999999998</v>
      </c>
      <c r="Y5532" s="6">
        <f>tbl_Raw_Data[[#This Row],[Net_Amount_Before_Tax]]+tbl_Raw_Data[[#This Row],[Tax_Amount]]</f>
        <v>142.33589999999998</v>
      </c>
      <c r="Z5532" s="6">
        <f t="shared" si="434"/>
        <v>2</v>
      </c>
    </row>
    <row r="5533" spans="1:26" x14ac:dyDescent="0.3">
      <c r="A5533" s="23" t="s">
        <v>7631</v>
      </c>
      <c r="B5533" s="34">
        <v>45361</v>
      </c>
      <c r="C5533" s="23" t="s">
        <v>2420</v>
      </c>
      <c r="D5533" s="23" t="s">
        <v>87</v>
      </c>
      <c r="E5533" s="23" t="s">
        <v>88</v>
      </c>
      <c r="F5533" s="23">
        <v>600001</v>
      </c>
      <c r="G5533" s="23" t="s">
        <v>196</v>
      </c>
      <c r="H5533" s="23" t="s">
        <v>197</v>
      </c>
      <c r="I5533" s="23" t="s">
        <v>32</v>
      </c>
      <c r="J5533" s="23" t="s">
        <v>42</v>
      </c>
      <c r="K5533" s="23" t="s">
        <v>24</v>
      </c>
      <c r="L5533" s="23">
        <v>3</v>
      </c>
      <c r="M5533" s="23">
        <v>25.64</v>
      </c>
      <c r="N5533" s="23">
        <v>5</v>
      </c>
      <c r="O5533" s="23">
        <v>12</v>
      </c>
      <c r="P5533" s="23" t="s">
        <v>89</v>
      </c>
      <c r="Q5533" s="23" t="s">
        <v>34</v>
      </c>
      <c r="R5533" s="23">
        <f t="shared" si="430"/>
        <v>1</v>
      </c>
      <c r="S5533" s="23" t="str">
        <f t="shared" si="431"/>
        <v>ORD105532_20240310_CUST00708_MED011</v>
      </c>
      <c r="T5533" s="23">
        <f t="shared" si="432"/>
        <v>1</v>
      </c>
      <c r="U5533" s="6">
        <f t="shared" si="433"/>
        <v>76.92</v>
      </c>
      <c r="V5533" s="6">
        <f>tbl_Raw_Data[[#This Row],[Discount_Pct]]*tbl_Raw_Data[[#This Row],[Gross_Amount]]/100</f>
        <v>3.8460000000000001</v>
      </c>
      <c r="W5533" s="6">
        <f>tbl_Raw_Data[[#This Row],[Gross_Amount]]-tbl_Raw_Data[[#This Row],[Discount_Amount]]</f>
        <v>73.073999999999998</v>
      </c>
      <c r="X5533" s="6">
        <f>tbl_Raw_Data[[#This Row],[Net_Amount_Before_Tax]]*tbl_Raw_Data[[#This Row],[Tax_Pct]]/100</f>
        <v>8.7688799999999993</v>
      </c>
      <c r="Y5533" s="6">
        <f>tbl_Raw_Data[[#This Row],[Net_Amount_Before_Tax]]+tbl_Raw_Data[[#This Row],[Tax_Amount]]</f>
        <v>81.842879999999994</v>
      </c>
      <c r="Z5533" s="6">
        <f t="shared" si="434"/>
        <v>1</v>
      </c>
    </row>
    <row r="5534" spans="1:26" x14ac:dyDescent="0.3">
      <c r="A5534" s="23" t="s">
        <v>7632</v>
      </c>
      <c r="B5534" s="34">
        <v>45336</v>
      </c>
      <c r="C5534" s="23" t="s">
        <v>7633</v>
      </c>
      <c r="D5534" s="23" t="s">
        <v>92</v>
      </c>
      <c r="E5534" s="23" t="s">
        <v>93</v>
      </c>
      <c r="F5534" s="23">
        <v>560034</v>
      </c>
      <c r="G5534" s="23" t="s">
        <v>224</v>
      </c>
      <c r="H5534" s="23" t="s">
        <v>225</v>
      </c>
      <c r="I5534" s="23" t="s">
        <v>147</v>
      </c>
      <c r="J5534" s="23" t="s">
        <v>23</v>
      </c>
      <c r="K5534" s="23" t="s">
        <v>24</v>
      </c>
      <c r="L5534" s="23">
        <v>2</v>
      </c>
      <c r="M5534" s="23">
        <v>52.43</v>
      </c>
      <c r="N5534" s="23">
        <v>5</v>
      </c>
      <c r="O5534" s="23">
        <v>18</v>
      </c>
      <c r="P5534" s="23" t="s">
        <v>33</v>
      </c>
      <c r="Q5534" s="23" t="s">
        <v>34</v>
      </c>
      <c r="R5534" s="23">
        <f t="shared" si="430"/>
        <v>1</v>
      </c>
      <c r="S5534" s="23" t="str">
        <f t="shared" si="431"/>
        <v>ORD105533_20240214_CUST02395_MED015</v>
      </c>
      <c r="T5534" s="23">
        <f t="shared" si="432"/>
        <v>1</v>
      </c>
      <c r="U5534" s="6">
        <f t="shared" si="433"/>
        <v>104.86</v>
      </c>
      <c r="V5534" s="6">
        <f>tbl_Raw_Data[[#This Row],[Discount_Pct]]*tbl_Raw_Data[[#This Row],[Gross_Amount]]/100</f>
        <v>5.2429999999999994</v>
      </c>
      <c r="W5534" s="6">
        <f>tbl_Raw_Data[[#This Row],[Gross_Amount]]-tbl_Raw_Data[[#This Row],[Discount_Amount]]</f>
        <v>99.617000000000004</v>
      </c>
      <c r="X5534" s="6">
        <f>tbl_Raw_Data[[#This Row],[Net_Amount_Before_Tax]]*tbl_Raw_Data[[#This Row],[Tax_Pct]]/100</f>
        <v>17.931059999999999</v>
      </c>
      <c r="Y5534" s="6">
        <f>tbl_Raw_Data[[#This Row],[Net_Amount_Before_Tax]]+tbl_Raw_Data[[#This Row],[Tax_Amount]]</f>
        <v>117.54806000000001</v>
      </c>
      <c r="Z5534" s="6">
        <f t="shared" si="434"/>
        <v>1</v>
      </c>
    </row>
    <row r="5535" spans="1:26" x14ac:dyDescent="0.3">
      <c r="A5535" s="23" t="s">
        <v>7634</v>
      </c>
      <c r="B5535" s="34">
        <v>45573</v>
      </c>
      <c r="C5535" s="23" t="s">
        <v>7635</v>
      </c>
      <c r="D5535" s="23" t="s">
        <v>52</v>
      </c>
      <c r="E5535" s="23" t="s">
        <v>52</v>
      </c>
      <c r="F5535" s="23">
        <v>160001</v>
      </c>
      <c r="G5535" s="23" t="s">
        <v>119</v>
      </c>
      <c r="H5535" s="23" t="s">
        <v>120</v>
      </c>
      <c r="I5535" s="23" t="s">
        <v>32</v>
      </c>
      <c r="J5535" s="23" t="s">
        <v>64</v>
      </c>
      <c r="K5535" s="23" t="s">
        <v>57</v>
      </c>
      <c r="L5535" s="23">
        <v>2</v>
      </c>
      <c r="M5535" s="23">
        <v>62.75</v>
      </c>
      <c r="N5535" s="23">
        <v>0</v>
      </c>
      <c r="O5535" s="23">
        <v>12</v>
      </c>
      <c r="P5535" s="23" t="s">
        <v>58</v>
      </c>
      <c r="Q5535" s="23" t="s">
        <v>44</v>
      </c>
      <c r="R5535" s="23">
        <f t="shared" si="430"/>
        <v>1</v>
      </c>
      <c r="S5535" s="23" t="str">
        <f t="shared" si="431"/>
        <v>ORD105534_20241008_CUST00731_MED010</v>
      </c>
      <c r="T5535" s="23">
        <f t="shared" si="432"/>
        <v>1</v>
      </c>
      <c r="U5535" s="6">
        <f t="shared" si="433"/>
        <v>125.5</v>
      </c>
      <c r="V5535" s="6">
        <f>tbl_Raw_Data[[#This Row],[Discount_Pct]]*tbl_Raw_Data[[#This Row],[Gross_Amount]]/100</f>
        <v>0</v>
      </c>
      <c r="W5535" s="6">
        <f>tbl_Raw_Data[[#This Row],[Gross_Amount]]-tbl_Raw_Data[[#This Row],[Discount_Amount]]</f>
        <v>125.5</v>
      </c>
      <c r="X5535" s="6">
        <f>tbl_Raw_Data[[#This Row],[Net_Amount_Before_Tax]]*tbl_Raw_Data[[#This Row],[Tax_Pct]]/100</f>
        <v>15.06</v>
      </c>
      <c r="Y5535" s="6">
        <f>tbl_Raw_Data[[#This Row],[Net_Amount_Before_Tax]]+tbl_Raw_Data[[#This Row],[Tax_Amount]]</f>
        <v>140.56</v>
      </c>
      <c r="Z5535" s="6">
        <f t="shared" si="434"/>
        <v>1</v>
      </c>
    </row>
    <row r="5536" spans="1:26" x14ac:dyDescent="0.3">
      <c r="A5536" s="23" t="s">
        <v>7636</v>
      </c>
      <c r="B5536" s="34">
        <v>45969</v>
      </c>
      <c r="C5536" s="23" t="s">
        <v>600</v>
      </c>
      <c r="D5536" s="23" t="s">
        <v>130</v>
      </c>
      <c r="E5536" s="23" t="s">
        <v>131</v>
      </c>
      <c r="F5536" s="23">
        <v>700091</v>
      </c>
      <c r="G5536" s="23" t="s">
        <v>138</v>
      </c>
      <c r="H5536" s="23" t="s">
        <v>139</v>
      </c>
      <c r="I5536" s="23" t="s">
        <v>50</v>
      </c>
      <c r="J5536" s="23" t="s">
        <v>140</v>
      </c>
      <c r="K5536" s="23" t="s">
        <v>24</v>
      </c>
      <c r="L5536" s="23">
        <v>2</v>
      </c>
      <c r="M5536" s="23">
        <v>167.84</v>
      </c>
      <c r="N5536" s="23">
        <v>15</v>
      </c>
      <c r="O5536" s="23">
        <v>5</v>
      </c>
      <c r="P5536" s="23" t="s">
        <v>58</v>
      </c>
      <c r="Q5536" s="23" t="s">
        <v>34</v>
      </c>
      <c r="R5536" s="23">
        <f t="shared" si="430"/>
        <v>1</v>
      </c>
      <c r="S5536" s="23" t="str">
        <f t="shared" si="431"/>
        <v>ORD105535_20251108_CUST01197_MED013</v>
      </c>
      <c r="T5536" s="23">
        <f t="shared" si="432"/>
        <v>1</v>
      </c>
      <c r="U5536" s="6">
        <f t="shared" si="433"/>
        <v>335.68</v>
      </c>
      <c r="V5536" s="6">
        <f>tbl_Raw_Data[[#This Row],[Discount_Pct]]*tbl_Raw_Data[[#This Row],[Gross_Amount]]/100</f>
        <v>50.351999999999997</v>
      </c>
      <c r="W5536" s="6">
        <f>tbl_Raw_Data[[#This Row],[Gross_Amount]]-tbl_Raw_Data[[#This Row],[Discount_Amount]]</f>
        <v>285.32800000000003</v>
      </c>
      <c r="X5536" s="6">
        <f>tbl_Raw_Data[[#This Row],[Net_Amount_Before_Tax]]*tbl_Raw_Data[[#This Row],[Tax_Pct]]/100</f>
        <v>14.266400000000001</v>
      </c>
      <c r="Y5536" s="6">
        <f>tbl_Raw_Data[[#This Row],[Net_Amount_Before_Tax]]+tbl_Raw_Data[[#This Row],[Tax_Amount]]</f>
        <v>299.59440000000001</v>
      </c>
      <c r="Z5536" s="6">
        <f t="shared" si="434"/>
        <v>6</v>
      </c>
    </row>
    <row r="5537" spans="1:26" x14ac:dyDescent="0.3">
      <c r="A5537" s="23" t="s">
        <v>7637</v>
      </c>
      <c r="B5537" s="34">
        <v>45444</v>
      </c>
      <c r="C5537" s="23" t="s">
        <v>7638</v>
      </c>
      <c r="D5537" s="23" t="s">
        <v>183</v>
      </c>
      <c r="E5537" s="23" t="s">
        <v>184</v>
      </c>
      <c r="F5537" s="23">
        <v>122016</v>
      </c>
      <c r="G5537" s="23" t="s">
        <v>256</v>
      </c>
      <c r="H5537" s="23" t="s">
        <v>257</v>
      </c>
      <c r="I5537" s="23" t="s">
        <v>22</v>
      </c>
      <c r="J5537" s="23" t="s">
        <v>258</v>
      </c>
      <c r="K5537" s="23" t="s">
        <v>57</v>
      </c>
      <c r="L5537" s="23">
        <v>3</v>
      </c>
      <c r="M5537" s="23">
        <v>69.5</v>
      </c>
      <c r="N5537" s="23">
        <v>10</v>
      </c>
      <c r="O5537" s="23">
        <v>12</v>
      </c>
      <c r="P5537" s="23" t="s">
        <v>25</v>
      </c>
      <c r="Q5537" s="23" t="s">
        <v>26</v>
      </c>
      <c r="R5537" s="23">
        <f t="shared" si="430"/>
        <v>1</v>
      </c>
      <c r="S5537" s="23" t="str">
        <f t="shared" si="431"/>
        <v>ORD105536_20240601_CUST00539_MED025</v>
      </c>
      <c r="T5537" s="23">
        <f t="shared" si="432"/>
        <v>1</v>
      </c>
      <c r="U5537" s="6">
        <f t="shared" si="433"/>
        <v>208.5</v>
      </c>
      <c r="V5537" s="6">
        <f>tbl_Raw_Data[[#This Row],[Discount_Pct]]*tbl_Raw_Data[[#This Row],[Gross_Amount]]/100</f>
        <v>20.85</v>
      </c>
      <c r="W5537" s="6">
        <f>tbl_Raw_Data[[#This Row],[Gross_Amount]]-tbl_Raw_Data[[#This Row],[Discount_Amount]]</f>
        <v>187.65</v>
      </c>
      <c r="X5537" s="6">
        <f>tbl_Raw_Data[[#This Row],[Net_Amount_Before_Tax]]*tbl_Raw_Data[[#This Row],[Tax_Pct]]/100</f>
        <v>22.518000000000001</v>
      </c>
      <c r="Y5537" s="6">
        <f>tbl_Raw_Data[[#This Row],[Net_Amount_Before_Tax]]+tbl_Raw_Data[[#This Row],[Tax_Amount]]</f>
        <v>210.16800000000001</v>
      </c>
      <c r="Z5537" s="6">
        <f t="shared" si="434"/>
        <v>0</v>
      </c>
    </row>
    <row r="5538" spans="1:26" x14ac:dyDescent="0.3">
      <c r="A5538" s="23" t="s">
        <v>7639</v>
      </c>
      <c r="B5538" s="34">
        <v>45538</v>
      </c>
      <c r="C5538" s="23" t="s">
        <v>5479</v>
      </c>
      <c r="D5538" s="23" t="s">
        <v>37</v>
      </c>
      <c r="E5538" s="23" t="s">
        <v>38</v>
      </c>
      <c r="F5538" s="23">
        <v>452016</v>
      </c>
      <c r="G5538" s="23" t="s">
        <v>119</v>
      </c>
      <c r="H5538" s="23" t="s">
        <v>120</v>
      </c>
      <c r="I5538" s="23" t="s">
        <v>32</v>
      </c>
      <c r="J5538" s="23" t="s">
        <v>64</v>
      </c>
      <c r="K5538" s="23" t="s">
        <v>57</v>
      </c>
      <c r="L5538" s="23">
        <v>3</v>
      </c>
      <c r="M5538" s="23">
        <v>66.83</v>
      </c>
      <c r="N5538" s="23">
        <v>0</v>
      </c>
      <c r="O5538" s="23">
        <v>12</v>
      </c>
      <c r="P5538" s="23" t="s">
        <v>25</v>
      </c>
      <c r="Q5538" s="23" t="s">
        <v>34</v>
      </c>
      <c r="R5538" s="23">
        <f t="shared" si="430"/>
        <v>1</v>
      </c>
      <c r="S5538" s="23" t="str">
        <f t="shared" si="431"/>
        <v>ORD105537_20240903_CUST00853_MED010</v>
      </c>
      <c r="T5538" s="23">
        <f t="shared" si="432"/>
        <v>1</v>
      </c>
      <c r="U5538" s="6">
        <f t="shared" si="433"/>
        <v>200.49</v>
      </c>
      <c r="V5538" s="6">
        <f>tbl_Raw_Data[[#This Row],[Discount_Pct]]*tbl_Raw_Data[[#This Row],[Gross_Amount]]/100</f>
        <v>0</v>
      </c>
      <c r="W5538" s="6">
        <f>tbl_Raw_Data[[#This Row],[Gross_Amount]]-tbl_Raw_Data[[#This Row],[Discount_Amount]]</f>
        <v>200.49</v>
      </c>
      <c r="X5538" s="6">
        <f>tbl_Raw_Data[[#This Row],[Net_Amount_Before_Tax]]*tbl_Raw_Data[[#This Row],[Tax_Pct]]/100</f>
        <v>24.058800000000002</v>
      </c>
      <c r="Y5538" s="6">
        <f>tbl_Raw_Data[[#This Row],[Net_Amount_Before_Tax]]+tbl_Raw_Data[[#This Row],[Tax_Amount]]</f>
        <v>224.5488</v>
      </c>
      <c r="Z5538" s="6">
        <f t="shared" si="434"/>
        <v>1</v>
      </c>
    </row>
    <row r="5539" spans="1:26" x14ac:dyDescent="0.3">
      <c r="A5539" s="23" t="s">
        <v>7640</v>
      </c>
      <c r="B5539" s="34">
        <v>45961</v>
      </c>
      <c r="C5539" s="23" t="s">
        <v>7641</v>
      </c>
      <c r="D5539" s="23" t="s">
        <v>100</v>
      </c>
      <c r="E5539" s="23" t="s">
        <v>101</v>
      </c>
      <c r="F5539" s="23">
        <v>201307</v>
      </c>
      <c r="G5539" s="23" t="s">
        <v>132</v>
      </c>
      <c r="H5539" s="23" t="s">
        <v>133</v>
      </c>
      <c r="I5539" s="23" t="s">
        <v>134</v>
      </c>
      <c r="J5539" s="23" t="s">
        <v>135</v>
      </c>
      <c r="K5539" s="23" t="s">
        <v>57</v>
      </c>
      <c r="L5539" s="23">
        <v>5</v>
      </c>
      <c r="M5539" s="23">
        <v>80.569999999999993</v>
      </c>
      <c r="N5539" s="23">
        <v>5</v>
      </c>
      <c r="O5539" s="23">
        <v>18</v>
      </c>
      <c r="P5539" s="23" t="s">
        <v>89</v>
      </c>
      <c r="Q5539" s="23" t="s">
        <v>34</v>
      </c>
      <c r="R5539" s="23">
        <f t="shared" si="430"/>
        <v>1</v>
      </c>
      <c r="S5539" s="23" t="str">
        <f t="shared" si="431"/>
        <v>ORD105538_20251031_CUST00084_MED007</v>
      </c>
      <c r="T5539" s="23">
        <f t="shared" si="432"/>
        <v>1</v>
      </c>
      <c r="U5539" s="6">
        <f t="shared" si="433"/>
        <v>402.84999999999997</v>
      </c>
      <c r="V5539" s="6">
        <f>tbl_Raw_Data[[#This Row],[Discount_Pct]]*tbl_Raw_Data[[#This Row],[Gross_Amount]]/100</f>
        <v>20.142499999999998</v>
      </c>
      <c r="W5539" s="6">
        <f>tbl_Raw_Data[[#This Row],[Gross_Amount]]-tbl_Raw_Data[[#This Row],[Discount_Amount]]</f>
        <v>382.70749999999998</v>
      </c>
      <c r="X5539" s="6">
        <f>tbl_Raw_Data[[#This Row],[Net_Amount_Before_Tax]]*tbl_Raw_Data[[#This Row],[Tax_Pct]]/100</f>
        <v>68.887349999999998</v>
      </c>
      <c r="Y5539" s="6">
        <f>tbl_Raw_Data[[#This Row],[Net_Amount_Before_Tax]]+tbl_Raw_Data[[#This Row],[Tax_Amount]]</f>
        <v>451.59484999999995</v>
      </c>
      <c r="Z5539" s="6">
        <f t="shared" si="434"/>
        <v>2</v>
      </c>
    </row>
    <row r="5540" spans="1:26" x14ac:dyDescent="0.3">
      <c r="A5540" s="23" t="s">
        <v>7642</v>
      </c>
      <c r="B5540" s="34">
        <v>45862</v>
      </c>
      <c r="C5540" s="23" t="s">
        <v>521</v>
      </c>
      <c r="D5540" s="23" t="s">
        <v>87</v>
      </c>
      <c r="E5540" s="23" t="s">
        <v>88</v>
      </c>
      <c r="F5540" s="23">
        <v>600018</v>
      </c>
      <c r="G5540" s="23" t="s">
        <v>39</v>
      </c>
      <c r="H5540" s="23" t="s">
        <v>40</v>
      </c>
      <c r="I5540" s="23" t="s">
        <v>41</v>
      </c>
      <c r="J5540" s="23" t="s">
        <v>42</v>
      </c>
      <c r="K5540" s="23" t="s">
        <v>24</v>
      </c>
      <c r="L5540" s="23">
        <v>4</v>
      </c>
      <c r="M5540" s="23">
        <v>27.64</v>
      </c>
      <c r="N5540" s="23">
        <v>5</v>
      </c>
      <c r="O5540" s="23">
        <v>12</v>
      </c>
      <c r="P5540" s="23" t="s">
        <v>58</v>
      </c>
      <c r="Q5540" s="23" t="s">
        <v>26</v>
      </c>
      <c r="R5540" s="23">
        <f t="shared" si="430"/>
        <v>1</v>
      </c>
      <c r="S5540" s="23" t="str">
        <f t="shared" si="431"/>
        <v>ORD105539_20250724_CUST01242_MED001</v>
      </c>
      <c r="T5540" s="23">
        <f t="shared" si="432"/>
        <v>1</v>
      </c>
      <c r="U5540" s="6">
        <f t="shared" si="433"/>
        <v>110.56</v>
      </c>
      <c r="V5540" s="6">
        <f>tbl_Raw_Data[[#This Row],[Discount_Pct]]*tbl_Raw_Data[[#This Row],[Gross_Amount]]/100</f>
        <v>5.5279999999999996</v>
      </c>
      <c r="W5540" s="6">
        <f>tbl_Raw_Data[[#This Row],[Gross_Amount]]-tbl_Raw_Data[[#This Row],[Discount_Amount]]</f>
        <v>105.032</v>
      </c>
      <c r="X5540" s="6">
        <f>tbl_Raw_Data[[#This Row],[Net_Amount_Before_Tax]]*tbl_Raw_Data[[#This Row],[Tax_Pct]]/100</f>
        <v>12.60384</v>
      </c>
      <c r="Y5540" s="6">
        <f>tbl_Raw_Data[[#This Row],[Net_Amount_Before_Tax]]+tbl_Raw_Data[[#This Row],[Tax_Amount]]</f>
        <v>117.63584</v>
      </c>
      <c r="Z5540" s="6">
        <f t="shared" si="434"/>
        <v>3</v>
      </c>
    </row>
    <row r="5541" spans="1:26" x14ac:dyDescent="0.3">
      <c r="A5541" s="23" t="s">
        <v>7643</v>
      </c>
      <c r="B5541" s="34">
        <v>45574</v>
      </c>
      <c r="C5541" s="23" t="s">
        <v>6734</v>
      </c>
      <c r="D5541" s="23" t="s">
        <v>80</v>
      </c>
      <c r="E5541" s="23" t="s">
        <v>81</v>
      </c>
      <c r="F5541" s="23">
        <v>395017</v>
      </c>
      <c r="G5541" s="23" t="s">
        <v>119</v>
      </c>
      <c r="H5541" s="23" t="s">
        <v>120</v>
      </c>
      <c r="I5541" s="23" t="s">
        <v>32</v>
      </c>
      <c r="J5541" s="23" t="s">
        <v>64</v>
      </c>
      <c r="K5541" s="23" t="s">
        <v>57</v>
      </c>
      <c r="L5541" s="23">
        <v>1</v>
      </c>
      <c r="M5541" s="23">
        <v>78.14</v>
      </c>
      <c r="N5541" s="23">
        <v>15</v>
      </c>
      <c r="O5541" s="23">
        <v>12</v>
      </c>
      <c r="P5541" s="23" t="s">
        <v>25</v>
      </c>
      <c r="Q5541" s="23" t="s">
        <v>34</v>
      </c>
      <c r="R5541" s="23">
        <f t="shared" si="430"/>
        <v>1</v>
      </c>
      <c r="S5541" s="23" t="str">
        <f t="shared" si="431"/>
        <v>ORD105540_20241009_CUST02532_MED010</v>
      </c>
      <c r="T5541" s="23">
        <f t="shared" si="432"/>
        <v>1</v>
      </c>
      <c r="U5541" s="6">
        <f t="shared" si="433"/>
        <v>78.14</v>
      </c>
      <c r="V5541" s="6">
        <f>tbl_Raw_Data[[#This Row],[Discount_Pct]]*tbl_Raw_Data[[#This Row],[Gross_Amount]]/100</f>
        <v>11.720999999999998</v>
      </c>
      <c r="W5541" s="6">
        <f>tbl_Raw_Data[[#This Row],[Gross_Amount]]-tbl_Raw_Data[[#This Row],[Discount_Amount]]</f>
        <v>66.418999999999997</v>
      </c>
      <c r="X5541" s="6">
        <f>tbl_Raw_Data[[#This Row],[Net_Amount_Before_Tax]]*tbl_Raw_Data[[#This Row],[Tax_Pct]]/100</f>
        <v>7.9702799999999998</v>
      </c>
      <c r="Y5541" s="6">
        <f>tbl_Raw_Data[[#This Row],[Net_Amount_Before_Tax]]+tbl_Raw_Data[[#This Row],[Tax_Amount]]</f>
        <v>74.389279999999999</v>
      </c>
      <c r="Z5541" s="6">
        <f t="shared" si="434"/>
        <v>2</v>
      </c>
    </row>
    <row r="5542" spans="1:26" x14ac:dyDescent="0.3">
      <c r="A5542" s="23" t="s">
        <v>7644</v>
      </c>
      <c r="B5542" s="34">
        <v>45626</v>
      </c>
      <c r="C5542" s="23" t="s">
        <v>7645</v>
      </c>
      <c r="D5542" s="23" t="s">
        <v>46</v>
      </c>
      <c r="E5542" s="23" t="s">
        <v>47</v>
      </c>
      <c r="F5542" s="23">
        <v>411001</v>
      </c>
      <c r="G5542" s="23" t="s">
        <v>74</v>
      </c>
      <c r="H5542" s="23" t="s">
        <v>75</v>
      </c>
      <c r="I5542" s="23" t="s">
        <v>76</v>
      </c>
      <c r="J5542" s="23" t="s">
        <v>77</v>
      </c>
      <c r="K5542" s="23" t="s">
        <v>57</v>
      </c>
      <c r="L5542" s="23">
        <v>4</v>
      </c>
      <c r="M5542" s="23">
        <v>65.16</v>
      </c>
      <c r="N5542" s="23">
        <v>0</v>
      </c>
      <c r="O5542" s="23">
        <v>18</v>
      </c>
      <c r="P5542" s="23" t="s">
        <v>33</v>
      </c>
      <c r="Q5542" s="23" t="s">
        <v>34</v>
      </c>
      <c r="R5542" s="23">
        <f t="shared" si="430"/>
        <v>1</v>
      </c>
      <c r="S5542" s="23" t="str">
        <f t="shared" si="431"/>
        <v>ORD105541_20241130_CUST00336_MED008</v>
      </c>
      <c r="T5542" s="23">
        <f t="shared" si="432"/>
        <v>1</v>
      </c>
      <c r="U5542" s="6">
        <f t="shared" si="433"/>
        <v>260.64</v>
      </c>
      <c r="V5542" s="6">
        <f>tbl_Raw_Data[[#This Row],[Discount_Pct]]*tbl_Raw_Data[[#This Row],[Gross_Amount]]/100</f>
        <v>0</v>
      </c>
      <c r="W5542" s="6">
        <f>tbl_Raw_Data[[#This Row],[Gross_Amount]]-tbl_Raw_Data[[#This Row],[Discount_Amount]]</f>
        <v>260.64</v>
      </c>
      <c r="X5542" s="6">
        <f>tbl_Raw_Data[[#This Row],[Net_Amount_Before_Tax]]*tbl_Raw_Data[[#This Row],[Tax_Pct]]/100</f>
        <v>46.915199999999999</v>
      </c>
      <c r="Y5542" s="6">
        <f>tbl_Raw_Data[[#This Row],[Net_Amount_Before_Tax]]+tbl_Raw_Data[[#This Row],[Tax_Amount]]</f>
        <v>307.55520000000001</v>
      </c>
      <c r="Z5542" s="6">
        <f t="shared" si="434"/>
        <v>2</v>
      </c>
    </row>
    <row r="5543" spans="1:26" x14ac:dyDescent="0.3">
      <c r="A5543" s="23" t="s">
        <v>7646</v>
      </c>
      <c r="B5543" s="34">
        <v>45424</v>
      </c>
      <c r="C5543" s="23" t="s">
        <v>6424</v>
      </c>
      <c r="D5543" s="23" t="s">
        <v>52</v>
      </c>
      <c r="E5543" s="23" t="s">
        <v>52</v>
      </c>
      <c r="F5543" s="23">
        <v>160017</v>
      </c>
      <c r="G5543" s="23" t="s">
        <v>30</v>
      </c>
      <c r="H5543" s="23" t="s">
        <v>31</v>
      </c>
      <c r="I5543" s="23" t="s">
        <v>32</v>
      </c>
      <c r="J5543" s="23" t="s">
        <v>23</v>
      </c>
      <c r="K5543" s="23" t="s">
        <v>24</v>
      </c>
      <c r="L5543" s="23">
        <v>1</v>
      </c>
      <c r="M5543" s="23">
        <v>153.72</v>
      </c>
      <c r="N5543" s="23">
        <v>0</v>
      </c>
      <c r="O5543" s="23">
        <v>18</v>
      </c>
      <c r="P5543" s="23" t="s">
        <v>89</v>
      </c>
      <c r="Q5543" s="23" t="s">
        <v>90</v>
      </c>
      <c r="R5543" s="23">
        <f t="shared" si="430"/>
        <v>1</v>
      </c>
      <c r="S5543" s="23" t="str">
        <f t="shared" si="431"/>
        <v>ORD105542_20240512_CUST01021_MED017</v>
      </c>
      <c r="T5543" s="23">
        <f t="shared" si="432"/>
        <v>1</v>
      </c>
      <c r="U5543" s="6">
        <f t="shared" si="433"/>
        <v>153.72</v>
      </c>
      <c r="V5543" s="6">
        <f>tbl_Raw_Data[[#This Row],[Discount_Pct]]*tbl_Raw_Data[[#This Row],[Gross_Amount]]/100</f>
        <v>0</v>
      </c>
      <c r="W5543" s="6">
        <f>tbl_Raw_Data[[#This Row],[Gross_Amount]]-tbl_Raw_Data[[#This Row],[Discount_Amount]]</f>
        <v>153.72</v>
      </c>
      <c r="X5543" s="6">
        <f>tbl_Raw_Data[[#This Row],[Net_Amount_Before_Tax]]*tbl_Raw_Data[[#This Row],[Tax_Pct]]/100</f>
        <v>27.669599999999999</v>
      </c>
      <c r="Y5543" s="6">
        <f>tbl_Raw_Data[[#This Row],[Net_Amount_Before_Tax]]+tbl_Raw_Data[[#This Row],[Tax_Amount]]</f>
        <v>181.3896</v>
      </c>
      <c r="Z5543" s="6">
        <f t="shared" si="434"/>
        <v>0</v>
      </c>
    </row>
    <row r="5544" spans="1:26" x14ac:dyDescent="0.3">
      <c r="A5544" s="23" t="s">
        <v>7647</v>
      </c>
      <c r="B5544" s="34">
        <v>45723</v>
      </c>
      <c r="C5544" s="23" t="s">
        <v>255</v>
      </c>
      <c r="D5544" s="23" t="s">
        <v>142</v>
      </c>
      <c r="E5544" s="23" t="s">
        <v>81</v>
      </c>
      <c r="F5544" s="23">
        <v>380054</v>
      </c>
      <c r="G5544" s="23" t="s">
        <v>20</v>
      </c>
      <c r="H5544" s="23" t="s">
        <v>21</v>
      </c>
      <c r="I5544" s="23" t="s">
        <v>22</v>
      </c>
      <c r="J5544" s="23" t="s">
        <v>23</v>
      </c>
      <c r="K5544" s="23" t="s">
        <v>24</v>
      </c>
      <c r="L5544" s="23">
        <v>3</v>
      </c>
      <c r="M5544" s="23">
        <v>123.86</v>
      </c>
      <c r="N5544" s="23">
        <v>5</v>
      </c>
      <c r="O5544" s="23">
        <v>5</v>
      </c>
      <c r="P5544" s="23" t="s">
        <v>43</v>
      </c>
      <c r="Q5544" s="23" t="s">
        <v>34</v>
      </c>
      <c r="R5544" s="23">
        <f t="shared" si="430"/>
        <v>1</v>
      </c>
      <c r="S5544" s="23" t="str">
        <f t="shared" si="431"/>
        <v>ORD105543_20250307_CUST02613_MED024</v>
      </c>
      <c r="T5544" s="23">
        <f t="shared" si="432"/>
        <v>1</v>
      </c>
      <c r="U5544" s="6">
        <f t="shared" si="433"/>
        <v>371.58</v>
      </c>
      <c r="V5544" s="6">
        <f>tbl_Raw_Data[[#This Row],[Discount_Pct]]*tbl_Raw_Data[[#This Row],[Gross_Amount]]/100</f>
        <v>18.578999999999997</v>
      </c>
      <c r="W5544" s="6">
        <f>tbl_Raw_Data[[#This Row],[Gross_Amount]]-tbl_Raw_Data[[#This Row],[Discount_Amount]]</f>
        <v>353.00099999999998</v>
      </c>
      <c r="X5544" s="6">
        <f>tbl_Raw_Data[[#This Row],[Net_Amount_Before_Tax]]*tbl_Raw_Data[[#This Row],[Tax_Pct]]/100</f>
        <v>17.65005</v>
      </c>
      <c r="Y5544" s="6">
        <f>tbl_Raw_Data[[#This Row],[Net_Amount_Before_Tax]]+tbl_Raw_Data[[#This Row],[Tax_Amount]]</f>
        <v>370.65105</v>
      </c>
      <c r="Z5544" s="6">
        <f t="shared" si="434"/>
        <v>1</v>
      </c>
    </row>
    <row r="5545" spans="1:26" x14ac:dyDescent="0.3">
      <c r="A5545" s="23" t="s">
        <v>7648</v>
      </c>
      <c r="B5545" s="34">
        <v>45444</v>
      </c>
      <c r="C5545" s="23" t="s">
        <v>758</v>
      </c>
      <c r="D5545" s="23" t="s">
        <v>92</v>
      </c>
      <c r="E5545" s="23" t="s">
        <v>93</v>
      </c>
      <c r="F5545" s="23">
        <v>560034</v>
      </c>
      <c r="G5545" s="23" t="s">
        <v>61</v>
      </c>
      <c r="H5545" s="23" t="s">
        <v>62</v>
      </c>
      <c r="I5545" s="23" t="s">
        <v>63</v>
      </c>
      <c r="J5545" s="23" t="s">
        <v>64</v>
      </c>
      <c r="K5545" s="23" t="s">
        <v>57</v>
      </c>
      <c r="L5545" s="23">
        <v>1</v>
      </c>
      <c r="M5545" s="23">
        <v>113.06</v>
      </c>
      <c r="N5545" s="23">
        <v>5</v>
      </c>
      <c r="O5545" s="23">
        <v>5</v>
      </c>
      <c r="P5545" s="23" t="s">
        <v>65</v>
      </c>
      <c r="Q5545" s="23" t="s">
        <v>34</v>
      </c>
      <c r="R5545" s="23">
        <f t="shared" si="430"/>
        <v>1</v>
      </c>
      <c r="S5545" s="23" t="str">
        <f t="shared" si="431"/>
        <v>ORD105544_20240601_CUST00742_MED004</v>
      </c>
      <c r="T5545" s="23">
        <f t="shared" si="432"/>
        <v>1</v>
      </c>
      <c r="U5545" s="6">
        <f t="shared" si="433"/>
        <v>113.06</v>
      </c>
      <c r="V5545" s="6">
        <f>tbl_Raw_Data[[#This Row],[Discount_Pct]]*tbl_Raw_Data[[#This Row],[Gross_Amount]]/100</f>
        <v>5.6529999999999996</v>
      </c>
      <c r="W5545" s="6">
        <f>tbl_Raw_Data[[#This Row],[Gross_Amount]]-tbl_Raw_Data[[#This Row],[Discount_Amount]]</f>
        <v>107.407</v>
      </c>
      <c r="X5545" s="6">
        <f>tbl_Raw_Data[[#This Row],[Net_Amount_Before_Tax]]*tbl_Raw_Data[[#This Row],[Tax_Pct]]/100</f>
        <v>5.3703499999999993</v>
      </c>
      <c r="Y5545" s="6">
        <f>tbl_Raw_Data[[#This Row],[Net_Amount_Before_Tax]]+tbl_Raw_Data[[#This Row],[Tax_Amount]]</f>
        <v>112.77735</v>
      </c>
      <c r="Z5545" s="6">
        <f t="shared" si="434"/>
        <v>5</v>
      </c>
    </row>
    <row r="5546" spans="1:26" x14ac:dyDescent="0.3">
      <c r="A5546" s="23" t="s">
        <v>7649</v>
      </c>
      <c r="B5546" s="34">
        <v>45470</v>
      </c>
      <c r="C5546" s="23" t="s">
        <v>3680</v>
      </c>
      <c r="D5546" s="23" t="s">
        <v>80</v>
      </c>
      <c r="E5546" s="23" t="s">
        <v>81</v>
      </c>
      <c r="F5546" s="23">
        <v>395003</v>
      </c>
      <c r="G5546" s="23" t="s">
        <v>107</v>
      </c>
      <c r="H5546" s="23" t="s">
        <v>108</v>
      </c>
      <c r="I5546" s="23" t="s">
        <v>63</v>
      </c>
      <c r="J5546" s="23" t="s">
        <v>42</v>
      </c>
      <c r="K5546" s="23" t="s">
        <v>57</v>
      </c>
      <c r="L5546" s="23">
        <v>1</v>
      </c>
      <c r="M5546" s="23">
        <v>96.29</v>
      </c>
      <c r="N5546" s="23">
        <v>0</v>
      </c>
      <c r="O5546" s="23">
        <v>5</v>
      </c>
      <c r="P5546" s="23" t="s">
        <v>65</v>
      </c>
      <c r="Q5546" s="23" t="s">
        <v>34</v>
      </c>
      <c r="R5546" s="23">
        <f t="shared" si="430"/>
        <v>1</v>
      </c>
      <c r="S5546" s="23" t="str">
        <f t="shared" si="431"/>
        <v>ORD105545_20240627_CUST02937_MED005</v>
      </c>
      <c r="T5546" s="23">
        <f t="shared" si="432"/>
        <v>1</v>
      </c>
      <c r="U5546" s="6">
        <f t="shared" si="433"/>
        <v>96.29</v>
      </c>
      <c r="V5546" s="6">
        <f>tbl_Raw_Data[[#This Row],[Discount_Pct]]*tbl_Raw_Data[[#This Row],[Gross_Amount]]/100</f>
        <v>0</v>
      </c>
      <c r="W5546" s="6">
        <f>tbl_Raw_Data[[#This Row],[Gross_Amount]]-tbl_Raw_Data[[#This Row],[Discount_Amount]]</f>
        <v>96.29</v>
      </c>
      <c r="X5546" s="6">
        <f>tbl_Raw_Data[[#This Row],[Net_Amount_Before_Tax]]*tbl_Raw_Data[[#This Row],[Tax_Pct]]/100</f>
        <v>4.8145000000000007</v>
      </c>
      <c r="Y5546" s="6">
        <f>tbl_Raw_Data[[#This Row],[Net_Amount_Before_Tax]]+tbl_Raw_Data[[#This Row],[Tax_Amount]]</f>
        <v>101.1045</v>
      </c>
      <c r="Z5546" s="6">
        <f t="shared" si="434"/>
        <v>2</v>
      </c>
    </row>
    <row r="5547" spans="1:26" x14ac:dyDescent="0.3">
      <c r="A5547" s="23" t="s">
        <v>7650</v>
      </c>
      <c r="B5547" s="34">
        <v>45693</v>
      </c>
      <c r="C5547" s="23" t="s">
        <v>5547</v>
      </c>
      <c r="D5547" s="23" t="s">
        <v>19</v>
      </c>
      <c r="E5547" s="23" t="s">
        <v>19</v>
      </c>
      <c r="F5547" s="23">
        <v>110029</v>
      </c>
      <c r="G5547" s="23" t="s">
        <v>30</v>
      </c>
      <c r="H5547" s="23" t="s">
        <v>31</v>
      </c>
      <c r="I5547" s="23" t="s">
        <v>32</v>
      </c>
      <c r="J5547" s="23" t="s">
        <v>23</v>
      </c>
      <c r="K5547" s="23" t="s">
        <v>24</v>
      </c>
      <c r="L5547" s="23">
        <v>1</v>
      </c>
      <c r="M5547" s="23">
        <v>137.94</v>
      </c>
      <c r="N5547" s="23">
        <v>10</v>
      </c>
      <c r="O5547" s="23">
        <v>5</v>
      </c>
      <c r="P5547" s="23" t="s">
        <v>89</v>
      </c>
      <c r="Q5547" s="23" t="s">
        <v>34</v>
      </c>
      <c r="R5547" s="23">
        <f t="shared" si="430"/>
        <v>1</v>
      </c>
      <c r="S5547" s="23" t="str">
        <f t="shared" si="431"/>
        <v>ORD105546_20250205_CUST03481_MED017</v>
      </c>
      <c r="T5547" s="23">
        <f t="shared" si="432"/>
        <v>1</v>
      </c>
      <c r="U5547" s="6">
        <f t="shared" si="433"/>
        <v>137.94</v>
      </c>
      <c r="V5547" s="6">
        <f>tbl_Raw_Data[[#This Row],[Discount_Pct]]*tbl_Raw_Data[[#This Row],[Gross_Amount]]/100</f>
        <v>13.794</v>
      </c>
      <c r="W5547" s="6">
        <f>tbl_Raw_Data[[#This Row],[Gross_Amount]]-tbl_Raw_Data[[#This Row],[Discount_Amount]]</f>
        <v>124.146</v>
      </c>
      <c r="X5547" s="6">
        <f>tbl_Raw_Data[[#This Row],[Net_Amount_Before_Tax]]*tbl_Raw_Data[[#This Row],[Tax_Pct]]/100</f>
        <v>6.2073</v>
      </c>
      <c r="Y5547" s="6">
        <f>tbl_Raw_Data[[#This Row],[Net_Amount_Before_Tax]]+tbl_Raw_Data[[#This Row],[Tax_Amount]]</f>
        <v>130.35329999999999</v>
      </c>
      <c r="Z5547" s="6">
        <f t="shared" si="434"/>
        <v>2</v>
      </c>
    </row>
    <row r="5548" spans="1:26" x14ac:dyDescent="0.3">
      <c r="A5548" s="23" t="s">
        <v>7651</v>
      </c>
      <c r="B5548" s="34">
        <v>45977</v>
      </c>
      <c r="C5548" s="23" t="s">
        <v>2268</v>
      </c>
      <c r="D5548" s="23" t="s">
        <v>52</v>
      </c>
      <c r="E5548" s="23" t="s">
        <v>52</v>
      </c>
      <c r="F5548" s="23">
        <v>160019</v>
      </c>
      <c r="G5548" s="23" t="s">
        <v>154</v>
      </c>
      <c r="H5548" s="23" t="s">
        <v>155</v>
      </c>
      <c r="I5548" s="23" t="s">
        <v>134</v>
      </c>
      <c r="J5548" s="23" t="s">
        <v>156</v>
      </c>
      <c r="K5548" s="23" t="s">
        <v>57</v>
      </c>
      <c r="L5548" s="23">
        <v>1</v>
      </c>
      <c r="M5548" s="23">
        <v>51.21</v>
      </c>
      <c r="N5548" s="23">
        <v>0</v>
      </c>
      <c r="O5548" s="23">
        <v>12</v>
      </c>
      <c r="P5548" s="23" t="s">
        <v>33</v>
      </c>
      <c r="Q5548" s="23" t="s">
        <v>26</v>
      </c>
      <c r="R5548" s="23">
        <f t="shared" si="430"/>
        <v>1</v>
      </c>
      <c r="S5548" s="23" t="str">
        <f t="shared" si="431"/>
        <v>ORD105547_20251116_CUST00684_MED006</v>
      </c>
      <c r="T5548" s="23">
        <f t="shared" si="432"/>
        <v>1</v>
      </c>
      <c r="U5548" s="6">
        <f t="shared" si="433"/>
        <v>51.21</v>
      </c>
      <c r="V5548" s="6">
        <f>tbl_Raw_Data[[#This Row],[Discount_Pct]]*tbl_Raw_Data[[#This Row],[Gross_Amount]]/100</f>
        <v>0</v>
      </c>
      <c r="W5548" s="6">
        <f>tbl_Raw_Data[[#This Row],[Gross_Amount]]-tbl_Raw_Data[[#This Row],[Discount_Amount]]</f>
        <v>51.21</v>
      </c>
      <c r="X5548" s="6">
        <f>tbl_Raw_Data[[#This Row],[Net_Amount_Before_Tax]]*tbl_Raw_Data[[#This Row],[Tax_Pct]]/100</f>
        <v>6.1452</v>
      </c>
      <c r="Y5548" s="6">
        <f>tbl_Raw_Data[[#This Row],[Net_Amount_Before_Tax]]+tbl_Raw_Data[[#This Row],[Tax_Amount]]</f>
        <v>57.355200000000004</v>
      </c>
      <c r="Z5548" s="6">
        <f t="shared" si="434"/>
        <v>2</v>
      </c>
    </row>
    <row r="5549" spans="1:26" x14ac:dyDescent="0.3">
      <c r="A5549" s="23" t="s">
        <v>7651</v>
      </c>
      <c r="B5549" s="34">
        <v>45889</v>
      </c>
      <c r="C5549" s="23" t="s">
        <v>3095</v>
      </c>
      <c r="D5549" s="23" t="s">
        <v>142</v>
      </c>
      <c r="E5549" s="23" t="s">
        <v>81</v>
      </c>
      <c r="F5549" s="23">
        <v>380015</v>
      </c>
      <c r="G5549" s="23" t="s">
        <v>68</v>
      </c>
      <c r="H5549" s="23" t="s">
        <v>69</v>
      </c>
      <c r="I5549" s="23" t="s">
        <v>55</v>
      </c>
      <c r="J5549" s="23" t="s">
        <v>56</v>
      </c>
      <c r="K5549" s="23" t="s">
        <v>24</v>
      </c>
      <c r="L5549" s="23">
        <v>1</v>
      </c>
      <c r="M5549" s="23">
        <v>29.99</v>
      </c>
      <c r="N5549" s="23">
        <v>10</v>
      </c>
      <c r="O5549" s="23">
        <v>12</v>
      </c>
      <c r="P5549" s="23" t="s">
        <v>43</v>
      </c>
      <c r="Q5549" s="23" t="s">
        <v>34</v>
      </c>
      <c r="R5549" s="23">
        <f t="shared" si="430"/>
        <v>1</v>
      </c>
      <c r="S5549" s="23" t="str">
        <f t="shared" si="431"/>
        <v>ORD105547_20250820_CUST02323_MED003</v>
      </c>
      <c r="T5549" s="23">
        <f t="shared" si="432"/>
        <v>1</v>
      </c>
      <c r="U5549" s="6">
        <f t="shared" si="433"/>
        <v>29.99</v>
      </c>
      <c r="V5549" s="6">
        <f>tbl_Raw_Data[[#This Row],[Discount_Pct]]*tbl_Raw_Data[[#This Row],[Gross_Amount]]/100</f>
        <v>2.9989999999999997</v>
      </c>
      <c r="W5549" s="6">
        <f>tbl_Raw_Data[[#This Row],[Gross_Amount]]-tbl_Raw_Data[[#This Row],[Discount_Amount]]</f>
        <v>26.991</v>
      </c>
      <c r="X5549" s="6">
        <f>tbl_Raw_Data[[#This Row],[Net_Amount_Before_Tax]]*tbl_Raw_Data[[#This Row],[Tax_Pct]]/100</f>
        <v>3.2389199999999998</v>
      </c>
      <c r="Y5549" s="6">
        <f>tbl_Raw_Data[[#This Row],[Net_Amount_Before_Tax]]+tbl_Raw_Data[[#This Row],[Tax_Amount]]</f>
        <v>30.22992</v>
      </c>
      <c r="Z5549" s="6">
        <f t="shared" si="434"/>
        <v>3</v>
      </c>
    </row>
    <row r="5550" spans="1:26" x14ac:dyDescent="0.3">
      <c r="A5550" s="23" t="s">
        <v>7652</v>
      </c>
      <c r="B5550" s="34">
        <v>45524</v>
      </c>
      <c r="C5550" s="23" t="s">
        <v>5947</v>
      </c>
      <c r="D5550" s="23" t="s">
        <v>80</v>
      </c>
      <c r="E5550" s="23" t="s">
        <v>81</v>
      </c>
      <c r="F5550" s="23">
        <v>395001</v>
      </c>
      <c r="G5550" s="23" t="s">
        <v>256</v>
      </c>
      <c r="H5550" s="23" t="s">
        <v>257</v>
      </c>
      <c r="I5550" s="23" t="s">
        <v>22</v>
      </c>
      <c r="J5550" s="23" t="s">
        <v>258</v>
      </c>
      <c r="K5550" s="23" t="s">
        <v>57</v>
      </c>
      <c r="L5550" s="23">
        <v>2</v>
      </c>
      <c r="M5550" s="23">
        <v>69.760000000000005</v>
      </c>
      <c r="N5550" s="23">
        <v>10</v>
      </c>
      <c r="O5550" s="23">
        <v>5</v>
      </c>
      <c r="P5550" s="23" t="s">
        <v>65</v>
      </c>
      <c r="Q5550" s="23" t="s">
        <v>44</v>
      </c>
      <c r="R5550" s="23">
        <f t="shared" si="430"/>
        <v>1</v>
      </c>
      <c r="S5550" s="23" t="str">
        <f t="shared" si="431"/>
        <v>ORD105549_20240820_CUST01828_MED025</v>
      </c>
      <c r="T5550" s="23">
        <f t="shared" si="432"/>
        <v>1</v>
      </c>
      <c r="U5550" s="6">
        <f t="shared" si="433"/>
        <v>139.52000000000001</v>
      </c>
      <c r="V5550" s="6">
        <f>tbl_Raw_Data[[#This Row],[Discount_Pct]]*tbl_Raw_Data[[#This Row],[Gross_Amount]]/100</f>
        <v>13.952</v>
      </c>
      <c r="W5550" s="6">
        <f>tbl_Raw_Data[[#This Row],[Gross_Amount]]-tbl_Raw_Data[[#This Row],[Discount_Amount]]</f>
        <v>125.56800000000001</v>
      </c>
      <c r="X5550" s="6">
        <f>tbl_Raw_Data[[#This Row],[Net_Amount_Before_Tax]]*tbl_Raw_Data[[#This Row],[Tax_Pct]]/100</f>
        <v>6.2784000000000004</v>
      </c>
      <c r="Y5550" s="6">
        <f>tbl_Raw_Data[[#This Row],[Net_Amount_Before_Tax]]+tbl_Raw_Data[[#This Row],[Tax_Amount]]</f>
        <v>131.84640000000002</v>
      </c>
      <c r="Z5550" s="6">
        <f t="shared" si="434"/>
        <v>1</v>
      </c>
    </row>
    <row r="5551" spans="1:26" x14ac:dyDescent="0.3">
      <c r="A5551" s="23" t="s">
        <v>7653</v>
      </c>
      <c r="B5551" s="34">
        <v>45601</v>
      </c>
      <c r="C5551" s="23" t="s">
        <v>6931</v>
      </c>
      <c r="D5551" s="23" t="s">
        <v>142</v>
      </c>
      <c r="E5551" s="23" t="s">
        <v>81</v>
      </c>
      <c r="F5551" s="23">
        <v>380061</v>
      </c>
      <c r="G5551" s="23" t="s">
        <v>107</v>
      </c>
      <c r="H5551" s="23" t="s">
        <v>108</v>
      </c>
      <c r="I5551" s="23" t="s">
        <v>63</v>
      </c>
      <c r="J5551" s="23" t="s">
        <v>42</v>
      </c>
      <c r="K5551" s="23" t="s">
        <v>57</v>
      </c>
      <c r="L5551" s="23">
        <v>1</v>
      </c>
      <c r="M5551" s="23">
        <v>84.32</v>
      </c>
      <c r="N5551" s="23">
        <v>0</v>
      </c>
      <c r="O5551" s="23">
        <v>5</v>
      </c>
      <c r="P5551" s="23" t="s">
        <v>89</v>
      </c>
      <c r="Q5551" s="23" t="s">
        <v>90</v>
      </c>
      <c r="R5551" s="23">
        <f t="shared" si="430"/>
        <v>1</v>
      </c>
      <c r="S5551" s="23" t="str">
        <f t="shared" si="431"/>
        <v>ORD105550_20241105_CUST01055_MED005</v>
      </c>
      <c r="T5551" s="23">
        <f t="shared" si="432"/>
        <v>1</v>
      </c>
      <c r="U5551" s="6">
        <f t="shared" si="433"/>
        <v>84.32</v>
      </c>
      <c r="V5551" s="6">
        <f>tbl_Raw_Data[[#This Row],[Discount_Pct]]*tbl_Raw_Data[[#This Row],[Gross_Amount]]/100</f>
        <v>0</v>
      </c>
      <c r="W5551" s="6">
        <f>tbl_Raw_Data[[#This Row],[Gross_Amount]]-tbl_Raw_Data[[#This Row],[Discount_Amount]]</f>
        <v>84.32</v>
      </c>
      <c r="X5551" s="6">
        <f>tbl_Raw_Data[[#This Row],[Net_Amount_Before_Tax]]*tbl_Raw_Data[[#This Row],[Tax_Pct]]/100</f>
        <v>4.2159999999999993</v>
      </c>
      <c r="Y5551" s="6">
        <f>tbl_Raw_Data[[#This Row],[Net_Amount_Before_Tax]]+tbl_Raw_Data[[#This Row],[Tax_Amount]]</f>
        <v>88.535999999999987</v>
      </c>
      <c r="Z5551" s="6">
        <f t="shared" si="434"/>
        <v>1</v>
      </c>
    </row>
    <row r="5552" spans="1:26" x14ac:dyDescent="0.3">
      <c r="A5552" s="23" t="s">
        <v>7654</v>
      </c>
      <c r="B5552" s="34">
        <v>45552</v>
      </c>
      <c r="C5552" s="23" t="s">
        <v>7655</v>
      </c>
      <c r="D5552" s="23" t="s">
        <v>80</v>
      </c>
      <c r="E5552" s="23" t="s">
        <v>81</v>
      </c>
      <c r="F5552" s="23">
        <v>395001</v>
      </c>
      <c r="G5552" s="23" t="s">
        <v>154</v>
      </c>
      <c r="H5552" s="23" t="s">
        <v>155</v>
      </c>
      <c r="I5552" s="23" t="s">
        <v>134</v>
      </c>
      <c r="J5552" s="23" t="s">
        <v>156</v>
      </c>
      <c r="K5552" s="23" t="s">
        <v>57</v>
      </c>
      <c r="L5552" s="23">
        <v>2</v>
      </c>
      <c r="M5552" s="23">
        <v>47.05</v>
      </c>
      <c r="N5552" s="23">
        <v>15</v>
      </c>
      <c r="O5552" s="23">
        <v>5</v>
      </c>
      <c r="P5552" s="23" t="s">
        <v>43</v>
      </c>
      <c r="Q5552" s="23" t="s">
        <v>90</v>
      </c>
      <c r="R5552" s="23">
        <f t="shared" si="430"/>
        <v>1</v>
      </c>
      <c r="S5552" s="23" t="str">
        <f t="shared" si="431"/>
        <v>ORD105551_20240917_CUST00678_MED006</v>
      </c>
      <c r="T5552" s="23">
        <f t="shared" si="432"/>
        <v>1</v>
      </c>
      <c r="U5552" s="6">
        <f t="shared" si="433"/>
        <v>94.1</v>
      </c>
      <c r="V5552" s="6">
        <f>tbl_Raw_Data[[#This Row],[Discount_Pct]]*tbl_Raw_Data[[#This Row],[Gross_Amount]]/100</f>
        <v>14.115</v>
      </c>
      <c r="W5552" s="6">
        <f>tbl_Raw_Data[[#This Row],[Gross_Amount]]-tbl_Raw_Data[[#This Row],[Discount_Amount]]</f>
        <v>79.984999999999999</v>
      </c>
      <c r="X5552" s="6">
        <f>tbl_Raw_Data[[#This Row],[Net_Amount_Before_Tax]]*tbl_Raw_Data[[#This Row],[Tax_Pct]]/100</f>
        <v>3.99925</v>
      </c>
      <c r="Y5552" s="6">
        <f>tbl_Raw_Data[[#This Row],[Net_Amount_Before_Tax]]+tbl_Raw_Data[[#This Row],[Tax_Amount]]</f>
        <v>83.984250000000003</v>
      </c>
      <c r="Z5552" s="6">
        <f t="shared" si="434"/>
        <v>1</v>
      </c>
    </row>
    <row r="5553" spans="1:26" x14ac:dyDescent="0.3">
      <c r="A5553" s="23" t="s">
        <v>7656</v>
      </c>
      <c r="B5553" s="34">
        <v>45665</v>
      </c>
      <c r="C5553" s="23" t="s">
        <v>2461</v>
      </c>
      <c r="D5553" s="23" t="s">
        <v>19</v>
      </c>
      <c r="E5553" s="23" t="s">
        <v>19</v>
      </c>
      <c r="F5553" s="23">
        <v>110024</v>
      </c>
      <c r="G5553" s="23" t="s">
        <v>30</v>
      </c>
      <c r="H5553" s="23" t="s">
        <v>31</v>
      </c>
      <c r="I5553" s="23" t="s">
        <v>32</v>
      </c>
      <c r="J5553" s="23" t="s">
        <v>23</v>
      </c>
      <c r="K5553" s="23" t="s">
        <v>24</v>
      </c>
      <c r="L5553" s="23">
        <v>1</v>
      </c>
      <c r="M5553" s="23">
        <v>154.46</v>
      </c>
      <c r="N5553" s="23">
        <v>10</v>
      </c>
      <c r="O5553" s="23">
        <v>5</v>
      </c>
      <c r="P5553" s="23" t="s">
        <v>58</v>
      </c>
      <c r="Q5553" s="23" t="s">
        <v>34</v>
      </c>
      <c r="R5553" s="23">
        <f t="shared" si="430"/>
        <v>1</v>
      </c>
      <c r="S5553" s="23" t="str">
        <f t="shared" si="431"/>
        <v>ORD105552_20250108_CUST02654_MED017</v>
      </c>
      <c r="T5553" s="23">
        <f t="shared" si="432"/>
        <v>1</v>
      </c>
      <c r="U5553" s="6">
        <f t="shared" si="433"/>
        <v>154.46</v>
      </c>
      <c r="V5553" s="6">
        <f>tbl_Raw_Data[[#This Row],[Discount_Pct]]*tbl_Raw_Data[[#This Row],[Gross_Amount]]/100</f>
        <v>15.446000000000002</v>
      </c>
      <c r="W5553" s="6">
        <f>tbl_Raw_Data[[#This Row],[Gross_Amount]]-tbl_Raw_Data[[#This Row],[Discount_Amount]]</f>
        <v>139.01400000000001</v>
      </c>
      <c r="X5553" s="6">
        <f>tbl_Raw_Data[[#This Row],[Net_Amount_Before_Tax]]*tbl_Raw_Data[[#This Row],[Tax_Pct]]/100</f>
        <v>6.9507000000000003</v>
      </c>
      <c r="Y5553" s="6">
        <f>tbl_Raw_Data[[#This Row],[Net_Amount_Before_Tax]]+tbl_Raw_Data[[#This Row],[Tax_Amount]]</f>
        <v>145.96470000000002</v>
      </c>
      <c r="Z5553" s="6">
        <f t="shared" si="434"/>
        <v>4</v>
      </c>
    </row>
    <row r="5554" spans="1:26" x14ac:dyDescent="0.3">
      <c r="A5554" s="23" t="s">
        <v>7657</v>
      </c>
      <c r="B5554" s="34">
        <v>45345</v>
      </c>
      <c r="C5554" s="23" t="s">
        <v>1280</v>
      </c>
      <c r="D5554" s="23" t="s">
        <v>52</v>
      </c>
      <c r="E5554" s="23" t="s">
        <v>52</v>
      </c>
      <c r="F5554" s="23">
        <v>160022</v>
      </c>
      <c r="G5554" s="23" t="s">
        <v>39</v>
      </c>
      <c r="H5554" s="23" t="s">
        <v>40</v>
      </c>
      <c r="I5554" s="23" t="s">
        <v>41</v>
      </c>
      <c r="J5554" s="23" t="s">
        <v>42</v>
      </c>
      <c r="K5554" s="23" t="s">
        <v>24</v>
      </c>
      <c r="L5554" s="23">
        <v>3</v>
      </c>
      <c r="M5554" s="23">
        <v>32.729999999999997</v>
      </c>
      <c r="N5554" s="23">
        <v>0</v>
      </c>
      <c r="O5554" s="23">
        <v>18</v>
      </c>
      <c r="P5554" s="23" t="s">
        <v>33</v>
      </c>
      <c r="Q5554" s="23" t="s">
        <v>34</v>
      </c>
      <c r="R5554" s="23">
        <f t="shared" si="430"/>
        <v>1</v>
      </c>
      <c r="S5554" s="23" t="str">
        <f t="shared" si="431"/>
        <v>ORD105553_20240223_CUST01640_MED001</v>
      </c>
      <c r="T5554" s="23">
        <f t="shared" si="432"/>
        <v>1</v>
      </c>
      <c r="U5554" s="6">
        <f t="shared" si="433"/>
        <v>98.19</v>
      </c>
      <c r="V5554" s="6">
        <f>tbl_Raw_Data[[#This Row],[Discount_Pct]]*tbl_Raw_Data[[#This Row],[Gross_Amount]]/100</f>
        <v>0</v>
      </c>
      <c r="W5554" s="6">
        <f>tbl_Raw_Data[[#This Row],[Gross_Amount]]-tbl_Raw_Data[[#This Row],[Discount_Amount]]</f>
        <v>98.19</v>
      </c>
      <c r="X5554" s="6">
        <f>tbl_Raw_Data[[#This Row],[Net_Amount_Before_Tax]]*tbl_Raw_Data[[#This Row],[Tax_Pct]]/100</f>
        <v>17.674199999999999</v>
      </c>
      <c r="Y5554" s="6">
        <f>tbl_Raw_Data[[#This Row],[Net_Amount_Before_Tax]]+tbl_Raw_Data[[#This Row],[Tax_Amount]]</f>
        <v>115.8642</v>
      </c>
      <c r="Z5554" s="6">
        <f t="shared" si="434"/>
        <v>2</v>
      </c>
    </row>
    <row r="5555" spans="1:26" x14ac:dyDescent="0.3">
      <c r="A5555" s="23" t="s">
        <v>7658</v>
      </c>
      <c r="B5555" s="34">
        <v>45972</v>
      </c>
      <c r="C5555" s="23" t="s">
        <v>6346</v>
      </c>
      <c r="D5555" s="23" t="s">
        <v>142</v>
      </c>
      <c r="E5555" s="23" t="s">
        <v>81</v>
      </c>
      <c r="F5555" s="23">
        <v>380058</v>
      </c>
      <c r="G5555" s="23" t="s">
        <v>256</v>
      </c>
      <c r="H5555" s="23" t="s">
        <v>257</v>
      </c>
      <c r="I5555" s="23" t="s">
        <v>22</v>
      </c>
      <c r="J5555" s="23" t="s">
        <v>258</v>
      </c>
      <c r="K5555" s="23" t="s">
        <v>57</v>
      </c>
      <c r="L5555" s="23">
        <v>1</v>
      </c>
      <c r="M5555" s="23">
        <v>66.11</v>
      </c>
      <c r="N5555" s="23">
        <v>5</v>
      </c>
      <c r="O5555" s="23">
        <v>12</v>
      </c>
      <c r="P5555" s="23" t="s">
        <v>25</v>
      </c>
      <c r="Q5555" s="23" t="s">
        <v>44</v>
      </c>
      <c r="R5555" s="23">
        <f t="shared" si="430"/>
        <v>1</v>
      </c>
      <c r="S5555" s="23" t="str">
        <f t="shared" si="431"/>
        <v>ORD105554_20251111_CUST01564_MED025</v>
      </c>
      <c r="T5555" s="23">
        <f t="shared" si="432"/>
        <v>1</v>
      </c>
      <c r="U5555" s="6">
        <f t="shared" si="433"/>
        <v>66.11</v>
      </c>
      <c r="V5555" s="6">
        <f>tbl_Raw_Data[[#This Row],[Discount_Pct]]*tbl_Raw_Data[[#This Row],[Gross_Amount]]/100</f>
        <v>3.3055000000000003</v>
      </c>
      <c r="W5555" s="6">
        <f>tbl_Raw_Data[[#This Row],[Gross_Amount]]-tbl_Raw_Data[[#This Row],[Discount_Amount]]</f>
        <v>62.804499999999997</v>
      </c>
      <c r="X5555" s="6">
        <f>tbl_Raw_Data[[#This Row],[Net_Amount_Before_Tax]]*tbl_Raw_Data[[#This Row],[Tax_Pct]]/100</f>
        <v>7.5365399999999996</v>
      </c>
      <c r="Y5555" s="6">
        <f>tbl_Raw_Data[[#This Row],[Net_Amount_Before_Tax]]+tbl_Raw_Data[[#This Row],[Tax_Amount]]</f>
        <v>70.341039999999992</v>
      </c>
      <c r="Z5555" s="6">
        <f t="shared" si="434"/>
        <v>0</v>
      </c>
    </row>
    <row r="5556" spans="1:26" x14ac:dyDescent="0.3">
      <c r="A5556" s="23" t="s">
        <v>7659</v>
      </c>
      <c r="B5556" s="34">
        <v>45531</v>
      </c>
      <c r="C5556" s="23" t="s">
        <v>7660</v>
      </c>
      <c r="D5556" s="23" t="s">
        <v>28</v>
      </c>
      <c r="E5556" s="23" t="s">
        <v>29</v>
      </c>
      <c r="F5556" s="23">
        <v>500001</v>
      </c>
      <c r="G5556" s="23" t="s">
        <v>196</v>
      </c>
      <c r="H5556" s="23" t="s">
        <v>197</v>
      </c>
      <c r="I5556" s="23" t="s">
        <v>32</v>
      </c>
      <c r="J5556" s="23" t="s">
        <v>42</v>
      </c>
      <c r="K5556" s="23" t="s">
        <v>24</v>
      </c>
      <c r="L5556" s="23">
        <v>6</v>
      </c>
      <c r="M5556" s="23">
        <v>25.39</v>
      </c>
      <c r="N5556" s="23">
        <v>5</v>
      </c>
      <c r="O5556" s="23">
        <v>12</v>
      </c>
      <c r="P5556" s="23" t="s">
        <v>43</v>
      </c>
      <c r="Q5556" s="23" t="s">
        <v>34</v>
      </c>
      <c r="R5556" s="23">
        <f t="shared" si="430"/>
        <v>1</v>
      </c>
      <c r="S5556" s="23" t="str">
        <f t="shared" si="431"/>
        <v>ORD105555_20240827_CUST00927_MED011</v>
      </c>
      <c r="T5556" s="23">
        <f t="shared" si="432"/>
        <v>1</v>
      </c>
      <c r="U5556" s="6">
        <f t="shared" si="433"/>
        <v>152.34</v>
      </c>
      <c r="V5556" s="6">
        <f>tbl_Raw_Data[[#This Row],[Discount_Pct]]*tbl_Raw_Data[[#This Row],[Gross_Amount]]/100</f>
        <v>7.6170000000000009</v>
      </c>
      <c r="W5556" s="6">
        <f>tbl_Raw_Data[[#This Row],[Gross_Amount]]-tbl_Raw_Data[[#This Row],[Discount_Amount]]</f>
        <v>144.72300000000001</v>
      </c>
      <c r="X5556" s="6">
        <f>tbl_Raw_Data[[#This Row],[Net_Amount_Before_Tax]]*tbl_Raw_Data[[#This Row],[Tax_Pct]]/100</f>
        <v>17.366760000000003</v>
      </c>
      <c r="Y5556" s="6">
        <f>tbl_Raw_Data[[#This Row],[Net_Amount_Before_Tax]]+tbl_Raw_Data[[#This Row],[Tax_Amount]]</f>
        <v>162.08976000000001</v>
      </c>
      <c r="Z5556" s="6">
        <f t="shared" si="434"/>
        <v>2</v>
      </c>
    </row>
    <row r="5557" spans="1:26" x14ac:dyDescent="0.3">
      <c r="A5557" s="23" t="s">
        <v>7661</v>
      </c>
      <c r="B5557" s="34">
        <v>45898</v>
      </c>
      <c r="C5557" s="23" t="s">
        <v>7662</v>
      </c>
      <c r="D5557" s="23" t="s">
        <v>183</v>
      </c>
      <c r="E5557" s="23" t="s">
        <v>184</v>
      </c>
      <c r="F5557" s="23">
        <v>122016</v>
      </c>
      <c r="G5557" s="23" t="s">
        <v>229</v>
      </c>
      <c r="H5557" s="23" t="s">
        <v>230</v>
      </c>
      <c r="I5557" s="23" t="s">
        <v>84</v>
      </c>
      <c r="J5557" s="23" t="s">
        <v>140</v>
      </c>
      <c r="K5557" s="23" t="s">
        <v>24</v>
      </c>
      <c r="L5557" s="23">
        <v>1</v>
      </c>
      <c r="M5557" s="23">
        <v>174.64</v>
      </c>
      <c r="N5557" s="23">
        <v>10</v>
      </c>
      <c r="O5557" s="23">
        <v>18</v>
      </c>
      <c r="P5557" s="23" t="s">
        <v>33</v>
      </c>
      <c r="Q5557" s="23" t="s">
        <v>34</v>
      </c>
      <c r="R5557" s="23">
        <f t="shared" si="430"/>
        <v>1</v>
      </c>
      <c r="S5557" s="23" t="str">
        <f t="shared" si="431"/>
        <v>ORD105556_20250829_CUST01193_MED022</v>
      </c>
      <c r="T5557" s="23">
        <f t="shared" si="432"/>
        <v>1</v>
      </c>
      <c r="U5557" s="6">
        <f t="shared" si="433"/>
        <v>174.64</v>
      </c>
      <c r="V5557" s="6">
        <f>tbl_Raw_Data[[#This Row],[Discount_Pct]]*tbl_Raw_Data[[#This Row],[Gross_Amount]]/100</f>
        <v>17.463999999999999</v>
      </c>
      <c r="W5557" s="6">
        <f>tbl_Raw_Data[[#This Row],[Gross_Amount]]-tbl_Raw_Data[[#This Row],[Discount_Amount]]</f>
        <v>157.17599999999999</v>
      </c>
      <c r="X5557" s="6">
        <f>tbl_Raw_Data[[#This Row],[Net_Amount_Before_Tax]]*tbl_Raw_Data[[#This Row],[Tax_Pct]]/100</f>
        <v>28.291679999999996</v>
      </c>
      <c r="Y5557" s="6">
        <f>tbl_Raw_Data[[#This Row],[Net_Amount_Before_Tax]]+tbl_Raw_Data[[#This Row],[Tax_Amount]]</f>
        <v>185.46767999999997</v>
      </c>
      <c r="Z5557" s="6">
        <f t="shared" si="434"/>
        <v>1</v>
      </c>
    </row>
    <row r="5558" spans="1:26" x14ac:dyDescent="0.3">
      <c r="A5558" s="23" t="s">
        <v>7663</v>
      </c>
      <c r="B5558" s="34">
        <v>45464</v>
      </c>
      <c r="C5558" s="23" t="s">
        <v>2573</v>
      </c>
      <c r="D5558" s="23" t="s">
        <v>100</v>
      </c>
      <c r="E5558" s="23" t="s">
        <v>101</v>
      </c>
      <c r="F5558" s="23">
        <v>201305</v>
      </c>
      <c r="G5558" s="23" t="s">
        <v>102</v>
      </c>
      <c r="H5558" s="23" t="s">
        <v>103</v>
      </c>
      <c r="I5558" s="23" t="s">
        <v>104</v>
      </c>
      <c r="J5558" s="23" t="s">
        <v>64</v>
      </c>
      <c r="K5558" s="23" t="s">
        <v>57</v>
      </c>
      <c r="L5558" s="23">
        <v>2</v>
      </c>
      <c r="M5558" s="23">
        <v>90.3</v>
      </c>
      <c r="N5558" s="23">
        <v>10</v>
      </c>
      <c r="O5558" s="23">
        <v>5</v>
      </c>
      <c r="P5558" s="23" t="s">
        <v>89</v>
      </c>
      <c r="Q5558" s="23" t="s">
        <v>26</v>
      </c>
      <c r="R5558" s="23">
        <f t="shared" si="430"/>
        <v>1</v>
      </c>
      <c r="S5558" s="23" t="str">
        <f t="shared" si="431"/>
        <v>ORD105557_20240621_CUST01898_MED029</v>
      </c>
      <c r="T5558" s="23">
        <f t="shared" si="432"/>
        <v>1</v>
      </c>
      <c r="U5558" s="6">
        <f t="shared" si="433"/>
        <v>180.6</v>
      </c>
      <c r="V5558" s="6">
        <f>tbl_Raw_Data[[#This Row],[Discount_Pct]]*tbl_Raw_Data[[#This Row],[Gross_Amount]]/100</f>
        <v>18.059999999999999</v>
      </c>
      <c r="W5558" s="6">
        <f>tbl_Raw_Data[[#This Row],[Gross_Amount]]-tbl_Raw_Data[[#This Row],[Discount_Amount]]</f>
        <v>162.54</v>
      </c>
      <c r="X5558" s="6">
        <f>tbl_Raw_Data[[#This Row],[Net_Amount_Before_Tax]]*tbl_Raw_Data[[#This Row],[Tax_Pct]]/100</f>
        <v>8.1269999999999989</v>
      </c>
      <c r="Y5558" s="6">
        <f>tbl_Raw_Data[[#This Row],[Net_Amount_Before_Tax]]+tbl_Raw_Data[[#This Row],[Tax_Amount]]</f>
        <v>170.667</v>
      </c>
      <c r="Z5558" s="6">
        <f t="shared" si="434"/>
        <v>3</v>
      </c>
    </row>
    <row r="5559" spans="1:26" x14ac:dyDescent="0.3">
      <c r="A5559" s="23" t="s">
        <v>7664</v>
      </c>
      <c r="B5559" s="34">
        <v>45845</v>
      </c>
      <c r="C5559" s="23" t="s">
        <v>7665</v>
      </c>
      <c r="D5559" s="23" t="s">
        <v>80</v>
      </c>
      <c r="E5559" s="23" t="s">
        <v>81</v>
      </c>
      <c r="F5559" s="23">
        <v>395003</v>
      </c>
      <c r="G5559" s="23" t="s">
        <v>233</v>
      </c>
      <c r="H5559" s="23" t="s">
        <v>234</v>
      </c>
      <c r="I5559" s="23" t="s">
        <v>104</v>
      </c>
      <c r="J5559" s="23" t="s">
        <v>42</v>
      </c>
      <c r="K5559" s="23" t="s">
        <v>24</v>
      </c>
      <c r="L5559" s="23">
        <v>3</v>
      </c>
      <c r="M5559" s="23">
        <v>146.30000000000001</v>
      </c>
      <c r="N5559" s="23">
        <v>0</v>
      </c>
      <c r="O5559" s="23">
        <v>18</v>
      </c>
      <c r="P5559" s="23" t="s">
        <v>33</v>
      </c>
      <c r="Q5559" s="23" t="s">
        <v>44</v>
      </c>
      <c r="R5559" s="23">
        <f t="shared" si="430"/>
        <v>1</v>
      </c>
      <c r="S5559" s="23" t="str">
        <f t="shared" si="431"/>
        <v>ORD105558_20250707_CUST00148_MED019</v>
      </c>
      <c r="T5559" s="23">
        <f t="shared" si="432"/>
        <v>1</v>
      </c>
      <c r="U5559" s="6">
        <f t="shared" si="433"/>
        <v>438.90000000000003</v>
      </c>
      <c r="V5559" s="6">
        <f>tbl_Raw_Data[[#This Row],[Discount_Pct]]*tbl_Raw_Data[[#This Row],[Gross_Amount]]/100</f>
        <v>0</v>
      </c>
      <c r="W5559" s="6">
        <f>tbl_Raw_Data[[#This Row],[Gross_Amount]]-tbl_Raw_Data[[#This Row],[Discount_Amount]]</f>
        <v>438.90000000000003</v>
      </c>
      <c r="X5559" s="6">
        <f>tbl_Raw_Data[[#This Row],[Net_Amount_Before_Tax]]*tbl_Raw_Data[[#This Row],[Tax_Pct]]/100</f>
        <v>79.00200000000001</v>
      </c>
      <c r="Y5559" s="6">
        <f>tbl_Raw_Data[[#This Row],[Net_Amount_Before_Tax]]+tbl_Raw_Data[[#This Row],[Tax_Amount]]</f>
        <v>517.90200000000004</v>
      </c>
      <c r="Z5559" s="6">
        <f t="shared" si="434"/>
        <v>0</v>
      </c>
    </row>
    <row r="5560" spans="1:26" x14ac:dyDescent="0.3">
      <c r="A5560" s="23" t="s">
        <v>7666</v>
      </c>
      <c r="B5560" s="34">
        <v>45752</v>
      </c>
      <c r="C5560" s="23" t="s">
        <v>1554</v>
      </c>
      <c r="D5560" s="23" t="s">
        <v>28</v>
      </c>
      <c r="E5560" s="23" t="s">
        <v>29</v>
      </c>
      <c r="F5560" s="23">
        <v>500001</v>
      </c>
      <c r="G5560" s="23" t="s">
        <v>102</v>
      </c>
      <c r="H5560" s="23" t="s">
        <v>103</v>
      </c>
      <c r="I5560" s="23" t="s">
        <v>104</v>
      </c>
      <c r="J5560" s="23" t="s">
        <v>64</v>
      </c>
      <c r="K5560" s="23" t="s">
        <v>57</v>
      </c>
      <c r="L5560" s="23">
        <v>5</v>
      </c>
      <c r="M5560" s="23">
        <v>90.24</v>
      </c>
      <c r="N5560" s="23">
        <v>0</v>
      </c>
      <c r="O5560" s="23">
        <v>18</v>
      </c>
      <c r="P5560" s="23" t="s">
        <v>25</v>
      </c>
      <c r="Q5560" s="23" t="s">
        <v>34</v>
      </c>
      <c r="R5560" s="23">
        <f t="shared" si="430"/>
        <v>1</v>
      </c>
      <c r="S5560" s="23" t="str">
        <f t="shared" si="431"/>
        <v>ORD105559_20250405_CUST02936_MED029</v>
      </c>
      <c r="T5560" s="23">
        <f t="shared" si="432"/>
        <v>1</v>
      </c>
      <c r="U5560" s="6">
        <f t="shared" si="433"/>
        <v>451.2</v>
      </c>
      <c r="V5560" s="6">
        <f>tbl_Raw_Data[[#This Row],[Discount_Pct]]*tbl_Raw_Data[[#This Row],[Gross_Amount]]/100</f>
        <v>0</v>
      </c>
      <c r="W5560" s="6">
        <f>tbl_Raw_Data[[#This Row],[Gross_Amount]]-tbl_Raw_Data[[#This Row],[Discount_Amount]]</f>
        <v>451.2</v>
      </c>
      <c r="X5560" s="6">
        <f>tbl_Raw_Data[[#This Row],[Net_Amount_Before_Tax]]*tbl_Raw_Data[[#This Row],[Tax_Pct]]/100</f>
        <v>81.215999999999994</v>
      </c>
      <c r="Y5560" s="6">
        <f>tbl_Raw_Data[[#This Row],[Net_Amount_Before_Tax]]+tbl_Raw_Data[[#This Row],[Tax_Amount]]</f>
        <v>532.41599999999994</v>
      </c>
      <c r="Z5560" s="6">
        <f t="shared" si="434"/>
        <v>3</v>
      </c>
    </row>
    <row r="5561" spans="1:26" x14ac:dyDescent="0.3">
      <c r="A5561" s="23" t="s">
        <v>7667</v>
      </c>
      <c r="B5561" s="34">
        <v>45945</v>
      </c>
      <c r="C5561" s="23" t="s">
        <v>195</v>
      </c>
      <c r="D5561" s="23" t="s">
        <v>46</v>
      </c>
      <c r="E5561" s="23" t="s">
        <v>47</v>
      </c>
      <c r="F5561" s="23">
        <v>411038</v>
      </c>
      <c r="G5561" s="23" t="s">
        <v>82</v>
      </c>
      <c r="H5561" s="23" t="s">
        <v>83</v>
      </c>
      <c r="I5561" s="23" t="s">
        <v>84</v>
      </c>
      <c r="J5561" s="23" t="s">
        <v>85</v>
      </c>
      <c r="K5561" s="23" t="s">
        <v>24</v>
      </c>
      <c r="L5561" s="23">
        <v>1</v>
      </c>
      <c r="M5561" s="23">
        <v>300.23</v>
      </c>
      <c r="N5561" s="23">
        <v>5</v>
      </c>
      <c r="O5561" s="23">
        <v>5</v>
      </c>
      <c r="P5561" s="23" t="s">
        <v>25</v>
      </c>
      <c r="Q5561" s="23" t="s">
        <v>34</v>
      </c>
      <c r="R5561" s="23">
        <f t="shared" si="430"/>
        <v>1</v>
      </c>
      <c r="S5561" s="23" t="str">
        <f t="shared" si="431"/>
        <v>ORD105560_20251015_CUST01353_MED023</v>
      </c>
      <c r="T5561" s="23">
        <f t="shared" si="432"/>
        <v>1</v>
      </c>
      <c r="U5561" s="6">
        <f t="shared" si="433"/>
        <v>300.23</v>
      </c>
      <c r="V5561" s="6">
        <f>tbl_Raw_Data[[#This Row],[Discount_Pct]]*tbl_Raw_Data[[#This Row],[Gross_Amount]]/100</f>
        <v>15.011500000000002</v>
      </c>
      <c r="W5561" s="6">
        <f>tbl_Raw_Data[[#This Row],[Gross_Amount]]-tbl_Raw_Data[[#This Row],[Discount_Amount]]</f>
        <v>285.21850000000001</v>
      </c>
      <c r="X5561" s="6">
        <f>tbl_Raw_Data[[#This Row],[Net_Amount_Before_Tax]]*tbl_Raw_Data[[#This Row],[Tax_Pct]]/100</f>
        <v>14.260925</v>
      </c>
      <c r="Y5561" s="6">
        <f>tbl_Raw_Data[[#This Row],[Net_Amount_Before_Tax]]+tbl_Raw_Data[[#This Row],[Tax_Amount]]</f>
        <v>299.47942499999999</v>
      </c>
      <c r="Z5561" s="6">
        <f t="shared" si="434"/>
        <v>1</v>
      </c>
    </row>
    <row r="5562" spans="1:26" x14ac:dyDescent="0.3">
      <c r="A5562" s="23" t="s">
        <v>7668</v>
      </c>
      <c r="B5562" s="34">
        <v>45756</v>
      </c>
      <c r="C5562" s="23" t="s">
        <v>4888</v>
      </c>
      <c r="D5562" s="23" t="s">
        <v>87</v>
      </c>
      <c r="E5562" s="23" t="s">
        <v>88</v>
      </c>
      <c r="F5562" s="23">
        <v>600100</v>
      </c>
      <c r="G5562" s="23" t="s">
        <v>48</v>
      </c>
      <c r="H5562" s="23" t="s">
        <v>49</v>
      </c>
      <c r="I5562" s="23" t="s">
        <v>50</v>
      </c>
      <c r="J5562" s="23" t="s">
        <v>23</v>
      </c>
      <c r="K5562" s="23" t="s">
        <v>24</v>
      </c>
      <c r="L5562" s="23">
        <v>1</v>
      </c>
      <c r="M5562" s="23">
        <v>117.34</v>
      </c>
      <c r="N5562" s="23">
        <v>10</v>
      </c>
      <c r="O5562" s="23">
        <v>12</v>
      </c>
      <c r="P5562" s="23" t="s">
        <v>25</v>
      </c>
      <c r="Q5562" s="23" t="s">
        <v>90</v>
      </c>
      <c r="R5562" s="23">
        <f t="shared" si="430"/>
        <v>1</v>
      </c>
      <c r="S5562" s="23" t="str">
        <f t="shared" si="431"/>
        <v>ORD105561_20250409_CUST02931_MED028</v>
      </c>
      <c r="T5562" s="23">
        <f t="shared" si="432"/>
        <v>1</v>
      </c>
      <c r="U5562" s="6">
        <f t="shared" si="433"/>
        <v>117.34</v>
      </c>
      <c r="V5562" s="6">
        <f>tbl_Raw_Data[[#This Row],[Discount_Pct]]*tbl_Raw_Data[[#This Row],[Gross_Amount]]/100</f>
        <v>11.734000000000002</v>
      </c>
      <c r="W5562" s="6">
        <f>tbl_Raw_Data[[#This Row],[Gross_Amount]]-tbl_Raw_Data[[#This Row],[Discount_Amount]]</f>
        <v>105.60599999999999</v>
      </c>
      <c r="X5562" s="6">
        <f>tbl_Raw_Data[[#This Row],[Net_Amount_Before_Tax]]*tbl_Raw_Data[[#This Row],[Tax_Pct]]/100</f>
        <v>12.67272</v>
      </c>
      <c r="Y5562" s="6">
        <f>tbl_Raw_Data[[#This Row],[Net_Amount_Before_Tax]]+tbl_Raw_Data[[#This Row],[Tax_Amount]]</f>
        <v>118.27871999999999</v>
      </c>
      <c r="Z5562" s="6">
        <f t="shared" si="434"/>
        <v>2</v>
      </c>
    </row>
    <row r="5563" spans="1:26" x14ac:dyDescent="0.3">
      <c r="A5563" s="23" t="s">
        <v>7669</v>
      </c>
      <c r="B5563" s="34">
        <v>46009</v>
      </c>
      <c r="C5563" s="23" t="s">
        <v>5884</v>
      </c>
      <c r="D5563" s="23" t="s">
        <v>142</v>
      </c>
      <c r="E5563" s="23" t="s">
        <v>81</v>
      </c>
      <c r="F5563" s="23">
        <v>380001</v>
      </c>
      <c r="G5563" s="23" t="s">
        <v>94</v>
      </c>
      <c r="H5563" s="23" t="s">
        <v>95</v>
      </c>
      <c r="I5563" s="23" t="s">
        <v>84</v>
      </c>
      <c r="J5563" s="23" t="s">
        <v>42</v>
      </c>
      <c r="K5563" s="23" t="s">
        <v>24</v>
      </c>
      <c r="L5563" s="23">
        <v>2</v>
      </c>
      <c r="M5563" s="23">
        <v>92</v>
      </c>
      <c r="N5563" s="23">
        <v>10</v>
      </c>
      <c r="O5563" s="23">
        <v>12</v>
      </c>
      <c r="P5563" s="23" t="s">
        <v>43</v>
      </c>
      <c r="Q5563" s="23" t="s">
        <v>34</v>
      </c>
      <c r="R5563" s="23">
        <f t="shared" si="430"/>
        <v>1</v>
      </c>
      <c r="S5563" s="23" t="str">
        <f t="shared" si="431"/>
        <v>ORD105562_20251218_CUST01633_MED021</v>
      </c>
      <c r="T5563" s="23">
        <f t="shared" si="432"/>
        <v>1</v>
      </c>
      <c r="U5563" s="6">
        <f t="shared" si="433"/>
        <v>184</v>
      </c>
      <c r="V5563" s="6">
        <f>tbl_Raw_Data[[#This Row],[Discount_Pct]]*tbl_Raw_Data[[#This Row],[Gross_Amount]]/100</f>
        <v>18.399999999999999</v>
      </c>
      <c r="W5563" s="6">
        <f>tbl_Raw_Data[[#This Row],[Gross_Amount]]-tbl_Raw_Data[[#This Row],[Discount_Amount]]</f>
        <v>165.6</v>
      </c>
      <c r="X5563" s="6">
        <f>tbl_Raw_Data[[#This Row],[Net_Amount_Before_Tax]]*tbl_Raw_Data[[#This Row],[Tax_Pct]]/100</f>
        <v>19.872</v>
      </c>
      <c r="Y5563" s="6">
        <f>tbl_Raw_Data[[#This Row],[Net_Amount_Before_Tax]]+tbl_Raw_Data[[#This Row],[Tax_Amount]]</f>
        <v>185.47199999999998</v>
      </c>
      <c r="Z5563" s="6">
        <f t="shared" si="434"/>
        <v>3</v>
      </c>
    </row>
    <row r="5564" spans="1:26" x14ac:dyDescent="0.3">
      <c r="A5564" s="23" t="s">
        <v>7670</v>
      </c>
      <c r="B5564" s="34">
        <v>45585</v>
      </c>
      <c r="C5564" s="23" t="s">
        <v>3460</v>
      </c>
      <c r="D5564" s="23" t="s">
        <v>123</v>
      </c>
      <c r="E5564" s="23" t="s">
        <v>101</v>
      </c>
      <c r="F5564" s="23">
        <v>226024</v>
      </c>
      <c r="G5564" s="23" t="s">
        <v>48</v>
      </c>
      <c r="H5564" s="23" t="s">
        <v>49</v>
      </c>
      <c r="I5564" s="23" t="s">
        <v>50</v>
      </c>
      <c r="J5564" s="23" t="s">
        <v>23</v>
      </c>
      <c r="K5564" s="23" t="s">
        <v>24</v>
      </c>
      <c r="L5564" s="23">
        <v>1</v>
      </c>
      <c r="M5564" s="23">
        <v>116.83</v>
      </c>
      <c r="N5564" s="23">
        <v>10</v>
      </c>
      <c r="O5564" s="23">
        <v>5</v>
      </c>
      <c r="P5564" s="23" t="s">
        <v>43</v>
      </c>
      <c r="Q5564" s="23" t="s">
        <v>34</v>
      </c>
      <c r="R5564" s="23">
        <f t="shared" si="430"/>
        <v>1</v>
      </c>
      <c r="S5564" s="23" t="str">
        <f t="shared" si="431"/>
        <v>ORD105563_20241020_CUST03078_MED028</v>
      </c>
      <c r="T5564" s="23">
        <f t="shared" si="432"/>
        <v>1</v>
      </c>
      <c r="U5564" s="6">
        <f t="shared" si="433"/>
        <v>116.83</v>
      </c>
      <c r="V5564" s="6">
        <f>tbl_Raw_Data[[#This Row],[Discount_Pct]]*tbl_Raw_Data[[#This Row],[Gross_Amount]]/100</f>
        <v>11.683</v>
      </c>
      <c r="W5564" s="6">
        <f>tbl_Raw_Data[[#This Row],[Gross_Amount]]-tbl_Raw_Data[[#This Row],[Discount_Amount]]</f>
        <v>105.14699999999999</v>
      </c>
      <c r="X5564" s="6">
        <f>tbl_Raw_Data[[#This Row],[Net_Amount_Before_Tax]]*tbl_Raw_Data[[#This Row],[Tax_Pct]]/100</f>
        <v>5.2573499999999989</v>
      </c>
      <c r="Y5564" s="6">
        <f>tbl_Raw_Data[[#This Row],[Net_Amount_Before_Tax]]+tbl_Raw_Data[[#This Row],[Tax_Amount]]</f>
        <v>110.40434999999999</v>
      </c>
      <c r="Z5564" s="6">
        <f t="shared" si="434"/>
        <v>2</v>
      </c>
    </row>
    <row r="5565" spans="1:26" x14ac:dyDescent="0.3">
      <c r="A5565" s="23" t="s">
        <v>7671</v>
      </c>
      <c r="B5565" s="34">
        <v>45838</v>
      </c>
      <c r="C5565" s="23" t="s">
        <v>862</v>
      </c>
      <c r="D5565" s="23" t="s">
        <v>183</v>
      </c>
      <c r="E5565" s="23" t="s">
        <v>184</v>
      </c>
      <c r="F5565" s="23">
        <v>122002</v>
      </c>
      <c r="G5565" s="23" t="s">
        <v>61</v>
      </c>
      <c r="H5565" s="23" t="s">
        <v>62</v>
      </c>
      <c r="I5565" s="23" t="s">
        <v>63</v>
      </c>
      <c r="J5565" s="23" t="s">
        <v>64</v>
      </c>
      <c r="K5565" s="23" t="s">
        <v>57</v>
      </c>
      <c r="L5565" s="23">
        <v>3</v>
      </c>
      <c r="M5565" s="23">
        <v>117.79</v>
      </c>
      <c r="N5565" s="23">
        <v>10</v>
      </c>
      <c r="O5565" s="23">
        <v>5</v>
      </c>
      <c r="P5565" s="23" t="s">
        <v>89</v>
      </c>
      <c r="Q5565" s="23" t="s">
        <v>34</v>
      </c>
      <c r="R5565" s="23">
        <f t="shared" si="430"/>
        <v>1</v>
      </c>
      <c r="S5565" s="23" t="str">
        <f t="shared" si="431"/>
        <v>ORD105564_20250630_CUST01966_MED004</v>
      </c>
      <c r="T5565" s="23">
        <f t="shared" si="432"/>
        <v>1</v>
      </c>
      <c r="U5565" s="6">
        <f t="shared" si="433"/>
        <v>353.37</v>
      </c>
      <c r="V5565" s="6">
        <f>tbl_Raw_Data[[#This Row],[Discount_Pct]]*tbl_Raw_Data[[#This Row],[Gross_Amount]]/100</f>
        <v>35.336999999999996</v>
      </c>
      <c r="W5565" s="6">
        <f>tbl_Raw_Data[[#This Row],[Gross_Amount]]-tbl_Raw_Data[[#This Row],[Discount_Amount]]</f>
        <v>318.03300000000002</v>
      </c>
      <c r="X5565" s="6">
        <f>tbl_Raw_Data[[#This Row],[Net_Amount_Before_Tax]]*tbl_Raw_Data[[#This Row],[Tax_Pct]]/100</f>
        <v>15.90165</v>
      </c>
      <c r="Y5565" s="6">
        <f>tbl_Raw_Data[[#This Row],[Net_Amount_Before_Tax]]+tbl_Raw_Data[[#This Row],[Tax_Amount]]</f>
        <v>333.93465000000003</v>
      </c>
      <c r="Z5565" s="6">
        <f t="shared" si="434"/>
        <v>3</v>
      </c>
    </row>
    <row r="5566" spans="1:26" x14ac:dyDescent="0.3">
      <c r="A5566" s="23" t="s">
        <v>7671</v>
      </c>
      <c r="B5566" s="34">
        <v>45527</v>
      </c>
      <c r="C5566" s="23" t="s">
        <v>1600</v>
      </c>
      <c r="D5566" s="23" t="s">
        <v>37</v>
      </c>
      <c r="E5566" s="23" t="s">
        <v>38</v>
      </c>
      <c r="F5566" s="23">
        <v>452010</v>
      </c>
      <c r="G5566" s="23" t="s">
        <v>283</v>
      </c>
      <c r="H5566" s="23" t="s">
        <v>284</v>
      </c>
      <c r="I5566" s="23" t="s">
        <v>104</v>
      </c>
      <c r="J5566" s="23" t="s">
        <v>42</v>
      </c>
      <c r="K5566" s="23" t="s">
        <v>57</v>
      </c>
      <c r="L5566" s="23">
        <v>1</v>
      </c>
      <c r="M5566" s="23">
        <v>308.63</v>
      </c>
      <c r="N5566" s="23">
        <v>5</v>
      </c>
      <c r="O5566" s="23">
        <v>5</v>
      </c>
      <c r="P5566" s="23" t="s">
        <v>33</v>
      </c>
      <c r="Q5566" s="23" t="s">
        <v>34</v>
      </c>
      <c r="R5566" s="23">
        <f t="shared" si="430"/>
        <v>1</v>
      </c>
      <c r="S5566" s="23" t="str">
        <f t="shared" si="431"/>
        <v>ORD105564_20240823_CUST02088_MED030</v>
      </c>
      <c r="T5566" s="23">
        <f t="shared" si="432"/>
        <v>1</v>
      </c>
      <c r="U5566" s="6">
        <f t="shared" si="433"/>
        <v>308.63</v>
      </c>
      <c r="V5566" s="6">
        <f>tbl_Raw_Data[[#This Row],[Discount_Pct]]*tbl_Raw_Data[[#This Row],[Gross_Amount]]/100</f>
        <v>15.431500000000002</v>
      </c>
      <c r="W5566" s="6">
        <f>tbl_Raw_Data[[#This Row],[Gross_Amount]]-tbl_Raw_Data[[#This Row],[Discount_Amount]]</f>
        <v>293.19849999999997</v>
      </c>
      <c r="X5566" s="6">
        <f>tbl_Raw_Data[[#This Row],[Net_Amount_Before_Tax]]*tbl_Raw_Data[[#This Row],[Tax_Pct]]/100</f>
        <v>14.659924999999998</v>
      </c>
      <c r="Y5566" s="6">
        <f>tbl_Raw_Data[[#This Row],[Net_Amount_Before_Tax]]+tbl_Raw_Data[[#This Row],[Tax_Amount]]</f>
        <v>307.85842499999995</v>
      </c>
      <c r="Z5566" s="6">
        <f t="shared" si="434"/>
        <v>3</v>
      </c>
    </row>
    <row r="5567" spans="1:26" x14ac:dyDescent="0.3">
      <c r="A5567" s="23" t="s">
        <v>7671</v>
      </c>
      <c r="B5567" s="34">
        <v>46020</v>
      </c>
      <c r="C5567" s="23" t="s">
        <v>3097</v>
      </c>
      <c r="D5567" s="23" t="s">
        <v>46</v>
      </c>
      <c r="E5567" s="23" t="s">
        <v>47</v>
      </c>
      <c r="F5567" s="23">
        <v>411057</v>
      </c>
      <c r="G5567" s="23" t="s">
        <v>167</v>
      </c>
      <c r="H5567" s="23" t="s">
        <v>168</v>
      </c>
      <c r="I5567" s="23" t="s">
        <v>113</v>
      </c>
      <c r="J5567" s="23" t="s">
        <v>42</v>
      </c>
      <c r="K5567" s="23" t="s">
        <v>24</v>
      </c>
      <c r="L5567" s="23">
        <v>2</v>
      </c>
      <c r="M5567" s="23">
        <v>207.97</v>
      </c>
      <c r="N5567" s="23">
        <v>5</v>
      </c>
      <c r="O5567" s="23">
        <v>12</v>
      </c>
      <c r="P5567" s="23" t="s">
        <v>25</v>
      </c>
      <c r="Q5567" s="23" t="s">
        <v>90</v>
      </c>
      <c r="R5567" s="23">
        <f t="shared" si="430"/>
        <v>1</v>
      </c>
      <c r="S5567" s="23" t="str">
        <f t="shared" si="431"/>
        <v>ORD105564_20251229_CUST02340_MED026</v>
      </c>
      <c r="T5567" s="23">
        <f t="shared" si="432"/>
        <v>1</v>
      </c>
      <c r="U5567" s="6">
        <f t="shared" si="433"/>
        <v>415.94</v>
      </c>
      <c r="V5567" s="6">
        <f>tbl_Raw_Data[[#This Row],[Discount_Pct]]*tbl_Raw_Data[[#This Row],[Gross_Amount]]/100</f>
        <v>20.796999999999997</v>
      </c>
      <c r="W5567" s="6">
        <f>tbl_Raw_Data[[#This Row],[Gross_Amount]]-tbl_Raw_Data[[#This Row],[Discount_Amount]]</f>
        <v>395.14300000000003</v>
      </c>
      <c r="X5567" s="6">
        <f>tbl_Raw_Data[[#This Row],[Net_Amount_Before_Tax]]*tbl_Raw_Data[[#This Row],[Tax_Pct]]/100</f>
        <v>47.417160000000003</v>
      </c>
      <c r="Y5567" s="6">
        <f>tbl_Raw_Data[[#This Row],[Net_Amount_Before_Tax]]+tbl_Raw_Data[[#This Row],[Tax_Amount]]</f>
        <v>442.56016000000005</v>
      </c>
      <c r="Z5567" s="6">
        <f t="shared" si="434"/>
        <v>2</v>
      </c>
    </row>
    <row r="5568" spans="1:26" x14ac:dyDescent="0.3">
      <c r="A5568" s="23" t="s">
        <v>7672</v>
      </c>
      <c r="B5568" s="34">
        <v>45870</v>
      </c>
      <c r="C5568" s="23" t="s">
        <v>2238</v>
      </c>
      <c r="D5568" s="23" t="s">
        <v>123</v>
      </c>
      <c r="E5568" s="23" t="s">
        <v>101</v>
      </c>
      <c r="F5568" s="23">
        <v>226021</v>
      </c>
      <c r="G5568" s="23" t="s">
        <v>224</v>
      </c>
      <c r="H5568" s="23" t="s">
        <v>225</v>
      </c>
      <c r="I5568" s="23" t="s">
        <v>147</v>
      </c>
      <c r="J5568" s="23" t="s">
        <v>23</v>
      </c>
      <c r="K5568" s="23" t="s">
        <v>24</v>
      </c>
      <c r="L5568" s="23">
        <v>1</v>
      </c>
      <c r="M5568" s="23">
        <v>51.24</v>
      </c>
      <c r="N5568" s="23">
        <v>10</v>
      </c>
      <c r="O5568" s="23">
        <v>5</v>
      </c>
      <c r="P5568" s="23" t="s">
        <v>89</v>
      </c>
      <c r="Q5568" s="23" t="s">
        <v>34</v>
      </c>
      <c r="R5568" s="23">
        <f t="shared" si="430"/>
        <v>1</v>
      </c>
      <c r="S5568" s="23" t="str">
        <f t="shared" si="431"/>
        <v>ORD105567_20250801_CUST03473_MED015</v>
      </c>
      <c r="T5568" s="23">
        <f t="shared" si="432"/>
        <v>1</v>
      </c>
      <c r="U5568" s="6">
        <f t="shared" si="433"/>
        <v>51.24</v>
      </c>
      <c r="V5568" s="6">
        <f>tbl_Raw_Data[[#This Row],[Discount_Pct]]*tbl_Raw_Data[[#This Row],[Gross_Amount]]/100</f>
        <v>5.1239999999999997</v>
      </c>
      <c r="W5568" s="6">
        <f>tbl_Raw_Data[[#This Row],[Gross_Amount]]-tbl_Raw_Data[[#This Row],[Discount_Amount]]</f>
        <v>46.116</v>
      </c>
      <c r="X5568" s="6">
        <f>tbl_Raw_Data[[#This Row],[Net_Amount_Before_Tax]]*tbl_Raw_Data[[#This Row],[Tax_Pct]]/100</f>
        <v>2.3057999999999996</v>
      </c>
      <c r="Y5568" s="6">
        <f>tbl_Raw_Data[[#This Row],[Net_Amount_Before_Tax]]+tbl_Raw_Data[[#This Row],[Tax_Amount]]</f>
        <v>48.421799999999998</v>
      </c>
      <c r="Z5568" s="6">
        <f t="shared" si="434"/>
        <v>4</v>
      </c>
    </row>
    <row r="5569" spans="1:26" x14ac:dyDescent="0.3">
      <c r="A5569" s="23" t="s">
        <v>7673</v>
      </c>
      <c r="B5569" s="34">
        <v>45438</v>
      </c>
      <c r="C5569" s="23" t="s">
        <v>2174</v>
      </c>
      <c r="D5569" s="23" t="s">
        <v>28</v>
      </c>
      <c r="E5569" s="23" t="s">
        <v>29</v>
      </c>
      <c r="F5569" s="23">
        <v>500032</v>
      </c>
      <c r="G5569" s="23" t="s">
        <v>102</v>
      </c>
      <c r="H5569" s="23" t="s">
        <v>103</v>
      </c>
      <c r="I5569" s="23" t="s">
        <v>104</v>
      </c>
      <c r="J5569" s="23" t="s">
        <v>64</v>
      </c>
      <c r="K5569" s="23" t="s">
        <v>57</v>
      </c>
      <c r="L5569" s="23">
        <v>3</v>
      </c>
      <c r="M5569" s="23">
        <v>103.78</v>
      </c>
      <c r="N5569" s="23">
        <v>10</v>
      </c>
      <c r="O5569" s="23">
        <v>12</v>
      </c>
      <c r="P5569" s="23" t="s">
        <v>89</v>
      </c>
      <c r="Q5569" s="23" t="s">
        <v>34</v>
      </c>
      <c r="R5569" s="23">
        <f t="shared" si="430"/>
        <v>1</v>
      </c>
      <c r="S5569" s="23" t="str">
        <f t="shared" si="431"/>
        <v>ORD105568_20240526_CUST02138_MED029</v>
      </c>
      <c r="T5569" s="23">
        <f t="shared" si="432"/>
        <v>1</v>
      </c>
      <c r="U5569" s="6">
        <f t="shared" si="433"/>
        <v>311.34000000000003</v>
      </c>
      <c r="V5569" s="6">
        <f>tbl_Raw_Data[[#This Row],[Discount_Pct]]*tbl_Raw_Data[[#This Row],[Gross_Amount]]/100</f>
        <v>31.134000000000004</v>
      </c>
      <c r="W5569" s="6">
        <f>tbl_Raw_Data[[#This Row],[Gross_Amount]]-tbl_Raw_Data[[#This Row],[Discount_Amount]]</f>
        <v>280.20600000000002</v>
      </c>
      <c r="X5569" s="6">
        <f>tbl_Raw_Data[[#This Row],[Net_Amount_Before_Tax]]*tbl_Raw_Data[[#This Row],[Tax_Pct]]/100</f>
        <v>33.624720000000003</v>
      </c>
      <c r="Y5569" s="6">
        <f>tbl_Raw_Data[[#This Row],[Net_Amount_Before_Tax]]+tbl_Raw_Data[[#This Row],[Tax_Amount]]</f>
        <v>313.83072000000004</v>
      </c>
      <c r="Z5569" s="6">
        <f t="shared" si="434"/>
        <v>3</v>
      </c>
    </row>
    <row r="5570" spans="1:26" x14ac:dyDescent="0.3">
      <c r="A5570" s="23" t="s">
        <v>7674</v>
      </c>
      <c r="B5570" s="34">
        <v>45721</v>
      </c>
      <c r="C5570" s="23" t="s">
        <v>189</v>
      </c>
      <c r="D5570" s="23" t="s">
        <v>19</v>
      </c>
      <c r="E5570" s="23" t="s">
        <v>19</v>
      </c>
      <c r="F5570" s="23">
        <v>110001</v>
      </c>
      <c r="G5570" s="23" t="s">
        <v>185</v>
      </c>
      <c r="H5570" s="23" t="s">
        <v>186</v>
      </c>
      <c r="I5570" s="23" t="s">
        <v>76</v>
      </c>
      <c r="J5570" s="23" t="s">
        <v>187</v>
      </c>
      <c r="K5570" s="23" t="s">
        <v>57</v>
      </c>
      <c r="L5570" s="23">
        <v>5</v>
      </c>
      <c r="M5570" s="23">
        <v>97.17</v>
      </c>
      <c r="N5570" s="23">
        <v>5</v>
      </c>
      <c r="O5570" s="23">
        <v>5</v>
      </c>
      <c r="P5570" s="23" t="s">
        <v>43</v>
      </c>
      <c r="Q5570" s="23" t="s">
        <v>34</v>
      </c>
      <c r="R5570" s="23">
        <f t="shared" ref="R5570:R5633" si="435">COUNTIFS($A$2:$A$8001,A5570,$B$2:$B$8001,B5570,$C$2:$C$8001,C5570,$G$2:$G$8001,G5570)</f>
        <v>1</v>
      </c>
      <c r="S5570" s="23" t="str">
        <f t="shared" ref="S5570:S5633" si="436">A5570&amp;"_"&amp;TEXT(B5570,"yyyymmdd")&amp;"_"&amp;C5570&amp;"_"&amp;G5570</f>
        <v>ORD105569_20250305_CUST00732_MED009</v>
      </c>
      <c r="T5570" s="23">
        <f t="shared" ref="T5570:T5633" si="437">COUNTIF($S$2:$S$8001,S5570)</f>
        <v>1</v>
      </c>
      <c r="U5570" s="6">
        <f t="shared" ref="U5570:U5633" si="438">L5570*M5570</f>
        <v>485.85</v>
      </c>
      <c r="V5570" s="6">
        <f>tbl_Raw_Data[[#This Row],[Discount_Pct]]*tbl_Raw_Data[[#This Row],[Gross_Amount]]/100</f>
        <v>24.2925</v>
      </c>
      <c r="W5570" s="6">
        <f>tbl_Raw_Data[[#This Row],[Gross_Amount]]-tbl_Raw_Data[[#This Row],[Discount_Amount]]</f>
        <v>461.5575</v>
      </c>
      <c r="X5570" s="6">
        <f>tbl_Raw_Data[[#This Row],[Net_Amount_Before_Tax]]*tbl_Raw_Data[[#This Row],[Tax_Pct]]/100</f>
        <v>23.077874999999999</v>
      </c>
      <c r="Y5570" s="6">
        <f>tbl_Raw_Data[[#This Row],[Net_Amount_Before_Tax]]+tbl_Raw_Data[[#This Row],[Tax_Amount]]</f>
        <v>484.63537500000001</v>
      </c>
      <c r="Z5570" s="6">
        <f t="shared" ref="Z5570:Z5633" si="439">COUNTIFS($C$2:$C$8001,C5570,$Q$2:$Q$8001,"Delivered")</f>
        <v>2</v>
      </c>
    </row>
    <row r="5571" spans="1:26" x14ac:dyDescent="0.3">
      <c r="A5571" s="23" t="s">
        <v>7675</v>
      </c>
      <c r="B5571" s="34">
        <v>45884</v>
      </c>
      <c r="C5571" s="23" t="s">
        <v>920</v>
      </c>
      <c r="D5571" s="23" t="s">
        <v>80</v>
      </c>
      <c r="E5571" s="23" t="s">
        <v>81</v>
      </c>
      <c r="F5571" s="23">
        <v>395010</v>
      </c>
      <c r="G5571" s="23" t="s">
        <v>233</v>
      </c>
      <c r="H5571" s="23" t="s">
        <v>234</v>
      </c>
      <c r="I5571" s="23" t="s">
        <v>104</v>
      </c>
      <c r="J5571" s="23" t="s">
        <v>42</v>
      </c>
      <c r="K5571" s="23" t="s">
        <v>24</v>
      </c>
      <c r="L5571" s="23">
        <v>3</v>
      </c>
      <c r="M5571" s="23">
        <v>154.09</v>
      </c>
      <c r="N5571" s="23">
        <v>5</v>
      </c>
      <c r="O5571" s="23">
        <v>12</v>
      </c>
      <c r="P5571" s="23" t="s">
        <v>58</v>
      </c>
      <c r="Q5571" s="23" t="s">
        <v>26</v>
      </c>
      <c r="R5571" s="23">
        <f t="shared" si="435"/>
        <v>1</v>
      </c>
      <c r="S5571" s="23" t="str">
        <f t="shared" si="436"/>
        <v>ORD105570_20250815_CUST00277_MED019</v>
      </c>
      <c r="T5571" s="23">
        <f t="shared" si="437"/>
        <v>1</v>
      </c>
      <c r="U5571" s="6">
        <f t="shared" si="438"/>
        <v>462.27</v>
      </c>
      <c r="V5571" s="6">
        <f>tbl_Raw_Data[[#This Row],[Discount_Pct]]*tbl_Raw_Data[[#This Row],[Gross_Amount]]/100</f>
        <v>23.113499999999998</v>
      </c>
      <c r="W5571" s="6">
        <f>tbl_Raw_Data[[#This Row],[Gross_Amount]]-tbl_Raw_Data[[#This Row],[Discount_Amount]]</f>
        <v>439.15649999999999</v>
      </c>
      <c r="X5571" s="6">
        <f>tbl_Raw_Data[[#This Row],[Net_Amount_Before_Tax]]*tbl_Raw_Data[[#This Row],[Tax_Pct]]/100</f>
        <v>52.698779999999999</v>
      </c>
      <c r="Y5571" s="6">
        <f>tbl_Raw_Data[[#This Row],[Net_Amount_Before_Tax]]+tbl_Raw_Data[[#This Row],[Tax_Amount]]</f>
        <v>491.85527999999999</v>
      </c>
      <c r="Z5571" s="6">
        <f t="shared" si="439"/>
        <v>2</v>
      </c>
    </row>
    <row r="5572" spans="1:26" x14ac:dyDescent="0.3">
      <c r="A5572" s="23" t="s">
        <v>7676</v>
      </c>
      <c r="B5572" s="34">
        <v>45554</v>
      </c>
      <c r="C5572" s="23" t="s">
        <v>5083</v>
      </c>
      <c r="D5572" s="23" t="s">
        <v>37</v>
      </c>
      <c r="E5572" s="23" t="s">
        <v>38</v>
      </c>
      <c r="F5572" s="23">
        <v>452001</v>
      </c>
      <c r="G5572" s="23" t="s">
        <v>185</v>
      </c>
      <c r="H5572" s="23" t="s">
        <v>186</v>
      </c>
      <c r="I5572" s="23" t="s">
        <v>76</v>
      </c>
      <c r="J5572" s="23" t="s">
        <v>187</v>
      </c>
      <c r="K5572" s="23" t="s">
        <v>57</v>
      </c>
      <c r="L5572" s="23">
        <v>2</v>
      </c>
      <c r="M5572" s="23">
        <v>80.290000000000006</v>
      </c>
      <c r="N5572" s="23">
        <v>5</v>
      </c>
      <c r="O5572" s="23">
        <v>5</v>
      </c>
      <c r="P5572" s="23" t="s">
        <v>65</v>
      </c>
      <c r="Q5572" s="23" t="s">
        <v>34</v>
      </c>
      <c r="R5572" s="23">
        <f t="shared" si="435"/>
        <v>1</v>
      </c>
      <c r="S5572" s="23" t="str">
        <f t="shared" si="436"/>
        <v>ORD105571_20240919_CUST01117_MED009</v>
      </c>
      <c r="T5572" s="23">
        <f t="shared" si="437"/>
        <v>1</v>
      </c>
      <c r="U5572" s="6">
        <f t="shared" si="438"/>
        <v>160.58000000000001</v>
      </c>
      <c r="V5572" s="6">
        <f>tbl_Raw_Data[[#This Row],[Discount_Pct]]*tbl_Raw_Data[[#This Row],[Gross_Amount]]/100</f>
        <v>8.0290000000000017</v>
      </c>
      <c r="W5572" s="6">
        <f>tbl_Raw_Data[[#This Row],[Gross_Amount]]-tbl_Raw_Data[[#This Row],[Discount_Amount]]</f>
        <v>152.55100000000002</v>
      </c>
      <c r="X5572" s="6">
        <f>tbl_Raw_Data[[#This Row],[Net_Amount_Before_Tax]]*tbl_Raw_Data[[#This Row],[Tax_Pct]]/100</f>
        <v>7.6275500000000012</v>
      </c>
      <c r="Y5572" s="6">
        <f>tbl_Raw_Data[[#This Row],[Net_Amount_Before_Tax]]+tbl_Raw_Data[[#This Row],[Tax_Amount]]</f>
        <v>160.17855000000003</v>
      </c>
      <c r="Z5572" s="6">
        <f t="shared" si="439"/>
        <v>2</v>
      </c>
    </row>
    <row r="5573" spans="1:26" x14ac:dyDescent="0.3">
      <c r="A5573" s="23" t="s">
        <v>7677</v>
      </c>
      <c r="B5573" s="34">
        <v>45742</v>
      </c>
      <c r="C5573" s="23" t="s">
        <v>310</v>
      </c>
      <c r="D5573" s="23" t="s">
        <v>92</v>
      </c>
      <c r="E5573" s="23" t="s">
        <v>93</v>
      </c>
      <c r="F5573" s="23">
        <v>560100</v>
      </c>
      <c r="G5573" s="23" t="s">
        <v>196</v>
      </c>
      <c r="H5573" s="23" t="s">
        <v>197</v>
      </c>
      <c r="I5573" s="23" t="s">
        <v>32</v>
      </c>
      <c r="J5573" s="23" t="s">
        <v>42</v>
      </c>
      <c r="K5573" s="23" t="s">
        <v>24</v>
      </c>
      <c r="L5573" s="23">
        <v>1</v>
      </c>
      <c r="M5573" s="23">
        <v>25.1</v>
      </c>
      <c r="N5573" s="23">
        <v>0</v>
      </c>
      <c r="O5573" s="23">
        <v>5</v>
      </c>
      <c r="P5573" s="23" t="s">
        <v>58</v>
      </c>
      <c r="Q5573" s="23" t="s">
        <v>34</v>
      </c>
      <c r="R5573" s="23">
        <f t="shared" si="435"/>
        <v>1</v>
      </c>
      <c r="S5573" s="23" t="str">
        <f t="shared" si="436"/>
        <v>ORD105572_20250326_CUST03188_MED011</v>
      </c>
      <c r="T5573" s="23">
        <f t="shared" si="437"/>
        <v>1</v>
      </c>
      <c r="U5573" s="6">
        <f t="shared" si="438"/>
        <v>25.1</v>
      </c>
      <c r="V5573" s="6">
        <f>tbl_Raw_Data[[#This Row],[Discount_Pct]]*tbl_Raw_Data[[#This Row],[Gross_Amount]]/100</f>
        <v>0</v>
      </c>
      <c r="W5573" s="6">
        <f>tbl_Raw_Data[[#This Row],[Gross_Amount]]-tbl_Raw_Data[[#This Row],[Discount_Amount]]</f>
        <v>25.1</v>
      </c>
      <c r="X5573" s="6">
        <f>tbl_Raw_Data[[#This Row],[Net_Amount_Before_Tax]]*tbl_Raw_Data[[#This Row],[Tax_Pct]]/100</f>
        <v>1.2549999999999999</v>
      </c>
      <c r="Y5573" s="6">
        <f>tbl_Raw_Data[[#This Row],[Net_Amount_Before_Tax]]+tbl_Raw_Data[[#This Row],[Tax_Amount]]</f>
        <v>26.355</v>
      </c>
      <c r="Z5573" s="6">
        <f t="shared" si="439"/>
        <v>7</v>
      </c>
    </row>
    <row r="5574" spans="1:26" x14ac:dyDescent="0.3">
      <c r="A5574" s="23" t="s">
        <v>7678</v>
      </c>
      <c r="B5574" s="34">
        <v>45430</v>
      </c>
      <c r="C5574" s="23" t="s">
        <v>528</v>
      </c>
      <c r="D5574" s="23" t="s">
        <v>72</v>
      </c>
      <c r="E5574" s="23" t="s">
        <v>73</v>
      </c>
      <c r="F5574" s="23">
        <v>302021</v>
      </c>
      <c r="G5574" s="23" t="s">
        <v>119</v>
      </c>
      <c r="H5574" s="23" t="s">
        <v>120</v>
      </c>
      <c r="I5574" s="23" t="s">
        <v>32</v>
      </c>
      <c r="J5574" s="23" t="s">
        <v>64</v>
      </c>
      <c r="K5574" s="23" t="s">
        <v>57</v>
      </c>
      <c r="L5574" s="23">
        <v>1</v>
      </c>
      <c r="M5574" s="23">
        <v>65.84</v>
      </c>
      <c r="N5574" s="23">
        <v>0</v>
      </c>
      <c r="O5574" s="23">
        <v>18</v>
      </c>
      <c r="P5574" s="23" t="s">
        <v>43</v>
      </c>
      <c r="Q5574" s="23" t="s">
        <v>90</v>
      </c>
      <c r="R5574" s="23">
        <f t="shared" si="435"/>
        <v>1</v>
      </c>
      <c r="S5574" s="23" t="str">
        <f t="shared" si="436"/>
        <v>ORD105573_20240518_CUST01383_MED010</v>
      </c>
      <c r="T5574" s="23">
        <f t="shared" si="437"/>
        <v>1</v>
      </c>
      <c r="U5574" s="6">
        <f t="shared" si="438"/>
        <v>65.84</v>
      </c>
      <c r="V5574" s="6">
        <f>tbl_Raw_Data[[#This Row],[Discount_Pct]]*tbl_Raw_Data[[#This Row],[Gross_Amount]]/100</f>
        <v>0</v>
      </c>
      <c r="W5574" s="6">
        <f>tbl_Raw_Data[[#This Row],[Gross_Amount]]-tbl_Raw_Data[[#This Row],[Discount_Amount]]</f>
        <v>65.84</v>
      </c>
      <c r="X5574" s="6">
        <f>tbl_Raw_Data[[#This Row],[Net_Amount_Before_Tax]]*tbl_Raw_Data[[#This Row],[Tax_Pct]]/100</f>
        <v>11.8512</v>
      </c>
      <c r="Y5574" s="6">
        <f>tbl_Raw_Data[[#This Row],[Net_Amount_Before_Tax]]+tbl_Raw_Data[[#This Row],[Tax_Amount]]</f>
        <v>77.691200000000009</v>
      </c>
      <c r="Z5574" s="6">
        <f t="shared" si="439"/>
        <v>3</v>
      </c>
    </row>
    <row r="5575" spans="1:26" x14ac:dyDescent="0.3">
      <c r="A5575" s="23" t="s">
        <v>7679</v>
      </c>
      <c r="B5575" s="34">
        <v>45673</v>
      </c>
      <c r="C5575" s="23" t="s">
        <v>7680</v>
      </c>
      <c r="D5575" s="23" t="s">
        <v>159</v>
      </c>
      <c r="E5575" s="23" t="s">
        <v>47</v>
      </c>
      <c r="F5575" s="23">
        <v>400050</v>
      </c>
      <c r="G5575" s="23" t="s">
        <v>229</v>
      </c>
      <c r="H5575" s="23" t="s">
        <v>230</v>
      </c>
      <c r="I5575" s="23" t="s">
        <v>84</v>
      </c>
      <c r="J5575" s="23" t="s">
        <v>140</v>
      </c>
      <c r="K5575" s="23" t="s">
        <v>24</v>
      </c>
      <c r="L5575" s="23">
        <v>1</v>
      </c>
      <c r="M5575" s="23">
        <v>199.02</v>
      </c>
      <c r="N5575" s="23">
        <v>5</v>
      </c>
      <c r="O5575" s="23">
        <v>18</v>
      </c>
      <c r="P5575" s="23" t="s">
        <v>43</v>
      </c>
      <c r="Q5575" s="23" t="s">
        <v>34</v>
      </c>
      <c r="R5575" s="23">
        <f t="shared" si="435"/>
        <v>1</v>
      </c>
      <c r="S5575" s="23" t="str">
        <f t="shared" si="436"/>
        <v>ORD105574_20250116_CUST00649_MED022</v>
      </c>
      <c r="T5575" s="23">
        <f t="shared" si="437"/>
        <v>1</v>
      </c>
      <c r="U5575" s="6">
        <f t="shared" si="438"/>
        <v>199.02</v>
      </c>
      <c r="V5575" s="6">
        <f>tbl_Raw_Data[[#This Row],[Discount_Pct]]*tbl_Raw_Data[[#This Row],[Gross_Amount]]/100</f>
        <v>9.9510000000000005</v>
      </c>
      <c r="W5575" s="6">
        <f>tbl_Raw_Data[[#This Row],[Gross_Amount]]-tbl_Raw_Data[[#This Row],[Discount_Amount]]</f>
        <v>189.06900000000002</v>
      </c>
      <c r="X5575" s="6">
        <f>tbl_Raw_Data[[#This Row],[Net_Amount_Before_Tax]]*tbl_Raw_Data[[#This Row],[Tax_Pct]]/100</f>
        <v>34.032420000000002</v>
      </c>
      <c r="Y5575" s="6">
        <f>tbl_Raw_Data[[#This Row],[Net_Amount_Before_Tax]]+tbl_Raw_Data[[#This Row],[Tax_Amount]]</f>
        <v>223.10142000000002</v>
      </c>
      <c r="Z5575" s="6">
        <f t="shared" si="439"/>
        <v>2</v>
      </c>
    </row>
    <row r="5576" spans="1:26" x14ac:dyDescent="0.3">
      <c r="A5576" s="23" t="s">
        <v>7681</v>
      </c>
      <c r="B5576" s="34">
        <v>46009</v>
      </c>
      <c r="C5576" s="23" t="s">
        <v>3056</v>
      </c>
      <c r="D5576" s="23" t="s">
        <v>28</v>
      </c>
      <c r="E5576" s="23" t="s">
        <v>29</v>
      </c>
      <c r="F5576" s="23">
        <v>500090</v>
      </c>
      <c r="G5576" s="23" t="s">
        <v>119</v>
      </c>
      <c r="H5576" s="23" t="s">
        <v>120</v>
      </c>
      <c r="I5576" s="23" t="s">
        <v>32</v>
      </c>
      <c r="J5576" s="23" t="s">
        <v>64</v>
      </c>
      <c r="K5576" s="23" t="s">
        <v>57</v>
      </c>
      <c r="L5576" s="23">
        <v>1</v>
      </c>
      <c r="M5576" s="23">
        <v>68.900000000000006</v>
      </c>
      <c r="N5576" s="23">
        <v>15</v>
      </c>
      <c r="O5576" s="23">
        <v>5</v>
      </c>
      <c r="P5576" s="23" t="s">
        <v>43</v>
      </c>
      <c r="Q5576" s="23" t="s">
        <v>26</v>
      </c>
      <c r="R5576" s="23">
        <f t="shared" si="435"/>
        <v>1</v>
      </c>
      <c r="S5576" s="23" t="str">
        <f t="shared" si="436"/>
        <v>ORD105575_20251218_CUST01092_MED010</v>
      </c>
      <c r="T5576" s="23">
        <f t="shared" si="437"/>
        <v>1</v>
      </c>
      <c r="U5576" s="6">
        <f t="shared" si="438"/>
        <v>68.900000000000006</v>
      </c>
      <c r="V5576" s="6">
        <f>tbl_Raw_Data[[#This Row],[Discount_Pct]]*tbl_Raw_Data[[#This Row],[Gross_Amount]]/100</f>
        <v>10.335000000000001</v>
      </c>
      <c r="W5576" s="6">
        <f>tbl_Raw_Data[[#This Row],[Gross_Amount]]-tbl_Raw_Data[[#This Row],[Discount_Amount]]</f>
        <v>58.565000000000005</v>
      </c>
      <c r="X5576" s="6">
        <f>tbl_Raw_Data[[#This Row],[Net_Amount_Before_Tax]]*tbl_Raw_Data[[#This Row],[Tax_Pct]]/100</f>
        <v>2.9282500000000002</v>
      </c>
      <c r="Y5576" s="6">
        <f>tbl_Raw_Data[[#This Row],[Net_Amount_Before_Tax]]+tbl_Raw_Data[[#This Row],[Tax_Amount]]</f>
        <v>61.493250000000003</v>
      </c>
      <c r="Z5576" s="6">
        <f t="shared" si="439"/>
        <v>0</v>
      </c>
    </row>
    <row r="5577" spans="1:26" x14ac:dyDescent="0.3">
      <c r="A5577" s="23" t="s">
        <v>7682</v>
      </c>
      <c r="B5577" s="34">
        <v>45666</v>
      </c>
      <c r="C5577" s="23" t="s">
        <v>1427</v>
      </c>
      <c r="D5577" s="23" t="s">
        <v>123</v>
      </c>
      <c r="E5577" s="23" t="s">
        <v>101</v>
      </c>
      <c r="F5577" s="23">
        <v>226024</v>
      </c>
      <c r="G5577" s="23" t="s">
        <v>224</v>
      </c>
      <c r="H5577" s="23" t="s">
        <v>225</v>
      </c>
      <c r="I5577" s="23" t="s">
        <v>147</v>
      </c>
      <c r="J5577" s="23" t="s">
        <v>23</v>
      </c>
      <c r="K5577" s="23" t="s">
        <v>24</v>
      </c>
      <c r="L5577" s="23">
        <v>1</v>
      </c>
      <c r="M5577" s="23">
        <v>47.95</v>
      </c>
      <c r="N5577" s="23">
        <v>0</v>
      </c>
      <c r="O5577" s="23">
        <v>12</v>
      </c>
      <c r="P5577" s="23" t="s">
        <v>58</v>
      </c>
      <c r="Q5577" s="23" t="s">
        <v>34</v>
      </c>
      <c r="R5577" s="23">
        <f t="shared" si="435"/>
        <v>1</v>
      </c>
      <c r="S5577" s="23" t="str">
        <f t="shared" si="436"/>
        <v>ORD105576_20250109_CUST03255_MED015</v>
      </c>
      <c r="T5577" s="23">
        <f t="shared" si="437"/>
        <v>1</v>
      </c>
      <c r="U5577" s="6">
        <f t="shared" si="438"/>
        <v>47.95</v>
      </c>
      <c r="V5577" s="6">
        <f>tbl_Raw_Data[[#This Row],[Discount_Pct]]*tbl_Raw_Data[[#This Row],[Gross_Amount]]/100</f>
        <v>0</v>
      </c>
      <c r="W5577" s="6">
        <f>tbl_Raw_Data[[#This Row],[Gross_Amount]]-tbl_Raw_Data[[#This Row],[Discount_Amount]]</f>
        <v>47.95</v>
      </c>
      <c r="X5577" s="6">
        <f>tbl_Raw_Data[[#This Row],[Net_Amount_Before_Tax]]*tbl_Raw_Data[[#This Row],[Tax_Pct]]/100</f>
        <v>5.7540000000000013</v>
      </c>
      <c r="Y5577" s="6">
        <f>tbl_Raw_Data[[#This Row],[Net_Amount_Before_Tax]]+tbl_Raw_Data[[#This Row],[Tax_Amount]]</f>
        <v>53.704000000000008</v>
      </c>
      <c r="Z5577" s="6">
        <f t="shared" si="439"/>
        <v>3</v>
      </c>
    </row>
    <row r="5578" spans="1:26" x14ac:dyDescent="0.3">
      <c r="A5578" s="23" t="s">
        <v>7683</v>
      </c>
      <c r="B5578" s="34">
        <v>45652</v>
      </c>
      <c r="C5578" s="23" t="s">
        <v>3300</v>
      </c>
      <c r="D5578" s="23" t="s">
        <v>100</v>
      </c>
      <c r="E5578" s="23" t="s">
        <v>101</v>
      </c>
      <c r="F5578" s="23">
        <v>201305</v>
      </c>
      <c r="G5578" s="23" t="s">
        <v>283</v>
      </c>
      <c r="H5578" s="23" t="s">
        <v>284</v>
      </c>
      <c r="I5578" s="23" t="s">
        <v>104</v>
      </c>
      <c r="J5578" s="23" t="s">
        <v>42</v>
      </c>
      <c r="K5578" s="23" t="s">
        <v>57</v>
      </c>
      <c r="L5578" s="23">
        <v>1</v>
      </c>
      <c r="M5578" s="23">
        <v>281.12</v>
      </c>
      <c r="N5578" s="23">
        <v>10</v>
      </c>
      <c r="O5578" s="23">
        <v>18</v>
      </c>
      <c r="P5578" s="23" t="s">
        <v>65</v>
      </c>
      <c r="Q5578" s="23" t="s">
        <v>34</v>
      </c>
      <c r="R5578" s="23">
        <f t="shared" si="435"/>
        <v>1</v>
      </c>
      <c r="S5578" s="23" t="str">
        <f t="shared" si="436"/>
        <v>ORD105577_20241226_CUST00773_MED030</v>
      </c>
      <c r="T5578" s="23">
        <f t="shared" si="437"/>
        <v>1</v>
      </c>
      <c r="U5578" s="6">
        <f t="shared" si="438"/>
        <v>281.12</v>
      </c>
      <c r="V5578" s="6">
        <f>tbl_Raw_Data[[#This Row],[Discount_Pct]]*tbl_Raw_Data[[#This Row],[Gross_Amount]]/100</f>
        <v>28.111999999999998</v>
      </c>
      <c r="W5578" s="6">
        <f>tbl_Raw_Data[[#This Row],[Gross_Amount]]-tbl_Raw_Data[[#This Row],[Discount_Amount]]</f>
        <v>253.00800000000001</v>
      </c>
      <c r="X5578" s="6">
        <f>tbl_Raw_Data[[#This Row],[Net_Amount_Before_Tax]]*tbl_Raw_Data[[#This Row],[Tax_Pct]]/100</f>
        <v>45.541440000000001</v>
      </c>
      <c r="Y5578" s="6">
        <f>tbl_Raw_Data[[#This Row],[Net_Amount_Before_Tax]]+tbl_Raw_Data[[#This Row],[Tax_Amount]]</f>
        <v>298.54944</v>
      </c>
      <c r="Z5578" s="6">
        <f t="shared" si="439"/>
        <v>3</v>
      </c>
    </row>
    <row r="5579" spans="1:26" x14ac:dyDescent="0.3">
      <c r="A5579" s="23" t="s">
        <v>7684</v>
      </c>
      <c r="B5579" s="34">
        <v>45843</v>
      </c>
      <c r="C5579" s="23" t="s">
        <v>4535</v>
      </c>
      <c r="D5579" s="23" t="s">
        <v>87</v>
      </c>
      <c r="E5579" s="23" t="s">
        <v>88</v>
      </c>
      <c r="F5579" s="23">
        <v>600100</v>
      </c>
      <c r="G5579" s="23" t="s">
        <v>82</v>
      </c>
      <c r="H5579" s="23" t="s">
        <v>83</v>
      </c>
      <c r="I5579" s="23" t="s">
        <v>84</v>
      </c>
      <c r="J5579" s="23" t="s">
        <v>85</v>
      </c>
      <c r="K5579" s="23" t="s">
        <v>24</v>
      </c>
      <c r="L5579" s="23">
        <v>2</v>
      </c>
      <c r="M5579" s="23">
        <v>340.17</v>
      </c>
      <c r="N5579" s="23">
        <v>10</v>
      </c>
      <c r="O5579" s="23">
        <v>12</v>
      </c>
      <c r="P5579" s="23" t="s">
        <v>33</v>
      </c>
      <c r="Q5579" s="23" t="s">
        <v>34</v>
      </c>
      <c r="R5579" s="23">
        <f t="shared" si="435"/>
        <v>1</v>
      </c>
      <c r="S5579" s="23" t="str">
        <f t="shared" si="436"/>
        <v>ORD105578_20250705_CUST00952_MED023</v>
      </c>
      <c r="T5579" s="23">
        <f t="shared" si="437"/>
        <v>1</v>
      </c>
      <c r="U5579" s="6">
        <f t="shared" si="438"/>
        <v>680.34</v>
      </c>
      <c r="V5579" s="6">
        <f>tbl_Raw_Data[[#This Row],[Discount_Pct]]*tbl_Raw_Data[[#This Row],[Gross_Amount]]/100</f>
        <v>68.034000000000006</v>
      </c>
      <c r="W5579" s="6">
        <f>tbl_Raw_Data[[#This Row],[Gross_Amount]]-tbl_Raw_Data[[#This Row],[Discount_Amount]]</f>
        <v>612.30600000000004</v>
      </c>
      <c r="X5579" s="6">
        <f>tbl_Raw_Data[[#This Row],[Net_Amount_Before_Tax]]*tbl_Raw_Data[[#This Row],[Tax_Pct]]/100</f>
        <v>73.47672</v>
      </c>
      <c r="Y5579" s="6">
        <f>tbl_Raw_Data[[#This Row],[Net_Amount_Before_Tax]]+tbl_Raw_Data[[#This Row],[Tax_Amount]]</f>
        <v>685.78272000000004</v>
      </c>
      <c r="Z5579" s="6">
        <f t="shared" si="439"/>
        <v>4</v>
      </c>
    </row>
    <row r="5580" spans="1:26" x14ac:dyDescent="0.3">
      <c r="A5580" s="23" t="s">
        <v>7685</v>
      </c>
      <c r="B5580" s="34">
        <v>45589</v>
      </c>
      <c r="C5580" s="23" t="s">
        <v>5332</v>
      </c>
      <c r="D5580" s="23" t="s">
        <v>130</v>
      </c>
      <c r="E5580" s="23" t="s">
        <v>131</v>
      </c>
      <c r="F5580" s="23">
        <v>700091</v>
      </c>
      <c r="G5580" s="23" t="s">
        <v>167</v>
      </c>
      <c r="H5580" s="23" t="s">
        <v>168</v>
      </c>
      <c r="I5580" s="23" t="s">
        <v>113</v>
      </c>
      <c r="J5580" s="23" t="s">
        <v>42</v>
      </c>
      <c r="K5580" s="23" t="s">
        <v>24</v>
      </c>
      <c r="L5580" s="23">
        <v>1</v>
      </c>
      <c r="M5580" s="23">
        <v>173.65</v>
      </c>
      <c r="N5580" s="23">
        <v>0</v>
      </c>
      <c r="O5580" s="23">
        <v>12</v>
      </c>
      <c r="P5580" s="23" t="s">
        <v>43</v>
      </c>
      <c r="Q5580" s="23" t="s">
        <v>26</v>
      </c>
      <c r="R5580" s="23">
        <f t="shared" si="435"/>
        <v>1</v>
      </c>
      <c r="S5580" s="23" t="str">
        <f t="shared" si="436"/>
        <v>ORD105579_20241024_CUST03100_MED026</v>
      </c>
      <c r="T5580" s="23">
        <f t="shared" si="437"/>
        <v>1</v>
      </c>
      <c r="U5580" s="6">
        <f t="shared" si="438"/>
        <v>173.65</v>
      </c>
      <c r="V5580" s="6">
        <f>tbl_Raw_Data[[#This Row],[Discount_Pct]]*tbl_Raw_Data[[#This Row],[Gross_Amount]]/100</f>
        <v>0</v>
      </c>
      <c r="W5580" s="6">
        <f>tbl_Raw_Data[[#This Row],[Gross_Amount]]-tbl_Raw_Data[[#This Row],[Discount_Amount]]</f>
        <v>173.65</v>
      </c>
      <c r="X5580" s="6">
        <f>tbl_Raw_Data[[#This Row],[Net_Amount_Before_Tax]]*tbl_Raw_Data[[#This Row],[Tax_Pct]]/100</f>
        <v>20.838000000000001</v>
      </c>
      <c r="Y5580" s="6">
        <f>tbl_Raw_Data[[#This Row],[Net_Amount_Before_Tax]]+tbl_Raw_Data[[#This Row],[Tax_Amount]]</f>
        <v>194.488</v>
      </c>
      <c r="Z5580" s="6">
        <f t="shared" si="439"/>
        <v>3</v>
      </c>
    </row>
    <row r="5581" spans="1:26" x14ac:dyDescent="0.3">
      <c r="A5581" s="23" t="s">
        <v>7686</v>
      </c>
      <c r="B5581" s="34">
        <v>45625</v>
      </c>
      <c r="C5581" s="23" t="s">
        <v>2500</v>
      </c>
      <c r="D5581" s="23" t="s">
        <v>183</v>
      </c>
      <c r="E5581" s="23" t="s">
        <v>184</v>
      </c>
      <c r="F5581" s="23">
        <v>122001</v>
      </c>
      <c r="G5581" s="23" t="s">
        <v>111</v>
      </c>
      <c r="H5581" s="23" t="s">
        <v>112</v>
      </c>
      <c r="I5581" s="23" t="s">
        <v>113</v>
      </c>
      <c r="J5581" s="23" t="s">
        <v>114</v>
      </c>
      <c r="K5581" s="23" t="s">
        <v>24</v>
      </c>
      <c r="L5581" s="23">
        <v>2</v>
      </c>
      <c r="M5581" s="23">
        <v>107.05</v>
      </c>
      <c r="N5581" s="23">
        <v>20</v>
      </c>
      <c r="O5581" s="23">
        <v>5</v>
      </c>
      <c r="P5581" s="23" t="s">
        <v>25</v>
      </c>
      <c r="Q5581" s="23" t="s">
        <v>34</v>
      </c>
      <c r="R5581" s="23">
        <f t="shared" si="435"/>
        <v>1</v>
      </c>
      <c r="S5581" s="23" t="str">
        <f t="shared" si="436"/>
        <v>ORD105580_20241129_CUST00989_MED027</v>
      </c>
      <c r="T5581" s="23">
        <f t="shared" si="437"/>
        <v>1</v>
      </c>
      <c r="U5581" s="6">
        <f t="shared" si="438"/>
        <v>214.1</v>
      </c>
      <c r="V5581" s="6">
        <f>tbl_Raw_Data[[#This Row],[Discount_Pct]]*tbl_Raw_Data[[#This Row],[Gross_Amount]]/100</f>
        <v>42.82</v>
      </c>
      <c r="W5581" s="6">
        <f>tbl_Raw_Data[[#This Row],[Gross_Amount]]-tbl_Raw_Data[[#This Row],[Discount_Amount]]</f>
        <v>171.28</v>
      </c>
      <c r="X5581" s="6">
        <f>tbl_Raw_Data[[#This Row],[Net_Amount_Before_Tax]]*tbl_Raw_Data[[#This Row],[Tax_Pct]]/100</f>
        <v>8.5640000000000001</v>
      </c>
      <c r="Y5581" s="6">
        <f>tbl_Raw_Data[[#This Row],[Net_Amount_Before_Tax]]+tbl_Raw_Data[[#This Row],[Tax_Amount]]</f>
        <v>179.84399999999999</v>
      </c>
      <c r="Z5581" s="6">
        <f t="shared" si="439"/>
        <v>3</v>
      </c>
    </row>
    <row r="5582" spans="1:26" x14ac:dyDescent="0.3">
      <c r="A5582" s="23" t="s">
        <v>7686</v>
      </c>
      <c r="B5582" s="34">
        <v>46011</v>
      </c>
      <c r="C5582" s="23" t="s">
        <v>4605</v>
      </c>
      <c r="D5582" s="23" t="s">
        <v>72</v>
      </c>
      <c r="E5582" s="23" t="s">
        <v>73</v>
      </c>
      <c r="F5582" s="23">
        <v>302021</v>
      </c>
      <c r="G5582" s="23" t="s">
        <v>74</v>
      </c>
      <c r="H5582" s="23" t="s">
        <v>75</v>
      </c>
      <c r="I5582" s="23" t="s">
        <v>76</v>
      </c>
      <c r="J5582" s="23" t="s">
        <v>77</v>
      </c>
      <c r="K5582" s="23" t="s">
        <v>57</v>
      </c>
      <c r="L5582" s="23">
        <v>5</v>
      </c>
      <c r="M5582" s="23">
        <v>56.52</v>
      </c>
      <c r="N5582" s="23">
        <v>10</v>
      </c>
      <c r="O5582" s="23">
        <v>5</v>
      </c>
      <c r="P5582" s="23" t="s">
        <v>43</v>
      </c>
      <c r="Q5582" s="23" t="s">
        <v>90</v>
      </c>
      <c r="R5582" s="23">
        <f t="shared" si="435"/>
        <v>1</v>
      </c>
      <c r="S5582" s="23" t="str">
        <f t="shared" si="436"/>
        <v>ORD105580_20251220_CUST01929_MED008</v>
      </c>
      <c r="T5582" s="23">
        <f t="shared" si="437"/>
        <v>1</v>
      </c>
      <c r="U5582" s="6">
        <f t="shared" si="438"/>
        <v>282.60000000000002</v>
      </c>
      <c r="V5582" s="6">
        <f>tbl_Raw_Data[[#This Row],[Discount_Pct]]*tbl_Raw_Data[[#This Row],[Gross_Amount]]/100</f>
        <v>28.26</v>
      </c>
      <c r="W5582" s="6">
        <f>tbl_Raw_Data[[#This Row],[Gross_Amount]]-tbl_Raw_Data[[#This Row],[Discount_Amount]]</f>
        <v>254.34000000000003</v>
      </c>
      <c r="X5582" s="6">
        <f>tbl_Raw_Data[[#This Row],[Net_Amount_Before_Tax]]*tbl_Raw_Data[[#This Row],[Tax_Pct]]/100</f>
        <v>12.717000000000002</v>
      </c>
      <c r="Y5582" s="6">
        <f>tbl_Raw_Data[[#This Row],[Net_Amount_Before_Tax]]+tbl_Raw_Data[[#This Row],[Tax_Amount]]</f>
        <v>267.05700000000002</v>
      </c>
      <c r="Z5582" s="6">
        <f t="shared" si="439"/>
        <v>1</v>
      </c>
    </row>
    <row r="5583" spans="1:26" x14ac:dyDescent="0.3">
      <c r="A5583" s="23" t="s">
        <v>7687</v>
      </c>
      <c r="B5583" s="34">
        <v>45364</v>
      </c>
      <c r="C5583" s="23" t="s">
        <v>2095</v>
      </c>
      <c r="D5583" s="23" t="s">
        <v>72</v>
      </c>
      <c r="E5583" s="23" t="s">
        <v>73</v>
      </c>
      <c r="F5583" s="23">
        <v>302019</v>
      </c>
      <c r="G5583" s="23" t="s">
        <v>145</v>
      </c>
      <c r="H5583" s="23" t="s">
        <v>146</v>
      </c>
      <c r="I5583" s="23" t="s">
        <v>147</v>
      </c>
      <c r="J5583" s="23" t="s">
        <v>148</v>
      </c>
      <c r="K5583" s="23" t="s">
        <v>24</v>
      </c>
      <c r="L5583" s="23">
        <v>2</v>
      </c>
      <c r="M5583" s="23">
        <v>93.75</v>
      </c>
      <c r="N5583" s="23">
        <v>15</v>
      </c>
      <c r="O5583" s="23">
        <v>5</v>
      </c>
      <c r="P5583" s="23" t="s">
        <v>25</v>
      </c>
      <c r="Q5583" s="23" t="s">
        <v>34</v>
      </c>
      <c r="R5583" s="23">
        <f t="shared" si="435"/>
        <v>1</v>
      </c>
      <c r="S5583" s="23" t="str">
        <f t="shared" si="436"/>
        <v>ORD105582_20240313_CUST02404_MED016</v>
      </c>
      <c r="T5583" s="23">
        <f t="shared" si="437"/>
        <v>1</v>
      </c>
      <c r="U5583" s="6">
        <f t="shared" si="438"/>
        <v>187.5</v>
      </c>
      <c r="V5583" s="6">
        <f>tbl_Raw_Data[[#This Row],[Discount_Pct]]*tbl_Raw_Data[[#This Row],[Gross_Amount]]/100</f>
        <v>28.125</v>
      </c>
      <c r="W5583" s="6">
        <f>tbl_Raw_Data[[#This Row],[Gross_Amount]]-tbl_Raw_Data[[#This Row],[Discount_Amount]]</f>
        <v>159.375</v>
      </c>
      <c r="X5583" s="6">
        <f>tbl_Raw_Data[[#This Row],[Net_Amount_Before_Tax]]*tbl_Raw_Data[[#This Row],[Tax_Pct]]/100</f>
        <v>7.96875</v>
      </c>
      <c r="Y5583" s="6">
        <f>tbl_Raw_Data[[#This Row],[Net_Amount_Before_Tax]]+tbl_Raw_Data[[#This Row],[Tax_Amount]]</f>
        <v>167.34375</v>
      </c>
      <c r="Z5583" s="6">
        <f t="shared" si="439"/>
        <v>2</v>
      </c>
    </row>
    <row r="5584" spans="1:26" x14ac:dyDescent="0.3">
      <c r="A5584" s="23" t="s">
        <v>7688</v>
      </c>
      <c r="B5584" s="34">
        <v>45528</v>
      </c>
      <c r="C5584" s="23" t="s">
        <v>5491</v>
      </c>
      <c r="D5584" s="23" t="s">
        <v>52</v>
      </c>
      <c r="E5584" s="23" t="s">
        <v>52</v>
      </c>
      <c r="F5584" s="23">
        <v>160019</v>
      </c>
      <c r="G5584" s="23" t="s">
        <v>107</v>
      </c>
      <c r="H5584" s="23" t="s">
        <v>108</v>
      </c>
      <c r="I5584" s="23" t="s">
        <v>63</v>
      </c>
      <c r="J5584" s="23" t="s">
        <v>42</v>
      </c>
      <c r="K5584" s="23" t="s">
        <v>57</v>
      </c>
      <c r="L5584" s="23">
        <v>1</v>
      </c>
      <c r="M5584" s="23">
        <v>108.55</v>
      </c>
      <c r="N5584" s="23">
        <v>5</v>
      </c>
      <c r="O5584" s="23">
        <v>5</v>
      </c>
      <c r="P5584" s="23" t="s">
        <v>65</v>
      </c>
      <c r="Q5584" s="23" t="s">
        <v>44</v>
      </c>
      <c r="R5584" s="23">
        <f t="shared" si="435"/>
        <v>1</v>
      </c>
      <c r="S5584" s="23" t="str">
        <f t="shared" si="436"/>
        <v>ORD105583_20240824_CUST02560_MED005</v>
      </c>
      <c r="T5584" s="23">
        <f t="shared" si="437"/>
        <v>1</v>
      </c>
      <c r="U5584" s="6">
        <f t="shared" si="438"/>
        <v>108.55</v>
      </c>
      <c r="V5584" s="6">
        <f>tbl_Raw_Data[[#This Row],[Discount_Pct]]*tbl_Raw_Data[[#This Row],[Gross_Amount]]/100</f>
        <v>5.4275000000000002</v>
      </c>
      <c r="W5584" s="6">
        <f>tbl_Raw_Data[[#This Row],[Gross_Amount]]-tbl_Raw_Data[[#This Row],[Discount_Amount]]</f>
        <v>103.1225</v>
      </c>
      <c r="X5584" s="6">
        <f>tbl_Raw_Data[[#This Row],[Net_Amount_Before_Tax]]*tbl_Raw_Data[[#This Row],[Tax_Pct]]/100</f>
        <v>5.1561249999999994</v>
      </c>
      <c r="Y5584" s="6">
        <f>tbl_Raw_Data[[#This Row],[Net_Amount_Before_Tax]]+tbl_Raw_Data[[#This Row],[Tax_Amount]]</f>
        <v>108.27862500000001</v>
      </c>
      <c r="Z5584" s="6">
        <f t="shared" si="439"/>
        <v>0</v>
      </c>
    </row>
    <row r="5585" spans="1:26" x14ac:dyDescent="0.3">
      <c r="A5585" s="23" t="s">
        <v>7689</v>
      </c>
      <c r="B5585" s="34">
        <v>45582</v>
      </c>
      <c r="C5585" s="23" t="s">
        <v>7690</v>
      </c>
      <c r="D5585" s="23" t="s">
        <v>87</v>
      </c>
      <c r="E5585" s="23" t="s">
        <v>88</v>
      </c>
      <c r="F5585" s="23">
        <v>600100</v>
      </c>
      <c r="G5585" s="23" t="s">
        <v>283</v>
      </c>
      <c r="H5585" s="23" t="s">
        <v>284</v>
      </c>
      <c r="I5585" s="23" t="s">
        <v>104</v>
      </c>
      <c r="J5585" s="23" t="s">
        <v>42</v>
      </c>
      <c r="K5585" s="23" t="s">
        <v>57</v>
      </c>
      <c r="L5585" s="23">
        <v>2</v>
      </c>
      <c r="M5585" s="23">
        <v>263.14</v>
      </c>
      <c r="N5585" s="23">
        <v>5</v>
      </c>
      <c r="O5585" s="23">
        <v>12</v>
      </c>
      <c r="P5585" s="23" t="s">
        <v>43</v>
      </c>
      <c r="Q5585" s="23" t="s">
        <v>34</v>
      </c>
      <c r="R5585" s="23">
        <f t="shared" si="435"/>
        <v>1</v>
      </c>
      <c r="S5585" s="23" t="str">
        <f t="shared" si="436"/>
        <v>ORD105584_20241017_CUST03149_MED030</v>
      </c>
      <c r="T5585" s="23">
        <f t="shared" si="437"/>
        <v>1</v>
      </c>
      <c r="U5585" s="6">
        <f t="shared" si="438"/>
        <v>526.28</v>
      </c>
      <c r="V5585" s="6">
        <f>tbl_Raw_Data[[#This Row],[Discount_Pct]]*tbl_Raw_Data[[#This Row],[Gross_Amount]]/100</f>
        <v>26.313999999999997</v>
      </c>
      <c r="W5585" s="6">
        <f>tbl_Raw_Data[[#This Row],[Gross_Amount]]-tbl_Raw_Data[[#This Row],[Discount_Amount]]</f>
        <v>499.96599999999995</v>
      </c>
      <c r="X5585" s="6">
        <f>tbl_Raw_Data[[#This Row],[Net_Amount_Before_Tax]]*tbl_Raw_Data[[#This Row],[Tax_Pct]]/100</f>
        <v>59.995919999999998</v>
      </c>
      <c r="Y5585" s="6">
        <f>tbl_Raw_Data[[#This Row],[Net_Amount_Before_Tax]]+tbl_Raw_Data[[#This Row],[Tax_Amount]]</f>
        <v>559.96191999999996</v>
      </c>
      <c r="Z5585" s="6">
        <f t="shared" si="439"/>
        <v>1</v>
      </c>
    </row>
    <row r="5586" spans="1:26" x14ac:dyDescent="0.3">
      <c r="A5586" s="23" t="s">
        <v>7691</v>
      </c>
      <c r="B5586" s="34">
        <v>45740</v>
      </c>
      <c r="C5586" s="23" t="s">
        <v>567</v>
      </c>
      <c r="D5586" s="23" t="s">
        <v>52</v>
      </c>
      <c r="E5586" s="23" t="s">
        <v>52</v>
      </c>
      <c r="F5586" s="23">
        <v>160001</v>
      </c>
      <c r="G5586" s="23" t="s">
        <v>20</v>
      </c>
      <c r="H5586" s="23" t="s">
        <v>21</v>
      </c>
      <c r="I5586" s="23" t="s">
        <v>22</v>
      </c>
      <c r="J5586" s="23" t="s">
        <v>23</v>
      </c>
      <c r="K5586" s="23" t="s">
        <v>24</v>
      </c>
      <c r="L5586" s="23">
        <v>2</v>
      </c>
      <c r="M5586" s="23">
        <v>152.41</v>
      </c>
      <c r="N5586" s="23">
        <v>0</v>
      </c>
      <c r="O5586" s="23">
        <v>5</v>
      </c>
      <c r="P5586" s="23" t="s">
        <v>33</v>
      </c>
      <c r="Q5586" s="23" t="s">
        <v>26</v>
      </c>
      <c r="R5586" s="23">
        <f t="shared" si="435"/>
        <v>1</v>
      </c>
      <c r="S5586" s="23" t="str">
        <f t="shared" si="436"/>
        <v>ORD105585_20250324_CUST03345_MED024</v>
      </c>
      <c r="T5586" s="23">
        <f t="shared" si="437"/>
        <v>1</v>
      </c>
      <c r="U5586" s="6">
        <f t="shared" si="438"/>
        <v>304.82</v>
      </c>
      <c r="V5586" s="6">
        <f>tbl_Raw_Data[[#This Row],[Discount_Pct]]*tbl_Raw_Data[[#This Row],[Gross_Amount]]/100</f>
        <v>0</v>
      </c>
      <c r="W5586" s="6">
        <f>tbl_Raw_Data[[#This Row],[Gross_Amount]]-tbl_Raw_Data[[#This Row],[Discount_Amount]]</f>
        <v>304.82</v>
      </c>
      <c r="X5586" s="6">
        <f>tbl_Raw_Data[[#This Row],[Net_Amount_Before_Tax]]*tbl_Raw_Data[[#This Row],[Tax_Pct]]/100</f>
        <v>15.241</v>
      </c>
      <c r="Y5586" s="6">
        <f>tbl_Raw_Data[[#This Row],[Net_Amount_Before_Tax]]+tbl_Raw_Data[[#This Row],[Tax_Amount]]</f>
        <v>320.06099999999998</v>
      </c>
      <c r="Z5586" s="6">
        <f t="shared" si="439"/>
        <v>3</v>
      </c>
    </row>
    <row r="5587" spans="1:26" x14ac:dyDescent="0.3">
      <c r="A5587" s="23" t="s">
        <v>7692</v>
      </c>
      <c r="B5587" s="34">
        <v>45752</v>
      </c>
      <c r="C5587" s="23" t="s">
        <v>7693</v>
      </c>
      <c r="D5587" s="23" t="s">
        <v>183</v>
      </c>
      <c r="E5587" s="23" t="s">
        <v>184</v>
      </c>
      <c r="F5587" s="23">
        <v>122001</v>
      </c>
      <c r="G5587" s="23" t="s">
        <v>233</v>
      </c>
      <c r="H5587" s="23" t="s">
        <v>234</v>
      </c>
      <c r="I5587" s="23" t="s">
        <v>104</v>
      </c>
      <c r="J5587" s="23" t="s">
        <v>42</v>
      </c>
      <c r="K5587" s="23" t="s">
        <v>24</v>
      </c>
      <c r="L5587" s="23">
        <v>3</v>
      </c>
      <c r="M5587" s="23">
        <v>137.09</v>
      </c>
      <c r="N5587" s="23">
        <v>0</v>
      </c>
      <c r="O5587" s="23">
        <v>12</v>
      </c>
      <c r="P5587" s="23" t="s">
        <v>43</v>
      </c>
      <c r="Q5587" s="23" t="s">
        <v>90</v>
      </c>
      <c r="R5587" s="23">
        <f t="shared" si="435"/>
        <v>1</v>
      </c>
      <c r="S5587" s="23" t="str">
        <f t="shared" si="436"/>
        <v>ORD105586_20250405_CUST02329_MED019</v>
      </c>
      <c r="T5587" s="23">
        <f t="shared" si="437"/>
        <v>1</v>
      </c>
      <c r="U5587" s="6">
        <f t="shared" si="438"/>
        <v>411.27</v>
      </c>
      <c r="V5587" s="6">
        <f>tbl_Raw_Data[[#This Row],[Discount_Pct]]*tbl_Raw_Data[[#This Row],[Gross_Amount]]/100</f>
        <v>0</v>
      </c>
      <c r="W5587" s="6">
        <f>tbl_Raw_Data[[#This Row],[Gross_Amount]]-tbl_Raw_Data[[#This Row],[Discount_Amount]]</f>
        <v>411.27</v>
      </c>
      <c r="X5587" s="6">
        <f>tbl_Raw_Data[[#This Row],[Net_Amount_Before_Tax]]*tbl_Raw_Data[[#This Row],[Tax_Pct]]/100</f>
        <v>49.352399999999996</v>
      </c>
      <c r="Y5587" s="6">
        <f>tbl_Raw_Data[[#This Row],[Net_Amount_Before_Tax]]+tbl_Raw_Data[[#This Row],[Tax_Amount]]</f>
        <v>460.62239999999997</v>
      </c>
      <c r="Z5587" s="6">
        <f t="shared" si="439"/>
        <v>1</v>
      </c>
    </row>
    <row r="5588" spans="1:26" x14ac:dyDescent="0.3">
      <c r="A5588" s="23" t="s">
        <v>7694</v>
      </c>
      <c r="B5588" s="34">
        <v>45836</v>
      </c>
      <c r="C5588" s="23" t="s">
        <v>7655</v>
      </c>
      <c r="D5588" s="23" t="s">
        <v>28</v>
      </c>
      <c r="E5588" s="23" t="s">
        <v>29</v>
      </c>
      <c r="F5588" s="23">
        <v>500090</v>
      </c>
      <c r="G5588" s="23" t="s">
        <v>224</v>
      </c>
      <c r="H5588" s="23" t="s">
        <v>225</v>
      </c>
      <c r="I5588" s="23" t="s">
        <v>147</v>
      </c>
      <c r="J5588" s="23" t="s">
        <v>23</v>
      </c>
      <c r="K5588" s="23" t="s">
        <v>24</v>
      </c>
      <c r="L5588" s="23">
        <v>1</v>
      </c>
      <c r="M5588" s="23">
        <v>52.9</v>
      </c>
      <c r="N5588" s="23">
        <v>0</v>
      </c>
      <c r="O5588" s="23">
        <v>18</v>
      </c>
      <c r="P5588" s="23" t="s">
        <v>43</v>
      </c>
      <c r="Q5588" s="23" t="s">
        <v>34</v>
      </c>
      <c r="R5588" s="23">
        <f t="shared" si="435"/>
        <v>1</v>
      </c>
      <c r="S5588" s="23" t="str">
        <f t="shared" si="436"/>
        <v>ORD105587_20250628_CUST00678_MED015</v>
      </c>
      <c r="T5588" s="23">
        <f t="shared" si="437"/>
        <v>1</v>
      </c>
      <c r="U5588" s="6">
        <f t="shared" si="438"/>
        <v>52.9</v>
      </c>
      <c r="V5588" s="6">
        <f>tbl_Raw_Data[[#This Row],[Discount_Pct]]*tbl_Raw_Data[[#This Row],[Gross_Amount]]/100</f>
        <v>0</v>
      </c>
      <c r="W5588" s="6">
        <f>tbl_Raw_Data[[#This Row],[Gross_Amount]]-tbl_Raw_Data[[#This Row],[Discount_Amount]]</f>
        <v>52.9</v>
      </c>
      <c r="X5588" s="6">
        <f>tbl_Raw_Data[[#This Row],[Net_Amount_Before_Tax]]*tbl_Raw_Data[[#This Row],[Tax_Pct]]/100</f>
        <v>9.5219999999999985</v>
      </c>
      <c r="Y5588" s="6">
        <f>tbl_Raw_Data[[#This Row],[Net_Amount_Before_Tax]]+tbl_Raw_Data[[#This Row],[Tax_Amount]]</f>
        <v>62.421999999999997</v>
      </c>
      <c r="Z5588" s="6">
        <f t="shared" si="439"/>
        <v>1</v>
      </c>
    </row>
    <row r="5589" spans="1:26" x14ac:dyDescent="0.3">
      <c r="A5589" s="23" t="s">
        <v>7695</v>
      </c>
      <c r="B5589" s="34">
        <v>45822</v>
      </c>
      <c r="C5589" s="23" t="s">
        <v>2906</v>
      </c>
      <c r="D5589" s="23" t="s">
        <v>142</v>
      </c>
      <c r="E5589" s="23" t="s">
        <v>81</v>
      </c>
      <c r="F5589" s="23">
        <v>380015</v>
      </c>
      <c r="G5589" s="23" t="s">
        <v>233</v>
      </c>
      <c r="H5589" s="23" t="s">
        <v>234</v>
      </c>
      <c r="I5589" s="23" t="s">
        <v>104</v>
      </c>
      <c r="J5589" s="23" t="s">
        <v>42</v>
      </c>
      <c r="K5589" s="23" t="s">
        <v>24</v>
      </c>
      <c r="L5589" s="23">
        <v>1</v>
      </c>
      <c r="M5589" s="23">
        <v>134.83000000000001</v>
      </c>
      <c r="N5589" s="23">
        <v>5</v>
      </c>
      <c r="O5589" s="23">
        <v>5</v>
      </c>
      <c r="P5589" s="23" t="s">
        <v>25</v>
      </c>
      <c r="Q5589" s="23" t="s">
        <v>34</v>
      </c>
      <c r="R5589" s="23">
        <f t="shared" si="435"/>
        <v>1</v>
      </c>
      <c r="S5589" s="23" t="str">
        <f t="shared" si="436"/>
        <v>ORD105588_20250614_CUST03160_MED019</v>
      </c>
      <c r="T5589" s="23">
        <f t="shared" si="437"/>
        <v>1</v>
      </c>
      <c r="U5589" s="6">
        <f t="shared" si="438"/>
        <v>134.83000000000001</v>
      </c>
      <c r="V5589" s="6">
        <f>tbl_Raw_Data[[#This Row],[Discount_Pct]]*tbl_Raw_Data[[#This Row],[Gross_Amount]]/100</f>
        <v>6.7415000000000012</v>
      </c>
      <c r="W5589" s="6">
        <f>tbl_Raw_Data[[#This Row],[Gross_Amount]]-tbl_Raw_Data[[#This Row],[Discount_Amount]]</f>
        <v>128.08850000000001</v>
      </c>
      <c r="X5589" s="6">
        <f>tbl_Raw_Data[[#This Row],[Net_Amount_Before_Tax]]*tbl_Raw_Data[[#This Row],[Tax_Pct]]/100</f>
        <v>6.4044250000000007</v>
      </c>
      <c r="Y5589" s="6">
        <f>tbl_Raw_Data[[#This Row],[Net_Amount_Before_Tax]]+tbl_Raw_Data[[#This Row],[Tax_Amount]]</f>
        <v>134.49292500000001</v>
      </c>
      <c r="Z5589" s="6">
        <f t="shared" si="439"/>
        <v>4</v>
      </c>
    </row>
    <row r="5590" spans="1:26" x14ac:dyDescent="0.3">
      <c r="A5590" s="23" t="s">
        <v>7696</v>
      </c>
      <c r="B5590" s="34">
        <v>45514</v>
      </c>
      <c r="C5590" s="23" t="s">
        <v>3969</v>
      </c>
      <c r="D5590" s="23" t="s">
        <v>183</v>
      </c>
      <c r="E5590" s="23" t="s">
        <v>184</v>
      </c>
      <c r="F5590" s="23">
        <v>122016</v>
      </c>
      <c r="G5590" s="23" t="s">
        <v>283</v>
      </c>
      <c r="H5590" s="23" t="s">
        <v>284</v>
      </c>
      <c r="I5590" s="23" t="s">
        <v>104</v>
      </c>
      <c r="J5590" s="23" t="s">
        <v>42</v>
      </c>
      <c r="K5590" s="23" t="s">
        <v>57</v>
      </c>
      <c r="L5590" s="23">
        <v>5</v>
      </c>
      <c r="M5590" s="23">
        <v>311.42</v>
      </c>
      <c r="N5590" s="23">
        <v>0</v>
      </c>
      <c r="O5590" s="23">
        <v>12</v>
      </c>
      <c r="P5590" s="23" t="s">
        <v>25</v>
      </c>
      <c r="Q5590" s="23" t="s">
        <v>34</v>
      </c>
      <c r="R5590" s="23">
        <f t="shared" si="435"/>
        <v>1</v>
      </c>
      <c r="S5590" s="23" t="str">
        <f t="shared" si="436"/>
        <v>ORD105589_20240810_CUST01295_MED030</v>
      </c>
      <c r="T5590" s="23">
        <f t="shared" si="437"/>
        <v>1</v>
      </c>
      <c r="U5590" s="6">
        <f t="shared" si="438"/>
        <v>1557.1000000000001</v>
      </c>
      <c r="V5590" s="6">
        <f>tbl_Raw_Data[[#This Row],[Discount_Pct]]*tbl_Raw_Data[[#This Row],[Gross_Amount]]/100</f>
        <v>0</v>
      </c>
      <c r="W5590" s="6">
        <f>tbl_Raw_Data[[#This Row],[Gross_Amount]]-tbl_Raw_Data[[#This Row],[Discount_Amount]]</f>
        <v>1557.1000000000001</v>
      </c>
      <c r="X5590" s="6">
        <f>tbl_Raw_Data[[#This Row],[Net_Amount_Before_Tax]]*tbl_Raw_Data[[#This Row],[Tax_Pct]]/100</f>
        <v>186.852</v>
      </c>
      <c r="Y5590" s="6">
        <f>tbl_Raw_Data[[#This Row],[Net_Amount_Before_Tax]]+tbl_Raw_Data[[#This Row],[Tax_Amount]]</f>
        <v>1743.9520000000002</v>
      </c>
      <c r="Z5590" s="6">
        <f t="shared" si="439"/>
        <v>4</v>
      </c>
    </row>
    <row r="5591" spans="1:26" x14ac:dyDescent="0.3">
      <c r="A5591" s="23" t="s">
        <v>7697</v>
      </c>
      <c r="B5591" s="34">
        <v>45690</v>
      </c>
      <c r="C5591" s="23" t="s">
        <v>7698</v>
      </c>
      <c r="D5591" s="23" t="s">
        <v>92</v>
      </c>
      <c r="E5591" s="23" t="s">
        <v>93</v>
      </c>
      <c r="F5591" s="23">
        <v>560034</v>
      </c>
      <c r="G5591" s="23" t="s">
        <v>82</v>
      </c>
      <c r="H5591" s="23" t="s">
        <v>83</v>
      </c>
      <c r="I5591" s="23" t="s">
        <v>84</v>
      </c>
      <c r="J5591" s="23" t="s">
        <v>85</v>
      </c>
      <c r="K5591" s="23" t="s">
        <v>24</v>
      </c>
      <c r="L5591" s="23">
        <v>1</v>
      </c>
      <c r="M5591" s="23">
        <v>330.73</v>
      </c>
      <c r="N5591" s="23">
        <v>0</v>
      </c>
      <c r="O5591" s="23">
        <v>5</v>
      </c>
      <c r="P5591" s="23" t="s">
        <v>65</v>
      </c>
      <c r="Q5591" s="23" t="s">
        <v>26</v>
      </c>
      <c r="R5591" s="23">
        <f t="shared" si="435"/>
        <v>1</v>
      </c>
      <c r="S5591" s="23" t="str">
        <f t="shared" si="436"/>
        <v>ORD105590_20250202_CUST00702_MED023</v>
      </c>
      <c r="T5591" s="23">
        <f t="shared" si="437"/>
        <v>1</v>
      </c>
      <c r="U5591" s="6">
        <f t="shared" si="438"/>
        <v>330.73</v>
      </c>
      <c r="V5591" s="6">
        <f>tbl_Raw_Data[[#This Row],[Discount_Pct]]*tbl_Raw_Data[[#This Row],[Gross_Amount]]/100</f>
        <v>0</v>
      </c>
      <c r="W5591" s="6">
        <f>tbl_Raw_Data[[#This Row],[Gross_Amount]]-tbl_Raw_Data[[#This Row],[Discount_Amount]]</f>
        <v>330.73</v>
      </c>
      <c r="X5591" s="6">
        <f>tbl_Raw_Data[[#This Row],[Net_Amount_Before_Tax]]*tbl_Raw_Data[[#This Row],[Tax_Pct]]/100</f>
        <v>16.5365</v>
      </c>
      <c r="Y5591" s="6">
        <f>tbl_Raw_Data[[#This Row],[Net_Amount_Before_Tax]]+tbl_Raw_Data[[#This Row],[Tax_Amount]]</f>
        <v>347.26650000000001</v>
      </c>
      <c r="Z5591" s="6">
        <f t="shared" si="439"/>
        <v>0</v>
      </c>
    </row>
    <row r="5592" spans="1:26" x14ac:dyDescent="0.3">
      <c r="A5592" s="23" t="s">
        <v>7697</v>
      </c>
      <c r="B5592" s="34">
        <v>45811</v>
      </c>
      <c r="C5592" s="23" t="s">
        <v>7699</v>
      </c>
      <c r="D5592" s="23" t="s">
        <v>87</v>
      </c>
      <c r="E5592" s="23" t="s">
        <v>88</v>
      </c>
      <c r="F5592" s="23">
        <v>600040</v>
      </c>
      <c r="G5592" s="23" t="s">
        <v>74</v>
      </c>
      <c r="H5592" s="23" t="s">
        <v>75</v>
      </c>
      <c r="I5592" s="23" t="s">
        <v>76</v>
      </c>
      <c r="J5592" s="23" t="s">
        <v>77</v>
      </c>
      <c r="K5592" s="23" t="s">
        <v>57</v>
      </c>
      <c r="L5592" s="23">
        <v>2</v>
      </c>
      <c r="M5592" s="23">
        <v>57.63</v>
      </c>
      <c r="N5592" s="23">
        <v>5</v>
      </c>
      <c r="O5592" s="23">
        <v>12</v>
      </c>
      <c r="P5592" s="23" t="s">
        <v>25</v>
      </c>
      <c r="Q5592" s="23" t="s">
        <v>34</v>
      </c>
      <c r="R5592" s="23">
        <f t="shared" si="435"/>
        <v>1</v>
      </c>
      <c r="S5592" s="23" t="str">
        <f t="shared" si="436"/>
        <v>ORD105590_20250603_CUST01181_MED008</v>
      </c>
      <c r="T5592" s="23">
        <f t="shared" si="437"/>
        <v>1</v>
      </c>
      <c r="U5592" s="6">
        <f t="shared" si="438"/>
        <v>115.26</v>
      </c>
      <c r="V5592" s="6">
        <f>tbl_Raw_Data[[#This Row],[Discount_Pct]]*tbl_Raw_Data[[#This Row],[Gross_Amount]]/100</f>
        <v>5.7630000000000008</v>
      </c>
      <c r="W5592" s="6">
        <f>tbl_Raw_Data[[#This Row],[Gross_Amount]]-tbl_Raw_Data[[#This Row],[Discount_Amount]]</f>
        <v>109.497</v>
      </c>
      <c r="X5592" s="6">
        <f>tbl_Raw_Data[[#This Row],[Net_Amount_Before_Tax]]*tbl_Raw_Data[[#This Row],[Tax_Pct]]/100</f>
        <v>13.13964</v>
      </c>
      <c r="Y5592" s="6">
        <f>tbl_Raw_Data[[#This Row],[Net_Amount_Before_Tax]]+tbl_Raw_Data[[#This Row],[Tax_Amount]]</f>
        <v>122.63664</v>
      </c>
      <c r="Z5592" s="6">
        <f t="shared" si="439"/>
        <v>1</v>
      </c>
    </row>
    <row r="5593" spans="1:26" x14ac:dyDescent="0.3">
      <c r="A5593" s="23" t="s">
        <v>7700</v>
      </c>
      <c r="B5593" s="34">
        <v>45655</v>
      </c>
      <c r="C5593" s="23" t="s">
        <v>906</v>
      </c>
      <c r="D5593" s="23" t="s">
        <v>92</v>
      </c>
      <c r="E5593" s="23" t="s">
        <v>93</v>
      </c>
      <c r="F5593" s="23">
        <v>560100</v>
      </c>
      <c r="G5593" s="23" t="s">
        <v>192</v>
      </c>
      <c r="H5593" s="23" t="s">
        <v>193</v>
      </c>
      <c r="I5593" s="23" t="s">
        <v>41</v>
      </c>
      <c r="J5593" s="23" t="s">
        <v>194</v>
      </c>
      <c r="K5593" s="23" t="s">
        <v>24</v>
      </c>
      <c r="L5593" s="23">
        <v>1</v>
      </c>
      <c r="M5593" s="23">
        <v>30.28</v>
      </c>
      <c r="N5593" s="23">
        <v>0</v>
      </c>
      <c r="O5593" s="23">
        <v>5</v>
      </c>
      <c r="P5593" s="23" t="s">
        <v>43</v>
      </c>
      <c r="Q5593" s="23" t="s">
        <v>34</v>
      </c>
      <c r="R5593" s="23">
        <f t="shared" si="435"/>
        <v>1</v>
      </c>
      <c r="S5593" s="23" t="str">
        <f t="shared" si="436"/>
        <v>ORD105592_20241229_CUST02856_MED002</v>
      </c>
      <c r="T5593" s="23">
        <f t="shared" si="437"/>
        <v>1</v>
      </c>
      <c r="U5593" s="6">
        <f t="shared" si="438"/>
        <v>30.28</v>
      </c>
      <c r="V5593" s="6">
        <f>tbl_Raw_Data[[#This Row],[Discount_Pct]]*tbl_Raw_Data[[#This Row],[Gross_Amount]]/100</f>
        <v>0</v>
      </c>
      <c r="W5593" s="6">
        <f>tbl_Raw_Data[[#This Row],[Gross_Amount]]-tbl_Raw_Data[[#This Row],[Discount_Amount]]</f>
        <v>30.28</v>
      </c>
      <c r="X5593" s="6">
        <f>tbl_Raw_Data[[#This Row],[Net_Amount_Before_Tax]]*tbl_Raw_Data[[#This Row],[Tax_Pct]]/100</f>
        <v>1.514</v>
      </c>
      <c r="Y5593" s="6">
        <f>tbl_Raw_Data[[#This Row],[Net_Amount_Before_Tax]]+tbl_Raw_Data[[#This Row],[Tax_Amount]]</f>
        <v>31.794</v>
      </c>
      <c r="Z5593" s="6">
        <f t="shared" si="439"/>
        <v>2</v>
      </c>
    </row>
    <row r="5594" spans="1:26" x14ac:dyDescent="0.3">
      <c r="A5594" s="23" t="s">
        <v>7701</v>
      </c>
      <c r="B5594" s="34">
        <v>45785</v>
      </c>
      <c r="C5594" s="23" t="s">
        <v>6455</v>
      </c>
      <c r="D5594" s="23" t="s">
        <v>130</v>
      </c>
      <c r="E5594" s="23" t="s">
        <v>131</v>
      </c>
      <c r="F5594" s="23">
        <v>700019</v>
      </c>
      <c r="G5594" s="23" t="s">
        <v>229</v>
      </c>
      <c r="H5594" s="23" t="s">
        <v>230</v>
      </c>
      <c r="I5594" s="23" t="s">
        <v>84</v>
      </c>
      <c r="J5594" s="23" t="s">
        <v>140</v>
      </c>
      <c r="K5594" s="23" t="s">
        <v>24</v>
      </c>
      <c r="L5594" s="23">
        <v>1</v>
      </c>
      <c r="M5594" s="23">
        <v>197.08</v>
      </c>
      <c r="N5594" s="23">
        <v>10</v>
      </c>
      <c r="O5594" s="23">
        <v>12</v>
      </c>
      <c r="P5594" s="23" t="s">
        <v>25</v>
      </c>
      <c r="Q5594" s="23" t="s">
        <v>34</v>
      </c>
      <c r="R5594" s="23">
        <f t="shared" si="435"/>
        <v>1</v>
      </c>
      <c r="S5594" s="23" t="str">
        <f t="shared" si="436"/>
        <v>ORD105593_20250508_CUST02531_MED022</v>
      </c>
      <c r="T5594" s="23">
        <f t="shared" si="437"/>
        <v>1</v>
      </c>
      <c r="U5594" s="6">
        <f t="shared" si="438"/>
        <v>197.08</v>
      </c>
      <c r="V5594" s="6">
        <f>tbl_Raw_Data[[#This Row],[Discount_Pct]]*tbl_Raw_Data[[#This Row],[Gross_Amount]]/100</f>
        <v>19.708000000000002</v>
      </c>
      <c r="W5594" s="6">
        <f>tbl_Raw_Data[[#This Row],[Gross_Amount]]-tbl_Raw_Data[[#This Row],[Discount_Amount]]</f>
        <v>177.37200000000001</v>
      </c>
      <c r="X5594" s="6">
        <f>tbl_Raw_Data[[#This Row],[Net_Amount_Before_Tax]]*tbl_Raw_Data[[#This Row],[Tax_Pct]]/100</f>
        <v>21.28464</v>
      </c>
      <c r="Y5594" s="6">
        <f>tbl_Raw_Data[[#This Row],[Net_Amount_Before_Tax]]+tbl_Raw_Data[[#This Row],[Tax_Amount]]</f>
        <v>198.65664000000001</v>
      </c>
      <c r="Z5594" s="6">
        <f t="shared" si="439"/>
        <v>2</v>
      </c>
    </row>
    <row r="5595" spans="1:26" x14ac:dyDescent="0.3">
      <c r="A5595" s="23" t="s">
        <v>7702</v>
      </c>
      <c r="B5595" s="34">
        <v>45793</v>
      </c>
      <c r="C5595" s="23" t="s">
        <v>5448</v>
      </c>
      <c r="D5595" s="23" t="s">
        <v>123</v>
      </c>
      <c r="E5595" s="23" t="s">
        <v>101</v>
      </c>
      <c r="F5595" s="23">
        <v>226016</v>
      </c>
      <c r="G5595" s="23" t="s">
        <v>20</v>
      </c>
      <c r="H5595" s="23" t="s">
        <v>21</v>
      </c>
      <c r="I5595" s="23" t="s">
        <v>22</v>
      </c>
      <c r="J5595" s="23" t="s">
        <v>23</v>
      </c>
      <c r="K5595" s="23" t="s">
        <v>24</v>
      </c>
      <c r="L5595" s="23">
        <v>1</v>
      </c>
      <c r="M5595" s="23">
        <v>141.22</v>
      </c>
      <c r="N5595" s="23">
        <v>0</v>
      </c>
      <c r="O5595" s="23">
        <v>12</v>
      </c>
      <c r="P5595" s="23" t="s">
        <v>25</v>
      </c>
      <c r="Q5595" s="23" t="s">
        <v>34</v>
      </c>
      <c r="R5595" s="23">
        <f t="shared" si="435"/>
        <v>1</v>
      </c>
      <c r="S5595" s="23" t="str">
        <f t="shared" si="436"/>
        <v>ORD105594_20250516_CUST00695_MED024</v>
      </c>
      <c r="T5595" s="23">
        <f t="shared" si="437"/>
        <v>1</v>
      </c>
      <c r="U5595" s="6">
        <f t="shared" si="438"/>
        <v>141.22</v>
      </c>
      <c r="V5595" s="6">
        <f>tbl_Raw_Data[[#This Row],[Discount_Pct]]*tbl_Raw_Data[[#This Row],[Gross_Amount]]/100</f>
        <v>0</v>
      </c>
      <c r="W5595" s="6">
        <f>tbl_Raw_Data[[#This Row],[Gross_Amount]]-tbl_Raw_Data[[#This Row],[Discount_Amount]]</f>
        <v>141.22</v>
      </c>
      <c r="X5595" s="6">
        <f>tbl_Raw_Data[[#This Row],[Net_Amount_Before_Tax]]*tbl_Raw_Data[[#This Row],[Tax_Pct]]/100</f>
        <v>16.946399999999997</v>
      </c>
      <c r="Y5595" s="6">
        <f>tbl_Raw_Data[[#This Row],[Net_Amount_Before_Tax]]+tbl_Raw_Data[[#This Row],[Tax_Amount]]</f>
        <v>158.16640000000001</v>
      </c>
      <c r="Z5595" s="6">
        <f t="shared" si="439"/>
        <v>3</v>
      </c>
    </row>
    <row r="5596" spans="1:26" x14ac:dyDescent="0.3">
      <c r="A5596" s="23" t="s">
        <v>7703</v>
      </c>
      <c r="B5596" s="34">
        <v>45990</v>
      </c>
      <c r="C5596" s="23" t="s">
        <v>1133</v>
      </c>
      <c r="D5596" s="23" t="s">
        <v>183</v>
      </c>
      <c r="E5596" s="23" t="s">
        <v>184</v>
      </c>
      <c r="F5596" s="23">
        <v>122018</v>
      </c>
      <c r="G5596" s="23" t="s">
        <v>185</v>
      </c>
      <c r="H5596" s="23" t="s">
        <v>186</v>
      </c>
      <c r="I5596" s="23" t="s">
        <v>76</v>
      </c>
      <c r="J5596" s="23" t="s">
        <v>187</v>
      </c>
      <c r="K5596" s="23" t="s">
        <v>57</v>
      </c>
      <c r="L5596" s="23">
        <v>2</v>
      </c>
      <c r="M5596" s="23">
        <v>84.64</v>
      </c>
      <c r="N5596" s="23">
        <v>10</v>
      </c>
      <c r="O5596" s="23">
        <v>18</v>
      </c>
      <c r="P5596" s="23" t="s">
        <v>58</v>
      </c>
      <c r="Q5596" s="23" t="s">
        <v>26</v>
      </c>
      <c r="R5596" s="23">
        <f t="shared" si="435"/>
        <v>1</v>
      </c>
      <c r="S5596" s="23" t="str">
        <f t="shared" si="436"/>
        <v>ORD105595_20251129_CUST02192_MED009</v>
      </c>
      <c r="T5596" s="23">
        <f t="shared" si="437"/>
        <v>1</v>
      </c>
      <c r="U5596" s="6">
        <f t="shared" si="438"/>
        <v>169.28</v>
      </c>
      <c r="V5596" s="6">
        <f>tbl_Raw_Data[[#This Row],[Discount_Pct]]*tbl_Raw_Data[[#This Row],[Gross_Amount]]/100</f>
        <v>16.928000000000001</v>
      </c>
      <c r="W5596" s="6">
        <f>tbl_Raw_Data[[#This Row],[Gross_Amount]]-tbl_Raw_Data[[#This Row],[Discount_Amount]]</f>
        <v>152.352</v>
      </c>
      <c r="X5596" s="6">
        <f>tbl_Raw_Data[[#This Row],[Net_Amount_Before_Tax]]*tbl_Raw_Data[[#This Row],[Tax_Pct]]/100</f>
        <v>27.423360000000002</v>
      </c>
      <c r="Y5596" s="6">
        <f>tbl_Raw_Data[[#This Row],[Net_Amount_Before_Tax]]+tbl_Raw_Data[[#This Row],[Tax_Amount]]</f>
        <v>179.77536000000001</v>
      </c>
      <c r="Z5596" s="6">
        <f t="shared" si="439"/>
        <v>2</v>
      </c>
    </row>
    <row r="5597" spans="1:26" x14ac:dyDescent="0.3">
      <c r="A5597" s="23" t="s">
        <v>7704</v>
      </c>
      <c r="B5597" s="34">
        <v>45921</v>
      </c>
      <c r="C5597" s="23" t="s">
        <v>296</v>
      </c>
      <c r="D5597" s="23" t="s">
        <v>72</v>
      </c>
      <c r="E5597" s="23" t="s">
        <v>73</v>
      </c>
      <c r="F5597" s="23">
        <v>302019</v>
      </c>
      <c r="G5597" s="23" t="s">
        <v>119</v>
      </c>
      <c r="H5597" s="23" t="s">
        <v>120</v>
      </c>
      <c r="I5597" s="23" t="s">
        <v>32</v>
      </c>
      <c r="J5597" s="23" t="s">
        <v>64</v>
      </c>
      <c r="K5597" s="23" t="s">
        <v>57</v>
      </c>
      <c r="L5597" s="23">
        <v>3</v>
      </c>
      <c r="M5597" s="23">
        <v>62.89</v>
      </c>
      <c r="N5597" s="23">
        <v>0</v>
      </c>
      <c r="O5597" s="23">
        <v>12</v>
      </c>
      <c r="P5597" s="23" t="s">
        <v>89</v>
      </c>
      <c r="Q5597" s="23" t="s">
        <v>26</v>
      </c>
      <c r="R5597" s="23">
        <f t="shared" si="435"/>
        <v>1</v>
      </c>
      <c r="S5597" s="23" t="str">
        <f t="shared" si="436"/>
        <v>ORD105596_20250921_CUST00409_MED010</v>
      </c>
      <c r="T5597" s="23">
        <f t="shared" si="437"/>
        <v>1</v>
      </c>
      <c r="U5597" s="6">
        <f t="shared" si="438"/>
        <v>188.67000000000002</v>
      </c>
      <c r="V5597" s="6">
        <f>tbl_Raw_Data[[#This Row],[Discount_Pct]]*tbl_Raw_Data[[#This Row],[Gross_Amount]]/100</f>
        <v>0</v>
      </c>
      <c r="W5597" s="6">
        <f>tbl_Raw_Data[[#This Row],[Gross_Amount]]-tbl_Raw_Data[[#This Row],[Discount_Amount]]</f>
        <v>188.67000000000002</v>
      </c>
      <c r="X5597" s="6">
        <f>tbl_Raw_Data[[#This Row],[Net_Amount_Before_Tax]]*tbl_Raw_Data[[#This Row],[Tax_Pct]]/100</f>
        <v>22.6404</v>
      </c>
      <c r="Y5597" s="6">
        <f>tbl_Raw_Data[[#This Row],[Net_Amount_Before_Tax]]+tbl_Raw_Data[[#This Row],[Tax_Amount]]</f>
        <v>211.31040000000002</v>
      </c>
      <c r="Z5597" s="6">
        <f t="shared" si="439"/>
        <v>3</v>
      </c>
    </row>
    <row r="5598" spans="1:26" x14ac:dyDescent="0.3">
      <c r="A5598" s="23" t="s">
        <v>7705</v>
      </c>
      <c r="B5598" s="34">
        <v>45817</v>
      </c>
      <c r="C5598" s="23" t="s">
        <v>1298</v>
      </c>
      <c r="D5598" s="23" t="s">
        <v>159</v>
      </c>
      <c r="E5598" s="23" t="s">
        <v>47</v>
      </c>
      <c r="F5598" s="23">
        <v>400069</v>
      </c>
      <c r="G5598" s="23" t="s">
        <v>283</v>
      </c>
      <c r="H5598" s="23" t="s">
        <v>284</v>
      </c>
      <c r="I5598" s="23" t="s">
        <v>104</v>
      </c>
      <c r="J5598" s="23" t="s">
        <v>42</v>
      </c>
      <c r="K5598" s="23" t="s">
        <v>57</v>
      </c>
      <c r="L5598" s="23">
        <v>2</v>
      </c>
      <c r="M5598" s="23">
        <v>253.82</v>
      </c>
      <c r="N5598" s="23">
        <v>15</v>
      </c>
      <c r="O5598" s="23">
        <v>12</v>
      </c>
      <c r="P5598" s="23" t="s">
        <v>58</v>
      </c>
      <c r="Q5598" s="23" t="s">
        <v>44</v>
      </c>
      <c r="R5598" s="23">
        <f t="shared" si="435"/>
        <v>1</v>
      </c>
      <c r="S5598" s="23" t="str">
        <f t="shared" si="436"/>
        <v>ORD105597_20250609_CUST01377_MED030</v>
      </c>
      <c r="T5598" s="23">
        <f t="shared" si="437"/>
        <v>1</v>
      </c>
      <c r="U5598" s="6">
        <f t="shared" si="438"/>
        <v>507.64</v>
      </c>
      <c r="V5598" s="6">
        <f>tbl_Raw_Data[[#This Row],[Discount_Pct]]*tbl_Raw_Data[[#This Row],[Gross_Amount]]/100</f>
        <v>76.146000000000001</v>
      </c>
      <c r="W5598" s="6">
        <f>tbl_Raw_Data[[#This Row],[Gross_Amount]]-tbl_Raw_Data[[#This Row],[Discount_Amount]]</f>
        <v>431.49399999999997</v>
      </c>
      <c r="X5598" s="6">
        <f>tbl_Raw_Data[[#This Row],[Net_Amount_Before_Tax]]*tbl_Raw_Data[[#This Row],[Tax_Pct]]/100</f>
        <v>51.77928</v>
      </c>
      <c r="Y5598" s="6">
        <f>tbl_Raw_Data[[#This Row],[Net_Amount_Before_Tax]]+tbl_Raw_Data[[#This Row],[Tax_Amount]]</f>
        <v>483.27328</v>
      </c>
      <c r="Z5598" s="6">
        <f t="shared" si="439"/>
        <v>1</v>
      </c>
    </row>
    <row r="5599" spans="1:26" x14ac:dyDescent="0.3">
      <c r="A5599" s="23" t="s">
        <v>7706</v>
      </c>
      <c r="B5599" s="34">
        <v>45887</v>
      </c>
      <c r="C5599" s="23" t="s">
        <v>3716</v>
      </c>
      <c r="D5599" s="23" t="s">
        <v>28</v>
      </c>
      <c r="E5599" s="23" t="s">
        <v>29</v>
      </c>
      <c r="F5599" s="23">
        <v>500081</v>
      </c>
      <c r="G5599" s="23" t="s">
        <v>82</v>
      </c>
      <c r="H5599" s="23" t="s">
        <v>83</v>
      </c>
      <c r="I5599" s="23" t="s">
        <v>84</v>
      </c>
      <c r="J5599" s="23" t="s">
        <v>85</v>
      </c>
      <c r="K5599" s="23" t="s">
        <v>24</v>
      </c>
      <c r="L5599" s="23">
        <v>1</v>
      </c>
      <c r="M5599" s="23">
        <v>338.66</v>
      </c>
      <c r="N5599" s="23">
        <v>0</v>
      </c>
      <c r="O5599" s="23">
        <v>12</v>
      </c>
      <c r="P5599" s="23" t="s">
        <v>43</v>
      </c>
      <c r="Q5599" s="23" t="s">
        <v>90</v>
      </c>
      <c r="R5599" s="23">
        <f t="shared" si="435"/>
        <v>1</v>
      </c>
      <c r="S5599" s="23" t="str">
        <f t="shared" si="436"/>
        <v>ORD105598_20250818_CUST03472_MED023</v>
      </c>
      <c r="T5599" s="23">
        <f t="shared" si="437"/>
        <v>1</v>
      </c>
      <c r="U5599" s="6">
        <f t="shared" si="438"/>
        <v>338.66</v>
      </c>
      <c r="V5599" s="6">
        <f>tbl_Raw_Data[[#This Row],[Discount_Pct]]*tbl_Raw_Data[[#This Row],[Gross_Amount]]/100</f>
        <v>0</v>
      </c>
      <c r="W5599" s="6">
        <f>tbl_Raw_Data[[#This Row],[Gross_Amount]]-tbl_Raw_Data[[#This Row],[Discount_Amount]]</f>
        <v>338.66</v>
      </c>
      <c r="X5599" s="6">
        <f>tbl_Raw_Data[[#This Row],[Net_Amount_Before_Tax]]*tbl_Raw_Data[[#This Row],[Tax_Pct]]/100</f>
        <v>40.639200000000002</v>
      </c>
      <c r="Y5599" s="6">
        <f>tbl_Raw_Data[[#This Row],[Net_Amount_Before_Tax]]+tbl_Raw_Data[[#This Row],[Tax_Amount]]</f>
        <v>379.29920000000004</v>
      </c>
      <c r="Z5599" s="6">
        <f t="shared" si="439"/>
        <v>2</v>
      </c>
    </row>
    <row r="5600" spans="1:26" x14ac:dyDescent="0.3">
      <c r="A5600" s="23" t="s">
        <v>7707</v>
      </c>
      <c r="B5600" s="34">
        <v>45914</v>
      </c>
      <c r="C5600" s="23" t="s">
        <v>4431</v>
      </c>
      <c r="D5600" s="23" t="s">
        <v>142</v>
      </c>
      <c r="E5600" s="23" t="s">
        <v>81</v>
      </c>
      <c r="F5600" s="23">
        <v>380054</v>
      </c>
      <c r="G5600" s="23" t="s">
        <v>154</v>
      </c>
      <c r="H5600" s="23" t="s">
        <v>155</v>
      </c>
      <c r="I5600" s="23" t="s">
        <v>134</v>
      </c>
      <c r="J5600" s="23" t="s">
        <v>156</v>
      </c>
      <c r="K5600" s="23" t="s">
        <v>57</v>
      </c>
      <c r="L5600" s="23">
        <v>1</v>
      </c>
      <c r="M5600" s="23">
        <v>51.33</v>
      </c>
      <c r="N5600" s="23">
        <v>5</v>
      </c>
      <c r="O5600" s="23">
        <v>18</v>
      </c>
      <c r="P5600" s="23" t="s">
        <v>25</v>
      </c>
      <c r="Q5600" s="23" t="s">
        <v>34</v>
      </c>
      <c r="R5600" s="23">
        <f t="shared" si="435"/>
        <v>1</v>
      </c>
      <c r="S5600" s="23" t="str">
        <f t="shared" si="436"/>
        <v>ORD105599_20250914_CUST02529_MED006</v>
      </c>
      <c r="T5600" s="23">
        <f t="shared" si="437"/>
        <v>1</v>
      </c>
      <c r="U5600" s="6">
        <f t="shared" si="438"/>
        <v>51.33</v>
      </c>
      <c r="V5600" s="6">
        <f>tbl_Raw_Data[[#This Row],[Discount_Pct]]*tbl_Raw_Data[[#This Row],[Gross_Amount]]/100</f>
        <v>2.5664999999999996</v>
      </c>
      <c r="W5600" s="6">
        <f>tbl_Raw_Data[[#This Row],[Gross_Amount]]-tbl_Raw_Data[[#This Row],[Discount_Amount]]</f>
        <v>48.763500000000001</v>
      </c>
      <c r="X5600" s="6">
        <f>tbl_Raw_Data[[#This Row],[Net_Amount_Before_Tax]]*tbl_Raw_Data[[#This Row],[Tax_Pct]]/100</f>
        <v>8.7774300000000007</v>
      </c>
      <c r="Y5600" s="6">
        <f>tbl_Raw_Data[[#This Row],[Net_Amount_Before_Tax]]+tbl_Raw_Data[[#This Row],[Tax_Amount]]</f>
        <v>57.540930000000003</v>
      </c>
      <c r="Z5600" s="6">
        <f t="shared" si="439"/>
        <v>1</v>
      </c>
    </row>
    <row r="5601" spans="1:26" x14ac:dyDescent="0.3">
      <c r="A5601" s="23" t="s">
        <v>7708</v>
      </c>
      <c r="B5601" s="34">
        <v>45636</v>
      </c>
      <c r="C5601" s="23" t="s">
        <v>7709</v>
      </c>
      <c r="D5601" s="23" t="s">
        <v>28</v>
      </c>
      <c r="E5601" s="23" t="s">
        <v>29</v>
      </c>
      <c r="F5601" s="23">
        <v>500084</v>
      </c>
      <c r="G5601" s="23" t="s">
        <v>102</v>
      </c>
      <c r="H5601" s="23" t="s">
        <v>103</v>
      </c>
      <c r="I5601" s="23" t="s">
        <v>104</v>
      </c>
      <c r="J5601" s="23" t="s">
        <v>64</v>
      </c>
      <c r="K5601" s="23" t="s">
        <v>57</v>
      </c>
      <c r="L5601" s="23">
        <v>2</v>
      </c>
      <c r="M5601" s="23">
        <v>89.35</v>
      </c>
      <c r="N5601" s="23">
        <v>0</v>
      </c>
      <c r="O5601" s="23">
        <v>5</v>
      </c>
      <c r="P5601" s="23" t="s">
        <v>43</v>
      </c>
      <c r="Q5601" s="23" t="s">
        <v>44</v>
      </c>
      <c r="R5601" s="23">
        <f t="shared" si="435"/>
        <v>1</v>
      </c>
      <c r="S5601" s="23" t="str">
        <f t="shared" si="436"/>
        <v>ORD105600_20241210_CUST02528_MED029</v>
      </c>
      <c r="T5601" s="23">
        <f t="shared" si="437"/>
        <v>1</v>
      </c>
      <c r="U5601" s="6">
        <f t="shared" si="438"/>
        <v>178.7</v>
      </c>
      <c r="V5601" s="6">
        <f>tbl_Raw_Data[[#This Row],[Discount_Pct]]*tbl_Raw_Data[[#This Row],[Gross_Amount]]/100</f>
        <v>0</v>
      </c>
      <c r="W5601" s="6">
        <f>tbl_Raw_Data[[#This Row],[Gross_Amount]]-tbl_Raw_Data[[#This Row],[Discount_Amount]]</f>
        <v>178.7</v>
      </c>
      <c r="X5601" s="6">
        <f>tbl_Raw_Data[[#This Row],[Net_Amount_Before_Tax]]*tbl_Raw_Data[[#This Row],[Tax_Pct]]/100</f>
        <v>8.9350000000000005</v>
      </c>
      <c r="Y5601" s="6">
        <f>tbl_Raw_Data[[#This Row],[Net_Amount_Before_Tax]]+tbl_Raw_Data[[#This Row],[Tax_Amount]]</f>
        <v>187.63499999999999</v>
      </c>
      <c r="Z5601" s="6">
        <f t="shared" si="439"/>
        <v>0</v>
      </c>
    </row>
    <row r="5602" spans="1:26" x14ac:dyDescent="0.3">
      <c r="A5602" s="23" t="s">
        <v>7710</v>
      </c>
      <c r="B5602" s="34">
        <v>45584</v>
      </c>
      <c r="C5602" s="23" t="s">
        <v>574</v>
      </c>
      <c r="D5602" s="23" t="s">
        <v>183</v>
      </c>
      <c r="E5602" s="23" t="s">
        <v>184</v>
      </c>
      <c r="F5602" s="23">
        <v>122001</v>
      </c>
      <c r="G5602" s="23" t="s">
        <v>233</v>
      </c>
      <c r="H5602" s="23" t="s">
        <v>234</v>
      </c>
      <c r="I5602" s="23" t="s">
        <v>104</v>
      </c>
      <c r="J5602" s="23" t="s">
        <v>42</v>
      </c>
      <c r="K5602" s="23" t="s">
        <v>24</v>
      </c>
      <c r="L5602" s="23">
        <v>3</v>
      </c>
      <c r="M5602" s="23">
        <v>169.64</v>
      </c>
      <c r="N5602" s="23">
        <v>10</v>
      </c>
      <c r="O5602" s="23">
        <v>5</v>
      </c>
      <c r="P5602" s="23" t="s">
        <v>33</v>
      </c>
      <c r="Q5602" s="23" t="s">
        <v>44</v>
      </c>
      <c r="R5602" s="23">
        <f t="shared" si="435"/>
        <v>1</v>
      </c>
      <c r="S5602" s="23" t="str">
        <f t="shared" si="436"/>
        <v>ORD105601_20241019_CUST02775_MED019</v>
      </c>
      <c r="T5602" s="23">
        <f t="shared" si="437"/>
        <v>1</v>
      </c>
      <c r="U5602" s="6">
        <f t="shared" si="438"/>
        <v>508.91999999999996</v>
      </c>
      <c r="V5602" s="6">
        <f>tbl_Raw_Data[[#This Row],[Discount_Pct]]*tbl_Raw_Data[[#This Row],[Gross_Amount]]/100</f>
        <v>50.891999999999996</v>
      </c>
      <c r="W5602" s="6">
        <f>tbl_Raw_Data[[#This Row],[Gross_Amount]]-tbl_Raw_Data[[#This Row],[Discount_Amount]]</f>
        <v>458.02799999999996</v>
      </c>
      <c r="X5602" s="6">
        <f>tbl_Raw_Data[[#This Row],[Net_Amount_Before_Tax]]*tbl_Raw_Data[[#This Row],[Tax_Pct]]/100</f>
        <v>22.901399999999999</v>
      </c>
      <c r="Y5602" s="6">
        <f>tbl_Raw_Data[[#This Row],[Net_Amount_Before_Tax]]+tbl_Raw_Data[[#This Row],[Tax_Amount]]</f>
        <v>480.92939999999999</v>
      </c>
      <c r="Z5602" s="6">
        <f t="shared" si="439"/>
        <v>4</v>
      </c>
    </row>
    <row r="5603" spans="1:26" x14ac:dyDescent="0.3">
      <c r="A5603" s="23" t="s">
        <v>7711</v>
      </c>
      <c r="B5603" s="34">
        <v>45630</v>
      </c>
      <c r="C5603" s="23" t="s">
        <v>1193</v>
      </c>
      <c r="D5603" s="23" t="s">
        <v>183</v>
      </c>
      <c r="E5603" s="23" t="s">
        <v>184</v>
      </c>
      <c r="F5603" s="23">
        <v>122016</v>
      </c>
      <c r="G5603" s="23" t="s">
        <v>160</v>
      </c>
      <c r="H5603" s="23" t="s">
        <v>161</v>
      </c>
      <c r="I5603" s="23" t="s">
        <v>50</v>
      </c>
      <c r="J5603" s="23" t="s">
        <v>23</v>
      </c>
      <c r="K5603" s="23" t="s">
        <v>24</v>
      </c>
      <c r="L5603" s="23">
        <v>2</v>
      </c>
      <c r="M5603" s="23">
        <v>144.84</v>
      </c>
      <c r="N5603" s="23">
        <v>0</v>
      </c>
      <c r="O5603" s="23">
        <v>12</v>
      </c>
      <c r="P5603" s="23" t="s">
        <v>58</v>
      </c>
      <c r="Q5603" s="23" t="s">
        <v>90</v>
      </c>
      <c r="R5603" s="23">
        <f t="shared" si="435"/>
        <v>1</v>
      </c>
      <c r="S5603" s="23" t="str">
        <f t="shared" si="436"/>
        <v>ORD105602_20241204_CUST01030_MED014</v>
      </c>
      <c r="T5603" s="23">
        <f t="shared" si="437"/>
        <v>1</v>
      </c>
      <c r="U5603" s="6">
        <f t="shared" si="438"/>
        <v>289.68</v>
      </c>
      <c r="V5603" s="6">
        <f>tbl_Raw_Data[[#This Row],[Discount_Pct]]*tbl_Raw_Data[[#This Row],[Gross_Amount]]/100</f>
        <v>0</v>
      </c>
      <c r="W5603" s="6">
        <f>tbl_Raw_Data[[#This Row],[Gross_Amount]]-tbl_Raw_Data[[#This Row],[Discount_Amount]]</f>
        <v>289.68</v>
      </c>
      <c r="X5603" s="6">
        <f>tbl_Raw_Data[[#This Row],[Net_Amount_Before_Tax]]*tbl_Raw_Data[[#This Row],[Tax_Pct]]/100</f>
        <v>34.761600000000001</v>
      </c>
      <c r="Y5603" s="6">
        <f>tbl_Raw_Data[[#This Row],[Net_Amount_Before_Tax]]+tbl_Raw_Data[[#This Row],[Tax_Amount]]</f>
        <v>324.44159999999999</v>
      </c>
      <c r="Z5603" s="6">
        <f t="shared" si="439"/>
        <v>2</v>
      </c>
    </row>
    <row r="5604" spans="1:26" x14ac:dyDescent="0.3">
      <c r="A5604" s="23" t="s">
        <v>7712</v>
      </c>
      <c r="B5604" s="34">
        <v>45869</v>
      </c>
      <c r="C5604" s="23" t="s">
        <v>7713</v>
      </c>
      <c r="D5604" s="23" t="s">
        <v>142</v>
      </c>
      <c r="E5604" s="23" t="s">
        <v>81</v>
      </c>
      <c r="F5604" s="23">
        <v>380058</v>
      </c>
      <c r="G5604" s="23" t="s">
        <v>196</v>
      </c>
      <c r="H5604" s="23" t="s">
        <v>197</v>
      </c>
      <c r="I5604" s="23" t="s">
        <v>32</v>
      </c>
      <c r="J5604" s="23" t="s">
        <v>42</v>
      </c>
      <c r="K5604" s="23" t="s">
        <v>24</v>
      </c>
      <c r="L5604" s="23">
        <v>4</v>
      </c>
      <c r="M5604" s="23">
        <v>24.75</v>
      </c>
      <c r="N5604" s="23">
        <v>5</v>
      </c>
      <c r="O5604" s="23">
        <v>12</v>
      </c>
      <c r="P5604" s="23" t="s">
        <v>43</v>
      </c>
      <c r="Q5604" s="23" t="s">
        <v>26</v>
      </c>
      <c r="R5604" s="23">
        <f t="shared" si="435"/>
        <v>1</v>
      </c>
      <c r="S5604" s="23" t="str">
        <f t="shared" si="436"/>
        <v>ORD105603_20250731_CUST00045_MED011</v>
      </c>
      <c r="T5604" s="23">
        <f t="shared" si="437"/>
        <v>1</v>
      </c>
      <c r="U5604" s="6">
        <f t="shared" si="438"/>
        <v>99</v>
      </c>
      <c r="V5604" s="6">
        <f>tbl_Raw_Data[[#This Row],[Discount_Pct]]*tbl_Raw_Data[[#This Row],[Gross_Amount]]/100</f>
        <v>4.95</v>
      </c>
      <c r="W5604" s="6">
        <f>tbl_Raw_Data[[#This Row],[Gross_Amount]]-tbl_Raw_Data[[#This Row],[Discount_Amount]]</f>
        <v>94.05</v>
      </c>
      <c r="X5604" s="6">
        <f>tbl_Raw_Data[[#This Row],[Net_Amount_Before_Tax]]*tbl_Raw_Data[[#This Row],[Tax_Pct]]/100</f>
        <v>11.286</v>
      </c>
      <c r="Y5604" s="6">
        <f>tbl_Raw_Data[[#This Row],[Net_Amount_Before_Tax]]+tbl_Raw_Data[[#This Row],[Tax_Amount]]</f>
        <v>105.336</v>
      </c>
      <c r="Z5604" s="6">
        <f t="shared" si="439"/>
        <v>1</v>
      </c>
    </row>
    <row r="5605" spans="1:26" x14ac:dyDescent="0.3">
      <c r="A5605" s="23" t="s">
        <v>7714</v>
      </c>
      <c r="B5605" s="34">
        <v>45928</v>
      </c>
      <c r="C5605" s="23" t="s">
        <v>7715</v>
      </c>
      <c r="D5605" s="23" t="s">
        <v>19</v>
      </c>
      <c r="E5605" s="23" t="s">
        <v>19</v>
      </c>
      <c r="F5605" s="23">
        <v>110024</v>
      </c>
      <c r="G5605" s="23" t="s">
        <v>53</v>
      </c>
      <c r="H5605" s="23" t="s">
        <v>54</v>
      </c>
      <c r="I5605" s="23" t="s">
        <v>55</v>
      </c>
      <c r="J5605" s="23" t="s">
        <v>56</v>
      </c>
      <c r="K5605" s="23" t="s">
        <v>57</v>
      </c>
      <c r="L5605" s="23">
        <v>2</v>
      </c>
      <c r="M5605" s="23">
        <v>60.82</v>
      </c>
      <c r="N5605" s="23">
        <v>15</v>
      </c>
      <c r="O5605" s="23">
        <v>12</v>
      </c>
      <c r="P5605" s="23" t="s">
        <v>33</v>
      </c>
      <c r="Q5605" s="23" t="s">
        <v>34</v>
      </c>
      <c r="R5605" s="23">
        <f t="shared" si="435"/>
        <v>1</v>
      </c>
      <c r="S5605" s="23" t="str">
        <f t="shared" si="436"/>
        <v>ORD105604_20250928_CUST01225_MED020</v>
      </c>
      <c r="T5605" s="23">
        <f t="shared" si="437"/>
        <v>1</v>
      </c>
      <c r="U5605" s="6">
        <f t="shared" si="438"/>
        <v>121.64</v>
      </c>
      <c r="V5605" s="6">
        <f>tbl_Raw_Data[[#This Row],[Discount_Pct]]*tbl_Raw_Data[[#This Row],[Gross_Amount]]/100</f>
        <v>18.245999999999999</v>
      </c>
      <c r="W5605" s="6">
        <f>tbl_Raw_Data[[#This Row],[Gross_Amount]]-tbl_Raw_Data[[#This Row],[Discount_Amount]]</f>
        <v>103.39400000000001</v>
      </c>
      <c r="X5605" s="6">
        <f>tbl_Raw_Data[[#This Row],[Net_Amount_Before_Tax]]*tbl_Raw_Data[[#This Row],[Tax_Pct]]/100</f>
        <v>12.40728</v>
      </c>
      <c r="Y5605" s="6">
        <f>tbl_Raw_Data[[#This Row],[Net_Amount_Before_Tax]]+tbl_Raw_Data[[#This Row],[Tax_Amount]]</f>
        <v>115.80128000000001</v>
      </c>
      <c r="Z5605" s="6">
        <f t="shared" si="439"/>
        <v>2</v>
      </c>
    </row>
    <row r="5606" spans="1:26" x14ac:dyDescent="0.3">
      <c r="A5606" s="23" t="s">
        <v>7716</v>
      </c>
      <c r="B5606" s="34">
        <v>45406</v>
      </c>
      <c r="C5606" s="23" t="s">
        <v>5104</v>
      </c>
      <c r="D5606" s="23" t="s">
        <v>130</v>
      </c>
      <c r="E5606" s="23" t="s">
        <v>131</v>
      </c>
      <c r="F5606" s="23">
        <v>700029</v>
      </c>
      <c r="G5606" s="23" t="s">
        <v>185</v>
      </c>
      <c r="H5606" s="23" t="s">
        <v>186</v>
      </c>
      <c r="I5606" s="23" t="s">
        <v>76</v>
      </c>
      <c r="J5606" s="23" t="s">
        <v>187</v>
      </c>
      <c r="K5606" s="23" t="s">
        <v>57</v>
      </c>
      <c r="L5606" s="23">
        <v>2</v>
      </c>
      <c r="M5606" s="23">
        <v>82.61</v>
      </c>
      <c r="N5606" s="23">
        <v>0</v>
      </c>
      <c r="O5606" s="23">
        <v>18</v>
      </c>
      <c r="P5606" s="23" t="s">
        <v>65</v>
      </c>
      <c r="Q5606" s="23" t="s">
        <v>34</v>
      </c>
      <c r="R5606" s="23">
        <f t="shared" si="435"/>
        <v>1</v>
      </c>
      <c r="S5606" s="23" t="str">
        <f t="shared" si="436"/>
        <v>ORD105605_20240424_CUST02047_MED009</v>
      </c>
      <c r="T5606" s="23">
        <f t="shared" si="437"/>
        <v>1</v>
      </c>
      <c r="U5606" s="6">
        <f t="shared" si="438"/>
        <v>165.22</v>
      </c>
      <c r="V5606" s="6">
        <f>tbl_Raw_Data[[#This Row],[Discount_Pct]]*tbl_Raw_Data[[#This Row],[Gross_Amount]]/100</f>
        <v>0</v>
      </c>
      <c r="W5606" s="6">
        <f>tbl_Raw_Data[[#This Row],[Gross_Amount]]-tbl_Raw_Data[[#This Row],[Discount_Amount]]</f>
        <v>165.22</v>
      </c>
      <c r="X5606" s="6">
        <f>tbl_Raw_Data[[#This Row],[Net_Amount_Before_Tax]]*tbl_Raw_Data[[#This Row],[Tax_Pct]]/100</f>
        <v>29.739599999999999</v>
      </c>
      <c r="Y5606" s="6">
        <f>tbl_Raw_Data[[#This Row],[Net_Amount_Before_Tax]]+tbl_Raw_Data[[#This Row],[Tax_Amount]]</f>
        <v>194.95959999999999</v>
      </c>
      <c r="Z5606" s="6">
        <f t="shared" si="439"/>
        <v>2</v>
      </c>
    </row>
    <row r="5607" spans="1:26" x14ac:dyDescent="0.3">
      <c r="A5607" s="23" t="s">
        <v>7716</v>
      </c>
      <c r="B5607" s="34">
        <v>45478</v>
      </c>
      <c r="C5607" s="23" t="s">
        <v>7717</v>
      </c>
      <c r="D5607" s="23" t="s">
        <v>159</v>
      </c>
      <c r="E5607" s="23" t="s">
        <v>47</v>
      </c>
      <c r="F5607" s="23">
        <v>400069</v>
      </c>
      <c r="G5607" s="23" t="s">
        <v>283</v>
      </c>
      <c r="H5607" s="23" t="s">
        <v>284</v>
      </c>
      <c r="I5607" s="23" t="s">
        <v>104</v>
      </c>
      <c r="J5607" s="23" t="s">
        <v>42</v>
      </c>
      <c r="K5607" s="23" t="s">
        <v>57</v>
      </c>
      <c r="L5607" s="23">
        <v>5</v>
      </c>
      <c r="M5607" s="23">
        <v>278.66000000000003</v>
      </c>
      <c r="N5607" s="23">
        <v>5</v>
      </c>
      <c r="O5607" s="23">
        <v>18</v>
      </c>
      <c r="P5607" s="23" t="s">
        <v>58</v>
      </c>
      <c r="Q5607" s="23" t="s">
        <v>34</v>
      </c>
      <c r="R5607" s="23">
        <f t="shared" si="435"/>
        <v>1</v>
      </c>
      <c r="S5607" s="23" t="str">
        <f t="shared" si="436"/>
        <v>ORD105605_20240705_CUST02438_MED030</v>
      </c>
      <c r="T5607" s="23">
        <f t="shared" si="437"/>
        <v>1</v>
      </c>
      <c r="U5607" s="6">
        <f t="shared" si="438"/>
        <v>1393.3000000000002</v>
      </c>
      <c r="V5607" s="6">
        <f>tbl_Raw_Data[[#This Row],[Discount_Pct]]*tbl_Raw_Data[[#This Row],[Gross_Amount]]/100</f>
        <v>69.665000000000006</v>
      </c>
      <c r="W5607" s="6">
        <f>tbl_Raw_Data[[#This Row],[Gross_Amount]]-tbl_Raw_Data[[#This Row],[Discount_Amount]]</f>
        <v>1323.6350000000002</v>
      </c>
      <c r="X5607" s="6">
        <f>tbl_Raw_Data[[#This Row],[Net_Amount_Before_Tax]]*tbl_Raw_Data[[#This Row],[Tax_Pct]]/100</f>
        <v>238.25430000000003</v>
      </c>
      <c r="Y5607" s="6">
        <f>tbl_Raw_Data[[#This Row],[Net_Amount_Before_Tax]]+tbl_Raw_Data[[#This Row],[Tax_Amount]]</f>
        <v>1561.8893000000003</v>
      </c>
      <c r="Z5607" s="6">
        <f t="shared" si="439"/>
        <v>1</v>
      </c>
    </row>
    <row r="5608" spans="1:26" x14ac:dyDescent="0.3">
      <c r="A5608" s="23" t="s">
        <v>7718</v>
      </c>
      <c r="B5608" s="34">
        <v>45364</v>
      </c>
      <c r="C5608" s="23" t="s">
        <v>3838</v>
      </c>
      <c r="D5608" s="23" t="s">
        <v>87</v>
      </c>
      <c r="E5608" s="23" t="s">
        <v>88</v>
      </c>
      <c r="F5608" s="23">
        <v>600096</v>
      </c>
      <c r="G5608" s="23" t="s">
        <v>233</v>
      </c>
      <c r="H5608" s="23" t="s">
        <v>234</v>
      </c>
      <c r="I5608" s="23" t="s">
        <v>104</v>
      </c>
      <c r="J5608" s="23" t="s">
        <v>42</v>
      </c>
      <c r="K5608" s="23" t="s">
        <v>24</v>
      </c>
      <c r="L5608" s="23">
        <v>1</v>
      </c>
      <c r="M5608" s="23">
        <v>137.13</v>
      </c>
      <c r="N5608" s="23">
        <v>0</v>
      </c>
      <c r="O5608" s="23">
        <v>5</v>
      </c>
      <c r="P5608" s="23" t="s">
        <v>25</v>
      </c>
      <c r="Q5608" s="23" t="s">
        <v>34</v>
      </c>
      <c r="R5608" s="23">
        <f t="shared" si="435"/>
        <v>1</v>
      </c>
      <c r="S5608" s="23" t="str">
        <f t="shared" si="436"/>
        <v>ORD105607_20240313_CUST02619_MED019</v>
      </c>
      <c r="T5608" s="23">
        <f t="shared" si="437"/>
        <v>1</v>
      </c>
      <c r="U5608" s="6">
        <f t="shared" si="438"/>
        <v>137.13</v>
      </c>
      <c r="V5608" s="6">
        <f>tbl_Raw_Data[[#This Row],[Discount_Pct]]*tbl_Raw_Data[[#This Row],[Gross_Amount]]/100</f>
        <v>0</v>
      </c>
      <c r="W5608" s="6">
        <f>tbl_Raw_Data[[#This Row],[Gross_Amount]]-tbl_Raw_Data[[#This Row],[Discount_Amount]]</f>
        <v>137.13</v>
      </c>
      <c r="X5608" s="6">
        <f>tbl_Raw_Data[[#This Row],[Net_Amount_Before_Tax]]*tbl_Raw_Data[[#This Row],[Tax_Pct]]/100</f>
        <v>6.8564999999999996</v>
      </c>
      <c r="Y5608" s="6">
        <f>tbl_Raw_Data[[#This Row],[Net_Amount_Before_Tax]]+tbl_Raw_Data[[#This Row],[Tax_Amount]]</f>
        <v>143.98650000000001</v>
      </c>
      <c r="Z5608" s="6">
        <f t="shared" si="439"/>
        <v>3</v>
      </c>
    </row>
    <row r="5609" spans="1:26" x14ac:dyDescent="0.3">
      <c r="A5609" s="23" t="s">
        <v>7718</v>
      </c>
      <c r="B5609" s="34">
        <v>45899</v>
      </c>
      <c r="C5609" s="23" t="s">
        <v>5607</v>
      </c>
      <c r="D5609" s="23" t="s">
        <v>46</v>
      </c>
      <c r="E5609" s="23" t="s">
        <v>47</v>
      </c>
      <c r="F5609" s="23">
        <v>411045</v>
      </c>
      <c r="G5609" s="23" t="s">
        <v>102</v>
      </c>
      <c r="H5609" s="23" t="s">
        <v>103</v>
      </c>
      <c r="I5609" s="23" t="s">
        <v>104</v>
      </c>
      <c r="J5609" s="23" t="s">
        <v>64</v>
      </c>
      <c r="K5609" s="23" t="s">
        <v>57</v>
      </c>
      <c r="L5609" s="23">
        <v>1</v>
      </c>
      <c r="M5609" s="23">
        <v>103.79</v>
      </c>
      <c r="N5609" s="23">
        <v>10</v>
      </c>
      <c r="O5609" s="23">
        <v>12</v>
      </c>
      <c r="P5609" s="23" t="s">
        <v>43</v>
      </c>
      <c r="Q5609" s="23" t="s">
        <v>26</v>
      </c>
      <c r="R5609" s="23">
        <f t="shared" si="435"/>
        <v>1</v>
      </c>
      <c r="S5609" s="23" t="str">
        <f t="shared" si="436"/>
        <v>ORD105607_20250830_CUST00959_MED029</v>
      </c>
      <c r="T5609" s="23">
        <f t="shared" si="437"/>
        <v>1</v>
      </c>
      <c r="U5609" s="6">
        <f t="shared" si="438"/>
        <v>103.79</v>
      </c>
      <c r="V5609" s="6">
        <f>tbl_Raw_Data[[#This Row],[Discount_Pct]]*tbl_Raw_Data[[#This Row],[Gross_Amount]]/100</f>
        <v>10.379000000000001</v>
      </c>
      <c r="W5609" s="6">
        <f>tbl_Raw_Data[[#This Row],[Gross_Amount]]-tbl_Raw_Data[[#This Row],[Discount_Amount]]</f>
        <v>93.411000000000001</v>
      </c>
      <c r="X5609" s="6">
        <f>tbl_Raw_Data[[#This Row],[Net_Amount_Before_Tax]]*tbl_Raw_Data[[#This Row],[Tax_Pct]]/100</f>
        <v>11.20932</v>
      </c>
      <c r="Y5609" s="6">
        <f>tbl_Raw_Data[[#This Row],[Net_Amount_Before_Tax]]+tbl_Raw_Data[[#This Row],[Tax_Amount]]</f>
        <v>104.62032000000001</v>
      </c>
      <c r="Z5609" s="6">
        <f t="shared" si="439"/>
        <v>1</v>
      </c>
    </row>
    <row r="5610" spans="1:26" x14ac:dyDescent="0.3">
      <c r="A5610" s="23" t="s">
        <v>7719</v>
      </c>
      <c r="B5610" s="34">
        <v>45845</v>
      </c>
      <c r="C5610" s="23" t="s">
        <v>1169</v>
      </c>
      <c r="D5610" s="23" t="s">
        <v>19</v>
      </c>
      <c r="E5610" s="23" t="s">
        <v>19</v>
      </c>
      <c r="F5610" s="23">
        <v>110029</v>
      </c>
      <c r="G5610" s="23" t="s">
        <v>315</v>
      </c>
      <c r="H5610" s="23" t="s">
        <v>316</v>
      </c>
      <c r="I5610" s="23" t="s">
        <v>50</v>
      </c>
      <c r="J5610" s="23" t="s">
        <v>114</v>
      </c>
      <c r="K5610" s="23" t="s">
        <v>24</v>
      </c>
      <c r="L5610" s="23">
        <v>2</v>
      </c>
      <c r="M5610" s="23">
        <v>118.29</v>
      </c>
      <c r="N5610" s="23">
        <v>0</v>
      </c>
      <c r="O5610" s="23">
        <v>5</v>
      </c>
      <c r="P5610" s="23" t="s">
        <v>43</v>
      </c>
      <c r="Q5610" s="23" t="s">
        <v>44</v>
      </c>
      <c r="R5610" s="23">
        <f t="shared" si="435"/>
        <v>1</v>
      </c>
      <c r="S5610" s="23" t="str">
        <f t="shared" si="436"/>
        <v>ORD105609_20250707_CUST03012_MED012</v>
      </c>
      <c r="T5610" s="23">
        <f t="shared" si="437"/>
        <v>1</v>
      </c>
      <c r="U5610" s="6">
        <f t="shared" si="438"/>
        <v>236.58</v>
      </c>
      <c r="V5610" s="6">
        <f>tbl_Raw_Data[[#This Row],[Discount_Pct]]*tbl_Raw_Data[[#This Row],[Gross_Amount]]/100</f>
        <v>0</v>
      </c>
      <c r="W5610" s="6">
        <f>tbl_Raw_Data[[#This Row],[Gross_Amount]]-tbl_Raw_Data[[#This Row],[Discount_Amount]]</f>
        <v>236.58</v>
      </c>
      <c r="X5610" s="6">
        <f>tbl_Raw_Data[[#This Row],[Net_Amount_Before_Tax]]*tbl_Raw_Data[[#This Row],[Tax_Pct]]/100</f>
        <v>11.829000000000001</v>
      </c>
      <c r="Y5610" s="6">
        <f>tbl_Raw_Data[[#This Row],[Net_Amount_Before_Tax]]+tbl_Raw_Data[[#This Row],[Tax_Amount]]</f>
        <v>248.40900000000002</v>
      </c>
      <c r="Z5610" s="6">
        <f t="shared" si="439"/>
        <v>2</v>
      </c>
    </row>
    <row r="5611" spans="1:26" x14ac:dyDescent="0.3">
      <c r="A5611" s="23" t="s">
        <v>7720</v>
      </c>
      <c r="B5611" s="34">
        <v>45399</v>
      </c>
      <c r="C5611" s="23" t="s">
        <v>878</v>
      </c>
      <c r="D5611" s="23" t="s">
        <v>46</v>
      </c>
      <c r="E5611" s="23" t="s">
        <v>47</v>
      </c>
      <c r="F5611" s="23">
        <v>411001</v>
      </c>
      <c r="G5611" s="23" t="s">
        <v>53</v>
      </c>
      <c r="H5611" s="23" t="s">
        <v>54</v>
      </c>
      <c r="I5611" s="23" t="s">
        <v>55</v>
      </c>
      <c r="J5611" s="23" t="s">
        <v>56</v>
      </c>
      <c r="K5611" s="23" t="s">
        <v>57</v>
      </c>
      <c r="L5611" s="23">
        <v>1</v>
      </c>
      <c r="M5611" s="23">
        <v>54.9</v>
      </c>
      <c r="N5611" s="23">
        <v>5</v>
      </c>
      <c r="O5611" s="23">
        <v>5</v>
      </c>
      <c r="P5611" s="23" t="s">
        <v>89</v>
      </c>
      <c r="Q5611" s="23" t="s">
        <v>34</v>
      </c>
      <c r="R5611" s="23">
        <f t="shared" si="435"/>
        <v>1</v>
      </c>
      <c r="S5611" s="23" t="str">
        <f t="shared" si="436"/>
        <v>ORD105610_20240417_CUST01995_MED020</v>
      </c>
      <c r="T5611" s="23">
        <f t="shared" si="437"/>
        <v>1</v>
      </c>
      <c r="U5611" s="6">
        <f t="shared" si="438"/>
        <v>54.9</v>
      </c>
      <c r="V5611" s="6">
        <f>tbl_Raw_Data[[#This Row],[Discount_Pct]]*tbl_Raw_Data[[#This Row],[Gross_Amount]]/100</f>
        <v>2.7450000000000001</v>
      </c>
      <c r="W5611" s="6">
        <f>tbl_Raw_Data[[#This Row],[Gross_Amount]]-tbl_Raw_Data[[#This Row],[Discount_Amount]]</f>
        <v>52.155000000000001</v>
      </c>
      <c r="X5611" s="6">
        <f>tbl_Raw_Data[[#This Row],[Net_Amount_Before_Tax]]*tbl_Raw_Data[[#This Row],[Tax_Pct]]/100</f>
        <v>2.6077499999999998</v>
      </c>
      <c r="Y5611" s="6">
        <f>tbl_Raw_Data[[#This Row],[Net_Amount_Before_Tax]]+tbl_Raw_Data[[#This Row],[Tax_Amount]]</f>
        <v>54.762750000000004</v>
      </c>
      <c r="Z5611" s="6">
        <f t="shared" si="439"/>
        <v>3</v>
      </c>
    </row>
    <row r="5612" spans="1:26" x14ac:dyDescent="0.3">
      <c r="A5612" s="23" t="s">
        <v>7721</v>
      </c>
      <c r="B5612" s="34">
        <v>45497</v>
      </c>
      <c r="C5612" s="23" t="s">
        <v>5729</v>
      </c>
      <c r="D5612" s="23" t="s">
        <v>159</v>
      </c>
      <c r="E5612" s="23" t="s">
        <v>47</v>
      </c>
      <c r="F5612" s="23">
        <v>400001</v>
      </c>
      <c r="G5612" s="23" t="s">
        <v>256</v>
      </c>
      <c r="H5612" s="23" t="s">
        <v>257</v>
      </c>
      <c r="I5612" s="23" t="s">
        <v>22</v>
      </c>
      <c r="J5612" s="23" t="s">
        <v>258</v>
      </c>
      <c r="K5612" s="23" t="s">
        <v>57</v>
      </c>
      <c r="L5612" s="23">
        <v>4</v>
      </c>
      <c r="M5612" s="23">
        <v>65.040000000000006</v>
      </c>
      <c r="N5612" s="23">
        <v>5</v>
      </c>
      <c r="O5612" s="23">
        <v>12</v>
      </c>
      <c r="P5612" s="23" t="s">
        <v>43</v>
      </c>
      <c r="Q5612" s="23" t="s">
        <v>26</v>
      </c>
      <c r="R5612" s="23">
        <f t="shared" si="435"/>
        <v>1</v>
      </c>
      <c r="S5612" s="23" t="str">
        <f t="shared" si="436"/>
        <v>ORD105611_20240724_CUST02642_MED025</v>
      </c>
      <c r="T5612" s="23">
        <f t="shared" si="437"/>
        <v>1</v>
      </c>
      <c r="U5612" s="6">
        <f t="shared" si="438"/>
        <v>260.16000000000003</v>
      </c>
      <c r="V5612" s="6">
        <f>tbl_Raw_Data[[#This Row],[Discount_Pct]]*tbl_Raw_Data[[#This Row],[Gross_Amount]]/100</f>
        <v>13.008000000000003</v>
      </c>
      <c r="W5612" s="6">
        <f>tbl_Raw_Data[[#This Row],[Gross_Amount]]-tbl_Raw_Data[[#This Row],[Discount_Amount]]</f>
        <v>247.15200000000002</v>
      </c>
      <c r="X5612" s="6">
        <f>tbl_Raw_Data[[#This Row],[Net_Amount_Before_Tax]]*tbl_Raw_Data[[#This Row],[Tax_Pct]]/100</f>
        <v>29.658239999999999</v>
      </c>
      <c r="Y5612" s="6">
        <f>tbl_Raw_Data[[#This Row],[Net_Amount_Before_Tax]]+tbl_Raw_Data[[#This Row],[Tax_Amount]]</f>
        <v>276.81024000000002</v>
      </c>
      <c r="Z5612" s="6">
        <f t="shared" si="439"/>
        <v>1</v>
      </c>
    </row>
    <row r="5613" spans="1:26" x14ac:dyDescent="0.3">
      <c r="A5613" s="23" t="s">
        <v>7722</v>
      </c>
      <c r="B5613" s="34">
        <v>45832</v>
      </c>
      <c r="C5613" s="23" t="s">
        <v>4653</v>
      </c>
      <c r="D5613" s="23" t="s">
        <v>100</v>
      </c>
      <c r="E5613" s="23" t="s">
        <v>101</v>
      </c>
      <c r="F5613" s="23">
        <v>201303</v>
      </c>
      <c r="G5613" s="23" t="s">
        <v>53</v>
      </c>
      <c r="H5613" s="23" t="s">
        <v>54</v>
      </c>
      <c r="I5613" s="23" t="s">
        <v>55</v>
      </c>
      <c r="J5613" s="23" t="s">
        <v>56</v>
      </c>
      <c r="K5613" s="23" t="s">
        <v>57</v>
      </c>
      <c r="L5613" s="23">
        <v>2</v>
      </c>
      <c r="M5613" s="23">
        <v>53.75</v>
      </c>
      <c r="N5613" s="23">
        <v>5</v>
      </c>
      <c r="O5613" s="23">
        <v>5</v>
      </c>
      <c r="P5613" s="23" t="s">
        <v>33</v>
      </c>
      <c r="Q5613" s="23" t="s">
        <v>90</v>
      </c>
      <c r="R5613" s="23">
        <f t="shared" si="435"/>
        <v>1</v>
      </c>
      <c r="S5613" s="23" t="str">
        <f t="shared" si="436"/>
        <v>ORD105612_20250624_CUST02194_MED020</v>
      </c>
      <c r="T5613" s="23">
        <f t="shared" si="437"/>
        <v>1</v>
      </c>
      <c r="U5613" s="6">
        <f t="shared" si="438"/>
        <v>107.5</v>
      </c>
      <c r="V5613" s="6">
        <f>tbl_Raw_Data[[#This Row],[Discount_Pct]]*tbl_Raw_Data[[#This Row],[Gross_Amount]]/100</f>
        <v>5.375</v>
      </c>
      <c r="W5613" s="6">
        <f>tbl_Raw_Data[[#This Row],[Gross_Amount]]-tbl_Raw_Data[[#This Row],[Discount_Amount]]</f>
        <v>102.125</v>
      </c>
      <c r="X5613" s="6">
        <f>tbl_Raw_Data[[#This Row],[Net_Amount_Before_Tax]]*tbl_Raw_Data[[#This Row],[Tax_Pct]]/100</f>
        <v>5.1062500000000002</v>
      </c>
      <c r="Y5613" s="6">
        <f>tbl_Raw_Data[[#This Row],[Net_Amount_Before_Tax]]+tbl_Raw_Data[[#This Row],[Tax_Amount]]</f>
        <v>107.23125</v>
      </c>
      <c r="Z5613" s="6">
        <f t="shared" si="439"/>
        <v>1</v>
      </c>
    </row>
    <row r="5614" spans="1:26" x14ac:dyDescent="0.3">
      <c r="A5614" s="23" t="s">
        <v>7723</v>
      </c>
      <c r="B5614" s="34">
        <v>45815</v>
      </c>
      <c r="C5614" s="23" t="s">
        <v>1936</v>
      </c>
      <c r="D5614" s="23" t="s">
        <v>159</v>
      </c>
      <c r="E5614" s="23" t="s">
        <v>47</v>
      </c>
      <c r="F5614" s="23">
        <v>400069</v>
      </c>
      <c r="G5614" s="23" t="s">
        <v>160</v>
      </c>
      <c r="H5614" s="23" t="s">
        <v>161</v>
      </c>
      <c r="I5614" s="23" t="s">
        <v>50</v>
      </c>
      <c r="J5614" s="23" t="s">
        <v>23</v>
      </c>
      <c r="K5614" s="23" t="s">
        <v>24</v>
      </c>
      <c r="L5614" s="23">
        <v>2</v>
      </c>
      <c r="M5614" s="23">
        <v>147.76</v>
      </c>
      <c r="N5614" s="23">
        <v>0</v>
      </c>
      <c r="O5614" s="23">
        <v>12</v>
      </c>
      <c r="P5614" s="23" t="s">
        <v>25</v>
      </c>
      <c r="Q5614" s="23" t="s">
        <v>34</v>
      </c>
      <c r="R5614" s="23">
        <f t="shared" si="435"/>
        <v>1</v>
      </c>
      <c r="S5614" s="23" t="str">
        <f t="shared" si="436"/>
        <v>ORD105613_20250607_CUST03438_MED014</v>
      </c>
      <c r="T5614" s="23">
        <f t="shared" si="437"/>
        <v>1</v>
      </c>
      <c r="U5614" s="6">
        <f t="shared" si="438"/>
        <v>295.52</v>
      </c>
      <c r="V5614" s="6">
        <f>tbl_Raw_Data[[#This Row],[Discount_Pct]]*tbl_Raw_Data[[#This Row],[Gross_Amount]]/100</f>
        <v>0</v>
      </c>
      <c r="W5614" s="6">
        <f>tbl_Raw_Data[[#This Row],[Gross_Amount]]-tbl_Raw_Data[[#This Row],[Discount_Amount]]</f>
        <v>295.52</v>
      </c>
      <c r="X5614" s="6">
        <f>tbl_Raw_Data[[#This Row],[Net_Amount_Before_Tax]]*tbl_Raw_Data[[#This Row],[Tax_Pct]]/100</f>
        <v>35.462399999999995</v>
      </c>
      <c r="Y5614" s="6">
        <f>tbl_Raw_Data[[#This Row],[Net_Amount_Before_Tax]]+tbl_Raw_Data[[#This Row],[Tax_Amount]]</f>
        <v>330.98239999999998</v>
      </c>
      <c r="Z5614" s="6">
        <f t="shared" si="439"/>
        <v>5</v>
      </c>
    </row>
    <row r="5615" spans="1:26" x14ac:dyDescent="0.3">
      <c r="A5615" s="23" t="s">
        <v>7724</v>
      </c>
      <c r="B5615" s="34">
        <v>45811</v>
      </c>
      <c r="C5615" s="23" t="s">
        <v>6709</v>
      </c>
      <c r="D5615" s="23" t="s">
        <v>142</v>
      </c>
      <c r="E5615" s="23" t="s">
        <v>81</v>
      </c>
      <c r="F5615" s="23">
        <v>380001</v>
      </c>
      <c r="G5615" s="23" t="s">
        <v>119</v>
      </c>
      <c r="H5615" s="23" t="s">
        <v>120</v>
      </c>
      <c r="I5615" s="23" t="s">
        <v>32</v>
      </c>
      <c r="J5615" s="23" t="s">
        <v>64</v>
      </c>
      <c r="K5615" s="23" t="s">
        <v>57</v>
      </c>
      <c r="L5615" s="23">
        <v>2</v>
      </c>
      <c r="M5615" s="23">
        <v>74.930000000000007</v>
      </c>
      <c r="N5615" s="23">
        <v>0</v>
      </c>
      <c r="O5615" s="23">
        <v>5</v>
      </c>
      <c r="P5615" s="23" t="s">
        <v>33</v>
      </c>
      <c r="Q5615" s="23" t="s">
        <v>90</v>
      </c>
      <c r="R5615" s="23">
        <f t="shared" si="435"/>
        <v>1</v>
      </c>
      <c r="S5615" s="23" t="str">
        <f t="shared" si="436"/>
        <v>ORD105614_20250603_CUST02268_MED010</v>
      </c>
      <c r="T5615" s="23">
        <f t="shared" si="437"/>
        <v>1</v>
      </c>
      <c r="U5615" s="6">
        <f t="shared" si="438"/>
        <v>149.86000000000001</v>
      </c>
      <c r="V5615" s="6">
        <f>tbl_Raw_Data[[#This Row],[Discount_Pct]]*tbl_Raw_Data[[#This Row],[Gross_Amount]]/100</f>
        <v>0</v>
      </c>
      <c r="W5615" s="6">
        <f>tbl_Raw_Data[[#This Row],[Gross_Amount]]-tbl_Raw_Data[[#This Row],[Discount_Amount]]</f>
        <v>149.86000000000001</v>
      </c>
      <c r="X5615" s="6">
        <f>tbl_Raw_Data[[#This Row],[Net_Amount_Before_Tax]]*tbl_Raw_Data[[#This Row],[Tax_Pct]]/100</f>
        <v>7.4930000000000003</v>
      </c>
      <c r="Y5615" s="6">
        <f>tbl_Raw_Data[[#This Row],[Net_Amount_Before_Tax]]+tbl_Raw_Data[[#This Row],[Tax_Amount]]</f>
        <v>157.35300000000001</v>
      </c>
      <c r="Z5615" s="6">
        <f t="shared" si="439"/>
        <v>1</v>
      </c>
    </row>
    <row r="5616" spans="1:26" x14ac:dyDescent="0.3">
      <c r="A5616" s="23" t="s">
        <v>7725</v>
      </c>
      <c r="B5616" s="34">
        <v>45622</v>
      </c>
      <c r="C5616" s="23" t="s">
        <v>2652</v>
      </c>
      <c r="D5616" s="23" t="s">
        <v>46</v>
      </c>
      <c r="E5616" s="23" t="s">
        <v>47</v>
      </c>
      <c r="F5616" s="23">
        <v>411045</v>
      </c>
      <c r="G5616" s="23" t="s">
        <v>224</v>
      </c>
      <c r="H5616" s="23" t="s">
        <v>225</v>
      </c>
      <c r="I5616" s="23" t="s">
        <v>147</v>
      </c>
      <c r="J5616" s="23" t="s">
        <v>23</v>
      </c>
      <c r="K5616" s="23" t="s">
        <v>24</v>
      </c>
      <c r="L5616" s="23">
        <v>1</v>
      </c>
      <c r="M5616" s="23">
        <v>48.42</v>
      </c>
      <c r="N5616" s="23">
        <v>10</v>
      </c>
      <c r="O5616" s="23">
        <v>5</v>
      </c>
      <c r="P5616" s="23" t="s">
        <v>25</v>
      </c>
      <c r="Q5616" s="23" t="s">
        <v>44</v>
      </c>
      <c r="R5616" s="23">
        <f t="shared" si="435"/>
        <v>1</v>
      </c>
      <c r="S5616" s="23" t="str">
        <f t="shared" si="436"/>
        <v>ORD105615_20241126_CUST01202_MED015</v>
      </c>
      <c r="T5616" s="23">
        <f t="shared" si="437"/>
        <v>1</v>
      </c>
      <c r="U5616" s="6">
        <f t="shared" si="438"/>
        <v>48.42</v>
      </c>
      <c r="V5616" s="6">
        <f>tbl_Raw_Data[[#This Row],[Discount_Pct]]*tbl_Raw_Data[[#This Row],[Gross_Amount]]/100</f>
        <v>4.8420000000000005</v>
      </c>
      <c r="W5616" s="6">
        <f>tbl_Raw_Data[[#This Row],[Gross_Amount]]-tbl_Raw_Data[[#This Row],[Discount_Amount]]</f>
        <v>43.578000000000003</v>
      </c>
      <c r="X5616" s="6">
        <f>tbl_Raw_Data[[#This Row],[Net_Amount_Before_Tax]]*tbl_Raw_Data[[#This Row],[Tax_Pct]]/100</f>
        <v>2.1789000000000001</v>
      </c>
      <c r="Y5616" s="6">
        <f>tbl_Raw_Data[[#This Row],[Net_Amount_Before_Tax]]+tbl_Raw_Data[[#This Row],[Tax_Amount]]</f>
        <v>45.756900000000002</v>
      </c>
      <c r="Z5616" s="6">
        <f t="shared" si="439"/>
        <v>2</v>
      </c>
    </row>
    <row r="5617" spans="1:26" x14ac:dyDescent="0.3">
      <c r="A5617" s="23" t="s">
        <v>7726</v>
      </c>
      <c r="B5617" s="34">
        <v>45857</v>
      </c>
      <c r="C5617" s="23" t="s">
        <v>2911</v>
      </c>
      <c r="D5617" s="23" t="s">
        <v>72</v>
      </c>
      <c r="E5617" s="23" t="s">
        <v>73</v>
      </c>
      <c r="F5617" s="23">
        <v>302019</v>
      </c>
      <c r="G5617" s="23" t="s">
        <v>229</v>
      </c>
      <c r="H5617" s="23" t="s">
        <v>230</v>
      </c>
      <c r="I5617" s="23" t="s">
        <v>84</v>
      </c>
      <c r="J5617" s="23" t="s">
        <v>140</v>
      </c>
      <c r="K5617" s="23" t="s">
        <v>24</v>
      </c>
      <c r="L5617" s="23">
        <v>1</v>
      </c>
      <c r="M5617" s="23">
        <v>179.53</v>
      </c>
      <c r="N5617" s="23">
        <v>5</v>
      </c>
      <c r="O5617" s="23">
        <v>12</v>
      </c>
      <c r="P5617" s="23" t="s">
        <v>58</v>
      </c>
      <c r="Q5617" s="23" t="s">
        <v>34</v>
      </c>
      <c r="R5617" s="23">
        <f t="shared" si="435"/>
        <v>1</v>
      </c>
      <c r="S5617" s="23" t="str">
        <f t="shared" si="436"/>
        <v>ORD105616_20250719_CUST02956_MED022</v>
      </c>
      <c r="T5617" s="23">
        <f t="shared" si="437"/>
        <v>1</v>
      </c>
      <c r="U5617" s="6">
        <f t="shared" si="438"/>
        <v>179.53</v>
      </c>
      <c r="V5617" s="6">
        <f>tbl_Raw_Data[[#This Row],[Discount_Pct]]*tbl_Raw_Data[[#This Row],[Gross_Amount]]/100</f>
        <v>8.9764999999999997</v>
      </c>
      <c r="W5617" s="6">
        <f>tbl_Raw_Data[[#This Row],[Gross_Amount]]-tbl_Raw_Data[[#This Row],[Discount_Amount]]</f>
        <v>170.55350000000001</v>
      </c>
      <c r="X5617" s="6">
        <f>tbl_Raw_Data[[#This Row],[Net_Amount_Before_Tax]]*tbl_Raw_Data[[#This Row],[Tax_Pct]]/100</f>
        <v>20.466420000000003</v>
      </c>
      <c r="Y5617" s="6">
        <f>tbl_Raw_Data[[#This Row],[Net_Amount_Before_Tax]]+tbl_Raw_Data[[#This Row],[Tax_Amount]]</f>
        <v>191.01992000000001</v>
      </c>
      <c r="Z5617" s="6">
        <f t="shared" si="439"/>
        <v>1</v>
      </c>
    </row>
    <row r="5618" spans="1:26" x14ac:dyDescent="0.3">
      <c r="A5618" s="23" t="s">
        <v>7727</v>
      </c>
      <c r="B5618" s="34">
        <v>45769</v>
      </c>
      <c r="C5618" s="23" t="s">
        <v>6940</v>
      </c>
      <c r="D5618" s="23" t="s">
        <v>46</v>
      </c>
      <c r="E5618" s="23" t="s">
        <v>47</v>
      </c>
      <c r="F5618" s="23">
        <v>411045</v>
      </c>
      <c r="G5618" s="23" t="s">
        <v>119</v>
      </c>
      <c r="H5618" s="23" t="s">
        <v>120</v>
      </c>
      <c r="I5618" s="23" t="s">
        <v>32</v>
      </c>
      <c r="J5618" s="23" t="s">
        <v>64</v>
      </c>
      <c r="K5618" s="23" t="s">
        <v>57</v>
      </c>
      <c r="L5618" s="23">
        <v>1</v>
      </c>
      <c r="M5618" s="23">
        <v>79.739999999999995</v>
      </c>
      <c r="N5618" s="23">
        <v>10</v>
      </c>
      <c r="O5618" s="23">
        <v>5</v>
      </c>
      <c r="P5618" s="23" t="s">
        <v>65</v>
      </c>
      <c r="Q5618" s="23" t="s">
        <v>34</v>
      </c>
      <c r="R5618" s="23">
        <f t="shared" si="435"/>
        <v>1</v>
      </c>
      <c r="S5618" s="23" t="str">
        <f t="shared" si="436"/>
        <v>ORD105617_20250422_CUST02892_MED010</v>
      </c>
      <c r="T5618" s="23">
        <f t="shared" si="437"/>
        <v>1</v>
      </c>
      <c r="U5618" s="6">
        <f t="shared" si="438"/>
        <v>79.739999999999995</v>
      </c>
      <c r="V5618" s="6">
        <f>tbl_Raw_Data[[#This Row],[Discount_Pct]]*tbl_Raw_Data[[#This Row],[Gross_Amount]]/100</f>
        <v>7.9740000000000002</v>
      </c>
      <c r="W5618" s="6">
        <f>tbl_Raw_Data[[#This Row],[Gross_Amount]]-tbl_Raw_Data[[#This Row],[Discount_Amount]]</f>
        <v>71.765999999999991</v>
      </c>
      <c r="X5618" s="6">
        <f>tbl_Raw_Data[[#This Row],[Net_Amount_Before_Tax]]*tbl_Raw_Data[[#This Row],[Tax_Pct]]/100</f>
        <v>3.5882999999999994</v>
      </c>
      <c r="Y5618" s="6">
        <f>tbl_Raw_Data[[#This Row],[Net_Amount_Before_Tax]]+tbl_Raw_Data[[#This Row],[Tax_Amount]]</f>
        <v>75.354299999999995</v>
      </c>
      <c r="Z5618" s="6">
        <f t="shared" si="439"/>
        <v>4</v>
      </c>
    </row>
    <row r="5619" spans="1:26" x14ac:dyDescent="0.3">
      <c r="A5619" s="23" t="s">
        <v>7728</v>
      </c>
      <c r="B5619" s="34">
        <v>45344</v>
      </c>
      <c r="C5619" s="23" t="s">
        <v>2815</v>
      </c>
      <c r="D5619" s="23" t="s">
        <v>80</v>
      </c>
      <c r="E5619" s="23" t="s">
        <v>81</v>
      </c>
      <c r="F5619" s="23">
        <v>395010</v>
      </c>
      <c r="G5619" s="23" t="s">
        <v>94</v>
      </c>
      <c r="H5619" s="23" t="s">
        <v>95</v>
      </c>
      <c r="I5619" s="23" t="s">
        <v>84</v>
      </c>
      <c r="J5619" s="23" t="s">
        <v>42</v>
      </c>
      <c r="K5619" s="23" t="s">
        <v>24</v>
      </c>
      <c r="L5619" s="23">
        <v>1</v>
      </c>
      <c r="M5619" s="23">
        <v>93.06</v>
      </c>
      <c r="N5619" s="23">
        <v>5</v>
      </c>
      <c r="O5619" s="23">
        <v>12</v>
      </c>
      <c r="P5619" s="23" t="s">
        <v>89</v>
      </c>
      <c r="Q5619" s="23" t="s">
        <v>34</v>
      </c>
      <c r="R5619" s="23">
        <f t="shared" si="435"/>
        <v>1</v>
      </c>
      <c r="S5619" s="23" t="str">
        <f t="shared" si="436"/>
        <v>ORD105618_20240222_CUST00346_MED021</v>
      </c>
      <c r="T5619" s="23">
        <f t="shared" si="437"/>
        <v>1</v>
      </c>
      <c r="U5619" s="6">
        <f t="shared" si="438"/>
        <v>93.06</v>
      </c>
      <c r="V5619" s="6">
        <f>tbl_Raw_Data[[#This Row],[Discount_Pct]]*tbl_Raw_Data[[#This Row],[Gross_Amount]]/100</f>
        <v>4.6530000000000005</v>
      </c>
      <c r="W5619" s="6">
        <f>tbl_Raw_Data[[#This Row],[Gross_Amount]]-tbl_Raw_Data[[#This Row],[Discount_Amount]]</f>
        <v>88.406999999999996</v>
      </c>
      <c r="X5619" s="6">
        <f>tbl_Raw_Data[[#This Row],[Net_Amount_Before_Tax]]*tbl_Raw_Data[[#This Row],[Tax_Pct]]/100</f>
        <v>10.608840000000001</v>
      </c>
      <c r="Y5619" s="6">
        <f>tbl_Raw_Data[[#This Row],[Net_Amount_Before_Tax]]+tbl_Raw_Data[[#This Row],[Tax_Amount]]</f>
        <v>99.015839999999997</v>
      </c>
      <c r="Z5619" s="6">
        <f t="shared" si="439"/>
        <v>1</v>
      </c>
    </row>
    <row r="5620" spans="1:26" x14ac:dyDescent="0.3">
      <c r="A5620" s="23" t="s">
        <v>7729</v>
      </c>
      <c r="B5620" s="34">
        <v>45668</v>
      </c>
      <c r="C5620" s="23" t="s">
        <v>7730</v>
      </c>
      <c r="D5620" s="23" t="s">
        <v>142</v>
      </c>
      <c r="E5620" s="23" t="s">
        <v>81</v>
      </c>
      <c r="F5620" s="23">
        <v>380058</v>
      </c>
      <c r="G5620" s="23" t="s">
        <v>167</v>
      </c>
      <c r="H5620" s="23" t="s">
        <v>168</v>
      </c>
      <c r="I5620" s="23" t="s">
        <v>113</v>
      </c>
      <c r="J5620" s="23" t="s">
        <v>42</v>
      </c>
      <c r="K5620" s="23" t="s">
        <v>24</v>
      </c>
      <c r="L5620" s="23">
        <v>2</v>
      </c>
      <c r="M5620" s="23">
        <v>168.56</v>
      </c>
      <c r="N5620" s="23">
        <v>5</v>
      </c>
      <c r="O5620" s="23">
        <v>5</v>
      </c>
      <c r="P5620" s="23" t="s">
        <v>43</v>
      </c>
      <c r="Q5620" s="23" t="s">
        <v>34</v>
      </c>
      <c r="R5620" s="23">
        <f t="shared" si="435"/>
        <v>1</v>
      </c>
      <c r="S5620" s="23" t="str">
        <f t="shared" si="436"/>
        <v>ORD105619_20250111_CUST00516_MED026</v>
      </c>
      <c r="T5620" s="23">
        <f t="shared" si="437"/>
        <v>1</v>
      </c>
      <c r="U5620" s="6">
        <f t="shared" si="438"/>
        <v>337.12</v>
      </c>
      <c r="V5620" s="6">
        <f>tbl_Raw_Data[[#This Row],[Discount_Pct]]*tbl_Raw_Data[[#This Row],[Gross_Amount]]/100</f>
        <v>16.855999999999998</v>
      </c>
      <c r="W5620" s="6">
        <f>tbl_Raw_Data[[#This Row],[Gross_Amount]]-tbl_Raw_Data[[#This Row],[Discount_Amount]]</f>
        <v>320.26400000000001</v>
      </c>
      <c r="X5620" s="6">
        <f>tbl_Raw_Data[[#This Row],[Net_Amount_Before_Tax]]*tbl_Raw_Data[[#This Row],[Tax_Pct]]/100</f>
        <v>16.013200000000001</v>
      </c>
      <c r="Y5620" s="6">
        <f>tbl_Raw_Data[[#This Row],[Net_Amount_Before_Tax]]+tbl_Raw_Data[[#This Row],[Tax_Amount]]</f>
        <v>336.27719999999999</v>
      </c>
      <c r="Z5620" s="6">
        <f t="shared" si="439"/>
        <v>2</v>
      </c>
    </row>
    <row r="5621" spans="1:26" x14ac:dyDescent="0.3">
      <c r="A5621" s="23" t="s">
        <v>7731</v>
      </c>
      <c r="B5621" s="34">
        <v>45576</v>
      </c>
      <c r="C5621" s="23" t="s">
        <v>1503</v>
      </c>
      <c r="D5621" s="23" t="s">
        <v>80</v>
      </c>
      <c r="E5621" s="23" t="s">
        <v>81</v>
      </c>
      <c r="F5621" s="23">
        <v>395017</v>
      </c>
      <c r="G5621" s="23" t="s">
        <v>160</v>
      </c>
      <c r="H5621" s="23" t="s">
        <v>161</v>
      </c>
      <c r="I5621" s="23" t="s">
        <v>50</v>
      </c>
      <c r="J5621" s="23" t="s">
        <v>23</v>
      </c>
      <c r="K5621" s="23" t="s">
        <v>24</v>
      </c>
      <c r="L5621" s="23">
        <v>1</v>
      </c>
      <c r="M5621" s="23">
        <v>165.79</v>
      </c>
      <c r="N5621" s="23">
        <v>5</v>
      </c>
      <c r="O5621" s="23">
        <v>5</v>
      </c>
      <c r="P5621" s="23" t="s">
        <v>43</v>
      </c>
      <c r="Q5621" s="23" t="s">
        <v>34</v>
      </c>
      <c r="R5621" s="23">
        <f t="shared" si="435"/>
        <v>1</v>
      </c>
      <c r="S5621" s="23" t="str">
        <f t="shared" si="436"/>
        <v>ORD105620_20241011_CUST02922_MED014</v>
      </c>
      <c r="T5621" s="23">
        <f t="shared" si="437"/>
        <v>1</v>
      </c>
      <c r="U5621" s="6">
        <f t="shared" si="438"/>
        <v>165.79</v>
      </c>
      <c r="V5621" s="6">
        <f>tbl_Raw_Data[[#This Row],[Discount_Pct]]*tbl_Raw_Data[[#This Row],[Gross_Amount]]/100</f>
        <v>8.2894999999999985</v>
      </c>
      <c r="W5621" s="6">
        <f>tbl_Raw_Data[[#This Row],[Gross_Amount]]-tbl_Raw_Data[[#This Row],[Discount_Amount]]</f>
        <v>157.50049999999999</v>
      </c>
      <c r="X5621" s="6">
        <f>tbl_Raw_Data[[#This Row],[Net_Amount_Before_Tax]]*tbl_Raw_Data[[#This Row],[Tax_Pct]]/100</f>
        <v>7.8750249999999991</v>
      </c>
      <c r="Y5621" s="6">
        <f>tbl_Raw_Data[[#This Row],[Net_Amount_Before_Tax]]+tbl_Raw_Data[[#This Row],[Tax_Amount]]</f>
        <v>165.37552499999998</v>
      </c>
      <c r="Z5621" s="6">
        <f t="shared" si="439"/>
        <v>1</v>
      </c>
    </row>
    <row r="5622" spans="1:26" x14ac:dyDescent="0.3">
      <c r="A5622" s="23" t="s">
        <v>7732</v>
      </c>
      <c r="B5622" s="34">
        <v>45634</v>
      </c>
      <c r="C5622" s="23" t="s">
        <v>7733</v>
      </c>
      <c r="D5622" s="23" t="s">
        <v>100</v>
      </c>
      <c r="E5622" s="23" t="s">
        <v>101</v>
      </c>
      <c r="F5622" s="23">
        <v>201303</v>
      </c>
      <c r="G5622" s="23" t="s">
        <v>111</v>
      </c>
      <c r="H5622" s="23" t="s">
        <v>112</v>
      </c>
      <c r="I5622" s="23" t="s">
        <v>113</v>
      </c>
      <c r="J5622" s="23" t="s">
        <v>114</v>
      </c>
      <c r="K5622" s="23" t="s">
        <v>24</v>
      </c>
      <c r="L5622" s="23">
        <v>2</v>
      </c>
      <c r="M5622" s="23">
        <v>96.82</v>
      </c>
      <c r="N5622" s="23">
        <v>0</v>
      </c>
      <c r="O5622" s="23">
        <v>5</v>
      </c>
      <c r="P5622" s="23" t="s">
        <v>58</v>
      </c>
      <c r="Q5622" s="23" t="s">
        <v>34</v>
      </c>
      <c r="R5622" s="23">
        <f t="shared" si="435"/>
        <v>1</v>
      </c>
      <c r="S5622" s="23" t="str">
        <f t="shared" si="436"/>
        <v>ORD105621_20241208_CUST01348_MED027</v>
      </c>
      <c r="T5622" s="23">
        <f t="shared" si="437"/>
        <v>1</v>
      </c>
      <c r="U5622" s="6">
        <f t="shared" si="438"/>
        <v>193.64</v>
      </c>
      <c r="V5622" s="6">
        <f>tbl_Raw_Data[[#This Row],[Discount_Pct]]*tbl_Raw_Data[[#This Row],[Gross_Amount]]/100</f>
        <v>0</v>
      </c>
      <c r="W5622" s="6">
        <f>tbl_Raw_Data[[#This Row],[Gross_Amount]]-tbl_Raw_Data[[#This Row],[Discount_Amount]]</f>
        <v>193.64</v>
      </c>
      <c r="X5622" s="6">
        <f>tbl_Raw_Data[[#This Row],[Net_Amount_Before_Tax]]*tbl_Raw_Data[[#This Row],[Tax_Pct]]/100</f>
        <v>9.6819999999999986</v>
      </c>
      <c r="Y5622" s="6">
        <f>tbl_Raw_Data[[#This Row],[Net_Amount_Before_Tax]]+tbl_Raw_Data[[#This Row],[Tax_Amount]]</f>
        <v>203.32199999999997</v>
      </c>
      <c r="Z5622" s="6">
        <f t="shared" si="439"/>
        <v>1</v>
      </c>
    </row>
    <row r="5623" spans="1:26" x14ac:dyDescent="0.3">
      <c r="A5623" s="23" t="s">
        <v>7734</v>
      </c>
      <c r="B5623" s="34">
        <v>45546</v>
      </c>
      <c r="C5623" s="23" t="s">
        <v>7735</v>
      </c>
      <c r="D5623" s="23" t="s">
        <v>92</v>
      </c>
      <c r="E5623" s="23" t="s">
        <v>93</v>
      </c>
      <c r="F5623" s="23">
        <v>560034</v>
      </c>
      <c r="G5623" s="23" t="s">
        <v>315</v>
      </c>
      <c r="H5623" s="23" t="s">
        <v>316</v>
      </c>
      <c r="I5623" s="23" t="s">
        <v>50</v>
      </c>
      <c r="J5623" s="23" t="s">
        <v>114</v>
      </c>
      <c r="K5623" s="23" t="s">
        <v>24</v>
      </c>
      <c r="L5623" s="23">
        <v>3</v>
      </c>
      <c r="M5623" s="23">
        <v>122.16</v>
      </c>
      <c r="N5623" s="23">
        <v>15</v>
      </c>
      <c r="O5623" s="23">
        <v>18</v>
      </c>
      <c r="P5623" s="23" t="s">
        <v>89</v>
      </c>
      <c r="Q5623" s="23" t="s">
        <v>34</v>
      </c>
      <c r="R5623" s="23">
        <f t="shared" si="435"/>
        <v>1</v>
      </c>
      <c r="S5623" s="23" t="str">
        <f t="shared" si="436"/>
        <v>ORD105622_20240911_CUST02666_MED012</v>
      </c>
      <c r="T5623" s="23">
        <f t="shared" si="437"/>
        <v>1</v>
      </c>
      <c r="U5623" s="6">
        <f t="shared" si="438"/>
        <v>366.48</v>
      </c>
      <c r="V5623" s="6">
        <f>tbl_Raw_Data[[#This Row],[Discount_Pct]]*tbl_Raw_Data[[#This Row],[Gross_Amount]]/100</f>
        <v>54.972000000000008</v>
      </c>
      <c r="W5623" s="6">
        <f>tbl_Raw_Data[[#This Row],[Gross_Amount]]-tbl_Raw_Data[[#This Row],[Discount_Amount]]</f>
        <v>311.50800000000004</v>
      </c>
      <c r="X5623" s="6">
        <f>tbl_Raw_Data[[#This Row],[Net_Amount_Before_Tax]]*tbl_Raw_Data[[#This Row],[Tax_Pct]]/100</f>
        <v>56.071440000000003</v>
      </c>
      <c r="Y5623" s="6">
        <f>tbl_Raw_Data[[#This Row],[Net_Amount_Before_Tax]]+tbl_Raw_Data[[#This Row],[Tax_Amount]]</f>
        <v>367.57944000000003</v>
      </c>
      <c r="Z5623" s="6">
        <f t="shared" si="439"/>
        <v>1</v>
      </c>
    </row>
    <row r="5624" spans="1:26" x14ac:dyDescent="0.3">
      <c r="A5624" s="23" t="s">
        <v>7736</v>
      </c>
      <c r="B5624" s="34">
        <v>45695</v>
      </c>
      <c r="C5624" s="23" t="s">
        <v>2929</v>
      </c>
      <c r="D5624" s="23" t="s">
        <v>130</v>
      </c>
      <c r="E5624" s="23" t="s">
        <v>131</v>
      </c>
      <c r="F5624" s="23">
        <v>700001</v>
      </c>
      <c r="G5624" s="23" t="s">
        <v>196</v>
      </c>
      <c r="H5624" s="23" t="s">
        <v>197</v>
      </c>
      <c r="I5624" s="23" t="s">
        <v>32</v>
      </c>
      <c r="J5624" s="23" t="s">
        <v>42</v>
      </c>
      <c r="K5624" s="23" t="s">
        <v>24</v>
      </c>
      <c r="L5624" s="23">
        <v>1</v>
      </c>
      <c r="M5624" s="23">
        <v>25.37</v>
      </c>
      <c r="N5624" s="23">
        <v>5</v>
      </c>
      <c r="O5624" s="23">
        <v>18</v>
      </c>
      <c r="P5624" s="23" t="s">
        <v>25</v>
      </c>
      <c r="Q5624" s="23" t="s">
        <v>34</v>
      </c>
      <c r="R5624" s="23">
        <f t="shared" si="435"/>
        <v>1</v>
      </c>
      <c r="S5624" s="23" t="str">
        <f t="shared" si="436"/>
        <v>ORD105623_20250207_CUST01760_MED011</v>
      </c>
      <c r="T5624" s="23">
        <f t="shared" si="437"/>
        <v>1</v>
      </c>
      <c r="U5624" s="6">
        <f t="shared" si="438"/>
        <v>25.37</v>
      </c>
      <c r="V5624" s="6">
        <f>tbl_Raw_Data[[#This Row],[Discount_Pct]]*tbl_Raw_Data[[#This Row],[Gross_Amount]]/100</f>
        <v>1.2685000000000002</v>
      </c>
      <c r="W5624" s="6">
        <f>tbl_Raw_Data[[#This Row],[Gross_Amount]]-tbl_Raw_Data[[#This Row],[Discount_Amount]]</f>
        <v>24.101500000000001</v>
      </c>
      <c r="X5624" s="6">
        <f>tbl_Raw_Data[[#This Row],[Net_Amount_Before_Tax]]*tbl_Raw_Data[[#This Row],[Tax_Pct]]/100</f>
        <v>4.3382699999999996</v>
      </c>
      <c r="Y5624" s="6">
        <f>tbl_Raw_Data[[#This Row],[Net_Amount_Before_Tax]]+tbl_Raw_Data[[#This Row],[Tax_Amount]]</f>
        <v>28.439770000000003</v>
      </c>
      <c r="Z5624" s="6">
        <f t="shared" si="439"/>
        <v>2</v>
      </c>
    </row>
    <row r="5625" spans="1:26" x14ac:dyDescent="0.3">
      <c r="A5625" s="23" t="s">
        <v>7736</v>
      </c>
      <c r="B5625" s="34">
        <v>45841</v>
      </c>
      <c r="C5625" s="23" t="s">
        <v>644</v>
      </c>
      <c r="D5625" s="23" t="s">
        <v>19</v>
      </c>
      <c r="E5625" s="23" t="s">
        <v>19</v>
      </c>
      <c r="F5625" s="23">
        <v>110044</v>
      </c>
      <c r="G5625" s="23" t="s">
        <v>192</v>
      </c>
      <c r="H5625" s="23" t="s">
        <v>193</v>
      </c>
      <c r="I5625" s="23" t="s">
        <v>41</v>
      </c>
      <c r="J5625" s="23" t="s">
        <v>194</v>
      </c>
      <c r="K5625" s="23" t="s">
        <v>24</v>
      </c>
      <c r="L5625" s="23">
        <v>1</v>
      </c>
      <c r="M5625" s="23">
        <v>35.9</v>
      </c>
      <c r="N5625" s="23">
        <v>10</v>
      </c>
      <c r="O5625" s="23">
        <v>12</v>
      </c>
      <c r="P5625" s="23" t="s">
        <v>25</v>
      </c>
      <c r="Q5625" s="23" t="s">
        <v>90</v>
      </c>
      <c r="R5625" s="23">
        <f t="shared" si="435"/>
        <v>1</v>
      </c>
      <c r="S5625" s="23" t="str">
        <f t="shared" si="436"/>
        <v>ORD105623_20250703_CUST00338_MED002</v>
      </c>
      <c r="T5625" s="23">
        <f t="shared" si="437"/>
        <v>1</v>
      </c>
      <c r="U5625" s="6">
        <f t="shared" si="438"/>
        <v>35.9</v>
      </c>
      <c r="V5625" s="6">
        <f>tbl_Raw_Data[[#This Row],[Discount_Pct]]*tbl_Raw_Data[[#This Row],[Gross_Amount]]/100</f>
        <v>3.59</v>
      </c>
      <c r="W5625" s="6">
        <f>tbl_Raw_Data[[#This Row],[Gross_Amount]]-tbl_Raw_Data[[#This Row],[Discount_Amount]]</f>
        <v>32.31</v>
      </c>
      <c r="X5625" s="6">
        <f>tbl_Raw_Data[[#This Row],[Net_Amount_Before_Tax]]*tbl_Raw_Data[[#This Row],[Tax_Pct]]/100</f>
        <v>3.8772000000000002</v>
      </c>
      <c r="Y5625" s="6">
        <f>tbl_Raw_Data[[#This Row],[Net_Amount_Before_Tax]]+tbl_Raw_Data[[#This Row],[Tax_Amount]]</f>
        <v>36.187200000000004</v>
      </c>
      <c r="Z5625" s="6">
        <f t="shared" si="439"/>
        <v>3</v>
      </c>
    </row>
    <row r="5626" spans="1:26" x14ac:dyDescent="0.3">
      <c r="A5626" s="23" t="s">
        <v>7737</v>
      </c>
      <c r="B5626" s="34">
        <v>45812</v>
      </c>
      <c r="C5626" s="23" t="s">
        <v>7738</v>
      </c>
      <c r="D5626" s="23" t="s">
        <v>72</v>
      </c>
      <c r="E5626" s="23" t="s">
        <v>73</v>
      </c>
      <c r="F5626" s="23">
        <v>302033</v>
      </c>
      <c r="G5626" s="23" t="s">
        <v>111</v>
      </c>
      <c r="H5626" s="23" t="s">
        <v>112</v>
      </c>
      <c r="I5626" s="23" t="s">
        <v>113</v>
      </c>
      <c r="J5626" s="23" t="s">
        <v>114</v>
      </c>
      <c r="K5626" s="23" t="s">
        <v>24</v>
      </c>
      <c r="L5626" s="23">
        <v>1</v>
      </c>
      <c r="M5626" s="23">
        <v>90.19</v>
      </c>
      <c r="N5626" s="23">
        <v>10</v>
      </c>
      <c r="O5626" s="23">
        <v>18</v>
      </c>
      <c r="P5626" s="23" t="s">
        <v>25</v>
      </c>
      <c r="Q5626" s="23" t="s">
        <v>26</v>
      </c>
      <c r="R5626" s="23">
        <f t="shared" si="435"/>
        <v>1</v>
      </c>
      <c r="S5626" s="23" t="str">
        <f t="shared" si="436"/>
        <v>ORD105625_20250604_CUST02939_MED027</v>
      </c>
      <c r="T5626" s="23">
        <f t="shared" si="437"/>
        <v>1</v>
      </c>
      <c r="U5626" s="6">
        <f t="shared" si="438"/>
        <v>90.19</v>
      </c>
      <c r="V5626" s="6">
        <f>tbl_Raw_Data[[#This Row],[Discount_Pct]]*tbl_Raw_Data[[#This Row],[Gross_Amount]]/100</f>
        <v>9.0190000000000001</v>
      </c>
      <c r="W5626" s="6">
        <f>tbl_Raw_Data[[#This Row],[Gross_Amount]]-tbl_Raw_Data[[#This Row],[Discount_Amount]]</f>
        <v>81.170999999999992</v>
      </c>
      <c r="X5626" s="6">
        <f>tbl_Raw_Data[[#This Row],[Net_Amount_Before_Tax]]*tbl_Raw_Data[[#This Row],[Tax_Pct]]/100</f>
        <v>14.61078</v>
      </c>
      <c r="Y5626" s="6">
        <f>tbl_Raw_Data[[#This Row],[Net_Amount_Before_Tax]]+tbl_Raw_Data[[#This Row],[Tax_Amount]]</f>
        <v>95.781779999999998</v>
      </c>
      <c r="Z5626" s="6">
        <f t="shared" si="439"/>
        <v>0</v>
      </c>
    </row>
    <row r="5627" spans="1:26" x14ac:dyDescent="0.3">
      <c r="A5627" s="23" t="s">
        <v>7739</v>
      </c>
      <c r="B5627" s="34">
        <v>45439</v>
      </c>
      <c r="C5627" s="23" t="s">
        <v>2425</v>
      </c>
      <c r="D5627" s="23" t="s">
        <v>100</v>
      </c>
      <c r="E5627" s="23" t="s">
        <v>101</v>
      </c>
      <c r="F5627" s="23">
        <v>201307</v>
      </c>
      <c r="G5627" s="23" t="s">
        <v>145</v>
      </c>
      <c r="H5627" s="23" t="s">
        <v>146</v>
      </c>
      <c r="I5627" s="23" t="s">
        <v>147</v>
      </c>
      <c r="J5627" s="23" t="s">
        <v>148</v>
      </c>
      <c r="K5627" s="23" t="s">
        <v>24</v>
      </c>
      <c r="L5627" s="23">
        <v>3</v>
      </c>
      <c r="M5627" s="23">
        <v>102.2</v>
      </c>
      <c r="N5627" s="23">
        <v>0</v>
      </c>
      <c r="O5627" s="23">
        <v>18</v>
      </c>
      <c r="P5627" s="23" t="s">
        <v>65</v>
      </c>
      <c r="Q5627" s="23" t="s">
        <v>34</v>
      </c>
      <c r="R5627" s="23">
        <f t="shared" si="435"/>
        <v>1</v>
      </c>
      <c r="S5627" s="23" t="str">
        <f t="shared" si="436"/>
        <v>ORD105626_20240527_CUST02025_MED016</v>
      </c>
      <c r="T5627" s="23">
        <f t="shared" si="437"/>
        <v>1</v>
      </c>
      <c r="U5627" s="6">
        <f t="shared" si="438"/>
        <v>306.60000000000002</v>
      </c>
      <c r="V5627" s="6">
        <f>tbl_Raw_Data[[#This Row],[Discount_Pct]]*tbl_Raw_Data[[#This Row],[Gross_Amount]]/100</f>
        <v>0</v>
      </c>
      <c r="W5627" s="6">
        <f>tbl_Raw_Data[[#This Row],[Gross_Amount]]-tbl_Raw_Data[[#This Row],[Discount_Amount]]</f>
        <v>306.60000000000002</v>
      </c>
      <c r="X5627" s="6">
        <f>tbl_Raw_Data[[#This Row],[Net_Amount_Before_Tax]]*tbl_Raw_Data[[#This Row],[Tax_Pct]]/100</f>
        <v>55.188000000000002</v>
      </c>
      <c r="Y5627" s="6">
        <f>tbl_Raw_Data[[#This Row],[Net_Amount_Before_Tax]]+tbl_Raw_Data[[#This Row],[Tax_Amount]]</f>
        <v>361.78800000000001</v>
      </c>
      <c r="Z5627" s="6">
        <f t="shared" si="439"/>
        <v>8</v>
      </c>
    </row>
    <row r="5628" spans="1:26" x14ac:dyDescent="0.3">
      <c r="A5628" s="23" t="s">
        <v>7740</v>
      </c>
      <c r="B5628" s="34">
        <v>45379</v>
      </c>
      <c r="C5628" s="23" t="s">
        <v>437</v>
      </c>
      <c r="D5628" s="23" t="s">
        <v>92</v>
      </c>
      <c r="E5628" s="23" t="s">
        <v>93</v>
      </c>
      <c r="F5628" s="23">
        <v>560034</v>
      </c>
      <c r="G5628" s="23" t="s">
        <v>111</v>
      </c>
      <c r="H5628" s="23" t="s">
        <v>112</v>
      </c>
      <c r="I5628" s="23" t="s">
        <v>113</v>
      </c>
      <c r="J5628" s="23" t="s">
        <v>114</v>
      </c>
      <c r="K5628" s="23" t="s">
        <v>24</v>
      </c>
      <c r="L5628" s="23">
        <v>4</v>
      </c>
      <c r="M5628" s="23">
        <v>86.59</v>
      </c>
      <c r="N5628" s="23">
        <v>15</v>
      </c>
      <c r="O5628" s="23">
        <v>5</v>
      </c>
      <c r="P5628" s="23" t="s">
        <v>33</v>
      </c>
      <c r="Q5628" s="23" t="s">
        <v>44</v>
      </c>
      <c r="R5628" s="23">
        <f t="shared" si="435"/>
        <v>1</v>
      </c>
      <c r="S5628" s="23" t="str">
        <f t="shared" si="436"/>
        <v>ORD105627_20240328_CUST00632_MED027</v>
      </c>
      <c r="T5628" s="23">
        <f t="shared" si="437"/>
        <v>1</v>
      </c>
      <c r="U5628" s="6">
        <f t="shared" si="438"/>
        <v>346.36</v>
      </c>
      <c r="V5628" s="6">
        <f>tbl_Raw_Data[[#This Row],[Discount_Pct]]*tbl_Raw_Data[[#This Row],[Gross_Amount]]/100</f>
        <v>51.954000000000008</v>
      </c>
      <c r="W5628" s="6">
        <f>tbl_Raw_Data[[#This Row],[Gross_Amount]]-tbl_Raw_Data[[#This Row],[Discount_Amount]]</f>
        <v>294.40600000000001</v>
      </c>
      <c r="X5628" s="6">
        <f>tbl_Raw_Data[[#This Row],[Net_Amount_Before_Tax]]*tbl_Raw_Data[[#This Row],[Tax_Pct]]/100</f>
        <v>14.7203</v>
      </c>
      <c r="Y5628" s="6">
        <f>tbl_Raw_Data[[#This Row],[Net_Amount_Before_Tax]]+tbl_Raw_Data[[#This Row],[Tax_Amount]]</f>
        <v>309.12630000000001</v>
      </c>
      <c r="Z5628" s="6">
        <f t="shared" si="439"/>
        <v>5</v>
      </c>
    </row>
    <row r="5629" spans="1:26" x14ac:dyDescent="0.3">
      <c r="A5629" s="23" t="s">
        <v>7741</v>
      </c>
      <c r="B5629" s="34">
        <v>45452</v>
      </c>
      <c r="C5629" s="23" t="s">
        <v>4498</v>
      </c>
      <c r="D5629" s="23" t="s">
        <v>159</v>
      </c>
      <c r="E5629" s="23" t="s">
        <v>47</v>
      </c>
      <c r="F5629" s="23">
        <v>400076</v>
      </c>
      <c r="G5629" s="23" t="s">
        <v>233</v>
      </c>
      <c r="H5629" s="23" t="s">
        <v>234</v>
      </c>
      <c r="I5629" s="23" t="s">
        <v>104</v>
      </c>
      <c r="J5629" s="23" t="s">
        <v>42</v>
      </c>
      <c r="K5629" s="23" t="s">
        <v>24</v>
      </c>
      <c r="L5629" s="23">
        <v>2</v>
      </c>
      <c r="M5629" s="23">
        <v>148</v>
      </c>
      <c r="N5629" s="23">
        <v>5</v>
      </c>
      <c r="O5629" s="23">
        <v>5</v>
      </c>
      <c r="P5629" s="23" t="s">
        <v>43</v>
      </c>
      <c r="Q5629" s="23" t="s">
        <v>34</v>
      </c>
      <c r="R5629" s="23">
        <f t="shared" si="435"/>
        <v>1</v>
      </c>
      <c r="S5629" s="23" t="str">
        <f t="shared" si="436"/>
        <v>ORD105628_20240609_CUST01971_MED019</v>
      </c>
      <c r="T5629" s="23">
        <f t="shared" si="437"/>
        <v>1</v>
      </c>
      <c r="U5629" s="6">
        <f t="shared" si="438"/>
        <v>296</v>
      </c>
      <c r="V5629" s="6">
        <f>tbl_Raw_Data[[#This Row],[Discount_Pct]]*tbl_Raw_Data[[#This Row],[Gross_Amount]]/100</f>
        <v>14.8</v>
      </c>
      <c r="W5629" s="6">
        <f>tbl_Raw_Data[[#This Row],[Gross_Amount]]-tbl_Raw_Data[[#This Row],[Discount_Amount]]</f>
        <v>281.2</v>
      </c>
      <c r="X5629" s="6">
        <f>tbl_Raw_Data[[#This Row],[Net_Amount_Before_Tax]]*tbl_Raw_Data[[#This Row],[Tax_Pct]]/100</f>
        <v>14.06</v>
      </c>
      <c r="Y5629" s="6">
        <f>tbl_Raw_Data[[#This Row],[Net_Amount_Before_Tax]]+tbl_Raw_Data[[#This Row],[Tax_Amount]]</f>
        <v>295.26</v>
      </c>
      <c r="Z5629" s="6">
        <f t="shared" si="439"/>
        <v>2</v>
      </c>
    </row>
    <row r="5630" spans="1:26" x14ac:dyDescent="0.3">
      <c r="A5630" s="23" t="s">
        <v>7741</v>
      </c>
      <c r="B5630" s="34">
        <v>45486</v>
      </c>
      <c r="C5630" s="23" t="s">
        <v>7742</v>
      </c>
      <c r="D5630" s="23" t="s">
        <v>72</v>
      </c>
      <c r="E5630" s="23" t="s">
        <v>73</v>
      </c>
      <c r="F5630" s="23">
        <v>302001</v>
      </c>
      <c r="G5630" s="23" t="s">
        <v>39</v>
      </c>
      <c r="H5630" s="23" t="s">
        <v>40</v>
      </c>
      <c r="I5630" s="23" t="s">
        <v>41</v>
      </c>
      <c r="J5630" s="23" t="s">
        <v>42</v>
      </c>
      <c r="K5630" s="23" t="s">
        <v>24</v>
      </c>
      <c r="L5630" s="23">
        <v>1</v>
      </c>
      <c r="M5630" s="23">
        <v>31.82</v>
      </c>
      <c r="N5630" s="23">
        <v>10</v>
      </c>
      <c r="O5630" s="23">
        <v>12</v>
      </c>
      <c r="P5630" s="23" t="s">
        <v>25</v>
      </c>
      <c r="Q5630" s="23" t="s">
        <v>90</v>
      </c>
      <c r="R5630" s="23">
        <f t="shared" si="435"/>
        <v>1</v>
      </c>
      <c r="S5630" s="23" t="str">
        <f t="shared" si="436"/>
        <v>ORD105628_20240713_CUST00871_MED001</v>
      </c>
      <c r="T5630" s="23">
        <f t="shared" si="437"/>
        <v>1</v>
      </c>
      <c r="U5630" s="6">
        <f t="shared" si="438"/>
        <v>31.82</v>
      </c>
      <c r="V5630" s="6">
        <f>tbl_Raw_Data[[#This Row],[Discount_Pct]]*tbl_Raw_Data[[#This Row],[Gross_Amount]]/100</f>
        <v>3.1819999999999999</v>
      </c>
      <c r="W5630" s="6">
        <f>tbl_Raw_Data[[#This Row],[Gross_Amount]]-tbl_Raw_Data[[#This Row],[Discount_Amount]]</f>
        <v>28.638000000000002</v>
      </c>
      <c r="X5630" s="6">
        <f>tbl_Raw_Data[[#This Row],[Net_Amount_Before_Tax]]*tbl_Raw_Data[[#This Row],[Tax_Pct]]/100</f>
        <v>3.4365600000000001</v>
      </c>
      <c r="Y5630" s="6">
        <f>tbl_Raw_Data[[#This Row],[Net_Amount_Before_Tax]]+tbl_Raw_Data[[#This Row],[Tax_Amount]]</f>
        <v>32.074560000000005</v>
      </c>
      <c r="Z5630" s="6">
        <f t="shared" si="439"/>
        <v>0</v>
      </c>
    </row>
    <row r="5631" spans="1:26" x14ac:dyDescent="0.3">
      <c r="A5631" s="23" t="s">
        <v>7743</v>
      </c>
      <c r="B5631" s="34">
        <v>45592</v>
      </c>
      <c r="C5631" s="23" t="s">
        <v>5515</v>
      </c>
      <c r="D5631" s="23" t="s">
        <v>130</v>
      </c>
      <c r="E5631" s="23" t="s">
        <v>131</v>
      </c>
      <c r="F5631" s="23">
        <v>700029</v>
      </c>
      <c r="G5631" s="23" t="s">
        <v>39</v>
      </c>
      <c r="H5631" s="23" t="s">
        <v>40</v>
      </c>
      <c r="I5631" s="23" t="s">
        <v>41</v>
      </c>
      <c r="J5631" s="23" t="s">
        <v>42</v>
      </c>
      <c r="K5631" s="23" t="s">
        <v>24</v>
      </c>
      <c r="L5631" s="23">
        <v>2</v>
      </c>
      <c r="M5631" s="23">
        <v>28.8</v>
      </c>
      <c r="N5631" s="23">
        <v>5</v>
      </c>
      <c r="O5631" s="23">
        <v>12</v>
      </c>
      <c r="P5631" s="23" t="s">
        <v>89</v>
      </c>
      <c r="Q5631" s="23" t="s">
        <v>34</v>
      </c>
      <c r="R5631" s="23">
        <f t="shared" si="435"/>
        <v>1</v>
      </c>
      <c r="S5631" s="23" t="str">
        <f t="shared" si="436"/>
        <v>ORD105630_20241027_CUST01264_MED001</v>
      </c>
      <c r="T5631" s="23">
        <f t="shared" si="437"/>
        <v>1</v>
      </c>
      <c r="U5631" s="6">
        <f t="shared" si="438"/>
        <v>57.6</v>
      </c>
      <c r="V5631" s="6">
        <f>tbl_Raw_Data[[#This Row],[Discount_Pct]]*tbl_Raw_Data[[#This Row],[Gross_Amount]]/100</f>
        <v>2.88</v>
      </c>
      <c r="W5631" s="6">
        <f>tbl_Raw_Data[[#This Row],[Gross_Amount]]-tbl_Raw_Data[[#This Row],[Discount_Amount]]</f>
        <v>54.72</v>
      </c>
      <c r="X5631" s="6">
        <f>tbl_Raw_Data[[#This Row],[Net_Amount_Before_Tax]]*tbl_Raw_Data[[#This Row],[Tax_Pct]]/100</f>
        <v>6.5663999999999998</v>
      </c>
      <c r="Y5631" s="6">
        <f>tbl_Raw_Data[[#This Row],[Net_Amount_Before_Tax]]+tbl_Raw_Data[[#This Row],[Tax_Amount]]</f>
        <v>61.2864</v>
      </c>
      <c r="Z5631" s="6">
        <f t="shared" si="439"/>
        <v>2</v>
      </c>
    </row>
    <row r="5632" spans="1:26" x14ac:dyDescent="0.3">
      <c r="A5632" s="23" t="s">
        <v>7744</v>
      </c>
      <c r="B5632" s="34">
        <v>45623</v>
      </c>
      <c r="C5632" s="23" t="s">
        <v>3360</v>
      </c>
      <c r="D5632" s="23" t="s">
        <v>142</v>
      </c>
      <c r="E5632" s="23" t="s">
        <v>81</v>
      </c>
      <c r="F5632" s="23">
        <v>380015</v>
      </c>
      <c r="G5632" s="23" t="s">
        <v>124</v>
      </c>
      <c r="H5632" s="23" t="s">
        <v>125</v>
      </c>
      <c r="I5632" s="23" t="s">
        <v>104</v>
      </c>
      <c r="J5632" s="23" t="s">
        <v>114</v>
      </c>
      <c r="K5632" s="23" t="s">
        <v>24</v>
      </c>
      <c r="L5632" s="23">
        <v>3</v>
      </c>
      <c r="M5632" s="23">
        <v>129.72999999999999</v>
      </c>
      <c r="N5632" s="23">
        <v>0</v>
      </c>
      <c r="O5632" s="23">
        <v>5</v>
      </c>
      <c r="P5632" s="23" t="s">
        <v>43</v>
      </c>
      <c r="Q5632" s="23" t="s">
        <v>34</v>
      </c>
      <c r="R5632" s="23">
        <f t="shared" si="435"/>
        <v>1</v>
      </c>
      <c r="S5632" s="23" t="str">
        <f t="shared" si="436"/>
        <v>ORD105631_20241127_CUST00040_MED018</v>
      </c>
      <c r="T5632" s="23">
        <f t="shared" si="437"/>
        <v>1</v>
      </c>
      <c r="U5632" s="6">
        <f t="shared" si="438"/>
        <v>389.18999999999994</v>
      </c>
      <c r="V5632" s="6">
        <f>tbl_Raw_Data[[#This Row],[Discount_Pct]]*tbl_Raw_Data[[#This Row],[Gross_Amount]]/100</f>
        <v>0</v>
      </c>
      <c r="W5632" s="6">
        <f>tbl_Raw_Data[[#This Row],[Gross_Amount]]-tbl_Raw_Data[[#This Row],[Discount_Amount]]</f>
        <v>389.18999999999994</v>
      </c>
      <c r="X5632" s="6">
        <f>tbl_Raw_Data[[#This Row],[Net_Amount_Before_Tax]]*tbl_Raw_Data[[#This Row],[Tax_Pct]]/100</f>
        <v>19.459499999999998</v>
      </c>
      <c r="Y5632" s="6">
        <f>tbl_Raw_Data[[#This Row],[Net_Amount_Before_Tax]]+tbl_Raw_Data[[#This Row],[Tax_Amount]]</f>
        <v>408.64949999999993</v>
      </c>
      <c r="Z5632" s="6">
        <f t="shared" si="439"/>
        <v>3</v>
      </c>
    </row>
    <row r="5633" spans="1:26" x14ac:dyDescent="0.3">
      <c r="A5633" s="23" t="s">
        <v>7745</v>
      </c>
      <c r="B5633" s="34">
        <v>45990</v>
      </c>
      <c r="C5633" s="23" t="s">
        <v>7660</v>
      </c>
      <c r="D5633" s="23" t="s">
        <v>87</v>
      </c>
      <c r="E5633" s="23" t="s">
        <v>88</v>
      </c>
      <c r="F5633" s="23">
        <v>600001</v>
      </c>
      <c r="G5633" s="23" t="s">
        <v>53</v>
      </c>
      <c r="H5633" s="23" t="s">
        <v>54</v>
      </c>
      <c r="I5633" s="23" t="s">
        <v>55</v>
      </c>
      <c r="J5633" s="23" t="s">
        <v>56</v>
      </c>
      <c r="K5633" s="23" t="s">
        <v>57</v>
      </c>
      <c r="L5633" s="23">
        <v>2</v>
      </c>
      <c r="M5633" s="23">
        <v>50.97</v>
      </c>
      <c r="N5633" s="23">
        <v>10</v>
      </c>
      <c r="O5633" s="23">
        <v>5</v>
      </c>
      <c r="P5633" s="23" t="s">
        <v>58</v>
      </c>
      <c r="Q5633" s="23" t="s">
        <v>34</v>
      </c>
      <c r="R5633" s="23">
        <f t="shared" si="435"/>
        <v>1</v>
      </c>
      <c r="S5633" s="23" t="str">
        <f t="shared" si="436"/>
        <v>ORD105632_20251129_CUST00927_MED020</v>
      </c>
      <c r="T5633" s="23">
        <f t="shared" si="437"/>
        <v>1</v>
      </c>
      <c r="U5633" s="6">
        <f t="shared" si="438"/>
        <v>101.94</v>
      </c>
      <c r="V5633" s="6">
        <f>tbl_Raw_Data[[#This Row],[Discount_Pct]]*tbl_Raw_Data[[#This Row],[Gross_Amount]]/100</f>
        <v>10.193999999999999</v>
      </c>
      <c r="W5633" s="6">
        <f>tbl_Raw_Data[[#This Row],[Gross_Amount]]-tbl_Raw_Data[[#This Row],[Discount_Amount]]</f>
        <v>91.745999999999995</v>
      </c>
      <c r="X5633" s="6">
        <f>tbl_Raw_Data[[#This Row],[Net_Amount_Before_Tax]]*tbl_Raw_Data[[#This Row],[Tax_Pct]]/100</f>
        <v>4.5872999999999999</v>
      </c>
      <c r="Y5633" s="6">
        <f>tbl_Raw_Data[[#This Row],[Net_Amount_Before_Tax]]+tbl_Raw_Data[[#This Row],[Tax_Amount]]</f>
        <v>96.333299999999994</v>
      </c>
      <c r="Z5633" s="6">
        <f t="shared" si="439"/>
        <v>2</v>
      </c>
    </row>
    <row r="5634" spans="1:26" x14ac:dyDescent="0.3">
      <c r="A5634" s="23" t="s">
        <v>7746</v>
      </c>
      <c r="B5634" s="34">
        <v>45944</v>
      </c>
      <c r="C5634" s="23" t="s">
        <v>3093</v>
      </c>
      <c r="D5634" s="23" t="s">
        <v>142</v>
      </c>
      <c r="E5634" s="23" t="s">
        <v>81</v>
      </c>
      <c r="F5634" s="23">
        <v>380058</v>
      </c>
      <c r="G5634" s="23" t="s">
        <v>315</v>
      </c>
      <c r="H5634" s="23" t="s">
        <v>316</v>
      </c>
      <c r="I5634" s="23" t="s">
        <v>50</v>
      </c>
      <c r="J5634" s="23" t="s">
        <v>114</v>
      </c>
      <c r="K5634" s="23" t="s">
        <v>24</v>
      </c>
      <c r="L5634" s="23">
        <v>1</v>
      </c>
      <c r="M5634" s="23">
        <v>109.05</v>
      </c>
      <c r="N5634" s="23">
        <v>5</v>
      </c>
      <c r="O5634" s="23">
        <v>18</v>
      </c>
      <c r="P5634" s="23" t="s">
        <v>58</v>
      </c>
      <c r="Q5634" s="23" t="s">
        <v>26</v>
      </c>
      <c r="R5634" s="23">
        <f t="shared" ref="R5634:R5697" si="440">COUNTIFS($A$2:$A$8001,A5634,$B$2:$B$8001,B5634,$C$2:$C$8001,C5634,$G$2:$G$8001,G5634)</f>
        <v>1</v>
      </c>
      <c r="S5634" s="23" t="str">
        <f t="shared" ref="S5634:S5697" si="441">A5634&amp;"_"&amp;TEXT(B5634,"yyyymmdd")&amp;"_"&amp;C5634&amp;"_"&amp;G5634</f>
        <v>ORD105633_20251014_CUST00907_MED012</v>
      </c>
      <c r="T5634" s="23">
        <f t="shared" ref="T5634:T5697" si="442">COUNTIF($S$2:$S$8001,S5634)</f>
        <v>1</v>
      </c>
      <c r="U5634" s="6">
        <f t="shared" ref="U5634:U5697" si="443">L5634*M5634</f>
        <v>109.05</v>
      </c>
      <c r="V5634" s="6">
        <f>tbl_Raw_Data[[#This Row],[Discount_Pct]]*tbl_Raw_Data[[#This Row],[Gross_Amount]]/100</f>
        <v>5.4524999999999997</v>
      </c>
      <c r="W5634" s="6">
        <f>tbl_Raw_Data[[#This Row],[Gross_Amount]]-tbl_Raw_Data[[#This Row],[Discount_Amount]]</f>
        <v>103.5975</v>
      </c>
      <c r="X5634" s="6">
        <f>tbl_Raw_Data[[#This Row],[Net_Amount_Before_Tax]]*tbl_Raw_Data[[#This Row],[Tax_Pct]]/100</f>
        <v>18.647549999999999</v>
      </c>
      <c r="Y5634" s="6">
        <f>tbl_Raw_Data[[#This Row],[Net_Amount_Before_Tax]]+tbl_Raw_Data[[#This Row],[Tax_Amount]]</f>
        <v>122.24504999999999</v>
      </c>
      <c r="Z5634" s="6">
        <f t="shared" ref="Z5634:Z5697" si="444">COUNTIFS($C$2:$C$8001,C5634,$Q$2:$Q$8001,"Delivered")</f>
        <v>3</v>
      </c>
    </row>
    <row r="5635" spans="1:26" x14ac:dyDescent="0.3">
      <c r="A5635" s="23" t="s">
        <v>7747</v>
      </c>
      <c r="B5635" s="34">
        <v>45883</v>
      </c>
      <c r="C5635" s="23" t="s">
        <v>3148</v>
      </c>
      <c r="D5635" s="23" t="s">
        <v>92</v>
      </c>
      <c r="E5635" s="23" t="s">
        <v>93</v>
      </c>
      <c r="F5635" s="23">
        <v>560034</v>
      </c>
      <c r="G5635" s="23" t="s">
        <v>283</v>
      </c>
      <c r="H5635" s="23" t="s">
        <v>284</v>
      </c>
      <c r="I5635" s="23" t="s">
        <v>104</v>
      </c>
      <c r="J5635" s="23" t="s">
        <v>42</v>
      </c>
      <c r="K5635" s="23" t="s">
        <v>57</v>
      </c>
      <c r="L5635" s="23">
        <v>5</v>
      </c>
      <c r="M5635" s="23">
        <v>297.7</v>
      </c>
      <c r="N5635" s="23">
        <v>5</v>
      </c>
      <c r="O5635" s="23">
        <v>5</v>
      </c>
      <c r="P5635" s="23" t="s">
        <v>33</v>
      </c>
      <c r="Q5635" s="23" t="s">
        <v>26</v>
      </c>
      <c r="R5635" s="23">
        <f t="shared" si="440"/>
        <v>1</v>
      </c>
      <c r="S5635" s="23" t="str">
        <f t="shared" si="441"/>
        <v>ORD105634_20250814_CUST02293_MED030</v>
      </c>
      <c r="T5635" s="23">
        <f t="shared" si="442"/>
        <v>1</v>
      </c>
      <c r="U5635" s="6">
        <f t="shared" si="443"/>
        <v>1488.5</v>
      </c>
      <c r="V5635" s="6">
        <f>tbl_Raw_Data[[#This Row],[Discount_Pct]]*tbl_Raw_Data[[#This Row],[Gross_Amount]]/100</f>
        <v>74.424999999999997</v>
      </c>
      <c r="W5635" s="6">
        <f>tbl_Raw_Data[[#This Row],[Gross_Amount]]-tbl_Raw_Data[[#This Row],[Discount_Amount]]</f>
        <v>1414.075</v>
      </c>
      <c r="X5635" s="6">
        <f>tbl_Raw_Data[[#This Row],[Net_Amount_Before_Tax]]*tbl_Raw_Data[[#This Row],[Tax_Pct]]/100</f>
        <v>70.703749999999999</v>
      </c>
      <c r="Y5635" s="6">
        <f>tbl_Raw_Data[[#This Row],[Net_Amount_Before_Tax]]+tbl_Raw_Data[[#This Row],[Tax_Amount]]</f>
        <v>1484.7787499999999</v>
      </c>
      <c r="Z5635" s="6">
        <f t="shared" si="444"/>
        <v>3</v>
      </c>
    </row>
    <row r="5636" spans="1:26" x14ac:dyDescent="0.3">
      <c r="A5636" s="23" t="s">
        <v>7747</v>
      </c>
      <c r="B5636" s="34">
        <v>45830</v>
      </c>
      <c r="C5636" s="23" t="s">
        <v>3569</v>
      </c>
      <c r="D5636" s="23" t="s">
        <v>100</v>
      </c>
      <c r="E5636" s="23" t="s">
        <v>101</v>
      </c>
      <c r="F5636" s="23">
        <v>201304</v>
      </c>
      <c r="G5636" s="23" t="s">
        <v>53</v>
      </c>
      <c r="H5636" s="23" t="s">
        <v>54</v>
      </c>
      <c r="I5636" s="23" t="s">
        <v>55</v>
      </c>
      <c r="J5636" s="23" t="s">
        <v>56</v>
      </c>
      <c r="K5636" s="23" t="s">
        <v>57</v>
      </c>
      <c r="L5636" s="23">
        <v>4</v>
      </c>
      <c r="M5636" s="23">
        <v>59.96</v>
      </c>
      <c r="N5636" s="23">
        <v>5</v>
      </c>
      <c r="O5636" s="23">
        <v>5</v>
      </c>
      <c r="P5636" s="23" t="s">
        <v>65</v>
      </c>
      <c r="Q5636" s="23" t="s">
        <v>34</v>
      </c>
      <c r="R5636" s="23">
        <f t="shared" si="440"/>
        <v>1</v>
      </c>
      <c r="S5636" s="23" t="str">
        <f t="shared" si="441"/>
        <v>ORD105634_20250622_CUST01188_MED020</v>
      </c>
      <c r="T5636" s="23">
        <f t="shared" si="442"/>
        <v>1</v>
      </c>
      <c r="U5636" s="6">
        <f t="shared" si="443"/>
        <v>239.84</v>
      </c>
      <c r="V5636" s="6">
        <f>tbl_Raw_Data[[#This Row],[Discount_Pct]]*tbl_Raw_Data[[#This Row],[Gross_Amount]]/100</f>
        <v>11.992000000000001</v>
      </c>
      <c r="W5636" s="6">
        <f>tbl_Raw_Data[[#This Row],[Gross_Amount]]-tbl_Raw_Data[[#This Row],[Discount_Amount]]</f>
        <v>227.84800000000001</v>
      </c>
      <c r="X5636" s="6">
        <f>tbl_Raw_Data[[#This Row],[Net_Amount_Before_Tax]]*tbl_Raw_Data[[#This Row],[Tax_Pct]]/100</f>
        <v>11.3924</v>
      </c>
      <c r="Y5636" s="6">
        <f>tbl_Raw_Data[[#This Row],[Net_Amount_Before_Tax]]+tbl_Raw_Data[[#This Row],[Tax_Amount]]</f>
        <v>239.24040000000002</v>
      </c>
      <c r="Z5636" s="6">
        <f t="shared" si="444"/>
        <v>4</v>
      </c>
    </row>
    <row r="5637" spans="1:26" x14ac:dyDescent="0.3">
      <c r="A5637" s="23" t="s">
        <v>7747</v>
      </c>
      <c r="B5637" s="34">
        <v>45359</v>
      </c>
      <c r="C5637" s="23" t="s">
        <v>3905</v>
      </c>
      <c r="D5637" s="23" t="s">
        <v>123</v>
      </c>
      <c r="E5637" s="23" t="s">
        <v>101</v>
      </c>
      <c r="F5637" s="23">
        <v>226024</v>
      </c>
      <c r="G5637" s="23" t="s">
        <v>229</v>
      </c>
      <c r="H5637" s="23" t="s">
        <v>230</v>
      </c>
      <c r="I5637" s="23" t="s">
        <v>84</v>
      </c>
      <c r="J5637" s="23" t="s">
        <v>140</v>
      </c>
      <c r="K5637" s="23" t="s">
        <v>24</v>
      </c>
      <c r="L5637" s="23">
        <v>3</v>
      </c>
      <c r="M5637" s="23">
        <v>192.23</v>
      </c>
      <c r="N5637" s="23">
        <v>5</v>
      </c>
      <c r="O5637" s="23">
        <v>18</v>
      </c>
      <c r="P5637" s="23" t="s">
        <v>58</v>
      </c>
      <c r="Q5637" s="23" t="s">
        <v>44</v>
      </c>
      <c r="R5637" s="23">
        <f t="shared" si="440"/>
        <v>1</v>
      </c>
      <c r="S5637" s="23" t="str">
        <f t="shared" si="441"/>
        <v>ORD105634_20240308_CUST02694_MED022</v>
      </c>
      <c r="T5637" s="23">
        <f t="shared" si="442"/>
        <v>1</v>
      </c>
      <c r="U5637" s="6">
        <f t="shared" si="443"/>
        <v>576.68999999999994</v>
      </c>
      <c r="V5637" s="6">
        <f>tbl_Raw_Data[[#This Row],[Discount_Pct]]*tbl_Raw_Data[[#This Row],[Gross_Amount]]/100</f>
        <v>28.834499999999998</v>
      </c>
      <c r="W5637" s="6">
        <f>tbl_Raw_Data[[#This Row],[Gross_Amount]]-tbl_Raw_Data[[#This Row],[Discount_Amount]]</f>
        <v>547.85549999999989</v>
      </c>
      <c r="X5637" s="6">
        <f>tbl_Raw_Data[[#This Row],[Net_Amount_Before_Tax]]*tbl_Raw_Data[[#This Row],[Tax_Pct]]/100</f>
        <v>98.613989999999973</v>
      </c>
      <c r="Y5637" s="6">
        <f>tbl_Raw_Data[[#This Row],[Net_Amount_Before_Tax]]+tbl_Raw_Data[[#This Row],[Tax_Amount]]</f>
        <v>646.46948999999984</v>
      </c>
      <c r="Z5637" s="6">
        <f t="shared" si="444"/>
        <v>0</v>
      </c>
    </row>
    <row r="5638" spans="1:26" x14ac:dyDescent="0.3">
      <c r="A5638" s="23" t="s">
        <v>7747</v>
      </c>
      <c r="B5638" s="34">
        <v>45487</v>
      </c>
      <c r="C5638" s="23" t="s">
        <v>6629</v>
      </c>
      <c r="D5638" s="23" t="s">
        <v>123</v>
      </c>
      <c r="E5638" s="23" t="s">
        <v>101</v>
      </c>
      <c r="F5638" s="23">
        <v>226016</v>
      </c>
      <c r="G5638" s="23" t="s">
        <v>315</v>
      </c>
      <c r="H5638" s="23" t="s">
        <v>316</v>
      </c>
      <c r="I5638" s="23" t="s">
        <v>50</v>
      </c>
      <c r="J5638" s="23" t="s">
        <v>114</v>
      </c>
      <c r="K5638" s="23" t="s">
        <v>24</v>
      </c>
      <c r="L5638" s="23">
        <v>1</v>
      </c>
      <c r="M5638" s="23">
        <v>105.84</v>
      </c>
      <c r="N5638" s="23">
        <v>10</v>
      </c>
      <c r="O5638" s="23">
        <v>12</v>
      </c>
      <c r="P5638" s="23" t="s">
        <v>65</v>
      </c>
      <c r="Q5638" s="23" t="s">
        <v>90</v>
      </c>
      <c r="R5638" s="23">
        <f t="shared" si="440"/>
        <v>1</v>
      </c>
      <c r="S5638" s="23" t="str">
        <f t="shared" si="441"/>
        <v>ORD105634_20240714_CUST01380_MED012</v>
      </c>
      <c r="T5638" s="23">
        <f t="shared" si="442"/>
        <v>1</v>
      </c>
      <c r="U5638" s="6">
        <f t="shared" si="443"/>
        <v>105.84</v>
      </c>
      <c r="V5638" s="6">
        <f>tbl_Raw_Data[[#This Row],[Discount_Pct]]*tbl_Raw_Data[[#This Row],[Gross_Amount]]/100</f>
        <v>10.584000000000001</v>
      </c>
      <c r="W5638" s="6">
        <f>tbl_Raw_Data[[#This Row],[Gross_Amount]]-tbl_Raw_Data[[#This Row],[Discount_Amount]]</f>
        <v>95.256</v>
      </c>
      <c r="X5638" s="6">
        <f>tbl_Raw_Data[[#This Row],[Net_Amount_Before_Tax]]*tbl_Raw_Data[[#This Row],[Tax_Pct]]/100</f>
        <v>11.430720000000001</v>
      </c>
      <c r="Y5638" s="6">
        <f>tbl_Raw_Data[[#This Row],[Net_Amount_Before_Tax]]+tbl_Raw_Data[[#This Row],[Tax_Amount]]</f>
        <v>106.68672000000001</v>
      </c>
      <c r="Z5638" s="6">
        <f t="shared" si="444"/>
        <v>3</v>
      </c>
    </row>
    <row r="5639" spans="1:26" x14ac:dyDescent="0.3">
      <c r="A5639" s="23" t="s">
        <v>7747</v>
      </c>
      <c r="B5639" s="34">
        <v>45930</v>
      </c>
      <c r="C5639" s="23" t="s">
        <v>3569</v>
      </c>
      <c r="D5639" s="23" t="s">
        <v>87</v>
      </c>
      <c r="E5639" s="23" t="s">
        <v>88</v>
      </c>
      <c r="F5639" s="23">
        <v>600018</v>
      </c>
      <c r="G5639" s="23" t="s">
        <v>315</v>
      </c>
      <c r="H5639" s="23" t="s">
        <v>316</v>
      </c>
      <c r="I5639" s="23" t="s">
        <v>50</v>
      </c>
      <c r="J5639" s="23" t="s">
        <v>114</v>
      </c>
      <c r="K5639" s="23" t="s">
        <v>24</v>
      </c>
      <c r="L5639" s="23">
        <v>2</v>
      </c>
      <c r="M5639" s="23">
        <v>124.63</v>
      </c>
      <c r="N5639" s="23">
        <v>0</v>
      </c>
      <c r="O5639" s="23">
        <v>5</v>
      </c>
      <c r="P5639" s="23" t="s">
        <v>25</v>
      </c>
      <c r="Q5639" s="23" t="s">
        <v>34</v>
      </c>
      <c r="R5639" s="23">
        <f t="shared" si="440"/>
        <v>1</v>
      </c>
      <c r="S5639" s="23" t="str">
        <f t="shared" si="441"/>
        <v>ORD105634_20250930_CUST01188_MED012</v>
      </c>
      <c r="T5639" s="23">
        <f t="shared" si="442"/>
        <v>1</v>
      </c>
      <c r="U5639" s="6">
        <f t="shared" si="443"/>
        <v>249.26</v>
      </c>
      <c r="V5639" s="6">
        <f>tbl_Raw_Data[[#This Row],[Discount_Pct]]*tbl_Raw_Data[[#This Row],[Gross_Amount]]/100</f>
        <v>0</v>
      </c>
      <c r="W5639" s="6">
        <f>tbl_Raw_Data[[#This Row],[Gross_Amount]]-tbl_Raw_Data[[#This Row],[Discount_Amount]]</f>
        <v>249.26</v>
      </c>
      <c r="X5639" s="6">
        <f>tbl_Raw_Data[[#This Row],[Net_Amount_Before_Tax]]*tbl_Raw_Data[[#This Row],[Tax_Pct]]/100</f>
        <v>12.462999999999999</v>
      </c>
      <c r="Y5639" s="6">
        <f>tbl_Raw_Data[[#This Row],[Net_Amount_Before_Tax]]+tbl_Raw_Data[[#This Row],[Tax_Amount]]</f>
        <v>261.72300000000001</v>
      </c>
      <c r="Z5639" s="6">
        <f t="shared" si="444"/>
        <v>4</v>
      </c>
    </row>
    <row r="5640" spans="1:26" x14ac:dyDescent="0.3">
      <c r="A5640" s="23" t="s">
        <v>7747</v>
      </c>
      <c r="B5640" s="34">
        <v>45947</v>
      </c>
      <c r="C5640" s="23" t="s">
        <v>3050</v>
      </c>
      <c r="D5640" s="23" t="s">
        <v>28</v>
      </c>
      <c r="E5640" s="23" t="s">
        <v>29</v>
      </c>
      <c r="F5640" s="23">
        <v>500032</v>
      </c>
      <c r="G5640" s="23" t="s">
        <v>30</v>
      </c>
      <c r="H5640" s="23" t="s">
        <v>31</v>
      </c>
      <c r="I5640" s="23" t="s">
        <v>32</v>
      </c>
      <c r="J5640" s="23" t="s">
        <v>23</v>
      </c>
      <c r="K5640" s="23" t="s">
        <v>24</v>
      </c>
      <c r="L5640" s="23">
        <v>2</v>
      </c>
      <c r="M5640" s="23">
        <v>136.16</v>
      </c>
      <c r="N5640" s="23">
        <v>10</v>
      </c>
      <c r="O5640" s="23">
        <v>5</v>
      </c>
      <c r="P5640" s="23" t="s">
        <v>58</v>
      </c>
      <c r="Q5640" s="23" t="s">
        <v>26</v>
      </c>
      <c r="R5640" s="23">
        <f t="shared" si="440"/>
        <v>1</v>
      </c>
      <c r="S5640" s="23" t="str">
        <f t="shared" si="441"/>
        <v>ORD105634_20251017_CUST03118_MED017</v>
      </c>
      <c r="T5640" s="23">
        <f t="shared" si="442"/>
        <v>1</v>
      </c>
      <c r="U5640" s="6">
        <f t="shared" si="443"/>
        <v>272.32</v>
      </c>
      <c r="V5640" s="6">
        <f>tbl_Raw_Data[[#This Row],[Discount_Pct]]*tbl_Raw_Data[[#This Row],[Gross_Amount]]/100</f>
        <v>27.231999999999999</v>
      </c>
      <c r="W5640" s="6">
        <f>tbl_Raw_Data[[#This Row],[Gross_Amount]]-tbl_Raw_Data[[#This Row],[Discount_Amount]]</f>
        <v>245.08799999999999</v>
      </c>
      <c r="X5640" s="6">
        <f>tbl_Raw_Data[[#This Row],[Net_Amount_Before_Tax]]*tbl_Raw_Data[[#This Row],[Tax_Pct]]/100</f>
        <v>12.2544</v>
      </c>
      <c r="Y5640" s="6">
        <f>tbl_Raw_Data[[#This Row],[Net_Amount_Before_Tax]]+tbl_Raw_Data[[#This Row],[Tax_Amount]]</f>
        <v>257.3424</v>
      </c>
      <c r="Z5640" s="6">
        <f t="shared" si="444"/>
        <v>0</v>
      </c>
    </row>
    <row r="5641" spans="1:26" x14ac:dyDescent="0.3">
      <c r="A5641" s="23" t="s">
        <v>7747</v>
      </c>
      <c r="B5641" s="34">
        <v>45586</v>
      </c>
      <c r="C5641" s="23" t="s">
        <v>7638</v>
      </c>
      <c r="D5641" s="23" t="s">
        <v>159</v>
      </c>
      <c r="E5641" s="23" t="s">
        <v>47</v>
      </c>
      <c r="F5641" s="23">
        <v>400069</v>
      </c>
      <c r="G5641" s="23" t="s">
        <v>107</v>
      </c>
      <c r="H5641" s="23" t="s">
        <v>108</v>
      </c>
      <c r="I5641" s="23" t="s">
        <v>63</v>
      </c>
      <c r="J5641" s="23" t="s">
        <v>42</v>
      </c>
      <c r="K5641" s="23" t="s">
        <v>57</v>
      </c>
      <c r="L5641" s="23">
        <v>5</v>
      </c>
      <c r="M5641" s="23">
        <v>86.15</v>
      </c>
      <c r="N5641" s="23">
        <v>15</v>
      </c>
      <c r="O5641" s="23">
        <v>5</v>
      </c>
      <c r="P5641" s="23" t="s">
        <v>33</v>
      </c>
      <c r="Q5641" s="23" t="s">
        <v>90</v>
      </c>
      <c r="R5641" s="23">
        <f t="shared" si="440"/>
        <v>1</v>
      </c>
      <c r="S5641" s="23" t="str">
        <f t="shared" si="441"/>
        <v>ORD105634_20241021_CUST00539_MED005</v>
      </c>
      <c r="T5641" s="23">
        <f t="shared" si="442"/>
        <v>1</v>
      </c>
      <c r="U5641" s="6">
        <f t="shared" si="443"/>
        <v>430.75</v>
      </c>
      <c r="V5641" s="6">
        <f>tbl_Raw_Data[[#This Row],[Discount_Pct]]*tbl_Raw_Data[[#This Row],[Gross_Amount]]/100</f>
        <v>64.612499999999997</v>
      </c>
      <c r="W5641" s="6">
        <f>tbl_Raw_Data[[#This Row],[Gross_Amount]]-tbl_Raw_Data[[#This Row],[Discount_Amount]]</f>
        <v>366.13749999999999</v>
      </c>
      <c r="X5641" s="6">
        <f>tbl_Raw_Data[[#This Row],[Net_Amount_Before_Tax]]*tbl_Raw_Data[[#This Row],[Tax_Pct]]/100</f>
        <v>18.306875000000002</v>
      </c>
      <c r="Y5641" s="6">
        <f>tbl_Raw_Data[[#This Row],[Net_Amount_Before_Tax]]+tbl_Raw_Data[[#This Row],[Tax_Amount]]</f>
        <v>384.44437499999998</v>
      </c>
      <c r="Z5641" s="6">
        <f t="shared" si="444"/>
        <v>0</v>
      </c>
    </row>
    <row r="5642" spans="1:26" x14ac:dyDescent="0.3">
      <c r="A5642" s="23" t="s">
        <v>7748</v>
      </c>
      <c r="B5642" s="34">
        <v>45654</v>
      </c>
      <c r="C5642" s="23" t="s">
        <v>2438</v>
      </c>
      <c r="D5642" s="23" t="s">
        <v>159</v>
      </c>
      <c r="E5642" s="23" t="s">
        <v>47</v>
      </c>
      <c r="F5642" s="23">
        <v>400069</v>
      </c>
      <c r="G5642" s="23" t="s">
        <v>192</v>
      </c>
      <c r="H5642" s="23" t="s">
        <v>193</v>
      </c>
      <c r="I5642" s="23" t="s">
        <v>41</v>
      </c>
      <c r="J5642" s="23" t="s">
        <v>194</v>
      </c>
      <c r="K5642" s="23" t="s">
        <v>24</v>
      </c>
      <c r="L5642" s="23">
        <v>4</v>
      </c>
      <c r="M5642" s="23">
        <v>32.71</v>
      </c>
      <c r="N5642" s="23">
        <v>5</v>
      </c>
      <c r="O5642" s="23">
        <v>5</v>
      </c>
      <c r="P5642" s="23" t="s">
        <v>43</v>
      </c>
      <c r="Q5642" s="23" t="s">
        <v>44</v>
      </c>
      <c r="R5642" s="23">
        <f t="shared" si="440"/>
        <v>1</v>
      </c>
      <c r="S5642" s="23" t="str">
        <f t="shared" si="441"/>
        <v>ORD105641_20241228_CUST00591_MED002</v>
      </c>
      <c r="T5642" s="23">
        <f t="shared" si="442"/>
        <v>1</v>
      </c>
      <c r="U5642" s="6">
        <f t="shared" si="443"/>
        <v>130.84</v>
      </c>
      <c r="V5642" s="6">
        <f>tbl_Raw_Data[[#This Row],[Discount_Pct]]*tbl_Raw_Data[[#This Row],[Gross_Amount]]/100</f>
        <v>6.5420000000000007</v>
      </c>
      <c r="W5642" s="6">
        <f>tbl_Raw_Data[[#This Row],[Gross_Amount]]-tbl_Raw_Data[[#This Row],[Discount_Amount]]</f>
        <v>124.298</v>
      </c>
      <c r="X5642" s="6">
        <f>tbl_Raw_Data[[#This Row],[Net_Amount_Before_Tax]]*tbl_Raw_Data[[#This Row],[Tax_Pct]]/100</f>
        <v>6.2149000000000001</v>
      </c>
      <c r="Y5642" s="6">
        <f>tbl_Raw_Data[[#This Row],[Net_Amount_Before_Tax]]+tbl_Raw_Data[[#This Row],[Tax_Amount]]</f>
        <v>130.5129</v>
      </c>
      <c r="Z5642" s="6">
        <f t="shared" si="444"/>
        <v>1</v>
      </c>
    </row>
    <row r="5643" spans="1:26" x14ac:dyDescent="0.3">
      <c r="A5643" s="23" t="s">
        <v>7749</v>
      </c>
      <c r="B5643" s="34">
        <v>45631</v>
      </c>
      <c r="C5643" s="23" t="s">
        <v>7750</v>
      </c>
      <c r="D5643" s="23" t="s">
        <v>130</v>
      </c>
      <c r="E5643" s="23" t="s">
        <v>131</v>
      </c>
      <c r="F5643" s="23">
        <v>700001</v>
      </c>
      <c r="G5643" s="23" t="s">
        <v>82</v>
      </c>
      <c r="H5643" s="23" t="s">
        <v>83</v>
      </c>
      <c r="I5643" s="23" t="s">
        <v>84</v>
      </c>
      <c r="J5643" s="23" t="s">
        <v>85</v>
      </c>
      <c r="K5643" s="23" t="s">
        <v>24</v>
      </c>
      <c r="L5643" s="23">
        <v>2</v>
      </c>
      <c r="M5643" s="23">
        <v>328.73</v>
      </c>
      <c r="N5643" s="23">
        <v>0</v>
      </c>
      <c r="O5643" s="23">
        <v>12</v>
      </c>
      <c r="P5643" s="23" t="s">
        <v>58</v>
      </c>
      <c r="Q5643" s="23" t="s">
        <v>44</v>
      </c>
      <c r="R5643" s="23">
        <f t="shared" si="440"/>
        <v>1</v>
      </c>
      <c r="S5643" s="23" t="str">
        <f t="shared" si="441"/>
        <v>ORD105642_20241205_CUST02899_MED023</v>
      </c>
      <c r="T5643" s="23">
        <f t="shared" si="442"/>
        <v>1</v>
      </c>
      <c r="U5643" s="6">
        <f t="shared" si="443"/>
        <v>657.46</v>
      </c>
      <c r="V5643" s="6">
        <f>tbl_Raw_Data[[#This Row],[Discount_Pct]]*tbl_Raw_Data[[#This Row],[Gross_Amount]]/100</f>
        <v>0</v>
      </c>
      <c r="W5643" s="6">
        <f>tbl_Raw_Data[[#This Row],[Gross_Amount]]-tbl_Raw_Data[[#This Row],[Discount_Amount]]</f>
        <v>657.46</v>
      </c>
      <c r="X5643" s="6">
        <f>tbl_Raw_Data[[#This Row],[Net_Amount_Before_Tax]]*tbl_Raw_Data[[#This Row],[Tax_Pct]]/100</f>
        <v>78.895200000000003</v>
      </c>
      <c r="Y5643" s="6">
        <f>tbl_Raw_Data[[#This Row],[Net_Amount_Before_Tax]]+tbl_Raw_Data[[#This Row],[Tax_Amount]]</f>
        <v>736.35520000000008</v>
      </c>
      <c r="Z5643" s="6">
        <f t="shared" si="444"/>
        <v>0</v>
      </c>
    </row>
    <row r="5644" spans="1:26" x14ac:dyDescent="0.3">
      <c r="A5644" s="23" t="s">
        <v>7751</v>
      </c>
      <c r="B5644" s="34">
        <v>45582</v>
      </c>
      <c r="C5644" s="23" t="s">
        <v>3880</v>
      </c>
      <c r="D5644" s="23" t="s">
        <v>159</v>
      </c>
      <c r="E5644" s="23" t="s">
        <v>47</v>
      </c>
      <c r="F5644" s="23">
        <v>400050</v>
      </c>
      <c r="G5644" s="23" t="s">
        <v>224</v>
      </c>
      <c r="H5644" s="23" t="s">
        <v>225</v>
      </c>
      <c r="I5644" s="23" t="s">
        <v>147</v>
      </c>
      <c r="J5644" s="23" t="s">
        <v>23</v>
      </c>
      <c r="K5644" s="23" t="s">
        <v>24</v>
      </c>
      <c r="L5644" s="23">
        <v>1</v>
      </c>
      <c r="M5644" s="23">
        <v>46.74</v>
      </c>
      <c r="N5644" s="23">
        <v>15</v>
      </c>
      <c r="O5644" s="23">
        <v>12</v>
      </c>
      <c r="P5644" s="23" t="s">
        <v>89</v>
      </c>
      <c r="Q5644" s="23" t="s">
        <v>34</v>
      </c>
      <c r="R5644" s="23">
        <f t="shared" si="440"/>
        <v>1</v>
      </c>
      <c r="S5644" s="23" t="str">
        <f t="shared" si="441"/>
        <v>ORD105643_20241017_CUST03304_MED015</v>
      </c>
      <c r="T5644" s="23">
        <f t="shared" si="442"/>
        <v>1</v>
      </c>
      <c r="U5644" s="6">
        <f t="shared" si="443"/>
        <v>46.74</v>
      </c>
      <c r="V5644" s="6">
        <f>tbl_Raw_Data[[#This Row],[Discount_Pct]]*tbl_Raw_Data[[#This Row],[Gross_Amount]]/100</f>
        <v>7.0110000000000001</v>
      </c>
      <c r="W5644" s="6">
        <f>tbl_Raw_Data[[#This Row],[Gross_Amount]]-tbl_Raw_Data[[#This Row],[Discount_Amount]]</f>
        <v>39.728999999999999</v>
      </c>
      <c r="X5644" s="6">
        <f>tbl_Raw_Data[[#This Row],[Net_Amount_Before_Tax]]*tbl_Raw_Data[[#This Row],[Tax_Pct]]/100</f>
        <v>4.7674799999999999</v>
      </c>
      <c r="Y5644" s="6">
        <f>tbl_Raw_Data[[#This Row],[Net_Amount_Before_Tax]]+tbl_Raw_Data[[#This Row],[Tax_Amount]]</f>
        <v>44.496479999999998</v>
      </c>
      <c r="Z5644" s="6">
        <f t="shared" si="444"/>
        <v>7</v>
      </c>
    </row>
    <row r="5645" spans="1:26" x14ac:dyDescent="0.3">
      <c r="A5645" s="23" t="s">
        <v>7752</v>
      </c>
      <c r="B5645" s="34">
        <v>46006</v>
      </c>
      <c r="C5645" s="23" t="s">
        <v>7411</v>
      </c>
      <c r="D5645" s="23" t="s">
        <v>52</v>
      </c>
      <c r="E5645" s="23" t="s">
        <v>52</v>
      </c>
      <c r="F5645" s="23">
        <v>160022</v>
      </c>
      <c r="G5645" s="23" t="s">
        <v>160</v>
      </c>
      <c r="H5645" s="23" t="s">
        <v>161</v>
      </c>
      <c r="I5645" s="23" t="s">
        <v>50</v>
      </c>
      <c r="J5645" s="23" t="s">
        <v>23</v>
      </c>
      <c r="K5645" s="23" t="s">
        <v>24</v>
      </c>
      <c r="L5645" s="23">
        <v>3</v>
      </c>
      <c r="M5645" s="23">
        <v>160.31</v>
      </c>
      <c r="N5645" s="23">
        <v>5</v>
      </c>
      <c r="O5645" s="23">
        <v>5</v>
      </c>
      <c r="P5645" s="23" t="s">
        <v>65</v>
      </c>
      <c r="Q5645" s="23" t="s">
        <v>90</v>
      </c>
      <c r="R5645" s="23">
        <f t="shared" si="440"/>
        <v>1</v>
      </c>
      <c r="S5645" s="23" t="str">
        <f t="shared" si="441"/>
        <v>ORD105644_20251215_CUST03311_MED014</v>
      </c>
      <c r="T5645" s="23">
        <f t="shared" si="442"/>
        <v>1</v>
      </c>
      <c r="U5645" s="6">
        <f t="shared" si="443"/>
        <v>480.93</v>
      </c>
      <c r="V5645" s="6">
        <f>tbl_Raw_Data[[#This Row],[Discount_Pct]]*tbl_Raw_Data[[#This Row],[Gross_Amount]]/100</f>
        <v>24.046500000000002</v>
      </c>
      <c r="W5645" s="6">
        <f>tbl_Raw_Data[[#This Row],[Gross_Amount]]-tbl_Raw_Data[[#This Row],[Discount_Amount]]</f>
        <v>456.88350000000003</v>
      </c>
      <c r="X5645" s="6">
        <f>tbl_Raw_Data[[#This Row],[Net_Amount_Before_Tax]]*tbl_Raw_Data[[#This Row],[Tax_Pct]]/100</f>
        <v>22.844175</v>
      </c>
      <c r="Y5645" s="6">
        <f>tbl_Raw_Data[[#This Row],[Net_Amount_Before_Tax]]+tbl_Raw_Data[[#This Row],[Tax_Amount]]</f>
        <v>479.72767500000003</v>
      </c>
      <c r="Z5645" s="6">
        <f t="shared" si="444"/>
        <v>2</v>
      </c>
    </row>
    <row r="5646" spans="1:26" x14ac:dyDescent="0.3">
      <c r="A5646" s="23" t="s">
        <v>7752</v>
      </c>
      <c r="B5646" s="34">
        <v>45538</v>
      </c>
      <c r="C5646" s="23" t="s">
        <v>4465</v>
      </c>
      <c r="D5646" s="23" t="s">
        <v>183</v>
      </c>
      <c r="E5646" s="23" t="s">
        <v>184</v>
      </c>
      <c r="F5646" s="23">
        <v>122018</v>
      </c>
      <c r="G5646" s="23" t="s">
        <v>30</v>
      </c>
      <c r="H5646" s="23" t="s">
        <v>31</v>
      </c>
      <c r="I5646" s="23" t="s">
        <v>32</v>
      </c>
      <c r="J5646" s="23" t="s">
        <v>23</v>
      </c>
      <c r="K5646" s="23" t="s">
        <v>24</v>
      </c>
      <c r="L5646" s="23">
        <v>5</v>
      </c>
      <c r="M5646" s="23">
        <v>154.93</v>
      </c>
      <c r="N5646" s="23">
        <v>10</v>
      </c>
      <c r="O5646" s="23">
        <v>5</v>
      </c>
      <c r="P5646" s="23" t="s">
        <v>58</v>
      </c>
      <c r="Q5646" s="23" t="s">
        <v>44</v>
      </c>
      <c r="R5646" s="23">
        <f t="shared" si="440"/>
        <v>1</v>
      </c>
      <c r="S5646" s="23" t="str">
        <f t="shared" si="441"/>
        <v>ORD105644_20240903_CUST01370_MED017</v>
      </c>
      <c r="T5646" s="23">
        <f t="shared" si="442"/>
        <v>1</v>
      </c>
      <c r="U5646" s="6">
        <f t="shared" si="443"/>
        <v>774.65000000000009</v>
      </c>
      <c r="V5646" s="6">
        <f>tbl_Raw_Data[[#This Row],[Discount_Pct]]*tbl_Raw_Data[[#This Row],[Gross_Amount]]/100</f>
        <v>77.465000000000003</v>
      </c>
      <c r="W5646" s="6">
        <f>tbl_Raw_Data[[#This Row],[Gross_Amount]]-tbl_Raw_Data[[#This Row],[Discount_Amount]]</f>
        <v>697.18500000000006</v>
      </c>
      <c r="X5646" s="6">
        <f>tbl_Raw_Data[[#This Row],[Net_Amount_Before_Tax]]*tbl_Raw_Data[[#This Row],[Tax_Pct]]/100</f>
        <v>34.859250000000003</v>
      </c>
      <c r="Y5646" s="6">
        <f>tbl_Raw_Data[[#This Row],[Net_Amount_Before_Tax]]+tbl_Raw_Data[[#This Row],[Tax_Amount]]</f>
        <v>732.04425000000003</v>
      </c>
      <c r="Z5646" s="6">
        <f t="shared" si="444"/>
        <v>0</v>
      </c>
    </row>
    <row r="5647" spans="1:26" x14ac:dyDescent="0.3">
      <c r="A5647" s="23" t="s">
        <v>7752</v>
      </c>
      <c r="B5647" s="34">
        <v>45665</v>
      </c>
      <c r="C5647" s="23" t="s">
        <v>3574</v>
      </c>
      <c r="D5647" s="23" t="s">
        <v>92</v>
      </c>
      <c r="E5647" s="23" t="s">
        <v>93</v>
      </c>
      <c r="F5647" s="23">
        <v>560034</v>
      </c>
      <c r="G5647" s="23" t="s">
        <v>192</v>
      </c>
      <c r="H5647" s="23" t="s">
        <v>193</v>
      </c>
      <c r="I5647" s="23" t="s">
        <v>41</v>
      </c>
      <c r="J5647" s="23" t="s">
        <v>194</v>
      </c>
      <c r="K5647" s="23" t="s">
        <v>24</v>
      </c>
      <c r="L5647" s="23">
        <v>1</v>
      </c>
      <c r="M5647" s="23">
        <v>32.33</v>
      </c>
      <c r="N5647" s="23">
        <v>0</v>
      </c>
      <c r="O5647" s="23">
        <v>12</v>
      </c>
      <c r="P5647" s="23" t="s">
        <v>58</v>
      </c>
      <c r="Q5647" s="23" t="s">
        <v>34</v>
      </c>
      <c r="R5647" s="23">
        <f t="shared" si="440"/>
        <v>1</v>
      </c>
      <c r="S5647" s="23" t="str">
        <f t="shared" si="441"/>
        <v>ORD105644_20250108_CUST02604_MED002</v>
      </c>
      <c r="T5647" s="23">
        <f t="shared" si="442"/>
        <v>1</v>
      </c>
      <c r="U5647" s="6">
        <f t="shared" si="443"/>
        <v>32.33</v>
      </c>
      <c r="V5647" s="6">
        <f>tbl_Raw_Data[[#This Row],[Discount_Pct]]*tbl_Raw_Data[[#This Row],[Gross_Amount]]/100</f>
        <v>0</v>
      </c>
      <c r="W5647" s="6">
        <f>tbl_Raw_Data[[#This Row],[Gross_Amount]]-tbl_Raw_Data[[#This Row],[Discount_Amount]]</f>
        <v>32.33</v>
      </c>
      <c r="X5647" s="6">
        <f>tbl_Raw_Data[[#This Row],[Net_Amount_Before_Tax]]*tbl_Raw_Data[[#This Row],[Tax_Pct]]/100</f>
        <v>3.8795999999999999</v>
      </c>
      <c r="Y5647" s="6">
        <f>tbl_Raw_Data[[#This Row],[Net_Amount_Before_Tax]]+tbl_Raw_Data[[#This Row],[Tax_Amount]]</f>
        <v>36.209599999999995</v>
      </c>
      <c r="Z5647" s="6">
        <f t="shared" si="444"/>
        <v>2</v>
      </c>
    </row>
    <row r="5648" spans="1:26" x14ac:dyDescent="0.3">
      <c r="A5648" s="23" t="s">
        <v>7753</v>
      </c>
      <c r="B5648" s="34">
        <v>45749</v>
      </c>
      <c r="C5648" s="23" t="s">
        <v>4912</v>
      </c>
      <c r="D5648" s="23" t="s">
        <v>92</v>
      </c>
      <c r="E5648" s="23" t="s">
        <v>93</v>
      </c>
      <c r="F5648" s="23">
        <v>560100</v>
      </c>
      <c r="G5648" s="23" t="s">
        <v>224</v>
      </c>
      <c r="H5648" s="23" t="s">
        <v>225</v>
      </c>
      <c r="I5648" s="23" t="s">
        <v>147</v>
      </c>
      <c r="J5648" s="23" t="s">
        <v>23</v>
      </c>
      <c r="K5648" s="23" t="s">
        <v>24</v>
      </c>
      <c r="L5648" s="23">
        <v>4</v>
      </c>
      <c r="M5648" s="23">
        <v>53.61</v>
      </c>
      <c r="N5648" s="23">
        <v>5</v>
      </c>
      <c r="O5648" s="23">
        <v>5</v>
      </c>
      <c r="P5648" s="23" t="s">
        <v>43</v>
      </c>
      <c r="Q5648" s="23" t="s">
        <v>90</v>
      </c>
      <c r="R5648" s="23">
        <f t="shared" si="440"/>
        <v>1</v>
      </c>
      <c r="S5648" s="23" t="str">
        <f t="shared" si="441"/>
        <v>ORD105647_20250402_CUST01601_MED015</v>
      </c>
      <c r="T5648" s="23">
        <f t="shared" si="442"/>
        <v>1</v>
      </c>
      <c r="U5648" s="6">
        <f t="shared" si="443"/>
        <v>214.44</v>
      </c>
      <c r="V5648" s="6">
        <f>tbl_Raw_Data[[#This Row],[Discount_Pct]]*tbl_Raw_Data[[#This Row],[Gross_Amount]]/100</f>
        <v>10.722000000000001</v>
      </c>
      <c r="W5648" s="6">
        <f>tbl_Raw_Data[[#This Row],[Gross_Amount]]-tbl_Raw_Data[[#This Row],[Discount_Amount]]</f>
        <v>203.71799999999999</v>
      </c>
      <c r="X5648" s="6">
        <f>tbl_Raw_Data[[#This Row],[Net_Amount_Before_Tax]]*tbl_Raw_Data[[#This Row],[Tax_Pct]]/100</f>
        <v>10.185899999999998</v>
      </c>
      <c r="Y5648" s="6">
        <f>tbl_Raw_Data[[#This Row],[Net_Amount_Before_Tax]]+tbl_Raw_Data[[#This Row],[Tax_Amount]]</f>
        <v>213.90389999999999</v>
      </c>
      <c r="Z5648" s="6">
        <f t="shared" si="444"/>
        <v>3</v>
      </c>
    </row>
    <row r="5649" spans="1:26" x14ac:dyDescent="0.3">
      <c r="A5649" s="23" t="s">
        <v>7754</v>
      </c>
      <c r="B5649" s="34">
        <v>45606</v>
      </c>
      <c r="C5649" s="23" t="s">
        <v>4074</v>
      </c>
      <c r="D5649" s="23" t="s">
        <v>72</v>
      </c>
      <c r="E5649" s="23" t="s">
        <v>73</v>
      </c>
      <c r="F5649" s="23">
        <v>302017</v>
      </c>
      <c r="G5649" s="23" t="s">
        <v>74</v>
      </c>
      <c r="H5649" s="23" t="s">
        <v>75</v>
      </c>
      <c r="I5649" s="23" t="s">
        <v>76</v>
      </c>
      <c r="J5649" s="23" t="s">
        <v>77</v>
      </c>
      <c r="K5649" s="23" t="s">
        <v>57</v>
      </c>
      <c r="L5649" s="23">
        <v>1</v>
      </c>
      <c r="M5649" s="23">
        <v>68.27</v>
      </c>
      <c r="N5649" s="23">
        <v>10</v>
      </c>
      <c r="O5649" s="23">
        <v>5</v>
      </c>
      <c r="P5649" s="23" t="s">
        <v>65</v>
      </c>
      <c r="Q5649" s="23" t="s">
        <v>34</v>
      </c>
      <c r="R5649" s="23">
        <f t="shared" si="440"/>
        <v>1</v>
      </c>
      <c r="S5649" s="23" t="str">
        <f t="shared" si="441"/>
        <v>ORD105648_20241110_CUST00885_MED008</v>
      </c>
      <c r="T5649" s="23">
        <f t="shared" si="442"/>
        <v>1</v>
      </c>
      <c r="U5649" s="6">
        <f t="shared" si="443"/>
        <v>68.27</v>
      </c>
      <c r="V5649" s="6">
        <f>tbl_Raw_Data[[#This Row],[Discount_Pct]]*tbl_Raw_Data[[#This Row],[Gross_Amount]]/100</f>
        <v>6.8269999999999991</v>
      </c>
      <c r="W5649" s="6">
        <f>tbl_Raw_Data[[#This Row],[Gross_Amount]]-tbl_Raw_Data[[#This Row],[Discount_Amount]]</f>
        <v>61.442999999999998</v>
      </c>
      <c r="X5649" s="6">
        <f>tbl_Raw_Data[[#This Row],[Net_Amount_Before_Tax]]*tbl_Raw_Data[[#This Row],[Tax_Pct]]/100</f>
        <v>3.0721499999999997</v>
      </c>
      <c r="Y5649" s="6">
        <f>tbl_Raw_Data[[#This Row],[Net_Amount_Before_Tax]]+tbl_Raw_Data[[#This Row],[Tax_Amount]]</f>
        <v>64.515149999999991</v>
      </c>
      <c r="Z5649" s="6">
        <f t="shared" si="444"/>
        <v>3</v>
      </c>
    </row>
    <row r="5650" spans="1:26" x14ac:dyDescent="0.3">
      <c r="A5650" s="23" t="s">
        <v>7755</v>
      </c>
      <c r="B5650" s="34">
        <v>45505</v>
      </c>
      <c r="C5650" s="23" t="s">
        <v>4033</v>
      </c>
      <c r="D5650" s="23" t="s">
        <v>72</v>
      </c>
      <c r="E5650" s="23" t="s">
        <v>73</v>
      </c>
      <c r="F5650" s="23">
        <v>302017</v>
      </c>
      <c r="G5650" s="23" t="s">
        <v>132</v>
      </c>
      <c r="H5650" s="23" t="s">
        <v>133</v>
      </c>
      <c r="I5650" s="23" t="s">
        <v>134</v>
      </c>
      <c r="J5650" s="23" t="s">
        <v>135</v>
      </c>
      <c r="K5650" s="23" t="s">
        <v>57</v>
      </c>
      <c r="L5650" s="23">
        <v>2</v>
      </c>
      <c r="M5650" s="23">
        <v>84.25</v>
      </c>
      <c r="N5650" s="23">
        <v>10</v>
      </c>
      <c r="O5650" s="23">
        <v>5</v>
      </c>
      <c r="P5650" s="23" t="s">
        <v>25</v>
      </c>
      <c r="Q5650" s="23" t="s">
        <v>34</v>
      </c>
      <c r="R5650" s="23">
        <f t="shared" si="440"/>
        <v>1</v>
      </c>
      <c r="S5650" s="23" t="str">
        <f t="shared" si="441"/>
        <v>ORD105649_20240801_CUST01246_MED007</v>
      </c>
      <c r="T5650" s="23">
        <f t="shared" si="442"/>
        <v>1</v>
      </c>
      <c r="U5650" s="6">
        <f t="shared" si="443"/>
        <v>168.5</v>
      </c>
      <c r="V5650" s="6">
        <f>tbl_Raw_Data[[#This Row],[Discount_Pct]]*tbl_Raw_Data[[#This Row],[Gross_Amount]]/100</f>
        <v>16.850000000000001</v>
      </c>
      <c r="W5650" s="6">
        <f>tbl_Raw_Data[[#This Row],[Gross_Amount]]-tbl_Raw_Data[[#This Row],[Discount_Amount]]</f>
        <v>151.65</v>
      </c>
      <c r="X5650" s="6">
        <f>tbl_Raw_Data[[#This Row],[Net_Amount_Before_Tax]]*tbl_Raw_Data[[#This Row],[Tax_Pct]]/100</f>
        <v>7.5824999999999996</v>
      </c>
      <c r="Y5650" s="6">
        <f>tbl_Raw_Data[[#This Row],[Net_Amount_Before_Tax]]+tbl_Raw_Data[[#This Row],[Tax_Amount]]</f>
        <v>159.23250000000002</v>
      </c>
      <c r="Z5650" s="6">
        <f t="shared" si="444"/>
        <v>2</v>
      </c>
    </row>
    <row r="5651" spans="1:26" x14ac:dyDescent="0.3">
      <c r="A5651" s="23" t="s">
        <v>7756</v>
      </c>
      <c r="B5651" s="34">
        <v>45712</v>
      </c>
      <c r="C5651" s="23" t="s">
        <v>6026</v>
      </c>
      <c r="D5651" s="23" t="s">
        <v>130</v>
      </c>
      <c r="E5651" s="23" t="s">
        <v>131</v>
      </c>
      <c r="F5651" s="23">
        <v>700001</v>
      </c>
      <c r="G5651" s="23" t="s">
        <v>145</v>
      </c>
      <c r="H5651" s="23" t="s">
        <v>146</v>
      </c>
      <c r="I5651" s="23" t="s">
        <v>147</v>
      </c>
      <c r="J5651" s="23" t="s">
        <v>148</v>
      </c>
      <c r="K5651" s="23" t="s">
        <v>24</v>
      </c>
      <c r="L5651" s="23">
        <v>1</v>
      </c>
      <c r="M5651" s="23">
        <v>114.48</v>
      </c>
      <c r="N5651" s="23">
        <v>0</v>
      </c>
      <c r="O5651" s="23">
        <v>12</v>
      </c>
      <c r="P5651" s="23" t="s">
        <v>89</v>
      </c>
      <c r="Q5651" s="23" t="s">
        <v>44</v>
      </c>
      <c r="R5651" s="23">
        <f t="shared" si="440"/>
        <v>1</v>
      </c>
      <c r="S5651" s="23" t="str">
        <f t="shared" si="441"/>
        <v>ORD105650_20250224_CUST01052_MED016</v>
      </c>
      <c r="T5651" s="23">
        <f t="shared" si="442"/>
        <v>1</v>
      </c>
      <c r="U5651" s="6">
        <f t="shared" si="443"/>
        <v>114.48</v>
      </c>
      <c r="V5651" s="6">
        <f>tbl_Raw_Data[[#This Row],[Discount_Pct]]*tbl_Raw_Data[[#This Row],[Gross_Amount]]/100</f>
        <v>0</v>
      </c>
      <c r="W5651" s="6">
        <f>tbl_Raw_Data[[#This Row],[Gross_Amount]]-tbl_Raw_Data[[#This Row],[Discount_Amount]]</f>
        <v>114.48</v>
      </c>
      <c r="X5651" s="6">
        <f>tbl_Raw_Data[[#This Row],[Net_Amount_Before_Tax]]*tbl_Raw_Data[[#This Row],[Tax_Pct]]/100</f>
        <v>13.7376</v>
      </c>
      <c r="Y5651" s="6">
        <f>tbl_Raw_Data[[#This Row],[Net_Amount_Before_Tax]]+tbl_Raw_Data[[#This Row],[Tax_Amount]]</f>
        <v>128.2176</v>
      </c>
      <c r="Z5651" s="6">
        <f t="shared" si="444"/>
        <v>1</v>
      </c>
    </row>
    <row r="5652" spans="1:26" x14ac:dyDescent="0.3">
      <c r="A5652" s="23" t="s">
        <v>7757</v>
      </c>
      <c r="B5652" s="34">
        <v>45379</v>
      </c>
      <c r="C5652" s="23" t="s">
        <v>1224</v>
      </c>
      <c r="D5652" s="23" t="s">
        <v>46</v>
      </c>
      <c r="E5652" s="23" t="s">
        <v>47</v>
      </c>
      <c r="F5652" s="23">
        <v>411001</v>
      </c>
      <c r="G5652" s="23" t="s">
        <v>82</v>
      </c>
      <c r="H5652" s="23" t="s">
        <v>83</v>
      </c>
      <c r="I5652" s="23" t="s">
        <v>84</v>
      </c>
      <c r="J5652" s="23" t="s">
        <v>85</v>
      </c>
      <c r="K5652" s="23" t="s">
        <v>24</v>
      </c>
      <c r="L5652" s="23">
        <v>1</v>
      </c>
      <c r="M5652" s="23">
        <v>280.24</v>
      </c>
      <c r="N5652" s="23">
        <v>5</v>
      </c>
      <c r="O5652" s="23">
        <v>5</v>
      </c>
      <c r="P5652" s="23" t="s">
        <v>58</v>
      </c>
      <c r="Q5652" s="23" t="s">
        <v>34</v>
      </c>
      <c r="R5652" s="23">
        <f t="shared" si="440"/>
        <v>1</v>
      </c>
      <c r="S5652" s="23" t="str">
        <f t="shared" si="441"/>
        <v>ORD105651_20240328_CUST02218_MED023</v>
      </c>
      <c r="T5652" s="23">
        <f t="shared" si="442"/>
        <v>1</v>
      </c>
      <c r="U5652" s="6">
        <f t="shared" si="443"/>
        <v>280.24</v>
      </c>
      <c r="V5652" s="6">
        <f>tbl_Raw_Data[[#This Row],[Discount_Pct]]*tbl_Raw_Data[[#This Row],[Gross_Amount]]/100</f>
        <v>14.012</v>
      </c>
      <c r="W5652" s="6">
        <f>tbl_Raw_Data[[#This Row],[Gross_Amount]]-tbl_Raw_Data[[#This Row],[Discount_Amount]]</f>
        <v>266.22800000000001</v>
      </c>
      <c r="X5652" s="6">
        <f>tbl_Raw_Data[[#This Row],[Net_Amount_Before_Tax]]*tbl_Raw_Data[[#This Row],[Tax_Pct]]/100</f>
        <v>13.311400000000001</v>
      </c>
      <c r="Y5652" s="6">
        <f>tbl_Raw_Data[[#This Row],[Net_Amount_Before_Tax]]+tbl_Raw_Data[[#This Row],[Tax_Amount]]</f>
        <v>279.5394</v>
      </c>
      <c r="Z5652" s="6">
        <f t="shared" si="444"/>
        <v>4</v>
      </c>
    </row>
    <row r="5653" spans="1:26" x14ac:dyDescent="0.3">
      <c r="A5653" s="23" t="s">
        <v>7758</v>
      </c>
      <c r="B5653" s="34">
        <v>45568</v>
      </c>
      <c r="C5653" s="23" t="s">
        <v>3144</v>
      </c>
      <c r="D5653" s="23" t="s">
        <v>28</v>
      </c>
      <c r="E5653" s="23" t="s">
        <v>29</v>
      </c>
      <c r="F5653" s="23">
        <v>500090</v>
      </c>
      <c r="G5653" s="23" t="s">
        <v>192</v>
      </c>
      <c r="H5653" s="23" t="s">
        <v>193</v>
      </c>
      <c r="I5653" s="23" t="s">
        <v>41</v>
      </c>
      <c r="J5653" s="23" t="s">
        <v>194</v>
      </c>
      <c r="K5653" s="23" t="s">
        <v>24</v>
      </c>
      <c r="L5653" s="23">
        <v>1</v>
      </c>
      <c r="M5653" s="23">
        <v>28.53</v>
      </c>
      <c r="N5653" s="23">
        <v>5</v>
      </c>
      <c r="O5653" s="23">
        <v>12</v>
      </c>
      <c r="P5653" s="23" t="s">
        <v>43</v>
      </c>
      <c r="Q5653" s="23" t="s">
        <v>34</v>
      </c>
      <c r="R5653" s="23">
        <f t="shared" si="440"/>
        <v>1</v>
      </c>
      <c r="S5653" s="23" t="str">
        <f t="shared" si="441"/>
        <v>ORD105652_20241003_CUST00887_MED002</v>
      </c>
      <c r="T5653" s="23">
        <f t="shared" si="442"/>
        <v>1</v>
      </c>
      <c r="U5653" s="6">
        <f t="shared" si="443"/>
        <v>28.53</v>
      </c>
      <c r="V5653" s="6">
        <f>tbl_Raw_Data[[#This Row],[Discount_Pct]]*tbl_Raw_Data[[#This Row],[Gross_Amount]]/100</f>
        <v>1.4265000000000001</v>
      </c>
      <c r="W5653" s="6">
        <f>tbl_Raw_Data[[#This Row],[Gross_Amount]]-tbl_Raw_Data[[#This Row],[Discount_Amount]]</f>
        <v>27.1035</v>
      </c>
      <c r="X5653" s="6">
        <f>tbl_Raw_Data[[#This Row],[Net_Amount_Before_Tax]]*tbl_Raw_Data[[#This Row],[Tax_Pct]]/100</f>
        <v>3.2524200000000003</v>
      </c>
      <c r="Y5653" s="6">
        <f>tbl_Raw_Data[[#This Row],[Net_Amount_Before_Tax]]+tbl_Raw_Data[[#This Row],[Tax_Amount]]</f>
        <v>30.355920000000001</v>
      </c>
      <c r="Z5653" s="6">
        <f t="shared" si="444"/>
        <v>1</v>
      </c>
    </row>
    <row r="5654" spans="1:26" x14ac:dyDescent="0.3">
      <c r="A5654" s="23" t="s">
        <v>7758</v>
      </c>
      <c r="B5654" s="34">
        <v>45885</v>
      </c>
      <c r="C5654" s="23" t="s">
        <v>3496</v>
      </c>
      <c r="D5654" s="23" t="s">
        <v>130</v>
      </c>
      <c r="E5654" s="23" t="s">
        <v>131</v>
      </c>
      <c r="F5654" s="23">
        <v>700102</v>
      </c>
      <c r="G5654" s="23" t="s">
        <v>82</v>
      </c>
      <c r="H5654" s="23" t="s">
        <v>83</v>
      </c>
      <c r="I5654" s="23" t="s">
        <v>84</v>
      </c>
      <c r="J5654" s="23" t="s">
        <v>85</v>
      </c>
      <c r="K5654" s="23" t="s">
        <v>24</v>
      </c>
      <c r="L5654" s="23">
        <v>1</v>
      </c>
      <c r="M5654" s="23">
        <v>321.98</v>
      </c>
      <c r="N5654" s="23">
        <v>15</v>
      </c>
      <c r="O5654" s="23">
        <v>12</v>
      </c>
      <c r="P5654" s="23" t="s">
        <v>65</v>
      </c>
      <c r="Q5654" s="23" t="s">
        <v>26</v>
      </c>
      <c r="R5654" s="23">
        <f t="shared" si="440"/>
        <v>1</v>
      </c>
      <c r="S5654" s="23" t="str">
        <f t="shared" si="441"/>
        <v>ORD105652_20250816_CUST03436_MED023</v>
      </c>
      <c r="T5654" s="23">
        <f t="shared" si="442"/>
        <v>1</v>
      </c>
      <c r="U5654" s="6">
        <f t="shared" si="443"/>
        <v>321.98</v>
      </c>
      <c r="V5654" s="6">
        <f>tbl_Raw_Data[[#This Row],[Discount_Pct]]*tbl_Raw_Data[[#This Row],[Gross_Amount]]/100</f>
        <v>48.297000000000004</v>
      </c>
      <c r="W5654" s="6">
        <f>tbl_Raw_Data[[#This Row],[Gross_Amount]]-tbl_Raw_Data[[#This Row],[Discount_Amount]]</f>
        <v>273.68299999999999</v>
      </c>
      <c r="X5654" s="6">
        <f>tbl_Raw_Data[[#This Row],[Net_Amount_Before_Tax]]*tbl_Raw_Data[[#This Row],[Tax_Pct]]/100</f>
        <v>32.84196</v>
      </c>
      <c r="Y5654" s="6">
        <f>tbl_Raw_Data[[#This Row],[Net_Amount_Before_Tax]]+tbl_Raw_Data[[#This Row],[Tax_Amount]]</f>
        <v>306.52495999999996</v>
      </c>
      <c r="Z5654" s="6">
        <f t="shared" si="444"/>
        <v>3</v>
      </c>
    </row>
    <row r="5655" spans="1:26" x14ac:dyDescent="0.3">
      <c r="A5655" s="23" t="s">
        <v>7759</v>
      </c>
      <c r="B5655" s="34">
        <v>45825</v>
      </c>
      <c r="C5655" s="23" t="s">
        <v>7760</v>
      </c>
      <c r="D5655" s="23" t="s">
        <v>87</v>
      </c>
      <c r="E5655" s="23" t="s">
        <v>88</v>
      </c>
      <c r="F5655" s="23">
        <v>600100</v>
      </c>
      <c r="G5655" s="23" t="s">
        <v>107</v>
      </c>
      <c r="H5655" s="23" t="s">
        <v>108</v>
      </c>
      <c r="I5655" s="23" t="s">
        <v>63</v>
      </c>
      <c r="J5655" s="23" t="s">
        <v>42</v>
      </c>
      <c r="K5655" s="23" t="s">
        <v>57</v>
      </c>
      <c r="L5655" s="23">
        <v>1</v>
      </c>
      <c r="M5655" s="23">
        <v>88.35</v>
      </c>
      <c r="N5655" s="23">
        <v>5</v>
      </c>
      <c r="O5655" s="23">
        <v>12</v>
      </c>
      <c r="P5655" s="23" t="s">
        <v>65</v>
      </c>
      <c r="Q5655" s="23" t="s">
        <v>90</v>
      </c>
      <c r="R5655" s="23">
        <f t="shared" si="440"/>
        <v>1</v>
      </c>
      <c r="S5655" s="23" t="str">
        <f t="shared" si="441"/>
        <v>ORD105654_20250617_CUST02748_MED005</v>
      </c>
      <c r="T5655" s="23">
        <f t="shared" si="442"/>
        <v>1</v>
      </c>
      <c r="U5655" s="6">
        <f t="shared" si="443"/>
        <v>88.35</v>
      </c>
      <c r="V5655" s="6">
        <f>tbl_Raw_Data[[#This Row],[Discount_Pct]]*tbl_Raw_Data[[#This Row],[Gross_Amount]]/100</f>
        <v>4.4175000000000004</v>
      </c>
      <c r="W5655" s="6">
        <f>tbl_Raw_Data[[#This Row],[Gross_Amount]]-tbl_Raw_Data[[#This Row],[Discount_Amount]]</f>
        <v>83.93249999999999</v>
      </c>
      <c r="X5655" s="6">
        <f>tbl_Raw_Data[[#This Row],[Net_Amount_Before_Tax]]*tbl_Raw_Data[[#This Row],[Tax_Pct]]/100</f>
        <v>10.071899999999998</v>
      </c>
      <c r="Y5655" s="6">
        <f>tbl_Raw_Data[[#This Row],[Net_Amount_Before_Tax]]+tbl_Raw_Data[[#This Row],[Tax_Amount]]</f>
        <v>94.00439999999999</v>
      </c>
      <c r="Z5655" s="6">
        <f t="shared" si="444"/>
        <v>0</v>
      </c>
    </row>
    <row r="5656" spans="1:26" x14ac:dyDescent="0.3">
      <c r="A5656" s="23" t="s">
        <v>7761</v>
      </c>
      <c r="B5656" s="34">
        <v>46001</v>
      </c>
      <c r="C5656" s="23" t="s">
        <v>3661</v>
      </c>
      <c r="D5656" s="23" t="s">
        <v>37</v>
      </c>
      <c r="E5656" s="23" t="s">
        <v>38</v>
      </c>
      <c r="F5656" s="23">
        <v>452018</v>
      </c>
      <c r="G5656" s="23" t="s">
        <v>256</v>
      </c>
      <c r="H5656" s="23" t="s">
        <v>257</v>
      </c>
      <c r="I5656" s="23" t="s">
        <v>22</v>
      </c>
      <c r="J5656" s="23" t="s">
        <v>258</v>
      </c>
      <c r="K5656" s="23" t="s">
        <v>57</v>
      </c>
      <c r="L5656" s="23">
        <v>4</v>
      </c>
      <c r="M5656" s="23">
        <v>62.67</v>
      </c>
      <c r="N5656" s="23">
        <v>0</v>
      </c>
      <c r="O5656" s="23">
        <v>5</v>
      </c>
      <c r="P5656" s="23" t="s">
        <v>33</v>
      </c>
      <c r="Q5656" s="23" t="s">
        <v>44</v>
      </c>
      <c r="R5656" s="23">
        <f t="shared" si="440"/>
        <v>1</v>
      </c>
      <c r="S5656" s="23" t="str">
        <f t="shared" si="441"/>
        <v>ORD105655_20251210_CUST01781_MED025</v>
      </c>
      <c r="T5656" s="23">
        <f t="shared" si="442"/>
        <v>1</v>
      </c>
      <c r="U5656" s="6">
        <f t="shared" si="443"/>
        <v>250.68</v>
      </c>
      <c r="V5656" s="6">
        <f>tbl_Raw_Data[[#This Row],[Discount_Pct]]*tbl_Raw_Data[[#This Row],[Gross_Amount]]/100</f>
        <v>0</v>
      </c>
      <c r="W5656" s="6">
        <f>tbl_Raw_Data[[#This Row],[Gross_Amount]]-tbl_Raw_Data[[#This Row],[Discount_Amount]]</f>
        <v>250.68</v>
      </c>
      <c r="X5656" s="6">
        <f>tbl_Raw_Data[[#This Row],[Net_Amount_Before_Tax]]*tbl_Raw_Data[[#This Row],[Tax_Pct]]/100</f>
        <v>12.534000000000001</v>
      </c>
      <c r="Y5656" s="6">
        <f>tbl_Raw_Data[[#This Row],[Net_Amount_Before_Tax]]+tbl_Raw_Data[[#This Row],[Tax_Amount]]</f>
        <v>263.214</v>
      </c>
      <c r="Z5656" s="6">
        <f t="shared" si="444"/>
        <v>1</v>
      </c>
    </row>
    <row r="5657" spans="1:26" x14ac:dyDescent="0.3">
      <c r="A5657" s="23" t="s">
        <v>7761</v>
      </c>
      <c r="B5657" s="34">
        <v>45909</v>
      </c>
      <c r="C5657" s="23" t="s">
        <v>2900</v>
      </c>
      <c r="D5657" s="23" t="s">
        <v>92</v>
      </c>
      <c r="E5657" s="23" t="s">
        <v>93</v>
      </c>
      <c r="F5657" s="23">
        <v>560100</v>
      </c>
      <c r="G5657" s="23" t="s">
        <v>167</v>
      </c>
      <c r="H5657" s="23" t="s">
        <v>168</v>
      </c>
      <c r="I5657" s="23" t="s">
        <v>113</v>
      </c>
      <c r="J5657" s="23" t="s">
        <v>42</v>
      </c>
      <c r="K5657" s="23" t="s">
        <v>24</v>
      </c>
      <c r="L5657" s="23">
        <v>1</v>
      </c>
      <c r="M5657" s="23">
        <v>203.52</v>
      </c>
      <c r="N5657" s="23">
        <v>10</v>
      </c>
      <c r="O5657" s="23">
        <v>5</v>
      </c>
      <c r="P5657" s="23" t="s">
        <v>65</v>
      </c>
      <c r="Q5657" s="23" t="s">
        <v>34</v>
      </c>
      <c r="R5657" s="23">
        <f t="shared" si="440"/>
        <v>1</v>
      </c>
      <c r="S5657" s="23" t="str">
        <f t="shared" si="441"/>
        <v>ORD105655_20250909_CUST00861_MED026</v>
      </c>
      <c r="T5657" s="23">
        <f t="shared" si="442"/>
        <v>1</v>
      </c>
      <c r="U5657" s="6">
        <f t="shared" si="443"/>
        <v>203.52</v>
      </c>
      <c r="V5657" s="6">
        <f>tbl_Raw_Data[[#This Row],[Discount_Pct]]*tbl_Raw_Data[[#This Row],[Gross_Amount]]/100</f>
        <v>20.352</v>
      </c>
      <c r="W5657" s="6">
        <f>tbl_Raw_Data[[#This Row],[Gross_Amount]]-tbl_Raw_Data[[#This Row],[Discount_Amount]]</f>
        <v>183.16800000000001</v>
      </c>
      <c r="X5657" s="6">
        <f>tbl_Raw_Data[[#This Row],[Net_Amount_Before_Tax]]*tbl_Raw_Data[[#This Row],[Tax_Pct]]/100</f>
        <v>9.1584000000000003</v>
      </c>
      <c r="Y5657" s="6">
        <f>tbl_Raw_Data[[#This Row],[Net_Amount_Before_Tax]]+tbl_Raw_Data[[#This Row],[Tax_Amount]]</f>
        <v>192.32640000000001</v>
      </c>
      <c r="Z5657" s="6">
        <f t="shared" si="444"/>
        <v>1</v>
      </c>
    </row>
    <row r="5658" spans="1:26" x14ac:dyDescent="0.3">
      <c r="A5658" s="23" t="s">
        <v>7762</v>
      </c>
      <c r="B5658" s="34">
        <v>45469</v>
      </c>
      <c r="C5658" s="23" t="s">
        <v>7763</v>
      </c>
      <c r="D5658" s="23" t="s">
        <v>130</v>
      </c>
      <c r="E5658" s="23" t="s">
        <v>131</v>
      </c>
      <c r="F5658" s="23">
        <v>700102</v>
      </c>
      <c r="G5658" s="23" t="s">
        <v>138</v>
      </c>
      <c r="H5658" s="23" t="s">
        <v>139</v>
      </c>
      <c r="I5658" s="23" t="s">
        <v>50</v>
      </c>
      <c r="J5658" s="23" t="s">
        <v>140</v>
      </c>
      <c r="K5658" s="23" t="s">
        <v>24</v>
      </c>
      <c r="L5658" s="23">
        <v>1</v>
      </c>
      <c r="M5658" s="23">
        <v>182.31</v>
      </c>
      <c r="N5658" s="23">
        <v>5</v>
      </c>
      <c r="O5658" s="23">
        <v>5</v>
      </c>
      <c r="P5658" s="23" t="s">
        <v>25</v>
      </c>
      <c r="Q5658" s="23" t="s">
        <v>34</v>
      </c>
      <c r="R5658" s="23">
        <f t="shared" si="440"/>
        <v>1</v>
      </c>
      <c r="S5658" s="23" t="str">
        <f t="shared" si="441"/>
        <v>ORD105657_20240626_CUST00370_MED013</v>
      </c>
      <c r="T5658" s="23">
        <f t="shared" si="442"/>
        <v>1</v>
      </c>
      <c r="U5658" s="6">
        <f t="shared" si="443"/>
        <v>182.31</v>
      </c>
      <c r="V5658" s="6">
        <f>tbl_Raw_Data[[#This Row],[Discount_Pct]]*tbl_Raw_Data[[#This Row],[Gross_Amount]]/100</f>
        <v>9.115499999999999</v>
      </c>
      <c r="W5658" s="6">
        <f>tbl_Raw_Data[[#This Row],[Gross_Amount]]-tbl_Raw_Data[[#This Row],[Discount_Amount]]</f>
        <v>173.19450000000001</v>
      </c>
      <c r="X5658" s="6">
        <f>tbl_Raw_Data[[#This Row],[Net_Amount_Before_Tax]]*tbl_Raw_Data[[#This Row],[Tax_Pct]]/100</f>
        <v>8.6597250000000017</v>
      </c>
      <c r="Y5658" s="6">
        <f>tbl_Raw_Data[[#This Row],[Net_Amount_Before_Tax]]+tbl_Raw_Data[[#This Row],[Tax_Amount]]</f>
        <v>181.85422500000001</v>
      </c>
      <c r="Z5658" s="6">
        <f t="shared" si="444"/>
        <v>1</v>
      </c>
    </row>
    <row r="5659" spans="1:26" x14ac:dyDescent="0.3">
      <c r="A5659" s="23" t="s">
        <v>7764</v>
      </c>
      <c r="B5659" s="34">
        <v>45752</v>
      </c>
      <c r="C5659" s="23" t="s">
        <v>6634</v>
      </c>
      <c r="D5659" s="23" t="s">
        <v>100</v>
      </c>
      <c r="E5659" s="23" t="s">
        <v>101</v>
      </c>
      <c r="F5659" s="23">
        <v>201304</v>
      </c>
      <c r="G5659" s="23" t="s">
        <v>119</v>
      </c>
      <c r="H5659" s="23" t="s">
        <v>120</v>
      </c>
      <c r="I5659" s="23" t="s">
        <v>32</v>
      </c>
      <c r="J5659" s="23" t="s">
        <v>64</v>
      </c>
      <c r="K5659" s="23" t="s">
        <v>57</v>
      </c>
      <c r="L5659" s="23">
        <v>1</v>
      </c>
      <c r="M5659" s="23">
        <v>62.01</v>
      </c>
      <c r="N5659" s="23">
        <v>15</v>
      </c>
      <c r="O5659" s="23">
        <v>5</v>
      </c>
      <c r="P5659" s="23" t="s">
        <v>33</v>
      </c>
      <c r="Q5659" s="23" t="s">
        <v>90</v>
      </c>
      <c r="R5659" s="23">
        <f t="shared" si="440"/>
        <v>1</v>
      </c>
      <c r="S5659" s="23" t="str">
        <f t="shared" si="441"/>
        <v>ORD105658_20250405_CUST00311_MED010</v>
      </c>
      <c r="T5659" s="23">
        <f t="shared" si="442"/>
        <v>1</v>
      </c>
      <c r="U5659" s="6">
        <f t="shared" si="443"/>
        <v>62.01</v>
      </c>
      <c r="V5659" s="6">
        <f>tbl_Raw_Data[[#This Row],[Discount_Pct]]*tbl_Raw_Data[[#This Row],[Gross_Amount]]/100</f>
        <v>9.301499999999999</v>
      </c>
      <c r="W5659" s="6">
        <f>tbl_Raw_Data[[#This Row],[Gross_Amount]]-tbl_Raw_Data[[#This Row],[Discount_Amount]]</f>
        <v>52.708500000000001</v>
      </c>
      <c r="X5659" s="6">
        <f>tbl_Raw_Data[[#This Row],[Net_Amount_Before_Tax]]*tbl_Raw_Data[[#This Row],[Tax_Pct]]/100</f>
        <v>2.6354250000000001</v>
      </c>
      <c r="Y5659" s="6">
        <f>tbl_Raw_Data[[#This Row],[Net_Amount_Before_Tax]]+tbl_Raw_Data[[#This Row],[Tax_Amount]]</f>
        <v>55.343924999999999</v>
      </c>
      <c r="Z5659" s="6">
        <f t="shared" si="444"/>
        <v>1</v>
      </c>
    </row>
    <row r="5660" spans="1:26" x14ac:dyDescent="0.3">
      <c r="A5660" s="23" t="s">
        <v>7765</v>
      </c>
      <c r="B5660" s="34">
        <v>45517</v>
      </c>
      <c r="C5660" s="23" t="s">
        <v>2234</v>
      </c>
      <c r="D5660" s="23" t="s">
        <v>92</v>
      </c>
      <c r="E5660" s="23" t="s">
        <v>93</v>
      </c>
      <c r="F5660" s="23">
        <v>560034</v>
      </c>
      <c r="G5660" s="23" t="s">
        <v>185</v>
      </c>
      <c r="H5660" s="23" t="s">
        <v>186</v>
      </c>
      <c r="I5660" s="23" t="s">
        <v>76</v>
      </c>
      <c r="J5660" s="23" t="s">
        <v>187</v>
      </c>
      <c r="K5660" s="23" t="s">
        <v>57</v>
      </c>
      <c r="L5660" s="23">
        <v>1</v>
      </c>
      <c r="M5660" s="23">
        <v>91.45</v>
      </c>
      <c r="N5660" s="23">
        <v>5</v>
      </c>
      <c r="O5660" s="23">
        <v>18</v>
      </c>
      <c r="P5660" s="23" t="s">
        <v>33</v>
      </c>
      <c r="Q5660" s="23" t="s">
        <v>34</v>
      </c>
      <c r="R5660" s="23">
        <f t="shared" si="440"/>
        <v>1</v>
      </c>
      <c r="S5660" s="23" t="str">
        <f t="shared" si="441"/>
        <v>ORD105659_20240813_CUST00493_MED009</v>
      </c>
      <c r="T5660" s="23">
        <f t="shared" si="442"/>
        <v>1</v>
      </c>
      <c r="U5660" s="6">
        <f t="shared" si="443"/>
        <v>91.45</v>
      </c>
      <c r="V5660" s="6">
        <f>tbl_Raw_Data[[#This Row],[Discount_Pct]]*tbl_Raw_Data[[#This Row],[Gross_Amount]]/100</f>
        <v>4.5724999999999998</v>
      </c>
      <c r="W5660" s="6">
        <f>tbl_Raw_Data[[#This Row],[Gross_Amount]]-tbl_Raw_Data[[#This Row],[Discount_Amount]]</f>
        <v>86.877499999999998</v>
      </c>
      <c r="X5660" s="6">
        <f>tbl_Raw_Data[[#This Row],[Net_Amount_Before_Tax]]*tbl_Raw_Data[[#This Row],[Tax_Pct]]/100</f>
        <v>15.63795</v>
      </c>
      <c r="Y5660" s="6">
        <f>tbl_Raw_Data[[#This Row],[Net_Amount_Before_Tax]]+tbl_Raw_Data[[#This Row],[Tax_Amount]]</f>
        <v>102.51545</v>
      </c>
      <c r="Z5660" s="6">
        <f t="shared" si="444"/>
        <v>3</v>
      </c>
    </row>
    <row r="5661" spans="1:26" x14ac:dyDescent="0.3">
      <c r="A5661" s="23" t="s">
        <v>7766</v>
      </c>
      <c r="B5661" s="34">
        <v>45361</v>
      </c>
      <c r="C5661" s="23" t="s">
        <v>5252</v>
      </c>
      <c r="D5661" s="23" t="s">
        <v>46</v>
      </c>
      <c r="E5661" s="23" t="s">
        <v>47</v>
      </c>
      <c r="F5661" s="23">
        <v>411038</v>
      </c>
      <c r="G5661" s="23" t="s">
        <v>94</v>
      </c>
      <c r="H5661" s="23" t="s">
        <v>95</v>
      </c>
      <c r="I5661" s="23" t="s">
        <v>84</v>
      </c>
      <c r="J5661" s="23" t="s">
        <v>42</v>
      </c>
      <c r="K5661" s="23" t="s">
        <v>24</v>
      </c>
      <c r="L5661" s="23">
        <v>1</v>
      </c>
      <c r="M5661" s="23">
        <v>76.989999999999995</v>
      </c>
      <c r="N5661" s="23">
        <v>5</v>
      </c>
      <c r="O5661" s="23">
        <v>18</v>
      </c>
      <c r="P5661" s="23" t="s">
        <v>33</v>
      </c>
      <c r="Q5661" s="23" t="s">
        <v>90</v>
      </c>
      <c r="R5661" s="23">
        <f t="shared" si="440"/>
        <v>1</v>
      </c>
      <c r="S5661" s="23" t="str">
        <f t="shared" si="441"/>
        <v>ORD105660_20240310_CUST02009_MED021</v>
      </c>
      <c r="T5661" s="23">
        <f t="shared" si="442"/>
        <v>1</v>
      </c>
      <c r="U5661" s="6">
        <f t="shared" si="443"/>
        <v>76.989999999999995</v>
      </c>
      <c r="V5661" s="6">
        <f>tbl_Raw_Data[[#This Row],[Discount_Pct]]*tbl_Raw_Data[[#This Row],[Gross_Amount]]/100</f>
        <v>3.8494999999999999</v>
      </c>
      <c r="W5661" s="6">
        <f>tbl_Raw_Data[[#This Row],[Gross_Amount]]-tbl_Raw_Data[[#This Row],[Discount_Amount]]</f>
        <v>73.140499999999989</v>
      </c>
      <c r="X5661" s="6">
        <f>tbl_Raw_Data[[#This Row],[Net_Amount_Before_Tax]]*tbl_Raw_Data[[#This Row],[Tax_Pct]]/100</f>
        <v>13.165289999999997</v>
      </c>
      <c r="Y5661" s="6">
        <f>tbl_Raw_Data[[#This Row],[Net_Amount_Before_Tax]]+tbl_Raw_Data[[#This Row],[Tax_Amount]]</f>
        <v>86.305789999999988</v>
      </c>
      <c r="Z5661" s="6">
        <f t="shared" si="444"/>
        <v>3</v>
      </c>
    </row>
    <row r="5662" spans="1:26" x14ac:dyDescent="0.3">
      <c r="A5662" s="23" t="s">
        <v>7767</v>
      </c>
      <c r="B5662" s="34">
        <v>45514</v>
      </c>
      <c r="C5662" s="23" t="s">
        <v>668</v>
      </c>
      <c r="D5662" s="23" t="s">
        <v>37</v>
      </c>
      <c r="E5662" s="23" t="s">
        <v>38</v>
      </c>
      <c r="F5662" s="23">
        <v>452020</v>
      </c>
      <c r="G5662" s="23" t="s">
        <v>256</v>
      </c>
      <c r="H5662" s="23" t="s">
        <v>257</v>
      </c>
      <c r="I5662" s="23" t="s">
        <v>22</v>
      </c>
      <c r="J5662" s="23" t="s">
        <v>258</v>
      </c>
      <c r="K5662" s="23" t="s">
        <v>57</v>
      </c>
      <c r="L5662" s="23">
        <v>2</v>
      </c>
      <c r="M5662" s="23">
        <v>64.819999999999993</v>
      </c>
      <c r="N5662" s="23">
        <v>20</v>
      </c>
      <c r="O5662" s="23">
        <v>5</v>
      </c>
      <c r="P5662" s="23" t="s">
        <v>43</v>
      </c>
      <c r="Q5662" s="23" t="s">
        <v>90</v>
      </c>
      <c r="R5662" s="23">
        <f t="shared" si="440"/>
        <v>1</v>
      </c>
      <c r="S5662" s="23" t="str">
        <f t="shared" si="441"/>
        <v>ORD105661_20240810_CUST00256_MED025</v>
      </c>
      <c r="T5662" s="23">
        <f t="shared" si="442"/>
        <v>1</v>
      </c>
      <c r="U5662" s="6">
        <f t="shared" si="443"/>
        <v>129.63999999999999</v>
      </c>
      <c r="V5662" s="6">
        <f>tbl_Raw_Data[[#This Row],[Discount_Pct]]*tbl_Raw_Data[[#This Row],[Gross_Amount]]/100</f>
        <v>25.927999999999997</v>
      </c>
      <c r="W5662" s="6">
        <f>tbl_Raw_Data[[#This Row],[Gross_Amount]]-tbl_Raw_Data[[#This Row],[Discount_Amount]]</f>
        <v>103.71199999999999</v>
      </c>
      <c r="X5662" s="6">
        <f>tbl_Raw_Data[[#This Row],[Net_Amount_Before_Tax]]*tbl_Raw_Data[[#This Row],[Tax_Pct]]/100</f>
        <v>5.1855999999999991</v>
      </c>
      <c r="Y5662" s="6">
        <f>tbl_Raw_Data[[#This Row],[Net_Amount_Before_Tax]]+tbl_Raw_Data[[#This Row],[Tax_Amount]]</f>
        <v>108.89759999999998</v>
      </c>
      <c r="Z5662" s="6">
        <f t="shared" si="444"/>
        <v>0</v>
      </c>
    </row>
    <row r="5663" spans="1:26" x14ac:dyDescent="0.3">
      <c r="A5663" s="23" t="s">
        <v>7768</v>
      </c>
      <c r="B5663" s="34">
        <v>45733</v>
      </c>
      <c r="C5663" s="23" t="s">
        <v>7769</v>
      </c>
      <c r="D5663" s="23" t="s">
        <v>87</v>
      </c>
      <c r="E5663" s="23" t="s">
        <v>88</v>
      </c>
      <c r="F5663" s="23">
        <v>600100</v>
      </c>
      <c r="G5663" s="23" t="s">
        <v>283</v>
      </c>
      <c r="H5663" s="23" t="s">
        <v>284</v>
      </c>
      <c r="I5663" s="23" t="s">
        <v>104</v>
      </c>
      <c r="J5663" s="23" t="s">
        <v>42</v>
      </c>
      <c r="K5663" s="23" t="s">
        <v>57</v>
      </c>
      <c r="L5663" s="23">
        <v>3</v>
      </c>
      <c r="M5663" s="23">
        <v>311.97000000000003</v>
      </c>
      <c r="N5663" s="23">
        <v>15</v>
      </c>
      <c r="O5663" s="23">
        <v>12</v>
      </c>
      <c r="P5663" s="23" t="s">
        <v>25</v>
      </c>
      <c r="Q5663" s="23" t="s">
        <v>44</v>
      </c>
      <c r="R5663" s="23">
        <f t="shared" si="440"/>
        <v>1</v>
      </c>
      <c r="S5663" s="23" t="str">
        <f t="shared" si="441"/>
        <v>ORD105662_20250317_CUST01459_MED030</v>
      </c>
      <c r="T5663" s="23">
        <f t="shared" si="442"/>
        <v>1</v>
      </c>
      <c r="U5663" s="6">
        <f t="shared" si="443"/>
        <v>935.91000000000008</v>
      </c>
      <c r="V5663" s="6">
        <f>tbl_Raw_Data[[#This Row],[Discount_Pct]]*tbl_Raw_Data[[#This Row],[Gross_Amount]]/100</f>
        <v>140.38650000000001</v>
      </c>
      <c r="W5663" s="6">
        <f>tbl_Raw_Data[[#This Row],[Gross_Amount]]-tbl_Raw_Data[[#This Row],[Discount_Amount]]</f>
        <v>795.52350000000001</v>
      </c>
      <c r="X5663" s="6">
        <f>tbl_Raw_Data[[#This Row],[Net_Amount_Before_Tax]]*tbl_Raw_Data[[#This Row],[Tax_Pct]]/100</f>
        <v>95.462819999999994</v>
      </c>
      <c r="Y5663" s="6">
        <f>tbl_Raw_Data[[#This Row],[Net_Amount_Before_Tax]]+tbl_Raw_Data[[#This Row],[Tax_Amount]]</f>
        <v>890.98631999999998</v>
      </c>
      <c r="Z5663" s="6">
        <f t="shared" si="444"/>
        <v>0</v>
      </c>
    </row>
    <row r="5664" spans="1:26" x14ac:dyDescent="0.3">
      <c r="A5664" s="23" t="s">
        <v>7770</v>
      </c>
      <c r="B5664" s="34">
        <v>45859</v>
      </c>
      <c r="C5664" s="23" t="s">
        <v>4182</v>
      </c>
      <c r="D5664" s="23" t="s">
        <v>142</v>
      </c>
      <c r="E5664" s="23" t="s">
        <v>81</v>
      </c>
      <c r="F5664" s="23">
        <v>380054</v>
      </c>
      <c r="G5664" s="23" t="s">
        <v>74</v>
      </c>
      <c r="H5664" s="23" t="s">
        <v>75</v>
      </c>
      <c r="I5664" s="23" t="s">
        <v>76</v>
      </c>
      <c r="J5664" s="23" t="s">
        <v>77</v>
      </c>
      <c r="K5664" s="23" t="s">
        <v>57</v>
      </c>
      <c r="L5664" s="23">
        <v>2</v>
      </c>
      <c r="M5664" s="23">
        <v>65.28</v>
      </c>
      <c r="N5664" s="23">
        <v>10</v>
      </c>
      <c r="O5664" s="23">
        <v>12</v>
      </c>
      <c r="P5664" s="23" t="s">
        <v>89</v>
      </c>
      <c r="Q5664" s="23" t="s">
        <v>34</v>
      </c>
      <c r="R5664" s="23">
        <f t="shared" si="440"/>
        <v>1</v>
      </c>
      <c r="S5664" s="23" t="str">
        <f t="shared" si="441"/>
        <v>ORD105663_20250721_CUST02335_MED008</v>
      </c>
      <c r="T5664" s="23">
        <f t="shared" si="442"/>
        <v>1</v>
      </c>
      <c r="U5664" s="6">
        <f t="shared" si="443"/>
        <v>130.56</v>
      </c>
      <c r="V5664" s="6">
        <f>tbl_Raw_Data[[#This Row],[Discount_Pct]]*tbl_Raw_Data[[#This Row],[Gross_Amount]]/100</f>
        <v>13.055999999999999</v>
      </c>
      <c r="W5664" s="6">
        <f>tbl_Raw_Data[[#This Row],[Gross_Amount]]-tbl_Raw_Data[[#This Row],[Discount_Amount]]</f>
        <v>117.504</v>
      </c>
      <c r="X5664" s="6">
        <f>tbl_Raw_Data[[#This Row],[Net_Amount_Before_Tax]]*tbl_Raw_Data[[#This Row],[Tax_Pct]]/100</f>
        <v>14.100479999999999</v>
      </c>
      <c r="Y5664" s="6">
        <f>tbl_Raw_Data[[#This Row],[Net_Amount_Before_Tax]]+tbl_Raw_Data[[#This Row],[Tax_Amount]]</f>
        <v>131.60448</v>
      </c>
      <c r="Z5664" s="6">
        <f t="shared" si="444"/>
        <v>3</v>
      </c>
    </row>
    <row r="5665" spans="1:26" x14ac:dyDescent="0.3">
      <c r="A5665" s="23" t="s">
        <v>7771</v>
      </c>
      <c r="B5665" s="34">
        <v>45977</v>
      </c>
      <c r="C5665" s="23" t="s">
        <v>6768</v>
      </c>
      <c r="D5665" s="23" t="s">
        <v>52</v>
      </c>
      <c r="E5665" s="23" t="s">
        <v>52</v>
      </c>
      <c r="F5665" s="23">
        <v>160036</v>
      </c>
      <c r="G5665" s="23" t="s">
        <v>82</v>
      </c>
      <c r="H5665" s="23" t="s">
        <v>83</v>
      </c>
      <c r="I5665" s="23" t="s">
        <v>84</v>
      </c>
      <c r="J5665" s="23" t="s">
        <v>85</v>
      </c>
      <c r="K5665" s="23" t="s">
        <v>24</v>
      </c>
      <c r="L5665" s="23">
        <v>4</v>
      </c>
      <c r="M5665" s="23">
        <v>288.3</v>
      </c>
      <c r="N5665" s="23">
        <v>15</v>
      </c>
      <c r="O5665" s="23">
        <v>12</v>
      </c>
      <c r="P5665" s="23" t="s">
        <v>58</v>
      </c>
      <c r="Q5665" s="23" t="s">
        <v>34</v>
      </c>
      <c r="R5665" s="23">
        <f t="shared" si="440"/>
        <v>1</v>
      </c>
      <c r="S5665" s="23" t="str">
        <f t="shared" si="441"/>
        <v>ORD105664_20251116_CUST03170_MED023</v>
      </c>
      <c r="T5665" s="23">
        <f t="shared" si="442"/>
        <v>1</v>
      </c>
      <c r="U5665" s="6">
        <f t="shared" si="443"/>
        <v>1153.2</v>
      </c>
      <c r="V5665" s="6">
        <f>tbl_Raw_Data[[#This Row],[Discount_Pct]]*tbl_Raw_Data[[#This Row],[Gross_Amount]]/100</f>
        <v>172.98</v>
      </c>
      <c r="W5665" s="6">
        <f>tbl_Raw_Data[[#This Row],[Gross_Amount]]-tbl_Raw_Data[[#This Row],[Discount_Amount]]</f>
        <v>980.22</v>
      </c>
      <c r="X5665" s="6">
        <f>tbl_Raw_Data[[#This Row],[Net_Amount_Before_Tax]]*tbl_Raw_Data[[#This Row],[Tax_Pct]]/100</f>
        <v>117.62639999999999</v>
      </c>
      <c r="Y5665" s="6">
        <f>tbl_Raw_Data[[#This Row],[Net_Amount_Before_Tax]]+tbl_Raw_Data[[#This Row],[Tax_Amount]]</f>
        <v>1097.8463999999999</v>
      </c>
      <c r="Z5665" s="6">
        <f t="shared" si="444"/>
        <v>3</v>
      </c>
    </row>
    <row r="5666" spans="1:26" x14ac:dyDescent="0.3">
      <c r="A5666" s="23" t="s">
        <v>7772</v>
      </c>
      <c r="B5666" s="34">
        <v>45770</v>
      </c>
      <c r="C5666" s="23" t="s">
        <v>989</v>
      </c>
      <c r="D5666" s="23" t="s">
        <v>159</v>
      </c>
      <c r="E5666" s="23" t="s">
        <v>47</v>
      </c>
      <c r="F5666" s="23">
        <v>400001</v>
      </c>
      <c r="G5666" s="23" t="s">
        <v>53</v>
      </c>
      <c r="H5666" s="23" t="s">
        <v>54</v>
      </c>
      <c r="I5666" s="23" t="s">
        <v>55</v>
      </c>
      <c r="J5666" s="23" t="s">
        <v>56</v>
      </c>
      <c r="K5666" s="23" t="s">
        <v>57</v>
      </c>
      <c r="L5666" s="23">
        <v>1</v>
      </c>
      <c r="M5666" s="23">
        <v>53.05</v>
      </c>
      <c r="N5666" s="23">
        <v>5</v>
      </c>
      <c r="O5666" s="23">
        <v>5</v>
      </c>
      <c r="P5666" s="23" t="s">
        <v>58</v>
      </c>
      <c r="Q5666" s="23" t="s">
        <v>44</v>
      </c>
      <c r="R5666" s="23">
        <f t="shared" si="440"/>
        <v>1</v>
      </c>
      <c r="S5666" s="23" t="str">
        <f t="shared" si="441"/>
        <v>ORD105665_20250423_CUST01679_MED020</v>
      </c>
      <c r="T5666" s="23">
        <f t="shared" si="442"/>
        <v>1</v>
      </c>
      <c r="U5666" s="6">
        <f t="shared" si="443"/>
        <v>53.05</v>
      </c>
      <c r="V5666" s="6">
        <f>tbl_Raw_Data[[#This Row],[Discount_Pct]]*tbl_Raw_Data[[#This Row],[Gross_Amount]]/100</f>
        <v>2.6524999999999999</v>
      </c>
      <c r="W5666" s="6">
        <f>tbl_Raw_Data[[#This Row],[Gross_Amount]]-tbl_Raw_Data[[#This Row],[Discount_Amount]]</f>
        <v>50.397499999999994</v>
      </c>
      <c r="X5666" s="6">
        <f>tbl_Raw_Data[[#This Row],[Net_Amount_Before_Tax]]*tbl_Raw_Data[[#This Row],[Tax_Pct]]/100</f>
        <v>2.5198749999999994</v>
      </c>
      <c r="Y5666" s="6">
        <f>tbl_Raw_Data[[#This Row],[Net_Amount_Before_Tax]]+tbl_Raw_Data[[#This Row],[Tax_Amount]]</f>
        <v>52.917374999999993</v>
      </c>
      <c r="Z5666" s="6">
        <f t="shared" si="444"/>
        <v>1</v>
      </c>
    </row>
    <row r="5667" spans="1:26" x14ac:dyDescent="0.3">
      <c r="A5667" s="23" t="s">
        <v>7773</v>
      </c>
      <c r="B5667" s="34">
        <v>45653</v>
      </c>
      <c r="C5667" s="23" t="s">
        <v>1215</v>
      </c>
      <c r="D5667" s="23" t="s">
        <v>183</v>
      </c>
      <c r="E5667" s="23" t="s">
        <v>184</v>
      </c>
      <c r="F5667" s="23">
        <v>122018</v>
      </c>
      <c r="G5667" s="23" t="s">
        <v>61</v>
      </c>
      <c r="H5667" s="23" t="s">
        <v>62</v>
      </c>
      <c r="I5667" s="23" t="s">
        <v>63</v>
      </c>
      <c r="J5667" s="23" t="s">
        <v>64</v>
      </c>
      <c r="K5667" s="23" t="s">
        <v>57</v>
      </c>
      <c r="L5667" s="23">
        <v>1</v>
      </c>
      <c r="M5667" s="23">
        <v>124.45</v>
      </c>
      <c r="N5667" s="23">
        <v>10</v>
      </c>
      <c r="O5667" s="23">
        <v>18</v>
      </c>
      <c r="P5667" s="23" t="s">
        <v>25</v>
      </c>
      <c r="Q5667" s="23" t="s">
        <v>26</v>
      </c>
      <c r="R5667" s="23">
        <f t="shared" si="440"/>
        <v>1</v>
      </c>
      <c r="S5667" s="23" t="str">
        <f t="shared" si="441"/>
        <v>ORD105666_20241227_CUST01491_MED004</v>
      </c>
      <c r="T5667" s="23">
        <f t="shared" si="442"/>
        <v>1</v>
      </c>
      <c r="U5667" s="6">
        <f t="shared" si="443"/>
        <v>124.45</v>
      </c>
      <c r="V5667" s="6">
        <f>tbl_Raw_Data[[#This Row],[Discount_Pct]]*tbl_Raw_Data[[#This Row],[Gross_Amount]]/100</f>
        <v>12.445</v>
      </c>
      <c r="W5667" s="6">
        <f>tbl_Raw_Data[[#This Row],[Gross_Amount]]-tbl_Raw_Data[[#This Row],[Discount_Amount]]</f>
        <v>112.005</v>
      </c>
      <c r="X5667" s="6">
        <f>tbl_Raw_Data[[#This Row],[Net_Amount_Before_Tax]]*tbl_Raw_Data[[#This Row],[Tax_Pct]]/100</f>
        <v>20.160899999999998</v>
      </c>
      <c r="Y5667" s="6">
        <f>tbl_Raw_Data[[#This Row],[Net_Amount_Before_Tax]]+tbl_Raw_Data[[#This Row],[Tax_Amount]]</f>
        <v>132.16589999999999</v>
      </c>
      <c r="Z5667" s="6">
        <f t="shared" si="444"/>
        <v>3</v>
      </c>
    </row>
    <row r="5668" spans="1:26" x14ac:dyDescent="0.3">
      <c r="A5668" s="23" t="s">
        <v>7774</v>
      </c>
      <c r="B5668" s="34">
        <v>45912</v>
      </c>
      <c r="C5668" s="23" t="s">
        <v>4135</v>
      </c>
      <c r="D5668" s="23" t="s">
        <v>80</v>
      </c>
      <c r="E5668" s="23" t="s">
        <v>81</v>
      </c>
      <c r="F5668" s="23">
        <v>395010</v>
      </c>
      <c r="G5668" s="23" t="s">
        <v>61</v>
      </c>
      <c r="H5668" s="23" t="s">
        <v>62</v>
      </c>
      <c r="I5668" s="23" t="s">
        <v>63</v>
      </c>
      <c r="J5668" s="23" t="s">
        <v>64</v>
      </c>
      <c r="K5668" s="23" t="s">
        <v>57</v>
      </c>
      <c r="L5668" s="23">
        <v>1</v>
      </c>
      <c r="M5668" s="23">
        <v>113.28</v>
      </c>
      <c r="N5668" s="23">
        <v>10</v>
      </c>
      <c r="O5668" s="23">
        <v>5</v>
      </c>
      <c r="P5668" s="23" t="s">
        <v>25</v>
      </c>
      <c r="Q5668" s="23" t="s">
        <v>90</v>
      </c>
      <c r="R5668" s="23">
        <f t="shared" si="440"/>
        <v>1</v>
      </c>
      <c r="S5668" s="23" t="str">
        <f t="shared" si="441"/>
        <v>ORD105667_20250912_CUST01562_MED004</v>
      </c>
      <c r="T5668" s="23">
        <f t="shared" si="442"/>
        <v>1</v>
      </c>
      <c r="U5668" s="6">
        <f t="shared" si="443"/>
        <v>113.28</v>
      </c>
      <c r="V5668" s="6">
        <f>tbl_Raw_Data[[#This Row],[Discount_Pct]]*tbl_Raw_Data[[#This Row],[Gross_Amount]]/100</f>
        <v>11.327999999999999</v>
      </c>
      <c r="W5668" s="6">
        <f>tbl_Raw_Data[[#This Row],[Gross_Amount]]-tbl_Raw_Data[[#This Row],[Discount_Amount]]</f>
        <v>101.952</v>
      </c>
      <c r="X5668" s="6">
        <f>tbl_Raw_Data[[#This Row],[Net_Amount_Before_Tax]]*tbl_Raw_Data[[#This Row],[Tax_Pct]]/100</f>
        <v>5.0975999999999999</v>
      </c>
      <c r="Y5668" s="6">
        <f>tbl_Raw_Data[[#This Row],[Net_Amount_Before_Tax]]+tbl_Raw_Data[[#This Row],[Tax_Amount]]</f>
        <v>107.0496</v>
      </c>
      <c r="Z5668" s="6">
        <f t="shared" si="444"/>
        <v>0</v>
      </c>
    </row>
    <row r="5669" spans="1:26" x14ac:dyDescent="0.3">
      <c r="A5669" s="23" t="s">
        <v>7775</v>
      </c>
      <c r="B5669" s="34">
        <v>45898</v>
      </c>
      <c r="C5669" s="23" t="s">
        <v>5170</v>
      </c>
      <c r="D5669" s="23" t="s">
        <v>80</v>
      </c>
      <c r="E5669" s="23" t="s">
        <v>81</v>
      </c>
      <c r="F5669" s="23">
        <v>395003</v>
      </c>
      <c r="G5669" s="23" t="s">
        <v>39</v>
      </c>
      <c r="H5669" s="23" t="s">
        <v>40</v>
      </c>
      <c r="I5669" s="23" t="s">
        <v>41</v>
      </c>
      <c r="J5669" s="23" t="s">
        <v>42</v>
      </c>
      <c r="K5669" s="23" t="s">
        <v>24</v>
      </c>
      <c r="L5669" s="23">
        <v>3</v>
      </c>
      <c r="M5669" s="23">
        <v>32.31</v>
      </c>
      <c r="N5669" s="23">
        <v>15</v>
      </c>
      <c r="O5669" s="23">
        <v>12</v>
      </c>
      <c r="P5669" s="23" t="s">
        <v>58</v>
      </c>
      <c r="Q5669" s="23" t="s">
        <v>34</v>
      </c>
      <c r="R5669" s="23">
        <f t="shared" si="440"/>
        <v>1</v>
      </c>
      <c r="S5669" s="23" t="str">
        <f t="shared" si="441"/>
        <v>ORD105668_20250829_CUST01869_MED001</v>
      </c>
      <c r="T5669" s="23">
        <f t="shared" si="442"/>
        <v>1</v>
      </c>
      <c r="U5669" s="6">
        <f t="shared" si="443"/>
        <v>96.93</v>
      </c>
      <c r="V5669" s="6">
        <f>tbl_Raw_Data[[#This Row],[Discount_Pct]]*tbl_Raw_Data[[#This Row],[Gross_Amount]]/100</f>
        <v>14.5395</v>
      </c>
      <c r="W5669" s="6">
        <f>tbl_Raw_Data[[#This Row],[Gross_Amount]]-tbl_Raw_Data[[#This Row],[Discount_Amount]]</f>
        <v>82.390500000000003</v>
      </c>
      <c r="X5669" s="6">
        <f>tbl_Raw_Data[[#This Row],[Net_Amount_Before_Tax]]*tbl_Raw_Data[[#This Row],[Tax_Pct]]/100</f>
        <v>9.8868600000000004</v>
      </c>
      <c r="Y5669" s="6">
        <f>tbl_Raw_Data[[#This Row],[Net_Amount_Before_Tax]]+tbl_Raw_Data[[#This Row],[Tax_Amount]]</f>
        <v>92.277360000000002</v>
      </c>
      <c r="Z5669" s="6">
        <f t="shared" si="444"/>
        <v>4</v>
      </c>
    </row>
    <row r="5670" spans="1:26" x14ac:dyDescent="0.3">
      <c r="A5670" s="23" t="s">
        <v>7776</v>
      </c>
      <c r="B5670" s="34">
        <v>45707</v>
      </c>
      <c r="C5670" s="23" t="s">
        <v>860</v>
      </c>
      <c r="D5670" s="23" t="s">
        <v>52</v>
      </c>
      <c r="E5670" s="23" t="s">
        <v>52</v>
      </c>
      <c r="F5670" s="23">
        <v>160001</v>
      </c>
      <c r="G5670" s="23" t="s">
        <v>48</v>
      </c>
      <c r="H5670" s="23" t="s">
        <v>49</v>
      </c>
      <c r="I5670" s="23" t="s">
        <v>50</v>
      </c>
      <c r="J5670" s="23" t="s">
        <v>23</v>
      </c>
      <c r="K5670" s="23" t="s">
        <v>24</v>
      </c>
      <c r="L5670" s="23">
        <v>1</v>
      </c>
      <c r="M5670" s="23">
        <v>98.59</v>
      </c>
      <c r="N5670" s="23">
        <v>0</v>
      </c>
      <c r="O5670" s="23">
        <v>18</v>
      </c>
      <c r="P5670" s="23" t="s">
        <v>25</v>
      </c>
      <c r="Q5670" s="23" t="s">
        <v>26</v>
      </c>
      <c r="R5670" s="23">
        <f t="shared" si="440"/>
        <v>1</v>
      </c>
      <c r="S5670" s="23" t="str">
        <f t="shared" si="441"/>
        <v>ORD105669_20250219_CUST00691_MED028</v>
      </c>
      <c r="T5670" s="23">
        <f t="shared" si="442"/>
        <v>1</v>
      </c>
      <c r="U5670" s="6">
        <f t="shared" si="443"/>
        <v>98.59</v>
      </c>
      <c r="V5670" s="6">
        <f>tbl_Raw_Data[[#This Row],[Discount_Pct]]*tbl_Raw_Data[[#This Row],[Gross_Amount]]/100</f>
        <v>0</v>
      </c>
      <c r="W5670" s="6">
        <f>tbl_Raw_Data[[#This Row],[Gross_Amount]]-tbl_Raw_Data[[#This Row],[Discount_Amount]]</f>
        <v>98.59</v>
      </c>
      <c r="X5670" s="6">
        <f>tbl_Raw_Data[[#This Row],[Net_Amount_Before_Tax]]*tbl_Raw_Data[[#This Row],[Tax_Pct]]/100</f>
        <v>17.746200000000002</v>
      </c>
      <c r="Y5670" s="6">
        <f>tbl_Raw_Data[[#This Row],[Net_Amount_Before_Tax]]+tbl_Raw_Data[[#This Row],[Tax_Amount]]</f>
        <v>116.33620000000001</v>
      </c>
      <c r="Z5670" s="6">
        <f t="shared" si="444"/>
        <v>3</v>
      </c>
    </row>
    <row r="5671" spans="1:26" x14ac:dyDescent="0.3">
      <c r="A5671" s="23" t="s">
        <v>7777</v>
      </c>
      <c r="B5671" s="34">
        <v>45785</v>
      </c>
      <c r="C5671" s="23" t="s">
        <v>7778</v>
      </c>
      <c r="D5671" s="23" t="s">
        <v>123</v>
      </c>
      <c r="E5671" s="23" t="s">
        <v>101</v>
      </c>
      <c r="F5671" s="23">
        <v>226024</v>
      </c>
      <c r="G5671" s="23" t="s">
        <v>39</v>
      </c>
      <c r="H5671" s="23" t="s">
        <v>40</v>
      </c>
      <c r="I5671" s="23" t="s">
        <v>41</v>
      </c>
      <c r="J5671" s="23" t="s">
        <v>42</v>
      </c>
      <c r="K5671" s="23" t="s">
        <v>24</v>
      </c>
      <c r="L5671" s="23">
        <v>1</v>
      </c>
      <c r="M5671" s="23">
        <v>28.4</v>
      </c>
      <c r="N5671" s="23">
        <v>10</v>
      </c>
      <c r="O5671" s="23">
        <v>12</v>
      </c>
      <c r="P5671" s="23" t="s">
        <v>43</v>
      </c>
      <c r="Q5671" s="23" t="s">
        <v>34</v>
      </c>
      <c r="R5671" s="23">
        <f t="shared" si="440"/>
        <v>1</v>
      </c>
      <c r="S5671" s="23" t="str">
        <f t="shared" si="441"/>
        <v>ORD105670_20250508_CUST01710_MED001</v>
      </c>
      <c r="T5671" s="23">
        <f t="shared" si="442"/>
        <v>1</v>
      </c>
      <c r="U5671" s="6">
        <f t="shared" si="443"/>
        <v>28.4</v>
      </c>
      <c r="V5671" s="6">
        <f>tbl_Raw_Data[[#This Row],[Discount_Pct]]*tbl_Raw_Data[[#This Row],[Gross_Amount]]/100</f>
        <v>2.84</v>
      </c>
      <c r="W5671" s="6">
        <f>tbl_Raw_Data[[#This Row],[Gross_Amount]]-tbl_Raw_Data[[#This Row],[Discount_Amount]]</f>
        <v>25.56</v>
      </c>
      <c r="X5671" s="6">
        <f>tbl_Raw_Data[[#This Row],[Net_Amount_Before_Tax]]*tbl_Raw_Data[[#This Row],[Tax_Pct]]/100</f>
        <v>3.0671999999999997</v>
      </c>
      <c r="Y5671" s="6">
        <f>tbl_Raw_Data[[#This Row],[Net_Amount_Before_Tax]]+tbl_Raw_Data[[#This Row],[Tax_Amount]]</f>
        <v>28.627199999999998</v>
      </c>
      <c r="Z5671" s="6">
        <f t="shared" si="444"/>
        <v>1</v>
      </c>
    </row>
    <row r="5672" spans="1:26" x14ac:dyDescent="0.3">
      <c r="A5672" s="23" t="s">
        <v>7779</v>
      </c>
      <c r="B5672" s="34">
        <v>45596</v>
      </c>
      <c r="C5672" s="23" t="s">
        <v>7110</v>
      </c>
      <c r="D5672" s="23" t="s">
        <v>142</v>
      </c>
      <c r="E5672" s="23" t="s">
        <v>81</v>
      </c>
      <c r="F5672" s="23">
        <v>380015</v>
      </c>
      <c r="G5672" s="23" t="s">
        <v>68</v>
      </c>
      <c r="H5672" s="23" t="s">
        <v>69</v>
      </c>
      <c r="I5672" s="23" t="s">
        <v>55</v>
      </c>
      <c r="J5672" s="23" t="s">
        <v>56</v>
      </c>
      <c r="K5672" s="23" t="s">
        <v>24</v>
      </c>
      <c r="L5672" s="23">
        <v>2</v>
      </c>
      <c r="M5672" s="23">
        <v>24.65</v>
      </c>
      <c r="N5672" s="23">
        <v>0</v>
      </c>
      <c r="O5672" s="23">
        <v>5</v>
      </c>
      <c r="P5672" s="23" t="s">
        <v>33</v>
      </c>
      <c r="Q5672" s="23" t="s">
        <v>34</v>
      </c>
      <c r="R5672" s="23">
        <f t="shared" si="440"/>
        <v>1</v>
      </c>
      <c r="S5672" s="23" t="str">
        <f t="shared" si="441"/>
        <v>ORD105671_20241031_CUST02910_MED003</v>
      </c>
      <c r="T5672" s="23">
        <f t="shared" si="442"/>
        <v>1</v>
      </c>
      <c r="U5672" s="6">
        <f t="shared" si="443"/>
        <v>49.3</v>
      </c>
      <c r="V5672" s="6">
        <f>tbl_Raw_Data[[#This Row],[Discount_Pct]]*tbl_Raw_Data[[#This Row],[Gross_Amount]]/100</f>
        <v>0</v>
      </c>
      <c r="W5672" s="6">
        <f>tbl_Raw_Data[[#This Row],[Gross_Amount]]-tbl_Raw_Data[[#This Row],[Discount_Amount]]</f>
        <v>49.3</v>
      </c>
      <c r="X5672" s="6">
        <f>tbl_Raw_Data[[#This Row],[Net_Amount_Before_Tax]]*tbl_Raw_Data[[#This Row],[Tax_Pct]]/100</f>
        <v>2.4649999999999999</v>
      </c>
      <c r="Y5672" s="6">
        <f>tbl_Raw_Data[[#This Row],[Net_Amount_Before_Tax]]+tbl_Raw_Data[[#This Row],[Tax_Amount]]</f>
        <v>51.765000000000001</v>
      </c>
      <c r="Z5672" s="6">
        <f t="shared" si="444"/>
        <v>2</v>
      </c>
    </row>
    <row r="5673" spans="1:26" x14ac:dyDescent="0.3">
      <c r="A5673" s="23" t="s">
        <v>7779</v>
      </c>
      <c r="B5673" s="34">
        <v>46005</v>
      </c>
      <c r="C5673" s="23" t="s">
        <v>2203</v>
      </c>
      <c r="D5673" s="23" t="s">
        <v>183</v>
      </c>
      <c r="E5673" s="23" t="s">
        <v>184</v>
      </c>
      <c r="F5673" s="23">
        <v>122001</v>
      </c>
      <c r="G5673" s="23" t="s">
        <v>74</v>
      </c>
      <c r="H5673" s="23" t="s">
        <v>75</v>
      </c>
      <c r="I5673" s="23" t="s">
        <v>76</v>
      </c>
      <c r="J5673" s="23" t="s">
        <v>77</v>
      </c>
      <c r="K5673" s="23" t="s">
        <v>57</v>
      </c>
      <c r="L5673" s="23">
        <v>1</v>
      </c>
      <c r="M5673" s="23">
        <v>70.459999999999994</v>
      </c>
      <c r="N5673" s="23">
        <v>5</v>
      </c>
      <c r="O5673" s="23">
        <v>5</v>
      </c>
      <c r="P5673" s="23" t="s">
        <v>43</v>
      </c>
      <c r="Q5673" s="23" t="s">
        <v>34</v>
      </c>
      <c r="R5673" s="23">
        <f t="shared" si="440"/>
        <v>1</v>
      </c>
      <c r="S5673" s="23" t="str">
        <f t="shared" si="441"/>
        <v>ORD105671_20251214_CUST01941_MED008</v>
      </c>
      <c r="T5673" s="23">
        <f t="shared" si="442"/>
        <v>1</v>
      </c>
      <c r="U5673" s="6">
        <f t="shared" si="443"/>
        <v>70.459999999999994</v>
      </c>
      <c r="V5673" s="6">
        <f>tbl_Raw_Data[[#This Row],[Discount_Pct]]*tbl_Raw_Data[[#This Row],[Gross_Amount]]/100</f>
        <v>3.5229999999999997</v>
      </c>
      <c r="W5673" s="6">
        <f>tbl_Raw_Data[[#This Row],[Gross_Amount]]-tbl_Raw_Data[[#This Row],[Discount_Amount]]</f>
        <v>66.936999999999998</v>
      </c>
      <c r="X5673" s="6">
        <f>tbl_Raw_Data[[#This Row],[Net_Amount_Before_Tax]]*tbl_Raw_Data[[#This Row],[Tax_Pct]]/100</f>
        <v>3.3468499999999999</v>
      </c>
      <c r="Y5673" s="6">
        <f>tbl_Raw_Data[[#This Row],[Net_Amount_Before_Tax]]+tbl_Raw_Data[[#This Row],[Tax_Amount]]</f>
        <v>70.283850000000001</v>
      </c>
      <c r="Z5673" s="6">
        <f t="shared" si="444"/>
        <v>4</v>
      </c>
    </row>
    <row r="5674" spans="1:26" x14ac:dyDescent="0.3">
      <c r="A5674" s="23" t="s">
        <v>7780</v>
      </c>
      <c r="B5674" s="34">
        <v>45499</v>
      </c>
      <c r="C5674" s="23" t="s">
        <v>2593</v>
      </c>
      <c r="D5674" s="23" t="s">
        <v>72</v>
      </c>
      <c r="E5674" s="23" t="s">
        <v>73</v>
      </c>
      <c r="F5674" s="23">
        <v>302019</v>
      </c>
      <c r="G5674" s="23" t="s">
        <v>53</v>
      </c>
      <c r="H5674" s="23" t="s">
        <v>54</v>
      </c>
      <c r="I5674" s="23" t="s">
        <v>55</v>
      </c>
      <c r="J5674" s="23" t="s">
        <v>56</v>
      </c>
      <c r="K5674" s="23" t="s">
        <v>57</v>
      </c>
      <c r="L5674" s="23">
        <v>2</v>
      </c>
      <c r="M5674" s="23">
        <v>60.63</v>
      </c>
      <c r="N5674" s="23">
        <v>0</v>
      </c>
      <c r="O5674" s="23">
        <v>12</v>
      </c>
      <c r="P5674" s="23" t="s">
        <v>43</v>
      </c>
      <c r="Q5674" s="23" t="s">
        <v>34</v>
      </c>
      <c r="R5674" s="23">
        <f t="shared" si="440"/>
        <v>1</v>
      </c>
      <c r="S5674" s="23" t="str">
        <f t="shared" si="441"/>
        <v>ORD105673_20240726_CUST01226_MED020</v>
      </c>
      <c r="T5674" s="23">
        <f t="shared" si="442"/>
        <v>1</v>
      </c>
      <c r="U5674" s="6">
        <f t="shared" si="443"/>
        <v>121.26</v>
      </c>
      <c r="V5674" s="6">
        <f>tbl_Raw_Data[[#This Row],[Discount_Pct]]*tbl_Raw_Data[[#This Row],[Gross_Amount]]/100</f>
        <v>0</v>
      </c>
      <c r="W5674" s="6">
        <f>tbl_Raw_Data[[#This Row],[Gross_Amount]]-tbl_Raw_Data[[#This Row],[Discount_Amount]]</f>
        <v>121.26</v>
      </c>
      <c r="X5674" s="6">
        <f>tbl_Raw_Data[[#This Row],[Net_Amount_Before_Tax]]*tbl_Raw_Data[[#This Row],[Tax_Pct]]/100</f>
        <v>14.551200000000001</v>
      </c>
      <c r="Y5674" s="6">
        <f>tbl_Raw_Data[[#This Row],[Net_Amount_Before_Tax]]+tbl_Raw_Data[[#This Row],[Tax_Amount]]</f>
        <v>135.81120000000001</v>
      </c>
      <c r="Z5674" s="6">
        <f t="shared" si="444"/>
        <v>3</v>
      </c>
    </row>
    <row r="5675" spans="1:26" x14ac:dyDescent="0.3">
      <c r="A5675" s="23" t="s">
        <v>7781</v>
      </c>
      <c r="B5675" s="34">
        <v>45372</v>
      </c>
      <c r="C5675" s="23" t="s">
        <v>7782</v>
      </c>
      <c r="D5675" s="23" t="s">
        <v>19</v>
      </c>
      <c r="E5675" s="23" t="s">
        <v>19</v>
      </c>
      <c r="F5675" s="23">
        <v>110001</v>
      </c>
      <c r="G5675" s="23" t="s">
        <v>94</v>
      </c>
      <c r="H5675" s="23" t="s">
        <v>95</v>
      </c>
      <c r="I5675" s="23" t="s">
        <v>84</v>
      </c>
      <c r="J5675" s="23" t="s">
        <v>42</v>
      </c>
      <c r="K5675" s="23" t="s">
        <v>24</v>
      </c>
      <c r="L5675" s="23">
        <v>2</v>
      </c>
      <c r="M5675" s="23">
        <v>90.77</v>
      </c>
      <c r="N5675" s="23">
        <v>5</v>
      </c>
      <c r="O5675" s="23">
        <v>5</v>
      </c>
      <c r="P5675" s="23" t="s">
        <v>89</v>
      </c>
      <c r="Q5675" s="23" t="s">
        <v>26</v>
      </c>
      <c r="R5675" s="23">
        <f t="shared" si="440"/>
        <v>1</v>
      </c>
      <c r="S5675" s="23" t="str">
        <f t="shared" si="441"/>
        <v>ORD105674_20240321_CUST03020_MED021</v>
      </c>
      <c r="T5675" s="23">
        <f t="shared" si="442"/>
        <v>1</v>
      </c>
      <c r="U5675" s="6">
        <f t="shared" si="443"/>
        <v>181.54</v>
      </c>
      <c r="V5675" s="6">
        <f>tbl_Raw_Data[[#This Row],[Discount_Pct]]*tbl_Raw_Data[[#This Row],[Gross_Amount]]/100</f>
        <v>9.077</v>
      </c>
      <c r="W5675" s="6">
        <f>tbl_Raw_Data[[#This Row],[Gross_Amount]]-tbl_Raw_Data[[#This Row],[Discount_Amount]]</f>
        <v>172.46299999999999</v>
      </c>
      <c r="X5675" s="6">
        <f>tbl_Raw_Data[[#This Row],[Net_Amount_Before_Tax]]*tbl_Raw_Data[[#This Row],[Tax_Pct]]/100</f>
        <v>8.623149999999999</v>
      </c>
      <c r="Y5675" s="6">
        <f>tbl_Raw_Data[[#This Row],[Net_Amount_Before_Tax]]+tbl_Raw_Data[[#This Row],[Tax_Amount]]</f>
        <v>181.08615</v>
      </c>
      <c r="Z5675" s="6">
        <f t="shared" si="444"/>
        <v>1</v>
      </c>
    </row>
    <row r="5676" spans="1:26" x14ac:dyDescent="0.3">
      <c r="A5676" s="23" t="s">
        <v>7783</v>
      </c>
      <c r="B5676" s="34">
        <v>45757</v>
      </c>
      <c r="C5676" s="23" t="s">
        <v>3030</v>
      </c>
      <c r="D5676" s="23" t="s">
        <v>52</v>
      </c>
      <c r="E5676" s="23" t="s">
        <v>52</v>
      </c>
      <c r="F5676" s="23">
        <v>160019</v>
      </c>
      <c r="G5676" s="23" t="s">
        <v>68</v>
      </c>
      <c r="H5676" s="23" t="s">
        <v>69</v>
      </c>
      <c r="I5676" s="23" t="s">
        <v>55</v>
      </c>
      <c r="J5676" s="23" t="s">
        <v>56</v>
      </c>
      <c r="K5676" s="23" t="s">
        <v>24</v>
      </c>
      <c r="L5676" s="23">
        <v>2</v>
      </c>
      <c r="M5676" s="23">
        <v>28.38</v>
      </c>
      <c r="N5676" s="23">
        <v>15</v>
      </c>
      <c r="O5676" s="23">
        <v>5</v>
      </c>
      <c r="P5676" s="23" t="s">
        <v>25</v>
      </c>
      <c r="Q5676" s="23" t="s">
        <v>44</v>
      </c>
      <c r="R5676" s="23">
        <f t="shared" si="440"/>
        <v>1</v>
      </c>
      <c r="S5676" s="23" t="str">
        <f t="shared" si="441"/>
        <v>ORD105675_20250410_CUST00067_MED003</v>
      </c>
      <c r="T5676" s="23">
        <f t="shared" si="442"/>
        <v>1</v>
      </c>
      <c r="U5676" s="6">
        <f t="shared" si="443"/>
        <v>56.76</v>
      </c>
      <c r="V5676" s="6">
        <f>tbl_Raw_Data[[#This Row],[Discount_Pct]]*tbl_Raw_Data[[#This Row],[Gross_Amount]]/100</f>
        <v>8.5139999999999993</v>
      </c>
      <c r="W5676" s="6">
        <f>tbl_Raw_Data[[#This Row],[Gross_Amount]]-tbl_Raw_Data[[#This Row],[Discount_Amount]]</f>
        <v>48.245999999999995</v>
      </c>
      <c r="X5676" s="6">
        <f>tbl_Raw_Data[[#This Row],[Net_Amount_Before_Tax]]*tbl_Raw_Data[[#This Row],[Tax_Pct]]/100</f>
        <v>2.4122999999999997</v>
      </c>
      <c r="Y5676" s="6">
        <f>tbl_Raw_Data[[#This Row],[Net_Amount_Before_Tax]]+tbl_Raw_Data[[#This Row],[Tax_Amount]]</f>
        <v>50.658299999999997</v>
      </c>
      <c r="Z5676" s="6">
        <f t="shared" si="444"/>
        <v>2</v>
      </c>
    </row>
    <row r="5677" spans="1:26" x14ac:dyDescent="0.3">
      <c r="A5677" s="23" t="s">
        <v>7784</v>
      </c>
      <c r="B5677" s="34">
        <v>45594</v>
      </c>
      <c r="C5677" s="23" t="s">
        <v>279</v>
      </c>
      <c r="D5677" s="23" t="s">
        <v>123</v>
      </c>
      <c r="E5677" s="23" t="s">
        <v>101</v>
      </c>
      <c r="F5677" s="23">
        <v>226016</v>
      </c>
      <c r="G5677" s="23" t="s">
        <v>132</v>
      </c>
      <c r="H5677" s="23" t="s">
        <v>133</v>
      </c>
      <c r="I5677" s="23" t="s">
        <v>134</v>
      </c>
      <c r="J5677" s="23" t="s">
        <v>135</v>
      </c>
      <c r="K5677" s="23" t="s">
        <v>57</v>
      </c>
      <c r="L5677" s="23">
        <v>1</v>
      </c>
      <c r="M5677" s="23">
        <v>68.16</v>
      </c>
      <c r="N5677" s="23">
        <v>20</v>
      </c>
      <c r="O5677" s="23">
        <v>5</v>
      </c>
      <c r="P5677" s="23" t="s">
        <v>65</v>
      </c>
      <c r="Q5677" s="23" t="s">
        <v>90</v>
      </c>
      <c r="R5677" s="23">
        <f t="shared" si="440"/>
        <v>1</v>
      </c>
      <c r="S5677" s="23" t="str">
        <f t="shared" si="441"/>
        <v>ORD105676_20241029_CUST01482_MED007</v>
      </c>
      <c r="T5677" s="23">
        <f t="shared" si="442"/>
        <v>1</v>
      </c>
      <c r="U5677" s="6">
        <f t="shared" si="443"/>
        <v>68.16</v>
      </c>
      <c r="V5677" s="6">
        <f>tbl_Raw_Data[[#This Row],[Discount_Pct]]*tbl_Raw_Data[[#This Row],[Gross_Amount]]/100</f>
        <v>13.631999999999998</v>
      </c>
      <c r="W5677" s="6">
        <f>tbl_Raw_Data[[#This Row],[Gross_Amount]]-tbl_Raw_Data[[#This Row],[Discount_Amount]]</f>
        <v>54.527999999999999</v>
      </c>
      <c r="X5677" s="6">
        <f>tbl_Raw_Data[[#This Row],[Net_Amount_Before_Tax]]*tbl_Raw_Data[[#This Row],[Tax_Pct]]/100</f>
        <v>2.7263999999999999</v>
      </c>
      <c r="Y5677" s="6">
        <f>tbl_Raw_Data[[#This Row],[Net_Amount_Before_Tax]]+tbl_Raw_Data[[#This Row],[Tax_Amount]]</f>
        <v>57.254399999999997</v>
      </c>
      <c r="Z5677" s="6">
        <f t="shared" si="444"/>
        <v>3</v>
      </c>
    </row>
    <row r="5678" spans="1:26" x14ac:dyDescent="0.3">
      <c r="A5678" s="23" t="s">
        <v>7784</v>
      </c>
      <c r="B5678" s="34">
        <v>45883</v>
      </c>
      <c r="C5678" s="23" t="s">
        <v>6259</v>
      </c>
      <c r="D5678" s="23" t="s">
        <v>142</v>
      </c>
      <c r="E5678" s="23" t="s">
        <v>81</v>
      </c>
      <c r="F5678" s="23">
        <v>380054</v>
      </c>
      <c r="G5678" s="23" t="s">
        <v>132</v>
      </c>
      <c r="H5678" s="23" t="s">
        <v>133</v>
      </c>
      <c r="I5678" s="23" t="s">
        <v>134</v>
      </c>
      <c r="J5678" s="23" t="s">
        <v>135</v>
      </c>
      <c r="K5678" s="23" t="s">
        <v>57</v>
      </c>
      <c r="L5678" s="23">
        <v>1</v>
      </c>
      <c r="M5678" s="23">
        <v>68.09</v>
      </c>
      <c r="N5678" s="23">
        <v>5</v>
      </c>
      <c r="O5678" s="23">
        <v>5</v>
      </c>
      <c r="P5678" s="23" t="s">
        <v>65</v>
      </c>
      <c r="Q5678" s="23" t="s">
        <v>34</v>
      </c>
      <c r="R5678" s="23">
        <f t="shared" si="440"/>
        <v>1</v>
      </c>
      <c r="S5678" s="23" t="str">
        <f t="shared" si="441"/>
        <v>ORD105676_20250814_CUST02377_MED007</v>
      </c>
      <c r="T5678" s="23">
        <f t="shared" si="442"/>
        <v>1</v>
      </c>
      <c r="U5678" s="6">
        <f t="shared" si="443"/>
        <v>68.09</v>
      </c>
      <c r="V5678" s="6">
        <f>tbl_Raw_Data[[#This Row],[Discount_Pct]]*tbl_Raw_Data[[#This Row],[Gross_Amount]]/100</f>
        <v>3.4045000000000005</v>
      </c>
      <c r="W5678" s="6">
        <f>tbl_Raw_Data[[#This Row],[Gross_Amount]]-tbl_Raw_Data[[#This Row],[Discount_Amount]]</f>
        <v>64.685500000000005</v>
      </c>
      <c r="X5678" s="6">
        <f>tbl_Raw_Data[[#This Row],[Net_Amount_Before_Tax]]*tbl_Raw_Data[[#This Row],[Tax_Pct]]/100</f>
        <v>3.2342750000000002</v>
      </c>
      <c r="Y5678" s="6">
        <f>tbl_Raw_Data[[#This Row],[Net_Amount_Before_Tax]]+tbl_Raw_Data[[#This Row],[Tax_Amount]]</f>
        <v>67.919775000000001</v>
      </c>
      <c r="Z5678" s="6">
        <f t="shared" si="444"/>
        <v>1</v>
      </c>
    </row>
    <row r="5679" spans="1:26" x14ac:dyDescent="0.3">
      <c r="A5679" s="23" t="s">
        <v>7785</v>
      </c>
      <c r="B5679" s="34">
        <v>45713</v>
      </c>
      <c r="C5679" s="23" t="s">
        <v>1604</v>
      </c>
      <c r="D5679" s="23" t="s">
        <v>183</v>
      </c>
      <c r="E5679" s="23" t="s">
        <v>184</v>
      </c>
      <c r="F5679" s="23">
        <v>122002</v>
      </c>
      <c r="G5679" s="23" t="s">
        <v>102</v>
      </c>
      <c r="H5679" s="23" t="s">
        <v>103</v>
      </c>
      <c r="I5679" s="23" t="s">
        <v>104</v>
      </c>
      <c r="J5679" s="23" t="s">
        <v>64</v>
      </c>
      <c r="K5679" s="23" t="s">
        <v>57</v>
      </c>
      <c r="L5679" s="23">
        <v>2</v>
      </c>
      <c r="M5679" s="23">
        <v>103.43</v>
      </c>
      <c r="N5679" s="23">
        <v>10</v>
      </c>
      <c r="O5679" s="23">
        <v>12</v>
      </c>
      <c r="P5679" s="23" t="s">
        <v>58</v>
      </c>
      <c r="Q5679" s="23" t="s">
        <v>34</v>
      </c>
      <c r="R5679" s="23">
        <f t="shared" si="440"/>
        <v>1</v>
      </c>
      <c r="S5679" s="23" t="str">
        <f t="shared" si="441"/>
        <v>ORD105678_20250225_CUST01042_MED029</v>
      </c>
      <c r="T5679" s="23">
        <f t="shared" si="442"/>
        <v>1</v>
      </c>
      <c r="U5679" s="6">
        <f t="shared" si="443"/>
        <v>206.86</v>
      </c>
      <c r="V5679" s="6">
        <f>tbl_Raw_Data[[#This Row],[Discount_Pct]]*tbl_Raw_Data[[#This Row],[Gross_Amount]]/100</f>
        <v>20.686000000000003</v>
      </c>
      <c r="W5679" s="6">
        <f>tbl_Raw_Data[[#This Row],[Gross_Amount]]-tbl_Raw_Data[[#This Row],[Discount_Amount]]</f>
        <v>186.17400000000001</v>
      </c>
      <c r="X5679" s="6">
        <f>tbl_Raw_Data[[#This Row],[Net_Amount_Before_Tax]]*tbl_Raw_Data[[#This Row],[Tax_Pct]]/100</f>
        <v>22.340880000000002</v>
      </c>
      <c r="Y5679" s="6">
        <f>tbl_Raw_Data[[#This Row],[Net_Amount_Before_Tax]]+tbl_Raw_Data[[#This Row],[Tax_Amount]]</f>
        <v>208.51488000000001</v>
      </c>
      <c r="Z5679" s="6">
        <f t="shared" si="444"/>
        <v>2</v>
      </c>
    </row>
    <row r="5680" spans="1:26" x14ac:dyDescent="0.3">
      <c r="A5680" s="23" t="s">
        <v>7786</v>
      </c>
      <c r="B5680" s="34">
        <v>45853</v>
      </c>
      <c r="C5680" s="23" t="s">
        <v>1054</v>
      </c>
      <c r="D5680" s="23" t="s">
        <v>159</v>
      </c>
      <c r="E5680" s="23" t="s">
        <v>47</v>
      </c>
      <c r="F5680" s="23">
        <v>400093</v>
      </c>
      <c r="G5680" s="23" t="s">
        <v>132</v>
      </c>
      <c r="H5680" s="23" t="s">
        <v>133</v>
      </c>
      <c r="I5680" s="23" t="s">
        <v>134</v>
      </c>
      <c r="J5680" s="23" t="s">
        <v>135</v>
      </c>
      <c r="K5680" s="23" t="s">
        <v>57</v>
      </c>
      <c r="L5680" s="23">
        <v>1</v>
      </c>
      <c r="M5680" s="23">
        <v>83.77</v>
      </c>
      <c r="N5680" s="23">
        <v>15</v>
      </c>
      <c r="O5680" s="23">
        <v>5</v>
      </c>
      <c r="P5680" s="23" t="s">
        <v>65</v>
      </c>
      <c r="Q5680" s="23" t="s">
        <v>34</v>
      </c>
      <c r="R5680" s="23">
        <f t="shared" si="440"/>
        <v>1</v>
      </c>
      <c r="S5680" s="23" t="str">
        <f t="shared" si="441"/>
        <v>ORD105679_20250715_CUST02827_MED007</v>
      </c>
      <c r="T5680" s="23">
        <f t="shared" si="442"/>
        <v>1</v>
      </c>
      <c r="U5680" s="6">
        <f t="shared" si="443"/>
        <v>83.77</v>
      </c>
      <c r="V5680" s="6">
        <f>tbl_Raw_Data[[#This Row],[Discount_Pct]]*tbl_Raw_Data[[#This Row],[Gross_Amount]]/100</f>
        <v>12.5655</v>
      </c>
      <c r="W5680" s="6">
        <f>tbl_Raw_Data[[#This Row],[Gross_Amount]]-tbl_Raw_Data[[#This Row],[Discount_Amount]]</f>
        <v>71.204499999999996</v>
      </c>
      <c r="X5680" s="6">
        <f>tbl_Raw_Data[[#This Row],[Net_Amount_Before_Tax]]*tbl_Raw_Data[[#This Row],[Tax_Pct]]/100</f>
        <v>3.560225</v>
      </c>
      <c r="Y5680" s="6">
        <f>tbl_Raw_Data[[#This Row],[Net_Amount_Before_Tax]]+tbl_Raw_Data[[#This Row],[Tax_Amount]]</f>
        <v>74.764724999999999</v>
      </c>
      <c r="Z5680" s="6">
        <f t="shared" si="444"/>
        <v>4</v>
      </c>
    </row>
    <row r="5681" spans="1:26" x14ac:dyDescent="0.3">
      <c r="A5681" s="23" t="s">
        <v>7787</v>
      </c>
      <c r="B5681" s="34">
        <v>45428</v>
      </c>
      <c r="C5681" s="23" t="s">
        <v>2980</v>
      </c>
      <c r="D5681" s="23" t="s">
        <v>19</v>
      </c>
      <c r="E5681" s="23" t="s">
        <v>19</v>
      </c>
      <c r="F5681" s="23">
        <v>110029</v>
      </c>
      <c r="G5681" s="23" t="s">
        <v>111</v>
      </c>
      <c r="H5681" s="23" t="s">
        <v>112</v>
      </c>
      <c r="I5681" s="23" t="s">
        <v>113</v>
      </c>
      <c r="J5681" s="23" t="s">
        <v>114</v>
      </c>
      <c r="K5681" s="23" t="s">
        <v>24</v>
      </c>
      <c r="L5681" s="23">
        <v>3</v>
      </c>
      <c r="M5681" s="23">
        <v>103.21</v>
      </c>
      <c r="N5681" s="23">
        <v>15</v>
      </c>
      <c r="O5681" s="23">
        <v>18</v>
      </c>
      <c r="P5681" s="23" t="s">
        <v>58</v>
      </c>
      <c r="Q5681" s="23" t="s">
        <v>34</v>
      </c>
      <c r="R5681" s="23">
        <f t="shared" si="440"/>
        <v>1</v>
      </c>
      <c r="S5681" s="23" t="str">
        <f t="shared" si="441"/>
        <v>ORD105680_20240516_CUST03200_MED027</v>
      </c>
      <c r="T5681" s="23">
        <f t="shared" si="442"/>
        <v>1</v>
      </c>
      <c r="U5681" s="6">
        <f t="shared" si="443"/>
        <v>309.63</v>
      </c>
      <c r="V5681" s="6">
        <f>tbl_Raw_Data[[#This Row],[Discount_Pct]]*tbl_Raw_Data[[#This Row],[Gross_Amount]]/100</f>
        <v>46.444499999999998</v>
      </c>
      <c r="W5681" s="6">
        <f>tbl_Raw_Data[[#This Row],[Gross_Amount]]-tbl_Raw_Data[[#This Row],[Discount_Amount]]</f>
        <v>263.18549999999999</v>
      </c>
      <c r="X5681" s="6">
        <f>tbl_Raw_Data[[#This Row],[Net_Amount_Before_Tax]]*tbl_Raw_Data[[#This Row],[Tax_Pct]]/100</f>
        <v>47.373390000000001</v>
      </c>
      <c r="Y5681" s="6">
        <f>tbl_Raw_Data[[#This Row],[Net_Amount_Before_Tax]]+tbl_Raw_Data[[#This Row],[Tax_Amount]]</f>
        <v>310.55889000000002</v>
      </c>
      <c r="Z5681" s="6">
        <f t="shared" si="444"/>
        <v>2</v>
      </c>
    </row>
    <row r="5682" spans="1:26" x14ac:dyDescent="0.3">
      <c r="A5682" s="23" t="s">
        <v>7788</v>
      </c>
      <c r="B5682" s="34">
        <v>45600</v>
      </c>
      <c r="C5682" s="23" t="s">
        <v>7789</v>
      </c>
      <c r="D5682" s="23" t="s">
        <v>92</v>
      </c>
      <c r="E5682" s="23" t="s">
        <v>93</v>
      </c>
      <c r="F5682" s="23">
        <v>560001</v>
      </c>
      <c r="G5682" s="23" t="s">
        <v>107</v>
      </c>
      <c r="H5682" s="23" t="s">
        <v>108</v>
      </c>
      <c r="I5682" s="23" t="s">
        <v>63</v>
      </c>
      <c r="J5682" s="23" t="s">
        <v>42</v>
      </c>
      <c r="K5682" s="23" t="s">
        <v>57</v>
      </c>
      <c r="L5682" s="23">
        <v>1</v>
      </c>
      <c r="M5682" s="23">
        <v>102.06</v>
      </c>
      <c r="N5682" s="23">
        <v>20</v>
      </c>
      <c r="O5682" s="23">
        <v>18</v>
      </c>
      <c r="P5682" s="23" t="s">
        <v>43</v>
      </c>
      <c r="Q5682" s="23" t="s">
        <v>34</v>
      </c>
      <c r="R5682" s="23">
        <f t="shared" si="440"/>
        <v>1</v>
      </c>
      <c r="S5682" s="23" t="str">
        <f t="shared" si="441"/>
        <v>ORD105681_20241104_CUST00222_MED005</v>
      </c>
      <c r="T5682" s="23">
        <f t="shared" si="442"/>
        <v>1</v>
      </c>
      <c r="U5682" s="6">
        <f t="shared" si="443"/>
        <v>102.06</v>
      </c>
      <c r="V5682" s="6">
        <f>tbl_Raw_Data[[#This Row],[Discount_Pct]]*tbl_Raw_Data[[#This Row],[Gross_Amount]]/100</f>
        <v>20.411999999999999</v>
      </c>
      <c r="W5682" s="6">
        <f>tbl_Raw_Data[[#This Row],[Gross_Amount]]-tbl_Raw_Data[[#This Row],[Discount_Amount]]</f>
        <v>81.647999999999996</v>
      </c>
      <c r="X5682" s="6">
        <f>tbl_Raw_Data[[#This Row],[Net_Amount_Before_Tax]]*tbl_Raw_Data[[#This Row],[Tax_Pct]]/100</f>
        <v>14.69664</v>
      </c>
      <c r="Y5682" s="6">
        <f>tbl_Raw_Data[[#This Row],[Net_Amount_Before_Tax]]+tbl_Raw_Data[[#This Row],[Tax_Amount]]</f>
        <v>96.344639999999998</v>
      </c>
      <c r="Z5682" s="6">
        <f t="shared" si="444"/>
        <v>1</v>
      </c>
    </row>
    <row r="5683" spans="1:26" x14ac:dyDescent="0.3">
      <c r="A5683" s="23" t="s">
        <v>7790</v>
      </c>
      <c r="B5683" s="34">
        <v>45347</v>
      </c>
      <c r="C5683" s="23" t="s">
        <v>1447</v>
      </c>
      <c r="D5683" s="23" t="s">
        <v>183</v>
      </c>
      <c r="E5683" s="23" t="s">
        <v>184</v>
      </c>
      <c r="F5683" s="23">
        <v>122002</v>
      </c>
      <c r="G5683" s="23" t="s">
        <v>160</v>
      </c>
      <c r="H5683" s="23" t="s">
        <v>161</v>
      </c>
      <c r="I5683" s="23" t="s">
        <v>50</v>
      </c>
      <c r="J5683" s="23" t="s">
        <v>23</v>
      </c>
      <c r="K5683" s="23" t="s">
        <v>24</v>
      </c>
      <c r="L5683" s="23">
        <v>4</v>
      </c>
      <c r="M5683" s="23">
        <v>132.55000000000001</v>
      </c>
      <c r="N5683" s="23">
        <v>0</v>
      </c>
      <c r="O5683" s="23">
        <v>12</v>
      </c>
      <c r="P5683" s="23" t="s">
        <v>58</v>
      </c>
      <c r="Q5683" s="23" t="s">
        <v>34</v>
      </c>
      <c r="R5683" s="23">
        <f t="shared" si="440"/>
        <v>1</v>
      </c>
      <c r="S5683" s="23" t="str">
        <f t="shared" si="441"/>
        <v>ORD105682_20240225_CUST01735_MED014</v>
      </c>
      <c r="T5683" s="23">
        <f t="shared" si="442"/>
        <v>1</v>
      </c>
      <c r="U5683" s="6">
        <f t="shared" si="443"/>
        <v>530.20000000000005</v>
      </c>
      <c r="V5683" s="6">
        <f>tbl_Raw_Data[[#This Row],[Discount_Pct]]*tbl_Raw_Data[[#This Row],[Gross_Amount]]/100</f>
        <v>0</v>
      </c>
      <c r="W5683" s="6">
        <f>tbl_Raw_Data[[#This Row],[Gross_Amount]]-tbl_Raw_Data[[#This Row],[Discount_Amount]]</f>
        <v>530.20000000000005</v>
      </c>
      <c r="X5683" s="6">
        <f>tbl_Raw_Data[[#This Row],[Net_Amount_Before_Tax]]*tbl_Raw_Data[[#This Row],[Tax_Pct]]/100</f>
        <v>63.624000000000002</v>
      </c>
      <c r="Y5683" s="6">
        <f>tbl_Raw_Data[[#This Row],[Net_Amount_Before_Tax]]+tbl_Raw_Data[[#This Row],[Tax_Amount]]</f>
        <v>593.82400000000007</v>
      </c>
      <c r="Z5683" s="6">
        <f t="shared" si="444"/>
        <v>2</v>
      </c>
    </row>
    <row r="5684" spans="1:26" x14ac:dyDescent="0.3">
      <c r="A5684" s="23" t="s">
        <v>7791</v>
      </c>
      <c r="B5684" s="34">
        <v>45569</v>
      </c>
      <c r="C5684" s="23" t="s">
        <v>4859</v>
      </c>
      <c r="D5684" s="23" t="s">
        <v>80</v>
      </c>
      <c r="E5684" s="23" t="s">
        <v>81</v>
      </c>
      <c r="F5684" s="23">
        <v>395007</v>
      </c>
      <c r="G5684" s="23" t="s">
        <v>61</v>
      </c>
      <c r="H5684" s="23" t="s">
        <v>62</v>
      </c>
      <c r="I5684" s="23" t="s">
        <v>63</v>
      </c>
      <c r="J5684" s="23" t="s">
        <v>64</v>
      </c>
      <c r="K5684" s="23" t="s">
        <v>57</v>
      </c>
      <c r="L5684" s="23">
        <v>2</v>
      </c>
      <c r="M5684" s="23">
        <v>114.29</v>
      </c>
      <c r="N5684" s="23">
        <v>5</v>
      </c>
      <c r="O5684" s="23">
        <v>12</v>
      </c>
      <c r="P5684" s="23" t="s">
        <v>58</v>
      </c>
      <c r="Q5684" s="23" t="s">
        <v>34</v>
      </c>
      <c r="R5684" s="23">
        <f t="shared" si="440"/>
        <v>1</v>
      </c>
      <c r="S5684" s="23" t="str">
        <f t="shared" si="441"/>
        <v>ORD105683_20241004_CUST01438_MED004</v>
      </c>
      <c r="T5684" s="23">
        <f t="shared" si="442"/>
        <v>1</v>
      </c>
      <c r="U5684" s="6">
        <f t="shared" si="443"/>
        <v>228.58</v>
      </c>
      <c r="V5684" s="6">
        <f>tbl_Raw_Data[[#This Row],[Discount_Pct]]*tbl_Raw_Data[[#This Row],[Gross_Amount]]/100</f>
        <v>11.429</v>
      </c>
      <c r="W5684" s="6">
        <f>tbl_Raw_Data[[#This Row],[Gross_Amount]]-tbl_Raw_Data[[#This Row],[Discount_Amount]]</f>
        <v>217.15100000000001</v>
      </c>
      <c r="X5684" s="6">
        <f>tbl_Raw_Data[[#This Row],[Net_Amount_Before_Tax]]*tbl_Raw_Data[[#This Row],[Tax_Pct]]/100</f>
        <v>26.058119999999999</v>
      </c>
      <c r="Y5684" s="6">
        <f>tbl_Raw_Data[[#This Row],[Net_Amount_Before_Tax]]+tbl_Raw_Data[[#This Row],[Tax_Amount]]</f>
        <v>243.20912000000001</v>
      </c>
      <c r="Z5684" s="6">
        <f t="shared" si="444"/>
        <v>2</v>
      </c>
    </row>
    <row r="5685" spans="1:26" x14ac:dyDescent="0.3">
      <c r="A5685" s="23" t="s">
        <v>7791</v>
      </c>
      <c r="B5685" s="34">
        <v>45299</v>
      </c>
      <c r="C5685" s="23" t="s">
        <v>792</v>
      </c>
      <c r="D5685" s="23" t="s">
        <v>183</v>
      </c>
      <c r="E5685" s="23" t="s">
        <v>184</v>
      </c>
      <c r="F5685" s="23">
        <v>122002</v>
      </c>
      <c r="G5685" s="23" t="s">
        <v>124</v>
      </c>
      <c r="H5685" s="23" t="s">
        <v>125</v>
      </c>
      <c r="I5685" s="23" t="s">
        <v>104</v>
      </c>
      <c r="J5685" s="23" t="s">
        <v>114</v>
      </c>
      <c r="K5685" s="23" t="s">
        <v>24</v>
      </c>
      <c r="L5685" s="23">
        <v>1</v>
      </c>
      <c r="M5685" s="23">
        <v>114.11</v>
      </c>
      <c r="N5685" s="23">
        <v>10</v>
      </c>
      <c r="O5685" s="23">
        <v>5</v>
      </c>
      <c r="P5685" s="23" t="s">
        <v>58</v>
      </c>
      <c r="Q5685" s="23" t="s">
        <v>90</v>
      </c>
      <c r="R5685" s="23">
        <f t="shared" si="440"/>
        <v>1</v>
      </c>
      <c r="S5685" s="23" t="str">
        <f t="shared" si="441"/>
        <v>ORD105683_20240108_CUST03485_MED018</v>
      </c>
      <c r="T5685" s="23">
        <f t="shared" si="442"/>
        <v>1</v>
      </c>
      <c r="U5685" s="6">
        <f t="shared" si="443"/>
        <v>114.11</v>
      </c>
      <c r="V5685" s="6">
        <f>tbl_Raw_Data[[#This Row],[Discount_Pct]]*tbl_Raw_Data[[#This Row],[Gross_Amount]]/100</f>
        <v>11.411</v>
      </c>
      <c r="W5685" s="6">
        <f>tbl_Raw_Data[[#This Row],[Gross_Amount]]-tbl_Raw_Data[[#This Row],[Discount_Amount]]</f>
        <v>102.699</v>
      </c>
      <c r="X5685" s="6">
        <f>tbl_Raw_Data[[#This Row],[Net_Amount_Before_Tax]]*tbl_Raw_Data[[#This Row],[Tax_Pct]]/100</f>
        <v>5.1349499999999999</v>
      </c>
      <c r="Y5685" s="6">
        <f>tbl_Raw_Data[[#This Row],[Net_Amount_Before_Tax]]+tbl_Raw_Data[[#This Row],[Tax_Amount]]</f>
        <v>107.83395</v>
      </c>
      <c r="Z5685" s="6">
        <f t="shared" si="444"/>
        <v>3</v>
      </c>
    </row>
    <row r="5686" spans="1:26" x14ac:dyDescent="0.3">
      <c r="A5686" s="23" t="s">
        <v>7791</v>
      </c>
      <c r="B5686" s="34">
        <v>45991</v>
      </c>
      <c r="C5686" s="23" t="s">
        <v>7025</v>
      </c>
      <c r="D5686" s="23" t="s">
        <v>72</v>
      </c>
      <c r="E5686" s="23" t="s">
        <v>73</v>
      </c>
      <c r="F5686" s="23">
        <v>302019</v>
      </c>
      <c r="G5686" s="23" t="s">
        <v>185</v>
      </c>
      <c r="H5686" s="23" t="s">
        <v>186</v>
      </c>
      <c r="I5686" s="23" t="s">
        <v>76</v>
      </c>
      <c r="J5686" s="23" t="s">
        <v>187</v>
      </c>
      <c r="K5686" s="23" t="s">
        <v>57</v>
      </c>
      <c r="L5686" s="23">
        <v>1</v>
      </c>
      <c r="M5686" s="23">
        <v>88</v>
      </c>
      <c r="N5686" s="23">
        <v>10</v>
      </c>
      <c r="O5686" s="23">
        <v>5</v>
      </c>
      <c r="P5686" s="23" t="s">
        <v>43</v>
      </c>
      <c r="Q5686" s="23" t="s">
        <v>34</v>
      </c>
      <c r="R5686" s="23">
        <f t="shared" si="440"/>
        <v>1</v>
      </c>
      <c r="S5686" s="23" t="str">
        <f t="shared" si="441"/>
        <v>ORD105683_20251130_CUST02746_MED009</v>
      </c>
      <c r="T5686" s="23">
        <f t="shared" si="442"/>
        <v>1</v>
      </c>
      <c r="U5686" s="6">
        <f t="shared" si="443"/>
        <v>88</v>
      </c>
      <c r="V5686" s="6">
        <f>tbl_Raw_Data[[#This Row],[Discount_Pct]]*tbl_Raw_Data[[#This Row],[Gross_Amount]]/100</f>
        <v>8.8000000000000007</v>
      </c>
      <c r="W5686" s="6">
        <f>tbl_Raw_Data[[#This Row],[Gross_Amount]]-tbl_Raw_Data[[#This Row],[Discount_Amount]]</f>
        <v>79.2</v>
      </c>
      <c r="X5686" s="6">
        <f>tbl_Raw_Data[[#This Row],[Net_Amount_Before_Tax]]*tbl_Raw_Data[[#This Row],[Tax_Pct]]/100</f>
        <v>3.96</v>
      </c>
      <c r="Y5686" s="6">
        <f>tbl_Raw_Data[[#This Row],[Net_Amount_Before_Tax]]+tbl_Raw_Data[[#This Row],[Tax_Amount]]</f>
        <v>83.16</v>
      </c>
      <c r="Z5686" s="6">
        <f t="shared" si="444"/>
        <v>2</v>
      </c>
    </row>
    <row r="5687" spans="1:26" x14ac:dyDescent="0.3">
      <c r="A5687" s="23" t="s">
        <v>7792</v>
      </c>
      <c r="B5687" s="34">
        <v>45536</v>
      </c>
      <c r="C5687" s="23" t="s">
        <v>528</v>
      </c>
      <c r="D5687" s="23" t="s">
        <v>28</v>
      </c>
      <c r="E5687" s="23" t="s">
        <v>29</v>
      </c>
      <c r="F5687" s="23">
        <v>500090</v>
      </c>
      <c r="G5687" s="23" t="s">
        <v>82</v>
      </c>
      <c r="H5687" s="23" t="s">
        <v>83</v>
      </c>
      <c r="I5687" s="23" t="s">
        <v>84</v>
      </c>
      <c r="J5687" s="23" t="s">
        <v>85</v>
      </c>
      <c r="K5687" s="23" t="s">
        <v>24</v>
      </c>
      <c r="L5687" s="23">
        <v>1</v>
      </c>
      <c r="M5687" s="23">
        <v>332</v>
      </c>
      <c r="N5687" s="23">
        <v>0</v>
      </c>
      <c r="O5687" s="23">
        <v>5</v>
      </c>
      <c r="P5687" s="23" t="s">
        <v>33</v>
      </c>
      <c r="Q5687" s="23" t="s">
        <v>34</v>
      </c>
      <c r="R5687" s="23">
        <f t="shared" si="440"/>
        <v>1</v>
      </c>
      <c r="S5687" s="23" t="str">
        <f t="shared" si="441"/>
        <v>ORD105686_20240901_CUST01383_MED023</v>
      </c>
      <c r="T5687" s="23">
        <f t="shared" si="442"/>
        <v>1</v>
      </c>
      <c r="U5687" s="6">
        <f t="shared" si="443"/>
        <v>332</v>
      </c>
      <c r="V5687" s="6">
        <f>tbl_Raw_Data[[#This Row],[Discount_Pct]]*tbl_Raw_Data[[#This Row],[Gross_Amount]]/100</f>
        <v>0</v>
      </c>
      <c r="W5687" s="6">
        <f>tbl_Raw_Data[[#This Row],[Gross_Amount]]-tbl_Raw_Data[[#This Row],[Discount_Amount]]</f>
        <v>332</v>
      </c>
      <c r="X5687" s="6">
        <f>tbl_Raw_Data[[#This Row],[Net_Amount_Before_Tax]]*tbl_Raw_Data[[#This Row],[Tax_Pct]]/100</f>
        <v>16.600000000000001</v>
      </c>
      <c r="Y5687" s="6">
        <f>tbl_Raw_Data[[#This Row],[Net_Amount_Before_Tax]]+tbl_Raw_Data[[#This Row],[Tax_Amount]]</f>
        <v>348.6</v>
      </c>
      <c r="Z5687" s="6">
        <f t="shared" si="444"/>
        <v>3</v>
      </c>
    </row>
    <row r="5688" spans="1:26" x14ac:dyDescent="0.3">
      <c r="A5688" s="23" t="s">
        <v>7793</v>
      </c>
      <c r="B5688" s="34">
        <v>45632</v>
      </c>
      <c r="C5688" s="23" t="s">
        <v>4609</v>
      </c>
      <c r="D5688" s="23" t="s">
        <v>37</v>
      </c>
      <c r="E5688" s="23" t="s">
        <v>38</v>
      </c>
      <c r="F5688" s="23">
        <v>452018</v>
      </c>
      <c r="G5688" s="23" t="s">
        <v>48</v>
      </c>
      <c r="H5688" s="23" t="s">
        <v>49</v>
      </c>
      <c r="I5688" s="23" t="s">
        <v>50</v>
      </c>
      <c r="J5688" s="23" t="s">
        <v>23</v>
      </c>
      <c r="K5688" s="23" t="s">
        <v>24</v>
      </c>
      <c r="L5688" s="23">
        <v>3</v>
      </c>
      <c r="M5688" s="23">
        <v>106.8</v>
      </c>
      <c r="N5688" s="23">
        <v>0</v>
      </c>
      <c r="O5688" s="23">
        <v>5</v>
      </c>
      <c r="P5688" s="23" t="s">
        <v>33</v>
      </c>
      <c r="Q5688" s="23" t="s">
        <v>34</v>
      </c>
      <c r="R5688" s="23">
        <f t="shared" si="440"/>
        <v>1</v>
      </c>
      <c r="S5688" s="23" t="str">
        <f t="shared" si="441"/>
        <v>ORD105687_20241206_CUST03477_MED028</v>
      </c>
      <c r="T5688" s="23">
        <f t="shared" si="442"/>
        <v>1</v>
      </c>
      <c r="U5688" s="6">
        <f t="shared" si="443"/>
        <v>320.39999999999998</v>
      </c>
      <c r="V5688" s="6">
        <f>tbl_Raw_Data[[#This Row],[Discount_Pct]]*tbl_Raw_Data[[#This Row],[Gross_Amount]]/100</f>
        <v>0</v>
      </c>
      <c r="W5688" s="6">
        <f>tbl_Raw_Data[[#This Row],[Gross_Amount]]-tbl_Raw_Data[[#This Row],[Discount_Amount]]</f>
        <v>320.39999999999998</v>
      </c>
      <c r="X5688" s="6">
        <f>tbl_Raw_Data[[#This Row],[Net_Amount_Before_Tax]]*tbl_Raw_Data[[#This Row],[Tax_Pct]]/100</f>
        <v>16.02</v>
      </c>
      <c r="Y5688" s="6">
        <f>tbl_Raw_Data[[#This Row],[Net_Amount_Before_Tax]]+tbl_Raw_Data[[#This Row],[Tax_Amount]]</f>
        <v>336.41999999999996</v>
      </c>
      <c r="Z5688" s="6">
        <f t="shared" si="444"/>
        <v>3</v>
      </c>
    </row>
    <row r="5689" spans="1:26" x14ac:dyDescent="0.3">
      <c r="A5689" s="23" t="s">
        <v>7794</v>
      </c>
      <c r="B5689" s="34">
        <v>45947</v>
      </c>
      <c r="C5689" s="23" t="s">
        <v>152</v>
      </c>
      <c r="D5689" s="23" t="s">
        <v>19</v>
      </c>
      <c r="E5689" s="23" t="s">
        <v>19</v>
      </c>
      <c r="F5689" s="23">
        <v>110044</v>
      </c>
      <c r="G5689" s="23" t="s">
        <v>132</v>
      </c>
      <c r="H5689" s="23" t="s">
        <v>133</v>
      </c>
      <c r="I5689" s="23" t="s">
        <v>134</v>
      </c>
      <c r="J5689" s="23" t="s">
        <v>135</v>
      </c>
      <c r="K5689" s="23" t="s">
        <v>57</v>
      </c>
      <c r="L5689" s="23">
        <v>1</v>
      </c>
      <c r="M5689" s="23">
        <v>71.16</v>
      </c>
      <c r="N5689" s="23">
        <v>15</v>
      </c>
      <c r="O5689" s="23">
        <v>5</v>
      </c>
      <c r="P5689" s="23" t="s">
        <v>25</v>
      </c>
      <c r="Q5689" s="23" t="s">
        <v>44</v>
      </c>
      <c r="R5689" s="23">
        <f t="shared" si="440"/>
        <v>1</v>
      </c>
      <c r="S5689" s="23" t="str">
        <f t="shared" si="441"/>
        <v>ORD105688_20251017_CUST02373_MED007</v>
      </c>
      <c r="T5689" s="23">
        <f t="shared" si="442"/>
        <v>1</v>
      </c>
      <c r="U5689" s="6">
        <f t="shared" si="443"/>
        <v>71.16</v>
      </c>
      <c r="V5689" s="6">
        <f>tbl_Raw_Data[[#This Row],[Discount_Pct]]*tbl_Raw_Data[[#This Row],[Gross_Amount]]/100</f>
        <v>10.673999999999999</v>
      </c>
      <c r="W5689" s="6">
        <f>tbl_Raw_Data[[#This Row],[Gross_Amount]]-tbl_Raw_Data[[#This Row],[Discount_Amount]]</f>
        <v>60.485999999999997</v>
      </c>
      <c r="X5689" s="6">
        <f>tbl_Raw_Data[[#This Row],[Net_Amount_Before_Tax]]*tbl_Raw_Data[[#This Row],[Tax_Pct]]/100</f>
        <v>3.0243000000000002</v>
      </c>
      <c r="Y5689" s="6">
        <f>tbl_Raw_Data[[#This Row],[Net_Amount_Before_Tax]]+tbl_Raw_Data[[#This Row],[Tax_Amount]]</f>
        <v>63.510300000000001</v>
      </c>
      <c r="Z5689" s="6">
        <f t="shared" si="444"/>
        <v>2</v>
      </c>
    </row>
    <row r="5690" spans="1:26" x14ac:dyDescent="0.3">
      <c r="A5690" s="23" t="s">
        <v>7795</v>
      </c>
      <c r="B5690" s="34">
        <v>45797</v>
      </c>
      <c r="C5690" s="23" t="s">
        <v>3455</v>
      </c>
      <c r="D5690" s="23" t="s">
        <v>100</v>
      </c>
      <c r="E5690" s="23" t="s">
        <v>101</v>
      </c>
      <c r="F5690" s="23">
        <v>201303</v>
      </c>
      <c r="G5690" s="23" t="s">
        <v>145</v>
      </c>
      <c r="H5690" s="23" t="s">
        <v>146</v>
      </c>
      <c r="I5690" s="23" t="s">
        <v>147</v>
      </c>
      <c r="J5690" s="23" t="s">
        <v>148</v>
      </c>
      <c r="K5690" s="23" t="s">
        <v>24</v>
      </c>
      <c r="L5690" s="23">
        <v>3</v>
      </c>
      <c r="M5690" s="23">
        <v>96.38</v>
      </c>
      <c r="N5690" s="23">
        <v>0</v>
      </c>
      <c r="O5690" s="23">
        <v>5</v>
      </c>
      <c r="P5690" s="23" t="s">
        <v>58</v>
      </c>
      <c r="Q5690" s="23" t="s">
        <v>34</v>
      </c>
      <c r="R5690" s="23">
        <f t="shared" si="440"/>
        <v>1</v>
      </c>
      <c r="S5690" s="23" t="str">
        <f t="shared" si="441"/>
        <v>ORD105689_20250520_CUST02813_MED016</v>
      </c>
      <c r="T5690" s="23">
        <f t="shared" si="442"/>
        <v>1</v>
      </c>
      <c r="U5690" s="6">
        <f t="shared" si="443"/>
        <v>289.14</v>
      </c>
      <c r="V5690" s="6">
        <f>tbl_Raw_Data[[#This Row],[Discount_Pct]]*tbl_Raw_Data[[#This Row],[Gross_Amount]]/100</f>
        <v>0</v>
      </c>
      <c r="W5690" s="6">
        <f>tbl_Raw_Data[[#This Row],[Gross_Amount]]-tbl_Raw_Data[[#This Row],[Discount_Amount]]</f>
        <v>289.14</v>
      </c>
      <c r="X5690" s="6">
        <f>tbl_Raw_Data[[#This Row],[Net_Amount_Before_Tax]]*tbl_Raw_Data[[#This Row],[Tax_Pct]]/100</f>
        <v>14.456999999999999</v>
      </c>
      <c r="Y5690" s="6">
        <f>tbl_Raw_Data[[#This Row],[Net_Amount_Before_Tax]]+tbl_Raw_Data[[#This Row],[Tax_Amount]]</f>
        <v>303.59699999999998</v>
      </c>
      <c r="Z5690" s="6">
        <f t="shared" si="444"/>
        <v>2</v>
      </c>
    </row>
    <row r="5691" spans="1:26" x14ac:dyDescent="0.3">
      <c r="A5691" s="23" t="s">
        <v>7795</v>
      </c>
      <c r="B5691" s="34">
        <v>45604</v>
      </c>
      <c r="C5691" s="23" t="s">
        <v>3585</v>
      </c>
      <c r="D5691" s="23" t="s">
        <v>52</v>
      </c>
      <c r="E5691" s="23" t="s">
        <v>52</v>
      </c>
      <c r="F5691" s="23">
        <v>160017</v>
      </c>
      <c r="G5691" s="23" t="s">
        <v>107</v>
      </c>
      <c r="H5691" s="23" t="s">
        <v>108</v>
      </c>
      <c r="I5691" s="23" t="s">
        <v>63</v>
      </c>
      <c r="J5691" s="23" t="s">
        <v>42</v>
      </c>
      <c r="K5691" s="23" t="s">
        <v>57</v>
      </c>
      <c r="L5691" s="23">
        <v>1</v>
      </c>
      <c r="M5691" s="23">
        <v>108.5</v>
      </c>
      <c r="N5691" s="23">
        <v>0</v>
      </c>
      <c r="O5691" s="23">
        <v>5</v>
      </c>
      <c r="P5691" s="23" t="s">
        <v>43</v>
      </c>
      <c r="Q5691" s="23" t="s">
        <v>90</v>
      </c>
      <c r="R5691" s="23">
        <f t="shared" si="440"/>
        <v>1</v>
      </c>
      <c r="S5691" s="23" t="str">
        <f t="shared" si="441"/>
        <v>ORD105689_20241108_CUST00051_MED005</v>
      </c>
      <c r="T5691" s="23">
        <f t="shared" si="442"/>
        <v>1</v>
      </c>
      <c r="U5691" s="6">
        <f t="shared" si="443"/>
        <v>108.5</v>
      </c>
      <c r="V5691" s="6">
        <f>tbl_Raw_Data[[#This Row],[Discount_Pct]]*tbl_Raw_Data[[#This Row],[Gross_Amount]]/100</f>
        <v>0</v>
      </c>
      <c r="W5691" s="6">
        <f>tbl_Raw_Data[[#This Row],[Gross_Amount]]-tbl_Raw_Data[[#This Row],[Discount_Amount]]</f>
        <v>108.5</v>
      </c>
      <c r="X5691" s="6">
        <f>tbl_Raw_Data[[#This Row],[Net_Amount_Before_Tax]]*tbl_Raw_Data[[#This Row],[Tax_Pct]]/100</f>
        <v>5.4249999999999998</v>
      </c>
      <c r="Y5691" s="6">
        <f>tbl_Raw_Data[[#This Row],[Net_Amount_Before_Tax]]+tbl_Raw_Data[[#This Row],[Tax_Amount]]</f>
        <v>113.925</v>
      </c>
      <c r="Z5691" s="6">
        <f t="shared" si="444"/>
        <v>2</v>
      </c>
    </row>
    <row r="5692" spans="1:26" x14ac:dyDescent="0.3">
      <c r="A5692" s="23" t="s">
        <v>7796</v>
      </c>
      <c r="B5692" s="34">
        <v>45858</v>
      </c>
      <c r="C5692" s="23" t="s">
        <v>7797</v>
      </c>
      <c r="D5692" s="23" t="s">
        <v>46</v>
      </c>
      <c r="E5692" s="23" t="s">
        <v>47</v>
      </c>
      <c r="F5692" s="23">
        <v>411014</v>
      </c>
      <c r="G5692" s="23" t="s">
        <v>283</v>
      </c>
      <c r="H5692" s="23" t="s">
        <v>284</v>
      </c>
      <c r="I5692" s="23" t="s">
        <v>104</v>
      </c>
      <c r="J5692" s="23" t="s">
        <v>42</v>
      </c>
      <c r="K5692" s="23" t="s">
        <v>57</v>
      </c>
      <c r="L5692" s="23">
        <v>3</v>
      </c>
      <c r="M5692" s="23">
        <v>266.97000000000003</v>
      </c>
      <c r="N5692" s="23">
        <v>10</v>
      </c>
      <c r="O5692" s="23">
        <v>5</v>
      </c>
      <c r="P5692" s="23" t="s">
        <v>25</v>
      </c>
      <c r="Q5692" s="23" t="s">
        <v>44</v>
      </c>
      <c r="R5692" s="23">
        <f t="shared" si="440"/>
        <v>1</v>
      </c>
      <c r="S5692" s="23" t="str">
        <f t="shared" si="441"/>
        <v>ORD105691_20250720_CUST01236_MED030</v>
      </c>
      <c r="T5692" s="23">
        <f t="shared" si="442"/>
        <v>1</v>
      </c>
      <c r="U5692" s="6">
        <f t="shared" si="443"/>
        <v>800.91000000000008</v>
      </c>
      <c r="V5692" s="6">
        <f>tbl_Raw_Data[[#This Row],[Discount_Pct]]*tbl_Raw_Data[[#This Row],[Gross_Amount]]/100</f>
        <v>80.091000000000008</v>
      </c>
      <c r="W5692" s="6">
        <f>tbl_Raw_Data[[#This Row],[Gross_Amount]]-tbl_Raw_Data[[#This Row],[Discount_Amount]]</f>
        <v>720.81900000000007</v>
      </c>
      <c r="X5692" s="6">
        <f>tbl_Raw_Data[[#This Row],[Net_Amount_Before_Tax]]*tbl_Raw_Data[[#This Row],[Tax_Pct]]/100</f>
        <v>36.040950000000002</v>
      </c>
      <c r="Y5692" s="6">
        <f>tbl_Raw_Data[[#This Row],[Net_Amount_Before_Tax]]+tbl_Raw_Data[[#This Row],[Tax_Amount]]</f>
        <v>756.85995000000003</v>
      </c>
      <c r="Z5692" s="6">
        <f t="shared" si="444"/>
        <v>0</v>
      </c>
    </row>
    <row r="5693" spans="1:26" x14ac:dyDescent="0.3">
      <c r="A5693" s="23" t="s">
        <v>7798</v>
      </c>
      <c r="B5693" s="34">
        <v>45713</v>
      </c>
      <c r="C5693" s="23" t="s">
        <v>3155</v>
      </c>
      <c r="D5693" s="23" t="s">
        <v>72</v>
      </c>
      <c r="E5693" s="23" t="s">
        <v>73</v>
      </c>
      <c r="F5693" s="23">
        <v>302021</v>
      </c>
      <c r="G5693" s="23" t="s">
        <v>132</v>
      </c>
      <c r="H5693" s="23" t="s">
        <v>133</v>
      </c>
      <c r="I5693" s="23" t="s">
        <v>134</v>
      </c>
      <c r="J5693" s="23" t="s">
        <v>135</v>
      </c>
      <c r="K5693" s="23" t="s">
        <v>57</v>
      </c>
      <c r="L5693" s="23">
        <v>1</v>
      </c>
      <c r="M5693" s="23">
        <v>74.41</v>
      </c>
      <c r="N5693" s="23">
        <v>5</v>
      </c>
      <c r="O5693" s="23">
        <v>5</v>
      </c>
      <c r="P5693" s="23" t="s">
        <v>65</v>
      </c>
      <c r="Q5693" s="23" t="s">
        <v>26</v>
      </c>
      <c r="R5693" s="23">
        <f t="shared" si="440"/>
        <v>1</v>
      </c>
      <c r="S5693" s="23" t="str">
        <f t="shared" si="441"/>
        <v>ORD105692_20250225_CUST00983_MED007</v>
      </c>
      <c r="T5693" s="23">
        <f t="shared" si="442"/>
        <v>1</v>
      </c>
      <c r="U5693" s="6">
        <f t="shared" si="443"/>
        <v>74.41</v>
      </c>
      <c r="V5693" s="6">
        <f>tbl_Raw_Data[[#This Row],[Discount_Pct]]*tbl_Raw_Data[[#This Row],[Gross_Amount]]/100</f>
        <v>3.7204999999999995</v>
      </c>
      <c r="W5693" s="6">
        <f>tbl_Raw_Data[[#This Row],[Gross_Amount]]-tbl_Raw_Data[[#This Row],[Discount_Amount]]</f>
        <v>70.689499999999995</v>
      </c>
      <c r="X5693" s="6">
        <f>tbl_Raw_Data[[#This Row],[Net_Amount_Before_Tax]]*tbl_Raw_Data[[#This Row],[Tax_Pct]]/100</f>
        <v>3.534475</v>
      </c>
      <c r="Y5693" s="6">
        <f>tbl_Raw_Data[[#This Row],[Net_Amount_Before_Tax]]+tbl_Raw_Data[[#This Row],[Tax_Amount]]</f>
        <v>74.223974999999996</v>
      </c>
      <c r="Z5693" s="6">
        <f t="shared" si="444"/>
        <v>1</v>
      </c>
    </row>
    <row r="5694" spans="1:26" x14ac:dyDescent="0.3">
      <c r="A5694" s="23" t="s">
        <v>7799</v>
      </c>
      <c r="B5694" s="34">
        <v>45603</v>
      </c>
      <c r="C5694" s="23" t="s">
        <v>3105</v>
      </c>
      <c r="D5694" s="23" t="s">
        <v>159</v>
      </c>
      <c r="E5694" s="23" t="s">
        <v>47</v>
      </c>
      <c r="F5694" s="23">
        <v>400001</v>
      </c>
      <c r="G5694" s="23" t="s">
        <v>53</v>
      </c>
      <c r="H5694" s="23" t="s">
        <v>54</v>
      </c>
      <c r="I5694" s="23" t="s">
        <v>55</v>
      </c>
      <c r="J5694" s="23" t="s">
        <v>56</v>
      </c>
      <c r="K5694" s="23" t="s">
        <v>57</v>
      </c>
      <c r="L5694" s="23">
        <v>2</v>
      </c>
      <c r="M5694" s="23">
        <v>56.45</v>
      </c>
      <c r="N5694" s="23">
        <v>15</v>
      </c>
      <c r="O5694" s="23">
        <v>18</v>
      </c>
      <c r="P5694" s="23" t="s">
        <v>43</v>
      </c>
      <c r="Q5694" s="23" t="s">
        <v>34</v>
      </c>
      <c r="R5694" s="23">
        <f t="shared" si="440"/>
        <v>1</v>
      </c>
      <c r="S5694" s="23" t="str">
        <f t="shared" si="441"/>
        <v>ORD105693_20241107_CUST02525_MED020</v>
      </c>
      <c r="T5694" s="23">
        <f t="shared" si="442"/>
        <v>1</v>
      </c>
      <c r="U5694" s="6">
        <f t="shared" si="443"/>
        <v>112.9</v>
      </c>
      <c r="V5694" s="6">
        <f>tbl_Raw_Data[[#This Row],[Discount_Pct]]*tbl_Raw_Data[[#This Row],[Gross_Amount]]/100</f>
        <v>16.934999999999999</v>
      </c>
      <c r="W5694" s="6">
        <f>tbl_Raw_Data[[#This Row],[Gross_Amount]]-tbl_Raw_Data[[#This Row],[Discount_Amount]]</f>
        <v>95.965000000000003</v>
      </c>
      <c r="X5694" s="6">
        <f>tbl_Raw_Data[[#This Row],[Net_Amount_Before_Tax]]*tbl_Raw_Data[[#This Row],[Tax_Pct]]/100</f>
        <v>17.273700000000002</v>
      </c>
      <c r="Y5694" s="6">
        <f>tbl_Raw_Data[[#This Row],[Net_Amount_Before_Tax]]+tbl_Raw_Data[[#This Row],[Tax_Amount]]</f>
        <v>113.23870000000001</v>
      </c>
      <c r="Z5694" s="6">
        <f t="shared" si="444"/>
        <v>1</v>
      </c>
    </row>
    <row r="5695" spans="1:26" x14ac:dyDescent="0.3">
      <c r="A5695" s="23" t="s">
        <v>7800</v>
      </c>
      <c r="B5695" s="34">
        <v>45614</v>
      </c>
      <c r="C5695" s="23" t="s">
        <v>4848</v>
      </c>
      <c r="D5695" s="23" t="s">
        <v>46</v>
      </c>
      <c r="E5695" s="23" t="s">
        <v>47</v>
      </c>
      <c r="F5695" s="23">
        <v>411045</v>
      </c>
      <c r="G5695" s="23" t="s">
        <v>74</v>
      </c>
      <c r="H5695" s="23" t="s">
        <v>75</v>
      </c>
      <c r="I5695" s="23" t="s">
        <v>76</v>
      </c>
      <c r="J5695" s="23" t="s">
        <v>77</v>
      </c>
      <c r="K5695" s="23" t="s">
        <v>57</v>
      </c>
      <c r="L5695" s="23">
        <v>2</v>
      </c>
      <c r="M5695" s="23">
        <v>64.540000000000006</v>
      </c>
      <c r="N5695" s="23">
        <v>5</v>
      </c>
      <c r="O5695" s="23">
        <v>5</v>
      </c>
      <c r="P5695" s="23" t="s">
        <v>65</v>
      </c>
      <c r="Q5695" s="23" t="s">
        <v>34</v>
      </c>
      <c r="R5695" s="23">
        <f t="shared" si="440"/>
        <v>1</v>
      </c>
      <c r="S5695" s="23" t="str">
        <f t="shared" si="441"/>
        <v>ORD105694_20241118_CUST02973_MED008</v>
      </c>
      <c r="T5695" s="23">
        <f t="shared" si="442"/>
        <v>1</v>
      </c>
      <c r="U5695" s="6">
        <f t="shared" si="443"/>
        <v>129.08000000000001</v>
      </c>
      <c r="V5695" s="6">
        <f>tbl_Raw_Data[[#This Row],[Discount_Pct]]*tbl_Raw_Data[[#This Row],[Gross_Amount]]/100</f>
        <v>6.4540000000000006</v>
      </c>
      <c r="W5695" s="6">
        <f>tbl_Raw_Data[[#This Row],[Gross_Amount]]-tbl_Raw_Data[[#This Row],[Discount_Amount]]</f>
        <v>122.626</v>
      </c>
      <c r="X5695" s="6">
        <f>tbl_Raw_Data[[#This Row],[Net_Amount_Before_Tax]]*tbl_Raw_Data[[#This Row],[Tax_Pct]]/100</f>
        <v>6.1312999999999995</v>
      </c>
      <c r="Y5695" s="6">
        <f>tbl_Raw_Data[[#This Row],[Net_Amount_Before_Tax]]+tbl_Raw_Data[[#This Row],[Tax_Amount]]</f>
        <v>128.75730000000001</v>
      </c>
      <c r="Z5695" s="6">
        <f t="shared" si="444"/>
        <v>1</v>
      </c>
    </row>
    <row r="5696" spans="1:26" x14ac:dyDescent="0.3">
      <c r="A5696" s="23" t="s">
        <v>7801</v>
      </c>
      <c r="B5696" s="34">
        <v>45451</v>
      </c>
      <c r="C5696" s="23" t="s">
        <v>985</v>
      </c>
      <c r="D5696" s="23" t="s">
        <v>28</v>
      </c>
      <c r="E5696" s="23" t="s">
        <v>29</v>
      </c>
      <c r="F5696" s="23">
        <v>500084</v>
      </c>
      <c r="G5696" s="23" t="s">
        <v>68</v>
      </c>
      <c r="H5696" s="23" t="s">
        <v>69</v>
      </c>
      <c r="I5696" s="23" t="s">
        <v>55</v>
      </c>
      <c r="J5696" s="23" t="s">
        <v>56</v>
      </c>
      <c r="K5696" s="23" t="s">
        <v>24</v>
      </c>
      <c r="L5696" s="23">
        <v>2</v>
      </c>
      <c r="M5696" s="23">
        <v>28.75</v>
      </c>
      <c r="N5696" s="23">
        <v>10</v>
      </c>
      <c r="O5696" s="23">
        <v>5</v>
      </c>
      <c r="P5696" s="23" t="s">
        <v>33</v>
      </c>
      <c r="Q5696" s="23" t="s">
        <v>26</v>
      </c>
      <c r="R5696" s="23">
        <f t="shared" si="440"/>
        <v>1</v>
      </c>
      <c r="S5696" s="23" t="str">
        <f t="shared" si="441"/>
        <v>ORD105695_20240608_CUST02219_MED003</v>
      </c>
      <c r="T5696" s="23">
        <f t="shared" si="442"/>
        <v>1</v>
      </c>
      <c r="U5696" s="6">
        <f t="shared" si="443"/>
        <v>57.5</v>
      </c>
      <c r="V5696" s="6">
        <f>tbl_Raw_Data[[#This Row],[Discount_Pct]]*tbl_Raw_Data[[#This Row],[Gross_Amount]]/100</f>
        <v>5.75</v>
      </c>
      <c r="W5696" s="6">
        <f>tbl_Raw_Data[[#This Row],[Gross_Amount]]-tbl_Raw_Data[[#This Row],[Discount_Amount]]</f>
        <v>51.75</v>
      </c>
      <c r="X5696" s="6">
        <f>tbl_Raw_Data[[#This Row],[Net_Amount_Before_Tax]]*tbl_Raw_Data[[#This Row],[Tax_Pct]]/100</f>
        <v>2.5874999999999999</v>
      </c>
      <c r="Y5696" s="6">
        <f>tbl_Raw_Data[[#This Row],[Net_Amount_Before_Tax]]+tbl_Raw_Data[[#This Row],[Tax_Amount]]</f>
        <v>54.337499999999999</v>
      </c>
      <c r="Z5696" s="6">
        <f t="shared" si="444"/>
        <v>1</v>
      </c>
    </row>
    <row r="5697" spans="1:26" x14ac:dyDescent="0.3">
      <c r="A5697" s="23" t="s">
        <v>7802</v>
      </c>
      <c r="B5697" s="34">
        <v>45598</v>
      </c>
      <c r="C5697" s="23" t="s">
        <v>5003</v>
      </c>
      <c r="D5697" s="23" t="s">
        <v>183</v>
      </c>
      <c r="E5697" s="23" t="s">
        <v>184</v>
      </c>
      <c r="F5697" s="23">
        <v>122001</v>
      </c>
      <c r="G5697" s="23" t="s">
        <v>30</v>
      </c>
      <c r="H5697" s="23" t="s">
        <v>31</v>
      </c>
      <c r="I5697" s="23" t="s">
        <v>32</v>
      </c>
      <c r="J5697" s="23" t="s">
        <v>23</v>
      </c>
      <c r="K5697" s="23" t="s">
        <v>24</v>
      </c>
      <c r="L5697" s="23">
        <v>3</v>
      </c>
      <c r="M5697" s="23">
        <v>140.79</v>
      </c>
      <c r="N5697" s="23">
        <v>0</v>
      </c>
      <c r="O5697" s="23">
        <v>5</v>
      </c>
      <c r="P5697" s="23" t="s">
        <v>33</v>
      </c>
      <c r="Q5697" s="23" t="s">
        <v>34</v>
      </c>
      <c r="R5697" s="23">
        <f t="shared" si="440"/>
        <v>1</v>
      </c>
      <c r="S5697" s="23" t="str">
        <f t="shared" si="441"/>
        <v>ORD105696_20241102_CUST00757_MED017</v>
      </c>
      <c r="T5697" s="23">
        <f t="shared" si="442"/>
        <v>1</v>
      </c>
      <c r="U5697" s="6">
        <f t="shared" si="443"/>
        <v>422.37</v>
      </c>
      <c r="V5697" s="6">
        <f>tbl_Raw_Data[[#This Row],[Discount_Pct]]*tbl_Raw_Data[[#This Row],[Gross_Amount]]/100</f>
        <v>0</v>
      </c>
      <c r="W5697" s="6">
        <f>tbl_Raw_Data[[#This Row],[Gross_Amount]]-tbl_Raw_Data[[#This Row],[Discount_Amount]]</f>
        <v>422.37</v>
      </c>
      <c r="X5697" s="6">
        <f>tbl_Raw_Data[[#This Row],[Net_Amount_Before_Tax]]*tbl_Raw_Data[[#This Row],[Tax_Pct]]/100</f>
        <v>21.118499999999997</v>
      </c>
      <c r="Y5697" s="6">
        <f>tbl_Raw_Data[[#This Row],[Net_Amount_Before_Tax]]+tbl_Raw_Data[[#This Row],[Tax_Amount]]</f>
        <v>443.48849999999999</v>
      </c>
      <c r="Z5697" s="6">
        <f t="shared" si="444"/>
        <v>1</v>
      </c>
    </row>
    <row r="5698" spans="1:26" x14ac:dyDescent="0.3">
      <c r="A5698" s="23" t="s">
        <v>7803</v>
      </c>
      <c r="B5698" s="34">
        <v>45767</v>
      </c>
      <c r="C5698" s="23" t="s">
        <v>7804</v>
      </c>
      <c r="D5698" s="23" t="s">
        <v>19</v>
      </c>
      <c r="E5698" s="23" t="s">
        <v>19</v>
      </c>
      <c r="F5698" s="23">
        <v>110001</v>
      </c>
      <c r="G5698" s="23" t="s">
        <v>256</v>
      </c>
      <c r="H5698" s="23" t="s">
        <v>257</v>
      </c>
      <c r="I5698" s="23" t="s">
        <v>22</v>
      </c>
      <c r="J5698" s="23" t="s">
        <v>258</v>
      </c>
      <c r="K5698" s="23" t="s">
        <v>57</v>
      </c>
      <c r="L5698" s="23">
        <v>1</v>
      </c>
      <c r="M5698" s="23">
        <v>74.510000000000005</v>
      </c>
      <c r="N5698" s="23">
        <v>10</v>
      </c>
      <c r="O5698" s="23">
        <v>5</v>
      </c>
      <c r="P5698" s="23" t="s">
        <v>58</v>
      </c>
      <c r="Q5698" s="23" t="s">
        <v>34</v>
      </c>
      <c r="R5698" s="23">
        <f t="shared" ref="R5698:R5761" si="445">COUNTIFS($A$2:$A$8001,A5698,$B$2:$B$8001,B5698,$C$2:$C$8001,C5698,$G$2:$G$8001,G5698)</f>
        <v>1</v>
      </c>
      <c r="S5698" s="23" t="str">
        <f t="shared" ref="S5698:S5761" si="446">A5698&amp;"_"&amp;TEXT(B5698,"yyyymmdd")&amp;"_"&amp;C5698&amp;"_"&amp;G5698</f>
        <v>ORD105697_20250420_CUST01870_MED025</v>
      </c>
      <c r="T5698" s="23">
        <f t="shared" ref="T5698:T5761" si="447">COUNTIF($S$2:$S$8001,S5698)</f>
        <v>1</v>
      </c>
      <c r="U5698" s="6">
        <f t="shared" ref="U5698:U5761" si="448">L5698*M5698</f>
        <v>74.510000000000005</v>
      </c>
      <c r="V5698" s="6">
        <f>tbl_Raw_Data[[#This Row],[Discount_Pct]]*tbl_Raw_Data[[#This Row],[Gross_Amount]]/100</f>
        <v>7.4510000000000005</v>
      </c>
      <c r="W5698" s="6">
        <f>tbl_Raw_Data[[#This Row],[Gross_Amount]]-tbl_Raw_Data[[#This Row],[Discount_Amount]]</f>
        <v>67.058999999999997</v>
      </c>
      <c r="X5698" s="6">
        <f>tbl_Raw_Data[[#This Row],[Net_Amount_Before_Tax]]*tbl_Raw_Data[[#This Row],[Tax_Pct]]/100</f>
        <v>3.3529499999999994</v>
      </c>
      <c r="Y5698" s="6">
        <f>tbl_Raw_Data[[#This Row],[Net_Amount_Before_Tax]]+tbl_Raw_Data[[#This Row],[Tax_Amount]]</f>
        <v>70.41194999999999</v>
      </c>
      <c r="Z5698" s="6">
        <f t="shared" ref="Z5698:Z5761" si="449">COUNTIFS($C$2:$C$8001,C5698,$Q$2:$Q$8001,"Delivered")</f>
        <v>1</v>
      </c>
    </row>
    <row r="5699" spans="1:26" x14ac:dyDescent="0.3">
      <c r="A5699" s="23" t="s">
        <v>7805</v>
      </c>
      <c r="B5699" s="34">
        <v>45730</v>
      </c>
      <c r="C5699" s="23" t="s">
        <v>3742</v>
      </c>
      <c r="D5699" s="23" t="s">
        <v>52</v>
      </c>
      <c r="E5699" s="23" t="s">
        <v>52</v>
      </c>
      <c r="F5699" s="23">
        <v>160022</v>
      </c>
      <c r="G5699" s="23" t="s">
        <v>185</v>
      </c>
      <c r="H5699" s="23" t="s">
        <v>186</v>
      </c>
      <c r="I5699" s="23" t="s">
        <v>76</v>
      </c>
      <c r="J5699" s="23" t="s">
        <v>187</v>
      </c>
      <c r="K5699" s="23" t="s">
        <v>57</v>
      </c>
      <c r="L5699" s="23">
        <v>6</v>
      </c>
      <c r="M5699" s="23">
        <v>86.87</v>
      </c>
      <c r="N5699" s="23">
        <v>0</v>
      </c>
      <c r="O5699" s="23">
        <v>5</v>
      </c>
      <c r="P5699" s="23" t="s">
        <v>33</v>
      </c>
      <c r="Q5699" s="23" t="s">
        <v>34</v>
      </c>
      <c r="R5699" s="23">
        <f t="shared" si="445"/>
        <v>1</v>
      </c>
      <c r="S5699" s="23" t="str">
        <f t="shared" si="446"/>
        <v>ORD105698_20250314_CUST01521_MED009</v>
      </c>
      <c r="T5699" s="23">
        <f t="shared" si="447"/>
        <v>1</v>
      </c>
      <c r="U5699" s="6">
        <f t="shared" si="448"/>
        <v>521.22</v>
      </c>
      <c r="V5699" s="6">
        <f>tbl_Raw_Data[[#This Row],[Discount_Pct]]*tbl_Raw_Data[[#This Row],[Gross_Amount]]/100</f>
        <v>0</v>
      </c>
      <c r="W5699" s="6">
        <f>tbl_Raw_Data[[#This Row],[Gross_Amount]]-tbl_Raw_Data[[#This Row],[Discount_Amount]]</f>
        <v>521.22</v>
      </c>
      <c r="X5699" s="6">
        <f>tbl_Raw_Data[[#This Row],[Net_Amount_Before_Tax]]*tbl_Raw_Data[[#This Row],[Tax_Pct]]/100</f>
        <v>26.061000000000003</v>
      </c>
      <c r="Y5699" s="6">
        <f>tbl_Raw_Data[[#This Row],[Net_Amount_Before_Tax]]+tbl_Raw_Data[[#This Row],[Tax_Amount]]</f>
        <v>547.28100000000006</v>
      </c>
      <c r="Z5699" s="6">
        <f t="shared" si="449"/>
        <v>2</v>
      </c>
    </row>
    <row r="5700" spans="1:26" x14ac:dyDescent="0.3">
      <c r="A5700" s="23" t="s">
        <v>7806</v>
      </c>
      <c r="B5700" s="34">
        <v>45309</v>
      </c>
      <c r="C5700" s="23" t="s">
        <v>2393</v>
      </c>
      <c r="D5700" s="23" t="s">
        <v>46</v>
      </c>
      <c r="E5700" s="23" t="s">
        <v>47</v>
      </c>
      <c r="F5700" s="23">
        <v>411038</v>
      </c>
      <c r="G5700" s="23" t="s">
        <v>167</v>
      </c>
      <c r="H5700" s="23" t="s">
        <v>168</v>
      </c>
      <c r="I5700" s="23" t="s">
        <v>113</v>
      </c>
      <c r="J5700" s="23" t="s">
        <v>42</v>
      </c>
      <c r="K5700" s="23" t="s">
        <v>24</v>
      </c>
      <c r="L5700" s="23">
        <v>1</v>
      </c>
      <c r="M5700" s="23">
        <v>172.4</v>
      </c>
      <c r="N5700" s="23">
        <v>5</v>
      </c>
      <c r="O5700" s="23">
        <v>5</v>
      </c>
      <c r="P5700" s="23" t="s">
        <v>33</v>
      </c>
      <c r="Q5700" s="23" t="s">
        <v>34</v>
      </c>
      <c r="R5700" s="23">
        <f t="shared" si="445"/>
        <v>1</v>
      </c>
      <c r="S5700" s="23" t="str">
        <f t="shared" si="446"/>
        <v>ORD105699_20240118_CUST01877_MED026</v>
      </c>
      <c r="T5700" s="23">
        <f t="shared" si="447"/>
        <v>1</v>
      </c>
      <c r="U5700" s="6">
        <f t="shared" si="448"/>
        <v>172.4</v>
      </c>
      <c r="V5700" s="6">
        <f>tbl_Raw_Data[[#This Row],[Discount_Pct]]*tbl_Raw_Data[[#This Row],[Gross_Amount]]/100</f>
        <v>8.6199999999999992</v>
      </c>
      <c r="W5700" s="6">
        <f>tbl_Raw_Data[[#This Row],[Gross_Amount]]-tbl_Raw_Data[[#This Row],[Discount_Amount]]</f>
        <v>163.78</v>
      </c>
      <c r="X5700" s="6">
        <f>tbl_Raw_Data[[#This Row],[Net_Amount_Before_Tax]]*tbl_Raw_Data[[#This Row],[Tax_Pct]]/100</f>
        <v>8.1890000000000001</v>
      </c>
      <c r="Y5700" s="6">
        <f>tbl_Raw_Data[[#This Row],[Net_Amount_Before_Tax]]+tbl_Raw_Data[[#This Row],[Tax_Amount]]</f>
        <v>171.96899999999999</v>
      </c>
      <c r="Z5700" s="6">
        <f t="shared" si="449"/>
        <v>3</v>
      </c>
    </row>
    <row r="5701" spans="1:26" x14ac:dyDescent="0.3">
      <c r="A5701" s="23" t="s">
        <v>7807</v>
      </c>
      <c r="B5701" s="34">
        <v>45513</v>
      </c>
      <c r="C5701" s="23" t="s">
        <v>2544</v>
      </c>
      <c r="D5701" s="23" t="s">
        <v>87</v>
      </c>
      <c r="E5701" s="23" t="s">
        <v>88</v>
      </c>
      <c r="F5701" s="23">
        <v>600100</v>
      </c>
      <c r="G5701" s="23" t="s">
        <v>229</v>
      </c>
      <c r="H5701" s="23" t="s">
        <v>230</v>
      </c>
      <c r="I5701" s="23" t="s">
        <v>84</v>
      </c>
      <c r="J5701" s="23" t="s">
        <v>140</v>
      </c>
      <c r="K5701" s="23" t="s">
        <v>24</v>
      </c>
      <c r="L5701" s="23">
        <v>2</v>
      </c>
      <c r="M5701" s="23">
        <v>173.94</v>
      </c>
      <c r="N5701" s="23">
        <v>5</v>
      </c>
      <c r="O5701" s="23">
        <v>5</v>
      </c>
      <c r="P5701" s="23" t="s">
        <v>43</v>
      </c>
      <c r="Q5701" s="23" t="s">
        <v>34</v>
      </c>
      <c r="R5701" s="23">
        <f t="shared" si="445"/>
        <v>1</v>
      </c>
      <c r="S5701" s="23" t="str">
        <f t="shared" si="446"/>
        <v>ORD105700_20240809_CUST00906_MED022</v>
      </c>
      <c r="T5701" s="23">
        <f t="shared" si="447"/>
        <v>1</v>
      </c>
      <c r="U5701" s="6">
        <f t="shared" si="448"/>
        <v>347.88</v>
      </c>
      <c r="V5701" s="6">
        <f>tbl_Raw_Data[[#This Row],[Discount_Pct]]*tbl_Raw_Data[[#This Row],[Gross_Amount]]/100</f>
        <v>17.394000000000002</v>
      </c>
      <c r="W5701" s="6">
        <f>tbl_Raw_Data[[#This Row],[Gross_Amount]]-tbl_Raw_Data[[#This Row],[Discount_Amount]]</f>
        <v>330.48599999999999</v>
      </c>
      <c r="X5701" s="6">
        <f>tbl_Raw_Data[[#This Row],[Net_Amount_Before_Tax]]*tbl_Raw_Data[[#This Row],[Tax_Pct]]/100</f>
        <v>16.524299999999997</v>
      </c>
      <c r="Y5701" s="6">
        <f>tbl_Raw_Data[[#This Row],[Net_Amount_Before_Tax]]+tbl_Raw_Data[[#This Row],[Tax_Amount]]</f>
        <v>347.01029999999997</v>
      </c>
      <c r="Z5701" s="6">
        <f t="shared" si="449"/>
        <v>4</v>
      </c>
    </row>
    <row r="5702" spans="1:26" x14ac:dyDescent="0.3">
      <c r="A5702" s="23" t="s">
        <v>7808</v>
      </c>
      <c r="B5702" s="34">
        <v>45510</v>
      </c>
      <c r="C5702" s="23" t="s">
        <v>1363</v>
      </c>
      <c r="D5702" s="23" t="s">
        <v>19</v>
      </c>
      <c r="E5702" s="23" t="s">
        <v>19</v>
      </c>
      <c r="F5702" s="23">
        <v>110085</v>
      </c>
      <c r="G5702" s="23" t="s">
        <v>53</v>
      </c>
      <c r="H5702" s="23" t="s">
        <v>54</v>
      </c>
      <c r="I5702" s="23" t="s">
        <v>55</v>
      </c>
      <c r="J5702" s="23" t="s">
        <v>56</v>
      </c>
      <c r="K5702" s="23" t="s">
        <v>57</v>
      </c>
      <c r="L5702" s="23">
        <v>3</v>
      </c>
      <c r="M5702" s="23">
        <v>52.85</v>
      </c>
      <c r="N5702" s="23">
        <v>5</v>
      </c>
      <c r="O5702" s="23">
        <v>5</v>
      </c>
      <c r="P5702" s="23" t="s">
        <v>33</v>
      </c>
      <c r="Q5702" s="23" t="s">
        <v>90</v>
      </c>
      <c r="R5702" s="23">
        <f t="shared" si="445"/>
        <v>1</v>
      </c>
      <c r="S5702" s="23" t="str">
        <f t="shared" si="446"/>
        <v>ORD105701_20240806_CUST03465_MED020</v>
      </c>
      <c r="T5702" s="23">
        <f t="shared" si="447"/>
        <v>1</v>
      </c>
      <c r="U5702" s="6">
        <f t="shared" si="448"/>
        <v>158.55000000000001</v>
      </c>
      <c r="V5702" s="6">
        <f>tbl_Raw_Data[[#This Row],[Discount_Pct]]*tbl_Raw_Data[[#This Row],[Gross_Amount]]/100</f>
        <v>7.9275000000000002</v>
      </c>
      <c r="W5702" s="6">
        <f>tbl_Raw_Data[[#This Row],[Gross_Amount]]-tbl_Raw_Data[[#This Row],[Discount_Amount]]</f>
        <v>150.6225</v>
      </c>
      <c r="X5702" s="6">
        <f>tbl_Raw_Data[[#This Row],[Net_Amount_Before_Tax]]*tbl_Raw_Data[[#This Row],[Tax_Pct]]/100</f>
        <v>7.5311249999999994</v>
      </c>
      <c r="Y5702" s="6">
        <f>tbl_Raw_Data[[#This Row],[Net_Amount_Before_Tax]]+tbl_Raw_Data[[#This Row],[Tax_Amount]]</f>
        <v>158.15362500000001</v>
      </c>
      <c r="Z5702" s="6">
        <f t="shared" si="449"/>
        <v>2</v>
      </c>
    </row>
    <row r="5703" spans="1:26" x14ac:dyDescent="0.3">
      <c r="A5703" s="23" t="s">
        <v>7809</v>
      </c>
      <c r="B5703" s="34">
        <v>45664</v>
      </c>
      <c r="C5703" s="23" t="s">
        <v>7810</v>
      </c>
      <c r="D5703" s="23" t="s">
        <v>183</v>
      </c>
      <c r="E5703" s="23" t="s">
        <v>184</v>
      </c>
      <c r="F5703" s="23">
        <v>122002</v>
      </c>
      <c r="G5703" s="23" t="s">
        <v>160</v>
      </c>
      <c r="H5703" s="23" t="s">
        <v>161</v>
      </c>
      <c r="I5703" s="23" t="s">
        <v>50</v>
      </c>
      <c r="J5703" s="23" t="s">
        <v>23</v>
      </c>
      <c r="K5703" s="23" t="s">
        <v>24</v>
      </c>
      <c r="L5703" s="23">
        <v>1</v>
      </c>
      <c r="M5703" s="23">
        <v>138.29</v>
      </c>
      <c r="N5703" s="23">
        <v>15</v>
      </c>
      <c r="O5703" s="23">
        <v>18</v>
      </c>
      <c r="P5703" s="23" t="s">
        <v>43</v>
      </c>
      <c r="Q5703" s="23" t="s">
        <v>34</v>
      </c>
      <c r="R5703" s="23">
        <f t="shared" si="445"/>
        <v>1</v>
      </c>
      <c r="S5703" s="23" t="str">
        <f t="shared" si="446"/>
        <v>ORD105702_20250107_CUST02745_MED014</v>
      </c>
      <c r="T5703" s="23">
        <f t="shared" si="447"/>
        <v>1</v>
      </c>
      <c r="U5703" s="6">
        <f t="shared" si="448"/>
        <v>138.29</v>
      </c>
      <c r="V5703" s="6">
        <f>tbl_Raw_Data[[#This Row],[Discount_Pct]]*tbl_Raw_Data[[#This Row],[Gross_Amount]]/100</f>
        <v>20.743499999999997</v>
      </c>
      <c r="W5703" s="6">
        <f>tbl_Raw_Data[[#This Row],[Gross_Amount]]-tbl_Raw_Data[[#This Row],[Discount_Amount]]</f>
        <v>117.54649999999999</v>
      </c>
      <c r="X5703" s="6">
        <f>tbl_Raw_Data[[#This Row],[Net_Amount_Before_Tax]]*tbl_Raw_Data[[#This Row],[Tax_Pct]]/100</f>
        <v>21.158370000000001</v>
      </c>
      <c r="Y5703" s="6">
        <f>tbl_Raw_Data[[#This Row],[Net_Amount_Before_Tax]]+tbl_Raw_Data[[#This Row],[Tax_Amount]]</f>
        <v>138.70487</v>
      </c>
      <c r="Z5703" s="6">
        <f t="shared" si="449"/>
        <v>1</v>
      </c>
    </row>
    <row r="5704" spans="1:26" x14ac:dyDescent="0.3">
      <c r="A5704" s="23" t="s">
        <v>7811</v>
      </c>
      <c r="B5704" s="34">
        <v>45611</v>
      </c>
      <c r="C5704" s="23" t="s">
        <v>7812</v>
      </c>
      <c r="D5704" s="23" t="s">
        <v>142</v>
      </c>
      <c r="E5704" s="23" t="s">
        <v>81</v>
      </c>
      <c r="F5704" s="23">
        <v>380061</v>
      </c>
      <c r="G5704" s="23" t="s">
        <v>167</v>
      </c>
      <c r="H5704" s="23" t="s">
        <v>168</v>
      </c>
      <c r="I5704" s="23" t="s">
        <v>113</v>
      </c>
      <c r="J5704" s="23" t="s">
        <v>42</v>
      </c>
      <c r="K5704" s="23" t="s">
        <v>24</v>
      </c>
      <c r="L5704" s="23">
        <v>2</v>
      </c>
      <c r="M5704" s="23">
        <v>186.92</v>
      </c>
      <c r="N5704" s="23">
        <v>10</v>
      </c>
      <c r="O5704" s="23">
        <v>5</v>
      </c>
      <c r="P5704" s="23" t="s">
        <v>89</v>
      </c>
      <c r="Q5704" s="23" t="s">
        <v>34</v>
      </c>
      <c r="R5704" s="23">
        <f t="shared" si="445"/>
        <v>1</v>
      </c>
      <c r="S5704" s="23" t="str">
        <f t="shared" si="446"/>
        <v>ORD105703_20241115_CUST01565_MED026</v>
      </c>
      <c r="T5704" s="23">
        <f t="shared" si="447"/>
        <v>1</v>
      </c>
      <c r="U5704" s="6">
        <f t="shared" si="448"/>
        <v>373.84</v>
      </c>
      <c r="V5704" s="6">
        <f>tbl_Raw_Data[[#This Row],[Discount_Pct]]*tbl_Raw_Data[[#This Row],[Gross_Amount]]/100</f>
        <v>37.383999999999993</v>
      </c>
      <c r="W5704" s="6">
        <f>tbl_Raw_Data[[#This Row],[Gross_Amount]]-tbl_Raw_Data[[#This Row],[Discount_Amount]]</f>
        <v>336.45599999999996</v>
      </c>
      <c r="X5704" s="6">
        <f>tbl_Raw_Data[[#This Row],[Net_Amount_Before_Tax]]*tbl_Raw_Data[[#This Row],[Tax_Pct]]/100</f>
        <v>16.822799999999997</v>
      </c>
      <c r="Y5704" s="6">
        <f>tbl_Raw_Data[[#This Row],[Net_Amount_Before_Tax]]+tbl_Raw_Data[[#This Row],[Tax_Amount]]</f>
        <v>353.27879999999993</v>
      </c>
      <c r="Z5704" s="6">
        <f t="shared" si="449"/>
        <v>1</v>
      </c>
    </row>
    <row r="5705" spans="1:26" x14ac:dyDescent="0.3">
      <c r="A5705" s="23" t="s">
        <v>7813</v>
      </c>
      <c r="B5705" s="34">
        <v>45460</v>
      </c>
      <c r="C5705" s="23" t="s">
        <v>2238</v>
      </c>
      <c r="D5705" s="23" t="s">
        <v>123</v>
      </c>
      <c r="E5705" s="23" t="s">
        <v>101</v>
      </c>
      <c r="F5705" s="23">
        <v>226010</v>
      </c>
      <c r="G5705" s="23" t="s">
        <v>61</v>
      </c>
      <c r="H5705" s="23" t="s">
        <v>62</v>
      </c>
      <c r="I5705" s="23" t="s">
        <v>63</v>
      </c>
      <c r="J5705" s="23" t="s">
        <v>64</v>
      </c>
      <c r="K5705" s="23" t="s">
        <v>57</v>
      </c>
      <c r="L5705" s="23">
        <v>3</v>
      </c>
      <c r="M5705" s="23">
        <v>115.89</v>
      </c>
      <c r="N5705" s="23">
        <v>0</v>
      </c>
      <c r="O5705" s="23">
        <v>12</v>
      </c>
      <c r="P5705" s="23" t="s">
        <v>65</v>
      </c>
      <c r="Q5705" s="23" t="s">
        <v>34</v>
      </c>
      <c r="R5705" s="23">
        <f t="shared" si="445"/>
        <v>1</v>
      </c>
      <c r="S5705" s="23" t="str">
        <f t="shared" si="446"/>
        <v>ORD105704_20240617_CUST03473_MED004</v>
      </c>
      <c r="T5705" s="23">
        <f t="shared" si="447"/>
        <v>1</v>
      </c>
      <c r="U5705" s="6">
        <f t="shared" si="448"/>
        <v>347.67</v>
      </c>
      <c r="V5705" s="6">
        <f>tbl_Raw_Data[[#This Row],[Discount_Pct]]*tbl_Raw_Data[[#This Row],[Gross_Amount]]/100</f>
        <v>0</v>
      </c>
      <c r="W5705" s="6">
        <f>tbl_Raw_Data[[#This Row],[Gross_Amount]]-tbl_Raw_Data[[#This Row],[Discount_Amount]]</f>
        <v>347.67</v>
      </c>
      <c r="X5705" s="6">
        <f>tbl_Raw_Data[[#This Row],[Net_Amount_Before_Tax]]*tbl_Raw_Data[[#This Row],[Tax_Pct]]/100</f>
        <v>41.720399999999998</v>
      </c>
      <c r="Y5705" s="6">
        <f>tbl_Raw_Data[[#This Row],[Net_Amount_Before_Tax]]+tbl_Raw_Data[[#This Row],[Tax_Amount]]</f>
        <v>389.3904</v>
      </c>
      <c r="Z5705" s="6">
        <f t="shared" si="449"/>
        <v>4</v>
      </c>
    </row>
    <row r="5706" spans="1:26" x14ac:dyDescent="0.3">
      <c r="A5706" s="23" t="s">
        <v>7814</v>
      </c>
      <c r="B5706" s="34">
        <v>45823</v>
      </c>
      <c r="C5706" s="23" t="s">
        <v>269</v>
      </c>
      <c r="D5706" s="23" t="s">
        <v>159</v>
      </c>
      <c r="E5706" s="23" t="s">
        <v>47</v>
      </c>
      <c r="F5706" s="23">
        <v>400076</v>
      </c>
      <c r="G5706" s="23" t="s">
        <v>256</v>
      </c>
      <c r="H5706" s="23" t="s">
        <v>257</v>
      </c>
      <c r="I5706" s="23" t="s">
        <v>22</v>
      </c>
      <c r="J5706" s="23" t="s">
        <v>258</v>
      </c>
      <c r="K5706" s="23" t="s">
        <v>57</v>
      </c>
      <c r="L5706" s="23">
        <v>3</v>
      </c>
      <c r="M5706" s="23">
        <v>69.52</v>
      </c>
      <c r="N5706" s="23">
        <v>10</v>
      </c>
      <c r="O5706" s="23">
        <v>12</v>
      </c>
      <c r="P5706" s="23" t="s">
        <v>33</v>
      </c>
      <c r="Q5706" s="23" t="s">
        <v>34</v>
      </c>
      <c r="R5706" s="23">
        <f t="shared" si="445"/>
        <v>1</v>
      </c>
      <c r="S5706" s="23" t="str">
        <f t="shared" si="446"/>
        <v>ORD105705_20250615_CUST00921_MED025</v>
      </c>
      <c r="T5706" s="23">
        <f t="shared" si="447"/>
        <v>1</v>
      </c>
      <c r="U5706" s="6">
        <f t="shared" si="448"/>
        <v>208.56</v>
      </c>
      <c r="V5706" s="6">
        <f>tbl_Raw_Data[[#This Row],[Discount_Pct]]*tbl_Raw_Data[[#This Row],[Gross_Amount]]/100</f>
        <v>20.855999999999998</v>
      </c>
      <c r="W5706" s="6">
        <f>tbl_Raw_Data[[#This Row],[Gross_Amount]]-tbl_Raw_Data[[#This Row],[Discount_Amount]]</f>
        <v>187.70400000000001</v>
      </c>
      <c r="X5706" s="6">
        <f>tbl_Raw_Data[[#This Row],[Net_Amount_Before_Tax]]*tbl_Raw_Data[[#This Row],[Tax_Pct]]/100</f>
        <v>22.524480000000004</v>
      </c>
      <c r="Y5706" s="6">
        <f>tbl_Raw_Data[[#This Row],[Net_Amount_Before_Tax]]+tbl_Raw_Data[[#This Row],[Tax_Amount]]</f>
        <v>210.22848000000002</v>
      </c>
      <c r="Z5706" s="6">
        <f t="shared" si="449"/>
        <v>4</v>
      </c>
    </row>
    <row r="5707" spans="1:26" x14ac:dyDescent="0.3">
      <c r="A5707" s="23" t="s">
        <v>7815</v>
      </c>
      <c r="B5707" s="34">
        <v>45561</v>
      </c>
      <c r="C5707" s="23" t="s">
        <v>7816</v>
      </c>
      <c r="D5707" s="23" t="s">
        <v>37</v>
      </c>
      <c r="E5707" s="23" t="s">
        <v>38</v>
      </c>
      <c r="F5707" s="23">
        <v>452010</v>
      </c>
      <c r="G5707" s="23" t="s">
        <v>224</v>
      </c>
      <c r="H5707" s="23" t="s">
        <v>225</v>
      </c>
      <c r="I5707" s="23" t="s">
        <v>147</v>
      </c>
      <c r="J5707" s="23" t="s">
        <v>23</v>
      </c>
      <c r="K5707" s="23" t="s">
        <v>24</v>
      </c>
      <c r="L5707" s="23">
        <v>2</v>
      </c>
      <c r="M5707" s="23">
        <v>47.9</v>
      </c>
      <c r="N5707" s="23">
        <v>5</v>
      </c>
      <c r="O5707" s="23">
        <v>12</v>
      </c>
      <c r="P5707" s="23" t="s">
        <v>43</v>
      </c>
      <c r="Q5707" s="23" t="s">
        <v>34</v>
      </c>
      <c r="R5707" s="23">
        <f t="shared" si="445"/>
        <v>1</v>
      </c>
      <c r="S5707" s="23" t="str">
        <f t="shared" si="446"/>
        <v>ORD105706_20240926_CUST03190_MED015</v>
      </c>
      <c r="T5707" s="23">
        <f t="shared" si="447"/>
        <v>1</v>
      </c>
      <c r="U5707" s="6">
        <f t="shared" si="448"/>
        <v>95.8</v>
      </c>
      <c r="V5707" s="6">
        <f>tbl_Raw_Data[[#This Row],[Discount_Pct]]*tbl_Raw_Data[[#This Row],[Gross_Amount]]/100</f>
        <v>4.79</v>
      </c>
      <c r="W5707" s="6">
        <f>tbl_Raw_Data[[#This Row],[Gross_Amount]]-tbl_Raw_Data[[#This Row],[Discount_Amount]]</f>
        <v>91.009999999999991</v>
      </c>
      <c r="X5707" s="6">
        <f>tbl_Raw_Data[[#This Row],[Net_Amount_Before_Tax]]*tbl_Raw_Data[[#This Row],[Tax_Pct]]/100</f>
        <v>10.921199999999999</v>
      </c>
      <c r="Y5707" s="6">
        <f>tbl_Raw_Data[[#This Row],[Net_Amount_Before_Tax]]+tbl_Raw_Data[[#This Row],[Tax_Amount]]</f>
        <v>101.93119999999999</v>
      </c>
      <c r="Z5707" s="6">
        <f t="shared" si="449"/>
        <v>1</v>
      </c>
    </row>
    <row r="5708" spans="1:26" x14ac:dyDescent="0.3">
      <c r="A5708" s="23" t="s">
        <v>7817</v>
      </c>
      <c r="B5708" s="34">
        <v>45836</v>
      </c>
      <c r="C5708" s="23" t="s">
        <v>2348</v>
      </c>
      <c r="D5708" s="23" t="s">
        <v>159</v>
      </c>
      <c r="E5708" s="23" t="s">
        <v>47</v>
      </c>
      <c r="F5708" s="23">
        <v>400050</v>
      </c>
      <c r="G5708" s="23" t="s">
        <v>138</v>
      </c>
      <c r="H5708" s="23" t="s">
        <v>139</v>
      </c>
      <c r="I5708" s="23" t="s">
        <v>50</v>
      </c>
      <c r="J5708" s="23" t="s">
        <v>140</v>
      </c>
      <c r="K5708" s="23" t="s">
        <v>24</v>
      </c>
      <c r="L5708" s="23">
        <v>2</v>
      </c>
      <c r="M5708" s="23">
        <v>151.63999999999999</v>
      </c>
      <c r="N5708" s="23">
        <v>0</v>
      </c>
      <c r="O5708" s="23">
        <v>12</v>
      </c>
      <c r="P5708" s="23" t="s">
        <v>33</v>
      </c>
      <c r="Q5708" s="23" t="s">
        <v>90</v>
      </c>
      <c r="R5708" s="23">
        <f t="shared" si="445"/>
        <v>1</v>
      </c>
      <c r="S5708" s="23" t="str">
        <f t="shared" si="446"/>
        <v>ORD105707_20250628_CUST00355_MED013</v>
      </c>
      <c r="T5708" s="23">
        <f t="shared" si="447"/>
        <v>1</v>
      </c>
      <c r="U5708" s="6">
        <f t="shared" si="448"/>
        <v>303.27999999999997</v>
      </c>
      <c r="V5708" s="6">
        <f>tbl_Raw_Data[[#This Row],[Discount_Pct]]*tbl_Raw_Data[[#This Row],[Gross_Amount]]/100</f>
        <v>0</v>
      </c>
      <c r="W5708" s="6">
        <f>tbl_Raw_Data[[#This Row],[Gross_Amount]]-tbl_Raw_Data[[#This Row],[Discount_Amount]]</f>
        <v>303.27999999999997</v>
      </c>
      <c r="X5708" s="6">
        <f>tbl_Raw_Data[[#This Row],[Net_Amount_Before_Tax]]*tbl_Raw_Data[[#This Row],[Tax_Pct]]/100</f>
        <v>36.393599999999999</v>
      </c>
      <c r="Y5708" s="6">
        <f>tbl_Raw_Data[[#This Row],[Net_Amount_Before_Tax]]+tbl_Raw_Data[[#This Row],[Tax_Amount]]</f>
        <v>339.67359999999996</v>
      </c>
      <c r="Z5708" s="6">
        <f t="shared" si="449"/>
        <v>1</v>
      </c>
    </row>
    <row r="5709" spans="1:26" x14ac:dyDescent="0.3">
      <c r="A5709" s="23" t="s">
        <v>7818</v>
      </c>
      <c r="B5709" s="34">
        <v>45977</v>
      </c>
      <c r="C5709" s="23" t="s">
        <v>3481</v>
      </c>
      <c r="D5709" s="23" t="s">
        <v>72</v>
      </c>
      <c r="E5709" s="23" t="s">
        <v>73</v>
      </c>
      <c r="F5709" s="23">
        <v>302017</v>
      </c>
      <c r="G5709" s="23" t="s">
        <v>82</v>
      </c>
      <c r="H5709" s="23" t="s">
        <v>83</v>
      </c>
      <c r="I5709" s="23" t="s">
        <v>84</v>
      </c>
      <c r="J5709" s="23" t="s">
        <v>85</v>
      </c>
      <c r="K5709" s="23" t="s">
        <v>24</v>
      </c>
      <c r="L5709" s="23">
        <v>3</v>
      </c>
      <c r="M5709" s="23">
        <v>318.54000000000002</v>
      </c>
      <c r="N5709" s="23">
        <v>10</v>
      </c>
      <c r="O5709" s="23">
        <v>5</v>
      </c>
      <c r="P5709" s="23" t="s">
        <v>58</v>
      </c>
      <c r="Q5709" s="23" t="s">
        <v>90</v>
      </c>
      <c r="R5709" s="23">
        <f t="shared" si="445"/>
        <v>1</v>
      </c>
      <c r="S5709" s="23" t="str">
        <f t="shared" si="446"/>
        <v>ORD105708_20251116_CUST00337_MED023</v>
      </c>
      <c r="T5709" s="23">
        <f t="shared" si="447"/>
        <v>1</v>
      </c>
      <c r="U5709" s="6">
        <f t="shared" si="448"/>
        <v>955.62000000000012</v>
      </c>
      <c r="V5709" s="6">
        <f>tbl_Raw_Data[[#This Row],[Discount_Pct]]*tbl_Raw_Data[[#This Row],[Gross_Amount]]/100</f>
        <v>95.562000000000012</v>
      </c>
      <c r="W5709" s="6">
        <f>tbl_Raw_Data[[#This Row],[Gross_Amount]]-tbl_Raw_Data[[#This Row],[Discount_Amount]]</f>
        <v>860.05800000000011</v>
      </c>
      <c r="X5709" s="6">
        <f>tbl_Raw_Data[[#This Row],[Net_Amount_Before_Tax]]*tbl_Raw_Data[[#This Row],[Tax_Pct]]/100</f>
        <v>43.002900000000011</v>
      </c>
      <c r="Y5709" s="6">
        <f>tbl_Raw_Data[[#This Row],[Net_Amount_Before_Tax]]+tbl_Raw_Data[[#This Row],[Tax_Amount]]</f>
        <v>903.06090000000017</v>
      </c>
      <c r="Z5709" s="6">
        <f t="shared" si="449"/>
        <v>0</v>
      </c>
    </row>
    <row r="5710" spans="1:26" x14ac:dyDescent="0.3">
      <c r="A5710" s="23" t="s">
        <v>7819</v>
      </c>
      <c r="B5710" s="34">
        <v>45313</v>
      </c>
      <c r="C5710" s="23" t="s">
        <v>4209</v>
      </c>
      <c r="D5710" s="23" t="s">
        <v>183</v>
      </c>
      <c r="E5710" s="23" t="s">
        <v>184</v>
      </c>
      <c r="F5710" s="23">
        <v>122018</v>
      </c>
      <c r="G5710" s="23" t="s">
        <v>185</v>
      </c>
      <c r="H5710" s="23" t="s">
        <v>186</v>
      </c>
      <c r="I5710" s="23" t="s">
        <v>76</v>
      </c>
      <c r="J5710" s="23" t="s">
        <v>187</v>
      </c>
      <c r="K5710" s="23" t="s">
        <v>57</v>
      </c>
      <c r="L5710" s="23">
        <v>1</v>
      </c>
      <c r="M5710" s="23">
        <v>78.97</v>
      </c>
      <c r="N5710" s="23">
        <v>10</v>
      </c>
      <c r="O5710" s="23">
        <v>12</v>
      </c>
      <c r="P5710" s="23" t="s">
        <v>65</v>
      </c>
      <c r="Q5710" s="23" t="s">
        <v>44</v>
      </c>
      <c r="R5710" s="23">
        <f t="shared" si="445"/>
        <v>1</v>
      </c>
      <c r="S5710" s="23" t="str">
        <f t="shared" si="446"/>
        <v>ORD105709_20240122_CUST01437_MED009</v>
      </c>
      <c r="T5710" s="23">
        <f t="shared" si="447"/>
        <v>1</v>
      </c>
      <c r="U5710" s="6">
        <f t="shared" si="448"/>
        <v>78.97</v>
      </c>
      <c r="V5710" s="6">
        <f>tbl_Raw_Data[[#This Row],[Discount_Pct]]*tbl_Raw_Data[[#This Row],[Gross_Amount]]/100</f>
        <v>7.8970000000000002</v>
      </c>
      <c r="W5710" s="6">
        <f>tbl_Raw_Data[[#This Row],[Gross_Amount]]-tbl_Raw_Data[[#This Row],[Discount_Amount]]</f>
        <v>71.072999999999993</v>
      </c>
      <c r="X5710" s="6">
        <f>tbl_Raw_Data[[#This Row],[Net_Amount_Before_Tax]]*tbl_Raw_Data[[#This Row],[Tax_Pct]]/100</f>
        <v>8.5287600000000001</v>
      </c>
      <c r="Y5710" s="6">
        <f>tbl_Raw_Data[[#This Row],[Net_Amount_Before_Tax]]+tbl_Raw_Data[[#This Row],[Tax_Amount]]</f>
        <v>79.601759999999999</v>
      </c>
      <c r="Z5710" s="6">
        <f t="shared" si="449"/>
        <v>0</v>
      </c>
    </row>
    <row r="5711" spans="1:26" x14ac:dyDescent="0.3">
      <c r="A5711" s="23" t="s">
        <v>7820</v>
      </c>
      <c r="B5711" s="34">
        <v>45416</v>
      </c>
      <c r="C5711" s="23" t="s">
        <v>7821</v>
      </c>
      <c r="D5711" s="23" t="s">
        <v>159</v>
      </c>
      <c r="E5711" s="23" t="s">
        <v>47</v>
      </c>
      <c r="F5711" s="23">
        <v>400050</v>
      </c>
      <c r="G5711" s="23" t="s">
        <v>283</v>
      </c>
      <c r="H5711" s="23" t="s">
        <v>284</v>
      </c>
      <c r="I5711" s="23" t="s">
        <v>104</v>
      </c>
      <c r="J5711" s="23" t="s">
        <v>42</v>
      </c>
      <c r="K5711" s="23" t="s">
        <v>57</v>
      </c>
      <c r="L5711" s="23">
        <v>2</v>
      </c>
      <c r="M5711" s="23">
        <v>263.77999999999997</v>
      </c>
      <c r="N5711" s="23">
        <v>0</v>
      </c>
      <c r="O5711" s="23">
        <v>5</v>
      </c>
      <c r="P5711" s="23" t="s">
        <v>33</v>
      </c>
      <c r="Q5711" s="23" t="s">
        <v>34</v>
      </c>
      <c r="R5711" s="23">
        <f t="shared" si="445"/>
        <v>1</v>
      </c>
      <c r="S5711" s="23" t="str">
        <f t="shared" si="446"/>
        <v>ORD105710_20240504_CUST03468_MED030</v>
      </c>
      <c r="T5711" s="23">
        <f t="shared" si="447"/>
        <v>1</v>
      </c>
      <c r="U5711" s="6">
        <f t="shared" si="448"/>
        <v>527.55999999999995</v>
      </c>
      <c r="V5711" s="6">
        <f>tbl_Raw_Data[[#This Row],[Discount_Pct]]*tbl_Raw_Data[[#This Row],[Gross_Amount]]/100</f>
        <v>0</v>
      </c>
      <c r="W5711" s="6">
        <f>tbl_Raw_Data[[#This Row],[Gross_Amount]]-tbl_Raw_Data[[#This Row],[Discount_Amount]]</f>
        <v>527.55999999999995</v>
      </c>
      <c r="X5711" s="6">
        <f>tbl_Raw_Data[[#This Row],[Net_Amount_Before_Tax]]*tbl_Raw_Data[[#This Row],[Tax_Pct]]/100</f>
        <v>26.377999999999997</v>
      </c>
      <c r="Y5711" s="6">
        <f>tbl_Raw_Data[[#This Row],[Net_Amount_Before_Tax]]+tbl_Raw_Data[[#This Row],[Tax_Amount]]</f>
        <v>553.93799999999999</v>
      </c>
      <c r="Z5711" s="6">
        <f t="shared" si="449"/>
        <v>1</v>
      </c>
    </row>
    <row r="5712" spans="1:26" x14ac:dyDescent="0.3">
      <c r="A5712" s="23" t="s">
        <v>7820</v>
      </c>
      <c r="B5712" s="34">
        <v>45658</v>
      </c>
      <c r="C5712" s="23" t="s">
        <v>7645</v>
      </c>
      <c r="D5712" s="23" t="s">
        <v>92</v>
      </c>
      <c r="E5712" s="23" t="s">
        <v>93</v>
      </c>
      <c r="F5712" s="23">
        <v>560100</v>
      </c>
      <c r="G5712" s="23" t="s">
        <v>111</v>
      </c>
      <c r="H5712" s="23" t="s">
        <v>112</v>
      </c>
      <c r="I5712" s="23" t="s">
        <v>113</v>
      </c>
      <c r="J5712" s="23" t="s">
        <v>114</v>
      </c>
      <c r="K5712" s="23" t="s">
        <v>24</v>
      </c>
      <c r="L5712" s="23">
        <v>1</v>
      </c>
      <c r="M5712" s="23">
        <v>101.03</v>
      </c>
      <c r="N5712" s="23">
        <v>15</v>
      </c>
      <c r="O5712" s="23">
        <v>12</v>
      </c>
      <c r="P5712" s="23" t="s">
        <v>58</v>
      </c>
      <c r="Q5712" s="23" t="s">
        <v>34</v>
      </c>
      <c r="R5712" s="23">
        <f t="shared" si="445"/>
        <v>1</v>
      </c>
      <c r="S5712" s="23" t="str">
        <f t="shared" si="446"/>
        <v>ORD105710_20250101_CUST00336_MED027</v>
      </c>
      <c r="T5712" s="23">
        <f t="shared" si="447"/>
        <v>1</v>
      </c>
      <c r="U5712" s="6">
        <f t="shared" si="448"/>
        <v>101.03</v>
      </c>
      <c r="V5712" s="6">
        <f>tbl_Raw_Data[[#This Row],[Discount_Pct]]*tbl_Raw_Data[[#This Row],[Gross_Amount]]/100</f>
        <v>15.154500000000001</v>
      </c>
      <c r="W5712" s="6">
        <f>tbl_Raw_Data[[#This Row],[Gross_Amount]]-tbl_Raw_Data[[#This Row],[Discount_Amount]]</f>
        <v>85.875500000000002</v>
      </c>
      <c r="X5712" s="6">
        <f>tbl_Raw_Data[[#This Row],[Net_Amount_Before_Tax]]*tbl_Raw_Data[[#This Row],[Tax_Pct]]/100</f>
        <v>10.305060000000001</v>
      </c>
      <c r="Y5712" s="6">
        <f>tbl_Raw_Data[[#This Row],[Net_Amount_Before_Tax]]+tbl_Raw_Data[[#This Row],[Tax_Amount]]</f>
        <v>96.18056</v>
      </c>
      <c r="Z5712" s="6">
        <f t="shared" si="449"/>
        <v>2</v>
      </c>
    </row>
    <row r="5713" spans="1:26" x14ac:dyDescent="0.3">
      <c r="A5713" s="23" t="s">
        <v>7822</v>
      </c>
      <c r="B5713" s="34">
        <v>45322</v>
      </c>
      <c r="C5713" s="23" t="s">
        <v>3148</v>
      </c>
      <c r="D5713" s="23" t="s">
        <v>159</v>
      </c>
      <c r="E5713" s="23" t="s">
        <v>47</v>
      </c>
      <c r="F5713" s="23">
        <v>400001</v>
      </c>
      <c r="G5713" s="23" t="s">
        <v>192</v>
      </c>
      <c r="H5713" s="23" t="s">
        <v>193</v>
      </c>
      <c r="I5713" s="23" t="s">
        <v>41</v>
      </c>
      <c r="J5713" s="23" t="s">
        <v>194</v>
      </c>
      <c r="K5713" s="23" t="s">
        <v>24</v>
      </c>
      <c r="L5713" s="23">
        <v>3</v>
      </c>
      <c r="M5713" s="23">
        <v>31.15</v>
      </c>
      <c r="N5713" s="23">
        <v>10</v>
      </c>
      <c r="O5713" s="23">
        <v>5</v>
      </c>
      <c r="P5713" s="23" t="s">
        <v>89</v>
      </c>
      <c r="Q5713" s="23" t="s">
        <v>34</v>
      </c>
      <c r="R5713" s="23">
        <f t="shared" si="445"/>
        <v>1</v>
      </c>
      <c r="S5713" s="23" t="str">
        <f t="shared" si="446"/>
        <v>ORD105712_20240131_CUST02293_MED002</v>
      </c>
      <c r="T5713" s="23">
        <f t="shared" si="447"/>
        <v>1</v>
      </c>
      <c r="U5713" s="6">
        <f t="shared" si="448"/>
        <v>93.449999999999989</v>
      </c>
      <c r="V5713" s="6">
        <f>tbl_Raw_Data[[#This Row],[Discount_Pct]]*tbl_Raw_Data[[#This Row],[Gross_Amount]]/100</f>
        <v>9.3449999999999989</v>
      </c>
      <c r="W5713" s="6">
        <f>tbl_Raw_Data[[#This Row],[Gross_Amount]]-tbl_Raw_Data[[#This Row],[Discount_Amount]]</f>
        <v>84.10499999999999</v>
      </c>
      <c r="X5713" s="6">
        <f>tbl_Raw_Data[[#This Row],[Net_Amount_Before_Tax]]*tbl_Raw_Data[[#This Row],[Tax_Pct]]/100</f>
        <v>4.2052499999999995</v>
      </c>
      <c r="Y5713" s="6">
        <f>tbl_Raw_Data[[#This Row],[Net_Amount_Before_Tax]]+tbl_Raw_Data[[#This Row],[Tax_Amount]]</f>
        <v>88.310249999999996</v>
      </c>
      <c r="Z5713" s="6">
        <f t="shared" si="449"/>
        <v>3</v>
      </c>
    </row>
    <row r="5714" spans="1:26" x14ac:dyDescent="0.3">
      <c r="A5714" s="23" t="s">
        <v>7822</v>
      </c>
      <c r="B5714" s="34">
        <v>45610</v>
      </c>
      <c r="C5714" s="23" t="s">
        <v>4436</v>
      </c>
      <c r="D5714" s="23" t="s">
        <v>37</v>
      </c>
      <c r="E5714" s="23" t="s">
        <v>38</v>
      </c>
      <c r="F5714" s="23">
        <v>452010</v>
      </c>
      <c r="G5714" s="23" t="s">
        <v>233</v>
      </c>
      <c r="H5714" s="23" t="s">
        <v>234</v>
      </c>
      <c r="I5714" s="23" t="s">
        <v>104</v>
      </c>
      <c r="J5714" s="23" t="s">
        <v>42</v>
      </c>
      <c r="K5714" s="23" t="s">
        <v>24</v>
      </c>
      <c r="L5714" s="23">
        <v>4</v>
      </c>
      <c r="M5714" s="23">
        <v>142.34</v>
      </c>
      <c r="N5714" s="23">
        <v>0</v>
      </c>
      <c r="O5714" s="23">
        <v>5</v>
      </c>
      <c r="P5714" s="23" t="s">
        <v>89</v>
      </c>
      <c r="Q5714" s="23" t="s">
        <v>44</v>
      </c>
      <c r="R5714" s="23">
        <f t="shared" si="445"/>
        <v>1</v>
      </c>
      <c r="S5714" s="23" t="str">
        <f t="shared" si="446"/>
        <v>ORD105712_20241114_CUST02646_MED019</v>
      </c>
      <c r="T5714" s="23">
        <f t="shared" si="447"/>
        <v>1</v>
      </c>
      <c r="U5714" s="6">
        <f t="shared" si="448"/>
        <v>569.36</v>
      </c>
      <c r="V5714" s="6">
        <f>tbl_Raw_Data[[#This Row],[Discount_Pct]]*tbl_Raw_Data[[#This Row],[Gross_Amount]]/100</f>
        <v>0</v>
      </c>
      <c r="W5714" s="6">
        <f>tbl_Raw_Data[[#This Row],[Gross_Amount]]-tbl_Raw_Data[[#This Row],[Discount_Amount]]</f>
        <v>569.36</v>
      </c>
      <c r="X5714" s="6">
        <f>tbl_Raw_Data[[#This Row],[Net_Amount_Before_Tax]]*tbl_Raw_Data[[#This Row],[Tax_Pct]]/100</f>
        <v>28.468000000000004</v>
      </c>
      <c r="Y5714" s="6">
        <f>tbl_Raw_Data[[#This Row],[Net_Amount_Before_Tax]]+tbl_Raw_Data[[#This Row],[Tax_Amount]]</f>
        <v>597.82799999999997</v>
      </c>
      <c r="Z5714" s="6">
        <f t="shared" si="449"/>
        <v>2</v>
      </c>
    </row>
    <row r="5715" spans="1:26" x14ac:dyDescent="0.3">
      <c r="A5715" s="23" t="s">
        <v>7823</v>
      </c>
      <c r="B5715" s="34">
        <v>45962</v>
      </c>
      <c r="C5715" s="23" t="s">
        <v>1548</v>
      </c>
      <c r="D5715" s="23" t="s">
        <v>123</v>
      </c>
      <c r="E5715" s="23" t="s">
        <v>101</v>
      </c>
      <c r="F5715" s="23">
        <v>226010</v>
      </c>
      <c r="G5715" s="23" t="s">
        <v>20</v>
      </c>
      <c r="H5715" s="23" t="s">
        <v>21</v>
      </c>
      <c r="I5715" s="23" t="s">
        <v>22</v>
      </c>
      <c r="J5715" s="23" t="s">
        <v>23</v>
      </c>
      <c r="K5715" s="23" t="s">
        <v>24</v>
      </c>
      <c r="L5715" s="23">
        <v>3</v>
      </c>
      <c r="M5715" s="23">
        <v>142.12</v>
      </c>
      <c r="N5715" s="23">
        <v>15</v>
      </c>
      <c r="O5715" s="23">
        <v>12</v>
      </c>
      <c r="P5715" s="23" t="s">
        <v>25</v>
      </c>
      <c r="Q5715" s="23" t="s">
        <v>44</v>
      </c>
      <c r="R5715" s="23">
        <f t="shared" si="445"/>
        <v>1</v>
      </c>
      <c r="S5715" s="23" t="str">
        <f t="shared" si="446"/>
        <v>ORD105714_20251101_CUST02333_MED024</v>
      </c>
      <c r="T5715" s="23">
        <f t="shared" si="447"/>
        <v>1</v>
      </c>
      <c r="U5715" s="6">
        <f t="shared" si="448"/>
        <v>426.36</v>
      </c>
      <c r="V5715" s="6">
        <f>tbl_Raw_Data[[#This Row],[Discount_Pct]]*tbl_Raw_Data[[#This Row],[Gross_Amount]]/100</f>
        <v>63.954000000000008</v>
      </c>
      <c r="W5715" s="6">
        <f>tbl_Raw_Data[[#This Row],[Gross_Amount]]-tbl_Raw_Data[[#This Row],[Discount_Amount]]</f>
        <v>362.40600000000001</v>
      </c>
      <c r="X5715" s="6">
        <f>tbl_Raw_Data[[#This Row],[Net_Amount_Before_Tax]]*tbl_Raw_Data[[#This Row],[Tax_Pct]]/100</f>
        <v>43.488720000000001</v>
      </c>
      <c r="Y5715" s="6">
        <f>tbl_Raw_Data[[#This Row],[Net_Amount_Before_Tax]]+tbl_Raw_Data[[#This Row],[Tax_Amount]]</f>
        <v>405.89472000000001</v>
      </c>
      <c r="Z5715" s="6">
        <f t="shared" si="449"/>
        <v>1</v>
      </c>
    </row>
    <row r="5716" spans="1:26" x14ac:dyDescent="0.3">
      <c r="A5716" s="23" t="s">
        <v>7823</v>
      </c>
      <c r="B5716" s="34">
        <v>45365</v>
      </c>
      <c r="C5716" s="23" t="s">
        <v>6012</v>
      </c>
      <c r="D5716" s="23" t="s">
        <v>72</v>
      </c>
      <c r="E5716" s="23" t="s">
        <v>73</v>
      </c>
      <c r="F5716" s="23">
        <v>302017</v>
      </c>
      <c r="G5716" s="23" t="s">
        <v>160</v>
      </c>
      <c r="H5716" s="23" t="s">
        <v>161</v>
      </c>
      <c r="I5716" s="23" t="s">
        <v>50</v>
      </c>
      <c r="J5716" s="23" t="s">
        <v>23</v>
      </c>
      <c r="K5716" s="23" t="s">
        <v>24</v>
      </c>
      <c r="L5716" s="23">
        <v>2</v>
      </c>
      <c r="M5716" s="23">
        <v>160.52000000000001</v>
      </c>
      <c r="N5716" s="23">
        <v>5</v>
      </c>
      <c r="O5716" s="23">
        <v>18</v>
      </c>
      <c r="P5716" s="23" t="s">
        <v>58</v>
      </c>
      <c r="Q5716" s="23" t="s">
        <v>44</v>
      </c>
      <c r="R5716" s="23">
        <f t="shared" si="445"/>
        <v>1</v>
      </c>
      <c r="S5716" s="23" t="str">
        <f t="shared" si="446"/>
        <v>ORD105714_20240314_CUST00033_MED014</v>
      </c>
      <c r="T5716" s="23">
        <f t="shared" si="447"/>
        <v>1</v>
      </c>
      <c r="U5716" s="6">
        <f t="shared" si="448"/>
        <v>321.04000000000002</v>
      </c>
      <c r="V5716" s="6">
        <f>tbl_Raw_Data[[#This Row],[Discount_Pct]]*tbl_Raw_Data[[#This Row],[Gross_Amount]]/100</f>
        <v>16.052</v>
      </c>
      <c r="W5716" s="6">
        <f>tbl_Raw_Data[[#This Row],[Gross_Amount]]-tbl_Raw_Data[[#This Row],[Discount_Amount]]</f>
        <v>304.988</v>
      </c>
      <c r="X5716" s="6">
        <f>tbl_Raw_Data[[#This Row],[Net_Amount_Before_Tax]]*tbl_Raw_Data[[#This Row],[Tax_Pct]]/100</f>
        <v>54.897839999999995</v>
      </c>
      <c r="Y5716" s="6">
        <f>tbl_Raw_Data[[#This Row],[Net_Amount_Before_Tax]]+tbl_Raw_Data[[#This Row],[Tax_Amount]]</f>
        <v>359.88583999999997</v>
      </c>
      <c r="Z5716" s="6">
        <f t="shared" si="449"/>
        <v>1</v>
      </c>
    </row>
    <row r="5717" spans="1:26" x14ac:dyDescent="0.3">
      <c r="A5717" s="23" t="s">
        <v>7824</v>
      </c>
      <c r="B5717" s="34">
        <v>45751</v>
      </c>
      <c r="C5717" s="23" t="s">
        <v>3021</v>
      </c>
      <c r="D5717" s="23" t="s">
        <v>19</v>
      </c>
      <c r="E5717" s="23" t="s">
        <v>19</v>
      </c>
      <c r="F5717" s="23">
        <v>110029</v>
      </c>
      <c r="G5717" s="23" t="s">
        <v>132</v>
      </c>
      <c r="H5717" s="23" t="s">
        <v>133</v>
      </c>
      <c r="I5717" s="23" t="s">
        <v>134</v>
      </c>
      <c r="J5717" s="23" t="s">
        <v>135</v>
      </c>
      <c r="K5717" s="23" t="s">
        <v>57</v>
      </c>
      <c r="L5717" s="23">
        <v>1</v>
      </c>
      <c r="M5717" s="23">
        <v>79.58</v>
      </c>
      <c r="N5717" s="23">
        <v>10</v>
      </c>
      <c r="O5717" s="23">
        <v>12</v>
      </c>
      <c r="P5717" s="23" t="s">
        <v>43</v>
      </c>
      <c r="Q5717" s="23" t="s">
        <v>34</v>
      </c>
      <c r="R5717" s="23">
        <f t="shared" si="445"/>
        <v>1</v>
      </c>
      <c r="S5717" s="23" t="str">
        <f t="shared" si="446"/>
        <v>ORD105716_20250404_CUST02453_MED007</v>
      </c>
      <c r="T5717" s="23">
        <f t="shared" si="447"/>
        <v>1</v>
      </c>
      <c r="U5717" s="6">
        <f t="shared" si="448"/>
        <v>79.58</v>
      </c>
      <c r="V5717" s="6">
        <f>tbl_Raw_Data[[#This Row],[Discount_Pct]]*tbl_Raw_Data[[#This Row],[Gross_Amount]]/100</f>
        <v>7.9579999999999993</v>
      </c>
      <c r="W5717" s="6">
        <f>tbl_Raw_Data[[#This Row],[Gross_Amount]]-tbl_Raw_Data[[#This Row],[Discount_Amount]]</f>
        <v>71.622</v>
      </c>
      <c r="X5717" s="6">
        <f>tbl_Raw_Data[[#This Row],[Net_Amount_Before_Tax]]*tbl_Raw_Data[[#This Row],[Tax_Pct]]/100</f>
        <v>8.5946400000000001</v>
      </c>
      <c r="Y5717" s="6">
        <f>tbl_Raw_Data[[#This Row],[Net_Amount_Before_Tax]]+tbl_Raw_Data[[#This Row],[Tax_Amount]]</f>
        <v>80.216639999999998</v>
      </c>
      <c r="Z5717" s="6">
        <f t="shared" si="449"/>
        <v>4</v>
      </c>
    </row>
    <row r="5718" spans="1:26" x14ac:dyDescent="0.3">
      <c r="A5718" s="23" t="s">
        <v>7825</v>
      </c>
      <c r="B5718" s="34">
        <v>45660</v>
      </c>
      <c r="C5718" s="23" t="s">
        <v>7693</v>
      </c>
      <c r="D5718" s="23" t="s">
        <v>37</v>
      </c>
      <c r="E5718" s="23" t="s">
        <v>38</v>
      </c>
      <c r="F5718" s="23">
        <v>452020</v>
      </c>
      <c r="G5718" s="23" t="s">
        <v>30</v>
      </c>
      <c r="H5718" s="23" t="s">
        <v>31</v>
      </c>
      <c r="I5718" s="23" t="s">
        <v>32</v>
      </c>
      <c r="J5718" s="23" t="s">
        <v>23</v>
      </c>
      <c r="K5718" s="23" t="s">
        <v>24</v>
      </c>
      <c r="L5718" s="23">
        <v>1</v>
      </c>
      <c r="M5718" s="23">
        <v>138.22</v>
      </c>
      <c r="N5718" s="23">
        <v>15</v>
      </c>
      <c r="O5718" s="23">
        <v>12</v>
      </c>
      <c r="P5718" s="23" t="s">
        <v>58</v>
      </c>
      <c r="Q5718" s="23" t="s">
        <v>34</v>
      </c>
      <c r="R5718" s="23">
        <f t="shared" si="445"/>
        <v>1</v>
      </c>
      <c r="S5718" s="23" t="str">
        <f t="shared" si="446"/>
        <v>ORD105717_20250103_CUST02329_MED017</v>
      </c>
      <c r="T5718" s="23">
        <f t="shared" si="447"/>
        <v>1</v>
      </c>
      <c r="U5718" s="6">
        <f t="shared" si="448"/>
        <v>138.22</v>
      </c>
      <c r="V5718" s="6">
        <f>tbl_Raw_Data[[#This Row],[Discount_Pct]]*tbl_Raw_Data[[#This Row],[Gross_Amount]]/100</f>
        <v>20.733000000000001</v>
      </c>
      <c r="W5718" s="6">
        <f>tbl_Raw_Data[[#This Row],[Gross_Amount]]-tbl_Raw_Data[[#This Row],[Discount_Amount]]</f>
        <v>117.48699999999999</v>
      </c>
      <c r="X5718" s="6">
        <f>tbl_Raw_Data[[#This Row],[Net_Amount_Before_Tax]]*tbl_Raw_Data[[#This Row],[Tax_Pct]]/100</f>
        <v>14.09844</v>
      </c>
      <c r="Y5718" s="6">
        <f>tbl_Raw_Data[[#This Row],[Net_Amount_Before_Tax]]+tbl_Raw_Data[[#This Row],[Tax_Amount]]</f>
        <v>131.58544000000001</v>
      </c>
      <c r="Z5718" s="6">
        <f t="shared" si="449"/>
        <v>1</v>
      </c>
    </row>
    <row r="5719" spans="1:26" x14ac:dyDescent="0.3">
      <c r="A5719" s="23" t="s">
        <v>7826</v>
      </c>
      <c r="B5719" s="34">
        <v>45720</v>
      </c>
      <c r="C5719" s="23" t="s">
        <v>7827</v>
      </c>
      <c r="D5719" s="23" t="s">
        <v>183</v>
      </c>
      <c r="E5719" s="23" t="s">
        <v>184</v>
      </c>
      <c r="F5719" s="23">
        <v>122002</v>
      </c>
      <c r="G5719" s="23" t="s">
        <v>30</v>
      </c>
      <c r="H5719" s="23" t="s">
        <v>31</v>
      </c>
      <c r="I5719" s="23" t="s">
        <v>32</v>
      </c>
      <c r="J5719" s="23" t="s">
        <v>23</v>
      </c>
      <c r="K5719" s="23" t="s">
        <v>24</v>
      </c>
      <c r="L5719" s="23">
        <v>2</v>
      </c>
      <c r="M5719" s="23">
        <v>129.1</v>
      </c>
      <c r="N5719" s="23">
        <v>20</v>
      </c>
      <c r="O5719" s="23">
        <v>5</v>
      </c>
      <c r="P5719" s="23" t="s">
        <v>43</v>
      </c>
      <c r="Q5719" s="23" t="s">
        <v>34</v>
      </c>
      <c r="R5719" s="23">
        <f t="shared" si="445"/>
        <v>1</v>
      </c>
      <c r="S5719" s="23" t="str">
        <f t="shared" si="446"/>
        <v>ORD105718_20250304_CUST01158_MED017</v>
      </c>
      <c r="T5719" s="23">
        <f t="shared" si="447"/>
        <v>1</v>
      </c>
      <c r="U5719" s="6">
        <f t="shared" si="448"/>
        <v>258.2</v>
      </c>
      <c r="V5719" s="6">
        <f>tbl_Raw_Data[[#This Row],[Discount_Pct]]*tbl_Raw_Data[[#This Row],[Gross_Amount]]/100</f>
        <v>51.64</v>
      </c>
      <c r="W5719" s="6">
        <f>tbl_Raw_Data[[#This Row],[Gross_Amount]]-tbl_Raw_Data[[#This Row],[Discount_Amount]]</f>
        <v>206.56</v>
      </c>
      <c r="X5719" s="6">
        <f>tbl_Raw_Data[[#This Row],[Net_Amount_Before_Tax]]*tbl_Raw_Data[[#This Row],[Tax_Pct]]/100</f>
        <v>10.327999999999999</v>
      </c>
      <c r="Y5719" s="6">
        <f>tbl_Raw_Data[[#This Row],[Net_Amount_Before_Tax]]+tbl_Raw_Data[[#This Row],[Tax_Amount]]</f>
        <v>216.88800000000001</v>
      </c>
      <c r="Z5719" s="6">
        <f t="shared" si="449"/>
        <v>1</v>
      </c>
    </row>
    <row r="5720" spans="1:26" x14ac:dyDescent="0.3">
      <c r="A5720" s="23" t="s">
        <v>7828</v>
      </c>
      <c r="B5720" s="34">
        <v>45327</v>
      </c>
      <c r="C5720" s="23" t="s">
        <v>7829</v>
      </c>
      <c r="D5720" s="23" t="s">
        <v>123</v>
      </c>
      <c r="E5720" s="23" t="s">
        <v>101</v>
      </c>
      <c r="F5720" s="23">
        <v>226010</v>
      </c>
      <c r="G5720" s="23" t="s">
        <v>102</v>
      </c>
      <c r="H5720" s="23" t="s">
        <v>103</v>
      </c>
      <c r="I5720" s="23" t="s">
        <v>104</v>
      </c>
      <c r="J5720" s="23" t="s">
        <v>64</v>
      </c>
      <c r="K5720" s="23" t="s">
        <v>57</v>
      </c>
      <c r="L5720" s="23">
        <v>2</v>
      </c>
      <c r="M5720" s="23">
        <v>106.28</v>
      </c>
      <c r="N5720" s="23">
        <v>0</v>
      </c>
      <c r="O5720" s="23">
        <v>12</v>
      </c>
      <c r="P5720" s="23" t="s">
        <v>33</v>
      </c>
      <c r="Q5720" s="23" t="s">
        <v>34</v>
      </c>
      <c r="R5720" s="23">
        <f t="shared" si="445"/>
        <v>1</v>
      </c>
      <c r="S5720" s="23" t="str">
        <f t="shared" si="446"/>
        <v>ORD105719_20240205_CUST01435_MED029</v>
      </c>
      <c r="T5720" s="23">
        <f t="shared" si="447"/>
        <v>1</v>
      </c>
      <c r="U5720" s="6">
        <f t="shared" si="448"/>
        <v>212.56</v>
      </c>
      <c r="V5720" s="6">
        <f>tbl_Raw_Data[[#This Row],[Discount_Pct]]*tbl_Raw_Data[[#This Row],[Gross_Amount]]/100</f>
        <v>0</v>
      </c>
      <c r="W5720" s="6">
        <f>tbl_Raw_Data[[#This Row],[Gross_Amount]]-tbl_Raw_Data[[#This Row],[Discount_Amount]]</f>
        <v>212.56</v>
      </c>
      <c r="X5720" s="6">
        <f>tbl_Raw_Data[[#This Row],[Net_Amount_Before_Tax]]*tbl_Raw_Data[[#This Row],[Tax_Pct]]/100</f>
        <v>25.507200000000001</v>
      </c>
      <c r="Y5720" s="6">
        <f>tbl_Raw_Data[[#This Row],[Net_Amount_Before_Tax]]+tbl_Raw_Data[[#This Row],[Tax_Amount]]</f>
        <v>238.06720000000001</v>
      </c>
      <c r="Z5720" s="6">
        <f t="shared" si="449"/>
        <v>1</v>
      </c>
    </row>
    <row r="5721" spans="1:26" x14ac:dyDescent="0.3">
      <c r="A5721" s="23" t="s">
        <v>7830</v>
      </c>
      <c r="B5721" s="34">
        <v>45434</v>
      </c>
      <c r="C5721" s="23" t="s">
        <v>5869</v>
      </c>
      <c r="D5721" s="23" t="s">
        <v>87</v>
      </c>
      <c r="E5721" s="23" t="s">
        <v>88</v>
      </c>
      <c r="F5721" s="23">
        <v>600100</v>
      </c>
      <c r="G5721" s="23" t="s">
        <v>82</v>
      </c>
      <c r="H5721" s="23" t="s">
        <v>83</v>
      </c>
      <c r="I5721" s="23" t="s">
        <v>84</v>
      </c>
      <c r="J5721" s="23" t="s">
        <v>85</v>
      </c>
      <c r="K5721" s="23" t="s">
        <v>24</v>
      </c>
      <c r="L5721" s="23">
        <v>5</v>
      </c>
      <c r="M5721" s="23">
        <v>280.05</v>
      </c>
      <c r="N5721" s="23">
        <v>0</v>
      </c>
      <c r="O5721" s="23">
        <v>5</v>
      </c>
      <c r="P5721" s="23" t="s">
        <v>89</v>
      </c>
      <c r="Q5721" s="23" t="s">
        <v>90</v>
      </c>
      <c r="R5721" s="23">
        <f t="shared" si="445"/>
        <v>1</v>
      </c>
      <c r="S5721" s="23" t="str">
        <f t="shared" si="446"/>
        <v>ORD105720_20240522_CUST01603_MED023</v>
      </c>
      <c r="T5721" s="23">
        <f t="shared" si="447"/>
        <v>1</v>
      </c>
      <c r="U5721" s="6">
        <f t="shared" si="448"/>
        <v>1400.25</v>
      </c>
      <c r="V5721" s="6">
        <f>tbl_Raw_Data[[#This Row],[Discount_Pct]]*tbl_Raw_Data[[#This Row],[Gross_Amount]]/100</f>
        <v>0</v>
      </c>
      <c r="W5721" s="6">
        <f>tbl_Raw_Data[[#This Row],[Gross_Amount]]-tbl_Raw_Data[[#This Row],[Discount_Amount]]</f>
        <v>1400.25</v>
      </c>
      <c r="X5721" s="6">
        <f>tbl_Raw_Data[[#This Row],[Net_Amount_Before_Tax]]*tbl_Raw_Data[[#This Row],[Tax_Pct]]/100</f>
        <v>70.012500000000003</v>
      </c>
      <c r="Y5721" s="6">
        <f>tbl_Raw_Data[[#This Row],[Net_Amount_Before_Tax]]+tbl_Raw_Data[[#This Row],[Tax_Amount]]</f>
        <v>1470.2625</v>
      </c>
      <c r="Z5721" s="6">
        <f t="shared" si="449"/>
        <v>1</v>
      </c>
    </row>
    <row r="5722" spans="1:26" x14ac:dyDescent="0.3">
      <c r="A5722" s="23" t="s">
        <v>7830</v>
      </c>
      <c r="B5722" s="34">
        <v>45620</v>
      </c>
      <c r="C5722" s="23" t="s">
        <v>4989</v>
      </c>
      <c r="D5722" s="23" t="s">
        <v>159</v>
      </c>
      <c r="E5722" s="23" t="s">
        <v>47</v>
      </c>
      <c r="F5722" s="23">
        <v>400076</v>
      </c>
      <c r="G5722" s="23" t="s">
        <v>102</v>
      </c>
      <c r="H5722" s="23" t="s">
        <v>103</v>
      </c>
      <c r="I5722" s="23" t="s">
        <v>104</v>
      </c>
      <c r="J5722" s="23" t="s">
        <v>64</v>
      </c>
      <c r="K5722" s="23" t="s">
        <v>57</v>
      </c>
      <c r="L5722" s="23">
        <v>3</v>
      </c>
      <c r="M5722" s="23">
        <v>90.52</v>
      </c>
      <c r="N5722" s="23">
        <v>10</v>
      </c>
      <c r="O5722" s="23">
        <v>5</v>
      </c>
      <c r="P5722" s="23" t="s">
        <v>58</v>
      </c>
      <c r="Q5722" s="23" t="s">
        <v>44</v>
      </c>
      <c r="R5722" s="23">
        <f t="shared" si="445"/>
        <v>1</v>
      </c>
      <c r="S5722" s="23" t="str">
        <f t="shared" si="446"/>
        <v>ORD105720_20241124_CUST01923_MED029</v>
      </c>
      <c r="T5722" s="23">
        <f t="shared" si="447"/>
        <v>1</v>
      </c>
      <c r="U5722" s="6">
        <f t="shared" si="448"/>
        <v>271.56</v>
      </c>
      <c r="V5722" s="6">
        <f>tbl_Raw_Data[[#This Row],[Discount_Pct]]*tbl_Raw_Data[[#This Row],[Gross_Amount]]/100</f>
        <v>27.155999999999999</v>
      </c>
      <c r="W5722" s="6">
        <f>tbl_Raw_Data[[#This Row],[Gross_Amount]]-tbl_Raw_Data[[#This Row],[Discount_Amount]]</f>
        <v>244.404</v>
      </c>
      <c r="X5722" s="6">
        <f>tbl_Raw_Data[[#This Row],[Net_Amount_Before_Tax]]*tbl_Raw_Data[[#This Row],[Tax_Pct]]/100</f>
        <v>12.2202</v>
      </c>
      <c r="Y5722" s="6">
        <f>tbl_Raw_Data[[#This Row],[Net_Amount_Before_Tax]]+tbl_Raw_Data[[#This Row],[Tax_Amount]]</f>
        <v>256.62419999999997</v>
      </c>
      <c r="Z5722" s="6">
        <f t="shared" si="449"/>
        <v>1</v>
      </c>
    </row>
    <row r="5723" spans="1:26" x14ac:dyDescent="0.3">
      <c r="A5723" s="23" t="s">
        <v>7831</v>
      </c>
      <c r="B5723" s="34">
        <v>45807</v>
      </c>
      <c r="C5723" s="23" t="s">
        <v>6589</v>
      </c>
      <c r="D5723" s="23" t="s">
        <v>19</v>
      </c>
      <c r="E5723" s="23" t="s">
        <v>19</v>
      </c>
      <c r="F5723" s="23">
        <v>110029</v>
      </c>
      <c r="G5723" s="23" t="s">
        <v>20</v>
      </c>
      <c r="H5723" s="23" t="s">
        <v>21</v>
      </c>
      <c r="I5723" s="23" t="s">
        <v>22</v>
      </c>
      <c r="J5723" s="23" t="s">
        <v>23</v>
      </c>
      <c r="K5723" s="23" t="s">
        <v>24</v>
      </c>
      <c r="L5723" s="23">
        <v>3</v>
      </c>
      <c r="M5723" s="23">
        <v>139.53</v>
      </c>
      <c r="N5723" s="23">
        <v>5</v>
      </c>
      <c r="O5723" s="23">
        <v>5</v>
      </c>
      <c r="P5723" s="23" t="s">
        <v>33</v>
      </c>
      <c r="Q5723" s="23" t="s">
        <v>34</v>
      </c>
      <c r="R5723" s="23">
        <f t="shared" si="445"/>
        <v>1</v>
      </c>
      <c r="S5723" s="23" t="str">
        <f t="shared" si="446"/>
        <v>ORD105722_20250530_CUST02019_MED024</v>
      </c>
      <c r="T5723" s="23">
        <f t="shared" si="447"/>
        <v>1</v>
      </c>
      <c r="U5723" s="6">
        <f t="shared" si="448"/>
        <v>418.59000000000003</v>
      </c>
      <c r="V5723" s="6">
        <f>tbl_Raw_Data[[#This Row],[Discount_Pct]]*tbl_Raw_Data[[#This Row],[Gross_Amount]]/100</f>
        <v>20.929500000000004</v>
      </c>
      <c r="W5723" s="6">
        <f>tbl_Raw_Data[[#This Row],[Gross_Amount]]-tbl_Raw_Data[[#This Row],[Discount_Amount]]</f>
        <v>397.66050000000001</v>
      </c>
      <c r="X5723" s="6">
        <f>tbl_Raw_Data[[#This Row],[Net_Amount_Before_Tax]]*tbl_Raw_Data[[#This Row],[Tax_Pct]]/100</f>
        <v>19.883025</v>
      </c>
      <c r="Y5723" s="6">
        <f>tbl_Raw_Data[[#This Row],[Net_Amount_Before_Tax]]+tbl_Raw_Data[[#This Row],[Tax_Amount]]</f>
        <v>417.54352499999999</v>
      </c>
      <c r="Z5723" s="6">
        <f t="shared" si="449"/>
        <v>4</v>
      </c>
    </row>
    <row r="5724" spans="1:26" x14ac:dyDescent="0.3">
      <c r="A5724" s="23" t="s">
        <v>7832</v>
      </c>
      <c r="B5724" s="34">
        <v>45816</v>
      </c>
      <c r="C5724" s="23" t="s">
        <v>1999</v>
      </c>
      <c r="D5724" s="23" t="s">
        <v>46</v>
      </c>
      <c r="E5724" s="23" t="s">
        <v>47</v>
      </c>
      <c r="F5724" s="23">
        <v>411038</v>
      </c>
      <c r="G5724" s="23" t="s">
        <v>138</v>
      </c>
      <c r="H5724" s="23" t="s">
        <v>139</v>
      </c>
      <c r="I5724" s="23" t="s">
        <v>50</v>
      </c>
      <c r="J5724" s="23" t="s">
        <v>140</v>
      </c>
      <c r="K5724" s="23" t="s">
        <v>24</v>
      </c>
      <c r="L5724" s="23">
        <v>3</v>
      </c>
      <c r="M5724" s="23">
        <v>146.09</v>
      </c>
      <c r="N5724" s="23">
        <v>10</v>
      </c>
      <c r="O5724" s="23">
        <v>12</v>
      </c>
      <c r="P5724" s="23" t="s">
        <v>89</v>
      </c>
      <c r="Q5724" s="23" t="s">
        <v>26</v>
      </c>
      <c r="R5724" s="23">
        <f t="shared" si="445"/>
        <v>1</v>
      </c>
      <c r="S5724" s="23" t="str">
        <f t="shared" si="446"/>
        <v>ORD105723_20250608_CUST02582_MED013</v>
      </c>
      <c r="T5724" s="23">
        <f t="shared" si="447"/>
        <v>1</v>
      </c>
      <c r="U5724" s="6">
        <f t="shared" si="448"/>
        <v>438.27</v>
      </c>
      <c r="V5724" s="6">
        <f>tbl_Raw_Data[[#This Row],[Discount_Pct]]*tbl_Raw_Data[[#This Row],[Gross_Amount]]/100</f>
        <v>43.826999999999998</v>
      </c>
      <c r="W5724" s="6">
        <f>tbl_Raw_Data[[#This Row],[Gross_Amount]]-tbl_Raw_Data[[#This Row],[Discount_Amount]]</f>
        <v>394.44299999999998</v>
      </c>
      <c r="X5724" s="6">
        <f>tbl_Raw_Data[[#This Row],[Net_Amount_Before_Tax]]*tbl_Raw_Data[[#This Row],[Tax_Pct]]/100</f>
        <v>47.333159999999999</v>
      </c>
      <c r="Y5724" s="6">
        <f>tbl_Raw_Data[[#This Row],[Net_Amount_Before_Tax]]+tbl_Raw_Data[[#This Row],[Tax_Amount]]</f>
        <v>441.77616</v>
      </c>
      <c r="Z5724" s="6">
        <f t="shared" si="449"/>
        <v>0</v>
      </c>
    </row>
    <row r="5725" spans="1:26" x14ac:dyDescent="0.3">
      <c r="A5725" s="23" t="s">
        <v>7833</v>
      </c>
      <c r="B5725" s="34">
        <v>45742</v>
      </c>
      <c r="C5725" s="23" t="s">
        <v>4493</v>
      </c>
      <c r="D5725" s="23" t="s">
        <v>123</v>
      </c>
      <c r="E5725" s="23" t="s">
        <v>101</v>
      </c>
      <c r="F5725" s="23">
        <v>226010</v>
      </c>
      <c r="G5725" s="23" t="s">
        <v>196</v>
      </c>
      <c r="H5725" s="23" t="s">
        <v>197</v>
      </c>
      <c r="I5725" s="23" t="s">
        <v>32</v>
      </c>
      <c r="J5725" s="23" t="s">
        <v>42</v>
      </c>
      <c r="K5725" s="23" t="s">
        <v>24</v>
      </c>
      <c r="L5725" s="23">
        <v>1</v>
      </c>
      <c r="M5725" s="23">
        <v>22.93</v>
      </c>
      <c r="N5725" s="23">
        <v>10</v>
      </c>
      <c r="O5725" s="23">
        <v>5</v>
      </c>
      <c r="P5725" s="23" t="s">
        <v>89</v>
      </c>
      <c r="Q5725" s="23" t="s">
        <v>34</v>
      </c>
      <c r="R5725" s="23">
        <f t="shared" si="445"/>
        <v>1</v>
      </c>
      <c r="S5725" s="23" t="str">
        <f t="shared" si="446"/>
        <v>ORD105724_20250326_CUST02158_MED011</v>
      </c>
      <c r="T5725" s="23">
        <f t="shared" si="447"/>
        <v>1</v>
      </c>
      <c r="U5725" s="6">
        <f t="shared" si="448"/>
        <v>22.93</v>
      </c>
      <c r="V5725" s="6">
        <f>tbl_Raw_Data[[#This Row],[Discount_Pct]]*tbl_Raw_Data[[#This Row],[Gross_Amount]]/100</f>
        <v>2.2930000000000001</v>
      </c>
      <c r="W5725" s="6">
        <f>tbl_Raw_Data[[#This Row],[Gross_Amount]]-tbl_Raw_Data[[#This Row],[Discount_Amount]]</f>
        <v>20.637</v>
      </c>
      <c r="X5725" s="6">
        <f>tbl_Raw_Data[[#This Row],[Net_Amount_Before_Tax]]*tbl_Raw_Data[[#This Row],[Tax_Pct]]/100</f>
        <v>1.0318499999999999</v>
      </c>
      <c r="Y5725" s="6">
        <f>tbl_Raw_Data[[#This Row],[Net_Amount_Before_Tax]]+tbl_Raw_Data[[#This Row],[Tax_Amount]]</f>
        <v>21.668849999999999</v>
      </c>
      <c r="Z5725" s="6">
        <f t="shared" si="449"/>
        <v>2</v>
      </c>
    </row>
    <row r="5726" spans="1:26" x14ac:dyDescent="0.3">
      <c r="A5726" s="23" t="s">
        <v>7833</v>
      </c>
      <c r="B5726" s="34">
        <v>45948</v>
      </c>
      <c r="C5726" s="23" t="s">
        <v>4912</v>
      </c>
      <c r="D5726" s="23" t="s">
        <v>80</v>
      </c>
      <c r="E5726" s="23" t="s">
        <v>81</v>
      </c>
      <c r="F5726" s="23">
        <v>395001</v>
      </c>
      <c r="G5726" s="23" t="s">
        <v>68</v>
      </c>
      <c r="H5726" s="23" t="s">
        <v>69</v>
      </c>
      <c r="I5726" s="23" t="s">
        <v>55</v>
      </c>
      <c r="J5726" s="23" t="s">
        <v>56</v>
      </c>
      <c r="K5726" s="23" t="s">
        <v>24</v>
      </c>
      <c r="L5726" s="23">
        <v>4</v>
      </c>
      <c r="M5726" s="23">
        <v>28.95</v>
      </c>
      <c r="N5726" s="23">
        <v>0</v>
      </c>
      <c r="O5726" s="23">
        <v>12</v>
      </c>
      <c r="P5726" s="23" t="s">
        <v>43</v>
      </c>
      <c r="Q5726" s="23" t="s">
        <v>26</v>
      </c>
      <c r="R5726" s="23">
        <f t="shared" si="445"/>
        <v>1</v>
      </c>
      <c r="S5726" s="23" t="str">
        <f t="shared" si="446"/>
        <v>ORD105724_20251018_CUST01601_MED003</v>
      </c>
      <c r="T5726" s="23">
        <f t="shared" si="447"/>
        <v>1</v>
      </c>
      <c r="U5726" s="6">
        <f t="shared" si="448"/>
        <v>115.8</v>
      </c>
      <c r="V5726" s="6">
        <f>tbl_Raw_Data[[#This Row],[Discount_Pct]]*tbl_Raw_Data[[#This Row],[Gross_Amount]]/100</f>
        <v>0</v>
      </c>
      <c r="W5726" s="6">
        <f>tbl_Raw_Data[[#This Row],[Gross_Amount]]-tbl_Raw_Data[[#This Row],[Discount_Amount]]</f>
        <v>115.8</v>
      </c>
      <c r="X5726" s="6">
        <f>tbl_Raw_Data[[#This Row],[Net_Amount_Before_Tax]]*tbl_Raw_Data[[#This Row],[Tax_Pct]]/100</f>
        <v>13.895999999999999</v>
      </c>
      <c r="Y5726" s="6">
        <f>tbl_Raw_Data[[#This Row],[Net_Amount_Before_Tax]]+tbl_Raw_Data[[#This Row],[Tax_Amount]]</f>
        <v>129.696</v>
      </c>
      <c r="Z5726" s="6">
        <f t="shared" si="449"/>
        <v>3</v>
      </c>
    </row>
    <row r="5727" spans="1:26" x14ac:dyDescent="0.3">
      <c r="A5727" s="23" t="s">
        <v>7834</v>
      </c>
      <c r="B5727" s="34">
        <v>45939</v>
      </c>
      <c r="C5727" s="23" t="s">
        <v>3742</v>
      </c>
      <c r="D5727" s="23" t="s">
        <v>100</v>
      </c>
      <c r="E5727" s="23" t="s">
        <v>101</v>
      </c>
      <c r="F5727" s="23">
        <v>201303</v>
      </c>
      <c r="G5727" s="23" t="s">
        <v>224</v>
      </c>
      <c r="H5727" s="23" t="s">
        <v>225</v>
      </c>
      <c r="I5727" s="23" t="s">
        <v>147</v>
      </c>
      <c r="J5727" s="23" t="s">
        <v>23</v>
      </c>
      <c r="K5727" s="23" t="s">
        <v>24</v>
      </c>
      <c r="L5727" s="23">
        <v>4</v>
      </c>
      <c r="M5727" s="23">
        <v>52.53</v>
      </c>
      <c r="N5727" s="23">
        <v>5</v>
      </c>
      <c r="O5727" s="23">
        <v>5</v>
      </c>
      <c r="P5727" s="23" t="s">
        <v>33</v>
      </c>
      <c r="Q5727" s="23" t="s">
        <v>34</v>
      </c>
      <c r="R5727" s="23">
        <f t="shared" si="445"/>
        <v>1</v>
      </c>
      <c r="S5727" s="23" t="str">
        <f t="shared" si="446"/>
        <v>ORD105726_20251009_CUST01521_MED015</v>
      </c>
      <c r="T5727" s="23">
        <f t="shared" si="447"/>
        <v>1</v>
      </c>
      <c r="U5727" s="6">
        <f t="shared" si="448"/>
        <v>210.12</v>
      </c>
      <c r="V5727" s="6">
        <f>tbl_Raw_Data[[#This Row],[Discount_Pct]]*tbl_Raw_Data[[#This Row],[Gross_Amount]]/100</f>
        <v>10.505999999999998</v>
      </c>
      <c r="W5727" s="6">
        <f>tbl_Raw_Data[[#This Row],[Gross_Amount]]-tbl_Raw_Data[[#This Row],[Discount_Amount]]</f>
        <v>199.614</v>
      </c>
      <c r="X5727" s="6">
        <f>tbl_Raw_Data[[#This Row],[Net_Amount_Before_Tax]]*tbl_Raw_Data[[#This Row],[Tax_Pct]]/100</f>
        <v>9.9807000000000006</v>
      </c>
      <c r="Y5727" s="6">
        <f>tbl_Raw_Data[[#This Row],[Net_Amount_Before_Tax]]+tbl_Raw_Data[[#This Row],[Tax_Amount]]</f>
        <v>209.59470000000002</v>
      </c>
      <c r="Z5727" s="6">
        <f t="shared" si="449"/>
        <v>2</v>
      </c>
    </row>
    <row r="5728" spans="1:26" x14ac:dyDescent="0.3">
      <c r="A5728" s="23" t="s">
        <v>7835</v>
      </c>
      <c r="B5728" s="34">
        <v>45829</v>
      </c>
      <c r="C5728" s="23" t="s">
        <v>3989</v>
      </c>
      <c r="D5728" s="23" t="s">
        <v>52</v>
      </c>
      <c r="E5728" s="23" t="s">
        <v>52</v>
      </c>
      <c r="F5728" s="23">
        <v>160036</v>
      </c>
      <c r="G5728" s="23" t="s">
        <v>132</v>
      </c>
      <c r="H5728" s="23" t="s">
        <v>133</v>
      </c>
      <c r="I5728" s="23" t="s">
        <v>134</v>
      </c>
      <c r="J5728" s="23" t="s">
        <v>135</v>
      </c>
      <c r="K5728" s="23" t="s">
        <v>57</v>
      </c>
      <c r="L5728" s="23">
        <v>2</v>
      </c>
      <c r="M5728" s="23">
        <v>75.459999999999994</v>
      </c>
      <c r="N5728" s="23">
        <v>5</v>
      </c>
      <c r="O5728" s="23">
        <v>5</v>
      </c>
      <c r="P5728" s="23" t="s">
        <v>89</v>
      </c>
      <c r="Q5728" s="23" t="s">
        <v>34</v>
      </c>
      <c r="R5728" s="23">
        <f t="shared" si="445"/>
        <v>1</v>
      </c>
      <c r="S5728" s="23" t="str">
        <f t="shared" si="446"/>
        <v>ORD105727_20250621_CUST00036_MED007</v>
      </c>
      <c r="T5728" s="23">
        <f t="shared" si="447"/>
        <v>1</v>
      </c>
      <c r="U5728" s="6">
        <f t="shared" si="448"/>
        <v>150.91999999999999</v>
      </c>
      <c r="V5728" s="6">
        <f>tbl_Raw_Data[[#This Row],[Discount_Pct]]*tbl_Raw_Data[[#This Row],[Gross_Amount]]/100</f>
        <v>7.5459999999999994</v>
      </c>
      <c r="W5728" s="6">
        <f>tbl_Raw_Data[[#This Row],[Gross_Amount]]-tbl_Raw_Data[[#This Row],[Discount_Amount]]</f>
        <v>143.374</v>
      </c>
      <c r="X5728" s="6">
        <f>tbl_Raw_Data[[#This Row],[Net_Amount_Before_Tax]]*tbl_Raw_Data[[#This Row],[Tax_Pct]]/100</f>
        <v>7.1687000000000003</v>
      </c>
      <c r="Y5728" s="6">
        <f>tbl_Raw_Data[[#This Row],[Net_Amount_Before_Tax]]+tbl_Raw_Data[[#This Row],[Tax_Amount]]</f>
        <v>150.5427</v>
      </c>
      <c r="Z5728" s="6">
        <f t="shared" si="449"/>
        <v>2</v>
      </c>
    </row>
    <row r="5729" spans="1:26" x14ac:dyDescent="0.3">
      <c r="A5729" s="23" t="s">
        <v>7836</v>
      </c>
      <c r="B5729" s="34">
        <v>45704</v>
      </c>
      <c r="C5729" s="23" t="s">
        <v>460</v>
      </c>
      <c r="D5729" s="23" t="s">
        <v>159</v>
      </c>
      <c r="E5729" s="23" t="s">
        <v>47</v>
      </c>
      <c r="F5729" s="23">
        <v>400069</v>
      </c>
      <c r="G5729" s="23" t="s">
        <v>82</v>
      </c>
      <c r="H5729" s="23" t="s">
        <v>83</v>
      </c>
      <c r="I5729" s="23" t="s">
        <v>84</v>
      </c>
      <c r="J5729" s="23" t="s">
        <v>85</v>
      </c>
      <c r="K5729" s="23" t="s">
        <v>24</v>
      </c>
      <c r="L5729" s="23">
        <v>1</v>
      </c>
      <c r="M5729" s="23">
        <v>283.41000000000003</v>
      </c>
      <c r="N5729" s="23">
        <v>5</v>
      </c>
      <c r="O5729" s="23">
        <v>5</v>
      </c>
      <c r="P5729" s="23" t="s">
        <v>33</v>
      </c>
      <c r="Q5729" s="23" t="s">
        <v>44</v>
      </c>
      <c r="R5729" s="23">
        <f t="shared" si="445"/>
        <v>1</v>
      </c>
      <c r="S5729" s="23" t="str">
        <f t="shared" si="446"/>
        <v>ORD105728_20250216_CUST03207_MED023</v>
      </c>
      <c r="T5729" s="23">
        <f t="shared" si="447"/>
        <v>1</v>
      </c>
      <c r="U5729" s="6">
        <f t="shared" si="448"/>
        <v>283.41000000000003</v>
      </c>
      <c r="V5729" s="6">
        <f>tbl_Raw_Data[[#This Row],[Discount_Pct]]*tbl_Raw_Data[[#This Row],[Gross_Amount]]/100</f>
        <v>14.170500000000002</v>
      </c>
      <c r="W5729" s="6">
        <f>tbl_Raw_Data[[#This Row],[Gross_Amount]]-tbl_Raw_Data[[#This Row],[Discount_Amount]]</f>
        <v>269.23950000000002</v>
      </c>
      <c r="X5729" s="6">
        <f>tbl_Raw_Data[[#This Row],[Net_Amount_Before_Tax]]*tbl_Raw_Data[[#This Row],[Tax_Pct]]/100</f>
        <v>13.461975000000002</v>
      </c>
      <c r="Y5729" s="6">
        <f>tbl_Raw_Data[[#This Row],[Net_Amount_Before_Tax]]+tbl_Raw_Data[[#This Row],[Tax_Amount]]</f>
        <v>282.70147500000002</v>
      </c>
      <c r="Z5729" s="6">
        <f t="shared" si="449"/>
        <v>2</v>
      </c>
    </row>
    <row r="5730" spans="1:26" x14ac:dyDescent="0.3">
      <c r="A5730" s="23" t="s">
        <v>7837</v>
      </c>
      <c r="B5730" s="34">
        <v>45518</v>
      </c>
      <c r="C5730" s="23" t="s">
        <v>1151</v>
      </c>
      <c r="D5730" s="23" t="s">
        <v>130</v>
      </c>
      <c r="E5730" s="23" t="s">
        <v>131</v>
      </c>
      <c r="F5730" s="23">
        <v>700001</v>
      </c>
      <c r="G5730" s="23" t="s">
        <v>20</v>
      </c>
      <c r="H5730" s="23" t="s">
        <v>21</v>
      </c>
      <c r="I5730" s="23" t="s">
        <v>22</v>
      </c>
      <c r="J5730" s="23" t="s">
        <v>23</v>
      </c>
      <c r="K5730" s="23" t="s">
        <v>24</v>
      </c>
      <c r="L5730" s="23">
        <v>3</v>
      </c>
      <c r="M5730" s="23">
        <v>133.04</v>
      </c>
      <c r="N5730" s="23">
        <v>20</v>
      </c>
      <c r="O5730" s="23">
        <v>12</v>
      </c>
      <c r="P5730" s="23" t="s">
        <v>43</v>
      </c>
      <c r="Q5730" s="23" t="s">
        <v>34</v>
      </c>
      <c r="R5730" s="23">
        <f t="shared" si="445"/>
        <v>1</v>
      </c>
      <c r="S5730" s="23" t="str">
        <f t="shared" si="446"/>
        <v>ORD105729_20240814_CUST02828_MED024</v>
      </c>
      <c r="T5730" s="23">
        <f t="shared" si="447"/>
        <v>1</v>
      </c>
      <c r="U5730" s="6">
        <f t="shared" si="448"/>
        <v>399.12</v>
      </c>
      <c r="V5730" s="6">
        <f>tbl_Raw_Data[[#This Row],[Discount_Pct]]*tbl_Raw_Data[[#This Row],[Gross_Amount]]/100</f>
        <v>79.823999999999998</v>
      </c>
      <c r="W5730" s="6">
        <f>tbl_Raw_Data[[#This Row],[Gross_Amount]]-tbl_Raw_Data[[#This Row],[Discount_Amount]]</f>
        <v>319.29599999999999</v>
      </c>
      <c r="X5730" s="6">
        <f>tbl_Raw_Data[[#This Row],[Net_Amount_Before_Tax]]*tbl_Raw_Data[[#This Row],[Tax_Pct]]/100</f>
        <v>38.315519999999999</v>
      </c>
      <c r="Y5730" s="6">
        <f>tbl_Raw_Data[[#This Row],[Net_Amount_Before_Tax]]+tbl_Raw_Data[[#This Row],[Tax_Amount]]</f>
        <v>357.61151999999998</v>
      </c>
      <c r="Z5730" s="6">
        <f t="shared" si="449"/>
        <v>2</v>
      </c>
    </row>
    <row r="5731" spans="1:26" x14ac:dyDescent="0.3">
      <c r="A5731" s="23" t="s">
        <v>7838</v>
      </c>
      <c r="B5731" s="34">
        <v>45435</v>
      </c>
      <c r="C5731" s="23" t="s">
        <v>2408</v>
      </c>
      <c r="D5731" s="23" t="s">
        <v>28</v>
      </c>
      <c r="E5731" s="23" t="s">
        <v>29</v>
      </c>
      <c r="F5731" s="23">
        <v>500001</v>
      </c>
      <c r="G5731" s="23" t="s">
        <v>48</v>
      </c>
      <c r="H5731" s="23" t="s">
        <v>49</v>
      </c>
      <c r="I5731" s="23" t="s">
        <v>50</v>
      </c>
      <c r="J5731" s="23" t="s">
        <v>23</v>
      </c>
      <c r="K5731" s="23" t="s">
        <v>24</v>
      </c>
      <c r="L5731" s="23">
        <v>1</v>
      </c>
      <c r="M5731" s="23">
        <v>105.24</v>
      </c>
      <c r="N5731" s="23">
        <v>10</v>
      </c>
      <c r="O5731" s="23">
        <v>5</v>
      </c>
      <c r="P5731" s="23" t="s">
        <v>43</v>
      </c>
      <c r="Q5731" s="23" t="s">
        <v>90</v>
      </c>
      <c r="R5731" s="23">
        <f t="shared" si="445"/>
        <v>1</v>
      </c>
      <c r="S5731" s="23" t="str">
        <f t="shared" si="446"/>
        <v>ORD105730_20240523_CUST00721_MED028</v>
      </c>
      <c r="T5731" s="23">
        <f t="shared" si="447"/>
        <v>1</v>
      </c>
      <c r="U5731" s="6">
        <f t="shared" si="448"/>
        <v>105.24</v>
      </c>
      <c r="V5731" s="6">
        <f>tbl_Raw_Data[[#This Row],[Discount_Pct]]*tbl_Raw_Data[[#This Row],[Gross_Amount]]/100</f>
        <v>10.523999999999999</v>
      </c>
      <c r="W5731" s="6">
        <f>tbl_Raw_Data[[#This Row],[Gross_Amount]]-tbl_Raw_Data[[#This Row],[Discount_Amount]]</f>
        <v>94.715999999999994</v>
      </c>
      <c r="X5731" s="6">
        <f>tbl_Raw_Data[[#This Row],[Net_Amount_Before_Tax]]*tbl_Raw_Data[[#This Row],[Tax_Pct]]/100</f>
        <v>4.7358000000000002</v>
      </c>
      <c r="Y5731" s="6">
        <f>tbl_Raw_Data[[#This Row],[Net_Amount_Before_Tax]]+tbl_Raw_Data[[#This Row],[Tax_Amount]]</f>
        <v>99.451799999999992</v>
      </c>
      <c r="Z5731" s="6">
        <f t="shared" si="449"/>
        <v>1</v>
      </c>
    </row>
    <row r="5732" spans="1:26" x14ac:dyDescent="0.3">
      <c r="A5732" s="23" t="s">
        <v>7839</v>
      </c>
      <c r="B5732" s="34">
        <v>45876</v>
      </c>
      <c r="C5732" s="23" t="s">
        <v>1590</v>
      </c>
      <c r="D5732" s="23" t="s">
        <v>37</v>
      </c>
      <c r="E5732" s="23" t="s">
        <v>38</v>
      </c>
      <c r="F5732" s="23">
        <v>452010</v>
      </c>
      <c r="G5732" s="23" t="s">
        <v>154</v>
      </c>
      <c r="H5732" s="23" t="s">
        <v>155</v>
      </c>
      <c r="I5732" s="23" t="s">
        <v>134</v>
      </c>
      <c r="J5732" s="23" t="s">
        <v>156</v>
      </c>
      <c r="K5732" s="23" t="s">
        <v>57</v>
      </c>
      <c r="L5732" s="23">
        <v>4</v>
      </c>
      <c r="M5732" s="23">
        <v>43.27</v>
      </c>
      <c r="N5732" s="23">
        <v>5</v>
      </c>
      <c r="O5732" s="23">
        <v>12</v>
      </c>
      <c r="P5732" s="23" t="s">
        <v>33</v>
      </c>
      <c r="Q5732" s="23" t="s">
        <v>34</v>
      </c>
      <c r="R5732" s="23">
        <f t="shared" si="445"/>
        <v>1</v>
      </c>
      <c r="S5732" s="23" t="str">
        <f t="shared" si="446"/>
        <v>ORD105731_20250807_CUST02249_MED006</v>
      </c>
      <c r="T5732" s="23">
        <f t="shared" si="447"/>
        <v>1</v>
      </c>
      <c r="U5732" s="6">
        <f t="shared" si="448"/>
        <v>173.08</v>
      </c>
      <c r="V5732" s="6">
        <f>tbl_Raw_Data[[#This Row],[Discount_Pct]]*tbl_Raw_Data[[#This Row],[Gross_Amount]]/100</f>
        <v>8.6540000000000017</v>
      </c>
      <c r="W5732" s="6">
        <f>tbl_Raw_Data[[#This Row],[Gross_Amount]]-tbl_Raw_Data[[#This Row],[Discount_Amount]]</f>
        <v>164.42600000000002</v>
      </c>
      <c r="X5732" s="6">
        <f>tbl_Raw_Data[[#This Row],[Net_Amount_Before_Tax]]*tbl_Raw_Data[[#This Row],[Tax_Pct]]/100</f>
        <v>19.731120000000001</v>
      </c>
      <c r="Y5732" s="6">
        <f>tbl_Raw_Data[[#This Row],[Net_Amount_Before_Tax]]+tbl_Raw_Data[[#This Row],[Tax_Amount]]</f>
        <v>184.15712000000002</v>
      </c>
      <c r="Z5732" s="6">
        <f t="shared" si="449"/>
        <v>2</v>
      </c>
    </row>
    <row r="5733" spans="1:26" x14ac:dyDescent="0.3">
      <c r="A5733" s="23" t="s">
        <v>7840</v>
      </c>
      <c r="B5733" s="34">
        <v>45386</v>
      </c>
      <c r="C5733" s="23" t="s">
        <v>4601</v>
      </c>
      <c r="D5733" s="23" t="s">
        <v>28</v>
      </c>
      <c r="E5733" s="23" t="s">
        <v>29</v>
      </c>
      <c r="F5733" s="23">
        <v>500032</v>
      </c>
      <c r="G5733" s="23" t="s">
        <v>132</v>
      </c>
      <c r="H5733" s="23" t="s">
        <v>133</v>
      </c>
      <c r="I5733" s="23" t="s">
        <v>134</v>
      </c>
      <c r="J5733" s="23" t="s">
        <v>135</v>
      </c>
      <c r="K5733" s="23" t="s">
        <v>57</v>
      </c>
      <c r="L5733" s="23">
        <v>1</v>
      </c>
      <c r="M5733" s="23">
        <v>75.06</v>
      </c>
      <c r="N5733" s="23">
        <v>10</v>
      </c>
      <c r="O5733" s="23">
        <v>18</v>
      </c>
      <c r="P5733" s="23" t="s">
        <v>58</v>
      </c>
      <c r="Q5733" s="23" t="s">
        <v>90</v>
      </c>
      <c r="R5733" s="23">
        <f t="shared" si="445"/>
        <v>1</v>
      </c>
      <c r="S5733" s="23" t="str">
        <f t="shared" si="446"/>
        <v>ORD105732_20240404_CUST00715_MED007</v>
      </c>
      <c r="T5733" s="23">
        <f t="shared" si="447"/>
        <v>1</v>
      </c>
      <c r="U5733" s="6">
        <f t="shared" si="448"/>
        <v>75.06</v>
      </c>
      <c r="V5733" s="6">
        <f>tbl_Raw_Data[[#This Row],[Discount_Pct]]*tbl_Raw_Data[[#This Row],[Gross_Amount]]/100</f>
        <v>7.5060000000000002</v>
      </c>
      <c r="W5733" s="6">
        <f>tbl_Raw_Data[[#This Row],[Gross_Amount]]-tbl_Raw_Data[[#This Row],[Discount_Amount]]</f>
        <v>67.554000000000002</v>
      </c>
      <c r="X5733" s="6">
        <f>tbl_Raw_Data[[#This Row],[Net_Amount_Before_Tax]]*tbl_Raw_Data[[#This Row],[Tax_Pct]]/100</f>
        <v>12.15972</v>
      </c>
      <c r="Y5733" s="6">
        <f>tbl_Raw_Data[[#This Row],[Net_Amount_Before_Tax]]+tbl_Raw_Data[[#This Row],[Tax_Amount]]</f>
        <v>79.713719999999995</v>
      </c>
      <c r="Z5733" s="6">
        <f t="shared" si="449"/>
        <v>1</v>
      </c>
    </row>
    <row r="5734" spans="1:26" x14ac:dyDescent="0.3">
      <c r="A5734" s="23" t="s">
        <v>7841</v>
      </c>
      <c r="B5734" s="34">
        <v>46017</v>
      </c>
      <c r="C5734" s="23" t="s">
        <v>484</v>
      </c>
      <c r="D5734" s="23" t="s">
        <v>46</v>
      </c>
      <c r="E5734" s="23" t="s">
        <v>47</v>
      </c>
      <c r="F5734" s="23">
        <v>411057</v>
      </c>
      <c r="G5734" s="23" t="s">
        <v>53</v>
      </c>
      <c r="H5734" s="23" t="s">
        <v>54</v>
      </c>
      <c r="I5734" s="23" t="s">
        <v>55</v>
      </c>
      <c r="J5734" s="23" t="s">
        <v>56</v>
      </c>
      <c r="K5734" s="23" t="s">
        <v>57</v>
      </c>
      <c r="L5734" s="23">
        <v>1</v>
      </c>
      <c r="M5734" s="23">
        <v>51.05</v>
      </c>
      <c r="N5734" s="23">
        <v>0</v>
      </c>
      <c r="O5734" s="23">
        <v>18</v>
      </c>
      <c r="P5734" s="23" t="s">
        <v>43</v>
      </c>
      <c r="Q5734" s="23" t="s">
        <v>34</v>
      </c>
      <c r="R5734" s="23">
        <f t="shared" si="445"/>
        <v>1</v>
      </c>
      <c r="S5734" s="23" t="str">
        <f t="shared" si="446"/>
        <v>ORD105733_20251226_CUST03018_MED020</v>
      </c>
      <c r="T5734" s="23">
        <f t="shared" si="447"/>
        <v>1</v>
      </c>
      <c r="U5734" s="6">
        <f t="shared" si="448"/>
        <v>51.05</v>
      </c>
      <c r="V5734" s="6">
        <f>tbl_Raw_Data[[#This Row],[Discount_Pct]]*tbl_Raw_Data[[#This Row],[Gross_Amount]]/100</f>
        <v>0</v>
      </c>
      <c r="W5734" s="6">
        <f>tbl_Raw_Data[[#This Row],[Gross_Amount]]-tbl_Raw_Data[[#This Row],[Discount_Amount]]</f>
        <v>51.05</v>
      </c>
      <c r="X5734" s="6">
        <f>tbl_Raw_Data[[#This Row],[Net_Amount_Before_Tax]]*tbl_Raw_Data[[#This Row],[Tax_Pct]]/100</f>
        <v>9.1890000000000001</v>
      </c>
      <c r="Y5734" s="6">
        <f>tbl_Raw_Data[[#This Row],[Net_Amount_Before_Tax]]+tbl_Raw_Data[[#This Row],[Tax_Amount]]</f>
        <v>60.238999999999997</v>
      </c>
      <c r="Z5734" s="6">
        <f t="shared" si="449"/>
        <v>2</v>
      </c>
    </row>
    <row r="5735" spans="1:26" x14ac:dyDescent="0.3">
      <c r="A5735" s="23" t="s">
        <v>7842</v>
      </c>
      <c r="B5735" s="34">
        <v>45361</v>
      </c>
      <c r="C5735" s="23" t="s">
        <v>511</v>
      </c>
      <c r="D5735" s="23" t="s">
        <v>28</v>
      </c>
      <c r="E5735" s="23" t="s">
        <v>29</v>
      </c>
      <c r="F5735" s="23">
        <v>500001</v>
      </c>
      <c r="G5735" s="23" t="s">
        <v>224</v>
      </c>
      <c r="H5735" s="23" t="s">
        <v>225</v>
      </c>
      <c r="I5735" s="23" t="s">
        <v>147</v>
      </c>
      <c r="J5735" s="23" t="s">
        <v>23</v>
      </c>
      <c r="K5735" s="23" t="s">
        <v>24</v>
      </c>
      <c r="L5735" s="23">
        <v>1</v>
      </c>
      <c r="M5735" s="23">
        <v>45.94</v>
      </c>
      <c r="N5735" s="23">
        <v>15</v>
      </c>
      <c r="O5735" s="23">
        <v>5</v>
      </c>
      <c r="P5735" s="23" t="s">
        <v>58</v>
      </c>
      <c r="Q5735" s="23" t="s">
        <v>44</v>
      </c>
      <c r="R5735" s="23">
        <f t="shared" si="445"/>
        <v>1</v>
      </c>
      <c r="S5735" s="23" t="str">
        <f t="shared" si="446"/>
        <v>ORD105734_20240310_CUST00960_MED015</v>
      </c>
      <c r="T5735" s="23">
        <f t="shared" si="447"/>
        <v>1</v>
      </c>
      <c r="U5735" s="6">
        <f t="shared" si="448"/>
        <v>45.94</v>
      </c>
      <c r="V5735" s="6">
        <f>tbl_Raw_Data[[#This Row],[Discount_Pct]]*tbl_Raw_Data[[#This Row],[Gross_Amount]]/100</f>
        <v>6.8909999999999991</v>
      </c>
      <c r="W5735" s="6">
        <f>tbl_Raw_Data[[#This Row],[Gross_Amount]]-tbl_Raw_Data[[#This Row],[Discount_Amount]]</f>
        <v>39.048999999999999</v>
      </c>
      <c r="X5735" s="6">
        <f>tbl_Raw_Data[[#This Row],[Net_Amount_Before_Tax]]*tbl_Raw_Data[[#This Row],[Tax_Pct]]/100</f>
        <v>1.95245</v>
      </c>
      <c r="Y5735" s="6">
        <f>tbl_Raw_Data[[#This Row],[Net_Amount_Before_Tax]]+tbl_Raw_Data[[#This Row],[Tax_Amount]]</f>
        <v>41.001449999999998</v>
      </c>
      <c r="Z5735" s="6">
        <f t="shared" si="449"/>
        <v>2</v>
      </c>
    </row>
    <row r="5736" spans="1:26" x14ac:dyDescent="0.3">
      <c r="A5736" s="23" t="s">
        <v>7842</v>
      </c>
      <c r="B5736" s="34">
        <v>45775</v>
      </c>
      <c r="C5736" s="23" t="s">
        <v>6940</v>
      </c>
      <c r="D5736" s="23" t="s">
        <v>87</v>
      </c>
      <c r="E5736" s="23" t="s">
        <v>88</v>
      </c>
      <c r="F5736" s="23">
        <v>600100</v>
      </c>
      <c r="G5736" s="23" t="s">
        <v>53</v>
      </c>
      <c r="H5736" s="23" t="s">
        <v>54</v>
      </c>
      <c r="I5736" s="23" t="s">
        <v>55</v>
      </c>
      <c r="J5736" s="23" t="s">
        <v>56</v>
      </c>
      <c r="K5736" s="23" t="s">
        <v>57</v>
      </c>
      <c r="L5736" s="23">
        <v>2</v>
      </c>
      <c r="M5736" s="23">
        <v>62.14</v>
      </c>
      <c r="N5736" s="23">
        <v>0</v>
      </c>
      <c r="O5736" s="23">
        <v>5</v>
      </c>
      <c r="P5736" s="23" t="s">
        <v>43</v>
      </c>
      <c r="Q5736" s="23" t="s">
        <v>34</v>
      </c>
      <c r="R5736" s="23">
        <f t="shared" si="445"/>
        <v>1</v>
      </c>
      <c r="S5736" s="23" t="str">
        <f t="shared" si="446"/>
        <v>ORD105734_20250428_CUST02892_MED020</v>
      </c>
      <c r="T5736" s="23">
        <f t="shared" si="447"/>
        <v>1</v>
      </c>
      <c r="U5736" s="6">
        <f t="shared" si="448"/>
        <v>124.28</v>
      </c>
      <c r="V5736" s="6">
        <f>tbl_Raw_Data[[#This Row],[Discount_Pct]]*tbl_Raw_Data[[#This Row],[Gross_Amount]]/100</f>
        <v>0</v>
      </c>
      <c r="W5736" s="6">
        <f>tbl_Raw_Data[[#This Row],[Gross_Amount]]-tbl_Raw_Data[[#This Row],[Discount_Amount]]</f>
        <v>124.28</v>
      </c>
      <c r="X5736" s="6">
        <f>tbl_Raw_Data[[#This Row],[Net_Amount_Before_Tax]]*tbl_Raw_Data[[#This Row],[Tax_Pct]]/100</f>
        <v>6.2139999999999995</v>
      </c>
      <c r="Y5736" s="6">
        <f>tbl_Raw_Data[[#This Row],[Net_Amount_Before_Tax]]+tbl_Raw_Data[[#This Row],[Tax_Amount]]</f>
        <v>130.494</v>
      </c>
      <c r="Z5736" s="6">
        <f t="shared" si="449"/>
        <v>4</v>
      </c>
    </row>
    <row r="5737" spans="1:26" x14ac:dyDescent="0.3">
      <c r="A5737" s="23" t="s">
        <v>7843</v>
      </c>
      <c r="B5737" s="34">
        <v>45713</v>
      </c>
      <c r="C5737" s="23" t="s">
        <v>2546</v>
      </c>
      <c r="D5737" s="23" t="s">
        <v>130</v>
      </c>
      <c r="E5737" s="23" t="s">
        <v>131</v>
      </c>
      <c r="F5737" s="23">
        <v>700102</v>
      </c>
      <c r="G5737" s="23" t="s">
        <v>20</v>
      </c>
      <c r="H5737" s="23" t="s">
        <v>21</v>
      </c>
      <c r="I5737" s="23" t="s">
        <v>22</v>
      </c>
      <c r="J5737" s="23" t="s">
        <v>23</v>
      </c>
      <c r="K5737" s="23" t="s">
        <v>24</v>
      </c>
      <c r="L5737" s="23">
        <v>1</v>
      </c>
      <c r="M5737" s="23">
        <v>127.53</v>
      </c>
      <c r="N5737" s="23">
        <v>10</v>
      </c>
      <c r="O5737" s="23">
        <v>12</v>
      </c>
      <c r="P5737" s="23" t="s">
        <v>43</v>
      </c>
      <c r="Q5737" s="23" t="s">
        <v>34</v>
      </c>
      <c r="R5737" s="23">
        <f t="shared" si="445"/>
        <v>1</v>
      </c>
      <c r="S5737" s="23" t="str">
        <f t="shared" si="446"/>
        <v>ORD105736_20250225_CUST02375_MED024</v>
      </c>
      <c r="T5737" s="23">
        <f t="shared" si="447"/>
        <v>1</v>
      </c>
      <c r="U5737" s="6">
        <f t="shared" si="448"/>
        <v>127.53</v>
      </c>
      <c r="V5737" s="6">
        <f>tbl_Raw_Data[[#This Row],[Discount_Pct]]*tbl_Raw_Data[[#This Row],[Gross_Amount]]/100</f>
        <v>12.753</v>
      </c>
      <c r="W5737" s="6">
        <f>tbl_Raw_Data[[#This Row],[Gross_Amount]]-tbl_Raw_Data[[#This Row],[Discount_Amount]]</f>
        <v>114.777</v>
      </c>
      <c r="X5737" s="6">
        <f>tbl_Raw_Data[[#This Row],[Net_Amount_Before_Tax]]*tbl_Raw_Data[[#This Row],[Tax_Pct]]/100</f>
        <v>13.773240000000001</v>
      </c>
      <c r="Y5737" s="6">
        <f>tbl_Raw_Data[[#This Row],[Net_Amount_Before_Tax]]+tbl_Raw_Data[[#This Row],[Tax_Amount]]</f>
        <v>128.55024</v>
      </c>
      <c r="Z5737" s="6">
        <f t="shared" si="449"/>
        <v>1</v>
      </c>
    </row>
    <row r="5738" spans="1:26" x14ac:dyDescent="0.3">
      <c r="A5738" s="23" t="s">
        <v>7844</v>
      </c>
      <c r="B5738" s="34">
        <v>45306</v>
      </c>
      <c r="C5738" s="23" t="s">
        <v>6477</v>
      </c>
      <c r="D5738" s="23" t="s">
        <v>19</v>
      </c>
      <c r="E5738" s="23" t="s">
        <v>19</v>
      </c>
      <c r="F5738" s="23">
        <v>110044</v>
      </c>
      <c r="G5738" s="23" t="s">
        <v>82</v>
      </c>
      <c r="H5738" s="23" t="s">
        <v>83</v>
      </c>
      <c r="I5738" s="23" t="s">
        <v>84</v>
      </c>
      <c r="J5738" s="23" t="s">
        <v>85</v>
      </c>
      <c r="K5738" s="23" t="s">
        <v>24</v>
      </c>
      <c r="L5738" s="23">
        <v>2</v>
      </c>
      <c r="M5738" s="23">
        <v>338.98</v>
      </c>
      <c r="N5738" s="23">
        <v>5</v>
      </c>
      <c r="O5738" s="23">
        <v>5</v>
      </c>
      <c r="P5738" s="23" t="s">
        <v>58</v>
      </c>
      <c r="Q5738" s="23" t="s">
        <v>90</v>
      </c>
      <c r="R5738" s="23">
        <f t="shared" si="445"/>
        <v>1</v>
      </c>
      <c r="S5738" s="23" t="str">
        <f t="shared" si="446"/>
        <v>ORD105737_20240115_CUST02817_MED023</v>
      </c>
      <c r="T5738" s="23">
        <f t="shared" si="447"/>
        <v>1</v>
      </c>
      <c r="U5738" s="6">
        <f t="shared" si="448"/>
        <v>677.96</v>
      </c>
      <c r="V5738" s="6">
        <f>tbl_Raw_Data[[#This Row],[Discount_Pct]]*tbl_Raw_Data[[#This Row],[Gross_Amount]]/100</f>
        <v>33.898000000000003</v>
      </c>
      <c r="W5738" s="6">
        <f>tbl_Raw_Data[[#This Row],[Gross_Amount]]-tbl_Raw_Data[[#This Row],[Discount_Amount]]</f>
        <v>644.06200000000001</v>
      </c>
      <c r="X5738" s="6">
        <f>tbl_Raw_Data[[#This Row],[Net_Amount_Before_Tax]]*tbl_Raw_Data[[#This Row],[Tax_Pct]]/100</f>
        <v>32.203099999999999</v>
      </c>
      <c r="Y5738" s="6">
        <f>tbl_Raw_Data[[#This Row],[Net_Amount_Before_Tax]]+tbl_Raw_Data[[#This Row],[Tax_Amount]]</f>
        <v>676.26509999999996</v>
      </c>
      <c r="Z5738" s="6">
        <f t="shared" si="449"/>
        <v>1</v>
      </c>
    </row>
    <row r="5739" spans="1:26" x14ac:dyDescent="0.3">
      <c r="A5739" s="23" t="s">
        <v>7845</v>
      </c>
      <c r="B5739" s="34">
        <v>45495</v>
      </c>
      <c r="C5739" s="23" t="s">
        <v>7358</v>
      </c>
      <c r="D5739" s="23" t="s">
        <v>130</v>
      </c>
      <c r="E5739" s="23" t="s">
        <v>131</v>
      </c>
      <c r="F5739" s="23">
        <v>700091</v>
      </c>
      <c r="G5739" s="23" t="s">
        <v>68</v>
      </c>
      <c r="H5739" s="23" t="s">
        <v>69</v>
      </c>
      <c r="I5739" s="23" t="s">
        <v>55</v>
      </c>
      <c r="J5739" s="23" t="s">
        <v>56</v>
      </c>
      <c r="K5739" s="23" t="s">
        <v>24</v>
      </c>
      <c r="L5739" s="23">
        <v>1</v>
      </c>
      <c r="M5739" s="23">
        <v>31.76</v>
      </c>
      <c r="N5739" s="23">
        <v>5</v>
      </c>
      <c r="O5739" s="23">
        <v>18</v>
      </c>
      <c r="P5739" s="23" t="s">
        <v>25</v>
      </c>
      <c r="Q5739" s="23" t="s">
        <v>34</v>
      </c>
      <c r="R5739" s="23">
        <f t="shared" si="445"/>
        <v>1</v>
      </c>
      <c r="S5739" s="23" t="str">
        <f t="shared" si="446"/>
        <v>ORD105738_20240722_CUST02880_MED003</v>
      </c>
      <c r="T5739" s="23">
        <f t="shared" si="447"/>
        <v>1</v>
      </c>
      <c r="U5739" s="6">
        <f t="shared" si="448"/>
        <v>31.76</v>
      </c>
      <c r="V5739" s="6">
        <f>tbl_Raw_Data[[#This Row],[Discount_Pct]]*tbl_Raw_Data[[#This Row],[Gross_Amount]]/100</f>
        <v>1.5880000000000001</v>
      </c>
      <c r="W5739" s="6">
        <f>tbl_Raw_Data[[#This Row],[Gross_Amount]]-tbl_Raw_Data[[#This Row],[Discount_Amount]]</f>
        <v>30.172000000000001</v>
      </c>
      <c r="X5739" s="6">
        <f>tbl_Raw_Data[[#This Row],[Net_Amount_Before_Tax]]*tbl_Raw_Data[[#This Row],[Tax_Pct]]/100</f>
        <v>5.4309599999999998</v>
      </c>
      <c r="Y5739" s="6">
        <f>tbl_Raw_Data[[#This Row],[Net_Amount_Before_Tax]]+tbl_Raw_Data[[#This Row],[Tax_Amount]]</f>
        <v>35.602960000000003</v>
      </c>
      <c r="Z5739" s="6">
        <f t="shared" si="449"/>
        <v>3</v>
      </c>
    </row>
    <row r="5740" spans="1:26" x14ac:dyDescent="0.3">
      <c r="A5740" s="23" t="s">
        <v>7846</v>
      </c>
      <c r="B5740" s="34">
        <v>45722</v>
      </c>
      <c r="C5740" s="23" t="s">
        <v>1717</v>
      </c>
      <c r="D5740" s="23" t="s">
        <v>80</v>
      </c>
      <c r="E5740" s="23" t="s">
        <v>81</v>
      </c>
      <c r="F5740" s="23">
        <v>395001</v>
      </c>
      <c r="G5740" s="23" t="s">
        <v>229</v>
      </c>
      <c r="H5740" s="23" t="s">
        <v>230</v>
      </c>
      <c r="I5740" s="23" t="s">
        <v>84</v>
      </c>
      <c r="J5740" s="23" t="s">
        <v>140</v>
      </c>
      <c r="K5740" s="23" t="s">
        <v>24</v>
      </c>
      <c r="L5740" s="23">
        <v>3</v>
      </c>
      <c r="M5740" s="23">
        <v>179.32</v>
      </c>
      <c r="N5740" s="23">
        <v>5</v>
      </c>
      <c r="O5740" s="23">
        <v>18</v>
      </c>
      <c r="P5740" s="23" t="s">
        <v>25</v>
      </c>
      <c r="Q5740" s="23" t="s">
        <v>26</v>
      </c>
      <c r="R5740" s="23">
        <f t="shared" si="445"/>
        <v>1</v>
      </c>
      <c r="S5740" s="23" t="str">
        <f t="shared" si="446"/>
        <v>ORD105739_20250306_CUST00358_MED022</v>
      </c>
      <c r="T5740" s="23">
        <f t="shared" si="447"/>
        <v>1</v>
      </c>
      <c r="U5740" s="6">
        <f t="shared" si="448"/>
        <v>537.96</v>
      </c>
      <c r="V5740" s="6">
        <f>tbl_Raw_Data[[#This Row],[Discount_Pct]]*tbl_Raw_Data[[#This Row],[Gross_Amount]]/100</f>
        <v>26.898000000000003</v>
      </c>
      <c r="W5740" s="6">
        <f>tbl_Raw_Data[[#This Row],[Gross_Amount]]-tbl_Raw_Data[[#This Row],[Discount_Amount]]</f>
        <v>511.06200000000001</v>
      </c>
      <c r="X5740" s="6">
        <f>tbl_Raw_Data[[#This Row],[Net_Amount_Before_Tax]]*tbl_Raw_Data[[#This Row],[Tax_Pct]]/100</f>
        <v>91.991159999999994</v>
      </c>
      <c r="Y5740" s="6">
        <f>tbl_Raw_Data[[#This Row],[Net_Amount_Before_Tax]]+tbl_Raw_Data[[#This Row],[Tax_Amount]]</f>
        <v>603.05316000000005</v>
      </c>
      <c r="Z5740" s="6">
        <f t="shared" si="449"/>
        <v>0</v>
      </c>
    </row>
    <row r="5741" spans="1:26" x14ac:dyDescent="0.3">
      <c r="A5741" s="23" t="s">
        <v>7847</v>
      </c>
      <c r="B5741" s="34">
        <v>45916</v>
      </c>
      <c r="C5741" s="23" t="s">
        <v>7848</v>
      </c>
      <c r="D5741" s="23" t="s">
        <v>87</v>
      </c>
      <c r="E5741" s="23" t="s">
        <v>88</v>
      </c>
      <c r="F5741" s="23">
        <v>600018</v>
      </c>
      <c r="G5741" s="23" t="s">
        <v>229</v>
      </c>
      <c r="H5741" s="23" t="s">
        <v>230</v>
      </c>
      <c r="I5741" s="23" t="s">
        <v>84</v>
      </c>
      <c r="J5741" s="23" t="s">
        <v>140</v>
      </c>
      <c r="K5741" s="23" t="s">
        <v>24</v>
      </c>
      <c r="L5741" s="23">
        <v>4</v>
      </c>
      <c r="M5741" s="23">
        <v>191.74</v>
      </c>
      <c r="N5741" s="23">
        <v>15</v>
      </c>
      <c r="O5741" s="23">
        <v>12</v>
      </c>
      <c r="P5741" s="23" t="s">
        <v>43</v>
      </c>
      <c r="Q5741" s="23" t="s">
        <v>34</v>
      </c>
      <c r="R5741" s="23">
        <f t="shared" si="445"/>
        <v>1</v>
      </c>
      <c r="S5741" s="23" t="str">
        <f t="shared" si="446"/>
        <v>ORD105740_20250916_CUST02468_MED022</v>
      </c>
      <c r="T5741" s="23">
        <f t="shared" si="447"/>
        <v>1</v>
      </c>
      <c r="U5741" s="6">
        <f t="shared" si="448"/>
        <v>766.96</v>
      </c>
      <c r="V5741" s="6">
        <f>tbl_Raw_Data[[#This Row],[Discount_Pct]]*tbl_Raw_Data[[#This Row],[Gross_Amount]]/100</f>
        <v>115.04400000000001</v>
      </c>
      <c r="W5741" s="6">
        <f>tbl_Raw_Data[[#This Row],[Gross_Amount]]-tbl_Raw_Data[[#This Row],[Discount_Amount]]</f>
        <v>651.91600000000005</v>
      </c>
      <c r="X5741" s="6">
        <f>tbl_Raw_Data[[#This Row],[Net_Amount_Before_Tax]]*tbl_Raw_Data[[#This Row],[Tax_Pct]]/100</f>
        <v>78.229920000000007</v>
      </c>
      <c r="Y5741" s="6">
        <f>tbl_Raw_Data[[#This Row],[Net_Amount_Before_Tax]]+tbl_Raw_Data[[#This Row],[Tax_Amount]]</f>
        <v>730.14592000000005</v>
      </c>
      <c r="Z5741" s="6">
        <f t="shared" si="449"/>
        <v>1</v>
      </c>
    </row>
    <row r="5742" spans="1:26" x14ac:dyDescent="0.3">
      <c r="A5742" s="23" t="s">
        <v>7847</v>
      </c>
      <c r="B5742" s="34">
        <v>45927</v>
      </c>
      <c r="C5742" s="23" t="s">
        <v>5252</v>
      </c>
      <c r="D5742" s="23" t="s">
        <v>100</v>
      </c>
      <c r="E5742" s="23" t="s">
        <v>101</v>
      </c>
      <c r="F5742" s="23">
        <v>201307</v>
      </c>
      <c r="G5742" s="23" t="s">
        <v>30</v>
      </c>
      <c r="H5742" s="23" t="s">
        <v>31</v>
      </c>
      <c r="I5742" s="23" t="s">
        <v>32</v>
      </c>
      <c r="J5742" s="23" t="s">
        <v>23</v>
      </c>
      <c r="K5742" s="23" t="s">
        <v>24</v>
      </c>
      <c r="L5742" s="23">
        <v>2</v>
      </c>
      <c r="M5742" s="23">
        <v>152.03</v>
      </c>
      <c r="N5742" s="23">
        <v>5</v>
      </c>
      <c r="O5742" s="23">
        <v>18</v>
      </c>
      <c r="P5742" s="23" t="s">
        <v>89</v>
      </c>
      <c r="Q5742" s="23" t="s">
        <v>34</v>
      </c>
      <c r="R5742" s="23">
        <f t="shared" si="445"/>
        <v>1</v>
      </c>
      <c r="S5742" s="23" t="str">
        <f t="shared" si="446"/>
        <v>ORD105740_20250927_CUST02009_MED017</v>
      </c>
      <c r="T5742" s="23">
        <f t="shared" si="447"/>
        <v>1</v>
      </c>
      <c r="U5742" s="6">
        <f t="shared" si="448"/>
        <v>304.06</v>
      </c>
      <c r="V5742" s="6">
        <f>tbl_Raw_Data[[#This Row],[Discount_Pct]]*tbl_Raw_Data[[#This Row],[Gross_Amount]]/100</f>
        <v>15.202999999999999</v>
      </c>
      <c r="W5742" s="6">
        <f>tbl_Raw_Data[[#This Row],[Gross_Amount]]-tbl_Raw_Data[[#This Row],[Discount_Amount]]</f>
        <v>288.85700000000003</v>
      </c>
      <c r="X5742" s="6">
        <f>tbl_Raw_Data[[#This Row],[Net_Amount_Before_Tax]]*tbl_Raw_Data[[#This Row],[Tax_Pct]]/100</f>
        <v>51.994260000000004</v>
      </c>
      <c r="Y5742" s="6">
        <f>tbl_Raw_Data[[#This Row],[Net_Amount_Before_Tax]]+tbl_Raw_Data[[#This Row],[Tax_Amount]]</f>
        <v>340.85126000000002</v>
      </c>
      <c r="Z5742" s="6">
        <f t="shared" si="449"/>
        <v>3</v>
      </c>
    </row>
    <row r="5743" spans="1:26" x14ac:dyDescent="0.3">
      <c r="A5743" s="23" t="s">
        <v>7849</v>
      </c>
      <c r="B5743" s="34">
        <v>45442</v>
      </c>
      <c r="C5743" s="23" t="s">
        <v>6993</v>
      </c>
      <c r="D5743" s="23" t="s">
        <v>159</v>
      </c>
      <c r="E5743" s="23" t="s">
        <v>47</v>
      </c>
      <c r="F5743" s="23">
        <v>400001</v>
      </c>
      <c r="G5743" s="23" t="s">
        <v>283</v>
      </c>
      <c r="H5743" s="23" t="s">
        <v>284</v>
      </c>
      <c r="I5743" s="23" t="s">
        <v>104</v>
      </c>
      <c r="J5743" s="23" t="s">
        <v>42</v>
      </c>
      <c r="K5743" s="23" t="s">
        <v>57</v>
      </c>
      <c r="L5743" s="23">
        <v>3</v>
      </c>
      <c r="M5743" s="23">
        <v>327.42</v>
      </c>
      <c r="N5743" s="23">
        <v>5</v>
      </c>
      <c r="O5743" s="23">
        <v>12</v>
      </c>
      <c r="P5743" s="23" t="s">
        <v>25</v>
      </c>
      <c r="Q5743" s="23" t="s">
        <v>90</v>
      </c>
      <c r="R5743" s="23">
        <f t="shared" si="445"/>
        <v>1</v>
      </c>
      <c r="S5743" s="23" t="str">
        <f t="shared" si="446"/>
        <v>ORD105742_20240530_CUST00172_MED030</v>
      </c>
      <c r="T5743" s="23">
        <f t="shared" si="447"/>
        <v>1</v>
      </c>
      <c r="U5743" s="6">
        <f t="shared" si="448"/>
        <v>982.26</v>
      </c>
      <c r="V5743" s="6">
        <f>tbl_Raw_Data[[#This Row],[Discount_Pct]]*tbl_Raw_Data[[#This Row],[Gross_Amount]]/100</f>
        <v>49.113</v>
      </c>
      <c r="W5743" s="6">
        <f>tbl_Raw_Data[[#This Row],[Gross_Amount]]-tbl_Raw_Data[[#This Row],[Discount_Amount]]</f>
        <v>933.14699999999993</v>
      </c>
      <c r="X5743" s="6">
        <f>tbl_Raw_Data[[#This Row],[Net_Amount_Before_Tax]]*tbl_Raw_Data[[#This Row],[Tax_Pct]]/100</f>
        <v>111.97763999999999</v>
      </c>
      <c r="Y5743" s="6">
        <f>tbl_Raw_Data[[#This Row],[Net_Amount_Before_Tax]]+tbl_Raw_Data[[#This Row],[Tax_Amount]]</f>
        <v>1045.12464</v>
      </c>
      <c r="Z5743" s="6">
        <f t="shared" si="449"/>
        <v>0</v>
      </c>
    </row>
    <row r="5744" spans="1:26" x14ac:dyDescent="0.3">
      <c r="A5744" s="23" t="s">
        <v>7850</v>
      </c>
      <c r="B5744" s="34">
        <v>45443</v>
      </c>
      <c r="C5744" s="23" t="s">
        <v>7851</v>
      </c>
      <c r="D5744" s="23" t="s">
        <v>183</v>
      </c>
      <c r="E5744" s="23" t="s">
        <v>184</v>
      </c>
      <c r="F5744" s="23">
        <v>122009</v>
      </c>
      <c r="G5744" s="23" t="s">
        <v>107</v>
      </c>
      <c r="H5744" s="23" t="s">
        <v>108</v>
      </c>
      <c r="I5744" s="23" t="s">
        <v>63</v>
      </c>
      <c r="J5744" s="23" t="s">
        <v>42</v>
      </c>
      <c r="K5744" s="23" t="s">
        <v>57</v>
      </c>
      <c r="L5744" s="23">
        <v>2</v>
      </c>
      <c r="M5744" s="23">
        <v>106.22</v>
      </c>
      <c r="N5744" s="23">
        <v>10</v>
      </c>
      <c r="O5744" s="23">
        <v>12</v>
      </c>
      <c r="P5744" s="23" t="s">
        <v>58</v>
      </c>
      <c r="Q5744" s="23" t="s">
        <v>90</v>
      </c>
      <c r="R5744" s="23">
        <f t="shared" si="445"/>
        <v>1</v>
      </c>
      <c r="S5744" s="23" t="str">
        <f t="shared" si="446"/>
        <v>ORD105743_20240531_CUST02980_MED005</v>
      </c>
      <c r="T5744" s="23">
        <f t="shared" si="447"/>
        <v>1</v>
      </c>
      <c r="U5744" s="6">
        <f t="shared" si="448"/>
        <v>212.44</v>
      </c>
      <c r="V5744" s="6">
        <f>tbl_Raw_Data[[#This Row],[Discount_Pct]]*tbl_Raw_Data[[#This Row],[Gross_Amount]]/100</f>
        <v>21.244</v>
      </c>
      <c r="W5744" s="6">
        <f>tbl_Raw_Data[[#This Row],[Gross_Amount]]-tbl_Raw_Data[[#This Row],[Discount_Amount]]</f>
        <v>191.196</v>
      </c>
      <c r="X5744" s="6">
        <f>tbl_Raw_Data[[#This Row],[Net_Amount_Before_Tax]]*tbl_Raw_Data[[#This Row],[Tax_Pct]]/100</f>
        <v>22.943519999999999</v>
      </c>
      <c r="Y5744" s="6">
        <f>tbl_Raw_Data[[#This Row],[Net_Amount_Before_Tax]]+tbl_Raw_Data[[#This Row],[Tax_Amount]]</f>
        <v>214.13952</v>
      </c>
      <c r="Z5744" s="6">
        <f t="shared" si="449"/>
        <v>2</v>
      </c>
    </row>
    <row r="5745" spans="1:26" x14ac:dyDescent="0.3">
      <c r="A5745" s="23" t="s">
        <v>7852</v>
      </c>
      <c r="B5745" s="34">
        <v>45327</v>
      </c>
      <c r="C5745" s="23" t="s">
        <v>7604</v>
      </c>
      <c r="D5745" s="23" t="s">
        <v>123</v>
      </c>
      <c r="E5745" s="23" t="s">
        <v>101</v>
      </c>
      <c r="F5745" s="23">
        <v>226010</v>
      </c>
      <c r="G5745" s="23" t="s">
        <v>102</v>
      </c>
      <c r="H5745" s="23" t="s">
        <v>103</v>
      </c>
      <c r="I5745" s="23" t="s">
        <v>104</v>
      </c>
      <c r="J5745" s="23" t="s">
        <v>64</v>
      </c>
      <c r="K5745" s="23" t="s">
        <v>57</v>
      </c>
      <c r="L5745" s="23">
        <v>3</v>
      </c>
      <c r="M5745" s="23">
        <v>93.32</v>
      </c>
      <c r="N5745" s="23">
        <v>0</v>
      </c>
      <c r="O5745" s="23">
        <v>12</v>
      </c>
      <c r="P5745" s="23" t="s">
        <v>65</v>
      </c>
      <c r="Q5745" s="23" t="s">
        <v>34</v>
      </c>
      <c r="R5745" s="23">
        <f t="shared" si="445"/>
        <v>1</v>
      </c>
      <c r="S5745" s="23" t="str">
        <f t="shared" si="446"/>
        <v>ORD105744_20240205_CUST00372_MED029</v>
      </c>
      <c r="T5745" s="23">
        <f t="shared" si="447"/>
        <v>1</v>
      </c>
      <c r="U5745" s="6">
        <f t="shared" si="448"/>
        <v>279.95999999999998</v>
      </c>
      <c r="V5745" s="6">
        <f>tbl_Raw_Data[[#This Row],[Discount_Pct]]*tbl_Raw_Data[[#This Row],[Gross_Amount]]/100</f>
        <v>0</v>
      </c>
      <c r="W5745" s="6">
        <f>tbl_Raw_Data[[#This Row],[Gross_Amount]]-tbl_Raw_Data[[#This Row],[Discount_Amount]]</f>
        <v>279.95999999999998</v>
      </c>
      <c r="X5745" s="6">
        <f>tbl_Raw_Data[[#This Row],[Net_Amount_Before_Tax]]*tbl_Raw_Data[[#This Row],[Tax_Pct]]/100</f>
        <v>33.595199999999998</v>
      </c>
      <c r="Y5745" s="6">
        <f>tbl_Raw_Data[[#This Row],[Net_Amount_Before_Tax]]+tbl_Raw_Data[[#This Row],[Tax_Amount]]</f>
        <v>313.55519999999996</v>
      </c>
      <c r="Z5745" s="6">
        <f t="shared" si="449"/>
        <v>3</v>
      </c>
    </row>
    <row r="5746" spans="1:26" x14ac:dyDescent="0.3">
      <c r="A5746" s="23" t="s">
        <v>7853</v>
      </c>
      <c r="B5746" s="34">
        <v>45639</v>
      </c>
      <c r="C5746" s="23" t="s">
        <v>922</v>
      </c>
      <c r="D5746" s="23" t="s">
        <v>142</v>
      </c>
      <c r="E5746" s="23" t="s">
        <v>81</v>
      </c>
      <c r="F5746" s="23">
        <v>380061</v>
      </c>
      <c r="G5746" s="23" t="s">
        <v>119</v>
      </c>
      <c r="H5746" s="23" t="s">
        <v>120</v>
      </c>
      <c r="I5746" s="23" t="s">
        <v>32</v>
      </c>
      <c r="J5746" s="23" t="s">
        <v>64</v>
      </c>
      <c r="K5746" s="23" t="s">
        <v>57</v>
      </c>
      <c r="L5746" s="23">
        <v>1</v>
      </c>
      <c r="M5746" s="23">
        <v>72.900000000000006</v>
      </c>
      <c r="N5746" s="23">
        <v>5</v>
      </c>
      <c r="O5746" s="23">
        <v>12</v>
      </c>
      <c r="P5746" s="23" t="s">
        <v>65</v>
      </c>
      <c r="Q5746" s="23" t="s">
        <v>34</v>
      </c>
      <c r="R5746" s="23">
        <f t="shared" si="445"/>
        <v>1</v>
      </c>
      <c r="S5746" s="23" t="str">
        <f t="shared" si="446"/>
        <v>ORD105745_20241213_CUST01017_MED010</v>
      </c>
      <c r="T5746" s="23">
        <f t="shared" si="447"/>
        <v>1</v>
      </c>
      <c r="U5746" s="6">
        <f t="shared" si="448"/>
        <v>72.900000000000006</v>
      </c>
      <c r="V5746" s="6">
        <f>tbl_Raw_Data[[#This Row],[Discount_Pct]]*tbl_Raw_Data[[#This Row],[Gross_Amount]]/100</f>
        <v>3.645</v>
      </c>
      <c r="W5746" s="6">
        <f>tbl_Raw_Data[[#This Row],[Gross_Amount]]-tbl_Raw_Data[[#This Row],[Discount_Amount]]</f>
        <v>69.25500000000001</v>
      </c>
      <c r="X5746" s="6">
        <f>tbl_Raw_Data[[#This Row],[Net_Amount_Before_Tax]]*tbl_Raw_Data[[#This Row],[Tax_Pct]]/100</f>
        <v>8.3106000000000009</v>
      </c>
      <c r="Y5746" s="6">
        <f>tbl_Raw_Data[[#This Row],[Net_Amount_Before_Tax]]+tbl_Raw_Data[[#This Row],[Tax_Amount]]</f>
        <v>77.565600000000018</v>
      </c>
      <c r="Z5746" s="6">
        <f t="shared" si="449"/>
        <v>1</v>
      </c>
    </row>
    <row r="5747" spans="1:26" x14ac:dyDescent="0.3">
      <c r="A5747" s="23" t="s">
        <v>7854</v>
      </c>
      <c r="B5747" s="34">
        <v>45803</v>
      </c>
      <c r="C5747" s="23" t="s">
        <v>5071</v>
      </c>
      <c r="D5747" s="23" t="s">
        <v>92</v>
      </c>
      <c r="E5747" s="23" t="s">
        <v>93</v>
      </c>
      <c r="F5747" s="23">
        <v>560001</v>
      </c>
      <c r="G5747" s="23" t="s">
        <v>132</v>
      </c>
      <c r="H5747" s="23" t="s">
        <v>133</v>
      </c>
      <c r="I5747" s="23" t="s">
        <v>134</v>
      </c>
      <c r="J5747" s="23" t="s">
        <v>135</v>
      </c>
      <c r="K5747" s="23" t="s">
        <v>57</v>
      </c>
      <c r="L5747" s="23">
        <v>2</v>
      </c>
      <c r="M5747" s="23">
        <v>76.260000000000005</v>
      </c>
      <c r="N5747" s="23">
        <v>10</v>
      </c>
      <c r="O5747" s="23">
        <v>5</v>
      </c>
      <c r="P5747" s="23" t="s">
        <v>89</v>
      </c>
      <c r="Q5747" s="23" t="s">
        <v>34</v>
      </c>
      <c r="R5747" s="23">
        <f t="shared" si="445"/>
        <v>1</v>
      </c>
      <c r="S5747" s="23" t="str">
        <f t="shared" si="446"/>
        <v>ORD105746_20250526_CUST00178_MED007</v>
      </c>
      <c r="T5747" s="23">
        <f t="shared" si="447"/>
        <v>1</v>
      </c>
      <c r="U5747" s="6">
        <f t="shared" si="448"/>
        <v>152.52000000000001</v>
      </c>
      <c r="V5747" s="6">
        <f>tbl_Raw_Data[[#This Row],[Discount_Pct]]*tbl_Raw_Data[[#This Row],[Gross_Amount]]/100</f>
        <v>15.252000000000001</v>
      </c>
      <c r="W5747" s="6">
        <f>tbl_Raw_Data[[#This Row],[Gross_Amount]]-tbl_Raw_Data[[#This Row],[Discount_Amount]]</f>
        <v>137.268</v>
      </c>
      <c r="X5747" s="6">
        <f>tbl_Raw_Data[[#This Row],[Net_Amount_Before_Tax]]*tbl_Raw_Data[[#This Row],[Tax_Pct]]/100</f>
        <v>6.8634000000000004</v>
      </c>
      <c r="Y5747" s="6">
        <f>tbl_Raw_Data[[#This Row],[Net_Amount_Before_Tax]]+tbl_Raw_Data[[#This Row],[Tax_Amount]]</f>
        <v>144.13140000000001</v>
      </c>
      <c r="Z5747" s="6">
        <f t="shared" si="449"/>
        <v>2</v>
      </c>
    </row>
    <row r="5748" spans="1:26" x14ac:dyDescent="0.3">
      <c r="A5748" s="23" t="s">
        <v>7855</v>
      </c>
      <c r="B5748" s="34">
        <v>45362</v>
      </c>
      <c r="C5748" s="23" t="s">
        <v>6749</v>
      </c>
      <c r="D5748" s="23" t="s">
        <v>37</v>
      </c>
      <c r="E5748" s="23" t="s">
        <v>38</v>
      </c>
      <c r="F5748" s="23">
        <v>452020</v>
      </c>
      <c r="G5748" s="23" t="s">
        <v>68</v>
      </c>
      <c r="H5748" s="23" t="s">
        <v>69</v>
      </c>
      <c r="I5748" s="23" t="s">
        <v>55</v>
      </c>
      <c r="J5748" s="23" t="s">
        <v>56</v>
      </c>
      <c r="K5748" s="23" t="s">
        <v>24</v>
      </c>
      <c r="L5748" s="23">
        <v>1</v>
      </c>
      <c r="M5748" s="23">
        <v>29.49</v>
      </c>
      <c r="N5748" s="23">
        <v>10</v>
      </c>
      <c r="O5748" s="23">
        <v>12</v>
      </c>
      <c r="P5748" s="23" t="s">
        <v>58</v>
      </c>
      <c r="Q5748" s="23" t="s">
        <v>34</v>
      </c>
      <c r="R5748" s="23">
        <f t="shared" si="445"/>
        <v>1</v>
      </c>
      <c r="S5748" s="23" t="str">
        <f t="shared" si="446"/>
        <v>ORD105747_20240311_CUST02447_MED003</v>
      </c>
      <c r="T5748" s="23">
        <f t="shared" si="447"/>
        <v>1</v>
      </c>
      <c r="U5748" s="6">
        <f t="shared" si="448"/>
        <v>29.49</v>
      </c>
      <c r="V5748" s="6">
        <f>tbl_Raw_Data[[#This Row],[Discount_Pct]]*tbl_Raw_Data[[#This Row],[Gross_Amount]]/100</f>
        <v>2.9489999999999998</v>
      </c>
      <c r="W5748" s="6">
        <f>tbl_Raw_Data[[#This Row],[Gross_Amount]]-tbl_Raw_Data[[#This Row],[Discount_Amount]]</f>
        <v>26.540999999999997</v>
      </c>
      <c r="X5748" s="6">
        <f>tbl_Raw_Data[[#This Row],[Net_Amount_Before_Tax]]*tbl_Raw_Data[[#This Row],[Tax_Pct]]/100</f>
        <v>3.1849199999999995</v>
      </c>
      <c r="Y5748" s="6">
        <f>tbl_Raw_Data[[#This Row],[Net_Amount_Before_Tax]]+tbl_Raw_Data[[#This Row],[Tax_Amount]]</f>
        <v>29.725919999999995</v>
      </c>
      <c r="Z5748" s="6">
        <f t="shared" si="449"/>
        <v>1</v>
      </c>
    </row>
    <row r="5749" spans="1:26" x14ac:dyDescent="0.3">
      <c r="A5749" s="23" t="s">
        <v>7856</v>
      </c>
      <c r="B5749" s="34">
        <v>45537</v>
      </c>
      <c r="C5749" s="23" t="s">
        <v>6183</v>
      </c>
      <c r="D5749" s="23" t="s">
        <v>80</v>
      </c>
      <c r="E5749" s="23" t="s">
        <v>81</v>
      </c>
      <c r="F5749" s="23">
        <v>395003</v>
      </c>
      <c r="G5749" s="23" t="s">
        <v>68</v>
      </c>
      <c r="H5749" s="23" t="s">
        <v>69</v>
      </c>
      <c r="I5749" s="23" t="s">
        <v>55</v>
      </c>
      <c r="J5749" s="23" t="s">
        <v>56</v>
      </c>
      <c r="K5749" s="23" t="s">
        <v>24</v>
      </c>
      <c r="L5749" s="23">
        <v>1</v>
      </c>
      <c r="M5749" s="23">
        <v>30.29</v>
      </c>
      <c r="N5749" s="23">
        <v>0</v>
      </c>
      <c r="O5749" s="23">
        <v>5</v>
      </c>
      <c r="P5749" s="23" t="s">
        <v>65</v>
      </c>
      <c r="Q5749" s="23" t="s">
        <v>34</v>
      </c>
      <c r="R5749" s="23">
        <f t="shared" si="445"/>
        <v>1</v>
      </c>
      <c r="S5749" s="23" t="str">
        <f t="shared" si="446"/>
        <v>ORD105748_20240902_CUST01271_MED003</v>
      </c>
      <c r="T5749" s="23">
        <f t="shared" si="447"/>
        <v>1</v>
      </c>
      <c r="U5749" s="6">
        <f t="shared" si="448"/>
        <v>30.29</v>
      </c>
      <c r="V5749" s="6">
        <f>tbl_Raw_Data[[#This Row],[Discount_Pct]]*tbl_Raw_Data[[#This Row],[Gross_Amount]]/100</f>
        <v>0</v>
      </c>
      <c r="W5749" s="6">
        <f>tbl_Raw_Data[[#This Row],[Gross_Amount]]-tbl_Raw_Data[[#This Row],[Discount_Amount]]</f>
        <v>30.29</v>
      </c>
      <c r="X5749" s="6">
        <f>tbl_Raw_Data[[#This Row],[Net_Amount_Before_Tax]]*tbl_Raw_Data[[#This Row],[Tax_Pct]]/100</f>
        <v>1.5145</v>
      </c>
      <c r="Y5749" s="6">
        <f>tbl_Raw_Data[[#This Row],[Net_Amount_Before_Tax]]+tbl_Raw_Data[[#This Row],[Tax_Amount]]</f>
        <v>31.804499999999997</v>
      </c>
      <c r="Z5749" s="6">
        <f t="shared" si="449"/>
        <v>1</v>
      </c>
    </row>
    <row r="5750" spans="1:26" x14ac:dyDescent="0.3">
      <c r="A5750" s="23" t="s">
        <v>7857</v>
      </c>
      <c r="B5750" s="34">
        <v>45995</v>
      </c>
      <c r="C5750" s="23" t="s">
        <v>7858</v>
      </c>
      <c r="D5750" s="23" t="s">
        <v>28</v>
      </c>
      <c r="E5750" s="23" t="s">
        <v>29</v>
      </c>
      <c r="F5750" s="23">
        <v>500081</v>
      </c>
      <c r="G5750" s="23" t="s">
        <v>61</v>
      </c>
      <c r="H5750" s="23" t="s">
        <v>62</v>
      </c>
      <c r="I5750" s="23" t="s">
        <v>63</v>
      </c>
      <c r="J5750" s="23" t="s">
        <v>64</v>
      </c>
      <c r="K5750" s="23" t="s">
        <v>57</v>
      </c>
      <c r="L5750" s="23">
        <v>1</v>
      </c>
      <c r="M5750" s="23">
        <v>107.98</v>
      </c>
      <c r="N5750" s="23">
        <v>0</v>
      </c>
      <c r="O5750" s="23">
        <v>12</v>
      </c>
      <c r="P5750" s="23" t="s">
        <v>65</v>
      </c>
      <c r="Q5750" s="23" t="s">
        <v>34</v>
      </c>
      <c r="R5750" s="23">
        <f t="shared" si="445"/>
        <v>1</v>
      </c>
      <c r="S5750" s="23" t="str">
        <f t="shared" si="446"/>
        <v>ORD105749_20251204_CUST01598_MED004</v>
      </c>
      <c r="T5750" s="23">
        <f t="shared" si="447"/>
        <v>1</v>
      </c>
      <c r="U5750" s="6">
        <f t="shared" si="448"/>
        <v>107.98</v>
      </c>
      <c r="V5750" s="6">
        <f>tbl_Raw_Data[[#This Row],[Discount_Pct]]*tbl_Raw_Data[[#This Row],[Gross_Amount]]/100</f>
        <v>0</v>
      </c>
      <c r="W5750" s="6">
        <f>tbl_Raw_Data[[#This Row],[Gross_Amount]]-tbl_Raw_Data[[#This Row],[Discount_Amount]]</f>
        <v>107.98</v>
      </c>
      <c r="X5750" s="6">
        <f>tbl_Raw_Data[[#This Row],[Net_Amount_Before_Tax]]*tbl_Raw_Data[[#This Row],[Tax_Pct]]/100</f>
        <v>12.957599999999999</v>
      </c>
      <c r="Y5750" s="6">
        <f>tbl_Raw_Data[[#This Row],[Net_Amount_Before_Tax]]+tbl_Raw_Data[[#This Row],[Tax_Amount]]</f>
        <v>120.9376</v>
      </c>
      <c r="Z5750" s="6">
        <f t="shared" si="449"/>
        <v>2</v>
      </c>
    </row>
    <row r="5751" spans="1:26" x14ac:dyDescent="0.3">
      <c r="A5751" s="23" t="s">
        <v>7859</v>
      </c>
      <c r="B5751" s="34">
        <v>45771</v>
      </c>
      <c r="C5751" s="23" t="s">
        <v>6453</v>
      </c>
      <c r="D5751" s="23" t="s">
        <v>183</v>
      </c>
      <c r="E5751" s="23" t="s">
        <v>184</v>
      </c>
      <c r="F5751" s="23">
        <v>122016</v>
      </c>
      <c r="G5751" s="23" t="s">
        <v>224</v>
      </c>
      <c r="H5751" s="23" t="s">
        <v>225</v>
      </c>
      <c r="I5751" s="23" t="s">
        <v>147</v>
      </c>
      <c r="J5751" s="23" t="s">
        <v>23</v>
      </c>
      <c r="K5751" s="23" t="s">
        <v>24</v>
      </c>
      <c r="L5751" s="23">
        <v>3</v>
      </c>
      <c r="M5751" s="23">
        <v>53.05</v>
      </c>
      <c r="N5751" s="23">
        <v>15</v>
      </c>
      <c r="O5751" s="23">
        <v>12</v>
      </c>
      <c r="P5751" s="23" t="s">
        <v>25</v>
      </c>
      <c r="Q5751" s="23" t="s">
        <v>90</v>
      </c>
      <c r="R5751" s="23">
        <f t="shared" si="445"/>
        <v>1</v>
      </c>
      <c r="S5751" s="23" t="str">
        <f t="shared" si="446"/>
        <v>ORD105750_20250424_CUST03250_MED015</v>
      </c>
      <c r="T5751" s="23">
        <f t="shared" si="447"/>
        <v>1</v>
      </c>
      <c r="U5751" s="6">
        <f t="shared" si="448"/>
        <v>159.14999999999998</v>
      </c>
      <c r="V5751" s="6">
        <f>tbl_Raw_Data[[#This Row],[Discount_Pct]]*tbl_Raw_Data[[#This Row],[Gross_Amount]]/100</f>
        <v>23.872499999999995</v>
      </c>
      <c r="W5751" s="6">
        <f>tbl_Raw_Data[[#This Row],[Gross_Amount]]-tbl_Raw_Data[[#This Row],[Discount_Amount]]</f>
        <v>135.27749999999997</v>
      </c>
      <c r="X5751" s="6">
        <f>tbl_Raw_Data[[#This Row],[Net_Amount_Before_Tax]]*tbl_Raw_Data[[#This Row],[Tax_Pct]]/100</f>
        <v>16.233299999999996</v>
      </c>
      <c r="Y5751" s="6">
        <f>tbl_Raw_Data[[#This Row],[Net_Amount_Before_Tax]]+tbl_Raw_Data[[#This Row],[Tax_Amount]]</f>
        <v>151.51079999999996</v>
      </c>
      <c r="Z5751" s="6">
        <f t="shared" si="449"/>
        <v>1</v>
      </c>
    </row>
    <row r="5752" spans="1:26" x14ac:dyDescent="0.3">
      <c r="A5752" s="23" t="s">
        <v>7860</v>
      </c>
      <c r="B5752" s="34">
        <v>45940</v>
      </c>
      <c r="C5752" s="23" t="s">
        <v>7861</v>
      </c>
      <c r="D5752" s="23" t="s">
        <v>142</v>
      </c>
      <c r="E5752" s="23" t="s">
        <v>81</v>
      </c>
      <c r="F5752" s="23">
        <v>380054</v>
      </c>
      <c r="G5752" s="23" t="s">
        <v>82</v>
      </c>
      <c r="H5752" s="23" t="s">
        <v>83</v>
      </c>
      <c r="I5752" s="23" t="s">
        <v>84</v>
      </c>
      <c r="J5752" s="23" t="s">
        <v>85</v>
      </c>
      <c r="K5752" s="23" t="s">
        <v>24</v>
      </c>
      <c r="L5752" s="23">
        <v>1</v>
      </c>
      <c r="M5752" s="23">
        <v>340.39</v>
      </c>
      <c r="N5752" s="23">
        <v>0</v>
      </c>
      <c r="O5752" s="23">
        <v>5</v>
      </c>
      <c r="P5752" s="23" t="s">
        <v>43</v>
      </c>
      <c r="Q5752" s="23" t="s">
        <v>90</v>
      </c>
      <c r="R5752" s="23">
        <f t="shared" si="445"/>
        <v>1</v>
      </c>
      <c r="S5752" s="23" t="str">
        <f t="shared" si="446"/>
        <v>ORD105751_20251010_CUST02185_MED023</v>
      </c>
      <c r="T5752" s="23">
        <f t="shared" si="447"/>
        <v>1</v>
      </c>
      <c r="U5752" s="6">
        <f t="shared" si="448"/>
        <v>340.39</v>
      </c>
      <c r="V5752" s="6">
        <f>tbl_Raw_Data[[#This Row],[Discount_Pct]]*tbl_Raw_Data[[#This Row],[Gross_Amount]]/100</f>
        <v>0</v>
      </c>
      <c r="W5752" s="6">
        <f>tbl_Raw_Data[[#This Row],[Gross_Amount]]-tbl_Raw_Data[[#This Row],[Discount_Amount]]</f>
        <v>340.39</v>
      </c>
      <c r="X5752" s="6">
        <f>tbl_Raw_Data[[#This Row],[Net_Amount_Before_Tax]]*tbl_Raw_Data[[#This Row],[Tax_Pct]]/100</f>
        <v>17.019499999999997</v>
      </c>
      <c r="Y5752" s="6">
        <f>tbl_Raw_Data[[#This Row],[Net_Amount_Before_Tax]]+tbl_Raw_Data[[#This Row],[Tax_Amount]]</f>
        <v>357.40949999999998</v>
      </c>
      <c r="Z5752" s="6">
        <f t="shared" si="449"/>
        <v>0</v>
      </c>
    </row>
    <row r="5753" spans="1:26" x14ac:dyDescent="0.3">
      <c r="A5753" s="23" t="s">
        <v>7862</v>
      </c>
      <c r="B5753" s="34">
        <v>46018</v>
      </c>
      <c r="C5753" s="23" t="s">
        <v>407</v>
      </c>
      <c r="D5753" s="23" t="s">
        <v>52</v>
      </c>
      <c r="E5753" s="23" t="s">
        <v>52</v>
      </c>
      <c r="F5753" s="23">
        <v>160001</v>
      </c>
      <c r="G5753" s="23" t="s">
        <v>68</v>
      </c>
      <c r="H5753" s="23" t="s">
        <v>69</v>
      </c>
      <c r="I5753" s="23" t="s">
        <v>55</v>
      </c>
      <c r="J5753" s="23" t="s">
        <v>56</v>
      </c>
      <c r="K5753" s="23" t="s">
        <v>24</v>
      </c>
      <c r="L5753" s="23">
        <v>1</v>
      </c>
      <c r="M5753" s="23">
        <v>25.35</v>
      </c>
      <c r="N5753" s="23">
        <v>15</v>
      </c>
      <c r="O5753" s="23">
        <v>5</v>
      </c>
      <c r="P5753" s="23" t="s">
        <v>25</v>
      </c>
      <c r="Q5753" s="23" t="s">
        <v>34</v>
      </c>
      <c r="R5753" s="23">
        <f t="shared" si="445"/>
        <v>1</v>
      </c>
      <c r="S5753" s="23" t="str">
        <f t="shared" si="446"/>
        <v>ORD105752_20251227_CUST02237_MED003</v>
      </c>
      <c r="T5753" s="23">
        <f t="shared" si="447"/>
        <v>1</v>
      </c>
      <c r="U5753" s="6">
        <f t="shared" si="448"/>
        <v>25.35</v>
      </c>
      <c r="V5753" s="6">
        <f>tbl_Raw_Data[[#This Row],[Discount_Pct]]*tbl_Raw_Data[[#This Row],[Gross_Amount]]/100</f>
        <v>3.8025000000000002</v>
      </c>
      <c r="W5753" s="6">
        <f>tbl_Raw_Data[[#This Row],[Gross_Amount]]-tbl_Raw_Data[[#This Row],[Discount_Amount]]</f>
        <v>21.547499999999999</v>
      </c>
      <c r="X5753" s="6">
        <f>tbl_Raw_Data[[#This Row],[Net_Amount_Before_Tax]]*tbl_Raw_Data[[#This Row],[Tax_Pct]]/100</f>
        <v>1.077375</v>
      </c>
      <c r="Y5753" s="6">
        <f>tbl_Raw_Data[[#This Row],[Net_Amount_Before_Tax]]+tbl_Raw_Data[[#This Row],[Tax_Amount]]</f>
        <v>22.624874999999999</v>
      </c>
      <c r="Z5753" s="6">
        <f t="shared" si="449"/>
        <v>3</v>
      </c>
    </row>
    <row r="5754" spans="1:26" x14ac:dyDescent="0.3">
      <c r="A5754" s="23" t="s">
        <v>7863</v>
      </c>
      <c r="B5754" s="34">
        <v>45445</v>
      </c>
      <c r="C5754" s="23" t="s">
        <v>2179</v>
      </c>
      <c r="D5754" s="23" t="s">
        <v>80</v>
      </c>
      <c r="E5754" s="23" t="s">
        <v>81</v>
      </c>
      <c r="F5754" s="23">
        <v>395001</v>
      </c>
      <c r="G5754" s="23" t="s">
        <v>233</v>
      </c>
      <c r="H5754" s="23" t="s">
        <v>234</v>
      </c>
      <c r="I5754" s="23" t="s">
        <v>104</v>
      </c>
      <c r="J5754" s="23" t="s">
        <v>42</v>
      </c>
      <c r="K5754" s="23" t="s">
        <v>24</v>
      </c>
      <c r="L5754" s="23">
        <v>2</v>
      </c>
      <c r="M5754" s="23">
        <v>140.57</v>
      </c>
      <c r="N5754" s="23">
        <v>5</v>
      </c>
      <c r="O5754" s="23">
        <v>5</v>
      </c>
      <c r="P5754" s="23" t="s">
        <v>33</v>
      </c>
      <c r="Q5754" s="23" t="s">
        <v>26</v>
      </c>
      <c r="R5754" s="23">
        <f t="shared" si="445"/>
        <v>1</v>
      </c>
      <c r="S5754" s="23" t="str">
        <f t="shared" si="446"/>
        <v>ORD105753_20240602_CUST01410_MED019</v>
      </c>
      <c r="T5754" s="23">
        <f t="shared" si="447"/>
        <v>1</v>
      </c>
      <c r="U5754" s="6">
        <f t="shared" si="448"/>
        <v>281.14</v>
      </c>
      <c r="V5754" s="6">
        <f>tbl_Raw_Data[[#This Row],[Discount_Pct]]*tbl_Raw_Data[[#This Row],[Gross_Amount]]/100</f>
        <v>14.056999999999999</v>
      </c>
      <c r="W5754" s="6">
        <f>tbl_Raw_Data[[#This Row],[Gross_Amount]]-tbl_Raw_Data[[#This Row],[Discount_Amount]]</f>
        <v>267.08299999999997</v>
      </c>
      <c r="X5754" s="6">
        <f>tbl_Raw_Data[[#This Row],[Net_Amount_Before_Tax]]*tbl_Raw_Data[[#This Row],[Tax_Pct]]/100</f>
        <v>13.354149999999999</v>
      </c>
      <c r="Y5754" s="6">
        <f>tbl_Raw_Data[[#This Row],[Net_Amount_Before_Tax]]+tbl_Raw_Data[[#This Row],[Tax_Amount]]</f>
        <v>280.43714999999997</v>
      </c>
      <c r="Z5754" s="6">
        <f t="shared" si="449"/>
        <v>2</v>
      </c>
    </row>
    <row r="5755" spans="1:26" x14ac:dyDescent="0.3">
      <c r="A5755" s="23" t="s">
        <v>7864</v>
      </c>
      <c r="B5755" s="34">
        <v>45624</v>
      </c>
      <c r="C5755" s="23" t="s">
        <v>1451</v>
      </c>
      <c r="D5755" s="23" t="s">
        <v>46</v>
      </c>
      <c r="E5755" s="23" t="s">
        <v>47</v>
      </c>
      <c r="F5755" s="23">
        <v>411001</v>
      </c>
      <c r="G5755" s="23" t="s">
        <v>102</v>
      </c>
      <c r="H5755" s="23" t="s">
        <v>103</v>
      </c>
      <c r="I5755" s="23" t="s">
        <v>104</v>
      </c>
      <c r="J5755" s="23" t="s">
        <v>64</v>
      </c>
      <c r="K5755" s="23" t="s">
        <v>57</v>
      </c>
      <c r="L5755" s="23">
        <v>1</v>
      </c>
      <c r="M5755" s="23">
        <v>107.25</v>
      </c>
      <c r="N5755" s="23">
        <v>5</v>
      </c>
      <c r="O5755" s="23">
        <v>5</v>
      </c>
      <c r="P5755" s="23" t="s">
        <v>65</v>
      </c>
      <c r="Q5755" s="23" t="s">
        <v>26</v>
      </c>
      <c r="R5755" s="23">
        <f t="shared" si="445"/>
        <v>1</v>
      </c>
      <c r="S5755" s="23" t="str">
        <f t="shared" si="446"/>
        <v>ORD105754_20241128_CUST00487_MED029</v>
      </c>
      <c r="T5755" s="23">
        <f t="shared" si="447"/>
        <v>1</v>
      </c>
      <c r="U5755" s="6">
        <f t="shared" si="448"/>
        <v>107.25</v>
      </c>
      <c r="V5755" s="6">
        <f>tbl_Raw_Data[[#This Row],[Discount_Pct]]*tbl_Raw_Data[[#This Row],[Gross_Amount]]/100</f>
        <v>5.3624999999999998</v>
      </c>
      <c r="W5755" s="6">
        <f>tbl_Raw_Data[[#This Row],[Gross_Amount]]-tbl_Raw_Data[[#This Row],[Discount_Amount]]</f>
        <v>101.8875</v>
      </c>
      <c r="X5755" s="6">
        <f>tbl_Raw_Data[[#This Row],[Net_Amount_Before_Tax]]*tbl_Raw_Data[[#This Row],[Tax_Pct]]/100</f>
        <v>5.0943750000000003</v>
      </c>
      <c r="Y5755" s="6">
        <f>tbl_Raw_Data[[#This Row],[Net_Amount_Before_Tax]]+tbl_Raw_Data[[#This Row],[Tax_Amount]]</f>
        <v>106.981875</v>
      </c>
      <c r="Z5755" s="6">
        <f t="shared" si="449"/>
        <v>3</v>
      </c>
    </row>
    <row r="5756" spans="1:26" x14ac:dyDescent="0.3">
      <c r="A5756" s="23" t="s">
        <v>7865</v>
      </c>
      <c r="B5756" s="34">
        <v>45665</v>
      </c>
      <c r="C5756" s="23" t="s">
        <v>7866</v>
      </c>
      <c r="D5756" s="23" t="s">
        <v>130</v>
      </c>
      <c r="E5756" s="23" t="s">
        <v>131</v>
      </c>
      <c r="F5756" s="23">
        <v>700102</v>
      </c>
      <c r="G5756" s="23" t="s">
        <v>233</v>
      </c>
      <c r="H5756" s="23" t="s">
        <v>234</v>
      </c>
      <c r="I5756" s="23" t="s">
        <v>104</v>
      </c>
      <c r="J5756" s="23" t="s">
        <v>42</v>
      </c>
      <c r="K5756" s="23" t="s">
        <v>24</v>
      </c>
      <c r="L5756" s="23">
        <v>1</v>
      </c>
      <c r="M5756" s="23">
        <v>166.14</v>
      </c>
      <c r="N5756" s="23">
        <v>5</v>
      </c>
      <c r="O5756" s="23">
        <v>18</v>
      </c>
      <c r="P5756" s="23" t="s">
        <v>58</v>
      </c>
      <c r="Q5756" s="23" t="s">
        <v>44</v>
      </c>
      <c r="R5756" s="23">
        <f t="shared" si="445"/>
        <v>1</v>
      </c>
      <c r="S5756" s="23" t="str">
        <f t="shared" si="446"/>
        <v>ORD105755_20250108_CUST01124_MED019</v>
      </c>
      <c r="T5756" s="23">
        <f t="shared" si="447"/>
        <v>1</v>
      </c>
      <c r="U5756" s="6">
        <f t="shared" si="448"/>
        <v>166.14</v>
      </c>
      <c r="V5756" s="6">
        <f>tbl_Raw_Data[[#This Row],[Discount_Pct]]*tbl_Raw_Data[[#This Row],[Gross_Amount]]/100</f>
        <v>8.3069999999999986</v>
      </c>
      <c r="W5756" s="6">
        <f>tbl_Raw_Data[[#This Row],[Gross_Amount]]-tbl_Raw_Data[[#This Row],[Discount_Amount]]</f>
        <v>157.833</v>
      </c>
      <c r="X5756" s="6">
        <f>tbl_Raw_Data[[#This Row],[Net_Amount_Before_Tax]]*tbl_Raw_Data[[#This Row],[Tax_Pct]]/100</f>
        <v>28.409940000000002</v>
      </c>
      <c r="Y5756" s="6">
        <f>tbl_Raw_Data[[#This Row],[Net_Amount_Before_Tax]]+tbl_Raw_Data[[#This Row],[Tax_Amount]]</f>
        <v>186.24294</v>
      </c>
      <c r="Z5756" s="6">
        <f t="shared" si="449"/>
        <v>1</v>
      </c>
    </row>
    <row r="5757" spans="1:26" x14ac:dyDescent="0.3">
      <c r="A5757" s="23" t="s">
        <v>7867</v>
      </c>
      <c r="B5757" s="34">
        <v>45381</v>
      </c>
      <c r="C5757" s="23" t="s">
        <v>4768</v>
      </c>
      <c r="D5757" s="23" t="s">
        <v>100</v>
      </c>
      <c r="E5757" s="23" t="s">
        <v>101</v>
      </c>
      <c r="F5757" s="23">
        <v>201305</v>
      </c>
      <c r="G5757" s="23" t="s">
        <v>283</v>
      </c>
      <c r="H5757" s="23" t="s">
        <v>284</v>
      </c>
      <c r="I5757" s="23" t="s">
        <v>104</v>
      </c>
      <c r="J5757" s="23" t="s">
        <v>42</v>
      </c>
      <c r="K5757" s="23" t="s">
        <v>57</v>
      </c>
      <c r="L5757" s="23">
        <v>1</v>
      </c>
      <c r="M5757" s="23">
        <v>270.75</v>
      </c>
      <c r="N5757" s="23">
        <v>10</v>
      </c>
      <c r="O5757" s="23">
        <v>5</v>
      </c>
      <c r="P5757" s="23" t="s">
        <v>43</v>
      </c>
      <c r="Q5757" s="23" t="s">
        <v>34</v>
      </c>
      <c r="R5757" s="23">
        <f t="shared" si="445"/>
        <v>1</v>
      </c>
      <c r="S5757" s="23" t="str">
        <f t="shared" si="446"/>
        <v>ORD105756_20240330_CUST01945_MED030</v>
      </c>
      <c r="T5757" s="23">
        <f t="shared" si="447"/>
        <v>1</v>
      </c>
      <c r="U5757" s="6">
        <f t="shared" si="448"/>
        <v>270.75</v>
      </c>
      <c r="V5757" s="6">
        <f>tbl_Raw_Data[[#This Row],[Discount_Pct]]*tbl_Raw_Data[[#This Row],[Gross_Amount]]/100</f>
        <v>27.074999999999999</v>
      </c>
      <c r="W5757" s="6">
        <f>tbl_Raw_Data[[#This Row],[Gross_Amount]]-tbl_Raw_Data[[#This Row],[Discount_Amount]]</f>
        <v>243.67500000000001</v>
      </c>
      <c r="X5757" s="6">
        <f>tbl_Raw_Data[[#This Row],[Net_Amount_Before_Tax]]*tbl_Raw_Data[[#This Row],[Tax_Pct]]/100</f>
        <v>12.18375</v>
      </c>
      <c r="Y5757" s="6">
        <f>tbl_Raw_Data[[#This Row],[Net_Amount_Before_Tax]]+tbl_Raw_Data[[#This Row],[Tax_Amount]]</f>
        <v>255.85875000000001</v>
      </c>
      <c r="Z5757" s="6">
        <f t="shared" si="449"/>
        <v>2</v>
      </c>
    </row>
    <row r="5758" spans="1:26" x14ac:dyDescent="0.3">
      <c r="A5758" s="23" t="s">
        <v>7868</v>
      </c>
      <c r="B5758" s="34">
        <v>45742</v>
      </c>
      <c r="C5758" s="23" t="s">
        <v>7869</v>
      </c>
      <c r="D5758" s="23" t="s">
        <v>72</v>
      </c>
      <c r="E5758" s="23" t="s">
        <v>73</v>
      </c>
      <c r="F5758" s="23">
        <v>302017</v>
      </c>
      <c r="G5758" s="23" t="s">
        <v>111</v>
      </c>
      <c r="H5758" s="23" t="s">
        <v>112</v>
      </c>
      <c r="I5758" s="23" t="s">
        <v>113</v>
      </c>
      <c r="J5758" s="23" t="s">
        <v>114</v>
      </c>
      <c r="K5758" s="23" t="s">
        <v>24</v>
      </c>
      <c r="L5758" s="23">
        <v>2</v>
      </c>
      <c r="M5758" s="23">
        <v>107.42</v>
      </c>
      <c r="N5758" s="23">
        <v>5</v>
      </c>
      <c r="O5758" s="23">
        <v>5</v>
      </c>
      <c r="P5758" s="23" t="s">
        <v>58</v>
      </c>
      <c r="Q5758" s="23" t="s">
        <v>34</v>
      </c>
      <c r="R5758" s="23">
        <f t="shared" si="445"/>
        <v>1</v>
      </c>
      <c r="S5758" s="23" t="str">
        <f t="shared" si="446"/>
        <v>ORD105757_20250326_CUST02290_MED027</v>
      </c>
      <c r="T5758" s="23">
        <f t="shared" si="447"/>
        <v>1</v>
      </c>
      <c r="U5758" s="6">
        <f t="shared" si="448"/>
        <v>214.84</v>
      </c>
      <c r="V5758" s="6">
        <f>tbl_Raw_Data[[#This Row],[Discount_Pct]]*tbl_Raw_Data[[#This Row],[Gross_Amount]]/100</f>
        <v>10.742000000000001</v>
      </c>
      <c r="W5758" s="6">
        <f>tbl_Raw_Data[[#This Row],[Gross_Amount]]-tbl_Raw_Data[[#This Row],[Discount_Amount]]</f>
        <v>204.09800000000001</v>
      </c>
      <c r="X5758" s="6">
        <f>tbl_Raw_Data[[#This Row],[Net_Amount_Before_Tax]]*tbl_Raw_Data[[#This Row],[Tax_Pct]]/100</f>
        <v>10.2049</v>
      </c>
      <c r="Y5758" s="6">
        <f>tbl_Raw_Data[[#This Row],[Net_Amount_Before_Tax]]+tbl_Raw_Data[[#This Row],[Tax_Amount]]</f>
        <v>214.30290000000002</v>
      </c>
      <c r="Z5758" s="6">
        <f t="shared" si="449"/>
        <v>1</v>
      </c>
    </row>
    <row r="5759" spans="1:26" x14ac:dyDescent="0.3">
      <c r="A5759" s="23" t="s">
        <v>7870</v>
      </c>
      <c r="B5759" s="34">
        <v>45530</v>
      </c>
      <c r="C5759" s="23" t="s">
        <v>7871</v>
      </c>
      <c r="D5759" s="23" t="s">
        <v>52</v>
      </c>
      <c r="E5759" s="23" t="s">
        <v>52</v>
      </c>
      <c r="F5759" s="23">
        <v>160001</v>
      </c>
      <c r="G5759" s="23" t="s">
        <v>132</v>
      </c>
      <c r="H5759" s="23" t="s">
        <v>133</v>
      </c>
      <c r="I5759" s="23" t="s">
        <v>134</v>
      </c>
      <c r="J5759" s="23" t="s">
        <v>135</v>
      </c>
      <c r="K5759" s="23" t="s">
        <v>57</v>
      </c>
      <c r="L5759" s="23">
        <v>1</v>
      </c>
      <c r="M5759" s="23">
        <v>79.209999999999994</v>
      </c>
      <c r="N5759" s="23">
        <v>15</v>
      </c>
      <c r="O5759" s="23">
        <v>18</v>
      </c>
      <c r="P5759" s="23" t="s">
        <v>25</v>
      </c>
      <c r="Q5759" s="23" t="s">
        <v>34</v>
      </c>
      <c r="R5759" s="23">
        <f t="shared" si="445"/>
        <v>1</v>
      </c>
      <c r="S5759" s="23" t="str">
        <f t="shared" si="446"/>
        <v>ORD105758_20240826_CUST00946_MED007</v>
      </c>
      <c r="T5759" s="23">
        <f t="shared" si="447"/>
        <v>1</v>
      </c>
      <c r="U5759" s="6">
        <f t="shared" si="448"/>
        <v>79.209999999999994</v>
      </c>
      <c r="V5759" s="6">
        <f>tbl_Raw_Data[[#This Row],[Discount_Pct]]*tbl_Raw_Data[[#This Row],[Gross_Amount]]/100</f>
        <v>11.881499999999999</v>
      </c>
      <c r="W5759" s="6">
        <f>tbl_Raw_Data[[#This Row],[Gross_Amount]]-tbl_Raw_Data[[#This Row],[Discount_Amount]]</f>
        <v>67.328499999999991</v>
      </c>
      <c r="X5759" s="6">
        <f>tbl_Raw_Data[[#This Row],[Net_Amount_Before_Tax]]*tbl_Raw_Data[[#This Row],[Tax_Pct]]/100</f>
        <v>12.119129999999998</v>
      </c>
      <c r="Y5759" s="6">
        <f>tbl_Raw_Data[[#This Row],[Net_Amount_Before_Tax]]+tbl_Raw_Data[[#This Row],[Tax_Amount]]</f>
        <v>79.44762999999999</v>
      </c>
      <c r="Z5759" s="6">
        <f t="shared" si="449"/>
        <v>1</v>
      </c>
    </row>
    <row r="5760" spans="1:26" x14ac:dyDescent="0.3">
      <c r="A5760" s="23" t="s">
        <v>7872</v>
      </c>
      <c r="B5760" s="34">
        <v>45780</v>
      </c>
      <c r="C5760" s="23" t="s">
        <v>976</v>
      </c>
      <c r="D5760" s="23" t="s">
        <v>19</v>
      </c>
      <c r="E5760" s="23" t="s">
        <v>19</v>
      </c>
      <c r="F5760" s="23">
        <v>110029</v>
      </c>
      <c r="G5760" s="23" t="s">
        <v>107</v>
      </c>
      <c r="H5760" s="23" t="s">
        <v>108</v>
      </c>
      <c r="I5760" s="23" t="s">
        <v>63</v>
      </c>
      <c r="J5760" s="23" t="s">
        <v>42</v>
      </c>
      <c r="K5760" s="23" t="s">
        <v>57</v>
      </c>
      <c r="L5760" s="23">
        <v>1</v>
      </c>
      <c r="M5760" s="23">
        <v>89.1</v>
      </c>
      <c r="N5760" s="23">
        <v>5</v>
      </c>
      <c r="O5760" s="23">
        <v>5</v>
      </c>
      <c r="P5760" s="23" t="s">
        <v>25</v>
      </c>
      <c r="Q5760" s="23" t="s">
        <v>26</v>
      </c>
      <c r="R5760" s="23">
        <f t="shared" si="445"/>
        <v>1</v>
      </c>
      <c r="S5760" s="23" t="str">
        <f t="shared" si="446"/>
        <v>ORD105759_20250503_CUST00062_MED005</v>
      </c>
      <c r="T5760" s="23">
        <f t="shared" si="447"/>
        <v>1</v>
      </c>
      <c r="U5760" s="6">
        <f t="shared" si="448"/>
        <v>89.1</v>
      </c>
      <c r="V5760" s="6">
        <f>tbl_Raw_Data[[#This Row],[Discount_Pct]]*tbl_Raw_Data[[#This Row],[Gross_Amount]]/100</f>
        <v>4.4550000000000001</v>
      </c>
      <c r="W5760" s="6">
        <f>tbl_Raw_Data[[#This Row],[Gross_Amount]]-tbl_Raw_Data[[#This Row],[Discount_Amount]]</f>
        <v>84.644999999999996</v>
      </c>
      <c r="X5760" s="6">
        <f>tbl_Raw_Data[[#This Row],[Net_Amount_Before_Tax]]*tbl_Raw_Data[[#This Row],[Tax_Pct]]/100</f>
        <v>4.2322499999999996</v>
      </c>
      <c r="Y5760" s="6">
        <f>tbl_Raw_Data[[#This Row],[Net_Amount_Before_Tax]]+tbl_Raw_Data[[#This Row],[Tax_Amount]]</f>
        <v>88.877249999999989</v>
      </c>
      <c r="Z5760" s="6">
        <f t="shared" si="449"/>
        <v>1</v>
      </c>
    </row>
    <row r="5761" spans="1:26" x14ac:dyDescent="0.3">
      <c r="A5761" s="23" t="s">
        <v>7873</v>
      </c>
      <c r="B5761" s="34">
        <v>45609</v>
      </c>
      <c r="C5761" s="23" t="s">
        <v>7874</v>
      </c>
      <c r="D5761" s="23" t="s">
        <v>159</v>
      </c>
      <c r="E5761" s="23" t="s">
        <v>47</v>
      </c>
      <c r="F5761" s="23">
        <v>400093</v>
      </c>
      <c r="G5761" s="23" t="s">
        <v>20</v>
      </c>
      <c r="H5761" s="23" t="s">
        <v>21</v>
      </c>
      <c r="I5761" s="23" t="s">
        <v>22</v>
      </c>
      <c r="J5761" s="23" t="s">
        <v>23</v>
      </c>
      <c r="K5761" s="23" t="s">
        <v>24</v>
      </c>
      <c r="L5761" s="23">
        <v>3</v>
      </c>
      <c r="M5761" s="23">
        <v>147.37</v>
      </c>
      <c r="N5761" s="23">
        <v>5</v>
      </c>
      <c r="O5761" s="23">
        <v>5</v>
      </c>
      <c r="P5761" s="23" t="s">
        <v>89</v>
      </c>
      <c r="Q5761" s="23" t="s">
        <v>34</v>
      </c>
      <c r="R5761" s="23">
        <f t="shared" si="445"/>
        <v>1</v>
      </c>
      <c r="S5761" s="23" t="str">
        <f t="shared" si="446"/>
        <v>ORD105760_20241113_CUST02742_MED024</v>
      </c>
      <c r="T5761" s="23">
        <f t="shared" si="447"/>
        <v>1</v>
      </c>
      <c r="U5761" s="6">
        <f t="shared" si="448"/>
        <v>442.11</v>
      </c>
      <c r="V5761" s="6">
        <f>tbl_Raw_Data[[#This Row],[Discount_Pct]]*tbl_Raw_Data[[#This Row],[Gross_Amount]]/100</f>
        <v>22.105500000000003</v>
      </c>
      <c r="W5761" s="6">
        <f>tbl_Raw_Data[[#This Row],[Gross_Amount]]-tbl_Raw_Data[[#This Row],[Discount_Amount]]</f>
        <v>420.00450000000001</v>
      </c>
      <c r="X5761" s="6">
        <f>tbl_Raw_Data[[#This Row],[Net_Amount_Before_Tax]]*tbl_Raw_Data[[#This Row],[Tax_Pct]]/100</f>
        <v>21.000225</v>
      </c>
      <c r="Y5761" s="6">
        <f>tbl_Raw_Data[[#This Row],[Net_Amount_Before_Tax]]+tbl_Raw_Data[[#This Row],[Tax_Amount]]</f>
        <v>441.00472500000001</v>
      </c>
      <c r="Z5761" s="6">
        <f t="shared" si="449"/>
        <v>2</v>
      </c>
    </row>
    <row r="5762" spans="1:26" x14ac:dyDescent="0.3">
      <c r="A5762" s="23" t="s">
        <v>7875</v>
      </c>
      <c r="B5762" s="34">
        <v>45694</v>
      </c>
      <c r="C5762" s="23" t="s">
        <v>4172</v>
      </c>
      <c r="D5762" s="23" t="s">
        <v>19</v>
      </c>
      <c r="E5762" s="23" t="s">
        <v>19</v>
      </c>
      <c r="F5762" s="23">
        <v>110024</v>
      </c>
      <c r="G5762" s="23" t="s">
        <v>185</v>
      </c>
      <c r="H5762" s="23" t="s">
        <v>186</v>
      </c>
      <c r="I5762" s="23" t="s">
        <v>76</v>
      </c>
      <c r="J5762" s="23" t="s">
        <v>187</v>
      </c>
      <c r="K5762" s="23" t="s">
        <v>57</v>
      </c>
      <c r="L5762" s="23">
        <v>1</v>
      </c>
      <c r="M5762" s="23">
        <v>79.81</v>
      </c>
      <c r="N5762" s="23">
        <v>0</v>
      </c>
      <c r="O5762" s="23">
        <v>5</v>
      </c>
      <c r="P5762" s="23" t="s">
        <v>58</v>
      </c>
      <c r="Q5762" s="23" t="s">
        <v>34</v>
      </c>
      <c r="R5762" s="23">
        <f t="shared" ref="R5762:R5825" si="450">COUNTIFS($A$2:$A$8001,A5762,$B$2:$B$8001,B5762,$C$2:$C$8001,C5762,$G$2:$G$8001,G5762)</f>
        <v>1</v>
      </c>
      <c r="S5762" s="23" t="str">
        <f t="shared" ref="S5762:S5825" si="451">A5762&amp;"_"&amp;TEXT(B5762,"yyyymmdd")&amp;"_"&amp;C5762&amp;"_"&amp;G5762</f>
        <v>ORD105761_20250206_CUST03494_MED009</v>
      </c>
      <c r="T5762" s="23">
        <f t="shared" ref="T5762:T5825" si="452">COUNTIF($S$2:$S$8001,S5762)</f>
        <v>1</v>
      </c>
      <c r="U5762" s="6">
        <f t="shared" ref="U5762:U5825" si="453">L5762*M5762</f>
        <v>79.81</v>
      </c>
      <c r="V5762" s="6">
        <f>tbl_Raw_Data[[#This Row],[Discount_Pct]]*tbl_Raw_Data[[#This Row],[Gross_Amount]]/100</f>
        <v>0</v>
      </c>
      <c r="W5762" s="6">
        <f>tbl_Raw_Data[[#This Row],[Gross_Amount]]-tbl_Raw_Data[[#This Row],[Discount_Amount]]</f>
        <v>79.81</v>
      </c>
      <c r="X5762" s="6">
        <f>tbl_Raw_Data[[#This Row],[Net_Amount_Before_Tax]]*tbl_Raw_Data[[#This Row],[Tax_Pct]]/100</f>
        <v>3.9904999999999999</v>
      </c>
      <c r="Y5762" s="6">
        <f>tbl_Raw_Data[[#This Row],[Net_Amount_Before_Tax]]+tbl_Raw_Data[[#This Row],[Tax_Amount]]</f>
        <v>83.8005</v>
      </c>
      <c r="Z5762" s="6">
        <f t="shared" ref="Z5762:Z5825" si="454">COUNTIFS($C$2:$C$8001,C5762,$Q$2:$Q$8001,"Delivered")</f>
        <v>2</v>
      </c>
    </row>
    <row r="5763" spans="1:26" x14ac:dyDescent="0.3">
      <c r="A5763" s="23" t="s">
        <v>7876</v>
      </c>
      <c r="B5763" s="34">
        <v>45406</v>
      </c>
      <c r="C5763" s="23" t="s">
        <v>7877</v>
      </c>
      <c r="D5763" s="23" t="s">
        <v>183</v>
      </c>
      <c r="E5763" s="23" t="s">
        <v>184</v>
      </c>
      <c r="F5763" s="23">
        <v>122009</v>
      </c>
      <c r="G5763" s="23" t="s">
        <v>94</v>
      </c>
      <c r="H5763" s="23" t="s">
        <v>95</v>
      </c>
      <c r="I5763" s="23" t="s">
        <v>84</v>
      </c>
      <c r="J5763" s="23" t="s">
        <v>42</v>
      </c>
      <c r="K5763" s="23" t="s">
        <v>24</v>
      </c>
      <c r="L5763" s="23">
        <v>2</v>
      </c>
      <c r="M5763" s="23">
        <v>84.83</v>
      </c>
      <c r="N5763" s="23">
        <v>10</v>
      </c>
      <c r="O5763" s="23">
        <v>5</v>
      </c>
      <c r="P5763" s="23" t="s">
        <v>33</v>
      </c>
      <c r="Q5763" s="23" t="s">
        <v>34</v>
      </c>
      <c r="R5763" s="23">
        <f t="shared" si="450"/>
        <v>1</v>
      </c>
      <c r="S5763" s="23" t="str">
        <f t="shared" si="451"/>
        <v>ORD105762_20240424_CUST02930_MED021</v>
      </c>
      <c r="T5763" s="23">
        <f t="shared" si="452"/>
        <v>1</v>
      </c>
      <c r="U5763" s="6">
        <f t="shared" si="453"/>
        <v>169.66</v>
      </c>
      <c r="V5763" s="6">
        <f>tbl_Raw_Data[[#This Row],[Discount_Pct]]*tbl_Raw_Data[[#This Row],[Gross_Amount]]/100</f>
        <v>16.965999999999998</v>
      </c>
      <c r="W5763" s="6">
        <f>tbl_Raw_Data[[#This Row],[Gross_Amount]]-tbl_Raw_Data[[#This Row],[Discount_Amount]]</f>
        <v>152.69399999999999</v>
      </c>
      <c r="X5763" s="6">
        <f>tbl_Raw_Data[[#This Row],[Net_Amount_Before_Tax]]*tbl_Raw_Data[[#This Row],[Tax_Pct]]/100</f>
        <v>7.6346999999999987</v>
      </c>
      <c r="Y5763" s="6">
        <f>tbl_Raw_Data[[#This Row],[Net_Amount_Before_Tax]]+tbl_Raw_Data[[#This Row],[Tax_Amount]]</f>
        <v>160.3287</v>
      </c>
      <c r="Z5763" s="6">
        <f t="shared" si="454"/>
        <v>1</v>
      </c>
    </row>
    <row r="5764" spans="1:26" x14ac:dyDescent="0.3">
      <c r="A5764" s="23" t="s">
        <v>7878</v>
      </c>
      <c r="B5764" s="34">
        <v>45933</v>
      </c>
      <c r="C5764" s="23" t="s">
        <v>3395</v>
      </c>
      <c r="D5764" s="23" t="s">
        <v>100</v>
      </c>
      <c r="E5764" s="23" t="s">
        <v>101</v>
      </c>
      <c r="F5764" s="23">
        <v>201303</v>
      </c>
      <c r="G5764" s="23" t="s">
        <v>74</v>
      </c>
      <c r="H5764" s="23" t="s">
        <v>75</v>
      </c>
      <c r="I5764" s="23" t="s">
        <v>76</v>
      </c>
      <c r="J5764" s="23" t="s">
        <v>77</v>
      </c>
      <c r="K5764" s="23" t="s">
        <v>57</v>
      </c>
      <c r="L5764" s="23">
        <v>1</v>
      </c>
      <c r="M5764" s="23">
        <v>58.42</v>
      </c>
      <c r="N5764" s="23">
        <v>5</v>
      </c>
      <c r="O5764" s="23">
        <v>5</v>
      </c>
      <c r="P5764" s="23" t="s">
        <v>25</v>
      </c>
      <c r="Q5764" s="23" t="s">
        <v>44</v>
      </c>
      <c r="R5764" s="23">
        <f t="shared" si="450"/>
        <v>1</v>
      </c>
      <c r="S5764" s="23" t="str">
        <f t="shared" si="451"/>
        <v>ORD105763_20251003_CUST01209_MED008</v>
      </c>
      <c r="T5764" s="23">
        <f t="shared" si="452"/>
        <v>1</v>
      </c>
      <c r="U5764" s="6">
        <f t="shared" si="453"/>
        <v>58.42</v>
      </c>
      <c r="V5764" s="6">
        <f>tbl_Raw_Data[[#This Row],[Discount_Pct]]*tbl_Raw_Data[[#This Row],[Gross_Amount]]/100</f>
        <v>2.9210000000000003</v>
      </c>
      <c r="W5764" s="6">
        <f>tbl_Raw_Data[[#This Row],[Gross_Amount]]-tbl_Raw_Data[[#This Row],[Discount_Amount]]</f>
        <v>55.499000000000002</v>
      </c>
      <c r="X5764" s="6">
        <f>tbl_Raw_Data[[#This Row],[Net_Amount_Before_Tax]]*tbl_Raw_Data[[#This Row],[Tax_Pct]]/100</f>
        <v>2.77495</v>
      </c>
      <c r="Y5764" s="6">
        <f>tbl_Raw_Data[[#This Row],[Net_Amount_Before_Tax]]+tbl_Raw_Data[[#This Row],[Tax_Amount]]</f>
        <v>58.273949999999999</v>
      </c>
      <c r="Z5764" s="6">
        <f t="shared" si="454"/>
        <v>1</v>
      </c>
    </row>
    <row r="5765" spans="1:26" x14ac:dyDescent="0.3">
      <c r="A5765" s="23" t="s">
        <v>7879</v>
      </c>
      <c r="B5765" s="34">
        <v>45375</v>
      </c>
      <c r="C5765" s="23" t="s">
        <v>2562</v>
      </c>
      <c r="D5765" s="23" t="s">
        <v>159</v>
      </c>
      <c r="E5765" s="23" t="s">
        <v>47</v>
      </c>
      <c r="F5765" s="23">
        <v>400076</v>
      </c>
      <c r="G5765" s="23" t="s">
        <v>315</v>
      </c>
      <c r="H5765" s="23" t="s">
        <v>316</v>
      </c>
      <c r="I5765" s="23" t="s">
        <v>50</v>
      </c>
      <c r="J5765" s="23" t="s">
        <v>114</v>
      </c>
      <c r="K5765" s="23" t="s">
        <v>24</v>
      </c>
      <c r="L5765" s="23">
        <v>2</v>
      </c>
      <c r="M5765" s="23">
        <v>137.53</v>
      </c>
      <c r="N5765" s="23">
        <v>0</v>
      </c>
      <c r="O5765" s="23">
        <v>5</v>
      </c>
      <c r="P5765" s="23" t="s">
        <v>43</v>
      </c>
      <c r="Q5765" s="23" t="s">
        <v>34</v>
      </c>
      <c r="R5765" s="23">
        <f t="shared" si="450"/>
        <v>1</v>
      </c>
      <c r="S5765" s="23" t="str">
        <f t="shared" si="451"/>
        <v>ORD105764_20240324_CUST02052_MED012</v>
      </c>
      <c r="T5765" s="23">
        <f t="shared" si="452"/>
        <v>1</v>
      </c>
      <c r="U5765" s="6">
        <f t="shared" si="453"/>
        <v>275.06</v>
      </c>
      <c r="V5765" s="6">
        <f>tbl_Raw_Data[[#This Row],[Discount_Pct]]*tbl_Raw_Data[[#This Row],[Gross_Amount]]/100</f>
        <v>0</v>
      </c>
      <c r="W5765" s="6">
        <f>tbl_Raw_Data[[#This Row],[Gross_Amount]]-tbl_Raw_Data[[#This Row],[Discount_Amount]]</f>
        <v>275.06</v>
      </c>
      <c r="X5765" s="6">
        <f>tbl_Raw_Data[[#This Row],[Net_Amount_Before_Tax]]*tbl_Raw_Data[[#This Row],[Tax_Pct]]/100</f>
        <v>13.753</v>
      </c>
      <c r="Y5765" s="6">
        <f>tbl_Raw_Data[[#This Row],[Net_Amount_Before_Tax]]+tbl_Raw_Data[[#This Row],[Tax_Amount]]</f>
        <v>288.81299999999999</v>
      </c>
      <c r="Z5765" s="6">
        <f t="shared" si="454"/>
        <v>5</v>
      </c>
    </row>
    <row r="5766" spans="1:26" x14ac:dyDescent="0.3">
      <c r="A5766" s="23" t="s">
        <v>7880</v>
      </c>
      <c r="B5766" s="34">
        <v>45840</v>
      </c>
      <c r="C5766" s="23" t="s">
        <v>2329</v>
      </c>
      <c r="D5766" s="23" t="s">
        <v>19</v>
      </c>
      <c r="E5766" s="23" t="s">
        <v>19</v>
      </c>
      <c r="F5766" s="23">
        <v>110085</v>
      </c>
      <c r="G5766" s="23" t="s">
        <v>20</v>
      </c>
      <c r="H5766" s="23" t="s">
        <v>21</v>
      </c>
      <c r="I5766" s="23" t="s">
        <v>22</v>
      </c>
      <c r="J5766" s="23" t="s">
        <v>23</v>
      </c>
      <c r="K5766" s="23" t="s">
        <v>24</v>
      </c>
      <c r="L5766" s="23">
        <v>3</v>
      </c>
      <c r="M5766" s="23">
        <v>148.1</v>
      </c>
      <c r="N5766" s="23">
        <v>5</v>
      </c>
      <c r="O5766" s="23">
        <v>5</v>
      </c>
      <c r="P5766" s="23" t="s">
        <v>58</v>
      </c>
      <c r="Q5766" s="23" t="s">
        <v>34</v>
      </c>
      <c r="R5766" s="23">
        <f t="shared" si="450"/>
        <v>1</v>
      </c>
      <c r="S5766" s="23" t="str">
        <f t="shared" si="451"/>
        <v>ORD105765_20250702_CUST02718_MED024</v>
      </c>
      <c r="T5766" s="23">
        <f t="shared" si="452"/>
        <v>1</v>
      </c>
      <c r="U5766" s="6">
        <f t="shared" si="453"/>
        <v>444.29999999999995</v>
      </c>
      <c r="V5766" s="6">
        <f>tbl_Raw_Data[[#This Row],[Discount_Pct]]*tbl_Raw_Data[[#This Row],[Gross_Amount]]/100</f>
        <v>22.215</v>
      </c>
      <c r="W5766" s="6">
        <f>tbl_Raw_Data[[#This Row],[Gross_Amount]]-tbl_Raw_Data[[#This Row],[Discount_Amount]]</f>
        <v>422.08499999999998</v>
      </c>
      <c r="X5766" s="6">
        <f>tbl_Raw_Data[[#This Row],[Net_Amount_Before_Tax]]*tbl_Raw_Data[[#This Row],[Tax_Pct]]/100</f>
        <v>21.104249999999997</v>
      </c>
      <c r="Y5766" s="6">
        <f>tbl_Raw_Data[[#This Row],[Net_Amount_Before_Tax]]+tbl_Raw_Data[[#This Row],[Tax_Amount]]</f>
        <v>443.18924999999996</v>
      </c>
      <c r="Z5766" s="6">
        <f t="shared" si="454"/>
        <v>2</v>
      </c>
    </row>
    <row r="5767" spans="1:26" x14ac:dyDescent="0.3">
      <c r="A5767" s="23" t="s">
        <v>7881</v>
      </c>
      <c r="B5767" s="34">
        <v>45745</v>
      </c>
      <c r="C5767" s="23" t="s">
        <v>2087</v>
      </c>
      <c r="D5767" s="23" t="s">
        <v>28</v>
      </c>
      <c r="E5767" s="23" t="s">
        <v>29</v>
      </c>
      <c r="F5767" s="23">
        <v>500090</v>
      </c>
      <c r="G5767" s="23" t="s">
        <v>132</v>
      </c>
      <c r="H5767" s="23" t="s">
        <v>133</v>
      </c>
      <c r="I5767" s="23" t="s">
        <v>134</v>
      </c>
      <c r="J5767" s="23" t="s">
        <v>135</v>
      </c>
      <c r="K5767" s="23" t="s">
        <v>57</v>
      </c>
      <c r="L5767" s="23">
        <v>1</v>
      </c>
      <c r="M5767" s="23">
        <v>82.49</v>
      </c>
      <c r="N5767" s="23">
        <v>10</v>
      </c>
      <c r="O5767" s="23">
        <v>5</v>
      </c>
      <c r="P5767" s="23" t="s">
        <v>33</v>
      </c>
      <c r="Q5767" s="23" t="s">
        <v>44</v>
      </c>
      <c r="R5767" s="23">
        <f t="shared" si="450"/>
        <v>1</v>
      </c>
      <c r="S5767" s="23" t="str">
        <f t="shared" si="451"/>
        <v>ORD105766_20250329_CUST00803_MED007</v>
      </c>
      <c r="T5767" s="23">
        <f t="shared" si="452"/>
        <v>1</v>
      </c>
      <c r="U5767" s="6">
        <f t="shared" si="453"/>
        <v>82.49</v>
      </c>
      <c r="V5767" s="6">
        <f>tbl_Raw_Data[[#This Row],[Discount_Pct]]*tbl_Raw_Data[[#This Row],[Gross_Amount]]/100</f>
        <v>8.2490000000000006</v>
      </c>
      <c r="W5767" s="6">
        <f>tbl_Raw_Data[[#This Row],[Gross_Amount]]-tbl_Raw_Data[[#This Row],[Discount_Amount]]</f>
        <v>74.241</v>
      </c>
      <c r="X5767" s="6">
        <f>tbl_Raw_Data[[#This Row],[Net_Amount_Before_Tax]]*tbl_Raw_Data[[#This Row],[Tax_Pct]]/100</f>
        <v>3.7120499999999996</v>
      </c>
      <c r="Y5767" s="6">
        <f>tbl_Raw_Data[[#This Row],[Net_Amount_Before_Tax]]+tbl_Raw_Data[[#This Row],[Tax_Amount]]</f>
        <v>77.953050000000005</v>
      </c>
      <c r="Z5767" s="6">
        <f t="shared" si="454"/>
        <v>2</v>
      </c>
    </row>
    <row r="5768" spans="1:26" x14ac:dyDescent="0.3">
      <c r="A5768" s="23" t="s">
        <v>7882</v>
      </c>
      <c r="B5768" s="34">
        <v>45856</v>
      </c>
      <c r="C5768" s="23" t="s">
        <v>4899</v>
      </c>
      <c r="D5768" s="23" t="s">
        <v>37</v>
      </c>
      <c r="E5768" s="23" t="s">
        <v>38</v>
      </c>
      <c r="F5768" s="23">
        <v>452020</v>
      </c>
      <c r="G5768" s="23" t="s">
        <v>229</v>
      </c>
      <c r="H5768" s="23" t="s">
        <v>230</v>
      </c>
      <c r="I5768" s="23" t="s">
        <v>84</v>
      </c>
      <c r="J5768" s="23" t="s">
        <v>140</v>
      </c>
      <c r="K5768" s="23" t="s">
        <v>24</v>
      </c>
      <c r="L5768" s="23">
        <v>1</v>
      </c>
      <c r="M5768" s="23">
        <v>161.38999999999999</v>
      </c>
      <c r="N5768" s="23">
        <v>0</v>
      </c>
      <c r="O5768" s="23">
        <v>18</v>
      </c>
      <c r="P5768" s="23" t="s">
        <v>25</v>
      </c>
      <c r="Q5768" s="23" t="s">
        <v>44</v>
      </c>
      <c r="R5768" s="23">
        <f t="shared" si="450"/>
        <v>1</v>
      </c>
      <c r="S5768" s="23" t="str">
        <f t="shared" si="451"/>
        <v>ORD105767_20250718_CUST01397_MED022</v>
      </c>
      <c r="T5768" s="23">
        <f t="shared" si="452"/>
        <v>1</v>
      </c>
      <c r="U5768" s="6">
        <f t="shared" si="453"/>
        <v>161.38999999999999</v>
      </c>
      <c r="V5768" s="6">
        <f>tbl_Raw_Data[[#This Row],[Discount_Pct]]*tbl_Raw_Data[[#This Row],[Gross_Amount]]/100</f>
        <v>0</v>
      </c>
      <c r="W5768" s="6">
        <f>tbl_Raw_Data[[#This Row],[Gross_Amount]]-tbl_Raw_Data[[#This Row],[Discount_Amount]]</f>
        <v>161.38999999999999</v>
      </c>
      <c r="X5768" s="6">
        <f>tbl_Raw_Data[[#This Row],[Net_Amount_Before_Tax]]*tbl_Raw_Data[[#This Row],[Tax_Pct]]/100</f>
        <v>29.050199999999997</v>
      </c>
      <c r="Y5768" s="6">
        <f>tbl_Raw_Data[[#This Row],[Net_Amount_Before_Tax]]+tbl_Raw_Data[[#This Row],[Tax_Amount]]</f>
        <v>190.44019999999998</v>
      </c>
      <c r="Z5768" s="6">
        <f t="shared" si="454"/>
        <v>1</v>
      </c>
    </row>
    <row r="5769" spans="1:26" x14ac:dyDescent="0.3">
      <c r="A5769" s="23" t="s">
        <v>7883</v>
      </c>
      <c r="B5769" s="34">
        <v>46015</v>
      </c>
      <c r="C5769" s="23" t="s">
        <v>6520</v>
      </c>
      <c r="D5769" s="23" t="s">
        <v>183</v>
      </c>
      <c r="E5769" s="23" t="s">
        <v>184</v>
      </c>
      <c r="F5769" s="23">
        <v>122002</v>
      </c>
      <c r="G5769" s="23" t="s">
        <v>145</v>
      </c>
      <c r="H5769" s="23" t="s">
        <v>146</v>
      </c>
      <c r="I5769" s="23" t="s">
        <v>147</v>
      </c>
      <c r="J5769" s="23" t="s">
        <v>148</v>
      </c>
      <c r="K5769" s="23" t="s">
        <v>24</v>
      </c>
      <c r="L5769" s="23">
        <v>5</v>
      </c>
      <c r="M5769" s="23">
        <v>111.51</v>
      </c>
      <c r="N5769" s="23">
        <v>5</v>
      </c>
      <c r="O5769" s="23">
        <v>18</v>
      </c>
      <c r="P5769" s="23" t="s">
        <v>33</v>
      </c>
      <c r="Q5769" s="23" t="s">
        <v>44</v>
      </c>
      <c r="R5769" s="23">
        <f t="shared" si="450"/>
        <v>1</v>
      </c>
      <c r="S5769" s="23" t="str">
        <f t="shared" si="451"/>
        <v>ORD105768_20251224_CUST01217_MED016</v>
      </c>
      <c r="T5769" s="23">
        <f t="shared" si="452"/>
        <v>1</v>
      </c>
      <c r="U5769" s="6">
        <f t="shared" si="453"/>
        <v>557.55000000000007</v>
      </c>
      <c r="V5769" s="6">
        <f>tbl_Raw_Data[[#This Row],[Discount_Pct]]*tbl_Raw_Data[[#This Row],[Gross_Amount]]/100</f>
        <v>27.877500000000005</v>
      </c>
      <c r="W5769" s="6">
        <f>tbl_Raw_Data[[#This Row],[Gross_Amount]]-tbl_Raw_Data[[#This Row],[Discount_Amount]]</f>
        <v>529.67250000000001</v>
      </c>
      <c r="X5769" s="6">
        <f>tbl_Raw_Data[[#This Row],[Net_Amount_Before_Tax]]*tbl_Raw_Data[[#This Row],[Tax_Pct]]/100</f>
        <v>95.341049999999996</v>
      </c>
      <c r="Y5769" s="6">
        <f>tbl_Raw_Data[[#This Row],[Net_Amount_Before_Tax]]+tbl_Raw_Data[[#This Row],[Tax_Amount]]</f>
        <v>625.01355000000001</v>
      </c>
      <c r="Z5769" s="6">
        <f t="shared" si="454"/>
        <v>1</v>
      </c>
    </row>
    <row r="5770" spans="1:26" x14ac:dyDescent="0.3">
      <c r="A5770" s="23" t="s">
        <v>7883</v>
      </c>
      <c r="B5770" s="34">
        <v>45480</v>
      </c>
      <c r="C5770" s="23" t="s">
        <v>2183</v>
      </c>
      <c r="D5770" s="23" t="s">
        <v>100</v>
      </c>
      <c r="E5770" s="23" t="s">
        <v>101</v>
      </c>
      <c r="F5770" s="23">
        <v>201307</v>
      </c>
      <c r="G5770" s="23" t="s">
        <v>185</v>
      </c>
      <c r="H5770" s="23" t="s">
        <v>186</v>
      </c>
      <c r="I5770" s="23" t="s">
        <v>76</v>
      </c>
      <c r="J5770" s="23" t="s">
        <v>187</v>
      </c>
      <c r="K5770" s="23" t="s">
        <v>57</v>
      </c>
      <c r="L5770" s="23">
        <v>1</v>
      </c>
      <c r="M5770" s="23">
        <v>79.25</v>
      </c>
      <c r="N5770" s="23">
        <v>0</v>
      </c>
      <c r="O5770" s="23">
        <v>5</v>
      </c>
      <c r="P5770" s="23" t="s">
        <v>25</v>
      </c>
      <c r="Q5770" s="23" t="s">
        <v>34</v>
      </c>
      <c r="R5770" s="23">
        <f t="shared" si="450"/>
        <v>1</v>
      </c>
      <c r="S5770" s="23" t="str">
        <f t="shared" si="451"/>
        <v>ORD105768_20240707_CUST03187_MED009</v>
      </c>
      <c r="T5770" s="23">
        <f t="shared" si="452"/>
        <v>1</v>
      </c>
      <c r="U5770" s="6">
        <f t="shared" si="453"/>
        <v>79.25</v>
      </c>
      <c r="V5770" s="6">
        <f>tbl_Raw_Data[[#This Row],[Discount_Pct]]*tbl_Raw_Data[[#This Row],[Gross_Amount]]/100</f>
        <v>0</v>
      </c>
      <c r="W5770" s="6">
        <f>tbl_Raw_Data[[#This Row],[Gross_Amount]]-tbl_Raw_Data[[#This Row],[Discount_Amount]]</f>
        <v>79.25</v>
      </c>
      <c r="X5770" s="6">
        <f>tbl_Raw_Data[[#This Row],[Net_Amount_Before_Tax]]*tbl_Raw_Data[[#This Row],[Tax_Pct]]/100</f>
        <v>3.9624999999999999</v>
      </c>
      <c r="Y5770" s="6">
        <f>tbl_Raw_Data[[#This Row],[Net_Amount_Before_Tax]]+tbl_Raw_Data[[#This Row],[Tax_Amount]]</f>
        <v>83.212500000000006</v>
      </c>
      <c r="Z5770" s="6">
        <f t="shared" si="454"/>
        <v>3</v>
      </c>
    </row>
    <row r="5771" spans="1:26" x14ac:dyDescent="0.3">
      <c r="A5771" s="23" t="s">
        <v>7884</v>
      </c>
      <c r="B5771" s="34">
        <v>45936</v>
      </c>
      <c r="C5771" s="23" t="s">
        <v>3117</v>
      </c>
      <c r="D5771" s="23" t="s">
        <v>19</v>
      </c>
      <c r="E5771" s="23" t="s">
        <v>19</v>
      </c>
      <c r="F5771" s="23">
        <v>110024</v>
      </c>
      <c r="G5771" s="23" t="s">
        <v>61</v>
      </c>
      <c r="H5771" s="23" t="s">
        <v>62</v>
      </c>
      <c r="I5771" s="23" t="s">
        <v>63</v>
      </c>
      <c r="J5771" s="23" t="s">
        <v>64</v>
      </c>
      <c r="K5771" s="23" t="s">
        <v>57</v>
      </c>
      <c r="L5771" s="23">
        <v>3</v>
      </c>
      <c r="M5771" s="23">
        <v>98.01</v>
      </c>
      <c r="N5771" s="23">
        <v>5</v>
      </c>
      <c r="O5771" s="23">
        <v>12</v>
      </c>
      <c r="P5771" s="23" t="s">
        <v>65</v>
      </c>
      <c r="Q5771" s="23" t="s">
        <v>34</v>
      </c>
      <c r="R5771" s="23">
        <f t="shared" si="450"/>
        <v>1</v>
      </c>
      <c r="S5771" s="23" t="str">
        <f t="shared" si="451"/>
        <v>ORD105770_20251006_CUST00686_MED004</v>
      </c>
      <c r="T5771" s="23">
        <f t="shared" si="452"/>
        <v>1</v>
      </c>
      <c r="U5771" s="6">
        <f t="shared" si="453"/>
        <v>294.03000000000003</v>
      </c>
      <c r="V5771" s="6">
        <f>tbl_Raw_Data[[#This Row],[Discount_Pct]]*tbl_Raw_Data[[#This Row],[Gross_Amount]]/100</f>
        <v>14.701500000000001</v>
      </c>
      <c r="W5771" s="6">
        <f>tbl_Raw_Data[[#This Row],[Gross_Amount]]-tbl_Raw_Data[[#This Row],[Discount_Amount]]</f>
        <v>279.32850000000002</v>
      </c>
      <c r="X5771" s="6">
        <f>tbl_Raw_Data[[#This Row],[Net_Amount_Before_Tax]]*tbl_Raw_Data[[#This Row],[Tax_Pct]]/100</f>
        <v>33.519419999999997</v>
      </c>
      <c r="Y5771" s="6">
        <f>tbl_Raw_Data[[#This Row],[Net_Amount_Before_Tax]]+tbl_Raw_Data[[#This Row],[Tax_Amount]]</f>
        <v>312.84792000000004</v>
      </c>
      <c r="Z5771" s="6">
        <f t="shared" si="454"/>
        <v>3</v>
      </c>
    </row>
    <row r="5772" spans="1:26" x14ac:dyDescent="0.3">
      <c r="A5772" s="23" t="s">
        <v>7884</v>
      </c>
      <c r="B5772" s="34">
        <v>45747</v>
      </c>
      <c r="C5772" s="23" t="s">
        <v>620</v>
      </c>
      <c r="D5772" s="23" t="s">
        <v>159</v>
      </c>
      <c r="E5772" s="23" t="s">
        <v>47</v>
      </c>
      <c r="F5772" s="23">
        <v>400001</v>
      </c>
      <c r="G5772" s="23" t="s">
        <v>167</v>
      </c>
      <c r="H5772" s="23" t="s">
        <v>168</v>
      </c>
      <c r="I5772" s="23" t="s">
        <v>113</v>
      </c>
      <c r="J5772" s="23" t="s">
        <v>42</v>
      </c>
      <c r="K5772" s="23" t="s">
        <v>24</v>
      </c>
      <c r="L5772" s="23">
        <v>2</v>
      </c>
      <c r="M5772" s="23">
        <v>188.81</v>
      </c>
      <c r="N5772" s="23">
        <v>0</v>
      </c>
      <c r="O5772" s="23">
        <v>18</v>
      </c>
      <c r="P5772" s="23" t="s">
        <v>89</v>
      </c>
      <c r="Q5772" s="23" t="s">
        <v>34</v>
      </c>
      <c r="R5772" s="23">
        <f t="shared" si="450"/>
        <v>1</v>
      </c>
      <c r="S5772" s="23" t="str">
        <f t="shared" si="451"/>
        <v>ORD105770_20250331_CUST03229_MED026</v>
      </c>
      <c r="T5772" s="23">
        <f t="shared" si="452"/>
        <v>1</v>
      </c>
      <c r="U5772" s="6">
        <f t="shared" si="453"/>
        <v>377.62</v>
      </c>
      <c r="V5772" s="6">
        <f>tbl_Raw_Data[[#This Row],[Discount_Pct]]*tbl_Raw_Data[[#This Row],[Gross_Amount]]/100</f>
        <v>0</v>
      </c>
      <c r="W5772" s="6">
        <f>tbl_Raw_Data[[#This Row],[Gross_Amount]]-tbl_Raw_Data[[#This Row],[Discount_Amount]]</f>
        <v>377.62</v>
      </c>
      <c r="X5772" s="6">
        <f>tbl_Raw_Data[[#This Row],[Net_Amount_Before_Tax]]*tbl_Raw_Data[[#This Row],[Tax_Pct]]/100</f>
        <v>67.971599999999995</v>
      </c>
      <c r="Y5772" s="6">
        <f>tbl_Raw_Data[[#This Row],[Net_Amount_Before_Tax]]+tbl_Raw_Data[[#This Row],[Tax_Amount]]</f>
        <v>445.59159999999997</v>
      </c>
      <c r="Z5772" s="6">
        <f t="shared" si="454"/>
        <v>5</v>
      </c>
    </row>
    <row r="5773" spans="1:26" x14ac:dyDescent="0.3">
      <c r="A5773" s="23" t="s">
        <v>7885</v>
      </c>
      <c r="B5773" s="34">
        <v>45743</v>
      </c>
      <c r="C5773" s="23" t="s">
        <v>1647</v>
      </c>
      <c r="D5773" s="23" t="s">
        <v>28</v>
      </c>
      <c r="E5773" s="23" t="s">
        <v>29</v>
      </c>
      <c r="F5773" s="23">
        <v>500001</v>
      </c>
      <c r="G5773" s="23" t="s">
        <v>119</v>
      </c>
      <c r="H5773" s="23" t="s">
        <v>120</v>
      </c>
      <c r="I5773" s="23" t="s">
        <v>32</v>
      </c>
      <c r="J5773" s="23" t="s">
        <v>64</v>
      </c>
      <c r="K5773" s="23" t="s">
        <v>57</v>
      </c>
      <c r="L5773" s="23">
        <v>3</v>
      </c>
      <c r="M5773" s="23">
        <v>75.33</v>
      </c>
      <c r="N5773" s="23">
        <v>5</v>
      </c>
      <c r="O5773" s="23">
        <v>5</v>
      </c>
      <c r="P5773" s="23" t="s">
        <v>65</v>
      </c>
      <c r="Q5773" s="23" t="s">
        <v>44</v>
      </c>
      <c r="R5773" s="23">
        <f t="shared" si="450"/>
        <v>1</v>
      </c>
      <c r="S5773" s="23" t="str">
        <f t="shared" si="451"/>
        <v>ORD105772_20250327_CUST03298_MED010</v>
      </c>
      <c r="T5773" s="23">
        <f t="shared" si="452"/>
        <v>1</v>
      </c>
      <c r="U5773" s="6">
        <f t="shared" si="453"/>
        <v>225.99</v>
      </c>
      <c r="V5773" s="6">
        <f>tbl_Raw_Data[[#This Row],[Discount_Pct]]*tbl_Raw_Data[[#This Row],[Gross_Amount]]/100</f>
        <v>11.2995</v>
      </c>
      <c r="W5773" s="6">
        <f>tbl_Raw_Data[[#This Row],[Gross_Amount]]-tbl_Raw_Data[[#This Row],[Discount_Amount]]</f>
        <v>214.69050000000001</v>
      </c>
      <c r="X5773" s="6">
        <f>tbl_Raw_Data[[#This Row],[Net_Amount_Before_Tax]]*tbl_Raw_Data[[#This Row],[Tax_Pct]]/100</f>
        <v>10.734525000000001</v>
      </c>
      <c r="Y5773" s="6">
        <f>tbl_Raw_Data[[#This Row],[Net_Amount_Before_Tax]]+tbl_Raw_Data[[#This Row],[Tax_Amount]]</f>
        <v>225.42502500000001</v>
      </c>
      <c r="Z5773" s="6">
        <f t="shared" si="454"/>
        <v>2</v>
      </c>
    </row>
    <row r="5774" spans="1:26" x14ac:dyDescent="0.3">
      <c r="A5774" s="23" t="s">
        <v>7886</v>
      </c>
      <c r="B5774" s="34">
        <v>45538</v>
      </c>
      <c r="C5774" s="23" t="s">
        <v>5547</v>
      </c>
      <c r="D5774" s="23" t="s">
        <v>123</v>
      </c>
      <c r="E5774" s="23" t="s">
        <v>101</v>
      </c>
      <c r="F5774" s="23">
        <v>226016</v>
      </c>
      <c r="G5774" s="23" t="s">
        <v>167</v>
      </c>
      <c r="H5774" s="23" t="s">
        <v>168</v>
      </c>
      <c r="I5774" s="23" t="s">
        <v>113</v>
      </c>
      <c r="J5774" s="23" t="s">
        <v>42</v>
      </c>
      <c r="K5774" s="23" t="s">
        <v>24</v>
      </c>
      <c r="L5774" s="23">
        <v>2</v>
      </c>
      <c r="M5774" s="23">
        <v>214.74</v>
      </c>
      <c r="N5774" s="23">
        <v>0</v>
      </c>
      <c r="O5774" s="23">
        <v>12</v>
      </c>
      <c r="P5774" s="23" t="s">
        <v>43</v>
      </c>
      <c r="Q5774" s="23" t="s">
        <v>26</v>
      </c>
      <c r="R5774" s="23">
        <f t="shared" si="450"/>
        <v>1</v>
      </c>
      <c r="S5774" s="23" t="str">
        <f t="shared" si="451"/>
        <v>ORD105773_20240903_CUST03481_MED026</v>
      </c>
      <c r="T5774" s="23">
        <f t="shared" si="452"/>
        <v>1</v>
      </c>
      <c r="U5774" s="6">
        <f t="shared" si="453"/>
        <v>429.48</v>
      </c>
      <c r="V5774" s="6">
        <f>tbl_Raw_Data[[#This Row],[Discount_Pct]]*tbl_Raw_Data[[#This Row],[Gross_Amount]]/100</f>
        <v>0</v>
      </c>
      <c r="W5774" s="6">
        <f>tbl_Raw_Data[[#This Row],[Gross_Amount]]-tbl_Raw_Data[[#This Row],[Discount_Amount]]</f>
        <v>429.48</v>
      </c>
      <c r="X5774" s="6">
        <f>tbl_Raw_Data[[#This Row],[Net_Amount_Before_Tax]]*tbl_Raw_Data[[#This Row],[Tax_Pct]]/100</f>
        <v>51.537600000000005</v>
      </c>
      <c r="Y5774" s="6">
        <f>tbl_Raw_Data[[#This Row],[Net_Amount_Before_Tax]]+tbl_Raw_Data[[#This Row],[Tax_Amount]]</f>
        <v>481.01760000000002</v>
      </c>
      <c r="Z5774" s="6">
        <f t="shared" si="454"/>
        <v>2</v>
      </c>
    </row>
    <row r="5775" spans="1:26" x14ac:dyDescent="0.3">
      <c r="A5775" s="23" t="s">
        <v>7886</v>
      </c>
      <c r="B5775" s="34">
        <v>45481</v>
      </c>
      <c r="C5775" s="23" t="s">
        <v>7887</v>
      </c>
      <c r="D5775" s="23" t="s">
        <v>92</v>
      </c>
      <c r="E5775" s="23" t="s">
        <v>93</v>
      </c>
      <c r="F5775" s="23">
        <v>560001</v>
      </c>
      <c r="G5775" s="23" t="s">
        <v>185</v>
      </c>
      <c r="H5775" s="23" t="s">
        <v>186</v>
      </c>
      <c r="I5775" s="23" t="s">
        <v>76</v>
      </c>
      <c r="J5775" s="23" t="s">
        <v>187</v>
      </c>
      <c r="K5775" s="23" t="s">
        <v>57</v>
      </c>
      <c r="L5775" s="23">
        <v>6</v>
      </c>
      <c r="M5775" s="23">
        <v>98.77</v>
      </c>
      <c r="N5775" s="23">
        <v>10</v>
      </c>
      <c r="O5775" s="23">
        <v>5</v>
      </c>
      <c r="P5775" s="23" t="s">
        <v>43</v>
      </c>
      <c r="Q5775" s="23" t="s">
        <v>44</v>
      </c>
      <c r="R5775" s="23">
        <f t="shared" si="450"/>
        <v>1</v>
      </c>
      <c r="S5775" s="23" t="str">
        <f t="shared" si="451"/>
        <v>ORD105773_20240708_CUST02707_MED009</v>
      </c>
      <c r="T5775" s="23">
        <f t="shared" si="452"/>
        <v>1</v>
      </c>
      <c r="U5775" s="6">
        <f t="shared" si="453"/>
        <v>592.62</v>
      </c>
      <c r="V5775" s="6">
        <f>tbl_Raw_Data[[#This Row],[Discount_Pct]]*tbl_Raw_Data[[#This Row],[Gross_Amount]]/100</f>
        <v>59.262</v>
      </c>
      <c r="W5775" s="6">
        <f>tbl_Raw_Data[[#This Row],[Gross_Amount]]-tbl_Raw_Data[[#This Row],[Discount_Amount]]</f>
        <v>533.35799999999995</v>
      </c>
      <c r="X5775" s="6">
        <f>tbl_Raw_Data[[#This Row],[Net_Amount_Before_Tax]]*tbl_Raw_Data[[#This Row],[Tax_Pct]]/100</f>
        <v>26.667899999999999</v>
      </c>
      <c r="Y5775" s="6">
        <f>tbl_Raw_Data[[#This Row],[Net_Amount_Before_Tax]]+tbl_Raw_Data[[#This Row],[Tax_Amount]]</f>
        <v>560.02589999999998</v>
      </c>
      <c r="Z5775" s="6">
        <f t="shared" si="454"/>
        <v>0</v>
      </c>
    </row>
    <row r="5776" spans="1:26" x14ac:dyDescent="0.3">
      <c r="A5776" s="23" t="s">
        <v>7888</v>
      </c>
      <c r="B5776" s="34">
        <v>45797</v>
      </c>
      <c r="C5776" s="23" t="s">
        <v>1936</v>
      </c>
      <c r="D5776" s="23" t="s">
        <v>100</v>
      </c>
      <c r="E5776" s="23" t="s">
        <v>101</v>
      </c>
      <c r="F5776" s="23">
        <v>201301</v>
      </c>
      <c r="G5776" s="23" t="s">
        <v>196</v>
      </c>
      <c r="H5776" s="23" t="s">
        <v>197</v>
      </c>
      <c r="I5776" s="23" t="s">
        <v>32</v>
      </c>
      <c r="J5776" s="23" t="s">
        <v>42</v>
      </c>
      <c r="K5776" s="23" t="s">
        <v>24</v>
      </c>
      <c r="L5776" s="23">
        <v>3</v>
      </c>
      <c r="M5776" s="23">
        <v>22.56</v>
      </c>
      <c r="N5776" s="23">
        <v>0</v>
      </c>
      <c r="O5776" s="23">
        <v>5</v>
      </c>
      <c r="P5776" s="23" t="s">
        <v>43</v>
      </c>
      <c r="Q5776" s="23" t="s">
        <v>34</v>
      </c>
      <c r="R5776" s="23">
        <f t="shared" si="450"/>
        <v>1</v>
      </c>
      <c r="S5776" s="23" t="str">
        <f t="shared" si="451"/>
        <v>ORD105775_20250520_CUST03438_MED011</v>
      </c>
      <c r="T5776" s="23">
        <f t="shared" si="452"/>
        <v>1</v>
      </c>
      <c r="U5776" s="6">
        <f t="shared" si="453"/>
        <v>67.679999999999993</v>
      </c>
      <c r="V5776" s="6">
        <f>tbl_Raw_Data[[#This Row],[Discount_Pct]]*tbl_Raw_Data[[#This Row],[Gross_Amount]]/100</f>
        <v>0</v>
      </c>
      <c r="W5776" s="6">
        <f>tbl_Raw_Data[[#This Row],[Gross_Amount]]-tbl_Raw_Data[[#This Row],[Discount_Amount]]</f>
        <v>67.679999999999993</v>
      </c>
      <c r="X5776" s="6">
        <f>tbl_Raw_Data[[#This Row],[Net_Amount_Before_Tax]]*tbl_Raw_Data[[#This Row],[Tax_Pct]]/100</f>
        <v>3.3839999999999999</v>
      </c>
      <c r="Y5776" s="6">
        <f>tbl_Raw_Data[[#This Row],[Net_Amount_Before_Tax]]+tbl_Raw_Data[[#This Row],[Tax_Amount]]</f>
        <v>71.063999999999993</v>
      </c>
      <c r="Z5776" s="6">
        <f t="shared" si="454"/>
        <v>5</v>
      </c>
    </row>
    <row r="5777" spans="1:26" x14ac:dyDescent="0.3">
      <c r="A5777" s="23" t="s">
        <v>7889</v>
      </c>
      <c r="B5777" s="34">
        <v>45565</v>
      </c>
      <c r="C5777" s="23" t="s">
        <v>3576</v>
      </c>
      <c r="D5777" s="23" t="s">
        <v>52</v>
      </c>
      <c r="E5777" s="23" t="s">
        <v>52</v>
      </c>
      <c r="F5777" s="23">
        <v>160036</v>
      </c>
      <c r="G5777" s="23" t="s">
        <v>30</v>
      </c>
      <c r="H5777" s="23" t="s">
        <v>31</v>
      </c>
      <c r="I5777" s="23" t="s">
        <v>32</v>
      </c>
      <c r="J5777" s="23" t="s">
        <v>23</v>
      </c>
      <c r="K5777" s="23" t="s">
        <v>24</v>
      </c>
      <c r="L5777" s="23">
        <v>2</v>
      </c>
      <c r="M5777" s="23">
        <v>132.36000000000001</v>
      </c>
      <c r="N5777" s="23">
        <v>10</v>
      </c>
      <c r="O5777" s="23">
        <v>18</v>
      </c>
      <c r="P5777" s="23" t="s">
        <v>58</v>
      </c>
      <c r="Q5777" s="23" t="s">
        <v>34</v>
      </c>
      <c r="R5777" s="23">
        <f t="shared" si="450"/>
        <v>1</v>
      </c>
      <c r="S5777" s="23" t="str">
        <f t="shared" si="451"/>
        <v>ORD105776_20240930_CUST00053_MED017</v>
      </c>
      <c r="T5777" s="23">
        <f t="shared" si="452"/>
        <v>1</v>
      </c>
      <c r="U5777" s="6">
        <f t="shared" si="453"/>
        <v>264.72000000000003</v>
      </c>
      <c r="V5777" s="6">
        <f>tbl_Raw_Data[[#This Row],[Discount_Pct]]*tbl_Raw_Data[[#This Row],[Gross_Amount]]/100</f>
        <v>26.472000000000001</v>
      </c>
      <c r="W5777" s="6">
        <f>tbl_Raw_Data[[#This Row],[Gross_Amount]]-tbl_Raw_Data[[#This Row],[Discount_Amount]]</f>
        <v>238.24800000000002</v>
      </c>
      <c r="X5777" s="6">
        <f>tbl_Raw_Data[[#This Row],[Net_Amount_Before_Tax]]*tbl_Raw_Data[[#This Row],[Tax_Pct]]/100</f>
        <v>42.884639999999997</v>
      </c>
      <c r="Y5777" s="6">
        <f>tbl_Raw_Data[[#This Row],[Net_Amount_Before_Tax]]+tbl_Raw_Data[[#This Row],[Tax_Amount]]</f>
        <v>281.13264000000004</v>
      </c>
      <c r="Z5777" s="6">
        <f t="shared" si="454"/>
        <v>5</v>
      </c>
    </row>
    <row r="5778" spans="1:26" x14ac:dyDescent="0.3">
      <c r="A5778" s="23" t="s">
        <v>7890</v>
      </c>
      <c r="B5778" s="34">
        <v>45526</v>
      </c>
      <c r="C5778" s="23" t="s">
        <v>2124</v>
      </c>
      <c r="D5778" s="23" t="s">
        <v>159</v>
      </c>
      <c r="E5778" s="23" t="s">
        <v>47</v>
      </c>
      <c r="F5778" s="23">
        <v>400076</v>
      </c>
      <c r="G5778" s="23" t="s">
        <v>94</v>
      </c>
      <c r="H5778" s="23" t="s">
        <v>95</v>
      </c>
      <c r="I5778" s="23" t="s">
        <v>84</v>
      </c>
      <c r="J5778" s="23" t="s">
        <v>42</v>
      </c>
      <c r="K5778" s="23" t="s">
        <v>24</v>
      </c>
      <c r="L5778" s="23">
        <v>2</v>
      </c>
      <c r="M5778" s="23">
        <v>87.07</v>
      </c>
      <c r="N5778" s="23">
        <v>10</v>
      </c>
      <c r="O5778" s="23">
        <v>5</v>
      </c>
      <c r="P5778" s="23" t="s">
        <v>65</v>
      </c>
      <c r="Q5778" s="23" t="s">
        <v>34</v>
      </c>
      <c r="R5778" s="23">
        <f t="shared" si="450"/>
        <v>1</v>
      </c>
      <c r="S5778" s="23" t="str">
        <f t="shared" si="451"/>
        <v>ORD105777_20240822_CUST01419_MED021</v>
      </c>
      <c r="T5778" s="23">
        <f t="shared" si="452"/>
        <v>1</v>
      </c>
      <c r="U5778" s="6">
        <f t="shared" si="453"/>
        <v>174.14</v>
      </c>
      <c r="V5778" s="6">
        <f>tbl_Raw_Data[[#This Row],[Discount_Pct]]*tbl_Raw_Data[[#This Row],[Gross_Amount]]/100</f>
        <v>17.413999999999998</v>
      </c>
      <c r="W5778" s="6">
        <f>tbl_Raw_Data[[#This Row],[Gross_Amount]]-tbl_Raw_Data[[#This Row],[Discount_Amount]]</f>
        <v>156.726</v>
      </c>
      <c r="X5778" s="6">
        <f>tbl_Raw_Data[[#This Row],[Net_Amount_Before_Tax]]*tbl_Raw_Data[[#This Row],[Tax_Pct]]/100</f>
        <v>7.8362999999999996</v>
      </c>
      <c r="Y5778" s="6">
        <f>tbl_Raw_Data[[#This Row],[Net_Amount_Before_Tax]]+tbl_Raw_Data[[#This Row],[Tax_Amount]]</f>
        <v>164.56229999999999</v>
      </c>
      <c r="Z5778" s="6">
        <f t="shared" si="454"/>
        <v>4</v>
      </c>
    </row>
    <row r="5779" spans="1:26" x14ac:dyDescent="0.3">
      <c r="A5779" s="23" t="s">
        <v>7890</v>
      </c>
      <c r="B5779" s="34">
        <v>45600</v>
      </c>
      <c r="C5779" s="23" t="s">
        <v>900</v>
      </c>
      <c r="D5779" s="23" t="s">
        <v>92</v>
      </c>
      <c r="E5779" s="23" t="s">
        <v>93</v>
      </c>
      <c r="F5779" s="23">
        <v>560034</v>
      </c>
      <c r="G5779" s="23" t="s">
        <v>48</v>
      </c>
      <c r="H5779" s="23" t="s">
        <v>49</v>
      </c>
      <c r="I5779" s="23" t="s">
        <v>50</v>
      </c>
      <c r="J5779" s="23" t="s">
        <v>23</v>
      </c>
      <c r="K5779" s="23" t="s">
        <v>24</v>
      </c>
      <c r="L5779" s="23">
        <v>2</v>
      </c>
      <c r="M5779" s="23">
        <v>111.96</v>
      </c>
      <c r="N5779" s="23">
        <v>0</v>
      </c>
      <c r="O5779" s="23">
        <v>18</v>
      </c>
      <c r="P5779" s="23" t="s">
        <v>58</v>
      </c>
      <c r="Q5779" s="23" t="s">
        <v>34</v>
      </c>
      <c r="R5779" s="23">
        <f t="shared" si="450"/>
        <v>1</v>
      </c>
      <c r="S5779" s="23" t="str">
        <f t="shared" si="451"/>
        <v>ORD105777_20241104_CUST02398_MED028</v>
      </c>
      <c r="T5779" s="23">
        <f t="shared" si="452"/>
        <v>1</v>
      </c>
      <c r="U5779" s="6">
        <f t="shared" si="453"/>
        <v>223.92</v>
      </c>
      <c r="V5779" s="6">
        <f>tbl_Raw_Data[[#This Row],[Discount_Pct]]*tbl_Raw_Data[[#This Row],[Gross_Amount]]/100</f>
        <v>0</v>
      </c>
      <c r="W5779" s="6">
        <f>tbl_Raw_Data[[#This Row],[Gross_Amount]]-tbl_Raw_Data[[#This Row],[Discount_Amount]]</f>
        <v>223.92</v>
      </c>
      <c r="X5779" s="6">
        <f>tbl_Raw_Data[[#This Row],[Net_Amount_Before_Tax]]*tbl_Raw_Data[[#This Row],[Tax_Pct]]/100</f>
        <v>40.305599999999998</v>
      </c>
      <c r="Y5779" s="6">
        <f>tbl_Raw_Data[[#This Row],[Net_Amount_Before_Tax]]+tbl_Raw_Data[[#This Row],[Tax_Amount]]</f>
        <v>264.22559999999999</v>
      </c>
      <c r="Z5779" s="6">
        <f t="shared" si="454"/>
        <v>1</v>
      </c>
    </row>
    <row r="5780" spans="1:26" x14ac:dyDescent="0.3">
      <c r="A5780" s="23" t="s">
        <v>7891</v>
      </c>
      <c r="B5780" s="34">
        <v>45794</v>
      </c>
      <c r="C5780" s="23" t="s">
        <v>1103</v>
      </c>
      <c r="D5780" s="23" t="s">
        <v>52</v>
      </c>
      <c r="E5780" s="23" t="s">
        <v>52</v>
      </c>
      <c r="F5780" s="23">
        <v>160017</v>
      </c>
      <c r="G5780" s="23" t="s">
        <v>233</v>
      </c>
      <c r="H5780" s="23" t="s">
        <v>234</v>
      </c>
      <c r="I5780" s="23" t="s">
        <v>104</v>
      </c>
      <c r="J5780" s="23" t="s">
        <v>42</v>
      </c>
      <c r="K5780" s="23" t="s">
        <v>24</v>
      </c>
      <c r="L5780" s="23">
        <v>4</v>
      </c>
      <c r="M5780" s="23">
        <v>151.63999999999999</v>
      </c>
      <c r="N5780" s="23">
        <v>10</v>
      </c>
      <c r="O5780" s="23">
        <v>12</v>
      </c>
      <c r="P5780" s="23" t="s">
        <v>89</v>
      </c>
      <c r="Q5780" s="23" t="s">
        <v>34</v>
      </c>
      <c r="R5780" s="23">
        <f t="shared" si="450"/>
        <v>1</v>
      </c>
      <c r="S5780" s="23" t="str">
        <f t="shared" si="451"/>
        <v>ORD105779_20250517_CUST01919_MED019</v>
      </c>
      <c r="T5780" s="23">
        <f t="shared" si="452"/>
        <v>1</v>
      </c>
      <c r="U5780" s="6">
        <f t="shared" si="453"/>
        <v>606.55999999999995</v>
      </c>
      <c r="V5780" s="6">
        <f>tbl_Raw_Data[[#This Row],[Discount_Pct]]*tbl_Raw_Data[[#This Row],[Gross_Amount]]/100</f>
        <v>60.655999999999992</v>
      </c>
      <c r="W5780" s="6">
        <f>tbl_Raw_Data[[#This Row],[Gross_Amount]]-tbl_Raw_Data[[#This Row],[Discount_Amount]]</f>
        <v>545.904</v>
      </c>
      <c r="X5780" s="6">
        <f>tbl_Raw_Data[[#This Row],[Net_Amount_Before_Tax]]*tbl_Raw_Data[[#This Row],[Tax_Pct]]/100</f>
        <v>65.508480000000006</v>
      </c>
      <c r="Y5780" s="6">
        <f>tbl_Raw_Data[[#This Row],[Net_Amount_Before_Tax]]+tbl_Raw_Data[[#This Row],[Tax_Amount]]</f>
        <v>611.41247999999996</v>
      </c>
      <c r="Z5780" s="6">
        <f t="shared" si="454"/>
        <v>3</v>
      </c>
    </row>
    <row r="5781" spans="1:26" x14ac:dyDescent="0.3">
      <c r="A5781" s="23" t="s">
        <v>7891</v>
      </c>
      <c r="B5781" s="34">
        <v>45669</v>
      </c>
      <c r="C5781" s="23" t="s">
        <v>710</v>
      </c>
      <c r="D5781" s="23" t="s">
        <v>159</v>
      </c>
      <c r="E5781" s="23" t="s">
        <v>47</v>
      </c>
      <c r="F5781" s="23">
        <v>400069</v>
      </c>
      <c r="G5781" s="23" t="s">
        <v>111</v>
      </c>
      <c r="H5781" s="23" t="s">
        <v>112</v>
      </c>
      <c r="I5781" s="23" t="s">
        <v>113</v>
      </c>
      <c r="J5781" s="23" t="s">
        <v>114</v>
      </c>
      <c r="K5781" s="23" t="s">
        <v>24</v>
      </c>
      <c r="L5781" s="23">
        <v>5</v>
      </c>
      <c r="M5781" s="23">
        <v>93.01</v>
      </c>
      <c r="N5781" s="23">
        <v>10</v>
      </c>
      <c r="O5781" s="23">
        <v>5</v>
      </c>
      <c r="P5781" s="23" t="s">
        <v>65</v>
      </c>
      <c r="Q5781" s="23" t="s">
        <v>34</v>
      </c>
      <c r="R5781" s="23">
        <f t="shared" si="450"/>
        <v>1</v>
      </c>
      <c r="S5781" s="23" t="str">
        <f t="shared" si="451"/>
        <v>ORD105779_20250112_CUST03395_MED027</v>
      </c>
      <c r="T5781" s="23">
        <f t="shared" si="452"/>
        <v>1</v>
      </c>
      <c r="U5781" s="6">
        <f t="shared" si="453"/>
        <v>465.05</v>
      </c>
      <c r="V5781" s="6">
        <f>tbl_Raw_Data[[#This Row],[Discount_Pct]]*tbl_Raw_Data[[#This Row],[Gross_Amount]]/100</f>
        <v>46.505000000000003</v>
      </c>
      <c r="W5781" s="6">
        <f>tbl_Raw_Data[[#This Row],[Gross_Amount]]-tbl_Raw_Data[[#This Row],[Discount_Amount]]</f>
        <v>418.54500000000002</v>
      </c>
      <c r="X5781" s="6">
        <f>tbl_Raw_Data[[#This Row],[Net_Amount_Before_Tax]]*tbl_Raw_Data[[#This Row],[Tax_Pct]]/100</f>
        <v>20.927250000000001</v>
      </c>
      <c r="Y5781" s="6">
        <f>tbl_Raw_Data[[#This Row],[Net_Amount_Before_Tax]]+tbl_Raw_Data[[#This Row],[Tax_Amount]]</f>
        <v>439.47225000000003</v>
      </c>
      <c r="Z5781" s="6">
        <f t="shared" si="454"/>
        <v>3</v>
      </c>
    </row>
    <row r="5782" spans="1:26" x14ac:dyDescent="0.3">
      <c r="A5782" s="23" t="s">
        <v>7892</v>
      </c>
      <c r="B5782" s="34">
        <v>45528</v>
      </c>
      <c r="C5782" s="23" t="s">
        <v>3032</v>
      </c>
      <c r="D5782" s="23" t="s">
        <v>87</v>
      </c>
      <c r="E5782" s="23" t="s">
        <v>88</v>
      </c>
      <c r="F5782" s="23">
        <v>600100</v>
      </c>
      <c r="G5782" s="23" t="s">
        <v>74</v>
      </c>
      <c r="H5782" s="23" t="s">
        <v>75</v>
      </c>
      <c r="I5782" s="23" t="s">
        <v>76</v>
      </c>
      <c r="J5782" s="23" t="s">
        <v>77</v>
      </c>
      <c r="K5782" s="23" t="s">
        <v>57</v>
      </c>
      <c r="L5782" s="23">
        <v>1</v>
      </c>
      <c r="M5782" s="23">
        <v>59.12</v>
      </c>
      <c r="N5782" s="23">
        <v>0</v>
      </c>
      <c r="O5782" s="23">
        <v>12</v>
      </c>
      <c r="P5782" s="23" t="s">
        <v>89</v>
      </c>
      <c r="Q5782" s="23" t="s">
        <v>34</v>
      </c>
      <c r="R5782" s="23">
        <f t="shared" si="450"/>
        <v>1</v>
      </c>
      <c r="S5782" s="23" t="str">
        <f t="shared" si="451"/>
        <v>ORD105781_20240824_CUST00046_MED008</v>
      </c>
      <c r="T5782" s="23">
        <f t="shared" si="452"/>
        <v>1</v>
      </c>
      <c r="U5782" s="6">
        <f t="shared" si="453"/>
        <v>59.12</v>
      </c>
      <c r="V5782" s="6">
        <f>tbl_Raw_Data[[#This Row],[Discount_Pct]]*tbl_Raw_Data[[#This Row],[Gross_Amount]]/100</f>
        <v>0</v>
      </c>
      <c r="W5782" s="6">
        <f>tbl_Raw_Data[[#This Row],[Gross_Amount]]-tbl_Raw_Data[[#This Row],[Discount_Amount]]</f>
        <v>59.12</v>
      </c>
      <c r="X5782" s="6">
        <f>tbl_Raw_Data[[#This Row],[Net_Amount_Before_Tax]]*tbl_Raw_Data[[#This Row],[Tax_Pct]]/100</f>
        <v>7.0943999999999994</v>
      </c>
      <c r="Y5782" s="6">
        <f>tbl_Raw_Data[[#This Row],[Net_Amount_Before_Tax]]+tbl_Raw_Data[[#This Row],[Tax_Amount]]</f>
        <v>66.214399999999998</v>
      </c>
      <c r="Z5782" s="6">
        <f t="shared" si="454"/>
        <v>2</v>
      </c>
    </row>
    <row r="5783" spans="1:26" x14ac:dyDescent="0.3">
      <c r="A5783" s="23" t="s">
        <v>7893</v>
      </c>
      <c r="B5783" s="34">
        <v>45820</v>
      </c>
      <c r="C5783" s="23" t="s">
        <v>2663</v>
      </c>
      <c r="D5783" s="23" t="s">
        <v>87</v>
      </c>
      <c r="E5783" s="23" t="s">
        <v>88</v>
      </c>
      <c r="F5783" s="23">
        <v>600001</v>
      </c>
      <c r="G5783" s="23" t="s">
        <v>119</v>
      </c>
      <c r="H5783" s="23" t="s">
        <v>120</v>
      </c>
      <c r="I5783" s="23" t="s">
        <v>32</v>
      </c>
      <c r="J5783" s="23" t="s">
        <v>64</v>
      </c>
      <c r="K5783" s="23" t="s">
        <v>57</v>
      </c>
      <c r="L5783" s="23">
        <v>1</v>
      </c>
      <c r="M5783" s="23">
        <v>74.319999999999993</v>
      </c>
      <c r="N5783" s="23">
        <v>15</v>
      </c>
      <c r="O5783" s="23">
        <v>5</v>
      </c>
      <c r="P5783" s="23" t="s">
        <v>65</v>
      </c>
      <c r="Q5783" s="23" t="s">
        <v>34</v>
      </c>
      <c r="R5783" s="23">
        <f t="shared" si="450"/>
        <v>1</v>
      </c>
      <c r="S5783" s="23" t="str">
        <f t="shared" si="451"/>
        <v>ORD105782_20250612_CUST01927_MED010</v>
      </c>
      <c r="T5783" s="23">
        <f t="shared" si="452"/>
        <v>1</v>
      </c>
      <c r="U5783" s="6">
        <f t="shared" si="453"/>
        <v>74.319999999999993</v>
      </c>
      <c r="V5783" s="6">
        <f>tbl_Raw_Data[[#This Row],[Discount_Pct]]*tbl_Raw_Data[[#This Row],[Gross_Amount]]/100</f>
        <v>11.148</v>
      </c>
      <c r="W5783" s="6">
        <f>tbl_Raw_Data[[#This Row],[Gross_Amount]]-tbl_Raw_Data[[#This Row],[Discount_Amount]]</f>
        <v>63.171999999999997</v>
      </c>
      <c r="X5783" s="6">
        <f>tbl_Raw_Data[[#This Row],[Net_Amount_Before_Tax]]*tbl_Raw_Data[[#This Row],[Tax_Pct]]/100</f>
        <v>3.1586000000000003</v>
      </c>
      <c r="Y5783" s="6">
        <f>tbl_Raw_Data[[#This Row],[Net_Amount_Before_Tax]]+tbl_Raw_Data[[#This Row],[Tax_Amount]]</f>
        <v>66.330600000000004</v>
      </c>
      <c r="Z5783" s="6">
        <f t="shared" si="454"/>
        <v>3</v>
      </c>
    </row>
    <row r="5784" spans="1:26" x14ac:dyDescent="0.3">
      <c r="A5784" s="23" t="s">
        <v>7893</v>
      </c>
      <c r="B5784" s="34">
        <v>45313</v>
      </c>
      <c r="C5784" s="23" t="s">
        <v>253</v>
      </c>
      <c r="D5784" s="23" t="s">
        <v>19</v>
      </c>
      <c r="E5784" s="23" t="s">
        <v>19</v>
      </c>
      <c r="F5784" s="23">
        <v>110085</v>
      </c>
      <c r="G5784" s="23" t="s">
        <v>192</v>
      </c>
      <c r="H5784" s="23" t="s">
        <v>193</v>
      </c>
      <c r="I5784" s="23" t="s">
        <v>41</v>
      </c>
      <c r="J5784" s="23" t="s">
        <v>194</v>
      </c>
      <c r="K5784" s="23" t="s">
        <v>24</v>
      </c>
      <c r="L5784" s="23">
        <v>2</v>
      </c>
      <c r="M5784" s="23">
        <v>34.99</v>
      </c>
      <c r="N5784" s="23">
        <v>10</v>
      </c>
      <c r="O5784" s="23">
        <v>5</v>
      </c>
      <c r="P5784" s="23" t="s">
        <v>25</v>
      </c>
      <c r="Q5784" s="23" t="s">
        <v>34</v>
      </c>
      <c r="R5784" s="23">
        <f t="shared" si="450"/>
        <v>1</v>
      </c>
      <c r="S5784" s="23" t="str">
        <f t="shared" si="451"/>
        <v>ORD105782_20240122_CUST00932_MED002</v>
      </c>
      <c r="T5784" s="23">
        <f t="shared" si="452"/>
        <v>1</v>
      </c>
      <c r="U5784" s="6">
        <f t="shared" si="453"/>
        <v>69.98</v>
      </c>
      <c r="V5784" s="6">
        <f>tbl_Raw_Data[[#This Row],[Discount_Pct]]*tbl_Raw_Data[[#This Row],[Gross_Amount]]/100</f>
        <v>6.9980000000000011</v>
      </c>
      <c r="W5784" s="6">
        <f>tbl_Raw_Data[[#This Row],[Gross_Amount]]-tbl_Raw_Data[[#This Row],[Discount_Amount]]</f>
        <v>62.981999999999999</v>
      </c>
      <c r="X5784" s="6">
        <f>tbl_Raw_Data[[#This Row],[Net_Amount_Before_Tax]]*tbl_Raw_Data[[#This Row],[Tax_Pct]]/100</f>
        <v>3.1490999999999998</v>
      </c>
      <c r="Y5784" s="6">
        <f>tbl_Raw_Data[[#This Row],[Net_Amount_Before_Tax]]+tbl_Raw_Data[[#This Row],[Tax_Amount]]</f>
        <v>66.131100000000004</v>
      </c>
      <c r="Z5784" s="6">
        <f t="shared" si="454"/>
        <v>3</v>
      </c>
    </row>
    <row r="5785" spans="1:26" x14ac:dyDescent="0.3">
      <c r="A5785" s="23" t="s">
        <v>7893</v>
      </c>
      <c r="B5785" s="34">
        <v>45598</v>
      </c>
      <c r="C5785" s="23" t="s">
        <v>6908</v>
      </c>
      <c r="D5785" s="23" t="s">
        <v>142</v>
      </c>
      <c r="E5785" s="23" t="s">
        <v>81</v>
      </c>
      <c r="F5785" s="23">
        <v>380015</v>
      </c>
      <c r="G5785" s="23" t="s">
        <v>315</v>
      </c>
      <c r="H5785" s="23" t="s">
        <v>316</v>
      </c>
      <c r="I5785" s="23" t="s">
        <v>50</v>
      </c>
      <c r="J5785" s="23" t="s">
        <v>114</v>
      </c>
      <c r="K5785" s="23" t="s">
        <v>24</v>
      </c>
      <c r="L5785" s="23">
        <v>1</v>
      </c>
      <c r="M5785" s="23">
        <v>124.1</v>
      </c>
      <c r="N5785" s="23">
        <v>5</v>
      </c>
      <c r="O5785" s="23">
        <v>12</v>
      </c>
      <c r="P5785" s="23" t="s">
        <v>25</v>
      </c>
      <c r="Q5785" s="23" t="s">
        <v>26</v>
      </c>
      <c r="R5785" s="23">
        <f t="shared" si="450"/>
        <v>1</v>
      </c>
      <c r="S5785" s="23" t="str">
        <f t="shared" si="451"/>
        <v>ORD105782_20241102_CUST00052_MED012</v>
      </c>
      <c r="T5785" s="23">
        <f t="shared" si="452"/>
        <v>1</v>
      </c>
      <c r="U5785" s="6">
        <f t="shared" si="453"/>
        <v>124.1</v>
      </c>
      <c r="V5785" s="6">
        <f>tbl_Raw_Data[[#This Row],[Discount_Pct]]*tbl_Raw_Data[[#This Row],[Gross_Amount]]/100</f>
        <v>6.2050000000000001</v>
      </c>
      <c r="W5785" s="6">
        <f>tbl_Raw_Data[[#This Row],[Gross_Amount]]-tbl_Raw_Data[[#This Row],[Discount_Amount]]</f>
        <v>117.895</v>
      </c>
      <c r="X5785" s="6">
        <f>tbl_Raw_Data[[#This Row],[Net_Amount_Before_Tax]]*tbl_Raw_Data[[#This Row],[Tax_Pct]]/100</f>
        <v>14.147399999999999</v>
      </c>
      <c r="Y5785" s="6">
        <f>tbl_Raw_Data[[#This Row],[Net_Amount_Before_Tax]]+tbl_Raw_Data[[#This Row],[Tax_Amount]]</f>
        <v>132.04239999999999</v>
      </c>
      <c r="Z5785" s="6">
        <f t="shared" si="454"/>
        <v>2</v>
      </c>
    </row>
    <row r="5786" spans="1:26" x14ac:dyDescent="0.3">
      <c r="A5786" s="23" t="s">
        <v>7894</v>
      </c>
      <c r="B5786" s="34">
        <v>45550</v>
      </c>
      <c r="C5786" s="23" t="s">
        <v>164</v>
      </c>
      <c r="D5786" s="23" t="s">
        <v>87</v>
      </c>
      <c r="E5786" s="23" t="s">
        <v>88</v>
      </c>
      <c r="F5786" s="23">
        <v>600018</v>
      </c>
      <c r="G5786" s="23" t="s">
        <v>20</v>
      </c>
      <c r="H5786" s="23" t="s">
        <v>21</v>
      </c>
      <c r="I5786" s="23" t="s">
        <v>22</v>
      </c>
      <c r="J5786" s="23" t="s">
        <v>23</v>
      </c>
      <c r="K5786" s="23" t="s">
        <v>24</v>
      </c>
      <c r="L5786" s="23">
        <v>3</v>
      </c>
      <c r="M5786" s="23">
        <v>129.30000000000001</v>
      </c>
      <c r="N5786" s="23">
        <v>15</v>
      </c>
      <c r="O5786" s="23">
        <v>5</v>
      </c>
      <c r="P5786" s="23" t="s">
        <v>65</v>
      </c>
      <c r="Q5786" s="23" t="s">
        <v>34</v>
      </c>
      <c r="R5786" s="23">
        <f t="shared" si="450"/>
        <v>1</v>
      </c>
      <c r="S5786" s="23" t="str">
        <f t="shared" si="451"/>
        <v>ORD105785_20240915_CUST02073_MED024</v>
      </c>
      <c r="T5786" s="23">
        <f t="shared" si="452"/>
        <v>1</v>
      </c>
      <c r="U5786" s="6">
        <f t="shared" si="453"/>
        <v>387.90000000000003</v>
      </c>
      <c r="V5786" s="6">
        <f>tbl_Raw_Data[[#This Row],[Discount_Pct]]*tbl_Raw_Data[[#This Row],[Gross_Amount]]/100</f>
        <v>58.185000000000009</v>
      </c>
      <c r="W5786" s="6">
        <f>tbl_Raw_Data[[#This Row],[Gross_Amount]]-tbl_Raw_Data[[#This Row],[Discount_Amount]]</f>
        <v>329.71500000000003</v>
      </c>
      <c r="X5786" s="6">
        <f>tbl_Raw_Data[[#This Row],[Net_Amount_Before_Tax]]*tbl_Raw_Data[[#This Row],[Tax_Pct]]/100</f>
        <v>16.485750000000003</v>
      </c>
      <c r="Y5786" s="6">
        <f>tbl_Raw_Data[[#This Row],[Net_Amount_Before_Tax]]+tbl_Raw_Data[[#This Row],[Tax_Amount]]</f>
        <v>346.20075000000003</v>
      </c>
      <c r="Z5786" s="6">
        <f t="shared" si="454"/>
        <v>4</v>
      </c>
    </row>
    <row r="5787" spans="1:26" x14ac:dyDescent="0.3">
      <c r="A5787" s="23" t="s">
        <v>7895</v>
      </c>
      <c r="B5787" s="34">
        <v>45941</v>
      </c>
      <c r="C5787" s="23" t="s">
        <v>4167</v>
      </c>
      <c r="D5787" s="23" t="s">
        <v>46</v>
      </c>
      <c r="E5787" s="23" t="s">
        <v>47</v>
      </c>
      <c r="F5787" s="23">
        <v>411057</v>
      </c>
      <c r="G5787" s="23" t="s">
        <v>102</v>
      </c>
      <c r="H5787" s="23" t="s">
        <v>103</v>
      </c>
      <c r="I5787" s="23" t="s">
        <v>104</v>
      </c>
      <c r="J5787" s="23" t="s">
        <v>64</v>
      </c>
      <c r="K5787" s="23" t="s">
        <v>57</v>
      </c>
      <c r="L5787" s="23">
        <v>1</v>
      </c>
      <c r="M5787" s="23">
        <v>107.22</v>
      </c>
      <c r="N5787" s="23">
        <v>0</v>
      </c>
      <c r="O5787" s="23">
        <v>5</v>
      </c>
      <c r="P5787" s="23" t="s">
        <v>43</v>
      </c>
      <c r="Q5787" s="23" t="s">
        <v>34</v>
      </c>
      <c r="R5787" s="23">
        <f t="shared" si="450"/>
        <v>1</v>
      </c>
      <c r="S5787" s="23" t="str">
        <f t="shared" si="451"/>
        <v>ORD105786_20251011_CUST01962_MED029</v>
      </c>
      <c r="T5787" s="23">
        <f t="shared" si="452"/>
        <v>1</v>
      </c>
      <c r="U5787" s="6">
        <f t="shared" si="453"/>
        <v>107.22</v>
      </c>
      <c r="V5787" s="6">
        <f>tbl_Raw_Data[[#This Row],[Discount_Pct]]*tbl_Raw_Data[[#This Row],[Gross_Amount]]/100</f>
        <v>0</v>
      </c>
      <c r="W5787" s="6">
        <f>tbl_Raw_Data[[#This Row],[Gross_Amount]]-tbl_Raw_Data[[#This Row],[Discount_Amount]]</f>
        <v>107.22</v>
      </c>
      <c r="X5787" s="6">
        <f>tbl_Raw_Data[[#This Row],[Net_Amount_Before_Tax]]*tbl_Raw_Data[[#This Row],[Tax_Pct]]/100</f>
        <v>5.3610000000000007</v>
      </c>
      <c r="Y5787" s="6">
        <f>tbl_Raw_Data[[#This Row],[Net_Amount_Before_Tax]]+tbl_Raw_Data[[#This Row],[Tax_Amount]]</f>
        <v>112.581</v>
      </c>
      <c r="Z5787" s="6">
        <f t="shared" si="454"/>
        <v>2</v>
      </c>
    </row>
    <row r="5788" spans="1:26" x14ac:dyDescent="0.3">
      <c r="A5788" s="23" t="s">
        <v>7896</v>
      </c>
      <c r="B5788" s="34">
        <v>45374</v>
      </c>
      <c r="C5788" s="23" t="s">
        <v>7173</v>
      </c>
      <c r="D5788" s="23" t="s">
        <v>142</v>
      </c>
      <c r="E5788" s="23" t="s">
        <v>81</v>
      </c>
      <c r="F5788" s="23">
        <v>380001</v>
      </c>
      <c r="G5788" s="23" t="s">
        <v>94</v>
      </c>
      <c r="H5788" s="23" t="s">
        <v>95</v>
      </c>
      <c r="I5788" s="23" t="s">
        <v>84</v>
      </c>
      <c r="J5788" s="23" t="s">
        <v>42</v>
      </c>
      <c r="K5788" s="23" t="s">
        <v>24</v>
      </c>
      <c r="L5788" s="23">
        <v>1</v>
      </c>
      <c r="M5788" s="23">
        <v>91.75</v>
      </c>
      <c r="N5788" s="23">
        <v>10</v>
      </c>
      <c r="O5788" s="23">
        <v>12</v>
      </c>
      <c r="P5788" s="23" t="s">
        <v>33</v>
      </c>
      <c r="Q5788" s="23" t="s">
        <v>34</v>
      </c>
      <c r="R5788" s="23">
        <f t="shared" si="450"/>
        <v>1</v>
      </c>
      <c r="S5788" s="23" t="str">
        <f t="shared" si="451"/>
        <v>ORD105787_20240323_CUST00955_MED021</v>
      </c>
      <c r="T5788" s="23">
        <f t="shared" si="452"/>
        <v>1</v>
      </c>
      <c r="U5788" s="6">
        <f t="shared" si="453"/>
        <v>91.75</v>
      </c>
      <c r="V5788" s="6">
        <f>tbl_Raw_Data[[#This Row],[Discount_Pct]]*tbl_Raw_Data[[#This Row],[Gross_Amount]]/100</f>
        <v>9.1750000000000007</v>
      </c>
      <c r="W5788" s="6">
        <f>tbl_Raw_Data[[#This Row],[Gross_Amount]]-tbl_Raw_Data[[#This Row],[Discount_Amount]]</f>
        <v>82.575000000000003</v>
      </c>
      <c r="X5788" s="6">
        <f>tbl_Raw_Data[[#This Row],[Net_Amount_Before_Tax]]*tbl_Raw_Data[[#This Row],[Tax_Pct]]/100</f>
        <v>9.9090000000000007</v>
      </c>
      <c r="Y5788" s="6">
        <f>tbl_Raw_Data[[#This Row],[Net_Amount_Before_Tax]]+tbl_Raw_Data[[#This Row],[Tax_Amount]]</f>
        <v>92.484000000000009</v>
      </c>
      <c r="Z5788" s="6">
        <f t="shared" si="454"/>
        <v>3</v>
      </c>
    </row>
    <row r="5789" spans="1:26" x14ac:dyDescent="0.3">
      <c r="A5789" s="23" t="s">
        <v>7897</v>
      </c>
      <c r="B5789" s="34">
        <v>45438</v>
      </c>
      <c r="C5789" s="23" t="s">
        <v>5812</v>
      </c>
      <c r="D5789" s="23" t="s">
        <v>159</v>
      </c>
      <c r="E5789" s="23" t="s">
        <v>47</v>
      </c>
      <c r="F5789" s="23">
        <v>400069</v>
      </c>
      <c r="G5789" s="23" t="s">
        <v>119</v>
      </c>
      <c r="H5789" s="23" t="s">
        <v>120</v>
      </c>
      <c r="I5789" s="23" t="s">
        <v>32</v>
      </c>
      <c r="J5789" s="23" t="s">
        <v>64</v>
      </c>
      <c r="K5789" s="23" t="s">
        <v>57</v>
      </c>
      <c r="L5789" s="23">
        <v>1</v>
      </c>
      <c r="M5789" s="23">
        <v>68.19</v>
      </c>
      <c r="N5789" s="23">
        <v>5</v>
      </c>
      <c r="O5789" s="23">
        <v>12</v>
      </c>
      <c r="P5789" s="23" t="s">
        <v>33</v>
      </c>
      <c r="Q5789" s="23" t="s">
        <v>26</v>
      </c>
      <c r="R5789" s="23">
        <f t="shared" si="450"/>
        <v>1</v>
      </c>
      <c r="S5789" s="23" t="str">
        <f t="shared" si="451"/>
        <v>ORD105788_20240526_CUST01985_MED010</v>
      </c>
      <c r="T5789" s="23">
        <f t="shared" si="452"/>
        <v>1</v>
      </c>
      <c r="U5789" s="6">
        <f t="shared" si="453"/>
        <v>68.19</v>
      </c>
      <c r="V5789" s="6">
        <f>tbl_Raw_Data[[#This Row],[Discount_Pct]]*tbl_Raw_Data[[#This Row],[Gross_Amount]]/100</f>
        <v>3.4095</v>
      </c>
      <c r="W5789" s="6">
        <f>tbl_Raw_Data[[#This Row],[Gross_Amount]]-tbl_Raw_Data[[#This Row],[Discount_Amount]]</f>
        <v>64.780500000000004</v>
      </c>
      <c r="X5789" s="6">
        <f>tbl_Raw_Data[[#This Row],[Net_Amount_Before_Tax]]*tbl_Raw_Data[[#This Row],[Tax_Pct]]/100</f>
        <v>7.7736599999999996</v>
      </c>
      <c r="Y5789" s="6">
        <f>tbl_Raw_Data[[#This Row],[Net_Amount_Before_Tax]]+tbl_Raw_Data[[#This Row],[Tax_Amount]]</f>
        <v>72.554159999999996</v>
      </c>
      <c r="Z5789" s="6">
        <f t="shared" si="454"/>
        <v>1</v>
      </c>
    </row>
    <row r="5790" spans="1:26" x14ac:dyDescent="0.3">
      <c r="A5790" s="23" t="s">
        <v>7898</v>
      </c>
      <c r="B5790" s="34">
        <v>45938</v>
      </c>
      <c r="C5790" s="23" t="s">
        <v>1684</v>
      </c>
      <c r="D5790" s="23" t="s">
        <v>80</v>
      </c>
      <c r="E5790" s="23" t="s">
        <v>81</v>
      </c>
      <c r="F5790" s="23">
        <v>395003</v>
      </c>
      <c r="G5790" s="23" t="s">
        <v>256</v>
      </c>
      <c r="H5790" s="23" t="s">
        <v>257</v>
      </c>
      <c r="I5790" s="23" t="s">
        <v>22</v>
      </c>
      <c r="J5790" s="23" t="s">
        <v>258</v>
      </c>
      <c r="K5790" s="23" t="s">
        <v>57</v>
      </c>
      <c r="L5790" s="23">
        <v>3</v>
      </c>
      <c r="M5790" s="23">
        <v>64.989999999999995</v>
      </c>
      <c r="N5790" s="23">
        <v>0</v>
      </c>
      <c r="O5790" s="23">
        <v>5</v>
      </c>
      <c r="P5790" s="23" t="s">
        <v>89</v>
      </c>
      <c r="Q5790" s="23" t="s">
        <v>34</v>
      </c>
      <c r="R5790" s="23">
        <f t="shared" si="450"/>
        <v>1</v>
      </c>
      <c r="S5790" s="23" t="str">
        <f t="shared" si="451"/>
        <v>ORD105789_20251008_CUST02926_MED025</v>
      </c>
      <c r="T5790" s="23">
        <f t="shared" si="452"/>
        <v>1</v>
      </c>
      <c r="U5790" s="6">
        <f t="shared" si="453"/>
        <v>194.96999999999997</v>
      </c>
      <c r="V5790" s="6">
        <f>tbl_Raw_Data[[#This Row],[Discount_Pct]]*tbl_Raw_Data[[#This Row],[Gross_Amount]]/100</f>
        <v>0</v>
      </c>
      <c r="W5790" s="6">
        <f>tbl_Raw_Data[[#This Row],[Gross_Amount]]-tbl_Raw_Data[[#This Row],[Discount_Amount]]</f>
        <v>194.96999999999997</v>
      </c>
      <c r="X5790" s="6">
        <f>tbl_Raw_Data[[#This Row],[Net_Amount_Before_Tax]]*tbl_Raw_Data[[#This Row],[Tax_Pct]]/100</f>
        <v>9.7484999999999999</v>
      </c>
      <c r="Y5790" s="6">
        <f>tbl_Raw_Data[[#This Row],[Net_Amount_Before_Tax]]+tbl_Raw_Data[[#This Row],[Tax_Amount]]</f>
        <v>204.71849999999998</v>
      </c>
      <c r="Z5790" s="6">
        <f t="shared" si="454"/>
        <v>3</v>
      </c>
    </row>
    <row r="5791" spans="1:26" x14ac:dyDescent="0.3">
      <c r="A5791" s="23" t="s">
        <v>7899</v>
      </c>
      <c r="B5791" s="34">
        <v>45421</v>
      </c>
      <c r="C5791" s="23" t="s">
        <v>1919</v>
      </c>
      <c r="D5791" s="23" t="s">
        <v>19</v>
      </c>
      <c r="E5791" s="23" t="s">
        <v>19</v>
      </c>
      <c r="F5791" s="23">
        <v>110029</v>
      </c>
      <c r="G5791" s="23" t="s">
        <v>119</v>
      </c>
      <c r="H5791" s="23" t="s">
        <v>120</v>
      </c>
      <c r="I5791" s="23" t="s">
        <v>32</v>
      </c>
      <c r="J5791" s="23" t="s">
        <v>64</v>
      </c>
      <c r="K5791" s="23" t="s">
        <v>57</v>
      </c>
      <c r="L5791" s="23">
        <v>2</v>
      </c>
      <c r="M5791" s="23">
        <v>66.12</v>
      </c>
      <c r="N5791" s="23">
        <v>15</v>
      </c>
      <c r="O5791" s="23">
        <v>12</v>
      </c>
      <c r="P5791" s="23" t="s">
        <v>25</v>
      </c>
      <c r="Q5791" s="23" t="s">
        <v>34</v>
      </c>
      <c r="R5791" s="23">
        <f t="shared" si="450"/>
        <v>1</v>
      </c>
      <c r="S5791" s="23" t="str">
        <f t="shared" si="451"/>
        <v>ORD105790_20240509_CUST01973_MED010</v>
      </c>
      <c r="T5791" s="23">
        <f t="shared" si="452"/>
        <v>1</v>
      </c>
      <c r="U5791" s="6">
        <f t="shared" si="453"/>
        <v>132.24</v>
      </c>
      <c r="V5791" s="6">
        <f>tbl_Raw_Data[[#This Row],[Discount_Pct]]*tbl_Raw_Data[[#This Row],[Gross_Amount]]/100</f>
        <v>19.836000000000002</v>
      </c>
      <c r="W5791" s="6">
        <f>tbl_Raw_Data[[#This Row],[Gross_Amount]]-tbl_Raw_Data[[#This Row],[Discount_Amount]]</f>
        <v>112.40400000000001</v>
      </c>
      <c r="X5791" s="6">
        <f>tbl_Raw_Data[[#This Row],[Net_Amount_Before_Tax]]*tbl_Raw_Data[[#This Row],[Tax_Pct]]/100</f>
        <v>13.488480000000003</v>
      </c>
      <c r="Y5791" s="6">
        <f>tbl_Raw_Data[[#This Row],[Net_Amount_Before_Tax]]+tbl_Raw_Data[[#This Row],[Tax_Amount]]</f>
        <v>125.89248000000001</v>
      </c>
      <c r="Z5791" s="6">
        <f t="shared" si="454"/>
        <v>2</v>
      </c>
    </row>
    <row r="5792" spans="1:26" x14ac:dyDescent="0.3">
      <c r="A5792" s="23" t="s">
        <v>7900</v>
      </c>
      <c r="B5792" s="34">
        <v>45643</v>
      </c>
      <c r="C5792" s="23" t="s">
        <v>716</v>
      </c>
      <c r="D5792" s="23" t="s">
        <v>46</v>
      </c>
      <c r="E5792" s="23" t="s">
        <v>47</v>
      </c>
      <c r="F5792" s="23">
        <v>411014</v>
      </c>
      <c r="G5792" s="23" t="s">
        <v>53</v>
      </c>
      <c r="H5792" s="23" t="s">
        <v>54</v>
      </c>
      <c r="I5792" s="23" t="s">
        <v>55</v>
      </c>
      <c r="J5792" s="23" t="s">
        <v>56</v>
      </c>
      <c r="K5792" s="23" t="s">
        <v>57</v>
      </c>
      <c r="L5792" s="23">
        <v>1</v>
      </c>
      <c r="M5792" s="23">
        <v>53.85</v>
      </c>
      <c r="N5792" s="23">
        <v>15</v>
      </c>
      <c r="O5792" s="23">
        <v>5</v>
      </c>
      <c r="P5792" s="23" t="s">
        <v>58</v>
      </c>
      <c r="Q5792" s="23" t="s">
        <v>34</v>
      </c>
      <c r="R5792" s="23">
        <f t="shared" si="450"/>
        <v>1</v>
      </c>
      <c r="S5792" s="23" t="str">
        <f t="shared" si="451"/>
        <v>ORD105791_20241217_CUST02252_MED020</v>
      </c>
      <c r="T5792" s="23">
        <f t="shared" si="452"/>
        <v>1</v>
      </c>
      <c r="U5792" s="6">
        <f t="shared" si="453"/>
        <v>53.85</v>
      </c>
      <c r="V5792" s="6">
        <f>tbl_Raw_Data[[#This Row],[Discount_Pct]]*tbl_Raw_Data[[#This Row],[Gross_Amount]]/100</f>
        <v>8.0775000000000006</v>
      </c>
      <c r="W5792" s="6">
        <f>tbl_Raw_Data[[#This Row],[Gross_Amount]]-tbl_Raw_Data[[#This Row],[Discount_Amount]]</f>
        <v>45.772500000000001</v>
      </c>
      <c r="X5792" s="6">
        <f>tbl_Raw_Data[[#This Row],[Net_Amount_Before_Tax]]*tbl_Raw_Data[[#This Row],[Tax_Pct]]/100</f>
        <v>2.2886250000000001</v>
      </c>
      <c r="Y5792" s="6">
        <f>tbl_Raw_Data[[#This Row],[Net_Amount_Before_Tax]]+tbl_Raw_Data[[#This Row],[Tax_Amount]]</f>
        <v>48.061125000000004</v>
      </c>
      <c r="Z5792" s="6">
        <f t="shared" si="454"/>
        <v>4</v>
      </c>
    </row>
    <row r="5793" spans="1:26" x14ac:dyDescent="0.3">
      <c r="A5793" s="23" t="s">
        <v>7900</v>
      </c>
      <c r="B5793" s="34">
        <v>45811</v>
      </c>
      <c r="C5793" s="23" t="s">
        <v>7901</v>
      </c>
      <c r="D5793" s="23" t="s">
        <v>72</v>
      </c>
      <c r="E5793" s="23" t="s">
        <v>73</v>
      </c>
      <c r="F5793" s="23">
        <v>302001</v>
      </c>
      <c r="G5793" s="23" t="s">
        <v>315</v>
      </c>
      <c r="H5793" s="23" t="s">
        <v>316</v>
      </c>
      <c r="I5793" s="23" t="s">
        <v>50</v>
      </c>
      <c r="J5793" s="23" t="s">
        <v>114</v>
      </c>
      <c r="K5793" s="23" t="s">
        <v>24</v>
      </c>
      <c r="L5793" s="23">
        <v>2</v>
      </c>
      <c r="M5793" s="23">
        <v>128.94999999999999</v>
      </c>
      <c r="N5793" s="23">
        <v>10</v>
      </c>
      <c r="O5793" s="23">
        <v>5</v>
      </c>
      <c r="P5793" s="23" t="s">
        <v>65</v>
      </c>
      <c r="Q5793" s="23" t="s">
        <v>34</v>
      </c>
      <c r="R5793" s="23">
        <f t="shared" si="450"/>
        <v>1</v>
      </c>
      <c r="S5793" s="23" t="str">
        <f t="shared" si="451"/>
        <v>ORD105791_20250603_CUST00408_MED012</v>
      </c>
      <c r="T5793" s="23">
        <f t="shared" si="452"/>
        <v>1</v>
      </c>
      <c r="U5793" s="6">
        <f t="shared" si="453"/>
        <v>257.89999999999998</v>
      </c>
      <c r="V5793" s="6">
        <f>tbl_Raw_Data[[#This Row],[Discount_Pct]]*tbl_Raw_Data[[#This Row],[Gross_Amount]]/100</f>
        <v>25.79</v>
      </c>
      <c r="W5793" s="6">
        <f>tbl_Raw_Data[[#This Row],[Gross_Amount]]-tbl_Raw_Data[[#This Row],[Discount_Amount]]</f>
        <v>232.10999999999999</v>
      </c>
      <c r="X5793" s="6">
        <f>tbl_Raw_Data[[#This Row],[Net_Amount_Before_Tax]]*tbl_Raw_Data[[#This Row],[Tax_Pct]]/100</f>
        <v>11.605499999999999</v>
      </c>
      <c r="Y5793" s="6">
        <f>tbl_Raw_Data[[#This Row],[Net_Amount_Before_Tax]]+tbl_Raw_Data[[#This Row],[Tax_Amount]]</f>
        <v>243.71549999999999</v>
      </c>
      <c r="Z5793" s="6">
        <f t="shared" si="454"/>
        <v>2</v>
      </c>
    </row>
    <row r="5794" spans="1:26" x14ac:dyDescent="0.3">
      <c r="A5794" s="23" t="s">
        <v>7902</v>
      </c>
      <c r="B5794" s="34">
        <v>45826</v>
      </c>
      <c r="C5794" s="23" t="s">
        <v>7110</v>
      </c>
      <c r="D5794" s="23" t="s">
        <v>92</v>
      </c>
      <c r="E5794" s="23" t="s">
        <v>93</v>
      </c>
      <c r="F5794" s="23">
        <v>560001</v>
      </c>
      <c r="G5794" s="23" t="s">
        <v>145</v>
      </c>
      <c r="H5794" s="23" t="s">
        <v>146</v>
      </c>
      <c r="I5794" s="23" t="s">
        <v>147</v>
      </c>
      <c r="J5794" s="23" t="s">
        <v>148</v>
      </c>
      <c r="K5794" s="23" t="s">
        <v>24</v>
      </c>
      <c r="L5794" s="23">
        <v>1</v>
      </c>
      <c r="M5794" s="23">
        <v>110.42</v>
      </c>
      <c r="N5794" s="23">
        <v>10</v>
      </c>
      <c r="O5794" s="23">
        <v>12</v>
      </c>
      <c r="P5794" s="23" t="s">
        <v>89</v>
      </c>
      <c r="Q5794" s="23" t="s">
        <v>34</v>
      </c>
      <c r="R5794" s="23">
        <f t="shared" si="450"/>
        <v>1</v>
      </c>
      <c r="S5794" s="23" t="str">
        <f t="shared" si="451"/>
        <v>ORD105793_20250618_CUST02910_MED016</v>
      </c>
      <c r="T5794" s="23">
        <f t="shared" si="452"/>
        <v>1</v>
      </c>
      <c r="U5794" s="6">
        <f t="shared" si="453"/>
        <v>110.42</v>
      </c>
      <c r="V5794" s="6">
        <f>tbl_Raw_Data[[#This Row],[Discount_Pct]]*tbl_Raw_Data[[#This Row],[Gross_Amount]]/100</f>
        <v>11.042</v>
      </c>
      <c r="W5794" s="6">
        <f>tbl_Raw_Data[[#This Row],[Gross_Amount]]-tbl_Raw_Data[[#This Row],[Discount_Amount]]</f>
        <v>99.378</v>
      </c>
      <c r="X5794" s="6">
        <f>tbl_Raw_Data[[#This Row],[Net_Amount_Before_Tax]]*tbl_Raw_Data[[#This Row],[Tax_Pct]]/100</f>
        <v>11.925360000000001</v>
      </c>
      <c r="Y5794" s="6">
        <f>tbl_Raw_Data[[#This Row],[Net_Amount_Before_Tax]]+tbl_Raw_Data[[#This Row],[Tax_Amount]]</f>
        <v>111.30336</v>
      </c>
      <c r="Z5794" s="6">
        <f t="shared" si="454"/>
        <v>2</v>
      </c>
    </row>
    <row r="5795" spans="1:26" x14ac:dyDescent="0.3">
      <c r="A5795" s="23" t="s">
        <v>7903</v>
      </c>
      <c r="B5795" s="34">
        <v>45801</v>
      </c>
      <c r="C5795" s="23" t="s">
        <v>7904</v>
      </c>
      <c r="D5795" s="23" t="s">
        <v>72</v>
      </c>
      <c r="E5795" s="23" t="s">
        <v>73</v>
      </c>
      <c r="F5795" s="23">
        <v>302017</v>
      </c>
      <c r="G5795" s="23" t="s">
        <v>48</v>
      </c>
      <c r="H5795" s="23" t="s">
        <v>49</v>
      </c>
      <c r="I5795" s="23" t="s">
        <v>50</v>
      </c>
      <c r="J5795" s="23" t="s">
        <v>23</v>
      </c>
      <c r="K5795" s="23" t="s">
        <v>24</v>
      </c>
      <c r="L5795" s="23">
        <v>5</v>
      </c>
      <c r="M5795" s="23">
        <v>115.85</v>
      </c>
      <c r="N5795" s="23">
        <v>15</v>
      </c>
      <c r="O5795" s="23">
        <v>5</v>
      </c>
      <c r="P5795" s="23" t="s">
        <v>43</v>
      </c>
      <c r="Q5795" s="23" t="s">
        <v>34</v>
      </c>
      <c r="R5795" s="23">
        <f t="shared" si="450"/>
        <v>1</v>
      </c>
      <c r="S5795" s="23" t="str">
        <f t="shared" si="451"/>
        <v>ORD105794_20250524_CUST00374_MED028</v>
      </c>
      <c r="T5795" s="23">
        <f t="shared" si="452"/>
        <v>1</v>
      </c>
      <c r="U5795" s="6">
        <f t="shared" si="453"/>
        <v>579.25</v>
      </c>
      <c r="V5795" s="6">
        <f>tbl_Raw_Data[[#This Row],[Discount_Pct]]*tbl_Raw_Data[[#This Row],[Gross_Amount]]/100</f>
        <v>86.887500000000003</v>
      </c>
      <c r="W5795" s="6">
        <f>tbl_Raw_Data[[#This Row],[Gross_Amount]]-tbl_Raw_Data[[#This Row],[Discount_Amount]]</f>
        <v>492.36250000000001</v>
      </c>
      <c r="X5795" s="6">
        <f>tbl_Raw_Data[[#This Row],[Net_Amount_Before_Tax]]*tbl_Raw_Data[[#This Row],[Tax_Pct]]/100</f>
        <v>24.618124999999999</v>
      </c>
      <c r="Y5795" s="6">
        <f>tbl_Raw_Data[[#This Row],[Net_Amount_Before_Tax]]+tbl_Raw_Data[[#This Row],[Tax_Amount]]</f>
        <v>516.98062500000003</v>
      </c>
      <c r="Z5795" s="6">
        <f t="shared" si="454"/>
        <v>1</v>
      </c>
    </row>
    <row r="5796" spans="1:26" x14ac:dyDescent="0.3">
      <c r="A5796" s="23" t="s">
        <v>7905</v>
      </c>
      <c r="B5796" s="34">
        <v>45708</v>
      </c>
      <c r="C5796" s="23" t="s">
        <v>3207</v>
      </c>
      <c r="D5796" s="23" t="s">
        <v>80</v>
      </c>
      <c r="E5796" s="23" t="s">
        <v>81</v>
      </c>
      <c r="F5796" s="23">
        <v>395007</v>
      </c>
      <c r="G5796" s="23" t="s">
        <v>68</v>
      </c>
      <c r="H5796" s="23" t="s">
        <v>69</v>
      </c>
      <c r="I5796" s="23" t="s">
        <v>55</v>
      </c>
      <c r="J5796" s="23" t="s">
        <v>56</v>
      </c>
      <c r="K5796" s="23" t="s">
        <v>24</v>
      </c>
      <c r="L5796" s="23">
        <v>3</v>
      </c>
      <c r="M5796" s="23">
        <v>31.97</v>
      </c>
      <c r="N5796" s="23">
        <v>0</v>
      </c>
      <c r="O5796" s="23">
        <v>5</v>
      </c>
      <c r="P5796" s="23" t="s">
        <v>65</v>
      </c>
      <c r="Q5796" s="23" t="s">
        <v>90</v>
      </c>
      <c r="R5796" s="23">
        <f t="shared" si="450"/>
        <v>1</v>
      </c>
      <c r="S5796" s="23" t="str">
        <f t="shared" si="451"/>
        <v>ORD105795_20250220_CUST00614_MED003</v>
      </c>
      <c r="T5796" s="23">
        <f t="shared" si="452"/>
        <v>1</v>
      </c>
      <c r="U5796" s="6">
        <f t="shared" si="453"/>
        <v>95.91</v>
      </c>
      <c r="V5796" s="6">
        <f>tbl_Raw_Data[[#This Row],[Discount_Pct]]*tbl_Raw_Data[[#This Row],[Gross_Amount]]/100</f>
        <v>0</v>
      </c>
      <c r="W5796" s="6">
        <f>tbl_Raw_Data[[#This Row],[Gross_Amount]]-tbl_Raw_Data[[#This Row],[Discount_Amount]]</f>
        <v>95.91</v>
      </c>
      <c r="X5796" s="6">
        <f>tbl_Raw_Data[[#This Row],[Net_Amount_Before_Tax]]*tbl_Raw_Data[[#This Row],[Tax_Pct]]/100</f>
        <v>4.7954999999999997</v>
      </c>
      <c r="Y5796" s="6">
        <f>tbl_Raw_Data[[#This Row],[Net_Amount_Before_Tax]]+tbl_Raw_Data[[#This Row],[Tax_Amount]]</f>
        <v>100.7055</v>
      </c>
      <c r="Z5796" s="6">
        <f t="shared" si="454"/>
        <v>1</v>
      </c>
    </row>
    <row r="5797" spans="1:26" x14ac:dyDescent="0.3">
      <c r="A5797" s="23" t="s">
        <v>7906</v>
      </c>
      <c r="B5797" s="34">
        <v>45545</v>
      </c>
      <c r="C5797" s="23" t="s">
        <v>7907</v>
      </c>
      <c r="D5797" s="23" t="s">
        <v>19</v>
      </c>
      <c r="E5797" s="23" t="s">
        <v>19</v>
      </c>
      <c r="F5797" s="23">
        <v>110044</v>
      </c>
      <c r="G5797" s="23" t="s">
        <v>154</v>
      </c>
      <c r="H5797" s="23" t="s">
        <v>155</v>
      </c>
      <c r="I5797" s="23" t="s">
        <v>134</v>
      </c>
      <c r="J5797" s="23" t="s">
        <v>156</v>
      </c>
      <c r="K5797" s="23" t="s">
        <v>57</v>
      </c>
      <c r="L5797" s="23">
        <v>3</v>
      </c>
      <c r="M5797" s="23">
        <v>43.51</v>
      </c>
      <c r="N5797" s="23">
        <v>5</v>
      </c>
      <c r="O5797" s="23">
        <v>18</v>
      </c>
      <c r="P5797" s="23" t="s">
        <v>43</v>
      </c>
      <c r="Q5797" s="23" t="s">
        <v>34</v>
      </c>
      <c r="R5797" s="23">
        <f t="shared" si="450"/>
        <v>1</v>
      </c>
      <c r="S5797" s="23" t="str">
        <f t="shared" si="451"/>
        <v>ORD105796_20240910_CUST01934_MED006</v>
      </c>
      <c r="T5797" s="23">
        <f t="shared" si="452"/>
        <v>1</v>
      </c>
      <c r="U5797" s="6">
        <f t="shared" si="453"/>
        <v>130.53</v>
      </c>
      <c r="V5797" s="6">
        <f>tbl_Raw_Data[[#This Row],[Discount_Pct]]*tbl_Raw_Data[[#This Row],[Gross_Amount]]/100</f>
        <v>6.5264999999999995</v>
      </c>
      <c r="W5797" s="6">
        <f>tbl_Raw_Data[[#This Row],[Gross_Amount]]-tbl_Raw_Data[[#This Row],[Discount_Amount]]</f>
        <v>124.0035</v>
      </c>
      <c r="X5797" s="6">
        <f>tbl_Raw_Data[[#This Row],[Net_Amount_Before_Tax]]*tbl_Raw_Data[[#This Row],[Tax_Pct]]/100</f>
        <v>22.320630000000001</v>
      </c>
      <c r="Y5797" s="6">
        <f>tbl_Raw_Data[[#This Row],[Net_Amount_Before_Tax]]+tbl_Raw_Data[[#This Row],[Tax_Amount]]</f>
        <v>146.32413</v>
      </c>
      <c r="Z5797" s="6">
        <f t="shared" si="454"/>
        <v>1</v>
      </c>
    </row>
    <row r="5798" spans="1:26" x14ac:dyDescent="0.3">
      <c r="A5798" s="23" t="s">
        <v>7908</v>
      </c>
      <c r="B5798" s="34">
        <v>45414</v>
      </c>
      <c r="C5798" s="23" t="s">
        <v>5430</v>
      </c>
      <c r="D5798" s="23" t="s">
        <v>159</v>
      </c>
      <c r="E5798" s="23" t="s">
        <v>47</v>
      </c>
      <c r="F5798" s="23">
        <v>400001</v>
      </c>
      <c r="G5798" s="23" t="s">
        <v>48</v>
      </c>
      <c r="H5798" s="23" t="s">
        <v>49</v>
      </c>
      <c r="I5798" s="23" t="s">
        <v>50</v>
      </c>
      <c r="J5798" s="23" t="s">
        <v>23</v>
      </c>
      <c r="K5798" s="23" t="s">
        <v>24</v>
      </c>
      <c r="L5798" s="23">
        <v>4</v>
      </c>
      <c r="M5798" s="23">
        <v>107.3</v>
      </c>
      <c r="N5798" s="23">
        <v>20</v>
      </c>
      <c r="O5798" s="23">
        <v>18</v>
      </c>
      <c r="P5798" s="23" t="s">
        <v>89</v>
      </c>
      <c r="Q5798" s="23" t="s">
        <v>34</v>
      </c>
      <c r="R5798" s="23">
        <f t="shared" si="450"/>
        <v>1</v>
      </c>
      <c r="S5798" s="23" t="str">
        <f t="shared" si="451"/>
        <v>ORD105797_20240502_CUST01087_MED028</v>
      </c>
      <c r="T5798" s="23">
        <f t="shared" si="452"/>
        <v>1</v>
      </c>
      <c r="U5798" s="6">
        <f t="shared" si="453"/>
        <v>429.2</v>
      </c>
      <c r="V5798" s="6">
        <f>tbl_Raw_Data[[#This Row],[Discount_Pct]]*tbl_Raw_Data[[#This Row],[Gross_Amount]]/100</f>
        <v>85.84</v>
      </c>
      <c r="W5798" s="6">
        <f>tbl_Raw_Data[[#This Row],[Gross_Amount]]-tbl_Raw_Data[[#This Row],[Discount_Amount]]</f>
        <v>343.36</v>
      </c>
      <c r="X5798" s="6">
        <f>tbl_Raw_Data[[#This Row],[Net_Amount_Before_Tax]]*tbl_Raw_Data[[#This Row],[Tax_Pct]]/100</f>
        <v>61.804800000000007</v>
      </c>
      <c r="Y5798" s="6">
        <f>tbl_Raw_Data[[#This Row],[Net_Amount_Before_Tax]]+tbl_Raw_Data[[#This Row],[Tax_Amount]]</f>
        <v>405.16480000000001</v>
      </c>
      <c r="Z5798" s="6">
        <f t="shared" si="454"/>
        <v>2</v>
      </c>
    </row>
    <row r="5799" spans="1:26" x14ac:dyDescent="0.3">
      <c r="A5799" s="23" t="s">
        <v>7909</v>
      </c>
      <c r="B5799" s="34">
        <v>45549</v>
      </c>
      <c r="C5799" s="23" t="s">
        <v>2882</v>
      </c>
      <c r="D5799" s="23" t="s">
        <v>92</v>
      </c>
      <c r="E5799" s="23" t="s">
        <v>93</v>
      </c>
      <c r="F5799" s="23">
        <v>560100</v>
      </c>
      <c r="G5799" s="23" t="s">
        <v>107</v>
      </c>
      <c r="H5799" s="23" t="s">
        <v>108</v>
      </c>
      <c r="I5799" s="23" t="s">
        <v>63</v>
      </c>
      <c r="J5799" s="23" t="s">
        <v>42</v>
      </c>
      <c r="K5799" s="23" t="s">
        <v>57</v>
      </c>
      <c r="L5799" s="23">
        <v>3</v>
      </c>
      <c r="M5799" s="23">
        <v>100.16</v>
      </c>
      <c r="N5799" s="23">
        <v>20</v>
      </c>
      <c r="O5799" s="23">
        <v>5</v>
      </c>
      <c r="P5799" s="23" t="s">
        <v>33</v>
      </c>
      <c r="Q5799" s="23" t="s">
        <v>26</v>
      </c>
      <c r="R5799" s="23">
        <f t="shared" si="450"/>
        <v>1</v>
      </c>
      <c r="S5799" s="23" t="str">
        <f t="shared" si="451"/>
        <v>ORD105798_20240914_CUST02313_MED005</v>
      </c>
      <c r="T5799" s="23">
        <f t="shared" si="452"/>
        <v>1</v>
      </c>
      <c r="U5799" s="6">
        <f t="shared" si="453"/>
        <v>300.48</v>
      </c>
      <c r="V5799" s="6">
        <f>tbl_Raw_Data[[#This Row],[Discount_Pct]]*tbl_Raw_Data[[#This Row],[Gross_Amount]]/100</f>
        <v>60.096000000000004</v>
      </c>
      <c r="W5799" s="6">
        <f>tbl_Raw_Data[[#This Row],[Gross_Amount]]-tbl_Raw_Data[[#This Row],[Discount_Amount]]</f>
        <v>240.38400000000001</v>
      </c>
      <c r="X5799" s="6">
        <f>tbl_Raw_Data[[#This Row],[Net_Amount_Before_Tax]]*tbl_Raw_Data[[#This Row],[Tax_Pct]]/100</f>
        <v>12.019200000000001</v>
      </c>
      <c r="Y5799" s="6">
        <f>tbl_Raw_Data[[#This Row],[Net_Amount_Before_Tax]]+tbl_Raw_Data[[#This Row],[Tax_Amount]]</f>
        <v>252.40320000000003</v>
      </c>
      <c r="Z5799" s="6">
        <f t="shared" si="454"/>
        <v>1</v>
      </c>
    </row>
    <row r="5800" spans="1:26" x14ac:dyDescent="0.3">
      <c r="A5800" s="23" t="s">
        <v>7910</v>
      </c>
      <c r="B5800" s="34">
        <v>45837</v>
      </c>
      <c r="C5800" s="23" t="s">
        <v>7911</v>
      </c>
      <c r="D5800" s="23" t="s">
        <v>46</v>
      </c>
      <c r="E5800" s="23" t="s">
        <v>47</v>
      </c>
      <c r="F5800" s="23">
        <v>411014</v>
      </c>
      <c r="G5800" s="23" t="s">
        <v>82</v>
      </c>
      <c r="H5800" s="23" t="s">
        <v>83</v>
      </c>
      <c r="I5800" s="23" t="s">
        <v>84</v>
      </c>
      <c r="J5800" s="23" t="s">
        <v>85</v>
      </c>
      <c r="K5800" s="23" t="s">
        <v>24</v>
      </c>
      <c r="L5800" s="23">
        <v>1</v>
      </c>
      <c r="M5800" s="23">
        <v>284.02999999999997</v>
      </c>
      <c r="N5800" s="23">
        <v>5</v>
      </c>
      <c r="O5800" s="23">
        <v>12</v>
      </c>
      <c r="P5800" s="23" t="s">
        <v>33</v>
      </c>
      <c r="Q5800" s="23" t="s">
        <v>34</v>
      </c>
      <c r="R5800" s="23">
        <f t="shared" si="450"/>
        <v>1</v>
      </c>
      <c r="S5800" s="23" t="str">
        <f t="shared" si="451"/>
        <v>ORD105799_20250629_CUST02598_MED023</v>
      </c>
      <c r="T5800" s="23">
        <f t="shared" si="452"/>
        <v>1</v>
      </c>
      <c r="U5800" s="6">
        <f t="shared" si="453"/>
        <v>284.02999999999997</v>
      </c>
      <c r="V5800" s="6">
        <f>tbl_Raw_Data[[#This Row],[Discount_Pct]]*tbl_Raw_Data[[#This Row],[Gross_Amount]]/100</f>
        <v>14.201499999999999</v>
      </c>
      <c r="W5800" s="6">
        <f>tbl_Raw_Data[[#This Row],[Gross_Amount]]-tbl_Raw_Data[[#This Row],[Discount_Amount]]</f>
        <v>269.82849999999996</v>
      </c>
      <c r="X5800" s="6">
        <f>tbl_Raw_Data[[#This Row],[Net_Amount_Before_Tax]]*tbl_Raw_Data[[#This Row],[Tax_Pct]]/100</f>
        <v>32.379419999999996</v>
      </c>
      <c r="Y5800" s="6">
        <f>tbl_Raw_Data[[#This Row],[Net_Amount_Before_Tax]]+tbl_Raw_Data[[#This Row],[Tax_Amount]]</f>
        <v>302.20791999999994</v>
      </c>
      <c r="Z5800" s="6">
        <f t="shared" si="454"/>
        <v>2</v>
      </c>
    </row>
    <row r="5801" spans="1:26" x14ac:dyDescent="0.3">
      <c r="A5801" s="23" t="s">
        <v>7912</v>
      </c>
      <c r="B5801" s="34">
        <v>45755</v>
      </c>
      <c r="C5801" s="23" t="s">
        <v>7913</v>
      </c>
      <c r="D5801" s="23" t="s">
        <v>46</v>
      </c>
      <c r="E5801" s="23" t="s">
        <v>47</v>
      </c>
      <c r="F5801" s="23">
        <v>411014</v>
      </c>
      <c r="G5801" s="23" t="s">
        <v>160</v>
      </c>
      <c r="H5801" s="23" t="s">
        <v>161</v>
      </c>
      <c r="I5801" s="23" t="s">
        <v>50</v>
      </c>
      <c r="J5801" s="23" t="s">
        <v>23</v>
      </c>
      <c r="K5801" s="23" t="s">
        <v>24</v>
      </c>
      <c r="L5801" s="23">
        <v>1</v>
      </c>
      <c r="M5801" s="23">
        <v>162.44</v>
      </c>
      <c r="N5801" s="23">
        <v>10</v>
      </c>
      <c r="O5801" s="23">
        <v>12</v>
      </c>
      <c r="P5801" s="23" t="s">
        <v>65</v>
      </c>
      <c r="Q5801" s="23" t="s">
        <v>34</v>
      </c>
      <c r="R5801" s="23">
        <f t="shared" si="450"/>
        <v>1</v>
      </c>
      <c r="S5801" s="23" t="str">
        <f t="shared" si="451"/>
        <v>ORD105800_20250408_CUST01128_MED014</v>
      </c>
      <c r="T5801" s="23">
        <f t="shared" si="452"/>
        <v>1</v>
      </c>
      <c r="U5801" s="6">
        <f t="shared" si="453"/>
        <v>162.44</v>
      </c>
      <c r="V5801" s="6">
        <f>tbl_Raw_Data[[#This Row],[Discount_Pct]]*tbl_Raw_Data[[#This Row],[Gross_Amount]]/100</f>
        <v>16.244</v>
      </c>
      <c r="W5801" s="6">
        <f>tbl_Raw_Data[[#This Row],[Gross_Amount]]-tbl_Raw_Data[[#This Row],[Discount_Amount]]</f>
        <v>146.196</v>
      </c>
      <c r="X5801" s="6">
        <f>tbl_Raw_Data[[#This Row],[Net_Amount_Before_Tax]]*tbl_Raw_Data[[#This Row],[Tax_Pct]]/100</f>
        <v>17.543519999999997</v>
      </c>
      <c r="Y5801" s="6">
        <f>tbl_Raw_Data[[#This Row],[Net_Amount_Before_Tax]]+tbl_Raw_Data[[#This Row],[Tax_Amount]]</f>
        <v>163.73952</v>
      </c>
      <c r="Z5801" s="6">
        <f t="shared" si="454"/>
        <v>1</v>
      </c>
    </row>
    <row r="5802" spans="1:26" x14ac:dyDescent="0.3">
      <c r="A5802" s="23" t="s">
        <v>7914</v>
      </c>
      <c r="B5802" s="34">
        <v>45486</v>
      </c>
      <c r="C5802" s="23" t="s">
        <v>1538</v>
      </c>
      <c r="D5802" s="23" t="s">
        <v>142</v>
      </c>
      <c r="E5802" s="23" t="s">
        <v>81</v>
      </c>
      <c r="F5802" s="23">
        <v>380054</v>
      </c>
      <c r="G5802" s="23" t="s">
        <v>111</v>
      </c>
      <c r="H5802" s="23" t="s">
        <v>112</v>
      </c>
      <c r="I5802" s="23" t="s">
        <v>113</v>
      </c>
      <c r="J5802" s="23" t="s">
        <v>114</v>
      </c>
      <c r="K5802" s="23" t="s">
        <v>24</v>
      </c>
      <c r="L5802" s="23">
        <v>2</v>
      </c>
      <c r="M5802" s="23">
        <v>89.51</v>
      </c>
      <c r="N5802" s="23">
        <v>5</v>
      </c>
      <c r="O5802" s="23">
        <v>5</v>
      </c>
      <c r="P5802" s="23" t="s">
        <v>43</v>
      </c>
      <c r="Q5802" s="23" t="s">
        <v>90</v>
      </c>
      <c r="R5802" s="23">
        <f t="shared" si="450"/>
        <v>1</v>
      </c>
      <c r="S5802" s="23" t="str">
        <f t="shared" si="451"/>
        <v>ORD105801_20240713_CUST00930_MED027</v>
      </c>
      <c r="T5802" s="23">
        <f t="shared" si="452"/>
        <v>1</v>
      </c>
      <c r="U5802" s="6">
        <f t="shared" si="453"/>
        <v>179.02</v>
      </c>
      <c r="V5802" s="6">
        <f>tbl_Raw_Data[[#This Row],[Discount_Pct]]*tbl_Raw_Data[[#This Row],[Gross_Amount]]/100</f>
        <v>8.9510000000000005</v>
      </c>
      <c r="W5802" s="6">
        <f>tbl_Raw_Data[[#This Row],[Gross_Amount]]-tbl_Raw_Data[[#This Row],[Discount_Amount]]</f>
        <v>170.06900000000002</v>
      </c>
      <c r="X5802" s="6">
        <f>tbl_Raw_Data[[#This Row],[Net_Amount_Before_Tax]]*tbl_Raw_Data[[#This Row],[Tax_Pct]]/100</f>
        <v>8.5034500000000008</v>
      </c>
      <c r="Y5802" s="6">
        <f>tbl_Raw_Data[[#This Row],[Net_Amount_Before_Tax]]+tbl_Raw_Data[[#This Row],[Tax_Amount]]</f>
        <v>178.57245</v>
      </c>
      <c r="Z5802" s="6">
        <f t="shared" si="454"/>
        <v>3</v>
      </c>
    </row>
    <row r="5803" spans="1:26" x14ac:dyDescent="0.3">
      <c r="A5803" s="23" t="s">
        <v>7914</v>
      </c>
      <c r="B5803" s="34">
        <v>45392</v>
      </c>
      <c r="C5803" s="23" t="s">
        <v>600</v>
      </c>
      <c r="D5803" s="23" t="s">
        <v>130</v>
      </c>
      <c r="E5803" s="23" t="s">
        <v>131</v>
      </c>
      <c r="F5803" s="23">
        <v>700029</v>
      </c>
      <c r="G5803" s="23" t="s">
        <v>74</v>
      </c>
      <c r="H5803" s="23" t="s">
        <v>75</v>
      </c>
      <c r="I5803" s="23" t="s">
        <v>76</v>
      </c>
      <c r="J5803" s="23" t="s">
        <v>77</v>
      </c>
      <c r="K5803" s="23" t="s">
        <v>57</v>
      </c>
      <c r="L5803" s="23">
        <v>1</v>
      </c>
      <c r="M5803" s="23">
        <v>55.57</v>
      </c>
      <c r="N5803" s="23">
        <v>15</v>
      </c>
      <c r="O5803" s="23">
        <v>12</v>
      </c>
      <c r="P5803" s="23" t="s">
        <v>89</v>
      </c>
      <c r="Q5803" s="23" t="s">
        <v>34</v>
      </c>
      <c r="R5803" s="23">
        <f t="shared" si="450"/>
        <v>1</v>
      </c>
      <c r="S5803" s="23" t="str">
        <f t="shared" si="451"/>
        <v>ORD105801_20240410_CUST01197_MED008</v>
      </c>
      <c r="T5803" s="23">
        <f t="shared" si="452"/>
        <v>1</v>
      </c>
      <c r="U5803" s="6">
        <f t="shared" si="453"/>
        <v>55.57</v>
      </c>
      <c r="V5803" s="6">
        <f>tbl_Raw_Data[[#This Row],[Discount_Pct]]*tbl_Raw_Data[[#This Row],[Gross_Amount]]/100</f>
        <v>8.3354999999999997</v>
      </c>
      <c r="W5803" s="6">
        <f>tbl_Raw_Data[[#This Row],[Gross_Amount]]-tbl_Raw_Data[[#This Row],[Discount_Amount]]</f>
        <v>47.234499999999997</v>
      </c>
      <c r="X5803" s="6">
        <f>tbl_Raw_Data[[#This Row],[Net_Amount_Before_Tax]]*tbl_Raw_Data[[#This Row],[Tax_Pct]]/100</f>
        <v>5.6681399999999993</v>
      </c>
      <c r="Y5803" s="6">
        <f>tbl_Raw_Data[[#This Row],[Net_Amount_Before_Tax]]+tbl_Raw_Data[[#This Row],[Tax_Amount]]</f>
        <v>52.902639999999998</v>
      </c>
      <c r="Z5803" s="6">
        <f t="shared" si="454"/>
        <v>6</v>
      </c>
    </row>
    <row r="5804" spans="1:26" x14ac:dyDescent="0.3">
      <c r="A5804" s="23" t="s">
        <v>7915</v>
      </c>
      <c r="B5804" s="34">
        <v>45555</v>
      </c>
      <c r="C5804" s="23" t="s">
        <v>1269</v>
      </c>
      <c r="D5804" s="23" t="s">
        <v>183</v>
      </c>
      <c r="E5804" s="23" t="s">
        <v>184</v>
      </c>
      <c r="F5804" s="23">
        <v>122002</v>
      </c>
      <c r="G5804" s="23" t="s">
        <v>256</v>
      </c>
      <c r="H5804" s="23" t="s">
        <v>257</v>
      </c>
      <c r="I5804" s="23" t="s">
        <v>22</v>
      </c>
      <c r="J5804" s="23" t="s">
        <v>258</v>
      </c>
      <c r="K5804" s="23" t="s">
        <v>57</v>
      </c>
      <c r="L5804" s="23">
        <v>4</v>
      </c>
      <c r="M5804" s="23">
        <v>73.400000000000006</v>
      </c>
      <c r="N5804" s="23">
        <v>5</v>
      </c>
      <c r="O5804" s="23">
        <v>5</v>
      </c>
      <c r="P5804" s="23" t="s">
        <v>25</v>
      </c>
      <c r="Q5804" s="23" t="s">
        <v>34</v>
      </c>
      <c r="R5804" s="23">
        <f t="shared" si="450"/>
        <v>1</v>
      </c>
      <c r="S5804" s="23" t="str">
        <f t="shared" si="451"/>
        <v>ORD105803_20240920_CUST00704_MED025</v>
      </c>
      <c r="T5804" s="23">
        <f t="shared" si="452"/>
        <v>1</v>
      </c>
      <c r="U5804" s="6">
        <f t="shared" si="453"/>
        <v>293.60000000000002</v>
      </c>
      <c r="V5804" s="6">
        <f>tbl_Raw_Data[[#This Row],[Discount_Pct]]*tbl_Raw_Data[[#This Row],[Gross_Amount]]/100</f>
        <v>14.68</v>
      </c>
      <c r="W5804" s="6">
        <f>tbl_Raw_Data[[#This Row],[Gross_Amount]]-tbl_Raw_Data[[#This Row],[Discount_Amount]]</f>
        <v>278.92</v>
      </c>
      <c r="X5804" s="6">
        <f>tbl_Raw_Data[[#This Row],[Net_Amount_Before_Tax]]*tbl_Raw_Data[[#This Row],[Tax_Pct]]/100</f>
        <v>13.946000000000002</v>
      </c>
      <c r="Y5804" s="6">
        <f>tbl_Raw_Data[[#This Row],[Net_Amount_Before_Tax]]+tbl_Raw_Data[[#This Row],[Tax_Amount]]</f>
        <v>292.86600000000004</v>
      </c>
      <c r="Z5804" s="6">
        <f t="shared" si="454"/>
        <v>4</v>
      </c>
    </row>
    <row r="5805" spans="1:26" x14ac:dyDescent="0.3">
      <c r="A5805" s="23" t="s">
        <v>7916</v>
      </c>
      <c r="B5805" s="34">
        <v>45659</v>
      </c>
      <c r="C5805" s="23" t="s">
        <v>71</v>
      </c>
      <c r="D5805" s="23" t="s">
        <v>46</v>
      </c>
      <c r="E5805" s="23" t="s">
        <v>47</v>
      </c>
      <c r="F5805" s="23">
        <v>411045</v>
      </c>
      <c r="G5805" s="23" t="s">
        <v>145</v>
      </c>
      <c r="H5805" s="23" t="s">
        <v>146</v>
      </c>
      <c r="I5805" s="23" t="s">
        <v>147</v>
      </c>
      <c r="J5805" s="23" t="s">
        <v>148</v>
      </c>
      <c r="K5805" s="23" t="s">
        <v>24</v>
      </c>
      <c r="L5805" s="23">
        <v>1</v>
      </c>
      <c r="M5805" s="23">
        <v>99.89</v>
      </c>
      <c r="N5805" s="23">
        <v>5</v>
      </c>
      <c r="O5805" s="23">
        <v>5</v>
      </c>
      <c r="P5805" s="23" t="s">
        <v>33</v>
      </c>
      <c r="Q5805" s="23" t="s">
        <v>90</v>
      </c>
      <c r="R5805" s="23">
        <f t="shared" si="450"/>
        <v>1</v>
      </c>
      <c r="S5805" s="23" t="str">
        <f t="shared" si="451"/>
        <v>ORD105804_20250102_CUST02819_MED016</v>
      </c>
      <c r="T5805" s="23">
        <f t="shared" si="452"/>
        <v>1</v>
      </c>
      <c r="U5805" s="6">
        <f t="shared" si="453"/>
        <v>99.89</v>
      </c>
      <c r="V5805" s="6">
        <f>tbl_Raw_Data[[#This Row],[Discount_Pct]]*tbl_Raw_Data[[#This Row],[Gross_Amount]]/100</f>
        <v>4.9944999999999995</v>
      </c>
      <c r="W5805" s="6">
        <f>tbl_Raw_Data[[#This Row],[Gross_Amount]]-tbl_Raw_Data[[#This Row],[Discount_Amount]]</f>
        <v>94.895499999999998</v>
      </c>
      <c r="X5805" s="6">
        <f>tbl_Raw_Data[[#This Row],[Net_Amount_Before_Tax]]*tbl_Raw_Data[[#This Row],[Tax_Pct]]/100</f>
        <v>4.7447749999999997</v>
      </c>
      <c r="Y5805" s="6">
        <f>tbl_Raw_Data[[#This Row],[Net_Amount_Before_Tax]]+tbl_Raw_Data[[#This Row],[Tax_Amount]]</f>
        <v>99.640275000000003</v>
      </c>
      <c r="Z5805" s="6">
        <f t="shared" si="454"/>
        <v>3</v>
      </c>
    </row>
    <row r="5806" spans="1:26" x14ac:dyDescent="0.3">
      <c r="A5806" s="23" t="s">
        <v>7917</v>
      </c>
      <c r="B5806" s="34">
        <v>45439</v>
      </c>
      <c r="C5806" s="23" t="s">
        <v>7901</v>
      </c>
      <c r="D5806" s="23" t="s">
        <v>130</v>
      </c>
      <c r="E5806" s="23" t="s">
        <v>131</v>
      </c>
      <c r="F5806" s="23">
        <v>700102</v>
      </c>
      <c r="G5806" s="23" t="s">
        <v>39</v>
      </c>
      <c r="H5806" s="23" t="s">
        <v>40</v>
      </c>
      <c r="I5806" s="23" t="s">
        <v>41</v>
      </c>
      <c r="J5806" s="23" t="s">
        <v>42</v>
      </c>
      <c r="K5806" s="23" t="s">
        <v>24</v>
      </c>
      <c r="L5806" s="23">
        <v>2</v>
      </c>
      <c r="M5806" s="23">
        <v>28.81</v>
      </c>
      <c r="N5806" s="23">
        <v>0</v>
      </c>
      <c r="O5806" s="23">
        <v>12</v>
      </c>
      <c r="P5806" s="23" t="s">
        <v>33</v>
      </c>
      <c r="Q5806" s="23" t="s">
        <v>34</v>
      </c>
      <c r="R5806" s="23">
        <f t="shared" si="450"/>
        <v>1</v>
      </c>
      <c r="S5806" s="23" t="str">
        <f t="shared" si="451"/>
        <v>ORD105805_20240527_CUST00408_MED001</v>
      </c>
      <c r="T5806" s="23">
        <f t="shared" si="452"/>
        <v>1</v>
      </c>
      <c r="U5806" s="6">
        <f t="shared" si="453"/>
        <v>57.62</v>
      </c>
      <c r="V5806" s="6">
        <f>tbl_Raw_Data[[#This Row],[Discount_Pct]]*tbl_Raw_Data[[#This Row],[Gross_Amount]]/100</f>
        <v>0</v>
      </c>
      <c r="W5806" s="6">
        <f>tbl_Raw_Data[[#This Row],[Gross_Amount]]-tbl_Raw_Data[[#This Row],[Discount_Amount]]</f>
        <v>57.62</v>
      </c>
      <c r="X5806" s="6">
        <f>tbl_Raw_Data[[#This Row],[Net_Amount_Before_Tax]]*tbl_Raw_Data[[#This Row],[Tax_Pct]]/100</f>
        <v>6.9143999999999997</v>
      </c>
      <c r="Y5806" s="6">
        <f>tbl_Raw_Data[[#This Row],[Net_Amount_Before_Tax]]+tbl_Raw_Data[[#This Row],[Tax_Amount]]</f>
        <v>64.534399999999991</v>
      </c>
      <c r="Z5806" s="6">
        <f t="shared" si="454"/>
        <v>2</v>
      </c>
    </row>
    <row r="5807" spans="1:26" x14ac:dyDescent="0.3">
      <c r="A5807" s="23" t="s">
        <v>7918</v>
      </c>
      <c r="B5807" s="34">
        <v>45924</v>
      </c>
      <c r="C5807" s="23" t="s">
        <v>725</v>
      </c>
      <c r="D5807" s="23" t="s">
        <v>183</v>
      </c>
      <c r="E5807" s="23" t="s">
        <v>184</v>
      </c>
      <c r="F5807" s="23">
        <v>122016</v>
      </c>
      <c r="G5807" s="23" t="s">
        <v>111</v>
      </c>
      <c r="H5807" s="23" t="s">
        <v>112</v>
      </c>
      <c r="I5807" s="23" t="s">
        <v>113</v>
      </c>
      <c r="J5807" s="23" t="s">
        <v>114</v>
      </c>
      <c r="K5807" s="23" t="s">
        <v>24</v>
      </c>
      <c r="L5807" s="23">
        <v>2</v>
      </c>
      <c r="M5807" s="23">
        <v>88.82</v>
      </c>
      <c r="N5807" s="23">
        <v>15</v>
      </c>
      <c r="O5807" s="23">
        <v>12</v>
      </c>
      <c r="P5807" s="23" t="s">
        <v>65</v>
      </c>
      <c r="Q5807" s="23" t="s">
        <v>90</v>
      </c>
      <c r="R5807" s="23">
        <f t="shared" si="450"/>
        <v>1</v>
      </c>
      <c r="S5807" s="23" t="str">
        <f t="shared" si="451"/>
        <v>ORD105806_20250924_CUST00868_MED027</v>
      </c>
      <c r="T5807" s="23">
        <f t="shared" si="452"/>
        <v>1</v>
      </c>
      <c r="U5807" s="6">
        <f t="shared" si="453"/>
        <v>177.64</v>
      </c>
      <c r="V5807" s="6">
        <f>tbl_Raw_Data[[#This Row],[Discount_Pct]]*tbl_Raw_Data[[#This Row],[Gross_Amount]]/100</f>
        <v>26.646000000000001</v>
      </c>
      <c r="W5807" s="6">
        <f>tbl_Raw_Data[[#This Row],[Gross_Amount]]-tbl_Raw_Data[[#This Row],[Discount_Amount]]</f>
        <v>150.99399999999997</v>
      </c>
      <c r="X5807" s="6">
        <f>tbl_Raw_Data[[#This Row],[Net_Amount_Before_Tax]]*tbl_Raw_Data[[#This Row],[Tax_Pct]]/100</f>
        <v>18.119279999999996</v>
      </c>
      <c r="Y5807" s="6">
        <f>tbl_Raw_Data[[#This Row],[Net_Amount_Before_Tax]]+tbl_Raw_Data[[#This Row],[Tax_Amount]]</f>
        <v>169.11327999999997</v>
      </c>
      <c r="Z5807" s="6">
        <f t="shared" si="454"/>
        <v>2</v>
      </c>
    </row>
    <row r="5808" spans="1:26" x14ac:dyDescent="0.3">
      <c r="A5808" s="23" t="s">
        <v>7919</v>
      </c>
      <c r="B5808" s="34">
        <v>45905</v>
      </c>
      <c r="C5808" s="23" t="s">
        <v>435</v>
      </c>
      <c r="D5808" s="23" t="s">
        <v>46</v>
      </c>
      <c r="E5808" s="23" t="s">
        <v>47</v>
      </c>
      <c r="F5808" s="23">
        <v>411014</v>
      </c>
      <c r="G5808" s="23" t="s">
        <v>74</v>
      </c>
      <c r="H5808" s="23" t="s">
        <v>75</v>
      </c>
      <c r="I5808" s="23" t="s">
        <v>76</v>
      </c>
      <c r="J5808" s="23" t="s">
        <v>77</v>
      </c>
      <c r="K5808" s="23" t="s">
        <v>57</v>
      </c>
      <c r="L5808" s="23">
        <v>2</v>
      </c>
      <c r="M5808" s="23">
        <v>68.099999999999994</v>
      </c>
      <c r="N5808" s="23">
        <v>5</v>
      </c>
      <c r="O5808" s="23">
        <v>12</v>
      </c>
      <c r="P5808" s="23" t="s">
        <v>25</v>
      </c>
      <c r="Q5808" s="23" t="s">
        <v>44</v>
      </c>
      <c r="R5808" s="23">
        <f t="shared" si="450"/>
        <v>1</v>
      </c>
      <c r="S5808" s="23" t="str">
        <f t="shared" si="451"/>
        <v>ORD105807_20250905_CUST00805_MED008</v>
      </c>
      <c r="T5808" s="23">
        <f t="shared" si="452"/>
        <v>1</v>
      </c>
      <c r="U5808" s="6">
        <f t="shared" si="453"/>
        <v>136.19999999999999</v>
      </c>
      <c r="V5808" s="6">
        <f>tbl_Raw_Data[[#This Row],[Discount_Pct]]*tbl_Raw_Data[[#This Row],[Gross_Amount]]/100</f>
        <v>6.81</v>
      </c>
      <c r="W5808" s="6">
        <f>tbl_Raw_Data[[#This Row],[Gross_Amount]]-tbl_Raw_Data[[#This Row],[Discount_Amount]]</f>
        <v>129.38999999999999</v>
      </c>
      <c r="X5808" s="6">
        <f>tbl_Raw_Data[[#This Row],[Net_Amount_Before_Tax]]*tbl_Raw_Data[[#This Row],[Tax_Pct]]/100</f>
        <v>15.526799999999998</v>
      </c>
      <c r="Y5808" s="6">
        <f>tbl_Raw_Data[[#This Row],[Net_Amount_Before_Tax]]+tbl_Raw_Data[[#This Row],[Tax_Amount]]</f>
        <v>144.91679999999999</v>
      </c>
      <c r="Z5808" s="6">
        <f t="shared" si="454"/>
        <v>2</v>
      </c>
    </row>
    <row r="5809" spans="1:26" x14ac:dyDescent="0.3">
      <c r="A5809" s="23" t="s">
        <v>7920</v>
      </c>
      <c r="B5809" s="34">
        <v>46013</v>
      </c>
      <c r="C5809" s="23" t="s">
        <v>7921</v>
      </c>
      <c r="D5809" s="23" t="s">
        <v>130</v>
      </c>
      <c r="E5809" s="23" t="s">
        <v>131</v>
      </c>
      <c r="F5809" s="23">
        <v>700102</v>
      </c>
      <c r="G5809" s="23" t="s">
        <v>107</v>
      </c>
      <c r="H5809" s="23" t="s">
        <v>108</v>
      </c>
      <c r="I5809" s="23" t="s">
        <v>63</v>
      </c>
      <c r="J5809" s="23" t="s">
        <v>42</v>
      </c>
      <c r="K5809" s="23" t="s">
        <v>57</v>
      </c>
      <c r="L5809" s="23">
        <v>3</v>
      </c>
      <c r="M5809" s="23">
        <v>95.26</v>
      </c>
      <c r="N5809" s="23">
        <v>0</v>
      </c>
      <c r="O5809" s="23">
        <v>12</v>
      </c>
      <c r="P5809" s="23" t="s">
        <v>89</v>
      </c>
      <c r="Q5809" s="23" t="s">
        <v>34</v>
      </c>
      <c r="R5809" s="23">
        <f t="shared" si="450"/>
        <v>1</v>
      </c>
      <c r="S5809" s="23" t="str">
        <f t="shared" si="451"/>
        <v>ORD105808_20251222_CUST03289_MED005</v>
      </c>
      <c r="T5809" s="23">
        <f t="shared" si="452"/>
        <v>1</v>
      </c>
      <c r="U5809" s="6">
        <f t="shared" si="453"/>
        <v>285.78000000000003</v>
      </c>
      <c r="V5809" s="6">
        <f>tbl_Raw_Data[[#This Row],[Discount_Pct]]*tbl_Raw_Data[[#This Row],[Gross_Amount]]/100</f>
        <v>0</v>
      </c>
      <c r="W5809" s="6">
        <f>tbl_Raw_Data[[#This Row],[Gross_Amount]]-tbl_Raw_Data[[#This Row],[Discount_Amount]]</f>
        <v>285.78000000000003</v>
      </c>
      <c r="X5809" s="6">
        <f>tbl_Raw_Data[[#This Row],[Net_Amount_Before_Tax]]*tbl_Raw_Data[[#This Row],[Tax_Pct]]/100</f>
        <v>34.293600000000005</v>
      </c>
      <c r="Y5809" s="6">
        <f>tbl_Raw_Data[[#This Row],[Net_Amount_Before_Tax]]+tbl_Raw_Data[[#This Row],[Tax_Amount]]</f>
        <v>320.07360000000006</v>
      </c>
      <c r="Z5809" s="6">
        <f t="shared" si="454"/>
        <v>1</v>
      </c>
    </row>
    <row r="5810" spans="1:26" x14ac:dyDescent="0.3">
      <c r="A5810" s="23" t="s">
        <v>7922</v>
      </c>
      <c r="B5810" s="34">
        <v>45781</v>
      </c>
      <c r="C5810" s="23" t="s">
        <v>4013</v>
      </c>
      <c r="D5810" s="23" t="s">
        <v>159</v>
      </c>
      <c r="E5810" s="23" t="s">
        <v>47</v>
      </c>
      <c r="F5810" s="23">
        <v>400050</v>
      </c>
      <c r="G5810" s="23" t="s">
        <v>132</v>
      </c>
      <c r="H5810" s="23" t="s">
        <v>133</v>
      </c>
      <c r="I5810" s="23" t="s">
        <v>134</v>
      </c>
      <c r="J5810" s="23" t="s">
        <v>135</v>
      </c>
      <c r="K5810" s="23" t="s">
        <v>57</v>
      </c>
      <c r="L5810" s="23">
        <v>2</v>
      </c>
      <c r="M5810" s="23">
        <v>77.81</v>
      </c>
      <c r="N5810" s="23">
        <v>5</v>
      </c>
      <c r="O5810" s="23">
        <v>12</v>
      </c>
      <c r="P5810" s="23" t="s">
        <v>43</v>
      </c>
      <c r="Q5810" s="23" t="s">
        <v>34</v>
      </c>
      <c r="R5810" s="23">
        <f t="shared" si="450"/>
        <v>1</v>
      </c>
      <c r="S5810" s="23" t="str">
        <f t="shared" si="451"/>
        <v>ORD105809_20250504_CUST00252_MED007</v>
      </c>
      <c r="T5810" s="23">
        <f t="shared" si="452"/>
        <v>1</v>
      </c>
      <c r="U5810" s="6">
        <f t="shared" si="453"/>
        <v>155.62</v>
      </c>
      <c r="V5810" s="6">
        <f>tbl_Raw_Data[[#This Row],[Discount_Pct]]*tbl_Raw_Data[[#This Row],[Gross_Amount]]/100</f>
        <v>7.7810000000000006</v>
      </c>
      <c r="W5810" s="6">
        <f>tbl_Raw_Data[[#This Row],[Gross_Amount]]-tbl_Raw_Data[[#This Row],[Discount_Amount]]</f>
        <v>147.839</v>
      </c>
      <c r="X5810" s="6">
        <f>tbl_Raw_Data[[#This Row],[Net_Amount_Before_Tax]]*tbl_Raw_Data[[#This Row],[Tax_Pct]]/100</f>
        <v>17.740680000000001</v>
      </c>
      <c r="Y5810" s="6">
        <f>tbl_Raw_Data[[#This Row],[Net_Amount_Before_Tax]]+tbl_Raw_Data[[#This Row],[Tax_Amount]]</f>
        <v>165.57968</v>
      </c>
      <c r="Z5810" s="6">
        <f t="shared" si="454"/>
        <v>2</v>
      </c>
    </row>
    <row r="5811" spans="1:26" x14ac:dyDescent="0.3">
      <c r="A5811" s="23" t="s">
        <v>7922</v>
      </c>
      <c r="B5811" s="34">
        <v>45950</v>
      </c>
      <c r="C5811" s="23" t="s">
        <v>3633</v>
      </c>
      <c r="D5811" s="23" t="s">
        <v>52</v>
      </c>
      <c r="E5811" s="23" t="s">
        <v>52</v>
      </c>
      <c r="F5811" s="23">
        <v>160019</v>
      </c>
      <c r="G5811" s="23" t="s">
        <v>256</v>
      </c>
      <c r="H5811" s="23" t="s">
        <v>257</v>
      </c>
      <c r="I5811" s="23" t="s">
        <v>22</v>
      </c>
      <c r="J5811" s="23" t="s">
        <v>258</v>
      </c>
      <c r="K5811" s="23" t="s">
        <v>57</v>
      </c>
      <c r="L5811" s="23">
        <v>4</v>
      </c>
      <c r="M5811" s="23">
        <v>74.540000000000006</v>
      </c>
      <c r="N5811" s="23">
        <v>5</v>
      </c>
      <c r="O5811" s="23">
        <v>5</v>
      </c>
      <c r="P5811" s="23" t="s">
        <v>65</v>
      </c>
      <c r="Q5811" s="23" t="s">
        <v>90</v>
      </c>
      <c r="R5811" s="23">
        <f t="shared" si="450"/>
        <v>1</v>
      </c>
      <c r="S5811" s="23" t="str">
        <f t="shared" si="451"/>
        <v>ORD105809_20251020_CUST01875_MED025</v>
      </c>
      <c r="T5811" s="23">
        <f t="shared" si="452"/>
        <v>1</v>
      </c>
      <c r="U5811" s="6">
        <f t="shared" si="453"/>
        <v>298.16000000000003</v>
      </c>
      <c r="V5811" s="6">
        <f>tbl_Raw_Data[[#This Row],[Discount_Pct]]*tbl_Raw_Data[[#This Row],[Gross_Amount]]/100</f>
        <v>14.908000000000001</v>
      </c>
      <c r="W5811" s="6">
        <f>tbl_Raw_Data[[#This Row],[Gross_Amount]]-tbl_Raw_Data[[#This Row],[Discount_Amount]]</f>
        <v>283.25200000000001</v>
      </c>
      <c r="X5811" s="6">
        <f>tbl_Raw_Data[[#This Row],[Net_Amount_Before_Tax]]*tbl_Raw_Data[[#This Row],[Tax_Pct]]/100</f>
        <v>14.162599999999999</v>
      </c>
      <c r="Y5811" s="6">
        <f>tbl_Raw_Data[[#This Row],[Net_Amount_Before_Tax]]+tbl_Raw_Data[[#This Row],[Tax_Amount]]</f>
        <v>297.41460000000001</v>
      </c>
      <c r="Z5811" s="6">
        <f t="shared" si="454"/>
        <v>2</v>
      </c>
    </row>
    <row r="5812" spans="1:26" x14ac:dyDescent="0.3">
      <c r="A5812" s="23" t="s">
        <v>7923</v>
      </c>
      <c r="B5812" s="34">
        <v>45474</v>
      </c>
      <c r="C5812" s="23" t="s">
        <v>3682</v>
      </c>
      <c r="D5812" s="23" t="s">
        <v>183</v>
      </c>
      <c r="E5812" s="23" t="s">
        <v>184</v>
      </c>
      <c r="F5812" s="23">
        <v>122016</v>
      </c>
      <c r="G5812" s="23" t="s">
        <v>185</v>
      </c>
      <c r="H5812" s="23" t="s">
        <v>186</v>
      </c>
      <c r="I5812" s="23" t="s">
        <v>76</v>
      </c>
      <c r="J5812" s="23" t="s">
        <v>187</v>
      </c>
      <c r="K5812" s="23" t="s">
        <v>57</v>
      </c>
      <c r="L5812" s="23">
        <v>1</v>
      </c>
      <c r="M5812" s="23">
        <v>98.63</v>
      </c>
      <c r="N5812" s="23">
        <v>20</v>
      </c>
      <c r="O5812" s="23">
        <v>12</v>
      </c>
      <c r="P5812" s="23" t="s">
        <v>89</v>
      </c>
      <c r="Q5812" s="23" t="s">
        <v>90</v>
      </c>
      <c r="R5812" s="23">
        <f t="shared" si="450"/>
        <v>1</v>
      </c>
      <c r="S5812" s="23" t="str">
        <f t="shared" si="451"/>
        <v>ORD105811_20240701_CUST00099_MED009</v>
      </c>
      <c r="T5812" s="23">
        <f t="shared" si="452"/>
        <v>1</v>
      </c>
      <c r="U5812" s="6">
        <f t="shared" si="453"/>
        <v>98.63</v>
      </c>
      <c r="V5812" s="6">
        <f>tbl_Raw_Data[[#This Row],[Discount_Pct]]*tbl_Raw_Data[[#This Row],[Gross_Amount]]/100</f>
        <v>19.725999999999999</v>
      </c>
      <c r="W5812" s="6">
        <f>tbl_Raw_Data[[#This Row],[Gross_Amount]]-tbl_Raw_Data[[#This Row],[Discount_Amount]]</f>
        <v>78.903999999999996</v>
      </c>
      <c r="X5812" s="6">
        <f>tbl_Raw_Data[[#This Row],[Net_Amount_Before_Tax]]*tbl_Raw_Data[[#This Row],[Tax_Pct]]/100</f>
        <v>9.4684799999999996</v>
      </c>
      <c r="Y5812" s="6">
        <f>tbl_Raw_Data[[#This Row],[Net_Amount_Before_Tax]]+tbl_Raw_Data[[#This Row],[Tax_Amount]]</f>
        <v>88.372479999999996</v>
      </c>
      <c r="Z5812" s="6">
        <f t="shared" si="454"/>
        <v>0</v>
      </c>
    </row>
    <row r="5813" spans="1:26" x14ac:dyDescent="0.3">
      <c r="A5813" s="23" t="s">
        <v>7924</v>
      </c>
      <c r="B5813" s="34">
        <v>46004</v>
      </c>
      <c r="C5813" s="23" t="s">
        <v>7925</v>
      </c>
      <c r="D5813" s="23" t="s">
        <v>92</v>
      </c>
      <c r="E5813" s="23" t="s">
        <v>93</v>
      </c>
      <c r="F5813" s="23">
        <v>560066</v>
      </c>
      <c r="G5813" s="23" t="s">
        <v>224</v>
      </c>
      <c r="H5813" s="23" t="s">
        <v>225</v>
      </c>
      <c r="I5813" s="23" t="s">
        <v>147</v>
      </c>
      <c r="J5813" s="23" t="s">
        <v>23</v>
      </c>
      <c r="K5813" s="23" t="s">
        <v>24</v>
      </c>
      <c r="L5813" s="23">
        <v>1</v>
      </c>
      <c r="M5813" s="23">
        <v>52.51</v>
      </c>
      <c r="N5813" s="23">
        <v>5</v>
      </c>
      <c r="O5813" s="23">
        <v>12</v>
      </c>
      <c r="P5813" s="23" t="s">
        <v>58</v>
      </c>
      <c r="Q5813" s="23" t="s">
        <v>34</v>
      </c>
      <c r="R5813" s="23">
        <f t="shared" si="450"/>
        <v>1</v>
      </c>
      <c r="S5813" s="23" t="str">
        <f t="shared" si="451"/>
        <v>ORD105812_20251213_CUST01783_MED015</v>
      </c>
      <c r="T5813" s="23">
        <f t="shared" si="452"/>
        <v>1</v>
      </c>
      <c r="U5813" s="6">
        <f t="shared" si="453"/>
        <v>52.51</v>
      </c>
      <c r="V5813" s="6">
        <f>tbl_Raw_Data[[#This Row],[Discount_Pct]]*tbl_Raw_Data[[#This Row],[Gross_Amount]]/100</f>
        <v>2.6255000000000002</v>
      </c>
      <c r="W5813" s="6">
        <f>tbl_Raw_Data[[#This Row],[Gross_Amount]]-tbl_Raw_Data[[#This Row],[Discount_Amount]]</f>
        <v>49.884499999999996</v>
      </c>
      <c r="X5813" s="6">
        <f>tbl_Raw_Data[[#This Row],[Net_Amount_Before_Tax]]*tbl_Raw_Data[[#This Row],[Tax_Pct]]/100</f>
        <v>5.9861399999999989</v>
      </c>
      <c r="Y5813" s="6">
        <f>tbl_Raw_Data[[#This Row],[Net_Amount_Before_Tax]]+tbl_Raw_Data[[#This Row],[Tax_Amount]]</f>
        <v>55.870639999999995</v>
      </c>
      <c r="Z5813" s="6">
        <f t="shared" si="454"/>
        <v>1</v>
      </c>
    </row>
    <row r="5814" spans="1:26" x14ac:dyDescent="0.3">
      <c r="A5814" s="23" t="s">
        <v>7926</v>
      </c>
      <c r="B5814" s="34">
        <v>45518</v>
      </c>
      <c r="C5814" s="23" t="s">
        <v>2498</v>
      </c>
      <c r="D5814" s="23" t="s">
        <v>19</v>
      </c>
      <c r="E5814" s="23" t="s">
        <v>19</v>
      </c>
      <c r="F5814" s="23">
        <v>110024</v>
      </c>
      <c r="G5814" s="23" t="s">
        <v>224</v>
      </c>
      <c r="H5814" s="23" t="s">
        <v>225</v>
      </c>
      <c r="I5814" s="23" t="s">
        <v>147</v>
      </c>
      <c r="J5814" s="23" t="s">
        <v>23</v>
      </c>
      <c r="K5814" s="23" t="s">
        <v>24</v>
      </c>
      <c r="L5814" s="23">
        <v>2</v>
      </c>
      <c r="M5814" s="23">
        <v>54.53</v>
      </c>
      <c r="N5814" s="23">
        <v>0</v>
      </c>
      <c r="O5814" s="23">
        <v>18</v>
      </c>
      <c r="P5814" s="23" t="s">
        <v>58</v>
      </c>
      <c r="Q5814" s="23" t="s">
        <v>34</v>
      </c>
      <c r="R5814" s="23">
        <f t="shared" si="450"/>
        <v>1</v>
      </c>
      <c r="S5814" s="23" t="str">
        <f t="shared" si="451"/>
        <v>ORD105813_20240814_CUST00159_MED015</v>
      </c>
      <c r="T5814" s="23">
        <f t="shared" si="452"/>
        <v>1</v>
      </c>
      <c r="U5814" s="6">
        <f t="shared" si="453"/>
        <v>109.06</v>
      </c>
      <c r="V5814" s="6">
        <f>tbl_Raw_Data[[#This Row],[Discount_Pct]]*tbl_Raw_Data[[#This Row],[Gross_Amount]]/100</f>
        <v>0</v>
      </c>
      <c r="W5814" s="6">
        <f>tbl_Raw_Data[[#This Row],[Gross_Amount]]-tbl_Raw_Data[[#This Row],[Discount_Amount]]</f>
        <v>109.06</v>
      </c>
      <c r="X5814" s="6">
        <f>tbl_Raw_Data[[#This Row],[Net_Amount_Before_Tax]]*tbl_Raw_Data[[#This Row],[Tax_Pct]]/100</f>
        <v>19.630800000000001</v>
      </c>
      <c r="Y5814" s="6">
        <f>tbl_Raw_Data[[#This Row],[Net_Amount_Before_Tax]]+tbl_Raw_Data[[#This Row],[Tax_Amount]]</f>
        <v>128.6908</v>
      </c>
      <c r="Z5814" s="6">
        <f t="shared" si="454"/>
        <v>3</v>
      </c>
    </row>
    <row r="5815" spans="1:26" x14ac:dyDescent="0.3">
      <c r="A5815" s="23" t="s">
        <v>7927</v>
      </c>
      <c r="B5815" s="34">
        <v>45794</v>
      </c>
      <c r="C5815" s="23" t="s">
        <v>493</v>
      </c>
      <c r="D5815" s="23" t="s">
        <v>28</v>
      </c>
      <c r="E5815" s="23" t="s">
        <v>29</v>
      </c>
      <c r="F5815" s="23">
        <v>500001</v>
      </c>
      <c r="G5815" s="23" t="s">
        <v>229</v>
      </c>
      <c r="H5815" s="23" t="s">
        <v>230</v>
      </c>
      <c r="I5815" s="23" t="s">
        <v>84</v>
      </c>
      <c r="J5815" s="23" t="s">
        <v>140</v>
      </c>
      <c r="K5815" s="23" t="s">
        <v>24</v>
      </c>
      <c r="L5815" s="23">
        <v>2</v>
      </c>
      <c r="M5815" s="23">
        <v>194.81</v>
      </c>
      <c r="N5815" s="23">
        <v>0</v>
      </c>
      <c r="O5815" s="23">
        <v>5</v>
      </c>
      <c r="P5815" s="23" t="s">
        <v>25</v>
      </c>
      <c r="Q5815" s="23" t="s">
        <v>90</v>
      </c>
      <c r="R5815" s="23">
        <f t="shared" si="450"/>
        <v>1</v>
      </c>
      <c r="S5815" s="23" t="str">
        <f t="shared" si="451"/>
        <v>ORD105814_20250517_CUST03092_MED022</v>
      </c>
      <c r="T5815" s="23">
        <f t="shared" si="452"/>
        <v>1</v>
      </c>
      <c r="U5815" s="6">
        <f t="shared" si="453"/>
        <v>389.62</v>
      </c>
      <c r="V5815" s="6">
        <f>tbl_Raw_Data[[#This Row],[Discount_Pct]]*tbl_Raw_Data[[#This Row],[Gross_Amount]]/100</f>
        <v>0</v>
      </c>
      <c r="W5815" s="6">
        <f>tbl_Raw_Data[[#This Row],[Gross_Amount]]-tbl_Raw_Data[[#This Row],[Discount_Amount]]</f>
        <v>389.62</v>
      </c>
      <c r="X5815" s="6">
        <f>tbl_Raw_Data[[#This Row],[Net_Amount_Before_Tax]]*tbl_Raw_Data[[#This Row],[Tax_Pct]]/100</f>
        <v>19.480999999999998</v>
      </c>
      <c r="Y5815" s="6">
        <f>tbl_Raw_Data[[#This Row],[Net_Amount_Before_Tax]]+tbl_Raw_Data[[#This Row],[Tax_Amount]]</f>
        <v>409.101</v>
      </c>
      <c r="Z5815" s="6">
        <f t="shared" si="454"/>
        <v>1</v>
      </c>
    </row>
    <row r="5816" spans="1:26" x14ac:dyDescent="0.3">
      <c r="A5816" s="23" t="s">
        <v>7928</v>
      </c>
      <c r="B5816" s="34">
        <v>45397</v>
      </c>
      <c r="C5816" s="23" t="s">
        <v>3428</v>
      </c>
      <c r="D5816" s="23" t="s">
        <v>130</v>
      </c>
      <c r="E5816" s="23" t="s">
        <v>131</v>
      </c>
      <c r="F5816" s="23">
        <v>700091</v>
      </c>
      <c r="G5816" s="23" t="s">
        <v>107</v>
      </c>
      <c r="H5816" s="23" t="s">
        <v>108</v>
      </c>
      <c r="I5816" s="23" t="s">
        <v>63</v>
      </c>
      <c r="J5816" s="23" t="s">
        <v>42</v>
      </c>
      <c r="K5816" s="23" t="s">
        <v>57</v>
      </c>
      <c r="L5816" s="23">
        <v>1</v>
      </c>
      <c r="M5816" s="23">
        <v>108.42</v>
      </c>
      <c r="N5816" s="23">
        <v>5</v>
      </c>
      <c r="O5816" s="23">
        <v>12</v>
      </c>
      <c r="P5816" s="23" t="s">
        <v>43</v>
      </c>
      <c r="Q5816" s="23" t="s">
        <v>44</v>
      </c>
      <c r="R5816" s="23">
        <f t="shared" si="450"/>
        <v>1</v>
      </c>
      <c r="S5816" s="23" t="str">
        <f t="shared" si="451"/>
        <v>ORD105815_20240415_CUST03039_MED005</v>
      </c>
      <c r="T5816" s="23">
        <f t="shared" si="452"/>
        <v>1</v>
      </c>
      <c r="U5816" s="6">
        <f t="shared" si="453"/>
        <v>108.42</v>
      </c>
      <c r="V5816" s="6">
        <f>tbl_Raw_Data[[#This Row],[Discount_Pct]]*tbl_Raw_Data[[#This Row],[Gross_Amount]]/100</f>
        <v>5.4210000000000003</v>
      </c>
      <c r="W5816" s="6">
        <f>tbl_Raw_Data[[#This Row],[Gross_Amount]]-tbl_Raw_Data[[#This Row],[Discount_Amount]]</f>
        <v>102.999</v>
      </c>
      <c r="X5816" s="6">
        <f>tbl_Raw_Data[[#This Row],[Net_Amount_Before_Tax]]*tbl_Raw_Data[[#This Row],[Tax_Pct]]/100</f>
        <v>12.359879999999999</v>
      </c>
      <c r="Y5816" s="6">
        <f>tbl_Raw_Data[[#This Row],[Net_Amount_Before_Tax]]+tbl_Raw_Data[[#This Row],[Tax_Amount]]</f>
        <v>115.35888</v>
      </c>
      <c r="Z5816" s="6">
        <f t="shared" si="454"/>
        <v>2</v>
      </c>
    </row>
    <row r="5817" spans="1:26" x14ac:dyDescent="0.3">
      <c r="A5817" s="23" t="s">
        <v>7929</v>
      </c>
      <c r="B5817" s="34">
        <v>45411</v>
      </c>
      <c r="C5817" s="23" t="s">
        <v>6617</v>
      </c>
      <c r="D5817" s="23" t="s">
        <v>46</v>
      </c>
      <c r="E5817" s="23" t="s">
        <v>47</v>
      </c>
      <c r="F5817" s="23">
        <v>411038</v>
      </c>
      <c r="G5817" s="23" t="s">
        <v>48</v>
      </c>
      <c r="H5817" s="23" t="s">
        <v>49</v>
      </c>
      <c r="I5817" s="23" t="s">
        <v>50</v>
      </c>
      <c r="J5817" s="23" t="s">
        <v>23</v>
      </c>
      <c r="K5817" s="23" t="s">
        <v>24</v>
      </c>
      <c r="L5817" s="23">
        <v>2</v>
      </c>
      <c r="M5817" s="23">
        <v>120.93</v>
      </c>
      <c r="N5817" s="23">
        <v>10</v>
      </c>
      <c r="O5817" s="23">
        <v>5</v>
      </c>
      <c r="P5817" s="23" t="s">
        <v>65</v>
      </c>
      <c r="Q5817" s="23" t="s">
        <v>26</v>
      </c>
      <c r="R5817" s="23">
        <f t="shared" si="450"/>
        <v>1</v>
      </c>
      <c r="S5817" s="23" t="str">
        <f t="shared" si="451"/>
        <v>ORD105816_20240429_CUST00197_MED028</v>
      </c>
      <c r="T5817" s="23">
        <f t="shared" si="452"/>
        <v>1</v>
      </c>
      <c r="U5817" s="6">
        <f t="shared" si="453"/>
        <v>241.86</v>
      </c>
      <c r="V5817" s="6">
        <f>tbl_Raw_Data[[#This Row],[Discount_Pct]]*tbl_Raw_Data[[#This Row],[Gross_Amount]]/100</f>
        <v>24.186000000000003</v>
      </c>
      <c r="W5817" s="6">
        <f>tbl_Raw_Data[[#This Row],[Gross_Amount]]-tbl_Raw_Data[[#This Row],[Discount_Amount]]</f>
        <v>217.67400000000001</v>
      </c>
      <c r="X5817" s="6">
        <f>tbl_Raw_Data[[#This Row],[Net_Amount_Before_Tax]]*tbl_Raw_Data[[#This Row],[Tax_Pct]]/100</f>
        <v>10.883700000000001</v>
      </c>
      <c r="Y5817" s="6">
        <f>tbl_Raw_Data[[#This Row],[Net_Amount_Before_Tax]]+tbl_Raw_Data[[#This Row],[Tax_Amount]]</f>
        <v>228.55770000000001</v>
      </c>
      <c r="Z5817" s="6">
        <f t="shared" si="454"/>
        <v>1</v>
      </c>
    </row>
    <row r="5818" spans="1:26" x14ac:dyDescent="0.3">
      <c r="A5818" s="23" t="s">
        <v>7930</v>
      </c>
      <c r="B5818" s="34">
        <v>45294</v>
      </c>
      <c r="C5818" s="23" t="s">
        <v>1067</v>
      </c>
      <c r="D5818" s="23" t="s">
        <v>123</v>
      </c>
      <c r="E5818" s="23" t="s">
        <v>101</v>
      </c>
      <c r="F5818" s="23">
        <v>226024</v>
      </c>
      <c r="G5818" s="23" t="s">
        <v>119</v>
      </c>
      <c r="H5818" s="23" t="s">
        <v>120</v>
      </c>
      <c r="I5818" s="23" t="s">
        <v>32</v>
      </c>
      <c r="J5818" s="23" t="s">
        <v>64</v>
      </c>
      <c r="K5818" s="23" t="s">
        <v>57</v>
      </c>
      <c r="L5818" s="23">
        <v>2</v>
      </c>
      <c r="M5818" s="23">
        <v>74.38</v>
      </c>
      <c r="N5818" s="23">
        <v>5</v>
      </c>
      <c r="O5818" s="23">
        <v>18</v>
      </c>
      <c r="P5818" s="23" t="s">
        <v>43</v>
      </c>
      <c r="Q5818" s="23" t="s">
        <v>34</v>
      </c>
      <c r="R5818" s="23">
        <f t="shared" si="450"/>
        <v>1</v>
      </c>
      <c r="S5818" s="23" t="str">
        <f t="shared" si="451"/>
        <v>ORD105817_20240103_CUST00151_MED010</v>
      </c>
      <c r="T5818" s="23">
        <f t="shared" si="452"/>
        <v>1</v>
      </c>
      <c r="U5818" s="6">
        <f t="shared" si="453"/>
        <v>148.76</v>
      </c>
      <c r="V5818" s="6">
        <f>tbl_Raw_Data[[#This Row],[Discount_Pct]]*tbl_Raw_Data[[#This Row],[Gross_Amount]]/100</f>
        <v>7.4379999999999997</v>
      </c>
      <c r="W5818" s="6">
        <f>tbl_Raw_Data[[#This Row],[Gross_Amount]]-tbl_Raw_Data[[#This Row],[Discount_Amount]]</f>
        <v>141.322</v>
      </c>
      <c r="X5818" s="6">
        <f>tbl_Raw_Data[[#This Row],[Net_Amount_Before_Tax]]*tbl_Raw_Data[[#This Row],[Tax_Pct]]/100</f>
        <v>25.437960000000004</v>
      </c>
      <c r="Y5818" s="6">
        <f>tbl_Raw_Data[[#This Row],[Net_Amount_Before_Tax]]+tbl_Raw_Data[[#This Row],[Tax_Amount]]</f>
        <v>166.75996000000001</v>
      </c>
      <c r="Z5818" s="6">
        <f t="shared" si="454"/>
        <v>3</v>
      </c>
    </row>
    <row r="5819" spans="1:26" x14ac:dyDescent="0.3">
      <c r="A5819" s="23" t="s">
        <v>7931</v>
      </c>
      <c r="B5819" s="34">
        <v>45700</v>
      </c>
      <c r="C5819" s="23" t="s">
        <v>5214</v>
      </c>
      <c r="D5819" s="23" t="s">
        <v>80</v>
      </c>
      <c r="E5819" s="23" t="s">
        <v>81</v>
      </c>
      <c r="F5819" s="23">
        <v>395017</v>
      </c>
      <c r="G5819" s="23" t="s">
        <v>48</v>
      </c>
      <c r="H5819" s="23" t="s">
        <v>49</v>
      </c>
      <c r="I5819" s="23" t="s">
        <v>50</v>
      </c>
      <c r="J5819" s="23" t="s">
        <v>23</v>
      </c>
      <c r="K5819" s="23" t="s">
        <v>24</v>
      </c>
      <c r="L5819" s="23">
        <v>2</v>
      </c>
      <c r="M5819" s="23">
        <v>108.32</v>
      </c>
      <c r="N5819" s="23">
        <v>5</v>
      </c>
      <c r="O5819" s="23">
        <v>5</v>
      </c>
      <c r="P5819" s="23" t="s">
        <v>25</v>
      </c>
      <c r="Q5819" s="23" t="s">
        <v>90</v>
      </c>
      <c r="R5819" s="23">
        <f t="shared" si="450"/>
        <v>1</v>
      </c>
      <c r="S5819" s="23" t="str">
        <f t="shared" si="451"/>
        <v>ORD105818_20250212_CUST03178_MED028</v>
      </c>
      <c r="T5819" s="23">
        <f t="shared" si="452"/>
        <v>1</v>
      </c>
      <c r="U5819" s="6">
        <f t="shared" si="453"/>
        <v>216.64</v>
      </c>
      <c r="V5819" s="6">
        <f>tbl_Raw_Data[[#This Row],[Discount_Pct]]*tbl_Raw_Data[[#This Row],[Gross_Amount]]/100</f>
        <v>10.831999999999999</v>
      </c>
      <c r="W5819" s="6">
        <f>tbl_Raw_Data[[#This Row],[Gross_Amount]]-tbl_Raw_Data[[#This Row],[Discount_Amount]]</f>
        <v>205.80799999999999</v>
      </c>
      <c r="X5819" s="6">
        <f>tbl_Raw_Data[[#This Row],[Net_Amount_Before_Tax]]*tbl_Raw_Data[[#This Row],[Tax_Pct]]/100</f>
        <v>10.2904</v>
      </c>
      <c r="Y5819" s="6">
        <f>tbl_Raw_Data[[#This Row],[Net_Amount_Before_Tax]]+tbl_Raw_Data[[#This Row],[Tax_Amount]]</f>
        <v>216.0984</v>
      </c>
      <c r="Z5819" s="6">
        <f t="shared" si="454"/>
        <v>2</v>
      </c>
    </row>
    <row r="5820" spans="1:26" x14ac:dyDescent="0.3">
      <c r="A5820" s="23" t="s">
        <v>7932</v>
      </c>
      <c r="B5820" s="34">
        <v>45427</v>
      </c>
      <c r="C5820" s="23" t="s">
        <v>1548</v>
      </c>
      <c r="D5820" s="23" t="s">
        <v>130</v>
      </c>
      <c r="E5820" s="23" t="s">
        <v>131</v>
      </c>
      <c r="F5820" s="23">
        <v>700091</v>
      </c>
      <c r="G5820" s="23" t="s">
        <v>124</v>
      </c>
      <c r="H5820" s="23" t="s">
        <v>125</v>
      </c>
      <c r="I5820" s="23" t="s">
        <v>104</v>
      </c>
      <c r="J5820" s="23" t="s">
        <v>114</v>
      </c>
      <c r="K5820" s="23" t="s">
        <v>24</v>
      </c>
      <c r="L5820" s="23">
        <v>6</v>
      </c>
      <c r="M5820" s="23">
        <v>113.1</v>
      </c>
      <c r="N5820" s="23">
        <v>10</v>
      </c>
      <c r="O5820" s="23">
        <v>12</v>
      </c>
      <c r="P5820" s="23" t="s">
        <v>33</v>
      </c>
      <c r="Q5820" s="23" t="s">
        <v>26</v>
      </c>
      <c r="R5820" s="23">
        <f t="shared" si="450"/>
        <v>1</v>
      </c>
      <c r="S5820" s="23" t="str">
        <f t="shared" si="451"/>
        <v>ORD105819_20240515_CUST02333_MED018</v>
      </c>
      <c r="T5820" s="23">
        <f t="shared" si="452"/>
        <v>1</v>
      </c>
      <c r="U5820" s="6">
        <f t="shared" si="453"/>
        <v>678.59999999999991</v>
      </c>
      <c r="V5820" s="6">
        <f>tbl_Raw_Data[[#This Row],[Discount_Pct]]*tbl_Raw_Data[[#This Row],[Gross_Amount]]/100</f>
        <v>67.859999999999985</v>
      </c>
      <c r="W5820" s="6">
        <f>tbl_Raw_Data[[#This Row],[Gross_Amount]]-tbl_Raw_Data[[#This Row],[Discount_Amount]]</f>
        <v>610.7399999999999</v>
      </c>
      <c r="X5820" s="6">
        <f>tbl_Raw_Data[[#This Row],[Net_Amount_Before_Tax]]*tbl_Raw_Data[[#This Row],[Tax_Pct]]/100</f>
        <v>73.288799999999995</v>
      </c>
      <c r="Y5820" s="6">
        <f>tbl_Raw_Data[[#This Row],[Net_Amount_Before_Tax]]+tbl_Raw_Data[[#This Row],[Tax_Amount]]</f>
        <v>684.02879999999993</v>
      </c>
      <c r="Z5820" s="6">
        <f t="shared" si="454"/>
        <v>1</v>
      </c>
    </row>
    <row r="5821" spans="1:26" x14ac:dyDescent="0.3">
      <c r="A5821" s="23" t="s">
        <v>7933</v>
      </c>
      <c r="B5821" s="34">
        <v>45676</v>
      </c>
      <c r="C5821" s="23" t="s">
        <v>2103</v>
      </c>
      <c r="D5821" s="23" t="s">
        <v>28</v>
      </c>
      <c r="E5821" s="23" t="s">
        <v>29</v>
      </c>
      <c r="F5821" s="23">
        <v>500084</v>
      </c>
      <c r="G5821" s="23" t="s">
        <v>48</v>
      </c>
      <c r="H5821" s="23" t="s">
        <v>49</v>
      </c>
      <c r="I5821" s="23" t="s">
        <v>50</v>
      </c>
      <c r="J5821" s="23" t="s">
        <v>23</v>
      </c>
      <c r="K5821" s="23" t="s">
        <v>24</v>
      </c>
      <c r="L5821" s="23">
        <v>1</v>
      </c>
      <c r="M5821" s="23">
        <v>110.91</v>
      </c>
      <c r="N5821" s="23">
        <v>5</v>
      </c>
      <c r="O5821" s="23">
        <v>5</v>
      </c>
      <c r="P5821" s="23" t="s">
        <v>65</v>
      </c>
      <c r="Q5821" s="23" t="s">
        <v>44</v>
      </c>
      <c r="R5821" s="23">
        <f t="shared" si="450"/>
        <v>1</v>
      </c>
      <c r="S5821" s="23" t="str">
        <f t="shared" si="451"/>
        <v>ORD105820_20250119_CUST01580_MED028</v>
      </c>
      <c r="T5821" s="23">
        <f t="shared" si="452"/>
        <v>1</v>
      </c>
      <c r="U5821" s="6">
        <f t="shared" si="453"/>
        <v>110.91</v>
      </c>
      <c r="V5821" s="6">
        <f>tbl_Raw_Data[[#This Row],[Discount_Pct]]*tbl_Raw_Data[[#This Row],[Gross_Amount]]/100</f>
        <v>5.5454999999999997</v>
      </c>
      <c r="W5821" s="6">
        <f>tbl_Raw_Data[[#This Row],[Gross_Amount]]-tbl_Raw_Data[[#This Row],[Discount_Amount]]</f>
        <v>105.36449999999999</v>
      </c>
      <c r="X5821" s="6">
        <f>tbl_Raw_Data[[#This Row],[Net_Amount_Before_Tax]]*tbl_Raw_Data[[#This Row],[Tax_Pct]]/100</f>
        <v>5.2682250000000002</v>
      </c>
      <c r="Y5821" s="6">
        <f>tbl_Raw_Data[[#This Row],[Net_Amount_Before_Tax]]+tbl_Raw_Data[[#This Row],[Tax_Amount]]</f>
        <v>110.63272499999999</v>
      </c>
      <c r="Z5821" s="6">
        <f t="shared" si="454"/>
        <v>1</v>
      </c>
    </row>
    <row r="5822" spans="1:26" x14ac:dyDescent="0.3">
      <c r="A5822" s="23" t="s">
        <v>7933</v>
      </c>
      <c r="B5822" s="34">
        <v>45301</v>
      </c>
      <c r="C5822" s="23" t="s">
        <v>2819</v>
      </c>
      <c r="D5822" s="23" t="s">
        <v>72</v>
      </c>
      <c r="E5822" s="23" t="s">
        <v>73</v>
      </c>
      <c r="F5822" s="23">
        <v>302033</v>
      </c>
      <c r="G5822" s="23" t="s">
        <v>185</v>
      </c>
      <c r="H5822" s="23" t="s">
        <v>186</v>
      </c>
      <c r="I5822" s="23" t="s">
        <v>76</v>
      </c>
      <c r="J5822" s="23" t="s">
        <v>187</v>
      </c>
      <c r="K5822" s="23" t="s">
        <v>57</v>
      </c>
      <c r="L5822" s="23">
        <v>1</v>
      </c>
      <c r="M5822" s="23">
        <v>82.09</v>
      </c>
      <c r="N5822" s="23">
        <v>5</v>
      </c>
      <c r="O5822" s="23">
        <v>12</v>
      </c>
      <c r="P5822" s="23" t="s">
        <v>25</v>
      </c>
      <c r="Q5822" s="23" t="s">
        <v>34</v>
      </c>
      <c r="R5822" s="23">
        <f t="shared" si="450"/>
        <v>1</v>
      </c>
      <c r="S5822" s="23" t="str">
        <f t="shared" si="451"/>
        <v>ORD105820_20240110_CUST02668_MED009</v>
      </c>
      <c r="T5822" s="23">
        <f t="shared" si="452"/>
        <v>1</v>
      </c>
      <c r="U5822" s="6">
        <f t="shared" si="453"/>
        <v>82.09</v>
      </c>
      <c r="V5822" s="6">
        <f>tbl_Raw_Data[[#This Row],[Discount_Pct]]*tbl_Raw_Data[[#This Row],[Gross_Amount]]/100</f>
        <v>4.1045000000000007</v>
      </c>
      <c r="W5822" s="6">
        <f>tbl_Raw_Data[[#This Row],[Gross_Amount]]-tbl_Raw_Data[[#This Row],[Discount_Amount]]</f>
        <v>77.985500000000002</v>
      </c>
      <c r="X5822" s="6">
        <f>tbl_Raw_Data[[#This Row],[Net_Amount_Before_Tax]]*tbl_Raw_Data[[#This Row],[Tax_Pct]]/100</f>
        <v>9.3582599999999996</v>
      </c>
      <c r="Y5822" s="6">
        <f>tbl_Raw_Data[[#This Row],[Net_Amount_Before_Tax]]+tbl_Raw_Data[[#This Row],[Tax_Amount]]</f>
        <v>87.343760000000003</v>
      </c>
      <c r="Z5822" s="6">
        <f t="shared" si="454"/>
        <v>2</v>
      </c>
    </row>
    <row r="5823" spans="1:26" x14ac:dyDescent="0.3">
      <c r="A5823" s="23" t="s">
        <v>7933</v>
      </c>
      <c r="B5823" s="34">
        <v>45616</v>
      </c>
      <c r="C5823" s="23" t="s">
        <v>7934</v>
      </c>
      <c r="D5823" s="23" t="s">
        <v>183</v>
      </c>
      <c r="E5823" s="23" t="s">
        <v>184</v>
      </c>
      <c r="F5823" s="23">
        <v>122016</v>
      </c>
      <c r="G5823" s="23" t="s">
        <v>124</v>
      </c>
      <c r="H5823" s="23" t="s">
        <v>125</v>
      </c>
      <c r="I5823" s="23" t="s">
        <v>104</v>
      </c>
      <c r="J5823" s="23" t="s">
        <v>114</v>
      </c>
      <c r="K5823" s="23" t="s">
        <v>24</v>
      </c>
      <c r="L5823" s="23">
        <v>2</v>
      </c>
      <c r="M5823" s="23">
        <v>101.34</v>
      </c>
      <c r="N5823" s="23">
        <v>20</v>
      </c>
      <c r="O5823" s="23">
        <v>18</v>
      </c>
      <c r="P5823" s="23" t="s">
        <v>89</v>
      </c>
      <c r="Q5823" s="23" t="s">
        <v>34</v>
      </c>
      <c r="R5823" s="23">
        <f t="shared" si="450"/>
        <v>1</v>
      </c>
      <c r="S5823" s="23" t="str">
        <f t="shared" si="451"/>
        <v>ORD105820_20241120_CUST00612_MED018</v>
      </c>
      <c r="T5823" s="23">
        <f t="shared" si="452"/>
        <v>1</v>
      </c>
      <c r="U5823" s="6">
        <f t="shared" si="453"/>
        <v>202.68</v>
      </c>
      <c r="V5823" s="6">
        <f>tbl_Raw_Data[[#This Row],[Discount_Pct]]*tbl_Raw_Data[[#This Row],[Gross_Amount]]/100</f>
        <v>40.536000000000001</v>
      </c>
      <c r="W5823" s="6">
        <f>tbl_Raw_Data[[#This Row],[Gross_Amount]]-tbl_Raw_Data[[#This Row],[Discount_Amount]]</f>
        <v>162.14400000000001</v>
      </c>
      <c r="X5823" s="6">
        <f>tbl_Raw_Data[[#This Row],[Net_Amount_Before_Tax]]*tbl_Raw_Data[[#This Row],[Tax_Pct]]/100</f>
        <v>29.185919999999999</v>
      </c>
      <c r="Y5823" s="6">
        <f>tbl_Raw_Data[[#This Row],[Net_Amount_Before_Tax]]+tbl_Raw_Data[[#This Row],[Tax_Amount]]</f>
        <v>191.32992000000002</v>
      </c>
      <c r="Z5823" s="6">
        <f t="shared" si="454"/>
        <v>1</v>
      </c>
    </row>
    <row r="5824" spans="1:26" x14ac:dyDescent="0.3">
      <c r="A5824" s="23" t="s">
        <v>7935</v>
      </c>
      <c r="B5824" s="34">
        <v>45786</v>
      </c>
      <c r="C5824" s="23" t="s">
        <v>5097</v>
      </c>
      <c r="D5824" s="23" t="s">
        <v>52</v>
      </c>
      <c r="E5824" s="23" t="s">
        <v>52</v>
      </c>
      <c r="F5824" s="23">
        <v>160022</v>
      </c>
      <c r="G5824" s="23" t="s">
        <v>283</v>
      </c>
      <c r="H5824" s="23" t="s">
        <v>284</v>
      </c>
      <c r="I5824" s="23" t="s">
        <v>104</v>
      </c>
      <c r="J5824" s="23" t="s">
        <v>42</v>
      </c>
      <c r="K5824" s="23" t="s">
        <v>57</v>
      </c>
      <c r="L5824" s="23">
        <v>2</v>
      </c>
      <c r="M5824" s="23">
        <v>289.47000000000003</v>
      </c>
      <c r="N5824" s="23">
        <v>10</v>
      </c>
      <c r="O5824" s="23">
        <v>18</v>
      </c>
      <c r="P5824" s="23" t="s">
        <v>25</v>
      </c>
      <c r="Q5824" s="23" t="s">
        <v>34</v>
      </c>
      <c r="R5824" s="23">
        <f t="shared" si="450"/>
        <v>1</v>
      </c>
      <c r="S5824" s="23" t="str">
        <f t="shared" si="451"/>
        <v>ORD105823_20250509_CUST03492_MED030</v>
      </c>
      <c r="T5824" s="23">
        <f t="shared" si="452"/>
        <v>1</v>
      </c>
      <c r="U5824" s="6">
        <f t="shared" si="453"/>
        <v>578.94000000000005</v>
      </c>
      <c r="V5824" s="6">
        <f>tbl_Raw_Data[[#This Row],[Discount_Pct]]*tbl_Raw_Data[[#This Row],[Gross_Amount]]/100</f>
        <v>57.894000000000005</v>
      </c>
      <c r="W5824" s="6">
        <f>tbl_Raw_Data[[#This Row],[Gross_Amount]]-tbl_Raw_Data[[#This Row],[Discount_Amount]]</f>
        <v>521.04600000000005</v>
      </c>
      <c r="X5824" s="6">
        <f>tbl_Raw_Data[[#This Row],[Net_Amount_Before_Tax]]*tbl_Raw_Data[[#This Row],[Tax_Pct]]/100</f>
        <v>93.788280000000015</v>
      </c>
      <c r="Y5824" s="6">
        <f>tbl_Raw_Data[[#This Row],[Net_Amount_Before_Tax]]+tbl_Raw_Data[[#This Row],[Tax_Amount]]</f>
        <v>614.83428000000004</v>
      </c>
      <c r="Z5824" s="6">
        <f t="shared" si="454"/>
        <v>1</v>
      </c>
    </row>
    <row r="5825" spans="1:26" x14ac:dyDescent="0.3">
      <c r="A5825" s="23" t="s">
        <v>7936</v>
      </c>
      <c r="B5825" s="34">
        <v>46015</v>
      </c>
      <c r="C5825" s="23" t="s">
        <v>5088</v>
      </c>
      <c r="D5825" s="23" t="s">
        <v>130</v>
      </c>
      <c r="E5825" s="23" t="s">
        <v>131</v>
      </c>
      <c r="F5825" s="23">
        <v>700019</v>
      </c>
      <c r="G5825" s="23" t="s">
        <v>160</v>
      </c>
      <c r="H5825" s="23" t="s">
        <v>161</v>
      </c>
      <c r="I5825" s="23" t="s">
        <v>50</v>
      </c>
      <c r="J5825" s="23" t="s">
        <v>23</v>
      </c>
      <c r="K5825" s="23" t="s">
        <v>24</v>
      </c>
      <c r="L5825" s="23">
        <v>1</v>
      </c>
      <c r="M5825" s="23">
        <v>162.35</v>
      </c>
      <c r="N5825" s="23">
        <v>5</v>
      </c>
      <c r="O5825" s="23">
        <v>5</v>
      </c>
      <c r="P5825" s="23" t="s">
        <v>89</v>
      </c>
      <c r="Q5825" s="23" t="s">
        <v>34</v>
      </c>
      <c r="R5825" s="23">
        <f t="shared" si="450"/>
        <v>1</v>
      </c>
      <c r="S5825" s="23" t="str">
        <f t="shared" si="451"/>
        <v>ORD105824_20251224_CUST00282_MED014</v>
      </c>
      <c r="T5825" s="23">
        <f t="shared" si="452"/>
        <v>1</v>
      </c>
      <c r="U5825" s="6">
        <f t="shared" si="453"/>
        <v>162.35</v>
      </c>
      <c r="V5825" s="6">
        <f>tbl_Raw_Data[[#This Row],[Discount_Pct]]*tbl_Raw_Data[[#This Row],[Gross_Amount]]/100</f>
        <v>8.1174999999999997</v>
      </c>
      <c r="W5825" s="6">
        <f>tbl_Raw_Data[[#This Row],[Gross_Amount]]-tbl_Raw_Data[[#This Row],[Discount_Amount]]</f>
        <v>154.23249999999999</v>
      </c>
      <c r="X5825" s="6">
        <f>tbl_Raw_Data[[#This Row],[Net_Amount_Before_Tax]]*tbl_Raw_Data[[#This Row],[Tax_Pct]]/100</f>
        <v>7.7116249999999988</v>
      </c>
      <c r="Y5825" s="6">
        <f>tbl_Raw_Data[[#This Row],[Net_Amount_Before_Tax]]+tbl_Raw_Data[[#This Row],[Tax_Amount]]</f>
        <v>161.94412499999999</v>
      </c>
      <c r="Z5825" s="6">
        <f t="shared" si="454"/>
        <v>1</v>
      </c>
    </row>
    <row r="5826" spans="1:26" x14ac:dyDescent="0.3">
      <c r="A5826" s="23" t="s">
        <v>7936</v>
      </c>
      <c r="B5826" s="34">
        <v>45475</v>
      </c>
      <c r="C5826" s="23" t="s">
        <v>1939</v>
      </c>
      <c r="D5826" s="23" t="s">
        <v>87</v>
      </c>
      <c r="E5826" s="23" t="s">
        <v>88</v>
      </c>
      <c r="F5826" s="23">
        <v>600040</v>
      </c>
      <c r="G5826" s="23" t="s">
        <v>119</v>
      </c>
      <c r="H5826" s="23" t="s">
        <v>120</v>
      </c>
      <c r="I5826" s="23" t="s">
        <v>32</v>
      </c>
      <c r="J5826" s="23" t="s">
        <v>64</v>
      </c>
      <c r="K5826" s="23" t="s">
        <v>57</v>
      </c>
      <c r="L5826" s="23">
        <v>3</v>
      </c>
      <c r="M5826" s="23">
        <v>69.790000000000006</v>
      </c>
      <c r="N5826" s="23">
        <v>20</v>
      </c>
      <c r="O5826" s="23">
        <v>12</v>
      </c>
      <c r="P5826" s="23" t="s">
        <v>25</v>
      </c>
      <c r="Q5826" s="23" t="s">
        <v>90</v>
      </c>
      <c r="R5826" s="23">
        <f t="shared" ref="R5826:R5889" si="455">COUNTIFS($A$2:$A$8001,A5826,$B$2:$B$8001,B5826,$C$2:$C$8001,C5826,$G$2:$G$8001,G5826)</f>
        <v>1</v>
      </c>
      <c r="S5826" s="23" t="str">
        <f t="shared" ref="S5826:S5889" si="456">A5826&amp;"_"&amp;TEXT(B5826,"yyyymmdd")&amp;"_"&amp;C5826&amp;"_"&amp;G5826</f>
        <v>ORD105824_20240702_CUST02783_MED010</v>
      </c>
      <c r="T5826" s="23">
        <f t="shared" ref="T5826:T5889" si="457">COUNTIF($S$2:$S$8001,S5826)</f>
        <v>1</v>
      </c>
      <c r="U5826" s="6">
        <f t="shared" ref="U5826:U5889" si="458">L5826*M5826</f>
        <v>209.37</v>
      </c>
      <c r="V5826" s="6">
        <f>tbl_Raw_Data[[#This Row],[Discount_Pct]]*tbl_Raw_Data[[#This Row],[Gross_Amount]]/100</f>
        <v>41.873999999999995</v>
      </c>
      <c r="W5826" s="6">
        <f>tbl_Raw_Data[[#This Row],[Gross_Amount]]-tbl_Raw_Data[[#This Row],[Discount_Amount]]</f>
        <v>167.49600000000001</v>
      </c>
      <c r="X5826" s="6">
        <f>tbl_Raw_Data[[#This Row],[Net_Amount_Before_Tax]]*tbl_Raw_Data[[#This Row],[Tax_Pct]]/100</f>
        <v>20.099520000000002</v>
      </c>
      <c r="Y5826" s="6">
        <f>tbl_Raw_Data[[#This Row],[Net_Amount_Before_Tax]]+tbl_Raw_Data[[#This Row],[Tax_Amount]]</f>
        <v>187.59552000000002</v>
      </c>
      <c r="Z5826" s="6">
        <f t="shared" ref="Z5826:Z5889" si="459">COUNTIFS($C$2:$C$8001,C5826,$Q$2:$Q$8001,"Delivered")</f>
        <v>2</v>
      </c>
    </row>
    <row r="5827" spans="1:26" x14ac:dyDescent="0.3">
      <c r="A5827" s="23" t="s">
        <v>7937</v>
      </c>
      <c r="B5827" s="34">
        <v>45660</v>
      </c>
      <c r="C5827" s="23" t="s">
        <v>3196</v>
      </c>
      <c r="D5827" s="23" t="s">
        <v>130</v>
      </c>
      <c r="E5827" s="23" t="s">
        <v>131</v>
      </c>
      <c r="F5827" s="23">
        <v>700001</v>
      </c>
      <c r="G5827" s="23" t="s">
        <v>138</v>
      </c>
      <c r="H5827" s="23" t="s">
        <v>139</v>
      </c>
      <c r="I5827" s="23" t="s">
        <v>50</v>
      </c>
      <c r="J5827" s="23" t="s">
        <v>140</v>
      </c>
      <c r="K5827" s="23" t="s">
        <v>24</v>
      </c>
      <c r="L5827" s="23">
        <v>1</v>
      </c>
      <c r="M5827" s="23">
        <v>148.71</v>
      </c>
      <c r="N5827" s="23">
        <v>5</v>
      </c>
      <c r="O5827" s="23">
        <v>12</v>
      </c>
      <c r="P5827" s="23" t="s">
        <v>65</v>
      </c>
      <c r="Q5827" s="23" t="s">
        <v>34</v>
      </c>
      <c r="R5827" s="23">
        <f t="shared" si="455"/>
        <v>1</v>
      </c>
      <c r="S5827" s="23" t="str">
        <f t="shared" si="456"/>
        <v>ORD105826_20250103_CUST02301_MED013</v>
      </c>
      <c r="T5827" s="23">
        <f t="shared" si="457"/>
        <v>1</v>
      </c>
      <c r="U5827" s="6">
        <f t="shared" si="458"/>
        <v>148.71</v>
      </c>
      <c r="V5827" s="6">
        <f>tbl_Raw_Data[[#This Row],[Discount_Pct]]*tbl_Raw_Data[[#This Row],[Gross_Amount]]/100</f>
        <v>7.4355000000000011</v>
      </c>
      <c r="W5827" s="6">
        <f>tbl_Raw_Data[[#This Row],[Gross_Amount]]-tbl_Raw_Data[[#This Row],[Discount_Amount]]</f>
        <v>141.27450000000002</v>
      </c>
      <c r="X5827" s="6">
        <f>tbl_Raw_Data[[#This Row],[Net_Amount_Before_Tax]]*tbl_Raw_Data[[#This Row],[Tax_Pct]]/100</f>
        <v>16.952940000000002</v>
      </c>
      <c r="Y5827" s="6">
        <f>tbl_Raw_Data[[#This Row],[Net_Amount_Before_Tax]]+tbl_Raw_Data[[#This Row],[Tax_Amount]]</f>
        <v>158.22744000000003</v>
      </c>
      <c r="Z5827" s="6">
        <f t="shared" si="459"/>
        <v>3</v>
      </c>
    </row>
    <row r="5828" spans="1:26" x14ac:dyDescent="0.3">
      <c r="A5828" s="23" t="s">
        <v>7938</v>
      </c>
      <c r="B5828" s="34">
        <v>45834</v>
      </c>
      <c r="C5828" s="23" t="s">
        <v>118</v>
      </c>
      <c r="D5828" s="23" t="s">
        <v>28</v>
      </c>
      <c r="E5828" s="23" t="s">
        <v>29</v>
      </c>
      <c r="F5828" s="23">
        <v>500090</v>
      </c>
      <c r="G5828" s="23" t="s">
        <v>256</v>
      </c>
      <c r="H5828" s="23" t="s">
        <v>257</v>
      </c>
      <c r="I5828" s="23" t="s">
        <v>22</v>
      </c>
      <c r="J5828" s="23" t="s">
        <v>258</v>
      </c>
      <c r="K5828" s="23" t="s">
        <v>57</v>
      </c>
      <c r="L5828" s="23">
        <v>2</v>
      </c>
      <c r="M5828" s="23">
        <v>60.67</v>
      </c>
      <c r="N5828" s="23">
        <v>15</v>
      </c>
      <c r="O5828" s="23">
        <v>18</v>
      </c>
      <c r="P5828" s="23" t="s">
        <v>65</v>
      </c>
      <c r="Q5828" s="23" t="s">
        <v>34</v>
      </c>
      <c r="R5828" s="23">
        <f t="shared" si="455"/>
        <v>1</v>
      </c>
      <c r="S5828" s="23" t="str">
        <f t="shared" si="456"/>
        <v>ORD105827_20250626_CUST00824_MED025</v>
      </c>
      <c r="T5828" s="23">
        <f t="shared" si="457"/>
        <v>1</v>
      </c>
      <c r="U5828" s="6">
        <f t="shared" si="458"/>
        <v>121.34</v>
      </c>
      <c r="V5828" s="6">
        <f>tbl_Raw_Data[[#This Row],[Discount_Pct]]*tbl_Raw_Data[[#This Row],[Gross_Amount]]/100</f>
        <v>18.201000000000001</v>
      </c>
      <c r="W5828" s="6">
        <f>tbl_Raw_Data[[#This Row],[Gross_Amount]]-tbl_Raw_Data[[#This Row],[Discount_Amount]]</f>
        <v>103.13900000000001</v>
      </c>
      <c r="X5828" s="6">
        <f>tbl_Raw_Data[[#This Row],[Net_Amount_Before_Tax]]*tbl_Raw_Data[[#This Row],[Tax_Pct]]/100</f>
        <v>18.565020000000001</v>
      </c>
      <c r="Y5828" s="6">
        <f>tbl_Raw_Data[[#This Row],[Net_Amount_Before_Tax]]+tbl_Raw_Data[[#This Row],[Tax_Amount]]</f>
        <v>121.70402000000001</v>
      </c>
      <c r="Z5828" s="6">
        <f t="shared" si="459"/>
        <v>2</v>
      </c>
    </row>
    <row r="5829" spans="1:26" x14ac:dyDescent="0.3">
      <c r="A5829" s="23" t="s">
        <v>7939</v>
      </c>
      <c r="B5829" s="34">
        <v>46020</v>
      </c>
      <c r="C5829" s="23" t="s">
        <v>7940</v>
      </c>
      <c r="D5829" s="23" t="s">
        <v>92</v>
      </c>
      <c r="E5829" s="23" t="s">
        <v>93</v>
      </c>
      <c r="F5829" s="23">
        <v>560100</v>
      </c>
      <c r="G5829" s="23" t="s">
        <v>256</v>
      </c>
      <c r="H5829" s="23" t="s">
        <v>257</v>
      </c>
      <c r="I5829" s="23" t="s">
        <v>22</v>
      </c>
      <c r="J5829" s="23" t="s">
        <v>258</v>
      </c>
      <c r="K5829" s="23" t="s">
        <v>57</v>
      </c>
      <c r="L5829" s="23">
        <v>1</v>
      </c>
      <c r="M5829" s="23">
        <v>67.709999999999994</v>
      </c>
      <c r="N5829" s="23">
        <v>5</v>
      </c>
      <c r="O5829" s="23">
        <v>5</v>
      </c>
      <c r="P5829" s="23" t="s">
        <v>89</v>
      </c>
      <c r="Q5829" s="23" t="s">
        <v>44</v>
      </c>
      <c r="R5829" s="23">
        <f t="shared" si="455"/>
        <v>1</v>
      </c>
      <c r="S5829" s="23" t="str">
        <f t="shared" si="456"/>
        <v>ORD105828_20251229_CUST00485_MED025</v>
      </c>
      <c r="T5829" s="23">
        <f t="shared" si="457"/>
        <v>1</v>
      </c>
      <c r="U5829" s="6">
        <f t="shared" si="458"/>
        <v>67.709999999999994</v>
      </c>
      <c r="V5829" s="6">
        <f>tbl_Raw_Data[[#This Row],[Discount_Pct]]*tbl_Raw_Data[[#This Row],[Gross_Amount]]/100</f>
        <v>3.3854999999999995</v>
      </c>
      <c r="W5829" s="6">
        <f>tbl_Raw_Data[[#This Row],[Gross_Amount]]-tbl_Raw_Data[[#This Row],[Discount_Amount]]</f>
        <v>64.3245</v>
      </c>
      <c r="X5829" s="6">
        <f>tbl_Raw_Data[[#This Row],[Net_Amount_Before_Tax]]*tbl_Raw_Data[[#This Row],[Tax_Pct]]/100</f>
        <v>3.2162250000000001</v>
      </c>
      <c r="Y5829" s="6">
        <f>tbl_Raw_Data[[#This Row],[Net_Amount_Before_Tax]]+tbl_Raw_Data[[#This Row],[Tax_Amount]]</f>
        <v>67.540724999999995</v>
      </c>
      <c r="Z5829" s="6">
        <f t="shared" si="459"/>
        <v>0</v>
      </c>
    </row>
    <row r="5830" spans="1:26" x14ac:dyDescent="0.3">
      <c r="A5830" s="23" t="s">
        <v>7941</v>
      </c>
      <c r="B5830" s="34">
        <v>45595</v>
      </c>
      <c r="C5830" s="23" t="s">
        <v>947</v>
      </c>
      <c r="D5830" s="23" t="s">
        <v>142</v>
      </c>
      <c r="E5830" s="23" t="s">
        <v>81</v>
      </c>
      <c r="F5830" s="23">
        <v>380058</v>
      </c>
      <c r="G5830" s="23" t="s">
        <v>132</v>
      </c>
      <c r="H5830" s="23" t="s">
        <v>133</v>
      </c>
      <c r="I5830" s="23" t="s">
        <v>134</v>
      </c>
      <c r="J5830" s="23" t="s">
        <v>135</v>
      </c>
      <c r="K5830" s="23" t="s">
        <v>57</v>
      </c>
      <c r="L5830" s="23">
        <v>3</v>
      </c>
      <c r="M5830" s="23">
        <v>77.5</v>
      </c>
      <c r="N5830" s="23">
        <v>15</v>
      </c>
      <c r="O5830" s="23">
        <v>5</v>
      </c>
      <c r="P5830" s="23" t="s">
        <v>25</v>
      </c>
      <c r="Q5830" s="23" t="s">
        <v>44</v>
      </c>
      <c r="R5830" s="23">
        <f t="shared" si="455"/>
        <v>1</v>
      </c>
      <c r="S5830" s="23" t="str">
        <f t="shared" si="456"/>
        <v>ORD105829_20241030_CUST00687_MED007</v>
      </c>
      <c r="T5830" s="23">
        <f t="shared" si="457"/>
        <v>1</v>
      </c>
      <c r="U5830" s="6">
        <f t="shared" si="458"/>
        <v>232.5</v>
      </c>
      <c r="V5830" s="6">
        <f>tbl_Raw_Data[[#This Row],[Discount_Pct]]*tbl_Raw_Data[[#This Row],[Gross_Amount]]/100</f>
        <v>34.875</v>
      </c>
      <c r="W5830" s="6">
        <f>tbl_Raw_Data[[#This Row],[Gross_Amount]]-tbl_Raw_Data[[#This Row],[Discount_Amount]]</f>
        <v>197.625</v>
      </c>
      <c r="X5830" s="6">
        <f>tbl_Raw_Data[[#This Row],[Net_Amount_Before_Tax]]*tbl_Raw_Data[[#This Row],[Tax_Pct]]/100</f>
        <v>9.8812499999999996</v>
      </c>
      <c r="Y5830" s="6">
        <f>tbl_Raw_Data[[#This Row],[Net_Amount_Before_Tax]]+tbl_Raw_Data[[#This Row],[Tax_Amount]]</f>
        <v>207.50624999999999</v>
      </c>
      <c r="Z5830" s="6">
        <f t="shared" si="459"/>
        <v>2</v>
      </c>
    </row>
    <row r="5831" spans="1:26" x14ac:dyDescent="0.3">
      <c r="A5831" s="23" t="s">
        <v>7942</v>
      </c>
      <c r="B5831" s="34">
        <v>45450</v>
      </c>
      <c r="C5831" s="23" t="s">
        <v>6617</v>
      </c>
      <c r="D5831" s="23" t="s">
        <v>183</v>
      </c>
      <c r="E5831" s="23" t="s">
        <v>184</v>
      </c>
      <c r="F5831" s="23">
        <v>122009</v>
      </c>
      <c r="G5831" s="23" t="s">
        <v>53</v>
      </c>
      <c r="H5831" s="23" t="s">
        <v>54</v>
      </c>
      <c r="I5831" s="23" t="s">
        <v>55</v>
      </c>
      <c r="J5831" s="23" t="s">
        <v>56</v>
      </c>
      <c r="K5831" s="23" t="s">
        <v>57</v>
      </c>
      <c r="L5831" s="23">
        <v>1</v>
      </c>
      <c r="M5831" s="23">
        <v>52.38</v>
      </c>
      <c r="N5831" s="23">
        <v>15</v>
      </c>
      <c r="O5831" s="23">
        <v>18</v>
      </c>
      <c r="P5831" s="23" t="s">
        <v>43</v>
      </c>
      <c r="Q5831" s="23" t="s">
        <v>26</v>
      </c>
      <c r="R5831" s="23">
        <f t="shared" si="455"/>
        <v>1</v>
      </c>
      <c r="S5831" s="23" t="str">
        <f t="shared" si="456"/>
        <v>ORD105830_20240607_CUST00197_MED020</v>
      </c>
      <c r="T5831" s="23">
        <f t="shared" si="457"/>
        <v>1</v>
      </c>
      <c r="U5831" s="6">
        <f t="shared" si="458"/>
        <v>52.38</v>
      </c>
      <c r="V5831" s="6">
        <f>tbl_Raw_Data[[#This Row],[Discount_Pct]]*tbl_Raw_Data[[#This Row],[Gross_Amount]]/100</f>
        <v>7.8570000000000002</v>
      </c>
      <c r="W5831" s="6">
        <f>tbl_Raw_Data[[#This Row],[Gross_Amount]]-tbl_Raw_Data[[#This Row],[Discount_Amount]]</f>
        <v>44.523000000000003</v>
      </c>
      <c r="X5831" s="6">
        <f>tbl_Raw_Data[[#This Row],[Net_Amount_Before_Tax]]*tbl_Raw_Data[[#This Row],[Tax_Pct]]/100</f>
        <v>8.0141400000000012</v>
      </c>
      <c r="Y5831" s="6">
        <f>tbl_Raw_Data[[#This Row],[Net_Amount_Before_Tax]]+tbl_Raw_Data[[#This Row],[Tax_Amount]]</f>
        <v>52.537140000000008</v>
      </c>
      <c r="Z5831" s="6">
        <f t="shared" si="459"/>
        <v>1</v>
      </c>
    </row>
    <row r="5832" spans="1:26" x14ac:dyDescent="0.3">
      <c r="A5832" s="23" t="s">
        <v>7943</v>
      </c>
      <c r="B5832" s="34">
        <v>45900</v>
      </c>
      <c r="C5832" s="23" t="s">
        <v>1536</v>
      </c>
      <c r="D5832" s="23" t="s">
        <v>87</v>
      </c>
      <c r="E5832" s="23" t="s">
        <v>88</v>
      </c>
      <c r="F5832" s="23">
        <v>600096</v>
      </c>
      <c r="G5832" s="23" t="s">
        <v>102</v>
      </c>
      <c r="H5832" s="23" t="s">
        <v>103</v>
      </c>
      <c r="I5832" s="23" t="s">
        <v>104</v>
      </c>
      <c r="J5832" s="23" t="s">
        <v>64</v>
      </c>
      <c r="K5832" s="23" t="s">
        <v>57</v>
      </c>
      <c r="L5832" s="23">
        <v>2</v>
      </c>
      <c r="M5832" s="23">
        <v>99.5</v>
      </c>
      <c r="N5832" s="23">
        <v>10</v>
      </c>
      <c r="O5832" s="23">
        <v>5</v>
      </c>
      <c r="P5832" s="23" t="s">
        <v>33</v>
      </c>
      <c r="Q5832" s="23" t="s">
        <v>34</v>
      </c>
      <c r="R5832" s="23">
        <f t="shared" si="455"/>
        <v>1</v>
      </c>
      <c r="S5832" s="23" t="str">
        <f t="shared" si="456"/>
        <v>ORD105831_20250831_CUST03369_MED029</v>
      </c>
      <c r="T5832" s="23">
        <f t="shared" si="457"/>
        <v>1</v>
      </c>
      <c r="U5832" s="6">
        <f t="shared" si="458"/>
        <v>199</v>
      </c>
      <c r="V5832" s="6">
        <f>tbl_Raw_Data[[#This Row],[Discount_Pct]]*tbl_Raw_Data[[#This Row],[Gross_Amount]]/100</f>
        <v>19.899999999999999</v>
      </c>
      <c r="W5832" s="6">
        <f>tbl_Raw_Data[[#This Row],[Gross_Amount]]-tbl_Raw_Data[[#This Row],[Discount_Amount]]</f>
        <v>179.1</v>
      </c>
      <c r="X5832" s="6">
        <f>tbl_Raw_Data[[#This Row],[Net_Amount_Before_Tax]]*tbl_Raw_Data[[#This Row],[Tax_Pct]]/100</f>
        <v>8.9550000000000001</v>
      </c>
      <c r="Y5832" s="6">
        <f>tbl_Raw_Data[[#This Row],[Net_Amount_Before_Tax]]+tbl_Raw_Data[[#This Row],[Tax_Amount]]</f>
        <v>188.05500000000001</v>
      </c>
      <c r="Z5832" s="6">
        <f t="shared" si="459"/>
        <v>2</v>
      </c>
    </row>
    <row r="5833" spans="1:26" x14ac:dyDescent="0.3">
      <c r="A5833" s="23" t="s">
        <v>7944</v>
      </c>
      <c r="B5833" s="34">
        <v>45409</v>
      </c>
      <c r="C5833" s="23" t="s">
        <v>6995</v>
      </c>
      <c r="D5833" s="23" t="s">
        <v>19</v>
      </c>
      <c r="E5833" s="23" t="s">
        <v>19</v>
      </c>
      <c r="F5833" s="23">
        <v>110044</v>
      </c>
      <c r="G5833" s="23" t="s">
        <v>39</v>
      </c>
      <c r="H5833" s="23" t="s">
        <v>40</v>
      </c>
      <c r="I5833" s="23" t="s">
        <v>41</v>
      </c>
      <c r="J5833" s="23" t="s">
        <v>42</v>
      </c>
      <c r="K5833" s="23" t="s">
        <v>24</v>
      </c>
      <c r="L5833" s="23">
        <v>4</v>
      </c>
      <c r="M5833" s="23">
        <v>33.83</v>
      </c>
      <c r="N5833" s="23">
        <v>5</v>
      </c>
      <c r="O5833" s="23">
        <v>12</v>
      </c>
      <c r="P5833" s="23" t="s">
        <v>33</v>
      </c>
      <c r="Q5833" s="23" t="s">
        <v>34</v>
      </c>
      <c r="R5833" s="23">
        <f t="shared" si="455"/>
        <v>1</v>
      </c>
      <c r="S5833" s="23" t="str">
        <f t="shared" si="456"/>
        <v>ORD105832_20240427_CUST02975_MED001</v>
      </c>
      <c r="T5833" s="23">
        <f t="shared" si="457"/>
        <v>1</v>
      </c>
      <c r="U5833" s="6">
        <f t="shared" si="458"/>
        <v>135.32</v>
      </c>
      <c r="V5833" s="6">
        <f>tbl_Raw_Data[[#This Row],[Discount_Pct]]*tbl_Raw_Data[[#This Row],[Gross_Amount]]/100</f>
        <v>6.7659999999999991</v>
      </c>
      <c r="W5833" s="6">
        <f>tbl_Raw_Data[[#This Row],[Gross_Amount]]-tbl_Raw_Data[[#This Row],[Discount_Amount]]</f>
        <v>128.554</v>
      </c>
      <c r="X5833" s="6">
        <f>tbl_Raw_Data[[#This Row],[Net_Amount_Before_Tax]]*tbl_Raw_Data[[#This Row],[Tax_Pct]]/100</f>
        <v>15.426480000000002</v>
      </c>
      <c r="Y5833" s="6">
        <f>tbl_Raw_Data[[#This Row],[Net_Amount_Before_Tax]]+tbl_Raw_Data[[#This Row],[Tax_Amount]]</f>
        <v>143.98048</v>
      </c>
      <c r="Z5833" s="6">
        <f t="shared" si="459"/>
        <v>2</v>
      </c>
    </row>
    <row r="5834" spans="1:26" x14ac:dyDescent="0.3">
      <c r="A5834" s="23" t="s">
        <v>7944</v>
      </c>
      <c r="B5834" s="34">
        <v>45455</v>
      </c>
      <c r="C5834" s="23" t="s">
        <v>1021</v>
      </c>
      <c r="D5834" s="23" t="s">
        <v>19</v>
      </c>
      <c r="E5834" s="23" t="s">
        <v>19</v>
      </c>
      <c r="F5834" s="23">
        <v>110024</v>
      </c>
      <c r="G5834" s="23" t="s">
        <v>94</v>
      </c>
      <c r="H5834" s="23" t="s">
        <v>95</v>
      </c>
      <c r="I5834" s="23" t="s">
        <v>84</v>
      </c>
      <c r="J5834" s="23" t="s">
        <v>42</v>
      </c>
      <c r="K5834" s="23" t="s">
        <v>24</v>
      </c>
      <c r="L5834" s="23">
        <v>4</v>
      </c>
      <c r="M5834" s="23">
        <v>87.41</v>
      </c>
      <c r="N5834" s="23">
        <v>5</v>
      </c>
      <c r="O5834" s="23">
        <v>5</v>
      </c>
      <c r="P5834" s="23" t="s">
        <v>89</v>
      </c>
      <c r="Q5834" s="23" t="s">
        <v>34</v>
      </c>
      <c r="R5834" s="23">
        <f t="shared" si="455"/>
        <v>1</v>
      </c>
      <c r="S5834" s="23" t="str">
        <f t="shared" si="456"/>
        <v>ORD105832_20240612_CUST00057_MED021</v>
      </c>
      <c r="T5834" s="23">
        <f t="shared" si="457"/>
        <v>1</v>
      </c>
      <c r="U5834" s="6">
        <f t="shared" si="458"/>
        <v>349.64</v>
      </c>
      <c r="V5834" s="6">
        <f>tbl_Raw_Data[[#This Row],[Discount_Pct]]*tbl_Raw_Data[[#This Row],[Gross_Amount]]/100</f>
        <v>17.481999999999999</v>
      </c>
      <c r="W5834" s="6">
        <f>tbl_Raw_Data[[#This Row],[Gross_Amount]]-tbl_Raw_Data[[#This Row],[Discount_Amount]]</f>
        <v>332.15800000000002</v>
      </c>
      <c r="X5834" s="6">
        <f>tbl_Raw_Data[[#This Row],[Net_Amount_Before_Tax]]*tbl_Raw_Data[[#This Row],[Tax_Pct]]/100</f>
        <v>16.607900000000001</v>
      </c>
      <c r="Y5834" s="6">
        <f>tbl_Raw_Data[[#This Row],[Net_Amount_Before_Tax]]+tbl_Raw_Data[[#This Row],[Tax_Amount]]</f>
        <v>348.76589999999999</v>
      </c>
      <c r="Z5834" s="6">
        <f t="shared" si="459"/>
        <v>4</v>
      </c>
    </row>
    <row r="5835" spans="1:26" x14ac:dyDescent="0.3">
      <c r="A5835" s="23" t="s">
        <v>7944</v>
      </c>
      <c r="B5835" s="34">
        <v>45643</v>
      </c>
      <c r="C5835" s="23" t="s">
        <v>4463</v>
      </c>
      <c r="D5835" s="23" t="s">
        <v>92</v>
      </c>
      <c r="E5835" s="23" t="s">
        <v>93</v>
      </c>
      <c r="F5835" s="23">
        <v>560038</v>
      </c>
      <c r="G5835" s="23" t="s">
        <v>107</v>
      </c>
      <c r="H5835" s="23" t="s">
        <v>108</v>
      </c>
      <c r="I5835" s="23" t="s">
        <v>63</v>
      </c>
      <c r="J5835" s="23" t="s">
        <v>42</v>
      </c>
      <c r="K5835" s="23" t="s">
        <v>57</v>
      </c>
      <c r="L5835" s="23">
        <v>1</v>
      </c>
      <c r="M5835" s="23">
        <v>91.57</v>
      </c>
      <c r="N5835" s="23">
        <v>0</v>
      </c>
      <c r="O5835" s="23">
        <v>5</v>
      </c>
      <c r="P5835" s="23" t="s">
        <v>58</v>
      </c>
      <c r="Q5835" s="23" t="s">
        <v>26</v>
      </c>
      <c r="R5835" s="23">
        <f t="shared" si="455"/>
        <v>1</v>
      </c>
      <c r="S5835" s="23" t="str">
        <f t="shared" si="456"/>
        <v>ORD105832_20241217_CUST01309_MED005</v>
      </c>
      <c r="T5835" s="23">
        <f t="shared" si="457"/>
        <v>1</v>
      </c>
      <c r="U5835" s="6">
        <f t="shared" si="458"/>
        <v>91.57</v>
      </c>
      <c r="V5835" s="6">
        <f>tbl_Raw_Data[[#This Row],[Discount_Pct]]*tbl_Raw_Data[[#This Row],[Gross_Amount]]/100</f>
        <v>0</v>
      </c>
      <c r="W5835" s="6">
        <f>tbl_Raw_Data[[#This Row],[Gross_Amount]]-tbl_Raw_Data[[#This Row],[Discount_Amount]]</f>
        <v>91.57</v>
      </c>
      <c r="X5835" s="6">
        <f>tbl_Raw_Data[[#This Row],[Net_Amount_Before_Tax]]*tbl_Raw_Data[[#This Row],[Tax_Pct]]/100</f>
        <v>4.5785</v>
      </c>
      <c r="Y5835" s="6">
        <f>tbl_Raw_Data[[#This Row],[Net_Amount_Before_Tax]]+tbl_Raw_Data[[#This Row],[Tax_Amount]]</f>
        <v>96.148499999999999</v>
      </c>
      <c r="Z5835" s="6">
        <f t="shared" si="459"/>
        <v>1</v>
      </c>
    </row>
    <row r="5836" spans="1:26" x14ac:dyDescent="0.3">
      <c r="A5836" s="23" t="s">
        <v>7945</v>
      </c>
      <c r="B5836" s="34">
        <v>45932</v>
      </c>
      <c r="C5836" s="23" t="s">
        <v>2992</v>
      </c>
      <c r="D5836" s="23" t="s">
        <v>92</v>
      </c>
      <c r="E5836" s="23" t="s">
        <v>93</v>
      </c>
      <c r="F5836" s="23">
        <v>560001</v>
      </c>
      <c r="G5836" s="23" t="s">
        <v>20</v>
      </c>
      <c r="H5836" s="23" t="s">
        <v>21</v>
      </c>
      <c r="I5836" s="23" t="s">
        <v>22</v>
      </c>
      <c r="J5836" s="23" t="s">
        <v>23</v>
      </c>
      <c r="K5836" s="23" t="s">
        <v>24</v>
      </c>
      <c r="L5836" s="23">
        <v>4</v>
      </c>
      <c r="M5836" s="23">
        <v>119.65</v>
      </c>
      <c r="N5836" s="23">
        <v>5</v>
      </c>
      <c r="O5836" s="23">
        <v>18</v>
      </c>
      <c r="P5836" s="23" t="s">
        <v>89</v>
      </c>
      <c r="Q5836" s="23" t="s">
        <v>34</v>
      </c>
      <c r="R5836" s="23">
        <f t="shared" si="455"/>
        <v>1</v>
      </c>
      <c r="S5836" s="23" t="str">
        <f t="shared" si="456"/>
        <v>ORD105835_20251002_CUST00445_MED024</v>
      </c>
      <c r="T5836" s="23">
        <f t="shared" si="457"/>
        <v>1</v>
      </c>
      <c r="U5836" s="6">
        <f t="shared" si="458"/>
        <v>478.6</v>
      </c>
      <c r="V5836" s="6">
        <f>tbl_Raw_Data[[#This Row],[Discount_Pct]]*tbl_Raw_Data[[#This Row],[Gross_Amount]]/100</f>
        <v>23.93</v>
      </c>
      <c r="W5836" s="6">
        <f>tbl_Raw_Data[[#This Row],[Gross_Amount]]-tbl_Raw_Data[[#This Row],[Discount_Amount]]</f>
        <v>454.67</v>
      </c>
      <c r="X5836" s="6">
        <f>tbl_Raw_Data[[#This Row],[Net_Amount_Before_Tax]]*tbl_Raw_Data[[#This Row],[Tax_Pct]]/100</f>
        <v>81.840600000000009</v>
      </c>
      <c r="Y5836" s="6">
        <f>tbl_Raw_Data[[#This Row],[Net_Amount_Before_Tax]]+tbl_Raw_Data[[#This Row],[Tax_Amount]]</f>
        <v>536.51060000000007</v>
      </c>
      <c r="Z5836" s="6">
        <f t="shared" si="459"/>
        <v>1</v>
      </c>
    </row>
    <row r="5837" spans="1:26" x14ac:dyDescent="0.3">
      <c r="A5837" s="23" t="s">
        <v>7945</v>
      </c>
      <c r="B5837" s="34">
        <v>45485</v>
      </c>
      <c r="C5837" s="23" t="s">
        <v>2160</v>
      </c>
      <c r="D5837" s="23" t="s">
        <v>183</v>
      </c>
      <c r="E5837" s="23" t="s">
        <v>184</v>
      </c>
      <c r="F5837" s="23">
        <v>122001</v>
      </c>
      <c r="G5837" s="23" t="s">
        <v>138</v>
      </c>
      <c r="H5837" s="23" t="s">
        <v>139</v>
      </c>
      <c r="I5837" s="23" t="s">
        <v>50</v>
      </c>
      <c r="J5837" s="23" t="s">
        <v>140</v>
      </c>
      <c r="K5837" s="23" t="s">
        <v>24</v>
      </c>
      <c r="L5837" s="23">
        <v>1</v>
      </c>
      <c r="M5837" s="23">
        <v>155.84</v>
      </c>
      <c r="N5837" s="23">
        <v>5</v>
      </c>
      <c r="O5837" s="23">
        <v>5</v>
      </c>
      <c r="P5837" s="23" t="s">
        <v>33</v>
      </c>
      <c r="Q5837" s="23" t="s">
        <v>26</v>
      </c>
      <c r="R5837" s="23">
        <f t="shared" si="455"/>
        <v>1</v>
      </c>
      <c r="S5837" s="23" t="str">
        <f t="shared" si="456"/>
        <v>ORD105835_20240712_CUST02332_MED013</v>
      </c>
      <c r="T5837" s="23">
        <f t="shared" si="457"/>
        <v>1</v>
      </c>
      <c r="U5837" s="6">
        <f t="shared" si="458"/>
        <v>155.84</v>
      </c>
      <c r="V5837" s="6">
        <f>tbl_Raw_Data[[#This Row],[Discount_Pct]]*tbl_Raw_Data[[#This Row],[Gross_Amount]]/100</f>
        <v>7.7920000000000007</v>
      </c>
      <c r="W5837" s="6">
        <f>tbl_Raw_Data[[#This Row],[Gross_Amount]]-tbl_Raw_Data[[#This Row],[Discount_Amount]]</f>
        <v>148.048</v>
      </c>
      <c r="X5837" s="6">
        <f>tbl_Raw_Data[[#This Row],[Net_Amount_Before_Tax]]*tbl_Raw_Data[[#This Row],[Tax_Pct]]/100</f>
        <v>7.4024000000000001</v>
      </c>
      <c r="Y5837" s="6">
        <f>tbl_Raw_Data[[#This Row],[Net_Amount_Before_Tax]]+tbl_Raw_Data[[#This Row],[Tax_Amount]]</f>
        <v>155.4504</v>
      </c>
      <c r="Z5837" s="6">
        <f t="shared" si="459"/>
        <v>2</v>
      </c>
    </row>
    <row r="5838" spans="1:26" x14ac:dyDescent="0.3">
      <c r="A5838" s="23" t="s">
        <v>7946</v>
      </c>
      <c r="B5838" s="34">
        <v>45920</v>
      </c>
      <c r="C5838" s="23" t="s">
        <v>469</v>
      </c>
      <c r="D5838" s="23" t="s">
        <v>28</v>
      </c>
      <c r="E5838" s="23" t="s">
        <v>29</v>
      </c>
      <c r="F5838" s="23">
        <v>500032</v>
      </c>
      <c r="G5838" s="23" t="s">
        <v>160</v>
      </c>
      <c r="H5838" s="23" t="s">
        <v>161</v>
      </c>
      <c r="I5838" s="23" t="s">
        <v>50</v>
      </c>
      <c r="J5838" s="23" t="s">
        <v>23</v>
      </c>
      <c r="K5838" s="23" t="s">
        <v>24</v>
      </c>
      <c r="L5838" s="23">
        <v>1</v>
      </c>
      <c r="M5838" s="23">
        <v>151.16999999999999</v>
      </c>
      <c r="N5838" s="23">
        <v>5</v>
      </c>
      <c r="O5838" s="23">
        <v>12</v>
      </c>
      <c r="P5838" s="23" t="s">
        <v>33</v>
      </c>
      <c r="Q5838" s="23" t="s">
        <v>34</v>
      </c>
      <c r="R5838" s="23">
        <f t="shared" si="455"/>
        <v>1</v>
      </c>
      <c r="S5838" s="23" t="str">
        <f t="shared" si="456"/>
        <v>ORD105837_20250920_CUST02296_MED014</v>
      </c>
      <c r="T5838" s="23">
        <f t="shared" si="457"/>
        <v>1</v>
      </c>
      <c r="U5838" s="6">
        <f t="shared" si="458"/>
        <v>151.16999999999999</v>
      </c>
      <c r="V5838" s="6">
        <f>tbl_Raw_Data[[#This Row],[Discount_Pct]]*tbl_Raw_Data[[#This Row],[Gross_Amount]]/100</f>
        <v>7.5584999999999987</v>
      </c>
      <c r="W5838" s="6">
        <f>tbl_Raw_Data[[#This Row],[Gross_Amount]]-tbl_Raw_Data[[#This Row],[Discount_Amount]]</f>
        <v>143.61149999999998</v>
      </c>
      <c r="X5838" s="6">
        <f>tbl_Raw_Data[[#This Row],[Net_Amount_Before_Tax]]*tbl_Raw_Data[[#This Row],[Tax_Pct]]/100</f>
        <v>17.233379999999997</v>
      </c>
      <c r="Y5838" s="6">
        <f>tbl_Raw_Data[[#This Row],[Net_Amount_Before_Tax]]+tbl_Raw_Data[[#This Row],[Tax_Amount]]</f>
        <v>160.84487999999999</v>
      </c>
      <c r="Z5838" s="6">
        <f t="shared" si="459"/>
        <v>2</v>
      </c>
    </row>
    <row r="5839" spans="1:26" x14ac:dyDescent="0.3">
      <c r="A5839" s="23" t="s">
        <v>7947</v>
      </c>
      <c r="B5839" s="34">
        <v>45922</v>
      </c>
      <c r="C5839" s="23" t="s">
        <v>3364</v>
      </c>
      <c r="D5839" s="23" t="s">
        <v>142</v>
      </c>
      <c r="E5839" s="23" t="s">
        <v>81</v>
      </c>
      <c r="F5839" s="23">
        <v>380015</v>
      </c>
      <c r="G5839" s="23" t="s">
        <v>315</v>
      </c>
      <c r="H5839" s="23" t="s">
        <v>316</v>
      </c>
      <c r="I5839" s="23" t="s">
        <v>50</v>
      </c>
      <c r="J5839" s="23" t="s">
        <v>114</v>
      </c>
      <c r="K5839" s="23" t="s">
        <v>24</v>
      </c>
      <c r="L5839" s="23">
        <v>2</v>
      </c>
      <c r="M5839" s="23">
        <v>121.51</v>
      </c>
      <c r="N5839" s="23">
        <v>0</v>
      </c>
      <c r="O5839" s="23">
        <v>18</v>
      </c>
      <c r="P5839" s="23" t="s">
        <v>58</v>
      </c>
      <c r="Q5839" s="23" t="s">
        <v>34</v>
      </c>
      <c r="R5839" s="23">
        <f t="shared" si="455"/>
        <v>1</v>
      </c>
      <c r="S5839" s="23" t="str">
        <f t="shared" si="456"/>
        <v>ORD105838_20250922_CUST03314_MED012</v>
      </c>
      <c r="T5839" s="23">
        <f t="shared" si="457"/>
        <v>1</v>
      </c>
      <c r="U5839" s="6">
        <f t="shared" si="458"/>
        <v>243.02</v>
      </c>
      <c r="V5839" s="6">
        <f>tbl_Raw_Data[[#This Row],[Discount_Pct]]*tbl_Raw_Data[[#This Row],[Gross_Amount]]/100</f>
        <v>0</v>
      </c>
      <c r="W5839" s="6">
        <f>tbl_Raw_Data[[#This Row],[Gross_Amount]]-tbl_Raw_Data[[#This Row],[Discount_Amount]]</f>
        <v>243.02</v>
      </c>
      <c r="X5839" s="6">
        <f>tbl_Raw_Data[[#This Row],[Net_Amount_Before_Tax]]*tbl_Raw_Data[[#This Row],[Tax_Pct]]/100</f>
        <v>43.743600000000008</v>
      </c>
      <c r="Y5839" s="6">
        <f>tbl_Raw_Data[[#This Row],[Net_Amount_Before_Tax]]+tbl_Raw_Data[[#This Row],[Tax_Amount]]</f>
        <v>286.7636</v>
      </c>
      <c r="Z5839" s="6">
        <f t="shared" si="459"/>
        <v>5</v>
      </c>
    </row>
    <row r="5840" spans="1:26" x14ac:dyDescent="0.3">
      <c r="A5840" s="23" t="s">
        <v>7948</v>
      </c>
      <c r="B5840" s="34">
        <v>45493</v>
      </c>
      <c r="C5840" s="23" t="s">
        <v>3542</v>
      </c>
      <c r="D5840" s="23" t="s">
        <v>130</v>
      </c>
      <c r="E5840" s="23" t="s">
        <v>131</v>
      </c>
      <c r="F5840" s="23">
        <v>700102</v>
      </c>
      <c r="G5840" s="23" t="s">
        <v>61</v>
      </c>
      <c r="H5840" s="23" t="s">
        <v>62</v>
      </c>
      <c r="I5840" s="23" t="s">
        <v>63</v>
      </c>
      <c r="J5840" s="23" t="s">
        <v>64</v>
      </c>
      <c r="K5840" s="23" t="s">
        <v>57</v>
      </c>
      <c r="L5840" s="23">
        <v>1</v>
      </c>
      <c r="M5840" s="23">
        <v>120.91</v>
      </c>
      <c r="N5840" s="23">
        <v>5</v>
      </c>
      <c r="O5840" s="23">
        <v>5</v>
      </c>
      <c r="P5840" s="23" t="s">
        <v>89</v>
      </c>
      <c r="Q5840" s="23" t="s">
        <v>34</v>
      </c>
      <c r="R5840" s="23">
        <f t="shared" si="455"/>
        <v>1</v>
      </c>
      <c r="S5840" s="23" t="str">
        <f t="shared" si="456"/>
        <v>ORD105839_20240720_CUST00042_MED004</v>
      </c>
      <c r="T5840" s="23">
        <f t="shared" si="457"/>
        <v>1</v>
      </c>
      <c r="U5840" s="6">
        <f t="shared" si="458"/>
        <v>120.91</v>
      </c>
      <c r="V5840" s="6">
        <f>tbl_Raw_Data[[#This Row],[Discount_Pct]]*tbl_Raw_Data[[#This Row],[Gross_Amount]]/100</f>
        <v>6.0454999999999997</v>
      </c>
      <c r="W5840" s="6">
        <f>tbl_Raw_Data[[#This Row],[Gross_Amount]]-tbl_Raw_Data[[#This Row],[Discount_Amount]]</f>
        <v>114.86449999999999</v>
      </c>
      <c r="X5840" s="6">
        <f>tbl_Raw_Data[[#This Row],[Net_Amount_Before_Tax]]*tbl_Raw_Data[[#This Row],[Tax_Pct]]/100</f>
        <v>5.7432249999999998</v>
      </c>
      <c r="Y5840" s="6">
        <f>tbl_Raw_Data[[#This Row],[Net_Amount_Before_Tax]]+tbl_Raw_Data[[#This Row],[Tax_Amount]]</f>
        <v>120.60772499999999</v>
      </c>
      <c r="Z5840" s="6">
        <f t="shared" si="459"/>
        <v>2</v>
      </c>
    </row>
    <row r="5841" spans="1:26" x14ac:dyDescent="0.3">
      <c r="A5841" s="23" t="s">
        <v>7949</v>
      </c>
      <c r="B5841" s="34">
        <v>45906</v>
      </c>
      <c r="C5841" s="23" t="s">
        <v>4341</v>
      </c>
      <c r="D5841" s="23" t="s">
        <v>123</v>
      </c>
      <c r="E5841" s="23" t="s">
        <v>101</v>
      </c>
      <c r="F5841" s="23">
        <v>226024</v>
      </c>
      <c r="G5841" s="23" t="s">
        <v>111</v>
      </c>
      <c r="H5841" s="23" t="s">
        <v>112</v>
      </c>
      <c r="I5841" s="23" t="s">
        <v>113</v>
      </c>
      <c r="J5841" s="23" t="s">
        <v>114</v>
      </c>
      <c r="K5841" s="23" t="s">
        <v>24</v>
      </c>
      <c r="L5841" s="23">
        <v>6</v>
      </c>
      <c r="M5841" s="23">
        <v>94.23</v>
      </c>
      <c r="N5841" s="23">
        <v>5</v>
      </c>
      <c r="O5841" s="23">
        <v>18</v>
      </c>
      <c r="P5841" s="23" t="s">
        <v>25</v>
      </c>
      <c r="Q5841" s="23" t="s">
        <v>34</v>
      </c>
      <c r="R5841" s="23">
        <f t="shared" si="455"/>
        <v>1</v>
      </c>
      <c r="S5841" s="23" t="str">
        <f t="shared" si="456"/>
        <v>ORD105840_20250906_CUST02700_MED027</v>
      </c>
      <c r="T5841" s="23">
        <f t="shared" si="457"/>
        <v>1</v>
      </c>
      <c r="U5841" s="6">
        <f t="shared" si="458"/>
        <v>565.38</v>
      </c>
      <c r="V5841" s="6">
        <f>tbl_Raw_Data[[#This Row],[Discount_Pct]]*tbl_Raw_Data[[#This Row],[Gross_Amount]]/100</f>
        <v>28.269000000000002</v>
      </c>
      <c r="W5841" s="6">
        <f>tbl_Raw_Data[[#This Row],[Gross_Amount]]-tbl_Raw_Data[[#This Row],[Discount_Amount]]</f>
        <v>537.11099999999999</v>
      </c>
      <c r="X5841" s="6">
        <f>tbl_Raw_Data[[#This Row],[Net_Amount_Before_Tax]]*tbl_Raw_Data[[#This Row],[Tax_Pct]]/100</f>
        <v>96.67998</v>
      </c>
      <c r="Y5841" s="6">
        <f>tbl_Raw_Data[[#This Row],[Net_Amount_Before_Tax]]+tbl_Raw_Data[[#This Row],[Tax_Amount]]</f>
        <v>633.79097999999999</v>
      </c>
      <c r="Z5841" s="6">
        <f t="shared" si="459"/>
        <v>2</v>
      </c>
    </row>
    <row r="5842" spans="1:26" x14ac:dyDescent="0.3">
      <c r="A5842" s="23" t="s">
        <v>7950</v>
      </c>
      <c r="B5842" s="34">
        <v>45775</v>
      </c>
      <c r="C5842" s="23" t="s">
        <v>3767</v>
      </c>
      <c r="D5842" s="23" t="s">
        <v>19</v>
      </c>
      <c r="E5842" s="23" t="s">
        <v>19</v>
      </c>
      <c r="F5842" s="23">
        <v>110024</v>
      </c>
      <c r="G5842" s="23" t="s">
        <v>185</v>
      </c>
      <c r="H5842" s="23" t="s">
        <v>186</v>
      </c>
      <c r="I5842" s="23" t="s">
        <v>76</v>
      </c>
      <c r="J5842" s="23" t="s">
        <v>187</v>
      </c>
      <c r="K5842" s="23" t="s">
        <v>57</v>
      </c>
      <c r="L5842" s="23">
        <v>1</v>
      </c>
      <c r="M5842" s="23">
        <v>78.84</v>
      </c>
      <c r="N5842" s="23">
        <v>0</v>
      </c>
      <c r="O5842" s="23">
        <v>5</v>
      </c>
      <c r="P5842" s="23" t="s">
        <v>58</v>
      </c>
      <c r="Q5842" s="23" t="s">
        <v>26</v>
      </c>
      <c r="R5842" s="23">
        <f t="shared" si="455"/>
        <v>1</v>
      </c>
      <c r="S5842" s="23" t="str">
        <f t="shared" si="456"/>
        <v>ORD105841_20250428_CUST00293_MED009</v>
      </c>
      <c r="T5842" s="23">
        <f t="shared" si="457"/>
        <v>1</v>
      </c>
      <c r="U5842" s="6">
        <f t="shared" si="458"/>
        <v>78.84</v>
      </c>
      <c r="V5842" s="6">
        <f>tbl_Raw_Data[[#This Row],[Discount_Pct]]*tbl_Raw_Data[[#This Row],[Gross_Amount]]/100</f>
        <v>0</v>
      </c>
      <c r="W5842" s="6">
        <f>tbl_Raw_Data[[#This Row],[Gross_Amount]]-tbl_Raw_Data[[#This Row],[Discount_Amount]]</f>
        <v>78.84</v>
      </c>
      <c r="X5842" s="6">
        <f>tbl_Raw_Data[[#This Row],[Net_Amount_Before_Tax]]*tbl_Raw_Data[[#This Row],[Tax_Pct]]/100</f>
        <v>3.9420000000000006</v>
      </c>
      <c r="Y5842" s="6">
        <f>tbl_Raw_Data[[#This Row],[Net_Amount_Before_Tax]]+tbl_Raw_Data[[#This Row],[Tax_Amount]]</f>
        <v>82.782000000000011</v>
      </c>
      <c r="Z5842" s="6">
        <f t="shared" si="459"/>
        <v>2</v>
      </c>
    </row>
    <row r="5843" spans="1:26" x14ac:dyDescent="0.3">
      <c r="A5843" s="23" t="s">
        <v>7951</v>
      </c>
      <c r="B5843" s="34">
        <v>45845</v>
      </c>
      <c r="C5843" s="23" t="s">
        <v>4146</v>
      </c>
      <c r="D5843" s="23" t="s">
        <v>19</v>
      </c>
      <c r="E5843" s="23" t="s">
        <v>19</v>
      </c>
      <c r="F5843" s="23">
        <v>110085</v>
      </c>
      <c r="G5843" s="23" t="s">
        <v>102</v>
      </c>
      <c r="H5843" s="23" t="s">
        <v>103</v>
      </c>
      <c r="I5843" s="23" t="s">
        <v>104</v>
      </c>
      <c r="J5843" s="23" t="s">
        <v>64</v>
      </c>
      <c r="K5843" s="23" t="s">
        <v>57</v>
      </c>
      <c r="L5843" s="23">
        <v>5</v>
      </c>
      <c r="M5843" s="23">
        <v>105.03</v>
      </c>
      <c r="N5843" s="23">
        <v>15</v>
      </c>
      <c r="O5843" s="23">
        <v>12</v>
      </c>
      <c r="P5843" s="23" t="s">
        <v>65</v>
      </c>
      <c r="Q5843" s="23" t="s">
        <v>34</v>
      </c>
      <c r="R5843" s="23">
        <f t="shared" si="455"/>
        <v>1</v>
      </c>
      <c r="S5843" s="23" t="str">
        <f t="shared" si="456"/>
        <v>ORD105842_20250707_CUST02517_MED029</v>
      </c>
      <c r="T5843" s="23">
        <f t="shared" si="457"/>
        <v>1</v>
      </c>
      <c r="U5843" s="6">
        <f t="shared" si="458"/>
        <v>525.15</v>
      </c>
      <c r="V5843" s="6">
        <f>tbl_Raw_Data[[#This Row],[Discount_Pct]]*tbl_Raw_Data[[#This Row],[Gross_Amount]]/100</f>
        <v>78.772499999999994</v>
      </c>
      <c r="W5843" s="6">
        <f>tbl_Raw_Data[[#This Row],[Gross_Amount]]-tbl_Raw_Data[[#This Row],[Discount_Amount]]</f>
        <v>446.3775</v>
      </c>
      <c r="X5843" s="6">
        <f>tbl_Raw_Data[[#This Row],[Net_Amount_Before_Tax]]*tbl_Raw_Data[[#This Row],[Tax_Pct]]/100</f>
        <v>53.565300000000001</v>
      </c>
      <c r="Y5843" s="6">
        <f>tbl_Raw_Data[[#This Row],[Net_Amount_Before_Tax]]+tbl_Raw_Data[[#This Row],[Tax_Amount]]</f>
        <v>499.94279999999998</v>
      </c>
      <c r="Z5843" s="6">
        <f t="shared" si="459"/>
        <v>2</v>
      </c>
    </row>
    <row r="5844" spans="1:26" x14ac:dyDescent="0.3">
      <c r="A5844" s="23" t="s">
        <v>7952</v>
      </c>
      <c r="B5844" s="34">
        <v>45394</v>
      </c>
      <c r="C5844" s="23" t="s">
        <v>693</v>
      </c>
      <c r="D5844" s="23" t="s">
        <v>52</v>
      </c>
      <c r="E5844" s="23" t="s">
        <v>52</v>
      </c>
      <c r="F5844" s="23">
        <v>160019</v>
      </c>
      <c r="G5844" s="23" t="s">
        <v>167</v>
      </c>
      <c r="H5844" s="23" t="s">
        <v>168</v>
      </c>
      <c r="I5844" s="23" t="s">
        <v>113</v>
      </c>
      <c r="J5844" s="23" t="s">
        <v>42</v>
      </c>
      <c r="K5844" s="23" t="s">
        <v>24</v>
      </c>
      <c r="L5844" s="23">
        <v>2</v>
      </c>
      <c r="M5844" s="23">
        <v>210.67</v>
      </c>
      <c r="N5844" s="23">
        <v>10</v>
      </c>
      <c r="O5844" s="23">
        <v>5</v>
      </c>
      <c r="P5844" s="23" t="s">
        <v>43</v>
      </c>
      <c r="Q5844" s="23" t="s">
        <v>90</v>
      </c>
      <c r="R5844" s="23">
        <f t="shared" si="455"/>
        <v>1</v>
      </c>
      <c r="S5844" s="23" t="str">
        <f t="shared" si="456"/>
        <v>ORD105843_20240412_CUST00583_MED026</v>
      </c>
      <c r="T5844" s="23">
        <f t="shared" si="457"/>
        <v>1</v>
      </c>
      <c r="U5844" s="6">
        <f t="shared" si="458"/>
        <v>421.34</v>
      </c>
      <c r="V5844" s="6">
        <f>tbl_Raw_Data[[#This Row],[Discount_Pct]]*tbl_Raw_Data[[#This Row],[Gross_Amount]]/100</f>
        <v>42.133999999999993</v>
      </c>
      <c r="W5844" s="6">
        <f>tbl_Raw_Data[[#This Row],[Gross_Amount]]-tbl_Raw_Data[[#This Row],[Discount_Amount]]</f>
        <v>379.20599999999996</v>
      </c>
      <c r="X5844" s="6">
        <f>tbl_Raw_Data[[#This Row],[Net_Amount_Before_Tax]]*tbl_Raw_Data[[#This Row],[Tax_Pct]]/100</f>
        <v>18.960299999999997</v>
      </c>
      <c r="Y5844" s="6">
        <f>tbl_Raw_Data[[#This Row],[Net_Amount_Before_Tax]]+tbl_Raw_Data[[#This Row],[Tax_Amount]]</f>
        <v>398.16629999999998</v>
      </c>
      <c r="Z5844" s="6">
        <f t="shared" si="459"/>
        <v>1</v>
      </c>
    </row>
    <row r="5845" spans="1:26" x14ac:dyDescent="0.3">
      <c r="A5845" s="23" t="s">
        <v>7953</v>
      </c>
      <c r="B5845" s="34">
        <v>46001</v>
      </c>
      <c r="C5845" s="23" t="s">
        <v>2952</v>
      </c>
      <c r="D5845" s="23" t="s">
        <v>100</v>
      </c>
      <c r="E5845" s="23" t="s">
        <v>101</v>
      </c>
      <c r="F5845" s="23">
        <v>201307</v>
      </c>
      <c r="G5845" s="23" t="s">
        <v>111</v>
      </c>
      <c r="H5845" s="23" t="s">
        <v>112</v>
      </c>
      <c r="I5845" s="23" t="s">
        <v>113</v>
      </c>
      <c r="J5845" s="23" t="s">
        <v>114</v>
      </c>
      <c r="K5845" s="23" t="s">
        <v>24</v>
      </c>
      <c r="L5845" s="23">
        <v>2</v>
      </c>
      <c r="M5845" s="23">
        <v>89.04</v>
      </c>
      <c r="N5845" s="23">
        <v>10</v>
      </c>
      <c r="O5845" s="23">
        <v>5</v>
      </c>
      <c r="P5845" s="23" t="s">
        <v>33</v>
      </c>
      <c r="Q5845" s="23" t="s">
        <v>34</v>
      </c>
      <c r="R5845" s="23">
        <f t="shared" si="455"/>
        <v>1</v>
      </c>
      <c r="S5845" s="23" t="str">
        <f t="shared" si="456"/>
        <v>ORD105844_20251210_CUST02077_MED027</v>
      </c>
      <c r="T5845" s="23">
        <f t="shared" si="457"/>
        <v>1</v>
      </c>
      <c r="U5845" s="6">
        <f t="shared" si="458"/>
        <v>178.08</v>
      </c>
      <c r="V5845" s="6">
        <f>tbl_Raw_Data[[#This Row],[Discount_Pct]]*tbl_Raw_Data[[#This Row],[Gross_Amount]]/100</f>
        <v>17.808000000000003</v>
      </c>
      <c r="W5845" s="6">
        <f>tbl_Raw_Data[[#This Row],[Gross_Amount]]-tbl_Raw_Data[[#This Row],[Discount_Amount]]</f>
        <v>160.27200000000002</v>
      </c>
      <c r="X5845" s="6">
        <f>tbl_Raw_Data[[#This Row],[Net_Amount_Before_Tax]]*tbl_Raw_Data[[#This Row],[Tax_Pct]]/100</f>
        <v>8.0136000000000021</v>
      </c>
      <c r="Y5845" s="6">
        <f>tbl_Raw_Data[[#This Row],[Net_Amount_Before_Tax]]+tbl_Raw_Data[[#This Row],[Tax_Amount]]</f>
        <v>168.28560000000002</v>
      </c>
      <c r="Z5845" s="6">
        <f t="shared" si="459"/>
        <v>5</v>
      </c>
    </row>
    <row r="5846" spans="1:26" x14ac:dyDescent="0.3">
      <c r="A5846" s="23" t="s">
        <v>7954</v>
      </c>
      <c r="B5846" s="34">
        <v>45765</v>
      </c>
      <c r="C5846" s="23" t="s">
        <v>7955</v>
      </c>
      <c r="D5846" s="23" t="s">
        <v>183</v>
      </c>
      <c r="E5846" s="23" t="s">
        <v>184</v>
      </c>
      <c r="F5846" s="23">
        <v>122009</v>
      </c>
      <c r="G5846" s="23" t="s">
        <v>167</v>
      </c>
      <c r="H5846" s="23" t="s">
        <v>168</v>
      </c>
      <c r="I5846" s="23" t="s">
        <v>113</v>
      </c>
      <c r="J5846" s="23" t="s">
        <v>42</v>
      </c>
      <c r="K5846" s="23" t="s">
        <v>24</v>
      </c>
      <c r="L5846" s="23">
        <v>2</v>
      </c>
      <c r="M5846" s="23">
        <v>179.1</v>
      </c>
      <c r="N5846" s="23">
        <v>5</v>
      </c>
      <c r="O5846" s="23">
        <v>5</v>
      </c>
      <c r="P5846" s="23" t="s">
        <v>25</v>
      </c>
      <c r="Q5846" s="23" t="s">
        <v>34</v>
      </c>
      <c r="R5846" s="23">
        <f t="shared" si="455"/>
        <v>1</v>
      </c>
      <c r="S5846" s="23" t="str">
        <f t="shared" si="456"/>
        <v>ORD105845_20250418_CUST02999_MED026</v>
      </c>
      <c r="T5846" s="23">
        <f t="shared" si="457"/>
        <v>1</v>
      </c>
      <c r="U5846" s="6">
        <f t="shared" si="458"/>
        <v>358.2</v>
      </c>
      <c r="V5846" s="6">
        <f>tbl_Raw_Data[[#This Row],[Discount_Pct]]*tbl_Raw_Data[[#This Row],[Gross_Amount]]/100</f>
        <v>17.91</v>
      </c>
      <c r="W5846" s="6">
        <f>tbl_Raw_Data[[#This Row],[Gross_Amount]]-tbl_Raw_Data[[#This Row],[Discount_Amount]]</f>
        <v>340.28999999999996</v>
      </c>
      <c r="X5846" s="6">
        <f>tbl_Raw_Data[[#This Row],[Net_Amount_Before_Tax]]*tbl_Raw_Data[[#This Row],[Tax_Pct]]/100</f>
        <v>17.014499999999998</v>
      </c>
      <c r="Y5846" s="6">
        <f>tbl_Raw_Data[[#This Row],[Net_Amount_Before_Tax]]+tbl_Raw_Data[[#This Row],[Tax_Amount]]</f>
        <v>357.30449999999996</v>
      </c>
      <c r="Z5846" s="6">
        <f t="shared" si="459"/>
        <v>2</v>
      </c>
    </row>
    <row r="5847" spans="1:26" x14ac:dyDescent="0.3">
      <c r="A5847" s="23" t="s">
        <v>7956</v>
      </c>
      <c r="B5847" s="34">
        <v>45490</v>
      </c>
      <c r="C5847" s="23" t="s">
        <v>773</v>
      </c>
      <c r="D5847" s="23" t="s">
        <v>52</v>
      </c>
      <c r="E5847" s="23" t="s">
        <v>52</v>
      </c>
      <c r="F5847" s="23">
        <v>160036</v>
      </c>
      <c r="G5847" s="23" t="s">
        <v>283</v>
      </c>
      <c r="H5847" s="23" t="s">
        <v>284</v>
      </c>
      <c r="I5847" s="23" t="s">
        <v>104</v>
      </c>
      <c r="J5847" s="23" t="s">
        <v>42</v>
      </c>
      <c r="K5847" s="23" t="s">
        <v>57</v>
      </c>
      <c r="L5847" s="23">
        <v>4</v>
      </c>
      <c r="M5847" s="23">
        <v>304.17</v>
      </c>
      <c r="N5847" s="23">
        <v>10</v>
      </c>
      <c r="O5847" s="23">
        <v>18</v>
      </c>
      <c r="P5847" s="23" t="s">
        <v>65</v>
      </c>
      <c r="Q5847" s="23" t="s">
        <v>34</v>
      </c>
      <c r="R5847" s="23">
        <f t="shared" si="455"/>
        <v>1</v>
      </c>
      <c r="S5847" s="23" t="str">
        <f t="shared" si="456"/>
        <v>ORD105846_20240717_CUST00676_MED030</v>
      </c>
      <c r="T5847" s="23">
        <f t="shared" si="457"/>
        <v>1</v>
      </c>
      <c r="U5847" s="6">
        <f t="shared" si="458"/>
        <v>1216.68</v>
      </c>
      <c r="V5847" s="6">
        <f>tbl_Raw_Data[[#This Row],[Discount_Pct]]*tbl_Raw_Data[[#This Row],[Gross_Amount]]/100</f>
        <v>121.66800000000001</v>
      </c>
      <c r="W5847" s="6">
        <f>tbl_Raw_Data[[#This Row],[Gross_Amount]]-tbl_Raw_Data[[#This Row],[Discount_Amount]]</f>
        <v>1095.0120000000002</v>
      </c>
      <c r="X5847" s="6">
        <f>tbl_Raw_Data[[#This Row],[Net_Amount_Before_Tax]]*tbl_Raw_Data[[#This Row],[Tax_Pct]]/100</f>
        <v>197.10216000000003</v>
      </c>
      <c r="Y5847" s="6">
        <f>tbl_Raw_Data[[#This Row],[Net_Amount_Before_Tax]]+tbl_Raw_Data[[#This Row],[Tax_Amount]]</f>
        <v>1292.1141600000001</v>
      </c>
      <c r="Z5847" s="6">
        <f t="shared" si="459"/>
        <v>3</v>
      </c>
    </row>
    <row r="5848" spans="1:26" x14ac:dyDescent="0.3">
      <c r="A5848" s="23" t="s">
        <v>7956</v>
      </c>
      <c r="B5848" s="34">
        <v>45300</v>
      </c>
      <c r="C5848" s="23" t="s">
        <v>1536</v>
      </c>
      <c r="D5848" s="23" t="s">
        <v>87</v>
      </c>
      <c r="E5848" s="23" t="s">
        <v>88</v>
      </c>
      <c r="F5848" s="23">
        <v>600001</v>
      </c>
      <c r="G5848" s="23" t="s">
        <v>256</v>
      </c>
      <c r="H5848" s="23" t="s">
        <v>257</v>
      </c>
      <c r="I5848" s="23" t="s">
        <v>22</v>
      </c>
      <c r="J5848" s="23" t="s">
        <v>258</v>
      </c>
      <c r="K5848" s="23" t="s">
        <v>57</v>
      </c>
      <c r="L5848" s="23">
        <v>1</v>
      </c>
      <c r="M5848" s="23">
        <v>60.8</v>
      </c>
      <c r="N5848" s="23">
        <v>0</v>
      </c>
      <c r="O5848" s="23">
        <v>5</v>
      </c>
      <c r="P5848" s="23" t="s">
        <v>58</v>
      </c>
      <c r="Q5848" s="23" t="s">
        <v>26</v>
      </c>
      <c r="R5848" s="23">
        <f t="shared" si="455"/>
        <v>1</v>
      </c>
      <c r="S5848" s="23" t="str">
        <f t="shared" si="456"/>
        <v>ORD105846_20240109_CUST03369_MED025</v>
      </c>
      <c r="T5848" s="23">
        <f t="shared" si="457"/>
        <v>1</v>
      </c>
      <c r="U5848" s="6">
        <f t="shared" si="458"/>
        <v>60.8</v>
      </c>
      <c r="V5848" s="6">
        <f>tbl_Raw_Data[[#This Row],[Discount_Pct]]*tbl_Raw_Data[[#This Row],[Gross_Amount]]/100</f>
        <v>0</v>
      </c>
      <c r="W5848" s="6">
        <f>tbl_Raw_Data[[#This Row],[Gross_Amount]]-tbl_Raw_Data[[#This Row],[Discount_Amount]]</f>
        <v>60.8</v>
      </c>
      <c r="X5848" s="6">
        <f>tbl_Raw_Data[[#This Row],[Net_Amount_Before_Tax]]*tbl_Raw_Data[[#This Row],[Tax_Pct]]/100</f>
        <v>3.04</v>
      </c>
      <c r="Y5848" s="6">
        <f>tbl_Raw_Data[[#This Row],[Net_Amount_Before_Tax]]+tbl_Raw_Data[[#This Row],[Tax_Amount]]</f>
        <v>63.839999999999996</v>
      </c>
      <c r="Z5848" s="6">
        <f t="shared" si="459"/>
        <v>2</v>
      </c>
    </row>
    <row r="5849" spans="1:26" x14ac:dyDescent="0.3">
      <c r="A5849" s="23" t="s">
        <v>7957</v>
      </c>
      <c r="B5849" s="34">
        <v>45676</v>
      </c>
      <c r="C5849" s="23" t="s">
        <v>1943</v>
      </c>
      <c r="D5849" s="23" t="s">
        <v>100</v>
      </c>
      <c r="E5849" s="23" t="s">
        <v>101</v>
      </c>
      <c r="F5849" s="23">
        <v>201307</v>
      </c>
      <c r="G5849" s="23" t="s">
        <v>283</v>
      </c>
      <c r="H5849" s="23" t="s">
        <v>284</v>
      </c>
      <c r="I5849" s="23" t="s">
        <v>104</v>
      </c>
      <c r="J5849" s="23" t="s">
        <v>42</v>
      </c>
      <c r="K5849" s="23" t="s">
        <v>57</v>
      </c>
      <c r="L5849" s="23">
        <v>2</v>
      </c>
      <c r="M5849" s="23">
        <v>323.02999999999997</v>
      </c>
      <c r="N5849" s="23">
        <v>5</v>
      </c>
      <c r="O5849" s="23">
        <v>12</v>
      </c>
      <c r="P5849" s="23" t="s">
        <v>25</v>
      </c>
      <c r="Q5849" s="23" t="s">
        <v>34</v>
      </c>
      <c r="R5849" s="23">
        <f t="shared" si="455"/>
        <v>1</v>
      </c>
      <c r="S5849" s="23" t="str">
        <f t="shared" si="456"/>
        <v>ORD105848_20250119_CUST00713_MED030</v>
      </c>
      <c r="T5849" s="23">
        <f t="shared" si="457"/>
        <v>1</v>
      </c>
      <c r="U5849" s="6">
        <f t="shared" si="458"/>
        <v>646.05999999999995</v>
      </c>
      <c r="V5849" s="6">
        <f>tbl_Raw_Data[[#This Row],[Discount_Pct]]*tbl_Raw_Data[[#This Row],[Gross_Amount]]/100</f>
        <v>32.302999999999997</v>
      </c>
      <c r="W5849" s="6">
        <f>tbl_Raw_Data[[#This Row],[Gross_Amount]]-tbl_Raw_Data[[#This Row],[Discount_Amount]]</f>
        <v>613.75699999999995</v>
      </c>
      <c r="X5849" s="6">
        <f>tbl_Raw_Data[[#This Row],[Net_Amount_Before_Tax]]*tbl_Raw_Data[[#This Row],[Tax_Pct]]/100</f>
        <v>73.650839999999988</v>
      </c>
      <c r="Y5849" s="6">
        <f>tbl_Raw_Data[[#This Row],[Net_Amount_Before_Tax]]+tbl_Raw_Data[[#This Row],[Tax_Amount]]</f>
        <v>687.40783999999996</v>
      </c>
      <c r="Z5849" s="6">
        <f t="shared" si="459"/>
        <v>3</v>
      </c>
    </row>
    <row r="5850" spans="1:26" x14ac:dyDescent="0.3">
      <c r="A5850" s="23" t="s">
        <v>7958</v>
      </c>
      <c r="B5850" s="34">
        <v>45463</v>
      </c>
      <c r="C5850" s="23" t="s">
        <v>247</v>
      </c>
      <c r="D5850" s="23" t="s">
        <v>159</v>
      </c>
      <c r="E5850" s="23" t="s">
        <v>47</v>
      </c>
      <c r="F5850" s="23">
        <v>400076</v>
      </c>
      <c r="G5850" s="23" t="s">
        <v>102</v>
      </c>
      <c r="H5850" s="23" t="s">
        <v>103</v>
      </c>
      <c r="I5850" s="23" t="s">
        <v>104</v>
      </c>
      <c r="J5850" s="23" t="s">
        <v>64</v>
      </c>
      <c r="K5850" s="23" t="s">
        <v>57</v>
      </c>
      <c r="L5850" s="23">
        <v>1</v>
      </c>
      <c r="M5850" s="23">
        <v>103.3</v>
      </c>
      <c r="N5850" s="23">
        <v>5</v>
      </c>
      <c r="O5850" s="23">
        <v>5</v>
      </c>
      <c r="P5850" s="23" t="s">
        <v>43</v>
      </c>
      <c r="Q5850" s="23" t="s">
        <v>34</v>
      </c>
      <c r="R5850" s="23">
        <f t="shared" si="455"/>
        <v>1</v>
      </c>
      <c r="S5850" s="23" t="str">
        <f t="shared" si="456"/>
        <v>ORD105849_20240620_CUST00382_MED029</v>
      </c>
      <c r="T5850" s="23">
        <f t="shared" si="457"/>
        <v>1</v>
      </c>
      <c r="U5850" s="6">
        <f t="shared" si="458"/>
        <v>103.3</v>
      </c>
      <c r="V5850" s="6">
        <f>tbl_Raw_Data[[#This Row],[Discount_Pct]]*tbl_Raw_Data[[#This Row],[Gross_Amount]]/100</f>
        <v>5.165</v>
      </c>
      <c r="W5850" s="6">
        <f>tbl_Raw_Data[[#This Row],[Gross_Amount]]-tbl_Raw_Data[[#This Row],[Discount_Amount]]</f>
        <v>98.134999999999991</v>
      </c>
      <c r="X5850" s="6">
        <f>tbl_Raw_Data[[#This Row],[Net_Amount_Before_Tax]]*tbl_Raw_Data[[#This Row],[Tax_Pct]]/100</f>
        <v>4.9067499999999997</v>
      </c>
      <c r="Y5850" s="6">
        <f>tbl_Raw_Data[[#This Row],[Net_Amount_Before_Tax]]+tbl_Raw_Data[[#This Row],[Tax_Amount]]</f>
        <v>103.04174999999999</v>
      </c>
      <c r="Z5850" s="6">
        <f t="shared" si="459"/>
        <v>1</v>
      </c>
    </row>
    <row r="5851" spans="1:26" x14ac:dyDescent="0.3">
      <c r="A5851" s="23" t="s">
        <v>7959</v>
      </c>
      <c r="B5851" s="34">
        <v>45378</v>
      </c>
      <c r="C5851" s="23" t="s">
        <v>569</v>
      </c>
      <c r="D5851" s="23" t="s">
        <v>52</v>
      </c>
      <c r="E5851" s="23" t="s">
        <v>52</v>
      </c>
      <c r="F5851" s="23">
        <v>160001</v>
      </c>
      <c r="G5851" s="23" t="s">
        <v>185</v>
      </c>
      <c r="H5851" s="23" t="s">
        <v>186</v>
      </c>
      <c r="I5851" s="23" t="s">
        <v>76</v>
      </c>
      <c r="J5851" s="23" t="s">
        <v>187</v>
      </c>
      <c r="K5851" s="23" t="s">
        <v>57</v>
      </c>
      <c r="L5851" s="23">
        <v>1</v>
      </c>
      <c r="M5851" s="23">
        <v>98.41</v>
      </c>
      <c r="N5851" s="23">
        <v>0</v>
      </c>
      <c r="O5851" s="23">
        <v>5</v>
      </c>
      <c r="P5851" s="23" t="s">
        <v>43</v>
      </c>
      <c r="Q5851" s="23" t="s">
        <v>34</v>
      </c>
      <c r="R5851" s="23">
        <f t="shared" si="455"/>
        <v>1</v>
      </c>
      <c r="S5851" s="23" t="str">
        <f t="shared" si="456"/>
        <v>ORD105850_20240327_CUST02902_MED009</v>
      </c>
      <c r="T5851" s="23">
        <f t="shared" si="457"/>
        <v>1</v>
      </c>
      <c r="U5851" s="6">
        <f t="shared" si="458"/>
        <v>98.41</v>
      </c>
      <c r="V5851" s="6">
        <f>tbl_Raw_Data[[#This Row],[Discount_Pct]]*tbl_Raw_Data[[#This Row],[Gross_Amount]]/100</f>
        <v>0</v>
      </c>
      <c r="W5851" s="6">
        <f>tbl_Raw_Data[[#This Row],[Gross_Amount]]-tbl_Raw_Data[[#This Row],[Discount_Amount]]</f>
        <v>98.41</v>
      </c>
      <c r="X5851" s="6">
        <f>tbl_Raw_Data[[#This Row],[Net_Amount_Before_Tax]]*tbl_Raw_Data[[#This Row],[Tax_Pct]]/100</f>
        <v>4.9204999999999997</v>
      </c>
      <c r="Y5851" s="6">
        <f>tbl_Raw_Data[[#This Row],[Net_Amount_Before_Tax]]+tbl_Raw_Data[[#This Row],[Tax_Amount]]</f>
        <v>103.3305</v>
      </c>
      <c r="Z5851" s="6">
        <f t="shared" si="459"/>
        <v>4</v>
      </c>
    </row>
    <row r="5852" spans="1:26" x14ac:dyDescent="0.3">
      <c r="A5852" s="23" t="s">
        <v>7960</v>
      </c>
      <c r="B5852" s="34">
        <v>45410</v>
      </c>
      <c r="C5852" s="23" t="s">
        <v>502</v>
      </c>
      <c r="D5852" s="23" t="s">
        <v>123</v>
      </c>
      <c r="E5852" s="23" t="s">
        <v>101</v>
      </c>
      <c r="F5852" s="23">
        <v>226021</v>
      </c>
      <c r="G5852" s="23" t="s">
        <v>224</v>
      </c>
      <c r="H5852" s="23" t="s">
        <v>225</v>
      </c>
      <c r="I5852" s="23" t="s">
        <v>147</v>
      </c>
      <c r="J5852" s="23" t="s">
        <v>23</v>
      </c>
      <c r="K5852" s="23" t="s">
        <v>24</v>
      </c>
      <c r="L5852" s="23">
        <v>2</v>
      </c>
      <c r="M5852" s="23">
        <v>44.23</v>
      </c>
      <c r="N5852" s="23">
        <v>20</v>
      </c>
      <c r="O5852" s="23">
        <v>18</v>
      </c>
      <c r="P5852" s="23" t="s">
        <v>25</v>
      </c>
      <c r="Q5852" s="23" t="s">
        <v>90</v>
      </c>
      <c r="R5852" s="23">
        <f t="shared" si="455"/>
        <v>1</v>
      </c>
      <c r="S5852" s="23" t="str">
        <f t="shared" si="456"/>
        <v>ORD105851_20240428_CUST02988_MED015</v>
      </c>
      <c r="T5852" s="23">
        <f t="shared" si="457"/>
        <v>1</v>
      </c>
      <c r="U5852" s="6">
        <f t="shared" si="458"/>
        <v>88.46</v>
      </c>
      <c r="V5852" s="6">
        <f>tbl_Raw_Data[[#This Row],[Discount_Pct]]*tbl_Raw_Data[[#This Row],[Gross_Amount]]/100</f>
        <v>17.691999999999997</v>
      </c>
      <c r="W5852" s="6">
        <f>tbl_Raw_Data[[#This Row],[Gross_Amount]]-tbl_Raw_Data[[#This Row],[Discount_Amount]]</f>
        <v>70.768000000000001</v>
      </c>
      <c r="X5852" s="6">
        <f>tbl_Raw_Data[[#This Row],[Net_Amount_Before_Tax]]*tbl_Raw_Data[[#This Row],[Tax_Pct]]/100</f>
        <v>12.738240000000001</v>
      </c>
      <c r="Y5852" s="6">
        <f>tbl_Raw_Data[[#This Row],[Net_Amount_Before_Tax]]+tbl_Raw_Data[[#This Row],[Tax_Amount]]</f>
        <v>83.506240000000005</v>
      </c>
      <c r="Z5852" s="6">
        <f t="shared" si="459"/>
        <v>1</v>
      </c>
    </row>
    <row r="5853" spans="1:26" x14ac:dyDescent="0.3">
      <c r="A5853" s="23" t="s">
        <v>7961</v>
      </c>
      <c r="B5853" s="34">
        <v>45525</v>
      </c>
      <c r="C5853" s="23" t="s">
        <v>7962</v>
      </c>
      <c r="D5853" s="23" t="s">
        <v>52</v>
      </c>
      <c r="E5853" s="23" t="s">
        <v>52</v>
      </c>
      <c r="F5853" s="23">
        <v>160036</v>
      </c>
      <c r="G5853" s="23" t="s">
        <v>82</v>
      </c>
      <c r="H5853" s="23" t="s">
        <v>83</v>
      </c>
      <c r="I5853" s="23" t="s">
        <v>84</v>
      </c>
      <c r="J5853" s="23" t="s">
        <v>85</v>
      </c>
      <c r="K5853" s="23" t="s">
        <v>24</v>
      </c>
      <c r="L5853" s="23">
        <v>1</v>
      </c>
      <c r="M5853" s="23">
        <v>266.14</v>
      </c>
      <c r="N5853" s="23">
        <v>10</v>
      </c>
      <c r="O5853" s="23">
        <v>12</v>
      </c>
      <c r="P5853" s="23" t="s">
        <v>65</v>
      </c>
      <c r="Q5853" s="23" t="s">
        <v>34</v>
      </c>
      <c r="R5853" s="23">
        <f t="shared" si="455"/>
        <v>1</v>
      </c>
      <c r="S5853" s="23" t="str">
        <f t="shared" si="456"/>
        <v>ORD105852_20240821_CUST01342_MED023</v>
      </c>
      <c r="T5853" s="23">
        <f t="shared" si="457"/>
        <v>1</v>
      </c>
      <c r="U5853" s="6">
        <f t="shared" si="458"/>
        <v>266.14</v>
      </c>
      <c r="V5853" s="6">
        <f>tbl_Raw_Data[[#This Row],[Discount_Pct]]*tbl_Raw_Data[[#This Row],[Gross_Amount]]/100</f>
        <v>26.613999999999997</v>
      </c>
      <c r="W5853" s="6">
        <f>tbl_Raw_Data[[#This Row],[Gross_Amount]]-tbl_Raw_Data[[#This Row],[Discount_Amount]]</f>
        <v>239.52599999999998</v>
      </c>
      <c r="X5853" s="6">
        <f>tbl_Raw_Data[[#This Row],[Net_Amount_Before_Tax]]*tbl_Raw_Data[[#This Row],[Tax_Pct]]/100</f>
        <v>28.743119999999998</v>
      </c>
      <c r="Y5853" s="6">
        <f>tbl_Raw_Data[[#This Row],[Net_Amount_Before_Tax]]+tbl_Raw_Data[[#This Row],[Tax_Amount]]</f>
        <v>268.26911999999999</v>
      </c>
      <c r="Z5853" s="6">
        <f t="shared" si="459"/>
        <v>2</v>
      </c>
    </row>
    <row r="5854" spans="1:26" x14ac:dyDescent="0.3">
      <c r="A5854" s="23" t="s">
        <v>7963</v>
      </c>
      <c r="B5854" s="34">
        <v>45451</v>
      </c>
      <c r="C5854" s="23" t="s">
        <v>1281</v>
      </c>
      <c r="D5854" s="23" t="s">
        <v>28</v>
      </c>
      <c r="E5854" s="23" t="s">
        <v>29</v>
      </c>
      <c r="F5854" s="23">
        <v>500081</v>
      </c>
      <c r="G5854" s="23" t="s">
        <v>185</v>
      </c>
      <c r="H5854" s="23" t="s">
        <v>186</v>
      </c>
      <c r="I5854" s="23" t="s">
        <v>76</v>
      </c>
      <c r="J5854" s="23" t="s">
        <v>187</v>
      </c>
      <c r="K5854" s="23" t="s">
        <v>57</v>
      </c>
      <c r="L5854" s="23">
        <v>1</v>
      </c>
      <c r="M5854" s="23">
        <v>90.86</v>
      </c>
      <c r="N5854" s="23">
        <v>15</v>
      </c>
      <c r="O5854" s="23">
        <v>5</v>
      </c>
      <c r="P5854" s="23" t="s">
        <v>25</v>
      </c>
      <c r="Q5854" s="23" t="s">
        <v>34</v>
      </c>
      <c r="R5854" s="23">
        <f t="shared" si="455"/>
        <v>1</v>
      </c>
      <c r="S5854" s="23" t="str">
        <f t="shared" si="456"/>
        <v>ORD105853_20240608_CUST02005_MED009</v>
      </c>
      <c r="T5854" s="23">
        <f t="shared" si="457"/>
        <v>1</v>
      </c>
      <c r="U5854" s="6">
        <f t="shared" si="458"/>
        <v>90.86</v>
      </c>
      <c r="V5854" s="6">
        <f>tbl_Raw_Data[[#This Row],[Discount_Pct]]*tbl_Raw_Data[[#This Row],[Gross_Amount]]/100</f>
        <v>13.629000000000001</v>
      </c>
      <c r="W5854" s="6">
        <f>tbl_Raw_Data[[#This Row],[Gross_Amount]]-tbl_Raw_Data[[#This Row],[Discount_Amount]]</f>
        <v>77.230999999999995</v>
      </c>
      <c r="X5854" s="6">
        <f>tbl_Raw_Data[[#This Row],[Net_Amount_Before_Tax]]*tbl_Raw_Data[[#This Row],[Tax_Pct]]/100</f>
        <v>3.8615499999999998</v>
      </c>
      <c r="Y5854" s="6">
        <f>tbl_Raw_Data[[#This Row],[Net_Amount_Before_Tax]]+tbl_Raw_Data[[#This Row],[Tax_Amount]]</f>
        <v>81.092549999999989</v>
      </c>
      <c r="Z5854" s="6">
        <f t="shared" si="459"/>
        <v>4</v>
      </c>
    </row>
    <row r="5855" spans="1:26" x14ac:dyDescent="0.3">
      <c r="A5855" s="23" t="s">
        <v>7964</v>
      </c>
      <c r="B5855" s="34">
        <v>45478</v>
      </c>
      <c r="C5855" s="23" t="s">
        <v>1110</v>
      </c>
      <c r="D5855" s="23" t="s">
        <v>28</v>
      </c>
      <c r="E5855" s="23" t="s">
        <v>29</v>
      </c>
      <c r="F5855" s="23">
        <v>500081</v>
      </c>
      <c r="G5855" s="23" t="s">
        <v>82</v>
      </c>
      <c r="H5855" s="23" t="s">
        <v>83</v>
      </c>
      <c r="I5855" s="23" t="s">
        <v>84</v>
      </c>
      <c r="J5855" s="23" t="s">
        <v>85</v>
      </c>
      <c r="K5855" s="23" t="s">
        <v>24</v>
      </c>
      <c r="L5855" s="23">
        <v>2</v>
      </c>
      <c r="M5855" s="23">
        <v>336.8</v>
      </c>
      <c r="N5855" s="23">
        <v>15</v>
      </c>
      <c r="O5855" s="23">
        <v>5</v>
      </c>
      <c r="P5855" s="23" t="s">
        <v>25</v>
      </c>
      <c r="Q5855" s="23" t="s">
        <v>34</v>
      </c>
      <c r="R5855" s="23">
        <f t="shared" si="455"/>
        <v>1</v>
      </c>
      <c r="S5855" s="23" t="str">
        <f t="shared" si="456"/>
        <v>ORD105854_20240705_CUST01573_MED023</v>
      </c>
      <c r="T5855" s="23">
        <f t="shared" si="457"/>
        <v>1</v>
      </c>
      <c r="U5855" s="6">
        <f t="shared" si="458"/>
        <v>673.6</v>
      </c>
      <c r="V5855" s="6">
        <f>tbl_Raw_Data[[#This Row],[Discount_Pct]]*tbl_Raw_Data[[#This Row],[Gross_Amount]]/100</f>
        <v>101.04</v>
      </c>
      <c r="W5855" s="6">
        <f>tbl_Raw_Data[[#This Row],[Gross_Amount]]-tbl_Raw_Data[[#This Row],[Discount_Amount]]</f>
        <v>572.56000000000006</v>
      </c>
      <c r="X5855" s="6">
        <f>tbl_Raw_Data[[#This Row],[Net_Amount_Before_Tax]]*tbl_Raw_Data[[#This Row],[Tax_Pct]]/100</f>
        <v>28.628</v>
      </c>
      <c r="Y5855" s="6">
        <f>tbl_Raw_Data[[#This Row],[Net_Amount_Before_Tax]]+tbl_Raw_Data[[#This Row],[Tax_Amount]]</f>
        <v>601.1880000000001</v>
      </c>
      <c r="Z5855" s="6">
        <f t="shared" si="459"/>
        <v>3</v>
      </c>
    </row>
    <row r="5856" spans="1:26" x14ac:dyDescent="0.3">
      <c r="A5856" s="23" t="s">
        <v>7964</v>
      </c>
      <c r="B5856" s="34">
        <v>45808</v>
      </c>
      <c r="C5856" s="23" t="s">
        <v>7965</v>
      </c>
      <c r="D5856" s="23" t="s">
        <v>19</v>
      </c>
      <c r="E5856" s="23" t="s">
        <v>19</v>
      </c>
      <c r="F5856" s="23">
        <v>110001</v>
      </c>
      <c r="G5856" s="23" t="s">
        <v>233</v>
      </c>
      <c r="H5856" s="23" t="s">
        <v>234</v>
      </c>
      <c r="I5856" s="23" t="s">
        <v>104</v>
      </c>
      <c r="J5856" s="23" t="s">
        <v>42</v>
      </c>
      <c r="K5856" s="23" t="s">
        <v>24</v>
      </c>
      <c r="L5856" s="23">
        <v>1</v>
      </c>
      <c r="M5856" s="23">
        <v>135.06</v>
      </c>
      <c r="N5856" s="23">
        <v>0</v>
      </c>
      <c r="O5856" s="23">
        <v>12</v>
      </c>
      <c r="P5856" s="23" t="s">
        <v>65</v>
      </c>
      <c r="Q5856" s="23" t="s">
        <v>44</v>
      </c>
      <c r="R5856" s="23">
        <f t="shared" si="455"/>
        <v>1</v>
      </c>
      <c r="S5856" s="23" t="str">
        <f t="shared" si="456"/>
        <v>ORD105854_20250531_CUST00828_MED019</v>
      </c>
      <c r="T5856" s="23">
        <f t="shared" si="457"/>
        <v>1</v>
      </c>
      <c r="U5856" s="6">
        <f t="shared" si="458"/>
        <v>135.06</v>
      </c>
      <c r="V5856" s="6">
        <f>tbl_Raw_Data[[#This Row],[Discount_Pct]]*tbl_Raw_Data[[#This Row],[Gross_Amount]]/100</f>
        <v>0</v>
      </c>
      <c r="W5856" s="6">
        <f>tbl_Raw_Data[[#This Row],[Gross_Amount]]-tbl_Raw_Data[[#This Row],[Discount_Amount]]</f>
        <v>135.06</v>
      </c>
      <c r="X5856" s="6">
        <f>tbl_Raw_Data[[#This Row],[Net_Amount_Before_Tax]]*tbl_Raw_Data[[#This Row],[Tax_Pct]]/100</f>
        <v>16.2072</v>
      </c>
      <c r="Y5856" s="6">
        <f>tbl_Raw_Data[[#This Row],[Net_Amount_Before_Tax]]+tbl_Raw_Data[[#This Row],[Tax_Amount]]</f>
        <v>151.2672</v>
      </c>
      <c r="Z5856" s="6">
        <f t="shared" si="459"/>
        <v>0</v>
      </c>
    </row>
    <row r="5857" spans="1:26" x14ac:dyDescent="0.3">
      <c r="A5857" s="23" t="s">
        <v>7966</v>
      </c>
      <c r="B5857" s="34">
        <v>45334</v>
      </c>
      <c r="C5857" s="23" t="s">
        <v>5355</v>
      </c>
      <c r="D5857" s="23" t="s">
        <v>52</v>
      </c>
      <c r="E5857" s="23" t="s">
        <v>52</v>
      </c>
      <c r="F5857" s="23">
        <v>160017</v>
      </c>
      <c r="G5857" s="23" t="s">
        <v>30</v>
      </c>
      <c r="H5857" s="23" t="s">
        <v>31</v>
      </c>
      <c r="I5857" s="23" t="s">
        <v>32</v>
      </c>
      <c r="J5857" s="23" t="s">
        <v>23</v>
      </c>
      <c r="K5857" s="23" t="s">
        <v>24</v>
      </c>
      <c r="L5857" s="23">
        <v>1</v>
      </c>
      <c r="M5857" s="23">
        <v>119.39</v>
      </c>
      <c r="N5857" s="23">
        <v>0</v>
      </c>
      <c r="O5857" s="23">
        <v>5</v>
      </c>
      <c r="P5857" s="23" t="s">
        <v>25</v>
      </c>
      <c r="Q5857" s="23" t="s">
        <v>26</v>
      </c>
      <c r="R5857" s="23">
        <f t="shared" si="455"/>
        <v>1</v>
      </c>
      <c r="S5857" s="23" t="str">
        <f t="shared" si="456"/>
        <v>ORD105856_20240212_CUST00888_MED017</v>
      </c>
      <c r="T5857" s="23">
        <f t="shared" si="457"/>
        <v>1</v>
      </c>
      <c r="U5857" s="6">
        <f t="shared" si="458"/>
        <v>119.39</v>
      </c>
      <c r="V5857" s="6">
        <f>tbl_Raw_Data[[#This Row],[Discount_Pct]]*tbl_Raw_Data[[#This Row],[Gross_Amount]]/100</f>
        <v>0</v>
      </c>
      <c r="W5857" s="6">
        <f>tbl_Raw_Data[[#This Row],[Gross_Amount]]-tbl_Raw_Data[[#This Row],[Discount_Amount]]</f>
        <v>119.39</v>
      </c>
      <c r="X5857" s="6">
        <f>tbl_Raw_Data[[#This Row],[Net_Amount_Before_Tax]]*tbl_Raw_Data[[#This Row],[Tax_Pct]]/100</f>
        <v>5.9695</v>
      </c>
      <c r="Y5857" s="6">
        <f>tbl_Raw_Data[[#This Row],[Net_Amount_Before_Tax]]+tbl_Raw_Data[[#This Row],[Tax_Amount]]</f>
        <v>125.3595</v>
      </c>
      <c r="Z5857" s="6">
        <f t="shared" si="459"/>
        <v>2</v>
      </c>
    </row>
    <row r="5858" spans="1:26" x14ac:dyDescent="0.3">
      <c r="A5858" s="23" t="s">
        <v>7966</v>
      </c>
      <c r="B5858" s="34">
        <v>45760</v>
      </c>
      <c r="C5858" s="23" t="s">
        <v>7967</v>
      </c>
      <c r="D5858" s="23" t="s">
        <v>183</v>
      </c>
      <c r="E5858" s="23" t="s">
        <v>184</v>
      </c>
      <c r="F5858" s="23">
        <v>122018</v>
      </c>
      <c r="G5858" s="23" t="s">
        <v>185</v>
      </c>
      <c r="H5858" s="23" t="s">
        <v>186</v>
      </c>
      <c r="I5858" s="23" t="s">
        <v>76</v>
      </c>
      <c r="J5858" s="23" t="s">
        <v>187</v>
      </c>
      <c r="K5858" s="23" t="s">
        <v>57</v>
      </c>
      <c r="L5858" s="23">
        <v>1</v>
      </c>
      <c r="M5858" s="23">
        <v>80.72</v>
      </c>
      <c r="N5858" s="23">
        <v>5</v>
      </c>
      <c r="O5858" s="23">
        <v>5</v>
      </c>
      <c r="P5858" s="23" t="s">
        <v>33</v>
      </c>
      <c r="Q5858" s="23" t="s">
        <v>34</v>
      </c>
      <c r="R5858" s="23">
        <f t="shared" si="455"/>
        <v>1</v>
      </c>
      <c r="S5858" s="23" t="str">
        <f t="shared" si="456"/>
        <v>ORD105856_20250413_CUST00769_MED009</v>
      </c>
      <c r="T5858" s="23">
        <f t="shared" si="457"/>
        <v>1</v>
      </c>
      <c r="U5858" s="6">
        <f t="shared" si="458"/>
        <v>80.72</v>
      </c>
      <c r="V5858" s="6">
        <f>tbl_Raw_Data[[#This Row],[Discount_Pct]]*tbl_Raw_Data[[#This Row],[Gross_Amount]]/100</f>
        <v>4.0360000000000005</v>
      </c>
      <c r="W5858" s="6">
        <f>tbl_Raw_Data[[#This Row],[Gross_Amount]]-tbl_Raw_Data[[#This Row],[Discount_Amount]]</f>
        <v>76.683999999999997</v>
      </c>
      <c r="X5858" s="6">
        <f>tbl_Raw_Data[[#This Row],[Net_Amount_Before_Tax]]*tbl_Raw_Data[[#This Row],[Tax_Pct]]/100</f>
        <v>3.8341999999999996</v>
      </c>
      <c r="Y5858" s="6">
        <f>tbl_Raw_Data[[#This Row],[Net_Amount_Before_Tax]]+tbl_Raw_Data[[#This Row],[Tax_Amount]]</f>
        <v>80.518199999999993</v>
      </c>
      <c r="Z5858" s="6">
        <f t="shared" si="459"/>
        <v>1</v>
      </c>
    </row>
    <row r="5859" spans="1:26" x14ac:dyDescent="0.3">
      <c r="A5859" s="23" t="s">
        <v>7968</v>
      </c>
      <c r="B5859" s="34">
        <v>45635</v>
      </c>
      <c r="C5859" s="23" t="s">
        <v>4629</v>
      </c>
      <c r="D5859" s="23" t="s">
        <v>72</v>
      </c>
      <c r="E5859" s="23" t="s">
        <v>73</v>
      </c>
      <c r="F5859" s="23">
        <v>302017</v>
      </c>
      <c r="G5859" s="23" t="s">
        <v>138</v>
      </c>
      <c r="H5859" s="23" t="s">
        <v>139</v>
      </c>
      <c r="I5859" s="23" t="s">
        <v>50</v>
      </c>
      <c r="J5859" s="23" t="s">
        <v>140</v>
      </c>
      <c r="K5859" s="23" t="s">
        <v>24</v>
      </c>
      <c r="L5859" s="23">
        <v>2</v>
      </c>
      <c r="M5859" s="23">
        <v>171.93</v>
      </c>
      <c r="N5859" s="23">
        <v>0</v>
      </c>
      <c r="O5859" s="23">
        <v>5</v>
      </c>
      <c r="P5859" s="23" t="s">
        <v>33</v>
      </c>
      <c r="Q5859" s="23" t="s">
        <v>26</v>
      </c>
      <c r="R5859" s="23">
        <f t="shared" si="455"/>
        <v>1</v>
      </c>
      <c r="S5859" s="23" t="str">
        <f t="shared" si="456"/>
        <v>ORD105858_20241209_CUST01365_MED013</v>
      </c>
      <c r="T5859" s="23">
        <f t="shared" si="457"/>
        <v>1</v>
      </c>
      <c r="U5859" s="6">
        <f t="shared" si="458"/>
        <v>343.86</v>
      </c>
      <c r="V5859" s="6">
        <f>tbl_Raw_Data[[#This Row],[Discount_Pct]]*tbl_Raw_Data[[#This Row],[Gross_Amount]]/100</f>
        <v>0</v>
      </c>
      <c r="W5859" s="6">
        <f>tbl_Raw_Data[[#This Row],[Gross_Amount]]-tbl_Raw_Data[[#This Row],[Discount_Amount]]</f>
        <v>343.86</v>
      </c>
      <c r="X5859" s="6">
        <f>tbl_Raw_Data[[#This Row],[Net_Amount_Before_Tax]]*tbl_Raw_Data[[#This Row],[Tax_Pct]]/100</f>
        <v>17.193000000000001</v>
      </c>
      <c r="Y5859" s="6">
        <f>tbl_Raw_Data[[#This Row],[Net_Amount_Before_Tax]]+tbl_Raw_Data[[#This Row],[Tax_Amount]]</f>
        <v>361.053</v>
      </c>
      <c r="Z5859" s="6">
        <f t="shared" si="459"/>
        <v>2</v>
      </c>
    </row>
    <row r="5860" spans="1:26" x14ac:dyDescent="0.3">
      <c r="A5860" s="23" t="s">
        <v>7969</v>
      </c>
      <c r="B5860" s="34">
        <v>45595</v>
      </c>
      <c r="C5860" s="23" t="s">
        <v>4290</v>
      </c>
      <c r="D5860" s="23" t="s">
        <v>80</v>
      </c>
      <c r="E5860" s="23" t="s">
        <v>81</v>
      </c>
      <c r="F5860" s="23">
        <v>395001</v>
      </c>
      <c r="G5860" s="23" t="s">
        <v>224</v>
      </c>
      <c r="H5860" s="23" t="s">
        <v>225</v>
      </c>
      <c r="I5860" s="23" t="s">
        <v>147</v>
      </c>
      <c r="J5860" s="23" t="s">
        <v>23</v>
      </c>
      <c r="K5860" s="23" t="s">
        <v>24</v>
      </c>
      <c r="L5860" s="23">
        <v>3</v>
      </c>
      <c r="M5860" s="23">
        <v>52.33</v>
      </c>
      <c r="N5860" s="23">
        <v>5</v>
      </c>
      <c r="O5860" s="23">
        <v>12</v>
      </c>
      <c r="P5860" s="23" t="s">
        <v>43</v>
      </c>
      <c r="Q5860" s="23" t="s">
        <v>34</v>
      </c>
      <c r="R5860" s="23">
        <f t="shared" si="455"/>
        <v>1</v>
      </c>
      <c r="S5860" s="23" t="str">
        <f t="shared" si="456"/>
        <v>ORD105859_20241030_CUST02191_MED015</v>
      </c>
      <c r="T5860" s="23">
        <f t="shared" si="457"/>
        <v>1</v>
      </c>
      <c r="U5860" s="6">
        <f t="shared" si="458"/>
        <v>156.99</v>
      </c>
      <c r="V5860" s="6">
        <f>tbl_Raw_Data[[#This Row],[Discount_Pct]]*tbl_Raw_Data[[#This Row],[Gross_Amount]]/100</f>
        <v>7.8495000000000008</v>
      </c>
      <c r="W5860" s="6">
        <f>tbl_Raw_Data[[#This Row],[Gross_Amount]]-tbl_Raw_Data[[#This Row],[Discount_Amount]]</f>
        <v>149.1405</v>
      </c>
      <c r="X5860" s="6">
        <f>tbl_Raw_Data[[#This Row],[Net_Amount_Before_Tax]]*tbl_Raw_Data[[#This Row],[Tax_Pct]]/100</f>
        <v>17.89686</v>
      </c>
      <c r="Y5860" s="6">
        <f>tbl_Raw_Data[[#This Row],[Net_Amount_Before_Tax]]+tbl_Raw_Data[[#This Row],[Tax_Amount]]</f>
        <v>167.03736000000001</v>
      </c>
      <c r="Z5860" s="6">
        <f t="shared" si="459"/>
        <v>3</v>
      </c>
    </row>
    <row r="5861" spans="1:26" x14ac:dyDescent="0.3">
      <c r="A5861" s="23" t="s">
        <v>7970</v>
      </c>
      <c r="B5861" s="34">
        <v>45710</v>
      </c>
      <c r="C5861" s="23" t="s">
        <v>7971</v>
      </c>
      <c r="D5861" s="23" t="s">
        <v>37</v>
      </c>
      <c r="E5861" s="23" t="s">
        <v>38</v>
      </c>
      <c r="F5861" s="23">
        <v>452001</v>
      </c>
      <c r="G5861" s="23" t="s">
        <v>102</v>
      </c>
      <c r="H5861" s="23" t="s">
        <v>103</v>
      </c>
      <c r="I5861" s="23" t="s">
        <v>104</v>
      </c>
      <c r="J5861" s="23" t="s">
        <v>64</v>
      </c>
      <c r="K5861" s="23" t="s">
        <v>57</v>
      </c>
      <c r="L5861" s="23">
        <v>1</v>
      </c>
      <c r="M5861" s="23">
        <v>94.65</v>
      </c>
      <c r="N5861" s="23">
        <v>10</v>
      </c>
      <c r="O5861" s="23">
        <v>5</v>
      </c>
      <c r="P5861" s="23" t="s">
        <v>25</v>
      </c>
      <c r="Q5861" s="23" t="s">
        <v>44</v>
      </c>
      <c r="R5861" s="23">
        <f t="shared" si="455"/>
        <v>1</v>
      </c>
      <c r="S5861" s="23" t="str">
        <f t="shared" si="456"/>
        <v>ORD105860_20250222_CUST02483_MED029</v>
      </c>
      <c r="T5861" s="23">
        <f t="shared" si="457"/>
        <v>1</v>
      </c>
      <c r="U5861" s="6">
        <f t="shared" si="458"/>
        <v>94.65</v>
      </c>
      <c r="V5861" s="6">
        <f>tbl_Raw_Data[[#This Row],[Discount_Pct]]*tbl_Raw_Data[[#This Row],[Gross_Amount]]/100</f>
        <v>9.4649999999999999</v>
      </c>
      <c r="W5861" s="6">
        <f>tbl_Raw_Data[[#This Row],[Gross_Amount]]-tbl_Raw_Data[[#This Row],[Discount_Amount]]</f>
        <v>85.185000000000002</v>
      </c>
      <c r="X5861" s="6">
        <f>tbl_Raw_Data[[#This Row],[Net_Amount_Before_Tax]]*tbl_Raw_Data[[#This Row],[Tax_Pct]]/100</f>
        <v>4.2592499999999998</v>
      </c>
      <c r="Y5861" s="6">
        <f>tbl_Raw_Data[[#This Row],[Net_Amount_Before_Tax]]+tbl_Raw_Data[[#This Row],[Tax_Amount]]</f>
        <v>89.444249999999997</v>
      </c>
      <c r="Z5861" s="6">
        <f t="shared" si="459"/>
        <v>1</v>
      </c>
    </row>
    <row r="5862" spans="1:26" x14ac:dyDescent="0.3">
      <c r="A5862" s="23" t="s">
        <v>7972</v>
      </c>
      <c r="B5862" s="34">
        <v>45699</v>
      </c>
      <c r="C5862" s="23" t="s">
        <v>1741</v>
      </c>
      <c r="D5862" s="23" t="s">
        <v>46</v>
      </c>
      <c r="E5862" s="23" t="s">
        <v>47</v>
      </c>
      <c r="F5862" s="23">
        <v>411057</v>
      </c>
      <c r="G5862" s="23" t="s">
        <v>138</v>
      </c>
      <c r="H5862" s="23" t="s">
        <v>139</v>
      </c>
      <c r="I5862" s="23" t="s">
        <v>50</v>
      </c>
      <c r="J5862" s="23" t="s">
        <v>140</v>
      </c>
      <c r="K5862" s="23" t="s">
        <v>24</v>
      </c>
      <c r="L5862" s="23">
        <v>3</v>
      </c>
      <c r="M5862" s="23">
        <v>161.19</v>
      </c>
      <c r="N5862" s="23">
        <v>5</v>
      </c>
      <c r="O5862" s="23">
        <v>5</v>
      </c>
      <c r="P5862" s="23" t="s">
        <v>33</v>
      </c>
      <c r="Q5862" s="23" t="s">
        <v>34</v>
      </c>
      <c r="R5862" s="23">
        <f t="shared" si="455"/>
        <v>1</v>
      </c>
      <c r="S5862" s="23" t="str">
        <f t="shared" si="456"/>
        <v>ORD105861_20250211_CUST00451_MED013</v>
      </c>
      <c r="T5862" s="23">
        <f t="shared" si="457"/>
        <v>1</v>
      </c>
      <c r="U5862" s="6">
        <f t="shared" si="458"/>
        <v>483.57</v>
      </c>
      <c r="V5862" s="6">
        <f>tbl_Raw_Data[[#This Row],[Discount_Pct]]*tbl_Raw_Data[[#This Row],[Gross_Amount]]/100</f>
        <v>24.1785</v>
      </c>
      <c r="W5862" s="6">
        <f>tbl_Raw_Data[[#This Row],[Gross_Amount]]-tbl_Raw_Data[[#This Row],[Discount_Amount]]</f>
        <v>459.39150000000001</v>
      </c>
      <c r="X5862" s="6">
        <f>tbl_Raw_Data[[#This Row],[Net_Amount_Before_Tax]]*tbl_Raw_Data[[#This Row],[Tax_Pct]]/100</f>
        <v>22.969574999999999</v>
      </c>
      <c r="Y5862" s="6">
        <f>tbl_Raw_Data[[#This Row],[Net_Amount_Before_Tax]]+tbl_Raw_Data[[#This Row],[Tax_Amount]]</f>
        <v>482.36107500000003</v>
      </c>
      <c r="Z5862" s="6">
        <f t="shared" si="459"/>
        <v>2</v>
      </c>
    </row>
    <row r="5863" spans="1:26" x14ac:dyDescent="0.3">
      <c r="A5863" s="23" t="s">
        <v>7973</v>
      </c>
      <c r="B5863" s="34">
        <v>45366</v>
      </c>
      <c r="C5863" s="23" t="s">
        <v>7974</v>
      </c>
      <c r="D5863" s="23" t="s">
        <v>37</v>
      </c>
      <c r="E5863" s="23" t="s">
        <v>38</v>
      </c>
      <c r="F5863" s="23">
        <v>452001</v>
      </c>
      <c r="G5863" s="23" t="s">
        <v>107</v>
      </c>
      <c r="H5863" s="23" t="s">
        <v>108</v>
      </c>
      <c r="I5863" s="23" t="s">
        <v>63</v>
      </c>
      <c r="J5863" s="23" t="s">
        <v>42</v>
      </c>
      <c r="K5863" s="23" t="s">
        <v>57</v>
      </c>
      <c r="L5863" s="23">
        <v>2</v>
      </c>
      <c r="M5863" s="23">
        <v>99.81</v>
      </c>
      <c r="N5863" s="23">
        <v>10</v>
      </c>
      <c r="O5863" s="23">
        <v>12</v>
      </c>
      <c r="P5863" s="23" t="s">
        <v>25</v>
      </c>
      <c r="Q5863" s="23" t="s">
        <v>34</v>
      </c>
      <c r="R5863" s="23">
        <f t="shared" si="455"/>
        <v>1</v>
      </c>
      <c r="S5863" s="23" t="str">
        <f t="shared" si="456"/>
        <v>ORD105862_20240315_CUST00465_MED005</v>
      </c>
      <c r="T5863" s="23">
        <f t="shared" si="457"/>
        <v>1</v>
      </c>
      <c r="U5863" s="6">
        <f t="shared" si="458"/>
        <v>199.62</v>
      </c>
      <c r="V5863" s="6">
        <f>tbl_Raw_Data[[#This Row],[Discount_Pct]]*tbl_Raw_Data[[#This Row],[Gross_Amount]]/100</f>
        <v>19.962</v>
      </c>
      <c r="W5863" s="6">
        <f>tbl_Raw_Data[[#This Row],[Gross_Amount]]-tbl_Raw_Data[[#This Row],[Discount_Amount]]</f>
        <v>179.65800000000002</v>
      </c>
      <c r="X5863" s="6">
        <f>tbl_Raw_Data[[#This Row],[Net_Amount_Before_Tax]]*tbl_Raw_Data[[#This Row],[Tax_Pct]]/100</f>
        <v>21.558960000000003</v>
      </c>
      <c r="Y5863" s="6">
        <f>tbl_Raw_Data[[#This Row],[Net_Amount_Before_Tax]]+tbl_Raw_Data[[#This Row],[Tax_Amount]]</f>
        <v>201.21696000000003</v>
      </c>
      <c r="Z5863" s="6">
        <f t="shared" si="459"/>
        <v>2</v>
      </c>
    </row>
    <row r="5864" spans="1:26" x14ac:dyDescent="0.3">
      <c r="A5864" s="23" t="s">
        <v>7975</v>
      </c>
      <c r="B5864" s="34">
        <v>45509</v>
      </c>
      <c r="C5864" s="23" t="s">
        <v>1384</v>
      </c>
      <c r="D5864" s="23" t="s">
        <v>52</v>
      </c>
      <c r="E5864" s="23" t="s">
        <v>52</v>
      </c>
      <c r="F5864" s="23">
        <v>160019</v>
      </c>
      <c r="G5864" s="23" t="s">
        <v>229</v>
      </c>
      <c r="H5864" s="23" t="s">
        <v>230</v>
      </c>
      <c r="I5864" s="23" t="s">
        <v>84</v>
      </c>
      <c r="J5864" s="23" t="s">
        <v>140</v>
      </c>
      <c r="K5864" s="23" t="s">
        <v>24</v>
      </c>
      <c r="L5864" s="23">
        <v>1</v>
      </c>
      <c r="M5864" s="23">
        <v>162.55000000000001</v>
      </c>
      <c r="N5864" s="23">
        <v>5</v>
      </c>
      <c r="O5864" s="23">
        <v>12</v>
      </c>
      <c r="P5864" s="23" t="s">
        <v>58</v>
      </c>
      <c r="Q5864" s="23" t="s">
        <v>44</v>
      </c>
      <c r="R5864" s="23">
        <f t="shared" si="455"/>
        <v>1</v>
      </c>
      <c r="S5864" s="23" t="str">
        <f t="shared" si="456"/>
        <v>ORD105863_20240805_CUST02257_MED022</v>
      </c>
      <c r="T5864" s="23">
        <f t="shared" si="457"/>
        <v>1</v>
      </c>
      <c r="U5864" s="6">
        <f t="shared" si="458"/>
        <v>162.55000000000001</v>
      </c>
      <c r="V5864" s="6">
        <f>tbl_Raw_Data[[#This Row],[Discount_Pct]]*tbl_Raw_Data[[#This Row],[Gross_Amount]]/100</f>
        <v>8.1274999999999995</v>
      </c>
      <c r="W5864" s="6">
        <f>tbl_Raw_Data[[#This Row],[Gross_Amount]]-tbl_Raw_Data[[#This Row],[Discount_Amount]]</f>
        <v>154.42250000000001</v>
      </c>
      <c r="X5864" s="6">
        <f>tbl_Raw_Data[[#This Row],[Net_Amount_Before_Tax]]*tbl_Raw_Data[[#This Row],[Tax_Pct]]/100</f>
        <v>18.530700000000003</v>
      </c>
      <c r="Y5864" s="6">
        <f>tbl_Raw_Data[[#This Row],[Net_Amount_Before_Tax]]+tbl_Raw_Data[[#This Row],[Tax_Amount]]</f>
        <v>172.95320000000001</v>
      </c>
      <c r="Z5864" s="6">
        <f t="shared" si="459"/>
        <v>3</v>
      </c>
    </row>
    <row r="5865" spans="1:26" x14ac:dyDescent="0.3">
      <c r="A5865" s="23" t="s">
        <v>7976</v>
      </c>
      <c r="B5865" s="34">
        <v>45655</v>
      </c>
      <c r="C5865" s="23" t="s">
        <v>6566</v>
      </c>
      <c r="D5865" s="23" t="s">
        <v>183</v>
      </c>
      <c r="E5865" s="23" t="s">
        <v>184</v>
      </c>
      <c r="F5865" s="23">
        <v>122018</v>
      </c>
      <c r="G5865" s="23" t="s">
        <v>30</v>
      </c>
      <c r="H5865" s="23" t="s">
        <v>31</v>
      </c>
      <c r="I5865" s="23" t="s">
        <v>32</v>
      </c>
      <c r="J5865" s="23" t="s">
        <v>23</v>
      </c>
      <c r="K5865" s="23" t="s">
        <v>24</v>
      </c>
      <c r="L5865" s="23">
        <v>1</v>
      </c>
      <c r="M5865" s="23">
        <v>128.32</v>
      </c>
      <c r="N5865" s="23">
        <v>5</v>
      </c>
      <c r="O5865" s="23">
        <v>5</v>
      </c>
      <c r="P5865" s="23" t="s">
        <v>89</v>
      </c>
      <c r="Q5865" s="23" t="s">
        <v>34</v>
      </c>
      <c r="R5865" s="23">
        <f t="shared" si="455"/>
        <v>1</v>
      </c>
      <c r="S5865" s="23" t="str">
        <f t="shared" si="456"/>
        <v>ORD105864_20241229_CUST00177_MED017</v>
      </c>
      <c r="T5865" s="23">
        <f t="shared" si="457"/>
        <v>1</v>
      </c>
      <c r="U5865" s="6">
        <f t="shared" si="458"/>
        <v>128.32</v>
      </c>
      <c r="V5865" s="6">
        <f>tbl_Raw_Data[[#This Row],[Discount_Pct]]*tbl_Raw_Data[[#This Row],[Gross_Amount]]/100</f>
        <v>6.4159999999999995</v>
      </c>
      <c r="W5865" s="6">
        <f>tbl_Raw_Data[[#This Row],[Gross_Amount]]-tbl_Raw_Data[[#This Row],[Discount_Amount]]</f>
        <v>121.904</v>
      </c>
      <c r="X5865" s="6">
        <f>tbl_Raw_Data[[#This Row],[Net_Amount_Before_Tax]]*tbl_Raw_Data[[#This Row],[Tax_Pct]]/100</f>
        <v>6.0952000000000002</v>
      </c>
      <c r="Y5865" s="6">
        <f>tbl_Raw_Data[[#This Row],[Net_Amount_Before_Tax]]+tbl_Raw_Data[[#This Row],[Tax_Amount]]</f>
        <v>127.9992</v>
      </c>
      <c r="Z5865" s="6">
        <f t="shared" si="459"/>
        <v>3</v>
      </c>
    </row>
    <row r="5866" spans="1:26" x14ac:dyDescent="0.3">
      <c r="A5866" s="23" t="s">
        <v>7977</v>
      </c>
      <c r="B5866" s="34">
        <v>45343</v>
      </c>
      <c r="C5866" s="23" t="s">
        <v>1771</v>
      </c>
      <c r="D5866" s="23" t="s">
        <v>28</v>
      </c>
      <c r="E5866" s="23" t="s">
        <v>29</v>
      </c>
      <c r="F5866" s="23">
        <v>500090</v>
      </c>
      <c r="G5866" s="23" t="s">
        <v>233</v>
      </c>
      <c r="H5866" s="23" t="s">
        <v>234</v>
      </c>
      <c r="I5866" s="23" t="s">
        <v>104</v>
      </c>
      <c r="J5866" s="23" t="s">
        <v>42</v>
      </c>
      <c r="K5866" s="23" t="s">
        <v>24</v>
      </c>
      <c r="L5866" s="23">
        <v>3</v>
      </c>
      <c r="M5866" s="23">
        <v>151.24</v>
      </c>
      <c r="N5866" s="23">
        <v>5</v>
      </c>
      <c r="O5866" s="23">
        <v>12</v>
      </c>
      <c r="P5866" s="23" t="s">
        <v>89</v>
      </c>
      <c r="Q5866" s="23" t="s">
        <v>34</v>
      </c>
      <c r="R5866" s="23">
        <f t="shared" si="455"/>
        <v>1</v>
      </c>
      <c r="S5866" s="23" t="str">
        <f t="shared" si="456"/>
        <v>ORD105865_20240221_CUST01254_MED019</v>
      </c>
      <c r="T5866" s="23">
        <f t="shared" si="457"/>
        <v>1</v>
      </c>
      <c r="U5866" s="6">
        <f t="shared" si="458"/>
        <v>453.72</v>
      </c>
      <c r="V5866" s="6">
        <f>tbl_Raw_Data[[#This Row],[Discount_Pct]]*tbl_Raw_Data[[#This Row],[Gross_Amount]]/100</f>
        <v>22.686000000000003</v>
      </c>
      <c r="W5866" s="6">
        <f>tbl_Raw_Data[[#This Row],[Gross_Amount]]-tbl_Raw_Data[[#This Row],[Discount_Amount]]</f>
        <v>431.03400000000005</v>
      </c>
      <c r="X5866" s="6">
        <f>tbl_Raw_Data[[#This Row],[Net_Amount_Before_Tax]]*tbl_Raw_Data[[#This Row],[Tax_Pct]]/100</f>
        <v>51.724080000000001</v>
      </c>
      <c r="Y5866" s="6">
        <f>tbl_Raw_Data[[#This Row],[Net_Amount_Before_Tax]]+tbl_Raw_Data[[#This Row],[Tax_Amount]]</f>
        <v>482.75808000000006</v>
      </c>
      <c r="Z5866" s="6">
        <f t="shared" si="459"/>
        <v>2</v>
      </c>
    </row>
    <row r="5867" spans="1:26" x14ac:dyDescent="0.3">
      <c r="A5867" s="23" t="s">
        <v>7978</v>
      </c>
      <c r="B5867" s="34">
        <v>45849</v>
      </c>
      <c r="C5867" s="23" t="s">
        <v>7979</v>
      </c>
      <c r="D5867" s="23" t="s">
        <v>183</v>
      </c>
      <c r="E5867" s="23" t="s">
        <v>184</v>
      </c>
      <c r="F5867" s="23">
        <v>122018</v>
      </c>
      <c r="G5867" s="23" t="s">
        <v>185</v>
      </c>
      <c r="H5867" s="23" t="s">
        <v>186</v>
      </c>
      <c r="I5867" s="23" t="s">
        <v>76</v>
      </c>
      <c r="J5867" s="23" t="s">
        <v>187</v>
      </c>
      <c r="K5867" s="23" t="s">
        <v>57</v>
      </c>
      <c r="L5867" s="23">
        <v>3</v>
      </c>
      <c r="M5867" s="23">
        <v>86.84</v>
      </c>
      <c r="N5867" s="23">
        <v>0</v>
      </c>
      <c r="O5867" s="23">
        <v>12</v>
      </c>
      <c r="P5867" s="23" t="s">
        <v>25</v>
      </c>
      <c r="Q5867" s="23" t="s">
        <v>44</v>
      </c>
      <c r="R5867" s="23">
        <f t="shared" si="455"/>
        <v>1</v>
      </c>
      <c r="S5867" s="23" t="str">
        <f t="shared" si="456"/>
        <v>ORD105866_20250711_CUST01248_MED009</v>
      </c>
      <c r="T5867" s="23">
        <f t="shared" si="457"/>
        <v>1</v>
      </c>
      <c r="U5867" s="6">
        <f t="shared" si="458"/>
        <v>260.52</v>
      </c>
      <c r="V5867" s="6">
        <f>tbl_Raw_Data[[#This Row],[Discount_Pct]]*tbl_Raw_Data[[#This Row],[Gross_Amount]]/100</f>
        <v>0</v>
      </c>
      <c r="W5867" s="6">
        <f>tbl_Raw_Data[[#This Row],[Gross_Amount]]-tbl_Raw_Data[[#This Row],[Discount_Amount]]</f>
        <v>260.52</v>
      </c>
      <c r="X5867" s="6">
        <f>tbl_Raw_Data[[#This Row],[Net_Amount_Before_Tax]]*tbl_Raw_Data[[#This Row],[Tax_Pct]]/100</f>
        <v>31.2624</v>
      </c>
      <c r="Y5867" s="6">
        <f>tbl_Raw_Data[[#This Row],[Net_Amount_Before_Tax]]+tbl_Raw_Data[[#This Row],[Tax_Amount]]</f>
        <v>291.7824</v>
      </c>
      <c r="Z5867" s="6">
        <f t="shared" si="459"/>
        <v>0</v>
      </c>
    </row>
    <row r="5868" spans="1:26" x14ac:dyDescent="0.3">
      <c r="A5868" s="23" t="s">
        <v>7980</v>
      </c>
      <c r="B5868" s="34">
        <v>45341</v>
      </c>
      <c r="C5868" s="23" t="s">
        <v>6044</v>
      </c>
      <c r="D5868" s="23" t="s">
        <v>52</v>
      </c>
      <c r="E5868" s="23" t="s">
        <v>52</v>
      </c>
      <c r="F5868" s="23">
        <v>160001</v>
      </c>
      <c r="G5868" s="23" t="s">
        <v>94</v>
      </c>
      <c r="H5868" s="23" t="s">
        <v>95</v>
      </c>
      <c r="I5868" s="23" t="s">
        <v>84</v>
      </c>
      <c r="J5868" s="23" t="s">
        <v>42</v>
      </c>
      <c r="K5868" s="23" t="s">
        <v>24</v>
      </c>
      <c r="L5868" s="23">
        <v>1</v>
      </c>
      <c r="M5868" s="23">
        <v>93.77</v>
      </c>
      <c r="N5868" s="23">
        <v>5</v>
      </c>
      <c r="O5868" s="23">
        <v>12</v>
      </c>
      <c r="P5868" s="23" t="s">
        <v>43</v>
      </c>
      <c r="Q5868" s="23" t="s">
        <v>34</v>
      </c>
      <c r="R5868" s="23">
        <f t="shared" si="455"/>
        <v>1</v>
      </c>
      <c r="S5868" s="23" t="str">
        <f t="shared" si="456"/>
        <v>ORD105867_20240219_CUST01415_MED021</v>
      </c>
      <c r="T5868" s="23">
        <f t="shared" si="457"/>
        <v>1</v>
      </c>
      <c r="U5868" s="6">
        <f t="shared" si="458"/>
        <v>93.77</v>
      </c>
      <c r="V5868" s="6">
        <f>tbl_Raw_Data[[#This Row],[Discount_Pct]]*tbl_Raw_Data[[#This Row],[Gross_Amount]]/100</f>
        <v>4.6884999999999994</v>
      </c>
      <c r="W5868" s="6">
        <f>tbl_Raw_Data[[#This Row],[Gross_Amount]]-tbl_Raw_Data[[#This Row],[Discount_Amount]]</f>
        <v>89.081499999999991</v>
      </c>
      <c r="X5868" s="6">
        <f>tbl_Raw_Data[[#This Row],[Net_Amount_Before_Tax]]*tbl_Raw_Data[[#This Row],[Tax_Pct]]/100</f>
        <v>10.689779999999999</v>
      </c>
      <c r="Y5868" s="6">
        <f>tbl_Raw_Data[[#This Row],[Net_Amount_Before_Tax]]+tbl_Raw_Data[[#This Row],[Tax_Amount]]</f>
        <v>99.77127999999999</v>
      </c>
      <c r="Z5868" s="6">
        <f t="shared" si="459"/>
        <v>3</v>
      </c>
    </row>
    <row r="5869" spans="1:26" x14ac:dyDescent="0.3">
      <c r="A5869" s="23" t="s">
        <v>7981</v>
      </c>
      <c r="B5869" s="34">
        <v>45800</v>
      </c>
      <c r="C5869" s="23" t="s">
        <v>7982</v>
      </c>
      <c r="D5869" s="23" t="s">
        <v>142</v>
      </c>
      <c r="E5869" s="23" t="s">
        <v>81</v>
      </c>
      <c r="F5869" s="23">
        <v>380054</v>
      </c>
      <c r="G5869" s="23" t="s">
        <v>132</v>
      </c>
      <c r="H5869" s="23" t="s">
        <v>133</v>
      </c>
      <c r="I5869" s="23" t="s">
        <v>134</v>
      </c>
      <c r="J5869" s="23" t="s">
        <v>135</v>
      </c>
      <c r="K5869" s="23" t="s">
        <v>57</v>
      </c>
      <c r="L5869" s="23">
        <v>1</v>
      </c>
      <c r="M5869" s="23">
        <v>85.35</v>
      </c>
      <c r="N5869" s="23">
        <v>5</v>
      </c>
      <c r="O5869" s="23">
        <v>5</v>
      </c>
      <c r="P5869" s="23" t="s">
        <v>43</v>
      </c>
      <c r="Q5869" s="23" t="s">
        <v>34</v>
      </c>
      <c r="R5869" s="23">
        <f t="shared" si="455"/>
        <v>1</v>
      </c>
      <c r="S5869" s="23" t="str">
        <f t="shared" si="456"/>
        <v>ORD105868_20250523_CUST01905_MED007</v>
      </c>
      <c r="T5869" s="23">
        <f t="shared" si="457"/>
        <v>1</v>
      </c>
      <c r="U5869" s="6">
        <f t="shared" si="458"/>
        <v>85.35</v>
      </c>
      <c r="V5869" s="6">
        <f>tbl_Raw_Data[[#This Row],[Discount_Pct]]*tbl_Raw_Data[[#This Row],[Gross_Amount]]/100</f>
        <v>4.2675000000000001</v>
      </c>
      <c r="W5869" s="6">
        <f>tbl_Raw_Data[[#This Row],[Gross_Amount]]-tbl_Raw_Data[[#This Row],[Discount_Amount]]</f>
        <v>81.082499999999996</v>
      </c>
      <c r="X5869" s="6">
        <f>tbl_Raw_Data[[#This Row],[Net_Amount_Before_Tax]]*tbl_Raw_Data[[#This Row],[Tax_Pct]]/100</f>
        <v>4.054125</v>
      </c>
      <c r="Y5869" s="6">
        <f>tbl_Raw_Data[[#This Row],[Net_Amount_Before_Tax]]+tbl_Raw_Data[[#This Row],[Tax_Amount]]</f>
        <v>85.136624999999995</v>
      </c>
      <c r="Z5869" s="6">
        <f t="shared" si="459"/>
        <v>1</v>
      </c>
    </row>
    <row r="5870" spans="1:26" x14ac:dyDescent="0.3">
      <c r="A5870" s="23" t="s">
        <v>7983</v>
      </c>
      <c r="B5870" s="34">
        <v>45885</v>
      </c>
      <c r="C5870" s="23" t="s">
        <v>4518</v>
      </c>
      <c r="D5870" s="23" t="s">
        <v>28</v>
      </c>
      <c r="E5870" s="23" t="s">
        <v>29</v>
      </c>
      <c r="F5870" s="23">
        <v>500081</v>
      </c>
      <c r="G5870" s="23" t="s">
        <v>132</v>
      </c>
      <c r="H5870" s="23" t="s">
        <v>133</v>
      </c>
      <c r="I5870" s="23" t="s">
        <v>134</v>
      </c>
      <c r="J5870" s="23" t="s">
        <v>135</v>
      </c>
      <c r="K5870" s="23" t="s">
        <v>57</v>
      </c>
      <c r="L5870" s="23">
        <v>5</v>
      </c>
      <c r="M5870" s="23">
        <v>82.15</v>
      </c>
      <c r="N5870" s="23">
        <v>5</v>
      </c>
      <c r="O5870" s="23">
        <v>5</v>
      </c>
      <c r="P5870" s="23" t="s">
        <v>43</v>
      </c>
      <c r="Q5870" s="23" t="s">
        <v>90</v>
      </c>
      <c r="R5870" s="23">
        <f t="shared" si="455"/>
        <v>1</v>
      </c>
      <c r="S5870" s="23" t="str">
        <f t="shared" si="456"/>
        <v>ORD105869_20250816_CUST00903_MED007</v>
      </c>
      <c r="T5870" s="23">
        <f t="shared" si="457"/>
        <v>1</v>
      </c>
      <c r="U5870" s="6">
        <f t="shared" si="458"/>
        <v>410.75</v>
      </c>
      <c r="V5870" s="6">
        <f>tbl_Raw_Data[[#This Row],[Discount_Pct]]*tbl_Raw_Data[[#This Row],[Gross_Amount]]/100</f>
        <v>20.537500000000001</v>
      </c>
      <c r="W5870" s="6">
        <f>tbl_Raw_Data[[#This Row],[Gross_Amount]]-tbl_Raw_Data[[#This Row],[Discount_Amount]]</f>
        <v>390.21249999999998</v>
      </c>
      <c r="X5870" s="6">
        <f>tbl_Raw_Data[[#This Row],[Net_Amount_Before_Tax]]*tbl_Raw_Data[[#This Row],[Tax_Pct]]/100</f>
        <v>19.510625000000001</v>
      </c>
      <c r="Y5870" s="6">
        <f>tbl_Raw_Data[[#This Row],[Net_Amount_Before_Tax]]+tbl_Raw_Data[[#This Row],[Tax_Amount]]</f>
        <v>409.72312499999998</v>
      </c>
      <c r="Z5870" s="6">
        <f t="shared" si="459"/>
        <v>2</v>
      </c>
    </row>
    <row r="5871" spans="1:26" x14ac:dyDescent="0.3">
      <c r="A5871" s="23" t="s">
        <v>7984</v>
      </c>
      <c r="B5871" s="34">
        <v>45653</v>
      </c>
      <c r="C5871" s="23" t="s">
        <v>5607</v>
      </c>
      <c r="D5871" s="23" t="s">
        <v>72</v>
      </c>
      <c r="E5871" s="23" t="s">
        <v>73</v>
      </c>
      <c r="F5871" s="23">
        <v>302021</v>
      </c>
      <c r="G5871" s="23" t="s">
        <v>119</v>
      </c>
      <c r="H5871" s="23" t="s">
        <v>120</v>
      </c>
      <c r="I5871" s="23" t="s">
        <v>32</v>
      </c>
      <c r="J5871" s="23" t="s">
        <v>64</v>
      </c>
      <c r="K5871" s="23" t="s">
        <v>57</v>
      </c>
      <c r="L5871" s="23">
        <v>1</v>
      </c>
      <c r="M5871" s="23">
        <v>76.31</v>
      </c>
      <c r="N5871" s="23">
        <v>15</v>
      </c>
      <c r="O5871" s="23">
        <v>18</v>
      </c>
      <c r="P5871" s="23" t="s">
        <v>89</v>
      </c>
      <c r="Q5871" s="23" t="s">
        <v>34</v>
      </c>
      <c r="R5871" s="23">
        <f t="shared" si="455"/>
        <v>1</v>
      </c>
      <c r="S5871" s="23" t="str">
        <f t="shared" si="456"/>
        <v>ORD105870_20241227_CUST00959_MED010</v>
      </c>
      <c r="T5871" s="23">
        <f t="shared" si="457"/>
        <v>1</v>
      </c>
      <c r="U5871" s="6">
        <f t="shared" si="458"/>
        <v>76.31</v>
      </c>
      <c r="V5871" s="6">
        <f>tbl_Raw_Data[[#This Row],[Discount_Pct]]*tbl_Raw_Data[[#This Row],[Gross_Amount]]/100</f>
        <v>11.4465</v>
      </c>
      <c r="W5871" s="6">
        <f>tbl_Raw_Data[[#This Row],[Gross_Amount]]-tbl_Raw_Data[[#This Row],[Discount_Amount]]</f>
        <v>64.863500000000002</v>
      </c>
      <c r="X5871" s="6">
        <f>tbl_Raw_Data[[#This Row],[Net_Amount_Before_Tax]]*tbl_Raw_Data[[#This Row],[Tax_Pct]]/100</f>
        <v>11.67543</v>
      </c>
      <c r="Y5871" s="6">
        <f>tbl_Raw_Data[[#This Row],[Net_Amount_Before_Tax]]+tbl_Raw_Data[[#This Row],[Tax_Amount]]</f>
        <v>76.538930000000008</v>
      </c>
      <c r="Z5871" s="6">
        <f t="shared" si="459"/>
        <v>1</v>
      </c>
    </row>
    <row r="5872" spans="1:26" x14ac:dyDescent="0.3">
      <c r="A5872" s="23" t="s">
        <v>7985</v>
      </c>
      <c r="B5872" s="34">
        <v>45438</v>
      </c>
      <c r="C5872" s="23" t="s">
        <v>2569</v>
      </c>
      <c r="D5872" s="23" t="s">
        <v>28</v>
      </c>
      <c r="E5872" s="23" t="s">
        <v>29</v>
      </c>
      <c r="F5872" s="23">
        <v>500090</v>
      </c>
      <c r="G5872" s="23" t="s">
        <v>283</v>
      </c>
      <c r="H5872" s="23" t="s">
        <v>284</v>
      </c>
      <c r="I5872" s="23" t="s">
        <v>104</v>
      </c>
      <c r="J5872" s="23" t="s">
        <v>42</v>
      </c>
      <c r="K5872" s="23" t="s">
        <v>57</v>
      </c>
      <c r="L5872" s="23">
        <v>1</v>
      </c>
      <c r="M5872" s="23">
        <v>304.88</v>
      </c>
      <c r="N5872" s="23">
        <v>5</v>
      </c>
      <c r="O5872" s="23">
        <v>12</v>
      </c>
      <c r="P5872" s="23" t="s">
        <v>65</v>
      </c>
      <c r="Q5872" s="23" t="s">
        <v>34</v>
      </c>
      <c r="R5872" s="23">
        <f t="shared" si="455"/>
        <v>1</v>
      </c>
      <c r="S5872" s="23" t="str">
        <f t="shared" si="456"/>
        <v>ORD105871_20240526_CUST01531_MED030</v>
      </c>
      <c r="T5872" s="23">
        <f t="shared" si="457"/>
        <v>1</v>
      </c>
      <c r="U5872" s="6">
        <f t="shared" si="458"/>
        <v>304.88</v>
      </c>
      <c r="V5872" s="6">
        <f>tbl_Raw_Data[[#This Row],[Discount_Pct]]*tbl_Raw_Data[[#This Row],[Gross_Amount]]/100</f>
        <v>15.244000000000002</v>
      </c>
      <c r="W5872" s="6">
        <f>tbl_Raw_Data[[#This Row],[Gross_Amount]]-tbl_Raw_Data[[#This Row],[Discount_Amount]]</f>
        <v>289.63599999999997</v>
      </c>
      <c r="X5872" s="6">
        <f>tbl_Raw_Data[[#This Row],[Net_Amount_Before_Tax]]*tbl_Raw_Data[[#This Row],[Tax_Pct]]/100</f>
        <v>34.756319999999995</v>
      </c>
      <c r="Y5872" s="6">
        <f>tbl_Raw_Data[[#This Row],[Net_Amount_Before_Tax]]+tbl_Raw_Data[[#This Row],[Tax_Amount]]</f>
        <v>324.39231999999998</v>
      </c>
      <c r="Z5872" s="6">
        <f t="shared" si="459"/>
        <v>3</v>
      </c>
    </row>
    <row r="5873" spans="1:26" x14ac:dyDescent="0.3">
      <c r="A5873" s="23" t="s">
        <v>7986</v>
      </c>
      <c r="B5873" s="34">
        <v>45372</v>
      </c>
      <c r="C5873" s="23" t="s">
        <v>7159</v>
      </c>
      <c r="D5873" s="23" t="s">
        <v>92</v>
      </c>
      <c r="E5873" s="23" t="s">
        <v>93</v>
      </c>
      <c r="F5873" s="23">
        <v>560001</v>
      </c>
      <c r="G5873" s="23" t="s">
        <v>145</v>
      </c>
      <c r="H5873" s="23" t="s">
        <v>146</v>
      </c>
      <c r="I5873" s="23" t="s">
        <v>147</v>
      </c>
      <c r="J5873" s="23" t="s">
        <v>148</v>
      </c>
      <c r="K5873" s="23" t="s">
        <v>24</v>
      </c>
      <c r="L5873" s="23">
        <v>1</v>
      </c>
      <c r="M5873" s="23">
        <v>96.29</v>
      </c>
      <c r="N5873" s="23">
        <v>0</v>
      </c>
      <c r="O5873" s="23">
        <v>5</v>
      </c>
      <c r="P5873" s="23" t="s">
        <v>58</v>
      </c>
      <c r="Q5873" s="23" t="s">
        <v>44</v>
      </c>
      <c r="R5873" s="23">
        <f t="shared" si="455"/>
        <v>1</v>
      </c>
      <c r="S5873" s="23" t="str">
        <f t="shared" si="456"/>
        <v>ORD105872_20240321_CUST01731_MED016</v>
      </c>
      <c r="T5873" s="23">
        <f t="shared" si="457"/>
        <v>1</v>
      </c>
      <c r="U5873" s="6">
        <f t="shared" si="458"/>
        <v>96.29</v>
      </c>
      <c r="V5873" s="6">
        <f>tbl_Raw_Data[[#This Row],[Discount_Pct]]*tbl_Raw_Data[[#This Row],[Gross_Amount]]/100</f>
        <v>0</v>
      </c>
      <c r="W5873" s="6">
        <f>tbl_Raw_Data[[#This Row],[Gross_Amount]]-tbl_Raw_Data[[#This Row],[Discount_Amount]]</f>
        <v>96.29</v>
      </c>
      <c r="X5873" s="6">
        <f>tbl_Raw_Data[[#This Row],[Net_Amount_Before_Tax]]*tbl_Raw_Data[[#This Row],[Tax_Pct]]/100</f>
        <v>4.8145000000000007</v>
      </c>
      <c r="Y5873" s="6">
        <f>tbl_Raw_Data[[#This Row],[Net_Amount_Before_Tax]]+tbl_Raw_Data[[#This Row],[Tax_Amount]]</f>
        <v>101.1045</v>
      </c>
      <c r="Z5873" s="6">
        <f t="shared" si="459"/>
        <v>2</v>
      </c>
    </row>
    <row r="5874" spans="1:26" x14ac:dyDescent="0.3">
      <c r="A5874" s="23" t="s">
        <v>7987</v>
      </c>
      <c r="B5874" s="34">
        <v>45570</v>
      </c>
      <c r="C5874" s="23" t="s">
        <v>7988</v>
      </c>
      <c r="D5874" s="23" t="s">
        <v>52</v>
      </c>
      <c r="E5874" s="23" t="s">
        <v>52</v>
      </c>
      <c r="F5874" s="23">
        <v>160022</v>
      </c>
      <c r="G5874" s="23" t="s">
        <v>283</v>
      </c>
      <c r="H5874" s="23" t="s">
        <v>284</v>
      </c>
      <c r="I5874" s="23" t="s">
        <v>104</v>
      </c>
      <c r="J5874" s="23" t="s">
        <v>42</v>
      </c>
      <c r="K5874" s="23" t="s">
        <v>57</v>
      </c>
      <c r="L5874" s="23">
        <v>2</v>
      </c>
      <c r="M5874" s="23">
        <v>277.77</v>
      </c>
      <c r="N5874" s="23">
        <v>0</v>
      </c>
      <c r="O5874" s="23">
        <v>5</v>
      </c>
      <c r="P5874" s="23" t="s">
        <v>58</v>
      </c>
      <c r="Q5874" s="23" t="s">
        <v>34</v>
      </c>
      <c r="R5874" s="23">
        <f t="shared" si="455"/>
        <v>1</v>
      </c>
      <c r="S5874" s="23" t="str">
        <f t="shared" si="456"/>
        <v>ORD105873_20241005_CUST01270_MED030</v>
      </c>
      <c r="T5874" s="23">
        <f t="shared" si="457"/>
        <v>1</v>
      </c>
      <c r="U5874" s="6">
        <f t="shared" si="458"/>
        <v>555.54</v>
      </c>
      <c r="V5874" s="6">
        <f>tbl_Raw_Data[[#This Row],[Discount_Pct]]*tbl_Raw_Data[[#This Row],[Gross_Amount]]/100</f>
        <v>0</v>
      </c>
      <c r="W5874" s="6">
        <f>tbl_Raw_Data[[#This Row],[Gross_Amount]]-tbl_Raw_Data[[#This Row],[Discount_Amount]]</f>
        <v>555.54</v>
      </c>
      <c r="X5874" s="6">
        <f>tbl_Raw_Data[[#This Row],[Net_Amount_Before_Tax]]*tbl_Raw_Data[[#This Row],[Tax_Pct]]/100</f>
        <v>27.776999999999997</v>
      </c>
      <c r="Y5874" s="6">
        <f>tbl_Raw_Data[[#This Row],[Net_Amount_Before_Tax]]+tbl_Raw_Data[[#This Row],[Tax_Amount]]</f>
        <v>583.31700000000001</v>
      </c>
      <c r="Z5874" s="6">
        <f t="shared" si="459"/>
        <v>1</v>
      </c>
    </row>
    <row r="5875" spans="1:26" x14ac:dyDescent="0.3">
      <c r="A5875" s="23" t="s">
        <v>7987</v>
      </c>
      <c r="B5875" s="34">
        <v>45999</v>
      </c>
      <c r="C5875" s="23" t="s">
        <v>7989</v>
      </c>
      <c r="D5875" s="23" t="s">
        <v>130</v>
      </c>
      <c r="E5875" s="23" t="s">
        <v>131</v>
      </c>
      <c r="F5875" s="23">
        <v>700091</v>
      </c>
      <c r="G5875" s="23" t="s">
        <v>111</v>
      </c>
      <c r="H5875" s="23" t="s">
        <v>112</v>
      </c>
      <c r="I5875" s="23" t="s">
        <v>113</v>
      </c>
      <c r="J5875" s="23" t="s">
        <v>114</v>
      </c>
      <c r="K5875" s="23" t="s">
        <v>24</v>
      </c>
      <c r="L5875" s="23">
        <v>2</v>
      </c>
      <c r="M5875" s="23">
        <v>106.17</v>
      </c>
      <c r="N5875" s="23">
        <v>5</v>
      </c>
      <c r="O5875" s="23">
        <v>5</v>
      </c>
      <c r="P5875" s="23" t="s">
        <v>33</v>
      </c>
      <c r="Q5875" s="23" t="s">
        <v>90</v>
      </c>
      <c r="R5875" s="23">
        <f t="shared" si="455"/>
        <v>1</v>
      </c>
      <c r="S5875" s="23" t="str">
        <f t="shared" si="456"/>
        <v>ORD105873_20251208_CUST00289_MED027</v>
      </c>
      <c r="T5875" s="23">
        <f t="shared" si="457"/>
        <v>1</v>
      </c>
      <c r="U5875" s="6">
        <f t="shared" si="458"/>
        <v>212.34</v>
      </c>
      <c r="V5875" s="6">
        <f>tbl_Raw_Data[[#This Row],[Discount_Pct]]*tbl_Raw_Data[[#This Row],[Gross_Amount]]/100</f>
        <v>10.617000000000001</v>
      </c>
      <c r="W5875" s="6">
        <f>tbl_Raw_Data[[#This Row],[Gross_Amount]]-tbl_Raw_Data[[#This Row],[Discount_Amount]]</f>
        <v>201.72300000000001</v>
      </c>
      <c r="X5875" s="6">
        <f>tbl_Raw_Data[[#This Row],[Net_Amount_Before_Tax]]*tbl_Raw_Data[[#This Row],[Tax_Pct]]/100</f>
        <v>10.08615</v>
      </c>
      <c r="Y5875" s="6">
        <f>tbl_Raw_Data[[#This Row],[Net_Amount_Before_Tax]]+tbl_Raw_Data[[#This Row],[Tax_Amount]]</f>
        <v>211.80915000000002</v>
      </c>
      <c r="Z5875" s="6">
        <f t="shared" si="459"/>
        <v>0</v>
      </c>
    </row>
    <row r="5876" spans="1:26" x14ac:dyDescent="0.3">
      <c r="A5876" s="23" t="s">
        <v>7990</v>
      </c>
      <c r="B5876" s="34">
        <v>45926</v>
      </c>
      <c r="C5876" s="23" t="s">
        <v>7911</v>
      </c>
      <c r="D5876" s="23" t="s">
        <v>52</v>
      </c>
      <c r="E5876" s="23" t="s">
        <v>52</v>
      </c>
      <c r="F5876" s="23">
        <v>160001</v>
      </c>
      <c r="G5876" s="23" t="s">
        <v>196</v>
      </c>
      <c r="H5876" s="23" t="s">
        <v>197</v>
      </c>
      <c r="I5876" s="23" t="s">
        <v>32</v>
      </c>
      <c r="J5876" s="23" t="s">
        <v>42</v>
      </c>
      <c r="K5876" s="23" t="s">
        <v>24</v>
      </c>
      <c r="L5876" s="23">
        <v>5</v>
      </c>
      <c r="M5876" s="23">
        <v>26.76</v>
      </c>
      <c r="N5876" s="23">
        <v>10</v>
      </c>
      <c r="O5876" s="23">
        <v>12</v>
      </c>
      <c r="P5876" s="23" t="s">
        <v>33</v>
      </c>
      <c r="Q5876" s="23" t="s">
        <v>34</v>
      </c>
      <c r="R5876" s="23">
        <f t="shared" si="455"/>
        <v>1</v>
      </c>
      <c r="S5876" s="23" t="str">
        <f t="shared" si="456"/>
        <v>ORD105875_20250926_CUST02598_MED011</v>
      </c>
      <c r="T5876" s="23">
        <f t="shared" si="457"/>
        <v>1</v>
      </c>
      <c r="U5876" s="6">
        <f t="shared" si="458"/>
        <v>133.80000000000001</v>
      </c>
      <c r="V5876" s="6">
        <f>tbl_Raw_Data[[#This Row],[Discount_Pct]]*tbl_Raw_Data[[#This Row],[Gross_Amount]]/100</f>
        <v>13.38</v>
      </c>
      <c r="W5876" s="6">
        <f>tbl_Raw_Data[[#This Row],[Gross_Amount]]-tbl_Raw_Data[[#This Row],[Discount_Amount]]</f>
        <v>120.42000000000002</v>
      </c>
      <c r="X5876" s="6">
        <f>tbl_Raw_Data[[#This Row],[Net_Amount_Before_Tax]]*tbl_Raw_Data[[#This Row],[Tax_Pct]]/100</f>
        <v>14.450400000000002</v>
      </c>
      <c r="Y5876" s="6">
        <f>tbl_Raw_Data[[#This Row],[Net_Amount_Before_Tax]]+tbl_Raw_Data[[#This Row],[Tax_Amount]]</f>
        <v>134.87040000000002</v>
      </c>
      <c r="Z5876" s="6">
        <f t="shared" si="459"/>
        <v>2</v>
      </c>
    </row>
    <row r="5877" spans="1:26" x14ac:dyDescent="0.3">
      <c r="A5877" s="23" t="s">
        <v>7991</v>
      </c>
      <c r="B5877" s="34">
        <v>45468</v>
      </c>
      <c r="C5877" s="23" t="s">
        <v>7992</v>
      </c>
      <c r="D5877" s="23" t="s">
        <v>87</v>
      </c>
      <c r="E5877" s="23" t="s">
        <v>88</v>
      </c>
      <c r="F5877" s="23">
        <v>600001</v>
      </c>
      <c r="G5877" s="23" t="s">
        <v>192</v>
      </c>
      <c r="H5877" s="23" t="s">
        <v>193</v>
      </c>
      <c r="I5877" s="23" t="s">
        <v>41</v>
      </c>
      <c r="J5877" s="23" t="s">
        <v>194</v>
      </c>
      <c r="K5877" s="23" t="s">
        <v>24</v>
      </c>
      <c r="L5877" s="23">
        <v>1</v>
      </c>
      <c r="M5877" s="23">
        <v>29.7</v>
      </c>
      <c r="N5877" s="23">
        <v>10</v>
      </c>
      <c r="O5877" s="23">
        <v>5</v>
      </c>
      <c r="P5877" s="23" t="s">
        <v>65</v>
      </c>
      <c r="Q5877" s="23" t="s">
        <v>34</v>
      </c>
      <c r="R5877" s="23">
        <f t="shared" si="455"/>
        <v>1</v>
      </c>
      <c r="S5877" s="23" t="str">
        <f t="shared" si="456"/>
        <v>ORD105876_20240625_CUST00234_MED002</v>
      </c>
      <c r="T5877" s="23">
        <f t="shared" si="457"/>
        <v>1</v>
      </c>
      <c r="U5877" s="6">
        <f t="shared" si="458"/>
        <v>29.7</v>
      </c>
      <c r="V5877" s="6">
        <f>tbl_Raw_Data[[#This Row],[Discount_Pct]]*tbl_Raw_Data[[#This Row],[Gross_Amount]]/100</f>
        <v>2.97</v>
      </c>
      <c r="W5877" s="6">
        <f>tbl_Raw_Data[[#This Row],[Gross_Amount]]-tbl_Raw_Data[[#This Row],[Discount_Amount]]</f>
        <v>26.73</v>
      </c>
      <c r="X5877" s="6">
        <f>tbl_Raw_Data[[#This Row],[Net_Amount_Before_Tax]]*tbl_Raw_Data[[#This Row],[Tax_Pct]]/100</f>
        <v>1.3365</v>
      </c>
      <c r="Y5877" s="6">
        <f>tbl_Raw_Data[[#This Row],[Net_Amount_Before_Tax]]+tbl_Raw_Data[[#This Row],[Tax_Amount]]</f>
        <v>28.066500000000001</v>
      </c>
      <c r="Z5877" s="6">
        <f t="shared" si="459"/>
        <v>2</v>
      </c>
    </row>
    <row r="5878" spans="1:26" x14ac:dyDescent="0.3">
      <c r="A5878" s="23" t="s">
        <v>7993</v>
      </c>
      <c r="B5878" s="34">
        <v>45397</v>
      </c>
      <c r="C5878" s="23" t="s">
        <v>7680</v>
      </c>
      <c r="D5878" s="23" t="s">
        <v>159</v>
      </c>
      <c r="E5878" s="23" t="s">
        <v>47</v>
      </c>
      <c r="F5878" s="23">
        <v>400050</v>
      </c>
      <c r="G5878" s="23" t="s">
        <v>224</v>
      </c>
      <c r="H5878" s="23" t="s">
        <v>225</v>
      </c>
      <c r="I5878" s="23" t="s">
        <v>147</v>
      </c>
      <c r="J5878" s="23" t="s">
        <v>23</v>
      </c>
      <c r="K5878" s="23" t="s">
        <v>24</v>
      </c>
      <c r="L5878" s="23">
        <v>2</v>
      </c>
      <c r="M5878" s="23">
        <v>54.61</v>
      </c>
      <c r="N5878" s="23">
        <v>15</v>
      </c>
      <c r="O5878" s="23">
        <v>18</v>
      </c>
      <c r="P5878" s="23" t="s">
        <v>58</v>
      </c>
      <c r="Q5878" s="23" t="s">
        <v>34</v>
      </c>
      <c r="R5878" s="23">
        <f t="shared" si="455"/>
        <v>1</v>
      </c>
      <c r="S5878" s="23" t="str">
        <f t="shared" si="456"/>
        <v>ORD105877_20240415_CUST00649_MED015</v>
      </c>
      <c r="T5878" s="23">
        <f t="shared" si="457"/>
        <v>1</v>
      </c>
      <c r="U5878" s="6">
        <f t="shared" si="458"/>
        <v>109.22</v>
      </c>
      <c r="V5878" s="6">
        <f>tbl_Raw_Data[[#This Row],[Discount_Pct]]*tbl_Raw_Data[[#This Row],[Gross_Amount]]/100</f>
        <v>16.382999999999999</v>
      </c>
      <c r="W5878" s="6">
        <f>tbl_Raw_Data[[#This Row],[Gross_Amount]]-tbl_Raw_Data[[#This Row],[Discount_Amount]]</f>
        <v>92.837000000000003</v>
      </c>
      <c r="X5878" s="6">
        <f>tbl_Raw_Data[[#This Row],[Net_Amount_Before_Tax]]*tbl_Raw_Data[[#This Row],[Tax_Pct]]/100</f>
        <v>16.710660000000001</v>
      </c>
      <c r="Y5878" s="6">
        <f>tbl_Raw_Data[[#This Row],[Net_Amount_Before_Tax]]+tbl_Raw_Data[[#This Row],[Tax_Amount]]</f>
        <v>109.54766000000001</v>
      </c>
      <c r="Z5878" s="6">
        <f t="shared" si="459"/>
        <v>2</v>
      </c>
    </row>
    <row r="5879" spans="1:26" x14ac:dyDescent="0.3">
      <c r="A5879" s="23" t="s">
        <v>7994</v>
      </c>
      <c r="B5879" s="34">
        <v>45363</v>
      </c>
      <c r="C5879" s="23" t="s">
        <v>1708</v>
      </c>
      <c r="D5879" s="23" t="s">
        <v>46</v>
      </c>
      <c r="E5879" s="23" t="s">
        <v>47</v>
      </c>
      <c r="F5879" s="23">
        <v>411014</v>
      </c>
      <c r="G5879" s="23" t="s">
        <v>315</v>
      </c>
      <c r="H5879" s="23" t="s">
        <v>316</v>
      </c>
      <c r="I5879" s="23" t="s">
        <v>50</v>
      </c>
      <c r="J5879" s="23" t="s">
        <v>114</v>
      </c>
      <c r="K5879" s="23" t="s">
        <v>24</v>
      </c>
      <c r="L5879" s="23">
        <v>3</v>
      </c>
      <c r="M5879" s="23">
        <v>108.35</v>
      </c>
      <c r="N5879" s="23">
        <v>10</v>
      </c>
      <c r="O5879" s="23">
        <v>5</v>
      </c>
      <c r="P5879" s="23" t="s">
        <v>25</v>
      </c>
      <c r="Q5879" s="23" t="s">
        <v>34</v>
      </c>
      <c r="R5879" s="23">
        <f t="shared" si="455"/>
        <v>1</v>
      </c>
      <c r="S5879" s="23" t="str">
        <f t="shared" si="456"/>
        <v>ORD105878_20240312_CUST01122_MED012</v>
      </c>
      <c r="T5879" s="23">
        <f t="shared" si="457"/>
        <v>1</v>
      </c>
      <c r="U5879" s="6">
        <f t="shared" si="458"/>
        <v>325.04999999999995</v>
      </c>
      <c r="V5879" s="6">
        <f>tbl_Raw_Data[[#This Row],[Discount_Pct]]*tbl_Raw_Data[[#This Row],[Gross_Amount]]/100</f>
        <v>32.504999999999995</v>
      </c>
      <c r="W5879" s="6">
        <f>tbl_Raw_Data[[#This Row],[Gross_Amount]]-tbl_Raw_Data[[#This Row],[Discount_Amount]]</f>
        <v>292.54499999999996</v>
      </c>
      <c r="X5879" s="6">
        <f>tbl_Raw_Data[[#This Row],[Net_Amount_Before_Tax]]*tbl_Raw_Data[[#This Row],[Tax_Pct]]/100</f>
        <v>14.627249999999998</v>
      </c>
      <c r="Y5879" s="6">
        <f>tbl_Raw_Data[[#This Row],[Net_Amount_Before_Tax]]+tbl_Raw_Data[[#This Row],[Tax_Amount]]</f>
        <v>307.17224999999996</v>
      </c>
      <c r="Z5879" s="6">
        <f t="shared" si="459"/>
        <v>2</v>
      </c>
    </row>
    <row r="5880" spans="1:26" x14ac:dyDescent="0.3">
      <c r="A5880" s="23" t="s">
        <v>7995</v>
      </c>
      <c r="B5880" s="34">
        <v>45737</v>
      </c>
      <c r="C5880" s="23" t="s">
        <v>980</v>
      </c>
      <c r="D5880" s="23" t="s">
        <v>37</v>
      </c>
      <c r="E5880" s="23" t="s">
        <v>38</v>
      </c>
      <c r="F5880" s="23">
        <v>452020</v>
      </c>
      <c r="G5880" s="23" t="s">
        <v>160</v>
      </c>
      <c r="H5880" s="23" t="s">
        <v>161</v>
      </c>
      <c r="I5880" s="23" t="s">
        <v>50</v>
      </c>
      <c r="J5880" s="23" t="s">
        <v>23</v>
      </c>
      <c r="K5880" s="23" t="s">
        <v>24</v>
      </c>
      <c r="L5880" s="23">
        <v>2</v>
      </c>
      <c r="M5880" s="23">
        <v>144.77000000000001</v>
      </c>
      <c r="N5880" s="23">
        <v>5</v>
      </c>
      <c r="O5880" s="23">
        <v>12</v>
      </c>
      <c r="P5880" s="23" t="s">
        <v>89</v>
      </c>
      <c r="Q5880" s="23" t="s">
        <v>34</v>
      </c>
      <c r="R5880" s="23">
        <f t="shared" si="455"/>
        <v>1</v>
      </c>
      <c r="S5880" s="23" t="str">
        <f t="shared" si="456"/>
        <v>ORD105879_20250321_CUST02197_MED014</v>
      </c>
      <c r="T5880" s="23">
        <f t="shared" si="457"/>
        <v>1</v>
      </c>
      <c r="U5880" s="6">
        <f t="shared" si="458"/>
        <v>289.54000000000002</v>
      </c>
      <c r="V5880" s="6">
        <f>tbl_Raw_Data[[#This Row],[Discount_Pct]]*tbl_Raw_Data[[#This Row],[Gross_Amount]]/100</f>
        <v>14.477</v>
      </c>
      <c r="W5880" s="6">
        <f>tbl_Raw_Data[[#This Row],[Gross_Amount]]-tbl_Raw_Data[[#This Row],[Discount_Amount]]</f>
        <v>275.06300000000005</v>
      </c>
      <c r="X5880" s="6">
        <f>tbl_Raw_Data[[#This Row],[Net_Amount_Before_Tax]]*tbl_Raw_Data[[#This Row],[Tax_Pct]]/100</f>
        <v>33.007560000000005</v>
      </c>
      <c r="Y5880" s="6">
        <f>tbl_Raw_Data[[#This Row],[Net_Amount_Before_Tax]]+tbl_Raw_Data[[#This Row],[Tax_Amount]]</f>
        <v>308.07056000000006</v>
      </c>
      <c r="Z5880" s="6">
        <f t="shared" si="459"/>
        <v>2</v>
      </c>
    </row>
    <row r="5881" spans="1:26" x14ac:dyDescent="0.3">
      <c r="A5881" s="23" t="s">
        <v>7996</v>
      </c>
      <c r="B5881" s="34">
        <v>45503</v>
      </c>
      <c r="C5881" s="23" t="s">
        <v>4766</v>
      </c>
      <c r="D5881" s="23" t="s">
        <v>92</v>
      </c>
      <c r="E5881" s="23" t="s">
        <v>93</v>
      </c>
      <c r="F5881" s="23">
        <v>560038</v>
      </c>
      <c r="G5881" s="23" t="s">
        <v>192</v>
      </c>
      <c r="H5881" s="23" t="s">
        <v>193</v>
      </c>
      <c r="I5881" s="23" t="s">
        <v>41</v>
      </c>
      <c r="J5881" s="23" t="s">
        <v>194</v>
      </c>
      <c r="K5881" s="23" t="s">
        <v>24</v>
      </c>
      <c r="L5881" s="23">
        <v>2</v>
      </c>
      <c r="M5881" s="23">
        <v>32.68</v>
      </c>
      <c r="N5881" s="23">
        <v>0</v>
      </c>
      <c r="O5881" s="23">
        <v>12</v>
      </c>
      <c r="P5881" s="23" t="s">
        <v>43</v>
      </c>
      <c r="Q5881" s="23" t="s">
        <v>34</v>
      </c>
      <c r="R5881" s="23">
        <f t="shared" si="455"/>
        <v>1</v>
      </c>
      <c r="S5881" s="23" t="str">
        <f t="shared" si="456"/>
        <v>ORD105880_20240730_CUST03128_MED002</v>
      </c>
      <c r="T5881" s="23">
        <f t="shared" si="457"/>
        <v>1</v>
      </c>
      <c r="U5881" s="6">
        <f t="shared" si="458"/>
        <v>65.36</v>
      </c>
      <c r="V5881" s="6">
        <f>tbl_Raw_Data[[#This Row],[Discount_Pct]]*tbl_Raw_Data[[#This Row],[Gross_Amount]]/100</f>
        <v>0</v>
      </c>
      <c r="W5881" s="6">
        <f>tbl_Raw_Data[[#This Row],[Gross_Amount]]-tbl_Raw_Data[[#This Row],[Discount_Amount]]</f>
        <v>65.36</v>
      </c>
      <c r="X5881" s="6">
        <f>tbl_Raw_Data[[#This Row],[Net_Amount_Before_Tax]]*tbl_Raw_Data[[#This Row],[Tax_Pct]]/100</f>
        <v>7.8431999999999995</v>
      </c>
      <c r="Y5881" s="6">
        <f>tbl_Raw_Data[[#This Row],[Net_Amount_Before_Tax]]+tbl_Raw_Data[[#This Row],[Tax_Amount]]</f>
        <v>73.203199999999995</v>
      </c>
      <c r="Z5881" s="6">
        <f t="shared" si="459"/>
        <v>2</v>
      </c>
    </row>
    <row r="5882" spans="1:26" x14ac:dyDescent="0.3">
      <c r="A5882" s="23" t="s">
        <v>7997</v>
      </c>
      <c r="B5882" s="34">
        <v>45884</v>
      </c>
      <c r="C5882" s="23" t="s">
        <v>7998</v>
      </c>
      <c r="D5882" s="23" t="s">
        <v>123</v>
      </c>
      <c r="E5882" s="23" t="s">
        <v>101</v>
      </c>
      <c r="F5882" s="23">
        <v>226001</v>
      </c>
      <c r="G5882" s="23" t="s">
        <v>39</v>
      </c>
      <c r="H5882" s="23" t="s">
        <v>40</v>
      </c>
      <c r="I5882" s="23" t="s">
        <v>41</v>
      </c>
      <c r="J5882" s="23" t="s">
        <v>42</v>
      </c>
      <c r="K5882" s="23" t="s">
        <v>24</v>
      </c>
      <c r="L5882" s="23">
        <v>2</v>
      </c>
      <c r="M5882" s="23">
        <v>30.22</v>
      </c>
      <c r="N5882" s="23">
        <v>20</v>
      </c>
      <c r="O5882" s="23">
        <v>5</v>
      </c>
      <c r="P5882" s="23" t="s">
        <v>65</v>
      </c>
      <c r="Q5882" s="23" t="s">
        <v>26</v>
      </c>
      <c r="R5882" s="23">
        <f t="shared" si="455"/>
        <v>1</v>
      </c>
      <c r="S5882" s="23" t="str">
        <f t="shared" si="456"/>
        <v>ORD105881_20250815_CUST02703_MED001</v>
      </c>
      <c r="T5882" s="23">
        <f t="shared" si="457"/>
        <v>1</v>
      </c>
      <c r="U5882" s="6">
        <f t="shared" si="458"/>
        <v>60.44</v>
      </c>
      <c r="V5882" s="6">
        <f>tbl_Raw_Data[[#This Row],[Discount_Pct]]*tbl_Raw_Data[[#This Row],[Gross_Amount]]/100</f>
        <v>12.087999999999999</v>
      </c>
      <c r="W5882" s="6">
        <f>tbl_Raw_Data[[#This Row],[Gross_Amount]]-tbl_Raw_Data[[#This Row],[Discount_Amount]]</f>
        <v>48.351999999999997</v>
      </c>
      <c r="X5882" s="6">
        <f>tbl_Raw_Data[[#This Row],[Net_Amount_Before_Tax]]*tbl_Raw_Data[[#This Row],[Tax_Pct]]/100</f>
        <v>2.4175999999999997</v>
      </c>
      <c r="Y5882" s="6">
        <f>tbl_Raw_Data[[#This Row],[Net_Amount_Before_Tax]]+tbl_Raw_Data[[#This Row],[Tax_Amount]]</f>
        <v>50.769599999999997</v>
      </c>
      <c r="Z5882" s="6">
        <f t="shared" si="459"/>
        <v>0</v>
      </c>
    </row>
    <row r="5883" spans="1:26" x14ac:dyDescent="0.3">
      <c r="A5883" s="23" t="s">
        <v>7997</v>
      </c>
      <c r="B5883" s="34">
        <v>45819</v>
      </c>
      <c r="C5883" s="23" t="s">
        <v>1296</v>
      </c>
      <c r="D5883" s="23" t="s">
        <v>80</v>
      </c>
      <c r="E5883" s="23" t="s">
        <v>81</v>
      </c>
      <c r="F5883" s="23">
        <v>395017</v>
      </c>
      <c r="G5883" s="23" t="s">
        <v>192</v>
      </c>
      <c r="H5883" s="23" t="s">
        <v>193</v>
      </c>
      <c r="I5883" s="23" t="s">
        <v>41</v>
      </c>
      <c r="J5883" s="23" t="s">
        <v>194</v>
      </c>
      <c r="K5883" s="23" t="s">
        <v>24</v>
      </c>
      <c r="L5883" s="23">
        <v>3</v>
      </c>
      <c r="M5883" s="23">
        <v>34.26</v>
      </c>
      <c r="N5883" s="23">
        <v>5</v>
      </c>
      <c r="O5883" s="23">
        <v>5</v>
      </c>
      <c r="P5883" s="23" t="s">
        <v>43</v>
      </c>
      <c r="Q5883" s="23" t="s">
        <v>34</v>
      </c>
      <c r="R5883" s="23">
        <f t="shared" si="455"/>
        <v>1</v>
      </c>
      <c r="S5883" s="23" t="str">
        <f t="shared" si="456"/>
        <v>ORD105881_20250611_CUST01924_MED002</v>
      </c>
      <c r="T5883" s="23">
        <f t="shared" si="457"/>
        <v>1</v>
      </c>
      <c r="U5883" s="6">
        <f t="shared" si="458"/>
        <v>102.78</v>
      </c>
      <c r="V5883" s="6">
        <f>tbl_Raw_Data[[#This Row],[Discount_Pct]]*tbl_Raw_Data[[#This Row],[Gross_Amount]]/100</f>
        <v>5.1389999999999993</v>
      </c>
      <c r="W5883" s="6">
        <f>tbl_Raw_Data[[#This Row],[Gross_Amount]]-tbl_Raw_Data[[#This Row],[Discount_Amount]]</f>
        <v>97.641000000000005</v>
      </c>
      <c r="X5883" s="6">
        <f>tbl_Raw_Data[[#This Row],[Net_Amount_Before_Tax]]*tbl_Raw_Data[[#This Row],[Tax_Pct]]/100</f>
        <v>4.8820500000000004</v>
      </c>
      <c r="Y5883" s="6">
        <f>tbl_Raw_Data[[#This Row],[Net_Amount_Before_Tax]]+tbl_Raw_Data[[#This Row],[Tax_Amount]]</f>
        <v>102.52305000000001</v>
      </c>
      <c r="Z5883" s="6">
        <f t="shared" si="459"/>
        <v>3</v>
      </c>
    </row>
    <row r="5884" spans="1:26" x14ac:dyDescent="0.3">
      <c r="A5884" s="23" t="s">
        <v>7999</v>
      </c>
      <c r="B5884" s="34">
        <v>45764</v>
      </c>
      <c r="C5884" s="23" t="s">
        <v>7500</v>
      </c>
      <c r="D5884" s="23" t="s">
        <v>183</v>
      </c>
      <c r="E5884" s="23" t="s">
        <v>184</v>
      </c>
      <c r="F5884" s="23">
        <v>122002</v>
      </c>
      <c r="G5884" s="23" t="s">
        <v>74</v>
      </c>
      <c r="H5884" s="23" t="s">
        <v>75</v>
      </c>
      <c r="I5884" s="23" t="s">
        <v>76</v>
      </c>
      <c r="J5884" s="23" t="s">
        <v>77</v>
      </c>
      <c r="K5884" s="23" t="s">
        <v>57</v>
      </c>
      <c r="L5884" s="23">
        <v>1</v>
      </c>
      <c r="M5884" s="23">
        <v>70.78</v>
      </c>
      <c r="N5884" s="23">
        <v>10</v>
      </c>
      <c r="O5884" s="23">
        <v>5</v>
      </c>
      <c r="P5884" s="23" t="s">
        <v>65</v>
      </c>
      <c r="Q5884" s="23" t="s">
        <v>34</v>
      </c>
      <c r="R5884" s="23">
        <f t="shared" si="455"/>
        <v>1</v>
      </c>
      <c r="S5884" s="23" t="str">
        <f t="shared" si="456"/>
        <v>ORD105883_20250417_CUST02205_MED008</v>
      </c>
      <c r="T5884" s="23">
        <f t="shared" si="457"/>
        <v>1</v>
      </c>
      <c r="U5884" s="6">
        <f t="shared" si="458"/>
        <v>70.78</v>
      </c>
      <c r="V5884" s="6">
        <f>tbl_Raw_Data[[#This Row],[Discount_Pct]]*tbl_Raw_Data[[#This Row],[Gross_Amount]]/100</f>
        <v>7.0779999999999994</v>
      </c>
      <c r="W5884" s="6">
        <f>tbl_Raw_Data[[#This Row],[Gross_Amount]]-tbl_Raw_Data[[#This Row],[Discount_Amount]]</f>
        <v>63.701999999999998</v>
      </c>
      <c r="X5884" s="6">
        <f>tbl_Raw_Data[[#This Row],[Net_Amount_Before_Tax]]*tbl_Raw_Data[[#This Row],[Tax_Pct]]/100</f>
        <v>3.1850999999999998</v>
      </c>
      <c r="Y5884" s="6">
        <f>tbl_Raw_Data[[#This Row],[Net_Amount_Before_Tax]]+tbl_Raw_Data[[#This Row],[Tax_Amount]]</f>
        <v>66.887100000000004</v>
      </c>
      <c r="Z5884" s="6">
        <f t="shared" si="459"/>
        <v>1</v>
      </c>
    </row>
    <row r="5885" spans="1:26" x14ac:dyDescent="0.3">
      <c r="A5885" s="23" t="s">
        <v>8000</v>
      </c>
      <c r="B5885" s="34">
        <v>45821</v>
      </c>
      <c r="C5885" s="23" t="s">
        <v>4294</v>
      </c>
      <c r="D5885" s="23" t="s">
        <v>92</v>
      </c>
      <c r="E5885" s="23" t="s">
        <v>93</v>
      </c>
      <c r="F5885" s="23">
        <v>560100</v>
      </c>
      <c r="G5885" s="23" t="s">
        <v>74</v>
      </c>
      <c r="H5885" s="23" t="s">
        <v>75</v>
      </c>
      <c r="I5885" s="23" t="s">
        <v>76</v>
      </c>
      <c r="J5885" s="23" t="s">
        <v>77</v>
      </c>
      <c r="K5885" s="23" t="s">
        <v>57</v>
      </c>
      <c r="L5885" s="23">
        <v>1</v>
      </c>
      <c r="M5885" s="23">
        <v>58.99</v>
      </c>
      <c r="N5885" s="23">
        <v>0</v>
      </c>
      <c r="O5885" s="23">
        <v>12</v>
      </c>
      <c r="P5885" s="23" t="s">
        <v>33</v>
      </c>
      <c r="Q5885" s="23" t="s">
        <v>34</v>
      </c>
      <c r="R5885" s="23">
        <f t="shared" si="455"/>
        <v>1</v>
      </c>
      <c r="S5885" s="23" t="str">
        <f t="shared" si="456"/>
        <v>ORD105884_20250613_CUST03007_MED008</v>
      </c>
      <c r="T5885" s="23">
        <f t="shared" si="457"/>
        <v>1</v>
      </c>
      <c r="U5885" s="6">
        <f t="shared" si="458"/>
        <v>58.99</v>
      </c>
      <c r="V5885" s="6">
        <f>tbl_Raw_Data[[#This Row],[Discount_Pct]]*tbl_Raw_Data[[#This Row],[Gross_Amount]]/100</f>
        <v>0</v>
      </c>
      <c r="W5885" s="6">
        <f>tbl_Raw_Data[[#This Row],[Gross_Amount]]-tbl_Raw_Data[[#This Row],[Discount_Amount]]</f>
        <v>58.99</v>
      </c>
      <c r="X5885" s="6">
        <f>tbl_Raw_Data[[#This Row],[Net_Amount_Before_Tax]]*tbl_Raw_Data[[#This Row],[Tax_Pct]]/100</f>
        <v>7.0788000000000002</v>
      </c>
      <c r="Y5885" s="6">
        <f>tbl_Raw_Data[[#This Row],[Net_Amount_Before_Tax]]+tbl_Raw_Data[[#This Row],[Tax_Amount]]</f>
        <v>66.068799999999996</v>
      </c>
      <c r="Z5885" s="6">
        <f t="shared" si="459"/>
        <v>4</v>
      </c>
    </row>
    <row r="5886" spans="1:26" x14ac:dyDescent="0.3">
      <c r="A5886" s="23" t="s">
        <v>8001</v>
      </c>
      <c r="B5886" s="34">
        <v>45979</v>
      </c>
      <c r="C5886" s="23" t="s">
        <v>2331</v>
      </c>
      <c r="D5886" s="23" t="s">
        <v>52</v>
      </c>
      <c r="E5886" s="23" t="s">
        <v>52</v>
      </c>
      <c r="F5886" s="23">
        <v>160019</v>
      </c>
      <c r="G5886" s="23" t="s">
        <v>111</v>
      </c>
      <c r="H5886" s="23" t="s">
        <v>112</v>
      </c>
      <c r="I5886" s="23" t="s">
        <v>113</v>
      </c>
      <c r="J5886" s="23" t="s">
        <v>114</v>
      </c>
      <c r="K5886" s="23" t="s">
        <v>24</v>
      </c>
      <c r="L5886" s="23">
        <v>2</v>
      </c>
      <c r="M5886" s="23">
        <v>107.95</v>
      </c>
      <c r="N5886" s="23">
        <v>0</v>
      </c>
      <c r="O5886" s="23">
        <v>5</v>
      </c>
      <c r="P5886" s="23" t="s">
        <v>89</v>
      </c>
      <c r="Q5886" s="23" t="s">
        <v>34</v>
      </c>
      <c r="R5886" s="23">
        <f t="shared" si="455"/>
        <v>1</v>
      </c>
      <c r="S5886" s="23" t="str">
        <f t="shared" si="456"/>
        <v>ORD105885_20251118_CUST01835_MED027</v>
      </c>
      <c r="T5886" s="23">
        <f t="shared" si="457"/>
        <v>1</v>
      </c>
      <c r="U5886" s="6">
        <f t="shared" si="458"/>
        <v>215.9</v>
      </c>
      <c r="V5886" s="6">
        <f>tbl_Raw_Data[[#This Row],[Discount_Pct]]*tbl_Raw_Data[[#This Row],[Gross_Amount]]/100</f>
        <v>0</v>
      </c>
      <c r="W5886" s="6">
        <f>tbl_Raw_Data[[#This Row],[Gross_Amount]]-tbl_Raw_Data[[#This Row],[Discount_Amount]]</f>
        <v>215.9</v>
      </c>
      <c r="X5886" s="6">
        <f>tbl_Raw_Data[[#This Row],[Net_Amount_Before_Tax]]*tbl_Raw_Data[[#This Row],[Tax_Pct]]/100</f>
        <v>10.795</v>
      </c>
      <c r="Y5886" s="6">
        <f>tbl_Raw_Data[[#This Row],[Net_Amount_Before_Tax]]+tbl_Raw_Data[[#This Row],[Tax_Amount]]</f>
        <v>226.69499999999999</v>
      </c>
      <c r="Z5886" s="6">
        <f t="shared" si="459"/>
        <v>2</v>
      </c>
    </row>
    <row r="5887" spans="1:26" x14ac:dyDescent="0.3">
      <c r="A5887" s="23" t="s">
        <v>8002</v>
      </c>
      <c r="B5887" s="34">
        <v>45956</v>
      </c>
      <c r="C5887" s="23" t="s">
        <v>8003</v>
      </c>
      <c r="D5887" s="23" t="s">
        <v>28</v>
      </c>
      <c r="E5887" s="23" t="s">
        <v>29</v>
      </c>
      <c r="F5887" s="23">
        <v>500090</v>
      </c>
      <c r="G5887" s="23" t="s">
        <v>74</v>
      </c>
      <c r="H5887" s="23" t="s">
        <v>75</v>
      </c>
      <c r="I5887" s="23" t="s">
        <v>76</v>
      </c>
      <c r="J5887" s="23" t="s">
        <v>77</v>
      </c>
      <c r="K5887" s="23" t="s">
        <v>57</v>
      </c>
      <c r="L5887" s="23">
        <v>1</v>
      </c>
      <c r="M5887" s="23">
        <v>70.430000000000007</v>
      </c>
      <c r="N5887" s="23">
        <v>15</v>
      </c>
      <c r="O5887" s="23">
        <v>5</v>
      </c>
      <c r="P5887" s="23" t="s">
        <v>33</v>
      </c>
      <c r="Q5887" s="23" t="s">
        <v>34</v>
      </c>
      <c r="R5887" s="23">
        <f t="shared" si="455"/>
        <v>1</v>
      </c>
      <c r="S5887" s="23" t="str">
        <f t="shared" si="456"/>
        <v>ORD105886_20251026_CUST00356_MED008</v>
      </c>
      <c r="T5887" s="23">
        <f t="shared" si="457"/>
        <v>1</v>
      </c>
      <c r="U5887" s="6">
        <f t="shared" si="458"/>
        <v>70.430000000000007</v>
      </c>
      <c r="V5887" s="6">
        <f>tbl_Raw_Data[[#This Row],[Discount_Pct]]*tbl_Raw_Data[[#This Row],[Gross_Amount]]/100</f>
        <v>10.564500000000001</v>
      </c>
      <c r="W5887" s="6">
        <f>tbl_Raw_Data[[#This Row],[Gross_Amount]]-tbl_Raw_Data[[#This Row],[Discount_Amount]]</f>
        <v>59.865500000000004</v>
      </c>
      <c r="X5887" s="6">
        <f>tbl_Raw_Data[[#This Row],[Net_Amount_Before_Tax]]*tbl_Raw_Data[[#This Row],[Tax_Pct]]/100</f>
        <v>2.9932750000000006</v>
      </c>
      <c r="Y5887" s="6">
        <f>tbl_Raw_Data[[#This Row],[Net_Amount_Before_Tax]]+tbl_Raw_Data[[#This Row],[Tax_Amount]]</f>
        <v>62.858775000000009</v>
      </c>
      <c r="Z5887" s="6">
        <f t="shared" si="459"/>
        <v>1</v>
      </c>
    </row>
    <row r="5888" spans="1:26" x14ac:dyDescent="0.3">
      <c r="A5888" s="23" t="s">
        <v>8004</v>
      </c>
      <c r="B5888" s="34">
        <v>45658</v>
      </c>
      <c r="C5888" s="23" t="s">
        <v>1483</v>
      </c>
      <c r="D5888" s="23" t="s">
        <v>123</v>
      </c>
      <c r="E5888" s="23" t="s">
        <v>101</v>
      </c>
      <c r="F5888" s="23">
        <v>226001</v>
      </c>
      <c r="G5888" s="23" t="s">
        <v>111</v>
      </c>
      <c r="H5888" s="23" t="s">
        <v>112</v>
      </c>
      <c r="I5888" s="23" t="s">
        <v>113</v>
      </c>
      <c r="J5888" s="23" t="s">
        <v>114</v>
      </c>
      <c r="K5888" s="23" t="s">
        <v>24</v>
      </c>
      <c r="L5888" s="23">
        <v>4</v>
      </c>
      <c r="M5888" s="23">
        <v>106.98</v>
      </c>
      <c r="N5888" s="23">
        <v>5</v>
      </c>
      <c r="O5888" s="23">
        <v>5</v>
      </c>
      <c r="P5888" s="23" t="s">
        <v>65</v>
      </c>
      <c r="Q5888" s="23" t="s">
        <v>26</v>
      </c>
      <c r="R5888" s="23">
        <f t="shared" si="455"/>
        <v>1</v>
      </c>
      <c r="S5888" s="23" t="str">
        <f t="shared" si="456"/>
        <v>ORD105887_20250101_CUST01623_MED027</v>
      </c>
      <c r="T5888" s="23">
        <f t="shared" si="457"/>
        <v>1</v>
      </c>
      <c r="U5888" s="6">
        <f t="shared" si="458"/>
        <v>427.92</v>
      </c>
      <c r="V5888" s="6">
        <f>tbl_Raw_Data[[#This Row],[Discount_Pct]]*tbl_Raw_Data[[#This Row],[Gross_Amount]]/100</f>
        <v>21.396000000000001</v>
      </c>
      <c r="W5888" s="6">
        <f>tbl_Raw_Data[[#This Row],[Gross_Amount]]-tbl_Raw_Data[[#This Row],[Discount_Amount]]</f>
        <v>406.524</v>
      </c>
      <c r="X5888" s="6">
        <f>tbl_Raw_Data[[#This Row],[Net_Amount_Before_Tax]]*tbl_Raw_Data[[#This Row],[Tax_Pct]]/100</f>
        <v>20.3262</v>
      </c>
      <c r="Y5888" s="6">
        <f>tbl_Raw_Data[[#This Row],[Net_Amount_Before_Tax]]+tbl_Raw_Data[[#This Row],[Tax_Amount]]</f>
        <v>426.85019999999997</v>
      </c>
      <c r="Z5888" s="6">
        <f t="shared" si="459"/>
        <v>3</v>
      </c>
    </row>
    <row r="5889" spans="1:26" x14ac:dyDescent="0.3">
      <c r="A5889" s="23" t="s">
        <v>8005</v>
      </c>
      <c r="B5889" s="34">
        <v>45974</v>
      </c>
      <c r="C5889" s="23" t="s">
        <v>8006</v>
      </c>
      <c r="D5889" s="23" t="s">
        <v>92</v>
      </c>
      <c r="E5889" s="23" t="s">
        <v>93</v>
      </c>
      <c r="F5889" s="23">
        <v>560001</v>
      </c>
      <c r="G5889" s="23" t="s">
        <v>138</v>
      </c>
      <c r="H5889" s="23" t="s">
        <v>139</v>
      </c>
      <c r="I5889" s="23" t="s">
        <v>50</v>
      </c>
      <c r="J5889" s="23" t="s">
        <v>140</v>
      </c>
      <c r="K5889" s="23" t="s">
        <v>24</v>
      </c>
      <c r="L5889" s="23">
        <v>1</v>
      </c>
      <c r="M5889" s="23">
        <v>177.78</v>
      </c>
      <c r="N5889" s="23">
        <v>5</v>
      </c>
      <c r="O5889" s="23">
        <v>12</v>
      </c>
      <c r="P5889" s="23" t="s">
        <v>43</v>
      </c>
      <c r="Q5889" s="23" t="s">
        <v>34</v>
      </c>
      <c r="R5889" s="23">
        <f t="shared" si="455"/>
        <v>1</v>
      </c>
      <c r="S5889" s="23" t="str">
        <f t="shared" si="456"/>
        <v>ORD105888_20251113_CUST02146_MED013</v>
      </c>
      <c r="T5889" s="23">
        <f t="shared" si="457"/>
        <v>1</v>
      </c>
      <c r="U5889" s="6">
        <f t="shared" si="458"/>
        <v>177.78</v>
      </c>
      <c r="V5889" s="6">
        <f>tbl_Raw_Data[[#This Row],[Discount_Pct]]*tbl_Raw_Data[[#This Row],[Gross_Amount]]/100</f>
        <v>8.8889999999999993</v>
      </c>
      <c r="W5889" s="6">
        <f>tbl_Raw_Data[[#This Row],[Gross_Amount]]-tbl_Raw_Data[[#This Row],[Discount_Amount]]</f>
        <v>168.89099999999999</v>
      </c>
      <c r="X5889" s="6">
        <f>tbl_Raw_Data[[#This Row],[Net_Amount_Before_Tax]]*tbl_Raw_Data[[#This Row],[Tax_Pct]]/100</f>
        <v>20.266919999999999</v>
      </c>
      <c r="Y5889" s="6">
        <f>tbl_Raw_Data[[#This Row],[Net_Amount_Before_Tax]]+tbl_Raw_Data[[#This Row],[Tax_Amount]]</f>
        <v>189.15791999999999</v>
      </c>
      <c r="Z5889" s="6">
        <f t="shared" si="459"/>
        <v>1</v>
      </c>
    </row>
    <row r="5890" spans="1:26" x14ac:dyDescent="0.3">
      <c r="A5890" s="23" t="s">
        <v>8007</v>
      </c>
      <c r="B5890" s="34">
        <v>45935</v>
      </c>
      <c r="C5890" s="23" t="s">
        <v>3083</v>
      </c>
      <c r="D5890" s="23" t="s">
        <v>72</v>
      </c>
      <c r="E5890" s="23" t="s">
        <v>73</v>
      </c>
      <c r="F5890" s="23">
        <v>302017</v>
      </c>
      <c r="G5890" s="23" t="s">
        <v>229</v>
      </c>
      <c r="H5890" s="23" t="s">
        <v>230</v>
      </c>
      <c r="I5890" s="23" t="s">
        <v>84</v>
      </c>
      <c r="J5890" s="23" t="s">
        <v>140</v>
      </c>
      <c r="K5890" s="23" t="s">
        <v>24</v>
      </c>
      <c r="L5890" s="23">
        <v>3</v>
      </c>
      <c r="M5890" s="23">
        <v>161.38</v>
      </c>
      <c r="N5890" s="23">
        <v>5</v>
      </c>
      <c r="O5890" s="23">
        <v>5</v>
      </c>
      <c r="P5890" s="23" t="s">
        <v>65</v>
      </c>
      <c r="Q5890" s="23" t="s">
        <v>26</v>
      </c>
      <c r="R5890" s="23">
        <f t="shared" ref="R5890:R5953" si="460">COUNTIFS($A$2:$A$8001,A5890,$B$2:$B$8001,B5890,$C$2:$C$8001,C5890,$G$2:$G$8001,G5890)</f>
        <v>1</v>
      </c>
      <c r="S5890" s="23" t="str">
        <f t="shared" ref="S5890:S5953" si="461">A5890&amp;"_"&amp;TEXT(B5890,"yyyymmdd")&amp;"_"&amp;C5890&amp;"_"&amp;G5890</f>
        <v>ORD105889_20251005_CUST03112_MED022</v>
      </c>
      <c r="T5890" s="23">
        <f t="shared" ref="T5890:T5953" si="462">COUNTIF($S$2:$S$8001,S5890)</f>
        <v>1</v>
      </c>
      <c r="U5890" s="6">
        <f t="shared" ref="U5890:U5953" si="463">L5890*M5890</f>
        <v>484.14</v>
      </c>
      <c r="V5890" s="6">
        <f>tbl_Raw_Data[[#This Row],[Discount_Pct]]*tbl_Raw_Data[[#This Row],[Gross_Amount]]/100</f>
        <v>24.206999999999997</v>
      </c>
      <c r="W5890" s="6">
        <f>tbl_Raw_Data[[#This Row],[Gross_Amount]]-tbl_Raw_Data[[#This Row],[Discount_Amount]]</f>
        <v>459.93299999999999</v>
      </c>
      <c r="X5890" s="6">
        <f>tbl_Raw_Data[[#This Row],[Net_Amount_Before_Tax]]*tbl_Raw_Data[[#This Row],[Tax_Pct]]/100</f>
        <v>22.996649999999999</v>
      </c>
      <c r="Y5890" s="6">
        <f>tbl_Raw_Data[[#This Row],[Net_Amount_Before_Tax]]+tbl_Raw_Data[[#This Row],[Tax_Amount]]</f>
        <v>482.92964999999998</v>
      </c>
      <c r="Z5890" s="6">
        <f t="shared" ref="Z5890:Z5953" si="464">COUNTIFS($C$2:$C$8001,C5890,$Q$2:$Q$8001,"Delivered")</f>
        <v>3</v>
      </c>
    </row>
    <row r="5891" spans="1:26" x14ac:dyDescent="0.3">
      <c r="A5891" s="23" t="s">
        <v>8008</v>
      </c>
      <c r="B5891" s="34">
        <v>45905</v>
      </c>
      <c r="C5891" s="23" t="s">
        <v>8009</v>
      </c>
      <c r="D5891" s="23" t="s">
        <v>87</v>
      </c>
      <c r="E5891" s="23" t="s">
        <v>88</v>
      </c>
      <c r="F5891" s="23">
        <v>600018</v>
      </c>
      <c r="G5891" s="23" t="s">
        <v>145</v>
      </c>
      <c r="H5891" s="23" t="s">
        <v>146</v>
      </c>
      <c r="I5891" s="23" t="s">
        <v>147</v>
      </c>
      <c r="J5891" s="23" t="s">
        <v>148</v>
      </c>
      <c r="K5891" s="23" t="s">
        <v>24</v>
      </c>
      <c r="L5891" s="23">
        <v>2</v>
      </c>
      <c r="M5891" s="23">
        <v>100.9</v>
      </c>
      <c r="N5891" s="23">
        <v>5</v>
      </c>
      <c r="O5891" s="23">
        <v>5</v>
      </c>
      <c r="P5891" s="23" t="s">
        <v>65</v>
      </c>
      <c r="Q5891" s="23" t="s">
        <v>34</v>
      </c>
      <c r="R5891" s="23">
        <f t="shared" si="460"/>
        <v>1</v>
      </c>
      <c r="S5891" s="23" t="str">
        <f t="shared" si="461"/>
        <v>ORD105890_20250905_CUST01813_MED016</v>
      </c>
      <c r="T5891" s="23">
        <f t="shared" si="462"/>
        <v>1</v>
      </c>
      <c r="U5891" s="6">
        <f t="shared" si="463"/>
        <v>201.8</v>
      </c>
      <c r="V5891" s="6">
        <f>tbl_Raw_Data[[#This Row],[Discount_Pct]]*tbl_Raw_Data[[#This Row],[Gross_Amount]]/100</f>
        <v>10.09</v>
      </c>
      <c r="W5891" s="6">
        <f>tbl_Raw_Data[[#This Row],[Gross_Amount]]-tbl_Raw_Data[[#This Row],[Discount_Amount]]</f>
        <v>191.71</v>
      </c>
      <c r="X5891" s="6">
        <f>tbl_Raw_Data[[#This Row],[Net_Amount_Before_Tax]]*tbl_Raw_Data[[#This Row],[Tax_Pct]]/100</f>
        <v>9.5855000000000015</v>
      </c>
      <c r="Y5891" s="6">
        <f>tbl_Raw_Data[[#This Row],[Net_Amount_Before_Tax]]+tbl_Raw_Data[[#This Row],[Tax_Amount]]</f>
        <v>201.2955</v>
      </c>
      <c r="Z5891" s="6">
        <f t="shared" si="464"/>
        <v>1</v>
      </c>
    </row>
    <row r="5892" spans="1:26" x14ac:dyDescent="0.3">
      <c r="A5892" s="23" t="s">
        <v>8010</v>
      </c>
      <c r="B5892" s="34">
        <v>46001</v>
      </c>
      <c r="C5892" s="23" t="s">
        <v>574</v>
      </c>
      <c r="D5892" s="23" t="s">
        <v>130</v>
      </c>
      <c r="E5892" s="23" t="s">
        <v>131</v>
      </c>
      <c r="F5892" s="23">
        <v>700029</v>
      </c>
      <c r="G5892" s="23" t="s">
        <v>196</v>
      </c>
      <c r="H5892" s="23" t="s">
        <v>197</v>
      </c>
      <c r="I5892" s="23" t="s">
        <v>32</v>
      </c>
      <c r="J5892" s="23" t="s">
        <v>42</v>
      </c>
      <c r="K5892" s="23" t="s">
        <v>24</v>
      </c>
      <c r="L5892" s="23">
        <v>1</v>
      </c>
      <c r="M5892" s="23">
        <v>24.85</v>
      </c>
      <c r="N5892" s="23">
        <v>15</v>
      </c>
      <c r="O5892" s="23">
        <v>5</v>
      </c>
      <c r="P5892" s="23" t="s">
        <v>33</v>
      </c>
      <c r="Q5892" s="23" t="s">
        <v>34</v>
      </c>
      <c r="R5892" s="23">
        <f t="shared" si="460"/>
        <v>1</v>
      </c>
      <c r="S5892" s="23" t="str">
        <f t="shared" si="461"/>
        <v>ORD105891_20251210_CUST02775_MED011</v>
      </c>
      <c r="T5892" s="23">
        <f t="shared" si="462"/>
        <v>1</v>
      </c>
      <c r="U5892" s="6">
        <f t="shared" si="463"/>
        <v>24.85</v>
      </c>
      <c r="V5892" s="6">
        <f>tbl_Raw_Data[[#This Row],[Discount_Pct]]*tbl_Raw_Data[[#This Row],[Gross_Amount]]/100</f>
        <v>3.7275</v>
      </c>
      <c r="W5892" s="6">
        <f>tbl_Raw_Data[[#This Row],[Gross_Amount]]-tbl_Raw_Data[[#This Row],[Discount_Amount]]</f>
        <v>21.122500000000002</v>
      </c>
      <c r="X5892" s="6">
        <f>tbl_Raw_Data[[#This Row],[Net_Amount_Before_Tax]]*tbl_Raw_Data[[#This Row],[Tax_Pct]]/100</f>
        <v>1.0561250000000002</v>
      </c>
      <c r="Y5892" s="6">
        <f>tbl_Raw_Data[[#This Row],[Net_Amount_Before_Tax]]+tbl_Raw_Data[[#This Row],[Tax_Amount]]</f>
        <v>22.178625000000004</v>
      </c>
      <c r="Z5892" s="6">
        <f t="shared" si="464"/>
        <v>4</v>
      </c>
    </row>
    <row r="5893" spans="1:26" x14ac:dyDescent="0.3">
      <c r="A5893" s="23" t="s">
        <v>8011</v>
      </c>
      <c r="B5893" s="34">
        <v>45319</v>
      </c>
      <c r="C5893" s="23" t="s">
        <v>6580</v>
      </c>
      <c r="D5893" s="23" t="s">
        <v>92</v>
      </c>
      <c r="E5893" s="23" t="s">
        <v>93</v>
      </c>
      <c r="F5893" s="23">
        <v>560001</v>
      </c>
      <c r="G5893" s="23" t="s">
        <v>119</v>
      </c>
      <c r="H5893" s="23" t="s">
        <v>120</v>
      </c>
      <c r="I5893" s="23" t="s">
        <v>32</v>
      </c>
      <c r="J5893" s="23" t="s">
        <v>64</v>
      </c>
      <c r="K5893" s="23" t="s">
        <v>57</v>
      </c>
      <c r="L5893" s="23">
        <v>2</v>
      </c>
      <c r="M5893" s="23">
        <v>69.040000000000006</v>
      </c>
      <c r="N5893" s="23">
        <v>5</v>
      </c>
      <c r="O5893" s="23">
        <v>18</v>
      </c>
      <c r="P5893" s="23" t="s">
        <v>65</v>
      </c>
      <c r="Q5893" s="23" t="s">
        <v>34</v>
      </c>
      <c r="R5893" s="23">
        <f t="shared" si="460"/>
        <v>1</v>
      </c>
      <c r="S5893" s="23" t="str">
        <f t="shared" si="461"/>
        <v>ORD105892_20240128_CUST01797_MED010</v>
      </c>
      <c r="T5893" s="23">
        <f t="shared" si="462"/>
        <v>1</v>
      </c>
      <c r="U5893" s="6">
        <f t="shared" si="463"/>
        <v>138.08000000000001</v>
      </c>
      <c r="V5893" s="6">
        <f>tbl_Raw_Data[[#This Row],[Discount_Pct]]*tbl_Raw_Data[[#This Row],[Gross_Amount]]/100</f>
        <v>6.9040000000000008</v>
      </c>
      <c r="W5893" s="6">
        <f>tbl_Raw_Data[[#This Row],[Gross_Amount]]-tbl_Raw_Data[[#This Row],[Discount_Amount]]</f>
        <v>131.17600000000002</v>
      </c>
      <c r="X5893" s="6">
        <f>tbl_Raw_Data[[#This Row],[Net_Amount_Before_Tax]]*tbl_Raw_Data[[#This Row],[Tax_Pct]]/100</f>
        <v>23.61168</v>
      </c>
      <c r="Y5893" s="6">
        <f>tbl_Raw_Data[[#This Row],[Net_Amount_Before_Tax]]+tbl_Raw_Data[[#This Row],[Tax_Amount]]</f>
        <v>154.78768000000002</v>
      </c>
      <c r="Z5893" s="6">
        <f t="shared" si="464"/>
        <v>3</v>
      </c>
    </row>
    <row r="5894" spans="1:26" x14ac:dyDescent="0.3">
      <c r="A5894" s="23" t="s">
        <v>8011</v>
      </c>
      <c r="B5894" s="34">
        <v>45515</v>
      </c>
      <c r="C5894" s="23" t="s">
        <v>3623</v>
      </c>
      <c r="D5894" s="23" t="s">
        <v>100</v>
      </c>
      <c r="E5894" s="23" t="s">
        <v>101</v>
      </c>
      <c r="F5894" s="23">
        <v>201305</v>
      </c>
      <c r="G5894" s="23" t="s">
        <v>145</v>
      </c>
      <c r="H5894" s="23" t="s">
        <v>146</v>
      </c>
      <c r="I5894" s="23" t="s">
        <v>147</v>
      </c>
      <c r="J5894" s="23" t="s">
        <v>148</v>
      </c>
      <c r="K5894" s="23" t="s">
        <v>24</v>
      </c>
      <c r="L5894" s="23">
        <v>3</v>
      </c>
      <c r="M5894" s="23">
        <v>98.35</v>
      </c>
      <c r="N5894" s="23">
        <v>5</v>
      </c>
      <c r="O5894" s="23">
        <v>12</v>
      </c>
      <c r="P5894" s="23" t="s">
        <v>58</v>
      </c>
      <c r="Q5894" s="23" t="s">
        <v>34</v>
      </c>
      <c r="R5894" s="23">
        <f t="shared" si="460"/>
        <v>1</v>
      </c>
      <c r="S5894" s="23" t="str">
        <f t="shared" si="461"/>
        <v>ORD105892_20240811_CUST02527_MED016</v>
      </c>
      <c r="T5894" s="23">
        <f t="shared" si="462"/>
        <v>1</v>
      </c>
      <c r="U5894" s="6">
        <f t="shared" si="463"/>
        <v>295.04999999999995</v>
      </c>
      <c r="V5894" s="6">
        <f>tbl_Raw_Data[[#This Row],[Discount_Pct]]*tbl_Raw_Data[[#This Row],[Gross_Amount]]/100</f>
        <v>14.752499999999998</v>
      </c>
      <c r="W5894" s="6">
        <f>tbl_Raw_Data[[#This Row],[Gross_Amount]]-tbl_Raw_Data[[#This Row],[Discount_Amount]]</f>
        <v>280.29749999999996</v>
      </c>
      <c r="X5894" s="6">
        <f>tbl_Raw_Data[[#This Row],[Net_Amount_Before_Tax]]*tbl_Raw_Data[[#This Row],[Tax_Pct]]/100</f>
        <v>33.6357</v>
      </c>
      <c r="Y5894" s="6">
        <f>tbl_Raw_Data[[#This Row],[Net_Amount_Before_Tax]]+tbl_Raw_Data[[#This Row],[Tax_Amount]]</f>
        <v>313.93319999999994</v>
      </c>
      <c r="Z5894" s="6">
        <f t="shared" si="464"/>
        <v>3</v>
      </c>
    </row>
    <row r="5895" spans="1:26" x14ac:dyDescent="0.3">
      <c r="A5895" s="23" t="s">
        <v>8012</v>
      </c>
      <c r="B5895" s="34">
        <v>45785</v>
      </c>
      <c r="C5895" s="23" t="s">
        <v>620</v>
      </c>
      <c r="D5895" s="23" t="s">
        <v>92</v>
      </c>
      <c r="E5895" s="23" t="s">
        <v>93</v>
      </c>
      <c r="F5895" s="23">
        <v>560100</v>
      </c>
      <c r="G5895" s="23" t="s">
        <v>119</v>
      </c>
      <c r="H5895" s="23" t="s">
        <v>120</v>
      </c>
      <c r="I5895" s="23" t="s">
        <v>32</v>
      </c>
      <c r="J5895" s="23" t="s">
        <v>64</v>
      </c>
      <c r="K5895" s="23" t="s">
        <v>57</v>
      </c>
      <c r="L5895" s="23">
        <v>3</v>
      </c>
      <c r="M5895" s="23">
        <v>64.930000000000007</v>
      </c>
      <c r="N5895" s="23">
        <v>5</v>
      </c>
      <c r="O5895" s="23">
        <v>12</v>
      </c>
      <c r="P5895" s="23" t="s">
        <v>65</v>
      </c>
      <c r="Q5895" s="23" t="s">
        <v>34</v>
      </c>
      <c r="R5895" s="23">
        <f t="shared" si="460"/>
        <v>1</v>
      </c>
      <c r="S5895" s="23" t="str">
        <f t="shared" si="461"/>
        <v>ORD105894_20250508_CUST03229_MED010</v>
      </c>
      <c r="T5895" s="23">
        <f t="shared" si="462"/>
        <v>1</v>
      </c>
      <c r="U5895" s="6">
        <f t="shared" si="463"/>
        <v>194.79000000000002</v>
      </c>
      <c r="V5895" s="6">
        <f>tbl_Raw_Data[[#This Row],[Discount_Pct]]*tbl_Raw_Data[[#This Row],[Gross_Amount]]/100</f>
        <v>9.7394999999999996</v>
      </c>
      <c r="W5895" s="6">
        <f>tbl_Raw_Data[[#This Row],[Gross_Amount]]-tbl_Raw_Data[[#This Row],[Discount_Amount]]</f>
        <v>185.05050000000003</v>
      </c>
      <c r="X5895" s="6">
        <f>tbl_Raw_Data[[#This Row],[Net_Amount_Before_Tax]]*tbl_Raw_Data[[#This Row],[Tax_Pct]]/100</f>
        <v>22.206060000000001</v>
      </c>
      <c r="Y5895" s="6">
        <f>tbl_Raw_Data[[#This Row],[Net_Amount_Before_Tax]]+tbl_Raw_Data[[#This Row],[Tax_Amount]]</f>
        <v>207.25656000000004</v>
      </c>
      <c r="Z5895" s="6">
        <f t="shared" si="464"/>
        <v>5</v>
      </c>
    </row>
    <row r="5896" spans="1:26" x14ac:dyDescent="0.3">
      <c r="A5896" s="23" t="s">
        <v>8013</v>
      </c>
      <c r="B5896" s="34">
        <v>45843</v>
      </c>
      <c r="C5896" s="23" t="s">
        <v>4553</v>
      </c>
      <c r="D5896" s="23" t="s">
        <v>142</v>
      </c>
      <c r="E5896" s="23" t="s">
        <v>81</v>
      </c>
      <c r="F5896" s="23">
        <v>380061</v>
      </c>
      <c r="G5896" s="23" t="s">
        <v>94</v>
      </c>
      <c r="H5896" s="23" t="s">
        <v>95</v>
      </c>
      <c r="I5896" s="23" t="s">
        <v>84</v>
      </c>
      <c r="J5896" s="23" t="s">
        <v>42</v>
      </c>
      <c r="K5896" s="23" t="s">
        <v>24</v>
      </c>
      <c r="L5896" s="23">
        <v>1</v>
      </c>
      <c r="M5896" s="23">
        <v>92.51</v>
      </c>
      <c r="N5896" s="23">
        <v>10</v>
      </c>
      <c r="O5896" s="23">
        <v>5</v>
      </c>
      <c r="P5896" s="23" t="s">
        <v>43</v>
      </c>
      <c r="Q5896" s="23" t="s">
        <v>26</v>
      </c>
      <c r="R5896" s="23">
        <f t="shared" si="460"/>
        <v>1</v>
      </c>
      <c r="S5896" s="23" t="str">
        <f t="shared" si="461"/>
        <v>ORD105895_20250705_CUST02733_MED021</v>
      </c>
      <c r="T5896" s="23">
        <f t="shared" si="462"/>
        <v>1</v>
      </c>
      <c r="U5896" s="6">
        <f t="shared" si="463"/>
        <v>92.51</v>
      </c>
      <c r="V5896" s="6">
        <f>tbl_Raw_Data[[#This Row],[Discount_Pct]]*tbl_Raw_Data[[#This Row],[Gross_Amount]]/100</f>
        <v>9.2509999999999994</v>
      </c>
      <c r="W5896" s="6">
        <f>tbl_Raw_Data[[#This Row],[Gross_Amount]]-tbl_Raw_Data[[#This Row],[Discount_Amount]]</f>
        <v>83.259</v>
      </c>
      <c r="X5896" s="6">
        <f>tbl_Raw_Data[[#This Row],[Net_Amount_Before_Tax]]*tbl_Raw_Data[[#This Row],[Tax_Pct]]/100</f>
        <v>4.1629500000000004</v>
      </c>
      <c r="Y5896" s="6">
        <f>tbl_Raw_Data[[#This Row],[Net_Amount_Before_Tax]]+tbl_Raw_Data[[#This Row],[Tax_Amount]]</f>
        <v>87.421949999999995</v>
      </c>
      <c r="Z5896" s="6">
        <f t="shared" si="464"/>
        <v>0</v>
      </c>
    </row>
    <row r="5897" spans="1:26" x14ac:dyDescent="0.3">
      <c r="A5897" s="23" t="s">
        <v>8014</v>
      </c>
      <c r="B5897" s="34">
        <v>45455</v>
      </c>
      <c r="C5897" s="23" t="s">
        <v>8015</v>
      </c>
      <c r="D5897" s="23" t="s">
        <v>37</v>
      </c>
      <c r="E5897" s="23" t="s">
        <v>38</v>
      </c>
      <c r="F5897" s="23">
        <v>452020</v>
      </c>
      <c r="G5897" s="23" t="s">
        <v>82</v>
      </c>
      <c r="H5897" s="23" t="s">
        <v>83</v>
      </c>
      <c r="I5897" s="23" t="s">
        <v>84</v>
      </c>
      <c r="J5897" s="23" t="s">
        <v>85</v>
      </c>
      <c r="K5897" s="23" t="s">
        <v>24</v>
      </c>
      <c r="L5897" s="23">
        <v>2</v>
      </c>
      <c r="M5897" s="23">
        <v>333.08</v>
      </c>
      <c r="N5897" s="23">
        <v>5</v>
      </c>
      <c r="O5897" s="23">
        <v>12</v>
      </c>
      <c r="P5897" s="23" t="s">
        <v>89</v>
      </c>
      <c r="Q5897" s="23" t="s">
        <v>34</v>
      </c>
      <c r="R5897" s="23">
        <f t="shared" si="460"/>
        <v>1</v>
      </c>
      <c r="S5897" s="23" t="str">
        <f t="shared" si="461"/>
        <v>ORD105896_20240612_CUST01146_MED023</v>
      </c>
      <c r="T5897" s="23">
        <f t="shared" si="462"/>
        <v>1</v>
      </c>
      <c r="U5897" s="6">
        <f t="shared" si="463"/>
        <v>666.16</v>
      </c>
      <c r="V5897" s="6">
        <f>tbl_Raw_Data[[#This Row],[Discount_Pct]]*tbl_Raw_Data[[#This Row],[Gross_Amount]]/100</f>
        <v>33.308</v>
      </c>
      <c r="W5897" s="6">
        <f>tbl_Raw_Data[[#This Row],[Gross_Amount]]-tbl_Raw_Data[[#This Row],[Discount_Amount]]</f>
        <v>632.85199999999998</v>
      </c>
      <c r="X5897" s="6">
        <f>tbl_Raw_Data[[#This Row],[Net_Amount_Before_Tax]]*tbl_Raw_Data[[#This Row],[Tax_Pct]]/100</f>
        <v>75.942239999999998</v>
      </c>
      <c r="Y5897" s="6">
        <f>tbl_Raw_Data[[#This Row],[Net_Amount_Before_Tax]]+tbl_Raw_Data[[#This Row],[Tax_Amount]]</f>
        <v>708.79423999999995</v>
      </c>
      <c r="Z5897" s="6">
        <f t="shared" si="464"/>
        <v>2</v>
      </c>
    </row>
    <row r="5898" spans="1:26" x14ac:dyDescent="0.3">
      <c r="A5898" s="23" t="s">
        <v>8016</v>
      </c>
      <c r="B5898" s="34">
        <v>45809</v>
      </c>
      <c r="C5898" s="23" t="s">
        <v>8017</v>
      </c>
      <c r="D5898" s="23" t="s">
        <v>123</v>
      </c>
      <c r="E5898" s="23" t="s">
        <v>101</v>
      </c>
      <c r="F5898" s="23">
        <v>226010</v>
      </c>
      <c r="G5898" s="23" t="s">
        <v>119</v>
      </c>
      <c r="H5898" s="23" t="s">
        <v>120</v>
      </c>
      <c r="I5898" s="23" t="s">
        <v>32</v>
      </c>
      <c r="J5898" s="23" t="s">
        <v>64</v>
      </c>
      <c r="K5898" s="23" t="s">
        <v>57</v>
      </c>
      <c r="L5898" s="23">
        <v>2</v>
      </c>
      <c r="M5898" s="23">
        <v>62.3</v>
      </c>
      <c r="N5898" s="23">
        <v>10</v>
      </c>
      <c r="O5898" s="23">
        <v>5</v>
      </c>
      <c r="P5898" s="23" t="s">
        <v>33</v>
      </c>
      <c r="Q5898" s="23" t="s">
        <v>44</v>
      </c>
      <c r="R5898" s="23">
        <f t="shared" si="460"/>
        <v>1</v>
      </c>
      <c r="S5898" s="23" t="str">
        <f t="shared" si="461"/>
        <v>ORD105897_20250601_CUST00301_MED010</v>
      </c>
      <c r="T5898" s="23">
        <f t="shared" si="462"/>
        <v>1</v>
      </c>
      <c r="U5898" s="6">
        <f t="shared" si="463"/>
        <v>124.6</v>
      </c>
      <c r="V5898" s="6">
        <f>tbl_Raw_Data[[#This Row],[Discount_Pct]]*tbl_Raw_Data[[#This Row],[Gross_Amount]]/100</f>
        <v>12.46</v>
      </c>
      <c r="W5898" s="6">
        <f>tbl_Raw_Data[[#This Row],[Gross_Amount]]-tbl_Raw_Data[[#This Row],[Discount_Amount]]</f>
        <v>112.13999999999999</v>
      </c>
      <c r="X5898" s="6">
        <f>tbl_Raw_Data[[#This Row],[Net_Amount_Before_Tax]]*tbl_Raw_Data[[#This Row],[Tax_Pct]]/100</f>
        <v>5.6069999999999993</v>
      </c>
      <c r="Y5898" s="6">
        <f>tbl_Raw_Data[[#This Row],[Net_Amount_Before_Tax]]+tbl_Raw_Data[[#This Row],[Tax_Amount]]</f>
        <v>117.74699999999999</v>
      </c>
      <c r="Z5898" s="6">
        <f t="shared" si="464"/>
        <v>0</v>
      </c>
    </row>
    <row r="5899" spans="1:26" x14ac:dyDescent="0.3">
      <c r="A5899" s="23" t="s">
        <v>8018</v>
      </c>
      <c r="B5899" s="34">
        <v>45384</v>
      </c>
      <c r="C5899" s="23" t="s">
        <v>2370</v>
      </c>
      <c r="D5899" s="23" t="s">
        <v>19</v>
      </c>
      <c r="E5899" s="23" t="s">
        <v>19</v>
      </c>
      <c r="F5899" s="23">
        <v>110024</v>
      </c>
      <c r="G5899" s="23" t="s">
        <v>119</v>
      </c>
      <c r="H5899" s="23" t="s">
        <v>120</v>
      </c>
      <c r="I5899" s="23" t="s">
        <v>32</v>
      </c>
      <c r="J5899" s="23" t="s">
        <v>64</v>
      </c>
      <c r="K5899" s="23" t="s">
        <v>57</v>
      </c>
      <c r="L5899" s="23">
        <v>4</v>
      </c>
      <c r="M5899" s="23">
        <v>72.17</v>
      </c>
      <c r="N5899" s="23">
        <v>5</v>
      </c>
      <c r="O5899" s="23">
        <v>5</v>
      </c>
      <c r="P5899" s="23" t="s">
        <v>65</v>
      </c>
      <c r="Q5899" s="23" t="s">
        <v>26</v>
      </c>
      <c r="R5899" s="23">
        <f t="shared" si="460"/>
        <v>1</v>
      </c>
      <c r="S5899" s="23" t="str">
        <f t="shared" si="461"/>
        <v>ORD105898_20240402_CUST02963_MED010</v>
      </c>
      <c r="T5899" s="23">
        <f t="shared" si="462"/>
        <v>1</v>
      </c>
      <c r="U5899" s="6">
        <f t="shared" si="463"/>
        <v>288.68</v>
      </c>
      <c r="V5899" s="6">
        <f>tbl_Raw_Data[[#This Row],[Discount_Pct]]*tbl_Raw_Data[[#This Row],[Gross_Amount]]/100</f>
        <v>14.434000000000001</v>
      </c>
      <c r="W5899" s="6">
        <f>tbl_Raw_Data[[#This Row],[Gross_Amount]]-tbl_Raw_Data[[#This Row],[Discount_Amount]]</f>
        <v>274.24599999999998</v>
      </c>
      <c r="X5899" s="6">
        <f>tbl_Raw_Data[[#This Row],[Net_Amount_Before_Tax]]*tbl_Raw_Data[[#This Row],[Tax_Pct]]/100</f>
        <v>13.712300000000001</v>
      </c>
      <c r="Y5899" s="6">
        <f>tbl_Raw_Data[[#This Row],[Net_Amount_Before_Tax]]+tbl_Raw_Data[[#This Row],[Tax_Amount]]</f>
        <v>287.95830000000001</v>
      </c>
      <c r="Z5899" s="6">
        <f t="shared" si="464"/>
        <v>1</v>
      </c>
    </row>
    <row r="5900" spans="1:26" x14ac:dyDescent="0.3">
      <c r="A5900" s="23" t="s">
        <v>8019</v>
      </c>
      <c r="B5900" s="34">
        <v>45564</v>
      </c>
      <c r="C5900" s="23" t="s">
        <v>8020</v>
      </c>
      <c r="D5900" s="23" t="s">
        <v>159</v>
      </c>
      <c r="E5900" s="23" t="s">
        <v>47</v>
      </c>
      <c r="F5900" s="23">
        <v>400069</v>
      </c>
      <c r="G5900" s="23" t="s">
        <v>39</v>
      </c>
      <c r="H5900" s="23" t="s">
        <v>40</v>
      </c>
      <c r="I5900" s="23" t="s">
        <v>41</v>
      </c>
      <c r="J5900" s="23" t="s">
        <v>42</v>
      </c>
      <c r="K5900" s="23" t="s">
        <v>24</v>
      </c>
      <c r="L5900" s="23">
        <v>1</v>
      </c>
      <c r="M5900" s="23">
        <v>27.69</v>
      </c>
      <c r="N5900" s="23">
        <v>5</v>
      </c>
      <c r="O5900" s="23">
        <v>12</v>
      </c>
      <c r="P5900" s="23" t="s">
        <v>33</v>
      </c>
      <c r="Q5900" s="23" t="s">
        <v>34</v>
      </c>
      <c r="R5900" s="23">
        <f t="shared" si="460"/>
        <v>1</v>
      </c>
      <c r="S5900" s="23" t="str">
        <f t="shared" si="461"/>
        <v>ORD105899_20240929_CUST02133_MED001</v>
      </c>
      <c r="T5900" s="23">
        <f t="shared" si="462"/>
        <v>1</v>
      </c>
      <c r="U5900" s="6">
        <f t="shared" si="463"/>
        <v>27.69</v>
      </c>
      <c r="V5900" s="6">
        <f>tbl_Raw_Data[[#This Row],[Discount_Pct]]*tbl_Raw_Data[[#This Row],[Gross_Amount]]/100</f>
        <v>1.3845000000000001</v>
      </c>
      <c r="W5900" s="6">
        <f>tbl_Raw_Data[[#This Row],[Gross_Amount]]-tbl_Raw_Data[[#This Row],[Discount_Amount]]</f>
        <v>26.305500000000002</v>
      </c>
      <c r="X5900" s="6">
        <f>tbl_Raw_Data[[#This Row],[Net_Amount_Before_Tax]]*tbl_Raw_Data[[#This Row],[Tax_Pct]]/100</f>
        <v>3.1566600000000005</v>
      </c>
      <c r="Y5900" s="6">
        <f>tbl_Raw_Data[[#This Row],[Net_Amount_Before_Tax]]+tbl_Raw_Data[[#This Row],[Tax_Amount]]</f>
        <v>29.462160000000004</v>
      </c>
      <c r="Z5900" s="6">
        <f t="shared" si="464"/>
        <v>1</v>
      </c>
    </row>
    <row r="5901" spans="1:26" x14ac:dyDescent="0.3">
      <c r="A5901" s="23" t="s">
        <v>8021</v>
      </c>
      <c r="B5901" s="34">
        <v>46007</v>
      </c>
      <c r="C5901" s="23" t="s">
        <v>608</v>
      </c>
      <c r="D5901" s="23" t="s">
        <v>183</v>
      </c>
      <c r="E5901" s="23" t="s">
        <v>184</v>
      </c>
      <c r="F5901" s="23">
        <v>122001</v>
      </c>
      <c r="G5901" s="23" t="s">
        <v>124</v>
      </c>
      <c r="H5901" s="23" t="s">
        <v>125</v>
      </c>
      <c r="I5901" s="23" t="s">
        <v>104</v>
      </c>
      <c r="J5901" s="23" t="s">
        <v>114</v>
      </c>
      <c r="K5901" s="23" t="s">
        <v>24</v>
      </c>
      <c r="L5901" s="23">
        <v>3</v>
      </c>
      <c r="M5901" s="23">
        <v>128.91</v>
      </c>
      <c r="N5901" s="23">
        <v>0</v>
      </c>
      <c r="O5901" s="23">
        <v>5</v>
      </c>
      <c r="P5901" s="23" t="s">
        <v>65</v>
      </c>
      <c r="Q5901" s="23" t="s">
        <v>34</v>
      </c>
      <c r="R5901" s="23">
        <f t="shared" si="460"/>
        <v>1</v>
      </c>
      <c r="S5901" s="23" t="str">
        <f t="shared" si="461"/>
        <v>ORD105900_20251216_CUST03215_MED018</v>
      </c>
      <c r="T5901" s="23">
        <f t="shared" si="462"/>
        <v>1</v>
      </c>
      <c r="U5901" s="6">
        <f t="shared" si="463"/>
        <v>386.73</v>
      </c>
      <c r="V5901" s="6">
        <f>tbl_Raw_Data[[#This Row],[Discount_Pct]]*tbl_Raw_Data[[#This Row],[Gross_Amount]]/100</f>
        <v>0</v>
      </c>
      <c r="W5901" s="6">
        <f>tbl_Raw_Data[[#This Row],[Gross_Amount]]-tbl_Raw_Data[[#This Row],[Discount_Amount]]</f>
        <v>386.73</v>
      </c>
      <c r="X5901" s="6">
        <f>tbl_Raw_Data[[#This Row],[Net_Amount_Before_Tax]]*tbl_Raw_Data[[#This Row],[Tax_Pct]]/100</f>
        <v>19.336500000000001</v>
      </c>
      <c r="Y5901" s="6">
        <f>tbl_Raw_Data[[#This Row],[Net_Amount_Before_Tax]]+tbl_Raw_Data[[#This Row],[Tax_Amount]]</f>
        <v>406.06650000000002</v>
      </c>
      <c r="Z5901" s="6">
        <f t="shared" si="464"/>
        <v>5</v>
      </c>
    </row>
    <row r="5902" spans="1:26" x14ac:dyDescent="0.3">
      <c r="A5902" s="23" t="s">
        <v>8021</v>
      </c>
      <c r="B5902" s="34">
        <v>45423</v>
      </c>
      <c r="C5902" s="23" t="s">
        <v>4228</v>
      </c>
      <c r="D5902" s="23" t="s">
        <v>19</v>
      </c>
      <c r="E5902" s="23" t="s">
        <v>19</v>
      </c>
      <c r="F5902" s="23">
        <v>110044</v>
      </c>
      <c r="G5902" s="23" t="s">
        <v>20</v>
      </c>
      <c r="H5902" s="23" t="s">
        <v>21</v>
      </c>
      <c r="I5902" s="23" t="s">
        <v>22</v>
      </c>
      <c r="J5902" s="23" t="s">
        <v>23</v>
      </c>
      <c r="K5902" s="23" t="s">
        <v>24</v>
      </c>
      <c r="L5902" s="23">
        <v>2</v>
      </c>
      <c r="M5902" s="23">
        <v>134.15</v>
      </c>
      <c r="N5902" s="23">
        <v>10</v>
      </c>
      <c r="O5902" s="23">
        <v>12</v>
      </c>
      <c r="P5902" s="23" t="s">
        <v>25</v>
      </c>
      <c r="Q5902" s="23" t="s">
        <v>34</v>
      </c>
      <c r="R5902" s="23">
        <f t="shared" si="460"/>
        <v>1</v>
      </c>
      <c r="S5902" s="23" t="str">
        <f t="shared" si="461"/>
        <v>ORD105900_20240511_CUST02058_MED024</v>
      </c>
      <c r="T5902" s="23">
        <f t="shared" si="462"/>
        <v>1</v>
      </c>
      <c r="U5902" s="6">
        <f t="shared" si="463"/>
        <v>268.3</v>
      </c>
      <c r="V5902" s="6">
        <f>tbl_Raw_Data[[#This Row],[Discount_Pct]]*tbl_Raw_Data[[#This Row],[Gross_Amount]]/100</f>
        <v>26.83</v>
      </c>
      <c r="W5902" s="6">
        <f>tbl_Raw_Data[[#This Row],[Gross_Amount]]-tbl_Raw_Data[[#This Row],[Discount_Amount]]</f>
        <v>241.47000000000003</v>
      </c>
      <c r="X5902" s="6">
        <f>tbl_Raw_Data[[#This Row],[Net_Amount_Before_Tax]]*tbl_Raw_Data[[#This Row],[Tax_Pct]]/100</f>
        <v>28.976400000000002</v>
      </c>
      <c r="Y5902" s="6">
        <f>tbl_Raw_Data[[#This Row],[Net_Amount_Before_Tax]]+tbl_Raw_Data[[#This Row],[Tax_Amount]]</f>
        <v>270.44640000000004</v>
      </c>
      <c r="Z5902" s="6">
        <f t="shared" si="464"/>
        <v>2</v>
      </c>
    </row>
    <row r="5903" spans="1:26" x14ac:dyDescent="0.3">
      <c r="A5903" s="23" t="s">
        <v>8022</v>
      </c>
      <c r="B5903" s="34">
        <v>45887</v>
      </c>
      <c r="C5903" s="23" t="s">
        <v>6240</v>
      </c>
      <c r="D5903" s="23" t="s">
        <v>92</v>
      </c>
      <c r="E5903" s="23" t="s">
        <v>93</v>
      </c>
      <c r="F5903" s="23">
        <v>560066</v>
      </c>
      <c r="G5903" s="23" t="s">
        <v>283</v>
      </c>
      <c r="H5903" s="23" t="s">
        <v>284</v>
      </c>
      <c r="I5903" s="23" t="s">
        <v>104</v>
      </c>
      <c r="J5903" s="23" t="s">
        <v>42</v>
      </c>
      <c r="K5903" s="23" t="s">
        <v>57</v>
      </c>
      <c r="L5903" s="23">
        <v>1</v>
      </c>
      <c r="M5903" s="23">
        <v>308.12</v>
      </c>
      <c r="N5903" s="23">
        <v>10</v>
      </c>
      <c r="O5903" s="23">
        <v>5</v>
      </c>
      <c r="P5903" s="23" t="s">
        <v>43</v>
      </c>
      <c r="Q5903" s="23" t="s">
        <v>90</v>
      </c>
      <c r="R5903" s="23">
        <f t="shared" si="460"/>
        <v>1</v>
      </c>
      <c r="S5903" s="23" t="str">
        <f t="shared" si="461"/>
        <v>ORD105902_20250818_CUST01538_MED030</v>
      </c>
      <c r="T5903" s="23">
        <f t="shared" si="462"/>
        <v>1</v>
      </c>
      <c r="U5903" s="6">
        <f t="shared" si="463"/>
        <v>308.12</v>
      </c>
      <c r="V5903" s="6">
        <f>tbl_Raw_Data[[#This Row],[Discount_Pct]]*tbl_Raw_Data[[#This Row],[Gross_Amount]]/100</f>
        <v>30.811999999999998</v>
      </c>
      <c r="W5903" s="6">
        <f>tbl_Raw_Data[[#This Row],[Gross_Amount]]-tbl_Raw_Data[[#This Row],[Discount_Amount]]</f>
        <v>277.30799999999999</v>
      </c>
      <c r="X5903" s="6">
        <f>tbl_Raw_Data[[#This Row],[Net_Amount_Before_Tax]]*tbl_Raw_Data[[#This Row],[Tax_Pct]]/100</f>
        <v>13.865399999999999</v>
      </c>
      <c r="Y5903" s="6">
        <f>tbl_Raw_Data[[#This Row],[Net_Amount_Before_Tax]]+tbl_Raw_Data[[#This Row],[Tax_Amount]]</f>
        <v>291.17340000000002</v>
      </c>
      <c r="Z5903" s="6">
        <f t="shared" si="464"/>
        <v>2</v>
      </c>
    </row>
    <row r="5904" spans="1:26" x14ac:dyDescent="0.3">
      <c r="A5904" s="23" t="s">
        <v>8023</v>
      </c>
      <c r="B5904" s="34">
        <v>45701</v>
      </c>
      <c r="C5904" s="23" t="s">
        <v>3742</v>
      </c>
      <c r="D5904" s="23" t="s">
        <v>183</v>
      </c>
      <c r="E5904" s="23" t="s">
        <v>184</v>
      </c>
      <c r="F5904" s="23">
        <v>122018</v>
      </c>
      <c r="G5904" s="23" t="s">
        <v>74</v>
      </c>
      <c r="H5904" s="23" t="s">
        <v>75</v>
      </c>
      <c r="I5904" s="23" t="s">
        <v>76</v>
      </c>
      <c r="J5904" s="23" t="s">
        <v>77</v>
      </c>
      <c r="K5904" s="23" t="s">
        <v>57</v>
      </c>
      <c r="L5904" s="23">
        <v>2</v>
      </c>
      <c r="M5904" s="23">
        <v>55.77</v>
      </c>
      <c r="N5904" s="23">
        <v>10</v>
      </c>
      <c r="O5904" s="23">
        <v>12</v>
      </c>
      <c r="P5904" s="23" t="s">
        <v>65</v>
      </c>
      <c r="Q5904" s="23" t="s">
        <v>26</v>
      </c>
      <c r="R5904" s="23">
        <f t="shared" si="460"/>
        <v>1</v>
      </c>
      <c r="S5904" s="23" t="str">
        <f t="shared" si="461"/>
        <v>ORD105903_20250213_CUST01521_MED008</v>
      </c>
      <c r="T5904" s="23">
        <f t="shared" si="462"/>
        <v>1</v>
      </c>
      <c r="U5904" s="6">
        <f t="shared" si="463"/>
        <v>111.54</v>
      </c>
      <c r="V5904" s="6">
        <f>tbl_Raw_Data[[#This Row],[Discount_Pct]]*tbl_Raw_Data[[#This Row],[Gross_Amount]]/100</f>
        <v>11.154000000000002</v>
      </c>
      <c r="W5904" s="6">
        <f>tbl_Raw_Data[[#This Row],[Gross_Amount]]-tbl_Raw_Data[[#This Row],[Discount_Amount]]</f>
        <v>100.38600000000001</v>
      </c>
      <c r="X5904" s="6">
        <f>tbl_Raw_Data[[#This Row],[Net_Amount_Before_Tax]]*tbl_Raw_Data[[#This Row],[Tax_Pct]]/100</f>
        <v>12.046320000000001</v>
      </c>
      <c r="Y5904" s="6">
        <f>tbl_Raw_Data[[#This Row],[Net_Amount_Before_Tax]]+tbl_Raw_Data[[#This Row],[Tax_Amount]]</f>
        <v>112.43232</v>
      </c>
      <c r="Z5904" s="6">
        <f t="shared" si="464"/>
        <v>2</v>
      </c>
    </row>
    <row r="5905" spans="1:26" x14ac:dyDescent="0.3">
      <c r="A5905" s="23" t="s">
        <v>8024</v>
      </c>
      <c r="B5905" s="34">
        <v>45498</v>
      </c>
      <c r="C5905" s="23" t="s">
        <v>3349</v>
      </c>
      <c r="D5905" s="23" t="s">
        <v>87</v>
      </c>
      <c r="E5905" s="23" t="s">
        <v>88</v>
      </c>
      <c r="F5905" s="23">
        <v>600001</v>
      </c>
      <c r="G5905" s="23" t="s">
        <v>48</v>
      </c>
      <c r="H5905" s="23" t="s">
        <v>49</v>
      </c>
      <c r="I5905" s="23" t="s">
        <v>50</v>
      </c>
      <c r="J5905" s="23" t="s">
        <v>23</v>
      </c>
      <c r="K5905" s="23" t="s">
        <v>24</v>
      </c>
      <c r="L5905" s="23">
        <v>1</v>
      </c>
      <c r="M5905" s="23">
        <v>116.1</v>
      </c>
      <c r="N5905" s="23">
        <v>0</v>
      </c>
      <c r="O5905" s="23">
        <v>12</v>
      </c>
      <c r="P5905" s="23" t="s">
        <v>65</v>
      </c>
      <c r="Q5905" s="23" t="s">
        <v>44</v>
      </c>
      <c r="R5905" s="23">
        <f t="shared" si="460"/>
        <v>1</v>
      </c>
      <c r="S5905" s="23" t="str">
        <f t="shared" si="461"/>
        <v>ORD105904_20240725_CUST01343_MED028</v>
      </c>
      <c r="T5905" s="23">
        <f t="shared" si="462"/>
        <v>1</v>
      </c>
      <c r="U5905" s="6">
        <f t="shared" si="463"/>
        <v>116.1</v>
      </c>
      <c r="V5905" s="6">
        <f>tbl_Raw_Data[[#This Row],[Discount_Pct]]*tbl_Raw_Data[[#This Row],[Gross_Amount]]/100</f>
        <v>0</v>
      </c>
      <c r="W5905" s="6">
        <f>tbl_Raw_Data[[#This Row],[Gross_Amount]]-tbl_Raw_Data[[#This Row],[Discount_Amount]]</f>
        <v>116.1</v>
      </c>
      <c r="X5905" s="6">
        <f>tbl_Raw_Data[[#This Row],[Net_Amount_Before_Tax]]*tbl_Raw_Data[[#This Row],[Tax_Pct]]/100</f>
        <v>13.931999999999999</v>
      </c>
      <c r="Y5905" s="6">
        <f>tbl_Raw_Data[[#This Row],[Net_Amount_Before_Tax]]+tbl_Raw_Data[[#This Row],[Tax_Amount]]</f>
        <v>130.03199999999998</v>
      </c>
      <c r="Z5905" s="6">
        <f t="shared" si="464"/>
        <v>4</v>
      </c>
    </row>
    <row r="5906" spans="1:26" x14ac:dyDescent="0.3">
      <c r="A5906" s="23" t="s">
        <v>8025</v>
      </c>
      <c r="B5906" s="34">
        <v>45871</v>
      </c>
      <c r="C5906" s="23" t="s">
        <v>4878</v>
      </c>
      <c r="D5906" s="23" t="s">
        <v>130</v>
      </c>
      <c r="E5906" s="23" t="s">
        <v>131</v>
      </c>
      <c r="F5906" s="23">
        <v>700019</v>
      </c>
      <c r="G5906" s="23" t="s">
        <v>74</v>
      </c>
      <c r="H5906" s="23" t="s">
        <v>75</v>
      </c>
      <c r="I5906" s="23" t="s">
        <v>76</v>
      </c>
      <c r="J5906" s="23" t="s">
        <v>77</v>
      </c>
      <c r="K5906" s="23" t="s">
        <v>57</v>
      </c>
      <c r="L5906" s="23">
        <v>2</v>
      </c>
      <c r="M5906" s="23">
        <v>60.49</v>
      </c>
      <c r="N5906" s="23">
        <v>10</v>
      </c>
      <c r="O5906" s="23">
        <v>5</v>
      </c>
      <c r="P5906" s="23" t="s">
        <v>65</v>
      </c>
      <c r="Q5906" s="23" t="s">
        <v>34</v>
      </c>
      <c r="R5906" s="23">
        <f t="shared" si="460"/>
        <v>1</v>
      </c>
      <c r="S5906" s="23" t="str">
        <f t="shared" si="461"/>
        <v>ORD105905_20250802_CUST03328_MED008</v>
      </c>
      <c r="T5906" s="23">
        <f t="shared" si="462"/>
        <v>1</v>
      </c>
      <c r="U5906" s="6">
        <f t="shared" si="463"/>
        <v>120.98</v>
      </c>
      <c r="V5906" s="6">
        <f>tbl_Raw_Data[[#This Row],[Discount_Pct]]*tbl_Raw_Data[[#This Row],[Gross_Amount]]/100</f>
        <v>12.097999999999999</v>
      </c>
      <c r="W5906" s="6">
        <f>tbl_Raw_Data[[#This Row],[Gross_Amount]]-tbl_Raw_Data[[#This Row],[Discount_Amount]]</f>
        <v>108.88200000000001</v>
      </c>
      <c r="X5906" s="6">
        <f>tbl_Raw_Data[[#This Row],[Net_Amount_Before_Tax]]*tbl_Raw_Data[[#This Row],[Tax_Pct]]/100</f>
        <v>5.4441000000000006</v>
      </c>
      <c r="Y5906" s="6">
        <f>tbl_Raw_Data[[#This Row],[Net_Amount_Before_Tax]]+tbl_Raw_Data[[#This Row],[Tax_Amount]]</f>
        <v>114.32610000000001</v>
      </c>
      <c r="Z5906" s="6">
        <f t="shared" si="464"/>
        <v>3</v>
      </c>
    </row>
    <row r="5907" spans="1:26" x14ac:dyDescent="0.3">
      <c r="A5907" s="23" t="s">
        <v>8026</v>
      </c>
      <c r="B5907" s="34">
        <v>45332</v>
      </c>
      <c r="C5907" s="23" t="s">
        <v>3526</v>
      </c>
      <c r="D5907" s="23" t="s">
        <v>87</v>
      </c>
      <c r="E5907" s="23" t="s">
        <v>88</v>
      </c>
      <c r="F5907" s="23">
        <v>600096</v>
      </c>
      <c r="G5907" s="23" t="s">
        <v>111</v>
      </c>
      <c r="H5907" s="23" t="s">
        <v>112</v>
      </c>
      <c r="I5907" s="23" t="s">
        <v>113</v>
      </c>
      <c r="J5907" s="23" t="s">
        <v>114</v>
      </c>
      <c r="K5907" s="23" t="s">
        <v>24</v>
      </c>
      <c r="L5907" s="23">
        <v>1</v>
      </c>
      <c r="M5907" s="23">
        <v>85.85</v>
      </c>
      <c r="N5907" s="23">
        <v>10</v>
      </c>
      <c r="O5907" s="23">
        <v>5</v>
      </c>
      <c r="P5907" s="23" t="s">
        <v>58</v>
      </c>
      <c r="Q5907" s="23" t="s">
        <v>26</v>
      </c>
      <c r="R5907" s="23">
        <f t="shared" si="460"/>
        <v>1</v>
      </c>
      <c r="S5907" s="23" t="str">
        <f t="shared" si="461"/>
        <v>ORD105906_20240210_CUST00235_MED027</v>
      </c>
      <c r="T5907" s="23">
        <f t="shared" si="462"/>
        <v>1</v>
      </c>
      <c r="U5907" s="6">
        <f t="shared" si="463"/>
        <v>85.85</v>
      </c>
      <c r="V5907" s="6">
        <f>tbl_Raw_Data[[#This Row],[Discount_Pct]]*tbl_Raw_Data[[#This Row],[Gross_Amount]]/100</f>
        <v>8.5850000000000009</v>
      </c>
      <c r="W5907" s="6">
        <f>tbl_Raw_Data[[#This Row],[Gross_Amount]]-tbl_Raw_Data[[#This Row],[Discount_Amount]]</f>
        <v>77.264999999999986</v>
      </c>
      <c r="X5907" s="6">
        <f>tbl_Raw_Data[[#This Row],[Net_Amount_Before_Tax]]*tbl_Raw_Data[[#This Row],[Tax_Pct]]/100</f>
        <v>3.8632499999999994</v>
      </c>
      <c r="Y5907" s="6">
        <f>tbl_Raw_Data[[#This Row],[Net_Amount_Before_Tax]]+tbl_Raw_Data[[#This Row],[Tax_Amount]]</f>
        <v>81.12824999999998</v>
      </c>
      <c r="Z5907" s="6">
        <f t="shared" si="464"/>
        <v>0</v>
      </c>
    </row>
    <row r="5908" spans="1:26" x14ac:dyDescent="0.3">
      <c r="A5908" s="23" t="s">
        <v>8027</v>
      </c>
      <c r="B5908" s="34">
        <v>45304</v>
      </c>
      <c r="C5908" s="23" t="s">
        <v>2513</v>
      </c>
      <c r="D5908" s="23" t="s">
        <v>72</v>
      </c>
      <c r="E5908" s="23" t="s">
        <v>73</v>
      </c>
      <c r="F5908" s="23">
        <v>302017</v>
      </c>
      <c r="G5908" s="23" t="s">
        <v>30</v>
      </c>
      <c r="H5908" s="23" t="s">
        <v>31</v>
      </c>
      <c r="I5908" s="23" t="s">
        <v>32</v>
      </c>
      <c r="J5908" s="23" t="s">
        <v>23</v>
      </c>
      <c r="K5908" s="23" t="s">
        <v>24</v>
      </c>
      <c r="L5908" s="23">
        <v>1</v>
      </c>
      <c r="M5908" s="23">
        <v>130.31</v>
      </c>
      <c r="N5908" s="23">
        <v>0</v>
      </c>
      <c r="O5908" s="23">
        <v>5</v>
      </c>
      <c r="P5908" s="23" t="s">
        <v>89</v>
      </c>
      <c r="Q5908" s="23" t="s">
        <v>34</v>
      </c>
      <c r="R5908" s="23">
        <f t="shared" si="460"/>
        <v>1</v>
      </c>
      <c r="S5908" s="23" t="str">
        <f t="shared" si="461"/>
        <v>ORD105907_20240113_CUST01530_MED017</v>
      </c>
      <c r="T5908" s="23">
        <f t="shared" si="462"/>
        <v>1</v>
      </c>
      <c r="U5908" s="6">
        <f t="shared" si="463"/>
        <v>130.31</v>
      </c>
      <c r="V5908" s="6">
        <f>tbl_Raw_Data[[#This Row],[Discount_Pct]]*tbl_Raw_Data[[#This Row],[Gross_Amount]]/100</f>
        <v>0</v>
      </c>
      <c r="W5908" s="6">
        <f>tbl_Raw_Data[[#This Row],[Gross_Amount]]-tbl_Raw_Data[[#This Row],[Discount_Amount]]</f>
        <v>130.31</v>
      </c>
      <c r="X5908" s="6">
        <f>tbl_Raw_Data[[#This Row],[Net_Amount_Before_Tax]]*tbl_Raw_Data[[#This Row],[Tax_Pct]]/100</f>
        <v>6.5154999999999994</v>
      </c>
      <c r="Y5908" s="6">
        <f>tbl_Raw_Data[[#This Row],[Net_Amount_Before_Tax]]+tbl_Raw_Data[[#This Row],[Tax_Amount]]</f>
        <v>136.82550000000001</v>
      </c>
      <c r="Z5908" s="6">
        <f t="shared" si="464"/>
        <v>2</v>
      </c>
    </row>
    <row r="5909" spans="1:26" x14ac:dyDescent="0.3">
      <c r="A5909" s="23" t="s">
        <v>8028</v>
      </c>
      <c r="B5909" s="34">
        <v>45831</v>
      </c>
      <c r="C5909" s="23" t="s">
        <v>8029</v>
      </c>
      <c r="D5909" s="23" t="s">
        <v>72</v>
      </c>
      <c r="E5909" s="23" t="s">
        <v>73</v>
      </c>
      <c r="F5909" s="23">
        <v>302017</v>
      </c>
      <c r="G5909" s="23" t="s">
        <v>74</v>
      </c>
      <c r="H5909" s="23" t="s">
        <v>75</v>
      </c>
      <c r="I5909" s="23" t="s">
        <v>76</v>
      </c>
      <c r="J5909" s="23" t="s">
        <v>77</v>
      </c>
      <c r="K5909" s="23" t="s">
        <v>57</v>
      </c>
      <c r="L5909" s="23">
        <v>1</v>
      </c>
      <c r="M5909" s="23">
        <v>70.41</v>
      </c>
      <c r="N5909" s="23">
        <v>10</v>
      </c>
      <c r="O5909" s="23">
        <v>5</v>
      </c>
      <c r="P5909" s="23" t="s">
        <v>25</v>
      </c>
      <c r="Q5909" s="23" t="s">
        <v>34</v>
      </c>
      <c r="R5909" s="23">
        <f t="shared" si="460"/>
        <v>1</v>
      </c>
      <c r="S5909" s="23" t="str">
        <f t="shared" si="461"/>
        <v>ORD105908_20250623_CUST02565_MED008</v>
      </c>
      <c r="T5909" s="23">
        <f t="shared" si="462"/>
        <v>1</v>
      </c>
      <c r="U5909" s="6">
        <f t="shared" si="463"/>
        <v>70.41</v>
      </c>
      <c r="V5909" s="6">
        <f>tbl_Raw_Data[[#This Row],[Discount_Pct]]*tbl_Raw_Data[[#This Row],[Gross_Amount]]/100</f>
        <v>7.0409999999999995</v>
      </c>
      <c r="W5909" s="6">
        <f>tbl_Raw_Data[[#This Row],[Gross_Amount]]-tbl_Raw_Data[[#This Row],[Discount_Amount]]</f>
        <v>63.369</v>
      </c>
      <c r="X5909" s="6">
        <f>tbl_Raw_Data[[#This Row],[Net_Amount_Before_Tax]]*tbl_Raw_Data[[#This Row],[Tax_Pct]]/100</f>
        <v>3.1684500000000004</v>
      </c>
      <c r="Y5909" s="6">
        <f>tbl_Raw_Data[[#This Row],[Net_Amount_Before_Tax]]+tbl_Raw_Data[[#This Row],[Tax_Amount]]</f>
        <v>66.537450000000007</v>
      </c>
      <c r="Z5909" s="6">
        <f t="shared" si="464"/>
        <v>1</v>
      </c>
    </row>
    <row r="5910" spans="1:26" x14ac:dyDescent="0.3">
      <c r="A5910" s="23" t="s">
        <v>8030</v>
      </c>
      <c r="B5910" s="34">
        <v>45691</v>
      </c>
      <c r="C5910" s="23" t="s">
        <v>4509</v>
      </c>
      <c r="D5910" s="23" t="s">
        <v>52</v>
      </c>
      <c r="E5910" s="23" t="s">
        <v>52</v>
      </c>
      <c r="F5910" s="23">
        <v>160017</v>
      </c>
      <c r="G5910" s="23" t="s">
        <v>111</v>
      </c>
      <c r="H5910" s="23" t="s">
        <v>112</v>
      </c>
      <c r="I5910" s="23" t="s">
        <v>113</v>
      </c>
      <c r="J5910" s="23" t="s">
        <v>114</v>
      </c>
      <c r="K5910" s="23" t="s">
        <v>24</v>
      </c>
      <c r="L5910" s="23">
        <v>1</v>
      </c>
      <c r="M5910" s="23">
        <v>104.58</v>
      </c>
      <c r="N5910" s="23">
        <v>10</v>
      </c>
      <c r="O5910" s="23">
        <v>18</v>
      </c>
      <c r="P5910" s="23" t="s">
        <v>89</v>
      </c>
      <c r="Q5910" s="23" t="s">
        <v>34</v>
      </c>
      <c r="R5910" s="23">
        <f t="shared" si="460"/>
        <v>1</v>
      </c>
      <c r="S5910" s="23" t="str">
        <f t="shared" si="461"/>
        <v>ORD105909_20250203_CUST01649_MED027</v>
      </c>
      <c r="T5910" s="23">
        <f t="shared" si="462"/>
        <v>1</v>
      </c>
      <c r="U5910" s="6">
        <f t="shared" si="463"/>
        <v>104.58</v>
      </c>
      <c r="V5910" s="6">
        <f>tbl_Raw_Data[[#This Row],[Discount_Pct]]*tbl_Raw_Data[[#This Row],[Gross_Amount]]/100</f>
        <v>10.458</v>
      </c>
      <c r="W5910" s="6">
        <f>tbl_Raw_Data[[#This Row],[Gross_Amount]]-tbl_Raw_Data[[#This Row],[Discount_Amount]]</f>
        <v>94.122</v>
      </c>
      <c r="X5910" s="6">
        <f>tbl_Raw_Data[[#This Row],[Net_Amount_Before_Tax]]*tbl_Raw_Data[[#This Row],[Tax_Pct]]/100</f>
        <v>16.941959999999998</v>
      </c>
      <c r="Y5910" s="6">
        <f>tbl_Raw_Data[[#This Row],[Net_Amount_Before_Tax]]+tbl_Raw_Data[[#This Row],[Tax_Amount]]</f>
        <v>111.06395999999999</v>
      </c>
      <c r="Z5910" s="6">
        <f t="shared" si="464"/>
        <v>2</v>
      </c>
    </row>
    <row r="5911" spans="1:26" x14ac:dyDescent="0.3">
      <c r="A5911" s="23" t="s">
        <v>8031</v>
      </c>
      <c r="B5911" s="34">
        <v>45810</v>
      </c>
      <c r="C5911" s="23" t="s">
        <v>7971</v>
      </c>
      <c r="D5911" s="23" t="s">
        <v>130</v>
      </c>
      <c r="E5911" s="23" t="s">
        <v>131</v>
      </c>
      <c r="F5911" s="23">
        <v>700001</v>
      </c>
      <c r="G5911" s="23" t="s">
        <v>283</v>
      </c>
      <c r="H5911" s="23" t="s">
        <v>284</v>
      </c>
      <c r="I5911" s="23" t="s">
        <v>104</v>
      </c>
      <c r="J5911" s="23" t="s">
        <v>42</v>
      </c>
      <c r="K5911" s="23" t="s">
        <v>57</v>
      </c>
      <c r="L5911" s="23">
        <v>1</v>
      </c>
      <c r="M5911" s="23">
        <v>284.23</v>
      </c>
      <c r="N5911" s="23">
        <v>10</v>
      </c>
      <c r="O5911" s="23">
        <v>18</v>
      </c>
      <c r="P5911" s="23" t="s">
        <v>58</v>
      </c>
      <c r="Q5911" s="23" t="s">
        <v>90</v>
      </c>
      <c r="R5911" s="23">
        <f t="shared" si="460"/>
        <v>1</v>
      </c>
      <c r="S5911" s="23" t="str">
        <f t="shared" si="461"/>
        <v>ORD105910_20250602_CUST02483_MED030</v>
      </c>
      <c r="T5911" s="23">
        <f t="shared" si="462"/>
        <v>1</v>
      </c>
      <c r="U5911" s="6">
        <f t="shared" si="463"/>
        <v>284.23</v>
      </c>
      <c r="V5911" s="6">
        <f>tbl_Raw_Data[[#This Row],[Discount_Pct]]*tbl_Raw_Data[[#This Row],[Gross_Amount]]/100</f>
        <v>28.423000000000002</v>
      </c>
      <c r="W5911" s="6">
        <f>tbl_Raw_Data[[#This Row],[Gross_Amount]]-tbl_Raw_Data[[#This Row],[Discount_Amount]]</f>
        <v>255.80700000000002</v>
      </c>
      <c r="X5911" s="6">
        <f>tbl_Raw_Data[[#This Row],[Net_Amount_Before_Tax]]*tbl_Raw_Data[[#This Row],[Tax_Pct]]/100</f>
        <v>46.045259999999999</v>
      </c>
      <c r="Y5911" s="6">
        <f>tbl_Raw_Data[[#This Row],[Net_Amount_Before_Tax]]+tbl_Raw_Data[[#This Row],[Tax_Amount]]</f>
        <v>301.85226</v>
      </c>
      <c r="Z5911" s="6">
        <f t="shared" si="464"/>
        <v>1</v>
      </c>
    </row>
    <row r="5912" spans="1:26" x14ac:dyDescent="0.3">
      <c r="A5912" s="23" t="s">
        <v>8032</v>
      </c>
      <c r="B5912" s="34">
        <v>45666</v>
      </c>
      <c r="C5912" s="23" t="s">
        <v>8033</v>
      </c>
      <c r="D5912" s="23" t="s">
        <v>52</v>
      </c>
      <c r="E5912" s="23" t="s">
        <v>52</v>
      </c>
      <c r="F5912" s="23">
        <v>160001</v>
      </c>
      <c r="G5912" s="23" t="s">
        <v>256</v>
      </c>
      <c r="H5912" s="23" t="s">
        <v>257</v>
      </c>
      <c r="I5912" s="23" t="s">
        <v>22</v>
      </c>
      <c r="J5912" s="23" t="s">
        <v>258</v>
      </c>
      <c r="K5912" s="23" t="s">
        <v>57</v>
      </c>
      <c r="L5912" s="23">
        <v>2</v>
      </c>
      <c r="M5912" s="23">
        <v>60.5</v>
      </c>
      <c r="N5912" s="23">
        <v>5</v>
      </c>
      <c r="O5912" s="23">
        <v>5</v>
      </c>
      <c r="P5912" s="23" t="s">
        <v>65</v>
      </c>
      <c r="Q5912" s="23" t="s">
        <v>34</v>
      </c>
      <c r="R5912" s="23">
        <f t="shared" si="460"/>
        <v>1</v>
      </c>
      <c r="S5912" s="23" t="str">
        <f t="shared" si="461"/>
        <v>ORD105911_20250109_CUST01058_MED025</v>
      </c>
      <c r="T5912" s="23">
        <f t="shared" si="462"/>
        <v>1</v>
      </c>
      <c r="U5912" s="6">
        <f t="shared" si="463"/>
        <v>121</v>
      </c>
      <c r="V5912" s="6">
        <f>tbl_Raw_Data[[#This Row],[Discount_Pct]]*tbl_Raw_Data[[#This Row],[Gross_Amount]]/100</f>
        <v>6.05</v>
      </c>
      <c r="W5912" s="6">
        <f>tbl_Raw_Data[[#This Row],[Gross_Amount]]-tbl_Raw_Data[[#This Row],[Discount_Amount]]</f>
        <v>114.95</v>
      </c>
      <c r="X5912" s="6">
        <f>tbl_Raw_Data[[#This Row],[Net_Amount_Before_Tax]]*tbl_Raw_Data[[#This Row],[Tax_Pct]]/100</f>
        <v>5.7474999999999996</v>
      </c>
      <c r="Y5912" s="6">
        <f>tbl_Raw_Data[[#This Row],[Net_Amount_Before_Tax]]+tbl_Raw_Data[[#This Row],[Tax_Amount]]</f>
        <v>120.69750000000001</v>
      </c>
      <c r="Z5912" s="6">
        <f t="shared" si="464"/>
        <v>3</v>
      </c>
    </row>
    <row r="5913" spans="1:26" x14ac:dyDescent="0.3">
      <c r="A5913" s="23" t="s">
        <v>8034</v>
      </c>
      <c r="B5913" s="34">
        <v>45519</v>
      </c>
      <c r="C5913" s="23" t="s">
        <v>6159</v>
      </c>
      <c r="D5913" s="23" t="s">
        <v>130</v>
      </c>
      <c r="E5913" s="23" t="s">
        <v>131</v>
      </c>
      <c r="F5913" s="23">
        <v>700029</v>
      </c>
      <c r="G5913" s="23" t="s">
        <v>256</v>
      </c>
      <c r="H5913" s="23" t="s">
        <v>257</v>
      </c>
      <c r="I5913" s="23" t="s">
        <v>22</v>
      </c>
      <c r="J5913" s="23" t="s">
        <v>258</v>
      </c>
      <c r="K5913" s="23" t="s">
        <v>57</v>
      </c>
      <c r="L5913" s="23">
        <v>2</v>
      </c>
      <c r="M5913" s="23">
        <v>70.77</v>
      </c>
      <c r="N5913" s="23">
        <v>5</v>
      </c>
      <c r="O5913" s="23">
        <v>5</v>
      </c>
      <c r="P5913" s="23" t="s">
        <v>33</v>
      </c>
      <c r="Q5913" s="23" t="s">
        <v>34</v>
      </c>
      <c r="R5913" s="23">
        <f t="shared" si="460"/>
        <v>1</v>
      </c>
      <c r="S5913" s="23" t="str">
        <f t="shared" si="461"/>
        <v>ORD105912_20240815_CUST01548_MED025</v>
      </c>
      <c r="T5913" s="23">
        <f t="shared" si="462"/>
        <v>1</v>
      </c>
      <c r="U5913" s="6">
        <f t="shared" si="463"/>
        <v>141.54</v>
      </c>
      <c r="V5913" s="6">
        <f>tbl_Raw_Data[[#This Row],[Discount_Pct]]*tbl_Raw_Data[[#This Row],[Gross_Amount]]/100</f>
        <v>7.0769999999999991</v>
      </c>
      <c r="W5913" s="6">
        <f>tbl_Raw_Data[[#This Row],[Gross_Amount]]-tbl_Raw_Data[[#This Row],[Discount_Amount]]</f>
        <v>134.46299999999999</v>
      </c>
      <c r="X5913" s="6">
        <f>tbl_Raw_Data[[#This Row],[Net_Amount_Before_Tax]]*tbl_Raw_Data[[#This Row],[Tax_Pct]]/100</f>
        <v>6.7231499999999995</v>
      </c>
      <c r="Y5913" s="6">
        <f>tbl_Raw_Data[[#This Row],[Net_Amount_Before_Tax]]+tbl_Raw_Data[[#This Row],[Tax_Amount]]</f>
        <v>141.18615</v>
      </c>
      <c r="Z5913" s="6">
        <f t="shared" si="464"/>
        <v>3</v>
      </c>
    </row>
    <row r="5914" spans="1:26" x14ac:dyDescent="0.3">
      <c r="A5914" s="23" t="s">
        <v>8035</v>
      </c>
      <c r="B5914" s="34">
        <v>45530</v>
      </c>
      <c r="C5914" s="23" t="s">
        <v>702</v>
      </c>
      <c r="D5914" s="23" t="s">
        <v>52</v>
      </c>
      <c r="E5914" s="23" t="s">
        <v>52</v>
      </c>
      <c r="F5914" s="23">
        <v>160019</v>
      </c>
      <c r="G5914" s="23" t="s">
        <v>107</v>
      </c>
      <c r="H5914" s="23" t="s">
        <v>108</v>
      </c>
      <c r="I5914" s="23" t="s">
        <v>63</v>
      </c>
      <c r="J5914" s="23" t="s">
        <v>42</v>
      </c>
      <c r="K5914" s="23" t="s">
        <v>57</v>
      </c>
      <c r="L5914" s="23">
        <v>2</v>
      </c>
      <c r="M5914" s="23">
        <v>107.78</v>
      </c>
      <c r="N5914" s="23">
        <v>5</v>
      </c>
      <c r="O5914" s="23">
        <v>5</v>
      </c>
      <c r="P5914" s="23" t="s">
        <v>33</v>
      </c>
      <c r="Q5914" s="23" t="s">
        <v>26</v>
      </c>
      <c r="R5914" s="23">
        <f t="shared" si="460"/>
        <v>1</v>
      </c>
      <c r="S5914" s="23" t="str">
        <f t="shared" si="461"/>
        <v>ORD105913_20240826_CUST01207_MED005</v>
      </c>
      <c r="T5914" s="23">
        <f t="shared" si="462"/>
        <v>1</v>
      </c>
      <c r="U5914" s="6">
        <f t="shared" si="463"/>
        <v>215.56</v>
      </c>
      <c r="V5914" s="6">
        <f>tbl_Raw_Data[[#This Row],[Discount_Pct]]*tbl_Raw_Data[[#This Row],[Gross_Amount]]/100</f>
        <v>10.777999999999999</v>
      </c>
      <c r="W5914" s="6">
        <f>tbl_Raw_Data[[#This Row],[Gross_Amount]]-tbl_Raw_Data[[#This Row],[Discount_Amount]]</f>
        <v>204.78200000000001</v>
      </c>
      <c r="X5914" s="6">
        <f>tbl_Raw_Data[[#This Row],[Net_Amount_Before_Tax]]*tbl_Raw_Data[[#This Row],[Tax_Pct]]/100</f>
        <v>10.239100000000001</v>
      </c>
      <c r="Y5914" s="6">
        <f>tbl_Raw_Data[[#This Row],[Net_Amount_Before_Tax]]+tbl_Raw_Data[[#This Row],[Tax_Amount]]</f>
        <v>215.02110000000002</v>
      </c>
      <c r="Z5914" s="6">
        <f t="shared" si="464"/>
        <v>3</v>
      </c>
    </row>
    <row r="5915" spans="1:26" x14ac:dyDescent="0.3">
      <c r="A5915" s="23" t="s">
        <v>8036</v>
      </c>
      <c r="B5915" s="34">
        <v>45358</v>
      </c>
      <c r="C5915" s="23" t="s">
        <v>1798</v>
      </c>
      <c r="D5915" s="23" t="s">
        <v>183</v>
      </c>
      <c r="E5915" s="23" t="s">
        <v>184</v>
      </c>
      <c r="F5915" s="23">
        <v>122001</v>
      </c>
      <c r="G5915" s="23" t="s">
        <v>196</v>
      </c>
      <c r="H5915" s="23" t="s">
        <v>197</v>
      </c>
      <c r="I5915" s="23" t="s">
        <v>32</v>
      </c>
      <c r="J5915" s="23" t="s">
        <v>42</v>
      </c>
      <c r="K5915" s="23" t="s">
        <v>24</v>
      </c>
      <c r="L5915" s="23">
        <v>4</v>
      </c>
      <c r="M5915" s="23">
        <v>24.69</v>
      </c>
      <c r="N5915" s="23">
        <v>10</v>
      </c>
      <c r="O5915" s="23">
        <v>12</v>
      </c>
      <c r="P5915" s="23" t="s">
        <v>89</v>
      </c>
      <c r="Q5915" s="23" t="s">
        <v>26</v>
      </c>
      <c r="R5915" s="23">
        <f t="shared" si="460"/>
        <v>1</v>
      </c>
      <c r="S5915" s="23" t="str">
        <f t="shared" si="461"/>
        <v>ORD105914_20240307_CUST00447_MED011</v>
      </c>
      <c r="T5915" s="23">
        <f t="shared" si="462"/>
        <v>1</v>
      </c>
      <c r="U5915" s="6">
        <f t="shared" si="463"/>
        <v>98.76</v>
      </c>
      <c r="V5915" s="6">
        <f>tbl_Raw_Data[[#This Row],[Discount_Pct]]*tbl_Raw_Data[[#This Row],[Gross_Amount]]/100</f>
        <v>9.8759999999999994</v>
      </c>
      <c r="W5915" s="6">
        <f>tbl_Raw_Data[[#This Row],[Gross_Amount]]-tbl_Raw_Data[[#This Row],[Discount_Amount]]</f>
        <v>88.884</v>
      </c>
      <c r="X5915" s="6">
        <f>tbl_Raw_Data[[#This Row],[Net_Amount_Before_Tax]]*tbl_Raw_Data[[#This Row],[Tax_Pct]]/100</f>
        <v>10.666079999999999</v>
      </c>
      <c r="Y5915" s="6">
        <f>tbl_Raw_Data[[#This Row],[Net_Amount_Before_Tax]]+tbl_Raw_Data[[#This Row],[Tax_Amount]]</f>
        <v>99.550079999999994</v>
      </c>
      <c r="Z5915" s="6">
        <f t="shared" si="464"/>
        <v>1</v>
      </c>
    </row>
    <row r="5916" spans="1:26" x14ac:dyDescent="0.3">
      <c r="A5916" s="23" t="s">
        <v>8037</v>
      </c>
      <c r="B5916" s="34">
        <v>45350</v>
      </c>
      <c r="C5916" s="23" t="s">
        <v>2428</v>
      </c>
      <c r="D5916" s="23" t="s">
        <v>142</v>
      </c>
      <c r="E5916" s="23" t="s">
        <v>81</v>
      </c>
      <c r="F5916" s="23">
        <v>380001</v>
      </c>
      <c r="G5916" s="23" t="s">
        <v>30</v>
      </c>
      <c r="H5916" s="23" t="s">
        <v>31</v>
      </c>
      <c r="I5916" s="23" t="s">
        <v>32</v>
      </c>
      <c r="J5916" s="23" t="s">
        <v>23</v>
      </c>
      <c r="K5916" s="23" t="s">
        <v>24</v>
      </c>
      <c r="L5916" s="23">
        <v>2</v>
      </c>
      <c r="M5916" s="23">
        <v>134.38999999999999</v>
      </c>
      <c r="N5916" s="23">
        <v>0</v>
      </c>
      <c r="O5916" s="23">
        <v>18</v>
      </c>
      <c r="P5916" s="23" t="s">
        <v>33</v>
      </c>
      <c r="Q5916" s="23" t="s">
        <v>34</v>
      </c>
      <c r="R5916" s="23">
        <f t="shared" si="460"/>
        <v>1</v>
      </c>
      <c r="S5916" s="23" t="str">
        <f t="shared" si="461"/>
        <v>ORD105915_20240228_CUST01516_MED017</v>
      </c>
      <c r="T5916" s="23">
        <f t="shared" si="462"/>
        <v>1</v>
      </c>
      <c r="U5916" s="6">
        <f t="shared" si="463"/>
        <v>268.77999999999997</v>
      </c>
      <c r="V5916" s="6">
        <f>tbl_Raw_Data[[#This Row],[Discount_Pct]]*tbl_Raw_Data[[#This Row],[Gross_Amount]]/100</f>
        <v>0</v>
      </c>
      <c r="W5916" s="6">
        <f>tbl_Raw_Data[[#This Row],[Gross_Amount]]-tbl_Raw_Data[[#This Row],[Discount_Amount]]</f>
        <v>268.77999999999997</v>
      </c>
      <c r="X5916" s="6">
        <f>tbl_Raw_Data[[#This Row],[Net_Amount_Before_Tax]]*tbl_Raw_Data[[#This Row],[Tax_Pct]]/100</f>
        <v>48.380399999999987</v>
      </c>
      <c r="Y5916" s="6">
        <f>tbl_Raw_Data[[#This Row],[Net_Amount_Before_Tax]]+tbl_Raw_Data[[#This Row],[Tax_Amount]]</f>
        <v>317.16039999999998</v>
      </c>
      <c r="Z5916" s="6">
        <f t="shared" si="464"/>
        <v>2</v>
      </c>
    </row>
    <row r="5917" spans="1:26" x14ac:dyDescent="0.3">
      <c r="A5917" s="23" t="s">
        <v>8038</v>
      </c>
      <c r="B5917" s="34">
        <v>45929</v>
      </c>
      <c r="C5917" s="23" t="s">
        <v>2384</v>
      </c>
      <c r="D5917" s="23" t="s">
        <v>37</v>
      </c>
      <c r="E5917" s="23" t="s">
        <v>38</v>
      </c>
      <c r="F5917" s="23">
        <v>452001</v>
      </c>
      <c r="G5917" s="23" t="s">
        <v>61</v>
      </c>
      <c r="H5917" s="23" t="s">
        <v>62</v>
      </c>
      <c r="I5917" s="23" t="s">
        <v>63</v>
      </c>
      <c r="J5917" s="23" t="s">
        <v>64</v>
      </c>
      <c r="K5917" s="23" t="s">
        <v>57</v>
      </c>
      <c r="L5917" s="23">
        <v>3</v>
      </c>
      <c r="M5917" s="23">
        <v>105.24</v>
      </c>
      <c r="N5917" s="23">
        <v>10</v>
      </c>
      <c r="O5917" s="23">
        <v>5</v>
      </c>
      <c r="P5917" s="23" t="s">
        <v>33</v>
      </c>
      <c r="Q5917" s="23" t="s">
        <v>34</v>
      </c>
      <c r="R5917" s="23">
        <f t="shared" si="460"/>
        <v>1</v>
      </c>
      <c r="S5917" s="23" t="str">
        <f t="shared" si="461"/>
        <v>ORD105916_20250929_CUST01561_MED004</v>
      </c>
      <c r="T5917" s="23">
        <f t="shared" si="462"/>
        <v>1</v>
      </c>
      <c r="U5917" s="6">
        <f t="shared" si="463"/>
        <v>315.71999999999997</v>
      </c>
      <c r="V5917" s="6">
        <f>tbl_Raw_Data[[#This Row],[Discount_Pct]]*tbl_Raw_Data[[#This Row],[Gross_Amount]]/100</f>
        <v>31.571999999999999</v>
      </c>
      <c r="W5917" s="6">
        <f>tbl_Raw_Data[[#This Row],[Gross_Amount]]-tbl_Raw_Data[[#This Row],[Discount_Amount]]</f>
        <v>284.14799999999997</v>
      </c>
      <c r="X5917" s="6">
        <f>tbl_Raw_Data[[#This Row],[Net_Amount_Before_Tax]]*tbl_Raw_Data[[#This Row],[Tax_Pct]]/100</f>
        <v>14.207399999999998</v>
      </c>
      <c r="Y5917" s="6">
        <f>tbl_Raw_Data[[#This Row],[Net_Amount_Before_Tax]]+tbl_Raw_Data[[#This Row],[Tax_Amount]]</f>
        <v>298.35539999999997</v>
      </c>
      <c r="Z5917" s="6">
        <f t="shared" si="464"/>
        <v>2</v>
      </c>
    </row>
    <row r="5918" spans="1:26" x14ac:dyDescent="0.3">
      <c r="A5918" s="23" t="s">
        <v>8039</v>
      </c>
      <c r="B5918" s="34">
        <v>45321</v>
      </c>
      <c r="C5918" s="23" t="s">
        <v>3790</v>
      </c>
      <c r="D5918" s="23" t="s">
        <v>142</v>
      </c>
      <c r="E5918" s="23" t="s">
        <v>81</v>
      </c>
      <c r="F5918" s="23">
        <v>380015</v>
      </c>
      <c r="G5918" s="23" t="s">
        <v>53</v>
      </c>
      <c r="H5918" s="23" t="s">
        <v>54</v>
      </c>
      <c r="I5918" s="23" t="s">
        <v>55</v>
      </c>
      <c r="J5918" s="23" t="s">
        <v>56</v>
      </c>
      <c r="K5918" s="23" t="s">
        <v>57</v>
      </c>
      <c r="L5918" s="23">
        <v>2</v>
      </c>
      <c r="M5918" s="23">
        <v>58.98</v>
      </c>
      <c r="N5918" s="23">
        <v>0</v>
      </c>
      <c r="O5918" s="23">
        <v>12</v>
      </c>
      <c r="P5918" s="23" t="s">
        <v>25</v>
      </c>
      <c r="Q5918" s="23" t="s">
        <v>34</v>
      </c>
      <c r="R5918" s="23">
        <f t="shared" si="460"/>
        <v>1</v>
      </c>
      <c r="S5918" s="23" t="str">
        <f t="shared" si="461"/>
        <v>ORD105917_20240130_CUST00613_MED020</v>
      </c>
      <c r="T5918" s="23">
        <f t="shared" si="462"/>
        <v>1</v>
      </c>
      <c r="U5918" s="6">
        <f t="shared" si="463"/>
        <v>117.96</v>
      </c>
      <c r="V5918" s="6">
        <f>tbl_Raw_Data[[#This Row],[Discount_Pct]]*tbl_Raw_Data[[#This Row],[Gross_Amount]]/100</f>
        <v>0</v>
      </c>
      <c r="W5918" s="6">
        <f>tbl_Raw_Data[[#This Row],[Gross_Amount]]-tbl_Raw_Data[[#This Row],[Discount_Amount]]</f>
        <v>117.96</v>
      </c>
      <c r="X5918" s="6">
        <f>tbl_Raw_Data[[#This Row],[Net_Amount_Before_Tax]]*tbl_Raw_Data[[#This Row],[Tax_Pct]]/100</f>
        <v>14.155200000000001</v>
      </c>
      <c r="Y5918" s="6">
        <f>tbl_Raw_Data[[#This Row],[Net_Amount_Before_Tax]]+tbl_Raw_Data[[#This Row],[Tax_Amount]]</f>
        <v>132.11519999999999</v>
      </c>
      <c r="Z5918" s="6">
        <f t="shared" si="464"/>
        <v>3</v>
      </c>
    </row>
    <row r="5919" spans="1:26" x14ac:dyDescent="0.3">
      <c r="A5919" s="23" t="s">
        <v>8040</v>
      </c>
      <c r="B5919" s="34">
        <v>45920</v>
      </c>
      <c r="C5919" s="23" t="s">
        <v>5244</v>
      </c>
      <c r="D5919" s="23" t="s">
        <v>123</v>
      </c>
      <c r="E5919" s="23" t="s">
        <v>101</v>
      </c>
      <c r="F5919" s="23">
        <v>226001</v>
      </c>
      <c r="G5919" s="23" t="s">
        <v>167</v>
      </c>
      <c r="H5919" s="23" t="s">
        <v>168</v>
      </c>
      <c r="I5919" s="23" t="s">
        <v>113</v>
      </c>
      <c r="J5919" s="23" t="s">
        <v>42</v>
      </c>
      <c r="K5919" s="23" t="s">
        <v>24</v>
      </c>
      <c r="L5919" s="23">
        <v>3</v>
      </c>
      <c r="M5919" s="23">
        <v>182.84</v>
      </c>
      <c r="N5919" s="23">
        <v>10</v>
      </c>
      <c r="O5919" s="23">
        <v>5</v>
      </c>
      <c r="P5919" s="23" t="s">
        <v>33</v>
      </c>
      <c r="Q5919" s="23" t="s">
        <v>34</v>
      </c>
      <c r="R5919" s="23">
        <f t="shared" si="460"/>
        <v>1</v>
      </c>
      <c r="S5919" s="23" t="str">
        <f t="shared" si="461"/>
        <v>ORD105918_20250920_CUST01751_MED026</v>
      </c>
      <c r="T5919" s="23">
        <f t="shared" si="462"/>
        <v>1</v>
      </c>
      <c r="U5919" s="6">
        <f t="shared" si="463"/>
        <v>548.52</v>
      </c>
      <c r="V5919" s="6">
        <f>tbl_Raw_Data[[#This Row],[Discount_Pct]]*tbl_Raw_Data[[#This Row],[Gross_Amount]]/100</f>
        <v>54.851999999999997</v>
      </c>
      <c r="W5919" s="6">
        <f>tbl_Raw_Data[[#This Row],[Gross_Amount]]-tbl_Raw_Data[[#This Row],[Discount_Amount]]</f>
        <v>493.66800000000001</v>
      </c>
      <c r="X5919" s="6">
        <f>tbl_Raw_Data[[#This Row],[Net_Amount_Before_Tax]]*tbl_Raw_Data[[#This Row],[Tax_Pct]]/100</f>
        <v>24.683400000000002</v>
      </c>
      <c r="Y5919" s="6">
        <f>tbl_Raw_Data[[#This Row],[Net_Amount_Before_Tax]]+tbl_Raw_Data[[#This Row],[Tax_Amount]]</f>
        <v>518.35140000000001</v>
      </c>
      <c r="Z5919" s="6">
        <f t="shared" si="464"/>
        <v>3</v>
      </c>
    </row>
    <row r="5920" spans="1:26" x14ac:dyDescent="0.3">
      <c r="A5920" s="23" t="s">
        <v>8041</v>
      </c>
      <c r="B5920" s="34">
        <v>45960</v>
      </c>
      <c r="C5920" s="23" t="s">
        <v>3140</v>
      </c>
      <c r="D5920" s="23" t="s">
        <v>46</v>
      </c>
      <c r="E5920" s="23" t="s">
        <v>47</v>
      </c>
      <c r="F5920" s="23">
        <v>411057</v>
      </c>
      <c r="G5920" s="23" t="s">
        <v>124</v>
      </c>
      <c r="H5920" s="23" t="s">
        <v>125</v>
      </c>
      <c r="I5920" s="23" t="s">
        <v>104</v>
      </c>
      <c r="J5920" s="23" t="s">
        <v>114</v>
      </c>
      <c r="K5920" s="23" t="s">
        <v>24</v>
      </c>
      <c r="L5920" s="23">
        <v>2</v>
      </c>
      <c r="M5920" s="23">
        <v>122.71</v>
      </c>
      <c r="N5920" s="23">
        <v>5</v>
      </c>
      <c r="O5920" s="23">
        <v>5</v>
      </c>
      <c r="P5920" s="23" t="s">
        <v>33</v>
      </c>
      <c r="Q5920" s="23" t="s">
        <v>34</v>
      </c>
      <c r="R5920" s="23">
        <f t="shared" si="460"/>
        <v>1</v>
      </c>
      <c r="S5920" s="23" t="str">
        <f t="shared" si="461"/>
        <v>ORD105919_20251030_CUST01604_MED018</v>
      </c>
      <c r="T5920" s="23">
        <f t="shared" si="462"/>
        <v>1</v>
      </c>
      <c r="U5920" s="6">
        <f t="shared" si="463"/>
        <v>245.42</v>
      </c>
      <c r="V5920" s="6">
        <f>tbl_Raw_Data[[#This Row],[Discount_Pct]]*tbl_Raw_Data[[#This Row],[Gross_Amount]]/100</f>
        <v>12.270999999999999</v>
      </c>
      <c r="W5920" s="6">
        <f>tbl_Raw_Data[[#This Row],[Gross_Amount]]-tbl_Raw_Data[[#This Row],[Discount_Amount]]</f>
        <v>233.149</v>
      </c>
      <c r="X5920" s="6">
        <f>tbl_Raw_Data[[#This Row],[Net_Amount_Before_Tax]]*tbl_Raw_Data[[#This Row],[Tax_Pct]]/100</f>
        <v>11.657449999999999</v>
      </c>
      <c r="Y5920" s="6">
        <f>tbl_Raw_Data[[#This Row],[Net_Amount_Before_Tax]]+tbl_Raw_Data[[#This Row],[Tax_Amount]]</f>
        <v>244.80645000000001</v>
      </c>
      <c r="Z5920" s="6">
        <f t="shared" si="464"/>
        <v>5</v>
      </c>
    </row>
    <row r="5921" spans="1:26" x14ac:dyDescent="0.3">
      <c r="A5921" s="23" t="s">
        <v>8042</v>
      </c>
      <c r="B5921" s="34">
        <v>45523</v>
      </c>
      <c r="C5921" s="23" t="s">
        <v>271</v>
      </c>
      <c r="D5921" s="23" t="s">
        <v>72</v>
      </c>
      <c r="E5921" s="23" t="s">
        <v>73</v>
      </c>
      <c r="F5921" s="23">
        <v>302019</v>
      </c>
      <c r="G5921" s="23" t="s">
        <v>39</v>
      </c>
      <c r="H5921" s="23" t="s">
        <v>40</v>
      </c>
      <c r="I5921" s="23" t="s">
        <v>41</v>
      </c>
      <c r="J5921" s="23" t="s">
        <v>42</v>
      </c>
      <c r="K5921" s="23" t="s">
        <v>24</v>
      </c>
      <c r="L5921" s="23">
        <v>2</v>
      </c>
      <c r="M5921" s="23">
        <v>33.549999999999997</v>
      </c>
      <c r="N5921" s="23">
        <v>5</v>
      </c>
      <c r="O5921" s="23">
        <v>5</v>
      </c>
      <c r="P5921" s="23" t="s">
        <v>33</v>
      </c>
      <c r="Q5921" s="23" t="s">
        <v>44</v>
      </c>
      <c r="R5921" s="23">
        <f t="shared" si="460"/>
        <v>1</v>
      </c>
      <c r="S5921" s="23" t="str">
        <f t="shared" si="461"/>
        <v>ORD105920_20240819_CUST02821_MED001</v>
      </c>
      <c r="T5921" s="23">
        <f t="shared" si="462"/>
        <v>1</v>
      </c>
      <c r="U5921" s="6">
        <f t="shared" si="463"/>
        <v>67.099999999999994</v>
      </c>
      <c r="V5921" s="6">
        <f>tbl_Raw_Data[[#This Row],[Discount_Pct]]*tbl_Raw_Data[[#This Row],[Gross_Amount]]/100</f>
        <v>3.355</v>
      </c>
      <c r="W5921" s="6">
        <f>tbl_Raw_Data[[#This Row],[Gross_Amount]]-tbl_Raw_Data[[#This Row],[Discount_Amount]]</f>
        <v>63.744999999999997</v>
      </c>
      <c r="X5921" s="6">
        <f>tbl_Raw_Data[[#This Row],[Net_Amount_Before_Tax]]*tbl_Raw_Data[[#This Row],[Tax_Pct]]/100</f>
        <v>3.1872499999999997</v>
      </c>
      <c r="Y5921" s="6">
        <f>tbl_Raw_Data[[#This Row],[Net_Amount_Before_Tax]]+tbl_Raw_Data[[#This Row],[Tax_Amount]]</f>
        <v>66.932249999999996</v>
      </c>
      <c r="Z5921" s="6">
        <f t="shared" si="464"/>
        <v>2</v>
      </c>
    </row>
    <row r="5922" spans="1:26" x14ac:dyDescent="0.3">
      <c r="A5922" s="23" t="s">
        <v>8043</v>
      </c>
      <c r="B5922" s="34">
        <v>45757</v>
      </c>
      <c r="C5922" s="23" t="s">
        <v>1492</v>
      </c>
      <c r="D5922" s="23" t="s">
        <v>72</v>
      </c>
      <c r="E5922" s="23" t="s">
        <v>73</v>
      </c>
      <c r="F5922" s="23">
        <v>302033</v>
      </c>
      <c r="G5922" s="23" t="s">
        <v>48</v>
      </c>
      <c r="H5922" s="23" t="s">
        <v>49</v>
      </c>
      <c r="I5922" s="23" t="s">
        <v>50</v>
      </c>
      <c r="J5922" s="23" t="s">
        <v>23</v>
      </c>
      <c r="K5922" s="23" t="s">
        <v>24</v>
      </c>
      <c r="L5922" s="23">
        <v>1</v>
      </c>
      <c r="M5922" s="23">
        <v>115.61</v>
      </c>
      <c r="N5922" s="23">
        <v>10</v>
      </c>
      <c r="O5922" s="23">
        <v>12</v>
      </c>
      <c r="P5922" s="23" t="s">
        <v>33</v>
      </c>
      <c r="Q5922" s="23" t="s">
        <v>34</v>
      </c>
      <c r="R5922" s="23">
        <f t="shared" si="460"/>
        <v>1</v>
      </c>
      <c r="S5922" s="23" t="str">
        <f t="shared" si="461"/>
        <v>ORD105921_20250410_CUST00807_MED028</v>
      </c>
      <c r="T5922" s="23">
        <f t="shared" si="462"/>
        <v>1</v>
      </c>
      <c r="U5922" s="6">
        <f t="shared" si="463"/>
        <v>115.61</v>
      </c>
      <c r="V5922" s="6">
        <f>tbl_Raw_Data[[#This Row],[Discount_Pct]]*tbl_Raw_Data[[#This Row],[Gross_Amount]]/100</f>
        <v>11.561</v>
      </c>
      <c r="W5922" s="6">
        <f>tbl_Raw_Data[[#This Row],[Gross_Amount]]-tbl_Raw_Data[[#This Row],[Discount_Amount]]</f>
        <v>104.04900000000001</v>
      </c>
      <c r="X5922" s="6">
        <f>tbl_Raw_Data[[#This Row],[Net_Amount_Before_Tax]]*tbl_Raw_Data[[#This Row],[Tax_Pct]]/100</f>
        <v>12.485880000000002</v>
      </c>
      <c r="Y5922" s="6">
        <f>tbl_Raw_Data[[#This Row],[Net_Amount_Before_Tax]]+tbl_Raw_Data[[#This Row],[Tax_Amount]]</f>
        <v>116.53488000000002</v>
      </c>
      <c r="Z5922" s="6">
        <f t="shared" si="464"/>
        <v>1</v>
      </c>
    </row>
    <row r="5923" spans="1:26" x14ac:dyDescent="0.3">
      <c r="A5923" s="23" t="s">
        <v>8044</v>
      </c>
      <c r="B5923" s="34">
        <v>45644</v>
      </c>
      <c r="C5923" s="23" t="s">
        <v>6411</v>
      </c>
      <c r="D5923" s="23" t="s">
        <v>159</v>
      </c>
      <c r="E5923" s="23" t="s">
        <v>47</v>
      </c>
      <c r="F5923" s="23">
        <v>400050</v>
      </c>
      <c r="G5923" s="23" t="s">
        <v>132</v>
      </c>
      <c r="H5923" s="23" t="s">
        <v>133</v>
      </c>
      <c r="I5923" s="23" t="s">
        <v>134</v>
      </c>
      <c r="J5923" s="23" t="s">
        <v>135</v>
      </c>
      <c r="K5923" s="23" t="s">
        <v>57</v>
      </c>
      <c r="L5923" s="23">
        <v>2</v>
      </c>
      <c r="M5923" s="23">
        <v>68.53</v>
      </c>
      <c r="N5923" s="23">
        <v>10</v>
      </c>
      <c r="O5923" s="23">
        <v>5</v>
      </c>
      <c r="P5923" s="23" t="s">
        <v>33</v>
      </c>
      <c r="Q5923" s="23" t="s">
        <v>26</v>
      </c>
      <c r="R5923" s="23">
        <f t="shared" si="460"/>
        <v>1</v>
      </c>
      <c r="S5923" s="23" t="str">
        <f t="shared" si="461"/>
        <v>ORD105922_20241218_CUST01739_MED007</v>
      </c>
      <c r="T5923" s="23">
        <f t="shared" si="462"/>
        <v>1</v>
      </c>
      <c r="U5923" s="6">
        <f t="shared" si="463"/>
        <v>137.06</v>
      </c>
      <c r="V5923" s="6">
        <f>tbl_Raw_Data[[#This Row],[Discount_Pct]]*tbl_Raw_Data[[#This Row],[Gross_Amount]]/100</f>
        <v>13.706</v>
      </c>
      <c r="W5923" s="6">
        <f>tbl_Raw_Data[[#This Row],[Gross_Amount]]-tbl_Raw_Data[[#This Row],[Discount_Amount]]</f>
        <v>123.354</v>
      </c>
      <c r="X5923" s="6">
        <f>tbl_Raw_Data[[#This Row],[Net_Amount_Before_Tax]]*tbl_Raw_Data[[#This Row],[Tax_Pct]]/100</f>
        <v>6.1677</v>
      </c>
      <c r="Y5923" s="6">
        <f>tbl_Raw_Data[[#This Row],[Net_Amount_Before_Tax]]+tbl_Raw_Data[[#This Row],[Tax_Amount]]</f>
        <v>129.52170000000001</v>
      </c>
      <c r="Z5923" s="6">
        <f t="shared" si="464"/>
        <v>1</v>
      </c>
    </row>
    <row r="5924" spans="1:26" x14ac:dyDescent="0.3">
      <c r="A5924" s="23" t="s">
        <v>8045</v>
      </c>
      <c r="B5924" s="34">
        <v>45384</v>
      </c>
      <c r="C5924" s="23" t="s">
        <v>2896</v>
      </c>
      <c r="D5924" s="23" t="s">
        <v>100</v>
      </c>
      <c r="E5924" s="23" t="s">
        <v>101</v>
      </c>
      <c r="F5924" s="23">
        <v>201307</v>
      </c>
      <c r="G5924" s="23" t="s">
        <v>94</v>
      </c>
      <c r="H5924" s="23" t="s">
        <v>95</v>
      </c>
      <c r="I5924" s="23" t="s">
        <v>84</v>
      </c>
      <c r="J5924" s="23" t="s">
        <v>42</v>
      </c>
      <c r="K5924" s="23" t="s">
        <v>24</v>
      </c>
      <c r="L5924" s="23">
        <v>3</v>
      </c>
      <c r="M5924" s="23">
        <v>78.45</v>
      </c>
      <c r="N5924" s="23">
        <v>10</v>
      </c>
      <c r="O5924" s="23">
        <v>5</v>
      </c>
      <c r="P5924" s="23" t="s">
        <v>33</v>
      </c>
      <c r="Q5924" s="23" t="s">
        <v>26</v>
      </c>
      <c r="R5924" s="23">
        <f t="shared" si="460"/>
        <v>1</v>
      </c>
      <c r="S5924" s="23" t="str">
        <f t="shared" si="461"/>
        <v>ORD105923_20240402_CUST01616_MED021</v>
      </c>
      <c r="T5924" s="23">
        <f t="shared" si="462"/>
        <v>1</v>
      </c>
      <c r="U5924" s="6">
        <f t="shared" si="463"/>
        <v>235.35000000000002</v>
      </c>
      <c r="V5924" s="6">
        <f>tbl_Raw_Data[[#This Row],[Discount_Pct]]*tbl_Raw_Data[[#This Row],[Gross_Amount]]/100</f>
        <v>23.535</v>
      </c>
      <c r="W5924" s="6">
        <f>tbl_Raw_Data[[#This Row],[Gross_Amount]]-tbl_Raw_Data[[#This Row],[Discount_Amount]]</f>
        <v>211.81500000000003</v>
      </c>
      <c r="X5924" s="6">
        <f>tbl_Raw_Data[[#This Row],[Net_Amount_Before_Tax]]*tbl_Raw_Data[[#This Row],[Tax_Pct]]/100</f>
        <v>10.59075</v>
      </c>
      <c r="Y5924" s="6">
        <f>tbl_Raw_Data[[#This Row],[Net_Amount_Before_Tax]]+tbl_Raw_Data[[#This Row],[Tax_Amount]]</f>
        <v>222.40575000000001</v>
      </c>
      <c r="Z5924" s="6">
        <f t="shared" si="464"/>
        <v>4</v>
      </c>
    </row>
    <row r="5925" spans="1:26" x14ac:dyDescent="0.3">
      <c r="A5925" s="23" t="s">
        <v>8046</v>
      </c>
      <c r="B5925" s="34">
        <v>45988</v>
      </c>
      <c r="C5925" s="23" t="s">
        <v>3613</v>
      </c>
      <c r="D5925" s="23" t="s">
        <v>130</v>
      </c>
      <c r="E5925" s="23" t="s">
        <v>131</v>
      </c>
      <c r="F5925" s="23">
        <v>700001</v>
      </c>
      <c r="G5925" s="23" t="s">
        <v>315</v>
      </c>
      <c r="H5925" s="23" t="s">
        <v>316</v>
      </c>
      <c r="I5925" s="23" t="s">
        <v>50</v>
      </c>
      <c r="J5925" s="23" t="s">
        <v>114</v>
      </c>
      <c r="K5925" s="23" t="s">
        <v>24</v>
      </c>
      <c r="L5925" s="23">
        <v>2</v>
      </c>
      <c r="M5925" s="23">
        <v>118.84</v>
      </c>
      <c r="N5925" s="23">
        <v>20</v>
      </c>
      <c r="O5925" s="23">
        <v>12</v>
      </c>
      <c r="P5925" s="23" t="s">
        <v>89</v>
      </c>
      <c r="Q5925" s="23" t="s">
        <v>34</v>
      </c>
      <c r="R5925" s="23">
        <f t="shared" si="460"/>
        <v>1</v>
      </c>
      <c r="S5925" s="23" t="str">
        <f t="shared" si="461"/>
        <v>ORD105924_20251127_CUST02845_MED012</v>
      </c>
      <c r="T5925" s="23">
        <f t="shared" si="462"/>
        <v>1</v>
      </c>
      <c r="U5925" s="6">
        <f t="shared" si="463"/>
        <v>237.68</v>
      </c>
      <c r="V5925" s="6">
        <f>tbl_Raw_Data[[#This Row],[Discount_Pct]]*tbl_Raw_Data[[#This Row],[Gross_Amount]]/100</f>
        <v>47.536000000000001</v>
      </c>
      <c r="W5925" s="6">
        <f>tbl_Raw_Data[[#This Row],[Gross_Amount]]-tbl_Raw_Data[[#This Row],[Discount_Amount]]</f>
        <v>190.14400000000001</v>
      </c>
      <c r="X5925" s="6">
        <f>tbl_Raw_Data[[#This Row],[Net_Amount_Before_Tax]]*tbl_Raw_Data[[#This Row],[Tax_Pct]]/100</f>
        <v>22.81728</v>
      </c>
      <c r="Y5925" s="6">
        <f>tbl_Raw_Data[[#This Row],[Net_Amount_Before_Tax]]+tbl_Raw_Data[[#This Row],[Tax_Amount]]</f>
        <v>212.96128000000002</v>
      </c>
      <c r="Z5925" s="6">
        <f t="shared" si="464"/>
        <v>2</v>
      </c>
    </row>
    <row r="5926" spans="1:26" x14ac:dyDescent="0.3">
      <c r="A5926" s="23" t="s">
        <v>8047</v>
      </c>
      <c r="B5926" s="34">
        <v>45785</v>
      </c>
      <c r="C5926" s="23" t="s">
        <v>8048</v>
      </c>
      <c r="D5926" s="23" t="s">
        <v>28</v>
      </c>
      <c r="E5926" s="23" t="s">
        <v>29</v>
      </c>
      <c r="F5926" s="23">
        <v>500090</v>
      </c>
      <c r="G5926" s="23" t="s">
        <v>185</v>
      </c>
      <c r="H5926" s="23" t="s">
        <v>186</v>
      </c>
      <c r="I5926" s="23" t="s">
        <v>76</v>
      </c>
      <c r="J5926" s="23" t="s">
        <v>187</v>
      </c>
      <c r="K5926" s="23" t="s">
        <v>57</v>
      </c>
      <c r="L5926" s="23">
        <v>1</v>
      </c>
      <c r="M5926" s="23">
        <v>87.71</v>
      </c>
      <c r="N5926" s="23">
        <v>20</v>
      </c>
      <c r="O5926" s="23">
        <v>12</v>
      </c>
      <c r="P5926" s="23" t="s">
        <v>33</v>
      </c>
      <c r="Q5926" s="23" t="s">
        <v>44</v>
      </c>
      <c r="R5926" s="23">
        <f t="shared" si="460"/>
        <v>1</v>
      </c>
      <c r="S5926" s="23" t="str">
        <f t="shared" si="461"/>
        <v>ORD105925_20250508_CUST01460_MED009</v>
      </c>
      <c r="T5926" s="23">
        <f t="shared" si="462"/>
        <v>1</v>
      </c>
      <c r="U5926" s="6">
        <f t="shared" si="463"/>
        <v>87.71</v>
      </c>
      <c r="V5926" s="6">
        <f>tbl_Raw_Data[[#This Row],[Discount_Pct]]*tbl_Raw_Data[[#This Row],[Gross_Amount]]/100</f>
        <v>17.541999999999998</v>
      </c>
      <c r="W5926" s="6">
        <f>tbl_Raw_Data[[#This Row],[Gross_Amount]]-tbl_Raw_Data[[#This Row],[Discount_Amount]]</f>
        <v>70.167999999999992</v>
      </c>
      <c r="X5926" s="6">
        <f>tbl_Raw_Data[[#This Row],[Net_Amount_Before_Tax]]*tbl_Raw_Data[[#This Row],[Tax_Pct]]/100</f>
        <v>8.4201599999999992</v>
      </c>
      <c r="Y5926" s="6">
        <f>tbl_Raw_Data[[#This Row],[Net_Amount_Before_Tax]]+tbl_Raw_Data[[#This Row],[Tax_Amount]]</f>
        <v>78.588159999999988</v>
      </c>
      <c r="Z5926" s="6">
        <f t="shared" si="464"/>
        <v>0</v>
      </c>
    </row>
    <row r="5927" spans="1:26" x14ac:dyDescent="0.3">
      <c r="A5927" s="23" t="s">
        <v>8047</v>
      </c>
      <c r="B5927" s="34">
        <v>45789</v>
      </c>
      <c r="C5927" s="23" t="s">
        <v>3969</v>
      </c>
      <c r="D5927" s="23" t="s">
        <v>130</v>
      </c>
      <c r="E5927" s="23" t="s">
        <v>131</v>
      </c>
      <c r="F5927" s="23">
        <v>700001</v>
      </c>
      <c r="G5927" s="23" t="s">
        <v>132</v>
      </c>
      <c r="H5927" s="23" t="s">
        <v>133</v>
      </c>
      <c r="I5927" s="23" t="s">
        <v>134</v>
      </c>
      <c r="J5927" s="23" t="s">
        <v>135</v>
      </c>
      <c r="K5927" s="23" t="s">
        <v>57</v>
      </c>
      <c r="L5927" s="23">
        <v>3</v>
      </c>
      <c r="M5927" s="23">
        <v>71.73</v>
      </c>
      <c r="N5927" s="23">
        <v>5</v>
      </c>
      <c r="O5927" s="23">
        <v>12</v>
      </c>
      <c r="P5927" s="23" t="s">
        <v>43</v>
      </c>
      <c r="Q5927" s="23" t="s">
        <v>34</v>
      </c>
      <c r="R5927" s="23">
        <f t="shared" si="460"/>
        <v>1</v>
      </c>
      <c r="S5927" s="23" t="str">
        <f t="shared" si="461"/>
        <v>ORD105925_20250512_CUST01295_MED007</v>
      </c>
      <c r="T5927" s="23">
        <f t="shared" si="462"/>
        <v>1</v>
      </c>
      <c r="U5927" s="6">
        <f t="shared" si="463"/>
        <v>215.19</v>
      </c>
      <c r="V5927" s="6">
        <f>tbl_Raw_Data[[#This Row],[Discount_Pct]]*tbl_Raw_Data[[#This Row],[Gross_Amount]]/100</f>
        <v>10.759500000000001</v>
      </c>
      <c r="W5927" s="6">
        <f>tbl_Raw_Data[[#This Row],[Gross_Amount]]-tbl_Raw_Data[[#This Row],[Discount_Amount]]</f>
        <v>204.43049999999999</v>
      </c>
      <c r="X5927" s="6">
        <f>tbl_Raw_Data[[#This Row],[Net_Amount_Before_Tax]]*tbl_Raw_Data[[#This Row],[Tax_Pct]]/100</f>
        <v>24.531660000000002</v>
      </c>
      <c r="Y5927" s="6">
        <f>tbl_Raw_Data[[#This Row],[Net_Amount_Before_Tax]]+tbl_Raw_Data[[#This Row],[Tax_Amount]]</f>
        <v>228.96215999999998</v>
      </c>
      <c r="Z5927" s="6">
        <f t="shared" si="464"/>
        <v>4</v>
      </c>
    </row>
    <row r="5928" spans="1:26" x14ac:dyDescent="0.3">
      <c r="A5928" s="23" t="s">
        <v>8047</v>
      </c>
      <c r="B5928" s="34">
        <v>45395</v>
      </c>
      <c r="C5928" s="23" t="s">
        <v>6333</v>
      </c>
      <c r="D5928" s="23" t="s">
        <v>37</v>
      </c>
      <c r="E5928" s="23" t="s">
        <v>38</v>
      </c>
      <c r="F5928" s="23">
        <v>452018</v>
      </c>
      <c r="G5928" s="23" t="s">
        <v>167</v>
      </c>
      <c r="H5928" s="23" t="s">
        <v>168</v>
      </c>
      <c r="I5928" s="23" t="s">
        <v>113</v>
      </c>
      <c r="J5928" s="23" t="s">
        <v>42</v>
      </c>
      <c r="K5928" s="23" t="s">
        <v>24</v>
      </c>
      <c r="L5928" s="23">
        <v>3</v>
      </c>
      <c r="M5928" s="23">
        <v>189.43</v>
      </c>
      <c r="N5928" s="23">
        <v>5</v>
      </c>
      <c r="O5928" s="23">
        <v>12</v>
      </c>
      <c r="P5928" s="23" t="s">
        <v>43</v>
      </c>
      <c r="Q5928" s="23" t="s">
        <v>90</v>
      </c>
      <c r="R5928" s="23">
        <f t="shared" si="460"/>
        <v>1</v>
      </c>
      <c r="S5928" s="23" t="str">
        <f t="shared" si="461"/>
        <v>ORD105925_20240413_CUST01569_MED026</v>
      </c>
      <c r="T5928" s="23">
        <f t="shared" si="462"/>
        <v>1</v>
      </c>
      <c r="U5928" s="6">
        <f t="shared" si="463"/>
        <v>568.29</v>
      </c>
      <c r="V5928" s="6">
        <f>tbl_Raw_Data[[#This Row],[Discount_Pct]]*tbl_Raw_Data[[#This Row],[Gross_Amount]]/100</f>
        <v>28.414499999999997</v>
      </c>
      <c r="W5928" s="6">
        <f>tbl_Raw_Data[[#This Row],[Gross_Amount]]-tbl_Raw_Data[[#This Row],[Discount_Amount]]</f>
        <v>539.87549999999999</v>
      </c>
      <c r="X5928" s="6">
        <f>tbl_Raw_Data[[#This Row],[Net_Amount_Before_Tax]]*tbl_Raw_Data[[#This Row],[Tax_Pct]]/100</f>
        <v>64.785059999999987</v>
      </c>
      <c r="Y5928" s="6">
        <f>tbl_Raw_Data[[#This Row],[Net_Amount_Before_Tax]]+tbl_Raw_Data[[#This Row],[Tax_Amount]]</f>
        <v>604.66056000000003</v>
      </c>
      <c r="Z5928" s="6">
        <f t="shared" si="464"/>
        <v>2</v>
      </c>
    </row>
    <row r="5929" spans="1:26" x14ac:dyDescent="0.3">
      <c r="A5929" s="23" t="s">
        <v>8049</v>
      </c>
      <c r="B5929" s="34">
        <v>45808</v>
      </c>
      <c r="C5929" s="23" t="s">
        <v>3397</v>
      </c>
      <c r="D5929" s="23" t="s">
        <v>37</v>
      </c>
      <c r="E5929" s="23" t="s">
        <v>38</v>
      </c>
      <c r="F5929" s="23">
        <v>452018</v>
      </c>
      <c r="G5929" s="23" t="s">
        <v>111</v>
      </c>
      <c r="H5929" s="23" t="s">
        <v>112</v>
      </c>
      <c r="I5929" s="23" t="s">
        <v>113</v>
      </c>
      <c r="J5929" s="23" t="s">
        <v>114</v>
      </c>
      <c r="K5929" s="23" t="s">
        <v>24</v>
      </c>
      <c r="L5929" s="23">
        <v>6</v>
      </c>
      <c r="M5929" s="23">
        <v>89.11</v>
      </c>
      <c r="N5929" s="23">
        <v>10</v>
      </c>
      <c r="O5929" s="23">
        <v>5</v>
      </c>
      <c r="P5929" s="23" t="s">
        <v>43</v>
      </c>
      <c r="Q5929" s="23" t="s">
        <v>90</v>
      </c>
      <c r="R5929" s="23">
        <f t="shared" si="460"/>
        <v>1</v>
      </c>
      <c r="S5929" s="23" t="str">
        <f t="shared" si="461"/>
        <v>ORD105928_20250531_CUST02854_MED027</v>
      </c>
      <c r="T5929" s="23">
        <f t="shared" si="462"/>
        <v>1</v>
      </c>
      <c r="U5929" s="6">
        <f t="shared" si="463"/>
        <v>534.66</v>
      </c>
      <c r="V5929" s="6">
        <f>tbl_Raw_Data[[#This Row],[Discount_Pct]]*tbl_Raw_Data[[#This Row],[Gross_Amount]]/100</f>
        <v>53.465999999999994</v>
      </c>
      <c r="W5929" s="6">
        <f>tbl_Raw_Data[[#This Row],[Gross_Amount]]-tbl_Raw_Data[[#This Row],[Discount_Amount]]</f>
        <v>481.19399999999996</v>
      </c>
      <c r="X5929" s="6">
        <f>tbl_Raw_Data[[#This Row],[Net_Amount_Before_Tax]]*tbl_Raw_Data[[#This Row],[Tax_Pct]]/100</f>
        <v>24.059699999999999</v>
      </c>
      <c r="Y5929" s="6">
        <f>tbl_Raw_Data[[#This Row],[Net_Amount_Before_Tax]]+tbl_Raw_Data[[#This Row],[Tax_Amount]]</f>
        <v>505.25369999999998</v>
      </c>
      <c r="Z5929" s="6">
        <f t="shared" si="464"/>
        <v>1</v>
      </c>
    </row>
    <row r="5930" spans="1:26" x14ac:dyDescent="0.3">
      <c r="A5930" s="23" t="s">
        <v>8050</v>
      </c>
      <c r="B5930" s="34">
        <v>45870</v>
      </c>
      <c r="C5930" s="23" t="s">
        <v>667</v>
      </c>
      <c r="D5930" s="23" t="s">
        <v>183</v>
      </c>
      <c r="E5930" s="23" t="s">
        <v>184</v>
      </c>
      <c r="F5930" s="23">
        <v>122002</v>
      </c>
      <c r="G5930" s="23" t="s">
        <v>30</v>
      </c>
      <c r="H5930" s="23" t="s">
        <v>31</v>
      </c>
      <c r="I5930" s="23" t="s">
        <v>32</v>
      </c>
      <c r="J5930" s="23" t="s">
        <v>23</v>
      </c>
      <c r="K5930" s="23" t="s">
        <v>24</v>
      </c>
      <c r="L5930" s="23">
        <v>1</v>
      </c>
      <c r="M5930" s="23">
        <v>125.85</v>
      </c>
      <c r="N5930" s="23">
        <v>5</v>
      </c>
      <c r="O5930" s="23">
        <v>5</v>
      </c>
      <c r="P5930" s="23" t="s">
        <v>25</v>
      </c>
      <c r="Q5930" s="23" t="s">
        <v>34</v>
      </c>
      <c r="R5930" s="23">
        <f t="shared" si="460"/>
        <v>1</v>
      </c>
      <c r="S5930" s="23" t="str">
        <f t="shared" si="461"/>
        <v>ORD105929_20250801_CUST01692_MED017</v>
      </c>
      <c r="T5930" s="23">
        <f t="shared" si="462"/>
        <v>1</v>
      </c>
      <c r="U5930" s="6">
        <f t="shared" si="463"/>
        <v>125.85</v>
      </c>
      <c r="V5930" s="6">
        <f>tbl_Raw_Data[[#This Row],[Discount_Pct]]*tbl_Raw_Data[[#This Row],[Gross_Amount]]/100</f>
        <v>6.2925000000000004</v>
      </c>
      <c r="W5930" s="6">
        <f>tbl_Raw_Data[[#This Row],[Gross_Amount]]-tbl_Raw_Data[[#This Row],[Discount_Amount]]</f>
        <v>119.55749999999999</v>
      </c>
      <c r="X5930" s="6">
        <f>tbl_Raw_Data[[#This Row],[Net_Amount_Before_Tax]]*tbl_Raw_Data[[#This Row],[Tax_Pct]]/100</f>
        <v>5.9778749999999992</v>
      </c>
      <c r="Y5930" s="6">
        <f>tbl_Raw_Data[[#This Row],[Net_Amount_Before_Tax]]+tbl_Raw_Data[[#This Row],[Tax_Amount]]</f>
        <v>125.53537499999999</v>
      </c>
      <c r="Z5930" s="6">
        <f t="shared" si="464"/>
        <v>1</v>
      </c>
    </row>
    <row r="5931" spans="1:26" x14ac:dyDescent="0.3">
      <c r="A5931" s="23" t="s">
        <v>8051</v>
      </c>
      <c r="B5931" s="34">
        <v>45861</v>
      </c>
      <c r="C5931" s="23" t="s">
        <v>3269</v>
      </c>
      <c r="D5931" s="23" t="s">
        <v>123</v>
      </c>
      <c r="E5931" s="23" t="s">
        <v>101</v>
      </c>
      <c r="F5931" s="23">
        <v>226024</v>
      </c>
      <c r="G5931" s="23" t="s">
        <v>224</v>
      </c>
      <c r="H5931" s="23" t="s">
        <v>225</v>
      </c>
      <c r="I5931" s="23" t="s">
        <v>147</v>
      </c>
      <c r="J5931" s="23" t="s">
        <v>23</v>
      </c>
      <c r="K5931" s="23" t="s">
        <v>24</v>
      </c>
      <c r="L5931" s="23">
        <v>1</v>
      </c>
      <c r="M5931" s="23">
        <v>48.18</v>
      </c>
      <c r="N5931" s="23">
        <v>20</v>
      </c>
      <c r="O5931" s="23">
        <v>12</v>
      </c>
      <c r="P5931" s="23" t="s">
        <v>25</v>
      </c>
      <c r="Q5931" s="23" t="s">
        <v>34</v>
      </c>
      <c r="R5931" s="23">
        <f t="shared" si="460"/>
        <v>1</v>
      </c>
      <c r="S5931" s="23" t="str">
        <f t="shared" si="461"/>
        <v>ORD105930_20250723_CUST02820_MED015</v>
      </c>
      <c r="T5931" s="23">
        <f t="shared" si="462"/>
        <v>1</v>
      </c>
      <c r="U5931" s="6">
        <f t="shared" si="463"/>
        <v>48.18</v>
      </c>
      <c r="V5931" s="6">
        <f>tbl_Raw_Data[[#This Row],[Discount_Pct]]*tbl_Raw_Data[[#This Row],[Gross_Amount]]/100</f>
        <v>9.636000000000001</v>
      </c>
      <c r="W5931" s="6">
        <f>tbl_Raw_Data[[#This Row],[Gross_Amount]]-tbl_Raw_Data[[#This Row],[Discount_Amount]]</f>
        <v>38.543999999999997</v>
      </c>
      <c r="X5931" s="6">
        <f>tbl_Raw_Data[[#This Row],[Net_Amount_Before_Tax]]*tbl_Raw_Data[[#This Row],[Tax_Pct]]/100</f>
        <v>4.6252800000000001</v>
      </c>
      <c r="Y5931" s="6">
        <f>tbl_Raw_Data[[#This Row],[Net_Amount_Before_Tax]]+tbl_Raw_Data[[#This Row],[Tax_Amount]]</f>
        <v>43.169280000000001</v>
      </c>
      <c r="Z5931" s="6">
        <f t="shared" si="464"/>
        <v>3</v>
      </c>
    </row>
    <row r="5932" spans="1:26" x14ac:dyDescent="0.3">
      <c r="A5932" s="23" t="s">
        <v>8052</v>
      </c>
      <c r="B5932" s="34">
        <v>45771</v>
      </c>
      <c r="C5932" s="23" t="s">
        <v>8053</v>
      </c>
      <c r="D5932" s="23" t="s">
        <v>19</v>
      </c>
      <c r="E5932" s="23" t="s">
        <v>19</v>
      </c>
      <c r="F5932" s="23">
        <v>110085</v>
      </c>
      <c r="G5932" s="23" t="s">
        <v>68</v>
      </c>
      <c r="H5932" s="23" t="s">
        <v>69</v>
      </c>
      <c r="I5932" s="23" t="s">
        <v>55</v>
      </c>
      <c r="J5932" s="23" t="s">
        <v>56</v>
      </c>
      <c r="K5932" s="23" t="s">
        <v>24</v>
      </c>
      <c r="L5932" s="23">
        <v>1</v>
      </c>
      <c r="M5932" s="23">
        <v>30.89</v>
      </c>
      <c r="N5932" s="23">
        <v>5</v>
      </c>
      <c r="O5932" s="23">
        <v>18</v>
      </c>
      <c r="P5932" s="23" t="s">
        <v>58</v>
      </c>
      <c r="Q5932" s="23" t="s">
        <v>34</v>
      </c>
      <c r="R5932" s="23">
        <f t="shared" si="460"/>
        <v>1</v>
      </c>
      <c r="S5932" s="23" t="str">
        <f t="shared" si="461"/>
        <v>ORD105931_20250424_CUST03301_MED003</v>
      </c>
      <c r="T5932" s="23">
        <f t="shared" si="462"/>
        <v>1</v>
      </c>
      <c r="U5932" s="6">
        <f t="shared" si="463"/>
        <v>30.89</v>
      </c>
      <c r="V5932" s="6">
        <f>tbl_Raw_Data[[#This Row],[Discount_Pct]]*tbl_Raw_Data[[#This Row],[Gross_Amount]]/100</f>
        <v>1.5445</v>
      </c>
      <c r="W5932" s="6">
        <f>tbl_Raw_Data[[#This Row],[Gross_Amount]]-tbl_Raw_Data[[#This Row],[Discount_Amount]]</f>
        <v>29.345500000000001</v>
      </c>
      <c r="X5932" s="6">
        <f>tbl_Raw_Data[[#This Row],[Net_Amount_Before_Tax]]*tbl_Raw_Data[[#This Row],[Tax_Pct]]/100</f>
        <v>5.2821900000000008</v>
      </c>
      <c r="Y5932" s="6">
        <f>tbl_Raw_Data[[#This Row],[Net_Amount_Before_Tax]]+tbl_Raw_Data[[#This Row],[Tax_Amount]]</f>
        <v>34.627690000000001</v>
      </c>
      <c r="Z5932" s="6">
        <f t="shared" si="464"/>
        <v>2</v>
      </c>
    </row>
    <row r="5933" spans="1:26" x14ac:dyDescent="0.3">
      <c r="A5933" s="23" t="s">
        <v>8054</v>
      </c>
      <c r="B5933" s="34">
        <v>45591</v>
      </c>
      <c r="C5933" s="23" t="s">
        <v>8055</v>
      </c>
      <c r="D5933" s="23" t="s">
        <v>80</v>
      </c>
      <c r="E5933" s="23" t="s">
        <v>81</v>
      </c>
      <c r="F5933" s="23">
        <v>395007</v>
      </c>
      <c r="G5933" s="23" t="s">
        <v>167</v>
      </c>
      <c r="H5933" s="23" t="s">
        <v>168</v>
      </c>
      <c r="I5933" s="23" t="s">
        <v>113</v>
      </c>
      <c r="J5933" s="23" t="s">
        <v>42</v>
      </c>
      <c r="K5933" s="23" t="s">
        <v>24</v>
      </c>
      <c r="L5933" s="23">
        <v>1</v>
      </c>
      <c r="M5933" s="23">
        <v>187.03</v>
      </c>
      <c r="N5933" s="23">
        <v>5</v>
      </c>
      <c r="O5933" s="23">
        <v>5</v>
      </c>
      <c r="P5933" s="23" t="s">
        <v>25</v>
      </c>
      <c r="Q5933" s="23" t="s">
        <v>34</v>
      </c>
      <c r="R5933" s="23">
        <f t="shared" si="460"/>
        <v>1</v>
      </c>
      <c r="S5933" s="23" t="str">
        <f t="shared" si="461"/>
        <v>ORD105932_20241026_CUST00322_MED026</v>
      </c>
      <c r="T5933" s="23">
        <f t="shared" si="462"/>
        <v>1</v>
      </c>
      <c r="U5933" s="6">
        <f t="shared" si="463"/>
        <v>187.03</v>
      </c>
      <c r="V5933" s="6">
        <f>tbl_Raw_Data[[#This Row],[Discount_Pct]]*tbl_Raw_Data[[#This Row],[Gross_Amount]]/100</f>
        <v>9.3514999999999997</v>
      </c>
      <c r="W5933" s="6">
        <f>tbl_Raw_Data[[#This Row],[Gross_Amount]]-tbl_Raw_Data[[#This Row],[Discount_Amount]]</f>
        <v>177.67850000000001</v>
      </c>
      <c r="X5933" s="6">
        <f>tbl_Raw_Data[[#This Row],[Net_Amount_Before_Tax]]*tbl_Raw_Data[[#This Row],[Tax_Pct]]/100</f>
        <v>8.8839249999999996</v>
      </c>
      <c r="Y5933" s="6">
        <f>tbl_Raw_Data[[#This Row],[Net_Amount_Before_Tax]]+tbl_Raw_Data[[#This Row],[Tax_Amount]]</f>
        <v>186.56242500000002</v>
      </c>
      <c r="Z5933" s="6">
        <f t="shared" si="464"/>
        <v>2</v>
      </c>
    </row>
    <row r="5934" spans="1:26" x14ac:dyDescent="0.3">
      <c r="A5934" s="23" t="s">
        <v>8056</v>
      </c>
      <c r="B5934" s="34">
        <v>46003</v>
      </c>
      <c r="C5934" s="23" t="s">
        <v>1486</v>
      </c>
      <c r="D5934" s="23" t="s">
        <v>130</v>
      </c>
      <c r="E5934" s="23" t="s">
        <v>131</v>
      </c>
      <c r="F5934" s="23">
        <v>700001</v>
      </c>
      <c r="G5934" s="23" t="s">
        <v>315</v>
      </c>
      <c r="H5934" s="23" t="s">
        <v>316</v>
      </c>
      <c r="I5934" s="23" t="s">
        <v>50</v>
      </c>
      <c r="J5934" s="23" t="s">
        <v>114</v>
      </c>
      <c r="K5934" s="23" t="s">
        <v>24</v>
      </c>
      <c r="L5934" s="23">
        <v>4</v>
      </c>
      <c r="M5934" s="23">
        <v>123.38</v>
      </c>
      <c r="N5934" s="23">
        <v>15</v>
      </c>
      <c r="O5934" s="23">
        <v>5</v>
      </c>
      <c r="P5934" s="23" t="s">
        <v>65</v>
      </c>
      <c r="Q5934" s="23" t="s">
        <v>44</v>
      </c>
      <c r="R5934" s="23">
        <f t="shared" si="460"/>
        <v>1</v>
      </c>
      <c r="S5934" s="23" t="str">
        <f t="shared" si="461"/>
        <v>ORD105933_20251212_CUST02777_MED012</v>
      </c>
      <c r="T5934" s="23">
        <f t="shared" si="462"/>
        <v>1</v>
      </c>
      <c r="U5934" s="6">
        <f t="shared" si="463"/>
        <v>493.52</v>
      </c>
      <c r="V5934" s="6">
        <f>tbl_Raw_Data[[#This Row],[Discount_Pct]]*tbl_Raw_Data[[#This Row],[Gross_Amount]]/100</f>
        <v>74.027999999999992</v>
      </c>
      <c r="W5934" s="6">
        <f>tbl_Raw_Data[[#This Row],[Gross_Amount]]-tbl_Raw_Data[[#This Row],[Discount_Amount]]</f>
        <v>419.49199999999996</v>
      </c>
      <c r="X5934" s="6">
        <f>tbl_Raw_Data[[#This Row],[Net_Amount_Before_Tax]]*tbl_Raw_Data[[#This Row],[Tax_Pct]]/100</f>
        <v>20.974599999999999</v>
      </c>
      <c r="Y5934" s="6">
        <f>tbl_Raw_Data[[#This Row],[Net_Amount_Before_Tax]]+tbl_Raw_Data[[#This Row],[Tax_Amount]]</f>
        <v>440.46659999999997</v>
      </c>
      <c r="Z5934" s="6">
        <f t="shared" si="464"/>
        <v>0</v>
      </c>
    </row>
    <row r="5935" spans="1:26" x14ac:dyDescent="0.3">
      <c r="A5935" s="23" t="s">
        <v>8057</v>
      </c>
      <c r="B5935" s="34">
        <v>46003</v>
      </c>
      <c r="C5935" s="23" t="s">
        <v>8058</v>
      </c>
      <c r="D5935" s="23" t="s">
        <v>72</v>
      </c>
      <c r="E5935" s="23" t="s">
        <v>73</v>
      </c>
      <c r="F5935" s="23">
        <v>302017</v>
      </c>
      <c r="G5935" s="23" t="s">
        <v>102</v>
      </c>
      <c r="H5935" s="23" t="s">
        <v>103</v>
      </c>
      <c r="I5935" s="23" t="s">
        <v>104</v>
      </c>
      <c r="J5935" s="23" t="s">
        <v>64</v>
      </c>
      <c r="K5935" s="23" t="s">
        <v>57</v>
      </c>
      <c r="L5935" s="23">
        <v>1</v>
      </c>
      <c r="M5935" s="23">
        <v>109.07</v>
      </c>
      <c r="N5935" s="23">
        <v>5</v>
      </c>
      <c r="O5935" s="23">
        <v>5</v>
      </c>
      <c r="P5935" s="23" t="s">
        <v>43</v>
      </c>
      <c r="Q5935" s="23" t="s">
        <v>34</v>
      </c>
      <c r="R5935" s="23">
        <f t="shared" si="460"/>
        <v>1</v>
      </c>
      <c r="S5935" s="23" t="str">
        <f t="shared" si="461"/>
        <v>ORD105934_20251212_CUST02678_MED029</v>
      </c>
      <c r="T5935" s="23">
        <f t="shared" si="462"/>
        <v>1</v>
      </c>
      <c r="U5935" s="6">
        <f t="shared" si="463"/>
        <v>109.07</v>
      </c>
      <c r="V5935" s="6">
        <f>tbl_Raw_Data[[#This Row],[Discount_Pct]]*tbl_Raw_Data[[#This Row],[Gross_Amount]]/100</f>
        <v>5.4534999999999991</v>
      </c>
      <c r="W5935" s="6">
        <f>tbl_Raw_Data[[#This Row],[Gross_Amount]]-tbl_Raw_Data[[#This Row],[Discount_Amount]]</f>
        <v>103.61649999999999</v>
      </c>
      <c r="X5935" s="6">
        <f>tbl_Raw_Data[[#This Row],[Net_Amount_Before_Tax]]*tbl_Raw_Data[[#This Row],[Tax_Pct]]/100</f>
        <v>5.1808249999999996</v>
      </c>
      <c r="Y5935" s="6">
        <f>tbl_Raw_Data[[#This Row],[Net_Amount_Before_Tax]]+tbl_Raw_Data[[#This Row],[Tax_Amount]]</f>
        <v>108.79732499999999</v>
      </c>
      <c r="Z5935" s="6">
        <f t="shared" si="464"/>
        <v>1</v>
      </c>
    </row>
    <row r="5936" spans="1:26" x14ac:dyDescent="0.3">
      <c r="A5936" s="23" t="s">
        <v>8059</v>
      </c>
      <c r="B5936" s="34">
        <v>45345</v>
      </c>
      <c r="C5936" s="23" t="s">
        <v>5996</v>
      </c>
      <c r="D5936" s="23" t="s">
        <v>183</v>
      </c>
      <c r="E5936" s="23" t="s">
        <v>184</v>
      </c>
      <c r="F5936" s="23">
        <v>122016</v>
      </c>
      <c r="G5936" s="23" t="s">
        <v>138</v>
      </c>
      <c r="H5936" s="23" t="s">
        <v>139</v>
      </c>
      <c r="I5936" s="23" t="s">
        <v>50</v>
      </c>
      <c r="J5936" s="23" t="s">
        <v>140</v>
      </c>
      <c r="K5936" s="23" t="s">
        <v>24</v>
      </c>
      <c r="L5936" s="23">
        <v>4</v>
      </c>
      <c r="M5936" s="23">
        <v>155.77000000000001</v>
      </c>
      <c r="N5936" s="23">
        <v>10</v>
      </c>
      <c r="O5936" s="23">
        <v>12</v>
      </c>
      <c r="P5936" s="23" t="s">
        <v>65</v>
      </c>
      <c r="Q5936" s="23" t="s">
        <v>34</v>
      </c>
      <c r="R5936" s="23">
        <f t="shared" si="460"/>
        <v>1</v>
      </c>
      <c r="S5936" s="23" t="str">
        <f t="shared" si="461"/>
        <v>ORD105935_20240223_CUST00076_MED013</v>
      </c>
      <c r="T5936" s="23">
        <f t="shared" si="462"/>
        <v>1</v>
      </c>
      <c r="U5936" s="6">
        <f t="shared" si="463"/>
        <v>623.08000000000004</v>
      </c>
      <c r="V5936" s="6">
        <f>tbl_Raw_Data[[#This Row],[Discount_Pct]]*tbl_Raw_Data[[#This Row],[Gross_Amount]]/100</f>
        <v>62.308</v>
      </c>
      <c r="W5936" s="6">
        <f>tbl_Raw_Data[[#This Row],[Gross_Amount]]-tbl_Raw_Data[[#This Row],[Discount_Amount]]</f>
        <v>560.77200000000005</v>
      </c>
      <c r="X5936" s="6">
        <f>tbl_Raw_Data[[#This Row],[Net_Amount_Before_Tax]]*tbl_Raw_Data[[#This Row],[Tax_Pct]]/100</f>
        <v>67.292640000000006</v>
      </c>
      <c r="Y5936" s="6">
        <f>tbl_Raw_Data[[#This Row],[Net_Amount_Before_Tax]]+tbl_Raw_Data[[#This Row],[Tax_Amount]]</f>
        <v>628.06464000000005</v>
      </c>
      <c r="Z5936" s="6">
        <f t="shared" si="464"/>
        <v>2</v>
      </c>
    </row>
    <row r="5937" spans="1:26" x14ac:dyDescent="0.3">
      <c r="A5937" s="23" t="s">
        <v>8060</v>
      </c>
      <c r="B5937" s="34">
        <v>45430</v>
      </c>
      <c r="C5937" s="23" t="s">
        <v>4059</v>
      </c>
      <c r="D5937" s="23" t="s">
        <v>19</v>
      </c>
      <c r="E5937" s="23" t="s">
        <v>19</v>
      </c>
      <c r="F5937" s="23">
        <v>110024</v>
      </c>
      <c r="G5937" s="23" t="s">
        <v>68</v>
      </c>
      <c r="H5937" s="23" t="s">
        <v>69</v>
      </c>
      <c r="I5937" s="23" t="s">
        <v>55</v>
      </c>
      <c r="J5937" s="23" t="s">
        <v>56</v>
      </c>
      <c r="K5937" s="23" t="s">
        <v>24</v>
      </c>
      <c r="L5937" s="23">
        <v>2</v>
      </c>
      <c r="M5937" s="23">
        <v>31.75</v>
      </c>
      <c r="N5937" s="23">
        <v>0</v>
      </c>
      <c r="O5937" s="23">
        <v>5</v>
      </c>
      <c r="P5937" s="23" t="s">
        <v>25</v>
      </c>
      <c r="Q5937" s="23" t="s">
        <v>26</v>
      </c>
      <c r="R5937" s="23">
        <f t="shared" si="460"/>
        <v>1</v>
      </c>
      <c r="S5937" s="23" t="str">
        <f t="shared" si="461"/>
        <v>ORD105936_20240518_CUST02616_MED003</v>
      </c>
      <c r="T5937" s="23">
        <f t="shared" si="462"/>
        <v>1</v>
      </c>
      <c r="U5937" s="6">
        <f t="shared" si="463"/>
        <v>63.5</v>
      </c>
      <c r="V5937" s="6">
        <f>tbl_Raw_Data[[#This Row],[Discount_Pct]]*tbl_Raw_Data[[#This Row],[Gross_Amount]]/100</f>
        <v>0</v>
      </c>
      <c r="W5937" s="6">
        <f>tbl_Raw_Data[[#This Row],[Gross_Amount]]-tbl_Raw_Data[[#This Row],[Discount_Amount]]</f>
        <v>63.5</v>
      </c>
      <c r="X5937" s="6">
        <f>tbl_Raw_Data[[#This Row],[Net_Amount_Before_Tax]]*tbl_Raw_Data[[#This Row],[Tax_Pct]]/100</f>
        <v>3.1749999999999998</v>
      </c>
      <c r="Y5937" s="6">
        <f>tbl_Raw_Data[[#This Row],[Net_Amount_Before_Tax]]+tbl_Raw_Data[[#This Row],[Tax_Amount]]</f>
        <v>66.674999999999997</v>
      </c>
      <c r="Z5937" s="6">
        <f t="shared" si="464"/>
        <v>2</v>
      </c>
    </row>
    <row r="5938" spans="1:26" x14ac:dyDescent="0.3">
      <c r="A5938" s="23" t="s">
        <v>8061</v>
      </c>
      <c r="B5938" s="34">
        <v>45854</v>
      </c>
      <c r="C5938" s="23" t="s">
        <v>8062</v>
      </c>
      <c r="D5938" s="23" t="s">
        <v>37</v>
      </c>
      <c r="E5938" s="23" t="s">
        <v>38</v>
      </c>
      <c r="F5938" s="23">
        <v>452018</v>
      </c>
      <c r="G5938" s="23" t="s">
        <v>283</v>
      </c>
      <c r="H5938" s="23" t="s">
        <v>284</v>
      </c>
      <c r="I5938" s="23" t="s">
        <v>104</v>
      </c>
      <c r="J5938" s="23" t="s">
        <v>42</v>
      </c>
      <c r="K5938" s="23" t="s">
        <v>57</v>
      </c>
      <c r="L5938" s="23">
        <v>1</v>
      </c>
      <c r="M5938" s="23">
        <v>321.93</v>
      </c>
      <c r="N5938" s="23">
        <v>0</v>
      </c>
      <c r="O5938" s="23">
        <v>18</v>
      </c>
      <c r="P5938" s="23" t="s">
        <v>33</v>
      </c>
      <c r="Q5938" s="23" t="s">
        <v>90</v>
      </c>
      <c r="R5938" s="23">
        <f t="shared" si="460"/>
        <v>1</v>
      </c>
      <c r="S5938" s="23" t="str">
        <f t="shared" si="461"/>
        <v>ORD105937_20250716_CUST01914_MED030</v>
      </c>
      <c r="T5938" s="23">
        <f t="shared" si="462"/>
        <v>1</v>
      </c>
      <c r="U5938" s="6">
        <f t="shared" si="463"/>
        <v>321.93</v>
      </c>
      <c r="V5938" s="6">
        <f>tbl_Raw_Data[[#This Row],[Discount_Pct]]*tbl_Raw_Data[[#This Row],[Gross_Amount]]/100</f>
        <v>0</v>
      </c>
      <c r="W5938" s="6">
        <f>tbl_Raw_Data[[#This Row],[Gross_Amount]]-tbl_Raw_Data[[#This Row],[Discount_Amount]]</f>
        <v>321.93</v>
      </c>
      <c r="X5938" s="6">
        <f>tbl_Raw_Data[[#This Row],[Net_Amount_Before_Tax]]*tbl_Raw_Data[[#This Row],[Tax_Pct]]/100</f>
        <v>57.947399999999995</v>
      </c>
      <c r="Y5938" s="6">
        <f>tbl_Raw_Data[[#This Row],[Net_Amount_Before_Tax]]+tbl_Raw_Data[[#This Row],[Tax_Amount]]</f>
        <v>379.87740000000002</v>
      </c>
      <c r="Z5938" s="6">
        <f t="shared" si="464"/>
        <v>0</v>
      </c>
    </row>
    <row r="5939" spans="1:26" x14ac:dyDescent="0.3">
      <c r="A5939" s="23" t="s">
        <v>8063</v>
      </c>
      <c r="B5939" s="34">
        <v>45320</v>
      </c>
      <c r="C5939" s="23" t="s">
        <v>777</v>
      </c>
      <c r="D5939" s="23" t="s">
        <v>183</v>
      </c>
      <c r="E5939" s="23" t="s">
        <v>184</v>
      </c>
      <c r="F5939" s="23">
        <v>122016</v>
      </c>
      <c r="G5939" s="23" t="s">
        <v>82</v>
      </c>
      <c r="H5939" s="23" t="s">
        <v>83</v>
      </c>
      <c r="I5939" s="23" t="s">
        <v>84</v>
      </c>
      <c r="J5939" s="23" t="s">
        <v>85</v>
      </c>
      <c r="K5939" s="23" t="s">
        <v>24</v>
      </c>
      <c r="L5939" s="23">
        <v>4</v>
      </c>
      <c r="M5939" s="23">
        <v>308.17</v>
      </c>
      <c r="N5939" s="23">
        <v>10</v>
      </c>
      <c r="O5939" s="23">
        <v>12</v>
      </c>
      <c r="P5939" s="23" t="s">
        <v>43</v>
      </c>
      <c r="Q5939" s="23" t="s">
        <v>34</v>
      </c>
      <c r="R5939" s="23">
        <f t="shared" si="460"/>
        <v>1</v>
      </c>
      <c r="S5939" s="23" t="str">
        <f t="shared" si="461"/>
        <v>ORD105938_20240129_CUST02712_MED023</v>
      </c>
      <c r="T5939" s="23">
        <f t="shared" si="462"/>
        <v>1</v>
      </c>
      <c r="U5939" s="6">
        <f t="shared" si="463"/>
        <v>1232.68</v>
      </c>
      <c r="V5939" s="6">
        <f>tbl_Raw_Data[[#This Row],[Discount_Pct]]*tbl_Raw_Data[[#This Row],[Gross_Amount]]/100</f>
        <v>123.26800000000001</v>
      </c>
      <c r="W5939" s="6">
        <f>tbl_Raw_Data[[#This Row],[Gross_Amount]]-tbl_Raw_Data[[#This Row],[Discount_Amount]]</f>
        <v>1109.412</v>
      </c>
      <c r="X5939" s="6">
        <f>tbl_Raw_Data[[#This Row],[Net_Amount_Before_Tax]]*tbl_Raw_Data[[#This Row],[Tax_Pct]]/100</f>
        <v>133.12943999999999</v>
      </c>
      <c r="Y5939" s="6">
        <f>tbl_Raw_Data[[#This Row],[Net_Amount_Before_Tax]]+tbl_Raw_Data[[#This Row],[Tax_Amount]]</f>
        <v>1242.54144</v>
      </c>
      <c r="Z5939" s="6">
        <f t="shared" si="464"/>
        <v>3</v>
      </c>
    </row>
    <row r="5940" spans="1:26" x14ac:dyDescent="0.3">
      <c r="A5940" s="23" t="s">
        <v>8063</v>
      </c>
      <c r="B5940" s="34">
        <v>45736</v>
      </c>
      <c r="C5940" s="23" t="s">
        <v>2645</v>
      </c>
      <c r="D5940" s="23" t="s">
        <v>159</v>
      </c>
      <c r="E5940" s="23" t="s">
        <v>47</v>
      </c>
      <c r="F5940" s="23">
        <v>400050</v>
      </c>
      <c r="G5940" s="23" t="s">
        <v>107</v>
      </c>
      <c r="H5940" s="23" t="s">
        <v>108</v>
      </c>
      <c r="I5940" s="23" t="s">
        <v>63</v>
      </c>
      <c r="J5940" s="23" t="s">
        <v>42</v>
      </c>
      <c r="K5940" s="23" t="s">
        <v>57</v>
      </c>
      <c r="L5940" s="23">
        <v>1</v>
      </c>
      <c r="M5940" s="23">
        <v>90.4</v>
      </c>
      <c r="N5940" s="23">
        <v>10</v>
      </c>
      <c r="O5940" s="23">
        <v>12</v>
      </c>
      <c r="P5940" s="23" t="s">
        <v>33</v>
      </c>
      <c r="Q5940" s="23" t="s">
        <v>44</v>
      </c>
      <c r="R5940" s="23">
        <f t="shared" si="460"/>
        <v>1</v>
      </c>
      <c r="S5940" s="23" t="str">
        <f t="shared" si="461"/>
        <v>ORD105938_20250320_CUST01981_MED005</v>
      </c>
      <c r="T5940" s="23">
        <f t="shared" si="462"/>
        <v>1</v>
      </c>
      <c r="U5940" s="6">
        <f t="shared" si="463"/>
        <v>90.4</v>
      </c>
      <c r="V5940" s="6">
        <f>tbl_Raw_Data[[#This Row],[Discount_Pct]]*tbl_Raw_Data[[#This Row],[Gross_Amount]]/100</f>
        <v>9.0399999999999991</v>
      </c>
      <c r="W5940" s="6">
        <f>tbl_Raw_Data[[#This Row],[Gross_Amount]]-tbl_Raw_Data[[#This Row],[Discount_Amount]]</f>
        <v>81.360000000000014</v>
      </c>
      <c r="X5940" s="6">
        <f>tbl_Raw_Data[[#This Row],[Net_Amount_Before_Tax]]*tbl_Raw_Data[[#This Row],[Tax_Pct]]/100</f>
        <v>9.7632000000000012</v>
      </c>
      <c r="Y5940" s="6">
        <f>tbl_Raw_Data[[#This Row],[Net_Amount_Before_Tax]]+tbl_Raw_Data[[#This Row],[Tax_Amount]]</f>
        <v>91.123200000000011</v>
      </c>
      <c r="Z5940" s="6">
        <f t="shared" si="464"/>
        <v>2</v>
      </c>
    </row>
    <row r="5941" spans="1:26" x14ac:dyDescent="0.3">
      <c r="A5941" s="23" t="s">
        <v>8064</v>
      </c>
      <c r="B5941" s="34">
        <v>45844</v>
      </c>
      <c r="C5941" s="23" t="s">
        <v>3239</v>
      </c>
      <c r="D5941" s="23" t="s">
        <v>100</v>
      </c>
      <c r="E5941" s="23" t="s">
        <v>101</v>
      </c>
      <c r="F5941" s="23">
        <v>201304</v>
      </c>
      <c r="G5941" s="23" t="s">
        <v>20</v>
      </c>
      <c r="H5941" s="23" t="s">
        <v>21</v>
      </c>
      <c r="I5941" s="23" t="s">
        <v>22</v>
      </c>
      <c r="J5941" s="23" t="s">
        <v>23</v>
      </c>
      <c r="K5941" s="23" t="s">
        <v>24</v>
      </c>
      <c r="L5941" s="23">
        <v>2</v>
      </c>
      <c r="M5941" s="23">
        <v>145.11000000000001</v>
      </c>
      <c r="N5941" s="23">
        <v>5</v>
      </c>
      <c r="O5941" s="23">
        <v>12</v>
      </c>
      <c r="P5941" s="23" t="s">
        <v>89</v>
      </c>
      <c r="Q5941" s="23" t="s">
        <v>34</v>
      </c>
      <c r="R5941" s="23">
        <f t="shared" si="460"/>
        <v>1</v>
      </c>
      <c r="S5941" s="23" t="str">
        <f t="shared" si="461"/>
        <v>ORD105940_20250706_CUST00010_MED024</v>
      </c>
      <c r="T5941" s="23">
        <f t="shared" si="462"/>
        <v>1</v>
      </c>
      <c r="U5941" s="6">
        <f t="shared" si="463"/>
        <v>290.22000000000003</v>
      </c>
      <c r="V5941" s="6">
        <f>tbl_Raw_Data[[#This Row],[Discount_Pct]]*tbl_Raw_Data[[#This Row],[Gross_Amount]]/100</f>
        <v>14.511000000000001</v>
      </c>
      <c r="W5941" s="6">
        <f>tbl_Raw_Data[[#This Row],[Gross_Amount]]-tbl_Raw_Data[[#This Row],[Discount_Amount]]</f>
        <v>275.709</v>
      </c>
      <c r="X5941" s="6">
        <f>tbl_Raw_Data[[#This Row],[Net_Amount_Before_Tax]]*tbl_Raw_Data[[#This Row],[Tax_Pct]]/100</f>
        <v>33.085079999999998</v>
      </c>
      <c r="Y5941" s="6">
        <f>tbl_Raw_Data[[#This Row],[Net_Amount_Before_Tax]]+tbl_Raw_Data[[#This Row],[Tax_Amount]]</f>
        <v>308.79408000000001</v>
      </c>
      <c r="Z5941" s="6">
        <f t="shared" si="464"/>
        <v>2</v>
      </c>
    </row>
    <row r="5942" spans="1:26" x14ac:dyDescent="0.3">
      <c r="A5942" s="23" t="s">
        <v>8065</v>
      </c>
      <c r="B5942" s="34">
        <v>45724</v>
      </c>
      <c r="C5942" s="23" t="s">
        <v>3389</v>
      </c>
      <c r="D5942" s="23" t="s">
        <v>130</v>
      </c>
      <c r="E5942" s="23" t="s">
        <v>131</v>
      </c>
      <c r="F5942" s="23">
        <v>700102</v>
      </c>
      <c r="G5942" s="23" t="s">
        <v>82</v>
      </c>
      <c r="H5942" s="23" t="s">
        <v>83</v>
      </c>
      <c r="I5942" s="23" t="s">
        <v>84</v>
      </c>
      <c r="J5942" s="23" t="s">
        <v>85</v>
      </c>
      <c r="K5942" s="23" t="s">
        <v>24</v>
      </c>
      <c r="L5942" s="23">
        <v>1</v>
      </c>
      <c r="M5942" s="23">
        <v>324.58999999999997</v>
      </c>
      <c r="N5942" s="23">
        <v>0</v>
      </c>
      <c r="O5942" s="23">
        <v>5</v>
      </c>
      <c r="P5942" s="23" t="s">
        <v>33</v>
      </c>
      <c r="Q5942" s="23" t="s">
        <v>34</v>
      </c>
      <c r="R5942" s="23">
        <f t="shared" si="460"/>
        <v>1</v>
      </c>
      <c r="S5942" s="23" t="str">
        <f t="shared" si="461"/>
        <v>ORD105941_20250308_CUST03271_MED023</v>
      </c>
      <c r="T5942" s="23">
        <f t="shared" si="462"/>
        <v>1</v>
      </c>
      <c r="U5942" s="6">
        <f t="shared" si="463"/>
        <v>324.58999999999997</v>
      </c>
      <c r="V5942" s="6">
        <f>tbl_Raw_Data[[#This Row],[Discount_Pct]]*tbl_Raw_Data[[#This Row],[Gross_Amount]]/100</f>
        <v>0</v>
      </c>
      <c r="W5942" s="6">
        <f>tbl_Raw_Data[[#This Row],[Gross_Amount]]-tbl_Raw_Data[[#This Row],[Discount_Amount]]</f>
        <v>324.58999999999997</v>
      </c>
      <c r="X5942" s="6">
        <f>tbl_Raw_Data[[#This Row],[Net_Amount_Before_Tax]]*tbl_Raw_Data[[#This Row],[Tax_Pct]]/100</f>
        <v>16.229499999999998</v>
      </c>
      <c r="Y5942" s="6">
        <f>tbl_Raw_Data[[#This Row],[Net_Amount_Before_Tax]]+tbl_Raw_Data[[#This Row],[Tax_Amount]]</f>
        <v>340.81949999999995</v>
      </c>
      <c r="Z5942" s="6">
        <f t="shared" si="464"/>
        <v>3</v>
      </c>
    </row>
    <row r="5943" spans="1:26" x14ac:dyDescent="0.3">
      <c r="A5943" s="23" t="s">
        <v>8066</v>
      </c>
      <c r="B5943" s="34">
        <v>45434</v>
      </c>
      <c r="C5943" s="23" t="s">
        <v>302</v>
      </c>
      <c r="D5943" s="23" t="s">
        <v>28</v>
      </c>
      <c r="E5943" s="23" t="s">
        <v>29</v>
      </c>
      <c r="F5943" s="23">
        <v>500084</v>
      </c>
      <c r="G5943" s="23" t="s">
        <v>48</v>
      </c>
      <c r="H5943" s="23" t="s">
        <v>49</v>
      </c>
      <c r="I5943" s="23" t="s">
        <v>50</v>
      </c>
      <c r="J5943" s="23" t="s">
        <v>23</v>
      </c>
      <c r="K5943" s="23" t="s">
        <v>24</v>
      </c>
      <c r="L5943" s="23">
        <v>1</v>
      </c>
      <c r="M5943" s="23">
        <v>117.54</v>
      </c>
      <c r="N5943" s="23">
        <v>0</v>
      </c>
      <c r="O5943" s="23">
        <v>12</v>
      </c>
      <c r="P5943" s="23" t="s">
        <v>43</v>
      </c>
      <c r="Q5943" s="23" t="s">
        <v>34</v>
      </c>
      <c r="R5943" s="23">
        <f t="shared" si="460"/>
        <v>1</v>
      </c>
      <c r="S5943" s="23" t="str">
        <f t="shared" si="461"/>
        <v>ORD105942_20240522_CUST00412_MED028</v>
      </c>
      <c r="T5943" s="23">
        <f t="shared" si="462"/>
        <v>1</v>
      </c>
      <c r="U5943" s="6">
        <f t="shared" si="463"/>
        <v>117.54</v>
      </c>
      <c r="V5943" s="6">
        <f>tbl_Raw_Data[[#This Row],[Discount_Pct]]*tbl_Raw_Data[[#This Row],[Gross_Amount]]/100</f>
        <v>0</v>
      </c>
      <c r="W5943" s="6">
        <f>tbl_Raw_Data[[#This Row],[Gross_Amount]]-tbl_Raw_Data[[#This Row],[Discount_Amount]]</f>
        <v>117.54</v>
      </c>
      <c r="X5943" s="6">
        <f>tbl_Raw_Data[[#This Row],[Net_Amount_Before_Tax]]*tbl_Raw_Data[[#This Row],[Tax_Pct]]/100</f>
        <v>14.104800000000001</v>
      </c>
      <c r="Y5943" s="6">
        <f>tbl_Raw_Data[[#This Row],[Net_Amount_Before_Tax]]+tbl_Raw_Data[[#This Row],[Tax_Amount]]</f>
        <v>131.6448</v>
      </c>
      <c r="Z5943" s="6">
        <f t="shared" si="464"/>
        <v>4</v>
      </c>
    </row>
    <row r="5944" spans="1:26" x14ac:dyDescent="0.3">
      <c r="A5944" s="23" t="s">
        <v>8067</v>
      </c>
      <c r="B5944" s="34">
        <v>45490</v>
      </c>
      <c r="C5944" s="23" t="s">
        <v>702</v>
      </c>
      <c r="D5944" s="23" t="s">
        <v>72</v>
      </c>
      <c r="E5944" s="23" t="s">
        <v>73</v>
      </c>
      <c r="F5944" s="23">
        <v>302033</v>
      </c>
      <c r="G5944" s="23" t="s">
        <v>124</v>
      </c>
      <c r="H5944" s="23" t="s">
        <v>125</v>
      </c>
      <c r="I5944" s="23" t="s">
        <v>104</v>
      </c>
      <c r="J5944" s="23" t="s">
        <v>114</v>
      </c>
      <c r="K5944" s="23" t="s">
        <v>24</v>
      </c>
      <c r="L5944" s="23">
        <v>1</v>
      </c>
      <c r="M5944" s="23">
        <v>109.46</v>
      </c>
      <c r="N5944" s="23">
        <v>0</v>
      </c>
      <c r="O5944" s="23">
        <v>18</v>
      </c>
      <c r="P5944" s="23" t="s">
        <v>43</v>
      </c>
      <c r="Q5944" s="23" t="s">
        <v>34</v>
      </c>
      <c r="R5944" s="23">
        <f t="shared" si="460"/>
        <v>1</v>
      </c>
      <c r="S5944" s="23" t="str">
        <f t="shared" si="461"/>
        <v>ORD105943_20240717_CUST01207_MED018</v>
      </c>
      <c r="T5944" s="23">
        <f t="shared" si="462"/>
        <v>1</v>
      </c>
      <c r="U5944" s="6">
        <f t="shared" si="463"/>
        <v>109.46</v>
      </c>
      <c r="V5944" s="6">
        <f>tbl_Raw_Data[[#This Row],[Discount_Pct]]*tbl_Raw_Data[[#This Row],[Gross_Amount]]/100</f>
        <v>0</v>
      </c>
      <c r="W5944" s="6">
        <f>tbl_Raw_Data[[#This Row],[Gross_Amount]]-tbl_Raw_Data[[#This Row],[Discount_Amount]]</f>
        <v>109.46</v>
      </c>
      <c r="X5944" s="6">
        <f>tbl_Raw_Data[[#This Row],[Net_Amount_Before_Tax]]*tbl_Raw_Data[[#This Row],[Tax_Pct]]/100</f>
        <v>19.7028</v>
      </c>
      <c r="Y5944" s="6">
        <f>tbl_Raw_Data[[#This Row],[Net_Amount_Before_Tax]]+tbl_Raw_Data[[#This Row],[Tax_Amount]]</f>
        <v>129.1628</v>
      </c>
      <c r="Z5944" s="6">
        <f t="shared" si="464"/>
        <v>3</v>
      </c>
    </row>
    <row r="5945" spans="1:26" x14ac:dyDescent="0.3">
      <c r="A5945" s="23" t="s">
        <v>8068</v>
      </c>
      <c r="B5945" s="34">
        <v>45601</v>
      </c>
      <c r="C5945" s="23" t="s">
        <v>1905</v>
      </c>
      <c r="D5945" s="23" t="s">
        <v>100</v>
      </c>
      <c r="E5945" s="23" t="s">
        <v>101</v>
      </c>
      <c r="F5945" s="23">
        <v>201304</v>
      </c>
      <c r="G5945" s="23" t="s">
        <v>224</v>
      </c>
      <c r="H5945" s="23" t="s">
        <v>225</v>
      </c>
      <c r="I5945" s="23" t="s">
        <v>147</v>
      </c>
      <c r="J5945" s="23" t="s">
        <v>23</v>
      </c>
      <c r="K5945" s="23" t="s">
        <v>24</v>
      </c>
      <c r="L5945" s="23">
        <v>2</v>
      </c>
      <c r="M5945" s="23">
        <v>53.34</v>
      </c>
      <c r="N5945" s="23">
        <v>15</v>
      </c>
      <c r="O5945" s="23">
        <v>5</v>
      </c>
      <c r="P5945" s="23" t="s">
        <v>65</v>
      </c>
      <c r="Q5945" s="23" t="s">
        <v>34</v>
      </c>
      <c r="R5945" s="23">
        <f t="shared" si="460"/>
        <v>1</v>
      </c>
      <c r="S5945" s="23" t="str">
        <f t="shared" si="461"/>
        <v>ORD105944_20241105_CUST00064_MED015</v>
      </c>
      <c r="T5945" s="23">
        <f t="shared" si="462"/>
        <v>1</v>
      </c>
      <c r="U5945" s="6">
        <f t="shared" si="463"/>
        <v>106.68</v>
      </c>
      <c r="V5945" s="6">
        <f>tbl_Raw_Data[[#This Row],[Discount_Pct]]*tbl_Raw_Data[[#This Row],[Gross_Amount]]/100</f>
        <v>16.001999999999999</v>
      </c>
      <c r="W5945" s="6">
        <f>tbl_Raw_Data[[#This Row],[Gross_Amount]]-tbl_Raw_Data[[#This Row],[Discount_Amount]]</f>
        <v>90.678000000000011</v>
      </c>
      <c r="X5945" s="6">
        <f>tbl_Raw_Data[[#This Row],[Net_Amount_Before_Tax]]*tbl_Raw_Data[[#This Row],[Tax_Pct]]/100</f>
        <v>4.5339</v>
      </c>
      <c r="Y5945" s="6">
        <f>tbl_Raw_Data[[#This Row],[Net_Amount_Before_Tax]]+tbl_Raw_Data[[#This Row],[Tax_Amount]]</f>
        <v>95.211900000000014</v>
      </c>
      <c r="Z5945" s="6">
        <f t="shared" si="464"/>
        <v>2</v>
      </c>
    </row>
    <row r="5946" spans="1:26" x14ac:dyDescent="0.3">
      <c r="A5946" s="23" t="s">
        <v>8069</v>
      </c>
      <c r="B5946" s="34">
        <v>45770</v>
      </c>
      <c r="C5946" s="23" t="s">
        <v>2810</v>
      </c>
      <c r="D5946" s="23" t="s">
        <v>46</v>
      </c>
      <c r="E5946" s="23" t="s">
        <v>47</v>
      </c>
      <c r="F5946" s="23">
        <v>411045</v>
      </c>
      <c r="G5946" s="23" t="s">
        <v>138</v>
      </c>
      <c r="H5946" s="23" t="s">
        <v>139</v>
      </c>
      <c r="I5946" s="23" t="s">
        <v>50</v>
      </c>
      <c r="J5946" s="23" t="s">
        <v>140</v>
      </c>
      <c r="K5946" s="23" t="s">
        <v>24</v>
      </c>
      <c r="L5946" s="23">
        <v>2</v>
      </c>
      <c r="M5946" s="23">
        <v>157.44999999999999</v>
      </c>
      <c r="N5946" s="23">
        <v>10</v>
      </c>
      <c r="O5946" s="23">
        <v>12</v>
      </c>
      <c r="P5946" s="23" t="s">
        <v>43</v>
      </c>
      <c r="Q5946" s="23" t="s">
        <v>34</v>
      </c>
      <c r="R5946" s="23">
        <f t="shared" si="460"/>
        <v>1</v>
      </c>
      <c r="S5946" s="23" t="str">
        <f t="shared" si="461"/>
        <v>ORD105945_20250423_CUST03370_MED013</v>
      </c>
      <c r="T5946" s="23">
        <f t="shared" si="462"/>
        <v>1</v>
      </c>
      <c r="U5946" s="6">
        <f t="shared" si="463"/>
        <v>314.89999999999998</v>
      </c>
      <c r="V5946" s="6">
        <f>tbl_Raw_Data[[#This Row],[Discount_Pct]]*tbl_Raw_Data[[#This Row],[Gross_Amount]]/100</f>
        <v>31.49</v>
      </c>
      <c r="W5946" s="6">
        <f>tbl_Raw_Data[[#This Row],[Gross_Amount]]-tbl_Raw_Data[[#This Row],[Discount_Amount]]</f>
        <v>283.40999999999997</v>
      </c>
      <c r="X5946" s="6">
        <f>tbl_Raw_Data[[#This Row],[Net_Amount_Before_Tax]]*tbl_Raw_Data[[#This Row],[Tax_Pct]]/100</f>
        <v>34.009199999999993</v>
      </c>
      <c r="Y5946" s="6">
        <f>tbl_Raw_Data[[#This Row],[Net_Amount_Before_Tax]]+tbl_Raw_Data[[#This Row],[Tax_Amount]]</f>
        <v>317.41919999999993</v>
      </c>
      <c r="Z5946" s="6">
        <f t="shared" si="464"/>
        <v>3</v>
      </c>
    </row>
    <row r="5947" spans="1:26" x14ac:dyDescent="0.3">
      <c r="A5947" s="23" t="s">
        <v>8070</v>
      </c>
      <c r="B5947" s="34">
        <v>45533</v>
      </c>
      <c r="C5947" s="23" t="s">
        <v>2507</v>
      </c>
      <c r="D5947" s="23" t="s">
        <v>80</v>
      </c>
      <c r="E5947" s="23" t="s">
        <v>81</v>
      </c>
      <c r="F5947" s="23">
        <v>395010</v>
      </c>
      <c r="G5947" s="23" t="s">
        <v>154</v>
      </c>
      <c r="H5947" s="23" t="s">
        <v>155</v>
      </c>
      <c r="I5947" s="23" t="s">
        <v>134</v>
      </c>
      <c r="J5947" s="23" t="s">
        <v>156</v>
      </c>
      <c r="K5947" s="23" t="s">
        <v>57</v>
      </c>
      <c r="L5947" s="23">
        <v>2</v>
      </c>
      <c r="M5947" s="23">
        <v>39.72</v>
      </c>
      <c r="N5947" s="23">
        <v>15</v>
      </c>
      <c r="O5947" s="23">
        <v>12</v>
      </c>
      <c r="P5947" s="23" t="s">
        <v>33</v>
      </c>
      <c r="Q5947" s="23" t="s">
        <v>34</v>
      </c>
      <c r="R5947" s="23">
        <f t="shared" si="460"/>
        <v>1</v>
      </c>
      <c r="S5947" s="23" t="str">
        <f t="shared" si="461"/>
        <v>ORD105946_20240829_CUST02391_MED006</v>
      </c>
      <c r="T5947" s="23">
        <f t="shared" si="462"/>
        <v>1</v>
      </c>
      <c r="U5947" s="6">
        <f t="shared" si="463"/>
        <v>79.44</v>
      </c>
      <c r="V5947" s="6">
        <f>tbl_Raw_Data[[#This Row],[Discount_Pct]]*tbl_Raw_Data[[#This Row],[Gross_Amount]]/100</f>
        <v>11.915999999999999</v>
      </c>
      <c r="W5947" s="6">
        <f>tbl_Raw_Data[[#This Row],[Gross_Amount]]-tbl_Raw_Data[[#This Row],[Discount_Amount]]</f>
        <v>67.524000000000001</v>
      </c>
      <c r="X5947" s="6">
        <f>tbl_Raw_Data[[#This Row],[Net_Amount_Before_Tax]]*tbl_Raw_Data[[#This Row],[Tax_Pct]]/100</f>
        <v>8.1028800000000007</v>
      </c>
      <c r="Y5947" s="6">
        <f>tbl_Raw_Data[[#This Row],[Net_Amount_Before_Tax]]+tbl_Raw_Data[[#This Row],[Tax_Amount]]</f>
        <v>75.62688</v>
      </c>
      <c r="Z5947" s="6">
        <f t="shared" si="464"/>
        <v>3</v>
      </c>
    </row>
    <row r="5948" spans="1:26" x14ac:dyDescent="0.3">
      <c r="A5948" s="23" t="s">
        <v>8070</v>
      </c>
      <c r="B5948" s="34">
        <v>45490</v>
      </c>
      <c r="C5948" s="23" t="s">
        <v>884</v>
      </c>
      <c r="D5948" s="23" t="s">
        <v>183</v>
      </c>
      <c r="E5948" s="23" t="s">
        <v>184</v>
      </c>
      <c r="F5948" s="23">
        <v>122018</v>
      </c>
      <c r="G5948" s="23" t="s">
        <v>61</v>
      </c>
      <c r="H5948" s="23" t="s">
        <v>62</v>
      </c>
      <c r="I5948" s="23" t="s">
        <v>63</v>
      </c>
      <c r="J5948" s="23" t="s">
        <v>64</v>
      </c>
      <c r="K5948" s="23" t="s">
        <v>57</v>
      </c>
      <c r="L5948" s="23">
        <v>1</v>
      </c>
      <c r="M5948" s="23">
        <v>122.08</v>
      </c>
      <c r="N5948" s="23">
        <v>5</v>
      </c>
      <c r="O5948" s="23">
        <v>5</v>
      </c>
      <c r="P5948" s="23" t="s">
        <v>33</v>
      </c>
      <c r="Q5948" s="23" t="s">
        <v>34</v>
      </c>
      <c r="R5948" s="23">
        <f t="shared" si="460"/>
        <v>1</v>
      </c>
      <c r="S5948" s="23" t="str">
        <f t="shared" si="461"/>
        <v>ORD105946_20240717_CUST00552_MED004</v>
      </c>
      <c r="T5948" s="23">
        <f t="shared" si="462"/>
        <v>1</v>
      </c>
      <c r="U5948" s="6">
        <f t="shared" si="463"/>
        <v>122.08</v>
      </c>
      <c r="V5948" s="6">
        <f>tbl_Raw_Data[[#This Row],[Discount_Pct]]*tbl_Raw_Data[[#This Row],[Gross_Amount]]/100</f>
        <v>6.1040000000000001</v>
      </c>
      <c r="W5948" s="6">
        <f>tbl_Raw_Data[[#This Row],[Gross_Amount]]-tbl_Raw_Data[[#This Row],[Discount_Amount]]</f>
        <v>115.976</v>
      </c>
      <c r="X5948" s="6">
        <f>tbl_Raw_Data[[#This Row],[Net_Amount_Before_Tax]]*tbl_Raw_Data[[#This Row],[Tax_Pct]]/100</f>
        <v>5.7988</v>
      </c>
      <c r="Y5948" s="6">
        <f>tbl_Raw_Data[[#This Row],[Net_Amount_Before_Tax]]+tbl_Raw_Data[[#This Row],[Tax_Amount]]</f>
        <v>121.7748</v>
      </c>
      <c r="Z5948" s="6">
        <f t="shared" si="464"/>
        <v>2</v>
      </c>
    </row>
    <row r="5949" spans="1:26" x14ac:dyDescent="0.3">
      <c r="A5949" s="23" t="s">
        <v>8071</v>
      </c>
      <c r="B5949" s="34">
        <v>45779</v>
      </c>
      <c r="C5949" s="23" t="s">
        <v>6867</v>
      </c>
      <c r="D5949" s="23" t="s">
        <v>19</v>
      </c>
      <c r="E5949" s="23" t="s">
        <v>19</v>
      </c>
      <c r="F5949" s="23">
        <v>110024</v>
      </c>
      <c r="G5949" s="23" t="s">
        <v>48</v>
      </c>
      <c r="H5949" s="23" t="s">
        <v>49</v>
      </c>
      <c r="I5949" s="23" t="s">
        <v>50</v>
      </c>
      <c r="J5949" s="23" t="s">
        <v>23</v>
      </c>
      <c r="K5949" s="23" t="s">
        <v>24</v>
      </c>
      <c r="L5949" s="23">
        <v>2</v>
      </c>
      <c r="M5949" s="23">
        <v>116.37</v>
      </c>
      <c r="N5949" s="23">
        <v>10</v>
      </c>
      <c r="O5949" s="23">
        <v>12</v>
      </c>
      <c r="P5949" s="23" t="s">
        <v>89</v>
      </c>
      <c r="Q5949" s="23" t="s">
        <v>34</v>
      </c>
      <c r="R5949" s="23">
        <f t="shared" si="460"/>
        <v>1</v>
      </c>
      <c r="S5949" s="23" t="str">
        <f t="shared" si="461"/>
        <v>ORD105948_20250502_CUST02780_MED028</v>
      </c>
      <c r="T5949" s="23">
        <f t="shared" si="462"/>
        <v>1</v>
      </c>
      <c r="U5949" s="6">
        <f t="shared" si="463"/>
        <v>232.74</v>
      </c>
      <c r="V5949" s="6">
        <f>tbl_Raw_Data[[#This Row],[Discount_Pct]]*tbl_Raw_Data[[#This Row],[Gross_Amount]]/100</f>
        <v>23.274000000000001</v>
      </c>
      <c r="W5949" s="6">
        <f>tbl_Raw_Data[[#This Row],[Gross_Amount]]-tbl_Raw_Data[[#This Row],[Discount_Amount]]</f>
        <v>209.46600000000001</v>
      </c>
      <c r="X5949" s="6">
        <f>tbl_Raw_Data[[#This Row],[Net_Amount_Before_Tax]]*tbl_Raw_Data[[#This Row],[Tax_Pct]]/100</f>
        <v>25.135920000000002</v>
      </c>
      <c r="Y5949" s="6">
        <f>tbl_Raw_Data[[#This Row],[Net_Amount_Before_Tax]]+tbl_Raw_Data[[#This Row],[Tax_Amount]]</f>
        <v>234.60192000000001</v>
      </c>
      <c r="Z5949" s="6">
        <f t="shared" si="464"/>
        <v>2</v>
      </c>
    </row>
    <row r="5950" spans="1:26" x14ac:dyDescent="0.3">
      <c r="A5950" s="23" t="s">
        <v>8072</v>
      </c>
      <c r="B5950" s="34">
        <v>45355</v>
      </c>
      <c r="C5950" s="23" t="s">
        <v>5323</v>
      </c>
      <c r="D5950" s="23" t="s">
        <v>19</v>
      </c>
      <c r="E5950" s="23" t="s">
        <v>19</v>
      </c>
      <c r="F5950" s="23">
        <v>110024</v>
      </c>
      <c r="G5950" s="23" t="s">
        <v>185</v>
      </c>
      <c r="H5950" s="23" t="s">
        <v>186</v>
      </c>
      <c r="I5950" s="23" t="s">
        <v>76</v>
      </c>
      <c r="J5950" s="23" t="s">
        <v>187</v>
      </c>
      <c r="K5950" s="23" t="s">
        <v>57</v>
      </c>
      <c r="L5950" s="23">
        <v>1</v>
      </c>
      <c r="M5950" s="23">
        <v>89.57</v>
      </c>
      <c r="N5950" s="23">
        <v>5</v>
      </c>
      <c r="O5950" s="23">
        <v>12</v>
      </c>
      <c r="P5950" s="23" t="s">
        <v>89</v>
      </c>
      <c r="Q5950" s="23" t="s">
        <v>34</v>
      </c>
      <c r="R5950" s="23">
        <f t="shared" si="460"/>
        <v>1</v>
      </c>
      <c r="S5950" s="23" t="str">
        <f t="shared" si="461"/>
        <v>ORD105949_20240304_CUST02469_MED009</v>
      </c>
      <c r="T5950" s="23">
        <f t="shared" si="462"/>
        <v>1</v>
      </c>
      <c r="U5950" s="6">
        <f t="shared" si="463"/>
        <v>89.57</v>
      </c>
      <c r="V5950" s="6">
        <f>tbl_Raw_Data[[#This Row],[Discount_Pct]]*tbl_Raw_Data[[#This Row],[Gross_Amount]]/100</f>
        <v>4.4784999999999995</v>
      </c>
      <c r="W5950" s="6">
        <f>tbl_Raw_Data[[#This Row],[Gross_Amount]]-tbl_Raw_Data[[#This Row],[Discount_Amount]]</f>
        <v>85.091499999999996</v>
      </c>
      <c r="X5950" s="6">
        <f>tbl_Raw_Data[[#This Row],[Net_Amount_Before_Tax]]*tbl_Raw_Data[[#This Row],[Tax_Pct]]/100</f>
        <v>10.210979999999999</v>
      </c>
      <c r="Y5950" s="6">
        <f>tbl_Raw_Data[[#This Row],[Net_Amount_Before_Tax]]+tbl_Raw_Data[[#This Row],[Tax_Amount]]</f>
        <v>95.302480000000003</v>
      </c>
      <c r="Z5950" s="6">
        <f t="shared" si="464"/>
        <v>6</v>
      </c>
    </row>
    <row r="5951" spans="1:26" x14ac:dyDescent="0.3">
      <c r="A5951" s="23" t="s">
        <v>8073</v>
      </c>
      <c r="B5951" s="34">
        <v>45540</v>
      </c>
      <c r="C5951" s="23" t="s">
        <v>3328</v>
      </c>
      <c r="D5951" s="23" t="s">
        <v>87</v>
      </c>
      <c r="E5951" s="23" t="s">
        <v>88</v>
      </c>
      <c r="F5951" s="23">
        <v>600100</v>
      </c>
      <c r="G5951" s="23" t="s">
        <v>107</v>
      </c>
      <c r="H5951" s="23" t="s">
        <v>108</v>
      </c>
      <c r="I5951" s="23" t="s">
        <v>63</v>
      </c>
      <c r="J5951" s="23" t="s">
        <v>42</v>
      </c>
      <c r="K5951" s="23" t="s">
        <v>57</v>
      </c>
      <c r="L5951" s="23">
        <v>3</v>
      </c>
      <c r="M5951" s="23">
        <v>84.45</v>
      </c>
      <c r="N5951" s="23">
        <v>15</v>
      </c>
      <c r="O5951" s="23">
        <v>5</v>
      </c>
      <c r="P5951" s="23" t="s">
        <v>25</v>
      </c>
      <c r="Q5951" s="23" t="s">
        <v>44</v>
      </c>
      <c r="R5951" s="23">
        <f t="shared" si="460"/>
        <v>1</v>
      </c>
      <c r="S5951" s="23" t="str">
        <f t="shared" si="461"/>
        <v>ORD105950_20240905_CUST00041_MED005</v>
      </c>
      <c r="T5951" s="23">
        <f t="shared" si="462"/>
        <v>1</v>
      </c>
      <c r="U5951" s="6">
        <f t="shared" si="463"/>
        <v>253.35000000000002</v>
      </c>
      <c r="V5951" s="6">
        <f>tbl_Raw_Data[[#This Row],[Discount_Pct]]*tbl_Raw_Data[[#This Row],[Gross_Amount]]/100</f>
        <v>38.002500000000005</v>
      </c>
      <c r="W5951" s="6">
        <f>tbl_Raw_Data[[#This Row],[Gross_Amount]]-tbl_Raw_Data[[#This Row],[Discount_Amount]]</f>
        <v>215.34750000000003</v>
      </c>
      <c r="X5951" s="6">
        <f>tbl_Raw_Data[[#This Row],[Net_Amount_Before_Tax]]*tbl_Raw_Data[[#This Row],[Tax_Pct]]/100</f>
        <v>10.767375000000001</v>
      </c>
      <c r="Y5951" s="6">
        <f>tbl_Raw_Data[[#This Row],[Net_Amount_Before_Tax]]+tbl_Raw_Data[[#This Row],[Tax_Amount]]</f>
        <v>226.11487500000004</v>
      </c>
      <c r="Z5951" s="6">
        <f t="shared" si="464"/>
        <v>1</v>
      </c>
    </row>
    <row r="5952" spans="1:26" x14ac:dyDescent="0.3">
      <c r="A5952" s="23" t="s">
        <v>8074</v>
      </c>
      <c r="B5952" s="34">
        <v>45524</v>
      </c>
      <c r="C5952" s="23" t="s">
        <v>2211</v>
      </c>
      <c r="D5952" s="23" t="s">
        <v>159</v>
      </c>
      <c r="E5952" s="23" t="s">
        <v>47</v>
      </c>
      <c r="F5952" s="23">
        <v>400076</v>
      </c>
      <c r="G5952" s="23" t="s">
        <v>256</v>
      </c>
      <c r="H5952" s="23" t="s">
        <v>257</v>
      </c>
      <c r="I5952" s="23" t="s">
        <v>22</v>
      </c>
      <c r="J5952" s="23" t="s">
        <v>258</v>
      </c>
      <c r="K5952" s="23" t="s">
        <v>57</v>
      </c>
      <c r="L5952" s="23">
        <v>2</v>
      </c>
      <c r="M5952" s="23">
        <v>72.599999999999994</v>
      </c>
      <c r="N5952" s="23">
        <v>5</v>
      </c>
      <c r="O5952" s="23">
        <v>12</v>
      </c>
      <c r="P5952" s="23" t="s">
        <v>43</v>
      </c>
      <c r="Q5952" s="23" t="s">
        <v>34</v>
      </c>
      <c r="R5952" s="23">
        <f t="shared" si="460"/>
        <v>1</v>
      </c>
      <c r="S5952" s="23" t="str">
        <f t="shared" si="461"/>
        <v>ORD105951_20240820_CUST00455_MED025</v>
      </c>
      <c r="T5952" s="23">
        <f t="shared" si="462"/>
        <v>1</v>
      </c>
      <c r="U5952" s="6">
        <f t="shared" si="463"/>
        <v>145.19999999999999</v>
      </c>
      <c r="V5952" s="6">
        <f>tbl_Raw_Data[[#This Row],[Discount_Pct]]*tbl_Raw_Data[[#This Row],[Gross_Amount]]/100</f>
        <v>7.26</v>
      </c>
      <c r="W5952" s="6">
        <f>tbl_Raw_Data[[#This Row],[Gross_Amount]]-tbl_Raw_Data[[#This Row],[Discount_Amount]]</f>
        <v>137.94</v>
      </c>
      <c r="X5952" s="6">
        <f>tbl_Raw_Data[[#This Row],[Net_Amount_Before_Tax]]*tbl_Raw_Data[[#This Row],[Tax_Pct]]/100</f>
        <v>16.552800000000001</v>
      </c>
      <c r="Y5952" s="6">
        <f>tbl_Raw_Data[[#This Row],[Net_Amount_Before_Tax]]+tbl_Raw_Data[[#This Row],[Tax_Amount]]</f>
        <v>154.49279999999999</v>
      </c>
      <c r="Z5952" s="6">
        <f t="shared" si="464"/>
        <v>3</v>
      </c>
    </row>
    <row r="5953" spans="1:26" x14ac:dyDescent="0.3">
      <c r="A5953" s="23" t="s">
        <v>8075</v>
      </c>
      <c r="B5953" s="34">
        <v>45452</v>
      </c>
      <c r="C5953" s="23" t="s">
        <v>910</v>
      </c>
      <c r="D5953" s="23" t="s">
        <v>130</v>
      </c>
      <c r="E5953" s="23" t="s">
        <v>131</v>
      </c>
      <c r="F5953" s="23">
        <v>700029</v>
      </c>
      <c r="G5953" s="23" t="s">
        <v>283</v>
      </c>
      <c r="H5953" s="23" t="s">
        <v>284</v>
      </c>
      <c r="I5953" s="23" t="s">
        <v>104</v>
      </c>
      <c r="J5953" s="23" t="s">
        <v>42</v>
      </c>
      <c r="K5953" s="23" t="s">
        <v>57</v>
      </c>
      <c r="L5953" s="23">
        <v>1</v>
      </c>
      <c r="M5953" s="23">
        <v>252.62</v>
      </c>
      <c r="N5953" s="23">
        <v>0</v>
      </c>
      <c r="O5953" s="23">
        <v>12</v>
      </c>
      <c r="P5953" s="23" t="s">
        <v>25</v>
      </c>
      <c r="Q5953" s="23" t="s">
        <v>34</v>
      </c>
      <c r="R5953" s="23">
        <f t="shared" si="460"/>
        <v>1</v>
      </c>
      <c r="S5953" s="23" t="str">
        <f t="shared" si="461"/>
        <v>ORD105952_20240609_CUST02092_MED030</v>
      </c>
      <c r="T5953" s="23">
        <f t="shared" si="462"/>
        <v>1</v>
      </c>
      <c r="U5953" s="6">
        <f t="shared" si="463"/>
        <v>252.62</v>
      </c>
      <c r="V5953" s="6">
        <f>tbl_Raw_Data[[#This Row],[Discount_Pct]]*tbl_Raw_Data[[#This Row],[Gross_Amount]]/100</f>
        <v>0</v>
      </c>
      <c r="W5953" s="6">
        <f>tbl_Raw_Data[[#This Row],[Gross_Amount]]-tbl_Raw_Data[[#This Row],[Discount_Amount]]</f>
        <v>252.62</v>
      </c>
      <c r="X5953" s="6">
        <f>tbl_Raw_Data[[#This Row],[Net_Amount_Before_Tax]]*tbl_Raw_Data[[#This Row],[Tax_Pct]]/100</f>
        <v>30.314399999999999</v>
      </c>
      <c r="Y5953" s="6">
        <f>tbl_Raw_Data[[#This Row],[Net_Amount_Before_Tax]]+tbl_Raw_Data[[#This Row],[Tax_Amount]]</f>
        <v>282.93439999999998</v>
      </c>
      <c r="Z5953" s="6">
        <f t="shared" si="464"/>
        <v>2</v>
      </c>
    </row>
    <row r="5954" spans="1:26" x14ac:dyDescent="0.3">
      <c r="A5954" s="23" t="s">
        <v>8075</v>
      </c>
      <c r="B5954" s="34">
        <v>45984</v>
      </c>
      <c r="C5954" s="23" t="s">
        <v>3095</v>
      </c>
      <c r="D5954" s="23" t="s">
        <v>46</v>
      </c>
      <c r="E5954" s="23" t="s">
        <v>47</v>
      </c>
      <c r="F5954" s="23">
        <v>411014</v>
      </c>
      <c r="G5954" s="23" t="s">
        <v>167</v>
      </c>
      <c r="H5954" s="23" t="s">
        <v>168</v>
      </c>
      <c r="I5954" s="23" t="s">
        <v>113</v>
      </c>
      <c r="J5954" s="23" t="s">
        <v>42</v>
      </c>
      <c r="K5954" s="23" t="s">
        <v>24</v>
      </c>
      <c r="L5954" s="23">
        <v>4</v>
      </c>
      <c r="M5954" s="23">
        <v>218</v>
      </c>
      <c r="N5954" s="23">
        <v>10</v>
      </c>
      <c r="O5954" s="23">
        <v>5</v>
      </c>
      <c r="P5954" s="23" t="s">
        <v>43</v>
      </c>
      <c r="Q5954" s="23" t="s">
        <v>34</v>
      </c>
      <c r="R5954" s="23">
        <f t="shared" ref="R5954:R6017" si="465">COUNTIFS($A$2:$A$8001,A5954,$B$2:$B$8001,B5954,$C$2:$C$8001,C5954,$G$2:$G$8001,G5954)</f>
        <v>1</v>
      </c>
      <c r="S5954" s="23" t="str">
        <f t="shared" ref="S5954:S6017" si="466">A5954&amp;"_"&amp;TEXT(B5954,"yyyymmdd")&amp;"_"&amp;C5954&amp;"_"&amp;G5954</f>
        <v>ORD105952_20251123_CUST02323_MED026</v>
      </c>
      <c r="T5954" s="23">
        <f t="shared" ref="T5954:T6017" si="467">COUNTIF($S$2:$S$8001,S5954)</f>
        <v>1</v>
      </c>
      <c r="U5954" s="6">
        <f t="shared" ref="U5954:U6017" si="468">L5954*M5954</f>
        <v>872</v>
      </c>
      <c r="V5954" s="6">
        <f>tbl_Raw_Data[[#This Row],[Discount_Pct]]*tbl_Raw_Data[[#This Row],[Gross_Amount]]/100</f>
        <v>87.2</v>
      </c>
      <c r="W5954" s="6">
        <f>tbl_Raw_Data[[#This Row],[Gross_Amount]]-tbl_Raw_Data[[#This Row],[Discount_Amount]]</f>
        <v>784.8</v>
      </c>
      <c r="X5954" s="6">
        <f>tbl_Raw_Data[[#This Row],[Net_Amount_Before_Tax]]*tbl_Raw_Data[[#This Row],[Tax_Pct]]/100</f>
        <v>39.24</v>
      </c>
      <c r="Y5954" s="6">
        <f>tbl_Raw_Data[[#This Row],[Net_Amount_Before_Tax]]+tbl_Raw_Data[[#This Row],[Tax_Amount]]</f>
        <v>824.04</v>
      </c>
      <c r="Z5954" s="6">
        <f t="shared" ref="Z5954:Z6017" si="469">COUNTIFS($C$2:$C$8001,C5954,$Q$2:$Q$8001,"Delivered")</f>
        <v>3</v>
      </c>
    </row>
    <row r="5955" spans="1:26" x14ac:dyDescent="0.3">
      <c r="A5955" s="23" t="s">
        <v>8076</v>
      </c>
      <c r="B5955" s="34">
        <v>45999</v>
      </c>
      <c r="C5955" s="23" t="s">
        <v>658</v>
      </c>
      <c r="D5955" s="23" t="s">
        <v>87</v>
      </c>
      <c r="E5955" s="23" t="s">
        <v>88</v>
      </c>
      <c r="F5955" s="23">
        <v>600001</v>
      </c>
      <c r="G5955" s="23" t="s">
        <v>167</v>
      </c>
      <c r="H5955" s="23" t="s">
        <v>168</v>
      </c>
      <c r="I5955" s="23" t="s">
        <v>113</v>
      </c>
      <c r="J5955" s="23" t="s">
        <v>42</v>
      </c>
      <c r="K5955" s="23" t="s">
        <v>24</v>
      </c>
      <c r="L5955" s="23">
        <v>3</v>
      </c>
      <c r="M5955" s="23">
        <v>168.6</v>
      </c>
      <c r="N5955" s="23">
        <v>10</v>
      </c>
      <c r="O5955" s="23">
        <v>12</v>
      </c>
      <c r="P5955" s="23" t="s">
        <v>65</v>
      </c>
      <c r="Q5955" s="23" t="s">
        <v>34</v>
      </c>
      <c r="R5955" s="23">
        <f t="shared" si="465"/>
        <v>1</v>
      </c>
      <c r="S5955" s="23" t="str">
        <f t="shared" si="466"/>
        <v>ORD105954_20251208_CUST01112_MED026</v>
      </c>
      <c r="T5955" s="23">
        <f t="shared" si="467"/>
        <v>1</v>
      </c>
      <c r="U5955" s="6">
        <f t="shared" si="468"/>
        <v>505.79999999999995</v>
      </c>
      <c r="V5955" s="6">
        <f>tbl_Raw_Data[[#This Row],[Discount_Pct]]*tbl_Raw_Data[[#This Row],[Gross_Amount]]/100</f>
        <v>50.58</v>
      </c>
      <c r="W5955" s="6">
        <f>tbl_Raw_Data[[#This Row],[Gross_Amount]]-tbl_Raw_Data[[#This Row],[Discount_Amount]]</f>
        <v>455.21999999999997</v>
      </c>
      <c r="X5955" s="6">
        <f>tbl_Raw_Data[[#This Row],[Net_Amount_Before_Tax]]*tbl_Raw_Data[[#This Row],[Tax_Pct]]/100</f>
        <v>54.626399999999997</v>
      </c>
      <c r="Y5955" s="6">
        <f>tbl_Raw_Data[[#This Row],[Net_Amount_Before_Tax]]+tbl_Raw_Data[[#This Row],[Tax_Amount]]</f>
        <v>509.84639999999996</v>
      </c>
      <c r="Z5955" s="6">
        <f t="shared" si="469"/>
        <v>3</v>
      </c>
    </row>
    <row r="5956" spans="1:26" x14ac:dyDescent="0.3">
      <c r="A5956" s="23" t="s">
        <v>8077</v>
      </c>
      <c r="B5956" s="34">
        <v>45429</v>
      </c>
      <c r="C5956" s="23" t="s">
        <v>8078</v>
      </c>
      <c r="D5956" s="23" t="s">
        <v>80</v>
      </c>
      <c r="E5956" s="23" t="s">
        <v>81</v>
      </c>
      <c r="F5956" s="23">
        <v>395010</v>
      </c>
      <c r="G5956" s="23" t="s">
        <v>233</v>
      </c>
      <c r="H5956" s="23" t="s">
        <v>234</v>
      </c>
      <c r="I5956" s="23" t="s">
        <v>104</v>
      </c>
      <c r="J5956" s="23" t="s">
        <v>42</v>
      </c>
      <c r="K5956" s="23" t="s">
        <v>24</v>
      </c>
      <c r="L5956" s="23">
        <v>2</v>
      </c>
      <c r="M5956" s="23">
        <v>147.59</v>
      </c>
      <c r="N5956" s="23">
        <v>10</v>
      </c>
      <c r="O5956" s="23">
        <v>12</v>
      </c>
      <c r="P5956" s="23" t="s">
        <v>25</v>
      </c>
      <c r="Q5956" s="23" t="s">
        <v>34</v>
      </c>
      <c r="R5956" s="23">
        <f t="shared" si="465"/>
        <v>1</v>
      </c>
      <c r="S5956" s="23" t="str">
        <f t="shared" si="466"/>
        <v>ORD105955_20240517_CUST00216_MED019</v>
      </c>
      <c r="T5956" s="23">
        <f t="shared" si="467"/>
        <v>1</v>
      </c>
      <c r="U5956" s="6">
        <f t="shared" si="468"/>
        <v>295.18</v>
      </c>
      <c r="V5956" s="6">
        <f>tbl_Raw_Data[[#This Row],[Discount_Pct]]*tbl_Raw_Data[[#This Row],[Gross_Amount]]/100</f>
        <v>29.518000000000001</v>
      </c>
      <c r="W5956" s="6">
        <f>tbl_Raw_Data[[#This Row],[Gross_Amount]]-tbl_Raw_Data[[#This Row],[Discount_Amount]]</f>
        <v>265.66200000000003</v>
      </c>
      <c r="X5956" s="6">
        <f>tbl_Raw_Data[[#This Row],[Net_Amount_Before_Tax]]*tbl_Raw_Data[[#This Row],[Tax_Pct]]/100</f>
        <v>31.879440000000002</v>
      </c>
      <c r="Y5956" s="6">
        <f>tbl_Raw_Data[[#This Row],[Net_Amount_Before_Tax]]+tbl_Raw_Data[[#This Row],[Tax_Amount]]</f>
        <v>297.54144000000002</v>
      </c>
      <c r="Z5956" s="6">
        <f t="shared" si="469"/>
        <v>1</v>
      </c>
    </row>
    <row r="5957" spans="1:26" x14ac:dyDescent="0.3">
      <c r="A5957" s="23" t="s">
        <v>8079</v>
      </c>
      <c r="B5957" s="34">
        <v>45866</v>
      </c>
      <c r="C5957" s="23" t="s">
        <v>3856</v>
      </c>
      <c r="D5957" s="23" t="s">
        <v>46</v>
      </c>
      <c r="E5957" s="23" t="s">
        <v>47</v>
      </c>
      <c r="F5957" s="23">
        <v>411014</v>
      </c>
      <c r="G5957" s="23" t="s">
        <v>167</v>
      </c>
      <c r="H5957" s="23" t="s">
        <v>168</v>
      </c>
      <c r="I5957" s="23" t="s">
        <v>113</v>
      </c>
      <c r="J5957" s="23" t="s">
        <v>42</v>
      </c>
      <c r="K5957" s="23" t="s">
        <v>24</v>
      </c>
      <c r="L5957" s="23">
        <v>4</v>
      </c>
      <c r="M5957" s="23">
        <v>202.53</v>
      </c>
      <c r="N5957" s="23">
        <v>0</v>
      </c>
      <c r="O5957" s="23">
        <v>5</v>
      </c>
      <c r="P5957" s="23" t="s">
        <v>25</v>
      </c>
      <c r="Q5957" s="23" t="s">
        <v>34</v>
      </c>
      <c r="R5957" s="23">
        <f t="shared" si="465"/>
        <v>1</v>
      </c>
      <c r="S5957" s="23" t="str">
        <f t="shared" si="466"/>
        <v>ORD105956_20250728_CUST00689_MED026</v>
      </c>
      <c r="T5957" s="23">
        <f t="shared" si="467"/>
        <v>1</v>
      </c>
      <c r="U5957" s="6">
        <f t="shared" si="468"/>
        <v>810.12</v>
      </c>
      <c r="V5957" s="6">
        <f>tbl_Raw_Data[[#This Row],[Discount_Pct]]*tbl_Raw_Data[[#This Row],[Gross_Amount]]/100</f>
        <v>0</v>
      </c>
      <c r="W5957" s="6">
        <f>tbl_Raw_Data[[#This Row],[Gross_Amount]]-tbl_Raw_Data[[#This Row],[Discount_Amount]]</f>
        <v>810.12</v>
      </c>
      <c r="X5957" s="6">
        <f>tbl_Raw_Data[[#This Row],[Net_Amount_Before_Tax]]*tbl_Raw_Data[[#This Row],[Tax_Pct]]/100</f>
        <v>40.506</v>
      </c>
      <c r="Y5957" s="6">
        <f>tbl_Raw_Data[[#This Row],[Net_Amount_Before_Tax]]+tbl_Raw_Data[[#This Row],[Tax_Amount]]</f>
        <v>850.62599999999998</v>
      </c>
      <c r="Z5957" s="6">
        <f t="shared" si="469"/>
        <v>4</v>
      </c>
    </row>
    <row r="5958" spans="1:26" x14ac:dyDescent="0.3">
      <c r="A5958" s="23" t="s">
        <v>8080</v>
      </c>
      <c r="B5958" s="34">
        <v>45466</v>
      </c>
      <c r="C5958" s="23" t="s">
        <v>3166</v>
      </c>
      <c r="D5958" s="23" t="s">
        <v>46</v>
      </c>
      <c r="E5958" s="23" t="s">
        <v>47</v>
      </c>
      <c r="F5958" s="23">
        <v>411001</v>
      </c>
      <c r="G5958" s="23" t="s">
        <v>138</v>
      </c>
      <c r="H5958" s="23" t="s">
        <v>139</v>
      </c>
      <c r="I5958" s="23" t="s">
        <v>50</v>
      </c>
      <c r="J5958" s="23" t="s">
        <v>140</v>
      </c>
      <c r="K5958" s="23" t="s">
        <v>24</v>
      </c>
      <c r="L5958" s="23">
        <v>3</v>
      </c>
      <c r="M5958" s="23">
        <v>174.49</v>
      </c>
      <c r="N5958" s="23">
        <v>0</v>
      </c>
      <c r="O5958" s="23">
        <v>5</v>
      </c>
      <c r="P5958" s="23" t="s">
        <v>89</v>
      </c>
      <c r="Q5958" s="23" t="s">
        <v>34</v>
      </c>
      <c r="R5958" s="23">
        <f t="shared" si="465"/>
        <v>1</v>
      </c>
      <c r="S5958" s="23" t="str">
        <f t="shared" si="466"/>
        <v>ORD105957_20240623_CUST01145_MED013</v>
      </c>
      <c r="T5958" s="23">
        <f t="shared" si="467"/>
        <v>1</v>
      </c>
      <c r="U5958" s="6">
        <f t="shared" si="468"/>
        <v>523.47</v>
      </c>
      <c r="V5958" s="6">
        <f>tbl_Raw_Data[[#This Row],[Discount_Pct]]*tbl_Raw_Data[[#This Row],[Gross_Amount]]/100</f>
        <v>0</v>
      </c>
      <c r="W5958" s="6">
        <f>tbl_Raw_Data[[#This Row],[Gross_Amount]]-tbl_Raw_Data[[#This Row],[Discount_Amount]]</f>
        <v>523.47</v>
      </c>
      <c r="X5958" s="6">
        <f>tbl_Raw_Data[[#This Row],[Net_Amount_Before_Tax]]*tbl_Raw_Data[[#This Row],[Tax_Pct]]/100</f>
        <v>26.173500000000004</v>
      </c>
      <c r="Y5958" s="6">
        <f>tbl_Raw_Data[[#This Row],[Net_Amount_Before_Tax]]+tbl_Raw_Data[[#This Row],[Tax_Amount]]</f>
        <v>549.64350000000002</v>
      </c>
      <c r="Z5958" s="6">
        <f t="shared" si="469"/>
        <v>4</v>
      </c>
    </row>
    <row r="5959" spans="1:26" x14ac:dyDescent="0.3">
      <c r="A5959" s="23" t="s">
        <v>8081</v>
      </c>
      <c r="B5959" s="34">
        <v>45408</v>
      </c>
      <c r="C5959" s="23" t="s">
        <v>1140</v>
      </c>
      <c r="D5959" s="23" t="s">
        <v>142</v>
      </c>
      <c r="E5959" s="23" t="s">
        <v>81</v>
      </c>
      <c r="F5959" s="23">
        <v>380015</v>
      </c>
      <c r="G5959" s="23" t="s">
        <v>30</v>
      </c>
      <c r="H5959" s="23" t="s">
        <v>31</v>
      </c>
      <c r="I5959" s="23" t="s">
        <v>32</v>
      </c>
      <c r="J5959" s="23" t="s">
        <v>23</v>
      </c>
      <c r="K5959" s="23" t="s">
        <v>24</v>
      </c>
      <c r="L5959" s="23">
        <v>1</v>
      </c>
      <c r="M5959" s="23">
        <v>136.82</v>
      </c>
      <c r="N5959" s="23">
        <v>0</v>
      </c>
      <c r="O5959" s="23">
        <v>5</v>
      </c>
      <c r="P5959" s="23" t="s">
        <v>89</v>
      </c>
      <c r="Q5959" s="23" t="s">
        <v>34</v>
      </c>
      <c r="R5959" s="23">
        <f t="shared" si="465"/>
        <v>1</v>
      </c>
      <c r="S5959" s="23" t="str">
        <f t="shared" si="466"/>
        <v>ORD105958_20240426_CUST03309_MED017</v>
      </c>
      <c r="T5959" s="23">
        <f t="shared" si="467"/>
        <v>1</v>
      </c>
      <c r="U5959" s="6">
        <f t="shared" si="468"/>
        <v>136.82</v>
      </c>
      <c r="V5959" s="6">
        <f>tbl_Raw_Data[[#This Row],[Discount_Pct]]*tbl_Raw_Data[[#This Row],[Gross_Amount]]/100</f>
        <v>0</v>
      </c>
      <c r="W5959" s="6">
        <f>tbl_Raw_Data[[#This Row],[Gross_Amount]]-tbl_Raw_Data[[#This Row],[Discount_Amount]]</f>
        <v>136.82</v>
      </c>
      <c r="X5959" s="6">
        <f>tbl_Raw_Data[[#This Row],[Net_Amount_Before_Tax]]*tbl_Raw_Data[[#This Row],[Tax_Pct]]/100</f>
        <v>6.8409999999999993</v>
      </c>
      <c r="Y5959" s="6">
        <f>tbl_Raw_Data[[#This Row],[Net_Amount_Before_Tax]]+tbl_Raw_Data[[#This Row],[Tax_Amount]]</f>
        <v>143.661</v>
      </c>
      <c r="Z5959" s="6">
        <f t="shared" si="469"/>
        <v>3</v>
      </c>
    </row>
    <row r="5960" spans="1:26" x14ac:dyDescent="0.3">
      <c r="A5960" s="23" t="s">
        <v>8082</v>
      </c>
      <c r="B5960" s="34">
        <v>45492</v>
      </c>
      <c r="C5960" s="23" t="s">
        <v>3790</v>
      </c>
      <c r="D5960" s="23" t="s">
        <v>87</v>
      </c>
      <c r="E5960" s="23" t="s">
        <v>88</v>
      </c>
      <c r="F5960" s="23">
        <v>600096</v>
      </c>
      <c r="G5960" s="23" t="s">
        <v>107</v>
      </c>
      <c r="H5960" s="23" t="s">
        <v>108</v>
      </c>
      <c r="I5960" s="23" t="s">
        <v>63</v>
      </c>
      <c r="J5960" s="23" t="s">
        <v>42</v>
      </c>
      <c r="K5960" s="23" t="s">
        <v>57</v>
      </c>
      <c r="L5960" s="23">
        <v>4</v>
      </c>
      <c r="M5960" s="23">
        <v>106.4</v>
      </c>
      <c r="N5960" s="23">
        <v>10</v>
      </c>
      <c r="O5960" s="23">
        <v>5</v>
      </c>
      <c r="P5960" s="23" t="s">
        <v>25</v>
      </c>
      <c r="Q5960" s="23" t="s">
        <v>34</v>
      </c>
      <c r="R5960" s="23">
        <f t="shared" si="465"/>
        <v>1</v>
      </c>
      <c r="S5960" s="23" t="str">
        <f t="shared" si="466"/>
        <v>ORD105959_20240719_CUST00613_MED005</v>
      </c>
      <c r="T5960" s="23">
        <f t="shared" si="467"/>
        <v>1</v>
      </c>
      <c r="U5960" s="6">
        <f t="shared" si="468"/>
        <v>425.6</v>
      </c>
      <c r="V5960" s="6">
        <f>tbl_Raw_Data[[#This Row],[Discount_Pct]]*tbl_Raw_Data[[#This Row],[Gross_Amount]]/100</f>
        <v>42.56</v>
      </c>
      <c r="W5960" s="6">
        <f>tbl_Raw_Data[[#This Row],[Gross_Amount]]-tbl_Raw_Data[[#This Row],[Discount_Amount]]</f>
        <v>383.04</v>
      </c>
      <c r="X5960" s="6">
        <f>tbl_Raw_Data[[#This Row],[Net_Amount_Before_Tax]]*tbl_Raw_Data[[#This Row],[Tax_Pct]]/100</f>
        <v>19.152000000000001</v>
      </c>
      <c r="Y5960" s="6">
        <f>tbl_Raw_Data[[#This Row],[Net_Amount_Before_Tax]]+tbl_Raw_Data[[#This Row],[Tax_Amount]]</f>
        <v>402.19200000000001</v>
      </c>
      <c r="Z5960" s="6">
        <f t="shared" si="469"/>
        <v>3</v>
      </c>
    </row>
    <row r="5961" spans="1:26" x14ac:dyDescent="0.3">
      <c r="A5961" s="23" t="s">
        <v>8083</v>
      </c>
      <c r="B5961" s="34">
        <v>45874</v>
      </c>
      <c r="C5961" s="23" t="s">
        <v>8084</v>
      </c>
      <c r="D5961" s="23" t="s">
        <v>46</v>
      </c>
      <c r="E5961" s="23" t="s">
        <v>47</v>
      </c>
      <c r="F5961" s="23">
        <v>411045</v>
      </c>
      <c r="G5961" s="23" t="s">
        <v>233</v>
      </c>
      <c r="H5961" s="23" t="s">
        <v>234</v>
      </c>
      <c r="I5961" s="23" t="s">
        <v>104</v>
      </c>
      <c r="J5961" s="23" t="s">
        <v>42</v>
      </c>
      <c r="K5961" s="23" t="s">
        <v>24</v>
      </c>
      <c r="L5961" s="23">
        <v>1</v>
      </c>
      <c r="M5961" s="23">
        <v>151.37</v>
      </c>
      <c r="N5961" s="23">
        <v>5</v>
      </c>
      <c r="O5961" s="23">
        <v>5</v>
      </c>
      <c r="P5961" s="23" t="s">
        <v>58</v>
      </c>
      <c r="Q5961" s="23" t="s">
        <v>34</v>
      </c>
      <c r="R5961" s="23">
        <f t="shared" si="465"/>
        <v>1</v>
      </c>
      <c r="S5961" s="23" t="str">
        <f t="shared" si="466"/>
        <v>ORD105960_20250805_CUST03140_MED019</v>
      </c>
      <c r="T5961" s="23">
        <f t="shared" si="467"/>
        <v>1</v>
      </c>
      <c r="U5961" s="6">
        <f t="shared" si="468"/>
        <v>151.37</v>
      </c>
      <c r="V5961" s="6">
        <f>tbl_Raw_Data[[#This Row],[Discount_Pct]]*tbl_Raw_Data[[#This Row],[Gross_Amount]]/100</f>
        <v>7.5685000000000002</v>
      </c>
      <c r="W5961" s="6">
        <f>tbl_Raw_Data[[#This Row],[Gross_Amount]]-tbl_Raw_Data[[#This Row],[Discount_Amount]]</f>
        <v>143.8015</v>
      </c>
      <c r="X5961" s="6">
        <f>tbl_Raw_Data[[#This Row],[Net_Amount_Before_Tax]]*tbl_Raw_Data[[#This Row],[Tax_Pct]]/100</f>
        <v>7.1900750000000002</v>
      </c>
      <c r="Y5961" s="6">
        <f>tbl_Raw_Data[[#This Row],[Net_Amount_Before_Tax]]+tbl_Raw_Data[[#This Row],[Tax_Amount]]</f>
        <v>150.99157500000001</v>
      </c>
      <c r="Z5961" s="6">
        <f t="shared" si="469"/>
        <v>1</v>
      </c>
    </row>
    <row r="5962" spans="1:26" x14ac:dyDescent="0.3">
      <c r="A5962" s="23" t="s">
        <v>8085</v>
      </c>
      <c r="B5962" s="34">
        <v>46008</v>
      </c>
      <c r="C5962" s="23" t="s">
        <v>6284</v>
      </c>
      <c r="D5962" s="23" t="s">
        <v>100</v>
      </c>
      <c r="E5962" s="23" t="s">
        <v>101</v>
      </c>
      <c r="F5962" s="23">
        <v>201301</v>
      </c>
      <c r="G5962" s="23" t="s">
        <v>160</v>
      </c>
      <c r="H5962" s="23" t="s">
        <v>161</v>
      </c>
      <c r="I5962" s="23" t="s">
        <v>50</v>
      </c>
      <c r="J5962" s="23" t="s">
        <v>23</v>
      </c>
      <c r="K5962" s="23" t="s">
        <v>24</v>
      </c>
      <c r="L5962" s="23">
        <v>3</v>
      </c>
      <c r="M5962" s="23">
        <v>164.91</v>
      </c>
      <c r="N5962" s="23">
        <v>10</v>
      </c>
      <c r="O5962" s="23">
        <v>5</v>
      </c>
      <c r="P5962" s="23" t="s">
        <v>58</v>
      </c>
      <c r="Q5962" s="23" t="s">
        <v>90</v>
      </c>
      <c r="R5962" s="23">
        <f t="shared" si="465"/>
        <v>1</v>
      </c>
      <c r="S5962" s="23" t="str">
        <f t="shared" si="466"/>
        <v>ORD105961_20251217_CUST01073_MED014</v>
      </c>
      <c r="T5962" s="23">
        <f t="shared" si="467"/>
        <v>1</v>
      </c>
      <c r="U5962" s="6">
        <f t="shared" si="468"/>
        <v>494.73</v>
      </c>
      <c r="V5962" s="6">
        <f>tbl_Raw_Data[[#This Row],[Discount_Pct]]*tbl_Raw_Data[[#This Row],[Gross_Amount]]/100</f>
        <v>49.472999999999999</v>
      </c>
      <c r="W5962" s="6">
        <f>tbl_Raw_Data[[#This Row],[Gross_Amount]]-tbl_Raw_Data[[#This Row],[Discount_Amount]]</f>
        <v>445.25700000000001</v>
      </c>
      <c r="X5962" s="6">
        <f>tbl_Raw_Data[[#This Row],[Net_Amount_Before_Tax]]*tbl_Raw_Data[[#This Row],[Tax_Pct]]/100</f>
        <v>22.26285</v>
      </c>
      <c r="Y5962" s="6">
        <f>tbl_Raw_Data[[#This Row],[Net_Amount_Before_Tax]]+tbl_Raw_Data[[#This Row],[Tax_Amount]]</f>
        <v>467.51985000000002</v>
      </c>
      <c r="Z5962" s="6">
        <f t="shared" si="469"/>
        <v>1</v>
      </c>
    </row>
    <row r="5963" spans="1:26" x14ac:dyDescent="0.3">
      <c r="A5963" s="23" t="s">
        <v>8085</v>
      </c>
      <c r="B5963" s="34">
        <v>45379</v>
      </c>
      <c r="C5963" s="23" t="s">
        <v>4475</v>
      </c>
      <c r="D5963" s="23" t="s">
        <v>28</v>
      </c>
      <c r="E5963" s="23" t="s">
        <v>29</v>
      </c>
      <c r="F5963" s="23">
        <v>500084</v>
      </c>
      <c r="G5963" s="23" t="s">
        <v>145</v>
      </c>
      <c r="H5963" s="23" t="s">
        <v>146</v>
      </c>
      <c r="I5963" s="23" t="s">
        <v>147</v>
      </c>
      <c r="J5963" s="23" t="s">
        <v>148</v>
      </c>
      <c r="K5963" s="23" t="s">
        <v>24</v>
      </c>
      <c r="L5963" s="23">
        <v>1</v>
      </c>
      <c r="M5963" s="23">
        <v>112.31</v>
      </c>
      <c r="N5963" s="23">
        <v>10</v>
      </c>
      <c r="O5963" s="23">
        <v>12</v>
      </c>
      <c r="P5963" s="23" t="s">
        <v>25</v>
      </c>
      <c r="Q5963" s="23" t="s">
        <v>26</v>
      </c>
      <c r="R5963" s="23">
        <f t="shared" si="465"/>
        <v>1</v>
      </c>
      <c r="S5963" s="23" t="str">
        <f t="shared" si="466"/>
        <v>ORD105961_20240328_CUST02661_MED016</v>
      </c>
      <c r="T5963" s="23">
        <f t="shared" si="467"/>
        <v>1</v>
      </c>
      <c r="U5963" s="6">
        <f t="shared" si="468"/>
        <v>112.31</v>
      </c>
      <c r="V5963" s="6">
        <f>tbl_Raw_Data[[#This Row],[Discount_Pct]]*tbl_Raw_Data[[#This Row],[Gross_Amount]]/100</f>
        <v>11.231</v>
      </c>
      <c r="W5963" s="6">
        <f>tbl_Raw_Data[[#This Row],[Gross_Amount]]-tbl_Raw_Data[[#This Row],[Discount_Amount]]</f>
        <v>101.07900000000001</v>
      </c>
      <c r="X5963" s="6">
        <f>tbl_Raw_Data[[#This Row],[Net_Amount_Before_Tax]]*tbl_Raw_Data[[#This Row],[Tax_Pct]]/100</f>
        <v>12.129480000000001</v>
      </c>
      <c r="Y5963" s="6">
        <f>tbl_Raw_Data[[#This Row],[Net_Amount_Before_Tax]]+tbl_Raw_Data[[#This Row],[Tax_Amount]]</f>
        <v>113.20848000000001</v>
      </c>
      <c r="Z5963" s="6">
        <f t="shared" si="469"/>
        <v>1</v>
      </c>
    </row>
    <row r="5964" spans="1:26" x14ac:dyDescent="0.3">
      <c r="A5964" s="23" t="s">
        <v>8086</v>
      </c>
      <c r="B5964" s="34">
        <v>45778</v>
      </c>
      <c r="C5964" s="23" t="s">
        <v>1673</v>
      </c>
      <c r="D5964" s="23" t="s">
        <v>37</v>
      </c>
      <c r="E5964" s="23" t="s">
        <v>38</v>
      </c>
      <c r="F5964" s="23">
        <v>452010</v>
      </c>
      <c r="G5964" s="23" t="s">
        <v>145</v>
      </c>
      <c r="H5964" s="23" t="s">
        <v>146</v>
      </c>
      <c r="I5964" s="23" t="s">
        <v>147</v>
      </c>
      <c r="J5964" s="23" t="s">
        <v>148</v>
      </c>
      <c r="K5964" s="23" t="s">
        <v>24</v>
      </c>
      <c r="L5964" s="23">
        <v>1</v>
      </c>
      <c r="M5964" s="23">
        <v>96.51</v>
      </c>
      <c r="N5964" s="23">
        <v>5</v>
      </c>
      <c r="O5964" s="23">
        <v>5</v>
      </c>
      <c r="P5964" s="23" t="s">
        <v>33</v>
      </c>
      <c r="Q5964" s="23" t="s">
        <v>34</v>
      </c>
      <c r="R5964" s="23">
        <f t="shared" si="465"/>
        <v>1</v>
      </c>
      <c r="S5964" s="23" t="str">
        <f t="shared" si="466"/>
        <v>ORD105963_20250501_CUST00741_MED016</v>
      </c>
      <c r="T5964" s="23">
        <f t="shared" si="467"/>
        <v>1</v>
      </c>
      <c r="U5964" s="6">
        <f t="shared" si="468"/>
        <v>96.51</v>
      </c>
      <c r="V5964" s="6">
        <f>tbl_Raw_Data[[#This Row],[Discount_Pct]]*tbl_Raw_Data[[#This Row],[Gross_Amount]]/100</f>
        <v>4.8254999999999999</v>
      </c>
      <c r="W5964" s="6">
        <f>tbl_Raw_Data[[#This Row],[Gross_Amount]]-tbl_Raw_Data[[#This Row],[Discount_Amount]]</f>
        <v>91.6845</v>
      </c>
      <c r="X5964" s="6">
        <f>tbl_Raw_Data[[#This Row],[Net_Amount_Before_Tax]]*tbl_Raw_Data[[#This Row],[Tax_Pct]]/100</f>
        <v>4.584225</v>
      </c>
      <c r="Y5964" s="6">
        <f>tbl_Raw_Data[[#This Row],[Net_Amount_Before_Tax]]+tbl_Raw_Data[[#This Row],[Tax_Amount]]</f>
        <v>96.268725000000003</v>
      </c>
      <c r="Z5964" s="6">
        <f t="shared" si="469"/>
        <v>2</v>
      </c>
    </row>
    <row r="5965" spans="1:26" x14ac:dyDescent="0.3">
      <c r="A5965" s="23" t="s">
        <v>8086</v>
      </c>
      <c r="B5965" s="34">
        <v>45839</v>
      </c>
      <c r="C5965" s="23" t="s">
        <v>8087</v>
      </c>
      <c r="D5965" s="23" t="s">
        <v>19</v>
      </c>
      <c r="E5965" s="23" t="s">
        <v>19</v>
      </c>
      <c r="F5965" s="23">
        <v>110001</v>
      </c>
      <c r="G5965" s="23" t="s">
        <v>124</v>
      </c>
      <c r="H5965" s="23" t="s">
        <v>125</v>
      </c>
      <c r="I5965" s="23" t="s">
        <v>104</v>
      </c>
      <c r="J5965" s="23" t="s">
        <v>114</v>
      </c>
      <c r="K5965" s="23" t="s">
        <v>24</v>
      </c>
      <c r="L5965" s="23">
        <v>1</v>
      </c>
      <c r="M5965" s="23">
        <v>107</v>
      </c>
      <c r="N5965" s="23">
        <v>10</v>
      </c>
      <c r="O5965" s="23">
        <v>12</v>
      </c>
      <c r="P5965" s="23" t="s">
        <v>65</v>
      </c>
      <c r="Q5965" s="23" t="s">
        <v>34</v>
      </c>
      <c r="R5965" s="23">
        <f t="shared" si="465"/>
        <v>1</v>
      </c>
      <c r="S5965" s="23" t="str">
        <f t="shared" si="466"/>
        <v>ORD105963_20250701_CUST00846_MED018</v>
      </c>
      <c r="T5965" s="23">
        <f t="shared" si="467"/>
        <v>1</v>
      </c>
      <c r="U5965" s="6">
        <f t="shared" si="468"/>
        <v>107</v>
      </c>
      <c r="V5965" s="6">
        <f>tbl_Raw_Data[[#This Row],[Discount_Pct]]*tbl_Raw_Data[[#This Row],[Gross_Amount]]/100</f>
        <v>10.7</v>
      </c>
      <c r="W5965" s="6">
        <f>tbl_Raw_Data[[#This Row],[Gross_Amount]]-tbl_Raw_Data[[#This Row],[Discount_Amount]]</f>
        <v>96.3</v>
      </c>
      <c r="X5965" s="6">
        <f>tbl_Raw_Data[[#This Row],[Net_Amount_Before_Tax]]*tbl_Raw_Data[[#This Row],[Tax_Pct]]/100</f>
        <v>11.555999999999999</v>
      </c>
      <c r="Y5965" s="6">
        <f>tbl_Raw_Data[[#This Row],[Net_Amount_Before_Tax]]+tbl_Raw_Data[[#This Row],[Tax_Amount]]</f>
        <v>107.85599999999999</v>
      </c>
      <c r="Z5965" s="6">
        <f t="shared" si="469"/>
        <v>1</v>
      </c>
    </row>
    <row r="5966" spans="1:26" x14ac:dyDescent="0.3">
      <c r="A5966" s="23" t="s">
        <v>8088</v>
      </c>
      <c r="B5966" s="34">
        <v>45883</v>
      </c>
      <c r="C5966" s="23" t="s">
        <v>2753</v>
      </c>
      <c r="D5966" s="23" t="s">
        <v>72</v>
      </c>
      <c r="E5966" s="23" t="s">
        <v>73</v>
      </c>
      <c r="F5966" s="23">
        <v>302017</v>
      </c>
      <c r="G5966" s="23" t="s">
        <v>167</v>
      </c>
      <c r="H5966" s="23" t="s">
        <v>168</v>
      </c>
      <c r="I5966" s="23" t="s">
        <v>113</v>
      </c>
      <c r="J5966" s="23" t="s">
        <v>42</v>
      </c>
      <c r="K5966" s="23" t="s">
        <v>24</v>
      </c>
      <c r="L5966" s="23">
        <v>3</v>
      </c>
      <c r="M5966" s="23">
        <v>180.29</v>
      </c>
      <c r="N5966" s="23">
        <v>0</v>
      </c>
      <c r="O5966" s="23">
        <v>5</v>
      </c>
      <c r="P5966" s="23" t="s">
        <v>25</v>
      </c>
      <c r="Q5966" s="23" t="s">
        <v>34</v>
      </c>
      <c r="R5966" s="23">
        <f t="shared" si="465"/>
        <v>1</v>
      </c>
      <c r="S5966" s="23" t="str">
        <f t="shared" si="466"/>
        <v>ORD105965_20250814_CUST00974_MED026</v>
      </c>
      <c r="T5966" s="23">
        <f t="shared" si="467"/>
        <v>1</v>
      </c>
      <c r="U5966" s="6">
        <f t="shared" si="468"/>
        <v>540.87</v>
      </c>
      <c r="V5966" s="6">
        <f>tbl_Raw_Data[[#This Row],[Discount_Pct]]*tbl_Raw_Data[[#This Row],[Gross_Amount]]/100</f>
        <v>0</v>
      </c>
      <c r="W5966" s="6">
        <f>tbl_Raw_Data[[#This Row],[Gross_Amount]]-tbl_Raw_Data[[#This Row],[Discount_Amount]]</f>
        <v>540.87</v>
      </c>
      <c r="X5966" s="6">
        <f>tbl_Raw_Data[[#This Row],[Net_Amount_Before_Tax]]*tbl_Raw_Data[[#This Row],[Tax_Pct]]/100</f>
        <v>27.043499999999998</v>
      </c>
      <c r="Y5966" s="6">
        <f>tbl_Raw_Data[[#This Row],[Net_Amount_Before_Tax]]+tbl_Raw_Data[[#This Row],[Tax_Amount]]</f>
        <v>567.9135</v>
      </c>
      <c r="Z5966" s="6">
        <f t="shared" si="469"/>
        <v>4</v>
      </c>
    </row>
    <row r="5967" spans="1:26" x14ac:dyDescent="0.3">
      <c r="A5967" s="23" t="s">
        <v>8089</v>
      </c>
      <c r="B5967" s="34">
        <v>45820</v>
      </c>
      <c r="C5967" s="23" t="s">
        <v>2985</v>
      </c>
      <c r="D5967" s="23" t="s">
        <v>92</v>
      </c>
      <c r="E5967" s="23" t="s">
        <v>93</v>
      </c>
      <c r="F5967" s="23">
        <v>560066</v>
      </c>
      <c r="G5967" s="23" t="s">
        <v>74</v>
      </c>
      <c r="H5967" s="23" t="s">
        <v>75</v>
      </c>
      <c r="I5967" s="23" t="s">
        <v>76</v>
      </c>
      <c r="J5967" s="23" t="s">
        <v>77</v>
      </c>
      <c r="K5967" s="23" t="s">
        <v>57</v>
      </c>
      <c r="L5967" s="23">
        <v>1</v>
      </c>
      <c r="M5967" s="23">
        <v>68.319999999999993</v>
      </c>
      <c r="N5967" s="23">
        <v>0</v>
      </c>
      <c r="O5967" s="23">
        <v>12</v>
      </c>
      <c r="P5967" s="23" t="s">
        <v>43</v>
      </c>
      <c r="Q5967" s="23" t="s">
        <v>90</v>
      </c>
      <c r="R5967" s="23">
        <f t="shared" si="465"/>
        <v>1</v>
      </c>
      <c r="S5967" s="23" t="str">
        <f t="shared" si="466"/>
        <v>ORD105966_20250612_CUST02434_MED008</v>
      </c>
      <c r="T5967" s="23">
        <f t="shared" si="467"/>
        <v>1</v>
      </c>
      <c r="U5967" s="6">
        <f t="shared" si="468"/>
        <v>68.319999999999993</v>
      </c>
      <c r="V5967" s="6">
        <f>tbl_Raw_Data[[#This Row],[Discount_Pct]]*tbl_Raw_Data[[#This Row],[Gross_Amount]]/100</f>
        <v>0</v>
      </c>
      <c r="W5967" s="6">
        <f>tbl_Raw_Data[[#This Row],[Gross_Amount]]-tbl_Raw_Data[[#This Row],[Discount_Amount]]</f>
        <v>68.319999999999993</v>
      </c>
      <c r="X5967" s="6">
        <f>tbl_Raw_Data[[#This Row],[Net_Amount_Before_Tax]]*tbl_Raw_Data[[#This Row],[Tax_Pct]]/100</f>
        <v>8.1983999999999995</v>
      </c>
      <c r="Y5967" s="6">
        <f>tbl_Raw_Data[[#This Row],[Net_Amount_Before_Tax]]+tbl_Raw_Data[[#This Row],[Tax_Amount]]</f>
        <v>76.518399999999986</v>
      </c>
      <c r="Z5967" s="6">
        <f t="shared" si="469"/>
        <v>4</v>
      </c>
    </row>
    <row r="5968" spans="1:26" x14ac:dyDescent="0.3">
      <c r="A5968" s="23" t="s">
        <v>8090</v>
      </c>
      <c r="B5968" s="34">
        <v>45833</v>
      </c>
      <c r="C5968" s="23" t="s">
        <v>3416</v>
      </c>
      <c r="D5968" s="23" t="s">
        <v>80</v>
      </c>
      <c r="E5968" s="23" t="s">
        <v>81</v>
      </c>
      <c r="F5968" s="23">
        <v>395007</v>
      </c>
      <c r="G5968" s="23" t="s">
        <v>224</v>
      </c>
      <c r="H5968" s="23" t="s">
        <v>225</v>
      </c>
      <c r="I5968" s="23" t="s">
        <v>147</v>
      </c>
      <c r="J5968" s="23" t="s">
        <v>23</v>
      </c>
      <c r="K5968" s="23" t="s">
        <v>24</v>
      </c>
      <c r="L5968" s="23">
        <v>1</v>
      </c>
      <c r="M5968" s="23">
        <v>54.09</v>
      </c>
      <c r="N5968" s="23">
        <v>20</v>
      </c>
      <c r="O5968" s="23">
        <v>5</v>
      </c>
      <c r="P5968" s="23" t="s">
        <v>43</v>
      </c>
      <c r="Q5968" s="23" t="s">
        <v>34</v>
      </c>
      <c r="R5968" s="23">
        <f t="shared" si="465"/>
        <v>1</v>
      </c>
      <c r="S5968" s="23" t="str">
        <f t="shared" si="466"/>
        <v>ORD105967_20250625_CUST01845_MED015</v>
      </c>
      <c r="T5968" s="23">
        <f t="shared" si="467"/>
        <v>1</v>
      </c>
      <c r="U5968" s="6">
        <f t="shared" si="468"/>
        <v>54.09</v>
      </c>
      <c r="V5968" s="6">
        <f>tbl_Raw_Data[[#This Row],[Discount_Pct]]*tbl_Raw_Data[[#This Row],[Gross_Amount]]/100</f>
        <v>10.818000000000001</v>
      </c>
      <c r="W5968" s="6">
        <f>tbl_Raw_Data[[#This Row],[Gross_Amount]]-tbl_Raw_Data[[#This Row],[Discount_Amount]]</f>
        <v>43.272000000000006</v>
      </c>
      <c r="X5968" s="6">
        <f>tbl_Raw_Data[[#This Row],[Net_Amount_Before_Tax]]*tbl_Raw_Data[[#This Row],[Tax_Pct]]/100</f>
        <v>2.1636000000000002</v>
      </c>
      <c r="Y5968" s="6">
        <f>tbl_Raw_Data[[#This Row],[Net_Amount_Before_Tax]]+tbl_Raw_Data[[#This Row],[Tax_Amount]]</f>
        <v>45.435600000000008</v>
      </c>
      <c r="Z5968" s="6">
        <f t="shared" si="469"/>
        <v>3</v>
      </c>
    </row>
    <row r="5969" spans="1:26" x14ac:dyDescent="0.3">
      <c r="A5969" s="23" t="s">
        <v>8091</v>
      </c>
      <c r="B5969" s="34">
        <v>45978</v>
      </c>
      <c r="C5969" s="23" t="s">
        <v>4306</v>
      </c>
      <c r="D5969" s="23" t="s">
        <v>72</v>
      </c>
      <c r="E5969" s="23" t="s">
        <v>73</v>
      </c>
      <c r="F5969" s="23">
        <v>302021</v>
      </c>
      <c r="G5969" s="23" t="s">
        <v>102</v>
      </c>
      <c r="H5969" s="23" t="s">
        <v>103</v>
      </c>
      <c r="I5969" s="23" t="s">
        <v>104</v>
      </c>
      <c r="J5969" s="23" t="s">
        <v>64</v>
      </c>
      <c r="K5969" s="23" t="s">
        <v>57</v>
      </c>
      <c r="L5969" s="23">
        <v>1</v>
      </c>
      <c r="M5969" s="23">
        <v>101.79</v>
      </c>
      <c r="N5969" s="23">
        <v>0</v>
      </c>
      <c r="O5969" s="23">
        <v>12</v>
      </c>
      <c r="P5969" s="23" t="s">
        <v>89</v>
      </c>
      <c r="Q5969" s="23" t="s">
        <v>26</v>
      </c>
      <c r="R5969" s="23">
        <f t="shared" si="465"/>
        <v>1</v>
      </c>
      <c r="S5969" s="23" t="str">
        <f t="shared" si="466"/>
        <v>ORD105968_20251117_CUST01635_MED029</v>
      </c>
      <c r="T5969" s="23">
        <f t="shared" si="467"/>
        <v>1</v>
      </c>
      <c r="U5969" s="6">
        <f t="shared" si="468"/>
        <v>101.79</v>
      </c>
      <c r="V5969" s="6">
        <f>tbl_Raw_Data[[#This Row],[Discount_Pct]]*tbl_Raw_Data[[#This Row],[Gross_Amount]]/100</f>
        <v>0</v>
      </c>
      <c r="W5969" s="6">
        <f>tbl_Raw_Data[[#This Row],[Gross_Amount]]-tbl_Raw_Data[[#This Row],[Discount_Amount]]</f>
        <v>101.79</v>
      </c>
      <c r="X5969" s="6">
        <f>tbl_Raw_Data[[#This Row],[Net_Amount_Before_Tax]]*tbl_Raw_Data[[#This Row],[Tax_Pct]]/100</f>
        <v>12.2148</v>
      </c>
      <c r="Y5969" s="6">
        <f>tbl_Raw_Data[[#This Row],[Net_Amount_Before_Tax]]+tbl_Raw_Data[[#This Row],[Tax_Amount]]</f>
        <v>114.0048</v>
      </c>
      <c r="Z5969" s="6">
        <f t="shared" si="469"/>
        <v>0</v>
      </c>
    </row>
    <row r="5970" spans="1:26" x14ac:dyDescent="0.3">
      <c r="A5970" s="23" t="s">
        <v>8092</v>
      </c>
      <c r="B5970" s="34">
        <v>45763</v>
      </c>
      <c r="C5970" s="23" t="s">
        <v>8093</v>
      </c>
      <c r="D5970" s="23" t="s">
        <v>100</v>
      </c>
      <c r="E5970" s="23" t="s">
        <v>101</v>
      </c>
      <c r="F5970" s="23">
        <v>201304</v>
      </c>
      <c r="G5970" s="23" t="s">
        <v>192</v>
      </c>
      <c r="H5970" s="23" t="s">
        <v>193</v>
      </c>
      <c r="I5970" s="23" t="s">
        <v>41</v>
      </c>
      <c r="J5970" s="23" t="s">
        <v>194</v>
      </c>
      <c r="K5970" s="23" t="s">
        <v>24</v>
      </c>
      <c r="L5970" s="23">
        <v>2</v>
      </c>
      <c r="M5970" s="23">
        <v>32.159999999999997</v>
      </c>
      <c r="N5970" s="23">
        <v>10</v>
      </c>
      <c r="O5970" s="23">
        <v>5</v>
      </c>
      <c r="P5970" s="23" t="s">
        <v>43</v>
      </c>
      <c r="Q5970" s="23" t="s">
        <v>34</v>
      </c>
      <c r="R5970" s="23">
        <f t="shared" si="465"/>
        <v>1</v>
      </c>
      <c r="S5970" s="23" t="str">
        <f t="shared" si="466"/>
        <v>ORD105969_20250416_CUST01871_MED002</v>
      </c>
      <c r="T5970" s="23">
        <f t="shared" si="467"/>
        <v>1</v>
      </c>
      <c r="U5970" s="6">
        <f t="shared" si="468"/>
        <v>64.319999999999993</v>
      </c>
      <c r="V5970" s="6">
        <f>tbl_Raw_Data[[#This Row],[Discount_Pct]]*tbl_Raw_Data[[#This Row],[Gross_Amount]]/100</f>
        <v>6.4319999999999995</v>
      </c>
      <c r="W5970" s="6">
        <f>tbl_Raw_Data[[#This Row],[Gross_Amount]]-tbl_Raw_Data[[#This Row],[Discount_Amount]]</f>
        <v>57.887999999999991</v>
      </c>
      <c r="X5970" s="6">
        <f>tbl_Raw_Data[[#This Row],[Net_Amount_Before_Tax]]*tbl_Raw_Data[[#This Row],[Tax_Pct]]/100</f>
        <v>2.8943999999999992</v>
      </c>
      <c r="Y5970" s="6">
        <f>tbl_Raw_Data[[#This Row],[Net_Amount_Before_Tax]]+tbl_Raw_Data[[#This Row],[Tax_Amount]]</f>
        <v>60.782399999999988</v>
      </c>
      <c r="Z5970" s="6">
        <f t="shared" si="469"/>
        <v>1</v>
      </c>
    </row>
    <row r="5971" spans="1:26" x14ac:dyDescent="0.3">
      <c r="A5971" s="23" t="s">
        <v>8094</v>
      </c>
      <c r="B5971" s="34">
        <v>45828</v>
      </c>
      <c r="C5971" s="23" t="s">
        <v>5741</v>
      </c>
      <c r="D5971" s="23" t="s">
        <v>37</v>
      </c>
      <c r="E5971" s="23" t="s">
        <v>38</v>
      </c>
      <c r="F5971" s="23">
        <v>452016</v>
      </c>
      <c r="G5971" s="23" t="s">
        <v>119</v>
      </c>
      <c r="H5971" s="23" t="s">
        <v>120</v>
      </c>
      <c r="I5971" s="23" t="s">
        <v>32</v>
      </c>
      <c r="J5971" s="23" t="s">
        <v>64</v>
      </c>
      <c r="K5971" s="23" t="s">
        <v>57</v>
      </c>
      <c r="L5971" s="23">
        <v>5</v>
      </c>
      <c r="M5971" s="23">
        <v>65.87</v>
      </c>
      <c r="N5971" s="23">
        <v>15</v>
      </c>
      <c r="O5971" s="23">
        <v>12</v>
      </c>
      <c r="P5971" s="23" t="s">
        <v>65</v>
      </c>
      <c r="Q5971" s="23" t="s">
        <v>44</v>
      </c>
      <c r="R5971" s="23">
        <f t="shared" si="465"/>
        <v>1</v>
      </c>
      <c r="S5971" s="23" t="str">
        <f t="shared" si="466"/>
        <v>ORD105970_20250620_CUST01322_MED010</v>
      </c>
      <c r="T5971" s="23">
        <f t="shared" si="467"/>
        <v>1</v>
      </c>
      <c r="U5971" s="6">
        <f t="shared" si="468"/>
        <v>329.35</v>
      </c>
      <c r="V5971" s="6">
        <f>tbl_Raw_Data[[#This Row],[Discount_Pct]]*tbl_Raw_Data[[#This Row],[Gross_Amount]]/100</f>
        <v>49.402500000000003</v>
      </c>
      <c r="W5971" s="6">
        <f>tbl_Raw_Data[[#This Row],[Gross_Amount]]-tbl_Raw_Data[[#This Row],[Discount_Amount]]</f>
        <v>279.94749999999999</v>
      </c>
      <c r="X5971" s="6">
        <f>tbl_Raw_Data[[#This Row],[Net_Amount_Before_Tax]]*tbl_Raw_Data[[#This Row],[Tax_Pct]]/100</f>
        <v>33.593699999999998</v>
      </c>
      <c r="Y5971" s="6">
        <f>tbl_Raw_Data[[#This Row],[Net_Amount_Before_Tax]]+tbl_Raw_Data[[#This Row],[Tax_Amount]]</f>
        <v>313.5412</v>
      </c>
      <c r="Z5971" s="6">
        <f t="shared" si="469"/>
        <v>1</v>
      </c>
    </row>
    <row r="5972" spans="1:26" x14ac:dyDescent="0.3">
      <c r="A5972" s="23" t="s">
        <v>8095</v>
      </c>
      <c r="B5972" s="34">
        <v>45416</v>
      </c>
      <c r="C5972" s="23" t="s">
        <v>4886</v>
      </c>
      <c r="D5972" s="23" t="s">
        <v>123</v>
      </c>
      <c r="E5972" s="23" t="s">
        <v>101</v>
      </c>
      <c r="F5972" s="23">
        <v>226016</v>
      </c>
      <c r="G5972" s="23" t="s">
        <v>315</v>
      </c>
      <c r="H5972" s="23" t="s">
        <v>316</v>
      </c>
      <c r="I5972" s="23" t="s">
        <v>50</v>
      </c>
      <c r="J5972" s="23" t="s">
        <v>114</v>
      </c>
      <c r="K5972" s="23" t="s">
        <v>24</v>
      </c>
      <c r="L5972" s="23">
        <v>1</v>
      </c>
      <c r="M5972" s="23">
        <v>136.22999999999999</v>
      </c>
      <c r="N5972" s="23">
        <v>10</v>
      </c>
      <c r="O5972" s="23">
        <v>5</v>
      </c>
      <c r="P5972" s="23" t="s">
        <v>65</v>
      </c>
      <c r="Q5972" s="23" t="s">
        <v>34</v>
      </c>
      <c r="R5972" s="23">
        <f t="shared" si="465"/>
        <v>1</v>
      </c>
      <c r="S5972" s="23" t="str">
        <f t="shared" si="466"/>
        <v>ORD105971_20240504_CUST03257_MED012</v>
      </c>
      <c r="T5972" s="23">
        <f t="shared" si="467"/>
        <v>1</v>
      </c>
      <c r="U5972" s="6">
        <f t="shared" si="468"/>
        <v>136.22999999999999</v>
      </c>
      <c r="V5972" s="6">
        <f>tbl_Raw_Data[[#This Row],[Discount_Pct]]*tbl_Raw_Data[[#This Row],[Gross_Amount]]/100</f>
        <v>13.622999999999999</v>
      </c>
      <c r="W5972" s="6">
        <f>tbl_Raw_Data[[#This Row],[Gross_Amount]]-tbl_Raw_Data[[#This Row],[Discount_Amount]]</f>
        <v>122.60699999999999</v>
      </c>
      <c r="X5972" s="6">
        <f>tbl_Raw_Data[[#This Row],[Net_Amount_Before_Tax]]*tbl_Raw_Data[[#This Row],[Tax_Pct]]/100</f>
        <v>6.13035</v>
      </c>
      <c r="Y5972" s="6">
        <f>tbl_Raw_Data[[#This Row],[Net_Amount_Before_Tax]]+tbl_Raw_Data[[#This Row],[Tax_Amount]]</f>
        <v>128.73734999999999</v>
      </c>
      <c r="Z5972" s="6">
        <f t="shared" si="469"/>
        <v>4</v>
      </c>
    </row>
    <row r="5973" spans="1:26" x14ac:dyDescent="0.3">
      <c r="A5973" s="23" t="s">
        <v>8096</v>
      </c>
      <c r="B5973" s="34">
        <v>45861</v>
      </c>
      <c r="C5973" s="23" t="s">
        <v>1409</v>
      </c>
      <c r="D5973" s="23" t="s">
        <v>72</v>
      </c>
      <c r="E5973" s="23" t="s">
        <v>73</v>
      </c>
      <c r="F5973" s="23">
        <v>302033</v>
      </c>
      <c r="G5973" s="23" t="s">
        <v>315</v>
      </c>
      <c r="H5973" s="23" t="s">
        <v>316</v>
      </c>
      <c r="I5973" s="23" t="s">
        <v>50</v>
      </c>
      <c r="J5973" s="23" t="s">
        <v>114</v>
      </c>
      <c r="K5973" s="23" t="s">
        <v>24</v>
      </c>
      <c r="L5973" s="23">
        <v>3</v>
      </c>
      <c r="M5973" s="23">
        <v>135.22999999999999</v>
      </c>
      <c r="N5973" s="23">
        <v>0</v>
      </c>
      <c r="O5973" s="23">
        <v>12</v>
      </c>
      <c r="P5973" s="23" t="s">
        <v>43</v>
      </c>
      <c r="Q5973" s="23" t="s">
        <v>34</v>
      </c>
      <c r="R5973" s="23">
        <f t="shared" si="465"/>
        <v>1</v>
      </c>
      <c r="S5973" s="23" t="str">
        <f t="shared" si="466"/>
        <v>ORD105972_20250723_CUST02673_MED012</v>
      </c>
      <c r="T5973" s="23">
        <f t="shared" si="467"/>
        <v>1</v>
      </c>
      <c r="U5973" s="6">
        <f t="shared" si="468"/>
        <v>405.68999999999994</v>
      </c>
      <c r="V5973" s="6">
        <f>tbl_Raw_Data[[#This Row],[Discount_Pct]]*tbl_Raw_Data[[#This Row],[Gross_Amount]]/100</f>
        <v>0</v>
      </c>
      <c r="W5973" s="6">
        <f>tbl_Raw_Data[[#This Row],[Gross_Amount]]-tbl_Raw_Data[[#This Row],[Discount_Amount]]</f>
        <v>405.68999999999994</v>
      </c>
      <c r="X5973" s="6">
        <f>tbl_Raw_Data[[#This Row],[Net_Amount_Before_Tax]]*tbl_Raw_Data[[#This Row],[Tax_Pct]]/100</f>
        <v>48.682799999999986</v>
      </c>
      <c r="Y5973" s="6">
        <f>tbl_Raw_Data[[#This Row],[Net_Amount_Before_Tax]]+tbl_Raw_Data[[#This Row],[Tax_Amount]]</f>
        <v>454.37279999999993</v>
      </c>
      <c r="Z5973" s="6">
        <f t="shared" si="469"/>
        <v>3</v>
      </c>
    </row>
    <row r="5974" spans="1:26" x14ac:dyDescent="0.3">
      <c r="A5974" s="23" t="s">
        <v>8097</v>
      </c>
      <c r="B5974" s="34">
        <v>45293</v>
      </c>
      <c r="C5974" s="23" t="s">
        <v>1131</v>
      </c>
      <c r="D5974" s="23" t="s">
        <v>52</v>
      </c>
      <c r="E5974" s="23" t="s">
        <v>52</v>
      </c>
      <c r="F5974" s="23">
        <v>160036</v>
      </c>
      <c r="G5974" s="23" t="s">
        <v>224</v>
      </c>
      <c r="H5974" s="23" t="s">
        <v>225</v>
      </c>
      <c r="I5974" s="23" t="s">
        <v>147</v>
      </c>
      <c r="J5974" s="23" t="s">
        <v>23</v>
      </c>
      <c r="K5974" s="23" t="s">
        <v>24</v>
      </c>
      <c r="L5974" s="23">
        <v>1</v>
      </c>
      <c r="M5974" s="23">
        <v>46.45</v>
      </c>
      <c r="N5974" s="23">
        <v>0</v>
      </c>
      <c r="O5974" s="23">
        <v>12</v>
      </c>
      <c r="P5974" s="23" t="s">
        <v>33</v>
      </c>
      <c r="Q5974" s="23" t="s">
        <v>34</v>
      </c>
      <c r="R5974" s="23">
        <f t="shared" si="465"/>
        <v>1</v>
      </c>
      <c r="S5974" s="23" t="str">
        <f t="shared" si="466"/>
        <v>ORD105973_20240102_CUST02144_MED015</v>
      </c>
      <c r="T5974" s="23">
        <f t="shared" si="467"/>
        <v>1</v>
      </c>
      <c r="U5974" s="6">
        <f t="shared" si="468"/>
        <v>46.45</v>
      </c>
      <c r="V5974" s="6">
        <f>tbl_Raw_Data[[#This Row],[Discount_Pct]]*tbl_Raw_Data[[#This Row],[Gross_Amount]]/100</f>
        <v>0</v>
      </c>
      <c r="W5974" s="6">
        <f>tbl_Raw_Data[[#This Row],[Gross_Amount]]-tbl_Raw_Data[[#This Row],[Discount_Amount]]</f>
        <v>46.45</v>
      </c>
      <c r="X5974" s="6">
        <f>tbl_Raw_Data[[#This Row],[Net_Amount_Before_Tax]]*tbl_Raw_Data[[#This Row],[Tax_Pct]]/100</f>
        <v>5.5740000000000007</v>
      </c>
      <c r="Y5974" s="6">
        <f>tbl_Raw_Data[[#This Row],[Net_Amount_Before_Tax]]+tbl_Raw_Data[[#This Row],[Tax_Amount]]</f>
        <v>52.024000000000001</v>
      </c>
      <c r="Z5974" s="6">
        <f t="shared" si="469"/>
        <v>4</v>
      </c>
    </row>
    <row r="5975" spans="1:26" x14ac:dyDescent="0.3">
      <c r="A5975" s="23" t="s">
        <v>8098</v>
      </c>
      <c r="B5975" s="34">
        <v>45698</v>
      </c>
      <c r="C5975" s="23" t="s">
        <v>1213</v>
      </c>
      <c r="D5975" s="23" t="s">
        <v>19</v>
      </c>
      <c r="E5975" s="23" t="s">
        <v>19</v>
      </c>
      <c r="F5975" s="23">
        <v>110029</v>
      </c>
      <c r="G5975" s="23" t="s">
        <v>124</v>
      </c>
      <c r="H5975" s="23" t="s">
        <v>125</v>
      </c>
      <c r="I5975" s="23" t="s">
        <v>104</v>
      </c>
      <c r="J5975" s="23" t="s">
        <v>114</v>
      </c>
      <c r="K5975" s="23" t="s">
        <v>24</v>
      </c>
      <c r="L5975" s="23">
        <v>3</v>
      </c>
      <c r="M5975" s="23">
        <v>122.33</v>
      </c>
      <c r="N5975" s="23">
        <v>10</v>
      </c>
      <c r="O5975" s="23">
        <v>5</v>
      </c>
      <c r="P5975" s="23" t="s">
        <v>33</v>
      </c>
      <c r="Q5975" s="23" t="s">
        <v>90</v>
      </c>
      <c r="R5975" s="23">
        <f t="shared" si="465"/>
        <v>1</v>
      </c>
      <c r="S5975" s="23" t="str">
        <f t="shared" si="466"/>
        <v>ORD105974_20250210_CUST02860_MED018</v>
      </c>
      <c r="T5975" s="23">
        <f t="shared" si="467"/>
        <v>1</v>
      </c>
      <c r="U5975" s="6">
        <f t="shared" si="468"/>
        <v>366.99</v>
      </c>
      <c r="V5975" s="6">
        <f>tbl_Raw_Data[[#This Row],[Discount_Pct]]*tbl_Raw_Data[[#This Row],[Gross_Amount]]/100</f>
        <v>36.698999999999998</v>
      </c>
      <c r="W5975" s="6">
        <f>tbl_Raw_Data[[#This Row],[Gross_Amount]]-tbl_Raw_Data[[#This Row],[Discount_Amount]]</f>
        <v>330.291</v>
      </c>
      <c r="X5975" s="6">
        <f>tbl_Raw_Data[[#This Row],[Net_Amount_Before_Tax]]*tbl_Raw_Data[[#This Row],[Tax_Pct]]/100</f>
        <v>16.51455</v>
      </c>
      <c r="Y5975" s="6">
        <f>tbl_Raw_Data[[#This Row],[Net_Amount_Before_Tax]]+tbl_Raw_Data[[#This Row],[Tax_Amount]]</f>
        <v>346.80554999999998</v>
      </c>
      <c r="Z5975" s="6">
        <f t="shared" si="469"/>
        <v>1</v>
      </c>
    </row>
    <row r="5976" spans="1:26" x14ac:dyDescent="0.3">
      <c r="A5976" s="23" t="s">
        <v>8099</v>
      </c>
      <c r="B5976" s="34">
        <v>45630</v>
      </c>
      <c r="C5976" s="23" t="s">
        <v>4128</v>
      </c>
      <c r="D5976" s="23" t="s">
        <v>72</v>
      </c>
      <c r="E5976" s="23" t="s">
        <v>73</v>
      </c>
      <c r="F5976" s="23">
        <v>302033</v>
      </c>
      <c r="G5976" s="23" t="s">
        <v>256</v>
      </c>
      <c r="H5976" s="23" t="s">
        <v>257</v>
      </c>
      <c r="I5976" s="23" t="s">
        <v>22</v>
      </c>
      <c r="J5976" s="23" t="s">
        <v>258</v>
      </c>
      <c r="K5976" s="23" t="s">
        <v>57</v>
      </c>
      <c r="L5976" s="23">
        <v>6</v>
      </c>
      <c r="M5976" s="23">
        <v>59.28</v>
      </c>
      <c r="N5976" s="23">
        <v>5</v>
      </c>
      <c r="O5976" s="23">
        <v>12</v>
      </c>
      <c r="P5976" s="23" t="s">
        <v>43</v>
      </c>
      <c r="Q5976" s="23" t="s">
        <v>44</v>
      </c>
      <c r="R5976" s="23">
        <f t="shared" si="465"/>
        <v>1</v>
      </c>
      <c r="S5976" s="23" t="str">
        <f t="shared" si="466"/>
        <v>ORD105975_20241204_CUST00968_MED025</v>
      </c>
      <c r="T5976" s="23">
        <f t="shared" si="467"/>
        <v>1</v>
      </c>
      <c r="U5976" s="6">
        <f t="shared" si="468"/>
        <v>355.68</v>
      </c>
      <c r="V5976" s="6">
        <f>tbl_Raw_Data[[#This Row],[Discount_Pct]]*tbl_Raw_Data[[#This Row],[Gross_Amount]]/100</f>
        <v>17.784000000000002</v>
      </c>
      <c r="W5976" s="6">
        <f>tbl_Raw_Data[[#This Row],[Gross_Amount]]-tbl_Raw_Data[[#This Row],[Discount_Amount]]</f>
        <v>337.89600000000002</v>
      </c>
      <c r="X5976" s="6">
        <f>tbl_Raw_Data[[#This Row],[Net_Amount_Before_Tax]]*tbl_Raw_Data[[#This Row],[Tax_Pct]]/100</f>
        <v>40.547520000000006</v>
      </c>
      <c r="Y5976" s="6">
        <f>tbl_Raw_Data[[#This Row],[Net_Amount_Before_Tax]]+tbl_Raw_Data[[#This Row],[Tax_Amount]]</f>
        <v>378.44352000000003</v>
      </c>
      <c r="Z5976" s="6">
        <f t="shared" si="469"/>
        <v>1</v>
      </c>
    </row>
    <row r="5977" spans="1:26" x14ac:dyDescent="0.3">
      <c r="A5977" s="23" t="s">
        <v>8100</v>
      </c>
      <c r="B5977" s="34">
        <v>45573</v>
      </c>
      <c r="C5977" s="23" t="s">
        <v>322</v>
      </c>
      <c r="D5977" s="23" t="s">
        <v>72</v>
      </c>
      <c r="E5977" s="23" t="s">
        <v>73</v>
      </c>
      <c r="F5977" s="23">
        <v>302001</v>
      </c>
      <c r="G5977" s="23" t="s">
        <v>68</v>
      </c>
      <c r="H5977" s="23" t="s">
        <v>69</v>
      </c>
      <c r="I5977" s="23" t="s">
        <v>55</v>
      </c>
      <c r="J5977" s="23" t="s">
        <v>56</v>
      </c>
      <c r="K5977" s="23" t="s">
        <v>24</v>
      </c>
      <c r="L5977" s="23">
        <v>3</v>
      </c>
      <c r="M5977" s="23">
        <v>30.06</v>
      </c>
      <c r="N5977" s="23">
        <v>0</v>
      </c>
      <c r="O5977" s="23">
        <v>18</v>
      </c>
      <c r="P5977" s="23" t="s">
        <v>33</v>
      </c>
      <c r="Q5977" s="23" t="s">
        <v>34</v>
      </c>
      <c r="R5977" s="23">
        <f t="shared" si="465"/>
        <v>1</v>
      </c>
      <c r="S5977" s="23" t="str">
        <f t="shared" si="466"/>
        <v>ORD105976_20241008_CUST01932_MED003</v>
      </c>
      <c r="T5977" s="23">
        <f t="shared" si="467"/>
        <v>1</v>
      </c>
      <c r="U5977" s="6">
        <f t="shared" si="468"/>
        <v>90.179999999999993</v>
      </c>
      <c r="V5977" s="6">
        <f>tbl_Raw_Data[[#This Row],[Discount_Pct]]*tbl_Raw_Data[[#This Row],[Gross_Amount]]/100</f>
        <v>0</v>
      </c>
      <c r="W5977" s="6">
        <f>tbl_Raw_Data[[#This Row],[Gross_Amount]]-tbl_Raw_Data[[#This Row],[Discount_Amount]]</f>
        <v>90.179999999999993</v>
      </c>
      <c r="X5977" s="6">
        <f>tbl_Raw_Data[[#This Row],[Net_Amount_Before_Tax]]*tbl_Raw_Data[[#This Row],[Tax_Pct]]/100</f>
        <v>16.232399999999998</v>
      </c>
      <c r="Y5977" s="6">
        <f>tbl_Raw_Data[[#This Row],[Net_Amount_Before_Tax]]+tbl_Raw_Data[[#This Row],[Tax_Amount]]</f>
        <v>106.41239999999999</v>
      </c>
      <c r="Z5977" s="6">
        <f t="shared" si="469"/>
        <v>3</v>
      </c>
    </row>
    <row r="5978" spans="1:26" x14ac:dyDescent="0.3">
      <c r="A5978" s="23" t="s">
        <v>8100</v>
      </c>
      <c r="B5978" s="34">
        <v>45914</v>
      </c>
      <c r="C5978" s="23" t="s">
        <v>2588</v>
      </c>
      <c r="D5978" s="23" t="s">
        <v>123</v>
      </c>
      <c r="E5978" s="23" t="s">
        <v>101</v>
      </c>
      <c r="F5978" s="23">
        <v>226024</v>
      </c>
      <c r="G5978" s="23" t="s">
        <v>48</v>
      </c>
      <c r="H5978" s="23" t="s">
        <v>49</v>
      </c>
      <c r="I5978" s="23" t="s">
        <v>50</v>
      </c>
      <c r="J5978" s="23" t="s">
        <v>23</v>
      </c>
      <c r="K5978" s="23" t="s">
        <v>24</v>
      </c>
      <c r="L5978" s="23">
        <v>3</v>
      </c>
      <c r="M5978" s="23">
        <v>104.39</v>
      </c>
      <c r="N5978" s="23">
        <v>20</v>
      </c>
      <c r="O5978" s="23">
        <v>12</v>
      </c>
      <c r="P5978" s="23" t="s">
        <v>43</v>
      </c>
      <c r="Q5978" s="23" t="s">
        <v>34</v>
      </c>
      <c r="R5978" s="23">
        <f t="shared" si="465"/>
        <v>1</v>
      </c>
      <c r="S5978" s="23" t="str">
        <f t="shared" si="466"/>
        <v>ORD105976_20250914_CUST02131_MED028</v>
      </c>
      <c r="T5978" s="23">
        <f t="shared" si="467"/>
        <v>1</v>
      </c>
      <c r="U5978" s="6">
        <f t="shared" si="468"/>
        <v>313.17</v>
      </c>
      <c r="V5978" s="6">
        <f>tbl_Raw_Data[[#This Row],[Discount_Pct]]*tbl_Raw_Data[[#This Row],[Gross_Amount]]/100</f>
        <v>62.634000000000007</v>
      </c>
      <c r="W5978" s="6">
        <f>tbl_Raw_Data[[#This Row],[Gross_Amount]]-tbl_Raw_Data[[#This Row],[Discount_Amount]]</f>
        <v>250.536</v>
      </c>
      <c r="X5978" s="6">
        <f>tbl_Raw_Data[[#This Row],[Net_Amount_Before_Tax]]*tbl_Raw_Data[[#This Row],[Tax_Pct]]/100</f>
        <v>30.064319999999999</v>
      </c>
      <c r="Y5978" s="6">
        <f>tbl_Raw_Data[[#This Row],[Net_Amount_Before_Tax]]+tbl_Raw_Data[[#This Row],[Tax_Amount]]</f>
        <v>280.60032000000001</v>
      </c>
      <c r="Z5978" s="6">
        <f t="shared" si="469"/>
        <v>2</v>
      </c>
    </row>
    <row r="5979" spans="1:26" x14ac:dyDescent="0.3">
      <c r="A5979" s="23" t="s">
        <v>8101</v>
      </c>
      <c r="B5979" s="34">
        <v>46001</v>
      </c>
      <c r="C5979" s="23" t="s">
        <v>8102</v>
      </c>
      <c r="D5979" s="23" t="s">
        <v>183</v>
      </c>
      <c r="E5979" s="23" t="s">
        <v>184</v>
      </c>
      <c r="F5979" s="23">
        <v>122016</v>
      </c>
      <c r="G5979" s="23" t="s">
        <v>48</v>
      </c>
      <c r="H5979" s="23" t="s">
        <v>49</v>
      </c>
      <c r="I5979" s="23" t="s">
        <v>50</v>
      </c>
      <c r="J5979" s="23" t="s">
        <v>23</v>
      </c>
      <c r="K5979" s="23" t="s">
        <v>24</v>
      </c>
      <c r="L5979" s="23">
        <v>4</v>
      </c>
      <c r="M5979" s="23">
        <v>117.47</v>
      </c>
      <c r="N5979" s="23">
        <v>10</v>
      </c>
      <c r="O5979" s="23">
        <v>5</v>
      </c>
      <c r="P5979" s="23" t="s">
        <v>65</v>
      </c>
      <c r="Q5979" s="23" t="s">
        <v>34</v>
      </c>
      <c r="R5979" s="23">
        <f t="shared" si="465"/>
        <v>1</v>
      </c>
      <c r="S5979" s="23" t="str">
        <f t="shared" si="466"/>
        <v>ORD105978_20251210_CUST00364_MED028</v>
      </c>
      <c r="T5979" s="23">
        <f t="shared" si="467"/>
        <v>1</v>
      </c>
      <c r="U5979" s="6">
        <f t="shared" si="468"/>
        <v>469.88</v>
      </c>
      <c r="V5979" s="6">
        <f>tbl_Raw_Data[[#This Row],[Discount_Pct]]*tbl_Raw_Data[[#This Row],[Gross_Amount]]/100</f>
        <v>46.988</v>
      </c>
      <c r="W5979" s="6">
        <f>tbl_Raw_Data[[#This Row],[Gross_Amount]]-tbl_Raw_Data[[#This Row],[Discount_Amount]]</f>
        <v>422.892</v>
      </c>
      <c r="X5979" s="6">
        <f>tbl_Raw_Data[[#This Row],[Net_Amount_Before_Tax]]*tbl_Raw_Data[[#This Row],[Tax_Pct]]/100</f>
        <v>21.144600000000001</v>
      </c>
      <c r="Y5979" s="6">
        <f>tbl_Raw_Data[[#This Row],[Net_Amount_Before_Tax]]+tbl_Raw_Data[[#This Row],[Tax_Amount]]</f>
        <v>444.03660000000002</v>
      </c>
      <c r="Z5979" s="6">
        <f t="shared" si="469"/>
        <v>1</v>
      </c>
    </row>
    <row r="5980" spans="1:26" x14ac:dyDescent="0.3">
      <c r="A5980" s="23" t="s">
        <v>8103</v>
      </c>
      <c r="B5980" s="34">
        <v>45311</v>
      </c>
      <c r="C5980" s="23" t="s">
        <v>5025</v>
      </c>
      <c r="D5980" s="23" t="s">
        <v>19</v>
      </c>
      <c r="E5980" s="23" t="s">
        <v>19</v>
      </c>
      <c r="F5980" s="23">
        <v>110044</v>
      </c>
      <c r="G5980" s="23" t="s">
        <v>94</v>
      </c>
      <c r="H5980" s="23" t="s">
        <v>95</v>
      </c>
      <c r="I5980" s="23" t="s">
        <v>84</v>
      </c>
      <c r="J5980" s="23" t="s">
        <v>42</v>
      </c>
      <c r="K5980" s="23" t="s">
        <v>24</v>
      </c>
      <c r="L5980" s="23">
        <v>1</v>
      </c>
      <c r="M5980" s="23">
        <v>78.319999999999993</v>
      </c>
      <c r="N5980" s="23">
        <v>0</v>
      </c>
      <c r="O5980" s="23">
        <v>18</v>
      </c>
      <c r="P5980" s="23" t="s">
        <v>65</v>
      </c>
      <c r="Q5980" s="23" t="s">
        <v>34</v>
      </c>
      <c r="R5980" s="23">
        <f t="shared" si="465"/>
        <v>1</v>
      </c>
      <c r="S5980" s="23" t="str">
        <f t="shared" si="466"/>
        <v>ORD105979_20240120_CUST02022_MED021</v>
      </c>
      <c r="T5980" s="23">
        <f t="shared" si="467"/>
        <v>1</v>
      </c>
      <c r="U5980" s="6">
        <f t="shared" si="468"/>
        <v>78.319999999999993</v>
      </c>
      <c r="V5980" s="6">
        <f>tbl_Raw_Data[[#This Row],[Discount_Pct]]*tbl_Raw_Data[[#This Row],[Gross_Amount]]/100</f>
        <v>0</v>
      </c>
      <c r="W5980" s="6">
        <f>tbl_Raw_Data[[#This Row],[Gross_Amount]]-tbl_Raw_Data[[#This Row],[Discount_Amount]]</f>
        <v>78.319999999999993</v>
      </c>
      <c r="X5980" s="6">
        <f>tbl_Raw_Data[[#This Row],[Net_Amount_Before_Tax]]*tbl_Raw_Data[[#This Row],[Tax_Pct]]/100</f>
        <v>14.097599999999998</v>
      </c>
      <c r="Y5980" s="6">
        <f>tbl_Raw_Data[[#This Row],[Net_Amount_Before_Tax]]+tbl_Raw_Data[[#This Row],[Tax_Amount]]</f>
        <v>92.417599999999993</v>
      </c>
      <c r="Z5980" s="6">
        <f t="shared" si="469"/>
        <v>1</v>
      </c>
    </row>
    <row r="5981" spans="1:26" x14ac:dyDescent="0.3">
      <c r="A5981" s="23" t="s">
        <v>8104</v>
      </c>
      <c r="B5981" s="34">
        <v>45317</v>
      </c>
      <c r="C5981" s="23" t="s">
        <v>8105</v>
      </c>
      <c r="D5981" s="23" t="s">
        <v>100</v>
      </c>
      <c r="E5981" s="23" t="s">
        <v>101</v>
      </c>
      <c r="F5981" s="23">
        <v>201305</v>
      </c>
      <c r="G5981" s="23" t="s">
        <v>160</v>
      </c>
      <c r="H5981" s="23" t="s">
        <v>161</v>
      </c>
      <c r="I5981" s="23" t="s">
        <v>50</v>
      </c>
      <c r="J5981" s="23" t="s">
        <v>23</v>
      </c>
      <c r="K5981" s="23" t="s">
        <v>24</v>
      </c>
      <c r="L5981" s="23">
        <v>1</v>
      </c>
      <c r="M5981" s="23">
        <v>159.03</v>
      </c>
      <c r="N5981" s="23">
        <v>10</v>
      </c>
      <c r="O5981" s="23">
        <v>5</v>
      </c>
      <c r="P5981" s="23" t="s">
        <v>58</v>
      </c>
      <c r="Q5981" s="23" t="s">
        <v>34</v>
      </c>
      <c r="R5981" s="23">
        <f t="shared" si="465"/>
        <v>1</v>
      </c>
      <c r="S5981" s="23" t="str">
        <f t="shared" si="466"/>
        <v>ORD105980_20240126_CUST01559_MED014</v>
      </c>
      <c r="T5981" s="23">
        <f t="shared" si="467"/>
        <v>1</v>
      </c>
      <c r="U5981" s="6">
        <f t="shared" si="468"/>
        <v>159.03</v>
      </c>
      <c r="V5981" s="6">
        <f>tbl_Raw_Data[[#This Row],[Discount_Pct]]*tbl_Raw_Data[[#This Row],[Gross_Amount]]/100</f>
        <v>15.902999999999999</v>
      </c>
      <c r="W5981" s="6">
        <f>tbl_Raw_Data[[#This Row],[Gross_Amount]]-tbl_Raw_Data[[#This Row],[Discount_Amount]]</f>
        <v>143.12700000000001</v>
      </c>
      <c r="X5981" s="6">
        <f>tbl_Raw_Data[[#This Row],[Net_Amount_Before_Tax]]*tbl_Raw_Data[[#This Row],[Tax_Pct]]/100</f>
        <v>7.1563499999999998</v>
      </c>
      <c r="Y5981" s="6">
        <f>tbl_Raw_Data[[#This Row],[Net_Amount_Before_Tax]]+tbl_Raw_Data[[#This Row],[Tax_Amount]]</f>
        <v>150.28335000000001</v>
      </c>
      <c r="Z5981" s="6">
        <f t="shared" si="469"/>
        <v>3</v>
      </c>
    </row>
    <row r="5982" spans="1:26" x14ac:dyDescent="0.3">
      <c r="A5982" s="23" t="s">
        <v>8106</v>
      </c>
      <c r="B5982" s="34">
        <v>45592</v>
      </c>
      <c r="C5982" s="23" t="s">
        <v>3330</v>
      </c>
      <c r="D5982" s="23" t="s">
        <v>46</v>
      </c>
      <c r="E5982" s="23" t="s">
        <v>47</v>
      </c>
      <c r="F5982" s="23">
        <v>411001</v>
      </c>
      <c r="G5982" s="23" t="s">
        <v>154</v>
      </c>
      <c r="H5982" s="23" t="s">
        <v>155</v>
      </c>
      <c r="I5982" s="23" t="s">
        <v>134</v>
      </c>
      <c r="J5982" s="23" t="s">
        <v>156</v>
      </c>
      <c r="K5982" s="23" t="s">
        <v>57</v>
      </c>
      <c r="L5982" s="23">
        <v>1</v>
      </c>
      <c r="M5982" s="23">
        <v>44.57</v>
      </c>
      <c r="N5982" s="23">
        <v>15</v>
      </c>
      <c r="O5982" s="23">
        <v>12</v>
      </c>
      <c r="P5982" s="23" t="s">
        <v>89</v>
      </c>
      <c r="Q5982" s="23" t="s">
        <v>34</v>
      </c>
      <c r="R5982" s="23">
        <f t="shared" si="465"/>
        <v>1</v>
      </c>
      <c r="S5982" s="23" t="str">
        <f t="shared" si="466"/>
        <v>ORD105981_20241027_CUST00672_MED006</v>
      </c>
      <c r="T5982" s="23">
        <f t="shared" si="467"/>
        <v>1</v>
      </c>
      <c r="U5982" s="6">
        <f t="shared" si="468"/>
        <v>44.57</v>
      </c>
      <c r="V5982" s="6">
        <f>tbl_Raw_Data[[#This Row],[Discount_Pct]]*tbl_Raw_Data[[#This Row],[Gross_Amount]]/100</f>
        <v>6.6854999999999993</v>
      </c>
      <c r="W5982" s="6">
        <f>tbl_Raw_Data[[#This Row],[Gross_Amount]]-tbl_Raw_Data[[#This Row],[Discount_Amount]]</f>
        <v>37.884500000000003</v>
      </c>
      <c r="X5982" s="6">
        <f>tbl_Raw_Data[[#This Row],[Net_Amount_Before_Tax]]*tbl_Raw_Data[[#This Row],[Tax_Pct]]/100</f>
        <v>4.5461400000000003</v>
      </c>
      <c r="Y5982" s="6">
        <f>tbl_Raw_Data[[#This Row],[Net_Amount_Before_Tax]]+tbl_Raw_Data[[#This Row],[Tax_Amount]]</f>
        <v>42.430640000000004</v>
      </c>
      <c r="Z5982" s="6">
        <f t="shared" si="469"/>
        <v>4</v>
      </c>
    </row>
    <row r="5983" spans="1:26" x14ac:dyDescent="0.3">
      <c r="A5983" s="23" t="s">
        <v>8106</v>
      </c>
      <c r="B5983" s="34">
        <v>45958</v>
      </c>
      <c r="C5983" s="23" t="s">
        <v>2578</v>
      </c>
      <c r="D5983" s="23" t="s">
        <v>87</v>
      </c>
      <c r="E5983" s="23" t="s">
        <v>88</v>
      </c>
      <c r="F5983" s="23">
        <v>600100</v>
      </c>
      <c r="G5983" s="23" t="s">
        <v>111</v>
      </c>
      <c r="H5983" s="23" t="s">
        <v>112</v>
      </c>
      <c r="I5983" s="23" t="s">
        <v>113</v>
      </c>
      <c r="J5983" s="23" t="s">
        <v>114</v>
      </c>
      <c r="K5983" s="23" t="s">
        <v>24</v>
      </c>
      <c r="L5983" s="23">
        <v>6</v>
      </c>
      <c r="M5983" s="23">
        <v>107</v>
      </c>
      <c r="N5983" s="23">
        <v>10</v>
      </c>
      <c r="O5983" s="23">
        <v>5</v>
      </c>
      <c r="P5983" s="23" t="s">
        <v>33</v>
      </c>
      <c r="Q5983" s="23" t="s">
        <v>44</v>
      </c>
      <c r="R5983" s="23">
        <f t="shared" si="465"/>
        <v>1</v>
      </c>
      <c r="S5983" s="23" t="str">
        <f t="shared" si="466"/>
        <v>ORD105981_20251028_CUST03282_MED027</v>
      </c>
      <c r="T5983" s="23">
        <f t="shared" si="467"/>
        <v>1</v>
      </c>
      <c r="U5983" s="6">
        <f t="shared" si="468"/>
        <v>642</v>
      </c>
      <c r="V5983" s="6">
        <f>tbl_Raw_Data[[#This Row],[Discount_Pct]]*tbl_Raw_Data[[#This Row],[Gross_Amount]]/100</f>
        <v>64.2</v>
      </c>
      <c r="W5983" s="6">
        <f>tbl_Raw_Data[[#This Row],[Gross_Amount]]-tbl_Raw_Data[[#This Row],[Discount_Amount]]</f>
        <v>577.79999999999995</v>
      </c>
      <c r="X5983" s="6">
        <f>tbl_Raw_Data[[#This Row],[Net_Amount_Before_Tax]]*tbl_Raw_Data[[#This Row],[Tax_Pct]]/100</f>
        <v>28.89</v>
      </c>
      <c r="Y5983" s="6">
        <f>tbl_Raw_Data[[#This Row],[Net_Amount_Before_Tax]]+tbl_Raw_Data[[#This Row],[Tax_Amount]]</f>
        <v>606.68999999999994</v>
      </c>
      <c r="Z5983" s="6">
        <f t="shared" si="469"/>
        <v>1</v>
      </c>
    </row>
    <row r="5984" spans="1:26" x14ac:dyDescent="0.3">
      <c r="A5984" s="23" t="s">
        <v>8107</v>
      </c>
      <c r="B5984" s="34">
        <v>45838</v>
      </c>
      <c r="C5984" s="23" t="s">
        <v>8108</v>
      </c>
      <c r="D5984" s="23" t="s">
        <v>123</v>
      </c>
      <c r="E5984" s="23" t="s">
        <v>101</v>
      </c>
      <c r="F5984" s="23">
        <v>226024</v>
      </c>
      <c r="G5984" s="23" t="s">
        <v>124</v>
      </c>
      <c r="H5984" s="23" t="s">
        <v>125</v>
      </c>
      <c r="I5984" s="23" t="s">
        <v>104</v>
      </c>
      <c r="J5984" s="23" t="s">
        <v>114</v>
      </c>
      <c r="K5984" s="23" t="s">
        <v>24</v>
      </c>
      <c r="L5984" s="23">
        <v>1</v>
      </c>
      <c r="M5984" s="23">
        <v>123.74</v>
      </c>
      <c r="N5984" s="23">
        <v>15</v>
      </c>
      <c r="O5984" s="23">
        <v>5</v>
      </c>
      <c r="P5984" s="23" t="s">
        <v>58</v>
      </c>
      <c r="Q5984" s="23" t="s">
        <v>44</v>
      </c>
      <c r="R5984" s="23">
        <f t="shared" si="465"/>
        <v>1</v>
      </c>
      <c r="S5984" s="23" t="str">
        <f t="shared" si="466"/>
        <v>ORD105983_20250630_CUST02679_MED018</v>
      </c>
      <c r="T5984" s="23">
        <f t="shared" si="467"/>
        <v>1</v>
      </c>
      <c r="U5984" s="6">
        <f t="shared" si="468"/>
        <v>123.74</v>
      </c>
      <c r="V5984" s="6">
        <f>tbl_Raw_Data[[#This Row],[Discount_Pct]]*tbl_Raw_Data[[#This Row],[Gross_Amount]]/100</f>
        <v>18.561</v>
      </c>
      <c r="W5984" s="6">
        <f>tbl_Raw_Data[[#This Row],[Gross_Amount]]-tbl_Raw_Data[[#This Row],[Discount_Amount]]</f>
        <v>105.179</v>
      </c>
      <c r="X5984" s="6">
        <f>tbl_Raw_Data[[#This Row],[Net_Amount_Before_Tax]]*tbl_Raw_Data[[#This Row],[Tax_Pct]]/100</f>
        <v>5.2589499999999996</v>
      </c>
      <c r="Y5984" s="6">
        <f>tbl_Raw_Data[[#This Row],[Net_Amount_Before_Tax]]+tbl_Raw_Data[[#This Row],[Tax_Amount]]</f>
        <v>110.43795</v>
      </c>
      <c r="Z5984" s="6">
        <f t="shared" si="469"/>
        <v>2</v>
      </c>
    </row>
    <row r="5985" spans="1:26" x14ac:dyDescent="0.3">
      <c r="A5985" s="23" t="s">
        <v>8109</v>
      </c>
      <c r="B5985" s="34">
        <v>45408</v>
      </c>
      <c r="C5985" s="23" t="s">
        <v>396</v>
      </c>
      <c r="D5985" s="23" t="s">
        <v>28</v>
      </c>
      <c r="E5985" s="23" t="s">
        <v>29</v>
      </c>
      <c r="F5985" s="23">
        <v>500081</v>
      </c>
      <c r="G5985" s="23" t="s">
        <v>74</v>
      </c>
      <c r="H5985" s="23" t="s">
        <v>75</v>
      </c>
      <c r="I5985" s="23" t="s">
        <v>76</v>
      </c>
      <c r="J5985" s="23" t="s">
        <v>77</v>
      </c>
      <c r="K5985" s="23" t="s">
        <v>57</v>
      </c>
      <c r="L5985" s="23">
        <v>1</v>
      </c>
      <c r="M5985" s="23">
        <v>66.540000000000006</v>
      </c>
      <c r="N5985" s="23">
        <v>5</v>
      </c>
      <c r="O5985" s="23">
        <v>12</v>
      </c>
      <c r="P5985" s="23" t="s">
        <v>65</v>
      </c>
      <c r="Q5985" s="23" t="s">
        <v>34</v>
      </c>
      <c r="R5985" s="23">
        <f t="shared" si="465"/>
        <v>1</v>
      </c>
      <c r="S5985" s="23" t="str">
        <f t="shared" si="466"/>
        <v>ORD105984_20240426_CUST00966_MED008</v>
      </c>
      <c r="T5985" s="23">
        <f t="shared" si="467"/>
        <v>1</v>
      </c>
      <c r="U5985" s="6">
        <f t="shared" si="468"/>
        <v>66.540000000000006</v>
      </c>
      <c r="V5985" s="6">
        <f>tbl_Raw_Data[[#This Row],[Discount_Pct]]*tbl_Raw_Data[[#This Row],[Gross_Amount]]/100</f>
        <v>3.3270000000000004</v>
      </c>
      <c r="W5985" s="6">
        <f>tbl_Raw_Data[[#This Row],[Gross_Amount]]-tbl_Raw_Data[[#This Row],[Discount_Amount]]</f>
        <v>63.213000000000008</v>
      </c>
      <c r="X5985" s="6">
        <f>tbl_Raw_Data[[#This Row],[Net_Amount_Before_Tax]]*tbl_Raw_Data[[#This Row],[Tax_Pct]]/100</f>
        <v>7.5855600000000001</v>
      </c>
      <c r="Y5985" s="6">
        <f>tbl_Raw_Data[[#This Row],[Net_Amount_Before_Tax]]+tbl_Raw_Data[[#This Row],[Tax_Amount]]</f>
        <v>70.798560000000009</v>
      </c>
      <c r="Z5985" s="6">
        <f t="shared" si="469"/>
        <v>3</v>
      </c>
    </row>
    <row r="5986" spans="1:26" x14ac:dyDescent="0.3">
      <c r="A5986" s="23" t="s">
        <v>8109</v>
      </c>
      <c r="B5986" s="34">
        <v>45479</v>
      </c>
      <c r="C5986" s="23" t="s">
        <v>2581</v>
      </c>
      <c r="D5986" s="23" t="s">
        <v>130</v>
      </c>
      <c r="E5986" s="23" t="s">
        <v>131</v>
      </c>
      <c r="F5986" s="23">
        <v>700102</v>
      </c>
      <c r="G5986" s="23" t="s">
        <v>233</v>
      </c>
      <c r="H5986" s="23" t="s">
        <v>234</v>
      </c>
      <c r="I5986" s="23" t="s">
        <v>104</v>
      </c>
      <c r="J5986" s="23" t="s">
        <v>42</v>
      </c>
      <c r="K5986" s="23" t="s">
        <v>24</v>
      </c>
      <c r="L5986" s="23">
        <v>1</v>
      </c>
      <c r="M5986" s="23">
        <v>146.41999999999999</v>
      </c>
      <c r="N5986" s="23">
        <v>5</v>
      </c>
      <c r="O5986" s="23">
        <v>12</v>
      </c>
      <c r="P5986" s="23" t="s">
        <v>89</v>
      </c>
      <c r="Q5986" s="23" t="s">
        <v>34</v>
      </c>
      <c r="R5986" s="23">
        <f t="shared" si="465"/>
        <v>1</v>
      </c>
      <c r="S5986" s="23" t="str">
        <f t="shared" si="466"/>
        <v>ORD105984_20240706_CUST01130_MED019</v>
      </c>
      <c r="T5986" s="23">
        <f t="shared" si="467"/>
        <v>1</v>
      </c>
      <c r="U5986" s="6">
        <f t="shared" si="468"/>
        <v>146.41999999999999</v>
      </c>
      <c r="V5986" s="6">
        <f>tbl_Raw_Data[[#This Row],[Discount_Pct]]*tbl_Raw_Data[[#This Row],[Gross_Amount]]/100</f>
        <v>7.3209999999999988</v>
      </c>
      <c r="W5986" s="6">
        <f>tbl_Raw_Data[[#This Row],[Gross_Amount]]-tbl_Raw_Data[[#This Row],[Discount_Amount]]</f>
        <v>139.09899999999999</v>
      </c>
      <c r="X5986" s="6">
        <f>tbl_Raw_Data[[#This Row],[Net_Amount_Before_Tax]]*tbl_Raw_Data[[#This Row],[Tax_Pct]]/100</f>
        <v>16.691879999999998</v>
      </c>
      <c r="Y5986" s="6">
        <f>tbl_Raw_Data[[#This Row],[Net_Amount_Before_Tax]]+tbl_Raw_Data[[#This Row],[Tax_Amount]]</f>
        <v>155.79087999999999</v>
      </c>
      <c r="Z5986" s="6">
        <f t="shared" si="469"/>
        <v>3</v>
      </c>
    </row>
    <row r="5987" spans="1:26" x14ac:dyDescent="0.3">
      <c r="A5987" s="23" t="s">
        <v>8110</v>
      </c>
      <c r="B5987" s="34">
        <v>45800</v>
      </c>
      <c r="C5987" s="23" t="s">
        <v>4878</v>
      </c>
      <c r="D5987" s="23" t="s">
        <v>37</v>
      </c>
      <c r="E5987" s="23" t="s">
        <v>38</v>
      </c>
      <c r="F5987" s="23">
        <v>452020</v>
      </c>
      <c r="G5987" s="23" t="s">
        <v>145</v>
      </c>
      <c r="H5987" s="23" t="s">
        <v>146</v>
      </c>
      <c r="I5987" s="23" t="s">
        <v>147</v>
      </c>
      <c r="J5987" s="23" t="s">
        <v>148</v>
      </c>
      <c r="K5987" s="23" t="s">
        <v>24</v>
      </c>
      <c r="L5987" s="23">
        <v>2</v>
      </c>
      <c r="M5987" s="23">
        <v>96.88</v>
      </c>
      <c r="N5987" s="23">
        <v>0</v>
      </c>
      <c r="O5987" s="23">
        <v>5</v>
      </c>
      <c r="P5987" s="23" t="s">
        <v>33</v>
      </c>
      <c r="Q5987" s="23" t="s">
        <v>34</v>
      </c>
      <c r="R5987" s="23">
        <f t="shared" si="465"/>
        <v>1</v>
      </c>
      <c r="S5987" s="23" t="str">
        <f t="shared" si="466"/>
        <v>ORD105986_20250523_CUST03328_MED016</v>
      </c>
      <c r="T5987" s="23">
        <f t="shared" si="467"/>
        <v>1</v>
      </c>
      <c r="U5987" s="6">
        <f t="shared" si="468"/>
        <v>193.76</v>
      </c>
      <c r="V5987" s="6">
        <f>tbl_Raw_Data[[#This Row],[Discount_Pct]]*tbl_Raw_Data[[#This Row],[Gross_Amount]]/100</f>
        <v>0</v>
      </c>
      <c r="W5987" s="6">
        <f>tbl_Raw_Data[[#This Row],[Gross_Amount]]-tbl_Raw_Data[[#This Row],[Discount_Amount]]</f>
        <v>193.76</v>
      </c>
      <c r="X5987" s="6">
        <f>tbl_Raw_Data[[#This Row],[Net_Amount_Before_Tax]]*tbl_Raw_Data[[#This Row],[Tax_Pct]]/100</f>
        <v>9.6879999999999988</v>
      </c>
      <c r="Y5987" s="6">
        <f>tbl_Raw_Data[[#This Row],[Net_Amount_Before_Tax]]+tbl_Raw_Data[[#This Row],[Tax_Amount]]</f>
        <v>203.44799999999998</v>
      </c>
      <c r="Z5987" s="6">
        <f t="shared" si="469"/>
        <v>3</v>
      </c>
    </row>
    <row r="5988" spans="1:26" x14ac:dyDescent="0.3">
      <c r="A5988" s="23" t="s">
        <v>8111</v>
      </c>
      <c r="B5988" s="34">
        <v>45853</v>
      </c>
      <c r="C5988" s="23" t="s">
        <v>8112</v>
      </c>
      <c r="D5988" s="23" t="s">
        <v>87</v>
      </c>
      <c r="E5988" s="23" t="s">
        <v>88</v>
      </c>
      <c r="F5988" s="23">
        <v>600096</v>
      </c>
      <c r="G5988" s="23" t="s">
        <v>107</v>
      </c>
      <c r="H5988" s="23" t="s">
        <v>108</v>
      </c>
      <c r="I5988" s="23" t="s">
        <v>63</v>
      </c>
      <c r="J5988" s="23" t="s">
        <v>42</v>
      </c>
      <c r="K5988" s="23" t="s">
        <v>57</v>
      </c>
      <c r="L5988" s="23">
        <v>2</v>
      </c>
      <c r="M5988" s="23">
        <v>86.45</v>
      </c>
      <c r="N5988" s="23">
        <v>5</v>
      </c>
      <c r="O5988" s="23">
        <v>12</v>
      </c>
      <c r="P5988" s="23" t="s">
        <v>65</v>
      </c>
      <c r="Q5988" s="23" t="s">
        <v>26</v>
      </c>
      <c r="R5988" s="23">
        <f t="shared" si="465"/>
        <v>1</v>
      </c>
      <c r="S5988" s="23" t="str">
        <f t="shared" si="466"/>
        <v>ORD105987_20250715_CUST02782_MED005</v>
      </c>
      <c r="T5988" s="23">
        <f t="shared" si="467"/>
        <v>1</v>
      </c>
      <c r="U5988" s="6">
        <f t="shared" si="468"/>
        <v>172.9</v>
      </c>
      <c r="V5988" s="6">
        <f>tbl_Raw_Data[[#This Row],[Discount_Pct]]*tbl_Raw_Data[[#This Row],[Gross_Amount]]/100</f>
        <v>8.6449999999999996</v>
      </c>
      <c r="W5988" s="6">
        <f>tbl_Raw_Data[[#This Row],[Gross_Amount]]-tbl_Raw_Data[[#This Row],[Discount_Amount]]</f>
        <v>164.255</v>
      </c>
      <c r="X5988" s="6">
        <f>tbl_Raw_Data[[#This Row],[Net_Amount_Before_Tax]]*tbl_Raw_Data[[#This Row],[Tax_Pct]]/100</f>
        <v>19.710599999999999</v>
      </c>
      <c r="Y5988" s="6">
        <f>tbl_Raw_Data[[#This Row],[Net_Amount_Before_Tax]]+tbl_Raw_Data[[#This Row],[Tax_Amount]]</f>
        <v>183.96559999999999</v>
      </c>
      <c r="Z5988" s="6">
        <f t="shared" si="469"/>
        <v>0</v>
      </c>
    </row>
    <row r="5989" spans="1:26" x14ac:dyDescent="0.3">
      <c r="A5989" s="23" t="s">
        <v>8113</v>
      </c>
      <c r="B5989" s="34">
        <v>45655</v>
      </c>
      <c r="C5989" s="23" t="s">
        <v>5578</v>
      </c>
      <c r="D5989" s="23" t="s">
        <v>100</v>
      </c>
      <c r="E5989" s="23" t="s">
        <v>101</v>
      </c>
      <c r="F5989" s="23">
        <v>201301</v>
      </c>
      <c r="G5989" s="23" t="s">
        <v>132</v>
      </c>
      <c r="H5989" s="23" t="s">
        <v>133</v>
      </c>
      <c r="I5989" s="23" t="s">
        <v>134</v>
      </c>
      <c r="J5989" s="23" t="s">
        <v>135</v>
      </c>
      <c r="K5989" s="23" t="s">
        <v>57</v>
      </c>
      <c r="L5989" s="23">
        <v>3</v>
      </c>
      <c r="M5989" s="23">
        <v>83.39</v>
      </c>
      <c r="N5989" s="23">
        <v>0</v>
      </c>
      <c r="O5989" s="23">
        <v>5</v>
      </c>
      <c r="P5989" s="23" t="s">
        <v>43</v>
      </c>
      <c r="Q5989" s="23" t="s">
        <v>34</v>
      </c>
      <c r="R5989" s="23">
        <f t="shared" si="465"/>
        <v>1</v>
      </c>
      <c r="S5989" s="23" t="str">
        <f t="shared" si="466"/>
        <v>ORD105988_20241229_CUST01473_MED007</v>
      </c>
      <c r="T5989" s="23">
        <f t="shared" si="467"/>
        <v>1</v>
      </c>
      <c r="U5989" s="6">
        <f t="shared" si="468"/>
        <v>250.17000000000002</v>
      </c>
      <c r="V5989" s="6">
        <f>tbl_Raw_Data[[#This Row],[Discount_Pct]]*tbl_Raw_Data[[#This Row],[Gross_Amount]]/100</f>
        <v>0</v>
      </c>
      <c r="W5989" s="6">
        <f>tbl_Raw_Data[[#This Row],[Gross_Amount]]-tbl_Raw_Data[[#This Row],[Discount_Amount]]</f>
        <v>250.17000000000002</v>
      </c>
      <c r="X5989" s="6">
        <f>tbl_Raw_Data[[#This Row],[Net_Amount_Before_Tax]]*tbl_Raw_Data[[#This Row],[Tax_Pct]]/100</f>
        <v>12.508500000000002</v>
      </c>
      <c r="Y5989" s="6">
        <f>tbl_Raw_Data[[#This Row],[Net_Amount_Before_Tax]]+tbl_Raw_Data[[#This Row],[Tax_Amount]]</f>
        <v>262.67850000000004</v>
      </c>
      <c r="Z5989" s="6">
        <f t="shared" si="469"/>
        <v>1</v>
      </c>
    </row>
    <row r="5990" spans="1:26" x14ac:dyDescent="0.3">
      <c r="A5990" s="23" t="s">
        <v>8114</v>
      </c>
      <c r="B5990" s="34">
        <v>45904</v>
      </c>
      <c r="C5990" s="23" t="s">
        <v>1000</v>
      </c>
      <c r="D5990" s="23" t="s">
        <v>87</v>
      </c>
      <c r="E5990" s="23" t="s">
        <v>88</v>
      </c>
      <c r="F5990" s="23">
        <v>600096</v>
      </c>
      <c r="G5990" s="23" t="s">
        <v>20</v>
      </c>
      <c r="H5990" s="23" t="s">
        <v>21</v>
      </c>
      <c r="I5990" s="23" t="s">
        <v>22</v>
      </c>
      <c r="J5990" s="23" t="s">
        <v>23</v>
      </c>
      <c r="K5990" s="23" t="s">
        <v>24</v>
      </c>
      <c r="L5990" s="23">
        <v>1</v>
      </c>
      <c r="M5990" s="23">
        <v>128.51</v>
      </c>
      <c r="N5990" s="23">
        <v>10</v>
      </c>
      <c r="O5990" s="23">
        <v>5</v>
      </c>
      <c r="P5990" s="23" t="s">
        <v>33</v>
      </c>
      <c r="Q5990" s="23" t="s">
        <v>34</v>
      </c>
      <c r="R5990" s="23">
        <f t="shared" si="465"/>
        <v>1</v>
      </c>
      <c r="S5990" s="23" t="str">
        <f t="shared" si="466"/>
        <v>ORD105989_20250904_CUST01645_MED024</v>
      </c>
      <c r="T5990" s="23">
        <f t="shared" si="467"/>
        <v>1</v>
      </c>
      <c r="U5990" s="6">
        <f t="shared" si="468"/>
        <v>128.51</v>
      </c>
      <c r="V5990" s="6">
        <f>tbl_Raw_Data[[#This Row],[Discount_Pct]]*tbl_Raw_Data[[#This Row],[Gross_Amount]]/100</f>
        <v>12.850999999999999</v>
      </c>
      <c r="W5990" s="6">
        <f>tbl_Raw_Data[[#This Row],[Gross_Amount]]-tbl_Raw_Data[[#This Row],[Discount_Amount]]</f>
        <v>115.65899999999999</v>
      </c>
      <c r="X5990" s="6">
        <f>tbl_Raw_Data[[#This Row],[Net_Amount_Before_Tax]]*tbl_Raw_Data[[#This Row],[Tax_Pct]]/100</f>
        <v>5.7829499999999996</v>
      </c>
      <c r="Y5990" s="6">
        <f>tbl_Raw_Data[[#This Row],[Net_Amount_Before_Tax]]+tbl_Raw_Data[[#This Row],[Tax_Amount]]</f>
        <v>121.44194999999999</v>
      </c>
      <c r="Z5990" s="6">
        <f t="shared" si="469"/>
        <v>4</v>
      </c>
    </row>
    <row r="5991" spans="1:26" x14ac:dyDescent="0.3">
      <c r="A5991" s="23" t="s">
        <v>8114</v>
      </c>
      <c r="B5991" s="34">
        <v>45513</v>
      </c>
      <c r="C5991" s="23" t="s">
        <v>1789</v>
      </c>
      <c r="D5991" s="23" t="s">
        <v>72</v>
      </c>
      <c r="E5991" s="23" t="s">
        <v>73</v>
      </c>
      <c r="F5991" s="23">
        <v>302001</v>
      </c>
      <c r="G5991" s="23" t="s">
        <v>132</v>
      </c>
      <c r="H5991" s="23" t="s">
        <v>133</v>
      </c>
      <c r="I5991" s="23" t="s">
        <v>134</v>
      </c>
      <c r="J5991" s="23" t="s">
        <v>135</v>
      </c>
      <c r="K5991" s="23" t="s">
        <v>57</v>
      </c>
      <c r="L5991" s="23">
        <v>1</v>
      </c>
      <c r="M5991" s="23">
        <v>70.7</v>
      </c>
      <c r="N5991" s="23">
        <v>15</v>
      </c>
      <c r="O5991" s="23">
        <v>12</v>
      </c>
      <c r="P5991" s="23" t="s">
        <v>25</v>
      </c>
      <c r="Q5991" s="23" t="s">
        <v>34</v>
      </c>
      <c r="R5991" s="23">
        <f t="shared" si="465"/>
        <v>1</v>
      </c>
      <c r="S5991" s="23" t="str">
        <f t="shared" si="466"/>
        <v>ORD105989_20240809_CUST00662_MED007</v>
      </c>
      <c r="T5991" s="23">
        <f t="shared" si="467"/>
        <v>1</v>
      </c>
      <c r="U5991" s="6">
        <f t="shared" si="468"/>
        <v>70.7</v>
      </c>
      <c r="V5991" s="6">
        <f>tbl_Raw_Data[[#This Row],[Discount_Pct]]*tbl_Raw_Data[[#This Row],[Gross_Amount]]/100</f>
        <v>10.605</v>
      </c>
      <c r="W5991" s="6">
        <f>tbl_Raw_Data[[#This Row],[Gross_Amount]]-tbl_Raw_Data[[#This Row],[Discount_Amount]]</f>
        <v>60.094999999999999</v>
      </c>
      <c r="X5991" s="6">
        <f>tbl_Raw_Data[[#This Row],[Net_Amount_Before_Tax]]*tbl_Raw_Data[[#This Row],[Tax_Pct]]/100</f>
        <v>7.2114000000000003</v>
      </c>
      <c r="Y5991" s="6">
        <f>tbl_Raw_Data[[#This Row],[Net_Amount_Before_Tax]]+tbl_Raw_Data[[#This Row],[Tax_Amount]]</f>
        <v>67.306399999999996</v>
      </c>
      <c r="Z5991" s="6">
        <f t="shared" si="469"/>
        <v>2</v>
      </c>
    </row>
    <row r="5992" spans="1:26" x14ac:dyDescent="0.3">
      <c r="A5992" s="23" t="s">
        <v>8115</v>
      </c>
      <c r="B5992" s="34">
        <v>45845</v>
      </c>
      <c r="C5992" s="23" t="s">
        <v>1281</v>
      </c>
      <c r="D5992" s="23" t="s">
        <v>92</v>
      </c>
      <c r="E5992" s="23" t="s">
        <v>93</v>
      </c>
      <c r="F5992" s="23">
        <v>560001</v>
      </c>
      <c r="G5992" s="23" t="s">
        <v>61</v>
      </c>
      <c r="H5992" s="23" t="s">
        <v>62</v>
      </c>
      <c r="I5992" s="23" t="s">
        <v>63</v>
      </c>
      <c r="J5992" s="23" t="s">
        <v>64</v>
      </c>
      <c r="K5992" s="23" t="s">
        <v>57</v>
      </c>
      <c r="L5992" s="23">
        <v>2</v>
      </c>
      <c r="M5992" s="23">
        <v>113.66</v>
      </c>
      <c r="N5992" s="23">
        <v>10</v>
      </c>
      <c r="O5992" s="23">
        <v>18</v>
      </c>
      <c r="P5992" s="23" t="s">
        <v>43</v>
      </c>
      <c r="Q5992" s="23" t="s">
        <v>34</v>
      </c>
      <c r="R5992" s="23">
        <f t="shared" si="465"/>
        <v>1</v>
      </c>
      <c r="S5992" s="23" t="str">
        <f t="shared" si="466"/>
        <v>ORD105991_20250707_CUST02005_MED004</v>
      </c>
      <c r="T5992" s="23">
        <f t="shared" si="467"/>
        <v>1</v>
      </c>
      <c r="U5992" s="6">
        <f t="shared" si="468"/>
        <v>227.32</v>
      </c>
      <c r="V5992" s="6">
        <f>tbl_Raw_Data[[#This Row],[Discount_Pct]]*tbl_Raw_Data[[#This Row],[Gross_Amount]]/100</f>
        <v>22.731999999999999</v>
      </c>
      <c r="W5992" s="6">
        <f>tbl_Raw_Data[[#This Row],[Gross_Amount]]-tbl_Raw_Data[[#This Row],[Discount_Amount]]</f>
        <v>204.58799999999999</v>
      </c>
      <c r="X5992" s="6">
        <f>tbl_Raw_Data[[#This Row],[Net_Amount_Before_Tax]]*tbl_Raw_Data[[#This Row],[Tax_Pct]]/100</f>
        <v>36.825839999999999</v>
      </c>
      <c r="Y5992" s="6">
        <f>tbl_Raw_Data[[#This Row],[Net_Amount_Before_Tax]]+tbl_Raw_Data[[#This Row],[Tax_Amount]]</f>
        <v>241.41383999999999</v>
      </c>
      <c r="Z5992" s="6">
        <f t="shared" si="469"/>
        <v>4</v>
      </c>
    </row>
    <row r="5993" spans="1:26" x14ac:dyDescent="0.3">
      <c r="A5993" s="23" t="s">
        <v>8116</v>
      </c>
      <c r="B5993" s="34">
        <v>45654</v>
      </c>
      <c r="C5993" s="23" t="s">
        <v>7206</v>
      </c>
      <c r="D5993" s="23" t="s">
        <v>52</v>
      </c>
      <c r="E5993" s="23" t="s">
        <v>52</v>
      </c>
      <c r="F5993" s="23">
        <v>160036</v>
      </c>
      <c r="G5993" s="23" t="s">
        <v>94</v>
      </c>
      <c r="H5993" s="23" t="s">
        <v>95</v>
      </c>
      <c r="I5993" s="23" t="s">
        <v>84</v>
      </c>
      <c r="J5993" s="23" t="s">
        <v>42</v>
      </c>
      <c r="K5993" s="23" t="s">
        <v>24</v>
      </c>
      <c r="L5993" s="23">
        <v>1</v>
      </c>
      <c r="M5993" s="23">
        <v>91.78</v>
      </c>
      <c r="N5993" s="23">
        <v>0</v>
      </c>
      <c r="O5993" s="23">
        <v>5</v>
      </c>
      <c r="P5993" s="23" t="s">
        <v>33</v>
      </c>
      <c r="Q5993" s="23" t="s">
        <v>34</v>
      </c>
      <c r="R5993" s="23">
        <f t="shared" si="465"/>
        <v>1</v>
      </c>
      <c r="S5993" s="23" t="str">
        <f t="shared" si="466"/>
        <v>ORD105992_20241228_CUST01754_MED021</v>
      </c>
      <c r="T5993" s="23">
        <f t="shared" si="467"/>
        <v>1</v>
      </c>
      <c r="U5993" s="6">
        <f t="shared" si="468"/>
        <v>91.78</v>
      </c>
      <c r="V5993" s="6">
        <f>tbl_Raw_Data[[#This Row],[Discount_Pct]]*tbl_Raw_Data[[#This Row],[Gross_Amount]]/100</f>
        <v>0</v>
      </c>
      <c r="W5993" s="6">
        <f>tbl_Raw_Data[[#This Row],[Gross_Amount]]-tbl_Raw_Data[[#This Row],[Discount_Amount]]</f>
        <v>91.78</v>
      </c>
      <c r="X5993" s="6">
        <f>tbl_Raw_Data[[#This Row],[Net_Amount_Before_Tax]]*tbl_Raw_Data[[#This Row],[Tax_Pct]]/100</f>
        <v>4.5889999999999995</v>
      </c>
      <c r="Y5993" s="6">
        <f>tbl_Raw_Data[[#This Row],[Net_Amount_Before_Tax]]+tbl_Raw_Data[[#This Row],[Tax_Amount]]</f>
        <v>96.369</v>
      </c>
      <c r="Z5993" s="6">
        <f t="shared" si="469"/>
        <v>2</v>
      </c>
    </row>
    <row r="5994" spans="1:26" x14ac:dyDescent="0.3">
      <c r="A5994" s="23" t="s">
        <v>8117</v>
      </c>
      <c r="B5994" s="34">
        <v>45340</v>
      </c>
      <c r="C5994" s="23" t="s">
        <v>8118</v>
      </c>
      <c r="D5994" s="23" t="s">
        <v>72</v>
      </c>
      <c r="E5994" s="23" t="s">
        <v>73</v>
      </c>
      <c r="F5994" s="23">
        <v>302021</v>
      </c>
      <c r="G5994" s="23" t="s">
        <v>111</v>
      </c>
      <c r="H5994" s="23" t="s">
        <v>112</v>
      </c>
      <c r="I5994" s="23" t="s">
        <v>113</v>
      </c>
      <c r="J5994" s="23" t="s">
        <v>114</v>
      </c>
      <c r="K5994" s="23" t="s">
        <v>24</v>
      </c>
      <c r="L5994" s="23">
        <v>2</v>
      </c>
      <c r="M5994" s="23">
        <v>98.52</v>
      </c>
      <c r="N5994" s="23">
        <v>15</v>
      </c>
      <c r="O5994" s="23">
        <v>5</v>
      </c>
      <c r="P5994" s="23" t="s">
        <v>58</v>
      </c>
      <c r="Q5994" s="23" t="s">
        <v>34</v>
      </c>
      <c r="R5994" s="23">
        <f t="shared" si="465"/>
        <v>1</v>
      </c>
      <c r="S5994" s="23" t="str">
        <f t="shared" si="466"/>
        <v>ORD105993_20240218_CUST00313_MED027</v>
      </c>
      <c r="T5994" s="23">
        <f t="shared" si="467"/>
        <v>1</v>
      </c>
      <c r="U5994" s="6">
        <f t="shared" si="468"/>
        <v>197.04</v>
      </c>
      <c r="V5994" s="6">
        <f>tbl_Raw_Data[[#This Row],[Discount_Pct]]*tbl_Raw_Data[[#This Row],[Gross_Amount]]/100</f>
        <v>29.555999999999997</v>
      </c>
      <c r="W5994" s="6">
        <f>tbl_Raw_Data[[#This Row],[Gross_Amount]]-tbl_Raw_Data[[#This Row],[Discount_Amount]]</f>
        <v>167.48399999999998</v>
      </c>
      <c r="X5994" s="6">
        <f>tbl_Raw_Data[[#This Row],[Net_Amount_Before_Tax]]*tbl_Raw_Data[[#This Row],[Tax_Pct]]/100</f>
        <v>8.3741999999999983</v>
      </c>
      <c r="Y5994" s="6">
        <f>tbl_Raw_Data[[#This Row],[Net_Amount_Before_Tax]]+tbl_Raw_Data[[#This Row],[Tax_Amount]]</f>
        <v>175.85819999999998</v>
      </c>
      <c r="Z5994" s="6">
        <f t="shared" si="469"/>
        <v>2</v>
      </c>
    </row>
    <row r="5995" spans="1:26" x14ac:dyDescent="0.3">
      <c r="A5995" s="23" t="s">
        <v>8119</v>
      </c>
      <c r="B5995" s="34">
        <v>45998</v>
      </c>
      <c r="C5995" s="23" t="s">
        <v>4504</v>
      </c>
      <c r="D5995" s="23" t="s">
        <v>123</v>
      </c>
      <c r="E5995" s="23" t="s">
        <v>101</v>
      </c>
      <c r="F5995" s="23">
        <v>226001</v>
      </c>
      <c r="G5995" s="23" t="s">
        <v>196</v>
      </c>
      <c r="H5995" s="23" t="s">
        <v>197</v>
      </c>
      <c r="I5995" s="23" t="s">
        <v>32</v>
      </c>
      <c r="J5995" s="23" t="s">
        <v>42</v>
      </c>
      <c r="K5995" s="23" t="s">
        <v>24</v>
      </c>
      <c r="L5995" s="23">
        <v>5</v>
      </c>
      <c r="M5995" s="23">
        <v>22.22</v>
      </c>
      <c r="N5995" s="23">
        <v>15</v>
      </c>
      <c r="O5995" s="23">
        <v>18</v>
      </c>
      <c r="P5995" s="23" t="s">
        <v>89</v>
      </c>
      <c r="Q5995" s="23" t="s">
        <v>34</v>
      </c>
      <c r="R5995" s="23">
        <f t="shared" si="465"/>
        <v>1</v>
      </c>
      <c r="S5995" s="23" t="str">
        <f t="shared" si="466"/>
        <v>ORD105994_20251207_CUST01693_MED011</v>
      </c>
      <c r="T5995" s="23">
        <f t="shared" si="467"/>
        <v>1</v>
      </c>
      <c r="U5995" s="6">
        <f t="shared" si="468"/>
        <v>111.1</v>
      </c>
      <c r="V5995" s="6">
        <f>tbl_Raw_Data[[#This Row],[Discount_Pct]]*tbl_Raw_Data[[#This Row],[Gross_Amount]]/100</f>
        <v>16.664999999999999</v>
      </c>
      <c r="W5995" s="6">
        <f>tbl_Raw_Data[[#This Row],[Gross_Amount]]-tbl_Raw_Data[[#This Row],[Discount_Amount]]</f>
        <v>94.435000000000002</v>
      </c>
      <c r="X5995" s="6">
        <f>tbl_Raw_Data[[#This Row],[Net_Amount_Before_Tax]]*tbl_Raw_Data[[#This Row],[Tax_Pct]]/100</f>
        <v>16.9983</v>
      </c>
      <c r="Y5995" s="6">
        <f>tbl_Raw_Data[[#This Row],[Net_Amount_Before_Tax]]+tbl_Raw_Data[[#This Row],[Tax_Amount]]</f>
        <v>111.4333</v>
      </c>
      <c r="Z5995" s="6">
        <f t="shared" si="469"/>
        <v>3</v>
      </c>
    </row>
    <row r="5996" spans="1:26" x14ac:dyDescent="0.3">
      <c r="A5996" s="23" t="s">
        <v>8119</v>
      </c>
      <c r="B5996" s="34">
        <v>45951</v>
      </c>
      <c r="C5996" s="23" t="s">
        <v>2413</v>
      </c>
      <c r="D5996" s="23" t="s">
        <v>80</v>
      </c>
      <c r="E5996" s="23" t="s">
        <v>81</v>
      </c>
      <c r="F5996" s="23">
        <v>395017</v>
      </c>
      <c r="G5996" s="23" t="s">
        <v>145</v>
      </c>
      <c r="H5996" s="23" t="s">
        <v>146</v>
      </c>
      <c r="I5996" s="23" t="s">
        <v>147</v>
      </c>
      <c r="J5996" s="23" t="s">
        <v>148</v>
      </c>
      <c r="K5996" s="23" t="s">
        <v>24</v>
      </c>
      <c r="L5996" s="23">
        <v>1</v>
      </c>
      <c r="M5996" s="23">
        <v>93.42</v>
      </c>
      <c r="N5996" s="23">
        <v>10</v>
      </c>
      <c r="O5996" s="23">
        <v>12</v>
      </c>
      <c r="P5996" s="23" t="s">
        <v>65</v>
      </c>
      <c r="Q5996" s="23" t="s">
        <v>90</v>
      </c>
      <c r="R5996" s="23">
        <f t="shared" si="465"/>
        <v>1</v>
      </c>
      <c r="S5996" s="23" t="str">
        <f t="shared" si="466"/>
        <v>ORD105994_20251021_CUST02024_MED016</v>
      </c>
      <c r="T5996" s="23">
        <f t="shared" si="467"/>
        <v>1</v>
      </c>
      <c r="U5996" s="6">
        <f t="shared" si="468"/>
        <v>93.42</v>
      </c>
      <c r="V5996" s="6">
        <f>tbl_Raw_Data[[#This Row],[Discount_Pct]]*tbl_Raw_Data[[#This Row],[Gross_Amount]]/100</f>
        <v>9.3420000000000005</v>
      </c>
      <c r="W5996" s="6">
        <f>tbl_Raw_Data[[#This Row],[Gross_Amount]]-tbl_Raw_Data[[#This Row],[Discount_Amount]]</f>
        <v>84.078000000000003</v>
      </c>
      <c r="X5996" s="6">
        <f>tbl_Raw_Data[[#This Row],[Net_Amount_Before_Tax]]*tbl_Raw_Data[[#This Row],[Tax_Pct]]/100</f>
        <v>10.089360000000001</v>
      </c>
      <c r="Y5996" s="6">
        <f>tbl_Raw_Data[[#This Row],[Net_Amount_Before_Tax]]+tbl_Raw_Data[[#This Row],[Tax_Amount]]</f>
        <v>94.167360000000002</v>
      </c>
      <c r="Z5996" s="6">
        <f t="shared" si="469"/>
        <v>1</v>
      </c>
    </row>
    <row r="5997" spans="1:26" x14ac:dyDescent="0.3">
      <c r="A5997" s="23" t="s">
        <v>8120</v>
      </c>
      <c r="B5997" s="34">
        <v>45357</v>
      </c>
      <c r="C5997" s="23" t="s">
        <v>2898</v>
      </c>
      <c r="D5997" s="23" t="s">
        <v>28</v>
      </c>
      <c r="E5997" s="23" t="s">
        <v>29</v>
      </c>
      <c r="F5997" s="23">
        <v>500032</v>
      </c>
      <c r="G5997" s="23" t="s">
        <v>154</v>
      </c>
      <c r="H5997" s="23" t="s">
        <v>155</v>
      </c>
      <c r="I5997" s="23" t="s">
        <v>134</v>
      </c>
      <c r="J5997" s="23" t="s">
        <v>156</v>
      </c>
      <c r="K5997" s="23" t="s">
        <v>57</v>
      </c>
      <c r="L5997" s="23">
        <v>1</v>
      </c>
      <c r="M5997" s="23">
        <v>46</v>
      </c>
      <c r="N5997" s="23">
        <v>5</v>
      </c>
      <c r="O5997" s="23">
        <v>5</v>
      </c>
      <c r="P5997" s="23" t="s">
        <v>33</v>
      </c>
      <c r="Q5997" s="23" t="s">
        <v>26</v>
      </c>
      <c r="R5997" s="23">
        <f t="shared" si="465"/>
        <v>1</v>
      </c>
      <c r="S5997" s="23" t="str">
        <f t="shared" si="466"/>
        <v>ORD105996_20240306_CUST01589_MED006</v>
      </c>
      <c r="T5997" s="23">
        <f t="shared" si="467"/>
        <v>1</v>
      </c>
      <c r="U5997" s="6">
        <f t="shared" si="468"/>
        <v>46</v>
      </c>
      <c r="V5997" s="6">
        <f>tbl_Raw_Data[[#This Row],[Discount_Pct]]*tbl_Raw_Data[[#This Row],[Gross_Amount]]/100</f>
        <v>2.2999999999999998</v>
      </c>
      <c r="W5997" s="6">
        <f>tbl_Raw_Data[[#This Row],[Gross_Amount]]-tbl_Raw_Data[[#This Row],[Discount_Amount]]</f>
        <v>43.7</v>
      </c>
      <c r="X5997" s="6">
        <f>tbl_Raw_Data[[#This Row],[Net_Amount_Before_Tax]]*tbl_Raw_Data[[#This Row],[Tax_Pct]]/100</f>
        <v>2.1850000000000001</v>
      </c>
      <c r="Y5997" s="6">
        <f>tbl_Raw_Data[[#This Row],[Net_Amount_Before_Tax]]+tbl_Raw_Data[[#This Row],[Tax_Amount]]</f>
        <v>45.885000000000005</v>
      </c>
      <c r="Z5997" s="6">
        <f t="shared" si="469"/>
        <v>2</v>
      </c>
    </row>
    <row r="5998" spans="1:26" x14ac:dyDescent="0.3">
      <c r="A5998" s="23" t="s">
        <v>8121</v>
      </c>
      <c r="B5998" s="34">
        <v>45971</v>
      </c>
      <c r="C5998" s="23" t="s">
        <v>5272</v>
      </c>
      <c r="D5998" s="23" t="s">
        <v>37</v>
      </c>
      <c r="E5998" s="23" t="s">
        <v>38</v>
      </c>
      <c r="F5998" s="23">
        <v>452001</v>
      </c>
      <c r="G5998" s="23" t="s">
        <v>102</v>
      </c>
      <c r="H5998" s="23" t="s">
        <v>103</v>
      </c>
      <c r="I5998" s="23" t="s">
        <v>104</v>
      </c>
      <c r="J5998" s="23" t="s">
        <v>64</v>
      </c>
      <c r="K5998" s="23" t="s">
        <v>57</v>
      </c>
      <c r="L5998" s="23">
        <v>1</v>
      </c>
      <c r="M5998" s="23">
        <v>95.12</v>
      </c>
      <c r="N5998" s="23">
        <v>15</v>
      </c>
      <c r="O5998" s="23">
        <v>18</v>
      </c>
      <c r="P5998" s="23" t="s">
        <v>33</v>
      </c>
      <c r="Q5998" s="23" t="s">
        <v>34</v>
      </c>
      <c r="R5998" s="23">
        <f t="shared" si="465"/>
        <v>1</v>
      </c>
      <c r="S5998" s="23" t="str">
        <f t="shared" si="466"/>
        <v>ORD105997_20251110_CUST00021_MED029</v>
      </c>
      <c r="T5998" s="23">
        <f t="shared" si="467"/>
        <v>1</v>
      </c>
      <c r="U5998" s="6">
        <f t="shared" si="468"/>
        <v>95.12</v>
      </c>
      <c r="V5998" s="6">
        <f>tbl_Raw_Data[[#This Row],[Discount_Pct]]*tbl_Raw_Data[[#This Row],[Gross_Amount]]/100</f>
        <v>14.268000000000002</v>
      </c>
      <c r="W5998" s="6">
        <f>tbl_Raw_Data[[#This Row],[Gross_Amount]]-tbl_Raw_Data[[#This Row],[Discount_Amount]]</f>
        <v>80.852000000000004</v>
      </c>
      <c r="X5998" s="6">
        <f>tbl_Raw_Data[[#This Row],[Net_Amount_Before_Tax]]*tbl_Raw_Data[[#This Row],[Tax_Pct]]/100</f>
        <v>14.55336</v>
      </c>
      <c r="Y5998" s="6">
        <f>tbl_Raw_Data[[#This Row],[Net_Amount_Before_Tax]]+tbl_Raw_Data[[#This Row],[Tax_Amount]]</f>
        <v>95.405360000000002</v>
      </c>
      <c r="Z5998" s="6">
        <f t="shared" si="469"/>
        <v>2</v>
      </c>
    </row>
    <row r="5999" spans="1:26" x14ac:dyDescent="0.3">
      <c r="A5999" s="23" t="s">
        <v>8122</v>
      </c>
      <c r="B5999" s="34">
        <v>45400</v>
      </c>
      <c r="C5999" s="23" t="s">
        <v>592</v>
      </c>
      <c r="D5999" s="23" t="s">
        <v>37</v>
      </c>
      <c r="E5999" s="23" t="s">
        <v>38</v>
      </c>
      <c r="F5999" s="23">
        <v>452016</v>
      </c>
      <c r="G5999" s="23" t="s">
        <v>124</v>
      </c>
      <c r="H5999" s="23" t="s">
        <v>125</v>
      </c>
      <c r="I5999" s="23" t="s">
        <v>104</v>
      </c>
      <c r="J5999" s="23" t="s">
        <v>114</v>
      </c>
      <c r="K5999" s="23" t="s">
        <v>24</v>
      </c>
      <c r="L5999" s="23">
        <v>1</v>
      </c>
      <c r="M5999" s="23">
        <v>117.8</v>
      </c>
      <c r="N5999" s="23">
        <v>0</v>
      </c>
      <c r="O5999" s="23">
        <v>5</v>
      </c>
      <c r="P5999" s="23" t="s">
        <v>25</v>
      </c>
      <c r="Q5999" s="23" t="s">
        <v>34</v>
      </c>
      <c r="R5999" s="23">
        <f t="shared" si="465"/>
        <v>1</v>
      </c>
      <c r="S5999" s="23" t="str">
        <f t="shared" si="466"/>
        <v>ORD105998_20240418_CUST00483_MED018</v>
      </c>
      <c r="T5999" s="23">
        <f t="shared" si="467"/>
        <v>1</v>
      </c>
      <c r="U5999" s="6">
        <f t="shared" si="468"/>
        <v>117.8</v>
      </c>
      <c r="V5999" s="6">
        <f>tbl_Raw_Data[[#This Row],[Discount_Pct]]*tbl_Raw_Data[[#This Row],[Gross_Amount]]/100</f>
        <v>0</v>
      </c>
      <c r="W5999" s="6">
        <f>tbl_Raw_Data[[#This Row],[Gross_Amount]]-tbl_Raw_Data[[#This Row],[Discount_Amount]]</f>
        <v>117.8</v>
      </c>
      <c r="X5999" s="6">
        <f>tbl_Raw_Data[[#This Row],[Net_Amount_Before_Tax]]*tbl_Raw_Data[[#This Row],[Tax_Pct]]/100</f>
        <v>5.89</v>
      </c>
      <c r="Y5999" s="6">
        <f>tbl_Raw_Data[[#This Row],[Net_Amount_Before_Tax]]+tbl_Raw_Data[[#This Row],[Tax_Amount]]</f>
        <v>123.69</v>
      </c>
      <c r="Z5999" s="6">
        <f t="shared" si="469"/>
        <v>2</v>
      </c>
    </row>
    <row r="6000" spans="1:26" x14ac:dyDescent="0.3">
      <c r="A6000" s="23" t="s">
        <v>8123</v>
      </c>
      <c r="B6000" s="34">
        <v>45379</v>
      </c>
      <c r="C6000" s="23" t="s">
        <v>1475</v>
      </c>
      <c r="D6000" s="23" t="s">
        <v>19</v>
      </c>
      <c r="E6000" s="23" t="s">
        <v>19</v>
      </c>
      <c r="F6000" s="23">
        <v>110085</v>
      </c>
      <c r="G6000" s="23" t="s">
        <v>315</v>
      </c>
      <c r="H6000" s="23" t="s">
        <v>316</v>
      </c>
      <c r="I6000" s="23" t="s">
        <v>50</v>
      </c>
      <c r="J6000" s="23" t="s">
        <v>114</v>
      </c>
      <c r="K6000" s="23" t="s">
        <v>24</v>
      </c>
      <c r="L6000" s="23">
        <v>4</v>
      </c>
      <c r="M6000" s="23">
        <v>122.48</v>
      </c>
      <c r="N6000" s="23">
        <v>5</v>
      </c>
      <c r="O6000" s="23">
        <v>18</v>
      </c>
      <c r="P6000" s="23" t="s">
        <v>33</v>
      </c>
      <c r="Q6000" s="23" t="s">
        <v>34</v>
      </c>
      <c r="R6000" s="23">
        <f t="shared" si="465"/>
        <v>1</v>
      </c>
      <c r="S6000" s="23" t="str">
        <f t="shared" si="466"/>
        <v>ORD105999_20240328_CUST02501_MED012</v>
      </c>
      <c r="T6000" s="23">
        <f t="shared" si="467"/>
        <v>1</v>
      </c>
      <c r="U6000" s="6">
        <f t="shared" si="468"/>
        <v>489.92</v>
      </c>
      <c r="V6000" s="6">
        <f>tbl_Raw_Data[[#This Row],[Discount_Pct]]*tbl_Raw_Data[[#This Row],[Gross_Amount]]/100</f>
        <v>24.495999999999999</v>
      </c>
      <c r="W6000" s="6">
        <f>tbl_Raw_Data[[#This Row],[Gross_Amount]]-tbl_Raw_Data[[#This Row],[Discount_Amount]]</f>
        <v>465.42400000000004</v>
      </c>
      <c r="X6000" s="6">
        <f>tbl_Raw_Data[[#This Row],[Net_Amount_Before_Tax]]*tbl_Raw_Data[[#This Row],[Tax_Pct]]/100</f>
        <v>83.776320000000013</v>
      </c>
      <c r="Y6000" s="6">
        <f>tbl_Raw_Data[[#This Row],[Net_Amount_Before_Tax]]+tbl_Raw_Data[[#This Row],[Tax_Amount]]</f>
        <v>549.20032000000003</v>
      </c>
      <c r="Z6000" s="6">
        <f t="shared" si="469"/>
        <v>2</v>
      </c>
    </row>
    <row r="6001" spans="1:26" x14ac:dyDescent="0.3">
      <c r="A6001" s="23" t="s">
        <v>8124</v>
      </c>
      <c r="B6001" s="34">
        <v>45678</v>
      </c>
      <c r="C6001" s="23" t="s">
        <v>6854</v>
      </c>
      <c r="D6001" s="23" t="s">
        <v>28</v>
      </c>
      <c r="E6001" s="23" t="s">
        <v>29</v>
      </c>
      <c r="F6001" s="23">
        <v>500084</v>
      </c>
      <c r="G6001" s="23" t="s">
        <v>102</v>
      </c>
      <c r="H6001" s="23" t="s">
        <v>103</v>
      </c>
      <c r="I6001" s="23" t="s">
        <v>104</v>
      </c>
      <c r="J6001" s="23" t="s">
        <v>64</v>
      </c>
      <c r="K6001" s="23" t="s">
        <v>57</v>
      </c>
      <c r="L6001" s="23">
        <v>1</v>
      </c>
      <c r="M6001" s="23">
        <v>101.87</v>
      </c>
      <c r="N6001" s="23">
        <v>5</v>
      </c>
      <c r="O6001" s="23">
        <v>18</v>
      </c>
      <c r="P6001" s="23" t="s">
        <v>33</v>
      </c>
      <c r="Q6001" s="23" t="s">
        <v>44</v>
      </c>
      <c r="R6001" s="23">
        <f t="shared" si="465"/>
        <v>1</v>
      </c>
      <c r="S6001" s="23" t="str">
        <f t="shared" si="466"/>
        <v>ORD106000_20250121_CUST00576_MED029</v>
      </c>
      <c r="T6001" s="23">
        <f t="shared" si="467"/>
        <v>1</v>
      </c>
      <c r="U6001" s="6">
        <f t="shared" si="468"/>
        <v>101.87</v>
      </c>
      <c r="V6001" s="6">
        <f>tbl_Raw_Data[[#This Row],[Discount_Pct]]*tbl_Raw_Data[[#This Row],[Gross_Amount]]/100</f>
        <v>5.0935000000000006</v>
      </c>
      <c r="W6001" s="6">
        <f>tbl_Raw_Data[[#This Row],[Gross_Amount]]-tbl_Raw_Data[[#This Row],[Discount_Amount]]</f>
        <v>96.776499999999999</v>
      </c>
      <c r="X6001" s="6">
        <f>tbl_Raw_Data[[#This Row],[Net_Amount_Before_Tax]]*tbl_Raw_Data[[#This Row],[Tax_Pct]]/100</f>
        <v>17.41977</v>
      </c>
      <c r="Y6001" s="6">
        <f>tbl_Raw_Data[[#This Row],[Net_Amount_Before_Tax]]+tbl_Raw_Data[[#This Row],[Tax_Amount]]</f>
        <v>114.19627</v>
      </c>
      <c r="Z6001" s="6">
        <f t="shared" si="469"/>
        <v>0</v>
      </c>
    </row>
    <row r="6002" spans="1:26" x14ac:dyDescent="0.3">
      <c r="A6002" s="23" t="s">
        <v>8125</v>
      </c>
      <c r="B6002" s="34">
        <v>45494</v>
      </c>
      <c r="C6002" s="23" t="s">
        <v>712</v>
      </c>
      <c r="D6002" s="23" t="s">
        <v>183</v>
      </c>
      <c r="E6002" s="23" t="s">
        <v>184</v>
      </c>
      <c r="F6002" s="23">
        <v>122002</v>
      </c>
      <c r="G6002" s="23" t="s">
        <v>94</v>
      </c>
      <c r="H6002" s="23" t="s">
        <v>95</v>
      </c>
      <c r="I6002" s="23" t="s">
        <v>84</v>
      </c>
      <c r="J6002" s="23" t="s">
        <v>42</v>
      </c>
      <c r="K6002" s="23" t="s">
        <v>24</v>
      </c>
      <c r="L6002" s="23">
        <v>1</v>
      </c>
      <c r="M6002" s="23">
        <v>91.19</v>
      </c>
      <c r="N6002" s="23">
        <v>5</v>
      </c>
      <c r="O6002" s="23">
        <v>12</v>
      </c>
      <c r="P6002" s="23" t="s">
        <v>89</v>
      </c>
      <c r="Q6002" s="23" t="s">
        <v>44</v>
      </c>
      <c r="R6002" s="23">
        <f t="shared" si="465"/>
        <v>1</v>
      </c>
      <c r="S6002" s="23" t="str">
        <f t="shared" si="466"/>
        <v>ORD106001_20240721_CUST01070_MED021</v>
      </c>
      <c r="T6002" s="23">
        <f t="shared" si="467"/>
        <v>1</v>
      </c>
      <c r="U6002" s="6">
        <f t="shared" si="468"/>
        <v>91.19</v>
      </c>
      <c r="V6002" s="6">
        <f>tbl_Raw_Data[[#This Row],[Discount_Pct]]*tbl_Raw_Data[[#This Row],[Gross_Amount]]/100</f>
        <v>4.5594999999999999</v>
      </c>
      <c r="W6002" s="6">
        <f>tbl_Raw_Data[[#This Row],[Gross_Amount]]-tbl_Raw_Data[[#This Row],[Discount_Amount]]</f>
        <v>86.630499999999998</v>
      </c>
      <c r="X6002" s="6">
        <f>tbl_Raw_Data[[#This Row],[Net_Amount_Before_Tax]]*tbl_Raw_Data[[#This Row],[Tax_Pct]]/100</f>
        <v>10.395659999999999</v>
      </c>
      <c r="Y6002" s="6">
        <f>tbl_Raw_Data[[#This Row],[Net_Amount_Before_Tax]]+tbl_Raw_Data[[#This Row],[Tax_Amount]]</f>
        <v>97.026160000000004</v>
      </c>
      <c r="Z6002" s="6">
        <f t="shared" si="469"/>
        <v>1</v>
      </c>
    </row>
    <row r="6003" spans="1:26" x14ac:dyDescent="0.3">
      <c r="A6003" s="23" t="s">
        <v>8126</v>
      </c>
      <c r="B6003" s="34">
        <v>45502</v>
      </c>
      <c r="C6003" s="23" t="s">
        <v>2238</v>
      </c>
      <c r="D6003" s="23" t="s">
        <v>142</v>
      </c>
      <c r="E6003" s="23" t="s">
        <v>81</v>
      </c>
      <c r="F6003" s="23">
        <v>380001</v>
      </c>
      <c r="G6003" s="23" t="s">
        <v>132</v>
      </c>
      <c r="H6003" s="23" t="s">
        <v>133</v>
      </c>
      <c r="I6003" s="23" t="s">
        <v>134</v>
      </c>
      <c r="J6003" s="23" t="s">
        <v>135</v>
      </c>
      <c r="K6003" s="23" t="s">
        <v>57</v>
      </c>
      <c r="L6003" s="23">
        <v>1</v>
      </c>
      <c r="M6003" s="23">
        <v>84.98</v>
      </c>
      <c r="N6003" s="23">
        <v>0</v>
      </c>
      <c r="O6003" s="23">
        <v>18</v>
      </c>
      <c r="P6003" s="23" t="s">
        <v>65</v>
      </c>
      <c r="Q6003" s="23" t="s">
        <v>90</v>
      </c>
      <c r="R6003" s="23">
        <f t="shared" si="465"/>
        <v>1</v>
      </c>
      <c r="S6003" s="23" t="str">
        <f t="shared" si="466"/>
        <v>ORD106002_20240729_CUST03473_MED007</v>
      </c>
      <c r="T6003" s="23">
        <f t="shared" si="467"/>
        <v>1</v>
      </c>
      <c r="U6003" s="6">
        <f t="shared" si="468"/>
        <v>84.98</v>
      </c>
      <c r="V6003" s="6">
        <f>tbl_Raw_Data[[#This Row],[Discount_Pct]]*tbl_Raw_Data[[#This Row],[Gross_Amount]]/100</f>
        <v>0</v>
      </c>
      <c r="W6003" s="6">
        <f>tbl_Raw_Data[[#This Row],[Gross_Amount]]-tbl_Raw_Data[[#This Row],[Discount_Amount]]</f>
        <v>84.98</v>
      </c>
      <c r="X6003" s="6">
        <f>tbl_Raw_Data[[#This Row],[Net_Amount_Before_Tax]]*tbl_Raw_Data[[#This Row],[Tax_Pct]]/100</f>
        <v>15.2964</v>
      </c>
      <c r="Y6003" s="6">
        <f>tbl_Raw_Data[[#This Row],[Net_Amount_Before_Tax]]+tbl_Raw_Data[[#This Row],[Tax_Amount]]</f>
        <v>100.27640000000001</v>
      </c>
      <c r="Z6003" s="6">
        <f t="shared" si="469"/>
        <v>4</v>
      </c>
    </row>
    <row r="6004" spans="1:26" x14ac:dyDescent="0.3">
      <c r="A6004" s="23" t="s">
        <v>8126</v>
      </c>
      <c r="B6004" s="34">
        <v>45975</v>
      </c>
      <c r="C6004" s="23" t="s">
        <v>8127</v>
      </c>
      <c r="D6004" s="23" t="s">
        <v>183</v>
      </c>
      <c r="E6004" s="23" t="s">
        <v>184</v>
      </c>
      <c r="F6004" s="23">
        <v>122002</v>
      </c>
      <c r="G6004" s="23" t="s">
        <v>102</v>
      </c>
      <c r="H6004" s="23" t="s">
        <v>103</v>
      </c>
      <c r="I6004" s="23" t="s">
        <v>104</v>
      </c>
      <c r="J6004" s="23" t="s">
        <v>64</v>
      </c>
      <c r="K6004" s="23" t="s">
        <v>57</v>
      </c>
      <c r="L6004" s="23">
        <v>1</v>
      </c>
      <c r="M6004" s="23">
        <v>93.77</v>
      </c>
      <c r="N6004" s="23">
        <v>10</v>
      </c>
      <c r="O6004" s="23">
        <v>5</v>
      </c>
      <c r="P6004" s="23" t="s">
        <v>58</v>
      </c>
      <c r="Q6004" s="23" t="s">
        <v>34</v>
      </c>
      <c r="R6004" s="23">
        <f t="shared" si="465"/>
        <v>1</v>
      </c>
      <c r="S6004" s="23" t="str">
        <f t="shared" si="466"/>
        <v>ORD106002_20251114_CUST01659_MED029</v>
      </c>
      <c r="T6004" s="23">
        <f t="shared" si="467"/>
        <v>1</v>
      </c>
      <c r="U6004" s="6">
        <f t="shared" si="468"/>
        <v>93.77</v>
      </c>
      <c r="V6004" s="6">
        <f>tbl_Raw_Data[[#This Row],[Discount_Pct]]*tbl_Raw_Data[[#This Row],[Gross_Amount]]/100</f>
        <v>9.3769999999999989</v>
      </c>
      <c r="W6004" s="6">
        <f>tbl_Raw_Data[[#This Row],[Gross_Amount]]-tbl_Raw_Data[[#This Row],[Discount_Amount]]</f>
        <v>84.393000000000001</v>
      </c>
      <c r="X6004" s="6">
        <f>tbl_Raw_Data[[#This Row],[Net_Amount_Before_Tax]]*tbl_Raw_Data[[#This Row],[Tax_Pct]]/100</f>
        <v>4.2196500000000006</v>
      </c>
      <c r="Y6004" s="6">
        <f>tbl_Raw_Data[[#This Row],[Net_Amount_Before_Tax]]+tbl_Raw_Data[[#This Row],[Tax_Amount]]</f>
        <v>88.612650000000002</v>
      </c>
      <c r="Z6004" s="6">
        <f t="shared" si="469"/>
        <v>2</v>
      </c>
    </row>
    <row r="6005" spans="1:26" x14ac:dyDescent="0.3">
      <c r="A6005" s="23" t="s">
        <v>8128</v>
      </c>
      <c r="B6005" s="34">
        <v>45420</v>
      </c>
      <c r="C6005" s="23" t="s">
        <v>4268</v>
      </c>
      <c r="D6005" s="23" t="s">
        <v>72</v>
      </c>
      <c r="E6005" s="23" t="s">
        <v>73</v>
      </c>
      <c r="F6005" s="23">
        <v>302001</v>
      </c>
      <c r="G6005" s="23" t="s">
        <v>167</v>
      </c>
      <c r="H6005" s="23" t="s">
        <v>168</v>
      </c>
      <c r="I6005" s="23" t="s">
        <v>113</v>
      </c>
      <c r="J6005" s="23" t="s">
        <v>42</v>
      </c>
      <c r="K6005" s="23" t="s">
        <v>24</v>
      </c>
      <c r="L6005" s="23">
        <v>2</v>
      </c>
      <c r="M6005" s="23">
        <v>171.77</v>
      </c>
      <c r="N6005" s="23">
        <v>5</v>
      </c>
      <c r="O6005" s="23">
        <v>5</v>
      </c>
      <c r="P6005" s="23" t="s">
        <v>25</v>
      </c>
      <c r="Q6005" s="23" t="s">
        <v>34</v>
      </c>
      <c r="R6005" s="23">
        <f t="shared" si="465"/>
        <v>1</v>
      </c>
      <c r="S6005" s="23" t="str">
        <f t="shared" si="466"/>
        <v>ORD106004_20240508_CUST02595_MED026</v>
      </c>
      <c r="T6005" s="23">
        <f t="shared" si="467"/>
        <v>1</v>
      </c>
      <c r="U6005" s="6">
        <f t="shared" si="468"/>
        <v>343.54</v>
      </c>
      <c r="V6005" s="6">
        <f>tbl_Raw_Data[[#This Row],[Discount_Pct]]*tbl_Raw_Data[[#This Row],[Gross_Amount]]/100</f>
        <v>17.177</v>
      </c>
      <c r="W6005" s="6">
        <f>tbl_Raw_Data[[#This Row],[Gross_Amount]]-tbl_Raw_Data[[#This Row],[Discount_Amount]]</f>
        <v>326.363</v>
      </c>
      <c r="X6005" s="6">
        <f>tbl_Raw_Data[[#This Row],[Net_Amount_Before_Tax]]*tbl_Raw_Data[[#This Row],[Tax_Pct]]/100</f>
        <v>16.318149999999999</v>
      </c>
      <c r="Y6005" s="6">
        <f>tbl_Raw_Data[[#This Row],[Net_Amount_Before_Tax]]+tbl_Raw_Data[[#This Row],[Tax_Amount]]</f>
        <v>342.68115</v>
      </c>
      <c r="Z6005" s="6">
        <f t="shared" si="469"/>
        <v>3</v>
      </c>
    </row>
    <row r="6006" spans="1:26" x14ac:dyDescent="0.3">
      <c r="A6006" s="23" t="s">
        <v>8129</v>
      </c>
      <c r="B6006" s="34">
        <v>45429</v>
      </c>
      <c r="C6006" s="23" t="s">
        <v>1137</v>
      </c>
      <c r="D6006" s="23" t="s">
        <v>142</v>
      </c>
      <c r="E6006" s="23" t="s">
        <v>81</v>
      </c>
      <c r="F6006" s="23">
        <v>380054</v>
      </c>
      <c r="G6006" s="23" t="s">
        <v>229</v>
      </c>
      <c r="H6006" s="23" t="s">
        <v>230</v>
      </c>
      <c r="I6006" s="23" t="s">
        <v>84</v>
      </c>
      <c r="J6006" s="23" t="s">
        <v>140</v>
      </c>
      <c r="K6006" s="23" t="s">
        <v>24</v>
      </c>
      <c r="L6006" s="23">
        <v>3</v>
      </c>
      <c r="M6006" s="23">
        <v>158.82</v>
      </c>
      <c r="N6006" s="23">
        <v>5</v>
      </c>
      <c r="O6006" s="23">
        <v>18</v>
      </c>
      <c r="P6006" s="23" t="s">
        <v>25</v>
      </c>
      <c r="Q6006" s="23" t="s">
        <v>34</v>
      </c>
      <c r="R6006" s="23">
        <f t="shared" si="465"/>
        <v>1</v>
      </c>
      <c r="S6006" s="23" t="str">
        <f t="shared" si="466"/>
        <v>ORD106005_20240517_CUST00212_MED022</v>
      </c>
      <c r="T6006" s="23">
        <f t="shared" si="467"/>
        <v>1</v>
      </c>
      <c r="U6006" s="6">
        <f t="shared" si="468"/>
        <v>476.46</v>
      </c>
      <c r="V6006" s="6">
        <f>tbl_Raw_Data[[#This Row],[Discount_Pct]]*tbl_Raw_Data[[#This Row],[Gross_Amount]]/100</f>
        <v>23.822999999999997</v>
      </c>
      <c r="W6006" s="6">
        <f>tbl_Raw_Data[[#This Row],[Gross_Amount]]-tbl_Raw_Data[[#This Row],[Discount_Amount]]</f>
        <v>452.637</v>
      </c>
      <c r="X6006" s="6">
        <f>tbl_Raw_Data[[#This Row],[Net_Amount_Before_Tax]]*tbl_Raw_Data[[#This Row],[Tax_Pct]]/100</f>
        <v>81.47466</v>
      </c>
      <c r="Y6006" s="6">
        <f>tbl_Raw_Data[[#This Row],[Net_Amount_Before_Tax]]+tbl_Raw_Data[[#This Row],[Tax_Amount]]</f>
        <v>534.11166000000003</v>
      </c>
      <c r="Z6006" s="6">
        <f t="shared" si="469"/>
        <v>2</v>
      </c>
    </row>
    <row r="6007" spans="1:26" x14ac:dyDescent="0.3">
      <c r="A6007" s="23" t="s">
        <v>8130</v>
      </c>
      <c r="B6007" s="34">
        <v>45718</v>
      </c>
      <c r="C6007" s="23" t="s">
        <v>6372</v>
      </c>
      <c r="D6007" s="23" t="s">
        <v>130</v>
      </c>
      <c r="E6007" s="23" t="s">
        <v>131</v>
      </c>
      <c r="F6007" s="23">
        <v>700019</v>
      </c>
      <c r="G6007" s="23" t="s">
        <v>94</v>
      </c>
      <c r="H6007" s="23" t="s">
        <v>95</v>
      </c>
      <c r="I6007" s="23" t="s">
        <v>84</v>
      </c>
      <c r="J6007" s="23" t="s">
        <v>42</v>
      </c>
      <c r="K6007" s="23" t="s">
        <v>24</v>
      </c>
      <c r="L6007" s="23">
        <v>1</v>
      </c>
      <c r="M6007" s="23">
        <v>73.14</v>
      </c>
      <c r="N6007" s="23">
        <v>0</v>
      </c>
      <c r="O6007" s="23">
        <v>5</v>
      </c>
      <c r="P6007" s="23" t="s">
        <v>58</v>
      </c>
      <c r="Q6007" s="23" t="s">
        <v>90</v>
      </c>
      <c r="R6007" s="23">
        <f t="shared" si="465"/>
        <v>1</v>
      </c>
      <c r="S6007" s="23" t="str">
        <f t="shared" si="466"/>
        <v>ORD106006_20250302_CUST03385_MED021</v>
      </c>
      <c r="T6007" s="23">
        <f t="shared" si="467"/>
        <v>1</v>
      </c>
      <c r="U6007" s="6">
        <f t="shared" si="468"/>
        <v>73.14</v>
      </c>
      <c r="V6007" s="6">
        <f>tbl_Raw_Data[[#This Row],[Discount_Pct]]*tbl_Raw_Data[[#This Row],[Gross_Amount]]/100</f>
        <v>0</v>
      </c>
      <c r="W6007" s="6">
        <f>tbl_Raw_Data[[#This Row],[Gross_Amount]]-tbl_Raw_Data[[#This Row],[Discount_Amount]]</f>
        <v>73.14</v>
      </c>
      <c r="X6007" s="6">
        <f>tbl_Raw_Data[[#This Row],[Net_Amount_Before_Tax]]*tbl_Raw_Data[[#This Row],[Tax_Pct]]/100</f>
        <v>3.657</v>
      </c>
      <c r="Y6007" s="6">
        <f>tbl_Raw_Data[[#This Row],[Net_Amount_Before_Tax]]+tbl_Raw_Data[[#This Row],[Tax_Amount]]</f>
        <v>76.796999999999997</v>
      </c>
      <c r="Z6007" s="6">
        <f t="shared" si="469"/>
        <v>1</v>
      </c>
    </row>
    <row r="6008" spans="1:26" x14ac:dyDescent="0.3">
      <c r="A6008" s="23" t="s">
        <v>8131</v>
      </c>
      <c r="B6008" s="34">
        <v>45758</v>
      </c>
      <c r="C6008" s="23" t="s">
        <v>5415</v>
      </c>
      <c r="D6008" s="23" t="s">
        <v>46</v>
      </c>
      <c r="E6008" s="23" t="s">
        <v>47</v>
      </c>
      <c r="F6008" s="23">
        <v>411038</v>
      </c>
      <c r="G6008" s="23" t="s">
        <v>68</v>
      </c>
      <c r="H6008" s="23" t="s">
        <v>69</v>
      </c>
      <c r="I6008" s="23" t="s">
        <v>55</v>
      </c>
      <c r="J6008" s="23" t="s">
        <v>56</v>
      </c>
      <c r="K6008" s="23" t="s">
        <v>24</v>
      </c>
      <c r="L6008" s="23">
        <v>1</v>
      </c>
      <c r="M6008" s="23">
        <v>27.47</v>
      </c>
      <c r="N6008" s="23">
        <v>0</v>
      </c>
      <c r="O6008" s="23">
        <v>5</v>
      </c>
      <c r="P6008" s="23" t="s">
        <v>58</v>
      </c>
      <c r="Q6008" s="23" t="s">
        <v>34</v>
      </c>
      <c r="R6008" s="23">
        <f t="shared" si="465"/>
        <v>1</v>
      </c>
      <c r="S6008" s="23" t="str">
        <f t="shared" si="466"/>
        <v>ORD106007_20250411_CUST02884_MED003</v>
      </c>
      <c r="T6008" s="23">
        <f t="shared" si="467"/>
        <v>1</v>
      </c>
      <c r="U6008" s="6">
        <f t="shared" si="468"/>
        <v>27.47</v>
      </c>
      <c r="V6008" s="6">
        <f>tbl_Raw_Data[[#This Row],[Discount_Pct]]*tbl_Raw_Data[[#This Row],[Gross_Amount]]/100</f>
        <v>0</v>
      </c>
      <c r="W6008" s="6">
        <f>tbl_Raw_Data[[#This Row],[Gross_Amount]]-tbl_Raw_Data[[#This Row],[Discount_Amount]]</f>
        <v>27.47</v>
      </c>
      <c r="X6008" s="6">
        <f>tbl_Raw_Data[[#This Row],[Net_Amount_Before_Tax]]*tbl_Raw_Data[[#This Row],[Tax_Pct]]/100</f>
        <v>1.3734999999999999</v>
      </c>
      <c r="Y6008" s="6">
        <f>tbl_Raw_Data[[#This Row],[Net_Amount_Before_Tax]]+tbl_Raw_Data[[#This Row],[Tax_Amount]]</f>
        <v>28.843499999999999</v>
      </c>
      <c r="Z6008" s="6">
        <f t="shared" si="469"/>
        <v>2</v>
      </c>
    </row>
    <row r="6009" spans="1:26" x14ac:dyDescent="0.3">
      <c r="A6009" s="23" t="s">
        <v>8132</v>
      </c>
      <c r="B6009" s="34">
        <v>45461</v>
      </c>
      <c r="C6009" s="23" t="s">
        <v>2609</v>
      </c>
      <c r="D6009" s="23" t="s">
        <v>92</v>
      </c>
      <c r="E6009" s="23" t="s">
        <v>93</v>
      </c>
      <c r="F6009" s="23">
        <v>560066</v>
      </c>
      <c r="G6009" s="23" t="s">
        <v>229</v>
      </c>
      <c r="H6009" s="23" t="s">
        <v>230</v>
      </c>
      <c r="I6009" s="23" t="s">
        <v>84</v>
      </c>
      <c r="J6009" s="23" t="s">
        <v>140</v>
      </c>
      <c r="K6009" s="23" t="s">
        <v>24</v>
      </c>
      <c r="L6009" s="23">
        <v>2</v>
      </c>
      <c r="M6009" s="23">
        <v>187.5</v>
      </c>
      <c r="N6009" s="23">
        <v>5</v>
      </c>
      <c r="O6009" s="23">
        <v>12</v>
      </c>
      <c r="P6009" s="23" t="s">
        <v>25</v>
      </c>
      <c r="Q6009" s="23" t="s">
        <v>34</v>
      </c>
      <c r="R6009" s="23">
        <f t="shared" si="465"/>
        <v>1</v>
      </c>
      <c r="S6009" s="23" t="str">
        <f t="shared" si="466"/>
        <v>ORD106008_20240618_CUST00517_MED022</v>
      </c>
      <c r="T6009" s="23">
        <f t="shared" si="467"/>
        <v>1</v>
      </c>
      <c r="U6009" s="6">
        <f t="shared" si="468"/>
        <v>375</v>
      </c>
      <c r="V6009" s="6">
        <f>tbl_Raw_Data[[#This Row],[Discount_Pct]]*tbl_Raw_Data[[#This Row],[Gross_Amount]]/100</f>
        <v>18.75</v>
      </c>
      <c r="W6009" s="6">
        <f>tbl_Raw_Data[[#This Row],[Gross_Amount]]-tbl_Raw_Data[[#This Row],[Discount_Amount]]</f>
        <v>356.25</v>
      </c>
      <c r="X6009" s="6">
        <f>tbl_Raw_Data[[#This Row],[Net_Amount_Before_Tax]]*tbl_Raw_Data[[#This Row],[Tax_Pct]]/100</f>
        <v>42.75</v>
      </c>
      <c r="Y6009" s="6">
        <f>tbl_Raw_Data[[#This Row],[Net_Amount_Before_Tax]]+tbl_Raw_Data[[#This Row],[Tax_Amount]]</f>
        <v>399</v>
      </c>
      <c r="Z6009" s="6">
        <f t="shared" si="469"/>
        <v>1</v>
      </c>
    </row>
    <row r="6010" spans="1:26" x14ac:dyDescent="0.3">
      <c r="A6010" s="23" t="s">
        <v>8133</v>
      </c>
      <c r="B6010" s="34">
        <v>45606</v>
      </c>
      <c r="C6010" s="23" t="s">
        <v>178</v>
      </c>
      <c r="D6010" s="23" t="s">
        <v>80</v>
      </c>
      <c r="E6010" s="23" t="s">
        <v>81</v>
      </c>
      <c r="F6010" s="23">
        <v>395003</v>
      </c>
      <c r="G6010" s="23" t="s">
        <v>102</v>
      </c>
      <c r="H6010" s="23" t="s">
        <v>103</v>
      </c>
      <c r="I6010" s="23" t="s">
        <v>104</v>
      </c>
      <c r="J6010" s="23" t="s">
        <v>64</v>
      </c>
      <c r="K6010" s="23" t="s">
        <v>57</v>
      </c>
      <c r="L6010" s="23">
        <v>3</v>
      </c>
      <c r="M6010" s="23">
        <v>86.28</v>
      </c>
      <c r="N6010" s="23">
        <v>15</v>
      </c>
      <c r="O6010" s="23">
        <v>5</v>
      </c>
      <c r="P6010" s="23" t="s">
        <v>33</v>
      </c>
      <c r="Q6010" s="23" t="s">
        <v>34</v>
      </c>
      <c r="R6010" s="23">
        <f t="shared" si="465"/>
        <v>1</v>
      </c>
      <c r="S6010" s="23" t="str">
        <f t="shared" si="466"/>
        <v>ORD106009_20241110_CUST03205_MED029</v>
      </c>
      <c r="T6010" s="23">
        <f t="shared" si="467"/>
        <v>1</v>
      </c>
      <c r="U6010" s="6">
        <f t="shared" si="468"/>
        <v>258.84000000000003</v>
      </c>
      <c r="V6010" s="6">
        <f>tbl_Raw_Data[[#This Row],[Discount_Pct]]*tbl_Raw_Data[[#This Row],[Gross_Amount]]/100</f>
        <v>38.826000000000001</v>
      </c>
      <c r="W6010" s="6">
        <f>tbl_Raw_Data[[#This Row],[Gross_Amount]]-tbl_Raw_Data[[#This Row],[Discount_Amount]]</f>
        <v>220.01400000000004</v>
      </c>
      <c r="X6010" s="6">
        <f>tbl_Raw_Data[[#This Row],[Net_Amount_Before_Tax]]*tbl_Raw_Data[[#This Row],[Tax_Pct]]/100</f>
        <v>11.000700000000002</v>
      </c>
      <c r="Y6010" s="6">
        <f>tbl_Raw_Data[[#This Row],[Net_Amount_Before_Tax]]+tbl_Raw_Data[[#This Row],[Tax_Amount]]</f>
        <v>231.01470000000003</v>
      </c>
      <c r="Z6010" s="6">
        <f t="shared" si="469"/>
        <v>3</v>
      </c>
    </row>
    <row r="6011" spans="1:26" x14ac:dyDescent="0.3">
      <c r="A6011" s="23" t="s">
        <v>8134</v>
      </c>
      <c r="B6011" s="34">
        <v>45674</v>
      </c>
      <c r="C6011" s="23" t="s">
        <v>7312</v>
      </c>
      <c r="D6011" s="23" t="s">
        <v>159</v>
      </c>
      <c r="E6011" s="23" t="s">
        <v>47</v>
      </c>
      <c r="F6011" s="23">
        <v>400093</v>
      </c>
      <c r="G6011" s="23" t="s">
        <v>315</v>
      </c>
      <c r="H6011" s="23" t="s">
        <v>316</v>
      </c>
      <c r="I6011" s="23" t="s">
        <v>50</v>
      </c>
      <c r="J6011" s="23" t="s">
        <v>114</v>
      </c>
      <c r="K6011" s="23" t="s">
        <v>24</v>
      </c>
      <c r="L6011" s="23">
        <v>1</v>
      </c>
      <c r="M6011" s="23">
        <v>108.73</v>
      </c>
      <c r="N6011" s="23">
        <v>10</v>
      </c>
      <c r="O6011" s="23">
        <v>5</v>
      </c>
      <c r="P6011" s="23" t="s">
        <v>65</v>
      </c>
      <c r="Q6011" s="23" t="s">
        <v>34</v>
      </c>
      <c r="R6011" s="23">
        <f t="shared" si="465"/>
        <v>1</v>
      </c>
      <c r="S6011" s="23" t="str">
        <f t="shared" si="466"/>
        <v>ORD106010_20250117_CUST02273_MED012</v>
      </c>
      <c r="T6011" s="23">
        <f t="shared" si="467"/>
        <v>1</v>
      </c>
      <c r="U6011" s="6">
        <f t="shared" si="468"/>
        <v>108.73</v>
      </c>
      <c r="V6011" s="6">
        <f>tbl_Raw_Data[[#This Row],[Discount_Pct]]*tbl_Raw_Data[[#This Row],[Gross_Amount]]/100</f>
        <v>10.872999999999999</v>
      </c>
      <c r="W6011" s="6">
        <f>tbl_Raw_Data[[#This Row],[Gross_Amount]]-tbl_Raw_Data[[#This Row],[Discount_Amount]]</f>
        <v>97.856999999999999</v>
      </c>
      <c r="X6011" s="6">
        <f>tbl_Raw_Data[[#This Row],[Net_Amount_Before_Tax]]*tbl_Raw_Data[[#This Row],[Tax_Pct]]/100</f>
        <v>4.8928499999999993</v>
      </c>
      <c r="Y6011" s="6">
        <f>tbl_Raw_Data[[#This Row],[Net_Amount_Before_Tax]]+tbl_Raw_Data[[#This Row],[Tax_Amount]]</f>
        <v>102.74985</v>
      </c>
      <c r="Z6011" s="6">
        <f t="shared" si="469"/>
        <v>3</v>
      </c>
    </row>
    <row r="6012" spans="1:26" x14ac:dyDescent="0.3">
      <c r="A6012" s="23" t="s">
        <v>8134</v>
      </c>
      <c r="B6012" s="34">
        <v>45813</v>
      </c>
      <c r="C6012" s="23" t="s">
        <v>4163</v>
      </c>
      <c r="D6012" s="23" t="s">
        <v>183</v>
      </c>
      <c r="E6012" s="23" t="s">
        <v>184</v>
      </c>
      <c r="F6012" s="23">
        <v>122009</v>
      </c>
      <c r="G6012" s="23" t="s">
        <v>138</v>
      </c>
      <c r="H6012" s="23" t="s">
        <v>139</v>
      </c>
      <c r="I6012" s="23" t="s">
        <v>50</v>
      </c>
      <c r="J6012" s="23" t="s">
        <v>140</v>
      </c>
      <c r="K6012" s="23" t="s">
        <v>24</v>
      </c>
      <c r="L6012" s="23">
        <v>1</v>
      </c>
      <c r="M6012" s="23">
        <v>141.13999999999999</v>
      </c>
      <c r="N6012" s="23">
        <v>5</v>
      </c>
      <c r="O6012" s="23">
        <v>12</v>
      </c>
      <c r="P6012" s="23" t="s">
        <v>65</v>
      </c>
      <c r="Q6012" s="23" t="s">
        <v>34</v>
      </c>
      <c r="R6012" s="23">
        <f t="shared" si="465"/>
        <v>1</v>
      </c>
      <c r="S6012" s="23" t="str">
        <f t="shared" si="466"/>
        <v>ORD106010_20250605_CUST02480_MED013</v>
      </c>
      <c r="T6012" s="23">
        <f t="shared" si="467"/>
        <v>1</v>
      </c>
      <c r="U6012" s="6">
        <f t="shared" si="468"/>
        <v>141.13999999999999</v>
      </c>
      <c r="V6012" s="6">
        <f>tbl_Raw_Data[[#This Row],[Discount_Pct]]*tbl_Raw_Data[[#This Row],[Gross_Amount]]/100</f>
        <v>7.0569999999999995</v>
      </c>
      <c r="W6012" s="6">
        <f>tbl_Raw_Data[[#This Row],[Gross_Amount]]-tbl_Raw_Data[[#This Row],[Discount_Amount]]</f>
        <v>134.083</v>
      </c>
      <c r="X6012" s="6">
        <f>tbl_Raw_Data[[#This Row],[Net_Amount_Before_Tax]]*tbl_Raw_Data[[#This Row],[Tax_Pct]]/100</f>
        <v>16.089960000000001</v>
      </c>
      <c r="Y6012" s="6">
        <f>tbl_Raw_Data[[#This Row],[Net_Amount_Before_Tax]]+tbl_Raw_Data[[#This Row],[Tax_Amount]]</f>
        <v>150.17295999999999</v>
      </c>
      <c r="Z6012" s="6">
        <f t="shared" si="469"/>
        <v>3</v>
      </c>
    </row>
    <row r="6013" spans="1:26" x14ac:dyDescent="0.3">
      <c r="A6013" s="23" t="s">
        <v>8135</v>
      </c>
      <c r="B6013" s="34">
        <v>45613</v>
      </c>
      <c r="C6013" s="23" t="s">
        <v>6159</v>
      </c>
      <c r="D6013" s="23" t="s">
        <v>100</v>
      </c>
      <c r="E6013" s="23" t="s">
        <v>101</v>
      </c>
      <c r="F6013" s="23">
        <v>201304</v>
      </c>
      <c r="G6013" s="23" t="s">
        <v>82</v>
      </c>
      <c r="H6013" s="23" t="s">
        <v>83</v>
      </c>
      <c r="I6013" s="23" t="s">
        <v>84</v>
      </c>
      <c r="J6013" s="23" t="s">
        <v>85</v>
      </c>
      <c r="K6013" s="23" t="s">
        <v>24</v>
      </c>
      <c r="L6013" s="23">
        <v>4</v>
      </c>
      <c r="M6013" s="23">
        <v>329.68</v>
      </c>
      <c r="N6013" s="23">
        <v>15</v>
      </c>
      <c r="O6013" s="23">
        <v>5</v>
      </c>
      <c r="P6013" s="23" t="s">
        <v>33</v>
      </c>
      <c r="Q6013" s="23" t="s">
        <v>34</v>
      </c>
      <c r="R6013" s="23">
        <f t="shared" si="465"/>
        <v>1</v>
      </c>
      <c r="S6013" s="23" t="str">
        <f t="shared" si="466"/>
        <v>ORD106012_20241117_CUST01548_MED023</v>
      </c>
      <c r="T6013" s="23">
        <f t="shared" si="467"/>
        <v>1</v>
      </c>
      <c r="U6013" s="6">
        <f t="shared" si="468"/>
        <v>1318.72</v>
      </c>
      <c r="V6013" s="6">
        <f>tbl_Raw_Data[[#This Row],[Discount_Pct]]*tbl_Raw_Data[[#This Row],[Gross_Amount]]/100</f>
        <v>197.80799999999999</v>
      </c>
      <c r="W6013" s="6">
        <f>tbl_Raw_Data[[#This Row],[Gross_Amount]]-tbl_Raw_Data[[#This Row],[Discount_Amount]]</f>
        <v>1120.912</v>
      </c>
      <c r="X6013" s="6">
        <f>tbl_Raw_Data[[#This Row],[Net_Amount_Before_Tax]]*tbl_Raw_Data[[#This Row],[Tax_Pct]]/100</f>
        <v>56.045600000000007</v>
      </c>
      <c r="Y6013" s="6">
        <f>tbl_Raw_Data[[#This Row],[Net_Amount_Before_Tax]]+tbl_Raw_Data[[#This Row],[Tax_Amount]]</f>
        <v>1176.9576</v>
      </c>
      <c r="Z6013" s="6">
        <f t="shared" si="469"/>
        <v>3</v>
      </c>
    </row>
    <row r="6014" spans="1:26" x14ac:dyDescent="0.3">
      <c r="A6014" s="23" t="s">
        <v>8136</v>
      </c>
      <c r="B6014" s="34">
        <v>45590</v>
      </c>
      <c r="C6014" s="23" t="s">
        <v>536</v>
      </c>
      <c r="D6014" s="23" t="s">
        <v>19</v>
      </c>
      <c r="E6014" s="23" t="s">
        <v>19</v>
      </c>
      <c r="F6014" s="23">
        <v>110029</v>
      </c>
      <c r="G6014" s="23" t="s">
        <v>68</v>
      </c>
      <c r="H6014" s="23" t="s">
        <v>69</v>
      </c>
      <c r="I6014" s="23" t="s">
        <v>55</v>
      </c>
      <c r="J6014" s="23" t="s">
        <v>56</v>
      </c>
      <c r="K6014" s="23" t="s">
        <v>24</v>
      </c>
      <c r="L6014" s="23">
        <v>3</v>
      </c>
      <c r="M6014" s="23">
        <v>27.12</v>
      </c>
      <c r="N6014" s="23">
        <v>0</v>
      </c>
      <c r="O6014" s="23">
        <v>5</v>
      </c>
      <c r="P6014" s="23" t="s">
        <v>25</v>
      </c>
      <c r="Q6014" s="23" t="s">
        <v>34</v>
      </c>
      <c r="R6014" s="23">
        <f t="shared" si="465"/>
        <v>1</v>
      </c>
      <c r="S6014" s="23" t="str">
        <f t="shared" si="466"/>
        <v>ORD106013_20241025_CUST00071_MED003</v>
      </c>
      <c r="T6014" s="23">
        <f t="shared" si="467"/>
        <v>1</v>
      </c>
      <c r="U6014" s="6">
        <f t="shared" si="468"/>
        <v>81.36</v>
      </c>
      <c r="V6014" s="6">
        <f>tbl_Raw_Data[[#This Row],[Discount_Pct]]*tbl_Raw_Data[[#This Row],[Gross_Amount]]/100</f>
        <v>0</v>
      </c>
      <c r="W6014" s="6">
        <f>tbl_Raw_Data[[#This Row],[Gross_Amount]]-tbl_Raw_Data[[#This Row],[Discount_Amount]]</f>
        <v>81.36</v>
      </c>
      <c r="X6014" s="6">
        <f>tbl_Raw_Data[[#This Row],[Net_Amount_Before_Tax]]*tbl_Raw_Data[[#This Row],[Tax_Pct]]/100</f>
        <v>4.0680000000000005</v>
      </c>
      <c r="Y6014" s="6">
        <f>tbl_Raw_Data[[#This Row],[Net_Amount_Before_Tax]]+tbl_Raw_Data[[#This Row],[Tax_Amount]]</f>
        <v>85.427999999999997</v>
      </c>
      <c r="Z6014" s="6">
        <f t="shared" si="469"/>
        <v>5</v>
      </c>
    </row>
    <row r="6015" spans="1:26" x14ac:dyDescent="0.3">
      <c r="A6015" s="23" t="s">
        <v>8137</v>
      </c>
      <c r="B6015" s="34">
        <v>45786</v>
      </c>
      <c r="C6015" s="23" t="s">
        <v>3666</v>
      </c>
      <c r="D6015" s="23" t="s">
        <v>92</v>
      </c>
      <c r="E6015" s="23" t="s">
        <v>93</v>
      </c>
      <c r="F6015" s="23">
        <v>560001</v>
      </c>
      <c r="G6015" s="23" t="s">
        <v>233</v>
      </c>
      <c r="H6015" s="23" t="s">
        <v>234</v>
      </c>
      <c r="I6015" s="23" t="s">
        <v>104</v>
      </c>
      <c r="J6015" s="23" t="s">
        <v>42</v>
      </c>
      <c r="K6015" s="23" t="s">
        <v>24</v>
      </c>
      <c r="L6015" s="23">
        <v>2</v>
      </c>
      <c r="M6015" s="23">
        <v>142.94999999999999</v>
      </c>
      <c r="N6015" s="23">
        <v>0</v>
      </c>
      <c r="O6015" s="23">
        <v>5</v>
      </c>
      <c r="P6015" s="23" t="s">
        <v>33</v>
      </c>
      <c r="Q6015" s="23" t="s">
        <v>34</v>
      </c>
      <c r="R6015" s="23">
        <f t="shared" si="465"/>
        <v>1</v>
      </c>
      <c r="S6015" s="23" t="str">
        <f t="shared" si="466"/>
        <v>ORD106014_20250509_CUST01764_MED019</v>
      </c>
      <c r="T6015" s="23">
        <f t="shared" si="467"/>
        <v>1</v>
      </c>
      <c r="U6015" s="6">
        <f t="shared" si="468"/>
        <v>285.89999999999998</v>
      </c>
      <c r="V6015" s="6">
        <f>tbl_Raw_Data[[#This Row],[Discount_Pct]]*tbl_Raw_Data[[#This Row],[Gross_Amount]]/100</f>
        <v>0</v>
      </c>
      <c r="W6015" s="6">
        <f>tbl_Raw_Data[[#This Row],[Gross_Amount]]-tbl_Raw_Data[[#This Row],[Discount_Amount]]</f>
        <v>285.89999999999998</v>
      </c>
      <c r="X6015" s="6">
        <f>tbl_Raw_Data[[#This Row],[Net_Amount_Before_Tax]]*tbl_Raw_Data[[#This Row],[Tax_Pct]]/100</f>
        <v>14.295</v>
      </c>
      <c r="Y6015" s="6">
        <f>tbl_Raw_Data[[#This Row],[Net_Amount_Before_Tax]]+tbl_Raw_Data[[#This Row],[Tax_Amount]]</f>
        <v>300.19499999999999</v>
      </c>
      <c r="Z6015" s="6">
        <f t="shared" si="469"/>
        <v>3</v>
      </c>
    </row>
    <row r="6016" spans="1:26" x14ac:dyDescent="0.3">
      <c r="A6016" s="23" t="s">
        <v>8138</v>
      </c>
      <c r="B6016" s="34">
        <v>45335</v>
      </c>
      <c r="C6016" s="23" t="s">
        <v>8139</v>
      </c>
      <c r="D6016" s="23" t="s">
        <v>87</v>
      </c>
      <c r="E6016" s="23" t="s">
        <v>88</v>
      </c>
      <c r="F6016" s="23">
        <v>600040</v>
      </c>
      <c r="G6016" s="23" t="s">
        <v>74</v>
      </c>
      <c r="H6016" s="23" t="s">
        <v>75</v>
      </c>
      <c r="I6016" s="23" t="s">
        <v>76</v>
      </c>
      <c r="J6016" s="23" t="s">
        <v>77</v>
      </c>
      <c r="K6016" s="23" t="s">
        <v>57</v>
      </c>
      <c r="L6016" s="23">
        <v>1</v>
      </c>
      <c r="M6016" s="23">
        <v>57.7</v>
      </c>
      <c r="N6016" s="23">
        <v>5</v>
      </c>
      <c r="O6016" s="23">
        <v>5</v>
      </c>
      <c r="P6016" s="23" t="s">
        <v>25</v>
      </c>
      <c r="Q6016" s="23" t="s">
        <v>44</v>
      </c>
      <c r="R6016" s="23">
        <f t="shared" si="465"/>
        <v>1</v>
      </c>
      <c r="S6016" s="23" t="str">
        <f t="shared" si="466"/>
        <v>ORD106015_20240213_CUST02426_MED008</v>
      </c>
      <c r="T6016" s="23">
        <f t="shared" si="467"/>
        <v>1</v>
      </c>
      <c r="U6016" s="6">
        <f t="shared" si="468"/>
        <v>57.7</v>
      </c>
      <c r="V6016" s="6">
        <f>tbl_Raw_Data[[#This Row],[Discount_Pct]]*tbl_Raw_Data[[#This Row],[Gross_Amount]]/100</f>
        <v>2.8849999999999998</v>
      </c>
      <c r="W6016" s="6">
        <f>tbl_Raw_Data[[#This Row],[Gross_Amount]]-tbl_Raw_Data[[#This Row],[Discount_Amount]]</f>
        <v>54.815000000000005</v>
      </c>
      <c r="X6016" s="6">
        <f>tbl_Raw_Data[[#This Row],[Net_Amount_Before_Tax]]*tbl_Raw_Data[[#This Row],[Tax_Pct]]/100</f>
        <v>2.7407500000000002</v>
      </c>
      <c r="Y6016" s="6">
        <f>tbl_Raw_Data[[#This Row],[Net_Amount_Before_Tax]]+tbl_Raw_Data[[#This Row],[Tax_Amount]]</f>
        <v>57.555750000000003</v>
      </c>
      <c r="Z6016" s="6">
        <f t="shared" si="469"/>
        <v>0</v>
      </c>
    </row>
    <row r="6017" spans="1:26" x14ac:dyDescent="0.3">
      <c r="A6017" s="23" t="s">
        <v>8140</v>
      </c>
      <c r="B6017" s="34">
        <v>45816</v>
      </c>
      <c r="C6017" s="23" t="s">
        <v>4768</v>
      </c>
      <c r="D6017" s="23" t="s">
        <v>28</v>
      </c>
      <c r="E6017" s="23" t="s">
        <v>29</v>
      </c>
      <c r="F6017" s="23">
        <v>500032</v>
      </c>
      <c r="G6017" s="23" t="s">
        <v>119</v>
      </c>
      <c r="H6017" s="23" t="s">
        <v>120</v>
      </c>
      <c r="I6017" s="23" t="s">
        <v>32</v>
      </c>
      <c r="J6017" s="23" t="s">
        <v>64</v>
      </c>
      <c r="K6017" s="23" t="s">
        <v>57</v>
      </c>
      <c r="L6017" s="23">
        <v>1</v>
      </c>
      <c r="M6017" s="23">
        <v>75.12</v>
      </c>
      <c r="N6017" s="23">
        <v>15</v>
      </c>
      <c r="O6017" s="23">
        <v>5</v>
      </c>
      <c r="P6017" s="23" t="s">
        <v>25</v>
      </c>
      <c r="Q6017" s="23" t="s">
        <v>90</v>
      </c>
      <c r="R6017" s="23">
        <f t="shared" si="465"/>
        <v>1</v>
      </c>
      <c r="S6017" s="23" t="str">
        <f t="shared" si="466"/>
        <v>ORD106016_20250608_CUST01945_MED010</v>
      </c>
      <c r="T6017" s="23">
        <f t="shared" si="467"/>
        <v>1</v>
      </c>
      <c r="U6017" s="6">
        <f t="shared" si="468"/>
        <v>75.12</v>
      </c>
      <c r="V6017" s="6">
        <f>tbl_Raw_Data[[#This Row],[Discount_Pct]]*tbl_Raw_Data[[#This Row],[Gross_Amount]]/100</f>
        <v>11.268000000000002</v>
      </c>
      <c r="W6017" s="6">
        <f>tbl_Raw_Data[[#This Row],[Gross_Amount]]-tbl_Raw_Data[[#This Row],[Discount_Amount]]</f>
        <v>63.852000000000004</v>
      </c>
      <c r="X6017" s="6">
        <f>tbl_Raw_Data[[#This Row],[Net_Amount_Before_Tax]]*tbl_Raw_Data[[#This Row],[Tax_Pct]]/100</f>
        <v>3.1926000000000001</v>
      </c>
      <c r="Y6017" s="6">
        <f>tbl_Raw_Data[[#This Row],[Net_Amount_Before_Tax]]+tbl_Raw_Data[[#This Row],[Tax_Amount]]</f>
        <v>67.044600000000003</v>
      </c>
      <c r="Z6017" s="6">
        <f t="shared" si="469"/>
        <v>2</v>
      </c>
    </row>
    <row r="6018" spans="1:26" x14ac:dyDescent="0.3">
      <c r="A6018" s="23" t="s">
        <v>8141</v>
      </c>
      <c r="B6018" s="34">
        <v>45796</v>
      </c>
      <c r="C6018" s="23" t="s">
        <v>7901</v>
      </c>
      <c r="D6018" s="23" t="s">
        <v>52</v>
      </c>
      <c r="E6018" s="23" t="s">
        <v>52</v>
      </c>
      <c r="F6018" s="23">
        <v>160036</v>
      </c>
      <c r="G6018" s="23" t="s">
        <v>132</v>
      </c>
      <c r="H6018" s="23" t="s">
        <v>133</v>
      </c>
      <c r="I6018" s="23" t="s">
        <v>134</v>
      </c>
      <c r="J6018" s="23" t="s">
        <v>135</v>
      </c>
      <c r="K6018" s="23" t="s">
        <v>57</v>
      </c>
      <c r="L6018" s="23">
        <v>1</v>
      </c>
      <c r="M6018" s="23">
        <v>67.39</v>
      </c>
      <c r="N6018" s="23">
        <v>5</v>
      </c>
      <c r="O6018" s="23">
        <v>5</v>
      </c>
      <c r="P6018" s="23" t="s">
        <v>33</v>
      </c>
      <c r="Q6018" s="23" t="s">
        <v>44</v>
      </c>
      <c r="R6018" s="23">
        <f t="shared" ref="R6018:R6081" si="470">COUNTIFS($A$2:$A$8001,A6018,$B$2:$B$8001,B6018,$C$2:$C$8001,C6018,$G$2:$G$8001,G6018)</f>
        <v>1</v>
      </c>
      <c r="S6018" s="23" t="str">
        <f t="shared" ref="S6018:S6081" si="471">A6018&amp;"_"&amp;TEXT(B6018,"yyyymmdd")&amp;"_"&amp;C6018&amp;"_"&amp;G6018</f>
        <v>ORD106017_20250519_CUST00408_MED007</v>
      </c>
      <c r="T6018" s="23">
        <f t="shared" ref="T6018:T6081" si="472">COUNTIF($S$2:$S$8001,S6018)</f>
        <v>1</v>
      </c>
      <c r="U6018" s="6">
        <f t="shared" ref="U6018:U6081" si="473">L6018*M6018</f>
        <v>67.39</v>
      </c>
      <c r="V6018" s="6">
        <f>tbl_Raw_Data[[#This Row],[Discount_Pct]]*tbl_Raw_Data[[#This Row],[Gross_Amount]]/100</f>
        <v>3.3694999999999999</v>
      </c>
      <c r="W6018" s="6">
        <f>tbl_Raw_Data[[#This Row],[Gross_Amount]]-tbl_Raw_Data[[#This Row],[Discount_Amount]]</f>
        <v>64.020499999999998</v>
      </c>
      <c r="X6018" s="6">
        <f>tbl_Raw_Data[[#This Row],[Net_Amount_Before_Tax]]*tbl_Raw_Data[[#This Row],[Tax_Pct]]/100</f>
        <v>3.2010249999999996</v>
      </c>
      <c r="Y6018" s="6">
        <f>tbl_Raw_Data[[#This Row],[Net_Amount_Before_Tax]]+tbl_Raw_Data[[#This Row],[Tax_Amount]]</f>
        <v>67.221525</v>
      </c>
      <c r="Z6018" s="6">
        <f t="shared" ref="Z6018:Z6081" si="474">COUNTIFS($C$2:$C$8001,C6018,$Q$2:$Q$8001,"Delivered")</f>
        <v>2</v>
      </c>
    </row>
    <row r="6019" spans="1:26" x14ac:dyDescent="0.3">
      <c r="A6019" s="23" t="s">
        <v>8142</v>
      </c>
      <c r="B6019" s="34">
        <v>45991</v>
      </c>
      <c r="C6019" s="23" t="s">
        <v>3607</v>
      </c>
      <c r="D6019" s="23" t="s">
        <v>80</v>
      </c>
      <c r="E6019" s="23" t="s">
        <v>81</v>
      </c>
      <c r="F6019" s="23">
        <v>395007</v>
      </c>
      <c r="G6019" s="23" t="s">
        <v>283</v>
      </c>
      <c r="H6019" s="23" t="s">
        <v>284</v>
      </c>
      <c r="I6019" s="23" t="s">
        <v>104</v>
      </c>
      <c r="J6019" s="23" t="s">
        <v>42</v>
      </c>
      <c r="K6019" s="23" t="s">
        <v>57</v>
      </c>
      <c r="L6019" s="23">
        <v>1</v>
      </c>
      <c r="M6019" s="23">
        <v>291.85000000000002</v>
      </c>
      <c r="N6019" s="23">
        <v>15</v>
      </c>
      <c r="O6019" s="23">
        <v>5</v>
      </c>
      <c r="P6019" s="23" t="s">
        <v>58</v>
      </c>
      <c r="Q6019" s="23" t="s">
        <v>44</v>
      </c>
      <c r="R6019" s="23">
        <f t="shared" si="470"/>
        <v>1</v>
      </c>
      <c r="S6019" s="23" t="str">
        <f t="shared" si="471"/>
        <v>ORD106018_20251130_CUST01489_MED030</v>
      </c>
      <c r="T6019" s="23">
        <f t="shared" si="472"/>
        <v>1</v>
      </c>
      <c r="U6019" s="6">
        <f t="shared" si="473"/>
        <v>291.85000000000002</v>
      </c>
      <c r="V6019" s="6">
        <f>tbl_Raw_Data[[#This Row],[Discount_Pct]]*tbl_Raw_Data[[#This Row],[Gross_Amount]]/100</f>
        <v>43.777500000000003</v>
      </c>
      <c r="W6019" s="6">
        <f>tbl_Raw_Data[[#This Row],[Gross_Amount]]-tbl_Raw_Data[[#This Row],[Discount_Amount]]</f>
        <v>248.07250000000002</v>
      </c>
      <c r="X6019" s="6">
        <f>tbl_Raw_Data[[#This Row],[Net_Amount_Before_Tax]]*tbl_Raw_Data[[#This Row],[Tax_Pct]]/100</f>
        <v>12.403625000000002</v>
      </c>
      <c r="Y6019" s="6">
        <f>tbl_Raw_Data[[#This Row],[Net_Amount_Before_Tax]]+tbl_Raw_Data[[#This Row],[Tax_Amount]]</f>
        <v>260.47612500000002</v>
      </c>
      <c r="Z6019" s="6">
        <f t="shared" si="474"/>
        <v>4</v>
      </c>
    </row>
    <row r="6020" spans="1:26" x14ac:dyDescent="0.3">
      <c r="A6020" s="23" t="s">
        <v>8142</v>
      </c>
      <c r="B6020" s="34">
        <v>45568</v>
      </c>
      <c r="C6020" s="23" t="s">
        <v>5259</v>
      </c>
      <c r="D6020" s="23" t="s">
        <v>87</v>
      </c>
      <c r="E6020" s="23" t="s">
        <v>88</v>
      </c>
      <c r="F6020" s="23">
        <v>600018</v>
      </c>
      <c r="G6020" s="23" t="s">
        <v>74</v>
      </c>
      <c r="H6020" s="23" t="s">
        <v>75</v>
      </c>
      <c r="I6020" s="23" t="s">
        <v>76</v>
      </c>
      <c r="J6020" s="23" t="s">
        <v>77</v>
      </c>
      <c r="K6020" s="23" t="s">
        <v>57</v>
      </c>
      <c r="L6020" s="23">
        <v>2</v>
      </c>
      <c r="M6020" s="23">
        <v>55.46</v>
      </c>
      <c r="N6020" s="23">
        <v>0</v>
      </c>
      <c r="O6020" s="23">
        <v>12</v>
      </c>
      <c r="P6020" s="23" t="s">
        <v>65</v>
      </c>
      <c r="Q6020" s="23" t="s">
        <v>34</v>
      </c>
      <c r="R6020" s="23">
        <f t="shared" si="470"/>
        <v>1</v>
      </c>
      <c r="S6020" s="23" t="str">
        <f t="shared" si="471"/>
        <v>ORD106018_20241003_CUST00432_MED008</v>
      </c>
      <c r="T6020" s="23">
        <f t="shared" si="472"/>
        <v>1</v>
      </c>
      <c r="U6020" s="6">
        <f t="shared" si="473"/>
        <v>110.92</v>
      </c>
      <c r="V6020" s="6">
        <f>tbl_Raw_Data[[#This Row],[Discount_Pct]]*tbl_Raw_Data[[#This Row],[Gross_Amount]]/100</f>
        <v>0</v>
      </c>
      <c r="W6020" s="6">
        <f>tbl_Raw_Data[[#This Row],[Gross_Amount]]-tbl_Raw_Data[[#This Row],[Discount_Amount]]</f>
        <v>110.92</v>
      </c>
      <c r="X6020" s="6">
        <f>tbl_Raw_Data[[#This Row],[Net_Amount_Before_Tax]]*tbl_Raw_Data[[#This Row],[Tax_Pct]]/100</f>
        <v>13.3104</v>
      </c>
      <c r="Y6020" s="6">
        <f>tbl_Raw_Data[[#This Row],[Net_Amount_Before_Tax]]+tbl_Raw_Data[[#This Row],[Tax_Amount]]</f>
        <v>124.2304</v>
      </c>
      <c r="Z6020" s="6">
        <f t="shared" si="474"/>
        <v>1</v>
      </c>
    </row>
    <row r="6021" spans="1:26" x14ac:dyDescent="0.3">
      <c r="A6021" s="23" t="s">
        <v>8142</v>
      </c>
      <c r="B6021" s="34">
        <v>45845</v>
      </c>
      <c r="C6021" s="23" t="s">
        <v>4662</v>
      </c>
      <c r="D6021" s="23" t="s">
        <v>87</v>
      </c>
      <c r="E6021" s="23" t="s">
        <v>88</v>
      </c>
      <c r="F6021" s="23">
        <v>600001</v>
      </c>
      <c r="G6021" s="23" t="s">
        <v>124</v>
      </c>
      <c r="H6021" s="23" t="s">
        <v>125</v>
      </c>
      <c r="I6021" s="23" t="s">
        <v>104</v>
      </c>
      <c r="J6021" s="23" t="s">
        <v>114</v>
      </c>
      <c r="K6021" s="23" t="s">
        <v>24</v>
      </c>
      <c r="L6021" s="23">
        <v>3</v>
      </c>
      <c r="M6021" s="23">
        <v>123.89</v>
      </c>
      <c r="N6021" s="23">
        <v>5</v>
      </c>
      <c r="O6021" s="23">
        <v>5</v>
      </c>
      <c r="P6021" s="23" t="s">
        <v>65</v>
      </c>
      <c r="Q6021" s="23" t="s">
        <v>34</v>
      </c>
      <c r="R6021" s="23">
        <f t="shared" si="470"/>
        <v>1</v>
      </c>
      <c r="S6021" s="23" t="str">
        <f t="shared" si="471"/>
        <v>ORD106018_20250707_CUST02100_MED018</v>
      </c>
      <c r="T6021" s="23">
        <f t="shared" si="472"/>
        <v>1</v>
      </c>
      <c r="U6021" s="6">
        <f t="shared" si="473"/>
        <v>371.67</v>
      </c>
      <c r="V6021" s="6">
        <f>tbl_Raw_Data[[#This Row],[Discount_Pct]]*tbl_Raw_Data[[#This Row],[Gross_Amount]]/100</f>
        <v>18.583500000000001</v>
      </c>
      <c r="W6021" s="6">
        <f>tbl_Raw_Data[[#This Row],[Gross_Amount]]-tbl_Raw_Data[[#This Row],[Discount_Amount]]</f>
        <v>353.0865</v>
      </c>
      <c r="X6021" s="6">
        <f>tbl_Raw_Data[[#This Row],[Net_Amount_Before_Tax]]*tbl_Raw_Data[[#This Row],[Tax_Pct]]/100</f>
        <v>17.654325</v>
      </c>
      <c r="Y6021" s="6">
        <f>tbl_Raw_Data[[#This Row],[Net_Amount_Before_Tax]]+tbl_Raw_Data[[#This Row],[Tax_Amount]]</f>
        <v>370.74082499999997</v>
      </c>
      <c r="Z6021" s="6">
        <f t="shared" si="474"/>
        <v>2</v>
      </c>
    </row>
    <row r="6022" spans="1:26" x14ac:dyDescent="0.3">
      <c r="A6022" s="23" t="s">
        <v>8143</v>
      </c>
      <c r="B6022" s="34">
        <v>45663</v>
      </c>
      <c r="C6022" s="23" t="s">
        <v>6181</v>
      </c>
      <c r="D6022" s="23" t="s">
        <v>183</v>
      </c>
      <c r="E6022" s="23" t="s">
        <v>184</v>
      </c>
      <c r="F6022" s="23">
        <v>122002</v>
      </c>
      <c r="G6022" s="23" t="s">
        <v>102</v>
      </c>
      <c r="H6022" s="23" t="s">
        <v>103</v>
      </c>
      <c r="I6022" s="23" t="s">
        <v>104</v>
      </c>
      <c r="J6022" s="23" t="s">
        <v>64</v>
      </c>
      <c r="K6022" s="23" t="s">
        <v>57</v>
      </c>
      <c r="L6022" s="23">
        <v>2</v>
      </c>
      <c r="M6022" s="23">
        <v>101.26</v>
      </c>
      <c r="N6022" s="23">
        <v>10</v>
      </c>
      <c r="O6022" s="23">
        <v>12</v>
      </c>
      <c r="P6022" s="23" t="s">
        <v>43</v>
      </c>
      <c r="Q6022" s="23" t="s">
        <v>90</v>
      </c>
      <c r="R6022" s="23">
        <f t="shared" si="470"/>
        <v>1</v>
      </c>
      <c r="S6022" s="23" t="str">
        <f t="shared" si="471"/>
        <v>ORD106021_20250106_CUST03058_MED029</v>
      </c>
      <c r="T6022" s="23">
        <f t="shared" si="472"/>
        <v>1</v>
      </c>
      <c r="U6022" s="6">
        <f t="shared" si="473"/>
        <v>202.52</v>
      </c>
      <c r="V6022" s="6">
        <f>tbl_Raw_Data[[#This Row],[Discount_Pct]]*tbl_Raw_Data[[#This Row],[Gross_Amount]]/100</f>
        <v>20.251999999999999</v>
      </c>
      <c r="W6022" s="6">
        <f>tbl_Raw_Data[[#This Row],[Gross_Amount]]-tbl_Raw_Data[[#This Row],[Discount_Amount]]</f>
        <v>182.268</v>
      </c>
      <c r="X6022" s="6">
        <f>tbl_Raw_Data[[#This Row],[Net_Amount_Before_Tax]]*tbl_Raw_Data[[#This Row],[Tax_Pct]]/100</f>
        <v>21.872159999999997</v>
      </c>
      <c r="Y6022" s="6">
        <f>tbl_Raw_Data[[#This Row],[Net_Amount_Before_Tax]]+tbl_Raw_Data[[#This Row],[Tax_Amount]]</f>
        <v>204.14016000000001</v>
      </c>
      <c r="Z6022" s="6">
        <f t="shared" si="474"/>
        <v>2</v>
      </c>
    </row>
    <row r="6023" spans="1:26" x14ac:dyDescent="0.3">
      <c r="A6023" s="23" t="s">
        <v>8144</v>
      </c>
      <c r="B6023" s="34">
        <v>45789</v>
      </c>
      <c r="C6023" s="23" t="s">
        <v>654</v>
      </c>
      <c r="D6023" s="23" t="s">
        <v>52</v>
      </c>
      <c r="E6023" s="23" t="s">
        <v>52</v>
      </c>
      <c r="F6023" s="23">
        <v>160036</v>
      </c>
      <c r="G6023" s="23" t="s">
        <v>192</v>
      </c>
      <c r="H6023" s="23" t="s">
        <v>193</v>
      </c>
      <c r="I6023" s="23" t="s">
        <v>41</v>
      </c>
      <c r="J6023" s="23" t="s">
        <v>194</v>
      </c>
      <c r="K6023" s="23" t="s">
        <v>24</v>
      </c>
      <c r="L6023" s="23">
        <v>1</v>
      </c>
      <c r="M6023" s="23">
        <v>36.42</v>
      </c>
      <c r="N6023" s="23">
        <v>15</v>
      </c>
      <c r="O6023" s="23">
        <v>12</v>
      </c>
      <c r="P6023" s="23" t="s">
        <v>25</v>
      </c>
      <c r="Q6023" s="23" t="s">
        <v>26</v>
      </c>
      <c r="R6023" s="23">
        <f t="shared" si="470"/>
        <v>1</v>
      </c>
      <c r="S6023" s="23" t="str">
        <f t="shared" si="471"/>
        <v>ORD106022_20250512_CUST02351_MED002</v>
      </c>
      <c r="T6023" s="23">
        <f t="shared" si="472"/>
        <v>1</v>
      </c>
      <c r="U6023" s="6">
        <f t="shared" si="473"/>
        <v>36.42</v>
      </c>
      <c r="V6023" s="6">
        <f>tbl_Raw_Data[[#This Row],[Discount_Pct]]*tbl_Raw_Data[[#This Row],[Gross_Amount]]/100</f>
        <v>5.463000000000001</v>
      </c>
      <c r="W6023" s="6">
        <f>tbl_Raw_Data[[#This Row],[Gross_Amount]]-tbl_Raw_Data[[#This Row],[Discount_Amount]]</f>
        <v>30.957000000000001</v>
      </c>
      <c r="X6023" s="6">
        <f>tbl_Raw_Data[[#This Row],[Net_Amount_Before_Tax]]*tbl_Raw_Data[[#This Row],[Tax_Pct]]/100</f>
        <v>3.7148400000000006</v>
      </c>
      <c r="Y6023" s="6">
        <f>tbl_Raw_Data[[#This Row],[Net_Amount_Before_Tax]]+tbl_Raw_Data[[#This Row],[Tax_Amount]]</f>
        <v>34.671840000000003</v>
      </c>
      <c r="Z6023" s="6">
        <f t="shared" si="474"/>
        <v>4</v>
      </c>
    </row>
    <row r="6024" spans="1:26" x14ac:dyDescent="0.3">
      <c r="A6024" s="23" t="s">
        <v>8145</v>
      </c>
      <c r="B6024" s="34">
        <v>45639</v>
      </c>
      <c r="C6024" s="23" t="s">
        <v>8020</v>
      </c>
      <c r="D6024" s="23" t="s">
        <v>87</v>
      </c>
      <c r="E6024" s="23" t="s">
        <v>88</v>
      </c>
      <c r="F6024" s="23">
        <v>600018</v>
      </c>
      <c r="G6024" s="23" t="s">
        <v>196</v>
      </c>
      <c r="H6024" s="23" t="s">
        <v>197</v>
      </c>
      <c r="I6024" s="23" t="s">
        <v>32</v>
      </c>
      <c r="J6024" s="23" t="s">
        <v>42</v>
      </c>
      <c r="K6024" s="23" t="s">
        <v>24</v>
      </c>
      <c r="L6024" s="23">
        <v>1</v>
      </c>
      <c r="M6024" s="23">
        <v>22.05</v>
      </c>
      <c r="N6024" s="23">
        <v>5</v>
      </c>
      <c r="O6024" s="23">
        <v>18</v>
      </c>
      <c r="P6024" s="23" t="s">
        <v>89</v>
      </c>
      <c r="Q6024" s="23" t="s">
        <v>26</v>
      </c>
      <c r="R6024" s="23">
        <f t="shared" si="470"/>
        <v>1</v>
      </c>
      <c r="S6024" s="23" t="str">
        <f t="shared" si="471"/>
        <v>ORD106023_20241213_CUST02133_MED011</v>
      </c>
      <c r="T6024" s="23">
        <f t="shared" si="472"/>
        <v>1</v>
      </c>
      <c r="U6024" s="6">
        <f t="shared" si="473"/>
        <v>22.05</v>
      </c>
      <c r="V6024" s="6">
        <f>tbl_Raw_Data[[#This Row],[Discount_Pct]]*tbl_Raw_Data[[#This Row],[Gross_Amount]]/100</f>
        <v>1.1025</v>
      </c>
      <c r="W6024" s="6">
        <f>tbl_Raw_Data[[#This Row],[Gross_Amount]]-tbl_Raw_Data[[#This Row],[Discount_Amount]]</f>
        <v>20.947500000000002</v>
      </c>
      <c r="X6024" s="6">
        <f>tbl_Raw_Data[[#This Row],[Net_Amount_Before_Tax]]*tbl_Raw_Data[[#This Row],[Tax_Pct]]/100</f>
        <v>3.7705500000000001</v>
      </c>
      <c r="Y6024" s="6">
        <f>tbl_Raw_Data[[#This Row],[Net_Amount_Before_Tax]]+tbl_Raw_Data[[#This Row],[Tax_Amount]]</f>
        <v>24.718050000000002</v>
      </c>
      <c r="Z6024" s="6">
        <f t="shared" si="474"/>
        <v>1</v>
      </c>
    </row>
    <row r="6025" spans="1:26" x14ac:dyDescent="0.3">
      <c r="A6025" s="23" t="s">
        <v>8146</v>
      </c>
      <c r="B6025" s="34">
        <v>45786</v>
      </c>
      <c r="C6025" s="23" t="s">
        <v>3943</v>
      </c>
      <c r="D6025" s="23" t="s">
        <v>37</v>
      </c>
      <c r="E6025" s="23" t="s">
        <v>38</v>
      </c>
      <c r="F6025" s="23">
        <v>452020</v>
      </c>
      <c r="G6025" s="23" t="s">
        <v>48</v>
      </c>
      <c r="H6025" s="23" t="s">
        <v>49</v>
      </c>
      <c r="I6025" s="23" t="s">
        <v>50</v>
      </c>
      <c r="J6025" s="23" t="s">
        <v>23</v>
      </c>
      <c r="K6025" s="23" t="s">
        <v>24</v>
      </c>
      <c r="L6025" s="23">
        <v>4</v>
      </c>
      <c r="M6025" s="23">
        <v>110.88</v>
      </c>
      <c r="N6025" s="23">
        <v>10</v>
      </c>
      <c r="O6025" s="23">
        <v>5</v>
      </c>
      <c r="P6025" s="23" t="s">
        <v>89</v>
      </c>
      <c r="Q6025" s="23" t="s">
        <v>44</v>
      </c>
      <c r="R6025" s="23">
        <f t="shared" si="470"/>
        <v>1</v>
      </c>
      <c r="S6025" s="23" t="str">
        <f t="shared" si="471"/>
        <v>ORD106024_20250509_CUST00189_MED028</v>
      </c>
      <c r="T6025" s="23">
        <f t="shared" si="472"/>
        <v>1</v>
      </c>
      <c r="U6025" s="6">
        <f t="shared" si="473"/>
        <v>443.52</v>
      </c>
      <c r="V6025" s="6">
        <f>tbl_Raw_Data[[#This Row],[Discount_Pct]]*tbl_Raw_Data[[#This Row],[Gross_Amount]]/100</f>
        <v>44.351999999999997</v>
      </c>
      <c r="W6025" s="6">
        <f>tbl_Raw_Data[[#This Row],[Gross_Amount]]-tbl_Raw_Data[[#This Row],[Discount_Amount]]</f>
        <v>399.16800000000001</v>
      </c>
      <c r="X6025" s="6">
        <f>tbl_Raw_Data[[#This Row],[Net_Amount_Before_Tax]]*tbl_Raw_Data[[#This Row],[Tax_Pct]]/100</f>
        <v>19.958400000000001</v>
      </c>
      <c r="Y6025" s="6">
        <f>tbl_Raw_Data[[#This Row],[Net_Amount_Before_Tax]]+tbl_Raw_Data[[#This Row],[Tax_Amount]]</f>
        <v>419.12639999999999</v>
      </c>
      <c r="Z6025" s="6">
        <f t="shared" si="474"/>
        <v>4</v>
      </c>
    </row>
    <row r="6026" spans="1:26" x14ac:dyDescent="0.3">
      <c r="A6026" s="23" t="s">
        <v>8147</v>
      </c>
      <c r="B6026" s="34">
        <v>45697</v>
      </c>
      <c r="C6026" s="23" t="s">
        <v>4915</v>
      </c>
      <c r="D6026" s="23" t="s">
        <v>28</v>
      </c>
      <c r="E6026" s="23" t="s">
        <v>29</v>
      </c>
      <c r="F6026" s="23">
        <v>500081</v>
      </c>
      <c r="G6026" s="23" t="s">
        <v>283</v>
      </c>
      <c r="H6026" s="23" t="s">
        <v>284</v>
      </c>
      <c r="I6026" s="23" t="s">
        <v>104</v>
      </c>
      <c r="J6026" s="23" t="s">
        <v>42</v>
      </c>
      <c r="K6026" s="23" t="s">
        <v>57</v>
      </c>
      <c r="L6026" s="23">
        <v>1</v>
      </c>
      <c r="M6026" s="23">
        <v>278.14999999999998</v>
      </c>
      <c r="N6026" s="23">
        <v>10</v>
      </c>
      <c r="O6026" s="23">
        <v>5</v>
      </c>
      <c r="P6026" s="23" t="s">
        <v>65</v>
      </c>
      <c r="Q6026" s="23" t="s">
        <v>34</v>
      </c>
      <c r="R6026" s="23">
        <f t="shared" si="470"/>
        <v>1</v>
      </c>
      <c r="S6026" s="23" t="str">
        <f t="shared" si="471"/>
        <v>ORD106025_20250209_CUST02247_MED030</v>
      </c>
      <c r="T6026" s="23">
        <f t="shared" si="472"/>
        <v>1</v>
      </c>
      <c r="U6026" s="6">
        <f t="shared" si="473"/>
        <v>278.14999999999998</v>
      </c>
      <c r="V6026" s="6">
        <f>tbl_Raw_Data[[#This Row],[Discount_Pct]]*tbl_Raw_Data[[#This Row],[Gross_Amount]]/100</f>
        <v>27.815000000000001</v>
      </c>
      <c r="W6026" s="6">
        <f>tbl_Raw_Data[[#This Row],[Gross_Amount]]-tbl_Raw_Data[[#This Row],[Discount_Amount]]</f>
        <v>250.33499999999998</v>
      </c>
      <c r="X6026" s="6">
        <f>tbl_Raw_Data[[#This Row],[Net_Amount_Before_Tax]]*tbl_Raw_Data[[#This Row],[Tax_Pct]]/100</f>
        <v>12.51675</v>
      </c>
      <c r="Y6026" s="6">
        <f>tbl_Raw_Data[[#This Row],[Net_Amount_Before_Tax]]+tbl_Raw_Data[[#This Row],[Tax_Amount]]</f>
        <v>262.85174999999998</v>
      </c>
      <c r="Z6026" s="6">
        <f t="shared" si="474"/>
        <v>2</v>
      </c>
    </row>
    <row r="6027" spans="1:26" x14ac:dyDescent="0.3">
      <c r="A6027" s="23" t="s">
        <v>8148</v>
      </c>
      <c r="B6027" s="34">
        <v>45663</v>
      </c>
      <c r="C6027" s="23" t="s">
        <v>330</v>
      </c>
      <c r="D6027" s="23" t="s">
        <v>87</v>
      </c>
      <c r="E6027" s="23" t="s">
        <v>88</v>
      </c>
      <c r="F6027" s="23">
        <v>600100</v>
      </c>
      <c r="G6027" s="23" t="s">
        <v>94</v>
      </c>
      <c r="H6027" s="23" t="s">
        <v>95</v>
      </c>
      <c r="I6027" s="23" t="s">
        <v>84</v>
      </c>
      <c r="J6027" s="23" t="s">
        <v>42</v>
      </c>
      <c r="K6027" s="23" t="s">
        <v>24</v>
      </c>
      <c r="L6027" s="23">
        <v>2</v>
      </c>
      <c r="M6027" s="23">
        <v>73.33</v>
      </c>
      <c r="N6027" s="23">
        <v>15</v>
      </c>
      <c r="O6027" s="23">
        <v>5</v>
      </c>
      <c r="P6027" s="23" t="s">
        <v>65</v>
      </c>
      <c r="Q6027" s="23" t="s">
        <v>34</v>
      </c>
      <c r="R6027" s="23">
        <f t="shared" si="470"/>
        <v>1</v>
      </c>
      <c r="S6027" s="23" t="str">
        <f t="shared" si="471"/>
        <v>ORD106026_20250106_CUST01486_MED021</v>
      </c>
      <c r="T6027" s="23">
        <f t="shared" si="472"/>
        <v>1</v>
      </c>
      <c r="U6027" s="6">
        <f t="shared" si="473"/>
        <v>146.66</v>
      </c>
      <c r="V6027" s="6">
        <f>tbl_Raw_Data[[#This Row],[Discount_Pct]]*tbl_Raw_Data[[#This Row],[Gross_Amount]]/100</f>
        <v>21.999000000000002</v>
      </c>
      <c r="W6027" s="6">
        <f>tbl_Raw_Data[[#This Row],[Gross_Amount]]-tbl_Raw_Data[[#This Row],[Discount_Amount]]</f>
        <v>124.661</v>
      </c>
      <c r="X6027" s="6">
        <f>tbl_Raw_Data[[#This Row],[Net_Amount_Before_Tax]]*tbl_Raw_Data[[#This Row],[Tax_Pct]]/100</f>
        <v>6.2330500000000004</v>
      </c>
      <c r="Y6027" s="6">
        <f>tbl_Raw_Data[[#This Row],[Net_Amount_Before_Tax]]+tbl_Raw_Data[[#This Row],[Tax_Amount]]</f>
        <v>130.89404999999999</v>
      </c>
      <c r="Z6027" s="6">
        <f t="shared" si="474"/>
        <v>4</v>
      </c>
    </row>
    <row r="6028" spans="1:26" x14ac:dyDescent="0.3">
      <c r="A6028" s="23" t="s">
        <v>8149</v>
      </c>
      <c r="B6028" s="34">
        <v>45498</v>
      </c>
      <c r="C6028" s="23" t="s">
        <v>622</v>
      </c>
      <c r="D6028" s="23" t="s">
        <v>123</v>
      </c>
      <c r="E6028" s="23" t="s">
        <v>101</v>
      </c>
      <c r="F6028" s="23">
        <v>226001</v>
      </c>
      <c r="G6028" s="23" t="s">
        <v>74</v>
      </c>
      <c r="H6028" s="23" t="s">
        <v>75</v>
      </c>
      <c r="I6028" s="23" t="s">
        <v>76</v>
      </c>
      <c r="J6028" s="23" t="s">
        <v>77</v>
      </c>
      <c r="K6028" s="23" t="s">
        <v>57</v>
      </c>
      <c r="L6028" s="23">
        <v>1</v>
      </c>
      <c r="M6028" s="23">
        <v>58.33</v>
      </c>
      <c r="N6028" s="23">
        <v>0</v>
      </c>
      <c r="O6028" s="23">
        <v>5</v>
      </c>
      <c r="P6028" s="23" t="s">
        <v>25</v>
      </c>
      <c r="Q6028" s="23" t="s">
        <v>34</v>
      </c>
      <c r="R6028" s="23">
        <f t="shared" si="470"/>
        <v>1</v>
      </c>
      <c r="S6028" s="23" t="str">
        <f t="shared" si="471"/>
        <v>ORD106027_20240725_CUST01753_MED008</v>
      </c>
      <c r="T6028" s="23">
        <f t="shared" si="472"/>
        <v>1</v>
      </c>
      <c r="U6028" s="6">
        <f t="shared" si="473"/>
        <v>58.33</v>
      </c>
      <c r="V6028" s="6">
        <f>tbl_Raw_Data[[#This Row],[Discount_Pct]]*tbl_Raw_Data[[#This Row],[Gross_Amount]]/100</f>
        <v>0</v>
      </c>
      <c r="W6028" s="6">
        <f>tbl_Raw_Data[[#This Row],[Gross_Amount]]-tbl_Raw_Data[[#This Row],[Discount_Amount]]</f>
        <v>58.33</v>
      </c>
      <c r="X6028" s="6">
        <f>tbl_Raw_Data[[#This Row],[Net_Amount_Before_Tax]]*tbl_Raw_Data[[#This Row],[Tax_Pct]]/100</f>
        <v>2.9164999999999996</v>
      </c>
      <c r="Y6028" s="6">
        <f>tbl_Raw_Data[[#This Row],[Net_Amount_Before_Tax]]+tbl_Raw_Data[[#This Row],[Tax_Amount]]</f>
        <v>61.246499999999997</v>
      </c>
      <c r="Z6028" s="6">
        <f t="shared" si="474"/>
        <v>3</v>
      </c>
    </row>
    <row r="6029" spans="1:26" x14ac:dyDescent="0.3">
      <c r="A6029" s="23" t="s">
        <v>8150</v>
      </c>
      <c r="B6029" s="34">
        <v>45876</v>
      </c>
      <c r="C6029" s="23" t="s">
        <v>1637</v>
      </c>
      <c r="D6029" s="23" t="s">
        <v>19</v>
      </c>
      <c r="E6029" s="23" t="s">
        <v>19</v>
      </c>
      <c r="F6029" s="23">
        <v>110001</v>
      </c>
      <c r="G6029" s="23" t="s">
        <v>94</v>
      </c>
      <c r="H6029" s="23" t="s">
        <v>95</v>
      </c>
      <c r="I6029" s="23" t="s">
        <v>84</v>
      </c>
      <c r="J6029" s="23" t="s">
        <v>42</v>
      </c>
      <c r="K6029" s="23" t="s">
        <v>24</v>
      </c>
      <c r="L6029" s="23">
        <v>2</v>
      </c>
      <c r="M6029" s="23">
        <v>93.04</v>
      </c>
      <c r="N6029" s="23">
        <v>10</v>
      </c>
      <c r="O6029" s="23">
        <v>12</v>
      </c>
      <c r="P6029" s="23" t="s">
        <v>33</v>
      </c>
      <c r="Q6029" s="23" t="s">
        <v>44</v>
      </c>
      <c r="R6029" s="23">
        <f t="shared" si="470"/>
        <v>1</v>
      </c>
      <c r="S6029" s="23" t="str">
        <f t="shared" si="471"/>
        <v>ORD106028_20250807_CUST02129_MED021</v>
      </c>
      <c r="T6029" s="23">
        <f t="shared" si="472"/>
        <v>1</v>
      </c>
      <c r="U6029" s="6">
        <f t="shared" si="473"/>
        <v>186.08</v>
      </c>
      <c r="V6029" s="6">
        <f>tbl_Raw_Data[[#This Row],[Discount_Pct]]*tbl_Raw_Data[[#This Row],[Gross_Amount]]/100</f>
        <v>18.608000000000001</v>
      </c>
      <c r="W6029" s="6">
        <f>tbl_Raw_Data[[#This Row],[Gross_Amount]]-tbl_Raw_Data[[#This Row],[Discount_Amount]]</f>
        <v>167.47200000000001</v>
      </c>
      <c r="X6029" s="6">
        <f>tbl_Raw_Data[[#This Row],[Net_Amount_Before_Tax]]*tbl_Raw_Data[[#This Row],[Tax_Pct]]/100</f>
        <v>20.096640000000001</v>
      </c>
      <c r="Y6029" s="6">
        <f>tbl_Raw_Data[[#This Row],[Net_Amount_Before_Tax]]+tbl_Raw_Data[[#This Row],[Tax_Amount]]</f>
        <v>187.56864000000002</v>
      </c>
      <c r="Z6029" s="6">
        <f t="shared" si="474"/>
        <v>2</v>
      </c>
    </row>
    <row r="6030" spans="1:26" x14ac:dyDescent="0.3">
      <c r="A6030" s="23" t="s">
        <v>8151</v>
      </c>
      <c r="B6030" s="34">
        <v>45605</v>
      </c>
      <c r="C6030" s="23" t="s">
        <v>6756</v>
      </c>
      <c r="D6030" s="23" t="s">
        <v>123</v>
      </c>
      <c r="E6030" s="23" t="s">
        <v>101</v>
      </c>
      <c r="F6030" s="23">
        <v>226016</v>
      </c>
      <c r="G6030" s="23" t="s">
        <v>132</v>
      </c>
      <c r="H6030" s="23" t="s">
        <v>133</v>
      </c>
      <c r="I6030" s="23" t="s">
        <v>134</v>
      </c>
      <c r="J6030" s="23" t="s">
        <v>135</v>
      </c>
      <c r="K6030" s="23" t="s">
        <v>57</v>
      </c>
      <c r="L6030" s="23">
        <v>1</v>
      </c>
      <c r="M6030" s="23">
        <v>74.569999999999993</v>
      </c>
      <c r="N6030" s="23">
        <v>15</v>
      </c>
      <c r="O6030" s="23">
        <v>5</v>
      </c>
      <c r="P6030" s="23" t="s">
        <v>89</v>
      </c>
      <c r="Q6030" s="23" t="s">
        <v>34</v>
      </c>
      <c r="R6030" s="23">
        <f t="shared" si="470"/>
        <v>1</v>
      </c>
      <c r="S6030" s="23" t="str">
        <f t="shared" si="471"/>
        <v>ORD106029_20241109_CUST02600_MED007</v>
      </c>
      <c r="T6030" s="23">
        <f t="shared" si="472"/>
        <v>1</v>
      </c>
      <c r="U6030" s="6">
        <f t="shared" si="473"/>
        <v>74.569999999999993</v>
      </c>
      <c r="V6030" s="6">
        <f>tbl_Raw_Data[[#This Row],[Discount_Pct]]*tbl_Raw_Data[[#This Row],[Gross_Amount]]/100</f>
        <v>11.185499999999999</v>
      </c>
      <c r="W6030" s="6">
        <f>tbl_Raw_Data[[#This Row],[Gross_Amount]]-tbl_Raw_Data[[#This Row],[Discount_Amount]]</f>
        <v>63.384499999999996</v>
      </c>
      <c r="X6030" s="6">
        <f>tbl_Raw_Data[[#This Row],[Net_Amount_Before_Tax]]*tbl_Raw_Data[[#This Row],[Tax_Pct]]/100</f>
        <v>3.1692249999999995</v>
      </c>
      <c r="Y6030" s="6">
        <f>tbl_Raw_Data[[#This Row],[Net_Amount_Before_Tax]]+tbl_Raw_Data[[#This Row],[Tax_Amount]]</f>
        <v>66.553725</v>
      </c>
      <c r="Z6030" s="6">
        <f t="shared" si="474"/>
        <v>2</v>
      </c>
    </row>
    <row r="6031" spans="1:26" x14ac:dyDescent="0.3">
      <c r="A6031" s="23" t="s">
        <v>8152</v>
      </c>
      <c r="B6031" s="34">
        <v>45347</v>
      </c>
      <c r="C6031" s="23" t="s">
        <v>5113</v>
      </c>
      <c r="D6031" s="23" t="s">
        <v>100</v>
      </c>
      <c r="E6031" s="23" t="s">
        <v>101</v>
      </c>
      <c r="F6031" s="23">
        <v>201301</v>
      </c>
      <c r="G6031" s="23" t="s">
        <v>196</v>
      </c>
      <c r="H6031" s="23" t="s">
        <v>197</v>
      </c>
      <c r="I6031" s="23" t="s">
        <v>32</v>
      </c>
      <c r="J6031" s="23" t="s">
        <v>42</v>
      </c>
      <c r="K6031" s="23" t="s">
        <v>24</v>
      </c>
      <c r="L6031" s="23">
        <v>2</v>
      </c>
      <c r="M6031" s="23">
        <v>28.5</v>
      </c>
      <c r="N6031" s="23">
        <v>10</v>
      </c>
      <c r="O6031" s="23">
        <v>12</v>
      </c>
      <c r="P6031" s="23" t="s">
        <v>65</v>
      </c>
      <c r="Q6031" s="23" t="s">
        <v>44</v>
      </c>
      <c r="R6031" s="23">
        <f t="shared" si="470"/>
        <v>1</v>
      </c>
      <c r="S6031" s="23" t="str">
        <f t="shared" si="471"/>
        <v>ORD106030_20240225_CUST01532_MED011</v>
      </c>
      <c r="T6031" s="23">
        <f t="shared" si="472"/>
        <v>1</v>
      </c>
      <c r="U6031" s="6">
        <f t="shared" si="473"/>
        <v>57</v>
      </c>
      <c r="V6031" s="6">
        <f>tbl_Raw_Data[[#This Row],[Discount_Pct]]*tbl_Raw_Data[[#This Row],[Gross_Amount]]/100</f>
        <v>5.7</v>
      </c>
      <c r="W6031" s="6">
        <f>tbl_Raw_Data[[#This Row],[Gross_Amount]]-tbl_Raw_Data[[#This Row],[Discount_Amount]]</f>
        <v>51.3</v>
      </c>
      <c r="X6031" s="6">
        <f>tbl_Raw_Data[[#This Row],[Net_Amount_Before_Tax]]*tbl_Raw_Data[[#This Row],[Tax_Pct]]/100</f>
        <v>6.1559999999999988</v>
      </c>
      <c r="Y6031" s="6">
        <f>tbl_Raw_Data[[#This Row],[Net_Amount_Before_Tax]]+tbl_Raw_Data[[#This Row],[Tax_Amount]]</f>
        <v>57.455999999999996</v>
      </c>
      <c r="Z6031" s="6">
        <f t="shared" si="474"/>
        <v>1</v>
      </c>
    </row>
    <row r="6032" spans="1:26" x14ac:dyDescent="0.3">
      <c r="A6032" s="23" t="s">
        <v>8153</v>
      </c>
      <c r="B6032" s="34">
        <v>45594</v>
      </c>
      <c r="C6032" s="23" t="s">
        <v>8154</v>
      </c>
      <c r="D6032" s="23" t="s">
        <v>130</v>
      </c>
      <c r="E6032" s="23" t="s">
        <v>131</v>
      </c>
      <c r="F6032" s="23">
        <v>700019</v>
      </c>
      <c r="G6032" s="23" t="s">
        <v>154</v>
      </c>
      <c r="H6032" s="23" t="s">
        <v>155</v>
      </c>
      <c r="I6032" s="23" t="s">
        <v>134</v>
      </c>
      <c r="J6032" s="23" t="s">
        <v>156</v>
      </c>
      <c r="K6032" s="23" t="s">
        <v>57</v>
      </c>
      <c r="L6032" s="23">
        <v>3</v>
      </c>
      <c r="M6032" s="23">
        <v>41.94</v>
      </c>
      <c r="N6032" s="23">
        <v>10</v>
      </c>
      <c r="O6032" s="23">
        <v>18</v>
      </c>
      <c r="P6032" s="23" t="s">
        <v>25</v>
      </c>
      <c r="Q6032" s="23" t="s">
        <v>34</v>
      </c>
      <c r="R6032" s="23">
        <f t="shared" si="470"/>
        <v>1</v>
      </c>
      <c r="S6032" s="23" t="str">
        <f t="shared" si="471"/>
        <v>ORD106031_20241029_CUST00787_MED006</v>
      </c>
      <c r="T6032" s="23">
        <f t="shared" si="472"/>
        <v>1</v>
      </c>
      <c r="U6032" s="6">
        <f t="shared" si="473"/>
        <v>125.82</v>
      </c>
      <c r="V6032" s="6">
        <f>tbl_Raw_Data[[#This Row],[Discount_Pct]]*tbl_Raw_Data[[#This Row],[Gross_Amount]]/100</f>
        <v>12.581999999999999</v>
      </c>
      <c r="W6032" s="6">
        <f>tbl_Raw_Data[[#This Row],[Gross_Amount]]-tbl_Raw_Data[[#This Row],[Discount_Amount]]</f>
        <v>113.238</v>
      </c>
      <c r="X6032" s="6">
        <f>tbl_Raw_Data[[#This Row],[Net_Amount_Before_Tax]]*tbl_Raw_Data[[#This Row],[Tax_Pct]]/100</f>
        <v>20.382840000000002</v>
      </c>
      <c r="Y6032" s="6">
        <f>tbl_Raw_Data[[#This Row],[Net_Amount_Before_Tax]]+tbl_Raw_Data[[#This Row],[Tax_Amount]]</f>
        <v>133.62083999999999</v>
      </c>
      <c r="Z6032" s="6">
        <f t="shared" si="474"/>
        <v>2</v>
      </c>
    </row>
    <row r="6033" spans="1:26" x14ac:dyDescent="0.3">
      <c r="A6033" s="23" t="s">
        <v>8155</v>
      </c>
      <c r="B6033" s="34">
        <v>45339</v>
      </c>
      <c r="C6033" s="23" t="s">
        <v>6307</v>
      </c>
      <c r="D6033" s="23" t="s">
        <v>159</v>
      </c>
      <c r="E6033" s="23" t="s">
        <v>47</v>
      </c>
      <c r="F6033" s="23">
        <v>400076</v>
      </c>
      <c r="G6033" s="23" t="s">
        <v>61</v>
      </c>
      <c r="H6033" s="23" t="s">
        <v>62</v>
      </c>
      <c r="I6033" s="23" t="s">
        <v>63</v>
      </c>
      <c r="J6033" s="23" t="s">
        <v>64</v>
      </c>
      <c r="K6033" s="23" t="s">
        <v>57</v>
      </c>
      <c r="L6033" s="23">
        <v>2</v>
      </c>
      <c r="M6033" s="23">
        <v>126.46</v>
      </c>
      <c r="N6033" s="23">
        <v>0</v>
      </c>
      <c r="O6033" s="23">
        <v>12</v>
      </c>
      <c r="P6033" s="23" t="s">
        <v>43</v>
      </c>
      <c r="Q6033" s="23" t="s">
        <v>34</v>
      </c>
      <c r="R6033" s="23">
        <f t="shared" si="470"/>
        <v>1</v>
      </c>
      <c r="S6033" s="23" t="str">
        <f t="shared" si="471"/>
        <v>ORD106032_20240217_CUST02275_MED004</v>
      </c>
      <c r="T6033" s="23">
        <f t="shared" si="472"/>
        <v>1</v>
      </c>
      <c r="U6033" s="6">
        <f t="shared" si="473"/>
        <v>252.92</v>
      </c>
      <c r="V6033" s="6">
        <f>tbl_Raw_Data[[#This Row],[Discount_Pct]]*tbl_Raw_Data[[#This Row],[Gross_Amount]]/100</f>
        <v>0</v>
      </c>
      <c r="W6033" s="6">
        <f>tbl_Raw_Data[[#This Row],[Gross_Amount]]-tbl_Raw_Data[[#This Row],[Discount_Amount]]</f>
        <v>252.92</v>
      </c>
      <c r="X6033" s="6">
        <f>tbl_Raw_Data[[#This Row],[Net_Amount_Before_Tax]]*tbl_Raw_Data[[#This Row],[Tax_Pct]]/100</f>
        <v>30.3504</v>
      </c>
      <c r="Y6033" s="6">
        <f>tbl_Raw_Data[[#This Row],[Net_Amount_Before_Tax]]+tbl_Raw_Data[[#This Row],[Tax_Amount]]</f>
        <v>283.2704</v>
      </c>
      <c r="Z6033" s="6">
        <f t="shared" si="474"/>
        <v>2</v>
      </c>
    </row>
    <row r="6034" spans="1:26" x14ac:dyDescent="0.3">
      <c r="A6034" s="23" t="s">
        <v>8156</v>
      </c>
      <c r="B6034" s="34">
        <v>45748</v>
      </c>
      <c r="C6034" s="23" t="s">
        <v>8157</v>
      </c>
      <c r="D6034" s="23" t="s">
        <v>142</v>
      </c>
      <c r="E6034" s="23" t="s">
        <v>81</v>
      </c>
      <c r="F6034" s="23">
        <v>380061</v>
      </c>
      <c r="G6034" s="23" t="s">
        <v>167</v>
      </c>
      <c r="H6034" s="23" t="s">
        <v>168</v>
      </c>
      <c r="I6034" s="23" t="s">
        <v>113</v>
      </c>
      <c r="J6034" s="23" t="s">
        <v>42</v>
      </c>
      <c r="K6034" s="23" t="s">
        <v>24</v>
      </c>
      <c r="L6034" s="23">
        <v>5</v>
      </c>
      <c r="M6034" s="23">
        <v>198.05</v>
      </c>
      <c r="N6034" s="23">
        <v>10</v>
      </c>
      <c r="O6034" s="23">
        <v>5</v>
      </c>
      <c r="P6034" s="23" t="s">
        <v>58</v>
      </c>
      <c r="Q6034" s="23" t="s">
        <v>26</v>
      </c>
      <c r="R6034" s="23">
        <f t="shared" si="470"/>
        <v>1</v>
      </c>
      <c r="S6034" s="23" t="str">
        <f t="shared" si="471"/>
        <v>ORD106033_20250401_CUST03035_MED026</v>
      </c>
      <c r="T6034" s="23">
        <f t="shared" si="472"/>
        <v>1</v>
      </c>
      <c r="U6034" s="6">
        <f t="shared" si="473"/>
        <v>990.25</v>
      </c>
      <c r="V6034" s="6">
        <f>tbl_Raw_Data[[#This Row],[Discount_Pct]]*tbl_Raw_Data[[#This Row],[Gross_Amount]]/100</f>
        <v>99.025000000000006</v>
      </c>
      <c r="W6034" s="6">
        <f>tbl_Raw_Data[[#This Row],[Gross_Amount]]-tbl_Raw_Data[[#This Row],[Discount_Amount]]</f>
        <v>891.22500000000002</v>
      </c>
      <c r="X6034" s="6">
        <f>tbl_Raw_Data[[#This Row],[Net_Amount_Before_Tax]]*tbl_Raw_Data[[#This Row],[Tax_Pct]]/100</f>
        <v>44.561250000000001</v>
      </c>
      <c r="Y6034" s="6">
        <f>tbl_Raw_Data[[#This Row],[Net_Amount_Before_Tax]]+tbl_Raw_Data[[#This Row],[Tax_Amount]]</f>
        <v>935.78625</v>
      </c>
      <c r="Z6034" s="6">
        <f t="shared" si="474"/>
        <v>1</v>
      </c>
    </row>
    <row r="6035" spans="1:26" x14ac:dyDescent="0.3">
      <c r="A6035" s="23" t="s">
        <v>8158</v>
      </c>
      <c r="B6035" s="34">
        <v>45755</v>
      </c>
      <c r="C6035" s="23" t="s">
        <v>7713</v>
      </c>
      <c r="D6035" s="23" t="s">
        <v>100</v>
      </c>
      <c r="E6035" s="23" t="s">
        <v>101</v>
      </c>
      <c r="F6035" s="23">
        <v>201307</v>
      </c>
      <c r="G6035" s="23" t="s">
        <v>283</v>
      </c>
      <c r="H6035" s="23" t="s">
        <v>284</v>
      </c>
      <c r="I6035" s="23" t="s">
        <v>104</v>
      </c>
      <c r="J6035" s="23" t="s">
        <v>42</v>
      </c>
      <c r="K6035" s="23" t="s">
        <v>57</v>
      </c>
      <c r="L6035" s="23">
        <v>1</v>
      </c>
      <c r="M6035" s="23">
        <v>280.47000000000003</v>
      </c>
      <c r="N6035" s="23">
        <v>5</v>
      </c>
      <c r="O6035" s="23">
        <v>18</v>
      </c>
      <c r="P6035" s="23" t="s">
        <v>65</v>
      </c>
      <c r="Q6035" s="23" t="s">
        <v>34</v>
      </c>
      <c r="R6035" s="23">
        <f t="shared" si="470"/>
        <v>1</v>
      </c>
      <c r="S6035" s="23" t="str">
        <f t="shared" si="471"/>
        <v>ORD106034_20250408_CUST00045_MED030</v>
      </c>
      <c r="T6035" s="23">
        <f t="shared" si="472"/>
        <v>1</v>
      </c>
      <c r="U6035" s="6">
        <f t="shared" si="473"/>
        <v>280.47000000000003</v>
      </c>
      <c r="V6035" s="6">
        <f>tbl_Raw_Data[[#This Row],[Discount_Pct]]*tbl_Raw_Data[[#This Row],[Gross_Amount]]/100</f>
        <v>14.023500000000002</v>
      </c>
      <c r="W6035" s="6">
        <f>tbl_Raw_Data[[#This Row],[Gross_Amount]]-tbl_Raw_Data[[#This Row],[Discount_Amount]]</f>
        <v>266.44650000000001</v>
      </c>
      <c r="X6035" s="6">
        <f>tbl_Raw_Data[[#This Row],[Net_Amount_Before_Tax]]*tbl_Raw_Data[[#This Row],[Tax_Pct]]/100</f>
        <v>47.960370000000005</v>
      </c>
      <c r="Y6035" s="6">
        <f>tbl_Raw_Data[[#This Row],[Net_Amount_Before_Tax]]+tbl_Raw_Data[[#This Row],[Tax_Amount]]</f>
        <v>314.40687000000003</v>
      </c>
      <c r="Z6035" s="6">
        <f t="shared" si="474"/>
        <v>1</v>
      </c>
    </row>
    <row r="6036" spans="1:26" x14ac:dyDescent="0.3">
      <c r="A6036" s="23" t="s">
        <v>8159</v>
      </c>
      <c r="B6036" s="34">
        <v>45382</v>
      </c>
      <c r="C6036" s="23" t="s">
        <v>5710</v>
      </c>
      <c r="D6036" s="23" t="s">
        <v>46</v>
      </c>
      <c r="E6036" s="23" t="s">
        <v>47</v>
      </c>
      <c r="F6036" s="23">
        <v>411014</v>
      </c>
      <c r="G6036" s="23" t="s">
        <v>192</v>
      </c>
      <c r="H6036" s="23" t="s">
        <v>193</v>
      </c>
      <c r="I6036" s="23" t="s">
        <v>41</v>
      </c>
      <c r="J6036" s="23" t="s">
        <v>194</v>
      </c>
      <c r="K6036" s="23" t="s">
        <v>24</v>
      </c>
      <c r="L6036" s="23">
        <v>2</v>
      </c>
      <c r="M6036" s="23">
        <v>30.01</v>
      </c>
      <c r="N6036" s="23">
        <v>15</v>
      </c>
      <c r="O6036" s="23">
        <v>5</v>
      </c>
      <c r="P6036" s="23" t="s">
        <v>33</v>
      </c>
      <c r="Q6036" s="23" t="s">
        <v>34</v>
      </c>
      <c r="R6036" s="23">
        <f t="shared" si="470"/>
        <v>1</v>
      </c>
      <c r="S6036" s="23" t="str">
        <f t="shared" si="471"/>
        <v>ORD106035_20240331_CUST01776_MED002</v>
      </c>
      <c r="T6036" s="23">
        <f t="shared" si="472"/>
        <v>1</v>
      </c>
      <c r="U6036" s="6">
        <f t="shared" si="473"/>
        <v>60.02</v>
      </c>
      <c r="V6036" s="6">
        <f>tbl_Raw_Data[[#This Row],[Discount_Pct]]*tbl_Raw_Data[[#This Row],[Gross_Amount]]/100</f>
        <v>9.0030000000000001</v>
      </c>
      <c r="W6036" s="6">
        <f>tbl_Raw_Data[[#This Row],[Gross_Amount]]-tbl_Raw_Data[[#This Row],[Discount_Amount]]</f>
        <v>51.017000000000003</v>
      </c>
      <c r="X6036" s="6">
        <f>tbl_Raw_Data[[#This Row],[Net_Amount_Before_Tax]]*tbl_Raw_Data[[#This Row],[Tax_Pct]]/100</f>
        <v>2.5508500000000001</v>
      </c>
      <c r="Y6036" s="6">
        <f>tbl_Raw_Data[[#This Row],[Net_Amount_Before_Tax]]+tbl_Raw_Data[[#This Row],[Tax_Amount]]</f>
        <v>53.56785</v>
      </c>
      <c r="Z6036" s="6">
        <f t="shared" si="474"/>
        <v>2</v>
      </c>
    </row>
    <row r="6037" spans="1:26" x14ac:dyDescent="0.3">
      <c r="A6037" s="23" t="s">
        <v>8160</v>
      </c>
      <c r="B6037" s="34">
        <v>45912</v>
      </c>
      <c r="C6037" s="23" t="s">
        <v>4242</v>
      </c>
      <c r="D6037" s="23" t="s">
        <v>19</v>
      </c>
      <c r="E6037" s="23" t="s">
        <v>19</v>
      </c>
      <c r="F6037" s="23">
        <v>110085</v>
      </c>
      <c r="G6037" s="23" t="s">
        <v>61</v>
      </c>
      <c r="H6037" s="23" t="s">
        <v>62</v>
      </c>
      <c r="I6037" s="23" t="s">
        <v>63</v>
      </c>
      <c r="J6037" s="23" t="s">
        <v>64</v>
      </c>
      <c r="K6037" s="23" t="s">
        <v>57</v>
      </c>
      <c r="L6037" s="23">
        <v>3</v>
      </c>
      <c r="M6037" s="23">
        <v>104.8</v>
      </c>
      <c r="N6037" s="23">
        <v>5</v>
      </c>
      <c r="O6037" s="23">
        <v>5</v>
      </c>
      <c r="P6037" s="23" t="s">
        <v>43</v>
      </c>
      <c r="Q6037" s="23" t="s">
        <v>34</v>
      </c>
      <c r="R6037" s="23">
        <f t="shared" si="470"/>
        <v>1</v>
      </c>
      <c r="S6037" s="23" t="str">
        <f t="shared" si="471"/>
        <v>ORD106036_20250912_CUST03057_MED004</v>
      </c>
      <c r="T6037" s="23">
        <f t="shared" si="472"/>
        <v>1</v>
      </c>
      <c r="U6037" s="6">
        <f t="shared" si="473"/>
        <v>314.39999999999998</v>
      </c>
      <c r="V6037" s="6">
        <f>tbl_Raw_Data[[#This Row],[Discount_Pct]]*tbl_Raw_Data[[#This Row],[Gross_Amount]]/100</f>
        <v>15.72</v>
      </c>
      <c r="W6037" s="6">
        <f>tbl_Raw_Data[[#This Row],[Gross_Amount]]-tbl_Raw_Data[[#This Row],[Discount_Amount]]</f>
        <v>298.67999999999995</v>
      </c>
      <c r="X6037" s="6">
        <f>tbl_Raw_Data[[#This Row],[Net_Amount_Before_Tax]]*tbl_Raw_Data[[#This Row],[Tax_Pct]]/100</f>
        <v>14.933999999999996</v>
      </c>
      <c r="Y6037" s="6">
        <f>tbl_Raw_Data[[#This Row],[Net_Amount_Before_Tax]]+tbl_Raw_Data[[#This Row],[Tax_Amount]]</f>
        <v>313.61399999999992</v>
      </c>
      <c r="Z6037" s="6">
        <f t="shared" si="474"/>
        <v>2</v>
      </c>
    </row>
    <row r="6038" spans="1:26" x14ac:dyDescent="0.3">
      <c r="A6038" s="23" t="s">
        <v>8161</v>
      </c>
      <c r="B6038" s="34">
        <v>45928</v>
      </c>
      <c r="C6038" s="23" t="s">
        <v>8162</v>
      </c>
      <c r="D6038" s="23" t="s">
        <v>123</v>
      </c>
      <c r="E6038" s="23" t="s">
        <v>101</v>
      </c>
      <c r="F6038" s="23">
        <v>226010</v>
      </c>
      <c r="G6038" s="23" t="s">
        <v>30</v>
      </c>
      <c r="H6038" s="23" t="s">
        <v>31</v>
      </c>
      <c r="I6038" s="23" t="s">
        <v>32</v>
      </c>
      <c r="J6038" s="23" t="s">
        <v>23</v>
      </c>
      <c r="K6038" s="23" t="s">
        <v>24</v>
      </c>
      <c r="L6038" s="23">
        <v>1</v>
      </c>
      <c r="M6038" s="23">
        <v>142.72999999999999</v>
      </c>
      <c r="N6038" s="23">
        <v>5</v>
      </c>
      <c r="O6038" s="23">
        <v>5</v>
      </c>
      <c r="P6038" s="23" t="s">
        <v>89</v>
      </c>
      <c r="Q6038" s="23" t="s">
        <v>44</v>
      </c>
      <c r="R6038" s="23">
        <f t="shared" si="470"/>
        <v>1</v>
      </c>
      <c r="S6038" s="23" t="str">
        <f t="shared" si="471"/>
        <v>ORD106037_20250928_CUST02117_MED017</v>
      </c>
      <c r="T6038" s="23">
        <f t="shared" si="472"/>
        <v>1</v>
      </c>
      <c r="U6038" s="6">
        <f t="shared" si="473"/>
        <v>142.72999999999999</v>
      </c>
      <c r="V6038" s="6">
        <f>tbl_Raw_Data[[#This Row],[Discount_Pct]]*tbl_Raw_Data[[#This Row],[Gross_Amount]]/100</f>
        <v>7.1364999999999998</v>
      </c>
      <c r="W6038" s="6">
        <f>tbl_Raw_Data[[#This Row],[Gross_Amount]]-tbl_Raw_Data[[#This Row],[Discount_Amount]]</f>
        <v>135.59349999999998</v>
      </c>
      <c r="X6038" s="6">
        <f>tbl_Raw_Data[[#This Row],[Net_Amount_Before_Tax]]*tbl_Raw_Data[[#This Row],[Tax_Pct]]/100</f>
        <v>6.7796749999999983</v>
      </c>
      <c r="Y6038" s="6">
        <f>tbl_Raw_Data[[#This Row],[Net_Amount_Before_Tax]]+tbl_Raw_Data[[#This Row],[Tax_Amount]]</f>
        <v>142.37317499999997</v>
      </c>
      <c r="Z6038" s="6">
        <f t="shared" si="474"/>
        <v>0</v>
      </c>
    </row>
    <row r="6039" spans="1:26" x14ac:dyDescent="0.3">
      <c r="A6039" s="23" t="s">
        <v>8163</v>
      </c>
      <c r="B6039" s="34">
        <v>45790</v>
      </c>
      <c r="C6039" s="23" t="s">
        <v>8164</v>
      </c>
      <c r="D6039" s="23" t="s">
        <v>46</v>
      </c>
      <c r="E6039" s="23" t="s">
        <v>47</v>
      </c>
      <c r="F6039" s="23">
        <v>411038</v>
      </c>
      <c r="G6039" s="23" t="s">
        <v>20</v>
      </c>
      <c r="H6039" s="23" t="s">
        <v>21</v>
      </c>
      <c r="I6039" s="23" t="s">
        <v>22</v>
      </c>
      <c r="J6039" s="23" t="s">
        <v>23</v>
      </c>
      <c r="K6039" s="23" t="s">
        <v>24</v>
      </c>
      <c r="L6039" s="23">
        <v>2</v>
      </c>
      <c r="M6039" s="23">
        <v>122.09</v>
      </c>
      <c r="N6039" s="23">
        <v>15</v>
      </c>
      <c r="O6039" s="23">
        <v>5</v>
      </c>
      <c r="P6039" s="23" t="s">
        <v>89</v>
      </c>
      <c r="Q6039" s="23" t="s">
        <v>34</v>
      </c>
      <c r="R6039" s="23">
        <f t="shared" si="470"/>
        <v>1</v>
      </c>
      <c r="S6039" s="23" t="str">
        <f t="shared" si="471"/>
        <v>ORD106038_20250513_CUST00729_MED024</v>
      </c>
      <c r="T6039" s="23">
        <f t="shared" si="472"/>
        <v>1</v>
      </c>
      <c r="U6039" s="6">
        <f t="shared" si="473"/>
        <v>244.18</v>
      </c>
      <c r="V6039" s="6">
        <f>tbl_Raw_Data[[#This Row],[Discount_Pct]]*tbl_Raw_Data[[#This Row],[Gross_Amount]]/100</f>
        <v>36.627000000000002</v>
      </c>
      <c r="W6039" s="6">
        <f>tbl_Raw_Data[[#This Row],[Gross_Amount]]-tbl_Raw_Data[[#This Row],[Discount_Amount]]</f>
        <v>207.553</v>
      </c>
      <c r="X6039" s="6">
        <f>tbl_Raw_Data[[#This Row],[Net_Amount_Before_Tax]]*tbl_Raw_Data[[#This Row],[Tax_Pct]]/100</f>
        <v>10.377649999999999</v>
      </c>
      <c r="Y6039" s="6">
        <f>tbl_Raw_Data[[#This Row],[Net_Amount_Before_Tax]]+tbl_Raw_Data[[#This Row],[Tax_Amount]]</f>
        <v>217.93064999999999</v>
      </c>
      <c r="Z6039" s="6">
        <f t="shared" si="474"/>
        <v>2</v>
      </c>
    </row>
    <row r="6040" spans="1:26" x14ac:dyDescent="0.3">
      <c r="A6040" s="23" t="s">
        <v>8165</v>
      </c>
      <c r="B6040" s="34">
        <v>45448</v>
      </c>
      <c r="C6040" s="23" t="s">
        <v>8166</v>
      </c>
      <c r="D6040" s="23" t="s">
        <v>19</v>
      </c>
      <c r="E6040" s="23" t="s">
        <v>19</v>
      </c>
      <c r="F6040" s="23">
        <v>110085</v>
      </c>
      <c r="G6040" s="23" t="s">
        <v>132</v>
      </c>
      <c r="H6040" s="23" t="s">
        <v>133</v>
      </c>
      <c r="I6040" s="23" t="s">
        <v>134</v>
      </c>
      <c r="J6040" s="23" t="s">
        <v>135</v>
      </c>
      <c r="K6040" s="23" t="s">
        <v>57</v>
      </c>
      <c r="L6040" s="23">
        <v>1</v>
      </c>
      <c r="M6040" s="23">
        <v>70.55</v>
      </c>
      <c r="N6040" s="23">
        <v>0</v>
      </c>
      <c r="O6040" s="23">
        <v>5</v>
      </c>
      <c r="P6040" s="23" t="s">
        <v>43</v>
      </c>
      <c r="Q6040" s="23" t="s">
        <v>26</v>
      </c>
      <c r="R6040" s="23">
        <f t="shared" si="470"/>
        <v>1</v>
      </c>
      <c r="S6040" s="23" t="str">
        <f t="shared" si="471"/>
        <v>ORD106039_20240605_CUST00073_MED007</v>
      </c>
      <c r="T6040" s="23">
        <f t="shared" si="472"/>
        <v>1</v>
      </c>
      <c r="U6040" s="6">
        <f t="shared" si="473"/>
        <v>70.55</v>
      </c>
      <c r="V6040" s="6">
        <f>tbl_Raw_Data[[#This Row],[Discount_Pct]]*tbl_Raw_Data[[#This Row],[Gross_Amount]]/100</f>
        <v>0</v>
      </c>
      <c r="W6040" s="6">
        <f>tbl_Raw_Data[[#This Row],[Gross_Amount]]-tbl_Raw_Data[[#This Row],[Discount_Amount]]</f>
        <v>70.55</v>
      </c>
      <c r="X6040" s="6">
        <f>tbl_Raw_Data[[#This Row],[Net_Amount_Before_Tax]]*tbl_Raw_Data[[#This Row],[Tax_Pct]]/100</f>
        <v>3.5274999999999999</v>
      </c>
      <c r="Y6040" s="6">
        <f>tbl_Raw_Data[[#This Row],[Net_Amount_Before_Tax]]+tbl_Raw_Data[[#This Row],[Tax_Amount]]</f>
        <v>74.077500000000001</v>
      </c>
      <c r="Z6040" s="6">
        <f t="shared" si="474"/>
        <v>0</v>
      </c>
    </row>
    <row r="6041" spans="1:26" x14ac:dyDescent="0.3">
      <c r="A6041" s="23" t="s">
        <v>8167</v>
      </c>
      <c r="B6041" s="34">
        <v>45700</v>
      </c>
      <c r="C6041" s="23" t="s">
        <v>4771</v>
      </c>
      <c r="D6041" s="23" t="s">
        <v>37</v>
      </c>
      <c r="E6041" s="23" t="s">
        <v>38</v>
      </c>
      <c r="F6041" s="23">
        <v>452016</v>
      </c>
      <c r="G6041" s="23" t="s">
        <v>61</v>
      </c>
      <c r="H6041" s="23" t="s">
        <v>62</v>
      </c>
      <c r="I6041" s="23" t="s">
        <v>63</v>
      </c>
      <c r="J6041" s="23" t="s">
        <v>64</v>
      </c>
      <c r="K6041" s="23" t="s">
        <v>57</v>
      </c>
      <c r="L6041" s="23">
        <v>2</v>
      </c>
      <c r="M6041" s="23">
        <v>111.87</v>
      </c>
      <c r="N6041" s="23">
        <v>5</v>
      </c>
      <c r="O6041" s="23">
        <v>5</v>
      </c>
      <c r="P6041" s="23" t="s">
        <v>65</v>
      </c>
      <c r="Q6041" s="23" t="s">
        <v>34</v>
      </c>
      <c r="R6041" s="23">
        <f t="shared" si="470"/>
        <v>1</v>
      </c>
      <c r="S6041" s="23" t="str">
        <f t="shared" si="471"/>
        <v>ORD106040_20250212_CUST00248_MED004</v>
      </c>
      <c r="T6041" s="23">
        <f t="shared" si="472"/>
        <v>1</v>
      </c>
      <c r="U6041" s="6">
        <f t="shared" si="473"/>
        <v>223.74</v>
      </c>
      <c r="V6041" s="6">
        <f>tbl_Raw_Data[[#This Row],[Discount_Pct]]*tbl_Raw_Data[[#This Row],[Gross_Amount]]/100</f>
        <v>11.187000000000001</v>
      </c>
      <c r="W6041" s="6">
        <f>tbl_Raw_Data[[#This Row],[Gross_Amount]]-tbl_Raw_Data[[#This Row],[Discount_Amount]]</f>
        <v>212.553</v>
      </c>
      <c r="X6041" s="6">
        <f>tbl_Raw_Data[[#This Row],[Net_Amount_Before_Tax]]*tbl_Raw_Data[[#This Row],[Tax_Pct]]/100</f>
        <v>10.627649999999999</v>
      </c>
      <c r="Y6041" s="6">
        <f>tbl_Raw_Data[[#This Row],[Net_Amount_Before_Tax]]+tbl_Raw_Data[[#This Row],[Tax_Amount]]</f>
        <v>223.18064999999999</v>
      </c>
      <c r="Z6041" s="6">
        <f t="shared" si="474"/>
        <v>2</v>
      </c>
    </row>
    <row r="6042" spans="1:26" x14ac:dyDescent="0.3">
      <c r="A6042" s="23" t="s">
        <v>8168</v>
      </c>
      <c r="B6042" s="34">
        <v>45932</v>
      </c>
      <c r="C6042" s="23" t="s">
        <v>6540</v>
      </c>
      <c r="D6042" s="23" t="s">
        <v>159</v>
      </c>
      <c r="E6042" s="23" t="s">
        <v>47</v>
      </c>
      <c r="F6042" s="23">
        <v>400001</v>
      </c>
      <c r="G6042" s="23" t="s">
        <v>111</v>
      </c>
      <c r="H6042" s="23" t="s">
        <v>112</v>
      </c>
      <c r="I6042" s="23" t="s">
        <v>113</v>
      </c>
      <c r="J6042" s="23" t="s">
        <v>114</v>
      </c>
      <c r="K6042" s="23" t="s">
        <v>24</v>
      </c>
      <c r="L6042" s="23">
        <v>2</v>
      </c>
      <c r="M6042" s="23">
        <v>106.65</v>
      </c>
      <c r="N6042" s="23">
        <v>10</v>
      </c>
      <c r="O6042" s="23">
        <v>12</v>
      </c>
      <c r="P6042" s="23" t="s">
        <v>65</v>
      </c>
      <c r="Q6042" s="23" t="s">
        <v>34</v>
      </c>
      <c r="R6042" s="23">
        <f t="shared" si="470"/>
        <v>1</v>
      </c>
      <c r="S6042" s="23" t="str">
        <f t="shared" si="471"/>
        <v>ORD106041_20251002_CUST02228_MED027</v>
      </c>
      <c r="T6042" s="23">
        <f t="shared" si="472"/>
        <v>1</v>
      </c>
      <c r="U6042" s="6">
        <f t="shared" si="473"/>
        <v>213.3</v>
      </c>
      <c r="V6042" s="6">
        <f>tbl_Raw_Data[[#This Row],[Discount_Pct]]*tbl_Raw_Data[[#This Row],[Gross_Amount]]/100</f>
        <v>21.33</v>
      </c>
      <c r="W6042" s="6">
        <f>tbl_Raw_Data[[#This Row],[Gross_Amount]]-tbl_Raw_Data[[#This Row],[Discount_Amount]]</f>
        <v>191.97000000000003</v>
      </c>
      <c r="X6042" s="6">
        <f>tbl_Raw_Data[[#This Row],[Net_Amount_Before_Tax]]*tbl_Raw_Data[[#This Row],[Tax_Pct]]/100</f>
        <v>23.036400000000004</v>
      </c>
      <c r="Y6042" s="6">
        <f>tbl_Raw_Data[[#This Row],[Net_Amount_Before_Tax]]+tbl_Raw_Data[[#This Row],[Tax_Amount]]</f>
        <v>215.00640000000004</v>
      </c>
      <c r="Z6042" s="6">
        <f t="shared" si="474"/>
        <v>1</v>
      </c>
    </row>
    <row r="6043" spans="1:26" x14ac:dyDescent="0.3">
      <c r="A6043" s="23" t="s">
        <v>8169</v>
      </c>
      <c r="B6043" s="34">
        <v>45721</v>
      </c>
      <c r="C6043" s="23" t="s">
        <v>4812</v>
      </c>
      <c r="D6043" s="23" t="s">
        <v>87</v>
      </c>
      <c r="E6043" s="23" t="s">
        <v>88</v>
      </c>
      <c r="F6043" s="23">
        <v>600040</v>
      </c>
      <c r="G6043" s="23" t="s">
        <v>119</v>
      </c>
      <c r="H6043" s="23" t="s">
        <v>120</v>
      </c>
      <c r="I6043" s="23" t="s">
        <v>32</v>
      </c>
      <c r="J6043" s="23" t="s">
        <v>64</v>
      </c>
      <c r="K6043" s="23" t="s">
        <v>57</v>
      </c>
      <c r="L6043" s="23">
        <v>1</v>
      </c>
      <c r="M6043" s="23">
        <v>70.95</v>
      </c>
      <c r="N6043" s="23">
        <v>10</v>
      </c>
      <c r="O6043" s="23">
        <v>5</v>
      </c>
      <c r="P6043" s="23" t="s">
        <v>58</v>
      </c>
      <c r="Q6043" s="23" t="s">
        <v>34</v>
      </c>
      <c r="R6043" s="23">
        <f t="shared" si="470"/>
        <v>1</v>
      </c>
      <c r="S6043" s="23" t="str">
        <f t="shared" si="471"/>
        <v>ORD106042_20250305_CUST00568_MED010</v>
      </c>
      <c r="T6043" s="23">
        <f t="shared" si="472"/>
        <v>1</v>
      </c>
      <c r="U6043" s="6">
        <f t="shared" si="473"/>
        <v>70.95</v>
      </c>
      <c r="V6043" s="6">
        <f>tbl_Raw_Data[[#This Row],[Discount_Pct]]*tbl_Raw_Data[[#This Row],[Gross_Amount]]/100</f>
        <v>7.0949999999999998</v>
      </c>
      <c r="W6043" s="6">
        <f>tbl_Raw_Data[[#This Row],[Gross_Amount]]-tbl_Raw_Data[[#This Row],[Discount_Amount]]</f>
        <v>63.855000000000004</v>
      </c>
      <c r="X6043" s="6">
        <f>tbl_Raw_Data[[#This Row],[Net_Amount_Before_Tax]]*tbl_Raw_Data[[#This Row],[Tax_Pct]]/100</f>
        <v>3.1927500000000002</v>
      </c>
      <c r="Y6043" s="6">
        <f>tbl_Raw_Data[[#This Row],[Net_Amount_Before_Tax]]+tbl_Raw_Data[[#This Row],[Tax_Amount]]</f>
        <v>67.047750000000008</v>
      </c>
      <c r="Z6043" s="6">
        <f t="shared" si="474"/>
        <v>2</v>
      </c>
    </row>
    <row r="6044" spans="1:26" x14ac:dyDescent="0.3">
      <c r="A6044" s="23" t="s">
        <v>8169</v>
      </c>
      <c r="B6044" s="34">
        <v>45805</v>
      </c>
      <c r="C6044" s="23" t="s">
        <v>5196</v>
      </c>
      <c r="D6044" s="23" t="s">
        <v>19</v>
      </c>
      <c r="E6044" s="23" t="s">
        <v>19</v>
      </c>
      <c r="F6044" s="23">
        <v>110085</v>
      </c>
      <c r="G6044" s="23" t="s">
        <v>94</v>
      </c>
      <c r="H6044" s="23" t="s">
        <v>95</v>
      </c>
      <c r="I6044" s="23" t="s">
        <v>84</v>
      </c>
      <c r="J6044" s="23" t="s">
        <v>42</v>
      </c>
      <c r="K6044" s="23" t="s">
        <v>24</v>
      </c>
      <c r="L6044" s="23">
        <v>4</v>
      </c>
      <c r="M6044" s="23">
        <v>86.42</v>
      </c>
      <c r="N6044" s="23">
        <v>5</v>
      </c>
      <c r="O6044" s="23">
        <v>5</v>
      </c>
      <c r="P6044" s="23" t="s">
        <v>25</v>
      </c>
      <c r="Q6044" s="23" t="s">
        <v>34</v>
      </c>
      <c r="R6044" s="23">
        <f t="shared" si="470"/>
        <v>1</v>
      </c>
      <c r="S6044" s="23" t="str">
        <f t="shared" si="471"/>
        <v>ORD106042_20250528_CUST00165_MED021</v>
      </c>
      <c r="T6044" s="23">
        <f t="shared" si="472"/>
        <v>1</v>
      </c>
      <c r="U6044" s="6">
        <f t="shared" si="473"/>
        <v>345.68</v>
      </c>
      <c r="V6044" s="6">
        <f>tbl_Raw_Data[[#This Row],[Discount_Pct]]*tbl_Raw_Data[[#This Row],[Gross_Amount]]/100</f>
        <v>17.284000000000002</v>
      </c>
      <c r="W6044" s="6">
        <f>tbl_Raw_Data[[#This Row],[Gross_Amount]]-tbl_Raw_Data[[#This Row],[Discount_Amount]]</f>
        <v>328.39600000000002</v>
      </c>
      <c r="X6044" s="6">
        <f>tbl_Raw_Data[[#This Row],[Net_Amount_Before_Tax]]*tbl_Raw_Data[[#This Row],[Tax_Pct]]/100</f>
        <v>16.419799999999999</v>
      </c>
      <c r="Y6044" s="6">
        <f>tbl_Raw_Data[[#This Row],[Net_Amount_Before_Tax]]+tbl_Raw_Data[[#This Row],[Tax_Amount]]</f>
        <v>344.81580000000002</v>
      </c>
      <c r="Z6044" s="6">
        <f t="shared" si="474"/>
        <v>4</v>
      </c>
    </row>
    <row r="6045" spans="1:26" x14ac:dyDescent="0.3">
      <c r="A6045" s="23" t="s">
        <v>8170</v>
      </c>
      <c r="B6045" s="34">
        <v>45964</v>
      </c>
      <c r="C6045" s="23" t="s">
        <v>3567</v>
      </c>
      <c r="D6045" s="23" t="s">
        <v>142</v>
      </c>
      <c r="E6045" s="23" t="s">
        <v>81</v>
      </c>
      <c r="F6045" s="23">
        <v>380054</v>
      </c>
      <c r="G6045" s="23" t="s">
        <v>185</v>
      </c>
      <c r="H6045" s="23" t="s">
        <v>186</v>
      </c>
      <c r="I6045" s="23" t="s">
        <v>76</v>
      </c>
      <c r="J6045" s="23" t="s">
        <v>187</v>
      </c>
      <c r="K6045" s="23" t="s">
        <v>57</v>
      </c>
      <c r="L6045" s="23">
        <v>3</v>
      </c>
      <c r="M6045" s="23">
        <v>101.14</v>
      </c>
      <c r="N6045" s="23">
        <v>5</v>
      </c>
      <c r="O6045" s="23">
        <v>12</v>
      </c>
      <c r="P6045" s="23" t="s">
        <v>43</v>
      </c>
      <c r="Q6045" s="23" t="s">
        <v>44</v>
      </c>
      <c r="R6045" s="23">
        <f t="shared" si="470"/>
        <v>1</v>
      </c>
      <c r="S6045" s="23" t="str">
        <f t="shared" si="471"/>
        <v>ORD106044_20251103_CUST02413_MED009</v>
      </c>
      <c r="T6045" s="23">
        <f t="shared" si="472"/>
        <v>1</v>
      </c>
      <c r="U6045" s="6">
        <f t="shared" si="473"/>
        <v>303.42</v>
      </c>
      <c r="V6045" s="6">
        <f>tbl_Raw_Data[[#This Row],[Discount_Pct]]*tbl_Raw_Data[[#This Row],[Gross_Amount]]/100</f>
        <v>15.171000000000001</v>
      </c>
      <c r="W6045" s="6">
        <f>tbl_Raw_Data[[#This Row],[Gross_Amount]]-tbl_Raw_Data[[#This Row],[Discount_Amount]]</f>
        <v>288.24900000000002</v>
      </c>
      <c r="X6045" s="6">
        <f>tbl_Raw_Data[[#This Row],[Net_Amount_Before_Tax]]*tbl_Raw_Data[[#This Row],[Tax_Pct]]/100</f>
        <v>34.589880000000001</v>
      </c>
      <c r="Y6045" s="6">
        <f>tbl_Raw_Data[[#This Row],[Net_Amount_Before_Tax]]+tbl_Raw_Data[[#This Row],[Tax_Amount]]</f>
        <v>322.83888000000002</v>
      </c>
      <c r="Z6045" s="6">
        <f t="shared" si="474"/>
        <v>1</v>
      </c>
    </row>
    <row r="6046" spans="1:26" x14ac:dyDescent="0.3">
      <c r="A6046" s="23" t="s">
        <v>8171</v>
      </c>
      <c r="B6046" s="34">
        <v>45638</v>
      </c>
      <c r="C6046" s="23" t="s">
        <v>6213</v>
      </c>
      <c r="D6046" s="23" t="s">
        <v>28</v>
      </c>
      <c r="E6046" s="23" t="s">
        <v>29</v>
      </c>
      <c r="F6046" s="23">
        <v>500081</v>
      </c>
      <c r="G6046" s="23" t="s">
        <v>68</v>
      </c>
      <c r="H6046" s="23" t="s">
        <v>69</v>
      </c>
      <c r="I6046" s="23" t="s">
        <v>55</v>
      </c>
      <c r="J6046" s="23" t="s">
        <v>56</v>
      </c>
      <c r="K6046" s="23" t="s">
        <v>24</v>
      </c>
      <c r="L6046" s="23">
        <v>2</v>
      </c>
      <c r="M6046" s="23">
        <v>30.34</v>
      </c>
      <c r="N6046" s="23">
        <v>15</v>
      </c>
      <c r="O6046" s="23">
        <v>5</v>
      </c>
      <c r="P6046" s="23" t="s">
        <v>43</v>
      </c>
      <c r="Q6046" s="23" t="s">
        <v>90</v>
      </c>
      <c r="R6046" s="23">
        <f t="shared" si="470"/>
        <v>1</v>
      </c>
      <c r="S6046" s="23" t="str">
        <f t="shared" si="471"/>
        <v>ORD106045_20241212_CUST03050_MED003</v>
      </c>
      <c r="T6046" s="23">
        <f t="shared" si="472"/>
        <v>1</v>
      </c>
      <c r="U6046" s="6">
        <f t="shared" si="473"/>
        <v>60.68</v>
      </c>
      <c r="V6046" s="6">
        <f>tbl_Raw_Data[[#This Row],[Discount_Pct]]*tbl_Raw_Data[[#This Row],[Gross_Amount]]/100</f>
        <v>9.1020000000000003</v>
      </c>
      <c r="W6046" s="6">
        <f>tbl_Raw_Data[[#This Row],[Gross_Amount]]-tbl_Raw_Data[[#This Row],[Discount_Amount]]</f>
        <v>51.578000000000003</v>
      </c>
      <c r="X6046" s="6">
        <f>tbl_Raw_Data[[#This Row],[Net_Amount_Before_Tax]]*tbl_Raw_Data[[#This Row],[Tax_Pct]]/100</f>
        <v>2.5789</v>
      </c>
      <c r="Y6046" s="6">
        <f>tbl_Raw_Data[[#This Row],[Net_Amount_Before_Tax]]+tbl_Raw_Data[[#This Row],[Tax_Amount]]</f>
        <v>54.1569</v>
      </c>
      <c r="Z6046" s="6">
        <f t="shared" si="474"/>
        <v>1</v>
      </c>
    </row>
    <row r="6047" spans="1:26" x14ac:dyDescent="0.3">
      <c r="A6047" s="23" t="s">
        <v>8172</v>
      </c>
      <c r="B6047" s="34">
        <v>45658</v>
      </c>
      <c r="C6047" s="23" t="s">
        <v>6114</v>
      </c>
      <c r="D6047" s="23" t="s">
        <v>46</v>
      </c>
      <c r="E6047" s="23" t="s">
        <v>47</v>
      </c>
      <c r="F6047" s="23">
        <v>411014</v>
      </c>
      <c r="G6047" s="23" t="s">
        <v>138</v>
      </c>
      <c r="H6047" s="23" t="s">
        <v>139</v>
      </c>
      <c r="I6047" s="23" t="s">
        <v>50</v>
      </c>
      <c r="J6047" s="23" t="s">
        <v>140</v>
      </c>
      <c r="K6047" s="23" t="s">
        <v>24</v>
      </c>
      <c r="L6047" s="23">
        <v>1</v>
      </c>
      <c r="M6047" s="23">
        <v>149.80000000000001</v>
      </c>
      <c r="N6047" s="23">
        <v>0</v>
      </c>
      <c r="O6047" s="23">
        <v>5</v>
      </c>
      <c r="P6047" s="23" t="s">
        <v>65</v>
      </c>
      <c r="Q6047" s="23" t="s">
        <v>34</v>
      </c>
      <c r="R6047" s="23">
        <f t="shared" si="470"/>
        <v>1</v>
      </c>
      <c r="S6047" s="23" t="str">
        <f t="shared" si="471"/>
        <v>ORD106046_20250101_CUST01680_MED013</v>
      </c>
      <c r="T6047" s="23">
        <f t="shared" si="472"/>
        <v>1</v>
      </c>
      <c r="U6047" s="6">
        <f t="shared" si="473"/>
        <v>149.80000000000001</v>
      </c>
      <c r="V6047" s="6">
        <f>tbl_Raw_Data[[#This Row],[Discount_Pct]]*tbl_Raw_Data[[#This Row],[Gross_Amount]]/100</f>
        <v>0</v>
      </c>
      <c r="W6047" s="6">
        <f>tbl_Raw_Data[[#This Row],[Gross_Amount]]-tbl_Raw_Data[[#This Row],[Discount_Amount]]</f>
        <v>149.80000000000001</v>
      </c>
      <c r="X6047" s="6">
        <f>tbl_Raw_Data[[#This Row],[Net_Amount_Before_Tax]]*tbl_Raw_Data[[#This Row],[Tax_Pct]]/100</f>
        <v>7.49</v>
      </c>
      <c r="Y6047" s="6">
        <f>tbl_Raw_Data[[#This Row],[Net_Amount_Before_Tax]]+tbl_Raw_Data[[#This Row],[Tax_Amount]]</f>
        <v>157.29000000000002</v>
      </c>
      <c r="Z6047" s="6">
        <f t="shared" si="474"/>
        <v>2</v>
      </c>
    </row>
    <row r="6048" spans="1:26" x14ac:dyDescent="0.3">
      <c r="A6048" s="23" t="s">
        <v>8173</v>
      </c>
      <c r="B6048" s="34">
        <v>45317</v>
      </c>
      <c r="C6048" s="23" t="s">
        <v>7229</v>
      </c>
      <c r="D6048" s="23" t="s">
        <v>37</v>
      </c>
      <c r="E6048" s="23" t="s">
        <v>38</v>
      </c>
      <c r="F6048" s="23">
        <v>452001</v>
      </c>
      <c r="G6048" s="23" t="s">
        <v>111</v>
      </c>
      <c r="H6048" s="23" t="s">
        <v>112</v>
      </c>
      <c r="I6048" s="23" t="s">
        <v>113</v>
      </c>
      <c r="J6048" s="23" t="s">
        <v>114</v>
      </c>
      <c r="K6048" s="23" t="s">
        <v>24</v>
      </c>
      <c r="L6048" s="23">
        <v>3</v>
      </c>
      <c r="M6048" s="23">
        <v>107.31</v>
      </c>
      <c r="N6048" s="23">
        <v>0</v>
      </c>
      <c r="O6048" s="23">
        <v>5</v>
      </c>
      <c r="P6048" s="23" t="s">
        <v>25</v>
      </c>
      <c r="Q6048" s="23" t="s">
        <v>34</v>
      </c>
      <c r="R6048" s="23">
        <f t="shared" si="470"/>
        <v>1</v>
      </c>
      <c r="S6048" s="23" t="str">
        <f t="shared" si="471"/>
        <v>ORD106047_20240126_CUST03113_MED027</v>
      </c>
      <c r="T6048" s="23">
        <f t="shared" si="472"/>
        <v>1</v>
      </c>
      <c r="U6048" s="6">
        <f t="shared" si="473"/>
        <v>321.93</v>
      </c>
      <c r="V6048" s="6">
        <f>tbl_Raw_Data[[#This Row],[Discount_Pct]]*tbl_Raw_Data[[#This Row],[Gross_Amount]]/100</f>
        <v>0</v>
      </c>
      <c r="W6048" s="6">
        <f>tbl_Raw_Data[[#This Row],[Gross_Amount]]-tbl_Raw_Data[[#This Row],[Discount_Amount]]</f>
        <v>321.93</v>
      </c>
      <c r="X6048" s="6">
        <f>tbl_Raw_Data[[#This Row],[Net_Amount_Before_Tax]]*tbl_Raw_Data[[#This Row],[Tax_Pct]]/100</f>
        <v>16.096500000000002</v>
      </c>
      <c r="Y6048" s="6">
        <f>tbl_Raw_Data[[#This Row],[Net_Amount_Before_Tax]]+tbl_Raw_Data[[#This Row],[Tax_Amount]]</f>
        <v>338.0265</v>
      </c>
      <c r="Z6048" s="6">
        <f t="shared" si="474"/>
        <v>2</v>
      </c>
    </row>
    <row r="6049" spans="1:26" x14ac:dyDescent="0.3">
      <c r="A6049" s="23" t="s">
        <v>8174</v>
      </c>
      <c r="B6049" s="34">
        <v>45676</v>
      </c>
      <c r="C6049" s="23" t="s">
        <v>2626</v>
      </c>
      <c r="D6049" s="23" t="s">
        <v>19</v>
      </c>
      <c r="E6049" s="23" t="s">
        <v>19</v>
      </c>
      <c r="F6049" s="23">
        <v>110085</v>
      </c>
      <c r="G6049" s="23" t="s">
        <v>138</v>
      </c>
      <c r="H6049" s="23" t="s">
        <v>139</v>
      </c>
      <c r="I6049" s="23" t="s">
        <v>50</v>
      </c>
      <c r="J6049" s="23" t="s">
        <v>140</v>
      </c>
      <c r="K6049" s="23" t="s">
        <v>24</v>
      </c>
      <c r="L6049" s="23">
        <v>5</v>
      </c>
      <c r="M6049" s="23">
        <v>183.6</v>
      </c>
      <c r="N6049" s="23">
        <v>0</v>
      </c>
      <c r="O6049" s="23">
        <v>18</v>
      </c>
      <c r="P6049" s="23" t="s">
        <v>65</v>
      </c>
      <c r="Q6049" s="23" t="s">
        <v>90</v>
      </c>
      <c r="R6049" s="23">
        <f t="shared" si="470"/>
        <v>1</v>
      </c>
      <c r="S6049" s="23" t="str">
        <f t="shared" si="471"/>
        <v>ORD106048_20250119_CUST03244_MED013</v>
      </c>
      <c r="T6049" s="23">
        <f t="shared" si="472"/>
        <v>1</v>
      </c>
      <c r="U6049" s="6">
        <f t="shared" si="473"/>
        <v>918</v>
      </c>
      <c r="V6049" s="6">
        <f>tbl_Raw_Data[[#This Row],[Discount_Pct]]*tbl_Raw_Data[[#This Row],[Gross_Amount]]/100</f>
        <v>0</v>
      </c>
      <c r="W6049" s="6">
        <f>tbl_Raw_Data[[#This Row],[Gross_Amount]]-tbl_Raw_Data[[#This Row],[Discount_Amount]]</f>
        <v>918</v>
      </c>
      <c r="X6049" s="6">
        <f>tbl_Raw_Data[[#This Row],[Net_Amount_Before_Tax]]*tbl_Raw_Data[[#This Row],[Tax_Pct]]/100</f>
        <v>165.24</v>
      </c>
      <c r="Y6049" s="6">
        <f>tbl_Raw_Data[[#This Row],[Net_Amount_Before_Tax]]+tbl_Raw_Data[[#This Row],[Tax_Amount]]</f>
        <v>1083.24</v>
      </c>
      <c r="Z6049" s="6">
        <f t="shared" si="474"/>
        <v>0</v>
      </c>
    </row>
    <row r="6050" spans="1:26" x14ac:dyDescent="0.3">
      <c r="A6050" s="23" t="s">
        <v>8175</v>
      </c>
      <c r="B6050" s="34">
        <v>45594</v>
      </c>
      <c r="C6050" s="23" t="s">
        <v>771</v>
      </c>
      <c r="D6050" s="23" t="s">
        <v>159</v>
      </c>
      <c r="E6050" s="23" t="s">
        <v>47</v>
      </c>
      <c r="F6050" s="23">
        <v>400001</v>
      </c>
      <c r="G6050" s="23" t="s">
        <v>61</v>
      </c>
      <c r="H6050" s="23" t="s">
        <v>62</v>
      </c>
      <c r="I6050" s="23" t="s">
        <v>63</v>
      </c>
      <c r="J6050" s="23" t="s">
        <v>64</v>
      </c>
      <c r="K6050" s="23" t="s">
        <v>57</v>
      </c>
      <c r="L6050" s="23">
        <v>1</v>
      </c>
      <c r="M6050" s="23">
        <v>111.74</v>
      </c>
      <c r="N6050" s="23">
        <v>5</v>
      </c>
      <c r="O6050" s="23">
        <v>5</v>
      </c>
      <c r="P6050" s="23" t="s">
        <v>33</v>
      </c>
      <c r="Q6050" s="23" t="s">
        <v>34</v>
      </c>
      <c r="R6050" s="23">
        <f t="shared" si="470"/>
        <v>1</v>
      </c>
      <c r="S6050" s="23" t="str">
        <f t="shared" si="471"/>
        <v>ORD106049_20241029_CUST01222_MED004</v>
      </c>
      <c r="T6050" s="23">
        <f t="shared" si="472"/>
        <v>1</v>
      </c>
      <c r="U6050" s="6">
        <f t="shared" si="473"/>
        <v>111.74</v>
      </c>
      <c r="V6050" s="6">
        <f>tbl_Raw_Data[[#This Row],[Discount_Pct]]*tbl_Raw_Data[[#This Row],[Gross_Amount]]/100</f>
        <v>5.5869999999999997</v>
      </c>
      <c r="W6050" s="6">
        <f>tbl_Raw_Data[[#This Row],[Gross_Amount]]-tbl_Raw_Data[[#This Row],[Discount_Amount]]</f>
        <v>106.15299999999999</v>
      </c>
      <c r="X6050" s="6">
        <f>tbl_Raw_Data[[#This Row],[Net_Amount_Before_Tax]]*tbl_Raw_Data[[#This Row],[Tax_Pct]]/100</f>
        <v>5.3076499999999998</v>
      </c>
      <c r="Y6050" s="6">
        <f>tbl_Raw_Data[[#This Row],[Net_Amount_Before_Tax]]+tbl_Raw_Data[[#This Row],[Tax_Amount]]</f>
        <v>111.46064999999999</v>
      </c>
      <c r="Z6050" s="6">
        <f t="shared" si="474"/>
        <v>3</v>
      </c>
    </row>
    <row r="6051" spans="1:26" x14ac:dyDescent="0.3">
      <c r="A6051" s="23" t="s">
        <v>8176</v>
      </c>
      <c r="B6051" s="34">
        <v>45789</v>
      </c>
      <c r="C6051" s="23" t="s">
        <v>3205</v>
      </c>
      <c r="D6051" s="23" t="s">
        <v>183</v>
      </c>
      <c r="E6051" s="23" t="s">
        <v>184</v>
      </c>
      <c r="F6051" s="23">
        <v>122009</v>
      </c>
      <c r="G6051" s="23" t="s">
        <v>102</v>
      </c>
      <c r="H6051" s="23" t="s">
        <v>103</v>
      </c>
      <c r="I6051" s="23" t="s">
        <v>104</v>
      </c>
      <c r="J6051" s="23" t="s">
        <v>64</v>
      </c>
      <c r="K6051" s="23" t="s">
        <v>57</v>
      </c>
      <c r="L6051" s="23">
        <v>6</v>
      </c>
      <c r="M6051" s="23">
        <v>90.17</v>
      </c>
      <c r="N6051" s="23">
        <v>20</v>
      </c>
      <c r="O6051" s="23">
        <v>12</v>
      </c>
      <c r="P6051" s="23" t="s">
        <v>25</v>
      </c>
      <c r="Q6051" s="23" t="s">
        <v>34</v>
      </c>
      <c r="R6051" s="23">
        <f t="shared" si="470"/>
        <v>1</v>
      </c>
      <c r="S6051" s="23" t="str">
        <f t="shared" si="471"/>
        <v>ORD106050_20250512_CUST01039_MED029</v>
      </c>
      <c r="T6051" s="23">
        <f t="shared" si="472"/>
        <v>1</v>
      </c>
      <c r="U6051" s="6">
        <f t="shared" si="473"/>
        <v>541.02</v>
      </c>
      <c r="V6051" s="6">
        <f>tbl_Raw_Data[[#This Row],[Discount_Pct]]*tbl_Raw_Data[[#This Row],[Gross_Amount]]/100</f>
        <v>108.20399999999999</v>
      </c>
      <c r="W6051" s="6">
        <f>tbl_Raw_Data[[#This Row],[Gross_Amount]]-tbl_Raw_Data[[#This Row],[Discount_Amount]]</f>
        <v>432.81599999999997</v>
      </c>
      <c r="X6051" s="6">
        <f>tbl_Raw_Data[[#This Row],[Net_Amount_Before_Tax]]*tbl_Raw_Data[[#This Row],[Tax_Pct]]/100</f>
        <v>51.937919999999991</v>
      </c>
      <c r="Y6051" s="6">
        <f>tbl_Raw_Data[[#This Row],[Net_Amount_Before_Tax]]+tbl_Raw_Data[[#This Row],[Tax_Amount]]</f>
        <v>484.75391999999999</v>
      </c>
      <c r="Z6051" s="6">
        <f t="shared" si="474"/>
        <v>3</v>
      </c>
    </row>
    <row r="6052" spans="1:26" x14ac:dyDescent="0.3">
      <c r="A6052" s="23" t="s">
        <v>8177</v>
      </c>
      <c r="B6052" s="34">
        <v>45776</v>
      </c>
      <c r="C6052" s="23" t="s">
        <v>5620</v>
      </c>
      <c r="D6052" s="23" t="s">
        <v>100</v>
      </c>
      <c r="E6052" s="23" t="s">
        <v>101</v>
      </c>
      <c r="F6052" s="23">
        <v>201301</v>
      </c>
      <c r="G6052" s="23" t="s">
        <v>233</v>
      </c>
      <c r="H6052" s="23" t="s">
        <v>234</v>
      </c>
      <c r="I6052" s="23" t="s">
        <v>104</v>
      </c>
      <c r="J6052" s="23" t="s">
        <v>42</v>
      </c>
      <c r="K6052" s="23" t="s">
        <v>24</v>
      </c>
      <c r="L6052" s="23">
        <v>3</v>
      </c>
      <c r="M6052" s="23">
        <v>159.19999999999999</v>
      </c>
      <c r="N6052" s="23">
        <v>0</v>
      </c>
      <c r="O6052" s="23">
        <v>12</v>
      </c>
      <c r="P6052" s="23" t="s">
        <v>33</v>
      </c>
      <c r="Q6052" s="23" t="s">
        <v>34</v>
      </c>
      <c r="R6052" s="23">
        <f t="shared" si="470"/>
        <v>1</v>
      </c>
      <c r="S6052" s="23" t="str">
        <f t="shared" si="471"/>
        <v>ORD106051_20250429_CUST02282_MED019</v>
      </c>
      <c r="T6052" s="23">
        <f t="shared" si="472"/>
        <v>1</v>
      </c>
      <c r="U6052" s="6">
        <f t="shared" si="473"/>
        <v>477.59999999999997</v>
      </c>
      <c r="V6052" s="6">
        <f>tbl_Raw_Data[[#This Row],[Discount_Pct]]*tbl_Raw_Data[[#This Row],[Gross_Amount]]/100</f>
        <v>0</v>
      </c>
      <c r="W6052" s="6">
        <f>tbl_Raw_Data[[#This Row],[Gross_Amount]]-tbl_Raw_Data[[#This Row],[Discount_Amount]]</f>
        <v>477.59999999999997</v>
      </c>
      <c r="X6052" s="6">
        <f>tbl_Raw_Data[[#This Row],[Net_Amount_Before_Tax]]*tbl_Raw_Data[[#This Row],[Tax_Pct]]/100</f>
        <v>57.311999999999998</v>
      </c>
      <c r="Y6052" s="6">
        <f>tbl_Raw_Data[[#This Row],[Net_Amount_Before_Tax]]+tbl_Raw_Data[[#This Row],[Tax_Amount]]</f>
        <v>534.91199999999992</v>
      </c>
      <c r="Z6052" s="6">
        <f t="shared" si="474"/>
        <v>4</v>
      </c>
    </row>
    <row r="6053" spans="1:26" x14ac:dyDescent="0.3">
      <c r="A6053" s="23" t="s">
        <v>8178</v>
      </c>
      <c r="B6053" s="34">
        <v>45829</v>
      </c>
      <c r="C6053" s="23" t="s">
        <v>702</v>
      </c>
      <c r="D6053" s="23" t="s">
        <v>183</v>
      </c>
      <c r="E6053" s="23" t="s">
        <v>184</v>
      </c>
      <c r="F6053" s="23">
        <v>122018</v>
      </c>
      <c r="G6053" s="23" t="s">
        <v>233</v>
      </c>
      <c r="H6053" s="23" t="s">
        <v>234</v>
      </c>
      <c r="I6053" s="23" t="s">
        <v>104</v>
      </c>
      <c r="J6053" s="23" t="s">
        <v>42</v>
      </c>
      <c r="K6053" s="23" t="s">
        <v>24</v>
      </c>
      <c r="L6053" s="23">
        <v>2</v>
      </c>
      <c r="M6053" s="23">
        <v>152.4</v>
      </c>
      <c r="N6053" s="23">
        <v>10</v>
      </c>
      <c r="O6053" s="23">
        <v>12</v>
      </c>
      <c r="P6053" s="23" t="s">
        <v>58</v>
      </c>
      <c r="Q6053" s="23" t="s">
        <v>34</v>
      </c>
      <c r="R6053" s="23">
        <f t="shared" si="470"/>
        <v>1</v>
      </c>
      <c r="S6053" s="23" t="str">
        <f t="shared" si="471"/>
        <v>ORD106052_20250621_CUST01207_MED019</v>
      </c>
      <c r="T6053" s="23">
        <f t="shared" si="472"/>
        <v>1</v>
      </c>
      <c r="U6053" s="6">
        <f t="shared" si="473"/>
        <v>304.8</v>
      </c>
      <c r="V6053" s="6">
        <f>tbl_Raw_Data[[#This Row],[Discount_Pct]]*tbl_Raw_Data[[#This Row],[Gross_Amount]]/100</f>
        <v>30.48</v>
      </c>
      <c r="W6053" s="6">
        <f>tbl_Raw_Data[[#This Row],[Gross_Amount]]-tbl_Raw_Data[[#This Row],[Discount_Amount]]</f>
        <v>274.32</v>
      </c>
      <c r="X6053" s="6">
        <f>tbl_Raw_Data[[#This Row],[Net_Amount_Before_Tax]]*tbl_Raw_Data[[#This Row],[Tax_Pct]]/100</f>
        <v>32.918399999999998</v>
      </c>
      <c r="Y6053" s="6">
        <f>tbl_Raw_Data[[#This Row],[Net_Amount_Before_Tax]]+tbl_Raw_Data[[#This Row],[Tax_Amount]]</f>
        <v>307.23840000000001</v>
      </c>
      <c r="Z6053" s="6">
        <f t="shared" si="474"/>
        <v>3</v>
      </c>
    </row>
    <row r="6054" spans="1:26" x14ac:dyDescent="0.3">
      <c r="A6054" s="23" t="s">
        <v>8179</v>
      </c>
      <c r="B6054" s="34">
        <v>45685</v>
      </c>
      <c r="C6054" s="23" t="s">
        <v>4540</v>
      </c>
      <c r="D6054" s="23" t="s">
        <v>100</v>
      </c>
      <c r="E6054" s="23" t="s">
        <v>101</v>
      </c>
      <c r="F6054" s="23">
        <v>201301</v>
      </c>
      <c r="G6054" s="23" t="s">
        <v>30</v>
      </c>
      <c r="H6054" s="23" t="s">
        <v>31</v>
      </c>
      <c r="I6054" s="23" t="s">
        <v>32</v>
      </c>
      <c r="J6054" s="23" t="s">
        <v>23</v>
      </c>
      <c r="K6054" s="23" t="s">
        <v>24</v>
      </c>
      <c r="L6054" s="23">
        <v>2</v>
      </c>
      <c r="M6054" s="23">
        <v>123.43</v>
      </c>
      <c r="N6054" s="23">
        <v>15</v>
      </c>
      <c r="O6054" s="23">
        <v>5</v>
      </c>
      <c r="P6054" s="23" t="s">
        <v>65</v>
      </c>
      <c r="Q6054" s="23" t="s">
        <v>44</v>
      </c>
      <c r="R6054" s="23">
        <f t="shared" si="470"/>
        <v>1</v>
      </c>
      <c r="S6054" s="23" t="str">
        <f t="shared" si="471"/>
        <v>ORD106053_20250128_CUST00965_MED017</v>
      </c>
      <c r="T6054" s="23">
        <f t="shared" si="472"/>
        <v>1</v>
      </c>
      <c r="U6054" s="6">
        <f t="shared" si="473"/>
        <v>246.86</v>
      </c>
      <c r="V6054" s="6">
        <f>tbl_Raw_Data[[#This Row],[Discount_Pct]]*tbl_Raw_Data[[#This Row],[Gross_Amount]]/100</f>
        <v>37.029000000000003</v>
      </c>
      <c r="W6054" s="6">
        <f>tbl_Raw_Data[[#This Row],[Gross_Amount]]-tbl_Raw_Data[[#This Row],[Discount_Amount]]</f>
        <v>209.83100000000002</v>
      </c>
      <c r="X6054" s="6">
        <f>tbl_Raw_Data[[#This Row],[Net_Amount_Before_Tax]]*tbl_Raw_Data[[#This Row],[Tax_Pct]]/100</f>
        <v>10.491550000000002</v>
      </c>
      <c r="Y6054" s="6">
        <f>tbl_Raw_Data[[#This Row],[Net_Amount_Before_Tax]]+tbl_Raw_Data[[#This Row],[Tax_Amount]]</f>
        <v>220.32255000000001</v>
      </c>
      <c r="Z6054" s="6">
        <f t="shared" si="474"/>
        <v>3</v>
      </c>
    </row>
    <row r="6055" spans="1:26" x14ac:dyDescent="0.3">
      <c r="A6055" s="23" t="s">
        <v>8180</v>
      </c>
      <c r="B6055" s="34">
        <v>45644</v>
      </c>
      <c r="C6055" s="23" t="s">
        <v>99</v>
      </c>
      <c r="D6055" s="23" t="s">
        <v>123</v>
      </c>
      <c r="E6055" s="23" t="s">
        <v>101</v>
      </c>
      <c r="F6055" s="23">
        <v>226024</v>
      </c>
      <c r="G6055" s="23" t="s">
        <v>224</v>
      </c>
      <c r="H6055" s="23" t="s">
        <v>225</v>
      </c>
      <c r="I6055" s="23" t="s">
        <v>147</v>
      </c>
      <c r="J6055" s="23" t="s">
        <v>23</v>
      </c>
      <c r="K6055" s="23" t="s">
        <v>24</v>
      </c>
      <c r="L6055" s="23">
        <v>1</v>
      </c>
      <c r="M6055" s="23">
        <v>52.15</v>
      </c>
      <c r="N6055" s="23">
        <v>0</v>
      </c>
      <c r="O6055" s="23">
        <v>5</v>
      </c>
      <c r="P6055" s="23" t="s">
        <v>89</v>
      </c>
      <c r="Q6055" s="23" t="s">
        <v>90</v>
      </c>
      <c r="R6055" s="23">
        <f t="shared" si="470"/>
        <v>1</v>
      </c>
      <c r="S6055" s="23" t="str">
        <f t="shared" si="471"/>
        <v>ORD106054_20241218_CUST00014_MED015</v>
      </c>
      <c r="T6055" s="23">
        <f t="shared" si="472"/>
        <v>1</v>
      </c>
      <c r="U6055" s="6">
        <f t="shared" si="473"/>
        <v>52.15</v>
      </c>
      <c r="V6055" s="6">
        <f>tbl_Raw_Data[[#This Row],[Discount_Pct]]*tbl_Raw_Data[[#This Row],[Gross_Amount]]/100</f>
        <v>0</v>
      </c>
      <c r="W6055" s="6">
        <f>tbl_Raw_Data[[#This Row],[Gross_Amount]]-tbl_Raw_Data[[#This Row],[Discount_Amount]]</f>
        <v>52.15</v>
      </c>
      <c r="X6055" s="6">
        <f>tbl_Raw_Data[[#This Row],[Net_Amount_Before_Tax]]*tbl_Raw_Data[[#This Row],[Tax_Pct]]/100</f>
        <v>2.6074999999999999</v>
      </c>
      <c r="Y6055" s="6">
        <f>tbl_Raw_Data[[#This Row],[Net_Amount_Before_Tax]]+tbl_Raw_Data[[#This Row],[Tax_Amount]]</f>
        <v>54.7575</v>
      </c>
      <c r="Z6055" s="6">
        <f t="shared" si="474"/>
        <v>2</v>
      </c>
    </row>
    <row r="6056" spans="1:26" x14ac:dyDescent="0.3">
      <c r="A6056" s="23" t="s">
        <v>8180</v>
      </c>
      <c r="B6056" s="34">
        <v>45818</v>
      </c>
      <c r="C6056" s="23" t="s">
        <v>1789</v>
      </c>
      <c r="D6056" s="23" t="s">
        <v>100</v>
      </c>
      <c r="E6056" s="23" t="s">
        <v>101</v>
      </c>
      <c r="F6056" s="23">
        <v>201303</v>
      </c>
      <c r="G6056" s="23" t="s">
        <v>185</v>
      </c>
      <c r="H6056" s="23" t="s">
        <v>186</v>
      </c>
      <c r="I6056" s="23" t="s">
        <v>76</v>
      </c>
      <c r="J6056" s="23" t="s">
        <v>187</v>
      </c>
      <c r="K6056" s="23" t="s">
        <v>57</v>
      </c>
      <c r="L6056" s="23">
        <v>3</v>
      </c>
      <c r="M6056" s="23">
        <v>99.07</v>
      </c>
      <c r="N6056" s="23">
        <v>5</v>
      </c>
      <c r="O6056" s="23">
        <v>18</v>
      </c>
      <c r="P6056" s="23" t="s">
        <v>33</v>
      </c>
      <c r="Q6056" s="23" t="s">
        <v>34</v>
      </c>
      <c r="R6056" s="23">
        <f t="shared" si="470"/>
        <v>1</v>
      </c>
      <c r="S6056" s="23" t="str">
        <f t="shared" si="471"/>
        <v>ORD106054_20250610_CUST00662_MED009</v>
      </c>
      <c r="T6056" s="23">
        <f t="shared" si="472"/>
        <v>1</v>
      </c>
      <c r="U6056" s="6">
        <f t="shared" si="473"/>
        <v>297.20999999999998</v>
      </c>
      <c r="V6056" s="6">
        <f>tbl_Raw_Data[[#This Row],[Discount_Pct]]*tbl_Raw_Data[[#This Row],[Gross_Amount]]/100</f>
        <v>14.8605</v>
      </c>
      <c r="W6056" s="6">
        <f>tbl_Raw_Data[[#This Row],[Gross_Amount]]-tbl_Raw_Data[[#This Row],[Discount_Amount]]</f>
        <v>282.34949999999998</v>
      </c>
      <c r="X6056" s="6">
        <f>tbl_Raw_Data[[#This Row],[Net_Amount_Before_Tax]]*tbl_Raw_Data[[#This Row],[Tax_Pct]]/100</f>
        <v>50.822909999999993</v>
      </c>
      <c r="Y6056" s="6">
        <f>tbl_Raw_Data[[#This Row],[Net_Amount_Before_Tax]]+tbl_Raw_Data[[#This Row],[Tax_Amount]]</f>
        <v>333.17240999999996</v>
      </c>
      <c r="Z6056" s="6">
        <f t="shared" si="474"/>
        <v>2</v>
      </c>
    </row>
    <row r="6057" spans="1:26" x14ac:dyDescent="0.3">
      <c r="A6057" s="23" t="s">
        <v>8181</v>
      </c>
      <c r="B6057" s="34">
        <v>45748</v>
      </c>
      <c r="C6057" s="23" t="s">
        <v>1653</v>
      </c>
      <c r="D6057" s="23" t="s">
        <v>52</v>
      </c>
      <c r="E6057" s="23" t="s">
        <v>52</v>
      </c>
      <c r="F6057" s="23">
        <v>160017</v>
      </c>
      <c r="G6057" s="23" t="s">
        <v>74</v>
      </c>
      <c r="H6057" s="23" t="s">
        <v>75</v>
      </c>
      <c r="I6057" s="23" t="s">
        <v>76</v>
      </c>
      <c r="J6057" s="23" t="s">
        <v>77</v>
      </c>
      <c r="K6057" s="23" t="s">
        <v>57</v>
      </c>
      <c r="L6057" s="23">
        <v>1</v>
      </c>
      <c r="M6057" s="23">
        <v>69.790000000000006</v>
      </c>
      <c r="N6057" s="23">
        <v>15</v>
      </c>
      <c r="O6057" s="23">
        <v>12</v>
      </c>
      <c r="P6057" s="23" t="s">
        <v>58</v>
      </c>
      <c r="Q6057" s="23" t="s">
        <v>34</v>
      </c>
      <c r="R6057" s="23">
        <f t="shared" si="470"/>
        <v>1</v>
      </c>
      <c r="S6057" s="23" t="str">
        <f t="shared" si="471"/>
        <v>ORD106056_20250401_CUST02569_MED008</v>
      </c>
      <c r="T6057" s="23">
        <f t="shared" si="472"/>
        <v>1</v>
      </c>
      <c r="U6057" s="6">
        <f t="shared" si="473"/>
        <v>69.790000000000006</v>
      </c>
      <c r="V6057" s="6">
        <f>tbl_Raw_Data[[#This Row],[Discount_Pct]]*tbl_Raw_Data[[#This Row],[Gross_Amount]]/100</f>
        <v>10.468500000000001</v>
      </c>
      <c r="W6057" s="6">
        <f>tbl_Raw_Data[[#This Row],[Gross_Amount]]-tbl_Raw_Data[[#This Row],[Discount_Amount]]</f>
        <v>59.321500000000007</v>
      </c>
      <c r="X6057" s="6">
        <f>tbl_Raw_Data[[#This Row],[Net_Amount_Before_Tax]]*tbl_Raw_Data[[#This Row],[Tax_Pct]]/100</f>
        <v>7.1185800000000006</v>
      </c>
      <c r="Y6057" s="6">
        <f>tbl_Raw_Data[[#This Row],[Net_Amount_Before_Tax]]+tbl_Raw_Data[[#This Row],[Tax_Amount]]</f>
        <v>66.440080000000009</v>
      </c>
      <c r="Z6057" s="6">
        <f t="shared" si="474"/>
        <v>1</v>
      </c>
    </row>
    <row r="6058" spans="1:26" x14ac:dyDescent="0.3">
      <c r="A6058" s="23" t="s">
        <v>8182</v>
      </c>
      <c r="B6058" s="34">
        <v>45784</v>
      </c>
      <c r="C6058" s="23" t="s">
        <v>6931</v>
      </c>
      <c r="D6058" s="23" t="s">
        <v>123</v>
      </c>
      <c r="E6058" s="23" t="s">
        <v>101</v>
      </c>
      <c r="F6058" s="23">
        <v>226001</v>
      </c>
      <c r="G6058" s="23" t="s">
        <v>160</v>
      </c>
      <c r="H6058" s="23" t="s">
        <v>161</v>
      </c>
      <c r="I6058" s="23" t="s">
        <v>50</v>
      </c>
      <c r="J6058" s="23" t="s">
        <v>23</v>
      </c>
      <c r="K6058" s="23" t="s">
        <v>24</v>
      </c>
      <c r="L6058" s="23">
        <v>3</v>
      </c>
      <c r="M6058" s="23">
        <v>149.82</v>
      </c>
      <c r="N6058" s="23">
        <v>0</v>
      </c>
      <c r="O6058" s="23">
        <v>5</v>
      </c>
      <c r="P6058" s="23" t="s">
        <v>25</v>
      </c>
      <c r="Q6058" s="23" t="s">
        <v>44</v>
      </c>
      <c r="R6058" s="23">
        <f t="shared" si="470"/>
        <v>1</v>
      </c>
      <c r="S6058" s="23" t="str">
        <f t="shared" si="471"/>
        <v>ORD106057_20250507_CUST01055_MED014</v>
      </c>
      <c r="T6058" s="23">
        <f t="shared" si="472"/>
        <v>1</v>
      </c>
      <c r="U6058" s="6">
        <f t="shared" si="473"/>
        <v>449.46</v>
      </c>
      <c r="V6058" s="6">
        <f>tbl_Raw_Data[[#This Row],[Discount_Pct]]*tbl_Raw_Data[[#This Row],[Gross_Amount]]/100</f>
        <v>0</v>
      </c>
      <c r="W6058" s="6">
        <f>tbl_Raw_Data[[#This Row],[Gross_Amount]]-tbl_Raw_Data[[#This Row],[Discount_Amount]]</f>
        <v>449.46</v>
      </c>
      <c r="X6058" s="6">
        <f>tbl_Raw_Data[[#This Row],[Net_Amount_Before_Tax]]*tbl_Raw_Data[[#This Row],[Tax_Pct]]/100</f>
        <v>22.472999999999999</v>
      </c>
      <c r="Y6058" s="6">
        <f>tbl_Raw_Data[[#This Row],[Net_Amount_Before_Tax]]+tbl_Raw_Data[[#This Row],[Tax_Amount]]</f>
        <v>471.93299999999999</v>
      </c>
      <c r="Z6058" s="6">
        <f t="shared" si="474"/>
        <v>1</v>
      </c>
    </row>
    <row r="6059" spans="1:26" x14ac:dyDescent="0.3">
      <c r="A6059" s="23" t="s">
        <v>8182</v>
      </c>
      <c r="B6059" s="34">
        <v>45461</v>
      </c>
      <c r="C6059" s="23" t="s">
        <v>1039</v>
      </c>
      <c r="D6059" s="23" t="s">
        <v>159</v>
      </c>
      <c r="E6059" s="23" t="s">
        <v>47</v>
      </c>
      <c r="F6059" s="23">
        <v>400069</v>
      </c>
      <c r="G6059" s="23" t="s">
        <v>48</v>
      </c>
      <c r="H6059" s="23" t="s">
        <v>49</v>
      </c>
      <c r="I6059" s="23" t="s">
        <v>50</v>
      </c>
      <c r="J6059" s="23" t="s">
        <v>23</v>
      </c>
      <c r="K6059" s="23" t="s">
        <v>24</v>
      </c>
      <c r="L6059" s="23">
        <v>2</v>
      </c>
      <c r="M6059" s="23">
        <v>99.57</v>
      </c>
      <c r="N6059" s="23">
        <v>15</v>
      </c>
      <c r="O6059" s="23">
        <v>12</v>
      </c>
      <c r="P6059" s="23" t="s">
        <v>89</v>
      </c>
      <c r="Q6059" s="23" t="s">
        <v>34</v>
      </c>
      <c r="R6059" s="23">
        <f t="shared" si="470"/>
        <v>1</v>
      </c>
      <c r="S6059" s="23" t="str">
        <f t="shared" si="471"/>
        <v>ORD106057_20240618_CUST02947_MED028</v>
      </c>
      <c r="T6059" s="23">
        <f t="shared" si="472"/>
        <v>1</v>
      </c>
      <c r="U6059" s="6">
        <f t="shared" si="473"/>
        <v>199.14</v>
      </c>
      <c r="V6059" s="6">
        <f>tbl_Raw_Data[[#This Row],[Discount_Pct]]*tbl_Raw_Data[[#This Row],[Gross_Amount]]/100</f>
        <v>29.870999999999999</v>
      </c>
      <c r="W6059" s="6">
        <f>tbl_Raw_Data[[#This Row],[Gross_Amount]]-tbl_Raw_Data[[#This Row],[Discount_Amount]]</f>
        <v>169.26899999999998</v>
      </c>
      <c r="X6059" s="6">
        <f>tbl_Raw_Data[[#This Row],[Net_Amount_Before_Tax]]*tbl_Raw_Data[[#This Row],[Tax_Pct]]/100</f>
        <v>20.312279999999998</v>
      </c>
      <c r="Y6059" s="6">
        <f>tbl_Raw_Data[[#This Row],[Net_Amount_Before_Tax]]+tbl_Raw_Data[[#This Row],[Tax_Amount]]</f>
        <v>189.58127999999996</v>
      </c>
      <c r="Z6059" s="6">
        <f t="shared" si="474"/>
        <v>4</v>
      </c>
    </row>
    <row r="6060" spans="1:26" x14ac:dyDescent="0.3">
      <c r="A6060" s="23" t="s">
        <v>8183</v>
      </c>
      <c r="B6060" s="34">
        <v>45727</v>
      </c>
      <c r="C6060" s="23" t="s">
        <v>2496</v>
      </c>
      <c r="D6060" s="23" t="s">
        <v>100</v>
      </c>
      <c r="E6060" s="23" t="s">
        <v>101</v>
      </c>
      <c r="F6060" s="23">
        <v>201303</v>
      </c>
      <c r="G6060" s="23" t="s">
        <v>124</v>
      </c>
      <c r="H6060" s="23" t="s">
        <v>125</v>
      </c>
      <c r="I6060" s="23" t="s">
        <v>104</v>
      </c>
      <c r="J6060" s="23" t="s">
        <v>114</v>
      </c>
      <c r="K6060" s="23" t="s">
        <v>24</v>
      </c>
      <c r="L6060" s="23">
        <v>2</v>
      </c>
      <c r="M6060" s="23">
        <v>113.13</v>
      </c>
      <c r="N6060" s="23">
        <v>5</v>
      </c>
      <c r="O6060" s="23">
        <v>12</v>
      </c>
      <c r="P6060" s="23" t="s">
        <v>43</v>
      </c>
      <c r="Q6060" s="23" t="s">
        <v>34</v>
      </c>
      <c r="R6060" s="23">
        <f t="shared" si="470"/>
        <v>1</v>
      </c>
      <c r="S6060" s="23" t="str">
        <f t="shared" si="471"/>
        <v>ORD106059_20250311_CUST03268_MED018</v>
      </c>
      <c r="T6060" s="23">
        <f t="shared" si="472"/>
        <v>1</v>
      </c>
      <c r="U6060" s="6">
        <f t="shared" si="473"/>
        <v>226.26</v>
      </c>
      <c r="V6060" s="6">
        <f>tbl_Raw_Data[[#This Row],[Discount_Pct]]*tbl_Raw_Data[[#This Row],[Gross_Amount]]/100</f>
        <v>11.312999999999999</v>
      </c>
      <c r="W6060" s="6">
        <f>tbl_Raw_Data[[#This Row],[Gross_Amount]]-tbl_Raw_Data[[#This Row],[Discount_Amount]]</f>
        <v>214.947</v>
      </c>
      <c r="X6060" s="6">
        <f>tbl_Raw_Data[[#This Row],[Net_Amount_Before_Tax]]*tbl_Raw_Data[[#This Row],[Tax_Pct]]/100</f>
        <v>25.79364</v>
      </c>
      <c r="Y6060" s="6">
        <f>tbl_Raw_Data[[#This Row],[Net_Amount_Before_Tax]]+tbl_Raw_Data[[#This Row],[Tax_Amount]]</f>
        <v>240.74064000000001</v>
      </c>
      <c r="Z6060" s="6">
        <f t="shared" si="474"/>
        <v>1</v>
      </c>
    </row>
    <row r="6061" spans="1:26" x14ac:dyDescent="0.3">
      <c r="A6061" s="23" t="s">
        <v>8184</v>
      </c>
      <c r="B6061" s="34">
        <v>45672</v>
      </c>
      <c r="C6061" s="23" t="s">
        <v>1502</v>
      </c>
      <c r="D6061" s="23" t="s">
        <v>159</v>
      </c>
      <c r="E6061" s="23" t="s">
        <v>47</v>
      </c>
      <c r="F6061" s="23">
        <v>400069</v>
      </c>
      <c r="G6061" s="23" t="s">
        <v>74</v>
      </c>
      <c r="H6061" s="23" t="s">
        <v>75</v>
      </c>
      <c r="I6061" s="23" t="s">
        <v>76</v>
      </c>
      <c r="J6061" s="23" t="s">
        <v>77</v>
      </c>
      <c r="K6061" s="23" t="s">
        <v>57</v>
      </c>
      <c r="L6061" s="23">
        <v>2</v>
      </c>
      <c r="M6061" s="23">
        <v>60.06</v>
      </c>
      <c r="N6061" s="23">
        <v>0</v>
      </c>
      <c r="O6061" s="23">
        <v>5</v>
      </c>
      <c r="P6061" s="23" t="s">
        <v>89</v>
      </c>
      <c r="Q6061" s="23" t="s">
        <v>34</v>
      </c>
      <c r="R6061" s="23">
        <f t="shared" si="470"/>
        <v>1</v>
      </c>
      <c r="S6061" s="23" t="str">
        <f t="shared" si="471"/>
        <v>ORD106060_20250115_CUST00415_MED008</v>
      </c>
      <c r="T6061" s="23">
        <f t="shared" si="472"/>
        <v>1</v>
      </c>
      <c r="U6061" s="6">
        <f t="shared" si="473"/>
        <v>120.12</v>
      </c>
      <c r="V6061" s="6">
        <f>tbl_Raw_Data[[#This Row],[Discount_Pct]]*tbl_Raw_Data[[#This Row],[Gross_Amount]]/100</f>
        <v>0</v>
      </c>
      <c r="W6061" s="6">
        <f>tbl_Raw_Data[[#This Row],[Gross_Amount]]-tbl_Raw_Data[[#This Row],[Discount_Amount]]</f>
        <v>120.12</v>
      </c>
      <c r="X6061" s="6">
        <f>tbl_Raw_Data[[#This Row],[Net_Amount_Before_Tax]]*tbl_Raw_Data[[#This Row],[Tax_Pct]]/100</f>
        <v>6.0060000000000002</v>
      </c>
      <c r="Y6061" s="6">
        <f>tbl_Raw_Data[[#This Row],[Net_Amount_Before_Tax]]+tbl_Raw_Data[[#This Row],[Tax_Amount]]</f>
        <v>126.126</v>
      </c>
      <c r="Z6061" s="6">
        <f t="shared" si="474"/>
        <v>4</v>
      </c>
    </row>
    <row r="6062" spans="1:26" x14ac:dyDescent="0.3">
      <c r="A6062" s="23" t="s">
        <v>8185</v>
      </c>
      <c r="B6062" s="34">
        <v>45311</v>
      </c>
      <c r="C6062" s="23" t="s">
        <v>8186</v>
      </c>
      <c r="D6062" s="23" t="s">
        <v>159</v>
      </c>
      <c r="E6062" s="23" t="s">
        <v>47</v>
      </c>
      <c r="F6062" s="23">
        <v>400050</v>
      </c>
      <c r="G6062" s="23" t="s">
        <v>145</v>
      </c>
      <c r="H6062" s="23" t="s">
        <v>146</v>
      </c>
      <c r="I6062" s="23" t="s">
        <v>147</v>
      </c>
      <c r="J6062" s="23" t="s">
        <v>148</v>
      </c>
      <c r="K6062" s="23" t="s">
        <v>24</v>
      </c>
      <c r="L6062" s="23">
        <v>1</v>
      </c>
      <c r="M6062" s="23">
        <v>111.08</v>
      </c>
      <c r="N6062" s="23">
        <v>0</v>
      </c>
      <c r="O6062" s="23">
        <v>5</v>
      </c>
      <c r="P6062" s="23" t="s">
        <v>43</v>
      </c>
      <c r="Q6062" s="23" t="s">
        <v>34</v>
      </c>
      <c r="R6062" s="23">
        <f t="shared" si="470"/>
        <v>1</v>
      </c>
      <c r="S6062" s="23" t="str">
        <f t="shared" si="471"/>
        <v>ORD106061_20240120_CUST00857_MED016</v>
      </c>
      <c r="T6062" s="23">
        <f t="shared" si="472"/>
        <v>1</v>
      </c>
      <c r="U6062" s="6">
        <f t="shared" si="473"/>
        <v>111.08</v>
      </c>
      <c r="V6062" s="6">
        <f>tbl_Raw_Data[[#This Row],[Discount_Pct]]*tbl_Raw_Data[[#This Row],[Gross_Amount]]/100</f>
        <v>0</v>
      </c>
      <c r="W6062" s="6">
        <f>tbl_Raw_Data[[#This Row],[Gross_Amount]]-tbl_Raw_Data[[#This Row],[Discount_Amount]]</f>
        <v>111.08</v>
      </c>
      <c r="X6062" s="6">
        <f>tbl_Raw_Data[[#This Row],[Net_Amount_Before_Tax]]*tbl_Raw_Data[[#This Row],[Tax_Pct]]/100</f>
        <v>5.5539999999999994</v>
      </c>
      <c r="Y6062" s="6">
        <f>tbl_Raw_Data[[#This Row],[Net_Amount_Before_Tax]]+tbl_Raw_Data[[#This Row],[Tax_Amount]]</f>
        <v>116.634</v>
      </c>
      <c r="Z6062" s="6">
        <f t="shared" si="474"/>
        <v>1</v>
      </c>
    </row>
    <row r="6063" spans="1:26" x14ac:dyDescent="0.3">
      <c r="A6063" s="23" t="s">
        <v>8187</v>
      </c>
      <c r="B6063" s="34">
        <v>45784</v>
      </c>
      <c r="C6063" s="23" t="s">
        <v>6253</v>
      </c>
      <c r="D6063" s="23" t="s">
        <v>19</v>
      </c>
      <c r="E6063" s="23" t="s">
        <v>19</v>
      </c>
      <c r="F6063" s="23">
        <v>110044</v>
      </c>
      <c r="G6063" s="23" t="s">
        <v>30</v>
      </c>
      <c r="H6063" s="23" t="s">
        <v>31</v>
      </c>
      <c r="I6063" s="23" t="s">
        <v>32</v>
      </c>
      <c r="J6063" s="23" t="s">
        <v>23</v>
      </c>
      <c r="K6063" s="23" t="s">
        <v>24</v>
      </c>
      <c r="L6063" s="23">
        <v>1</v>
      </c>
      <c r="M6063" s="23">
        <v>121.67</v>
      </c>
      <c r="N6063" s="23">
        <v>0</v>
      </c>
      <c r="O6063" s="23">
        <v>5</v>
      </c>
      <c r="P6063" s="23" t="s">
        <v>65</v>
      </c>
      <c r="Q6063" s="23" t="s">
        <v>90</v>
      </c>
      <c r="R6063" s="23">
        <f t="shared" si="470"/>
        <v>1</v>
      </c>
      <c r="S6063" s="23" t="str">
        <f t="shared" si="471"/>
        <v>ORD106062_20250507_CUST00771_MED017</v>
      </c>
      <c r="T6063" s="23">
        <f t="shared" si="472"/>
        <v>1</v>
      </c>
      <c r="U6063" s="6">
        <f t="shared" si="473"/>
        <v>121.67</v>
      </c>
      <c r="V6063" s="6">
        <f>tbl_Raw_Data[[#This Row],[Discount_Pct]]*tbl_Raw_Data[[#This Row],[Gross_Amount]]/100</f>
        <v>0</v>
      </c>
      <c r="W6063" s="6">
        <f>tbl_Raw_Data[[#This Row],[Gross_Amount]]-tbl_Raw_Data[[#This Row],[Discount_Amount]]</f>
        <v>121.67</v>
      </c>
      <c r="X6063" s="6">
        <f>tbl_Raw_Data[[#This Row],[Net_Amount_Before_Tax]]*tbl_Raw_Data[[#This Row],[Tax_Pct]]/100</f>
        <v>6.0834999999999999</v>
      </c>
      <c r="Y6063" s="6">
        <f>tbl_Raw_Data[[#This Row],[Net_Amount_Before_Tax]]+tbl_Raw_Data[[#This Row],[Tax_Amount]]</f>
        <v>127.7535</v>
      </c>
      <c r="Z6063" s="6">
        <f t="shared" si="474"/>
        <v>0</v>
      </c>
    </row>
    <row r="6064" spans="1:26" x14ac:dyDescent="0.3">
      <c r="A6064" s="23" t="s">
        <v>8188</v>
      </c>
      <c r="B6064" s="34">
        <v>46017</v>
      </c>
      <c r="C6064" s="23" t="s">
        <v>8189</v>
      </c>
      <c r="D6064" s="23" t="s">
        <v>52</v>
      </c>
      <c r="E6064" s="23" t="s">
        <v>52</v>
      </c>
      <c r="F6064" s="23">
        <v>160022</v>
      </c>
      <c r="G6064" s="23" t="s">
        <v>185</v>
      </c>
      <c r="H6064" s="23" t="s">
        <v>186</v>
      </c>
      <c r="I6064" s="23" t="s">
        <v>76</v>
      </c>
      <c r="J6064" s="23" t="s">
        <v>187</v>
      </c>
      <c r="K6064" s="23" t="s">
        <v>57</v>
      </c>
      <c r="L6064" s="23">
        <v>6</v>
      </c>
      <c r="M6064" s="23">
        <v>95.46</v>
      </c>
      <c r="N6064" s="23">
        <v>15</v>
      </c>
      <c r="O6064" s="23">
        <v>5</v>
      </c>
      <c r="P6064" s="23" t="s">
        <v>43</v>
      </c>
      <c r="Q6064" s="23" t="s">
        <v>34</v>
      </c>
      <c r="R6064" s="23">
        <f t="shared" si="470"/>
        <v>1</v>
      </c>
      <c r="S6064" s="23" t="str">
        <f t="shared" si="471"/>
        <v>ORD106063_20251226_CUST01407_MED009</v>
      </c>
      <c r="T6064" s="23">
        <f t="shared" si="472"/>
        <v>1</v>
      </c>
      <c r="U6064" s="6">
        <f t="shared" si="473"/>
        <v>572.76</v>
      </c>
      <c r="V6064" s="6">
        <f>tbl_Raw_Data[[#This Row],[Discount_Pct]]*tbl_Raw_Data[[#This Row],[Gross_Amount]]/100</f>
        <v>85.914000000000001</v>
      </c>
      <c r="W6064" s="6">
        <f>tbl_Raw_Data[[#This Row],[Gross_Amount]]-tbl_Raw_Data[[#This Row],[Discount_Amount]]</f>
        <v>486.846</v>
      </c>
      <c r="X6064" s="6">
        <f>tbl_Raw_Data[[#This Row],[Net_Amount_Before_Tax]]*tbl_Raw_Data[[#This Row],[Tax_Pct]]/100</f>
        <v>24.342300000000002</v>
      </c>
      <c r="Y6064" s="6">
        <f>tbl_Raw_Data[[#This Row],[Net_Amount_Before_Tax]]+tbl_Raw_Data[[#This Row],[Tax_Amount]]</f>
        <v>511.18830000000003</v>
      </c>
      <c r="Z6064" s="6">
        <f t="shared" si="474"/>
        <v>2</v>
      </c>
    </row>
    <row r="6065" spans="1:26" x14ac:dyDescent="0.3">
      <c r="A6065" s="23" t="s">
        <v>8188</v>
      </c>
      <c r="B6065" s="34">
        <v>45708</v>
      </c>
      <c r="C6065" s="23" t="s">
        <v>1278</v>
      </c>
      <c r="D6065" s="23" t="s">
        <v>100</v>
      </c>
      <c r="E6065" s="23" t="s">
        <v>101</v>
      </c>
      <c r="F6065" s="23">
        <v>201301</v>
      </c>
      <c r="G6065" s="23" t="s">
        <v>185</v>
      </c>
      <c r="H6065" s="23" t="s">
        <v>186</v>
      </c>
      <c r="I6065" s="23" t="s">
        <v>76</v>
      </c>
      <c r="J6065" s="23" t="s">
        <v>187</v>
      </c>
      <c r="K6065" s="23" t="s">
        <v>57</v>
      </c>
      <c r="L6065" s="23">
        <v>3</v>
      </c>
      <c r="M6065" s="23">
        <v>88.26</v>
      </c>
      <c r="N6065" s="23">
        <v>5</v>
      </c>
      <c r="O6065" s="23">
        <v>12</v>
      </c>
      <c r="P6065" s="23" t="s">
        <v>65</v>
      </c>
      <c r="Q6065" s="23" t="s">
        <v>34</v>
      </c>
      <c r="R6065" s="23">
        <f t="shared" si="470"/>
        <v>1</v>
      </c>
      <c r="S6065" s="23" t="str">
        <f t="shared" si="471"/>
        <v>ORD106063_20250220_CUST01388_MED009</v>
      </c>
      <c r="T6065" s="23">
        <f t="shared" si="472"/>
        <v>1</v>
      </c>
      <c r="U6065" s="6">
        <f t="shared" si="473"/>
        <v>264.78000000000003</v>
      </c>
      <c r="V6065" s="6">
        <f>tbl_Raw_Data[[#This Row],[Discount_Pct]]*tbl_Raw_Data[[#This Row],[Gross_Amount]]/100</f>
        <v>13.239000000000001</v>
      </c>
      <c r="W6065" s="6">
        <f>tbl_Raw_Data[[#This Row],[Gross_Amount]]-tbl_Raw_Data[[#This Row],[Discount_Amount]]</f>
        <v>251.54100000000003</v>
      </c>
      <c r="X6065" s="6">
        <f>tbl_Raw_Data[[#This Row],[Net_Amount_Before_Tax]]*tbl_Raw_Data[[#This Row],[Tax_Pct]]/100</f>
        <v>30.184920000000002</v>
      </c>
      <c r="Y6065" s="6">
        <f>tbl_Raw_Data[[#This Row],[Net_Amount_Before_Tax]]+tbl_Raw_Data[[#This Row],[Tax_Amount]]</f>
        <v>281.72592000000003</v>
      </c>
      <c r="Z6065" s="6">
        <f t="shared" si="474"/>
        <v>3</v>
      </c>
    </row>
    <row r="6066" spans="1:26" x14ac:dyDescent="0.3">
      <c r="A6066" s="23" t="s">
        <v>8190</v>
      </c>
      <c r="B6066" s="34">
        <v>45653</v>
      </c>
      <c r="C6066" s="23" t="s">
        <v>5819</v>
      </c>
      <c r="D6066" s="23" t="s">
        <v>52</v>
      </c>
      <c r="E6066" s="23" t="s">
        <v>52</v>
      </c>
      <c r="F6066" s="23">
        <v>160022</v>
      </c>
      <c r="G6066" s="23" t="s">
        <v>229</v>
      </c>
      <c r="H6066" s="23" t="s">
        <v>230</v>
      </c>
      <c r="I6066" s="23" t="s">
        <v>84</v>
      </c>
      <c r="J6066" s="23" t="s">
        <v>140</v>
      </c>
      <c r="K6066" s="23" t="s">
        <v>24</v>
      </c>
      <c r="L6066" s="23">
        <v>4</v>
      </c>
      <c r="M6066" s="23">
        <v>191.36</v>
      </c>
      <c r="N6066" s="23">
        <v>0</v>
      </c>
      <c r="O6066" s="23">
        <v>12</v>
      </c>
      <c r="P6066" s="23" t="s">
        <v>65</v>
      </c>
      <c r="Q6066" s="23" t="s">
        <v>34</v>
      </c>
      <c r="R6066" s="23">
        <f t="shared" si="470"/>
        <v>1</v>
      </c>
      <c r="S6066" s="23" t="str">
        <f t="shared" si="471"/>
        <v>ORD106065_20241227_CUST01376_MED022</v>
      </c>
      <c r="T6066" s="23">
        <f t="shared" si="472"/>
        <v>1</v>
      </c>
      <c r="U6066" s="6">
        <f t="shared" si="473"/>
        <v>765.44</v>
      </c>
      <c r="V6066" s="6">
        <f>tbl_Raw_Data[[#This Row],[Discount_Pct]]*tbl_Raw_Data[[#This Row],[Gross_Amount]]/100</f>
        <v>0</v>
      </c>
      <c r="W6066" s="6">
        <f>tbl_Raw_Data[[#This Row],[Gross_Amount]]-tbl_Raw_Data[[#This Row],[Discount_Amount]]</f>
        <v>765.44</v>
      </c>
      <c r="X6066" s="6">
        <f>tbl_Raw_Data[[#This Row],[Net_Amount_Before_Tax]]*tbl_Raw_Data[[#This Row],[Tax_Pct]]/100</f>
        <v>91.852800000000002</v>
      </c>
      <c r="Y6066" s="6">
        <f>tbl_Raw_Data[[#This Row],[Net_Amount_Before_Tax]]+tbl_Raw_Data[[#This Row],[Tax_Amount]]</f>
        <v>857.29280000000006</v>
      </c>
      <c r="Z6066" s="6">
        <f t="shared" si="474"/>
        <v>1</v>
      </c>
    </row>
    <row r="6067" spans="1:26" x14ac:dyDescent="0.3">
      <c r="A6067" s="23" t="s">
        <v>8190</v>
      </c>
      <c r="B6067" s="34">
        <v>45513</v>
      </c>
      <c r="C6067" s="23" t="s">
        <v>2443</v>
      </c>
      <c r="D6067" s="23" t="s">
        <v>19</v>
      </c>
      <c r="E6067" s="23" t="s">
        <v>19</v>
      </c>
      <c r="F6067" s="23">
        <v>110024</v>
      </c>
      <c r="G6067" s="23" t="s">
        <v>102</v>
      </c>
      <c r="H6067" s="23" t="s">
        <v>103</v>
      </c>
      <c r="I6067" s="23" t="s">
        <v>104</v>
      </c>
      <c r="J6067" s="23" t="s">
        <v>64</v>
      </c>
      <c r="K6067" s="23" t="s">
        <v>57</v>
      </c>
      <c r="L6067" s="23">
        <v>1</v>
      </c>
      <c r="M6067" s="23">
        <v>109.21</v>
      </c>
      <c r="N6067" s="23">
        <v>5</v>
      </c>
      <c r="O6067" s="23">
        <v>12</v>
      </c>
      <c r="P6067" s="23" t="s">
        <v>43</v>
      </c>
      <c r="Q6067" s="23" t="s">
        <v>34</v>
      </c>
      <c r="R6067" s="23">
        <f t="shared" si="470"/>
        <v>1</v>
      </c>
      <c r="S6067" s="23" t="str">
        <f t="shared" si="471"/>
        <v>ORD106065_20240809_CUST01779_MED029</v>
      </c>
      <c r="T6067" s="23">
        <f t="shared" si="472"/>
        <v>1</v>
      </c>
      <c r="U6067" s="6">
        <f t="shared" si="473"/>
        <v>109.21</v>
      </c>
      <c r="V6067" s="6">
        <f>tbl_Raw_Data[[#This Row],[Discount_Pct]]*tbl_Raw_Data[[#This Row],[Gross_Amount]]/100</f>
        <v>5.4604999999999997</v>
      </c>
      <c r="W6067" s="6">
        <f>tbl_Raw_Data[[#This Row],[Gross_Amount]]-tbl_Raw_Data[[#This Row],[Discount_Amount]]</f>
        <v>103.7495</v>
      </c>
      <c r="X6067" s="6">
        <f>tbl_Raw_Data[[#This Row],[Net_Amount_Before_Tax]]*tbl_Raw_Data[[#This Row],[Tax_Pct]]/100</f>
        <v>12.44994</v>
      </c>
      <c r="Y6067" s="6">
        <f>tbl_Raw_Data[[#This Row],[Net_Amount_Before_Tax]]+tbl_Raw_Data[[#This Row],[Tax_Amount]]</f>
        <v>116.19944</v>
      </c>
      <c r="Z6067" s="6">
        <f t="shared" si="474"/>
        <v>4</v>
      </c>
    </row>
    <row r="6068" spans="1:26" x14ac:dyDescent="0.3">
      <c r="A6068" s="23" t="s">
        <v>8191</v>
      </c>
      <c r="B6068" s="34">
        <v>45999</v>
      </c>
      <c r="C6068" s="23" t="s">
        <v>5514</v>
      </c>
      <c r="D6068" s="23" t="s">
        <v>87</v>
      </c>
      <c r="E6068" s="23" t="s">
        <v>88</v>
      </c>
      <c r="F6068" s="23">
        <v>600001</v>
      </c>
      <c r="G6068" s="23" t="s">
        <v>196</v>
      </c>
      <c r="H6068" s="23" t="s">
        <v>197</v>
      </c>
      <c r="I6068" s="23" t="s">
        <v>32</v>
      </c>
      <c r="J6068" s="23" t="s">
        <v>42</v>
      </c>
      <c r="K6068" s="23" t="s">
        <v>24</v>
      </c>
      <c r="L6068" s="23">
        <v>1</v>
      </c>
      <c r="M6068" s="23">
        <v>22.67</v>
      </c>
      <c r="N6068" s="23">
        <v>5</v>
      </c>
      <c r="O6068" s="23">
        <v>5</v>
      </c>
      <c r="P6068" s="23" t="s">
        <v>33</v>
      </c>
      <c r="Q6068" s="23" t="s">
        <v>34</v>
      </c>
      <c r="R6068" s="23">
        <f t="shared" si="470"/>
        <v>1</v>
      </c>
      <c r="S6068" s="23" t="str">
        <f t="shared" si="471"/>
        <v>ORD106067_20251208_CUST03274_MED011</v>
      </c>
      <c r="T6068" s="23">
        <f t="shared" si="472"/>
        <v>1</v>
      </c>
      <c r="U6068" s="6">
        <f t="shared" si="473"/>
        <v>22.67</v>
      </c>
      <c r="V6068" s="6">
        <f>tbl_Raw_Data[[#This Row],[Discount_Pct]]*tbl_Raw_Data[[#This Row],[Gross_Amount]]/100</f>
        <v>1.1335000000000002</v>
      </c>
      <c r="W6068" s="6">
        <f>tbl_Raw_Data[[#This Row],[Gross_Amount]]-tbl_Raw_Data[[#This Row],[Discount_Amount]]</f>
        <v>21.5365</v>
      </c>
      <c r="X6068" s="6">
        <f>tbl_Raw_Data[[#This Row],[Net_Amount_Before_Tax]]*tbl_Raw_Data[[#This Row],[Tax_Pct]]/100</f>
        <v>1.0768250000000001</v>
      </c>
      <c r="Y6068" s="6">
        <f>tbl_Raw_Data[[#This Row],[Net_Amount_Before_Tax]]+tbl_Raw_Data[[#This Row],[Tax_Amount]]</f>
        <v>22.613325</v>
      </c>
      <c r="Z6068" s="6">
        <f t="shared" si="474"/>
        <v>3</v>
      </c>
    </row>
    <row r="6069" spans="1:26" x14ac:dyDescent="0.3">
      <c r="A6069" s="23" t="s">
        <v>8192</v>
      </c>
      <c r="B6069" s="34">
        <v>45392</v>
      </c>
      <c r="C6069" s="23" t="s">
        <v>2358</v>
      </c>
      <c r="D6069" s="23" t="s">
        <v>52</v>
      </c>
      <c r="E6069" s="23" t="s">
        <v>52</v>
      </c>
      <c r="F6069" s="23">
        <v>160019</v>
      </c>
      <c r="G6069" s="23" t="s">
        <v>39</v>
      </c>
      <c r="H6069" s="23" t="s">
        <v>40</v>
      </c>
      <c r="I6069" s="23" t="s">
        <v>41</v>
      </c>
      <c r="J6069" s="23" t="s">
        <v>42</v>
      </c>
      <c r="K6069" s="23" t="s">
        <v>24</v>
      </c>
      <c r="L6069" s="23">
        <v>3</v>
      </c>
      <c r="M6069" s="23">
        <v>28.57</v>
      </c>
      <c r="N6069" s="23">
        <v>0</v>
      </c>
      <c r="O6069" s="23">
        <v>12</v>
      </c>
      <c r="P6069" s="23" t="s">
        <v>58</v>
      </c>
      <c r="Q6069" s="23" t="s">
        <v>34</v>
      </c>
      <c r="R6069" s="23">
        <f t="shared" si="470"/>
        <v>1</v>
      </c>
      <c r="S6069" s="23" t="str">
        <f t="shared" si="471"/>
        <v>ORD106068_20240410_CUST02242_MED001</v>
      </c>
      <c r="T6069" s="23">
        <f t="shared" si="472"/>
        <v>1</v>
      </c>
      <c r="U6069" s="6">
        <f t="shared" si="473"/>
        <v>85.710000000000008</v>
      </c>
      <c r="V6069" s="6">
        <f>tbl_Raw_Data[[#This Row],[Discount_Pct]]*tbl_Raw_Data[[#This Row],[Gross_Amount]]/100</f>
        <v>0</v>
      </c>
      <c r="W6069" s="6">
        <f>tbl_Raw_Data[[#This Row],[Gross_Amount]]-tbl_Raw_Data[[#This Row],[Discount_Amount]]</f>
        <v>85.710000000000008</v>
      </c>
      <c r="X6069" s="6">
        <f>tbl_Raw_Data[[#This Row],[Net_Amount_Before_Tax]]*tbl_Raw_Data[[#This Row],[Tax_Pct]]/100</f>
        <v>10.2852</v>
      </c>
      <c r="Y6069" s="6">
        <f>tbl_Raw_Data[[#This Row],[Net_Amount_Before_Tax]]+tbl_Raw_Data[[#This Row],[Tax_Amount]]</f>
        <v>95.995200000000011</v>
      </c>
      <c r="Z6069" s="6">
        <f t="shared" si="474"/>
        <v>2</v>
      </c>
    </row>
    <row r="6070" spans="1:26" x14ac:dyDescent="0.3">
      <c r="A6070" s="23" t="s">
        <v>8193</v>
      </c>
      <c r="B6070" s="34">
        <v>45305</v>
      </c>
      <c r="C6070" s="23" t="s">
        <v>8194</v>
      </c>
      <c r="D6070" s="23" t="s">
        <v>52</v>
      </c>
      <c r="E6070" s="23" t="s">
        <v>52</v>
      </c>
      <c r="F6070" s="23">
        <v>160036</v>
      </c>
      <c r="G6070" s="23" t="s">
        <v>53</v>
      </c>
      <c r="H6070" s="23" t="s">
        <v>54</v>
      </c>
      <c r="I6070" s="23" t="s">
        <v>55</v>
      </c>
      <c r="J6070" s="23" t="s">
        <v>56</v>
      </c>
      <c r="K6070" s="23" t="s">
        <v>57</v>
      </c>
      <c r="L6070" s="23">
        <v>1</v>
      </c>
      <c r="M6070" s="23">
        <v>50.77</v>
      </c>
      <c r="N6070" s="23">
        <v>10</v>
      </c>
      <c r="O6070" s="23">
        <v>12</v>
      </c>
      <c r="P6070" s="23" t="s">
        <v>33</v>
      </c>
      <c r="Q6070" s="23" t="s">
        <v>34</v>
      </c>
      <c r="R6070" s="23">
        <f t="shared" si="470"/>
        <v>1</v>
      </c>
      <c r="S6070" s="23" t="str">
        <f t="shared" si="471"/>
        <v>ORD106069_20240114_CUST02723_MED020</v>
      </c>
      <c r="T6070" s="23">
        <f t="shared" si="472"/>
        <v>1</v>
      </c>
      <c r="U6070" s="6">
        <f t="shared" si="473"/>
        <v>50.77</v>
      </c>
      <c r="V6070" s="6">
        <f>tbl_Raw_Data[[#This Row],[Discount_Pct]]*tbl_Raw_Data[[#This Row],[Gross_Amount]]/100</f>
        <v>5.0770000000000008</v>
      </c>
      <c r="W6070" s="6">
        <f>tbl_Raw_Data[[#This Row],[Gross_Amount]]-tbl_Raw_Data[[#This Row],[Discount_Amount]]</f>
        <v>45.693000000000005</v>
      </c>
      <c r="X6070" s="6">
        <f>tbl_Raw_Data[[#This Row],[Net_Amount_Before_Tax]]*tbl_Raw_Data[[#This Row],[Tax_Pct]]/100</f>
        <v>5.4831600000000007</v>
      </c>
      <c r="Y6070" s="6">
        <f>tbl_Raw_Data[[#This Row],[Net_Amount_Before_Tax]]+tbl_Raw_Data[[#This Row],[Tax_Amount]]</f>
        <v>51.176160000000003</v>
      </c>
      <c r="Z6070" s="6">
        <f t="shared" si="474"/>
        <v>1</v>
      </c>
    </row>
    <row r="6071" spans="1:26" x14ac:dyDescent="0.3">
      <c r="A6071" s="23" t="s">
        <v>8195</v>
      </c>
      <c r="B6071" s="34">
        <v>45897</v>
      </c>
      <c r="C6071" s="23" t="s">
        <v>2935</v>
      </c>
      <c r="D6071" s="23" t="s">
        <v>37</v>
      </c>
      <c r="E6071" s="23" t="s">
        <v>38</v>
      </c>
      <c r="F6071" s="23">
        <v>452016</v>
      </c>
      <c r="G6071" s="23" t="s">
        <v>94</v>
      </c>
      <c r="H6071" s="23" t="s">
        <v>95</v>
      </c>
      <c r="I6071" s="23" t="s">
        <v>84</v>
      </c>
      <c r="J6071" s="23" t="s">
        <v>42</v>
      </c>
      <c r="K6071" s="23" t="s">
        <v>24</v>
      </c>
      <c r="L6071" s="23">
        <v>2</v>
      </c>
      <c r="M6071" s="23">
        <v>85.25</v>
      </c>
      <c r="N6071" s="23">
        <v>10</v>
      </c>
      <c r="O6071" s="23">
        <v>12</v>
      </c>
      <c r="P6071" s="23" t="s">
        <v>58</v>
      </c>
      <c r="Q6071" s="23" t="s">
        <v>34</v>
      </c>
      <c r="R6071" s="23">
        <f t="shared" si="470"/>
        <v>1</v>
      </c>
      <c r="S6071" s="23" t="str">
        <f t="shared" si="471"/>
        <v>ORD106070_20250828_CUST00153_MED021</v>
      </c>
      <c r="T6071" s="23">
        <f t="shared" si="472"/>
        <v>1</v>
      </c>
      <c r="U6071" s="6">
        <f t="shared" si="473"/>
        <v>170.5</v>
      </c>
      <c r="V6071" s="6">
        <f>tbl_Raw_Data[[#This Row],[Discount_Pct]]*tbl_Raw_Data[[#This Row],[Gross_Amount]]/100</f>
        <v>17.05</v>
      </c>
      <c r="W6071" s="6">
        <f>tbl_Raw_Data[[#This Row],[Gross_Amount]]-tbl_Raw_Data[[#This Row],[Discount_Amount]]</f>
        <v>153.44999999999999</v>
      </c>
      <c r="X6071" s="6">
        <f>tbl_Raw_Data[[#This Row],[Net_Amount_Before_Tax]]*tbl_Raw_Data[[#This Row],[Tax_Pct]]/100</f>
        <v>18.413999999999998</v>
      </c>
      <c r="Y6071" s="6">
        <f>tbl_Raw_Data[[#This Row],[Net_Amount_Before_Tax]]+tbl_Raw_Data[[#This Row],[Tax_Amount]]</f>
        <v>171.86399999999998</v>
      </c>
      <c r="Z6071" s="6">
        <f t="shared" si="474"/>
        <v>4</v>
      </c>
    </row>
    <row r="6072" spans="1:26" x14ac:dyDescent="0.3">
      <c r="A6072" s="23" t="s">
        <v>8196</v>
      </c>
      <c r="B6072" s="34">
        <v>45399</v>
      </c>
      <c r="C6072" s="23" t="s">
        <v>4101</v>
      </c>
      <c r="D6072" s="23" t="s">
        <v>80</v>
      </c>
      <c r="E6072" s="23" t="s">
        <v>81</v>
      </c>
      <c r="F6072" s="23">
        <v>395017</v>
      </c>
      <c r="G6072" s="23" t="s">
        <v>145</v>
      </c>
      <c r="H6072" s="23" t="s">
        <v>146</v>
      </c>
      <c r="I6072" s="23" t="s">
        <v>147</v>
      </c>
      <c r="J6072" s="23" t="s">
        <v>148</v>
      </c>
      <c r="K6072" s="23" t="s">
        <v>24</v>
      </c>
      <c r="L6072" s="23">
        <v>1</v>
      </c>
      <c r="M6072" s="23">
        <v>116.4</v>
      </c>
      <c r="N6072" s="23">
        <v>15</v>
      </c>
      <c r="O6072" s="23">
        <v>12</v>
      </c>
      <c r="P6072" s="23" t="s">
        <v>58</v>
      </c>
      <c r="Q6072" s="23" t="s">
        <v>34</v>
      </c>
      <c r="R6072" s="23">
        <f t="shared" si="470"/>
        <v>1</v>
      </c>
      <c r="S6072" s="23" t="str">
        <f t="shared" si="471"/>
        <v>ORD106071_20240417_CUST02278_MED016</v>
      </c>
      <c r="T6072" s="23">
        <f t="shared" si="472"/>
        <v>1</v>
      </c>
      <c r="U6072" s="6">
        <f t="shared" si="473"/>
        <v>116.4</v>
      </c>
      <c r="V6072" s="6">
        <f>tbl_Raw_Data[[#This Row],[Discount_Pct]]*tbl_Raw_Data[[#This Row],[Gross_Amount]]/100</f>
        <v>17.46</v>
      </c>
      <c r="W6072" s="6">
        <f>tbl_Raw_Data[[#This Row],[Gross_Amount]]-tbl_Raw_Data[[#This Row],[Discount_Amount]]</f>
        <v>98.94</v>
      </c>
      <c r="X6072" s="6">
        <f>tbl_Raw_Data[[#This Row],[Net_Amount_Before_Tax]]*tbl_Raw_Data[[#This Row],[Tax_Pct]]/100</f>
        <v>11.8728</v>
      </c>
      <c r="Y6072" s="6">
        <f>tbl_Raw_Data[[#This Row],[Net_Amount_Before_Tax]]+tbl_Raw_Data[[#This Row],[Tax_Amount]]</f>
        <v>110.8128</v>
      </c>
      <c r="Z6072" s="6">
        <f t="shared" si="474"/>
        <v>5</v>
      </c>
    </row>
    <row r="6073" spans="1:26" x14ac:dyDescent="0.3">
      <c r="A6073" s="23" t="s">
        <v>8197</v>
      </c>
      <c r="B6073" s="34">
        <v>45559</v>
      </c>
      <c r="C6073" s="23" t="s">
        <v>628</v>
      </c>
      <c r="D6073" s="23" t="s">
        <v>123</v>
      </c>
      <c r="E6073" s="23" t="s">
        <v>101</v>
      </c>
      <c r="F6073" s="23">
        <v>226016</v>
      </c>
      <c r="G6073" s="23" t="s">
        <v>283</v>
      </c>
      <c r="H6073" s="23" t="s">
        <v>284</v>
      </c>
      <c r="I6073" s="23" t="s">
        <v>104</v>
      </c>
      <c r="J6073" s="23" t="s">
        <v>42</v>
      </c>
      <c r="K6073" s="23" t="s">
        <v>57</v>
      </c>
      <c r="L6073" s="23">
        <v>2</v>
      </c>
      <c r="M6073" s="23">
        <v>283.29000000000002</v>
      </c>
      <c r="N6073" s="23">
        <v>5</v>
      </c>
      <c r="O6073" s="23">
        <v>12</v>
      </c>
      <c r="P6073" s="23" t="s">
        <v>33</v>
      </c>
      <c r="Q6073" s="23" t="s">
        <v>90</v>
      </c>
      <c r="R6073" s="23">
        <f t="shared" si="470"/>
        <v>1</v>
      </c>
      <c r="S6073" s="23" t="str">
        <f t="shared" si="471"/>
        <v>ORD106072_20240924_CUST02843_MED030</v>
      </c>
      <c r="T6073" s="23">
        <f t="shared" si="472"/>
        <v>1</v>
      </c>
      <c r="U6073" s="6">
        <f t="shared" si="473"/>
        <v>566.58000000000004</v>
      </c>
      <c r="V6073" s="6">
        <f>tbl_Raw_Data[[#This Row],[Discount_Pct]]*tbl_Raw_Data[[#This Row],[Gross_Amount]]/100</f>
        <v>28.329000000000001</v>
      </c>
      <c r="W6073" s="6">
        <f>tbl_Raw_Data[[#This Row],[Gross_Amount]]-tbl_Raw_Data[[#This Row],[Discount_Amount]]</f>
        <v>538.25100000000009</v>
      </c>
      <c r="X6073" s="6">
        <f>tbl_Raw_Data[[#This Row],[Net_Amount_Before_Tax]]*tbl_Raw_Data[[#This Row],[Tax_Pct]]/100</f>
        <v>64.590120000000013</v>
      </c>
      <c r="Y6073" s="6">
        <f>tbl_Raw_Data[[#This Row],[Net_Amount_Before_Tax]]+tbl_Raw_Data[[#This Row],[Tax_Amount]]</f>
        <v>602.84112000000005</v>
      </c>
      <c r="Z6073" s="6">
        <f t="shared" si="474"/>
        <v>1</v>
      </c>
    </row>
    <row r="6074" spans="1:26" x14ac:dyDescent="0.3">
      <c r="A6074" s="23" t="s">
        <v>8197</v>
      </c>
      <c r="B6074" s="34">
        <v>45881</v>
      </c>
      <c r="C6074" s="23" t="s">
        <v>8198</v>
      </c>
      <c r="D6074" s="23" t="s">
        <v>80</v>
      </c>
      <c r="E6074" s="23" t="s">
        <v>81</v>
      </c>
      <c r="F6074" s="23">
        <v>395001</v>
      </c>
      <c r="G6074" s="23" t="s">
        <v>160</v>
      </c>
      <c r="H6074" s="23" t="s">
        <v>161</v>
      </c>
      <c r="I6074" s="23" t="s">
        <v>50</v>
      </c>
      <c r="J6074" s="23" t="s">
        <v>23</v>
      </c>
      <c r="K6074" s="23" t="s">
        <v>24</v>
      </c>
      <c r="L6074" s="23">
        <v>2</v>
      </c>
      <c r="M6074" s="23">
        <v>159.38999999999999</v>
      </c>
      <c r="N6074" s="23">
        <v>5</v>
      </c>
      <c r="O6074" s="23">
        <v>5</v>
      </c>
      <c r="P6074" s="23" t="s">
        <v>58</v>
      </c>
      <c r="Q6074" s="23" t="s">
        <v>26</v>
      </c>
      <c r="R6074" s="23">
        <f t="shared" si="470"/>
        <v>1</v>
      </c>
      <c r="S6074" s="23" t="str">
        <f t="shared" si="471"/>
        <v>ORD106072_20250812_CUST02155_MED014</v>
      </c>
      <c r="T6074" s="23">
        <f t="shared" si="472"/>
        <v>1</v>
      </c>
      <c r="U6074" s="6">
        <f t="shared" si="473"/>
        <v>318.77999999999997</v>
      </c>
      <c r="V6074" s="6">
        <f>tbl_Raw_Data[[#This Row],[Discount_Pct]]*tbl_Raw_Data[[#This Row],[Gross_Amount]]/100</f>
        <v>15.938999999999998</v>
      </c>
      <c r="W6074" s="6">
        <f>tbl_Raw_Data[[#This Row],[Gross_Amount]]-tbl_Raw_Data[[#This Row],[Discount_Amount]]</f>
        <v>302.84099999999995</v>
      </c>
      <c r="X6074" s="6">
        <f>tbl_Raw_Data[[#This Row],[Net_Amount_Before_Tax]]*tbl_Raw_Data[[#This Row],[Tax_Pct]]/100</f>
        <v>15.142049999999998</v>
      </c>
      <c r="Y6074" s="6">
        <f>tbl_Raw_Data[[#This Row],[Net_Amount_Before_Tax]]+tbl_Raw_Data[[#This Row],[Tax_Amount]]</f>
        <v>317.98304999999993</v>
      </c>
      <c r="Z6074" s="6">
        <f t="shared" si="474"/>
        <v>1</v>
      </c>
    </row>
    <row r="6075" spans="1:26" x14ac:dyDescent="0.3">
      <c r="A6075" s="23" t="s">
        <v>8199</v>
      </c>
      <c r="B6075" s="34">
        <v>45315</v>
      </c>
      <c r="C6075" s="23" t="s">
        <v>5240</v>
      </c>
      <c r="D6075" s="23" t="s">
        <v>72</v>
      </c>
      <c r="E6075" s="23" t="s">
        <v>73</v>
      </c>
      <c r="F6075" s="23">
        <v>302033</v>
      </c>
      <c r="G6075" s="23" t="s">
        <v>283</v>
      </c>
      <c r="H6075" s="23" t="s">
        <v>284</v>
      </c>
      <c r="I6075" s="23" t="s">
        <v>104</v>
      </c>
      <c r="J6075" s="23" t="s">
        <v>42</v>
      </c>
      <c r="K6075" s="23" t="s">
        <v>57</v>
      </c>
      <c r="L6075" s="23">
        <v>3</v>
      </c>
      <c r="M6075" s="23">
        <v>262.02999999999997</v>
      </c>
      <c r="N6075" s="23">
        <v>5</v>
      </c>
      <c r="O6075" s="23">
        <v>12</v>
      </c>
      <c r="P6075" s="23" t="s">
        <v>65</v>
      </c>
      <c r="Q6075" s="23" t="s">
        <v>34</v>
      </c>
      <c r="R6075" s="23">
        <f t="shared" si="470"/>
        <v>1</v>
      </c>
      <c r="S6075" s="23" t="str">
        <f t="shared" si="471"/>
        <v>ORD106074_20240124_CUST00825_MED030</v>
      </c>
      <c r="T6075" s="23">
        <f t="shared" si="472"/>
        <v>1</v>
      </c>
      <c r="U6075" s="6">
        <f t="shared" si="473"/>
        <v>786.08999999999992</v>
      </c>
      <c r="V6075" s="6">
        <f>tbl_Raw_Data[[#This Row],[Discount_Pct]]*tbl_Raw_Data[[#This Row],[Gross_Amount]]/100</f>
        <v>39.304499999999997</v>
      </c>
      <c r="W6075" s="6">
        <f>tbl_Raw_Data[[#This Row],[Gross_Amount]]-tbl_Raw_Data[[#This Row],[Discount_Amount]]</f>
        <v>746.78549999999996</v>
      </c>
      <c r="X6075" s="6">
        <f>tbl_Raw_Data[[#This Row],[Net_Amount_Before_Tax]]*tbl_Raw_Data[[#This Row],[Tax_Pct]]/100</f>
        <v>89.614260000000002</v>
      </c>
      <c r="Y6075" s="6">
        <f>tbl_Raw_Data[[#This Row],[Net_Amount_Before_Tax]]+tbl_Raw_Data[[#This Row],[Tax_Amount]]</f>
        <v>836.39976000000001</v>
      </c>
      <c r="Z6075" s="6">
        <f t="shared" si="474"/>
        <v>3</v>
      </c>
    </row>
    <row r="6076" spans="1:26" x14ac:dyDescent="0.3">
      <c r="A6076" s="23" t="s">
        <v>8199</v>
      </c>
      <c r="B6076" s="34">
        <v>45637</v>
      </c>
      <c r="C6076" s="23" t="s">
        <v>7214</v>
      </c>
      <c r="D6076" s="23" t="s">
        <v>80</v>
      </c>
      <c r="E6076" s="23" t="s">
        <v>81</v>
      </c>
      <c r="F6076" s="23">
        <v>395017</v>
      </c>
      <c r="G6076" s="23" t="s">
        <v>82</v>
      </c>
      <c r="H6076" s="23" t="s">
        <v>83</v>
      </c>
      <c r="I6076" s="23" t="s">
        <v>84</v>
      </c>
      <c r="J6076" s="23" t="s">
        <v>85</v>
      </c>
      <c r="K6076" s="23" t="s">
        <v>24</v>
      </c>
      <c r="L6076" s="23">
        <v>1</v>
      </c>
      <c r="M6076" s="23">
        <v>292.8</v>
      </c>
      <c r="N6076" s="23">
        <v>0</v>
      </c>
      <c r="O6076" s="23">
        <v>12</v>
      </c>
      <c r="P6076" s="23" t="s">
        <v>89</v>
      </c>
      <c r="Q6076" s="23" t="s">
        <v>44</v>
      </c>
      <c r="R6076" s="23">
        <f t="shared" si="470"/>
        <v>1</v>
      </c>
      <c r="S6076" s="23" t="str">
        <f t="shared" si="471"/>
        <v>ORD106074_20241211_CUST01182_MED023</v>
      </c>
      <c r="T6076" s="23">
        <f t="shared" si="472"/>
        <v>1</v>
      </c>
      <c r="U6076" s="6">
        <f t="shared" si="473"/>
        <v>292.8</v>
      </c>
      <c r="V6076" s="6">
        <f>tbl_Raw_Data[[#This Row],[Discount_Pct]]*tbl_Raw_Data[[#This Row],[Gross_Amount]]/100</f>
        <v>0</v>
      </c>
      <c r="W6076" s="6">
        <f>tbl_Raw_Data[[#This Row],[Gross_Amount]]-tbl_Raw_Data[[#This Row],[Discount_Amount]]</f>
        <v>292.8</v>
      </c>
      <c r="X6076" s="6">
        <f>tbl_Raw_Data[[#This Row],[Net_Amount_Before_Tax]]*tbl_Raw_Data[[#This Row],[Tax_Pct]]/100</f>
        <v>35.136000000000003</v>
      </c>
      <c r="Y6076" s="6">
        <f>tbl_Raw_Data[[#This Row],[Net_Amount_Before_Tax]]+tbl_Raw_Data[[#This Row],[Tax_Amount]]</f>
        <v>327.93600000000004</v>
      </c>
      <c r="Z6076" s="6">
        <f t="shared" si="474"/>
        <v>1</v>
      </c>
    </row>
    <row r="6077" spans="1:26" x14ac:dyDescent="0.3">
      <c r="A6077" s="23" t="s">
        <v>8199</v>
      </c>
      <c r="B6077" s="34">
        <v>45848</v>
      </c>
      <c r="C6077" s="23" t="s">
        <v>1466</v>
      </c>
      <c r="D6077" s="23" t="s">
        <v>52</v>
      </c>
      <c r="E6077" s="23" t="s">
        <v>52</v>
      </c>
      <c r="F6077" s="23">
        <v>160036</v>
      </c>
      <c r="G6077" s="23" t="s">
        <v>68</v>
      </c>
      <c r="H6077" s="23" t="s">
        <v>69</v>
      </c>
      <c r="I6077" s="23" t="s">
        <v>55</v>
      </c>
      <c r="J6077" s="23" t="s">
        <v>56</v>
      </c>
      <c r="K6077" s="23" t="s">
        <v>24</v>
      </c>
      <c r="L6077" s="23">
        <v>1</v>
      </c>
      <c r="M6077" s="23">
        <v>29.77</v>
      </c>
      <c r="N6077" s="23">
        <v>10</v>
      </c>
      <c r="O6077" s="23">
        <v>12</v>
      </c>
      <c r="P6077" s="23" t="s">
        <v>33</v>
      </c>
      <c r="Q6077" s="23" t="s">
        <v>34</v>
      </c>
      <c r="R6077" s="23">
        <f t="shared" si="470"/>
        <v>1</v>
      </c>
      <c r="S6077" s="23" t="str">
        <f t="shared" si="471"/>
        <v>ORD106074_20250710_CUST02266_MED003</v>
      </c>
      <c r="T6077" s="23">
        <f t="shared" si="472"/>
        <v>1</v>
      </c>
      <c r="U6077" s="6">
        <f t="shared" si="473"/>
        <v>29.77</v>
      </c>
      <c r="V6077" s="6">
        <f>tbl_Raw_Data[[#This Row],[Discount_Pct]]*tbl_Raw_Data[[#This Row],[Gross_Amount]]/100</f>
        <v>2.9769999999999999</v>
      </c>
      <c r="W6077" s="6">
        <f>tbl_Raw_Data[[#This Row],[Gross_Amount]]-tbl_Raw_Data[[#This Row],[Discount_Amount]]</f>
        <v>26.792999999999999</v>
      </c>
      <c r="X6077" s="6">
        <f>tbl_Raw_Data[[#This Row],[Net_Amount_Before_Tax]]*tbl_Raw_Data[[#This Row],[Tax_Pct]]/100</f>
        <v>3.2151599999999996</v>
      </c>
      <c r="Y6077" s="6">
        <f>tbl_Raw_Data[[#This Row],[Net_Amount_Before_Tax]]+tbl_Raw_Data[[#This Row],[Tax_Amount]]</f>
        <v>30.00816</v>
      </c>
      <c r="Z6077" s="6">
        <f t="shared" si="474"/>
        <v>3</v>
      </c>
    </row>
    <row r="6078" spans="1:26" x14ac:dyDescent="0.3">
      <c r="A6078" s="23" t="s">
        <v>8200</v>
      </c>
      <c r="B6078" s="34">
        <v>45348</v>
      </c>
      <c r="C6078" s="23" t="s">
        <v>1354</v>
      </c>
      <c r="D6078" s="23" t="s">
        <v>183</v>
      </c>
      <c r="E6078" s="23" t="s">
        <v>184</v>
      </c>
      <c r="F6078" s="23">
        <v>122016</v>
      </c>
      <c r="G6078" s="23" t="s">
        <v>196</v>
      </c>
      <c r="H6078" s="23" t="s">
        <v>197</v>
      </c>
      <c r="I6078" s="23" t="s">
        <v>32</v>
      </c>
      <c r="J6078" s="23" t="s">
        <v>42</v>
      </c>
      <c r="K6078" s="23" t="s">
        <v>24</v>
      </c>
      <c r="L6078" s="23">
        <v>1</v>
      </c>
      <c r="M6078" s="23">
        <v>23.7</v>
      </c>
      <c r="N6078" s="23">
        <v>15</v>
      </c>
      <c r="O6078" s="23">
        <v>12</v>
      </c>
      <c r="P6078" s="23" t="s">
        <v>65</v>
      </c>
      <c r="Q6078" s="23" t="s">
        <v>90</v>
      </c>
      <c r="R6078" s="23">
        <f t="shared" si="470"/>
        <v>1</v>
      </c>
      <c r="S6078" s="23" t="str">
        <f t="shared" si="471"/>
        <v>ORD106077_20240226_CUST02292_MED011</v>
      </c>
      <c r="T6078" s="23">
        <f t="shared" si="472"/>
        <v>1</v>
      </c>
      <c r="U6078" s="6">
        <f t="shared" si="473"/>
        <v>23.7</v>
      </c>
      <c r="V6078" s="6">
        <f>tbl_Raw_Data[[#This Row],[Discount_Pct]]*tbl_Raw_Data[[#This Row],[Gross_Amount]]/100</f>
        <v>3.5550000000000002</v>
      </c>
      <c r="W6078" s="6">
        <f>tbl_Raw_Data[[#This Row],[Gross_Amount]]-tbl_Raw_Data[[#This Row],[Discount_Amount]]</f>
        <v>20.145</v>
      </c>
      <c r="X6078" s="6">
        <f>tbl_Raw_Data[[#This Row],[Net_Amount_Before_Tax]]*tbl_Raw_Data[[#This Row],[Tax_Pct]]/100</f>
        <v>2.4174000000000002</v>
      </c>
      <c r="Y6078" s="6">
        <f>tbl_Raw_Data[[#This Row],[Net_Amount_Before_Tax]]+tbl_Raw_Data[[#This Row],[Tax_Amount]]</f>
        <v>22.5624</v>
      </c>
      <c r="Z6078" s="6">
        <f t="shared" si="474"/>
        <v>1</v>
      </c>
    </row>
    <row r="6079" spans="1:26" x14ac:dyDescent="0.3">
      <c r="A6079" s="23" t="s">
        <v>8201</v>
      </c>
      <c r="B6079" s="34">
        <v>46004</v>
      </c>
      <c r="C6079" s="23" t="s">
        <v>4071</v>
      </c>
      <c r="D6079" s="23" t="s">
        <v>123</v>
      </c>
      <c r="E6079" s="23" t="s">
        <v>101</v>
      </c>
      <c r="F6079" s="23">
        <v>226016</v>
      </c>
      <c r="G6079" s="23" t="s">
        <v>196</v>
      </c>
      <c r="H6079" s="23" t="s">
        <v>197</v>
      </c>
      <c r="I6079" s="23" t="s">
        <v>32</v>
      </c>
      <c r="J6079" s="23" t="s">
        <v>42</v>
      </c>
      <c r="K6079" s="23" t="s">
        <v>24</v>
      </c>
      <c r="L6079" s="23">
        <v>1</v>
      </c>
      <c r="M6079" s="23">
        <v>22.95</v>
      </c>
      <c r="N6079" s="23">
        <v>0</v>
      </c>
      <c r="O6079" s="23">
        <v>5</v>
      </c>
      <c r="P6079" s="23" t="s">
        <v>43</v>
      </c>
      <c r="Q6079" s="23" t="s">
        <v>26</v>
      </c>
      <c r="R6079" s="23">
        <f t="shared" si="470"/>
        <v>1</v>
      </c>
      <c r="S6079" s="23" t="str">
        <f t="shared" si="471"/>
        <v>ORD106078_20251213_CUST01560_MED011</v>
      </c>
      <c r="T6079" s="23">
        <f t="shared" si="472"/>
        <v>1</v>
      </c>
      <c r="U6079" s="6">
        <f t="shared" si="473"/>
        <v>22.95</v>
      </c>
      <c r="V6079" s="6">
        <f>tbl_Raw_Data[[#This Row],[Discount_Pct]]*tbl_Raw_Data[[#This Row],[Gross_Amount]]/100</f>
        <v>0</v>
      </c>
      <c r="W6079" s="6">
        <f>tbl_Raw_Data[[#This Row],[Gross_Amount]]-tbl_Raw_Data[[#This Row],[Discount_Amount]]</f>
        <v>22.95</v>
      </c>
      <c r="X6079" s="6">
        <f>tbl_Raw_Data[[#This Row],[Net_Amount_Before_Tax]]*tbl_Raw_Data[[#This Row],[Tax_Pct]]/100</f>
        <v>1.1475</v>
      </c>
      <c r="Y6079" s="6">
        <f>tbl_Raw_Data[[#This Row],[Net_Amount_Before_Tax]]+tbl_Raw_Data[[#This Row],[Tax_Amount]]</f>
        <v>24.0975</v>
      </c>
      <c r="Z6079" s="6">
        <f t="shared" si="474"/>
        <v>1</v>
      </c>
    </row>
    <row r="6080" spans="1:26" x14ac:dyDescent="0.3">
      <c r="A6080" s="23" t="s">
        <v>8202</v>
      </c>
      <c r="B6080" s="34">
        <v>45919</v>
      </c>
      <c r="C6080" s="23" t="s">
        <v>8203</v>
      </c>
      <c r="D6080" s="23" t="s">
        <v>183</v>
      </c>
      <c r="E6080" s="23" t="s">
        <v>184</v>
      </c>
      <c r="F6080" s="23">
        <v>122018</v>
      </c>
      <c r="G6080" s="23" t="s">
        <v>229</v>
      </c>
      <c r="H6080" s="23" t="s">
        <v>230</v>
      </c>
      <c r="I6080" s="23" t="s">
        <v>84</v>
      </c>
      <c r="J6080" s="23" t="s">
        <v>140</v>
      </c>
      <c r="K6080" s="23" t="s">
        <v>24</v>
      </c>
      <c r="L6080" s="23">
        <v>1</v>
      </c>
      <c r="M6080" s="23">
        <v>183.23</v>
      </c>
      <c r="N6080" s="23">
        <v>5</v>
      </c>
      <c r="O6080" s="23">
        <v>5</v>
      </c>
      <c r="P6080" s="23" t="s">
        <v>65</v>
      </c>
      <c r="Q6080" s="23" t="s">
        <v>90</v>
      </c>
      <c r="R6080" s="23">
        <f t="shared" si="470"/>
        <v>1</v>
      </c>
      <c r="S6080" s="23" t="str">
        <f t="shared" si="471"/>
        <v>ORD106079_20250919_CUST02680_MED022</v>
      </c>
      <c r="T6080" s="23">
        <f t="shared" si="472"/>
        <v>1</v>
      </c>
      <c r="U6080" s="6">
        <f t="shared" si="473"/>
        <v>183.23</v>
      </c>
      <c r="V6080" s="6">
        <f>tbl_Raw_Data[[#This Row],[Discount_Pct]]*tbl_Raw_Data[[#This Row],[Gross_Amount]]/100</f>
        <v>9.1615000000000002</v>
      </c>
      <c r="W6080" s="6">
        <f>tbl_Raw_Data[[#This Row],[Gross_Amount]]-tbl_Raw_Data[[#This Row],[Discount_Amount]]</f>
        <v>174.0685</v>
      </c>
      <c r="X6080" s="6">
        <f>tbl_Raw_Data[[#This Row],[Net_Amount_Before_Tax]]*tbl_Raw_Data[[#This Row],[Tax_Pct]]/100</f>
        <v>8.7034249999999993</v>
      </c>
      <c r="Y6080" s="6">
        <f>tbl_Raw_Data[[#This Row],[Net_Amount_Before_Tax]]+tbl_Raw_Data[[#This Row],[Tax_Amount]]</f>
        <v>182.77192500000001</v>
      </c>
      <c r="Z6080" s="6">
        <f t="shared" si="474"/>
        <v>1</v>
      </c>
    </row>
    <row r="6081" spans="1:26" x14ac:dyDescent="0.3">
      <c r="A6081" s="23" t="s">
        <v>8202</v>
      </c>
      <c r="B6081" s="34">
        <v>45400</v>
      </c>
      <c r="C6081" s="23" t="s">
        <v>7159</v>
      </c>
      <c r="D6081" s="23" t="s">
        <v>72</v>
      </c>
      <c r="E6081" s="23" t="s">
        <v>73</v>
      </c>
      <c r="F6081" s="23">
        <v>302001</v>
      </c>
      <c r="G6081" s="23" t="s">
        <v>119</v>
      </c>
      <c r="H6081" s="23" t="s">
        <v>120</v>
      </c>
      <c r="I6081" s="23" t="s">
        <v>32</v>
      </c>
      <c r="J6081" s="23" t="s">
        <v>64</v>
      </c>
      <c r="K6081" s="23" t="s">
        <v>57</v>
      </c>
      <c r="L6081" s="23">
        <v>1</v>
      </c>
      <c r="M6081" s="23">
        <v>73.42</v>
      </c>
      <c r="N6081" s="23">
        <v>0</v>
      </c>
      <c r="O6081" s="23">
        <v>5</v>
      </c>
      <c r="P6081" s="23" t="s">
        <v>43</v>
      </c>
      <c r="Q6081" s="23" t="s">
        <v>34</v>
      </c>
      <c r="R6081" s="23">
        <f t="shared" si="470"/>
        <v>1</v>
      </c>
      <c r="S6081" s="23" t="str">
        <f t="shared" si="471"/>
        <v>ORD106079_20240418_CUST01731_MED010</v>
      </c>
      <c r="T6081" s="23">
        <f t="shared" si="472"/>
        <v>1</v>
      </c>
      <c r="U6081" s="6">
        <f t="shared" si="473"/>
        <v>73.42</v>
      </c>
      <c r="V6081" s="6">
        <f>tbl_Raw_Data[[#This Row],[Discount_Pct]]*tbl_Raw_Data[[#This Row],[Gross_Amount]]/100</f>
        <v>0</v>
      </c>
      <c r="W6081" s="6">
        <f>tbl_Raw_Data[[#This Row],[Gross_Amount]]-tbl_Raw_Data[[#This Row],[Discount_Amount]]</f>
        <v>73.42</v>
      </c>
      <c r="X6081" s="6">
        <f>tbl_Raw_Data[[#This Row],[Net_Amount_Before_Tax]]*tbl_Raw_Data[[#This Row],[Tax_Pct]]/100</f>
        <v>3.6710000000000003</v>
      </c>
      <c r="Y6081" s="6">
        <f>tbl_Raw_Data[[#This Row],[Net_Amount_Before_Tax]]+tbl_Raw_Data[[#This Row],[Tax_Amount]]</f>
        <v>77.091000000000008</v>
      </c>
      <c r="Z6081" s="6">
        <f t="shared" si="474"/>
        <v>2</v>
      </c>
    </row>
    <row r="6082" spans="1:26" x14ac:dyDescent="0.3">
      <c r="A6082" s="23" t="s">
        <v>8204</v>
      </c>
      <c r="B6082" s="34">
        <v>45747</v>
      </c>
      <c r="C6082" s="23" t="s">
        <v>4885</v>
      </c>
      <c r="D6082" s="23" t="s">
        <v>80</v>
      </c>
      <c r="E6082" s="23" t="s">
        <v>81</v>
      </c>
      <c r="F6082" s="23">
        <v>395001</v>
      </c>
      <c r="G6082" s="23" t="s">
        <v>124</v>
      </c>
      <c r="H6082" s="23" t="s">
        <v>125</v>
      </c>
      <c r="I6082" s="23" t="s">
        <v>104</v>
      </c>
      <c r="J6082" s="23" t="s">
        <v>114</v>
      </c>
      <c r="K6082" s="23" t="s">
        <v>24</v>
      </c>
      <c r="L6082" s="23">
        <v>2</v>
      </c>
      <c r="M6082" s="23">
        <v>130.88</v>
      </c>
      <c r="N6082" s="23">
        <v>0</v>
      </c>
      <c r="O6082" s="23">
        <v>12</v>
      </c>
      <c r="P6082" s="23" t="s">
        <v>65</v>
      </c>
      <c r="Q6082" s="23" t="s">
        <v>90</v>
      </c>
      <c r="R6082" s="23">
        <f t="shared" ref="R6082:R6145" si="475">COUNTIFS($A$2:$A$8001,A6082,$B$2:$B$8001,B6082,$C$2:$C$8001,C6082,$G$2:$G$8001,G6082)</f>
        <v>1</v>
      </c>
      <c r="S6082" s="23" t="str">
        <f t="shared" ref="S6082:S6145" si="476">A6082&amp;"_"&amp;TEXT(B6082,"yyyymmdd")&amp;"_"&amp;C6082&amp;"_"&amp;G6082</f>
        <v>ORD106081_20250331_CUST03312_MED018</v>
      </c>
      <c r="T6082" s="23">
        <f t="shared" ref="T6082:T6145" si="477">COUNTIF($S$2:$S$8001,S6082)</f>
        <v>1</v>
      </c>
      <c r="U6082" s="6">
        <f t="shared" ref="U6082:U6145" si="478">L6082*M6082</f>
        <v>261.76</v>
      </c>
      <c r="V6082" s="6">
        <f>tbl_Raw_Data[[#This Row],[Discount_Pct]]*tbl_Raw_Data[[#This Row],[Gross_Amount]]/100</f>
        <v>0</v>
      </c>
      <c r="W6082" s="6">
        <f>tbl_Raw_Data[[#This Row],[Gross_Amount]]-tbl_Raw_Data[[#This Row],[Discount_Amount]]</f>
        <v>261.76</v>
      </c>
      <c r="X6082" s="6">
        <f>tbl_Raw_Data[[#This Row],[Net_Amount_Before_Tax]]*tbl_Raw_Data[[#This Row],[Tax_Pct]]/100</f>
        <v>31.411199999999997</v>
      </c>
      <c r="Y6082" s="6">
        <f>tbl_Raw_Data[[#This Row],[Net_Amount_Before_Tax]]+tbl_Raw_Data[[#This Row],[Tax_Amount]]</f>
        <v>293.1712</v>
      </c>
      <c r="Z6082" s="6">
        <f t="shared" ref="Z6082:Z6145" si="479">COUNTIFS($C$2:$C$8001,C6082,$Q$2:$Q$8001,"Delivered")</f>
        <v>0</v>
      </c>
    </row>
    <row r="6083" spans="1:26" x14ac:dyDescent="0.3">
      <c r="A6083" s="23" t="s">
        <v>8205</v>
      </c>
      <c r="B6083" s="34">
        <v>45344</v>
      </c>
      <c r="C6083" s="23" t="s">
        <v>6536</v>
      </c>
      <c r="D6083" s="23" t="s">
        <v>19</v>
      </c>
      <c r="E6083" s="23" t="s">
        <v>19</v>
      </c>
      <c r="F6083" s="23">
        <v>110024</v>
      </c>
      <c r="G6083" s="23" t="s">
        <v>233</v>
      </c>
      <c r="H6083" s="23" t="s">
        <v>234</v>
      </c>
      <c r="I6083" s="23" t="s">
        <v>104</v>
      </c>
      <c r="J6083" s="23" t="s">
        <v>42</v>
      </c>
      <c r="K6083" s="23" t="s">
        <v>24</v>
      </c>
      <c r="L6083" s="23">
        <v>1</v>
      </c>
      <c r="M6083" s="23">
        <v>160.31</v>
      </c>
      <c r="N6083" s="23">
        <v>0</v>
      </c>
      <c r="O6083" s="23">
        <v>12</v>
      </c>
      <c r="P6083" s="23" t="s">
        <v>89</v>
      </c>
      <c r="Q6083" s="23" t="s">
        <v>34</v>
      </c>
      <c r="R6083" s="23">
        <f t="shared" si="475"/>
        <v>1</v>
      </c>
      <c r="S6083" s="23" t="str">
        <f t="shared" si="476"/>
        <v>ORD106082_20240222_CUST01127_MED019</v>
      </c>
      <c r="T6083" s="23">
        <f t="shared" si="477"/>
        <v>1</v>
      </c>
      <c r="U6083" s="6">
        <f t="shared" si="478"/>
        <v>160.31</v>
      </c>
      <c r="V6083" s="6">
        <f>tbl_Raw_Data[[#This Row],[Discount_Pct]]*tbl_Raw_Data[[#This Row],[Gross_Amount]]/100</f>
        <v>0</v>
      </c>
      <c r="W6083" s="6">
        <f>tbl_Raw_Data[[#This Row],[Gross_Amount]]-tbl_Raw_Data[[#This Row],[Discount_Amount]]</f>
        <v>160.31</v>
      </c>
      <c r="X6083" s="6">
        <f>tbl_Raw_Data[[#This Row],[Net_Amount_Before_Tax]]*tbl_Raw_Data[[#This Row],[Tax_Pct]]/100</f>
        <v>19.237200000000001</v>
      </c>
      <c r="Y6083" s="6">
        <f>tbl_Raw_Data[[#This Row],[Net_Amount_Before_Tax]]+tbl_Raw_Data[[#This Row],[Tax_Amount]]</f>
        <v>179.5472</v>
      </c>
      <c r="Z6083" s="6">
        <f t="shared" si="479"/>
        <v>2</v>
      </c>
    </row>
    <row r="6084" spans="1:26" x14ac:dyDescent="0.3">
      <c r="A6084" s="23" t="s">
        <v>8206</v>
      </c>
      <c r="B6084" s="34">
        <v>45873</v>
      </c>
      <c r="C6084" s="23" t="s">
        <v>2615</v>
      </c>
      <c r="D6084" s="23" t="s">
        <v>100</v>
      </c>
      <c r="E6084" s="23" t="s">
        <v>101</v>
      </c>
      <c r="F6084" s="23">
        <v>201307</v>
      </c>
      <c r="G6084" s="23" t="s">
        <v>315</v>
      </c>
      <c r="H6084" s="23" t="s">
        <v>316</v>
      </c>
      <c r="I6084" s="23" t="s">
        <v>50</v>
      </c>
      <c r="J6084" s="23" t="s">
        <v>114</v>
      </c>
      <c r="K6084" s="23" t="s">
        <v>24</v>
      </c>
      <c r="L6084" s="23">
        <v>1</v>
      </c>
      <c r="M6084" s="23">
        <v>119.4</v>
      </c>
      <c r="N6084" s="23">
        <v>0</v>
      </c>
      <c r="O6084" s="23">
        <v>5</v>
      </c>
      <c r="P6084" s="23" t="s">
        <v>89</v>
      </c>
      <c r="Q6084" s="23" t="s">
        <v>44</v>
      </c>
      <c r="R6084" s="23">
        <f t="shared" si="475"/>
        <v>1</v>
      </c>
      <c r="S6084" s="23" t="str">
        <f t="shared" si="476"/>
        <v>ORD106083_20250804_CUST03211_MED012</v>
      </c>
      <c r="T6084" s="23">
        <f t="shared" si="477"/>
        <v>1</v>
      </c>
      <c r="U6084" s="6">
        <f t="shared" si="478"/>
        <v>119.4</v>
      </c>
      <c r="V6084" s="6">
        <f>tbl_Raw_Data[[#This Row],[Discount_Pct]]*tbl_Raw_Data[[#This Row],[Gross_Amount]]/100</f>
        <v>0</v>
      </c>
      <c r="W6084" s="6">
        <f>tbl_Raw_Data[[#This Row],[Gross_Amount]]-tbl_Raw_Data[[#This Row],[Discount_Amount]]</f>
        <v>119.4</v>
      </c>
      <c r="X6084" s="6">
        <f>tbl_Raw_Data[[#This Row],[Net_Amount_Before_Tax]]*tbl_Raw_Data[[#This Row],[Tax_Pct]]/100</f>
        <v>5.97</v>
      </c>
      <c r="Y6084" s="6">
        <f>tbl_Raw_Data[[#This Row],[Net_Amount_Before_Tax]]+tbl_Raw_Data[[#This Row],[Tax_Amount]]</f>
        <v>125.37</v>
      </c>
      <c r="Z6084" s="6">
        <f t="shared" si="479"/>
        <v>1</v>
      </c>
    </row>
    <row r="6085" spans="1:26" x14ac:dyDescent="0.3">
      <c r="A6085" s="23" t="s">
        <v>8207</v>
      </c>
      <c r="B6085" s="34">
        <v>45747</v>
      </c>
      <c r="C6085" s="23" t="s">
        <v>1959</v>
      </c>
      <c r="D6085" s="23" t="s">
        <v>142</v>
      </c>
      <c r="E6085" s="23" t="s">
        <v>81</v>
      </c>
      <c r="F6085" s="23">
        <v>380054</v>
      </c>
      <c r="G6085" s="23" t="s">
        <v>167</v>
      </c>
      <c r="H6085" s="23" t="s">
        <v>168</v>
      </c>
      <c r="I6085" s="23" t="s">
        <v>113</v>
      </c>
      <c r="J6085" s="23" t="s">
        <v>42</v>
      </c>
      <c r="K6085" s="23" t="s">
        <v>24</v>
      </c>
      <c r="L6085" s="23">
        <v>1</v>
      </c>
      <c r="M6085" s="23">
        <v>217.02</v>
      </c>
      <c r="N6085" s="23">
        <v>5</v>
      </c>
      <c r="O6085" s="23">
        <v>12</v>
      </c>
      <c r="P6085" s="23" t="s">
        <v>65</v>
      </c>
      <c r="Q6085" s="23" t="s">
        <v>34</v>
      </c>
      <c r="R6085" s="23">
        <f t="shared" si="475"/>
        <v>1</v>
      </c>
      <c r="S6085" s="23" t="str">
        <f t="shared" si="476"/>
        <v>ORD106084_20250331_CUST00531_MED026</v>
      </c>
      <c r="T6085" s="23">
        <f t="shared" si="477"/>
        <v>1</v>
      </c>
      <c r="U6085" s="6">
        <f t="shared" si="478"/>
        <v>217.02</v>
      </c>
      <c r="V6085" s="6">
        <f>tbl_Raw_Data[[#This Row],[Discount_Pct]]*tbl_Raw_Data[[#This Row],[Gross_Amount]]/100</f>
        <v>10.851000000000001</v>
      </c>
      <c r="W6085" s="6">
        <f>tbl_Raw_Data[[#This Row],[Gross_Amount]]-tbl_Raw_Data[[#This Row],[Discount_Amount]]</f>
        <v>206.16900000000001</v>
      </c>
      <c r="X6085" s="6">
        <f>tbl_Raw_Data[[#This Row],[Net_Amount_Before_Tax]]*tbl_Raw_Data[[#This Row],[Tax_Pct]]/100</f>
        <v>24.740280000000002</v>
      </c>
      <c r="Y6085" s="6">
        <f>tbl_Raw_Data[[#This Row],[Net_Amount_Before_Tax]]+tbl_Raw_Data[[#This Row],[Tax_Amount]]</f>
        <v>230.90928000000002</v>
      </c>
      <c r="Z6085" s="6">
        <f t="shared" si="479"/>
        <v>1</v>
      </c>
    </row>
    <row r="6086" spans="1:26" x14ac:dyDescent="0.3">
      <c r="A6086" s="23" t="s">
        <v>8208</v>
      </c>
      <c r="B6086" s="34">
        <v>45883</v>
      </c>
      <c r="C6086" s="23" t="s">
        <v>6700</v>
      </c>
      <c r="D6086" s="23" t="s">
        <v>28</v>
      </c>
      <c r="E6086" s="23" t="s">
        <v>29</v>
      </c>
      <c r="F6086" s="23">
        <v>500081</v>
      </c>
      <c r="G6086" s="23" t="s">
        <v>39</v>
      </c>
      <c r="H6086" s="23" t="s">
        <v>40</v>
      </c>
      <c r="I6086" s="23" t="s">
        <v>41</v>
      </c>
      <c r="J6086" s="23" t="s">
        <v>42</v>
      </c>
      <c r="K6086" s="23" t="s">
        <v>24</v>
      </c>
      <c r="L6086" s="23">
        <v>1</v>
      </c>
      <c r="M6086" s="23">
        <v>29.02</v>
      </c>
      <c r="N6086" s="23">
        <v>0</v>
      </c>
      <c r="O6086" s="23">
        <v>5</v>
      </c>
      <c r="P6086" s="23" t="s">
        <v>58</v>
      </c>
      <c r="Q6086" s="23" t="s">
        <v>34</v>
      </c>
      <c r="R6086" s="23">
        <f t="shared" si="475"/>
        <v>1</v>
      </c>
      <c r="S6086" s="23" t="str">
        <f t="shared" si="476"/>
        <v>ORD106085_20250814_CUST02039_MED001</v>
      </c>
      <c r="T6086" s="23">
        <f t="shared" si="477"/>
        <v>1</v>
      </c>
      <c r="U6086" s="6">
        <f t="shared" si="478"/>
        <v>29.02</v>
      </c>
      <c r="V6086" s="6">
        <f>tbl_Raw_Data[[#This Row],[Discount_Pct]]*tbl_Raw_Data[[#This Row],[Gross_Amount]]/100</f>
        <v>0</v>
      </c>
      <c r="W6086" s="6">
        <f>tbl_Raw_Data[[#This Row],[Gross_Amount]]-tbl_Raw_Data[[#This Row],[Discount_Amount]]</f>
        <v>29.02</v>
      </c>
      <c r="X6086" s="6">
        <f>tbl_Raw_Data[[#This Row],[Net_Amount_Before_Tax]]*tbl_Raw_Data[[#This Row],[Tax_Pct]]/100</f>
        <v>1.4509999999999998</v>
      </c>
      <c r="Y6086" s="6">
        <f>tbl_Raw_Data[[#This Row],[Net_Amount_Before_Tax]]+tbl_Raw_Data[[#This Row],[Tax_Amount]]</f>
        <v>30.471</v>
      </c>
      <c r="Z6086" s="6">
        <f t="shared" si="479"/>
        <v>2</v>
      </c>
    </row>
    <row r="6087" spans="1:26" x14ac:dyDescent="0.3">
      <c r="A6087" s="23" t="s">
        <v>8209</v>
      </c>
      <c r="B6087" s="34">
        <v>46012</v>
      </c>
      <c r="C6087" s="23" t="s">
        <v>3659</v>
      </c>
      <c r="D6087" s="23" t="s">
        <v>28</v>
      </c>
      <c r="E6087" s="23" t="s">
        <v>29</v>
      </c>
      <c r="F6087" s="23">
        <v>500090</v>
      </c>
      <c r="G6087" s="23" t="s">
        <v>39</v>
      </c>
      <c r="H6087" s="23" t="s">
        <v>40</v>
      </c>
      <c r="I6087" s="23" t="s">
        <v>41</v>
      </c>
      <c r="J6087" s="23" t="s">
        <v>42</v>
      </c>
      <c r="K6087" s="23" t="s">
        <v>24</v>
      </c>
      <c r="L6087" s="23">
        <v>2</v>
      </c>
      <c r="M6087" s="23">
        <v>30.94</v>
      </c>
      <c r="N6087" s="23">
        <v>0</v>
      </c>
      <c r="O6087" s="23">
        <v>5</v>
      </c>
      <c r="P6087" s="23" t="s">
        <v>25</v>
      </c>
      <c r="Q6087" s="23" t="s">
        <v>90</v>
      </c>
      <c r="R6087" s="23">
        <f t="shared" si="475"/>
        <v>1</v>
      </c>
      <c r="S6087" s="23" t="str">
        <f t="shared" si="476"/>
        <v>ORD106086_20251221_CUST02116_MED001</v>
      </c>
      <c r="T6087" s="23">
        <f t="shared" si="477"/>
        <v>1</v>
      </c>
      <c r="U6087" s="6">
        <f t="shared" si="478"/>
        <v>61.88</v>
      </c>
      <c r="V6087" s="6">
        <f>tbl_Raw_Data[[#This Row],[Discount_Pct]]*tbl_Raw_Data[[#This Row],[Gross_Amount]]/100</f>
        <v>0</v>
      </c>
      <c r="W6087" s="6">
        <f>tbl_Raw_Data[[#This Row],[Gross_Amount]]-tbl_Raw_Data[[#This Row],[Discount_Amount]]</f>
        <v>61.88</v>
      </c>
      <c r="X6087" s="6">
        <f>tbl_Raw_Data[[#This Row],[Net_Amount_Before_Tax]]*tbl_Raw_Data[[#This Row],[Tax_Pct]]/100</f>
        <v>3.0940000000000003</v>
      </c>
      <c r="Y6087" s="6">
        <f>tbl_Raw_Data[[#This Row],[Net_Amount_Before_Tax]]+tbl_Raw_Data[[#This Row],[Tax_Amount]]</f>
        <v>64.974000000000004</v>
      </c>
      <c r="Z6087" s="6">
        <f t="shared" si="479"/>
        <v>1</v>
      </c>
    </row>
    <row r="6088" spans="1:26" x14ac:dyDescent="0.3">
      <c r="A6088" s="23" t="s">
        <v>8210</v>
      </c>
      <c r="B6088" s="34">
        <v>45344</v>
      </c>
      <c r="C6088" s="23" t="s">
        <v>2640</v>
      </c>
      <c r="D6088" s="23" t="s">
        <v>123</v>
      </c>
      <c r="E6088" s="23" t="s">
        <v>101</v>
      </c>
      <c r="F6088" s="23">
        <v>226024</v>
      </c>
      <c r="G6088" s="23" t="s">
        <v>82</v>
      </c>
      <c r="H6088" s="23" t="s">
        <v>83</v>
      </c>
      <c r="I6088" s="23" t="s">
        <v>84</v>
      </c>
      <c r="J6088" s="23" t="s">
        <v>85</v>
      </c>
      <c r="K6088" s="23" t="s">
        <v>24</v>
      </c>
      <c r="L6088" s="23">
        <v>1</v>
      </c>
      <c r="M6088" s="23">
        <v>275.14999999999998</v>
      </c>
      <c r="N6088" s="23">
        <v>5</v>
      </c>
      <c r="O6088" s="23">
        <v>12</v>
      </c>
      <c r="P6088" s="23" t="s">
        <v>25</v>
      </c>
      <c r="Q6088" s="23" t="s">
        <v>34</v>
      </c>
      <c r="R6088" s="23">
        <f t="shared" si="475"/>
        <v>1</v>
      </c>
      <c r="S6088" s="23" t="str">
        <f t="shared" si="476"/>
        <v>ORD106087_20240222_CUST01140_MED023</v>
      </c>
      <c r="T6088" s="23">
        <f t="shared" si="477"/>
        <v>1</v>
      </c>
      <c r="U6088" s="6">
        <f t="shared" si="478"/>
        <v>275.14999999999998</v>
      </c>
      <c r="V6088" s="6">
        <f>tbl_Raw_Data[[#This Row],[Discount_Pct]]*tbl_Raw_Data[[#This Row],[Gross_Amount]]/100</f>
        <v>13.7575</v>
      </c>
      <c r="W6088" s="6">
        <f>tbl_Raw_Data[[#This Row],[Gross_Amount]]-tbl_Raw_Data[[#This Row],[Discount_Amount]]</f>
        <v>261.39249999999998</v>
      </c>
      <c r="X6088" s="6">
        <f>tbl_Raw_Data[[#This Row],[Net_Amount_Before_Tax]]*tbl_Raw_Data[[#This Row],[Tax_Pct]]/100</f>
        <v>31.367100000000001</v>
      </c>
      <c r="Y6088" s="6">
        <f>tbl_Raw_Data[[#This Row],[Net_Amount_Before_Tax]]+tbl_Raw_Data[[#This Row],[Tax_Amount]]</f>
        <v>292.75959999999998</v>
      </c>
      <c r="Z6088" s="6">
        <f t="shared" si="479"/>
        <v>2</v>
      </c>
    </row>
    <row r="6089" spans="1:26" x14ac:dyDescent="0.3">
      <c r="A6089" s="23" t="s">
        <v>8211</v>
      </c>
      <c r="B6089" s="34">
        <v>45509</v>
      </c>
      <c r="C6089" s="23" t="s">
        <v>4861</v>
      </c>
      <c r="D6089" s="23" t="s">
        <v>100</v>
      </c>
      <c r="E6089" s="23" t="s">
        <v>101</v>
      </c>
      <c r="F6089" s="23">
        <v>201303</v>
      </c>
      <c r="G6089" s="23" t="s">
        <v>53</v>
      </c>
      <c r="H6089" s="23" t="s">
        <v>54</v>
      </c>
      <c r="I6089" s="23" t="s">
        <v>55</v>
      </c>
      <c r="J6089" s="23" t="s">
        <v>56</v>
      </c>
      <c r="K6089" s="23" t="s">
        <v>57</v>
      </c>
      <c r="L6089" s="23">
        <v>2</v>
      </c>
      <c r="M6089" s="23">
        <v>62.35</v>
      </c>
      <c r="N6089" s="23">
        <v>0</v>
      </c>
      <c r="O6089" s="23">
        <v>12</v>
      </c>
      <c r="P6089" s="23" t="s">
        <v>25</v>
      </c>
      <c r="Q6089" s="23" t="s">
        <v>34</v>
      </c>
      <c r="R6089" s="23">
        <f t="shared" si="475"/>
        <v>1</v>
      </c>
      <c r="S6089" s="23" t="str">
        <f t="shared" si="476"/>
        <v>ORD106088_20240805_CUST01852_MED020</v>
      </c>
      <c r="T6089" s="23">
        <f t="shared" si="477"/>
        <v>1</v>
      </c>
      <c r="U6089" s="6">
        <f t="shared" si="478"/>
        <v>124.7</v>
      </c>
      <c r="V6089" s="6">
        <f>tbl_Raw_Data[[#This Row],[Discount_Pct]]*tbl_Raw_Data[[#This Row],[Gross_Amount]]/100</f>
        <v>0</v>
      </c>
      <c r="W6089" s="6">
        <f>tbl_Raw_Data[[#This Row],[Gross_Amount]]-tbl_Raw_Data[[#This Row],[Discount_Amount]]</f>
        <v>124.7</v>
      </c>
      <c r="X6089" s="6">
        <f>tbl_Raw_Data[[#This Row],[Net_Amount_Before_Tax]]*tbl_Raw_Data[[#This Row],[Tax_Pct]]/100</f>
        <v>14.964</v>
      </c>
      <c r="Y6089" s="6">
        <f>tbl_Raw_Data[[#This Row],[Net_Amount_Before_Tax]]+tbl_Raw_Data[[#This Row],[Tax_Amount]]</f>
        <v>139.66400000000002</v>
      </c>
      <c r="Z6089" s="6">
        <f t="shared" si="479"/>
        <v>3</v>
      </c>
    </row>
    <row r="6090" spans="1:26" x14ac:dyDescent="0.3">
      <c r="A6090" s="23" t="s">
        <v>8212</v>
      </c>
      <c r="B6090" s="34">
        <v>45835</v>
      </c>
      <c r="C6090" s="23" t="s">
        <v>3405</v>
      </c>
      <c r="D6090" s="23" t="s">
        <v>72</v>
      </c>
      <c r="E6090" s="23" t="s">
        <v>73</v>
      </c>
      <c r="F6090" s="23">
        <v>302001</v>
      </c>
      <c r="G6090" s="23" t="s">
        <v>82</v>
      </c>
      <c r="H6090" s="23" t="s">
        <v>83</v>
      </c>
      <c r="I6090" s="23" t="s">
        <v>84</v>
      </c>
      <c r="J6090" s="23" t="s">
        <v>85</v>
      </c>
      <c r="K6090" s="23" t="s">
        <v>24</v>
      </c>
      <c r="L6090" s="23">
        <v>1</v>
      </c>
      <c r="M6090" s="23">
        <v>280.36</v>
      </c>
      <c r="N6090" s="23">
        <v>5</v>
      </c>
      <c r="O6090" s="23">
        <v>12</v>
      </c>
      <c r="P6090" s="23" t="s">
        <v>89</v>
      </c>
      <c r="Q6090" s="23" t="s">
        <v>90</v>
      </c>
      <c r="R6090" s="23">
        <f t="shared" si="475"/>
        <v>1</v>
      </c>
      <c r="S6090" s="23" t="str">
        <f t="shared" si="476"/>
        <v>ORD106089_20250627_CUST02203_MED023</v>
      </c>
      <c r="T6090" s="23">
        <f t="shared" si="477"/>
        <v>1</v>
      </c>
      <c r="U6090" s="6">
        <f t="shared" si="478"/>
        <v>280.36</v>
      </c>
      <c r="V6090" s="6">
        <f>tbl_Raw_Data[[#This Row],[Discount_Pct]]*tbl_Raw_Data[[#This Row],[Gross_Amount]]/100</f>
        <v>14.018000000000002</v>
      </c>
      <c r="W6090" s="6">
        <f>tbl_Raw_Data[[#This Row],[Gross_Amount]]-tbl_Raw_Data[[#This Row],[Discount_Amount]]</f>
        <v>266.34199999999998</v>
      </c>
      <c r="X6090" s="6">
        <f>tbl_Raw_Data[[#This Row],[Net_Amount_Before_Tax]]*tbl_Raw_Data[[#This Row],[Tax_Pct]]/100</f>
        <v>31.961039999999997</v>
      </c>
      <c r="Y6090" s="6">
        <f>tbl_Raw_Data[[#This Row],[Net_Amount_Before_Tax]]+tbl_Raw_Data[[#This Row],[Tax_Amount]]</f>
        <v>298.30304000000001</v>
      </c>
      <c r="Z6090" s="6">
        <f t="shared" si="479"/>
        <v>1</v>
      </c>
    </row>
    <row r="6091" spans="1:26" x14ac:dyDescent="0.3">
      <c r="A6091" s="23" t="s">
        <v>8213</v>
      </c>
      <c r="B6091" s="34">
        <v>45362</v>
      </c>
      <c r="C6091" s="23" t="s">
        <v>3969</v>
      </c>
      <c r="D6091" s="23" t="s">
        <v>52</v>
      </c>
      <c r="E6091" s="23" t="s">
        <v>52</v>
      </c>
      <c r="F6091" s="23">
        <v>160019</v>
      </c>
      <c r="G6091" s="23" t="s">
        <v>154</v>
      </c>
      <c r="H6091" s="23" t="s">
        <v>155</v>
      </c>
      <c r="I6091" s="23" t="s">
        <v>134</v>
      </c>
      <c r="J6091" s="23" t="s">
        <v>156</v>
      </c>
      <c r="K6091" s="23" t="s">
        <v>57</v>
      </c>
      <c r="L6091" s="23">
        <v>4</v>
      </c>
      <c r="M6091" s="23">
        <v>43.25</v>
      </c>
      <c r="N6091" s="23">
        <v>0</v>
      </c>
      <c r="O6091" s="23">
        <v>5</v>
      </c>
      <c r="P6091" s="23" t="s">
        <v>43</v>
      </c>
      <c r="Q6091" s="23" t="s">
        <v>34</v>
      </c>
      <c r="R6091" s="23">
        <f t="shared" si="475"/>
        <v>1</v>
      </c>
      <c r="S6091" s="23" t="str">
        <f t="shared" si="476"/>
        <v>ORD106090_20240311_CUST01295_MED006</v>
      </c>
      <c r="T6091" s="23">
        <f t="shared" si="477"/>
        <v>1</v>
      </c>
      <c r="U6091" s="6">
        <f t="shared" si="478"/>
        <v>173</v>
      </c>
      <c r="V6091" s="6">
        <f>tbl_Raw_Data[[#This Row],[Discount_Pct]]*tbl_Raw_Data[[#This Row],[Gross_Amount]]/100</f>
        <v>0</v>
      </c>
      <c r="W6091" s="6">
        <f>tbl_Raw_Data[[#This Row],[Gross_Amount]]-tbl_Raw_Data[[#This Row],[Discount_Amount]]</f>
        <v>173</v>
      </c>
      <c r="X6091" s="6">
        <f>tbl_Raw_Data[[#This Row],[Net_Amount_Before_Tax]]*tbl_Raw_Data[[#This Row],[Tax_Pct]]/100</f>
        <v>8.65</v>
      </c>
      <c r="Y6091" s="6">
        <f>tbl_Raw_Data[[#This Row],[Net_Amount_Before_Tax]]+tbl_Raw_Data[[#This Row],[Tax_Amount]]</f>
        <v>181.65</v>
      </c>
      <c r="Z6091" s="6">
        <f t="shared" si="479"/>
        <v>4</v>
      </c>
    </row>
    <row r="6092" spans="1:26" x14ac:dyDescent="0.3">
      <c r="A6092" s="23" t="s">
        <v>8213</v>
      </c>
      <c r="B6092" s="34">
        <v>45421</v>
      </c>
      <c r="C6092" s="23" t="s">
        <v>3896</v>
      </c>
      <c r="D6092" s="23" t="s">
        <v>123</v>
      </c>
      <c r="E6092" s="23" t="s">
        <v>101</v>
      </c>
      <c r="F6092" s="23">
        <v>226021</v>
      </c>
      <c r="G6092" s="23" t="s">
        <v>132</v>
      </c>
      <c r="H6092" s="23" t="s">
        <v>133</v>
      </c>
      <c r="I6092" s="23" t="s">
        <v>134</v>
      </c>
      <c r="J6092" s="23" t="s">
        <v>135</v>
      </c>
      <c r="K6092" s="23" t="s">
        <v>57</v>
      </c>
      <c r="L6092" s="23">
        <v>3</v>
      </c>
      <c r="M6092" s="23">
        <v>67.92</v>
      </c>
      <c r="N6092" s="23">
        <v>15</v>
      </c>
      <c r="O6092" s="23">
        <v>12</v>
      </c>
      <c r="P6092" s="23" t="s">
        <v>58</v>
      </c>
      <c r="Q6092" s="23" t="s">
        <v>34</v>
      </c>
      <c r="R6092" s="23">
        <f t="shared" si="475"/>
        <v>1</v>
      </c>
      <c r="S6092" s="23" t="str">
        <f t="shared" si="476"/>
        <v>ORD106090_20240509_CUST02543_MED007</v>
      </c>
      <c r="T6092" s="23">
        <f t="shared" si="477"/>
        <v>1</v>
      </c>
      <c r="U6092" s="6">
        <f t="shared" si="478"/>
        <v>203.76</v>
      </c>
      <c r="V6092" s="6">
        <f>tbl_Raw_Data[[#This Row],[Discount_Pct]]*tbl_Raw_Data[[#This Row],[Gross_Amount]]/100</f>
        <v>30.563999999999997</v>
      </c>
      <c r="W6092" s="6">
        <f>tbl_Raw_Data[[#This Row],[Gross_Amount]]-tbl_Raw_Data[[#This Row],[Discount_Amount]]</f>
        <v>173.196</v>
      </c>
      <c r="X6092" s="6">
        <f>tbl_Raw_Data[[#This Row],[Net_Amount_Before_Tax]]*tbl_Raw_Data[[#This Row],[Tax_Pct]]/100</f>
        <v>20.783519999999999</v>
      </c>
      <c r="Y6092" s="6">
        <f>tbl_Raw_Data[[#This Row],[Net_Amount_Before_Tax]]+tbl_Raw_Data[[#This Row],[Tax_Amount]]</f>
        <v>193.97952000000001</v>
      </c>
      <c r="Z6092" s="6">
        <f t="shared" si="479"/>
        <v>1</v>
      </c>
    </row>
    <row r="6093" spans="1:26" x14ac:dyDescent="0.3">
      <c r="A6093" s="23" t="s">
        <v>8214</v>
      </c>
      <c r="B6093" s="34">
        <v>45328</v>
      </c>
      <c r="C6093" s="23" t="s">
        <v>1937</v>
      </c>
      <c r="D6093" s="23" t="s">
        <v>92</v>
      </c>
      <c r="E6093" s="23" t="s">
        <v>93</v>
      </c>
      <c r="F6093" s="23">
        <v>560066</v>
      </c>
      <c r="G6093" s="23" t="s">
        <v>20</v>
      </c>
      <c r="H6093" s="23" t="s">
        <v>21</v>
      </c>
      <c r="I6093" s="23" t="s">
        <v>22</v>
      </c>
      <c r="J6093" s="23" t="s">
        <v>23</v>
      </c>
      <c r="K6093" s="23" t="s">
        <v>24</v>
      </c>
      <c r="L6093" s="23">
        <v>1</v>
      </c>
      <c r="M6093" s="23">
        <v>147.08000000000001</v>
      </c>
      <c r="N6093" s="23">
        <v>10</v>
      </c>
      <c r="O6093" s="23">
        <v>5</v>
      </c>
      <c r="P6093" s="23" t="s">
        <v>25</v>
      </c>
      <c r="Q6093" s="23" t="s">
        <v>34</v>
      </c>
      <c r="R6093" s="23">
        <f t="shared" si="475"/>
        <v>1</v>
      </c>
      <c r="S6093" s="23" t="str">
        <f t="shared" si="476"/>
        <v>ORD106092_20240206_CUST02412_MED024</v>
      </c>
      <c r="T6093" s="23">
        <f t="shared" si="477"/>
        <v>1</v>
      </c>
      <c r="U6093" s="6">
        <f t="shared" si="478"/>
        <v>147.08000000000001</v>
      </c>
      <c r="V6093" s="6">
        <f>tbl_Raw_Data[[#This Row],[Discount_Pct]]*tbl_Raw_Data[[#This Row],[Gross_Amount]]/100</f>
        <v>14.708000000000002</v>
      </c>
      <c r="W6093" s="6">
        <f>tbl_Raw_Data[[#This Row],[Gross_Amount]]-tbl_Raw_Data[[#This Row],[Discount_Amount]]</f>
        <v>132.37200000000001</v>
      </c>
      <c r="X6093" s="6">
        <f>tbl_Raw_Data[[#This Row],[Net_Amount_Before_Tax]]*tbl_Raw_Data[[#This Row],[Tax_Pct]]/100</f>
        <v>6.6186000000000016</v>
      </c>
      <c r="Y6093" s="6">
        <f>tbl_Raw_Data[[#This Row],[Net_Amount_Before_Tax]]+tbl_Raw_Data[[#This Row],[Tax_Amount]]</f>
        <v>138.99060000000003</v>
      </c>
      <c r="Z6093" s="6">
        <f t="shared" si="479"/>
        <v>2</v>
      </c>
    </row>
    <row r="6094" spans="1:26" x14ac:dyDescent="0.3">
      <c r="A6094" s="23" t="s">
        <v>8214</v>
      </c>
      <c r="B6094" s="34">
        <v>45818</v>
      </c>
      <c r="C6094" s="23" t="s">
        <v>951</v>
      </c>
      <c r="D6094" s="23" t="s">
        <v>159</v>
      </c>
      <c r="E6094" s="23" t="s">
        <v>47</v>
      </c>
      <c r="F6094" s="23">
        <v>400001</v>
      </c>
      <c r="G6094" s="23" t="s">
        <v>124</v>
      </c>
      <c r="H6094" s="23" t="s">
        <v>125</v>
      </c>
      <c r="I6094" s="23" t="s">
        <v>104</v>
      </c>
      <c r="J6094" s="23" t="s">
        <v>114</v>
      </c>
      <c r="K6094" s="23" t="s">
        <v>24</v>
      </c>
      <c r="L6094" s="23">
        <v>1</v>
      </c>
      <c r="M6094" s="23">
        <v>125.31</v>
      </c>
      <c r="N6094" s="23">
        <v>0</v>
      </c>
      <c r="O6094" s="23">
        <v>12</v>
      </c>
      <c r="P6094" s="23" t="s">
        <v>65</v>
      </c>
      <c r="Q6094" s="23" t="s">
        <v>34</v>
      </c>
      <c r="R6094" s="23">
        <f t="shared" si="475"/>
        <v>1</v>
      </c>
      <c r="S6094" s="23" t="str">
        <f t="shared" si="476"/>
        <v>ORD106092_20250610_CUST03499_MED018</v>
      </c>
      <c r="T6094" s="23">
        <f t="shared" si="477"/>
        <v>1</v>
      </c>
      <c r="U6094" s="6">
        <f t="shared" si="478"/>
        <v>125.31</v>
      </c>
      <c r="V6094" s="6">
        <f>tbl_Raw_Data[[#This Row],[Discount_Pct]]*tbl_Raw_Data[[#This Row],[Gross_Amount]]/100</f>
        <v>0</v>
      </c>
      <c r="W6094" s="6">
        <f>tbl_Raw_Data[[#This Row],[Gross_Amount]]-tbl_Raw_Data[[#This Row],[Discount_Amount]]</f>
        <v>125.31</v>
      </c>
      <c r="X6094" s="6">
        <f>tbl_Raw_Data[[#This Row],[Net_Amount_Before_Tax]]*tbl_Raw_Data[[#This Row],[Tax_Pct]]/100</f>
        <v>15.0372</v>
      </c>
      <c r="Y6094" s="6">
        <f>tbl_Raw_Data[[#This Row],[Net_Amount_Before_Tax]]+tbl_Raw_Data[[#This Row],[Tax_Amount]]</f>
        <v>140.34720000000002</v>
      </c>
      <c r="Z6094" s="6">
        <f t="shared" si="479"/>
        <v>3</v>
      </c>
    </row>
    <row r="6095" spans="1:26" x14ac:dyDescent="0.3">
      <c r="A6095" s="23" t="s">
        <v>8215</v>
      </c>
      <c r="B6095" s="34">
        <v>45630</v>
      </c>
      <c r="C6095" s="23" t="s">
        <v>8216</v>
      </c>
      <c r="D6095" s="23" t="s">
        <v>87</v>
      </c>
      <c r="E6095" s="23" t="s">
        <v>88</v>
      </c>
      <c r="F6095" s="23">
        <v>600040</v>
      </c>
      <c r="G6095" s="23" t="s">
        <v>315</v>
      </c>
      <c r="H6095" s="23" t="s">
        <v>316</v>
      </c>
      <c r="I6095" s="23" t="s">
        <v>50</v>
      </c>
      <c r="J6095" s="23" t="s">
        <v>114</v>
      </c>
      <c r="K6095" s="23" t="s">
        <v>24</v>
      </c>
      <c r="L6095" s="23">
        <v>1</v>
      </c>
      <c r="M6095" s="23">
        <v>133.59</v>
      </c>
      <c r="N6095" s="23">
        <v>5</v>
      </c>
      <c r="O6095" s="23">
        <v>12</v>
      </c>
      <c r="P6095" s="23" t="s">
        <v>58</v>
      </c>
      <c r="Q6095" s="23" t="s">
        <v>26</v>
      </c>
      <c r="R6095" s="23">
        <f t="shared" si="475"/>
        <v>1</v>
      </c>
      <c r="S6095" s="23" t="str">
        <f t="shared" si="476"/>
        <v>ORD106094_20241204_CUST03059_MED012</v>
      </c>
      <c r="T6095" s="23">
        <f t="shared" si="477"/>
        <v>1</v>
      </c>
      <c r="U6095" s="6">
        <f t="shared" si="478"/>
        <v>133.59</v>
      </c>
      <c r="V6095" s="6">
        <f>tbl_Raw_Data[[#This Row],[Discount_Pct]]*tbl_Raw_Data[[#This Row],[Gross_Amount]]/100</f>
        <v>6.6795000000000009</v>
      </c>
      <c r="W6095" s="6">
        <f>tbl_Raw_Data[[#This Row],[Gross_Amount]]-tbl_Raw_Data[[#This Row],[Discount_Amount]]</f>
        <v>126.9105</v>
      </c>
      <c r="X6095" s="6">
        <f>tbl_Raw_Data[[#This Row],[Net_Amount_Before_Tax]]*tbl_Raw_Data[[#This Row],[Tax_Pct]]/100</f>
        <v>15.22926</v>
      </c>
      <c r="Y6095" s="6">
        <f>tbl_Raw_Data[[#This Row],[Net_Amount_Before_Tax]]+tbl_Raw_Data[[#This Row],[Tax_Amount]]</f>
        <v>142.13976</v>
      </c>
      <c r="Z6095" s="6">
        <f t="shared" si="479"/>
        <v>1</v>
      </c>
    </row>
    <row r="6096" spans="1:26" x14ac:dyDescent="0.3">
      <c r="A6096" s="23" t="s">
        <v>8217</v>
      </c>
      <c r="B6096" s="34">
        <v>45859</v>
      </c>
      <c r="C6096" s="23" t="s">
        <v>45</v>
      </c>
      <c r="D6096" s="23" t="s">
        <v>123</v>
      </c>
      <c r="E6096" s="23" t="s">
        <v>101</v>
      </c>
      <c r="F6096" s="23">
        <v>226021</v>
      </c>
      <c r="G6096" s="23" t="s">
        <v>145</v>
      </c>
      <c r="H6096" s="23" t="s">
        <v>146</v>
      </c>
      <c r="I6096" s="23" t="s">
        <v>147</v>
      </c>
      <c r="J6096" s="23" t="s">
        <v>148</v>
      </c>
      <c r="K6096" s="23" t="s">
        <v>24</v>
      </c>
      <c r="L6096" s="23">
        <v>1</v>
      </c>
      <c r="M6096" s="23">
        <v>108.04</v>
      </c>
      <c r="N6096" s="23">
        <v>10</v>
      </c>
      <c r="O6096" s="23">
        <v>5</v>
      </c>
      <c r="P6096" s="23" t="s">
        <v>58</v>
      </c>
      <c r="Q6096" s="23" t="s">
        <v>90</v>
      </c>
      <c r="R6096" s="23">
        <f t="shared" si="475"/>
        <v>1</v>
      </c>
      <c r="S6096" s="23" t="str">
        <f t="shared" si="476"/>
        <v>ORD106095_20250721_CUST00397_MED016</v>
      </c>
      <c r="T6096" s="23">
        <f t="shared" si="477"/>
        <v>1</v>
      </c>
      <c r="U6096" s="6">
        <f t="shared" si="478"/>
        <v>108.04</v>
      </c>
      <c r="V6096" s="6">
        <f>tbl_Raw_Data[[#This Row],[Discount_Pct]]*tbl_Raw_Data[[#This Row],[Gross_Amount]]/100</f>
        <v>10.804</v>
      </c>
      <c r="W6096" s="6">
        <f>tbl_Raw_Data[[#This Row],[Gross_Amount]]-tbl_Raw_Data[[#This Row],[Discount_Amount]]</f>
        <v>97.236000000000004</v>
      </c>
      <c r="X6096" s="6">
        <f>tbl_Raw_Data[[#This Row],[Net_Amount_Before_Tax]]*tbl_Raw_Data[[#This Row],[Tax_Pct]]/100</f>
        <v>4.8617999999999997</v>
      </c>
      <c r="Y6096" s="6">
        <f>tbl_Raw_Data[[#This Row],[Net_Amount_Before_Tax]]+tbl_Raw_Data[[#This Row],[Tax_Amount]]</f>
        <v>102.09780000000001</v>
      </c>
      <c r="Z6096" s="6">
        <f t="shared" si="479"/>
        <v>1</v>
      </c>
    </row>
    <row r="6097" spans="1:26" x14ac:dyDescent="0.3">
      <c r="A6097" s="23" t="s">
        <v>8218</v>
      </c>
      <c r="B6097" s="34">
        <v>45451</v>
      </c>
      <c r="C6097" s="23" t="s">
        <v>717</v>
      </c>
      <c r="D6097" s="23" t="s">
        <v>28</v>
      </c>
      <c r="E6097" s="23" t="s">
        <v>29</v>
      </c>
      <c r="F6097" s="23">
        <v>500081</v>
      </c>
      <c r="G6097" s="23" t="s">
        <v>154</v>
      </c>
      <c r="H6097" s="23" t="s">
        <v>155</v>
      </c>
      <c r="I6097" s="23" t="s">
        <v>134</v>
      </c>
      <c r="J6097" s="23" t="s">
        <v>156</v>
      </c>
      <c r="K6097" s="23" t="s">
        <v>57</v>
      </c>
      <c r="L6097" s="23">
        <v>3</v>
      </c>
      <c r="M6097" s="23">
        <v>44.44</v>
      </c>
      <c r="N6097" s="23">
        <v>20</v>
      </c>
      <c r="O6097" s="23">
        <v>5</v>
      </c>
      <c r="P6097" s="23" t="s">
        <v>25</v>
      </c>
      <c r="Q6097" s="23" t="s">
        <v>34</v>
      </c>
      <c r="R6097" s="23">
        <f t="shared" si="475"/>
        <v>1</v>
      </c>
      <c r="S6097" s="23" t="str">
        <f t="shared" si="476"/>
        <v>ORD106096_20240608_CUST00700_MED006</v>
      </c>
      <c r="T6097" s="23">
        <f t="shared" si="477"/>
        <v>1</v>
      </c>
      <c r="U6097" s="6">
        <f t="shared" si="478"/>
        <v>133.32</v>
      </c>
      <c r="V6097" s="6">
        <f>tbl_Raw_Data[[#This Row],[Discount_Pct]]*tbl_Raw_Data[[#This Row],[Gross_Amount]]/100</f>
        <v>26.663999999999998</v>
      </c>
      <c r="W6097" s="6">
        <f>tbl_Raw_Data[[#This Row],[Gross_Amount]]-tbl_Raw_Data[[#This Row],[Discount_Amount]]</f>
        <v>106.65599999999999</v>
      </c>
      <c r="X6097" s="6">
        <f>tbl_Raw_Data[[#This Row],[Net_Amount_Before_Tax]]*tbl_Raw_Data[[#This Row],[Tax_Pct]]/100</f>
        <v>5.3327999999999998</v>
      </c>
      <c r="Y6097" s="6">
        <f>tbl_Raw_Data[[#This Row],[Net_Amount_Before_Tax]]+tbl_Raw_Data[[#This Row],[Tax_Amount]]</f>
        <v>111.9888</v>
      </c>
      <c r="Z6097" s="6">
        <f t="shared" si="479"/>
        <v>3</v>
      </c>
    </row>
    <row r="6098" spans="1:26" x14ac:dyDescent="0.3">
      <c r="A6098" s="23" t="s">
        <v>8219</v>
      </c>
      <c r="B6098" s="34">
        <v>45764</v>
      </c>
      <c r="C6098" s="23" t="s">
        <v>8220</v>
      </c>
      <c r="D6098" s="23" t="s">
        <v>80</v>
      </c>
      <c r="E6098" s="23" t="s">
        <v>81</v>
      </c>
      <c r="F6098" s="23">
        <v>395003</v>
      </c>
      <c r="G6098" s="23" t="s">
        <v>82</v>
      </c>
      <c r="H6098" s="23" t="s">
        <v>83</v>
      </c>
      <c r="I6098" s="23" t="s">
        <v>84</v>
      </c>
      <c r="J6098" s="23" t="s">
        <v>85</v>
      </c>
      <c r="K6098" s="23" t="s">
        <v>24</v>
      </c>
      <c r="L6098" s="23">
        <v>6</v>
      </c>
      <c r="M6098" s="23">
        <v>322.72000000000003</v>
      </c>
      <c r="N6098" s="23">
        <v>10</v>
      </c>
      <c r="O6098" s="23">
        <v>5</v>
      </c>
      <c r="P6098" s="23" t="s">
        <v>33</v>
      </c>
      <c r="Q6098" s="23" t="s">
        <v>44</v>
      </c>
      <c r="R6098" s="23">
        <f t="shared" si="475"/>
        <v>1</v>
      </c>
      <c r="S6098" s="23" t="str">
        <f t="shared" si="476"/>
        <v>ORD106097_20250417_CUST00384_MED023</v>
      </c>
      <c r="T6098" s="23">
        <f t="shared" si="477"/>
        <v>1</v>
      </c>
      <c r="U6098" s="6">
        <f t="shared" si="478"/>
        <v>1936.3200000000002</v>
      </c>
      <c r="V6098" s="6">
        <f>tbl_Raw_Data[[#This Row],[Discount_Pct]]*tbl_Raw_Data[[#This Row],[Gross_Amount]]/100</f>
        <v>193.63200000000001</v>
      </c>
      <c r="W6098" s="6">
        <f>tbl_Raw_Data[[#This Row],[Gross_Amount]]-tbl_Raw_Data[[#This Row],[Discount_Amount]]</f>
        <v>1742.6880000000001</v>
      </c>
      <c r="X6098" s="6">
        <f>tbl_Raw_Data[[#This Row],[Net_Amount_Before_Tax]]*tbl_Raw_Data[[#This Row],[Tax_Pct]]/100</f>
        <v>87.134399999999999</v>
      </c>
      <c r="Y6098" s="6">
        <f>tbl_Raw_Data[[#This Row],[Net_Amount_Before_Tax]]+tbl_Raw_Data[[#This Row],[Tax_Amount]]</f>
        <v>1829.8224</v>
      </c>
      <c r="Z6098" s="6">
        <f t="shared" si="479"/>
        <v>0</v>
      </c>
    </row>
    <row r="6099" spans="1:26" x14ac:dyDescent="0.3">
      <c r="A6099" s="23" t="s">
        <v>8221</v>
      </c>
      <c r="B6099" s="34">
        <v>45849</v>
      </c>
      <c r="C6099" s="23" t="s">
        <v>3218</v>
      </c>
      <c r="D6099" s="23" t="s">
        <v>80</v>
      </c>
      <c r="E6099" s="23" t="s">
        <v>81</v>
      </c>
      <c r="F6099" s="23">
        <v>395001</v>
      </c>
      <c r="G6099" s="23" t="s">
        <v>167</v>
      </c>
      <c r="H6099" s="23" t="s">
        <v>168</v>
      </c>
      <c r="I6099" s="23" t="s">
        <v>113</v>
      </c>
      <c r="J6099" s="23" t="s">
        <v>42</v>
      </c>
      <c r="K6099" s="23" t="s">
        <v>24</v>
      </c>
      <c r="L6099" s="23">
        <v>1</v>
      </c>
      <c r="M6099" s="23">
        <v>169.94</v>
      </c>
      <c r="N6099" s="23">
        <v>20</v>
      </c>
      <c r="O6099" s="23">
        <v>12</v>
      </c>
      <c r="P6099" s="23" t="s">
        <v>43</v>
      </c>
      <c r="Q6099" s="23" t="s">
        <v>34</v>
      </c>
      <c r="R6099" s="23">
        <f t="shared" si="475"/>
        <v>1</v>
      </c>
      <c r="S6099" s="23" t="str">
        <f t="shared" si="476"/>
        <v>ORD106098_20250711_CUST02232_MED026</v>
      </c>
      <c r="T6099" s="23">
        <f t="shared" si="477"/>
        <v>1</v>
      </c>
      <c r="U6099" s="6">
        <f t="shared" si="478"/>
        <v>169.94</v>
      </c>
      <c r="V6099" s="6">
        <f>tbl_Raw_Data[[#This Row],[Discount_Pct]]*tbl_Raw_Data[[#This Row],[Gross_Amount]]/100</f>
        <v>33.988</v>
      </c>
      <c r="W6099" s="6">
        <f>tbl_Raw_Data[[#This Row],[Gross_Amount]]-tbl_Raw_Data[[#This Row],[Discount_Amount]]</f>
        <v>135.952</v>
      </c>
      <c r="X6099" s="6">
        <f>tbl_Raw_Data[[#This Row],[Net_Amount_Before_Tax]]*tbl_Raw_Data[[#This Row],[Tax_Pct]]/100</f>
        <v>16.314239999999998</v>
      </c>
      <c r="Y6099" s="6">
        <f>tbl_Raw_Data[[#This Row],[Net_Amount_Before_Tax]]+tbl_Raw_Data[[#This Row],[Tax_Amount]]</f>
        <v>152.26623999999998</v>
      </c>
      <c r="Z6099" s="6">
        <f t="shared" si="479"/>
        <v>2</v>
      </c>
    </row>
    <row r="6100" spans="1:26" x14ac:dyDescent="0.3">
      <c r="A6100" s="23" t="s">
        <v>8222</v>
      </c>
      <c r="B6100" s="34">
        <v>45377</v>
      </c>
      <c r="C6100" s="23" t="s">
        <v>7009</v>
      </c>
      <c r="D6100" s="23" t="s">
        <v>130</v>
      </c>
      <c r="E6100" s="23" t="s">
        <v>131</v>
      </c>
      <c r="F6100" s="23">
        <v>700001</v>
      </c>
      <c r="G6100" s="23" t="s">
        <v>229</v>
      </c>
      <c r="H6100" s="23" t="s">
        <v>230</v>
      </c>
      <c r="I6100" s="23" t="s">
        <v>84</v>
      </c>
      <c r="J6100" s="23" t="s">
        <v>140</v>
      </c>
      <c r="K6100" s="23" t="s">
        <v>24</v>
      </c>
      <c r="L6100" s="23">
        <v>1</v>
      </c>
      <c r="M6100" s="23">
        <v>158.75</v>
      </c>
      <c r="N6100" s="23">
        <v>10</v>
      </c>
      <c r="O6100" s="23">
        <v>5</v>
      </c>
      <c r="P6100" s="23" t="s">
        <v>89</v>
      </c>
      <c r="Q6100" s="23" t="s">
        <v>34</v>
      </c>
      <c r="R6100" s="23">
        <f t="shared" si="475"/>
        <v>1</v>
      </c>
      <c r="S6100" s="23" t="str">
        <f t="shared" si="476"/>
        <v>ORD106099_20240326_CUST00288_MED022</v>
      </c>
      <c r="T6100" s="23">
        <f t="shared" si="477"/>
        <v>1</v>
      </c>
      <c r="U6100" s="6">
        <f t="shared" si="478"/>
        <v>158.75</v>
      </c>
      <c r="V6100" s="6">
        <f>tbl_Raw_Data[[#This Row],[Discount_Pct]]*tbl_Raw_Data[[#This Row],[Gross_Amount]]/100</f>
        <v>15.875</v>
      </c>
      <c r="W6100" s="6">
        <f>tbl_Raw_Data[[#This Row],[Gross_Amount]]-tbl_Raw_Data[[#This Row],[Discount_Amount]]</f>
        <v>142.875</v>
      </c>
      <c r="X6100" s="6">
        <f>tbl_Raw_Data[[#This Row],[Net_Amount_Before_Tax]]*tbl_Raw_Data[[#This Row],[Tax_Pct]]/100</f>
        <v>7.1437499999999998</v>
      </c>
      <c r="Y6100" s="6">
        <f>tbl_Raw_Data[[#This Row],[Net_Amount_Before_Tax]]+tbl_Raw_Data[[#This Row],[Tax_Amount]]</f>
        <v>150.01875000000001</v>
      </c>
      <c r="Z6100" s="6">
        <f t="shared" si="479"/>
        <v>1</v>
      </c>
    </row>
    <row r="6101" spans="1:26" x14ac:dyDescent="0.3">
      <c r="A6101" s="23" t="s">
        <v>8222</v>
      </c>
      <c r="B6101" s="34">
        <v>45711</v>
      </c>
      <c r="C6101" s="23" t="s">
        <v>2310</v>
      </c>
      <c r="D6101" s="23" t="s">
        <v>142</v>
      </c>
      <c r="E6101" s="23" t="s">
        <v>81</v>
      </c>
      <c r="F6101" s="23">
        <v>380061</v>
      </c>
      <c r="G6101" s="23" t="s">
        <v>138</v>
      </c>
      <c r="H6101" s="23" t="s">
        <v>139</v>
      </c>
      <c r="I6101" s="23" t="s">
        <v>50</v>
      </c>
      <c r="J6101" s="23" t="s">
        <v>140</v>
      </c>
      <c r="K6101" s="23" t="s">
        <v>24</v>
      </c>
      <c r="L6101" s="23">
        <v>1</v>
      </c>
      <c r="M6101" s="23">
        <v>145.16999999999999</v>
      </c>
      <c r="N6101" s="23">
        <v>5</v>
      </c>
      <c r="O6101" s="23">
        <v>12</v>
      </c>
      <c r="P6101" s="23" t="s">
        <v>58</v>
      </c>
      <c r="Q6101" s="23" t="s">
        <v>34</v>
      </c>
      <c r="R6101" s="23">
        <f t="shared" si="475"/>
        <v>1</v>
      </c>
      <c r="S6101" s="23" t="str">
        <f t="shared" si="476"/>
        <v>ORD106099_20250223_CUST00217_MED013</v>
      </c>
      <c r="T6101" s="23">
        <f t="shared" si="477"/>
        <v>1</v>
      </c>
      <c r="U6101" s="6">
        <f t="shared" si="478"/>
        <v>145.16999999999999</v>
      </c>
      <c r="V6101" s="6">
        <f>tbl_Raw_Data[[#This Row],[Discount_Pct]]*tbl_Raw_Data[[#This Row],[Gross_Amount]]/100</f>
        <v>7.2584999999999988</v>
      </c>
      <c r="W6101" s="6">
        <f>tbl_Raw_Data[[#This Row],[Gross_Amount]]-tbl_Raw_Data[[#This Row],[Discount_Amount]]</f>
        <v>137.91149999999999</v>
      </c>
      <c r="X6101" s="6">
        <f>tbl_Raw_Data[[#This Row],[Net_Amount_Before_Tax]]*tbl_Raw_Data[[#This Row],[Tax_Pct]]/100</f>
        <v>16.549379999999999</v>
      </c>
      <c r="Y6101" s="6">
        <f>tbl_Raw_Data[[#This Row],[Net_Amount_Before_Tax]]+tbl_Raw_Data[[#This Row],[Tax_Amount]]</f>
        <v>154.46087999999997</v>
      </c>
      <c r="Z6101" s="6">
        <f t="shared" si="479"/>
        <v>1</v>
      </c>
    </row>
    <row r="6102" spans="1:26" x14ac:dyDescent="0.3">
      <c r="A6102" s="23" t="s">
        <v>8223</v>
      </c>
      <c r="B6102" s="34">
        <v>45477</v>
      </c>
      <c r="C6102" s="23" t="s">
        <v>171</v>
      </c>
      <c r="D6102" s="23" t="s">
        <v>130</v>
      </c>
      <c r="E6102" s="23" t="s">
        <v>131</v>
      </c>
      <c r="F6102" s="23">
        <v>700091</v>
      </c>
      <c r="G6102" s="23" t="s">
        <v>124</v>
      </c>
      <c r="H6102" s="23" t="s">
        <v>125</v>
      </c>
      <c r="I6102" s="23" t="s">
        <v>104</v>
      </c>
      <c r="J6102" s="23" t="s">
        <v>114</v>
      </c>
      <c r="K6102" s="23" t="s">
        <v>24</v>
      </c>
      <c r="L6102" s="23">
        <v>1</v>
      </c>
      <c r="M6102" s="23">
        <v>106.81</v>
      </c>
      <c r="N6102" s="23">
        <v>0</v>
      </c>
      <c r="O6102" s="23">
        <v>5</v>
      </c>
      <c r="P6102" s="23" t="s">
        <v>43</v>
      </c>
      <c r="Q6102" s="23" t="s">
        <v>34</v>
      </c>
      <c r="R6102" s="23">
        <f t="shared" si="475"/>
        <v>1</v>
      </c>
      <c r="S6102" s="23" t="str">
        <f t="shared" si="476"/>
        <v>ORD106101_20240704_CUST00379_MED018</v>
      </c>
      <c r="T6102" s="23">
        <f t="shared" si="477"/>
        <v>1</v>
      </c>
      <c r="U6102" s="6">
        <f t="shared" si="478"/>
        <v>106.81</v>
      </c>
      <c r="V6102" s="6">
        <f>tbl_Raw_Data[[#This Row],[Discount_Pct]]*tbl_Raw_Data[[#This Row],[Gross_Amount]]/100</f>
        <v>0</v>
      </c>
      <c r="W6102" s="6">
        <f>tbl_Raw_Data[[#This Row],[Gross_Amount]]-tbl_Raw_Data[[#This Row],[Discount_Amount]]</f>
        <v>106.81</v>
      </c>
      <c r="X6102" s="6">
        <f>tbl_Raw_Data[[#This Row],[Net_Amount_Before_Tax]]*tbl_Raw_Data[[#This Row],[Tax_Pct]]/100</f>
        <v>5.3404999999999996</v>
      </c>
      <c r="Y6102" s="6">
        <f>tbl_Raw_Data[[#This Row],[Net_Amount_Before_Tax]]+tbl_Raw_Data[[#This Row],[Tax_Amount]]</f>
        <v>112.15050000000001</v>
      </c>
      <c r="Z6102" s="6">
        <f t="shared" si="479"/>
        <v>1</v>
      </c>
    </row>
    <row r="6103" spans="1:26" x14ac:dyDescent="0.3">
      <c r="A6103" s="23" t="s">
        <v>8224</v>
      </c>
      <c r="B6103" s="34">
        <v>45361</v>
      </c>
      <c r="C6103" s="23" t="s">
        <v>5031</v>
      </c>
      <c r="D6103" s="23" t="s">
        <v>19</v>
      </c>
      <c r="E6103" s="23" t="s">
        <v>19</v>
      </c>
      <c r="F6103" s="23">
        <v>110029</v>
      </c>
      <c r="G6103" s="23" t="s">
        <v>283</v>
      </c>
      <c r="H6103" s="23" t="s">
        <v>284</v>
      </c>
      <c r="I6103" s="23" t="s">
        <v>104</v>
      </c>
      <c r="J6103" s="23" t="s">
        <v>42</v>
      </c>
      <c r="K6103" s="23" t="s">
        <v>57</v>
      </c>
      <c r="L6103" s="23">
        <v>2</v>
      </c>
      <c r="M6103" s="23">
        <v>272.44</v>
      </c>
      <c r="N6103" s="23">
        <v>0</v>
      </c>
      <c r="O6103" s="23">
        <v>12</v>
      </c>
      <c r="P6103" s="23" t="s">
        <v>58</v>
      </c>
      <c r="Q6103" s="23" t="s">
        <v>34</v>
      </c>
      <c r="R6103" s="23">
        <f t="shared" si="475"/>
        <v>1</v>
      </c>
      <c r="S6103" s="23" t="str">
        <f t="shared" si="476"/>
        <v>ORD106102_20240310_CUST03299_MED030</v>
      </c>
      <c r="T6103" s="23">
        <f t="shared" si="477"/>
        <v>1</v>
      </c>
      <c r="U6103" s="6">
        <f t="shared" si="478"/>
        <v>544.88</v>
      </c>
      <c r="V6103" s="6">
        <f>tbl_Raw_Data[[#This Row],[Discount_Pct]]*tbl_Raw_Data[[#This Row],[Gross_Amount]]/100</f>
        <v>0</v>
      </c>
      <c r="W6103" s="6">
        <f>tbl_Raw_Data[[#This Row],[Gross_Amount]]-tbl_Raw_Data[[#This Row],[Discount_Amount]]</f>
        <v>544.88</v>
      </c>
      <c r="X6103" s="6">
        <f>tbl_Raw_Data[[#This Row],[Net_Amount_Before_Tax]]*tbl_Raw_Data[[#This Row],[Tax_Pct]]/100</f>
        <v>65.385599999999997</v>
      </c>
      <c r="Y6103" s="6">
        <f>tbl_Raw_Data[[#This Row],[Net_Amount_Before_Tax]]+tbl_Raw_Data[[#This Row],[Tax_Amount]]</f>
        <v>610.26559999999995</v>
      </c>
      <c r="Z6103" s="6">
        <f t="shared" si="479"/>
        <v>1</v>
      </c>
    </row>
    <row r="6104" spans="1:26" x14ac:dyDescent="0.3">
      <c r="A6104" s="23" t="s">
        <v>8224</v>
      </c>
      <c r="B6104" s="34">
        <v>45644</v>
      </c>
      <c r="C6104" s="23" t="s">
        <v>8225</v>
      </c>
      <c r="D6104" s="23" t="s">
        <v>130</v>
      </c>
      <c r="E6104" s="23" t="s">
        <v>131</v>
      </c>
      <c r="F6104" s="23">
        <v>700091</v>
      </c>
      <c r="G6104" s="23" t="s">
        <v>48</v>
      </c>
      <c r="H6104" s="23" t="s">
        <v>49</v>
      </c>
      <c r="I6104" s="23" t="s">
        <v>50</v>
      </c>
      <c r="J6104" s="23" t="s">
        <v>23</v>
      </c>
      <c r="K6104" s="23" t="s">
        <v>24</v>
      </c>
      <c r="L6104" s="23">
        <v>2</v>
      </c>
      <c r="M6104" s="23">
        <v>108.4</v>
      </c>
      <c r="N6104" s="23">
        <v>0</v>
      </c>
      <c r="O6104" s="23">
        <v>12</v>
      </c>
      <c r="P6104" s="23" t="s">
        <v>58</v>
      </c>
      <c r="Q6104" s="23" t="s">
        <v>34</v>
      </c>
      <c r="R6104" s="23">
        <f t="shared" si="475"/>
        <v>1</v>
      </c>
      <c r="S6104" s="23" t="str">
        <f t="shared" si="476"/>
        <v>ORD106102_20241218_CUST03267_MED028</v>
      </c>
      <c r="T6104" s="23">
        <f t="shared" si="477"/>
        <v>1</v>
      </c>
      <c r="U6104" s="6">
        <f t="shared" si="478"/>
        <v>216.8</v>
      </c>
      <c r="V6104" s="6">
        <f>tbl_Raw_Data[[#This Row],[Discount_Pct]]*tbl_Raw_Data[[#This Row],[Gross_Amount]]/100</f>
        <v>0</v>
      </c>
      <c r="W6104" s="6">
        <f>tbl_Raw_Data[[#This Row],[Gross_Amount]]-tbl_Raw_Data[[#This Row],[Discount_Amount]]</f>
        <v>216.8</v>
      </c>
      <c r="X6104" s="6">
        <f>tbl_Raw_Data[[#This Row],[Net_Amount_Before_Tax]]*tbl_Raw_Data[[#This Row],[Tax_Pct]]/100</f>
        <v>26.016000000000005</v>
      </c>
      <c r="Y6104" s="6">
        <f>tbl_Raw_Data[[#This Row],[Net_Amount_Before_Tax]]+tbl_Raw_Data[[#This Row],[Tax_Amount]]</f>
        <v>242.81600000000003</v>
      </c>
      <c r="Z6104" s="6">
        <f t="shared" si="479"/>
        <v>1</v>
      </c>
    </row>
    <row r="6105" spans="1:26" x14ac:dyDescent="0.3">
      <c r="A6105" s="23" t="s">
        <v>8226</v>
      </c>
      <c r="B6105" s="34">
        <v>45795</v>
      </c>
      <c r="C6105" s="23" t="s">
        <v>1844</v>
      </c>
      <c r="D6105" s="23" t="s">
        <v>183</v>
      </c>
      <c r="E6105" s="23" t="s">
        <v>184</v>
      </c>
      <c r="F6105" s="23">
        <v>122016</v>
      </c>
      <c r="G6105" s="23" t="s">
        <v>185</v>
      </c>
      <c r="H6105" s="23" t="s">
        <v>186</v>
      </c>
      <c r="I6105" s="23" t="s">
        <v>76</v>
      </c>
      <c r="J6105" s="23" t="s">
        <v>187</v>
      </c>
      <c r="K6105" s="23" t="s">
        <v>57</v>
      </c>
      <c r="L6105" s="23">
        <v>3</v>
      </c>
      <c r="M6105" s="23">
        <v>95.48</v>
      </c>
      <c r="N6105" s="23">
        <v>15</v>
      </c>
      <c r="O6105" s="23">
        <v>5</v>
      </c>
      <c r="P6105" s="23" t="s">
        <v>58</v>
      </c>
      <c r="Q6105" s="23" t="s">
        <v>34</v>
      </c>
      <c r="R6105" s="23">
        <f t="shared" si="475"/>
        <v>1</v>
      </c>
      <c r="S6105" s="23" t="str">
        <f t="shared" si="476"/>
        <v>ORD106104_20250518_CUST00709_MED009</v>
      </c>
      <c r="T6105" s="23">
        <f t="shared" si="477"/>
        <v>1</v>
      </c>
      <c r="U6105" s="6">
        <f t="shared" si="478"/>
        <v>286.44</v>
      </c>
      <c r="V6105" s="6">
        <f>tbl_Raw_Data[[#This Row],[Discount_Pct]]*tbl_Raw_Data[[#This Row],[Gross_Amount]]/100</f>
        <v>42.966000000000001</v>
      </c>
      <c r="W6105" s="6">
        <f>tbl_Raw_Data[[#This Row],[Gross_Amount]]-tbl_Raw_Data[[#This Row],[Discount_Amount]]</f>
        <v>243.47399999999999</v>
      </c>
      <c r="X6105" s="6">
        <f>tbl_Raw_Data[[#This Row],[Net_Amount_Before_Tax]]*tbl_Raw_Data[[#This Row],[Tax_Pct]]/100</f>
        <v>12.173699999999998</v>
      </c>
      <c r="Y6105" s="6">
        <f>tbl_Raw_Data[[#This Row],[Net_Amount_Before_Tax]]+tbl_Raw_Data[[#This Row],[Tax_Amount]]</f>
        <v>255.64769999999999</v>
      </c>
      <c r="Z6105" s="6">
        <f t="shared" si="479"/>
        <v>3</v>
      </c>
    </row>
    <row r="6106" spans="1:26" x14ac:dyDescent="0.3">
      <c r="A6106" s="23" t="s">
        <v>8226</v>
      </c>
      <c r="B6106" s="34">
        <v>45860</v>
      </c>
      <c r="C6106" s="23" t="s">
        <v>1548</v>
      </c>
      <c r="D6106" s="23" t="s">
        <v>142</v>
      </c>
      <c r="E6106" s="23" t="s">
        <v>81</v>
      </c>
      <c r="F6106" s="23">
        <v>380001</v>
      </c>
      <c r="G6106" s="23" t="s">
        <v>192</v>
      </c>
      <c r="H6106" s="23" t="s">
        <v>193</v>
      </c>
      <c r="I6106" s="23" t="s">
        <v>41</v>
      </c>
      <c r="J6106" s="23" t="s">
        <v>194</v>
      </c>
      <c r="K6106" s="23" t="s">
        <v>24</v>
      </c>
      <c r="L6106" s="23">
        <v>2</v>
      </c>
      <c r="M6106" s="23">
        <v>28.57</v>
      </c>
      <c r="N6106" s="23">
        <v>5</v>
      </c>
      <c r="O6106" s="23">
        <v>5</v>
      </c>
      <c r="P6106" s="23" t="s">
        <v>43</v>
      </c>
      <c r="Q6106" s="23" t="s">
        <v>90</v>
      </c>
      <c r="R6106" s="23">
        <f t="shared" si="475"/>
        <v>1</v>
      </c>
      <c r="S6106" s="23" t="str">
        <f t="shared" si="476"/>
        <v>ORD106104_20250722_CUST02333_MED002</v>
      </c>
      <c r="T6106" s="23">
        <f t="shared" si="477"/>
        <v>1</v>
      </c>
      <c r="U6106" s="6">
        <f t="shared" si="478"/>
        <v>57.14</v>
      </c>
      <c r="V6106" s="6">
        <f>tbl_Raw_Data[[#This Row],[Discount_Pct]]*tbl_Raw_Data[[#This Row],[Gross_Amount]]/100</f>
        <v>2.8569999999999998</v>
      </c>
      <c r="W6106" s="6">
        <f>tbl_Raw_Data[[#This Row],[Gross_Amount]]-tbl_Raw_Data[[#This Row],[Discount_Amount]]</f>
        <v>54.283000000000001</v>
      </c>
      <c r="X6106" s="6">
        <f>tbl_Raw_Data[[#This Row],[Net_Amount_Before_Tax]]*tbl_Raw_Data[[#This Row],[Tax_Pct]]/100</f>
        <v>2.7141500000000001</v>
      </c>
      <c r="Y6106" s="6">
        <f>tbl_Raw_Data[[#This Row],[Net_Amount_Before_Tax]]+tbl_Raw_Data[[#This Row],[Tax_Amount]]</f>
        <v>56.997150000000005</v>
      </c>
      <c r="Z6106" s="6">
        <f t="shared" si="479"/>
        <v>1</v>
      </c>
    </row>
    <row r="6107" spans="1:26" x14ac:dyDescent="0.3">
      <c r="A6107" s="23" t="s">
        <v>8227</v>
      </c>
      <c r="B6107" s="34">
        <v>45586</v>
      </c>
      <c r="C6107" s="23" t="s">
        <v>1232</v>
      </c>
      <c r="D6107" s="23" t="s">
        <v>46</v>
      </c>
      <c r="E6107" s="23" t="s">
        <v>47</v>
      </c>
      <c r="F6107" s="23">
        <v>411045</v>
      </c>
      <c r="G6107" s="23" t="s">
        <v>145</v>
      </c>
      <c r="H6107" s="23" t="s">
        <v>146</v>
      </c>
      <c r="I6107" s="23" t="s">
        <v>147</v>
      </c>
      <c r="J6107" s="23" t="s">
        <v>148</v>
      </c>
      <c r="K6107" s="23" t="s">
        <v>24</v>
      </c>
      <c r="L6107" s="23">
        <v>1</v>
      </c>
      <c r="M6107" s="23">
        <v>110.11</v>
      </c>
      <c r="N6107" s="23">
        <v>10</v>
      </c>
      <c r="O6107" s="23">
        <v>18</v>
      </c>
      <c r="P6107" s="23" t="s">
        <v>43</v>
      </c>
      <c r="Q6107" s="23" t="s">
        <v>34</v>
      </c>
      <c r="R6107" s="23">
        <f t="shared" si="475"/>
        <v>1</v>
      </c>
      <c r="S6107" s="23" t="str">
        <f t="shared" si="476"/>
        <v>ORD106106_20241021_CUST02997_MED016</v>
      </c>
      <c r="T6107" s="23">
        <f t="shared" si="477"/>
        <v>1</v>
      </c>
      <c r="U6107" s="6">
        <f t="shared" si="478"/>
        <v>110.11</v>
      </c>
      <c r="V6107" s="6">
        <f>tbl_Raw_Data[[#This Row],[Discount_Pct]]*tbl_Raw_Data[[#This Row],[Gross_Amount]]/100</f>
        <v>11.010999999999999</v>
      </c>
      <c r="W6107" s="6">
        <f>tbl_Raw_Data[[#This Row],[Gross_Amount]]-tbl_Raw_Data[[#This Row],[Discount_Amount]]</f>
        <v>99.099000000000004</v>
      </c>
      <c r="X6107" s="6">
        <f>tbl_Raw_Data[[#This Row],[Net_Amount_Before_Tax]]*tbl_Raw_Data[[#This Row],[Tax_Pct]]/100</f>
        <v>17.837820000000001</v>
      </c>
      <c r="Y6107" s="6">
        <f>tbl_Raw_Data[[#This Row],[Net_Amount_Before_Tax]]+tbl_Raw_Data[[#This Row],[Tax_Amount]]</f>
        <v>116.93682000000001</v>
      </c>
      <c r="Z6107" s="6">
        <f t="shared" si="479"/>
        <v>3</v>
      </c>
    </row>
    <row r="6108" spans="1:26" x14ac:dyDescent="0.3">
      <c r="A6108" s="23" t="s">
        <v>8228</v>
      </c>
      <c r="B6108" s="34">
        <v>45933</v>
      </c>
      <c r="C6108" s="23" t="s">
        <v>432</v>
      </c>
      <c r="D6108" s="23" t="s">
        <v>87</v>
      </c>
      <c r="E6108" s="23" t="s">
        <v>88</v>
      </c>
      <c r="F6108" s="23">
        <v>600100</v>
      </c>
      <c r="G6108" s="23" t="s">
        <v>107</v>
      </c>
      <c r="H6108" s="23" t="s">
        <v>108</v>
      </c>
      <c r="I6108" s="23" t="s">
        <v>63</v>
      </c>
      <c r="J6108" s="23" t="s">
        <v>42</v>
      </c>
      <c r="K6108" s="23" t="s">
        <v>57</v>
      </c>
      <c r="L6108" s="23">
        <v>5</v>
      </c>
      <c r="M6108" s="23">
        <v>86.15</v>
      </c>
      <c r="N6108" s="23">
        <v>0</v>
      </c>
      <c r="O6108" s="23">
        <v>18</v>
      </c>
      <c r="P6108" s="23" t="s">
        <v>25</v>
      </c>
      <c r="Q6108" s="23" t="s">
        <v>34</v>
      </c>
      <c r="R6108" s="23">
        <f t="shared" si="475"/>
        <v>1</v>
      </c>
      <c r="S6108" s="23" t="str">
        <f t="shared" si="476"/>
        <v>ORD106107_20251003_CUST00304_MED005</v>
      </c>
      <c r="T6108" s="23">
        <f t="shared" si="477"/>
        <v>1</v>
      </c>
      <c r="U6108" s="6">
        <f t="shared" si="478"/>
        <v>430.75</v>
      </c>
      <c r="V6108" s="6">
        <f>tbl_Raw_Data[[#This Row],[Discount_Pct]]*tbl_Raw_Data[[#This Row],[Gross_Amount]]/100</f>
        <v>0</v>
      </c>
      <c r="W6108" s="6">
        <f>tbl_Raw_Data[[#This Row],[Gross_Amount]]-tbl_Raw_Data[[#This Row],[Discount_Amount]]</f>
        <v>430.75</v>
      </c>
      <c r="X6108" s="6">
        <f>tbl_Raw_Data[[#This Row],[Net_Amount_Before_Tax]]*tbl_Raw_Data[[#This Row],[Tax_Pct]]/100</f>
        <v>77.534999999999997</v>
      </c>
      <c r="Y6108" s="6">
        <f>tbl_Raw_Data[[#This Row],[Net_Amount_Before_Tax]]+tbl_Raw_Data[[#This Row],[Tax_Amount]]</f>
        <v>508.28499999999997</v>
      </c>
      <c r="Z6108" s="6">
        <f t="shared" si="479"/>
        <v>3</v>
      </c>
    </row>
    <row r="6109" spans="1:26" x14ac:dyDescent="0.3">
      <c r="A6109" s="23" t="s">
        <v>8229</v>
      </c>
      <c r="B6109" s="34">
        <v>45971</v>
      </c>
      <c r="C6109" s="23" t="s">
        <v>8105</v>
      </c>
      <c r="D6109" s="23" t="s">
        <v>37</v>
      </c>
      <c r="E6109" s="23" t="s">
        <v>38</v>
      </c>
      <c r="F6109" s="23">
        <v>452010</v>
      </c>
      <c r="G6109" s="23" t="s">
        <v>119</v>
      </c>
      <c r="H6109" s="23" t="s">
        <v>120</v>
      </c>
      <c r="I6109" s="23" t="s">
        <v>32</v>
      </c>
      <c r="J6109" s="23" t="s">
        <v>64</v>
      </c>
      <c r="K6109" s="23" t="s">
        <v>57</v>
      </c>
      <c r="L6109" s="23">
        <v>2</v>
      </c>
      <c r="M6109" s="23">
        <v>77.209999999999994</v>
      </c>
      <c r="N6109" s="23">
        <v>0</v>
      </c>
      <c r="O6109" s="23">
        <v>5</v>
      </c>
      <c r="P6109" s="23" t="s">
        <v>89</v>
      </c>
      <c r="Q6109" s="23" t="s">
        <v>34</v>
      </c>
      <c r="R6109" s="23">
        <f t="shared" si="475"/>
        <v>1</v>
      </c>
      <c r="S6109" s="23" t="str">
        <f t="shared" si="476"/>
        <v>ORD106108_20251110_CUST01559_MED010</v>
      </c>
      <c r="T6109" s="23">
        <f t="shared" si="477"/>
        <v>1</v>
      </c>
      <c r="U6109" s="6">
        <f t="shared" si="478"/>
        <v>154.41999999999999</v>
      </c>
      <c r="V6109" s="6">
        <f>tbl_Raw_Data[[#This Row],[Discount_Pct]]*tbl_Raw_Data[[#This Row],[Gross_Amount]]/100</f>
        <v>0</v>
      </c>
      <c r="W6109" s="6">
        <f>tbl_Raw_Data[[#This Row],[Gross_Amount]]-tbl_Raw_Data[[#This Row],[Discount_Amount]]</f>
        <v>154.41999999999999</v>
      </c>
      <c r="X6109" s="6">
        <f>tbl_Raw_Data[[#This Row],[Net_Amount_Before_Tax]]*tbl_Raw_Data[[#This Row],[Tax_Pct]]/100</f>
        <v>7.7209999999999992</v>
      </c>
      <c r="Y6109" s="6">
        <f>tbl_Raw_Data[[#This Row],[Net_Amount_Before_Tax]]+tbl_Raw_Data[[#This Row],[Tax_Amount]]</f>
        <v>162.14099999999999</v>
      </c>
      <c r="Z6109" s="6">
        <f t="shared" si="479"/>
        <v>3</v>
      </c>
    </row>
    <row r="6110" spans="1:26" x14ac:dyDescent="0.3">
      <c r="A6110" s="23" t="s">
        <v>8230</v>
      </c>
      <c r="B6110" s="34">
        <v>45590</v>
      </c>
      <c r="C6110" s="23" t="s">
        <v>1844</v>
      </c>
      <c r="D6110" s="23" t="s">
        <v>142</v>
      </c>
      <c r="E6110" s="23" t="s">
        <v>81</v>
      </c>
      <c r="F6110" s="23">
        <v>380058</v>
      </c>
      <c r="G6110" s="23" t="s">
        <v>61</v>
      </c>
      <c r="H6110" s="23" t="s">
        <v>62</v>
      </c>
      <c r="I6110" s="23" t="s">
        <v>63</v>
      </c>
      <c r="J6110" s="23" t="s">
        <v>64</v>
      </c>
      <c r="K6110" s="23" t="s">
        <v>57</v>
      </c>
      <c r="L6110" s="23">
        <v>3</v>
      </c>
      <c r="M6110" s="23">
        <v>103.34</v>
      </c>
      <c r="N6110" s="23">
        <v>5</v>
      </c>
      <c r="O6110" s="23">
        <v>5</v>
      </c>
      <c r="P6110" s="23" t="s">
        <v>25</v>
      </c>
      <c r="Q6110" s="23" t="s">
        <v>26</v>
      </c>
      <c r="R6110" s="23">
        <f t="shared" si="475"/>
        <v>1</v>
      </c>
      <c r="S6110" s="23" t="str">
        <f t="shared" si="476"/>
        <v>ORD106109_20241025_CUST00709_MED004</v>
      </c>
      <c r="T6110" s="23">
        <f t="shared" si="477"/>
        <v>1</v>
      </c>
      <c r="U6110" s="6">
        <f t="shared" si="478"/>
        <v>310.02</v>
      </c>
      <c r="V6110" s="6">
        <f>tbl_Raw_Data[[#This Row],[Discount_Pct]]*tbl_Raw_Data[[#This Row],[Gross_Amount]]/100</f>
        <v>15.500999999999999</v>
      </c>
      <c r="W6110" s="6">
        <f>tbl_Raw_Data[[#This Row],[Gross_Amount]]-tbl_Raw_Data[[#This Row],[Discount_Amount]]</f>
        <v>294.51900000000001</v>
      </c>
      <c r="X6110" s="6">
        <f>tbl_Raw_Data[[#This Row],[Net_Amount_Before_Tax]]*tbl_Raw_Data[[#This Row],[Tax_Pct]]/100</f>
        <v>14.725950000000001</v>
      </c>
      <c r="Y6110" s="6">
        <f>tbl_Raw_Data[[#This Row],[Net_Amount_Before_Tax]]+tbl_Raw_Data[[#This Row],[Tax_Amount]]</f>
        <v>309.24495000000002</v>
      </c>
      <c r="Z6110" s="6">
        <f t="shared" si="479"/>
        <v>3</v>
      </c>
    </row>
    <row r="6111" spans="1:26" x14ac:dyDescent="0.3">
      <c r="A6111" s="23" t="s">
        <v>8231</v>
      </c>
      <c r="B6111" s="34">
        <v>45596</v>
      </c>
      <c r="C6111" s="23" t="s">
        <v>6034</v>
      </c>
      <c r="D6111" s="23" t="s">
        <v>52</v>
      </c>
      <c r="E6111" s="23" t="s">
        <v>52</v>
      </c>
      <c r="F6111" s="23">
        <v>160001</v>
      </c>
      <c r="G6111" s="23" t="s">
        <v>233</v>
      </c>
      <c r="H6111" s="23" t="s">
        <v>234</v>
      </c>
      <c r="I6111" s="23" t="s">
        <v>104</v>
      </c>
      <c r="J6111" s="23" t="s">
        <v>42</v>
      </c>
      <c r="K6111" s="23" t="s">
        <v>24</v>
      </c>
      <c r="L6111" s="23">
        <v>1</v>
      </c>
      <c r="M6111" s="23">
        <v>165.66</v>
      </c>
      <c r="N6111" s="23">
        <v>5</v>
      </c>
      <c r="O6111" s="23">
        <v>12</v>
      </c>
      <c r="P6111" s="23" t="s">
        <v>33</v>
      </c>
      <c r="Q6111" s="23" t="s">
        <v>34</v>
      </c>
      <c r="R6111" s="23">
        <f t="shared" si="475"/>
        <v>1</v>
      </c>
      <c r="S6111" s="23" t="str">
        <f t="shared" si="476"/>
        <v>ORD106110_20241031_CUST02726_MED019</v>
      </c>
      <c r="T6111" s="23">
        <f t="shared" si="477"/>
        <v>1</v>
      </c>
      <c r="U6111" s="6">
        <f t="shared" si="478"/>
        <v>165.66</v>
      </c>
      <c r="V6111" s="6">
        <f>tbl_Raw_Data[[#This Row],[Discount_Pct]]*tbl_Raw_Data[[#This Row],[Gross_Amount]]/100</f>
        <v>8.2829999999999995</v>
      </c>
      <c r="W6111" s="6">
        <f>tbl_Raw_Data[[#This Row],[Gross_Amount]]-tbl_Raw_Data[[#This Row],[Discount_Amount]]</f>
        <v>157.37700000000001</v>
      </c>
      <c r="X6111" s="6">
        <f>tbl_Raw_Data[[#This Row],[Net_Amount_Before_Tax]]*tbl_Raw_Data[[#This Row],[Tax_Pct]]/100</f>
        <v>18.88524</v>
      </c>
      <c r="Y6111" s="6">
        <f>tbl_Raw_Data[[#This Row],[Net_Amount_Before_Tax]]+tbl_Raw_Data[[#This Row],[Tax_Amount]]</f>
        <v>176.26224000000002</v>
      </c>
      <c r="Z6111" s="6">
        <f t="shared" si="479"/>
        <v>2</v>
      </c>
    </row>
    <row r="6112" spans="1:26" x14ac:dyDescent="0.3">
      <c r="A6112" s="23" t="s">
        <v>8231</v>
      </c>
      <c r="B6112" s="34">
        <v>45320</v>
      </c>
      <c r="C6112" s="23" t="s">
        <v>930</v>
      </c>
      <c r="D6112" s="23" t="s">
        <v>37</v>
      </c>
      <c r="E6112" s="23" t="s">
        <v>38</v>
      </c>
      <c r="F6112" s="23">
        <v>452016</v>
      </c>
      <c r="G6112" s="23" t="s">
        <v>30</v>
      </c>
      <c r="H6112" s="23" t="s">
        <v>31</v>
      </c>
      <c r="I6112" s="23" t="s">
        <v>32</v>
      </c>
      <c r="J6112" s="23" t="s">
        <v>23</v>
      </c>
      <c r="K6112" s="23" t="s">
        <v>24</v>
      </c>
      <c r="L6112" s="23">
        <v>4</v>
      </c>
      <c r="M6112" s="23">
        <v>144.53</v>
      </c>
      <c r="N6112" s="23">
        <v>5</v>
      </c>
      <c r="O6112" s="23">
        <v>5</v>
      </c>
      <c r="P6112" s="23" t="s">
        <v>25</v>
      </c>
      <c r="Q6112" s="23" t="s">
        <v>34</v>
      </c>
      <c r="R6112" s="23">
        <f t="shared" si="475"/>
        <v>1</v>
      </c>
      <c r="S6112" s="23" t="str">
        <f t="shared" si="476"/>
        <v>ORD106110_20240129_CUST01148_MED017</v>
      </c>
      <c r="T6112" s="23">
        <f t="shared" si="477"/>
        <v>1</v>
      </c>
      <c r="U6112" s="6">
        <f t="shared" si="478"/>
        <v>578.12</v>
      </c>
      <c r="V6112" s="6">
        <f>tbl_Raw_Data[[#This Row],[Discount_Pct]]*tbl_Raw_Data[[#This Row],[Gross_Amount]]/100</f>
        <v>28.905999999999999</v>
      </c>
      <c r="W6112" s="6">
        <f>tbl_Raw_Data[[#This Row],[Gross_Amount]]-tbl_Raw_Data[[#This Row],[Discount_Amount]]</f>
        <v>549.21400000000006</v>
      </c>
      <c r="X6112" s="6">
        <f>tbl_Raw_Data[[#This Row],[Net_Amount_Before_Tax]]*tbl_Raw_Data[[#This Row],[Tax_Pct]]/100</f>
        <v>27.460700000000003</v>
      </c>
      <c r="Y6112" s="6">
        <f>tbl_Raw_Data[[#This Row],[Net_Amount_Before_Tax]]+tbl_Raw_Data[[#This Row],[Tax_Amount]]</f>
        <v>576.67470000000003</v>
      </c>
      <c r="Z6112" s="6">
        <f t="shared" si="479"/>
        <v>4</v>
      </c>
    </row>
    <row r="6113" spans="1:26" x14ac:dyDescent="0.3">
      <c r="A6113" s="23" t="s">
        <v>8232</v>
      </c>
      <c r="B6113" s="34">
        <v>45579</v>
      </c>
      <c r="C6113" s="23" t="s">
        <v>3508</v>
      </c>
      <c r="D6113" s="23" t="s">
        <v>37</v>
      </c>
      <c r="E6113" s="23" t="s">
        <v>38</v>
      </c>
      <c r="F6113" s="23">
        <v>452018</v>
      </c>
      <c r="G6113" s="23" t="s">
        <v>102</v>
      </c>
      <c r="H6113" s="23" t="s">
        <v>103</v>
      </c>
      <c r="I6113" s="23" t="s">
        <v>104</v>
      </c>
      <c r="J6113" s="23" t="s">
        <v>64</v>
      </c>
      <c r="K6113" s="23" t="s">
        <v>57</v>
      </c>
      <c r="L6113" s="23">
        <v>2</v>
      </c>
      <c r="M6113" s="23">
        <v>104.59</v>
      </c>
      <c r="N6113" s="23">
        <v>5</v>
      </c>
      <c r="O6113" s="23">
        <v>12</v>
      </c>
      <c r="P6113" s="23" t="s">
        <v>43</v>
      </c>
      <c r="Q6113" s="23" t="s">
        <v>90</v>
      </c>
      <c r="R6113" s="23">
        <f t="shared" si="475"/>
        <v>1</v>
      </c>
      <c r="S6113" s="23" t="str">
        <f t="shared" si="476"/>
        <v>ORD106112_20241014_CUST03223_MED029</v>
      </c>
      <c r="T6113" s="23">
        <f t="shared" si="477"/>
        <v>1</v>
      </c>
      <c r="U6113" s="6">
        <f t="shared" si="478"/>
        <v>209.18</v>
      </c>
      <c r="V6113" s="6">
        <f>tbl_Raw_Data[[#This Row],[Discount_Pct]]*tbl_Raw_Data[[#This Row],[Gross_Amount]]/100</f>
        <v>10.459000000000001</v>
      </c>
      <c r="W6113" s="6">
        <f>tbl_Raw_Data[[#This Row],[Gross_Amount]]-tbl_Raw_Data[[#This Row],[Discount_Amount]]</f>
        <v>198.721</v>
      </c>
      <c r="X6113" s="6">
        <f>tbl_Raw_Data[[#This Row],[Net_Amount_Before_Tax]]*tbl_Raw_Data[[#This Row],[Tax_Pct]]/100</f>
        <v>23.846520000000002</v>
      </c>
      <c r="Y6113" s="6">
        <f>tbl_Raw_Data[[#This Row],[Net_Amount_Before_Tax]]+tbl_Raw_Data[[#This Row],[Tax_Amount]]</f>
        <v>222.56752</v>
      </c>
      <c r="Z6113" s="6">
        <f t="shared" si="479"/>
        <v>2</v>
      </c>
    </row>
    <row r="6114" spans="1:26" x14ac:dyDescent="0.3">
      <c r="A6114" s="23" t="s">
        <v>8232</v>
      </c>
      <c r="B6114" s="34">
        <v>45804</v>
      </c>
      <c r="C6114" s="23" t="s">
        <v>1244</v>
      </c>
      <c r="D6114" s="23" t="s">
        <v>37</v>
      </c>
      <c r="E6114" s="23" t="s">
        <v>38</v>
      </c>
      <c r="F6114" s="23">
        <v>452016</v>
      </c>
      <c r="G6114" s="23" t="s">
        <v>68</v>
      </c>
      <c r="H6114" s="23" t="s">
        <v>69</v>
      </c>
      <c r="I6114" s="23" t="s">
        <v>55</v>
      </c>
      <c r="J6114" s="23" t="s">
        <v>56</v>
      </c>
      <c r="K6114" s="23" t="s">
        <v>24</v>
      </c>
      <c r="L6114" s="23">
        <v>1</v>
      </c>
      <c r="M6114" s="23">
        <v>31.6</v>
      </c>
      <c r="N6114" s="23">
        <v>5</v>
      </c>
      <c r="O6114" s="23">
        <v>5</v>
      </c>
      <c r="P6114" s="23" t="s">
        <v>33</v>
      </c>
      <c r="Q6114" s="23" t="s">
        <v>44</v>
      </c>
      <c r="R6114" s="23">
        <f t="shared" si="475"/>
        <v>1</v>
      </c>
      <c r="S6114" s="23" t="str">
        <f t="shared" si="476"/>
        <v>ORD106112_20250527_CUST00173_MED003</v>
      </c>
      <c r="T6114" s="23">
        <f t="shared" si="477"/>
        <v>1</v>
      </c>
      <c r="U6114" s="6">
        <f t="shared" si="478"/>
        <v>31.6</v>
      </c>
      <c r="V6114" s="6">
        <f>tbl_Raw_Data[[#This Row],[Discount_Pct]]*tbl_Raw_Data[[#This Row],[Gross_Amount]]/100</f>
        <v>1.58</v>
      </c>
      <c r="W6114" s="6">
        <f>tbl_Raw_Data[[#This Row],[Gross_Amount]]-tbl_Raw_Data[[#This Row],[Discount_Amount]]</f>
        <v>30.020000000000003</v>
      </c>
      <c r="X6114" s="6">
        <f>tbl_Raw_Data[[#This Row],[Net_Amount_Before_Tax]]*tbl_Raw_Data[[#This Row],[Tax_Pct]]/100</f>
        <v>1.5010000000000003</v>
      </c>
      <c r="Y6114" s="6">
        <f>tbl_Raw_Data[[#This Row],[Net_Amount_Before_Tax]]+tbl_Raw_Data[[#This Row],[Tax_Amount]]</f>
        <v>31.521000000000004</v>
      </c>
      <c r="Z6114" s="6">
        <f t="shared" si="479"/>
        <v>2</v>
      </c>
    </row>
    <row r="6115" spans="1:26" x14ac:dyDescent="0.3">
      <c r="A6115" s="23" t="s">
        <v>8233</v>
      </c>
      <c r="B6115" s="34">
        <v>45919</v>
      </c>
      <c r="C6115" s="23" t="s">
        <v>2926</v>
      </c>
      <c r="D6115" s="23" t="s">
        <v>142</v>
      </c>
      <c r="E6115" s="23" t="s">
        <v>81</v>
      </c>
      <c r="F6115" s="23">
        <v>380054</v>
      </c>
      <c r="G6115" s="23" t="s">
        <v>53</v>
      </c>
      <c r="H6115" s="23" t="s">
        <v>54</v>
      </c>
      <c r="I6115" s="23" t="s">
        <v>55</v>
      </c>
      <c r="J6115" s="23" t="s">
        <v>56</v>
      </c>
      <c r="K6115" s="23" t="s">
        <v>57</v>
      </c>
      <c r="L6115" s="23">
        <v>1</v>
      </c>
      <c r="M6115" s="23">
        <v>55.34</v>
      </c>
      <c r="N6115" s="23">
        <v>15</v>
      </c>
      <c r="O6115" s="23">
        <v>12</v>
      </c>
      <c r="P6115" s="23" t="s">
        <v>33</v>
      </c>
      <c r="Q6115" s="23" t="s">
        <v>34</v>
      </c>
      <c r="R6115" s="23">
        <f t="shared" si="475"/>
        <v>1</v>
      </c>
      <c r="S6115" s="23" t="str">
        <f t="shared" si="476"/>
        <v>ORD106114_20250919_CUST02919_MED020</v>
      </c>
      <c r="T6115" s="23">
        <f t="shared" si="477"/>
        <v>1</v>
      </c>
      <c r="U6115" s="6">
        <f t="shared" si="478"/>
        <v>55.34</v>
      </c>
      <c r="V6115" s="6">
        <f>tbl_Raw_Data[[#This Row],[Discount_Pct]]*tbl_Raw_Data[[#This Row],[Gross_Amount]]/100</f>
        <v>8.3010000000000002</v>
      </c>
      <c r="W6115" s="6">
        <f>tbl_Raw_Data[[#This Row],[Gross_Amount]]-tbl_Raw_Data[[#This Row],[Discount_Amount]]</f>
        <v>47.039000000000001</v>
      </c>
      <c r="X6115" s="6">
        <f>tbl_Raw_Data[[#This Row],[Net_Amount_Before_Tax]]*tbl_Raw_Data[[#This Row],[Tax_Pct]]/100</f>
        <v>5.644680000000001</v>
      </c>
      <c r="Y6115" s="6">
        <f>tbl_Raw_Data[[#This Row],[Net_Amount_Before_Tax]]+tbl_Raw_Data[[#This Row],[Tax_Amount]]</f>
        <v>52.683680000000003</v>
      </c>
      <c r="Z6115" s="6">
        <f t="shared" si="479"/>
        <v>3</v>
      </c>
    </row>
    <row r="6116" spans="1:26" x14ac:dyDescent="0.3">
      <c r="A6116" s="23" t="s">
        <v>8234</v>
      </c>
      <c r="B6116" s="34">
        <v>45724</v>
      </c>
      <c r="C6116" s="23" t="s">
        <v>5110</v>
      </c>
      <c r="D6116" s="23" t="s">
        <v>130</v>
      </c>
      <c r="E6116" s="23" t="s">
        <v>131</v>
      </c>
      <c r="F6116" s="23">
        <v>700001</v>
      </c>
      <c r="G6116" s="23" t="s">
        <v>138</v>
      </c>
      <c r="H6116" s="23" t="s">
        <v>139</v>
      </c>
      <c r="I6116" s="23" t="s">
        <v>50</v>
      </c>
      <c r="J6116" s="23" t="s">
        <v>140</v>
      </c>
      <c r="K6116" s="23" t="s">
        <v>24</v>
      </c>
      <c r="L6116" s="23">
        <v>4</v>
      </c>
      <c r="M6116" s="23">
        <v>175.55</v>
      </c>
      <c r="N6116" s="23">
        <v>15</v>
      </c>
      <c r="O6116" s="23">
        <v>18</v>
      </c>
      <c r="P6116" s="23" t="s">
        <v>43</v>
      </c>
      <c r="Q6116" s="23" t="s">
        <v>34</v>
      </c>
      <c r="R6116" s="23">
        <f t="shared" si="475"/>
        <v>1</v>
      </c>
      <c r="S6116" s="23" t="str">
        <f t="shared" si="476"/>
        <v>ORD106115_20250308_CUST02032_MED013</v>
      </c>
      <c r="T6116" s="23">
        <f t="shared" si="477"/>
        <v>1</v>
      </c>
      <c r="U6116" s="6">
        <f t="shared" si="478"/>
        <v>702.2</v>
      </c>
      <c r="V6116" s="6">
        <f>tbl_Raw_Data[[#This Row],[Discount_Pct]]*tbl_Raw_Data[[#This Row],[Gross_Amount]]/100</f>
        <v>105.33</v>
      </c>
      <c r="W6116" s="6">
        <f>tbl_Raw_Data[[#This Row],[Gross_Amount]]-tbl_Raw_Data[[#This Row],[Discount_Amount]]</f>
        <v>596.87</v>
      </c>
      <c r="X6116" s="6">
        <f>tbl_Raw_Data[[#This Row],[Net_Amount_Before_Tax]]*tbl_Raw_Data[[#This Row],[Tax_Pct]]/100</f>
        <v>107.4366</v>
      </c>
      <c r="Y6116" s="6">
        <f>tbl_Raw_Data[[#This Row],[Net_Amount_Before_Tax]]+tbl_Raw_Data[[#This Row],[Tax_Amount]]</f>
        <v>704.3066</v>
      </c>
      <c r="Z6116" s="6">
        <f t="shared" si="479"/>
        <v>2</v>
      </c>
    </row>
    <row r="6117" spans="1:26" x14ac:dyDescent="0.3">
      <c r="A6117" s="23" t="s">
        <v>8235</v>
      </c>
      <c r="B6117" s="34">
        <v>45397</v>
      </c>
      <c r="C6117" s="23" t="s">
        <v>3967</v>
      </c>
      <c r="D6117" s="23" t="s">
        <v>80</v>
      </c>
      <c r="E6117" s="23" t="s">
        <v>81</v>
      </c>
      <c r="F6117" s="23">
        <v>395003</v>
      </c>
      <c r="G6117" s="23" t="s">
        <v>233</v>
      </c>
      <c r="H6117" s="23" t="s">
        <v>234</v>
      </c>
      <c r="I6117" s="23" t="s">
        <v>104</v>
      </c>
      <c r="J6117" s="23" t="s">
        <v>42</v>
      </c>
      <c r="K6117" s="23" t="s">
        <v>24</v>
      </c>
      <c r="L6117" s="23">
        <v>3</v>
      </c>
      <c r="M6117" s="23">
        <v>163.78</v>
      </c>
      <c r="N6117" s="23">
        <v>15</v>
      </c>
      <c r="O6117" s="23">
        <v>5</v>
      </c>
      <c r="P6117" s="23" t="s">
        <v>43</v>
      </c>
      <c r="Q6117" s="23" t="s">
        <v>34</v>
      </c>
      <c r="R6117" s="23">
        <f t="shared" si="475"/>
        <v>1</v>
      </c>
      <c r="S6117" s="23" t="str">
        <f t="shared" si="476"/>
        <v>ORD106116_20240415_CUST01610_MED019</v>
      </c>
      <c r="T6117" s="23">
        <f t="shared" si="477"/>
        <v>1</v>
      </c>
      <c r="U6117" s="6">
        <f t="shared" si="478"/>
        <v>491.34000000000003</v>
      </c>
      <c r="V6117" s="6">
        <f>tbl_Raw_Data[[#This Row],[Discount_Pct]]*tbl_Raw_Data[[#This Row],[Gross_Amount]]/100</f>
        <v>73.701000000000008</v>
      </c>
      <c r="W6117" s="6">
        <f>tbl_Raw_Data[[#This Row],[Gross_Amount]]-tbl_Raw_Data[[#This Row],[Discount_Amount]]</f>
        <v>417.63900000000001</v>
      </c>
      <c r="X6117" s="6">
        <f>tbl_Raw_Data[[#This Row],[Net_Amount_Before_Tax]]*tbl_Raw_Data[[#This Row],[Tax_Pct]]/100</f>
        <v>20.881950000000003</v>
      </c>
      <c r="Y6117" s="6">
        <f>tbl_Raw_Data[[#This Row],[Net_Amount_Before_Tax]]+tbl_Raw_Data[[#This Row],[Tax_Amount]]</f>
        <v>438.52095000000003</v>
      </c>
      <c r="Z6117" s="6">
        <f t="shared" si="479"/>
        <v>2</v>
      </c>
    </row>
    <row r="6118" spans="1:26" x14ac:dyDescent="0.3">
      <c r="A6118" s="23" t="s">
        <v>8236</v>
      </c>
      <c r="B6118" s="34">
        <v>45457</v>
      </c>
      <c r="C6118" s="23" t="s">
        <v>8237</v>
      </c>
      <c r="D6118" s="23" t="s">
        <v>130</v>
      </c>
      <c r="E6118" s="23" t="s">
        <v>131</v>
      </c>
      <c r="F6118" s="23">
        <v>700029</v>
      </c>
      <c r="G6118" s="23" t="s">
        <v>82</v>
      </c>
      <c r="H6118" s="23" t="s">
        <v>83</v>
      </c>
      <c r="I6118" s="23" t="s">
        <v>84</v>
      </c>
      <c r="J6118" s="23" t="s">
        <v>85</v>
      </c>
      <c r="K6118" s="23" t="s">
        <v>24</v>
      </c>
      <c r="L6118" s="23">
        <v>1</v>
      </c>
      <c r="M6118" s="23">
        <v>291.63</v>
      </c>
      <c r="N6118" s="23">
        <v>10</v>
      </c>
      <c r="O6118" s="23">
        <v>18</v>
      </c>
      <c r="P6118" s="23" t="s">
        <v>58</v>
      </c>
      <c r="Q6118" s="23" t="s">
        <v>34</v>
      </c>
      <c r="R6118" s="23">
        <f t="shared" si="475"/>
        <v>1</v>
      </c>
      <c r="S6118" s="23" t="str">
        <f t="shared" si="476"/>
        <v>ORD106117_20240614_CUST00454_MED023</v>
      </c>
      <c r="T6118" s="23">
        <f t="shared" si="477"/>
        <v>1</v>
      </c>
      <c r="U6118" s="6">
        <f t="shared" si="478"/>
        <v>291.63</v>
      </c>
      <c r="V6118" s="6">
        <f>tbl_Raw_Data[[#This Row],[Discount_Pct]]*tbl_Raw_Data[[#This Row],[Gross_Amount]]/100</f>
        <v>29.163</v>
      </c>
      <c r="W6118" s="6">
        <f>tbl_Raw_Data[[#This Row],[Gross_Amount]]-tbl_Raw_Data[[#This Row],[Discount_Amount]]</f>
        <v>262.46699999999998</v>
      </c>
      <c r="X6118" s="6">
        <f>tbl_Raw_Data[[#This Row],[Net_Amount_Before_Tax]]*tbl_Raw_Data[[#This Row],[Tax_Pct]]/100</f>
        <v>47.244059999999998</v>
      </c>
      <c r="Y6118" s="6">
        <f>tbl_Raw_Data[[#This Row],[Net_Amount_Before_Tax]]+tbl_Raw_Data[[#This Row],[Tax_Amount]]</f>
        <v>309.71105999999997</v>
      </c>
      <c r="Z6118" s="6">
        <f t="shared" si="479"/>
        <v>1</v>
      </c>
    </row>
    <row r="6119" spans="1:26" x14ac:dyDescent="0.3">
      <c r="A6119" s="23" t="s">
        <v>8238</v>
      </c>
      <c r="B6119" s="34">
        <v>45428</v>
      </c>
      <c r="C6119" s="23" t="s">
        <v>2842</v>
      </c>
      <c r="D6119" s="23" t="s">
        <v>87</v>
      </c>
      <c r="E6119" s="23" t="s">
        <v>88</v>
      </c>
      <c r="F6119" s="23">
        <v>600040</v>
      </c>
      <c r="G6119" s="23" t="s">
        <v>138</v>
      </c>
      <c r="H6119" s="23" t="s">
        <v>139</v>
      </c>
      <c r="I6119" s="23" t="s">
        <v>50</v>
      </c>
      <c r="J6119" s="23" t="s">
        <v>140</v>
      </c>
      <c r="K6119" s="23" t="s">
        <v>24</v>
      </c>
      <c r="L6119" s="23">
        <v>1</v>
      </c>
      <c r="M6119" s="23">
        <v>141.51</v>
      </c>
      <c r="N6119" s="23">
        <v>5</v>
      </c>
      <c r="O6119" s="23">
        <v>5</v>
      </c>
      <c r="P6119" s="23" t="s">
        <v>89</v>
      </c>
      <c r="Q6119" s="23" t="s">
        <v>34</v>
      </c>
      <c r="R6119" s="23">
        <f t="shared" si="475"/>
        <v>1</v>
      </c>
      <c r="S6119" s="23" t="str">
        <f t="shared" si="476"/>
        <v>ORD106118_20240516_CUST00492_MED013</v>
      </c>
      <c r="T6119" s="23">
        <f t="shared" si="477"/>
        <v>1</v>
      </c>
      <c r="U6119" s="6">
        <f t="shared" si="478"/>
        <v>141.51</v>
      </c>
      <c r="V6119" s="6">
        <f>tbl_Raw_Data[[#This Row],[Discount_Pct]]*tbl_Raw_Data[[#This Row],[Gross_Amount]]/100</f>
        <v>7.0754999999999999</v>
      </c>
      <c r="W6119" s="6">
        <f>tbl_Raw_Data[[#This Row],[Gross_Amount]]-tbl_Raw_Data[[#This Row],[Discount_Amount]]</f>
        <v>134.43449999999999</v>
      </c>
      <c r="X6119" s="6">
        <f>tbl_Raw_Data[[#This Row],[Net_Amount_Before_Tax]]*tbl_Raw_Data[[#This Row],[Tax_Pct]]/100</f>
        <v>6.7217249999999993</v>
      </c>
      <c r="Y6119" s="6">
        <f>tbl_Raw_Data[[#This Row],[Net_Amount_Before_Tax]]+tbl_Raw_Data[[#This Row],[Tax_Amount]]</f>
        <v>141.15622499999998</v>
      </c>
      <c r="Z6119" s="6">
        <f t="shared" si="479"/>
        <v>1</v>
      </c>
    </row>
    <row r="6120" spans="1:26" x14ac:dyDescent="0.3">
      <c r="A6120" s="23" t="s">
        <v>8239</v>
      </c>
      <c r="B6120" s="34">
        <v>45634</v>
      </c>
      <c r="C6120" s="23" t="s">
        <v>1516</v>
      </c>
      <c r="D6120" s="23" t="s">
        <v>72</v>
      </c>
      <c r="E6120" s="23" t="s">
        <v>73</v>
      </c>
      <c r="F6120" s="23">
        <v>302001</v>
      </c>
      <c r="G6120" s="23" t="s">
        <v>61</v>
      </c>
      <c r="H6120" s="23" t="s">
        <v>62</v>
      </c>
      <c r="I6120" s="23" t="s">
        <v>63</v>
      </c>
      <c r="J6120" s="23" t="s">
        <v>64</v>
      </c>
      <c r="K6120" s="23" t="s">
        <v>57</v>
      </c>
      <c r="L6120" s="23">
        <v>3</v>
      </c>
      <c r="M6120" s="23">
        <v>125.21</v>
      </c>
      <c r="N6120" s="23">
        <v>0</v>
      </c>
      <c r="O6120" s="23">
        <v>5</v>
      </c>
      <c r="P6120" s="23" t="s">
        <v>65</v>
      </c>
      <c r="Q6120" s="23" t="s">
        <v>26</v>
      </c>
      <c r="R6120" s="23">
        <f t="shared" si="475"/>
        <v>1</v>
      </c>
      <c r="S6120" s="23" t="str">
        <f t="shared" si="476"/>
        <v>ORD106119_20241208_CUST03453_MED004</v>
      </c>
      <c r="T6120" s="23">
        <f t="shared" si="477"/>
        <v>1</v>
      </c>
      <c r="U6120" s="6">
        <f t="shared" si="478"/>
        <v>375.63</v>
      </c>
      <c r="V6120" s="6">
        <f>tbl_Raw_Data[[#This Row],[Discount_Pct]]*tbl_Raw_Data[[#This Row],[Gross_Amount]]/100</f>
        <v>0</v>
      </c>
      <c r="W6120" s="6">
        <f>tbl_Raw_Data[[#This Row],[Gross_Amount]]-tbl_Raw_Data[[#This Row],[Discount_Amount]]</f>
        <v>375.63</v>
      </c>
      <c r="X6120" s="6">
        <f>tbl_Raw_Data[[#This Row],[Net_Amount_Before_Tax]]*tbl_Raw_Data[[#This Row],[Tax_Pct]]/100</f>
        <v>18.781500000000001</v>
      </c>
      <c r="Y6120" s="6">
        <f>tbl_Raw_Data[[#This Row],[Net_Amount_Before_Tax]]+tbl_Raw_Data[[#This Row],[Tax_Amount]]</f>
        <v>394.41149999999999</v>
      </c>
      <c r="Z6120" s="6">
        <f t="shared" si="479"/>
        <v>3</v>
      </c>
    </row>
    <row r="6121" spans="1:26" x14ac:dyDescent="0.3">
      <c r="A6121" s="23" t="s">
        <v>8240</v>
      </c>
      <c r="B6121" s="34">
        <v>45622</v>
      </c>
      <c r="C6121" s="23" t="s">
        <v>8241</v>
      </c>
      <c r="D6121" s="23" t="s">
        <v>52</v>
      </c>
      <c r="E6121" s="23" t="s">
        <v>52</v>
      </c>
      <c r="F6121" s="23">
        <v>160036</v>
      </c>
      <c r="G6121" s="23" t="s">
        <v>68</v>
      </c>
      <c r="H6121" s="23" t="s">
        <v>69</v>
      </c>
      <c r="I6121" s="23" t="s">
        <v>55</v>
      </c>
      <c r="J6121" s="23" t="s">
        <v>56</v>
      </c>
      <c r="K6121" s="23" t="s">
        <v>24</v>
      </c>
      <c r="L6121" s="23">
        <v>2</v>
      </c>
      <c r="M6121" s="23">
        <v>26.36</v>
      </c>
      <c r="N6121" s="23">
        <v>5</v>
      </c>
      <c r="O6121" s="23">
        <v>5</v>
      </c>
      <c r="P6121" s="23" t="s">
        <v>33</v>
      </c>
      <c r="Q6121" s="23" t="s">
        <v>34</v>
      </c>
      <c r="R6121" s="23">
        <f t="shared" si="475"/>
        <v>1</v>
      </c>
      <c r="S6121" s="23" t="str">
        <f t="shared" si="476"/>
        <v>ORD106120_20241126_CUST02439_MED003</v>
      </c>
      <c r="T6121" s="23">
        <f t="shared" si="477"/>
        <v>1</v>
      </c>
      <c r="U6121" s="6">
        <f t="shared" si="478"/>
        <v>52.72</v>
      </c>
      <c r="V6121" s="6">
        <f>tbl_Raw_Data[[#This Row],[Discount_Pct]]*tbl_Raw_Data[[#This Row],[Gross_Amount]]/100</f>
        <v>2.6360000000000001</v>
      </c>
      <c r="W6121" s="6">
        <f>tbl_Raw_Data[[#This Row],[Gross_Amount]]-tbl_Raw_Data[[#This Row],[Discount_Amount]]</f>
        <v>50.083999999999996</v>
      </c>
      <c r="X6121" s="6">
        <f>tbl_Raw_Data[[#This Row],[Net_Amount_Before_Tax]]*tbl_Raw_Data[[#This Row],[Tax_Pct]]/100</f>
        <v>2.5042</v>
      </c>
      <c r="Y6121" s="6">
        <f>tbl_Raw_Data[[#This Row],[Net_Amount_Before_Tax]]+tbl_Raw_Data[[#This Row],[Tax_Amount]]</f>
        <v>52.588199999999993</v>
      </c>
      <c r="Z6121" s="6">
        <f t="shared" si="479"/>
        <v>1</v>
      </c>
    </row>
    <row r="6122" spans="1:26" x14ac:dyDescent="0.3">
      <c r="A6122" s="23" t="s">
        <v>8240</v>
      </c>
      <c r="B6122" s="34">
        <v>45761</v>
      </c>
      <c r="C6122" s="23" t="s">
        <v>86</v>
      </c>
      <c r="D6122" s="23" t="s">
        <v>28</v>
      </c>
      <c r="E6122" s="23" t="s">
        <v>29</v>
      </c>
      <c r="F6122" s="23">
        <v>500001</v>
      </c>
      <c r="G6122" s="23" t="s">
        <v>256</v>
      </c>
      <c r="H6122" s="23" t="s">
        <v>257</v>
      </c>
      <c r="I6122" s="23" t="s">
        <v>22</v>
      </c>
      <c r="J6122" s="23" t="s">
        <v>258</v>
      </c>
      <c r="K6122" s="23" t="s">
        <v>57</v>
      </c>
      <c r="L6122" s="23">
        <v>1</v>
      </c>
      <c r="M6122" s="23">
        <v>57.5</v>
      </c>
      <c r="N6122" s="23">
        <v>0</v>
      </c>
      <c r="O6122" s="23">
        <v>5</v>
      </c>
      <c r="P6122" s="23" t="s">
        <v>89</v>
      </c>
      <c r="Q6122" s="23" t="s">
        <v>44</v>
      </c>
      <c r="R6122" s="23">
        <f t="shared" si="475"/>
        <v>1</v>
      </c>
      <c r="S6122" s="23" t="str">
        <f t="shared" si="476"/>
        <v>ORD106120_20250414_CUST02208_MED025</v>
      </c>
      <c r="T6122" s="23">
        <f t="shared" si="477"/>
        <v>1</v>
      </c>
      <c r="U6122" s="6">
        <f t="shared" si="478"/>
        <v>57.5</v>
      </c>
      <c r="V6122" s="6">
        <f>tbl_Raw_Data[[#This Row],[Discount_Pct]]*tbl_Raw_Data[[#This Row],[Gross_Amount]]/100</f>
        <v>0</v>
      </c>
      <c r="W6122" s="6">
        <f>tbl_Raw_Data[[#This Row],[Gross_Amount]]-tbl_Raw_Data[[#This Row],[Discount_Amount]]</f>
        <v>57.5</v>
      </c>
      <c r="X6122" s="6">
        <f>tbl_Raw_Data[[#This Row],[Net_Amount_Before_Tax]]*tbl_Raw_Data[[#This Row],[Tax_Pct]]/100</f>
        <v>2.875</v>
      </c>
      <c r="Y6122" s="6">
        <f>tbl_Raw_Data[[#This Row],[Net_Amount_Before_Tax]]+tbl_Raw_Data[[#This Row],[Tax_Amount]]</f>
        <v>60.375</v>
      </c>
      <c r="Z6122" s="6">
        <f t="shared" si="479"/>
        <v>4</v>
      </c>
    </row>
    <row r="6123" spans="1:26" x14ac:dyDescent="0.3">
      <c r="A6123" s="23" t="s">
        <v>8240</v>
      </c>
      <c r="B6123" s="34">
        <v>45508</v>
      </c>
      <c r="C6123" s="23" t="s">
        <v>3839</v>
      </c>
      <c r="D6123" s="23" t="s">
        <v>87</v>
      </c>
      <c r="E6123" s="23" t="s">
        <v>88</v>
      </c>
      <c r="F6123" s="23">
        <v>600001</v>
      </c>
      <c r="G6123" s="23" t="s">
        <v>102</v>
      </c>
      <c r="H6123" s="23" t="s">
        <v>103</v>
      </c>
      <c r="I6123" s="23" t="s">
        <v>104</v>
      </c>
      <c r="J6123" s="23" t="s">
        <v>64</v>
      </c>
      <c r="K6123" s="23" t="s">
        <v>57</v>
      </c>
      <c r="L6123" s="23">
        <v>5</v>
      </c>
      <c r="M6123" s="23">
        <v>89.21</v>
      </c>
      <c r="N6123" s="23">
        <v>15</v>
      </c>
      <c r="O6123" s="23">
        <v>5</v>
      </c>
      <c r="P6123" s="23" t="s">
        <v>43</v>
      </c>
      <c r="Q6123" s="23" t="s">
        <v>34</v>
      </c>
      <c r="R6123" s="23">
        <f t="shared" si="475"/>
        <v>1</v>
      </c>
      <c r="S6123" s="23" t="str">
        <f t="shared" si="476"/>
        <v>ORD106120_20240804_CUST01325_MED029</v>
      </c>
      <c r="T6123" s="23">
        <f t="shared" si="477"/>
        <v>1</v>
      </c>
      <c r="U6123" s="6">
        <f t="shared" si="478"/>
        <v>446.04999999999995</v>
      </c>
      <c r="V6123" s="6">
        <f>tbl_Raw_Data[[#This Row],[Discount_Pct]]*tbl_Raw_Data[[#This Row],[Gross_Amount]]/100</f>
        <v>66.907499999999985</v>
      </c>
      <c r="W6123" s="6">
        <f>tbl_Raw_Data[[#This Row],[Gross_Amount]]-tbl_Raw_Data[[#This Row],[Discount_Amount]]</f>
        <v>379.14249999999998</v>
      </c>
      <c r="X6123" s="6">
        <f>tbl_Raw_Data[[#This Row],[Net_Amount_Before_Tax]]*tbl_Raw_Data[[#This Row],[Tax_Pct]]/100</f>
        <v>18.957124999999998</v>
      </c>
      <c r="Y6123" s="6">
        <f>tbl_Raw_Data[[#This Row],[Net_Amount_Before_Tax]]+tbl_Raw_Data[[#This Row],[Tax_Amount]]</f>
        <v>398.099625</v>
      </c>
      <c r="Z6123" s="6">
        <f t="shared" si="479"/>
        <v>2</v>
      </c>
    </row>
    <row r="6124" spans="1:26" x14ac:dyDescent="0.3">
      <c r="A6124" s="23" t="s">
        <v>8242</v>
      </c>
      <c r="B6124" s="34">
        <v>45444</v>
      </c>
      <c r="C6124" s="23" t="s">
        <v>3269</v>
      </c>
      <c r="D6124" s="23" t="s">
        <v>37</v>
      </c>
      <c r="E6124" s="23" t="s">
        <v>38</v>
      </c>
      <c r="F6124" s="23">
        <v>452010</v>
      </c>
      <c r="G6124" s="23" t="s">
        <v>192</v>
      </c>
      <c r="H6124" s="23" t="s">
        <v>193</v>
      </c>
      <c r="I6124" s="23" t="s">
        <v>41</v>
      </c>
      <c r="J6124" s="23" t="s">
        <v>194</v>
      </c>
      <c r="K6124" s="23" t="s">
        <v>24</v>
      </c>
      <c r="L6124" s="23">
        <v>2</v>
      </c>
      <c r="M6124" s="23">
        <v>33.01</v>
      </c>
      <c r="N6124" s="23">
        <v>5</v>
      </c>
      <c r="O6124" s="23">
        <v>5</v>
      </c>
      <c r="P6124" s="23" t="s">
        <v>25</v>
      </c>
      <c r="Q6124" s="23" t="s">
        <v>34</v>
      </c>
      <c r="R6124" s="23">
        <f t="shared" si="475"/>
        <v>1</v>
      </c>
      <c r="S6124" s="23" t="str">
        <f t="shared" si="476"/>
        <v>ORD106123_20240601_CUST02820_MED002</v>
      </c>
      <c r="T6124" s="23">
        <f t="shared" si="477"/>
        <v>1</v>
      </c>
      <c r="U6124" s="6">
        <f t="shared" si="478"/>
        <v>66.02</v>
      </c>
      <c r="V6124" s="6">
        <f>tbl_Raw_Data[[#This Row],[Discount_Pct]]*tbl_Raw_Data[[#This Row],[Gross_Amount]]/100</f>
        <v>3.3009999999999997</v>
      </c>
      <c r="W6124" s="6">
        <f>tbl_Raw_Data[[#This Row],[Gross_Amount]]-tbl_Raw_Data[[#This Row],[Discount_Amount]]</f>
        <v>62.718999999999994</v>
      </c>
      <c r="X6124" s="6">
        <f>tbl_Raw_Data[[#This Row],[Net_Amount_Before_Tax]]*tbl_Raw_Data[[#This Row],[Tax_Pct]]/100</f>
        <v>3.1359499999999998</v>
      </c>
      <c r="Y6124" s="6">
        <f>tbl_Raw_Data[[#This Row],[Net_Amount_Before_Tax]]+tbl_Raw_Data[[#This Row],[Tax_Amount]]</f>
        <v>65.854949999999988</v>
      </c>
      <c r="Z6124" s="6">
        <f t="shared" si="479"/>
        <v>3</v>
      </c>
    </row>
    <row r="6125" spans="1:26" x14ac:dyDescent="0.3">
      <c r="A6125" s="23" t="s">
        <v>8243</v>
      </c>
      <c r="B6125" s="34">
        <v>46006</v>
      </c>
      <c r="C6125" s="23" t="s">
        <v>2521</v>
      </c>
      <c r="D6125" s="23" t="s">
        <v>159</v>
      </c>
      <c r="E6125" s="23" t="s">
        <v>47</v>
      </c>
      <c r="F6125" s="23">
        <v>400069</v>
      </c>
      <c r="G6125" s="23" t="s">
        <v>315</v>
      </c>
      <c r="H6125" s="23" t="s">
        <v>316</v>
      </c>
      <c r="I6125" s="23" t="s">
        <v>50</v>
      </c>
      <c r="J6125" s="23" t="s">
        <v>114</v>
      </c>
      <c r="K6125" s="23" t="s">
        <v>24</v>
      </c>
      <c r="L6125" s="23">
        <v>1</v>
      </c>
      <c r="M6125" s="23">
        <v>124.18</v>
      </c>
      <c r="N6125" s="23">
        <v>5</v>
      </c>
      <c r="O6125" s="23">
        <v>18</v>
      </c>
      <c r="P6125" s="23" t="s">
        <v>89</v>
      </c>
      <c r="Q6125" s="23" t="s">
        <v>34</v>
      </c>
      <c r="R6125" s="23">
        <f t="shared" si="475"/>
        <v>1</v>
      </c>
      <c r="S6125" s="23" t="str">
        <f t="shared" si="476"/>
        <v>ORD106124_20251215_CUST03426_MED012</v>
      </c>
      <c r="T6125" s="23">
        <f t="shared" si="477"/>
        <v>1</v>
      </c>
      <c r="U6125" s="6">
        <f t="shared" si="478"/>
        <v>124.18</v>
      </c>
      <c r="V6125" s="6">
        <f>tbl_Raw_Data[[#This Row],[Discount_Pct]]*tbl_Raw_Data[[#This Row],[Gross_Amount]]/100</f>
        <v>6.2090000000000005</v>
      </c>
      <c r="W6125" s="6">
        <f>tbl_Raw_Data[[#This Row],[Gross_Amount]]-tbl_Raw_Data[[#This Row],[Discount_Amount]]</f>
        <v>117.971</v>
      </c>
      <c r="X6125" s="6">
        <f>tbl_Raw_Data[[#This Row],[Net_Amount_Before_Tax]]*tbl_Raw_Data[[#This Row],[Tax_Pct]]/100</f>
        <v>21.234780000000001</v>
      </c>
      <c r="Y6125" s="6">
        <f>tbl_Raw_Data[[#This Row],[Net_Amount_Before_Tax]]+tbl_Raw_Data[[#This Row],[Tax_Amount]]</f>
        <v>139.20578</v>
      </c>
      <c r="Z6125" s="6">
        <f t="shared" si="479"/>
        <v>4</v>
      </c>
    </row>
    <row r="6126" spans="1:26" x14ac:dyDescent="0.3">
      <c r="A6126" s="23" t="s">
        <v>8244</v>
      </c>
      <c r="B6126" s="34">
        <v>45363</v>
      </c>
      <c r="C6126" s="23" t="s">
        <v>4491</v>
      </c>
      <c r="D6126" s="23" t="s">
        <v>100</v>
      </c>
      <c r="E6126" s="23" t="s">
        <v>101</v>
      </c>
      <c r="F6126" s="23">
        <v>201305</v>
      </c>
      <c r="G6126" s="23" t="s">
        <v>224</v>
      </c>
      <c r="H6126" s="23" t="s">
        <v>225</v>
      </c>
      <c r="I6126" s="23" t="s">
        <v>147</v>
      </c>
      <c r="J6126" s="23" t="s">
        <v>23</v>
      </c>
      <c r="K6126" s="23" t="s">
        <v>24</v>
      </c>
      <c r="L6126" s="23">
        <v>1</v>
      </c>
      <c r="M6126" s="23">
        <v>47.31</v>
      </c>
      <c r="N6126" s="23">
        <v>5</v>
      </c>
      <c r="O6126" s="23">
        <v>5</v>
      </c>
      <c r="P6126" s="23" t="s">
        <v>25</v>
      </c>
      <c r="Q6126" s="23" t="s">
        <v>34</v>
      </c>
      <c r="R6126" s="23">
        <f t="shared" si="475"/>
        <v>1</v>
      </c>
      <c r="S6126" s="23" t="str">
        <f t="shared" si="476"/>
        <v>ORD106125_20240312_CUST02489_MED015</v>
      </c>
      <c r="T6126" s="23">
        <f t="shared" si="477"/>
        <v>1</v>
      </c>
      <c r="U6126" s="6">
        <f t="shared" si="478"/>
        <v>47.31</v>
      </c>
      <c r="V6126" s="6">
        <f>tbl_Raw_Data[[#This Row],[Discount_Pct]]*tbl_Raw_Data[[#This Row],[Gross_Amount]]/100</f>
        <v>2.3654999999999999</v>
      </c>
      <c r="W6126" s="6">
        <f>tbl_Raw_Data[[#This Row],[Gross_Amount]]-tbl_Raw_Data[[#This Row],[Discount_Amount]]</f>
        <v>44.944500000000005</v>
      </c>
      <c r="X6126" s="6">
        <f>tbl_Raw_Data[[#This Row],[Net_Amount_Before_Tax]]*tbl_Raw_Data[[#This Row],[Tax_Pct]]/100</f>
        <v>2.2472250000000003</v>
      </c>
      <c r="Y6126" s="6">
        <f>tbl_Raw_Data[[#This Row],[Net_Amount_Before_Tax]]+tbl_Raw_Data[[#This Row],[Tax_Amount]]</f>
        <v>47.191725000000005</v>
      </c>
      <c r="Z6126" s="6">
        <f t="shared" si="479"/>
        <v>3</v>
      </c>
    </row>
    <row r="6127" spans="1:26" x14ac:dyDescent="0.3">
      <c r="A6127" s="23" t="s">
        <v>8245</v>
      </c>
      <c r="B6127" s="34">
        <v>45403</v>
      </c>
      <c r="C6127" s="23" t="s">
        <v>4436</v>
      </c>
      <c r="D6127" s="23" t="s">
        <v>142</v>
      </c>
      <c r="E6127" s="23" t="s">
        <v>81</v>
      </c>
      <c r="F6127" s="23">
        <v>380015</v>
      </c>
      <c r="G6127" s="23" t="s">
        <v>256</v>
      </c>
      <c r="H6127" s="23" t="s">
        <v>257</v>
      </c>
      <c r="I6127" s="23" t="s">
        <v>22</v>
      </c>
      <c r="J6127" s="23" t="s">
        <v>258</v>
      </c>
      <c r="K6127" s="23" t="s">
        <v>57</v>
      </c>
      <c r="L6127" s="23">
        <v>1</v>
      </c>
      <c r="M6127" s="23">
        <v>59.48</v>
      </c>
      <c r="N6127" s="23">
        <v>0</v>
      </c>
      <c r="O6127" s="23">
        <v>5</v>
      </c>
      <c r="P6127" s="23" t="s">
        <v>58</v>
      </c>
      <c r="Q6127" s="23" t="s">
        <v>44</v>
      </c>
      <c r="R6127" s="23">
        <f t="shared" si="475"/>
        <v>1</v>
      </c>
      <c r="S6127" s="23" t="str">
        <f t="shared" si="476"/>
        <v>ORD106126_20240421_CUST02646_MED025</v>
      </c>
      <c r="T6127" s="23">
        <f t="shared" si="477"/>
        <v>1</v>
      </c>
      <c r="U6127" s="6">
        <f t="shared" si="478"/>
        <v>59.48</v>
      </c>
      <c r="V6127" s="6">
        <f>tbl_Raw_Data[[#This Row],[Discount_Pct]]*tbl_Raw_Data[[#This Row],[Gross_Amount]]/100</f>
        <v>0</v>
      </c>
      <c r="W6127" s="6">
        <f>tbl_Raw_Data[[#This Row],[Gross_Amount]]-tbl_Raw_Data[[#This Row],[Discount_Amount]]</f>
        <v>59.48</v>
      </c>
      <c r="X6127" s="6">
        <f>tbl_Raw_Data[[#This Row],[Net_Amount_Before_Tax]]*tbl_Raw_Data[[#This Row],[Tax_Pct]]/100</f>
        <v>2.9739999999999998</v>
      </c>
      <c r="Y6127" s="6">
        <f>tbl_Raw_Data[[#This Row],[Net_Amount_Before_Tax]]+tbl_Raw_Data[[#This Row],[Tax_Amount]]</f>
        <v>62.453999999999994</v>
      </c>
      <c r="Z6127" s="6">
        <f t="shared" si="479"/>
        <v>2</v>
      </c>
    </row>
    <row r="6128" spans="1:26" x14ac:dyDescent="0.3">
      <c r="A6128" s="23" t="s">
        <v>8246</v>
      </c>
      <c r="B6128" s="34">
        <v>45496</v>
      </c>
      <c r="C6128" s="23" t="s">
        <v>1878</v>
      </c>
      <c r="D6128" s="23" t="s">
        <v>159</v>
      </c>
      <c r="E6128" s="23" t="s">
        <v>47</v>
      </c>
      <c r="F6128" s="23">
        <v>400001</v>
      </c>
      <c r="G6128" s="23" t="s">
        <v>102</v>
      </c>
      <c r="H6128" s="23" t="s">
        <v>103</v>
      </c>
      <c r="I6128" s="23" t="s">
        <v>104</v>
      </c>
      <c r="J6128" s="23" t="s">
        <v>64</v>
      </c>
      <c r="K6128" s="23" t="s">
        <v>57</v>
      </c>
      <c r="L6128" s="23">
        <v>1</v>
      </c>
      <c r="M6128" s="23">
        <v>112.05</v>
      </c>
      <c r="N6128" s="23">
        <v>10</v>
      </c>
      <c r="O6128" s="23">
        <v>12</v>
      </c>
      <c r="P6128" s="23" t="s">
        <v>33</v>
      </c>
      <c r="Q6128" s="23" t="s">
        <v>34</v>
      </c>
      <c r="R6128" s="23">
        <f t="shared" si="475"/>
        <v>1</v>
      </c>
      <c r="S6128" s="23" t="str">
        <f t="shared" si="476"/>
        <v>ORD106127_20240723_CUST01626_MED029</v>
      </c>
      <c r="T6128" s="23">
        <f t="shared" si="477"/>
        <v>1</v>
      </c>
      <c r="U6128" s="6">
        <f t="shared" si="478"/>
        <v>112.05</v>
      </c>
      <c r="V6128" s="6">
        <f>tbl_Raw_Data[[#This Row],[Discount_Pct]]*tbl_Raw_Data[[#This Row],[Gross_Amount]]/100</f>
        <v>11.205</v>
      </c>
      <c r="W6128" s="6">
        <f>tbl_Raw_Data[[#This Row],[Gross_Amount]]-tbl_Raw_Data[[#This Row],[Discount_Amount]]</f>
        <v>100.845</v>
      </c>
      <c r="X6128" s="6">
        <f>tbl_Raw_Data[[#This Row],[Net_Amount_Before_Tax]]*tbl_Raw_Data[[#This Row],[Tax_Pct]]/100</f>
        <v>12.101399999999998</v>
      </c>
      <c r="Y6128" s="6">
        <f>tbl_Raw_Data[[#This Row],[Net_Amount_Before_Tax]]+tbl_Raw_Data[[#This Row],[Tax_Amount]]</f>
        <v>112.9464</v>
      </c>
      <c r="Z6128" s="6">
        <f t="shared" si="479"/>
        <v>3</v>
      </c>
    </row>
    <row r="6129" spans="1:26" x14ac:dyDescent="0.3">
      <c r="A6129" s="23" t="s">
        <v>8247</v>
      </c>
      <c r="B6129" s="34">
        <v>45962</v>
      </c>
      <c r="C6129" s="23" t="s">
        <v>1347</v>
      </c>
      <c r="D6129" s="23" t="s">
        <v>46</v>
      </c>
      <c r="E6129" s="23" t="s">
        <v>47</v>
      </c>
      <c r="F6129" s="23">
        <v>411001</v>
      </c>
      <c r="G6129" s="23" t="s">
        <v>68</v>
      </c>
      <c r="H6129" s="23" t="s">
        <v>69</v>
      </c>
      <c r="I6129" s="23" t="s">
        <v>55</v>
      </c>
      <c r="J6129" s="23" t="s">
        <v>56</v>
      </c>
      <c r="K6129" s="23" t="s">
        <v>24</v>
      </c>
      <c r="L6129" s="23">
        <v>1</v>
      </c>
      <c r="M6129" s="23">
        <v>31.14</v>
      </c>
      <c r="N6129" s="23">
        <v>5</v>
      </c>
      <c r="O6129" s="23">
        <v>5</v>
      </c>
      <c r="P6129" s="23" t="s">
        <v>65</v>
      </c>
      <c r="Q6129" s="23" t="s">
        <v>26</v>
      </c>
      <c r="R6129" s="23">
        <f t="shared" si="475"/>
        <v>1</v>
      </c>
      <c r="S6129" s="23" t="str">
        <f t="shared" si="476"/>
        <v>ORD106128_20251101_CUST01714_MED003</v>
      </c>
      <c r="T6129" s="23">
        <f t="shared" si="477"/>
        <v>1</v>
      </c>
      <c r="U6129" s="6">
        <f t="shared" si="478"/>
        <v>31.14</v>
      </c>
      <c r="V6129" s="6">
        <f>tbl_Raw_Data[[#This Row],[Discount_Pct]]*tbl_Raw_Data[[#This Row],[Gross_Amount]]/100</f>
        <v>1.5569999999999999</v>
      </c>
      <c r="W6129" s="6">
        <f>tbl_Raw_Data[[#This Row],[Gross_Amount]]-tbl_Raw_Data[[#This Row],[Discount_Amount]]</f>
        <v>29.583000000000002</v>
      </c>
      <c r="X6129" s="6">
        <f>tbl_Raw_Data[[#This Row],[Net_Amount_Before_Tax]]*tbl_Raw_Data[[#This Row],[Tax_Pct]]/100</f>
        <v>1.4791500000000002</v>
      </c>
      <c r="Y6129" s="6">
        <f>tbl_Raw_Data[[#This Row],[Net_Amount_Before_Tax]]+tbl_Raw_Data[[#This Row],[Tax_Amount]]</f>
        <v>31.062150000000003</v>
      </c>
      <c r="Z6129" s="6">
        <f t="shared" si="479"/>
        <v>1</v>
      </c>
    </row>
    <row r="6130" spans="1:26" x14ac:dyDescent="0.3">
      <c r="A6130" s="23" t="s">
        <v>8248</v>
      </c>
      <c r="B6130" s="34">
        <v>45474</v>
      </c>
      <c r="C6130" s="23" t="s">
        <v>1977</v>
      </c>
      <c r="D6130" s="23" t="s">
        <v>159</v>
      </c>
      <c r="E6130" s="23" t="s">
        <v>47</v>
      </c>
      <c r="F6130" s="23">
        <v>400050</v>
      </c>
      <c r="G6130" s="23" t="s">
        <v>61</v>
      </c>
      <c r="H6130" s="23" t="s">
        <v>62</v>
      </c>
      <c r="I6130" s="23" t="s">
        <v>63</v>
      </c>
      <c r="J6130" s="23" t="s">
        <v>64</v>
      </c>
      <c r="K6130" s="23" t="s">
        <v>57</v>
      </c>
      <c r="L6130" s="23">
        <v>2</v>
      </c>
      <c r="M6130" s="23">
        <v>111</v>
      </c>
      <c r="N6130" s="23">
        <v>0</v>
      </c>
      <c r="O6130" s="23">
        <v>5</v>
      </c>
      <c r="P6130" s="23" t="s">
        <v>89</v>
      </c>
      <c r="Q6130" s="23" t="s">
        <v>34</v>
      </c>
      <c r="R6130" s="23">
        <f t="shared" si="475"/>
        <v>1</v>
      </c>
      <c r="S6130" s="23" t="str">
        <f t="shared" si="476"/>
        <v>ORD106129_20240701_CUST01554_MED004</v>
      </c>
      <c r="T6130" s="23">
        <f t="shared" si="477"/>
        <v>1</v>
      </c>
      <c r="U6130" s="6">
        <f t="shared" si="478"/>
        <v>222</v>
      </c>
      <c r="V6130" s="6">
        <f>tbl_Raw_Data[[#This Row],[Discount_Pct]]*tbl_Raw_Data[[#This Row],[Gross_Amount]]/100</f>
        <v>0</v>
      </c>
      <c r="W6130" s="6">
        <f>tbl_Raw_Data[[#This Row],[Gross_Amount]]-tbl_Raw_Data[[#This Row],[Discount_Amount]]</f>
        <v>222</v>
      </c>
      <c r="X6130" s="6">
        <f>tbl_Raw_Data[[#This Row],[Net_Amount_Before_Tax]]*tbl_Raw_Data[[#This Row],[Tax_Pct]]/100</f>
        <v>11.1</v>
      </c>
      <c r="Y6130" s="6">
        <f>tbl_Raw_Data[[#This Row],[Net_Amount_Before_Tax]]+tbl_Raw_Data[[#This Row],[Tax_Amount]]</f>
        <v>233.1</v>
      </c>
      <c r="Z6130" s="6">
        <f t="shared" si="479"/>
        <v>3</v>
      </c>
    </row>
    <row r="6131" spans="1:26" x14ac:dyDescent="0.3">
      <c r="A6131" s="23" t="s">
        <v>8249</v>
      </c>
      <c r="B6131" s="34">
        <v>45501</v>
      </c>
      <c r="C6131" s="23" t="s">
        <v>1761</v>
      </c>
      <c r="D6131" s="23" t="s">
        <v>46</v>
      </c>
      <c r="E6131" s="23" t="s">
        <v>47</v>
      </c>
      <c r="F6131" s="23">
        <v>411014</v>
      </c>
      <c r="G6131" s="23" t="s">
        <v>94</v>
      </c>
      <c r="H6131" s="23" t="s">
        <v>95</v>
      </c>
      <c r="I6131" s="23" t="s">
        <v>84</v>
      </c>
      <c r="J6131" s="23" t="s">
        <v>42</v>
      </c>
      <c r="K6131" s="23" t="s">
        <v>24</v>
      </c>
      <c r="L6131" s="23">
        <v>2</v>
      </c>
      <c r="M6131" s="23">
        <v>80.959999999999994</v>
      </c>
      <c r="N6131" s="23">
        <v>5</v>
      </c>
      <c r="O6131" s="23">
        <v>5</v>
      </c>
      <c r="P6131" s="23" t="s">
        <v>58</v>
      </c>
      <c r="Q6131" s="23" t="s">
        <v>34</v>
      </c>
      <c r="R6131" s="23">
        <f t="shared" si="475"/>
        <v>1</v>
      </c>
      <c r="S6131" s="23" t="str">
        <f t="shared" si="476"/>
        <v>ORD106130_20240728_CUST01485_MED021</v>
      </c>
      <c r="T6131" s="23">
        <f t="shared" si="477"/>
        <v>1</v>
      </c>
      <c r="U6131" s="6">
        <f t="shared" si="478"/>
        <v>161.91999999999999</v>
      </c>
      <c r="V6131" s="6">
        <f>tbl_Raw_Data[[#This Row],[Discount_Pct]]*tbl_Raw_Data[[#This Row],[Gross_Amount]]/100</f>
        <v>8.0959999999999983</v>
      </c>
      <c r="W6131" s="6">
        <f>tbl_Raw_Data[[#This Row],[Gross_Amount]]-tbl_Raw_Data[[#This Row],[Discount_Amount]]</f>
        <v>153.82399999999998</v>
      </c>
      <c r="X6131" s="6">
        <f>tbl_Raw_Data[[#This Row],[Net_Amount_Before_Tax]]*tbl_Raw_Data[[#This Row],[Tax_Pct]]/100</f>
        <v>7.6911999999999985</v>
      </c>
      <c r="Y6131" s="6">
        <f>tbl_Raw_Data[[#This Row],[Net_Amount_Before_Tax]]+tbl_Raw_Data[[#This Row],[Tax_Amount]]</f>
        <v>161.51519999999999</v>
      </c>
      <c r="Z6131" s="6">
        <f t="shared" si="479"/>
        <v>2</v>
      </c>
    </row>
    <row r="6132" spans="1:26" x14ac:dyDescent="0.3">
      <c r="A6132" s="23" t="s">
        <v>8250</v>
      </c>
      <c r="B6132" s="34">
        <v>45499</v>
      </c>
      <c r="C6132" s="23" t="s">
        <v>2077</v>
      </c>
      <c r="D6132" s="23" t="s">
        <v>37</v>
      </c>
      <c r="E6132" s="23" t="s">
        <v>38</v>
      </c>
      <c r="F6132" s="23">
        <v>452016</v>
      </c>
      <c r="G6132" s="23" t="s">
        <v>167</v>
      </c>
      <c r="H6132" s="23" t="s">
        <v>168</v>
      </c>
      <c r="I6132" s="23" t="s">
        <v>113</v>
      </c>
      <c r="J6132" s="23" t="s">
        <v>42</v>
      </c>
      <c r="K6132" s="23" t="s">
        <v>24</v>
      </c>
      <c r="L6132" s="23">
        <v>3</v>
      </c>
      <c r="M6132" s="23">
        <v>216.97</v>
      </c>
      <c r="N6132" s="23">
        <v>15</v>
      </c>
      <c r="O6132" s="23">
        <v>5</v>
      </c>
      <c r="P6132" s="23" t="s">
        <v>43</v>
      </c>
      <c r="Q6132" s="23" t="s">
        <v>34</v>
      </c>
      <c r="R6132" s="23">
        <f t="shared" si="475"/>
        <v>1</v>
      </c>
      <c r="S6132" s="23" t="str">
        <f t="shared" si="476"/>
        <v>ORD106131_20240726_CUST03291_MED026</v>
      </c>
      <c r="T6132" s="23">
        <f t="shared" si="477"/>
        <v>1</v>
      </c>
      <c r="U6132" s="6">
        <f t="shared" si="478"/>
        <v>650.91</v>
      </c>
      <c r="V6132" s="6">
        <f>tbl_Raw_Data[[#This Row],[Discount_Pct]]*tbl_Raw_Data[[#This Row],[Gross_Amount]]/100</f>
        <v>97.636499999999998</v>
      </c>
      <c r="W6132" s="6">
        <f>tbl_Raw_Data[[#This Row],[Gross_Amount]]-tbl_Raw_Data[[#This Row],[Discount_Amount]]</f>
        <v>553.27350000000001</v>
      </c>
      <c r="X6132" s="6">
        <f>tbl_Raw_Data[[#This Row],[Net_Amount_Before_Tax]]*tbl_Raw_Data[[#This Row],[Tax_Pct]]/100</f>
        <v>27.663675000000001</v>
      </c>
      <c r="Y6132" s="6">
        <f>tbl_Raw_Data[[#This Row],[Net_Amount_Before_Tax]]+tbl_Raw_Data[[#This Row],[Tax_Amount]]</f>
        <v>580.93717500000002</v>
      </c>
      <c r="Z6132" s="6">
        <f t="shared" si="479"/>
        <v>1</v>
      </c>
    </row>
    <row r="6133" spans="1:26" x14ac:dyDescent="0.3">
      <c r="A6133" s="23" t="s">
        <v>8251</v>
      </c>
      <c r="B6133" s="34">
        <v>45682</v>
      </c>
      <c r="C6133" s="23" t="s">
        <v>8252</v>
      </c>
      <c r="D6133" s="23" t="s">
        <v>100</v>
      </c>
      <c r="E6133" s="23" t="s">
        <v>101</v>
      </c>
      <c r="F6133" s="23">
        <v>201305</v>
      </c>
      <c r="G6133" s="23" t="s">
        <v>138</v>
      </c>
      <c r="H6133" s="23" t="s">
        <v>139</v>
      </c>
      <c r="I6133" s="23" t="s">
        <v>50</v>
      </c>
      <c r="J6133" s="23" t="s">
        <v>140</v>
      </c>
      <c r="K6133" s="23" t="s">
        <v>24</v>
      </c>
      <c r="L6133" s="23">
        <v>1</v>
      </c>
      <c r="M6133" s="23">
        <v>166.92</v>
      </c>
      <c r="N6133" s="23">
        <v>15</v>
      </c>
      <c r="O6133" s="23">
        <v>18</v>
      </c>
      <c r="P6133" s="23" t="s">
        <v>43</v>
      </c>
      <c r="Q6133" s="23" t="s">
        <v>34</v>
      </c>
      <c r="R6133" s="23">
        <f t="shared" si="475"/>
        <v>1</v>
      </c>
      <c r="S6133" s="23" t="str">
        <f t="shared" si="476"/>
        <v>ORD106132_20250125_CUST01555_MED013</v>
      </c>
      <c r="T6133" s="23">
        <f t="shared" si="477"/>
        <v>1</v>
      </c>
      <c r="U6133" s="6">
        <f t="shared" si="478"/>
        <v>166.92</v>
      </c>
      <c r="V6133" s="6">
        <f>tbl_Raw_Data[[#This Row],[Discount_Pct]]*tbl_Raw_Data[[#This Row],[Gross_Amount]]/100</f>
        <v>25.037999999999997</v>
      </c>
      <c r="W6133" s="6">
        <f>tbl_Raw_Data[[#This Row],[Gross_Amount]]-tbl_Raw_Data[[#This Row],[Discount_Amount]]</f>
        <v>141.88200000000001</v>
      </c>
      <c r="X6133" s="6">
        <f>tbl_Raw_Data[[#This Row],[Net_Amount_Before_Tax]]*tbl_Raw_Data[[#This Row],[Tax_Pct]]/100</f>
        <v>25.538760000000003</v>
      </c>
      <c r="Y6133" s="6">
        <f>tbl_Raw_Data[[#This Row],[Net_Amount_Before_Tax]]+tbl_Raw_Data[[#This Row],[Tax_Amount]]</f>
        <v>167.42076</v>
      </c>
      <c r="Z6133" s="6">
        <f t="shared" si="479"/>
        <v>1</v>
      </c>
    </row>
    <row r="6134" spans="1:26" x14ac:dyDescent="0.3">
      <c r="A6134" s="23" t="s">
        <v>8253</v>
      </c>
      <c r="B6134" s="34">
        <v>45898</v>
      </c>
      <c r="C6134" s="23" t="s">
        <v>3121</v>
      </c>
      <c r="D6134" s="23" t="s">
        <v>37</v>
      </c>
      <c r="E6134" s="23" t="s">
        <v>38</v>
      </c>
      <c r="F6134" s="23">
        <v>452018</v>
      </c>
      <c r="G6134" s="23" t="s">
        <v>185</v>
      </c>
      <c r="H6134" s="23" t="s">
        <v>186</v>
      </c>
      <c r="I6134" s="23" t="s">
        <v>76</v>
      </c>
      <c r="J6134" s="23" t="s">
        <v>187</v>
      </c>
      <c r="K6134" s="23" t="s">
        <v>57</v>
      </c>
      <c r="L6134" s="23">
        <v>1</v>
      </c>
      <c r="M6134" s="23">
        <v>86.56</v>
      </c>
      <c r="N6134" s="23">
        <v>0</v>
      </c>
      <c r="O6134" s="23">
        <v>5</v>
      </c>
      <c r="P6134" s="23" t="s">
        <v>58</v>
      </c>
      <c r="Q6134" s="23" t="s">
        <v>34</v>
      </c>
      <c r="R6134" s="23">
        <f t="shared" si="475"/>
        <v>1</v>
      </c>
      <c r="S6134" s="23" t="str">
        <f t="shared" si="476"/>
        <v>ORD106133_20250829_CUST01131_MED009</v>
      </c>
      <c r="T6134" s="23">
        <f t="shared" si="477"/>
        <v>1</v>
      </c>
      <c r="U6134" s="6">
        <f t="shared" si="478"/>
        <v>86.56</v>
      </c>
      <c r="V6134" s="6">
        <f>tbl_Raw_Data[[#This Row],[Discount_Pct]]*tbl_Raw_Data[[#This Row],[Gross_Amount]]/100</f>
        <v>0</v>
      </c>
      <c r="W6134" s="6">
        <f>tbl_Raw_Data[[#This Row],[Gross_Amount]]-tbl_Raw_Data[[#This Row],[Discount_Amount]]</f>
        <v>86.56</v>
      </c>
      <c r="X6134" s="6">
        <f>tbl_Raw_Data[[#This Row],[Net_Amount_Before_Tax]]*tbl_Raw_Data[[#This Row],[Tax_Pct]]/100</f>
        <v>4.3280000000000003</v>
      </c>
      <c r="Y6134" s="6">
        <f>tbl_Raw_Data[[#This Row],[Net_Amount_Before_Tax]]+tbl_Raw_Data[[#This Row],[Tax_Amount]]</f>
        <v>90.888000000000005</v>
      </c>
      <c r="Z6134" s="6">
        <f t="shared" si="479"/>
        <v>3</v>
      </c>
    </row>
    <row r="6135" spans="1:26" x14ac:dyDescent="0.3">
      <c r="A6135" s="23" t="s">
        <v>8254</v>
      </c>
      <c r="B6135" s="34">
        <v>45301</v>
      </c>
      <c r="C6135" s="23" t="s">
        <v>4968</v>
      </c>
      <c r="D6135" s="23" t="s">
        <v>100</v>
      </c>
      <c r="E6135" s="23" t="s">
        <v>101</v>
      </c>
      <c r="F6135" s="23">
        <v>201304</v>
      </c>
      <c r="G6135" s="23" t="s">
        <v>124</v>
      </c>
      <c r="H6135" s="23" t="s">
        <v>125</v>
      </c>
      <c r="I6135" s="23" t="s">
        <v>104</v>
      </c>
      <c r="J6135" s="23" t="s">
        <v>114</v>
      </c>
      <c r="K6135" s="23" t="s">
        <v>24</v>
      </c>
      <c r="L6135" s="23">
        <v>1</v>
      </c>
      <c r="M6135" s="23">
        <v>118.52</v>
      </c>
      <c r="N6135" s="23">
        <v>5</v>
      </c>
      <c r="O6135" s="23">
        <v>12</v>
      </c>
      <c r="P6135" s="23" t="s">
        <v>43</v>
      </c>
      <c r="Q6135" s="23" t="s">
        <v>34</v>
      </c>
      <c r="R6135" s="23">
        <f t="shared" si="475"/>
        <v>1</v>
      </c>
      <c r="S6135" s="23" t="str">
        <f t="shared" si="476"/>
        <v>ORD106134_20240110_CUST01406_MED018</v>
      </c>
      <c r="T6135" s="23">
        <f t="shared" si="477"/>
        <v>1</v>
      </c>
      <c r="U6135" s="6">
        <f t="shared" si="478"/>
        <v>118.52</v>
      </c>
      <c r="V6135" s="6">
        <f>tbl_Raw_Data[[#This Row],[Discount_Pct]]*tbl_Raw_Data[[#This Row],[Gross_Amount]]/100</f>
        <v>5.9260000000000002</v>
      </c>
      <c r="W6135" s="6">
        <f>tbl_Raw_Data[[#This Row],[Gross_Amount]]-tbl_Raw_Data[[#This Row],[Discount_Amount]]</f>
        <v>112.59399999999999</v>
      </c>
      <c r="X6135" s="6">
        <f>tbl_Raw_Data[[#This Row],[Net_Amount_Before_Tax]]*tbl_Raw_Data[[#This Row],[Tax_Pct]]/100</f>
        <v>13.511279999999999</v>
      </c>
      <c r="Y6135" s="6">
        <f>tbl_Raw_Data[[#This Row],[Net_Amount_Before_Tax]]+tbl_Raw_Data[[#This Row],[Tax_Amount]]</f>
        <v>126.10527999999999</v>
      </c>
      <c r="Z6135" s="6">
        <f t="shared" si="479"/>
        <v>2</v>
      </c>
    </row>
    <row r="6136" spans="1:26" x14ac:dyDescent="0.3">
      <c r="A6136" s="23" t="s">
        <v>8255</v>
      </c>
      <c r="B6136" s="34">
        <v>45355</v>
      </c>
      <c r="C6136" s="23" t="s">
        <v>1776</v>
      </c>
      <c r="D6136" s="23" t="s">
        <v>142</v>
      </c>
      <c r="E6136" s="23" t="s">
        <v>81</v>
      </c>
      <c r="F6136" s="23">
        <v>380054</v>
      </c>
      <c r="G6136" s="23" t="s">
        <v>119</v>
      </c>
      <c r="H6136" s="23" t="s">
        <v>120</v>
      </c>
      <c r="I6136" s="23" t="s">
        <v>32</v>
      </c>
      <c r="J6136" s="23" t="s">
        <v>64</v>
      </c>
      <c r="K6136" s="23" t="s">
        <v>57</v>
      </c>
      <c r="L6136" s="23">
        <v>2</v>
      </c>
      <c r="M6136" s="23">
        <v>79.010000000000005</v>
      </c>
      <c r="N6136" s="23">
        <v>15</v>
      </c>
      <c r="O6136" s="23">
        <v>5</v>
      </c>
      <c r="P6136" s="23" t="s">
        <v>43</v>
      </c>
      <c r="Q6136" s="23" t="s">
        <v>34</v>
      </c>
      <c r="R6136" s="23">
        <f t="shared" si="475"/>
        <v>1</v>
      </c>
      <c r="S6136" s="23" t="str">
        <f t="shared" si="476"/>
        <v>ORD106135_20240304_CUST00115_MED010</v>
      </c>
      <c r="T6136" s="23">
        <f t="shared" si="477"/>
        <v>1</v>
      </c>
      <c r="U6136" s="6">
        <f t="shared" si="478"/>
        <v>158.02000000000001</v>
      </c>
      <c r="V6136" s="6">
        <f>tbl_Raw_Data[[#This Row],[Discount_Pct]]*tbl_Raw_Data[[#This Row],[Gross_Amount]]/100</f>
        <v>23.703000000000003</v>
      </c>
      <c r="W6136" s="6">
        <f>tbl_Raw_Data[[#This Row],[Gross_Amount]]-tbl_Raw_Data[[#This Row],[Discount_Amount]]</f>
        <v>134.31700000000001</v>
      </c>
      <c r="X6136" s="6">
        <f>tbl_Raw_Data[[#This Row],[Net_Amount_Before_Tax]]*tbl_Raw_Data[[#This Row],[Tax_Pct]]/100</f>
        <v>6.7158500000000005</v>
      </c>
      <c r="Y6136" s="6">
        <f>tbl_Raw_Data[[#This Row],[Net_Amount_Before_Tax]]+tbl_Raw_Data[[#This Row],[Tax_Amount]]</f>
        <v>141.03285</v>
      </c>
      <c r="Z6136" s="6">
        <f t="shared" si="479"/>
        <v>4</v>
      </c>
    </row>
    <row r="6137" spans="1:26" x14ac:dyDescent="0.3">
      <c r="A6137" s="23" t="s">
        <v>8256</v>
      </c>
      <c r="B6137" s="34">
        <v>45542</v>
      </c>
      <c r="C6137" s="23" t="s">
        <v>8257</v>
      </c>
      <c r="D6137" s="23" t="s">
        <v>80</v>
      </c>
      <c r="E6137" s="23" t="s">
        <v>81</v>
      </c>
      <c r="F6137" s="23">
        <v>395001</v>
      </c>
      <c r="G6137" s="23" t="s">
        <v>53</v>
      </c>
      <c r="H6137" s="23" t="s">
        <v>54</v>
      </c>
      <c r="I6137" s="23" t="s">
        <v>55</v>
      </c>
      <c r="J6137" s="23" t="s">
        <v>56</v>
      </c>
      <c r="K6137" s="23" t="s">
        <v>57</v>
      </c>
      <c r="L6137" s="23">
        <v>1</v>
      </c>
      <c r="M6137" s="23">
        <v>61.33</v>
      </c>
      <c r="N6137" s="23">
        <v>5</v>
      </c>
      <c r="O6137" s="23">
        <v>12</v>
      </c>
      <c r="P6137" s="23" t="s">
        <v>58</v>
      </c>
      <c r="Q6137" s="23" t="s">
        <v>34</v>
      </c>
      <c r="R6137" s="23">
        <f t="shared" si="475"/>
        <v>1</v>
      </c>
      <c r="S6137" s="23" t="str">
        <f t="shared" si="476"/>
        <v>ORD106136_20240907_CUST01756_MED020</v>
      </c>
      <c r="T6137" s="23">
        <f t="shared" si="477"/>
        <v>1</v>
      </c>
      <c r="U6137" s="6">
        <f t="shared" si="478"/>
        <v>61.33</v>
      </c>
      <c r="V6137" s="6">
        <f>tbl_Raw_Data[[#This Row],[Discount_Pct]]*tbl_Raw_Data[[#This Row],[Gross_Amount]]/100</f>
        <v>3.0664999999999996</v>
      </c>
      <c r="W6137" s="6">
        <f>tbl_Raw_Data[[#This Row],[Gross_Amount]]-tbl_Raw_Data[[#This Row],[Discount_Amount]]</f>
        <v>58.263500000000001</v>
      </c>
      <c r="X6137" s="6">
        <f>tbl_Raw_Data[[#This Row],[Net_Amount_Before_Tax]]*tbl_Raw_Data[[#This Row],[Tax_Pct]]/100</f>
        <v>6.9916200000000002</v>
      </c>
      <c r="Y6137" s="6">
        <f>tbl_Raw_Data[[#This Row],[Net_Amount_Before_Tax]]+tbl_Raw_Data[[#This Row],[Tax_Amount]]</f>
        <v>65.255120000000005</v>
      </c>
      <c r="Z6137" s="6">
        <f t="shared" si="479"/>
        <v>2</v>
      </c>
    </row>
    <row r="6138" spans="1:26" x14ac:dyDescent="0.3">
      <c r="A6138" s="23" t="s">
        <v>8258</v>
      </c>
      <c r="B6138" s="34">
        <v>45650</v>
      </c>
      <c r="C6138" s="23" t="s">
        <v>2574</v>
      </c>
      <c r="D6138" s="23" t="s">
        <v>46</v>
      </c>
      <c r="E6138" s="23" t="s">
        <v>47</v>
      </c>
      <c r="F6138" s="23">
        <v>411014</v>
      </c>
      <c r="G6138" s="23" t="s">
        <v>124</v>
      </c>
      <c r="H6138" s="23" t="s">
        <v>125</v>
      </c>
      <c r="I6138" s="23" t="s">
        <v>104</v>
      </c>
      <c r="J6138" s="23" t="s">
        <v>114</v>
      </c>
      <c r="K6138" s="23" t="s">
        <v>24</v>
      </c>
      <c r="L6138" s="23">
        <v>1</v>
      </c>
      <c r="M6138" s="23">
        <v>130.96</v>
      </c>
      <c r="N6138" s="23">
        <v>5</v>
      </c>
      <c r="O6138" s="23">
        <v>18</v>
      </c>
      <c r="P6138" s="23" t="s">
        <v>89</v>
      </c>
      <c r="Q6138" s="23" t="s">
        <v>26</v>
      </c>
      <c r="R6138" s="23">
        <f t="shared" si="475"/>
        <v>1</v>
      </c>
      <c r="S6138" s="23" t="str">
        <f t="shared" si="476"/>
        <v>ORD106137_20241224_CUST01584_MED018</v>
      </c>
      <c r="T6138" s="23">
        <f t="shared" si="477"/>
        <v>1</v>
      </c>
      <c r="U6138" s="6">
        <f t="shared" si="478"/>
        <v>130.96</v>
      </c>
      <c r="V6138" s="6">
        <f>tbl_Raw_Data[[#This Row],[Discount_Pct]]*tbl_Raw_Data[[#This Row],[Gross_Amount]]/100</f>
        <v>6.5480000000000009</v>
      </c>
      <c r="W6138" s="6">
        <f>tbl_Raw_Data[[#This Row],[Gross_Amount]]-tbl_Raw_Data[[#This Row],[Discount_Amount]]</f>
        <v>124.41200000000001</v>
      </c>
      <c r="X6138" s="6">
        <f>tbl_Raw_Data[[#This Row],[Net_Amount_Before_Tax]]*tbl_Raw_Data[[#This Row],[Tax_Pct]]/100</f>
        <v>22.394160000000003</v>
      </c>
      <c r="Y6138" s="6">
        <f>tbl_Raw_Data[[#This Row],[Net_Amount_Before_Tax]]+tbl_Raw_Data[[#This Row],[Tax_Amount]]</f>
        <v>146.80616000000001</v>
      </c>
      <c r="Z6138" s="6">
        <f t="shared" si="479"/>
        <v>4</v>
      </c>
    </row>
    <row r="6139" spans="1:26" x14ac:dyDescent="0.3">
      <c r="A6139" s="23" t="s">
        <v>8259</v>
      </c>
      <c r="B6139" s="34">
        <v>45676</v>
      </c>
      <c r="C6139" s="23" t="s">
        <v>8260</v>
      </c>
      <c r="D6139" s="23" t="s">
        <v>92</v>
      </c>
      <c r="E6139" s="23" t="s">
        <v>93</v>
      </c>
      <c r="F6139" s="23">
        <v>560100</v>
      </c>
      <c r="G6139" s="23" t="s">
        <v>132</v>
      </c>
      <c r="H6139" s="23" t="s">
        <v>133</v>
      </c>
      <c r="I6139" s="23" t="s">
        <v>134</v>
      </c>
      <c r="J6139" s="23" t="s">
        <v>135</v>
      </c>
      <c r="K6139" s="23" t="s">
        <v>57</v>
      </c>
      <c r="L6139" s="23">
        <v>4</v>
      </c>
      <c r="M6139" s="23">
        <v>79.77</v>
      </c>
      <c r="N6139" s="23">
        <v>10</v>
      </c>
      <c r="O6139" s="23">
        <v>12</v>
      </c>
      <c r="P6139" s="23" t="s">
        <v>25</v>
      </c>
      <c r="Q6139" s="23" t="s">
        <v>44</v>
      </c>
      <c r="R6139" s="23">
        <f t="shared" si="475"/>
        <v>1</v>
      </c>
      <c r="S6139" s="23" t="str">
        <f t="shared" si="476"/>
        <v>ORD106138_20250119_CUST00362_MED007</v>
      </c>
      <c r="T6139" s="23">
        <f t="shared" si="477"/>
        <v>1</v>
      </c>
      <c r="U6139" s="6">
        <f t="shared" si="478"/>
        <v>319.08</v>
      </c>
      <c r="V6139" s="6">
        <f>tbl_Raw_Data[[#This Row],[Discount_Pct]]*tbl_Raw_Data[[#This Row],[Gross_Amount]]/100</f>
        <v>31.907999999999998</v>
      </c>
      <c r="W6139" s="6">
        <f>tbl_Raw_Data[[#This Row],[Gross_Amount]]-tbl_Raw_Data[[#This Row],[Discount_Amount]]</f>
        <v>287.17199999999997</v>
      </c>
      <c r="X6139" s="6">
        <f>tbl_Raw_Data[[#This Row],[Net_Amount_Before_Tax]]*tbl_Raw_Data[[#This Row],[Tax_Pct]]/100</f>
        <v>34.460639999999991</v>
      </c>
      <c r="Y6139" s="6">
        <f>tbl_Raw_Data[[#This Row],[Net_Amount_Before_Tax]]+tbl_Raw_Data[[#This Row],[Tax_Amount]]</f>
        <v>321.63263999999998</v>
      </c>
      <c r="Z6139" s="6">
        <f t="shared" si="479"/>
        <v>1</v>
      </c>
    </row>
    <row r="6140" spans="1:26" x14ac:dyDescent="0.3">
      <c r="A6140" s="23" t="s">
        <v>8259</v>
      </c>
      <c r="B6140" s="34">
        <v>45502</v>
      </c>
      <c r="C6140" s="23" t="s">
        <v>6993</v>
      </c>
      <c r="D6140" s="23" t="s">
        <v>100</v>
      </c>
      <c r="E6140" s="23" t="s">
        <v>101</v>
      </c>
      <c r="F6140" s="23">
        <v>201307</v>
      </c>
      <c r="G6140" s="23" t="s">
        <v>20</v>
      </c>
      <c r="H6140" s="23" t="s">
        <v>21</v>
      </c>
      <c r="I6140" s="23" t="s">
        <v>22</v>
      </c>
      <c r="J6140" s="23" t="s">
        <v>23</v>
      </c>
      <c r="K6140" s="23" t="s">
        <v>24</v>
      </c>
      <c r="L6140" s="23">
        <v>2</v>
      </c>
      <c r="M6140" s="23">
        <v>136.34</v>
      </c>
      <c r="N6140" s="23">
        <v>0</v>
      </c>
      <c r="O6140" s="23">
        <v>5</v>
      </c>
      <c r="P6140" s="23" t="s">
        <v>65</v>
      </c>
      <c r="Q6140" s="23" t="s">
        <v>26</v>
      </c>
      <c r="R6140" s="23">
        <f t="shared" si="475"/>
        <v>1</v>
      </c>
      <c r="S6140" s="23" t="str">
        <f t="shared" si="476"/>
        <v>ORD106138_20240729_CUST00172_MED024</v>
      </c>
      <c r="T6140" s="23">
        <f t="shared" si="477"/>
        <v>1</v>
      </c>
      <c r="U6140" s="6">
        <f t="shared" si="478"/>
        <v>272.68</v>
      </c>
      <c r="V6140" s="6">
        <f>tbl_Raw_Data[[#This Row],[Discount_Pct]]*tbl_Raw_Data[[#This Row],[Gross_Amount]]/100</f>
        <v>0</v>
      </c>
      <c r="W6140" s="6">
        <f>tbl_Raw_Data[[#This Row],[Gross_Amount]]-tbl_Raw_Data[[#This Row],[Discount_Amount]]</f>
        <v>272.68</v>
      </c>
      <c r="X6140" s="6">
        <f>tbl_Raw_Data[[#This Row],[Net_Amount_Before_Tax]]*tbl_Raw_Data[[#This Row],[Tax_Pct]]/100</f>
        <v>13.634</v>
      </c>
      <c r="Y6140" s="6">
        <f>tbl_Raw_Data[[#This Row],[Net_Amount_Before_Tax]]+tbl_Raw_Data[[#This Row],[Tax_Amount]]</f>
        <v>286.31400000000002</v>
      </c>
      <c r="Z6140" s="6">
        <f t="shared" si="479"/>
        <v>0</v>
      </c>
    </row>
    <row r="6141" spans="1:26" x14ac:dyDescent="0.3">
      <c r="A6141" s="23" t="s">
        <v>8261</v>
      </c>
      <c r="B6141" s="34">
        <v>45546</v>
      </c>
      <c r="C6141" s="23" t="s">
        <v>2364</v>
      </c>
      <c r="D6141" s="23" t="s">
        <v>130</v>
      </c>
      <c r="E6141" s="23" t="s">
        <v>131</v>
      </c>
      <c r="F6141" s="23">
        <v>700091</v>
      </c>
      <c r="G6141" s="23" t="s">
        <v>138</v>
      </c>
      <c r="H6141" s="23" t="s">
        <v>139</v>
      </c>
      <c r="I6141" s="23" t="s">
        <v>50</v>
      </c>
      <c r="J6141" s="23" t="s">
        <v>140</v>
      </c>
      <c r="K6141" s="23" t="s">
        <v>24</v>
      </c>
      <c r="L6141" s="23">
        <v>2</v>
      </c>
      <c r="M6141" s="23">
        <v>145.03</v>
      </c>
      <c r="N6141" s="23">
        <v>15</v>
      </c>
      <c r="O6141" s="23">
        <v>12</v>
      </c>
      <c r="P6141" s="23" t="s">
        <v>58</v>
      </c>
      <c r="Q6141" s="23" t="s">
        <v>34</v>
      </c>
      <c r="R6141" s="23">
        <f t="shared" si="475"/>
        <v>1</v>
      </c>
      <c r="S6141" s="23" t="str">
        <f t="shared" si="476"/>
        <v>ORD106140_20240911_CUST01585_MED013</v>
      </c>
      <c r="T6141" s="23">
        <f t="shared" si="477"/>
        <v>1</v>
      </c>
      <c r="U6141" s="6">
        <f t="shared" si="478"/>
        <v>290.06</v>
      </c>
      <c r="V6141" s="6">
        <f>tbl_Raw_Data[[#This Row],[Discount_Pct]]*tbl_Raw_Data[[#This Row],[Gross_Amount]]/100</f>
        <v>43.508999999999993</v>
      </c>
      <c r="W6141" s="6">
        <f>tbl_Raw_Data[[#This Row],[Gross_Amount]]-tbl_Raw_Data[[#This Row],[Discount_Amount]]</f>
        <v>246.55100000000002</v>
      </c>
      <c r="X6141" s="6">
        <f>tbl_Raw_Data[[#This Row],[Net_Amount_Before_Tax]]*tbl_Raw_Data[[#This Row],[Tax_Pct]]/100</f>
        <v>29.586120000000001</v>
      </c>
      <c r="Y6141" s="6">
        <f>tbl_Raw_Data[[#This Row],[Net_Amount_Before_Tax]]+tbl_Raw_Data[[#This Row],[Tax_Amount]]</f>
        <v>276.13712000000004</v>
      </c>
      <c r="Z6141" s="6">
        <f t="shared" si="479"/>
        <v>5</v>
      </c>
    </row>
    <row r="6142" spans="1:26" x14ac:dyDescent="0.3">
      <c r="A6142" s="23" t="s">
        <v>8262</v>
      </c>
      <c r="B6142" s="34">
        <v>45698</v>
      </c>
      <c r="C6142" s="23" t="s">
        <v>5284</v>
      </c>
      <c r="D6142" s="23" t="s">
        <v>28</v>
      </c>
      <c r="E6142" s="23" t="s">
        <v>29</v>
      </c>
      <c r="F6142" s="23">
        <v>500001</v>
      </c>
      <c r="G6142" s="23" t="s">
        <v>124</v>
      </c>
      <c r="H6142" s="23" t="s">
        <v>125</v>
      </c>
      <c r="I6142" s="23" t="s">
        <v>104</v>
      </c>
      <c r="J6142" s="23" t="s">
        <v>114</v>
      </c>
      <c r="K6142" s="23" t="s">
        <v>24</v>
      </c>
      <c r="L6142" s="23">
        <v>2</v>
      </c>
      <c r="M6142" s="23">
        <v>111.57</v>
      </c>
      <c r="N6142" s="23">
        <v>5</v>
      </c>
      <c r="O6142" s="23">
        <v>5</v>
      </c>
      <c r="P6142" s="23" t="s">
        <v>43</v>
      </c>
      <c r="Q6142" s="23" t="s">
        <v>34</v>
      </c>
      <c r="R6142" s="23">
        <f t="shared" si="475"/>
        <v>1</v>
      </c>
      <c r="S6142" s="23" t="str">
        <f t="shared" si="476"/>
        <v>ORD106141_20250210_CUST01012_MED018</v>
      </c>
      <c r="T6142" s="23">
        <f t="shared" si="477"/>
        <v>1</v>
      </c>
      <c r="U6142" s="6">
        <f t="shared" si="478"/>
        <v>223.14</v>
      </c>
      <c r="V6142" s="6">
        <f>tbl_Raw_Data[[#This Row],[Discount_Pct]]*tbl_Raw_Data[[#This Row],[Gross_Amount]]/100</f>
        <v>11.156999999999998</v>
      </c>
      <c r="W6142" s="6">
        <f>tbl_Raw_Data[[#This Row],[Gross_Amount]]-tbl_Raw_Data[[#This Row],[Discount_Amount]]</f>
        <v>211.98299999999998</v>
      </c>
      <c r="X6142" s="6">
        <f>tbl_Raw_Data[[#This Row],[Net_Amount_Before_Tax]]*tbl_Raw_Data[[#This Row],[Tax_Pct]]/100</f>
        <v>10.59915</v>
      </c>
      <c r="Y6142" s="6">
        <f>tbl_Raw_Data[[#This Row],[Net_Amount_Before_Tax]]+tbl_Raw_Data[[#This Row],[Tax_Amount]]</f>
        <v>222.58214999999998</v>
      </c>
      <c r="Z6142" s="6">
        <f t="shared" si="479"/>
        <v>3</v>
      </c>
    </row>
    <row r="6143" spans="1:26" x14ac:dyDescent="0.3">
      <c r="A6143" s="23" t="s">
        <v>8263</v>
      </c>
      <c r="B6143" s="34">
        <v>46019</v>
      </c>
      <c r="C6143" s="23" t="s">
        <v>1200</v>
      </c>
      <c r="D6143" s="23" t="s">
        <v>123</v>
      </c>
      <c r="E6143" s="23" t="s">
        <v>101</v>
      </c>
      <c r="F6143" s="23">
        <v>226016</v>
      </c>
      <c r="G6143" s="23" t="s">
        <v>111</v>
      </c>
      <c r="H6143" s="23" t="s">
        <v>112</v>
      </c>
      <c r="I6143" s="23" t="s">
        <v>113</v>
      </c>
      <c r="J6143" s="23" t="s">
        <v>114</v>
      </c>
      <c r="K6143" s="23" t="s">
        <v>24</v>
      </c>
      <c r="L6143" s="23">
        <v>3</v>
      </c>
      <c r="M6143" s="23">
        <v>88.49</v>
      </c>
      <c r="N6143" s="23">
        <v>10</v>
      </c>
      <c r="O6143" s="23">
        <v>12</v>
      </c>
      <c r="P6143" s="23" t="s">
        <v>43</v>
      </c>
      <c r="Q6143" s="23" t="s">
        <v>90</v>
      </c>
      <c r="R6143" s="23">
        <f t="shared" si="475"/>
        <v>1</v>
      </c>
      <c r="S6143" s="23" t="str">
        <f t="shared" si="476"/>
        <v>ORD106142_20251228_CUST01469_MED027</v>
      </c>
      <c r="T6143" s="23">
        <f t="shared" si="477"/>
        <v>1</v>
      </c>
      <c r="U6143" s="6">
        <f t="shared" si="478"/>
        <v>265.46999999999997</v>
      </c>
      <c r="V6143" s="6">
        <f>tbl_Raw_Data[[#This Row],[Discount_Pct]]*tbl_Raw_Data[[#This Row],[Gross_Amount]]/100</f>
        <v>26.546999999999997</v>
      </c>
      <c r="W6143" s="6">
        <f>tbl_Raw_Data[[#This Row],[Gross_Amount]]-tbl_Raw_Data[[#This Row],[Discount_Amount]]</f>
        <v>238.92299999999997</v>
      </c>
      <c r="X6143" s="6">
        <f>tbl_Raw_Data[[#This Row],[Net_Amount_Before_Tax]]*tbl_Raw_Data[[#This Row],[Tax_Pct]]/100</f>
        <v>28.670759999999994</v>
      </c>
      <c r="Y6143" s="6">
        <f>tbl_Raw_Data[[#This Row],[Net_Amount_Before_Tax]]+tbl_Raw_Data[[#This Row],[Tax_Amount]]</f>
        <v>267.59375999999997</v>
      </c>
      <c r="Z6143" s="6">
        <f t="shared" si="479"/>
        <v>1</v>
      </c>
    </row>
    <row r="6144" spans="1:26" x14ac:dyDescent="0.3">
      <c r="A6144" s="23" t="s">
        <v>8264</v>
      </c>
      <c r="B6144" s="34">
        <v>45816</v>
      </c>
      <c r="C6144" s="23" t="s">
        <v>4000</v>
      </c>
      <c r="D6144" s="23" t="s">
        <v>100</v>
      </c>
      <c r="E6144" s="23" t="s">
        <v>101</v>
      </c>
      <c r="F6144" s="23">
        <v>201304</v>
      </c>
      <c r="G6144" s="23" t="s">
        <v>256</v>
      </c>
      <c r="H6144" s="23" t="s">
        <v>257</v>
      </c>
      <c r="I6144" s="23" t="s">
        <v>22</v>
      </c>
      <c r="J6144" s="23" t="s">
        <v>258</v>
      </c>
      <c r="K6144" s="23" t="s">
        <v>57</v>
      </c>
      <c r="L6144" s="23">
        <v>1</v>
      </c>
      <c r="M6144" s="23">
        <v>71.150000000000006</v>
      </c>
      <c r="N6144" s="23">
        <v>15</v>
      </c>
      <c r="O6144" s="23">
        <v>5</v>
      </c>
      <c r="P6144" s="23" t="s">
        <v>33</v>
      </c>
      <c r="Q6144" s="23" t="s">
        <v>44</v>
      </c>
      <c r="R6144" s="23">
        <f t="shared" si="475"/>
        <v>1</v>
      </c>
      <c r="S6144" s="23" t="str">
        <f t="shared" si="476"/>
        <v>ORD106143_20250608_CUST03386_MED025</v>
      </c>
      <c r="T6144" s="23">
        <f t="shared" si="477"/>
        <v>1</v>
      </c>
      <c r="U6144" s="6">
        <f t="shared" si="478"/>
        <v>71.150000000000006</v>
      </c>
      <c r="V6144" s="6">
        <f>tbl_Raw_Data[[#This Row],[Discount_Pct]]*tbl_Raw_Data[[#This Row],[Gross_Amount]]/100</f>
        <v>10.672499999999999</v>
      </c>
      <c r="W6144" s="6">
        <f>tbl_Raw_Data[[#This Row],[Gross_Amount]]-tbl_Raw_Data[[#This Row],[Discount_Amount]]</f>
        <v>60.477500000000006</v>
      </c>
      <c r="X6144" s="6">
        <f>tbl_Raw_Data[[#This Row],[Net_Amount_Before_Tax]]*tbl_Raw_Data[[#This Row],[Tax_Pct]]/100</f>
        <v>3.0238750000000003</v>
      </c>
      <c r="Y6144" s="6">
        <f>tbl_Raw_Data[[#This Row],[Net_Amount_Before_Tax]]+tbl_Raw_Data[[#This Row],[Tax_Amount]]</f>
        <v>63.50137500000001</v>
      </c>
      <c r="Z6144" s="6">
        <f t="shared" si="479"/>
        <v>1</v>
      </c>
    </row>
    <row r="6145" spans="1:26" x14ac:dyDescent="0.3">
      <c r="A6145" s="23" t="s">
        <v>8265</v>
      </c>
      <c r="B6145" s="34">
        <v>45683</v>
      </c>
      <c r="C6145" s="23" t="s">
        <v>1021</v>
      </c>
      <c r="D6145" s="23" t="s">
        <v>87</v>
      </c>
      <c r="E6145" s="23" t="s">
        <v>88</v>
      </c>
      <c r="F6145" s="23">
        <v>600096</v>
      </c>
      <c r="G6145" s="23" t="s">
        <v>192</v>
      </c>
      <c r="H6145" s="23" t="s">
        <v>193</v>
      </c>
      <c r="I6145" s="23" t="s">
        <v>41</v>
      </c>
      <c r="J6145" s="23" t="s">
        <v>194</v>
      </c>
      <c r="K6145" s="23" t="s">
        <v>24</v>
      </c>
      <c r="L6145" s="23">
        <v>1</v>
      </c>
      <c r="M6145" s="23">
        <v>33.840000000000003</v>
      </c>
      <c r="N6145" s="23">
        <v>5</v>
      </c>
      <c r="O6145" s="23">
        <v>12</v>
      </c>
      <c r="P6145" s="23" t="s">
        <v>25</v>
      </c>
      <c r="Q6145" s="23" t="s">
        <v>26</v>
      </c>
      <c r="R6145" s="23">
        <f t="shared" si="475"/>
        <v>1</v>
      </c>
      <c r="S6145" s="23" t="str">
        <f t="shared" si="476"/>
        <v>ORD106144_20250126_CUST00057_MED002</v>
      </c>
      <c r="T6145" s="23">
        <f t="shared" si="477"/>
        <v>1</v>
      </c>
      <c r="U6145" s="6">
        <f t="shared" si="478"/>
        <v>33.840000000000003</v>
      </c>
      <c r="V6145" s="6">
        <f>tbl_Raw_Data[[#This Row],[Discount_Pct]]*tbl_Raw_Data[[#This Row],[Gross_Amount]]/100</f>
        <v>1.6920000000000002</v>
      </c>
      <c r="W6145" s="6">
        <f>tbl_Raw_Data[[#This Row],[Gross_Amount]]-tbl_Raw_Data[[#This Row],[Discount_Amount]]</f>
        <v>32.148000000000003</v>
      </c>
      <c r="X6145" s="6">
        <f>tbl_Raw_Data[[#This Row],[Net_Amount_Before_Tax]]*tbl_Raw_Data[[#This Row],[Tax_Pct]]/100</f>
        <v>3.8577600000000007</v>
      </c>
      <c r="Y6145" s="6">
        <f>tbl_Raw_Data[[#This Row],[Net_Amount_Before_Tax]]+tbl_Raw_Data[[#This Row],[Tax_Amount]]</f>
        <v>36.005760000000002</v>
      </c>
      <c r="Z6145" s="6">
        <f t="shared" si="479"/>
        <v>4</v>
      </c>
    </row>
    <row r="6146" spans="1:26" x14ac:dyDescent="0.3">
      <c r="A6146" s="23" t="s">
        <v>8266</v>
      </c>
      <c r="B6146" s="34">
        <v>45372</v>
      </c>
      <c r="C6146" s="23" t="s">
        <v>2232</v>
      </c>
      <c r="D6146" s="23" t="s">
        <v>28</v>
      </c>
      <c r="E6146" s="23" t="s">
        <v>29</v>
      </c>
      <c r="F6146" s="23">
        <v>500032</v>
      </c>
      <c r="G6146" s="23" t="s">
        <v>196</v>
      </c>
      <c r="H6146" s="23" t="s">
        <v>197</v>
      </c>
      <c r="I6146" s="23" t="s">
        <v>32</v>
      </c>
      <c r="J6146" s="23" t="s">
        <v>42</v>
      </c>
      <c r="K6146" s="23" t="s">
        <v>24</v>
      </c>
      <c r="L6146" s="23">
        <v>2</v>
      </c>
      <c r="M6146" s="23">
        <v>28.59</v>
      </c>
      <c r="N6146" s="23">
        <v>0</v>
      </c>
      <c r="O6146" s="23">
        <v>12</v>
      </c>
      <c r="P6146" s="23" t="s">
        <v>65</v>
      </c>
      <c r="Q6146" s="23" t="s">
        <v>34</v>
      </c>
      <c r="R6146" s="23">
        <f t="shared" ref="R6146:R6209" si="480">COUNTIFS($A$2:$A$8001,A6146,$B$2:$B$8001,B6146,$C$2:$C$8001,C6146,$G$2:$G$8001,G6146)</f>
        <v>1</v>
      </c>
      <c r="S6146" s="23" t="str">
        <f t="shared" ref="S6146:S6209" si="481">A6146&amp;"_"&amp;TEXT(B6146,"yyyymmdd")&amp;"_"&amp;C6146&amp;"_"&amp;G6146</f>
        <v>ORD106145_20240321_CUST00843_MED011</v>
      </c>
      <c r="T6146" s="23">
        <f t="shared" ref="T6146:T6209" si="482">COUNTIF($S$2:$S$8001,S6146)</f>
        <v>1</v>
      </c>
      <c r="U6146" s="6">
        <f t="shared" ref="U6146:U6209" si="483">L6146*M6146</f>
        <v>57.18</v>
      </c>
      <c r="V6146" s="6">
        <f>tbl_Raw_Data[[#This Row],[Discount_Pct]]*tbl_Raw_Data[[#This Row],[Gross_Amount]]/100</f>
        <v>0</v>
      </c>
      <c r="W6146" s="6">
        <f>tbl_Raw_Data[[#This Row],[Gross_Amount]]-tbl_Raw_Data[[#This Row],[Discount_Amount]]</f>
        <v>57.18</v>
      </c>
      <c r="X6146" s="6">
        <f>tbl_Raw_Data[[#This Row],[Net_Amount_Before_Tax]]*tbl_Raw_Data[[#This Row],[Tax_Pct]]/100</f>
        <v>6.8615999999999993</v>
      </c>
      <c r="Y6146" s="6">
        <f>tbl_Raw_Data[[#This Row],[Net_Amount_Before_Tax]]+tbl_Raw_Data[[#This Row],[Tax_Amount]]</f>
        <v>64.041600000000003</v>
      </c>
      <c r="Z6146" s="6">
        <f t="shared" ref="Z6146:Z6209" si="484">COUNTIFS($C$2:$C$8001,C6146,$Q$2:$Q$8001,"Delivered")</f>
        <v>4</v>
      </c>
    </row>
    <row r="6147" spans="1:26" x14ac:dyDescent="0.3">
      <c r="A6147" s="23" t="s">
        <v>8267</v>
      </c>
      <c r="B6147" s="34">
        <v>45529</v>
      </c>
      <c r="C6147" s="23" t="s">
        <v>3012</v>
      </c>
      <c r="D6147" s="23" t="s">
        <v>183</v>
      </c>
      <c r="E6147" s="23" t="s">
        <v>184</v>
      </c>
      <c r="F6147" s="23">
        <v>122002</v>
      </c>
      <c r="G6147" s="23" t="s">
        <v>192</v>
      </c>
      <c r="H6147" s="23" t="s">
        <v>193</v>
      </c>
      <c r="I6147" s="23" t="s">
        <v>41</v>
      </c>
      <c r="J6147" s="23" t="s">
        <v>194</v>
      </c>
      <c r="K6147" s="23" t="s">
        <v>24</v>
      </c>
      <c r="L6147" s="23">
        <v>1</v>
      </c>
      <c r="M6147" s="23">
        <v>32.630000000000003</v>
      </c>
      <c r="N6147" s="23">
        <v>0</v>
      </c>
      <c r="O6147" s="23">
        <v>12</v>
      </c>
      <c r="P6147" s="23" t="s">
        <v>89</v>
      </c>
      <c r="Q6147" s="23" t="s">
        <v>34</v>
      </c>
      <c r="R6147" s="23">
        <f t="shared" si="480"/>
        <v>1</v>
      </c>
      <c r="S6147" s="23" t="str">
        <f t="shared" si="481"/>
        <v>ORD106146_20240825_CUST01332_MED002</v>
      </c>
      <c r="T6147" s="23">
        <f t="shared" si="482"/>
        <v>1</v>
      </c>
      <c r="U6147" s="6">
        <f t="shared" si="483"/>
        <v>32.630000000000003</v>
      </c>
      <c r="V6147" s="6">
        <f>tbl_Raw_Data[[#This Row],[Discount_Pct]]*tbl_Raw_Data[[#This Row],[Gross_Amount]]/100</f>
        <v>0</v>
      </c>
      <c r="W6147" s="6">
        <f>tbl_Raw_Data[[#This Row],[Gross_Amount]]-tbl_Raw_Data[[#This Row],[Discount_Amount]]</f>
        <v>32.630000000000003</v>
      </c>
      <c r="X6147" s="6">
        <f>tbl_Raw_Data[[#This Row],[Net_Amount_Before_Tax]]*tbl_Raw_Data[[#This Row],[Tax_Pct]]/100</f>
        <v>3.9156000000000004</v>
      </c>
      <c r="Y6147" s="6">
        <f>tbl_Raw_Data[[#This Row],[Net_Amount_Before_Tax]]+tbl_Raw_Data[[#This Row],[Tax_Amount]]</f>
        <v>36.5456</v>
      </c>
      <c r="Z6147" s="6">
        <f t="shared" si="484"/>
        <v>2</v>
      </c>
    </row>
    <row r="6148" spans="1:26" x14ac:dyDescent="0.3">
      <c r="A6148" s="23" t="s">
        <v>8268</v>
      </c>
      <c r="B6148" s="34">
        <v>45928</v>
      </c>
      <c r="C6148" s="23" t="s">
        <v>7539</v>
      </c>
      <c r="D6148" s="23" t="s">
        <v>19</v>
      </c>
      <c r="E6148" s="23" t="s">
        <v>19</v>
      </c>
      <c r="F6148" s="23">
        <v>110024</v>
      </c>
      <c r="G6148" s="23" t="s">
        <v>138</v>
      </c>
      <c r="H6148" s="23" t="s">
        <v>139</v>
      </c>
      <c r="I6148" s="23" t="s">
        <v>50</v>
      </c>
      <c r="J6148" s="23" t="s">
        <v>140</v>
      </c>
      <c r="K6148" s="23" t="s">
        <v>24</v>
      </c>
      <c r="L6148" s="23">
        <v>2</v>
      </c>
      <c r="M6148" s="23">
        <v>178.48</v>
      </c>
      <c r="N6148" s="23">
        <v>0</v>
      </c>
      <c r="O6148" s="23">
        <v>18</v>
      </c>
      <c r="P6148" s="23" t="s">
        <v>43</v>
      </c>
      <c r="Q6148" s="23" t="s">
        <v>34</v>
      </c>
      <c r="R6148" s="23">
        <f t="shared" si="480"/>
        <v>1</v>
      </c>
      <c r="S6148" s="23" t="str">
        <f t="shared" si="481"/>
        <v>ORD106147_20250928_CUST01595_MED013</v>
      </c>
      <c r="T6148" s="23">
        <f t="shared" si="482"/>
        <v>1</v>
      </c>
      <c r="U6148" s="6">
        <f t="shared" si="483"/>
        <v>356.96</v>
      </c>
      <c r="V6148" s="6">
        <f>tbl_Raw_Data[[#This Row],[Discount_Pct]]*tbl_Raw_Data[[#This Row],[Gross_Amount]]/100</f>
        <v>0</v>
      </c>
      <c r="W6148" s="6">
        <f>tbl_Raw_Data[[#This Row],[Gross_Amount]]-tbl_Raw_Data[[#This Row],[Discount_Amount]]</f>
        <v>356.96</v>
      </c>
      <c r="X6148" s="6">
        <f>tbl_Raw_Data[[#This Row],[Net_Amount_Before_Tax]]*tbl_Raw_Data[[#This Row],[Tax_Pct]]/100</f>
        <v>64.252799999999993</v>
      </c>
      <c r="Y6148" s="6">
        <f>tbl_Raw_Data[[#This Row],[Net_Amount_Before_Tax]]+tbl_Raw_Data[[#This Row],[Tax_Amount]]</f>
        <v>421.21279999999996</v>
      </c>
      <c r="Z6148" s="6">
        <f t="shared" si="484"/>
        <v>1</v>
      </c>
    </row>
    <row r="6149" spans="1:26" x14ac:dyDescent="0.3">
      <c r="A6149" s="23" t="s">
        <v>8269</v>
      </c>
      <c r="B6149" s="34">
        <v>45891</v>
      </c>
      <c r="C6149" s="23" t="s">
        <v>199</v>
      </c>
      <c r="D6149" s="23" t="s">
        <v>142</v>
      </c>
      <c r="E6149" s="23" t="s">
        <v>81</v>
      </c>
      <c r="F6149" s="23">
        <v>380054</v>
      </c>
      <c r="G6149" s="23" t="s">
        <v>283</v>
      </c>
      <c r="H6149" s="23" t="s">
        <v>284</v>
      </c>
      <c r="I6149" s="23" t="s">
        <v>104</v>
      </c>
      <c r="J6149" s="23" t="s">
        <v>42</v>
      </c>
      <c r="K6149" s="23" t="s">
        <v>57</v>
      </c>
      <c r="L6149" s="23">
        <v>2</v>
      </c>
      <c r="M6149" s="23">
        <v>289.45</v>
      </c>
      <c r="N6149" s="23">
        <v>10</v>
      </c>
      <c r="O6149" s="23">
        <v>5</v>
      </c>
      <c r="P6149" s="23" t="s">
        <v>65</v>
      </c>
      <c r="Q6149" s="23" t="s">
        <v>44</v>
      </c>
      <c r="R6149" s="23">
        <f t="shared" si="480"/>
        <v>1</v>
      </c>
      <c r="S6149" s="23" t="str">
        <f t="shared" si="481"/>
        <v>ORD106148_20250822_CUST01212_MED030</v>
      </c>
      <c r="T6149" s="23">
        <f t="shared" si="482"/>
        <v>1</v>
      </c>
      <c r="U6149" s="6">
        <f t="shared" si="483"/>
        <v>578.9</v>
      </c>
      <c r="V6149" s="6">
        <f>tbl_Raw_Data[[#This Row],[Discount_Pct]]*tbl_Raw_Data[[#This Row],[Gross_Amount]]/100</f>
        <v>57.89</v>
      </c>
      <c r="W6149" s="6">
        <f>tbl_Raw_Data[[#This Row],[Gross_Amount]]-tbl_Raw_Data[[#This Row],[Discount_Amount]]</f>
        <v>521.01</v>
      </c>
      <c r="X6149" s="6">
        <f>tbl_Raw_Data[[#This Row],[Net_Amount_Before_Tax]]*tbl_Raw_Data[[#This Row],[Tax_Pct]]/100</f>
        <v>26.050500000000003</v>
      </c>
      <c r="Y6149" s="6">
        <f>tbl_Raw_Data[[#This Row],[Net_Amount_Before_Tax]]+tbl_Raw_Data[[#This Row],[Tax_Amount]]</f>
        <v>547.06050000000005</v>
      </c>
      <c r="Z6149" s="6">
        <f t="shared" si="484"/>
        <v>3</v>
      </c>
    </row>
    <row r="6150" spans="1:26" x14ac:dyDescent="0.3">
      <c r="A6150" s="23" t="s">
        <v>8270</v>
      </c>
      <c r="B6150" s="34">
        <v>45988</v>
      </c>
      <c r="C6150" s="23" t="s">
        <v>8271</v>
      </c>
      <c r="D6150" s="23" t="s">
        <v>183</v>
      </c>
      <c r="E6150" s="23" t="s">
        <v>184</v>
      </c>
      <c r="F6150" s="23">
        <v>122016</v>
      </c>
      <c r="G6150" s="23" t="s">
        <v>39</v>
      </c>
      <c r="H6150" s="23" t="s">
        <v>40</v>
      </c>
      <c r="I6150" s="23" t="s">
        <v>41</v>
      </c>
      <c r="J6150" s="23" t="s">
        <v>42</v>
      </c>
      <c r="K6150" s="23" t="s">
        <v>24</v>
      </c>
      <c r="L6150" s="23">
        <v>3</v>
      </c>
      <c r="M6150" s="23">
        <v>31.78</v>
      </c>
      <c r="N6150" s="23">
        <v>10</v>
      </c>
      <c r="O6150" s="23">
        <v>12</v>
      </c>
      <c r="P6150" s="23" t="s">
        <v>89</v>
      </c>
      <c r="Q6150" s="23" t="s">
        <v>26</v>
      </c>
      <c r="R6150" s="23">
        <f t="shared" si="480"/>
        <v>1</v>
      </c>
      <c r="S6150" s="23" t="str">
        <f t="shared" si="481"/>
        <v>ORD106149_20251127_CUST02908_MED001</v>
      </c>
      <c r="T6150" s="23">
        <f t="shared" si="482"/>
        <v>1</v>
      </c>
      <c r="U6150" s="6">
        <f t="shared" si="483"/>
        <v>95.34</v>
      </c>
      <c r="V6150" s="6">
        <f>tbl_Raw_Data[[#This Row],[Discount_Pct]]*tbl_Raw_Data[[#This Row],[Gross_Amount]]/100</f>
        <v>9.5340000000000007</v>
      </c>
      <c r="W6150" s="6">
        <f>tbl_Raw_Data[[#This Row],[Gross_Amount]]-tbl_Raw_Data[[#This Row],[Discount_Amount]]</f>
        <v>85.805999999999997</v>
      </c>
      <c r="X6150" s="6">
        <f>tbl_Raw_Data[[#This Row],[Net_Amount_Before_Tax]]*tbl_Raw_Data[[#This Row],[Tax_Pct]]/100</f>
        <v>10.296720000000001</v>
      </c>
      <c r="Y6150" s="6">
        <f>tbl_Raw_Data[[#This Row],[Net_Amount_Before_Tax]]+tbl_Raw_Data[[#This Row],[Tax_Amount]]</f>
        <v>96.102720000000005</v>
      </c>
      <c r="Z6150" s="6">
        <f t="shared" si="484"/>
        <v>0</v>
      </c>
    </row>
    <row r="6151" spans="1:26" x14ac:dyDescent="0.3">
      <c r="A6151" s="23" t="s">
        <v>8272</v>
      </c>
      <c r="B6151" s="34">
        <v>45479</v>
      </c>
      <c r="C6151" s="23" t="s">
        <v>4768</v>
      </c>
      <c r="D6151" s="23" t="s">
        <v>123</v>
      </c>
      <c r="E6151" s="23" t="s">
        <v>101</v>
      </c>
      <c r="F6151" s="23">
        <v>226010</v>
      </c>
      <c r="G6151" s="23" t="s">
        <v>111</v>
      </c>
      <c r="H6151" s="23" t="s">
        <v>112</v>
      </c>
      <c r="I6151" s="23" t="s">
        <v>113</v>
      </c>
      <c r="J6151" s="23" t="s">
        <v>114</v>
      </c>
      <c r="K6151" s="23" t="s">
        <v>24</v>
      </c>
      <c r="L6151" s="23">
        <v>2</v>
      </c>
      <c r="M6151" s="23">
        <v>91.57</v>
      </c>
      <c r="N6151" s="23">
        <v>5</v>
      </c>
      <c r="O6151" s="23">
        <v>18</v>
      </c>
      <c r="P6151" s="23" t="s">
        <v>89</v>
      </c>
      <c r="Q6151" s="23" t="s">
        <v>26</v>
      </c>
      <c r="R6151" s="23">
        <f t="shared" si="480"/>
        <v>1</v>
      </c>
      <c r="S6151" s="23" t="str">
        <f t="shared" si="481"/>
        <v>ORD106150_20240706_CUST01945_MED027</v>
      </c>
      <c r="T6151" s="23">
        <f t="shared" si="482"/>
        <v>1</v>
      </c>
      <c r="U6151" s="6">
        <f t="shared" si="483"/>
        <v>183.14</v>
      </c>
      <c r="V6151" s="6">
        <f>tbl_Raw_Data[[#This Row],[Discount_Pct]]*tbl_Raw_Data[[#This Row],[Gross_Amount]]/100</f>
        <v>9.157</v>
      </c>
      <c r="W6151" s="6">
        <f>tbl_Raw_Data[[#This Row],[Gross_Amount]]-tbl_Raw_Data[[#This Row],[Discount_Amount]]</f>
        <v>173.98299999999998</v>
      </c>
      <c r="X6151" s="6">
        <f>tbl_Raw_Data[[#This Row],[Net_Amount_Before_Tax]]*tbl_Raw_Data[[#This Row],[Tax_Pct]]/100</f>
        <v>31.316939999999995</v>
      </c>
      <c r="Y6151" s="6">
        <f>tbl_Raw_Data[[#This Row],[Net_Amount_Before_Tax]]+tbl_Raw_Data[[#This Row],[Tax_Amount]]</f>
        <v>205.29993999999996</v>
      </c>
      <c r="Z6151" s="6">
        <f t="shared" si="484"/>
        <v>2</v>
      </c>
    </row>
    <row r="6152" spans="1:26" x14ac:dyDescent="0.3">
      <c r="A6152" s="23" t="s">
        <v>8273</v>
      </c>
      <c r="B6152" s="34">
        <v>45583</v>
      </c>
      <c r="C6152" s="23" t="s">
        <v>1637</v>
      </c>
      <c r="D6152" s="23" t="s">
        <v>37</v>
      </c>
      <c r="E6152" s="23" t="s">
        <v>38</v>
      </c>
      <c r="F6152" s="23">
        <v>452016</v>
      </c>
      <c r="G6152" s="23" t="s">
        <v>102</v>
      </c>
      <c r="H6152" s="23" t="s">
        <v>103</v>
      </c>
      <c r="I6152" s="23" t="s">
        <v>104</v>
      </c>
      <c r="J6152" s="23" t="s">
        <v>64</v>
      </c>
      <c r="K6152" s="23" t="s">
        <v>57</v>
      </c>
      <c r="L6152" s="23">
        <v>1</v>
      </c>
      <c r="M6152" s="23">
        <v>99.35</v>
      </c>
      <c r="N6152" s="23">
        <v>5</v>
      </c>
      <c r="O6152" s="23">
        <v>18</v>
      </c>
      <c r="P6152" s="23" t="s">
        <v>89</v>
      </c>
      <c r="Q6152" s="23" t="s">
        <v>34</v>
      </c>
      <c r="R6152" s="23">
        <f t="shared" si="480"/>
        <v>1</v>
      </c>
      <c r="S6152" s="23" t="str">
        <f t="shared" si="481"/>
        <v>ORD106151_20241018_CUST02129_MED029</v>
      </c>
      <c r="T6152" s="23">
        <f t="shared" si="482"/>
        <v>1</v>
      </c>
      <c r="U6152" s="6">
        <f t="shared" si="483"/>
        <v>99.35</v>
      </c>
      <c r="V6152" s="6">
        <f>tbl_Raw_Data[[#This Row],[Discount_Pct]]*tbl_Raw_Data[[#This Row],[Gross_Amount]]/100</f>
        <v>4.9675000000000002</v>
      </c>
      <c r="W6152" s="6">
        <f>tbl_Raw_Data[[#This Row],[Gross_Amount]]-tbl_Raw_Data[[#This Row],[Discount_Amount]]</f>
        <v>94.382499999999993</v>
      </c>
      <c r="X6152" s="6">
        <f>tbl_Raw_Data[[#This Row],[Net_Amount_Before_Tax]]*tbl_Raw_Data[[#This Row],[Tax_Pct]]/100</f>
        <v>16.988849999999999</v>
      </c>
      <c r="Y6152" s="6">
        <f>tbl_Raw_Data[[#This Row],[Net_Amount_Before_Tax]]+tbl_Raw_Data[[#This Row],[Tax_Amount]]</f>
        <v>111.37134999999999</v>
      </c>
      <c r="Z6152" s="6">
        <f t="shared" si="484"/>
        <v>2</v>
      </c>
    </row>
    <row r="6153" spans="1:26" x14ac:dyDescent="0.3">
      <c r="A6153" s="23" t="s">
        <v>8274</v>
      </c>
      <c r="B6153" s="34">
        <v>45416</v>
      </c>
      <c r="C6153" s="23" t="s">
        <v>3253</v>
      </c>
      <c r="D6153" s="23" t="s">
        <v>100</v>
      </c>
      <c r="E6153" s="23" t="s">
        <v>101</v>
      </c>
      <c r="F6153" s="23">
        <v>201304</v>
      </c>
      <c r="G6153" s="23" t="s">
        <v>233</v>
      </c>
      <c r="H6153" s="23" t="s">
        <v>234</v>
      </c>
      <c r="I6153" s="23" t="s">
        <v>104</v>
      </c>
      <c r="J6153" s="23" t="s">
        <v>42</v>
      </c>
      <c r="K6153" s="23" t="s">
        <v>24</v>
      </c>
      <c r="L6153" s="23">
        <v>1</v>
      </c>
      <c r="M6153" s="23">
        <v>165.56</v>
      </c>
      <c r="N6153" s="23">
        <v>0</v>
      </c>
      <c r="O6153" s="23">
        <v>5</v>
      </c>
      <c r="P6153" s="23" t="s">
        <v>58</v>
      </c>
      <c r="Q6153" s="23" t="s">
        <v>90</v>
      </c>
      <c r="R6153" s="23">
        <f t="shared" si="480"/>
        <v>1</v>
      </c>
      <c r="S6153" s="23" t="str">
        <f t="shared" si="481"/>
        <v>ORD106152_20240504_CUST02555_MED019</v>
      </c>
      <c r="T6153" s="23">
        <f t="shared" si="482"/>
        <v>1</v>
      </c>
      <c r="U6153" s="6">
        <f t="shared" si="483"/>
        <v>165.56</v>
      </c>
      <c r="V6153" s="6">
        <f>tbl_Raw_Data[[#This Row],[Discount_Pct]]*tbl_Raw_Data[[#This Row],[Gross_Amount]]/100</f>
        <v>0</v>
      </c>
      <c r="W6153" s="6">
        <f>tbl_Raw_Data[[#This Row],[Gross_Amount]]-tbl_Raw_Data[[#This Row],[Discount_Amount]]</f>
        <v>165.56</v>
      </c>
      <c r="X6153" s="6">
        <f>tbl_Raw_Data[[#This Row],[Net_Amount_Before_Tax]]*tbl_Raw_Data[[#This Row],[Tax_Pct]]/100</f>
        <v>8.2779999999999987</v>
      </c>
      <c r="Y6153" s="6">
        <f>tbl_Raw_Data[[#This Row],[Net_Amount_Before_Tax]]+tbl_Raw_Data[[#This Row],[Tax_Amount]]</f>
        <v>173.83799999999999</v>
      </c>
      <c r="Z6153" s="6">
        <f t="shared" si="484"/>
        <v>1</v>
      </c>
    </row>
    <row r="6154" spans="1:26" x14ac:dyDescent="0.3">
      <c r="A6154" s="23" t="s">
        <v>8275</v>
      </c>
      <c r="B6154" s="34">
        <v>45884</v>
      </c>
      <c r="C6154" s="23" t="s">
        <v>3297</v>
      </c>
      <c r="D6154" s="23" t="s">
        <v>159</v>
      </c>
      <c r="E6154" s="23" t="s">
        <v>47</v>
      </c>
      <c r="F6154" s="23">
        <v>400001</v>
      </c>
      <c r="G6154" s="23" t="s">
        <v>124</v>
      </c>
      <c r="H6154" s="23" t="s">
        <v>125</v>
      </c>
      <c r="I6154" s="23" t="s">
        <v>104</v>
      </c>
      <c r="J6154" s="23" t="s">
        <v>114</v>
      </c>
      <c r="K6154" s="23" t="s">
        <v>24</v>
      </c>
      <c r="L6154" s="23">
        <v>2</v>
      </c>
      <c r="M6154" s="23">
        <v>110</v>
      </c>
      <c r="N6154" s="23">
        <v>5</v>
      </c>
      <c r="O6154" s="23">
        <v>18</v>
      </c>
      <c r="P6154" s="23" t="s">
        <v>65</v>
      </c>
      <c r="Q6154" s="23" t="s">
        <v>90</v>
      </c>
      <c r="R6154" s="23">
        <f t="shared" si="480"/>
        <v>1</v>
      </c>
      <c r="S6154" s="23" t="str">
        <f t="shared" si="481"/>
        <v>ORD106153_20250815_CUST00396_MED018</v>
      </c>
      <c r="T6154" s="23">
        <f t="shared" si="482"/>
        <v>1</v>
      </c>
      <c r="U6154" s="6">
        <f t="shared" si="483"/>
        <v>220</v>
      </c>
      <c r="V6154" s="6">
        <f>tbl_Raw_Data[[#This Row],[Discount_Pct]]*tbl_Raw_Data[[#This Row],[Gross_Amount]]/100</f>
        <v>11</v>
      </c>
      <c r="W6154" s="6">
        <f>tbl_Raw_Data[[#This Row],[Gross_Amount]]-tbl_Raw_Data[[#This Row],[Discount_Amount]]</f>
        <v>209</v>
      </c>
      <c r="X6154" s="6">
        <f>tbl_Raw_Data[[#This Row],[Net_Amount_Before_Tax]]*tbl_Raw_Data[[#This Row],[Tax_Pct]]/100</f>
        <v>37.619999999999997</v>
      </c>
      <c r="Y6154" s="6">
        <f>tbl_Raw_Data[[#This Row],[Net_Amount_Before_Tax]]+tbl_Raw_Data[[#This Row],[Tax_Amount]]</f>
        <v>246.62</v>
      </c>
      <c r="Z6154" s="6">
        <f t="shared" si="484"/>
        <v>1</v>
      </c>
    </row>
    <row r="6155" spans="1:26" x14ac:dyDescent="0.3">
      <c r="A6155" s="23" t="s">
        <v>8276</v>
      </c>
      <c r="B6155" s="34">
        <v>45293</v>
      </c>
      <c r="C6155" s="23" t="s">
        <v>5427</v>
      </c>
      <c r="D6155" s="23" t="s">
        <v>92</v>
      </c>
      <c r="E6155" s="23" t="s">
        <v>93</v>
      </c>
      <c r="F6155" s="23">
        <v>560034</v>
      </c>
      <c r="G6155" s="23" t="s">
        <v>132</v>
      </c>
      <c r="H6155" s="23" t="s">
        <v>133</v>
      </c>
      <c r="I6155" s="23" t="s">
        <v>134</v>
      </c>
      <c r="J6155" s="23" t="s">
        <v>135</v>
      </c>
      <c r="K6155" s="23" t="s">
        <v>57</v>
      </c>
      <c r="L6155" s="23">
        <v>1</v>
      </c>
      <c r="M6155" s="23">
        <v>77.98</v>
      </c>
      <c r="N6155" s="23">
        <v>5</v>
      </c>
      <c r="O6155" s="23">
        <v>12</v>
      </c>
      <c r="P6155" s="23" t="s">
        <v>65</v>
      </c>
      <c r="Q6155" s="23" t="s">
        <v>34</v>
      </c>
      <c r="R6155" s="23">
        <f t="shared" si="480"/>
        <v>1</v>
      </c>
      <c r="S6155" s="23" t="str">
        <f t="shared" si="481"/>
        <v>ORD106154_20240102_CUST02280_MED007</v>
      </c>
      <c r="T6155" s="23">
        <f t="shared" si="482"/>
        <v>1</v>
      </c>
      <c r="U6155" s="6">
        <f t="shared" si="483"/>
        <v>77.98</v>
      </c>
      <c r="V6155" s="6">
        <f>tbl_Raw_Data[[#This Row],[Discount_Pct]]*tbl_Raw_Data[[#This Row],[Gross_Amount]]/100</f>
        <v>3.8990000000000005</v>
      </c>
      <c r="W6155" s="6">
        <f>tbl_Raw_Data[[#This Row],[Gross_Amount]]-tbl_Raw_Data[[#This Row],[Discount_Amount]]</f>
        <v>74.081000000000003</v>
      </c>
      <c r="X6155" s="6">
        <f>tbl_Raw_Data[[#This Row],[Net_Amount_Before_Tax]]*tbl_Raw_Data[[#This Row],[Tax_Pct]]/100</f>
        <v>8.8897200000000005</v>
      </c>
      <c r="Y6155" s="6">
        <f>tbl_Raw_Data[[#This Row],[Net_Amount_Before_Tax]]+tbl_Raw_Data[[#This Row],[Tax_Amount]]</f>
        <v>82.97072</v>
      </c>
      <c r="Z6155" s="6">
        <f t="shared" si="484"/>
        <v>1</v>
      </c>
    </row>
    <row r="6156" spans="1:26" x14ac:dyDescent="0.3">
      <c r="A6156" s="23" t="s">
        <v>8277</v>
      </c>
      <c r="B6156" s="34">
        <v>45820</v>
      </c>
      <c r="C6156" s="23" t="s">
        <v>6782</v>
      </c>
      <c r="D6156" s="23" t="s">
        <v>100</v>
      </c>
      <c r="E6156" s="23" t="s">
        <v>101</v>
      </c>
      <c r="F6156" s="23">
        <v>201307</v>
      </c>
      <c r="G6156" s="23" t="s">
        <v>185</v>
      </c>
      <c r="H6156" s="23" t="s">
        <v>186</v>
      </c>
      <c r="I6156" s="23" t="s">
        <v>76</v>
      </c>
      <c r="J6156" s="23" t="s">
        <v>187</v>
      </c>
      <c r="K6156" s="23" t="s">
        <v>57</v>
      </c>
      <c r="L6156" s="23">
        <v>4</v>
      </c>
      <c r="M6156" s="23">
        <v>81.489999999999995</v>
      </c>
      <c r="N6156" s="23">
        <v>5</v>
      </c>
      <c r="O6156" s="23">
        <v>5</v>
      </c>
      <c r="P6156" s="23" t="s">
        <v>25</v>
      </c>
      <c r="Q6156" s="23" t="s">
        <v>34</v>
      </c>
      <c r="R6156" s="23">
        <f t="shared" si="480"/>
        <v>1</v>
      </c>
      <c r="S6156" s="23" t="str">
        <f t="shared" si="481"/>
        <v>ORD106155_20250612_CUST01059_MED009</v>
      </c>
      <c r="T6156" s="23">
        <f t="shared" si="482"/>
        <v>1</v>
      </c>
      <c r="U6156" s="6">
        <f t="shared" si="483"/>
        <v>325.95999999999998</v>
      </c>
      <c r="V6156" s="6">
        <f>tbl_Raw_Data[[#This Row],[Discount_Pct]]*tbl_Raw_Data[[#This Row],[Gross_Amount]]/100</f>
        <v>16.297999999999998</v>
      </c>
      <c r="W6156" s="6">
        <f>tbl_Raw_Data[[#This Row],[Gross_Amount]]-tbl_Raw_Data[[#This Row],[Discount_Amount]]</f>
        <v>309.66199999999998</v>
      </c>
      <c r="X6156" s="6">
        <f>tbl_Raw_Data[[#This Row],[Net_Amount_Before_Tax]]*tbl_Raw_Data[[#This Row],[Tax_Pct]]/100</f>
        <v>15.4831</v>
      </c>
      <c r="Y6156" s="6">
        <f>tbl_Raw_Data[[#This Row],[Net_Amount_Before_Tax]]+tbl_Raw_Data[[#This Row],[Tax_Amount]]</f>
        <v>325.14509999999996</v>
      </c>
      <c r="Z6156" s="6">
        <f t="shared" si="484"/>
        <v>1</v>
      </c>
    </row>
    <row r="6157" spans="1:26" x14ac:dyDescent="0.3">
      <c r="A6157" s="23" t="s">
        <v>8278</v>
      </c>
      <c r="B6157" s="34">
        <v>45918</v>
      </c>
      <c r="C6157" s="23" t="s">
        <v>6189</v>
      </c>
      <c r="D6157" s="23" t="s">
        <v>92</v>
      </c>
      <c r="E6157" s="23" t="s">
        <v>93</v>
      </c>
      <c r="F6157" s="23">
        <v>560034</v>
      </c>
      <c r="G6157" s="23" t="s">
        <v>283</v>
      </c>
      <c r="H6157" s="23" t="s">
        <v>284</v>
      </c>
      <c r="I6157" s="23" t="s">
        <v>104</v>
      </c>
      <c r="J6157" s="23" t="s">
        <v>42</v>
      </c>
      <c r="K6157" s="23" t="s">
        <v>57</v>
      </c>
      <c r="L6157" s="23">
        <v>2</v>
      </c>
      <c r="M6157" s="23">
        <v>322.11</v>
      </c>
      <c r="N6157" s="23">
        <v>5</v>
      </c>
      <c r="O6157" s="23">
        <v>5</v>
      </c>
      <c r="P6157" s="23" t="s">
        <v>25</v>
      </c>
      <c r="Q6157" s="23" t="s">
        <v>90</v>
      </c>
      <c r="R6157" s="23">
        <f t="shared" si="480"/>
        <v>1</v>
      </c>
      <c r="S6157" s="23" t="str">
        <f t="shared" si="481"/>
        <v>ORD106156_20250918_CUST00375_MED030</v>
      </c>
      <c r="T6157" s="23">
        <f t="shared" si="482"/>
        <v>1</v>
      </c>
      <c r="U6157" s="6">
        <f t="shared" si="483"/>
        <v>644.22</v>
      </c>
      <c r="V6157" s="6">
        <f>tbl_Raw_Data[[#This Row],[Discount_Pct]]*tbl_Raw_Data[[#This Row],[Gross_Amount]]/100</f>
        <v>32.211000000000006</v>
      </c>
      <c r="W6157" s="6">
        <f>tbl_Raw_Data[[#This Row],[Gross_Amount]]-tbl_Raw_Data[[#This Row],[Discount_Amount]]</f>
        <v>612.00900000000001</v>
      </c>
      <c r="X6157" s="6">
        <f>tbl_Raw_Data[[#This Row],[Net_Amount_Before_Tax]]*tbl_Raw_Data[[#This Row],[Tax_Pct]]/100</f>
        <v>30.600450000000002</v>
      </c>
      <c r="Y6157" s="6">
        <f>tbl_Raw_Data[[#This Row],[Net_Amount_Before_Tax]]+tbl_Raw_Data[[#This Row],[Tax_Amount]]</f>
        <v>642.60945000000004</v>
      </c>
      <c r="Z6157" s="6">
        <f t="shared" si="484"/>
        <v>1</v>
      </c>
    </row>
    <row r="6158" spans="1:26" x14ac:dyDescent="0.3">
      <c r="A6158" s="23" t="s">
        <v>8279</v>
      </c>
      <c r="B6158" s="34">
        <v>45945</v>
      </c>
      <c r="C6158" s="23" t="s">
        <v>175</v>
      </c>
      <c r="D6158" s="23" t="s">
        <v>183</v>
      </c>
      <c r="E6158" s="23" t="s">
        <v>184</v>
      </c>
      <c r="F6158" s="23">
        <v>122002</v>
      </c>
      <c r="G6158" s="23" t="s">
        <v>224</v>
      </c>
      <c r="H6158" s="23" t="s">
        <v>225</v>
      </c>
      <c r="I6158" s="23" t="s">
        <v>147</v>
      </c>
      <c r="J6158" s="23" t="s">
        <v>23</v>
      </c>
      <c r="K6158" s="23" t="s">
        <v>24</v>
      </c>
      <c r="L6158" s="23">
        <v>4</v>
      </c>
      <c r="M6158" s="23">
        <v>54.65</v>
      </c>
      <c r="N6158" s="23">
        <v>10</v>
      </c>
      <c r="O6158" s="23">
        <v>18</v>
      </c>
      <c r="P6158" s="23" t="s">
        <v>33</v>
      </c>
      <c r="Q6158" s="23" t="s">
        <v>44</v>
      </c>
      <c r="R6158" s="23">
        <f t="shared" si="480"/>
        <v>1</v>
      </c>
      <c r="S6158" s="23" t="str">
        <f t="shared" si="481"/>
        <v>ORD106157_20251015_CUST01263_MED015</v>
      </c>
      <c r="T6158" s="23">
        <f t="shared" si="482"/>
        <v>1</v>
      </c>
      <c r="U6158" s="6">
        <f t="shared" si="483"/>
        <v>218.6</v>
      </c>
      <c r="V6158" s="6">
        <f>tbl_Raw_Data[[#This Row],[Discount_Pct]]*tbl_Raw_Data[[#This Row],[Gross_Amount]]/100</f>
        <v>21.86</v>
      </c>
      <c r="W6158" s="6">
        <f>tbl_Raw_Data[[#This Row],[Gross_Amount]]-tbl_Raw_Data[[#This Row],[Discount_Amount]]</f>
        <v>196.74</v>
      </c>
      <c r="X6158" s="6">
        <f>tbl_Raw_Data[[#This Row],[Net_Amount_Before_Tax]]*tbl_Raw_Data[[#This Row],[Tax_Pct]]/100</f>
        <v>35.413200000000003</v>
      </c>
      <c r="Y6158" s="6">
        <f>tbl_Raw_Data[[#This Row],[Net_Amount_Before_Tax]]+tbl_Raw_Data[[#This Row],[Tax_Amount]]</f>
        <v>232.15320000000003</v>
      </c>
      <c r="Z6158" s="6">
        <f t="shared" si="484"/>
        <v>1</v>
      </c>
    </row>
    <row r="6159" spans="1:26" x14ac:dyDescent="0.3">
      <c r="A6159" s="23" t="s">
        <v>8279</v>
      </c>
      <c r="B6159" s="34">
        <v>45807</v>
      </c>
      <c r="C6159" s="23" t="s">
        <v>7236</v>
      </c>
      <c r="D6159" s="23" t="s">
        <v>183</v>
      </c>
      <c r="E6159" s="23" t="s">
        <v>184</v>
      </c>
      <c r="F6159" s="23">
        <v>122002</v>
      </c>
      <c r="G6159" s="23" t="s">
        <v>256</v>
      </c>
      <c r="H6159" s="23" t="s">
        <v>257</v>
      </c>
      <c r="I6159" s="23" t="s">
        <v>22</v>
      </c>
      <c r="J6159" s="23" t="s">
        <v>258</v>
      </c>
      <c r="K6159" s="23" t="s">
        <v>57</v>
      </c>
      <c r="L6159" s="23">
        <v>2</v>
      </c>
      <c r="M6159" s="23">
        <v>62.52</v>
      </c>
      <c r="N6159" s="23">
        <v>0</v>
      </c>
      <c r="O6159" s="23">
        <v>5</v>
      </c>
      <c r="P6159" s="23" t="s">
        <v>33</v>
      </c>
      <c r="Q6159" s="23" t="s">
        <v>34</v>
      </c>
      <c r="R6159" s="23">
        <f t="shared" si="480"/>
        <v>1</v>
      </c>
      <c r="S6159" s="23" t="str">
        <f t="shared" si="481"/>
        <v>ORD106157_20250530_CUST00892_MED025</v>
      </c>
      <c r="T6159" s="23">
        <f t="shared" si="482"/>
        <v>1</v>
      </c>
      <c r="U6159" s="6">
        <f t="shared" si="483"/>
        <v>125.04</v>
      </c>
      <c r="V6159" s="6">
        <f>tbl_Raw_Data[[#This Row],[Discount_Pct]]*tbl_Raw_Data[[#This Row],[Gross_Amount]]/100</f>
        <v>0</v>
      </c>
      <c r="W6159" s="6">
        <f>tbl_Raw_Data[[#This Row],[Gross_Amount]]-tbl_Raw_Data[[#This Row],[Discount_Amount]]</f>
        <v>125.04</v>
      </c>
      <c r="X6159" s="6">
        <f>tbl_Raw_Data[[#This Row],[Net_Amount_Before_Tax]]*tbl_Raw_Data[[#This Row],[Tax_Pct]]/100</f>
        <v>6.2520000000000007</v>
      </c>
      <c r="Y6159" s="6">
        <f>tbl_Raw_Data[[#This Row],[Net_Amount_Before_Tax]]+tbl_Raw_Data[[#This Row],[Tax_Amount]]</f>
        <v>131.292</v>
      </c>
      <c r="Z6159" s="6">
        <f t="shared" si="484"/>
        <v>3</v>
      </c>
    </row>
    <row r="6160" spans="1:26" x14ac:dyDescent="0.3">
      <c r="A6160" s="23" t="s">
        <v>8280</v>
      </c>
      <c r="B6160" s="34">
        <v>45458</v>
      </c>
      <c r="C6160" s="23" t="s">
        <v>330</v>
      </c>
      <c r="D6160" s="23" t="s">
        <v>19</v>
      </c>
      <c r="E6160" s="23" t="s">
        <v>19</v>
      </c>
      <c r="F6160" s="23">
        <v>110001</v>
      </c>
      <c r="G6160" s="23" t="s">
        <v>138</v>
      </c>
      <c r="H6160" s="23" t="s">
        <v>139</v>
      </c>
      <c r="I6160" s="23" t="s">
        <v>50</v>
      </c>
      <c r="J6160" s="23" t="s">
        <v>140</v>
      </c>
      <c r="K6160" s="23" t="s">
        <v>24</v>
      </c>
      <c r="L6160" s="23">
        <v>3</v>
      </c>
      <c r="M6160" s="23">
        <v>148.80000000000001</v>
      </c>
      <c r="N6160" s="23">
        <v>10</v>
      </c>
      <c r="O6160" s="23">
        <v>5</v>
      </c>
      <c r="P6160" s="23" t="s">
        <v>43</v>
      </c>
      <c r="Q6160" s="23" t="s">
        <v>44</v>
      </c>
      <c r="R6160" s="23">
        <f t="shared" si="480"/>
        <v>1</v>
      </c>
      <c r="S6160" s="23" t="str">
        <f t="shared" si="481"/>
        <v>ORD106159_20240615_CUST01486_MED013</v>
      </c>
      <c r="T6160" s="23">
        <f t="shared" si="482"/>
        <v>1</v>
      </c>
      <c r="U6160" s="6">
        <f t="shared" si="483"/>
        <v>446.40000000000003</v>
      </c>
      <c r="V6160" s="6">
        <f>tbl_Raw_Data[[#This Row],[Discount_Pct]]*tbl_Raw_Data[[#This Row],[Gross_Amount]]/100</f>
        <v>44.64</v>
      </c>
      <c r="W6160" s="6">
        <f>tbl_Raw_Data[[#This Row],[Gross_Amount]]-tbl_Raw_Data[[#This Row],[Discount_Amount]]</f>
        <v>401.76000000000005</v>
      </c>
      <c r="X6160" s="6">
        <f>tbl_Raw_Data[[#This Row],[Net_Amount_Before_Tax]]*tbl_Raw_Data[[#This Row],[Tax_Pct]]/100</f>
        <v>20.088000000000001</v>
      </c>
      <c r="Y6160" s="6">
        <f>tbl_Raw_Data[[#This Row],[Net_Amount_Before_Tax]]+tbl_Raw_Data[[#This Row],[Tax_Amount]]</f>
        <v>421.84800000000007</v>
      </c>
      <c r="Z6160" s="6">
        <f t="shared" si="484"/>
        <v>4</v>
      </c>
    </row>
    <row r="6161" spans="1:26" x14ac:dyDescent="0.3">
      <c r="A6161" s="23" t="s">
        <v>8281</v>
      </c>
      <c r="B6161" s="34">
        <v>45538</v>
      </c>
      <c r="C6161" s="23" t="s">
        <v>2085</v>
      </c>
      <c r="D6161" s="23" t="s">
        <v>80</v>
      </c>
      <c r="E6161" s="23" t="s">
        <v>81</v>
      </c>
      <c r="F6161" s="23">
        <v>395007</v>
      </c>
      <c r="G6161" s="23" t="s">
        <v>53</v>
      </c>
      <c r="H6161" s="23" t="s">
        <v>54</v>
      </c>
      <c r="I6161" s="23" t="s">
        <v>55</v>
      </c>
      <c r="J6161" s="23" t="s">
        <v>56</v>
      </c>
      <c r="K6161" s="23" t="s">
        <v>57</v>
      </c>
      <c r="L6161" s="23">
        <v>2</v>
      </c>
      <c r="M6161" s="23">
        <v>55</v>
      </c>
      <c r="N6161" s="23">
        <v>20</v>
      </c>
      <c r="O6161" s="23">
        <v>18</v>
      </c>
      <c r="P6161" s="23" t="s">
        <v>25</v>
      </c>
      <c r="Q6161" s="23" t="s">
        <v>26</v>
      </c>
      <c r="R6161" s="23">
        <f t="shared" si="480"/>
        <v>1</v>
      </c>
      <c r="S6161" s="23" t="str">
        <f t="shared" si="481"/>
        <v>ORD106160_20240903_CUST03157_MED020</v>
      </c>
      <c r="T6161" s="23">
        <f t="shared" si="482"/>
        <v>1</v>
      </c>
      <c r="U6161" s="6">
        <f t="shared" si="483"/>
        <v>110</v>
      </c>
      <c r="V6161" s="6">
        <f>tbl_Raw_Data[[#This Row],[Discount_Pct]]*tbl_Raw_Data[[#This Row],[Gross_Amount]]/100</f>
        <v>22</v>
      </c>
      <c r="W6161" s="6">
        <f>tbl_Raw_Data[[#This Row],[Gross_Amount]]-tbl_Raw_Data[[#This Row],[Discount_Amount]]</f>
        <v>88</v>
      </c>
      <c r="X6161" s="6">
        <f>tbl_Raw_Data[[#This Row],[Net_Amount_Before_Tax]]*tbl_Raw_Data[[#This Row],[Tax_Pct]]/100</f>
        <v>15.84</v>
      </c>
      <c r="Y6161" s="6">
        <f>tbl_Raw_Data[[#This Row],[Net_Amount_Before_Tax]]+tbl_Raw_Data[[#This Row],[Tax_Amount]]</f>
        <v>103.84</v>
      </c>
      <c r="Z6161" s="6">
        <f t="shared" si="484"/>
        <v>2</v>
      </c>
    </row>
    <row r="6162" spans="1:26" x14ac:dyDescent="0.3">
      <c r="A6162" s="23" t="s">
        <v>8282</v>
      </c>
      <c r="B6162" s="34">
        <v>46011</v>
      </c>
      <c r="C6162" s="23" t="s">
        <v>8283</v>
      </c>
      <c r="D6162" s="23" t="s">
        <v>46</v>
      </c>
      <c r="E6162" s="23" t="s">
        <v>47</v>
      </c>
      <c r="F6162" s="23">
        <v>411014</v>
      </c>
      <c r="G6162" s="23" t="s">
        <v>107</v>
      </c>
      <c r="H6162" s="23" t="s">
        <v>108</v>
      </c>
      <c r="I6162" s="23" t="s">
        <v>63</v>
      </c>
      <c r="J6162" s="23" t="s">
        <v>42</v>
      </c>
      <c r="K6162" s="23" t="s">
        <v>57</v>
      </c>
      <c r="L6162" s="23">
        <v>1</v>
      </c>
      <c r="M6162" s="23">
        <v>92.99</v>
      </c>
      <c r="N6162" s="23">
        <v>5</v>
      </c>
      <c r="O6162" s="23">
        <v>12</v>
      </c>
      <c r="P6162" s="23" t="s">
        <v>43</v>
      </c>
      <c r="Q6162" s="23" t="s">
        <v>44</v>
      </c>
      <c r="R6162" s="23">
        <f t="shared" si="480"/>
        <v>1</v>
      </c>
      <c r="S6162" s="23" t="str">
        <f t="shared" si="481"/>
        <v>ORD106161_20251220_CUST01082_MED005</v>
      </c>
      <c r="T6162" s="23">
        <f t="shared" si="482"/>
        <v>1</v>
      </c>
      <c r="U6162" s="6">
        <f t="shared" si="483"/>
        <v>92.99</v>
      </c>
      <c r="V6162" s="6">
        <f>tbl_Raw_Data[[#This Row],[Discount_Pct]]*tbl_Raw_Data[[#This Row],[Gross_Amount]]/100</f>
        <v>4.6494999999999997</v>
      </c>
      <c r="W6162" s="6">
        <f>tbl_Raw_Data[[#This Row],[Gross_Amount]]-tbl_Raw_Data[[#This Row],[Discount_Amount]]</f>
        <v>88.340499999999992</v>
      </c>
      <c r="X6162" s="6">
        <f>tbl_Raw_Data[[#This Row],[Net_Amount_Before_Tax]]*tbl_Raw_Data[[#This Row],[Tax_Pct]]/100</f>
        <v>10.600859999999997</v>
      </c>
      <c r="Y6162" s="6">
        <f>tbl_Raw_Data[[#This Row],[Net_Amount_Before_Tax]]+tbl_Raw_Data[[#This Row],[Tax_Amount]]</f>
        <v>98.941359999999989</v>
      </c>
      <c r="Z6162" s="6">
        <f t="shared" si="484"/>
        <v>1</v>
      </c>
    </row>
    <row r="6163" spans="1:26" x14ac:dyDescent="0.3">
      <c r="A6163" s="23" t="s">
        <v>8284</v>
      </c>
      <c r="B6163" s="34">
        <v>45873</v>
      </c>
      <c r="C6163" s="23" t="s">
        <v>2890</v>
      </c>
      <c r="D6163" s="23" t="s">
        <v>123</v>
      </c>
      <c r="E6163" s="23" t="s">
        <v>101</v>
      </c>
      <c r="F6163" s="23">
        <v>226010</v>
      </c>
      <c r="G6163" s="23" t="s">
        <v>30</v>
      </c>
      <c r="H6163" s="23" t="s">
        <v>31</v>
      </c>
      <c r="I6163" s="23" t="s">
        <v>32</v>
      </c>
      <c r="J6163" s="23" t="s">
        <v>23</v>
      </c>
      <c r="K6163" s="23" t="s">
        <v>24</v>
      </c>
      <c r="L6163" s="23">
        <v>3</v>
      </c>
      <c r="M6163" s="23">
        <v>154.06</v>
      </c>
      <c r="N6163" s="23">
        <v>10</v>
      </c>
      <c r="O6163" s="23">
        <v>5</v>
      </c>
      <c r="P6163" s="23" t="s">
        <v>43</v>
      </c>
      <c r="Q6163" s="23" t="s">
        <v>34</v>
      </c>
      <c r="R6163" s="23">
        <f t="shared" si="480"/>
        <v>1</v>
      </c>
      <c r="S6163" s="23" t="str">
        <f t="shared" si="481"/>
        <v>ORD106162_20250804_CUST02731_MED017</v>
      </c>
      <c r="T6163" s="23">
        <f t="shared" si="482"/>
        <v>1</v>
      </c>
      <c r="U6163" s="6">
        <f t="shared" si="483"/>
        <v>462.18</v>
      </c>
      <c r="V6163" s="6">
        <f>tbl_Raw_Data[[#This Row],[Discount_Pct]]*tbl_Raw_Data[[#This Row],[Gross_Amount]]/100</f>
        <v>46.218000000000004</v>
      </c>
      <c r="W6163" s="6">
        <f>tbl_Raw_Data[[#This Row],[Gross_Amount]]-tbl_Raw_Data[[#This Row],[Discount_Amount]]</f>
        <v>415.96199999999999</v>
      </c>
      <c r="X6163" s="6">
        <f>tbl_Raw_Data[[#This Row],[Net_Amount_Before_Tax]]*tbl_Raw_Data[[#This Row],[Tax_Pct]]/100</f>
        <v>20.798099999999998</v>
      </c>
      <c r="Y6163" s="6">
        <f>tbl_Raw_Data[[#This Row],[Net_Amount_Before_Tax]]+tbl_Raw_Data[[#This Row],[Tax_Amount]]</f>
        <v>436.76009999999997</v>
      </c>
      <c r="Z6163" s="6">
        <f t="shared" si="484"/>
        <v>1</v>
      </c>
    </row>
    <row r="6164" spans="1:26" x14ac:dyDescent="0.3">
      <c r="A6164" s="23" t="s">
        <v>8285</v>
      </c>
      <c r="B6164" s="34">
        <v>45786</v>
      </c>
      <c r="C6164" s="23" t="s">
        <v>3508</v>
      </c>
      <c r="D6164" s="23" t="s">
        <v>19</v>
      </c>
      <c r="E6164" s="23" t="s">
        <v>19</v>
      </c>
      <c r="F6164" s="23">
        <v>110085</v>
      </c>
      <c r="G6164" s="23" t="s">
        <v>154</v>
      </c>
      <c r="H6164" s="23" t="s">
        <v>155</v>
      </c>
      <c r="I6164" s="23" t="s">
        <v>134</v>
      </c>
      <c r="J6164" s="23" t="s">
        <v>156</v>
      </c>
      <c r="K6164" s="23" t="s">
        <v>57</v>
      </c>
      <c r="L6164" s="23">
        <v>1</v>
      </c>
      <c r="M6164" s="23">
        <v>46.71</v>
      </c>
      <c r="N6164" s="23">
        <v>5</v>
      </c>
      <c r="O6164" s="23">
        <v>5</v>
      </c>
      <c r="P6164" s="23" t="s">
        <v>65</v>
      </c>
      <c r="Q6164" s="23" t="s">
        <v>44</v>
      </c>
      <c r="R6164" s="23">
        <f t="shared" si="480"/>
        <v>1</v>
      </c>
      <c r="S6164" s="23" t="str">
        <f t="shared" si="481"/>
        <v>ORD106163_20250509_CUST03223_MED006</v>
      </c>
      <c r="T6164" s="23">
        <f t="shared" si="482"/>
        <v>1</v>
      </c>
      <c r="U6164" s="6">
        <f t="shared" si="483"/>
        <v>46.71</v>
      </c>
      <c r="V6164" s="6">
        <f>tbl_Raw_Data[[#This Row],[Discount_Pct]]*tbl_Raw_Data[[#This Row],[Gross_Amount]]/100</f>
        <v>2.3355000000000001</v>
      </c>
      <c r="W6164" s="6">
        <f>tbl_Raw_Data[[#This Row],[Gross_Amount]]-tbl_Raw_Data[[#This Row],[Discount_Amount]]</f>
        <v>44.374499999999998</v>
      </c>
      <c r="X6164" s="6">
        <f>tbl_Raw_Data[[#This Row],[Net_Amount_Before_Tax]]*tbl_Raw_Data[[#This Row],[Tax_Pct]]/100</f>
        <v>2.2187250000000001</v>
      </c>
      <c r="Y6164" s="6">
        <f>tbl_Raw_Data[[#This Row],[Net_Amount_Before_Tax]]+tbl_Raw_Data[[#This Row],[Tax_Amount]]</f>
        <v>46.593224999999997</v>
      </c>
      <c r="Z6164" s="6">
        <f t="shared" si="484"/>
        <v>2</v>
      </c>
    </row>
    <row r="6165" spans="1:26" x14ac:dyDescent="0.3">
      <c r="A6165" s="23" t="s">
        <v>8286</v>
      </c>
      <c r="B6165" s="34">
        <v>45431</v>
      </c>
      <c r="C6165" s="23" t="s">
        <v>1953</v>
      </c>
      <c r="D6165" s="23" t="s">
        <v>37</v>
      </c>
      <c r="E6165" s="23" t="s">
        <v>38</v>
      </c>
      <c r="F6165" s="23">
        <v>452010</v>
      </c>
      <c r="G6165" s="23" t="s">
        <v>192</v>
      </c>
      <c r="H6165" s="23" t="s">
        <v>193</v>
      </c>
      <c r="I6165" s="23" t="s">
        <v>41</v>
      </c>
      <c r="J6165" s="23" t="s">
        <v>194</v>
      </c>
      <c r="K6165" s="23" t="s">
        <v>24</v>
      </c>
      <c r="L6165" s="23">
        <v>1</v>
      </c>
      <c r="M6165" s="23">
        <v>34.46</v>
      </c>
      <c r="N6165" s="23">
        <v>5</v>
      </c>
      <c r="O6165" s="23">
        <v>12</v>
      </c>
      <c r="P6165" s="23" t="s">
        <v>89</v>
      </c>
      <c r="Q6165" s="23" t="s">
        <v>34</v>
      </c>
      <c r="R6165" s="23">
        <f t="shared" si="480"/>
        <v>1</v>
      </c>
      <c r="S6165" s="23" t="str">
        <f t="shared" si="481"/>
        <v>ORD106164_20240519_CUST00647_MED002</v>
      </c>
      <c r="T6165" s="23">
        <f t="shared" si="482"/>
        <v>1</v>
      </c>
      <c r="U6165" s="6">
        <f t="shared" si="483"/>
        <v>34.46</v>
      </c>
      <c r="V6165" s="6">
        <f>tbl_Raw_Data[[#This Row],[Discount_Pct]]*tbl_Raw_Data[[#This Row],[Gross_Amount]]/100</f>
        <v>1.7230000000000001</v>
      </c>
      <c r="W6165" s="6">
        <f>tbl_Raw_Data[[#This Row],[Gross_Amount]]-tbl_Raw_Data[[#This Row],[Discount_Amount]]</f>
        <v>32.737000000000002</v>
      </c>
      <c r="X6165" s="6">
        <f>tbl_Raw_Data[[#This Row],[Net_Amount_Before_Tax]]*tbl_Raw_Data[[#This Row],[Tax_Pct]]/100</f>
        <v>3.9284400000000006</v>
      </c>
      <c r="Y6165" s="6">
        <f>tbl_Raw_Data[[#This Row],[Net_Amount_Before_Tax]]+tbl_Raw_Data[[#This Row],[Tax_Amount]]</f>
        <v>36.665440000000004</v>
      </c>
      <c r="Z6165" s="6">
        <f t="shared" si="484"/>
        <v>2</v>
      </c>
    </row>
    <row r="6166" spans="1:26" x14ac:dyDescent="0.3">
      <c r="A6166" s="23" t="s">
        <v>8287</v>
      </c>
      <c r="B6166" s="34">
        <v>45808</v>
      </c>
      <c r="C6166" s="23" t="s">
        <v>1035</v>
      </c>
      <c r="D6166" s="23" t="s">
        <v>100</v>
      </c>
      <c r="E6166" s="23" t="s">
        <v>101</v>
      </c>
      <c r="F6166" s="23">
        <v>201304</v>
      </c>
      <c r="G6166" s="23" t="s">
        <v>102</v>
      </c>
      <c r="H6166" s="23" t="s">
        <v>103</v>
      </c>
      <c r="I6166" s="23" t="s">
        <v>104</v>
      </c>
      <c r="J6166" s="23" t="s">
        <v>64</v>
      </c>
      <c r="K6166" s="23" t="s">
        <v>57</v>
      </c>
      <c r="L6166" s="23">
        <v>2</v>
      </c>
      <c r="M6166" s="23">
        <v>96.88</v>
      </c>
      <c r="N6166" s="23">
        <v>0</v>
      </c>
      <c r="O6166" s="23">
        <v>18</v>
      </c>
      <c r="P6166" s="23" t="s">
        <v>58</v>
      </c>
      <c r="Q6166" s="23" t="s">
        <v>34</v>
      </c>
      <c r="R6166" s="23">
        <f t="shared" si="480"/>
        <v>1</v>
      </c>
      <c r="S6166" s="23" t="str">
        <f t="shared" si="481"/>
        <v>ORD106165_20250531_CUST02691_MED029</v>
      </c>
      <c r="T6166" s="23">
        <f t="shared" si="482"/>
        <v>1</v>
      </c>
      <c r="U6166" s="6">
        <f t="shared" si="483"/>
        <v>193.76</v>
      </c>
      <c r="V6166" s="6">
        <f>tbl_Raw_Data[[#This Row],[Discount_Pct]]*tbl_Raw_Data[[#This Row],[Gross_Amount]]/100</f>
        <v>0</v>
      </c>
      <c r="W6166" s="6">
        <f>tbl_Raw_Data[[#This Row],[Gross_Amount]]-tbl_Raw_Data[[#This Row],[Discount_Amount]]</f>
        <v>193.76</v>
      </c>
      <c r="X6166" s="6">
        <f>tbl_Raw_Data[[#This Row],[Net_Amount_Before_Tax]]*tbl_Raw_Data[[#This Row],[Tax_Pct]]/100</f>
        <v>34.876799999999996</v>
      </c>
      <c r="Y6166" s="6">
        <f>tbl_Raw_Data[[#This Row],[Net_Amount_Before_Tax]]+tbl_Raw_Data[[#This Row],[Tax_Amount]]</f>
        <v>228.63679999999999</v>
      </c>
      <c r="Z6166" s="6">
        <f t="shared" si="484"/>
        <v>3</v>
      </c>
    </row>
    <row r="6167" spans="1:26" x14ac:dyDescent="0.3">
      <c r="A6167" s="23" t="s">
        <v>8288</v>
      </c>
      <c r="B6167" s="34">
        <v>45939</v>
      </c>
      <c r="C6167" s="23" t="s">
        <v>8289</v>
      </c>
      <c r="D6167" s="23" t="s">
        <v>100</v>
      </c>
      <c r="E6167" s="23" t="s">
        <v>101</v>
      </c>
      <c r="F6167" s="23">
        <v>201301</v>
      </c>
      <c r="G6167" s="23" t="s">
        <v>132</v>
      </c>
      <c r="H6167" s="23" t="s">
        <v>133</v>
      </c>
      <c r="I6167" s="23" t="s">
        <v>134</v>
      </c>
      <c r="J6167" s="23" t="s">
        <v>135</v>
      </c>
      <c r="K6167" s="23" t="s">
        <v>57</v>
      </c>
      <c r="L6167" s="23">
        <v>1</v>
      </c>
      <c r="M6167" s="23">
        <v>67.040000000000006</v>
      </c>
      <c r="N6167" s="23">
        <v>10</v>
      </c>
      <c r="O6167" s="23">
        <v>12</v>
      </c>
      <c r="P6167" s="23" t="s">
        <v>89</v>
      </c>
      <c r="Q6167" s="23" t="s">
        <v>44</v>
      </c>
      <c r="R6167" s="23">
        <f t="shared" si="480"/>
        <v>1</v>
      </c>
      <c r="S6167" s="23" t="str">
        <f t="shared" si="481"/>
        <v>ORD106166_20251009_CUST01755_MED007</v>
      </c>
      <c r="T6167" s="23">
        <f t="shared" si="482"/>
        <v>1</v>
      </c>
      <c r="U6167" s="6">
        <f t="shared" si="483"/>
        <v>67.040000000000006</v>
      </c>
      <c r="V6167" s="6">
        <f>tbl_Raw_Data[[#This Row],[Discount_Pct]]*tbl_Raw_Data[[#This Row],[Gross_Amount]]/100</f>
        <v>6.7040000000000006</v>
      </c>
      <c r="W6167" s="6">
        <f>tbl_Raw_Data[[#This Row],[Gross_Amount]]-tbl_Raw_Data[[#This Row],[Discount_Amount]]</f>
        <v>60.336000000000006</v>
      </c>
      <c r="X6167" s="6">
        <f>tbl_Raw_Data[[#This Row],[Net_Amount_Before_Tax]]*tbl_Raw_Data[[#This Row],[Tax_Pct]]/100</f>
        <v>7.2403200000000005</v>
      </c>
      <c r="Y6167" s="6">
        <f>tbl_Raw_Data[[#This Row],[Net_Amount_Before_Tax]]+tbl_Raw_Data[[#This Row],[Tax_Amount]]</f>
        <v>67.57632000000001</v>
      </c>
      <c r="Z6167" s="6">
        <f t="shared" si="484"/>
        <v>1</v>
      </c>
    </row>
    <row r="6168" spans="1:26" x14ac:dyDescent="0.3">
      <c r="A6168" s="23" t="s">
        <v>8290</v>
      </c>
      <c r="B6168" s="34">
        <v>45656</v>
      </c>
      <c r="C6168" s="23" t="s">
        <v>51</v>
      </c>
      <c r="D6168" s="23" t="s">
        <v>142</v>
      </c>
      <c r="E6168" s="23" t="s">
        <v>81</v>
      </c>
      <c r="F6168" s="23">
        <v>380001</v>
      </c>
      <c r="G6168" s="23" t="s">
        <v>167</v>
      </c>
      <c r="H6168" s="23" t="s">
        <v>168</v>
      </c>
      <c r="I6168" s="23" t="s">
        <v>113</v>
      </c>
      <c r="J6168" s="23" t="s">
        <v>42</v>
      </c>
      <c r="K6168" s="23" t="s">
        <v>24</v>
      </c>
      <c r="L6168" s="23">
        <v>2</v>
      </c>
      <c r="M6168" s="23">
        <v>174</v>
      </c>
      <c r="N6168" s="23">
        <v>15</v>
      </c>
      <c r="O6168" s="23">
        <v>18</v>
      </c>
      <c r="P6168" s="23" t="s">
        <v>33</v>
      </c>
      <c r="Q6168" s="23" t="s">
        <v>26</v>
      </c>
      <c r="R6168" s="23">
        <f t="shared" si="480"/>
        <v>1</v>
      </c>
      <c r="S6168" s="23" t="str">
        <f t="shared" si="481"/>
        <v>ORD106167_20241230_CUST03398_MED026</v>
      </c>
      <c r="T6168" s="23">
        <f t="shared" si="482"/>
        <v>1</v>
      </c>
      <c r="U6168" s="6">
        <f t="shared" si="483"/>
        <v>348</v>
      </c>
      <c r="V6168" s="6">
        <f>tbl_Raw_Data[[#This Row],[Discount_Pct]]*tbl_Raw_Data[[#This Row],[Gross_Amount]]/100</f>
        <v>52.2</v>
      </c>
      <c r="W6168" s="6">
        <f>tbl_Raw_Data[[#This Row],[Gross_Amount]]-tbl_Raw_Data[[#This Row],[Discount_Amount]]</f>
        <v>295.8</v>
      </c>
      <c r="X6168" s="6">
        <f>tbl_Raw_Data[[#This Row],[Net_Amount_Before_Tax]]*tbl_Raw_Data[[#This Row],[Tax_Pct]]/100</f>
        <v>53.244000000000007</v>
      </c>
      <c r="Y6168" s="6">
        <f>tbl_Raw_Data[[#This Row],[Net_Amount_Before_Tax]]+tbl_Raw_Data[[#This Row],[Tax_Amount]]</f>
        <v>349.04400000000004</v>
      </c>
      <c r="Z6168" s="6">
        <f t="shared" si="484"/>
        <v>1</v>
      </c>
    </row>
    <row r="6169" spans="1:26" x14ac:dyDescent="0.3">
      <c r="A6169" s="23" t="s">
        <v>8290</v>
      </c>
      <c r="B6169" s="34">
        <v>45648</v>
      </c>
      <c r="C6169" s="23" t="s">
        <v>5762</v>
      </c>
      <c r="D6169" s="23" t="s">
        <v>130</v>
      </c>
      <c r="E6169" s="23" t="s">
        <v>131</v>
      </c>
      <c r="F6169" s="23">
        <v>700091</v>
      </c>
      <c r="G6169" s="23" t="s">
        <v>94</v>
      </c>
      <c r="H6169" s="23" t="s">
        <v>95</v>
      </c>
      <c r="I6169" s="23" t="s">
        <v>84</v>
      </c>
      <c r="J6169" s="23" t="s">
        <v>42</v>
      </c>
      <c r="K6169" s="23" t="s">
        <v>24</v>
      </c>
      <c r="L6169" s="23">
        <v>3</v>
      </c>
      <c r="M6169" s="23">
        <v>82.63</v>
      </c>
      <c r="N6169" s="23">
        <v>10</v>
      </c>
      <c r="O6169" s="23">
        <v>18</v>
      </c>
      <c r="P6169" s="23" t="s">
        <v>43</v>
      </c>
      <c r="Q6169" s="23" t="s">
        <v>90</v>
      </c>
      <c r="R6169" s="23">
        <f t="shared" si="480"/>
        <v>1</v>
      </c>
      <c r="S6169" s="23" t="str">
        <f t="shared" si="481"/>
        <v>ORD106167_20241222_CUST02830_MED021</v>
      </c>
      <c r="T6169" s="23">
        <f t="shared" si="482"/>
        <v>1</v>
      </c>
      <c r="U6169" s="6">
        <f t="shared" si="483"/>
        <v>247.89</v>
      </c>
      <c r="V6169" s="6">
        <f>tbl_Raw_Data[[#This Row],[Discount_Pct]]*tbl_Raw_Data[[#This Row],[Gross_Amount]]/100</f>
        <v>24.788999999999998</v>
      </c>
      <c r="W6169" s="6">
        <f>tbl_Raw_Data[[#This Row],[Gross_Amount]]-tbl_Raw_Data[[#This Row],[Discount_Amount]]</f>
        <v>223.101</v>
      </c>
      <c r="X6169" s="6">
        <f>tbl_Raw_Data[[#This Row],[Net_Amount_Before_Tax]]*tbl_Raw_Data[[#This Row],[Tax_Pct]]/100</f>
        <v>40.158180000000002</v>
      </c>
      <c r="Y6169" s="6">
        <f>tbl_Raw_Data[[#This Row],[Net_Amount_Before_Tax]]+tbl_Raw_Data[[#This Row],[Tax_Amount]]</f>
        <v>263.25918000000001</v>
      </c>
      <c r="Z6169" s="6">
        <f t="shared" si="484"/>
        <v>2</v>
      </c>
    </row>
    <row r="6170" spans="1:26" x14ac:dyDescent="0.3">
      <c r="A6170" s="23" t="s">
        <v>8291</v>
      </c>
      <c r="B6170" s="34">
        <v>45795</v>
      </c>
      <c r="C6170" s="23" t="s">
        <v>5649</v>
      </c>
      <c r="D6170" s="23" t="s">
        <v>28</v>
      </c>
      <c r="E6170" s="23" t="s">
        <v>29</v>
      </c>
      <c r="F6170" s="23">
        <v>500084</v>
      </c>
      <c r="G6170" s="23" t="s">
        <v>94</v>
      </c>
      <c r="H6170" s="23" t="s">
        <v>95</v>
      </c>
      <c r="I6170" s="23" t="s">
        <v>84</v>
      </c>
      <c r="J6170" s="23" t="s">
        <v>42</v>
      </c>
      <c r="K6170" s="23" t="s">
        <v>24</v>
      </c>
      <c r="L6170" s="23">
        <v>1</v>
      </c>
      <c r="M6170" s="23">
        <v>81.319999999999993</v>
      </c>
      <c r="N6170" s="23">
        <v>0</v>
      </c>
      <c r="O6170" s="23">
        <v>12</v>
      </c>
      <c r="P6170" s="23" t="s">
        <v>58</v>
      </c>
      <c r="Q6170" s="23" t="s">
        <v>34</v>
      </c>
      <c r="R6170" s="23">
        <f t="shared" si="480"/>
        <v>1</v>
      </c>
      <c r="S6170" s="23" t="str">
        <f t="shared" si="481"/>
        <v>ORD106169_20250518_CUST00209_MED021</v>
      </c>
      <c r="T6170" s="23">
        <f t="shared" si="482"/>
        <v>1</v>
      </c>
      <c r="U6170" s="6">
        <f t="shared" si="483"/>
        <v>81.319999999999993</v>
      </c>
      <c r="V6170" s="6">
        <f>tbl_Raw_Data[[#This Row],[Discount_Pct]]*tbl_Raw_Data[[#This Row],[Gross_Amount]]/100</f>
        <v>0</v>
      </c>
      <c r="W6170" s="6">
        <f>tbl_Raw_Data[[#This Row],[Gross_Amount]]-tbl_Raw_Data[[#This Row],[Discount_Amount]]</f>
        <v>81.319999999999993</v>
      </c>
      <c r="X6170" s="6">
        <f>tbl_Raw_Data[[#This Row],[Net_Amount_Before_Tax]]*tbl_Raw_Data[[#This Row],[Tax_Pct]]/100</f>
        <v>9.7584</v>
      </c>
      <c r="Y6170" s="6">
        <f>tbl_Raw_Data[[#This Row],[Net_Amount_Before_Tax]]+tbl_Raw_Data[[#This Row],[Tax_Amount]]</f>
        <v>91.078399999999988</v>
      </c>
      <c r="Z6170" s="6">
        <f t="shared" si="484"/>
        <v>1</v>
      </c>
    </row>
    <row r="6171" spans="1:26" x14ac:dyDescent="0.3">
      <c r="A6171" s="23" t="s">
        <v>8291</v>
      </c>
      <c r="B6171" s="34">
        <v>45933</v>
      </c>
      <c r="C6171" s="23" t="s">
        <v>2526</v>
      </c>
      <c r="D6171" s="23" t="s">
        <v>142</v>
      </c>
      <c r="E6171" s="23" t="s">
        <v>81</v>
      </c>
      <c r="F6171" s="23">
        <v>380001</v>
      </c>
      <c r="G6171" s="23" t="s">
        <v>111</v>
      </c>
      <c r="H6171" s="23" t="s">
        <v>112</v>
      </c>
      <c r="I6171" s="23" t="s">
        <v>113</v>
      </c>
      <c r="J6171" s="23" t="s">
        <v>114</v>
      </c>
      <c r="K6171" s="23" t="s">
        <v>24</v>
      </c>
      <c r="L6171" s="23">
        <v>1</v>
      </c>
      <c r="M6171" s="23">
        <v>95.31</v>
      </c>
      <c r="N6171" s="23">
        <v>15</v>
      </c>
      <c r="O6171" s="23">
        <v>5</v>
      </c>
      <c r="P6171" s="23" t="s">
        <v>65</v>
      </c>
      <c r="Q6171" s="23" t="s">
        <v>34</v>
      </c>
      <c r="R6171" s="23">
        <f t="shared" si="480"/>
        <v>1</v>
      </c>
      <c r="S6171" s="23" t="str">
        <f t="shared" si="481"/>
        <v>ORD106169_20251003_CUST02095_MED027</v>
      </c>
      <c r="T6171" s="23">
        <f t="shared" si="482"/>
        <v>1</v>
      </c>
      <c r="U6171" s="6">
        <f t="shared" si="483"/>
        <v>95.31</v>
      </c>
      <c r="V6171" s="6">
        <f>tbl_Raw_Data[[#This Row],[Discount_Pct]]*tbl_Raw_Data[[#This Row],[Gross_Amount]]/100</f>
        <v>14.296500000000002</v>
      </c>
      <c r="W6171" s="6">
        <f>tbl_Raw_Data[[#This Row],[Gross_Amount]]-tbl_Raw_Data[[#This Row],[Discount_Amount]]</f>
        <v>81.013499999999993</v>
      </c>
      <c r="X6171" s="6">
        <f>tbl_Raw_Data[[#This Row],[Net_Amount_Before_Tax]]*tbl_Raw_Data[[#This Row],[Tax_Pct]]/100</f>
        <v>4.050675</v>
      </c>
      <c r="Y6171" s="6">
        <f>tbl_Raw_Data[[#This Row],[Net_Amount_Before_Tax]]+tbl_Raw_Data[[#This Row],[Tax_Amount]]</f>
        <v>85.064174999999992</v>
      </c>
      <c r="Z6171" s="6">
        <f t="shared" si="484"/>
        <v>2</v>
      </c>
    </row>
    <row r="6172" spans="1:26" x14ac:dyDescent="0.3">
      <c r="A6172" s="23" t="s">
        <v>8292</v>
      </c>
      <c r="B6172" s="34">
        <v>45360</v>
      </c>
      <c r="C6172" s="23" t="s">
        <v>1668</v>
      </c>
      <c r="D6172" s="23" t="s">
        <v>52</v>
      </c>
      <c r="E6172" s="23" t="s">
        <v>52</v>
      </c>
      <c r="F6172" s="23">
        <v>160036</v>
      </c>
      <c r="G6172" s="23" t="s">
        <v>124</v>
      </c>
      <c r="H6172" s="23" t="s">
        <v>125</v>
      </c>
      <c r="I6172" s="23" t="s">
        <v>104</v>
      </c>
      <c r="J6172" s="23" t="s">
        <v>114</v>
      </c>
      <c r="K6172" s="23" t="s">
        <v>24</v>
      </c>
      <c r="L6172" s="23">
        <v>1</v>
      </c>
      <c r="M6172" s="23">
        <v>118.16</v>
      </c>
      <c r="N6172" s="23">
        <v>0</v>
      </c>
      <c r="O6172" s="23">
        <v>12</v>
      </c>
      <c r="P6172" s="23" t="s">
        <v>58</v>
      </c>
      <c r="Q6172" s="23" t="s">
        <v>90</v>
      </c>
      <c r="R6172" s="23">
        <f t="shared" si="480"/>
        <v>1</v>
      </c>
      <c r="S6172" s="23" t="str">
        <f t="shared" si="481"/>
        <v>ORD106171_20240309_CUST02177_MED018</v>
      </c>
      <c r="T6172" s="23">
        <f t="shared" si="482"/>
        <v>1</v>
      </c>
      <c r="U6172" s="6">
        <f t="shared" si="483"/>
        <v>118.16</v>
      </c>
      <c r="V6172" s="6">
        <f>tbl_Raw_Data[[#This Row],[Discount_Pct]]*tbl_Raw_Data[[#This Row],[Gross_Amount]]/100</f>
        <v>0</v>
      </c>
      <c r="W6172" s="6">
        <f>tbl_Raw_Data[[#This Row],[Gross_Amount]]-tbl_Raw_Data[[#This Row],[Discount_Amount]]</f>
        <v>118.16</v>
      </c>
      <c r="X6172" s="6">
        <f>tbl_Raw_Data[[#This Row],[Net_Amount_Before_Tax]]*tbl_Raw_Data[[#This Row],[Tax_Pct]]/100</f>
        <v>14.179200000000002</v>
      </c>
      <c r="Y6172" s="6">
        <f>tbl_Raw_Data[[#This Row],[Net_Amount_Before_Tax]]+tbl_Raw_Data[[#This Row],[Tax_Amount]]</f>
        <v>132.33920000000001</v>
      </c>
      <c r="Z6172" s="6">
        <f t="shared" si="484"/>
        <v>1</v>
      </c>
    </row>
    <row r="6173" spans="1:26" x14ac:dyDescent="0.3">
      <c r="A6173" s="23" t="s">
        <v>8293</v>
      </c>
      <c r="B6173" s="34">
        <v>45418</v>
      </c>
      <c r="C6173" s="23" t="s">
        <v>5947</v>
      </c>
      <c r="D6173" s="23" t="s">
        <v>92</v>
      </c>
      <c r="E6173" s="23" t="s">
        <v>93</v>
      </c>
      <c r="F6173" s="23">
        <v>560001</v>
      </c>
      <c r="G6173" s="23" t="s">
        <v>224</v>
      </c>
      <c r="H6173" s="23" t="s">
        <v>225</v>
      </c>
      <c r="I6173" s="23" t="s">
        <v>147</v>
      </c>
      <c r="J6173" s="23" t="s">
        <v>23</v>
      </c>
      <c r="K6173" s="23" t="s">
        <v>24</v>
      </c>
      <c r="L6173" s="23">
        <v>1</v>
      </c>
      <c r="M6173" s="23">
        <v>47.65</v>
      </c>
      <c r="N6173" s="23">
        <v>0</v>
      </c>
      <c r="O6173" s="23">
        <v>5</v>
      </c>
      <c r="P6173" s="23" t="s">
        <v>25</v>
      </c>
      <c r="Q6173" s="23" t="s">
        <v>44</v>
      </c>
      <c r="R6173" s="23">
        <f t="shared" si="480"/>
        <v>1</v>
      </c>
      <c r="S6173" s="23" t="str">
        <f t="shared" si="481"/>
        <v>ORD106172_20240506_CUST01828_MED015</v>
      </c>
      <c r="T6173" s="23">
        <f t="shared" si="482"/>
        <v>1</v>
      </c>
      <c r="U6173" s="6">
        <f t="shared" si="483"/>
        <v>47.65</v>
      </c>
      <c r="V6173" s="6">
        <f>tbl_Raw_Data[[#This Row],[Discount_Pct]]*tbl_Raw_Data[[#This Row],[Gross_Amount]]/100</f>
        <v>0</v>
      </c>
      <c r="W6173" s="6">
        <f>tbl_Raw_Data[[#This Row],[Gross_Amount]]-tbl_Raw_Data[[#This Row],[Discount_Amount]]</f>
        <v>47.65</v>
      </c>
      <c r="X6173" s="6">
        <f>tbl_Raw_Data[[#This Row],[Net_Amount_Before_Tax]]*tbl_Raw_Data[[#This Row],[Tax_Pct]]/100</f>
        <v>2.3824999999999998</v>
      </c>
      <c r="Y6173" s="6">
        <f>tbl_Raw_Data[[#This Row],[Net_Amount_Before_Tax]]+tbl_Raw_Data[[#This Row],[Tax_Amount]]</f>
        <v>50.032499999999999</v>
      </c>
      <c r="Z6173" s="6">
        <f t="shared" si="484"/>
        <v>1</v>
      </c>
    </row>
    <row r="6174" spans="1:26" x14ac:dyDescent="0.3">
      <c r="A6174" s="23" t="s">
        <v>8294</v>
      </c>
      <c r="B6174" s="34">
        <v>45862</v>
      </c>
      <c r="C6174" s="23" t="s">
        <v>8295</v>
      </c>
      <c r="D6174" s="23" t="s">
        <v>183</v>
      </c>
      <c r="E6174" s="23" t="s">
        <v>184</v>
      </c>
      <c r="F6174" s="23">
        <v>122001</v>
      </c>
      <c r="G6174" s="23" t="s">
        <v>30</v>
      </c>
      <c r="H6174" s="23" t="s">
        <v>31</v>
      </c>
      <c r="I6174" s="23" t="s">
        <v>32</v>
      </c>
      <c r="J6174" s="23" t="s">
        <v>23</v>
      </c>
      <c r="K6174" s="23" t="s">
        <v>24</v>
      </c>
      <c r="L6174" s="23">
        <v>2</v>
      </c>
      <c r="M6174" s="23">
        <v>149.43</v>
      </c>
      <c r="N6174" s="23">
        <v>5</v>
      </c>
      <c r="O6174" s="23">
        <v>12</v>
      </c>
      <c r="P6174" s="23" t="s">
        <v>89</v>
      </c>
      <c r="Q6174" s="23" t="s">
        <v>34</v>
      </c>
      <c r="R6174" s="23">
        <f t="shared" si="480"/>
        <v>1</v>
      </c>
      <c r="S6174" s="23" t="str">
        <f t="shared" si="481"/>
        <v>ORD106173_20250724_CUST00707_MED017</v>
      </c>
      <c r="T6174" s="23">
        <f t="shared" si="482"/>
        <v>1</v>
      </c>
      <c r="U6174" s="6">
        <f t="shared" si="483"/>
        <v>298.86</v>
      </c>
      <c r="V6174" s="6">
        <f>tbl_Raw_Data[[#This Row],[Discount_Pct]]*tbl_Raw_Data[[#This Row],[Gross_Amount]]/100</f>
        <v>14.943000000000001</v>
      </c>
      <c r="W6174" s="6">
        <f>tbl_Raw_Data[[#This Row],[Gross_Amount]]-tbl_Raw_Data[[#This Row],[Discount_Amount]]</f>
        <v>283.91700000000003</v>
      </c>
      <c r="X6174" s="6">
        <f>tbl_Raw_Data[[#This Row],[Net_Amount_Before_Tax]]*tbl_Raw_Data[[#This Row],[Tax_Pct]]/100</f>
        <v>34.070040000000006</v>
      </c>
      <c r="Y6174" s="6">
        <f>tbl_Raw_Data[[#This Row],[Net_Amount_Before_Tax]]+tbl_Raw_Data[[#This Row],[Tax_Amount]]</f>
        <v>317.98704000000004</v>
      </c>
      <c r="Z6174" s="6">
        <f t="shared" si="484"/>
        <v>1</v>
      </c>
    </row>
    <row r="6175" spans="1:26" x14ac:dyDescent="0.3">
      <c r="A6175" s="23" t="s">
        <v>8296</v>
      </c>
      <c r="B6175" s="34">
        <v>46001</v>
      </c>
      <c r="C6175" s="23" t="s">
        <v>6019</v>
      </c>
      <c r="D6175" s="23" t="s">
        <v>142</v>
      </c>
      <c r="E6175" s="23" t="s">
        <v>81</v>
      </c>
      <c r="F6175" s="23">
        <v>380058</v>
      </c>
      <c r="G6175" s="23" t="s">
        <v>185</v>
      </c>
      <c r="H6175" s="23" t="s">
        <v>186</v>
      </c>
      <c r="I6175" s="23" t="s">
        <v>76</v>
      </c>
      <c r="J6175" s="23" t="s">
        <v>187</v>
      </c>
      <c r="K6175" s="23" t="s">
        <v>57</v>
      </c>
      <c r="L6175" s="23">
        <v>1</v>
      </c>
      <c r="M6175" s="23">
        <v>97.52</v>
      </c>
      <c r="N6175" s="23">
        <v>20</v>
      </c>
      <c r="O6175" s="23">
        <v>12</v>
      </c>
      <c r="P6175" s="23" t="s">
        <v>25</v>
      </c>
      <c r="Q6175" s="23" t="s">
        <v>26</v>
      </c>
      <c r="R6175" s="23">
        <f t="shared" si="480"/>
        <v>1</v>
      </c>
      <c r="S6175" s="23" t="str">
        <f t="shared" si="481"/>
        <v>ORD106174_20251210_CUST02318_MED009</v>
      </c>
      <c r="T6175" s="23">
        <f t="shared" si="482"/>
        <v>1</v>
      </c>
      <c r="U6175" s="6">
        <f t="shared" si="483"/>
        <v>97.52</v>
      </c>
      <c r="V6175" s="6">
        <f>tbl_Raw_Data[[#This Row],[Discount_Pct]]*tbl_Raw_Data[[#This Row],[Gross_Amount]]/100</f>
        <v>19.503999999999998</v>
      </c>
      <c r="W6175" s="6">
        <f>tbl_Raw_Data[[#This Row],[Gross_Amount]]-tbl_Raw_Data[[#This Row],[Discount_Amount]]</f>
        <v>78.015999999999991</v>
      </c>
      <c r="X6175" s="6">
        <f>tbl_Raw_Data[[#This Row],[Net_Amount_Before_Tax]]*tbl_Raw_Data[[#This Row],[Tax_Pct]]/100</f>
        <v>9.3619199999999996</v>
      </c>
      <c r="Y6175" s="6">
        <f>tbl_Raw_Data[[#This Row],[Net_Amount_Before_Tax]]+tbl_Raw_Data[[#This Row],[Tax_Amount]]</f>
        <v>87.377919999999989</v>
      </c>
      <c r="Z6175" s="6">
        <f t="shared" si="484"/>
        <v>2</v>
      </c>
    </row>
    <row r="6176" spans="1:26" x14ac:dyDescent="0.3">
      <c r="A6176" s="23" t="s">
        <v>8297</v>
      </c>
      <c r="B6176" s="34">
        <v>45968</v>
      </c>
      <c r="C6176" s="23" t="s">
        <v>1105</v>
      </c>
      <c r="D6176" s="23" t="s">
        <v>19</v>
      </c>
      <c r="E6176" s="23" t="s">
        <v>19</v>
      </c>
      <c r="F6176" s="23">
        <v>110024</v>
      </c>
      <c r="G6176" s="23" t="s">
        <v>167</v>
      </c>
      <c r="H6176" s="23" t="s">
        <v>168</v>
      </c>
      <c r="I6176" s="23" t="s">
        <v>113</v>
      </c>
      <c r="J6176" s="23" t="s">
        <v>42</v>
      </c>
      <c r="K6176" s="23" t="s">
        <v>24</v>
      </c>
      <c r="L6176" s="23">
        <v>5</v>
      </c>
      <c r="M6176" s="23">
        <v>191.45</v>
      </c>
      <c r="N6176" s="23">
        <v>20</v>
      </c>
      <c r="O6176" s="23">
        <v>18</v>
      </c>
      <c r="P6176" s="23" t="s">
        <v>58</v>
      </c>
      <c r="Q6176" s="23" t="s">
        <v>44</v>
      </c>
      <c r="R6176" s="23">
        <f t="shared" si="480"/>
        <v>1</v>
      </c>
      <c r="S6176" s="23" t="str">
        <f t="shared" si="481"/>
        <v>ORD106175_20251107_CUST01057_MED026</v>
      </c>
      <c r="T6176" s="23">
        <f t="shared" si="482"/>
        <v>1</v>
      </c>
      <c r="U6176" s="6">
        <f t="shared" si="483"/>
        <v>957.25</v>
      </c>
      <c r="V6176" s="6">
        <f>tbl_Raw_Data[[#This Row],[Discount_Pct]]*tbl_Raw_Data[[#This Row],[Gross_Amount]]/100</f>
        <v>191.45</v>
      </c>
      <c r="W6176" s="6">
        <f>tbl_Raw_Data[[#This Row],[Gross_Amount]]-tbl_Raw_Data[[#This Row],[Discount_Amount]]</f>
        <v>765.8</v>
      </c>
      <c r="X6176" s="6">
        <f>tbl_Raw_Data[[#This Row],[Net_Amount_Before_Tax]]*tbl_Raw_Data[[#This Row],[Tax_Pct]]/100</f>
        <v>137.84399999999999</v>
      </c>
      <c r="Y6176" s="6">
        <f>tbl_Raw_Data[[#This Row],[Net_Amount_Before_Tax]]+tbl_Raw_Data[[#This Row],[Tax_Amount]]</f>
        <v>903.64400000000001</v>
      </c>
      <c r="Z6176" s="6">
        <f t="shared" si="484"/>
        <v>2</v>
      </c>
    </row>
    <row r="6177" spans="1:26" x14ac:dyDescent="0.3">
      <c r="A6177" s="23" t="s">
        <v>8298</v>
      </c>
      <c r="B6177" s="34">
        <v>45586</v>
      </c>
      <c r="C6177" s="23" t="s">
        <v>2153</v>
      </c>
      <c r="D6177" s="23" t="s">
        <v>159</v>
      </c>
      <c r="E6177" s="23" t="s">
        <v>47</v>
      </c>
      <c r="F6177" s="23">
        <v>400069</v>
      </c>
      <c r="G6177" s="23" t="s">
        <v>61</v>
      </c>
      <c r="H6177" s="23" t="s">
        <v>62</v>
      </c>
      <c r="I6177" s="23" t="s">
        <v>63</v>
      </c>
      <c r="J6177" s="23" t="s">
        <v>64</v>
      </c>
      <c r="K6177" s="23" t="s">
        <v>57</v>
      </c>
      <c r="L6177" s="23">
        <v>1</v>
      </c>
      <c r="M6177" s="23">
        <v>121.94</v>
      </c>
      <c r="N6177" s="23">
        <v>10</v>
      </c>
      <c r="O6177" s="23">
        <v>5</v>
      </c>
      <c r="P6177" s="23" t="s">
        <v>58</v>
      </c>
      <c r="Q6177" s="23" t="s">
        <v>34</v>
      </c>
      <c r="R6177" s="23">
        <f t="shared" si="480"/>
        <v>1</v>
      </c>
      <c r="S6177" s="23" t="str">
        <f t="shared" si="481"/>
        <v>ORD106176_20241021_CUST01713_MED004</v>
      </c>
      <c r="T6177" s="23">
        <f t="shared" si="482"/>
        <v>1</v>
      </c>
      <c r="U6177" s="6">
        <f t="shared" si="483"/>
        <v>121.94</v>
      </c>
      <c r="V6177" s="6">
        <f>tbl_Raw_Data[[#This Row],[Discount_Pct]]*tbl_Raw_Data[[#This Row],[Gross_Amount]]/100</f>
        <v>12.194000000000001</v>
      </c>
      <c r="W6177" s="6">
        <f>tbl_Raw_Data[[#This Row],[Gross_Amount]]-tbl_Raw_Data[[#This Row],[Discount_Amount]]</f>
        <v>109.746</v>
      </c>
      <c r="X6177" s="6">
        <f>tbl_Raw_Data[[#This Row],[Net_Amount_Before_Tax]]*tbl_Raw_Data[[#This Row],[Tax_Pct]]/100</f>
        <v>5.4873000000000003</v>
      </c>
      <c r="Y6177" s="6">
        <f>tbl_Raw_Data[[#This Row],[Net_Amount_Before_Tax]]+tbl_Raw_Data[[#This Row],[Tax_Amount]]</f>
        <v>115.2333</v>
      </c>
      <c r="Z6177" s="6">
        <f t="shared" si="484"/>
        <v>1</v>
      </c>
    </row>
    <row r="6178" spans="1:26" x14ac:dyDescent="0.3">
      <c r="A6178" s="23" t="s">
        <v>8299</v>
      </c>
      <c r="B6178" s="34">
        <v>45741</v>
      </c>
      <c r="C6178" s="23" t="s">
        <v>6928</v>
      </c>
      <c r="D6178" s="23" t="s">
        <v>183</v>
      </c>
      <c r="E6178" s="23" t="s">
        <v>184</v>
      </c>
      <c r="F6178" s="23">
        <v>122001</v>
      </c>
      <c r="G6178" s="23" t="s">
        <v>229</v>
      </c>
      <c r="H6178" s="23" t="s">
        <v>230</v>
      </c>
      <c r="I6178" s="23" t="s">
        <v>84</v>
      </c>
      <c r="J6178" s="23" t="s">
        <v>140</v>
      </c>
      <c r="K6178" s="23" t="s">
        <v>24</v>
      </c>
      <c r="L6178" s="23">
        <v>3</v>
      </c>
      <c r="M6178" s="23">
        <v>156.54</v>
      </c>
      <c r="N6178" s="23">
        <v>5</v>
      </c>
      <c r="O6178" s="23">
        <v>5</v>
      </c>
      <c r="P6178" s="23" t="s">
        <v>43</v>
      </c>
      <c r="Q6178" s="23" t="s">
        <v>34</v>
      </c>
      <c r="R6178" s="23">
        <f t="shared" si="480"/>
        <v>1</v>
      </c>
      <c r="S6178" s="23" t="str">
        <f t="shared" si="481"/>
        <v>ORD106177_20250325_CUST02295_MED022</v>
      </c>
      <c r="T6178" s="23">
        <f t="shared" si="482"/>
        <v>1</v>
      </c>
      <c r="U6178" s="6">
        <f t="shared" si="483"/>
        <v>469.62</v>
      </c>
      <c r="V6178" s="6">
        <f>tbl_Raw_Data[[#This Row],[Discount_Pct]]*tbl_Raw_Data[[#This Row],[Gross_Amount]]/100</f>
        <v>23.480999999999998</v>
      </c>
      <c r="W6178" s="6">
        <f>tbl_Raw_Data[[#This Row],[Gross_Amount]]-tbl_Raw_Data[[#This Row],[Discount_Amount]]</f>
        <v>446.13900000000001</v>
      </c>
      <c r="X6178" s="6">
        <f>tbl_Raw_Data[[#This Row],[Net_Amount_Before_Tax]]*tbl_Raw_Data[[#This Row],[Tax_Pct]]/100</f>
        <v>22.306950000000001</v>
      </c>
      <c r="Y6178" s="6">
        <f>tbl_Raw_Data[[#This Row],[Net_Amount_Before_Tax]]+tbl_Raw_Data[[#This Row],[Tax_Amount]]</f>
        <v>468.44595000000004</v>
      </c>
      <c r="Z6178" s="6">
        <f t="shared" si="484"/>
        <v>2</v>
      </c>
    </row>
    <row r="6179" spans="1:26" x14ac:dyDescent="0.3">
      <c r="A6179" s="23" t="s">
        <v>8300</v>
      </c>
      <c r="B6179" s="34">
        <v>45959</v>
      </c>
      <c r="C6179" s="23" t="s">
        <v>8301</v>
      </c>
      <c r="D6179" s="23" t="s">
        <v>123</v>
      </c>
      <c r="E6179" s="23" t="s">
        <v>101</v>
      </c>
      <c r="F6179" s="23">
        <v>226016</v>
      </c>
      <c r="G6179" s="23" t="s">
        <v>315</v>
      </c>
      <c r="H6179" s="23" t="s">
        <v>316</v>
      </c>
      <c r="I6179" s="23" t="s">
        <v>50</v>
      </c>
      <c r="J6179" s="23" t="s">
        <v>114</v>
      </c>
      <c r="K6179" s="23" t="s">
        <v>24</v>
      </c>
      <c r="L6179" s="23">
        <v>1</v>
      </c>
      <c r="M6179" s="23">
        <v>108.02</v>
      </c>
      <c r="N6179" s="23">
        <v>5</v>
      </c>
      <c r="O6179" s="23">
        <v>12</v>
      </c>
      <c r="P6179" s="23" t="s">
        <v>58</v>
      </c>
      <c r="Q6179" s="23" t="s">
        <v>34</v>
      </c>
      <c r="R6179" s="23">
        <f t="shared" si="480"/>
        <v>1</v>
      </c>
      <c r="S6179" s="23" t="str">
        <f t="shared" si="481"/>
        <v>ORD106178_20251029_CUST00936_MED012</v>
      </c>
      <c r="T6179" s="23">
        <f t="shared" si="482"/>
        <v>1</v>
      </c>
      <c r="U6179" s="6">
        <f t="shared" si="483"/>
        <v>108.02</v>
      </c>
      <c r="V6179" s="6">
        <f>tbl_Raw_Data[[#This Row],[Discount_Pct]]*tbl_Raw_Data[[#This Row],[Gross_Amount]]/100</f>
        <v>5.4009999999999998</v>
      </c>
      <c r="W6179" s="6">
        <f>tbl_Raw_Data[[#This Row],[Gross_Amount]]-tbl_Raw_Data[[#This Row],[Discount_Amount]]</f>
        <v>102.619</v>
      </c>
      <c r="X6179" s="6">
        <f>tbl_Raw_Data[[#This Row],[Net_Amount_Before_Tax]]*tbl_Raw_Data[[#This Row],[Tax_Pct]]/100</f>
        <v>12.314279999999998</v>
      </c>
      <c r="Y6179" s="6">
        <f>tbl_Raw_Data[[#This Row],[Net_Amount_Before_Tax]]+tbl_Raw_Data[[#This Row],[Tax_Amount]]</f>
        <v>114.93328</v>
      </c>
      <c r="Z6179" s="6">
        <f t="shared" si="484"/>
        <v>1</v>
      </c>
    </row>
    <row r="6180" spans="1:26" x14ac:dyDescent="0.3">
      <c r="A6180" s="23" t="s">
        <v>8302</v>
      </c>
      <c r="B6180" s="34">
        <v>45422</v>
      </c>
      <c r="C6180" s="23" t="s">
        <v>6475</v>
      </c>
      <c r="D6180" s="23" t="s">
        <v>80</v>
      </c>
      <c r="E6180" s="23" t="s">
        <v>81</v>
      </c>
      <c r="F6180" s="23">
        <v>395017</v>
      </c>
      <c r="G6180" s="23" t="s">
        <v>256</v>
      </c>
      <c r="H6180" s="23" t="s">
        <v>257</v>
      </c>
      <c r="I6180" s="23" t="s">
        <v>22</v>
      </c>
      <c r="J6180" s="23" t="s">
        <v>258</v>
      </c>
      <c r="K6180" s="23" t="s">
        <v>57</v>
      </c>
      <c r="L6180" s="23">
        <v>5</v>
      </c>
      <c r="M6180" s="23">
        <v>60.8</v>
      </c>
      <c r="N6180" s="23">
        <v>5</v>
      </c>
      <c r="O6180" s="23">
        <v>5</v>
      </c>
      <c r="P6180" s="23" t="s">
        <v>89</v>
      </c>
      <c r="Q6180" s="23" t="s">
        <v>26</v>
      </c>
      <c r="R6180" s="23">
        <f t="shared" si="480"/>
        <v>1</v>
      </c>
      <c r="S6180" s="23" t="str">
        <f t="shared" si="481"/>
        <v>ORD106179_20240510_CUST00602_MED025</v>
      </c>
      <c r="T6180" s="23">
        <f t="shared" si="482"/>
        <v>1</v>
      </c>
      <c r="U6180" s="6">
        <f t="shared" si="483"/>
        <v>304</v>
      </c>
      <c r="V6180" s="6">
        <f>tbl_Raw_Data[[#This Row],[Discount_Pct]]*tbl_Raw_Data[[#This Row],[Gross_Amount]]/100</f>
        <v>15.2</v>
      </c>
      <c r="W6180" s="6">
        <f>tbl_Raw_Data[[#This Row],[Gross_Amount]]-tbl_Raw_Data[[#This Row],[Discount_Amount]]</f>
        <v>288.8</v>
      </c>
      <c r="X6180" s="6">
        <f>tbl_Raw_Data[[#This Row],[Net_Amount_Before_Tax]]*tbl_Raw_Data[[#This Row],[Tax_Pct]]/100</f>
        <v>14.44</v>
      </c>
      <c r="Y6180" s="6">
        <f>tbl_Raw_Data[[#This Row],[Net_Amount_Before_Tax]]+tbl_Raw_Data[[#This Row],[Tax_Amount]]</f>
        <v>303.24</v>
      </c>
      <c r="Z6180" s="6">
        <f t="shared" si="484"/>
        <v>0</v>
      </c>
    </row>
    <row r="6181" spans="1:26" x14ac:dyDescent="0.3">
      <c r="A6181" s="23" t="s">
        <v>8302</v>
      </c>
      <c r="B6181" s="34">
        <v>45783</v>
      </c>
      <c r="C6181" s="23" t="s">
        <v>608</v>
      </c>
      <c r="D6181" s="23" t="s">
        <v>159</v>
      </c>
      <c r="E6181" s="23" t="s">
        <v>47</v>
      </c>
      <c r="F6181" s="23">
        <v>400076</v>
      </c>
      <c r="G6181" s="23" t="s">
        <v>102</v>
      </c>
      <c r="H6181" s="23" t="s">
        <v>103</v>
      </c>
      <c r="I6181" s="23" t="s">
        <v>104</v>
      </c>
      <c r="J6181" s="23" t="s">
        <v>64</v>
      </c>
      <c r="K6181" s="23" t="s">
        <v>57</v>
      </c>
      <c r="L6181" s="23">
        <v>3</v>
      </c>
      <c r="M6181" s="23">
        <v>91.98</v>
      </c>
      <c r="N6181" s="23">
        <v>15</v>
      </c>
      <c r="O6181" s="23">
        <v>12</v>
      </c>
      <c r="P6181" s="23" t="s">
        <v>33</v>
      </c>
      <c r="Q6181" s="23" t="s">
        <v>34</v>
      </c>
      <c r="R6181" s="23">
        <f t="shared" si="480"/>
        <v>1</v>
      </c>
      <c r="S6181" s="23" t="str">
        <f t="shared" si="481"/>
        <v>ORD106179_20250506_CUST03215_MED029</v>
      </c>
      <c r="T6181" s="23">
        <f t="shared" si="482"/>
        <v>1</v>
      </c>
      <c r="U6181" s="6">
        <f t="shared" si="483"/>
        <v>275.94</v>
      </c>
      <c r="V6181" s="6">
        <f>tbl_Raw_Data[[#This Row],[Discount_Pct]]*tbl_Raw_Data[[#This Row],[Gross_Amount]]/100</f>
        <v>41.391000000000005</v>
      </c>
      <c r="W6181" s="6">
        <f>tbl_Raw_Data[[#This Row],[Gross_Amount]]-tbl_Raw_Data[[#This Row],[Discount_Amount]]</f>
        <v>234.54899999999998</v>
      </c>
      <c r="X6181" s="6">
        <f>tbl_Raw_Data[[#This Row],[Net_Amount_Before_Tax]]*tbl_Raw_Data[[#This Row],[Tax_Pct]]/100</f>
        <v>28.145879999999998</v>
      </c>
      <c r="Y6181" s="6">
        <f>tbl_Raw_Data[[#This Row],[Net_Amount_Before_Tax]]+tbl_Raw_Data[[#This Row],[Tax_Amount]]</f>
        <v>262.69487999999996</v>
      </c>
      <c r="Z6181" s="6">
        <f t="shared" si="484"/>
        <v>5</v>
      </c>
    </row>
    <row r="6182" spans="1:26" x14ac:dyDescent="0.3">
      <c r="A6182" s="23" t="s">
        <v>8303</v>
      </c>
      <c r="B6182" s="34">
        <v>45866</v>
      </c>
      <c r="C6182" s="23" t="s">
        <v>2736</v>
      </c>
      <c r="D6182" s="23" t="s">
        <v>130</v>
      </c>
      <c r="E6182" s="23" t="s">
        <v>131</v>
      </c>
      <c r="F6182" s="23">
        <v>700091</v>
      </c>
      <c r="G6182" s="23" t="s">
        <v>256</v>
      </c>
      <c r="H6182" s="23" t="s">
        <v>257</v>
      </c>
      <c r="I6182" s="23" t="s">
        <v>22</v>
      </c>
      <c r="J6182" s="23" t="s">
        <v>258</v>
      </c>
      <c r="K6182" s="23" t="s">
        <v>57</v>
      </c>
      <c r="L6182" s="23">
        <v>1</v>
      </c>
      <c r="M6182" s="23">
        <v>58.13</v>
      </c>
      <c r="N6182" s="23">
        <v>5</v>
      </c>
      <c r="O6182" s="23">
        <v>5</v>
      </c>
      <c r="P6182" s="23" t="s">
        <v>65</v>
      </c>
      <c r="Q6182" s="23" t="s">
        <v>34</v>
      </c>
      <c r="R6182" s="23">
        <f t="shared" si="480"/>
        <v>1</v>
      </c>
      <c r="S6182" s="23" t="str">
        <f t="shared" si="481"/>
        <v>ORD106181_20250728_CUST00253_MED025</v>
      </c>
      <c r="T6182" s="23">
        <f t="shared" si="482"/>
        <v>1</v>
      </c>
      <c r="U6182" s="6">
        <f t="shared" si="483"/>
        <v>58.13</v>
      </c>
      <c r="V6182" s="6">
        <f>tbl_Raw_Data[[#This Row],[Discount_Pct]]*tbl_Raw_Data[[#This Row],[Gross_Amount]]/100</f>
        <v>2.9065000000000003</v>
      </c>
      <c r="W6182" s="6">
        <f>tbl_Raw_Data[[#This Row],[Gross_Amount]]-tbl_Raw_Data[[#This Row],[Discount_Amount]]</f>
        <v>55.223500000000001</v>
      </c>
      <c r="X6182" s="6">
        <f>tbl_Raw_Data[[#This Row],[Net_Amount_Before_Tax]]*tbl_Raw_Data[[#This Row],[Tax_Pct]]/100</f>
        <v>2.7611750000000002</v>
      </c>
      <c r="Y6182" s="6">
        <f>tbl_Raw_Data[[#This Row],[Net_Amount_Before_Tax]]+tbl_Raw_Data[[#This Row],[Tax_Amount]]</f>
        <v>57.984675000000003</v>
      </c>
      <c r="Z6182" s="6">
        <f t="shared" si="484"/>
        <v>3</v>
      </c>
    </row>
    <row r="6183" spans="1:26" x14ac:dyDescent="0.3">
      <c r="A6183" s="23" t="s">
        <v>8304</v>
      </c>
      <c r="B6183" s="34">
        <v>45382</v>
      </c>
      <c r="C6183" s="23" t="s">
        <v>8305</v>
      </c>
      <c r="D6183" s="23" t="s">
        <v>28</v>
      </c>
      <c r="E6183" s="23" t="s">
        <v>29</v>
      </c>
      <c r="F6183" s="23">
        <v>500001</v>
      </c>
      <c r="G6183" s="23" t="s">
        <v>154</v>
      </c>
      <c r="H6183" s="23" t="s">
        <v>155</v>
      </c>
      <c r="I6183" s="23" t="s">
        <v>134</v>
      </c>
      <c r="J6183" s="23" t="s">
        <v>156</v>
      </c>
      <c r="K6183" s="23" t="s">
        <v>57</v>
      </c>
      <c r="L6183" s="23">
        <v>2</v>
      </c>
      <c r="M6183" s="23">
        <v>42.95</v>
      </c>
      <c r="N6183" s="23">
        <v>10</v>
      </c>
      <c r="O6183" s="23">
        <v>18</v>
      </c>
      <c r="P6183" s="23" t="s">
        <v>58</v>
      </c>
      <c r="Q6183" s="23" t="s">
        <v>34</v>
      </c>
      <c r="R6183" s="23">
        <f t="shared" si="480"/>
        <v>1</v>
      </c>
      <c r="S6183" s="23" t="str">
        <f t="shared" si="481"/>
        <v>ORD106182_20240331_CUST02214_MED006</v>
      </c>
      <c r="T6183" s="23">
        <f t="shared" si="482"/>
        <v>1</v>
      </c>
      <c r="U6183" s="6">
        <f t="shared" si="483"/>
        <v>85.9</v>
      </c>
      <c r="V6183" s="6">
        <f>tbl_Raw_Data[[#This Row],[Discount_Pct]]*tbl_Raw_Data[[#This Row],[Gross_Amount]]/100</f>
        <v>8.59</v>
      </c>
      <c r="W6183" s="6">
        <f>tbl_Raw_Data[[#This Row],[Gross_Amount]]-tbl_Raw_Data[[#This Row],[Discount_Amount]]</f>
        <v>77.31</v>
      </c>
      <c r="X6183" s="6">
        <f>tbl_Raw_Data[[#This Row],[Net_Amount_Before_Tax]]*tbl_Raw_Data[[#This Row],[Tax_Pct]]/100</f>
        <v>13.915799999999999</v>
      </c>
      <c r="Y6183" s="6">
        <f>tbl_Raw_Data[[#This Row],[Net_Amount_Before_Tax]]+tbl_Raw_Data[[#This Row],[Tax_Amount]]</f>
        <v>91.225800000000007</v>
      </c>
      <c r="Z6183" s="6">
        <f t="shared" si="484"/>
        <v>1</v>
      </c>
    </row>
    <row r="6184" spans="1:26" x14ac:dyDescent="0.3">
      <c r="A6184" s="23" t="s">
        <v>8306</v>
      </c>
      <c r="B6184" s="34">
        <v>45333</v>
      </c>
      <c r="C6184" s="23" t="s">
        <v>1510</v>
      </c>
      <c r="D6184" s="23" t="s">
        <v>123</v>
      </c>
      <c r="E6184" s="23" t="s">
        <v>101</v>
      </c>
      <c r="F6184" s="23">
        <v>226016</v>
      </c>
      <c r="G6184" s="23" t="s">
        <v>39</v>
      </c>
      <c r="H6184" s="23" t="s">
        <v>40</v>
      </c>
      <c r="I6184" s="23" t="s">
        <v>41</v>
      </c>
      <c r="J6184" s="23" t="s">
        <v>42</v>
      </c>
      <c r="K6184" s="23" t="s">
        <v>24</v>
      </c>
      <c r="L6184" s="23">
        <v>1</v>
      </c>
      <c r="M6184" s="23">
        <v>33.79</v>
      </c>
      <c r="N6184" s="23">
        <v>20</v>
      </c>
      <c r="O6184" s="23">
        <v>5</v>
      </c>
      <c r="P6184" s="23" t="s">
        <v>43</v>
      </c>
      <c r="Q6184" s="23" t="s">
        <v>34</v>
      </c>
      <c r="R6184" s="23">
        <f t="shared" si="480"/>
        <v>1</v>
      </c>
      <c r="S6184" s="23" t="str">
        <f t="shared" si="481"/>
        <v>ORD106183_20240211_CUST01861_MED001</v>
      </c>
      <c r="T6184" s="23">
        <f t="shared" si="482"/>
        <v>1</v>
      </c>
      <c r="U6184" s="6">
        <f t="shared" si="483"/>
        <v>33.79</v>
      </c>
      <c r="V6184" s="6">
        <f>tbl_Raw_Data[[#This Row],[Discount_Pct]]*tbl_Raw_Data[[#This Row],[Gross_Amount]]/100</f>
        <v>6.7579999999999991</v>
      </c>
      <c r="W6184" s="6">
        <f>tbl_Raw_Data[[#This Row],[Gross_Amount]]-tbl_Raw_Data[[#This Row],[Discount_Amount]]</f>
        <v>27.032</v>
      </c>
      <c r="X6184" s="6">
        <f>tbl_Raw_Data[[#This Row],[Net_Amount_Before_Tax]]*tbl_Raw_Data[[#This Row],[Tax_Pct]]/100</f>
        <v>1.3515999999999999</v>
      </c>
      <c r="Y6184" s="6">
        <f>tbl_Raw_Data[[#This Row],[Net_Amount_Before_Tax]]+tbl_Raw_Data[[#This Row],[Tax_Amount]]</f>
        <v>28.383600000000001</v>
      </c>
      <c r="Z6184" s="6">
        <f t="shared" si="484"/>
        <v>2</v>
      </c>
    </row>
    <row r="6185" spans="1:26" x14ac:dyDescent="0.3">
      <c r="A6185" s="23" t="s">
        <v>8307</v>
      </c>
      <c r="B6185" s="34">
        <v>45441</v>
      </c>
      <c r="C6185" s="23" t="s">
        <v>7053</v>
      </c>
      <c r="D6185" s="23" t="s">
        <v>130</v>
      </c>
      <c r="E6185" s="23" t="s">
        <v>131</v>
      </c>
      <c r="F6185" s="23">
        <v>700001</v>
      </c>
      <c r="G6185" s="23" t="s">
        <v>61</v>
      </c>
      <c r="H6185" s="23" t="s">
        <v>62</v>
      </c>
      <c r="I6185" s="23" t="s">
        <v>63</v>
      </c>
      <c r="J6185" s="23" t="s">
        <v>64</v>
      </c>
      <c r="K6185" s="23" t="s">
        <v>57</v>
      </c>
      <c r="L6185" s="23">
        <v>1</v>
      </c>
      <c r="M6185" s="23">
        <v>116.69</v>
      </c>
      <c r="N6185" s="23">
        <v>0</v>
      </c>
      <c r="O6185" s="23">
        <v>5</v>
      </c>
      <c r="P6185" s="23" t="s">
        <v>25</v>
      </c>
      <c r="Q6185" s="23" t="s">
        <v>34</v>
      </c>
      <c r="R6185" s="23">
        <f t="shared" si="480"/>
        <v>1</v>
      </c>
      <c r="S6185" s="23" t="str">
        <f t="shared" si="481"/>
        <v>ORD106184_20240529_CUST01192_MED004</v>
      </c>
      <c r="T6185" s="23">
        <f t="shared" si="482"/>
        <v>1</v>
      </c>
      <c r="U6185" s="6">
        <f t="shared" si="483"/>
        <v>116.69</v>
      </c>
      <c r="V6185" s="6">
        <f>tbl_Raw_Data[[#This Row],[Discount_Pct]]*tbl_Raw_Data[[#This Row],[Gross_Amount]]/100</f>
        <v>0</v>
      </c>
      <c r="W6185" s="6">
        <f>tbl_Raw_Data[[#This Row],[Gross_Amount]]-tbl_Raw_Data[[#This Row],[Discount_Amount]]</f>
        <v>116.69</v>
      </c>
      <c r="X6185" s="6">
        <f>tbl_Raw_Data[[#This Row],[Net_Amount_Before_Tax]]*tbl_Raw_Data[[#This Row],[Tax_Pct]]/100</f>
        <v>5.8345000000000002</v>
      </c>
      <c r="Y6185" s="6">
        <f>tbl_Raw_Data[[#This Row],[Net_Amount_Before_Tax]]+tbl_Raw_Data[[#This Row],[Tax_Amount]]</f>
        <v>122.5245</v>
      </c>
      <c r="Z6185" s="6">
        <f t="shared" si="484"/>
        <v>2</v>
      </c>
    </row>
    <row r="6186" spans="1:26" x14ac:dyDescent="0.3">
      <c r="A6186" s="23" t="s">
        <v>8308</v>
      </c>
      <c r="B6186" s="34">
        <v>45372</v>
      </c>
      <c r="C6186" s="23" t="s">
        <v>2846</v>
      </c>
      <c r="D6186" s="23" t="s">
        <v>80</v>
      </c>
      <c r="E6186" s="23" t="s">
        <v>81</v>
      </c>
      <c r="F6186" s="23">
        <v>395017</v>
      </c>
      <c r="G6186" s="23" t="s">
        <v>124</v>
      </c>
      <c r="H6186" s="23" t="s">
        <v>125</v>
      </c>
      <c r="I6186" s="23" t="s">
        <v>104</v>
      </c>
      <c r="J6186" s="23" t="s">
        <v>114</v>
      </c>
      <c r="K6186" s="23" t="s">
        <v>24</v>
      </c>
      <c r="L6186" s="23">
        <v>3</v>
      </c>
      <c r="M6186" s="23">
        <v>104.43</v>
      </c>
      <c r="N6186" s="23">
        <v>5</v>
      </c>
      <c r="O6186" s="23">
        <v>12</v>
      </c>
      <c r="P6186" s="23" t="s">
        <v>43</v>
      </c>
      <c r="Q6186" s="23" t="s">
        <v>26</v>
      </c>
      <c r="R6186" s="23">
        <f t="shared" si="480"/>
        <v>1</v>
      </c>
      <c r="S6186" s="23" t="str">
        <f t="shared" si="481"/>
        <v>ORD106185_20240321_CUST01203_MED018</v>
      </c>
      <c r="T6186" s="23">
        <f t="shared" si="482"/>
        <v>1</v>
      </c>
      <c r="U6186" s="6">
        <f t="shared" si="483"/>
        <v>313.29000000000002</v>
      </c>
      <c r="V6186" s="6">
        <f>tbl_Raw_Data[[#This Row],[Discount_Pct]]*tbl_Raw_Data[[#This Row],[Gross_Amount]]/100</f>
        <v>15.6645</v>
      </c>
      <c r="W6186" s="6">
        <f>tbl_Raw_Data[[#This Row],[Gross_Amount]]-tbl_Raw_Data[[#This Row],[Discount_Amount]]</f>
        <v>297.62550000000005</v>
      </c>
      <c r="X6186" s="6">
        <f>tbl_Raw_Data[[#This Row],[Net_Amount_Before_Tax]]*tbl_Raw_Data[[#This Row],[Tax_Pct]]/100</f>
        <v>35.715060000000001</v>
      </c>
      <c r="Y6186" s="6">
        <f>tbl_Raw_Data[[#This Row],[Net_Amount_Before_Tax]]+tbl_Raw_Data[[#This Row],[Tax_Amount]]</f>
        <v>333.34056000000004</v>
      </c>
      <c r="Z6186" s="6">
        <f t="shared" si="484"/>
        <v>3</v>
      </c>
    </row>
    <row r="6187" spans="1:26" x14ac:dyDescent="0.3">
      <c r="A6187" s="23" t="s">
        <v>8309</v>
      </c>
      <c r="B6187" s="34">
        <v>46004</v>
      </c>
      <c r="C6187" s="23" t="s">
        <v>687</v>
      </c>
      <c r="D6187" s="23" t="s">
        <v>46</v>
      </c>
      <c r="E6187" s="23" t="s">
        <v>47</v>
      </c>
      <c r="F6187" s="23">
        <v>411057</v>
      </c>
      <c r="G6187" s="23" t="s">
        <v>94</v>
      </c>
      <c r="H6187" s="23" t="s">
        <v>95</v>
      </c>
      <c r="I6187" s="23" t="s">
        <v>84</v>
      </c>
      <c r="J6187" s="23" t="s">
        <v>42</v>
      </c>
      <c r="K6187" s="23" t="s">
        <v>24</v>
      </c>
      <c r="L6187" s="23">
        <v>1</v>
      </c>
      <c r="M6187" s="23">
        <v>77.47</v>
      </c>
      <c r="N6187" s="23">
        <v>0</v>
      </c>
      <c r="O6187" s="23">
        <v>18</v>
      </c>
      <c r="P6187" s="23" t="s">
        <v>33</v>
      </c>
      <c r="Q6187" s="23" t="s">
        <v>44</v>
      </c>
      <c r="R6187" s="23">
        <f t="shared" si="480"/>
        <v>1</v>
      </c>
      <c r="S6187" s="23" t="str">
        <f t="shared" si="481"/>
        <v>ORD106186_20251213_CUST00898_MED021</v>
      </c>
      <c r="T6187" s="23">
        <f t="shared" si="482"/>
        <v>1</v>
      </c>
      <c r="U6187" s="6">
        <f t="shared" si="483"/>
        <v>77.47</v>
      </c>
      <c r="V6187" s="6">
        <f>tbl_Raw_Data[[#This Row],[Discount_Pct]]*tbl_Raw_Data[[#This Row],[Gross_Amount]]/100</f>
        <v>0</v>
      </c>
      <c r="W6187" s="6">
        <f>tbl_Raw_Data[[#This Row],[Gross_Amount]]-tbl_Raw_Data[[#This Row],[Discount_Amount]]</f>
        <v>77.47</v>
      </c>
      <c r="X6187" s="6">
        <f>tbl_Raw_Data[[#This Row],[Net_Amount_Before_Tax]]*tbl_Raw_Data[[#This Row],[Tax_Pct]]/100</f>
        <v>13.944600000000001</v>
      </c>
      <c r="Y6187" s="6">
        <f>tbl_Raw_Data[[#This Row],[Net_Amount_Before_Tax]]+tbl_Raw_Data[[#This Row],[Tax_Amount]]</f>
        <v>91.414600000000007</v>
      </c>
      <c r="Z6187" s="6">
        <f t="shared" si="484"/>
        <v>3</v>
      </c>
    </row>
    <row r="6188" spans="1:26" x14ac:dyDescent="0.3">
      <c r="A6188" s="23" t="s">
        <v>8310</v>
      </c>
      <c r="B6188" s="34">
        <v>45711</v>
      </c>
      <c r="C6188" s="23" t="s">
        <v>4202</v>
      </c>
      <c r="D6188" s="23" t="s">
        <v>87</v>
      </c>
      <c r="E6188" s="23" t="s">
        <v>88</v>
      </c>
      <c r="F6188" s="23">
        <v>600001</v>
      </c>
      <c r="G6188" s="23" t="s">
        <v>196</v>
      </c>
      <c r="H6188" s="23" t="s">
        <v>197</v>
      </c>
      <c r="I6188" s="23" t="s">
        <v>32</v>
      </c>
      <c r="J6188" s="23" t="s">
        <v>42</v>
      </c>
      <c r="K6188" s="23" t="s">
        <v>24</v>
      </c>
      <c r="L6188" s="23">
        <v>3</v>
      </c>
      <c r="M6188" s="23">
        <v>25.45</v>
      </c>
      <c r="N6188" s="23">
        <v>10</v>
      </c>
      <c r="O6188" s="23">
        <v>12</v>
      </c>
      <c r="P6188" s="23" t="s">
        <v>89</v>
      </c>
      <c r="Q6188" s="23" t="s">
        <v>34</v>
      </c>
      <c r="R6188" s="23">
        <f t="shared" si="480"/>
        <v>1</v>
      </c>
      <c r="S6188" s="23" t="str">
        <f t="shared" si="481"/>
        <v>ORD106187_20250223_CUST02502_MED011</v>
      </c>
      <c r="T6188" s="23">
        <f t="shared" si="482"/>
        <v>1</v>
      </c>
      <c r="U6188" s="6">
        <f t="shared" si="483"/>
        <v>76.349999999999994</v>
      </c>
      <c r="V6188" s="6">
        <f>tbl_Raw_Data[[#This Row],[Discount_Pct]]*tbl_Raw_Data[[#This Row],[Gross_Amount]]/100</f>
        <v>7.6349999999999998</v>
      </c>
      <c r="W6188" s="6">
        <f>tbl_Raw_Data[[#This Row],[Gross_Amount]]-tbl_Raw_Data[[#This Row],[Discount_Amount]]</f>
        <v>68.714999999999989</v>
      </c>
      <c r="X6188" s="6">
        <f>tbl_Raw_Data[[#This Row],[Net_Amount_Before_Tax]]*tbl_Raw_Data[[#This Row],[Tax_Pct]]/100</f>
        <v>8.2457999999999991</v>
      </c>
      <c r="Y6188" s="6">
        <f>tbl_Raw_Data[[#This Row],[Net_Amount_Before_Tax]]+tbl_Raw_Data[[#This Row],[Tax_Amount]]</f>
        <v>76.960799999999992</v>
      </c>
      <c r="Z6188" s="6">
        <f t="shared" si="484"/>
        <v>3</v>
      </c>
    </row>
    <row r="6189" spans="1:26" x14ac:dyDescent="0.3">
      <c r="A6189" s="23" t="s">
        <v>8311</v>
      </c>
      <c r="B6189" s="34">
        <v>45926</v>
      </c>
      <c r="C6189" s="23" t="s">
        <v>2372</v>
      </c>
      <c r="D6189" s="23" t="s">
        <v>142</v>
      </c>
      <c r="E6189" s="23" t="s">
        <v>81</v>
      </c>
      <c r="F6189" s="23">
        <v>380015</v>
      </c>
      <c r="G6189" s="23" t="s">
        <v>233</v>
      </c>
      <c r="H6189" s="23" t="s">
        <v>234</v>
      </c>
      <c r="I6189" s="23" t="s">
        <v>104</v>
      </c>
      <c r="J6189" s="23" t="s">
        <v>42</v>
      </c>
      <c r="K6189" s="23" t="s">
        <v>24</v>
      </c>
      <c r="L6189" s="23">
        <v>2</v>
      </c>
      <c r="M6189" s="23">
        <v>149.37</v>
      </c>
      <c r="N6189" s="23">
        <v>5</v>
      </c>
      <c r="O6189" s="23">
        <v>5</v>
      </c>
      <c r="P6189" s="23" t="s">
        <v>89</v>
      </c>
      <c r="Q6189" s="23" t="s">
        <v>34</v>
      </c>
      <c r="R6189" s="23">
        <f t="shared" si="480"/>
        <v>1</v>
      </c>
      <c r="S6189" s="23" t="str">
        <f t="shared" si="481"/>
        <v>ORD106188_20250926_CUST01536_MED019</v>
      </c>
      <c r="T6189" s="23">
        <f t="shared" si="482"/>
        <v>1</v>
      </c>
      <c r="U6189" s="6">
        <f t="shared" si="483"/>
        <v>298.74</v>
      </c>
      <c r="V6189" s="6">
        <f>tbl_Raw_Data[[#This Row],[Discount_Pct]]*tbl_Raw_Data[[#This Row],[Gross_Amount]]/100</f>
        <v>14.937000000000001</v>
      </c>
      <c r="W6189" s="6">
        <f>tbl_Raw_Data[[#This Row],[Gross_Amount]]-tbl_Raw_Data[[#This Row],[Discount_Amount]]</f>
        <v>283.803</v>
      </c>
      <c r="X6189" s="6">
        <f>tbl_Raw_Data[[#This Row],[Net_Amount_Before_Tax]]*tbl_Raw_Data[[#This Row],[Tax_Pct]]/100</f>
        <v>14.190149999999999</v>
      </c>
      <c r="Y6189" s="6">
        <f>tbl_Raw_Data[[#This Row],[Net_Amount_Before_Tax]]+tbl_Raw_Data[[#This Row],[Tax_Amount]]</f>
        <v>297.99315000000001</v>
      </c>
      <c r="Z6189" s="6">
        <f t="shared" si="484"/>
        <v>3</v>
      </c>
    </row>
    <row r="6190" spans="1:26" x14ac:dyDescent="0.3">
      <c r="A6190" s="23" t="s">
        <v>8312</v>
      </c>
      <c r="B6190" s="34">
        <v>45955</v>
      </c>
      <c r="C6190" s="23" t="s">
        <v>6045</v>
      </c>
      <c r="D6190" s="23" t="s">
        <v>123</v>
      </c>
      <c r="E6190" s="23" t="s">
        <v>101</v>
      </c>
      <c r="F6190" s="23">
        <v>226016</v>
      </c>
      <c r="G6190" s="23" t="s">
        <v>185</v>
      </c>
      <c r="H6190" s="23" t="s">
        <v>186</v>
      </c>
      <c r="I6190" s="23" t="s">
        <v>76</v>
      </c>
      <c r="J6190" s="23" t="s">
        <v>187</v>
      </c>
      <c r="K6190" s="23" t="s">
        <v>57</v>
      </c>
      <c r="L6190" s="23">
        <v>2</v>
      </c>
      <c r="M6190" s="23">
        <v>77.56</v>
      </c>
      <c r="N6190" s="23">
        <v>10</v>
      </c>
      <c r="O6190" s="23">
        <v>12</v>
      </c>
      <c r="P6190" s="23" t="s">
        <v>65</v>
      </c>
      <c r="Q6190" s="23" t="s">
        <v>90</v>
      </c>
      <c r="R6190" s="23">
        <f t="shared" si="480"/>
        <v>1</v>
      </c>
      <c r="S6190" s="23" t="str">
        <f t="shared" si="481"/>
        <v>ORD106189_20251025_CUST03172_MED009</v>
      </c>
      <c r="T6190" s="23">
        <f t="shared" si="482"/>
        <v>1</v>
      </c>
      <c r="U6190" s="6">
        <f t="shared" si="483"/>
        <v>155.12</v>
      </c>
      <c r="V6190" s="6">
        <f>tbl_Raw_Data[[#This Row],[Discount_Pct]]*tbl_Raw_Data[[#This Row],[Gross_Amount]]/100</f>
        <v>15.512</v>
      </c>
      <c r="W6190" s="6">
        <f>tbl_Raw_Data[[#This Row],[Gross_Amount]]-tbl_Raw_Data[[#This Row],[Discount_Amount]]</f>
        <v>139.608</v>
      </c>
      <c r="X6190" s="6">
        <f>tbl_Raw_Data[[#This Row],[Net_Amount_Before_Tax]]*tbl_Raw_Data[[#This Row],[Tax_Pct]]/100</f>
        <v>16.752960000000002</v>
      </c>
      <c r="Y6190" s="6">
        <f>tbl_Raw_Data[[#This Row],[Net_Amount_Before_Tax]]+tbl_Raw_Data[[#This Row],[Tax_Amount]]</f>
        <v>156.36096000000001</v>
      </c>
      <c r="Z6190" s="6">
        <f t="shared" si="484"/>
        <v>1</v>
      </c>
    </row>
    <row r="6191" spans="1:26" x14ac:dyDescent="0.3">
      <c r="A6191" s="23" t="s">
        <v>8313</v>
      </c>
      <c r="B6191" s="34">
        <v>45806</v>
      </c>
      <c r="C6191" s="23" t="s">
        <v>4327</v>
      </c>
      <c r="D6191" s="23" t="s">
        <v>87</v>
      </c>
      <c r="E6191" s="23" t="s">
        <v>88</v>
      </c>
      <c r="F6191" s="23">
        <v>600001</v>
      </c>
      <c r="G6191" s="23" t="s">
        <v>53</v>
      </c>
      <c r="H6191" s="23" t="s">
        <v>54</v>
      </c>
      <c r="I6191" s="23" t="s">
        <v>55</v>
      </c>
      <c r="J6191" s="23" t="s">
        <v>56</v>
      </c>
      <c r="K6191" s="23" t="s">
        <v>57</v>
      </c>
      <c r="L6191" s="23">
        <v>2</v>
      </c>
      <c r="M6191" s="23">
        <v>49.32</v>
      </c>
      <c r="N6191" s="23">
        <v>10</v>
      </c>
      <c r="O6191" s="23">
        <v>5</v>
      </c>
      <c r="P6191" s="23" t="s">
        <v>33</v>
      </c>
      <c r="Q6191" s="23" t="s">
        <v>90</v>
      </c>
      <c r="R6191" s="23">
        <f t="shared" si="480"/>
        <v>1</v>
      </c>
      <c r="S6191" s="23" t="str">
        <f t="shared" si="481"/>
        <v>ORD106190_20250529_CUST01075_MED020</v>
      </c>
      <c r="T6191" s="23">
        <f t="shared" si="482"/>
        <v>1</v>
      </c>
      <c r="U6191" s="6">
        <f t="shared" si="483"/>
        <v>98.64</v>
      </c>
      <c r="V6191" s="6">
        <f>tbl_Raw_Data[[#This Row],[Discount_Pct]]*tbl_Raw_Data[[#This Row],[Gross_Amount]]/100</f>
        <v>9.863999999999999</v>
      </c>
      <c r="W6191" s="6">
        <f>tbl_Raw_Data[[#This Row],[Gross_Amount]]-tbl_Raw_Data[[#This Row],[Discount_Amount]]</f>
        <v>88.775999999999996</v>
      </c>
      <c r="X6191" s="6">
        <f>tbl_Raw_Data[[#This Row],[Net_Amount_Before_Tax]]*tbl_Raw_Data[[#This Row],[Tax_Pct]]/100</f>
        <v>4.4387999999999996</v>
      </c>
      <c r="Y6191" s="6">
        <f>tbl_Raw_Data[[#This Row],[Net_Amount_Before_Tax]]+tbl_Raw_Data[[#This Row],[Tax_Amount]]</f>
        <v>93.214799999999997</v>
      </c>
      <c r="Z6191" s="6">
        <f t="shared" si="484"/>
        <v>1</v>
      </c>
    </row>
    <row r="6192" spans="1:26" x14ac:dyDescent="0.3">
      <c r="A6192" s="23" t="s">
        <v>8313</v>
      </c>
      <c r="B6192" s="34">
        <v>45609</v>
      </c>
      <c r="C6192" s="23" t="s">
        <v>7465</v>
      </c>
      <c r="D6192" s="23" t="s">
        <v>130</v>
      </c>
      <c r="E6192" s="23" t="s">
        <v>131</v>
      </c>
      <c r="F6192" s="23">
        <v>700019</v>
      </c>
      <c r="G6192" s="23" t="s">
        <v>111</v>
      </c>
      <c r="H6192" s="23" t="s">
        <v>112</v>
      </c>
      <c r="I6192" s="23" t="s">
        <v>113</v>
      </c>
      <c r="J6192" s="23" t="s">
        <v>114</v>
      </c>
      <c r="K6192" s="23" t="s">
        <v>24</v>
      </c>
      <c r="L6192" s="23">
        <v>1</v>
      </c>
      <c r="M6192" s="23">
        <v>101.23</v>
      </c>
      <c r="N6192" s="23">
        <v>10</v>
      </c>
      <c r="O6192" s="23">
        <v>18</v>
      </c>
      <c r="P6192" s="23" t="s">
        <v>89</v>
      </c>
      <c r="Q6192" s="23" t="s">
        <v>26</v>
      </c>
      <c r="R6192" s="23">
        <f t="shared" si="480"/>
        <v>1</v>
      </c>
      <c r="S6192" s="23" t="str">
        <f t="shared" si="481"/>
        <v>ORD106190_20241113_CUST02686_MED027</v>
      </c>
      <c r="T6192" s="23">
        <f t="shared" si="482"/>
        <v>1</v>
      </c>
      <c r="U6192" s="6">
        <f t="shared" si="483"/>
        <v>101.23</v>
      </c>
      <c r="V6192" s="6">
        <f>tbl_Raw_Data[[#This Row],[Discount_Pct]]*tbl_Raw_Data[[#This Row],[Gross_Amount]]/100</f>
        <v>10.123000000000001</v>
      </c>
      <c r="W6192" s="6">
        <f>tbl_Raw_Data[[#This Row],[Gross_Amount]]-tbl_Raw_Data[[#This Row],[Discount_Amount]]</f>
        <v>91.106999999999999</v>
      </c>
      <c r="X6192" s="6">
        <f>tbl_Raw_Data[[#This Row],[Net_Amount_Before_Tax]]*tbl_Raw_Data[[#This Row],[Tax_Pct]]/100</f>
        <v>16.399259999999998</v>
      </c>
      <c r="Y6192" s="6">
        <f>tbl_Raw_Data[[#This Row],[Net_Amount_Before_Tax]]+tbl_Raw_Data[[#This Row],[Tax_Amount]]</f>
        <v>107.50626</v>
      </c>
      <c r="Z6192" s="6">
        <f t="shared" si="484"/>
        <v>0</v>
      </c>
    </row>
    <row r="6193" spans="1:26" x14ac:dyDescent="0.3">
      <c r="A6193" s="23" t="s">
        <v>8313</v>
      </c>
      <c r="B6193" s="34">
        <v>45368</v>
      </c>
      <c r="C6193" s="23" t="s">
        <v>8118</v>
      </c>
      <c r="D6193" s="23" t="s">
        <v>72</v>
      </c>
      <c r="E6193" s="23" t="s">
        <v>73</v>
      </c>
      <c r="F6193" s="23">
        <v>302033</v>
      </c>
      <c r="G6193" s="23" t="s">
        <v>74</v>
      </c>
      <c r="H6193" s="23" t="s">
        <v>75</v>
      </c>
      <c r="I6193" s="23" t="s">
        <v>76</v>
      </c>
      <c r="J6193" s="23" t="s">
        <v>77</v>
      </c>
      <c r="K6193" s="23" t="s">
        <v>57</v>
      </c>
      <c r="L6193" s="23">
        <v>2</v>
      </c>
      <c r="M6193" s="23">
        <v>68.540000000000006</v>
      </c>
      <c r="N6193" s="23">
        <v>20</v>
      </c>
      <c r="O6193" s="23">
        <v>5</v>
      </c>
      <c r="P6193" s="23" t="s">
        <v>25</v>
      </c>
      <c r="Q6193" s="23" t="s">
        <v>34</v>
      </c>
      <c r="R6193" s="23">
        <f t="shared" si="480"/>
        <v>1</v>
      </c>
      <c r="S6193" s="23" t="str">
        <f t="shared" si="481"/>
        <v>ORD106190_20240317_CUST00313_MED008</v>
      </c>
      <c r="T6193" s="23">
        <f t="shared" si="482"/>
        <v>1</v>
      </c>
      <c r="U6193" s="6">
        <f t="shared" si="483"/>
        <v>137.08000000000001</v>
      </c>
      <c r="V6193" s="6">
        <f>tbl_Raw_Data[[#This Row],[Discount_Pct]]*tbl_Raw_Data[[#This Row],[Gross_Amount]]/100</f>
        <v>27.416000000000004</v>
      </c>
      <c r="W6193" s="6">
        <f>tbl_Raw_Data[[#This Row],[Gross_Amount]]-tbl_Raw_Data[[#This Row],[Discount_Amount]]</f>
        <v>109.66400000000002</v>
      </c>
      <c r="X6193" s="6">
        <f>tbl_Raw_Data[[#This Row],[Net_Amount_Before_Tax]]*tbl_Raw_Data[[#This Row],[Tax_Pct]]/100</f>
        <v>5.4832000000000001</v>
      </c>
      <c r="Y6193" s="6">
        <f>tbl_Raw_Data[[#This Row],[Net_Amount_Before_Tax]]+tbl_Raw_Data[[#This Row],[Tax_Amount]]</f>
        <v>115.14720000000001</v>
      </c>
      <c r="Z6193" s="6">
        <f t="shared" si="484"/>
        <v>2</v>
      </c>
    </row>
    <row r="6194" spans="1:26" x14ac:dyDescent="0.3">
      <c r="A6194" s="23" t="s">
        <v>8314</v>
      </c>
      <c r="B6194" s="34">
        <v>45516</v>
      </c>
      <c r="C6194" s="23" t="s">
        <v>8315</v>
      </c>
      <c r="D6194" s="23" t="s">
        <v>72</v>
      </c>
      <c r="E6194" s="23" t="s">
        <v>73</v>
      </c>
      <c r="F6194" s="23">
        <v>302019</v>
      </c>
      <c r="G6194" s="23" t="s">
        <v>192</v>
      </c>
      <c r="H6194" s="23" t="s">
        <v>193</v>
      </c>
      <c r="I6194" s="23" t="s">
        <v>41</v>
      </c>
      <c r="J6194" s="23" t="s">
        <v>194</v>
      </c>
      <c r="K6194" s="23" t="s">
        <v>24</v>
      </c>
      <c r="L6194" s="23">
        <v>1</v>
      </c>
      <c r="M6194" s="23">
        <v>28.54</v>
      </c>
      <c r="N6194" s="23">
        <v>5</v>
      </c>
      <c r="O6194" s="23">
        <v>12</v>
      </c>
      <c r="P6194" s="23" t="s">
        <v>65</v>
      </c>
      <c r="Q6194" s="23" t="s">
        <v>34</v>
      </c>
      <c r="R6194" s="23">
        <f t="shared" si="480"/>
        <v>1</v>
      </c>
      <c r="S6194" s="23" t="str">
        <f t="shared" si="481"/>
        <v>ORD106193_20240812_CUST01937_MED002</v>
      </c>
      <c r="T6194" s="23">
        <f t="shared" si="482"/>
        <v>1</v>
      </c>
      <c r="U6194" s="6">
        <f t="shared" si="483"/>
        <v>28.54</v>
      </c>
      <c r="V6194" s="6">
        <f>tbl_Raw_Data[[#This Row],[Discount_Pct]]*tbl_Raw_Data[[#This Row],[Gross_Amount]]/100</f>
        <v>1.4269999999999998</v>
      </c>
      <c r="W6194" s="6">
        <f>tbl_Raw_Data[[#This Row],[Gross_Amount]]-tbl_Raw_Data[[#This Row],[Discount_Amount]]</f>
        <v>27.113</v>
      </c>
      <c r="X6194" s="6">
        <f>tbl_Raw_Data[[#This Row],[Net_Amount_Before_Tax]]*tbl_Raw_Data[[#This Row],[Tax_Pct]]/100</f>
        <v>3.2535599999999998</v>
      </c>
      <c r="Y6194" s="6">
        <f>tbl_Raw_Data[[#This Row],[Net_Amount_Before_Tax]]+tbl_Raw_Data[[#This Row],[Tax_Amount]]</f>
        <v>30.36656</v>
      </c>
      <c r="Z6194" s="6">
        <f t="shared" si="484"/>
        <v>1</v>
      </c>
    </row>
    <row r="6195" spans="1:26" x14ac:dyDescent="0.3">
      <c r="A6195" s="23" t="s">
        <v>8316</v>
      </c>
      <c r="B6195" s="34">
        <v>45527</v>
      </c>
      <c r="C6195" s="23" t="s">
        <v>3627</v>
      </c>
      <c r="D6195" s="23" t="s">
        <v>37</v>
      </c>
      <c r="E6195" s="23" t="s">
        <v>38</v>
      </c>
      <c r="F6195" s="23">
        <v>452001</v>
      </c>
      <c r="G6195" s="23" t="s">
        <v>229</v>
      </c>
      <c r="H6195" s="23" t="s">
        <v>230</v>
      </c>
      <c r="I6195" s="23" t="s">
        <v>84</v>
      </c>
      <c r="J6195" s="23" t="s">
        <v>140</v>
      </c>
      <c r="K6195" s="23" t="s">
        <v>24</v>
      </c>
      <c r="L6195" s="23">
        <v>1</v>
      </c>
      <c r="M6195" s="23">
        <v>173.18</v>
      </c>
      <c r="N6195" s="23">
        <v>0</v>
      </c>
      <c r="O6195" s="23">
        <v>18</v>
      </c>
      <c r="P6195" s="23" t="s">
        <v>89</v>
      </c>
      <c r="Q6195" s="23" t="s">
        <v>44</v>
      </c>
      <c r="R6195" s="23">
        <f t="shared" si="480"/>
        <v>1</v>
      </c>
      <c r="S6195" s="23" t="str">
        <f t="shared" si="481"/>
        <v>ORD106194_20240823_CUST03174_MED022</v>
      </c>
      <c r="T6195" s="23">
        <f t="shared" si="482"/>
        <v>1</v>
      </c>
      <c r="U6195" s="6">
        <f t="shared" si="483"/>
        <v>173.18</v>
      </c>
      <c r="V6195" s="6">
        <f>tbl_Raw_Data[[#This Row],[Discount_Pct]]*tbl_Raw_Data[[#This Row],[Gross_Amount]]/100</f>
        <v>0</v>
      </c>
      <c r="W6195" s="6">
        <f>tbl_Raw_Data[[#This Row],[Gross_Amount]]-tbl_Raw_Data[[#This Row],[Discount_Amount]]</f>
        <v>173.18</v>
      </c>
      <c r="X6195" s="6">
        <f>tbl_Raw_Data[[#This Row],[Net_Amount_Before_Tax]]*tbl_Raw_Data[[#This Row],[Tax_Pct]]/100</f>
        <v>31.172400000000003</v>
      </c>
      <c r="Y6195" s="6">
        <f>tbl_Raw_Data[[#This Row],[Net_Amount_Before_Tax]]+tbl_Raw_Data[[#This Row],[Tax_Amount]]</f>
        <v>204.35240000000002</v>
      </c>
      <c r="Z6195" s="6">
        <f t="shared" si="484"/>
        <v>2</v>
      </c>
    </row>
    <row r="6196" spans="1:26" x14ac:dyDescent="0.3">
      <c r="A6196" s="23" t="s">
        <v>8316</v>
      </c>
      <c r="B6196" s="34">
        <v>45380</v>
      </c>
      <c r="C6196" s="23" t="s">
        <v>5080</v>
      </c>
      <c r="D6196" s="23" t="s">
        <v>123</v>
      </c>
      <c r="E6196" s="23" t="s">
        <v>101</v>
      </c>
      <c r="F6196" s="23">
        <v>226016</v>
      </c>
      <c r="G6196" s="23" t="s">
        <v>185</v>
      </c>
      <c r="H6196" s="23" t="s">
        <v>186</v>
      </c>
      <c r="I6196" s="23" t="s">
        <v>76</v>
      </c>
      <c r="J6196" s="23" t="s">
        <v>187</v>
      </c>
      <c r="K6196" s="23" t="s">
        <v>57</v>
      </c>
      <c r="L6196" s="23">
        <v>1</v>
      </c>
      <c r="M6196" s="23">
        <v>93.75</v>
      </c>
      <c r="N6196" s="23">
        <v>10</v>
      </c>
      <c r="O6196" s="23">
        <v>12</v>
      </c>
      <c r="P6196" s="23" t="s">
        <v>89</v>
      </c>
      <c r="Q6196" s="23" t="s">
        <v>34</v>
      </c>
      <c r="R6196" s="23">
        <f t="shared" si="480"/>
        <v>1</v>
      </c>
      <c r="S6196" s="23" t="str">
        <f t="shared" si="481"/>
        <v>ORD106194_20240329_CUST00032_MED009</v>
      </c>
      <c r="T6196" s="23">
        <f t="shared" si="482"/>
        <v>1</v>
      </c>
      <c r="U6196" s="6">
        <f t="shared" si="483"/>
        <v>93.75</v>
      </c>
      <c r="V6196" s="6">
        <f>tbl_Raw_Data[[#This Row],[Discount_Pct]]*tbl_Raw_Data[[#This Row],[Gross_Amount]]/100</f>
        <v>9.375</v>
      </c>
      <c r="W6196" s="6">
        <f>tbl_Raw_Data[[#This Row],[Gross_Amount]]-tbl_Raw_Data[[#This Row],[Discount_Amount]]</f>
        <v>84.375</v>
      </c>
      <c r="X6196" s="6">
        <f>tbl_Raw_Data[[#This Row],[Net_Amount_Before_Tax]]*tbl_Raw_Data[[#This Row],[Tax_Pct]]/100</f>
        <v>10.125</v>
      </c>
      <c r="Y6196" s="6">
        <f>tbl_Raw_Data[[#This Row],[Net_Amount_Before_Tax]]+tbl_Raw_Data[[#This Row],[Tax_Amount]]</f>
        <v>94.5</v>
      </c>
      <c r="Z6196" s="6">
        <f t="shared" si="484"/>
        <v>2</v>
      </c>
    </row>
    <row r="6197" spans="1:26" x14ac:dyDescent="0.3">
      <c r="A6197" s="23" t="s">
        <v>8316</v>
      </c>
      <c r="B6197" s="34">
        <v>45641</v>
      </c>
      <c r="C6197" s="23" t="s">
        <v>955</v>
      </c>
      <c r="D6197" s="23" t="s">
        <v>159</v>
      </c>
      <c r="E6197" s="23" t="s">
        <v>47</v>
      </c>
      <c r="F6197" s="23">
        <v>400001</v>
      </c>
      <c r="G6197" s="23" t="s">
        <v>119</v>
      </c>
      <c r="H6197" s="23" t="s">
        <v>120</v>
      </c>
      <c r="I6197" s="23" t="s">
        <v>32</v>
      </c>
      <c r="J6197" s="23" t="s">
        <v>64</v>
      </c>
      <c r="K6197" s="23" t="s">
        <v>57</v>
      </c>
      <c r="L6197" s="23">
        <v>3</v>
      </c>
      <c r="M6197" s="23">
        <v>64.86</v>
      </c>
      <c r="N6197" s="23">
        <v>15</v>
      </c>
      <c r="O6197" s="23">
        <v>5</v>
      </c>
      <c r="P6197" s="23" t="s">
        <v>25</v>
      </c>
      <c r="Q6197" s="23" t="s">
        <v>90</v>
      </c>
      <c r="R6197" s="23">
        <f t="shared" si="480"/>
        <v>1</v>
      </c>
      <c r="S6197" s="23" t="str">
        <f t="shared" si="481"/>
        <v>ORD106194_20241215_CUST01462_MED010</v>
      </c>
      <c r="T6197" s="23">
        <f t="shared" si="482"/>
        <v>1</v>
      </c>
      <c r="U6197" s="6">
        <f t="shared" si="483"/>
        <v>194.57999999999998</v>
      </c>
      <c r="V6197" s="6">
        <f>tbl_Raw_Data[[#This Row],[Discount_Pct]]*tbl_Raw_Data[[#This Row],[Gross_Amount]]/100</f>
        <v>29.186999999999998</v>
      </c>
      <c r="W6197" s="6">
        <f>tbl_Raw_Data[[#This Row],[Gross_Amount]]-tbl_Raw_Data[[#This Row],[Discount_Amount]]</f>
        <v>165.39299999999997</v>
      </c>
      <c r="X6197" s="6">
        <f>tbl_Raw_Data[[#This Row],[Net_Amount_Before_Tax]]*tbl_Raw_Data[[#This Row],[Tax_Pct]]/100</f>
        <v>8.2696499999999986</v>
      </c>
      <c r="Y6197" s="6">
        <f>tbl_Raw_Data[[#This Row],[Net_Amount_Before_Tax]]+tbl_Raw_Data[[#This Row],[Tax_Amount]]</f>
        <v>173.66264999999999</v>
      </c>
      <c r="Z6197" s="6">
        <f t="shared" si="484"/>
        <v>1</v>
      </c>
    </row>
    <row r="6198" spans="1:26" x14ac:dyDescent="0.3">
      <c r="A6198" s="23" t="s">
        <v>8317</v>
      </c>
      <c r="B6198" s="34">
        <v>45597</v>
      </c>
      <c r="C6198" s="23" t="s">
        <v>4098</v>
      </c>
      <c r="D6198" s="23" t="s">
        <v>183</v>
      </c>
      <c r="E6198" s="23" t="s">
        <v>184</v>
      </c>
      <c r="F6198" s="23">
        <v>122002</v>
      </c>
      <c r="G6198" s="23" t="s">
        <v>61</v>
      </c>
      <c r="H6198" s="23" t="s">
        <v>62</v>
      </c>
      <c r="I6198" s="23" t="s">
        <v>63</v>
      </c>
      <c r="J6198" s="23" t="s">
        <v>64</v>
      </c>
      <c r="K6198" s="23" t="s">
        <v>57</v>
      </c>
      <c r="L6198" s="23">
        <v>1</v>
      </c>
      <c r="M6198" s="23">
        <v>110.4</v>
      </c>
      <c r="N6198" s="23">
        <v>5</v>
      </c>
      <c r="O6198" s="23">
        <v>5</v>
      </c>
      <c r="P6198" s="23" t="s">
        <v>89</v>
      </c>
      <c r="Q6198" s="23" t="s">
        <v>44</v>
      </c>
      <c r="R6198" s="23">
        <f t="shared" si="480"/>
        <v>1</v>
      </c>
      <c r="S6198" s="23" t="str">
        <f t="shared" si="481"/>
        <v>ORD106197_20241101_CUST03051_MED004</v>
      </c>
      <c r="T6198" s="23">
        <f t="shared" si="482"/>
        <v>1</v>
      </c>
      <c r="U6198" s="6">
        <f t="shared" si="483"/>
        <v>110.4</v>
      </c>
      <c r="V6198" s="6">
        <f>tbl_Raw_Data[[#This Row],[Discount_Pct]]*tbl_Raw_Data[[#This Row],[Gross_Amount]]/100</f>
        <v>5.52</v>
      </c>
      <c r="W6198" s="6">
        <f>tbl_Raw_Data[[#This Row],[Gross_Amount]]-tbl_Raw_Data[[#This Row],[Discount_Amount]]</f>
        <v>104.88000000000001</v>
      </c>
      <c r="X6198" s="6">
        <f>tbl_Raw_Data[[#This Row],[Net_Amount_Before_Tax]]*tbl_Raw_Data[[#This Row],[Tax_Pct]]/100</f>
        <v>5.2440000000000007</v>
      </c>
      <c r="Y6198" s="6">
        <f>tbl_Raw_Data[[#This Row],[Net_Amount_Before_Tax]]+tbl_Raw_Data[[#This Row],[Tax_Amount]]</f>
        <v>110.12400000000001</v>
      </c>
      <c r="Z6198" s="6">
        <f t="shared" si="484"/>
        <v>1</v>
      </c>
    </row>
    <row r="6199" spans="1:26" x14ac:dyDescent="0.3">
      <c r="A6199" s="23" t="s">
        <v>8318</v>
      </c>
      <c r="B6199" s="34">
        <v>45731</v>
      </c>
      <c r="C6199" s="23" t="s">
        <v>8319</v>
      </c>
      <c r="D6199" s="23" t="s">
        <v>123</v>
      </c>
      <c r="E6199" s="23" t="s">
        <v>101</v>
      </c>
      <c r="F6199" s="23">
        <v>226010</v>
      </c>
      <c r="G6199" s="23" t="s">
        <v>20</v>
      </c>
      <c r="H6199" s="23" t="s">
        <v>21</v>
      </c>
      <c r="I6199" s="23" t="s">
        <v>22</v>
      </c>
      <c r="J6199" s="23" t="s">
        <v>23</v>
      </c>
      <c r="K6199" s="23" t="s">
        <v>24</v>
      </c>
      <c r="L6199" s="23">
        <v>2</v>
      </c>
      <c r="M6199" s="23">
        <v>121.65</v>
      </c>
      <c r="N6199" s="23">
        <v>10</v>
      </c>
      <c r="O6199" s="23">
        <v>12</v>
      </c>
      <c r="P6199" s="23" t="s">
        <v>65</v>
      </c>
      <c r="Q6199" s="23" t="s">
        <v>34</v>
      </c>
      <c r="R6199" s="23">
        <f t="shared" si="480"/>
        <v>1</v>
      </c>
      <c r="S6199" s="23" t="str">
        <f t="shared" si="481"/>
        <v>ORD106198_20250315_CUST03232_MED024</v>
      </c>
      <c r="T6199" s="23">
        <f t="shared" si="482"/>
        <v>1</v>
      </c>
      <c r="U6199" s="6">
        <f t="shared" si="483"/>
        <v>243.3</v>
      </c>
      <c r="V6199" s="6">
        <f>tbl_Raw_Data[[#This Row],[Discount_Pct]]*tbl_Raw_Data[[#This Row],[Gross_Amount]]/100</f>
        <v>24.33</v>
      </c>
      <c r="W6199" s="6">
        <f>tbl_Raw_Data[[#This Row],[Gross_Amount]]-tbl_Raw_Data[[#This Row],[Discount_Amount]]</f>
        <v>218.97000000000003</v>
      </c>
      <c r="X6199" s="6">
        <f>tbl_Raw_Data[[#This Row],[Net_Amount_Before_Tax]]*tbl_Raw_Data[[#This Row],[Tax_Pct]]/100</f>
        <v>26.276400000000002</v>
      </c>
      <c r="Y6199" s="6">
        <f>tbl_Raw_Data[[#This Row],[Net_Amount_Before_Tax]]+tbl_Raw_Data[[#This Row],[Tax_Amount]]</f>
        <v>245.24640000000002</v>
      </c>
      <c r="Z6199" s="6">
        <f t="shared" si="484"/>
        <v>1</v>
      </c>
    </row>
    <row r="6200" spans="1:26" x14ac:dyDescent="0.3">
      <c r="A6200" s="23" t="s">
        <v>8320</v>
      </c>
      <c r="B6200" s="34">
        <v>45365</v>
      </c>
      <c r="C6200" s="23" t="s">
        <v>4223</v>
      </c>
      <c r="D6200" s="23" t="s">
        <v>19</v>
      </c>
      <c r="E6200" s="23" t="s">
        <v>19</v>
      </c>
      <c r="F6200" s="23">
        <v>110001</v>
      </c>
      <c r="G6200" s="23" t="s">
        <v>20</v>
      </c>
      <c r="H6200" s="23" t="s">
        <v>21</v>
      </c>
      <c r="I6200" s="23" t="s">
        <v>22</v>
      </c>
      <c r="J6200" s="23" t="s">
        <v>23</v>
      </c>
      <c r="K6200" s="23" t="s">
        <v>24</v>
      </c>
      <c r="L6200" s="23">
        <v>4</v>
      </c>
      <c r="M6200" s="23">
        <v>126.12</v>
      </c>
      <c r="N6200" s="23">
        <v>5</v>
      </c>
      <c r="O6200" s="23">
        <v>18</v>
      </c>
      <c r="P6200" s="23" t="s">
        <v>89</v>
      </c>
      <c r="Q6200" s="23" t="s">
        <v>34</v>
      </c>
      <c r="R6200" s="23">
        <f t="shared" si="480"/>
        <v>1</v>
      </c>
      <c r="S6200" s="23" t="str">
        <f t="shared" si="481"/>
        <v>ORD106199_20240314_CUST02959_MED024</v>
      </c>
      <c r="T6200" s="23">
        <f t="shared" si="482"/>
        <v>1</v>
      </c>
      <c r="U6200" s="6">
        <f t="shared" si="483"/>
        <v>504.48</v>
      </c>
      <c r="V6200" s="6">
        <f>tbl_Raw_Data[[#This Row],[Discount_Pct]]*tbl_Raw_Data[[#This Row],[Gross_Amount]]/100</f>
        <v>25.224</v>
      </c>
      <c r="W6200" s="6">
        <f>tbl_Raw_Data[[#This Row],[Gross_Amount]]-tbl_Raw_Data[[#This Row],[Discount_Amount]]</f>
        <v>479.25600000000003</v>
      </c>
      <c r="X6200" s="6">
        <f>tbl_Raw_Data[[#This Row],[Net_Amount_Before_Tax]]*tbl_Raw_Data[[#This Row],[Tax_Pct]]/100</f>
        <v>86.266080000000002</v>
      </c>
      <c r="Y6200" s="6">
        <f>tbl_Raw_Data[[#This Row],[Net_Amount_Before_Tax]]+tbl_Raw_Data[[#This Row],[Tax_Amount]]</f>
        <v>565.52208000000007</v>
      </c>
      <c r="Z6200" s="6">
        <f t="shared" si="484"/>
        <v>2</v>
      </c>
    </row>
    <row r="6201" spans="1:26" x14ac:dyDescent="0.3">
      <c r="A6201" s="23" t="s">
        <v>8321</v>
      </c>
      <c r="B6201" s="34">
        <v>45774</v>
      </c>
      <c r="C6201" s="23" t="s">
        <v>8322</v>
      </c>
      <c r="D6201" s="23" t="s">
        <v>28</v>
      </c>
      <c r="E6201" s="23" t="s">
        <v>29</v>
      </c>
      <c r="F6201" s="23">
        <v>500032</v>
      </c>
      <c r="G6201" s="23" t="s">
        <v>68</v>
      </c>
      <c r="H6201" s="23" t="s">
        <v>69</v>
      </c>
      <c r="I6201" s="23" t="s">
        <v>55</v>
      </c>
      <c r="J6201" s="23" t="s">
        <v>56</v>
      </c>
      <c r="K6201" s="23" t="s">
        <v>24</v>
      </c>
      <c r="L6201" s="23">
        <v>1</v>
      </c>
      <c r="M6201" s="23">
        <v>30.64</v>
      </c>
      <c r="N6201" s="23">
        <v>10</v>
      </c>
      <c r="O6201" s="23">
        <v>5</v>
      </c>
      <c r="P6201" s="23" t="s">
        <v>33</v>
      </c>
      <c r="Q6201" s="23" t="s">
        <v>44</v>
      </c>
      <c r="R6201" s="23">
        <f t="shared" si="480"/>
        <v>1</v>
      </c>
      <c r="S6201" s="23" t="str">
        <f t="shared" si="481"/>
        <v>ORD106200_20250427_CUST01849_MED003</v>
      </c>
      <c r="T6201" s="23">
        <f t="shared" si="482"/>
        <v>1</v>
      </c>
      <c r="U6201" s="6">
        <f t="shared" si="483"/>
        <v>30.64</v>
      </c>
      <c r="V6201" s="6">
        <f>tbl_Raw_Data[[#This Row],[Discount_Pct]]*tbl_Raw_Data[[#This Row],[Gross_Amount]]/100</f>
        <v>3.0639999999999996</v>
      </c>
      <c r="W6201" s="6">
        <f>tbl_Raw_Data[[#This Row],[Gross_Amount]]-tbl_Raw_Data[[#This Row],[Discount_Amount]]</f>
        <v>27.576000000000001</v>
      </c>
      <c r="X6201" s="6">
        <f>tbl_Raw_Data[[#This Row],[Net_Amount_Before_Tax]]*tbl_Raw_Data[[#This Row],[Tax_Pct]]/100</f>
        <v>1.3788</v>
      </c>
      <c r="Y6201" s="6">
        <f>tbl_Raw_Data[[#This Row],[Net_Amount_Before_Tax]]+tbl_Raw_Data[[#This Row],[Tax_Amount]]</f>
        <v>28.954799999999999</v>
      </c>
      <c r="Z6201" s="6">
        <f t="shared" si="484"/>
        <v>1</v>
      </c>
    </row>
    <row r="6202" spans="1:26" x14ac:dyDescent="0.3">
      <c r="A6202" s="23" t="s">
        <v>8323</v>
      </c>
      <c r="B6202" s="34">
        <v>45886</v>
      </c>
      <c r="C6202" s="23" t="s">
        <v>888</v>
      </c>
      <c r="D6202" s="23" t="s">
        <v>28</v>
      </c>
      <c r="E6202" s="23" t="s">
        <v>29</v>
      </c>
      <c r="F6202" s="23">
        <v>500001</v>
      </c>
      <c r="G6202" s="23" t="s">
        <v>196</v>
      </c>
      <c r="H6202" s="23" t="s">
        <v>197</v>
      </c>
      <c r="I6202" s="23" t="s">
        <v>32</v>
      </c>
      <c r="J6202" s="23" t="s">
        <v>42</v>
      </c>
      <c r="K6202" s="23" t="s">
        <v>24</v>
      </c>
      <c r="L6202" s="23">
        <v>4</v>
      </c>
      <c r="M6202" s="23">
        <v>24.12</v>
      </c>
      <c r="N6202" s="23">
        <v>10</v>
      </c>
      <c r="O6202" s="23">
        <v>5</v>
      </c>
      <c r="P6202" s="23" t="s">
        <v>58</v>
      </c>
      <c r="Q6202" s="23" t="s">
        <v>34</v>
      </c>
      <c r="R6202" s="23">
        <f t="shared" si="480"/>
        <v>1</v>
      </c>
      <c r="S6202" s="23" t="str">
        <f t="shared" si="481"/>
        <v>ORD106201_20250817_CUST00899_MED011</v>
      </c>
      <c r="T6202" s="23">
        <f t="shared" si="482"/>
        <v>1</v>
      </c>
      <c r="U6202" s="6">
        <f t="shared" si="483"/>
        <v>96.48</v>
      </c>
      <c r="V6202" s="6">
        <f>tbl_Raw_Data[[#This Row],[Discount_Pct]]*tbl_Raw_Data[[#This Row],[Gross_Amount]]/100</f>
        <v>9.6480000000000015</v>
      </c>
      <c r="W6202" s="6">
        <f>tbl_Raw_Data[[#This Row],[Gross_Amount]]-tbl_Raw_Data[[#This Row],[Discount_Amount]]</f>
        <v>86.832000000000008</v>
      </c>
      <c r="X6202" s="6">
        <f>tbl_Raw_Data[[#This Row],[Net_Amount_Before_Tax]]*tbl_Raw_Data[[#This Row],[Tax_Pct]]/100</f>
        <v>4.3416000000000006</v>
      </c>
      <c r="Y6202" s="6">
        <f>tbl_Raw_Data[[#This Row],[Net_Amount_Before_Tax]]+tbl_Raw_Data[[#This Row],[Tax_Amount]]</f>
        <v>91.173600000000008</v>
      </c>
      <c r="Z6202" s="6">
        <f t="shared" si="484"/>
        <v>3</v>
      </c>
    </row>
    <row r="6203" spans="1:26" x14ac:dyDescent="0.3">
      <c r="A6203" s="23" t="s">
        <v>8324</v>
      </c>
      <c r="B6203" s="34">
        <v>45332</v>
      </c>
      <c r="C6203" s="23" t="s">
        <v>624</v>
      </c>
      <c r="D6203" s="23" t="s">
        <v>19</v>
      </c>
      <c r="E6203" s="23" t="s">
        <v>19</v>
      </c>
      <c r="F6203" s="23">
        <v>110024</v>
      </c>
      <c r="G6203" s="23" t="s">
        <v>145</v>
      </c>
      <c r="H6203" s="23" t="s">
        <v>146</v>
      </c>
      <c r="I6203" s="23" t="s">
        <v>147</v>
      </c>
      <c r="J6203" s="23" t="s">
        <v>148</v>
      </c>
      <c r="K6203" s="23" t="s">
        <v>24</v>
      </c>
      <c r="L6203" s="23">
        <v>1</v>
      </c>
      <c r="M6203" s="23">
        <v>115.65</v>
      </c>
      <c r="N6203" s="23">
        <v>15</v>
      </c>
      <c r="O6203" s="23">
        <v>12</v>
      </c>
      <c r="P6203" s="23" t="s">
        <v>43</v>
      </c>
      <c r="Q6203" s="23" t="s">
        <v>90</v>
      </c>
      <c r="R6203" s="23">
        <f t="shared" si="480"/>
        <v>1</v>
      </c>
      <c r="S6203" s="23" t="str">
        <f t="shared" si="481"/>
        <v>ORD106202_20240210_CUST02722_MED016</v>
      </c>
      <c r="T6203" s="23">
        <f t="shared" si="482"/>
        <v>1</v>
      </c>
      <c r="U6203" s="6">
        <f t="shared" si="483"/>
        <v>115.65</v>
      </c>
      <c r="V6203" s="6">
        <f>tbl_Raw_Data[[#This Row],[Discount_Pct]]*tbl_Raw_Data[[#This Row],[Gross_Amount]]/100</f>
        <v>17.3475</v>
      </c>
      <c r="W6203" s="6">
        <f>tbl_Raw_Data[[#This Row],[Gross_Amount]]-tbl_Raw_Data[[#This Row],[Discount_Amount]]</f>
        <v>98.302500000000009</v>
      </c>
      <c r="X6203" s="6">
        <f>tbl_Raw_Data[[#This Row],[Net_Amount_Before_Tax]]*tbl_Raw_Data[[#This Row],[Tax_Pct]]/100</f>
        <v>11.7963</v>
      </c>
      <c r="Y6203" s="6">
        <f>tbl_Raw_Data[[#This Row],[Net_Amount_Before_Tax]]+tbl_Raw_Data[[#This Row],[Tax_Amount]]</f>
        <v>110.09880000000001</v>
      </c>
      <c r="Z6203" s="6">
        <f t="shared" si="484"/>
        <v>1</v>
      </c>
    </row>
    <row r="6204" spans="1:26" x14ac:dyDescent="0.3">
      <c r="A6204" s="23" t="s">
        <v>8325</v>
      </c>
      <c r="B6204" s="34">
        <v>45826</v>
      </c>
      <c r="C6204" s="23" t="s">
        <v>8326</v>
      </c>
      <c r="D6204" s="23" t="s">
        <v>159</v>
      </c>
      <c r="E6204" s="23" t="s">
        <v>47</v>
      </c>
      <c r="F6204" s="23">
        <v>400001</v>
      </c>
      <c r="G6204" s="23" t="s">
        <v>61</v>
      </c>
      <c r="H6204" s="23" t="s">
        <v>62</v>
      </c>
      <c r="I6204" s="23" t="s">
        <v>63</v>
      </c>
      <c r="J6204" s="23" t="s">
        <v>64</v>
      </c>
      <c r="K6204" s="23" t="s">
        <v>57</v>
      </c>
      <c r="L6204" s="23">
        <v>2</v>
      </c>
      <c r="M6204" s="23">
        <v>111.79</v>
      </c>
      <c r="N6204" s="23">
        <v>0</v>
      </c>
      <c r="O6204" s="23">
        <v>18</v>
      </c>
      <c r="P6204" s="23" t="s">
        <v>33</v>
      </c>
      <c r="Q6204" s="23" t="s">
        <v>26</v>
      </c>
      <c r="R6204" s="23">
        <f t="shared" si="480"/>
        <v>1</v>
      </c>
      <c r="S6204" s="23" t="str">
        <f t="shared" si="481"/>
        <v>ORD106203_20250618_CUST02198_MED004</v>
      </c>
      <c r="T6204" s="23">
        <f t="shared" si="482"/>
        <v>1</v>
      </c>
      <c r="U6204" s="6">
        <f t="shared" si="483"/>
        <v>223.58</v>
      </c>
      <c r="V6204" s="6">
        <f>tbl_Raw_Data[[#This Row],[Discount_Pct]]*tbl_Raw_Data[[#This Row],[Gross_Amount]]/100</f>
        <v>0</v>
      </c>
      <c r="W6204" s="6">
        <f>tbl_Raw_Data[[#This Row],[Gross_Amount]]-tbl_Raw_Data[[#This Row],[Discount_Amount]]</f>
        <v>223.58</v>
      </c>
      <c r="X6204" s="6">
        <f>tbl_Raw_Data[[#This Row],[Net_Amount_Before_Tax]]*tbl_Raw_Data[[#This Row],[Tax_Pct]]/100</f>
        <v>40.244399999999999</v>
      </c>
      <c r="Y6204" s="6">
        <f>tbl_Raw_Data[[#This Row],[Net_Amount_Before_Tax]]+tbl_Raw_Data[[#This Row],[Tax_Amount]]</f>
        <v>263.82440000000003</v>
      </c>
      <c r="Z6204" s="6">
        <f t="shared" si="484"/>
        <v>0</v>
      </c>
    </row>
    <row r="6205" spans="1:26" x14ac:dyDescent="0.3">
      <c r="A6205" s="23" t="s">
        <v>8327</v>
      </c>
      <c r="B6205" s="34">
        <v>45990</v>
      </c>
      <c r="C6205" s="23" t="s">
        <v>1769</v>
      </c>
      <c r="D6205" s="23" t="s">
        <v>46</v>
      </c>
      <c r="E6205" s="23" t="s">
        <v>47</v>
      </c>
      <c r="F6205" s="23">
        <v>411057</v>
      </c>
      <c r="G6205" s="23" t="s">
        <v>229</v>
      </c>
      <c r="H6205" s="23" t="s">
        <v>230</v>
      </c>
      <c r="I6205" s="23" t="s">
        <v>84</v>
      </c>
      <c r="J6205" s="23" t="s">
        <v>140</v>
      </c>
      <c r="K6205" s="23" t="s">
        <v>24</v>
      </c>
      <c r="L6205" s="23">
        <v>5</v>
      </c>
      <c r="M6205" s="23">
        <v>181.31</v>
      </c>
      <c r="N6205" s="23">
        <v>5</v>
      </c>
      <c r="O6205" s="23">
        <v>5</v>
      </c>
      <c r="P6205" s="23" t="s">
        <v>58</v>
      </c>
      <c r="Q6205" s="23" t="s">
        <v>90</v>
      </c>
      <c r="R6205" s="23">
        <f t="shared" si="480"/>
        <v>1</v>
      </c>
      <c r="S6205" s="23" t="str">
        <f t="shared" si="481"/>
        <v>ORD106204_20251129_CUST00132_MED022</v>
      </c>
      <c r="T6205" s="23">
        <f t="shared" si="482"/>
        <v>1</v>
      </c>
      <c r="U6205" s="6">
        <f t="shared" si="483"/>
        <v>906.55</v>
      </c>
      <c r="V6205" s="6">
        <f>tbl_Raw_Data[[#This Row],[Discount_Pct]]*tbl_Raw_Data[[#This Row],[Gross_Amount]]/100</f>
        <v>45.327500000000001</v>
      </c>
      <c r="W6205" s="6">
        <f>tbl_Raw_Data[[#This Row],[Gross_Amount]]-tbl_Raw_Data[[#This Row],[Discount_Amount]]</f>
        <v>861.22249999999997</v>
      </c>
      <c r="X6205" s="6">
        <f>tbl_Raw_Data[[#This Row],[Net_Amount_Before_Tax]]*tbl_Raw_Data[[#This Row],[Tax_Pct]]/100</f>
        <v>43.061125000000004</v>
      </c>
      <c r="Y6205" s="6">
        <f>tbl_Raw_Data[[#This Row],[Net_Amount_Before_Tax]]+tbl_Raw_Data[[#This Row],[Tax_Amount]]</f>
        <v>904.28362500000003</v>
      </c>
      <c r="Z6205" s="6">
        <f t="shared" si="484"/>
        <v>3</v>
      </c>
    </row>
    <row r="6206" spans="1:26" x14ac:dyDescent="0.3">
      <c r="A6206" s="23" t="s">
        <v>8328</v>
      </c>
      <c r="B6206" s="34">
        <v>45338</v>
      </c>
      <c r="C6206" s="23" t="s">
        <v>2783</v>
      </c>
      <c r="D6206" s="23" t="s">
        <v>92</v>
      </c>
      <c r="E6206" s="23" t="s">
        <v>93</v>
      </c>
      <c r="F6206" s="23">
        <v>560066</v>
      </c>
      <c r="G6206" s="23" t="s">
        <v>315</v>
      </c>
      <c r="H6206" s="23" t="s">
        <v>316</v>
      </c>
      <c r="I6206" s="23" t="s">
        <v>50</v>
      </c>
      <c r="J6206" s="23" t="s">
        <v>114</v>
      </c>
      <c r="K6206" s="23" t="s">
        <v>24</v>
      </c>
      <c r="L6206" s="23">
        <v>1</v>
      </c>
      <c r="M6206" s="23">
        <v>119.79</v>
      </c>
      <c r="N6206" s="23">
        <v>5</v>
      </c>
      <c r="O6206" s="23">
        <v>12</v>
      </c>
      <c r="P6206" s="23" t="s">
        <v>33</v>
      </c>
      <c r="Q6206" s="23" t="s">
        <v>34</v>
      </c>
      <c r="R6206" s="23">
        <f t="shared" si="480"/>
        <v>1</v>
      </c>
      <c r="S6206" s="23" t="str">
        <f t="shared" si="481"/>
        <v>ORD106205_20240216_CUST01032_MED012</v>
      </c>
      <c r="T6206" s="23">
        <f t="shared" si="482"/>
        <v>1</v>
      </c>
      <c r="U6206" s="6">
        <f t="shared" si="483"/>
        <v>119.79</v>
      </c>
      <c r="V6206" s="6">
        <f>tbl_Raw_Data[[#This Row],[Discount_Pct]]*tbl_Raw_Data[[#This Row],[Gross_Amount]]/100</f>
        <v>5.9895000000000005</v>
      </c>
      <c r="W6206" s="6">
        <f>tbl_Raw_Data[[#This Row],[Gross_Amount]]-tbl_Raw_Data[[#This Row],[Discount_Amount]]</f>
        <v>113.8005</v>
      </c>
      <c r="X6206" s="6">
        <f>tbl_Raw_Data[[#This Row],[Net_Amount_Before_Tax]]*tbl_Raw_Data[[#This Row],[Tax_Pct]]/100</f>
        <v>13.65606</v>
      </c>
      <c r="Y6206" s="6">
        <f>tbl_Raw_Data[[#This Row],[Net_Amount_Before_Tax]]+tbl_Raw_Data[[#This Row],[Tax_Amount]]</f>
        <v>127.45656</v>
      </c>
      <c r="Z6206" s="6">
        <f t="shared" si="484"/>
        <v>4</v>
      </c>
    </row>
    <row r="6207" spans="1:26" x14ac:dyDescent="0.3">
      <c r="A6207" s="23" t="s">
        <v>8328</v>
      </c>
      <c r="B6207" s="34">
        <v>45674</v>
      </c>
      <c r="C6207" s="23" t="s">
        <v>473</v>
      </c>
      <c r="D6207" s="23" t="s">
        <v>123</v>
      </c>
      <c r="E6207" s="23" t="s">
        <v>101</v>
      </c>
      <c r="F6207" s="23">
        <v>226010</v>
      </c>
      <c r="G6207" s="23" t="s">
        <v>138</v>
      </c>
      <c r="H6207" s="23" t="s">
        <v>139</v>
      </c>
      <c r="I6207" s="23" t="s">
        <v>50</v>
      </c>
      <c r="J6207" s="23" t="s">
        <v>140</v>
      </c>
      <c r="K6207" s="23" t="s">
        <v>24</v>
      </c>
      <c r="L6207" s="23">
        <v>1</v>
      </c>
      <c r="M6207" s="23">
        <v>179.66</v>
      </c>
      <c r="N6207" s="23">
        <v>15</v>
      </c>
      <c r="O6207" s="23">
        <v>5</v>
      </c>
      <c r="P6207" s="23" t="s">
        <v>89</v>
      </c>
      <c r="Q6207" s="23" t="s">
        <v>90</v>
      </c>
      <c r="R6207" s="23">
        <f t="shared" si="480"/>
        <v>1</v>
      </c>
      <c r="S6207" s="23" t="str">
        <f t="shared" si="481"/>
        <v>ORD106205_20250117_CUST01111_MED013</v>
      </c>
      <c r="T6207" s="23">
        <f t="shared" si="482"/>
        <v>1</v>
      </c>
      <c r="U6207" s="6">
        <f t="shared" si="483"/>
        <v>179.66</v>
      </c>
      <c r="V6207" s="6">
        <f>tbl_Raw_Data[[#This Row],[Discount_Pct]]*tbl_Raw_Data[[#This Row],[Gross_Amount]]/100</f>
        <v>26.949000000000002</v>
      </c>
      <c r="W6207" s="6">
        <f>tbl_Raw_Data[[#This Row],[Gross_Amount]]-tbl_Raw_Data[[#This Row],[Discount_Amount]]</f>
        <v>152.71099999999998</v>
      </c>
      <c r="X6207" s="6">
        <f>tbl_Raw_Data[[#This Row],[Net_Amount_Before_Tax]]*tbl_Raw_Data[[#This Row],[Tax_Pct]]/100</f>
        <v>7.6355499999999994</v>
      </c>
      <c r="Y6207" s="6">
        <f>tbl_Raw_Data[[#This Row],[Net_Amount_Before_Tax]]+tbl_Raw_Data[[#This Row],[Tax_Amount]]</f>
        <v>160.34654999999998</v>
      </c>
      <c r="Z6207" s="6">
        <f t="shared" si="484"/>
        <v>2</v>
      </c>
    </row>
    <row r="6208" spans="1:26" x14ac:dyDescent="0.3">
      <c r="A6208" s="23" t="s">
        <v>8329</v>
      </c>
      <c r="B6208" s="34">
        <v>45799</v>
      </c>
      <c r="C6208" s="23" t="s">
        <v>1936</v>
      </c>
      <c r="D6208" s="23" t="s">
        <v>92</v>
      </c>
      <c r="E6208" s="23" t="s">
        <v>93</v>
      </c>
      <c r="F6208" s="23">
        <v>560001</v>
      </c>
      <c r="G6208" s="23" t="s">
        <v>132</v>
      </c>
      <c r="H6208" s="23" t="s">
        <v>133</v>
      </c>
      <c r="I6208" s="23" t="s">
        <v>134</v>
      </c>
      <c r="J6208" s="23" t="s">
        <v>135</v>
      </c>
      <c r="K6208" s="23" t="s">
        <v>57</v>
      </c>
      <c r="L6208" s="23">
        <v>2</v>
      </c>
      <c r="M6208" s="23">
        <v>73.31</v>
      </c>
      <c r="N6208" s="23">
        <v>0</v>
      </c>
      <c r="O6208" s="23">
        <v>5</v>
      </c>
      <c r="P6208" s="23" t="s">
        <v>33</v>
      </c>
      <c r="Q6208" s="23" t="s">
        <v>26</v>
      </c>
      <c r="R6208" s="23">
        <f t="shared" si="480"/>
        <v>1</v>
      </c>
      <c r="S6208" s="23" t="str">
        <f t="shared" si="481"/>
        <v>ORD106207_20250522_CUST03438_MED007</v>
      </c>
      <c r="T6208" s="23">
        <f t="shared" si="482"/>
        <v>1</v>
      </c>
      <c r="U6208" s="6">
        <f t="shared" si="483"/>
        <v>146.62</v>
      </c>
      <c r="V6208" s="6">
        <f>tbl_Raw_Data[[#This Row],[Discount_Pct]]*tbl_Raw_Data[[#This Row],[Gross_Amount]]/100</f>
        <v>0</v>
      </c>
      <c r="W6208" s="6">
        <f>tbl_Raw_Data[[#This Row],[Gross_Amount]]-tbl_Raw_Data[[#This Row],[Discount_Amount]]</f>
        <v>146.62</v>
      </c>
      <c r="X6208" s="6">
        <f>tbl_Raw_Data[[#This Row],[Net_Amount_Before_Tax]]*tbl_Raw_Data[[#This Row],[Tax_Pct]]/100</f>
        <v>7.3310000000000004</v>
      </c>
      <c r="Y6208" s="6">
        <f>tbl_Raw_Data[[#This Row],[Net_Amount_Before_Tax]]+tbl_Raw_Data[[#This Row],[Tax_Amount]]</f>
        <v>153.95099999999999</v>
      </c>
      <c r="Z6208" s="6">
        <f t="shared" si="484"/>
        <v>5</v>
      </c>
    </row>
    <row r="6209" spans="1:26" x14ac:dyDescent="0.3">
      <c r="A6209" s="23" t="s">
        <v>8330</v>
      </c>
      <c r="B6209" s="34">
        <v>45685</v>
      </c>
      <c r="C6209" s="23" t="s">
        <v>4624</v>
      </c>
      <c r="D6209" s="23" t="s">
        <v>80</v>
      </c>
      <c r="E6209" s="23" t="s">
        <v>81</v>
      </c>
      <c r="F6209" s="23">
        <v>395007</v>
      </c>
      <c r="G6209" s="23" t="s">
        <v>138</v>
      </c>
      <c r="H6209" s="23" t="s">
        <v>139</v>
      </c>
      <c r="I6209" s="23" t="s">
        <v>50</v>
      </c>
      <c r="J6209" s="23" t="s">
        <v>140</v>
      </c>
      <c r="K6209" s="23" t="s">
        <v>24</v>
      </c>
      <c r="L6209" s="23">
        <v>2</v>
      </c>
      <c r="M6209" s="23">
        <v>173.99</v>
      </c>
      <c r="N6209" s="23">
        <v>0</v>
      </c>
      <c r="O6209" s="23">
        <v>5</v>
      </c>
      <c r="P6209" s="23" t="s">
        <v>43</v>
      </c>
      <c r="Q6209" s="23" t="s">
        <v>34</v>
      </c>
      <c r="R6209" s="23">
        <f t="shared" si="480"/>
        <v>1</v>
      </c>
      <c r="S6209" s="23" t="str">
        <f t="shared" si="481"/>
        <v>ORD106208_20250128_CUST02753_MED013</v>
      </c>
      <c r="T6209" s="23">
        <f t="shared" si="482"/>
        <v>1</v>
      </c>
      <c r="U6209" s="6">
        <f t="shared" si="483"/>
        <v>347.98</v>
      </c>
      <c r="V6209" s="6">
        <f>tbl_Raw_Data[[#This Row],[Discount_Pct]]*tbl_Raw_Data[[#This Row],[Gross_Amount]]/100</f>
        <v>0</v>
      </c>
      <c r="W6209" s="6">
        <f>tbl_Raw_Data[[#This Row],[Gross_Amount]]-tbl_Raw_Data[[#This Row],[Discount_Amount]]</f>
        <v>347.98</v>
      </c>
      <c r="X6209" s="6">
        <f>tbl_Raw_Data[[#This Row],[Net_Amount_Before_Tax]]*tbl_Raw_Data[[#This Row],[Tax_Pct]]/100</f>
        <v>17.399000000000001</v>
      </c>
      <c r="Y6209" s="6">
        <f>tbl_Raw_Data[[#This Row],[Net_Amount_Before_Tax]]+tbl_Raw_Data[[#This Row],[Tax_Amount]]</f>
        <v>365.37900000000002</v>
      </c>
      <c r="Z6209" s="6">
        <f t="shared" si="484"/>
        <v>2</v>
      </c>
    </row>
    <row r="6210" spans="1:26" x14ac:dyDescent="0.3">
      <c r="A6210" s="23" t="s">
        <v>8331</v>
      </c>
      <c r="B6210" s="34">
        <v>45563</v>
      </c>
      <c r="C6210" s="23" t="s">
        <v>8332</v>
      </c>
      <c r="D6210" s="23" t="s">
        <v>130</v>
      </c>
      <c r="E6210" s="23" t="s">
        <v>131</v>
      </c>
      <c r="F6210" s="23">
        <v>700091</v>
      </c>
      <c r="G6210" s="23" t="s">
        <v>124</v>
      </c>
      <c r="H6210" s="23" t="s">
        <v>125</v>
      </c>
      <c r="I6210" s="23" t="s">
        <v>104</v>
      </c>
      <c r="J6210" s="23" t="s">
        <v>114</v>
      </c>
      <c r="K6210" s="23" t="s">
        <v>24</v>
      </c>
      <c r="L6210" s="23">
        <v>1</v>
      </c>
      <c r="M6210" s="23">
        <v>122.51</v>
      </c>
      <c r="N6210" s="23">
        <v>5</v>
      </c>
      <c r="O6210" s="23">
        <v>5</v>
      </c>
      <c r="P6210" s="23" t="s">
        <v>89</v>
      </c>
      <c r="Q6210" s="23" t="s">
        <v>44</v>
      </c>
      <c r="R6210" s="23">
        <f t="shared" ref="R6210:R6273" si="485">COUNTIFS($A$2:$A$8001,A6210,$B$2:$B$8001,B6210,$C$2:$C$8001,C6210,$G$2:$G$8001,G6210)</f>
        <v>1</v>
      </c>
      <c r="S6210" s="23" t="str">
        <f t="shared" ref="S6210:S6273" si="486">A6210&amp;"_"&amp;TEXT(B6210,"yyyymmdd")&amp;"_"&amp;C6210&amp;"_"&amp;G6210</f>
        <v>ORD106209_20240928_CUST00697_MED018</v>
      </c>
      <c r="T6210" s="23">
        <f t="shared" ref="T6210:T6273" si="487">COUNTIF($S$2:$S$8001,S6210)</f>
        <v>1</v>
      </c>
      <c r="U6210" s="6">
        <f t="shared" ref="U6210:U6273" si="488">L6210*M6210</f>
        <v>122.51</v>
      </c>
      <c r="V6210" s="6">
        <f>tbl_Raw_Data[[#This Row],[Discount_Pct]]*tbl_Raw_Data[[#This Row],[Gross_Amount]]/100</f>
        <v>6.1255000000000006</v>
      </c>
      <c r="W6210" s="6">
        <f>tbl_Raw_Data[[#This Row],[Gross_Amount]]-tbl_Raw_Data[[#This Row],[Discount_Amount]]</f>
        <v>116.3845</v>
      </c>
      <c r="X6210" s="6">
        <f>tbl_Raw_Data[[#This Row],[Net_Amount_Before_Tax]]*tbl_Raw_Data[[#This Row],[Tax_Pct]]/100</f>
        <v>5.8192250000000003</v>
      </c>
      <c r="Y6210" s="6">
        <f>tbl_Raw_Data[[#This Row],[Net_Amount_Before_Tax]]+tbl_Raw_Data[[#This Row],[Tax_Amount]]</f>
        <v>122.20372500000001</v>
      </c>
      <c r="Z6210" s="6">
        <f t="shared" ref="Z6210:Z6273" si="489">COUNTIFS($C$2:$C$8001,C6210,$Q$2:$Q$8001,"Delivered")</f>
        <v>1</v>
      </c>
    </row>
    <row r="6211" spans="1:26" x14ac:dyDescent="0.3">
      <c r="A6211" s="23" t="s">
        <v>8333</v>
      </c>
      <c r="B6211" s="34">
        <v>45911</v>
      </c>
      <c r="C6211" s="23" t="s">
        <v>8334</v>
      </c>
      <c r="D6211" s="23" t="s">
        <v>183</v>
      </c>
      <c r="E6211" s="23" t="s">
        <v>184</v>
      </c>
      <c r="F6211" s="23">
        <v>122002</v>
      </c>
      <c r="G6211" s="23" t="s">
        <v>48</v>
      </c>
      <c r="H6211" s="23" t="s">
        <v>49</v>
      </c>
      <c r="I6211" s="23" t="s">
        <v>50</v>
      </c>
      <c r="J6211" s="23" t="s">
        <v>23</v>
      </c>
      <c r="K6211" s="23" t="s">
        <v>24</v>
      </c>
      <c r="L6211" s="23">
        <v>1</v>
      </c>
      <c r="M6211" s="23">
        <v>101.12</v>
      </c>
      <c r="N6211" s="23">
        <v>10</v>
      </c>
      <c r="O6211" s="23">
        <v>18</v>
      </c>
      <c r="P6211" s="23" t="s">
        <v>43</v>
      </c>
      <c r="Q6211" s="23" t="s">
        <v>34</v>
      </c>
      <c r="R6211" s="23">
        <f t="shared" si="485"/>
        <v>1</v>
      </c>
      <c r="S6211" s="23" t="str">
        <f t="shared" si="486"/>
        <v>ORD106210_20250911_CUST02493_MED028</v>
      </c>
      <c r="T6211" s="23">
        <f t="shared" si="487"/>
        <v>1</v>
      </c>
      <c r="U6211" s="6">
        <f t="shared" si="488"/>
        <v>101.12</v>
      </c>
      <c r="V6211" s="6">
        <f>tbl_Raw_Data[[#This Row],[Discount_Pct]]*tbl_Raw_Data[[#This Row],[Gross_Amount]]/100</f>
        <v>10.112</v>
      </c>
      <c r="W6211" s="6">
        <f>tbl_Raw_Data[[#This Row],[Gross_Amount]]-tbl_Raw_Data[[#This Row],[Discount_Amount]]</f>
        <v>91.00800000000001</v>
      </c>
      <c r="X6211" s="6">
        <f>tbl_Raw_Data[[#This Row],[Net_Amount_Before_Tax]]*tbl_Raw_Data[[#This Row],[Tax_Pct]]/100</f>
        <v>16.381440000000001</v>
      </c>
      <c r="Y6211" s="6">
        <f>tbl_Raw_Data[[#This Row],[Net_Amount_Before_Tax]]+tbl_Raw_Data[[#This Row],[Tax_Amount]]</f>
        <v>107.38944000000001</v>
      </c>
      <c r="Z6211" s="6">
        <f t="shared" si="489"/>
        <v>1</v>
      </c>
    </row>
    <row r="6212" spans="1:26" x14ac:dyDescent="0.3">
      <c r="A6212" s="23" t="s">
        <v>8335</v>
      </c>
      <c r="B6212" s="34">
        <v>45596</v>
      </c>
      <c r="C6212" s="23" t="s">
        <v>3986</v>
      </c>
      <c r="D6212" s="23" t="s">
        <v>159</v>
      </c>
      <c r="E6212" s="23" t="s">
        <v>47</v>
      </c>
      <c r="F6212" s="23">
        <v>400093</v>
      </c>
      <c r="G6212" s="23" t="s">
        <v>145</v>
      </c>
      <c r="H6212" s="23" t="s">
        <v>146</v>
      </c>
      <c r="I6212" s="23" t="s">
        <v>147</v>
      </c>
      <c r="J6212" s="23" t="s">
        <v>148</v>
      </c>
      <c r="K6212" s="23" t="s">
        <v>24</v>
      </c>
      <c r="L6212" s="23">
        <v>2</v>
      </c>
      <c r="M6212" s="23">
        <v>120.63</v>
      </c>
      <c r="N6212" s="23">
        <v>5</v>
      </c>
      <c r="O6212" s="23">
        <v>18</v>
      </c>
      <c r="P6212" s="23" t="s">
        <v>65</v>
      </c>
      <c r="Q6212" s="23" t="s">
        <v>26</v>
      </c>
      <c r="R6212" s="23">
        <f t="shared" si="485"/>
        <v>1</v>
      </c>
      <c r="S6212" s="23" t="str">
        <f t="shared" si="486"/>
        <v>ORD106211_20241031_CUST00519_MED016</v>
      </c>
      <c r="T6212" s="23">
        <f t="shared" si="487"/>
        <v>1</v>
      </c>
      <c r="U6212" s="6">
        <f t="shared" si="488"/>
        <v>241.26</v>
      </c>
      <c r="V6212" s="6">
        <f>tbl_Raw_Data[[#This Row],[Discount_Pct]]*tbl_Raw_Data[[#This Row],[Gross_Amount]]/100</f>
        <v>12.062999999999999</v>
      </c>
      <c r="W6212" s="6">
        <f>tbl_Raw_Data[[#This Row],[Gross_Amount]]-tbl_Raw_Data[[#This Row],[Discount_Amount]]</f>
        <v>229.197</v>
      </c>
      <c r="X6212" s="6">
        <f>tbl_Raw_Data[[#This Row],[Net_Amount_Before_Tax]]*tbl_Raw_Data[[#This Row],[Tax_Pct]]/100</f>
        <v>41.255459999999999</v>
      </c>
      <c r="Y6212" s="6">
        <f>tbl_Raw_Data[[#This Row],[Net_Amount_Before_Tax]]+tbl_Raw_Data[[#This Row],[Tax_Amount]]</f>
        <v>270.45245999999997</v>
      </c>
      <c r="Z6212" s="6">
        <f t="shared" si="489"/>
        <v>1</v>
      </c>
    </row>
    <row r="6213" spans="1:26" x14ac:dyDescent="0.3">
      <c r="A6213" s="23" t="s">
        <v>8336</v>
      </c>
      <c r="B6213" s="34">
        <v>45650</v>
      </c>
      <c r="C6213" s="23" t="s">
        <v>4288</v>
      </c>
      <c r="D6213" s="23" t="s">
        <v>19</v>
      </c>
      <c r="E6213" s="23" t="s">
        <v>19</v>
      </c>
      <c r="F6213" s="23">
        <v>110029</v>
      </c>
      <c r="G6213" s="23" t="s">
        <v>119</v>
      </c>
      <c r="H6213" s="23" t="s">
        <v>120</v>
      </c>
      <c r="I6213" s="23" t="s">
        <v>32</v>
      </c>
      <c r="J6213" s="23" t="s">
        <v>64</v>
      </c>
      <c r="K6213" s="23" t="s">
        <v>57</v>
      </c>
      <c r="L6213" s="23">
        <v>1</v>
      </c>
      <c r="M6213" s="23">
        <v>64.78</v>
      </c>
      <c r="N6213" s="23">
        <v>0</v>
      </c>
      <c r="O6213" s="23">
        <v>5</v>
      </c>
      <c r="P6213" s="23" t="s">
        <v>25</v>
      </c>
      <c r="Q6213" s="23" t="s">
        <v>26</v>
      </c>
      <c r="R6213" s="23">
        <f t="shared" si="485"/>
        <v>1</v>
      </c>
      <c r="S6213" s="23" t="str">
        <f t="shared" si="486"/>
        <v>ORD106212_20241224_CUST03065_MED010</v>
      </c>
      <c r="T6213" s="23">
        <f t="shared" si="487"/>
        <v>1</v>
      </c>
      <c r="U6213" s="6">
        <f t="shared" si="488"/>
        <v>64.78</v>
      </c>
      <c r="V6213" s="6">
        <f>tbl_Raw_Data[[#This Row],[Discount_Pct]]*tbl_Raw_Data[[#This Row],[Gross_Amount]]/100</f>
        <v>0</v>
      </c>
      <c r="W6213" s="6">
        <f>tbl_Raw_Data[[#This Row],[Gross_Amount]]-tbl_Raw_Data[[#This Row],[Discount_Amount]]</f>
        <v>64.78</v>
      </c>
      <c r="X6213" s="6">
        <f>tbl_Raw_Data[[#This Row],[Net_Amount_Before_Tax]]*tbl_Raw_Data[[#This Row],[Tax_Pct]]/100</f>
        <v>3.2389999999999999</v>
      </c>
      <c r="Y6213" s="6">
        <f>tbl_Raw_Data[[#This Row],[Net_Amount_Before_Tax]]+tbl_Raw_Data[[#This Row],[Tax_Amount]]</f>
        <v>68.019000000000005</v>
      </c>
      <c r="Z6213" s="6">
        <f t="shared" si="489"/>
        <v>1</v>
      </c>
    </row>
    <row r="6214" spans="1:26" x14ac:dyDescent="0.3">
      <c r="A6214" s="23" t="s">
        <v>8337</v>
      </c>
      <c r="B6214" s="34">
        <v>45385</v>
      </c>
      <c r="C6214" s="23" t="s">
        <v>4039</v>
      </c>
      <c r="D6214" s="23" t="s">
        <v>100</v>
      </c>
      <c r="E6214" s="23" t="s">
        <v>101</v>
      </c>
      <c r="F6214" s="23">
        <v>201301</v>
      </c>
      <c r="G6214" s="23" t="s">
        <v>229</v>
      </c>
      <c r="H6214" s="23" t="s">
        <v>230</v>
      </c>
      <c r="I6214" s="23" t="s">
        <v>84</v>
      </c>
      <c r="J6214" s="23" t="s">
        <v>140</v>
      </c>
      <c r="K6214" s="23" t="s">
        <v>24</v>
      </c>
      <c r="L6214" s="23">
        <v>2</v>
      </c>
      <c r="M6214" s="23">
        <v>189.5</v>
      </c>
      <c r="N6214" s="23">
        <v>10</v>
      </c>
      <c r="O6214" s="23">
        <v>5</v>
      </c>
      <c r="P6214" s="23" t="s">
        <v>33</v>
      </c>
      <c r="Q6214" s="23" t="s">
        <v>34</v>
      </c>
      <c r="R6214" s="23">
        <f t="shared" si="485"/>
        <v>1</v>
      </c>
      <c r="S6214" s="23" t="str">
        <f t="shared" si="486"/>
        <v>ORD106213_20240403_CUST01740_MED022</v>
      </c>
      <c r="T6214" s="23">
        <f t="shared" si="487"/>
        <v>1</v>
      </c>
      <c r="U6214" s="6">
        <f t="shared" si="488"/>
        <v>379</v>
      </c>
      <c r="V6214" s="6">
        <f>tbl_Raw_Data[[#This Row],[Discount_Pct]]*tbl_Raw_Data[[#This Row],[Gross_Amount]]/100</f>
        <v>37.9</v>
      </c>
      <c r="W6214" s="6">
        <f>tbl_Raw_Data[[#This Row],[Gross_Amount]]-tbl_Raw_Data[[#This Row],[Discount_Amount]]</f>
        <v>341.1</v>
      </c>
      <c r="X6214" s="6">
        <f>tbl_Raw_Data[[#This Row],[Net_Amount_Before_Tax]]*tbl_Raw_Data[[#This Row],[Tax_Pct]]/100</f>
        <v>17.055</v>
      </c>
      <c r="Y6214" s="6">
        <f>tbl_Raw_Data[[#This Row],[Net_Amount_Before_Tax]]+tbl_Raw_Data[[#This Row],[Tax_Amount]]</f>
        <v>358.15500000000003</v>
      </c>
      <c r="Z6214" s="6">
        <f t="shared" si="489"/>
        <v>2</v>
      </c>
    </row>
    <row r="6215" spans="1:26" x14ac:dyDescent="0.3">
      <c r="A6215" s="23" t="s">
        <v>8337</v>
      </c>
      <c r="B6215" s="34">
        <v>45518</v>
      </c>
      <c r="C6215" s="23" t="s">
        <v>872</v>
      </c>
      <c r="D6215" s="23" t="s">
        <v>142</v>
      </c>
      <c r="E6215" s="23" t="s">
        <v>81</v>
      </c>
      <c r="F6215" s="23">
        <v>380015</v>
      </c>
      <c r="G6215" s="23" t="s">
        <v>233</v>
      </c>
      <c r="H6215" s="23" t="s">
        <v>234</v>
      </c>
      <c r="I6215" s="23" t="s">
        <v>104</v>
      </c>
      <c r="J6215" s="23" t="s">
        <v>42</v>
      </c>
      <c r="K6215" s="23" t="s">
        <v>24</v>
      </c>
      <c r="L6215" s="23">
        <v>1</v>
      </c>
      <c r="M6215" s="23">
        <v>171.55</v>
      </c>
      <c r="N6215" s="23">
        <v>15</v>
      </c>
      <c r="O6215" s="23">
        <v>5</v>
      </c>
      <c r="P6215" s="23" t="s">
        <v>25</v>
      </c>
      <c r="Q6215" s="23" t="s">
        <v>34</v>
      </c>
      <c r="R6215" s="23">
        <f t="shared" si="485"/>
        <v>1</v>
      </c>
      <c r="S6215" s="23" t="str">
        <f t="shared" si="486"/>
        <v>ORD106213_20240814_CUST00897_MED019</v>
      </c>
      <c r="T6215" s="23">
        <f t="shared" si="487"/>
        <v>1</v>
      </c>
      <c r="U6215" s="6">
        <f t="shared" si="488"/>
        <v>171.55</v>
      </c>
      <c r="V6215" s="6">
        <f>tbl_Raw_Data[[#This Row],[Discount_Pct]]*tbl_Raw_Data[[#This Row],[Gross_Amount]]/100</f>
        <v>25.732500000000002</v>
      </c>
      <c r="W6215" s="6">
        <f>tbl_Raw_Data[[#This Row],[Gross_Amount]]-tbl_Raw_Data[[#This Row],[Discount_Amount]]</f>
        <v>145.8175</v>
      </c>
      <c r="X6215" s="6">
        <f>tbl_Raw_Data[[#This Row],[Net_Amount_Before_Tax]]*tbl_Raw_Data[[#This Row],[Tax_Pct]]/100</f>
        <v>7.2908749999999998</v>
      </c>
      <c r="Y6215" s="6">
        <f>tbl_Raw_Data[[#This Row],[Net_Amount_Before_Tax]]+tbl_Raw_Data[[#This Row],[Tax_Amount]]</f>
        <v>153.108375</v>
      </c>
      <c r="Z6215" s="6">
        <f t="shared" si="489"/>
        <v>2</v>
      </c>
    </row>
    <row r="6216" spans="1:26" x14ac:dyDescent="0.3">
      <c r="A6216" s="23" t="s">
        <v>8338</v>
      </c>
      <c r="B6216" s="34">
        <v>45332</v>
      </c>
      <c r="C6216" s="23" t="s">
        <v>3557</v>
      </c>
      <c r="D6216" s="23" t="s">
        <v>183</v>
      </c>
      <c r="E6216" s="23" t="s">
        <v>184</v>
      </c>
      <c r="F6216" s="23">
        <v>122001</v>
      </c>
      <c r="G6216" s="23" t="s">
        <v>48</v>
      </c>
      <c r="H6216" s="23" t="s">
        <v>49</v>
      </c>
      <c r="I6216" s="23" t="s">
        <v>50</v>
      </c>
      <c r="J6216" s="23" t="s">
        <v>23</v>
      </c>
      <c r="K6216" s="23" t="s">
        <v>24</v>
      </c>
      <c r="L6216" s="23">
        <v>2</v>
      </c>
      <c r="M6216" s="23">
        <v>97.44</v>
      </c>
      <c r="N6216" s="23">
        <v>15</v>
      </c>
      <c r="O6216" s="23">
        <v>12</v>
      </c>
      <c r="P6216" s="23" t="s">
        <v>58</v>
      </c>
      <c r="Q6216" s="23" t="s">
        <v>44</v>
      </c>
      <c r="R6216" s="23">
        <f t="shared" si="485"/>
        <v>1</v>
      </c>
      <c r="S6216" s="23" t="str">
        <f t="shared" si="486"/>
        <v>ORD106215_20240210_CUST01744_MED028</v>
      </c>
      <c r="T6216" s="23">
        <f t="shared" si="487"/>
        <v>1</v>
      </c>
      <c r="U6216" s="6">
        <f t="shared" si="488"/>
        <v>194.88</v>
      </c>
      <c r="V6216" s="6">
        <f>tbl_Raw_Data[[#This Row],[Discount_Pct]]*tbl_Raw_Data[[#This Row],[Gross_Amount]]/100</f>
        <v>29.231999999999999</v>
      </c>
      <c r="W6216" s="6">
        <f>tbl_Raw_Data[[#This Row],[Gross_Amount]]-tbl_Raw_Data[[#This Row],[Discount_Amount]]</f>
        <v>165.648</v>
      </c>
      <c r="X6216" s="6">
        <f>tbl_Raw_Data[[#This Row],[Net_Amount_Before_Tax]]*tbl_Raw_Data[[#This Row],[Tax_Pct]]/100</f>
        <v>19.877759999999999</v>
      </c>
      <c r="Y6216" s="6">
        <f>tbl_Raw_Data[[#This Row],[Net_Amount_Before_Tax]]+tbl_Raw_Data[[#This Row],[Tax_Amount]]</f>
        <v>185.52575999999999</v>
      </c>
      <c r="Z6216" s="6">
        <f t="shared" si="489"/>
        <v>2</v>
      </c>
    </row>
    <row r="6217" spans="1:26" x14ac:dyDescent="0.3">
      <c r="A6217" s="23" t="s">
        <v>8339</v>
      </c>
      <c r="B6217" s="34">
        <v>45298</v>
      </c>
      <c r="C6217" s="23" t="s">
        <v>634</v>
      </c>
      <c r="D6217" s="23" t="s">
        <v>92</v>
      </c>
      <c r="E6217" s="23" t="s">
        <v>93</v>
      </c>
      <c r="F6217" s="23">
        <v>560100</v>
      </c>
      <c r="G6217" s="23" t="s">
        <v>20</v>
      </c>
      <c r="H6217" s="23" t="s">
        <v>21</v>
      </c>
      <c r="I6217" s="23" t="s">
        <v>22</v>
      </c>
      <c r="J6217" s="23" t="s">
        <v>23</v>
      </c>
      <c r="K6217" s="23" t="s">
        <v>24</v>
      </c>
      <c r="L6217" s="23">
        <v>2</v>
      </c>
      <c r="M6217" s="23">
        <v>140</v>
      </c>
      <c r="N6217" s="23">
        <v>10</v>
      </c>
      <c r="O6217" s="23">
        <v>5</v>
      </c>
      <c r="P6217" s="23" t="s">
        <v>89</v>
      </c>
      <c r="Q6217" s="23" t="s">
        <v>34</v>
      </c>
      <c r="R6217" s="23">
        <f t="shared" si="485"/>
        <v>1</v>
      </c>
      <c r="S6217" s="23" t="str">
        <f t="shared" si="486"/>
        <v>ORD106216_20240107_CUST03083_MED024</v>
      </c>
      <c r="T6217" s="23">
        <f t="shared" si="487"/>
        <v>1</v>
      </c>
      <c r="U6217" s="6">
        <f t="shared" si="488"/>
        <v>280</v>
      </c>
      <c r="V6217" s="6">
        <f>tbl_Raw_Data[[#This Row],[Discount_Pct]]*tbl_Raw_Data[[#This Row],[Gross_Amount]]/100</f>
        <v>28</v>
      </c>
      <c r="W6217" s="6">
        <f>tbl_Raw_Data[[#This Row],[Gross_Amount]]-tbl_Raw_Data[[#This Row],[Discount_Amount]]</f>
        <v>252</v>
      </c>
      <c r="X6217" s="6">
        <f>tbl_Raw_Data[[#This Row],[Net_Amount_Before_Tax]]*tbl_Raw_Data[[#This Row],[Tax_Pct]]/100</f>
        <v>12.6</v>
      </c>
      <c r="Y6217" s="6">
        <f>tbl_Raw_Data[[#This Row],[Net_Amount_Before_Tax]]+tbl_Raw_Data[[#This Row],[Tax_Amount]]</f>
        <v>264.60000000000002</v>
      </c>
      <c r="Z6217" s="6">
        <f t="shared" si="489"/>
        <v>5</v>
      </c>
    </row>
    <row r="6218" spans="1:26" x14ac:dyDescent="0.3">
      <c r="A6218" s="23" t="s">
        <v>8340</v>
      </c>
      <c r="B6218" s="34">
        <v>45436</v>
      </c>
      <c r="C6218" s="23" t="s">
        <v>8341</v>
      </c>
      <c r="D6218" s="23" t="s">
        <v>92</v>
      </c>
      <c r="E6218" s="23" t="s">
        <v>93</v>
      </c>
      <c r="F6218" s="23">
        <v>560066</v>
      </c>
      <c r="G6218" s="23" t="s">
        <v>192</v>
      </c>
      <c r="H6218" s="23" t="s">
        <v>193</v>
      </c>
      <c r="I6218" s="23" t="s">
        <v>41</v>
      </c>
      <c r="J6218" s="23" t="s">
        <v>194</v>
      </c>
      <c r="K6218" s="23" t="s">
        <v>24</v>
      </c>
      <c r="L6218" s="23">
        <v>2</v>
      </c>
      <c r="M6218" s="23">
        <v>30.19</v>
      </c>
      <c r="N6218" s="23">
        <v>15</v>
      </c>
      <c r="O6218" s="23">
        <v>12</v>
      </c>
      <c r="P6218" s="23" t="s">
        <v>33</v>
      </c>
      <c r="Q6218" s="23" t="s">
        <v>34</v>
      </c>
      <c r="R6218" s="23">
        <f t="shared" si="485"/>
        <v>1</v>
      </c>
      <c r="S6218" s="23" t="str">
        <f t="shared" si="486"/>
        <v>ORD106217_20240524_CUST01129_MED002</v>
      </c>
      <c r="T6218" s="23">
        <f t="shared" si="487"/>
        <v>1</v>
      </c>
      <c r="U6218" s="6">
        <f t="shared" si="488"/>
        <v>60.38</v>
      </c>
      <c r="V6218" s="6">
        <f>tbl_Raw_Data[[#This Row],[Discount_Pct]]*tbl_Raw_Data[[#This Row],[Gross_Amount]]/100</f>
        <v>9.0570000000000004</v>
      </c>
      <c r="W6218" s="6">
        <f>tbl_Raw_Data[[#This Row],[Gross_Amount]]-tbl_Raw_Data[[#This Row],[Discount_Amount]]</f>
        <v>51.323</v>
      </c>
      <c r="X6218" s="6">
        <f>tbl_Raw_Data[[#This Row],[Net_Amount_Before_Tax]]*tbl_Raw_Data[[#This Row],[Tax_Pct]]/100</f>
        <v>6.15876</v>
      </c>
      <c r="Y6218" s="6">
        <f>tbl_Raw_Data[[#This Row],[Net_Amount_Before_Tax]]+tbl_Raw_Data[[#This Row],[Tax_Amount]]</f>
        <v>57.481760000000001</v>
      </c>
      <c r="Z6218" s="6">
        <f t="shared" si="489"/>
        <v>1</v>
      </c>
    </row>
    <row r="6219" spans="1:26" x14ac:dyDescent="0.3">
      <c r="A6219" s="23" t="s">
        <v>8342</v>
      </c>
      <c r="B6219" s="34">
        <v>45904</v>
      </c>
      <c r="C6219" s="23" t="s">
        <v>4706</v>
      </c>
      <c r="D6219" s="23" t="s">
        <v>183</v>
      </c>
      <c r="E6219" s="23" t="s">
        <v>184</v>
      </c>
      <c r="F6219" s="23">
        <v>122018</v>
      </c>
      <c r="G6219" s="23" t="s">
        <v>283</v>
      </c>
      <c r="H6219" s="23" t="s">
        <v>284</v>
      </c>
      <c r="I6219" s="23" t="s">
        <v>104</v>
      </c>
      <c r="J6219" s="23" t="s">
        <v>42</v>
      </c>
      <c r="K6219" s="23" t="s">
        <v>57</v>
      </c>
      <c r="L6219" s="23">
        <v>1</v>
      </c>
      <c r="M6219" s="23">
        <v>285.04000000000002</v>
      </c>
      <c r="N6219" s="23">
        <v>5</v>
      </c>
      <c r="O6219" s="23">
        <v>5</v>
      </c>
      <c r="P6219" s="23" t="s">
        <v>58</v>
      </c>
      <c r="Q6219" s="23" t="s">
        <v>26</v>
      </c>
      <c r="R6219" s="23">
        <f t="shared" si="485"/>
        <v>1</v>
      </c>
      <c r="S6219" s="23" t="str">
        <f t="shared" si="486"/>
        <v>ORD106218_20250904_CUST01736_MED030</v>
      </c>
      <c r="T6219" s="23">
        <f t="shared" si="487"/>
        <v>1</v>
      </c>
      <c r="U6219" s="6">
        <f t="shared" si="488"/>
        <v>285.04000000000002</v>
      </c>
      <c r="V6219" s="6">
        <f>tbl_Raw_Data[[#This Row],[Discount_Pct]]*tbl_Raw_Data[[#This Row],[Gross_Amount]]/100</f>
        <v>14.252000000000001</v>
      </c>
      <c r="W6219" s="6">
        <f>tbl_Raw_Data[[#This Row],[Gross_Amount]]-tbl_Raw_Data[[#This Row],[Discount_Amount]]</f>
        <v>270.78800000000001</v>
      </c>
      <c r="X6219" s="6">
        <f>tbl_Raw_Data[[#This Row],[Net_Amount_Before_Tax]]*tbl_Raw_Data[[#This Row],[Tax_Pct]]/100</f>
        <v>13.539400000000001</v>
      </c>
      <c r="Y6219" s="6">
        <f>tbl_Raw_Data[[#This Row],[Net_Amount_Before_Tax]]+tbl_Raw_Data[[#This Row],[Tax_Amount]]</f>
        <v>284.32740000000001</v>
      </c>
      <c r="Z6219" s="6">
        <f t="shared" si="489"/>
        <v>2</v>
      </c>
    </row>
    <row r="6220" spans="1:26" x14ac:dyDescent="0.3">
      <c r="A6220" s="23" t="s">
        <v>8343</v>
      </c>
      <c r="B6220" s="34">
        <v>45383</v>
      </c>
      <c r="C6220" s="23" t="s">
        <v>484</v>
      </c>
      <c r="D6220" s="23" t="s">
        <v>46</v>
      </c>
      <c r="E6220" s="23" t="s">
        <v>47</v>
      </c>
      <c r="F6220" s="23">
        <v>411038</v>
      </c>
      <c r="G6220" s="23" t="s">
        <v>82</v>
      </c>
      <c r="H6220" s="23" t="s">
        <v>83</v>
      </c>
      <c r="I6220" s="23" t="s">
        <v>84</v>
      </c>
      <c r="J6220" s="23" t="s">
        <v>85</v>
      </c>
      <c r="K6220" s="23" t="s">
        <v>24</v>
      </c>
      <c r="L6220" s="23">
        <v>1</v>
      </c>
      <c r="M6220" s="23">
        <v>305.83999999999997</v>
      </c>
      <c r="N6220" s="23">
        <v>10</v>
      </c>
      <c r="O6220" s="23">
        <v>5</v>
      </c>
      <c r="P6220" s="23" t="s">
        <v>89</v>
      </c>
      <c r="Q6220" s="23" t="s">
        <v>34</v>
      </c>
      <c r="R6220" s="23">
        <f t="shared" si="485"/>
        <v>1</v>
      </c>
      <c r="S6220" s="23" t="str">
        <f t="shared" si="486"/>
        <v>ORD106219_20240401_CUST03018_MED023</v>
      </c>
      <c r="T6220" s="23">
        <f t="shared" si="487"/>
        <v>1</v>
      </c>
      <c r="U6220" s="6">
        <f t="shared" si="488"/>
        <v>305.83999999999997</v>
      </c>
      <c r="V6220" s="6">
        <f>tbl_Raw_Data[[#This Row],[Discount_Pct]]*tbl_Raw_Data[[#This Row],[Gross_Amount]]/100</f>
        <v>30.583999999999996</v>
      </c>
      <c r="W6220" s="6">
        <f>tbl_Raw_Data[[#This Row],[Gross_Amount]]-tbl_Raw_Data[[#This Row],[Discount_Amount]]</f>
        <v>275.25599999999997</v>
      </c>
      <c r="X6220" s="6">
        <f>tbl_Raw_Data[[#This Row],[Net_Amount_Before_Tax]]*tbl_Raw_Data[[#This Row],[Tax_Pct]]/100</f>
        <v>13.762799999999997</v>
      </c>
      <c r="Y6220" s="6">
        <f>tbl_Raw_Data[[#This Row],[Net_Amount_Before_Tax]]+tbl_Raw_Data[[#This Row],[Tax_Amount]]</f>
        <v>289.01879999999994</v>
      </c>
      <c r="Z6220" s="6">
        <f t="shared" si="489"/>
        <v>2</v>
      </c>
    </row>
    <row r="6221" spans="1:26" x14ac:dyDescent="0.3">
      <c r="A6221" s="23" t="s">
        <v>8344</v>
      </c>
      <c r="B6221" s="34">
        <v>45998</v>
      </c>
      <c r="C6221" s="23" t="s">
        <v>827</v>
      </c>
      <c r="D6221" s="23" t="s">
        <v>46</v>
      </c>
      <c r="E6221" s="23" t="s">
        <v>47</v>
      </c>
      <c r="F6221" s="23">
        <v>411001</v>
      </c>
      <c r="G6221" s="23" t="s">
        <v>68</v>
      </c>
      <c r="H6221" s="23" t="s">
        <v>69</v>
      </c>
      <c r="I6221" s="23" t="s">
        <v>55</v>
      </c>
      <c r="J6221" s="23" t="s">
        <v>56</v>
      </c>
      <c r="K6221" s="23" t="s">
        <v>24</v>
      </c>
      <c r="L6221" s="23">
        <v>2</v>
      </c>
      <c r="M6221" s="23">
        <v>28.39</v>
      </c>
      <c r="N6221" s="23">
        <v>10</v>
      </c>
      <c r="O6221" s="23">
        <v>5</v>
      </c>
      <c r="P6221" s="23" t="s">
        <v>43</v>
      </c>
      <c r="Q6221" s="23" t="s">
        <v>90</v>
      </c>
      <c r="R6221" s="23">
        <f t="shared" si="485"/>
        <v>1</v>
      </c>
      <c r="S6221" s="23" t="str">
        <f t="shared" si="486"/>
        <v>ORD106220_20251207_CUST01593_MED003</v>
      </c>
      <c r="T6221" s="23">
        <f t="shared" si="487"/>
        <v>1</v>
      </c>
      <c r="U6221" s="6">
        <f t="shared" si="488"/>
        <v>56.78</v>
      </c>
      <c r="V6221" s="6">
        <f>tbl_Raw_Data[[#This Row],[Discount_Pct]]*tbl_Raw_Data[[#This Row],[Gross_Amount]]/100</f>
        <v>5.6779999999999999</v>
      </c>
      <c r="W6221" s="6">
        <f>tbl_Raw_Data[[#This Row],[Gross_Amount]]-tbl_Raw_Data[[#This Row],[Discount_Amount]]</f>
        <v>51.102000000000004</v>
      </c>
      <c r="X6221" s="6">
        <f>tbl_Raw_Data[[#This Row],[Net_Amount_Before_Tax]]*tbl_Raw_Data[[#This Row],[Tax_Pct]]/100</f>
        <v>2.5551000000000004</v>
      </c>
      <c r="Y6221" s="6">
        <f>tbl_Raw_Data[[#This Row],[Net_Amount_Before_Tax]]+tbl_Raw_Data[[#This Row],[Tax_Amount]]</f>
        <v>53.657100000000007</v>
      </c>
      <c r="Z6221" s="6">
        <f t="shared" si="489"/>
        <v>4</v>
      </c>
    </row>
    <row r="6222" spans="1:26" x14ac:dyDescent="0.3">
      <c r="A6222" s="23" t="s">
        <v>8344</v>
      </c>
      <c r="B6222" s="34">
        <v>45909</v>
      </c>
      <c r="C6222" s="23" t="s">
        <v>5097</v>
      </c>
      <c r="D6222" s="23" t="s">
        <v>46</v>
      </c>
      <c r="E6222" s="23" t="s">
        <v>47</v>
      </c>
      <c r="F6222" s="23">
        <v>411001</v>
      </c>
      <c r="G6222" s="23" t="s">
        <v>107</v>
      </c>
      <c r="H6222" s="23" t="s">
        <v>108</v>
      </c>
      <c r="I6222" s="23" t="s">
        <v>63</v>
      </c>
      <c r="J6222" s="23" t="s">
        <v>42</v>
      </c>
      <c r="K6222" s="23" t="s">
        <v>57</v>
      </c>
      <c r="L6222" s="23">
        <v>1</v>
      </c>
      <c r="M6222" s="23">
        <v>95.99</v>
      </c>
      <c r="N6222" s="23">
        <v>5</v>
      </c>
      <c r="O6222" s="23">
        <v>12</v>
      </c>
      <c r="P6222" s="23" t="s">
        <v>58</v>
      </c>
      <c r="Q6222" s="23" t="s">
        <v>26</v>
      </c>
      <c r="R6222" s="23">
        <f t="shared" si="485"/>
        <v>1</v>
      </c>
      <c r="S6222" s="23" t="str">
        <f t="shared" si="486"/>
        <v>ORD106220_20250909_CUST03492_MED005</v>
      </c>
      <c r="T6222" s="23">
        <f t="shared" si="487"/>
        <v>1</v>
      </c>
      <c r="U6222" s="6">
        <f t="shared" si="488"/>
        <v>95.99</v>
      </c>
      <c r="V6222" s="6">
        <f>tbl_Raw_Data[[#This Row],[Discount_Pct]]*tbl_Raw_Data[[#This Row],[Gross_Amount]]/100</f>
        <v>4.7995000000000001</v>
      </c>
      <c r="W6222" s="6">
        <f>tbl_Raw_Data[[#This Row],[Gross_Amount]]-tbl_Raw_Data[[#This Row],[Discount_Amount]]</f>
        <v>91.1905</v>
      </c>
      <c r="X6222" s="6">
        <f>tbl_Raw_Data[[#This Row],[Net_Amount_Before_Tax]]*tbl_Raw_Data[[#This Row],[Tax_Pct]]/100</f>
        <v>10.942860000000001</v>
      </c>
      <c r="Y6222" s="6">
        <f>tbl_Raw_Data[[#This Row],[Net_Amount_Before_Tax]]+tbl_Raw_Data[[#This Row],[Tax_Amount]]</f>
        <v>102.13336</v>
      </c>
      <c r="Z6222" s="6">
        <f t="shared" si="489"/>
        <v>1</v>
      </c>
    </row>
    <row r="6223" spans="1:26" x14ac:dyDescent="0.3">
      <c r="A6223" s="23" t="s">
        <v>8345</v>
      </c>
      <c r="B6223" s="34">
        <v>46007</v>
      </c>
      <c r="C6223" s="23" t="s">
        <v>1503</v>
      </c>
      <c r="D6223" s="23" t="s">
        <v>100</v>
      </c>
      <c r="E6223" s="23" t="s">
        <v>101</v>
      </c>
      <c r="F6223" s="23">
        <v>201304</v>
      </c>
      <c r="G6223" s="23" t="s">
        <v>167</v>
      </c>
      <c r="H6223" s="23" t="s">
        <v>168</v>
      </c>
      <c r="I6223" s="23" t="s">
        <v>113</v>
      </c>
      <c r="J6223" s="23" t="s">
        <v>42</v>
      </c>
      <c r="K6223" s="23" t="s">
        <v>24</v>
      </c>
      <c r="L6223" s="23">
        <v>2</v>
      </c>
      <c r="M6223" s="23">
        <v>212.45</v>
      </c>
      <c r="N6223" s="23">
        <v>20</v>
      </c>
      <c r="O6223" s="23">
        <v>12</v>
      </c>
      <c r="P6223" s="23" t="s">
        <v>89</v>
      </c>
      <c r="Q6223" s="23" t="s">
        <v>44</v>
      </c>
      <c r="R6223" s="23">
        <f t="shared" si="485"/>
        <v>1</v>
      </c>
      <c r="S6223" s="23" t="str">
        <f t="shared" si="486"/>
        <v>ORD106222_20251216_CUST02922_MED026</v>
      </c>
      <c r="T6223" s="23">
        <f t="shared" si="487"/>
        <v>1</v>
      </c>
      <c r="U6223" s="6">
        <f t="shared" si="488"/>
        <v>424.9</v>
      </c>
      <c r="V6223" s="6">
        <f>tbl_Raw_Data[[#This Row],[Discount_Pct]]*tbl_Raw_Data[[#This Row],[Gross_Amount]]/100</f>
        <v>84.98</v>
      </c>
      <c r="W6223" s="6">
        <f>tbl_Raw_Data[[#This Row],[Gross_Amount]]-tbl_Raw_Data[[#This Row],[Discount_Amount]]</f>
        <v>339.91999999999996</v>
      </c>
      <c r="X6223" s="6">
        <f>tbl_Raw_Data[[#This Row],[Net_Amount_Before_Tax]]*tbl_Raw_Data[[#This Row],[Tax_Pct]]/100</f>
        <v>40.790399999999998</v>
      </c>
      <c r="Y6223" s="6">
        <f>tbl_Raw_Data[[#This Row],[Net_Amount_Before_Tax]]+tbl_Raw_Data[[#This Row],[Tax_Amount]]</f>
        <v>380.71039999999994</v>
      </c>
      <c r="Z6223" s="6">
        <f t="shared" si="489"/>
        <v>1</v>
      </c>
    </row>
    <row r="6224" spans="1:26" x14ac:dyDescent="0.3">
      <c r="A6224" s="23" t="s">
        <v>8346</v>
      </c>
      <c r="B6224" s="34">
        <v>45765</v>
      </c>
      <c r="C6224" s="23" t="s">
        <v>8347</v>
      </c>
      <c r="D6224" s="23" t="s">
        <v>28</v>
      </c>
      <c r="E6224" s="23" t="s">
        <v>29</v>
      </c>
      <c r="F6224" s="23">
        <v>500084</v>
      </c>
      <c r="G6224" s="23" t="s">
        <v>74</v>
      </c>
      <c r="H6224" s="23" t="s">
        <v>75</v>
      </c>
      <c r="I6224" s="23" t="s">
        <v>76</v>
      </c>
      <c r="J6224" s="23" t="s">
        <v>77</v>
      </c>
      <c r="K6224" s="23" t="s">
        <v>57</v>
      </c>
      <c r="L6224" s="23">
        <v>1</v>
      </c>
      <c r="M6224" s="23">
        <v>60.02</v>
      </c>
      <c r="N6224" s="23">
        <v>0</v>
      </c>
      <c r="O6224" s="23">
        <v>12</v>
      </c>
      <c r="P6224" s="23" t="s">
        <v>43</v>
      </c>
      <c r="Q6224" s="23" t="s">
        <v>34</v>
      </c>
      <c r="R6224" s="23">
        <f t="shared" si="485"/>
        <v>1</v>
      </c>
      <c r="S6224" s="23" t="str">
        <f t="shared" si="486"/>
        <v>ORD106223_20250418_CUST00321_MED008</v>
      </c>
      <c r="T6224" s="23">
        <f t="shared" si="487"/>
        <v>1</v>
      </c>
      <c r="U6224" s="6">
        <f t="shared" si="488"/>
        <v>60.02</v>
      </c>
      <c r="V6224" s="6">
        <f>tbl_Raw_Data[[#This Row],[Discount_Pct]]*tbl_Raw_Data[[#This Row],[Gross_Amount]]/100</f>
        <v>0</v>
      </c>
      <c r="W6224" s="6">
        <f>tbl_Raw_Data[[#This Row],[Gross_Amount]]-tbl_Raw_Data[[#This Row],[Discount_Amount]]</f>
        <v>60.02</v>
      </c>
      <c r="X6224" s="6">
        <f>tbl_Raw_Data[[#This Row],[Net_Amount_Before_Tax]]*tbl_Raw_Data[[#This Row],[Tax_Pct]]/100</f>
        <v>7.2023999999999999</v>
      </c>
      <c r="Y6224" s="6">
        <f>tbl_Raw_Data[[#This Row],[Net_Amount_Before_Tax]]+tbl_Raw_Data[[#This Row],[Tax_Amount]]</f>
        <v>67.222400000000007</v>
      </c>
      <c r="Z6224" s="6">
        <f t="shared" si="489"/>
        <v>1</v>
      </c>
    </row>
    <row r="6225" spans="1:26" x14ac:dyDescent="0.3">
      <c r="A6225" s="23" t="s">
        <v>8348</v>
      </c>
      <c r="B6225" s="34">
        <v>45384</v>
      </c>
      <c r="C6225" s="23" t="s">
        <v>8349</v>
      </c>
      <c r="D6225" s="23" t="s">
        <v>19</v>
      </c>
      <c r="E6225" s="23" t="s">
        <v>19</v>
      </c>
      <c r="F6225" s="23">
        <v>110024</v>
      </c>
      <c r="G6225" s="23" t="s">
        <v>111</v>
      </c>
      <c r="H6225" s="23" t="s">
        <v>112</v>
      </c>
      <c r="I6225" s="23" t="s">
        <v>113</v>
      </c>
      <c r="J6225" s="23" t="s">
        <v>114</v>
      </c>
      <c r="K6225" s="23" t="s">
        <v>24</v>
      </c>
      <c r="L6225" s="23">
        <v>1</v>
      </c>
      <c r="M6225" s="23">
        <v>101.05</v>
      </c>
      <c r="N6225" s="23">
        <v>15</v>
      </c>
      <c r="O6225" s="23">
        <v>12</v>
      </c>
      <c r="P6225" s="23" t="s">
        <v>65</v>
      </c>
      <c r="Q6225" s="23" t="s">
        <v>26</v>
      </c>
      <c r="R6225" s="23">
        <f t="shared" si="485"/>
        <v>1</v>
      </c>
      <c r="S6225" s="23" t="str">
        <f t="shared" si="486"/>
        <v>ORD106224_20240402_CUST00935_MED027</v>
      </c>
      <c r="T6225" s="23">
        <f t="shared" si="487"/>
        <v>1</v>
      </c>
      <c r="U6225" s="6">
        <f t="shared" si="488"/>
        <v>101.05</v>
      </c>
      <c r="V6225" s="6">
        <f>tbl_Raw_Data[[#This Row],[Discount_Pct]]*tbl_Raw_Data[[#This Row],[Gross_Amount]]/100</f>
        <v>15.157500000000001</v>
      </c>
      <c r="W6225" s="6">
        <f>tbl_Raw_Data[[#This Row],[Gross_Amount]]-tbl_Raw_Data[[#This Row],[Discount_Amount]]</f>
        <v>85.892499999999998</v>
      </c>
      <c r="X6225" s="6">
        <f>tbl_Raw_Data[[#This Row],[Net_Amount_Before_Tax]]*tbl_Raw_Data[[#This Row],[Tax_Pct]]/100</f>
        <v>10.3071</v>
      </c>
      <c r="Y6225" s="6">
        <f>tbl_Raw_Data[[#This Row],[Net_Amount_Before_Tax]]+tbl_Raw_Data[[#This Row],[Tax_Amount]]</f>
        <v>96.199600000000004</v>
      </c>
      <c r="Z6225" s="6">
        <f t="shared" si="489"/>
        <v>0</v>
      </c>
    </row>
    <row r="6226" spans="1:26" x14ac:dyDescent="0.3">
      <c r="A6226" s="23" t="s">
        <v>8350</v>
      </c>
      <c r="B6226" s="34">
        <v>45976</v>
      </c>
      <c r="C6226" s="23" t="s">
        <v>4629</v>
      </c>
      <c r="D6226" s="23" t="s">
        <v>28</v>
      </c>
      <c r="E6226" s="23" t="s">
        <v>29</v>
      </c>
      <c r="F6226" s="23">
        <v>500081</v>
      </c>
      <c r="G6226" s="23" t="s">
        <v>20</v>
      </c>
      <c r="H6226" s="23" t="s">
        <v>21</v>
      </c>
      <c r="I6226" s="23" t="s">
        <v>22</v>
      </c>
      <c r="J6226" s="23" t="s">
        <v>23</v>
      </c>
      <c r="K6226" s="23" t="s">
        <v>24</v>
      </c>
      <c r="L6226" s="23">
        <v>2</v>
      </c>
      <c r="M6226" s="23">
        <v>140.76</v>
      </c>
      <c r="N6226" s="23">
        <v>10</v>
      </c>
      <c r="O6226" s="23">
        <v>5</v>
      </c>
      <c r="P6226" s="23" t="s">
        <v>89</v>
      </c>
      <c r="Q6226" s="23" t="s">
        <v>34</v>
      </c>
      <c r="R6226" s="23">
        <f t="shared" si="485"/>
        <v>1</v>
      </c>
      <c r="S6226" s="23" t="str">
        <f t="shared" si="486"/>
        <v>ORD106225_20251115_CUST01365_MED024</v>
      </c>
      <c r="T6226" s="23">
        <f t="shared" si="487"/>
        <v>1</v>
      </c>
      <c r="U6226" s="6">
        <f t="shared" si="488"/>
        <v>281.52</v>
      </c>
      <c r="V6226" s="6">
        <f>tbl_Raw_Data[[#This Row],[Discount_Pct]]*tbl_Raw_Data[[#This Row],[Gross_Amount]]/100</f>
        <v>28.151999999999997</v>
      </c>
      <c r="W6226" s="6">
        <f>tbl_Raw_Data[[#This Row],[Gross_Amount]]-tbl_Raw_Data[[#This Row],[Discount_Amount]]</f>
        <v>253.36799999999999</v>
      </c>
      <c r="X6226" s="6">
        <f>tbl_Raw_Data[[#This Row],[Net_Amount_Before_Tax]]*tbl_Raw_Data[[#This Row],[Tax_Pct]]/100</f>
        <v>12.668399999999998</v>
      </c>
      <c r="Y6226" s="6">
        <f>tbl_Raw_Data[[#This Row],[Net_Amount_Before_Tax]]+tbl_Raw_Data[[#This Row],[Tax_Amount]]</f>
        <v>266.03640000000001</v>
      </c>
      <c r="Z6226" s="6">
        <f t="shared" si="489"/>
        <v>2</v>
      </c>
    </row>
    <row r="6227" spans="1:26" x14ac:dyDescent="0.3">
      <c r="A6227" s="23" t="s">
        <v>8351</v>
      </c>
      <c r="B6227" s="34">
        <v>45803</v>
      </c>
      <c r="C6227" s="23" t="s">
        <v>2003</v>
      </c>
      <c r="D6227" s="23" t="s">
        <v>130</v>
      </c>
      <c r="E6227" s="23" t="s">
        <v>131</v>
      </c>
      <c r="F6227" s="23">
        <v>700001</v>
      </c>
      <c r="G6227" s="23" t="s">
        <v>154</v>
      </c>
      <c r="H6227" s="23" t="s">
        <v>155</v>
      </c>
      <c r="I6227" s="23" t="s">
        <v>134</v>
      </c>
      <c r="J6227" s="23" t="s">
        <v>156</v>
      </c>
      <c r="K6227" s="23" t="s">
        <v>57</v>
      </c>
      <c r="L6227" s="23">
        <v>4</v>
      </c>
      <c r="M6227" s="23">
        <v>39.64</v>
      </c>
      <c r="N6227" s="23">
        <v>15</v>
      </c>
      <c r="O6227" s="23">
        <v>12</v>
      </c>
      <c r="P6227" s="23" t="s">
        <v>25</v>
      </c>
      <c r="Q6227" s="23" t="s">
        <v>34</v>
      </c>
      <c r="R6227" s="23">
        <f t="shared" si="485"/>
        <v>1</v>
      </c>
      <c r="S6227" s="23" t="str">
        <f t="shared" si="486"/>
        <v>ORD106226_20250526_CUST02839_MED006</v>
      </c>
      <c r="T6227" s="23">
        <f t="shared" si="487"/>
        <v>1</v>
      </c>
      <c r="U6227" s="6">
        <f t="shared" si="488"/>
        <v>158.56</v>
      </c>
      <c r="V6227" s="6">
        <f>tbl_Raw_Data[[#This Row],[Discount_Pct]]*tbl_Raw_Data[[#This Row],[Gross_Amount]]/100</f>
        <v>23.784000000000002</v>
      </c>
      <c r="W6227" s="6">
        <f>tbl_Raw_Data[[#This Row],[Gross_Amount]]-tbl_Raw_Data[[#This Row],[Discount_Amount]]</f>
        <v>134.77600000000001</v>
      </c>
      <c r="X6227" s="6">
        <f>tbl_Raw_Data[[#This Row],[Net_Amount_Before_Tax]]*tbl_Raw_Data[[#This Row],[Tax_Pct]]/100</f>
        <v>16.173120000000001</v>
      </c>
      <c r="Y6227" s="6">
        <f>tbl_Raw_Data[[#This Row],[Net_Amount_Before_Tax]]+tbl_Raw_Data[[#This Row],[Tax_Amount]]</f>
        <v>150.94912000000002</v>
      </c>
      <c r="Z6227" s="6">
        <f t="shared" si="489"/>
        <v>2</v>
      </c>
    </row>
    <row r="6228" spans="1:26" x14ac:dyDescent="0.3">
      <c r="A6228" s="23" t="s">
        <v>8351</v>
      </c>
      <c r="B6228" s="34">
        <v>45994</v>
      </c>
      <c r="C6228" s="23" t="s">
        <v>7358</v>
      </c>
      <c r="D6228" s="23" t="s">
        <v>159</v>
      </c>
      <c r="E6228" s="23" t="s">
        <v>47</v>
      </c>
      <c r="F6228" s="23">
        <v>400001</v>
      </c>
      <c r="G6228" s="23" t="s">
        <v>233</v>
      </c>
      <c r="H6228" s="23" t="s">
        <v>234</v>
      </c>
      <c r="I6228" s="23" t="s">
        <v>104</v>
      </c>
      <c r="J6228" s="23" t="s">
        <v>42</v>
      </c>
      <c r="K6228" s="23" t="s">
        <v>24</v>
      </c>
      <c r="L6228" s="23">
        <v>1</v>
      </c>
      <c r="M6228" s="23">
        <v>152.55000000000001</v>
      </c>
      <c r="N6228" s="23">
        <v>0</v>
      </c>
      <c r="O6228" s="23">
        <v>12</v>
      </c>
      <c r="P6228" s="23" t="s">
        <v>89</v>
      </c>
      <c r="Q6228" s="23" t="s">
        <v>34</v>
      </c>
      <c r="R6228" s="23">
        <f t="shared" si="485"/>
        <v>1</v>
      </c>
      <c r="S6228" s="23" t="str">
        <f t="shared" si="486"/>
        <v>ORD106226_20251203_CUST02880_MED019</v>
      </c>
      <c r="T6228" s="23">
        <f t="shared" si="487"/>
        <v>1</v>
      </c>
      <c r="U6228" s="6">
        <f t="shared" si="488"/>
        <v>152.55000000000001</v>
      </c>
      <c r="V6228" s="6">
        <f>tbl_Raw_Data[[#This Row],[Discount_Pct]]*tbl_Raw_Data[[#This Row],[Gross_Amount]]/100</f>
        <v>0</v>
      </c>
      <c r="W6228" s="6">
        <f>tbl_Raw_Data[[#This Row],[Gross_Amount]]-tbl_Raw_Data[[#This Row],[Discount_Amount]]</f>
        <v>152.55000000000001</v>
      </c>
      <c r="X6228" s="6">
        <f>tbl_Raw_Data[[#This Row],[Net_Amount_Before_Tax]]*tbl_Raw_Data[[#This Row],[Tax_Pct]]/100</f>
        <v>18.306000000000001</v>
      </c>
      <c r="Y6228" s="6">
        <f>tbl_Raw_Data[[#This Row],[Net_Amount_Before_Tax]]+tbl_Raw_Data[[#This Row],[Tax_Amount]]</f>
        <v>170.85600000000002</v>
      </c>
      <c r="Z6228" s="6">
        <f t="shared" si="489"/>
        <v>3</v>
      </c>
    </row>
    <row r="6229" spans="1:26" x14ac:dyDescent="0.3">
      <c r="A6229" s="23" t="s">
        <v>8352</v>
      </c>
      <c r="B6229" s="34">
        <v>45879</v>
      </c>
      <c r="C6229" s="23" t="s">
        <v>397</v>
      </c>
      <c r="D6229" s="23" t="s">
        <v>72</v>
      </c>
      <c r="E6229" s="23" t="s">
        <v>73</v>
      </c>
      <c r="F6229" s="23">
        <v>302019</v>
      </c>
      <c r="G6229" s="23" t="s">
        <v>160</v>
      </c>
      <c r="H6229" s="23" t="s">
        <v>161</v>
      </c>
      <c r="I6229" s="23" t="s">
        <v>50</v>
      </c>
      <c r="J6229" s="23" t="s">
        <v>23</v>
      </c>
      <c r="K6229" s="23" t="s">
        <v>24</v>
      </c>
      <c r="L6229" s="23">
        <v>1</v>
      </c>
      <c r="M6229" s="23">
        <v>166.65</v>
      </c>
      <c r="N6229" s="23">
        <v>20</v>
      </c>
      <c r="O6229" s="23">
        <v>5</v>
      </c>
      <c r="P6229" s="23" t="s">
        <v>65</v>
      </c>
      <c r="Q6229" s="23" t="s">
        <v>34</v>
      </c>
      <c r="R6229" s="23">
        <f t="shared" si="485"/>
        <v>1</v>
      </c>
      <c r="S6229" s="23" t="str">
        <f t="shared" si="486"/>
        <v>ORD106228_20250810_CUST02852_MED014</v>
      </c>
      <c r="T6229" s="23">
        <f t="shared" si="487"/>
        <v>1</v>
      </c>
      <c r="U6229" s="6">
        <f t="shared" si="488"/>
        <v>166.65</v>
      </c>
      <c r="V6229" s="6">
        <f>tbl_Raw_Data[[#This Row],[Discount_Pct]]*tbl_Raw_Data[[#This Row],[Gross_Amount]]/100</f>
        <v>33.33</v>
      </c>
      <c r="W6229" s="6">
        <f>tbl_Raw_Data[[#This Row],[Gross_Amount]]-tbl_Raw_Data[[#This Row],[Discount_Amount]]</f>
        <v>133.32</v>
      </c>
      <c r="X6229" s="6">
        <f>tbl_Raw_Data[[#This Row],[Net_Amount_Before_Tax]]*tbl_Raw_Data[[#This Row],[Tax_Pct]]/100</f>
        <v>6.6659999999999995</v>
      </c>
      <c r="Y6229" s="6">
        <f>tbl_Raw_Data[[#This Row],[Net_Amount_Before_Tax]]+tbl_Raw_Data[[#This Row],[Tax_Amount]]</f>
        <v>139.98599999999999</v>
      </c>
      <c r="Z6229" s="6">
        <f t="shared" si="489"/>
        <v>2</v>
      </c>
    </row>
    <row r="6230" spans="1:26" x14ac:dyDescent="0.3">
      <c r="A6230" s="23" t="s">
        <v>8353</v>
      </c>
      <c r="B6230" s="34">
        <v>45858</v>
      </c>
      <c r="C6230" s="23" t="s">
        <v>5960</v>
      </c>
      <c r="D6230" s="23" t="s">
        <v>72</v>
      </c>
      <c r="E6230" s="23" t="s">
        <v>73</v>
      </c>
      <c r="F6230" s="23">
        <v>302019</v>
      </c>
      <c r="G6230" s="23" t="s">
        <v>145</v>
      </c>
      <c r="H6230" s="23" t="s">
        <v>146</v>
      </c>
      <c r="I6230" s="23" t="s">
        <v>147</v>
      </c>
      <c r="J6230" s="23" t="s">
        <v>148</v>
      </c>
      <c r="K6230" s="23" t="s">
        <v>24</v>
      </c>
      <c r="L6230" s="23">
        <v>2</v>
      </c>
      <c r="M6230" s="23">
        <v>117.2</v>
      </c>
      <c r="N6230" s="23">
        <v>15</v>
      </c>
      <c r="O6230" s="23">
        <v>12</v>
      </c>
      <c r="P6230" s="23" t="s">
        <v>58</v>
      </c>
      <c r="Q6230" s="23" t="s">
        <v>34</v>
      </c>
      <c r="R6230" s="23">
        <f t="shared" si="485"/>
        <v>1</v>
      </c>
      <c r="S6230" s="23" t="str">
        <f t="shared" si="486"/>
        <v>ORD106229_20250720_CUST00294_MED016</v>
      </c>
      <c r="T6230" s="23">
        <f t="shared" si="487"/>
        <v>1</v>
      </c>
      <c r="U6230" s="6">
        <f t="shared" si="488"/>
        <v>234.4</v>
      </c>
      <c r="V6230" s="6">
        <f>tbl_Raw_Data[[#This Row],[Discount_Pct]]*tbl_Raw_Data[[#This Row],[Gross_Amount]]/100</f>
        <v>35.159999999999997</v>
      </c>
      <c r="W6230" s="6">
        <f>tbl_Raw_Data[[#This Row],[Gross_Amount]]-tbl_Raw_Data[[#This Row],[Discount_Amount]]</f>
        <v>199.24</v>
      </c>
      <c r="X6230" s="6">
        <f>tbl_Raw_Data[[#This Row],[Net_Amount_Before_Tax]]*tbl_Raw_Data[[#This Row],[Tax_Pct]]/100</f>
        <v>23.908799999999999</v>
      </c>
      <c r="Y6230" s="6">
        <f>tbl_Raw_Data[[#This Row],[Net_Amount_Before_Tax]]+tbl_Raw_Data[[#This Row],[Tax_Amount]]</f>
        <v>223.14879999999999</v>
      </c>
      <c r="Z6230" s="6">
        <f t="shared" si="489"/>
        <v>2</v>
      </c>
    </row>
    <row r="6231" spans="1:26" x14ac:dyDescent="0.3">
      <c r="A6231" s="23" t="s">
        <v>8354</v>
      </c>
      <c r="B6231" s="34">
        <v>45368</v>
      </c>
      <c r="C6231" s="23" t="s">
        <v>4659</v>
      </c>
      <c r="D6231" s="23" t="s">
        <v>46</v>
      </c>
      <c r="E6231" s="23" t="s">
        <v>47</v>
      </c>
      <c r="F6231" s="23">
        <v>411045</v>
      </c>
      <c r="G6231" s="23" t="s">
        <v>68</v>
      </c>
      <c r="H6231" s="23" t="s">
        <v>69</v>
      </c>
      <c r="I6231" s="23" t="s">
        <v>55</v>
      </c>
      <c r="J6231" s="23" t="s">
        <v>56</v>
      </c>
      <c r="K6231" s="23" t="s">
        <v>24</v>
      </c>
      <c r="L6231" s="23">
        <v>1</v>
      </c>
      <c r="M6231" s="23">
        <v>30.37</v>
      </c>
      <c r="N6231" s="23">
        <v>10</v>
      </c>
      <c r="O6231" s="23">
        <v>18</v>
      </c>
      <c r="P6231" s="23" t="s">
        <v>25</v>
      </c>
      <c r="Q6231" s="23" t="s">
        <v>34</v>
      </c>
      <c r="R6231" s="23">
        <f t="shared" si="485"/>
        <v>1</v>
      </c>
      <c r="S6231" s="23" t="str">
        <f t="shared" si="486"/>
        <v>ORD106230_20240317_CUST00725_MED003</v>
      </c>
      <c r="T6231" s="23">
        <f t="shared" si="487"/>
        <v>1</v>
      </c>
      <c r="U6231" s="6">
        <f t="shared" si="488"/>
        <v>30.37</v>
      </c>
      <c r="V6231" s="6">
        <f>tbl_Raw_Data[[#This Row],[Discount_Pct]]*tbl_Raw_Data[[#This Row],[Gross_Amount]]/100</f>
        <v>3.0369999999999999</v>
      </c>
      <c r="W6231" s="6">
        <f>tbl_Raw_Data[[#This Row],[Gross_Amount]]-tbl_Raw_Data[[#This Row],[Discount_Amount]]</f>
        <v>27.333000000000002</v>
      </c>
      <c r="X6231" s="6">
        <f>tbl_Raw_Data[[#This Row],[Net_Amount_Before_Tax]]*tbl_Raw_Data[[#This Row],[Tax_Pct]]/100</f>
        <v>4.9199400000000004</v>
      </c>
      <c r="Y6231" s="6">
        <f>tbl_Raw_Data[[#This Row],[Net_Amount_Before_Tax]]+tbl_Raw_Data[[#This Row],[Tax_Amount]]</f>
        <v>32.252940000000002</v>
      </c>
      <c r="Z6231" s="6">
        <f t="shared" si="489"/>
        <v>2</v>
      </c>
    </row>
    <row r="6232" spans="1:26" x14ac:dyDescent="0.3">
      <c r="A6232" s="23" t="s">
        <v>8354</v>
      </c>
      <c r="B6232" s="34">
        <v>45356</v>
      </c>
      <c r="C6232" s="23" t="s">
        <v>3349</v>
      </c>
      <c r="D6232" s="23" t="s">
        <v>37</v>
      </c>
      <c r="E6232" s="23" t="s">
        <v>38</v>
      </c>
      <c r="F6232" s="23">
        <v>452020</v>
      </c>
      <c r="G6232" s="23" t="s">
        <v>82</v>
      </c>
      <c r="H6232" s="23" t="s">
        <v>83</v>
      </c>
      <c r="I6232" s="23" t="s">
        <v>84</v>
      </c>
      <c r="J6232" s="23" t="s">
        <v>85</v>
      </c>
      <c r="K6232" s="23" t="s">
        <v>24</v>
      </c>
      <c r="L6232" s="23">
        <v>1</v>
      </c>
      <c r="M6232" s="23">
        <v>275.68</v>
      </c>
      <c r="N6232" s="23">
        <v>10</v>
      </c>
      <c r="O6232" s="23">
        <v>18</v>
      </c>
      <c r="P6232" s="23" t="s">
        <v>43</v>
      </c>
      <c r="Q6232" s="23" t="s">
        <v>34</v>
      </c>
      <c r="R6232" s="23">
        <f t="shared" si="485"/>
        <v>1</v>
      </c>
      <c r="S6232" s="23" t="str">
        <f t="shared" si="486"/>
        <v>ORD106230_20240305_CUST01343_MED023</v>
      </c>
      <c r="T6232" s="23">
        <f t="shared" si="487"/>
        <v>1</v>
      </c>
      <c r="U6232" s="6">
        <f t="shared" si="488"/>
        <v>275.68</v>
      </c>
      <c r="V6232" s="6">
        <f>tbl_Raw_Data[[#This Row],[Discount_Pct]]*tbl_Raw_Data[[#This Row],[Gross_Amount]]/100</f>
        <v>27.568000000000001</v>
      </c>
      <c r="W6232" s="6">
        <f>tbl_Raw_Data[[#This Row],[Gross_Amount]]-tbl_Raw_Data[[#This Row],[Discount_Amount]]</f>
        <v>248.11199999999999</v>
      </c>
      <c r="X6232" s="6">
        <f>tbl_Raw_Data[[#This Row],[Net_Amount_Before_Tax]]*tbl_Raw_Data[[#This Row],[Tax_Pct]]/100</f>
        <v>44.660159999999998</v>
      </c>
      <c r="Y6232" s="6">
        <f>tbl_Raw_Data[[#This Row],[Net_Amount_Before_Tax]]+tbl_Raw_Data[[#This Row],[Tax_Amount]]</f>
        <v>292.77215999999999</v>
      </c>
      <c r="Z6232" s="6">
        <f t="shared" si="489"/>
        <v>4</v>
      </c>
    </row>
    <row r="6233" spans="1:26" x14ac:dyDescent="0.3">
      <c r="A6233" s="23" t="s">
        <v>8355</v>
      </c>
      <c r="B6233" s="34">
        <v>45503</v>
      </c>
      <c r="C6233" s="23" t="s">
        <v>536</v>
      </c>
      <c r="D6233" s="23" t="s">
        <v>19</v>
      </c>
      <c r="E6233" s="23" t="s">
        <v>19</v>
      </c>
      <c r="F6233" s="23">
        <v>110085</v>
      </c>
      <c r="G6233" s="23" t="s">
        <v>229</v>
      </c>
      <c r="H6233" s="23" t="s">
        <v>230</v>
      </c>
      <c r="I6233" s="23" t="s">
        <v>84</v>
      </c>
      <c r="J6233" s="23" t="s">
        <v>140</v>
      </c>
      <c r="K6233" s="23" t="s">
        <v>24</v>
      </c>
      <c r="L6233" s="23">
        <v>1</v>
      </c>
      <c r="M6233" s="23">
        <v>191.63</v>
      </c>
      <c r="N6233" s="23">
        <v>10</v>
      </c>
      <c r="O6233" s="23">
        <v>12</v>
      </c>
      <c r="P6233" s="23" t="s">
        <v>33</v>
      </c>
      <c r="Q6233" s="23" t="s">
        <v>44</v>
      </c>
      <c r="R6233" s="23">
        <f t="shared" si="485"/>
        <v>1</v>
      </c>
      <c r="S6233" s="23" t="str">
        <f t="shared" si="486"/>
        <v>ORD106232_20240730_CUST00071_MED022</v>
      </c>
      <c r="T6233" s="23">
        <f t="shared" si="487"/>
        <v>1</v>
      </c>
      <c r="U6233" s="6">
        <f t="shared" si="488"/>
        <v>191.63</v>
      </c>
      <c r="V6233" s="6">
        <f>tbl_Raw_Data[[#This Row],[Discount_Pct]]*tbl_Raw_Data[[#This Row],[Gross_Amount]]/100</f>
        <v>19.163</v>
      </c>
      <c r="W6233" s="6">
        <f>tbl_Raw_Data[[#This Row],[Gross_Amount]]-tbl_Raw_Data[[#This Row],[Discount_Amount]]</f>
        <v>172.46699999999998</v>
      </c>
      <c r="X6233" s="6">
        <f>tbl_Raw_Data[[#This Row],[Net_Amount_Before_Tax]]*tbl_Raw_Data[[#This Row],[Tax_Pct]]/100</f>
        <v>20.696039999999996</v>
      </c>
      <c r="Y6233" s="6">
        <f>tbl_Raw_Data[[#This Row],[Net_Amount_Before_Tax]]+tbl_Raw_Data[[#This Row],[Tax_Amount]]</f>
        <v>193.16303999999997</v>
      </c>
      <c r="Z6233" s="6">
        <f t="shared" si="489"/>
        <v>5</v>
      </c>
    </row>
    <row r="6234" spans="1:26" x14ac:dyDescent="0.3">
      <c r="A6234" s="23" t="s">
        <v>8356</v>
      </c>
      <c r="B6234" s="34">
        <v>45524</v>
      </c>
      <c r="C6234" s="23" t="s">
        <v>5337</v>
      </c>
      <c r="D6234" s="23" t="s">
        <v>100</v>
      </c>
      <c r="E6234" s="23" t="s">
        <v>101</v>
      </c>
      <c r="F6234" s="23">
        <v>201304</v>
      </c>
      <c r="G6234" s="23" t="s">
        <v>224</v>
      </c>
      <c r="H6234" s="23" t="s">
        <v>225</v>
      </c>
      <c r="I6234" s="23" t="s">
        <v>147</v>
      </c>
      <c r="J6234" s="23" t="s">
        <v>23</v>
      </c>
      <c r="K6234" s="23" t="s">
        <v>24</v>
      </c>
      <c r="L6234" s="23">
        <v>1</v>
      </c>
      <c r="M6234" s="23">
        <v>54.55</v>
      </c>
      <c r="N6234" s="23">
        <v>10</v>
      </c>
      <c r="O6234" s="23">
        <v>18</v>
      </c>
      <c r="P6234" s="23" t="s">
        <v>58</v>
      </c>
      <c r="Q6234" s="23" t="s">
        <v>34</v>
      </c>
      <c r="R6234" s="23">
        <f t="shared" si="485"/>
        <v>1</v>
      </c>
      <c r="S6234" s="23" t="str">
        <f t="shared" si="486"/>
        <v>ORD106233_20240820_CUST01918_MED015</v>
      </c>
      <c r="T6234" s="23">
        <f t="shared" si="487"/>
        <v>1</v>
      </c>
      <c r="U6234" s="6">
        <f t="shared" si="488"/>
        <v>54.55</v>
      </c>
      <c r="V6234" s="6">
        <f>tbl_Raw_Data[[#This Row],[Discount_Pct]]*tbl_Raw_Data[[#This Row],[Gross_Amount]]/100</f>
        <v>5.4550000000000001</v>
      </c>
      <c r="W6234" s="6">
        <f>tbl_Raw_Data[[#This Row],[Gross_Amount]]-tbl_Raw_Data[[#This Row],[Discount_Amount]]</f>
        <v>49.094999999999999</v>
      </c>
      <c r="X6234" s="6">
        <f>tbl_Raw_Data[[#This Row],[Net_Amount_Before_Tax]]*tbl_Raw_Data[[#This Row],[Tax_Pct]]/100</f>
        <v>8.8370999999999995</v>
      </c>
      <c r="Y6234" s="6">
        <f>tbl_Raw_Data[[#This Row],[Net_Amount_Before_Tax]]+tbl_Raw_Data[[#This Row],[Tax_Amount]]</f>
        <v>57.932099999999998</v>
      </c>
      <c r="Z6234" s="6">
        <f t="shared" si="489"/>
        <v>3</v>
      </c>
    </row>
    <row r="6235" spans="1:26" x14ac:dyDescent="0.3">
      <c r="A6235" s="23" t="s">
        <v>8356</v>
      </c>
      <c r="B6235" s="34">
        <v>45896</v>
      </c>
      <c r="C6235" s="23" t="s">
        <v>1114</v>
      </c>
      <c r="D6235" s="23" t="s">
        <v>46</v>
      </c>
      <c r="E6235" s="23" t="s">
        <v>47</v>
      </c>
      <c r="F6235" s="23">
        <v>411038</v>
      </c>
      <c r="G6235" s="23" t="s">
        <v>107</v>
      </c>
      <c r="H6235" s="23" t="s">
        <v>108</v>
      </c>
      <c r="I6235" s="23" t="s">
        <v>63</v>
      </c>
      <c r="J6235" s="23" t="s">
        <v>42</v>
      </c>
      <c r="K6235" s="23" t="s">
        <v>57</v>
      </c>
      <c r="L6235" s="23">
        <v>1</v>
      </c>
      <c r="M6235" s="23">
        <v>86.84</v>
      </c>
      <c r="N6235" s="23">
        <v>10</v>
      </c>
      <c r="O6235" s="23">
        <v>12</v>
      </c>
      <c r="P6235" s="23" t="s">
        <v>58</v>
      </c>
      <c r="Q6235" s="23" t="s">
        <v>34</v>
      </c>
      <c r="R6235" s="23">
        <f t="shared" si="485"/>
        <v>1</v>
      </c>
      <c r="S6235" s="23" t="str">
        <f t="shared" si="486"/>
        <v>ORD106233_20250827_CUST01262_MED005</v>
      </c>
      <c r="T6235" s="23">
        <f t="shared" si="487"/>
        <v>1</v>
      </c>
      <c r="U6235" s="6">
        <f t="shared" si="488"/>
        <v>86.84</v>
      </c>
      <c r="V6235" s="6">
        <f>tbl_Raw_Data[[#This Row],[Discount_Pct]]*tbl_Raw_Data[[#This Row],[Gross_Amount]]/100</f>
        <v>8.6840000000000011</v>
      </c>
      <c r="W6235" s="6">
        <f>tbl_Raw_Data[[#This Row],[Gross_Amount]]-tbl_Raw_Data[[#This Row],[Discount_Amount]]</f>
        <v>78.156000000000006</v>
      </c>
      <c r="X6235" s="6">
        <f>tbl_Raw_Data[[#This Row],[Net_Amount_Before_Tax]]*tbl_Raw_Data[[#This Row],[Tax_Pct]]/100</f>
        <v>9.3787200000000013</v>
      </c>
      <c r="Y6235" s="6">
        <f>tbl_Raw_Data[[#This Row],[Net_Amount_Before_Tax]]+tbl_Raw_Data[[#This Row],[Tax_Amount]]</f>
        <v>87.534720000000007</v>
      </c>
      <c r="Z6235" s="6">
        <f t="shared" si="489"/>
        <v>4</v>
      </c>
    </row>
    <row r="6236" spans="1:26" x14ac:dyDescent="0.3">
      <c r="A6236" s="23" t="s">
        <v>8357</v>
      </c>
      <c r="B6236" s="34">
        <v>45686</v>
      </c>
      <c r="C6236" s="23" t="s">
        <v>8358</v>
      </c>
      <c r="D6236" s="23" t="s">
        <v>123</v>
      </c>
      <c r="E6236" s="23" t="s">
        <v>101</v>
      </c>
      <c r="F6236" s="23">
        <v>226024</v>
      </c>
      <c r="G6236" s="23" t="s">
        <v>119</v>
      </c>
      <c r="H6236" s="23" t="s">
        <v>120</v>
      </c>
      <c r="I6236" s="23" t="s">
        <v>32</v>
      </c>
      <c r="J6236" s="23" t="s">
        <v>64</v>
      </c>
      <c r="K6236" s="23" t="s">
        <v>57</v>
      </c>
      <c r="L6236" s="23">
        <v>2</v>
      </c>
      <c r="M6236" s="23">
        <v>65.25</v>
      </c>
      <c r="N6236" s="23">
        <v>0</v>
      </c>
      <c r="O6236" s="23">
        <v>5</v>
      </c>
      <c r="P6236" s="23" t="s">
        <v>89</v>
      </c>
      <c r="Q6236" s="23" t="s">
        <v>34</v>
      </c>
      <c r="R6236" s="23">
        <f t="shared" si="485"/>
        <v>1</v>
      </c>
      <c r="S6236" s="23" t="str">
        <f t="shared" si="486"/>
        <v>ORD106235_20250129_CUST01074_MED010</v>
      </c>
      <c r="T6236" s="23">
        <f t="shared" si="487"/>
        <v>1</v>
      </c>
      <c r="U6236" s="6">
        <f t="shared" si="488"/>
        <v>130.5</v>
      </c>
      <c r="V6236" s="6">
        <f>tbl_Raw_Data[[#This Row],[Discount_Pct]]*tbl_Raw_Data[[#This Row],[Gross_Amount]]/100</f>
        <v>0</v>
      </c>
      <c r="W6236" s="6">
        <f>tbl_Raw_Data[[#This Row],[Gross_Amount]]-tbl_Raw_Data[[#This Row],[Discount_Amount]]</f>
        <v>130.5</v>
      </c>
      <c r="X6236" s="6">
        <f>tbl_Raw_Data[[#This Row],[Net_Amount_Before_Tax]]*tbl_Raw_Data[[#This Row],[Tax_Pct]]/100</f>
        <v>6.5250000000000004</v>
      </c>
      <c r="Y6236" s="6">
        <f>tbl_Raw_Data[[#This Row],[Net_Amount_Before_Tax]]+tbl_Raw_Data[[#This Row],[Tax_Amount]]</f>
        <v>137.02500000000001</v>
      </c>
      <c r="Z6236" s="6">
        <f t="shared" si="489"/>
        <v>1</v>
      </c>
    </row>
    <row r="6237" spans="1:26" x14ac:dyDescent="0.3">
      <c r="A6237" s="23" t="s">
        <v>8359</v>
      </c>
      <c r="B6237" s="34">
        <v>45661</v>
      </c>
      <c r="C6237" s="23" t="s">
        <v>3185</v>
      </c>
      <c r="D6237" s="23" t="s">
        <v>100</v>
      </c>
      <c r="E6237" s="23" t="s">
        <v>101</v>
      </c>
      <c r="F6237" s="23">
        <v>201304</v>
      </c>
      <c r="G6237" s="23" t="s">
        <v>283</v>
      </c>
      <c r="H6237" s="23" t="s">
        <v>284</v>
      </c>
      <c r="I6237" s="23" t="s">
        <v>104</v>
      </c>
      <c r="J6237" s="23" t="s">
        <v>42</v>
      </c>
      <c r="K6237" s="23" t="s">
        <v>57</v>
      </c>
      <c r="L6237" s="23">
        <v>1</v>
      </c>
      <c r="M6237" s="23">
        <v>279.62</v>
      </c>
      <c r="N6237" s="23">
        <v>5</v>
      </c>
      <c r="O6237" s="23">
        <v>12</v>
      </c>
      <c r="P6237" s="23" t="s">
        <v>43</v>
      </c>
      <c r="Q6237" s="23" t="s">
        <v>34</v>
      </c>
      <c r="R6237" s="23">
        <f t="shared" si="485"/>
        <v>1</v>
      </c>
      <c r="S6237" s="23" t="str">
        <f t="shared" si="486"/>
        <v>ORD106236_20250104_CUST00639_MED030</v>
      </c>
      <c r="T6237" s="23">
        <f t="shared" si="487"/>
        <v>1</v>
      </c>
      <c r="U6237" s="6">
        <f t="shared" si="488"/>
        <v>279.62</v>
      </c>
      <c r="V6237" s="6">
        <f>tbl_Raw_Data[[#This Row],[Discount_Pct]]*tbl_Raw_Data[[#This Row],[Gross_Amount]]/100</f>
        <v>13.981</v>
      </c>
      <c r="W6237" s="6">
        <f>tbl_Raw_Data[[#This Row],[Gross_Amount]]-tbl_Raw_Data[[#This Row],[Discount_Amount]]</f>
        <v>265.63900000000001</v>
      </c>
      <c r="X6237" s="6">
        <f>tbl_Raw_Data[[#This Row],[Net_Amount_Before_Tax]]*tbl_Raw_Data[[#This Row],[Tax_Pct]]/100</f>
        <v>31.87668</v>
      </c>
      <c r="Y6237" s="6">
        <f>tbl_Raw_Data[[#This Row],[Net_Amount_Before_Tax]]+tbl_Raw_Data[[#This Row],[Tax_Amount]]</f>
        <v>297.51568000000003</v>
      </c>
      <c r="Z6237" s="6">
        <f t="shared" si="489"/>
        <v>3</v>
      </c>
    </row>
    <row r="6238" spans="1:26" x14ac:dyDescent="0.3">
      <c r="A6238" s="23" t="s">
        <v>8360</v>
      </c>
      <c r="B6238" s="34">
        <v>45364</v>
      </c>
      <c r="C6238" s="23" t="s">
        <v>1634</v>
      </c>
      <c r="D6238" s="23" t="s">
        <v>159</v>
      </c>
      <c r="E6238" s="23" t="s">
        <v>47</v>
      </c>
      <c r="F6238" s="23">
        <v>400069</v>
      </c>
      <c r="G6238" s="23" t="s">
        <v>102</v>
      </c>
      <c r="H6238" s="23" t="s">
        <v>103</v>
      </c>
      <c r="I6238" s="23" t="s">
        <v>104</v>
      </c>
      <c r="J6238" s="23" t="s">
        <v>64</v>
      </c>
      <c r="K6238" s="23" t="s">
        <v>57</v>
      </c>
      <c r="L6238" s="23">
        <v>1</v>
      </c>
      <c r="M6238" s="23">
        <v>96.61</v>
      </c>
      <c r="N6238" s="23">
        <v>0</v>
      </c>
      <c r="O6238" s="23">
        <v>5</v>
      </c>
      <c r="P6238" s="23" t="s">
        <v>89</v>
      </c>
      <c r="Q6238" s="23" t="s">
        <v>26</v>
      </c>
      <c r="R6238" s="23">
        <f t="shared" si="485"/>
        <v>1</v>
      </c>
      <c r="S6238" s="23" t="str">
        <f t="shared" si="486"/>
        <v>ORD106237_20240313_CUST01062_MED029</v>
      </c>
      <c r="T6238" s="23">
        <f t="shared" si="487"/>
        <v>1</v>
      </c>
      <c r="U6238" s="6">
        <f t="shared" si="488"/>
        <v>96.61</v>
      </c>
      <c r="V6238" s="6">
        <f>tbl_Raw_Data[[#This Row],[Discount_Pct]]*tbl_Raw_Data[[#This Row],[Gross_Amount]]/100</f>
        <v>0</v>
      </c>
      <c r="W6238" s="6">
        <f>tbl_Raw_Data[[#This Row],[Gross_Amount]]-tbl_Raw_Data[[#This Row],[Discount_Amount]]</f>
        <v>96.61</v>
      </c>
      <c r="X6238" s="6">
        <f>tbl_Raw_Data[[#This Row],[Net_Amount_Before_Tax]]*tbl_Raw_Data[[#This Row],[Tax_Pct]]/100</f>
        <v>4.8304999999999998</v>
      </c>
      <c r="Y6238" s="6">
        <f>tbl_Raw_Data[[#This Row],[Net_Amount_Before_Tax]]+tbl_Raw_Data[[#This Row],[Tax_Amount]]</f>
        <v>101.4405</v>
      </c>
      <c r="Z6238" s="6">
        <f t="shared" si="489"/>
        <v>0</v>
      </c>
    </row>
    <row r="6239" spans="1:26" x14ac:dyDescent="0.3">
      <c r="A6239" s="23" t="s">
        <v>8361</v>
      </c>
      <c r="B6239" s="34">
        <v>45532</v>
      </c>
      <c r="C6239" s="23" t="s">
        <v>7078</v>
      </c>
      <c r="D6239" s="23" t="s">
        <v>100</v>
      </c>
      <c r="E6239" s="23" t="s">
        <v>101</v>
      </c>
      <c r="F6239" s="23">
        <v>201303</v>
      </c>
      <c r="G6239" s="23" t="s">
        <v>132</v>
      </c>
      <c r="H6239" s="23" t="s">
        <v>133</v>
      </c>
      <c r="I6239" s="23" t="s">
        <v>134</v>
      </c>
      <c r="J6239" s="23" t="s">
        <v>135</v>
      </c>
      <c r="K6239" s="23" t="s">
        <v>57</v>
      </c>
      <c r="L6239" s="23">
        <v>4</v>
      </c>
      <c r="M6239" s="23">
        <v>70.319999999999993</v>
      </c>
      <c r="N6239" s="23">
        <v>5</v>
      </c>
      <c r="O6239" s="23">
        <v>5</v>
      </c>
      <c r="P6239" s="23" t="s">
        <v>25</v>
      </c>
      <c r="Q6239" s="23" t="s">
        <v>34</v>
      </c>
      <c r="R6239" s="23">
        <f t="shared" si="485"/>
        <v>1</v>
      </c>
      <c r="S6239" s="23" t="str">
        <f t="shared" si="486"/>
        <v>ORD106238_20240828_CUST00865_MED007</v>
      </c>
      <c r="T6239" s="23">
        <f t="shared" si="487"/>
        <v>1</v>
      </c>
      <c r="U6239" s="6">
        <f t="shared" si="488"/>
        <v>281.27999999999997</v>
      </c>
      <c r="V6239" s="6">
        <f>tbl_Raw_Data[[#This Row],[Discount_Pct]]*tbl_Raw_Data[[#This Row],[Gross_Amount]]/100</f>
        <v>14.063999999999998</v>
      </c>
      <c r="W6239" s="6">
        <f>tbl_Raw_Data[[#This Row],[Gross_Amount]]-tbl_Raw_Data[[#This Row],[Discount_Amount]]</f>
        <v>267.21599999999995</v>
      </c>
      <c r="X6239" s="6">
        <f>tbl_Raw_Data[[#This Row],[Net_Amount_Before_Tax]]*tbl_Raw_Data[[#This Row],[Tax_Pct]]/100</f>
        <v>13.360799999999998</v>
      </c>
      <c r="Y6239" s="6">
        <f>tbl_Raw_Data[[#This Row],[Net_Amount_Before_Tax]]+tbl_Raw_Data[[#This Row],[Tax_Amount]]</f>
        <v>280.57679999999993</v>
      </c>
      <c r="Z6239" s="6">
        <f t="shared" si="489"/>
        <v>2</v>
      </c>
    </row>
    <row r="6240" spans="1:26" x14ac:dyDescent="0.3">
      <c r="A6240" s="23" t="s">
        <v>8361</v>
      </c>
      <c r="B6240" s="34">
        <v>45963</v>
      </c>
      <c r="C6240" s="23" t="s">
        <v>1884</v>
      </c>
      <c r="D6240" s="23" t="s">
        <v>28</v>
      </c>
      <c r="E6240" s="23" t="s">
        <v>29</v>
      </c>
      <c r="F6240" s="23">
        <v>500084</v>
      </c>
      <c r="G6240" s="23" t="s">
        <v>145</v>
      </c>
      <c r="H6240" s="23" t="s">
        <v>146</v>
      </c>
      <c r="I6240" s="23" t="s">
        <v>147</v>
      </c>
      <c r="J6240" s="23" t="s">
        <v>148</v>
      </c>
      <c r="K6240" s="23" t="s">
        <v>24</v>
      </c>
      <c r="L6240" s="23">
        <v>1</v>
      </c>
      <c r="M6240" s="23">
        <v>98.26</v>
      </c>
      <c r="N6240" s="23">
        <v>20</v>
      </c>
      <c r="O6240" s="23">
        <v>12</v>
      </c>
      <c r="P6240" s="23" t="s">
        <v>58</v>
      </c>
      <c r="Q6240" s="23" t="s">
        <v>34</v>
      </c>
      <c r="R6240" s="23">
        <f t="shared" si="485"/>
        <v>1</v>
      </c>
      <c r="S6240" s="23" t="str">
        <f t="shared" si="486"/>
        <v>ORD106238_20251102_CUST02866_MED016</v>
      </c>
      <c r="T6240" s="23">
        <f t="shared" si="487"/>
        <v>1</v>
      </c>
      <c r="U6240" s="6">
        <f t="shared" si="488"/>
        <v>98.26</v>
      </c>
      <c r="V6240" s="6">
        <f>tbl_Raw_Data[[#This Row],[Discount_Pct]]*tbl_Raw_Data[[#This Row],[Gross_Amount]]/100</f>
        <v>19.652000000000001</v>
      </c>
      <c r="W6240" s="6">
        <f>tbl_Raw_Data[[#This Row],[Gross_Amount]]-tbl_Raw_Data[[#This Row],[Discount_Amount]]</f>
        <v>78.608000000000004</v>
      </c>
      <c r="X6240" s="6">
        <f>tbl_Raw_Data[[#This Row],[Net_Amount_Before_Tax]]*tbl_Raw_Data[[#This Row],[Tax_Pct]]/100</f>
        <v>9.4329600000000013</v>
      </c>
      <c r="Y6240" s="6">
        <f>tbl_Raw_Data[[#This Row],[Net_Amount_Before_Tax]]+tbl_Raw_Data[[#This Row],[Tax_Amount]]</f>
        <v>88.040960000000013</v>
      </c>
      <c r="Z6240" s="6">
        <f t="shared" si="489"/>
        <v>4</v>
      </c>
    </row>
    <row r="6241" spans="1:26" x14ac:dyDescent="0.3">
      <c r="A6241" s="23" t="s">
        <v>8362</v>
      </c>
      <c r="B6241" s="34">
        <v>45419</v>
      </c>
      <c r="C6241" s="23" t="s">
        <v>8363</v>
      </c>
      <c r="D6241" s="23" t="s">
        <v>100</v>
      </c>
      <c r="E6241" s="23" t="s">
        <v>101</v>
      </c>
      <c r="F6241" s="23">
        <v>201301</v>
      </c>
      <c r="G6241" s="23" t="s">
        <v>48</v>
      </c>
      <c r="H6241" s="23" t="s">
        <v>49</v>
      </c>
      <c r="I6241" s="23" t="s">
        <v>50</v>
      </c>
      <c r="J6241" s="23" t="s">
        <v>23</v>
      </c>
      <c r="K6241" s="23" t="s">
        <v>24</v>
      </c>
      <c r="L6241" s="23">
        <v>1</v>
      </c>
      <c r="M6241" s="23">
        <v>115.57</v>
      </c>
      <c r="N6241" s="23">
        <v>10</v>
      </c>
      <c r="O6241" s="23">
        <v>5</v>
      </c>
      <c r="P6241" s="23" t="s">
        <v>25</v>
      </c>
      <c r="Q6241" s="23" t="s">
        <v>34</v>
      </c>
      <c r="R6241" s="23">
        <f t="shared" si="485"/>
        <v>1</v>
      </c>
      <c r="S6241" s="23" t="str">
        <f t="shared" si="486"/>
        <v>ORD106240_20240507_CUST00866_MED028</v>
      </c>
      <c r="T6241" s="23">
        <f t="shared" si="487"/>
        <v>1</v>
      </c>
      <c r="U6241" s="6">
        <f t="shared" si="488"/>
        <v>115.57</v>
      </c>
      <c r="V6241" s="6">
        <f>tbl_Raw_Data[[#This Row],[Discount_Pct]]*tbl_Raw_Data[[#This Row],[Gross_Amount]]/100</f>
        <v>11.556999999999999</v>
      </c>
      <c r="W6241" s="6">
        <f>tbl_Raw_Data[[#This Row],[Gross_Amount]]-tbl_Raw_Data[[#This Row],[Discount_Amount]]</f>
        <v>104.01299999999999</v>
      </c>
      <c r="X6241" s="6">
        <f>tbl_Raw_Data[[#This Row],[Net_Amount_Before_Tax]]*tbl_Raw_Data[[#This Row],[Tax_Pct]]/100</f>
        <v>5.2006499999999996</v>
      </c>
      <c r="Y6241" s="6">
        <f>tbl_Raw_Data[[#This Row],[Net_Amount_Before_Tax]]+tbl_Raw_Data[[#This Row],[Tax_Amount]]</f>
        <v>109.21364999999999</v>
      </c>
      <c r="Z6241" s="6">
        <f t="shared" si="489"/>
        <v>1</v>
      </c>
    </row>
    <row r="6242" spans="1:26" x14ac:dyDescent="0.3">
      <c r="A6242" s="23" t="s">
        <v>8362</v>
      </c>
      <c r="B6242" s="34">
        <v>45891</v>
      </c>
      <c r="C6242" s="23" t="s">
        <v>5521</v>
      </c>
      <c r="D6242" s="23" t="s">
        <v>123</v>
      </c>
      <c r="E6242" s="23" t="s">
        <v>101</v>
      </c>
      <c r="F6242" s="23">
        <v>226024</v>
      </c>
      <c r="G6242" s="23" t="s">
        <v>124</v>
      </c>
      <c r="H6242" s="23" t="s">
        <v>125</v>
      </c>
      <c r="I6242" s="23" t="s">
        <v>104</v>
      </c>
      <c r="J6242" s="23" t="s">
        <v>114</v>
      </c>
      <c r="K6242" s="23" t="s">
        <v>24</v>
      </c>
      <c r="L6242" s="23">
        <v>1</v>
      </c>
      <c r="M6242" s="23">
        <v>123.89</v>
      </c>
      <c r="N6242" s="23">
        <v>5</v>
      </c>
      <c r="O6242" s="23">
        <v>12</v>
      </c>
      <c r="P6242" s="23" t="s">
        <v>43</v>
      </c>
      <c r="Q6242" s="23" t="s">
        <v>34</v>
      </c>
      <c r="R6242" s="23">
        <f t="shared" si="485"/>
        <v>1</v>
      </c>
      <c r="S6242" s="23" t="str">
        <f t="shared" si="486"/>
        <v>ORD106240_20250822_CUST00123_MED018</v>
      </c>
      <c r="T6242" s="23">
        <f t="shared" si="487"/>
        <v>1</v>
      </c>
      <c r="U6242" s="6">
        <f t="shared" si="488"/>
        <v>123.89</v>
      </c>
      <c r="V6242" s="6">
        <f>tbl_Raw_Data[[#This Row],[Discount_Pct]]*tbl_Raw_Data[[#This Row],[Gross_Amount]]/100</f>
        <v>6.1945000000000006</v>
      </c>
      <c r="W6242" s="6">
        <f>tbl_Raw_Data[[#This Row],[Gross_Amount]]-tbl_Raw_Data[[#This Row],[Discount_Amount]]</f>
        <v>117.6955</v>
      </c>
      <c r="X6242" s="6">
        <f>tbl_Raw_Data[[#This Row],[Net_Amount_Before_Tax]]*tbl_Raw_Data[[#This Row],[Tax_Pct]]/100</f>
        <v>14.12346</v>
      </c>
      <c r="Y6242" s="6">
        <f>tbl_Raw_Data[[#This Row],[Net_Amount_Before_Tax]]+tbl_Raw_Data[[#This Row],[Tax_Amount]]</f>
        <v>131.81896</v>
      </c>
      <c r="Z6242" s="6">
        <f t="shared" si="489"/>
        <v>2</v>
      </c>
    </row>
    <row r="6243" spans="1:26" x14ac:dyDescent="0.3">
      <c r="A6243" s="23" t="s">
        <v>8364</v>
      </c>
      <c r="B6243" s="34">
        <v>45907</v>
      </c>
      <c r="C6243" s="23" t="s">
        <v>1409</v>
      </c>
      <c r="D6243" s="23" t="s">
        <v>37</v>
      </c>
      <c r="E6243" s="23" t="s">
        <v>38</v>
      </c>
      <c r="F6243" s="23">
        <v>452020</v>
      </c>
      <c r="G6243" s="23" t="s">
        <v>68</v>
      </c>
      <c r="H6243" s="23" t="s">
        <v>69</v>
      </c>
      <c r="I6243" s="23" t="s">
        <v>55</v>
      </c>
      <c r="J6243" s="23" t="s">
        <v>56</v>
      </c>
      <c r="K6243" s="23" t="s">
        <v>24</v>
      </c>
      <c r="L6243" s="23">
        <v>1</v>
      </c>
      <c r="M6243" s="23">
        <v>30.73</v>
      </c>
      <c r="N6243" s="23">
        <v>10</v>
      </c>
      <c r="O6243" s="23">
        <v>18</v>
      </c>
      <c r="P6243" s="23" t="s">
        <v>89</v>
      </c>
      <c r="Q6243" s="23" t="s">
        <v>26</v>
      </c>
      <c r="R6243" s="23">
        <f t="shared" si="485"/>
        <v>1</v>
      </c>
      <c r="S6243" s="23" t="str">
        <f t="shared" si="486"/>
        <v>ORD106242_20250907_CUST02673_MED003</v>
      </c>
      <c r="T6243" s="23">
        <f t="shared" si="487"/>
        <v>1</v>
      </c>
      <c r="U6243" s="6">
        <f t="shared" si="488"/>
        <v>30.73</v>
      </c>
      <c r="V6243" s="6">
        <f>tbl_Raw_Data[[#This Row],[Discount_Pct]]*tbl_Raw_Data[[#This Row],[Gross_Amount]]/100</f>
        <v>3.073</v>
      </c>
      <c r="W6243" s="6">
        <f>tbl_Raw_Data[[#This Row],[Gross_Amount]]-tbl_Raw_Data[[#This Row],[Discount_Amount]]</f>
        <v>27.657</v>
      </c>
      <c r="X6243" s="6">
        <f>tbl_Raw_Data[[#This Row],[Net_Amount_Before_Tax]]*tbl_Raw_Data[[#This Row],[Tax_Pct]]/100</f>
        <v>4.9782600000000006</v>
      </c>
      <c r="Y6243" s="6">
        <f>tbl_Raw_Data[[#This Row],[Net_Amount_Before_Tax]]+tbl_Raw_Data[[#This Row],[Tax_Amount]]</f>
        <v>32.635260000000002</v>
      </c>
      <c r="Z6243" s="6">
        <f t="shared" si="489"/>
        <v>3</v>
      </c>
    </row>
    <row r="6244" spans="1:26" x14ac:dyDescent="0.3">
      <c r="A6244" s="23" t="s">
        <v>8365</v>
      </c>
      <c r="B6244" s="34">
        <v>45313</v>
      </c>
      <c r="C6244" s="23" t="s">
        <v>6720</v>
      </c>
      <c r="D6244" s="23" t="s">
        <v>19</v>
      </c>
      <c r="E6244" s="23" t="s">
        <v>19</v>
      </c>
      <c r="F6244" s="23">
        <v>110044</v>
      </c>
      <c r="G6244" s="23" t="s">
        <v>48</v>
      </c>
      <c r="H6244" s="23" t="s">
        <v>49</v>
      </c>
      <c r="I6244" s="23" t="s">
        <v>50</v>
      </c>
      <c r="J6244" s="23" t="s">
        <v>23</v>
      </c>
      <c r="K6244" s="23" t="s">
        <v>24</v>
      </c>
      <c r="L6244" s="23">
        <v>3</v>
      </c>
      <c r="M6244" s="23">
        <v>123.63</v>
      </c>
      <c r="N6244" s="23">
        <v>0</v>
      </c>
      <c r="O6244" s="23">
        <v>12</v>
      </c>
      <c r="P6244" s="23" t="s">
        <v>58</v>
      </c>
      <c r="Q6244" s="23" t="s">
        <v>34</v>
      </c>
      <c r="R6244" s="23">
        <f t="shared" si="485"/>
        <v>1</v>
      </c>
      <c r="S6244" s="23" t="str">
        <f t="shared" si="486"/>
        <v>ORD106243_20240122_CUST00663_MED028</v>
      </c>
      <c r="T6244" s="23">
        <f t="shared" si="487"/>
        <v>1</v>
      </c>
      <c r="U6244" s="6">
        <f t="shared" si="488"/>
        <v>370.89</v>
      </c>
      <c r="V6244" s="6">
        <f>tbl_Raw_Data[[#This Row],[Discount_Pct]]*tbl_Raw_Data[[#This Row],[Gross_Amount]]/100</f>
        <v>0</v>
      </c>
      <c r="W6244" s="6">
        <f>tbl_Raw_Data[[#This Row],[Gross_Amount]]-tbl_Raw_Data[[#This Row],[Discount_Amount]]</f>
        <v>370.89</v>
      </c>
      <c r="X6244" s="6">
        <f>tbl_Raw_Data[[#This Row],[Net_Amount_Before_Tax]]*tbl_Raw_Data[[#This Row],[Tax_Pct]]/100</f>
        <v>44.506800000000005</v>
      </c>
      <c r="Y6244" s="6">
        <f>tbl_Raw_Data[[#This Row],[Net_Amount_Before_Tax]]+tbl_Raw_Data[[#This Row],[Tax_Amount]]</f>
        <v>415.39679999999998</v>
      </c>
      <c r="Z6244" s="6">
        <f t="shared" si="489"/>
        <v>2</v>
      </c>
    </row>
    <row r="6245" spans="1:26" x14ac:dyDescent="0.3">
      <c r="A6245" s="23" t="s">
        <v>8366</v>
      </c>
      <c r="B6245" s="34">
        <v>45564</v>
      </c>
      <c r="C6245" s="23" t="s">
        <v>4128</v>
      </c>
      <c r="D6245" s="23" t="s">
        <v>28</v>
      </c>
      <c r="E6245" s="23" t="s">
        <v>29</v>
      </c>
      <c r="F6245" s="23">
        <v>500084</v>
      </c>
      <c r="G6245" s="23" t="s">
        <v>256</v>
      </c>
      <c r="H6245" s="23" t="s">
        <v>257</v>
      </c>
      <c r="I6245" s="23" t="s">
        <v>22</v>
      </c>
      <c r="J6245" s="23" t="s">
        <v>258</v>
      </c>
      <c r="K6245" s="23" t="s">
        <v>57</v>
      </c>
      <c r="L6245" s="23">
        <v>1</v>
      </c>
      <c r="M6245" s="23">
        <v>74.7</v>
      </c>
      <c r="N6245" s="23">
        <v>10</v>
      </c>
      <c r="O6245" s="23">
        <v>12</v>
      </c>
      <c r="P6245" s="23" t="s">
        <v>43</v>
      </c>
      <c r="Q6245" s="23" t="s">
        <v>34</v>
      </c>
      <c r="R6245" s="23">
        <f t="shared" si="485"/>
        <v>1</v>
      </c>
      <c r="S6245" s="23" t="str">
        <f t="shared" si="486"/>
        <v>ORD106244_20240929_CUST00968_MED025</v>
      </c>
      <c r="T6245" s="23">
        <f t="shared" si="487"/>
        <v>1</v>
      </c>
      <c r="U6245" s="6">
        <f t="shared" si="488"/>
        <v>74.7</v>
      </c>
      <c r="V6245" s="6">
        <f>tbl_Raw_Data[[#This Row],[Discount_Pct]]*tbl_Raw_Data[[#This Row],[Gross_Amount]]/100</f>
        <v>7.47</v>
      </c>
      <c r="W6245" s="6">
        <f>tbl_Raw_Data[[#This Row],[Gross_Amount]]-tbl_Raw_Data[[#This Row],[Discount_Amount]]</f>
        <v>67.23</v>
      </c>
      <c r="X6245" s="6">
        <f>tbl_Raw_Data[[#This Row],[Net_Amount_Before_Tax]]*tbl_Raw_Data[[#This Row],[Tax_Pct]]/100</f>
        <v>8.0676000000000005</v>
      </c>
      <c r="Y6245" s="6">
        <f>tbl_Raw_Data[[#This Row],[Net_Amount_Before_Tax]]+tbl_Raw_Data[[#This Row],[Tax_Amount]]</f>
        <v>75.297600000000003</v>
      </c>
      <c r="Z6245" s="6">
        <f t="shared" si="489"/>
        <v>1</v>
      </c>
    </row>
    <row r="6246" spans="1:26" x14ac:dyDescent="0.3">
      <c r="A6246" s="23" t="s">
        <v>8367</v>
      </c>
      <c r="B6246" s="34">
        <v>45670</v>
      </c>
      <c r="C6246" s="23" t="s">
        <v>494</v>
      </c>
      <c r="D6246" s="23" t="s">
        <v>100</v>
      </c>
      <c r="E6246" s="23" t="s">
        <v>101</v>
      </c>
      <c r="F6246" s="23">
        <v>201305</v>
      </c>
      <c r="G6246" s="23" t="s">
        <v>124</v>
      </c>
      <c r="H6246" s="23" t="s">
        <v>125</v>
      </c>
      <c r="I6246" s="23" t="s">
        <v>104</v>
      </c>
      <c r="J6246" s="23" t="s">
        <v>114</v>
      </c>
      <c r="K6246" s="23" t="s">
        <v>24</v>
      </c>
      <c r="L6246" s="23">
        <v>1</v>
      </c>
      <c r="M6246" s="23">
        <v>131.59</v>
      </c>
      <c r="N6246" s="23">
        <v>5</v>
      </c>
      <c r="O6246" s="23">
        <v>12</v>
      </c>
      <c r="P6246" s="23" t="s">
        <v>58</v>
      </c>
      <c r="Q6246" s="23" t="s">
        <v>26</v>
      </c>
      <c r="R6246" s="23">
        <f t="shared" si="485"/>
        <v>1</v>
      </c>
      <c r="S6246" s="23" t="str">
        <f t="shared" si="486"/>
        <v>ORD106245_20250113_CUST02071_MED018</v>
      </c>
      <c r="T6246" s="23">
        <f t="shared" si="487"/>
        <v>1</v>
      </c>
      <c r="U6246" s="6">
        <f t="shared" si="488"/>
        <v>131.59</v>
      </c>
      <c r="V6246" s="6">
        <f>tbl_Raw_Data[[#This Row],[Discount_Pct]]*tbl_Raw_Data[[#This Row],[Gross_Amount]]/100</f>
        <v>6.5795000000000003</v>
      </c>
      <c r="W6246" s="6">
        <f>tbl_Raw_Data[[#This Row],[Gross_Amount]]-tbl_Raw_Data[[#This Row],[Discount_Amount]]</f>
        <v>125.01050000000001</v>
      </c>
      <c r="X6246" s="6">
        <f>tbl_Raw_Data[[#This Row],[Net_Amount_Before_Tax]]*tbl_Raw_Data[[#This Row],[Tax_Pct]]/100</f>
        <v>15.001260000000002</v>
      </c>
      <c r="Y6246" s="6">
        <f>tbl_Raw_Data[[#This Row],[Net_Amount_Before_Tax]]+tbl_Raw_Data[[#This Row],[Tax_Amount]]</f>
        <v>140.01176000000001</v>
      </c>
      <c r="Z6246" s="6">
        <f t="shared" si="489"/>
        <v>2</v>
      </c>
    </row>
    <row r="6247" spans="1:26" x14ac:dyDescent="0.3">
      <c r="A6247" s="23" t="s">
        <v>8368</v>
      </c>
      <c r="B6247" s="34">
        <v>45760</v>
      </c>
      <c r="C6247" s="23" t="s">
        <v>5589</v>
      </c>
      <c r="D6247" s="23" t="s">
        <v>72</v>
      </c>
      <c r="E6247" s="23" t="s">
        <v>73</v>
      </c>
      <c r="F6247" s="23">
        <v>302019</v>
      </c>
      <c r="G6247" s="23" t="s">
        <v>145</v>
      </c>
      <c r="H6247" s="23" t="s">
        <v>146</v>
      </c>
      <c r="I6247" s="23" t="s">
        <v>147</v>
      </c>
      <c r="J6247" s="23" t="s">
        <v>148</v>
      </c>
      <c r="K6247" s="23" t="s">
        <v>24</v>
      </c>
      <c r="L6247" s="23">
        <v>2</v>
      </c>
      <c r="M6247" s="23">
        <v>97.46</v>
      </c>
      <c r="N6247" s="23">
        <v>5</v>
      </c>
      <c r="O6247" s="23">
        <v>5</v>
      </c>
      <c r="P6247" s="23" t="s">
        <v>43</v>
      </c>
      <c r="Q6247" s="23" t="s">
        <v>34</v>
      </c>
      <c r="R6247" s="23">
        <f t="shared" si="485"/>
        <v>1</v>
      </c>
      <c r="S6247" s="23" t="str">
        <f t="shared" si="486"/>
        <v>ORD106246_20250413_CUST01671_MED016</v>
      </c>
      <c r="T6247" s="23">
        <f t="shared" si="487"/>
        <v>1</v>
      </c>
      <c r="U6247" s="6">
        <f t="shared" si="488"/>
        <v>194.92</v>
      </c>
      <c r="V6247" s="6">
        <f>tbl_Raw_Data[[#This Row],[Discount_Pct]]*tbl_Raw_Data[[#This Row],[Gross_Amount]]/100</f>
        <v>9.7459999999999987</v>
      </c>
      <c r="W6247" s="6">
        <f>tbl_Raw_Data[[#This Row],[Gross_Amount]]-tbl_Raw_Data[[#This Row],[Discount_Amount]]</f>
        <v>185.17399999999998</v>
      </c>
      <c r="X6247" s="6">
        <f>tbl_Raw_Data[[#This Row],[Net_Amount_Before_Tax]]*tbl_Raw_Data[[#This Row],[Tax_Pct]]/100</f>
        <v>9.2586999999999993</v>
      </c>
      <c r="Y6247" s="6">
        <f>tbl_Raw_Data[[#This Row],[Net_Amount_Before_Tax]]+tbl_Raw_Data[[#This Row],[Tax_Amount]]</f>
        <v>194.43269999999998</v>
      </c>
      <c r="Z6247" s="6">
        <f t="shared" si="489"/>
        <v>3</v>
      </c>
    </row>
    <row r="6248" spans="1:26" x14ac:dyDescent="0.3">
      <c r="A6248" s="23" t="s">
        <v>8369</v>
      </c>
      <c r="B6248" s="34">
        <v>45880</v>
      </c>
      <c r="C6248" s="23" t="s">
        <v>1252</v>
      </c>
      <c r="D6248" s="23" t="s">
        <v>100</v>
      </c>
      <c r="E6248" s="23" t="s">
        <v>101</v>
      </c>
      <c r="F6248" s="23">
        <v>201307</v>
      </c>
      <c r="G6248" s="23" t="s">
        <v>94</v>
      </c>
      <c r="H6248" s="23" t="s">
        <v>95</v>
      </c>
      <c r="I6248" s="23" t="s">
        <v>84</v>
      </c>
      <c r="J6248" s="23" t="s">
        <v>42</v>
      </c>
      <c r="K6248" s="23" t="s">
        <v>24</v>
      </c>
      <c r="L6248" s="23">
        <v>3</v>
      </c>
      <c r="M6248" s="23">
        <v>78.180000000000007</v>
      </c>
      <c r="N6248" s="23">
        <v>5</v>
      </c>
      <c r="O6248" s="23">
        <v>18</v>
      </c>
      <c r="P6248" s="23" t="s">
        <v>43</v>
      </c>
      <c r="Q6248" s="23" t="s">
        <v>90</v>
      </c>
      <c r="R6248" s="23">
        <f t="shared" si="485"/>
        <v>1</v>
      </c>
      <c r="S6248" s="23" t="str">
        <f t="shared" si="486"/>
        <v>ORD106247_20250811_CUST02170_MED021</v>
      </c>
      <c r="T6248" s="23">
        <f t="shared" si="487"/>
        <v>1</v>
      </c>
      <c r="U6248" s="6">
        <f t="shared" si="488"/>
        <v>234.54000000000002</v>
      </c>
      <c r="V6248" s="6">
        <f>tbl_Raw_Data[[#This Row],[Discount_Pct]]*tbl_Raw_Data[[#This Row],[Gross_Amount]]/100</f>
        <v>11.727</v>
      </c>
      <c r="W6248" s="6">
        <f>tbl_Raw_Data[[#This Row],[Gross_Amount]]-tbl_Raw_Data[[#This Row],[Discount_Amount]]</f>
        <v>222.81300000000002</v>
      </c>
      <c r="X6248" s="6">
        <f>tbl_Raw_Data[[#This Row],[Net_Amount_Before_Tax]]*tbl_Raw_Data[[#This Row],[Tax_Pct]]/100</f>
        <v>40.106340000000003</v>
      </c>
      <c r="Y6248" s="6">
        <f>tbl_Raw_Data[[#This Row],[Net_Amount_Before_Tax]]+tbl_Raw_Data[[#This Row],[Tax_Amount]]</f>
        <v>262.91934000000003</v>
      </c>
      <c r="Z6248" s="6">
        <f t="shared" si="489"/>
        <v>1</v>
      </c>
    </row>
    <row r="6249" spans="1:26" x14ac:dyDescent="0.3">
      <c r="A6249" s="23" t="s">
        <v>8369</v>
      </c>
      <c r="B6249" s="34">
        <v>45440</v>
      </c>
      <c r="C6249" s="23" t="s">
        <v>3606</v>
      </c>
      <c r="D6249" s="23" t="s">
        <v>19</v>
      </c>
      <c r="E6249" s="23" t="s">
        <v>19</v>
      </c>
      <c r="F6249" s="23">
        <v>110029</v>
      </c>
      <c r="G6249" s="23" t="s">
        <v>167</v>
      </c>
      <c r="H6249" s="23" t="s">
        <v>168</v>
      </c>
      <c r="I6249" s="23" t="s">
        <v>113</v>
      </c>
      <c r="J6249" s="23" t="s">
        <v>42</v>
      </c>
      <c r="K6249" s="23" t="s">
        <v>24</v>
      </c>
      <c r="L6249" s="23">
        <v>2</v>
      </c>
      <c r="M6249" s="23">
        <v>186.32</v>
      </c>
      <c r="N6249" s="23">
        <v>20</v>
      </c>
      <c r="O6249" s="23">
        <v>5</v>
      </c>
      <c r="P6249" s="23" t="s">
        <v>89</v>
      </c>
      <c r="Q6249" s="23" t="s">
        <v>34</v>
      </c>
      <c r="R6249" s="23">
        <f t="shared" si="485"/>
        <v>1</v>
      </c>
      <c r="S6249" s="23" t="str">
        <f t="shared" si="486"/>
        <v>ORD106247_20240528_CUST02363_MED026</v>
      </c>
      <c r="T6249" s="23">
        <f t="shared" si="487"/>
        <v>1</v>
      </c>
      <c r="U6249" s="6">
        <f t="shared" si="488"/>
        <v>372.64</v>
      </c>
      <c r="V6249" s="6">
        <f>tbl_Raw_Data[[#This Row],[Discount_Pct]]*tbl_Raw_Data[[#This Row],[Gross_Amount]]/100</f>
        <v>74.527999999999992</v>
      </c>
      <c r="W6249" s="6">
        <f>tbl_Raw_Data[[#This Row],[Gross_Amount]]-tbl_Raw_Data[[#This Row],[Discount_Amount]]</f>
        <v>298.11199999999997</v>
      </c>
      <c r="X6249" s="6">
        <f>tbl_Raw_Data[[#This Row],[Net_Amount_Before_Tax]]*tbl_Raw_Data[[#This Row],[Tax_Pct]]/100</f>
        <v>14.9056</v>
      </c>
      <c r="Y6249" s="6">
        <f>tbl_Raw_Data[[#This Row],[Net_Amount_Before_Tax]]+tbl_Raw_Data[[#This Row],[Tax_Amount]]</f>
        <v>313.01759999999996</v>
      </c>
      <c r="Z6249" s="6">
        <f t="shared" si="489"/>
        <v>2</v>
      </c>
    </row>
    <row r="6250" spans="1:26" x14ac:dyDescent="0.3">
      <c r="A6250" s="23" t="s">
        <v>8369</v>
      </c>
      <c r="B6250" s="34">
        <v>45766</v>
      </c>
      <c r="C6250" s="23" t="s">
        <v>2364</v>
      </c>
      <c r="D6250" s="23" t="s">
        <v>72</v>
      </c>
      <c r="E6250" s="23" t="s">
        <v>73</v>
      </c>
      <c r="F6250" s="23">
        <v>302017</v>
      </c>
      <c r="G6250" s="23" t="s">
        <v>233</v>
      </c>
      <c r="H6250" s="23" t="s">
        <v>234</v>
      </c>
      <c r="I6250" s="23" t="s">
        <v>104</v>
      </c>
      <c r="J6250" s="23" t="s">
        <v>42</v>
      </c>
      <c r="K6250" s="23" t="s">
        <v>24</v>
      </c>
      <c r="L6250" s="23">
        <v>2</v>
      </c>
      <c r="M6250" s="23">
        <v>166.42</v>
      </c>
      <c r="N6250" s="23">
        <v>0</v>
      </c>
      <c r="O6250" s="23">
        <v>12</v>
      </c>
      <c r="P6250" s="23" t="s">
        <v>58</v>
      </c>
      <c r="Q6250" s="23" t="s">
        <v>34</v>
      </c>
      <c r="R6250" s="23">
        <f t="shared" si="485"/>
        <v>1</v>
      </c>
      <c r="S6250" s="23" t="str">
        <f t="shared" si="486"/>
        <v>ORD106247_20250419_CUST01585_MED019</v>
      </c>
      <c r="T6250" s="23">
        <f t="shared" si="487"/>
        <v>1</v>
      </c>
      <c r="U6250" s="6">
        <f t="shared" si="488"/>
        <v>332.84</v>
      </c>
      <c r="V6250" s="6">
        <f>tbl_Raw_Data[[#This Row],[Discount_Pct]]*tbl_Raw_Data[[#This Row],[Gross_Amount]]/100</f>
        <v>0</v>
      </c>
      <c r="W6250" s="6">
        <f>tbl_Raw_Data[[#This Row],[Gross_Amount]]-tbl_Raw_Data[[#This Row],[Discount_Amount]]</f>
        <v>332.84</v>
      </c>
      <c r="X6250" s="6">
        <f>tbl_Raw_Data[[#This Row],[Net_Amount_Before_Tax]]*tbl_Raw_Data[[#This Row],[Tax_Pct]]/100</f>
        <v>39.940799999999996</v>
      </c>
      <c r="Y6250" s="6">
        <f>tbl_Raw_Data[[#This Row],[Net_Amount_Before_Tax]]+tbl_Raw_Data[[#This Row],[Tax_Amount]]</f>
        <v>372.7808</v>
      </c>
      <c r="Z6250" s="6">
        <f t="shared" si="489"/>
        <v>5</v>
      </c>
    </row>
    <row r="6251" spans="1:26" x14ac:dyDescent="0.3">
      <c r="A6251" s="23" t="s">
        <v>8370</v>
      </c>
      <c r="B6251" s="34">
        <v>45929</v>
      </c>
      <c r="C6251" s="23" t="s">
        <v>3572</v>
      </c>
      <c r="D6251" s="23" t="s">
        <v>46</v>
      </c>
      <c r="E6251" s="23" t="s">
        <v>47</v>
      </c>
      <c r="F6251" s="23">
        <v>411038</v>
      </c>
      <c r="G6251" s="23" t="s">
        <v>256</v>
      </c>
      <c r="H6251" s="23" t="s">
        <v>257</v>
      </c>
      <c r="I6251" s="23" t="s">
        <v>22</v>
      </c>
      <c r="J6251" s="23" t="s">
        <v>258</v>
      </c>
      <c r="K6251" s="23" t="s">
        <v>57</v>
      </c>
      <c r="L6251" s="23">
        <v>2</v>
      </c>
      <c r="M6251" s="23">
        <v>64.510000000000005</v>
      </c>
      <c r="N6251" s="23">
        <v>5</v>
      </c>
      <c r="O6251" s="23">
        <v>5</v>
      </c>
      <c r="P6251" s="23" t="s">
        <v>25</v>
      </c>
      <c r="Q6251" s="23" t="s">
        <v>34</v>
      </c>
      <c r="R6251" s="23">
        <f t="shared" si="485"/>
        <v>1</v>
      </c>
      <c r="S6251" s="23" t="str">
        <f t="shared" si="486"/>
        <v>ORD106250_20250929_CUST01605_MED025</v>
      </c>
      <c r="T6251" s="23">
        <f t="shared" si="487"/>
        <v>1</v>
      </c>
      <c r="U6251" s="6">
        <f t="shared" si="488"/>
        <v>129.02000000000001</v>
      </c>
      <c r="V6251" s="6">
        <f>tbl_Raw_Data[[#This Row],[Discount_Pct]]*tbl_Raw_Data[[#This Row],[Gross_Amount]]/100</f>
        <v>6.4510000000000005</v>
      </c>
      <c r="W6251" s="6">
        <f>tbl_Raw_Data[[#This Row],[Gross_Amount]]-tbl_Raw_Data[[#This Row],[Discount_Amount]]</f>
        <v>122.56900000000002</v>
      </c>
      <c r="X6251" s="6">
        <f>tbl_Raw_Data[[#This Row],[Net_Amount_Before_Tax]]*tbl_Raw_Data[[#This Row],[Tax_Pct]]/100</f>
        <v>6.12845</v>
      </c>
      <c r="Y6251" s="6">
        <f>tbl_Raw_Data[[#This Row],[Net_Amount_Before_Tax]]+tbl_Raw_Data[[#This Row],[Tax_Amount]]</f>
        <v>128.69745</v>
      </c>
      <c r="Z6251" s="6">
        <f t="shared" si="489"/>
        <v>2</v>
      </c>
    </row>
    <row r="6252" spans="1:26" x14ac:dyDescent="0.3">
      <c r="A6252" s="23" t="s">
        <v>8371</v>
      </c>
      <c r="B6252" s="34">
        <v>45843</v>
      </c>
      <c r="C6252" s="23" t="s">
        <v>6610</v>
      </c>
      <c r="D6252" s="23" t="s">
        <v>87</v>
      </c>
      <c r="E6252" s="23" t="s">
        <v>88</v>
      </c>
      <c r="F6252" s="23">
        <v>600100</v>
      </c>
      <c r="G6252" s="23" t="s">
        <v>102</v>
      </c>
      <c r="H6252" s="23" t="s">
        <v>103</v>
      </c>
      <c r="I6252" s="23" t="s">
        <v>104</v>
      </c>
      <c r="J6252" s="23" t="s">
        <v>64</v>
      </c>
      <c r="K6252" s="23" t="s">
        <v>57</v>
      </c>
      <c r="L6252" s="23">
        <v>1</v>
      </c>
      <c r="M6252" s="23">
        <v>93.58</v>
      </c>
      <c r="N6252" s="23">
        <v>0</v>
      </c>
      <c r="O6252" s="23">
        <v>12</v>
      </c>
      <c r="P6252" s="23" t="s">
        <v>43</v>
      </c>
      <c r="Q6252" s="23" t="s">
        <v>34</v>
      </c>
      <c r="R6252" s="23">
        <f t="shared" si="485"/>
        <v>1</v>
      </c>
      <c r="S6252" s="23" t="str">
        <f t="shared" si="486"/>
        <v>ORD106251_20250705_CUST03483_MED029</v>
      </c>
      <c r="T6252" s="23">
        <f t="shared" si="487"/>
        <v>1</v>
      </c>
      <c r="U6252" s="6">
        <f t="shared" si="488"/>
        <v>93.58</v>
      </c>
      <c r="V6252" s="6">
        <f>tbl_Raw_Data[[#This Row],[Discount_Pct]]*tbl_Raw_Data[[#This Row],[Gross_Amount]]/100</f>
        <v>0</v>
      </c>
      <c r="W6252" s="6">
        <f>tbl_Raw_Data[[#This Row],[Gross_Amount]]-tbl_Raw_Data[[#This Row],[Discount_Amount]]</f>
        <v>93.58</v>
      </c>
      <c r="X6252" s="6">
        <f>tbl_Raw_Data[[#This Row],[Net_Amount_Before_Tax]]*tbl_Raw_Data[[#This Row],[Tax_Pct]]/100</f>
        <v>11.2296</v>
      </c>
      <c r="Y6252" s="6">
        <f>tbl_Raw_Data[[#This Row],[Net_Amount_Before_Tax]]+tbl_Raw_Data[[#This Row],[Tax_Amount]]</f>
        <v>104.8096</v>
      </c>
      <c r="Z6252" s="6">
        <f t="shared" si="489"/>
        <v>2</v>
      </c>
    </row>
    <row r="6253" spans="1:26" x14ac:dyDescent="0.3">
      <c r="A6253" s="23" t="s">
        <v>8372</v>
      </c>
      <c r="B6253" s="34">
        <v>45486</v>
      </c>
      <c r="C6253" s="23" t="s">
        <v>1987</v>
      </c>
      <c r="D6253" s="23" t="s">
        <v>87</v>
      </c>
      <c r="E6253" s="23" t="s">
        <v>88</v>
      </c>
      <c r="F6253" s="23">
        <v>600096</v>
      </c>
      <c r="G6253" s="23" t="s">
        <v>315</v>
      </c>
      <c r="H6253" s="23" t="s">
        <v>316</v>
      </c>
      <c r="I6253" s="23" t="s">
        <v>50</v>
      </c>
      <c r="J6253" s="23" t="s">
        <v>114</v>
      </c>
      <c r="K6253" s="23" t="s">
        <v>24</v>
      </c>
      <c r="L6253" s="23">
        <v>2</v>
      </c>
      <c r="M6253" s="23">
        <v>107.49</v>
      </c>
      <c r="N6253" s="23">
        <v>10</v>
      </c>
      <c r="O6253" s="23">
        <v>5</v>
      </c>
      <c r="P6253" s="23" t="s">
        <v>65</v>
      </c>
      <c r="Q6253" s="23" t="s">
        <v>26</v>
      </c>
      <c r="R6253" s="23">
        <f t="shared" si="485"/>
        <v>1</v>
      </c>
      <c r="S6253" s="23" t="str">
        <f t="shared" si="486"/>
        <v>ORD106252_20240713_CUST00893_MED012</v>
      </c>
      <c r="T6253" s="23">
        <f t="shared" si="487"/>
        <v>1</v>
      </c>
      <c r="U6253" s="6">
        <f t="shared" si="488"/>
        <v>214.98</v>
      </c>
      <c r="V6253" s="6">
        <f>tbl_Raw_Data[[#This Row],[Discount_Pct]]*tbl_Raw_Data[[#This Row],[Gross_Amount]]/100</f>
        <v>21.497999999999998</v>
      </c>
      <c r="W6253" s="6">
        <f>tbl_Raw_Data[[#This Row],[Gross_Amount]]-tbl_Raw_Data[[#This Row],[Discount_Amount]]</f>
        <v>193.482</v>
      </c>
      <c r="X6253" s="6">
        <f>tbl_Raw_Data[[#This Row],[Net_Amount_Before_Tax]]*tbl_Raw_Data[[#This Row],[Tax_Pct]]/100</f>
        <v>9.6740999999999993</v>
      </c>
      <c r="Y6253" s="6">
        <f>tbl_Raw_Data[[#This Row],[Net_Amount_Before_Tax]]+tbl_Raw_Data[[#This Row],[Tax_Amount]]</f>
        <v>203.15610000000001</v>
      </c>
      <c r="Z6253" s="6">
        <f t="shared" si="489"/>
        <v>1</v>
      </c>
    </row>
    <row r="6254" spans="1:26" x14ac:dyDescent="0.3">
      <c r="A6254" s="23" t="s">
        <v>8373</v>
      </c>
      <c r="B6254" s="34">
        <v>45380</v>
      </c>
      <c r="C6254" s="23" t="s">
        <v>1820</v>
      </c>
      <c r="D6254" s="23" t="s">
        <v>87</v>
      </c>
      <c r="E6254" s="23" t="s">
        <v>88</v>
      </c>
      <c r="F6254" s="23">
        <v>600100</v>
      </c>
      <c r="G6254" s="23" t="s">
        <v>119</v>
      </c>
      <c r="H6254" s="23" t="s">
        <v>120</v>
      </c>
      <c r="I6254" s="23" t="s">
        <v>32</v>
      </c>
      <c r="J6254" s="23" t="s">
        <v>64</v>
      </c>
      <c r="K6254" s="23" t="s">
        <v>57</v>
      </c>
      <c r="L6254" s="23">
        <v>2</v>
      </c>
      <c r="M6254" s="23">
        <v>68.95</v>
      </c>
      <c r="N6254" s="23">
        <v>5</v>
      </c>
      <c r="O6254" s="23">
        <v>5</v>
      </c>
      <c r="P6254" s="23" t="s">
        <v>25</v>
      </c>
      <c r="Q6254" s="23" t="s">
        <v>44</v>
      </c>
      <c r="R6254" s="23">
        <f t="shared" si="485"/>
        <v>1</v>
      </c>
      <c r="S6254" s="23" t="str">
        <f t="shared" si="486"/>
        <v>ORD106253_20240329_CUST02883_MED010</v>
      </c>
      <c r="T6254" s="23">
        <f t="shared" si="487"/>
        <v>1</v>
      </c>
      <c r="U6254" s="6">
        <f t="shared" si="488"/>
        <v>137.9</v>
      </c>
      <c r="V6254" s="6">
        <f>tbl_Raw_Data[[#This Row],[Discount_Pct]]*tbl_Raw_Data[[#This Row],[Gross_Amount]]/100</f>
        <v>6.8949999999999996</v>
      </c>
      <c r="W6254" s="6">
        <f>tbl_Raw_Data[[#This Row],[Gross_Amount]]-tbl_Raw_Data[[#This Row],[Discount_Amount]]</f>
        <v>131.005</v>
      </c>
      <c r="X6254" s="6">
        <f>tbl_Raw_Data[[#This Row],[Net_Amount_Before_Tax]]*tbl_Raw_Data[[#This Row],[Tax_Pct]]/100</f>
        <v>6.5502500000000001</v>
      </c>
      <c r="Y6254" s="6">
        <f>tbl_Raw_Data[[#This Row],[Net_Amount_Before_Tax]]+tbl_Raw_Data[[#This Row],[Tax_Amount]]</f>
        <v>137.55525</v>
      </c>
      <c r="Z6254" s="6">
        <f t="shared" si="489"/>
        <v>1</v>
      </c>
    </row>
    <row r="6255" spans="1:26" x14ac:dyDescent="0.3">
      <c r="A6255" s="23" t="s">
        <v>8374</v>
      </c>
      <c r="B6255" s="34">
        <v>45342</v>
      </c>
      <c r="C6255" s="23" t="s">
        <v>8375</v>
      </c>
      <c r="D6255" s="23" t="s">
        <v>19</v>
      </c>
      <c r="E6255" s="23" t="s">
        <v>19</v>
      </c>
      <c r="F6255" s="23">
        <v>110024</v>
      </c>
      <c r="G6255" s="23" t="s">
        <v>138</v>
      </c>
      <c r="H6255" s="23" t="s">
        <v>139</v>
      </c>
      <c r="I6255" s="23" t="s">
        <v>50</v>
      </c>
      <c r="J6255" s="23" t="s">
        <v>140</v>
      </c>
      <c r="K6255" s="23" t="s">
        <v>24</v>
      </c>
      <c r="L6255" s="23">
        <v>1</v>
      </c>
      <c r="M6255" s="23">
        <v>151.9</v>
      </c>
      <c r="N6255" s="23">
        <v>0</v>
      </c>
      <c r="O6255" s="23">
        <v>5</v>
      </c>
      <c r="P6255" s="23" t="s">
        <v>58</v>
      </c>
      <c r="Q6255" s="23" t="s">
        <v>34</v>
      </c>
      <c r="R6255" s="23">
        <f t="shared" si="485"/>
        <v>1</v>
      </c>
      <c r="S6255" s="23" t="str">
        <f t="shared" si="486"/>
        <v>ORD106254_20240220_CUST01980_MED013</v>
      </c>
      <c r="T6255" s="23">
        <f t="shared" si="487"/>
        <v>1</v>
      </c>
      <c r="U6255" s="6">
        <f t="shared" si="488"/>
        <v>151.9</v>
      </c>
      <c r="V6255" s="6">
        <f>tbl_Raw_Data[[#This Row],[Discount_Pct]]*tbl_Raw_Data[[#This Row],[Gross_Amount]]/100</f>
        <v>0</v>
      </c>
      <c r="W6255" s="6">
        <f>tbl_Raw_Data[[#This Row],[Gross_Amount]]-tbl_Raw_Data[[#This Row],[Discount_Amount]]</f>
        <v>151.9</v>
      </c>
      <c r="X6255" s="6">
        <f>tbl_Raw_Data[[#This Row],[Net_Amount_Before_Tax]]*tbl_Raw_Data[[#This Row],[Tax_Pct]]/100</f>
        <v>7.5949999999999998</v>
      </c>
      <c r="Y6255" s="6">
        <f>tbl_Raw_Data[[#This Row],[Net_Amount_Before_Tax]]+tbl_Raw_Data[[#This Row],[Tax_Amount]]</f>
        <v>159.495</v>
      </c>
      <c r="Z6255" s="6">
        <f t="shared" si="489"/>
        <v>2</v>
      </c>
    </row>
    <row r="6256" spans="1:26" x14ac:dyDescent="0.3">
      <c r="A6256" s="23" t="s">
        <v>8376</v>
      </c>
      <c r="B6256" s="34">
        <v>45639</v>
      </c>
      <c r="C6256" s="23" t="s">
        <v>4650</v>
      </c>
      <c r="D6256" s="23" t="s">
        <v>80</v>
      </c>
      <c r="E6256" s="23" t="s">
        <v>81</v>
      </c>
      <c r="F6256" s="23">
        <v>395007</v>
      </c>
      <c r="G6256" s="23" t="s">
        <v>233</v>
      </c>
      <c r="H6256" s="23" t="s">
        <v>234</v>
      </c>
      <c r="I6256" s="23" t="s">
        <v>104</v>
      </c>
      <c r="J6256" s="23" t="s">
        <v>42</v>
      </c>
      <c r="K6256" s="23" t="s">
        <v>24</v>
      </c>
      <c r="L6256" s="23">
        <v>1</v>
      </c>
      <c r="M6256" s="23">
        <v>147.27000000000001</v>
      </c>
      <c r="N6256" s="23">
        <v>5</v>
      </c>
      <c r="O6256" s="23">
        <v>5</v>
      </c>
      <c r="P6256" s="23" t="s">
        <v>43</v>
      </c>
      <c r="Q6256" s="23" t="s">
        <v>34</v>
      </c>
      <c r="R6256" s="23">
        <f t="shared" si="485"/>
        <v>1</v>
      </c>
      <c r="S6256" s="23" t="str">
        <f t="shared" si="486"/>
        <v>ORD106255_20241213_CUST03437_MED019</v>
      </c>
      <c r="T6256" s="23">
        <f t="shared" si="487"/>
        <v>1</v>
      </c>
      <c r="U6256" s="6">
        <f t="shared" si="488"/>
        <v>147.27000000000001</v>
      </c>
      <c r="V6256" s="6">
        <f>tbl_Raw_Data[[#This Row],[Discount_Pct]]*tbl_Raw_Data[[#This Row],[Gross_Amount]]/100</f>
        <v>7.3635000000000002</v>
      </c>
      <c r="W6256" s="6">
        <f>tbl_Raw_Data[[#This Row],[Gross_Amount]]-tbl_Raw_Data[[#This Row],[Discount_Amount]]</f>
        <v>139.90650000000002</v>
      </c>
      <c r="X6256" s="6">
        <f>tbl_Raw_Data[[#This Row],[Net_Amount_Before_Tax]]*tbl_Raw_Data[[#This Row],[Tax_Pct]]/100</f>
        <v>6.9953250000000011</v>
      </c>
      <c r="Y6256" s="6">
        <f>tbl_Raw_Data[[#This Row],[Net_Amount_Before_Tax]]+tbl_Raw_Data[[#This Row],[Tax_Amount]]</f>
        <v>146.90182500000003</v>
      </c>
      <c r="Z6256" s="6">
        <f t="shared" si="489"/>
        <v>2</v>
      </c>
    </row>
    <row r="6257" spans="1:26" x14ac:dyDescent="0.3">
      <c r="A6257" s="23" t="s">
        <v>8377</v>
      </c>
      <c r="B6257" s="34">
        <v>45893</v>
      </c>
      <c r="C6257" s="23" t="s">
        <v>7393</v>
      </c>
      <c r="D6257" s="23" t="s">
        <v>183</v>
      </c>
      <c r="E6257" s="23" t="s">
        <v>184</v>
      </c>
      <c r="F6257" s="23">
        <v>122001</v>
      </c>
      <c r="G6257" s="23" t="s">
        <v>315</v>
      </c>
      <c r="H6257" s="23" t="s">
        <v>316</v>
      </c>
      <c r="I6257" s="23" t="s">
        <v>50</v>
      </c>
      <c r="J6257" s="23" t="s">
        <v>114</v>
      </c>
      <c r="K6257" s="23" t="s">
        <v>24</v>
      </c>
      <c r="L6257" s="23">
        <v>1</v>
      </c>
      <c r="M6257" s="23">
        <v>127.36</v>
      </c>
      <c r="N6257" s="23">
        <v>5</v>
      </c>
      <c r="O6257" s="23">
        <v>12</v>
      </c>
      <c r="P6257" s="23" t="s">
        <v>58</v>
      </c>
      <c r="Q6257" s="23" t="s">
        <v>34</v>
      </c>
      <c r="R6257" s="23">
        <f t="shared" si="485"/>
        <v>1</v>
      </c>
      <c r="S6257" s="23" t="str">
        <f t="shared" si="486"/>
        <v>ORD106256_20250824_CUST03202_MED012</v>
      </c>
      <c r="T6257" s="23">
        <f t="shared" si="487"/>
        <v>1</v>
      </c>
      <c r="U6257" s="6">
        <f t="shared" si="488"/>
        <v>127.36</v>
      </c>
      <c r="V6257" s="6">
        <f>tbl_Raw_Data[[#This Row],[Discount_Pct]]*tbl_Raw_Data[[#This Row],[Gross_Amount]]/100</f>
        <v>6.3679999999999994</v>
      </c>
      <c r="W6257" s="6">
        <f>tbl_Raw_Data[[#This Row],[Gross_Amount]]-tbl_Raw_Data[[#This Row],[Discount_Amount]]</f>
        <v>120.992</v>
      </c>
      <c r="X6257" s="6">
        <f>tbl_Raw_Data[[#This Row],[Net_Amount_Before_Tax]]*tbl_Raw_Data[[#This Row],[Tax_Pct]]/100</f>
        <v>14.51904</v>
      </c>
      <c r="Y6257" s="6">
        <f>tbl_Raw_Data[[#This Row],[Net_Amount_Before_Tax]]+tbl_Raw_Data[[#This Row],[Tax_Amount]]</f>
        <v>135.51104000000001</v>
      </c>
      <c r="Z6257" s="6">
        <f t="shared" si="489"/>
        <v>3</v>
      </c>
    </row>
    <row r="6258" spans="1:26" x14ac:dyDescent="0.3">
      <c r="A6258" s="23" t="s">
        <v>8378</v>
      </c>
      <c r="B6258" s="34">
        <v>45586</v>
      </c>
      <c r="C6258" s="23" t="s">
        <v>3618</v>
      </c>
      <c r="D6258" s="23" t="s">
        <v>52</v>
      </c>
      <c r="E6258" s="23" t="s">
        <v>52</v>
      </c>
      <c r="F6258" s="23">
        <v>160001</v>
      </c>
      <c r="G6258" s="23" t="s">
        <v>82</v>
      </c>
      <c r="H6258" s="23" t="s">
        <v>83</v>
      </c>
      <c r="I6258" s="23" t="s">
        <v>84</v>
      </c>
      <c r="J6258" s="23" t="s">
        <v>85</v>
      </c>
      <c r="K6258" s="23" t="s">
        <v>24</v>
      </c>
      <c r="L6258" s="23">
        <v>2</v>
      </c>
      <c r="M6258" s="23">
        <v>295</v>
      </c>
      <c r="N6258" s="23">
        <v>10</v>
      </c>
      <c r="O6258" s="23">
        <v>12</v>
      </c>
      <c r="P6258" s="23" t="s">
        <v>33</v>
      </c>
      <c r="Q6258" s="23" t="s">
        <v>34</v>
      </c>
      <c r="R6258" s="23">
        <f t="shared" si="485"/>
        <v>1</v>
      </c>
      <c r="S6258" s="23" t="str">
        <f t="shared" si="486"/>
        <v>ORD106257_20241021_CUST02187_MED023</v>
      </c>
      <c r="T6258" s="23">
        <f t="shared" si="487"/>
        <v>1</v>
      </c>
      <c r="U6258" s="6">
        <f t="shared" si="488"/>
        <v>590</v>
      </c>
      <c r="V6258" s="6">
        <f>tbl_Raw_Data[[#This Row],[Discount_Pct]]*tbl_Raw_Data[[#This Row],[Gross_Amount]]/100</f>
        <v>59</v>
      </c>
      <c r="W6258" s="6">
        <f>tbl_Raw_Data[[#This Row],[Gross_Amount]]-tbl_Raw_Data[[#This Row],[Discount_Amount]]</f>
        <v>531</v>
      </c>
      <c r="X6258" s="6">
        <f>tbl_Raw_Data[[#This Row],[Net_Amount_Before_Tax]]*tbl_Raw_Data[[#This Row],[Tax_Pct]]/100</f>
        <v>63.72</v>
      </c>
      <c r="Y6258" s="6">
        <f>tbl_Raw_Data[[#This Row],[Net_Amount_Before_Tax]]+tbl_Raw_Data[[#This Row],[Tax_Amount]]</f>
        <v>594.72</v>
      </c>
      <c r="Z6258" s="6">
        <f t="shared" si="489"/>
        <v>2</v>
      </c>
    </row>
    <row r="6259" spans="1:26" x14ac:dyDescent="0.3">
      <c r="A6259" s="23" t="s">
        <v>8379</v>
      </c>
      <c r="B6259" s="34">
        <v>45615</v>
      </c>
      <c r="C6259" s="23" t="s">
        <v>4931</v>
      </c>
      <c r="D6259" s="23" t="s">
        <v>130</v>
      </c>
      <c r="E6259" s="23" t="s">
        <v>131</v>
      </c>
      <c r="F6259" s="23">
        <v>700102</v>
      </c>
      <c r="G6259" s="23" t="s">
        <v>30</v>
      </c>
      <c r="H6259" s="23" t="s">
        <v>31</v>
      </c>
      <c r="I6259" s="23" t="s">
        <v>32</v>
      </c>
      <c r="J6259" s="23" t="s">
        <v>23</v>
      </c>
      <c r="K6259" s="23" t="s">
        <v>24</v>
      </c>
      <c r="L6259" s="23">
        <v>5</v>
      </c>
      <c r="M6259" s="23">
        <v>134.56</v>
      </c>
      <c r="N6259" s="23">
        <v>0</v>
      </c>
      <c r="O6259" s="23">
        <v>12</v>
      </c>
      <c r="P6259" s="23" t="s">
        <v>58</v>
      </c>
      <c r="Q6259" s="23" t="s">
        <v>34</v>
      </c>
      <c r="R6259" s="23">
        <f t="shared" si="485"/>
        <v>1</v>
      </c>
      <c r="S6259" s="23" t="str">
        <f t="shared" si="486"/>
        <v>ORD106258_20241119_CUST01808_MED017</v>
      </c>
      <c r="T6259" s="23">
        <f t="shared" si="487"/>
        <v>1</v>
      </c>
      <c r="U6259" s="6">
        <f t="shared" si="488"/>
        <v>672.8</v>
      </c>
      <c r="V6259" s="6">
        <f>tbl_Raw_Data[[#This Row],[Discount_Pct]]*tbl_Raw_Data[[#This Row],[Gross_Amount]]/100</f>
        <v>0</v>
      </c>
      <c r="W6259" s="6">
        <f>tbl_Raw_Data[[#This Row],[Gross_Amount]]-tbl_Raw_Data[[#This Row],[Discount_Amount]]</f>
        <v>672.8</v>
      </c>
      <c r="X6259" s="6">
        <f>tbl_Raw_Data[[#This Row],[Net_Amount_Before_Tax]]*tbl_Raw_Data[[#This Row],[Tax_Pct]]/100</f>
        <v>80.73599999999999</v>
      </c>
      <c r="Y6259" s="6">
        <f>tbl_Raw_Data[[#This Row],[Net_Amount_Before_Tax]]+tbl_Raw_Data[[#This Row],[Tax_Amount]]</f>
        <v>753.53599999999994</v>
      </c>
      <c r="Z6259" s="6">
        <f t="shared" si="489"/>
        <v>1</v>
      </c>
    </row>
    <row r="6260" spans="1:26" x14ac:dyDescent="0.3">
      <c r="A6260" s="23" t="s">
        <v>8380</v>
      </c>
      <c r="B6260" s="34">
        <v>45811</v>
      </c>
      <c r="C6260" s="23" t="s">
        <v>2300</v>
      </c>
      <c r="D6260" s="23" t="s">
        <v>52</v>
      </c>
      <c r="E6260" s="23" t="s">
        <v>52</v>
      </c>
      <c r="F6260" s="23">
        <v>160017</v>
      </c>
      <c r="G6260" s="23" t="s">
        <v>145</v>
      </c>
      <c r="H6260" s="23" t="s">
        <v>146</v>
      </c>
      <c r="I6260" s="23" t="s">
        <v>147</v>
      </c>
      <c r="J6260" s="23" t="s">
        <v>148</v>
      </c>
      <c r="K6260" s="23" t="s">
        <v>24</v>
      </c>
      <c r="L6260" s="23">
        <v>5</v>
      </c>
      <c r="M6260" s="23">
        <v>119.39</v>
      </c>
      <c r="N6260" s="23">
        <v>10</v>
      </c>
      <c r="O6260" s="23">
        <v>5</v>
      </c>
      <c r="P6260" s="23" t="s">
        <v>33</v>
      </c>
      <c r="Q6260" s="23" t="s">
        <v>44</v>
      </c>
      <c r="R6260" s="23">
        <f t="shared" si="485"/>
        <v>1</v>
      </c>
      <c r="S6260" s="23" t="str">
        <f t="shared" si="486"/>
        <v>ORD106259_20250603_CUST02380_MED016</v>
      </c>
      <c r="T6260" s="23">
        <f t="shared" si="487"/>
        <v>1</v>
      </c>
      <c r="U6260" s="6">
        <f t="shared" si="488"/>
        <v>596.95000000000005</v>
      </c>
      <c r="V6260" s="6">
        <f>tbl_Raw_Data[[#This Row],[Discount_Pct]]*tbl_Raw_Data[[#This Row],[Gross_Amount]]/100</f>
        <v>59.695</v>
      </c>
      <c r="W6260" s="6">
        <f>tbl_Raw_Data[[#This Row],[Gross_Amount]]-tbl_Raw_Data[[#This Row],[Discount_Amount]]</f>
        <v>537.255</v>
      </c>
      <c r="X6260" s="6">
        <f>tbl_Raw_Data[[#This Row],[Net_Amount_Before_Tax]]*tbl_Raw_Data[[#This Row],[Tax_Pct]]/100</f>
        <v>26.862750000000002</v>
      </c>
      <c r="Y6260" s="6">
        <f>tbl_Raw_Data[[#This Row],[Net_Amount_Before_Tax]]+tbl_Raw_Data[[#This Row],[Tax_Amount]]</f>
        <v>564.11775</v>
      </c>
      <c r="Z6260" s="6">
        <f t="shared" si="489"/>
        <v>1</v>
      </c>
    </row>
    <row r="6261" spans="1:26" x14ac:dyDescent="0.3">
      <c r="A6261" s="23" t="s">
        <v>8381</v>
      </c>
      <c r="B6261" s="34">
        <v>46008</v>
      </c>
      <c r="C6261" s="23" t="s">
        <v>2416</v>
      </c>
      <c r="D6261" s="23" t="s">
        <v>19</v>
      </c>
      <c r="E6261" s="23" t="s">
        <v>19</v>
      </c>
      <c r="F6261" s="23">
        <v>110024</v>
      </c>
      <c r="G6261" s="23" t="s">
        <v>224</v>
      </c>
      <c r="H6261" s="23" t="s">
        <v>225</v>
      </c>
      <c r="I6261" s="23" t="s">
        <v>147</v>
      </c>
      <c r="J6261" s="23" t="s">
        <v>23</v>
      </c>
      <c r="K6261" s="23" t="s">
        <v>24</v>
      </c>
      <c r="L6261" s="23">
        <v>2</v>
      </c>
      <c r="M6261" s="23">
        <v>47.73</v>
      </c>
      <c r="N6261" s="23">
        <v>10</v>
      </c>
      <c r="O6261" s="23">
        <v>5</v>
      </c>
      <c r="P6261" s="23" t="s">
        <v>43</v>
      </c>
      <c r="Q6261" s="23" t="s">
        <v>34</v>
      </c>
      <c r="R6261" s="23">
        <f t="shared" si="485"/>
        <v>1</v>
      </c>
      <c r="S6261" s="23" t="str">
        <f t="shared" si="486"/>
        <v>ORD106260_20251217_CUST03127_MED015</v>
      </c>
      <c r="T6261" s="23">
        <f t="shared" si="487"/>
        <v>1</v>
      </c>
      <c r="U6261" s="6">
        <f t="shared" si="488"/>
        <v>95.46</v>
      </c>
      <c r="V6261" s="6">
        <f>tbl_Raw_Data[[#This Row],[Discount_Pct]]*tbl_Raw_Data[[#This Row],[Gross_Amount]]/100</f>
        <v>9.5459999999999994</v>
      </c>
      <c r="W6261" s="6">
        <f>tbl_Raw_Data[[#This Row],[Gross_Amount]]-tbl_Raw_Data[[#This Row],[Discount_Amount]]</f>
        <v>85.913999999999987</v>
      </c>
      <c r="X6261" s="6">
        <f>tbl_Raw_Data[[#This Row],[Net_Amount_Before_Tax]]*tbl_Raw_Data[[#This Row],[Tax_Pct]]/100</f>
        <v>4.2956999999999992</v>
      </c>
      <c r="Y6261" s="6">
        <f>tbl_Raw_Data[[#This Row],[Net_Amount_Before_Tax]]+tbl_Raw_Data[[#This Row],[Tax_Amount]]</f>
        <v>90.209699999999984</v>
      </c>
      <c r="Z6261" s="6">
        <f t="shared" si="489"/>
        <v>1</v>
      </c>
    </row>
    <row r="6262" spans="1:26" x14ac:dyDescent="0.3">
      <c r="A6262" s="23" t="s">
        <v>8382</v>
      </c>
      <c r="B6262" s="34">
        <v>45872</v>
      </c>
      <c r="C6262" s="23" t="s">
        <v>267</v>
      </c>
      <c r="D6262" s="23" t="s">
        <v>52</v>
      </c>
      <c r="E6262" s="23" t="s">
        <v>52</v>
      </c>
      <c r="F6262" s="23">
        <v>160017</v>
      </c>
      <c r="G6262" s="23" t="s">
        <v>224</v>
      </c>
      <c r="H6262" s="23" t="s">
        <v>225</v>
      </c>
      <c r="I6262" s="23" t="s">
        <v>147</v>
      </c>
      <c r="J6262" s="23" t="s">
        <v>23</v>
      </c>
      <c r="K6262" s="23" t="s">
        <v>24</v>
      </c>
      <c r="L6262" s="23">
        <v>1</v>
      </c>
      <c r="M6262" s="23">
        <v>46.62</v>
      </c>
      <c r="N6262" s="23">
        <v>10</v>
      </c>
      <c r="O6262" s="23">
        <v>5</v>
      </c>
      <c r="P6262" s="23" t="s">
        <v>43</v>
      </c>
      <c r="Q6262" s="23" t="s">
        <v>34</v>
      </c>
      <c r="R6262" s="23">
        <f t="shared" si="485"/>
        <v>1</v>
      </c>
      <c r="S6262" s="23" t="str">
        <f t="shared" si="486"/>
        <v>ORD106261_20250803_CUST02896_MED015</v>
      </c>
      <c r="T6262" s="23">
        <f t="shared" si="487"/>
        <v>1</v>
      </c>
      <c r="U6262" s="6">
        <f t="shared" si="488"/>
        <v>46.62</v>
      </c>
      <c r="V6262" s="6">
        <f>tbl_Raw_Data[[#This Row],[Discount_Pct]]*tbl_Raw_Data[[#This Row],[Gross_Amount]]/100</f>
        <v>4.6619999999999999</v>
      </c>
      <c r="W6262" s="6">
        <f>tbl_Raw_Data[[#This Row],[Gross_Amount]]-tbl_Raw_Data[[#This Row],[Discount_Amount]]</f>
        <v>41.957999999999998</v>
      </c>
      <c r="X6262" s="6">
        <f>tbl_Raw_Data[[#This Row],[Net_Amount_Before_Tax]]*tbl_Raw_Data[[#This Row],[Tax_Pct]]/100</f>
        <v>2.0979000000000001</v>
      </c>
      <c r="Y6262" s="6">
        <f>tbl_Raw_Data[[#This Row],[Net_Amount_Before_Tax]]+tbl_Raw_Data[[#This Row],[Tax_Amount]]</f>
        <v>44.055900000000001</v>
      </c>
      <c r="Z6262" s="6">
        <f t="shared" si="489"/>
        <v>3</v>
      </c>
    </row>
    <row r="6263" spans="1:26" x14ac:dyDescent="0.3">
      <c r="A6263" s="23" t="s">
        <v>8383</v>
      </c>
      <c r="B6263" s="34">
        <v>45589</v>
      </c>
      <c r="C6263" s="23" t="s">
        <v>253</v>
      </c>
      <c r="D6263" s="23" t="s">
        <v>100</v>
      </c>
      <c r="E6263" s="23" t="s">
        <v>101</v>
      </c>
      <c r="F6263" s="23">
        <v>201305</v>
      </c>
      <c r="G6263" s="23" t="s">
        <v>68</v>
      </c>
      <c r="H6263" s="23" t="s">
        <v>69</v>
      </c>
      <c r="I6263" s="23" t="s">
        <v>55</v>
      </c>
      <c r="J6263" s="23" t="s">
        <v>56</v>
      </c>
      <c r="K6263" s="23" t="s">
        <v>24</v>
      </c>
      <c r="L6263" s="23">
        <v>6</v>
      </c>
      <c r="M6263" s="23">
        <v>28.19</v>
      </c>
      <c r="N6263" s="23">
        <v>0</v>
      </c>
      <c r="O6263" s="23">
        <v>18</v>
      </c>
      <c r="P6263" s="23" t="s">
        <v>58</v>
      </c>
      <c r="Q6263" s="23" t="s">
        <v>34</v>
      </c>
      <c r="R6263" s="23">
        <f t="shared" si="485"/>
        <v>1</v>
      </c>
      <c r="S6263" s="23" t="str">
        <f t="shared" si="486"/>
        <v>ORD106262_20241024_CUST00932_MED003</v>
      </c>
      <c r="T6263" s="23">
        <f t="shared" si="487"/>
        <v>1</v>
      </c>
      <c r="U6263" s="6">
        <f t="shared" si="488"/>
        <v>169.14000000000001</v>
      </c>
      <c r="V6263" s="6">
        <f>tbl_Raw_Data[[#This Row],[Discount_Pct]]*tbl_Raw_Data[[#This Row],[Gross_Amount]]/100</f>
        <v>0</v>
      </c>
      <c r="W6263" s="6">
        <f>tbl_Raw_Data[[#This Row],[Gross_Amount]]-tbl_Raw_Data[[#This Row],[Discount_Amount]]</f>
        <v>169.14000000000001</v>
      </c>
      <c r="X6263" s="6">
        <f>tbl_Raw_Data[[#This Row],[Net_Amount_Before_Tax]]*tbl_Raw_Data[[#This Row],[Tax_Pct]]/100</f>
        <v>30.445200000000003</v>
      </c>
      <c r="Y6263" s="6">
        <f>tbl_Raw_Data[[#This Row],[Net_Amount_Before_Tax]]+tbl_Raw_Data[[#This Row],[Tax_Amount]]</f>
        <v>199.58520000000001</v>
      </c>
      <c r="Z6263" s="6">
        <f t="shared" si="489"/>
        <v>3</v>
      </c>
    </row>
    <row r="6264" spans="1:26" x14ac:dyDescent="0.3">
      <c r="A6264" s="23" t="s">
        <v>8384</v>
      </c>
      <c r="B6264" s="34">
        <v>45724</v>
      </c>
      <c r="C6264" s="23" t="s">
        <v>3127</v>
      </c>
      <c r="D6264" s="23" t="s">
        <v>28</v>
      </c>
      <c r="E6264" s="23" t="s">
        <v>29</v>
      </c>
      <c r="F6264" s="23">
        <v>500001</v>
      </c>
      <c r="G6264" s="23" t="s">
        <v>61</v>
      </c>
      <c r="H6264" s="23" t="s">
        <v>62</v>
      </c>
      <c r="I6264" s="23" t="s">
        <v>63</v>
      </c>
      <c r="J6264" s="23" t="s">
        <v>64</v>
      </c>
      <c r="K6264" s="23" t="s">
        <v>57</v>
      </c>
      <c r="L6264" s="23">
        <v>2</v>
      </c>
      <c r="M6264" s="23">
        <v>111.85</v>
      </c>
      <c r="N6264" s="23">
        <v>0</v>
      </c>
      <c r="O6264" s="23">
        <v>5</v>
      </c>
      <c r="P6264" s="23" t="s">
        <v>43</v>
      </c>
      <c r="Q6264" s="23" t="s">
        <v>26</v>
      </c>
      <c r="R6264" s="23">
        <f t="shared" si="485"/>
        <v>1</v>
      </c>
      <c r="S6264" s="23" t="str">
        <f t="shared" si="486"/>
        <v>ORD106263_20250308_CUST02849_MED004</v>
      </c>
      <c r="T6264" s="23">
        <f t="shared" si="487"/>
        <v>1</v>
      </c>
      <c r="U6264" s="6">
        <f t="shared" si="488"/>
        <v>223.7</v>
      </c>
      <c r="V6264" s="6">
        <f>tbl_Raw_Data[[#This Row],[Discount_Pct]]*tbl_Raw_Data[[#This Row],[Gross_Amount]]/100</f>
        <v>0</v>
      </c>
      <c r="W6264" s="6">
        <f>tbl_Raw_Data[[#This Row],[Gross_Amount]]-tbl_Raw_Data[[#This Row],[Discount_Amount]]</f>
        <v>223.7</v>
      </c>
      <c r="X6264" s="6">
        <f>tbl_Raw_Data[[#This Row],[Net_Amount_Before_Tax]]*tbl_Raw_Data[[#This Row],[Tax_Pct]]/100</f>
        <v>11.185</v>
      </c>
      <c r="Y6264" s="6">
        <f>tbl_Raw_Data[[#This Row],[Net_Amount_Before_Tax]]+tbl_Raw_Data[[#This Row],[Tax_Amount]]</f>
        <v>234.88499999999999</v>
      </c>
      <c r="Z6264" s="6">
        <f t="shared" si="489"/>
        <v>2</v>
      </c>
    </row>
    <row r="6265" spans="1:26" x14ac:dyDescent="0.3">
      <c r="A6265" s="23" t="s">
        <v>8385</v>
      </c>
      <c r="B6265" s="34">
        <v>45986</v>
      </c>
      <c r="C6265" s="23" t="s">
        <v>4302</v>
      </c>
      <c r="D6265" s="23" t="s">
        <v>159</v>
      </c>
      <c r="E6265" s="23" t="s">
        <v>47</v>
      </c>
      <c r="F6265" s="23">
        <v>400076</v>
      </c>
      <c r="G6265" s="23" t="s">
        <v>196</v>
      </c>
      <c r="H6265" s="23" t="s">
        <v>197</v>
      </c>
      <c r="I6265" s="23" t="s">
        <v>32</v>
      </c>
      <c r="J6265" s="23" t="s">
        <v>42</v>
      </c>
      <c r="K6265" s="23" t="s">
        <v>24</v>
      </c>
      <c r="L6265" s="23">
        <v>3</v>
      </c>
      <c r="M6265" s="23">
        <v>27.7</v>
      </c>
      <c r="N6265" s="23">
        <v>15</v>
      </c>
      <c r="O6265" s="23">
        <v>5</v>
      </c>
      <c r="P6265" s="23" t="s">
        <v>43</v>
      </c>
      <c r="Q6265" s="23" t="s">
        <v>34</v>
      </c>
      <c r="R6265" s="23">
        <f t="shared" si="485"/>
        <v>1</v>
      </c>
      <c r="S6265" s="23" t="str">
        <f t="shared" si="486"/>
        <v>ORD106264_20251125_CUST00200_MED011</v>
      </c>
      <c r="T6265" s="23">
        <f t="shared" si="487"/>
        <v>1</v>
      </c>
      <c r="U6265" s="6">
        <f t="shared" si="488"/>
        <v>83.1</v>
      </c>
      <c r="V6265" s="6">
        <f>tbl_Raw_Data[[#This Row],[Discount_Pct]]*tbl_Raw_Data[[#This Row],[Gross_Amount]]/100</f>
        <v>12.465</v>
      </c>
      <c r="W6265" s="6">
        <f>tbl_Raw_Data[[#This Row],[Gross_Amount]]-tbl_Raw_Data[[#This Row],[Discount_Amount]]</f>
        <v>70.634999999999991</v>
      </c>
      <c r="X6265" s="6">
        <f>tbl_Raw_Data[[#This Row],[Net_Amount_Before_Tax]]*tbl_Raw_Data[[#This Row],[Tax_Pct]]/100</f>
        <v>3.5317499999999997</v>
      </c>
      <c r="Y6265" s="6">
        <f>tbl_Raw_Data[[#This Row],[Net_Amount_Before_Tax]]+tbl_Raw_Data[[#This Row],[Tax_Amount]]</f>
        <v>74.166749999999993</v>
      </c>
      <c r="Z6265" s="6">
        <f t="shared" si="489"/>
        <v>2</v>
      </c>
    </row>
    <row r="6266" spans="1:26" x14ac:dyDescent="0.3">
      <c r="A6266" s="23" t="s">
        <v>8386</v>
      </c>
      <c r="B6266" s="34">
        <v>45377</v>
      </c>
      <c r="C6266" s="23" t="s">
        <v>3943</v>
      </c>
      <c r="D6266" s="23" t="s">
        <v>142</v>
      </c>
      <c r="E6266" s="23" t="s">
        <v>81</v>
      </c>
      <c r="F6266" s="23">
        <v>380058</v>
      </c>
      <c r="G6266" s="23" t="s">
        <v>82</v>
      </c>
      <c r="H6266" s="23" t="s">
        <v>83</v>
      </c>
      <c r="I6266" s="23" t="s">
        <v>84</v>
      </c>
      <c r="J6266" s="23" t="s">
        <v>85</v>
      </c>
      <c r="K6266" s="23" t="s">
        <v>24</v>
      </c>
      <c r="L6266" s="23">
        <v>5</v>
      </c>
      <c r="M6266" s="23">
        <v>305.11</v>
      </c>
      <c r="N6266" s="23">
        <v>10</v>
      </c>
      <c r="O6266" s="23">
        <v>5</v>
      </c>
      <c r="P6266" s="23" t="s">
        <v>33</v>
      </c>
      <c r="Q6266" s="23" t="s">
        <v>34</v>
      </c>
      <c r="R6266" s="23">
        <f t="shared" si="485"/>
        <v>1</v>
      </c>
      <c r="S6266" s="23" t="str">
        <f t="shared" si="486"/>
        <v>ORD106265_20240326_CUST00189_MED023</v>
      </c>
      <c r="T6266" s="23">
        <f t="shared" si="487"/>
        <v>1</v>
      </c>
      <c r="U6266" s="6">
        <f t="shared" si="488"/>
        <v>1525.5500000000002</v>
      </c>
      <c r="V6266" s="6">
        <f>tbl_Raw_Data[[#This Row],[Discount_Pct]]*tbl_Raw_Data[[#This Row],[Gross_Amount]]/100</f>
        <v>152.55500000000001</v>
      </c>
      <c r="W6266" s="6">
        <f>tbl_Raw_Data[[#This Row],[Gross_Amount]]-tbl_Raw_Data[[#This Row],[Discount_Amount]]</f>
        <v>1372.9950000000001</v>
      </c>
      <c r="X6266" s="6">
        <f>tbl_Raw_Data[[#This Row],[Net_Amount_Before_Tax]]*tbl_Raw_Data[[#This Row],[Tax_Pct]]/100</f>
        <v>68.649749999999997</v>
      </c>
      <c r="Y6266" s="6">
        <f>tbl_Raw_Data[[#This Row],[Net_Amount_Before_Tax]]+tbl_Raw_Data[[#This Row],[Tax_Amount]]</f>
        <v>1441.6447500000002</v>
      </c>
      <c r="Z6266" s="6">
        <f t="shared" si="489"/>
        <v>4</v>
      </c>
    </row>
    <row r="6267" spans="1:26" x14ac:dyDescent="0.3">
      <c r="A6267" s="23" t="s">
        <v>8387</v>
      </c>
      <c r="B6267" s="34">
        <v>45324</v>
      </c>
      <c r="C6267" s="23" t="s">
        <v>1090</v>
      </c>
      <c r="D6267" s="23" t="s">
        <v>37</v>
      </c>
      <c r="E6267" s="23" t="s">
        <v>38</v>
      </c>
      <c r="F6267" s="23">
        <v>452018</v>
      </c>
      <c r="G6267" s="23" t="s">
        <v>119</v>
      </c>
      <c r="H6267" s="23" t="s">
        <v>120</v>
      </c>
      <c r="I6267" s="23" t="s">
        <v>32</v>
      </c>
      <c r="J6267" s="23" t="s">
        <v>64</v>
      </c>
      <c r="K6267" s="23" t="s">
        <v>57</v>
      </c>
      <c r="L6267" s="23">
        <v>1</v>
      </c>
      <c r="M6267" s="23">
        <v>75.77</v>
      </c>
      <c r="N6267" s="23">
        <v>0</v>
      </c>
      <c r="O6267" s="23">
        <v>12</v>
      </c>
      <c r="P6267" s="23" t="s">
        <v>33</v>
      </c>
      <c r="Q6267" s="23" t="s">
        <v>34</v>
      </c>
      <c r="R6267" s="23">
        <f t="shared" si="485"/>
        <v>1</v>
      </c>
      <c r="S6267" s="23" t="str">
        <f t="shared" si="486"/>
        <v>ORD106266_20240202_CUST01523_MED010</v>
      </c>
      <c r="T6267" s="23">
        <f t="shared" si="487"/>
        <v>1</v>
      </c>
      <c r="U6267" s="6">
        <f t="shared" si="488"/>
        <v>75.77</v>
      </c>
      <c r="V6267" s="6">
        <f>tbl_Raw_Data[[#This Row],[Discount_Pct]]*tbl_Raw_Data[[#This Row],[Gross_Amount]]/100</f>
        <v>0</v>
      </c>
      <c r="W6267" s="6">
        <f>tbl_Raw_Data[[#This Row],[Gross_Amount]]-tbl_Raw_Data[[#This Row],[Discount_Amount]]</f>
        <v>75.77</v>
      </c>
      <c r="X6267" s="6">
        <f>tbl_Raw_Data[[#This Row],[Net_Amount_Before_Tax]]*tbl_Raw_Data[[#This Row],[Tax_Pct]]/100</f>
        <v>9.0923999999999996</v>
      </c>
      <c r="Y6267" s="6">
        <f>tbl_Raw_Data[[#This Row],[Net_Amount_Before_Tax]]+tbl_Raw_Data[[#This Row],[Tax_Amount]]</f>
        <v>84.862399999999994</v>
      </c>
      <c r="Z6267" s="6">
        <f t="shared" si="489"/>
        <v>3</v>
      </c>
    </row>
    <row r="6268" spans="1:26" x14ac:dyDescent="0.3">
      <c r="A6268" s="23" t="s">
        <v>8388</v>
      </c>
      <c r="B6268" s="34">
        <v>45700</v>
      </c>
      <c r="C6268" s="23" t="s">
        <v>1538</v>
      </c>
      <c r="D6268" s="23" t="s">
        <v>100</v>
      </c>
      <c r="E6268" s="23" t="s">
        <v>101</v>
      </c>
      <c r="F6268" s="23">
        <v>201307</v>
      </c>
      <c r="G6268" s="23" t="s">
        <v>119</v>
      </c>
      <c r="H6268" s="23" t="s">
        <v>120</v>
      </c>
      <c r="I6268" s="23" t="s">
        <v>32</v>
      </c>
      <c r="J6268" s="23" t="s">
        <v>64</v>
      </c>
      <c r="K6268" s="23" t="s">
        <v>57</v>
      </c>
      <c r="L6268" s="23">
        <v>1</v>
      </c>
      <c r="M6268" s="23">
        <v>76.349999999999994</v>
      </c>
      <c r="N6268" s="23">
        <v>5</v>
      </c>
      <c r="O6268" s="23">
        <v>5</v>
      </c>
      <c r="P6268" s="23" t="s">
        <v>33</v>
      </c>
      <c r="Q6268" s="23" t="s">
        <v>90</v>
      </c>
      <c r="R6268" s="23">
        <f t="shared" si="485"/>
        <v>1</v>
      </c>
      <c r="S6268" s="23" t="str">
        <f t="shared" si="486"/>
        <v>ORD106267_20250212_CUST00930_MED010</v>
      </c>
      <c r="T6268" s="23">
        <f t="shared" si="487"/>
        <v>1</v>
      </c>
      <c r="U6268" s="6">
        <f t="shared" si="488"/>
        <v>76.349999999999994</v>
      </c>
      <c r="V6268" s="6">
        <f>tbl_Raw_Data[[#This Row],[Discount_Pct]]*tbl_Raw_Data[[#This Row],[Gross_Amount]]/100</f>
        <v>3.8174999999999999</v>
      </c>
      <c r="W6268" s="6">
        <f>tbl_Raw_Data[[#This Row],[Gross_Amount]]-tbl_Raw_Data[[#This Row],[Discount_Amount]]</f>
        <v>72.532499999999999</v>
      </c>
      <c r="X6268" s="6">
        <f>tbl_Raw_Data[[#This Row],[Net_Amount_Before_Tax]]*tbl_Raw_Data[[#This Row],[Tax_Pct]]/100</f>
        <v>3.6266250000000002</v>
      </c>
      <c r="Y6268" s="6">
        <f>tbl_Raw_Data[[#This Row],[Net_Amount_Before_Tax]]+tbl_Raw_Data[[#This Row],[Tax_Amount]]</f>
        <v>76.159125000000003</v>
      </c>
      <c r="Z6268" s="6">
        <f t="shared" si="489"/>
        <v>3</v>
      </c>
    </row>
    <row r="6269" spans="1:26" x14ac:dyDescent="0.3">
      <c r="A6269" s="23" t="s">
        <v>8389</v>
      </c>
      <c r="B6269" s="34">
        <v>45402</v>
      </c>
      <c r="C6269" s="23" t="s">
        <v>716</v>
      </c>
      <c r="D6269" s="23" t="s">
        <v>80</v>
      </c>
      <c r="E6269" s="23" t="s">
        <v>81</v>
      </c>
      <c r="F6269" s="23">
        <v>395007</v>
      </c>
      <c r="G6269" s="23" t="s">
        <v>68</v>
      </c>
      <c r="H6269" s="23" t="s">
        <v>69</v>
      </c>
      <c r="I6269" s="23" t="s">
        <v>55</v>
      </c>
      <c r="J6269" s="23" t="s">
        <v>56</v>
      </c>
      <c r="K6269" s="23" t="s">
        <v>24</v>
      </c>
      <c r="L6269" s="23">
        <v>3</v>
      </c>
      <c r="M6269" s="23">
        <v>29.85</v>
      </c>
      <c r="N6269" s="23">
        <v>0</v>
      </c>
      <c r="O6269" s="23">
        <v>5</v>
      </c>
      <c r="P6269" s="23" t="s">
        <v>58</v>
      </c>
      <c r="Q6269" s="23" t="s">
        <v>34</v>
      </c>
      <c r="R6269" s="23">
        <f t="shared" si="485"/>
        <v>1</v>
      </c>
      <c r="S6269" s="23" t="str">
        <f t="shared" si="486"/>
        <v>ORD106268_20240420_CUST02252_MED003</v>
      </c>
      <c r="T6269" s="23">
        <f t="shared" si="487"/>
        <v>1</v>
      </c>
      <c r="U6269" s="6">
        <f t="shared" si="488"/>
        <v>89.550000000000011</v>
      </c>
      <c r="V6269" s="6">
        <f>tbl_Raw_Data[[#This Row],[Discount_Pct]]*tbl_Raw_Data[[#This Row],[Gross_Amount]]/100</f>
        <v>0</v>
      </c>
      <c r="W6269" s="6">
        <f>tbl_Raw_Data[[#This Row],[Gross_Amount]]-tbl_Raw_Data[[#This Row],[Discount_Amount]]</f>
        <v>89.550000000000011</v>
      </c>
      <c r="X6269" s="6">
        <f>tbl_Raw_Data[[#This Row],[Net_Amount_Before_Tax]]*tbl_Raw_Data[[#This Row],[Tax_Pct]]/100</f>
        <v>4.4775000000000009</v>
      </c>
      <c r="Y6269" s="6">
        <f>tbl_Raw_Data[[#This Row],[Net_Amount_Before_Tax]]+tbl_Raw_Data[[#This Row],[Tax_Amount]]</f>
        <v>94.027500000000018</v>
      </c>
      <c r="Z6269" s="6">
        <f t="shared" si="489"/>
        <v>4</v>
      </c>
    </row>
    <row r="6270" spans="1:26" x14ac:dyDescent="0.3">
      <c r="A6270" s="23" t="s">
        <v>8390</v>
      </c>
      <c r="B6270" s="34">
        <v>45404</v>
      </c>
      <c r="C6270" s="23" t="s">
        <v>8391</v>
      </c>
      <c r="D6270" s="23" t="s">
        <v>87</v>
      </c>
      <c r="E6270" s="23" t="s">
        <v>88</v>
      </c>
      <c r="F6270" s="23">
        <v>600096</v>
      </c>
      <c r="G6270" s="23" t="s">
        <v>30</v>
      </c>
      <c r="H6270" s="23" t="s">
        <v>31</v>
      </c>
      <c r="I6270" s="23" t="s">
        <v>32</v>
      </c>
      <c r="J6270" s="23" t="s">
        <v>23</v>
      </c>
      <c r="K6270" s="23" t="s">
        <v>24</v>
      </c>
      <c r="L6270" s="23">
        <v>1</v>
      </c>
      <c r="M6270" s="23">
        <v>138.41999999999999</v>
      </c>
      <c r="N6270" s="23">
        <v>10</v>
      </c>
      <c r="O6270" s="23">
        <v>12</v>
      </c>
      <c r="P6270" s="23" t="s">
        <v>58</v>
      </c>
      <c r="Q6270" s="23" t="s">
        <v>34</v>
      </c>
      <c r="R6270" s="23">
        <f t="shared" si="485"/>
        <v>1</v>
      </c>
      <c r="S6270" s="23" t="str">
        <f t="shared" si="486"/>
        <v>ORD106269_20240422_CUST02417_MED017</v>
      </c>
      <c r="T6270" s="23">
        <f t="shared" si="487"/>
        <v>1</v>
      </c>
      <c r="U6270" s="6">
        <f t="shared" si="488"/>
        <v>138.41999999999999</v>
      </c>
      <c r="V6270" s="6">
        <f>tbl_Raw_Data[[#This Row],[Discount_Pct]]*tbl_Raw_Data[[#This Row],[Gross_Amount]]/100</f>
        <v>13.841999999999999</v>
      </c>
      <c r="W6270" s="6">
        <f>tbl_Raw_Data[[#This Row],[Gross_Amount]]-tbl_Raw_Data[[#This Row],[Discount_Amount]]</f>
        <v>124.57799999999999</v>
      </c>
      <c r="X6270" s="6">
        <f>tbl_Raw_Data[[#This Row],[Net_Amount_Before_Tax]]*tbl_Raw_Data[[#This Row],[Tax_Pct]]/100</f>
        <v>14.949359999999999</v>
      </c>
      <c r="Y6270" s="6">
        <f>tbl_Raw_Data[[#This Row],[Net_Amount_Before_Tax]]+tbl_Raw_Data[[#This Row],[Tax_Amount]]</f>
        <v>139.52735999999999</v>
      </c>
      <c r="Z6270" s="6">
        <f t="shared" si="489"/>
        <v>1</v>
      </c>
    </row>
    <row r="6271" spans="1:26" x14ac:dyDescent="0.3">
      <c r="A6271" s="23" t="s">
        <v>8392</v>
      </c>
      <c r="B6271" s="34">
        <v>45902</v>
      </c>
      <c r="C6271" s="23" t="s">
        <v>2033</v>
      </c>
      <c r="D6271" s="23" t="s">
        <v>130</v>
      </c>
      <c r="E6271" s="23" t="s">
        <v>131</v>
      </c>
      <c r="F6271" s="23">
        <v>700102</v>
      </c>
      <c r="G6271" s="23" t="s">
        <v>74</v>
      </c>
      <c r="H6271" s="23" t="s">
        <v>75</v>
      </c>
      <c r="I6271" s="23" t="s">
        <v>76</v>
      </c>
      <c r="J6271" s="23" t="s">
        <v>77</v>
      </c>
      <c r="K6271" s="23" t="s">
        <v>57</v>
      </c>
      <c r="L6271" s="23">
        <v>1</v>
      </c>
      <c r="M6271" s="23">
        <v>66.84</v>
      </c>
      <c r="N6271" s="23">
        <v>5</v>
      </c>
      <c r="O6271" s="23">
        <v>18</v>
      </c>
      <c r="P6271" s="23" t="s">
        <v>33</v>
      </c>
      <c r="Q6271" s="23" t="s">
        <v>34</v>
      </c>
      <c r="R6271" s="23">
        <f t="shared" si="485"/>
        <v>1</v>
      </c>
      <c r="S6271" s="23" t="str">
        <f t="shared" si="486"/>
        <v>ORD106270_20250902_CUST01078_MED008</v>
      </c>
      <c r="T6271" s="23">
        <f t="shared" si="487"/>
        <v>1</v>
      </c>
      <c r="U6271" s="6">
        <f t="shared" si="488"/>
        <v>66.84</v>
      </c>
      <c r="V6271" s="6">
        <f>tbl_Raw_Data[[#This Row],[Discount_Pct]]*tbl_Raw_Data[[#This Row],[Gross_Amount]]/100</f>
        <v>3.3420000000000005</v>
      </c>
      <c r="W6271" s="6">
        <f>tbl_Raw_Data[[#This Row],[Gross_Amount]]-tbl_Raw_Data[[#This Row],[Discount_Amount]]</f>
        <v>63.498000000000005</v>
      </c>
      <c r="X6271" s="6">
        <f>tbl_Raw_Data[[#This Row],[Net_Amount_Before_Tax]]*tbl_Raw_Data[[#This Row],[Tax_Pct]]/100</f>
        <v>11.429640000000001</v>
      </c>
      <c r="Y6271" s="6">
        <f>tbl_Raw_Data[[#This Row],[Net_Amount_Before_Tax]]+tbl_Raw_Data[[#This Row],[Tax_Amount]]</f>
        <v>74.927640000000011</v>
      </c>
      <c r="Z6271" s="6">
        <f t="shared" si="489"/>
        <v>3</v>
      </c>
    </row>
    <row r="6272" spans="1:26" x14ac:dyDescent="0.3">
      <c r="A6272" s="23" t="s">
        <v>8393</v>
      </c>
      <c r="B6272" s="34">
        <v>45578</v>
      </c>
      <c r="C6272" s="23" t="s">
        <v>1892</v>
      </c>
      <c r="D6272" s="23" t="s">
        <v>28</v>
      </c>
      <c r="E6272" s="23" t="s">
        <v>29</v>
      </c>
      <c r="F6272" s="23">
        <v>500084</v>
      </c>
      <c r="G6272" s="23" t="s">
        <v>111</v>
      </c>
      <c r="H6272" s="23" t="s">
        <v>112</v>
      </c>
      <c r="I6272" s="23" t="s">
        <v>113</v>
      </c>
      <c r="J6272" s="23" t="s">
        <v>114</v>
      </c>
      <c r="K6272" s="23" t="s">
        <v>24</v>
      </c>
      <c r="L6272" s="23">
        <v>2</v>
      </c>
      <c r="M6272" s="23">
        <v>92.14</v>
      </c>
      <c r="N6272" s="23">
        <v>0</v>
      </c>
      <c r="O6272" s="23">
        <v>18</v>
      </c>
      <c r="P6272" s="23" t="s">
        <v>43</v>
      </c>
      <c r="Q6272" s="23" t="s">
        <v>90</v>
      </c>
      <c r="R6272" s="23">
        <f t="shared" si="485"/>
        <v>1</v>
      </c>
      <c r="S6272" s="23" t="str">
        <f t="shared" si="486"/>
        <v>ORD106271_20241013_CUST01936_MED027</v>
      </c>
      <c r="T6272" s="23">
        <f t="shared" si="487"/>
        <v>1</v>
      </c>
      <c r="U6272" s="6">
        <f t="shared" si="488"/>
        <v>184.28</v>
      </c>
      <c r="V6272" s="6">
        <f>tbl_Raw_Data[[#This Row],[Discount_Pct]]*tbl_Raw_Data[[#This Row],[Gross_Amount]]/100</f>
        <v>0</v>
      </c>
      <c r="W6272" s="6">
        <f>tbl_Raw_Data[[#This Row],[Gross_Amount]]-tbl_Raw_Data[[#This Row],[Discount_Amount]]</f>
        <v>184.28</v>
      </c>
      <c r="X6272" s="6">
        <f>tbl_Raw_Data[[#This Row],[Net_Amount_Before_Tax]]*tbl_Raw_Data[[#This Row],[Tax_Pct]]/100</f>
        <v>33.170400000000001</v>
      </c>
      <c r="Y6272" s="6">
        <f>tbl_Raw_Data[[#This Row],[Net_Amount_Before_Tax]]+tbl_Raw_Data[[#This Row],[Tax_Amount]]</f>
        <v>217.4504</v>
      </c>
      <c r="Z6272" s="6">
        <f t="shared" si="489"/>
        <v>2</v>
      </c>
    </row>
    <row r="6273" spans="1:26" x14ac:dyDescent="0.3">
      <c r="A6273" s="23" t="s">
        <v>8394</v>
      </c>
      <c r="B6273" s="34">
        <v>45982</v>
      </c>
      <c r="C6273" s="23" t="s">
        <v>8395</v>
      </c>
      <c r="D6273" s="23" t="s">
        <v>142</v>
      </c>
      <c r="E6273" s="23" t="s">
        <v>81</v>
      </c>
      <c r="F6273" s="23">
        <v>380061</v>
      </c>
      <c r="G6273" s="23" t="s">
        <v>53</v>
      </c>
      <c r="H6273" s="23" t="s">
        <v>54</v>
      </c>
      <c r="I6273" s="23" t="s">
        <v>55</v>
      </c>
      <c r="J6273" s="23" t="s">
        <v>56</v>
      </c>
      <c r="K6273" s="23" t="s">
        <v>57</v>
      </c>
      <c r="L6273" s="23">
        <v>4</v>
      </c>
      <c r="M6273" s="23">
        <v>50.24</v>
      </c>
      <c r="N6273" s="23">
        <v>10</v>
      </c>
      <c r="O6273" s="23">
        <v>12</v>
      </c>
      <c r="P6273" s="23" t="s">
        <v>25</v>
      </c>
      <c r="Q6273" s="23" t="s">
        <v>90</v>
      </c>
      <c r="R6273" s="23">
        <f t="shared" si="485"/>
        <v>1</v>
      </c>
      <c r="S6273" s="23" t="str">
        <f t="shared" si="486"/>
        <v>ORD106272_20251121_CUST03048_MED020</v>
      </c>
      <c r="T6273" s="23">
        <f t="shared" si="487"/>
        <v>1</v>
      </c>
      <c r="U6273" s="6">
        <f t="shared" si="488"/>
        <v>200.96</v>
      </c>
      <c r="V6273" s="6">
        <f>tbl_Raw_Data[[#This Row],[Discount_Pct]]*tbl_Raw_Data[[#This Row],[Gross_Amount]]/100</f>
        <v>20.096</v>
      </c>
      <c r="W6273" s="6">
        <f>tbl_Raw_Data[[#This Row],[Gross_Amount]]-tbl_Raw_Data[[#This Row],[Discount_Amount]]</f>
        <v>180.864</v>
      </c>
      <c r="X6273" s="6">
        <f>tbl_Raw_Data[[#This Row],[Net_Amount_Before_Tax]]*tbl_Raw_Data[[#This Row],[Tax_Pct]]/100</f>
        <v>21.703679999999999</v>
      </c>
      <c r="Y6273" s="6">
        <f>tbl_Raw_Data[[#This Row],[Net_Amount_Before_Tax]]+tbl_Raw_Data[[#This Row],[Tax_Amount]]</f>
        <v>202.56768</v>
      </c>
      <c r="Z6273" s="6">
        <f t="shared" si="489"/>
        <v>0</v>
      </c>
    </row>
    <row r="6274" spans="1:26" x14ac:dyDescent="0.3">
      <c r="A6274" s="23" t="s">
        <v>8394</v>
      </c>
      <c r="B6274" s="34">
        <v>45545</v>
      </c>
      <c r="C6274" s="23" t="s">
        <v>191</v>
      </c>
      <c r="D6274" s="23" t="s">
        <v>130</v>
      </c>
      <c r="E6274" s="23" t="s">
        <v>131</v>
      </c>
      <c r="F6274" s="23">
        <v>700029</v>
      </c>
      <c r="G6274" s="23" t="s">
        <v>224</v>
      </c>
      <c r="H6274" s="23" t="s">
        <v>225</v>
      </c>
      <c r="I6274" s="23" t="s">
        <v>147</v>
      </c>
      <c r="J6274" s="23" t="s">
        <v>23</v>
      </c>
      <c r="K6274" s="23" t="s">
        <v>24</v>
      </c>
      <c r="L6274" s="23">
        <v>2</v>
      </c>
      <c r="M6274" s="23">
        <v>51.1</v>
      </c>
      <c r="N6274" s="23">
        <v>10</v>
      </c>
      <c r="O6274" s="23">
        <v>5</v>
      </c>
      <c r="P6274" s="23" t="s">
        <v>65</v>
      </c>
      <c r="Q6274" s="23" t="s">
        <v>34</v>
      </c>
      <c r="R6274" s="23">
        <f t="shared" ref="R6274:R6337" si="490">COUNTIFS($A$2:$A$8001,A6274,$B$2:$B$8001,B6274,$C$2:$C$8001,C6274,$G$2:$G$8001,G6274)</f>
        <v>1</v>
      </c>
      <c r="S6274" s="23" t="str">
        <f t="shared" ref="S6274:S6337" si="491">A6274&amp;"_"&amp;TEXT(B6274,"yyyymmdd")&amp;"_"&amp;C6274&amp;"_"&amp;G6274</f>
        <v>ORD106272_20240910_CUST00779_MED015</v>
      </c>
      <c r="T6274" s="23">
        <f t="shared" ref="T6274:T6337" si="492">COUNTIF($S$2:$S$8001,S6274)</f>
        <v>1</v>
      </c>
      <c r="U6274" s="6">
        <f t="shared" ref="U6274:U6337" si="493">L6274*M6274</f>
        <v>102.2</v>
      </c>
      <c r="V6274" s="6">
        <f>tbl_Raw_Data[[#This Row],[Discount_Pct]]*tbl_Raw_Data[[#This Row],[Gross_Amount]]/100</f>
        <v>10.220000000000001</v>
      </c>
      <c r="W6274" s="6">
        <f>tbl_Raw_Data[[#This Row],[Gross_Amount]]-tbl_Raw_Data[[#This Row],[Discount_Amount]]</f>
        <v>91.98</v>
      </c>
      <c r="X6274" s="6">
        <f>tbl_Raw_Data[[#This Row],[Net_Amount_Before_Tax]]*tbl_Raw_Data[[#This Row],[Tax_Pct]]/100</f>
        <v>4.5990000000000002</v>
      </c>
      <c r="Y6274" s="6">
        <f>tbl_Raw_Data[[#This Row],[Net_Amount_Before_Tax]]+tbl_Raw_Data[[#This Row],[Tax_Amount]]</f>
        <v>96.579000000000008</v>
      </c>
      <c r="Z6274" s="6">
        <f t="shared" ref="Z6274:Z6337" si="494">COUNTIFS($C$2:$C$8001,C6274,$Q$2:$Q$8001,"Delivered")</f>
        <v>2</v>
      </c>
    </row>
    <row r="6275" spans="1:26" x14ac:dyDescent="0.3">
      <c r="A6275" s="23" t="s">
        <v>8396</v>
      </c>
      <c r="B6275" s="34">
        <v>45741</v>
      </c>
      <c r="C6275" s="23" t="s">
        <v>1423</v>
      </c>
      <c r="D6275" s="23" t="s">
        <v>123</v>
      </c>
      <c r="E6275" s="23" t="s">
        <v>101</v>
      </c>
      <c r="F6275" s="23">
        <v>226016</v>
      </c>
      <c r="G6275" s="23" t="s">
        <v>229</v>
      </c>
      <c r="H6275" s="23" t="s">
        <v>230</v>
      </c>
      <c r="I6275" s="23" t="s">
        <v>84</v>
      </c>
      <c r="J6275" s="23" t="s">
        <v>140</v>
      </c>
      <c r="K6275" s="23" t="s">
        <v>24</v>
      </c>
      <c r="L6275" s="23">
        <v>2</v>
      </c>
      <c r="M6275" s="23">
        <v>175.36</v>
      </c>
      <c r="N6275" s="23">
        <v>10</v>
      </c>
      <c r="O6275" s="23">
        <v>5</v>
      </c>
      <c r="P6275" s="23" t="s">
        <v>58</v>
      </c>
      <c r="Q6275" s="23" t="s">
        <v>34</v>
      </c>
      <c r="R6275" s="23">
        <f t="shared" si="490"/>
        <v>1</v>
      </c>
      <c r="S6275" s="23" t="str">
        <f t="shared" si="491"/>
        <v>ORD106274_20250325_CUST01005_MED022</v>
      </c>
      <c r="T6275" s="23">
        <f t="shared" si="492"/>
        <v>1</v>
      </c>
      <c r="U6275" s="6">
        <f t="shared" si="493"/>
        <v>350.72</v>
      </c>
      <c r="V6275" s="6">
        <f>tbl_Raw_Data[[#This Row],[Discount_Pct]]*tbl_Raw_Data[[#This Row],[Gross_Amount]]/100</f>
        <v>35.072000000000003</v>
      </c>
      <c r="W6275" s="6">
        <f>tbl_Raw_Data[[#This Row],[Gross_Amount]]-tbl_Raw_Data[[#This Row],[Discount_Amount]]</f>
        <v>315.64800000000002</v>
      </c>
      <c r="X6275" s="6">
        <f>tbl_Raw_Data[[#This Row],[Net_Amount_Before_Tax]]*tbl_Raw_Data[[#This Row],[Tax_Pct]]/100</f>
        <v>15.782400000000003</v>
      </c>
      <c r="Y6275" s="6">
        <f>tbl_Raw_Data[[#This Row],[Net_Amount_Before_Tax]]+tbl_Raw_Data[[#This Row],[Tax_Amount]]</f>
        <v>331.43040000000002</v>
      </c>
      <c r="Z6275" s="6">
        <f t="shared" si="494"/>
        <v>3</v>
      </c>
    </row>
    <row r="6276" spans="1:26" x14ac:dyDescent="0.3">
      <c r="A6276" s="23" t="s">
        <v>8397</v>
      </c>
      <c r="B6276" s="34">
        <v>46009</v>
      </c>
      <c r="C6276" s="23" t="s">
        <v>8398</v>
      </c>
      <c r="D6276" s="23" t="s">
        <v>80</v>
      </c>
      <c r="E6276" s="23" t="s">
        <v>81</v>
      </c>
      <c r="F6276" s="23">
        <v>395003</v>
      </c>
      <c r="G6276" s="23" t="s">
        <v>124</v>
      </c>
      <c r="H6276" s="23" t="s">
        <v>125</v>
      </c>
      <c r="I6276" s="23" t="s">
        <v>104</v>
      </c>
      <c r="J6276" s="23" t="s">
        <v>114</v>
      </c>
      <c r="K6276" s="23" t="s">
        <v>24</v>
      </c>
      <c r="L6276" s="23">
        <v>2</v>
      </c>
      <c r="M6276" s="23">
        <v>114.04</v>
      </c>
      <c r="N6276" s="23">
        <v>0</v>
      </c>
      <c r="O6276" s="23">
        <v>5</v>
      </c>
      <c r="P6276" s="23" t="s">
        <v>43</v>
      </c>
      <c r="Q6276" s="23" t="s">
        <v>34</v>
      </c>
      <c r="R6276" s="23">
        <f t="shared" si="490"/>
        <v>1</v>
      </c>
      <c r="S6276" s="23" t="str">
        <f t="shared" si="491"/>
        <v>ORD106275_20251218_CUST01378_MED018</v>
      </c>
      <c r="T6276" s="23">
        <f t="shared" si="492"/>
        <v>1</v>
      </c>
      <c r="U6276" s="6">
        <f t="shared" si="493"/>
        <v>228.08</v>
      </c>
      <c r="V6276" s="6">
        <f>tbl_Raw_Data[[#This Row],[Discount_Pct]]*tbl_Raw_Data[[#This Row],[Gross_Amount]]/100</f>
        <v>0</v>
      </c>
      <c r="W6276" s="6">
        <f>tbl_Raw_Data[[#This Row],[Gross_Amount]]-tbl_Raw_Data[[#This Row],[Discount_Amount]]</f>
        <v>228.08</v>
      </c>
      <c r="X6276" s="6">
        <f>tbl_Raw_Data[[#This Row],[Net_Amount_Before_Tax]]*tbl_Raw_Data[[#This Row],[Tax_Pct]]/100</f>
        <v>11.404000000000002</v>
      </c>
      <c r="Y6276" s="6">
        <f>tbl_Raw_Data[[#This Row],[Net_Amount_Before_Tax]]+tbl_Raw_Data[[#This Row],[Tax_Amount]]</f>
        <v>239.48400000000001</v>
      </c>
      <c r="Z6276" s="6">
        <f t="shared" si="494"/>
        <v>1</v>
      </c>
    </row>
    <row r="6277" spans="1:26" x14ac:dyDescent="0.3">
      <c r="A6277" s="23" t="s">
        <v>8399</v>
      </c>
      <c r="B6277" s="34">
        <v>45325</v>
      </c>
      <c r="C6277" s="23" t="s">
        <v>5884</v>
      </c>
      <c r="D6277" s="23" t="s">
        <v>28</v>
      </c>
      <c r="E6277" s="23" t="s">
        <v>29</v>
      </c>
      <c r="F6277" s="23">
        <v>500081</v>
      </c>
      <c r="G6277" s="23" t="s">
        <v>107</v>
      </c>
      <c r="H6277" s="23" t="s">
        <v>108</v>
      </c>
      <c r="I6277" s="23" t="s">
        <v>63</v>
      </c>
      <c r="J6277" s="23" t="s">
        <v>42</v>
      </c>
      <c r="K6277" s="23" t="s">
        <v>57</v>
      </c>
      <c r="L6277" s="23">
        <v>4</v>
      </c>
      <c r="M6277" s="23">
        <v>95.34</v>
      </c>
      <c r="N6277" s="23">
        <v>5</v>
      </c>
      <c r="O6277" s="23">
        <v>5</v>
      </c>
      <c r="P6277" s="23" t="s">
        <v>58</v>
      </c>
      <c r="Q6277" s="23" t="s">
        <v>34</v>
      </c>
      <c r="R6277" s="23">
        <f t="shared" si="490"/>
        <v>1</v>
      </c>
      <c r="S6277" s="23" t="str">
        <f t="shared" si="491"/>
        <v>ORD106276_20240203_CUST01633_MED005</v>
      </c>
      <c r="T6277" s="23">
        <f t="shared" si="492"/>
        <v>1</v>
      </c>
      <c r="U6277" s="6">
        <f t="shared" si="493"/>
        <v>381.36</v>
      </c>
      <c r="V6277" s="6">
        <f>tbl_Raw_Data[[#This Row],[Discount_Pct]]*tbl_Raw_Data[[#This Row],[Gross_Amount]]/100</f>
        <v>19.068000000000001</v>
      </c>
      <c r="W6277" s="6">
        <f>tbl_Raw_Data[[#This Row],[Gross_Amount]]-tbl_Raw_Data[[#This Row],[Discount_Amount]]</f>
        <v>362.29200000000003</v>
      </c>
      <c r="X6277" s="6">
        <f>tbl_Raw_Data[[#This Row],[Net_Amount_Before_Tax]]*tbl_Raw_Data[[#This Row],[Tax_Pct]]/100</f>
        <v>18.114599999999999</v>
      </c>
      <c r="Y6277" s="6">
        <f>tbl_Raw_Data[[#This Row],[Net_Amount_Before_Tax]]+tbl_Raw_Data[[#This Row],[Tax_Amount]]</f>
        <v>380.40660000000003</v>
      </c>
      <c r="Z6277" s="6">
        <f t="shared" si="494"/>
        <v>3</v>
      </c>
    </row>
    <row r="6278" spans="1:26" x14ac:dyDescent="0.3">
      <c r="A6278" s="23" t="s">
        <v>8399</v>
      </c>
      <c r="B6278" s="34">
        <v>45307</v>
      </c>
      <c r="C6278" s="23" t="s">
        <v>8400</v>
      </c>
      <c r="D6278" s="23" t="s">
        <v>92</v>
      </c>
      <c r="E6278" s="23" t="s">
        <v>93</v>
      </c>
      <c r="F6278" s="23">
        <v>560100</v>
      </c>
      <c r="G6278" s="23" t="s">
        <v>68</v>
      </c>
      <c r="H6278" s="23" t="s">
        <v>69</v>
      </c>
      <c r="I6278" s="23" t="s">
        <v>55</v>
      </c>
      <c r="J6278" s="23" t="s">
        <v>56</v>
      </c>
      <c r="K6278" s="23" t="s">
        <v>24</v>
      </c>
      <c r="L6278" s="23">
        <v>3</v>
      </c>
      <c r="M6278" s="23">
        <v>32.020000000000003</v>
      </c>
      <c r="N6278" s="23">
        <v>10</v>
      </c>
      <c r="O6278" s="23">
        <v>12</v>
      </c>
      <c r="P6278" s="23" t="s">
        <v>33</v>
      </c>
      <c r="Q6278" s="23" t="s">
        <v>44</v>
      </c>
      <c r="R6278" s="23">
        <f t="shared" si="490"/>
        <v>1</v>
      </c>
      <c r="S6278" s="23" t="str">
        <f t="shared" si="491"/>
        <v>ORD106276_20240116_CUST01159_MED003</v>
      </c>
      <c r="T6278" s="23">
        <f t="shared" si="492"/>
        <v>1</v>
      </c>
      <c r="U6278" s="6">
        <f t="shared" si="493"/>
        <v>96.06</v>
      </c>
      <c r="V6278" s="6">
        <f>tbl_Raw_Data[[#This Row],[Discount_Pct]]*tbl_Raw_Data[[#This Row],[Gross_Amount]]/100</f>
        <v>9.6059999999999999</v>
      </c>
      <c r="W6278" s="6">
        <f>tbl_Raw_Data[[#This Row],[Gross_Amount]]-tbl_Raw_Data[[#This Row],[Discount_Amount]]</f>
        <v>86.454000000000008</v>
      </c>
      <c r="X6278" s="6">
        <f>tbl_Raw_Data[[#This Row],[Net_Amount_Before_Tax]]*tbl_Raw_Data[[#This Row],[Tax_Pct]]/100</f>
        <v>10.37448</v>
      </c>
      <c r="Y6278" s="6">
        <f>tbl_Raw_Data[[#This Row],[Net_Amount_Before_Tax]]+tbl_Raw_Data[[#This Row],[Tax_Amount]]</f>
        <v>96.828480000000013</v>
      </c>
      <c r="Z6278" s="6">
        <f t="shared" si="494"/>
        <v>0</v>
      </c>
    </row>
    <row r="6279" spans="1:26" x14ac:dyDescent="0.3">
      <c r="A6279" s="23" t="s">
        <v>8401</v>
      </c>
      <c r="B6279" s="34">
        <v>46019</v>
      </c>
      <c r="C6279" s="23" t="s">
        <v>5699</v>
      </c>
      <c r="D6279" s="23" t="s">
        <v>159</v>
      </c>
      <c r="E6279" s="23" t="s">
        <v>47</v>
      </c>
      <c r="F6279" s="23">
        <v>400076</v>
      </c>
      <c r="G6279" s="23" t="s">
        <v>229</v>
      </c>
      <c r="H6279" s="23" t="s">
        <v>230</v>
      </c>
      <c r="I6279" s="23" t="s">
        <v>84</v>
      </c>
      <c r="J6279" s="23" t="s">
        <v>140</v>
      </c>
      <c r="K6279" s="23" t="s">
        <v>24</v>
      </c>
      <c r="L6279" s="23">
        <v>2</v>
      </c>
      <c r="M6279" s="23">
        <v>187.86</v>
      </c>
      <c r="N6279" s="23">
        <v>15</v>
      </c>
      <c r="O6279" s="23">
        <v>12</v>
      </c>
      <c r="P6279" s="23" t="s">
        <v>89</v>
      </c>
      <c r="Q6279" s="23" t="s">
        <v>34</v>
      </c>
      <c r="R6279" s="23">
        <f t="shared" si="490"/>
        <v>1</v>
      </c>
      <c r="S6279" s="23" t="str">
        <f t="shared" si="491"/>
        <v>ORD106278_20251228_CUST00019_MED022</v>
      </c>
      <c r="T6279" s="23">
        <f t="shared" si="492"/>
        <v>1</v>
      </c>
      <c r="U6279" s="6">
        <f t="shared" si="493"/>
        <v>375.72</v>
      </c>
      <c r="V6279" s="6">
        <f>tbl_Raw_Data[[#This Row],[Discount_Pct]]*tbl_Raw_Data[[#This Row],[Gross_Amount]]/100</f>
        <v>56.358000000000004</v>
      </c>
      <c r="W6279" s="6">
        <f>tbl_Raw_Data[[#This Row],[Gross_Amount]]-tbl_Raw_Data[[#This Row],[Discount_Amount]]</f>
        <v>319.36200000000002</v>
      </c>
      <c r="X6279" s="6">
        <f>tbl_Raw_Data[[#This Row],[Net_Amount_Before_Tax]]*tbl_Raw_Data[[#This Row],[Tax_Pct]]/100</f>
        <v>38.323439999999998</v>
      </c>
      <c r="Y6279" s="6">
        <f>tbl_Raw_Data[[#This Row],[Net_Amount_Before_Tax]]+tbl_Raw_Data[[#This Row],[Tax_Amount]]</f>
        <v>357.68544000000003</v>
      </c>
      <c r="Z6279" s="6">
        <f t="shared" si="494"/>
        <v>4</v>
      </c>
    </row>
    <row r="6280" spans="1:26" x14ac:dyDescent="0.3">
      <c r="A6280" s="23" t="s">
        <v>8402</v>
      </c>
      <c r="B6280" s="34">
        <v>45871</v>
      </c>
      <c r="C6280" s="23" t="s">
        <v>8403</v>
      </c>
      <c r="D6280" s="23" t="s">
        <v>92</v>
      </c>
      <c r="E6280" s="23" t="s">
        <v>93</v>
      </c>
      <c r="F6280" s="23">
        <v>560001</v>
      </c>
      <c r="G6280" s="23" t="s">
        <v>145</v>
      </c>
      <c r="H6280" s="23" t="s">
        <v>146</v>
      </c>
      <c r="I6280" s="23" t="s">
        <v>147</v>
      </c>
      <c r="J6280" s="23" t="s">
        <v>148</v>
      </c>
      <c r="K6280" s="23" t="s">
        <v>24</v>
      </c>
      <c r="L6280" s="23">
        <v>4</v>
      </c>
      <c r="M6280" s="23">
        <v>111.48</v>
      </c>
      <c r="N6280" s="23">
        <v>0</v>
      </c>
      <c r="O6280" s="23">
        <v>18</v>
      </c>
      <c r="P6280" s="23" t="s">
        <v>58</v>
      </c>
      <c r="Q6280" s="23" t="s">
        <v>90</v>
      </c>
      <c r="R6280" s="23">
        <f t="shared" si="490"/>
        <v>1</v>
      </c>
      <c r="S6280" s="23" t="str">
        <f t="shared" si="491"/>
        <v>ORD106279_20250802_CUST03034_MED016</v>
      </c>
      <c r="T6280" s="23">
        <f t="shared" si="492"/>
        <v>1</v>
      </c>
      <c r="U6280" s="6">
        <f t="shared" si="493"/>
        <v>445.92</v>
      </c>
      <c r="V6280" s="6">
        <f>tbl_Raw_Data[[#This Row],[Discount_Pct]]*tbl_Raw_Data[[#This Row],[Gross_Amount]]/100</f>
        <v>0</v>
      </c>
      <c r="W6280" s="6">
        <f>tbl_Raw_Data[[#This Row],[Gross_Amount]]-tbl_Raw_Data[[#This Row],[Discount_Amount]]</f>
        <v>445.92</v>
      </c>
      <c r="X6280" s="6">
        <f>tbl_Raw_Data[[#This Row],[Net_Amount_Before_Tax]]*tbl_Raw_Data[[#This Row],[Tax_Pct]]/100</f>
        <v>80.265600000000006</v>
      </c>
      <c r="Y6280" s="6">
        <f>tbl_Raw_Data[[#This Row],[Net_Amount_Before_Tax]]+tbl_Raw_Data[[#This Row],[Tax_Amount]]</f>
        <v>526.18560000000002</v>
      </c>
      <c r="Z6280" s="6">
        <f t="shared" si="494"/>
        <v>0</v>
      </c>
    </row>
    <row r="6281" spans="1:26" x14ac:dyDescent="0.3">
      <c r="A6281" s="23" t="s">
        <v>8404</v>
      </c>
      <c r="B6281" s="34">
        <v>45903</v>
      </c>
      <c r="C6281" s="23" t="s">
        <v>4478</v>
      </c>
      <c r="D6281" s="23" t="s">
        <v>100</v>
      </c>
      <c r="E6281" s="23" t="s">
        <v>101</v>
      </c>
      <c r="F6281" s="23">
        <v>201303</v>
      </c>
      <c r="G6281" s="23" t="s">
        <v>48</v>
      </c>
      <c r="H6281" s="23" t="s">
        <v>49</v>
      </c>
      <c r="I6281" s="23" t="s">
        <v>50</v>
      </c>
      <c r="J6281" s="23" t="s">
        <v>23</v>
      </c>
      <c r="K6281" s="23" t="s">
        <v>24</v>
      </c>
      <c r="L6281" s="23">
        <v>2</v>
      </c>
      <c r="M6281" s="23">
        <v>118.66</v>
      </c>
      <c r="N6281" s="23">
        <v>15</v>
      </c>
      <c r="O6281" s="23">
        <v>12</v>
      </c>
      <c r="P6281" s="23" t="s">
        <v>25</v>
      </c>
      <c r="Q6281" s="23" t="s">
        <v>90</v>
      </c>
      <c r="R6281" s="23">
        <f t="shared" si="490"/>
        <v>1</v>
      </c>
      <c r="S6281" s="23" t="str">
        <f t="shared" si="491"/>
        <v>ORD106280_20250903_CUST00171_MED028</v>
      </c>
      <c r="T6281" s="23">
        <f t="shared" si="492"/>
        <v>1</v>
      </c>
      <c r="U6281" s="6">
        <f t="shared" si="493"/>
        <v>237.32</v>
      </c>
      <c r="V6281" s="6">
        <f>tbl_Raw_Data[[#This Row],[Discount_Pct]]*tbl_Raw_Data[[#This Row],[Gross_Amount]]/100</f>
        <v>35.597999999999999</v>
      </c>
      <c r="W6281" s="6">
        <f>tbl_Raw_Data[[#This Row],[Gross_Amount]]-tbl_Raw_Data[[#This Row],[Discount_Amount]]</f>
        <v>201.72199999999998</v>
      </c>
      <c r="X6281" s="6">
        <f>tbl_Raw_Data[[#This Row],[Net_Amount_Before_Tax]]*tbl_Raw_Data[[#This Row],[Tax_Pct]]/100</f>
        <v>24.206639999999997</v>
      </c>
      <c r="Y6281" s="6">
        <f>tbl_Raw_Data[[#This Row],[Net_Amount_Before_Tax]]+tbl_Raw_Data[[#This Row],[Tax_Amount]]</f>
        <v>225.92863999999997</v>
      </c>
      <c r="Z6281" s="6">
        <f t="shared" si="494"/>
        <v>2</v>
      </c>
    </row>
    <row r="6282" spans="1:26" x14ac:dyDescent="0.3">
      <c r="A6282" s="23" t="s">
        <v>8405</v>
      </c>
      <c r="B6282" s="34">
        <v>45882</v>
      </c>
      <c r="C6282" s="23" t="s">
        <v>781</v>
      </c>
      <c r="D6282" s="23" t="s">
        <v>28</v>
      </c>
      <c r="E6282" s="23" t="s">
        <v>29</v>
      </c>
      <c r="F6282" s="23">
        <v>500084</v>
      </c>
      <c r="G6282" s="23" t="s">
        <v>82</v>
      </c>
      <c r="H6282" s="23" t="s">
        <v>83</v>
      </c>
      <c r="I6282" s="23" t="s">
        <v>84</v>
      </c>
      <c r="J6282" s="23" t="s">
        <v>85</v>
      </c>
      <c r="K6282" s="23" t="s">
        <v>24</v>
      </c>
      <c r="L6282" s="23">
        <v>1</v>
      </c>
      <c r="M6282" s="23">
        <v>268.8</v>
      </c>
      <c r="N6282" s="23">
        <v>0</v>
      </c>
      <c r="O6282" s="23">
        <v>5</v>
      </c>
      <c r="P6282" s="23" t="s">
        <v>43</v>
      </c>
      <c r="Q6282" s="23" t="s">
        <v>34</v>
      </c>
      <c r="R6282" s="23">
        <f t="shared" si="490"/>
        <v>1</v>
      </c>
      <c r="S6282" s="23" t="str">
        <f t="shared" si="491"/>
        <v>ORD106281_20250813_CUST02096_MED023</v>
      </c>
      <c r="T6282" s="23">
        <f t="shared" si="492"/>
        <v>1</v>
      </c>
      <c r="U6282" s="6">
        <f t="shared" si="493"/>
        <v>268.8</v>
      </c>
      <c r="V6282" s="6">
        <f>tbl_Raw_Data[[#This Row],[Discount_Pct]]*tbl_Raw_Data[[#This Row],[Gross_Amount]]/100</f>
        <v>0</v>
      </c>
      <c r="W6282" s="6">
        <f>tbl_Raw_Data[[#This Row],[Gross_Amount]]-tbl_Raw_Data[[#This Row],[Discount_Amount]]</f>
        <v>268.8</v>
      </c>
      <c r="X6282" s="6">
        <f>tbl_Raw_Data[[#This Row],[Net_Amount_Before_Tax]]*tbl_Raw_Data[[#This Row],[Tax_Pct]]/100</f>
        <v>13.44</v>
      </c>
      <c r="Y6282" s="6">
        <f>tbl_Raw_Data[[#This Row],[Net_Amount_Before_Tax]]+tbl_Raw_Data[[#This Row],[Tax_Amount]]</f>
        <v>282.24</v>
      </c>
      <c r="Z6282" s="6">
        <f t="shared" si="494"/>
        <v>4</v>
      </c>
    </row>
    <row r="6283" spans="1:26" x14ac:dyDescent="0.3">
      <c r="A6283" s="23" t="s">
        <v>8405</v>
      </c>
      <c r="B6283" s="34">
        <v>45487</v>
      </c>
      <c r="C6283" s="23" t="s">
        <v>1386</v>
      </c>
      <c r="D6283" s="23" t="s">
        <v>123</v>
      </c>
      <c r="E6283" s="23" t="s">
        <v>101</v>
      </c>
      <c r="F6283" s="23">
        <v>226016</v>
      </c>
      <c r="G6283" s="23" t="s">
        <v>196</v>
      </c>
      <c r="H6283" s="23" t="s">
        <v>197</v>
      </c>
      <c r="I6283" s="23" t="s">
        <v>32</v>
      </c>
      <c r="J6283" s="23" t="s">
        <v>42</v>
      </c>
      <c r="K6283" s="23" t="s">
        <v>24</v>
      </c>
      <c r="L6283" s="23">
        <v>3</v>
      </c>
      <c r="M6283" s="23">
        <v>23.01</v>
      </c>
      <c r="N6283" s="23">
        <v>15</v>
      </c>
      <c r="O6283" s="23">
        <v>12</v>
      </c>
      <c r="P6283" s="23" t="s">
        <v>33</v>
      </c>
      <c r="Q6283" s="23" t="s">
        <v>90</v>
      </c>
      <c r="R6283" s="23">
        <f t="shared" si="490"/>
        <v>1</v>
      </c>
      <c r="S6283" s="23" t="str">
        <f t="shared" si="491"/>
        <v>ORD106281_20240714_CUST00335_MED011</v>
      </c>
      <c r="T6283" s="23">
        <f t="shared" si="492"/>
        <v>1</v>
      </c>
      <c r="U6283" s="6">
        <f t="shared" si="493"/>
        <v>69.03</v>
      </c>
      <c r="V6283" s="6">
        <f>tbl_Raw_Data[[#This Row],[Discount_Pct]]*tbl_Raw_Data[[#This Row],[Gross_Amount]]/100</f>
        <v>10.3545</v>
      </c>
      <c r="W6283" s="6">
        <f>tbl_Raw_Data[[#This Row],[Gross_Amount]]-tbl_Raw_Data[[#This Row],[Discount_Amount]]</f>
        <v>58.6755</v>
      </c>
      <c r="X6283" s="6">
        <f>tbl_Raw_Data[[#This Row],[Net_Amount_Before_Tax]]*tbl_Raw_Data[[#This Row],[Tax_Pct]]/100</f>
        <v>7.0410599999999999</v>
      </c>
      <c r="Y6283" s="6">
        <f>tbl_Raw_Data[[#This Row],[Net_Amount_Before_Tax]]+tbl_Raw_Data[[#This Row],[Tax_Amount]]</f>
        <v>65.716560000000001</v>
      </c>
      <c r="Z6283" s="6">
        <f t="shared" si="494"/>
        <v>2</v>
      </c>
    </row>
    <row r="6284" spans="1:26" x14ac:dyDescent="0.3">
      <c r="A6284" s="23" t="s">
        <v>8406</v>
      </c>
      <c r="B6284" s="34">
        <v>45550</v>
      </c>
      <c r="C6284" s="23" t="s">
        <v>4680</v>
      </c>
      <c r="D6284" s="23" t="s">
        <v>130</v>
      </c>
      <c r="E6284" s="23" t="s">
        <v>131</v>
      </c>
      <c r="F6284" s="23">
        <v>700029</v>
      </c>
      <c r="G6284" s="23" t="s">
        <v>82</v>
      </c>
      <c r="H6284" s="23" t="s">
        <v>83</v>
      </c>
      <c r="I6284" s="23" t="s">
        <v>84</v>
      </c>
      <c r="J6284" s="23" t="s">
        <v>85</v>
      </c>
      <c r="K6284" s="23" t="s">
        <v>24</v>
      </c>
      <c r="L6284" s="23">
        <v>4</v>
      </c>
      <c r="M6284" s="23">
        <v>321.83999999999997</v>
      </c>
      <c r="N6284" s="23">
        <v>10</v>
      </c>
      <c r="O6284" s="23">
        <v>5</v>
      </c>
      <c r="P6284" s="23" t="s">
        <v>25</v>
      </c>
      <c r="Q6284" s="23" t="s">
        <v>44</v>
      </c>
      <c r="R6284" s="23">
        <f t="shared" si="490"/>
        <v>1</v>
      </c>
      <c r="S6284" s="23" t="str">
        <f t="shared" si="491"/>
        <v>ORD106283_20240915_CUST01317_MED023</v>
      </c>
      <c r="T6284" s="23">
        <f t="shared" si="492"/>
        <v>1</v>
      </c>
      <c r="U6284" s="6">
        <f t="shared" si="493"/>
        <v>1287.3599999999999</v>
      </c>
      <c r="V6284" s="6">
        <f>tbl_Raw_Data[[#This Row],[Discount_Pct]]*tbl_Raw_Data[[#This Row],[Gross_Amount]]/100</f>
        <v>128.73599999999999</v>
      </c>
      <c r="W6284" s="6">
        <f>tbl_Raw_Data[[#This Row],[Gross_Amount]]-tbl_Raw_Data[[#This Row],[Discount_Amount]]</f>
        <v>1158.6239999999998</v>
      </c>
      <c r="X6284" s="6">
        <f>tbl_Raw_Data[[#This Row],[Net_Amount_Before_Tax]]*tbl_Raw_Data[[#This Row],[Tax_Pct]]/100</f>
        <v>57.93119999999999</v>
      </c>
      <c r="Y6284" s="6">
        <f>tbl_Raw_Data[[#This Row],[Net_Amount_Before_Tax]]+tbl_Raw_Data[[#This Row],[Tax_Amount]]</f>
        <v>1216.5551999999998</v>
      </c>
      <c r="Z6284" s="6">
        <f t="shared" si="494"/>
        <v>1</v>
      </c>
    </row>
    <row r="6285" spans="1:26" x14ac:dyDescent="0.3">
      <c r="A6285" s="23" t="s">
        <v>8407</v>
      </c>
      <c r="B6285" s="34">
        <v>45683</v>
      </c>
      <c r="C6285" s="23" t="s">
        <v>216</v>
      </c>
      <c r="D6285" s="23" t="s">
        <v>100</v>
      </c>
      <c r="E6285" s="23" t="s">
        <v>101</v>
      </c>
      <c r="F6285" s="23">
        <v>201301</v>
      </c>
      <c r="G6285" s="23" t="s">
        <v>30</v>
      </c>
      <c r="H6285" s="23" t="s">
        <v>31</v>
      </c>
      <c r="I6285" s="23" t="s">
        <v>32</v>
      </c>
      <c r="J6285" s="23" t="s">
        <v>23</v>
      </c>
      <c r="K6285" s="23" t="s">
        <v>24</v>
      </c>
      <c r="L6285" s="23">
        <v>3</v>
      </c>
      <c r="M6285" s="23">
        <v>149.05000000000001</v>
      </c>
      <c r="N6285" s="23">
        <v>5</v>
      </c>
      <c r="O6285" s="23">
        <v>12</v>
      </c>
      <c r="P6285" s="23" t="s">
        <v>65</v>
      </c>
      <c r="Q6285" s="23" t="s">
        <v>44</v>
      </c>
      <c r="R6285" s="23">
        <f t="shared" si="490"/>
        <v>1</v>
      </c>
      <c r="S6285" s="23" t="str">
        <f t="shared" si="491"/>
        <v>ORD106284_20250126_CUST01909_MED017</v>
      </c>
      <c r="T6285" s="23">
        <f t="shared" si="492"/>
        <v>1</v>
      </c>
      <c r="U6285" s="6">
        <f t="shared" si="493"/>
        <v>447.15000000000003</v>
      </c>
      <c r="V6285" s="6">
        <f>tbl_Raw_Data[[#This Row],[Discount_Pct]]*tbl_Raw_Data[[#This Row],[Gross_Amount]]/100</f>
        <v>22.357500000000002</v>
      </c>
      <c r="W6285" s="6">
        <f>tbl_Raw_Data[[#This Row],[Gross_Amount]]-tbl_Raw_Data[[#This Row],[Discount_Amount]]</f>
        <v>424.79250000000002</v>
      </c>
      <c r="X6285" s="6">
        <f>tbl_Raw_Data[[#This Row],[Net_Amount_Before_Tax]]*tbl_Raw_Data[[#This Row],[Tax_Pct]]/100</f>
        <v>50.975100000000005</v>
      </c>
      <c r="Y6285" s="6">
        <f>tbl_Raw_Data[[#This Row],[Net_Amount_Before_Tax]]+tbl_Raw_Data[[#This Row],[Tax_Amount]]</f>
        <v>475.76760000000002</v>
      </c>
      <c r="Z6285" s="6">
        <f t="shared" si="494"/>
        <v>0</v>
      </c>
    </row>
    <row r="6286" spans="1:26" x14ac:dyDescent="0.3">
      <c r="A6286" s="23" t="s">
        <v>8408</v>
      </c>
      <c r="B6286" s="34">
        <v>45585</v>
      </c>
      <c r="C6286" s="23" t="s">
        <v>758</v>
      </c>
      <c r="D6286" s="23" t="s">
        <v>19</v>
      </c>
      <c r="E6286" s="23" t="s">
        <v>19</v>
      </c>
      <c r="F6286" s="23">
        <v>110029</v>
      </c>
      <c r="G6286" s="23" t="s">
        <v>39</v>
      </c>
      <c r="H6286" s="23" t="s">
        <v>40</v>
      </c>
      <c r="I6286" s="23" t="s">
        <v>41</v>
      </c>
      <c r="J6286" s="23" t="s">
        <v>42</v>
      </c>
      <c r="K6286" s="23" t="s">
        <v>24</v>
      </c>
      <c r="L6286" s="23">
        <v>1</v>
      </c>
      <c r="M6286" s="23">
        <v>34.46</v>
      </c>
      <c r="N6286" s="23">
        <v>10</v>
      </c>
      <c r="O6286" s="23">
        <v>5</v>
      </c>
      <c r="P6286" s="23" t="s">
        <v>43</v>
      </c>
      <c r="Q6286" s="23" t="s">
        <v>90</v>
      </c>
      <c r="R6286" s="23">
        <f t="shared" si="490"/>
        <v>1</v>
      </c>
      <c r="S6286" s="23" t="str">
        <f t="shared" si="491"/>
        <v>ORD106285_20241020_CUST00742_MED001</v>
      </c>
      <c r="T6286" s="23">
        <f t="shared" si="492"/>
        <v>1</v>
      </c>
      <c r="U6286" s="6">
        <f t="shared" si="493"/>
        <v>34.46</v>
      </c>
      <c r="V6286" s="6">
        <f>tbl_Raw_Data[[#This Row],[Discount_Pct]]*tbl_Raw_Data[[#This Row],[Gross_Amount]]/100</f>
        <v>3.4460000000000002</v>
      </c>
      <c r="W6286" s="6">
        <f>tbl_Raw_Data[[#This Row],[Gross_Amount]]-tbl_Raw_Data[[#This Row],[Discount_Amount]]</f>
        <v>31.013999999999999</v>
      </c>
      <c r="X6286" s="6">
        <f>tbl_Raw_Data[[#This Row],[Net_Amount_Before_Tax]]*tbl_Raw_Data[[#This Row],[Tax_Pct]]/100</f>
        <v>1.5507</v>
      </c>
      <c r="Y6286" s="6">
        <f>tbl_Raw_Data[[#This Row],[Net_Amount_Before_Tax]]+tbl_Raw_Data[[#This Row],[Tax_Amount]]</f>
        <v>32.564700000000002</v>
      </c>
      <c r="Z6286" s="6">
        <f t="shared" si="494"/>
        <v>5</v>
      </c>
    </row>
    <row r="6287" spans="1:26" x14ac:dyDescent="0.3">
      <c r="A6287" s="23" t="s">
        <v>8409</v>
      </c>
      <c r="B6287" s="34">
        <v>45388</v>
      </c>
      <c r="C6287" s="23" t="s">
        <v>3293</v>
      </c>
      <c r="D6287" s="23" t="s">
        <v>37</v>
      </c>
      <c r="E6287" s="23" t="s">
        <v>38</v>
      </c>
      <c r="F6287" s="23">
        <v>452020</v>
      </c>
      <c r="G6287" s="23" t="s">
        <v>154</v>
      </c>
      <c r="H6287" s="23" t="s">
        <v>155</v>
      </c>
      <c r="I6287" s="23" t="s">
        <v>134</v>
      </c>
      <c r="J6287" s="23" t="s">
        <v>156</v>
      </c>
      <c r="K6287" s="23" t="s">
        <v>57</v>
      </c>
      <c r="L6287" s="23">
        <v>3</v>
      </c>
      <c r="M6287" s="23">
        <v>43.05</v>
      </c>
      <c r="N6287" s="23">
        <v>10</v>
      </c>
      <c r="O6287" s="23">
        <v>18</v>
      </c>
      <c r="P6287" s="23" t="s">
        <v>25</v>
      </c>
      <c r="Q6287" s="23" t="s">
        <v>34</v>
      </c>
      <c r="R6287" s="23">
        <f t="shared" si="490"/>
        <v>1</v>
      </c>
      <c r="S6287" s="23" t="str">
        <f t="shared" si="491"/>
        <v>ORD106286_20240406_CUST01214_MED006</v>
      </c>
      <c r="T6287" s="23">
        <f t="shared" si="492"/>
        <v>1</v>
      </c>
      <c r="U6287" s="6">
        <f t="shared" si="493"/>
        <v>129.14999999999998</v>
      </c>
      <c r="V6287" s="6">
        <f>tbl_Raw_Data[[#This Row],[Discount_Pct]]*tbl_Raw_Data[[#This Row],[Gross_Amount]]/100</f>
        <v>12.914999999999997</v>
      </c>
      <c r="W6287" s="6">
        <f>tbl_Raw_Data[[#This Row],[Gross_Amount]]-tbl_Raw_Data[[#This Row],[Discount_Amount]]</f>
        <v>116.23499999999999</v>
      </c>
      <c r="X6287" s="6">
        <f>tbl_Raw_Data[[#This Row],[Net_Amount_Before_Tax]]*tbl_Raw_Data[[#This Row],[Tax_Pct]]/100</f>
        <v>20.922299999999996</v>
      </c>
      <c r="Y6287" s="6">
        <f>tbl_Raw_Data[[#This Row],[Net_Amount_Before_Tax]]+tbl_Raw_Data[[#This Row],[Tax_Amount]]</f>
        <v>137.15729999999999</v>
      </c>
      <c r="Z6287" s="6">
        <f t="shared" si="494"/>
        <v>2</v>
      </c>
    </row>
    <row r="6288" spans="1:26" x14ac:dyDescent="0.3">
      <c r="A6288" s="23" t="s">
        <v>8410</v>
      </c>
      <c r="B6288" s="34">
        <v>45764</v>
      </c>
      <c r="C6288" s="23" t="s">
        <v>2101</v>
      </c>
      <c r="D6288" s="23" t="s">
        <v>52</v>
      </c>
      <c r="E6288" s="23" t="s">
        <v>52</v>
      </c>
      <c r="F6288" s="23">
        <v>160036</v>
      </c>
      <c r="G6288" s="23" t="s">
        <v>185</v>
      </c>
      <c r="H6288" s="23" t="s">
        <v>186</v>
      </c>
      <c r="I6288" s="23" t="s">
        <v>76</v>
      </c>
      <c r="J6288" s="23" t="s">
        <v>187</v>
      </c>
      <c r="K6288" s="23" t="s">
        <v>57</v>
      </c>
      <c r="L6288" s="23">
        <v>2</v>
      </c>
      <c r="M6288" s="23">
        <v>90.16</v>
      </c>
      <c r="N6288" s="23">
        <v>15</v>
      </c>
      <c r="O6288" s="23">
        <v>5</v>
      </c>
      <c r="P6288" s="23" t="s">
        <v>33</v>
      </c>
      <c r="Q6288" s="23" t="s">
        <v>26</v>
      </c>
      <c r="R6288" s="23">
        <f t="shared" si="490"/>
        <v>1</v>
      </c>
      <c r="S6288" s="23" t="str">
        <f t="shared" si="491"/>
        <v>ORD106287_20250417_CUST00730_MED009</v>
      </c>
      <c r="T6288" s="23">
        <f t="shared" si="492"/>
        <v>1</v>
      </c>
      <c r="U6288" s="6">
        <f t="shared" si="493"/>
        <v>180.32</v>
      </c>
      <c r="V6288" s="6">
        <f>tbl_Raw_Data[[#This Row],[Discount_Pct]]*tbl_Raw_Data[[#This Row],[Gross_Amount]]/100</f>
        <v>27.047999999999998</v>
      </c>
      <c r="W6288" s="6">
        <f>tbl_Raw_Data[[#This Row],[Gross_Amount]]-tbl_Raw_Data[[#This Row],[Discount_Amount]]</f>
        <v>153.27199999999999</v>
      </c>
      <c r="X6288" s="6">
        <f>tbl_Raw_Data[[#This Row],[Net_Amount_Before_Tax]]*tbl_Raw_Data[[#This Row],[Tax_Pct]]/100</f>
        <v>7.6635999999999989</v>
      </c>
      <c r="Y6288" s="6">
        <f>tbl_Raw_Data[[#This Row],[Net_Amount_Before_Tax]]+tbl_Raw_Data[[#This Row],[Tax_Amount]]</f>
        <v>160.93559999999999</v>
      </c>
      <c r="Z6288" s="6">
        <f t="shared" si="494"/>
        <v>3</v>
      </c>
    </row>
    <row r="6289" spans="1:26" x14ac:dyDescent="0.3">
      <c r="A6289" s="23" t="s">
        <v>8411</v>
      </c>
      <c r="B6289" s="34">
        <v>45520</v>
      </c>
      <c r="C6289" s="23" t="s">
        <v>1075</v>
      </c>
      <c r="D6289" s="23" t="s">
        <v>52</v>
      </c>
      <c r="E6289" s="23" t="s">
        <v>52</v>
      </c>
      <c r="F6289" s="23">
        <v>160017</v>
      </c>
      <c r="G6289" s="23" t="s">
        <v>102</v>
      </c>
      <c r="H6289" s="23" t="s">
        <v>103</v>
      </c>
      <c r="I6289" s="23" t="s">
        <v>104</v>
      </c>
      <c r="J6289" s="23" t="s">
        <v>64</v>
      </c>
      <c r="K6289" s="23" t="s">
        <v>57</v>
      </c>
      <c r="L6289" s="23">
        <v>1</v>
      </c>
      <c r="M6289" s="23">
        <v>102.84</v>
      </c>
      <c r="N6289" s="23">
        <v>5</v>
      </c>
      <c r="O6289" s="23">
        <v>5</v>
      </c>
      <c r="P6289" s="23" t="s">
        <v>43</v>
      </c>
      <c r="Q6289" s="23" t="s">
        <v>34</v>
      </c>
      <c r="R6289" s="23">
        <f t="shared" si="490"/>
        <v>1</v>
      </c>
      <c r="S6289" s="23" t="str">
        <f t="shared" si="491"/>
        <v>ORD106288_20240816_CUST02167_MED029</v>
      </c>
      <c r="T6289" s="23">
        <f t="shared" si="492"/>
        <v>1</v>
      </c>
      <c r="U6289" s="6">
        <f t="shared" si="493"/>
        <v>102.84</v>
      </c>
      <c r="V6289" s="6">
        <f>tbl_Raw_Data[[#This Row],[Discount_Pct]]*tbl_Raw_Data[[#This Row],[Gross_Amount]]/100</f>
        <v>5.1420000000000003</v>
      </c>
      <c r="W6289" s="6">
        <f>tbl_Raw_Data[[#This Row],[Gross_Amount]]-tbl_Raw_Data[[#This Row],[Discount_Amount]]</f>
        <v>97.698000000000008</v>
      </c>
      <c r="X6289" s="6">
        <f>tbl_Raw_Data[[#This Row],[Net_Amount_Before_Tax]]*tbl_Raw_Data[[#This Row],[Tax_Pct]]/100</f>
        <v>4.8849</v>
      </c>
      <c r="Y6289" s="6">
        <f>tbl_Raw_Data[[#This Row],[Net_Amount_Before_Tax]]+tbl_Raw_Data[[#This Row],[Tax_Amount]]</f>
        <v>102.58290000000001</v>
      </c>
      <c r="Z6289" s="6">
        <f t="shared" si="494"/>
        <v>1</v>
      </c>
    </row>
    <row r="6290" spans="1:26" x14ac:dyDescent="0.3">
      <c r="A6290" s="23" t="s">
        <v>8412</v>
      </c>
      <c r="B6290" s="34">
        <v>45379</v>
      </c>
      <c r="C6290" s="23" t="s">
        <v>5518</v>
      </c>
      <c r="D6290" s="23" t="s">
        <v>37</v>
      </c>
      <c r="E6290" s="23" t="s">
        <v>38</v>
      </c>
      <c r="F6290" s="23">
        <v>452016</v>
      </c>
      <c r="G6290" s="23" t="s">
        <v>196</v>
      </c>
      <c r="H6290" s="23" t="s">
        <v>197</v>
      </c>
      <c r="I6290" s="23" t="s">
        <v>32</v>
      </c>
      <c r="J6290" s="23" t="s">
        <v>42</v>
      </c>
      <c r="K6290" s="23" t="s">
        <v>24</v>
      </c>
      <c r="L6290" s="23">
        <v>3</v>
      </c>
      <c r="M6290" s="23">
        <v>26.59</v>
      </c>
      <c r="N6290" s="23">
        <v>10</v>
      </c>
      <c r="O6290" s="23">
        <v>5</v>
      </c>
      <c r="P6290" s="23" t="s">
        <v>33</v>
      </c>
      <c r="Q6290" s="23" t="s">
        <v>34</v>
      </c>
      <c r="R6290" s="23">
        <f t="shared" si="490"/>
        <v>1</v>
      </c>
      <c r="S6290" s="23" t="str">
        <f t="shared" si="491"/>
        <v>ORD106289_20240328_CUST03377_MED011</v>
      </c>
      <c r="T6290" s="23">
        <f t="shared" si="492"/>
        <v>1</v>
      </c>
      <c r="U6290" s="6">
        <f t="shared" si="493"/>
        <v>79.77</v>
      </c>
      <c r="V6290" s="6">
        <f>tbl_Raw_Data[[#This Row],[Discount_Pct]]*tbl_Raw_Data[[#This Row],[Gross_Amount]]/100</f>
        <v>7.9769999999999994</v>
      </c>
      <c r="W6290" s="6">
        <f>tbl_Raw_Data[[#This Row],[Gross_Amount]]-tbl_Raw_Data[[#This Row],[Discount_Amount]]</f>
        <v>71.792999999999992</v>
      </c>
      <c r="X6290" s="6">
        <f>tbl_Raw_Data[[#This Row],[Net_Amount_Before_Tax]]*tbl_Raw_Data[[#This Row],[Tax_Pct]]/100</f>
        <v>3.5896499999999998</v>
      </c>
      <c r="Y6290" s="6">
        <f>tbl_Raw_Data[[#This Row],[Net_Amount_Before_Tax]]+tbl_Raw_Data[[#This Row],[Tax_Amount]]</f>
        <v>75.382649999999998</v>
      </c>
      <c r="Z6290" s="6">
        <f t="shared" si="494"/>
        <v>2</v>
      </c>
    </row>
    <row r="6291" spans="1:26" x14ac:dyDescent="0.3">
      <c r="A6291" s="23" t="s">
        <v>8413</v>
      </c>
      <c r="B6291" s="34">
        <v>45480</v>
      </c>
      <c r="C6291" s="23" t="s">
        <v>6202</v>
      </c>
      <c r="D6291" s="23" t="s">
        <v>87</v>
      </c>
      <c r="E6291" s="23" t="s">
        <v>88</v>
      </c>
      <c r="F6291" s="23">
        <v>600001</v>
      </c>
      <c r="G6291" s="23" t="s">
        <v>145</v>
      </c>
      <c r="H6291" s="23" t="s">
        <v>146</v>
      </c>
      <c r="I6291" s="23" t="s">
        <v>147</v>
      </c>
      <c r="J6291" s="23" t="s">
        <v>148</v>
      </c>
      <c r="K6291" s="23" t="s">
        <v>24</v>
      </c>
      <c r="L6291" s="23">
        <v>2</v>
      </c>
      <c r="M6291" s="23">
        <v>98.95</v>
      </c>
      <c r="N6291" s="23">
        <v>10</v>
      </c>
      <c r="O6291" s="23">
        <v>18</v>
      </c>
      <c r="P6291" s="23" t="s">
        <v>43</v>
      </c>
      <c r="Q6291" s="23" t="s">
        <v>34</v>
      </c>
      <c r="R6291" s="23">
        <f t="shared" si="490"/>
        <v>1</v>
      </c>
      <c r="S6291" s="23" t="str">
        <f t="shared" si="491"/>
        <v>ORD106290_20240707_CUST00615_MED016</v>
      </c>
      <c r="T6291" s="23">
        <f t="shared" si="492"/>
        <v>1</v>
      </c>
      <c r="U6291" s="6">
        <f t="shared" si="493"/>
        <v>197.9</v>
      </c>
      <c r="V6291" s="6">
        <f>tbl_Raw_Data[[#This Row],[Discount_Pct]]*tbl_Raw_Data[[#This Row],[Gross_Amount]]/100</f>
        <v>19.79</v>
      </c>
      <c r="W6291" s="6">
        <f>tbl_Raw_Data[[#This Row],[Gross_Amount]]-tbl_Raw_Data[[#This Row],[Discount_Amount]]</f>
        <v>178.11</v>
      </c>
      <c r="X6291" s="6">
        <f>tbl_Raw_Data[[#This Row],[Net_Amount_Before_Tax]]*tbl_Raw_Data[[#This Row],[Tax_Pct]]/100</f>
        <v>32.059800000000003</v>
      </c>
      <c r="Y6291" s="6">
        <f>tbl_Raw_Data[[#This Row],[Net_Amount_Before_Tax]]+tbl_Raw_Data[[#This Row],[Tax_Amount]]</f>
        <v>210.16980000000001</v>
      </c>
      <c r="Z6291" s="6">
        <f t="shared" si="494"/>
        <v>1</v>
      </c>
    </row>
    <row r="6292" spans="1:26" x14ac:dyDescent="0.3">
      <c r="A6292" s="23" t="s">
        <v>8414</v>
      </c>
      <c r="B6292" s="34">
        <v>45309</v>
      </c>
      <c r="C6292" s="23" t="s">
        <v>696</v>
      </c>
      <c r="D6292" s="23" t="s">
        <v>130</v>
      </c>
      <c r="E6292" s="23" t="s">
        <v>131</v>
      </c>
      <c r="F6292" s="23">
        <v>700102</v>
      </c>
      <c r="G6292" s="23" t="s">
        <v>124</v>
      </c>
      <c r="H6292" s="23" t="s">
        <v>125</v>
      </c>
      <c r="I6292" s="23" t="s">
        <v>104</v>
      </c>
      <c r="J6292" s="23" t="s">
        <v>114</v>
      </c>
      <c r="K6292" s="23" t="s">
        <v>24</v>
      </c>
      <c r="L6292" s="23">
        <v>1</v>
      </c>
      <c r="M6292" s="23">
        <v>120.33</v>
      </c>
      <c r="N6292" s="23">
        <v>5</v>
      </c>
      <c r="O6292" s="23">
        <v>5</v>
      </c>
      <c r="P6292" s="23" t="s">
        <v>43</v>
      </c>
      <c r="Q6292" s="23" t="s">
        <v>44</v>
      </c>
      <c r="R6292" s="23">
        <f t="shared" si="490"/>
        <v>1</v>
      </c>
      <c r="S6292" s="23" t="str">
        <f t="shared" si="491"/>
        <v>ORD106291_20240118_CUST00244_MED018</v>
      </c>
      <c r="T6292" s="23">
        <f t="shared" si="492"/>
        <v>1</v>
      </c>
      <c r="U6292" s="6">
        <f t="shared" si="493"/>
        <v>120.33</v>
      </c>
      <c r="V6292" s="6">
        <f>tbl_Raw_Data[[#This Row],[Discount_Pct]]*tbl_Raw_Data[[#This Row],[Gross_Amount]]/100</f>
        <v>6.0164999999999997</v>
      </c>
      <c r="W6292" s="6">
        <f>tbl_Raw_Data[[#This Row],[Gross_Amount]]-tbl_Raw_Data[[#This Row],[Discount_Amount]]</f>
        <v>114.3135</v>
      </c>
      <c r="X6292" s="6">
        <f>tbl_Raw_Data[[#This Row],[Net_Amount_Before_Tax]]*tbl_Raw_Data[[#This Row],[Tax_Pct]]/100</f>
        <v>5.7156750000000001</v>
      </c>
      <c r="Y6292" s="6">
        <f>tbl_Raw_Data[[#This Row],[Net_Amount_Before_Tax]]+tbl_Raw_Data[[#This Row],[Tax_Amount]]</f>
        <v>120.02917500000001</v>
      </c>
      <c r="Z6292" s="6">
        <f t="shared" si="494"/>
        <v>0</v>
      </c>
    </row>
    <row r="6293" spans="1:26" x14ac:dyDescent="0.3">
      <c r="A6293" s="23" t="s">
        <v>8415</v>
      </c>
      <c r="B6293" s="34">
        <v>45332</v>
      </c>
      <c r="C6293" s="23" t="s">
        <v>8416</v>
      </c>
      <c r="D6293" s="23" t="s">
        <v>52</v>
      </c>
      <c r="E6293" s="23" t="s">
        <v>52</v>
      </c>
      <c r="F6293" s="23">
        <v>160001</v>
      </c>
      <c r="G6293" s="23" t="s">
        <v>233</v>
      </c>
      <c r="H6293" s="23" t="s">
        <v>234</v>
      </c>
      <c r="I6293" s="23" t="s">
        <v>104</v>
      </c>
      <c r="J6293" s="23" t="s">
        <v>42</v>
      </c>
      <c r="K6293" s="23" t="s">
        <v>24</v>
      </c>
      <c r="L6293" s="23">
        <v>1</v>
      </c>
      <c r="M6293" s="23">
        <v>163.59</v>
      </c>
      <c r="N6293" s="23">
        <v>15</v>
      </c>
      <c r="O6293" s="23">
        <v>5</v>
      </c>
      <c r="P6293" s="23" t="s">
        <v>58</v>
      </c>
      <c r="Q6293" s="23" t="s">
        <v>34</v>
      </c>
      <c r="R6293" s="23">
        <f t="shared" si="490"/>
        <v>1</v>
      </c>
      <c r="S6293" s="23" t="str">
        <f t="shared" si="491"/>
        <v>ORD106292_20240210_CUST01798_MED019</v>
      </c>
      <c r="T6293" s="23">
        <f t="shared" si="492"/>
        <v>1</v>
      </c>
      <c r="U6293" s="6">
        <f t="shared" si="493"/>
        <v>163.59</v>
      </c>
      <c r="V6293" s="6">
        <f>tbl_Raw_Data[[#This Row],[Discount_Pct]]*tbl_Raw_Data[[#This Row],[Gross_Amount]]/100</f>
        <v>24.538499999999999</v>
      </c>
      <c r="W6293" s="6">
        <f>tbl_Raw_Data[[#This Row],[Gross_Amount]]-tbl_Raw_Data[[#This Row],[Discount_Amount]]</f>
        <v>139.0515</v>
      </c>
      <c r="X6293" s="6">
        <f>tbl_Raw_Data[[#This Row],[Net_Amount_Before_Tax]]*tbl_Raw_Data[[#This Row],[Tax_Pct]]/100</f>
        <v>6.9525750000000004</v>
      </c>
      <c r="Y6293" s="6">
        <f>tbl_Raw_Data[[#This Row],[Net_Amount_Before_Tax]]+tbl_Raw_Data[[#This Row],[Tax_Amount]]</f>
        <v>146.004075</v>
      </c>
      <c r="Z6293" s="6">
        <f t="shared" si="494"/>
        <v>1</v>
      </c>
    </row>
    <row r="6294" spans="1:26" x14ac:dyDescent="0.3">
      <c r="A6294" s="23" t="s">
        <v>8417</v>
      </c>
      <c r="B6294" s="34">
        <v>45598</v>
      </c>
      <c r="C6294" s="23" t="s">
        <v>8418</v>
      </c>
      <c r="D6294" s="23" t="s">
        <v>52</v>
      </c>
      <c r="E6294" s="23" t="s">
        <v>52</v>
      </c>
      <c r="F6294" s="23">
        <v>160001</v>
      </c>
      <c r="G6294" s="23" t="s">
        <v>167</v>
      </c>
      <c r="H6294" s="23" t="s">
        <v>168</v>
      </c>
      <c r="I6294" s="23" t="s">
        <v>113</v>
      </c>
      <c r="J6294" s="23" t="s">
        <v>42</v>
      </c>
      <c r="K6294" s="23" t="s">
        <v>24</v>
      </c>
      <c r="L6294" s="23">
        <v>2</v>
      </c>
      <c r="M6294" s="23">
        <v>173.42</v>
      </c>
      <c r="N6294" s="23">
        <v>0</v>
      </c>
      <c r="O6294" s="23">
        <v>12</v>
      </c>
      <c r="P6294" s="23" t="s">
        <v>25</v>
      </c>
      <c r="Q6294" s="23" t="s">
        <v>44</v>
      </c>
      <c r="R6294" s="23">
        <f t="shared" si="490"/>
        <v>1</v>
      </c>
      <c r="S6294" s="23" t="str">
        <f t="shared" si="491"/>
        <v>ORD106293_20241102_CUST01096_MED026</v>
      </c>
      <c r="T6294" s="23">
        <f t="shared" si="492"/>
        <v>1</v>
      </c>
      <c r="U6294" s="6">
        <f t="shared" si="493"/>
        <v>346.84</v>
      </c>
      <c r="V6294" s="6">
        <f>tbl_Raw_Data[[#This Row],[Discount_Pct]]*tbl_Raw_Data[[#This Row],[Gross_Amount]]/100</f>
        <v>0</v>
      </c>
      <c r="W6294" s="6">
        <f>tbl_Raw_Data[[#This Row],[Gross_Amount]]-tbl_Raw_Data[[#This Row],[Discount_Amount]]</f>
        <v>346.84</v>
      </c>
      <c r="X6294" s="6">
        <f>tbl_Raw_Data[[#This Row],[Net_Amount_Before_Tax]]*tbl_Raw_Data[[#This Row],[Tax_Pct]]/100</f>
        <v>41.620800000000003</v>
      </c>
      <c r="Y6294" s="6">
        <f>tbl_Raw_Data[[#This Row],[Net_Amount_Before_Tax]]+tbl_Raw_Data[[#This Row],[Tax_Amount]]</f>
        <v>388.46079999999995</v>
      </c>
      <c r="Z6294" s="6">
        <f t="shared" si="494"/>
        <v>1</v>
      </c>
    </row>
    <row r="6295" spans="1:26" x14ac:dyDescent="0.3">
      <c r="A6295" s="23" t="s">
        <v>8419</v>
      </c>
      <c r="B6295" s="34">
        <v>45789</v>
      </c>
      <c r="C6295" s="23" t="s">
        <v>1498</v>
      </c>
      <c r="D6295" s="23" t="s">
        <v>87</v>
      </c>
      <c r="E6295" s="23" t="s">
        <v>88</v>
      </c>
      <c r="F6295" s="23">
        <v>600040</v>
      </c>
      <c r="G6295" s="23" t="s">
        <v>61</v>
      </c>
      <c r="H6295" s="23" t="s">
        <v>62</v>
      </c>
      <c r="I6295" s="23" t="s">
        <v>63</v>
      </c>
      <c r="J6295" s="23" t="s">
        <v>64</v>
      </c>
      <c r="K6295" s="23" t="s">
        <v>57</v>
      </c>
      <c r="L6295" s="23">
        <v>2</v>
      </c>
      <c r="M6295" s="23">
        <v>108.9</v>
      </c>
      <c r="N6295" s="23">
        <v>0</v>
      </c>
      <c r="O6295" s="23">
        <v>12</v>
      </c>
      <c r="P6295" s="23" t="s">
        <v>25</v>
      </c>
      <c r="Q6295" s="23" t="s">
        <v>44</v>
      </c>
      <c r="R6295" s="23">
        <f t="shared" si="490"/>
        <v>1</v>
      </c>
      <c r="S6295" s="23" t="str">
        <f t="shared" si="491"/>
        <v>ORD106294_20250512_CUST00225_MED004</v>
      </c>
      <c r="T6295" s="23">
        <f t="shared" si="492"/>
        <v>1</v>
      </c>
      <c r="U6295" s="6">
        <f t="shared" si="493"/>
        <v>217.8</v>
      </c>
      <c r="V6295" s="6">
        <f>tbl_Raw_Data[[#This Row],[Discount_Pct]]*tbl_Raw_Data[[#This Row],[Gross_Amount]]/100</f>
        <v>0</v>
      </c>
      <c r="W6295" s="6">
        <f>tbl_Raw_Data[[#This Row],[Gross_Amount]]-tbl_Raw_Data[[#This Row],[Discount_Amount]]</f>
        <v>217.8</v>
      </c>
      <c r="X6295" s="6">
        <f>tbl_Raw_Data[[#This Row],[Net_Amount_Before_Tax]]*tbl_Raw_Data[[#This Row],[Tax_Pct]]/100</f>
        <v>26.136000000000003</v>
      </c>
      <c r="Y6295" s="6">
        <f>tbl_Raw_Data[[#This Row],[Net_Amount_Before_Tax]]+tbl_Raw_Data[[#This Row],[Tax_Amount]]</f>
        <v>243.93600000000001</v>
      </c>
      <c r="Z6295" s="6">
        <f t="shared" si="494"/>
        <v>1</v>
      </c>
    </row>
    <row r="6296" spans="1:26" x14ac:dyDescent="0.3">
      <c r="A6296" s="23" t="s">
        <v>8420</v>
      </c>
      <c r="B6296" s="34">
        <v>45418</v>
      </c>
      <c r="C6296" s="23" t="s">
        <v>3324</v>
      </c>
      <c r="D6296" s="23" t="s">
        <v>92</v>
      </c>
      <c r="E6296" s="23" t="s">
        <v>93</v>
      </c>
      <c r="F6296" s="23">
        <v>560100</v>
      </c>
      <c r="G6296" s="23" t="s">
        <v>154</v>
      </c>
      <c r="H6296" s="23" t="s">
        <v>155</v>
      </c>
      <c r="I6296" s="23" t="s">
        <v>134</v>
      </c>
      <c r="J6296" s="23" t="s">
        <v>156</v>
      </c>
      <c r="K6296" s="23" t="s">
        <v>57</v>
      </c>
      <c r="L6296" s="23">
        <v>1</v>
      </c>
      <c r="M6296" s="23">
        <v>40.97</v>
      </c>
      <c r="N6296" s="23">
        <v>10</v>
      </c>
      <c r="O6296" s="23">
        <v>5</v>
      </c>
      <c r="P6296" s="23" t="s">
        <v>65</v>
      </c>
      <c r="Q6296" s="23" t="s">
        <v>34</v>
      </c>
      <c r="R6296" s="23">
        <f t="shared" si="490"/>
        <v>1</v>
      </c>
      <c r="S6296" s="23" t="str">
        <f t="shared" si="491"/>
        <v>ORD106295_20240506_CUST02086_MED006</v>
      </c>
      <c r="T6296" s="23">
        <f t="shared" si="492"/>
        <v>1</v>
      </c>
      <c r="U6296" s="6">
        <f t="shared" si="493"/>
        <v>40.97</v>
      </c>
      <c r="V6296" s="6">
        <f>tbl_Raw_Data[[#This Row],[Discount_Pct]]*tbl_Raw_Data[[#This Row],[Gross_Amount]]/100</f>
        <v>4.0969999999999995</v>
      </c>
      <c r="W6296" s="6">
        <f>tbl_Raw_Data[[#This Row],[Gross_Amount]]-tbl_Raw_Data[[#This Row],[Discount_Amount]]</f>
        <v>36.872999999999998</v>
      </c>
      <c r="X6296" s="6">
        <f>tbl_Raw_Data[[#This Row],[Net_Amount_Before_Tax]]*tbl_Raw_Data[[#This Row],[Tax_Pct]]/100</f>
        <v>1.8436499999999998</v>
      </c>
      <c r="Y6296" s="6">
        <f>tbl_Raw_Data[[#This Row],[Net_Amount_Before_Tax]]+tbl_Raw_Data[[#This Row],[Tax_Amount]]</f>
        <v>38.716649999999994</v>
      </c>
      <c r="Z6296" s="6">
        <f t="shared" si="494"/>
        <v>3</v>
      </c>
    </row>
    <row r="6297" spans="1:26" x14ac:dyDescent="0.3">
      <c r="A6297" s="23" t="s">
        <v>8420</v>
      </c>
      <c r="B6297" s="34">
        <v>45422</v>
      </c>
      <c r="C6297" s="23" t="s">
        <v>204</v>
      </c>
      <c r="D6297" s="23" t="s">
        <v>92</v>
      </c>
      <c r="E6297" s="23" t="s">
        <v>93</v>
      </c>
      <c r="F6297" s="23">
        <v>560034</v>
      </c>
      <c r="G6297" s="23" t="s">
        <v>132</v>
      </c>
      <c r="H6297" s="23" t="s">
        <v>133</v>
      </c>
      <c r="I6297" s="23" t="s">
        <v>134</v>
      </c>
      <c r="J6297" s="23" t="s">
        <v>135</v>
      </c>
      <c r="K6297" s="23" t="s">
        <v>57</v>
      </c>
      <c r="L6297" s="23">
        <v>4</v>
      </c>
      <c r="M6297" s="23">
        <v>69.2</v>
      </c>
      <c r="N6297" s="23">
        <v>20</v>
      </c>
      <c r="O6297" s="23">
        <v>5</v>
      </c>
      <c r="P6297" s="23" t="s">
        <v>89</v>
      </c>
      <c r="Q6297" s="23" t="s">
        <v>34</v>
      </c>
      <c r="R6297" s="23">
        <f t="shared" si="490"/>
        <v>1</v>
      </c>
      <c r="S6297" s="23" t="str">
        <f t="shared" si="491"/>
        <v>ORD106295_20240510_CUST01003_MED007</v>
      </c>
      <c r="T6297" s="23">
        <f t="shared" si="492"/>
        <v>1</v>
      </c>
      <c r="U6297" s="6">
        <f t="shared" si="493"/>
        <v>276.8</v>
      </c>
      <c r="V6297" s="6">
        <f>tbl_Raw_Data[[#This Row],[Discount_Pct]]*tbl_Raw_Data[[#This Row],[Gross_Amount]]/100</f>
        <v>55.36</v>
      </c>
      <c r="W6297" s="6">
        <f>tbl_Raw_Data[[#This Row],[Gross_Amount]]-tbl_Raw_Data[[#This Row],[Discount_Amount]]</f>
        <v>221.44</v>
      </c>
      <c r="X6297" s="6">
        <f>tbl_Raw_Data[[#This Row],[Net_Amount_Before_Tax]]*tbl_Raw_Data[[#This Row],[Tax_Pct]]/100</f>
        <v>11.072000000000001</v>
      </c>
      <c r="Y6297" s="6">
        <f>tbl_Raw_Data[[#This Row],[Net_Amount_Before_Tax]]+tbl_Raw_Data[[#This Row],[Tax_Amount]]</f>
        <v>232.512</v>
      </c>
      <c r="Z6297" s="6">
        <f t="shared" si="494"/>
        <v>1</v>
      </c>
    </row>
    <row r="6298" spans="1:26" x14ac:dyDescent="0.3">
      <c r="A6298" s="23" t="s">
        <v>8421</v>
      </c>
      <c r="B6298" s="34">
        <v>45845</v>
      </c>
      <c r="C6298" s="23" t="s">
        <v>596</v>
      </c>
      <c r="D6298" s="23" t="s">
        <v>80</v>
      </c>
      <c r="E6298" s="23" t="s">
        <v>81</v>
      </c>
      <c r="F6298" s="23">
        <v>395010</v>
      </c>
      <c r="G6298" s="23" t="s">
        <v>102</v>
      </c>
      <c r="H6298" s="23" t="s">
        <v>103</v>
      </c>
      <c r="I6298" s="23" t="s">
        <v>104</v>
      </c>
      <c r="J6298" s="23" t="s">
        <v>64</v>
      </c>
      <c r="K6298" s="23" t="s">
        <v>57</v>
      </c>
      <c r="L6298" s="23">
        <v>3</v>
      </c>
      <c r="M6298" s="23">
        <v>109.9</v>
      </c>
      <c r="N6298" s="23">
        <v>5</v>
      </c>
      <c r="O6298" s="23">
        <v>5</v>
      </c>
      <c r="P6298" s="23" t="s">
        <v>43</v>
      </c>
      <c r="Q6298" s="23" t="s">
        <v>44</v>
      </c>
      <c r="R6298" s="23">
        <f t="shared" si="490"/>
        <v>1</v>
      </c>
      <c r="S6298" s="23" t="str">
        <f t="shared" si="491"/>
        <v>ORD106297_20250707_CUST01289_MED029</v>
      </c>
      <c r="T6298" s="23">
        <f t="shared" si="492"/>
        <v>1</v>
      </c>
      <c r="U6298" s="6">
        <f t="shared" si="493"/>
        <v>329.70000000000005</v>
      </c>
      <c r="V6298" s="6">
        <f>tbl_Raw_Data[[#This Row],[Discount_Pct]]*tbl_Raw_Data[[#This Row],[Gross_Amount]]/100</f>
        <v>16.485000000000003</v>
      </c>
      <c r="W6298" s="6">
        <f>tbl_Raw_Data[[#This Row],[Gross_Amount]]-tbl_Raw_Data[[#This Row],[Discount_Amount]]</f>
        <v>313.21500000000003</v>
      </c>
      <c r="X6298" s="6">
        <f>tbl_Raw_Data[[#This Row],[Net_Amount_Before_Tax]]*tbl_Raw_Data[[#This Row],[Tax_Pct]]/100</f>
        <v>15.660750000000002</v>
      </c>
      <c r="Y6298" s="6">
        <f>tbl_Raw_Data[[#This Row],[Net_Amount_Before_Tax]]+tbl_Raw_Data[[#This Row],[Tax_Amount]]</f>
        <v>328.87575000000004</v>
      </c>
      <c r="Z6298" s="6">
        <f t="shared" si="494"/>
        <v>1</v>
      </c>
    </row>
    <row r="6299" spans="1:26" x14ac:dyDescent="0.3">
      <c r="A6299" s="23" t="s">
        <v>8421</v>
      </c>
      <c r="B6299" s="34">
        <v>45432</v>
      </c>
      <c r="C6299" s="23" t="s">
        <v>1894</v>
      </c>
      <c r="D6299" s="23" t="s">
        <v>100</v>
      </c>
      <c r="E6299" s="23" t="s">
        <v>101</v>
      </c>
      <c r="F6299" s="23">
        <v>201301</v>
      </c>
      <c r="G6299" s="23" t="s">
        <v>185</v>
      </c>
      <c r="H6299" s="23" t="s">
        <v>186</v>
      </c>
      <c r="I6299" s="23" t="s">
        <v>76</v>
      </c>
      <c r="J6299" s="23" t="s">
        <v>187</v>
      </c>
      <c r="K6299" s="23" t="s">
        <v>57</v>
      </c>
      <c r="L6299" s="23">
        <v>3</v>
      </c>
      <c r="M6299" s="23">
        <v>96.64</v>
      </c>
      <c r="N6299" s="23">
        <v>0</v>
      </c>
      <c r="O6299" s="23">
        <v>5</v>
      </c>
      <c r="P6299" s="23" t="s">
        <v>58</v>
      </c>
      <c r="Q6299" s="23" t="s">
        <v>34</v>
      </c>
      <c r="R6299" s="23">
        <f t="shared" si="490"/>
        <v>1</v>
      </c>
      <c r="S6299" s="23" t="str">
        <f t="shared" si="491"/>
        <v>ORD106297_20240520_CUST00410_MED009</v>
      </c>
      <c r="T6299" s="23">
        <f t="shared" si="492"/>
        <v>1</v>
      </c>
      <c r="U6299" s="6">
        <f t="shared" si="493"/>
        <v>289.92</v>
      </c>
      <c r="V6299" s="6">
        <f>tbl_Raw_Data[[#This Row],[Discount_Pct]]*tbl_Raw_Data[[#This Row],[Gross_Amount]]/100</f>
        <v>0</v>
      </c>
      <c r="W6299" s="6">
        <f>tbl_Raw_Data[[#This Row],[Gross_Amount]]-tbl_Raw_Data[[#This Row],[Discount_Amount]]</f>
        <v>289.92</v>
      </c>
      <c r="X6299" s="6">
        <f>tbl_Raw_Data[[#This Row],[Net_Amount_Before_Tax]]*tbl_Raw_Data[[#This Row],[Tax_Pct]]/100</f>
        <v>14.496000000000002</v>
      </c>
      <c r="Y6299" s="6">
        <f>tbl_Raw_Data[[#This Row],[Net_Amount_Before_Tax]]+tbl_Raw_Data[[#This Row],[Tax_Amount]]</f>
        <v>304.416</v>
      </c>
      <c r="Z6299" s="6">
        <f t="shared" si="494"/>
        <v>1</v>
      </c>
    </row>
    <row r="6300" spans="1:26" x14ac:dyDescent="0.3">
      <c r="A6300" s="23" t="s">
        <v>8422</v>
      </c>
      <c r="B6300" s="34">
        <v>45886</v>
      </c>
      <c r="C6300" s="23" t="s">
        <v>4240</v>
      </c>
      <c r="D6300" s="23" t="s">
        <v>28</v>
      </c>
      <c r="E6300" s="23" t="s">
        <v>29</v>
      </c>
      <c r="F6300" s="23">
        <v>500090</v>
      </c>
      <c r="G6300" s="23" t="s">
        <v>229</v>
      </c>
      <c r="H6300" s="23" t="s">
        <v>230</v>
      </c>
      <c r="I6300" s="23" t="s">
        <v>84</v>
      </c>
      <c r="J6300" s="23" t="s">
        <v>140</v>
      </c>
      <c r="K6300" s="23" t="s">
        <v>24</v>
      </c>
      <c r="L6300" s="23">
        <v>1</v>
      </c>
      <c r="M6300" s="23">
        <v>158.34</v>
      </c>
      <c r="N6300" s="23">
        <v>5</v>
      </c>
      <c r="O6300" s="23">
        <v>12</v>
      </c>
      <c r="P6300" s="23" t="s">
        <v>58</v>
      </c>
      <c r="Q6300" s="23" t="s">
        <v>34</v>
      </c>
      <c r="R6300" s="23">
        <f t="shared" si="490"/>
        <v>1</v>
      </c>
      <c r="S6300" s="23" t="str">
        <f t="shared" si="491"/>
        <v>ORD106299_20250817_CUST01391_MED022</v>
      </c>
      <c r="T6300" s="23">
        <f t="shared" si="492"/>
        <v>1</v>
      </c>
      <c r="U6300" s="6">
        <f t="shared" si="493"/>
        <v>158.34</v>
      </c>
      <c r="V6300" s="6">
        <f>tbl_Raw_Data[[#This Row],[Discount_Pct]]*tbl_Raw_Data[[#This Row],[Gross_Amount]]/100</f>
        <v>7.9170000000000007</v>
      </c>
      <c r="W6300" s="6">
        <f>tbl_Raw_Data[[#This Row],[Gross_Amount]]-tbl_Raw_Data[[#This Row],[Discount_Amount]]</f>
        <v>150.423</v>
      </c>
      <c r="X6300" s="6">
        <f>tbl_Raw_Data[[#This Row],[Net_Amount_Before_Tax]]*tbl_Raw_Data[[#This Row],[Tax_Pct]]/100</f>
        <v>18.05076</v>
      </c>
      <c r="Y6300" s="6">
        <f>tbl_Raw_Data[[#This Row],[Net_Amount_Before_Tax]]+tbl_Raw_Data[[#This Row],[Tax_Amount]]</f>
        <v>168.47376</v>
      </c>
      <c r="Z6300" s="6">
        <f t="shared" si="494"/>
        <v>2</v>
      </c>
    </row>
    <row r="6301" spans="1:26" x14ac:dyDescent="0.3">
      <c r="A6301" s="23" t="s">
        <v>8423</v>
      </c>
      <c r="B6301" s="34">
        <v>45475</v>
      </c>
      <c r="C6301" s="23" t="s">
        <v>1602</v>
      </c>
      <c r="D6301" s="23" t="s">
        <v>37</v>
      </c>
      <c r="E6301" s="23" t="s">
        <v>38</v>
      </c>
      <c r="F6301" s="23">
        <v>452010</v>
      </c>
      <c r="G6301" s="23" t="s">
        <v>48</v>
      </c>
      <c r="H6301" s="23" t="s">
        <v>49</v>
      </c>
      <c r="I6301" s="23" t="s">
        <v>50</v>
      </c>
      <c r="J6301" s="23" t="s">
        <v>23</v>
      </c>
      <c r="K6301" s="23" t="s">
        <v>24</v>
      </c>
      <c r="L6301" s="23">
        <v>4</v>
      </c>
      <c r="M6301" s="23">
        <v>112.84</v>
      </c>
      <c r="N6301" s="23">
        <v>10</v>
      </c>
      <c r="O6301" s="23">
        <v>18</v>
      </c>
      <c r="P6301" s="23" t="s">
        <v>58</v>
      </c>
      <c r="Q6301" s="23" t="s">
        <v>44</v>
      </c>
      <c r="R6301" s="23">
        <f t="shared" si="490"/>
        <v>1</v>
      </c>
      <c r="S6301" s="23" t="str">
        <f t="shared" si="491"/>
        <v>ORD106300_20240702_CUST03331_MED028</v>
      </c>
      <c r="T6301" s="23">
        <f t="shared" si="492"/>
        <v>1</v>
      </c>
      <c r="U6301" s="6">
        <f t="shared" si="493"/>
        <v>451.36</v>
      </c>
      <c r="V6301" s="6">
        <f>tbl_Raw_Data[[#This Row],[Discount_Pct]]*tbl_Raw_Data[[#This Row],[Gross_Amount]]/100</f>
        <v>45.136000000000003</v>
      </c>
      <c r="W6301" s="6">
        <f>tbl_Raw_Data[[#This Row],[Gross_Amount]]-tbl_Raw_Data[[#This Row],[Discount_Amount]]</f>
        <v>406.22399999999999</v>
      </c>
      <c r="X6301" s="6">
        <f>tbl_Raw_Data[[#This Row],[Net_Amount_Before_Tax]]*tbl_Raw_Data[[#This Row],[Tax_Pct]]/100</f>
        <v>73.120320000000007</v>
      </c>
      <c r="Y6301" s="6">
        <f>tbl_Raw_Data[[#This Row],[Net_Amount_Before_Tax]]+tbl_Raw_Data[[#This Row],[Tax_Amount]]</f>
        <v>479.34431999999998</v>
      </c>
      <c r="Z6301" s="6">
        <f t="shared" si="494"/>
        <v>0</v>
      </c>
    </row>
    <row r="6302" spans="1:26" x14ac:dyDescent="0.3">
      <c r="A6302" s="23" t="s">
        <v>8424</v>
      </c>
      <c r="B6302" s="34">
        <v>46020</v>
      </c>
      <c r="C6302" s="23" t="s">
        <v>1409</v>
      </c>
      <c r="D6302" s="23" t="s">
        <v>123</v>
      </c>
      <c r="E6302" s="23" t="s">
        <v>101</v>
      </c>
      <c r="F6302" s="23">
        <v>226021</v>
      </c>
      <c r="G6302" s="23" t="s">
        <v>94</v>
      </c>
      <c r="H6302" s="23" t="s">
        <v>95</v>
      </c>
      <c r="I6302" s="23" t="s">
        <v>84</v>
      </c>
      <c r="J6302" s="23" t="s">
        <v>42</v>
      </c>
      <c r="K6302" s="23" t="s">
        <v>24</v>
      </c>
      <c r="L6302" s="23">
        <v>1</v>
      </c>
      <c r="M6302" s="23">
        <v>87.8</v>
      </c>
      <c r="N6302" s="23">
        <v>10</v>
      </c>
      <c r="O6302" s="23">
        <v>12</v>
      </c>
      <c r="P6302" s="23" t="s">
        <v>89</v>
      </c>
      <c r="Q6302" s="23" t="s">
        <v>34</v>
      </c>
      <c r="R6302" s="23">
        <f t="shared" si="490"/>
        <v>1</v>
      </c>
      <c r="S6302" s="23" t="str">
        <f t="shared" si="491"/>
        <v>ORD106301_20251229_CUST02673_MED021</v>
      </c>
      <c r="T6302" s="23">
        <f t="shared" si="492"/>
        <v>1</v>
      </c>
      <c r="U6302" s="6">
        <f t="shared" si="493"/>
        <v>87.8</v>
      </c>
      <c r="V6302" s="6">
        <f>tbl_Raw_Data[[#This Row],[Discount_Pct]]*tbl_Raw_Data[[#This Row],[Gross_Amount]]/100</f>
        <v>8.7799999999999994</v>
      </c>
      <c r="W6302" s="6">
        <f>tbl_Raw_Data[[#This Row],[Gross_Amount]]-tbl_Raw_Data[[#This Row],[Discount_Amount]]</f>
        <v>79.02</v>
      </c>
      <c r="X6302" s="6">
        <f>tbl_Raw_Data[[#This Row],[Net_Amount_Before_Tax]]*tbl_Raw_Data[[#This Row],[Tax_Pct]]/100</f>
        <v>9.4824000000000002</v>
      </c>
      <c r="Y6302" s="6">
        <f>tbl_Raw_Data[[#This Row],[Net_Amount_Before_Tax]]+tbl_Raw_Data[[#This Row],[Tax_Amount]]</f>
        <v>88.502399999999994</v>
      </c>
      <c r="Z6302" s="6">
        <f t="shared" si="494"/>
        <v>3</v>
      </c>
    </row>
    <row r="6303" spans="1:26" x14ac:dyDescent="0.3">
      <c r="A6303" s="23" t="s">
        <v>8425</v>
      </c>
      <c r="B6303" s="34">
        <v>45539</v>
      </c>
      <c r="C6303" s="23" t="s">
        <v>3729</v>
      </c>
      <c r="D6303" s="23" t="s">
        <v>52</v>
      </c>
      <c r="E6303" s="23" t="s">
        <v>52</v>
      </c>
      <c r="F6303" s="23">
        <v>160001</v>
      </c>
      <c r="G6303" s="23" t="s">
        <v>61</v>
      </c>
      <c r="H6303" s="23" t="s">
        <v>62</v>
      </c>
      <c r="I6303" s="23" t="s">
        <v>63</v>
      </c>
      <c r="J6303" s="23" t="s">
        <v>64</v>
      </c>
      <c r="K6303" s="23" t="s">
        <v>57</v>
      </c>
      <c r="L6303" s="23">
        <v>2</v>
      </c>
      <c r="M6303" s="23">
        <v>116.27</v>
      </c>
      <c r="N6303" s="23">
        <v>15</v>
      </c>
      <c r="O6303" s="23">
        <v>5</v>
      </c>
      <c r="P6303" s="23" t="s">
        <v>65</v>
      </c>
      <c r="Q6303" s="23" t="s">
        <v>34</v>
      </c>
      <c r="R6303" s="23">
        <f t="shared" si="490"/>
        <v>1</v>
      </c>
      <c r="S6303" s="23" t="str">
        <f t="shared" si="491"/>
        <v>ORD106302_20240904_CUST00089_MED004</v>
      </c>
      <c r="T6303" s="23">
        <f t="shared" si="492"/>
        <v>1</v>
      </c>
      <c r="U6303" s="6">
        <f t="shared" si="493"/>
        <v>232.54</v>
      </c>
      <c r="V6303" s="6">
        <f>tbl_Raw_Data[[#This Row],[Discount_Pct]]*tbl_Raw_Data[[#This Row],[Gross_Amount]]/100</f>
        <v>34.881</v>
      </c>
      <c r="W6303" s="6">
        <f>tbl_Raw_Data[[#This Row],[Gross_Amount]]-tbl_Raw_Data[[#This Row],[Discount_Amount]]</f>
        <v>197.65899999999999</v>
      </c>
      <c r="X6303" s="6">
        <f>tbl_Raw_Data[[#This Row],[Net_Amount_Before_Tax]]*tbl_Raw_Data[[#This Row],[Tax_Pct]]/100</f>
        <v>9.8829499999999992</v>
      </c>
      <c r="Y6303" s="6">
        <f>tbl_Raw_Data[[#This Row],[Net_Amount_Before_Tax]]+tbl_Raw_Data[[#This Row],[Tax_Amount]]</f>
        <v>207.54194999999999</v>
      </c>
      <c r="Z6303" s="6">
        <f t="shared" si="494"/>
        <v>4</v>
      </c>
    </row>
    <row r="6304" spans="1:26" x14ac:dyDescent="0.3">
      <c r="A6304" s="23" t="s">
        <v>8426</v>
      </c>
      <c r="B6304" s="34">
        <v>45506</v>
      </c>
      <c r="C6304" s="23" t="s">
        <v>1232</v>
      </c>
      <c r="D6304" s="23" t="s">
        <v>159</v>
      </c>
      <c r="E6304" s="23" t="s">
        <v>47</v>
      </c>
      <c r="F6304" s="23">
        <v>400069</v>
      </c>
      <c r="G6304" s="23" t="s">
        <v>111</v>
      </c>
      <c r="H6304" s="23" t="s">
        <v>112</v>
      </c>
      <c r="I6304" s="23" t="s">
        <v>113</v>
      </c>
      <c r="J6304" s="23" t="s">
        <v>114</v>
      </c>
      <c r="K6304" s="23" t="s">
        <v>24</v>
      </c>
      <c r="L6304" s="23">
        <v>2</v>
      </c>
      <c r="M6304" s="23">
        <v>95.04</v>
      </c>
      <c r="N6304" s="23">
        <v>0</v>
      </c>
      <c r="O6304" s="23">
        <v>18</v>
      </c>
      <c r="P6304" s="23" t="s">
        <v>25</v>
      </c>
      <c r="Q6304" s="23" t="s">
        <v>34</v>
      </c>
      <c r="R6304" s="23">
        <f t="shared" si="490"/>
        <v>1</v>
      </c>
      <c r="S6304" s="23" t="str">
        <f t="shared" si="491"/>
        <v>ORD106303_20240802_CUST02997_MED027</v>
      </c>
      <c r="T6304" s="23">
        <f t="shared" si="492"/>
        <v>1</v>
      </c>
      <c r="U6304" s="6">
        <f t="shared" si="493"/>
        <v>190.08</v>
      </c>
      <c r="V6304" s="6">
        <f>tbl_Raw_Data[[#This Row],[Discount_Pct]]*tbl_Raw_Data[[#This Row],[Gross_Amount]]/100</f>
        <v>0</v>
      </c>
      <c r="W6304" s="6">
        <f>tbl_Raw_Data[[#This Row],[Gross_Amount]]-tbl_Raw_Data[[#This Row],[Discount_Amount]]</f>
        <v>190.08</v>
      </c>
      <c r="X6304" s="6">
        <f>tbl_Raw_Data[[#This Row],[Net_Amount_Before_Tax]]*tbl_Raw_Data[[#This Row],[Tax_Pct]]/100</f>
        <v>34.214399999999998</v>
      </c>
      <c r="Y6304" s="6">
        <f>tbl_Raw_Data[[#This Row],[Net_Amount_Before_Tax]]+tbl_Raw_Data[[#This Row],[Tax_Amount]]</f>
        <v>224.2944</v>
      </c>
      <c r="Z6304" s="6">
        <f t="shared" si="494"/>
        <v>3</v>
      </c>
    </row>
    <row r="6305" spans="1:26" x14ac:dyDescent="0.3">
      <c r="A6305" s="23" t="s">
        <v>8427</v>
      </c>
      <c r="B6305" s="34">
        <v>45600</v>
      </c>
      <c r="C6305" s="23" t="s">
        <v>8428</v>
      </c>
      <c r="D6305" s="23" t="s">
        <v>80</v>
      </c>
      <c r="E6305" s="23" t="s">
        <v>81</v>
      </c>
      <c r="F6305" s="23">
        <v>395007</v>
      </c>
      <c r="G6305" s="23" t="s">
        <v>111</v>
      </c>
      <c r="H6305" s="23" t="s">
        <v>112</v>
      </c>
      <c r="I6305" s="23" t="s">
        <v>113</v>
      </c>
      <c r="J6305" s="23" t="s">
        <v>114</v>
      </c>
      <c r="K6305" s="23" t="s">
        <v>24</v>
      </c>
      <c r="L6305" s="23">
        <v>2</v>
      </c>
      <c r="M6305" s="23">
        <v>87.12</v>
      </c>
      <c r="N6305" s="23">
        <v>0</v>
      </c>
      <c r="O6305" s="23">
        <v>5</v>
      </c>
      <c r="P6305" s="23" t="s">
        <v>33</v>
      </c>
      <c r="Q6305" s="23" t="s">
        <v>34</v>
      </c>
      <c r="R6305" s="23">
        <f t="shared" si="490"/>
        <v>1</v>
      </c>
      <c r="S6305" s="23" t="str">
        <f t="shared" si="491"/>
        <v>ORD106304_20241104_CUST02762_MED027</v>
      </c>
      <c r="T6305" s="23">
        <f t="shared" si="492"/>
        <v>1</v>
      </c>
      <c r="U6305" s="6">
        <f t="shared" si="493"/>
        <v>174.24</v>
      </c>
      <c r="V6305" s="6">
        <f>tbl_Raw_Data[[#This Row],[Discount_Pct]]*tbl_Raw_Data[[#This Row],[Gross_Amount]]/100</f>
        <v>0</v>
      </c>
      <c r="W6305" s="6">
        <f>tbl_Raw_Data[[#This Row],[Gross_Amount]]-tbl_Raw_Data[[#This Row],[Discount_Amount]]</f>
        <v>174.24</v>
      </c>
      <c r="X6305" s="6">
        <f>tbl_Raw_Data[[#This Row],[Net_Amount_Before_Tax]]*tbl_Raw_Data[[#This Row],[Tax_Pct]]/100</f>
        <v>8.7119999999999997</v>
      </c>
      <c r="Y6305" s="6">
        <f>tbl_Raw_Data[[#This Row],[Net_Amount_Before_Tax]]+tbl_Raw_Data[[#This Row],[Tax_Amount]]</f>
        <v>182.952</v>
      </c>
      <c r="Z6305" s="6">
        <f t="shared" si="494"/>
        <v>1</v>
      </c>
    </row>
    <row r="6306" spans="1:26" x14ac:dyDescent="0.3">
      <c r="A6306" s="23" t="s">
        <v>8429</v>
      </c>
      <c r="B6306" s="34">
        <v>45322</v>
      </c>
      <c r="C6306" s="23" t="s">
        <v>8430</v>
      </c>
      <c r="D6306" s="23" t="s">
        <v>19</v>
      </c>
      <c r="E6306" s="23" t="s">
        <v>19</v>
      </c>
      <c r="F6306" s="23">
        <v>110044</v>
      </c>
      <c r="G6306" s="23" t="s">
        <v>53</v>
      </c>
      <c r="H6306" s="23" t="s">
        <v>54</v>
      </c>
      <c r="I6306" s="23" t="s">
        <v>55</v>
      </c>
      <c r="J6306" s="23" t="s">
        <v>56</v>
      </c>
      <c r="K6306" s="23" t="s">
        <v>57</v>
      </c>
      <c r="L6306" s="23">
        <v>2</v>
      </c>
      <c r="M6306" s="23">
        <v>57.78</v>
      </c>
      <c r="N6306" s="23">
        <v>10</v>
      </c>
      <c r="O6306" s="23">
        <v>5</v>
      </c>
      <c r="P6306" s="23" t="s">
        <v>65</v>
      </c>
      <c r="Q6306" s="23" t="s">
        <v>34</v>
      </c>
      <c r="R6306" s="23">
        <f t="shared" si="490"/>
        <v>1</v>
      </c>
      <c r="S6306" s="23" t="str">
        <f t="shared" si="491"/>
        <v>ORD106305_20240131_CUST02580_MED020</v>
      </c>
      <c r="T6306" s="23">
        <f t="shared" si="492"/>
        <v>1</v>
      </c>
      <c r="U6306" s="6">
        <f t="shared" si="493"/>
        <v>115.56</v>
      </c>
      <c r="V6306" s="6">
        <f>tbl_Raw_Data[[#This Row],[Discount_Pct]]*tbl_Raw_Data[[#This Row],[Gross_Amount]]/100</f>
        <v>11.555999999999999</v>
      </c>
      <c r="W6306" s="6">
        <f>tbl_Raw_Data[[#This Row],[Gross_Amount]]-tbl_Raw_Data[[#This Row],[Discount_Amount]]</f>
        <v>104.004</v>
      </c>
      <c r="X6306" s="6">
        <f>tbl_Raw_Data[[#This Row],[Net_Amount_Before_Tax]]*tbl_Raw_Data[[#This Row],[Tax_Pct]]/100</f>
        <v>5.2001999999999997</v>
      </c>
      <c r="Y6306" s="6">
        <f>tbl_Raw_Data[[#This Row],[Net_Amount_Before_Tax]]+tbl_Raw_Data[[#This Row],[Tax_Amount]]</f>
        <v>109.2042</v>
      </c>
      <c r="Z6306" s="6">
        <f t="shared" si="494"/>
        <v>1</v>
      </c>
    </row>
    <row r="6307" spans="1:26" x14ac:dyDescent="0.3">
      <c r="A6307" s="23" t="s">
        <v>8431</v>
      </c>
      <c r="B6307" s="34">
        <v>45976</v>
      </c>
      <c r="C6307" s="23" t="s">
        <v>918</v>
      </c>
      <c r="D6307" s="23" t="s">
        <v>28</v>
      </c>
      <c r="E6307" s="23" t="s">
        <v>29</v>
      </c>
      <c r="F6307" s="23">
        <v>500032</v>
      </c>
      <c r="G6307" s="23" t="s">
        <v>53</v>
      </c>
      <c r="H6307" s="23" t="s">
        <v>54</v>
      </c>
      <c r="I6307" s="23" t="s">
        <v>55</v>
      </c>
      <c r="J6307" s="23" t="s">
        <v>56</v>
      </c>
      <c r="K6307" s="23" t="s">
        <v>57</v>
      </c>
      <c r="L6307" s="23">
        <v>2</v>
      </c>
      <c r="M6307" s="23">
        <v>53.94</v>
      </c>
      <c r="N6307" s="23">
        <v>10</v>
      </c>
      <c r="O6307" s="23">
        <v>18</v>
      </c>
      <c r="P6307" s="23" t="s">
        <v>25</v>
      </c>
      <c r="Q6307" s="23" t="s">
        <v>44</v>
      </c>
      <c r="R6307" s="23">
        <f t="shared" si="490"/>
        <v>1</v>
      </c>
      <c r="S6307" s="23" t="str">
        <f t="shared" si="491"/>
        <v>ORD106306_20251115_CUST02307_MED020</v>
      </c>
      <c r="T6307" s="23">
        <f t="shared" si="492"/>
        <v>1</v>
      </c>
      <c r="U6307" s="6">
        <f t="shared" si="493"/>
        <v>107.88</v>
      </c>
      <c r="V6307" s="6">
        <f>tbl_Raw_Data[[#This Row],[Discount_Pct]]*tbl_Raw_Data[[#This Row],[Gross_Amount]]/100</f>
        <v>10.788</v>
      </c>
      <c r="W6307" s="6">
        <f>tbl_Raw_Data[[#This Row],[Gross_Amount]]-tbl_Raw_Data[[#This Row],[Discount_Amount]]</f>
        <v>97.091999999999999</v>
      </c>
      <c r="X6307" s="6">
        <f>tbl_Raw_Data[[#This Row],[Net_Amount_Before_Tax]]*tbl_Raw_Data[[#This Row],[Tax_Pct]]/100</f>
        <v>17.476559999999999</v>
      </c>
      <c r="Y6307" s="6">
        <f>tbl_Raw_Data[[#This Row],[Net_Amount_Before_Tax]]+tbl_Raw_Data[[#This Row],[Tax_Amount]]</f>
        <v>114.56855999999999</v>
      </c>
      <c r="Z6307" s="6">
        <f t="shared" si="494"/>
        <v>3</v>
      </c>
    </row>
    <row r="6308" spans="1:26" x14ac:dyDescent="0.3">
      <c r="A6308" s="23" t="s">
        <v>8432</v>
      </c>
      <c r="B6308" s="34">
        <v>45713</v>
      </c>
      <c r="C6308" s="23" t="s">
        <v>6477</v>
      </c>
      <c r="D6308" s="23" t="s">
        <v>100</v>
      </c>
      <c r="E6308" s="23" t="s">
        <v>101</v>
      </c>
      <c r="F6308" s="23">
        <v>201301</v>
      </c>
      <c r="G6308" s="23" t="s">
        <v>224</v>
      </c>
      <c r="H6308" s="23" t="s">
        <v>225</v>
      </c>
      <c r="I6308" s="23" t="s">
        <v>147</v>
      </c>
      <c r="J6308" s="23" t="s">
        <v>23</v>
      </c>
      <c r="K6308" s="23" t="s">
        <v>24</v>
      </c>
      <c r="L6308" s="23">
        <v>2</v>
      </c>
      <c r="M6308" s="23">
        <v>43.47</v>
      </c>
      <c r="N6308" s="23">
        <v>10</v>
      </c>
      <c r="O6308" s="23">
        <v>12</v>
      </c>
      <c r="P6308" s="23" t="s">
        <v>43</v>
      </c>
      <c r="Q6308" s="23" t="s">
        <v>90</v>
      </c>
      <c r="R6308" s="23">
        <f t="shared" si="490"/>
        <v>1</v>
      </c>
      <c r="S6308" s="23" t="str">
        <f t="shared" si="491"/>
        <v>ORD106307_20250225_CUST02817_MED015</v>
      </c>
      <c r="T6308" s="23">
        <f t="shared" si="492"/>
        <v>1</v>
      </c>
      <c r="U6308" s="6">
        <f t="shared" si="493"/>
        <v>86.94</v>
      </c>
      <c r="V6308" s="6">
        <f>tbl_Raw_Data[[#This Row],[Discount_Pct]]*tbl_Raw_Data[[#This Row],[Gross_Amount]]/100</f>
        <v>8.6939999999999991</v>
      </c>
      <c r="W6308" s="6">
        <f>tbl_Raw_Data[[#This Row],[Gross_Amount]]-tbl_Raw_Data[[#This Row],[Discount_Amount]]</f>
        <v>78.245999999999995</v>
      </c>
      <c r="X6308" s="6">
        <f>tbl_Raw_Data[[#This Row],[Net_Amount_Before_Tax]]*tbl_Raw_Data[[#This Row],[Tax_Pct]]/100</f>
        <v>9.3895199999999992</v>
      </c>
      <c r="Y6308" s="6">
        <f>tbl_Raw_Data[[#This Row],[Net_Amount_Before_Tax]]+tbl_Raw_Data[[#This Row],[Tax_Amount]]</f>
        <v>87.63552</v>
      </c>
      <c r="Z6308" s="6">
        <f t="shared" si="494"/>
        <v>1</v>
      </c>
    </row>
    <row r="6309" spans="1:26" x14ac:dyDescent="0.3">
      <c r="A6309" s="23" t="s">
        <v>8433</v>
      </c>
      <c r="B6309" s="34">
        <v>45923</v>
      </c>
      <c r="C6309" s="23" t="s">
        <v>8434</v>
      </c>
      <c r="D6309" s="23" t="s">
        <v>183</v>
      </c>
      <c r="E6309" s="23" t="s">
        <v>184</v>
      </c>
      <c r="F6309" s="23">
        <v>122016</v>
      </c>
      <c r="G6309" s="23" t="s">
        <v>185</v>
      </c>
      <c r="H6309" s="23" t="s">
        <v>186</v>
      </c>
      <c r="I6309" s="23" t="s">
        <v>76</v>
      </c>
      <c r="J6309" s="23" t="s">
        <v>187</v>
      </c>
      <c r="K6309" s="23" t="s">
        <v>57</v>
      </c>
      <c r="L6309" s="23">
        <v>2</v>
      </c>
      <c r="M6309" s="23">
        <v>79.739999999999995</v>
      </c>
      <c r="N6309" s="23">
        <v>0</v>
      </c>
      <c r="O6309" s="23">
        <v>12</v>
      </c>
      <c r="P6309" s="23" t="s">
        <v>43</v>
      </c>
      <c r="Q6309" s="23" t="s">
        <v>44</v>
      </c>
      <c r="R6309" s="23">
        <f t="shared" si="490"/>
        <v>1</v>
      </c>
      <c r="S6309" s="23" t="str">
        <f t="shared" si="491"/>
        <v>ORD106308_20250923_CUST01273_MED009</v>
      </c>
      <c r="T6309" s="23">
        <f t="shared" si="492"/>
        <v>1</v>
      </c>
      <c r="U6309" s="6">
        <f t="shared" si="493"/>
        <v>159.47999999999999</v>
      </c>
      <c r="V6309" s="6">
        <f>tbl_Raw_Data[[#This Row],[Discount_Pct]]*tbl_Raw_Data[[#This Row],[Gross_Amount]]/100</f>
        <v>0</v>
      </c>
      <c r="W6309" s="6">
        <f>tbl_Raw_Data[[#This Row],[Gross_Amount]]-tbl_Raw_Data[[#This Row],[Discount_Amount]]</f>
        <v>159.47999999999999</v>
      </c>
      <c r="X6309" s="6">
        <f>tbl_Raw_Data[[#This Row],[Net_Amount_Before_Tax]]*tbl_Raw_Data[[#This Row],[Tax_Pct]]/100</f>
        <v>19.137599999999999</v>
      </c>
      <c r="Y6309" s="6">
        <f>tbl_Raw_Data[[#This Row],[Net_Amount_Before_Tax]]+tbl_Raw_Data[[#This Row],[Tax_Amount]]</f>
        <v>178.61759999999998</v>
      </c>
      <c r="Z6309" s="6">
        <f t="shared" si="494"/>
        <v>0</v>
      </c>
    </row>
    <row r="6310" spans="1:26" x14ac:dyDescent="0.3">
      <c r="A6310" s="23" t="s">
        <v>8435</v>
      </c>
      <c r="B6310" s="34">
        <v>45546</v>
      </c>
      <c r="C6310" s="23" t="s">
        <v>1058</v>
      </c>
      <c r="D6310" s="23" t="s">
        <v>100</v>
      </c>
      <c r="E6310" s="23" t="s">
        <v>101</v>
      </c>
      <c r="F6310" s="23">
        <v>201305</v>
      </c>
      <c r="G6310" s="23" t="s">
        <v>154</v>
      </c>
      <c r="H6310" s="23" t="s">
        <v>155</v>
      </c>
      <c r="I6310" s="23" t="s">
        <v>134</v>
      </c>
      <c r="J6310" s="23" t="s">
        <v>156</v>
      </c>
      <c r="K6310" s="23" t="s">
        <v>57</v>
      </c>
      <c r="L6310" s="23">
        <v>1</v>
      </c>
      <c r="M6310" s="23">
        <v>47.26</v>
      </c>
      <c r="N6310" s="23">
        <v>5</v>
      </c>
      <c r="O6310" s="23">
        <v>5</v>
      </c>
      <c r="P6310" s="23" t="s">
        <v>58</v>
      </c>
      <c r="Q6310" s="23" t="s">
        <v>34</v>
      </c>
      <c r="R6310" s="23">
        <f t="shared" si="490"/>
        <v>1</v>
      </c>
      <c r="S6310" s="23" t="str">
        <f t="shared" si="491"/>
        <v>ORD106309_20240911_CUST02657_MED006</v>
      </c>
      <c r="T6310" s="23">
        <f t="shared" si="492"/>
        <v>1</v>
      </c>
      <c r="U6310" s="6">
        <f t="shared" si="493"/>
        <v>47.26</v>
      </c>
      <c r="V6310" s="6">
        <f>tbl_Raw_Data[[#This Row],[Discount_Pct]]*tbl_Raw_Data[[#This Row],[Gross_Amount]]/100</f>
        <v>2.363</v>
      </c>
      <c r="W6310" s="6">
        <f>tbl_Raw_Data[[#This Row],[Gross_Amount]]-tbl_Raw_Data[[#This Row],[Discount_Amount]]</f>
        <v>44.896999999999998</v>
      </c>
      <c r="X6310" s="6">
        <f>tbl_Raw_Data[[#This Row],[Net_Amount_Before_Tax]]*tbl_Raw_Data[[#This Row],[Tax_Pct]]/100</f>
        <v>2.24485</v>
      </c>
      <c r="Y6310" s="6">
        <f>tbl_Raw_Data[[#This Row],[Net_Amount_Before_Tax]]+tbl_Raw_Data[[#This Row],[Tax_Amount]]</f>
        <v>47.141849999999998</v>
      </c>
      <c r="Z6310" s="6">
        <f t="shared" si="494"/>
        <v>1</v>
      </c>
    </row>
    <row r="6311" spans="1:26" x14ac:dyDescent="0.3">
      <c r="A6311" s="23" t="s">
        <v>8435</v>
      </c>
      <c r="B6311" s="34">
        <v>45861</v>
      </c>
      <c r="C6311" s="23" t="s">
        <v>8436</v>
      </c>
      <c r="D6311" s="23" t="s">
        <v>37</v>
      </c>
      <c r="E6311" s="23" t="s">
        <v>38</v>
      </c>
      <c r="F6311" s="23">
        <v>452020</v>
      </c>
      <c r="G6311" s="23" t="s">
        <v>124</v>
      </c>
      <c r="H6311" s="23" t="s">
        <v>125</v>
      </c>
      <c r="I6311" s="23" t="s">
        <v>104</v>
      </c>
      <c r="J6311" s="23" t="s">
        <v>114</v>
      </c>
      <c r="K6311" s="23" t="s">
        <v>24</v>
      </c>
      <c r="L6311" s="23">
        <v>2</v>
      </c>
      <c r="M6311" s="23">
        <v>131.13999999999999</v>
      </c>
      <c r="N6311" s="23">
        <v>10</v>
      </c>
      <c r="O6311" s="23">
        <v>5</v>
      </c>
      <c r="P6311" s="23" t="s">
        <v>43</v>
      </c>
      <c r="Q6311" s="23" t="s">
        <v>34</v>
      </c>
      <c r="R6311" s="23">
        <f t="shared" si="490"/>
        <v>1</v>
      </c>
      <c r="S6311" s="23" t="str">
        <f t="shared" si="491"/>
        <v>ORD106309_20250723_CUST01743_MED018</v>
      </c>
      <c r="T6311" s="23">
        <f t="shared" si="492"/>
        <v>1</v>
      </c>
      <c r="U6311" s="6">
        <f t="shared" si="493"/>
        <v>262.27999999999997</v>
      </c>
      <c r="V6311" s="6">
        <f>tbl_Raw_Data[[#This Row],[Discount_Pct]]*tbl_Raw_Data[[#This Row],[Gross_Amount]]/100</f>
        <v>26.227999999999998</v>
      </c>
      <c r="W6311" s="6">
        <f>tbl_Raw_Data[[#This Row],[Gross_Amount]]-tbl_Raw_Data[[#This Row],[Discount_Amount]]</f>
        <v>236.05199999999996</v>
      </c>
      <c r="X6311" s="6">
        <f>tbl_Raw_Data[[#This Row],[Net_Amount_Before_Tax]]*tbl_Raw_Data[[#This Row],[Tax_Pct]]/100</f>
        <v>11.802599999999998</v>
      </c>
      <c r="Y6311" s="6">
        <f>tbl_Raw_Data[[#This Row],[Net_Amount_Before_Tax]]+tbl_Raw_Data[[#This Row],[Tax_Amount]]</f>
        <v>247.85459999999995</v>
      </c>
      <c r="Z6311" s="6">
        <f t="shared" si="494"/>
        <v>1</v>
      </c>
    </row>
    <row r="6312" spans="1:26" x14ac:dyDescent="0.3">
      <c r="A6312" s="23" t="s">
        <v>8437</v>
      </c>
      <c r="B6312" s="34">
        <v>45431</v>
      </c>
      <c r="C6312" s="23" t="s">
        <v>1507</v>
      </c>
      <c r="D6312" s="23" t="s">
        <v>100</v>
      </c>
      <c r="E6312" s="23" t="s">
        <v>101</v>
      </c>
      <c r="F6312" s="23">
        <v>201303</v>
      </c>
      <c r="G6312" s="23" t="s">
        <v>107</v>
      </c>
      <c r="H6312" s="23" t="s">
        <v>108</v>
      </c>
      <c r="I6312" s="23" t="s">
        <v>63</v>
      </c>
      <c r="J6312" s="23" t="s">
        <v>42</v>
      </c>
      <c r="K6312" s="23" t="s">
        <v>57</v>
      </c>
      <c r="L6312" s="23">
        <v>2</v>
      </c>
      <c r="M6312" s="23">
        <v>92.44</v>
      </c>
      <c r="N6312" s="23">
        <v>0</v>
      </c>
      <c r="O6312" s="23">
        <v>5</v>
      </c>
      <c r="P6312" s="23" t="s">
        <v>33</v>
      </c>
      <c r="Q6312" s="23" t="s">
        <v>34</v>
      </c>
      <c r="R6312" s="23">
        <f t="shared" si="490"/>
        <v>1</v>
      </c>
      <c r="S6312" s="23" t="str">
        <f t="shared" si="491"/>
        <v>ORD106311_20240519_CUST03356_MED005</v>
      </c>
      <c r="T6312" s="23">
        <f t="shared" si="492"/>
        <v>1</v>
      </c>
      <c r="U6312" s="6">
        <f t="shared" si="493"/>
        <v>184.88</v>
      </c>
      <c r="V6312" s="6">
        <f>tbl_Raw_Data[[#This Row],[Discount_Pct]]*tbl_Raw_Data[[#This Row],[Gross_Amount]]/100</f>
        <v>0</v>
      </c>
      <c r="W6312" s="6">
        <f>tbl_Raw_Data[[#This Row],[Gross_Amount]]-tbl_Raw_Data[[#This Row],[Discount_Amount]]</f>
        <v>184.88</v>
      </c>
      <c r="X6312" s="6">
        <f>tbl_Raw_Data[[#This Row],[Net_Amount_Before_Tax]]*tbl_Raw_Data[[#This Row],[Tax_Pct]]/100</f>
        <v>9.2439999999999998</v>
      </c>
      <c r="Y6312" s="6">
        <f>tbl_Raw_Data[[#This Row],[Net_Amount_Before_Tax]]+tbl_Raw_Data[[#This Row],[Tax_Amount]]</f>
        <v>194.124</v>
      </c>
      <c r="Z6312" s="6">
        <f t="shared" si="494"/>
        <v>3</v>
      </c>
    </row>
    <row r="6313" spans="1:26" x14ac:dyDescent="0.3">
      <c r="A6313" s="23" t="s">
        <v>8438</v>
      </c>
      <c r="B6313" s="34">
        <v>45691</v>
      </c>
      <c r="C6313" s="23" t="s">
        <v>3228</v>
      </c>
      <c r="D6313" s="23" t="s">
        <v>72</v>
      </c>
      <c r="E6313" s="23" t="s">
        <v>73</v>
      </c>
      <c r="F6313" s="23">
        <v>302017</v>
      </c>
      <c r="G6313" s="23" t="s">
        <v>229</v>
      </c>
      <c r="H6313" s="23" t="s">
        <v>230</v>
      </c>
      <c r="I6313" s="23" t="s">
        <v>84</v>
      </c>
      <c r="J6313" s="23" t="s">
        <v>140</v>
      </c>
      <c r="K6313" s="23" t="s">
        <v>24</v>
      </c>
      <c r="L6313" s="23">
        <v>1</v>
      </c>
      <c r="M6313" s="23">
        <v>186.41</v>
      </c>
      <c r="N6313" s="23">
        <v>0</v>
      </c>
      <c r="O6313" s="23">
        <v>12</v>
      </c>
      <c r="P6313" s="23" t="s">
        <v>43</v>
      </c>
      <c r="Q6313" s="23" t="s">
        <v>44</v>
      </c>
      <c r="R6313" s="23">
        <f t="shared" si="490"/>
        <v>1</v>
      </c>
      <c r="S6313" s="23" t="str">
        <f t="shared" si="491"/>
        <v>ORD106312_20250203_CUST03218_MED022</v>
      </c>
      <c r="T6313" s="23">
        <f t="shared" si="492"/>
        <v>1</v>
      </c>
      <c r="U6313" s="6">
        <f t="shared" si="493"/>
        <v>186.41</v>
      </c>
      <c r="V6313" s="6">
        <f>tbl_Raw_Data[[#This Row],[Discount_Pct]]*tbl_Raw_Data[[#This Row],[Gross_Amount]]/100</f>
        <v>0</v>
      </c>
      <c r="W6313" s="6">
        <f>tbl_Raw_Data[[#This Row],[Gross_Amount]]-tbl_Raw_Data[[#This Row],[Discount_Amount]]</f>
        <v>186.41</v>
      </c>
      <c r="X6313" s="6">
        <f>tbl_Raw_Data[[#This Row],[Net_Amount_Before_Tax]]*tbl_Raw_Data[[#This Row],[Tax_Pct]]/100</f>
        <v>22.369199999999999</v>
      </c>
      <c r="Y6313" s="6">
        <f>tbl_Raw_Data[[#This Row],[Net_Amount_Before_Tax]]+tbl_Raw_Data[[#This Row],[Tax_Amount]]</f>
        <v>208.7792</v>
      </c>
      <c r="Z6313" s="6">
        <f t="shared" si="494"/>
        <v>1</v>
      </c>
    </row>
    <row r="6314" spans="1:26" x14ac:dyDescent="0.3">
      <c r="A6314" s="23" t="s">
        <v>8439</v>
      </c>
      <c r="B6314" s="34">
        <v>45560</v>
      </c>
      <c r="C6314" s="23" t="s">
        <v>3372</v>
      </c>
      <c r="D6314" s="23" t="s">
        <v>159</v>
      </c>
      <c r="E6314" s="23" t="s">
        <v>47</v>
      </c>
      <c r="F6314" s="23">
        <v>400093</v>
      </c>
      <c r="G6314" s="23" t="s">
        <v>53</v>
      </c>
      <c r="H6314" s="23" t="s">
        <v>54</v>
      </c>
      <c r="I6314" s="23" t="s">
        <v>55</v>
      </c>
      <c r="J6314" s="23" t="s">
        <v>56</v>
      </c>
      <c r="K6314" s="23" t="s">
        <v>57</v>
      </c>
      <c r="L6314" s="23">
        <v>3</v>
      </c>
      <c r="M6314" s="23">
        <v>54.45</v>
      </c>
      <c r="N6314" s="23">
        <v>5</v>
      </c>
      <c r="O6314" s="23">
        <v>18</v>
      </c>
      <c r="P6314" s="23" t="s">
        <v>89</v>
      </c>
      <c r="Q6314" s="23" t="s">
        <v>34</v>
      </c>
      <c r="R6314" s="23">
        <f t="shared" si="490"/>
        <v>1</v>
      </c>
      <c r="S6314" s="23" t="str">
        <f t="shared" si="491"/>
        <v>ORD106313_20240925_CUST02124_MED020</v>
      </c>
      <c r="T6314" s="23">
        <f t="shared" si="492"/>
        <v>1</v>
      </c>
      <c r="U6314" s="6">
        <f t="shared" si="493"/>
        <v>163.35000000000002</v>
      </c>
      <c r="V6314" s="6">
        <f>tbl_Raw_Data[[#This Row],[Discount_Pct]]*tbl_Raw_Data[[#This Row],[Gross_Amount]]/100</f>
        <v>8.1675000000000004</v>
      </c>
      <c r="W6314" s="6">
        <f>tbl_Raw_Data[[#This Row],[Gross_Amount]]-tbl_Raw_Data[[#This Row],[Discount_Amount]]</f>
        <v>155.18250000000003</v>
      </c>
      <c r="X6314" s="6">
        <f>tbl_Raw_Data[[#This Row],[Net_Amount_Before_Tax]]*tbl_Raw_Data[[#This Row],[Tax_Pct]]/100</f>
        <v>27.932850000000009</v>
      </c>
      <c r="Y6314" s="6">
        <f>tbl_Raw_Data[[#This Row],[Net_Amount_Before_Tax]]+tbl_Raw_Data[[#This Row],[Tax_Amount]]</f>
        <v>183.11535000000003</v>
      </c>
      <c r="Z6314" s="6">
        <f t="shared" si="494"/>
        <v>4</v>
      </c>
    </row>
    <row r="6315" spans="1:26" x14ac:dyDescent="0.3">
      <c r="A6315" s="23" t="s">
        <v>8440</v>
      </c>
      <c r="B6315" s="34">
        <v>45854</v>
      </c>
      <c r="C6315" s="23" t="s">
        <v>8441</v>
      </c>
      <c r="D6315" s="23" t="s">
        <v>87</v>
      </c>
      <c r="E6315" s="23" t="s">
        <v>88</v>
      </c>
      <c r="F6315" s="23">
        <v>600040</v>
      </c>
      <c r="G6315" s="23" t="s">
        <v>102</v>
      </c>
      <c r="H6315" s="23" t="s">
        <v>103</v>
      </c>
      <c r="I6315" s="23" t="s">
        <v>104</v>
      </c>
      <c r="J6315" s="23" t="s">
        <v>64</v>
      </c>
      <c r="K6315" s="23" t="s">
        <v>57</v>
      </c>
      <c r="L6315" s="23">
        <v>2</v>
      </c>
      <c r="M6315" s="23">
        <v>87.18</v>
      </c>
      <c r="N6315" s="23">
        <v>10</v>
      </c>
      <c r="O6315" s="23">
        <v>12</v>
      </c>
      <c r="P6315" s="23" t="s">
        <v>89</v>
      </c>
      <c r="Q6315" s="23" t="s">
        <v>90</v>
      </c>
      <c r="R6315" s="23">
        <f t="shared" si="490"/>
        <v>1</v>
      </c>
      <c r="S6315" s="23" t="str">
        <f t="shared" si="491"/>
        <v>ORD106314_20250716_CUST00267_MED029</v>
      </c>
      <c r="T6315" s="23">
        <f t="shared" si="492"/>
        <v>1</v>
      </c>
      <c r="U6315" s="6">
        <f t="shared" si="493"/>
        <v>174.36</v>
      </c>
      <c r="V6315" s="6">
        <f>tbl_Raw_Data[[#This Row],[Discount_Pct]]*tbl_Raw_Data[[#This Row],[Gross_Amount]]/100</f>
        <v>17.436</v>
      </c>
      <c r="W6315" s="6">
        <f>tbl_Raw_Data[[#This Row],[Gross_Amount]]-tbl_Raw_Data[[#This Row],[Discount_Amount]]</f>
        <v>156.92400000000001</v>
      </c>
      <c r="X6315" s="6">
        <f>tbl_Raw_Data[[#This Row],[Net_Amount_Before_Tax]]*tbl_Raw_Data[[#This Row],[Tax_Pct]]/100</f>
        <v>18.830880000000001</v>
      </c>
      <c r="Y6315" s="6">
        <f>tbl_Raw_Data[[#This Row],[Net_Amount_Before_Tax]]+tbl_Raw_Data[[#This Row],[Tax_Amount]]</f>
        <v>175.75488000000001</v>
      </c>
      <c r="Z6315" s="6">
        <f t="shared" si="494"/>
        <v>0</v>
      </c>
    </row>
    <row r="6316" spans="1:26" x14ac:dyDescent="0.3">
      <c r="A6316" s="23" t="s">
        <v>8442</v>
      </c>
      <c r="B6316" s="34">
        <v>45787</v>
      </c>
      <c r="C6316" s="23" t="s">
        <v>2480</v>
      </c>
      <c r="D6316" s="23" t="s">
        <v>123</v>
      </c>
      <c r="E6316" s="23" t="s">
        <v>101</v>
      </c>
      <c r="F6316" s="23">
        <v>226010</v>
      </c>
      <c r="G6316" s="23" t="s">
        <v>61</v>
      </c>
      <c r="H6316" s="23" t="s">
        <v>62</v>
      </c>
      <c r="I6316" s="23" t="s">
        <v>63</v>
      </c>
      <c r="J6316" s="23" t="s">
        <v>64</v>
      </c>
      <c r="K6316" s="23" t="s">
        <v>57</v>
      </c>
      <c r="L6316" s="23">
        <v>1</v>
      </c>
      <c r="M6316" s="23">
        <v>113.53</v>
      </c>
      <c r="N6316" s="23">
        <v>0</v>
      </c>
      <c r="O6316" s="23">
        <v>5</v>
      </c>
      <c r="P6316" s="23" t="s">
        <v>65</v>
      </c>
      <c r="Q6316" s="23" t="s">
        <v>44</v>
      </c>
      <c r="R6316" s="23">
        <f t="shared" si="490"/>
        <v>1</v>
      </c>
      <c r="S6316" s="23" t="str">
        <f t="shared" si="491"/>
        <v>ORD106315_20250510_CUST00597_MED004</v>
      </c>
      <c r="T6316" s="23">
        <f t="shared" si="492"/>
        <v>1</v>
      </c>
      <c r="U6316" s="6">
        <f t="shared" si="493"/>
        <v>113.53</v>
      </c>
      <c r="V6316" s="6">
        <f>tbl_Raw_Data[[#This Row],[Discount_Pct]]*tbl_Raw_Data[[#This Row],[Gross_Amount]]/100</f>
        <v>0</v>
      </c>
      <c r="W6316" s="6">
        <f>tbl_Raw_Data[[#This Row],[Gross_Amount]]-tbl_Raw_Data[[#This Row],[Discount_Amount]]</f>
        <v>113.53</v>
      </c>
      <c r="X6316" s="6">
        <f>tbl_Raw_Data[[#This Row],[Net_Amount_Before_Tax]]*tbl_Raw_Data[[#This Row],[Tax_Pct]]/100</f>
        <v>5.6764999999999999</v>
      </c>
      <c r="Y6316" s="6">
        <f>tbl_Raw_Data[[#This Row],[Net_Amount_Before_Tax]]+tbl_Raw_Data[[#This Row],[Tax_Amount]]</f>
        <v>119.20650000000001</v>
      </c>
      <c r="Z6316" s="6">
        <f t="shared" si="494"/>
        <v>1</v>
      </c>
    </row>
    <row r="6317" spans="1:26" x14ac:dyDescent="0.3">
      <c r="A6317" s="23" t="s">
        <v>8443</v>
      </c>
      <c r="B6317" s="34">
        <v>45849</v>
      </c>
      <c r="C6317" s="23" t="s">
        <v>1388</v>
      </c>
      <c r="D6317" s="23" t="s">
        <v>37</v>
      </c>
      <c r="E6317" s="23" t="s">
        <v>38</v>
      </c>
      <c r="F6317" s="23">
        <v>452020</v>
      </c>
      <c r="G6317" s="23" t="s">
        <v>132</v>
      </c>
      <c r="H6317" s="23" t="s">
        <v>133</v>
      </c>
      <c r="I6317" s="23" t="s">
        <v>134</v>
      </c>
      <c r="J6317" s="23" t="s">
        <v>135</v>
      </c>
      <c r="K6317" s="23" t="s">
        <v>57</v>
      </c>
      <c r="L6317" s="23">
        <v>1</v>
      </c>
      <c r="M6317" s="23">
        <v>78.900000000000006</v>
      </c>
      <c r="N6317" s="23">
        <v>5</v>
      </c>
      <c r="O6317" s="23">
        <v>12</v>
      </c>
      <c r="P6317" s="23" t="s">
        <v>89</v>
      </c>
      <c r="Q6317" s="23" t="s">
        <v>34</v>
      </c>
      <c r="R6317" s="23">
        <f t="shared" si="490"/>
        <v>1</v>
      </c>
      <c r="S6317" s="23" t="str">
        <f t="shared" si="491"/>
        <v>ORD106316_20250711_CUST01220_MED007</v>
      </c>
      <c r="T6317" s="23">
        <f t="shared" si="492"/>
        <v>1</v>
      </c>
      <c r="U6317" s="6">
        <f t="shared" si="493"/>
        <v>78.900000000000006</v>
      </c>
      <c r="V6317" s="6">
        <f>tbl_Raw_Data[[#This Row],[Discount_Pct]]*tbl_Raw_Data[[#This Row],[Gross_Amount]]/100</f>
        <v>3.9449999999999998</v>
      </c>
      <c r="W6317" s="6">
        <f>tbl_Raw_Data[[#This Row],[Gross_Amount]]-tbl_Raw_Data[[#This Row],[Discount_Amount]]</f>
        <v>74.955000000000013</v>
      </c>
      <c r="X6317" s="6">
        <f>tbl_Raw_Data[[#This Row],[Net_Amount_Before_Tax]]*tbl_Raw_Data[[#This Row],[Tax_Pct]]/100</f>
        <v>8.9946000000000019</v>
      </c>
      <c r="Y6317" s="6">
        <f>tbl_Raw_Data[[#This Row],[Net_Amount_Before_Tax]]+tbl_Raw_Data[[#This Row],[Tax_Amount]]</f>
        <v>83.949600000000018</v>
      </c>
      <c r="Z6317" s="6">
        <f t="shared" si="494"/>
        <v>2</v>
      </c>
    </row>
    <row r="6318" spans="1:26" x14ac:dyDescent="0.3">
      <c r="A6318" s="23" t="s">
        <v>8444</v>
      </c>
      <c r="B6318" s="34">
        <v>45343</v>
      </c>
      <c r="C6318" s="23" t="s">
        <v>5059</v>
      </c>
      <c r="D6318" s="23" t="s">
        <v>92</v>
      </c>
      <c r="E6318" s="23" t="s">
        <v>93</v>
      </c>
      <c r="F6318" s="23">
        <v>560001</v>
      </c>
      <c r="G6318" s="23" t="s">
        <v>283</v>
      </c>
      <c r="H6318" s="23" t="s">
        <v>284</v>
      </c>
      <c r="I6318" s="23" t="s">
        <v>104</v>
      </c>
      <c r="J6318" s="23" t="s">
        <v>42</v>
      </c>
      <c r="K6318" s="23" t="s">
        <v>57</v>
      </c>
      <c r="L6318" s="23">
        <v>3</v>
      </c>
      <c r="M6318" s="23">
        <v>254.64</v>
      </c>
      <c r="N6318" s="23">
        <v>5</v>
      </c>
      <c r="O6318" s="23">
        <v>5</v>
      </c>
      <c r="P6318" s="23" t="s">
        <v>58</v>
      </c>
      <c r="Q6318" s="23" t="s">
        <v>44</v>
      </c>
      <c r="R6318" s="23">
        <f t="shared" si="490"/>
        <v>1</v>
      </c>
      <c r="S6318" s="23" t="str">
        <f t="shared" si="491"/>
        <v>ORD106317_20240221_CUST02918_MED030</v>
      </c>
      <c r="T6318" s="23">
        <f t="shared" si="492"/>
        <v>1</v>
      </c>
      <c r="U6318" s="6">
        <f t="shared" si="493"/>
        <v>763.92</v>
      </c>
      <c r="V6318" s="6">
        <f>tbl_Raw_Data[[#This Row],[Discount_Pct]]*tbl_Raw_Data[[#This Row],[Gross_Amount]]/100</f>
        <v>38.195999999999998</v>
      </c>
      <c r="W6318" s="6">
        <f>tbl_Raw_Data[[#This Row],[Gross_Amount]]-tbl_Raw_Data[[#This Row],[Discount_Amount]]</f>
        <v>725.72399999999993</v>
      </c>
      <c r="X6318" s="6">
        <f>tbl_Raw_Data[[#This Row],[Net_Amount_Before_Tax]]*tbl_Raw_Data[[#This Row],[Tax_Pct]]/100</f>
        <v>36.286200000000001</v>
      </c>
      <c r="Y6318" s="6">
        <f>tbl_Raw_Data[[#This Row],[Net_Amount_Before_Tax]]+tbl_Raw_Data[[#This Row],[Tax_Amount]]</f>
        <v>762.01019999999994</v>
      </c>
      <c r="Z6318" s="6">
        <f t="shared" si="494"/>
        <v>2</v>
      </c>
    </row>
    <row r="6319" spans="1:26" x14ac:dyDescent="0.3">
      <c r="A6319" s="23" t="s">
        <v>8445</v>
      </c>
      <c r="B6319" s="34">
        <v>45638</v>
      </c>
      <c r="C6319" s="23" t="s">
        <v>4146</v>
      </c>
      <c r="D6319" s="23" t="s">
        <v>72</v>
      </c>
      <c r="E6319" s="23" t="s">
        <v>73</v>
      </c>
      <c r="F6319" s="23">
        <v>302019</v>
      </c>
      <c r="G6319" s="23" t="s">
        <v>39</v>
      </c>
      <c r="H6319" s="23" t="s">
        <v>40</v>
      </c>
      <c r="I6319" s="23" t="s">
        <v>41</v>
      </c>
      <c r="J6319" s="23" t="s">
        <v>42</v>
      </c>
      <c r="K6319" s="23" t="s">
        <v>24</v>
      </c>
      <c r="L6319" s="23">
        <v>6</v>
      </c>
      <c r="M6319" s="23">
        <v>28.49</v>
      </c>
      <c r="N6319" s="23">
        <v>0</v>
      </c>
      <c r="O6319" s="23">
        <v>12</v>
      </c>
      <c r="P6319" s="23" t="s">
        <v>33</v>
      </c>
      <c r="Q6319" s="23" t="s">
        <v>44</v>
      </c>
      <c r="R6319" s="23">
        <f t="shared" si="490"/>
        <v>1</v>
      </c>
      <c r="S6319" s="23" t="str">
        <f t="shared" si="491"/>
        <v>ORD106318_20241212_CUST02517_MED001</v>
      </c>
      <c r="T6319" s="23">
        <f t="shared" si="492"/>
        <v>1</v>
      </c>
      <c r="U6319" s="6">
        <f t="shared" si="493"/>
        <v>170.94</v>
      </c>
      <c r="V6319" s="6">
        <f>tbl_Raw_Data[[#This Row],[Discount_Pct]]*tbl_Raw_Data[[#This Row],[Gross_Amount]]/100</f>
        <v>0</v>
      </c>
      <c r="W6319" s="6">
        <f>tbl_Raw_Data[[#This Row],[Gross_Amount]]-tbl_Raw_Data[[#This Row],[Discount_Amount]]</f>
        <v>170.94</v>
      </c>
      <c r="X6319" s="6">
        <f>tbl_Raw_Data[[#This Row],[Net_Amount_Before_Tax]]*tbl_Raw_Data[[#This Row],[Tax_Pct]]/100</f>
        <v>20.512799999999999</v>
      </c>
      <c r="Y6319" s="6">
        <f>tbl_Raw_Data[[#This Row],[Net_Amount_Before_Tax]]+tbl_Raw_Data[[#This Row],[Tax_Amount]]</f>
        <v>191.4528</v>
      </c>
      <c r="Z6319" s="6">
        <f t="shared" si="494"/>
        <v>2</v>
      </c>
    </row>
    <row r="6320" spans="1:26" x14ac:dyDescent="0.3">
      <c r="A6320" s="23" t="s">
        <v>8446</v>
      </c>
      <c r="B6320" s="34">
        <v>45665</v>
      </c>
      <c r="C6320" s="23" t="s">
        <v>415</v>
      </c>
      <c r="D6320" s="23" t="s">
        <v>123</v>
      </c>
      <c r="E6320" s="23" t="s">
        <v>101</v>
      </c>
      <c r="F6320" s="23">
        <v>226016</v>
      </c>
      <c r="G6320" s="23" t="s">
        <v>111</v>
      </c>
      <c r="H6320" s="23" t="s">
        <v>112</v>
      </c>
      <c r="I6320" s="23" t="s">
        <v>113</v>
      </c>
      <c r="J6320" s="23" t="s">
        <v>114</v>
      </c>
      <c r="K6320" s="23" t="s">
        <v>24</v>
      </c>
      <c r="L6320" s="23">
        <v>2</v>
      </c>
      <c r="M6320" s="23">
        <v>90.19</v>
      </c>
      <c r="N6320" s="23">
        <v>0</v>
      </c>
      <c r="O6320" s="23">
        <v>12</v>
      </c>
      <c r="P6320" s="23" t="s">
        <v>25</v>
      </c>
      <c r="Q6320" s="23" t="s">
        <v>34</v>
      </c>
      <c r="R6320" s="23">
        <f t="shared" si="490"/>
        <v>1</v>
      </c>
      <c r="S6320" s="23" t="str">
        <f t="shared" si="491"/>
        <v>ORD106319_20250108_CUST00324_MED027</v>
      </c>
      <c r="T6320" s="23">
        <f t="shared" si="492"/>
        <v>1</v>
      </c>
      <c r="U6320" s="6">
        <f t="shared" si="493"/>
        <v>180.38</v>
      </c>
      <c r="V6320" s="6">
        <f>tbl_Raw_Data[[#This Row],[Discount_Pct]]*tbl_Raw_Data[[#This Row],[Gross_Amount]]/100</f>
        <v>0</v>
      </c>
      <c r="W6320" s="6">
        <f>tbl_Raw_Data[[#This Row],[Gross_Amount]]-tbl_Raw_Data[[#This Row],[Discount_Amount]]</f>
        <v>180.38</v>
      </c>
      <c r="X6320" s="6">
        <f>tbl_Raw_Data[[#This Row],[Net_Amount_Before_Tax]]*tbl_Raw_Data[[#This Row],[Tax_Pct]]/100</f>
        <v>21.645599999999998</v>
      </c>
      <c r="Y6320" s="6">
        <f>tbl_Raw_Data[[#This Row],[Net_Amount_Before_Tax]]+tbl_Raw_Data[[#This Row],[Tax_Amount]]</f>
        <v>202.0256</v>
      </c>
      <c r="Z6320" s="6">
        <f t="shared" si="494"/>
        <v>4</v>
      </c>
    </row>
    <row r="6321" spans="1:26" x14ac:dyDescent="0.3">
      <c r="A6321" s="23" t="s">
        <v>8447</v>
      </c>
      <c r="B6321" s="34">
        <v>45595</v>
      </c>
      <c r="C6321" s="23" t="s">
        <v>8448</v>
      </c>
      <c r="D6321" s="23" t="s">
        <v>100</v>
      </c>
      <c r="E6321" s="23" t="s">
        <v>101</v>
      </c>
      <c r="F6321" s="23">
        <v>201307</v>
      </c>
      <c r="G6321" s="23" t="s">
        <v>229</v>
      </c>
      <c r="H6321" s="23" t="s">
        <v>230</v>
      </c>
      <c r="I6321" s="23" t="s">
        <v>84</v>
      </c>
      <c r="J6321" s="23" t="s">
        <v>140</v>
      </c>
      <c r="K6321" s="23" t="s">
        <v>24</v>
      </c>
      <c r="L6321" s="23">
        <v>2</v>
      </c>
      <c r="M6321" s="23">
        <v>168.21</v>
      </c>
      <c r="N6321" s="23">
        <v>15</v>
      </c>
      <c r="O6321" s="23">
        <v>18</v>
      </c>
      <c r="P6321" s="23" t="s">
        <v>58</v>
      </c>
      <c r="Q6321" s="23" t="s">
        <v>34</v>
      </c>
      <c r="R6321" s="23">
        <f t="shared" si="490"/>
        <v>1</v>
      </c>
      <c r="S6321" s="23" t="str">
        <f t="shared" si="491"/>
        <v>ORD106320_20241030_CUST03082_MED022</v>
      </c>
      <c r="T6321" s="23">
        <f t="shared" si="492"/>
        <v>1</v>
      </c>
      <c r="U6321" s="6">
        <f t="shared" si="493"/>
        <v>336.42</v>
      </c>
      <c r="V6321" s="6">
        <f>tbl_Raw_Data[[#This Row],[Discount_Pct]]*tbl_Raw_Data[[#This Row],[Gross_Amount]]/100</f>
        <v>50.463000000000001</v>
      </c>
      <c r="W6321" s="6">
        <f>tbl_Raw_Data[[#This Row],[Gross_Amount]]-tbl_Raw_Data[[#This Row],[Discount_Amount]]</f>
        <v>285.95699999999999</v>
      </c>
      <c r="X6321" s="6">
        <f>tbl_Raw_Data[[#This Row],[Net_Amount_Before_Tax]]*tbl_Raw_Data[[#This Row],[Tax_Pct]]/100</f>
        <v>51.472259999999999</v>
      </c>
      <c r="Y6321" s="6">
        <f>tbl_Raw_Data[[#This Row],[Net_Amount_Before_Tax]]+tbl_Raw_Data[[#This Row],[Tax_Amount]]</f>
        <v>337.42926</v>
      </c>
      <c r="Z6321" s="6">
        <f t="shared" si="494"/>
        <v>2</v>
      </c>
    </row>
    <row r="6322" spans="1:26" x14ac:dyDescent="0.3">
      <c r="A6322" s="23" t="s">
        <v>8449</v>
      </c>
      <c r="B6322" s="34">
        <v>45309</v>
      </c>
      <c r="C6322" s="23" t="s">
        <v>6722</v>
      </c>
      <c r="D6322" s="23" t="s">
        <v>46</v>
      </c>
      <c r="E6322" s="23" t="s">
        <v>47</v>
      </c>
      <c r="F6322" s="23">
        <v>411057</v>
      </c>
      <c r="G6322" s="23" t="s">
        <v>185</v>
      </c>
      <c r="H6322" s="23" t="s">
        <v>186</v>
      </c>
      <c r="I6322" s="23" t="s">
        <v>76</v>
      </c>
      <c r="J6322" s="23" t="s">
        <v>187</v>
      </c>
      <c r="K6322" s="23" t="s">
        <v>57</v>
      </c>
      <c r="L6322" s="23">
        <v>1</v>
      </c>
      <c r="M6322" s="23">
        <v>83.86</v>
      </c>
      <c r="N6322" s="23">
        <v>10</v>
      </c>
      <c r="O6322" s="23">
        <v>5</v>
      </c>
      <c r="P6322" s="23" t="s">
        <v>43</v>
      </c>
      <c r="Q6322" s="23" t="s">
        <v>34</v>
      </c>
      <c r="R6322" s="23">
        <f t="shared" si="490"/>
        <v>1</v>
      </c>
      <c r="S6322" s="23" t="str">
        <f t="shared" si="491"/>
        <v>ORD106321_20240118_CUST02429_MED009</v>
      </c>
      <c r="T6322" s="23">
        <f t="shared" si="492"/>
        <v>1</v>
      </c>
      <c r="U6322" s="6">
        <f t="shared" si="493"/>
        <v>83.86</v>
      </c>
      <c r="V6322" s="6">
        <f>tbl_Raw_Data[[#This Row],[Discount_Pct]]*tbl_Raw_Data[[#This Row],[Gross_Amount]]/100</f>
        <v>8.386000000000001</v>
      </c>
      <c r="W6322" s="6">
        <f>tbl_Raw_Data[[#This Row],[Gross_Amount]]-tbl_Raw_Data[[#This Row],[Discount_Amount]]</f>
        <v>75.474000000000004</v>
      </c>
      <c r="X6322" s="6">
        <f>tbl_Raw_Data[[#This Row],[Net_Amount_Before_Tax]]*tbl_Raw_Data[[#This Row],[Tax_Pct]]/100</f>
        <v>3.7736999999999998</v>
      </c>
      <c r="Y6322" s="6">
        <f>tbl_Raw_Data[[#This Row],[Net_Amount_Before_Tax]]+tbl_Raw_Data[[#This Row],[Tax_Amount]]</f>
        <v>79.247700000000009</v>
      </c>
      <c r="Z6322" s="6">
        <f t="shared" si="494"/>
        <v>2</v>
      </c>
    </row>
    <row r="6323" spans="1:26" x14ac:dyDescent="0.3">
      <c r="A6323" s="23" t="s">
        <v>8450</v>
      </c>
      <c r="B6323" s="34">
        <v>45755</v>
      </c>
      <c r="C6323" s="23" t="s">
        <v>2011</v>
      </c>
      <c r="D6323" s="23" t="s">
        <v>123</v>
      </c>
      <c r="E6323" s="23" t="s">
        <v>101</v>
      </c>
      <c r="F6323" s="23">
        <v>226010</v>
      </c>
      <c r="G6323" s="23" t="s">
        <v>48</v>
      </c>
      <c r="H6323" s="23" t="s">
        <v>49</v>
      </c>
      <c r="I6323" s="23" t="s">
        <v>50</v>
      </c>
      <c r="J6323" s="23" t="s">
        <v>23</v>
      </c>
      <c r="K6323" s="23" t="s">
        <v>24</v>
      </c>
      <c r="L6323" s="23">
        <v>1</v>
      </c>
      <c r="M6323" s="23">
        <v>123.26</v>
      </c>
      <c r="N6323" s="23">
        <v>5</v>
      </c>
      <c r="O6323" s="23">
        <v>5</v>
      </c>
      <c r="P6323" s="23" t="s">
        <v>43</v>
      </c>
      <c r="Q6323" s="23" t="s">
        <v>34</v>
      </c>
      <c r="R6323" s="23">
        <f t="shared" si="490"/>
        <v>1</v>
      </c>
      <c r="S6323" s="23" t="str">
        <f t="shared" si="491"/>
        <v>ORD106322_20250408_CUST02855_MED028</v>
      </c>
      <c r="T6323" s="23">
        <f t="shared" si="492"/>
        <v>1</v>
      </c>
      <c r="U6323" s="6">
        <f t="shared" si="493"/>
        <v>123.26</v>
      </c>
      <c r="V6323" s="6">
        <f>tbl_Raw_Data[[#This Row],[Discount_Pct]]*tbl_Raw_Data[[#This Row],[Gross_Amount]]/100</f>
        <v>6.1630000000000003</v>
      </c>
      <c r="W6323" s="6">
        <f>tbl_Raw_Data[[#This Row],[Gross_Amount]]-tbl_Raw_Data[[#This Row],[Discount_Amount]]</f>
        <v>117.09700000000001</v>
      </c>
      <c r="X6323" s="6">
        <f>tbl_Raw_Data[[#This Row],[Net_Amount_Before_Tax]]*tbl_Raw_Data[[#This Row],[Tax_Pct]]/100</f>
        <v>5.8548499999999999</v>
      </c>
      <c r="Y6323" s="6">
        <f>tbl_Raw_Data[[#This Row],[Net_Amount_Before_Tax]]+tbl_Raw_Data[[#This Row],[Tax_Amount]]</f>
        <v>122.95185000000001</v>
      </c>
      <c r="Z6323" s="6">
        <f t="shared" si="494"/>
        <v>3</v>
      </c>
    </row>
    <row r="6324" spans="1:26" x14ac:dyDescent="0.3">
      <c r="A6324" s="23" t="s">
        <v>8450</v>
      </c>
      <c r="B6324" s="34">
        <v>45942</v>
      </c>
      <c r="C6324" s="23" t="s">
        <v>8451</v>
      </c>
      <c r="D6324" s="23" t="s">
        <v>46</v>
      </c>
      <c r="E6324" s="23" t="s">
        <v>47</v>
      </c>
      <c r="F6324" s="23">
        <v>411045</v>
      </c>
      <c r="G6324" s="23" t="s">
        <v>229</v>
      </c>
      <c r="H6324" s="23" t="s">
        <v>230</v>
      </c>
      <c r="I6324" s="23" t="s">
        <v>84</v>
      </c>
      <c r="J6324" s="23" t="s">
        <v>140</v>
      </c>
      <c r="K6324" s="23" t="s">
        <v>24</v>
      </c>
      <c r="L6324" s="23">
        <v>2</v>
      </c>
      <c r="M6324" s="23">
        <v>175.69</v>
      </c>
      <c r="N6324" s="23">
        <v>15</v>
      </c>
      <c r="O6324" s="23">
        <v>5</v>
      </c>
      <c r="P6324" s="23" t="s">
        <v>89</v>
      </c>
      <c r="Q6324" s="23" t="s">
        <v>26</v>
      </c>
      <c r="R6324" s="23">
        <f t="shared" si="490"/>
        <v>1</v>
      </c>
      <c r="S6324" s="23" t="str">
        <f t="shared" si="491"/>
        <v>ORD106322_20251012_CUST02349_MED022</v>
      </c>
      <c r="T6324" s="23">
        <f t="shared" si="492"/>
        <v>1</v>
      </c>
      <c r="U6324" s="6">
        <f t="shared" si="493"/>
        <v>351.38</v>
      </c>
      <c r="V6324" s="6">
        <f>tbl_Raw_Data[[#This Row],[Discount_Pct]]*tbl_Raw_Data[[#This Row],[Gross_Amount]]/100</f>
        <v>52.707000000000001</v>
      </c>
      <c r="W6324" s="6">
        <f>tbl_Raw_Data[[#This Row],[Gross_Amount]]-tbl_Raw_Data[[#This Row],[Discount_Amount]]</f>
        <v>298.673</v>
      </c>
      <c r="X6324" s="6">
        <f>tbl_Raw_Data[[#This Row],[Net_Amount_Before_Tax]]*tbl_Raw_Data[[#This Row],[Tax_Pct]]/100</f>
        <v>14.93365</v>
      </c>
      <c r="Y6324" s="6">
        <f>tbl_Raw_Data[[#This Row],[Net_Amount_Before_Tax]]+tbl_Raw_Data[[#This Row],[Tax_Amount]]</f>
        <v>313.60665</v>
      </c>
      <c r="Z6324" s="6">
        <f t="shared" si="494"/>
        <v>0</v>
      </c>
    </row>
    <row r="6325" spans="1:26" x14ac:dyDescent="0.3">
      <c r="A6325" s="23" t="s">
        <v>8452</v>
      </c>
      <c r="B6325" s="34">
        <v>45295</v>
      </c>
      <c r="C6325" s="23" t="s">
        <v>4806</v>
      </c>
      <c r="D6325" s="23" t="s">
        <v>87</v>
      </c>
      <c r="E6325" s="23" t="s">
        <v>88</v>
      </c>
      <c r="F6325" s="23">
        <v>600040</v>
      </c>
      <c r="G6325" s="23" t="s">
        <v>53</v>
      </c>
      <c r="H6325" s="23" t="s">
        <v>54</v>
      </c>
      <c r="I6325" s="23" t="s">
        <v>55</v>
      </c>
      <c r="J6325" s="23" t="s">
        <v>56</v>
      </c>
      <c r="K6325" s="23" t="s">
        <v>57</v>
      </c>
      <c r="L6325" s="23">
        <v>3</v>
      </c>
      <c r="M6325" s="23">
        <v>60.63</v>
      </c>
      <c r="N6325" s="23">
        <v>5</v>
      </c>
      <c r="O6325" s="23">
        <v>12</v>
      </c>
      <c r="P6325" s="23" t="s">
        <v>33</v>
      </c>
      <c r="Q6325" s="23" t="s">
        <v>26</v>
      </c>
      <c r="R6325" s="23">
        <f t="shared" si="490"/>
        <v>1</v>
      </c>
      <c r="S6325" s="23" t="str">
        <f t="shared" si="491"/>
        <v>ORD106324_20240104_CUST03491_MED020</v>
      </c>
      <c r="T6325" s="23">
        <f t="shared" si="492"/>
        <v>1</v>
      </c>
      <c r="U6325" s="6">
        <f t="shared" si="493"/>
        <v>181.89000000000001</v>
      </c>
      <c r="V6325" s="6">
        <f>tbl_Raw_Data[[#This Row],[Discount_Pct]]*tbl_Raw_Data[[#This Row],[Gross_Amount]]/100</f>
        <v>9.0945</v>
      </c>
      <c r="W6325" s="6">
        <f>tbl_Raw_Data[[#This Row],[Gross_Amount]]-tbl_Raw_Data[[#This Row],[Discount_Amount]]</f>
        <v>172.7955</v>
      </c>
      <c r="X6325" s="6">
        <f>tbl_Raw_Data[[#This Row],[Net_Amount_Before_Tax]]*tbl_Raw_Data[[#This Row],[Tax_Pct]]/100</f>
        <v>20.735460000000003</v>
      </c>
      <c r="Y6325" s="6">
        <f>tbl_Raw_Data[[#This Row],[Net_Amount_Before_Tax]]+tbl_Raw_Data[[#This Row],[Tax_Amount]]</f>
        <v>193.53095999999999</v>
      </c>
      <c r="Z6325" s="6">
        <f t="shared" si="494"/>
        <v>2</v>
      </c>
    </row>
    <row r="6326" spans="1:26" x14ac:dyDescent="0.3">
      <c r="A6326" s="23" t="s">
        <v>8453</v>
      </c>
      <c r="B6326" s="34">
        <v>45360</v>
      </c>
      <c r="C6326" s="23" t="s">
        <v>2443</v>
      </c>
      <c r="D6326" s="23" t="s">
        <v>28</v>
      </c>
      <c r="E6326" s="23" t="s">
        <v>29</v>
      </c>
      <c r="F6326" s="23">
        <v>500001</v>
      </c>
      <c r="G6326" s="23" t="s">
        <v>124</v>
      </c>
      <c r="H6326" s="23" t="s">
        <v>125</v>
      </c>
      <c r="I6326" s="23" t="s">
        <v>104</v>
      </c>
      <c r="J6326" s="23" t="s">
        <v>114</v>
      </c>
      <c r="K6326" s="23" t="s">
        <v>24</v>
      </c>
      <c r="L6326" s="23">
        <v>2</v>
      </c>
      <c r="M6326" s="23">
        <v>106.43</v>
      </c>
      <c r="N6326" s="23">
        <v>10</v>
      </c>
      <c r="O6326" s="23">
        <v>5</v>
      </c>
      <c r="P6326" s="23" t="s">
        <v>58</v>
      </c>
      <c r="Q6326" s="23" t="s">
        <v>44</v>
      </c>
      <c r="R6326" s="23">
        <f t="shared" si="490"/>
        <v>1</v>
      </c>
      <c r="S6326" s="23" t="str">
        <f t="shared" si="491"/>
        <v>ORD106325_20240309_CUST01779_MED018</v>
      </c>
      <c r="T6326" s="23">
        <f t="shared" si="492"/>
        <v>1</v>
      </c>
      <c r="U6326" s="6">
        <f t="shared" si="493"/>
        <v>212.86</v>
      </c>
      <c r="V6326" s="6">
        <f>tbl_Raw_Data[[#This Row],[Discount_Pct]]*tbl_Raw_Data[[#This Row],[Gross_Amount]]/100</f>
        <v>21.286000000000005</v>
      </c>
      <c r="W6326" s="6">
        <f>tbl_Raw_Data[[#This Row],[Gross_Amount]]-tbl_Raw_Data[[#This Row],[Discount_Amount]]</f>
        <v>191.57400000000001</v>
      </c>
      <c r="X6326" s="6">
        <f>tbl_Raw_Data[[#This Row],[Net_Amount_Before_Tax]]*tbl_Raw_Data[[#This Row],[Tax_Pct]]/100</f>
        <v>9.5787000000000013</v>
      </c>
      <c r="Y6326" s="6">
        <f>tbl_Raw_Data[[#This Row],[Net_Amount_Before_Tax]]+tbl_Raw_Data[[#This Row],[Tax_Amount]]</f>
        <v>201.15270000000001</v>
      </c>
      <c r="Z6326" s="6">
        <f t="shared" si="494"/>
        <v>4</v>
      </c>
    </row>
    <row r="6327" spans="1:26" x14ac:dyDescent="0.3">
      <c r="A6327" s="23" t="s">
        <v>8454</v>
      </c>
      <c r="B6327" s="34">
        <v>45869</v>
      </c>
      <c r="C6327" s="23" t="s">
        <v>5054</v>
      </c>
      <c r="D6327" s="23" t="s">
        <v>92</v>
      </c>
      <c r="E6327" s="23" t="s">
        <v>93</v>
      </c>
      <c r="F6327" s="23">
        <v>560100</v>
      </c>
      <c r="G6327" s="23" t="s">
        <v>315</v>
      </c>
      <c r="H6327" s="23" t="s">
        <v>316</v>
      </c>
      <c r="I6327" s="23" t="s">
        <v>50</v>
      </c>
      <c r="J6327" s="23" t="s">
        <v>114</v>
      </c>
      <c r="K6327" s="23" t="s">
        <v>24</v>
      </c>
      <c r="L6327" s="23">
        <v>1</v>
      </c>
      <c r="M6327" s="23">
        <v>108.99</v>
      </c>
      <c r="N6327" s="23">
        <v>15</v>
      </c>
      <c r="O6327" s="23">
        <v>12</v>
      </c>
      <c r="P6327" s="23" t="s">
        <v>58</v>
      </c>
      <c r="Q6327" s="23" t="s">
        <v>34</v>
      </c>
      <c r="R6327" s="23">
        <f t="shared" si="490"/>
        <v>1</v>
      </c>
      <c r="S6327" s="23" t="str">
        <f t="shared" si="491"/>
        <v>ORD106326_20250731_CUST03109_MED012</v>
      </c>
      <c r="T6327" s="23">
        <f t="shared" si="492"/>
        <v>1</v>
      </c>
      <c r="U6327" s="6">
        <f t="shared" si="493"/>
        <v>108.99</v>
      </c>
      <c r="V6327" s="6">
        <f>tbl_Raw_Data[[#This Row],[Discount_Pct]]*tbl_Raw_Data[[#This Row],[Gross_Amount]]/100</f>
        <v>16.348499999999998</v>
      </c>
      <c r="W6327" s="6">
        <f>tbl_Raw_Data[[#This Row],[Gross_Amount]]-tbl_Raw_Data[[#This Row],[Discount_Amount]]</f>
        <v>92.641499999999994</v>
      </c>
      <c r="X6327" s="6">
        <f>tbl_Raw_Data[[#This Row],[Net_Amount_Before_Tax]]*tbl_Raw_Data[[#This Row],[Tax_Pct]]/100</f>
        <v>11.116979999999998</v>
      </c>
      <c r="Y6327" s="6">
        <f>tbl_Raw_Data[[#This Row],[Net_Amount_Before_Tax]]+tbl_Raw_Data[[#This Row],[Tax_Amount]]</f>
        <v>103.75847999999999</v>
      </c>
      <c r="Z6327" s="6">
        <f t="shared" si="494"/>
        <v>1</v>
      </c>
    </row>
    <row r="6328" spans="1:26" x14ac:dyDescent="0.3">
      <c r="A6328" s="23" t="s">
        <v>8455</v>
      </c>
      <c r="B6328" s="34">
        <v>45542</v>
      </c>
      <c r="C6328" s="23" t="s">
        <v>5259</v>
      </c>
      <c r="D6328" s="23" t="s">
        <v>159</v>
      </c>
      <c r="E6328" s="23" t="s">
        <v>47</v>
      </c>
      <c r="F6328" s="23">
        <v>400076</v>
      </c>
      <c r="G6328" s="23" t="s">
        <v>160</v>
      </c>
      <c r="H6328" s="23" t="s">
        <v>161</v>
      </c>
      <c r="I6328" s="23" t="s">
        <v>50</v>
      </c>
      <c r="J6328" s="23" t="s">
        <v>23</v>
      </c>
      <c r="K6328" s="23" t="s">
        <v>24</v>
      </c>
      <c r="L6328" s="23">
        <v>5</v>
      </c>
      <c r="M6328" s="23">
        <v>142.32</v>
      </c>
      <c r="N6328" s="23">
        <v>10</v>
      </c>
      <c r="O6328" s="23">
        <v>5</v>
      </c>
      <c r="P6328" s="23" t="s">
        <v>43</v>
      </c>
      <c r="Q6328" s="23" t="s">
        <v>26</v>
      </c>
      <c r="R6328" s="23">
        <f t="shared" si="490"/>
        <v>1</v>
      </c>
      <c r="S6328" s="23" t="str">
        <f t="shared" si="491"/>
        <v>ORD106327_20240907_CUST00432_MED014</v>
      </c>
      <c r="T6328" s="23">
        <f t="shared" si="492"/>
        <v>1</v>
      </c>
      <c r="U6328" s="6">
        <f t="shared" si="493"/>
        <v>711.59999999999991</v>
      </c>
      <c r="V6328" s="6">
        <f>tbl_Raw_Data[[#This Row],[Discount_Pct]]*tbl_Raw_Data[[#This Row],[Gross_Amount]]/100</f>
        <v>71.16</v>
      </c>
      <c r="W6328" s="6">
        <f>tbl_Raw_Data[[#This Row],[Gross_Amount]]-tbl_Raw_Data[[#This Row],[Discount_Amount]]</f>
        <v>640.43999999999994</v>
      </c>
      <c r="X6328" s="6">
        <f>tbl_Raw_Data[[#This Row],[Net_Amount_Before_Tax]]*tbl_Raw_Data[[#This Row],[Tax_Pct]]/100</f>
        <v>32.021999999999998</v>
      </c>
      <c r="Y6328" s="6">
        <f>tbl_Raw_Data[[#This Row],[Net_Amount_Before_Tax]]+tbl_Raw_Data[[#This Row],[Tax_Amount]]</f>
        <v>672.46199999999999</v>
      </c>
      <c r="Z6328" s="6">
        <f t="shared" si="494"/>
        <v>1</v>
      </c>
    </row>
    <row r="6329" spans="1:26" x14ac:dyDescent="0.3">
      <c r="A6329" s="23" t="s">
        <v>8456</v>
      </c>
      <c r="B6329" s="34">
        <v>45292</v>
      </c>
      <c r="C6329" s="23" t="s">
        <v>8457</v>
      </c>
      <c r="D6329" s="23" t="s">
        <v>80</v>
      </c>
      <c r="E6329" s="23" t="s">
        <v>81</v>
      </c>
      <c r="F6329" s="23">
        <v>395017</v>
      </c>
      <c r="G6329" s="23" t="s">
        <v>229</v>
      </c>
      <c r="H6329" s="23" t="s">
        <v>230</v>
      </c>
      <c r="I6329" s="23" t="s">
        <v>84</v>
      </c>
      <c r="J6329" s="23" t="s">
        <v>140</v>
      </c>
      <c r="K6329" s="23" t="s">
        <v>24</v>
      </c>
      <c r="L6329" s="23">
        <v>1</v>
      </c>
      <c r="M6329" s="23">
        <v>186.09</v>
      </c>
      <c r="N6329" s="23">
        <v>0</v>
      </c>
      <c r="O6329" s="23">
        <v>5</v>
      </c>
      <c r="P6329" s="23" t="s">
        <v>25</v>
      </c>
      <c r="Q6329" s="23" t="s">
        <v>34</v>
      </c>
      <c r="R6329" s="23">
        <f t="shared" si="490"/>
        <v>1</v>
      </c>
      <c r="S6329" s="23" t="str">
        <f t="shared" si="491"/>
        <v>ORD106328_20240101_CUST00199_MED022</v>
      </c>
      <c r="T6329" s="23">
        <f t="shared" si="492"/>
        <v>1</v>
      </c>
      <c r="U6329" s="6">
        <f t="shared" si="493"/>
        <v>186.09</v>
      </c>
      <c r="V6329" s="6">
        <f>tbl_Raw_Data[[#This Row],[Discount_Pct]]*tbl_Raw_Data[[#This Row],[Gross_Amount]]/100</f>
        <v>0</v>
      </c>
      <c r="W6329" s="6">
        <f>tbl_Raw_Data[[#This Row],[Gross_Amount]]-tbl_Raw_Data[[#This Row],[Discount_Amount]]</f>
        <v>186.09</v>
      </c>
      <c r="X6329" s="6">
        <f>tbl_Raw_Data[[#This Row],[Net_Amount_Before_Tax]]*tbl_Raw_Data[[#This Row],[Tax_Pct]]/100</f>
        <v>9.3045000000000009</v>
      </c>
      <c r="Y6329" s="6">
        <f>tbl_Raw_Data[[#This Row],[Net_Amount_Before_Tax]]+tbl_Raw_Data[[#This Row],[Tax_Amount]]</f>
        <v>195.39449999999999</v>
      </c>
      <c r="Z6329" s="6">
        <f t="shared" si="494"/>
        <v>1</v>
      </c>
    </row>
    <row r="6330" spans="1:26" x14ac:dyDescent="0.3">
      <c r="A6330" s="23" t="s">
        <v>8458</v>
      </c>
      <c r="B6330" s="34">
        <v>45594</v>
      </c>
      <c r="C6330" s="23" t="s">
        <v>3576</v>
      </c>
      <c r="D6330" s="23" t="s">
        <v>142</v>
      </c>
      <c r="E6330" s="23" t="s">
        <v>81</v>
      </c>
      <c r="F6330" s="23">
        <v>380058</v>
      </c>
      <c r="G6330" s="23" t="s">
        <v>229</v>
      </c>
      <c r="H6330" s="23" t="s">
        <v>230</v>
      </c>
      <c r="I6330" s="23" t="s">
        <v>84</v>
      </c>
      <c r="J6330" s="23" t="s">
        <v>140</v>
      </c>
      <c r="K6330" s="23" t="s">
        <v>24</v>
      </c>
      <c r="L6330" s="23">
        <v>4</v>
      </c>
      <c r="M6330" s="23">
        <v>171.25</v>
      </c>
      <c r="N6330" s="23">
        <v>20</v>
      </c>
      <c r="O6330" s="23">
        <v>5</v>
      </c>
      <c r="P6330" s="23" t="s">
        <v>89</v>
      </c>
      <c r="Q6330" s="23" t="s">
        <v>34</v>
      </c>
      <c r="R6330" s="23">
        <f t="shared" si="490"/>
        <v>1</v>
      </c>
      <c r="S6330" s="23" t="str">
        <f t="shared" si="491"/>
        <v>ORD106329_20241029_CUST00053_MED022</v>
      </c>
      <c r="T6330" s="23">
        <f t="shared" si="492"/>
        <v>1</v>
      </c>
      <c r="U6330" s="6">
        <f t="shared" si="493"/>
        <v>685</v>
      </c>
      <c r="V6330" s="6">
        <f>tbl_Raw_Data[[#This Row],[Discount_Pct]]*tbl_Raw_Data[[#This Row],[Gross_Amount]]/100</f>
        <v>137</v>
      </c>
      <c r="W6330" s="6">
        <f>tbl_Raw_Data[[#This Row],[Gross_Amount]]-tbl_Raw_Data[[#This Row],[Discount_Amount]]</f>
        <v>548</v>
      </c>
      <c r="X6330" s="6">
        <f>tbl_Raw_Data[[#This Row],[Net_Amount_Before_Tax]]*tbl_Raw_Data[[#This Row],[Tax_Pct]]/100</f>
        <v>27.4</v>
      </c>
      <c r="Y6330" s="6">
        <f>tbl_Raw_Data[[#This Row],[Net_Amount_Before_Tax]]+tbl_Raw_Data[[#This Row],[Tax_Amount]]</f>
        <v>575.4</v>
      </c>
      <c r="Z6330" s="6">
        <f t="shared" si="494"/>
        <v>5</v>
      </c>
    </row>
    <row r="6331" spans="1:26" x14ac:dyDescent="0.3">
      <c r="A6331" s="23" t="s">
        <v>8459</v>
      </c>
      <c r="B6331" s="34">
        <v>45562</v>
      </c>
      <c r="C6331" s="23" t="s">
        <v>7858</v>
      </c>
      <c r="D6331" s="23" t="s">
        <v>100</v>
      </c>
      <c r="E6331" s="23" t="s">
        <v>101</v>
      </c>
      <c r="F6331" s="23">
        <v>201307</v>
      </c>
      <c r="G6331" s="23" t="s">
        <v>283</v>
      </c>
      <c r="H6331" s="23" t="s">
        <v>284</v>
      </c>
      <c r="I6331" s="23" t="s">
        <v>104</v>
      </c>
      <c r="J6331" s="23" t="s">
        <v>42</v>
      </c>
      <c r="K6331" s="23" t="s">
        <v>57</v>
      </c>
      <c r="L6331" s="23">
        <v>2</v>
      </c>
      <c r="M6331" s="23">
        <v>267.01</v>
      </c>
      <c r="N6331" s="23">
        <v>10</v>
      </c>
      <c r="O6331" s="23">
        <v>5</v>
      </c>
      <c r="P6331" s="23" t="s">
        <v>43</v>
      </c>
      <c r="Q6331" s="23" t="s">
        <v>26</v>
      </c>
      <c r="R6331" s="23">
        <f t="shared" si="490"/>
        <v>1</v>
      </c>
      <c r="S6331" s="23" t="str">
        <f t="shared" si="491"/>
        <v>ORD106330_20240927_CUST01598_MED030</v>
      </c>
      <c r="T6331" s="23">
        <f t="shared" si="492"/>
        <v>1</v>
      </c>
      <c r="U6331" s="6">
        <f t="shared" si="493"/>
        <v>534.02</v>
      </c>
      <c r="V6331" s="6">
        <f>tbl_Raw_Data[[#This Row],[Discount_Pct]]*tbl_Raw_Data[[#This Row],[Gross_Amount]]/100</f>
        <v>53.402000000000001</v>
      </c>
      <c r="W6331" s="6">
        <f>tbl_Raw_Data[[#This Row],[Gross_Amount]]-tbl_Raw_Data[[#This Row],[Discount_Amount]]</f>
        <v>480.61799999999999</v>
      </c>
      <c r="X6331" s="6">
        <f>tbl_Raw_Data[[#This Row],[Net_Amount_Before_Tax]]*tbl_Raw_Data[[#This Row],[Tax_Pct]]/100</f>
        <v>24.030900000000003</v>
      </c>
      <c r="Y6331" s="6">
        <f>tbl_Raw_Data[[#This Row],[Net_Amount_Before_Tax]]+tbl_Raw_Data[[#This Row],[Tax_Amount]]</f>
        <v>504.64890000000003</v>
      </c>
      <c r="Z6331" s="6">
        <f t="shared" si="494"/>
        <v>2</v>
      </c>
    </row>
    <row r="6332" spans="1:26" x14ac:dyDescent="0.3">
      <c r="A6332" s="23" t="s">
        <v>8460</v>
      </c>
      <c r="B6332" s="34">
        <v>45669</v>
      </c>
      <c r="C6332" s="23" t="s">
        <v>493</v>
      </c>
      <c r="D6332" s="23" t="s">
        <v>142</v>
      </c>
      <c r="E6332" s="23" t="s">
        <v>81</v>
      </c>
      <c r="F6332" s="23">
        <v>380058</v>
      </c>
      <c r="G6332" s="23" t="s">
        <v>48</v>
      </c>
      <c r="H6332" s="23" t="s">
        <v>49</v>
      </c>
      <c r="I6332" s="23" t="s">
        <v>50</v>
      </c>
      <c r="J6332" s="23" t="s">
        <v>23</v>
      </c>
      <c r="K6332" s="23" t="s">
        <v>24</v>
      </c>
      <c r="L6332" s="23">
        <v>2</v>
      </c>
      <c r="M6332" s="23">
        <v>117.59</v>
      </c>
      <c r="N6332" s="23">
        <v>10</v>
      </c>
      <c r="O6332" s="23">
        <v>5</v>
      </c>
      <c r="P6332" s="23" t="s">
        <v>65</v>
      </c>
      <c r="Q6332" s="23" t="s">
        <v>26</v>
      </c>
      <c r="R6332" s="23">
        <f t="shared" si="490"/>
        <v>1</v>
      </c>
      <c r="S6332" s="23" t="str">
        <f t="shared" si="491"/>
        <v>ORD106331_20250112_CUST03092_MED028</v>
      </c>
      <c r="T6332" s="23">
        <f t="shared" si="492"/>
        <v>1</v>
      </c>
      <c r="U6332" s="6">
        <f t="shared" si="493"/>
        <v>235.18</v>
      </c>
      <c r="V6332" s="6">
        <f>tbl_Raw_Data[[#This Row],[Discount_Pct]]*tbl_Raw_Data[[#This Row],[Gross_Amount]]/100</f>
        <v>23.518000000000001</v>
      </c>
      <c r="W6332" s="6">
        <f>tbl_Raw_Data[[#This Row],[Gross_Amount]]-tbl_Raw_Data[[#This Row],[Discount_Amount]]</f>
        <v>211.66200000000001</v>
      </c>
      <c r="X6332" s="6">
        <f>tbl_Raw_Data[[#This Row],[Net_Amount_Before_Tax]]*tbl_Raw_Data[[#This Row],[Tax_Pct]]/100</f>
        <v>10.5831</v>
      </c>
      <c r="Y6332" s="6">
        <f>tbl_Raw_Data[[#This Row],[Net_Amount_Before_Tax]]+tbl_Raw_Data[[#This Row],[Tax_Amount]]</f>
        <v>222.24510000000001</v>
      </c>
      <c r="Z6332" s="6">
        <f t="shared" si="494"/>
        <v>1</v>
      </c>
    </row>
    <row r="6333" spans="1:26" x14ac:dyDescent="0.3">
      <c r="A6333" s="23" t="s">
        <v>8461</v>
      </c>
      <c r="B6333" s="34">
        <v>45615</v>
      </c>
      <c r="C6333" s="23" t="s">
        <v>1782</v>
      </c>
      <c r="D6333" s="23" t="s">
        <v>130</v>
      </c>
      <c r="E6333" s="23" t="s">
        <v>131</v>
      </c>
      <c r="F6333" s="23">
        <v>700102</v>
      </c>
      <c r="G6333" s="23" t="s">
        <v>119</v>
      </c>
      <c r="H6333" s="23" t="s">
        <v>120</v>
      </c>
      <c r="I6333" s="23" t="s">
        <v>32</v>
      </c>
      <c r="J6333" s="23" t="s">
        <v>64</v>
      </c>
      <c r="K6333" s="23" t="s">
        <v>57</v>
      </c>
      <c r="L6333" s="23">
        <v>1</v>
      </c>
      <c r="M6333" s="23">
        <v>65.62</v>
      </c>
      <c r="N6333" s="23">
        <v>5</v>
      </c>
      <c r="O6333" s="23">
        <v>5</v>
      </c>
      <c r="P6333" s="23" t="s">
        <v>33</v>
      </c>
      <c r="Q6333" s="23" t="s">
        <v>34</v>
      </c>
      <c r="R6333" s="23">
        <f t="shared" si="490"/>
        <v>1</v>
      </c>
      <c r="S6333" s="23" t="str">
        <f t="shared" si="491"/>
        <v>ORD106332_20241119_CUST01897_MED010</v>
      </c>
      <c r="T6333" s="23">
        <f t="shared" si="492"/>
        <v>1</v>
      </c>
      <c r="U6333" s="6">
        <f t="shared" si="493"/>
        <v>65.62</v>
      </c>
      <c r="V6333" s="6">
        <f>tbl_Raw_Data[[#This Row],[Discount_Pct]]*tbl_Raw_Data[[#This Row],[Gross_Amount]]/100</f>
        <v>3.2810000000000001</v>
      </c>
      <c r="W6333" s="6">
        <f>tbl_Raw_Data[[#This Row],[Gross_Amount]]-tbl_Raw_Data[[#This Row],[Discount_Amount]]</f>
        <v>62.339000000000006</v>
      </c>
      <c r="X6333" s="6">
        <f>tbl_Raw_Data[[#This Row],[Net_Amount_Before_Tax]]*tbl_Raw_Data[[#This Row],[Tax_Pct]]/100</f>
        <v>3.1169500000000006</v>
      </c>
      <c r="Y6333" s="6">
        <f>tbl_Raw_Data[[#This Row],[Net_Amount_Before_Tax]]+tbl_Raw_Data[[#This Row],[Tax_Amount]]</f>
        <v>65.455950000000001</v>
      </c>
      <c r="Z6333" s="6">
        <f t="shared" si="494"/>
        <v>3</v>
      </c>
    </row>
    <row r="6334" spans="1:26" x14ac:dyDescent="0.3">
      <c r="A6334" s="23" t="s">
        <v>8462</v>
      </c>
      <c r="B6334" s="34">
        <v>45378</v>
      </c>
      <c r="C6334" s="23" t="s">
        <v>6530</v>
      </c>
      <c r="D6334" s="23" t="s">
        <v>130</v>
      </c>
      <c r="E6334" s="23" t="s">
        <v>131</v>
      </c>
      <c r="F6334" s="23">
        <v>700102</v>
      </c>
      <c r="G6334" s="23" t="s">
        <v>233</v>
      </c>
      <c r="H6334" s="23" t="s">
        <v>234</v>
      </c>
      <c r="I6334" s="23" t="s">
        <v>104</v>
      </c>
      <c r="J6334" s="23" t="s">
        <v>42</v>
      </c>
      <c r="K6334" s="23" t="s">
        <v>24</v>
      </c>
      <c r="L6334" s="23">
        <v>3</v>
      </c>
      <c r="M6334" s="23">
        <v>150.61000000000001</v>
      </c>
      <c r="N6334" s="23">
        <v>5</v>
      </c>
      <c r="O6334" s="23">
        <v>5</v>
      </c>
      <c r="P6334" s="23" t="s">
        <v>43</v>
      </c>
      <c r="Q6334" s="23" t="s">
        <v>34</v>
      </c>
      <c r="R6334" s="23">
        <f t="shared" si="490"/>
        <v>1</v>
      </c>
      <c r="S6334" s="23" t="str">
        <f t="shared" si="491"/>
        <v>ORD106333_20240327_CUST00229_MED019</v>
      </c>
      <c r="T6334" s="23">
        <f t="shared" si="492"/>
        <v>1</v>
      </c>
      <c r="U6334" s="6">
        <f t="shared" si="493"/>
        <v>451.83000000000004</v>
      </c>
      <c r="V6334" s="6">
        <f>tbl_Raw_Data[[#This Row],[Discount_Pct]]*tbl_Raw_Data[[#This Row],[Gross_Amount]]/100</f>
        <v>22.5915</v>
      </c>
      <c r="W6334" s="6">
        <f>tbl_Raw_Data[[#This Row],[Gross_Amount]]-tbl_Raw_Data[[#This Row],[Discount_Amount]]</f>
        <v>429.23850000000004</v>
      </c>
      <c r="X6334" s="6">
        <f>tbl_Raw_Data[[#This Row],[Net_Amount_Before_Tax]]*tbl_Raw_Data[[#This Row],[Tax_Pct]]/100</f>
        <v>21.461925000000001</v>
      </c>
      <c r="Y6334" s="6">
        <f>tbl_Raw_Data[[#This Row],[Net_Amount_Before_Tax]]+tbl_Raw_Data[[#This Row],[Tax_Amount]]</f>
        <v>450.70042500000005</v>
      </c>
      <c r="Z6334" s="6">
        <f t="shared" si="494"/>
        <v>2</v>
      </c>
    </row>
    <row r="6335" spans="1:26" x14ac:dyDescent="0.3">
      <c r="A6335" s="23" t="s">
        <v>8463</v>
      </c>
      <c r="B6335" s="34">
        <v>45950</v>
      </c>
      <c r="C6335" s="23" t="s">
        <v>2061</v>
      </c>
      <c r="D6335" s="23" t="s">
        <v>80</v>
      </c>
      <c r="E6335" s="23" t="s">
        <v>81</v>
      </c>
      <c r="F6335" s="23">
        <v>395017</v>
      </c>
      <c r="G6335" s="23" t="s">
        <v>107</v>
      </c>
      <c r="H6335" s="23" t="s">
        <v>108</v>
      </c>
      <c r="I6335" s="23" t="s">
        <v>63</v>
      </c>
      <c r="J6335" s="23" t="s">
        <v>42</v>
      </c>
      <c r="K6335" s="23" t="s">
        <v>57</v>
      </c>
      <c r="L6335" s="23">
        <v>1</v>
      </c>
      <c r="M6335" s="23">
        <v>90.87</v>
      </c>
      <c r="N6335" s="23">
        <v>5</v>
      </c>
      <c r="O6335" s="23">
        <v>5</v>
      </c>
      <c r="P6335" s="23" t="s">
        <v>65</v>
      </c>
      <c r="Q6335" s="23" t="s">
        <v>34</v>
      </c>
      <c r="R6335" s="23">
        <f t="shared" si="490"/>
        <v>1</v>
      </c>
      <c r="S6335" s="23" t="str">
        <f t="shared" si="491"/>
        <v>ORD106334_20251020_CUST01666_MED005</v>
      </c>
      <c r="T6335" s="23">
        <f t="shared" si="492"/>
        <v>1</v>
      </c>
      <c r="U6335" s="6">
        <f t="shared" si="493"/>
        <v>90.87</v>
      </c>
      <c r="V6335" s="6">
        <f>tbl_Raw_Data[[#This Row],[Discount_Pct]]*tbl_Raw_Data[[#This Row],[Gross_Amount]]/100</f>
        <v>4.5434999999999999</v>
      </c>
      <c r="W6335" s="6">
        <f>tbl_Raw_Data[[#This Row],[Gross_Amount]]-tbl_Raw_Data[[#This Row],[Discount_Amount]]</f>
        <v>86.32650000000001</v>
      </c>
      <c r="X6335" s="6">
        <f>tbl_Raw_Data[[#This Row],[Net_Amount_Before_Tax]]*tbl_Raw_Data[[#This Row],[Tax_Pct]]/100</f>
        <v>4.3163250000000009</v>
      </c>
      <c r="Y6335" s="6">
        <f>tbl_Raw_Data[[#This Row],[Net_Amount_Before_Tax]]+tbl_Raw_Data[[#This Row],[Tax_Amount]]</f>
        <v>90.642825000000016</v>
      </c>
      <c r="Z6335" s="6">
        <f t="shared" si="494"/>
        <v>1</v>
      </c>
    </row>
    <row r="6336" spans="1:26" x14ac:dyDescent="0.3">
      <c r="A6336" s="23" t="s">
        <v>8464</v>
      </c>
      <c r="B6336" s="34">
        <v>45482</v>
      </c>
      <c r="C6336" s="23" t="s">
        <v>1503</v>
      </c>
      <c r="D6336" s="23" t="s">
        <v>72</v>
      </c>
      <c r="E6336" s="23" t="s">
        <v>73</v>
      </c>
      <c r="F6336" s="23">
        <v>302019</v>
      </c>
      <c r="G6336" s="23" t="s">
        <v>132</v>
      </c>
      <c r="H6336" s="23" t="s">
        <v>133</v>
      </c>
      <c r="I6336" s="23" t="s">
        <v>134</v>
      </c>
      <c r="J6336" s="23" t="s">
        <v>135</v>
      </c>
      <c r="K6336" s="23" t="s">
        <v>57</v>
      </c>
      <c r="L6336" s="23">
        <v>6</v>
      </c>
      <c r="M6336" s="23">
        <v>78.12</v>
      </c>
      <c r="N6336" s="23">
        <v>5</v>
      </c>
      <c r="O6336" s="23">
        <v>12</v>
      </c>
      <c r="P6336" s="23" t="s">
        <v>25</v>
      </c>
      <c r="Q6336" s="23" t="s">
        <v>90</v>
      </c>
      <c r="R6336" s="23">
        <f t="shared" si="490"/>
        <v>1</v>
      </c>
      <c r="S6336" s="23" t="str">
        <f t="shared" si="491"/>
        <v>ORD106335_20240709_CUST02922_MED007</v>
      </c>
      <c r="T6336" s="23">
        <f t="shared" si="492"/>
        <v>1</v>
      </c>
      <c r="U6336" s="6">
        <f t="shared" si="493"/>
        <v>468.72</v>
      </c>
      <c r="V6336" s="6">
        <f>tbl_Raw_Data[[#This Row],[Discount_Pct]]*tbl_Raw_Data[[#This Row],[Gross_Amount]]/100</f>
        <v>23.436000000000003</v>
      </c>
      <c r="W6336" s="6">
        <f>tbl_Raw_Data[[#This Row],[Gross_Amount]]-tbl_Raw_Data[[#This Row],[Discount_Amount]]</f>
        <v>445.28400000000005</v>
      </c>
      <c r="X6336" s="6">
        <f>tbl_Raw_Data[[#This Row],[Net_Amount_Before_Tax]]*tbl_Raw_Data[[#This Row],[Tax_Pct]]/100</f>
        <v>53.434080000000002</v>
      </c>
      <c r="Y6336" s="6">
        <f>tbl_Raw_Data[[#This Row],[Net_Amount_Before_Tax]]+tbl_Raw_Data[[#This Row],[Tax_Amount]]</f>
        <v>498.71808000000004</v>
      </c>
      <c r="Z6336" s="6">
        <f t="shared" si="494"/>
        <v>1</v>
      </c>
    </row>
    <row r="6337" spans="1:26" x14ac:dyDescent="0.3">
      <c r="A6337" s="23" t="s">
        <v>8465</v>
      </c>
      <c r="B6337" s="34">
        <v>45520</v>
      </c>
      <c r="C6337" s="23" t="s">
        <v>1884</v>
      </c>
      <c r="D6337" s="23" t="s">
        <v>28</v>
      </c>
      <c r="E6337" s="23" t="s">
        <v>29</v>
      </c>
      <c r="F6337" s="23">
        <v>500090</v>
      </c>
      <c r="G6337" s="23" t="s">
        <v>160</v>
      </c>
      <c r="H6337" s="23" t="s">
        <v>161</v>
      </c>
      <c r="I6337" s="23" t="s">
        <v>50</v>
      </c>
      <c r="J6337" s="23" t="s">
        <v>23</v>
      </c>
      <c r="K6337" s="23" t="s">
        <v>24</v>
      </c>
      <c r="L6337" s="23">
        <v>3</v>
      </c>
      <c r="M6337" s="23">
        <v>129.78</v>
      </c>
      <c r="N6337" s="23">
        <v>0</v>
      </c>
      <c r="O6337" s="23">
        <v>12</v>
      </c>
      <c r="P6337" s="23" t="s">
        <v>33</v>
      </c>
      <c r="Q6337" s="23" t="s">
        <v>90</v>
      </c>
      <c r="R6337" s="23">
        <f t="shared" si="490"/>
        <v>1</v>
      </c>
      <c r="S6337" s="23" t="str">
        <f t="shared" si="491"/>
        <v>ORD106336_20240816_CUST02866_MED014</v>
      </c>
      <c r="T6337" s="23">
        <f t="shared" si="492"/>
        <v>1</v>
      </c>
      <c r="U6337" s="6">
        <f t="shared" si="493"/>
        <v>389.34000000000003</v>
      </c>
      <c r="V6337" s="6">
        <f>tbl_Raw_Data[[#This Row],[Discount_Pct]]*tbl_Raw_Data[[#This Row],[Gross_Amount]]/100</f>
        <v>0</v>
      </c>
      <c r="W6337" s="6">
        <f>tbl_Raw_Data[[#This Row],[Gross_Amount]]-tbl_Raw_Data[[#This Row],[Discount_Amount]]</f>
        <v>389.34000000000003</v>
      </c>
      <c r="X6337" s="6">
        <f>tbl_Raw_Data[[#This Row],[Net_Amount_Before_Tax]]*tbl_Raw_Data[[#This Row],[Tax_Pct]]/100</f>
        <v>46.720799999999997</v>
      </c>
      <c r="Y6337" s="6">
        <f>tbl_Raw_Data[[#This Row],[Net_Amount_Before_Tax]]+tbl_Raw_Data[[#This Row],[Tax_Amount]]</f>
        <v>436.06080000000003</v>
      </c>
      <c r="Z6337" s="6">
        <f t="shared" si="494"/>
        <v>4</v>
      </c>
    </row>
    <row r="6338" spans="1:26" x14ac:dyDescent="0.3">
      <c r="A6338" s="23" t="s">
        <v>8466</v>
      </c>
      <c r="B6338" s="34">
        <v>45991</v>
      </c>
      <c r="C6338" s="23" t="s">
        <v>1291</v>
      </c>
      <c r="D6338" s="23" t="s">
        <v>46</v>
      </c>
      <c r="E6338" s="23" t="s">
        <v>47</v>
      </c>
      <c r="F6338" s="23">
        <v>411057</v>
      </c>
      <c r="G6338" s="23" t="s">
        <v>132</v>
      </c>
      <c r="H6338" s="23" t="s">
        <v>133</v>
      </c>
      <c r="I6338" s="23" t="s">
        <v>134</v>
      </c>
      <c r="J6338" s="23" t="s">
        <v>135</v>
      </c>
      <c r="K6338" s="23" t="s">
        <v>57</v>
      </c>
      <c r="L6338" s="23">
        <v>1</v>
      </c>
      <c r="M6338" s="23">
        <v>86.21</v>
      </c>
      <c r="N6338" s="23">
        <v>0</v>
      </c>
      <c r="O6338" s="23">
        <v>5</v>
      </c>
      <c r="P6338" s="23" t="s">
        <v>58</v>
      </c>
      <c r="Q6338" s="23" t="s">
        <v>34</v>
      </c>
      <c r="R6338" s="23">
        <f t="shared" ref="R6338:R6401" si="495">COUNTIFS($A$2:$A$8001,A6338,$B$2:$B$8001,B6338,$C$2:$C$8001,C6338,$G$2:$G$8001,G6338)</f>
        <v>1</v>
      </c>
      <c r="S6338" s="23" t="str">
        <f t="shared" ref="S6338:S6401" si="496">A6338&amp;"_"&amp;TEXT(B6338,"yyyymmdd")&amp;"_"&amp;C6338&amp;"_"&amp;G6338</f>
        <v>ORD106337_20251130_CUST00185_MED007</v>
      </c>
      <c r="T6338" s="23">
        <f t="shared" ref="T6338:T6401" si="497">COUNTIF($S$2:$S$8001,S6338)</f>
        <v>1</v>
      </c>
      <c r="U6338" s="6">
        <f t="shared" ref="U6338:U6401" si="498">L6338*M6338</f>
        <v>86.21</v>
      </c>
      <c r="V6338" s="6">
        <f>tbl_Raw_Data[[#This Row],[Discount_Pct]]*tbl_Raw_Data[[#This Row],[Gross_Amount]]/100</f>
        <v>0</v>
      </c>
      <c r="W6338" s="6">
        <f>tbl_Raw_Data[[#This Row],[Gross_Amount]]-tbl_Raw_Data[[#This Row],[Discount_Amount]]</f>
        <v>86.21</v>
      </c>
      <c r="X6338" s="6">
        <f>tbl_Raw_Data[[#This Row],[Net_Amount_Before_Tax]]*tbl_Raw_Data[[#This Row],[Tax_Pct]]/100</f>
        <v>4.3104999999999993</v>
      </c>
      <c r="Y6338" s="6">
        <f>tbl_Raw_Data[[#This Row],[Net_Amount_Before_Tax]]+tbl_Raw_Data[[#This Row],[Tax_Amount]]</f>
        <v>90.520499999999998</v>
      </c>
      <c r="Z6338" s="6">
        <f t="shared" ref="Z6338:Z6401" si="499">COUNTIFS($C$2:$C$8001,C6338,$Q$2:$Q$8001,"Delivered")</f>
        <v>3</v>
      </c>
    </row>
    <row r="6339" spans="1:26" x14ac:dyDescent="0.3">
      <c r="A6339" s="23" t="s">
        <v>8467</v>
      </c>
      <c r="B6339" s="34">
        <v>45971</v>
      </c>
      <c r="C6339" s="23" t="s">
        <v>2329</v>
      </c>
      <c r="D6339" s="23" t="s">
        <v>46</v>
      </c>
      <c r="E6339" s="23" t="s">
        <v>47</v>
      </c>
      <c r="F6339" s="23">
        <v>411001</v>
      </c>
      <c r="G6339" s="23" t="s">
        <v>283</v>
      </c>
      <c r="H6339" s="23" t="s">
        <v>284</v>
      </c>
      <c r="I6339" s="23" t="s">
        <v>104</v>
      </c>
      <c r="J6339" s="23" t="s">
        <v>42</v>
      </c>
      <c r="K6339" s="23" t="s">
        <v>57</v>
      </c>
      <c r="L6339" s="23">
        <v>1</v>
      </c>
      <c r="M6339" s="23">
        <v>306.27999999999997</v>
      </c>
      <c r="N6339" s="23">
        <v>5</v>
      </c>
      <c r="O6339" s="23">
        <v>18</v>
      </c>
      <c r="P6339" s="23" t="s">
        <v>58</v>
      </c>
      <c r="Q6339" s="23" t="s">
        <v>26</v>
      </c>
      <c r="R6339" s="23">
        <f t="shared" si="495"/>
        <v>1</v>
      </c>
      <c r="S6339" s="23" t="str">
        <f t="shared" si="496"/>
        <v>ORD106338_20251110_CUST02718_MED030</v>
      </c>
      <c r="T6339" s="23">
        <f t="shared" si="497"/>
        <v>1</v>
      </c>
      <c r="U6339" s="6">
        <f t="shared" si="498"/>
        <v>306.27999999999997</v>
      </c>
      <c r="V6339" s="6">
        <f>tbl_Raw_Data[[#This Row],[Discount_Pct]]*tbl_Raw_Data[[#This Row],[Gross_Amount]]/100</f>
        <v>15.313999999999998</v>
      </c>
      <c r="W6339" s="6">
        <f>tbl_Raw_Data[[#This Row],[Gross_Amount]]-tbl_Raw_Data[[#This Row],[Discount_Amount]]</f>
        <v>290.96599999999995</v>
      </c>
      <c r="X6339" s="6">
        <f>tbl_Raw_Data[[#This Row],[Net_Amount_Before_Tax]]*tbl_Raw_Data[[#This Row],[Tax_Pct]]/100</f>
        <v>52.373879999999993</v>
      </c>
      <c r="Y6339" s="6">
        <f>tbl_Raw_Data[[#This Row],[Net_Amount_Before_Tax]]+tbl_Raw_Data[[#This Row],[Tax_Amount]]</f>
        <v>343.33987999999994</v>
      </c>
      <c r="Z6339" s="6">
        <f t="shared" si="499"/>
        <v>2</v>
      </c>
    </row>
    <row r="6340" spans="1:26" x14ac:dyDescent="0.3">
      <c r="A6340" s="23" t="s">
        <v>8467</v>
      </c>
      <c r="B6340" s="34">
        <v>45611</v>
      </c>
      <c r="C6340" s="23" t="s">
        <v>7812</v>
      </c>
      <c r="D6340" s="23" t="s">
        <v>87</v>
      </c>
      <c r="E6340" s="23" t="s">
        <v>88</v>
      </c>
      <c r="F6340" s="23">
        <v>600040</v>
      </c>
      <c r="G6340" s="23" t="s">
        <v>124</v>
      </c>
      <c r="H6340" s="23" t="s">
        <v>125</v>
      </c>
      <c r="I6340" s="23" t="s">
        <v>104</v>
      </c>
      <c r="J6340" s="23" t="s">
        <v>114</v>
      </c>
      <c r="K6340" s="23" t="s">
        <v>24</v>
      </c>
      <c r="L6340" s="23">
        <v>3</v>
      </c>
      <c r="M6340" s="23">
        <v>116.54</v>
      </c>
      <c r="N6340" s="23">
        <v>0</v>
      </c>
      <c r="O6340" s="23">
        <v>12</v>
      </c>
      <c r="P6340" s="23" t="s">
        <v>33</v>
      </c>
      <c r="Q6340" s="23" t="s">
        <v>26</v>
      </c>
      <c r="R6340" s="23">
        <f t="shared" si="495"/>
        <v>1</v>
      </c>
      <c r="S6340" s="23" t="str">
        <f t="shared" si="496"/>
        <v>ORD106338_20241115_CUST01565_MED018</v>
      </c>
      <c r="T6340" s="23">
        <f t="shared" si="497"/>
        <v>1</v>
      </c>
      <c r="U6340" s="6">
        <f t="shared" si="498"/>
        <v>349.62</v>
      </c>
      <c r="V6340" s="6">
        <f>tbl_Raw_Data[[#This Row],[Discount_Pct]]*tbl_Raw_Data[[#This Row],[Gross_Amount]]/100</f>
        <v>0</v>
      </c>
      <c r="W6340" s="6">
        <f>tbl_Raw_Data[[#This Row],[Gross_Amount]]-tbl_Raw_Data[[#This Row],[Discount_Amount]]</f>
        <v>349.62</v>
      </c>
      <c r="X6340" s="6">
        <f>tbl_Raw_Data[[#This Row],[Net_Amount_Before_Tax]]*tbl_Raw_Data[[#This Row],[Tax_Pct]]/100</f>
        <v>41.954400000000007</v>
      </c>
      <c r="Y6340" s="6">
        <f>tbl_Raw_Data[[#This Row],[Net_Amount_Before_Tax]]+tbl_Raw_Data[[#This Row],[Tax_Amount]]</f>
        <v>391.57440000000003</v>
      </c>
      <c r="Z6340" s="6">
        <f t="shared" si="499"/>
        <v>1</v>
      </c>
    </row>
    <row r="6341" spans="1:26" x14ac:dyDescent="0.3">
      <c r="A6341" s="23" t="s">
        <v>8468</v>
      </c>
      <c r="B6341" s="34">
        <v>45318</v>
      </c>
      <c r="C6341" s="23" t="s">
        <v>7259</v>
      </c>
      <c r="D6341" s="23" t="s">
        <v>37</v>
      </c>
      <c r="E6341" s="23" t="s">
        <v>38</v>
      </c>
      <c r="F6341" s="23">
        <v>452010</v>
      </c>
      <c r="G6341" s="23" t="s">
        <v>138</v>
      </c>
      <c r="H6341" s="23" t="s">
        <v>139</v>
      </c>
      <c r="I6341" s="23" t="s">
        <v>50</v>
      </c>
      <c r="J6341" s="23" t="s">
        <v>140</v>
      </c>
      <c r="K6341" s="23" t="s">
        <v>24</v>
      </c>
      <c r="L6341" s="23">
        <v>4</v>
      </c>
      <c r="M6341" s="23">
        <v>149.56</v>
      </c>
      <c r="N6341" s="23">
        <v>0</v>
      </c>
      <c r="O6341" s="23">
        <v>5</v>
      </c>
      <c r="P6341" s="23" t="s">
        <v>89</v>
      </c>
      <c r="Q6341" s="23" t="s">
        <v>26</v>
      </c>
      <c r="R6341" s="23">
        <f t="shared" si="495"/>
        <v>1</v>
      </c>
      <c r="S6341" s="23" t="str">
        <f t="shared" si="496"/>
        <v>ORD106340_20240127_CUST00835_MED013</v>
      </c>
      <c r="T6341" s="23">
        <f t="shared" si="497"/>
        <v>1</v>
      </c>
      <c r="U6341" s="6">
        <f t="shared" si="498"/>
        <v>598.24</v>
      </c>
      <c r="V6341" s="6">
        <f>tbl_Raw_Data[[#This Row],[Discount_Pct]]*tbl_Raw_Data[[#This Row],[Gross_Amount]]/100</f>
        <v>0</v>
      </c>
      <c r="W6341" s="6">
        <f>tbl_Raw_Data[[#This Row],[Gross_Amount]]-tbl_Raw_Data[[#This Row],[Discount_Amount]]</f>
        <v>598.24</v>
      </c>
      <c r="X6341" s="6">
        <f>tbl_Raw_Data[[#This Row],[Net_Amount_Before_Tax]]*tbl_Raw_Data[[#This Row],[Tax_Pct]]/100</f>
        <v>29.911999999999999</v>
      </c>
      <c r="Y6341" s="6">
        <f>tbl_Raw_Data[[#This Row],[Net_Amount_Before_Tax]]+tbl_Raw_Data[[#This Row],[Tax_Amount]]</f>
        <v>628.15200000000004</v>
      </c>
      <c r="Z6341" s="6">
        <f t="shared" si="499"/>
        <v>0</v>
      </c>
    </row>
    <row r="6342" spans="1:26" x14ac:dyDescent="0.3">
      <c r="A6342" s="23" t="s">
        <v>8469</v>
      </c>
      <c r="B6342" s="34">
        <v>45439</v>
      </c>
      <c r="C6342" s="23" t="s">
        <v>4961</v>
      </c>
      <c r="D6342" s="23" t="s">
        <v>159</v>
      </c>
      <c r="E6342" s="23" t="s">
        <v>47</v>
      </c>
      <c r="F6342" s="23">
        <v>400076</v>
      </c>
      <c r="G6342" s="23" t="s">
        <v>283</v>
      </c>
      <c r="H6342" s="23" t="s">
        <v>284</v>
      </c>
      <c r="I6342" s="23" t="s">
        <v>104</v>
      </c>
      <c r="J6342" s="23" t="s">
        <v>42</v>
      </c>
      <c r="K6342" s="23" t="s">
        <v>57</v>
      </c>
      <c r="L6342" s="23">
        <v>2</v>
      </c>
      <c r="M6342" s="23">
        <v>299.08</v>
      </c>
      <c r="N6342" s="23">
        <v>0</v>
      </c>
      <c r="O6342" s="23">
        <v>5</v>
      </c>
      <c r="P6342" s="23" t="s">
        <v>33</v>
      </c>
      <c r="Q6342" s="23" t="s">
        <v>44</v>
      </c>
      <c r="R6342" s="23">
        <f t="shared" si="495"/>
        <v>1</v>
      </c>
      <c r="S6342" s="23" t="str">
        <f t="shared" si="496"/>
        <v>ORD106341_20240527_CUST02046_MED030</v>
      </c>
      <c r="T6342" s="23">
        <f t="shared" si="497"/>
        <v>1</v>
      </c>
      <c r="U6342" s="6">
        <f t="shared" si="498"/>
        <v>598.16</v>
      </c>
      <c r="V6342" s="6">
        <f>tbl_Raw_Data[[#This Row],[Discount_Pct]]*tbl_Raw_Data[[#This Row],[Gross_Amount]]/100</f>
        <v>0</v>
      </c>
      <c r="W6342" s="6">
        <f>tbl_Raw_Data[[#This Row],[Gross_Amount]]-tbl_Raw_Data[[#This Row],[Discount_Amount]]</f>
        <v>598.16</v>
      </c>
      <c r="X6342" s="6">
        <f>tbl_Raw_Data[[#This Row],[Net_Amount_Before_Tax]]*tbl_Raw_Data[[#This Row],[Tax_Pct]]/100</f>
        <v>29.907999999999998</v>
      </c>
      <c r="Y6342" s="6">
        <f>tbl_Raw_Data[[#This Row],[Net_Amount_Before_Tax]]+tbl_Raw_Data[[#This Row],[Tax_Amount]]</f>
        <v>628.06799999999998</v>
      </c>
      <c r="Z6342" s="6">
        <f t="shared" si="499"/>
        <v>0</v>
      </c>
    </row>
    <row r="6343" spans="1:26" x14ac:dyDescent="0.3">
      <c r="A6343" s="23" t="s">
        <v>8470</v>
      </c>
      <c r="B6343" s="34">
        <v>45720</v>
      </c>
      <c r="C6343" s="23" t="s">
        <v>401</v>
      </c>
      <c r="D6343" s="23" t="s">
        <v>28</v>
      </c>
      <c r="E6343" s="23" t="s">
        <v>29</v>
      </c>
      <c r="F6343" s="23">
        <v>500084</v>
      </c>
      <c r="G6343" s="23" t="s">
        <v>53</v>
      </c>
      <c r="H6343" s="23" t="s">
        <v>54</v>
      </c>
      <c r="I6343" s="23" t="s">
        <v>55</v>
      </c>
      <c r="J6343" s="23" t="s">
        <v>56</v>
      </c>
      <c r="K6343" s="23" t="s">
        <v>57</v>
      </c>
      <c r="L6343" s="23">
        <v>1</v>
      </c>
      <c r="M6343" s="23">
        <v>61.96</v>
      </c>
      <c r="N6343" s="23">
        <v>10</v>
      </c>
      <c r="O6343" s="23">
        <v>5</v>
      </c>
      <c r="P6343" s="23" t="s">
        <v>43</v>
      </c>
      <c r="Q6343" s="23" t="s">
        <v>90</v>
      </c>
      <c r="R6343" s="23">
        <f t="shared" si="495"/>
        <v>1</v>
      </c>
      <c r="S6343" s="23" t="str">
        <f t="shared" si="496"/>
        <v>ORD106342_20250304_CUST01873_MED020</v>
      </c>
      <c r="T6343" s="23">
        <f t="shared" si="497"/>
        <v>1</v>
      </c>
      <c r="U6343" s="6">
        <f t="shared" si="498"/>
        <v>61.96</v>
      </c>
      <c r="V6343" s="6">
        <f>tbl_Raw_Data[[#This Row],[Discount_Pct]]*tbl_Raw_Data[[#This Row],[Gross_Amount]]/100</f>
        <v>6.1960000000000006</v>
      </c>
      <c r="W6343" s="6">
        <f>tbl_Raw_Data[[#This Row],[Gross_Amount]]-tbl_Raw_Data[[#This Row],[Discount_Amount]]</f>
        <v>55.764000000000003</v>
      </c>
      <c r="X6343" s="6">
        <f>tbl_Raw_Data[[#This Row],[Net_Amount_Before_Tax]]*tbl_Raw_Data[[#This Row],[Tax_Pct]]/100</f>
        <v>2.7881999999999998</v>
      </c>
      <c r="Y6343" s="6">
        <f>tbl_Raw_Data[[#This Row],[Net_Amount_Before_Tax]]+tbl_Raw_Data[[#This Row],[Tax_Amount]]</f>
        <v>58.552199999999999</v>
      </c>
      <c r="Z6343" s="6">
        <f t="shared" si="499"/>
        <v>2</v>
      </c>
    </row>
    <row r="6344" spans="1:26" x14ac:dyDescent="0.3">
      <c r="A6344" s="23" t="s">
        <v>8471</v>
      </c>
      <c r="B6344" s="34">
        <v>45459</v>
      </c>
      <c r="C6344" s="23" t="s">
        <v>2859</v>
      </c>
      <c r="D6344" s="23" t="s">
        <v>52</v>
      </c>
      <c r="E6344" s="23" t="s">
        <v>52</v>
      </c>
      <c r="F6344" s="23">
        <v>160022</v>
      </c>
      <c r="G6344" s="23" t="s">
        <v>132</v>
      </c>
      <c r="H6344" s="23" t="s">
        <v>133</v>
      </c>
      <c r="I6344" s="23" t="s">
        <v>134</v>
      </c>
      <c r="J6344" s="23" t="s">
        <v>135</v>
      </c>
      <c r="K6344" s="23" t="s">
        <v>57</v>
      </c>
      <c r="L6344" s="23">
        <v>1</v>
      </c>
      <c r="M6344" s="23">
        <v>80.430000000000007</v>
      </c>
      <c r="N6344" s="23">
        <v>5</v>
      </c>
      <c r="O6344" s="23">
        <v>5</v>
      </c>
      <c r="P6344" s="23" t="s">
        <v>58</v>
      </c>
      <c r="Q6344" s="23" t="s">
        <v>26</v>
      </c>
      <c r="R6344" s="23">
        <f t="shared" si="495"/>
        <v>1</v>
      </c>
      <c r="S6344" s="23" t="str">
        <f t="shared" si="496"/>
        <v>ORD106343_20240616_CUST03227_MED007</v>
      </c>
      <c r="T6344" s="23">
        <f t="shared" si="497"/>
        <v>1</v>
      </c>
      <c r="U6344" s="6">
        <f t="shared" si="498"/>
        <v>80.430000000000007</v>
      </c>
      <c r="V6344" s="6">
        <f>tbl_Raw_Data[[#This Row],[Discount_Pct]]*tbl_Raw_Data[[#This Row],[Gross_Amount]]/100</f>
        <v>4.0215000000000005</v>
      </c>
      <c r="W6344" s="6">
        <f>tbl_Raw_Data[[#This Row],[Gross_Amount]]-tbl_Raw_Data[[#This Row],[Discount_Amount]]</f>
        <v>76.408500000000004</v>
      </c>
      <c r="X6344" s="6">
        <f>tbl_Raw_Data[[#This Row],[Net_Amount_Before_Tax]]*tbl_Raw_Data[[#This Row],[Tax_Pct]]/100</f>
        <v>3.8204250000000002</v>
      </c>
      <c r="Y6344" s="6">
        <f>tbl_Raw_Data[[#This Row],[Net_Amount_Before_Tax]]+tbl_Raw_Data[[#This Row],[Tax_Amount]]</f>
        <v>80.228925000000004</v>
      </c>
      <c r="Z6344" s="6">
        <f t="shared" si="499"/>
        <v>3</v>
      </c>
    </row>
    <row r="6345" spans="1:26" x14ac:dyDescent="0.3">
      <c r="A6345" s="23" t="s">
        <v>8472</v>
      </c>
      <c r="B6345" s="34">
        <v>46001</v>
      </c>
      <c r="C6345" s="23" t="s">
        <v>6979</v>
      </c>
      <c r="D6345" s="23" t="s">
        <v>100</v>
      </c>
      <c r="E6345" s="23" t="s">
        <v>101</v>
      </c>
      <c r="F6345" s="23">
        <v>201303</v>
      </c>
      <c r="G6345" s="23" t="s">
        <v>145</v>
      </c>
      <c r="H6345" s="23" t="s">
        <v>146</v>
      </c>
      <c r="I6345" s="23" t="s">
        <v>147</v>
      </c>
      <c r="J6345" s="23" t="s">
        <v>148</v>
      </c>
      <c r="K6345" s="23" t="s">
        <v>24</v>
      </c>
      <c r="L6345" s="23">
        <v>2</v>
      </c>
      <c r="M6345" s="23">
        <v>104.21</v>
      </c>
      <c r="N6345" s="23">
        <v>0</v>
      </c>
      <c r="O6345" s="23">
        <v>5</v>
      </c>
      <c r="P6345" s="23" t="s">
        <v>33</v>
      </c>
      <c r="Q6345" s="23" t="s">
        <v>34</v>
      </c>
      <c r="R6345" s="23">
        <f t="shared" si="495"/>
        <v>1</v>
      </c>
      <c r="S6345" s="23" t="str">
        <f t="shared" si="496"/>
        <v>ORD106344_20251210_CUST03284_MED016</v>
      </c>
      <c r="T6345" s="23">
        <f t="shared" si="497"/>
        <v>1</v>
      </c>
      <c r="U6345" s="6">
        <f t="shared" si="498"/>
        <v>208.42</v>
      </c>
      <c r="V6345" s="6">
        <f>tbl_Raw_Data[[#This Row],[Discount_Pct]]*tbl_Raw_Data[[#This Row],[Gross_Amount]]/100</f>
        <v>0</v>
      </c>
      <c r="W6345" s="6">
        <f>tbl_Raw_Data[[#This Row],[Gross_Amount]]-tbl_Raw_Data[[#This Row],[Discount_Amount]]</f>
        <v>208.42</v>
      </c>
      <c r="X6345" s="6">
        <f>tbl_Raw_Data[[#This Row],[Net_Amount_Before_Tax]]*tbl_Raw_Data[[#This Row],[Tax_Pct]]/100</f>
        <v>10.420999999999999</v>
      </c>
      <c r="Y6345" s="6">
        <f>tbl_Raw_Data[[#This Row],[Net_Amount_Before_Tax]]+tbl_Raw_Data[[#This Row],[Tax_Amount]]</f>
        <v>218.84099999999998</v>
      </c>
      <c r="Z6345" s="6">
        <f t="shared" si="499"/>
        <v>3</v>
      </c>
    </row>
    <row r="6346" spans="1:26" x14ac:dyDescent="0.3">
      <c r="A6346" s="23" t="s">
        <v>8473</v>
      </c>
      <c r="B6346" s="34">
        <v>45967</v>
      </c>
      <c r="C6346" s="23" t="s">
        <v>3658</v>
      </c>
      <c r="D6346" s="23" t="s">
        <v>92</v>
      </c>
      <c r="E6346" s="23" t="s">
        <v>93</v>
      </c>
      <c r="F6346" s="23">
        <v>560038</v>
      </c>
      <c r="G6346" s="23" t="s">
        <v>111</v>
      </c>
      <c r="H6346" s="23" t="s">
        <v>112</v>
      </c>
      <c r="I6346" s="23" t="s">
        <v>113</v>
      </c>
      <c r="J6346" s="23" t="s">
        <v>114</v>
      </c>
      <c r="K6346" s="23" t="s">
        <v>24</v>
      </c>
      <c r="L6346" s="23">
        <v>1</v>
      </c>
      <c r="M6346" s="23">
        <v>105.69</v>
      </c>
      <c r="N6346" s="23">
        <v>5</v>
      </c>
      <c r="O6346" s="23">
        <v>5</v>
      </c>
      <c r="P6346" s="23" t="s">
        <v>58</v>
      </c>
      <c r="Q6346" s="23" t="s">
        <v>90</v>
      </c>
      <c r="R6346" s="23">
        <f t="shared" si="495"/>
        <v>1</v>
      </c>
      <c r="S6346" s="23" t="str">
        <f t="shared" si="496"/>
        <v>ORD106345_20251106_CUST03036_MED027</v>
      </c>
      <c r="T6346" s="23">
        <f t="shared" si="497"/>
        <v>1</v>
      </c>
      <c r="U6346" s="6">
        <f t="shared" si="498"/>
        <v>105.69</v>
      </c>
      <c r="V6346" s="6">
        <f>tbl_Raw_Data[[#This Row],[Discount_Pct]]*tbl_Raw_Data[[#This Row],[Gross_Amount]]/100</f>
        <v>5.2845000000000004</v>
      </c>
      <c r="W6346" s="6">
        <f>tbl_Raw_Data[[#This Row],[Gross_Amount]]-tbl_Raw_Data[[#This Row],[Discount_Amount]]</f>
        <v>100.4055</v>
      </c>
      <c r="X6346" s="6">
        <f>tbl_Raw_Data[[#This Row],[Net_Amount_Before_Tax]]*tbl_Raw_Data[[#This Row],[Tax_Pct]]/100</f>
        <v>5.0202750000000007</v>
      </c>
      <c r="Y6346" s="6">
        <f>tbl_Raw_Data[[#This Row],[Net_Amount_Before_Tax]]+tbl_Raw_Data[[#This Row],[Tax_Amount]]</f>
        <v>105.425775</v>
      </c>
      <c r="Z6346" s="6">
        <f t="shared" si="499"/>
        <v>1</v>
      </c>
    </row>
    <row r="6347" spans="1:26" x14ac:dyDescent="0.3">
      <c r="A6347" s="23" t="s">
        <v>8474</v>
      </c>
      <c r="B6347" s="34">
        <v>45997</v>
      </c>
      <c r="C6347" s="23" t="s">
        <v>1246</v>
      </c>
      <c r="D6347" s="23" t="s">
        <v>123</v>
      </c>
      <c r="E6347" s="23" t="s">
        <v>101</v>
      </c>
      <c r="F6347" s="23">
        <v>226021</v>
      </c>
      <c r="G6347" s="23" t="s">
        <v>68</v>
      </c>
      <c r="H6347" s="23" t="s">
        <v>69</v>
      </c>
      <c r="I6347" s="23" t="s">
        <v>55</v>
      </c>
      <c r="J6347" s="23" t="s">
        <v>56</v>
      </c>
      <c r="K6347" s="23" t="s">
        <v>24</v>
      </c>
      <c r="L6347" s="23">
        <v>2</v>
      </c>
      <c r="M6347" s="23">
        <v>26.69</v>
      </c>
      <c r="N6347" s="23">
        <v>10</v>
      </c>
      <c r="O6347" s="23">
        <v>5</v>
      </c>
      <c r="P6347" s="23" t="s">
        <v>25</v>
      </c>
      <c r="Q6347" s="23" t="s">
        <v>34</v>
      </c>
      <c r="R6347" s="23">
        <f t="shared" si="495"/>
        <v>1</v>
      </c>
      <c r="S6347" s="23" t="str">
        <f t="shared" si="496"/>
        <v>ORD106346_20251206_CUST01076_MED003</v>
      </c>
      <c r="T6347" s="23">
        <f t="shared" si="497"/>
        <v>1</v>
      </c>
      <c r="U6347" s="6">
        <f t="shared" si="498"/>
        <v>53.38</v>
      </c>
      <c r="V6347" s="6">
        <f>tbl_Raw_Data[[#This Row],[Discount_Pct]]*tbl_Raw_Data[[#This Row],[Gross_Amount]]/100</f>
        <v>5.338000000000001</v>
      </c>
      <c r="W6347" s="6">
        <f>tbl_Raw_Data[[#This Row],[Gross_Amount]]-tbl_Raw_Data[[#This Row],[Discount_Amount]]</f>
        <v>48.042000000000002</v>
      </c>
      <c r="X6347" s="6">
        <f>tbl_Raw_Data[[#This Row],[Net_Amount_Before_Tax]]*tbl_Raw_Data[[#This Row],[Tax_Pct]]/100</f>
        <v>2.4020999999999999</v>
      </c>
      <c r="Y6347" s="6">
        <f>tbl_Raw_Data[[#This Row],[Net_Amount_Before_Tax]]+tbl_Raw_Data[[#This Row],[Tax_Amount]]</f>
        <v>50.444099999999999</v>
      </c>
      <c r="Z6347" s="6">
        <f t="shared" si="499"/>
        <v>1</v>
      </c>
    </row>
    <row r="6348" spans="1:26" x14ac:dyDescent="0.3">
      <c r="A6348" s="23" t="s">
        <v>8475</v>
      </c>
      <c r="B6348" s="34">
        <v>45943</v>
      </c>
      <c r="C6348" s="23" t="s">
        <v>8476</v>
      </c>
      <c r="D6348" s="23" t="s">
        <v>19</v>
      </c>
      <c r="E6348" s="23" t="s">
        <v>19</v>
      </c>
      <c r="F6348" s="23">
        <v>110085</v>
      </c>
      <c r="G6348" s="23" t="s">
        <v>233</v>
      </c>
      <c r="H6348" s="23" t="s">
        <v>234</v>
      </c>
      <c r="I6348" s="23" t="s">
        <v>104</v>
      </c>
      <c r="J6348" s="23" t="s">
        <v>42</v>
      </c>
      <c r="K6348" s="23" t="s">
        <v>24</v>
      </c>
      <c r="L6348" s="23">
        <v>2</v>
      </c>
      <c r="M6348" s="23">
        <v>169.27</v>
      </c>
      <c r="N6348" s="23">
        <v>15</v>
      </c>
      <c r="O6348" s="23">
        <v>12</v>
      </c>
      <c r="P6348" s="23" t="s">
        <v>25</v>
      </c>
      <c r="Q6348" s="23" t="s">
        <v>34</v>
      </c>
      <c r="R6348" s="23">
        <f t="shared" si="495"/>
        <v>1</v>
      </c>
      <c r="S6348" s="23" t="str">
        <f t="shared" si="496"/>
        <v>ORD106347_20251013_CUST00300_MED019</v>
      </c>
      <c r="T6348" s="23">
        <f t="shared" si="497"/>
        <v>1</v>
      </c>
      <c r="U6348" s="6">
        <f t="shared" si="498"/>
        <v>338.54</v>
      </c>
      <c r="V6348" s="6">
        <f>tbl_Raw_Data[[#This Row],[Discount_Pct]]*tbl_Raw_Data[[#This Row],[Gross_Amount]]/100</f>
        <v>50.781000000000006</v>
      </c>
      <c r="W6348" s="6">
        <f>tbl_Raw_Data[[#This Row],[Gross_Amount]]-tbl_Raw_Data[[#This Row],[Discount_Amount]]</f>
        <v>287.75900000000001</v>
      </c>
      <c r="X6348" s="6">
        <f>tbl_Raw_Data[[#This Row],[Net_Amount_Before_Tax]]*tbl_Raw_Data[[#This Row],[Tax_Pct]]/100</f>
        <v>34.531080000000003</v>
      </c>
      <c r="Y6348" s="6">
        <f>tbl_Raw_Data[[#This Row],[Net_Amount_Before_Tax]]+tbl_Raw_Data[[#This Row],[Tax_Amount]]</f>
        <v>322.29007999999999</v>
      </c>
      <c r="Z6348" s="6">
        <f t="shared" si="499"/>
        <v>1</v>
      </c>
    </row>
    <row r="6349" spans="1:26" x14ac:dyDescent="0.3">
      <c r="A6349" s="23" t="s">
        <v>8477</v>
      </c>
      <c r="B6349" s="34">
        <v>45945</v>
      </c>
      <c r="C6349" s="23" t="s">
        <v>3050</v>
      </c>
      <c r="D6349" s="23" t="s">
        <v>19</v>
      </c>
      <c r="E6349" s="23" t="s">
        <v>19</v>
      </c>
      <c r="F6349" s="23">
        <v>110029</v>
      </c>
      <c r="G6349" s="23" t="s">
        <v>145</v>
      </c>
      <c r="H6349" s="23" t="s">
        <v>146</v>
      </c>
      <c r="I6349" s="23" t="s">
        <v>147</v>
      </c>
      <c r="J6349" s="23" t="s">
        <v>148</v>
      </c>
      <c r="K6349" s="23" t="s">
        <v>24</v>
      </c>
      <c r="L6349" s="23">
        <v>6</v>
      </c>
      <c r="M6349" s="23">
        <v>98.67</v>
      </c>
      <c r="N6349" s="23">
        <v>0</v>
      </c>
      <c r="O6349" s="23">
        <v>5</v>
      </c>
      <c r="P6349" s="23" t="s">
        <v>33</v>
      </c>
      <c r="Q6349" s="23" t="s">
        <v>26</v>
      </c>
      <c r="R6349" s="23">
        <f t="shared" si="495"/>
        <v>1</v>
      </c>
      <c r="S6349" s="23" t="str">
        <f t="shared" si="496"/>
        <v>ORD106348_20251015_CUST03118_MED016</v>
      </c>
      <c r="T6349" s="23">
        <f t="shared" si="497"/>
        <v>1</v>
      </c>
      <c r="U6349" s="6">
        <f t="shared" si="498"/>
        <v>592.02</v>
      </c>
      <c r="V6349" s="6">
        <f>tbl_Raw_Data[[#This Row],[Discount_Pct]]*tbl_Raw_Data[[#This Row],[Gross_Amount]]/100</f>
        <v>0</v>
      </c>
      <c r="W6349" s="6">
        <f>tbl_Raw_Data[[#This Row],[Gross_Amount]]-tbl_Raw_Data[[#This Row],[Discount_Amount]]</f>
        <v>592.02</v>
      </c>
      <c r="X6349" s="6">
        <f>tbl_Raw_Data[[#This Row],[Net_Amount_Before_Tax]]*tbl_Raw_Data[[#This Row],[Tax_Pct]]/100</f>
        <v>29.600999999999999</v>
      </c>
      <c r="Y6349" s="6">
        <f>tbl_Raw_Data[[#This Row],[Net_Amount_Before_Tax]]+tbl_Raw_Data[[#This Row],[Tax_Amount]]</f>
        <v>621.62099999999998</v>
      </c>
      <c r="Z6349" s="6">
        <f t="shared" si="499"/>
        <v>0</v>
      </c>
    </row>
    <row r="6350" spans="1:26" x14ac:dyDescent="0.3">
      <c r="A6350" s="23" t="s">
        <v>8478</v>
      </c>
      <c r="B6350" s="34">
        <v>45301</v>
      </c>
      <c r="C6350" s="23" t="s">
        <v>6553</v>
      </c>
      <c r="D6350" s="23" t="s">
        <v>28</v>
      </c>
      <c r="E6350" s="23" t="s">
        <v>29</v>
      </c>
      <c r="F6350" s="23">
        <v>500081</v>
      </c>
      <c r="G6350" s="23" t="s">
        <v>111</v>
      </c>
      <c r="H6350" s="23" t="s">
        <v>112</v>
      </c>
      <c r="I6350" s="23" t="s">
        <v>113</v>
      </c>
      <c r="J6350" s="23" t="s">
        <v>114</v>
      </c>
      <c r="K6350" s="23" t="s">
        <v>24</v>
      </c>
      <c r="L6350" s="23">
        <v>1</v>
      </c>
      <c r="M6350" s="23">
        <v>108.78</v>
      </c>
      <c r="N6350" s="23">
        <v>10</v>
      </c>
      <c r="O6350" s="23">
        <v>12</v>
      </c>
      <c r="P6350" s="23" t="s">
        <v>25</v>
      </c>
      <c r="Q6350" s="23" t="s">
        <v>34</v>
      </c>
      <c r="R6350" s="23">
        <f t="shared" si="495"/>
        <v>1</v>
      </c>
      <c r="S6350" s="23" t="str">
        <f t="shared" si="496"/>
        <v>ORD106349_20240110_CUST01394_MED027</v>
      </c>
      <c r="T6350" s="23">
        <f t="shared" si="497"/>
        <v>1</v>
      </c>
      <c r="U6350" s="6">
        <f t="shared" si="498"/>
        <v>108.78</v>
      </c>
      <c r="V6350" s="6">
        <f>tbl_Raw_Data[[#This Row],[Discount_Pct]]*tbl_Raw_Data[[#This Row],[Gross_Amount]]/100</f>
        <v>10.878</v>
      </c>
      <c r="W6350" s="6">
        <f>tbl_Raw_Data[[#This Row],[Gross_Amount]]-tbl_Raw_Data[[#This Row],[Discount_Amount]]</f>
        <v>97.902000000000001</v>
      </c>
      <c r="X6350" s="6">
        <f>tbl_Raw_Data[[#This Row],[Net_Amount_Before_Tax]]*tbl_Raw_Data[[#This Row],[Tax_Pct]]/100</f>
        <v>11.748240000000001</v>
      </c>
      <c r="Y6350" s="6">
        <f>tbl_Raw_Data[[#This Row],[Net_Amount_Before_Tax]]+tbl_Raw_Data[[#This Row],[Tax_Amount]]</f>
        <v>109.65024</v>
      </c>
      <c r="Z6350" s="6">
        <f t="shared" si="499"/>
        <v>2</v>
      </c>
    </row>
    <row r="6351" spans="1:26" x14ac:dyDescent="0.3">
      <c r="A6351" s="23" t="s">
        <v>8479</v>
      </c>
      <c r="B6351" s="34">
        <v>45686</v>
      </c>
      <c r="C6351" s="23" t="s">
        <v>909</v>
      </c>
      <c r="D6351" s="23" t="s">
        <v>130</v>
      </c>
      <c r="E6351" s="23" t="s">
        <v>131</v>
      </c>
      <c r="F6351" s="23">
        <v>700102</v>
      </c>
      <c r="G6351" s="23" t="s">
        <v>233</v>
      </c>
      <c r="H6351" s="23" t="s">
        <v>234</v>
      </c>
      <c r="I6351" s="23" t="s">
        <v>104</v>
      </c>
      <c r="J6351" s="23" t="s">
        <v>42</v>
      </c>
      <c r="K6351" s="23" t="s">
        <v>24</v>
      </c>
      <c r="L6351" s="23">
        <v>1</v>
      </c>
      <c r="M6351" s="23">
        <v>139.4</v>
      </c>
      <c r="N6351" s="23">
        <v>20</v>
      </c>
      <c r="O6351" s="23">
        <v>12</v>
      </c>
      <c r="P6351" s="23" t="s">
        <v>65</v>
      </c>
      <c r="Q6351" s="23" t="s">
        <v>26</v>
      </c>
      <c r="R6351" s="23">
        <f t="shared" si="495"/>
        <v>1</v>
      </c>
      <c r="S6351" s="23" t="str">
        <f t="shared" si="496"/>
        <v>ORD106350_20250129_CUST00236_MED019</v>
      </c>
      <c r="T6351" s="23">
        <f t="shared" si="497"/>
        <v>1</v>
      </c>
      <c r="U6351" s="6">
        <f t="shared" si="498"/>
        <v>139.4</v>
      </c>
      <c r="V6351" s="6">
        <f>tbl_Raw_Data[[#This Row],[Discount_Pct]]*tbl_Raw_Data[[#This Row],[Gross_Amount]]/100</f>
        <v>27.88</v>
      </c>
      <c r="W6351" s="6">
        <f>tbl_Raw_Data[[#This Row],[Gross_Amount]]-tbl_Raw_Data[[#This Row],[Discount_Amount]]</f>
        <v>111.52000000000001</v>
      </c>
      <c r="X6351" s="6">
        <f>tbl_Raw_Data[[#This Row],[Net_Amount_Before_Tax]]*tbl_Raw_Data[[#This Row],[Tax_Pct]]/100</f>
        <v>13.382400000000002</v>
      </c>
      <c r="Y6351" s="6">
        <f>tbl_Raw_Data[[#This Row],[Net_Amount_Before_Tax]]+tbl_Raw_Data[[#This Row],[Tax_Amount]]</f>
        <v>124.90240000000001</v>
      </c>
      <c r="Z6351" s="6">
        <f t="shared" si="499"/>
        <v>3</v>
      </c>
    </row>
    <row r="6352" spans="1:26" x14ac:dyDescent="0.3">
      <c r="A6352" s="23" t="s">
        <v>8480</v>
      </c>
      <c r="B6352" s="34">
        <v>45380</v>
      </c>
      <c r="C6352" s="23" t="s">
        <v>8481</v>
      </c>
      <c r="D6352" s="23" t="s">
        <v>19</v>
      </c>
      <c r="E6352" s="23" t="s">
        <v>19</v>
      </c>
      <c r="F6352" s="23">
        <v>110044</v>
      </c>
      <c r="G6352" s="23" t="s">
        <v>111</v>
      </c>
      <c r="H6352" s="23" t="s">
        <v>112</v>
      </c>
      <c r="I6352" s="23" t="s">
        <v>113</v>
      </c>
      <c r="J6352" s="23" t="s">
        <v>114</v>
      </c>
      <c r="K6352" s="23" t="s">
        <v>24</v>
      </c>
      <c r="L6352" s="23">
        <v>1</v>
      </c>
      <c r="M6352" s="23">
        <v>107.81</v>
      </c>
      <c r="N6352" s="23">
        <v>10</v>
      </c>
      <c r="O6352" s="23">
        <v>12</v>
      </c>
      <c r="P6352" s="23" t="s">
        <v>65</v>
      </c>
      <c r="Q6352" s="23" t="s">
        <v>26</v>
      </c>
      <c r="R6352" s="23">
        <f t="shared" si="495"/>
        <v>1</v>
      </c>
      <c r="S6352" s="23" t="str">
        <f t="shared" si="496"/>
        <v>ORD106351_20240329_CUST00261_MED027</v>
      </c>
      <c r="T6352" s="23">
        <f t="shared" si="497"/>
        <v>1</v>
      </c>
      <c r="U6352" s="6">
        <f t="shared" si="498"/>
        <v>107.81</v>
      </c>
      <c r="V6352" s="6">
        <f>tbl_Raw_Data[[#This Row],[Discount_Pct]]*tbl_Raw_Data[[#This Row],[Gross_Amount]]/100</f>
        <v>10.780999999999999</v>
      </c>
      <c r="W6352" s="6">
        <f>tbl_Raw_Data[[#This Row],[Gross_Amount]]-tbl_Raw_Data[[#This Row],[Discount_Amount]]</f>
        <v>97.028999999999996</v>
      </c>
      <c r="X6352" s="6">
        <f>tbl_Raw_Data[[#This Row],[Net_Amount_Before_Tax]]*tbl_Raw_Data[[#This Row],[Tax_Pct]]/100</f>
        <v>11.64348</v>
      </c>
      <c r="Y6352" s="6">
        <f>tbl_Raw_Data[[#This Row],[Net_Amount_Before_Tax]]+tbl_Raw_Data[[#This Row],[Tax_Amount]]</f>
        <v>108.67247999999999</v>
      </c>
      <c r="Z6352" s="6">
        <f t="shared" si="499"/>
        <v>0</v>
      </c>
    </row>
    <row r="6353" spans="1:26" x14ac:dyDescent="0.3">
      <c r="A6353" s="23" t="s">
        <v>8482</v>
      </c>
      <c r="B6353" s="34">
        <v>46001</v>
      </c>
      <c r="C6353" s="23" t="s">
        <v>612</v>
      </c>
      <c r="D6353" s="23" t="s">
        <v>183</v>
      </c>
      <c r="E6353" s="23" t="s">
        <v>184</v>
      </c>
      <c r="F6353" s="23">
        <v>122001</v>
      </c>
      <c r="G6353" s="23" t="s">
        <v>39</v>
      </c>
      <c r="H6353" s="23" t="s">
        <v>40</v>
      </c>
      <c r="I6353" s="23" t="s">
        <v>41</v>
      </c>
      <c r="J6353" s="23" t="s">
        <v>42</v>
      </c>
      <c r="K6353" s="23" t="s">
        <v>24</v>
      </c>
      <c r="L6353" s="23">
        <v>4</v>
      </c>
      <c r="M6353" s="23">
        <v>26.85</v>
      </c>
      <c r="N6353" s="23">
        <v>5</v>
      </c>
      <c r="O6353" s="23">
        <v>5</v>
      </c>
      <c r="P6353" s="23" t="s">
        <v>33</v>
      </c>
      <c r="Q6353" s="23" t="s">
        <v>34</v>
      </c>
      <c r="R6353" s="23">
        <f t="shared" si="495"/>
        <v>1</v>
      </c>
      <c r="S6353" s="23" t="str">
        <f t="shared" si="496"/>
        <v>ORD106352_20251210_CUST02687_MED001</v>
      </c>
      <c r="T6353" s="23">
        <f t="shared" si="497"/>
        <v>1</v>
      </c>
      <c r="U6353" s="6">
        <f t="shared" si="498"/>
        <v>107.4</v>
      </c>
      <c r="V6353" s="6">
        <f>tbl_Raw_Data[[#This Row],[Discount_Pct]]*tbl_Raw_Data[[#This Row],[Gross_Amount]]/100</f>
        <v>5.37</v>
      </c>
      <c r="W6353" s="6">
        <f>tbl_Raw_Data[[#This Row],[Gross_Amount]]-tbl_Raw_Data[[#This Row],[Discount_Amount]]</f>
        <v>102.03</v>
      </c>
      <c r="X6353" s="6">
        <f>tbl_Raw_Data[[#This Row],[Net_Amount_Before_Tax]]*tbl_Raw_Data[[#This Row],[Tax_Pct]]/100</f>
        <v>5.1014999999999997</v>
      </c>
      <c r="Y6353" s="6">
        <f>tbl_Raw_Data[[#This Row],[Net_Amount_Before_Tax]]+tbl_Raw_Data[[#This Row],[Tax_Amount]]</f>
        <v>107.1315</v>
      </c>
      <c r="Z6353" s="6">
        <f t="shared" si="499"/>
        <v>3</v>
      </c>
    </row>
    <row r="6354" spans="1:26" x14ac:dyDescent="0.3">
      <c r="A6354" s="23" t="s">
        <v>8483</v>
      </c>
      <c r="B6354" s="34">
        <v>45943</v>
      </c>
      <c r="C6354" s="23" t="s">
        <v>2960</v>
      </c>
      <c r="D6354" s="23" t="s">
        <v>52</v>
      </c>
      <c r="E6354" s="23" t="s">
        <v>52</v>
      </c>
      <c r="F6354" s="23">
        <v>160036</v>
      </c>
      <c r="G6354" s="23" t="s">
        <v>61</v>
      </c>
      <c r="H6354" s="23" t="s">
        <v>62</v>
      </c>
      <c r="I6354" s="23" t="s">
        <v>63</v>
      </c>
      <c r="J6354" s="23" t="s">
        <v>64</v>
      </c>
      <c r="K6354" s="23" t="s">
        <v>57</v>
      </c>
      <c r="L6354" s="23">
        <v>1</v>
      </c>
      <c r="M6354" s="23">
        <v>96.91</v>
      </c>
      <c r="N6354" s="23">
        <v>0</v>
      </c>
      <c r="O6354" s="23">
        <v>5</v>
      </c>
      <c r="P6354" s="23" t="s">
        <v>65</v>
      </c>
      <c r="Q6354" s="23" t="s">
        <v>34</v>
      </c>
      <c r="R6354" s="23">
        <f t="shared" si="495"/>
        <v>1</v>
      </c>
      <c r="S6354" s="23" t="str">
        <f t="shared" si="496"/>
        <v>ORD106353_20251013_CUST02631_MED004</v>
      </c>
      <c r="T6354" s="23">
        <f t="shared" si="497"/>
        <v>1</v>
      </c>
      <c r="U6354" s="6">
        <f t="shared" si="498"/>
        <v>96.91</v>
      </c>
      <c r="V6354" s="6">
        <f>tbl_Raw_Data[[#This Row],[Discount_Pct]]*tbl_Raw_Data[[#This Row],[Gross_Amount]]/100</f>
        <v>0</v>
      </c>
      <c r="W6354" s="6">
        <f>tbl_Raw_Data[[#This Row],[Gross_Amount]]-tbl_Raw_Data[[#This Row],[Discount_Amount]]</f>
        <v>96.91</v>
      </c>
      <c r="X6354" s="6">
        <f>tbl_Raw_Data[[#This Row],[Net_Amount_Before_Tax]]*tbl_Raw_Data[[#This Row],[Tax_Pct]]/100</f>
        <v>4.8454999999999995</v>
      </c>
      <c r="Y6354" s="6">
        <f>tbl_Raw_Data[[#This Row],[Net_Amount_Before_Tax]]+tbl_Raw_Data[[#This Row],[Tax_Amount]]</f>
        <v>101.7555</v>
      </c>
      <c r="Z6354" s="6">
        <f t="shared" si="499"/>
        <v>2</v>
      </c>
    </row>
    <row r="6355" spans="1:26" x14ac:dyDescent="0.3">
      <c r="A6355" s="23" t="s">
        <v>8484</v>
      </c>
      <c r="B6355" s="34">
        <v>45721</v>
      </c>
      <c r="C6355" s="23" t="s">
        <v>8260</v>
      </c>
      <c r="D6355" s="23" t="s">
        <v>52</v>
      </c>
      <c r="E6355" s="23" t="s">
        <v>52</v>
      </c>
      <c r="F6355" s="23">
        <v>160001</v>
      </c>
      <c r="G6355" s="23" t="s">
        <v>167</v>
      </c>
      <c r="H6355" s="23" t="s">
        <v>168</v>
      </c>
      <c r="I6355" s="23" t="s">
        <v>113</v>
      </c>
      <c r="J6355" s="23" t="s">
        <v>42</v>
      </c>
      <c r="K6355" s="23" t="s">
        <v>24</v>
      </c>
      <c r="L6355" s="23">
        <v>3</v>
      </c>
      <c r="M6355" s="23">
        <v>210.44</v>
      </c>
      <c r="N6355" s="23">
        <v>0</v>
      </c>
      <c r="O6355" s="23">
        <v>12</v>
      </c>
      <c r="P6355" s="23" t="s">
        <v>89</v>
      </c>
      <c r="Q6355" s="23" t="s">
        <v>34</v>
      </c>
      <c r="R6355" s="23">
        <f t="shared" si="495"/>
        <v>1</v>
      </c>
      <c r="S6355" s="23" t="str">
        <f t="shared" si="496"/>
        <v>ORD106354_20250305_CUST00362_MED026</v>
      </c>
      <c r="T6355" s="23">
        <f t="shared" si="497"/>
        <v>1</v>
      </c>
      <c r="U6355" s="6">
        <f t="shared" si="498"/>
        <v>631.31999999999994</v>
      </c>
      <c r="V6355" s="6">
        <f>tbl_Raw_Data[[#This Row],[Discount_Pct]]*tbl_Raw_Data[[#This Row],[Gross_Amount]]/100</f>
        <v>0</v>
      </c>
      <c r="W6355" s="6">
        <f>tbl_Raw_Data[[#This Row],[Gross_Amount]]-tbl_Raw_Data[[#This Row],[Discount_Amount]]</f>
        <v>631.31999999999994</v>
      </c>
      <c r="X6355" s="6">
        <f>tbl_Raw_Data[[#This Row],[Net_Amount_Before_Tax]]*tbl_Raw_Data[[#This Row],[Tax_Pct]]/100</f>
        <v>75.758399999999995</v>
      </c>
      <c r="Y6355" s="6">
        <f>tbl_Raw_Data[[#This Row],[Net_Amount_Before_Tax]]+tbl_Raw_Data[[#This Row],[Tax_Amount]]</f>
        <v>707.07839999999987</v>
      </c>
      <c r="Z6355" s="6">
        <f t="shared" si="499"/>
        <v>1</v>
      </c>
    </row>
    <row r="6356" spans="1:26" x14ac:dyDescent="0.3">
      <c r="A6356" s="23" t="s">
        <v>8485</v>
      </c>
      <c r="B6356" s="34">
        <v>45960</v>
      </c>
      <c r="C6356" s="23" t="s">
        <v>465</v>
      </c>
      <c r="D6356" s="23" t="s">
        <v>80</v>
      </c>
      <c r="E6356" s="23" t="s">
        <v>81</v>
      </c>
      <c r="F6356" s="23">
        <v>395010</v>
      </c>
      <c r="G6356" s="23" t="s">
        <v>185</v>
      </c>
      <c r="H6356" s="23" t="s">
        <v>186</v>
      </c>
      <c r="I6356" s="23" t="s">
        <v>76</v>
      </c>
      <c r="J6356" s="23" t="s">
        <v>187</v>
      </c>
      <c r="K6356" s="23" t="s">
        <v>57</v>
      </c>
      <c r="L6356" s="23">
        <v>6</v>
      </c>
      <c r="M6356" s="23">
        <v>93.6</v>
      </c>
      <c r="N6356" s="23">
        <v>5</v>
      </c>
      <c r="O6356" s="23">
        <v>18</v>
      </c>
      <c r="P6356" s="23" t="s">
        <v>65</v>
      </c>
      <c r="Q6356" s="23" t="s">
        <v>34</v>
      </c>
      <c r="R6356" s="23">
        <f t="shared" si="495"/>
        <v>1</v>
      </c>
      <c r="S6356" s="23" t="str">
        <f t="shared" si="496"/>
        <v>ORD106355_20251030_CUST01960_MED009</v>
      </c>
      <c r="T6356" s="23">
        <f t="shared" si="497"/>
        <v>1</v>
      </c>
      <c r="U6356" s="6">
        <f t="shared" si="498"/>
        <v>561.59999999999991</v>
      </c>
      <c r="V6356" s="6">
        <f>tbl_Raw_Data[[#This Row],[Discount_Pct]]*tbl_Raw_Data[[#This Row],[Gross_Amount]]/100</f>
        <v>28.079999999999995</v>
      </c>
      <c r="W6356" s="6">
        <f>tbl_Raw_Data[[#This Row],[Gross_Amount]]-tbl_Raw_Data[[#This Row],[Discount_Amount]]</f>
        <v>533.51999999999987</v>
      </c>
      <c r="X6356" s="6">
        <f>tbl_Raw_Data[[#This Row],[Net_Amount_Before_Tax]]*tbl_Raw_Data[[#This Row],[Tax_Pct]]/100</f>
        <v>96.033599999999964</v>
      </c>
      <c r="Y6356" s="6">
        <f>tbl_Raw_Data[[#This Row],[Net_Amount_Before_Tax]]+tbl_Raw_Data[[#This Row],[Tax_Amount]]</f>
        <v>629.55359999999985</v>
      </c>
      <c r="Z6356" s="6">
        <f t="shared" si="499"/>
        <v>4</v>
      </c>
    </row>
    <row r="6357" spans="1:26" x14ac:dyDescent="0.3">
      <c r="A6357" s="23" t="s">
        <v>8486</v>
      </c>
      <c r="B6357" s="34">
        <v>45346</v>
      </c>
      <c r="C6357" s="23" t="s">
        <v>6362</v>
      </c>
      <c r="D6357" s="23" t="s">
        <v>87</v>
      </c>
      <c r="E6357" s="23" t="s">
        <v>88</v>
      </c>
      <c r="F6357" s="23">
        <v>600100</v>
      </c>
      <c r="G6357" s="23" t="s">
        <v>256</v>
      </c>
      <c r="H6357" s="23" t="s">
        <v>257</v>
      </c>
      <c r="I6357" s="23" t="s">
        <v>22</v>
      </c>
      <c r="J6357" s="23" t="s">
        <v>258</v>
      </c>
      <c r="K6357" s="23" t="s">
        <v>57</v>
      </c>
      <c r="L6357" s="23">
        <v>2</v>
      </c>
      <c r="M6357" s="23">
        <v>66</v>
      </c>
      <c r="N6357" s="23">
        <v>0</v>
      </c>
      <c r="O6357" s="23">
        <v>5</v>
      </c>
      <c r="P6357" s="23" t="s">
        <v>89</v>
      </c>
      <c r="Q6357" s="23" t="s">
        <v>34</v>
      </c>
      <c r="R6357" s="23">
        <f t="shared" si="495"/>
        <v>1</v>
      </c>
      <c r="S6357" s="23" t="str">
        <f t="shared" si="496"/>
        <v>ORD106356_20240224_CUST00694_MED025</v>
      </c>
      <c r="T6357" s="23">
        <f t="shared" si="497"/>
        <v>1</v>
      </c>
      <c r="U6357" s="6">
        <f t="shared" si="498"/>
        <v>132</v>
      </c>
      <c r="V6357" s="6">
        <f>tbl_Raw_Data[[#This Row],[Discount_Pct]]*tbl_Raw_Data[[#This Row],[Gross_Amount]]/100</f>
        <v>0</v>
      </c>
      <c r="W6357" s="6">
        <f>tbl_Raw_Data[[#This Row],[Gross_Amount]]-tbl_Raw_Data[[#This Row],[Discount_Amount]]</f>
        <v>132</v>
      </c>
      <c r="X6357" s="6">
        <f>tbl_Raw_Data[[#This Row],[Net_Amount_Before_Tax]]*tbl_Raw_Data[[#This Row],[Tax_Pct]]/100</f>
        <v>6.6</v>
      </c>
      <c r="Y6357" s="6">
        <f>tbl_Raw_Data[[#This Row],[Net_Amount_Before_Tax]]+tbl_Raw_Data[[#This Row],[Tax_Amount]]</f>
        <v>138.6</v>
      </c>
      <c r="Z6357" s="6">
        <f t="shared" si="499"/>
        <v>3</v>
      </c>
    </row>
    <row r="6358" spans="1:26" x14ac:dyDescent="0.3">
      <c r="A6358" s="23" t="s">
        <v>8487</v>
      </c>
      <c r="B6358" s="34">
        <v>45996</v>
      </c>
      <c r="C6358" s="23" t="s">
        <v>544</v>
      </c>
      <c r="D6358" s="23" t="s">
        <v>46</v>
      </c>
      <c r="E6358" s="23" t="s">
        <v>47</v>
      </c>
      <c r="F6358" s="23">
        <v>411038</v>
      </c>
      <c r="G6358" s="23" t="s">
        <v>229</v>
      </c>
      <c r="H6358" s="23" t="s">
        <v>230</v>
      </c>
      <c r="I6358" s="23" t="s">
        <v>84</v>
      </c>
      <c r="J6358" s="23" t="s">
        <v>140</v>
      </c>
      <c r="K6358" s="23" t="s">
        <v>24</v>
      </c>
      <c r="L6358" s="23">
        <v>1</v>
      </c>
      <c r="M6358" s="23">
        <v>194.8</v>
      </c>
      <c r="N6358" s="23">
        <v>5</v>
      </c>
      <c r="O6358" s="23">
        <v>5</v>
      </c>
      <c r="P6358" s="23" t="s">
        <v>89</v>
      </c>
      <c r="Q6358" s="23" t="s">
        <v>34</v>
      </c>
      <c r="R6358" s="23">
        <f t="shared" si="495"/>
        <v>1</v>
      </c>
      <c r="S6358" s="23" t="str">
        <f t="shared" si="496"/>
        <v>ORD106357_20251205_CUST00942_MED022</v>
      </c>
      <c r="T6358" s="23">
        <f t="shared" si="497"/>
        <v>1</v>
      </c>
      <c r="U6358" s="6">
        <f t="shared" si="498"/>
        <v>194.8</v>
      </c>
      <c r="V6358" s="6">
        <f>tbl_Raw_Data[[#This Row],[Discount_Pct]]*tbl_Raw_Data[[#This Row],[Gross_Amount]]/100</f>
        <v>9.74</v>
      </c>
      <c r="W6358" s="6">
        <f>tbl_Raw_Data[[#This Row],[Gross_Amount]]-tbl_Raw_Data[[#This Row],[Discount_Amount]]</f>
        <v>185.06</v>
      </c>
      <c r="X6358" s="6">
        <f>tbl_Raw_Data[[#This Row],[Net_Amount_Before_Tax]]*tbl_Raw_Data[[#This Row],[Tax_Pct]]/100</f>
        <v>9.2530000000000001</v>
      </c>
      <c r="Y6358" s="6">
        <f>tbl_Raw_Data[[#This Row],[Net_Amount_Before_Tax]]+tbl_Raw_Data[[#This Row],[Tax_Amount]]</f>
        <v>194.31299999999999</v>
      </c>
      <c r="Z6358" s="6">
        <f t="shared" si="499"/>
        <v>4</v>
      </c>
    </row>
    <row r="6359" spans="1:26" x14ac:dyDescent="0.3">
      <c r="A6359" s="23" t="s">
        <v>8488</v>
      </c>
      <c r="B6359" s="34">
        <v>45740</v>
      </c>
      <c r="C6359" s="23" t="s">
        <v>4878</v>
      </c>
      <c r="D6359" s="23" t="s">
        <v>28</v>
      </c>
      <c r="E6359" s="23" t="s">
        <v>29</v>
      </c>
      <c r="F6359" s="23">
        <v>500032</v>
      </c>
      <c r="G6359" s="23" t="s">
        <v>94</v>
      </c>
      <c r="H6359" s="23" t="s">
        <v>95</v>
      </c>
      <c r="I6359" s="23" t="s">
        <v>84</v>
      </c>
      <c r="J6359" s="23" t="s">
        <v>42</v>
      </c>
      <c r="K6359" s="23" t="s">
        <v>24</v>
      </c>
      <c r="L6359" s="23">
        <v>1</v>
      </c>
      <c r="M6359" s="23">
        <v>74.92</v>
      </c>
      <c r="N6359" s="23">
        <v>10</v>
      </c>
      <c r="O6359" s="23">
        <v>5</v>
      </c>
      <c r="P6359" s="23" t="s">
        <v>33</v>
      </c>
      <c r="Q6359" s="23" t="s">
        <v>34</v>
      </c>
      <c r="R6359" s="23">
        <f t="shared" si="495"/>
        <v>1</v>
      </c>
      <c r="S6359" s="23" t="str">
        <f t="shared" si="496"/>
        <v>ORD106358_20250324_CUST03328_MED021</v>
      </c>
      <c r="T6359" s="23">
        <f t="shared" si="497"/>
        <v>1</v>
      </c>
      <c r="U6359" s="6">
        <f t="shared" si="498"/>
        <v>74.92</v>
      </c>
      <c r="V6359" s="6">
        <f>tbl_Raw_Data[[#This Row],[Discount_Pct]]*tbl_Raw_Data[[#This Row],[Gross_Amount]]/100</f>
        <v>7.4920000000000009</v>
      </c>
      <c r="W6359" s="6">
        <f>tbl_Raw_Data[[#This Row],[Gross_Amount]]-tbl_Raw_Data[[#This Row],[Discount_Amount]]</f>
        <v>67.427999999999997</v>
      </c>
      <c r="X6359" s="6">
        <f>tbl_Raw_Data[[#This Row],[Net_Amount_Before_Tax]]*tbl_Raw_Data[[#This Row],[Tax_Pct]]/100</f>
        <v>3.3714</v>
      </c>
      <c r="Y6359" s="6">
        <f>tbl_Raw_Data[[#This Row],[Net_Amount_Before_Tax]]+tbl_Raw_Data[[#This Row],[Tax_Amount]]</f>
        <v>70.799399999999991</v>
      </c>
      <c r="Z6359" s="6">
        <f t="shared" si="499"/>
        <v>3</v>
      </c>
    </row>
    <row r="6360" spans="1:26" x14ac:dyDescent="0.3">
      <c r="A6360" s="23" t="s">
        <v>8489</v>
      </c>
      <c r="B6360" s="34">
        <v>46008</v>
      </c>
      <c r="C6360" s="23" t="s">
        <v>2045</v>
      </c>
      <c r="D6360" s="23" t="s">
        <v>183</v>
      </c>
      <c r="E6360" s="23" t="s">
        <v>184</v>
      </c>
      <c r="F6360" s="23">
        <v>122016</v>
      </c>
      <c r="G6360" s="23" t="s">
        <v>229</v>
      </c>
      <c r="H6360" s="23" t="s">
        <v>230</v>
      </c>
      <c r="I6360" s="23" t="s">
        <v>84</v>
      </c>
      <c r="J6360" s="23" t="s">
        <v>140</v>
      </c>
      <c r="K6360" s="23" t="s">
        <v>24</v>
      </c>
      <c r="L6360" s="23">
        <v>2</v>
      </c>
      <c r="M6360" s="23">
        <v>178.46</v>
      </c>
      <c r="N6360" s="23">
        <v>10</v>
      </c>
      <c r="O6360" s="23">
        <v>5</v>
      </c>
      <c r="P6360" s="23" t="s">
        <v>33</v>
      </c>
      <c r="Q6360" s="23" t="s">
        <v>34</v>
      </c>
      <c r="R6360" s="23">
        <f t="shared" si="495"/>
        <v>1</v>
      </c>
      <c r="S6360" s="23" t="str">
        <f t="shared" si="496"/>
        <v>ORD106359_20251217_CUST01445_MED022</v>
      </c>
      <c r="T6360" s="23">
        <f t="shared" si="497"/>
        <v>1</v>
      </c>
      <c r="U6360" s="6">
        <f t="shared" si="498"/>
        <v>356.92</v>
      </c>
      <c r="V6360" s="6">
        <f>tbl_Raw_Data[[#This Row],[Discount_Pct]]*tbl_Raw_Data[[#This Row],[Gross_Amount]]/100</f>
        <v>35.692</v>
      </c>
      <c r="W6360" s="6">
        <f>tbl_Raw_Data[[#This Row],[Gross_Amount]]-tbl_Raw_Data[[#This Row],[Discount_Amount]]</f>
        <v>321.22800000000001</v>
      </c>
      <c r="X6360" s="6">
        <f>tbl_Raw_Data[[#This Row],[Net_Amount_Before_Tax]]*tbl_Raw_Data[[#This Row],[Tax_Pct]]/100</f>
        <v>16.061400000000003</v>
      </c>
      <c r="Y6360" s="6">
        <f>tbl_Raw_Data[[#This Row],[Net_Amount_Before_Tax]]+tbl_Raw_Data[[#This Row],[Tax_Amount]]</f>
        <v>337.2894</v>
      </c>
      <c r="Z6360" s="6">
        <f t="shared" si="499"/>
        <v>4</v>
      </c>
    </row>
    <row r="6361" spans="1:26" x14ac:dyDescent="0.3">
      <c r="A6361" s="23" t="s">
        <v>8490</v>
      </c>
      <c r="B6361" s="34">
        <v>45340</v>
      </c>
      <c r="C6361" s="23" t="s">
        <v>1413</v>
      </c>
      <c r="D6361" s="23" t="s">
        <v>159</v>
      </c>
      <c r="E6361" s="23" t="s">
        <v>47</v>
      </c>
      <c r="F6361" s="23">
        <v>400093</v>
      </c>
      <c r="G6361" s="23" t="s">
        <v>107</v>
      </c>
      <c r="H6361" s="23" t="s">
        <v>108</v>
      </c>
      <c r="I6361" s="23" t="s">
        <v>63</v>
      </c>
      <c r="J6361" s="23" t="s">
        <v>42</v>
      </c>
      <c r="K6361" s="23" t="s">
        <v>57</v>
      </c>
      <c r="L6361" s="23">
        <v>2</v>
      </c>
      <c r="M6361" s="23">
        <v>85.75</v>
      </c>
      <c r="N6361" s="23">
        <v>0</v>
      </c>
      <c r="O6361" s="23">
        <v>12</v>
      </c>
      <c r="P6361" s="23" t="s">
        <v>89</v>
      </c>
      <c r="Q6361" s="23" t="s">
        <v>26</v>
      </c>
      <c r="R6361" s="23">
        <f t="shared" si="495"/>
        <v>1</v>
      </c>
      <c r="S6361" s="23" t="str">
        <f t="shared" si="496"/>
        <v>ORD106360_20240218_CUST01470_MED005</v>
      </c>
      <c r="T6361" s="23">
        <f t="shared" si="497"/>
        <v>1</v>
      </c>
      <c r="U6361" s="6">
        <f t="shared" si="498"/>
        <v>171.5</v>
      </c>
      <c r="V6361" s="6">
        <f>tbl_Raw_Data[[#This Row],[Discount_Pct]]*tbl_Raw_Data[[#This Row],[Gross_Amount]]/100</f>
        <v>0</v>
      </c>
      <c r="W6361" s="6">
        <f>tbl_Raw_Data[[#This Row],[Gross_Amount]]-tbl_Raw_Data[[#This Row],[Discount_Amount]]</f>
        <v>171.5</v>
      </c>
      <c r="X6361" s="6">
        <f>tbl_Raw_Data[[#This Row],[Net_Amount_Before_Tax]]*tbl_Raw_Data[[#This Row],[Tax_Pct]]/100</f>
        <v>20.58</v>
      </c>
      <c r="Y6361" s="6">
        <f>tbl_Raw_Data[[#This Row],[Net_Amount_Before_Tax]]+tbl_Raw_Data[[#This Row],[Tax_Amount]]</f>
        <v>192.07999999999998</v>
      </c>
      <c r="Z6361" s="6">
        <f t="shared" si="499"/>
        <v>1</v>
      </c>
    </row>
    <row r="6362" spans="1:26" x14ac:dyDescent="0.3">
      <c r="A6362" s="23" t="s">
        <v>8491</v>
      </c>
      <c r="B6362" s="34">
        <v>45383</v>
      </c>
      <c r="C6362" s="23" t="s">
        <v>3052</v>
      </c>
      <c r="D6362" s="23" t="s">
        <v>28</v>
      </c>
      <c r="E6362" s="23" t="s">
        <v>29</v>
      </c>
      <c r="F6362" s="23">
        <v>500084</v>
      </c>
      <c r="G6362" s="23" t="s">
        <v>132</v>
      </c>
      <c r="H6362" s="23" t="s">
        <v>133</v>
      </c>
      <c r="I6362" s="23" t="s">
        <v>134</v>
      </c>
      <c r="J6362" s="23" t="s">
        <v>135</v>
      </c>
      <c r="K6362" s="23" t="s">
        <v>57</v>
      </c>
      <c r="L6362" s="23">
        <v>3</v>
      </c>
      <c r="M6362" s="23">
        <v>70.02</v>
      </c>
      <c r="N6362" s="23">
        <v>15</v>
      </c>
      <c r="O6362" s="23">
        <v>5</v>
      </c>
      <c r="P6362" s="23" t="s">
        <v>89</v>
      </c>
      <c r="Q6362" s="23" t="s">
        <v>34</v>
      </c>
      <c r="R6362" s="23">
        <f t="shared" si="495"/>
        <v>1</v>
      </c>
      <c r="S6362" s="23" t="str">
        <f t="shared" si="496"/>
        <v>ORD106361_20240401_CUST01887_MED007</v>
      </c>
      <c r="T6362" s="23">
        <f t="shared" si="497"/>
        <v>1</v>
      </c>
      <c r="U6362" s="6">
        <f t="shared" si="498"/>
        <v>210.06</v>
      </c>
      <c r="V6362" s="6">
        <f>tbl_Raw_Data[[#This Row],[Discount_Pct]]*tbl_Raw_Data[[#This Row],[Gross_Amount]]/100</f>
        <v>31.509</v>
      </c>
      <c r="W6362" s="6">
        <f>tbl_Raw_Data[[#This Row],[Gross_Amount]]-tbl_Raw_Data[[#This Row],[Discount_Amount]]</f>
        <v>178.55099999999999</v>
      </c>
      <c r="X6362" s="6">
        <f>tbl_Raw_Data[[#This Row],[Net_Amount_Before_Tax]]*tbl_Raw_Data[[#This Row],[Tax_Pct]]/100</f>
        <v>8.9275499999999983</v>
      </c>
      <c r="Y6362" s="6">
        <f>tbl_Raw_Data[[#This Row],[Net_Amount_Before_Tax]]+tbl_Raw_Data[[#This Row],[Tax_Amount]]</f>
        <v>187.47854999999998</v>
      </c>
      <c r="Z6362" s="6">
        <f t="shared" si="499"/>
        <v>2</v>
      </c>
    </row>
    <row r="6363" spans="1:26" x14ac:dyDescent="0.3">
      <c r="A6363" s="23" t="s">
        <v>8492</v>
      </c>
      <c r="B6363" s="34">
        <v>45941</v>
      </c>
      <c r="C6363" s="23" t="s">
        <v>3237</v>
      </c>
      <c r="D6363" s="23" t="s">
        <v>142</v>
      </c>
      <c r="E6363" s="23" t="s">
        <v>81</v>
      </c>
      <c r="F6363" s="23">
        <v>380054</v>
      </c>
      <c r="G6363" s="23" t="s">
        <v>192</v>
      </c>
      <c r="H6363" s="23" t="s">
        <v>193</v>
      </c>
      <c r="I6363" s="23" t="s">
        <v>41</v>
      </c>
      <c r="J6363" s="23" t="s">
        <v>194</v>
      </c>
      <c r="K6363" s="23" t="s">
        <v>24</v>
      </c>
      <c r="L6363" s="23">
        <v>3</v>
      </c>
      <c r="M6363" s="23">
        <v>33.630000000000003</v>
      </c>
      <c r="N6363" s="23">
        <v>0</v>
      </c>
      <c r="O6363" s="23">
        <v>5</v>
      </c>
      <c r="P6363" s="23" t="s">
        <v>58</v>
      </c>
      <c r="Q6363" s="23" t="s">
        <v>34</v>
      </c>
      <c r="R6363" s="23">
        <f t="shared" si="495"/>
        <v>1</v>
      </c>
      <c r="S6363" s="23" t="str">
        <f t="shared" si="496"/>
        <v>ORD106362_20251011_CUST01366_MED002</v>
      </c>
      <c r="T6363" s="23">
        <f t="shared" si="497"/>
        <v>1</v>
      </c>
      <c r="U6363" s="6">
        <f t="shared" si="498"/>
        <v>100.89000000000001</v>
      </c>
      <c r="V6363" s="6">
        <f>tbl_Raw_Data[[#This Row],[Discount_Pct]]*tbl_Raw_Data[[#This Row],[Gross_Amount]]/100</f>
        <v>0</v>
      </c>
      <c r="W6363" s="6">
        <f>tbl_Raw_Data[[#This Row],[Gross_Amount]]-tbl_Raw_Data[[#This Row],[Discount_Amount]]</f>
        <v>100.89000000000001</v>
      </c>
      <c r="X6363" s="6">
        <f>tbl_Raw_Data[[#This Row],[Net_Amount_Before_Tax]]*tbl_Raw_Data[[#This Row],[Tax_Pct]]/100</f>
        <v>5.0445000000000002</v>
      </c>
      <c r="Y6363" s="6">
        <f>tbl_Raw_Data[[#This Row],[Net_Amount_Before_Tax]]+tbl_Raw_Data[[#This Row],[Tax_Amount]]</f>
        <v>105.93450000000001</v>
      </c>
      <c r="Z6363" s="6">
        <f t="shared" si="499"/>
        <v>1</v>
      </c>
    </row>
    <row r="6364" spans="1:26" x14ac:dyDescent="0.3">
      <c r="A6364" s="23" t="s">
        <v>8493</v>
      </c>
      <c r="B6364" s="34">
        <v>45540</v>
      </c>
      <c r="C6364" s="23" t="s">
        <v>3559</v>
      </c>
      <c r="D6364" s="23" t="s">
        <v>28</v>
      </c>
      <c r="E6364" s="23" t="s">
        <v>29</v>
      </c>
      <c r="F6364" s="23">
        <v>500081</v>
      </c>
      <c r="G6364" s="23" t="s">
        <v>61</v>
      </c>
      <c r="H6364" s="23" t="s">
        <v>62</v>
      </c>
      <c r="I6364" s="23" t="s">
        <v>63</v>
      </c>
      <c r="J6364" s="23" t="s">
        <v>64</v>
      </c>
      <c r="K6364" s="23" t="s">
        <v>57</v>
      </c>
      <c r="L6364" s="23">
        <v>6</v>
      </c>
      <c r="M6364" s="23">
        <v>109.52</v>
      </c>
      <c r="N6364" s="23">
        <v>10</v>
      </c>
      <c r="O6364" s="23">
        <v>5</v>
      </c>
      <c r="P6364" s="23" t="s">
        <v>33</v>
      </c>
      <c r="Q6364" s="23" t="s">
        <v>34</v>
      </c>
      <c r="R6364" s="23">
        <f t="shared" si="495"/>
        <v>1</v>
      </c>
      <c r="S6364" s="23" t="str">
        <f t="shared" si="496"/>
        <v>ORD106363_20240905_CUST01108_MED004</v>
      </c>
      <c r="T6364" s="23">
        <f t="shared" si="497"/>
        <v>1</v>
      </c>
      <c r="U6364" s="6">
        <f t="shared" si="498"/>
        <v>657.12</v>
      </c>
      <c r="V6364" s="6">
        <f>tbl_Raw_Data[[#This Row],[Discount_Pct]]*tbl_Raw_Data[[#This Row],[Gross_Amount]]/100</f>
        <v>65.712000000000003</v>
      </c>
      <c r="W6364" s="6">
        <f>tbl_Raw_Data[[#This Row],[Gross_Amount]]-tbl_Raw_Data[[#This Row],[Discount_Amount]]</f>
        <v>591.40800000000002</v>
      </c>
      <c r="X6364" s="6">
        <f>tbl_Raw_Data[[#This Row],[Net_Amount_Before_Tax]]*tbl_Raw_Data[[#This Row],[Tax_Pct]]/100</f>
        <v>29.570399999999999</v>
      </c>
      <c r="Y6364" s="6">
        <f>tbl_Raw_Data[[#This Row],[Net_Amount_Before_Tax]]+tbl_Raw_Data[[#This Row],[Tax_Amount]]</f>
        <v>620.97839999999997</v>
      </c>
      <c r="Z6364" s="6">
        <f t="shared" si="499"/>
        <v>3</v>
      </c>
    </row>
    <row r="6365" spans="1:26" x14ac:dyDescent="0.3">
      <c r="A6365" s="23" t="s">
        <v>8493</v>
      </c>
      <c r="B6365" s="34">
        <v>45536</v>
      </c>
      <c r="C6365" s="23" t="s">
        <v>6284</v>
      </c>
      <c r="D6365" s="23" t="s">
        <v>37</v>
      </c>
      <c r="E6365" s="23" t="s">
        <v>38</v>
      </c>
      <c r="F6365" s="23">
        <v>452001</v>
      </c>
      <c r="G6365" s="23" t="s">
        <v>132</v>
      </c>
      <c r="H6365" s="23" t="s">
        <v>133</v>
      </c>
      <c r="I6365" s="23" t="s">
        <v>134</v>
      </c>
      <c r="J6365" s="23" t="s">
        <v>135</v>
      </c>
      <c r="K6365" s="23" t="s">
        <v>57</v>
      </c>
      <c r="L6365" s="23">
        <v>1</v>
      </c>
      <c r="M6365" s="23">
        <v>85.41</v>
      </c>
      <c r="N6365" s="23">
        <v>0</v>
      </c>
      <c r="O6365" s="23">
        <v>5</v>
      </c>
      <c r="P6365" s="23" t="s">
        <v>65</v>
      </c>
      <c r="Q6365" s="23" t="s">
        <v>90</v>
      </c>
      <c r="R6365" s="23">
        <f t="shared" si="495"/>
        <v>1</v>
      </c>
      <c r="S6365" s="23" t="str">
        <f t="shared" si="496"/>
        <v>ORD106363_20240901_CUST01073_MED007</v>
      </c>
      <c r="T6365" s="23">
        <f t="shared" si="497"/>
        <v>1</v>
      </c>
      <c r="U6365" s="6">
        <f t="shared" si="498"/>
        <v>85.41</v>
      </c>
      <c r="V6365" s="6">
        <f>tbl_Raw_Data[[#This Row],[Discount_Pct]]*tbl_Raw_Data[[#This Row],[Gross_Amount]]/100</f>
        <v>0</v>
      </c>
      <c r="W6365" s="6">
        <f>tbl_Raw_Data[[#This Row],[Gross_Amount]]-tbl_Raw_Data[[#This Row],[Discount_Amount]]</f>
        <v>85.41</v>
      </c>
      <c r="X6365" s="6">
        <f>tbl_Raw_Data[[#This Row],[Net_Amount_Before_Tax]]*tbl_Raw_Data[[#This Row],[Tax_Pct]]/100</f>
        <v>4.2704999999999993</v>
      </c>
      <c r="Y6365" s="6">
        <f>tbl_Raw_Data[[#This Row],[Net_Amount_Before_Tax]]+tbl_Raw_Data[[#This Row],[Tax_Amount]]</f>
        <v>89.680499999999995</v>
      </c>
      <c r="Z6365" s="6">
        <f t="shared" si="499"/>
        <v>1</v>
      </c>
    </row>
    <row r="6366" spans="1:26" x14ac:dyDescent="0.3">
      <c r="A6366" s="23" t="s">
        <v>8494</v>
      </c>
      <c r="B6366" s="34">
        <v>45423</v>
      </c>
      <c r="C6366" s="23" t="s">
        <v>676</v>
      </c>
      <c r="D6366" s="23" t="s">
        <v>159</v>
      </c>
      <c r="E6366" s="23" t="s">
        <v>47</v>
      </c>
      <c r="F6366" s="23">
        <v>400093</v>
      </c>
      <c r="G6366" s="23" t="s">
        <v>74</v>
      </c>
      <c r="H6366" s="23" t="s">
        <v>75</v>
      </c>
      <c r="I6366" s="23" t="s">
        <v>76</v>
      </c>
      <c r="J6366" s="23" t="s">
        <v>77</v>
      </c>
      <c r="K6366" s="23" t="s">
        <v>57</v>
      </c>
      <c r="L6366" s="23">
        <v>2</v>
      </c>
      <c r="M6366" s="23">
        <v>61.67</v>
      </c>
      <c r="N6366" s="23">
        <v>5</v>
      </c>
      <c r="O6366" s="23">
        <v>5</v>
      </c>
      <c r="P6366" s="23" t="s">
        <v>89</v>
      </c>
      <c r="Q6366" s="23" t="s">
        <v>90</v>
      </c>
      <c r="R6366" s="23">
        <f t="shared" si="495"/>
        <v>1</v>
      </c>
      <c r="S6366" s="23" t="str">
        <f t="shared" si="496"/>
        <v>ORD106365_20240511_CUST03360_MED008</v>
      </c>
      <c r="T6366" s="23">
        <f t="shared" si="497"/>
        <v>1</v>
      </c>
      <c r="U6366" s="6">
        <f t="shared" si="498"/>
        <v>123.34</v>
      </c>
      <c r="V6366" s="6">
        <f>tbl_Raw_Data[[#This Row],[Discount_Pct]]*tbl_Raw_Data[[#This Row],[Gross_Amount]]/100</f>
        <v>6.1670000000000007</v>
      </c>
      <c r="W6366" s="6">
        <f>tbl_Raw_Data[[#This Row],[Gross_Amount]]-tbl_Raw_Data[[#This Row],[Discount_Amount]]</f>
        <v>117.173</v>
      </c>
      <c r="X6366" s="6">
        <f>tbl_Raw_Data[[#This Row],[Net_Amount_Before_Tax]]*tbl_Raw_Data[[#This Row],[Tax_Pct]]/100</f>
        <v>5.8586499999999999</v>
      </c>
      <c r="Y6366" s="6">
        <f>tbl_Raw_Data[[#This Row],[Net_Amount_Before_Tax]]+tbl_Raw_Data[[#This Row],[Tax_Amount]]</f>
        <v>123.03165</v>
      </c>
      <c r="Z6366" s="6">
        <f t="shared" si="499"/>
        <v>1</v>
      </c>
    </row>
    <row r="6367" spans="1:26" x14ac:dyDescent="0.3">
      <c r="A6367" s="23" t="s">
        <v>8495</v>
      </c>
      <c r="B6367" s="34">
        <v>45974</v>
      </c>
      <c r="C6367" s="23" t="s">
        <v>381</v>
      </c>
      <c r="D6367" s="23" t="s">
        <v>72</v>
      </c>
      <c r="E6367" s="23" t="s">
        <v>73</v>
      </c>
      <c r="F6367" s="23">
        <v>302019</v>
      </c>
      <c r="G6367" s="23" t="s">
        <v>224</v>
      </c>
      <c r="H6367" s="23" t="s">
        <v>225</v>
      </c>
      <c r="I6367" s="23" t="s">
        <v>147</v>
      </c>
      <c r="J6367" s="23" t="s">
        <v>23</v>
      </c>
      <c r="K6367" s="23" t="s">
        <v>24</v>
      </c>
      <c r="L6367" s="23">
        <v>1</v>
      </c>
      <c r="M6367" s="23">
        <v>54.98</v>
      </c>
      <c r="N6367" s="23">
        <v>5</v>
      </c>
      <c r="O6367" s="23">
        <v>5</v>
      </c>
      <c r="P6367" s="23" t="s">
        <v>43</v>
      </c>
      <c r="Q6367" s="23" t="s">
        <v>34</v>
      </c>
      <c r="R6367" s="23">
        <f t="shared" si="495"/>
        <v>1</v>
      </c>
      <c r="S6367" s="23" t="str">
        <f t="shared" si="496"/>
        <v>ORD106366_20251113_CUST02719_MED015</v>
      </c>
      <c r="T6367" s="23">
        <f t="shared" si="497"/>
        <v>1</v>
      </c>
      <c r="U6367" s="6">
        <f t="shared" si="498"/>
        <v>54.98</v>
      </c>
      <c r="V6367" s="6">
        <f>tbl_Raw_Data[[#This Row],[Discount_Pct]]*tbl_Raw_Data[[#This Row],[Gross_Amount]]/100</f>
        <v>2.7489999999999997</v>
      </c>
      <c r="W6367" s="6">
        <f>tbl_Raw_Data[[#This Row],[Gross_Amount]]-tbl_Raw_Data[[#This Row],[Discount_Amount]]</f>
        <v>52.230999999999995</v>
      </c>
      <c r="X6367" s="6">
        <f>tbl_Raw_Data[[#This Row],[Net_Amount_Before_Tax]]*tbl_Raw_Data[[#This Row],[Tax_Pct]]/100</f>
        <v>2.6115499999999998</v>
      </c>
      <c r="Y6367" s="6">
        <f>tbl_Raw_Data[[#This Row],[Net_Amount_Before_Tax]]+tbl_Raw_Data[[#This Row],[Tax_Amount]]</f>
        <v>54.842549999999996</v>
      </c>
      <c r="Z6367" s="6">
        <f t="shared" si="499"/>
        <v>2</v>
      </c>
    </row>
    <row r="6368" spans="1:26" x14ac:dyDescent="0.3">
      <c r="A6368" s="23" t="s">
        <v>8496</v>
      </c>
      <c r="B6368" s="34">
        <v>45343</v>
      </c>
      <c r="C6368" s="23" t="s">
        <v>2663</v>
      </c>
      <c r="D6368" s="23" t="s">
        <v>130</v>
      </c>
      <c r="E6368" s="23" t="s">
        <v>131</v>
      </c>
      <c r="F6368" s="23">
        <v>700102</v>
      </c>
      <c r="G6368" s="23" t="s">
        <v>94</v>
      </c>
      <c r="H6368" s="23" t="s">
        <v>95</v>
      </c>
      <c r="I6368" s="23" t="s">
        <v>84</v>
      </c>
      <c r="J6368" s="23" t="s">
        <v>42</v>
      </c>
      <c r="K6368" s="23" t="s">
        <v>24</v>
      </c>
      <c r="L6368" s="23">
        <v>2</v>
      </c>
      <c r="M6368" s="23">
        <v>73.39</v>
      </c>
      <c r="N6368" s="23">
        <v>0</v>
      </c>
      <c r="O6368" s="23">
        <v>18</v>
      </c>
      <c r="P6368" s="23" t="s">
        <v>33</v>
      </c>
      <c r="Q6368" s="23" t="s">
        <v>34</v>
      </c>
      <c r="R6368" s="23">
        <f t="shared" si="495"/>
        <v>1</v>
      </c>
      <c r="S6368" s="23" t="str">
        <f t="shared" si="496"/>
        <v>ORD106367_20240221_CUST01927_MED021</v>
      </c>
      <c r="T6368" s="23">
        <f t="shared" si="497"/>
        <v>1</v>
      </c>
      <c r="U6368" s="6">
        <f t="shared" si="498"/>
        <v>146.78</v>
      </c>
      <c r="V6368" s="6">
        <f>tbl_Raw_Data[[#This Row],[Discount_Pct]]*tbl_Raw_Data[[#This Row],[Gross_Amount]]/100</f>
        <v>0</v>
      </c>
      <c r="W6368" s="6">
        <f>tbl_Raw_Data[[#This Row],[Gross_Amount]]-tbl_Raw_Data[[#This Row],[Discount_Amount]]</f>
        <v>146.78</v>
      </c>
      <c r="X6368" s="6">
        <f>tbl_Raw_Data[[#This Row],[Net_Amount_Before_Tax]]*tbl_Raw_Data[[#This Row],[Tax_Pct]]/100</f>
        <v>26.420400000000001</v>
      </c>
      <c r="Y6368" s="6">
        <f>tbl_Raw_Data[[#This Row],[Net_Amount_Before_Tax]]+tbl_Raw_Data[[#This Row],[Tax_Amount]]</f>
        <v>173.2004</v>
      </c>
      <c r="Z6368" s="6">
        <f t="shared" si="499"/>
        <v>3</v>
      </c>
    </row>
    <row r="6369" spans="1:26" x14ac:dyDescent="0.3">
      <c r="A6369" s="23" t="s">
        <v>8497</v>
      </c>
      <c r="B6369" s="34">
        <v>45738</v>
      </c>
      <c r="C6369" s="23" t="s">
        <v>7982</v>
      </c>
      <c r="D6369" s="23" t="s">
        <v>87</v>
      </c>
      <c r="E6369" s="23" t="s">
        <v>88</v>
      </c>
      <c r="F6369" s="23">
        <v>600018</v>
      </c>
      <c r="G6369" s="23" t="s">
        <v>185</v>
      </c>
      <c r="H6369" s="23" t="s">
        <v>186</v>
      </c>
      <c r="I6369" s="23" t="s">
        <v>76</v>
      </c>
      <c r="J6369" s="23" t="s">
        <v>187</v>
      </c>
      <c r="K6369" s="23" t="s">
        <v>57</v>
      </c>
      <c r="L6369" s="23">
        <v>1</v>
      </c>
      <c r="M6369" s="23">
        <v>99.07</v>
      </c>
      <c r="N6369" s="23">
        <v>20</v>
      </c>
      <c r="O6369" s="23">
        <v>12</v>
      </c>
      <c r="P6369" s="23" t="s">
        <v>65</v>
      </c>
      <c r="Q6369" s="23" t="s">
        <v>44</v>
      </c>
      <c r="R6369" s="23">
        <f t="shared" si="495"/>
        <v>1</v>
      </c>
      <c r="S6369" s="23" t="str">
        <f t="shared" si="496"/>
        <v>ORD106368_20250322_CUST01905_MED009</v>
      </c>
      <c r="T6369" s="23">
        <f t="shared" si="497"/>
        <v>1</v>
      </c>
      <c r="U6369" s="6">
        <f t="shared" si="498"/>
        <v>99.07</v>
      </c>
      <c r="V6369" s="6">
        <f>tbl_Raw_Data[[#This Row],[Discount_Pct]]*tbl_Raw_Data[[#This Row],[Gross_Amount]]/100</f>
        <v>19.814</v>
      </c>
      <c r="W6369" s="6">
        <f>tbl_Raw_Data[[#This Row],[Gross_Amount]]-tbl_Raw_Data[[#This Row],[Discount_Amount]]</f>
        <v>79.256</v>
      </c>
      <c r="X6369" s="6">
        <f>tbl_Raw_Data[[#This Row],[Net_Amount_Before_Tax]]*tbl_Raw_Data[[#This Row],[Tax_Pct]]/100</f>
        <v>9.5107199999999992</v>
      </c>
      <c r="Y6369" s="6">
        <f>tbl_Raw_Data[[#This Row],[Net_Amount_Before_Tax]]+tbl_Raw_Data[[#This Row],[Tax_Amount]]</f>
        <v>88.766719999999992</v>
      </c>
      <c r="Z6369" s="6">
        <f t="shared" si="499"/>
        <v>1</v>
      </c>
    </row>
    <row r="6370" spans="1:26" x14ac:dyDescent="0.3">
      <c r="A6370" s="23" t="s">
        <v>8498</v>
      </c>
      <c r="B6370" s="34">
        <v>45796</v>
      </c>
      <c r="C6370" s="23" t="s">
        <v>127</v>
      </c>
      <c r="D6370" s="23" t="s">
        <v>130</v>
      </c>
      <c r="E6370" s="23" t="s">
        <v>131</v>
      </c>
      <c r="F6370" s="23">
        <v>700091</v>
      </c>
      <c r="G6370" s="23" t="s">
        <v>82</v>
      </c>
      <c r="H6370" s="23" t="s">
        <v>83</v>
      </c>
      <c r="I6370" s="23" t="s">
        <v>84</v>
      </c>
      <c r="J6370" s="23" t="s">
        <v>85</v>
      </c>
      <c r="K6370" s="23" t="s">
        <v>24</v>
      </c>
      <c r="L6370" s="23">
        <v>2</v>
      </c>
      <c r="M6370" s="23">
        <v>339.02</v>
      </c>
      <c r="N6370" s="23">
        <v>5</v>
      </c>
      <c r="O6370" s="23">
        <v>18</v>
      </c>
      <c r="P6370" s="23" t="s">
        <v>43</v>
      </c>
      <c r="Q6370" s="23" t="s">
        <v>34</v>
      </c>
      <c r="R6370" s="23">
        <f t="shared" si="495"/>
        <v>1</v>
      </c>
      <c r="S6370" s="23" t="str">
        <f t="shared" si="496"/>
        <v>ORD106369_20250519_CUST00291_MED023</v>
      </c>
      <c r="T6370" s="23">
        <f t="shared" si="497"/>
        <v>1</v>
      </c>
      <c r="U6370" s="6">
        <f t="shared" si="498"/>
        <v>678.04</v>
      </c>
      <c r="V6370" s="6">
        <f>tbl_Raw_Data[[#This Row],[Discount_Pct]]*tbl_Raw_Data[[#This Row],[Gross_Amount]]/100</f>
        <v>33.902000000000001</v>
      </c>
      <c r="W6370" s="6">
        <f>tbl_Raw_Data[[#This Row],[Gross_Amount]]-tbl_Raw_Data[[#This Row],[Discount_Amount]]</f>
        <v>644.13799999999992</v>
      </c>
      <c r="X6370" s="6">
        <f>tbl_Raw_Data[[#This Row],[Net_Amount_Before_Tax]]*tbl_Raw_Data[[#This Row],[Tax_Pct]]/100</f>
        <v>115.94483999999999</v>
      </c>
      <c r="Y6370" s="6">
        <f>tbl_Raw_Data[[#This Row],[Net_Amount_Before_Tax]]+tbl_Raw_Data[[#This Row],[Tax_Amount]]</f>
        <v>760.08283999999992</v>
      </c>
      <c r="Z6370" s="6">
        <f t="shared" si="499"/>
        <v>2</v>
      </c>
    </row>
    <row r="6371" spans="1:26" x14ac:dyDescent="0.3">
      <c r="A6371" s="23" t="s">
        <v>8499</v>
      </c>
      <c r="B6371" s="34">
        <v>45709</v>
      </c>
      <c r="C6371" s="23" t="s">
        <v>1945</v>
      </c>
      <c r="D6371" s="23" t="s">
        <v>159</v>
      </c>
      <c r="E6371" s="23" t="s">
        <v>47</v>
      </c>
      <c r="F6371" s="23">
        <v>400050</v>
      </c>
      <c r="G6371" s="23" t="s">
        <v>39</v>
      </c>
      <c r="H6371" s="23" t="s">
        <v>40</v>
      </c>
      <c r="I6371" s="23" t="s">
        <v>41</v>
      </c>
      <c r="J6371" s="23" t="s">
        <v>42</v>
      </c>
      <c r="K6371" s="23" t="s">
        <v>24</v>
      </c>
      <c r="L6371" s="23">
        <v>3</v>
      </c>
      <c r="M6371" s="23">
        <v>31.85</v>
      </c>
      <c r="N6371" s="23">
        <v>10</v>
      </c>
      <c r="O6371" s="23">
        <v>18</v>
      </c>
      <c r="P6371" s="23" t="s">
        <v>43</v>
      </c>
      <c r="Q6371" s="23" t="s">
        <v>34</v>
      </c>
      <c r="R6371" s="23">
        <f t="shared" si="495"/>
        <v>1</v>
      </c>
      <c r="S6371" s="23" t="str">
        <f t="shared" si="496"/>
        <v>ORD106370_20250221_CUST02781_MED001</v>
      </c>
      <c r="T6371" s="23">
        <f t="shared" si="497"/>
        <v>1</v>
      </c>
      <c r="U6371" s="6">
        <f t="shared" si="498"/>
        <v>95.550000000000011</v>
      </c>
      <c r="V6371" s="6">
        <f>tbl_Raw_Data[[#This Row],[Discount_Pct]]*tbl_Raw_Data[[#This Row],[Gross_Amount]]/100</f>
        <v>9.5550000000000015</v>
      </c>
      <c r="W6371" s="6">
        <f>tbl_Raw_Data[[#This Row],[Gross_Amount]]-tbl_Raw_Data[[#This Row],[Discount_Amount]]</f>
        <v>85.995000000000005</v>
      </c>
      <c r="X6371" s="6">
        <f>tbl_Raw_Data[[#This Row],[Net_Amount_Before_Tax]]*tbl_Raw_Data[[#This Row],[Tax_Pct]]/100</f>
        <v>15.479100000000001</v>
      </c>
      <c r="Y6371" s="6">
        <f>tbl_Raw_Data[[#This Row],[Net_Amount_Before_Tax]]+tbl_Raw_Data[[#This Row],[Tax_Amount]]</f>
        <v>101.47410000000001</v>
      </c>
      <c r="Z6371" s="6">
        <f t="shared" si="499"/>
        <v>4</v>
      </c>
    </row>
    <row r="6372" spans="1:26" x14ac:dyDescent="0.3">
      <c r="A6372" s="23" t="s">
        <v>8500</v>
      </c>
      <c r="B6372" s="34">
        <v>45314</v>
      </c>
      <c r="C6372" s="23" t="s">
        <v>3754</v>
      </c>
      <c r="D6372" s="23" t="s">
        <v>80</v>
      </c>
      <c r="E6372" s="23" t="s">
        <v>81</v>
      </c>
      <c r="F6372" s="23">
        <v>395001</v>
      </c>
      <c r="G6372" s="23" t="s">
        <v>138</v>
      </c>
      <c r="H6372" s="23" t="s">
        <v>139</v>
      </c>
      <c r="I6372" s="23" t="s">
        <v>50</v>
      </c>
      <c r="J6372" s="23" t="s">
        <v>140</v>
      </c>
      <c r="K6372" s="23" t="s">
        <v>24</v>
      </c>
      <c r="L6372" s="23">
        <v>2</v>
      </c>
      <c r="M6372" s="23">
        <v>159.26</v>
      </c>
      <c r="N6372" s="23">
        <v>5</v>
      </c>
      <c r="O6372" s="23">
        <v>5</v>
      </c>
      <c r="P6372" s="23" t="s">
        <v>89</v>
      </c>
      <c r="Q6372" s="23" t="s">
        <v>34</v>
      </c>
      <c r="R6372" s="23">
        <f t="shared" si="495"/>
        <v>1</v>
      </c>
      <c r="S6372" s="23" t="str">
        <f t="shared" si="496"/>
        <v>ORD106371_20240123_CUST00934_MED013</v>
      </c>
      <c r="T6372" s="23">
        <f t="shared" si="497"/>
        <v>1</v>
      </c>
      <c r="U6372" s="6">
        <f t="shared" si="498"/>
        <v>318.52</v>
      </c>
      <c r="V6372" s="6">
        <f>tbl_Raw_Data[[#This Row],[Discount_Pct]]*tbl_Raw_Data[[#This Row],[Gross_Amount]]/100</f>
        <v>15.925999999999998</v>
      </c>
      <c r="W6372" s="6">
        <f>tbl_Raw_Data[[#This Row],[Gross_Amount]]-tbl_Raw_Data[[#This Row],[Discount_Amount]]</f>
        <v>302.59399999999999</v>
      </c>
      <c r="X6372" s="6">
        <f>tbl_Raw_Data[[#This Row],[Net_Amount_Before_Tax]]*tbl_Raw_Data[[#This Row],[Tax_Pct]]/100</f>
        <v>15.1297</v>
      </c>
      <c r="Y6372" s="6">
        <f>tbl_Raw_Data[[#This Row],[Net_Amount_Before_Tax]]+tbl_Raw_Data[[#This Row],[Tax_Amount]]</f>
        <v>317.72370000000001</v>
      </c>
      <c r="Z6372" s="6">
        <f t="shared" si="499"/>
        <v>2</v>
      </c>
    </row>
    <row r="6373" spans="1:26" x14ac:dyDescent="0.3">
      <c r="A6373" s="23" t="s">
        <v>8501</v>
      </c>
      <c r="B6373" s="34">
        <v>45335</v>
      </c>
      <c r="C6373" s="23" t="s">
        <v>2698</v>
      </c>
      <c r="D6373" s="23" t="s">
        <v>46</v>
      </c>
      <c r="E6373" s="23" t="s">
        <v>47</v>
      </c>
      <c r="F6373" s="23">
        <v>411045</v>
      </c>
      <c r="G6373" s="23" t="s">
        <v>39</v>
      </c>
      <c r="H6373" s="23" t="s">
        <v>40</v>
      </c>
      <c r="I6373" s="23" t="s">
        <v>41</v>
      </c>
      <c r="J6373" s="23" t="s">
        <v>42</v>
      </c>
      <c r="K6373" s="23" t="s">
        <v>24</v>
      </c>
      <c r="L6373" s="23">
        <v>1</v>
      </c>
      <c r="M6373" s="23">
        <v>32.450000000000003</v>
      </c>
      <c r="N6373" s="23">
        <v>15</v>
      </c>
      <c r="O6373" s="23">
        <v>5</v>
      </c>
      <c r="P6373" s="23" t="s">
        <v>43</v>
      </c>
      <c r="Q6373" s="23" t="s">
        <v>44</v>
      </c>
      <c r="R6373" s="23">
        <f t="shared" si="495"/>
        <v>1</v>
      </c>
      <c r="S6373" s="23" t="str">
        <f t="shared" si="496"/>
        <v>ORD106372_20240213_CUST00810_MED001</v>
      </c>
      <c r="T6373" s="23">
        <f t="shared" si="497"/>
        <v>1</v>
      </c>
      <c r="U6373" s="6">
        <f t="shared" si="498"/>
        <v>32.450000000000003</v>
      </c>
      <c r="V6373" s="6">
        <f>tbl_Raw_Data[[#This Row],[Discount_Pct]]*tbl_Raw_Data[[#This Row],[Gross_Amount]]/100</f>
        <v>4.8675000000000006</v>
      </c>
      <c r="W6373" s="6">
        <f>tbl_Raw_Data[[#This Row],[Gross_Amount]]-tbl_Raw_Data[[#This Row],[Discount_Amount]]</f>
        <v>27.582500000000003</v>
      </c>
      <c r="X6373" s="6">
        <f>tbl_Raw_Data[[#This Row],[Net_Amount_Before_Tax]]*tbl_Raw_Data[[#This Row],[Tax_Pct]]/100</f>
        <v>1.3791250000000002</v>
      </c>
      <c r="Y6373" s="6">
        <f>tbl_Raw_Data[[#This Row],[Net_Amount_Before_Tax]]+tbl_Raw_Data[[#This Row],[Tax_Amount]]</f>
        <v>28.961625000000005</v>
      </c>
      <c r="Z6373" s="6">
        <f t="shared" si="499"/>
        <v>1</v>
      </c>
    </row>
    <row r="6374" spans="1:26" x14ac:dyDescent="0.3">
      <c r="A6374" s="23" t="s">
        <v>8502</v>
      </c>
      <c r="B6374" s="34">
        <v>45301</v>
      </c>
      <c r="C6374" s="23" t="s">
        <v>4737</v>
      </c>
      <c r="D6374" s="23" t="s">
        <v>92</v>
      </c>
      <c r="E6374" s="23" t="s">
        <v>93</v>
      </c>
      <c r="F6374" s="23">
        <v>560001</v>
      </c>
      <c r="G6374" s="23" t="s">
        <v>119</v>
      </c>
      <c r="H6374" s="23" t="s">
        <v>120</v>
      </c>
      <c r="I6374" s="23" t="s">
        <v>32</v>
      </c>
      <c r="J6374" s="23" t="s">
        <v>64</v>
      </c>
      <c r="K6374" s="23" t="s">
        <v>57</v>
      </c>
      <c r="L6374" s="23">
        <v>4</v>
      </c>
      <c r="M6374" s="23">
        <v>72.08</v>
      </c>
      <c r="N6374" s="23">
        <v>10</v>
      </c>
      <c r="O6374" s="23">
        <v>5</v>
      </c>
      <c r="P6374" s="23" t="s">
        <v>58</v>
      </c>
      <c r="Q6374" s="23" t="s">
        <v>26</v>
      </c>
      <c r="R6374" s="23">
        <f t="shared" si="495"/>
        <v>1</v>
      </c>
      <c r="S6374" s="23" t="str">
        <f t="shared" si="496"/>
        <v>ORD106373_20240110_CUST01125_MED010</v>
      </c>
      <c r="T6374" s="23">
        <f t="shared" si="497"/>
        <v>1</v>
      </c>
      <c r="U6374" s="6">
        <f t="shared" si="498"/>
        <v>288.32</v>
      </c>
      <c r="V6374" s="6">
        <f>tbl_Raw_Data[[#This Row],[Discount_Pct]]*tbl_Raw_Data[[#This Row],[Gross_Amount]]/100</f>
        <v>28.831999999999997</v>
      </c>
      <c r="W6374" s="6">
        <f>tbl_Raw_Data[[#This Row],[Gross_Amount]]-tbl_Raw_Data[[#This Row],[Discount_Amount]]</f>
        <v>259.488</v>
      </c>
      <c r="X6374" s="6">
        <f>tbl_Raw_Data[[#This Row],[Net_Amount_Before_Tax]]*tbl_Raw_Data[[#This Row],[Tax_Pct]]/100</f>
        <v>12.974400000000001</v>
      </c>
      <c r="Y6374" s="6">
        <f>tbl_Raw_Data[[#This Row],[Net_Amount_Before_Tax]]+tbl_Raw_Data[[#This Row],[Tax_Amount]]</f>
        <v>272.4624</v>
      </c>
      <c r="Z6374" s="6">
        <f t="shared" si="499"/>
        <v>2</v>
      </c>
    </row>
    <row r="6375" spans="1:26" x14ac:dyDescent="0.3">
      <c r="A6375" s="23" t="s">
        <v>8503</v>
      </c>
      <c r="B6375" s="34">
        <v>45863</v>
      </c>
      <c r="C6375" s="23" t="s">
        <v>3652</v>
      </c>
      <c r="D6375" s="23" t="s">
        <v>28</v>
      </c>
      <c r="E6375" s="23" t="s">
        <v>29</v>
      </c>
      <c r="F6375" s="23">
        <v>500084</v>
      </c>
      <c r="G6375" s="23" t="s">
        <v>233</v>
      </c>
      <c r="H6375" s="23" t="s">
        <v>234</v>
      </c>
      <c r="I6375" s="23" t="s">
        <v>104</v>
      </c>
      <c r="J6375" s="23" t="s">
        <v>42</v>
      </c>
      <c r="K6375" s="23" t="s">
        <v>24</v>
      </c>
      <c r="L6375" s="23">
        <v>1</v>
      </c>
      <c r="M6375" s="23">
        <v>164.94</v>
      </c>
      <c r="N6375" s="23">
        <v>15</v>
      </c>
      <c r="O6375" s="23">
        <v>5</v>
      </c>
      <c r="P6375" s="23" t="s">
        <v>33</v>
      </c>
      <c r="Q6375" s="23" t="s">
        <v>44</v>
      </c>
      <c r="R6375" s="23">
        <f t="shared" si="495"/>
        <v>1</v>
      </c>
      <c r="S6375" s="23" t="str">
        <f t="shared" si="496"/>
        <v>ORD106374_20250725_CUST03010_MED019</v>
      </c>
      <c r="T6375" s="23">
        <f t="shared" si="497"/>
        <v>1</v>
      </c>
      <c r="U6375" s="6">
        <f t="shared" si="498"/>
        <v>164.94</v>
      </c>
      <c r="V6375" s="6">
        <f>tbl_Raw_Data[[#This Row],[Discount_Pct]]*tbl_Raw_Data[[#This Row],[Gross_Amount]]/100</f>
        <v>24.741</v>
      </c>
      <c r="W6375" s="6">
        <f>tbl_Raw_Data[[#This Row],[Gross_Amount]]-tbl_Raw_Data[[#This Row],[Discount_Amount]]</f>
        <v>140.19900000000001</v>
      </c>
      <c r="X6375" s="6">
        <f>tbl_Raw_Data[[#This Row],[Net_Amount_Before_Tax]]*tbl_Raw_Data[[#This Row],[Tax_Pct]]/100</f>
        <v>7.0099500000000008</v>
      </c>
      <c r="Y6375" s="6">
        <f>tbl_Raw_Data[[#This Row],[Net_Amount_Before_Tax]]+tbl_Raw_Data[[#This Row],[Tax_Amount]]</f>
        <v>147.20895000000002</v>
      </c>
      <c r="Z6375" s="6">
        <f t="shared" si="499"/>
        <v>2</v>
      </c>
    </row>
    <row r="6376" spans="1:26" x14ac:dyDescent="0.3">
      <c r="A6376" s="23" t="s">
        <v>8504</v>
      </c>
      <c r="B6376" s="34">
        <v>45531</v>
      </c>
      <c r="C6376" s="23" t="s">
        <v>1880</v>
      </c>
      <c r="D6376" s="23" t="s">
        <v>183</v>
      </c>
      <c r="E6376" s="23" t="s">
        <v>184</v>
      </c>
      <c r="F6376" s="23">
        <v>122016</v>
      </c>
      <c r="G6376" s="23" t="s">
        <v>20</v>
      </c>
      <c r="H6376" s="23" t="s">
        <v>21</v>
      </c>
      <c r="I6376" s="23" t="s">
        <v>22</v>
      </c>
      <c r="J6376" s="23" t="s">
        <v>23</v>
      </c>
      <c r="K6376" s="23" t="s">
        <v>24</v>
      </c>
      <c r="L6376" s="23">
        <v>2</v>
      </c>
      <c r="M6376" s="23">
        <v>128.44</v>
      </c>
      <c r="N6376" s="23">
        <v>5</v>
      </c>
      <c r="O6376" s="23">
        <v>12</v>
      </c>
      <c r="P6376" s="23" t="s">
        <v>58</v>
      </c>
      <c r="Q6376" s="23" t="s">
        <v>26</v>
      </c>
      <c r="R6376" s="23">
        <f t="shared" si="495"/>
        <v>1</v>
      </c>
      <c r="S6376" s="23" t="str">
        <f t="shared" si="496"/>
        <v>ORD106375_20240827_CUST00795_MED024</v>
      </c>
      <c r="T6376" s="23">
        <f t="shared" si="497"/>
        <v>1</v>
      </c>
      <c r="U6376" s="6">
        <f t="shared" si="498"/>
        <v>256.88</v>
      </c>
      <c r="V6376" s="6">
        <f>tbl_Raw_Data[[#This Row],[Discount_Pct]]*tbl_Raw_Data[[#This Row],[Gross_Amount]]/100</f>
        <v>12.844000000000001</v>
      </c>
      <c r="W6376" s="6">
        <f>tbl_Raw_Data[[#This Row],[Gross_Amount]]-tbl_Raw_Data[[#This Row],[Discount_Amount]]</f>
        <v>244.036</v>
      </c>
      <c r="X6376" s="6">
        <f>tbl_Raw_Data[[#This Row],[Net_Amount_Before_Tax]]*tbl_Raw_Data[[#This Row],[Tax_Pct]]/100</f>
        <v>29.284319999999997</v>
      </c>
      <c r="Y6376" s="6">
        <f>tbl_Raw_Data[[#This Row],[Net_Amount_Before_Tax]]+tbl_Raw_Data[[#This Row],[Tax_Amount]]</f>
        <v>273.32031999999998</v>
      </c>
      <c r="Z6376" s="6">
        <f t="shared" si="499"/>
        <v>4</v>
      </c>
    </row>
    <row r="6377" spans="1:26" x14ac:dyDescent="0.3">
      <c r="A6377" s="23" t="s">
        <v>8505</v>
      </c>
      <c r="B6377" s="34">
        <v>45922</v>
      </c>
      <c r="C6377" s="23" t="s">
        <v>7226</v>
      </c>
      <c r="D6377" s="23" t="s">
        <v>19</v>
      </c>
      <c r="E6377" s="23" t="s">
        <v>19</v>
      </c>
      <c r="F6377" s="23">
        <v>110044</v>
      </c>
      <c r="G6377" s="23" t="s">
        <v>39</v>
      </c>
      <c r="H6377" s="23" t="s">
        <v>40</v>
      </c>
      <c r="I6377" s="23" t="s">
        <v>41</v>
      </c>
      <c r="J6377" s="23" t="s">
        <v>42</v>
      </c>
      <c r="K6377" s="23" t="s">
        <v>24</v>
      </c>
      <c r="L6377" s="23">
        <v>3</v>
      </c>
      <c r="M6377" s="23">
        <v>28.09</v>
      </c>
      <c r="N6377" s="23">
        <v>0</v>
      </c>
      <c r="O6377" s="23">
        <v>12</v>
      </c>
      <c r="P6377" s="23" t="s">
        <v>33</v>
      </c>
      <c r="Q6377" s="23" t="s">
        <v>34</v>
      </c>
      <c r="R6377" s="23">
        <f t="shared" si="495"/>
        <v>1</v>
      </c>
      <c r="S6377" s="23" t="str">
        <f t="shared" si="496"/>
        <v>ORD106376_20250922_CUST00851_MED001</v>
      </c>
      <c r="T6377" s="23">
        <f t="shared" si="497"/>
        <v>1</v>
      </c>
      <c r="U6377" s="6">
        <f t="shared" si="498"/>
        <v>84.27</v>
      </c>
      <c r="V6377" s="6">
        <f>tbl_Raw_Data[[#This Row],[Discount_Pct]]*tbl_Raw_Data[[#This Row],[Gross_Amount]]/100</f>
        <v>0</v>
      </c>
      <c r="W6377" s="6">
        <f>tbl_Raw_Data[[#This Row],[Gross_Amount]]-tbl_Raw_Data[[#This Row],[Discount_Amount]]</f>
        <v>84.27</v>
      </c>
      <c r="X6377" s="6">
        <f>tbl_Raw_Data[[#This Row],[Net_Amount_Before_Tax]]*tbl_Raw_Data[[#This Row],[Tax_Pct]]/100</f>
        <v>10.112400000000001</v>
      </c>
      <c r="Y6377" s="6">
        <f>tbl_Raw_Data[[#This Row],[Net_Amount_Before_Tax]]+tbl_Raw_Data[[#This Row],[Tax_Amount]]</f>
        <v>94.38239999999999</v>
      </c>
      <c r="Z6377" s="6">
        <f t="shared" si="499"/>
        <v>1</v>
      </c>
    </row>
    <row r="6378" spans="1:26" x14ac:dyDescent="0.3">
      <c r="A6378" s="23" t="s">
        <v>8506</v>
      </c>
      <c r="B6378" s="34">
        <v>45567</v>
      </c>
      <c r="C6378" s="23" t="s">
        <v>4535</v>
      </c>
      <c r="D6378" s="23" t="s">
        <v>72</v>
      </c>
      <c r="E6378" s="23" t="s">
        <v>73</v>
      </c>
      <c r="F6378" s="23">
        <v>302021</v>
      </c>
      <c r="G6378" s="23" t="s">
        <v>229</v>
      </c>
      <c r="H6378" s="23" t="s">
        <v>230</v>
      </c>
      <c r="I6378" s="23" t="s">
        <v>84</v>
      </c>
      <c r="J6378" s="23" t="s">
        <v>140</v>
      </c>
      <c r="K6378" s="23" t="s">
        <v>24</v>
      </c>
      <c r="L6378" s="23">
        <v>1</v>
      </c>
      <c r="M6378" s="23">
        <v>178.8</v>
      </c>
      <c r="N6378" s="23">
        <v>15</v>
      </c>
      <c r="O6378" s="23">
        <v>5</v>
      </c>
      <c r="P6378" s="23" t="s">
        <v>25</v>
      </c>
      <c r="Q6378" s="23" t="s">
        <v>34</v>
      </c>
      <c r="R6378" s="23">
        <f t="shared" si="495"/>
        <v>1</v>
      </c>
      <c r="S6378" s="23" t="str">
        <f t="shared" si="496"/>
        <v>ORD106377_20241002_CUST00952_MED022</v>
      </c>
      <c r="T6378" s="23">
        <f t="shared" si="497"/>
        <v>1</v>
      </c>
      <c r="U6378" s="6">
        <f t="shared" si="498"/>
        <v>178.8</v>
      </c>
      <c r="V6378" s="6">
        <f>tbl_Raw_Data[[#This Row],[Discount_Pct]]*tbl_Raw_Data[[#This Row],[Gross_Amount]]/100</f>
        <v>26.82</v>
      </c>
      <c r="W6378" s="6">
        <f>tbl_Raw_Data[[#This Row],[Gross_Amount]]-tbl_Raw_Data[[#This Row],[Discount_Amount]]</f>
        <v>151.98000000000002</v>
      </c>
      <c r="X6378" s="6">
        <f>tbl_Raw_Data[[#This Row],[Net_Amount_Before_Tax]]*tbl_Raw_Data[[#This Row],[Tax_Pct]]/100</f>
        <v>7.5990000000000011</v>
      </c>
      <c r="Y6378" s="6">
        <f>tbl_Raw_Data[[#This Row],[Net_Amount_Before_Tax]]+tbl_Raw_Data[[#This Row],[Tax_Amount]]</f>
        <v>159.57900000000001</v>
      </c>
      <c r="Z6378" s="6">
        <f t="shared" si="499"/>
        <v>4</v>
      </c>
    </row>
    <row r="6379" spans="1:26" x14ac:dyDescent="0.3">
      <c r="A6379" s="23" t="s">
        <v>8507</v>
      </c>
      <c r="B6379" s="34">
        <v>45637</v>
      </c>
      <c r="C6379" s="23" t="s">
        <v>2220</v>
      </c>
      <c r="D6379" s="23" t="s">
        <v>46</v>
      </c>
      <c r="E6379" s="23" t="s">
        <v>47</v>
      </c>
      <c r="F6379" s="23">
        <v>411045</v>
      </c>
      <c r="G6379" s="23" t="s">
        <v>185</v>
      </c>
      <c r="H6379" s="23" t="s">
        <v>186</v>
      </c>
      <c r="I6379" s="23" t="s">
        <v>76</v>
      </c>
      <c r="J6379" s="23" t="s">
        <v>187</v>
      </c>
      <c r="K6379" s="23" t="s">
        <v>57</v>
      </c>
      <c r="L6379" s="23">
        <v>1</v>
      </c>
      <c r="M6379" s="23">
        <v>83.28</v>
      </c>
      <c r="N6379" s="23">
        <v>10</v>
      </c>
      <c r="O6379" s="23">
        <v>12</v>
      </c>
      <c r="P6379" s="23" t="s">
        <v>58</v>
      </c>
      <c r="Q6379" s="23" t="s">
        <v>34</v>
      </c>
      <c r="R6379" s="23">
        <f t="shared" si="495"/>
        <v>1</v>
      </c>
      <c r="S6379" s="23" t="str">
        <f t="shared" si="496"/>
        <v>ORD106378_20241211_CUST03198_MED009</v>
      </c>
      <c r="T6379" s="23">
        <f t="shared" si="497"/>
        <v>1</v>
      </c>
      <c r="U6379" s="6">
        <f t="shared" si="498"/>
        <v>83.28</v>
      </c>
      <c r="V6379" s="6">
        <f>tbl_Raw_Data[[#This Row],[Discount_Pct]]*tbl_Raw_Data[[#This Row],[Gross_Amount]]/100</f>
        <v>8.3279999999999994</v>
      </c>
      <c r="W6379" s="6">
        <f>tbl_Raw_Data[[#This Row],[Gross_Amount]]-tbl_Raw_Data[[#This Row],[Discount_Amount]]</f>
        <v>74.951999999999998</v>
      </c>
      <c r="X6379" s="6">
        <f>tbl_Raw_Data[[#This Row],[Net_Amount_Before_Tax]]*tbl_Raw_Data[[#This Row],[Tax_Pct]]/100</f>
        <v>8.9942399999999996</v>
      </c>
      <c r="Y6379" s="6">
        <f>tbl_Raw_Data[[#This Row],[Net_Amount_Before_Tax]]+tbl_Raw_Data[[#This Row],[Tax_Amount]]</f>
        <v>83.946240000000003</v>
      </c>
      <c r="Z6379" s="6">
        <f t="shared" si="499"/>
        <v>2</v>
      </c>
    </row>
    <row r="6380" spans="1:26" x14ac:dyDescent="0.3">
      <c r="A6380" s="23" t="s">
        <v>8508</v>
      </c>
      <c r="B6380" s="34">
        <v>45340</v>
      </c>
      <c r="C6380" s="23" t="s">
        <v>3616</v>
      </c>
      <c r="D6380" s="23" t="s">
        <v>87</v>
      </c>
      <c r="E6380" s="23" t="s">
        <v>88</v>
      </c>
      <c r="F6380" s="23">
        <v>600096</v>
      </c>
      <c r="G6380" s="23" t="s">
        <v>74</v>
      </c>
      <c r="H6380" s="23" t="s">
        <v>75</v>
      </c>
      <c r="I6380" s="23" t="s">
        <v>76</v>
      </c>
      <c r="J6380" s="23" t="s">
        <v>77</v>
      </c>
      <c r="K6380" s="23" t="s">
        <v>57</v>
      </c>
      <c r="L6380" s="23">
        <v>3</v>
      </c>
      <c r="M6380" s="23">
        <v>55.31</v>
      </c>
      <c r="N6380" s="23">
        <v>10</v>
      </c>
      <c r="O6380" s="23">
        <v>18</v>
      </c>
      <c r="P6380" s="23" t="s">
        <v>89</v>
      </c>
      <c r="Q6380" s="23" t="s">
        <v>34</v>
      </c>
      <c r="R6380" s="23">
        <f t="shared" si="495"/>
        <v>1</v>
      </c>
      <c r="S6380" s="23" t="str">
        <f t="shared" si="496"/>
        <v>ORD106379_20240218_CUST02382_MED008</v>
      </c>
      <c r="T6380" s="23">
        <f t="shared" si="497"/>
        <v>1</v>
      </c>
      <c r="U6380" s="6">
        <f t="shared" si="498"/>
        <v>165.93</v>
      </c>
      <c r="V6380" s="6">
        <f>tbl_Raw_Data[[#This Row],[Discount_Pct]]*tbl_Raw_Data[[#This Row],[Gross_Amount]]/100</f>
        <v>16.593000000000004</v>
      </c>
      <c r="W6380" s="6">
        <f>tbl_Raw_Data[[#This Row],[Gross_Amount]]-tbl_Raw_Data[[#This Row],[Discount_Amount]]</f>
        <v>149.33699999999999</v>
      </c>
      <c r="X6380" s="6">
        <f>tbl_Raw_Data[[#This Row],[Net_Amount_Before_Tax]]*tbl_Raw_Data[[#This Row],[Tax_Pct]]/100</f>
        <v>26.880659999999999</v>
      </c>
      <c r="Y6380" s="6">
        <f>tbl_Raw_Data[[#This Row],[Net_Amount_Before_Tax]]+tbl_Raw_Data[[#This Row],[Tax_Amount]]</f>
        <v>176.21766</v>
      </c>
      <c r="Z6380" s="6">
        <f t="shared" si="499"/>
        <v>1</v>
      </c>
    </row>
    <row r="6381" spans="1:26" x14ac:dyDescent="0.3">
      <c r="A6381" s="23" t="s">
        <v>8509</v>
      </c>
      <c r="B6381" s="34">
        <v>45896</v>
      </c>
      <c r="C6381" s="23" t="s">
        <v>1993</v>
      </c>
      <c r="D6381" s="23" t="s">
        <v>28</v>
      </c>
      <c r="E6381" s="23" t="s">
        <v>29</v>
      </c>
      <c r="F6381" s="23">
        <v>500090</v>
      </c>
      <c r="G6381" s="23" t="s">
        <v>39</v>
      </c>
      <c r="H6381" s="23" t="s">
        <v>40</v>
      </c>
      <c r="I6381" s="23" t="s">
        <v>41</v>
      </c>
      <c r="J6381" s="23" t="s">
        <v>42</v>
      </c>
      <c r="K6381" s="23" t="s">
        <v>24</v>
      </c>
      <c r="L6381" s="23">
        <v>4</v>
      </c>
      <c r="M6381" s="23">
        <v>30.62</v>
      </c>
      <c r="N6381" s="23">
        <v>10</v>
      </c>
      <c r="O6381" s="23">
        <v>5</v>
      </c>
      <c r="P6381" s="23" t="s">
        <v>25</v>
      </c>
      <c r="Q6381" s="23" t="s">
        <v>90</v>
      </c>
      <c r="R6381" s="23">
        <f t="shared" si="495"/>
        <v>1</v>
      </c>
      <c r="S6381" s="23" t="str">
        <f t="shared" si="496"/>
        <v>ORD106380_20250827_CUST02094_MED001</v>
      </c>
      <c r="T6381" s="23">
        <f t="shared" si="497"/>
        <v>1</v>
      </c>
      <c r="U6381" s="6">
        <f t="shared" si="498"/>
        <v>122.48</v>
      </c>
      <c r="V6381" s="6">
        <f>tbl_Raw_Data[[#This Row],[Discount_Pct]]*tbl_Raw_Data[[#This Row],[Gross_Amount]]/100</f>
        <v>12.247999999999999</v>
      </c>
      <c r="W6381" s="6">
        <f>tbl_Raw_Data[[#This Row],[Gross_Amount]]-tbl_Raw_Data[[#This Row],[Discount_Amount]]</f>
        <v>110.232</v>
      </c>
      <c r="X6381" s="6">
        <f>tbl_Raw_Data[[#This Row],[Net_Amount_Before_Tax]]*tbl_Raw_Data[[#This Row],[Tax_Pct]]/100</f>
        <v>5.5115999999999996</v>
      </c>
      <c r="Y6381" s="6">
        <f>tbl_Raw_Data[[#This Row],[Net_Amount_Before_Tax]]+tbl_Raw_Data[[#This Row],[Tax_Amount]]</f>
        <v>115.7436</v>
      </c>
      <c r="Z6381" s="6">
        <f t="shared" si="499"/>
        <v>0</v>
      </c>
    </row>
    <row r="6382" spans="1:26" x14ac:dyDescent="0.3">
      <c r="A6382" s="23" t="s">
        <v>8510</v>
      </c>
      <c r="B6382" s="34">
        <v>45517</v>
      </c>
      <c r="C6382" s="23" t="s">
        <v>3174</v>
      </c>
      <c r="D6382" s="23" t="s">
        <v>28</v>
      </c>
      <c r="E6382" s="23" t="s">
        <v>29</v>
      </c>
      <c r="F6382" s="23">
        <v>500084</v>
      </c>
      <c r="G6382" s="23" t="s">
        <v>229</v>
      </c>
      <c r="H6382" s="23" t="s">
        <v>230</v>
      </c>
      <c r="I6382" s="23" t="s">
        <v>84</v>
      </c>
      <c r="J6382" s="23" t="s">
        <v>140</v>
      </c>
      <c r="K6382" s="23" t="s">
        <v>24</v>
      </c>
      <c r="L6382" s="23">
        <v>2</v>
      </c>
      <c r="M6382" s="23">
        <v>181.87</v>
      </c>
      <c r="N6382" s="23">
        <v>15</v>
      </c>
      <c r="O6382" s="23">
        <v>12</v>
      </c>
      <c r="P6382" s="23" t="s">
        <v>33</v>
      </c>
      <c r="Q6382" s="23" t="s">
        <v>34</v>
      </c>
      <c r="R6382" s="23">
        <f t="shared" si="495"/>
        <v>1</v>
      </c>
      <c r="S6382" s="23" t="str">
        <f t="shared" si="496"/>
        <v>ORD106381_20240813_CUST02350_MED022</v>
      </c>
      <c r="T6382" s="23">
        <f t="shared" si="497"/>
        <v>1</v>
      </c>
      <c r="U6382" s="6">
        <f t="shared" si="498"/>
        <v>363.74</v>
      </c>
      <c r="V6382" s="6">
        <f>tbl_Raw_Data[[#This Row],[Discount_Pct]]*tbl_Raw_Data[[#This Row],[Gross_Amount]]/100</f>
        <v>54.561000000000007</v>
      </c>
      <c r="W6382" s="6">
        <f>tbl_Raw_Data[[#This Row],[Gross_Amount]]-tbl_Raw_Data[[#This Row],[Discount_Amount]]</f>
        <v>309.17899999999997</v>
      </c>
      <c r="X6382" s="6">
        <f>tbl_Raw_Data[[#This Row],[Net_Amount_Before_Tax]]*tbl_Raw_Data[[#This Row],[Tax_Pct]]/100</f>
        <v>37.101479999999995</v>
      </c>
      <c r="Y6382" s="6">
        <f>tbl_Raw_Data[[#This Row],[Net_Amount_Before_Tax]]+tbl_Raw_Data[[#This Row],[Tax_Amount]]</f>
        <v>346.28047999999995</v>
      </c>
      <c r="Z6382" s="6">
        <f t="shared" si="499"/>
        <v>2</v>
      </c>
    </row>
    <row r="6383" spans="1:26" x14ac:dyDescent="0.3">
      <c r="A6383" s="23" t="s">
        <v>8511</v>
      </c>
      <c r="B6383" s="34">
        <v>46013</v>
      </c>
      <c r="C6383" s="23" t="s">
        <v>750</v>
      </c>
      <c r="D6383" s="23" t="s">
        <v>92</v>
      </c>
      <c r="E6383" s="23" t="s">
        <v>93</v>
      </c>
      <c r="F6383" s="23">
        <v>560038</v>
      </c>
      <c r="G6383" s="23" t="s">
        <v>145</v>
      </c>
      <c r="H6383" s="23" t="s">
        <v>146</v>
      </c>
      <c r="I6383" s="23" t="s">
        <v>147</v>
      </c>
      <c r="J6383" s="23" t="s">
        <v>148</v>
      </c>
      <c r="K6383" s="23" t="s">
        <v>24</v>
      </c>
      <c r="L6383" s="23">
        <v>1</v>
      </c>
      <c r="M6383" s="23">
        <v>106.99</v>
      </c>
      <c r="N6383" s="23">
        <v>10</v>
      </c>
      <c r="O6383" s="23">
        <v>12</v>
      </c>
      <c r="P6383" s="23" t="s">
        <v>65</v>
      </c>
      <c r="Q6383" s="23" t="s">
        <v>34</v>
      </c>
      <c r="R6383" s="23">
        <f t="shared" si="495"/>
        <v>1</v>
      </c>
      <c r="S6383" s="23" t="str">
        <f t="shared" si="496"/>
        <v>ORD106382_20251222_CUST01033_MED016</v>
      </c>
      <c r="T6383" s="23">
        <f t="shared" si="497"/>
        <v>1</v>
      </c>
      <c r="U6383" s="6">
        <f t="shared" si="498"/>
        <v>106.99</v>
      </c>
      <c r="V6383" s="6">
        <f>tbl_Raw_Data[[#This Row],[Discount_Pct]]*tbl_Raw_Data[[#This Row],[Gross_Amount]]/100</f>
        <v>10.698999999999998</v>
      </c>
      <c r="W6383" s="6">
        <f>tbl_Raw_Data[[#This Row],[Gross_Amount]]-tbl_Raw_Data[[#This Row],[Discount_Amount]]</f>
        <v>96.290999999999997</v>
      </c>
      <c r="X6383" s="6">
        <f>tbl_Raw_Data[[#This Row],[Net_Amount_Before_Tax]]*tbl_Raw_Data[[#This Row],[Tax_Pct]]/100</f>
        <v>11.554919999999999</v>
      </c>
      <c r="Y6383" s="6">
        <f>tbl_Raw_Data[[#This Row],[Net_Amount_Before_Tax]]+tbl_Raw_Data[[#This Row],[Tax_Amount]]</f>
        <v>107.84591999999999</v>
      </c>
      <c r="Z6383" s="6">
        <f t="shared" si="499"/>
        <v>3</v>
      </c>
    </row>
    <row r="6384" spans="1:26" x14ac:dyDescent="0.3">
      <c r="A6384" s="23" t="s">
        <v>8512</v>
      </c>
      <c r="B6384" s="34">
        <v>45990</v>
      </c>
      <c r="C6384" s="23" t="s">
        <v>5719</v>
      </c>
      <c r="D6384" s="23" t="s">
        <v>28</v>
      </c>
      <c r="E6384" s="23" t="s">
        <v>29</v>
      </c>
      <c r="F6384" s="23">
        <v>500081</v>
      </c>
      <c r="G6384" s="23" t="s">
        <v>167</v>
      </c>
      <c r="H6384" s="23" t="s">
        <v>168</v>
      </c>
      <c r="I6384" s="23" t="s">
        <v>113</v>
      </c>
      <c r="J6384" s="23" t="s">
        <v>42</v>
      </c>
      <c r="K6384" s="23" t="s">
        <v>24</v>
      </c>
      <c r="L6384" s="23">
        <v>3</v>
      </c>
      <c r="M6384" s="23">
        <v>200.31</v>
      </c>
      <c r="N6384" s="23">
        <v>0</v>
      </c>
      <c r="O6384" s="23">
        <v>18</v>
      </c>
      <c r="P6384" s="23" t="s">
        <v>43</v>
      </c>
      <c r="Q6384" s="23" t="s">
        <v>26</v>
      </c>
      <c r="R6384" s="23">
        <f t="shared" si="495"/>
        <v>1</v>
      </c>
      <c r="S6384" s="23" t="str">
        <f t="shared" si="496"/>
        <v>ORD106383_20251129_CUST03077_MED026</v>
      </c>
      <c r="T6384" s="23">
        <f t="shared" si="497"/>
        <v>1</v>
      </c>
      <c r="U6384" s="6">
        <f t="shared" si="498"/>
        <v>600.93000000000006</v>
      </c>
      <c r="V6384" s="6">
        <f>tbl_Raw_Data[[#This Row],[Discount_Pct]]*tbl_Raw_Data[[#This Row],[Gross_Amount]]/100</f>
        <v>0</v>
      </c>
      <c r="W6384" s="6">
        <f>tbl_Raw_Data[[#This Row],[Gross_Amount]]-tbl_Raw_Data[[#This Row],[Discount_Amount]]</f>
        <v>600.93000000000006</v>
      </c>
      <c r="X6384" s="6">
        <f>tbl_Raw_Data[[#This Row],[Net_Amount_Before_Tax]]*tbl_Raw_Data[[#This Row],[Tax_Pct]]/100</f>
        <v>108.16740000000001</v>
      </c>
      <c r="Y6384" s="6">
        <f>tbl_Raw_Data[[#This Row],[Net_Amount_Before_Tax]]+tbl_Raw_Data[[#This Row],[Tax_Amount]]</f>
        <v>709.09740000000011</v>
      </c>
      <c r="Z6384" s="6">
        <f t="shared" si="499"/>
        <v>1</v>
      </c>
    </row>
    <row r="6385" spans="1:26" x14ac:dyDescent="0.3">
      <c r="A6385" s="23" t="s">
        <v>8513</v>
      </c>
      <c r="B6385" s="34">
        <v>45746</v>
      </c>
      <c r="C6385" s="23" t="s">
        <v>6647</v>
      </c>
      <c r="D6385" s="23" t="s">
        <v>80</v>
      </c>
      <c r="E6385" s="23" t="s">
        <v>81</v>
      </c>
      <c r="F6385" s="23">
        <v>395001</v>
      </c>
      <c r="G6385" s="23" t="s">
        <v>94</v>
      </c>
      <c r="H6385" s="23" t="s">
        <v>95</v>
      </c>
      <c r="I6385" s="23" t="s">
        <v>84</v>
      </c>
      <c r="J6385" s="23" t="s">
        <v>42</v>
      </c>
      <c r="K6385" s="23" t="s">
        <v>24</v>
      </c>
      <c r="L6385" s="23">
        <v>1</v>
      </c>
      <c r="M6385" s="23">
        <v>94.26</v>
      </c>
      <c r="N6385" s="23">
        <v>5</v>
      </c>
      <c r="O6385" s="23">
        <v>12</v>
      </c>
      <c r="P6385" s="23" t="s">
        <v>65</v>
      </c>
      <c r="Q6385" s="23" t="s">
        <v>90</v>
      </c>
      <c r="R6385" s="23">
        <f t="shared" si="495"/>
        <v>1</v>
      </c>
      <c r="S6385" s="23" t="str">
        <f t="shared" si="496"/>
        <v>ORD106384_20250330_CUST03237_MED021</v>
      </c>
      <c r="T6385" s="23">
        <f t="shared" si="497"/>
        <v>1</v>
      </c>
      <c r="U6385" s="6">
        <f t="shared" si="498"/>
        <v>94.26</v>
      </c>
      <c r="V6385" s="6">
        <f>tbl_Raw_Data[[#This Row],[Discount_Pct]]*tbl_Raw_Data[[#This Row],[Gross_Amount]]/100</f>
        <v>4.7130000000000001</v>
      </c>
      <c r="W6385" s="6">
        <f>tbl_Raw_Data[[#This Row],[Gross_Amount]]-tbl_Raw_Data[[#This Row],[Discount_Amount]]</f>
        <v>89.547000000000011</v>
      </c>
      <c r="X6385" s="6">
        <f>tbl_Raw_Data[[#This Row],[Net_Amount_Before_Tax]]*tbl_Raw_Data[[#This Row],[Tax_Pct]]/100</f>
        <v>10.745640000000002</v>
      </c>
      <c r="Y6385" s="6">
        <f>tbl_Raw_Data[[#This Row],[Net_Amount_Before_Tax]]+tbl_Raw_Data[[#This Row],[Tax_Amount]]</f>
        <v>100.29264000000001</v>
      </c>
      <c r="Z6385" s="6">
        <f t="shared" si="499"/>
        <v>1</v>
      </c>
    </row>
    <row r="6386" spans="1:26" x14ac:dyDescent="0.3">
      <c r="A6386" s="23" t="s">
        <v>8514</v>
      </c>
      <c r="B6386" s="34">
        <v>45859</v>
      </c>
      <c r="C6386" s="23" t="s">
        <v>8515</v>
      </c>
      <c r="D6386" s="23" t="s">
        <v>46</v>
      </c>
      <c r="E6386" s="23" t="s">
        <v>47</v>
      </c>
      <c r="F6386" s="23">
        <v>411057</v>
      </c>
      <c r="G6386" s="23" t="s">
        <v>94</v>
      </c>
      <c r="H6386" s="23" t="s">
        <v>95</v>
      </c>
      <c r="I6386" s="23" t="s">
        <v>84</v>
      </c>
      <c r="J6386" s="23" t="s">
        <v>42</v>
      </c>
      <c r="K6386" s="23" t="s">
        <v>24</v>
      </c>
      <c r="L6386" s="23">
        <v>2</v>
      </c>
      <c r="M6386" s="23">
        <v>87.72</v>
      </c>
      <c r="N6386" s="23">
        <v>5</v>
      </c>
      <c r="O6386" s="23">
        <v>5</v>
      </c>
      <c r="P6386" s="23" t="s">
        <v>43</v>
      </c>
      <c r="Q6386" s="23" t="s">
        <v>44</v>
      </c>
      <c r="R6386" s="23">
        <f t="shared" si="495"/>
        <v>1</v>
      </c>
      <c r="S6386" s="23" t="str">
        <f t="shared" si="496"/>
        <v>ORD106385_20250721_CUST00254_MED021</v>
      </c>
      <c r="T6386" s="23">
        <f t="shared" si="497"/>
        <v>1</v>
      </c>
      <c r="U6386" s="6">
        <f t="shared" si="498"/>
        <v>175.44</v>
      </c>
      <c r="V6386" s="6">
        <f>tbl_Raw_Data[[#This Row],[Discount_Pct]]*tbl_Raw_Data[[#This Row],[Gross_Amount]]/100</f>
        <v>8.7720000000000002</v>
      </c>
      <c r="W6386" s="6">
        <f>tbl_Raw_Data[[#This Row],[Gross_Amount]]-tbl_Raw_Data[[#This Row],[Discount_Amount]]</f>
        <v>166.66800000000001</v>
      </c>
      <c r="X6386" s="6">
        <f>tbl_Raw_Data[[#This Row],[Net_Amount_Before_Tax]]*tbl_Raw_Data[[#This Row],[Tax_Pct]]/100</f>
        <v>8.333400000000001</v>
      </c>
      <c r="Y6386" s="6">
        <f>tbl_Raw_Data[[#This Row],[Net_Amount_Before_Tax]]+tbl_Raw_Data[[#This Row],[Tax_Amount]]</f>
        <v>175.00140000000002</v>
      </c>
      <c r="Z6386" s="6">
        <f t="shared" si="499"/>
        <v>0</v>
      </c>
    </row>
    <row r="6387" spans="1:26" x14ac:dyDescent="0.3">
      <c r="A6387" s="23" t="s">
        <v>8516</v>
      </c>
      <c r="B6387" s="34">
        <v>45560</v>
      </c>
      <c r="C6387" s="23" t="s">
        <v>8517</v>
      </c>
      <c r="D6387" s="23" t="s">
        <v>159</v>
      </c>
      <c r="E6387" s="23" t="s">
        <v>47</v>
      </c>
      <c r="F6387" s="23">
        <v>400050</v>
      </c>
      <c r="G6387" s="23" t="s">
        <v>119</v>
      </c>
      <c r="H6387" s="23" t="s">
        <v>120</v>
      </c>
      <c r="I6387" s="23" t="s">
        <v>32</v>
      </c>
      <c r="J6387" s="23" t="s">
        <v>64</v>
      </c>
      <c r="K6387" s="23" t="s">
        <v>57</v>
      </c>
      <c r="L6387" s="23">
        <v>2</v>
      </c>
      <c r="M6387" s="23">
        <v>72.150000000000006</v>
      </c>
      <c r="N6387" s="23">
        <v>5</v>
      </c>
      <c r="O6387" s="23">
        <v>12</v>
      </c>
      <c r="P6387" s="23" t="s">
        <v>25</v>
      </c>
      <c r="Q6387" s="23" t="s">
        <v>34</v>
      </c>
      <c r="R6387" s="23">
        <f t="shared" si="495"/>
        <v>1</v>
      </c>
      <c r="S6387" s="23" t="str">
        <f t="shared" si="496"/>
        <v>ORD106386_20240925_CUST02378_MED010</v>
      </c>
      <c r="T6387" s="23">
        <f t="shared" si="497"/>
        <v>1</v>
      </c>
      <c r="U6387" s="6">
        <f t="shared" si="498"/>
        <v>144.30000000000001</v>
      </c>
      <c r="V6387" s="6">
        <f>tbl_Raw_Data[[#This Row],[Discount_Pct]]*tbl_Raw_Data[[#This Row],[Gross_Amount]]/100</f>
        <v>7.2149999999999999</v>
      </c>
      <c r="W6387" s="6">
        <f>tbl_Raw_Data[[#This Row],[Gross_Amount]]-tbl_Raw_Data[[#This Row],[Discount_Amount]]</f>
        <v>137.08500000000001</v>
      </c>
      <c r="X6387" s="6">
        <f>tbl_Raw_Data[[#This Row],[Net_Amount_Before_Tax]]*tbl_Raw_Data[[#This Row],[Tax_Pct]]/100</f>
        <v>16.450199999999999</v>
      </c>
      <c r="Y6387" s="6">
        <f>tbl_Raw_Data[[#This Row],[Net_Amount_Before_Tax]]+tbl_Raw_Data[[#This Row],[Tax_Amount]]</f>
        <v>153.5352</v>
      </c>
      <c r="Z6387" s="6">
        <f t="shared" si="499"/>
        <v>1</v>
      </c>
    </row>
    <row r="6388" spans="1:26" x14ac:dyDescent="0.3">
      <c r="A6388" s="23" t="s">
        <v>8516</v>
      </c>
      <c r="B6388" s="34">
        <v>46021</v>
      </c>
      <c r="C6388" s="23" t="s">
        <v>8518</v>
      </c>
      <c r="D6388" s="23" t="s">
        <v>46</v>
      </c>
      <c r="E6388" s="23" t="s">
        <v>47</v>
      </c>
      <c r="F6388" s="23">
        <v>411038</v>
      </c>
      <c r="G6388" s="23" t="s">
        <v>30</v>
      </c>
      <c r="H6388" s="23" t="s">
        <v>31</v>
      </c>
      <c r="I6388" s="23" t="s">
        <v>32</v>
      </c>
      <c r="J6388" s="23" t="s">
        <v>23</v>
      </c>
      <c r="K6388" s="23" t="s">
        <v>24</v>
      </c>
      <c r="L6388" s="23">
        <v>4</v>
      </c>
      <c r="M6388" s="23">
        <v>132.97</v>
      </c>
      <c r="N6388" s="23">
        <v>5</v>
      </c>
      <c r="O6388" s="23">
        <v>12</v>
      </c>
      <c r="P6388" s="23" t="s">
        <v>33</v>
      </c>
      <c r="Q6388" s="23" t="s">
        <v>34</v>
      </c>
      <c r="R6388" s="23">
        <f t="shared" si="495"/>
        <v>1</v>
      </c>
      <c r="S6388" s="23" t="str">
        <f t="shared" si="496"/>
        <v>ORD106386_20251230_CUST00163_MED017</v>
      </c>
      <c r="T6388" s="23">
        <f t="shared" si="497"/>
        <v>1</v>
      </c>
      <c r="U6388" s="6">
        <f t="shared" si="498"/>
        <v>531.88</v>
      </c>
      <c r="V6388" s="6">
        <f>tbl_Raw_Data[[#This Row],[Discount_Pct]]*tbl_Raw_Data[[#This Row],[Gross_Amount]]/100</f>
        <v>26.594000000000001</v>
      </c>
      <c r="W6388" s="6">
        <f>tbl_Raw_Data[[#This Row],[Gross_Amount]]-tbl_Raw_Data[[#This Row],[Discount_Amount]]</f>
        <v>505.286</v>
      </c>
      <c r="X6388" s="6">
        <f>tbl_Raw_Data[[#This Row],[Net_Amount_Before_Tax]]*tbl_Raw_Data[[#This Row],[Tax_Pct]]/100</f>
        <v>60.634319999999995</v>
      </c>
      <c r="Y6388" s="6">
        <f>tbl_Raw_Data[[#This Row],[Net_Amount_Before_Tax]]+tbl_Raw_Data[[#This Row],[Tax_Amount]]</f>
        <v>565.92031999999995</v>
      </c>
      <c r="Z6388" s="6">
        <f t="shared" si="499"/>
        <v>2</v>
      </c>
    </row>
    <row r="6389" spans="1:26" x14ac:dyDescent="0.3">
      <c r="A6389" s="23" t="s">
        <v>8519</v>
      </c>
      <c r="B6389" s="34">
        <v>45578</v>
      </c>
      <c r="C6389" s="23" t="s">
        <v>2048</v>
      </c>
      <c r="D6389" s="23" t="s">
        <v>159</v>
      </c>
      <c r="E6389" s="23" t="s">
        <v>47</v>
      </c>
      <c r="F6389" s="23">
        <v>400076</v>
      </c>
      <c r="G6389" s="23" t="s">
        <v>138</v>
      </c>
      <c r="H6389" s="23" t="s">
        <v>139</v>
      </c>
      <c r="I6389" s="23" t="s">
        <v>50</v>
      </c>
      <c r="J6389" s="23" t="s">
        <v>140</v>
      </c>
      <c r="K6389" s="23" t="s">
        <v>24</v>
      </c>
      <c r="L6389" s="23">
        <v>1</v>
      </c>
      <c r="M6389" s="23">
        <v>162.32</v>
      </c>
      <c r="N6389" s="23">
        <v>5</v>
      </c>
      <c r="O6389" s="23">
        <v>18</v>
      </c>
      <c r="P6389" s="23" t="s">
        <v>89</v>
      </c>
      <c r="Q6389" s="23" t="s">
        <v>90</v>
      </c>
      <c r="R6389" s="23">
        <f t="shared" si="495"/>
        <v>1</v>
      </c>
      <c r="S6389" s="23" t="str">
        <f t="shared" si="496"/>
        <v>ORD106388_20241013_CUST03464_MED013</v>
      </c>
      <c r="T6389" s="23">
        <f t="shared" si="497"/>
        <v>1</v>
      </c>
      <c r="U6389" s="6">
        <f t="shared" si="498"/>
        <v>162.32</v>
      </c>
      <c r="V6389" s="6">
        <f>tbl_Raw_Data[[#This Row],[Discount_Pct]]*tbl_Raw_Data[[#This Row],[Gross_Amount]]/100</f>
        <v>8.1159999999999997</v>
      </c>
      <c r="W6389" s="6">
        <f>tbl_Raw_Data[[#This Row],[Gross_Amount]]-tbl_Raw_Data[[#This Row],[Discount_Amount]]</f>
        <v>154.20400000000001</v>
      </c>
      <c r="X6389" s="6">
        <f>tbl_Raw_Data[[#This Row],[Net_Amount_Before_Tax]]*tbl_Raw_Data[[#This Row],[Tax_Pct]]/100</f>
        <v>27.756720000000001</v>
      </c>
      <c r="Y6389" s="6">
        <f>tbl_Raw_Data[[#This Row],[Net_Amount_Before_Tax]]+tbl_Raw_Data[[#This Row],[Tax_Amount]]</f>
        <v>181.96072000000001</v>
      </c>
      <c r="Z6389" s="6">
        <f t="shared" si="499"/>
        <v>3</v>
      </c>
    </row>
    <row r="6390" spans="1:26" x14ac:dyDescent="0.3">
      <c r="A6390" s="23" t="s">
        <v>8520</v>
      </c>
      <c r="B6390" s="34">
        <v>45978</v>
      </c>
      <c r="C6390" s="23" t="s">
        <v>1554</v>
      </c>
      <c r="D6390" s="23" t="s">
        <v>159</v>
      </c>
      <c r="E6390" s="23" t="s">
        <v>47</v>
      </c>
      <c r="F6390" s="23">
        <v>400050</v>
      </c>
      <c r="G6390" s="23" t="s">
        <v>39</v>
      </c>
      <c r="H6390" s="23" t="s">
        <v>40</v>
      </c>
      <c r="I6390" s="23" t="s">
        <v>41</v>
      </c>
      <c r="J6390" s="23" t="s">
        <v>42</v>
      </c>
      <c r="K6390" s="23" t="s">
        <v>24</v>
      </c>
      <c r="L6390" s="23">
        <v>1</v>
      </c>
      <c r="M6390" s="23">
        <v>29.73</v>
      </c>
      <c r="N6390" s="23">
        <v>15</v>
      </c>
      <c r="O6390" s="23">
        <v>12</v>
      </c>
      <c r="P6390" s="23" t="s">
        <v>65</v>
      </c>
      <c r="Q6390" s="23" t="s">
        <v>26</v>
      </c>
      <c r="R6390" s="23">
        <f t="shared" si="495"/>
        <v>1</v>
      </c>
      <c r="S6390" s="23" t="str">
        <f t="shared" si="496"/>
        <v>ORD106389_20251117_CUST02936_MED001</v>
      </c>
      <c r="T6390" s="23">
        <f t="shared" si="497"/>
        <v>1</v>
      </c>
      <c r="U6390" s="6">
        <f t="shared" si="498"/>
        <v>29.73</v>
      </c>
      <c r="V6390" s="6">
        <f>tbl_Raw_Data[[#This Row],[Discount_Pct]]*tbl_Raw_Data[[#This Row],[Gross_Amount]]/100</f>
        <v>4.4595000000000002</v>
      </c>
      <c r="W6390" s="6">
        <f>tbl_Raw_Data[[#This Row],[Gross_Amount]]-tbl_Raw_Data[[#This Row],[Discount_Amount]]</f>
        <v>25.270499999999998</v>
      </c>
      <c r="X6390" s="6">
        <f>tbl_Raw_Data[[#This Row],[Net_Amount_Before_Tax]]*tbl_Raw_Data[[#This Row],[Tax_Pct]]/100</f>
        <v>3.0324599999999999</v>
      </c>
      <c r="Y6390" s="6">
        <f>tbl_Raw_Data[[#This Row],[Net_Amount_Before_Tax]]+tbl_Raw_Data[[#This Row],[Tax_Amount]]</f>
        <v>28.302959999999999</v>
      </c>
      <c r="Z6390" s="6">
        <f t="shared" si="499"/>
        <v>3</v>
      </c>
    </row>
    <row r="6391" spans="1:26" x14ac:dyDescent="0.3">
      <c r="A6391" s="23" t="s">
        <v>8521</v>
      </c>
      <c r="B6391" s="34">
        <v>45324</v>
      </c>
      <c r="C6391" s="23" t="s">
        <v>8522</v>
      </c>
      <c r="D6391" s="23" t="s">
        <v>183</v>
      </c>
      <c r="E6391" s="23" t="s">
        <v>184</v>
      </c>
      <c r="F6391" s="23">
        <v>122018</v>
      </c>
      <c r="G6391" s="23" t="s">
        <v>196</v>
      </c>
      <c r="H6391" s="23" t="s">
        <v>197</v>
      </c>
      <c r="I6391" s="23" t="s">
        <v>32</v>
      </c>
      <c r="J6391" s="23" t="s">
        <v>42</v>
      </c>
      <c r="K6391" s="23" t="s">
        <v>24</v>
      </c>
      <c r="L6391" s="23">
        <v>4</v>
      </c>
      <c r="M6391" s="23">
        <v>26.96</v>
      </c>
      <c r="N6391" s="23">
        <v>10</v>
      </c>
      <c r="O6391" s="23">
        <v>12</v>
      </c>
      <c r="P6391" s="23" t="s">
        <v>58</v>
      </c>
      <c r="Q6391" s="23" t="s">
        <v>26</v>
      </c>
      <c r="R6391" s="23">
        <f t="shared" si="495"/>
        <v>1</v>
      </c>
      <c r="S6391" s="23" t="str">
        <f t="shared" si="496"/>
        <v>ORD106390_20240202_CUST00739_MED011</v>
      </c>
      <c r="T6391" s="23">
        <f t="shared" si="497"/>
        <v>1</v>
      </c>
      <c r="U6391" s="6">
        <f t="shared" si="498"/>
        <v>107.84</v>
      </c>
      <c r="V6391" s="6">
        <f>tbl_Raw_Data[[#This Row],[Discount_Pct]]*tbl_Raw_Data[[#This Row],[Gross_Amount]]/100</f>
        <v>10.784000000000001</v>
      </c>
      <c r="W6391" s="6">
        <f>tbl_Raw_Data[[#This Row],[Gross_Amount]]-tbl_Raw_Data[[#This Row],[Discount_Amount]]</f>
        <v>97.055999999999997</v>
      </c>
      <c r="X6391" s="6">
        <f>tbl_Raw_Data[[#This Row],[Net_Amount_Before_Tax]]*tbl_Raw_Data[[#This Row],[Tax_Pct]]/100</f>
        <v>11.64672</v>
      </c>
      <c r="Y6391" s="6">
        <f>tbl_Raw_Data[[#This Row],[Net_Amount_Before_Tax]]+tbl_Raw_Data[[#This Row],[Tax_Amount]]</f>
        <v>108.70272</v>
      </c>
      <c r="Z6391" s="6">
        <f t="shared" si="499"/>
        <v>1</v>
      </c>
    </row>
    <row r="6392" spans="1:26" x14ac:dyDescent="0.3">
      <c r="A6392" s="23" t="s">
        <v>8523</v>
      </c>
      <c r="B6392" s="34">
        <v>45530</v>
      </c>
      <c r="C6392" s="23" t="s">
        <v>3958</v>
      </c>
      <c r="D6392" s="23" t="s">
        <v>142</v>
      </c>
      <c r="E6392" s="23" t="s">
        <v>81</v>
      </c>
      <c r="F6392" s="23">
        <v>380001</v>
      </c>
      <c r="G6392" s="23" t="s">
        <v>124</v>
      </c>
      <c r="H6392" s="23" t="s">
        <v>125</v>
      </c>
      <c r="I6392" s="23" t="s">
        <v>104</v>
      </c>
      <c r="J6392" s="23" t="s">
        <v>114</v>
      </c>
      <c r="K6392" s="23" t="s">
        <v>24</v>
      </c>
      <c r="L6392" s="23">
        <v>1</v>
      </c>
      <c r="M6392" s="23">
        <v>113.34</v>
      </c>
      <c r="N6392" s="23">
        <v>15</v>
      </c>
      <c r="O6392" s="23">
        <v>12</v>
      </c>
      <c r="P6392" s="23" t="s">
        <v>43</v>
      </c>
      <c r="Q6392" s="23" t="s">
        <v>34</v>
      </c>
      <c r="R6392" s="23">
        <f t="shared" si="495"/>
        <v>1</v>
      </c>
      <c r="S6392" s="23" t="str">
        <f t="shared" si="496"/>
        <v>ORD106391_20240826_CUST01374_MED018</v>
      </c>
      <c r="T6392" s="23">
        <f t="shared" si="497"/>
        <v>1</v>
      </c>
      <c r="U6392" s="6">
        <f t="shared" si="498"/>
        <v>113.34</v>
      </c>
      <c r="V6392" s="6">
        <f>tbl_Raw_Data[[#This Row],[Discount_Pct]]*tbl_Raw_Data[[#This Row],[Gross_Amount]]/100</f>
        <v>17.001000000000001</v>
      </c>
      <c r="W6392" s="6">
        <f>tbl_Raw_Data[[#This Row],[Gross_Amount]]-tbl_Raw_Data[[#This Row],[Discount_Amount]]</f>
        <v>96.338999999999999</v>
      </c>
      <c r="X6392" s="6">
        <f>tbl_Raw_Data[[#This Row],[Net_Amount_Before_Tax]]*tbl_Raw_Data[[#This Row],[Tax_Pct]]/100</f>
        <v>11.56068</v>
      </c>
      <c r="Y6392" s="6">
        <f>tbl_Raw_Data[[#This Row],[Net_Amount_Before_Tax]]+tbl_Raw_Data[[#This Row],[Tax_Amount]]</f>
        <v>107.89968</v>
      </c>
      <c r="Z6392" s="6">
        <f t="shared" si="499"/>
        <v>4</v>
      </c>
    </row>
    <row r="6393" spans="1:26" x14ac:dyDescent="0.3">
      <c r="A6393" s="23" t="s">
        <v>8524</v>
      </c>
      <c r="B6393" s="34">
        <v>45405</v>
      </c>
      <c r="C6393" s="23" t="s">
        <v>8525</v>
      </c>
      <c r="D6393" s="23" t="s">
        <v>52</v>
      </c>
      <c r="E6393" s="23" t="s">
        <v>52</v>
      </c>
      <c r="F6393" s="23">
        <v>160019</v>
      </c>
      <c r="G6393" s="23" t="s">
        <v>82</v>
      </c>
      <c r="H6393" s="23" t="s">
        <v>83</v>
      </c>
      <c r="I6393" s="23" t="s">
        <v>84</v>
      </c>
      <c r="J6393" s="23" t="s">
        <v>85</v>
      </c>
      <c r="K6393" s="23" t="s">
        <v>24</v>
      </c>
      <c r="L6393" s="23">
        <v>1</v>
      </c>
      <c r="M6393" s="23">
        <v>289.08</v>
      </c>
      <c r="N6393" s="23">
        <v>5</v>
      </c>
      <c r="O6393" s="23">
        <v>5</v>
      </c>
      <c r="P6393" s="23" t="s">
        <v>33</v>
      </c>
      <c r="Q6393" s="23" t="s">
        <v>34</v>
      </c>
      <c r="R6393" s="23">
        <f t="shared" si="495"/>
        <v>1</v>
      </c>
      <c r="S6393" s="23" t="str">
        <f t="shared" si="496"/>
        <v>ORD106392_20240423_CUST02615_MED023</v>
      </c>
      <c r="T6393" s="23">
        <f t="shared" si="497"/>
        <v>1</v>
      </c>
      <c r="U6393" s="6">
        <f t="shared" si="498"/>
        <v>289.08</v>
      </c>
      <c r="V6393" s="6">
        <f>tbl_Raw_Data[[#This Row],[Discount_Pct]]*tbl_Raw_Data[[#This Row],[Gross_Amount]]/100</f>
        <v>14.453999999999999</v>
      </c>
      <c r="W6393" s="6">
        <f>tbl_Raw_Data[[#This Row],[Gross_Amount]]-tbl_Raw_Data[[#This Row],[Discount_Amount]]</f>
        <v>274.62599999999998</v>
      </c>
      <c r="X6393" s="6">
        <f>tbl_Raw_Data[[#This Row],[Net_Amount_Before_Tax]]*tbl_Raw_Data[[#This Row],[Tax_Pct]]/100</f>
        <v>13.731299999999999</v>
      </c>
      <c r="Y6393" s="6">
        <f>tbl_Raw_Data[[#This Row],[Net_Amount_Before_Tax]]+tbl_Raw_Data[[#This Row],[Tax_Amount]]</f>
        <v>288.35729999999995</v>
      </c>
      <c r="Z6393" s="6">
        <f t="shared" si="499"/>
        <v>2</v>
      </c>
    </row>
    <row r="6394" spans="1:26" x14ac:dyDescent="0.3">
      <c r="A6394" s="23" t="s">
        <v>8526</v>
      </c>
      <c r="B6394" s="34">
        <v>45997</v>
      </c>
      <c r="C6394" s="23" t="s">
        <v>4054</v>
      </c>
      <c r="D6394" s="23" t="s">
        <v>159</v>
      </c>
      <c r="E6394" s="23" t="s">
        <v>47</v>
      </c>
      <c r="F6394" s="23">
        <v>400050</v>
      </c>
      <c r="G6394" s="23" t="s">
        <v>124</v>
      </c>
      <c r="H6394" s="23" t="s">
        <v>125</v>
      </c>
      <c r="I6394" s="23" t="s">
        <v>104</v>
      </c>
      <c r="J6394" s="23" t="s">
        <v>114</v>
      </c>
      <c r="K6394" s="23" t="s">
        <v>24</v>
      </c>
      <c r="L6394" s="23">
        <v>2</v>
      </c>
      <c r="M6394" s="23">
        <v>103.26</v>
      </c>
      <c r="N6394" s="23">
        <v>5</v>
      </c>
      <c r="O6394" s="23">
        <v>12</v>
      </c>
      <c r="P6394" s="23" t="s">
        <v>58</v>
      </c>
      <c r="Q6394" s="23" t="s">
        <v>34</v>
      </c>
      <c r="R6394" s="23">
        <f t="shared" si="495"/>
        <v>1</v>
      </c>
      <c r="S6394" s="23" t="str">
        <f t="shared" si="496"/>
        <v>ORD106393_20251206_CUST02911_MED018</v>
      </c>
      <c r="T6394" s="23">
        <f t="shared" si="497"/>
        <v>1</v>
      </c>
      <c r="U6394" s="6">
        <f t="shared" si="498"/>
        <v>206.52</v>
      </c>
      <c r="V6394" s="6">
        <f>tbl_Raw_Data[[#This Row],[Discount_Pct]]*tbl_Raw_Data[[#This Row],[Gross_Amount]]/100</f>
        <v>10.326000000000001</v>
      </c>
      <c r="W6394" s="6">
        <f>tbl_Raw_Data[[#This Row],[Gross_Amount]]-tbl_Raw_Data[[#This Row],[Discount_Amount]]</f>
        <v>196.19400000000002</v>
      </c>
      <c r="X6394" s="6">
        <f>tbl_Raw_Data[[#This Row],[Net_Amount_Before_Tax]]*tbl_Raw_Data[[#This Row],[Tax_Pct]]/100</f>
        <v>23.543280000000003</v>
      </c>
      <c r="Y6394" s="6">
        <f>tbl_Raw_Data[[#This Row],[Net_Amount_Before_Tax]]+tbl_Raw_Data[[#This Row],[Tax_Amount]]</f>
        <v>219.73728000000003</v>
      </c>
      <c r="Z6394" s="6">
        <f t="shared" si="499"/>
        <v>3</v>
      </c>
    </row>
    <row r="6395" spans="1:26" x14ac:dyDescent="0.3">
      <c r="A6395" s="23" t="s">
        <v>8527</v>
      </c>
      <c r="B6395" s="34">
        <v>45721</v>
      </c>
      <c r="C6395" s="23" t="s">
        <v>8528</v>
      </c>
      <c r="D6395" s="23" t="s">
        <v>183</v>
      </c>
      <c r="E6395" s="23" t="s">
        <v>184</v>
      </c>
      <c r="F6395" s="23">
        <v>122018</v>
      </c>
      <c r="G6395" s="23" t="s">
        <v>111</v>
      </c>
      <c r="H6395" s="23" t="s">
        <v>112</v>
      </c>
      <c r="I6395" s="23" t="s">
        <v>113</v>
      </c>
      <c r="J6395" s="23" t="s">
        <v>114</v>
      </c>
      <c r="K6395" s="23" t="s">
        <v>24</v>
      </c>
      <c r="L6395" s="23">
        <v>4</v>
      </c>
      <c r="M6395" s="23">
        <v>104.94</v>
      </c>
      <c r="N6395" s="23">
        <v>5</v>
      </c>
      <c r="O6395" s="23">
        <v>5</v>
      </c>
      <c r="P6395" s="23" t="s">
        <v>43</v>
      </c>
      <c r="Q6395" s="23" t="s">
        <v>34</v>
      </c>
      <c r="R6395" s="23">
        <f t="shared" si="495"/>
        <v>1</v>
      </c>
      <c r="S6395" s="23" t="str">
        <f t="shared" si="496"/>
        <v>ORD106394_20250305_CUST00579_MED027</v>
      </c>
      <c r="T6395" s="23">
        <f t="shared" si="497"/>
        <v>1</v>
      </c>
      <c r="U6395" s="6">
        <f t="shared" si="498"/>
        <v>419.76</v>
      </c>
      <c r="V6395" s="6">
        <f>tbl_Raw_Data[[#This Row],[Discount_Pct]]*tbl_Raw_Data[[#This Row],[Gross_Amount]]/100</f>
        <v>20.988000000000003</v>
      </c>
      <c r="W6395" s="6">
        <f>tbl_Raw_Data[[#This Row],[Gross_Amount]]-tbl_Raw_Data[[#This Row],[Discount_Amount]]</f>
        <v>398.77199999999999</v>
      </c>
      <c r="X6395" s="6">
        <f>tbl_Raw_Data[[#This Row],[Net_Amount_Before_Tax]]*tbl_Raw_Data[[#This Row],[Tax_Pct]]/100</f>
        <v>19.938599999999997</v>
      </c>
      <c r="Y6395" s="6">
        <f>tbl_Raw_Data[[#This Row],[Net_Amount_Before_Tax]]+tbl_Raw_Data[[#This Row],[Tax_Amount]]</f>
        <v>418.7106</v>
      </c>
      <c r="Z6395" s="6">
        <f t="shared" si="499"/>
        <v>1</v>
      </c>
    </row>
    <row r="6396" spans="1:26" x14ac:dyDescent="0.3">
      <c r="A6396" s="23" t="s">
        <v>8529</v>
      </c>
      <c r="B6396" s="34">
        <v>45320</v>
      </c>
      <c r="C6396" s="23" t="s">
        <v>2569</v>
      </c>
      <c r="D6396" s="23" t="s">
        <v>123</v>
      </c>
      <c r="E6396" s="23" t="s">
        <v>101</v>
      </c>
      <c r="F6396" s="23">
        <v>226024</v>
      </c>
      <c r="G6396" s="23" t="s">
        <v>160</v>
      </c>
      <c r="H6396" s="23" t="s">
        <v>161</v>
      </c>
      <c r="I6396" s="23" t="s">
        <v>50</v>
      </c>
      <c r="J6396" s="23" t="s">
        <v>23</v>
      </c>
      <c r="K6396" s="23" t="s">
        <v>24</v>
      </c>
      <c r="L6396" s="23">
        <v>1</v>
      </c>
      <c r="M6396" s="23">
        <v>134.04</v>
      </c>
      <c r="N6396" s="23">
        <v>0</v>
      </c>
      <c r="O6396" s="23">
        <v>12</v>
      </c>
      <c r="P6396" s="23" t="s">
        <v>25</v>
      </c>
      <c r="Q6396" s="23" t="s">
        <v>34</v>
      </c>
      <c r="R6396" s="23">
        <f t="shared" si="495"/>
        <v>1</v>
      </c>
      <c r="S6396" s="23" t="str">
        <f t="shared" si="496"/>
        <v>ORD106395_20240129_CUST01531_MED014</v>
      </c>
      <c r="T6396" s="23">
        <f t="shared" si="497"/>
        <v>1</v>
      </c>
      <c r="U6396" s="6">
        <f t="shared" si="498"/>
        <v>134.04</v>
      </c>
      <c r="V6396" s="6">
        <f>tbl_Raw_Data[[#This Row],[Discount_Pct]]*tbl_Raw_Data[[#This Row],[Gross_Amount]]/100</f>
        <v>0</v>
      </c>
      <c r="W6396" s="6">
        <f>tbl_Raw_Data[[#This Row],[Gross_Amount]]-tbl_Raw_Data[[#This Row],[Discount_Amount]]</f>
        <v>134.04</v>
      </c>
      <c r="X6396" s="6">
        <f>tbl_Raw_Data[[#This Row],[Net_Amount_Before_Tax]]*tbl_Raw_Data[[#This Row],[Tax_Pct]]/100</f>
        <v>16.084800000000001</v>
      </c>
      <c r="Y6396" s="6">
        <f>tbl_Raw_Data[[#This Row],[Net_Amount_Before_Tax]]+tbl_Raw_Data[[#This Row],[Tax_Amount]]</f>
        <v>150.12479999999999</v>
      </c>
      <c r="Z6396" s="6">
        <f t="shared" si="499"/>
        <v>3</v>
      </c>
    </row>
    <row r="6397" spans="1:26" x14ac:dyDescent="0.3">
      <c r="A6397" s="23" t="s">
        <v>8530</v>
      </c>
      <c r="B6397" s="34">
        <v>45543</v>
      </c>
      <c r="C6397" s="23" t="s">
        <v>5150</v>
      </c>
      <c r="D6397" s="23" t="s">
        <v>80</v>
      </c>
      <c r="E6397" s="23" t="s">
        <v>81</v>
      </c>
      <c r="F6397" s="23">
        <v>395010</v>
      </c>
      <c r="G6397" s="23" t="s">
        <v>145</v>
      </c>
      <c r="H6397" s="23" t="s">
        <v>146</v>
      </c>
      <c r="I6397" s="23" t="s">
        <v>147</v>
      </c>
      <c r="J6397" s="23" t="s">
        <v>148</v>
      </c>
      <c r="K6397" s="23" t="s">
        <v>24</v>
      </c>
      <c r="L6397" s="23">
        <v>3</v>
      </c>
      <c r="M6397" s="23">
        <v>97.6</v>
      </c>
      <c r="N6397" s="23">
        <v>5</v>
      </c>
      <c r="O6397" s="23">
        <v>18</v>
      </c>
      <c r="P6397" s="23" t="s">
        <v>65</v>
      </c>
      <c r="Q6397" s="23" t="s">
        <v>34</v>
      </c>
      <c r="R6397" s="23">
        <f t="shared" si="495"/>
        <v>1</v>
      </c>
      <c r="S6397" s="23" t="str">
        <f t="shared" si="496"/>
        <v>ORD106396_20240908_CUST00624_MED016</v>
      </c>
      <c r="T6397" s="23">
        <f t="shared" si="497"/>
        <v>1</v>
      </c>
      <c r="U6397" s="6">
        <f t="shared" si="498"/>
        <v>292.79999999999995</v>
      </c>
      <c r="V6397" s="6">
        <f>tbl_Raw_Data[[#This Row],[Discount_Pct]]*tbl_Raw_Data[[#This Row],[Gross_Amount]]/100</f>
        <v>14.639999999999997</v>
      </c>
      <c r="W6397" s="6">
        <f>tbl_Raw_Data[[#This Row],[Gross_Amount]]-tbl_Raw_Data[[#This Row],[Discount_Amount]]</f>
        <v>278.15999999999997</v>
      </c>
      <c r="X6397" s="6">
        <f>tbl_Raw_Data[[#This Row],[Net_Amount_Before_Tax]]*tbl_Raw_Data[[#This Row],[Tax_Pct]]/100</f>
        <v>50.068799999999989</v>
      </c>
      <c r="Y6397" s="6">
        <f>tbl_Raw_Data[[#This Row],[Net_Amount_Before_Tax]]+tbl_Raw_Data[[#This Row],[Tax_Amount]]</f>
        <v>328.22879999999998</v>
      </c>
      <c r="Z6397" s="6">
        <f t="shared" si="499"/>
        <v>1</v>
      </c>
    </row>
    <row r="6398" spans="1:26" x14ac:dyDescent="0.3">
      <c r="A6398" s="23" t="s">
        <v>8530</v>
      </c>
      <c r="B6398" s="34">
        <v>45429</v>
      </c>
      <c r="C6398" s="23" t="s">
        <v>960</v>
      </c>
      <c r="D6398" s="23" t="s">
        <v>123</v>
      </c>
      <c r="E6398" s="23" t="s">
        <v>101</v>
      </c>
      <c r="F6398" s="23">
        <v>226001</v>
      </c>
      <c r="G6398" s="23" t="s">
        <v>138</v>
      </c>
      <c r="H6398" s="23" t="s">
        <v>139</v>
      </c>
      <c r="I6398" s="23" t="s">
        <v>50</v>
      </c>
      <c r="J6398" s="23" t="s">
        <v>140</v>
      </c>
      <c r="K6398" s="23" t="s">
        <v>24</v>
      </c>
      <c r="L6398" s="23">
        <v>4</v>
      </c>
      <c r="M6398" s="23">
        <v>167.34</v>
      </c>
      <c r="N6398" s="23">
        <v>10</v>
      </c>
      <c r="O6398" s="23">
        <v>12</v>
      </c>
      <c r="P6398" s="23" t="s">
        <v>89</v>
      </c>
      <c r="Q6398" s="23" t="s">
        <v>44</v>
      </c>
      <c r="R6398" s="23">
        <f t="shared" si="495"/>
        <v>1</v>
      </c>
      <c r="S6398" s="23" t="str">
        <f t="shared" si="496"/>
        <v>ORD106396_20240517_CUST01409_MED013</v>
      </c>
      <c r="T6398" s="23">
        <f t="shared" si="497"/>
        <v>1</v>
      </c>
      <c r="U6398" s="6">
        <f t="shared" si="498"/>
        <v>669.36</v>
      </c>
      <c r="V6398" s="6">
        <f>tbl_Raw_Data[[#This Row],[Discount_Pct]]*tbl_Raw_Data[[#This Row],[Gross_Amount]]/100</f>
        <v>66.936000000000007</v>
      </c>
      <c r="W6398" s="6">
        <f>tbl_Raw_Data[[#This Row],[Gross_Amount]]-tbl_Raw_Data[[#This Row],[Discount_Amount]]</f>
        <v>602.42399999999998</v>
      </c>
      <c r="X6398" s="6">
        <f>tbl_Raw_Data[[#This Row],[Net_Amount_Before_Tax]]*tbl_Raw_Data[[#This Row],[Tax_Pct]]/100</f>
        <v>72.290880000000001</v>
      </c>
      <c r="Y6398" s="6">
        <f>tbl_Raw_Data[[#This Row],[Net_Amount_Before_Tax]]+tbl_Raw_Data[[#This Row],[Tax_Amount]]</f>
        <v>674.71487999999999</v>
      </c>
      <c r="Z6398" s="6">
        <f t="shared" si="499"/>
        <v>0</v>
      </c>
    </row>
    <row r="6399" spans="1:26" x14ac:dyDescent="0.3">
      <c r="A6399" s="23" t="s">
        <v>8530</v>
      </c>
      <c r="B6399" s="34">
        <v>45566</v>
      </c>
      <c r="C6399" s="23" t="s">
        <v>4031</v>
      </c>
      <c r="D6399" s="23" t="s">
        <v>80</v>
      </c>
      <c r="E6399" s="23" t="s">
        <v>81</v>
      </c>
      <c r="F6399" s="23">
        <v>395007</v>
      </c>
      <c r="G6399" s="23" t="s">
        <v>224</v>
      </c>
      <c r="H6399" s="23" t="s">
        <v>225</v>
      </c>
      <c r="I6399" s="23" t="s">
        <v>147</v>
      </c>
      <c r="J6399" s="23" t="s">
        <v>23</v>
      </c>
      <c r="K6399" s="23" t="s">
        <v>24</v>
      </c>
      <c r="L6399" s="23">
        <v>2</v>
      </c>
      <c r="M6399" s="23">
        <v>53.05</v>
      </c>
      <c r="N6399" s="23">
        <v>5</v>
      </c>
      <c r="O6399" s="23">
        <v>5</v>
      </c>
      <c r="P6399" s="23" t="s">
        <v>89</v>
      </c>
      <c r="Q6399" s="23" t="s">
        <v>34</v>
      </c>
      <c r="R6399" s="23">
        <f t="shared" si="495"/>
        <v>1</v>
      </c>
      <c r="S6399" s="23" t="str">
        <f t="shared" si="496"/>
        <v>ORD106396_20241001_CUST02744_MED015</v>
      </c>
      <c r="T6399" s="23">
        <f t="shared" si="497"/>
        <v>1</v>
      </c>
      <c r="U6399" s="6">
        <f t="shared" si="498"/>
        <v>106.1</v>
      </c>
      <c r="V6399" s="6">
        <f>tbl_Raw_Data[[#This Row],[Discount_Pct]]*tbl_Raw_Data[[#This Row],[Gross_Amount]]/100</f>
        <v>5.3049999999999997</v>
      </c>
      <c r="W6399" s="6">
        <f>tbl_Raw_Data[[#This Row],[Gross_Amount]]-tbl_Raw_Data[[#This Row],[Discount_Amount]]</f>
        <v>100.79499999999999</v>
      </c>
      <c r="X6399" s="6">
        <f>tbl_Raw_Data[[#This Row],[Net_Amount_Before_Tax]]*tbl_Raw_Data[[#This Row],[Tax_Pct]]/100</f>
        <v>5.0397499999999988</v>
      </c>
      <c r="Y6399" s="6">
        <f>tbl_Raw_Data[[#This Row],[Net_Amount_Before_Tax]]+tbl_Raw_Data[[#This Row],[Tax_Amount]]</f>
        <v>105.83474999999999</v>
      </c>
      <c r="Z6399" s="6">
        <f t="shared" si="499"/>
        <v>1</v>
      </c>
    </row>
    <row r="6400" spans="1:26" x14ac:dyDescent="0.3">
      <c r="A6400" s="23" t="s">
        <v>8531</v>
      </c>
      <c r="B6400" s="34">
        <v>45900</v>
      </c>
      <c r="C6400" s="23" t="s">
        <v>8532</v>
      </c>
      <c r="D6400" s="23" t="s">
        <v>130</v>
      </c>
      <c r="E6400" s="23" t="s">
        <v>131</v>
      </c>
      <c r="F6400" s="23">
        <v>700001</v>
      </c>
      <c r="G6400" s="23" t="s">
        <v>107</v>
      </c>
      <c r="H6400" s="23" t="s">
        <v>108</v>
      </c>
      <c r="I6400" s="23" t="s">
        <v>63</v>
      </c>
      <c r="J6400" s="23" t="s">
        <v>42</v>
      </c>
      <c r="K6400" s="23" t="s">
        <v>57</v>
      </c>
      <c r="L6400" s="23">
        <v>2</v>
      </c>
      <c r="M6400" s="23">
        <v>106.75</v>
      </c>
      <c r="N6400" s="23">
        <v>5</v>
      </c>
      <c r="O6400" s="23">
        <v>12</v>
      </c>
      <c r="P6400" s="23" t="s">
        <v>25</v>
      </c>
      <c r="Q6400" s="23" t="s">
        <v>34</v>
      </c>
      <c r="R6400" s="23">
        <f t="shared" si="495"/>
        <v>1</v>
      </c>
      <c r="S6400" s="23" t="str">
        <f t="shared" si="496"/>
        <v>ORD106399_20250831_CUST03253_MED005</v>
      </c>
      <c r="T6400" s="23">
        <f t="shared" si="497"/>
        <v>1</v>
      </c>
      <c r="U6400" s="6">
        <f t="shared" si="498"/>
        <v>213.5</v>
      </c>
      <c r="V6400" s="6">
        <f>tbl_Raw_Data[[#This Row],[Discount_Pct]]*tbl_Raw_Data[[#This Row],[Gross_Amount]]/100</f>
        <v>10.675000000000001</v>
      </c>
      <c r="W6400" s="6">
        <f>tbl_Raw_Data[[#This Row],[Gross_Amount]]-tbl_Raw_Data[[#This Row],[Discount_Amount]]</f>
        <v>202.82499999999999</v>
      </c>
      <c r="X6400" s="6">
        <f>tbl_Raw_Data[[#This Row],[Net_Amount_Before_Tax]]*tbl_Raw_Data[[#This Row],[Tax_Pct]]/100</f>
        <v>24.338999999999995</v>
      </c>
      <c r="Y6400" s="6">
        <f>tbl_Raw_Data[[#This Row],[Net_Amount_Before_Tax]]+tbl_Raw_Data[[#This Row],[Tax_Amount]]</f>
        <v>227.16399999999999</v>
      </c>
      <c r="Z6400" s="6">
        <f t="shared" si="499"/>
        <v>1</v>
      </c>
    </row>
    <row r="6401" spans="1:26" x14ac:dyDescent="0.3">
      <c r="A6401" s="23" t="s">
        <v>8533</v>
      </c>
      <c r="B6401" s="34">
        <v>45863</v>
      </c>
      <c r="C6401" s="23" t="s">
        <v>8534</v>
      </c>
      <c r="D6401" s="23" t="s">
        <v>52</v>
      </c>
      <c r="E6401" s="23" t="s">
        <v>52</v>
      </c>
      <c r="F6401" s="23">
        <v>160001</v>
      </c>
      <c r="G6401" s="23" t="s">
        <v>82</v>
      </c>
      <c r="H6401" s="23" t="s">
        <v>83</v>
      </c>
      <c r="I6401" s="23" t="s">
        <v>84</v>
      </c>
      <c r="J6401" s="23" t="s">
        <v>85</v>
      </c>
      <c r="K6401" s="23" t="s">
        <v>24</v>
      </c>
      <c r="L6401" s="23">
        <v>1</v>
      </c>
      <c r="M6401" s="23">
        <v>325.29000000000002</v>
      </c>
      <c r="N6401" s="23">
        <v>10</v>
      </c>
      <c r="O6401" s="23">
        <v>5</v>
      </c>
      <c r="P6401" s="23" t="s">
        <v>43</v>
      </c>
      <c r="Q6401" s="23" t="s">
        <v>26</v>
      </c>
      <c r="R6401" s="23">
        <f t="shared" si="495"/>
        <v>1</v>
      </c>
      <c r="S6401" s="23" t="str">
        <f t="shared" si="496"/>
        <v>ORD106400_20250725_CUST00945_MED023</v>
      </c>
      <c r="T6401" s="23">
        <f t="shared" si="497"/>
        <v>1</v>
      </c>
      <c r="U6401" s="6">
        <f t="shared" si="498"/>
        <v>325.29000000000002</v>
      </c>
      <c r="V6401" s="6">
        <f>tbl_Raw_Data[[#This Row],[Discount_Pct]]*tbl_Raw_Data[[#This Row],[Gross_Amount]]/100</f>
        <v>32.529000000000003</v>
      </c>
      <c r="W6401" s="6">
        <f>tbl_Raw_Data[[#This Row],[Gross_Amount]]-tbl_Raw_Data[[#This Row],[Discount_Amount]]</f>
        <v>292.76100000000002</v>
      </c>
      <c r="X6401" s="6">
        <f>tbl_Raw_Data[[#This Row],[Net_Amount_Before_Tax]]*tbl_Raw_Data[[#This Row],[Tax_Pct]]/100</f>
        <v>14.63805</v>
      </c>
      <c r="Y6401" s="6">
        <f>tbl_Raw_Data[[#This Row],[Net_Amount_Before_Tax]]+tbl_Raw_Data[[#This Row],[Tax_Amount]]</f>
        <v>307.39905000000005</v>
      </c>
      <c r="Z6401" s="6">
        <f t="shared" si="499"/>
        <v>0</v>
      </c>
    </row>
    <row r="6402" spans="1:26" x14ac:dyDescent="0.3">
      <c r="A6402" s="23" t="s">
        <v>8535</v>
      </c>
      <c r="B6402" s="34">
        <v>45338</v>
      </c>
      <c r="C6402" s="23" t="s">
        <v>2955</v>
      </c>
      <c r="D6402" s="23" t="s">
        <v>72</v>
      </c>
      <c r="E6402" s="23" t="s">
        <v>73</v>
      </c>
      <c r="F6402" s="23">
        <v>302033</v>
      </c>
      <c r="G6402" s="23" t="s">
        <v>102</v>
      </c>
      <c r="H6402" s="23" t="s">
        <v>103</v>
      </c>
      <c r="I6402" s="23" t="s">
        <v>104</v>
      </c>
      <c r="J6402" s="23" t="s">
        <v>64</v>
      </c>
      <c r="K6402" s="23" t="s">
        <v>57</v>
      </c>
      <c r="L6402" s="23">
        <v>4</v>
      </c>
      <c r="M6402" s="23">
        <v>95.05</v>
      </c>
      <c r="N6402" s="23">
        <v>5</v>
      </c>
      <c r="O6402" s="23">
        <v>18</v>
      </c>
      <c r="P6402" s="23" t="s">
        <v>58</v>
      </c>
      <c r="Q6402" s="23" t="s">
        <v>90</v>
      </c>
      <c r="R6402" s="23">
        <f t="shared" ref="R6402:R6465" si="500">COUNTIFS($A$2:$A$8001,A6402,$B$2:$B$8001,B6402,$C$2:$C$8001,C6402,$G$2:$G$8001,G6402)</f>
        <v>1</v>
      </c>
      <c r="S6402" s="23" t="str">
        <f t="shared" ref="S6402:S6465" si="501">A6402&amp;"_"&amp;TEXT(B6402,"yyyymmdd")&amp;"_"&amp;C6402&amp;"_"&amp;G6402</f>
        <v>ORD106401_20240216_CUST02737_MED029</v>
      </c>
      <c r="T6402" s="23">
        <f t="shared" ref="T6402:T6465" si="502">COUNTIF($S$2:$S$8001,S6402)</f>
        <v>1</v>
      </c>
      <c r="U6402" s="6">
        <f t="shared" ref="U6402:U6465" si="503">L6402*M6402</f>
        <v>380.2</v>
      </c>
      <c r="V6402" s="6">
        <f>tbl_Raw_Data[[#This Row],[Discount_Pct]]*tbl_Raw_Data[[#This Row],[Gross_Amount]]/100</f>
        <v>19.010000000000002</v>
      </c>
      <c r="W6402" s="6">
        <f>tbl_Raw_Data[[#This Row],[Gross_Amount]]-tbl_Raw_Data[[#This Row],[Discount_Amount]]</f>
        <v>361.19</v>
      </c>
      <c r="X6402" s="6">
        <f>tbl_Raw_Data[[#This Row],[Net_Amount_Before_Tax]]*tbl_Raw_Data[[#This Row],[Tax_Pct]]/100</f>
        <v>65.014200000000002</v>
      </c>
      <c r="Y6402" s="6">
        <f>tbl_Raw_Data[[#This Row],[Net_Amount_Before_Tax]]+tbl_Raw_Data[[#This Row],[Tax_Amount]]</f>
        <v>426.20420000000001</v>
      </c>
      <c r="Z6402" s="6">
        <f t="shared" ref="Z6402:Z6465" si="504">COUNTIFS($C$2:$C$8001,C6402,$Q$2:$Q$8001,"Delivered")</f>
        <v>0</v>
      </c>
    </row>
    <row r="6403" spans="1:26" x14ac:dyDescent="0.3">
      <c r="A6403" s="23" t="s">
        <v>8536</v>
      </c>
      <c r="B6403" s="34">
        <v>45947</v>
      </c>
      <c r="C6403" s="23" t="s">
        <v>8537</v>
      </c>
      <c r="D6403" s="23" t="s">
        <v>46</v>
      </c>
      <c r="E6403" s="23" t="s">
        <v>47</v>
      </c>
      <c r="F6403" s="23">
        <v>411038</v>
      </c>
      <c r="G6403" s="23" t="s">
        <v>94</v>
      </c>
      <c r="H6403" s="23" t="s">
        <v>95</v>
      </c>
      <c r="I6403" s="23" t="s">
        <v>84</v>
      </c>
      <c r="J6403" s="23" t="s">
        <v>42</v>
      </c>
      <c r="K6403" s="23" t="s">
        <v>24</v>
      </c>
      <c r="L6403" s="23">
        <v>1</v>
      </c>
      <c r="M6403" s="23">
        <v>91.01</v>
      </c>
      <c r="N6403" s="23">
        <v>15</v>
      </c>
      <c r="O6403" s="23">
        <v>12</v>
      </c>
      <c r="P6403" s="23" t="s">
        <v>89</v>
      </c>
      <c r="Q6403" s="23" t="s">
        <v>34</v>
      </c>
      <c r="R6403" s="23">
        <f t="shared" si="500"/>
        <v>1</v>
      </c>
      <c r="S6403" s="23" t="str">
        <f t="shared" si="501"/>
        <v>ORD106402_20251017_CUST00870_MED021</v>
      </c>
      <c r="T6403" s="23">
        <f t="shared" si="502"/>
        <v>1</v>
      </c>
      <c r="U6403" s="6">
        <f t="shared" si="503"/>
        <v>91.01</v>
      </c>
      <c r="V6403" s="6">
        <f>tbl_Raw_Data[[#This Row],[Discount_Pct]]*tbl_Raw_Data[[#This Row],[Gross_Amount]]/100</f>
        <v>13.6515</v>
      </c>
      <c r="W6403" s="6">
        <f>tbl_Raw_Data[[#This Row],[Gross_Amount]]-tbl_Raw_Data[[#This Row],[Discount_Amount]]</f>
        <v>77.358500000000006</v>
      </c>
      <c r="X6403" s="6">
        <f>tbl_Raw_Data[[#This Row],[Net_Amount_Before_Tax]]*tbl_Raw_Data[[#This Row],[Tax_Pct]]/100</f>
        <v>9.2830200000000005</v>
      </c>
      <c r="Y6403" s="6">
        <f>tbl_Raw_Data[[#This Row],[Net_Amount_Before_Tax]]+tbl_Raw_Data[[#This Row],[Tax_Amount]]</f>
        <v>86.641520000000014</v>
      </c>
      <c r="Z6403" s="6">
        <f t="shared" si="504"/>
        <v>2</v>
      </c>
    </row>
    <row r="6404" spans="1:26" x14ac:dyDescent="0.3">
      <c r="A6404" s="23" t="s">
        <v>8538</v>
      </c>
      <c r="B6404" s="34">
        <v>45293</v>
      </c>
      <c r="C6404" s="23" t="s">
        <v>1768</v>
      </c>
      <c r="D6404" s="23" t="s">
        <v>123</v>
      </c>
      <c r="E6404" s="23" t="s">
        <v>101</v>
      </c>
      <c r="F6404" s="23">
        <v>226021</v>
      </c>
      <c r="G6404" s="23" t="s">
        <v>256</v>
      </c>
      <c r="H6404" s="23" t="s">
        <v>257</v>
      </c>
      <c r="I6404" s="23" t="s">
        <v>22</v>
      </c>
      <c r="J6404" s="23" t="s">
        <v>258</v>
      </c>
      <c r="K6404" s="23" t="s">
        <v>57</v>
      </c>
      <c r="L6404" s="23">
        <v>1</v>
      </c>
      <c r="M6404" s="23">
        <v>61.61</v>
      </c>
      <c r="N6404" s="23">
        <v>10</v>
      </c>
      <c r="O6404" s="23">
        <v>12</v>
      </c>
      <c r="P6404" s="23" t="s">
        <v>33</v>
      </c>
      <c r="Q6404" s="23" t="s">
        <v>90</v>
      </c>
      <c r="R6404" s="23">
        <f t="shared" si="500"/>
        <v>1</v>
      </c>
      <c r="S6404" s="23" t="str">
        <f t="shared" si="501"/>
        <v>ORD106403_20240102_CUST01227_MED025</v>
      </c>
      <c r="T6404" s="23">
        <f t="shared" si="502"/>
        <v>1</v>
      </c>
      <c r="U6404" s="6">
        <f t="shared" si="503"/>
        <v>61.61</v>
      </c>
      <c r="V6404" s="6">
        <f>tbl_Raw_Data[[#This Row],[Discount_Pct]]*tbl_Raw_Data[[#This Row],[Gross_Amount]]/100</f>
        <v>6.1610000000000005</v>
      </c>
      <c r="W6404" s="6">
        <f>tbl_Raw_Data[[#This Row],[Gross_Amount]]-tbl_Raw_Data[[#This Row],[Discount_Amount]]</f>
        <v>55.448999999999998</v>
      </c>
      <c r="X6404" s="6">
        <f>tbl_Raw_Data[[#This Row],[Net_Amount_Before_Tax]]*tbl_Raw_Data[[#This Row],[Tax_Pct]]/100</f>
        <v>6.6538799999999991</v>
      </c>
      <c r="Y6404" s="6">
        <f>tbl_Raw_Data[[#This Row],[Net_Amount_Before_Tax]]+tbl_Raw_Data[[#This Row],[Tax_Amount]]</f>
        <v>62.102879999999999</v>
      </c>
      <c r="Z6404" s="6">
        <f t="shared" si="504"/>
        <v>3</v>
      </c>
    </row>
    <row r="6405" spans="1:26" x14ac:dyDescent="0.3">
      <c r="A6405" s="23" t="s">
        <v>8539</v>
      </c>
      <c r="B6405" s="34">
        <v>45735</v>
      </c>
      <c r="C6405" s="23" t="s">
        <v>8322</v>
      </c>
      <c r="D6405" s="23" t="s">
        <v>46</v>
      </c>
      <c r="E6405" s="23" t="s">
        <v>47</v>
      </c>
      <c r="F6405" s="23">
        <v>411038</v>
      </c>
      <c r="G6405" s="23" t="s">
        <v>74</v>
      </c>
      <c r="H6405" s="23" t="s">
        <v>75</v>
      </c>
      <c r="I6405" s="23" t="s">
        <v>76</v>
      </c>
      <c r="J6405" s="23" t="s">
        <v>77</v>
      </c>
      <c r="K6405" s="23" t="s">
        <v>57</v>
      </c>
      <c r="L6405" s="23">
        <v>3</v>
      </c>
      <c r="M6405" s="23">
        <v>61.41</v>
      </c>
      <c r="N6405" s="23">
        <v>5</v>
      </c>
      <c r="O6405" s="23">
        <v>5</v>
      </c>
      <c r="P6405" s="23" t="s">
        <v>65</v>
      </c>
      <c r="Q6405" s="23" t="s">
        <v>34</v>
      </c>
      <c r="R6405" s="23">
        <f t="shared" si="500"/>
        <v>1</v>
      </c>
      <c r="S6405" s="23" t="str">
        <f t="shared" si="501"/>
        <v>ORD106404_20250319_CUST01849_MED008</v>
      </c>
      <c r="T6405" s="23">
        <f t="shared" si="502"/>
        <v>1</v>
      </c>
      <c r="U6405" s="6">
        <f t="shared" si="503"/>
        <v>184.23</v>
      </c>
      <c r="V6405" s="6">
        <f>tbl_Raw_Data[[#This Row],[Discount_Pct]]*tbl_Raw_Data[[#This Row],[Gross_Amount]]/100</f>
        <v>9.2114999999999991</v>
      </c>
      <c r="W6405" s="6">
        <f>tbl_Raw_Data[[#This Row],[Gross_Amount]]-tbl_Raw_Data[[#This Row],[Discount_Amount]]</f>
        <v>175.01849999999999</v>
      </c>
      <c r="X6405" s="6">
        <f>tbl_Raw_Data[[#This Row],[Net_Amount_Before_Tax]]*tbl_Raw_Data[[#This Row],[Tax_Pct]]/100</f>
        <v>8.7509250000000005</v>
      </c>
      <c r="Y6405" s="6">
        <f>tbl_Raw_Data[[#This Row],[Net_Amount_Before_Tax]]+tbl_Raw_Data[[#This Row],[Tax_Amount]]</f>
        <v>183.76942499999998</v>
      </c>
      <c r="Z6405" s="6">
        <f t="shared" si="504"/>
        <v>1</v>
      </c>
    </row>
    <row r="6406" spans="1:26" x14ac:dyDescent="0.3">
      <c r="A6406" s="23" t="s">
        <v>8540</v>
      </c>
      <c r="B6406" s="34">
        <v>45425</v>
      </c>
      <c r="C6406" s="23" t="s">
        <v>450</v>
      </c>
      <c r="D6406" s="23" t="s">
        <v>87</v>
      </c>
      <c r="E6406" s="23" t="s">
        <v>88</v>
      </c>
      <c r="F6406" s="23">
        <v>600018</v>
      </c>
      <c r="G6406" s="23" t="s">
        <v>111</v>
      </c>
      <c r="H6406" s="23" t="s">
        <v>112</v>
      </c>
      <c r="I6406" s="23" t="s">
        <v>113</v>
      </c>
      <c r="J6406" s="23" t="s">
        <v>114</v>
      </c>
      <c r="K6406" s="23" t="s">
        <v>24</v>
      </c>
      <c r="L6406" s="23">
        <v>1</v>
      </c>
      <c r="M6406" s="23">
        <v>105.7</v>
      </c>
      <c r="N6406" s="23">
        <v>10</v>
      </c>
      <c r="O6406" s="23">
        <v>18</v>
      </c>
      <c r="P6406" s="23" t="s">
        <v>33</v>
      </c>
      <c r="Q6406" s="23" t="s">
        <v>34</v>
      </c>
      <c r="R6406" s="23">
        <f t="shared" si="500"/>
        <v>1</v>
      </c>
      <c r="S6406" s="23" t="str">
        <f t="shared" si="501"/>
        <v>ORD106405_20240513_CUST02755_MED027</v>
      </c>
      <c r="T6406" s="23">
        <f t="shared" si="502"/>
        <v>1</v>
      </c>
      <c r="U6406" s="6">
        <f t="shared" si="503"/>
        <v>105.7</v>
      </c>
      <c r="V6406" s="6">
        <f>tbl_Raw_Data[[#This Row],[Discount_Pct]]*tbl_Raw_Data[[#This Row],[Gross_Amount]]/100</f>
        <v>10.57</v>
      </c>
      <c r="W6406" s="6">
        <f>tbl_Raw_Data[[#This Row],[Gross_Amount]]-tbl_Raw_Data[[#This Row],[Discount_Amount]]</f>
        <v>95.13</v>
      </c>
      <c r="X6406" s="6">
        <f>tbl_Raw_Data[[#This Row],[Net_Amount_Before_Tax]]*tbl_Raw_Data[[#This Row],[Tax_Pct]]/100</f>
        <v>17.1234</v>
      </c>
      <c r="Y6406" s="6">
        <f>tbl_Raw_Data[[#This Row],[Net_Amount_Before_Tax]]+tbl_Raw_Data[[#This Row],[Tax_Amount]]</f>
        <v>112.2534</v>
      </c>
      <c r="Z6406" s="6">
        <f t="shared" si="504"/>
        <v>1</v>
      </c>
    </row>
    <row r="6407" spans="1:26" x14ac:dyDescent="0.3">
      <c r="A6407" s="23" t="s">
        <v>8541</v>
      </c>
      <c r="B6407" s="34">
        <v>45469</v>
      </c>
      <c r="C6407" s="23" t="s">
        <v>5534</v>
      </c>
      <c r="D6407" s="23" t="s">
        <v>52</v>
      </c>
      <c r="E6407" s="23" t="s">
        <v>52</v>
      </c>
      <c r="F6407" s="23">
        <v>160019</v>
      </c>
      <c r="G6407" s="23" t="s">
        <v>119</v>
      </c>
      <c r="H6407" s="23" t="s">
        <v>120</v>
      </c>
      <c r="I6407" s="23" t="s">
        <v>32</v>
      </c>
      <c r="J6407" s="23" t="s">
        <v>64</v>
      </c>
      <c r="K6407" s="23" t="s">
        <v>57</v>
      </c>
      <c r="L6407" s="23">
        <v>3</v>
      </c>
      <c r="M6407" s="23">
        <v>71.44</v>
      </c>
      <c r="N6407" s="23">
        <v>10</v>
      </c>
      <c r="O6407" s="23">
        <v>5</v>
      </c>
      <c r="P6407" s="23" t="s">
        <v>65</v>
      </c>
      <c r="Q6407" s="23" t="s">
        <v>34</v>
      </c>
      <c r="R6407" s="23">
        <f t="shared" si="500"/>
        <v>1</v>
      </c>
      <c r="S6407" s="23" t="str">
        <f t="shared" si="501"/>
        <v>ORD106406_20240626_CUST01619_MED010</v>
      </c>
      <c r="T6407" s="23">
        <f t="shared" si="502"/>
        <v>1</v>
      </c>
      <c r="U6407" s="6">
        <f t="shared" si="503"/>
        <v>214.32</v>
      </c>
      <c r="V6407" s="6">
        <f>tbl_Raw_Data[[#This Row],[Discount_Pct]]*tbl_Raw_Data[[#This Row],[Gross_Amount]]/100</f>
        <v>21.431999999999999</v>
      </c>
      <c r="W6407" s="6">
        <f>tbl_Raw_Data[[#This Row],[Gross_Amount]]-tbl_Raw_Data[[#This Row],[Discount_Amount]]</f>
        <v>192.88800000000001</v>
      </c>
      <c r="X6407" s="6">
        <f>tbl_Raw_Data[[#This Row],[Net_Amount_Before_Tax]]*tbl_Raw_Data[[#This Row],[Tax_Pct]]/100</f>
        <v>9.644400000000001</v>
      </c>
      <c r="Y6407" s="6">
        <f>tbl_Raw_Data[[#This Row],[Net_Amount_Before_Tax]]+tbl_Raw_Data[[#This Row],[Tax_Amount]]</f>
        <v>202.5324</v>
      </c>
      <c r="Z6407" s="6">
        <f t="shared" si="504"/>
        <v>2</v>
      </c>
    </row>
    <row r="6408" spans="1:26" x14ac:dyDescent="0.3">
      <c r="A6408" s="23" t="s">
        <v>8542</v>
      </c>
      <c r="B6408" s="34">
        <v>45441</v>
      </c>
      <c r="C6408" s="23" t="s">
        <v>663</v>
      </c>
      <c r="D6408" s="23" t="s">
        <v>72</v>
      </c>
      <c r="E6408" s="23" t="s">
        <v>73</v>
      </c>
      <c r="F6408" s="23">
        <v>302001</v>
      </c>
      <c r="G6408" s="23" t="s">
        <v>119</v>
      </c>
      <c r="H6408" s="23" t="s">
        <v>120</v>
      </c>
      <c r="I6408" s="23" t="s">
        <v>32</v>
      </c>
      <c r="J6408" s="23" t="s">
        <v>64</v>
      </c>
      <c r="K6408" s="23" t="s">
        <v>57</v>
      </c>
      <c r="L6408" s="23">
        <v>1</v>
      </c>
      <c r="M6408" s="23">
        <v>70.44</v>
      </c>
      <c r="N6408" s="23">
        <v>5</v>
      </c>
      <c r="O6408" s="23">
        <v>12</v>
      </c>
      <c r="P6408" s="23" t="s">
        <v>89</v>
      </c>
      <c r="Q6408" s="23" t="s">
        <v>34</v>
      </c>
      <c r="R6408" s="23">
        <f t="shared" si="500"/>
        <v>1</v>
      </c>
      <c r="S6408" s="23" t="str">
        <f t="shared" si="501"/>
        <v>ORD106407_20240529_CUST00098_MED010</v>
      </c>
      <c r="T6408" s="23">
        <f t="shared" si="502"/>
        <v>1</v>
      </c>
      <c r="U6408" s="6">
        <f t="shared" si="503"/>
        <v>70.44</v>
      </c>
      <c r="V6408" s="6">
        <f>tbl_Raw_Data[[#This Row],[Discount_Pct]]*tbl_Raw_Data[[#This Row],[Gross_Amount]]/100</f>
        <v>3.5219999999999998</v>
      </c>
      <c r="W6408" s="6">
        <f>tbl_Raw_Data[[#This Row],[Gross_Amount]]-tbl_Raw_Data[[#This Row],[Discount_Amount]]</f>
        <v>66.917999999999992</v>
      </c>
      <c r="X6408" s="6">
        <f>tbl_Raw_Data[[#This Row],[Net_Amount_Before_Tax]]*tbl_Raw_Data[[#This Row],[Tax_Pct]]/100</f>
        <v>8.0301599999999986</v>
      </c>
      <c r="Y6408" s="6">
        <f>tbl_Raw_Data[[#This Row],[Net_Amount_Before_Tax]]+tbl_Raw_Data[[#This Row],[Tax_Amount]]</f>
        <v>74.948159999999987</v>
      </c>
      <c r="Z6408" s="6">
        <f t="shared" si="504"/>
        <v>2</v>
      </c>
    </row>
    <row r="6409" spans="1:26" x14ac:dyDescent="0.3">
      <c r="A6409" s="23" t="s">
        <v>8542</v>
      </c>
      <c r="B6409" s="34">
        <v>45779</v>
      </c>
      <c r="C6409" s="23" t="s">
        <v>2955</v>
      </c>
      <c r="D6409" s="23" t="s">
        <v>72</v>
      </c>
      <c r="E6409" s="23" t="s">
        <v>73</v>
      </c>
      <c r="F6409" s="23">
        <v>302017</v>
      </c>
      <c r="G6409" s="23" t="s">
        <v>160</v>
      </c>
      <c r="H6409" s="23" t="s">
        <v>161</v>
      </c>
      <c r="I6409" s="23" t="s">
        <v>50</v>
      </c>
      <c r="J6409" s="23" t="s">
        <v>23</v>
      </c>
      <c r="K6409" s="23" t="s">
        <v>24</v>
      </c>
      <c r="L6409" s="23">
        <v>3</v>
      </c>
      <c r="M6409" s="23">
        <v>137.66999999999999</v>
      </c>
      <c r="N6409" s="23">
        <v>5</v>
      </c>
      <c r="O6409" s="23">
        <v>12</v>
      </c>
      <c r="P6409" s="23" t="s">
        <v>89</v>
      </c>
      <c r="Q6409" s="23" t="s">
        <v>26</v>
      </c>
      <c r="R6409" s="23">
        <f t="shared" si="500"/>
        <v>1</v>
      </c>
      <c r="S6409" s="23" t="str">
        <f t="shared" si="501"/>
        <v>ORD106407_20250502_CUST02737_MED014</v>
      </c>
      <c r="T6409" s="23">
        <f t="shared" si="502"/>
        <v>1</v>
      </c>
      <c r="U6409" s="6">
        <f t="shared" si="503"/>
        <v>413.01</v>
      </c>
      <c r="V6409" s="6">
        <f>tbl_Raw_Data[[#This Row],[Discount_Pct]]*tbl_Raw_Data[[#This Row],[Gross_Amount]]/100</f>
        <v>20.650500000000001</v>
      </c>
      <c r="W6409" s="6">
        <f>tbl_Raw_Data[[#This Row],[Gross_Amount]]-tbl_Raw_Data[[#This Row],[Discount_Amount]]</f>
        <v>392.35949999999997</v>
      </c>
      <c r="X6409" s="6">
        <f>tbl_Raw_Data[[#This Row],[Net_Amount_Before_Tax]]*tbl_Raw_Data[[#This Row],[Tax_Pct]]/100</f>
        <v>47.083139999999993</v>
      </c>
      <c r="Y6409" s="6">
        <f>tbl_Raw_Data[[#This Row],[Net_Amount_Before_Tax]]+tbl_Raw_Data[[#This Row],[Tax_Amount]]</f>
        <v>439.44263999999998</v>
      </c>
      <c r="Z6409" s="6">
        <f t="shared" si="504"/>
        <v>0</v>
      </c>
    </row>
    <row r="6410" spans="1:26" x14ac:dyDescent="0.3">
      <c r="A6410" s="23" t="s">
        <v>8542</v>
      </c>
      <c r="B6410" s="34">
        <v>45463</v>
      </c>
      <c r="C6410" s="23" t="s">
        <v>6908</v>
      </c>
      <c r="D6410" s="23" t="s">
        <v>183</v>
      </c>
      <c r="E6410" s="23" t="s">
        <v>184</v>
      </c>
      <c r="F6410" s="23">
        <v>122001</v>
      </c>
      <c r="G6410" s="23" t="s">
        <v>196</v>
      </c>
      <c r="H6410" s="23" t="s">
        <v>197</v>
      </c>
      <c r="I6410" s="23" t="s">
        <v>32</v>
      </c>
      <c r="J6410" s="23" t="s">
        <v>42</v>
      </c>
      <c r="K6410" s="23" t="s">
        <v>24</v>
      </c>
      <c r="L6410" s="23">
        <v>1</v>
      </c>
      <c r="M6410" s="23">
        <v>27.98</v>
      </c>
      <c r="N6410" s="23">
        <v>5</v>
      </c>
      <c r="O6410" s="23">
        <v>5</v>
      </c>
      <c r="P6410" s="23" t="s">
        <v>89</v>
      </c>
      <c r="Q6410" s="23" t="s">
        <v>34</v>
      </c>
      <c r="R6410" s="23">
        <f t="shared" si="500"/>
        <v>1</v>
      </c>
      <c r="S6410" s="23" t="str">
        <f t="shared" si="501"/>
        <v>ORD106407_20240620_CUST00052_MED011</v>
      </c>
      <c r="T6410" s="23">
        <f t="shared" si="502"/>
        <v>1</v>
      </c>
      <c r="U6410" s="6">
        <f t="shared" si="503"/>
        <v>27.98</v>
      </c>
      <c r="V6410" s="6">
        <f>tbl_Raw_Data[[#This Row],[Discount_Pct]]*tbl_Raw_Data[[#This Row],[Gross_Amount]]/100</f>
        <v>1.399</v>
      </c>
      <c r="W6410" s="6">
        <f>tbl_Raw_Data[[#This Row],[Gross_Amount]]-tbl_Raw_Data[[#This Row],[Discount_Amount]]</f>
        <v>26.581</v>
      </c>
      <c r="X6410" s="6">
        <f>tbl_Raw_Data[[#This Row],[Net_Amount_Before_Tax]]*tbl_Raw_Data[[#This Row],[Tax_Pct]]/100</f>
        <v>1.3290500000000001</v>
      </c>
      <c r="Y6410" s="6">
        <f>tbl_Raw_Data[[#This Row],[Net_Amount_Before_Tax]]+tbl_Raw_Data[[#This Row],[Tax_Amount]]</f>
        <v>27.910049999999998</v>
      </c>
      <c r="Z6410" s="6">
        <f t="shared" si="504"/>
        <v>2</v>
      </c>
    </row>
    <row r="6411" spans="1:26" x14ac:dyDescent="0.3">
      <c r="A6411" s="23" t="s">
        <v>8543</v>
      </c>
      <c r="B6411" s="34">
        <v>45584</v>
      </c>
      <c r="C6411" s="23" t="s">
        <v>2754</v>
      </c>
      <c r="D6411" s="23" t="s">
        <v>183</v>
      </c>
      <c r="E6411" s="23" t="s">
        <v>184</v>
      </c>
      <c r="F6411" s="23">
        <v>122002</v>
      </c>
      <c r="G6411" s="23" t="s">
        <v>315</v>
      </c>
      <c r="H6411" s="23" t="s">
        <v>316</v>
      </c>
      <c r="I6411" s="23" t="s">
        <v>50</v>
      </c>
      <c r="J6411" s="23" t="s">
        <v>114</v>
      </c>
      <c r="K6411" s="23" t="s">
        <v>24</v>
      </c>
      <c r="L6411" s="23">
        <v>1</v>
      </c>
      <c r="M6411" s="23">
        <v>137.72999999999999</v>
      </c>
      <c r="N6411" s="23">
        <v>10</v>
      </c>
      <c r="O6411" s="23">
        <v>5</v>
      </c>
      <c r="P6411" s="23" t="s">
        <v>65</v>
      </c>
      <c r="Q6411" s="23" t="s">
        <v>26</v>
      </c>
      <c r="R6411" s="23">
        <f t="shared" si="500"/>
        <v>1</v>
      </c>
      <c r="S6411" s="23" t="str">
        <f t="shared" si="501"/>
        <v>ORD106410_20241019_CUST01748_MED012</v>
      </c>
      <c r="T6411" s="23">
        <f t="shared" si="502"/>
        <v>1</v>
      </c>
      <c r="U6411" s="6">
        <f t="shared" si="503"/>
        <v>137.72999999999999</v>
      </c>
      <c r="V6411" s="6">
        <f>tbl_Raw_Data[[#This Row],[Discount_Pct]]*tbl_Raw_Data[[#This Row],[Gross_Amount]]/100</f>
        <v>13.773</v>
      </c>
      <c r="W6411" s="6">
        <f>tbl_Raw_Data[[#This Row],[Gross_Amount]]-tbl_Raw_Data[[#This Row],[Discount_Amount]]</f>
        <v>123.95699999999999</v>
      </c>
      <c r="X6411" s="6">
        <f>tbl_Raw_Data[[#This Row],[Net_Amount_Before_Tax]]*tbl_Raw_Data[[#This Row],[Tax_Pct]]/100</f>
        <v>6.1978499999999999</v>
      </c>
      <c r="Y6411" s="6">
        <f>tbl_Raw_Data[[#This Row],[Net_Amount_Before_Tax]]+tbl_Raw_Data[[#This Row],[Tax_Amount]]</f>
        <v>130.15484999999998</v>
      </c>
      <c r="Z6411" s="6">
        <f t="shared" si="504"/>
        <v>0</v>
      </c>
    </row>
    <row r="6412" spans="1:26" x14ac:dyDescent="0.3">
      <c r="A6412" s="23" t="s">
        <v>8544</v>
      </c>
      <c r="B6412" s="34">
        <v>45589</v>
      </c>
      <c r="C6412" s="23" t="s">
        <v>872</v>
      </c>
      <c r="D6412" s="23" t="s">
        <v>142</v>
      </c>
      <c r="E6412" s="23" t="s">
        <v>81</v>
      </c>
      <c r="F6412" s="23">
        <v>380001</v>
      </c>
      <c r="G6412" s="23" t="s">
        <v>160</v>
      </c>
      <c r="H6412" s="23" t="s">
        <v>161</v>
      </c>
      <c r="I6412" s="23" t="s">
        <v>50</v>
      </c>
      <c r="J6412" s="23" t="s">
        <v>23</v>
      </c>
      <c r="K6412" s="23" t="s">
        <v>24</v>
      </c>
      <c r="L6412" s="23">
        <v>3</v>
      </c>
      <c r="M6412" s="23">
        <v>160.41999999999999</v>
      </c>
      <c r="N6412" s="23">
        <v>15</v>
      </c>
      <c r="O6412" s="23">
        <v>18</v>
      </c>
      <c r="P6412" s="23" t="s">
        <v>33</v>
      </c>
      <c r="Q6412" s="23" t="s">
        <v>26</v>
      </c>
      <c r="R6412" s="23">
        <f t="shared" si="500"/>
        <v>1</v>
      </c>
      <c r="S6412" s="23" t="str">
        <f t="shared" si="501"/>
        <v>ORD106411_20241024_CUST00897_MED014</v>
      </c>
      <c r="T6412" s="23">
        <f t="shared" si="502"/>
        <v>1</v>
      </c>
      <c r="U6412" s="6">
        <f t="shared" si="503"/>
        <v>481.26</v>
      </c>
      <c r="V6412" s="6">
        <f>tbl_Raw_Data[[#This Row],[Discount_Pct]]*tbl_Raw_Data[[#This Row],[Gross_Amount]]/100</f>
        <v>72.188999999999993</v>
      </c>
      <c r="W6412" s="6">
        <f>tbl_Raw_Data[[#This Row],[Gross_Amount]]-tbl_Raw_Data[[#This Row],[Discount_Amount]]</f>
        <v>409.07100000000003</v>
      </c>
      <c r="X6412" s="6">
        <f>tbl_Raw_Data[[#This Row],[Net_Amount_Before_Tax]]*tbl_Raw_Data[[#This Row],[Tax_Pct]]/100</f>
        <v>73.632779999999997</v>
      </c>
      <c r="Y6412" s="6">
        <f>tbl_Raw_Data[[#This Row],[Net_Amount_Before_Tax]]+tbl_Raw_Data[[#This Row],[Tax_Amount]]</f>
        <v>482.70378000000005</v>
      </c>
      <c r="Z6412" s="6">
        <f t="shared" si="504"/>
        <v>2</v>
      </c>
    </row>
    <row r="6413" spans="1:26" x14ac:dyDescent="0.3">
      <c r="A6413" s="23" t="s">
        <v>8545</v>
      </c>
      <c r="B6413" s="34">
        <v>45558</v>
      </c>
      <c r="C6413" s="23" t="s">
        <v>1129</v>
      </c>
      <c r="D6413" s="23" t="s">
        <v>80</v>
      </c>
      <c r="E6413" s="23" t="s">
        <v>81</v>
      </c>
      <c r="F6413" s="23">
        <v>395001</v>
      </c>
      <c r="G6413" s="23" t="s">
        <v>160</v>
      </c>
      <c r="H6413" s="23" t="s">
        <v>161</v>
      </c>
      <c r="I6413" s="23" t="s">
        <v>50</v>
      </c>
      <c r="J6413" s="23" t="s">
        <v>23</v>
      </c>
      <c r="K6413" s="23" t="s">
        <v>24</v>
      </c>
      <c r="L6413" s="23">
        <v>4</v>
      </c>
      <c r="M6413" s="23">
        <v>164.01</v>
      </c>
      <c r="N6413" s="23">
        <v>5</v>
      </c>
      <c r="O6413" s="23">
        <v>12</v>
      </c>
      <c r="P6413" s="23" t="s">
        <v>43</v>
      </c>
      <c r="Q6413" s="23" t="s">
        <v>90</v>
      </c>
      <c r="R6413" s="23">
        <f t="shared" si="500"/>
        <v>1</v>
      </c>
      <c r="S6413" s="23" t="str">
        <f t="shared" si="501"/>
        <v>ORD106412_20240923_CUST01504_MED014</v>
      </c>
      <c r="T6413" s="23">
        <f t="shared" si="502"/>
        <v>1</v>
      </c>
      <c r="U6413" s="6">
        <f t="shared" si="503"/>
        <v>656.04</v>
      </c>
      <c r="V6413" s="6">
        <f>tbl_Raw_Data[[#This Row],[Discount_Pct]]*tbl_Raw_Data[[#This Row],[Gross_Amount]]/100</f>
        <v>32.802</v>
      </c>
      <c r="W6413" s="6">
        <f>tbl_Raw_Data[[#This Row],[Gross_Amount]]-tbl_Raw_Data[[#This Row],[Discount_Amount]]</f>
        <v>623.23799999999994</v>
      </c>
      <c r="X6413" s="6">
        <f>tbl_Raw_Data[[#This Row],[Net_Amount_Before_Tax]]*tbl_Raw_Data[[#This Row],[Tax_Pct]]/100</f>
        <v>74.788560000000004</v>
      </c>
      <c r="Y6413" s="6">
        <f>tbl_Raw_Data[[#This Row],[Net_Amount_Before_Tax]]+tbl_Raw_Data[[#This Row],[Tax_Amount]]</f>
        <v>698.0265599999999</v>
      </c>
      <c r="Z6413" s="6">
        <f t="shared" si="504"/>
        <v>1</v>
      </c>
    </row>
    <row r="6414" spans="1:26" x14ac:dyDescent="0.3">
      <c r="A6414" s="23" t="s">
        <v>8546</v>
      </c>
      <c r="B6414" s="34">
        <v>45742</v>
      </c>
      <c r="C6414" s="23" t="s">
        <v>6761</v>
      </c>
      <c r="D6414" s="23" t="s">
        <v>159</v>
      </c>
      <c r="E6414" s="23" t="s">
        <v>47</v>
      </c>
      <c r="F6414" s="23">
        <v>400069</v>
      </c>
      <c r="G6414" s="23" t="s">
        <v>111</v>
      </c>
      <c r="H6414" s="23" t="s">
        <v>112</v>
      </c>
      <c r="I6414" s="23" t="s">
        <v>113</v>
      </c>
      <c r="J6414" s="23" t="s">
        <v>114</v>
      </c>
      <c r="K6414" s="23" t="s">
        <v>24</v>
      </c>
      <c r="L6414" s="23">
        <v>1</v>
      </c>
      <c r="M6414" s="23">
        <v>106.84</v>
      </c>
      <c r="N6414" s="23">
        <v>20</v>
      </c>
      <c r="O6414" s="23">
        <v>5</v>
      </c>
      <c r="P6414" s="23" t="s">
        <v>33</v>
      </c>
      <c r="Q6414" s="23" t="s">
        <v>44</v>
      </c>
      <c r="R6414" s="23">
        <f t="shared" si="500"/>
        <v>1</v>
      </c>
      <c r="S6414" s="23" t="str">
        <f t="shared" si="501"/>
        <v>ORD106413_20250326_CUST00193_MED027</v>
      </c>
      <c r="T6414" s="23">
        <f t="shared" si="502"/>
        <v>1</v>
      </c>
      <c r="U6414" s="6">
        <f t="shared" si="503"/>
        <v>106.84</v>
      </c>
      <c r="V6414" s="6">
        <f>tbl_Raw_Data[[#This Row],[Discount_Pct]]*tbl_Raw_Data[[#This Row],[Gross_Amount]]/100</f>
        <v>21.368000000000002</v>
      </c>
      <c r="W6414" s="6">
        <f>tbl_Raw_Data[[#This Row],[Gross_Amount]]-tbl_Raw_Data[[#This Row],[Discount_Amount]]</f>
        <v>85.472000000000008</v>
      </c>
      <c r="X6414" s="6">
        <f>tbl_Raw_Data[[#This Row],[Net_Amount_Before_Tax]]*tbl_Raw_Data[[#This Row],[Tax_Pct]]/100</f>
        <v>4.2736000000000001</v>
      </c>
      <c r="Y6414" s="6">
        <f>tbl_Raw_Data[[#This Row],[Net_Amount_Before_Tax]]+tbl_Raw_Data[[#This Row],[Tax_Amount]]</f>
        <v>89.74560000000001</v>
      </c>
      <c r="Z6414" s="6">
        <f t="shared" si="504"/>
        <v>1</v>
      </c>
    </row>
    <row r="6415" spans="1:26" x14ac:dyDescent="0.3">
      <c r="A6415" s="23" t="s">
        <v>8547</v>
      </c>
      <c r="B6415" s="34">
        <v>45811</v>
      </c>
      <c r="C6415" s="23" t="s">
        <v>4398</v>
      </c>
      <c r="D6415" s="23" t="s">
        <v>100</v>
      </c>
      <c r="E6415" s="23" t="s">
        <v>101</v>
      </c>
      <c r="F6415" s="23">
        <v>201303</v>
      </c>
      <c r="G6415" s="23" t="s">
        <v>107</v>
      </c>
      <c r="H6415" s="23" t="s">
        <v>108</v>
      </c>
      <c r="I6415" s="23" t="s">
        <v>63</v>
      </c>
      <c r="J6415" s="23" t="s">
        <v>42</v>
      </c>
      <c r="K6415" s="23" t="s">
        <v>57</v>
      </c>
      <c r="L6415" s="23">
        <v>6</v>
      </c>
      <c r="M6415" s="23">
        <v>103.48</v>
      </c>
      <c r="N6415" s="23">
        <v>5</v>
      </c>
      <c r="O6415" s="23">
        <v>5</v>
      </c>
      <c r="P6415" s="23" t="s">
        <v>33</v>
      </c>
      <c r="Q6415" s="23" t="s">
        <v>34</v>
      </c>
      <c r="R6415" s="23">
        <f t="shared" si="500"/>
        <v>1</v>
      </c>
      <c r="S6415" s="23" t="str">
        <f t="shared" si="501"/>
        <v>ORD106414_20250603_CUST02165_MED005</v>
      </c>
      <c r="T6415" s="23">
        <f t="shared" si="502"/>
        <v>1</v>
      </c>
      <c r="U6415" s="6">
        <f t="shared" si="503"/>
        <v>620.88</v>
      </c>
      <c r="V6415" s="6">
        <f>tbl_Raw_Data[[#This Row],[Discount_Pct]]*tbl_Raw_Data[[#This Row],[Gross_Amount]]/100</f>
        <v>31.044</v>
      </c>
      <c r="W6415" s="6">
        <f>tbl_Raw_Data[[#This Row],[Gross_Amount]]-tbl_Raw_Data[[#This Row],[Discount_Amount]]</f>
        <v>589.83600000000001</v>
      </c>
      <c r="X6415" s="6">
        <f>tbl_Raw_Data[[#This Row],[Net_Amount_Before_Tax]]*tbl_Raw_Data[[#This Row],[Tax_Pct]]/100</f>
        <v>29.491800000000001</v>
      </c>
      <c r="Y6415" s="6">
        <f>tbl_Raw_Data[[#This Row],[Net_Amount_Before_Tax]]+tbl_Raw_Data[[#This Row],[Tax_Amount]]</f>
        <v>619.32780000000002</v>
      </c>
      <c r="Z6415" s="6">
        <f t="shared" si="504"/>
        <v>2</v>
      </c>
    </row>
    <row r="6416" spans="1:26" x14ac:dyDescent="0.3">
      <c r="A6416" s="23" t="s">
        <v>8548</v>
      </c>
      <c r="B6416" s="34">
        <v>45778</v>
      </c>
      <c r="C6416" s="23" t="s">
        <v>8549</v>
      </c>
      <c r="D6416" s="23" t="s">
        <v>183</v>
      </c>
      <c r="E6416" s="23" t="s">
        <v>184</v>
      </c>
      <c r="F6416" s="23">
        <v>122016</v>
      </c>
      <c r="G6416" s="23" t="s">
        <v>68</v>
      </c>
      <c r="H6416" s="23" t="s">
        <v>69</v>
      </c>
      <c r="I6416" s="23" t="s">
        <v>55</v>
      </c>
      <c r="J6416" s="23" t="s">
        <v>56</v>
      </c>
      <c r="K6416" s="23" t="s">
        <v>24</v>
      </c>
      <c r="L6416" s="23">
        <v>3</v>
      </c>
      <c r="M6416" s="23">
        <v>29.85</v>
      </c>
      <c r="N6416" s="23">
        <v>15</v>
      </c>
      <c r="O6416" s="23">
        <v>5</v>
      </c>
      <c r="P6416" s="23" t="s">
        <v>89</v>
      </c>
      <c r="Q6416" s="23" t="s">
        <v>34</v>
      </c>
      <c r="R6416" s="23">
        <f t="shared" si="500"/>
        <v>1</v>
      </c>
      <c r="S6416" s="23" t="str">
        <f t="shared" si="501"/>
        <v>ORD106415_20250501_CUST02651_MED003</v>
      </c>
      <c r="T6416" s="23">
        <f t="shared" si="502"/>
        <v>1</v>
      </c>
      <c r="U6416" s="6">
        <f t="shared" si="503"/>
        <v>89.550000000000011</v>
      </c>
      <c r="V6416" s="6">
        <f>tbl_Raw_Data[[#This Row],[Discount_Pct]]*tbl_Raw_Data[[#This Row],[Gross_Amount]]/100</f>
        <v>13.432500000000003</v>
      </c>
      <c r="W6416" s="6">
        <f>tbl_Raw_Data[[#This Row],[Gross_Amount]]-tbl_Raw_Data[[#This Row],[Discount_Amount]]</f>
        <v>76.117500000000007</v>
      </c>
      <c r="X6416" s="6">
        <f>tbl_Raw_Data[[#This Row],[Net_Amount_Before_Tax]]*tbl_Raw_Data[[#This Row],[Tax_Pct]]/100</f>
        <v>3.8058750000000003</v>
      </c>
      <c r="Y6416" s="6">
        <f>tbl_Raw_Data[[#This Row],[Net_Amount_Before_Tax]]+tbl_Raw_Data[[#This Row],[Tax_Amount]]</f>
        <v>79.923375000000007</v>
      </c>
      <c r="Z6416" s="6">
        <f t="shared" si="504"/>
        <v>1</v>
      </c>
    </row>
    <row r="6417" spans="1:26" x14ac:dyDescent="0.3">
      <c r="A6417" s="23" t="s">
        <v>8550</v>
      </c>
      <c r="B6417" s="34">
        <v>45775</v>
      </c>
      <c r="C6417" s="23" t="s">
        <v>4386</v>
      </c>
      <c r="D6417" s="23" t="s">
        <v>37</v>
      </c>
      <c r="E6417" s="23" t="s">
        <v>38</v>
      </c>
      <c r="F6417" s="23">
        <v>452001</v>
      </c>
      <c r="G6417" s="23" t="s">
        <v>124</v>
      </c>
      <c r="H6417" s="23" t="s">
        <v>125</v>
      </c>
      <c r="I6417" s="23" t="s">
        <v>104</v>
      </c>
      <c r="J6417" s="23" t="s">
        <v>114</v>
      </c>
      <c r="K6417" s="23" t="s">
        <v>24</v>
      </c>
      <c r="L6417" s="23">
        <v>1</v>
      </c>
      <c r="M6417" s="23">
        <v>118.6</v>
      </c>
      <c r="N6417" s="23">
        <v>10</v>
      </c>
      <c r="O6417" s="23">
        <v>12</v>
      </c>
      <c r="P6417" s="23" t="s">
        <v>65</v>
      </c>
      <c r="Q6417" s="23" t="s">
        <v>34</v>
      </c>
      <c r="R6417" s="23">
        <f t="shared" si="500"/>
        <v>1</v>
      </c>
      <c r="S6417" s="23" t="str">
        <f t="shared" si="501"/>
        <v>ORD106416_20250428_CUST03449_MED018</v>
      </c>
      <c r="T6417" s="23">
        <f t="shared" si="502"/>
        <v>1</v>
      </c>
      <c r="U6417" s="6">
        <f t="shared" si="503"/>
        <v>118.6</v>
      </c>
      <c r="V6417" s="6">
        <f>tbl_Raw_Data[[#This Row],[Discount_Pct]]*tbl_Raw_Data[[#This Row],[Gross_Amount]]/100</f>
        <v>11.86</v>
      </c>
      <c r="W6417" s="6">
        <f>tbl_Raw_Data[[#This Row],[Gross_Amount]]-tbl_Raw_Data[[#This Row],[Discount_Amount]]</f>
        <v>106.74</v>
      </c>
      <c r="X6417" s="6">
        <f>tbl_Raw_Data[[#This Row],[Net_Amount_Before_Tax]]*tbl_Raw_Data[[#This Row],[Tax_Pct]]/100</f>
        <v>12.808799999999998</v>
      </c>
      <c r="Y6417" s="6">
        <f>tbl_Raw_Data[[#This Row],[Net_Amount_Before_Tax]]+tbl_Raw_Data[[#This Row],[Tax_Amount]]</f>
        <v>119.5488</v>
      </c>
      <c r="Z6417" s="6">
        <f t="shared" si="504"/>
        <v>3</v>
      </c>
    </row>
    <row r="6418" spans="1:26" x14ac:dyDescent="0.3">
      <c r="A6418" s="23" t="s">
        <v>8551</v>
      </c>
      <c r="B6418" s="34">
        <v>45731</v>
      </c>
      <c r="C6418" s="23" t="s">
        <v>8552</v>
      </c>
      <c r="D6418" s="23" t="s">
        <v>28</v>
      </c>
      <c r="E6418" s="23" t="s">
        <v>29</v>
      </c>
      <c r="F6418" s="23">
        <v>500084</v>
      </c>
      <c r="G6418" s="23" t="s">
        <v>53</v>
      </c>
      <c r="H6418" s="23" t="s">
        <v>54</v>
      </c>
      <c r="I6418" s="23" t="s">
        <v>55</v>
      </c>
      <c r="J6418" s="23" t="s">
        <v>56</v>
      </c>
      <c r="K6418" s="23" t="s">
        <v>57</v>
      </c>
      <c r="L6418" s="23">
        <v>1</v>
      </c>
      <c r="M6418" s="23">
        <v>56.1</v>
      </c>
      <c r="N6418" s="23">
        <v>0</v>
      </c>
      <c r="O6418" s="23">
        <v>18</v>
      </c>
      <c r="P6418" s="23" t="s">
        <v>25</v>
      </c>
      <c r="Q6418" s="23" t="s">
        <v>44</v>
      </c>
      <c r="R6418" s="23">
        <f t="shared" si="500"/>
        <v>1</v>
      </c>
      <c r="S6418" s="23" t="str">
        <f t="shared" si="501"/>
        <v>ORD106417_20250315_CUST00570_MED020</v>
      </c>
      <c r="T6418" s="23">
        <f t="shared" si="502"/>
        <v>1</v>
      </c>
      <c r="U6418" s="6">
        <f t="shared" si="503"/>
        <v>56.1</v>
      </c>
      <c r="V6418" s="6">
        <f>tbl_Raw_Data[[#This Row],[Discount_Pct]]*tbl_Raw_Data[[#This Row],[Gross_Amount]]/100</f>
        <v>0</v>
      </c>
      <c r="W6418" s="6">
        <f>tbl_Raw_Data[[#This Row],[Gross_Amount]]-tbl_Raw_Data[[#This Row],[Discount_Amount]]</f>
        <v>56.1</v>
      </c>
      <c r="X6418" s="6">
        <f>tbl_Raw_Data[[#This Row],[Net_Amount_Before_Tax]]*tbl_Raw_Data[[#This Row],[Tax_Pct]]/100</f>
        <v>10.098000000000001</v>
      </c>
      <c r="Y6418" s="6">
        <f>tbl_Raw_Data[[#This Row],[Net_Amount_Before_Tax]]+tbl_Raw_Data[[#This Row],[Tax_Amount]]</f>
        <v>66.198000000000008</v>
      </c>
      <c r="Z6418" s="6">
        <f t="shared" si="504"/>
        <v>0</v>
      </c>
    </row>
    <row r="6419" spans="1:26" x14ac:dyDescent="0.3">
      <c r="A6419" s="23" t="s">
        <v>8553</v>
      </c>
      <c r="B6419" s="34">
        <v>45644</v>
      </c>
      <c r="C6419" s="23" t="s">
        <v>4943</v>
      </c>
      <c r="D6419" s="23" t="s">
        <v>37</v>
      </c>
      <c r="E6419" s="23" t="s">
        <v>38</v>
      </c>
      <c r="F6419" s="23">
        <v>452016</v>
      </c>
      <c r="G6419" s="23" t="s">
        <v>102</v>
      </c>
      <c r="H6419" s="23" t="s">
        <v>103</v>
      </c>
      <c r="I6419" s="23" t="s">
        <v>104</v>
      </c>
      <c r="J6419" s="23" t="s">
        <v>64</v>
      </c>
      <c r="K6419" s="23" t="s">
        <v>57</v>
      </c>
      <c r="L6419" s="23">
        <v>1</v>
      </c>
      <c r="M6419" s="23">
        <v>89.05</v>
      </c>
      <c r="N6419" s="23">
        <v>15</v>
      </c>
      <c r="O6419" s="23">
        <v>5</v>
      </c>
      <c r="P6419" s="23" t="s">
        <v>33</v>
      </c>
      <c r="Q6419" s="23" t="s">
        <v>34</v>
      </c>
      <c r="R6419" s="23">
        <f t="shared" si="500"/>
        <v>1</v>
      </c>
      <c r="S6419" s="23" t="str">
        <f t="shared" si="501"/>
        <v>ORD106418_20241218_CUST01648_MED029</v>
      </c>
      <c r="T6419" s="23">
        <f t="shared" si="502"/>
        <v>1</v>
      </c>
      <c r="U6419" s="6">
        <f t="shared" si="503"/>
        <v>89.05</v>
      </c>
      <c r="V6419" s="6">
        <f>tbl_Raw_Data[[#This Row],[Discount_Pct]]*tbl_Raw_Data[[#This Row],[Gross_Amount]]/100</f>
        <v>13.3575</v>
      </c>
      <c r="W6419" s="6">
        <f>tbl_Raw_Data[[#This Row],[Gross_Amount]]-tbl_Raw_Data[[#This Row],[Discount_Amount]]</f>
        <v>75.692499999999995</v>
      </c>
      <c r="X6419" s="6">
        <f>tbl_Raw_Data[[#This Row],[Net_Amount_Before_Tax]]*tbl_Raw_Data[[#This Row],[Tax_Pct]]/100</f>
        <v>3.7846249999999997</v>
      </c>
      <c r="Y6419" s="6">
        <f>tbl_Raw_Data[[#This Row],[Net_Amount_Before_Tax]]+tbl_Raw_Data[[#This Row],[Tax_Amount]]</f>
        <v>79.477125000000001</v>
      </c>
      <c r="Z6419" s="6">
        <f t="shared" si="504"/>
        <v>2</v>
      </c>
    </row>
    <row r="6420" spans="1:26" x14ac:dyDescent="0.3">
      <c r="A6420" s="23" t="s">
        <v>8554</v>
      </c>
      <c r="B6420" s="34">
        <v>45590</v>
      </c>
      <c r="C6420" s="23" t="s">
        <v>1563</v>
      </c>
      <c r="D6420" s="23" t="s">
        <v>130</v>
      </c>
      <c r="E6420" s="23" t="s">
        <v>131</v>
      </c>
      <c r="F6420" s="23">
        <v>700001</v>
      </c>
      <c r="G6420" s="23" t="s">
        <v>94</v>
      </c>
      <c r="H6420" s="23" t="s">
        <v>95</v>
      </c>
      <c r="I6420" s="23" t="s">
        <v>84</v>
      </c>
      <c r="J6420" s="23" t="s">
        <v>42</v>
      </c>
      <c r="K6420" s="23" t="s">
        <v>24</v>
      </c>
      <c r="L6420" s="23">
        <v>1</v>
      </c>
      <c r="M6420" s="23">
        <v>81.75</v>
      </c>
      <c r="N6420" s="23">
        <v>5</v>
      </c>
      <c r="O6420" s="23">
        <v>12</v>
      </c>
      <c r="P6420" s="23" t="s">
        <v>25</v>
      </c>
      <c r="Q6420" s="23" t="s">
        <v>34</v>
      </c>
      <c r="R6420" s="23">
        <f t="shared" si="500"/>
        <v>1</v>
      </c>
      <c r="S6420" s="23" t="str">
        <f t="shared" si="501"/>
        <v>ORD106419_20241025_CUST00183_MED021</v>
      </c>
      <c r="T6420" s="23">
        <f t="shared" si="502"/>
        <v>1</v>
      </c>
      <c r="U6420" s="6">
        <f t="shared" si="503"/>
        <v>81.75</v>
      </c>
      <c r="V6420" s="6">
        <f>tbl_Raw_Data[[#This Row],[Discount_Pct]]*tbl_Raw_Data[[#This Row],[Gross_Amount]]/100</f>
        <v>4.0875000000000004</v>
      </c>
      <c r="W6420" s="6">
        <f>tbl_Raw_Data[[#This Row],[Gross_Amount]]-tbl_Raw_Data[[#This Row],[Discount_Amount]]</f>
        <v>77.662499999999994</v>
      </c>
      <c r="X6420" s="6">
        <f>tbl_Raw_Data[[#This Row],[Net_Amount_Before_Tax]]*tbl_Raw_Data[[#This Row],[Tax_Pct]]/100</f>
        <v>9.3194999999999997</v>
      </c>
      <c r="Y6420" s="6">
        <f>tbl_Raw_Data[[#This Row],[Net_Amount_Before_Tax]]+tbl_Raw_Data[[#This Row],[Tax_Amount]]</f>
        <v>86.981999999999999</v>
      </c>
      <c r="Z6420" s="6">
        <f t="shared" si="504"/>
        <v>2</v>
      </c>
    </row>
    <row r="6421" spans="1:26" x14ac:dyDescent="0.3">
      <c r="A6421" s="23" t="s">
        <v>8555</v>
      </c>
      <c r="B6421" s="34">
        <v>45296</v>
      </c>
      <c r="C6421" s="23" t="s">
        <v>1462</v>
      </c>
      <c r="D6421" s="23" t="s">
        <v>80</v>
      </c>
      <c r="E6421" s="23" t="s">
        <v>81</v>
      </c>
      <c r="F6421" s="23">
        <v>395010</v>
      </c>
      <c r="G6421" s="23" t="s">
        <v>160</v>
      </c>
      <c r="H6421" s="23" t="s">
        <v>161</v>
      </c>
      <c r="I6421" s="23" t="s">
        <v>50</v>
      </c>
      <c r="J6421" s="23" t="s">
        <v>23</v>
      </c>
      <c r="K6421" s="23" t="s">
        <v>24</v>
      </c>
      <c r="L6421" s="23">
        <v>6</v>
      </c>
      <c r="M6421" s="23">
        <v>161.88999999999999</v>
      </c>
      <c r="N6421" s="23">
        <v>15</v>
      </c>
      <c r="O6421" s="23">
        <v>5</v>
      </c>
      <c r="P6421" s="23" t="s">
        <v>43</v>
      </c>
      <c r="Q6421" s="23" t="s">
        <v>34</v>
      </c>
      <c r="R6421" s="23">
        <f t="shared" si="500"/>
        <v>1</v>
      </c>
      <c r="S6421" s="23" t="str">
        <f t="shared" si="501"/>
        <v>ORD106420_20240105_CUST02220_MED014</v>
      </c>
      <c r="T6421" s="23">
        <f t="shared" si="502"/>
        <v>1</v>
      </c>
      <c r="U6421" s="6">
        <f t="shared" si="503"/>
        <v>971.33999999999992</v>
      </c>
      <c r="V6421" s="6">
        <f>tbl_Raw_Data[[#This Row],[Discount_Pct]]*tbl_Raw_Data[[#This Row],[Gross_Amount]]/100</f>
        <v>145.70099999999999</v>
      </c>
      <c r="W6421" s="6">
        <f>tbl_Raw_Data[[#This Row],[Gross_Amount]]-tbl_Raw_Data[[#This Row],[Discount_Amount]]</f>
        <v>825.6389999999999</v>
      </c>
      <c r="X6421" s="6">
        <f>tbl_Raw_Data[[#This Row],[Net_Amount_Before_Tax]]*tbl_Raw_Data[[#This Row],[Tax_Pct]]/100</f>
        <v>41.281949999999995</v>
      </c>
      <c r="Y6421" s="6">
        <f>tbl_Raw_Data[[#This Row],[Net_Amount_Before_Tax]]+tbl_Raw_Data[[#This Row],[Tax_Amount]]</f>
        <v>866.92094999999995</v>
      </c>
      <c r="Z6421" s="6">
        <f t="shared" si="504"/>
        <v>6</v>
      </c>
    </row>
    <row r="6422" spans="1:26" x14ac:dyDescent="0.3">
      <c r="A6422" s="23" t="s">
        <v>8555</v>
      </c>
      <c r="B6422" s="34">
        <v>45762</v>
      </c>
      <c r="C6422" s="23" t="s">
        <v>4268</v>
      </c>
      <c r="D6422" s="23" t="s">
        <v>87</v>
      </c>
      <c r="E6422" s="23" t="s">
        <v>88</v>
      </c>
      <c r="F6422" s="23">
        <v>600096</v>
      </c>
      <c r="G6422" s="23" t="s">
        <v>154</v>
      </c>
      <c r="H6422" s="23" t="s">
        <v>155</v>
      </c>
      <c r="I6422" s="23" t="s">
        <v>134</v>
      </c>
      <c r="J6422" s="23" t="s">
        <v>156</v>
      </c>
      <c r="K6422" s="23" t="s">
        <v>57</v>
      </c>
      <c r="L6422" s="23">
        <v>1</v>
      </c>
      <c r="M6422" s="23">
        <v>49.27</v>
      </c>
      <c r="N6422" s="23">
        <v>5</v>
      </c>
      <c r="O6422" s="23">
        <v>12</v>
      </c>
      <c r="P6422" s="23" t="s">
        <v>43</v>
      </c>
      <c r="Q6422" s="23" t="s">
        <v>34</v>
      </c>
      <c r="R6422" s="23">
        <f t="shared" si="500"/>
        <v>1</v>
      </c>
      <c r="S6422" s="23" t="str">
        <f t="shared" si="501"/>
        <v>ORD106420_20250415_CUST02595_MED006</v>
      </c>
      <c r="T6422" s="23">
        <f t="shared" si="502"/>
        <v>1</v>
      </c>
      <c r="U6422" s="6">
        <f t="shared" si="503"/>
        <v>49.27</v>
      </c>
      <c r="V6422" s="6">
        <f>tbl_Raw_Data[[#This Row],[Discount_Pct]]*tbl_Raw_Data[[#This Row],[Gross_Amount]]/100</f>
        <v>2.4635000000000002</v>
      </c>
      <c r="W6422" s="6">
        <f>tbl_Raw_Data[[#This Row],[Gross_Amount]]-tbl_Raw_Data[[#This Row],[Discount_Amount]]</f>
        <v>46.8065</v>
      </c>
      <c r="X6422" s="6">
        <f>tbl_Raw_Data[[#This Row],[Net_Amount_Before_Tax]]*tbl_Raw_Data[[#This Row],[Tax_Pct]]/100</f>
        <v>5.6167800000000003</v>
      </c>
      <c r="Y6422" s="6">
        <f>tbl_Raw_Data[[#This Row],[Net_Amount_Before_Tax]]+tbl_Raw_Data[[#This Row],[Tax_Amount]]</f>
        <v>52.423279999999998</v>
      </c>
      <c r="Z6422" s="6">
        <f t="shared" si="504"/>
        <v>3</v>
      </c>
    </row>
    <row r="6423" spans="1:26" x14ac:dyDescent="0.3">
      <c r="A6423" s="23" t="s">
        <v>8555</v>
      </c>
      <c r="B6423" s="34">
        <v>45573</v>
      </c>
      <c r="C6423" s="23" t="s">
        <v>5704</v>
      </c>
      <c r="D6423" s="23" t="s">
        <v>19</v>
      </c>
      <c r="E6423" s="23" t="s">
        <v>19</v>
      </c>
      <c r="F6423" s="23">
        <v>110044</v>
      </c>
      <c r="G6423" s="23" t="s">
        <v>68</v>
      </c>
      <c r="H6423" s="23" t="s">
        <v>69</v>
      </c>
      <c r="I6423" s="23" t="s">
        <v>55</v>
      </c>
      <c r="J6423" s="23" t="s">
        <v>56</v>
      </c>
      <c r="K6423" s="23" t="s">
        <v>24</v>
      </c>
      <c r="L6423" s="23">
        <v>5</v>
      </c>
      <c r="M6423" s="23">
        <v>27.62</v>
      </c>
      <c r="N6423" s="23">
        <v>0</v>
      </c>
      <c r="O6423" s="23">
        <v>5</v>
      </c>
      <c r="P6423" s="23" t="s">
        <v>58</v>
      </c>
      <c r="Q6423" s="23" t="s">
        <v>34</v>
      </c>
      <c r="R6423" s="23">
        <f t="shared" si="500"/>
        <v>1</v>
      </c>
      <c r="S6423" s="23" t="str">
        <f t="shared" si="501"/>
        <v>ORD106420_20241008_CUST01933_MED003</v>
      </c>
      <c r="T6423" s="23">
        <f t="shared" si="502"/>
        <v>1</v>
      </c>
      <c r="U6423" s="6">
        <f t="shared" si="503"/>
        <v>138.1</v>
      </c>
      <c r="V6423" s="6">
        <f>tbl_Raw_Data[[#This Row],[Discount_Pct]]*tbl_Raw_Data[[#This Row],[Gross_Amount]]/100</f>
        <v>0</v>
      </c>
      <c r="W6423" s="6">
        <f>tbl_Raw_Data[[#This Row],[Gross_Amount]]-tbl_Raw_Data[[#This Row],[Discount_Amount]]</f>
        <v>138.1</v>
      </c>
      <c r="X6423" s="6">
        <f>tbl_Raw_Data[[#This Row],[Net_Amount_Before_Tax]]*tbl_Raw_Data[[#This Row],[Tax_Pct]]/100</f>
        <v>6.9050000000000002</v>
      </c>
      <c r="Y6423" s="6">
        <f>tbl_Raw_Data[[#This Row],[Net_Amount_Before_Tax]]+tbl_Raw_Data[[#This Row],[Tax_Amount]]</f>
        <v>145.005</v>
      </c>
      <c r="Z6423" s="6">
        <f t="shared" si="504"/>
        <v>4</v>
      </c>
    </row>
    <row r="6424" spans="1:26" x14ac:dyDescent="0.3">
      <c r="A6424" s="23" t="s">
        <v>8556</v>
      </c>
      <c r="B6424" s="34">
        <v>45423</v>
      </c>
      <c r="C6424" s="23" t="s">
        <v>2147</v>
      </c>
      <c r="D6424" s="23" t="s">
        <v>130</v>
      </c>
      <c r="E6424" s="23" t="s">
        <v>131</v>
      </c>
      <c r="F6424" s="23">
        <v>700019</v>
      </c>
      <c r="G6424" s="23" t="s">
        <v>233</v>
      </c>
      <c r="H6424" s="23" t="s">
        <v>234</v>
      </c>
      <c r="I6424" s="23" t="s">
        <v>104</v>
      </c>
      <c r="J6424" s="23" t="s">
        <v>42</v>
      </c>
      <c r="K6424" s="23" t="s">
        <v>24</v>
      </c>
      <c r="L6424" s="23">
        <v>1</v>
      </c>
      <c r="M6424" s="23">
        <v>141.47</v>
      </c>
      <c r="N6424" s="23">
        <v>0</v>
      </c>
      <c r="O6424" s="23">
        <v>5</v>
      </c>
      <c r="P6424" s="23" t="s">
        <v>65</v>
      </c>
      <c r="Q6424" s="23" t="s">
        <v>34</v>
      </c>
      <c r="R6424" s="23">
        <f t="shared" si="500"/>
        <v>1</v>
      </c>
      <c r="S6424" s="23" t="str">
        <f t="shared" si="501"/>
        <v>ORD106423_20240511_CUST01651_MED019</v>
      </c>
      <c r="T6424" s="23">
        <f t="shared" si="502"/>
        <v>1</v>
      </c>
      <c r="U6424" s="6">
        <f t="shared" si="503"/>
        <v>141.47</v>
      </c>
      <c r="V6424" s="6">
        <f>tbl_Raw_Data[[#This Row],[Discount_Pct]]*tbl_Raw_Data[[#This Row],[Gross_Amount]]/100</f>
        <v>0</v>
      </c>
      <c r="W6424" s="6">
        <f>tbl_Raw_Data[[#This Row],[Gross_Amount]]-tbl_Raw_Data[[#This Row],[Discount_Amount]]</f>
        <v>141.47</v>
      </c>
      <c r="X6424" s="6">
        <f>tbl_Raw_Data[[#This Row],[Net_Amount_Before_Tax]]*tbl_Raw_Data[[#This Row],[Tax_Pct]]/100</f>
        <v>7.0735000000000001</v>
      </c>
      <c r="Y6424" s="6">
        <f>tbl_Raw_Data[[#This Row],[Net_Amount_Before_Tax]]+tbl_Raw_Data[[#This Row],[Tax_Amount]]</f>
        <v>148.54349999999999</v>
      </c>
      <c r="Z6424" s="6">
        <f t="shared" si="504"/>
        <v>2</v>
      </c>
    </row>
    <row r="6425" spans="1:26" x14ac:dyDescent="0.3">
      <c r="A6425" s="23" t="s">
        <v>8557</v>
      </c>
      <c r="B6425" s="34">
        <v>45549</v>
      </c>
      <c r="C6425" s="23" t="s">
        <v>4888</v>
      </c>
      <c r="D6425" s="23" t="s">
        <v>72</v>
      </c>
      <c r="E6425" s="23" t="s">
        <v>73</v>
      </c>
      <c r="F6425" s="23">
        <v>302033</v>
      </c>
      <c r="G6425" s="23" t="s">
        <v>111</v>
      </c>
      <c r="H6425" s="23" t="s">
        <v>112</v>
      </c>
      <c r="I6425" s="23" t="s">
        <v>113</v>
      </c>
      <c r="J6425" s="23" t="s">
        <v>114</v>
      </c>
      <c r="K6425" s="23" t="s">
        <v>24</v>
      </c>
      <c r="L6425" s="23">
        <v>2</v>
      </c>
      <c r="M6425" s="23">
        <v>89.48</v>
      </c>
      <c r="N6425" s="23">
        <v>0</v>
      </c>
      <c r="O6425" s="23">
        <v>12</v>
      </c>
      <c r="P6425" s="23" t="s">
        <v>33</v>
      </c>
      <c r="Q6425" s="23" t="s">
        <v>34</v>
      </c>
      <c r="R6425" s="23">
        <f t="shared" si="500"/>
        <v>1</v>
      </c>
      <c r="S6425" s="23" t="str">
        <f t="shared" si="501"/>
        <v>ORD106424_20240914_CUST02931_MED027</v>
      </c>
      <c r="T6425" s="23">
        <f t="shared" si="502"/>
        <v>1</v>
      </c>
      <c r="U6425" s="6">
        <f t="shared" si="503"/>
        <v>178.96</v>
      </c>
      <c r="V6425" s="6">
        <f>tbl_Raw_Data[[#This Row],[Discount_Pct]]*tbl_Raw_Data[[#This Row],[Gross_Amount]]/100</f>
        <v>0</v>
      </c>
      <c r="W6425" s="6">
        <f>tbl_Raw_Data[[#This Row],[Gross_Amount]]-tbl_Raw_Data[[#This Row],[Discount_Amount]]</f>
        <v>178.96</v>
      </c>
      <c r="X6425" s="6">
        <f>tbl_Raw_Data[[#This Row],[Net_Amount_Before_Tax]]*tbl_Raw_Data[[#This Row],[Tax_Pct]]/100</f>
        <v>21.475200000000001</v>
      </c>
      <c r="Y6425" s="6">
        <f>tbl_Raw_Data[[#This Row],[Net_Amount_Before_Tax]]+tbl_Raw_Data[[#This Row],[Tax_Amount]]</f>
        <v>200.43520000000001</v>
      </c>
      <c r="Z6425" s="6">
        <f t="shared" si="504"/>
        <v>2</v>
      </c>
    </row>
    <row r="6426" spans="1:26" x14ac:dyDescent="0.3">
      <c r="A6426" s="23" t="s">
        <v>8558</v>
      </c>
      <c r="B6426" s="34">
        <v>45404</v>
      </c>
      <c r="C6426" s="23" t="s">
        <v>8559</v>
      </c>
      <c r="D6426" s="23" t="s">
        <v>72</v>
      </c>
      <c r="E6426" s="23" t="s">
        <v>73</v>
      </c>
      <c r="F6426" s="23">
        <v>302019</v>
      </c>
      <c r="G6426" s="23" t="s">
        <v>39</v>
      </c>
      <c r="H6426" s="23" t="s">
        <v>40</v>
      </c>
      <c r="I6426" s="23" t="s">
        <v>41</v>
      </c>
      <c r="J6426" s="23" t="s">
        <v>42</v>
      </c>
      <c r="K6426" s="23" t="s">
        <v>24</v>
      </c>
      <c r="L6426" s="23">
        <v>1</v>
      </c>
      <c r="M6426" s="23">
        <v>31.16</v>
      </c>
      <c r="N6426" s="23">
        <v>10</v>
      </c>
      <c r="O6426" s="23">
        <v>12</v>
      </c>
      <c r="P6426" s="23" t="s">
        <v>43</v>
      </c>
      <c r="Q6426" s="23" t="s">
        <v>44</v>
      </c>
      <c r="R6426" s="23">
        <f t="shared" si="500"/>
        <v>1</v>
      </c>
      <c r="S6426" s="23" t="str">
        <f t="shared" si="501"/>
        <v>ORD106425_20240422_CUST00333_MED001</v>
      </c>
      <c r="T6426" s="23">
        <f t="shared" si="502"/>
        <v>1</v>
      </c>
      <c r="U6426" s="6">
        <f t="shared" si="503"/>
        <v>31.16</v>
      </c>
      <c r="V6426" s="6">
        <f>tbl_Raw_Data[[#This Row],[Discount_Pct]]*tbl_Raw_Data[[#This Row],[Gross_Amount]]/100</f>
        <v>3.1160000000000001</v>
      </c>
      <c r="W6426" s="6">
        <f>tbl_Raw_Data[[#This Row],[Gross_Amount]]-tbl_Raw_Data[[#This Row],[Discount_Amount]]</f>
        <v>28.044</v>
      </c>
      <c r="X6426" s="6">
        <f>tbl_Raw_Data[[#This Row],[Net_Amount_Before_Tax]]*tbl_Raw_Data[[#This Row],[Tax_Pct]]/100</f>
        <v>3.3652800000000003</v>
      </c>
      <c r="Y6426" s="6">
        <f>tbl_Raw_Data[[#This Row],[Net_Amount_Before_Tax]]+tbl_Raw_Data[[#This Row],[Tax_Amount]]</f>
        <v>31.409280000000003</v>
      </c>
      <c r="Z6426" s="6">
        <f t="shared" si="504"/>
        <v>0</v>
      </c>
    </row>
    <row r="6427" spans="1:26" x14ac:dyDescent="0.3">
      <c r="A6427" s="23" t="s">
        <v>8560</v>
      </c>
      <c r="B6427" s="34">
        <v>45488</v>
      </c>
      <c r="C6427" s="23" t="s">
        <v>5429</v>
      </c>
      <c r="D6427" s="23" t="s">
        <v>46</v>
      </c>
      <c r="E6427" s="23" t="s">
        <v>47</v>
      </c>
      <c r="F6427" s="23">
        <v>411038</v>
      </c>
      <c r="G6427" s="23" t="s">
        <v>283</v>
      </c>
      <c r="H6427" s="23" t="s">
        <v>284</v>
      </c>
      <c r="I6427" s="23" t="s">
        <v>104</v>
      </c>
      <c r="J6427" s="23" t="s">
        <v>42</v>
      </c>
      <c r="K6427" s="23" t="s">
        <v>57</v>
      </c>
      <c r="L6427" s="23">
        <v>2</v>
      </c>
      <c r="M6427" s="23">
        <v>302.63</v>
      </c>
      <c r="N6427" s="23">
        <v>0</v>
      </c>
      <c r="O6427" s="23">
        <v>18</v>
      </c>
      <c r="P6427" s="23" t="s">
        <v>33</v>
      </c>
      <c r="Q6427" s="23" t="s">
        <v>34</v>
      </c>
      <c r="R6427" s="23">
        <f t="shared" si="500"/>
        <v>1</v>
      </c>
      <c r="S6427" s="23" t="str">
        <f t="shared" si="501"/>
        <v>ORD106426_20240715_CUST03032_MED030</v>
      </c>
      <c r="T6427" s="23">
        <f t="shared" si="502"/>
        <v>1</v>
      </c>
      <c r="U6427" s="6">
        <f t="shared" si="503"/>
        <v>605.26</v>
      </c>
      <c r="V6427" s="6">
        <f>tbl_Raw_Data[[#This Row],[Discount_Pct]]*tbl_Raw_Data[[#This Row],[Gross_Amount]]/100</f>
        <v>0</v>
      </c>
      <c r="W6427" s="6">
        <f>tbl_Raw_Data[[#This Row],[Gross_Amount]]-tbl_Raw_Data[[#This Row],[Discount_Amount]]</f>
        <v>605.26</v>
      </c>
      <c r="X6427" s="6">
        <f>tbl_Raw_Data[[#This Row],[Net_Amount_Before_Tax]]*tbl_Raw_Data[[#This Row],[Tax_Pct]]/100</f>
        <v>108.9468</v>
      </c>
      <c r="Y6427" s="6">
        <f>tbl_Raw_Data[[#This Row],[Net_Amount_Before_Tax]]+tbl_Raw_Data[[#This Row],[Tax_Amount]]</f>
        <v>714.20679999999993</v>
      </c>
      <c r="Z6427" s="6">
        <f t="shared" si="504"/>
        <v>2</v>
      </c>
    </row>
    <row r="6428" spans="1:26" x14ac:dyDescent="0.3">
      <c r="A6428" s="23" t="s">
        <v>8561</v>
      </c>
      <c r="B6428" s="34">
        <v>45993</v>
      </c>
      <c r="C6428" s="23" t="s">
        <v>7479</v>
      </c>
      <c r="D6428" s="23" t="s">
        <v>80</v>
      </c>
      <c r="E6428" s="23" t="s">
        <v>81</v>
      </c>
      <c r="F6428" s="23">
        <v>395003</v>
      </c>
      <c r="G6428" s="23" t="s">
        <v>61</v>
      </c>
      <c r="H6428" s="23" t="s">
        <v>62</v>
      </c>
      <c r="I6428" s="23" t="s">
        <v>63</v>
      </c>
      <c r="J6428" s="23" t="s">
        <v>64</v>
      </c>
      <c r="K6428" s="23" t="s">
        <v>57</v>
      </c>
      <c r="L6428" s="23">
        <v>2</v>
      </c>
      <c r="M6428" s="23">
        <v>111.6</v>
      </c>
      <c r="N6428" s="23">
        <v>0</v>
      </c>
      <c r="O6428" s="23">
        <v>5</v>
      </c>
      <c r="P6428" s="23" t="s">
        <v>89</v>
      </c>
      <c r="Q6428" s="23" t="s">
        <v>34</v>
      </c>
      <c r="R6428" s="23">
        <f t="shared" si="500"/>
        <v>1</v>
      </c>
      <c r="S6428" s="23" t="str">
        <f t="shared" si="501"/>
        <v>ORD106427_20251202_CUST02539_MED004</v>
      </c>
      <c r="T6428" s="23">
        <f t="shared" si="502"/>
        <v>1</v>
      </c>
      <c r="U6428" s="6">
        <f t="shared" si="503"/>
        <v>223.2</v>
      </c>
      <c r="V6428" s="6">
        <f>tbl_Raw_Data[[#This Row],[Discount_Pct]]*tbl_Raw_Data[[#This Row],[Gross_Amount]]/100</f>
        <v>0</v>
      </c>
      <c r="W6428" s="6">
        <f>tbl_Raw_Data[[#This Row],[Gross_Amount]]-tbl_Raw_Data[[#This Row],[Discount_Amount]]</f>
        <v>223.2</v>
      </c>
      <c r="X6428" s="6">
        <f>tbl_Raw_Data[[#This Row],[Net_Amount_Before_Tax]]*tbl_Raw_Data[[#This Row],[Tax_Pct]]/100</f>
        <v>11.16</v>
      </c>
      <c r="Y6428" s="6">
        <f>tbl_Raw_Data[[#This Row],[Net_Amount_Before_Tax]]+tbl_Raw_Data[[#This Row],[Tax_Amount]]</f>
        <v>234.35999999999999</v>
      </c>
      <c r="Z6428" s="6">
        <f t="shared" si="504"/>
        <v>2</v>
      </c>
    </row>
    <row r="6429" spans="1:26" x14ac:dyDescent="0.3">
      <c r="A6429" s="23" t="s">
        <v>8562</v>
      </c>
      <c r="B6429" s="34">
        <v>45444</v>
      </c>
      <c r="C6429" s="23" t="s">
        <v>2698</v>
      </c>
      <c r="D6429" s="23" t="s">
        <v>183</v>
      </c>
      <c r="E6429" s="23" t="s">
        <v>184</v>
      </c>
      <c r="F6429" s="23">
        <v>122002</v>
      </c>
      <c r="G6429" s="23" t="s">
        <v>107</v>
      </c>
      <c r="H6429" s="23" t="s">
        <v>108</v>
      </c>
      <c r="I6429" s="23" t="s">
        <v>63</v>
      </c>
      <c r="J6429" s="23" t="s">
        <v>42</v>
      </c>
      <c r="K6429" s="23" t="s">
        <v>57</v>
      </c>
      <c r="L6429" s="23">
        <v>2</v>
      </c>
      <c r="M6429" s="23">
        <v>87.65</v>
      </c>
      <c r="N6429" s="23">
        <v>10</v>
      </c>
      <c r="O6429" s="23">
        <v>12</v>
      </c>
      <c r="P6429" s="23" t="s">
        <v>58</v>
      </c>
      <c r="Q6429" s="23" t="s">
        <v>90</v>
      </c>
      <c r="R6429" s="23">
        <f t="shared" si="500"/>
        <v>1</v>
      </c>
      <c r="S6429" s="23" t="str">
        <f t="shared" si="501"/>
        <v>ORD106428_20240601_CUST00810_MED005</v>
      </c>
      <c r="T6429" s="23">
        <f t="shared" si="502"/>
        <v>1</v>
      </c>
      <c r="U6429" s="6">
        <f t="shared" si="503"/>
        <v>175.3</v>
      </c>
      <c r="V6429" s="6">
        <f>tbl_Raw_Data[[#This Row],[Discount_Pct]]*tbl_Raw_Data[[#This Row],[Gross_Amount]]/100</f>
        <v>17.53</v>
      </c>
      <c r="W6429" s="6">
        <f>tbl_Raw_Data[[#This Row],[Gross_Amount]]-tbl_Raw_Data[[#This Row],[Discount_Amount]]</f>
        <v>157.77000000000001</v>
      </c>
      <c r="X6429" s="6">
        <f>tbl_Raw_Data[[#This Row],[Net_Amount_Before_Tax]]*tbl_Raw_Data[[#This Row],[Tax_Pct]]/100</f>
        <v>18.932400000000001</v>
      </c>
      <c r="Y6429" s="6">
        <f>tbl_Raw_Data[[#This Row],[Net_Amount_Before_Tax]]+tbl_Raw_Data[[#This Row],[Tax_Amount]]</f>
        <v>176.70240000000001</v>
      </c>
      <c r="Z6429" s="6">
        <f t="shared" si="504"/>
        <v>1</v>
      </c>
    </row>
    <row r="6430" spans="1:26" x14ac:dyDescent="0.3">
      <c r="A6430" s="23" t="s">
        <v>8563</v>
      </c>
      <c r="B6430" s="34">
        <v>45386</v>
      </c>
      <c r="C6430" s="23" t="s">
        <v>7072</v>
      </c>
      <c r="D6430" s="23" t="s">
        <v>28</v>
      </c>
      <c r="E6430" s="23" t="s">
        <v>29</v>
      </c>
      <c r="F6430" s="23">
        <v>500081</v>
      </c>
      <c r="G6430" s="23" t="s">
        <v>102</v>
      </c>
      <c r="H6430" s="23" t="s">
        <v>103</v>
      </c>
      <c r="I6430" s="23" t="s">
        <v>104</v>
      </c>
      <c r="J6430" s="23" t="s">
        <v>64</v>
      </c>
      <c r="K6430" s="23" t="s">
        <v>57</v>
      </c>
      <c r="L6430" s="23">
        <v>2</v>
      </c>
      <c r="M6430" s="23">
        <v>87.55</v>
      </c>
      <c r="N6430" s="23">
        <v>15</v>
      </c>
      <c r="O6430" s="23">
        <v>5</v>
      </c>
      <c r="P6430" s="23" t="s">
        <v>25</v>
      </c>
      <c r="Q6430" s="23" t="s">
        <v>44</v>
      </c>
      <c r="R6430" s="23">
        <f t="shared" si="500"/>
        <v>1</v>
      </c>
      <c r="S6430" s="23" t="str">
        <f t="shared" si="501"/>
        <v>ORD106429_20240404_CUST03181_MED029</v>
      </c>
      <c r="T6430" s="23">
        <f t="shared" si="502"/>
        <v>1</v>
      </c>
      <c r="U6430" s="6">
        <f t="shared" si="503"/>
        <v>175.1</v>
      </c>
      <c r="V6430" s="6">
        <f>tbl_Raw_Data[[#This Row],[Discount_Pct]]*tbl_Raw_Data[[#This Row],[Gross_Amount]]/100</f>
        <v>26.265000000000001</v>
      </c>
      <c r="W6430" s="6">
        <f>tbl_Raw_Data[[#This Row],[Gross_Amount]]-tbl_Raw_Data[[#This Row],[Discount_Amount]]</f>
        <v>148.83499999999998</v>
      </c>
      <c r="X6430" s="6">
        <f>tbl_Raw_Data[[#This Row],[Net_Amount_Before_Tax]]*tbl_Raw_Data[[#This Row],[Tax_Pct]]/100</f>
        <v>7.4417499999999999</v>
      </c>
      <c r="Y6430" s="6">
        <f>tbl_Raw_Data[[#This Row],[Net_Amount_Before_Tax]]+tbl_Raw_Data[[#This Row],[Tax_Amount]]</f>
        <v>156.27674999999999</v>
      </c>
      <c r="Z6430" s="6">
        <f t="shared" si="504"/>
        <v>0</v>
      </c>
    </row>
    <row r="6431" spans="1:26" x14ac:dyDescent="0.3">
      <c r="A6431" s="23" t="s">
        <v>8564</v>
      </c>
      <c r="B6431" s="34">
        <v>45789</v>
      </c>
      <c r="C6431" s="23" t="s">
        <v>7134</v>
      </c>
      <c r="D6431" s="23" t="s">
        <v>46</v>
      </c>
      <c r="E6431" s="23" t="s">
        <v>47</v>
      </c>
      <c r="F6431" s="23">
        <v>411057</v>
      </c>
      <c r="G6431" s="23" t="s">
        <v>132</v>
      </c>
      <c r="H6431" s="23" t="s">
        <v>133</v>
      </c>
      <c r="I6431" s="23" t="s">
        <v>134</v>
      </c>
      <c r="J6431" s="23" t="s">
        <v>135</v>
      </c>
      <c r="K6431" s="23" t="s">
        <v>57</v>
      </c>
      <c r="L6431" s="23">
        <v>1</v>
      </c>
      <c r="M6431" s="23">
        <v>85.85</v>
      </c>
      <c r="N6431" s="23">
        <v>15</v>
      </c>
      <c r="O6431" s="23">
        <v>12</v>
      </c>
      <c r="P6431" s="23" t="s">
        <v>25</v>
      </c>
      <c r="Q6431" s="23" t="s">
        <v>90</v>
      </c>
      <c r="R6431" s="23">
        <f t="shared" si="500"/>
        <v>1</v>
      </c>
      <c r="S6431" s="23" t="str">
        <f t="shared" si="501"/>
        <v>ORD106430_20250512_CUST01323_MED007</v>
      </c>
      <c r="T6431" s="23">
        <f t="shared" si="502"/>
        <v>1</v>
      </c>
      <c r="U6431" s="6">
        <f t="shared" si="503"/>
        <v>85.85</v>
      </c>
      <c r="V6431" s="6">
        <f>tbl_Raw_Data[[#This Row],[Discount_Pct]]*tbl_Raw_Data[[#This Row],[Gross_Amount]]/100</f>
        <v>12.8775</v>
      </c>
      <c r="W6431" s="6">
        <f>tbl_Raw_Data[[#This Row],[Gross_Amount]]-tbl_Raw_Data[[#This Row],[Discount_Amount]]</f>
        <v>72.972499999999997</v>
      </c>
      <c r="X6431" s="6">
        <f>tbl_Raw_Data[[#This Row],[Net_Amount_Before_Tax]]*tbl_Raw_Data[[#This Row],[Tax_Pct]]/100</f>
        <v>8.7567000000000004</v>
      </c>
      <c r="Y6431" s="6">
        <f>tbl_Raw_Data[[#This Row],[Net_Amount_Before_Tax]]+tbl_Raw_Data[[#This Row],[Tax_Amount]]</f>
        <v>81.729199999999992</v>
      </c>
      <c r="Z6431" s="6">
        <f t="shared" si="504"/>
        <v>0</v>
      </c>
    </row>
    <row r="6432" spans="1:26" x14ac:dyDescent="0.3">
      <c r="A6432" s="23" t="s">
        <v>8564</v>
      </c>
      <c r="B6432" s="34">
        <v>45453</v>
      </c>
      <c r="C6432" s="23" t="s">
        <v>7590</v>
      </c>
      <c r="D6432" s="23" t="s">
        <v>52</v>
      </c>
      <c r="E6432" s="23" t="s">
        <v>52</v>
      </c>
      <c r="F6432" s="23">
        <v>160001</v>
      </c>
      <c r="G6432" s="23" t="s">
        <v>119</v>
      </c>
      <c r="H6432" s="23" t="s">
        <v>120</v>
      </c>
      <c r="I6432" s="23" t="s">
        <v>32</v>
      </c>
      <c r="J6432" s="23" t="s">
        <v>64</v>
      </c>
      <c r="K6432" s="23" t="s">
        <v>57</v>
      </c>
      <c r="L6432" s="23">
        <v>2</v>
      </c>
      <c r="M6432" s="23">
        <v>79.540000000000006</v>
      </c>
      <c r="N6432" s="23">
        <v>5</v>
      </c>
      <c r="O6432" s="23">
        <v>5</v>
      </c>
      <c r="P6432" s="23" t="s">
        <v>58</v>
      </c>
      <c r="Q6432" s="23" t="s">
        <v>90</v>
      </c>
      <c r="R6432" s="23">
        <f t="shared" si="500"/>
        <v>1</v>
      </c>
      <c r="S6432" s="23" t="str">
        <f t="shared" si="501"/>
        <v>ORD106430_20240610_CUST02969_MED010</v>
      </c>
      <c r="T6432" s="23">
        <f t="shared" si="502"/>
        <v>1</v>
      </c>
      <c r="U6432" s="6">
        <f t="shared" si="503"/>
        <v>159.08000000000001</v>
      </c>
      <c r="V6432" s="6">
        <f>tbl_Raw_Data[[#This Row],[Discount_Pct]]*tbl_Raw_Data[[#This Row],[Gross_Amount]]/100</f>
        <v>7.9540000000000006</v>
      </c>
      <c r="W6432" s="6">
        <f>tbl_Raw_Data[[#This Row],[Gross_Amount]]-tbl_Raw_Data[[#This Row],[Discount_Amount]]</f>
        <v>151.126</v>
      </c>
      <c r="X6432" s="6">
        <f>tbl_Raw_Data[[#This Row],[Net_Amount_Before_Tax]]*tbl_Raw_Data[[#This Row],[Tax_Pct]]/100</f>
        <v>7.5563000000000002</v>
      </c>
      <c r="Y6432" s="6">
        <f>tbl_Raw_Data[[#This Row],[Net_Amount_Before_Tax]]+tbl_Raw_Data[[#This Row],[Tax_Amount]]</f>
        <v>158.6823</v>
      </c>
      <c r="Z6432" s="6">
        <f t="shared" si="504"/>
        <v>2</v>
      </c>
    </row>
    <row r="6433" spans="1:26" x14ac:dyDescent="0.3">
      <c r="A6433" s="23" t="s">
        <v>8565</v>
      </c>
      <c r="B6433" s="34">
        <v>45775</v>
      </c>
      <c r="C6433" s="23" t="s">
        <v>5612</v>
      </c>
      <c r="D6433" s="23" t="s">
        <v>72</v>
      </c>
      <c r="E6433" s="23" t="s">
        <v>73</v>
      </c>
      <c r="F6433" s="23">
        <v>302017</v>
      </c>
      <c r="G6433" s="23" t="s">
        <v>224</v>
      </c>
      <c r="H6433" s="23" t="s">
        <v>225</v>
      </c>
      <c r="I6433" s="23" t="s">
        <v>147</v>
      </c>
      <c r="J6433" s="23" t="s">
        <v>23</v>
      </c>
      <c r="K6433" s="23" t="s">
        <v>24</v>
      </c>
      <c r="L6433" s="23">
        <v>2</v>
      </c>
      <c r="M6433" s="23">
        <v>47.69</v>
      </c>
      <c r="N6433" s="23">
        <v>10</v>
      </c>
      <c r="O6433" s="23">
        <v>18</v>
      </c>
      <c r="P6433" s="23" t="s">
        <v>58</v>
      </c>
      <c r="Q6433" s="23" t="s">
        <v>26</v>
      </c>
      <c r="R6433" s="23">
        <f t="shared" si="500"/>
        <v>1</v>
      </c>
      <c r="S6433" s="23" t="str">
        <f t="shared" si="501"/>
        <v>ORD106432_20250428_CUST03352_MED015</v>
      </c>
      <c r="T6433" s="23">
        <f t="shared" si="502"/>
        <v>1</v>
      </c>
      <c r="U6433" s="6">
        <f t="shared" si="503"/>
        <v>95.38</v>
      </c>
      <c r="V6433" s="6">
        <f>tbl_Raw_Data[[#This Row],[Discount_Pct]]*tbl_Raw_Data[[#This Row],[Gross_Amount]]/100</f>
        <v>9.5380000000000003</v>
      </c>
      <c r="W6433" s="6">
        <f>tbl_Raw_Data[[#This Row],[Gross_Amount]]-tbl_Raw_Data[[#This Row],[Discount_Amount]]</f>
        <v>85.841999999999999</v>
      </c>
      <c r="X6433" s="6">
        <f>tbl_Raw_Data[[#This Row],[Net_Amount_Before_Tax]]*tbl_Raw_Data[[#This Row],[Tax_Pct]]/100</f>
        <v>15.451559999999999</v>
      </c>
      <c r="Y6433" s="6">
        <f>tbl_Raw_Data[[#This Row],[Net_Amount_Before_Tax]]+tbl_Raw_Data[[#This Row],[Tax_Amount]]</f>
        <v>101.29356</v>
      </c>
      <c r="Z6433" s="6">
        <f t="shared" si="504"/>
        <v>0</v>
      </c>
    </row>
    <row r="6434" spans="1:26" x14ac:dyDescent="0.3">
      <c r="A6434" s="23" t="s">
        <v>8566</v>
      </c>
      <c r="B6434" s="34">
        <v>45292</v>
      </c>
      <c r="C6434" s="23" t="s">
        <v>3121</v>
      </c>
      <c r="D6434" s="23" t="s">
        <v>37</v>
      </c>
      <c r="E6434" s="23" t="s">
        <v>38</v>
      </c>
      <c r="F6434" s="23">
        <v>452020</v>
      </c>
      <c r="G6434" s="23" t="s">
        <v>256</v>
      </c>
      <c r="H6434" s="23" t="s">
        <v>257</v>
      </c>
      <c r="I6434" s="23" t="s">
        <v>22</v>
      </c>
      <c r="J6434" s="23" t="s">
        <v>258</v>
      </c>
      <c r="K6434" s="23" t="s">
        <v>57</v>
      </c>
      <c r="L6434" s="23">
        <v>5</v>
      </c>
      <c r="M6434" s="23">
        <v>70.38</v>
      </c>
      <c r="N6434" s="23">
        <v>5</v>
      </c>
      <c r="O6434" s="23">
        <v>12</v>
      </c>
      <c r="P6434" s="23" t="s">
        <v>65</v>
      </c>
      <c r="Q6434" s="23" t="s">
        <v>34</v>
      </c>
      <c r="R6434" s="23">
        <f t="shared" si="500"/>
        <v>1</v>
      </c>
      <c r="S6434" s="23" t="str">
        <f t="shared" si="501"/>
        <v>ORD106433_20240101_CUST01131_MED025</v>
      </c>
      <c r="T6434" s="23">
        <f t="shared" si="502"/>
        <v>1</v>
      </c>
      <c r="U6434" s="6">
        <f t="shared" si="503"/>
        <v>351.9</v>
      </c>
      <c r="V6434" s="6">
        <f>tbl_Raw_Data[[#This Row],[Discount_Pct]]*tbl_Raw_Data[[#This Row],[Gross_Amount]]/100</f>
        <v>17.594999999999999</v>
      </c>
      <c r="W6434" s="6">
        <f>tbl_Raw_Data[[#This Row],[Gross_Amount]]-tbl_Raw_Data[[#This Row],[Discount_Amount]]</f>
        <v>334.30499999999995</v>
      </c>
      <c r="X6434" s="6">
        <f>tbl_Raw_Data[[#This Row],[Net_Amount_Before_Tax]]*tbl_Raw_Data[[#This Row],[Tax_Pct]]/100</f>
        <v>40.116599999999991</v>
      </c>
      <c r="Y6434" s="6">
        <f>tbl_Raw_Data[[#This Row],[Net_Amount_Before_Tax]]+tbl_Raw_Data[[#This Row],[Tax_Amount]]</f>
        <v>374.42159999999996</v>
      </c>
      <c r="Z6434" s="6">
        <f t="shared" si="504"/>
        <v>3</v>
      </c>
    </row>
    <row r="6435" spans="1:26" x14ac:dyDescent="0.3">
      <c r="A6435" s="23" t="s">
        <v>8567</v>
      </c>
      <c r="B6435" s="34">
        <v>45670</v>
      </c>
      <c r="C6435" s="23" t="s">
        <v>3438</v>
      </c>
      <c r="D6435" s="23" t="s">
        <v>142</v>
      </c>
      <c r="E6435" s="23" t="s">
        <v>81</v>
      </c>
      <c r="F6435" s="23">
        <v>380061</v>
      </c>
      <c r="G6435" s="23" t="s">
        <v>132</v>
      </c>
      <c r="H6435" s="23" t="s">
        <v>133</v>
      </c>
      <c r="I6435" s="23" t="s">
        <v>134</v>
      </c>
      <c r="J6435" s="23" t="s">
        <v>135</v>
      </c>
      <c r="K6435" s="23" t="s">
        <v>57</v>
      </c>
      <c r="L6435" s="23">
        <v>2</v>
      </c>
      <c r="M6435" s="23">
        <v>69.37</v>
      </c>
      <c r="N6435" s="23">
        <v>5</v>
      </c>
      <c r="O6435" s="23">
        <v>18</v>
      </c>
      <c r="P6435" s="23" t="s">
        <v>65</v>
      </c>
      <c r="Q6435" s="23" t="s">
        <v>34</v>
      </c>
      <c r="R6435" s="23">
        <f t="shared" si="500"/>
        <v>1</v>
      </c>
      <c r="S6435" s="23" t="str">
        <f t="shared" si="501"/>
        <v>ORD106434_20250113_CUST00944_MED007</v>
      </c>
      <c r="T6435" s="23">
        <f t="shared" si="502"/>
        <v>1</v>
      </c>
      <c r="U6435" s="6">
        <f t="shared" si="503"/>
        <v>138.74</v>
      </c>
      <c r="V6435" s="6">
        <f>tbl_Raw_Data[[#This Row],[Discount_Pct]]*tbl_Raw_Data[[#This Row],[Gross_Amount]]/100</f>
        <v>6.9370000000000003</v>
      </c>
      <c r="W6435" s="6">
        <f>tbl_Raw_Data[[#This Row],[Gross_Amount]]-tbl_Raw_Data[[#This Row],[Discount_Amount]]</f>
        <v>131.803</v>
      </c>
      <c r="X6435" s="6">
        <f>tbl_Raw_Data[[#This Row],[Net_Amount_Before_Tax]]*tbl_Raw_Data[[#This Row],[Tax_Pct]]/100</f>
        <v>23.724539999999998</v>
      </c>
      <c r="Y6435" s="6">
        <f>tbl_Raw_Data[[#This Row],[Net_Amount_Before_Tax]]+tbl_Raw_Data[[#This Row],[Tax_Amount]]</f>
        <v>155.52753999999999</v>
      </c>
      <c r="Z6435" s="6">
        <f t="shared" si="504"/>
        <v>2</v>
      </c>
    </row>
    <row r="6436" spans="1:26" x14ac:dyDescent="0.3">
      <c r="A6436" s="23" t="s">
        <v>8568</v>
      </c>
      <c r="B6436" s="34">
        <v>45553</v>
      </c>
      <c r="C6436" s="23" t="s">
        <v>1037</v>
      </c>
      <c r="D6436" s="23" t="s">
        <v>87</v>
      </c>
      <c r="E6436" s="23" t="s">
        <v>88</v>
      </c>
      <c r="F6436" s="23">
        <v>600096</v>
      </c>
      <c r="G6436" s="23" t="s">
        <v>233</v>
      </c>
      <c r="H6436" s="23" t="s">
        <v>234</v>
      </c>
      <c r="I6436" s="23" t="s">
        <v>104</v>
      </c>
      <c r="J6436" s="23" t="s">
        <v>42</v>
      </c>
      <c r="K6436" s="23" t="s">
        <v>24</v>
      </c>
      <c r="L6436" s="23">
        <v>5</v>
      </c>
      <c r="M6436" s="23">
        <v>161.31</v>
      </c>
      <c r="N6436" s="23">
        <v>0</v>
      </c>
      <c r="O6436" s="23">
        <v>5</v>
      </c>
      <c r="P6436" s="23" t="s">
        <v>89</v>
      </c>
      <c r="Q6436" s="23" t="s">
        <v>44</v>
      </c>
      <c r="R6436" s="23">
        <f t="shared" si="500"/>
        <v>1</v>
      </c>
      <c r="S6436" s="23" t="str">
        <f t="shared" si="501"/>
        <v>ORD106435_20240918_CUST01280_MED019</v>
      </c>
      <c r="T6436" s="23">
        <f t="shared" si="502"/>
        <v>1</v>
      </c>
      <c r="U6436" s="6">
        <f t="shared" si="503"/>
        <v>806.55</v>
      </c>
      <c r="V6436" s="6">
        <f>tbl_Raw_Data[[#This Row],[Discount_Pct]]*tbl_Raw_Data[[#This Row],[Gross_Amount]]/100</f>
        <v>0</v>
      </c>
      <c r="W6436" s="6">
        <f>tbl_Raw_Data[[#This Row],[Gross_Amount]]-tbl_Raw_Data[[#This Row],[Discount_Amount]]</f>
        <v>806.55</v>
      </c>
      <c r="X6436" s="6">
        <f>tbl_Raw_Data[[#This Row],[Net_Amount_Before_Tax]]*tbl_Raw_Data[[#This Row],[Tax_Pct]]/100</f>
        <v>40.327500000000001</v>
      </c>
      <c r="Y6436" s="6">
        <f>tbl_Raw_Data[[#This Row],[Net_Amount_Before_Tax]]+tbl_Raw_Data[[#This Row],[Tax_Amount]]</f>
        <v>846.87749999999994</v>
      </c>
      <c r="Z6436" s="6">
        <f t="shared" si="504"/>
        <v>2</v>
      </c>
    </row>
    <row r="6437" spans="1:26" x14ac:dyDescent="0.3">
      <c r="A6437" s="23" t="s">
        <v>8569</v>
      </c>
      <c r="B6437" s="34">
        <v>45589</v>
      </c>
      <c r="C6437" s="23" t="s">
        <v>324</v>
      </c>
      <c r="D6437" s="23" t="s">
        <v>80</v>
      </c>
      <c r="E6437" s="23" t="s">
        <v>81</v>
      </c>
      <c r="F6437" s="23">
        <v>395001</v>
      </c>
      <c r="G6437" s="23" t="s">
        <v>94</v>
      </c>
      <c r="H6437" s="23" t="s">
        <v>95</v>
      </c>
      <c r="I6437" s="23" t="s">
        <v>84</v>
      </c>
      <c r="J6437" s="23" t="s">
        <v>42</v>
      </c>
      <c r="K6437" s="23" t="s">
        <v>24</v>
      </c>
      <c r="L6437" s="23">
        <v>4</v>
      </c>
      <c r="M6437" s="23">
        <v>81.38</v>
      </c>
      <c r="N6437" s="23">
        <v>0</v>
      </c>
      <c r="O6437" s="23">
        <v>5</v>
      </c>
      <c r="P6437" s="23" t="s">
        <v>89</v>
      </c>
      <c r="Q6437" s="23" t="s">
        <v>34</v>
      </c>
      <c r="R6437" s="23">
        <f t="shared" si="500"/>
        <v>1</v>
      </c>
      <c r="S6437" s="23" t="str">
        <f t="shared" si="501"/>
        <v>ORD106436_20241024_CUST02660_MED021</v>
      </c>
      <c r="T6437" s="23">
        <f t="shared" si="502"/>
        <v>1</v>
      </c>
      <c r="U6437" s="6">
        <f t="shared" si="503"/>
        <v>325.52</v>
      </c>
      <c r="V6437" s="6">
        <f>tbl_Raw_Data[[#This Row],[Discount_Pct]]*tbl_Raw_Data[[#This Row],[Gross_Amount]]/100</f>
        <v>0</v>
      </c>
      <c r="W6437" s="6">
        <f>tbl_Raw_Data[[#This Row],[Gross_Amount]]-tbl_Raw_Data[[#This Row],[Discount_Amount]]</f>
        <v>325.52</v>
      </c>
      <c r="X6437" s="6">
        <f>tbl_Raw_Data[[#This Row],[Net_Amount_Before_Tax]]*tbl_Raw_Data[[#This Row],[Tax_Pct]]/100</f>
        <v>16.276</v>
      </c>
      <c r="Y6437" s="6">
        <f>tbl_Raw_Data[[#This Row],[Net_Amount_Before_Tax]]+tbl_Raw_Data[[#This Row],[Tax_Amount]]</f>
        <v>341.79599999999999</v>
      </c>
      <c r="Z6437" s="6">
        <f t="shared" si="504"/>
        <v>5</v>
      </c>
    </row>
    <row r="6438" spans="1:26" x14ac:dyDescent="0.3">
      <c r="A6438" s="23" t="s">
        <v>8570</v>
      </c>
      <c r="B6438" s="34">
        <v>45646</v>
      </c>
      <c r="C6438" s="23" t="s">
        <v>1678</v>
      </c>
      <c r="D6438" s="23" t="s">
        <v>183</v>
      </c>
      <c r="E6438" s="23" t="s">
        <v>184</v>
      </c>
      <c r="F6438" s="23">
        <v>122002</v>
      </c>
      <c r="G6438" s="23" t="s">
        <v>30</v>
      </c>
      <c r="H6438" s="23" t="s">
        <v>31</v>
      </c>
      <c r="I6438" s="23" t="s">
        <v>32</v>
      </c>
      <c r="J6438" s="23" t="s">
        <v>23</v>
      </c>
      <c r="K6438" s="23" t="s">
        <v>24</v>
      </c>
      <c r="L6438" s="23">
        <v>1</v>
      </c>
      <c r="M6438" s="23">
        <v>150.28</v>
      </c>
      <c r="N6438" s="23">
        <v>10</v>
      </c>
      <c r="O6438" s="23">
        <v>5</v>
      </c>
      <c r="P6438" s="23" t="s">
        <v>89</v>
      </c>
      <c r="Q6438" s="23" t="s">
        <v>90</v>
      </c>
      <c r="R6438" s="23">
        <f t="shared" si="500"/>
        <v>1</v>
      </c>
      <c r="S6438" s="23" t="str">
        <f t="shared" si="501"/>
        <v>ORD106437_20241220_CUST02943_MED017</v>
      </c>
      <c r="T6438" s="23">
        <f t="shared" si="502"/>
        <v>1</v>
      </c>
      <c r="U6438" s="6">
        <f t="shared" si="503"/>
        <v>150.28</v>
      </c>
      <c r="V6438" s="6">
        <f>tbl_Raw_Data[[#This Row],[Discount_Pct]]*tbl_Raw_Data[[#This Row],[Gross_Amount]]/100</f>
        <v>15.027999999999999</v>
      </c>
      <c r="W6438" s="6">
        <f>tbl_Raw_Data[[#This Row],[Gross_Amount]]-tbl_Raw_Data[[#This Row],[Discount_Amount]]</f>
        <v>135.25200000000001</v>
      </c>
      <c r="X6438" s="6">
        <f>tbl_Raw_Data[[#This Row],[Net_Amount_Before_Tax]]*tbl_Raw_Data[[#This Row],[Tax_Pct]]/100</f>
        <v>6.7625999999999999</v>
      </c>
      <c r="Y6438" s="6">
        <f>tbl_Raw_Data[[#This Row],[Net_Amount_Before_Tax]]+tbl_Raw_Data[[#This Row],[Tax_Amount]]</f>
        <v>142.0146</v>
      </c>
      <c r="Z6438" s="6">
        <f t="shared" si="504"/>
        <v>2</v>
      </c>
    </row>
    <row r="6439" spans="1:26" x14ac:dyDescent="0.3">
      <c r="A6439" s="23" t="s">
        <v>8571</v>
      </c>
      <c r="B6439" s="34">
        <v>45812</v>
      </c>
      <c r="C6439" s="23" t="s">
        <v>6961</v>
      </c>
      <c r="D6439" s="23" t="s">
        <v>46</v>
      </c>
      <c r="E6439" s="23" t="s">
        <v>47</v>
      </c>
      <c r="F6439" s="23">
        <v>411045</v>
      </c>
      <c r="G6439" s="23" t="s">
        <v>74</v>
      </c>
      <c r="H6439" s="23" t="s">
        <v>75</v>
      </c>
      <c r="I6439" s="23" t="s">
        <v>76</v>
      </c>
      <c r="J6439" s="23" t="s">
        <v>77</v>
      </c>
      <c r="K6439" s="23" t="s">
        <v>57</v>
      </c>
      <c r="L6439" s="23">
        <v>2</v>
      </c>
      <c r="M6439" s="23">
        <v>67.69</v>
      </c>
      <c r="N6439" s="23">
        <v>10</v>
      </c>
      <c r="O6439" s="23">
        <v>5</v>
      </c>
      <c r="P6439" s="23" t="s">
        <v>58</v>
      </c>
      <c r="Q6439" s="23" t="s">
        <v>34</v>
      </c>
      <c r="R6439" s="23">
        <f t="shared" si="500"/>
        <v>1</v>
      </c>
      <c r="S6439" s="23" t="str">
        <f t="shared" si="501"/>
        <v>ORD106438_20250604_CUST02359_MED008</v>
      </c>
      <c r="T6439" s="23">
        <f t="shared" si="502"/>
        <v>1</v>
      </c>
      <c r="U6439" s="6">
        <f t="shared" si="503"/>
        <v>135.38</v>
      </c>
      <c r="V6439" s="6">
        <f>tbl_Raw_Data[[#This Row],[Discount_Pct]]*tbl_Raw_Data[[#This Row],[Gross_Amount]]/100</f>
        <v>13.538</v>
      </c>
      <c r="W6439" s="6">
        <f>tbl_Raw_Data[[#This Row],[Gross_Amount]]-tbl_Raw_Data[[#This Row],[Discount_Amount]]</f>
        <v>121.842</v>
      </c>
      <c r="X6439" s="6">
        <f>tbl_Raw_Data[[#This Row],[Net_Amount_Before_Tax]]*tbl_Raw_Data[[#This Row],[Tax_Pct]]/100</f>
        <v>6.0921000000000003</v>
      </c>
      <c r="Y6439" s="6">
        <f>tbl_Raw_Data[[#This Row],[Net_Amount_Before_Tax]]+tbl_Raw_Data[[#This Row],[Tax_Amount]]</f>
        <v>127.9341</v>
      </c>
      <c r="Z6439" s="6">
        <f t="shared" si="504"/>
        <v>3</v>
      </c>
    </row>
    <row r="6440" spans="1:26" x14ac:dyDescent="0.3">
      <c r="A6440" s="23" t="s">
        <v>8571</v>
      </c>
      <c r="B6440" s="34">
        <v>45502</v>
      </c>
      <c r="C6440" s="23" t="s">
        <v>2413</v>
      </c>
      <c r="D6440" s="23" t="s">
        <v>87</v>
      </c>
      <c r="E6440" s="23" t="s">
        <v>88</v>
      </c>
      <c r="F6440" s="23">
        <v>600096</v>
      </c>
      <c r="G6440" s="23" t="s">
        <v>124</v>
      </c>
      <c r="H6440" s="23" t="s">
        <v>125</v>
      </c>
      <c r="I6440" s="23" t="s">
        <v>104</v>
      </c>
      <c r="J6440" s="23" t="s">
        <v>114</v>
      </c>
      <c r="K6440" s="23" t="s">
        <v>24</v>
      </c>
      <c r="L6440" s="23">
        <v>2</v>
      </c>
      <c r="M6440" s="23">
        <v>127.07</v>
      </c>
      <c r="N6440" s="23">
        <v>5</v>
      </c>
      <c r="O6440" s="23">
        <v>5</v>
      </c>
      <c r="P6440" s="23" t="s">
        <v>43</v>
      </c>
      <c r="Q6440" s="23" t="s">
        <v>90</v>
      </c>
      <c r="R6440" s="23">
        <f t="shared" si="500"/>
        <v>1</v>
      </c>
      <c r="S6440" s="23" t="str">
        <f t="shared" si="501"/>
        <v>ORD106438_20240729_CUST02024_MED018</v>
      </c>
      <c r="T6440" s="23">
        <f t="shared" si="502"/>
        <v>1</v>
      </c>
      <c r="U6440" s="6">
        <f t="shared" si="503"/>
        <v>254.14</v>
      </c>
      <c r="V6440" s="6">
        <f>tbl_Raw_Data[[#This Row],[Discount_Pct]]*tbl_Raw_Data[[#This Row],[Gross_Amount]]/100</f>
        <v>12.706999999999999</v>
      </c>
      <c r="W6440" s="6">
        <f>tbl_Raw_Data[[#This Row],[Gross_Amount]]-tbl_Raw_Data[[#This Row],[Discount_Amount]]</f>
        <v>241.43299999999999</v>
      </c>
      <c r="X6440" s="6">
        <f>tbl_Raw_Data[[#This Row],[Net_Amount_Before_Tax]]*tbl_Raw_Data[[#This Row],[Tax_Pct]]/100</f>
        <v>12.07165</v>
      </c>
      <c r="Y6440" s="6">
        <f>tbl_Raw_Data[[#This Row],[Net_Amount_Before_Tax]]+tbl_Raw_Data[[#This Row],[Tax_Amount]]</f>
        <v>253.50465</v>
      </c>
      <c r="Z6440" s="6">
        <f t="shared" si="504"/>
        <v>1</v>
      </c>
    </row>
    <row r="6441" spans="1:26" x14ac:dyDescent="0.3">
      <c r="A6441" s="23" t="s">
        <v>8572</v>
      </c>
      <c r="B6441" s="34">
        <v>45421</v>
      </c>
      <c r="C6441" s="23" t="s">
        <v>5315</v>
      </c>
      <c r="D6441" s="23" t="s">
        <v>130</v>
      </c>
      <c r="E6441" s="23" t="s">
        <v>131</v>
      </c>
      <c r="F6441" s="23">
        <v>700019</v>
      </c>
      <c r="G6441" s="23" t="s">
        <v>68</v>
      </c>
      <c r="H6441" s="23" t="s">
        <v>69</v>
      </c>
      <c r="I6441" s="23" t="s">
        <v>55</v>
      </c>
      <c r="J6441" s="23" t="s">
        <v>56</v>
      </c>
      <c r="K6441" s="23" t="s">
        <v>24</v>
      </c>
      <c r="L6441" s="23">
        <v>1</v>
      </c>
      <c r="M6441" s="23">
        <v>30.08</v>
      </c>
      <c r="N6441" s="23">
        <v>5</v>
      </c>
      <c r="O6441" s="23">
        <v>12</v>
      </c>
      <c r="P6441" s="23" t="s">
        <v>25</v>
      </c>
      <c r="Q6441" s="23" t="s">
        <v>34</v>
      </c>
      <c r="R6441" s="23">
        <f t="shared" si="500"/>
        <v>1</v>
      </c>
      <c r="S6441" s="23" t="str">
        <f t="shared" si="501"/>
        <v>ORD106440_20240509_CUST01077_MED003</v>
      </c>
      <c r="T6441" s="23">
        <f t="shared" si="502"/>
        <v>1</v>
      </c>
      <c r="U6441" s="6">
        <f t="shared" si="503"/>
        <v>30.08</v>
      </c>
      <c r="V6441" s="6">
        <f>tbl_Raw_Data[[#This Row],[Discount_Pct]]*tbl_Raw_Data[[#This Row],[Gross_Amount]]/100</f>
        <v>1.5039999999999998</v>
      </c>
      <c r="W6441" s="6">
        <f>tbl_Raw_Data[[#This Row],[Gross_Amount]]-tbl_Raw_Data[[#This Row],[Discount_Amount]]</f>
        <v>28.575999999999997</v>
      </c>
      <c r="X6441" s="6">
        <f>tbl_Raw_Data[[#This Row],[Net_Amount_Before_Tax]]*tbl_Raw_Data[[#This Row],[Tax_Pct]]/100</f>
        <v>3.4291199999999997</v>
      </c>
      <c r="Y6441" s="6">
        <f>tbl_Raw_Data[[#This Row],[Net_Amount_Before_Tax]]+tbl_Raw_Data[[#This Row],[Tax_Amount]]</f>
        <v>32.005119999999998</v>
      </c>
      <c r="Z6441" s="6">
        <f t="shared" si="504"/>
        <v>3</v>
      </c>
    </row>
    <row r="6442" spans="1:26" x14ac:dyDescent="0.3">
      <c r="A6442" s="23" t="s">
        <v>8573</v>
      </c>
      <c r="B6442" s="34">
        <v>45599</v>
      </c>
      <c r="C6442" s="23" t="s">
        <v>7562</v>
      </c>
      <c r="D6442" s="23" t="s">
        <v>142</v>
      </c>
      <c r="E6442" s="23" t="s">
        <v>81</v>
      </c>
      <c r="F6442" s="23">
        <v>380054</v>
      </c>
      <c r="G6442" s="23" t="s">
        <v>53</v>
      </c>
      <c r="H6442" s="23" t="s">
        <v>54</v>
      </c>
      <c r="I6442" s="23" t="s">
        <v>55</v>
      </c>
      <c r="J6442" s="23" t="s">
        <v>56</v>
      </c>
      <c r="K6442" s="23" t="s">
        <v>57</v>
      </c>
      <c r="L6442" s="23">
        <v>1</v>
      </c>
      <c r="M6442" s="23">
        <v>48.78</v>
      </c>
      <c r="N6442" s="23">
        <v>0</v>
      </c>
      <c r="O6442" s="23">
        <v>18</v>
      </c>
      <c r="P6442" s="23" t="s">
        <v>25</v>
      </c>
      <c r="Q6442" s="23" t="s">
        <v>44</v>
      </c>
      <c r="R6442" s="23">
        <f t="shared" si="500"/>
        <v>1</v>
      </c>
      <c r="S6442" s="23" t="str">
        <f t="shared" si="501"/>
        <v>ORD106441_20241103_CUST03182_MED020</v>
      </c>
      <c r="T6442" s="23">
        <f t="shared" si="502"/>
        <v>1</v>
      </c>
      <c r="U6442" s="6">
        <f t="shared" si="503"/>
        <v>48.78</v>
      </c>
      <c r="V6442" s="6">
        <f>tbl_Raw_Data[[#This Row],[Discount_Pct]]*tbl_Raw_Data[[#This Row],[Gross_Amount]]/100</f>
        <v>0</v>
      </c>
      <c r="W6442" s="6">
        <f>tbl_Raw_Data[[#This Row],[Gross_Amount]]-tbl_Raw_Data[[#This Row],[Discount_Amount]]</f>
        <v>48.78</v>
      </c>
      <c r="X6442" s="6">
        <f>tbl_Raw_Data[[#This Row],[Net_Amount_Before_Tax]]*tbl_Raw_Data[[#This Row],[Tax_Pct]]/100</f>
        <v>8.7804000000000002</v>
      </c>
      <c r="Y6442" s="6">
        <f>tbl_Raw_Data[[#This Row],[Net_Amount_Before_Tax]]+tbl_Raw_Data[[#This Row],[Tax_Amount]]</f>
        <v>57.560400000000001</v>
      </c>
      <c r="Z6442" s="6">
        <f t="shared" si="504"/>
        <v>2</v>
      </c>
    </row>
    <row r="6443" spans="1:26" x14ac:dyDescent="0.3">
      <c r="A6443" s="23" t="s">
        <v>8574</v>
      </c>
      <c r="B6443" s="34">
        <v>45911</v>
      </c>
      <c r="C6443" s="23" t="s">
        <v>3576</v>
      </c>
      <c r="D6443" s="23" t="s">
        <v>130</v>
      </c>
      <c r="E6443" s="23" t="s">
        <v>131</v>
      </c>
      <c r="F6443" s="23">
        <v>700091</v>
      </c>
      <c r="G6443" s="23" t="s">
        <v>256</v>
      </c>
      <c r="H6443" s="23" t="s">
        <v>257</v>
      </c>
      <c r="I6443" s="23" t="s">
        <v>22</v>
      </c>
      <c r="J6443" s="23" t="s">
        <v>258</v>
      </c>
      <c r="K6443" s="23" t="s">
        <v>57</v>
      </c>
      <c r="L6443" s="23">
        <v>1</v>
      </c>
      <c r="M6443" s="23">
        <v>73.599999999999994</v>
      </c>
      <c r="N6443" s="23">
        <v>5</v>
      </c>
      <c r="O6443" s="23">
        <v>5</v>
      </c>
      <c r="P6443" s="23" t="s">
        <v>25</v>
      </c>
      <c r="Q6443" s="23" t="s">
        <v>26</v>
      </c>
      <c r="R6443" s="23">
        <f t="shared" si="500"/>
        <v>1</v>
      </c>
      <c r="S6443" s="23" t="str">
        <f t="shared" si="501"/>
        <v>ORD106442_20250911_CUST00053_MED025</v>
      </c>
      <c r="T6443" s="23">
        <f t="shared" si="502"/>
        <v>1</v>
      </c>
      <c r="U6443" s="6">
        <f t="shared" si="503"/>
        <v>73.599999999999994</v>
      </c>
      <c r="V6443" s="6">
        <f>tbl_Raw_Data[[#This Row],[Discount_Pct]]*tbl_Raw_Data[[#This Row],[Gross_Amount]]/100</f>
        <v>3.68</v>
      </c>
      <c r="W6443" s="6">
        <f>tbl_Raw_Data[[#This Row],[Gross_Amount]]-tbl_Raw_Data[[#This Row],[Discount_Amount]]</f>
        <v>69.919999999999987</v>
      </c>
      <c r="X6443" s="6">
        <f>tbl_Raw_Data[[#This Row],[Net_Amount_Before_Tax]]*tbl_Raw_Data[[#This Row],[Tax_Pct]]/100</f>
        <v>3.4959999999999991</v>
      </c>
      <c r="Y6443" s="6">
        <f>tbl_Raw_Data[[#This Row],[Net_Amount_Before_Tax]]+tbl_Raw_Data[[#This Row],[Tax_Amount]]</f>
        <v>73.415999999999983</v>
      </c>
      <c r="Z6443" s="6">
        <f t="shared" si="504"/>
        <v>5</v>
      </c>
    </row>
    <row r="6444" spans="1:26" x14ac:dyDescent="0.3">
      <c r="A6444" s="23" t="s">
        <v>8574</v>
      </c>
      <c r="B6444" s="34">
        <v>45964</v>
      </c>
      <c r="C6444" s="23" t="s">
        <v>5073</v>
      </c>
      <c r="D6444" s="23" t="s">
        <v>19</v>
      </c>
      <c r="E6444" s="23" t="s">
        <v>19</v>
      </c>
      <c r="F6444" s="23">
        <v>110085</v>
      </c>
      <c r="G6444" s="23" t="s">
        <v>192</v>
      </c>
      <c r="H6444" s="23" t="s">
        <v>193</v>
      </c>
      <c r="I6444" s="23" t="s">
        <v>41</v>
      </c>
      <c r="J6444" s="23" t="s">
        <v>194</v>
      </c>
      <c r="K6444" s="23" t="s">
        <v>24</v>
      </c>
      <c r="L6444" s="23">
        <v>6</v>
      </c>
      <c r="M6444" s="23">
        <v>33.340000000000003</v>
      </c>
      <c r="N6444" s="23">
        <v>5</v>
      </c>
      <c r="O6444" s="23">
        <v>5</v>
      </c>
      <c r="P6444" s="23" t="s">
        <v>58</v>
      </c>
      <c r="Q6444" s="23" t="s">
        <v>44</v>
      </c>
      <c r="R6444" s="23">
        <f t="shared" si="500"/>
        <v>1</v>
      </c>
      <c r="S6444" s="23" t="str">
        <f t="shared" si="501"/>
        <v>ORD106442_20251103_CUST01483_MED002</v>
      </c>
      <c r="T6444" s="23">
        <f t="shared" si="502"/>
        <v>1</v>
      </c>
      <c r="U6444" s="6">
        <f t="shared" si="503"/>
        <v>200.04000000000002</v>
      </c>
      <c r="V6444" s="6">
        <f>tbl_Raw_Data[[#This Row],[Discount_Pct]]*tbl_Raw_Data[[#This Row],[Gross_Amount]]/100</f>
        <v>10.002000000000001</v>
      </c>
      <c r="W6444" s="6">
        <f>tbl_Raw_Data[[#This Row],[Gross_Amount]]-tbl_Raw_Data[[#This Row],[Discount_Amount]]</f>
        <v>190.03800000000001</v>
      </c>
      <c r="X6444" s="6">
        <f>tbl_Raw_Data[[#This Row],[Net_Amount_Before_Tax]]*tbl_Raw_Data[[#This Row],[Tax_Pct]]/100</f>
        <v>9.5019000000000009</v>
      </c>
      <c r="Y6444" s="6">
        <f>tbl_Raw_Data[[#This Row],[Net_Amount_Before_Tax]]+tbl_Raw_Data[[#This Row],[Tax_Amount]]</f>
        <v>199.53990000000002</v>
      </c>
      <c r="Z6444" s="6">
        <f t="shared" si="504"/>
        <v>2</v>
      </c>
    </row>
    <row r="6445" spans="1:26" x14ac:dyDescent="0.3">
      <c r="A6445" s="23" t="s">
        <v>8575</v>
      </c>
      <c r="B6445" s="34">
        <v>45444</v>
      </c>
      <c r="C6445" s="23" t="s">
        <v>4101</v>
      </c>
      <c r="D6445" s="23" t="s">
        <v>80</v>
      </c>
      <c r="E6445" s="23" t="s">
        <v>81</v>
      </c>
      <c r="F6445" s="23">
        <v>395017</v>
      </c>
      <c r="G6445" s="23" t="s">
        <v>61</v>
      </c>
      <c r="H6445" s="23" t="s">
        <v>62</v>
      </c>
      <c r="I6445" s="23" t="s">
        <v>63</v>
      </c>
      <c r="J6445" s="23" t="s">
        <v>64</v>
      </c>
      <c r="K6445" s="23" t="s">
        <v>57</v>
      </c>
      <c r="L6445" s="23">
        <v>2</v>
      </c>
      <c r="M6445" s="23">
        <v>126.37</v>
      </c>
      <c r="N6445" s="23">
        <v>5</v>
      </c>
      <c r="O6445" s="23">
        <v>12</v>
      </c>
      <c r="P6445" s="23" t="s">
        <v>89</v>
      </c>
      <c r="Q6445" s="23" t="s">
        <v>34</v>
      </c>
      <c r="R6445" s="23">
        <f t="shared" si="500"/>
        <v>1</v>
      </c>
      <c r="S6445" s="23" t="str">
        <f t="shared" si="501"/>
        <v>ORD106444_20240601_CUST02278_MED004</v>
      </c>
      <c r="T6445" s="23">
        <f t="shared" si="502"/>
        <v>1</v>
      </c>
      <c r="U6445" s="6">
        <f t="shared" si="503"/>
        <v>252.74</v>
      </c>
      <c r="V6445" s="6">
        <f>tbl_Raw_Data[[#This Row],[Discount_Pct]]*tbl_Raw_Data[[#This Row],[Gross_Amount]]/100</f>
        <v>12.637</v>
      </c>
      <c r="W6445" s="6">
        <f>tbl_Raw_Data[[#This Row],[Gross_Amount]]-tbl_Raw_Data[[#This Row],[Discount_Amount]]</f>
        <v>240.10300000000001</v>
      </c>
      <c r="X6445" s="6">
        <f>tbl_Raw_Data[[#This Row],[Net_Amount_Before_Tax]]*tbl_Raw_Data[[#This Row],[Tax_Pct]]/100</f>
        <v>28.812359999999998</v>
      </c>
      <c r="Y6445" s="6">
        <f>tbl_Raw_Data[[#This Row],[Net_Amount_Before_Tax]]+tbl_Raw_Data[[#This Row],[Tax_Amount]]</f>
        <v>268.91536000000002</v>
      </c>
      <c r="Z6445" s="6">
        <f t="shared" si="504"/>
        <v>5</v>
      </c>
    </row>
    <row r="6446" spans="1:26" x14ac:dyDescent="0.3">
      <c r="A6446" s="23" t="s">
        <v>8576</v>
      </c>
      <c r="B6446" s="34">
        <v>45744</v>
      </c>
      <c r="C6446" s="23" t="s">
        <v>3607</v>
      </c>
      <c r="D6446" s="23" t="s">
        <v>52</v>
      </c>
      <c r="E6446" s="23" t="s">
        <v>52</v>
      </c>
      <c r="F6446" s="23">
        <v>160019</v>
      </c>
      <c r="G6446" s="23" t="s">
        <v>132</v>
      </c>
      <c r="H6446" s="23" t="s">
        <v>133</v>
      </c>
      <c r="I6446" s="23" t="s">
        <v>134</v>
      </c>
      <c r="J6446" s="23" t="s">
        <v>135</v>
      </c>
      <c r="K6446" s="23" t="s">
        <v>57</v>
      </c>
      <c r="L6446" s="23">
        <v>1</v>
      </c>
      <c r="M6446" s="23">
        <v>79.78</v>
      </c>
      <c r="N6446" s="23">
        <v>0</v>
      </c>
      <c r="O6446" s="23">
        <v>18</v>
      </c>
      <c r="P6446" s="23" t="s">
        <v>65</v>
      </c>
      <c r="Q6446" s="23" t="s">
        <v>34</v>
      </c>
      <c r="R6446" s="23">
        <f t="shared" si="500"/>
        <v>1</v>
      </c>
      <c r="S6446" s="23" t="str">
        <f t="shared" si="501"/>
        <v>ORD106445_20250328_CUST01489_MED007</v>
      </c>
      <c r="T6446" s="23">
        <f t="shared" si="502"/>
        <v>1</v>
      </c>
      <c r="U6446" s="6">
        <f t="shared" si="503"/>
        <v>79.78</v>
      </c>
      <c r="V6446" s="6">
        <f>tbl_Raw_Data[[#This Row],[Discount_Pct]]*tbl_Raw_Data[[#This Row],[Gross_Amount]]/100</f>
        <v>0</v>
      </c>
      <c r="W6446" s="6">
        <f>tbl_Raw_Data[[#This Row],[Gross_Amount]]-tbl_Raw_Data[[#This Row],[Discount_Amount]]</f>
        <v>79.78</v>
      </c>
      <c r="X6446" s="6">
        <f>tbl_Raw_Data[[#This Row],[Net_Amount_Before_Tax]]*tbl_Raw_Data[[#This Row],[Tax_Pct]]/100</f>
        <v>14.3604</v>
      </c>
      <c r="Y6446" s="6">
        <f>tbl_Raw_Data[[#This Row],[Net_Amount_Before_Tax]]+tbl_Raw_Data[[#This Row],[Tax_Amount]]</f>
        <v>94.1404</v>
      </c>
      <c r="Z6446" s="6">
        <f t="shared" si="504"/>
        <v>4</v>
      </c>
    </row>
    <row r="6447" spans="1:26" x14ac:dyDescent="0.3">
      <c r="A6447" s="23" t="s">
        <v>8577</v>
      </c>
      <c r="B6447" s="34">
        <v>45511</v>
      </c>
      <c r="C6447" s="23" t="s">
        <v>4797</v>
      </c>
      <c r="D6447" s="23" t="s">
        <v>28</v>
      </c>
      <c r="E6447" s="23" t="s">
        <v>29</v>
      </c>
      <c r="F6447" s="23">
        <v>500084</v>
      </c>
      <c r="G6447" s="23" t="s">
        <v>82</v>
      </c>
      <c r="H6447" s="23" t="s">
        <v>83</v>
      </c>
      <c r="I6447" s="23" t="s">
        <v>84</v>
      </c>
      <c r="J6447" s="23" t="s">
        <v>85</v>
      </c>
      <c r="K6447" s="23" t="s">
        <v>24</v>
      </c>
      <c r="L6447" s="23">
        <v>2</v>
      </c>
      <c r="M6447" s="23">
        <v>305.8</v>
      </c>
      <c r="N6447" s="23">
        <v>5</v>
      </c>
      <c r="O6447" s="23">
        <v>5</v>
      </c>
      <c r="P6447" s="23" t="s">
        <v>33</v>
      </c>
      <c r="Q6447" s="23" t="s">
        <v>34</v>
      </c>
      <c r="R6447" s="23">
        <f t="shared" si="500"/>
        <v>1</v>
      </c>
      <c r="S6447" s="23" t="str">
        <f t="shared" si="501"/>
        <v>ORD106446_20240807_CUST03054_MED023</v>
      </c>
      <c r="T6447" s="23">
        <f t="shared" si="502"/>
        <v>1</v>
      </c>
      <c r="U6447" s="6">
        <f t="shared" si="503"/>
        <v>611.6</v>
      </c>
      <c r="V6447" s="6">
        <f>tbl_Raw_Data[[#This Row],[Discount_Pct]]*tbl_Raw_Data[[#This Row],[Gross_Amount]]/100</f>
        <v>30.58</v>
      </c>
      <c r="W6447" s="6">
        <f>tbl_Raw_Data[[#This Row],[Gross_Amount]]-tbl_Raw_Data[[#This Row],[Discount_Amount]]</f>
        <v>581.02</v>
      </c>
      <c r="X6447" s="6">
        <f>tbl_Raw_Data[[#This Row],[Net_Amount_Before_Tax]]*tbl_Raw_Data[[#This Row],[Tax_Pct]]/100</f>
        <v>29.050999999999998</v>
      </c>
      <c r="Y6447" s="6">
        <f>tbl_Raw_Data[[#This Row],[Net_Amount_Before_Tax]]+tbl_Raw_Data[[#This Row],[Tax_Amount]]</f>
        <v>610.07100000000003</v>
      </c>
      <c r="Z6447" s="6">
        <f t="shared" si="504"/>
        <v>3</v>
      </c>
    </row>
    <row r="6448" spans="1:26" x14ac:dyDescent="0.3">
      <c r="A6448" s="23" t="s">
        <v>8577</v>
      </c>
      <c r="B6448" s="34">
        <v>45758</v>
      </c>
      <c r="C6448" s="23" t="s">
        <v>750</v>
      </c>
      <c r="D6448" s="23" t="s">
        <v>37</v>
      </c>
      <c r="E6448" s="23" t="s">
        <v>38</v>
      </c>
      <c r="F6448" s="23">
        <v>452020</v>
      </c>
      <c r="G6448" s="23" t="s">
        <v>61</v>
      </c>
      <c r="H6448" s="23" t="s">
        <v>62</v>
      </c>
      <c r="I6448" s="23" t="s">
        <v>63</v>
      </c>
      <c r="J6448" s="23" t="s">
        <v>64</v>
      </c>
      <c r="K6448" s="23" t="s">
        <v>57</v>
      </c>
      <c r="L6448" s="23">
        <v>3</v>
      </c>
      <c r="M6448" s="23">
        <v>113.2</v>
      </c>
      <c r="N6448" s="23">
        <v>5</v>
      </c>
      <c r="O6448" s="23">
        <v>5</v>
      </c>
      <c r="P6448" s="23" t="s">
        <v>58</v>
      </c>
      <c r="Q6448" s="23" t="s">
        <v>90</v>
      </c>
      <c r="R6448" s="23">
        <f t="shared" si="500"/>
        <v>1</v>
      </c>
      <c r="S6448" s="23" t="str">
        <f t="shared" si="501"/>
        <v>ORD106446_20250411_CUST01033_MED004</v>
      </c>
      <c r="T6448" s="23">
        <f t="shared" si="502"/>
        <v>1</v>
      </c>
      <c r="U6448" s="6">
        <f t="shared" si="503"/>
        <v>339.6</v>
      </c>
      <c r="V6448" s="6">
        <f>tbl_Raw_Data[[#This Row],[Discount_Pct]]*tbl_Raw_Data[[#This Row],[Gross_Amount]]/100</f>
        <v>16.98</v>
      </c>
      <c r="W6448" s="6">
        <f>tbl_Raw_Data[[#This Row],[Gross_Amount]]-tbl_Raw_Data[[#This Row],[Discount_Amount]]</f>
        <v>322.62</v>
      </c>
      <c r="X6448" s="6">
        <f>tbl_Raw_Data[[#This Row],[Net_Amount_Before_Tax]]*tbl_Raw_Data[[#This Row],[Tax_Pct]]/100</f>
        <v>16.131</v>
      </c>
      <c r="Y6448" s="6">
        <f>tbl_Raw_Data[[#This Row],[Net_Amount_Before_Tax]]+tbl_Raw_Data[[#This Row],[Tax_Amount]]</f>
        <v>338.75099999999998</v>
      </c>
      <c r="Z6448" s="6">
        <f t="shared" si="504"/>
        <v>3</v>
      </c>
    </row>
    <row r="6449" spans="1:26" x14ac:dyDescent="0.3">
      <c r="A6449" s="23" t="s">
        <v>8578</v>
      </c>
      <c r="B6449" s="34">
        <v>45793</v>
      </c>
      <c r="C6449" s="23" t="s">
        <v>1913</v>
      </c>
      <c r="D6449" s="23" t="s">
        <v>123</v>
      </c>
      <c r="E6449" s="23" t="s">
        <v>101</v>
      </c>
      <c r="F6449" s="23">
        <v>226010</v>
      </c>
      <c r="G6449" s="23" t="s">
        <v>229</v>
      </c>
      <c r="H6449" s="23" t="s">
        <v>230</v>
      </c>
      <c r="I6449" s="23" t="s">
        <v>84</v>
      </c>
      <c r="J6449" s="23" t="s">
        <v>140</v>
      </c>
      <c r="K6449" s="23" t="s">
        <v>24</v>
      </c>
      <c r="L6449" s="23">
        <v>6</v>
      </c>
      <c r="M6449" s="23">
        <v>179.84</v>
      </c>
      <c r="N6449" s="23">
        <v>10</v>
      </c>
      <c r="O6449" s="23">
        <v>18</v>
      </c>
      <c r="P6449" s="23" t="s">
        <v>25</v>
      </c>
      <c r="Q6449" s="23" t="s">
        <v>90</v>
      </c>
      <c r="R6449" s="23">
        <f t="shared" si="500"/>
        <v>1</v>
      </c>
      <c r="S6449" s="23" t="str">
        <f t="shared" si="501"/>
        <v>ORD106448_20250516_CUST00394_MED022</v>
      </c>
      <c r="T6449" s="23">
        <f t="shared" si="502"/>
        <v>1</v>
      </c>
      <c r="U6449" s="6">
        <f t="shared" si="503"/>
        <v>1079.04</v>
      </c>
      <c r="V6449" s="6">
        <f>tbl_Raw_Data[[#This Row],[Discount_Pct]]*tbl_Raw_Data[[#This Row],[Gross_Amount]]/100</f>
        <v>107.904</v>
      </c>
      <c r="W6449" s="6">
        <f>tbl_Raw_Data[[#This Row],[Gross_Amount]]-tbl_Raw_Data[[#This Row],[Discount_Amount]]</f>
        <v>971.13599999999997</v>
      </c>
      <c r="X6449" s="6">
        <f>tbl_Raw_Data[[#This Row],[Net_Amount_Before_Tax]]*tbl_Raw_Data[[#This Row],[Tax_Pct]]/100</f>
        <v>174.80448000000001</v>
      </c>
      <c r="Y6449" s="6">
        <f>tbl_Raw_Data[[#This Row],[Net_Amount_Before_Tax]]+tbl_Raw_Data[[#This Row],[Tax_Amount]]</f>
        <v>1145.94048</v>
      </c>
      <c r="Z6449" s="6">
        <f t="shared" si="504"/>
        <v>2</v>
      </c>
    </row>
    <row r="6450" spans="1:26" x14ac:dyDescent="0.3">
      <c r="A6450" s="23" t="s">
        <v>8579</v>
      </c>
      <c r="B6450" s="34">
        <v>45647</v>
      </c>
      <c r="C6450" s="23" t="s">
        <v>3065</v>
      </c>
      <c r="D6450" s="23" t="s">
        <v>142</v>
      </c>
      <c r="E6450" s="23" t="s">
        <v>81</v>
      </c>
      <c r="F6450" s="23">
        <v>380061</v>
      </c>
      <c r="G6450" s="23" t="s">
        <v>111</v>
      </c>
      <c r="H6450" s="23" t="s">
        <v>112</v>
      </c>
      <c r="I6450" s="23" t="s">
        <v>113</v>
      </c>
      <c r="J6450" s="23" t="s">
        <v>114</v>
      </c>
      <c r="K6450" s="23" t="s">
        <v>24</v>
      </c>
      <c r="L6450" s="23">
        <v>2</v>
      </c>
      <c r="M6450" s="23">
        <v>104.8</v>
      </c>
      <c r="N6450" s="23">
        <v>0</v>
      </c>
      <c r="O6450" s="23">
        <v>5</v>
      </c>
      <c r="P6450" s="23" t="s">
        <v>65</v>
      </c>
      <c r="Q6450" s="23" t="s">
        <v>34</v>
      </c>
      <c r="R6450" s="23">
        <f t="shared" si="500"/>
        <v>1</v>
      </c>
      <c r="S6450" s="23" t="str">
        <f t="shared" si="501"/>
        <v>ORD106449_20241221_CUST03400_MED027</v>
      </c>
      <c r="T6450" s="23">
        <f t="shared" si="502"/>
        <v>1</v>
      </c>
      <c r="U6450" s="6">
        <f t="shared" si="503"/>
        <v>209.6</v>
      </c>
      <c r="V6450" s="6">
        <f>tbl_Raw_Data[[#This Row],[Discount_Pct]]*tbl_Raw_Data[[#This Row],[Gross_Amount]]/100</f>
        <v>0</v>
      </c>
      <c r="W6450" s="6">
        <f>tbl_Raw_Data[[#This Row],[Gross_Amount]]-tbl_Raw_Data[[#This Row],[Discount_Amount]]</f>
        <v>209.6</v>
      </c>
      <c r="X6450" s="6">
        <f>tbl_Raw_Data[[#This Row],[Net_Amount_Before_Tax]]*tbl_Raw_Data[[#This Row],[Tax_Pct]]/100</f>
        <v>10.48</v>
      </c>
      <c r="Y6450" s="6">
        <f>tbl_Raw_Data[[#This Row],[Net_Amount_Before_Tax]]+tbl_Raw_Data[[#This Row],[Tax_Amount]]</f>
        <v>220.07999999999998</v>
      </c>
      <c r="Z6450" s="6">
        <f t="shared" si="504"/>
        <v>2</v>
      </c>
    </row>
    <row r="6451" spans="1:26" x14ac:dyDescent="0.3">
      <c r="A6451" s="23" t="s">
        <v>8580</v>
      </c>
      <c r="B6451" s="34">
        <v>45493</v>
      </c>
      <c r="C6451" s="23" t="s">
        <v>6198</v>
      </c>
      <c r="D6451" s="23" t="s">
        <v>19</v>
      </c>
      <c r="E6451" s="23" t="s">
        <v>19</v>
      </c>
      <c r="F6451" s="23">
        <v>110001</v>
      </c>
      <c r="G6451" s="23" t="s">
        <v>192</v>
      </c>
      <c r="H6451" s="23" t="s">
        <v>193</v>
      </c>
      <c r="I6451" s="23" t="s">
        <v>41</v>
      </c>
      <c r="J6451" s="23" t="s">
        <v>194</v>
      </c>
      <c r="K6451" s="23" t="s">
        <v>24</v>
      </c>
      <c r="L6451" s="23">
        <v>3</v>
      </c>
      <c r="M6451" s="23">
        <v>33.520000000000003</v>
      </c>
      <c r="N6451" s="23">
        <v>15</v>
      </c>
      <c r="O6451" s="23">
        <v>5</v>
      </c>
      <c r="P6451" s="23" t="s">
        <v>33</v>
      </c>
      <c r="Q6451" s="23" t="s">
        <v>34</v>
      </c>
      <c r="R6451" s="23">
        <f t="shared" si="500"/>
        <v>1</v>
      </c>
      <c r="S6451" s="23" t="str">
        <f t="shared" si="501"/>
        <v>ORD106450_20240720_CUST03423_MED002</v>
      </c>
      <c r="T6451" s="23">
        <f t="shared" si="502"/>
        <v>1</v>
      </c>
      <c r="U6451" s="6">
        <f t="shared" si="503"/>
        <v>100.56</v>
      </c>
      <c r="V6451" s="6">
        <f>tbl_Raw_Data[[#This Row],[Discount_Pct]]*tbl_Raw_Data[[#This Row],[Gross_Amount]]/100</f>
        <v>15.084000000000001</v>
      </c>
      <c r="W6451" s="6">
        <f>tbl_Raw_Data[[#This Row],[Gross_Amount]]-tbl_Raw_Data[[#This Row],[Discount_Amount]]</f>
        <v>85.475999999999999</v>
      </c>
      <c r="X6451" s="6">
        <f>tbl_Raw_Data[[#This Row],[Net_Amount_Before_Tax]]*tbl_Raw_Data[[#This Row],[Tax_Pct]]/100</f>
        <v>4.2737999999999996</v>
      </c>
      <c r="Y6451" s="6">
        <f>tbl_Raw_Data[[#This Row],[Net_Amount_Before_Tax]]+tbl_Raw_Data[[#This Row],[Tax_Amount]]</f>
        <v>89.749799999999993</v>
      </c>
      <c r="Z6451" s="6">
        <f t="shared" si="504"/>
        <v>2</v>
      </c>
    </row>
    <row r="6452" spans="1:26" x14ac:dyDescent="0.3">
      <c r="A6452" s="23" t="s">
        <v>8581</v>
      </c>
      <c r="B6452" s="34">
        <v>45314</v>
      </c>
      <c r="C6452" s="23" t="s">
        <v>8582</v>
      </c>
      <c r="D6452" s="23" t="s">
        <v>52</v>
      </c>
      <c r="E6452" s="23" t="s">
        <v>52</v>
      </c>
      <c r="F6452" s="23">
        <v>160001</v>
      </c>
      <c r="G6452" s="23" t="s">
        <v>160</v>
      </c>
      <c r="H6452" s="23" t="s">
        <v>161</v>
      </c>
      <c r="I6452" s="23" t="s">
        <v>50</v>
      </c>
      <c r="J6452" s="23" t="s">
        <v>23</v>
      </c>
      <c r="K6452" s="23" t="s">
        <v>24</v>
      </c>
      <c r="L6452" s="23">
        <v>2</v>
      </c>
      <c r="M6452" s="23">
        <v>151.72</v>
      </c>
      <c r="N6452" s="23">
        <v>5</v>
      </c>
      <c r="O6452" s="23">
        <v>12</v>
      </c>
      <c r="P6452" s="23" t="s">
        <v>89</v>
      </c>
      <c r="Q6452" s="23" t="s">
        <v>34</v>
      </c>
      <c r="R6452" s="23">
        <f t="shared" si="500"/>
        <v>1</v>
      </c>
      <c r="S6452" s="23" t="str">
        <f t="shared" si="501"/>
        <v>ORD106451_20240123_CUST01721_MED014</v>
      </c>
      <c r="T6452" s="23">
        <f t="shared" si="502"/>
        <v>1</v>
      </c>
      <c r="U6452" s="6">
        <f t="shared" si="503"/>
        <v>303.44</v>
      </c>
      <c r="V6452" s="6">
        <f>tbl_Raw_Data[[#This Row],[Discount_Pct]]*tbl_Raw_Data[[#This Row],[Gross_Amount]]/100</f>
        <v>15.172000000000001</v>
      </c>
      <c r="W6452" s="6">
        <f>tbl_Raw_Data[[#This Row],[Gross_Amount]]-tbl_Raw_Data[[#This Row],[Discount_Amount]]</f>
        <v>288.26799999999997</v>
      </c>
      <c r="X6452" s="6">
        <f>tbl_Raw_Data[[#This Row],[Net_Amount_Before_Tax]]*tbl_Raw_Data[[#This Row],[Tax_Pct]]/100</f>
        <v>34.592159999999993</v>
      </c>
      <c r="Y6452" s="6">
        <f>tbl_Raw_Data[[#This Row],[Net_Amount_Before_Tax]]+tbl_Raw_Data[[#This Row],[Tax_Amount]]</f>
        <v>322.86015999999995</v>
      </c>
      <c r="Z6452" s="6">
        <f t="shared" si="504"/>
        <v>1</v>
      </c>
    </row>
    <row r="6453" spans="1:26" x14ac:dyDescent="0.3">
      <c r="A6453" s="23" t="s">
        <v>8583</v>
      </c>
      <c r="B6453" s="34">
        <v>45321</v>
      </c>
      <c r="C6453" s="23" t="s">
        <v>1463</v>
      </c>
      <c r="D6453" s="23" t="s">
        <v>37</v>
      </c>
      <c r="E6453" s="23" t="s">
        <v>38</v>
      </c>
      <c r="F6453" s="23">
        <v>452010</v>
      </c>
      <c r="G6453" s="23" t="s">
        <v>30</v>
      </c>
      <c r="H6453" s="23" t="s">
        <v>31</v>
      </c>
      <c r="I6453" s="23" t="s">
        <v>32</v>
      </c>
      <c r="J6453" s="23" t="s">
        <v>23</v>
      </c>
      <c r="K6453" s="23" t="s">
        <v>24</v>
      </c>
      <c r="L6453" s="23">
        <v>2</v>
      </c>
      <c r="M6453" s="23">
        <v>144.24</v>
      </c>
      <c r="N6453" s="23">
        <v>0</v>
      </c>
      <c r="O6453" s="23">
        <v>12</v>
      </c>
      <c r="P6453" s="23" t="s">
        <v>58</v>
      </c>
      <c r="Q6453" s="23" t="s">
        <v>34</v>
      </c>
      <c r="R6453" s="23">
        <f t="shared" si="500"/>
        <v>1</v>
      </c>
      <c r="S6453" s="23" t="str">
        <f t="shared" si="501"/>
        <v>ORD106452_20240130_CUST00744_MED017</v>
      </c>
      <c r="T6453" s="23">
        <f t="shared" si="502"/>
        <v>1</v>
      </c>
      <c r="U6453" s="6">
        <f t="shared" si="503"/>
        <v>288.48</v>
      </c>
      <c r="V6453" s="6">
        <f>tbl_Raw_Data[[#This Row],[Discount_Pct]]*tbl_Raw_Data[[#This Row],[Gross_Amount]]/100</f>
        <v>0</v>
      </c>
      <c r="W6453" s="6">
        <f>tbl_Raw_Data[[#This Row],[Gross_Amount]]-tbl_Raw_Data[[#This Row],[Discount_Amount]]</f>
        <v>288.48</v>
      </c>
      <c r="X6453" s="6">
        <f>tbl_Raw_Data[[#This Row],[Net_Amount_Before_Tax]]*tbl_Raw_Data[[#This Row],[Tax_Pct]]/100</f>
        <v>34.617600000000003</v>
      </c>
      <c r="Y6453" s="6">
        <f>tbl_Raw_Data[[#This Row],[Net_Amount_Before_Tax]]+tbl_Raw_Data[[#This Row],[Tax_Amount]]</f>
        <v>323.0976</v>
      </c>
      <c r="Z6453" s="6">
        <f t="shared" si="504"/>
        <v>2</v>
      </c>
    </row>
    <row r="6454" spans="1:26" x14ac:dyDescent="0.3">
      <c r="A6454" s="23" t="s">
        <v>8584</v>
      </c>
      <c r="B6454" s="34">
        <v>45611</v>
      </c>
      <c r="C6454" s="23" t="s">
        <v>1046</v>
      </c>
      <c r="D6454" s="23" t="s">
        <v>123</v>
      </c>
      <c r="E6454" s="23" t="s">
        <v>101</v>
      </c>
      <c r="F6454" s="23">
        <v>226001</v>
      </c>
      <c r="G6454" s="23" t="s">
        <v>48</v>
      </c>
      <c r="H6454" s="23" t="s">
        <v>49</v>
      </c>
      <c r="I6454" s="23" t="s">
        <v>50</v>
      </c>
      <c r="J6454" s="23" t="s">
        <v>23</v>
      </c>
      <c r="K6454" s="23" t="s">
        <v>24</v>
      </c>
      <c r="L6454" s="23">
        <v>2</v>
      </c>
      <c r="M6454" s="23">
        <v>101.36</v>
      </c>
      <c r="N6454" s="23">
        <v>15</v>
      </c>
      <c r="O6454" s="23">
        <v>12</v>
      </c>
      <c r="P6454" s="23" t="s">
        <v>43</v>
      </c>
      <c r="Q6454" s="23" t="s">
        <v>34</v>
      </c>
      <c r="R6454" s="23">
        <f t="shared" si="500"/>
        <v>1</v>
      </c>
      <c r="S6454" s="23" t="str">
        <f t="shared" si="501"/>
        <v>ORD106453_20241115_CUST03104_MED028</v>
      </c>
      <c r="T6454" s="23">
        <f t="shared" si="502"/>
        <v>1</v>
      </c>
      <c r="U6454" s="6">
        <f t="shared" si="503"/>
        <v>202.72</v>
      </c>
      <c r="V6454" s="6">
        <f>tbl_Raw_Data[[#This Row],[Discount_Pct]]*tbl_Raw_Data[[#This Row],[Gross_Amount]]/100</f>
        <v>30.408000000000001</v>
      </c>
      <c r="W6454" s="6">
        <f>tbl_Raw_Data[[#This Row],[Gross_Amount]]-tbl_Raw_Data[[#This Row],[Discount_Amount]]</f>
        <v>172.31200000000001</v>
      </c>
      <c r="X6454" s="6">
        <f>tbl_Raw_Data[[#This Row],[Net_Amount_Before_Tax]]*tbl_Raw_Data[[#This Row],[Tax_Pct]]/100</f>
        <v>20.677440000000001</v>
      </c>
      <c r="Y6454" s="6">
        <f>tbl_Raw_Data[[#This Row],[Net_Amount_Before_Tax]]+tbl_Raw_Data[[#This Row],[Tax_Amount]]</f>
        <v>192.98944</v>
      </c>
      <c r="Z6454" s="6">
        <f t="shared" si="504"/>
        <v>3</v>
      </c>
    </row>
    <row r="6455" spans="1:26" x14ac:dyDescent="0.3">
      <c r="A6455" s="23" t="s">
        <v>8585</v>
      </c>
      <c r="B6455" s="34">
        <v>45935</v>
      </c>
      <c r="C6455" s="23" t="s">
        <v>1069</v>
      </c>
      <c r="D6455" s="23" t="s">
        <v>92</v>
      </c>
      <c r="E6455" s="23" t="s">
        <v>93</v>
      </c>
      <c r="F6455" s="23">
        <v>560066</v>
      </c>
      <c r="G6455" s="23" t="s">
        <v>20</v>
      </c>
      <c r="H6455" s="23" t="s">
        <v>21</v>
      </c>
      <c r="I6455" s="23" t="s">
        <v>22</v>
      </c>
      <c r="J6455" s="23" t="s">
        <v>23</v>
      </c>
      <c r="K6455" s="23" t="s">
        <v>24</v>
      </c>
      <c r="L6455" s="23">
        <v>2</v>
      </c>
      <c r="M6455" s="23">
        <v>142.21</v>
      </c>
      <c r="N6455" s="23">
        <v>5</v>
      </c>
      <c r="O6455" s="23">
        <v>18</v>
      </c>
      <c r="P6455" s="23" t="s">
        <v>33</v>
      </c>
      <c r="Q6455" s="23" t="s">
        <v>34</v>
      </c>
      <c r="R6455" s="23">
        <f t="shared" si="500"/>
        <v>1</v>
      </c>
      <c r="S6455" s="23" t="str">
        <f t="shared" si="501"/>
        <v>ORD106454_20251005_CUST00661_MED024</v>
      </c>
      <c r="T6455" s="23">
        <f t="shared" si="502"/>
        <v>1</v>
      </c>
      <c r="U6455" s="6">
        <f t="shared" si="503"/>
        <v>284.42</v>
      </c>
      <c r="V6455" s="6">
        <f>tbl_Raw_Data[[#This Row],[Discount_Pct]]*tbl_Raw_Data[[#This Row],[Gross_Amount]]/100</f>
        <v>14.221000000000002</v>
      </c>
      <c r="W6455" s="6">
        <f>tbl_Raw_Data[[#This Row],[Gross_Amount]]-tbl_Raw_Data[[#This Row],[Discount_Amount]]</f>
        <v>270.19900000000001</v>
      </c>
      <c r="X6455" s="6">
        <f>tbl_Raw_Data[[#This Row],[Net_Amount_Before_Tax]]*tbl_Raw_Data[[#This Row],[Tax_Pct]]/100</f>
        <v>48.635820000000002</v>
      </c>
      <c r="Y6455" s="6">
        <f>tbl_Raw_Data[[#This Row],[Net_Amount_Before_Tax]]+tbl_Raw_Data[[#This Row],[Tax_Amount]]</f>
        <v>318.83482000000004</v>
      </c>
      <c r="Z6455" s="6">
        <f t="shared" si="504"/>
        <v>1</v>
      </c>
    </row>
    <row r="6456" spans="1:26" x14ac:dyDescent="0.3">
      <c r="A6456" s="23" t="s">
        <v>8586</v>
      </c>
      <c r="B6456" s="34">
        <v>45952</v>
      </c>
      <c r="C6456" s="23" t="s">
        <v>4436</v>
      </c>
      <c r="D6456" s="23" t="s">
        <v>92</v>
      </c>
      <c r="E6456" s="23" t="s">
        <v>93</v>
      </c>
      <c r="F6456" s="23">
        <v>560100</v>
      </c>
      <c r="G6456" s="23" t="s">
        <v>315</v>
      </c>
      <c r="H6456" s="23" t="s">
        <v>316</v>
      </c>
      <c r="I6456" s="23" t="s">
        <v>50</v>
      </c>
      <c r="J6456" s="23" t="s">
        <v>114</v>
      </c>
      <c r="K6456" s="23" t="s">
        <v>24</v>
      </c>
      <c r="L6456" s="23">
        <v>2</v>
      </c>
      <c r="M6456" s="23">
        <v>111.99</v>
      </c>
      <c r="N6456" s="23">
        <v>0</v>
      </c>
      <c r="O6456" s="23">
        <v>12</v>
      </c>
      <c r="P6456" s="23" t="s">
        <v>25</v>
      </c>
      <c r="Q6456" s="23" t="s">
        <v>34</v>
      </c>
      <c r="R6456" s="23">
        <f t="shared" si="500"/>
        <v>1</v>
      </c>
      <c r="S6456" s="23" t="str">
        <f t="shared" si="501"/>
        <v>ORD106455_20251022_CUST02646_MED012</v>
      </c>
      <c r="T6456" s="23">
        <f t="shared" si="502"/>
        <v>1</v>
      </c>
      <c r="U6456" s="6">
        <f t="shared" si="503"/>
        <v>223.98</v>
      </c>
      <c r="V6456" s="6">
        <f>tbl_Raw_Data[[#This Row],[Discount_Pct]]*tbl_Raw_Data[[#This Row],[Gross_Amount]]/100</f>
        <v>0</v>
      </c>
      <c r="W6456" s="6">
        <f>tbl_Raw_Data[[#This Row],[Gross_Amount]]-tbl_Raw_Data[[#This Row],[Discount_Amount]]</f>
        <v>223.98</v>
      </c>
      <c r="X6456" s="6">
        <f>tbl_Raw_Data[[#This Row],[Net_Amount_Before_Tax]]*tbl_Raw_Data[[#This Row],[Tax_Pct]]/100</f>
        <v>26.877599999999997</v>
      </c>
      <c r="Y6456" s="6">
        <f>tbl_Raw_Data[[#This Row],[Net_Amount_Before_Tax]]+tbl_Raw_Data[[#This Row],[Tax_Amount]]</f>
        <v>250.85759999999999</v>
      </c>
      <c r="Z6456" s="6">
        <f t="shared" si="504"/>
        <v>2</v>
      </c>
    </row>
    <row r="6457" spans="1:26" x14ac:dyDescent="0.3">
      <c r="A6457" s="23" t="s">
        <v>8587</v>
      </c>
      <c r="B6457" s="34">
        <v>45625</v>
      </c>
      <c r="C6457" s="23" t="s">
        <v>825</v>
      </c>
      <c r="D6457" s="23" t="s">
        <v>28</v>
      </c>
      <c r="E6457" s="23" t="s">
        <v>29</v>
      </c>
      <c r="F6457" s="23">
        <v>500001</v>
      </c>
      <c r="G6457" s="23" t="s">
        <v>107</v>
      </c>
      <c r="H6457" s="23" t="s">
        <v>108</v>
      </c>
      <c r="I6457" s="23" t="s">
        <v>63</v>
      </c>
      <c r="J6457" s="23" t="s">
        <v>42</v>
      </c>
      <c r="K6457" s="23" t="s">
        <v>57</v>
      </c>
      <c r="L6457" s="23">
        <v>3</v>
      </c>
      <c r="M6457" s="23">
        <v>87.15</v>
      </c>
      <c r="N6457" s="23">
        <v>0</v>
      </c>
      <c r="O6457" s="23">
        <v>5</v>
      </c>
      <c r="P6457" s="23" t="s">
        <v>89</v>
      </c>
      <c r="Q6457" s="23" t="s">
        <v>34</v>
      </c>
      <c r="R6457" s="23">
        <f t="shared" si="500"/>
        <v>1</v>
      </c>
      <c r="S6457" s="23" t="str">
        <f t="shared" si="501"/>
        <v>ORD106456_20241129_CUST02829_MED005</v>
      </c>
      <c r="T6457" s="23">
        <f t="shared" si="502"/>
        <v>1</v>
      </c>
      <c r="U6457" s="6">
        <f t="shared" si="503"/>
        <v>261.45000000000005</v>
      </c>
      <c r="V6457" s="6">
        <f>tbl_Raw_Data[[#This Row],[Discount_Pct]]*tbl_Raw_Data[[#This Row],[Gross_Amount]]/100</f>
        <v>0</v>
      </c>
      <c r="W6457" s="6">
        <f>tbl_Raw_Data[[#This Row],[Gross_Amount]]-tbl_Raw_Data[[#This Row],[Discount_Amount]]</f>
        <v>261.45000000000005</v>
      </c>
      <c r="X6457" s="6">
        <f>tbl_Raw_Data[[#This Row],[Net_Amount_Before_Tax]]*tbl_Raw_Data[[#This Row],[Tax_Pct]]/100</f>
        <v>13.072500000000002</v>
      </c>
      <c r="Y6457" s="6">
        <f>tbl_Raw_Data[[#This Row],[Net_Amount_Before_Tax]]+tbl_Raw_Data[[#This Row],[Tax_Amount]]</f>
        <v>274.52250000000004</v>
      </c>
      <c r="Z6457" s="6">
        <f t="shared" si="504"/>
        <v>2</v>
      </c>
    </row>
    <row r="6458" spans="1:26" x14ac:dyDescent="0.3">
      <c r="A6458" s="23" t="s">
        <v>8588</v>
      </c>
      <c r="B6458" s="34">
        <v>45542</v>
      </c>
      <c r="C6458" s="23" t="s">
        <v>5814</v>
      </c>
      <c r="D6458" s="23" t="s">
        <v>142</v>
      </c>
      <c r="E6458" s="23" t="s">
        <v>81</v>
      </c>
      <c r="F6458" s="23">
        <v>380001</v>
      </c>
      <c r="G6458" s="23" t="s">
        <v>132</v>
      </c>
      <c r="H6458" s="23" t="s">
        <v>133</v>
      </c>
      <c r="I6458" s="23" t="s">
        <v>134</v>
      </c>
      <c r="J6458" s="23" t="s">
        <v>135</v>
      </c>
      <c r="K6458" s="23" t="s">
        <v>57</v>
      </c>
      <c r="L6458" s="23">
        <v>2</v>
      </c>
      <c r="M6458" s="23">
        <v>85</v>
      </c>
      <c r="N6458" s="23">
        <v>15</v>
      </c>
      <c r="O6458" s="23">
        <v>18</v>
      </c>
      <c r="P6458" s="23" t="s">
        <v>25</v>
      </c>
      <c r="Q6458" s="23" t="s">
        <v>34</v>
      </c>
      <c r="R6458" s="23">
        <f t="shared" si="500"/>
        <v>1</v>
      </c>
      <c r="S6458" s="23" t="str">
        <f t="shared" si="501"/>
        <v>ORD106457_20240907_CUST00068_MED007</v>
      </c>
      <c r="T6458" s="23">
        <f t="shared" si="502"/>
        <v>1</v>
      </c>
      <c r="U6458" s="6">
        <f t="shared" si="503"/>
        <v>170</v>
      </c>
      <c r="V6458" s="6">
        <f>tbl_Raw_Data[[#This Row],[Discount_Pct]]*tbl_Raw_Data[[#This Row],[Gross_Amount]]/100</f>
        <v>25.5</v>
      </c>
      <c r="W6458" s="6">
        <f>tbl_Raw_Data[[#This Row],[Gross_Amount]]-tbl_Raw_Data[[#This Row],[Discount_Amount]]</f>
        <v>144.5</v>
      </c>
      <c r="X6458" s="6">
        <f>tbl_Raw_Data[[#This Row],[Net_Amount_Before_Tax]]*tbl_Raw_Data[[#This Row],[Tax_Pct]]/100</f>
        <v>26.01</v>
      </c>
      <c r="Y6458" s="6">
        <f>tbl_Raw_Data[[#This Row],[Net_Amount_Before_Tax]]+tbl_Raw_Data[[#This Row],[Tax_Amount]]</f>
        <v>170.51</v>
      </c>
      <c r="Z6458" s="6">
        <f t="shared" si="504"/>
        <v>3</v>
      </c>
    </row>
    <row r="6459" spans="1:26" x14ac:dyDescent="0.3">
      <c r="A6459" s="23" t="s">
        <v>8589</v>
      </c>
      <c r="B6459" s="34">
        <v>45431</v>
      </c>
      <c r="C6459" s="23" t="s">
        <v>1867</v>
      </c>
      <c r="D6459" s="23" t="s">
        <v>52</v>
      </c>
      <c r="E6459" s="23" t="s">
        <v>52</v>
      </c>
      <c r="F6459" s="23">
        <v>160019</v>
      </c>
      <c r="G6459" s="23" t="s">
        <v>132</v>
      </c>
      <c r="H6459" s="23" t="s">
        <v>133</v>
      </c>
      <c r="I6459" s="23" t="s">
        <v>134</v>
      </c>
      <c r="J6459" s="23" t="s">
        <v>135</v>
      </c>
      <c r="K6459" s="23" t="s">
        <v>57</v>
      </c>
      <c r="L6459" s="23">
        <v>3</v>
      </c>
      <c r="M6459" s="23">
        <v>81.349999999999994</v>
      </c>
      <c r="N6459" s="23">
        <v>10</v>
      </c>
      <c r="O6459" s="23">
        <v>12</v>
      </c>
      <c r="P6459" s="23" t="s">
        <v>43</v>
      </c>
      <c r="Q6459" s="23" t="s">
        <v>34</v>
      </c>
      <c r="R6459" s="23">
        <f t="shared" si="500"/>
        <v>1</v>
      </c>
      <c r="S6459" s="23" t="str">
        <f t="shared" si="501"/>
        <v>ORD106458_20240519_CUST01081_MED007</v>
      </c>
      <c r="T6459" s="23">
        <f t="shared" si="502"/>
        <v>1</v>
      </c>
      <c r="U6459" s="6">
        <f t="shared" si="503"/>
        <v>244.04999999999998</v>
      </c>
      <c r="V6459" s="6">
        <f>tbl_Raw_Data[[#This Row],[Discount_Pct]]*tbl_Raw_Data[[#This Row],[Gross_Amount]]/100</f>
        <v>24.405000000000001</v>
      </c>
      <c r="W6459" s="6">
        <f>tbl_Raw_Data[[#This Row],[Gross_Amount]]-tbl_Raw_Data[[#This Row],[Discount_Amount]]</f>
        <v>219.64499999999998</v>
      </c>
      <c r="X6459" s="6">
        <f>tbl_Raw_Data[[#This Row],[Net_Amount_Before_Tax]]*tbl_Raw_Data[[#This Row],[Tax_Pct]]/100</f>
        <v>26.357399999999998</v>
      </c>
      <c r="Y6459" s="6">
        <f>tbl_Raw_Data[[#This Row],[Net_Amount_Before_Tax]]+tbl_Raw_Data[[#This Row],[Tax_Amount]]</f>
        <v>246.00239999999997</v>
      </c>
      <c r="Z6459" s="6">
        <f t="shared" si="504"/>
        <v>2</v>
      </c>
    </row>
    <row r="6460" spans="1:26" x14ac:dyDescent="0.3">
      <c r="A6460" s="23" t="s">
        <v>8589</v>
      </c>
      <c r="B6460" s="34">
        <v>45324</v>
      </c>
      <c r="C6460" s="23" t="s">
        <v>6736</v>
      </c>
      <c r="D6460" s="23" t="s">
        <v>183</v>
      </c>
      <c r="E6460" s="23" t="s">
        <v>184</v>
      </c>
      <c r="F6460" s="23">
        <v>122009</v>
      </c>
      <c r="G6460" s="23" t="s">
        <v>94</v>
      </c>
      <c r="H6460" s="23" t="s">
        <v>95</v>
      </c>
      <c r="I6460" s="23" t="s">
        <v>84</v>
      </c>
      <c r="J6460" s="23" t="s">
        <v>42</v>
      </c>
      <c r="K6460" s="23" t="s">
        <v>24</v>
      </c>
      <c r="L6460" s="23">
        <v>1</v>
      </c>
      <c r="M6460" s="23">
        <v>76.11</v>
      </c>
      <c r="N6460" s="23">
        <v>15</v>
      </c>
      <c r="O6460" s="23">
        <v>18</v>
      </c>
      <c r="P6460" s="23" t="s">
        <v>58</v>
      </c>
      <c r="Q6460" s="23" t="s">
        <v>34</v>
      </c>
      <c r="R6460" s="23">
        <f t="shared" si="500"/>
        <v>1</v>
      </c>
      <c r="S6460" s="23" t="str">
        <f t="shared" si="501"/>
        <v>ORD106458_20240202_CUST01815_MED021</v>
      </c>
      <c r="T6460" s="23">
        <f t="shared" si="502"/>
        <v>1</v>
      </c>
      <c r="U6460" s="6">
        <f t="shared" si="503"/>
        <v>76.11</v>
      </c>
      <c r="V6460" s="6">
        <f>tbl_Raw_Data[[#This Row],[Discount_Pct]]*tbl_Raw_Data[[#This Row],[Gross_Amount]]/100</f>
        <v>11.416500000000001</v>
      </c>
      <c r="W6460" s="6">
        <f>tbl_Raw_Data[[#This Row],[Gross_Amount]]-tbl_Raw_Data[[#This Row],[Discount_Amount]]</f>
        <v>64.6935</v>
      </c>
      <c r="X6460" s="6">
        <f>tbl_Raw_Data[[#This Row],[Net_Amount_Before_Tax]]*tbl_Raw_Data[[#This Row],[Tax_Pct]]/100</f>
        <v>11.644829999999999</v>
      </c>
      <c r="Y6460" s="6">
        <f>tbl_Raw_Data[[#This Row],[Net_Amount_Before_Tax]]+tbl_Raw_Data[[#This Row],[Tax_Amount]]</f>
        <v>76.338329999999999</v>
      </c>
      <c r="Z6460" s="6">
        <f t="shared" si="504"/>
        <v>2</v>
      </c>
    </row>
    <row r="6461" spans="1:26" x14ac:dyDescent="0.3">
      <c r="A6461" s="23" t="s">
        <v>8589</v>
      </c>
      <c r="B6461" s="34">
        <v>45882</v>
      </c>
      <c r="C6461" s="23" t="s">
        <v>8590</v>
      </c>
      <c r="D6461" s="23" t="s">
        <v>159</v>
      </c>
      <c r="E6461" s="23" t="s">
        <v>47</v>
      </c>
      <c r="F6461" s="23">
        <v>400093</v>
      </c>
      <c r="G6461" s="23" t="s">
        <v>53</v>
      </c>
      <c r="H6461" s="23" t="s">
        <v>54</v>
      </c>
      <c r="I6461" s="23" t="s">
        <v>55</v>
      </c>
      <c r="J6461" s="23" t="s">
        <v>56</v>
      </c>
      <c r="K6461" s="23" t="s">
        <v>57</v>
      </c>
      <c r="L6461" s="23">
        <v>2</v>
      </c>
      <c r="M6461" s="23">
        <v>55.25</v>
      </c>
      <c r="N6461" s="23">
        <v>5</v>
      </c>
      <c r="O6461" s="23">
        <v>5</v>
      </c>
      <c r="P6461" s="23" t="s">
        <v>65</v>
      </c>
      <c r="Q6461" s="23" t="s">
        <v>34</v>
      </c>
      <c r="R6461" s="23">
        <f t="shared" si="500"/>
        <v>1</v>
      </c>
      <c r="S6461" s="23" t="str">
        <f t="shared" si="501"/>
        <v>ORD106458_20250813_CUST00328_MED020</v>
      </c>
      <c r="T6461" s="23">
        <f t="shared" si="502"/>
        <v>1</v>
      </c>
      <c r="U6461" s="6">
        <f t="shared" si="503"/>
        <v>110.5</v>
      </c>
      <c r="V6461" s="6">
        <f>tbl_Raw_Data[[#This Row],[Discount_Pct]]*tbl_Raw_Data[[#This Row],[Gross_Amount]]/100</f>
        <v>5.5250000000000004</v>
      </c>
      <c r="W6461" s="6">
        <f>tbl_Raw_Data[[#This Row],[Gross_Amount]]-tbl_Raw_Data[[#This Row],[Discount_Amount]]</f>
        <v>104.97499999999999</v>
      </c>
      <c r="X6461" s="6">
        <f>tbl_Raw_Data[[#This Row],[Net_Amount_Before_Tax]]*tbl_Raw_Data[[#This Row],[Tax_Pct]]/100</f>
        <v>5.2487500000000002</v>
      </c>
      <c r="Y6461" s="6">
        <f>tbl_Raw_Data[[#This Row],[Net_Amount_Before_Tax]]+tbl_Raw_Data[[#This Row],[Tax_Amount]]</f>
        <v>110.22375</v>
      </c>
      <c r="Z6461" s="6">
        <f t="shared" si="504"/>
        <v>2</v>
      </c>
    </row>
    <row r="6462" spans="1:26" x14ac:dyDescent="0.3">
      <c r="A6462" s="23" t="s">
        <v>8589</v>
      </c>
      <c r="B6462" s="34">
        <v>46002</v>
      </c>
      <c r="C6462" s="23" t="s">
        <v>5557</v>
      </c>
      <c r="D6462" s="23" t="s">
        <v>37</v>
      </c>
      <c r="E6462" s="23" t="s">
        <v>38</v>
      </c>
      <c r="F6462" s="23">
        <v>452016</v>
      </c>
      <c r="G6462" s="23" t="s">
        <v>102</v>
      </c>
      <c r="H6462" s="23" t="s">
        <v>103</v>
      </c>
      <c r="I6462" s="23" t="s">
        <v>104</v>
      </c>
      <c r="J6462" s="23" t="s">
        <v>64</v>
      </c>
      <c r="K6462" s="23" t="s">
        <v>57</v>
      </c>
      <c r="L6462" s="23">
        <v>3</v>
      </c>
      <c r="M6462" s="23">
        <v>109.46</v>
      </c>
      <c r="N6462" s="23">
        <v>0</v>
      </c>
      <c r="O6462" s="23">
        <v>18</v>
      </c>
      <c r="P6462" s="23" t="s">
        <v>25</v>
      </c>
      <c r="Q6462" s="23" t="s">
        <v>34</v>
      </c>
      <c r="R6462" s="23">
        <f t="shared" si="500"/>
        <v>1</v>
      </c>
      <c r="S6462" s="23" t="str">
        <f t="shared" si="501"/>
        <v>ORD106458_20251211_CUST00259_MED029</v>
      </c>
      <c r="T6462" s="23">
        <f t="shared" si="502"/>
        <v>1</v>
      </c>
      <c r="U6462" s="6">
        <f t="shared" si="503"/>
        <v>328.38</v>
      </c>
      <c r="V6462" s="6">
        <f>tbl_Raw_Data[[#This Row],[Discount_Pct]]*tbl_Raw_Data[[#This Row],[Gross_Amount]]/100</f>
        <v>0</v>
      </c>
      <c r="W6462" s="6">
        <f>tbl_Raw_Data[[#This Row],[Gross_Amount]]-tbl_Raw_Data[[#This Row],[Discount_Amount]]</f>
        <v>328.38</v>
      </c>
      <c r="X6462" s="6">
        <f>tbl_Raw_Data[[#This Row],[Net_Amount_Before_Tax]]*tbl_Raw_Data[[#This Row],[Tax_Pct]]/100</f>
        <v>59.108400000000003</v>
      </c>
      <c r="Y6462" s="6">
        <f>tbl_Raw_Data[[#This Row],[Net_Amount_Before_Tax]]+tbl_Raw_Data[[#This Row],[Tax_Amount]]</f>
        <v>387.48840000000001</v>
      </c>
      <c r="Z6462" s="6">
        <f t="shared" si="504"/>
        <v>2</v>
      </c>
    </row>
    <row r="6463" spans="1:26" x14ac:dyDescent="0.3">
      <c r="A6463" s="23" t="s">
        <v>8591</v>
      </c>
      <c r="B6463" s="34">
        <v>45643</v>
      </c>
      <c r="C6463" s="23" t="s">
        <v>6683</v>
      </c>
      <c r="D6463" s="23" t="s">
        <v>37</v>
      </c>
      <c r="E6463" s="23" t="s">
        <v>38</v>
      </c>
      <c r="F6463" s="23">
        <v>452001</v>
      </c>
      <c r="G6463" s="23" t="s">
        <v>68</v>
      </c>
      <c r="H6463" s="23" t="s">
        <v>69</v>
      </c>
      <c r="I6463" s="23" t="s">
        <v>55</v>
      </c>
      <c r="J6463" s="23" t="s">
        <v>56</v>
      </c>
      <c r="K6463" s="23" t="s">
        <v>24</v>
      </c>
      <c r="L6463" s="23">
        <v>1</v>
      </c>
      <c r="M6463" s="23">
        <v>25.9</v>
      </c>
      <c r="N6463" s="23">
        <v>5</v>
      </c>
      <c r="O6463" s="23">
        <v>5</v>
      </c>
      <c r="P6463" s="23" t="s">
        <v>89</v>
      </c>
      <c r="Q6463" s="23" t="s">
        <v>34</v>
      </c>
      <c r="R6463" s="23">
        <f t="shared" si="500"/>
        <v>1</v>
      </c>
      <c r="S6463" s="23" t="str">
        <f t="shared" si="501"/>
        <v>ORD106462_20241217_CUST00245_MED003</v>
      </c>
      <c r="T6463" s="23">
        <f t="shared" si="502"/>
        <v>1</v>
      </c>
      <c r="U6463" s="6">
        <f t="shared" si="503"/>
        <v>25.9</v>
      </c>
      <c r="V6463" s="6">
        <f>tbl_Raw_Data[[#This Row],[Discount_Pct]]*tbl_Raw_Data[[#This Row],[Gross_Amount]]/100</f>
        <v>1.2949999999999999</v>
      </c>
      <c r="W6463" s="6">
        <f>tbl_Raw_Data[[#This Row],[Gross_Amount]]-tbl_Raw_Data[[#This Row],[Discount_Amount]]</f>
        <v>24.604999999999997</v>
      </c>
      <c r="X6463" s="6">
        <f>tbl_Raw_Data[[#This Row],[Net_Amount_Before_Tax]]*tbl_Raw_Data[[#This Row],[Tax_Pct]]/100</f>
        <v>1.2302499999999998</v>
      </c>
      <c r="Y6463" s="6">
        <f>tbl_Raw_Data[[#This Row],[Net_Amount_Before_Tax]]+tbl_Raw_Data[[#This Row],[Tax_Amount]]</f>
        <v>25.835249999999995</v>
      </c>
      <c r="Z6463" s="6">
        <f t="shared" si="504"/>
        <v>3</v>
      </c>
    </row>
    <row r="6464" spans="1:26" x14ac:dyDescent="0.3">
      <c r="A6464" s="23" t="s">
        <v>8592</v>
      </c>
      <c r="B6464" s="34">
        <v>45334</v>
      </c>
      <c r="C6464" s="23" t="s">
        <v>7181</v>
      </c>
      <c r="D6464" s="23" t="s">
        <v>123</v>
      </c>
      <c r="E6464" s="23" t="s">
        <v>101</v>
      </c>
      <c r="F6464" s="23">
        <v>226024</v>
      </c>
      <c r="G6464" s="23" t="s">
        <v>192</v>
      </c>
      <c r="H6464" s="23" t="s">
        <v>193</v>
      </c>
      <c r="I6464" s="23" t="s">
        <v>41</v>
      </c>
      <c r="J6464" s="23" t="s">
        <v>194</v>
      </c>
      <c r="K6464" s="23" t="s">
        <v>24</v>
      </c>
      <c r="L6464" s="23">
        <v>2</v>
      </c>
      <c r="M6464" s="23">
        <v>30.29</v>
      </c>
      <c r="N6464" s="23">
        <v>0</v>
      </c>
      <c r="O6464" s="23">
        <v>12</v>
      </c>
      <c r="P6464" s="23" t="s">
        <v>25</v>
      </c>
      <c r="Q6464" s="23" t="s">
        <v>34</v>
      </c>
      <c r="R6464" s="23">
        <f t="shared" si="500"/>
        <v>1</v>
      </c>
      <c r="S6464" s="23" t="str">
        <f t="shared" si="501"/>
        <v>ORD106463_20240212_CUST00800_MED002</v>
      </c>
      <c r="T6464" s="23">
        <f t="shared" si="502"/>
        <v>1</v>
      </c>
      <c r="U6464" s="6">
        <f t="shared" si="503"/>
        <v>60.58</v>
      </c>
      <c r="V6464" s="6">
        <f>tbl_Raw_Data[[#This Row],[Discount_Pct]]*tbl_Raw_Data[[#This Row],[Gross_Amount]]/100</f>
        <v>0</v>
      </c>
      <c r="W6464" s="6">
        <f>tbl_Raw_Data[[#This Row],[Gross_Amount]]-tbl_Raw_Data[[#This Row],[Discount_Amount]]</f>
        <v>60.58</v>
      </c>
      <c r="X6464" s="6">
        <f>tbl_Raw_Data[[#This Row],[Net_Amount_Before_Tax]]*tbl_Raw_Data[[#This Row],[Tax_Pct]]/100</f>
        <v>7.2696000000000005</v>
      </c>
      <c r="Y6464" s="6">
        <f>tbl_Raw_Data[[#This Row],[Net_Amount_Before_Tax]]+tbl_Raw_Data[[#This Row],[Tax_Amount]]</f>
        <v>67.849599999999995</v>
      </c>
      <c r="Z6464" s="6">
        <f t="shared" si="504"/>
        <v>1</v>
      </c>
    </row>
    <row r="6465" spans="1:26" x14ac:dyDescent="0.3">
      <c r="A6465" s="23" t="s">
        <v>8593</v>
      </c>
      <c r="B6465" s="34">
        <v>45538</v>
      </c>
      <c r="C6465" s="23" t="s">
        <v>6589</v>
      </c>
      <c r="D6465" s="23" t="s">
        <v>80</v>
      </c>
      <c r="E6465" s="23" t="s">
        <v>81</v>
      </c>
      <c r="F6465" s="23">
        <v>395001</v>
      </c>
      <c r="G6465" s="23" t="s">
        <v>102</v>
      </c>
      <c r="H6465" s="23" t="s">
        <v>103</v>
      </c>
      <c r="I6465" s="23" t="s">
        <v>104</v>
      </c>
      <c r="J6465" s="23" t="s">
        <v>64</v>
      </c>
      <c r="K6465" s="23" t="s">
        <v>57</v>
      </c>
      <c r="L6465" s="23">
        <v>5</v>
      </c>
      <c r="M6465" s="23">
        <v>102.12</v>
      </c>
      <c r="N6465" s="23">
        <v>0</v>
      </c>
      <c r="O6465" s="23">
        <v>5</v>
      </c>
      <c r="P6465" s="23" t="s">
        <v>65</v>
      </c>
      <c r="Q6465" s="23" t="s">
        <v>34</v>
      </c>
      <c r="R6465" s="23">
        <f t="shared" si="500"/>
        <v>1</v>
      </c>
      <c r="S6465" s="23" t="str">
        <f t="shared" si="501"/>
        <v>ORD106464_20240903_CUST02019_MED029</v>
      </c>
      <c r="T6465" s="23">
        <f t="shared" si="502"/>
        <v>1</v>
      </c>
      <c r="U6465" s="6">
        <f t="shared" si="503"/>
        <v>510.6</v>
      </c>
      <c r="V6465" s="6">
        <f>tbl_Raw_Data[[#This Row],[Discount_Pct]]*tbl_Raw_Data[[#This Row],[Gross_Amount]]/100</f>
        <v>0</v>
      </c>
      <c r="W6465" s="6">
        <f>tbl_Raw_Data[[#This Row],[Gross_Amount]]-tbl_Raw_Data[[#This Row],[Discount_Amount]]</f>
        <v>510.6</v>
      </c>
      <c r="X6465" s="6">
        <f>tbl_Raw_Data[[#This Row],[Net_Amount_Before_Tax]]*tbl_Raw_Data[[#This Row],[Tax_Pct]]/100</f>
        <v>25.53</v>
      </c>
      <c r="Y6465" s="6">
        <f>tbl_Raw_Data[[#This Row],[Net_Amount_Before_Tax]]+tbl_Raw_Data[[#This Row],[Tax_Amount]]</f>
        <v>536.13</v>
      </c>
      <c r="Z6465" s="6">
        <f t="shared" si="504"/>
        <v>4</v>
      </c>
    </row>
    <row r="6466" spans="1:26" x14ac:dyDescent="0.3">
      <c r="A6466" s="23" t="s">
        <v>8594</v>
      </c>
      <c r="B6466" s="34">
        <v>46013</v>
      </c>
      <c r="C6466" s="23" t="s">
        <v>8595</v>
      </c>
      <c r="D6466" s="23" t="s">
        <v>72</v>
      </c>
      <c r="E6466" s="23" t="s">
        <v>73</v>
      </c>
      <c r="F6466" s="23">
        <v>302001</v>
      </c>
      <c r="G6466" s="23" t="s">
        <v>167</v>
      </c>
      <c r="H6466" s="23" t="s">
        <v>168</v>
      </c>
      <c r="I6466" s="23" t="s">
        <v>113</v>
      </c>
      <c r="J6466" s="23" t="s">
        <v>42</v>
      </c>
      <c r="K6466" s="23" t="s">
        <v>24</v>
      </c>
      <c r="L6466" s="23">
        <v>6</v>
      </c>
      <c r="M6466" s="23">
        <v>207.61</v>
      </c>
      <c r="N6466" s="23">
        <v>5</v>
      </c>
      <c r="O6466" s="23">
        <v>12</v>
      </c>
      <c r="P6466" s="23" t="s">
        <v>25</v>
      </c>
      <c r="Q6466" s="23" t="s">
        <v>44</v>
      </c>
      <c r="R6466" s="23">
        <f t="shared" ref="R6466:R6529" si="505">COUNTIFS($A$2:$A$8001,A6466,$B$2:$B$8001,B6466,$C$2:$C$8001,C6466,$G$2:$G$8001,G6466)</f>
        <v>1</v>
      </c>
      <c r="S6466" s="23" t="str">
        <f t="shared" ref="S6466:S6529" si="506">A6466&amp;"_"&amp;TEXT(B6466,"yyyymmdd")&amp;"_"&amp;C6466&amp;"_"&amp;G6466</f>
        <v>ORD106465_20251222_CUST02204_MED026</v>
      </c>
      <c r="T6466" s="23">
        <f t="shared" ref="T6466:T6529" si="507">COUNTIF($S$2:$S$8001,S6466)</f>
        <v>1</v>
      </c>
      <c r="U6466" s="6">
        <f t="shared" ref="U6466:U6529" si="508">L6466*M6466</f>
        <v>1245.6600000000001</v>
      </c>
      <c r="V6466" s="6">
        <f>tbl_Raw_Data[[#This Row],[Discount_Pct]]*tbl_Raw_Data[[#This Row],[Gross_Amount]]/100</f>
        <v>62.283000000000001</v>
      </c>
      <c r="W6466" s="6">
        <f>tbl_Raw_Data[[#This Row],[Gross_Amount]]-tbl_Raw_Data[[#This Row],[Discount_Amount]]</f>
        <v>1183.3770000000002</v>
      </c>
      <c r="X6466" s="6">
        <f>tbl_Raw_Data[[#This Row],[Net_Amount_Before_Tax]]*tbl_Raw_Data[[#This Row],[Tax_Pct]]/100</f>
        <v>142.00524000000001</v>
      </c>
      <c r="Y6466" s="6">
        <f>tbl_Raw_Data[[#This Row],[Net_Amount_Before_Tax]]+tbl_Raw_Data[[#This Row],[Tax_Amount]]</f>
        <v>1325.3822400000001</v>
      </c>
      <c r="Z6466" s="6">
        <f t="shared" ref="Z6466:Z6529" si="509">COUNTIFS($C$2:$C$8001,C6466,$Q$2:$Q$8001,"Delivered")</f>
        <v>0</v>
      </c>
    </row>
    <row r="6467" spans="1:26" x14ac:dyDescent="0.3">
      <c r="A6467" s="23" t="s">
        <v>8596</v>
      </c>
      <c r="B6467" s="34">
        <v>45594</v>
      </c>
      <c r="C6467" s="23" t="s">
        <v>1587</v>
      </c>
      <c r="D6467" s="23" t="s">
        <v>100</v>
      </c>
      <c r="E6467" s="23" t="s">
        <v>101</v>
      </c>
      <c r="F6467" s="23">
        <v>201304</v>
      </c>
      <c r="G6467" s="23" t="s">
        <v>74</v>
      </c>
      <c r="H6467" s="23" t="s">
        <v>75</v>
      </c>
      <c r="I6467" s="23" t="s">
        <v>76</v>
      </c>
      <c r="J6467" s="23" t="s">
        <v>77</v>
      </c>
      <c r="K6467" s="23" t="s">
        <v>57</v>
      </c>
      <c r="L6467" s="23">
        <v>1</v>
      </c>
      <c r="M6467" s="23">
        <v>64.540000000000006</v>
      </c>
      <c r="N6467" s="23">
        <v>10</v>
      </c>
      <c r="O6467" s="23">
        <v>12</v>
      </c>
      <c r="P6467" s="23" t="s">
        <v>43</v>
      </c>
      <c r="Q6467" s="23" t="s">
        <v>26</v>
      </c>
      <c r="R6467" s="23">
        <f t="shared" si="505"/>
        <v>1</v>
      </c>
      <c r="S6467" s="23" t="str">
        <f t="shared" si="506"/>
        <v>ORD106466_20241029_CUST02210_MED008</v>
      </c>
      <c r="T6467" s="23">
        <f t="shared" si="507"/>
        <v>1</v>
      </c>
      <c r="U6467" s="6">
        <f t="shared" si="508"/>
        <v>64.540000000000006</v>
      </c>
      <c r="V6467" s="6">
        <f>tbl_Raw_Data[[#This Row],[Discount_Pct]]*tbl_Raw_Data[[#This Row],[Gross_Amount]]/100</f>
        <v>6.4540000000000006</v>
      </c>
      <c r="W6467" s="6">
        <f>tbl_Raw_Data[[#This Row],[Gross_Amount]]-tbl_Raw_Data[[#This Row],[Discount_Amount]]</f>
        <v>58.086000000000006</v>
      </c>
      <c r="X6467" s="6">
        <f>tbl_Raw_Data[[#This Row],[Net_Amount_Before_Tax]]*tbl_Raw_Data[[#This Row],[Tax_Pct]]/100</f>
        <v>6.9703200000000001</v>
      </c>
      <c r="Y6467" s="6">
        <f>tbl_Raw_Data[[#This Row],[Net_Amount_Before_Tax]]+tbl_Raw_Data[[#This Row],[Tax_Amount]]</f>
        <v>65.056319999999999</v>
      </c>
      <c r="Z6467" s="6">
        <f t="shared" si="509"/>
        <v>0</v>
      </c>
    </row>
    <row r="6468" spans="1:26" x14ac:dyDescent="0.3">
      <c r="A6468" s="23" t="s">
        <v>8597</v>
      </c>
      <c r="B6468" s="34">
        <v>45600</v>
      </c>
      <c r="C6468" s="23" t="s">
        <v>5760</v>
      </c>
      <c r="D6468" s="23" t="s">
        <v>123</v>
      </c>
      <c r="E6468" s="23" t="s">
        <v>101</v>
      </c>
      <c r="F6468" s="23">
        <v>226010</v>
      </c>
      <c r="G6468" s="23" t="s">
        <v>53</v>
      </c>
      <c r="H6468" s="23" t="s">
        <v>54</v>
      </c>
      <c r="I6468" s="23" t="s">
        <v>55</v>
      </c>
      <c r="J6468" s="23" t="s">
        <v>56</v>
      </c>
      <c r="K6468" s="23" t="s">
        <v>57</v>
      </c>
      <c r="L6468" s="23">
        <v>3</v>
      </c>
      <c r="M6468" s="23">
        <v>53.66</v>
      </c>
      <c r="N6468" s="23">
        <v>10</v>
      </c>
      <c r="O6468" s="23">
        <v>18</v>
      </c>
      <c r="P6468" s="23" t="s">
        <v>58</v>
      </c>
      <c r="Q6468" s="23" t="s">
        <v>34</v>
      </c>
      <c r="R6468" s="23">
        <f t="shared" si="505"/>
        <v>1</v>
      </c>
      <c r="S6468" s="23" t="str">
        <f t="shared" si="506"/>
        <v>ORD106467_20241104_CUST01938_MED020</v>
      </c>
      <c r="T6468" s="23">
        <f t="shared" si="507"/>
        <v>1</v>
      </c>
      <c r="U6468" s="6">
        <f t="shared" si="508"/>
        <v>160.97999999999999</v>
      </c>
      <c r="V6468" s="6">
        <f>tbl_Raw_Data[[#This Row],[Discount_Pct]]*tbl_Raw_Data[[#This Row],[Gross_Amount]]/100</f>
        <v>16.097999999999999</v>
      </c>
      <c r="W6468" s="6">
        <f>tbl_Raw_Data[[#This Row],[Gross_Amount]]-tbl_Raw_Data[[#This Row],[Discount_Amount]]</f>
        <v>144.88200000000001</v>
      </c>
      <c r="X6468" s="6">
        <f>tbl_Raw_Data[[#This Row],[Net_Amount_Before_Tax]]*tbl_Raw_Data[[#This Row],[Tax_Pct]]/100</f>
        <v>26.078760000000003</v>
      </c>
      <c r="Y6468" s="6">
        <f>tbl_Raw_Data[[#This Row],[Net_Amount_Before_Tax]]+tbl_Raw_Data[[#This Row],[Tax_Amount]]</f>
        <v>170.96075999999999</v>
      </c>
      <c r="Z6468" s="6">
        <f t="shared" si="509"/>
        <v>1</v>
      </c>
    </row>
    <row r="6469" spans="1:26" x14ac:dyDescent="0.3">
      <c r="A6469" s="23" t="s">
        <v>8598</v>
      </c>
      <c r="B6469" s="34">
        <v>45305</v>
      </c>
      <c r="C6469" s="23" t="s">
        <v>1647</v>
      </c>
      <c r="D6469" s="23" t="s">
        <v>183</v>
      </c>
      <c r="E6469" s="23" t="s">
        <v>184</v>
      </c>
      <c r="F6469" s="23">
        <v>122002</v>
      </c>
      <c r="G6469" s="23" t="s">
        <v>256</v>
      </c>
      <c r="H6469" s="23" t="s">
        <v>257</v>
      </c>
      <c r="I6469" s="23" t="s">
        <v>22</v>
      </c>
      <c r="J6469" s="23" t="s">
        <v>258</v>
      </c>
      <c r="K6469" s="23" t="s">
        <v>57</v>
      </c>
      <c r="L6469" s="23">
        <v>3</v>
      </c>
      <c r="M6469" s="23">
        <v>72.13</v>
      </c>
      <c r="N6469" s="23">
        <v>15</v>
      </c>
      <c r="O6469" s="23">
        <v>12</v>
      </c>
      <c r="P6469" s="23" t="s">
        <v>65</v>
      </c>
      <c r="Q6469" s="23" t="s">
        <v>26</v>
      </c>
      <c r="R6469" s="23">
        <f t="shared" si="505"/>
        <v>1</v>
      </c>
      <c r="S6469" s="23" t="str">
        <f t="shared" si="506"/>
        <v>ORD106468_20240114_CUST03298_MED025</v>
      </c>
      <c r="T6469" s="23">
        <f t="shared" si="507"/>
        <v>1</v>
      </c>
      <c r="U6469" s="6">
        <f t="shared" si="508"/>
        <v>216.39</v>
      </c>
      <c r="V6469" s="6">
        <f>tbl_Raw_Data[[#This Row],[Discount_Pct]]*tbl_Raw_Data[[#This Row],[Gross_Amount]]/100</f>
        <v>32.458500000000001</v>
      </c>
      <c r="W6469" s="6">
        <f>tbl_Raw_Data[[#This Row],[Gross_Amount]]-tbl_Raw_Data[[#This Row],[Discount_Amount]]</f>
        <v>183.93149999999997</v>
      </c>
      <c r="X6469" s="6">
        <f>tbl_Raw_Data[[#This Row],[Net_Amount_Before_Tax]]*tbl_Raw_Data[[#This Row],[Tax_Pct]]/100</f>
        <v>22.07178</v>
      </c>
      <c r="Y6469" s="6">
        <f>tbl_Raw_Data[[#This Row],[Net_Amount_Before_Tax]]+tbl_Raw_Data[[#This Row],[Tax_Amount]]</f>
        <v>206.00327999999996</v>
      </c>
      <c r="Z6469" s="6">
        <f t="shared" si="509"/>
        <v>2</v>
      </c>
    </row>
    <row r="6470" spans="1:26" x14ac:dyDescent="0.3">
      <c r="A6470" s="23" t="s">
        <v>8599</v>
      </c>
      <c r="B6470" s="34">
        <v>45954</v>
      </c>
      <c r="C6470" s="23" t="s">
        <v>2343</v>
      </c>
      <c r="D6470" s="23" t="s">
        <v>80</v>
      </c>
      <c r="E6470" s="23" t="s">
        <v>81</v>
      </c>
      <c r="F6470" s="23">
        <v>395007</v>
      </c>
      <c r="G6470" s="23" t="s">
        <v>111</v>
      </c>
      <c r="H6470" s="23" t="s">
        <v>112</v>
      </c>
      <c r="I6470" s="23" t="s">
        <v>113</v>
      </c>
      <c r="J6470" s="23" t="s">
        <v>114</v>
      </c>
      <c r="K6470" s="23" t="s">
        <v>24</v>
      </c>
      <c r="L6470" s="23">
        <v>1</v>
      </c>
      <c r="M6470" s="23">
        <v>84.5</v>
      </c>
      <c r="N6470" s="23">
        <v>10</v>
      </c>
      <c r="O6470" s="23">
        <v>18</v>
      </c>
      <c r="P6470" s="23" t="s">
        <v>89</v>
      </c>
      <c r="Q6470" s="23" t="s">
        <v>44</v>
      </c>
      <c r="R6470" s="23">
        <f t="shared" si="505"/>
        <v>1</v>
      </c>
      <c r="S6470" s="23" t="str">
        <f t="shared" si="506"/>
        <v>ORD106469_20251024_CUST01545_MED027</v>
      </c>
      <c r="T6470" s="23">
        <f t="shared" si="507"/>
        <v>1</v>
      </c>
      <c r="U6470" s="6">
        <f t="shared" si="508"/>
        <v>84.5</v>
      </c>
      <c r="V6470" s="6">
        <f>tbl_Raw_Data[[#This Row],[Discount_Pct]]*tbl_Raw_Data[[#This Row],[Gross_Amount]]/100</f>
        <v>8.4499999999999993</v>
      </c>
      <c r="W6470" s="6">
        <f>tbl_Raw_Data[[#This Row],[Gross_Amount]]-tbl_Raw_Data[[#This Row],[Discount_Amount]]</f>
        <v>76.05</v>
      </c>
      <c r="X6470" s="6">
        <f>tbl_Raw_Data[[#This Row],[Net_Amount_Before_Tax]]*tbl_Raw_Data[[#This Row],[Tax_Pct]]/100</f>
        <v>13.688999999999998</v>
      </c>
      <c r="Y6470" s="6">
        <f>tbl_Raw_Data[[#This Row],[Net_Amount_Before_Tax]]+tbl_Raw_Data[[#This Row],[Tax_Amount]]</f>
        <v>89.73899999999999</v>
      </c>
      <c r="Z6470" s="6">
        <f t="shared" si="509"/>
        <v>2</v>
      </c>
    </row>
    <row r="6471" spans="1:26" x14ac:dyDescent="0.3">
      <c r="A6471" s="23" t="s">
        <v>8600</v>
      </c>
      <c r="B6471" s="34">
        <v>45366</v>
      </c>
      <c r="C6471" s="23" t="s">
        <v>302</v>
      </c>
      <c r="D6471" s="23" t="s">
        <v>72</v>
      </c>
      <c r="E6471" s="23" t="s">
        <v>73</v>
      </c>
      <c r="F6471" s="23">
        <v>302021</v>
      </c>
      <c r="G6471" s="23" t="s">
        <v>315</v>
      </c>
      <c r="H6471" s="23" t="s">
        <v>316</v>
      </c>
      <c r="I6471" s="23" t="s">
        <v>50</v>
      </c>
      <c r="J6471" s="23" t="s">
        <v>114</v>
      </c>
      <c r="K6471" s="23" t="s">
        <v>24</v>
      </c>
      <c r="L6471" s="23">
        <v>1</v>
      </c>
      <c r="M6471" s="23">
        <v>121</v>
      </c>
      <c r="N6471" s="23">
        <v>5</v>
      </c>
      <c r="O6471" s="23">
        <v>5</v>
      </c>
      <c r="P6471" s="23" t="s">
        <v>33</v>
      </c>
      <c r="Q6471" s="23" t="s">
        <v>44</v>
      </c>
      <c r="R6471" s="23">
        <f t="shared" si="505"/>
        <v>1</v>
      </c>
      <c r="S6471" s="23" t="str">
        <f t="shared" si="506"/>
        <v>ORD106470_20240315_CUST00412_MED012</v>
      </c>
      <c r="T6471" s="23">
        <f t="shared" si="507"/>
        <v>1</v>
      </c>
      <c r="U6471" s="6">
        <f t="shared" si="508"/>
        <v>121</v>
      </c>
      <c r="V6471" s="6">
        <f>tbl_Raw_Data[[#This Row],[Discount_Pct]]*tbl_Raw_Data[[#This Row],[Gross_Amount]]/100</f>
        <v>6.05</v>
      </c>
      <c r="W6471" s="6">
        <f>tbl_Raw_Data[[#This Row],[Gross_Amount]]-tbl_Raw_Data[[#This Row],[Discount_Amount]]</f>
        <v>114.95</v>
      </c>
      <c r="X6471" s="6">
        <f>tbl_Raw_Data[[#This Row],[Net_Amount_Before_Tax]]*tbl_Raw_Data[[#This Row],[Tax_Pct]]/100</f>
        <v>5.7474999999999996</v>
      </c>
      <c r="Y6471" s="6">
        <f>tbl_Raw_Data[[#This Row],[Net_Amount_Before_Tax]]+tbl_Raw_Data[[#This Row],[Tax_Amount]]</f>
        <v>120.69750000000001</v>
      </c>
      <c r="Z6471" s="6">
        <f t="shared" si="509"/>
        <v>4</v>
      </c>
    </row>
    <row r="6472" spans="1:26" x14ac:dyDescent="0.3">
      <c r="A6472" s="23" t="s">
        <v>8601</v>
      </c>
      <c r="B6472" s="34">
        <v>45735</v>
      </c>
      <c r="C6472" s="23" t="s">
        <v>8602</v>
      </c>
      <c r="D6472" s="23" t="s">
        <v>80</v>
      </c>
      <c r="E6472" s="23" t="s">
        <v>81</v>
      </c>
      <c r="F6472" s="23">
        <v>395001</v>
      </c>
      <c r="G6472" s="23" t="s">
        <v>224</v>
      </c>
      <c r="H6472" s="23" t="s">
        <v>225</v>
      </c>
      <c r="I6472" s="23" t="s">
        <v>147</v>
      </c>
      <c r="J6472" s="23" t="s">
        <v>23</v>
      </c>
      <c r="K6472" s="23" t="s">
        <v>24</v>
      </c>
      <c r="L6472" s="23">
        <v>1</v>
      </c>
      <c r="M6472" s="23">
        <v>53.27</v>
      </c>
      <c r="N6472" s="23">
        <v>10</v>
      </c>
      <c r="O6472" s="23">
        <v>5</v>
      </c>
      <c r="P6472" s="23" t="s">
        <v>65</v>
      </c>
      <c r="Q6472" s="23" t="s">
        <v>34</v>
      </c>
      <c r="R6472" s="23">
        <f t="shared" si="505"/>
        <v>1</v>
      </c>
      <c r="S6472" s="23" t="str">
        <f t="shared" si="506"/>
        <v>ORD106471_20250319_CUST00540_MED015</v>
      </c>
      <c r="T6472" s="23">
        <f t="shared" si="507"/>
        <v>1</v>
      </c>
      <c r="U6472" s="6">
        <f t="shared" si="508"/>
        <v>53.27</v>
      </c>
      <c r="V6472" s="6">
        <f>tbl_Raw_Data[[#This Row],[Discount_Pct]]*tbl_Raw_Data[[#This Row],[Gross_Amount]]/100</f>
        <v>5.3270000000000008</v>
      </c>
      <c r="W6472" s="6">
        <f>tbl_Raw_Data[[#This Row],[Gross_Amount]]-tbl_Raw_Data[[#This Row],[Discount_Amount]]</f>
        <v>47.943000000000005</v>
      </c>
      <c r="X6472" s="6">
        <f>tbl_Raw_Data[[#This Row],[Net_Amount_Before_Tax]]*tbl_Raw_Data[[#This Row],[Tax_Pct]]/100</f>
        <v>2.3971500000000003</v>
      </c>
      <c r="Y6472" s="6">
        <f>tbl_Raw_Data[[#This Row],[Net_Amount_Before_Tax]]+tbl_Raw_Data[[#This Row],[Tax_Amount]]</f>
        <v>50.340150000000008</v>
      </c>
      <c r="Z6472" s="6">
        <f t="shared" si="509"/>
        <v>2</v>
      </c>
    </row>
    <row r="6473" spans="1:26" x14ac:dyDescent="0.3">
      <c r="A6473" s="23" t="s">
        <v>8603</v>
      </c>
      <c r="B6473" s="34">
        <v>45325</v>
      </c>
      <c r="C6473" s="23" t="s">
        <v>7306</v>
      </c>
      <c r="D6473" s="23" t="s">
        <v>19</v>
      </c>
      <c r="E6473" s="23" t="s">
        <v>19</v>
      </c>
      <c r="F6473" s="23">
        <v>110044</v>
      </c>
      <c r="G6473" s="23" t="s">
        <v>145</v>
      </c>
      <c r="H6473" s="23" t="s">
        <v>146</v>
      </c>
      <c r="I6473" s="23" t="s">
        <v>147</v>
      </c>
      <c r="J6473" s="23" t="s">
        <v>148</v>
      </c>
      <c r="K6473" s="23" t="s">
        <v>24</v>
      </c>
      <c r="L6473" s="23">
        <v>1</v>
      </c>
      <c r="M6473" s="23">
        <v>112.36</v>
      </c>
      <c r="N6473" s="23">
        <v>5</v>
      </c>
      <c r="O6473" s="23">
        <v>12</v>
      </c>
      <c r="P6473" s="23" t="s">
        <v>89</v>
      </c>
      <c r="Q6473" s="23" t="s">
        <v>34</v>
      </c>
      <c r="R6473" s="23">
        <f t="shared" si="505"/>
        <v>1</v>
      </c>
      <c r="S6473" s="23" t="str">
        <f t="shared" si="506"/>
        <v>ORD106472_20240203_CUST01024_MED016</v>
      </c>
      <c r="T6473" s="23">
        <f t="shared" si="507"/>
        <v>1</v>
      </c>
      <c r="U6473" s="6">
        <f t="shared" si="508"/>
        <v>112.36</v>
      </c>
      <c r="V6473" s="6">
        <f>tbl_Raw_Data[[#This Row],[Discount_Pct]]*tbl_Raw_Data[[#This Row],[Gross_Amount]]/100</f>
        <v>5.6179999999999994</v>
      </c>
      <c r="W6473" s="6">
        <f>tbl_Raw_Data[[#This Row],[Gross_Amount]]-tbl_Raw_Data[[#This Row],[Discount_Amount]]</f>
        <v>106.742</v>
      </c>
      <c r="X6473" s="6">
        <f>tbl_Raw_Data[[#This Row],[Net_Amount_Before_Tax]]*tbl_Raw_Data[[#This Row],[Tax_Pct]]/100</f>
        <v>12.80904</v>
      </c>
      <c r="Y6473" s="6">
        <f>tbl_Raw_Data[[#This Row],[Net_Amount_Before_Tax]]+tbl_Raw_Data[[#This Row],[Tax_Amount]]</f>
        <v>119.55104</v>
      </c>
      <c r="Z6473" s="6">
        <f t="shared" si="509"/>
        <v>3</v>
      </c>
    </row>
    <row r="6474" spans="1:26" x14ac:dyDescent="0.3">
      <c r="A6474" s="23" t="s">
        <v>8604</v>
      </c>
      <c r="B6474" s="34">
        <v>45359</v>
      </c>
      <c r="C6474" s="23" t="s">
        <v>1525</v>
      </c>
      <c r="D6474" s="23" t="s">
        <v>123</v>
      </c>
      <c r="E6474" s="23" t="s">
        <v>101</v>
      </c>
      <c r="F6474" s="23">
        <v>226024</v>
      </c>
      <c r="G6474" s="23" t="s">
        <v>111</v>
      </c>
      <c r="H6474" s="23" t="s">
        <v>112</v>
      </c>
      <c r="I6474" s="23" t="s">
        <v>113</v>
      </c>
      <c r="J6474" s="23" t="s">
        <v>114</v>
      </c>
      <c r="K6474" s="23" t="s">
        <v>24</v>
      </c>
      <c r="L6474" s="23">
        <v>5</v>
      </c>
      <c r="M6474" s="23">
        <v>97.36</v>
      </c>
      <c r="N6474" s="23">
        <v>0</v>
      </c>
      <c r="O6474" s="23">
        <v>12</v>
      </c>
      <c r="P6474" s="23" t="s">
        <v>33</v>
      </c>
      <c r="Q6474" s="23" t="s">
        <v>34</v>
      </c>
      <c r="R6474" s="23">
        <f t="shared" si="505"/>
        <v>1</v>
      </c>
      <c r="S6474" s="23" t="str">
        <f t="shared" si="506"/>
        <v>ORD106473_20240308_CUST01319_MED027</v>
      </c>
      <c r="T6474" s="23">
        <f t="shared" si="507"/>
        <v>1</v>
      </c>
      <c r="U6474" s="6">
        <f t="shared" si="508"/>
        <v>486.8</v>
      </c>
      <c r="V6474" s="6">
        <f>tbl_Raw_Data[[#This Row],[Discount_Pct]]*tbl_Raw_Data[[#This Row],[Gross_Amount]]/100</f>
        <v>0</v>
      </c>
      <c r="W6474" s="6">
        <f>tbl_Raw_Data[[#This Row],[Gross_Amount]]-tbl_Raw_Data[[#This Row],[Discount_Amount]]</f>
        <v>486.8</v>
      </c>
      <c r="X6474" s="6">
        <f>tbl_Raw_Data[[#This Row],[Net_Amount_Before_Tax]]*tbl_Raw_Data[[#This Row],[Tax_Pct]]/100</f>
        <v>58.416000000000004</v>
      </c>
      <c r="Y6474" s="6">
        <f>tbl_Raw_Data[[#This Row],[Net_Amount_Before_Tax]]+tbl_Raw_Data[[#This Row],[Tax_Amount]]</f>
        <v>545.21600000000001</v>
      </c>
      <c r="Z6474" s="6">
        <f t="shared" si="509"/>
        <v>2</v>
      </c>
    </row>
    <row r="6475" spans="1:26" x14ac:dyDescent="0.3">
      <c r="A6475" s="23" t="s">
        <v>8605</v>
      </c>
      <c r="B6475" s="34">
        <v>45731</v>
      </c>
      <c r="C6475" s="23" t="s">
        <v>2075</v>
      </c>
      <c r="D6475" s="23" t="s">
        <v>19</v>
      </c>
      <c r="E6475" s="23" t="s">
        <v>19</v>
      </c>
      <c r="F6475" s="23">
        <v>110029</v>
      </c>
      <c r="G6475" s="23" t="s">
        <v>192</v>
      </c>
      <c r="H6475" s="23" t="s">
        <v>193</v>
      </c>
      <c r="I6475" s="23" t="s">
        <v>41</v>
      </c>
      <c r="J6475" s="23" t="s">
        <v>194</v>
      </c>
      <c r="K6475" s="23" t="s">
        <v>24</v>
      </c>
      <c r="L6475" s="23">
        <v>3</v>
      </c>
      <c r="M6475" s="23">
        <v>30.9</v>
      </c>
      <c r="N6475" s="23">
        <v>5</v>
      </c>
      <c r="O6475" s="23">
        <v>12</v>
      </c>
      <c r="P6475" s="23" t="s">
        <v>65</v>
      </c>
      <c r="Q6475" s="23" t="s">
        <v>34</v>
      </c>
      <c r="R6475" s="23">
        <f t="shared" si="505"/>
        <v>1</v>
      </c>
      <c r="S6475" s="23" t="str">
        <f t="shared" si="506"/>
        <v>ORD106474_20250315_CUST02478_MED002</v>
      </c>
      <c r="T6475" s="23">
        <f t="shared" si="507"/>
        <v>1</v>
      </c>
      <c r="U6475" s="6">
        <f t="shared" si="508"/>
        <v>92.699999999999989</v>
      </c>
      <c r="V6475" s="6">
        <f>tbl_Raw_Data[[#This Row],[Discount_Pct]]*tbl_Raw_Data[[#This Row],[Gross_Amount]]/100</f>
        <v>4.6349999999999998</v>
      </c>
      <c r="W6475" s="6">
        <f>tbl_Raw_Data[[#This Row],[Gross_Amount]]-tbl_Raw_Data[[#This Row],[Discount_Amount]]</f>
        <v>88.064999999999984</v>
      </c>
      <c r="X6475" s="6">
        <f>tbl_Raw_Data[[#This Row],[Net_Amount_Before_Tax]]*tbl_Raw_Data[[#This Row],[Tax_Pct]]/100</f>
        <v>10.567799999999998</v>
      </c>
      <c r="Y6475" s="6">
        <f>tbl_Raw_Data[[#This Row],[Net_Amount_Before_Tax]]+tbl_Raw_Data[[#This Row],[Tax_Amount]]</f>
        <v>98.632799999999975</v>
      </c>
      <c r="Z6475" s="6">
        <f t="shared" si="509"/>
        <v>3</v>
      </c>
    </row>
    <row r="6476" spans="1:26" x14ac:dyDescent="0.3">
      <c r="A6476" s="23" t="s">
        <v>8606</v>
      </c>
      <c r="B6476" s="34">
        <v>45596</v>
      </c>
      <c r="C6476" s="23" t="s">
        <v>8607</v>
      </c>
      <c r="D6476" s="23" t="s">
        <v>159</v>
      </c>
      <c r="E6476" s="23" t="s">
        <v>47</v>
      </c>
      <c r="F6476" s="23">
        <v>400069</v>
      </c>
      <c r="G6476" s="23" t="s">
        <v>185</v>
      </c>
      <c r="H6476" s="23" t="s">
        <v>186</v>
      </c>
      <c r="I6476" s="23" t="s">
        <v>76</v>
      </c>
      <c r="J6476" s="23" t="s">
        <v>187</v>
      </c>
      <c r="K6476" s="23" t="s">
        <v>57</v>
      </c>
      <c r="L6476" s="23">
        <v>1</v>
      </c>
      <c r="M6476" s="23">
        <v>84.7</v>
      </c>
      <c r="N6476" s="23">
        <v>10</v>
      </c>
      <c r="O6476" s="23">
        <v>5</v>
      </c>
      <c r="P6476" s="23" t="s">
        <v>33</v>
      </c>
      <c r="Q6476" s="23" t="s">
        <v>34</v>
      </c>
      <c r="R6476" s="23">
        <f t="shared" si="505"/>
        <v>1</v>
      </c>
      <c r="S6476" s="23" t="str">
        <f t="shared" si="506"/>
        <v>ORD106475_20241031_CUST02150_MED009</v>
      </c>
      <c r="T6476" s="23">
        <f t="shared" si="507"/>
        <v>1</v>
      </c>
      <c r="U6476" s="6">
        <f t="shared" si="508"/>
        <v>84.7</v>
      </c>
      <c r="V6476" s="6">
        <f>tbl_Raw_Data[[#This Row],[Discount_Pct]]*tbl_Raw_Data[[#This Row],[Gross_Amount]]/100</f>
        <v>8.4700000000000006</v>
      </c>
      <c r="W6476" s="6">
        <f>tbl_Raw_Data[[#This Row],[Gross_Amount]]-tbl_Raw_Data[[#This Row],[Discount_Amount]]</f>
        <v>76.23</v>
      </c>
      <c r="X6476" s="6">
        <f>tbl_Raw_Data[[#This Row],[Net_Amount_Before_Tax]]*tbl_Raw_Data[[#This Row],[Tax_Pct]]/100</f>
        <v>3.8115000000000006</v>
      </c>
      <c r="Y6476" s="6">
        <f>tbl_Raw_Data[[#This Row],[Net_Amount_Before_Tax]]+tbl_Raw_Data[[#This Row],[Tax_Amount]]</f>
        <v>80.041499999999999</v>
      </c>
      <c r="Z6476" s="6">
        <f t="shared" si="509"/>
        <v>1</v>
      </c>
    </row>
    <row r="6477" spans="1:26" x14ac:dyDescent="0.3">
      <c r="A6477" s="23" t="s">
        <v>8608</v>
      </c>
      <c r="B6477" s="34">
        <v>45470</v>
      </c>
      <c r="C6477" s="23" t="s">
        <v>6368</v>
      </c>
      <c r="D6477" s="23" t="s">
        <v>183</v>
      </c>
      <c r="E6477" s="23" t="s">
        <v>184</v>
      </c>
      <c r="F6477" s="23">
        <v>122018</v>
      </c>
      <c r="G6477" s="23" t="s">
        <v>132</v>
      </c>
      <c r="H6477" s="23" t="s">
        <v>133</v>
      </c>
      <c r="I6477" s="23" t="s">
        <v>134</v>
      </c>
      <c r="J6477" s="23" t="s">
        <v>135</v>
      </c>
      <c r="K6477" s="23" t="s">
        <v>57</v>
      </c>
      <c r="L6477" s="23">
        <v>2</v>
      </c>
      <c r="M6477" s="23">
        <v>72.959999999999994</v>
      </c>
      <c r="N6477" s="23">
        <v>5</v>
      </c>
      <c r="O6477" s="23">
        <v>18</v>
      </c>
      <c r="P6477" s="23" t="s">
        <v>25</v>
      </c>
      <c r="Q6477" s="23" t="s">
        <v>34</v>
      </c>
      <c r="R6477" s="23">
        <f t="shared" si="505"/>
        <v>1</v>
      </c>
      <c r="S6477" s="23" t="str">
        <f t="shared" si="506"/>
        <v>ORD106476_20240627_CUST01697_MED007</v>
      </c>
      <c r="T6477" s="23">
        <f t="shared" si="507"/>
        <v>1</v>
      </c>
      <c r="U6477" s="6">
        <f t="shared" si="508"/>
        <v>145.91999999999999</v>
      </c>
      <c r="V6477" s="6">
        <f>tbl_Raw_Data[[#This Row],[Discount_Pct]]*tbl_Raw_Data[[#This Row],[Gross_Amount]]/100</f>
        <v>7.2959999999999994</v>
      </c>
      <c r="W6477" s="6">
        <f>tbl_Raw_Data[[#This Row],[Gross_Amount]]-tbl_Raw_Data[[#This Row],[Discount_Amount]]</f>
        <v>138.624</v>
      </c>
      <c r="X6477" s="6">
        <f>tbl_Raw_Data[[#This Row],[Net_Amount_Before_Tax]]*tbl_Raw_Data[[#This Row],[Tax_Pct]]/100</f>
        <v>24.95232</v>
      </c>
      <c r="Y6477" s="6">
        <f>tbl_Raw_Data[[#This Row],[Net_Amount_Before_Tax]]+tbl_Raw_Data[[#This Row],[Tax_Amount]]</f>
        <v>163.57632000000001</v>
      </c>
      <c r="Z6477" s="6">
        <f t="shared" si="509"/>
        <v>1</v>
      </c>
    </row>
    <row r="6478" spans="1:26" x14ac:dyDescent="0.3">
      <c r="A6478" s="23" t="s">
        <v>8609</v>
      </c>
      <c r="B6478" s="34">
        <v>45530</v>
      </c>
      <c r="C6478" s="23" t="s">
        <v>3300</v>
      </c>
      <c r="D6478" s="23" t="s">
        <v>87</v>
      </c>
      <c r="E6478" s="23" t="s">
        <v>88</v>
      </c>
      <c r="F6478" s="23">
        <v>600040</v>
      </c>
      <c r="G6478" s="23" t="s">
        <v>283</v>
      </c>
      <c r="H6478" s="23" t="s">
        <v>284</v>
      </c>
      <c r="I6478" s="23" t="s">
        <v>104</v>
      </c>
      <c r="J6478" s="23" t="s">
        <v>42</v>
      </c>
      <c r="K6478" s="23" t="s">
        <v>57</v>
      </c>
      <c r="L6478" s="23">
        <v>2</v>
      </c>
      <c r="M6478" s="23">
        <v>298.18</v>
      </c>
      <c r="N6478" s="23">
        <v>5</v>
      </c>
      <c r="O6478" s="23">
        <v>5</v>
      </c>
      <c r="P6478" s="23" t="s">
        <v>65</v>
      </c>
      <c r="Q6478" s="23" t="s">
        <v>34</v>
      </c>
      <c r="R6478" s="23">
        <f t="shared" si="505"/>
        <v>1</v>
      </c>
      <c r="S6478" s="23" t="str">
        <f t="shared" si="506"/>
        <v>ORD106477_20240826_CUST00773_MED030</v>
      </c>
      <c r="T6478" s="23">
        <f t="shared" si="507"/>
        <v>1</v>
      </c>
      <c r="U6478" s="6">
        <f t="shared" si="508"/>
        <v>596.36</v>
      </c>
      <c r="V6478" s="6">
        <f>tbl_Raw_Data[[#This Row],[Discount_Pct]]*tbl_Raw_Data[[#This Row],[Gross_Amount]]/100</f>
        <v>29.818000000000001</v>
      </c>
      <c r="W6478" s="6">
        <f>tbl_Raw_Data[[#This Row],[Gross_Amount]]-tbl_Raw_Data[[#This Row],[Discount_Amount]]</f>
        <v>566.54200000000003</v>
      </c>
      <c r="X6478" s="6">
        <f>tbl_Raw_Data[[#This Row],[Net_Amount_Before_Tax]]*tbl_Raw_Data[[#This Row],[Tax_Pct]]/100</f>
        <v>28.327100000000002</v>
      </c>
      <c r="Y6478" s="6">
        <f>tbl_Raw_Data[[#This Row],[Net_Amount_Before_Tax]]+tbl_Raw_Data[[#This Row],[Tax_Amount]]</f>
        <v>594.8691</v>
      </c>
      <c r="Z6478" s="6">
        <f t="shared" si="509"/>
        <v>3</v>
      </c>
    </row>
    <row r="6479" spans="1:26" x14ac:dyDescent="0.3">
      <c r="A6479" s="23" t="s">
        <v>8610</v>
      </c>
      <c r="B6479" s="34">
        <v>45924</v>
      </c>
      <c r="C6479" s="23" t="s">
        <v>2164</v>
      </c>
      <c r="D6479" s="23" t="s">
        <v>142</v>
      </c>
      <c r="E6479" s="23" t="s">
        <v>81</v>
      </c>
      <c r="F6479" s="23">
        <v>380061</v>
      </c>
      <c r="G6479" s="23" t="s">
        <v>224</v>
      </c>
      <c r="H6479" s="23" t="s">
        <v>225</v>
      </c>
      <c r="I6479" s="23" t="s">
        <v>147</v>
      </c>
      <c r="J6479" s="23" t="s">
        <v>23</v>
      </c>
      <c r="K6479" s="23" t="s">
        <v>24</v>
      </c>
      <c r="L6479" s="23">
        <v>2</v>
      </c>
      <c r="M6479" s="23">
        <v>51.03</v>
      </c>
      <c r="N6479" s="23">
        <v>0</v>
      </c>
      <c r="O6479" s="23">
        <v>5</v>
      </c>
      <c r="P6479" s="23" t="s">
        <v>89</v>
      </c>
      <c r="Q6479" s="23" t="s">
        <v>26</v>
      </c>
      <c r="R6479" s="23">
        <f t="shared" si="505"/>
        <v>1</v>
      </c>
      <c r="S6479" s="23" t="str">
        <f t="shared" si="506"/>
        <v>ORD106478_20250924_CUST00653_MED015</v>
      </c>
      <c r="T6479" s="23">
        <f t="shared" si="507"/>
        <v>1</v>
      </c>
      <c r="U6479" s="6">
        <f t="shared" si="508"/>
        <v>102.06</v>
      </c>
      <c r="V6479" s="6">
        <f>tbl_Raw_Data[[#This Row],[Discount_Pct]]*tbl_Raw_Data[[#This Row],[Gross_Amount]]/100</f>
        <v>0</v>
      </c>
      <c r="W6479" s="6">
        <f>tbl_Raw_Data[[#This Row],[Gross_Amount]]-tbl_Raw_Data[[#This Row],[Discount_Amount]]</f>
        <v>102.06</v>
      </c>
      <c r="X6479" s="6">
        <f>tbl_Raw_Data[[#This Row],[Net_Amount_Before_Tax]]*tbl_Raw_Data[[#This Row],[Tax_Pct]]/100</f>
        <v>5.1029999999999998</v>
      </c>
      <c r="Y6479" s="6">
        <f>tbl_Raw_Data[[#This Row],[Net_Amount_Before_Tax]]+tbl_Raw_Data[[#This Row],[Tax_Amount]]</f>
        <v>107.163</v>
      </c>
      <c r="Z6479" s="6">
        <f t="shared" si="509"/>
        <v>1</v>
      </c>
    </row>
    <row r="6480" spans="1:26" x14ac:dyDescent="0.3">
      <c r="A6480" s="23" t="s">
        <v>8610</v>
      </c>
      <c r="B6480" s="34">
        <v>45693</v>
      </c>
      <c r="C6480" s="23" t="s">
        <v>5458</v>
      </c>
      <c r="D6480" s="23" t="s">
        <v>19</v>
      </c>
      <c r="E6480" s="23" t="s">
        <v>19</v>
      </c>
      <c r="F6480" s="23">
        <v>110044</v>
      </c>
      <c r="G6480" s="23" t="s">
        <v>68</v>
      </c>
      <c r="H6480" s="23" t="s">
        <v>69</v>
      </c>
      <c r="I6480" s="23" t="s">
        <v>55</v>
      </c>
      <c r="J6480" s="23" t="s">
        <v>56</v>
      </c>
      <c r="K6480" s="23" t="s">
        <v>24</v>
      </c>
      <c r="L6480" s="23">
        <v>1</v>
      </c>
      <c r="M6480" s="23">
        <v>25.52</v>
      </c>
      <c r="N6480" s="23">
        <v>10</v>
      </c>
      <c r="O6480" s="23">
        <v>18</v>
      </c>
      <c r="P6480" s="23" t="s">
        <v>89</v>
      </c>
      <c r="Q6480" s="23" t="s">
        <v>90</v>
      </c>
      <c r="R6480" s="23">
        <f t="shared" si="505"/>
        <v>1</v>
      </c>
      <c r="S6480" s="23" t="str">
        <f t="shared" si="506"/>
        <v>ORD106478_20250205_CUST00096_MED003</v>
      </c>
      <c r="T6480" s="23">
        <f t="shared" si="507"/>
        <v>1</v>
      </c>
      <c r="U6480" s="6">
        <f t="shared" si="508"/>
        <v>25.52</v>
      </c>
      <c r="V6480" s="6">
        <f>tbl_Raw_Data[[#This Row],[Discount_Pct]]*tbl_Raw_Data[[#This Row],[Gross_Amount]]/100</f>
        <v>2.552</v>
      </c>
      <c r="W6480" s="6">
        <f>tbl_Raw_Data[[#This Row],[Gross_Amount]]-tbl_Raw_Data[[#This Row],[Discount_Amount]]</f>
        <v>22.968</v>
      </c>
      <c r="X6480" s="6">
        <f>tbl_Raw_Data[[#This Row],[Net_Amount_Before_Tax]]*tbl_Raw_Data[[#This Row],[Tax_Pct]]/100</f>
        <v>4.1342400000000001</v>
      </c>
      <c r="Y6480" s="6">
        <f>tbl_Raw_Data[[#This Row],[Net_Amount_Before_Tax]]+tbl_Raw_Data[[#This Row],[Tax_Amount]]</f>
        <v>27.102240000000002</v>
      </c>
      <c r="Z6480" s="6">
        <f t="shared" si="509"/>
        <v>3</v>
      </c>
    </row>
    <row r="6481" spans="1:26" x14ac:dyDescent="0.3">
      <c r="A6481" s="23" t="s">
        <v>8610</v>
      </c>
      <c r="B6481" s="34">
        <v>45845</v>
      </c>
      <c r="C6481" s="23" t="s">
        <v>322</v>
      </c>
      <c r="D6481" s="23" t="s">
        <v>52</v>
      </c>
      <c r="E6481" s="23" t="s">
        <v>52</v>
      </c>
      <c r="F6481" s="23">
        <v>160017</v>
      </c>
      <c r="G6481" s="23" t="s">
        <v>53</v>
      </c>
      <c r="H6481" s="23" t="s">
        <v>54</v>
      </c>
      <c r="I6481" s="23" t="s">
        <v>55</v>
      </c>
      <c r="J6481" s="23" t="s">
        <v>56</v>
      </c>
      <c r="K6481" s="23" t="s">
        <v>57</v>
      </c>
      <c r="L6481" s="23">
        <v>3</v>
      </c>
      <c r="M6481" s="23">
        <v>58.29</v>
      </c>
      <c r="N6481" s="23">
        <v>5</v>
      </c>
      <c r="O6481" s="23">
        <v>12</v>
      </c>
      <c r="P6481" s="23" t="s">
        <v>89</v>
      </c>
      <c r="Q6481" s="23" t="s">
        <v>34</v>
      </c>
      <c r="R6481" s="23">
        <f t="shared" si="505"/>
        <v>1</v>
      </c>
      <c r="S6481" s="23" t="str">
        <f t="shared" si="506"/>
        <v>ORD106478_20250707_CUST01932_MED020</v>
      </c>
      <c r="T6481" s="23">
        <f t="shared" si="507"/>
        <v>1</v>
      </c>
      <c r="U6481" s="6">
        <f t="shared" si="508"/>
        <v>174.87</v>
      </c>
      <c r="V6481" s="6">
        <f>tbl_Raw_Data[[#This Row],[Discount_Pct]]*tbl_Raw_Data[[#This Row],[Gross_Amount]]/100</f>
        <v>8.7435000000000009</v>
      </c>
      <c r="W6481" s="6">
        <f>tbl_Raw_Data[[#This Row],[Gross_Amount]]-tbl_Raw_Data[[#This Row],[Discount_Amount]]</f>
        <v>166.12649999999999</v>
      </c>
      <c r="X6481" s="6">
        <f>tbl_Raw_Data[[#This Row],[Net_Amount_Before_Tax]]*tbl_Raw_Data[[#This Row],[Tax_Pct]]/100</f>
        <v>19.935179999999999</v>
      </c>
      <c r="Y6481" s="6">
        <f>tbl_Raw_Data[[#This Row],[Net_Amount_Before_Tax]]+tbl_Raw_Data[[#This Row],[Tax_Amount]]</f>
        <v>186.06168</v>
      </c>
      <c r="Z6481" s="6">
        <f t="shared" si="509"/>
        <v>3</v>
      </c>
    </row>
    <row r="6482" spans="1:26" x14ac:dyDescent="0.3">
      <c r="A6482" s="23" t="s">
        <v>8610</v>
      </c>
      <c r="B6482" s="34">
        <v>45350</v>
      </c>
      <c r="C6482" s="23" t="s">
        <v>763</v>
      </c>
      <c r="D6482" s="23" t="s">
        <v>142</v>
      </c>
      <c r="E6482" s="23" t="s">
        <v>81</v>
      </c>
      <c r="F6482" s="23">
        <v>380061</v>
      </c>
      <c r="G6482" s="23" t="s">
        <v>145</v>
      </c>
      <c r="H6482" s="23" t="s">
        <v>146</v>
      </c>
      <c r="I6482" s="23" t="s">
        <v>147</v>
      </c>
      <c r="J6482" s="23" t="s">
        <v>148</v>
      </c>
      <c r="K6482" s="23" t="s">
        <v>24</v>
      </c>
      <c r="L6482" s="23">
        <v>1</v>
      </c>
      <c r="M6482" s="23">
        <v>101.46</v>
      </c>
      <c r="N6482" s="23">
        <v>5</v>
      </c>
      <c r="O6482" s="23">
        <v>5</v>
      </c>
      <c r="P6482" s="23" t="s">
        <v>58</v>
      </c>
      <c r="Q6482" s="23" t="s">
        <v>34</v>
      </c>
      <c r="R6482" s="23">
        <f t="shared" si="505"/>
        <v>1</v>
      </c>
      <c r="S6482" s="23" t="str">
        <f t="shared" si="506"/>
        <v>ORD106478_20240228_CUST03191_MED016</v>
      </c>
      <c r="T6482" s="23">
        <f t="shared" si="507"/>
        <v>1</v>
      </c>
      <c r="U6482" s="6">
        <f t="shared" si="508"/>
        <v>101.46</v>
      </c>
      <c r="V6482" s="6">
        <f>tbl_Raw_Data[[#This Row],[Discount_Pct]]*tbl_Raw_Data[[#This Row],[Gross_Amount]]/100</f>
        <v>5.0729999999999995</v>
      </c>
      <c r="W6482" s="6">
        <f>tbl_Raw_Data[[#This Row],[Gross_Amount]]-tbl_Raw_Data[[#This Row],[Discount_Amount]]</f>
        <v>96.387</v>
      </c>
      <c r="X6482" s="6">
        <f>tbl_Raw_Data[[#This Row],[Net_Amount_Before_Tax]]*tbl_Raw_Data[[#This Row],[Tax_Pct]]/100</f>
        <v>4.81935</v>
      </c>
      <c r="Y6482" s="6">
        <f>tbl_Raw_Data[[#This Row],[Net_Amount_Before_Tax]]+tbl_Raw_Data[[#This Row],[Tax_Amount]]</f>
        <v>101.20635</v>
      </c>
      <c r="Z6482" s="6">
        <f t="shared" si="509"/>
        <v>2</v>
      </c>
    </row>
    <row r="6483" spans="1:26" x14ac:dyDescent="0.3">
      <c r="A6483" s="23" t="s">
        <v>8611</v>
      </c>
      <c r="B6483" s="34">
        <v>45483</v>
      </c>
      <c r="C6483" s="23" t="s">
        <v>4268</v>
      </c>
      <c r="D6483" s="23" t="s">
        <v>46</v>
      </c>
      <c r="E6483" s="23" t="s">
        <v>47</v>
      </c>
      <c r="F6483" s="23">
        <v>411045</v>
      </c>
      <c r="G6483" s="23" t="s">
        <v>39</v>
      </c>
      <c r="H6483" s="23" t="s">
        <v>40</v>
      </c>
      <c r="I6483" s="23" t="s">
        <v>41</v>
      </c>
      <c r="J6483" s="23" t="s">
        <v>42</v>
      </c>
      <c r="K6483" s="23" t="s">
        <v>24</v>
      </c>
      <c r="L6483" s="23">
        <v>2</v>
      </c>
      <c r="M6483" s="23">
        <v>32.64</v>
      </c>
      <c r="N6483" s="23">
        <v>5</v>
      </c>
      <c r="O6483" s="23">
        <v>12</v>
      </c>
      <c r="P6483" s="23" t="s">
        <v>25</v>
      </c>
      <c r="Q6483" s="23" t="s">
        <v>44</v>
      </c>
      <c r="R6483" s="23">
        <f t="shared" si="505"/>
        <v>1</v>
      </c>
      <c r="S6483" s="23" t="str">
        <f t="shared" si="506"/>
        <v>ORD106482_20240710_CUST02595_MED001</v>
      </c>
      <c r="T6483" s="23">
        <f t="shared" si="507"/>
        <v>1</v>
      </c>
      <c r="U6483" s="6">
        <f t="shared" si="508"/>
        <v>65.28</v>
      </c>
      <c r="V6483" s="6">
        <f>tbl_Raw_Data[[#This Row],[Discount_Pct]]*tbl_Raw_Data[[#This Row],[Gross_Amount]]/100</f>
        <v>3.2639999999999998</v>
      </c>
      <c r="W6483" s="6">
        <f>tbl_Raw_Data[[#This Row],[Gross_Amount]]-tbl_Raw_Data[[#This Row],[Discount_Amount]]</f>
        <v>62.015999999999998</v>
      </c>
      <c r="X6483" s="6">
        <f>tbl_Raw_Data[[#This Row],[Net_Amount_Before_Tax]]*tbl_Raw_Data[[#This Row],[Tax_Pct]]/100</f>
        <v>7.4419199999999996</v>
      </c>
      <c r="Y6483" s="6">
        <f>tbl_Raw_Data[[#This Row],[Net_Amount_Before_Tax]]+tbl_Raw_Data[[#This Row],[Tax_Amount]]</f>
        <v>69.457920000000001</v>
      </c>
      <c r="Z6483" s="6">
        <f t="shared" si="509"/>
        <v>3</v>
      </c>
    </row>
    <row r="6484" spans="1:26" x14ac:dyDescent="0.3">
      <c r="A6484" s="23" t="s">
        <v>8612</v>
      </c>
      <c r="B6484" s="34">
        <v>45293</v>
      </c>
      <c r="C6484" s="23" t="s">
        <v>5423</v>
      </c>
      <c r="D6484" s="23" t="s">
        <v>72</v>
      </c>
      <c r="E6484" s="23" t="s">
        <v>73</v>
      </c>
      <c r="F6484" s="23">
        <v>302019</v>
      </c>
      <c r="G6484" s="23" t="s">
        <v>233</v>
      </c>
      <c r="H6484" s="23" t="s">
        <v>234</v>
      </c>
      <c r="I6484" s="23" t="s">
        <v>104</v>
      </c>
      <c r="J6484" s="23" t="s">
        <v>42</v>
      </c>
      <c r="K6484" s="23" t="s">
        <v>24</v>
      </c>
      <c r="L6484" s="23">
        <v>1</v>
      </c>
      <c r="M6484" s="23">
        <v>164.56</v>
      </c>
      <c r="N6484" s="23">
        <v>0</v>
      </c>
      <c r="O6484" s="23">
        <v>5</v>
      </c>
      <c r="P6484" s="23" t="s">
        <v>58</v>
      </c>
      <c r="Q6484" s="23" t="s">
        <v>34</v>
      </c>
      <c r="R6484" s="23">
        <f t="shared" si="505"/>
        <v>1</v>
      </c>
      <c r="S6484" s="23" t="str">
        <f t="shared" si="506"/>
        <v>ORD106483_20240102_CUST01706_MED019</v>
      </c>
      <c r="T6484" s="23">
        <f t="shared" si="507"/>
        <v>1</v>
      </c>
      <c r="U6484" s="6">
        <f t="shared" si="508"/>
        <v>164.56</v>
      </c>
      <c r="V6484" s="6">
        <f>tbl_Raw_Data[[#This Row],[Discount_Pct]]*tbl_Raw_Data[[#This Row],[Gross_Amount]]/100</f>
        <v>0</v>
      </c>
      <c r="W6484" s="6">
        <f>tbl_Raw_Data[[#This Row],[Gross_Amount]]-tbl_Raw_Data[[#This Row],[Discount_Amount]]</f>
        <v>164.56</v>
      </c>
      <c r="X6484" s="6">
        <f>tbl_Raw_Data[[#This Row],[Net_Amount_Before_Tax]]*tbl_Raw_Data[[#This Row],[Tax_Pct]]/100</f>
        <v>8.2279999999999998</v>
      </c>
      <c r="Y6484" s="6">
        <f>tbl_Raw_Data[[#This Row],[Net_Amount_Before_Tax]]+tbl_Raw_Data[[#This Row],[Tax_Amount]]</f>
        <v>172.78800000000001</v>
      </c>
      <c r="Z6484" s="6">
        <f t="shared" si="509"/>
        <v>4</v>
      </c>
    </row>
    <row r="6485" spans="1:26" x14ac:dyDescent="0.3">
      <c r="A6485" s="23" t="s">
        <v>8613</v>
      </c>
      <c r="B6485" s="34">
        <v>45825</v>
      </c>
      <c r="C6485" s="23" t="s">
        <v>8614</v>
      </c>
      <c r="D6485" s="23" t="s">
        <v>183</v>
      </c>
      <c r="E6485" s="23" t="s">
        <v>184</v>
      </c>
      <c r="F6485" s="23">
        <v>122016</v>
      </c>
      <c r="G6485" s="23" t="s">
        <v>53</v>
      </c>
      <c r="H6485" s="23" t="s">
        <v>54</v>
      </c>
      <c r="I6485" s="23" t="s">
        <v>55</v>
      </c>
      <c r="J6485" s="23" t="s">
        <v>56</v>
      </c>
      <c r="K6485" s="23" t="s">
        <v>57</v>
      </c>
      <c r="L6485" s="23">
        <v>2</v>
      </c>
      <c r="M6485" s="23">
        <v>55.23</v>
      </c>
      <c r="N6485" s="23">
        <v>5</v>
      </c>
      <c r="O6485" s="23">
        <v>5</v>
      </c>
      <c r="P6485" s="23" t="s">
        <v>58</v>
      </c>
      <c r="Q6485" s="23" t="s">
        <v>34</v>
      </c>
      <c r="R6485" s="23">
        <f t="shared" si="505"/>
        <v>1</v>
      </c>
      <c r="S6485" s="23" t="str">
        <f t="shared" si="506"/>
        <v>ORD106484_20250617_CUST03147_MED020</v>
      </c>
      <c r="T6485" s="23">
        <f t="shared" si="507"/>
        <v>1</v>
      </c>
      <c r="U6485" s="6">
        <f t="shared" si="508"/>
        <v>110.46</v>
      </c>
      <c r="V6485" s="6">
        <f>tbl_Raw_Data[[#This Row],[Discount_Pct]]*tbl_Raw_Data[[#This Row],[Gross_Amount]]/100</f>
        <v>5.5229999999999997</v>
      </c>
      <c r="W6485" s="6">
        <f>tbl_Raw_Data[[#This Row],[Gross_Amount]]-tbl_Raw_Data[[#This Row],[Discount_Amount]]</f>
        <v>104.937</v>
      </c>
      <c r="X6485" s="6">
        <f>tbl_Raw_Data[[#This Row],[Net_Amount_Before_Tax]]*tbl_Raw_Data[[#This Row],[Tax_Pct]]/100</f>
        <v>5.2468499999999993</v>
      </c>
      <c r="Y6485" s="6">
        <f>tbl_Raw_Data[[#This Row],[Net_Amount_Before_Tax]]+tbl_Raw_Data[[#This Row],[Tax_Amount]]</f>
        <v>110.18384999999999</v>
      </c>
      <c r="Z6485" s="6">
        <f t="shared" si="509"/>
        <v>1</v>
      </c>
    </row>
    <row r="6486" spans="1:26" x14ac:dyDescent="0.3">
      <c r="A6486" s="23" t="s">
        <v>8615</v>
      </c>
      <c r="B6486" s="34">
        <v>45409</v>
      </c>
      <c r="C6486" s="23" t="s">
        <v>3616</v>
      </c>
      <c r="D6486" s="23" t="s">
        <v>19</v>
      </c>
      <c r="E6486" s="23" t="s">
        <v>19</v>
      </c>
      <c r="F6486" s="23">
        <v>110001</v>
      </c>
      <c r="G6486" s="23" t="s">
        <v>154</v>
      </c>
      <c r="H6486" s="23" t="s">
        <v>155</v>
      </c>
      <c r="I6486" s="23" t="s">
        <v>134</v>
      </c>
      <c r="J6486" s="23" t="s">
        <v>156</v>
      </c>
      <c r="K6486" s="23" t="s">
        <v>57</v>
      </c>
      <c r="L6486" s="23">
        <v>6</v>
      </c>
      <c r="M6486" s="23">
        <v>49.59</v>
      </c>
      <c r="N6486" s="23">
        <v>5</v>
      </c>
      <c r="O6486" s="23">
        <v>18</v>
      </c>
      <c r="P6486" s="23" t="s">
        <v>33</v>
      </c>
      <c r="Q6486" s="23" t="s">
        <v>90</v>
      </c>
      <c r="R6486" s="23">
        <f t="shared" si="505"/>
        <v>1</v>
      </c>
      <c r="S6486" s="23" t="str">
        <f t="shared" si="506"/>
        <v>ORD106485_20240427_CUST02382_MED006</v>
      </c>
      <c r="T6486" s="23">
        <f t="shared" si="507"/>
        <v>1</v>
      </c>
      <c r="U6486" s="6">
        <f t="shared" si="508"/>
        <v>297.54000000000002</v>
      </c>
      <c r="V6486" s="6">
        <f>tbl_Raw_Data[[#This Row],[Discount_Pct]]*tbl_Raw_Data[[#This Row],[Gross_Amount]]/100</f>
        <v>14.877000000000001</v>
      </c>
      <c r="W6486" s="6">
        <f>tbl_Raw_Data[[#This Row],[Gross_Amount]]-tbl_Raw_Data[[#This Row],[Discount_Amount]]</f>
        <v>282.66300000000001</v>
      </c>
      <c r="X6486" s="6">
        <f>tbl_Raw_Data[[#This Row],[Net_Amount_Before_Tax]]*tbl_Raw_Data[[#This Row],[Tax_Pct]]/100</f>
        <v>50.879339999999999</v>
      </c>
      <c r="Y6486" s="6">
        <f>tbl_Raw_Data[[#This Row],[Net_Amount_Before_Tax]]+tbl_Raw_Data[[#This Row],[Tax_Amount]]</f>
        <v>333.54234000000002</v>
      </c>
      <c r="Z6486" s="6">
        <f t="shared" si="509"/>
        <v>1</v>
      </c>
    </row>
    <row r="6487" spans="1:26" x14ac:dyDescent="0.3">
      <c r="A6487" s="23" t="s">
        <v>8616</v>
      </c>
      <c r="B6487" s="34">
        <v>45487</v>
      </c>
      <c r="C6487" s="23" t="s">
        <v>7080</v>
      </c>
      <c r="D6487" s="23" t="s">
        <v>123</v>
      </c>
      <c r="E6487" s="23" t="s">
        <v>101</v>
      </c>
      <c r="F6487" s="23">
        <v>226016</v>
      </c>
      <c r="G6487" s="23" t="s">
        <v>94</v>
      </c>
      <c r="H6487" s="23" t="s">
        <v>95</v>
      </c>
      <c r="I6487" s="23" t="s">
        <v>84</v>
      </c>
      <c r="J6487" s="23" t="s">
        <v>42</v>
      </c>
      <c r="K6487" s="23" t="s">
        <v>24</v>
      </c>
      <c r="L6487" s="23">
        <v>2</v>
      </c>
      <c r="M6487" s="23">
        <v>77.23</v>
      </c>
      <c r="N6487" s="23">
        <v>5</v>
      </c>
      <c r="O6487" s="23">
        <v>5</v>
      </c>
      <c r="P6487" s="23" t="s">
        <v>43</v>
      </c>
      <c r="Q6487" s="23" t="s">
        <v>34</v>
      </c>
      <c r="R6487" s="23">
        <f t="shared" si="505"/>
        <v>1</v>
      </c>
      <c r="S6487" s="23" t="str">
        <f t="shared" si="506"/>
        <v>ORD106486_20240714_CUST02042_MED021</v>
      </c>
      <c r="T6487" s="23">
        <f t="shared" si="507"/>
        <v>1</v>
      </c>
      <c r="U6487" s="6">
        <f t="shared" si="508"/>
        <v>154.46</v>
      </c>
      <c r="V6487" s="6">
        <f>tbl_Raw_Data[[#This Row],[Discount_Pct]]*tbl_Raw_Data[[#This Row],[Gross_Amount]]/100</f>
        <v>7.7230000000000008</v>
      </c>
      <c r="W6487" s="6">
        <f>tbl_Raw_Data[[#This Row],[Gross_Amount]]-tbl_Raw_Data[[#This Row],[Discount_Amount]]</f>
        <v>146.73699999999999</v>
      </c>
      <c r="X6487" s="6">
        <f>tbl_Raw_Data[[#This Row],[Net_Amount_Before_Tax]]*tbl_Raw_Data[[#This Row],[Tax_Pct]]/100</f>
        <v>7.3368499999999992</v>
      </c>
      <c r="Y6487" s="6">
        <f>tbl_Raw_Data[[#This Row],[Net_Amount_Before_Tax]]+tbl_Raw_Data[[#This Row],[Tax_Amount]]</f>
        <v>154.07384999999999</v>
      </c>
      <c r="Z6487" s="6">
        <f t="shared" si="509"/>
        <v>1</v>
      </c>
    </row>
    <row r="6488" spans="1:26" x14ac:dyDescent="0.3">
      <c r="A6488" s="23" t="s">
        <v>8617</v>
      </c>
      <c r="B6488" s="34">
        <v>45410</v>
      </c>
      <c r="C6488" s="23" t="s">
        <v>882</v>
      </c>
      <c r="D6488" s="23" t="s">
        <v>123</v>
      </c>
      <c r="E6488" s="23" t="s">
        <v>101</v>
      </c>
      <c r="F6488" s="23">
        <v>226016</v>
      </c>
      <c r="G6488" s="23" t="s">
        <v>154</v>
      </c>
      <c r="H6488" s="23" t="s">
        <v>155</v>
      </c>
      <c r="I6488" s="23" t="s">
        <v>134</v>
      </c>
      <c r="J6488" s="23" t="s">
        <v>156</v>
      </c>
      <c r="K6488" s="23" t="s">
        <v>57</v>
      </c>
      <c r="L6488" s="23">
        <v>1</v>
      </c>
      <c r="M6488" s="23">
        <v>49.9</v>
      </c>
      <c r="N6488" s="23">
        <v>5</v>
      </c>
      <c r="O6488" s="23">
        <v>12</v>
      </c>
      <c r="P6488" s="23" t="s">
        <v>33</v>
      </c>
      <c r="Q6488" s="23" t="s">
        <v>34</v>
      </c>
      <c r="R6488" s="23">
        <f t="shared" si="505"/>
        <v>1</v>
      </c>
      <c r="S6488" s="23" t="str">
        <f t="shared" si="506"/>
        <v>ORD106487_20240428_CUST02766_MED006</v>
      </c>
      <c r="T6488" s="23">
        <f t="shared" si="507"/>
        <v>1</v>
      </c>
      <c r="U6488" s="6">
        <f t="shared" si="508"/>
        <v>49.9</v>
      </c>
      <c r="V6488" s="6">
        <f>tbl_Raw_Data[[#This Row],[Discount_Pct]]*tbl_Raw_Data[[#This Row],[Gross_Amount]]/100</f>
        <v>2.4950000000000001</v>
      </c>
      <c r="W6488" s="6">
        <f>tbl_Raw_Data[[#This Row],[Gross_Amount]]-tbl_Raw_Data[[#This Row],[Discount_Amount]]</f>
        <v>47.405000000000001</v>
      </c>
      <c r="X6488" s="6">
        <f>tbl_Raw_Data[[#This Row],[Net_Amount_Before_Tax]]*tbl_Raw_Data[[#This Row],[Tax_Pct]]/100</f>
        <v>5.6886000000000001</v>
      </c>
      <c r="Y6488" s="6">
        <f>tbl_Raw_Data[[#This Row],[Net_Amount_Before_Tax]]+tbl_Raw_Data[[#This Row],[Tax_Amount]]</f>
        <v>53.093600000000002</v>
      </c>
      <c r="Z6488" s="6">
        <f t="shared" si="509"/>
        <v>4</v>
      </c>
    </row>
    <row r="6489" spans="1:26" x14ac:dyDescent="0.3">
      <c r="A6489" s="23" t="s">
        <v>8618</v>
      </c>
      <c r="B6489" s="34">
        <v>45673</v>
      </c>
      <c r="C6489" s="23" t="s">
        <v>8157</v>
      </c>
      <c r="D6489" s="23" t="s">
        <v>183</v>
      </c>
      <c r="E6489" s="23" t="s">
        <v>184</v>
      </c>
      <c r="F6489" s="23">
        <v>122009</v>
      </c>
      <c r="G6489" s="23" t="s">
        <v>196</v>
      </c>
      <c r="H6489" s="23" t="s">
        <v>197</v>
      </c>
      <c r="I6489" s="23" t="s">
        <v>32</v>
      </c>
      <c r="J6489" s="23" t="s">
        <v>42</v>
      </c>
      <c r="K6489" s="23" t="s">
        <v>24</v>
      </c>
      <c r="L6489" s="23">
        <v>1</v>
      </c>
      <c r="M6489" s="23">
        <v>23.38</v>
      </c>
      <c r="N6489" s="23">
        <v>0</v>
      </c>
      <c r="O6489" s="23">
        <v>12</v>
      </c>
      <c r="P6489" s="23" t="s">
        <v>58</v>
      </c>
      <c r="Q6489" s="23" t="s">
        <v>34</v>
      </c>
      <c r="R6489" s="23">
        <f t="shared" si="505"/>
        <v>1</v>
      </c>
      <c r="S6489" s="23" t="str">
        <f t="shared" si="506"/>
        <v>ORD106488_20250116_CUST03035_MED011</v>
      </c>
      <c r="T6489" s="23">
        <f t="shared" si="507"/>
        <v>1</v>
      </c>
      <c r="U6489" s="6">
        <f t="shared" si="508"/>
        <v>23.38</v>
      </c>
      <c r="V6489" s="6">
        <f>tbl_Raw_Data[[#This Row],[Discount_Pct]]*tbl_Raw_Data[[#This Row],[Gross_Amount]]/100</f>
        <v>0</v>
      </c>
      <c r="W6489" s="6">
        <f>tbl_Raw_Data[[#This Row],[Gross_Amount]]-tbl_Raw_Data[[#This Row],[Discount_Amount]]</f>
        <v>23.38</v>
      </c>
      <c r="X6489" s="6">
        <f>tbl_Raw_Data[[#This Row],[Net_Amount_Before_Tax]]*tbl_Raw_Data[[#This Row],[Tax_Pct]]/100</f>
        <v>2.8056000000000001</v>
      </c>
      <c r="Y6489" s="6">
        <f>tbl_Raw_Data[[#This Row],[Net_Amount_Before_Tax]]+tbl_Raw_Data[[#This Row],[Tax_Amount]]</f>
        <v>26.185600000000001</v>
      </c>
      <c r="Z6489" s="6">
        <f t="shared" si="509"/>
        <v>1</v>
      </c>
    </row>
    <row r="6490" spans="1:26" x14ac:dyDescent="0.3">
      <c r="A6490" s="23" t="s">
        <v>8619</v>
      </c>
      <c r="B6490" s="34">
        <v>45415</v>
      </c>
      <c r="C6490" s="23" t="s">
        <v>7337</v>
      </c>
      <c r="D6490" s="23" t="s">
        <v>80</v>
      </c>
      <c r="E6490" s="23" t="s">
        <v>81</v>
      </c>
      <c r="F6490" s="23">
        <v>395001</v>
      </c>
      <c r="G6490" s="23" t="s">
        <v>138</v>
      </c>
      <c r="H6490" s="23" t="s">
        <v>139</v>
      </c>
      <c r="I6490" s="23" t="s">
        <v>50</v>
      </c>
      <c r="J6490" s="23" t="s">
        <v>140</v>
      </c>
      <c r="K6490" s="23" t="s">
        <v>24</v>
      </c>
      <c r="L6490" s="23">
        <v>1</v>
      </c>
      <c r="M6490" s="23">
        <v>150.22999999999999</v>
      </c>
      <c r="N6490" s="23">
        <v>5</v>
      </c>
      <c r="O6490" s="23">
        <v>5</v>
      </c>
      <c r="P6490" s="23" t="s">
        <v>25</v>
      </c>
      <c r="Q6490" s="23" t="s">
        <v>90</v>
      </c>
      <c r="R6490" s="23">
        <f t="shared" si="505"/>
        <v>1</v>
      </c>
      <c r="S6490" s="23" t="str">
        <f t="shared" si="506"/>
        <v>ORD106489_20240503_CUST01412_MED013</v>
      </c>
      <c r="T6490" s="23">
        <f t="shared" si="507"/>
        <v>1</v>
      </c>
      <c r="U6490" s="6">
        <f t="shared" si="508"/>
        <v>150.22999999999999</v>
      </c>
      <c r="V6490" s="6">
        <f>tbl_Raw_Data[[#This Row],[Discount_Pct]]*tbl_Raw_Data[[#This Row],[Gross_Amount]]/100</f>
        <v>7.5114999999999998</v>
      </c>
      <c r="W6490" s="6">
        <f>tbl_Raw_Data[[#This Row],[Gross_Amount]]-tbl_Raw_Data[[#This Row],[Discount_Amount]]</f>
        <v>142.71849999999998</v>
      </c>
      <c r="X6490" s="6">
        <f>tbl_Raw_Data[[#This Row],[Net_Amount_Before_Tax]]*tbl_Raw_Data[[#This Row],[Tax_Pct]]/100</f>
        <v>7.1359249999999985</v>
      </c>
      <c r="Y6490" s="6">
        <f>tbl_Raw_Data[[#This Row],[Net_Amount_Before_Tax]]+tbl_Raw_Data[[#This Row],[Tax_Amount]]</f>
        <v>149.85442499999996</v>
      </c>
      <c r="Z6490" s="6">
        <f t="shared" si="509"/>
        <v>1</v>
      </c>
    </row>
    <row r="6491" spans="1:26" x14ac:dyDescent="0.3">
      <c r="A6491" s="23" t="s">
        <v>8620</v>
      </c>
      <c r="B6491" s="34">
        <v>45819</v>
      </c>
      <c r="C6491" s="23" t="s">
        <v>5498</v>
      </c>
      <c r="D6491" s="23" t="s">
        <v>80</v>
      </c>
      <c r="E6491" s="23" t="s">
        <v>81</v>
      </c>
      <c r="F6491" s="23">
        <v>395003</v>
      </c>
      <c r="G6491" s="23" t="s">
        <v>30</v>
      </c>
      <c r="H6491" s="23" t="s">
        <v>31</v>
      </c>
      <c r="I6491" s="23" t="s">
        <v>32</v>
      </c>
      <c r="J6491" s="23" t="s">
        <v>23</v>
      </c>
      <c r="K6491" s="23" t="s">
        <v>24</v>
      </c>
      <c r="L6491" s="23">
        <v>1</v>
      </c>
      <c r="M6491" s="23">
        <v>138.41</v>
      </c>
      <c r="N6491" s="23">
        <v>10</v>
      </c>
      <c r="O6491" s="23">
        <v>5</v>
      </c>
      <c r="P6491" s="23" t="s">
        <v>25</v>
      </c>
      <c r="Q6491" s="23" t="s">
        <v>34</v>
      </c>
      <c r="R6491" s="23">
        <f t="shared" si="505"/>
        <v>1</v>
      </c>
      <c r="S6491" s="23" t="str">
        <f t="shared" si="506"/>
        <v>ORD106490_20250611_CUST00908_MED017</v>
      </c>
      <c r="T6491" s="23">
        <f t="shared" si="507"/>
        <v>1</v>
      </c>
      <c r="U6491" s="6">
        <f t="shared" si="508"/>
        <v>138.41</v>
      </c>
      <c r="V6491" s="6">
        <f>tbl_Raw_Data[[#This Row],[Discount_Pct]]*tbl_Raw_Data[[#This Row],[Gross_Amount]]/100</f>
        <v>13.840999999999999</v>
      </c>
      <c r="W6491" s="6">
        <f>tbl_Raw_Data[[#This Row],[Gross_Amount]]-tbl_Raw_Data[[#This Row],[Discount_Amount]]</f>
        <v>124.569</v>
      </c>
      <c r="X6491" s="6">
        <f>tbl_Raw_Data[[#This Row],[Net_Amount_Before_Tax]]*tbl_Raw_Data[[#This Row],[Tax_Pct]]/100</f>
        <v>6.2284500000000005</v>
      </c>
      <c r="Y6491" s="6">
        <f>tbl_Raw_Data[[#This Row],[Net_Amount_Before_Tax]]+tbl_Raw_Data[[#This Row],[Tax_Amount]]</f>
        <v>130.79745</v>
      </c>
      <c r="Z6491" s="6">
        <f t="shared" si="509"/>
        <v>3</v>
      </c>
    </row>
    <row r="6492" spans="1:26" x14ac:dyDescent="0.3">
      <c r="A6492" s="23" t="s">
        <v>8621</v>
      </c>
      <c r="B6492" s="34">
        <v>45402</v>
      </c>
      <c r="C6492" s="23" t="s">
        <v>6822</v>
      </c>
      <c r="D6492" s="23" t="s">
        <v>183</v>
      </c>
      <c r="E6492" s="23" t="s">
        <v>184</v>
      </c>
      <c r="F6492" s="23">
        <v>122016</v>
      </c>
      <c r="G6492" s="23" t="s">
        <v>107</v>
      </c>
      <c r="H6492" s="23" t="s">
        <v>108</v>
      </c>
      <c r="I6492" s="23" t="s">
        <v>63</v>
      </c>
      <c r="J6492" s="23" t="s">
        <v>42</v>
      </c>
      <c r="K6492" s="23" t="s">
        <v>57</v>
      </c>
      <c r="L6492" s="23">
        <v>1</v>
      </c>
      <c r="M6492" s="23">
        <v>105.56</v>
      </c>
      <c r="N6492" s="23">
        <v>0</v>
      </c>
      <c r="O6492" s="23">
        <v>18</v>
      </c>
      <c r="P6492" s="23" t="s">
        <v>58</v>
      </c>
      <c r="Q6492" s="23" t="s">
        <v>90</v>
      </c>
      <c r="R6492" s="23">
        <f t="shared" si="505"/>
        <v>1</v>
      </c>
      <c r="S6492" s="23" t="str">
        <f t="shared" si="506"/>
        <v>ORD106491_20240420_CUST01306_MED005</v>
      </c>
      <c r="T6492" s="23">
        <f t="shared" si="507"/>
        <v>1</v>
      </c>
      <c r="U6492" s="6">
        <f t="shared" si="508"/>
        <v>105.56</v>
      </c>
      <c r="V6492" s="6">
        <f>tbl_Raw_Data[[#This Row],[Discount_Pct]]*tbl_Raw_Data[[#This Row],[Gross_Amount]]/100</f>
        <v>0</v>
      </c>
      <c r="W6492" s="6">
        <f>tbl_Raw_Data[[#This Row],[Gross_Amount]]-tbl_Raw_Data[[#This Row],[Discount_Amount]]</f>
        <v>105.56</v>
      </c>
      <c r="X6492" s="6">
        <f>tbl_Raw_Data[[#This Row],[Net_Amount_Before_Tax]]*tbl_Raw_Data[[#This Row],[Tax_Pct]]/100</f>
        <v>19.000799999999998</v>
      </c>
      <c r="Y6492" s="6">
        <f>tbl_Raw_Data[[#This Row],[Net_Amount_Before_Tax]]+tbl_Raw_Data[[#This Row],[Tax_Amount]]</f>
        <v>124.5608</v>
      </c>
      <c r="Z6492" s="6">
        <f t="shared" si="509"/>
        <v>1</v>
      </c>
    </row>
    <row r="6493" spans="1:26" x14ac:dyDescent="0.3">
      <c r="A6493" s="23" t="s">
        <v>8622</v>
      </c>
      <c r="B6493" s="34">
        <v>46021</v>
      </c>
      <c r="C6493" s="23" t="s">
        <v>8623</v>
      </c>
      <c r="D6493" s="23" t="s">
        <v>142</v>
      </c>
      <c r="E6493" s="23" t="s">
        <v>81</v>
      </c>
      <c r="F6493" s="23">
        <v>380061</v>
      </c>
      <c r="G6493" s="23" t="s">
        <v>196</v>
      </c>
      <c r="H6493" s="23" t="s">
        <v>197</v>
      </c>
      <c r="I6493" s="23" t="s">
        <v>32</v>
      </c>
      <c r="J6493" s="23" t="s">
        <v>42</v>
      </c>
      <c r="K6493" s="23" t="s">
        <v>24</v>
      </c>
      <c r="L6493" s="23">
        <v>2</v>
      </c>
      <c r="M6493" s="23">
        <v>22.7</v>
      </c>
      <c r="N6493" s="23">
        <v>10</v>
      </c>
      <c r="O6493" s="23">
        <v>12</v>
      </c>
      <c r="P6493" s="23" t="s">
        <v>33</v>
      </c>
      <c r="Q6493" s="23" t="s">
        <v>34</v>
      </c>
      <c r="R6493" s="23">
        <f t="shared" si="505"/>
        <v>1</v>
      </c>
      <c r="S6493" s="23" t="str">
        <f t="shared" si="506"/>
        <v>ORD106492_20251230_CUST03321_MED011</v>
      </c>
      <c r="T6493" s="23">
        <f t="shared" si="507"/>
        <v>1</v>
      </c>
      <c r="U6493" s="6">
        <f t="shared" si="508"/>
        <v>45.4</v>
      </c>
      <c r="V6493" s="6">
        <f>tbl_Raw_Data[[#This Row],[Discount_Pct]]*tbl_Raw_Data[[#This Row],[Gross_Amount]]/100</f>
        <v>4.54</v>
      </c>
      <c r="W6493" s="6">
        <f>tbl_Raw_Data[[#This Row],[Gross_Amount]]-tbl_Raw_Data[[#This Row],[Discount_Amount]]</f>
        <v>40.86</v>
      </c>
      <c r="X6493" s="6">
        <f>tbl_Raw_Data[[#This Row],[Net_Amount_Before_Tax]]*tbl_Raw_Data[[#This Row],[Tax_Pct]]/100</f>
        <v>4.9032</v>
      </c>
      <c r="Y6493" s="6">
        <f>tbl_Raw_Data[[#This Row],[Net_Amount_Before_Tax]]+tbl_Raw_Data[[#This Row],[Tax_Amount]]</f>
        <v>45.763199999999998</v>
      </c>
      <c r="Z6493" s="6">
        <f t="shared" si="509"/>
        <v>1</v>
      </c>
    </row>
    <row r="6494" spans="1:26" x14ac:dyDescent="0.3">
      <c r="A6494" s="23" t="s">
        <v>8624</v>
      </c>
      <c r="B6494" s="34">
        <v>45319</v>
      </c>
      <c r="C6494" s="23" t="s">
        <v>361</v>
      </c>
      <c r="D6494" s="23" t="s">
        <v>37</v>
      </c>
      <c r="E6494" s="23" t="s">
        <v>38</v>
      </c>
      <c r="F6494" s="23">
        <v>452018</v>
      </c>
      <c r="G6494" s="23" t="s">
        <v>53</v>
      </c>
      <c r="H6494" s="23" t="s">
        <v>54</v>
      </c>
      <c r="I6494" s="23" t="s">
        <v>55</v>
      </c>
      <c r="J6494" s="23" t="s">
        <v>56</v>
      </c>
      <c r="K6494" s="23" t="s">
        <v>57</v>
      </c>
      <c r="L6494" s="23">
        <v>2</v>
      </c>
      <c r="M6494" s="23">
        <v>54.69</v>
      </c>
      <c r="N6494" s="23">
        <v>15</v>
      </c>
      <c r="O6494" s="23">
        <v>12</v>
      </c>
      <c r="P6494" s="23" t="s">
        <v>58</v>
      </c>
      <c r="Q6494" s="23" t="s">
        <v>34</v>
      </c>
      <c r="R6494" s="23">
        <f t="shared" si="505"/>
        <v>1</v>
      </c>
      <c r="S6494" s="23" t="str">
        <f t="shared" si="506"/>
        <v>ORD106493_20240128_CUST01787_MED020</v>
      </c>
      <c r="T6494" s="23">
        <f t="shared" si="507"/>
        <v>1</v>
      </c>
      <c r="U6494" s="6">
        <f t="shared" si="508"/>
        <v>109.38</v>
      </c>
      <c r="V6494" s="6">
        <f>tbl_Raw_Data[[#This Row],[Discount_Pct]]*tbl_Raw_Data[[#This Row],[Gross_Amount]]/100</f>
        <v>16.406999999999996</v>
      </c>
      <c r="W6494" s="6">
        <f>tbl_Raw_Data[[#This Row],[Gross_Amount]]-tbl_Raw_Data[[#This Row],[Discount_Amount]]</f>
        <v>92.972999999999999</v>
      </c>
      <c r="X6494" s="6">
        <f>tbl_Raw_Data[[#This Row],[Net_Amount_Before_Tax]]*tbl_Raw_Data[[#This Row],[Tax_Pct]]/100</f>
        <v>11.156759999999998</v>
      </c>
      <c r="Y6494" s="6">
        <f>tbl_Raw_Data[[#This Row],[Net_Amount_Before_Tax]]+tbl_Raw_Data[[#This Row],[Tax_Amount]]</f>
        <v>104.12976</v>
      </c>
      <c r="Z6494" s="6">
        <f t="shared" si="509"/>
        <v>2</v>
      </c>
    </row>
    <row r="6495" spans="1:26" x14ac:dyDescent="0.3">
      <c r="A6495" s="23" t="s">
        <v>8625</v>
      </c>
      <c r="B6495" s="34">
        <v>45443</v>
      </c>
      <c r="C6495" s="23" t="s">
        <v>3232</v>
      </c>
      <c r="D6495" s="23" t="s">
        <v>80</v>
      </c>
      <c r="E6495" s="23" t="s">
        <v>81</v>
      </c>
      <c r="F6495" s="23">
        <v>395017</v>
      </c>
      <c r="G6495" s="23" t="s">
        <v>229</v>
      </c>
      <c r="H6495" s="23" t="s">
        <v>230</v>
      </c>
      <c r="I6495" s="23" t="s">
        <v>84</v>
      </c>
      <c r="J6495" s="23" t="s">
        <v>140</v>
      </c>
      <c r="K6495" s="23" t="s">
        <v>24</v>
      </c>
      <c r="L6495" s="23">
        <v>1</v>
      </c>
      <c r="M6495" s="23">
        <v>183.89</v>
      </c>
      <c r="N6495" s="23">
        <v>0</v>
      </c>
      <c r="O6495" s="23">
        <v>5</v>
      </c>
      <c r="P6495" s="23" t="s">
        <v>25</v>
      </c>
      <c r="Q6495" s="23" t="s">
        <v>90</v>
      </c>
      <c r="R6495" s="23">
        <f t="shared" si="505"/>
        <v>1</v>
      </c>
      <c r="S6495" s="23" t="str">
        <f t="shared" si="506"/>
        <v>ORD106494_20240531_CUST03489_MED022</v>
      </c>
      <c r="T6495" s="23">
        <f t="shared" si="507"/>
        <v>1</v>
      </c>
      <c r="U6495" s="6">
        <f t="shared" si="508"/>
        <v>183.89</v>
      </c>
      <c r="V6495" s="6">
        <f>tbl_Raw_Data[[#This Row],[Discount_Pct]]*tbl_Raw_Data[[#This Row],[Gross_Amount]]/100</f>
        <v>0</v>
      </c>
      <c r="W6495" s="6">
        <f>tbl_Raw_Data[[#This Row],[Gross_Amount]]-tbl_Raw_Data[[#This Row],[Discount_Amount]]</f>
        <v>183.89</v>
      </c>
      <c r="X6495" s="6">
        <f>tbl_Raw_Data[[#This Row],[Net_Amount_Before_Tax]]*tbl_Raw_Data[[#This Row],[Tax_Pct]]/100</f>
        <v>9.1944999999999997</v>
      </c>
      <c r="Y6495" s="6">
        <f>tbl_Raw_Data[[#This Row],[Net_Amount_Before_Tax]]+tbl_Raw_Data[[#This Row],[Tax_Amount]]</f>
        <v>193.08449999999999</v>
      </c>
      <c r="Z6495" s="6">
        <f t="shared" si="509"/>
        <v>2</v>
      </c>
    </row>
    <row r="6496" spans="1:26" x14ac:dyDescent="0.3">
      <c r="A6496" s="23" t="s">
        <v>8626</v>
      </c>
      <c r="B6496" s="34">
        <v>45372</v>
      </c>
      <c r="C6496" s="23" t="s">
        <v>8349</v>
      </c>
      <c r="D6496" s="23" t="s">
        <v>46</v>
      </c>
      <c r="E6496" s="23" t="s">
        <v>47</v>
      </c>
      <c r="F6496" s="23">
        <v>411014</v>
      </c>
      <c r="G6496" s="23" t="s">
        <v>48</v>
      </c>
      <c r="H6496" s="23" t="s">
        <v>49</v>
      </c>
      <c r="I6496" s="23" t="s">
        <v>50</v>
      </c>
      <c r="J6496" s="23" t="s">
        <v>23</v>
      </c>
      <c r="K6496" s="23" t="s">
        <v>24</v>
      </c>
      <c r="L6496" s="23">
        <v>2</v>
      </c>
      <c r="M6496" s="23">
        <v>123.72</v>
      </c>
      <c r="N6496" s="23">
        <v>0</v>
      </c>
      <c r="O6496" s="23">
        <v>18</v>
      </c>
      <c r="P6496" s="23" t="s">
        <v>58</v>
      </c>
      <c r="Q6496" s="23" t="s">
        <v>26</v>
      </c>
      <c r="R6496" s="23">
        <f t="shared" si="505"/>
        <v>1</v>
      </c>
      <c r="S6496" s="23" t="str">
        <f t="shared" si="506"/>
        <v>ORD106495_20240321_CUST00935_MED028</v>
      </c>
      <c r="T6496" s="23">
        <f t="shared" si="507"/>
        <v>1</v>
      </c>
      <c r="U6496" s="6">
        <f t="shared" si="508"/>
        <v>247.44</v>
      </c>
      <c r="V6496" s="6">
        <f>tbl_Raw_Data[[#This Row],[Discount_Pct]]*tbl_Raw_Data[[#This Row],[Gross_Amount]]/100</f>
        <v>0</v>
      </c>
      <c r="W6496" s="6">
        <f>tbl_Raw_Data[[#This Row],[Gross_Amount]]-tbl_Raw_Data[[#This Row],[Discount_Amount]]</f>
        <v>247.44</v>
      </c>
      <c r="X6496" s="6">
        <f>tbl_Raw_Data[[#This Row],[Net_Amount_Before_Tax]]*tbl_Raw_Data[[#This Row],[Tax_Pct]]/100</f>
        <v>44.539200000000001</v>
      </c>
      <c r="Y6496" s="6">
        <f>tbl_Raw_Data[[#This Row],[Net_Amount_Before_Tax]]+tbl_Raw_Data[[#This Row],[Tax_Amount]]</f>
        <v>291.97919999999999</v>
      </c>
      <c r="Z6496" s="6">
        <f t="shared" si="509"/>
        <v>0</v>
      </c>
    </row>
    <row r="6497" spans="1:26" x14ac:dyDescent="0.3">
      <c r="A6497" s="23" t="s">
        <v>8627</v>
      </c>
      <c r="B6497" s="34">
        <v>45405</v>
      </c>
      <c r="C6497" s="23" t="s">
        <v>6723</v>
      </c>
      <c r="D6497" s="23" t="s">
        <v>130</v>
      </c>
      <c r="E6497" s="23" t="s">
        <v>131</v>
      </c>
      <c r="F6497" s="23">
        <v>700019</v>
      </c>
      <c r="G6497" s="23" t="s">
        <v>315</v>
      </c>
      <c r="H6497" s="23" t="s">
        <v>316</v>
      </c>
      <c r="I6497" s="23" t="s">
        <v>50</v>
      </c>
      <c r="J6497" s="23" t="s">
        <v>114</v>
      </c>
      <c r="K6497" s="23" t="s">
        <v>24</v>
      </c>
      <c r="L6497" s="23">
        <v>2</v>
      </c>
      <c r="M6497" s="23">
        <v>122.04</v>
      </c>
      <c r="N6497" s="23">
        <v>5</v>
      </c>
      <c r="O6497" s="23">
        <v>12</v>
      </c>
      <c r="P6497" s="23" t="s">
        <v>33</v>
      </c>
      <c r="Q6497" s="23" t="s">
        <v>26</v>
      </c>
      <c r="R6497" s="23">
        <f t="shared" si="505"/>
        <v>1</v>
      </c>
      <c r="S6497" s="23" t="str">
        <f t="shared" si="506"/>
        <v>ORD106496_20240423_CUST01983_MED012</v>
      </c>
      <c r="T6497" s="23">
        <f t="shared" si="507"/>
        <v>1</v>
      </c>
      <c r="U6497" s="6">
        <f t="shared" si="508"/>
        <v>244.08</v>
      </c>
      <c r="V6497" s="6">
        <f>tbl_Raw_Data[[#This Row],[Discount_Pct]]*tbl_Raw_Data[[#This Row],[Gross_Amount]]/100</f>
        <v>12.204000000000001</v>
      </c>
      <c r="W6497" s="6">
        <f>tbl_Raw_Data[[#This Row],[Gross_Amount]]-tbl_Raw_Data[[#This Row],[Discount_Amount]]</f>
        <v>231.876</v>
      </c>
      <c r="X6497" s="6">
        <f>tbl_Raw_Data[[#This Row],[Net_Amount_Before_Tax]]*tbl_Raw_Data[[#This Row],[Tax_Pct]]/100</f>
        <v>27.825120000000002</v>
      </c>
      <c r="Y6497" s="6">
        <f>tbl_Raw_Data[[#This Row],[Net_Amount_Before_Tax]]+tbl_Raw_Data[[#This Row],[Tax_Amount]]</f>
        <v>259.70112</v>
      </c>
      <c r="Z6497" s="6">
        <f t="shared" si="509"/>
        <v>1</v>
      </c>
    </row>
    <row r="6498" spans="1:26" x14ac:dyDescent="0.3">
      <c r="A6498" s="23" t="s">
        <v>8628</v>
      </c>
      <c r="B6498" s="34">
        <v>45723</v>
      </c>
      <c r="C6498" s="23" t="s">
        <v>2576</v>
      </c>
      <c r="D6498" s="23" t="s">
        <v>52</v>
      </c>
      <c r="E6498" s="23" t="s">
        <v>52</v>
      </c>
      <c r="F6498" s="23">
        <v>160001</v>
      </c>
      <c r="G6498" s="23" t="s">
        <v>82</v>
      </c>
      <c r="H6498" s="23" t="s">
        <v>83</v>
      </c>
      <c r="I6498" s="23" t="s">
        <v>84</v>
      </c>
      <c r="J6498" s="23" t="s">
        <v>85</v>
      </c>
      <c r="K6498" s="23" t="s">
        <v>24</v>
      </c>
      <c r="L6498" s="23">
        <v>2</v>
      </c>
      <c r="M6498" s="23">
        <v>273.8</v>
      </c>
      <c r="N6498" s="23">
        <v>5</v>
      </c>
      <c r="O6498" s="23">
        <v>18</v>
      </c>
      <c r="P6498" s="23" t="s">
        <v>33</v>
      </c>
      <c r="Q6498" s="23" t="s">
        <v>44</v>
      </c>
      <c r="R6498" s="23">
        <f t="shared" si="505"/>
        <v>1</v>
      </c>
      <c r="S6498" s="23" t="str">
        <f t="shared" si="506"/>
        <v>ORD106497_20250307_CUST00278_MED023</v>
      </c>
      <c r="T6498" s="23">
        <f t="shared" si="507"/>
        <v>1</v>
      </c>
      <c r="U6498" s="6">
        <f t="shared" si="508"/>
        <v>547.6</v>
      </c>
      <c r="V6498" s="6">
        <f>tbl_Raw_Data[[#This Row],[Discount_Pct]]*tbl_Raw_Data[[#This Row],[Gross_Amount]]/100</f>
        <v>27.38</v>
      </c>
      <c r="W6498" s="6">
        <f>tbl_Raw_Data[[#This Row],[Gross_Amount]]-tbl_Raw_Data[[#This Row],[Discount_Amount]]</f>
        <v>520.22</v>
      </c>
      <c r="X6498" s="6">
        <f>tbl_Raw_Data[[#This Row],[Net_Amount_Before_Tax]]*tbl_Raw_Data[[#This Row],[Tax_Pct]]/100</f>
        <v>93.639600000000016</v>
      </c>
      <c r="Y6498" s="6">
        <f>tbl_Raw_Data[[#This Row],[Net_Amount_Before_Tax]]+tbl_Raw_Data[[#This Row],[Tax_Amount]]</f>
        <v>613.8596</v>
      </c>
      <c r="Z6498" s="6">
        <f t="shared" si="509"/>
        <v>1</v>
      </c>
    </row>
    <row r="6499" spans="1:26" x14ac:dyDescent="0.3">
      <c r="A6499" s="23" t="s">
        <v>8629</v>
      </c>
      <c r="B6499" s="34">
        <v>45879</v>
      </c>
      <c r="C6499" s="23" t="s">
        <v>7217</v>
      </c>
      <c r="D6499" s="23" t="s">
        <v>123</v>
      </c>
      <c r="E6499" s="23" t="s">
        <v>101</v>
      </c>
      <c r="F6499" s="23">
        <v>226016</v>
      </c>
      <c r="G6499" s="23" t="s">
        <v>61</v>
      </c>
      <c r="H6499" s="23" t="s">
        <v>62</v>
      </c>
      <c r="I6499" s="23" t="s">
        <v>63</v>
      </c>
      <c r="J6499" s="23" t="s">
        <v>64</v>
      </c>
      <c r="K6499" s="23" t="s">
        <v>57</v>
      </c>
      <c r="L6499" s="23">
        <v>3</v>
      </c>
      <c r="M6499" s="23">
        <v>111.02</v>
      </c>
      <c r="N6499" s="23">
        <v>5</v>
      </c>
      <c r="O6499" s="23">
        <v>12</v>
      </c>
      <c r="P6499" s="23" t="s">
        <v>25</v>
      </c>
      <c r="Q6499" s="23" t="s">
        <v>34</v>
      </c>
      <c r="R6499" s="23">
        <f t="shared" si="505"/>
        <v>1</v>
      </c>
      <c r="S6499" s="23" t="str">
        <f t="shared" si="506"/>
        <v>ORD106498_20250810_CUST00802_MED004</v>
      </c>
      <c r="T6499" s="23">
        <f t="shared" si="507"/>
        <v>1</v>
      </c>
      <c r="U6499" s="6">
        <f t="shared" si="508"/>
        <v>333.06</v>
      </c>
      <c r="V6499" s="6">
        <f>tbl_Raw_Data[[#This Row],[Discount_Pct]]*tbl_Raw_Data[[#This Row],[Gross_Amount]]/100</f>
        <v>16.652999999999999</v>
      </c>
      <c r="W6499" s="6">
        <f>tbl_Raw_Data[[#This Row],[Gross_Amount]]-tbl_Raw_Data[[#This Row],[Discount_Amount]]</f>
        <v>316.40699999999998</v>
      </c>
      <c r="X6499" s="6">
        <f>tbl_Raw_Data[[#This Row],[Net_Amount_Before_Tax]]*tbl_Raw_Data[[#This Row],[Tax_Pct]]/100</f>
        <v>37.96884</v>
      </c>
      <c r="Y6499" s="6">
        <f>tbl_Raw_Data[[#This Row],[Net_Amount_Before_Tax]]+tbl_Raw_Data[[#This Row],[Tax_Amount]]</f>
        <v>354.37583999999998</v>
      </c>
      <c r="Z6499" s="6">
        <f t="shared" si="509"/>
        <v>2</v>
      </c>
    </row>
    <row r="6500" spans="1:26" x14ac:dyDescent="0.3">
      <c r="A6500" s="23" t="s">
        <v>8630</v>
      </c>
      <c r="B6500" s="34">
        <v>45969</v>
      </c>
      <c r="C6500" s="23" t="s">
        <v>2664</v>
      </c>
      <c r="D6500" s="23" t="s">
        <v>87</v>
      </c>
      <c r="E6500" s="23" t="s">
        <v>88</v>
      </c>
      <c r="F6500" s="23">
        <v>600040</v>
      </c>
      <c r="G6500" s="23" t="s">
        <v>132</v>
      </c>
      <c r="H6500" s="23" t="s">
        <v>133</v>
      </c>
      <c r="I6500" s="23" t="s">
        <v>134</v>
      </c>
      <c r="J6500" s="23" t="s">
        <v>135</v>
      </c>
      <c r="K6500" s="23" t="s">
        <v>57</v>
      </c>
      <c r="L6500" s="23">
        <v>1</v>
      </c>
      <c r="M6500" s="23">
        <v>69.709999999999994</v>
      </c>
      <c r="N6500" s="23">
        <v>5</v>
      </c>
      <c r="O6500" s="23">
        <v>5</v>
      </c>
      <c r="P6500" s="23" t="s">
        <v>89</v>
      </c>
      <c r="Q6500" s="23" t="s">
        <v>34</v>
      </c>
      <c r="R6500" s="23">
        <f t="shared" si="505"/>
        <v>1</v>
      </c>
      <c r="S6500" s="23" t="str">
        <f t="shared" si="506"/>
        <v>ORD106499_20251108_CUST01120_MED007</v>
      </c>
      <c r="T6500" s="23">
        <f t="shared" si="507"/>
        <v>1</v>
      </c>
      <c r="U6500" s="6">
        <f t="shared" si="508"/>
        <v>69.709999999999994</v>
      </c>
      <c r="V6500" s="6">
        <f>tbl_Raw_Data[[#This Row],[Discount_Pct]]*tbl_Raw_Data[[#This Row],[Gross_Amount]]/100</f>
        <v>3.4854999999999996</v>
      </c>
      <c r="W6500" s="6">
        <f>tbl_Raw_Data[[#This Row],[Gross_Amount]]-tbl_Raw_Data[[#This Row],[Discount_Amount]]</f>
        <v>66.224499999999992</v>
      </c>
      <c r="X6500" s="6">
        <f>tbl_Raw_Data[[#This Row],[Net_Amount_Before_Tax]]*tbl_Raw_Data[[#This Row],[Tax_Pct]]/100</f>
        <v>3.3112249999999994</v>
      </c>
      <c r="Y6500" s="6">
        <f>tbl_Raw_Data[[#This Row],[Net_Amount_Before_Tax]]+tbl_Raw_Data[[#This Row],[Tax_Amount]]</f>
        <v>69.535724999999985</v>
      </c>
      <c r="Z6500" s="6">
        <f t="shared" si="509"/>
        <v>2</v>
      </c>
    </row>
    <row r="6501" spans="1:26" x14ac:dyDescent="0.3">
      <c r="A6501" s="23" t="s">
        <v>8630</v>
      </c>
      <c r="B6501" s="34">
        <v>45759</v>
      </c>
      <c r="C6501" s="23" t="s">
        <v>6787</v>
      </c>
      <c r="D6501" s="23" t="s">
        <v>159</v>
      </c>
      <c r="E6501" s="23" t="s">
        <v>47</v>
      </c>
      <c r="F6501" s="23">
        <v>400069</v>
      </c>
      <c r="G6501" s="23" t="s">
        <v>145</v>
      </c>
      <c r="H6501" s="23" t="s">
        <v>146</v>
      </c>
      <c r="I6501" s="23" t="s">
        <v>147</v>
      </c>
      <c r="J6501" s="23" t="s">
        <v>148</v>
      </c>
      <c r="K6501" s="23" t="s">
        <v>24</v>
      </c>
      <c r="L6501" s="23">
        <v>1</v>
      </c>
      <c r="M6501" s="23">
        <v>104.78</v>
      </c>
      <c r="N6501" s="23">
        <v>10</v>
      </c>
      <c r="O6501" s="23">
        <v>5</v>
      </c>
      <c r="P6501" s="23" t="s">
        <v>33</v>
      </c>
      <c r="Q6501" s="23" t="s">
        <v>34</v>
      </c>
      <c r="R6501" s="23">
        <f t="shared" si="505"/>
        <v>1</v>
      </c>
      <c r="S6501" s="23" t="str">
        <f t="shared" si="506"/>
        <v>ORD106499_20250412_CUST01854_MED016</v>
      </c>
      <c r="T6501" s="23">
        <f t="shared" si="507"/>
        <v>1</v>
      </c>
      <c r="U6501" s="6">
        <f t="shared" si="508"/>
        <v>104.78</v>
      </c>
      <c r="V6501" s="6">
        <f>tbl_Raw_Data[[#This Row],[Discount_Pct]]*tbl_Raw_Data[[#This Row],[Gross_Amount]]/100</f>
        <v>10.478</v>
      </c>
      <c r="W6501" s="6">
        <f>tbl_Raw_Data[[#This Row],[Gross_Amount]]-tbl_Raw_Data[[#This Row],[Discount_Amount]]</f>
        <v>94.302000000000007</v>
      </c>
      <c r="X6501" s="6">
        <f>tbl_Raw_Data[[#This Row],[Net_Amount_Before_Tax]]*tbl_Raw_Data[[#This Row],[Tax_Pct]]/100</f>
        <v>4.7151000000000005</v>
      </c>
      <c r="Y6501" s="6">
        <f>tbl_Raw_Data[[#This Row],[Net_Amount_Before_Tax]]+tbl_Raw_Data[[#This Row],[Tax_Amount]]</f>
        <v>99.017100000000013</v>
      </c>
      <c r="Z6501" s="6">
        <f t="shared" si="509"/>
        <v>2</v>
      </c>
    </row>
    <row r="6502" spans="1:26" x14ac:dyDescent="0.3">
      <c r="A6502" s="23" t="s">
        <v>8631</v>
      </c>
      <c r="B6502" s="34">
        <v>45811</v>
      </c>
      <c r="C6502" s="23" t="s">
        <v>4318</v>
      </c>
      <c r="D6502" s="23" t="s">
        <v>72</v>
      </c>
      <c r="E6502" s="23" t="s">
        <v>73</v>
      </c>
      <c r="F6502" s="23">
        <v>302017</v>
      </c>
      <c r="G6502" s="23" t="s">
        <v>160</v>
      </c>
      <c r="H6502" s="23" t="s">
        <v>161</v>
      </c>
      <c r="I6502" s="23" t="s">
        <v>50</v>
      </c>
      <c r="J6502" s="23" t="s">
        <v>23</v>
      </c>
      <c r="K6502" s="23" t="s">
        <v>24</v>
      </c>
      <c r="L6502" s="23">
        <v>3</v>
      </c>
      <c r="M6502" s="23">
        <v>135.5</v>
      </c>
      <c r="N6502" s="23">
        <v>0</v>
      </c>
      <c r="O6502" s="23">
        <v>12</v>
      </c>
      <c r="P6502" s="23" t="s">
        <v>89</v>
      </c>
      <c r="Q6502" s="23" t="s">
        <v>26</v>
      </c>
      <c r="R6502" s="23">
        <f t="shared" si="505"/>
        <v>1</v>
      </c>
      <c r="S6502" s="23" t="str">
        <f t="shared" si="506"/>
        <v>ORD106501_20250603_CUST00281_MED014</v>
      </c>
      <c r="T6502" s="23">
        <f t="shared" si="507"/>
        <v>1</v>
      </c>
      <c r="U6502" s="6">
        <f t="shared" si="508"/>
        <v>406.5</v>
      </c>
      <c r="V6502" s="6">
        <f>tbl_Raw_Data[[#This Row],[Discount_Pct]]*tbl_Raw_Data[[#This Row],[Gross_Amount]]/100</f>
        <v>0</v>
      </c>
      <c r="W6502" s="6">
        <f>tbl_Raw_Data[[#This Row],[Gross_Amount]]-tbl_Raw_Data[[#This Row],[Discount_Amount]]</f>
        <v>406.5</v>
      </c>
      <c r="X6502" s="6">
        <f>tbl_Raw_Data[[#This Row],[Net_Amount_Before_Tax]]*tbl_Raw_Data[[#This Row],[Tax_Pct]]/100</f>
        <v>48.78</v>
      </c>
      <c r="Y6502" s="6">
        <f>tbl_Raw_Data[[#This Row],[Net_Amount_Before_Tax]]+tbl_Raw_Data[[#This Row],[Tax_Amount]]</f>
        <v>455.28</v>
      </c>
      <c r="Z6502" s="6">
        <f t="shared" si="509"/>
        <v>2</v>
      </c>
    </row>
    <row r="6503" spans="1:26" x14ac:dyDescent="0.3">
      <c r="A6503" s="23" t="s">
        <v>8632</v>
      </c>
      <c r="B6503" s="34">
        <v>45588</v>
      </c>
      <c r="C6503" s="23" t="s">
        <v>3872</v>
      </c>
      <c r="D6503" s="23" t="s">
        <v>142</v>
      </c>
      <c r="E6503" s="23" t="s">
        <v>81</v>
      </c>
      <c r="F6503" s="23">
        <v>380061</v>
      </c>
      <c r="G6503" s="23" t="s">
        <v>39</v>
      </c>
      <c r="H6503" s="23" t="s">
        <v>40</v>
      </c>
      <c r="I6503" s="23" t="s">
        <v>41</v>
      </c>
      <c r="J6503" s="23" t="s">
        <v>42</v>
      </c>
      <c r="K6503" s="23" t="s">
        <v>24</v>
      </c>
      <c r="L6503" s="23">
        <v>1</v>
      </c>
      <c r="M6503" s="23">
        <v>27.47</v>
      </c>
      <c r="N6503" s="23">
        <v>5</v>
      </c>
      <c r="O6503" s="23">
        <v>12</v>
      </c>
      <c r="P6503" s="23" t="s">
        <v>43</v>
      </c>
      <c r="Q6503" s="23" t="s">
        <v>90</v>
      </c>
      <c r="R6503" s="23">
        <f t="shared" si="505"/>
        <v>1</v>
      </c>
      <c r="S6503" s="23" t="str">
        <f t="shared" si="506"/>
        <v>ORD106502_20241023_CUST00956_MED001</v>
      </c>
      <c r="T6503" s="23">
        <f t="shared" si="507"/>
        <v>1</v>
      </c>
      <c r="U6503" s="6">
        <f t="shared" si="508"/>
        <v>27.47</v>
      </c>
      <c r="V6503" s="6">
        <f>tbl_Raw_Data[[#This Row],[Discount_Pct]]*tbl_Raw_Data[[#This Row],[Gross_Amount]]/100</f>
        <v>1.3734999999999999</v>
      </c>
      <c r="W6503" s="6">
        <f>tbl_Raw_Data[[#This Row],[Gross_Amount]]-tbl_Raw_Data[[#This Row],[Discount_Amount]]</f>
        <v>26.096499999999999</v>
      </c>
      <c r="X6503" s="6">
        <f>tbl_Raw_Data[[#This Row],[Net_Amount_Before_Tax]]*tbl_Raw_Data[[#This Row],[Tax_Pct]]/100</f>
        <v>3.13158</v>
      </c>
      <c r="Y6503" s="6">
        <f>tbl_Raw_Data[[#This Row],[Net_Amount_Before_Tax]]+tbl_Raw_Data[[#This Row],[Tax_Amount]]</f>
        <v>29.228079999999999</v>
      </c>
      <c r="Z6503" s="6">
        <f t="shared" si="509"/>
        <v>2</v>
      </c>
    </row>
    <row r="6504" spans="1:26" x14ac:dyDescent="0.3">
      <c r="A6504" s="23" t="s">
        <v>8633</v>
      </c>
      <c r="B6504" s="34">
        <v>45428</v>
      </c>
      <c r="C6504" s="23" t="s">
        <v>8358</v>
      </c>
      <c r="D6504" s="23" t="s">
        <v>123</v>
      </c>
      <c r="E6504" s="23" t="s">
        <v>101</v>
      </c>
      <c r="F6504" s="23">
        <v>226010</v>
      </c>
      <c r="G6504" s="23" t="s">
        <v>283</v>
      </c>
      <c r="H6504" s="23" t="s">
        <v>284</v>
      </c>
      <c r="I6504" s="23" t="s">
        <v>104</v>
      </c>
      <c r="J6504" s="23" t="s">
        <v>42</v>
      </c>
      <c r="K6504" s="23" t="s">
        <v>57</v>
      </c>
      <c r="L6504" s="23">
        <v>2</v>
      </c>
      <c r="M6504" s="23">
        <v>257.73</v>
      </c>
      <c r="N6504" s="23">
        <v>10</v>
      </c>
      <c r="O6504" s="23">
        <v>18</v>
      </c>
      <c r="P6504" s="23" t="s">
        <v>65</v>
      </c>
      <c r="Q6504" s="23" t="s">
        <v>90</v>
      </c>
      <c r="R6504" s="23">
        <f t="shared" si="505"/>
        <v>1</v>
      </c>
      <c r="S6504" s="23" t="str">
        <f t="shared" si="506"/>
        <v>ORD106503_20240516_CUST01074_MED030</v>
      </c>
      <c r="T6504" s="23">
        <f t="shared" si="507"/>
        <v>1</v>
      </c>
      <c r="U6504" s="6">
        <f t="shared" si="508"/>
        <v>515.46</v>
      </c>
      <c r="V6504" s="6">
        <f>tbl_Raw_Data[[#This Row],[Discount_Pct]]*tbl_Raw_Data[[#This Row],[Gross_Amount]]/100</f>
        <v>51.546000000000006</v>
      </c>
      <c r="W6504" s="6">
        <f>tbl_Raw_Data[[#This Row],[Gross_Amount]]-tbl_Raw_Data[[#This Row],[Discount_Amount]]</f>
        <v>463.91400000000004</v>
      </c>
      <c r="X6504" s="6">
        <f>tbl_Raw_Data[[#This Row],[Net_Amount_Before_Tax]]*tbl_Raw_Data[[#This Row],[Tax_Pct]]/100</f>
        <v>83.504520000000014</v>
      </c>
      <c r="Y6504" s="6">
        <f>tbl_Raw_Data[[#This Row],[Net_Amount_Before_Tax]]+tbl_Raw_Data[[#This Row],[Tax_Amount]]</f>
        <v>547.41852000000006</v>
      </c>
      <c r="Z6504" s="6">
        <f t="shared" si="509"/>
        <v>1</v>
      </c>
    </row>
    <row r="6505" spans="1:26" x14ac:dyDescent="0.3">
      <c r="A6505" s="23" t="s">
        <v>8634</v>
      </c>
      <c r="B6505" s="34">
        <v>45989</v>
      </c>
      <c r="C6505" s="23" t="s">
        <v>850</v>
      </c>
      <c r="D6505" s="23" t="s">
        <v>19</v>
      </c>
      <c r="E6505" s="23" t="s">
        <v>19</v>
      </c>
      <c r="F6505" s="23">
        <v>110024</v>
      </c>
      <c r="G6505" s="23" t="s">
        <v>61</v>
      </c>
      <c r="H6505" s="23" t="s">
        <v>62</v>
      </c>
      <c r="I6505" s="23" t="s">
        <v>63</v>
      </c>
      <c r="J6505" s="23" t="s">
        <v>64</v>
      </c>
      <c r="K6505" s="23" t="s">
        <v>57</v>
      </c>
      <c r="L6505" s="23">
        <v>1</v>
      </c>
      <c r="M6505" s="23">
        <v>97.46</v>
      </c>
      <c r="N6505" s="23">
        <v>10</v>
      </c>
      <c r="O6505" s="23">
        <v>12</v>
      </c>
      <c r="P6505" s="23" t="s">
        <v>65</v>
      </c>
      <c r="Q6505" s="23" t="s">
        <v>44</v>
      </c>
      <c r="R6505" s="23">
        <f t="shared" si="505"/>
        <v>1</v>
      </c>
      <c r="S6505" s="23" t="str">
        <f t="shared" si="506"/>
        <v>ORD106504_20251128_CUST01563_MED004</v>
      </c>
      <c r="T6505" s="23">
        <f t="shared" si="507"/>
        <v>1</v>
      </c>
      <c r="U6505" s="6">
        <f t="shared" si="508"/>
        <v>97.46</v>
      </c>
      <c r="V6505" s="6">
        <f>tbl_Raw_Data[[#This Row],[Discount_Pct]]*tbl_Raw_Data[[#This Row],[Gross_Amount]]/100</f>
        <v>9.7459999999999987</v>
      </c>
      <c r="W6505" s="6">
        <f>tbl_Raw_Data[[#This Row],[Gross_Amount]]-tbl_Raw_Data[[#This Row],[Discount_Amount]]</f>
        <v>87.713999999999999</v>
      </c>
      <c r="X6505" s="6">
        <f>tbl_Raw_Data[[#This Row],[Net_Amount_Before_Tax]]*tbl_Raw_Data[[#This Row],[Tax_Pct]]/100</f>
        <v>10.525679999999999</v>
      </c>
      <c r="Y6505" s="6">
        <f>tbl_Raw_Data[[#This Row],[Net_Amount_Before_Tax]]+tbl_Raw_Data[[#This Row],[Tax_Amount]]</f>
        <v>98.239679999999993</v>
      </c>
      <c r="Z6505" s="6">
        <f t="shared" si="509"/>
        <v>3</v>
      </c>
    </row>
    <row r="6506" spans="1:26" x14ac:dyDescent="0.3">
      <c r="A6506" s="23" t="s">
        <v>8635</v>
      </c>
      <c r="B6506" s="34">
        <v>45418</v>
      </c>
      <c r="C6506" s="23" t="s">
        <v>1969</v>
      </c>
      <c r="D6506" s="23" t="s">
        <v>183</v>
      </c>
      <c r="E6506" s="23" t="s">
        <v>184</v>
      </c>
      <c r="F6506" s="23">
        <v>122002</v>
      </c>
      <c r="G6506" s="23" t="s">
        <v>145</v>
      </c>
      <c r="H6506" s="23" t="s">
        <v>146</v>
      </c>
      <c r="I6506" s="23" t="s">
        <v>147</v>
      </c>
      <c r="J6506" s="23" t="s">
        <v>148</v>
      </c>
      <c r="K6506" s="23" t="s">
        <v>24</v>
      </c>
      <c r="L6506" s="23">
        <v>1</v>
      </c>
      <c r="M6506" s="23">
        <v>119.18</v>
      </c>
      <c r="N6506" s="23">
        <v>10</v>
      </c>
      <c r="O6506" s="23">
        <v>5</v>
      </c>
      <c r="P6506" s="23" t="s">
        <v>43</v>
      </c>
      <c r="Q6506" s="23" t="s">
        <v>90</v>
      </c>
      <c r="R6506" s="23">
        <f t="shared" si="505"/>
        <v>1</v>
      </c>
      <c r="S6506" s="23" t="str">
        <f t="shared" si="506"/>
        <v>ORD106505_20240506_CUST01287_MED016</v>
      </c>
      <c r="T6506" s="23">
        <f t="shared" si="507"/>
        <v>1</v>
      </c>
      <c r="U6506" s="6">
        <f t="shared" si="508"/>
        <v>119.18</v>
      </c>
      <c r="V6506" s="6">
        <f>tbl_Raw_Data[[#This Row],[Discount_Pct]]*tbl_Raw_Data[[#This Row],[Gross_Amount]]/100</f>
        <v>11.918000000000001</v>
      </c>
      <c r="W6506" s="6">
        <f>tbl_Raw_Data[[#This Row],[Gross_Amount]]-tbl_Raw_Data[[#This Row],[Discount_Amount]]</f>
        <v>107.262</v>
      </c>
      <c r="X6506" s="6">
        <f>tbl_Raw_Data[[#This Row],[Net_Amount_Before_Tax]]*tbl_Raw_Data[[#This Row],[Tax_Pct]]/100</f>
        <v>5.3630999999999993</v>
      </c>
      <c r="Y6506" s="6">
        <f>tbl_Raw_Data[[#This Row],[Net_Amount_Before_Tax]]+tbl_Raw_Data[[#This Row],[Tax_Amount]]</f>
        <v>112.6251</v>
      </c>
      <c r="Z6506" s="6">
        <f t="shared" si="509"/>
        <v>2</v>
      </c>
    </row>
    <row r="6507" spans="1:26" x14ac:dyDescent="0.3">
      <c r="A6507" s="23" t="s">
        <v>8635</v>
      </c>
      <c r="B6507" s="34">
        <v>45301</v>
      </c>
      <c r="C6507" s="23" t="s">
        <v>4509</v>
      </c>
      <c r="D6507" s="23" t="s">
        <v>72</v>
      </c>
      <c r="E6507" s="23" t="s">
        <v>73</v>
      </c>
      <c r="F6507" s="23">
        <v>302021</v>
      </c>
      <c r="G6507" s="23" t="s">
        <v>185</v>
      </c>
      <c r="H6507" s="23" t="s">
        <v>186</v>
      </c>
      <c r="I6507" s="23" t="s">
        <v>76</v>
      </c>
      <c r="J6507" s="23" t="s">
        <v>187</v>
      </c>
      <c r="K6507" s="23" t="s">
        <v>57</v>
      </c>
      <c r="L6507" s="23">
        <v>1</v>
      </c>
      <c r="M6507" s="23">
        <v>97.44</v>
      </c>
      <c r="N6507" s="23">
        <v>15</v>
      </c>
      <c r="O6507" s="23">
        <v>5</v>
      </c>
      <c r="P6507" s="23" t="s">
        <v>65</v>
      </c>
      <c r="Q6507" s="23" t="s">
        <v>34</v>
      </c>
      <c r="R6507" s="23">
        <f t="shared" si="505"/>
        <v>1</v>
      </c>
      <c r="S6507" s="23" t="str">
        <f t="shared" si="506"/>
        <v>ORD106505_20240110_CUST01649_MED009</v>
      </c>
      <c r="T6507" s="23">
        <f t="shared" si="507"/>
        <v>1</v>
      </c>
      <c r="U6507" s="6">
        <f t="shared" si="508"/>
        <v>97.44</v>
      </c>
      <c r="V6507" s="6">
        <f>tbl_Raw_Data[[#This Row],[Discount_Pct]]*tbl_Raw_Data[[#This Row],[Gross_Amount]]/100</f>
        <v>14.616</v>
      </c>
      <c r="W6507" s="6">
        <f>tbl_Raw_Data[[#This Row],[Gross_Amount]]-tbl_Raw_Data[[#This Row],[Discount_Amount]]</f>
        <v>82.823999999999998</v>
      </c>
      <c r="X6507" s="6">
        <f>tbl_Raw_Data[[#This Row],[Net_Amount_Before_Tax]]*tbl_Raw_Data[[#This Row],[Tax_Pct]]/100</f>
        <v>4.1412000000000004</v>
      </c>
      <c r="Y6507" s="6">
        <f>tbl_Raw_Data[[#This Row],[Net_Amount_Before_Tax]]+tbl_Raw_Data[[#This Row],[Tax_Amount]]</f>
        <v>86.965199999999996</v>
      </c>
      <c r="Z6507" s="6">
        <f t="shared" si="509"/>
        <v>2</v>
      </c>
    </row>
    <row r="6508" spans="1:26" x14ac:dyDescent="0.3">
      <c r="A6508" s="23" t="s">
        <v>8635</v>
      </c>
      <c r="B6508" s="34">
        <v>45480</v>
      </c>
      <c r="C6508" s="23" t="s">
        <v>3319</v>
      </c>
      <c r="D6508" s="23" t="s">
        <v>100</v>
      </c>
      <c r="E6508" s="23" t="s">
        <v>101</v>
      </c>
      <c r="F6508" s="23">
        <v>201304</v>
      </c>
      <c r="G6508" s="23" t="s">
        <v>111</v>
      </c>
      <c r="H6508" s="23" t="s">
        <v>112</v>
      </c>
      <c r="I6508" s="23" t="s">
        <v>113</v>
      </c>
      <c r="J6508" s="23" t="s">
        <v>114</v>
      </c>
      <c r="K6508" s="23" t="s">
        <v>24</v>
      </c>
      <c r="L6508" s="23">
        <v>4</v>
      </c>
      <c r="M6508" s="23">
        <v>85.75</v>
      </c>
      <c r="N6508" s="23">
        <v>0</v>
      </c>
      <c r="O6508" s="23">
        <v>12</v>
      </c>
      <c r="P6508" s="23" t="s">
        <v>89</v>
      </c>
      <c r="Q6508" s="23" t="s">
        <v>90</v>
      </c>
      <c r="R6508" s="23">
        <f t="shared" si="505"/>
        <v>1</v>
      </c>
      <c r="S6508" s="23" t="str">
        <f t="shared" si="506"/>
        <v>ORD106505_20240707_CUST02607_MED027</v>
      </c>
      <c r="T6508" s="23">
        <f t="shared" si="507"/>
        <v>1</v>
      </c>
      <c r="U6508" s="6">
        <f t="shared" si="508"/>
        <v>343</v>
      </c>
      <c r="V6508" s="6">
        <f>tbl_Raw_Data[[#This Row],[Discount_Pct]]*tbl_Raw_Data[[#This Row],[Gross_Amount]]/100</f>
        <v>0</v>
      </c>
      <c r="W6508" s="6">
        <f>tbl_Raw_Data[[#This Row],[Gross_Amount]]-tbl_Raw_Data[[#This Row],[Discount_Amount]]</f>
        <v>343</v>
      </c>
      <c r="X6508" s="6">
        <f>tbl_Raw_Data[[#This Row],[Net_Amount_Before_Tax]]*tbl_Raw_Data[[#This Row],[Tax_Pct]]/100</f>
        <v>41.16</v>
      </c>
      <c r="Y6508" s="6">
        <f>tbl_Raw_Data[[#This Row],[Net_Amount_Before_Tax]]+tbl_Raw_Data[[#This Row],[Tax_Amount]]</f>
        <v>384.15999999999997</v>
      </c>
      <c r="Z6508" s="6">
        <f t="shared" si="509"/>
        <v>3</v>
      </c>
    </row>
    <row r="6509" spans="1:26" x14ac:dyDescent="0.3">
      <c r="A6509" s="23" t="s">
        <v>8636</v>
      </c>
      <c r="B6509" s="34">
        <v>45598</v>
      </c>
      <c r="C6509" s="23" t="s">
        <v>8637</v>
      </c>
      <c r="D6509" s="23" t="s">
        <v>130</v>
      </c>
      <c r="E6509" s="23" t="s">
        <v>131</v>
      </c>
      <c r="F6509" s="23">
        <v>700029</v>
      </c>
      <c r="G6509" s="23" t="s">
        <v>145</v>
      </c>
      <c r="H6509" s="23" t="s">
        <v>146</v>
      </c>
      <c r="I6509" s="23" t="s">
        <v>147</v>
      </c>
      <c r="J6509" s="23" t="s">
        <v>148</v>
      </c>
      <c r="K6509" s="23" t="s">
        <v>24</v>
      </c>
      <c r="L6509" s="23">
        <v>5</v>
      </c>
      <c r="M6509" s="23">
        <v>96.92</v>
      </c>
      <c r="N6509" s="23">
        <v>0</v>
      </c>
      <c r="O6509" s="23">
        <v>5</v>
      </c>
      <c r="P6509" s="23" t="s">
        <v>89</v>
      </c>
      <c r="Q6509" s="23" t="s">
        <v>90</v>
      </c>
      <c r="R6509" s="23">
        <f t="shared" si="505"/>
        <v>1</v>
      </c>
      <c r="S6509" s="23" t="str">
        <f t="shared" si="506"/>
        <v>ORD106508_20241102_CUST01488_MED016</v>
      </c>
      <c r="T6509" s="23">
        <f t="shared" si="507"/>
        <v>1</v>
      </c>
      <c r="U6509" s="6">
        <f t="shared" si="508"/>
        <v>484.6</v>
      </c>
      <c r="V6509" s="6">
        <f>tbl_Raw_Data[[#This Row],[Discount_Pct]]*tbl_Raw_Data[[#This Row],[Gross_Amount]]/100</f>
        <v>0</v>
      </c>
      <c r="W6509" s="6">
        <f>tbl_Raw_Data[[#This Row],[Gross_Amount]]-tbl_Raw_Data[[#This Row],[Discount_Amount]]</f>
        <v>484.6</v>
      </c>
      <c r="X6509" s="6">
        <f>tbl_Raw_Data[[#This Row],[Net_Amount_Before_Tax]]*tbl_Raw_Data[[#This Row],[Tax_Pct]]/100</f>
        <v>24.23</v>
      </c>
      <c r="Y6509" s="6">
        <f>tbl_Raw_Data[[#This Row],[Net_Amount_Before_Tax]]+tbl_Raw_Data[[#This Row],[Tax_Amount]]</f>
        <v>508.83000000000004</v>
      </c>
      <c r="Z6509" s="6">
        <f t="shared" si="509"/>
        <v>1</v>
      </c>
    </row>
    <row r="6510" spans="1:26" x14ac:dyDescent="0.3">
      <c r="A6510" s="23" t="s">
        <v>8638</v>
      </c>
      <c r="B6510" s="34">
        <v>45600</v>
      </c>
      <c r="C6510" s="23" t="s">
        <v>801</v>
      </c>
      <c r="D6510" s="23" t="s">
        <v>46</v>
      </c>
      <c r="E6510" s="23" t="s">
        <v>47</v>
      </c>
      <c r="F6510" s="23">
        <v>411014</v>
      </c>
      <c r="G6510" s="23" t="s">
        <v>315</v>
      </c>
      <c r="H6510" s="23" t="s">
        <v>316</v>
      </c>
      <c r="I6510" s="23" t="s">
        <v>50</v>
      </c>
      <c r="J6510" s="23" t="s">
        <v>114</v>
      </c>
      <c r="K6510" s="23" t="s">
        <v>24</v>
      </c>
      <c r="L6510" s="23">
        <v>2</v>
      </c>
      <c r="M6510" s="23">
        <v>133.69</v>
      </c>
      <c r="N6510" s="23">
        <v>10</v>
      </c>
      <c r="O6510" s="23">
        <v>18</v>
      </c>
      <c r="P6510" s="23" t="s">
        <v>25</v>
      </c>
      <c r="Q6510" s="23" t="s">
        <v>34</v>
      </c>
      <c r="R6510" s="23">
        <f t="shared" si="505"/>
        <v>1</v>
      </c>
      <c r="S6510" s="23" t="str">
        <f t="shared" si="506"/>
        <v>ORD106509_20241104_CUST00307_MED012</v>
      </c>
      <c r="T6510" s="23">
        <f t="shared" si="507"/>
        <v>1</v>
      </c>
      <c r="U6510" s="6">
        <f t="shared" si="508"/>
        <v>267.38</v>
      </c>
      <c r="V6510" s="6">
        <f>tbl_Raw_Data[[#This Row],[Discount_Pct]]*tbl_Raw_Data[[#This Row],[Gross_Amount]]/100</f>
        <v>26.738000000000003</v>
      </c>
      <c r="W6510" s="6">
        <f>tbl_Raw_Data[[#This Row],[Gross_Amount]]-tbl_Raw_Data[[#This Row],[Discount_Amount]]</f>
        <v>240.642</v>
      </c>
      <c r="X6510" s="6">
        <f>tbl_Raw_Data[[#This Row],[Net_Amount_Before_Tax]]*tbl_Raw_Data[[#This Row],[Tax_Pct]]/100</f>
        <v>43.315559999999998</v>
      </c>
      <c r="Y6510" s="6">
        <f>tbl_Raw_Data[[#This Row],[Net_Amount_Before_Tax]]+tbl_Raw_Data[[#This Row],[Tax_Amount]]</f>
        <v>283.95756</v>
      </c>
      <c r="Z6510" s="6">
        <f t="shared" si="509"/>
        <v>1</v>
      </c>
    </row>
    <row r="6511" spans="1:26" x14ac:dyDescent="0.3">
      <c r="A6511" s="23" t="s">
        <v>8639</v>
      </c>
      <c r="B6511" s="34">
        <v>45358</v>
      </c>
      <c r="C6511" s="23" t="s">
        <v>3127</v>
      </c>
      <c r="D6511" s="23" t="s">
        <v>123</v>
      </c>
      <c r="E6511" s="23" t="s">
        <v>101</v>
      </c>
      <c r="F6511" s="23">
        <v>226024</v>
      </c>
      <c r="G6511" s="23" t="s">
        <v>68</v>
      </c>
      <c r="H6511" s="23" t="s">
        <v>69</v>
      </c>
      <c r="I6511" s="23" t="s">
        <v>55</v>
      </c>
      <c r="J6511" s="23" t="s">
        <v>56</v>
      </c>
      <c r="K6511" s="23" t="s">
        <v>24</v>
      </c>
      <c r="L6511" s="23">
        <v>1</v>
      </c>
      <c r="M6511" s="23">
        <v>32.06</v>
      </c>
      <c r="N6511" s="23">
        <v>5</v>
      </c>
      <c r="O6511" s="23">
        <v>5</v>
      </c>
      <c r="P6511" s="23" t="s">
        <v>58</v>
      </c>
      <c r="Q6511" s="23" t="s">
        <v>34</v>
      </c>
      <c r="R6511" s="23">
        <f t="shared" si="505"/>
        <v>1</v>
      </c>
      <c r="S6511" s="23" t="str">
        <f t="shared" si="506"/>
        <v>ORD106510_20240307_CUST02849_MED003</v>
      </c>
      <c r="T6511" s="23">
        <f t="shared" si="507"/>
        <v>1</v>
      </c>
      <c r="U6511" s="6">
        <f t="shared" si="508"/>
        <v>32.06</v>
      </c>
      <c r="V6511" s="6">
        <f>tbl_Raw_Data[[#This Row],[Discount_Pct]]*tbl_Raw_Data[[#This Row],[Gross_Amount]]/100</f>
        <v>1.6030000000000002</v>
      </c>
      <c r="W6511" s="6">
        <f>tbl_Raw_Data[[#This Row],[Gross_Amount]]-tbl_Raw_Data[[#This Row],[Discount_Amount]]</f>
        <v>30.457000000000001</v>
      </c>
      <c r="X6511" s="6">
        <f>tbl_Raw_Data[[#This Row],[Net_Amount_Before_Tax]]*tbl_Raw_Data[[#This Row],[Tax_Pct]]/100</f>
        <v>1.52285</v>
      </c>
      <c r="Y6511" s="6">
        <f>tbl_Raw_Data[[#This Row],[Net_Amount_Before_Tax]]+tbl_Raw_Data[[#This Row],[Tax_Amount]]</f>
        <v>31.979849999999999</v>
      </c>
      <c r="Z6511" s="6">
        <f t="shared" si="509"/>
        <v>2</v>
      </c>
    </row>
    <row r="6512" spans="1:26" x14ac:dyDescent="0.3">
      <c r="A6512" s="23" t="s">
        <v>8640</v>
      </c>
      <c r="B6512" s="34">
        <v>45805</v>
      </c>
      <c r="C6512" s="23" t="s">
        <v>8641</v>
      </c>
      <c r="D6512" s="23" t="s">
        <v>123</v>
      </c>
      <c r="E6512" s="23" t="s">
        <v>101</v>
      </c>
      <c r="F6512" s="23">
        <v>226021</v>
      </c>
      <c r="G6512" s="23" t="s">
        <v>224</v>
      </c>
      <c r="H6512" s="23" t="s">
        <v>225</v>
      </c>
      <c r="I6512" s="23" t="s">
        <v>147</v>
      </c>
      <c r="J6512" s="23" t="s">
        <v>23</v>
      </c>
      <c r="K6512" s="23" t="s">
        <v>24</v>
      </c>
      <c r="L6512" s="23">
        <v>2</v>
      </c>
      <c r="M6512" s="23">
        <v>51.63</v>
      </c>
      <c r="N6512" s="23">
        <v>0</v>
      </c>
      <c r="O6512" s="23">
        <v>5</v>
      </c>
      <c r="P6512" s="23" t="s">
        <v>25</v>
      </c>
      <c r="Q6512" s="23" t="s">
        <v>34</v>
      </c>
      <c r="R6512" s="23">
        <f t="shared" si="505"/>
        <v>1</v>
      </c>
      <c r="S6512" s="23" t="str">
        <f t="shared" si="506"/>
        <v>ORD106511_20250528_CUST00655_MED015</v>
      </c>
      <c r="T6512" s="23">
        <f t="shared" si="507"/>
        <v>1</v>
      </c>
      <c r="U6512" s="6">
        <f t="shared" si="508"/>
        <v>103.26</v>
      </c>
      <c r="V6512" s="6">
        <f>tbl_Raw_Data[[#This Row],[Discount_Pct]]*tbl_Raw_Data[[#This Row],[Gross_Amount]]/100</f>
        <v>0</v>
      </c>
      <c r="W6512" s="6">
        <f>tbl_Raw_Data[[#This Row],[Gross_Amount]]-tbl_Raw_Data[[#This Row],[Discount_Amount]]</f>
        <v>103.26</v>
      </c>
      <c r="X6512" s="6">
        <f>tbl_Raw_Data[[#This Row],[Net_Amount_Before_Tax]]*tbl_Raw_Data[[#This Row],[Tax_Pct]]/100</f>
        <v>5.1630000000000003</v>
      </c>
      <c r="Y6512" s="6">
        <f>tbl_Raw_Data[[#This Row],[Net_Amount_Before_Tax]]+tbl_Raw_Data[[#This Row],[Tax_Amount]]</f>
        <v>108.423</v>
      </c>
      <c r="Z6512" s="6">
        <f t="shared" si="509"/>
        <v>2</v>
      </c>
    </row>
    <row r="6513" spans="1:26" x14ac:dyDescent="0.3">
      <c r="A6513" s="23" t="s">
        <v>8642</v>
      </c>
      <c r="B6513" s="34">
        <v>45666</v>
      </c>
      <c r="C6513" s="23" t="s">
        <v>6730</v>
      </c>
      <c r="D6513" s="23" t="s">
        <v>37</v>
      </c>
      <c r="E6513" s="23" t="s">
        <v>38</v>
      </c>
      <c r="F6513" s="23">
        <v>452016</v>
      </c>
      <c r="G6513" s="23" t="s">
        <v>94</v>
      </c>
      <c r="H6513" s="23" t="s">
        <v>95</v>
      </c>
      <c r="I6513" s="23" t="s">
        <v>84</v>
      </c>
      <c r="J6513" s="23" t="s">
        <v>42</v>
      </c>
      <c r="K6513" s="23" t="s">
        <v>24</v>
      </c>
      <c r="L6513" s="23">
        <v>2</v>
      </c>
      <c r="M6513" s="23">
        <v>76.34</v>
      </c>
      <c r="N6513" s="23">
        <v>5</v>
      </c>
      <c r="O6513" s="23">
        <v>12</v>
      </c>
      <c r="P6513" s="23" t="s">
        <v>89</v>
      </c>
      <c r="Q6513" s="23" t="s">
        <v>34</v>
      </c>
      <c r="R6513" s="23">
        <f t="shared" si="505"/>
        <v>1</v>
      </c>
      <c r="S6513" s="23" t="str">
        <f t="shared" si="506"/>
        <v>ORD106512_20250109_CUST00114_MED021</v>
      </c>
      <c r="T6513" s="23">
        <f t="shared" si="507"/>
        <v>1</v>
      </c>
      <c r="U6513" s="6">
        <f t="shared" si="508"/>
        <v>152.68</v>
      </c>
      <c r="V6513" s="6">
        <f>tbl_Raw_Data[[#This Row],[Discount_Pct]]*tbl_Raw_Data[[#This Row],[Gross_Amount]]/100</f>
        <v>7.6340000000000012</v>
      </c>
      <c r="W6513" s="6">
        <f>tbl_Raw_Data[[#This Row],[Gross_Amount]]-tbl_Raw_Data[[#This Row],[Discount_Amount]]</f>
        <v>145.04599999999999</v>
      </c>
      <c r="X6513" s="6">
        <f>tbl_Raw_Data[[#This Row],[Net_Amount_Before_Tax]]*tbl_Raw_Data[[#This Row],[Tax_Pct]]/100</f>
        <v>17.405519999999999</v>
      </c>
      <c r="Y6513" s="6">
        <f>tbl_Raw_Data[[#This Row],[Net_Amount_Before_Tax]]+tbl_Raw_Data[[#This Row],[Tax_Amount]]</f>
        <v>162.45151999999999</v>
      </c>
      <c r="Z6513" s="6">
        <f t="shared" si="509"/>
        <v>4</v>
      </c>
    </row>
    <row r="6514" spans="1:26" x14ac:dyDescent="0.3">
      <c r="A6514" s="23" t="s">
        <v>8643</v>
      </c>
      <c r="B6514" s="34">
        <v>45798</v>
      </c>
      <c r="C6514" s="23" t="s">
        <v>469</v>
      </c>
      <c r="D6514" s="23" t="s">
        <v>28</v>
      </c>
      <c r="E6514" s="23" t="s">
        <v>29</v>
      </c>
      <c r="F6514" s="23">
        <v>500081</v>
      </c>
      <c r="G6514" s="23" t="s">
        <v>160</v>
      </c>
      <c r="H6514" s="23" t="s">
        <v>161</v>
      </c>
      <c r="I6514" s="23" t="s">
        <v>50</v>
      </c>
      <c r="J6514" s="23" t="s">
        <v>23</v>
      </c>
      <c r="K6514" s="23" t="s">
        <v>24</v>
      </c>
      <c r="L6514" s="23">
        <v>2</v>
      </c>
      <c r="M6514" s="23">
        <v>138.53</v>
      </c>
      <c r="N6514" s="23">
        <v>5</v>
      </c>
      <c r="O6514" s="23">
        <v>5</v>
      </c>
      <c r="P6514" s="23" t="s">
        <v>65</v>
      </c>
      <c r="Q6514" s="23" t="s">
        <v>90</v>
      </c>
      <c r="R6514" s="23">
        <f t="shared" si="505"/>
        <v>1</v>
      </c>
      <c r="S6514" s="23" t="str">
        <f t="shared" si="506"/>
        <v>ORD106513_20250521_CUST02296_MED014</v>
      </c>
      <c r="T6514" s="23">
        <f t="shared" si="507"/>
        <v>1</v>
      </c>
      <c r="U6514" s="6">
        <f t="shared" si="508"/>
        <v>277.06</v>
      </c>
      <c r="V6514" s="6">
        <f>tbl_Raw_Data[[#This Row],[Discount_Pct]]*tbl_Raw_Data[[#This Row],[Gross_Amount]]/100</f>
        <v>13.853</v>
      </c>
      <c r="W6514" s="6">
        <f>tbl_Raw_Data[[#This Row],[Gross_Amount]]-tbl_Raw_Data[[#This Row],[Discount_Amount]]</f>
        <v>263.20699999999999</v>
      </c>
      <c r="X6514" s="6">
        <f>tbl_Raw_Data[[#This Row],[Net_Amount_Before_Tax]]*tbl_Raw_Data[[#This Row],[Tax_Pct]]/100</f>
        <v>13.160349999999999</v>
      </c>
      <c r="Y6514" s="6">
        <f>tbl_Raw_Data[[#This Row],[Net_Amount_Before_Tax]]+tbl_Raw_Data[[#This Row],[Tax_Amount]]</f>
        <v>276.36734999999999</v>
      </c>
      <c r="Z6514" s="6">
        <f t="shared" si="509"/>
        <v>2</v>
      </c>
    </row>
    <row r="6515" spans="1:26" x14ac:dyDescent="0.3">
      <c r="A6515" s="23" t="s">
        <v>8643</v>
      </c>
      <c r="B6515" s="34">
        <v>45878</v>
      </c>
      <c r="C6515" s="23" t="s">
        <v>195</v>
      </c>
      <c r="D6515" s="23" t="s">
        <v>37</v>
      </c>
      <c r="E6515" s="23" t="s">
        <v>38</v>
      </c>
      <c r="F6515" s="23">
        <v>452018</v>
      </c>
      <c r="G6515" s="23" t="s">
        <v>315</v>
      </c>
      <c r="H6515" s="23" t="s">
        <v>316</v>
      </c>
      <c r="I6515" s="23" t="s">
        <v>50</v>
      </c>
      <c r="J6515" s="23" t="s">
        <v>114</v>
      </c>
      <c r="K6515" s="23" t="s">
        <v>24</v>
      </c>
      <c r="L6515" s="23">
        <v>1</v>
      </c>
      <c r="M6515" s="23">
        <v>130.22999999999999</v>
      </c>
      <c r="N6515" s="23">
        <v>5</v>
      </c>
      <c r="O6515" s="23">
        <v>5</v>
      </c>
      <c r="P6515" s="23" t="s">
        <v>43</v>
      </c>
      <c r="Q6515" s="23" t="s">
        <v>90</v>
      </c>
      <c r="R6515" s="23">
        <f t="shared" si="505"/>
        <v>1</v>
      </c>
      <c r="S6515" s="23" t="str">
        <f t="shared" si="506"/>
        <v>ORD106513_20250809_CUST01353_MED012</v>
      </c>
      <c r="T6515" s="23">
        <f t="shared" si="507"/>
        <v>1</v>
      </c>
      <c r="U6515" s="6">
        <f t="shared" si="508"/>
        <v>130.22999999999999</v>
      </c>
      <c r="V6515" s="6">
        <f>tbl_Raw_Data[[#This Row],[Discount_Pct]]*tbl_Raw_Data[[#This Row],[Gross_Amount]]/100</f>
        <v>6.5114999999999998</v>
      </c>
      <c r="W6515" s="6">
        <f>tbl_Raw_Data[[#This Row],[Gross_Amount]]-tbl_Raw_Data[[#This Row],[Discount_Amount]]</f>
        <v>123.71849999999999</v>
      </c>
      <c r="X6515" s="6">
        <f>tbl_Raw_Data[[#This Row],[Net_Amount_Before_Tax]]*tbl_Raw_Data[[#This Row],[Tax_Pct]]/100</f>
        <v>6.1859250000000001</v>
      </c>
      <c r="Y6515" s="6">
        <f>tbl_Raw_Data[[#This Row],[Net_Amount_Before_Tax]]+tbl_Raw_Data[[#This Row],[Tax_Amount]]</f>
        <v>129.904425</v>
      </c>
      <c r="Z6515" s="6">
        <f t="shared" si="509"/>
        <v>1</v>
      </c>
    </row>
    <row r="6516" spans="1:26" x14ac:dyDescent="0.3">
      <c r="A6516" s="23" t="s">
        <v>8644</v>
      </c>
      <c r="B6516" s="34">
        <v>45335</v>
      </c>
      <c r="C6516" s="23" t="s">
        <v>2836</v>
      </c>
      <c r="D6516" s="23" t="s">
        <v>159</v>
      </c>
      <c r="E6516" s="23" t="s">
        <v>47</v>
      </c>
      <c r="F6516" s="23">
        <v>400001</v>
      </c>
      <c r="G6516" s="23" t="s">
        <v>283</v>
      </c>
      <c r="H6516" s="23" t="s">
        <v>284</v>
      </c>
      <c r="I6516" s="23" t="s">
        <v>104</v>
      </c>
      <c r="J6516" s="23" t="s">
        <v>42</v>
      </c>
      <c r="K6516" s="23" t="s">
        <v>57</v>
      </c>
      <c r="L6516" s="23">
        <v>3</v>
      </c>
      <c r="M6516" s="23">
        <v>320.02999999999997</v>
      </c>
      <c r="N6516" s="23">
        <v>0</v>
      </c>
      <c r="O6516" s="23">
        <v>12</v>
      </c>
      <c r="P6516" s="23" t="s">
        <v>33</v>
      </c>
      <c r="Q6516" s="23" t="s">
        <v>34</v>
      </c>
      <c r="R6516" s="23">
        <f t="shared" si="505"/>
        <v>1</v>
      </c>
      <c r="S6516" s="23" t="str">
        <f t="shared" si="506"/>
        <v>ORD106515_20240213_CUST01068_MED030</v>
      </c>
      <c r="T6516" s="23">
        <f t="shared" si="507"/>
        <v>1</v>
      </c>
      <c r="U6516" s="6">
        <f t="shared" si="508"/>
        <v>960.08999999999992</v>
      </c>
      <c r="V6516" s="6">
        <f>tbl_Raw_Data[[#This Row],[Discount_Pct]]*tbl_Raw_Data[[#This Row],[Gross_Amount]]/100</f>
        <v>0</v>
      </c>
      <c r="W6516" s="6">
        <f>tbl_Raw_Data[[#This Row],[Gross_Amount]]-tbl_Raw_Data[[#This Row],[Discount_Amount]]</f>
        <v>960.08999999999992</v>
      </c>
      <c r="X6516" s="6">
        <f>tbl_Raw_Data[[#This Row],[Net_Amount_Before_Tax]]*tbl_Raw_Data[[#This Row],[Tax_Pct]]/100</f>
        <v>115.21079999999998</v>
      </c>
      <c r="Y6516" s="6">
        <f>tbl_Raw_Data[[#This Row],[Net_Amount_Before_Tax]]+tbl_Raw_Data[[#This Row],[Tax_Amount]]</f>
        <v>1075.3008</v>
      </c>
      <c r="Z6516" s="6">
        <f t="shared" si="509"/>
        <v>2</v>
      </c>
    </row>
    <row r="6517" spans="1:26" x14ac:dyDescent="0.3">
      <c r="A6517" s="23" t="s">
        <v>8645</v>
      </c>
      <c r="B6517" s="34">
        <v>45891</v>
      </c>
      <c r="C6517" s="23" t="s">
        <v>8391</v>
      </c>
      <c r="D6517" s="23" t="s">
        <v>37</v>
      </c>
      <c r="E6517" s="23" t="s">
        <v>38</v>
      </c>
      <c r="F6517" s="23">
        <v>452010</v>
      </c>
      <c r="G6517" s="23" t="s">
        <v>111</v>
      </c>
      <c r="H6517" s="23" t="s">
        <v>112</v>
      </c>
      <c r="I6517" s="23" t="s">
        <v>113</v>
      </c>
      <c r="J6517" s="23" t="s">
        <v>114</v>
      </c>
      <c r="K6517" s="23" t="s">
        <v>24</v>
      </c>
      <c r="L6517" s="23">
        <v>1</v>
      </c>
      <c r="M6517" s="23">
        <v>91.55</v>
      </c>
      <c r="N6517" s="23">
        <v>10</v>
      </c>
      <c r="O6517" s="23">
        <v>12</v>
      </c>
      <c r="P6517" s="23" t="s">
        <v>89</v>
      </c>
      <c r="Q6517" s="23" t="s">
        <v>26</v>
      </c>
      <c r="R6517" s="23">
        <f t="shared" si="505"/>
        <v>1</v>
      </c>
      <c r="S6517" s="23" t="str">
        <f t="shared" si="506"/>
        <v>ORD106516_20250822_CUST02417_MED027</v>
      </c>
      <c r="T6517" s="23">
        <f t="shared" si="507"/>
        <v>1</v>
      </c>
      <c r="U6517" s="6">
        <f t="shared" si="508"/>
        <v>91.55</v>
      </c>
      <c r="V6517" s="6">
        <f>tbl_Raw_Data[[#This Row],[Discount_Pct]]*tbl_Raw_Data[[#This Row],[Gross_Amount]]/100</f>
        <v>9.1549999999999994</v>
      </c>
      <c r="W6517" s="6">
        <f>tbl_Raw_Data[[#This Row],[Gross_Amount]]-tbl_Raw_Data[[#This Row],[Discount_Amount]]</f>
        <v>82.394999999999996</v>
      </c>
      <c r="X6517" s="6">
        <f>tbl_Raw_Data[[#This Row],[Net_Amount_Before_Tax]]*tbl_Raw_Data[[#This Row],[Tax_Pct]]/100</f>
        <v>9.8873999999999995</v>
      </c>
      <c r="Y6517" s="6">
        <f>tbl_Raw_Data[[#This Row],[Net_Amount_Before_Tax]]+tbl_Raw_Data[[#This Row],[Tax_Amount]]</f>
        <v>92.282399999999996</v>
      </c>
      <c r="Z6517" s="6">
        <f t="shared" si="509"/>
        <v>1</v>
      </c>
    </row>
    <row r="6518" spans="1:26" x14ac:dyDescent="0.3">
      <c r="A6518" s="23" t="s">
        <v>8646</v>
      </c>
      <c r="B6518" s="34">
        <v>45469</v>
      </c>
      <c r="C6518" s="23" t="s">
        <v>4321</v>
      </c>
      <c r="D6518" s="23" t="s">
        <v>142</v>
      </c>
      <c r="E6518" s="23" t="s">
        <v>81</v>
      </c>
      <c r="F6518" s="23">
        <v>380054</v>
      </c>
      <c r="G6518" s="23" t="s">
        <v>192</v>
      </c>
      <c r="H6518" s="23" t="s">
        <v>193</v>
      </c>
      <c r="I6518" s="23" t="s">
        <v>41</v>
      </c>
      <c r="J6518" s="23" t="s">
        <v>194</v>
      </c>
      <c r="K6518" s="23" t="s">
        <v>24</v>
      </c>
      <c r="L6518" s="23">
        <v>4</v>
      </c>
      <c r="M6518" s="23">
        <v>30.84</v>
      </c>
      <c r="N6518" s="23">
        <v>5</v>
      </c>
      <c r="O6518" s="23">
        <v>18</v>
      </c>
      <c r="P6518" s="23" t="s">
        <v>65</v>
      </c>
      <c r="Q6518" s="23" t="s">
        <v>34</v>
      </c>
      <c r="R6518" s="23">
        <f t="shared" si="505"/>
        <v>1</v>
      </c>
      <c r="S6518" s="23" t="str">
        <f t="shared" si="506"/>
        <v>ORD106517_20240626_CUST01115_MED002</v>
      </c>
      <c r="T6518" s="23">
        <f t="shared" si="507"/>
        <v>1</v>
      </c>
      <c r="U6518" s="6">
        <f t="shared" si="508"/>
        <v>123.36</v>
      </c>
      <c r="V6518" s="6">
        <f>tbl_Raw_Data[[#This Row],[Discount_Pct]]*tbl_Raw_Data[[#This Row],[Gross_Amount]]/100</f>
        <v>6.1679999999999993</v>
      </c>
      <c r="W6518" s="6">
        <f>tbl_Raw_Data[[#This Row],[Gross_Amount]]-tbl_Raw_Data[[#This Row],[Discount_Amount]]</f>
        <v>117.19200000000001</v>
      </c>
      <c r="X6518" s="6">
        <f>tbl_Raw_Data[[#This Row],[Net_Amount_Before_Tax]]*tbl_Raw_Data[[#This Row],[Tax_Pct]]/100</f>
        <v>21.094560000000001</v>
      </c>
      <c r="Y6518" s="6">
        <f>tbl_Raw_Data[[#This Row],[Net_Amount_Before_Tax]]+tbl_Raw_Data[[#This Row],[Tax_Amount]]</f>
        <v>138.28656000000001</v>
      </c>
      <c r="Z6518" s="6">
        <f t="shared" si="509"/>
        <v>3</v>
      </c>
    </row>
    <row r="6519" spans="1:26" x14ac:dyDescent="0.3">
      <c r="A6519" s="23" t="s">
        <v>8647</v>
      </c>
      <c r="B6519" s="34">
        <v>45772</v>
      </c>
      <c r="C6519" s="23" t="s">
        <v>2705</v>
      </c>
      <c r="D6519" s="23" t="s">
        <v>92</v>
      </c>
      <c r="E6519" s="23" t="s">
        <v>93</v>
      </c>
      <c r="F6519" s="23">
        <v>560100</v>
      </c>
      <c r="G6519" s="23" t="s">
        <v>192</v>
      </c>
      <c r="H6519" s="23" t="s">
        <v>193</v>
      </c>
      <c r="I6519" s="23" t="s">
        <v>41</v>
      </c>
      <c r="J6519" s="23" t="s">
        <v>194</v>
      </c>
      <c r="K6519" s="23" t="s">
        <v>24</v>
      </c>
      <c r="L6519" s="23">
        <v>1</v>
      </c>
      <c r="M6519" s="23">
        <v>30.16</v>
      </c>
      <c r="N6519" s="23">
        <v>15</v>
      </c>
      <c r="O6519" s="23">
        <v>12</v>
      </c>
      <c r="P6519" s="23" t="s">
        <v>25</v>
      </c>
      <c r="Q6519" s="23" t="s">
        <v>34</v>
      </c>
      <c r="R6519" s="23">
        <f t="shared" si="505"/>
        <v>1</v>
      </c>
      <c r="S6519" s="23" t="str">
        <f t="shared" si="506"/>
        <v>ORD106518_20250425_CUST00473_MED002</v>
      </c>
      <c r="T6519" s="23">
        <f t="shared" si="507"/>
        <v>1</v>
      </c>
      <c r="U6519" s="6">
        <f t="shared" si="508"/>
        <v>30.16</v>
      </c>
      <c r="V6519" s="6">
        <f>tbl_Raw_Data[[#This Row],[Discount_Pct]]*tbl_Raw_Data[[#This Row],[Gross_Amount]]/100</f>
        <v>4.524</v>
      </c>
      <c r="W6519" s="6">
        <f>tbl_Raw_Data[[#This Row],[Gross_Amount]]-tbl_Raw_Data[[#This Row],[Discount_Amount]]</f>
        <v>25.635999999999999</v>
      </c>
      <c r="X6519" s="6">
        <f>tbl_Raw_Data[[#This Row],[Net_Amount_Before_Tax]]*tbl_Raw_Data[[#This Row],[Tax_Pct]]/100</f>
        <v>3.0763199999999999</v>
      </c>
      <c r="Y6519" s="6">
        <f>tbl_Raw_Data[[#This Row],[Net_Amount_Before_Tax]]+tbl_Raw_Data[[#This Row],[Tax_Amount]]</f>
        <v>28.712319999999998</v>
      </c>
      <c r="Z6519" s="6">
        <f t="shared" si="509"/>
        <v>2</v>
      </c>
    </row>
    <row r="6520" spans="1:26" x14ac:dyDescent="0.3">
      <c r="A6520" s="23" t="s">
        <v>8648</v>
      </c>
      <c r="B6520" s="34">
        <v>45866</v>
      </c>
      <c r="C6520" s="23" t="s">
        <v>8649</v>
      </c>
      <c r="D6520" s="23" t="s">
        <v>87</v>
      </c>
      <c r="E6520" s="23" t="s">
        <v>88</v>
      </c>
      <c r="F6520" s="23">
        <v>600096</v>
      </c>
      <c r="G6520" s="23" t="s">
        <v>107</v>
      </c>
      <c r="H6520" s="23" t="s">
        <v>108</v>
      </c>
      <c r="I6520" s="23" t="s">
        <v>63</v>
      </c>
      <c r="J6520" s="23" t="s">
        <v>42</v>
      </c>
      <c r="K6520" s="23" t="s">
        <v>57</v>
      </c>
      <c r="L6520" s="23">
        <v>1</v>
      </c>
      <c r="M6520" s="23">
        <v>99.87</v>
      </c>
      <c r="N6520" s="23">
        <v>5</v>
      </c>
      <c r="O6520" s="23">
        <v>12</v>
      </c>
      <c r="P6520" s="23" t="s">
        <v>58</v>
      </c>
      <c r="Q6520" s="23" t="s">
        <v>90</v>
      </c>
      <c r="R6520" s="23">
        <f t="shared" si="505"/>
        <v>1</v>
      </c>
      <c r="S6520" s="23" t="str">
        <f t="shared" si="506"/>
        <v>ORD106519_20250728_CUST00743_MED005</v>
      </c>
      <c r="T6520" s="23">
        <f t="shared" si="507"/>
        <v>1</v>
      </c>
      <c r="U6520" s="6">
        <f t="shared" si="508"/>
        <v>99.87</v>
      </c>
      <c r="V6520" s="6">
        <f>tbl_Raw_Data[[#This Row],[Discount_Pct]]*tbl_Raw_Data[[#This Row],[Gross_Amount]]/100</f>
        <v>4.9935</v>
      </c>
      <c r="W6520" s="6">
        <f>tbl_Raw_Data[[#This Row],[Gross_Amount]]-tbl_Raw_Data[[#This Row],[Discount_Amount]]</f>
        <v>94.876500000000007</v>
      </c>
      <c r="X6520" s="6">
        <f>tbl_Raw_Data[[#This Row],[Net_Amount_Before_Tax]]*tbl_Raw_Data[[#This Row],[Tax_Pct]]/100</f>
        <v>11.38518</v>
      </c>
      <c r="Y6520" s="6">
        <f>tbl_Raw_Data[[#This Row],[Net_Amount_Before_Tax]]+tbl_Raw_Data[[#This Row],[Tax_Amount]]</f>
        <v>106.26168000000001</v>
      </c>
      <c r="Z6520" s="6">
        <f t="shared" si="509"/>
        <v>0</v>
      </c>
    </row>
    <row r="6521" spans="1:26" x14ac:dyDescent="0.3">
      <c r="A6521" s="23" t="s">
        <v>8650</v>
      </c>
      <c r="B6521" s="34">
        <v>45494</v>
      </c>
      <c r="C6521" s="23" t="s">
        <v>6754</v>
      </c>
      <c r="D6521" s="23" t="s">
        <v>123</v>
      </c>
      <c r="E6521" s="23" t="s">
        <v>101</v>
      </c>
      <c r="F6521" s="23">
        <v>226016</v>
      </c>
      <c r="G6521" s="23" t="s">
        <v>233</v>
      </c>
      <c r="H6521" s="23" t="s">
        <v>234</v>
      </c>
      <c r="I6521" s="23" t="s">
        <v>104</v>
      </c>
      <c r="J6521" s="23" t="s">
        <v>42</v>
      </c>
      <c r="K6521" s="23" t="s">
        <v>24</v>
      </c>
      <c r="L6521" s="23">
        <v>2</v>
      </c>
      <c r="M6521" s="23">
        <v>140.99</v>
      </c>
      <c r="N6521" s="23">
        <v>0</v>
      </c>
      <c r="O6521" s="23">
        <v>12</v>
      </c>
      <c r="P6521" s="23" t="s">
        <v>89</v>
      </c>
      <c r="Q6521" s="23" t="s">
        <v>34</v>
      </c>
      <c r="R6521" s="23">
        <f t="shared" si="505"/>
        <v>1</v>
      </c>
      <c r="S6521" s="23" t="str">
        <f t="shared" si="506"/>
        <v>ORD106520_20240721_CUST00521_MED019</v>
      </c>
      <c r="T6521" s="23">
        <f t="shared" si="507"/>
        <v>1</v>
      </c>
      <c r="U6521" s="6">
        <f t="shared" si="508"/>
        <v>281.98</v>
      </c>
      <c r="V6521" s="6">
        <f>tbl_Raw_Data[[#This Row],[Discount_Pct]]*tbl_Raw_Data[[#This Row],[Gross_Amount]]/100</f>
        <v>0</v>
      </c>
      <c r="W6521" s="6">
        <f>tbl_Raw_Data[[#This Row],[Gross_Amount]]-tbl_Raw_Data[[#This Row],[Discount_Amount]]</f>
        <v>281.98</v>
      </c>
      <c r="X6521" s="6">
        <f>tbl_Raw_Data[[#This Row],[Net_Amount_Before_Tax]]*tbl_Raw_Data[[#This Row],[Tax_Pct]]/100</f>
        <v>33.837600000000002</v>
      </c>
      <c r="Y6521" s="6">
        <f>tbl_Raw_Data[[#This Row],[Net_Amount_Before_Tax]]+tbl_Raw_Data[[#This Row],[Tax_Amount]]</f>
        <v>315.81760000000003</v>
      </c>
      <c r="Z6521" s="6">
        <f t="shared" si="509"/>
        <v>2</v>
      </c>
    </row>
    <row r="6522" spans="1:26" x14ac:dyDescent="0.3">
      <c r="A6522" s="23" t="s">
        <v>8651</v>
      </c>
      <c r="B6522" s="34">
        <v>45834</v>
      </c>
      <c r="C6522" s="23" t="s">
        <v>2590</v>
      </c>
      <c r="D6522" s="23" t="s">
        <v>159</v>
      </c>
      <c r="E6522" s="23" t="s">
        <v>47</v>
      </c>
      <c r="F6522" s="23">
        <v>400069</v>
      </c>
      <c r="G6522" s="23" t="s">
        <v>233</v>
      </c>
      <c r="H6522" s="23" t="s">
        <v>234</v>
      </c>
      <c r="I6522" s="23" t="s">
        <v>104</v>
      </c>
      <c r="J6522" s="23" t="s">
        <v>42</v>
      </c>
      <c r="K6522" s="23" t="s">
        <v>24</v>
      </c>
      <c r="L6522" s="23">
        <v>3</v>
      </c>
      <c r="M6522" s="23">
        <v>162.68</v>
      </c>
      <c r="N6522" s="23">
        <v>5</v>
      </c>
      <c r="O6522" s="23">
        <v>5</v>
      </c>
      <c r="P6522" s="23" t="s">
        <v>33</v>
      </c>
      <c r="Q6522" s="23" t="s">
        <v>34</v>
      </c>
      <c r="R6522" s="23">
        <f t="shared" si="505"/>
        <v>1</v>
      </c>
      <c r="S6522" s="23" t="str">
        <f t="shared" si="506"/>
        <v>ORD106521_20250626_CUST01232_MED019</v>
      </c>
      <c r="T6522" s="23">
        <f t="shared" si="507"/>
        <v>1</v>
      </c>
      <c r="U6522" s="6">
        <f t="shared" si="508"/>
        <v>488.04</v>
      </c>
      <c r="V6522" s="6">
        <f>tbl_Raw_Data[[#This Row],[Discount_Pct]]*tbl_Raw_Data[[#This Row],[Gross_Amount]]/100</f>
        <v>24.402000000000001</v>
      </c>
      <c r="W6522" s="6">
        <f>tbl_Raw_Data[[#This Row],[Gross_Amount]]-tbl_Raw_Data[[#This Row],[Discount_Amount]]</f>
        <v>463.63800000000003</v>
      </c>
      <c r="X6522" s="6">
        <f>tbl_Raw_Data[[#This Row],[Net_Amount_Before_Tax]]*tbl_Raw_Data[[#This Row],[Tax_Pct]]/100</f>
        <v>23.181899999999999</v>
      </c>
      <c r="Y6522" s="6">
        <f>tbl_Raw_Data[[#This Row],[Net_Amount_Before_Tax]]+tbl_Raw_Data[[#This Row],[Tax_Amount]]</f>
        <v>486.81990000000002</v>
      </c>
      <c r="Z6522" s="6">
        <f t="shared" si="509"/>
        <v>2</v>
      </c>
    </row>
    <row r="6523" spans="1:26" x14ac:dyDescent="0.3">
      <c r="A6523" s="23" t="s">
        <v>8652</v>
      </c>
      <c r="B6523" s="34">
        <v>45410</v>
      </c>
      <c r="C6523" s="23" t="s">
        <v>4423</v>
      </c>
      <c r="D6523" s="23" t="s">
        <v>37</v>
      </c>
      <c r="E6523" s="23" t="s">
        <v>38</v>
      </c>
      <c r="F6523" s="23">
        <v>452018</v>
      </c>
      <c r="G6523" s="23" t="s">
        <v>30</v>
      </c>
      <c r="H6523" s="23" t="s">
        <v>31</v>
      </c>
      <c r="I6523" s="23" t="s">
        <v>32</v>
      </c>
      <c r="J6523" s="23" t="s">
        <v>23</v>
      </c>
      <c r="K6523" s="23" t="s">
        <v>24</v>
      </c>
      <c r="L6523" s="23">
        <v>2</v>
      </c>
      <c r="M6523" s="23">
        <v>149.46</v>
      </c>
      <c r="N6523" s="23">
        <v>10</v>
      </c>
      <c r="O6523" s="23">
        <v>12</v>
      </c>
      <c r="P6523" s="23" t="s">
        <v>25</v>
      </c>
      <c r="Q6523" s="23" t="s">
        <v>34</v>
      </c>
      <c r="R6523" s="23">
        <f t="shared" si="505"/>
        <v>1</v>
      </c>
      <c r="S6523" s="23" t="str">
        <f t="shared" si="506"/>
        <v>ORD106522_20240428_CUST00274_MED017</v>
      </c>
      <c r="T6523" s="23">
        <f t="shared" si="507"/>
        <v>1</v>
      </c>
      <c r="U6523" s="6">
        <f t="shared" si="508"/>
        <v>298.92</v>
      </c>
      <c r="V6523" s="6">
        <f>tbl_Raw_Data[[#This Row],[Discount_Pct]]*tbl_Raw_Data[[#This Row],[Gross_Amount]]/100</f>
        <v>29.892000000000003</v>
      </c>
      <c r="W6523" s="6">
        <f>tbl_Raw_Data[[#This Row],[Gross_Amount]]-tbl_Raw_Data[[#This Row],[Discount_Amount]]</f>
        <v>269.02800000000002</v>
      </c>
      <c r="X6523" s="6">
        <f>tbl_Raw_Data[[#This Row],[Net_Amount_Before_Tax]]*tbl_Raw_Data[[#This Row],[Tax_Pct]]/100</f>
        <v>32.283360000000002</v>
      </c>
      <c r="Y6523" s="6">
        <f>tbl_Raw_Data[[#This Row],[Net_Amount_Before_Tax]]+tbl_Raw_Data[[#This Row],[Tax_Amount]]</f>
        <v>301.31136000000004</v>
      </c>
      <c r="Z6523" s="6">
        <f t="shared" si="509"/>
        <v>2</v>
      </c>
    </row>
    <row r="6524" spans="1:26" x14ac:dyDescent="0.3">
      <c r="A6524" s="23" t="s">
        <v>8653</v>
      </c>
      <c r="B6524" s="34">
        <v>45724</v>
      </c>
      <c r="C6524" s="23" t="s">
        <v>2750</v>
      </c>
      <c r="D6524" s="23" t="s">
        <v>28</v>
      </c>
      <c r="E6524" s="23" t="s">
        <v>29</v>
      </c>
      <c r="F6524" s="23">
        <v>500084</v>
      </c>
      <c r="G6524" s="23" t="s">
        <v>124</v>
      </c>
      <c r="H6524" s="23" t="s">
        <v>125</v>
      </c>
      <c r="I6524" s="23" t="s">
        <v>104</v>
      </c>
      <c r="J6524" s="23" t="s">
        <v>114</v>
      </c>
      <c r="K6524" s="23" t="s">
        <v>24</v>
      </c>
      <c r="L6524" s="23">
        <v>3</v>
      </c>
      <c r="M6524" s="23">
        <v>116.43</v>
      </c>
      <c r="N6524" s="23">
        <v>5</v>
      </c>
      <c r="O6524" s="23">
        <v>5</v>
      </c>
      <c r="P6524" s="23" t="s">
        <v>43</v>
      </c>
      <c r="Q6524" s="23" t="s">
        <v>90</v>
      </c>
      <c r="R6524" s="23">
        <f t="shared" si="505"/>
        <v>1</v>
      </c>
      <c r="S6524" s="23" t="str">
        <f t="shared" si="506"/>
        <v>ORD106523_20250308_CUST02466_MED018</v>
      </c>
      <c r="T6524" s="23">
        <f t="shared" si="507"/>
        <v>1</v>
      </c>
      <c r="U6524" s="6">
        <f t="shared" si="508"/>
        <v>349.29</v>
      </c>
      <c r="V6524" s="6">
        <f>tbl_Raw_Data[[#This Row],[Discount_Pct]]*tbl_Raw_Data[[#This Row],[Gross_Amount]]/100</f>
        <v>17.464500000000001</v>
      </c>
      <c r="W6524" s="6">
        <f>tbl_Raw_Data[[#This Row],[Gross_Amount]]-tbl_Raw_Data[[#This Row],[Discount_Amount]]</f>
        <v>331.82550000000003</v>
      </c>
      <c r="X6524" s="6">
        <f>tbl_Raw_Data[[#This Row],[Net_Amount_Before_Tax]]*tbl_Raw_Data[[#This Row],[Tax_Pct]]/100</f>
        <v>16.591275</v>
      </c>
      <c r="Y6524" s="6">
        <f>tbl_Raw_Data[[#This Row],[Net_Amount_Before_Tax]]+tbl_Raw_Data[[#This Row],[Tax_Amount]]</f>
        <v>348.41677500000003</v>
      </c>
      <c r="Z6524" s="6">
        <f t="shared" si="509"/>
        <v>1</v>
      </c>
    </row>
    <row r="6525" spans="1:26" x14ac:dyDescent="0.3">
      <c r="A6525" s="23" t="s">
        <v>8654</v>
      </c>
      <c r="B6525" s="34">
        <v>45993</v>
      </c>
      <c r="C6525" s="23" t="s">
        <v>4174</v>
      </c>
      <c r="D6525" s="23" t="s">
        <v>92</v>
      </c>
      <c r="E6525" s="23" t="s">
        <v>93</v>
      </c>
      <c r="F6525" s="23">
        <v>560001</v>
      </c>
      <c r="G6525" s="23" t="s">
        <v>68</v>
      </c>
      <c r="H6525" s="23" t="s">
        <v>69</v>
      </c>
      <c r="I6525" s="23" t="s">
        <v>55</v>
      </c>
      <c r="J6525" s="23" t="s">
        <v>56</v>
      </c>
      <c r="K6525" s="23" t="s">
        <v>24</v>
      </c>
      <c r="L6525" s="23">
        <v>2</v>
      </c>
      <c r="M6525" s="23">
        <v>24.92</v>
      </c>
      <c r="N6525" s="23">
        <v>0</v>
      </c>
      <c r="O6525" s="23">
        <v>12</v>
      </c>
      <c r="P6525" s="23" t="s">
        <v>33</v>
      </c>
      <c r="Q6525" s="23" t="s">
        <v>34</v>
      </c>
      <c r="R6525" s="23">
        <f t="shared" si="505"/>
        <v>1</v>
      </c>
      <c r="S6525" s="23" t="str">
        <f t="shared" si="506"/>
        <v>ORD106524_20251202_CUST01800_MED003</v>
      </c>
      <c r="T6525" s="23">
        <f t="shared" si="507"/>
        <v>1</v>
      </c>
      <c r="U6525" s="6">
        <f t="shared" si="508"/>
        <v>49.84</v>
      </c>
      <c r="V6525" s="6">
        <f>tbl_Raw_Data[[#This Row],[Discount_Pct]]*tbl_Raw_Data[[#This Row],[Gross_Amount]]/100</f>
        <v>0</v>
      </c>
      <c r="W6525" s="6">
        <f>tbl_Raw_Data[[#This Row],[Gross_Amount]]-tbl_Raw_Data[[#This Row],[Discount_Amount]]</f>
        <v>49.84</v>
      </c>
      <c r="X6525" s="6">
        <f>tbl_Raw_Data[[#This Row],[Net_Amount_Before_Tax]]*tbl_Raw_Data[[#This Row],[Tax_Pct]]/100</f>
        <v>5.9808000000000003</v>
      </c>
      <c r="Y6525" s="6">
        <f>tbl_Raw_Data[[#This Row],[Net_Amount_Before_Tax]]+tbl_Raw_Data[[#This Row],[Tax_Amount]]</f>
        <v>55.820800000000006</v>
      </c>
      <c r="Z6525" s="6">
        <f t="shared" si="509"/>
        <v>2</v>
      </c>
    </row>
    <row r="6526" spans="1:26" x14ac:dyDescent="0.3">
      <c r="A6526" s="23" t="s">
        <v>8655</v>
      </c>
      <c r="B6526" s="34">
        <v>45643</v>
      </c>
      <c r="C6526" s="23" t="s">
        <v>4366</v>
      </c>
      <c r="D6526" s="23" t="s">
        <v>130</v>
      </c>
      <c r="E6526" s="23" t="s">
        <v>131</v>
      </c>
      <c r="F6526" s="23">
        <v>700001</v>
      </c>
      <c r="G6526" s="23" t="s">
        <v>119</v>
      </c>
      <c r="H6526" s="23" t="s">
        <v>120</v>
      </c>
      <c r="I6526" s="23" t="s">
        <v>32</v>
      </c>
      <c r="J6526" s="23" t="s">
        <v>64</v>
      </c>
      <c r="K6526" s="23" t="s">
        <v>57</v>
      </c>
      <c r="L6526" s="23">
        <v>2</v>
      </c>
      <c r="M6526" s="23">
        <v>79.989999999999995</v>
      </c>
      <c r="N6526" s="23">
        <v>20</v>
      </c>
      <c r="O6526" s="23">
        <v>12</v>
      </c>
      <c r="P6526" s="23" t="s">
        <v>25</v>
      </c>
      <c r="Q6526" s="23" t="s">
        <v>90</v>
      </c>
      <c r="R6526" s="23">
        <f t="shared" si="505"/>
        <v>1</v>
      </c>
      <c r="S6526" s="23" t="str">
        <f t="shared" si="506"/>
        <v>ORD106525_20241217_CUST01155_MED010</v>
      </c>
      <c r="T6526" s="23">
        <f t="shared" si="507"/>
        <v>1</v>
      </c>
      <c r="U6526" s="6">
        <f t="shared" si="508"/>
        <v>159.97999999999999</v>
      </c>
      <c r="V6526" s="6">
        <f>tbl_Raw_Data[[#This Row],[Discount_Pct]]*tbl_Raw_Data[[#This Row],[Gross_Amount]]/100</f>
        <v>31.995999999999999</v>
      </c>
      <c r="W6526" s="6">
        <f>tbl_Raw_Data[[#This Row],[Gross_Amount]]-tbl_Raw_Data[[#This Row],[Discount_Amount]]</f>
        <v>127.98399999999999</v>
      </c>
      <c r="X6526" s="6">
        <f>tbl_Raw_Data[[#This Row],[Net_Amount_Before_Tax]]*tbl_Raw_Data[[#This Row],[Tax_Pct]]/100</f>
        <v>15.358079999999999</v>
      </c>
      <c r="Y6526" s="6">
        <f>tbl_Raw_Data[[#This Row],[Net_Amount_Before_Tax]]+tbl_Raw_Data[[#This Row],[Tax_Amount]]</f>
        <v>143.34207999999998</v>
      </c>
      <c r="Z6526" s="6">
        <f t="shared" si="509"/>
        <v>2</v>
      </c>
    </row>
    <row r="6527" spans="1:26" x14ac:dyDescent="0.3">
      <c r="A6527" s="23" t="s">
        <v>8656</v>
      </c>
      <c r="B6527" s="34">
        <v>45466</v>
      </c>
      <c r="C6527" s="23" t="s">
        <v>1667</v>
      </c>
      <c r="D6527" s="23" t="s">
        <v>87</v>
      </c>
      <c r="E6527" s="23" t="s">
        <v>88</v>
      </c>
      <c r="F6527" s="23">
        <v>600001</v>
      </c>
      <c r="G6527" s="23" t="s">
        <v>192</v>
      </c>
      <c r="H6527" s="23" t="s">
        <v>193</v>
      </c>
      <c r="I6527" s="23" t="s">
        <v>41</v>
      </c>
      <c r="J6527" s="23" t="s">
        <v>194</v>
      </c>
      <c r="K6527" s="23" t="s">
        <v>24</v>
      </c>
      <c r="L6527" s="23">
        <v>2</v>
      </c>
      <c r="M6527" s="23">
        <v>28.23</v>
      </c>
      <c r="N6527" s="23">
        <v>5</v>
      </c>
      <c r="O6527" s="23">
        <v>5</v>
      </c>
      <c r="P6527" s="23" t="s">
        <v>65</v>
      </c>
      <c r="Q6527" s="23" t="s">
        <v>34</v>
      </c>
      <c r="R6527" s="23">
        <f t="shared" si="505"/>
        <v>1</v>
      </c>
      <c r="S6527" s="23" t="str">
        <f t="shared" si="506"/>
        <v>ORD106526_20240623_CUST03361_MED002</v>
      </c>
      <c r="T6527" s="23">
        <f t="shared" si="507"/>
        <v>1</v>
      </c>
      <c r="U6527" s="6">
        <f t="shared" si="508"/>
        <v>56.46</v>
      </c>
      <c r="V6527" s="6">
        <f>tbl_Raw_Data[[#This Row],[Discount_Pct]]*tbl_Raw_Data[[#This Row],[Gross_Amount]]/100</f>
        <v>2.823</v>
      </c>
      <c r="W6527" s="6">
        <f>tbl_Raw_Data[[#This Row],[Gross_Amount]]-tbl_Raw_Data[[#This Row],[Discount_Amount]]</f>
        <v>53.637</v>
      </c>
      <c r="X6527" s="6">
        <f>tbl_Raw_Data[[#This Row],[Net_Amount_Before_Tax]]*tbl_Raw_Data[[#This Row],[Tax_Pct]]/100</f>
        <v>2.6818499999999998</v>
      </c>
      <c r="Y6527" s="6">
        <f>tbl_Raw_Data[[#This Row],[Net_Amount_Before_Tax]]+tbl_Raw_Data[[#This Row],[Tax_Amount]]</f>
        <v>56.318849999999998</v>
      </c>
      <c r="Z6527" s="6">
        <f t="shared" si="509"/>
        <v>2</v>
      </c>
    </row>
    <row r="6528" spans="1:26" x14ac:dyDescent="0.3">
      <c r="A6528" s="23" t="s">
        <v>8657</v>
      </c>
      <c r="B6528" s="34">
        <v>45853</v>
      </c>
      <c r="C6528" s="23" t="s">
        <v>8658</v>
      </c>
      <c r="D6528" s="23" t="s">
        <v>87</v>
      </c>
      <c r="E6528" s="23" t="s">
        <v>88</v>
      </c>
      <c r="F6528" s="23">
        <v>600040</v>
      </c>
      <c r="G6528" s="23" t="s">
        <v>68</v>
      </c>
      <c r="H6528" s="23" t="s">
        <v>69</v>
      </c>
      <c r="I6528" s="23" t="s">
        <v>55</v>
      </c>
      <c r="J6528" s="23" t="s">
        <v>56</v>
      </c>
      <c r="K6528" s="23" t="s">
        <v>24</v>
      </c>
      <c r="L6528" s="23">
        <v>1</v>
      </c>
      <c r="M6528" s="23">
        <v>28.21</v>
      </c>
      <c r="N6528" s="23">
        <v>5</v>
      </c>
      <c r="O6528" s="23">
        <v>5</v>
      </c>
      <c r="P6528" s="23" t="s">
        <v>43</v>
      </c>
      <c r="Q6528" s="23" t="s">
        <v>34</v>
      </c>
      <c r="R6528" s="23">
        <f t="shared" si="505"/>
        <v>1</v>
      </c>
      <c r="S6528" s="23" t="str">
        <f t="shared" si="506"/>
        <v>ORD106527_20250715_CUST00472_MED003</v>
      </c>
      <c r="T6528" s="23">
        <f t="shared" si="507"/>
        <v>1</v>
      </c>
      <c r="U6528" s="6">
        <f t="shared" si="508"/>
        <v>28.21</v>
      </c>
      <c r="V6528" s="6">
        <f>tbl_Raw_Data[[#This Row],[Discount_Pct]]*tbl_Raw_Data[[#This Row],[Gross_Amount]]/100</f>
        <v>1.4105000000000001</v>
      </c>
      <c r="W6528" s="6">
        <f>tbl_Raw_Data[[#This Row],[Gross_Amount]]-tbl_Raw_Data[[#This Row],[Discount_Amount]]</f>
        <v>26.799500000000002</v>
      </c>
      <c r="X6528" s="6">
        <f>tbl_Raw_Data[[#This Row],[Net_Amount_Before_Tax]]*tbl_Raw_Data[[#This Row],[Tax_Pct]]/100</f>
        <v>1.3399749999999999</v>
      </c>
      <c r="Y6528" s="6">
        <f>tbl_Raw_Data[[#This Row],[Net_Amount_Before_Tax]]+tbl_Raw_Data[[#This Row],[Tax_Amount]]</f>
        <v>28.139475000000001</v>
      </c>
      <c r="Z6528" s="6">
        <f t="shared" si="509"/>
        <v>1</v>
      </c>
    </row>
    <row r="6529" spans="1:26" x14ac:dyDescent="0.3">
      <c r="A6529" s="23" t="s">
        <v>8659</v>
      </c>
      <c r="B6529" s="34">
        <v>45825</v>
      </c>
      <c r="C6529" s="23" t="s">
        <v>2535</v>
      </c>
      <c r="D6529" s="23" t="s">
        <v>123</v>
      </c>
      <c r="E6529" s="23" t="s">
        <v>101</v>
      </c>
      <c r="F6529" s="23">
        <v>226024</v>
      </c>
      <c r="G6529" s="23" t="s">
        <v>283</v>
      </c>
      <c r="H6529" s="23" t="s">
        <v>284</v>
      </c>
      <c r="I6529" s="23" t="s">
        <v>104</v>
      </c>
      <c r="J6529" s="23" t="s">
        <v>42</v>
      </c>
      <c r="K6529" s="23" t="s">
        <v>57</v>
      </c>
      <c r="L6529" s="23">
        <v>1</v>
      </c>
      <c r="M6529" s="23">
        <v>292.26</v>
      </c>
      <c r="N6529" s="23">
        <v>10</v>
      </c>
      <c r="O6529" s="23">
        <v>5</v>
      </c>
      <c r="P6529" s="23" t="s">
        <v>25</v>
      </c>
      <c r="Q6529" s="23" t="s">
        <v>34</v>
      </c>
      <c r="R6529" s="23">
        <f t="shared" si="505"/>
        <v>1</v>
      </c>
      <c r="S6529" s="23" t="str">
        <f t="shared" si="506"/>
        <v>ORD106528_20250617_CUST02028_MED030</v>
      </c>
      <c r="T6529" s="23">
        <f t="shared" si="507"/>
        <v>1</v>
      </c>
      <c r="U6529" s="6">
        <f t="shared" si="508"/>
        <v>292.26</v>
      </c>
      <c r="V6529" s="6">
        <f>tbl_Raw_Data[[#This Row],[Discount_Pct]]*tbl_Raw_Data[[#This Row],[Gross_Amount]]/100</f>
        <v>29.225999999999999</v>
      </c>
      <c r="W6529" s="6">
        <f>tbl_Raw_Data[[#This Row],[Gross_Amount]]-tbl_Raw_Data[[#This Row],[Discount_Amount]]</f>
        <v>263.03399999999999</v>
      </c>
      <c r="X6529" s="6">
        <f>tbl_Raw_Data[[#This Row],[Net_Amount_Before_Tax]]*tbl_Raw_Data[[#This Row],[Tax_Pct]]/100</f>
        <v>13.1517</v>
      </c>
      <c r="Y6529" s="6">
        <f>tbl_Raw_Data[[#This Row],[Net_Amount_Before_Tax]]+tbl_Raw_Data[[#This Row],[Tax_Amount]]</f>
        <v>276.1857</v>
      </c>
      <c r="Z6529" s="6">
        <f t="shared" si="509"/>
        <v>3</v>
      </c>
    </row>
    <row r="6530" spans="1:26" x14ac:dyDescent="0.3">
      <c r="A6530" s="23" t="s">
        <v>8660</v>
      </c>
      <c r="B6530" s="34">
        <v>45806</v>
      </c>
      <c r="C6530" s="23" t="s">
        <v>4624</v>
      </c>
      <c r="D6530" s="23" t="s">
        <v>159</v>
      </c>
      <c r="E6530" s="23" t="s">
        <v>47</v>
      </c>
      <c r="F6530" s="23">
        <v>400001</v>
      </c>
      <c r="G6530" s="23" t="s">
        <v>20</v>
      </c>
      <c r="H6530" s="23" t="s">
        <v>21</v>
      </c>
      <c r="I6530" s="23" t="s">
        <v>22</v>
      </c>
      <c r="J6530" s="23" t="s">
        <v>23</v>
      </c>
      <c r="K6530" s="23" t="s">
        <v>24</v>
      </c>
      <c r="L6530" s="23">
        <v>4</v>
      </c>
      <c r="M6530" s="23">
        <v>142.71</v>
      </c>
      <c r="N6530" s="23">
        <v>15</v>
      </c>
      <c r="O6530" s="23">
        <v>5</v>
      </c>
      <c r="P6530" s="23" t="s">
        <v>25</v>
      </c>
      <c r="Q6530" s="23" t="s">
        <v>90</v>
      </c>
      <c r="R6530" s="23">
        <f t="shared" ref="R6530:R6593" si="510">COUNTIFS($A$2:$A$8001,A6530,$B$2:$B$8001,B6530,$C$2:$C$8001,C6530,$G$2:$G$8001,G6530)</f>
        <v>1</v>
      </c>
      <c r="S6530" s="23" t="str">
        <f t="shared" ref="S6530:S6593" si="511">A6530&amp;"_"&amp;TEXT(B6530,"yyyymmdd")&amp;"_"&amp;C6530&amp;"_"&amp;G6530</f>
        <v>ORD106529_20250529_CUST02753_MED024</v>
      </c>
      <c r="T6530" s="23">
        <f t="shared" ref="T6530:T6593" si="512">COUNTIF($S$2:$S$8001,S6530)</f>
        <v>1</v>
      </c>
      <c r="U6530" s="6">
        <f t="shared" ref="U6530:U6593" si="513">L6530*M6530</f>
        <v>570.84</v>
      </c>
      <c r="V6530" s="6">
        <f>tbl_Raw_Data[[#This Row],[Discount_Pct]]*tbl_Raw_Data[[#This Row],[Gross_Amount]]/100</f>
        <v>85.626000000000005</v>
      </c>
      <c r="W6530" s="6">
        <f>tbl_Raw_Data[[#This Row],[Gross_Amount]]-tbl_Raw_Data[[#This Row],[Discount_Amount]]</f>
        <v>485.21400000000006</v>
      </c>
      <c r="X6530" s="6">
        <f>tbl_Raw_Data[[#This Row],[Net_Amount_Before_Tax]]*tbl_Raw_Data[[#This Row],[Tax_Pct]]/100</f>
        <v>24.2607</v>
      </c>
      <c r="Y6530" s="6">
        <f>tbl_Raw_Data[[#This Row],[Net_Amount_Before_Tax]]+tbl_Raw_Data[[#This Row],[Tax_Amount]]</f>
        <v>509.47470000000004</v>
      </c>
      <c r="Z6530" s="6">
        <f t="shared" ref="Z6530:Z6593" si="514">COUNTIFS($C$2:$C$8001,C6530,$Q$2:$Q$8001,"Delivered")</f>
        <v>2</v>
      </c>
    </row>
    <row r="6531" spans="1:26" x14ac:dyDescent="0.3">
      <c r="A6531" s="23" t="s">
        <v>8661</v>
      </c>
      <c r="B6531" s="34">
        <v>45438</v>
      </c>
      <c r="C6531" s="23" t="s">
        <v>2574</v>
      </c>
      <c r="D6531" s="23" t="s">
        <v>92</v>
      </c>
      <c r="E6531" s="23" t="s">
        <v>93</v>
      </c>
      <c r="F6531" s="23">
        <v>560066</v>
      </c>
      <c r="G6531" s="23" t="s">
        <v>124</v>
      </c>
      <c r="H6531" s="23" t="s">
        <v>125</v>
      </c>
      <c r="I6531" s="23" t="s">
        <v>104</v>
      </c>
      <c r="J6531" s="23" t="s">
        <v>114</v>
      </c>
      <c r="K6531" s="23" t="s">
        <v>24</v>
      </c>
      <c r="L6531" s="23">
        <v>4</v>
      </c>
      <c r="M6531" s="23">
        <v>120.77</v>
      </c>
      <c r="N6531" s="23">
        <v>0</v>
      </c>
      <c r="O6531" s="23">
        <v>5</v>
      </c>
      <c r="P6531" s="23" t="s">
        <v>33</v>
      </c>
      <c r="Q6531" s="23" t="s">
        <v>34</v>
      </c>
      <c r="R6531" s="23">
        <f t="shared" si="510"/>
        <v>1</v>
      </c>
      <c r="S6531" s="23" t="str">
        <f t="shared" si="511"/>
        <v>ORD106530_20240526_CUST01584_MED018</v>
      </c>
      <c r="T6531" s="23">
        <f t="shared" si="512"/>
        <v>1</v>
      </c>
      <c r="U6531" s="6">
        <f t="shared" si="513"/>
        <v>483.08</v>
      </c>
      <c r="V6531" s="6">
        <f>tbl_Raw_Data[[#This Row],[Discount_Pct]]*tbl_Raw_Data[[#This Row],[Gross_Amount]]/100</f>
        <v>0</v>
      </c>
      <c r="W6531" s="6">
        <f>tbl_Raw_Data[[#This Row],[Gross_Amount]]-tbl_Raw_Data[[#This Row],[Discount_Amount]]</f>
        <v>483.08</v>
      </c>
      <c r="X6531" s="6">
        <f>tbl_Raw_Data[[#This Row],[Net_Amount_Before_Tax]]*tbl_Raw_Data[[#This Row],[Tax_Pct]]/100</f>
        <v>24.154</v>
      </c>
      <c r="Y6531" s="6">
        <f>tbl_Raw_Data[[#This Row],[Net_Amount_Before_Tax]]+tbl_Raw_Data[[#This Row],[Tax_Amount]]</f>
        <v>507.23399999999998</v>
      </c>
      <c r="Z6531" s="6">
        <f t="shared" si="514"/>
        <v>4</v>
      </c>
    </row>
    <row r="6532" spans="1:26" x14ac:dyDescent="0.3">
      <c r="A6532" s="23" t="s">
        <v>8662</v>
      </c>
      <c r="B6532" s="34">
        <v>45938</v>
      </c>
      <c r="C6532" s="23" t="s">
        <v>5445</v>
      </c>
      <c r="D6532" s="23" t="s">
        <v>28</v>
      </c>
      <c r="E6532" s="23" t="s">
        <v>29</v>
      </c>
      <c r="F6532" s="23">
        <v>500032</v>
      </c>
      <c r="G6532" s="23" t="s">
        <v>196</v>
      </c>
      <c r="H6532" s="23" t="s">
        <v>197</v>
      </c>
      <c r="I6532" s="23" t="s">
        <v>32</v>
      </c>
      <c r="J6532" s="23" t="s">
        <v>42</v>
      </c>
      <c r="K6532" s="23" t="s">
        <v>24</v>
      </c>
      <c r="L6532" s="23">
        <v>1</v>
      </c>
      <c r="M6532" s="23">
        <v>28.52</v>
      </c>
      <c r="N6532" s="23">
        <v>5</v>
      </c>
      <c r="O6532" s="23">
        <v>5</v>
      </c>
      <c r="P6532" s="23" t="s">
        <v>65</v>
      </c>
      <c r="Q6532" s="23" t="s">
        <v>90</v>
      </c>
      <c r="R6532" s="23">
        <f t="shared" si="510"/>
        <v>1</v>
      </c>
      <c r="S6532" s="23" t="str">
        <f t="shared" si="511"/>
        <v>ORD106531_20251008_CUST03484_MED011</v>
      </c>
      <c r="T6532" s="23">
        <f t="shared" si="512"/>
        <v>1</v>
      </c>
      <c r="U6532" s="6">
        <f t="shared" si="513"/>
        <v>28.52</v>
      </c>
      <c r="V6532" s="6">
        <f>tbl_Raw_Data[[#This Row],[Discount_Pct]]*tbl_Raw_Data[[#This Row],[Gross_Amount]]/100</f>
        <v>1.4259999999999999</v>
      </c>
      <c r="W6532" s="6">
        <f>tbl_Raw_Data[[#This Row],[Gross_Amount]]-tbl_Raw_Data[[#This Row],[Discount_Amount]]</f>
        <v>27.094000000000001</v>
      </c>
      <c r="X6532" s="6">
        <f>tbl_Raw_Data[[#This Row],[Net_Amount_Before_Tax]]*tbl_Raw_Data[[#This Row],[Tax_Pct]]/100</f>
        <v>1.3547</v>
      </c>
      <c r="Y6532" s="6">
        <f>tbl_Raw_Data[[#This Row],[Net_Amount_Before_Tax]]+tbl_Raw_Data[[#This Row],[Tax_Amount]]</f>
        <v>28.448700000000002</v>
      </c>
      <c r="Z6532" s="6">
        <f t="shared" si="514"/>
        <v>1</v>
      </c>
    </row>
    <row r="6533" spans="1:26" x14ac:dyDescent="0.3">
      <c r="A6533" s="23" t="s">
        <v>8663</v>
      </c>
      <c r="B6533" s="34">
        <v>45433</v>
      </c>
      <c r="C6533" s="23" t="s">
        <v>2604</v>
      </c>
      <c r="D6533" s="23" t="s">
        <v>80</v>
      </c>
      <c r="E6533" s="23" t="s">
        <v>81</v>
      </c>
      <c r="F6533" s="23">
        <v>395003</v>
      </c>
      <c r="G6533" s="23" t="s">
        <v>160</v>
      </c>
      <c r="H6533" s="23" t="s">
        <v>161</v>
      </c>
      <c r="I6533" s="23" t="s">
        <v>50</v>
      </c>
      <c r="J6533" s="23" t="s">
        <v>23</v>
      </c>
      <c r="K6533" s="23" t="s">
        <v>24</v>
      </c>
      <c r="L6533" s="23">
        <v>1</v>
      </c>
      <c r="M6533" s="23">
        <v>146.35</v>
      </c>
      <c r="N6533" s="23">
        <v>5</v>
      </c>
      <c r="O6533" s="23">
        <v>5</v>
      </c>
      <c r="P6533" s="23" t="s">
        <v>43</v>
      </c>
      <c r="Q6533" s="23" t="s">
        <v>34</v>
      </c>
      <c r="R6533" s="23">
        <f t="shared" si="510"/>
        <v>1</v>
      </c>
      <c r="S6533" s="23" t="str">
        <f t="shared" si="511"/>
        <v>ORD106532_20240521_CUST00645_MED014</v>
      </c>
      <c r="T6533" s="23">
        <f t="shared" si="512"/>
        <v>1</v>
      </c>
      <c r="U6533" s="6">
        <f t="shared" si="513"/>
        <v>146.35</v>
      </c>
      <c r="V6533" s="6">
        <f>tbl_Raw_Data[[#This Row],[Discount_Pct]]*tbl_Raw_Data[[#This Row],[Gross_Amount]]/100</f>
        <v>7.3174999999999999</v>
      </c>
      <c r="W6533" s="6">
        <f>tbl_Raw_Data[[#This Row],[Gross_Amount]]-tbl_Raw_Data[[#This Row],[Discount_Amount]]</f>
        <v>139.0325</v>
      </c>
      <c r="X6533" s="6">
        <f>tbl_Raw_Data[[#This Row],[Net_Amount_Before_Tax]]*tbl_Raw_Data[[#This Row],[Tax_Pct]]/100</f>
        <v>6.9516249999999999</v>
      </c>
      <c r="Y6533" s="6">
        <f>tbl_Raw_Data[[#This Row],[Net_Amount_Before_Tax]]+tbl_Raw_Data[[#This Row],[Tax_Amount]]</f>
        <v>145.98412500000001</v>
      </c>
      <c r="Z6533" s="6">
        <f t="shared" si="514"/>
        <v>2</v>
      </c>
    </row>
    <row r="6534" spans="1:26" x14ac:dyDescent="0.3">
      <c r="A6534" s="23" t="s">
        <v>8664</v>
      </c>
      <c r="B6534" s="34">
        <v>45454</v>
      </c>
      <c r="C6534" s="23" t="s">
        <v>2485</v>
      </c>
      <c r="D6534" s="23" t="s">
        <v>130</v>
      </c>
      <c r="E6534" s="23" t="s">
        <v>131</v>
      </c>
      <c r="F6534" s="23">
        <v>700019</v>
      </c>
      <c r="G6534" s="23" t="s">
        <v>192</v>
      </c>
      <c r="H6534" s="23" t="s">
        <v>193</v>
      </c>
      <c r="I6534" s="23" t="s">
        <v>41</v>
      </c>
      <c r="J6534" s="23" t="s">
        <v>194</v>
      </c>
      <c r="K6534" s="23" t="s">
        <v>24</v>
      </c>
      <c r="L6534" s="23">
        <v>3</v>
      </c>
      <c r="M6534" s="23">
        <v>36.14</v>
      </c>
      <c r="N6534" s="23">
        <v>10</v>
      </c>
      <c r="O6534" s="23">
        <v>5</v>
      </c>
      <c r="P6534" s="23" t="s">
        <v>43</v>
      </c>
      <c r="Q6534" s="23" t="s">
        <v>90</v>
      </c>
      <c r="R6534" s="23">
        <f t="shared" si="510"/>
        <v>1</v>
      </c>
      <c r="S6534" s="23" t="str">
        <f t="shared" si="511"/>
        <v>ORD106533_20240611_CUST02592_MED002</v>
      </c>
      <c r="T6534" s="23">
        <f t="shared" si="512"/>
        <v>1</v>
      </c>
      <c r="U6534" s="6">
        <f t="shared" si="513"/>
        <v>108.42</v>
      </c>
      <c r="V6534" s="6">
        <f>tbl_Raw_Data[[#This Row],[Discount_Pct]]*tbl_Raw_Data[[#This Row],[Gross_Amount]]/100</f>
        <v>10.842000000000001</v>
      </c>
      <c r="W6534" s="6">
        <f>tbl_Raw_Data[[#This Row],[Gross_Amount]]-tbl_Raw_Data[[#This Row],[Discount_Amount]]</f>
        <v>97.578000000000003</v>
      </c>
      <c r="X6534" s="6">
        <f>tbl_Raw_Data[[#This Row],[Net_Amount_Before_Tax]]*tbl_Raw_Data[[#This Row],[Tax_Pct]]/100</f>
        <v>4.8788999999999998</v>
      </c>
      <c r="Y6534" s="6">
        <f>tbl_Raw_Data[[#This Row],[Net_Amount_Before_Tax]]+tbl_Raw_Data[[#This Row],[Tax_Amount]]</f>
        <v>102.4569</v>
      </c>
      <c r="Z6534" s="6">
        <f t="shared" si="514"/>
        <v>2</v>
      </c>
    </row>
    <row r="6535" spans="1:26" x14ac:dyDescent="0.3">
      <c r="A6535" s="23" t="s">
        <v>8665</v>
      </c>
      <c r="B6535" s="34">
        <v>45394</v>
      </c>
      <c r="C6535" s="23" t="s">
        <v>6578</v>
      </c>
      <c r="D6535" s="23" t="s">
        <v>52</v>
      </c>
      <c r="E6535" s="23" t="s">
        <v>52</v>
      </c>
      <c r="F6535" s="23">
        <v>160019</v>
      </c>
      <c r="G6535" s="23" t="s">
        <v>102</v>
      </c>
      <c r="H6535" s="23" t="s">
        <v>103</v>
      </c>
      <c r="I6535" s="23" t="s">
        <v>104</v>
      </c>
      <c r="J6535" s="23" t="s">
        <v>64</v>
      </c>
      <c r="K6535" s="23" t="s">
        <v>57</v>
      </c>
      <c r="L6535" s="23">
        <v>4</v>
      </c>
      <c r="M6535" s="23">
        <v>110.92</v>
      </c>
      <c r="N6535" s="23">
        <v>5</v>
      </c>
      <c r="O6535" s="23">
        <v>5</v>
      </c>
      <c r="P6535" s="23" t="s">
        <v>58</v>
      </c>
      <c r="Q6535" s="23" t="s">
        <v>34</v>
      </c>
      <c r="R6535" s="23">
        <f t="shared" si="510"/>
        <v>1</v>
      </c>
      <c r="S6535" s="23" t="str">
        <f t="shared" si="511"/>
        <v>ORD106534_20240412_CUST02044_MED029</v>
      </c>
      <c r="T6535" s="23">
        <f t="shared" si="512"/>
        <v>1</v>
      </c>
      <c r="U6535" s="6">
        <f t="shared" si="513"/>
        <v>443.68</v>
      </c>
      <c r="V6535" s="6">
        <f>tbl_Raw_Data[[#This Row],[Discount_Pct]]*tbl_Raw_Data[[#This Row],[Gross_Amount]]/100</f>
        <v>22.184000000000001</v>
      </c>
      <c r="W6535" s="6">
        <f>tbl_Raw_Data[[#This Row],[Gross_Amount]]-tbl_Raw_Data[[#This Row],[Discount_Amount]]</f>
        <v>421.49599999999998</v>
      </c>
      <c r="X6535" s="6">
        <f>tbl_Raw_Data[[#This Row],[Net_Amount_Before_Tax]]*tbl_Raw_Data[[#This Row],[Tax_Pct]]/100</f>
        <v>21.0748</v>
      </c>
      <c r="Y6535" s="6">
        <f>tbl_Raw_Data[[#This Row],[Net_Amount_Before_Tax]]+tbl_Raw_Data[[#This Row],[Tax_Amount]]</f>
        <v>442.57079999999996</v>
      </c>
      <c r="Z6535" s="6">
        <f t="shared" si="514"/>
        <v>3</v>
      </c>
    </row>
    <row r="6536" spans="1:26" x14ac:dyDescent="0.3">
      <c r="A6536" s="23" t="s">
        <v>8666</v>
      </c>
      <c r="B6536" s="34">
        <v>45516</v>
      </c>
      <c r="C6536" s="23" t="s">
        <v>8667</v>
      </c>
      <c r="D6536" s="23" t="s">
        <v>123</v>
      </c>
      <c r="E6536" s="23" t="s">
        <v>101</v>
      </c>
      <c r="F6536" s="23">
        <v>226024</v>
      </c>
      <c r="G6536" s="23" t="s">
        <v>111</v>
      </c>
      <c r="H6536" s="23" t="s">
        <v>112</v>
      </c>
      <c r="I6536" s="23" t="s">
        <v>113</v>
      </c>
      <c r="J6536" s="23" t="s">
        <v>114</v>
      </c>
      <c r="K6536" s="23" t="s">
        <v>24</v>
      </c>
      <c r="L6536" s="23">
        <v>3</v>
      </c>
      <c r="M6536" s="23">
        <v>104.17</v>
      </c>
      <c r="N6536" s="23">
        <v>10</v>
      </c>
      <c r="O6536" s="23">
        <v>18</v>
      </c>
      <c r="P6536" s="23" t="s">
        <v>25</v>
      </c>
      <c r="Q6536" s="23" t="s">
        <v>34</v>
      </c>
      <c r="R6536" s="23">
        <f t="shared" si="510"/>
        <v>1</v>
      </c>
      <c r="S6536" s="23" t="str">
        <f t="shared" si="511"/>
        <v>ORD106535_20240812_CUST00104_MED027</v>
      </c>
      <c r="T6536" s="23">
        <f t="shared" si="512"/>
        <v>1</v>
      </c>
      <c r="U6536" s="6">
        <f t="shared" si="513"/>
        <v>312.51</v>
      </c>
      <c r="V6536" s="6">
        <f>tbl_Raw_Data[[#This Row],[Discount_Pct]]*tbl_Raw_Data[[#This Row],[Gross_Amount]]/100</f>
        <v>31.250999999999998</v>
      </c>
      <c r="W6536" s="6">
        <f>tbl_Raw_Data[[#This Row],[Gross_Amount]]-tbl_Raw_Data[[#This Row],[Discount_Amount]]</f>
        <v>281.25900000000001</v>
      </c>
      <c r="X6536" s="6">
        <f>tbl_Raw_Data[[#This Row],[Net_Amount_Before_Tax]]*tbl_Raw_Data[[#This Row],[Tax_Pct]]/100</f>
        <v>50.626620000000003</v>
      </c>
      <c r="Y6536" s="6">
        <f>tbl_Raw_Data[[#This Row],[Net_Amount_Before_Tax]]+tbl_Raw_Data[[#This Row],[Tax_Amount]]</f>
        <v>331.88562000000002</v>
      </c>
      <c r="Z6536" s="6">
        <f t="shared" si="514"/>
        <v>1</v>
      </c>
    </row>
    <row r="6537" spans="1:26" x14ac:dyDescent="0.3">
      <c r="A6537" s="23" t="s">
        <v>8668</v>
      </c>
      <c r="B6537" s="34">
        <v>45967</v>
      </c>
      <c r="C6537" s="23" t="s">
        <v>693</v>
      </c>
      <c r="D6537" s="23" t="s">
        <v>87</v>
      </c>
      <c r="E6537" s="23" t="s">
        <v>88</v>
      </c>
      <c r="F6537" s="23">
        <v>600040</v>
      </c>
      <c r="G6537" s="23" t="s">
        <v>61</v>
      </c>
      <c r="H6537" s="23" t="s">
        <v>62</v>
      </c>
      <c r="I6537" s="23" t="s">
        <v>63</v>
      </c>
      <c r="J6537" s="23" t="s">
        <v>64</v>
      </c>
      <c r="K6537" s="23" t="s">
        <v>57</v>
      </c>
      <c r="L6537" s="23">
        <v>3</v>
      </c>
      <c r="M6537" s="23">
        <v>101.87</v>
      </c>
      <c r="N6537" s="23">
        <v>5</v>
      </c>
      <c r="O6537" s="23">
        <v>5</v>
      </c>
      <c r="P6537" s="23" t="s">
        <v>89</v>
      </c>
      <c r="Q6537" s="23" t="s">
        <v>90</v>
      </c>
      <c r="R6537" s="23">
        <f t="shared" si="510"/>
        <v>1</v>
      </c>
      <c r="S6537" s="23" t="str">
        <f t="shared" si="511"/>
        <v>ORD106536_20251106_CUST00583_MED004</v>
      </c>
      <c r="T6537" s="23">
        <f t="shared" si="512"/>
        <v>1</v>
      </c>
      <c r="U6537" s="6">
        <f t="shared" si="513"/>
        <v>305.61</v>
      </c>
      <c r="V6537" s="6">
        <f>tbl_Raw_Data[[#This Row],[Discount_Pct]]*tbl_Raw_Data[[#This Row],[Gross_Amount]]/100</f>
        <v>15.280500000000002</v>
      </c>
      <c r="W6537" s="6">
        <f>tbl_Raw_Data[[#This Row],[Gross_Amount]]-tbl_Raw_Data[[#This Row],[Discount_Amount]]</f>
        <v>290.3295</v>
      </c>
      <c r="X6537" s="6">
        <f>tbl_Raw_Data[[#This Row],[Net_Amount_Before_Tax]]*tbl_Raw_Data[[#This Row],[Tax_Pct]]/100</f>
        <v>14.516475</v>
      </c>
      <c r="Y6537" s="6">
        <f>tbl_Raw_Data[[#This Row],[Net_Amount_Before_Tax]]+tbl_Raw_Data[[#This Row],[Tax_Amount]]</f>
        <v>304.84597500000001</v>
      </c>
      <c r="Z6537" s="6">
        <f t="shared" si="514"/>
        <v>1</v>
      </c>
    </row>
    <row r="6538" spans="1:26" x14ac:dyDescent="0.3">
      <c r="A6538" s="23" t="s">
        <v>8669</v>
      </c>
      <c r="B6538" s="34">
        <v>45432</v>
      </c>
      <c r="C6538" s="23" t="s">
        <v>6687</v>
      </c>
      <c r="D6538" s="23" t="s">
        <v>100</v>
      </c>
      <c r="E6538" s="23" t="s">
        <v>101</v>
      </c>
      <c r="F6538" s="23">
        <v>201305</v>
      </c>
      <c r="G6538" s="23" t="s">
        <v>30</v>
      </c>
      <c r="H6538" s="23" t="s">
        <v>31</v>
      </c>
      <c r="I6538" s="23" t="s">
        <v>32</v>
      </c>
      <c r="J6538" s="23" t="s">
        <v>23</v>
      </c>
      <c r="K6538" s="23" t="s">
        <v>24</v>
      </c>
      <c r="L6538" s="23">
        <v>1</v>
      </c>
      <c r="M6538" s="23">
        <v>119.94</v>
      </c>
      <c r="N6538" s="23">
        <v>10</v>
      </c>
      <c r="O6538" s="23">
        <v>12</v>
      </c>
      <c r="P6538" s="23" t="s">
        <v>65</v>
      </c>
      <c r="Q6538" s="23" t="s">
        <v>34</v>
      </c>
      <c r="R6538" s="23">
        <f t="shared" si="510"/>
        <v>1</v>
      </c>
      <c r="S6538" s="23" t="str">
        <f t="shared" si="511"/>
        <v>ORD106537_20240520_CUST02101_MED017</v>
      </c>
      <c r="T6538" s="23">
        <f t="shared" si="512"/>
        <v>1</v>
      </c>
      <c r="U6538" s="6">
        <f t="shared" si="513"/>
        <v>119.94</v>
      </c>
      <c r="V6538" s="6">
        <f>tbl_Raw_Data[[#This Row],[Discount_Pct]]*tbl_Raw_Data[[#This Row],[Gross_Amount]]/100</f>
        <v>11.994000000000002</v>
      </c>
      <c r="W6538" s="6">
        <f>tbl_Raw_Data[[#This Row],[Gross_Amount]]-tbl_Raw_Data[[#This Row],[Discount_Amount]]</f>
        <v>107.946</v>
      </c>
      <c r="X6538" s="6">
        <f>tbl_Raw_Data[[#This Row],[Net_Amount_Before_Tax]]*tbl_Raw_Data[[#This Row],[Tax_Pct]]/100</f>
        <v>12.953519999999999</v>
      </c>
      <c r="Y6538" s="6">
        <f>tbl_Raw_Data[[#This Row],[Net_Amount_Before_Tax]]+tbl_Raw_Data[[#This Row],[Tax_Amount]]</f>
        <v>120.89952</v>
      </c>
      <c r="Z6538" s="6">
        <f t="shared" si="514"/>
        <v>2</v>
      </c>
    </row>
    <row r="6539" spans="1:26" x14ac:dyDescent="0.3">
      <c r="A6539" s="23" t="s">
        <v>8670</v>
      </c>
      <c r="B6539" s="34">
        <v>45912</v>
      </c>
      <c r="C6539" s="23" t="s">
        <v>691</v>
      </c>
      <c r="D6539" s="23" t="s">
        <v>123</v>
      </c>
      <c r="E6539" s="23" t="s">
        <v>101</v>
      </c>
      <c r="F6539" s="23">
        <v>226016</v>
      </c>
      <c r="G6539" s="23" t="s">
        <v>74</v>
      </c>
      <c r="H6539" s="23" t="s">
        <v>75</v>
      </c>
      <c r="I6539" s="23" t="s">
        <v>76</v>
      </c>
      <c r="J6539" s="23" t="s">
        <v>77</v>
      </c>
      <c r="K6539" s="23" t="s">
        <v>57</v>
      </c>
      <c r="L6539" s="23">
        <v>1</v>
      </c>
      <c r="M6539" s="23">
        <v>61.91</v>
      </c>
      <c r="N6539" s="23">
        <v>5</v>
      </c>
      <c r="O6539" s="23">
        <v>5</v>
      </c>
      <c r="P6539" s="23" t="s">
        <v>65</v>
      </c>
      <c r="Q6539" s="23" t="s">
        <v>44</v>
      </c>
      <c r="R6539" s="23">
        <f t="shared" si="510"/>
        <v>1</v>
      </c>
      <c r="S6539" s="23" t="str">
        <f t="shared" si="511"/>
        <v>ORD106538_20250912_CUST00722_MED008</v>
      </c>
      <c r="T6539" s="23">
        <f t="shared" si="512"/>
        <v>1</v>
      </c>
      <c r="U6539" s="6">
        <f t="shared" si="513"/>
        <v>61.91</v>
      </c>
      <c r="V6539" s="6">
        <f>tbl_Raw_Data[[#This Row],[Discount_Pct]]*tbl_Raw_Data[[#This Row],[Gross_Amount]]/100</f>
        <v>3.0954999999999995</v>
      </c>
      <c r="W6539" s="6">
        <f>tbl_Raw_Data[[#This Row],[Gross_Amount]]-tbl_Raw_Data[[#This Row],[Discount_Amount]]</f>
        <v>58.814499999999995</v>
      </c>
      <c r="X6539" s="6">
        <f>tbl_Raw_Data[[#This Row],[Net_Amount_Before_Tax]]*tbl_Raw_Data[[#This Row],[Tax_Pct]]/100</f>
        <v>2.940725</v>
      </c>
      <c r="Y6539" s="6">
        <f>tbl_Raw_Data[[#This Row],[Net_Amount_Before_Tax]]+tbl_Raw_Data[[#This Row],[Tax_Amount]]</f>
        <v>61.755224999999996</v>
      </c>
      <c r="Z6539" s="6">
        <f t="shared" si="514"/>
        <v>0</v>
      </c>
    </row>
    <row r="6540" spans="1:26" x14ac:dyDescent="0.3">
      <c r="A6540" s="23" t="s">
        <v>8671</v>
      </c>
      <c r="B6540" s="34">
        <v>45900</v>
      </c>
      <c r="C6540" s="23" t="s">
        <v>4458</v>
      </c>
      <c r="D6540" s="23" t="s">
        <v>87</v>
      </c>
      <c r="E6540" s="23" t="s">
        <v>88</v>
      </c>
      <c r="F6540" s="23">
        <v>600096</v>
      </c>
      <c r="G6540" s="23" t="s">
        <v>185</v>
      </c>
      <c r="H6540" s="23" t="s">
        <v>186</v>
      </c>
      <c r="I6540" s="23" t="s">
        <v>76</v>
      </c>
      <c r="J6540" s="23" t="s">
        <v>187</v>
      </c>
      <c r="K6540" s="23" t="s">
        <v>57</v>
      </c>
      <c r="L6540" s="23">
        <v>3</v>
      </c>
      <c r="M6540" s="23">
        <v>80.790000000000006</v>
      </c>
      <c r="N6540" s="23">
        <v>20</v>
      </c>
      <c r="O6540" s="23">
        <v>18</v>
      </c>
      <c r="P6540" s="23" t="s">
        <v>43</v>
      </c>
      <c r="Q6540" s="23" t="s">
        <v>90</v>
      </c>
      <c r="R6540" s="23">
        <f t="shared" si="510"/>
        <v>1</v>
      </c>
      <c r="S6540" s="23" t="str">
        <f t="shared" si="511"/>
        <v>ORD106539_20250831_CUST01277_MED009</v>
      </c>
      <c r="T6540" s="23">
        <f t="shared" si="512"/>
        <v>1</v>
      </c>
      <c r="U6540" s="6">
        <f t="shared" si="513"/>
        <v>242.37</v>
      </c>
      <c r="V6540" s="6">
        <f>tbl_Raw_Data[[#This Row],[Discount_Pct]]*tbl_Raw_Data[[#This Row],[Gross_Amount]]/100</f>
        <v>48.473999999999997</v>
      </c>
      <c r="W6540" s="6">
        <f>tbl_Raw_Data[[#This Row],[Gross_Amount]]-tbl_Raw_Data[[#This Row],[Discount_Amount]]</f>
        <v>193.89600000000002</v>
      </c>
      <c r="X6540" s="6">
        <f>tbl_Raw_Data[[#This Row],[Net_Amount_Before_Tax]]*tbl_Raw_Data[[#This Row],[Tax_Pct]]/100</f>
        <v>34.90128</v>
      </c>
      <c r="Y6540" s="6">
        <f>tbl_Raw_Data[[#This Row],[Net_Amount_Before_Tax]]+tbl_Raw_Data[[#This Row],[Tax_Amount]]</f>
        <v>228.79728</v>
      </c>
      <c r="Z6540" s="6">
        <f t="shared" si="514"/>
        <v>1</v>
      </c>
    </row>
    <row r="6541" spans="1:26" x14ac:dyDescent="0.3">
      <c r="A6541" s="23" t="s">
        <v>8671</v>
      </c>
      <c r="B6541" s="34">
        <v>45867</v>
      </c>
      <c r="C6541" s="23" t="s">
        <v>6253</v>
      </c>
      <c r="D6541" s="23" t="s">
        <v>92</v>
      </c>
      <c r="E6541" s="23" t="s">
        <v>93</v>
      </c>
      <c r="F6541" s="23">
        <v>560034</v>
      </c>
      <c r="G6541" s="23" t="s">
        <v>167</v>
      </c>
      <c r="H6541" s="23" t="s">
        <v>168</v>
      </c>
      <c r="I6541" s="23" t="s">
        <v>113</v>
      </c>
      <c r="J6541" s="23" t="s">
        <v>42</v>
      </c>
      <c r="K6541" s="23" t="s">
        <v>24</v>
      </c>
      <c r="L6541" s="23">
        <v>1</v>
      </c>
      <c r="M6541" s="23">
        <v>217.21</v>
      </c>
      <c r="N6541" s="23">
        <v>5</v>
      </c>
      <c r="O6541" s="23">
        <v>5</v>
      </c>
      <c r="P6541" s="23" t="s">
        <v>33</v>
      </c>
      <c r="Q6541" s="23" t="s">
        <v>44</v>
      </c>
      <c r="R6541" s="23">
        <f t="shared" si="510"/>
        <v>1</v>
      </c>
      <c r="S6541" s="23" t="str">
        <f t="shared" si="511"/>
        <v>ORD106539_20250729_CUST00771_MED026</v>
      </c>
      <c r="T6541" s="23">
        <f t="shared" si="512"/>
        <v>1</v>
      </c>
      <c r="U6541" s="6">
        <f t="shared" si="513"/>
        <v>217.21</v>
      </c>
      <c r="V6541" s="6">
        <f>tbl_Raw_Data[[#This Row],[Discount_Pct]]*tbl_Raw_Data[[#This Row],[Gross_Amount]]/100</f>
        <v>10.8605</v>
      </c>
      <c r="W6541" s="6">
        <f>tbl_Raw_Data[[#This Row],[Gross_Amount]]-tbl_Raw_Data[[#This Row],[Discount_Amount]]</f>
        <v>206.34950000000001</v>
      </c>
      <c r="X6541" s="6">
        <f>tbl_Raw_Data[[#This Row],[Net_Amount_Before_Tax]]*tbl_Raw_Data[[#This Row],[Tax_Pct]]/100</f>
        <v>10.317475</v>
      </c>
      <c r="Y6541" s="6">
        <f>tbl_Raw_Data[[#This Row],[Net_Amount_Before_Tax]]+tbl_Raw_Data[[#This Row],[Tax_Amount]]</f>
        <v>216.66697500000001</v>
      </c>
      <c r="Z6541" s="6">
        <f t="shared" si="514"/>
        <v>0</v>
      </c>
    </row>
    <row r="6542" spans="1:26" x14ac:dyDescent="0.3">
      <c r="A6542" s="23" t="s">
        <v>8672</v>
      </c>
      <c r="B6542" s="34">
        <v>45998</v>
      </c>
      <c r="C6542" s="23" t="s">
        <v>1004</v>
      </c>
      <c r="D6542" s="23" t="s">
        <v>52</v>
      </c>
      <c r="E6542" s="23" t="s">
        <v>52</v>
      </c>
      <c r="F6542" s="23">
        <v>160001</v>
      </c>
      <c r="G6542" s="23" t="s">
        <v>94</v>
      </c>
      <c r="H6542" s="23" t="s">
        <v>95</v>
      </c>
      <c r="I6542" s="23" t="s">
        <v>84</v>
      </c>
      <c r="J6542" s="23" t="s">
        <v>42</v>
      </c>
      <c r="K6542" s="23" t="s">
        <v>24</v>
      </c>
      <c r="L6542" s="23">
        <v>3</v>
      </c>
      <c r="M6542" s="23">
        <v>91.33</v>
      </c>
      <c r="N6542" s="23">
        <v>5</v>
      </c>
      <c r="O6542" s="23">
        <v>5</v>
      </c>
      <c r="P6542" s="23" t="s">
        <v>43</v>
      </c>
      <c r="Q6542" s="23" t="s">
        <v>34</v>
      </c>
      <c r="R6542" s="23">
        <f t="shared" si="510"/>
        <v>1</v>
      </c>
      <c r="S6542" s="23" t="str">
        <f t="shared" si="511"/>
        <v>ORD106541_20251207_CUST01833_MED021</v>
      </c>
      <c r="T6542" s="23">
        <f t="shared" si="512"/>
        <v>1</v>
      </c>
      <c r="U6542" s="6">
        <f t="shared" si="513"/>
        <v>273.99</v>
      </c>
      <c r="V6542" s="6">
        <f>tbl_Raw_Data[[#This Row],[Discount_Pct]]*tbl_Raw_Data[[#This Row],[Gross_Amount]]/100</f>
        <v>13.6995</v>
      </c>
      <c r="W6542" s="6">
        <f>tbl_Raw_Data[[#This Row],[Gross_Amount]]-tbl_Raw_Data[[#This Row],[Discount_Amount]]</f>
        <v>260.29050000000001</v>
      </c>
      <c r="X6542" s="6">
        <f>tbl_Raw_Data[[#This Row],[Net_Amount_Before_Tax]]*tbl_Raw_Data[[#This Row],[Tax_Pct]]/100</f>
        <v>13.014525000000001</v>
      </c>
      <c r="Y6542" s="6">
        <f>tbl_Raw_Data[[#This Row],[Net_Amount_Before_Tax]]+tbl_Raw_Data[[#This Row],[Tax_Amount]]</f>
        <v>273.305025</v>
      </c>
      <c r="Z6542" s="6">
        <f t="shared" si="514"/>
        <v>3</v>
      </c>
    </row>
    <row r="6543" spans="1:26" x14ac:dyDescent="0.3">
      <c r="A6543" s="23" t="s">
        <v>8673</v>
      </c>
      <c r="B6543" s="34">
        <v>45370</v>
      </c>
      <c r="C6543" s="23" t="s">
        <v>2962</v>
      </c>
      <c r="D6543" s="23" t="s">
        <v>37</v>
      </c>
      <c r="E6543" s="23" t="s">
        <v>38</v>
      </c>
      <c r="F6543" s="23">
        <v>452016</v>
      </c>
      <c r="G6543" s="23" t="s">
        <v>283</v>
      </c>
      <c r="H6543" s="23" t="s">
        <v>284</v>
      </c>
      <c r="I6543" s="23" t="s">
        <v>104</v>
      </c>
      <c r="J6543" s="23" t="s">
        <v>42</v>
      </c>
      <c r="K6543" s="23" t="s">
        <v>57</v>
      </c>
      <c r="L6543" s="23">
        <v>5</v>
      </c>
      <c r="M6543" s="23">
        <v>276.19</v>
      </c>
      <c r="N6543" s="23">
        <v>0</v>
      </c>
      <c r="O6543" s="23">
        <v>12</v>
      </c>
      <c r="P6543" s="23" t="s">
        <v>65</v>
      </c>
      <c r="Q6543" s="23" t="s">
        <v>26</v>
      </c>
      <c r="R6543" s="23">
        <f t="shared" si="510"/>
        <v>1</v>
      </c>
      <c r="S6543" s="23" t="str">
        <f t="shared" si="511"/>
        <v>ORD106542_20240319_CUST00439_MED030</v>
      </c>
      <c r="T6543" s="23">
        <f t="shared" si="512"/>
        <v>1</v>
      </c>
      <c r="U6543" s="6">
        <f t="shared" si="513"/>
        <v>1380.95</v>
      </c>
      <c r="V6543" s="6">
        <f>tbl_Raw_Data[[#This Row],[Discount_Pct]]*tbl_Raw_Data[[#This Row],[Gross_Amount]]/100</f>
        <v>0</v>
      </c>
      <c r="W6543" s="6">
        <f>tbl_Raw_Data[[#This Row],[Gross_Amount]]-tbl_Raw_Data[[#This Row],[Discount_Amount]]</f>
        <v>1380.95</v>
      </c>
      <c r="X6543" s="6">
        <f>tbl_Raw_Data[[#This Row],[Net_Amount_Before_Tax]]*tbl_Raw_Data[[#This Row],[Tax_Pct]]/100</f>
        <v>165.71400000000003</v>
      </c>
      <c r="Y6543" s="6">
        <f>tbl_Raw_Data[[#This Row],[Net_Amount_Before_Tax]]+tbl_Raw_Data[[#This Row],[Tax_Amount]]</f>
        <v>1546.664</v>
      </c>
      <c r="Z6543" s="6">
        <f t="shared" si="514"/>
        <v>1</v>
      </c>
    </row>
    <row r="6544" spans="1:26" x14ac:dyDescent="0.3">
      <c r="A6544" s="23" t="s">
        <v>8674</v>
      </c>
      <c r="B6544" s="34">
        <v>45922</v>
      </c>
      <c r="C6544" s="23" t="s">
        <v>8675</v>
      </c>
      <c r="D6544" s="23" t="s">
        <v>142</v>
      </c>
      <c r="E6544" s="23" t="s">
        <v>81</v>
      </c>
      <c r="F6544" s="23">
        <v>380058</v>
      </c>
      <c r="G6544" s="23" t="s">
        <v>283</v>
      </c>
      <c r="H6544" s="23" t="s">
        <v>284</v>
      </c>
      <c r="I6544" s="23" t="s">
        <v>104</v>
      </c>
      <c r="J6544" s="23" t="s">
        <v>42</v>
      </c>
      <c r="K6544" s="23" t="s">
        <v>57</v>
      </c>
      <c r="L6544" s="23">
        <v>1</v>
      </c>
      <c r="M6544" s="23">
        <v>284.89999999999998</v>
      </c>
      <c r="N6544" s="23">
        <v>5</v>
      </c>
      <c r="O6544" s="23">
        <v>5</v>
      </c>
      <c r="P6544" s="23" t="s">
        <v>25</v>
      </c>
      <c r="Q6544" s="23" t="s">
        <v>44</v>
      </c>
      <c r="R6544" s="23">
        <f t="shared" si="510"/>
        <v>1</v>
      </c>
      <c r="S6544" s="23" t="str">
        <f t="shared" si="511"/>
        <v>ORD106543_20250922_CUST01550_MED030</v>
      </c>
      <c r="T6544" s="23">
        <f t="shared" si="512"/>
        <v>1</v>
      </c>
      <c r="U6544" s="6">
        <f t="shared" si="513"/>
        <v>284.89999999999998</v>
      </c>
      <c r="V6544" s="6">
        <f>tbl_Raw_Data[[#This Row],[Discount_Pct]]*tbl_Raw_Data[[#This Row],[Gross_Amount]]/100</f>
        <v>14.244999999999999</v>
      </c>
      <c r="W6544" s="6">
        <f>tbl_Raw_Data[[#This Row],[Gross_Amount]]-tbl_Raw_Data[[#This Row],[Discount_Amount]]</f>
        <v>270.65499999999997</v>
      </c>
      <c r="X6544" s="6">
        <f>tbl_Raw_Data[[#This Row],[Net_Amount_Before_Tax]]*tbl_Raw_Data[[#This Row],[Tax_Pct]]/100</f>
        <v>13.532749999999998</v>
      </c>
      <c r="Y6544" s="6">
        <f>tbl_Raw_Data[[#This Row],[Net_Amount_Before_Tax]]+tbl_Raw_Data[[#This Row],[Tax_Amount]]</f>
        <v>284.18774999999999</v>
      </c>
      <c r="Z6544" s="6">
        <f t="shared" si="514"/>
        <v>0</v>
      </c>
    </row>
    <row r="6545" spans="1:26" x14ac:dyDescent="0.3">
      <c r="A6545" s="23" t="s">
        <v>8676</v>
      </c>
      <c r="B6545" s="34">
        <v>45380</v>
      </c>
      <c r="C6545" s="23" t="s">
        <v>6078</v>
      </c>
      <c r="D6545" s="23" t="s">
        <v>72</v>
      </c>
      <c r="E6545" s="23" t="s">
        <v>73</v>
      </c>
      <c r="F6545" s="23">
        <v>302021</v>
      </c>
      <c r="G6545" s="23" t="s">
        <v>74</v>
      </c>
      <c r="H6545" s="23" t="s">
        <v>75</v>
      </c>
      <c r="I6545" s="23" t="s">
        <v>76</v>
      </c>
      <c r="J6545" s="23" t="s">
        <v>77</v>
      </c>
      <c r="K6545" s="23" t="s">
        <v>57</v>
      </c>
      <c r="L6545" s="23">
        <v>4</v>
      </c>
      <c r="M6545" s="23">
        <v>67.77</v>
      </c>
      <c r="N6545" s="23">
        <v>0</v>
      </c>
      <c r="O6545" s="23">
        <v>5</v>
      </c>
      <c r="P6545" s="23" t="s">
        <v>43</v>
      </c>
      <c r="Q6545" s="23" t="s">
        <v>44</v>
      </c>
      <c r="R6545" s="23">
        <f t="shared" si="510"/>
        <v>1</v>
      </c>
      <c r="S6545" s="23" t="str">
        <f t="shared" si="511"/>
        <v>ORD106544_20240329_CUST02672_MED008</v>
      </c>
      <c r="T6545" s="23">
        <f t="shared" si="512"/>
        <v>1</v>
      </c>
      <c r="U6545" s="6">
        <f t="shared" si="513"/>
        <v>271.08</v>
      </c>
      <c r="V6545" s="6">
        <f>tbl_Raw_Data[[#This Row],[Discount_Pct]]*tbl_Raw_Data[[#This Row],[Gross_Amount]]/100</f>
        <v>0</v>
      </c>
      <c r="W6545" s="6">
        <f>tbl_Raw_Data[[#This Row],[Gross_Amount]]-tbl_Raw_Data[[#This Row],[Discount_Amount]]</f>
        <v>271.08</v>
      </c>
      <c r="X6545" s="6">
        <f>tbl_Raw_Data[[#This Row],[Net_Amount_Before_Tax]]*tbl_Raw_Data[[#This Row],[Tax_Pct]]/100</f>
        <v>13.553999999999998</v>
      </c>
      <c r="Y6545" s="6">
        <f>tbl_Raw_Data[[#This Row],[Net_Amount_Before_Tax]]+tbl_Raw_Data[[#This Row],[Tax_Amount]]</f>
        <v>284.63399999999996</v>
      </c>
      <c r="Z6545" s="6">
        <f t="shared" si="514"/>
        <v>0</v>
      </c>
    </row>
    <row r="6546" spans="1:26" x14ac:dyDescent="0.3">
      <c r="A6546" s="23" t="s">
        <v>8677</v>
      </c>
      <c r="B6546" s="34">
        <v>45417</v>
      </c>
      <c r="C6546" s="23" t="s">
        <v>8678</v>
      </c>
      <c r="D6546" s="23" t="s">
        <v>46</v>
      </c>
      <c r="E6546" s="23" t="s">
        <v>47</v>
      </c>
      <c r="F6546" s="23">
        <v>411014</v>
      </c>
      <c r="G6546" s="23" t="s">
        <v>256</v>
      </c>
      <c r="H6546" s="23" t="s">
        <v>257</v>
      </c>
      <c r="I6546" s="23" t="s">
        <v>22</v>
      </c>
      <c r="J6546" s="23" t="s">
        <v>258</v>
      </c>
      <c r="K6546" s="23" t="s">
        <v>57</v>
      </c>
      <c r="L6546" s="23">
        <v>2</v>
      </c>
      <c r="M6546" s="23">
        <v>59.19</v>
      </c>
      <c r="N6546" s="23">
        <v>10</v>
      </c>
      <c r="O6546" s="23">
        <v>18</v>
      </c>
      <c r="P6546" s="23" t="s">
        <v>58</v>
      </c>
      <c r="Q6546" s="23" t="s">
        <v>34</v>
      </c>
      <c r="R6546" s="23">
        <f t="shared" si="510"/>
        <v>1</v>
      </c>
      <c r="S6546" s="23" t="str">
        <f t="shared" si="511"/>
        <v>ORD106545_20240505_CUST00844_MED025</v>
      </c>
      <c r="T6546" s="23">
        <f t="shared" si="512"/>
        <v>1</v>
      </c>
      <c r="U6546" s="6">
        <f t="shared" si="513"/>
        <v>118.38</v>
      </c>
      <c r="V6546" s="6">
        <f>tbl_Raw_Data[[#This Row],[Discount_Pct]]*tbl_Raw_Data[[#This Row],[Gross_Amount]]/100</f>
        <v>11.837999999999999</v>
      </c>
      <c r="W6546" s="6">
        <f>tbl_Raw_Data[[#This Row],[Gross_Amount]]-tbl_Raw_Data[[#This Row],[Discount_Amount]]</f>
        <v>106.542</v>
      </c>
      <c r="X6546" s="6">
        <f>tbl_Raw_Data[[#This Row],[Net_Amount_Before_Tax]]*tbl_Raw_Data[[#This Row],[Tax_Pct]]/100</f>
        <v>19.17756</v>
      </c>
      <c r="Y6546" s="6">
        <f>tbl_Raw_Data[[#This Row],[Net_Amount_Before_Tax]]+tbl_Raw_Data[[#This Row],[Tax_Amount]]</f>
        <v>125.71956</v>
      </c>
      <c r="Z6546" s="6">
        <f t="shared" si="514"/>
        <v>1</v>
      </c>
    </row>
    <row r="6547" spans="1:26" x14ac:dyDescent="0.3">
      <c r="A6547" s="23" t="s">
        <v>8677</v>
      </c>
      <c r="B6547" s="34">
        <v>45530</v>
      </c>
      <c r="C6547" s="23" t="s">
        <v>2001</v>
      </c>
      <c r="D6547" s="23" t="s">
        <v>28</v>
      </c>
      <c r="E6547" s="23" t="s">
        <v>29</v>
      </c>
      <c r="F6547" s="23">
        <v>500032</v>
      </c>
      <c r="G6547" s="23" t="s">
        <v>111</v>
      </c>
      <c r="H6547" s="23" t="s">
        <v>112</v>
      </c>
      <c r="I6547" s="23" t="s">
        <v>113</v>
      </c>
      <c r="J6547" s="23" t="s">
        <v>114</v>
      </c>
      <c r="K6547" s="23" t="s">
        <v>24</v>
      </c>
      <c r="L6547" s="23">
        <v>2</v>
      </c>
      <c r="M6547" s="23">
        <v>84.21</v>
      </c>
      <c r="N6547" s="23">
        <v>10</v>
      </c>
      <c r="O6547" s="23">
        <v>18</v>
      </c>
      <c r="P6547" s="23" t="s">
        <v>43</v>
      </c>
      <c r="Q6547" s="23" t="s">
        <v>34</v>
      </c>
      <c r="R6547" s="23">
        <f t="shared" si="510"/>
        <v>1</v>
      </c>
      <c r="S6547" s="23" t="str">
        <f t="shared" si="511"/>
        <v>ORD106545_20240826_CUST01807_MED027</v>
      </c>
      <c r="T6547" s="23">
        <f t="shared" si="512"/>
        <v>1</v>
      </c>
      <c r="U6547" s="6">
        <f t="shared" si="513"/>
        <v>168.42</v>
      </c>
      <c r="V6547" s="6">
        <f>tbl_Raw_Data[[#This Row],[Discount_Pct]]*tbl_Raw_Data[[#This Row],[Gross_Amount]]/100</f>
        <v>16.841999999999999</v>
      </c>
      <c r="W6547" s="6">
        <f>tbl_Raw_Data[[#This Row],[Gross_Amount]]-tbl_Raw_Data[[#This Row],[Discount_Amount]]</f>
        <v>151.57799999999997</v>
      </c>
      <c r="X6547" s="6">
        <f>tbl_Raw_Data[[#This Row],[Net_Amount_Before_Tax]]*tbl_Raw_Data[[#This Row],[Tax_Pct]]/100</f>
        <v>27.284039999999994</v>
      </c>
      <c r="Y6547" s="6">
        <f>tbl_Raw_Data[[#This Row],[Net_Amount_Before_Tax]]+tbl_Raw_Data[[#This Row],[Tax_Amount]]</f>
        <v>178.86203999999998</v>
      </c>
      <c r="Z6547" s="6">
        <f t="shared" si="514"/>
        <v>2</v>
      </c>
    </row>
    <row r="6548" spans="1:26" x14ac:dyDescent="0.3">
      <c r="A6548" s="23" t="s">
        <v>8677</v>
      </c>
      <c r="B6548" s="34">
        <v>45758</v>
      </c>
      <c r="C6548" s="23" t="s">
        <v>8301</v>
      </c>
      <c r="D6548" s="23" t="s">
        <v>37</v>
      </c>
      <c r="E6548" s="23" t="s">
        <v>38</v>
      </c>
      <c r="F6548" s="23">
        <v>452018</v>
      </c>
      <c r="G6548" s="23" t="s">
        <v>124</v>
      </c>
      <c r="H6548" s="23" t="s">
        <v>125</v>
      </c>
      <c r="I6548" s="23" t="s">
        <v>104</v>
      </c>
      <c r="J6548" s="23" t="s">
        <v>114</v>
      </c>
      <c r="K6548" s="23" t="s">
        <v>24</v>
      </c>
      <c r="L6548" s="23">
        <v>6</v>
      </c>
      <c r="M6548" s="23">
        <v>127.59</v>
      </c>
      <c r="N6548" s="23">
        <v>10</v>
      </c>
      <c r="O6548" s="23">
        <v>5</v>
      </c>
      <c r="P6548" s="23" t="s">
        <v>89</v>
      </c>
      <c r="Q6548" s="23" t="s">
        <v>26</v>
      </c>
      <c r="R6548" s="23">
        <f t="shared" si="510"/>
        <v>1</v>
      </c>
      <c r="S6548" s="23" t="str">
        <f t="shared" si="511"/>
        <v>ORD106545_20250411_CUST00936_MED018</v>
      </c>
      <c r="T6548" s="23">
        <f t="shared" si="512"/>
        <v>1</v>
      </c>
      <c r="U6548" s="6">
        <f t="shared" si="513"/>
        <v>765.54</v>
      </c>
      <c r="V6548" s="6">
        <f>tbl_Raw_Data[[#This Row],[Discount_Pct]]*tbl_Raw_Data[[#This Row],[Gross_Amount]]/100</f>
        <v>76.554000000000002</v>
      </c>
      <c r="W6548" s="6">
        <f>tbl_Raw_Data[[#This Row],[Gross_Amount]]-tbl_Raw_Data[[#This Row],[Discount_Amount]]</f>
        <v>688.98599999999999</v>
      </c>
      <c r="X6548" s="6">
        <f>tbl_Raw_Data[[#This Row],[Net_Amount_Before_Tax]]*tbl_Raw_Data[[#This Row],[Tax_Pct]]/100</f>
        <v>34.449300000000001</v>
      </c>
      <c r="Y6548" s="6">
        <f>tbl_Raw_Data[[#This Row],[Net_Amount_Before_Tax]]+tbl_Raw_Data[[#This Row],[Tax_Amount]]</f>
        <v>723.43529999999998</v>
      </c>
      <c r="Z6548" s="6">
        <f t="shared" si="514"/>
        <v>1</v>
      </c>
    </row>
    <row r="6549" spans="1:26" x14ac:dyDescent="0.3">
      <c r="A6549" s="23" t="s">
        <v>8679</v>
      </c>
      <c r="B6549" s="34">
        <v>45861</v>
      </c>
      <c r="C6549" s="23" t="s">
        <v>4151</v>
      </c>
      <c r="D6549" s="23" t="s">
        <v>100</v>
      </c>
      <c r="E6549" s="23" t="s">
        <v>101</v>
      </c>
      <c r="F6549" s="23">
        <v>201307</v>
      </c>
      <c r="G6549" s="23" t="s">
        <v>94</v>
      </c>
      <c r="H6549" s="23" t="s">
        <v>95</v>
      </c>
      <c r="I6549" s="23" t="s">
        <v>84</v>
      </c>
      <c r="J6549" s="23" t="s">
        <v>42</v>
      </c>
      <c r="K6549" s="23" t="s">
        <v>24</v>
      </c>
      <c r="L6549" s="23">
        <v>1</v>
      </c>
      <c r="M6549" s="23">
        <v>77.260000000000005</v>
      </c>
      <c r="N6549" s="23">
        <v>10</v>
      </c>
      <c r="O6549" s="23">
        <v>5</v>
      </c>
      <c r="P6549" s="23" t="s">
        <v>89</v>
      </c>
      <c r="Q6549" s="23" t="s">
        <v>26</v>
      </c>
      <c r="R6549" s="23">
        <f t="shared" si="510"/>
        <v>1</v>
      </c>
      <c r="S6549" s="23" t="str">
        <f t="shared" si="511"/>
        <v>ORD106548_20250723_CUST02850_MED021</v>
      </c>
      <c r="T6549" s="23">
        <f t="shared" si="512"/>
        <v>1</v>
      </c>
      <c r="U6549" s="6">
        <f t="shared" si="513"/>
        <v>77.260000000000005</v>
      </c>
      <c r="V6549" s="6">
        <f>tbl_Raw_Data[[#This Row],[Discount_Pct]]*tbl_Raw_Data[[#This Row],[Gross_Amount]]/100</f>
        <v>7.726</v>
      </c>
      <c r="W6549" s="6">
        <f>tbl_Raw_Data[[#This Row],[Gross_Amount]]-tbl_Raw_Data[[#This Row],[Discount_Amount]]</f>
        <v>69.534000000000006</v>
      </c>
      <c r="X6549" s="6">
        <f>tbl_Raw_Data[[#This Row],[Net_Amount_Before_Tax]]*tbl_Raw_Data[[#This Row],[Tax_Pct]]/100</f>
        <v>3.4767000000000001</v>
      </c>
      <c r="Y6549" s="6">
        <f>tbl_Raw_Data[[#This Row],[Net_Amount_Before_Tax]]+tbl_Raw_Data[[#This Row],[Tax_Amount]]</f>
        <v>73.0107</v>
      </c>
      <c r="Z6549" s="6">
        <f t="shared" si="514"/>
        <v>3</v>
      </c>
    </row>
    <row r="6550" spans="1:26" x14ac:dyDescent="0.3">
      <c r="A6550" s="23" t="s">
        <v>8680</v>
      </c>
      <c r="B6550" s="34">
        <v>45848</v>
      </c>
      <c r="C6550" s="23" t="s">
        <v>5326</v>
      </c>
      <c r="D6550" s="23" t="s">
        <v>130</v>
      </c>
      <c r="E6550" s="23" t="s">
        <v>131</v>
      </c>
      <c r="F6550" s="23">
        <v>700029</v>
      </c>
      <c r="G6550" s="23" t="s">
        <v>167</v>
      </c>
      <c r="H6550" s="23" t="s">
        <v>168</v>
      </c>
      <c r="I6550" s="23" t="s">
        <v>113</v>
      </c>
      <c r="J6550" s="23" t="s">
        <v>42</v>
      </c>
      <c r="K6550" s="23" t="s">
        <v>24</v>
      </c>
      <c r="L6550" s="23">
        <v>1</v>
      </c>
      <c r="M6550" s="23">
        <v>197.72</v>
      </c>
      <c r="N6550" s="23">
        <v>10</v>
      </c>
      <c r="O6550" s="23">
        <v>12</v>
      </c>
      <c r="P6550" s="23" t="s">
        <v>33</v>
      </c>
      <c r="Q6550" s="23" t="s">
        <v>34</v>
      </c>
      <c r="R6550" s="23">
        <f t="shared" si="510"/>
        <v>1</v>
      </c>
      <c r="S6550" s="23" t="str">
        <f t="shared" si="511"/>
        <v>ORD106549_20250710_CUST02212_MED026</v>
      </c>
      <c r="T6550" s="23">
        <f t="shared" si="512"/>
        <v>1</v>
      </c>
      <c r="U6550" s="6">
        <f t="shared" si="513"/>
        <v>197.72</v>
      </c>
      <c r="V6550" s="6">
        <f>tbl_Raw_Data[[#This Row],[Discount_Pct]]*tbl_Raw_Data[[#This Row],[Gross_Amount]]/100</f>
        <v>19.772000000000002</v>
      </c>
      <c r="W6550" s="6">
        <f>tbl_Raw_Data[[#This Row],[Gross_Amount]]-tbl_Raw_Data[[#This Row],[Discount_Amount]]</f>
        <v>177.94800000000001</v>
      </c>
      <c r="X6550" s="6">
        <f>tbl_Raw_Data[[#This Row],[Net_Amount_Before_Tax]]*tbl_Raw_Data[[#This Row],[Tax_Pct]]/100</f>
        <v>21.353760000000001</v>
      </c>
      <c r="Y6550" s="6">
        <f>tbl_Raw_Data[[#This Row],[Net_Amount_Before_Tax]]+tbl_Raw_Data[[#This Row],[Tax_Amount]]</f>
        <v>199.30176</v>
      </c>
      <c r="Z6550" s="6">
        <f t="shared" si="514"/>
        <v>2</v>
      </c>
    </row>
    <row r="6551" spans="1:26" x14ac:dyDescent="0.3">
      <c r="A6551" s="23" t="s">
        <v>8681</v>
      </c>
      <c r="B6551" s="34">
        <v>45931</v>
      </c>
      <c r="C6551" s="23" t="s">
        <v>2160</v>
      </c>
      <c r="D6551" s="23" t="s">
        <v>183</v>
      </c>
      <c r="E6551" s="23" t="s">
        <v>184</v>
      </c>
      <c r="F6551" s="23">
        <v>122002</v>
      </c>
      <c r="G6551" s="23" t="s">
        <v>196</v>
      </c>
      <c r="H6551" s="23" t="s">
        <v>197</v>
      </c>
      <c r="I6551" s="23" t="s">
        <v>32</v>
      </c>
      <c r="J6551" s="23" t="s">
        <v>42</v>
      </c>
      <c r="K6551" s="23" t="s">
        <v>24</v>
      </c>
      <c r="L6551" s="23">
        <v>2</v>
      </c>
      <c r="M6551" s="23">
        <v>28.49</v>
      </c>
      <c r="N6551" s="23">
        <v>0</v>
      </c>
      <c r="O6551" s="23">
        <v>5</v>
      </c>
      <c r="P6551" s="23" t="s">
        <v>89</v>
      </c>
      <c r="Q6551" s="23" t="s">
        <v>34</v>
      </c>
      <c r="R6551" s="23">
        <f t="shared" si="510"/>
        <v>1</v>
      </c>
      <c r="S6551" s="23" t="str">
        <f t="shared" si="511"/>
        <v>ORD106550_20251001_CUST02332_MED011</v>
      </c>
      <c r="T6551" s="23">
        <f t="shared" si="512"/>
        <v>1</v>
      </c>
      <c r="U6551" s="6">
        <f t="shared" si="513"/>
        <v>56.98</v>
      </c>
      <c r="V6551" s="6">
        <f>tbl_Raw_Data[[#This Row],[Discount_Pct]]*tbl_Raw_Data[[#This Row],[Gross_Amount]]/100</f>
        <v>0</v>
      </c>
      <c r="W6551" s="6">
        <f>tbl_Raw_Data[[#This Row],[Gross_Amount]]-tbl_Raw_Data[[#This Row],[Discount_Amount]]</f>
        <v>56.98</v>
      </c>
      <c r="X6551" s="6">
        <f>tbl_Raw_Data[[#This Row],[Net_Amount_Before_Tax]]*tbl_Raw_Data[[#This Row],[Tax_Pct]]/100</f>
        <v>2.8489999999999998</v>
      </c>
      <c r="Y6551" s="6">
        <f>tbl_Raw_Data[[#This Row],[Net_Amount_Before_Tax]]+tbl_Raw_Data[[#This Row],[Tax_Amount]]</f>
        <v>59.828999999999994</v>
      </c>
      <c r="Z6551" s="6">
        <f t="shared" si="514"/>
        <v>2</v>
      </c>
    </row>
    <row r="6552" spans="1:26" x14ac:dyDescent="0.3">
      <c r="A6552" s="23" t="s">
        <v>8682</v>
      </c>
      <c r="B6552" s="34">
        <v>45504</v>
      </c>
      <c r="C6552" s="23" t="s">
        <v>8198</v>
      </c>
      <c r="D6552" s="23" t="s">
        <v>37</v>
      </c>
      <c r="E6552" s="23" t="s">
        <v>38</v>
      </c>
      <c r="F6552" s="23">
        <v>452016</v>
      </c>
      <c r="G6552" s="23" t="s">
        <v>132</v>
      </c>
      <c r="H6552" s="23" t="s">
        <v>133</v>
      </c>
      <c r="I6552" s="23" t="s">
        <v>134</v>
      </c>
      <c r="J6552" s="23" t="s">
        <v>135</v>
      </c>
      <c r="K6552" s="23" t="s">
        <v>57</v>
      </c>
      <c r="L6552" s="23">
        <v>1</v>
      </c>
      <c r="M6552" s="23">
        <v>82.51</v>
      </c>
      <c r="N6552" s="23">
        <v>0</v>
      </c>
      <c r="O6552" s="23">
        <v>12</v>
      </c>
      <c r="P6552" s="23" t="s">
        <v>43</v>
      </c>
      <c r="Q6552" s="23" t="s">
        <v>34</v>
      </c>
      <c r="R6552" s="23">
        <f t="shared" si="510"/>
        <v>1</v>
      </c>
      <c r="S6552" s="23" t="str">
        <f t="shared" si="511"/>
        <v>ORD106551_20240731_CUST02155_MED007</v>
      </c>
      <c r="T6552" s="23">
        <f t="shared" si="512"/>
        <v>1</v>
      </c>
      <c r="U6552" s="6">
        <f t="shared" si="513"/>
        <v>82.51</v>
      </c>
      <c r="V6552" s="6">
        <f>tbl_Raw_Data[[#This Row],[Discount_Pct]]*tbl_Raw_Data[[#This Row],[Gross_Amount]]/100</f>
        <v>0</v>
      </c>
      <c r="W6552" s="6">
        <f>tbl_Raw_Data[[#This Row],[Gross_Amount]]-tbl_Raw_Data[[#This Row],[Discount_Amount]]</f>
        <v>82.51</v>
      </c>
      <c r="X6552" s="6">
        <f>tbl_Raw_Data[[#This Row],[Net_Amount_Before_Tax]]*tbl_Raw_Data[[#This Row],[Tax_Pct]]/100</f>
        <v>9.9012000000000011</v>
      </c>
      <c r="Y6552" s="6">
        <f>tbl_Raw_Data[[#This Row],[Net_Amount_Before_Tax]]+tbl_Raw_Data[[#This Row],[Tax_Amount]]</f>
        <v>92.411200000000008</v>
      </c>
      <c r="Z6552" s="6">
        <f t="shared" si="514"/>
        <v>1</v>
      </c>
    </row>
    <row r="6553" spans="1:26" x14ac:dyDescent="0.3">
      <c r="A6553" s="23" t="s">
        <v>8683</v>
      </c>
      <c r="B6553" s="34">
        <v>45689</v>
      </c>
      <c r="C6553" s="23" t="s">
        <v>2789</v>
      </c>
      <c r="D6553" s="23" t="s">
        <v>87</v>
      </c>
      <c r="E6553" s="23" t="s">
        <v>88</v>
      </c>
      <c r="F6553" s="23">
        <v>600018</v>
      </c>
      <c r="G6553" s="23" t="s">
        <v>48</v>
      </c>
      <c r="H6553" s="23" t="s">
        <v>49</v>
      </c>
      <c r="I6553" s="23" t="s">
        <v>50</v>
      </c>
      <c r="J6553" s="23" t="s">
        <v>23</v>
      </c>
      <c r="K6553" s="23" t="s">
        <v>24</v>
      </c>
      <c r="L6553" s="23">
        <v>2</v>
      </c>
      <c r="M6553" s="23">
        <v>108.57</v>
      </c>
      <c r="N6553" s="23">
        <v>15</v>
      </c>
      <c r="O6553" s="23">
        <v>18</v>
      </c>
      <c r="P6553" s="23" t="s">
        <v>25</v>
      </c>
      <c r="Q6553" s="23" t="s">
        <v>34</v>
      </c>
      <c r="R6553" s="23">
        <f t="shared" si="510"/>
        <v>1</v>
      </c>
      <c r="S6553" s="23" t="str">
        <f t="shared" si="511"/>
        <v>ORD106552_20250201_CUST02485_MED028</v>
      </c>
      <c r="T6553" s="23">
        <f t="shared" si="512"/>
        <v>1</v>
      </c>
      <c r="U6553" s="6">
        <f t="shared" si="513"/>
        <v>217.14</v>
      </c>
      <c r="V6553" s="6">
        <f>tbl_Raw_Data[[#This Row],[Discount_Pct]]*tbl_Raw_Data[[#This Row],[Gross_Amount]]/100</f>
        <v>32.570999999999998</v>
      </c>
      <c r="W6553" s="6">
        <f>tbl_Raw_Data[[#This Row],[Gross_Amount]]-tbl_Raw_Data[[#This Row],[Discount_Amount]]</f>
        <v>184.56899999999999</v>
      </c>
      <c r="X6553" s="6">
        <f>tbl_Raw_Data[[#This Row],[Net_Amount_Before_Tax]]*tbl_Raw_Data[[#This Row],[Tax_Pct]]/100</f>
        <v>33.22242</v>
      </c>
      <c r="Y6553" s="6">
        <f>tbl_Raw_Data[[#This Row],[Net_Amount_Before_Tax]]+tbl_Raw_Data[[#This Row],[Tax_Amount]]</f>
        <v>217.79141999999999</v>
      </c>
      <c r="Z6553" s="6">
        <f t="shared" si="514"/>
        <v>1</v>
      </c>
    </row>
    <row r="6554" spans="1:26" x14ac:dyDescent="0.3">
      <c r="A6554" s="23" t="s">
        <v>8684</v>
      </c>
      <c r="B6554" s="34">
        <v>45305</v>
      </c>
      <c r="C6554" s="23" t="s">
        <v>3716</v>
      </c>
      <c r="D6554" s="23" t="s">
        <v>130</v>
      </c>
      <c r="E6554" s="23" t="s">
        <v>131</v>
      </c>
      <c r="F6554" s="23">
        <v>700091</v>
      </c>
      <c r="G6554" s="23" t="s">
        <v>111</v>
      </c>
      <c r="H6554" s="23" t="s">
        <v>112</v>
      </c>
      <c r="I6554" s="23" t="s">
        <v>113</v>
      </c>
      <c r="J6554" s="23" t="s">
        <v>114</v>
      </c>
      <c r="K6554" s="23" t="s">
        <v>24</v>
      </c>
      <c r="L6554" s="23">
        <v>1</v>
      </c>
      <c r="M6554" s="23">
        <v>88.66</v>
      </c>
      <c r="N6554" s="23">
        <v>0</v>
      </c>
      <c r="O6554" s="23">
        <v>12</v>
      </c>
      <c r="P6554" s="23" t="s">
        <v>89</v>
      </c>
      <c r="Q6554" s="23" t="s">
        <v>34</v>
      </c>
      <c r="R6554" s="23">
        <f t="shared" si="510"/>
        <v>1</v>
      </c>
      <c r="S6554" s="23" t="str">
        <f t="shared" si="511"/>
        <v>ORD106553_20240114_CUST03472_MED027</v>
      </c>
      <c r="T6554" s="23">
        <f t="shared" si="512"/>
        <v>1</v>
      </c>
      <c r="U6554" s="6">
        <f t="shared" si="513"/>
        <v>88.66</v>
      </c>
      <c r="V6554" s="6">
        <f>tbl_Raw_Data[[#This Row],[Discount_Pct]]*tbl_Raw_Data[[#This Row],[Gross_Amount]]/100</f>
        <v>0</v>
      </c>
      <c r="W6554" s="6">
        <f>tbl_Raw_Data[[#This Row],[Gross_Amount]]-tbl_Raw_Data[[#This Row],[Discount_Amount]]</f>
        <v>88.66</v>
      </c>
      <c r="X6554" s="6">
        <f>tbl_Raw_Data[[#This Row],[Net_Amount_Before_Tax]]*tbl_Raw_Data[[#This Row],[Tax_Pct]]/100</f>
        <v>10.639200000000001</v>
      </c>
      <c r="Y6554" s="6">
        <f>tbl_Raw_Data[[#This Row],[Net_Amount_Before_Tax]]+tbl_Raw_Data[[#This Row],[Tax_Amount]]</f>
        <v>99.299199999999999</v>
      </c>
      <c r="Z6554" s="6">
        <f t="shared" si="514"/>
        <v>2</v>
      </c>
    </row>
    <row r="6555" spans="1:26" x14ac:dyDescent="0.3">
      <c r="A6555" s="23" t="s">
        <v>8685</v>
      </c>
      <c r="B6555" s="34">
        <v>45969</v>
      </c>
      <c r="C6555" s="23" t="s">
        <v>576</v>
      </c>
      <c r="D6555" s="23" t="s">
        <v>130</v>
      </c>
      <c r="E6555" s="23" t="s">
        <v>131</v>
      </c>
      <c r="F6555" s="23">
        <v>700029</v>
      </c>
      <c r="G6555" s="23" t="s">
        <v>138</v>
      </c>
      <c r="H6555" s="23" t="s">
        <v>139</v>
      </c>
      <c r="I6555" s="23" t="s">
        <v>50</v>
      </c>
      <c r="J6555" s="23" t="s">
        <v>140</v>
      </c>
      <c r="K6555" s="23" t="s">
        <v>24</v>
      </c>
      <c r="L6555" s="23">
        <v>1</v>
      </c>
      <c r="M6555" s="23">
        <v>170.29</v>
      </c>
      <c r="N6555" s="23">
        <v>0</v>
      </c>
      <c r="O6555" s="23">
        <v>5</v>
      </c>
      <c r="P6555" s="23" t="s">
        <v>25</v>
      </c>
      <c r="Q6555" s="23" t="s">
        <v>26</v>
      </c>
      <c r="R6555" s="23">
        <f t="shared" si="510"/>
        <v>1</v>
      </c>
      <c r="S6555" s="23" t="str">
        <f t="shared" si="511"/>
        <v>ORD106554_20251108_CUST02286_MED013</v>
      </c>
      <c r="T6555" s="23">
        <f t="shared" si="512"/>
        <v>1</v>
      </c>
      <c r="U6555" s="6">
        <f t="shared" si="513"/>
        <v>170.29</v>
      </c>
      <c r="V6555" s="6">
        <f>tbl_Raw_Data[[#This Row],[Discount_Pct]]*tbl_Raw_Data[[#This Row],[Gross_Amount]]/100</f>
        <v>0</v>
      </c>
      <c r="W6555" s="6">
        <f>tbl_Raw_Data[[#This Row],[Gross_Amount]]-tbl_Raw_Data[[#This Row],[Discount_Amount]]</f>
        <v>170.29</v>
      </c>
      <c r="X6555" s="6">
        <f>tbl_Raw_Data[[#This Row],[Net_Amount_Before_Tax]]*tbl_Raw_Data[[#This Row],[Tax_Pct]]/100</f>
        <v>8.5145</v>
      </c>
      <c r="Y6555" s="6">
        <f>tbl_Raw_Data[[#This Row],[Net_Amount_Before_Tax]]+tbl_Raw_Data[[#This Row],[Tax_Amount]]</f>
        <v>178.80449999999999</v>
      </c>
      <c r="Z6555" s="6">
        <f t="shared" si="514"/>
        <v>1</v>
      </c>
    </row>
    <row r="6556" spans="1:26" x14ac:dyDescent="0.3">
      <c r="A6556" s="23" t="s">
        <v>8686</v>
      </c>
      <c r="B6556" s="34">
        <v>46010</v>
      </c>
      <c r="C6556" s="23" t="s">
        <v>3377</v>
      </c>
      <c r="D6556" s="23" t="s">
        <v>52</v>
      </c>
      <c r="E6556" s="23" t="s">
        <v>52</v>
      </c>
      <c r="F6556" s="23">
        <v>160017</v>
      </c>
      <c r="G6556" s="23" t="s">
        <v>111</v>
      </c>
      <c r="H6556" s="23" t="s">
        <v>112</v>
      </c>
      <c r="I6556" s="23" t="s">
        <v>113</v>
      </c>
      <c r="J6556" s="23" t="s">
        <v>114</v>
      </c>
      <c r="K6556" s="23" t="s">
        <v>24</v>
      </c>
      <c r="L6556" s="23">
        <v>1</v>
      </c>
      <c r="M6556" s="23">
        <v>94.19</v>
      </c>
      <c r="N6556" s="23">
        <v>5</v>
      </c>
      <c r="O6556" s="23">
        <v>5</v>
      </c>
      <c r="P6556" s="23" t="s">
        <v>89</v>
      </c>
      <c r="Q6556" s="23" t="s">
        <v>26</v>
      </c>
      <c r="R6556" s="23">
        <f t="shared" si="510"/>
        <v>1</v>
      </c>
      <c r="S6556" s="23" t="str">
        <f t="shared" si="511"/>
        <v>ORD106555_20251219_CUST03176_MED027</v>
      </c>
      <c r="T6556" s="23">
        <f t="shared" si="512"/>
        <v>1</v>
      </c>
      <c r="U6556" s="6">
        <f t="shared" si="513"/>
        <v>94.19</v>
      </c>
      <c r="V6556" s="6">
        <f>tbl_Raw_Data[[#This Row],[Discount_Pct]]*tbl_Raw_Data[[#This Row],[Gross_Amount]]/100</f>
        <v>4.7095000000000002</v>
      </c>
      <c r="W6556" s="6">
        <f>tbl_Raw_Data[[#This Row],[Gross_Amount]]-tbl_Raw_Data[[#This Row],[Discount_Amount]]</f>
        <v>89.480499999999992</v>
      </c>
      <c r="X6556" s="6">
        <f>tbl_Raw_Data[[#This Row],[Net_Amount_Before_Tax]]*tbl_Raw_Data[[#This Row],[Tax_Pct]]/100</f>
        <v>4.4740250000000001</v>
      </c>
      <c r="Y6556" s="6">
        <f>tbl_Raw_Data[[#This Row],[Net_Amount_Before_Tax]]+tbl_Raw_Data[[#This Row],[Tax_Amount]]</f>
        <v>93.95452499999999</v>
      </c>
      <c r="Z6556" s="6">
        <f t="shared" si="514"/>
        <v>0</v>
      </c>
    </row>
    <row r="6557" spans="1:26" x14ac:dyDescent="0.3">
      <c r="A6557" s="23" t="s">
        <v>8687</v>
      </c>
      <c r="B6557" s="34">
        <v>45901</v>
      </c>
      <c r="C6557" s="23" t="s">
        <v>3069</v>
      </c>
      <c r="D6557" s="23" t="s">
        <v>72</v>
      </c>
      <c r="E6557" s="23" t="s">
        <v>73</v>
      </c>
      <c r="F6557" s="23">
        <v>302019</v>
      </c>
      <c r="G6557" s="23" t="s">
        <v>107</v>
      </c>
      <c r="H6557" s="23" t="s">
        <v>108</v>
      </c>
      <c r="I6557" s="23" t="s">
        <v>63</v>
      </c>
      <c r="J6557" s="23" t="s">
        <v>42</v>
      </c>
      <c r="K6557" s="23" t="s">
        <v>57</v>
      </c>
      <c r="L6557" s="23">
        <v>2</v>
      </c>
      <c r="M6557" s="23">
        <v>84.08</v>
      </c>
      <c r="N6557" s="23">
        <v>5</v>
      </c>
      <c r="O6557" s="23">
        <v>5</v>
      </c>
      <c r="P6557" s="23" t="s">
        <v>33</v>
      </c>
      <c r="Q6557" s="23" t="s">
        <v>34</v>
      </c>
      <c r="R6557" s="23">
        <f t="shared" si="510"/>
        <v>1</v>
      </c>
      <c r="S6557" s="23" t="str">
        <f t="shared" si="511"/>
        <v>ORD106556_20250901_CUST01935_MED005</v>
      </c>
      <c r="T6557" s="23">
        <f t="shared" si="512"/>
        <v>1</v>
      </c>
      <c r="U6557" s="6">
        <f t="shared" si="513"/>
        <v>168.16</v>
      </c>
      <c r="V6557" s="6">
        <f>tbl_Raw_Data[[#This Row],[Discount_Pct]]*tbl_Raw_Data[[#This Row],[Gross_Amount]]/100</f>
        <v>8.4079999999999995</v>
      </c>
      <c r="W6557" s="6">
        <f>tbl_Raw_Data[[#This Row],[Gross_Amount]]-tbl_Raw_Data[[#This Row],[Discount_Amount]]</f>
        <v>159.75200000000001</v>
      </c>
      <c r="X6557" s="6">
        <f>tbl_Raw_Data[[#This Row],[Net_Amount_Before_Tax]]*tbl_Raw_Data[[#This Row],[Tax_Pct]]/100</f>
        <v>7.9875999999999996</v>
      </c>
      <c r="Y6557" s="6">
        <f>tbl_Raw_Data[[#This Row],[Net_Amount_Before_Tax]]+tbl_Raw_Data[[#This Row],[Tax_Amount]]</f>
        <v>167.7396</v>
      </c>
      <c r="Z6557" s="6">
        <f t="shared" si="514"/>
        <v>2</v>
      </c>
    </row>
    <row r="6558" spans="1:26" x14ac:dyDescent="0.3">
      <c r="A6558" s="23" t="s">
        <v>8688</v>
      </c>
      <c r="B6558" s="34">
        <v>45456</v>
      </c>
      <c r="C6558" s="23" t="s">
        <v>8689</v>
      </c>
      <c r="D6558" s="23" t="s">
        <v>19</v>
      </c>
      <c r="E6558" s="23" t="s">
        <v>19</v>
      </c>
      <c r="F6558" s="23">
        <v>110029</v>
      </c>
      <c r="G6558" s="23" t="s">
        <v>20</v>
      </c>
      <c r="H6558" s="23" t="s">
        <v>21</v>
      </c>
      <c r="I6558" s="23" t="s">
        <v>22</v>
      </c>
      <c r="J6558" s="23" t="s">
        <v>23</v>
      </c>
      <c r="K6558" s="23" t="s">
        <v>24</v>
      </c>
      <c r="L6558" s="23">
        <v>1</v>
      </c>
      <c r="M6558" s="23">
        <v>138.05000000000001</v>
      </c>
      <c r="N6558" s="23">
        <v>10</v>
      </c>
      <c r="O6558" s="23">
        <v>12</v>
      </c>
      <c r="P6558" s="23" t="s">
        <v>58</v>
      </c>
      <c r="Q6558" s="23" t="s">
        <v>34</v>
      </c>
      <c r="R6558" s="23">
        <f t="shared" si="510"/>
        <v>1</v>
      </c>
      <c r="S6558" s="23" t="str">
        <f t="shared" si="511"/>
        <v>ORD106557_20240613_CUST01705_MED024</v>
      </c>
      <c r="T6558" s="23">
        <f t="shared" si="512"/>
        <v>1</v>
      </c>
      <c r="U6558" s="6">
        <f t="shared" si="513"/>
        <v>138.05000000000001</v>
      </c>
      <c r="V6558" s="6">
        <f>tbl_Raw_Data[[#This Row],[Discount_Pct]]*tbl_Raw_Data[[#This Row],[Gross_Amount]]/100</f>
        <v>13.805</v>
      </c>
      <c r="W6558" s="6">
        <f>tbl_Raw_Data[[#This Row],[Gross_Amount]]-tbl_Raw_Data[[#This Row],[Discount_Amount]]</f>
        <v>124.245</v>
      </c>
      <c r="X6558" s="6">
        <f>tbl_Raw_Data[[#This Row],[Net_Amount_Before_Tax]]*tbl_Raw_Data[[#This Row],[Tax_Pct]]/100</f>
        <v>14.9094</v>
      </c>
      <c r="Y6558" s="6">
        <f>tbl_Raw_Data[[#This Row],[Net_Amount_Before_Tax]]+tbl_Raw_Data[[#This Row],[Tax_Amount]]</f>
        <v>139.15440000000001</v>
      </c>
      <c r="Z6558" s="6">
        <f t="shared" si="514"/>
        <v>2</v>
      </c>
    </row>
    <row r="6559" spans="1:26" x14ac:dyDescent="0.3">
      <c r="A6559" s="23" t="s">
        <v>8690</v>
      </c>
      <c r="B6559" s="34">
        <v>45374</v>
      </c>
      <c r="C6559" s="23" t="s">
        <v>5240</v>
      </c>
      <c r="D6559" s="23" t="s">
        <v>100</v>
      </c>
      <c r="E6559" s="23" t="s">
        <v>101</v>
      </c>
      <c r="F6559" s="23">
        <v>201304</v>
      </c>
      <c r="G6559" s="23" t="s">
        <v>185</v>
      </c>
      <c r="H6559" s="23" t="s">
        <v>186</v>
      </c>
      <c r="I6559" s="23" t="s">
        <v>76</v>
      </c>
      <c r="J6559" s="23" t="s">
        <v>187</v>
      </c>
      <c r="K6559" s="23" t="s">
        <v>57</v>
      </c>
      <c r="L6559" s="23">
        <v>2</v>
      </c>
      <c r="M6559" s="23">
        <v>83.27</v>
      </c>
      <c r="N6559" s="23">
        <v>15</v>
      </c>
      <c r="O6559" s="23">
        <v>5</v>
      </c>
      <c r="P6559" s="23" t="s">
        <v>43</v>
      </c>
      <c r="Q6559" s="23" t="s">
        <v>34</v>
      </c>
      <c r="R6559" s="23">
        <f t="shared" si="510"/>
        <v>1</v>
      </c>
      <c r="S6559" s="23" t="str">
        <f t="shared" si="511"/>
        <v>ORD106558_20240323_CUST00825_MED009</v>
      </c>
      <c r="T6559" s="23">
        <f t="shared" si="512"/>
        <v>1</v>
      </c>
      <c r="U6559" s="6">
        <f t="shared" si="513"/>
        <v>166.54</v>
      </c>
      <c r="V6559" s="6">
        <f>tbl_Raw_Data[[#This Row],[Discount_Pct]]*tbl_Raw_Data[[#This Row],[Gross_Amount]]/100</f>
        <v>24.980999999999998</v>
      </c>
      <c r="W6559" s="6">
        <f>tbl_Raw_Data[[#This Row],[Gross_Amount]]-tbl_Raw_Data[[#This Row],[Discount_Amount]]</f>
        <v>141.559</v>
      </c>
      <c r="X6559" s="6">
        <f>tbl_Raw_Data[[#This Row],[Net_Amount_Before_Tax]]*tbl_Raw_Data[[#This Row],[Tax_Pct]]/100</f>
        <v>7.0779499999999995</v>
      </c>
      <c r="Y6559" s="6">
        <f>tbl_Raw_Data[[#This Row],[Net_Amount_Before_Tax]]+tbl_Raw_Data[[#This Row],[Tax_Amount]]</f>
        <v>148.63694999999998</v>
      </c>
      <c r="Z6559" s="6">
        <f t="shared" si="514"/>
        <v>3</v>
      </c>
    </row>
    <row r="6560" spans="1:26" x14ac:dyDescent="0.3">
      <c r="A6560" s="23" t="s">
        <v>8690</v>
      </c>
      <c r="B6560" s="34">
        <v>45456</v>
      </c>
      <c r="C6560" s="23" t="s">
        <v>1077</v>
      </c>
      <c r="D6560" s="23" t="s">
        <v>100</v>
      </c>
      <c r="E6560" s="23" t="s">
        <v>101</v>
      </c>
      <c r="F6560" s="23">
        <v>201303</v>
      </c>
      <c r="G6560" s="23" t="s">
        <v>39</v>
      </c>
      <c r="H6560" s="23" t="s">
        <v>40</v>
      </c>
      <c r="I6560" s="23" t="s">
        <v>41</v>
      </c>
      <c r="J6560" s="23" t="s">
        <v>42</v>
      </c>
      <c r="K6560" s="23" t="s">
        <v>24</v>
      </c>
      <c r="L6560" s="23">
        <v>1</v>
      </c>
      <c r="M6560" s="23">
        <v>33.520000000000003</v>
      </c>
      <c r="N6560" s="23">
        <v>5</v>
      </c>
      <c r="O6560" s="23">
        <v>12</v>
      </c>
      <c r="P6560" s="23" t="s">
        <v>43</v>
      </c>
      <c r="Q6560" s="23" t="s">
        <v>26</v>
      </c>
      <c r="R6560" s="23">
        <f t="shared" si="510"/>
        <v>1</v>
      </c>
      <c r="S6560" s="23" t="str">
        <f t="shared" si="511"/>
        <v>ORD106558_20240613_CUST02553_MED001</v>
      </c>
      <c r="T6560" s="23">
        <f t="shared" si="512"/>
        <v>1</v>
      </c>
      <c r="U6560" s="6">
        <f t="shared" si="513"/>
        <v>33.520000000000003</v>
      </c>
      <c r="V6560" s="6">
        <f>tbl_Raw_Data[[#This Row],[Discount_Pct]]*tbl_Raw_Data[[#This Row],[Gross_Amount]]/100</f>
        <v>1.6760000000000002</v>
      </c>
      <c r="W6560" s="6">
        <f>tbl_Raw_Data[[#This Row],[Gross_Amount]]-tbl_Raw_Data[[#This Row],[Discount_Amount]]</f>
        <v>31.844000000000001</v>
      </c>
      <c r="X6560" s="6">
        <f>tbl_Raw_Data[[#This Row],[Net_Amount_Before_Tax]]*tbl_Raw_Data[[#This Row],[Tax_Pct]]/100</f>
        <v>3.8212800000000002</v>
      </c>
      <c r="Y6560" s="6">
        <f>tbl_Raw_Data[[#This Row],[Net_Amount_Before_Tax]]+tbl_Raw_Data[[#This Row],[Tax_Amount]]</f>
        <v>35.665280000000003</v>
      </c>
      <c r="Z6560" s="6">
        <f t="shared" si="514"/>
        <v>1</v>
      </c>
    </row>
    <row r="6561" spans="1:26" x14ac:dyDescent="0.3">
      <c r="A6561" s="23" t="s">
        <v>8690</v>
      </c>
      <c r="B6561" s="34">
        <v>45326</v>
      </c>
      <c r="C6561" s="23" t="s">
        <v>2285</v>
      </c>
      <c r="D6561" s="23" t="s">
        <v>159</v>
      </c>
      <c r="E6561" s="23" t="s">
        <v>47</v>
      </c>
      <c r="F6561" s="23">
        <v>400093</v>
      </c>
      <c r="G6561" s="23" t="s">
        <v>39</v>
      </c>
      <c r="H6561" s="23" t="s">
        <v>40</v>
      </c>
      <c r="I6561" s="23" t="s">
        <v>41</v>
      </c>
      <c r="J6561" s="23" t="s">
        <v>42</v>
      </c>
      <c r="K6561" s="23" t="s">
        <v>24</v>
      </c>
      <c r="L6561" s="23">
        <v>2</v>
      </c>
      <c r="M6561" s="23">
        <v>31.43</v>
      </c>
      <c r="N6561" s="23">
        <v>5</v>
      </c>
      <c r="O6561" s="23">
        <v>18</v>
      </c>
      <c r="P6561" s="23" t="s">
        <v>89</v>
      </c>
      <c r="Q6561" s="23" t="s">
        <v>34</v>
      </c>
      <c r="R6561" s="23">
        <f t="shared" si="510"/>
        <v>1</v>
      </c>
      <c r="S6561" s="23" t="str">
        <f t="shared" si="511"/>
        <v>ORD106558_20240204_CUST03130_MED001</v>
      </c>
      <c r="T6561" s="23">
        <f t="shared" si="512"/>
        <v>1</v>
      </c>
      <c r="U6561" s="6">
        <f t="shared" si="513"/>
        <v>62.86</v>
      </c>
      <c r="V6561" s="6">
        <f>tbl_Raw_Data[[#This Row],[Discount_Pct]]*tbl_Raw_Data[[#This Row],[Gross_Amount]]/100</f>
        <v>3.1430000000000002</v>
      </c>
      <c r="W6561" s="6">
        <f>tbl_Raw_Data[[#This Row],[Gross_Amount]]-tbl_Raw_Data[[#This Row],[Discount_Amount]]</f>
        <v>59.716999999999999</v>
      </c>
      <c r="X6561" s="6">
        <f>tbl_Raw_Data[[#This Row],[Net_Amount_Before_Tax]]*tbl_Raw_Data[[#This Row],[Tax_Pct]]/100</f>
        <v>10.74906</v>
      </c>
      <c r="Y6561" s="6">
        <f>tbl_Raw_Data[[#This Row],[Net_Amount_Before_Tax]]+tbl_Raw_Data[[#This Row],[Tax_Amount]]</f>
        <v>70.466059999999999</v>
      </c>
      <c r="Z6561" s="6">
        <f t="shared" si="514"/>
        <v>3</v>
      </c>
    </row>
    <row r="6562" spans="1:26" x14ac:dyDescent="0.3">
      <c r="A6562" s="23" t="s">
        <v>8691</v>
      </c>
      <c r="B6562" s="34">
        <v>45467</v>
      </c>
      <c r="C6562" s="23" t="s">
        <v>4318</v>
      </c>
      <c r="D6562" s="23" t="s">
        <v>92</v>
      </c>
      <c r="E6562" s="23" t="s">
        <v>93</v>
      </c>
      <c r="F6562" s="23">
        <v>560001</v>
      </c>
      <c r="G6562" s="23" t="s">
        <v>48</v>
      </c>
      <c r="H6562" s="23" t="s">
        <v>49</v>
      </c>
      <c r="I6562" s="23" t="s">
        <v>50</v>
      </c>
      <c r="J6562" s="23" t="s">
        <v>23</v>
      </c>
      <c r="K6562" s="23" t="s">
        <v>24</v>
      </c>
      <c r="L6562" s="23">
        <v>3</v>
      </c>
      <c r="M6562" s="23">
        <v>115.81</v>
      </c>
      <c r="N6562" s="23">
        <v>0</v>
      </c>
      <c r="O6562" s="23">
        <v>5</v>
      </c>
      <c r="P6562" s="23" t="s">
        <v>25</v>
      </c>
      <c r="Q6562" s="23" t="s">
        <v>26</v>
      </c>
      <c r="R6562" s="23">
        <f t="shared" si="510"/>
        <v>1</v>
      </c>
      <c r="S6562" s="23" t="str">
        <f t="shared" si="511"/>
        <v>ORD106561_20240624_CUST00281_MED028</v>
      </c>
      <c r="T6562" s="23">
        <f t="shared" si="512"/>
        <v>1</v>
      </c>
      <c r="U6562" s="6">
        <f t="shared" si="513"/>
        <v>347.43</v>
      </c>
      <c r="V6562" s="6">
        <f>tbl_Raw_Data[[#This Row],[Discount_Pct]]*tbl_Raw_Data[[#This Row],[Gross_Amount]]/100</f>
        <v>0</v>
      </c>
      <c r="W6562" s="6">
        <f>tbl_Raw_Data[[#This Row],[Gross_Amount]]-tbl_Raw_Data[[#This Row],[Discount_Amount]]</f>
        <v>347.43</v>
      </c>
      <c r="X6562" s="6">
        <f>tbl_Raw_Data[[#This Row],[Net_Amount_Before_Tax]]*tbl_Raw_Data[[#This Row],[Tax_Pct]]/100</f>
        <v>17.371500000000001</v>
      </c>
      <c r="Y6562" s="6">
        <f>tbl_Raw_Data[[#This Row],[Net_Amount_Before_Tax]]+tbl_Raw_Data[[#This Row],[Tax_Amount]]</f>
        <v>364.80150000000003</v>
      </c>
      <c r="Z6562" s="6">
        <f t="shared" si="514"/>
        <v>2</v>
      </c>
    </row>
    <row r="6563" spans="1:26" x14ac:dyDescent="0.3">
      <c r="A6563" s="23" t="s">
        <v>8692</v>
      </c>
      <c r="B6563" s="34">
        <v>45905</v>
      </c>
      <c r="C6563" s="23" t="s">
        <v>1870</v>
      </c>
      <c r="D6563" s="23" t="s">
        <v>183</v>
      </c>
      <c r="E6563" s="23" t="s">
        <v>184</v>
      </c>
      <c r="F6563" s="23">
        <v>122002</v>
      </c>
      <c r="G6563" s="23" t="s">
        <v>30</v>
      </c>
      <c r="H6563" s="23" t="s">
        <v>31</v>
      </c>
      <c r="I6563" s="23" t="s">
        <v>32</v>
      </c>
      <c r="J6563" s="23" t="s">
        <v>23</v>
      </c>
      <c r="K6563" s="23" t="s">
        <v>24</v>
      </c>
      <c r="L6563" s="23">
        <v>1</v>
      </c>
      <c r="M6563" s="23">
        <v>136.37</v>
      </c>
      <c r="N6563" s="23">
        <v>0</v>
      </c>
      <c r="O6563" s="23">
        <v>18</v>
      </c>
      <c r="P6563" s="23" t="s">
        <v>58</v>
      </c>
      <c r="Q6563" s="23" t="s">
        <v>34</v>
      </c>
      <c r="R6563" s="23">
        <f t="shared" si="510"/>
        <v>1</v>
      </c>
      <c r="S6563" s="23" t="str">
        <f t="shared" si="511"/>
        <v>ORD106562_20250905_CUST02008_MED017</v>
      </c>
      <c r="T6563" s="23">
        <f t="shared" si="512"/>
        <v>1</v>
      </c>
      <c r="U6563" s="6">
        <f t="shared" si="513"/>
        <v>136.37</v>
      </c>
      <c r="V6563" s="6">
        <f>tbl_Raw_Data[[#This Row],[Discount_Pct]]*tbl_Raw_Data[[#This Row],[Gross_Amount]]/100</f>
        <v>0</v>
      </c>
      <c r="W6563" s="6">
        <f>tbl_Raw_Data[[#This Row],[Gross_Amount]]-tbl_Raw_Data[[#This Row],[Discount_Amount]]</f>
        <v>136.37</v>
      </c>
      <c r="X6563" s="6">
        <f>tbl_Raw_Data[[#This Row],[Net_Amount_Before_Tax]]*tbl_Raw_Data[[#This Row],[Tax_Pct]]/100</f>
        <v>24.546599999999998</v>
      </c>
      <c r="Y6563" s="6">
        <f>tbl_Raw_Data[[#This Row],[Net_Amount_Before_Tax]]+tbl_Raw_Data[[#This Row],[Tax_Amount]]</f>
        <v>160.91660000000002</v>
      </c>
      <c r="Z6563" s="6">
        <f t="shared" si="514"/>
        <v>3</v>
      </c>
    </row>
    <row r="6564" spans="1:26" x14ac:dyDescent="0.3">
      <c r="A6564" s="23" t="s">
        <v>8693</v>
      </c>
      <c r="B6564" s="34">
        <v>45981</v>
      </c>
      <c r="C6564" s="23" t="s">
        <v>2162</v>
      </c>
      <c r="D6564" s="23" t="s">
        <v>37</v>
      </c>
      <c r="E6564" s="23" t="s">
        <v>38</v>
      </c>
      <c r="F6564" s="23">
        <v>452001</v>
      </c>
      <c r="G6564" s="23" t="s">
        <v>229</v>
      </c>
      <c r="H6564" s="23" t="s">
        <v>230</v>
      </c>
      <c r="I6564" s="23" t="s">
        <v>84</v>
      </c>
      <c r="J6564" s="23" t="s">
        <v>140</v>
      </c>
      <c r="K6564" s="23" t="s">
        <v>24</v>
      </c>
      <c r="L6564" s="23">
        <v>1</v>
      </c>
      <c r="M6564" s="23">
        <v>196.94</v>
      </c>
      <c r="N6564" s="23">
        <v>10</v>
      </c>
      <c r="O6564" s="23">
        <v>5</v>
      </c>
      <c r="P6564" s="23" t="s">
        <v>25</v>
      </c>
      <c r="Q6564" s="23" t="s">
        <v>34</v>
      </c>
      <c r="R6564" s="23">
        <f t="shared" si="510"/>
        <v>1</v>
      </c>
      <c r="S6564" s="23" t="str">
        <f t="shared" si="511"/>
        <v>ORD106563_20251120_CUST01876_MED022</v>
      </c>
      <c r="T6564" s="23">
        <f t="shared" si="512"/>
        <v>1</v>
      </c>
      <c r="U6564" s="6">
        <f t="shared" si="513"/>
        <v>196.94</v>
      </c>
      <c r="V6564" s="6">
        <f>tbl_Raw_Data[[#This Row],[Discount_Pct]]*tbl_Raw_Data[[#This Row],[Gross_Amount]]/100</f>
        <v>19.694000000000003</v>
      </c>
      <c r="W6564" s="6">
        <f>tbl_Raw_Data[[#This Row],[Gross_Amount]]-tbl_Raw_Data[[#This Row],[Discount_Amount]]</f>
        <v>177.24599999999998</v>
      </c>
      <c r="X6564" s="6">
        <f>tbl_Raw_Data[[#This Row],[Net_Amount_Before_Tax]]*tbl_Raw_Data[[#This Row],[Tax_Pct]]/100</f>
        <v>8.8622999999999994</v>
      </c>
      <c r="Y6564" s="6">
        <f>tbl_Raw_Data[[#This Row],[Net_Amount_Before_Tax]]+tbl_Raw_Data[[#This Row],[Tax_Amount]]</f>
        <v>186.10829999999999</v>
      </c>
      <c r="Z6564" s="6">
        <f t="shared" si="514"/>
        <v>2</v>
      </c>
    </row>
    <row r="6565" spans="1:26" x14ac:dyDescent="0.3">
      <c r="A6565" s="23" t="s">
        <v>8694</v>
      </c>
      <c r="B6565" s="34">
        <v>45609</v>
      </c>
      <c r="C6565" s="23" t="s">
        <v>4993</v>
      </c>
      <c r="D6565" s="23" t="s">
        <v>28</v>
      </c>
      <c r="E6565" s="23" t="s">
        <v>29</v>
      </c>
      <c r="F6565" s="23">
        <v>500081</v>
      </c>
      <c r="G6565" s="23" t="s">
        <v>68</v>
      </c>
      <c r="H6565" s="23" t="s">
        <v>69</v>
      </c>
      <c r="I6565" s="23" t="s">
        <v>55</v>
      </c>
      <c r="J6565" s="23" t="s">
        <v>56</v>
      </c>
      <c r="K6565" s="23" t="s">
        <v>24</v>
      </c>
      <c r="L6565" s="23">
        <v>2</v>
      </c>
      <c r="M6565" s="23">
        <v>31.13</v>
      </c>
      <c r="N6565" s="23">
        <v>15</v>
      </c>
      <c r="O6565" s="23">
        <v>18</v>
      </c>
      <c r="P6565" s="23" t="s">
        <v>43</v>
      </c>
      <c r="Q6565" s="23" t="s">
        <v>34</v>
      </c>
      <c r="R6565" s="23">
        <f t="shared" si="510"/>
        <v>1</v>
      </c>
      <c r="S6565" s="23" t="str">
        <f t="shared" si="511"/>
        <v>ORD106564_20241113_CUST01369_MED003</v>
      </c>
      <c r="T6565" s="23">
        <f t="shared" si="512"/>
        <v>1</v>
      </c>
      <c r="U6565" s="6">
        <f t="shared" si="513"/>
        <v>62.26</v>
      </c>
      <c r="V6565" s="6">
        <f>tbl_Raw_Data[[#This Row],[Discount_Pct]]*tbl_Raw_Data[[#This Row],[Gross_Amount]]/100</f>
        <v>9.3390000000000004</v>
      </c>
      <c r="W6565" s="6">
        <f>tbl_Raw_Data[[#This Row],[Gross_Amount]]-tbl_Raw_Data[[#This Row],[Discount_Amount]]</f>
        <v>52.920999999999999</v>
      </c>
      <c r="X6565" s="6">
        <f>tbl_Raw_Data[[#This Row],[Net_Amount_Before_Tax]]*tbl_Raw_Data[[#This Row],[Tax_Pct]]/100</f>
        <v>9.5257799999999992</v>
      </c>
      <c r="Y6565" s="6">
        <f>tbl_Raw_Data[[#This Row],[Net_Amount_Before_Tax]]+tbl_Raw_Data[[#This Row],[Tax_Amount]]</f>
        <v>62.446779999999997</v>
      </c>
      <c r="Z6565" s="6">
        <f t="shared" si="514"/>
        <v>3</v>
      </c>
    </row>
    <row r="6566" spans="1:26" x14ac:dyDescent="0.3">
      <c r="A6566" s="23" t="s">
        <v>8695</v>
      </c>
      <c r="B6566" s="34">
        <v>45684</v>
      </c>
      <c r="C6566" s="23" t="s">
        <v>2079</v>
      </c>
      <c r="D6566" s="23" t="s">
        <v>100</v>
      </c>
      <c r="E6566" s="23" t="s">
        <v>101</v>
      </c>
      <c r="F6566" s="23">
        <v>201303</v>
      </c>
      <c r="G6566" s="23" t="s">
        <v>167</v>
      </c>
      <c r="H6566" s="23" t="s">
        <v>168</v>
      </c>
      <c r="I6566" s="23" t="s">
        <v>113</v>
      </c>
      <c r="J6566" s="23" t="s">
        <v>42</v>
      </c>
      <c r="K6566" s="23" t="s">
        <v>24</v>
      </c>
      <c r="L6566" s="23">
        <v>1</v>
      </c>
      <c r="M6566" s="23">
        <v>191.46</v>
      </c>
      <c r="N6566" s="23">
        <v>5</v>
      </c>
      <c r="O6566" s="23">
        <v>12</v>
      </c>
      <c r="P6566" s="23" t="s">
        <v>58</v>
      </c>
      <c r="Q6566" s="23" t="s">
        <v>44</v>
      </c>
      <c r="R6566" s="23">
        <f t="shared" si="510"/>
        <v>1</v>
      </c>
      <c r="S6566" s="23" t="str">
        <f t="shared" si="511"/>
        <v>ORD106565_20250127_CUST01340_MED026</v>
      </c>
      <c r="T6566" s="23">
        <f t="shared" si="512"/>
        <v>1</v>
      </c>
      <c r="U6566" s="6">
        <f t="shared" si="513"/>
        <v>191.46</v>
      </c>
      <c r="V6566" s="6">
        <f>tbl_Raw_Data[[#This Row],[Discount_Pct]]*tbl_Raw_Data[[#This Row],[Gross_Amount]]/100</f>
        <v>9.5730000000000004</v>
      </c>
      <c r="W6566" s="6">
        <f>tbl_Raw_Data[[#This Row],[Gross_Amount]]-tbl_Raw_Data[[#This Row],[Discount_Amount]]</f>
        <v>181.887</v>
      </c>
      <c r="X6566" s="6">
        <f>tbl_Raw_Data[[#This Row],[Net_Amount_Before_Tax]]*tbl_Raw_Data[[#This Row],[Tax_Pct]]/100</f>
        <v>21.826440000000002</v>
      </c>
      <c r="Y6566" s="6">
        <f>tbl_Raw_Data[[#This Row],[Net_Amount_Before_Tax]]+tbl_Raw_Data[[#This Row],[Tax_Amount]]</f>
        <v>203.71343999999999</v>
      </c>
      <c r="Z6566" s="6">
        <f t="shared" si="514"/>
        <v>1</v>
      </c>
    </row>
    <row r="6567" spans="1:26" x14ac:dyDescent="0.3">
      <c r="A6567" s="23" t="s">
        <v>8695</v>
      </c>
      <c r="B6567" s="34">
        <v>45679</v>
      </c>
      <c r="C6567" s="23" t="s">
        <v>4008</v>
      </c>
      <c r="D6567" s="23" t="s">
        <v>92</v>
      </c>
      <c r="E6567" s="23" t="s">
        <v>93</v>
      </c>
      <c r="F6567" s="23">
        <v>560001</v>
      </c>
      <c r="G6567" s="23" t="s">
        <v>132</v>
      </c>
      <c r="H6567" s="23" t="s">
        <v>133</v>
      </c>
      <c r="I6567" s="23" t="s">
        <v>134</v>
      </c>
      <c r="J6567" s="23" t="s">
        <v>135</v>
      </c>
      <c r="K6567" s="23" t="s">
        <v>57</v>
      </c>
      <c r="L6567" s="23">
        <v>1</v>
      </c>
      <c r="M6567" s="23">
        <v>68.58</v>
      </c>
      <c r="N6567" s="23">
        <v>10</v>
      </c>
      <c r="O6567" s="23">
        <v>5</v>
      </c>
      <c r="P6567" s="23" t="s">
        <v>89</v>
      </c>
      <c r="Q6567" s="23" t="s">
        <v>34</v>
      </c>
      <c r="R6567" s="23">
        <f t="shared" si="510"/>
        <v>1</v>
      </c>
      <c r="S6567" s="23" t="str">
        <f t="shared" si="511"/>
        <v>ORD106565_20250122_CUST03323_MED007</v>
      </c>
      <c r="T6567" s="23">
        <f t="shared" si="512"/>
        <v>1</v>
      </c>
      <c r="U6567" s="6">
        <f t="shared" si="513"/>
        <v>68.58</v>
      </c>
      <c r="V6567" s="6">
        <f>tbl_Raw_Data[[#This Row],[Discount_Pct]]*tbl_Raw_Data[[#This Row],[Gross_Amount]]/100</f>
        <v>6.8579999999999997</v>
      </c>
      <c r="W6567" s="6">
        <f>tbl_Raw_Data[[#This Row],[Gross_Amount]]-tbl_Raw_Data[[#This Row],[Discount_Amount]]</f>
        <v>61.722000000000001</v>
      </c>
      <c r="X6567" s="6">
        <f>tbl_Raw_Data[[#This Row],[Net_Amount_Before_Tax]]*tbl_Raw_Data[[#This Row],[Tax_Pct]]/100</f>
        <v>3.0861000000000001</v>
      </c>
      <c r="Y6567" s="6">
        <f>tbl_Raw_Data[[#This Row],[Net_Amount_Before_Tax]]+tbl_Raw_Data[[#This Row],[Tax_Amount]]</f>
        <v>64.808099999999996</v>
      </c>
      <c r="Z6567" s="6">
        <f t="shared" si="514"/>
        <v>1</v>
      </c>
    </row>
    <row r="6568" spans="1:26" x14ac:dyDescent="0.3">
      <c r="A6568" s="23" t="s">
        <v>8696</v>
      </c>
      <c r="B6568" s="34">
        <v>45557</v>
      </c>
      <c r="C6568" s="23" t="s">
        <v>6212</v>
      </c>
      <c r="D6568" s="23" t="s">
        <v>28</v>
      </c>
      <c r="E6568" s="23" t="s">
        <v>29</v>
      </c>
      <c r="F6568" s="23">
        <v>500081</v>
      </c>
      <c r="G6568" s="23" t="s">
        <v>68</v>
      </c>
      <c r="H6568" s="23" t="s">
        <v>69</v>
      </c>
      <c r="I6568" s="23" t="s">
        <v>55</v>
      </c>
      <c r="J6568" s="23" t="s">
        <v>56</v>
      </c>
      <c r="K6568" s="23" t="s">
        <v>24</v>
      </c>
      <c r="L6568" s="23">
        <v>2</v>
      </c>
      <c r="M6568" s="23">
        <v>31.61</v>
      </c>
      <c r="N6568" s="23">
        <v>10</v>
      </c>
      <c r="O6568" s="23">
        <v>18</v>
      </c>
      <c r="P6568" s="23" t="s">
        <v>58</v>
      </c>
      <c r="Q6568" s="23" t="s">
        <v>34</v>
      </c>
      <c r="R6568" s="23">
        <f t="shared" si="510"/>
        <v>1</v>
      </c>
      <c r="S6568" s="23" t="str">
        <f t="shared" si="511"/>
        <v>ORD106567_20240922_CUST02108_MED003</v>
      </c>
      <c r="T6568" s="23">
        <f t="shared" si="512"/>
        <v>1</v>
      </c>
      <c r="U6568" s="6">
        <f t="shared" si="513"/>
        <v>63.22</v>
      </c>
      <c r="V6568" s="6">
        <f>tbl_Raw_Data[[#This Row],[Discount_Pct]]*tbl_Raw_Data[[#This Row],[Gross_Amount]]/100</f>
        <v>6.3220000000000001</v>
      </c>
      <c r="W6568" s="6">
        <f>tbl_Raw_Data[[#This Row],[Gross_Amount]]-tbl_Raw_Data[[#This Row],[Discount_Amount]]</f>
        <v>56.897999999999996</v>
      </c>
      <c r="X6568" s="6">
        <f>tbl_Raw_Data[[#This Row],[Net_Amount_Before_Tax]]*tbl_Raw_Data[[#This Row],[Tax_Pct]]/100</f>
        <v>10.24164</v>
      </c>
      <c r="Y6568" s="6">
        <f>tbl_Raw_Data[[#This Row],[Net_Amount_Before_Tax]]+tbl_Raw_Data[[#This Row],[Tax_Amount]]</f>
        <v>67.13964</v>
      </c>
      <c r="Z6568" s="6">
        <f t="shared" si="514"/>
        <v>3</v>
      </c>
    </row>
    <row r="6569" spans="1:26" x14ac:dyDescent="0.3">
      <c r="A6569" s="23" t="s">
        <v>8697</v>
      </c>
      <c r="B6569" s="34">
        <v>45301</v>
      </c>
      <c r="C6569" s="23" t="s">
        <v>3389</v>
      </c>
      <c r="D6569" s="23" t="s">
        <v>159</v>
      </c>
      <c r="E6569" s="23" t="s">
        <v>47</v>
      </c>
      <c r="F6569" s="23">
        <v>400076</v>
      </c>
      <c r="G6569" s="23" t="s">
        <v>138</v>
      </c>
      <c r="H6569" s="23" t="s">
        <v>139</v>
      </c>
      <c r="I6569" s="23" t="s">
        <v>50</v>
      </c>
      <c r="J6569" s="23" t="s">
        <v>140</v>
      </c>
      <c r="K6569" s="23" t="s">
        <v>24</v>
      </c>
      <c r="L6569" s="23">
        <v>1</v>
      </c>
      <c r="M6569" s="23">
        <v>171.68</v>
      </c>
      <c r="N6569" s="23">
        <v>5</v>
      </c>
      <c r="O6569" s="23">
        <v>18</v>
      </c>
      <c r="P6569" s="23" t="s">
        <v>43</v>
      </c>
      <c r="Q6569" s="23" t="s">
        <v>34</v>
      </c>
      <c r="R6569" s="23">
        <f t="shared" si="510"/>
        <v>1</v>
      </c>
      <c r="S6569" s="23" t="str">
        <f t="shared" si="511"/>
        <v>ORD106568_20240110_CUST03271_MED013</v>
      </c>
      <c r="T6569" s="23">
        <f t="shared" si="512"/>
        <v>1</v>
      </c>
      <c r="U6569" s="6">
        <f t="shared" si="513"/>
        <v>171.68</v>
      </c>
      <c r="V6569" s="6">
        <f>tbl_Raw_Data[[#This Row],[Discount_Pct]]*tbl_Raw_Data[[#This Row],[Gross_Amount]]/100</f>
        <v>8.5840000000000014</v>
      </c>
      <c r="W6569" s="6">
        <f>tbl_Raw_Data[[#This Row],[Gross_Amount]]-tbl_Raw_Data[[#This Row],[Discount_Amount]]</f>
        <v>163.096</v>
      </c>
      <c r="X6569" s="6">
        <f>tbl_Raw_Data[[#This Row],[Net_Amount_Before_Tax]]*tbl_Raw_Data[[#This Row],[Tax_Pct]]/100</f>
        <v>29.357279999999999</v>
      </c>
      <c r="Y6569" s="6">
        <f>tbl_Raw_Data[[#This Row],[Net_Amount_Before_Tax]]+tbl_Raw_Data[[#This Row],[Tax_Amount]]</f>
        <v>192.45328000000001</v>
      </c>
      <c r="Z6569" s="6">
        <f t="shared" si="514"/>
        <v>3</v>
      </c>
    </row>
    <row r="6570" spans="1:26" x14ac:dyDescent="0.3">
      <c r="A6570" s="23" t="s">
        <v>8698</v>
      </c>
      <c r="B6570" s="34">
        <v>45496</v>
      </c>
      <c r="C6570" s="23" t="s">
        <v>660</v>
      </c>
      <c r="D6570" s="23" t="s">
        <v>92</v>
      </c>
      <c r="E6570" s="23" t="s">
        <v>93</v>
      </c>
      <c r="F6570" s="23">
        <v>560038</v>
      </c>
      <c r="G6570" s="23" t="s">
        <v>107</v>
      </c>
      <c r="H6570" s="23" t="s">
        <v>108</v>
      </c>
      <c r="I6570" s="23" t="s">
        <v>63</v>
      </c>
      <c r="J6570" s="23" t="s">
        <v>42</v>
      </c>
      <c r="K6570" s="23" t="s">
        <v>57</v>
      </c>
      <c r="L6570" s="23">
        <v>3</v>
      </c>
      <c r="M6570" s="23">
        <v>100.47</v>
      </c>
      <c r="N6570" s="23">
        <v>5</v>
      </c>
      <c r="O6570" s="23">
        <v>12</v>
      </c>
      <c r="P6570" s="23" t="s">
        <v>89</v>
      </c>
      <c r="Q6570" s="23" t="s">
        <v>34</v>
      </c>
      <c r="R6570" s="23">
        <f t="shared" si="510"/>
        <v>1</v>
      </c>
      <c r="S6570" s="23" t="str">
        <f t="shared" si="511"/>
        <v>ORD106569_20240723_CUST01906_MED005</v>
      </c>
      <c r="T6570" s="23">
        <f t="shared" si="512"/>
        <v>1</v>
      </c>
      <c r="U6570" s="6">
        <f t="shared" si="513"/>
        <v>301.40999999999997</v>
      </c>
      <c r="V6570" s="6">
        <f>tbl_Raw_Data[[#This Row],[Discount_Pct]]*tbl_Raw_Data[[#This Row],[Gross_Amount]]/100</f>
        <v>15.070499999999997</v>
      </c>
      <c r="W6570" s="6">
        <f>tbl_Raw_Data[[#This Row],[Gross_Amount]]-tbl_Raw_Data[[#This Row],[Discount_Amount]]</f>
        <v>286.33949999999999</v>
      </c>
      <c r="X6570" s="6">
        <f>tbl_Raw_Data[[#This Row],[Net_Amount_Before_Tax]]*tbl_Raw_Data[[#This Row],[Tax_Pct]]/100</f>
        <v>34.360739999999993</v>
      </c>
      <c r="Y6570" s="6">
        <f>tbl_Raw_Data[[#This Row],[Net_Amount_Before_Tax]]+tbl_Raw_Data[[#This Row],[Tax_Amount]]</f>
        <v>320.70024000000001</v>
      </c>
      <c r="Z6570" s="6">
        <f t="shared" si="514"/>
        <v>4</v>
      </c>
    </row>
    <row r="6571" spans="1:26" x14ac:dyDescent="0.3">
      <c r="A6571" s="23" t="s">
        <v>8699</v>
      </c>
      <c r="B6571" s="34">
        <v>45906</v>
      </c>
      <c r="C6571" s="23" t="s">
        <v>904</v>
      </c>
      <c r="D6571" s="23" t="s">
        <v>142</v>
      </c>
      <c r="E6571" s="23" t="s">
        <v>81</v>
      </c>
      <c r="F6571" s="23">
        <v>380061</v>
      </c>
      <c r="G6571" s="23" t="s">
        <v>111</v>
      </c>
      <c r="H6571" s="23" t="s">
        <v>112</v>
      </c>
      <c r="I6571" s="23" t="s">
        <v>113</v>
      </c>
      <c r="J6571" s="23" t="s">
        <v>114</v>
      </c>
      <c r="K6571" s="23" t="s">
        <v>24</v>
      </c>
      <c r="L6571" s="23">
        <v>1</v>
      </c>
      <c r="M6571" s="23">
        <v>104.69</v>
      </c>
      <c r="N6571" s="23">
        <v>10</v>
      </c>
      <c r="O6571" s="23">
        <v>12</v>
      </c>
      <c r="P6571" s="23" t="s">
        <v>89</v>
      </c>
      <c r="Q6571" s="23" t="s">
        <v>34</v>
      </c>
      <c r="R6571" s="23">
        <f t="shared" si="510"/>
        <v>1</v>
      </c>
      <c r="S6571" s="23" t="str">
        <f t="shared" si="511"/>
        <v>ORD106570_20250906_CUST00488_MED027</v>
      </c>
      <c r="T6571" s="23">
        <f t="shared" si="512"/>
        <v>1</v>
      </c>
      <c r="U6571" s="6">
        <f t="shared" si="513"/>
        <v>104.69</v>
      </c>
      <c r="V6571" s="6">
        <f>tbl_Raw_Data[[#This Row],[Discount_Pct]]*tbl_Raw_Data[[#This Row],[Gross_Amount]]/100</f>
        <v>10.469000000000001</v>
      </c>
      <c r="W6571" s="6">
        <f>tbl_Raw_Data[[#This Row],[Gross_Amount]]-tbl_Raw_Data[[#This Row],[Discount_Amount]]</f>
        <v>94.221000000000004</v>
      </c>
      <c r="X6571" s="6">
        <f>tbl_Raw_Data[[#This Row],[Net_Amount_Before_Tax]]*tbl_Raw_Data[[#This Row],[Tax_Pct]]/100</f>
        <v>11.306520000000001</v>
      </c>
      <c r="Y6571" s="6">
        <f>tbl_Raw_Data[[#This Row],[Net_Amount_Before_Tax]]+tbl_Raw_Data[[#This Row],[Tax_Amount]]</f>
        <v>105.52752000000001</v>
      </c>
      <c r="Z6571" s="6">
        <f t="shared" si="514"/>
        <v>2</v>
      </c>
    </row>
    <row r="6572" spans="1:26" x14ac:dyDescent="0.3">
      <c r="A6572" s="23" t="s">
        <v>8699</v>
      </c>
      <c r="B6572" s="34">
        <v>45874</v>
      </c>
      <c r="C6572" s="23" t="s">
        <v>4680</v>
      </c>
      <c r="D6572" s="23" t="s">
        <v>37</v>
      </c>
      <c r="E6572" s="23" t="s">
        <v>38</v>
      </c>
      <c r="F6572" s="23">
        <v>452010</v>
      </c>
      <c r="G6572" s="23" t="s">
        <v>224</v>
      </c>
      <c r="H6572" s="23" t="s">
        <v>225</v>
      </c>
      <c r="I6572" s="23" t="s">
        <v>147</v>
      </c>
      <c r="J6572" s="23" t="s">
        <v>23</v>
      </c>
      <c r="K6572" s="23" t="s">
        <v>24</v>
      </c>
      <c r="L6572" s="23">
        <v>2</v>
      </c>
      <c r="M6572" s="23">
        <v>43.88</v>
      </c>
      <c r="N6572" s="23">
        <v>20</v>
      </c>
      <c r="O6572" s="23">
        <v>5</v>
      </c>
      <c r="P6572" s="23" t="s">
        <v>58</v>
      </c>
      <c r="Q6572" s="23" t="s">
        <v>44</v>
      </c>
      <c r="R6572" s="23">
        <f t="shared" si="510"/>
        <v>1</v>
      </c>
      <c r="S6572" s="23" t="str">
        <f t="shared" si="511"/>
        <v>ORD106570_20250805_CUST01317_MED015</v>
      </c>
      <c r="T6572" s="23">
        <f t="shared" si="512"/>
        <v>1</v>
      </c>
      <c r="U6572" s="6">
        <f t="shared" si="513"/>
        <v>87.76</v>
      </c>
      <c r="V6572" s="6">
        <f>tbl_Raw_Data[[#This Row],[Discount_Pct]]*tbl_Raw_Data[[#This Row],[Gross_Amount]]/100</f>
        <v>17.552</v>
      </c>
      <c r="W6572" s="6">
        <f>tbl_Raw_Data[[#This Row],[Gross_Amount]]-tbl_Raw_Data[[#This Row],[Discount_Amount]]</f>
        <v>70.207999999999998</v>
      </c>
      <c r="X6572" s="6">
        <f>tbl_Raw_Data[[#This Row],[Net_Amount_Before_Tax]]*tbl_Raw_Data[[#This Row],[Tax_Pct]]/100</f>
        <v>3.5103999999999997</v>
      </c>
      <c r="Y6572" s="6">
        <f>tbl_Raw_Data[[#This Row],[Net_Amount_Before_Tax]]+tbl_Raw_Data[[#This Row],[Tax_Amount]]</f>
        <v>73.718400000000003</v>
      </c>
      <c r="Z6572" s="6">
        <f t="shared" si="514"/>
        <v>1</v>
      </c>
    </row>
    <row r="6573" spans="1:26" x14ac:dyDescent="0.3">
      <c r="A6573" s="23" t="s">
        <v>8700</v>
      </c>
      <c r="B6573" s="34">
        <v>45431</v>
      </c>
      <c r="C6573" s="23" t="s">
        <v>2703</v>
      </c>
      <c r="D6573" s="23" t="s">
        <v>87</v>
      </c>
      <c r="E6573" s="23" t="s">
        <v>88</v>
      </c>
      <c r="F6573" s="23">
        <v>600018</v>
      </c>
      <c r="G6573" s="23" t="s">
        <v>48</v>
      </c>
      <c r="H6573" s="23" t="s">
        <v>49</v>
      </c>
      <c r="I6573" s="23" t="s">
        <v>50</v>
      </c>
      <c r="J6573" s="23" t="s">
        <v>23</v>
      </c>
      <c r="K6573" s="23" t="s">
        <v>24</v>
      </c>
      <c r="L6573" s="23">
        <v>1</v>
      </c>
      <c r="M6573" s="23">
        <v>100.7</v>
      </c>
      <c r="N6573" s="23">
        <v>10</v>
      </c>
      <c r="O6573" s="23">
        <v>5</v>
      </c>
      <c r="P6573" s="23" t="s">
        <v>33</v>
      </c>
      <c r="Q6573" s="23" t="s">
        <v>34</v>
      </c>
      <c r="R6573" s="23">
        <f t="shared" si="510"/>
        <v>1</v>
      </c>
      <c r="S6573" s="23" t="str">
        <f t="shared" si="511"/>
        <v>ORD106572_20240519_CUST00878_MED028</v>
      </c>
      <c r="T6573" s="23">
        <f t="shared" si="512"/>
        <v>1</v>
      </c>
      <c r="U6573" s="6">
        <f t="shared" si="513"/>
        <v>100.7</v>
      </c>
      <c r="V6573" s="6">
        <f>tbl_Raw_Data[[#This Row],[Discount_Pct]]*tbl_Raw_Data[[#This Row],[Gross_Amount]]/100</f>
        <v>10.07</v>
      </c>
      <c r="W6573" s="6">
        <f>tbl_Raw_Data[[#This Row],[Gross_Amount]]-tbl_Raw_Data[[#This Row],[Discount_Amount]]</f>
        <v>90.63</v>
      </c>
      <c r="X6573" s="6">
        <f>tbl_Raw_Data[[#This Row],[Net_Amount_Before_Tax]]*tbl_Raw_Data[[#This Row],[Tax_Pct]]/100</f>
        <v>4.5314999999999994</v>
      </c>
      <c r="Y6573" s="6">
        <f>tbl_Raw_Data[[#This Row],[Net_Amount_Before_Tax]]+tbl_Raw_Data[[#This Row],[Tax_Amount]]</f>
        <v>95.16149999999999</v>
      </c>
      <c r="Z6573" s="6">
        <f t="shared" si="514"/>
        <v>1</v>
      </c>
    </row>
    <row r="6574" spans="1:26" x14ac:dyDescent="0.3">
      <c r="A6574" s="23" t="s">
        <v>8700</v>
      </c>
      <c r="B6574" s="34">
        <v>45416</v>
      </c>
      <c r="C6574" s="23" t="s">
        <v>6782</v>
      </c>
      <c r="D6574" s="23" t="s">
        <v>52</v>
      </c>
      <c r="E6574" s="23" t="s">
        <v>52</v>
      </c>
      <c r="F6574" s="23">
        <v>160022</v>
      </c>
      <c r="G6574" s="23" t="s">
        <v>185</v>
      </c>
      <c r="H6574" s="23" t="s">
        <v>186</v>
      </c>
      <c r="I6574" s="23" t="s">
        <v>76</v>
      </c>
      <c r="J6574" s="23" t="s">
        <v>187</v>
      </c>
      <c r="K6574" s="23" t="s">
        <v>57</v>
      </c>
      <c r="L6574" s="23">
        <v>5</v>
      </c>
      <c r="M6574" s="23">
        <v>80.790000000000006</v>
      </c>
      <c r="N6574" s="23">
        <v>15</v>
      </c>
      <c r="O6574" s="23">
        <v>5</v>
      </c>
      <c r="P6574" s="23" t="s">
        <v>33</v>
      </c>
      <c r="Q6574" s="23" t="s">
        <v>44</v>
      </c>
      <c r="R6574" s="23">
        <f t="shared" si="510"/>
        <v>1</v>
      </c>
      <c r="S6574" s="23" t="str">
        <f t="shared" si="511"/>
        <v>ORD106572_20240504_CUST01059_MED009</v>
      </c>
      <c r="T6574" s="23">
        <f t="shared" si="512"/>
        <v>1</v>
      </c>
      <c r="U6574" s="6">
        <f t="shared" si="513"/>
        <v>403.95000000000005</v>
      </c>
      <c r="V6574" s="6">
        <f>tbl_Raw_Data[[#This Row],[Discount_Pct]]*tbl_Raw_Data[[#This Row],[Gross_Amount]]/100</f>
        <v>60.592500000000008</v>
      </c>
      <c r="W6574" s="6">
        <f>tbl_Raw_Data[[#This Row],[Gross_Amount]]-tbl_Raw_Data[[#This Row],[Discount_Amount]]</f>
        <v>343.35750000000002</v>
      </c>
      <c r="X6574" s="6">
        <f>tbl_Raw_Data[[#This Row],[Net_Amount_Before_Tax]]*tbl_Raw_Data[[#This Row],[Tax_Pct]]/100</f>
        <v>17.167875000000002</v>
      </c>
      <c r="Y6574" s="6">
        <f>tbl_Raw_Data[[#This Row],[Net_Amount_Before_Tax]]+tbl_Raw_Data[[#This Row],[Tax_Amount]]</f>
        <v>360.525375</v>
      </c>
      <c r="Z6574" s="6">
        <f t="shared" si="514"/>
        <v>1</v>
      </c>
    </row>
    <row r="6575" spans="1:26" x14ac:dyDescent="0.3">
      <c r="A6575" s="23" t="s">
        <v>8701</v>
      </c>
      <c r="B6575" s="34">
        <v>45754</v>
      </c>
      <c r="C6575" s="23" t="s">
        <v>8702</v>
      </c>
      <c r="D6575" s="23" t="s">
        <v>19</v>
      </c>
      <c r="E6575" s="23" t="s">
        <v>19</v>
      </c>
      <c r="F6575" s="23">
        <v>110001</v>
      </c>
      <c r="G6575" s="23" t="s">
        <v>20</v>
      </c>
      <c r="H6575" s="23" t="s">
        <v>21</v>
      </c>
      <c r="I6575" s="23" t="s">
        <v>22</v>
      </c>
      <c r="J6575" s="23" t="s">
        <v>23</v>
      </c>
      <c r="K6575" s="23" t="s">
        <v>24</v>
      </c>
      <c r="L6575" s="23">
        <v>3</v>
      </c>
      <c r="M6575" s="23">
        <v>122.74</v>
      </c>
      <c r="N6575" s="23">
        <v>10</v>
      </c>
      <c r="O6575" s="23">
        <v>5</v>
      </c>
      <c r="P6575" s="23" t="s">
        <v>33</v>
      </c>
      <c r="Q6575" s="23" t="s">
        <v>34</v>
      </c>
      <c r="R6575" s="23">
        <f t="shared" si="510"/>
        <v>1</v>
      </c>
      <c r="S6575" s="23" t="str">
        <f t="shared" si="511"/>
        <v>ORD106574_20250407_CUST01726_MED024</v>
      </c>
      <c r="T6575" s="23">
        <f t="shared" si="512"/>
        <v>1</v>
      </c>
      <c r="U6575" s="6">
        <f t="shared" si="513"/>
        <v>368.21999999999997</v>
      </c>
      <c r="V6575" s="6">
        <f>tbl_Raw_Data[[#This Row],[Discount_Pct]]*tbl_Raw_Data[[#This Row],[Gross_Amount]]/100</f>
        <v>36.821999999999996</v>
      </c>
      <c r="W6575" s="6">
        <f>tbl_Raw_Data[[#This Row],[Gross_Amount]]-tbl_Raw_Data[[#This Row],[Discount_Amount]]</f>
        <v>331.39799999999997</v>
      </c>
      <c r="X6575" s="6">
        <f>tbl_Raw_Data[[#This Row],[Net_Amount_Before_Tax]]*tbl_Raw_Data[[#This Row],[Tax_Pct]]/100</f>
        <v>16.569899999999997</v>
      </c>
      <c r="Y6575" s="6">
        <f>tbl_Raw_Data[[#This Row],[Net_Amount_Before_Tax]]+tbl_Raw_Data[[#This Row],[Tax_Amount]]</f>
        <v>347.96789999999999</v>
      </c>
      <c r="Z6575" s="6">
        <f t="shared" si="514"/>
        <v>1</v>
      </c>
    </row>
    <row r="6576" spans="1:26" x14ac:dyDescent="0.3">
      <c r="A6576" s="23" t="s">
        <v>8703</v>
      </c>
      <c r="B6576" s="34">
        <v>45468</v>
      </c>
      <c r="C6576" s="23" t="s">
        <v>1439</v>
      </c>
      <c r="D6576" s="23" t="s">
        <v>19</v>
      </c>
      <c r="E6576" s="23" t="s">
        <v>19</v>
      </c>
      <c r="F6576" s="23">
        <v>110085</v>
      </c>
      <c r="G6576" s="23" t="s">
        <v>124</v>
      </c>
      <c r="H6576" s="23" t="s">
        <v>125</v>
      </c>
      <c r="I6576" s="23" t="s">
        <v>104</v>
      </c>
      <c r="J6576" s="23" t="s">
        <v>114</v>
      </c>
      <c r="K6576" s="23" t="s">
        <v>24</v>
      </c>
      <c r="L6576" s="23">
        <v>1</v>
      </c>
      <c r="M6576" s="23">
        <v>132.09</v>
      </c>
      <c r="N6576" s="23">
        <v>5</v>
      </c>
      <c r="O6576" s="23">
        <v>12</v>
      </c>
      <c r="P6576" s="23" t="s">
        <v>43</v>
      </c>
      <c r="Q6576" s="23" t="s">
        <v>34</v>
      </c>
      <c r="R6576" s="23">
        <f t="shared" si="510"/>
        <v>1</v>
      </c>
      <c r="S6576" s="23" t="str">
        <f t="shared" si="511"/>
        <v>ORD106575_20240625_CUST00511_MED018</v>
      </c>
      <c r="T6576" s="23">
        <f t="shared" si="512"/>
        <v>1</v>
      </c>
      <c r="U6576" s="6">
        <f t="shared" si="513"/>
        <v>132.09</v>
      </c>
      <c r="V6576" s="6">
        <f>tbl_Raw_Data[[#This Row],[Discount_Pct]]*tbl_Raw_Data[[#This Row],[Gross_Amount]]/100</f>
        <v>6.6045000000000007</v>
      </c>
      <c r="W6576" s="6">
        <f>tbl_Raw_Data[[#This Row],[Gross_Amount]]-tbl_Raw_Data[[#This Row],[Discount_Amount]]</f>
        <v>125.4855</v>
      </c>
      <c r="X6576" s="6">
        <f>tbl_Raw_Data[[#This Row],[Net_Amount_Before_Tax]]*tbl_Raw_Data[[#This Row],[Tax_Pct]]/100</f>
        <v>15.058260000000001</v>
      </c>
      <c r="Y6576" s="6">
        <f>tbl_Raw_Data[[#This Row],[Net_Amount_Before_Tax]]+tbl_Raw_Data[[#This Row],[Tax_Amount]]</f>
        <v>140.54375999999999</v>
      </c>
      <c r="Z6576" s="6">
        <f t="shared" si="514"/>
        <v>3</v>
      </c>
    </row>
    <row r="6577" spans="1:26" x14ac:dyDescent="0.3">
      <c r="A6577" s="23" t="s">
        <v>8704</v>
      </c>
      <c r="B6577" s="34">
        <v>45394</v>
      </c>
      <c r="C6577" s="23" t="s">
        <v>7925</v>
      </c>
      <c r="D6577" s="23" t="s">
        <v>123</v>
      </c>
      <c r="E6577" s="23" t="s">
        <v>101</v>
      </c>
      <c r="F6577" s="23">
        <v>226021</v>
      </c>
      <c r="G6577" s="23" t="s">
        <v>160</v>
      </c>
      <c r="H6577" s="23" t="s">
        <v>161</v>
      </c>
      <c r="I6577" s="23" t="s">
        <v>50</v>
      </c>
      <c r="J6577" s="23" t="s">
        <v>23</v>
      </c>
      <c r="K6577" s="23" t="s">
        <v>24</v>
      </c>
      <c r="L6577" s="23">
        <v>1</v>
      </c>
      <c r="M6577" s="23">
        <v>144.51</v>
      </c>
      <c r="N6577" s="23">
        <v>5</v>
      </c>
      <c r="O6577" s="23">
        <v>5</v>
      </c>
      <c r="P6577" s="23" t="s">
        <v>58</v>
      </c>
      <c r="Q6577" s="23" t="s">
        <v>90</v>
      </c>
      <c r="R6577" s="23">
        <f t="shared" si="510"/>
        <v>1</v>
      </c>
      <c r="S6577" s="23" t="str">
        <f t="shared" si="511"/>
        <v>ORD106576_20240412_CUST01783_MED014</v>
      </c>
      <c r="T6577" s="23">
        <f t="shared" si="512"/>
        <v>1</v>
      </c>
      <c r="U6577" s="6">
        <f t="shared" si="513"/>
        <v>144.51</v>
      </c>
      <c r="V6577" s="6">
        <f>tbl_Raw_Data[[#This Row],[Discount_Pct]]*tbl_Raw_Data[[#This Row],[Gross_Amount]]/100</f>
        <v>7.2254999999999994</v>
      </c>
      <c r="W6577" s="6">
        <f>tbl_Raw_Data[[#This Row],[Gross_Amount]]-tbl_Raw_Data[[#This Row],[Discount_Amount]]</f>
        <v>137.28449999999998</v>
      </c>
      <c r="X6577" s="6">
        <f>tbl_Raw_Data[[#This Row],[Net_Amount_Before_Tax]]*tbl_Raw_Data[[#This Row],[Tax_Pct]]/100</f>
        <v>6.8642249999999994</v>
      </c>
      <c r="Y6577" s="6">
        <f>tbl_Raw_Data[[#This Row],[Net_Amount_Before_Tax]]+tbl_Raw_Data[[#This Row],[Tax_Amount]]</f>
        <v>144.14872499999998</v>
      </c>
      <c r="Z6577" s="6">
        <f t="shared" si="514"/>
        <v>1</v>
      </c>
    </row>
    <row r="6578" spans="1:26" x14ac:dyDescent="0.3">
      <c r="A6578" s="23" t="s">
        <v>8705</v>
      </c>
      <c r="B6578" s="34">
        <v>45864</v>
      </c>
      <c r="C6578" s="23" t="s">
        <v>8706</v>
      </c>
      <c r="D6578" s="23" t="s">
        <v>159</v>
      </c>
      <c r="E6578" s="23" t="s">
        <v>47</v>
      </c>
      <c r="F6578" s="23">
        <v>400076</v>
      </c>
      <c r="G6578" s="23" t="s">
        <v>94</v>
      </c>
      <c r="H6578" s="23" t="s">
        <v>95</v>
      </c>
      <c r="I6578" s="23" t="s">
        <v>84</v>
      </c>
      <c r="J6578" s="23" t="s">
        <v>42</v>
      </c>
      <c r="K6578" s="23" t="s">
        <v>24</v>
      </c>
      <c r="L6578" s="23">
        <v>2</v>
      </c>
      <c r="M6578" s="23">
        <v>82.02</v>
      </c>
      <c r="N6578" s="23">
        <v>15</v>
      </c>
      <c r="O6578" s="23">
        <v>18</v>
      </c>
      <c r="P6578" s="23" t="s">
        <v>25</v>
      </c>
      <c r="Q6578" s="23" t="s">
        <v>34</v>
      </c>
      <c r="R6578" s="23">
        <f t="shared" si="510"/>
        <v>1</v>
      </c>
      <c r="S6578" s="23" t="str">
        <f t="shared" si="511"/>
        <v>ORD106577_20250726_CUST01416_MED021</v>
      </c>
      <c r="T6578" s="23">
        <f t="shared" si="512"/>
        <v>1</v>
      </c>
      <c r="U6578" s="6">
        <f t="shared" si="513"/>
        <v>164.04</v>
      </c>
      <c r="V6578" s="6">
        <f>tbl_Raw_Data[[#This Row],[Discount_Pct]]*tbl_Raw_Data[[#This Row],[Gross_Amount]]/100</f>
        <v>24.605999999999998</v>
      </c>
      <c r="W6578" s="6">
        <f>tbl_Raw_Data[[#This Row],[Gross_Amount]]-tbl_Raw_Data[[#This Row],[Discount_Amount]]</f>
        <v>139.434</v>
      </c>
      <c r="X6578" s="6">
        <f>tbl_Raw_Data[[#This Row],[Net_Amount_Before_Tax]]*tbl_Raw_Data[[#This Row],[Tax_Pct]]/100</f>
        <v>25.098119999999998</v>
      </c>
      <c r="Y6578" s="6">
        <f>tbl_Raw_Data[[#This Row],[Net_Amount_Before_Tax]]+tbl_Raw_Data[[#This Row],[Tax_Amount]]</f>
        <v>164.53211999999999</v>
      </c>
      <c r="Z6578" s="6">
        <f t="shared" si="514"/>
        <v>1</v>
      </c>
    </row>
    <row r="6579" spans="1:26" x14ac:dyDescent="0.3">
      <c r="A6579" s="23" t="s">
        <v>8707</v>
      </c>
      <c r="B6579" s="34">
        <v>45992</v>
      </c>
      <c r="C6579" s="23" t="s">
        <v>5029</v>
      </c>
      <c r="D6579" s="23" t="s">
        <v>80</v>
      </c>
      <c r="E6579" s="23" t="s">
        <v>81</v>
      </c>
      <c r="F6579" s="23">
        <v>395010</v>
      </c>
      <c r="G6579" s="23" t="s">
        <v>94</v>
      </c>
      <c r="H6579" s="23" t="s">
        <v>95</v>
      </c>
      <c r="I6579" s="23" t="s">
        <v>84</v>
      </c>
      <c r="J6579" s="23" t="s">
        <v>42</v>
      </c>
      <c r="K6579" s="23" t="s">
        <v>24</v>
      </c>
      <c r="L6579" s="23">
        <v>6</v>
      </c>
      <c r="M6579" s="23">
        <v>79.38</v>
      </c>
      <c r="N6579" s="23">
        <v>10</v>
      </c>
      <c r="O6579" s="23">
        <v>12</v>
      </c>
      <c r="P6579" s="23" t="s">
        <v>33</v>
      </c>
      <c r="Q6579" s="23" t="s">
        <v>34</v>
      </c>
      <c r="R6579" s="23">
        <f t="shared" si="510"/>
        <v>1</v>
      </c>
      <c r="S6579" s="23" t="str">
        <f t="shared" si="511"/>
        <v>ORD106578_20251201_CUST01539_MED021</v>
      </c>
      <c r="T6579" s="23">
        <f t="shared" si="512"/>
        <v>1</v>
      </c>
      <c r="U6579" s="6">
        <f t="shared" si="513"/>
        <v>476.28</v>
      </c>
      <c r="V6579" s="6">
        <f>tbl_Raw_Data[[#This Row],[Discount_Pct]]*tbl_Raw_Data[[#This Row],[Gross_Amount]]/100</f>
        <v>47.627999999999993</v>
      </c>
      <c r="W6579" s="6">
        <f>tbl_Raw_Data[[#This Row],[Gross_Amount]]-tbl_Raw_Data[[#This Row],[Discount_Amount]]</f>
        <v>428.65199999999999</v>
      </c>
      <c r="X6579" s="6">
        <f>tbl_Raw_Data[[#This Row],[Net_Amount_Before_Tax]]*tbl_Raw_Data[[#This Row],[Tax_Pct]]/100</f>
        <v>51.438239999999993</v>
      </c>
      <c r="Y6579" s="6">
        <f>tbl_Raw_Data[[#This Row],[Net_Amount_Before_Tax]]+tbl_Raw_Data[[#This Row],[Tax_Amount]]</f>
        <v>480.09023999999999</v>
      </c>
      <c r="Z6579" s="6">
        <f t="shared" si="514"/>
        <v>2</v>
      </c>
    </row>
    <row r="6580" spans="1:26" x14ac:dyDescent="0.3">
      <c r="A6580" s="23" t="s">
        <v>8708</v>
      </c>
      <c r="B6580" s="34">
        <v>45869</v>
      </c>
      <c r="C6580" s="23" t="s">
        <v>3869</v>
      </c>
      <c r="D6580" s="23" t="s">
        <v>80</v>
      </c>
      <c r="E6580" s="23" t="s">
        <v>81</v>
      </c>
      <c r="F6580" s="23">
        <v>395003</v>
      </c>
      <c r="G6580" s="23" t="s">
        <v>160</v>
      </c>
      <c r="H6580" s="23" t="s">
        <v>161</v>
      </c>
      <c r="I6580" s="23" t="s">
        <v>50</v>
      </c>
      <c r="J6580" s="23" t="s">
        <v>23</v>
      </c>
      <c r="K6580" s="23" t="s">
        <v>24</v>
      </c>
      <c r="L6580" s="23">
        <v>1</v>
      </c>
      <c r="M6580" s="23">
        <v>154.13</v>
      </c>
      <c r="N6580" s="23">
        <v>10</v>
      </c>
      <c r="O6580" s="23">
        <v>5</v>
      </c>
      <c r="P6580" s="23" t="s">
        <v>89</v>
      </c>
      <c r="Q6580" s="23" t="s">
        <v>34</v>
      </c>
      <c r="R6580" s="23">
        <f t="shared" si="510"/>
        <v>1</v>
      </c>
      <c r="S6580" s="23" t="str">
        <f t="shared" si="511"/>
        <v>ORD106579_20250731_CUST00646_MED014</v>
      </c>
      <c r="T6580" s="23">
        <f t="shared" si="512"/>
        <v>1</v>
      </c>
      <c r="U6580" s="6">
        <f t="shared" si="513"/>
        <v>154.13</v>
      </c>
      <c r="V6580" s="6">
        <f>tbl_Raw_Data[[#This Row],[Discount_Pct]]*tbl_Raw_Data[[#This Row],[Gross_Amount]]/100</f>
        <v>15.413</v>
      </c>
      <c r="W6580" s="6">
        <f>tbl_Raw_Data[[#This Row],[Gross_Amount]]-tbl_Raw_Data[[#This Row],[Discount_Amount]]</f>
        <v>138.71699999999998</v>
      </c>
      <c r="X6580" s="6">
        <f>tbl_Raw_Data[[#This Row],[Net_Amount_Before_Tax]]*tbl_Raw_Data[[#This Row],[Tax_Pct]]/100</f>
        <v>6.9358499999999994</v>
      </c>
      <c r="Y6580" s="6">
        <f>tbl_Raw_Data[[#This Row],[Net_Amount_Before_Tax]]+tbl_Raw_Data[[#This Row],[Tax_Amount]]</f>
        <v>145.65284999999997</v>
      </c>
      <c r="Z6580" s="6">
        <f t="shared" si="514"/>
        <v>3</v>
      </c>
    </row>
    <row r="6581" spans="1:26" x14ac:dyDescent="0.3">
      <c r="A6581" s="23" t="s">
        <v>8709</v>
      </c>
      <c r="B6581" s="34">
        <v>45757</v>
      </c>
      <c r="C6581" s="23" t="s">
        <v>2430</v>
      </c>
      <c r="D6581" s="23" t="s">
        <v>87</v>
      </c>
      <c r="E6581" s="23" t="s">
        <v>88</v>
      </c>
      <c r="F6581" s="23">
        <v>600018</v>
      </c>
      <c r="G6581" s="23" t="s">
        <v>160</v>
      </c>
      <c r="H6581" s="23" t="s">
        <v>161</v>
      </c>
      <c r="I6581" s="23" t="s">
        <v>50</v>
      </c>
      <c r="J6581" s="23" t="s">
        <v>23</v>
      </c>
      <c r="K6581" s="23" t="s">
        <v>24</v>
      </c>
      <c r="L6581" s="23">
        <v>2</v>
      </c>
      <c r="M6581" s="23">
        <v>157.06</v>
      </c>
      <c r="N6581" s="23">
        <v>20</v>
      </c>
      <c r="O6581" s="23">
        <v>12</v>
      </c>
      <c r="P6581" s="23" t="s">
        <v>65</v>
      </c>
      <c r="Q6581" s="23" t="s">
        <v>34</v>
      </c>
      <c r="R6581" s="23">
        <f t="shared" si="510"/>
        <v>1</v>
      </c>
      <c r="S6581" s="23" t="str">
        <f t="shared" si="511"/>
        <v>ORD106580_20250410_CUST02861_MED014</v>
      </c>
      <c r="T6581" s="23">
        <f t="shared" si="512"/>
        <v>1</v>
      </c>
      <c r="U6581" s="6">
        <f t="shared" si="513"/>
        <v>314.12</v>
      </c>
      <c r="V6581" s="6">
        <f>tbl_Raw_Data[[#This Row],[Discount_Pct]]*tbl_Raw_Data[[#This Row],[Gross_Amount]]/100</f>
        <v>62.823999999999998</v>
      </c>
      <c r="W6581" s="6">
        <f>tbl_Raw_Data[[#This Row],[Gross_Amount]]-tbl_Raw_Data[[#This Row],[Discount_Amount]]</f>
        <v>251.29599999999999</v>
      </c>
      <c r="X6581" s="6">
        <f>tbl_Raw_Data[[#This Row],[Net_Amount_Before_Tax]]*tbl_Raw_Data[[#This Row],[Tax_Pct]]/100</f>
        <v>30.155519999999996</v>
      </c>
      <c r="Y6581" s="6">
        <f>tbl_Raw_Data[[#This Row],[Net_Amount_Before_Tax]]+tbl_Raw_Data[[#This Row],[Tax_Amount]]</f>
        <v>281.45151999999996</v>
      </c>
      <c r="Z6581" s="6">
        <f t="shared" si="514"/>
        <v>4</v>
      </c>
    </row>
    <row r="6582" spans="1:26" x14ac:dyDescent="0.3">
      <c r="A6582" s="23" t="s">
        <v>8710</v>
      </c>
      <c r="B6582" s="34">
        <v>45771</v>
      </c>
      <c r="C6582" s="23" t="s">
        <v>6495</v>
      </c>
      <c r="D6582" s="23" t="s">
        <v>28</v>
      </c>
      <c r="E6582" s="23" t="s">
        <v>29</v>
      </c>
      <c r="F6582" s="23">
        <v>500001</v>
      </c>
      <c r="G6582" s="23" t="s">
        <v>119</v>
      </c>
      <c r="H6582" s="23" t="s">
        <v>120</v>
      </c>
      <c r="I6582" s="23" t="s">
        <v>32</v>
      </c>
      <c r="J6582" s="23" t="s">
        <v>64</v>
      </c>
      <c r="K6582" s="23" t="s">
        <v>57</v>
      </c>
      <c r="L6582" s="23">
        <v>1</v>
      </c>
      <c r="M6582" s="23">
        <v>70.150000000000006</v>
      </c>
      <c r="N6582" s="23">
        <v>5</v>
      </c>
      <c r="O6582" s="23">
        <v>5</v>
      </c>
      <c r="P6582" s="23" t="s">
        <v>25</v>
      </c>
      <c r="Q6582" s="23" t="s">
        <v>34</v>
      </c>
      <c r="R6582" s="23">
        <f t="shared" si="510"/>
        <v>1</v>
      </c>
      <c r="S6582" s="23" t="str">
        <f t="shared" si="511"/>
        <v>ORD106581_20250424_CUST01553_MED010</v>
      </c>
      <c r="T6582" s="23">
        <f t="shared" si="512"/>
        <v>1</v>
      </c>
      <c r="U6582" s="6">
        <f t="shared" si="513"/>
        <v>70.150000000000006</v>
      </c>
      <c r="V6582" s="6">
        <f>tbl_Raw_Data[[#This Row],[Discount_Pct]]*tbl_Raw_Data[[#This Row],[Gross_Amount]]/100</f>
        <v>3.5074999999999998</v>
      </c>
      <c r="W6582" s="6">
        <f>tbl_Raw_Data[[#This Row],[Gross_Amount]]-tbl_Raw_Data[[#This Row],[Discount_Amount]]</f>
        <v>66.642500000000013</v>
      </c>
      <c r="X6582" s="6">
        <f>tbl_Raw_Data[[#This Row],[Net_Amount_Before_Tax]]*tbl_Raw_Data[[#This Row],[Tax_Pct]]/100</f>
        <v>3.3321250000000009</v>
      </c>
      <c r="Y6582" s="6">
        <f>tbl_Raw_Data[[#This Row],[Net_Amount_Before_Tax]]+tbl_Raw_Data[[#This Row],[Tax_Amount]]</f>
        <v>69.974625000000017</v>
      </c>
      <c r="Z6582" s="6">
        <f t="shared" si="514"/>
        <v>2</v>
      </c>
    </row>
    <row r="6583" spans="1:26" x14ac:dyDescent="0.3">
      <c r="A6583" s="23" t="s">
        <v>8711</v>
      </c>
      <c r="B6583" s="34">
        <v>45970</v>
      </c>
      <c r="C6583" s="23" t="s">
        <v>7528</v>
      </c>
      <c r="D6583" s="23" t="s">
        <v>72</v>
      </c>
      <c r="E6583" s="23" t="s">
        <v>73</v>
      </c>
      <c r="F6583" s="23">
        <v>302033</v>
      </c>
      <c r="G6583" s="23" t="s">
        <v>74</v>
      </c>
      <c r="H6583" s="23" t="s">
        <v>75</v>
      </c>
      <c r="I6583" s="23" t="s">
        <v>76</v>
      </c>
      <c r="J6583" s="23" t="s">
        <v>77</v>
      </c>
      <c r="K6583" s="23" t="s">
        <v>57</v>
      </c>
      <c r="L6583" s="23">
        <v>1</v>
      </c>
      <c r="M6583" s="23">
        <v>69.63</v>
      </c>
      <c r="N6583" s="23">
        <v>0</v>
      </c>
      <c r="O6583" s="23">
        <v>18</v>
      </c>
      <c r="P6583" s="23" t="s">
        <v>25</v>
      </c>
      <c r="Q6583" s="23" t="s">
        <v>34</v>
      </c>
      <c r="R6583" s="23">
        <f t="shared" si="510"/>
        <v>1</v>
      </c>
      <c r="S6583" s="23" t="str">
        <f t="shared" si="511"/>
        <v>ORD106582_20251109_CUST01583_MED008</v>
      </c>
      <c r="T6583" s="23">
        <f t="shared" si="512"/>
        <v>1</v>
      </c>
      <c r="U6583" s="6">
        <f t="shared" si="513"/>
        <v>69.63</v>
      </c>
      <c r="V6583" s="6">
        <f>tbl_Raw_Data[[#This Row],[Discount_Pct]]*tbl_Raw_Data[[#This Row],[Gross_Amount]]/100</f>
        <v>0</v>
      </c>
      <c r="W6583" s="6">
        <f>tbl_Raw_Data[[#This Row],[Gross_Amount]]-tbl_Raw_Data[[#This Row],[Discount_Amount]]</f>
        <v>69.63</v>
      </c>
      <c r="X6583" s="6">
        <f>tbl_Raw_Data[[#This Row],[Net_Amount_Before_Tax]]*tbl_Raw_Data[[#This Row],[Tax_Pct]]/100</f>
        <v>12.533399999999999</v>
      </c>
      <c r="Y6583" s="6">
        <f>tbl_Raw_Data[[#This Row],[Net_Amount_Before_Tax]]+tbl_Raw_Data[[#This Row],[Tax_Amount]]</f>
        <v>82.163399999999996</v>
      </c>
      <c r="Z6583" s="6">
        <f t="shared" si="514"/>
        <v>2</v>
      </c>
    </row>
    <row r="6584" spans="1:26" x14ac:dyDescent="0.3">
      <c r="A6584" s="23" t="s">
        <v>8712</v>
      </c>
      <c r="B6584" s="34">
        <v>45983</v>
      </c>
      <c r="C6584" s="23" t="s">
        <v>8283</v>
      </c>
      <c r="D6584" s="23" t="s">
        <v>92</v>
      </c>
      <c r="E6584" s="23" t="s">
        <v>93</v>
      </c>
      <c r="F6584" s="23">
        <v>560034</v>
      </c>
      <c r="G6584" s="23" t="s">
        <v>102</v>
      </c>
      <c r="H6584" s="23" t="s">
        <v>103</v>
      </c>
      <c r="I6584" s="23" t="s">
        <v>104</v>
      </c>
      <c r="J6584" s="23" t="s">
        <v>64</v>
      </c>
      <c r="K6584" s="23" t="s">
        <v>57</v>
      </c>
      <c r="L6584" s="23">
        <v>3</v>
      </c>
      <c r="M6584" s="23">
        <v>111.34</v>
      </c>
      <c r="N6584" s="23">
        <v>5</v>
      </c>
      <c r="O6584" s="23">
        <v>5</v>
      </c>
      <c r="P6584" s="23" t="s">
        <v>65</v>
      </c>
      <c r="Q6584" s="23" t="s">
        <v>34</v>
      </c>
      <c r="R6584" s="23">
        <f t="shared" si="510"/>
        <v>1</v>
      </c>
      <c r="S6584" s="23" t="str">
        <f t="shared" si="511"/>
        <v>ORD106583_20251122_CUST01082_MED029</v>
      </c>
      <c r="T6584" s="23">
        <f t="shared" si="512"/>
        <v>1</v>
      </c>
      <c r="U6584" s="6">
        <f t="shared" si="513"/>
        <v>334.02</v>
      </c>
      <c r="V6584" s="6">
        <f>tbl_Raw_Data[[#This Row],[Discount_Pct]]*tbl_Raw_Data[[#This Row],[Gross_Amount]]/100</f>
        <v>16.701000000000001</v>
      </c>
      <c r="W6584" s="6">
        <f>tbl_Raw_Data[[#This Row],[Gross_Amount]]-tbl_Raw_Data[[#This Row],[Discount_Amount]]</f>
        <v>317.31899999999996</v>
      </c>
      <c r="X6584" s="6">
        <f>tbl_Raw_Data[[#This Row],[Net_Amount_Before_Tax]]*tbl_Raw_Data[[#This Row],[Tax_Pct]]/100</f>
        <v>15.865949999999998</v>
      </c>
      <c r="Y6584" s="6">
        <f>tbl_Raw_Data[[#This Row],[Net_Amount_Before_Tax]]+tbl_Raw_Data[[#This Row],[Tax_Amount]]</f>
        <v>333.18494999999996</v>
      </c>
      <c r="Z6584" s="6">
        <f t="shared" si="514"/>
        <v>1</v>
      </c>
    </row>
    <row r="6585" spans="1:26" x14ac:dyDescent="0.3">
      <c r="A6585" s="23" t="s">
        <v>8712</v>
      </c>
      <c r="B6585" s="34">
        <v>45796</v>
      </c>
      <c r="C6585" s="23" t="s">
        <v>3319</v>
      </c>
      <c r="D6585" s="23" t="s">
        <v>19</v>
      </c>
      <c r="E6585" s="23" t="s">
        <v>19</v>
      </c>
      <c r="F6585" s="23">
        <v>110044</v>
      </c>
      <c r="G6585" s="23" t="s">
        <v>196</v>
      </c>
      <c r="H6585" s="23" t="s">
        <v>197</v>
      </c>
      <c r="I6585" s="23" t="s">
        <v>32</v>
      </c>
      <c r="J6585" s="23" t="s">
        <v>42</v>
      </c>
      <c r="K6585" s="23" t="s">
        <v>24</v>
      </c>
      <c r="L6585" s="23">
        <v>3</v>
      </c>
      <c r="M6585" s="23">
        <v>27.57</v>
      </c>
      <c r="N6585" s="23">
        <v>0</v>
      </c>
      <c r="O6585" s="23">
        <v>12</v>
      </c>
      <c r="P6585" s="23" t="s">
        <v>89</v>
      </c>
      <c r="Q6585" s="23" t="s">
        <v>34</v>
      </c>
      <c r="R6585" s="23">
        <f t="shared" si="510"/>
        <v>1</v>
      </c>
      <c r="S6585" s="23" t="str">
        <f t="shared" si="511"/>
        <v>ORD106583_20250519_CUST02607_MED011</v>
      </c>
      <c r="T6585" s="23">
        <f t="shared" si="512"/>
        <v>1</v>
      </c>
      <c r="U6585" s="6">
        <f t="shared" si="513"/>
        <v>82.710000000000008</v>
      </c>
      <c r="V6585" s="6">
        <f>tbl_Raw_Data[[#This Row],[Discount_Pct]]*tbl_Raw_Data[[#This Row],[Gross_Amount]]/100</f>
        <v>0</v>
      </c>
      <c r="W6585" s="6">
        <f>tbl_Raw_Data[[#This Row],[Gross_Amount]]-tbl_Raw_Data[[#This Row],[Discount_Amount]]</f>
        <v>82.710000000000008</v>
      </c>
      <c r="X6585" s="6">
        <f>tbl_Raw_Data[[#This Row],[Net_Amount_Before_Tax]]*tbl_Raw_Data[[#This Row],[Tax_Pct]]/100</f>
        <v>9.9252000000000002</v>
      </c>
      <c r="Y6585" s="6">
        <f>tbl_Raw_Data[[#This Row],[Net_Amount_Before_Tax]]+tbl_Raw_Data[[#This Row],[Tax_Amount]]</f>
        <v>92.635200000000012</v>
      </c>
      <c r="Z6585" s="6">
        <f t="shared" si="514"/>
        <v>3</v>
      </c>
    </row>
    <row r="6586" spans="1:26" x14ac:dyDescent="0.3">
      <c r="A6586" s="23" t="s">
        <v>8713</v>
      </c>
      <c r="B6586" s="34">
        <v>45340</v>
      </c>
      <c r="C6586" s="23" t="s">
        <v>3689</v>
      </c>
      <c r="D6586" s="23" t="s">
        <v>100</v>
      </c>
      <c r="E6586" s="23" t="s">
        <v>101</v>
      </c>
      <c r="F6586" s="23">
        <v>201305</v>
      </c>
      <c r="G6586" s="23" t="s">
        <v>20</v>
      </c>
      <c r="H6586" s="23" t="s">
        <v>21</v>
      </c>
      <c r="I6586" s="23" t="s">
        <v>22</v>
      </c>
      <c r="J6586" s="23" t="s">
        <v>23</v>
      </c>
      <c r="K6586" s="23" t="s">
        <v>24</v>
      </c>
      <c r="L6586" s="23">
        <v>1</v>
      </c>
      <c r="M6586" s="23">
        <v>120.2</v>
      </c>
      <c r="N6586" s="23">
        <v>0</v>
      </c>
      <c r="O6586" s="23">
        <v>5</v>
      </c>
      <c r="P6586" s="23" t="s">
        <v>33</v>
      </c>
      <c r="Q6586" s="23" t="s">
        <v>34</v>
      </c>
      <c r="R6586" s="23">
        <f t="shared" si="510"/>
        <v>1</v>
      </c>
      <c r="S6586" s="23" t="str">
        <f t="shared" si="511"/>
        <v>ORD106585_20240218_CUST00595_MED024</v>
      </c>
      <c r="T6586" s="23">
        <f t="shared" si="512"/>
        <v>1</v>
      </c>
      <c r="U6586" s="6">
        <f t="shared" si="513"/>
        <v>120.2</v>
      </c>
      <c r="V6586" s="6">
        <f>tbl_Raw_Data[[#This Row],[Discount_Pct]]*tbl_Raw_Data[[#This Row],[Gross_Amount]]/100</f>
        <v>0</v>
      </c>
      <c r="W6586" s="6">
        <f>tbl_Raw_Data[[#This Row],[Gross_Amount]]-tbl_Raw_Data[[#This Row],[Discount_Amount]]</f>
        <v>120.2</v>
      </c>
      <c r="X6586" s="6">
        <f>tbl_Raw_Data[[#This Row],[Net_Amount_Before_Tax]]*tbl_Raw_Data[[#This Row],[Tax_Pct]]/100</f>
        <v>6.01</v>
      </c>
      <c r="Y6586" s="6">
        <f>tbl_Raw_Data[[#This Row],[Net_Amount_Before_Tax]]+tbl_Raw_Data[[#This Row],[Tax_Amount]]</f>
        <v>126.21000000000001</v>
      </c>
      <c r="Z6586" s="6">
        <f t="shared" si="514"/>
        <v>2</v>
      </c>
    </row>
    <row r="6587" spans="1:26" x14ac:dyDescent="0.3">
      <c r="A6587" s="23" t="s">
        <v>8714</v>
      </c>
      <c r="B6587" s="34">
        <v>45944</v>
      </c>
      <c r="C6587" s="23" t="s">
        <v>6016</v>
      </c>
      <c r="D6587" s="23" t="s">
        <v>92</v>
      </c>
      <c r="E6587" s="23" t="s">
        <v>93</v>
      </c>
      <c r="F6587" s="23">
        <v>560100</v>
      </c>
      <c r="G6587" s="23" t="s">
        <v>283</v>
      </c>
      <c r="H6587" s="23" t="s">
        <v>284</v>
      </c>
      <c r="I6587" s="23" t="s">
        <v>104</v>
      </c>
      <c r="J6587" s="23" t="s">
        <v>42</v>
      </c>
      <c r="K6587" s="23" t="s">
        <v>57</v>
      </c>
      <c r="L6587" s="23">
        <v>1</v>
      </c>
      <c r="M6587" s="23">
        <v>278.52999999999997</v>
      </c>
      <c r="N6587" s="23">
        <v>0</v>
      </c>
      <c r="O6587" s="23">
        <v>5</v>
      </c>
      <c r="P6587" s="23" t="s">
        <v>89</v>
      </c>
      <c r="Q6587" s="23" t="s">
        <v>34</v>
      </c>
      <c r="R6587" s="23">
        <f t="shared" si="510"/>
        <v>1</v>
      </c>
      <c r="S6587" s="23" t="str">
        <f t="shared" si="511"/>
        <v>ORD106586_20251014_CUST00378_MED030</v>
      </c>
      <c r="T6587" s="23">
        <f t="shared" si="512"/>
        <v>1</v>
      </c>
      <c r="U6587" s="6">
        <f t="shared" si="513"/>
        <v>278.52999999999997</v>
      </c>
      <c r="V6587" s="6">
        <f>tbl_Raw_Data[[#This Row],[Discount_Pct]]*tbl_Raw_Data[[#This Row],[Gross_Amount]]/100</f>
        <v>0</v>
      </c>
      <c r="W6587" s="6">
        <f>tbl_Raw_Data[[#This Row],[Gross_Amount]]-tbl_Raw_Data[[#This Row],[Discount_Amount]]</f>
        <v>278.52999999999997</v>
      </c>
      <c r="X6587" s="6">
        <f>tbl_Raw_Data[[#This Row],[Net_Amount_Before_Tax]]*tbl_Raw_Data[[#This Row],[Tax_Pct]]/100</f>
        <v>13.926499999999999</v>
      </c>
      <c r="Y6587" s="6">
        <f>tbl_Raw_Data[[#This Row],[Net_Amount_Before_Tax]]+tbl_Raw_Data[[#This Row],[Tax_Amount]]</f>
        <v>292.45649999999995</v>
      </c>
      <c r="Z6587" s="6">
        <f t="shared" si="514"/>
        <v>2</v>
      </c>
    </row>
    <row r="6588" spans="1:26" x14ac:dyDescent="0.3">
      <c r="A6588" s="23" t="s">
        <v>8714</v>
      </c>
      <c r="B6588" s="34">
        <v>45875</v>
      </c>
      <c r="C6588" s="23" t="s">
        <v>1187</v>
      </c>
      <c r="D6588" s="23" t="s">
        <v>46</v>
      </c>
      <c r="E6588" s="23" t="s">
        <v>47</v>
      </c>
      <c r="F6588" s="23">
        <v>411045</v>
      </c>
      <c r="G6588" s="23" t="s">
        <v>315</v>
      </c>
      <c r="H6588" s="23" t="s">
        <v>316</v>
      </c>
      <c r="I6588" s="23" t="s">
        <v>50</v>
      </c>
      <c r="J6588" s="23" t="s">
        <v>114</v>
      </c>
      <c r="K6588" s="23" t="s">
        <v>24</v>
      </c>
      <c r="L6588" s="23">
        <v>1</v>
      </c>
      <c r="M6588" s="23">
        <v>135.69</v>
      </c>
      <c r="N6588" s="23">
        <v>5</v>
      </c>
      <c r="O6588" s="23">
        <v>5</v>
      </c>
      <c r="P6588" s="23" t="s">
        <v>25</v>
      </c>
      <c r="Q6588" s="23" t="s">
        <v>34</v>
      </c>
      <c r="R6588" s="23">
        <f t="shared" si="510"/>
        <v>1</v>
      </c>
      <c r="S6588" s="23" t="str">
        <f t="shared" si="511"/>
        <v>ORD106586_20250806_CUST02507_MED012</v>
      </c>
      <c r="T6588" s="23">
        <f t="shared" si="512"/>
        <v>1</v>
      </c>
      <c r="U6588" s="6">
        <f t="shared" si="513"/>
        <v>135.69</v>
      </c>
      <c r="V6588" s="6">
        <f>tbl_Raw_Data[[#This Row],[Discount_Pct]]*tbl_Raw_Data[[#This Row],[Gross_Amount]]/100</f>
        <v>6.7845000000000004</v>
      </c>
      <c r="W6588" s="6">
        <f>tbl_Raw_Data[[#This Row],[Gross_Amount]]-tbl_Raw_Data[[#This Row],[Discount_Amount]]</f>
        <v>128.90549999999999</v>
      </c>
      <c r="X6588" s="6">
        <f>tbl_Raw_Data[[#This Row],[Net_Amount_Before_Tax]]*tbl_Raw_Data[[#This Row],[Tax_Pct]]/100</f>
        <v>6.4452749999999988</v>
      </c>
      <c r="Y6588" s="6">
        <f>tbl_Raw_Data[[#This Row],[Net_Amount_Before_Tax]]+tbl_Raw_Data[[#This Row],[Tax_Amount]]</f>
        <v>135.350775</v>
      </c>
      <c r="Z6588" s="6">
        <f t="shared" si="514"/>
        <v>2</v>
      </c>
    </row>
    <row r="6589" spans="1:26" x14ac:dyDescent="0.3">
      <c r="A6589" s="23" t="s">
        <v>8714</v>
      </c>
      <c r="B6589" s="34">
        <v>45496</v>
      </c>
      <c r="C6589" s="23" t="s">
        <v>127</v>
      </c>
      <c r="D6589" s="23" t="s">
        <v>123</v>
      </c>
      <c r="E6589" s="23" t="s">
        <v>101</v>
      </c>
      <c r="F6589" s="23">
        <v>226021</v>
      </c>
      <c r="G6589" s="23" t="s">
        <v>124</v>
      </c>
      <c r="H6589" s="23" t="s">
        <v>125</v>
      </c>
      <c r="I6589" s="23" t="s">
        <v>104</v>
      </c>
      <c r="J6589" s="23" t="s">
        <v>114</v>
      </c>
      <c r="K6589" s="23" t="s">
        <v>24</v>
      </c>
      <c r="L6589" s="23">
        <v>1</v>
      </c>
      <c r="M6589" s="23">
        <v>109.76</v>
      </c>
      <c r="N6589" s="23">
        <v>5</v>
      </c>
      <c r="O6589" s="23">
        <v>12</v>
      </c>
      <c r="P6589" s="23" t="s">
        <v>33</v>
      </c>
      <c r="Q6589" s="23" t="s">
        <v>26</v>
      </c>
      <c r="R6589" s="23">
        <f t="shared" si="510"/>
        <v>1</v>
      </c>
      <c r="S6589" s="23" t="str">
        <f t="shared" si="511"/>
        <v>ORD106586_20240723_CUST00291_MED018</v>
      </c>
      <c r="T6589" s="23">
        <f t="shared" si="512"/>
        <v>1</v>
      </c>
      <c r="U6589" s="6">
        <f t="shared" si="513"/>
        <v>109.76</v>
      </c>
      <c r="V6589" s="6">
        <f>tbl_Raw_Data[[#This Row],[Discount_Pct]]*tbl_Raw_Data[[#This Row],[Gross_Amount]]/100</f>
        <v>5.4880000000000004</v>
      </c>
      <c r="W6589" s="6">
        <f>tbl_Raw_Data[[#This Row],[Gross_Amount]]-tbl_Raw_Data[[#This Row],[Discount_Amount]]</f>
        <v>104.27200000000001</v>
      </c>
      <c r="X6589" s="6">
        <f>tbl_Raw_Data[[#This Row],[Net_Amount_Before_Tax]]*tbl_Raw_Data[[#This Row],[Tax_Pct]]/100</f>
        <v>12.512640000000001</v>
      </c>
      <c r="Y6589" s="6">
        <f>tbl_Raw_Data[[#This Row],[Net_Amount_Before_Tax]]+tbl_Raw_Data[[#This Row],[Tax_Amount]]</f>
        <v>116.78464000000001</v>
      </c>
      <c r="Z6589" s="6">
        <f t="shared" si="514"/>
        <v>2</v>
      </c>
    </row>
    <row r="6590" spans="1:26" x14ac:dyDescent="0.3">
      <c r="A6590" s="23" t="s">
        <v>8715</v>
      </c>
      <c r="B6590" s="34">
        <v>45735</v>
      </c>
      <c r="C6590" s="23" t="s">
        <v>2271</v>
      </c>
      <c r="D6590" s="23" t="s">
        <v>52</v>
      </c>
      <c r="E6590" s="23" t="s">
        <v>52</v>
      </c>
      <c r="F6590" s="23">
        <v>160022</v>
      </c>
      <c r="G6590" s="23" t="s">
        <v>53</v>
      </c>
      <c r="H6590" s="23" t="s">
        <v>54</v>
      </c>
      <c r="I6590" s="23" t="s">
        <v>55</v>
      </c>
      <c r="J6590" s="23" t="s">
        <v>56</v>
      </c>
      <c r="K6590" s="23" t="s">
        <v>57</v>
      </c>
      <c r="L6590" s="23">
        <v>3</v>
      </c>
      <c r="M6590" s="23">
        <v>62.7</v>
      </c>
      <c r="N6590" s="23">
        <v>10</v>
      </c>
      <c r="O6590" s="23">
        <v>18</v>
      </c>
      <c r="P6590" s="23" t="s">
        <v>65</v>
      </c>
      <c r="Q6590" s="23" t="s">
        <v>34</v>
      </c>
      <c r="R6590" s="23">
        <f t="shared" si="510"/>
        <v>1</v>
      </c>
      <c r="S6590" s="23" t="str">
        <f t="shared" si="511"/>
        <v>ORD106589_20250319_CUST00575_MED020</v>
      </c>
      <c r="T6590" s="23">
        <f t="shared" si="512"/>
        <v>1</v>
      </c>
      <c r="U6590" s="6">
        <f t="shared" si="513"/>
        <v>188.10000000000002</v>
      </c>
      <c r="V6590" s="6">
        <f>tbl_Raw_Data[[#This Row],[Discount_Pct]]*tbl_Raw_Data[[#This Row],[Gross_Amount]]/100</f>
        <v>18.810000000000002</v>
      </c>
      <c r="W6590" s="6">
        <f>tbl_Raw_Data[[#This Row],[Gross_Amount]]-tbl_Raw_Data[[#This Row],[Discount_Amount]]</f>
        <v>169.29000000000002</v>
      </c>
      <c r="X6590" s="6">
        <f>tbl_Raw_Data[[#This Row],[Net_Amount_Before_Tax]]*tbl_Raw_Data[[#This Row],[Tax_Pct]]/100</f>
        <v>30.472200000000001</v>
      </c>
      <c r="Y6590" s="6">
        <f>tbl_Raw_Data[[#This Row],[Net_Amount_Before_Tax]]+tbl_Raw_Data[[#This Row],[Tax_Amount]]</f>
        <v>199.76220000000001</v>
      </c>
      <c r="Z6590" s="6">
        <f t="shared" si="514"/>
        <v>1</v>
      </c>
    </row>
    <row r="6591" spans="1:26" x14ac:dyDescent="0.3">
      <c r="A6591" s="23" t="s">
        <v>8716</v>
      </c>
      <c r="B6591" s="34">
        <v>45379</v>
      </c>
      <c r="C6591" s="23" t="s">
        <v>2397</v>
      </c>
      <c r="D6591" s="23" t="s">
        <v>130</v>
      </c>
      <c r="E6591" s="23" t="s">
        <v>131</v>
      </c>
      <c r="F6591" s="23">
        <v>700091</v>
      </c>
      <c r="G6591" s="23" t="s">
        <v>196</v>
      </c>
      <c r="H6591" s="23" t="s">
        <v>197</v>
      </c>
      <c r="I6591" s="23" t="s">
        <v>32</v>
      </c>
      <c r="J6591" s="23" t="s">
        <v>42</v>
      </c>
      <c r="K6591" s="23" t="s">
        <v>24</v>
      </c>
      <c r="L6591" s="23">
        <v>4</v>
      </c>
      <c r="M6591" s="23">
        <v>23.69</v>
      </c>
      <c r="N6591" s="23">
        <v>5</v>
      </c>
      <c r="O6591" s="23">
        <v>5</v>
      </c>
      <c r="P6591" s="23" t="s">
        <v>25</v>
      </c>
      <c r="Q6591" s="23" t="s">
        <v>34</v>
      </c>
      <c r="R6591" s="23">
        <f t="shared" si="510"/>
        <v>1</v>
      </c>
      <c r="S6591" s="23" t="str">
        <f t="shared" si="511"/>
        <v>ORD106590_20240328_CUST00543_MED011</v>
      </c>
      <c r="T6591" s="23">
        <f t="shared" si="512"/>
        <v>1</v>
      </c>
      <c r="U6591" s="6">
        <f t="shared" si="513"/>
        <v>94.76</v>
      </c>
      <c r="V6591" s="6">
        <f>tbl_Raw_Data[[#This Row],[Discount_Pct]]*tbl_Raw_Data[[#This Row],[Gross_Amount]]/100</f>
        <v>4.7380000000000004</v>
      </c>
      <c r="W6591" s="6">
        <f>tbl_Raw_Data[[#This Row],[Gross_Amount]]-tbl_Raw_Data[[#This Row],[Discount_Amount]]</f>
        <v>90.022000000000006</v>
      </c>
      <c r="X6591" s="6">
        <f>tbl_Raw_Data[[#This Row],[Net_Amount_Before_Tax]]*tbl_Raw_Data[[#This Row],[Tax_Pct]]/100</f>
        <v>4.5011000000000001</v>
      </c>
      <c r="Y6591" s="6">
        <f>tbl_Raw_Data[[#This Row],[Net_Amount_Before_Tax]]+tbl_Raw_Data[[#This Row],[Tax_Amount]]</f>
        <v>94.523099999999999</v>
      </c>
      <c r="Z6591" s="6">
        <f t="shared" si="514"/>
        <v>3</v>
      </c>
    </row>
    <row r="6592" spans="1:26" x14ac:dyDescent="0.3">
      <c r="A6592" s="23" t="s">
        <v>8717</v>
      </c>
      <c r="B6592" s="34">
        <v>45957</v>
      </c>
      <c r="C6592" s="23" t="s">
        <v>3509</v>
      </c>
      <c r="D6592" s="23" t="s">
        <v>183</v>
      </c>
      <c r="E6592" s="23" t="s">
        <v>184</v>
      </c>
      <c r="F6592" s="23">
        <v>122018</v>
      </c>
      <c r="G6592" s="23" t="s">
        <v>119</v>
      </c>
      <c r="H6592" s="23" t="s">
        <v>120</v>
      </c>
      <c r="I6592" s="23" t="s">
        <v>32</v>
      </c>
      <c r="J6592" s="23" t="s">
        <v>64</v>
      </c>
      <c r="K6592" s="23" t="s">
        <v>57</v>
      </c>
      <c r="L6592" s="23">
        <v>1</v>
      </c>
      <c r="M6592" s="23">
        <v>64.33</v>
      </c>
      <c r="N6592" s="23">
        <v>5</v>
      </c>
      <c r="O6592" s="23">
        <v>12</v>
      </c>
      <c r="P6592" s="23" t="s">
        <v>33</v>
      </c>
      <c r="Q6592" s="23" t="s">
        <v>34</v>
      </c>
      <c r="R6592" s="23">
        <f t="shared" si="510"/>
        <v>1</v>
      </c>
      <c r="S6592" s="23" t="str">
        <f t="shared" si="511"/>
        <v>ORD106591_20251027_CUST00265_MED010</v>
      </c>
      <c r="T6592" s="23">
        <f t="shared" si="512"/>
        <v>1</v>
      </c>
      <c r="U6592" s="6">
        <f t="shared" si="513"/>
        <v>64.33</v>
      </c>
      <c r="V6592" s="6">
        <f>tbl_Raw_Data[[#This Row],[Discount_Pct]]*tbl_Raw_Data[[#This Row],[Gross_Amount]]/100</f>
        <v>3.2164999999999999</v>
      </c>
      <c r="W6592" s="6">
        <f>tbl_Raw_Data[[#This Row],[Gross_Amount]]-tbl_Raw_Data[[#This Row],[Discount_Amount]]</f>
        <v>61.113500000000002</v>
      </c>
      <c r="X6592" s="6">
        <f>tbl_Raw_Data[[#This Row],[Net_Amount_Before_Tax]]*tbl_Raw_Data[[#This Row],[Tax_Pct]]/100</f>
        <v>7.3336200000000007</v>
      </c>
      <c r="Y6592" s="6">
        <f>tbl_Raw_Data[[#This Row],[Net_Amount_Before_Tax]]+tbl_Raw_Data[[#This Row],[Tax_Amount]]</f>
        <v>68.447119999999998</v>
      </c>
      <c r="Z6592" s="6">
        <f t="shared" si="514"/>
        <v>1</v>
      </c>
    </row>
    <row r="6593" spans="1:26" x14ac:dyDescent="0.3">
      <c r="A6593" s="23" t="s">
        <v>8718</v>
      </c>
      <c r="B6593" s="34">
        <v>45298</v>
      </c>
      <c r="C6593" s="23" t="s">
        <v>4447</v>
      </c>
      <c r="D6593" s="23" t="s">
        <v>72</v>
      </c>
      <c r="E6593" s="23" t="s">
        <v>73</v>
      </c>
      <c r="F6593" s="23">
        <v>302017</v>
      </c>
      <c r="G6593" s="23" t="s">
        <v>196</v>
      </c>
      <c r="H6593" s="23" t="s">
        <v>197</v>
      </c>
      <c r="I6593" s="23" t="s">
        <v>32</v>
      </c>
      <c r="J6593" s="23" t="s">
        <v>42</v>
      </c>
      <c r="K6593" s="23" t="s">
        <v>24</v>
      </c>
      <c r="L6593" s="23">
        <v>1</v>
      </c>
      <c r="M6593" s="23">
        <v>24.33</v>
      </c>
      <c r="N6593" s="23">
        <v>5</v>
      </c>
      <c r="O6593" s="23">
        <v>12</v>
      </c>
      <c r="P6593" s="23" t="s">
        <v>65</v>
      </c>
      <c r="Q6593" s="23" t="s">
        <v>90</v>
      </c>
      <c r="R6593" s="23">
        <f t="shared" si="510"/>
        <v>1</v>
      </c>
      <c r="S6593" s="23" t="str">
        <f t="shared" si="511"/>
        <v>ORD106592_20240107_CUST02325_MED011</v>
      </c>
      <c r="T6593" s="23">
        <f t="shared" si="512"/>
        <v>1</v>
      </c>
      <c r="U6593" s="6">
        <f t="shared" si="513"/>
        <v>24.33</v>
      </c>
      <c r="V6593" s="6">
        <f>tbl_Raw_Data[[#This Row],[Discount_Pct]]*tbl_Raw_Data[[#This Row],[Gross_Amount]]/100</f>
        <v>1.2164999999999999</v>
      </c>
      <c r="W6593" s="6">
        <f>tbl_Raw_Data[[#This Row],[Gross_Amount]]-tbl_Raw_Data[[#This Row],[Discount_Amount]]</f>
        <v>23.113499999999998</v>
      </c>
      <c r="X6593" s="6">
        <f>tbl_Raw_Data[[#This Row],[Net_Amount_Before_Tax]]*tbl_Raw_Data[[#This Row],[Tax_Pct]]/100</f>
        <v>2.7736199999999998</v>
      </c>
      <c r="Y6593" s="6">
        <f>tbl_Raw_Data[[#This Row],[Net_Amount_Before_Tax]]+tbl_Raw_Data[[#This Row],[Tax_Amount]]</f>
        <v>25.887119999999999</v>
      </c>
      <c r="Z6593" s="6">
        <f t="shared" si="514"/>
        <v>1</v>
      </c>
    </row>
    <row r="6594" spans="1:26" x14ac:dyDescent="0.3">
      <c r="A6594" s="23" t="s">
        <v>8719</v>
      </c>
      <c r="B6594" s="34">
        <v>45976</v>
      </c>
      <c r="C6594" s="23" t="s">
        <v>807</v>
      </c>
      <c r="D6594" s="23" t="s">
        <v>72</v>
      </c>
      <c r="E6594" s="23" t="s">
        <v>73</v>
      </c>
      <c r="F6594" s="23">
        <v>302017</v>
      </c>
      <c r="G6594" s="23" t="s">
        <v>48</v>
      </c>
      <c r="H6594" s="23" t="s">
        <v>49</v>
      </c>
      <c r="I6594" s="23" t="s">
        <v>50</v>
      </c>
      <c r="J6594" s="23" t="s">
        <v>23</v>
      </c>
      <c r="K6594" s="23" t="s">
        <v>24</v>
      </c>
      <c r="L6594" s="23">
        <v>2</v>
      </c>
      <c r="M6594" s="23">
        <v>102.33</v>
      </c>
      <c r="N6594" s="23">
        <v>15</v>
      </c>
      <c r="O6594" s="23">
        <v>5</v>
      </c>
      <c r="P6594" s="23" t="s">
        <v>58</v>
      </c>
      <c r="Q6594" s="23" t="s">
        <v>34</v>
      </c>
      <c r="R6594" s="23">
        <f t="shared" ref="R6594:R6657" si="515">COUNTIFS($A$2:$A$8001,A6594,$B$2:$B$8001,B6594,$C$2:$C$8001,C6594,$G$2:$G$8001,G6594)</f>
        <v>1</v>
      </c>
      <c r="S6594" s="23" t="str">
        <f t="shared" ref="S6594:S6657" si="516">A6594&amp;"_"&amp;TEXT(B6594,"yyyymmdd")&amp;"_"&amp;C6594&amp;"_"&amp;G6594</f>
        <v>ORD106593_20251115_CUST00848_MED028</v>
      </c>
      <c r="T6594" s="23">
        <f t="shared" ref="T6594:T6657" si="517">COUNTIF($S$2:$S$8001,S6594)</f>
        <v>1</v>
      </c>
      <c r="U6594" s="6">
        <f t="shared" ref="U6594:U6657" si="518">L6594*M6594</f>
        <v>204.66</v>
      </c>
      <c r="V6594" s="6">
        <f>tbl_Raw_Data[[#This Row],[Discount_Pct]]*tbl_Raw_Data[[#This Row],[Gross_Amount]]/100</f>
        <v>30.699000000000002</v>
      </c>
      <c r="W6594" s="6">
        <f>tbl_Raw_Data[[#This Row],[Gross_Amount]]-tbl_Raw_Data[[#This Row],[Discount_Amount]]</f>
        <v>173.96099999999998</v>
      </c>
      <c r="X6594" s="6">
        <f>tbl_Raw_Data[[#This Row],[Net_Amount_Before_Tax]]*tbl_Raw_Data[[#This Row],[Tax_Pct]]/100</f>
        <v>8.6980500000000003</v>
      </c>
      <c r="Y6594" s="6">
        <f>tbl_Raw_Data[[#This Row],[Net_Amount_Before_Tax]]+tbl_Raw_Data[[#This Row],[Tax_Amount]]</f>
        <v>182.65904999999998</v>
      </c>
      <c r="Z6594" s="6">
        <f t="shared" ref="Z6594:Z6657" si="519">COUNTIFS($C$2:$C$8001,C6594,$Q$2:$Q$8001,"Delivered")</f>
        <v>3</v>
      </c>
    </row>
    <row r="6595" spans="1:26" x14ac:dyDescent="0.3">
      <c r="A6595" s="23" t="s">
        <v>8720</v>
      </c>
      <c r="B6595" s="34">
        <v>45694</v>
      </c>
      <c r="C6595" s="23" t="s">
        <v>8721</v>
      </c>
      <c r="D6595" s="23" t="s">
        <v>19</v>
      </c>
      <c r="E6595" s="23" t="s">
        <v>19</v>
      </c>
      <c r="F6595" s="23">
        <v>110044</v>
      </c>
      <c r="G6595" s="23" t="s">
        <v>132</v>
      </c>
      <c r="H6595" s="23" t="s">
        <v>133</v>
      </c>
      <c r="I6595" s="23" t="s">
        <v>134</v>
      </c>
      <c r="J6595" s="23" t="s">
        <v>135</v>
      </c>
      <c r="K6595" s="23" t="s">
        <v>57</v>
      </c>
      <c r="L6595" s="23">
        <v>2</v>
      </c>
      <c r="M6595" s="23">
        <v>74.36</v>
      </c>
      <c r="N6595" s="23">
        <v>0</v>
      </c>
      <c r="O6595" s="23">
        <v>5</v>
      </c>
      <c r="P6595" s="23" t="s">
        <v>25</v>
      </c>
      <c r="Q6595" s="23" t="s">
        <v>90</v>
      </c>
      <c r="R6595" s="23">
        <f t="shared" si="515"/>
        <v>1</v>
      </c>
      <c r="S6595" s="23" t="str">
        <f t="shared" si="516"/>
        <v>ORD106594_20250206_CUST00634_MED007</v>
      </c>
      <c r="T6595" s="23">
        <f t="shared" si="517"/>
        <v>1</v>
      </c>
      <c r="U6595" s="6">
        <f t="shared" si="518"/>
        <v>148.72</v>
      </c>
      <c r="V6595" s="6">
        <f>tbl_Raw_Data[[#This Row],[Discount_Pct]]*tbl_Raw_Data[[#This Row],[Gross_Amount]]/100</f>
        <v>0</v>
      </c>
      <c r="W6595" s="6">
        <f>tbl_Raw_Data[[#This Row],[Gross_Amount]]-tbl_Raw_Data[[#This Row],[Discount_Amount]]</f>
        <v>148.72</v>
      </c>
      <c r="X6595" s="6">
        <f>tbl_Raw_Data[[#This Row],[Net_Amount_Before_Tax]]*tbl_Raw_Data[[#This Row],[Tax_Pct]]/100</f>
        <v>7.4359999999999999</v>
      </c>
      <c r="Y6595" s="6">
        <f>tbl_Raw_Data[[#This Row],[Net_Amount_Before_Tax]]+tbl_Raw_Data[[#This Row],[Tax_Amount]]</f>
        <v>156.15600000000001</v>
      </c>
      <c r="Z6595" s="6">
        <f t="shared" si="519"/>
        <v>1</v>
      </c>
    </row>
    <row r="6596" spans="1:26" x14ac:dyDescent="0.3">
      <c r="A6596" s="23" t="s">
        <v>8722</v>
      </c>
      <c r="B6596" s="34">
        <v>45535</v>
      </c>
      <c r="C6596" s="23" t="s">
        <v>698</v>
      </c>
      <c r="D6596" s="23" t="s">
        <v>130</v>
      </c>
      <c r="E6596" s="23" t="s">
        <v>131</v>
      </c>
      <c r="F6596" s="23">
        <v>700091</v>
      </c>
      <c r="G6596" s="23" t="s">
        <v>111</v>
      </c>
      <c r="H6596" s="23" t="s">
        <v>112</v>
      </c>
      <c r="I6596" s="23" t="s">
        <v>113</v>
      </c>
      <c r="J6596" s="23" t="s">
        <v>114</v>
      </c>
      <c r="K6596" s="23" t="s">
        <v>24</v>
      </c>
      <c r="L6596" s="23">
        <v>2</v>
      </c>
      <c r="M6596" s="23">
        <v>89.81</v>
      </c>
      <c r="N6596" s="23">
        <v>5</v>
      </c>
      <c r="O6596" s="23">
        <v>12</v>
      </c>
      <c r="P6596" s="23" t="s">
        <v>33</v>
      </c>
      <c r="Q6596" s="23" t="s">
        <v>34</v>
      </c>
      <c r="R6596" s="23">
        <f t="shared" si="515"/>
        <v>1</v>
      </c>
      <c r="S6596" s="23" t="str">
        <f t="shared" si="516"/>
        <v>ORD106595_20240831_CUST01621_MED027</v>
      </c>
      <c r="T6596" s="23">
        <f t="shared" si="517"/>
        <v>1</v>
      </c>
      <c r="U6596" s="6">
        <f t="shared" si="518"/>
        <v>179.62</v>
      </c>
      <c r="V6596" s="6">
        <f>tbl_Raw_Data[[#This Row],[Discount_Pct]]*tbl_Raw_Data[[#This Row],[Gross_Amount]]/100</f>
        <v>8.9809999999999999</v>
      </c>
      <c r="W6596" s="6">
        <f>tbl_Raw_Data[[#This Row],[Gross_Amount]]-tbl_Raw_Data[[#This Row],[Discount_Amount]]</f>
        <v>170.63900000000001</v>
      </c>
      <c r="X6596" s="6">
        <f>tbl_Raw_Data[[#This Row],[Net_Amount_Before_Tax]]*tbl_Raw_Data[[#This Row],[Tax_Pct]]/100</f>
        <v>20.476680000000002</v>
      </c>
      <c r="Y6596" s="6">
        <f>tbl_Raw_Data[[#This Row],[Net_Amount_Before_Tax]]+tbl_Raw_Data[[#This Row],[Tax_Amount]]</f>
        <v>191.11568</v>
      </c>
      <c r="Z6596" s="6">
        <f t="shared" si="519"/>
        <v>1</v>
      </c>
    </row>
    <row r="6597" spans="1:26" x14ac:dyDescent="0.3">
      <c r="A6597" s="23" t="s">
        <v>8723</v>
      </c>
      <c r="B6597" s="34">
        <v>45912</v>
      </c>
      <c r="C6597" s="23" t="s">
        <v>8724</v>
      </c>
      <c r="D6597" s="23" t="s">
        <v>87</v>
      </c>
      <c r="E6597" s="23" t="s">
        <v>88</v>
      </c>
      <c r="F6597" s="23">
        <v>600100</v>
      </c>
      <c r="G6597" s="23" t="s">
        <v>102</v>
      </c>
      <c r="H6597" s="23" t="s">
        <v>103</v>
      </c>
      <c r="I6597" s="23" t="s">
        <v>104</v>
      </c>
      <c r="J6597" s="23" t="s">
        <v>64</v>
      </c>
      <c r="K6597" s="23" t="s">
        <v>57</v>
      </c>
      <c r="L6597" s="23">
        <v>1</v>
      </c>
      <c r="M6597" s="23">
        <v>97.66</v>
      </c>
      <c r="N6597" s="23">
        <v>0</v>
      </c>
      <c r="O6597" s="23">
        <v>5</v>
      </c>
      <c r="P6597" s="23" t="s">
        <v>43</v>
      </c>
      <c r="Q6597" s="23" t="s">
        <v>34</v>
      </c>
      <c r="R6597" s="23">
        <f t="shared" si="515"/>
        <v>1</v>
      </c>
      <c r="S6597" s="23" t="str">
        <f t="shared" si="516"/>
        <v>ORD106596_20250912_CUST00058_MED029</v>
      </c>
      <c r="T6597" s="23">
        <f t="shared" si="517"/>
        <v>1</v>
      </c>
      <c r="U6597" s="6">
        <f t="shared" si="518"/>
        <v>97.66</v>
      </c>
      <c r="V6597" s="6">
        <f>tbl_Raw_Data[[#This Row],[Discount_Pct]]*tbl_Raw_Data[[#This Row],[Gross_Amount]]/100</f>
        <v>0</v>
      </c>
      <c r="W6597" s="6">
        <f>tbl_Raw_Data[[#This Row],[Gross_Amount]]-tbl_Raw_Data[[#This Row],[Discount_Amount]]</f>
        <v>97.66</v>
      </c>
      <c r="X6597" s="6">
        <f>tbl_Raw_Data[[#This Row],[Net_Amount_Before_Tax]]*tbl_Raw_Data[[#This Row],[Tax_Pct]]/100</f>
        <v>4.8829999999999991</v>
      </c>
      <c r="Y6597" s="6">
        <f>tbl_Raw_Data[[#This Row],[Net_Amount_Before_Tax]]+tbl_Raw_Data[[#This Row],[Tax_Amount]]</f>
        <v>102.54299999999999</v>
      </c>
      <c r="Z6597" s="6">
        <f t="shared" si="519"/>
        <v>1</v>
      </c>
    </row>
    <row r="6598" spans="1:26" x14ac:dyDescent="0.3">
      <c r="A6598" s="23" t="s">
        <v>8725</v>
      </c>
      <c r="B6598" s="34">
        <v>45577</v>
      </c>
      <c r="C6598" s="23" t="s">
        <v>3174</v>
      </c>
      <c r="D6598" s="23" t="s">
        <v>28</v>
      </c>
      <c r="E6598" s="23" t="s">
        <v>29</v>
      </c>
      <c r="F6598" s="23">
        <v>500084</v>
      </c>
      <c r="G6598" s="23" t="s">
        <v>185</v>
      </c>
      <c r="H6598" s="23" t="s">
        <v>186</v>
      </c>
      <c r="I6598" s="23" t="s">
        <v>76</v>
      </c>
      <c r="J6598" s="23" t="s">
        <v>187</v>
      </c>
      <c r="K6598" s="23" t="s">
        <v>57</v>
      </c>
      <c r="L6598" s="23">
        <v>1</v>
      </c>
      <c r="M6598" s="23">
        <v>94.3</v>
      </c>
      <c r="N6598" s="23">
        <v>0</v>
      </c>
      <c r="O6598" s="23">
        <v>18</v>
      </c>
      <c r="P6598" s="23" t="s">
        <v>25</v>
      </c>
      <c r="Q6598" s="23" t="s">
        <v>44</v>
      </c>
      <c r="R6598" s="23">
        <f t="shared" si="515"/>
        <v>1</v>
      </c>
      <c r="S6598" s="23" t="str">
        <f t="shared" si="516"/>
        <v>ORD106597_20241012_CUST02350_MED009</v>
      </c>
      <c r="T6598" s="23">
        <f t="shared" si="517"/>
        <v>1</v>
      </c>
      <c r="U6598" s="6">
        <f t="shared" si="518"/>
        <v>94.3</v>
      </c>
      <c r="V6598" s="6">
        <f>tbl_Raw_Data[[#This Row],[Discount_Pct]]*tbl_Raw_Data[[#This Row],[Gross_Amount]]/100</f>
        <v>0</v>
      </c>
      <c r="W6598" s="6">
        <f>tbl_Raw_Data[[#This Row],[Gross_Amount]]-tbl_Raw_Data[[#This Row],[Discount_Amount]]</f>
        <v>94.3</v>
      </c>
      <c r="X6598" s="6">
        <f>tbl_Raw_Data[[#This Row],[Net_Amount_Before_Tax]]*tbl_Raw_Data[[#This Row],[Tax_Pct]]/100</f>
        <v>16.974</v>
      </c>
      <c r="Y6598" s="6">
        <f>tbl_Raw_Data[[#This Row],[Net_Amount_Before_Tax]]+tbl_Raw_Data[[#This Row],[Tax_Amount]]</f>
        <v>111.274</v>
      </c>
      <c r="Z6598" s="6">
        <f t="shared" si="519"/>
        <v>2</v>
      </c>
    </row>
    <row r="6599" spans="1:26" x14ac:dyDescent="0.3">
      <c r="A6599" s="23" t="s">
        <v>8726</v>
      </c>
      <c r="B6599" s="34">
        <v>45483</v>
      </c>
      <c r="C6599" s="23" t="s">
        <v>8727</v>
      </c>
      <c r="D6599" s="23" t="s">
        <v>72</v>
      </c>
      <c r="E6599" s="23" t="s">
        <v>73</v>
      </c>
      <c r="F6599" s="23">
        <v>302017</v>
      </c>
      <c r="G6599" s="23" t="s">
        <v>224</v>
      </c>
      <c r="H6599" s="23" t="s">
        <v>225</v>
      </c>
      <c r="I6599" s="23" t="s">
        <v>147</v>
      </c>
      <c r="J6599" s="23" t="s">
        <v>23</v>
      </c>
      <c r="K6599" s="23" t="s">
        <v>24</v>
      </c>
      <c r="L6599" s="23">
        <v>2</v>
      </c>
      <c r="M6599" s="23">
        <v>49.52</v>
      </c>
      <c r="N6599" s="23">
        <v>0</v>
      </c>
      <c r="O6599" s="23">
        <v>18</v>
      </c>
      <c r="P6599" s="23" t="s">
        <v>43</v>
      </c>
      <c r="Q6599" s="23" t="s">
        <v>44</v>
      </c>
      <c r="R6599" s="23">
        <f t="shared" si="515"/>
        <v>1</v>
      </c>
      <c r="S6599" s="23" t="str">
        <f t="shared" si="516"/>
        <v>ORD106598_20240710_CUST03238_MED015</v>
      </c>
      <c r="T6599" s="23">
        <f t="shared" si="517"/>
        <v>1</v>
      </c>
      <c r="U6599" s="6">
        <f t="shared" si="518"/>
        <v>99.04</v>
      </c>
      <c r="V6599" s="6">
        <f>tbl_Raw_Data[[#This Row],[Discount_Pct]]*tbl_Raw_Data[[#This Row],[Gross_Amount]]/100</f>
        <v>0</v>
      </c>
      <c r="W6599" s="6">
        <f>tbl_Raw_Data[[#This Row],[Gross_Amount]]-tbl_Raw_Data[[#This Row],[Discount_Amount]]</f>
        <v>99.04</v>
      </c>
      <c r="X6599" s="6">
        <f>tbl_Raw_Data[[#This Row],[Net_Amount_Before_Tax]]*tbl_Raw_Data[[#This Row],[Tax_Pct]]/100</f>
        <v>17.827200000000001</v>
      </c>
      <c r="Y6599" s="6">
        <f>tbl_Raw_Data[[#This Row],[Net_Amount_Before_Tax]]+tbl_Raw_Data[[#This Row],[Tax_Amount]]</f>
        <v>116.86720000000001</v>
      </c>
      <c r="Z6599" s="6">
        <f t="shared" si="519"/>
        <v>0</v>
      </c>
    </row>
    <row r="6600" spans="1:26" x14ac:dyDescent="0.3">
      <c r="A6600" s="23" t="s">
        <v>8728</v>
      </c>
      <c r="B6600" s="34">
        <v>45633</v>
      </c>
      <c r="C6600" s="23" t="s">
        <v>3078</v>
      </c>
      <c r="D6600" s="23" t="s">
        <v>80</v>
      </c>
      <c r="E6600" s="23" t="s">
        <v>81</v>
      </c>
      <c r="F6600" s="23">
        <v>395007</v>
      </c>
      <c r="G6600" s="23" t="s">
        <v>119</v>
      </c>
      <c r="H6600" s="23" t="s">
        <v>120</v>
      </c>
      <c r="I6600" s="23" t="s">
        <v>32</v>
      </c>
      <c r="J6600" s="23" t="s">
        <v>64</v>
      </c>
      <c r="K6600" s="23" t="s">
        <v>57</v>
      </c>
      <c r="L6600" s="23">
        <v>4</v>
      </c>
      <c r="M6600" s="23">
        <v>63.63</v>
      </c>
      <c r="N6600" s="23">
        <v>15</v>
      </c>
      <c r="O6600" s="23">
        <v>18</v>
      </c>
      <c r="P6600" s="23" t="s">
        <v>58</v>
      </c>
      <c r="Q6600" s="23" t="s">
        <v>34</v>
      </c>
      <c r="R6600" s="23">
        <f t="shared" si="515"/>
        <v>1</v>
      </c>
      <c r="S6600" s="23" t="str">
        <f t="shared" si="516"/>
        <v>ORD106599_20241207_CUST01825_MED010</v>
      </c>
      <c r="T6600" s="23">
        <f t="shared" si="517"/>
        <v>1</v>
      </c>
      <c r="U6600" s="6">
        <f t="shared" si="518"/>
        <v>254.52</v>
      </c>
      <c r="V6600" s="6">
        <f>tbl_Raw_Data[[#This Row],[Discount_Pct]]*tbl_Raw_Data[[#This Row],[Gross_Amount]]/100</f>
        <v>38.178000000000004</v>
      </c>
      <c r="W6600" s="6">
        <f>tbl_Raw_Data[[#This Row],[Gross_Amount]]-tbl_Raw_Data[[#This Row],[Discount_Amount]]</f>
        <v>216.34200000000001</v>
      </c>
      <c r="X6600" s="6">
        <f>tbl_Raw_Data[[#This Row],[Net_Amount_Before_Tax]]*tbl_Raw_Data[[#This Row],[Tax_Pct]]/100</f>
        <v>38.941560000000003</v>
      </c>
      <c r="Y6600" s="6">
        <f>tbl_Raw_Data[[#This Row],[Net_Amount_Before_Tax]]+tbl_Raw_Data[[#This Row],[Tax_Amount]]</f>
        <v>255.28356000000002</v>
      </c>
      <c r="Z6600" s="6">
        <f t="shared" si="519"/>
        <v>2</v>
      </c>
    </row>
    <row r="6601" spans="1:26" x14ac:dyDescent="0.3">
      <c r="A6601" s="23" t="s">
        <v>8729</v>
      </c>
      <c r="B6601" s="34">
        <v>45919</v>
      </c>
      <c r="C6601" s="23" t="s">
        <v>6047</v>
      </c>
      <c r="D6601" s="23" t="s">
        <v>130</v>
      </c>
      <c r="E6601" s="23" t="s">
        <v>131</v>
      </c>
      <c r="F6601" s="23">
        <v>700001</v>
      </c>
      <c r="G6601" s="23" t="s">
        <v>138</v>
      </c>
      <c r="H6601" s="23" t="s">
        <v>139</v>
      </c>
      <c r="I6601" s="23" t="s">
        <v>50</v>
      </c>
      <c r="J6601" s="23" t="s">
        <v>140</v>
      </c>
      <c r="K6601" s="23" t="s">
        <v>24</v>
      </c>
      <c r="L6601" s="23">
        <v>1</v>
      </c>
      <c r="M6601" s="23">
        <v>158.75</v>
      </c>
      <c r="N6601" s="23">
        <v>5</v>
      </c>
      <c r="O6601" s="23">
        <v>12</v>
      </c>
      <c r="P6601" s="23" t="s">
        <v>58</v>
      </c>
      <c r="Q6601" s="23" t="s">
        <v>26</v>
      </c>
      <c r="R6601" s="23">
        <f t="shared" si="515"/>
        <v>1</v>
      </c>
      <c r="S6601" s="23" t="str">
        <f t="shared" si="516"/>
        <v>ORD106600_20250919_CUST00157_MED013</v>
      </c>
      <c r="T6601" s="23">
        <f t="shared" si="517"/>
        <v>1</v>
      </c>
      <c r="U6601" s="6">
        <f t="shared" si="518"/>
        <v>158.75</v>
      </c>
      <c r="V6601" s="6">
        <f>tbl_Raw_Data[[#This Row],[Discount_Pct]]*tbl_Raw_Data[[#This Row],[Gross_Amount]]/100</f>
        <v>7.9375</v>
      </c>
      <c r="W6601" s="6">
        <f>tbl_Raw_Data[[#This Row],[Gross_Amount]]-tbl_Raw_Data[[#This Row],[Discount_Amount]]</f>
        <v>150.8125</v>
      </c>
      <c r="X6601" s="6">
        <f>tbl_Raw_Data[[#This Row],[Net_Amount_Before_Tax]]*tbl_Raw_Data[[#This Row],[Tax_Pct]]/100</f>
        <v>18.0975</v>
      </c>
      <c r="Y6601" s="6">
        <f>tbl_Raw_Data[[#This Row],[Net_Amount_Before_Tax]]+tbl_Raw_Data[[#This Row],[Tax_Amount]]</f>
        <v>168.91</v>
      </c>
      <c r="Z6601" s="6">
        <f t="shared" si="519"/>
        <v>1</v>
      </c>
    </row>
    <row r="6602" spans="1:26" x14ac:dyDescent="0.3">
      <c r="A6602" s="23" t="s">
        <v>8730</v>
      </c>
      <c r="B6602" s="34">
        <v>45372</v>
      </c>
      <c r="C6602" s="23" t="s">
        <v>8689</v>
      </c>
      <c r="D6602" s="23" t="s">
        <v>123</v>
      </c>
      <c r="E6602" s="23" t="s">
        <v>101</v>
      </c>
      <c r="F6602" s="23">
        <v>226021</v>
      </c>
      <c r="G6602" s="23" t="s">
        <v>132</v>
      </c>
      <c r="H6602" s="23" t="s">
        <v>133</v>
      </c>
      <c r="I6602" s="23" t="s">
        <v>134</v>
      </c>
      <c r="J6602" s="23" t="s">
        <v>135</v>
      </c>
      <c r="K6602" s="23" t="s">
        <v>57</v>
      </c>
      <c r="L6602" s="23">
        <v>1</v>
      </c>
      <c r="M6602" s="23">
        <v>84.81</v>
      </c>
      <c r="N6602" s="23">
        <v>15</v>
      </c>
      <c r="O6602" s="23">
        <v>5</v>
      </c>
      <c r="P6602" s="23" t="s">
        <v>43</v>
      </c>
      <c r="Q6602" s="23" t="s">
        <v>34</v>
      </c>
      <c r="R6602" s="23">
        <f t="shared" si="515"/>
        <v>1</v>
      </c>
      <c r="S6602" s="23" t="str">
        <f t="shared" si="516"/>
        <v>ORD106601_20240321_CUST01705_MED007</v>
      </c>
      <c r="T6602" s="23">
        <f t="shared" si="517"/>
        <v>1</v>
      </c>
      <c r="U6602" s="6">
        <f t="shared" si="518"/>
        <v>84.81</v>
      </c>
      <c r="V6602" s="6">
        <f>tbl_Raw_Data[[#This Row],[Discount_Pct]]*tbl_Raw_Data[[#This Row],[Gross_Amount]]/100</f>
        <v>12.721500000000001</v>
      </c>
      <c r="W6602" s="6">
        <f>tbl_Raw_Data[[#This Row],[Gross_Amount]]-tbl_Raw_Data[[#This Row],[Discount_Amount]]</f>
        <v>72.088499999999996</v>
      </c>
      <c r="X6602" s="6">
        <f>tbl_Raw_Data[[#This Row],[Net_Amount_Before_Tax]]*tbl_Raw_Data[[#This Row],[Tax_Pct]]/100</f>
        <v>3.604425</v>
      </c>
      <c r="Y6602" s="6">
        <f>tbl_Raw_Data[[#This Row],[Net_Amount_Before_Tax]]+tbl_Raw_Data[[#This Row],[Tax_Amount]]</f>
        <v>75.692925000000002</v>
      </c>
      <c r="Z6602" s="6">
        <f t="shared" si="519"/>
        <v>2</v>
      </c>
    </row>
    <row r="6603" spans="1:26" x14ac:dyDescent="0.3">
      <c r="A6603" s="23" t="s">
        <v>8731</v>
      </c>
      <c r="B6603" s="34">
        <v>45468</v>
      </c>
      <c r="C6603" s="23" t="s">
        <v>3302</v>
      </c>
      <c r="D6603" s="23" t="s">
        <v>19</v>
      </c>
      <c r="E6603" s="23" t="s">
        <v>19</v>
      </c>
      <c r="F6603" s="23">
        <v>110029</v>
      </c>
      <c r="G6603" s="23" t="s">
        <v>185</v>
      </c>
      <c r="H6603" s="23" t="s">
        <v>186</v>
      </c>
      <c r="I6603" s="23" t="s">
        <v>76</v>
      </c>
      <c r="J6603" s="23" t="s">
        <v>187</v>
      </c>
      <c r="K6603" s="23" t="s">
        <v>57</v>
      </c>
      <c r="L6603" s="23">
        <v>2</v>
      </c>
      <c r="M6603" s="23">
        <v>81.93</v>
      </c>
      <c r="N6603" s="23">
        <v>10</v>
      </c>
      <c r="O6603" s="23">
        <v>12</v>
      </c>
      <c r="P6603" s="23" t="s">
        <v>65</v>
      </c>
      <c r="Q6603" s="23" t="s">
        <v>34</v>
      </c>
      <c r="R6603" s="23">
        <f t="shared" si="515"/>
        <v>1</v>
      </c>
      <c r="S6603" s="23" t="str">
        <f t="shared" si="516"/>
        <v>ORD106602_20240625_CUST02188_MED009</v>
      </c>
      <c r="T6603" s="23">
        <f t="shared" si="517"/>
        <v>1</v>
      </c>
      <c r="U6603" s="6">
        <f t="shared" si="518"/>
        <v>163.86</v>
      </c>
      <c r="V6603" s="6">
        <f>tbl_Raw_Data[[#This Row],[Discount_Pct]]*tbl_Raw_Data[[#This Row],[Gross_Amount]]/100</f>
        <v>16.386000000000003</v>
      </c>
      <c r="W6603" s="6">
        <f>tbl_Raw_Data[[#This Row],[Gross_Amount]]-tbl_Raw_Data[[#This Row],[Discount_Amount]]</f>
        <v>147.47400000000002</v>
      </c>
      <c r="X6603" s="6">
        <f>tbl_Raw_Data[[#This Row],[Net_Amount_Before_Tax]]*tbl_Raw_Data[[#This Row],[Tax_Pct]]/100</f>
        <v>17.69688</v>
      </c>
      <c r="Y6603" s="6">
        <f>tbl_Raw_Data[[#This Row],[Net_Amount_Before_Tax]]+tbl_Raw_Data[[#This Row],[Tax_Amount]]</f>
        <v>165.17088000000001</v>
      </c>
      <c r="Z6603" s="6">
        <f t="shared" si="519"/>
        <v>2</v>
      </c>
    </row>
    <row r="6604" spans="1:26" x14ac:dyDescent="0.3">
      <c r="A6604" s="23" t="s">
        <v>8732</v>
      </c>
      <c r="B6604" s="34">
        <v>45814</v>
      </c>
      <c r="C6604" s="23" t="s">
        <v>485</v>
      </c>
      <c r="D6604" s="23" t="s">
        <v>130</v>
      </c>
      <c r="E6604" s="23" t="s">
        <v>131</v>
      </c>
      <c r="F6604" s="23">
        <v>700019</v>
      </c>
      <c r="G6604" s="23" t="s">
        <v>119</v>
      </c>
      <c r="H6604" s="23" t="s">
        <v>120</v>
      </c>
      <c r="I6604" s="23" t="s">
        <v>32</v>
      </c>
      <c r="J6604" s="23" t="s">
        <v>64</v>
      </c>
      <c r="K6604" s="23" t="s">
        <v>57</v>
      </c>
      <c r="L6604" s="23">
        <v>2</v>
      </c>
      <c r="M6604" s="23">
        <v>66.77</v>
      </c>
      <c r="N6604" s="23">
        <v>15</v>
      </c>
      <c r="O6604" s="23">
        <v>5</v>
      </c>
      <c r="P6604" s="23" t="s">
        <v>58</v>
      </c>
      <c r="Q6604" s="23" t="s">
        <v>26</v>
      </c>
      <c r="R6604" s="23">
        <f t="shared" si="515"/>
        <v>1</v>
      </c>
      <c r="S6604" s="23" t="str">
        <f t="shared" si="516"/>
        <v>ORD106603_20250606_CUST00391_MED010</v>
      </c>
      <c r="T6604" s="23">
        <f t="shared" si="517"/>
        <v>1</v>
      </c>
      <c r="U6604" s="6">
        <f t="shared" si="518"/>
        <v>133.54</v>
      </c>
      <c r="V6604" s="6">
        <f>tbl_Raw_Data[[#This Row],[Discount_Pct]]*tbl_Raw_Data[[#This Row],[Gross_Amount]]/100</f>
        <v>20.030999999999999</v>
      </c>
      <c r="W6604" s="6">
        <f>tbl_Raw_Data[[#This Row],[Gross_Amount]]-tbl_Raw_Data[[#This Row],[Discount_Amount]]</f>
        <v>113.50899999999999</v>
      </c>
      <c r="X6604" s="6">
        <f>tbl_Raw_Data[[#This Row],[Net_Amount_Before_Tax]]*tbl_Raw_Data[[#This Row],[Tax_Pct]]/100</f>
        <v>5.6754499999999997</v>
      </c>
      <c r="Y6604" s="6">
        <f>tbl_Raw_Data[[#This Row],[Net_Amount_Before_Tax]]+tbl_Raw_Data[[#This Row],[Tax_Amount]]</f>
        <v>119.18444999999998</v>
      </c>
      <c r="Z6604" s="6">
        <f t="shared" si="519"/>
        <v>1</v>
      </c>
    </row>
    <row r="6605" spans="1:26" x14ac:dyDescent="0.3">
      <c r="A6605" s="23" t="s">
        <v>8733</v>
      </c>
      <c r="B6605" s="34">
        <v>45627</v>
      </c>
      <c r="C6605" s="23" t="s">
        <v>4691</v>
      </c>
      <c r="D6605" s="23" t="s">
        <v>159</v>
      </c>
      <c r="E6605" s="23" t="s">
        <v>47</v>
      </c>
      <c r="F6605" s="23">
        <v>400076</v>
      </c>
      <c r="G6605" s="23" t="s">
        <v>315</v>
      </c>
      <c r="H6605" s="23" t="s">
        <v>316</v>
      </c>
      <c r="I6605" s="23" t="s">
        <v>50</v>
      </c>
      <c r="J6605" s="23" t="s">
        <v>114</v>
      </c>
      <c r="K6605" s="23" t="s">
        <v>24</v>
      </c>
      <c r="L6605" s="23">
        <v>1</v>
      </c>
      <c r="M6605" s="23">
        <v>115.37</v>
      </c>
      <c r="N6605" s="23">
        <v>10</v>
      </c>
      <c r="O6605" s="23">
        <v>18</v>
      </c>
      <c r="P6605" s="23" t="s">
        <v>58</v>
      </c>
      <c r="Q6605" s="23" t="s">
        <v>34</v>
      </c>
      <c r="R6605" s="23">
        <f t="shared" si="515"/>
        <v>1</v>
      </c>
      <c r="S6605" s="23" t="str">
        <f t="shared" si="516"/>
        <v>ORD106604_20241201_CUST02508_MED012</v>
      </c>
      <c r="T6605" s="23">
        <f t="shared" si="517"/>
        <v>1</v>
      </c>
      <c r="U6605" s="6">
        <f t="shared" si="518"/>
        <v>115.37</v>
      </c>
      <c r="V6605" s="6">
        <f>tbl_Raw_Data[[#This Row],[Discount_Pct]]*tbl_Raw_Data[[#This Row],[Gross_Amount]]/100</f>
        <v>11.537000000000001</v>
      </c>
      <c r="W6605" s="6">
        <f>tbl_Raw_Data[[#This Row],[Gross_Amount]]-tbl_Raw_Data[[#This Row],[Discount_Amount]]</f>
        <v>103.833</v>
      </c>
      <c r="X6605" s="6">
        <f>tbl_Raw_Data[[#This Row],[Net_Amount_Before_Tax]]*tbl_Raw_Data[[#This Row],[Tax_Pct]]/100</f>
        <v>18.68994</v>
      </c>
      <c r="Y6605" s="6">
        <f>tbl_Raw_Data[[#This Row],[Net_Amount_Before_Tax]]+tbl_Raw_Data[[#This Row],[Tax_Amount]]</f>
        <v>122.52294000000001</v>
      </c>
      <c r="Z6605" s="6">
        <f t="shared" si="519"/>
        <v>5</v>
      </c>
    </row>
    <row r="6606" spans="1:26" x14ac:dyDescent="0.3">
      <c r="A6606" s="23" t="s">
        <v>8734</v>
      </c>
      <c r="B6606" s="34">
        <v>45741</v>
      </c>
      <c r="C6606" s="23" t="s">
        <v>8108</v>
      </c>
      <c r="D6606" s="23" t="s">
        <v>100</v>
      </c>
      <c r="E6606" s="23" t="s">
        <v>101</v>
      </c>
      <c r="F6606" s="23">
        <v>201307</v>
      </c>
      <c r="G6606" s="23" t="s">
        <v>102</v>
      </c>
      <c r="H6606" s="23" t="s">
        <v>103</v>
      </c>
      <c r="I6606" s="23" t="s">
        <v>104</v>
      </c>
      <c r="J6606" s="23" t="s">
        <v>64</v>
      </c>
      <c r="K6606" s="23" t="s">
        <v>57</v>
      </c>
      <c r="L6606" s="23">
        <v>2</v>
      </c>
      <c r="M6606" s="23">
        <v>104.52</v>
      </c>
      <c r="N6606" s="23">
        <v>5</v>
      </c>
      <c r="O6606" s="23">
        <v>18</v>
      </c>
      <c r="P6606" s="23" t="s">
        <v>25</v>
      </c>
      <c r="Q6606" s="23" t="s">
        <v>34</v>
      </c>
      <c r="R6606" s="23">
        <f t="shared" si="515"/>
        <v>1</v>
      </c>
      <c r="S6606" s="23" t="str">
        <f t="shared" si="516"/>
        <v>ORD106605_20250325_CUST02679_MED029</v>
      </c>
      <c r="T6606" s="23">
        <f t="shared" si="517"/>
        <v>1</v>
      </c>
      <c r="U6606" s="6">
        <f t="shared" si="518"/>
        <v>209.04</v>
      </c>
      <c r="V6606" s="6">
        <f>tbl_Raw_Data[[#This Row],[Discount_Pct]]*tbl_Raw_Data[[#This Row],[Gross_Amount]]/100</f>
        <v>10.452</v>
      </c>
      <c r="W6606" s="6">
        <f>tbl_Raw_Data[[#This Row],[Gross_Amount]]-tbl_Raw_Data[[#This Row],[Discount_Amount]]</f>
        <v>198.58799999999999</v>
      </c>
      <c r="X6606" s="6">
        <f>tbl_Raw_Data[[#This Row],[Net_Amount_Before_Tax]]*tbl_Raw_Data[[#This Row],[Tax_Pct]]/100</f>
        <v>35.745840000000001</v>
      </c>
      <c r="Y6606" s="6">
        <f>tbl_Raw_Data[[#This Row],[Net_Amount_Before_Tax]]+tbl_Raw_Data[[#This Row],[Tax_Amount]]</f>
        <v>234.33384000000001</v>
      </c>
      <c r="Z6606" s="6">
        <f t="shared" si="519"/>
        <v>2</v>
      </c>
    </row>
    <row r="6607" spans="1:26" x14ac:dyDescent="0.3">
      <c r="A6607" s="23" t="s">
        <v>8735</v>
      </c>
      <c r="B6607" s="34">
        <v>45355</v>
      </c>
      <c r="C6607" s="23" t="s">
        <v>3967</v>
      </c>
      <c r="D6607" s="23" t="s">
        <v>19</v>
      </c>
      <c r="E6607" s="23" t="s">
        <v>19</v>
      </c>
      <c r="F6607" s="23">
        <v>110029</v>
      </c>
      <c r="G6607" s="23" t="s">
        <v>107</v>
      </c>
      <c r="H6607" s="23" t="s">
        <v>108</v>
      </c>
      <c r="I6607" s="23" t="s">
        <v>63</v>
      </c>
      <c r="J6607" s="23" t="s">
        <v>42</v>
      </c>
      <c r="K6607" s="23" t="s">
        <v>57</v>
      </c>
      <c r="L6607" s="23">
        <v>2</v>
      </c>
      <c r="M6607" s="23">
        <v>97.22</v>
      </c>
      <c r="N6607" s="23">
        <v>0</v>
      </c>
      <c r="O6607" s="23">
        <v>5</v>
      </c>
      <c r="P6607" s="23" t="s">
        <v>89</v>
      </c>
      <c r="Q6607" s="23" t="s">
        <v>90</v>
      </c>
      <c r="R6607" s="23">
        <f t="shared" si="515"/>
        <v>1</v>
      </c>
      <c r="S6607" s="23" t="str">
        <f t="shared" si="516"/>
        <v>ORD106606_20240304_CUST01610_MED005</v>
      </c>
      <c r="T6607" s="23">
        <f t="shared" si="517"/>
        <v>1</v>
      </c>
      <c r="U6607" s="6">
        <f t="shared" si="518"/>
        <v>194.44</v>
      </c>
      <c r="V6607" s="6">
        <f>tbl_Raw_Data[[#This Row],[Discount_Pct]]*tbl_Raw_Data[[#This Row],[Gross_Amount]]/100</f>
        <v>0</v>
      </c>
      <c r="W6607" s="6">
        <f>tbl_Raw_Data[[#This Row],[Gross_Amount]]-tbl_Raw_Data[[#This Row],[Discount_Amount]]</f>
        <v>194.44</v>
      </c>
      <c r="X6607" s="6">
        <f>tbl_Raw_Data[[#This Row],[Net_Amount_Before_Tax]]*tbl_Raw_Data[[#This Row],[Tax_Pct]]/100</f>
        <v>9.7220000000000013</v>
      </c>
      <c r="Y6607" s="6">
        <f>tbl_Raw_Data[[#This Row],[Net_Amount_Before_Tax]]+tbl_Raw_Data[[#This Row],[Tax_Amount]]</f>
        <v>204.16200000000001</v>
      </c>
      <c r="Z6607" s="6">
        <f t="shared" si="519"/>
        <v>2</v>
      </c>
    </row>
    <row r="6608" spans="1:26" x14ac:dyDescent="0.3">
      <c r="A6608" s="23" t="s">
        <v>8735</v>
      </c>
      <c r="B6608" s="34">
        <v>45779</v>
      </c>
      <c r="C6608" s="23" t="s">
        <v>5464</v>
      </c>
      <c r="D6608" s="23" t="s">
        <v>130</v>
      </c>
      <c r="E6608" s="23" t="s">
        <v>131</v>
      </c>
      <c r="F6608" s="23">
        <v>700001</v>
      </c>
      <c r="G6608" s="23" t="s">
        <v>145</v>
      </c>
      <c r="H6608" s="23" t="s">
        <v>146</v>
      </c>
      <c r="I6608" s="23" t="s">
        <v>147</v>
      </c>
      <c r="J6608" s="23" t="s">
        <v>148</v>
      </c>
      <c r="K6608" s="23" t="s">
        <v>24</v>
      </c>
      <c r="L6608" s="23">
        <v>1</v>
      </c>
      <c r="M6608" s="23">
        <v>103.53</v>
      </c>
      <c r="N6608" s="23">
        <v>5</v>
      </c>
      <c r="O6608" s="23">
        <v>5</v>
      </c>
      <c r="P6608" s="23" t="s">
        <v>43</v>
      </c>
      <c r="Q6608" s="23" t="s">
        <v>34</v>
      </c>
      <c r="R6608" s="23">
        <f t="shared" si="515"/>
        <v>1</v>
      </c>
      <c r="S6608" s="23" t="str">
        <f t="shared" si="516"/>
        <v>ORD106606_20250502_CUST00211_MED016</v>
      </c>
      <c r="T6608" s="23">
        <f t="shared" si="517"/>
        <v>1</v>
      </c>
      <c r="U6608" s="6">
        <f t="shared" si="518"/>
        <v>103.53</v>
      </c>
      <c r="V6608" s="6">
        <f>tbl_Raw_Data[[#This Row],[Discount_Pct]]*tbl_Raw_Data[[#This Row],[Gross_Amount]]/100</f>
        <v>5.1764999999999999</v>
      </c>
      <c r="W6608" s="6">
        <f>tbl_Raw_Data[[#This Row],[Gross_Amount]]-tbl_Raw_Data[[#This Row],[Discount_Amount]]</f>
        <v>98.353499999999997</v>
      </c>
      <c r="X6608" s="6">
        <f>tbl_Raw_Data[[#This Row],[Net_Amount_Before_Tax]]*tbl_Raw_Data[[#This Row],[Tax_Pct]]/100</f>
        <v>4.917675</v>
      </c>
      <c r="Y6608" s="6">
        <f>tbl_Raw_Data[[#This Row],[Net_Amount_Before_Tax]]+tbl_Raw_Data[[#This Row],[Tax_Amount]]</f>
        <v>103.271175</v>
      </c>
      <c r="Z6608" s="6">
        <f t="shared" si="519"/>
        <v>3</v>
      </c>
    </row>
    <row r="6609" spans="1:26" x14ac:dyDescent="0.3">
      <c r="A6609" s="23" t="s">
        <v>8736</v>
      </c>
      <c r="B6609" s="34">
        <v>45753</v>
      </c>
      <c r="C6609" s="23" t="s">
        <v>1815</v>
      </c>
      <c r="D6609" s="23" t="s">
        <v>142</v>
      </c>
      <c r="E6609" s="23" t="s">
        <v>81</v>
      </c>
      <c r="F6609" s="23">
        <v>380058</v>
      </c>
      <c r="G6609" s="23" t="s">
        <v>283</v>
      </c>
      <c r="H6609" s="23" t="s">
        <v>284</v>
      </c>
      <c r="I6609" s="23" t="s">
        <v>104</v>
      </c>
      <c r="J6609" s="23" t="s">
        <v>42</v>
      </c>
      <c r="K6609" s="23" t="s">
        <v>57</v>
      </c>
      <c r="L6609" s="23">
        <v>3</v>
      </c>
      <c r="M6609" s="23">
        <v>304.20999999999998</v>
      </c>
      <c r="N6609" s="23">
        <v>5</v>
      </c>
      <c r="O6609" s="23">
        <v>18</v>
      </c>
      <c r="P6609" s="23" t="s">
        <v>25</v>
      </c>
      <c r="Q6609" s="23" t="s">
        <v>34</v>
      </c>
      <c r="R6609" s="23">
        <f t="shared" si="515"/>
        <v>1</v>
      </c>
      <c r="S6609" s="23" t="str">
        <f t="shared" si="516"/>
        <v>ORD106608_20250406_CUST02542_MED030</v>
      </c>
      <c r="T6609" s="23">
        <f t="shared" si="517"/>
        <v>1</v>
      </c>
      <c r="U6609" s="6">
        <f t="shared" si="518"/>
        <v>912.62999999999988</v>
      </c>
      <c r="V6609" s="6">
        <f>tbl_Raw_Data[[#This Row],[Discount_Pct]]*tbl_Raw_Data[[#This Row],[Gross_Amount]]/100</f>
        <v>45.631499999999996</v>
      </c>
      <c r="W6609" s="6">
        <f>tbl_Raw_Data[[#This Row],[Gross_Amount]]-tbl_Raw_Data[[#This Row],[Discount_Amount]]</f>
        <v>866.99849999999992</v>
      </c>
      <c r="X6609" s="6">
        <f>tbl_Raw_Data[[#This Row],[Net_Amount_Before_Tax]]*tbl_Raw_Data[[#This Row],[Tax_Pct]]/100</f>
        <v>156.05972999999997</v>
      </c>
      <c r="Y6609" s="6">
        <f>tbl_Raw_Data[[#This Row],[Net_Amount_Before_Tax]]+tbl_Raw_Data[[#This Row],[Tax_Amount]]</f>
        <v>1023.0582299999999</v>
      </c>
      <c r="Z6609" s="6">
        <f t="shared" si="519"/>
        <v>3</v>
      </c>
    </row>
    <row r="6610" spans="1:26" x14ac:dyDescent="0.3">
      <c r="A6610" s="23" t="s">
        <v>8737</v>
      </c>
      <c r="B6610" s="34">
        <v>45711</v>
      </c>
      <c r="C6610" s="23" t="s">
        <v>4547</v>
      </c>
      <c r="D6610" s="23" t="s">
        <v>19</v>
      </c>
      <c r="E6610" s="23" t="s">
        <v>19</v>
      </c>
      <c r="F6610" s="23">
        <v>110044</v>
      </c>
      <c r="G6610" s="23" t="s">
        <v>68</v>
      </c>
      <c r="H6610" s="23" t="s">
        <v>69</v>
      </c>
      <c r="I6610" s="23" t="s">
        <v>55</v>
      </c>
      <c r="J6610" s="23" t="s">
        <v>56</v>
      </c>
      <c r="K6610" s="23" t="s">
        <v>24</v>
      </c>
      <c r="L6610" s="23">
        <v>1</v>
      </c>
      <c r="M6610" s="23">
        <v>27.65</v>
      </c>
      <c r="N6610" s="23">
        <v>0</v>
      </c>
      <c r="O6610" s="23">
        <v>12</v>
      </c>
      <c r="P6610" s="23" t="s">
        <v>43</v>
      </c>
      <c r="Q6610" s="23" t="s">
        <v>44</v>
      </c>
      <c r="R6610" s="23">
        <f t="shared" si="515"/>
        <v>1</v>
      </c>
      <c r="S6610" s="23" t="str">
        <f t="shared" si="516"/>
        <v>ORD106609_20250223_CUST02715_MED003</v>
      </c>
      <c r="T6610" s="23">
        <f t="shared" si="517"/>
        <v>1</v>
      </c>
      <c r="U6610" s="6">
        <f t="shared" si="518"/>
        <v>27.65</v>
      </c>
      <c r="V6610" s="6">
        <f>tbl_Raw_Data[[#This Row],[Discount_Pct]]*tbl_Raw_Data[[#This Row],[Gross_Amount]]/100</f>
        <v>0</v>
      </c>
      <c r="W6610" s="6">
        <f>tbl_Raw_Data[[#This Row],[Gross_Amount]]-tbl_Raw_Data[[#This Row],[Discount_Amount]]</f>
        <v>27.65</v>
      </c>
      <c r="X6610" s="6">
        <f>tbl_Raw_Data[[#This Row],[Net_Amount_Before_Tax]]*tbl_Raw_Data[[#This Row],[Tax_Pct]]/100</f>
        <v>3.3179999999999996</v>
      </c>
      <c r="Y6610" s="6">
        <f>tbl_Raw_Data[[#This Row],[Net_Amount_Before_Tax]]+tbl_Raw_Data[[#This Row],[Tax_Amount]]</f>
        <v>30.967999999999996</v>
      </c>
      <c r="Z6610" s="6">
        <f t="shared" si="519"/>
        <v>1</v>
      </c>
    </row>
    <row r="6611" spans="1:26" x14ac:dyDescent="0.3">
      <c r="A6611" s="23" t="s">
        <v>8738</v>
      </c>
      <c r="B6611" s="34">
        <v>45887</v>
      </c>
      <c r="C6611" s="23" t="s">
        <v>1405</v>
      </c>
      <c r="D6611" s="23" t="s">
        <v>159</v>
      </c>
      <c r="E6611" s="23" t="s">
        <v>47</v>
      </c>
      <c r="F6611" s="23">
        <v>400093</v>
      </c>
      <c r="G6611" s="23" t="s">
        <v>107</v>
      </c>
      <c r="H6611" s="23" t="s">
        <v>108</v>
      </c>
      <c r="I6611" s="23" t="s">
        <v>63</v>
      </c>
      <c r="J6611" s="23" t="s">
        <v>42</v>
      </c>
      <c r="K6611" s="23" t="s">
        <v>57</v>
      </c>
      <c r="L6611" s="23">
        <v>3</v>
      </c>
      <c r="M6611" s="23">
        <v>85.3</v>
      </c>
      <c r="N6611" s="23">
        <v>10</v>
      </c>
      <c r="O6611" s="23">
        <v>5</v>
      </c>
      <c r="P6611" s="23" t="s">
        <v>58</v>
      </c>
      <c r="Q6611" s="23" t="s">
        <v>34</v>
      </c>
      <c r="R6611" s="23">
        <f t="shared" si="515"/>
        <v>1</v>
      </c>
      <c r="S6611" s="23" t="str">
        <f t="shared" si="516"/>
        <v>ORD106610_20250818_CUST01421_MED005</v>
      </c>
      <c r="T6611" s="23">
        <f t="shared" si="517"/>
        <v>1</v>
      </c>
      <c r="U6611" s="6">
        <f t="shared" si="518"/>
        <v>255.89999999999998</v>
      </c>
      <c r="V6611" s="6">
        <f>tbl_Raw_Data[[#This Row],[Discount_Pct]]*tbl_Raw_Data[[#This Row],[Gross_Amount]]/100</f>
        <v>25.59</v>
      </c>
      <c r="W6611" s="6">
        <f>tbl_Raw_Data[[#This Row],[Gross_Amount]]-tbl_Raw_Data[[#This Row],[Discount_Amount]]</f>
        <v>230.30999999999997</v>
      </c>
      <c r="X6611" s="6">
        <f>tbl_Raw_Data[[#This Row],[Net_Amount_Before_Tax]]*tbl_Raw_Data[[#This Row],[Tax_Pct]]/100</f>
        <v>11.515499999999999</v>
      </c>
      <c r="Y6611" s="6">
        <f>tbl_Raw_Data[[#This Row],[Net_Amount_Before_Tax]]+tbl_Raw_Data[[#This Row],[Tax_Amount]]</f>
        <v>241.82549999999998</v>
      </c>
      <c r="Z6611" s="6">
        <f t="shared" si="519"/>
        <v>6</v>
      </c>
    </row>
    <row r="6612" spans="1:26" x14ac:dyDescent="0.3">
      <c r="A6612" s="23" t="s">
        <v>8739</v>
      </c>
      <c r="B6612" s="34">
        <v>45403</v>
      </c>
      <c r="C6612" s="23" t="s">
        <v>3508</v>
      </c>
      <c r="D6612" s="23" t="s">
        <v>183</v>
      </c>
      <c r="E6612" s="23" t="s">
        <v>184</v>
      </c>
      <c r="F6612" s="23">
        <v>122009</v>
      </c>
      <c r="G6612" s="23" t="s">
        <v>111</v>
      </c>
      <c r="H6612" s="23" t="s">
        <v>112</v>
      </c>
      <c r="I6612" s="23" t="s">
        <v>113</v>
      </c>
      <c r="J6612" s="23" t="s">
        <v>114</v>
      </c>
      <c r="K6612" s="23" t="s">
        <v>24</v>
      </c>
      <c r="L6612" s="23">
        <v>3</v>
      </c>
      <c r="M6612" s="23">
        <v>88.19</v>
      </c>
      <c r="N6612" s="23">
        <v>0</v>
      </c>
      <c r="O6612" s="23">
        <v>12</v>
      </c>
      <c r="P6612" s="23" t="s">
        <v>33</v>
      </c>
      <c r="Q6612" s="23" t="s">
        <v>34</v>
      </c>
      <c r="R6612" s="23">
        <f t="shared" si="515"/>
        <v>1</v>
      </c>
      <c r="S6612" s="23" t="str">
        <f t="shared" si="516"/>
        <v>ORD106611_20240421_CUST03223_MED027</v>
      </c>
      <c r="T6612" s="23">
        <f t="shared" si="517"/>
        <v>1</v>
      </c>
      <c r="U6612" s="6">
        <f t="shared" si="518"/>
        <v>264.57</v>
      </c>
      <c r="V6612" s="6">
        <f>tbl_Raw_Data[[#This Row],[Discount_Pct]]*tbl_Raw_Data[[#This Row],[Gross_Amount]]/100</f>
        <v>0</v>
      </c>
      <c r="W6612" s="6">
        <f>tbl_Raw_Data[[#This Row],[Gross_Amount]]-tbl_Raw_Data[[#This Row],[Discount_Amount]]</f>
        <v>264.57</v>
      </c>
      <c r="X6612" s="6">
        <f>tbl_Raw_Data[[#This Row],[Net_Amount_Before_Tax]]*tbl_Raw_Data[[#This Row],[Tax_Pct]]/100</f>
        <v>31.7484</v>
      </c>
      <c r="Y6612" s="6">
        <f>tbl_Raw_Data[[#This Row],[Net_Amount_Before_Tax]]+tbl_Raw_Data[[#This Row],[Tax_Amount]]</f>
        <v>296.3184</v>
      </c>
      <c r="Z6612" s="6">
        <f t="shared" si="519"/>
        <v>2</v>
      </c>
    </row>
    <row r="6613" spans="1:26" x14ac:dyDescent="0.3">
      <c r="A6613" s="23" t="s">
        <v>8740</v>
      </c>
      <c r="B6613" s="34">
        <v>45790</v>
      </c>
      <c r="C6613" s="23" t="s">
        <v>513</v>
      </c>
      <c r="D6613" s="23" t="s">
        <v>46</v>
      </c>
      <c r="E6613" s="23" t="s">
        <v>47</v>
      </c>
      <c r="F6613" s="23">
        <v>411038</v>
      </c>
      <c r="G6613" s="23" t="s">
        <v>102</v>
      </c>
      <c r="H6613" s="23" t="s">
        <v>103</v>
      </c>
      <c r="I6613" s="23" t="s">
        <v>104</v>
      </c>
      <c r="J6613" s="23" t="s">
        <v>64</v>
      </c>
      <c r="K6613" s="23" t="s">
        <v>57</v>
      </c>
      <c r="L6613" s="23">
        <v>1</v>
      </c>
      <c r="M6613" s="23">
        <v>97.41</v>
      </c>
      <c r="N6613" s="23">
        <v>5</v>
      </c>
      <c r="O6613" s="23">
        <v>12</v>
      </c>
      <c r="P6613" s="23" t="s">
        <v>89</v>
      </c>
      <c r="Q6613" s="23" t="s">
        <v>34</v>
      </c>
      <c r="R6613" s="23">
        <f t="shared" si="515"/>
        <v>1</v>
      </c>
      <c r="S6613" s="23" t="str">
        <f t="shared" si="516"/>
        <v>ORD106612_20250513_CUST02136_MED029</v>
      </c>
      <c r="T6613" s="23">
        <f t="shared" si="517"/>
        <v>1</v>
      </c>
      <c r="U6613" s="6">
        <f t="shared" si="518"/>
        <v>97.41</v>
      </c>
      <c r="V6613" s="6">
        <f>tbl_Raw_Data[[#This Row],[Discount_Pct]]*tbl_Raw_Data[[#This Row],[Gross_Amount]]/100</f>
        <v>4.8704999999999998</v>
      </c>
      <c r="W6613" s="6">
        <f>tbl_Raw_Data[[#This Row],[Gross_Amount]]-tbl_Raw_Data[[#This Row],[Discount_Amount]]</f>
        <v>92.539500000000004</v>
      </c>
      <c r="X6613" s="6">
        <f>tbl_Raw_Data[[#This Row],[Net_Amount_Before_Tax]]*tbl_Raw_Data[[#This Row],[Tax_Pct]]/100</f>
        <v>11.104740000000001</v>
      </c>
      <c r="Y6613" s="6">
        <f>tbl_Raw_Data[[#This Row],[Net_Amount_Before_Tax]]+tbl_Raw_Data[[#This Row],[Tax_Amount]]</f>
        <v>103.64424000000001</v>
      </c>
      <c r="Z6613" s="6">
        <f t="shared" si="519"/>
        <v>1</v>
      </c>
    </row>
    <row r="6614" spans="1:26" x14ac:dyDescent="0.3">
      <c r="A6614" s="23" t="s">
        <v>8741</v>
      </c>
      <c r="B6614" s="34">
        <v>45564</v>
      </c>
      <c r="C6614" s="23" t="s">
        <v>3995</v>
      </c>
      <c r="D6614" s="23" t="s">
        <v>130</v>
      </c>
      <c r="E6614" s="23" t="s">
        <v>131</v>
      </c>
      <c r="F6614" s="23">
        <v>700019</v>
      </c>
      <c r="G6614" s="23" t="s">
        <v>74</v>
      </c>
      <c r="H6614" s="23" t="s">
        <v>75</v>
      </c>
      <c r="I6614" s="23" t="s">
        <v>76</v>
      </c>
      <c r="J6614" s="23" t="s">
        <v>77</v>
      </c>
      <c r="K6614" s="23" t="s">
        <v>57</v>
      </c>
      <c r="L6614" s="23">
        <v>4</v>
      </c>
      <c r="M6614" s="23">
        <v>66.040000000000006</v>
      </c>
      <c r="N6614" s="23">
        <v>15</v>
      </c>
      <c r="O6614" s="23">
        <v>5</v>
      </c>
      <c r="P6614" s="23" t="s">
        <v>33</v>
      </c>
      <c r="Q6614" s="23" t="s">
        <v>34</v>
      </c>
      <c r="R6614" s="23">
        <f t="shared" si="515"/>
        <v>1</v>
      </c>
      <c r="S6614" s="23" t="str">
        <f t="shared" si="516"/>
        <v>ORD106613_20240929_CUST03006_MED008</v>
      </c>
      <c r="T6614" s="23">
        <f t="shared" si="517"/>
        <v>1</v>
      </c>
      <c r="U6614" s="6">
        <f t="shared" si="518"/>
        <v>264.16000000000003</v>
      </c>
      <c r="V6614" s="6">
        <f>tbl_Raw_Data[[#This Row],[Discount_Pct]]*tbl_Raw_Data[[#This Row],[Gross_Amount]]/100</f>
        <v>39.624000000000002</v>
      </c>
      <c r="W6614" s="6">
        <f>tbl_Raw_Data[[#This Row],[Gross_Amount]]-tbl_Raw_Data[[#This Row],[Discount_Amount]]</f>
        <v>224.53600000000003</v>
      </c>
      <c r="X6614" s="6">
        <f>tbl_Raw_Data[[#This Row],[Net_Amount_Before_Tax]]*tbl_Raw_Data[[#This Row],[Tax_Pct]]/100</f>
        <v>11.226800000000001</v>
      </c>
      <c r="Y6614" s="6">
        <f>tbl_Raw_Data[[#This Row],[Net_Amount_Before_Tax]]+tbl_Raw_Data[[#This Row],[Tax_Amount]]</f>
        <v>235.76280000000003</v>
      </c>
      <c r="Z6614" s="6">
        <f t="shared" si="519"/>
        <v>2</v>
      </c>
    </row>
    <row r="6615" spans="1:26" x14ac:dyDescent="0.3">
      <c r="A6615" s="23" t="s">
        <v>8742</v>
      </c>
      <c r="B6615" s="34">
        <v>45749</v>
      </c>
      <c r="C6615" s="23" t="s">
        <v>1750</v>
      </c>
      <c r="D6615" s="23" t="s">
        <v>87</v>
      </c>
      <c r="E6615" s="23" t="s">
        <v>88</v>
      </c>
      <c r="F6615" s="23">
        <v>600040</v>
      </c>
      <c r="G6615" s="23" t="s">
        <v>61</v>
      </c>
      <c r="H6615" s="23" t="s">
        <v>62</v>
      </c>
      <c r="I6615" s="23" t="s">
        <v>63</v>
      </c>
      <c r="J6615" s="23" t="s">
        <v>64</v>
      </c>
      <c r="K6615" s="23" t="s">
        <v>57</v>
      </c>
      <c r="L6615" s="23">
        <v>1</v>
      </c>
      <c r="M6615" s="23">
        <v>100.04</v>
      </c>
      <c r="N6615" s="23">
        <v>0</v>
      </c>
      <c r="O6615" s="23">
        <v>5</v>
      </c>
      <c r="P6615" s="23" t="s">
        <v>89</v>
      </c>
      <c r="Q6615" s="23" t="s">
        <v>34</v>
      </c>
      <c r="R6615" s="23">
        <f t="shared" si="515"/>
        <v>1</v>
      </c>
      <c r="S6615" s="23" t="str">
        <f t="shared" si="516"/>
        <v>ORD106614_20250402_CUST00417_MED004</v>
      </c>
      <c r="T6615" s="23">
        <f t="shared" si="517"/>
        <v>1</v>
      </c>
      <c r="U6615" s="6">
        <f t="shared" si="518"/>
        <v>100.04</v>
      </c>
      <c r="V6615" s="6">
        <f>tbl_Raw_Data[[#This Row],[Discount_Pct]]*tbl_Raw_Data[[#This Row],[Gross_Amount]]/100</f>
        <v>0</v>
      </c>
      <c r="W6615" s="6">
        <f>tbl_Raw_Data[[#This Row],[Gross_Amount]]-tbl_Raw_Data[[#This Row],[Discount_Amount]]</f>
        <v>100.04</v>
      </c>
      <c r="X6615" s="6">
        <f>tbl_Raw_Data[[#This Row],[Net_Amount_Before_Tax]]*tbl_Raw_Data[[#This Row],[Tax_Pct]]/100</f>
        <v>5.0020000000000007</v>
      </c>
      <c r="Y6615" s="6">
        <f>tbl_Raw_Data[[#This Row],[Net_Amount_Before_Tax]]+tbl_Raw_Data[[#This Row],[Tax_Amount]]</f>
        <v>105.042</v>
      </c>
      <c r="Z6615" s="6">
        <f t="shared" si="519"/>
        <v>2</v>
      </c>
    </row>
    <row r="6616" spans="1:26" x14ac:dyDescent="0.3">
      <c r="A6616" s="23" t="s">
        <v>8742</v>
      </c>
      <c r="B6616" s="34">
        <v>45492</v>
      </c>
      <c r="C6616" s="23" t="s">
        <v>4912</v>
      </c>
      <c r="D6616" s="23" t="s">
        <v>52</v>
      </c>
      <c r="E6616" s="23" t="s">
        <v>52</v>
      </c>
      <c r="F6616" s="23">
        <v>160017</v>
      </c>
      <c r="G6616" s="23" t="s">
        <v>94</v>
      </c>
      <c r="H6616" s="23" t="s">
        <v>95</v>
      </c>
      <c r="I6616" s="23" t="s">
        <v>84</v>
      </c>
      <c r="J6616" s="23" t="s">
        <v>42</v>
      </c>
      <c r="K6616" s="23" t="s">
        <v>24</v>
      </c>
      <c r="L6616" s="23">
        <v>3</v>
      </c>
      <c r="M6616" s="23">
        <v>75.89</v>
      </c>
      <c r="N6616" s="23">
        <v>10</v>
      </c>
      <c r="O6616" s="23">
        <v>18</v>
      </c>
      <c r="P6616" s="23" t="s">
        <v>25</v>
      </c>
      <c r="Q6616" s="23" t="s">
        <v>34</v>
      </c>
      <c r="R6616" s="23">
        <f t="shared" si="515"/>
        <v>1</v>
      </c>
      <c r="S6616" s="23" t="str">
        <f t="shared" si="516"/>
        <v>ORD106614_20240719_CUST01601_MED021</v>
      </c>
      <c r="T6616" s="23">
        <f t="shared" si="517"/>
        <v>1</v>
      </c>
      <c r="U6616" s="6">
        <f t="shared" si="518"/>
        <v>227.67000000000002</v>
      </c>
      <c r="V6616" s="6">
        <f>tbl_Raw_Data[[#This Row],[Discount_Pct]]*tbl_Raw_Data[[#This Row],[Gross_Amount]]/100</f>
        <v>22.767000000000003</v>
      </c>
      <c r="W6616" s="6">
        <f>tbl_Raw_Data[[#This Row],[Gross_Amount]]-tbl_Raw_Data[[#This Row],[Discount_Amount]]</f>
        <v>204.90300000000002</v>
      </c>
      <c r="X6616" s="6">
        <f>tbl_Raw_Data[[#This Row],[Net_Amount_Before_Tax]]*tbl_Raw_Data[[#This Row],[Tax_Pct]]/100</f>
        <v>36.882540000000006</v>
      </c>
      <c r="Y6616" s="6">
        <f>tbl_Raw_Data[[#This Row],[Net_Amount_Before_Tax]]+tbl_Raw_Data[[#This Row],[Tax_Amount]]</f>
        <v>241.78554000000003</v>
      </c>
      <c r="Z6616" s="6">
        <f t="shared" si="519"/>
        <v>3</v>
      </c>
    </row>
    <row r="6617" spans="1:26" x14ac:dyDescent="0.3">
      <c r="A6617" s="23" t="s">
        <v>8743</v>
      </c>
      <c r="B6617" s="34">
        <v>45600</v>
      </c>
      <c r="C6617" s="23" t="s">
        <v>3831</v>
      </c>
      <c r="D6617" s="23" t="s">
        <v>87</v>
      </c>
      <c r="E6617" s="23" t="s">
        <v>88</v>
      </c>
      <c r="F6617" s="23">
        <v>600100</v>
      </c>
      <c r="G6617" s="23" t="s">
        <v>160</v>
      </c>
      <c r="H6617" s="23" t="s">
        <v>161</v>
      </c>
      <c r="I6617" s="23" t="s">
        <v>50</v>
      </c>
      <c r="J6617" s="23" t="s">
        <v>23</v>
      </c>
      <c r="K6617" s="23" t="s">
        <v>24</v>
      </c>
      <c r="L6617" s="23">
        <v>1</v>
      </c>
      <c r="M6617" s="23">
        <v>147.65</v>
      </c>
      <c r="N6617" s="23">
        <v>10</v>
      </c>
      <c r="O6617" s="23">
        <v>5</v>
      </c>
      <c r="P6617" s="23" t="s">
        <v>65</v>
      </c>
      <c r="Q6617" s="23" t="s">
        <v>34</v>
      </c>
      <c r="R6617" s="23">
        <f t="shared" si="515"/>
        <v>1</v>
      </c>
      <c r="S6617" s="23" t="str">
        <f t="shared" si="516"/>
        <v>ORD106616_20241104_CUST02397_MED014</v>
      </c>
      <c r="T6617" s="23">
        <f t="shared" si="517"/>
        <v>1</v>
      </c>
      <c r="U6617" s="6">
        <f t="shared" si="518"/>
        <v>147.65</v>
      </c>
      <c r="V6617" s="6">
        <f>tbl_Raw_Data[[#This Row],[Discount_Pct]]*tbl_Raw_Data[[#This Row],[Gross_Amount]]/100</f>
        <v>14.765000000000001</v>
      </c>
      <c r="W6617" s="6">
        <f>tbl_Raw_Data[[#This Row],[Gross_Amount]]-tbl_Raw_Data[[#This Row],[Discount_Amount]]</f>
        <v>132.88499999999999</v>
      </c>
      <c r="X6617" s="6">
        <f>tbl_Raw_Data[[#This Row],[Net_Amount_Before_Tax]]*tbl_Raw_Data[[#This Row],[Tax_Pct]]/100</f>
        <v>6.6442499999999995</v>
      </c>
      <c r="Y6617" s="6">
        <f>tbl_Raw_Data[[#This Row],[Net_Amount_Before_Tax]]+tbl_Raw_Data[[#This Row],[Tax_Amount]]</f>
        <v>139.52924999999999</v>
      </c>
      <c r="Z6617" s="6">
        <f t="shared" si="519"/>
        <v>3</v>
      </c>
    </row>
    <row r="6618" spans="1:26" x14ac:dyDescent="0.3">
      <c r="A6618" s="23" t="s">
        <v>8743</v>
      </c>
      <c r="B6618" s="34">
        <v>45895</v>
      </c>
      <c r="C6618" s="23" t="s">
        <v>8744</v>
      </c>
      <c r="D6618" s="23" t="s">
        <v>28</v>
      </c>
      <c r="E6618" s="23" t="s">
        <v>29</v>
      </c>
      <c r="F6618" s="23">
        <v>500032</v>
      </c>
      <c r="G6618" s="23" t="s">
        <v>124</v>
      </c>
      <c r="H6618" s="23" t="s">
        <v>125</v>
      </c>
      <c r="I6618" s="23" t="s">
        <v>104</v>
      </c>
      <c r="J6618" s="23" t="s">
        <v>114</v>
      </c>
      <c r="K6618" s="23" t="s">
        <v>24</v>
      </c>
      <c r="L6618" s="23">
        <v>5</v>
      </c>
      <c r="M6618" s="23">
        <v>106.28</v>
      </c>
      <c r="N6618" s="23">
        <v>0</v>
      </c>
      <c r="O6618" s="23">
        <v>12</v>
      </c>
      <c r="P6618" s="23" t="s">
        <v>25</v>
      </c>
      <c r="Q6618" s="23" t="s">
        <v>34</v>
      </c>
      <c r="R6618" s="23">
        <f t="shared" si="515"/>
        <v>1</v>
      </c>
      <c r="S6618" s="23" t="str">
        <f t="shared" si="516"/>
        <v>ORD106616_20250826_CUST02713_MED018</v>
      </c>
      <c r="T6618" s="23">
        <f t="shared" si="517"/>
        <v>1</v>
      </c>
      <c r="U6618" s="6">
        <f t="shared" si="518"/>
        <v>531.4</v>
      </c>
      <c r="V6618" s="6">
        <f>tbl_Raw_Data[[#This Row],[Discount_Pct]]*tbl_Raw_Data[[#This Row],[Gross_Amount]]/100</f>
        <v>0</v>
      </c>
      <c r="W6618" s="6">
        <f>tbl_Raw_Data[[#This Row],[Gross_Amount]]-tbl_Raw_Data[[#This Row],[Discount_Amount]]</f>
        <v>531.4</v>
      </c>
      <c r="X6618" s="6">
        <f>tbl_Raw_Data[[#This Row],[Net_Amount_Before_Tax]]*tbl_Raw_Data[[#This Row],[Tax_Pct]]/100</f>
        <v>63.767999999999994</v>
      </c>
      <c r="Y6618" s="6">
        <f>tbl_Raw_Data[[#This Row],[Net_Amount_Before_Tax]]+tbl_Raw_Data[[#This Row],[Tax_Amount]]</f>
        <v>595.16800000000001</v>
      </c>
      <c r="Z6618" s="6">
        <f t="shared" si="519"/>
        <v>1</v>
      </c>
    </row>
    <row r="6619" spans="1:26" x14ac:dyDescent="0.3">
      <c r="A6619" s="23" t="s">
        <v>8745</v>
      </c>
      <c r="B6619" s="34">
        <v>45481</v>
      </c>
      <c r="C6619" s="23" t="s">
        <v>4219</v>
      </c>
      <c r="D6619" s="23" t="s">
        <v>28</v>
      </c>
      <c r="E6619" s="23" t="s">
        <v>29</v>
      </c>
      <c r="F6619" s="23">
        <v>500084</v>
      </c>
      <c r="G6619" s="23" t="s">
        <v>68</v>
      </c>
      <c r="H6619" s="23" t="s">
        <v>69</v>
      </c>
      <c r="I6619" s="23" t="s">
        <v>55</v>
      </c>
      <c r="J6619" s="23" t="s">
        <v>56</v>
      </c>
      <c r="K6619" s="23" t="s">
        <v>24</v>
      </c>
      <c r="L6619" s="23">
        <v>1</v>
      </c>
      <c r="M6619" s="23">
        <v>31.24</v>
      </c>
      <c r="N6619" s="23">
        <v>5</v>
      </c>
      <c r="O6619" s="23">
        <v>12</v>
      </c>
      <c r="P6619" s="23" t="s">
        <v>58</v>
      </c>
      <c r="Q6619" s="23" t="s">
        <v>34</v>
      </c>
      <c r="R6619" s="23">
        <f t="shared" si="515"/>
        <v>1</v>
      </c>
      <c r="S6619" s="23" t="str">
        <f t="shared" si="516"/>
        <v>ORD106618_20240708_CUST03476_MED003</v>
      </c>
      <c r="T6619" s="23">
        <f t="shared" si="517"/>
        <v>1</v>
      </c>
      <c r="U6619" s="6">
        <f t="shared" si="518"/>
        <v>31.24</v>
      </c>
      <c r="V6619" s="6">
        <f>tbl_Raw_Data[[#This Row],[Discount_Pct]]*tbl_Raw_Data[[#This Row],[Gross_Amount]]/100</f>
        <v>1.5619999999999998</v>
      </c>
      <c r="W6619" s="6">
        <f>tbl_Raw_Data[[#This Row],[Gross_Amount]]-tbl_Raw_Data[[#This Row],[Discount_Amount]]</f>
        <v>29.677999999999997</v>
      </c>
      <c r="X6619" s="6">
        <f>tbl_Raw_Data[[#This Row],[Net_Amount_Before_Tax]]*tbl_Raw_Data[[#This Row],[Tax_Pct]]/100</f>
        <v>3.5613599999999996</v>
      </c>
      <c r="Y6619" s="6">
        <f>tbl_Raw_Data[[#This Row],[Net_Amount_Before_Tax]]+tbl_Raw_Data[[#This Row],[Tax_Amount]]</f>
        <v>33.239359999999998</v>
      </c>
      <c r="Z6619" s="6">
        <f t="shared" si="519"/>
        <v>2</v>
      </c>
    </row>
    <row r="6620" spans="1:26" x14ac:dyDescent="0.3">
      <c r="A6620" s="23" t="s">
        <v>8746</v>
      </c>
      <c r="B6620" s="34">
        <v>45930</v>
      </c>
      <c r="C6620" s="23" t="s">
        <v>3411</v>
      </c>
      <c r="D6620" s="23" t="s">
        <v>52</v>
      </c>
      <c r="E6620" s="23" t="s">
        <v>52</v>
      </c>
      <c r="F6620" s="23">
        <v>160017</v>
      </c>
      <c r="G6620" s="23" t="s">
        <v>229</v>
      </c>
      <c r="H6620" s="23" t="s">
        <v>230</v>
      </c>
      <c r="I6620" s="23" t="s">
        <v>84</v>
      </c>
      <c r="J6620" s="23" t="s">
        <v>140</v>
      </c>
      <c r="K6620" s="23" t="s">
        <v>24</v>
      </c>
      <c r="L6620" s="23">
        <v>2</v>
      </c>
      <c r="M6620" s="23">
        <v>179.2</v>
      </c>
      <c r="N6620" s="23">
        <v>5</v>
      </c>
      <c r="O6620" s="23">
        <v>18</v>
      </c>
      <c r="P6620" s="23" t="s">
        <v>25</v>
      </c>
      <c r="Q6620" s="23" t="s">
        <v>34</v>
      </c>
      <c r="R6620" s="23">
        <f t="shared" si="515"/>
        <v>1</v>
      </c>
      <c r="S6620" s="23" t="str">
        <f t="shared" si="516"/>
        <v>ORD106619_20250930_CUST03000_MED022</v>
      </c>
      <c r="T6620" s="23">
        <f t="shared" si="517"/>
        <v>1</v>
      </c>
      <c r="U6620" s="6">
        <f t="shared" si="518"/>
        <v>358.4</v>
      </c>
      <c r="V6620" s="6">
        <f>tbl_Raw_Data[[#This Row],[Discount_Pct]]*tbl_Raw_Data[[#This Row],[Gross_Amount]]/100</f>
        <v>17.920000000000002</v>
      </c>
      <c r="W6620" s="6">
        <f>tbl_Raw_Data[[#This Row],[Gross_Amount]]-tbl_Raw_Data[[#This Row],[Discount_Amount]]</f>
        <v>340.47999999999996</v>
      </c>
      <c r="X6620" s="6">
        <f>tbl_Raw_Data[[#This Row],[Net_Amount_Before_Tax]]*tbl_Raw_Data[[#This Row],[Tax_Pct]]/100</f>
        <v>61.286399999999993</v>
      </c>
      <c r="Y6620" s="6">
        <f>tbl_Raw_Data[[#This Row],[Net_Amount_Before_Tax]]+tbl_Raw_Data[[#This Row],[Tax_Amount]]</f>
        <v>401.76639999999998</v>
      </c>
      <c r="Z6620" s="6">
        <f t="shared" si="519"/>
        <v>3</v>
      </c>
    </row>
    <row r="6621" spans="1:26" x14ac:dyDescent="0.3">
      <c r="A6621" s="23" t="s">
        <v>8746</v>
      </c>
      <c r="B6621" s="34">
        <v>45968</v>
      </c>
      <c r="C6621" s="23" t="s">
        <v>7169</v>
      </c>
      <c r="D6621" s="23" t="s">
        <v>46</v>
      </c>
      <c r="E6621" s="23" t="s">
        <v>47</v>
      </c>
      <c r="F6621" s="23">
        <v>411014</v>
      </c>
      <c r="G6621" s="23" t="s">
        <v>111</v>
      </c>
      <c r="H6621" s="23" t="s">
        <v>112</v>
      </c>
      <c r="I6621" s="23" t="s">
        <v>113</v>
      </c>
      <c r="J6621" s="23" t="s">
        <v>114</v>
      </c>
      <c r="K6621" s="23" t="s">
        <v>24</v>
      </c>
      <c r="L6621" s="23">
        <v>1</v>
      </c>
      <c r="M6621" s="23">
        <v>92.37</v>
      </c>
      <c r="N6621" s="23">
        <v>10</v>
      </c>
      <c r="O6621" s="23">
        <v>5</v>
      </c>
      <c r="P6621" s="23" t="s">
        <v>89</v>
      </c>
      <c r="Q6621" s="23" t="s">
        <v>34</v>
      </c>
      <c r="R6621" s="23">
        <f t="shared" si="515"/>
        <v>1</v>
      </c>
      <c r="S6621" s="23" t="str">
        <f t="shared" si="516"/>
        <v>ORD106619_20251107_CUST00146_MED027</v>
      </c>
      <c r="T6621" s="23">
        <f t="shared" si="517"/>
        <v>1</v>
      </c>
      <c r="U6621" s="6">
        <f t="shared" si="518"/>
        <v>92.37</v>
      </c>
      <c r="V6621" s="6">
        <f>tbl_Raw_Data[[#This Row],[Discount_Pct]]*tbl_Raw_Data[[#This Row],[Gross_Amount]]/100</f>
        <v>9.2370000000000001</v>
      </c>
      <c r="W6621" s="6">
        <f>tbl_Raw_Data[[#This Row],[Gross_Amount]]-tbl_Raw_Data[[#This Row],[Discount_Amount]]</f>
        <v>83.13300000000001</v>
      </c>
      <c r="X6621" s="6">
        <f>tbl_Raw_Data[[#This Row],[Net_Amount_Before_Tax]]*tbl_Raw_Data[[#This Row],[Tax_Pct]]/100</f>
        <v>4.1566500000000008</v>
      </c>
      <c r="Y6621" s="6">
        <f>tbl_Raw_Data[[#This Row],[Net_Amount_Before_Tax]]+tbl_Raw_Data[[#This Row],[Tax_Amount]]</f>
        <v>87.289650000000009</v>
      </c>
      <c r="Z6621" s="6">
        <f t="shared" si="519"/>
        <v>1</v>
      </c>
    </row>
    <row r="6622" spans="1:26" x14ac:dyDescent="0.3">
      <c r="A6622" s="23" t="s">
        <v>8747</v>
      </c>
      <c r="B6622" s="34">
        <v>45951</v>
      </c>
      <c r="C6622" s="23" t="s">
        <v>8748</v>
      </c>
      <c r="D6622" s="23" t="s">
        <v>80</v>
      </c>
      <c r="E6622" s="23" t="s">
        <v>81</v>
      </c>
      <c r="F6622" s="23">
        <v>395010</v>
      </c>
      <c r="G6622" s="23" t="s">
        <v>107</v>
      </c>
      <c r="H6622" s="23" t="s">
        <v>108</v>
      </c>
      <c r="I6622" s="23" t="s">
        <v>63</v>
      </c>
      <c r="J6622" s="23" t="s">
        <v>42</v>
      </c>
      <c r="K6622" s="23" t="s">
        <v>57</v>
      </c>
      <c r="L6622" s="23">
        <v>3</v>
      </c>
      <c r="M6622" s="23">
        <v>100.65</v>
      </c>
      <c r="N6622" s="23">
        <v>5</v>
      </c>
      <c r="O6622" s="23">
        <v>12</v>
      </c>
      <c r="P6622" s="23" t="s">
        <v>58</v>
      </c>
      <c r="Q6622" s="23" t="s">
        <v>34</v>
      </c>
      <c r="R6622" s="23">
        <f t="shared" si="515"/>
        <v>1</v>
      </c>
      <c r="S6622" s="23" t="str">
        <f t="shared" si="516"/>
        <v>ORD106621_20251021_CUST00314_MED005</v>
      </c>
      <c r="T6622" s="23">
        <f t="shared" si="517"/>
        <v>1</v>
      </c>
      <c r="U6622" s="6">
        <f t="shared" si="518"/>
        <v>301.95000000000005</v>
      </c>
      <c r="V6622" s="6">
        <f>tbl_Raw_Data[[#This Row],[Discount_Pct]]*tbl_Raw_Data[[#This Row],[Gross_Amount]]/100</f>
        <v>15.097500000000002</v>
      </c>
      <c r="W6622" s="6">
        <f>tbl_Raw_Data[[#This Row],[Gross_Amount]]-tbl_Raw_Data[[#This Row],[Discount_Amount]]</f>
        <v>286.85250000000002</v>
      </c>
      <c r="X6622" s="6">
        <f>tbl_Raw_Data[[#This Row],[Net_Amount_Before_Tax]]*tbl_Raw_Data[[#This Row],[Tax_Pct]]/100</f>
        <v>34.422300000000007</v>
      </c>
      <c r="Y6622" s="6">
        <f>tbl_Raw_Data[[#This Row],[Net_Amount_Before_Tax]]+tbl_Raw_Data[[#This Row],[Tax_Amount]]</f>
        <v>321.27480000000003</v>
      </c>
      <c r="Z6622" s="6">
        <f t="shared" si="519"/>
        <v>1</v>
      </c>
    </row>
    <row r="6623" spans="1:26" x14ac:dyDescent="0.3">
      <c r="A6623" s="23" t="s">
        <v>8749</v>
      </c>
      <c r="B6623" s="34">
        <v>45295</v>
      </c>
      <c r="C6623" s="23" t="s">
        <v>1277</v>
      </c>
      <c r="D6623" s="23" t="s">
        <v>87</v>
      </c>
      <c r="E6623" s="23" t="s">
        <v>88</v>
      </c>
      <c r="F6623" s="23">
        <v>600096</v>
      </c>
      <c r="G6623" s="23" t="s">
        <v>233</v>
      </c>
      <c r="H6623" s="23" t="s">
        <v>234</v>
      </c>
      <c r="I6623" s="23" t="s">
        <v>104</v>
      </c>
      <c r="J6623" s="23" t="s">
        <v>42</v>
      </c>
      <c r="K6623" s="23" t="s">
        <v>24</v>
      </c>
      <c r="L6623" s="23">
        <v>4</v>
      </c>
      <c r="M6623" s="23">
        <v>142.63999999999999</v>
      </c>
      <c r="N6623" s="23">
        <v>20</v>
      </c>
      <c r="O6623" s="23">
        <v>12</v>
      </c>
      <c r="P6623" s="23" t="s">
        <v>65</v>
      </c>
      <c r="Q6623" s="23" t="s">
        <v>34</v>
      </c>
      <c r="R6623" s="23">
        <f t="shared" si="515"/>
        <v>1</v>
      </c>
      <c r="S6623" s="23" t="str">
        <f t="shared" si="516"/>
        <v>ORD106622_20240104_CUST01795_MED019</v>
      </c>
      <c r="T6623" s="23">
        <f t="shared" si="517"/>
        <v>1</v>
      </c>
      <c r="U6623" s="6">
        <f t="shared" si="518"/>
        <v>570.55999999999995</v>
      </c>
      <c r="V6623" s="6">
        <f>tbl_Raw_Data[[#This Row],[Discount_Pct]]*tbl_Raw_Data[[#This Row],[Gross_Amount]]/100</f>
        <v>114.11199999999999</v>
      </c>
      <c r="W6623" s="6">
        <f>tbl_Raw_Data[[#This Row],[Gross_Amount]]-tbl_Raw_Data[[#This Row],[Discount_Amount]]</f>
        <v>456.44799999999998</v>
      </c>
      <c r="X6623" s="6">
        <f>tbl_Raw_Data[[#This Row],[Net_Amount_Before_Tax]]*tbl_Raw_Data[[#This Row],[Tax_Pct]]/100</f>
        <v>54.773760000000003</v>
      </c>
      <c r="Y6623" s="6">
        <f>tbl_Raw_Data[[#This Row],[Net_Amount_Before_Tax]]+tbl_Raw_Data[[#This Row],[Tax_Amount]]</f>
        <v>511.22175999999996</v>
      </c>
      <c r="Z6623" s="6">
        <f t="shared" si="519"/>
        <v>3</v>
      </c>
    </row>
    <row r="6624" spans="1:26" x14ac:dyDescent="0.3">
      <c r="A6624" s="23" t="s">
        <v>8750</v>
      </c>
      <c r="B6624" s="34">
        <v>45296</v>
      </c>
      <c r="C6624" s="23" t="s">
        <v>6991</v>
      </c>
      <c r="D6624" s="23" t="s">
        <v>123</v>
      </c>
      <c r="E6624" s="23" t="s">
        <v>101</v>
      </c>
      <c r="F6624" s="23">
        <v>226001</v>
      </c>
      <c r="G6624" s="23" t="s">
        <v>154</v>
      </c>
      <c r="H6624" s="23" t="s">
        <v>155</v>
      </c>
      <c r="I6624" s="23" t="s">
        <v>134</v>
      </c>
      <c r="J6624" s="23" t="s">
        <v>156</v>
      </c>
      <c r="K6624" s="23" t="s">
        <v>57</v>
      </c>
      <c r="L6624" s="23">
        <v>1</v>
      </c>
      <c r="M6624" s="23">
        <v>48.75</v>
      </c>
      <c r="N6624" s="23">
        <v>5</v>
      </c>
      <c r="O6624" s="23">
        <v>12</v>
      </c>
      <c r="P6624" s="23" t="s">
        <v>33</v>
      </c>
      <c r="Q6624" s="23" t="s">
        <v>34</v>
      </c>
      <c r="R6624" s="23">
        <f t="shared" si="515"/>
        <v>1</v>
      </c>
      <c r="S6624" s="23" t="str">
        <f t="shared" si="516"/>
        <v>ORD106623_20240105_CUST00026_MED006</v>
      </c>
      <c r="T6624" s="23">
        <f t="shared" si="517"/>
        <v>1</v>
      </c>
      <c r="U6624" s="6">
        <f t="shared" si="518"/>
        <v>48.75</v>
      </c>
      <c r="V6624" s="6">
        <f>tbl_Raw_Data[[#This Row],[Discount_Pct]]*tbl_Raw_Data[[#This Row],[Gross_Amount]]/100</f>
        <v>2.4375</v>
      </c>
      <c r="W6624" s="6">
        <f>tbl_Raw_Data[[#This Row],[Gross_Amount]]-tbl_Raw_Data[[#This Row],[Discount_Amount]]</f>
        <v>46.3125</v>
      </c>
      <c r="X6624" s="6">
        <f>tbl_Raw_Data[[#This Row],[Net_Amount_Before_Tax]]*tbl_Raw_Data[[#This Row],[Tax_Pct]]/100</f>
        <v>5.5575000000000001</v>
      </c>
      <c r="Y6624" s="6">
        <f>tbl_Raw_Data[[#This Row],[Net_Amount_Before_Tax]]+tbl_Raw_Data[[#This Row],[Tax_Amount]]</f>
        <v>51.87</v>
      </c>
      <c r="Z6624" s="6">
        <f t="shared" si="519"/>
        <v>2</v>
      </c>
    </row>
    <row r="6625" spans="1:26" x14ac:dyDescent="0.3">
      <c r="A6625" s="23" t="s">
        <v>8750</v>
      </c>
      <c r="B6625" s="34">
        <v>45876</v>
      </c>
      <c r="C6625" s="23" t="s">
        <v>6770</v>
      </c>
      <c r="D6625" s="23" t="s">
        <v>37</v>
      </c>
      <c r="E6625" s="23" t="s">
        <v>38</v>
      </c>
      <c r="F6625" s="23">
        <v>452001</v>
      </c>
      <c r="G6625" s="23" t="s">
        <v>185</v>
      </c>
      <c r="H6625" s="23" t="s">
        <v>186</v>
      </c>
      <c r="I6625" s="23" t="s">
        <v>76</v>
      </c>
      <c r="J6625" s="23" t="s">
        <v>187</v>
      </c>
      <c r="K6625" s="23" t="s">
        <v>57</v>
      </c>
      <c r="L6625" s="23">
        <v>1</v>
      </c>
      <c r="M6625" s="23">
        <v>80.17</v>
      </c>
      <c r="N6625" s="23">
        <v>0</v>
      </c>
      <c r="O6625" s="23">
        <v>12</v>
      </c>
      <c r="P6625" s="23" t="s">
        <v>25</v>
      </c>
      <c r="Q6625" s="23" t="s">
        <v>26</v>
      </c>
      <c r="R6625" s="23">
        <f t="shared" si="515"/>
        <v>1</v>
      </c>
      <c r="S6625" s="23" t="str">
        <f t="shared" si="516"/>
        <v>ORD106623_20250807_CUST00606_MED009</v>
      </c>
      <c r="T6625" s="23">
        <f t="shared" si="517"/>
        <v>1</v>
      </c>
      <c r="U6625" s="6">
        <f t="shared" si="518"/>
        <v>80.17</v>
      </c>
      <c r="V6625" s="6">
        <f>tbl_Raw_Data[[#This Row],[Discount_Pct]]*tbl_Raw_Data[[#This Row],[Gross_Amount]]/100</f>
        <v>0</v>
      </c>
      <c r="W6625" s="6">
        <f>tbl_Raw_Data[[#This Row],[Gross_Amount]]-tbl_Raw_Data[[#This Row],[Discount_Amount]]</f>
        <v>80.17</v>
      </c>
      <c r="X6625" s="6">
        <f>tbl_Raw_Data[[#This Row],[Net_Amount_Before_Tax]]*tbl_Raw_Data[[#This Row],[Tax_Pct]]/100</f>
        <v>9.6204000000000001</v>
      </c>
      <c r="Y6625" s="6">
        <f>tbl_Raw_Data[[#This Row],[Net_Amount_Before_Tax]]+tbl_Raw_Data[[#This Row],[Tax_Amount]]</f>
        <v>89.790400000000005</v>
      </c>
      <c r="Z6625" s="6">
        <f t="shared" si="519"/>
        <v>1</v>
      </c>
    </row>
    <row r="6626" spans="1:26" x14ac:dyDescent="0.3">
      <c r="A6626" s="23" t="s">
        <v>8751</v>
      </c>
      <c r="B6626" s="34">
        <v>45327</v>
      </c>
      <c r="C6626" s="23" t="s">
        <v>1313</v>
      </c>
      <c r="D6626" s="23" t="s">
        <v>28</v>
      </c>
      <c r="E6626" s="23" t="s">
        <v>29</v>
      </c>
      <c r="F6626" s="23">
        <v>500001</v>
      </c>
      <c r="G6626" s="23" t="s">
        <v>154</v>
      </c>
      <c r="H6626" s="23" t="s">
        <v>155</v>
      </c>
      <c r="I6626" s="23" t="s">
        <v>134</v>
      </c>
      <c r="J6626" s="23" t="s">
        <v>156</v>
      </c>
      <c r="K6626" s="23" t="s">
        <v>57</v>
      </c>
      <c r="L6626" s="23">
        <v>4</v>
      </c>
      <c r="M6626" s="23">
        <v>40.869999999999997</v>
      </c>
      <c r="N6626" s="23">
        <v>5</v>
      </c>
      <c r="O6626" s="23">
        <v>5</v>
      </c>
      <c r="P6626" s="23" t="s">
        <v>33</v>
      </c>
      <c r="Q6626" s="23" t="s">
        <v>90</v>
      </c>
      <c r="R6626" s="23">
        <f t="shared" si="515"/>
        <v>1</v>
      </c>
      <c r="S6626" s="23" t="str">
        <f t="shared" si="516"/>
        <v>ORD106625_20240205_CUST01902_MED006</v>
      </c>
      <c r="T6626" s="23">
        <f t="shared" si="517"/>
        <v>1</v>
      </c>
      <c r="U6626" s="6">
        <f t="shared" si="518"/>
        <v>163.47999999999999</v>
      </c>
      <c r="V6626" s="6">
        <f>tbl_Raw_Data[[#This Row],[Discount_Pct]]*tbl_Raw_Data[[#This Row],[Gross_Amount]]/100</f>
        <v>8.1739999999999995</v>
      </c>
      <c r="W6626" s="6">
        <f>tbl_Raw_Data[[#This Row],[Gross_Amount]]-tbl_Raw_Data[[#This Row],[Discount_Amount]]</f>
        <v>155.30599999999998</v>
      </c>
      <c r="X6626" s="6">
        <f>tbl_Raw_Data[[#This Row],[Net_Amount_Before_Tax]]*tbl_Raw_Data[[#This Row],[Tax_Pct]]/100</f>
        <v>7.7652999999999999</v>
      </c>
      <c r="Y6626" s="6">
        <f>tbl_Raw_Data[[#This Row],[Net_Amount_Before_Tax]]+tbl_Raw_Data[[#This Row],[Tax_Amount]]</f>
        <v>163.07129999999998</v>
      </c>
      <c r="Z6626" s="6">
        <f t="shared" si="519"/>
        <v>1</v>
      </c>
    </row>
    <row r="6627" spans="1:26" x14ac:dyDescent="0.3">
      <c r="A6627" s="23" t="s">
        <v>8752</v>
      </c>
      <c r="B6627" s="34">
        <v>45807</v>
      </c>
      <c r="C6627" s="23" t="s">
        <v>2533</v>
      </c>
      <c r="D6627" s="23" t="s">
        <v>72</v>
      </c>
      <c r="E6627" s="23" t="s">
        <v>73</v>
      </c>
      <c r="F6627" s="23">
        <v>302001</v>
      </c>
      <c r="G6627" s="23" t="s">
        <v>53</v>
      </c>
      <c r="H6627" s="23" t="s">
        <v>54</v>
      </c>
      <c r="I6627" s="23" t="s">
        <v>55</v>
      </c>
      <c r="J6627" s="23" t="s">
        <v>56</v>
      </c>
      <c r="K6627" s="23" t="s">
        <v>57</v>
      </c>
      <c r="L6627" s="23">
        <v>6</v>
      </c>
      <c r="M6627" s="23">
        <v>54.8</v>
      </c>
      <c r="N6627" s="23">
        <v>15</v>
      </c>
      <c r="O6627" s="23">
        <v>5</v>
      </c>
      <c r="P6627" s="23" t="s">
        <v>58</v>
      </c>
      <c r="Q6627" s="23" t="s">
        <v>44</v>
      </c>
      <c r="R6627" s="23">
        <f t="shared" si="515"/>
        <v>1</v>
      </c>
      <c r="S6627" s="23" t="str">
        <f t="shared" si="516"/>
        <v>ORD106626_20250530_CUST03402_MED020</v>
      </c>
      <c r="T6627" s="23">
        <f t="shared" si="517"/>
        <v>1</v>
      </c>
      <c r="U6627" s="6">
        <f t="shared" si="518"/>
        <v>328.79999999999995</v>
      </c>
      <c r="V6627" s="6">
        <f>tbl_Raw_Data[[#This Row],[Discount_Pct]]*tbl_Raw_Data[[#This Row],[Gross_Amount]]/100</f>
        <v>49.319999999999993</v>
      </c>
      <c r="W6627" s="6">
        <f>tbl_Raw_Data[[#This Row],[Gross_Amount]]-tbl_Raw_Data[[#This Row],[Discount_Amount]]</f>
        <v>279.47999999999996</v>
      </c>
      <c r="X6627" s="6">
        <f>tbl_Raw_Data[[#This Row],[Net_Amount_Before_Tax]]*tbl_Raw_Data[[#This Row],[Tax_Pct]]/100</f>
        <v>13.973999999999998</v>
      </c>
      <c r="Y6627" s="6">
        <f>tbl_Raw_Data[[#This Row],[Net_Amount_Before_Tax]]+tbl_Raw_Data[[#This Row],[Tax_Amount]]</f>
        <v>293.45399999999995</v>
      </c>
      <c r="Z6627" s="6">
        <f t="shared" si="519"/>
        <v>2</v>
      </c>
    </row>
    <row r="6628" spans="1:26" x14ac:dyDescent="0.3">
      <c r="A6628" s="23" t="s">
        <v>8753</v>
      </c>
      <c r="B6628" s="34">
        <v>45671</v>
      </c>
      <c r="C6628" s="23" t="s">
        <v>3872</v>
      </c>
      <c r="D6628" s="23" t="s">
        <v>87</v>
      </c>
      <c r="E6628" s="23" t="s">
        <v>88</v>
      </c>
      <c r="F6628" s="23">
        <v>600096</v>
      </c>
      <c r="G6628" s="23" t="s">
        <v>102</v>
      </c>
      <c r="H6628" s="23" t="s">
        <v>103</v>
      </c>
      <c r="I6628" s="23" t="s">
        <v>104</v>
      </c>
      <c r="J6628" s="23" t="s">
        <v>64</v>
      </c>
      <c r="K6628" s="23" t="s">
        <v>57</v>
      </c>
      <c r="L6628" s="23">
        <v>4</v>
      </c>
      <c r="M6628" s="23">
        <v>87.57</v>
      </c>
      <c r="N6628" s="23">
        <v>0</v>
      </c>
      <c r="O6628" s="23">
        <v>18</v>
      </c>
      <c r="P6628" s="23" t="s">
        <v>25</v>
      </c>
      <c r="Q6628" s="23" t="s">
        <v>26</v>
      </c>
      <c r="R6628" s="23">
        <f t="shared" si="515"/>
        <v>1</v>
      </c>
      <c r="S6628" s="23" t="str">
        <f t="shared" si="516"/>
        <v>ORD106627_20250114_CUST00956_MED029</v>
      </c>
      <c r="T6628" s="23">
        <f t="shared" si="517"/>
        <v>1</v>
      </c>
      <c r="U6628" s="6">
        <f t="shared" si="518"/>
        <v>350.28</v>
      </c>
      <c r="V6628" s="6">
        <f>tbl_Raw_Data[[#This Row],[Discount_Pct]]*tbl_Raw_Data[[#This Row],[Gross_Amount]]/100</f>
        <v>0</v>
      </c>
      <c r="W6628" s="6">
        <f>tbl_Raw_Data[[#This Row],[Gross_Amount]]-tbl_Raw_Data[[#This Row],[Discount_Amount]]</f>
        <v>350.28</v>
      </c>
      <c r="X6628" s="6">
        <f>tbl_Raw_Data[[#This Row],[Net_Amount_Before_Tax]]*tbl_Raw_Data[[#This Row],[Tax_Pct]]/100</f>
        <v>63.050399999999989</v>
      </c>
      <c r="Y6628" s="6">
        <f>tbl_Raw_Data[[#This Row],[Net_Amount_Before_Tax]]+tbl_Raw_Data[[#This Row],[Tax_Amount]]</f>
        <v>413.33039999999994</v>
      </c>
      <c r="Z6628" s="6">
        <f t="shared" si="519"/>
        <v>2</v>
      </c>
    </row>
    <row r="6629" spans="1:26" x14ac:dyDescent="0.3">
      <c r="A6629" s="23" t="s">
        <v>8753</v>
      </c>
      <c r="B6629" s="34">
        <v>45430</v>
      </c>
      <c r="C6629" s="23" t="s">
        <v>6814</v>
      </c>
      <c r="D6629" s="23" t="s">
        <v>142</v>
      </c>
      <c r="E6629" s="23" t="s">
        <v>81</v>
      </c>
      <c r="F6629" s="23">
        <v>380054</v>
      </c>
      <c r="G6629" s="23" t="s">
        <v>224</v>
      </c>
      <c r="H6629" s="23" t="s">
        <v>225</v>
      </c>
      <c r="I6629" s="23" t="s">
        <v>147</v>
      </c>
      <c r="J6629" s="23" t="s">
        <v>23</v>
      </c>
      <c r="K6629" s="23" t="s">
        <v>24</v>
      </c>
      <c r="L6629" s="23">
        <v>1</v>
      </c>
      <c r="M6629" s="23">
        <v>50.99</v>
      </c>
      <c r="N6629" s="23">
        <v>15</v>
      </c>
      <c r="O6629" s="23">
        <v>5</v>
      </c>
      <c r="P6629" s="23" t="s">
        <v>43</v>
      </c>
      <c r="Q6629" s="23" t="s">
        <v>34</v>
      </c>
      <c r="R6629" s="23">
        <f t="shared" si="515"/>
        <v>1</v>
      </c>
      <c r="S6629" s="23" t="str">
        <f t="shared" si="516"/>
        <v>ORD106627_20240518_CUST03281_MED015</v>
      </c>
      <c r="T6629" s="23">
        <f t="shared" si="517"/>
        <v>1</v>
      </c>
      <c r="U6629" s="6">
        <f t="shared" si="518"/>
        <v>50.99</v>
      </c>
      <c r="V6629" s="6">
        <f>tbl_Raw_Data[[#This Row],[Discount_Pct]]*tbl_Raw_Data[[#This Row],[Gross_Amount]]/100</f>
        <v>7.6485000000000003</v>
      </c>
      <c r="W6629" s="6">
        <f>tbl_Raw_Data[[#This Row],[Gross_Amount]]-tbl_Raw_Data[[#This Row],[Discount_Amount]]</f>
        <v>43.341500000000003</v>
      </c>
      <c r="X6629" s="6">
        <f>tbl_Raw_Data[[#This Row],[Net_Amount_Before_Tax]]*tbl_Raw_Data[[#This Row],[Tax_Pct]]/100</f>
        <v>2.1670750000000001</v>
      </c>
      <c r="Y6629" s="6">
        <f>tbl_Raw_Data[[#This Row],[Net_Amount_Before_Tax]]+tbl_Raw_Data[[#This Row],[Tax_Amount]]</f>
        <v>45.508575</v>
      </c>
      <c r="Z6629" s="6">
        <f t="shared" si="519"/>
        <v>2</v>
      </c>
    </row>
    <row r="6630" spans="1:26" x14ac:dyDescent="0.3">
      <c r="A6630" s="23" t="s">
        <v>8754</v>
      </c>
      <c r="B6630" s="34">
        <v>45936</v>
      </c>
      <c r="C6630" s="23" t="s">
        <v>3546</v>
      </c>
      <c r="D6630" s="23" t="s">
        <v>130</v>
      </c>
      <c r="E6630" s="23" t="s">
        <v>131</v>
      </c>
      <c r="F6630" s="23">
        <v>700029</v>
      </c>
      <c r="G6630" s="23" t="s">
        <v>61</v>
      </c>
      <c r="H6630" s="23" t="s">
        <v>62</v>
      </c>
      <c r="I6630" s="23" t="s">
        <v>63</v>
      </c>
      <c r="J6630" s="23" t="s">
        <v>64</v>
      </c>
      <c r="K6630" s="23" t="s">
        <v>57</v>
      </c>
      <c r="L6630" s="23">
        <v>3</v>
      </c>
      <c r="M6630" s="23">
        <v>112.83</v>
      </c>
      <c r="N6630" s="23">
        <v>5</v>
      </c>
      <c r="O6630" s="23">
        <v>5</v>
      </c>
      <c r="P6630" s="23" t="s">
        <v>58</v>
      </c>
      <c r="Q6630" s="23" t="s">
        <v>34</v>
      </c>
      <c r="R6630" s="23">
        <f t="shared" si="515"/>
        <v>1</v>
      </c>
      <c r="S6630" s="23" t="str">
        <f t="shared" si="516"/>
        <v>ORD106629_20251006_CUST02671_MED004</v>
      </c>
      <c r="T6630" s="23">
        <f t="shared" si="517"/>
        <v>1</v>
      </c>
      <c r="U6630" s="6">
        <f t="shared" si="518"/>
        <v>338.49</v>
      </c>
      <c r="V6630" s="6">
        <f>tbl_Raw_Data[[#This Row],[Discount_Pct]]*tbl_Raw_Data[[#This Row],[Gross_Amount]]/100</f>
        <v>16.924500000000002</v>
      </c>
      <c r="W6630" s="6">
        <f>tbl_Raw_Data[[#This Row],[Gross_Amount]]-tbl_Raw_Data[[#This Row],[Discount_Amount]]</f>
        <v>321.56549999999999</v>
      </c>
      <c r="X6630" s="6">
        <f>tbl_Raw_Data[[#This Row],[Net_Amount_Before_Tax]]*tbl_Raw_Data[[#This Row],[Tax_Pct]]/100</f>
        <v>16.078274999999998</v>
      </c>
      <c r="Y6630" s="6">
        <f>tbl_Raw_Data[[#This Row],[Net_Amount_Before_Tax]]+tbl_Raw_Data[[#This Row],[Tax_Amount]]</f>
        <v>337.64377500000001</v>
      </c>
      <c r="Z6630" s="6">
        <f t="shared" si="519"/>
        <v>3</v>
      </c>
    </row>
    <row r="6631" spans="1:26" x14ac:dyDescent="0.3">
      <c r="A6631" s="23" t="s">
        <v>8755</v>
      </c>
      <c r="B6631" s="34">
        <v>45410</v>
      </c>
      <c r="C6631" s="23" t="s">
        <v>2952</v>
      </c>
      <c r="D6631" s="23" t="s">
        <v>46</v>
      </c>
      <c r="E6631" s="23" t="s">
        <v>47</v>
      </c>
      <c r="F6631" s="23">
        <v>411038</v>
      </c>
      <c r="G6631" s="23" t="s">
        <v>233</v>
      </c>
      <c r="H6631" s="23" t="s">
        <v>234</v>
      </c>
      <c r="I6631" s="23" t="s">
        <v>104</v>
      </c>
      <c r="J6631" s="23" t="s">
        <v>42</v>
      </c>
      <c r="K6631" s="23" t="s">
        <v>24</v>
      </c>
      <c r="L6631" s="23">
        <v>1</v>
      </c>
      <c r="M6631" s="23">
        <v>169.65</v>
      </c>
      <c r="N6631" s="23">
        <v>0</v>
      </c>
      <c r="O6631" s="23">
        <v>5</v>
      </c>
      <c r="P6631" s="23" t="s">
        <v>58</v>
      </c>
      <c r="Q6631" s="23" t="s">
        <v>34</v>
      </c>
      <c r="R6631" s="23">
        <f t="shared" si="515"/>
        <v>1</v>
      </c>
      <c r="S6631" s="23" t="str">
        <f t="shared" si="516"/>
        <v>ORD106630_20240428_CUST02077_MED019</v>
      </c>
      <c r="T6631" s="23">
        <f t="shared" si="517"/>
        <v>1</v>
      </c>
      <c r="U6631" s="6">
        <f t="shared" si="518"/>
        <v>169.65</v>
      </c>
      <c r="V6631" s="6">
        <f>tbl_Raw_Data[[#This Row],[Discount_Pct]]*tbl_Raw_Data[[#This Row],[Gross_Amount]]/100</f>
        <v>0</v>
      </c>
      <c r="W6631" s="6">
        <f>tbl_Raw_Data[[#This Row],[Gross_Amount]]-tbl_Raw_Data[[#This Row],[Discount_Amount]]</f>
        <v>169.65</v>
      </c>
      <c r="X6631" s="6">
        <f>tbl_Raw_Data[[#This Row],[Net_Amount_Before_Tax]]*tbl_Raw_Data[[#This Row],[Tax_Pct]]/100</f>
        <v>8.4824999999999999</v>
      </c>
      <c r="Y6631" s="6">
        <f>tbl_Raw_Data[[#This Row],[Net_Amount_Before_Tax]]+tbl_Raw_Data[[#This Row],[Tax_Amount]]</f>
        <v>178.13249999999999</v>
      </c>
      <c r="Z6631" s="6">
        <f t="shared" si="519"/>
        <v>5</v>
      </c>
    </row>
    <row r="6632" spans="1:26" x14ac:dyDescent="0.3">
      <c r="A6632" s="23" t="s">
        <v>8756</v>
      </c>
      <c r="B6632" s="34">
        <v>45452</v>
      </c>
      <c r="C6632" s="23" t="s">
        <v>7580</v>
      </c>
      <c r="D6632" s="23" t="s">
        <v>87</v>
      </c>
      <c r="E6632" s="23" t="s">
        <v>88</v>
      </c>
      <c r="F6632" s="23">
        <v>600001</v>
      </c>
      <c r="G6632" s="23" t="s">
        <v>160</v>
      </c>
      <c r="H6632" s="23" t="s">
        <v>161</v>
      </c>
      <c r="I6632" s="23" t="s">
        <v>50</v>
      </c>
      <c r="J6632" s="23" t="s">
        <v>23</v>
      </c>
      <c r="K6632" s="23" t="s">
        <v>24</v>
      </c>
      <c r="L6632" s="23">
        <v>3</v>
      </c>
      <c r="M6632" s="23">
        <v>149.19</v>
      </c>
      <c r="N6632" s="23">
        <v>5</v>
      </c>
      <c r="O6632" s="23">
        <v>18</v>
      </c>
      <c r="P6632" s="23" t="s">
        <v>33</v>
      </c>
      <c r="Q6632" s="23" t="s">
        <v>26</v>
      </c>
      <c r="R6632" s="23">
        <f t="shared" si="515"/>
        <v>1</v>
      </c>
      <c r="S6632" s="23" t="str">
        <f t="shared" si="516"/>
        <v>ORD106631_20240609_CUST02384_MED014</v>
      </c>
      <c r="T6632" s="23">
        <f t="shared" si="517"/>
        <v>1</v>
      </c>
      <c r="U6632" s="6">
        <f t="shared" si="518"/>
        <v>447.57</v>
      </c>
      <c r="V6632" s="6">
        <f>tbl_Raw_Data[[#This Row],[Discount_Pct]]*tbl_Raw_Data[[#This Row],[Gross_Amount]]/100</f>
        <v>22.378499999999999</v>
      </c>
      <c r="W6632" s="6">
        <f>tbl_Raw_Data[[#This Row],[Gross_Amount]]-tbl_Raw_Data[[#This Row],[Discount_Amount]]</f>
        <v>425.19150000000002</v>
      </c>
      <c r="X6632" s="6">
        <f>tbl_Raw_Data[[#This Row],[Net_Amount_Before_Tax]]*tbl_Raw_Data[[#This Row],[Tax_Pct]]/100</f>
        <v>76.534469999999999</v>
      </c>
      <c r="Y6632" s="6">
        <f>tbl_Raw_Data[[#This Row],[Net_Amount_Before_Tax]]+tbl_Raw_Data[[#This Row],[Tax_Amount]]</f>
        <v>501.72597000000002</v>
      </c>
      <c r="Z6632" s="6">
        <f t="shared" si="519"/>
        <v>1</v>
      </c>
    </row>
    <row r="6633" spans="1:26" x14ac:dyDescent="0.3">
      <c r="A6633" s="23" t="s">
        <v>8757</v>
      </c>
      <c r="B6633" s="34">
        <v>45411</v>
      </c>
      <c r="C6633" s="23" t="s">
        <v>4653</v>
      </c>
      <c r="D6633" s="23" t="s">
        <v>46</v>
      </c>
      <c r="E6633" s="23" t="s">
        <v>47</v>
      </c>
      <c r="F6633" s="23">
        <v>411014</v>
      </c>
      <c r="G6633" s="23" t="s">
        <v>224</v>
      </c>
      <c r="H6633" s="23" t="s">
        <v>225</v>
      </c>
      <c r="I6633" s="23" t="s">
        <v>147</v>
      </c>
      <c r="J6633" s="23" t="s">
        <v>23</v>
      </c>
      <c r="K6633" s="23" t="s">
        <v>24</v>
      </c>
      <c r="L6633" s="23">
        <v>1</v>
      </c>
      <c r="M6633" s="23">
        <v>42.88</v>
      </c>
      <c r="N6633" s="23">
        <v>10</v>
      </c>
      <c r="O6633" s="23">
        <v>12</v>
      </c>
      <c r="P6633" s="23" t="s">
        <v>25</v>
      </c>
      <c r="Q6633" s="23" t="s">
        <v>90</v>
      </c>
      <c r="R6633" s="23">
        <f t="shared" si="515"/>
        <v>1</v>
      </c>
      <c r="S6633" s="23" t="str">
        <f t="shared" si="516"/>
        <v>ORD106632_20240429_CUST02194_MED015</v>
      </c>
      <c r="T6633" s="23">
        <f t="shared" si="517"/>
        <v>1</v>
      </c>
      <c r="U6633" s="6">
        <f t="shared" si="518"/>
        <v>42.88</v>
      </c>
      <c r="V6633" s="6">
        <f>tbl_Raw_Data[[#This Row],[Discount_Pct]]*tbl_Raw_Data[[#This Row],[Gross_Amount]]/100</f>
        <v>4.2880000000000003</v>
      </c>
      <c r="W6633" s="6">
        <f>tbl_Raw_Data[[#This Row],[Gross_Amount]]-tbl_Raw_Data[[#This Row],[Discount_Amount]]</f>
        <v>38.591999999999999</v>
      </c>
      <c r="X6633" s="6">
        <f>tbl_Raw_Data[[#This Row],[Net_Amount_Before_Tax]]*tbl_Raw_Data[[#This Row],[Tax_Pct]]/100</f>
        <v>4.6310399999999996</v>
      </c>
      <c r="Y6633" s="6">
        <f>tbl_Raw_Data[[#This Row],[Net_Amount_Before_Tax]]+tbl_Raw_Data[[#This Row],[Tax_Amount]]</f>
        <v>43.223039999999997</v>
      </c>
      <c r="Z6633" s="6">
        <f t="shared" si="519"/>
        <v>1</v>
      </c>
    </row>
    <row r="6634" spans="1:26" x14ac:dyDescent="0.3">
      <c r="A6634" s="23" t="s">
        <v>8758</v>
      </c>
      <c r="B6634" s="34">
        <v>45856</v>
      </c>
      <c r="C6634" s="23" t="s">
        <v>2430</v>
      </c>
      <c r="D6634" s="23" t="s">
        <v>130</v>
      </c>
      <c r="E6634" s="23" t="s">
        <v>131</v>
      </c>
      <c r="F6634" s="23">
        <v>700102</v>
      </c>
      <c r="G6634" s="23" t="s">
        <v>138</v>
      </c>
      <c r="H6634" s="23" t="s">
        <v>139</v>
      </c>
      <c r="I6634" s="23" t="s">
        <v>50</v>
      </c>
      <c r="J6634" s="23" t="s">
        <v>140</v>
      </c>
      <c r="K6634" s="23" t="s">
        <v>24</v>
      </c>
      <c r="L6634" s="23">
        <v>1</v>
      </c>
      <c r="M6634" s="23">
        <v>169.68</v>
      </c>
      <c r="N6634" s="23">
        <v>10</v>
      </c>
      <c r="O6634" s="23">
        <v>5</v>
      </c>
      <c r="P6634" s="23" t="s">
        <v>65</v>
      </c>
      <c r="Q6634" s="23" t="s">
        <v>44</v>
      </c>
      <c r="R6634" s="23">
        <f t="shared" si="515"/>
        <v>1</v>
      </c>
      <c r="S6634" s="23" t="str">
        <f t="shared" si="516"/>
        <v>ORD106633_20250718_CUST02861_MED013</v>
      </c>
      <c r="T6634" s="23">
        <f t="shared" si="517"/>
        <v>1</v>
      </c>
      <c r="U6634" s="6">
        <f t="shared" si="518"/>
        <v>169.68</v>
      </c>
      <c r="V6634" s="6">
        <f>tbl_Raw_Data[[#This Row],[Discount_Pct]]*tbl_Raw_Data[[#This Row],[Gross_Amount]]/100</f>
        <v>16.968000000000004</v>
      </c>
      <c r="W6634" s="6">
        <f>tbl_Raw_Data[[#This Row],[Gross_Amount]]-tbl_Raw_Data[[#This Row],[Discount_Amount]]</f>
        <v>152.71199999999999</v>
      </c>
      <c r="X6634" s="6">
        <f>tbl_Raw_Data[[#This Row],[Net_Amount_Before_Tax]]*tbl_Raw_Data[[#This Row],[Tax_Pct]]/100</f>
        <v>7.6355999999999993</v>
      </c>
      <c r="Y6634" s="6">
        <f>tbl_Raw_Data[[#This Row],[Net_Amount_Before_Tax]]+tbl_Raw_Data[[#This Row],[Tax_Amount]]</f>
        <v>160.3476</v>
      </c>
      <c r="Z6634" s="6">
        <f t="shared" si="519"/>
        <v>4</v>
      </c>
    </row>
    <row r="6635" spans="1:26" x14ac:dyDescent="0.3">
      <c r="A6635" s="23" t="s">
        <v>8759</v>
      </c>
      <c r="B6635" s="34">
        <v>45872</v>
      </c>
      <c r="C6635" s="23" t="s">
        <v>3286</v>
      </c>
      <c r="D6635" s="23" t="s">
        <v>28</v>
      </c>
      <c r="E6635" s="23" t="s">
        <v>29</v>
      </c>
      <c r="F6635" s="23">
        <v>500001</v>
      </c>
      <c r="G6635" s="23" t="s">
        <v>185</v>
      </c>
      <c r="H6635" s="23" t="s">
        <v>186</v>
      </c>
      <c r="I6635" s="23" t="s">
        <v>76</v>
      </c>
      <c r="J6635" s="23" t="s">
        <v>187</v>
      </c>
      <c r="K6635" s="23" t="s">
        <v>57</v>
      </c>
      <c r="L6635" s="23">
        <v>1</v>
      </c>
      <c r="M6635" s="23">
        <v>82.9</v>
      </c>
      <c r="N6635" s="23">
        <v>5</v>
      </c>
      <c r="O6635" s="23">
        <v>5</v>
      </c>
      <c r="P6635" s="23" t="s">
        <v>33</v>
      </c>
      <c r="Q6635" s="23" t="s">
        <v>26</v>
      </c>
      <c r="R6635" s="23">
        <f t="shared" si="515"/>
        <v>1</v>
      </c>
      <c r="S6635" s="23" t="str">
        <f t="shared" si="516"/>
        <v>ORD106634_20250803_CUST00176_MED009</v>
      </c>
      <c r="T6635" s="23">
        <f t="shared" si="517"/>
        <v>1</v>
      </c>
      <c r="U6635" s="6">
        <f t="shared" si="518"/>
        <v>82.9</v>
      </c>
      <c r="V6635" s="6">
        <f>tbl_Raw_Data[[#This Row],[Discount_Pct]]*tbl_Raw_Data[[#This Row],[Gross_Amount]]/100</f>
        <v>4.1449999999999996</v>
      </c>
      <c r="W6635" s="6">
        <f>tbl_Raw_Data[[#This Row],[Gross_Amount]]-tbl_Raw_Data[[#This Row],[Discount_Amount]]</f>
        <v>78.75500000000001</v>
      </c>
      <c r="X6635" s="6">
        <f>tbl_Raw_Data[[#This Row],[Net_Amount_Before_Tax]]*tbl_Raw_Data[[#This Row],[Tax_Pct]]/100</f>
        <v>3.9377500000000003</v>
      </c>
      <c r="Y6635" s="6">
        <f>tbl_Raw_Data[[#This Row],[Net_Amount_Before_Tax]]+tbl_Raw_Data[[#This Row],[Tax_Amount]]</f>
        <v>82.692750000000004</v>
      </c>
      <c r="Z6635" s="6">
        <f t="shared" si="519"/>
        <v>1</v>
      </c>
    </row>
    <row r="6636" spans="1:26" x14ac:dyDescent="0.3">
      <c r="A6636" s="23" t="s">
        <v>8760</v>
      </c>
      <c r="B6636" s="34">
        <v>45986</v>
      </c>
      <c r="C6636" s="23" t="s">
        <v>4341</v>
      </c>
      <c r="D6636" s="23" t="s">
        <v>52</v>
      </c>
      <c r="E6636" s="23" t="s">
        <v>52</v>
      </c>
      <c r="F6636" s="23">
        <v>160022</v>
      </c>
      <c r="G6636" s="23" t="s">
        <v>283</v>
      </c>
      <c r="H6636" s="23" t="s">
        <v>284</v>
      </c>
      <c r="I6636" s="23" t="s">
        <v>104</v>
      </c>
      <c r="J6636" s="23" t="s">
        <v>42</v>
      </c>
      <c r="K6636" s="23" t="s">
        <v>57</v>
      </c>
      <c r="L6636" s="23">
        <v>2</v>
      </c>
      <c r="M6636" s="23">
        <v>300.88</v>
      </c>
      <c r="N6636" s="23">
        <v>10</v>
      </c>
      <c r="O6636" s="23">
        <v>5</v>
      </c>
      <c r="P6636" s="23" t="s">
        <v>43</v>
      </c>
      <c r="Q6636" s="23" t="s">
        <v>44</v>
      </c>
      <c r="R6636" s="23">
        <f t="shared" si="515"/>
        <v>1</v>
      </c>
      <c r="S6636" s="23" t="str">
        <f t="shared" si="516"/>
        <v>ORD106635_20251125_CUST02700_MED030</v>
      </c>
      <c r="T6636" s="23">
        <f t="shared" si="517"/>
        <v>1</v>
      </c>
      <c r="U6636" s="6">
        <f t="shared" si="518"/>
        <v>601.76</v>
      </c>
      <c r="V6636" s="6">
        <f>tbl_Raw_Data[[#This Row],[Discount_Pct]]*tbl_Raw_Data[[#This Row],[Gross_Amount]]/100</f>
        <v>60.176000000000002</v>
      </c>
      <c r="W6636" s="6">
        <f>tbl_Raw_Data[[#This Row],[Gross_Amount]]-tbl_Raw_Data[[#This Row],[Discount_Amount]]</f>
        <v>541.58399999999995</v>
      </c>
      <c r="X6636" s="6">
        <f>tbl_Raw_Data[[#This Row],[Net_Amount_Before_Tax]]*tbl_Raw_Data[[#This Row],[Tax_Pct]]/100</f>
        <v>27.079199999999997</v>
      </c>
      <c r="Y6636" s="6">
        <f>tbl_Raw_Data[[#This Row],[Net_Amount_Before_Tax]]+tbl_Raw_Data[[#This Row],[Tax_Amount]]</f>
        <v>568.66319999999996</v>
      </c>
      <c r="Z6636" s="6">
        <f t="shared" si="519"/>
        <v>2</v>
      </c>
    </row>
    <row r="6637" spans="1:26" x14ac:dyDescent="0.3">
      <c r="A6637" s="23" t="s">
        <v>8761</v>
      </c>
      <c r="B6637" s="34">
        <v>45321</v>
      </c>
      <c r="C6637" s="23" t="s">
        <v>1592</v>
      </c>
      <c r="D6637" s="23" t="s">
        <v>28</v>
      </c>
      <c r="E6637" s="23" t="s">
        <v>29</v>
      </c>
      <c r="F6637" s="23">
        <v>500081</v>
      </c>
      <c r="G6637" s="23" t="s">
        <v>315</v>
      </c>
      <c r="H6637" s="23" t="s">
        <v>316</v>
      </c>
      <c r="I6637" s="23" t="s">
        <v>50</v>
      </c>
      <c r="J6637" s="23" t="s">
        <v>114</v>
      </c>
      <c r="K6637" s="23" t="s">
        <v>24</v>
      </c>
      <c r="L6637" s="23">
        <v>2</v>
      </c>
      <c r="M6637" s="23">
        <v>112.7</v>
      </c>
      <c r="N6637" s="23">
        <v>0</v>
      </c>
      <c r="O6637" s="23">
        <v>5</v>
      </c>
      <c r="P6637" s="23" t="s">
        <v>25</v>
      </c>
      <c r="Q6637" s="23" t="s">
        <v>34</v>
      </c>
      <c r="R6637" s="23">
        <f t="shared" si="515"/>
        <v>1</v>
      </c>
      <c r="S6637" s="23" t="str">
        <f t="shared" si="516"/>
        <v>ORD106636_20240130_CUST01632_MED012</v>
      </c>
      <c r="T6637" s="23">
        <f t="shared" si="517"/>
        <v>1</v>
      </c>
      <c r="U6637" s="6">
        <f t="shared" si="518"/>
        <v>225.4</v>
      </c>
      <c r="V6637" s="6">
        <f>tbl_Raw_Data[[#This Row],[Discount_Pct]]*tbl_Raw_Data[[#This Row],[Gross_Amount]]/100</f>
        <v>0</v>
      </c>
      <c r="W6637" s="6">
        <f>tbl_Raw_Data[[#This Row],[Gross_Amount]]-tbl_Raw_Data[[#This Row],[Discount_Amount]]</f>
        <v>225.4</v>
      </c>
      <c r="X6637" s="6">
        <f>tbl_Raw_Data[[#This Row],[Net_Amount_Before_Tax]]*tbl_Raw_Data[[#This Row],[Tax_Pct]]/100</f>
        <v>11.27</v>
      </c>
      <c r="Y6637" s="6">
        <f>tbl_Raw_Data[[#This Row],[Net_Amount_Before_Tax]]+tbl_Raw_Data[[#This Row],[Tax_Amount]]</f>
        <v>236.67000000000002</v>
      </c>
      <c r="Z6637" s="6">
        <f t="shared" si="519"/>
        <v>6</v>
      </c>
    </row>
    <row r="6638" spans="1:26" x14ac:dyDescent="0.3">
      <c r="A6638" s="23" t="s">
        <v>8761</v>
      </c>
      <c r="B6638" s="34">
        <v>45904</v>
      </c>
      <c r="C6638" s="23" t="s">
        <v>273</v>
      </c>
      <c r="D6638" s="23" t="s">
        <v>159</v>
      </c>
      <c r="E6638" s="23" t="s">
        <v>47</v>
      </c>
      <c r="F6638" s="23">
        <v>400069</v>
      </c>
      <c r="G6638" s="23" t="s">
        <v>154</v>
      </c>
      <c r="H6638" s="23" t="s">
        <v>155</v>
      </c>
      <c r="I6638" s="23" t="s">
        <v>134</v>
      </c>
      <c r="J6638" s="23" t="s">
        <v>156</v>
      </c>
      <c r="K6638" s="23" t="s">
        <v>57</v>
      </c>
      <c r="L6638" s="23">
        <v>2</v>
      </c>
      <c r="M6638" s="23">
        <v>46.77</v>
      </c>
      <c r="N6638" s="23">
        <v>0</v>
      </c>
      <c r="O6638" s="23">
        <v>18</v>
      </c>
      <c r="P6638" s="23" t="s">
        <v>89</v>
      </c>
      <c r="Q6638" s="23" t="s">
        <v>26</v>
      </c>
      <c r="R6638" s="23">
        <f t="shared" si="515"/>
        <v>1</v>
      </c>
      <c r="S6638" s="23" t="str">
        <f t="shared" si="516"/>
        <v>ORD106636_20250904_CUST02473_MED006</v>
      </c>
      <c r="T6638" s="23">
        <f t="shared" si="517"/>
        <v>1</v>
      </c>
      <c r="U6638" s="6">
        <f t="shared" si="518"/>
        <v>93.54</v>
      </c>
      <c r="V6638" s="6">
        <f>tbl_Raw_Data[[#This Row],[Discount_Pct]]*tbl_Raw_Data[[#This Row],[Gross_Amount]]/100</f>
        <v>0</v>
      </c>
      <c r="W6638" s="6">
        <f>tbl_Raw_Data[[#This Row],[Gross_Amount]]-tbl_Raw_Data[[#This Row],[Discount_Amount]]</f>
        <v>93.54</v>
      </c>
      <c r="X6638" s="6">
        <f>tbl_Raw_Data[[#This Row],[Net_Amount_Before_Tax]]*tbl_Raw_Data[[#This Row],[Tax_Pct]]/100</f>
        <v>16.837199999999999</v>
      </c>
      <c r="Y6638" s="6">
        <f>tbl_Raw_Data[[#This Row],[Net_Amount_Before_Tax]]+tbl_Raw_Data[[#This Row],[Tax_Amount]]</f>
        <v>110.3772</v>
      </c>
      <c r="Z6638" s="6">
        <f t="shared" si="519"/>
        <v>3</v>
      </c>
    </row>
    <row r="6639" spans="1:26" x14ac:dyDescent="0.3">
      <c r="A6639" s="23" t="s">
        <v>8761</v>
      </c>
      <c r="B6639" s="34">
        <v>45992</v>
      </c>
      <c r="C6639" s="23" t="s">
        <v>8762</v>
      </c>
      <c r="D6639" s="23" t="s">
        <v>159</v>
      </c>
      <c r="E6639" s="23" t="s">
        <v>47</v>
      </c>
      <c r="F6639" s="23">
        <v>400076</v>
      </c>
      <c r="G6639" s="23" t="s">
        <v>39</v>
      </c>
      <c r="H6639" s="23" t="s">
        <v>40</v>
      </c>
      <c r="I6639" s="23" t="s">
        <v>41</v>
      </c>
      <c r="J6639" s="23" t="s">
        <v>42</v>
      </c>
      <c r="K6639" s="23" t="s">
        <v>24</v>
      </c>
      <c r="L6639" s="23">
        <v>1</v>
      </c>
      <c r="M6639" s="23">
        <v>29.04</v>
      </c>
      <c r="N6639" s="23">
        <v>5</v>
      </c>
      <c r="O6639" s="23">
        <v>12</v>
      </c>
      <c r="P6639" s="23" t="s">
        <v>58</v>
      </c>
      <c r="Q6639" s="23" t="s">
        <v>34</v>
      </c>
      <c r="R6639" s="23">
        <f t="shared" si="515"/>
        <v>1</v>
      </c>
      <c r="S6639" s="23" t="str">
        <f t="shared" si="516"/>
        <v>ORD106636_20251201_CUST00342_MED001</v>
      </c>
      <c r="T6639" s="23">
        <f t="shared" si="517"/>
        <v>1</v>
      </c>
      <c r="U6639" s="6">
        <f t="shared" si="518"/>
        <v>29.04</v>
      </c>
      <c r="V6639" s="6">
        <f>tbl_Raw_Data[[#This Row],[Discount_Pct]]*tbl_Raw_Data[[#This Row],[Gross_Amount]]/100</f>
        <v>1.452</v>
      </c>
      <c r="W6639" s="6">
        <f>tbl_Raw_Data[[#This Row],[Gross_Amount]]-tbl_Raw_Data[[#This Row],[Discount_Amount]]</f>
        <v>27.588000000000001</v>
      </c>
      <c r="X6639" s="6">
        <f>tbl_Raw_Data[[#This Row],[Net_Amount_Before_Tax]]*tbl_Raw_Data[[#This Row],[Tax_Pct]]/100</f>
        <v>3.3105600000000006</v>
      </c>
      <c r="Y6639" s="6">
        <f>tbl_Raw_Data[[#This Row],[Net_Amount_Before_Tax]]+tbl_Raw_Data[[#This Row],[Tax_Amount]]</f>
        <v>30.898560000000003</v>
      </c>
      <c r="Z6639" s="6">
        <f t="shared" si="519"/>
        <v>1</v>
      </c>
    </row>
    <row r="6640" spans="1:26" x14ac:dyDescent="0.3">
      <c r="A6640" s="23" t="s">
        <v>8761</v>
      </c>
      <c r="B6640" s="34">
        <v>45896</v>
      </c>
      <c r="C6640" s="23" t="s">
        <v>6016</v>
      </c>
      <c r="D6640" s="23" t="s">
        <v>92</v>
      </c>
      <c r="E6640" s="23" t="s">
        <v>93</v>
      </c>
      <c r="F6640" s="23">
        <v>560100</v>
      </c>
      <c r="G6640" s="23" t="s">
        <v>192</v>
      </c>
      <c r="H6640" s="23" t="s">
        <v>193</v>
      </c>
      <c r="I6640" s="23" t="s">
        <v>41</v>
      </c>
      <c r="J6640" s="23" t="s">
        <v>194</v>
      </c>
      <c r="K6640" s="23" t="s">
        <v>24</v>
      </c>
      <c r="L6640" s="23">
        <v>4</v>
      </c>
      <c r="M6640" s="23">
        <v>30.35</v>
      </c>
      <c r="N6640" s="23">
        <v>5</v>
      </c>
      <c r="O6640" s="23">
        <v>18</v>
      </c>
      <c r="P6640" s="23" t="s">
        <v>43</v>
      </c>
      <c r="Q6640" s="23" t="s">
        <v>90</v>
      </c>
      <c r="R6640" s="23">
        <f t="shared" si="515"/>
        <v>1</v>
      </c>
      <c r="S6640" s="23" t="str">
        <f t="shared" si="516"/>
        <v>ORD106636_20250827_CUST00378_MED002</v>
      </c>
      <c r="T6640" s="23">
        <f t="shared" si="517"/>
        <v>1</v>
      </c>
      <c r="U6640" s="6">
        <f t="shared" si="518"/>
        <v>121.4</v>
      </c>
      <c r="V6640" s="6">
        <f>tbl_Raw_Data[[#This Row],[Discount_Pct]]*tbl_Raw_Data[[#This Row],[Gross_Amount]]/100</f>
        <v>6.07</v>
      </c>
      <c r="W6640" s="6">
        <f>tbl_Raw_Data[[#This Row],[Gross_Amount]]-tbl_Raw_Data[[#This Row],[Discount_Amount]]</f>
        <v>115.33000000000001</v>
      </c>
      <c r="X6640" s="6">
        <f>tbl_Raw_Data[[#This Row],[Net_Amount_Before_Tax]]*tbl_Raw_Data[[#This Row],[Tax_Pct]]/100</f>
        <v>20.759399999999999</v>
      </c>
      <c r="Y6640" s="6">
        <f>tbl_Raw_Data[[#This Row],[Net_Amount_Before_Tax]]+tbl_Raw_Data[[#This Row],[Tax_Amount]]</f>
        <v>136.08940000000001</v>
      </c>
      <c r="Z6640" s="6">
        <f t="shared" si="519"/>
        <v>2</v>
      </c>
    </row>
    <row r="6641" spans="1:26" x14ac:dyDescent="0.3">
      <c r="A6641" s="23" t="s">
        <v>8763</v>
      </c>
      <c r="B6641" s="34">
        <v>45915</v>
      </c>
      <c r="C6641" s="23" t="s">
        <v>5687</v>
      </c>
      <c r="D6641" s="23" t="s">
        <v>28</v>
      </c>
      <c r="E6641" s="23" t="s">
        <v>29</v>
      </c>
      <c r="F6641" s="23">
        <v>500084</v>
      </c>
      <c r="G6641" s="23" t="s">
        <v>30</v>
      </c>
      <c r="H6641" s="23" t="s">
        <v>31</v>
      </c>
      <c r="I6641" s="23" t="s">
        <v>32</v>
      </c>
      <c r="J6641" s="23" t="s">
        <v>23</v>
      </c>
      <c r="K6641" s="23" t="s">
        <v>24</v>
      </c>
      <c r="L6641" s="23">
        <v>2</v>
      </c>
      <c r="M6641" s="23">
        <v>130.55000000000001</v>
      </c>
      <c r="N6641" s="23">
        <v>5</v>
      </c>
      <c r="O6641" s="23">
        <v>5</v>
      </c>
      <c r="P6641" s="23" t="s">
        <v>89</v>
      </c>
      <c r="Q6641" s="23" t="s">
        <v>34</v>
      </c>
      <c r="R6641" s="23">
        <f t="shared" si="515"/>
        <v>1</v>
      </c>
      <c r="S6641" s="23" t="str">
        <f t="shared" si="516"/>
        <v>ORD106640_20250915_CUST01543_MED017</v>
      </c>
      <c r="T6641" s="23">
        <f t="shared" si="517"/>
        <v>1</v>
      </c>
      <c r="U6641" s="6">
        <f t="shared" si="518"/>
        <v>261.10000000000002</v>
      </c>
      <c r="V6641" s="6">
        <f>tbl_Raw_Data[[#This Row],[Discount_Pct]]*tbl_Raw_Data[[#This Row],[Gross_Amount]]/100</f>
        <v>13.055</v>
      </c>
      <c r="W6641" s="6">
        <f>tbl_Raw_Data[[#This Row],[Gross_Amount]]-tbl_Raw_Data[[#This Row],[Discount_Amount]]</f>
        <v>248.04500000000002</v>
      </c>
      <c r="X6641" s="6">
        <f>tbl_Raw_Data[[#This Row],[Net_Amount_Before_Tax]]*tbl_Raw_Data[[#This Row],[Tax_Pct]]/100</f>
        <v>12.402250000000002</v>
      </c>
      <c r="Y6641" s="6">
        <f>tbl_Raw_Data[[#This Row],[Net_Amount_Before_Tax]]+tbl_Raw_Data[[#This Row],[Tax_Amount]]</f>
        <v>260.44725</v>
      </c>
      <c r="Z6641" s="6">
        <f t="shared" si="519"/>
        <v>2</v>
      </c>
    </row>
    <row r="6642" spans="1:26" x14ac:dyDescent="0.3">
      <c r="A6642" s="23" t="s">
        <v>8764</v>
      </c>
      <c r="B6642" s="34">
        <v>45685</v>
      </c>
      <c r="C6642" s="23" t="s">
        <v>1844</v>
      </c>
      <c r="D6642" s="23" t="s">
        <v>37</v>
      </c>
      <c r="E6642" s="23" t="s">
        <v>38</v>
      </c>
      <c r="F6642" s="23">
        <v>452018</v>
      </c>
      <c r="G6642" s="23" t="s">
        <v>132</v>
      </c>
      <c r="H6642" s="23" t="s">
        <v>133</v>
      </c>
      <c r="I6642" s="23" t="s">
        <v>134</v>
      </c>
      <c r="J6642" s="23" t="s">
        <v>135</v>
      </c>
      <c r="K6642" s="23" t="s">
        <v>57</v>
      </c>
      <c r="L6642" s="23">
        <v>4</v>
      </c>
      <c r="M6642" s="23">
        <v>80.63</v>
      </c>
      <c r="N6642" s="23">
        <v>0</v>
      </c>
      <c r="O6642" s="23">
        <v>5</v>
      </c>
      <c r="P6642" s="23" t="s">
        <v>43</v>
      </c>
      <c r="Q6642" s="23" t="s">
        <v>26</v>
      </c>
      <c r="R6642" s="23">
        <f t="shared" si="515"/>
        <v>1</v>
      </c>
      <c r="S6642" s="23" t="str">
        <f t="shared" si="516"/>
        <v>ORD106641_20250128_CUST00709_MED007</v>
      </c>
      <c r="T6642" s="23">
        <f t="shared" si="517"/>
        <v>1</v>
      </c>
      <c r="U6642" s="6">
        <f t="shared" si="518"/>
        <v>322.52</v>
      </c>
      <c r="V6642" s="6">
        <f>tbl_Raw_Data[[#This Row],[Discount_Pct]]*tbl_Raw_Data[[#This Row],[Gross_Amount]]/100</f>
        <v>0</v>
      </c>
      <c r="W6642" s="6">
        <f>tbl_Raw_Data[[#This Row],[Gross_Amount]]-tbl_Raw_Data[[#This Row],[Discount_Amount]]</f>
        <v>322.52</v>
      </c>
      <c r="X6642" s="6">
        <f>tbl_Raw_Data[[#This Row],[Net_Amount_Before_Tax]]*tbl_Raw_Data[[#This Row],[Tax_Pct]]/100</f>
        <v>16.125999999999998</v>
      </c>
      <c r="Y6642" s="6">
        <f>tbl_Raw_Data[[#This Row],[Net_Amount_Before_Tax]]+tbl_Raw_Data[[#This Row],[Tax_Amount]]</f>
        <v>338.64599999999996</v>
      </c>
      <c r="Z6642" s="6">
        <f t="shared" si="519"/>
        <v>3</v>
      </c>
    </row>
    <row r="6643" spans="1:26" x14ac:dyDescent="0.3">
      <c r="A6643" s="23" t="s">
        <v>8765</v>
      </c>
      <c r="B6643" s="34">
        <v>45990</v>
      </c>
      <c r="C6643" s="23" t="s">
        <v>3496</v>
      </c>
      <c r="D6643" s="23" t="s">
        <v>46</v>
      </c>
      <c r="E6643" s="23" t="s">
        <v>47</v>
      </c>
      <c r="F6643" s="23">
        <v>411001</v>
      </c>
      <c r="G6643" s="23" t="s">
        <v>145</v>
      </c>
      <c r="H6643" s="23" t="s">
        <v>146</v>
      </c>
      <c r="I6643" s="23" t="s">
        <v>147</v>
      </c>
      <c r="J6643" s="23" t="s">
        <v>148</v>
      </c>
      <c r="K6643" s="23" t="s">
        <v>24</v>
      </c>
      <c r="L6643" s="23">
        <v>4</v>
      </c>
      <c r="M6643" s="23">
        <v>115.47</v>
      </c>
      <c r="N6643" s="23">
        <v>5</v>
      </c>
      <c r="O6643" s="23">
        <v>5</v>
      </c>
      <c r="P6643" s="23" t="s">
        <v>58</v>
      </c>
      <c r="Q6643" s="23" t="s">
        <v>34</v>
      </c>
      <c r="R6643" s="23">
        <f t="shared" si="515"/>
        <v>1</v>
      </c>
      <c r="S6643" s="23" t="str">
        <f t="shared" si="516"/>
        <v>ORD106642_20251129_CUST03436_MED016</v>
      </c>
      <c r="T6643" s="23">
        <f t="shared" si="517"/>
        <v>1</v>
      </c>
      <c r="U6643" s="6">
        <f t="shared" si="518"/>
        <v>461.88</v>
      </c>
      <c r="V6643" s="6">
        <f>tbl_Raw_Data[[#This Row],[Discount_Pct]]*tbl_Raw_Data[[#This Row],[Gross_Amount]]/100</f>
        <v>23.094000000000001</v>
      </c>
      <c r="W6643" s="6">
        <f>tbl_Raw_Data[[#This Row],[Gross_Amount]]-tbl_Raw_Data[[#This Row],[Discount_Amount]]</f>
        <v>438.786</v>
      </c>
      <c r="X6643" s="6">
        <f>tbl_Raw_Data[[#This Row],[Net_Amount_Before_Tax]]*tbl_Raw_Data[[#This Row],[Tax_Pct]]/100</f>
        <v>21.939299999999999</v>
      </c>
      <c r="Y6643" s="6">
        <f>tbl_Raw_Data[[#This Row],[Net_Amount_Before_Tax]]+tbl_Raw_Data[[#This Row],[Tax_Amount]]</f>
        <v>460.7253</v>
      </c>
      <c r="Z6643" s="6">
        <f t="shared" si="519"/>
        <v>3</v>
      </c>
    </row>
    <row r="6644" spans="1:26" x14ac:dyDescent="0.3">
      <c r="A6644" s="23" t="s">
        <v>8766</v>
      </c>
      <c r="B6644" s="34">
        <v>45758</v>
      </c>
      <c r="C6644" s="23" t="s">
        <v>2535</v>
      </c>
      <c r="D6644" s="23" t="s">
        <v>80</v>
      </c>
      <c r="E6644" s="23" t="s">
        <v>81</v>
      </c>
      <c r="F6644" s="23">
        <v>395010</v>
      </c>
      <c r="G6644" s="23" t="s">
        <v>102</v>
      </c>
      <c r="H6644" s="23" t="s">
        <v>103</v>
      </c>
      <c r="I6644" s="23" t="s">
        <v>104</v>
      </c>
      <c r="J6644" s="23" t="s">
        <v>64</v>
      </c>
      <c r="K6644" s="23" t="s">
        <v>57</v>
      </c>
      <c r="L6644" s="23">
        <v>2</v>
      </c>
      <c r="M6644" s="23">
        <v>91.91</v>
      </c>
      <c r="N6644" s="23">
        <v>5</v>
      </c>
      <c r="O6644" s="23">
        <v>5</v>
      </c>
      <c r="P6644" s="23" t="s">
        <v>25</v>
      </c>
      <c r="Q6644" s="23" t="s">
        <v>34</v>
      </c>
      <c r="R6644" s="23">
        <f t="shared" si="515"/>
        <v>1</v>
      </c>
      <c r="S6644" s="23" t="str">
        <f t="shared" si="516"/>
        <v>ORD106643_20250411_CUST02028_MED029</v>
      </c>
      <c r="T6644" s="23">
        <f t="shared" si="517"/>
        <v>1</v>
      </c>
      <c r="U6644" s="6">
        <f t="shared" si="518"/>
        <v>183.82</v>
      </c>
      <c r="V6644" s="6">
        <f>tbl_Raw_Data[[#This Row],[Discount_Pct]]*tbl_Raw_Data[[#This Row],[Gross_Amount]]/100</f>
        <v>9.1909999999999989</v>
      </c>
      <c r="W6644" s="6">
        <f>tbl_Raw_Data[[#This Row],[Gross_Amount]]-tbl_Raw_Data[[#This Row],[Discount_Amount]]</f>
        <v>174.62899999999999</v>
      </c>
      <c r="X6644" s="6">
        <f>tbl_Raw_Data[[#This Row],[Net_Amount_Before_Tax]]*tbl_Raw_Data[[#This Row],[Tax_Pct]]/100</f>
        <v>8.7314500000000006</v>
      </c>
      <c r="Y6644" s="6">
        <f>tbl_Raw_Data[[#This Row],[Net_Amount_Before_Tax]]+tbl_Raw_Data[[#This Row],[Tax_Amount]]</f>
        <v>183.36044999999999</v>
      </c>
      <c r="Z6644" s="6">
        <f t="shared" si="519"/>
        <v>3</v>
      </c>
    </row>
    <row r="6645" spans="1:26" x14ac:dyDescent="0.3">
      <c r="A6645" s="23" t="s">
        <v>8767</v>
      </c>
      <c r="B6645" s="34">
        <v>45602</v>
      </c>
      <c r="C6645" s="23" t="s">
        <v>8768</v>
      </c>
      <c r="D6645" s="23" t="s">
        <v>87</v>
      </c>
      <c r="E6645" s="23" t="s">
        <v>88</v>
      </c>
      <c r="F6645" s="23">
        <v>600018</v>
      </c>
      <c r="G6645" s="23" t="s">
        <v>102</v>
      </c>
      <c r="H6645" s="23" t="s">
        <v>103</v>
      </c>
      <c r="I6645" s="23" t="s">
        <v>104</v>
      </c>
      <c r="J6645" s="23" t="s">
        <v>64</v>
      </c>
      <c r="K6645" s="23" t="s">
        <v>57</v>
      </c>
      <c r="L6645" s="23">
        <v>3</v>
      </c>
      <c r="M6645" s="23">
        <v>95.64</v>
      </c>
      <c r="N6645" s="23">
        <v>5</v>
      </c>
      <c r="O6645" s="23">
        <v>5</v>
      </c>
      <c r="P6645" s="23" t="s">
        <v>25</v>
      </c>
      <c r="Q6645" s="23" t="s">
        <v>34</v>
      </c>
      <c r="R6645" s="23">
        <f t="shared" si="515"/>
        <v>1</v>
      </c>
      <c r="S6645" s="23" t="str">
        <f t="shared" si="516"/>
        <v>ORD106644_20241106_CUST01625_MED029</v>
      </c>
      <c r="T6645" s="23">
        <f t="shared" si="517"/>
        <v>1</v>
      </c>
      <c r="U6645" s="6">
        <f t="shared" si="518"/>
        <v>286.92</v>
      </c>
      <c r="V6645" s="6">
        <f>tbl_Raw_Data[[#This Row],[Discount_Pct]]*tbl_Raw_Data[[#This Row],[Gross_Amount]]/100</f>
        <v>14.346000000000002</v>
      </c>
      <c r="W6645" s="6">
        <f>tbl_Raw_Data[[#This Row],[Gross_Amount]]-tbl_Raw_Data[[#This Row],[Discount_Amount]]</f>
        <v>272.57400000000001</v>
      </c>
      <c r="X6645" s="6">
        <f>tbl_Raw_Data[[#This Row],[Net_Amount_Before_Tax]]*tbl_Raw_Data[[#This Row],[Tax_Pct]]/100</f>
        <v>13.628700000000002</v>
      </c>
      <c r="Y6645" s="6">
        <f>tbl_Raw_Data[[#This Row],[Net_Amount_Before_Tax]]+tbl_Raw_Data[[#This Row],[Tax_Amount]]</f>
        <v>286.20269999999999</v>
      </c>
      <c r="Z6645" s="6">
        <f t="shared" si="519"/>
        <v>1</v>
      </c>
    </row>
    <row r="6646" spans="1:26" x14ac:dyDescent="0.3">
      <c r="A6646" s="23" t="s">
        <v>8769</v>
      </c>
      <c r="B6646" s="34">
        <v>45431</v>
      </c>
      <c r="C6646" s="23" t="s">
        <v>1338</v>
      </c>
      <c r="D6646" s="23" t="s">
        <v>37</v>
      </c>
      <c r="E6646" s="23" t="s">
        <v>38</v>
      </c>
      <c r="F6646" s="23">
        <v>452018</v>
      </c>
      <c r="G6646" s="23" t="s">
        <v>160</v>
      </c>
      <c r="H6646" s="23" t="s">
        <v>161</v>
      </c>
      <c r="I6646" s="23" t="s">
        <v>50</v>
      </c>
      <c r="J6646" s="23" t="s">
        <v>23</v>
      </c>
      <c r="K6646" s="23" t="s">
        <v>24</v>
      </c>
      <c r="L6646" s="23">
        <v>5</v>
      </c>
      <c r="M6646" s="23">
        <v>151.44999999999999</v>
      </c>
      <c r="N6646" s="23">
        <v>5</v>
      </c>
      <c r="O6646" s="23">
        <v>5</v>
      </c>
      <c r="P6646" s="23" t="s">
        <v>65</v>
      </c>
      <c r="Q6646" s="23" t="s">
        <v>90</v>
      </c>
      <c r="R6646" s="23">
        <f t="shared" si="515"/>
        <v>1</v>
      </c>
      <c r="S6646" s="23" t="str">
        <f t="shared" si="516"/>
        <v>ORD106645_20240519_CUST01681_MED014</v>
      </c>
      <c r="T6646" s="23">
        <f t="shared" si="517"/>
        <v>1</v>
      </c>
      <c r="U6646" s="6">
        <f t="shared" si="518"/>
        <v>757.25</v>
      </c>
      <c r="V6646" s="6">
        <f>tbl_Raw_Data[[#This Row],[Discount_Pct]]*tbl_Raw_Data[[#This Row],[Gross_Amount]]/100</f>
        <v>37.862499999999997</v>
      </c>
      <c r="W6646" s="6">
        <f>tbl_Raw_Data[[#This Row],[Gross_Amount]]-tbl_Raw_Data[[#This Row],[Discount_Amount]]</f>
        <v>719.38750000000005</v>
      </c>
      <c r="X6646" s="6">
        <f>tbl_Raw_Data[[#This Row],[Net_Amount_Before_Tax]]*tbl_Raw_Data[[#This Row],[Tax_Pct]]/100</f>
        <v>35.969374999999999</v>
      </c>
      <c r="Y6646" s="6">
        <f>tbl_Raw_Data[[#This Row],[Net_Amount_Before_Tax]]+tbl_Raw_Data[[#This Row],[Tax_Amount]]</f>
        <v>755.35687500000006</v>
      </c>
      <c r="Z6646" s="6">
        <f t="shared" si="519"/>
        <v>4</v>
      </c>
    </row>
    <row r="6647" spans="1:26" x14ac:dyDescent="0.3">
      <c r="A6647" s="23" t="s">
        <v>8770</v>
      </c>
      <c r="B6647" s="34">
        <v>45571</v>
      </c>
      <c r="C6647" s="23" t="s">
        <v>1131</v>
      </c>
      <c r="D6647" s="23" t="s">
        <v>123</v>
      </c>
      <c r="E6647" s="23" t="s">
        <v>101</v>
      </c>
      <c r="F6647" s="23">
        <v>226021</v>
      </c>
      <c r="G6647" s="23" t="s">
        <v>68</v>
      </c>
      <c r="H6647" s="23" t="s">
        <v>69</v>
      </c>
      <c r="I6647" s="23" t="s">
        <v>55</v>
      </c>
      <c r="J6647" s="23" t="s">
        <v>56</v>
      </c>
      <c r="K6647" s="23" t="s">
        <v>24</v>
      </c>
      <c r="L6647" s="23">
        <v>1</v>
      </c>
      <c r="M6647" s="23">
        <v>27.46</v>
      </c>
      <c r="N6647" s="23">
        <v>0</v>
      </c>
      <c r="O6647" s="23">
        <v>5</v>
      </c>
      <c r="P6647" s="23" t="s">
        <v>65</v>
      </c>
      <c r="Q6647" s="23" t="s">
        <v>34</v>
      </c>
      <c r="R6647" s="23">
        <f t="shared" si="515"/>
        <v>1</v>
      </c>
      <c r="S6647" s="23" t="str">
        <f t="shared" si="516"/>
        <v>ORD106646_20241006_CUST02144_MED003</v>
      </c>
      <c r="T6647" s="23">
        <f t="shared" si="517"/>
        <v>1</v>
      </c>
      <c r="U6647" s="6">
        <f t="shared" si="518"/>
        <v>27.46</v>
      </c>
      <c r="V6647" s="6">
        <f>tbl_Raw_Data[[#This Row],[Discount_Pct]]*tbl_Raw_Data[[#This Row],[Gross_Amount]]/100</f>
        <v>0</v>
      </c>
      <c r="W6647" s="6">
        <f>tbl_Raw_Data[[#This Row],[Gross_Amount]]-tbl_Raw_Data[[#This Row],[Discount_Amount]]</f>
        <v>27.46</v>
      </c>
      <c r="X6647" s="6">
        <f>tbl_Raw_Data[[#This Row],[Net_Amount_Before_Tax]]*tbl_Raw_Data[[#This Row],[Tax_Pct]]/100</f>
        <v>1.3730000000000002</v>
      </c>
      <c r="Y6647" s="6">
        <f>tbl_Raw_Data[[#This Row],[Net_Amount_Before_Tax]]+tbl_Raw_Data[[#This Row],[Tax_Amount]]</f>
        <v>28.833000000000002</v>
      </c>
      <c r="Z6647" s="6">
        <f t="shared" si="519"/>
        <v>4</v>
      </c>
    </row>
    <row r="6648" spans="1:26" x14ac:dyDescent="0.3">
      <c r="A6648" s="23" t="s">
        <v>8771</v>
      </c>
      <c r="B6648" s="34">
        <v>45799</v>
      </c>
      <c r="C6648" s="23" t="s">
        <v>4447</v>
      </c>
      <c r="D6648" s="23" t="s">
        <v>87</v>
      </c>
      <c r="E6648" s="23" t="s">
        <v>88</v>
      </c>
      <c r="F6648" s="23">
        <v>600040</v>
      </c>
      <c r="G6648" s="23" t="s">
        <v>185</v>
      </c>
      <c r="H6648" s="23" t="s">
        <v>186</v>
      </c>
      <c r="I6648" s="23" t="s">
        <v>76</v>
      </c>
      <c r="J6648" s="23" t="s">
        <v>187</v>
      </c>
      <c r="K6648" s="23" t="s">
        <v>57</v>
      </c>
      <c r="L6648" s="23">
        <v>2</v>
      </c>
      <c r="M6648" s="23">
        <v>77.67</v>
      </c>
      <c r="N6648" s="23">
        <v>10</v>
      </c>
      <c r="O6648" s="23">
        <v>18</v>
      </c>
      <c r="P6648" s="23" t="s">
        <v>89</v>
      </c>
      <c r="Q6648" s="23" t="s">
        <v>26</v>
      </c>
      <c r="R6648" s="23">
        <f t="shared" si="515"/>
        <v>1</v>
      </c>
      <c r="S6648" s="23" t="str">
        <f t="shared" si="516"/>
        <v>ORD106647_20250522_CUST02325_MED009</v>
      </c>
      <c r="T6648" s="23">
        <f t="shared" si="517"/>
        <v>1</v>
      </c>
      <c r="U6648" s="6">
        <f t="shared" si="518"/>
        <v>155.34</v>
      </c>
      <c r="V6648" s="6">
        <f>tbl_Raw_Data[[#This Row],[Discount_Pct]]*tbl_Raw_Data[[#This Row],[Gross_Amount]]/100</f>
        <v>15.534000000000001</v>
      </c>
      <c r="W6648" s="6">
        <f>tbl_Raw_Data[[#This Row],[Gross_Amount]]-tbl_Raw_Data[[#This Row],[Discount_Amount]]</f>
        <v>139.80600000000001</v>
      </c>
      <c r="X6648" s="6">
        <f>tbl_Raw_Data[[#This Row],[Net_Amount_Before_Tax]]*tbl_Raw_Data[[#This Row],[Tax_Pct]]/100</f>
        <v>25.165080000000003</v>
      </c>
      <c r="Y6648" s="6">
        <f>tbl_Raw_Data[[#This Row],[Net_Amount_Before_Tax]]+tbl_Raw_Data[[#This Row],[Tax_Amount]]</f>
        <v>164.97108000000003</v>
      </c>
      <c r="Z6648" s="6">
        <f t="shared" si="519"/>
        <v>1</v>
      </c>
    </row>
    <row r="6649" spans="1:26" x14ac:dyDescent="0.3">
      <c r="A6649" s="23" t="s">
        <v>8772</v>
      </c>
      <c r="B6649" s="34">
        <v>45719</v>
      </c>
      <c r="C6649" s="23" t="s">
        <v>4562</v>
      </c>
      <c r="D6649" s="23" t="s">
        <v>37</v>
      </c>
      <c r="E6649" s="23" t="s">
        <v>38</v>
      </c>
      <c r="F6649" s="23">
        <v>452016</v>
      </c>
      <c r="G6649" s="23" t="s">
        <v>48</v>
      </c>
      <c r="H6649" s="23" t="s">
        <v>49</v>
      </c>
      <c r="I6649" s="23" t="s">
        <v>50</v>
      </c>
      <c r="J6649" s="23" t="s">
        <v>23</v>
      </c>
      <c r="K6649" s="23" t="s">
        <v>24</v>
      </c>
      <c r="L6649" s="23">
        <v>1</v>
      </c>
      <c r="M6649" s="23">
        <v>113.96</v>
      </c>
      <c r="N6649" s="23">
        <v>0</v>
      </c>
      <c r="O6649" s="23">
        <v>5</v>
      </c>
      <c r="P6649" s="23" t="s">
        <v>65</v>
      </c>
      <c r="Q6649" s="23" t="s">
        <v>44</v>
      </c>
      <c r="R6649" s="23">
        <f t="shared" si="515"/>
        <v>1</v>
      </c>
      <c r="S6649" s="23" t="str">
        <f t="shared" si="516"/>
        <v>ORD106648_20250303_CUST02156_MED028</v>
      </c>
      <c r="T6649" s="23">
        <f t="shared" si="517"/>
        <v>1</v>
      </c>
      <c r="U6649" s="6">
        <f t="shared" si="518"/>
        <v>113.96</v>
      </c>
      <c r="V6649" s="6">
        <f>tbl_Raw_Data[[#This Row],[Discount_Pct]]*tbl_Raw_Data[[#This Row],[Gross_Amount]]/100</f>
        <v>0</v>
      </c>
      <c r="W6649" s="6">
        <f>tbl_Raw_Data[[#This Row],[Gross_Amount]]-tbl_Raw_Data[[#This Row],[Discount_Amount]]</f>
        <v>113.96</v>
      </c>
      <c r="X6649" s="6">
        <f>tbl_Raw_Data[[#This Row],[Net_Amount_Before_Tax]]*tbl_Raw_Data[[#This Row],[Tax_Pct]]/100</f>
        <v>5.6979999999999995</v>
      </c>
      <c r="Y6649" s="6">
        <f>tbl_Raw_Data[[#This Row],[Net_Amount_Before_Tax]]+tbl_Raw_Data[[#This Row],[Tax_Amount]]</f>
        <v>119.65799999999999</v>
      </c>
      <c r="Z6649" s="6">
        <f t="shared" si="519"/>
        <v>2</v>
      </c>
    </row>
    <row r="6650" spans="1:26" x14ac:dyDescent="0.3">
      <c r="A6650" s="23" t="s">
        <v>8773</v>
      </c>
      <c r="B6650" s="34">
        <v>45465</v>
      </c>
      <c r="C6650" s="23" t="s">
        <v>1252</v>
      </c>
      <c r="D6650" s="23" t="s">
        <v>28</v>
      </c>
      <c r="E6650" s="23" t="s">
        <v>29</v>
      </c>
      <c r="F6650" s="23">
        <v>500032</v>
      </c>
      <c r="G6650" s="23" t="s">
        <v>111</v>
      </c>
      <c r="H6650" s="23" t="s">
        <v>112</v>
      </c>
      <c r="I6650" s="23" t="s">
        <v>113</v>
      </c>
      <c r="J6650" s="23" t="s">
        <v>114</v>
      </c>
      <c r="K6650" s="23" t="s">
        <v>24</v>
      </c>
      <c r="L6650" s="23">
        <v>3</v>
      </c>
      <c r="M6650" s="23">
        <v>105.74</v>
      </c>
      <c r="N6650" s="23">
        <v>0</v>
      </c>
      <c r="O6650" s="23">
        <v>5</v>
      </c>
      <c r="P6650" s="23" t="s">
        <v>43</v>
      </c>
      <c r="Q6650" s="23" t="s">
        <v>34</v>
      </c>
      <c r="R6650" s="23">
        <f t="shared" si="515"/>
        <v>1</v>
      </c>
      <c r="S6650" s="23" t="str">
        <f t="shared" si="516"/>
        <v>ORD106649_20240622_CUST02170_MED027</v>
      </c>
      <c r="T6650" s="23">
        <f t="shared" si="517"/>
        <v>1</v>
      </c>
      <c r="U6650" s="6">
        <f t="shared" si="518"/>
        <v>317.21999999999997</v>
      </c>
      <c r="V6650" s="6">
        <f>tbl_Raw_Data[[#This Row],[Discount_Pct]]*tbl_Raw_Data[[#This Row],[Gross_Amount]]/100</f>
        <v>0</v>
      </c>
      <c r="W6650" s="6">
        <f>tbl_Raw_Data[[#This Row],[Gross_Amount]]-tbl_Raw_Data[[#This Row],[Discount_Amount]]</f>
        <v>317.21999999999997</v>
      </c>
      <c r="X6650" s="6">
        <f>tbl_Raw_Data[[#This Row],[Net_Amount_Before_Tax]]*tbl_Raw_Data[[#This Row],[Tax_Pct]]/100</f>
        <v>15.860999999999999</v>
      </c>
      <c r="Y6650" s="6">
        <f>tbl_Raw_Data[[#This Row],[Net_Amount_Before_Tax]]+tbl_Raw_Data[[#This Row],[Tax_Amount]]</f>
        <v>333.08099999999996</v>
      </c>
      <c r="Z6650" s="6">
        <f t="shared" si="519"/>
        <v>1</v>
      </c>
    </row>
    <row r="6651" spans="1:26" x14ac:dyDescent="0.3">
      <c r="A6651" s="23" t="s">
        <v>8774</v>
      </c>
      <c r="B6651" s="34">
        <v>45889</v>
      </c>
      <c r="C6651" s="23" t="s">
        <v>8775</v>
      </c>
      <c r="D6651" s="23" t="s">
        <v>159</v>
      </c>
      <c r="E6651" s="23" t="s">
        <v>47</v>
      </c>
      <c r="F6651" s="23">
        <v>400093</v>
      </c>
      <c r="G6651" s="23" t="s">
        <v>107</v>
      </c>
      <c r="H6651" s="23" t="s">
        <v>108</v>
      </c>
      <c r="I6651" s="23" t="s">
        <v>63</v>
      </c>
      <c r="J6651" s="23" t="s">
        <v>42</v>
      </c>
      <c r="K6651" s="23" t="s">
        <v>57</v>
      </c>
      <c r="L6651" s="23">
        <v>1</v>
      </c>
      <c r="M6651" s="23">
        <v>108.45</v>
      </c>
      <c r="N6651" s="23">
        <v>5</v>
      </c>
      <c r="O6651" s="23">
        <v>5</v>
      </c>
      <c r="P6651" s="23" t="s">
        <v>33</v>
      </c>
      <c r="Q6651" s="23" t="s">
        <v>34</v>
      </c>
      <c r="R6651" s="23">
        <f t="shared" si="515"/>
        <v>1</v>
      </c>
      <c r="S6651" s="23" t="str">
        <f t="shared" si="516"/>
        <v>ORD106650_20250820_CUST02954_MED005</v>
      </c>
      <c r="T6651" s="23">
        <f t="shared" si="517"/>
        <v>1</v>
      </c>
      <c r="U6651" s="6">
        <f t="shared" si="518"/>
        <v>108.45</v>
      </c>
      <c r="V6651" s="6">
        <f>tbl_Raw_Data[[#This Row],[Discount_Pct]]*tbl_Raw_Data[[#This Row],[Gross_Amount]]/100</f>
        <v>5.4225000000000003</v>
      </c>
      <c r="W6651" s="6">
        <f>tbl_Raw_Data[[#This Row],[Gross_Amount]]-tbl_Raw_Data[[#This Row],[Discount_Amount]]</f>
        <v>103.0275</v>
      </c>
      <c r="X6651" s="6">
        <f>tbl_Raw_Data[[#This Row],[Net_Amount_Before_Tax]]*tbl_Raw_Data[[#This Row],[Tax_Pct]]/100</f>
        <v>5.1513750000000007</v>
      </c>
      <c r="Y6651" s="6">
        <f>tbl_Raw_Data[[#This Row],[Net_Amount_Before_Tax]]+tbl_Raw_Data[[#This Row],[Tax_Amount]]</f>
        <v>108.17887500000001</v>
      </c>
      <c r="Z6651" s="6">
        <f t="shared" si="519"/>
        <v>2</v>
      </c>
    </row>
    <row r="6652" spans="1:26" x14ac:dyDescent="0.3">
      <c r="A6652" s="23" t="s">
        <v>8776</v>
      </c>
      <c r="B6652" s="34">
        <v>45612</v>
      </c>
      <c r="C6652" s="23" t="s">
        <v>6228</v>
      </c>
      <c r="D6652" s="23" t="s">
        <v>159</v>
      </c>
      <c r="E6652" s="23" t="s">
        <v>47</v>
      </c>
      <c r="F6652" s="23">
        <v>400001</v>
      </c>
      <c r="G6652" s="23" t="s">
        <v>192</v>
      </c>
      <c r="H6652" s="23" t="s">
        <v>193</v>
      </c>
      <c r="I6652" s="23" t="s">
        <v>41</v>
      </c>
      <c r="J6652" s="23" t="s">
        <v>194</v>
      </c>
      <c r="K6652" s="23" t="s">
        <v>24</v>
      </c>
      <c r="L6652" s="23">
        <v>1</v>
      </c>
      <c r="M6652" s="23">
        <v>35.81</v>
      </c>
      <c r="N6652" s="23">
        <v>0</v>
      </c>
      <c r="O6652" s="23">
        <v>5</v>
      </c>
      <c r="P6652" s="23" t="s">
        <v>65</v>
      </c>
      <c r="Q6652" s="23" t="s">
        <v>34</v>
      </c>
      <c r="R6652" s="23">
        <f t="shared" si="515"/>
        <v>1</v>
      </c>
      <c r="S6652" s="23" t="str">
        <f t="shared" si="516"/>
        <v>ORD106651_20241116_CUST00149_MED002</v>
      </c>
      <c r="T6652" s="23">
        <f t="shared" si="517"/>
        <v>1</v>
      </c>
      <c r="U6652" s="6">
        <f t="shared" si="518"/>
        <v>35.81</v>
      </c>
      <c r="V6652" s="6">
        <f>tbl_Raw_Data[[#This Row],[Discount_Pct]]*tbl_Raw_Data[[#This Row],[Gross_Amount]]/100</f>
        <v>0</v>
      </c>
      <c r="W6652" s="6">
        <f>tbl_Raw_Data[[#This Row],[Gross_Amount]]-tbl_Raw_Data[[#This Row],[Discount_Amount]]</f>
        <v>35.81</v>
      </c>
      <c r="X6652" s="6">
        <f>tbl_Raw_Data[[#This Row],[Net_Amount_Before_Tax]]*tbl_Raw_Data[[#This Row],[Tax_Pct]]/100</f>
        <v>1.7905000000000002</v>
      </c>
      <c r="Y6652" s="6">
        <f>tbl_Raw_Data[[#This Row],[Net_Amount_Before_Tax]]+tbl_Raw_Data[[#This Row],[Tax_Amount]]</f>
        <v>37.600500000000004</v>
      </c>
      <c r="Z6652" s="6">
        <f t="shared" si="519"/>
        <v>3</v>
      </c>
    </row>
    <row r="6653" spans="1:26" x14ac:dyDescent="0.3">
      <c r="A6653" s="23" t="s">
        <v>8777</v>
      </c>
      <c r="B6653" s="34">
        <v>45895</v>
      </c>
      <c r="C6653" s="23" t="s">
        <v>542</v>
      </c>
      <c r="D6653" s="23" t="s">
        <v>19</v>
      </c>
      <c r="E6653" s="23" t="s">
        <v>19</v>
      </c>
      <c r="F6653" s="23">
        <v>110029</v>
      </c>
      <c r="G6653" s="23" t="s">
        <v>102</v>
      </c>
      <c r="H6653" s="23" t="s">
        <v>103</v>
      </c>
      <c r="I6653" s="23" t="s">
        <v>104</v>
      </c>
      <c r="J6653" s="23" t="s">
        <v>64</v>
      </c>
      <c r="K6653" s="23" t="s">
        <v>57</v>
      </c>
      <c r="L6653" s="23">
        <v>2</v>
      </c>
      <c r="M6653" s="23">
        <v>87.31</v>
      </c>
      <c r="N6653" s="23">
        <v>5</v>
      </c>
      <c r="O6653" s="23">
        <v>12</v>
      </c>
      <c r="P6653" s="23" t="s">
        <v>89</v>
      </c>
      <c r="Q6653" s="23" t="s">
        <v>34</v>
      </c>
      <c r="R6653" s="23">
        <f t="shared" si="515"/>
        <v>1</v>
      </c>
      <c r="S6653" s="23" t="str">
        <f t="shared" si="516"/>
        <v>ORD106652_20250826_CUST00230_MED029</v>
      </c>
      <c r="T6653" s="23">
        <f t="shared" si="517"/>
        <v>1</v>
      </c>
      <c r="U6653" s="6">
        <f t="shared" si="518"/>
        <v>174.62</v>
      </c>
      <c r="V6653" s="6">
        <f>tbl_Raw_Data[[#This Row],[Discount_Pct]]*tbl_Raw_Data[[#This Row],[Gross_Amount]]/100</f>
        <v>8.7309999999999999</v>
      </c>
      <c r="W6653" s="6">
        <f>tbl_Raw_Data[[#This Row],[Gross_Amount]]-tbl_Raw_Data[[#This Row],[Discount_Amount]]</f>
        <v>165.88900000000001</v>
      </c>
      <c r="X6653" s="6">
        <f>tbl_Raw_Data[[#This Row],[Net_Amount_Before_Tax]]*tbl_Raw_Data[[#This Row],[Tax_Pct]]/100</f>
        <v>19.906680000000001</v>
      </c>
      <c r="Y6653" s="6">
        <f>tbl_Raw_Data[[#This Row],[Net_Amount_Before_Tax]]+tbl_Raw_Data[[#This Row],[Tax_Amount]]</f>
        <v>185.79568</v>
      </c>
      <c r="Z6653" s="6">
        <f t="shared" si="519"/>
        <v>2</v>
      </c>
    </row>
    <row r="6654" spans="1:26" x14ac:dyDescent="0.3">
      <c r="A6654" s="23" t="s">
        <v>8778</v>
      </c>
      <c r="B6654" s="34">
        <v>45813</v>
      </c>
      <c r="C6654" s="23" t="s">
        <v>8779</v>
      </c>
      <c r="D6654" s="23" t="s">
        <v>92</v>
      </c>
      <c r="E6654" s="23" t="s">
        <v>93</v>
      </c>
      <c r="F6654" s="23">
        <v>560066</v>
      </c>
      <c r="G6654" s="23" t="s">
        <v>119</v>
      </c>
      <c r="H6654" s="23" t="s">
        <v>120</v>
      </c>
      <c r="I6654" s="23" t="s">
        <v>32</v>
      </c>
      <c r="J6654" s="23" t="s">
        <v>64</v>
      </c>
      <c r="K6654" s="23" t="s">
        <v>57</v>
      </c>
      <c r="L6654" s="23">
        <v>2</v>
      </c>
      <c r="M6654" s="23">
        <v>77.06</v>
      </c>
      <c r="N6654" s="23">
        <v>0</v>
      </c>
      <c r="O6654" s="23">
        <v>12</v>
      </c>
      <c r="P6654" s="23" t="s">
        <v>58</v>
      </c>
      <c r="Q6654" s="23" t="s">
        <v>90</v>
      </c>
      <c r="R6654" s="23">
        <f t="shared" si="515"/>
        <v>1</v>
      </c>
      <c r="S6654" s="23" t="str">
        <f t="shared" si="516"/>
        <v>ORD106653_20250605_CUST00830_MED010</v>
      </c>
      <c r="T6654" s="23">
        <f t="shared" si="517"/>
        <v>1</v>
      </c>
      <c r="U6654" s="6">
        <f t="shared" si="518"/>
        <v>154.12</v>
      </c>
      <c r="V6654" s="6">
        <f>tbl_Raw_Data[[#This Row],[Discount_Pct]]*tbl_Raw_Data[[#This Row],[Gross_Amount]]/100</f>
        <v>0</v>
      </c>
      <c r="W6654" s="6">
        <f>tbl_Raw_Data[[#This Row],[Gross_Amount]]-tbl_Raw_Data[[#This Row],[Discount_Amount]]</f>
        <v>154.12</v>
      </c>
      <c r="X6654" s="6">
        <f>tbl_Raw_Data[[#This Row],[Net_Amount_Before_Tax]]*tbl_Raw_Data[[#This Row],[Tax_Pct]]/100</f>
        <v>18.494399999999999</v>
      </c>
      <c r="Y6654" s="6">
        <f>tbl_Raw_Data[[#This Row],[Net_Amount_Before_Tax]]+tbl_Raw_Data[[#This Row],[Tax_Amount]]</f>
        <v>172.61439999999999</v>
      </c>
      <c r="Z6654" s="6">
        <f t="shared" si="519"/>
        <v>0</v>
      </c>
    </row>
    <row r="6655" spans="1:26" x14ac:dyDescent="0.3">
      <c r="A6655" s="23" t="s">
        <v>8778</v>
      </c>
      <c r="B6655" s="34">
        <v>45473</v>
      </c>
      <c r="C6655" s="23" t="s">
        <v>4396</v>
      </c>
      <c r="D6655" s="23" t="s">
        <v>123</v>
      </c>
      <c r="E6655" s="23" t="s">
        <v>101</v>
      </c>
      <c r="F6655" s="23">
        <v>226016</v>
      </c>
      <c r="G6655" s="23" t="s">
        <v>68</v>
      </c>
      <c r="H6655" s="23" t="s">
        <v>69</v>
      </c>
      <c r="I6655" s="23" t="s">
        <v>55</v>
      </c>
      <c r="J6655" s="23" t="s">
        <v>56</v>
      </c>
      <c r="K6655" s="23" t="s">
        <v>24</v>
      </c>
      <c r="L6655" s="23">
        <v>1</v>
      </c>
      <c r="M6655" s="23">
        <v>27.77</v>
      </c>
      <c r="N6655" s="23">
        <v>15</v>
      </c>
      <c r="O6655" s="23">
        <v>5</v>
      </c>
      <c r="P6655" s="23" t="s">
        <v>58</v>
      </c>
      <c r="Q6655" s="23" t="s">
        <v>90</v>
      </c>
      <c r="R6655" s="23">
        <f t="shared" si="515"/>
        <v>1</v>
      </c>
      <c r="S6655" s="23" t="str">
        <f t="shared" si="516"/>
        <v>ORD106653_20240630_CUST01213_MED003</v>
      </c>
      <c r="T6655" s="23">
        <f t="shared" si="517"/>
        <v>1</v>
      </c>
      <c r="U6655" s="6">
        <f t="shared" si="518"/>
        <v>27.77</v>
      </c>
      <c r="V6655" s="6">
        <f>tbl_Raw_Data[[#This Row],[Discount_Pct]]*tbl_Raw_Data[[#This Row],[Gross_Amount]]/100</f>
        <v>4.1654999999999998</v>
      </c>
      <c r="W6655" s="6">
        <f>tbl_Raw_Data[[#This Row],[Gross_Amount]]-tbl_Raw_Data[[#This Row],[Discount_Amount]]</f>
        <v>23.604500000000002</v>
      </c>
      <c r="X6655" s="6">
        <f>tbl_Raw_Data[[#This Row],[Net_Amount_Before_Tax]]*tbl_Raw_Data[[#This Row],[Tax_Pct]]/100</f>
        <v>1.1802250000000001</v>
      </c>
      <c r="Y6655" s="6">
        <f>tbl_Raw_Data[[#This Row],[Net_Amount_Before_Tax]]+tbl_Raw_Data[[#This Row],[Tax_Amount]]</f>
        <v>24.784725000000002</v>
      </c>
      <c r="Z6655" s="6">
        <f t="shared" si="519"/>
        <v>2</v>
      </c>
    </row>
    <row r="6656" spans="1:26" x14ac:dyDescent="0.3">
      <c r="A6656" s="23" t="s">
        <v>8780</v>
      </c>
      <c r="B6656" s="34">
        <v>45755</v>
      </c>
      <c r="C6656" s="23" t="s">
        <v>2573</v>
      </c>
      <c r="D6656" s="23" t="s">
        <v>130</v>
      </c>
      <c r="E6656" s="23" t="s">
        <v>131</v>
      </c>
      <c r="F6656" s="23">
        <v>700091</v>
      </c>
      <c r="G6656" s="23" t="s">
        <v>107</v>
      </c>
      <c r="H6656" s="23" t="s">
        <v>108</v>
      </c>
      <c r="I6656" s="23" t="s">
        <v>63</v>
      </c>
      <c r="J6656" s="23" t="s">
        <v>42</v>
      </c>
      <c r="K6656" s="23" t="s">
        <v>57</v>
      </c>
      <c r="L6656" s="23">
        <v>2</v>
      </c>
      <c r="M6656" s="23">
        <v>95.71</v>
      </c>
      <c r="N6656" s="23">
        <v>10</v>
      </c>
      <c r="O6656" s="23">
        <v>12</v>
      </c>
      <c r="P6656" s="23" t="s">
        <v>89</v>
      </c>
      <c r="Q6656" s="23" t="s">
        <v>34</v>
      </c>
      <c r="R6656" s="23">
        <f t="shared" si="515"/>
        <v>1</v>
      </c>
      <c r="S6656" s="23" t="str">
        <f t="shared" si="516"/>
        <v>ORD106655_20250408_CUST01898_MED005</v>
      </c>
      <c r="T6656" s="23">
        <f t="shared" si="517"/>
        <v>1</v>
      </c>
      <c r="U6656" s="6">
        <f t="shared" si="518"/>
        <v>191.42</v>
      </c>
      <c r="V6656" s="6">
        <f>tbl_Raw_Data[[#This Row],[Discount_Pct]]*tbl_Raw_Data[[#This Row],[Gross_Amount]]/100</f>
        <v>19.141999999999999</v>
      </c>
      <c r="W6656" s="6">
        <f>tbl_Raw_Data[[#This Row],[Gross_Amount]]-tbl_Raw_Data[[#This Row],[Discount_Amount]]</f>
        <v>172.27799999999999</v>
      </c>
      <c r="X6656" s="6">
        <f>tbl_Raw_Data[[#This Row],[Net_Amount_Before_Tax]]*tbl_Raw_Data[[#This Row],[Tax_Pct]]/100</f>
        <v>20.673359999999999</v>
      </c>
      <c r="Y6656" s="6">
        <f>tbl_Raw_Data[[#This Row],[Net_Amount_Before_Tax]]+tbl_Raw_Data[[#This Row],[Tax_Amount]]</f>
        <v>192.95135999999999</v>
      </c>
      <c r="Z6656" s="6">
        <f t="shared" si="519"/>
        <v>3</v>
      </c>
    </row>
    <row r="6657" spans="1:26" x14ac:dyDescent="0.3">
      <c r="A6657" s="23" t="s">
        <v>8781</v>
      </c>
      <c r="B6657" s="34">
        <v>46003</v>
      </c>
      <c r="C6657" s="23" t="s">
        <v>5666</v>
      </c>
      <c r="D6657" s="23" t="s">
        <v>92</v>
      </c>
      <c r="E6657" s="23" t="s">
        <v>93</v>
      </c>
      <c r="F6657" s="23">
        <v>560034</v>
      </c>
      <c r="G6657" s="23" t="s">
        <v>61</v>
      </c>
      <c r="H6657" s="23" t="s">
        <v>62</v>
      </c>
      <c r="I6657" s="23" t="s">
        <v>63</v>
      </c>
      <c r="J6657" s="23" t="s">
        <v>64</v>
      </c>
      <c r="K6657" s="23" t="s">
        <v>57</v>
      </c>
      <c r="L6657" s="23">
        <v>4</v>
      </c>
      <c r="M6657" s="23">
        <v>118.63</v>
      </c>
      <c r="N6657" s="23">
        <v>5</v>
      </c>
      <c r="O6657" s="23">
        <v>12</v>
      </c>
      <c r="P6657" s="23" t="s">
        <v>25</v>
      </c>
      <c r="Q6657" s="23" t="s">
        <v>34</v>
      </c>
      <c r="R6657" s="23">
        <f t="shared" si="515"/>
        <v>1</v>
      </c>
      <c r="S6657" s="23" t="str">
        <f t="shared" si="516"/>
        <v>ORD106656_20251212_CUST01892_MED004</v>
      </c>
      <c r="T6657" s="23">
        <f t="shared" si="517"/>
        <v>1</v>
      </c>
      <c r="U6657" s="6">
        <f t="shared" si="518"/>
        <v>474.52</v>
      </c>
      <c r="V6657" s="6">
        <f>tbl_Raw_Data[[#This Row],[Discount_Pct]]*tbl_Raw_Data[[#This Row],[Gross_Amount]]/100</f>
        <v>23.725999999999999</v>
      </c>
      <c r="W6657" s="6">
        <f>tbl_Raw_Data[[#This Row],[Gross_Amount]]-tbl_Raw_Data[[#This Row],[Discount_Amount]]</f>
        <v>450.79399999999998</v>
      </c>
      <c r="X6657" s="6">
        <f>tbl_Raw_Data[[#This Row],[Net_Amount_Before_Tax]]*tbl_Raw_Data[[#This Row],[Tax_Pct]]/100</f>
        <v>54.095280000000002</v>
      </c>
      <c r="Y6657" s="6">
        <f>tbl_Raw_Data[[#This Row],[Net_Amount_Before_Tax]]+tbl_Raw_Data[[#This Row],[Tax_Amount]]</f>
        <v>504.88927999999999</v>
      </c>
      <c r="Z6657" s="6">
        <f t="shared" si="519"/>
        <v>1</v>
      </c>
    </row>
    <row r="6658" spans="1:26" x14ac:dyDescent="0.3">
      <c r="A6658" s="23" t="s">
        <v>8782</v>
      </c>
      <c r="B6658" s="34">
        <v>45320</v>
      </c>
      <c r="C6658" s="23" t="s">
        <v>1684</v>
      </c>
      <c r="D6658" s="23" t="s">
        <v>183</v>
      </c>
      <c r="E6658" s="23" t="s">
        <v>184</v>
      </c>
      <c r="F6658" s="23">
        <v>122009</v>
      </c>
      <c r="G6658" s="23" t="s">
        <v>192</v>
      </c>
      <c r="H6658" s="23" t="s">
        <v>193</v>
      </c>
      <c r="I6658" s="23" t="s">
        <v>41</v>
      </c>
      <c r="J6658" s="23" t="s">
        <v>194</v>
      </c>
      <c r="K6658" s="23" t="s">
        <v>24</v>
      </c>
      <c r="L6658" s="23">
        <v>1</v>
      </c>
      <c r="M6658" s="23">
        <v>32.590000000000003</v>
      </c>
      <c r="N6658" s="23">
        <v>5</v>
      </c>
      <c r="O6658" s="23">
        <v>12</v>
      </c>
      <c r="P6658" s="23" t="s">
        <v>43</v>
      </c>
      <c r="Q6658" s="23" t="s">
        <v>90</v>
      </c>
      <c r="R6658" s="23">
        <f t="shared" ref="R6658:R6721" si="520">COUNTIFS($A$2:$A$8001,A6658,$B$2:$B$8001,B6658,$C$2:$C$8001,C6658,$G$2:$G$8001,G6658)</f>
        <v>1</v>
      </c>
      <c r="S6658" s="23" t="str">
        <f t="shared" ref="S6658:S6721" si="521">A6658&amp;"_"&amp;TEXT(B6658,"yyyymmdd")&amp;"_"&amp;C6658&amp;"_"&amp;G6658</f>
        <v>ORD106657_20240129_CUST02926_MED002</v>
      </c>
      <c r="T6658" s="23">
        <f t="shared" ref="T6658:T6721" si="522">COUNTIF($S$2:$S$8001,S6658)</f>
        <v>1</v>
      </c>
      <c r="U6658" s="6">
        <f t="shared" ref="U6658:U6721" si="523">L6658*M6658</f>
        <v>32.590000000000003</v>
      </c>
      <c r="V6658" s="6">
        <f>tbl_Raw_Data[[#This Row],[Discount_Pct]]*tbl_Raw_Data[[#This Row],[Gross_Amount]]/100</f>
        <v>1.6295000000000002</v>
      </c>
      <c r="W6658" s="6">
        <f>tbl_Raw_Data[[#This Row],[Gross_Amount]]-tbl_Raw_Data[[#This Row],[Discount_Amount]]</f>
        <v>30.960500000000003</v>
      </c>
      <c r="X6658" s="6">
        <f>tbl_Raw_Data[[#This Row],[Net_Amount_Before_Tax]]*tbl_Raw_Data[[#This Row],[Tax_Pct]]/100</f>
        <v>3.7152600000000007</v>
      </c>
      <c r="Y6658" s="6">
        <f>tbl_Raw_Data[[#This Row],[Net_Amount_Before_Tax]]+tbl_Raw_Data[[#This Row],[Tax_Amount]]</f>
        <v>34.675760000000004</v>
      </c>
      <c r="Z6658" s="6">
        <f t="shared" ref="Z6658:Z6721" si="524">COUNTIFS($C$2:$C$8001,C6658,$Q$2:$Q$8001,"Delivered")</f>
        <v>3</v>
      </c>
    </row>
    <row r="6659" spans="1:26" x14ac:dyDescent="0.3">
      <c r="A6659" s="23" t="s">
        <v>8783</v>
      </c>
      <c r="B6659" s="34">
        <v>45600</v>
      </c>
      <c r="C6659" s="23" t="s">
        <v>317</v>
      </c>
      <c r="D6659" s="23" t="s">
        <v>52</v>
      </c>
      <c r="E6659" s="23" t="s">
        <v>52</v>
      </c>
      <c r="F6659" s="23">
        <v>160022</v>
      </c>
      <c r="G6659" s="23" t="s">
        <v>224</v>
      </c>
      <c r="H6659" s="23" t="s">
        <v>225</v>
      </c>
      <c r="I6659" s="23" t="s">
        <v>147</v>
      </c>
      <c r="J6659" s="23" t="s">
        <v>23</v>
      </c>
      <c r="K6659" s="23" t="s">
        <v>24</v>
      </c>
      <c r="L6659" s="23">
        <v>4</v>
      </c>
      <c r="M6659" s="23">
        <v>44.71</v>
      </c>
      <c r="N6659" s="23">
        <v>20</v>
      </c>
      <c r="O6659" s="23">
        <v>12</v>
      </c>
      <c r="P6659" s="23" t="s">
        <v>43</v>
      </c>
      <c r="Q6659" s="23" t="s">
        <v>34</v>
      </c>
      <c r="R6659" s="23">
        <f t="shared" si="520"/>
        <v>1</v>
      </c>
      <c r="S6659" s="23" t="str">
        <f t="shared" si="521"/>
        <v>ORD106658_20241104_CUST01499_MED015</v>
      </c>
      <c r="T6659" s="23">
        <f t="shared" si="522"/>
        <v>1</v>
      </c>
      <c r="U6659" s="6">
        <f t="shared" si="523"/>
        <v>178.84</v>
      </c>
      <c r="V6659" s="6">
        <f>tbl_Raw_Data[[#This Row],[Discount_Pct]]*tbl_Raw_Data[[#This Row],[Gross_Amount]]/100</f>
        <v>35.768000000000001</v>
      </c>
      <c r="W6659" s="6">
        <f>tbl_Raw_Data[[#This Row],[Gross_Amount]]-tbl_Raw_Data[[#This Row],[Discount_Amount]]</f>
        <v>143.072</v>
      </c>
      <c r="X6659" s="6">
        <f>tbl_Raw_Data[[#This Row],[Net_Amount_Before_Tax]]*tbl_Raw_Data[[#This Row],[Tax_Pct]]/100</f>
        <v>17.16864</v>
      </c>
      <c r="Y6659" s="6">
        <f>tbl_Raw_Data[[#This Row],[Net_Amount_Before_Tax]]+tbl_Raw_Data[[#This Row],[Tax_Amount]]</f>
        <v>160.24064000000001</v>
      </c>
      <c r="Z6659" s="6">
        <f t="shared" si="524"/>
        <v>4</v>
      </c>
    </row>
    <row r="6660" spans="1:26" x14ac:dyDescent="0.3">
      <c r="A6660" s="23" t="s">
        <v>8783</v>
      </c>
      <c r="B6660" s="34">
        <v>45512</v>
      </c>
      <c r="C6660" s="23" t="s">
        <v>317</v>
      </c>
      <c r="D6660" s="23" t="s">
        <v>87</v>
      </c>
      <c r="E6660" s="23" t="s">
        <v>88</v>
      </c>
      <c r="F6660" s="23">
        <v>600040</v>
      </c>
      <c r="G6660" s="23" t="s">
        <v>20</v>
      </c>
      <c r="H6660" s="23" t="s">
        <v>21</v>
      </c>
      <c r="I6660" s="23" t="s">
        <v>22</v>
      </c>
      <c r="J6660" s="23" t="s">
        <v>23</v>
      </c>
      <c r="K6660" s="23" t="s">
        <v>24</v>
      </c>
      <c r="L6660" s="23">
        <v>2</v>
      </c>
      <c r="M6660" s="23">
        <v>130.22999999999999</v>
      </c>
      <c r="N6660" s="23">
        <v>5</v>
      </c>
      <c r="O6660" s="23">
        <v>5</v>
      </c>
      <c r="P6660" s="23" t="s">
        <v>33</v>
      </c>
      <c r="Q6660" s="23" t="s">
        <v>34</v>
      </c>
      <c r="R6660" s="23">
        <f t="shared" si="520"/>
        <v>1</v>
      </c>
      <c r="S6660" s="23" t="str">
        <f t="shared" si="521"/>
        <v>ORD106658_20240808_CUST01499_MED024</v>
      </c>
      <c r="T6660" s="23">
        <f t="shared" si="522"/>
        <v>1</v>
      </c>
      <c r="U6660" s="6">
        <f t="shared" si="523"/>
        <v>260.45999999999998</v>
      </c>
      <c r="V6660" s="6">
        <f>tbl_Raw_Data[[#This Row],[Discount_Pct]]*tbl_Raw_Data[[#This Row],[Gross_Amount]]/100</f>
        <v>13.023</v>
      </c>
      <c r="W6660" s="6">
        <f>tbl_Raw_Data[[#This Row],[Gross_Amount]]-tbl_Raw_Data[[#This Row],[Discount_Amount]]</f>
        <v>247.43699999999998</v>
      </c>
      <c r="X6660" s="6">
        <f>tbl_Raw_Data[[#This Row],[Net_Amount_Before_Tax]]*tbl_Raw_Data[[#This Row],[Tax_Pct]]/100</f>
        <v>12.37185</v>
      </c>
      <c r="Y6660" s="6">
        <f>tbl_Raw_Data[[#This Row],[Net_Amount_Before_Tax]]+tbl_Raw_Data[[#This Row],[Tax_Amount]]</f>
        <v>259.80885000000001</v>
      </c>
      <c r="Z6660" s="6">
        <f t="shared" si="524"/>
        <v>4</v>
      </c>
    </row>
    <row r="6661" spans="1:26" x14ac:dyDescent="0.3">
      <c r="A6661" s="23" t="s">
        <v>8784</v>
      </c>
      <c r="B6661" s="34">
        <v>45521</v>
      </c>
      <c r="C6661" s="23" t="s">
        <v>2842</v>
      </c>
      <c r="D6661" s="23" t="s">
        <v>28</v>
      </c>
      <c r="E6661" s="23" t="s">
        <v>29</v>
      </c>
      <c r="F6661" s="23">
        <v>500001</v>
      </c>
      <c r="G6661" s="23" t="s">
        <v>154</v>
      </c>
      <c r="H6661" s="23" t="s">
        <v>155</v>
      </c>
      <c r="I6661" s="23" t="s">
        <v>134</v>
      </c>
      <c r="J6661" s="23" t="s">
        <v>156</v>
      </c>
      <c r="K6661" s="23" t="s">
        <v>57</v>
      </c>
      <c r="L6661" s="23">
        <v>4</v>
      </c>
      <c r="M6661" s="23">
        <v>40.94</v>
      </c>
      <c r="N6661" s="23">
        <v>10</v>
      </c>
      <c r="O6661" s="23">
        <v>12</v>
      </c>
      <c r="P6661" s="23" t="s">
        <v>43</v>
      </c>
      <c r="Q6661" s="23" t="s">
        <v>26</v>
      </c>
      <c r="R6661" s="23">
        <f t="shared" si="520"/>
        <v>1</v>
      </c>
      <c r="S6661" s="23" t="str">
        <f t="shared" si="521"/>
        <v>ORD106660_20240817_CUST00492_MED006</v>
      </c>
      <c r="T6661" s="23">
        <f t="shared" si="522"/>
        <v>1</v>
      </c>
      <c r="U6661" s="6">
        <f t="shared" si="523"/>
        <v>163.76</v>
      </c>
      <c r="V6661" s="6">
        <f>tbl_Raw_Data[[#This Row],[Discount_Pct]]*tbl_Raw_Data[[#This Row],[Gross_Amount]]/100</f>
        <v>16.375999999999998</v>
      </c>
      <c r="W6661" s="6">
        <f>tbl_Raw_Data[[#This Row],[Gross_Amount]]-tbl_Raw_Data[[#This Row],[Discount_Amount]]</f>
        <v>147.38399999999999</v>
      </c>
      <c r="X6661" s="6">
        <f>tbl_Raw_Data[[#This Row],[Net_Amount_Before_Tax]]*tbl_Raw_Data[[#This Row],[Tax_Pct]]/100</f>
        <v>17.686079999999997</v>
      </c>
      <c r="Y6661" s="6">
        <f>tbl_Raw_Data[[#This Row],[Net_Amount_Before_Tax]]+tbl_Raw_Data[[#This Row],[Tax_Amount]]</f>
        <v>165.07007999999999</v>
      </c>
      <c r="Z6661" s="6">
        <f t="shared" si="524"/>
        <v>1</v>
      </c>
    </row>
    <row r="6662" spans="1:26" x14ac:dyDescent="0.3">
      <c r="A6662" s="23" t="s">
        <v>8785</v>
      </c>
      <c r="B6662" s="34">
        <v>45516</v>
      </c>
      <c r="C6662" s="23" t="s">
        <v>4540</v>
      </c>
      <c r="D6662" s="23" t="s">
        <v>52</v>
      </c>
      <c r="E6662" s="23" t="s">
        <v>52</v>
      </c>
      <c r="F6662" s="23">
        <v>160001</v>
      </c>
      <c r="G6662" s="23" t="s">
        <v>20</v>
      </c>
      <c r="H6662" s="23" t="s">
        <v>21</v>
      </c>
      <c r="I6662" s="23" t="s">
        <v>22</v>
      </c>
      <c r="J6662" s="23" t="s">
        <v>23</v>
      </c>
      <c r="K6662" s="23" t="s">
        <v>24</v>
      </c>
      <c r="L6662" s="23">
        <v>1</v>
      </c>
      <c r="M6662" s="23">
        <v>144.69999999999999</v>
      </c>
      <c r="N6662" s="23">
        <v>10</v>
      </c>
      <c r="O6662" s="23">
        <v>12</v>
      </c>
      <c r="P6662" s="23" t="s">
        <v>89</v>
      </c>
      <c r="Q6662" s="23" t="s">
        <v>34</v>
      </c>
      <c r="R6662" s="23">
        <f t="shared" si="520"/>
        <v>1</v>
      </c>
      <c r="S6662" s="23" t="str">
        <f t="shared" si="521"/>
        <v>ORD106661_20240812_CUST00965_MED024</v>
      </c>
      <c r="T6662" s="23">
        <f t="shared" si="522"/>
        <v>1</v>
      </c>
      <c r="U6662" s="6">
        <f t="shared" si="523"/>
        <v>144.69999999999999</v>
      </c>
      <c r="V6662" s="6">
        <f>tbl_Raw_Data[[#This Row],[Discount_Pct]]*tbl_Raw_Data[[#This Row],[Gross_Amount]]/100</f>
        <v>14.47</v>
      </c>
      <c r="W6662" s="6">
        <f>tbl_Raw_Data[[#This Row],[Gross_Amount]]-tbl_Raw_Data[[#This Row],[Discount_Amount]]</f>
        <v>130.22999999999999</v>
      </c>
      <c r="X6662" s="6">
        <f>tbl_Raw_Data[[#This Row],[Net_Amount_Before_Tax]]*tbl_Raw_Data[[#This Row],[Tax_Pct]]/100</f>
        <v>15.627599999999997</v>
      </c>
      <c r="Y6662" s="6">
        <f>tbl_Raw_Data[[#This Row],[Net_Amount_Before_Tax]]+tbl_Raw_Data[[#This Row],[Tax_Amount]]</f>
        <v>145.85759999999999</v>
      </c>
      <c r="Z6662" s="6">
        <f t="shared" si="524"/>
        <v>3</v>
      </c>
    </row>
    <row r="6663" spans="1:26" x14ac:dyDescent="0.3">
      <c r="A6663" s="23" t="s">
        <v>8786</v>
      </c>
      <c r="B6663" s="34">
        <v>45979</v>
      </c>
      <c r="C6663" s="23" t="s">
        <v>2191</v>
      </c>
      <c r="D6663" s="23" t="s">
        <v>87</v>
      </c>
      <c r="E6663" s="23" t="s">
        <v>88</v>
      </c>
      <c r="F6663" s="23">
        <v>600001</v>
      </c>
      <c r="G6663" s="23" t="s">
        <v>192</v>
      </c>
      <c r="H6663" s="23" t="s">
        <v>193</v>
      </c>
      <c r="I6663" s="23" t="s">
        <v>41</v>
      </c>
      <c r="J6663" s="23" t="s">
        <v>194</v>
      </c>
      <c r="K6663" s="23" t="s">
        <v>24</v>
      </c>
      <c r="L6663" s="23">
        <v>2</v>
      </c>
      <c r="M6663" s="23">
        <v>30.65</v>
      </c>
      <c r="N6663" s="23">
        <v>10</v>
      </c>
      <c r="O6663" s="23">
        <v>5</v>
      </c>
      <c r="P6663" s="23" t="s">
        <v>89</v>
      </c>
      <c r="Q6663" s="23" t="s">
        <v>90</v>
      </c>
      <c r="R6663" s="23">
        <f t="shared" si="520"/>
        <v>1</v>
      </c>
      <c r="S6663" s="23" t="str">
        <f t="shared" si="521"/>
        <v>ORD106662_20251118_CUST01811_MED002</v>
      </c>
      <c r="T6663" s="23">
        <f t="shared" si="522"/>
        <v>1</v>
      </c>
      <c r="U6663" s="6">
        <f t="shared" si="523"/>
        <v>61.3</v>
      </c>
      <c r="V6663" s="6">
        <f>tbl_Raw_Data[[#This Row],[Discount_Pct]]*tbl_Raw_Data[[#This Row],[Gross_Amount]]/100</f>
        <v>6.13</v>
      </c>
      <c r="W6663" s="6">
        <f>tbl_Raw_Data[[#This Row],[Gross_Amount]]-tbl_Raw_Data[[#This Row],[Discount_Amount]]</f>
        <v>55.169999999999995</v>
      </c>
      <c r="X6663" s="6">
        <f>tbl_Raw_Data[[#This Row],[Net_Amount_Before_Tax]]*tbl_Raw_Data[[#This Row],[Tax_Pct]]/100</f>
        <v>2.7584999999999997</v>
      </c>
      <c r="Y6663" s="6">
        <f>tbl_Raw_Data[[#This Row],[Net_Amount_Before_Tax]]+tbl_Raw_Data[[#This Row],[Tax_Amount]]</f>
        <v>57.928499999999993</v>
      </c>
      <c r="Z6663" s="6">
        <f t="shared" si="524"/>
        <v>1</v>
      </c>
    </row>
    <row r="6664" spans="1:26" x14ac:dyDescent="0.3">
      <c r="A6664" s="23" t="s">
        <v>8787</v>
      </c>
      <c r="B6664" s="34">
        <v>45911</v>
      </c>
      <c r="C6664" s="23" t="s">
        <v>8375</v>
      </c>
      <c r="D6664" s="23" t="s">
        <v>159</v>
      </c>
      <c r="E6664" s="23" t="s">
        <v>47</v>
      </c>
      <c r="F6664" s="23">
        <v>400069</v>
      </c>
      <c r="G6664" s="23" t="s">
        <v>167</v>
      </c>
      <c r="H6664" s="23" t="s">
        <v>168</v>
      </c>
      <c r="I6664" s="23" t="s">
        <v>113</v>
      </c>
      <c r="J6664" s="23" t="s">
        <v>42</v>
      </c>
      <c r="K6664" s="23" t="s">
        <v>24</v>
      </c>
      <c r="L6664" s="23">
        <v>4</v>
      </c>
      <c r="M6664" s="23">
        <v>214.84</v>
      </c>
      <c r="N6664" s="23">
        <v>15</v>
      </c>
      <c r="O6664" s="23">
        <v>12</v>
      </c>
      <c r="P6664" s="23" t="s">
        <v>89</v>
      </c>
      <c r="Q6664" s="23" t="s">
        <v>34</v>
      </c>
      <c r="R6664" s="23">
        <f t="shared" si="520"/>
        <v>1</v>
      </c>
      <c r="S6664" s="23" t="str">
        <f t="shared" si="521"/>
        <v>ORD106663_20250911_CUST01980_MED026</v>
      </c>
      <c r="T6664" s="23">
        <f t="shared" si="522"/>
        <v>1</v>
      </c>
      <c r="U6664" s="6">
        <f t="shared" si="523"/>
        <v>859.36</v>
      </c>
      <c r="V6664" s="6">
        <f>tbl_Raw_Data[[#This Row],[Discount_Pct]]*tbl_Raw_Data[[#This Row],[Gross_Amount]]/100</f>
        <v>128.904</v>
      </c>
      <c r="W6664" s="6">
        <f>tbl_Raw_Data[[#This Row],[Gross_Amount]]-tbl_Raw_Data[[#This Row],[Discount_Amount]]</f>
        <v>730.45600000000002</v>
      </c>
      <c r="X6664" s="6">
        <f>tbl_Raw_Data[[#This Row],[Net_Amount_Before_Tax]]*tbl_Raw_Data[[#This Row],[Tax_Pct]]/100</f>
        <v>87.654719999999998</v>
      </c>
      <c r="Y6664" s="6">
        <f>tbl_Raw_Data[[#This Row],[Net_Amount_Before_Tax]]+tbl_Raw_Data[[#This Row],[Tax_Amount]]</f>
        <v>818.11072000000001</v>
      </c>
      <c r="Z6664" s="6">
        <f t="shared" si="524"/>
        <v>2</v>
      </c>
    </row>
    <row r="6665" spans="1:26" x14ac:dyDescent="0.3">
      <c r="A6665" s="23" t="s">
        <v>8788</v>
      </c>
      <c r="B6665" s="34">
        <v>46007</v>
      </c>
      <c r="C6665" s="23" t="s">
        <v>8641</v>
      </c>
      <c r="D6665" s="23" t="s">
        <v>142</v>
      </c>
      <c r="E6665" s="23" t="s">
        <v>81</v>
      </c>
      <c r="F6665" s="23">
        <v>380058</v>
      </c>
      <c r="G6665" s="23" t="s">
        <v>224</v>
      </c>
      <c r="H6665" s="23" t="s">
        <v>225</v>
      </c>
      <c r="I6665" s="23" t="s">
        <v>147</v>
      </c>
      <c r="J6665" s="23" t="s">
        <v>23</v>
      </c>
      <c r="K6665" s="23" t="s">
        <v>24</v>
      </c>
      <c r="L6665" s="23">
        <v>2</v>
      </c>
      <c r="M6665" s="23">
        <v>43.18</v>
      </c>
      <c r="N6665" s="23">
        <v>10</v>
      </c>
      <c r="O6665" s="23">
        <v>5</v>
      </c>
      <c r="P6665" s="23" t="s">
        <v>65</v>
      </c>
      <c r="Q6665" s="23" t="s">
        <v>34</v>
      </c>
      <c r="R6665" s="23">
        <f t="shared" si="520"/>
        <v>1</v>
      </c>
      <c r="S6665" s="23" t="str">
        <f t="shared" si="521"/>
        <v>ORD106664_20251216_CUST00655_MED015</v>
      </c>
      <c r="T6665" s="23">
        <f t="shared" si="522"/>
        <v>1</v>
      </c>
      <c r="U6665" s="6">
        <f t="shared" si="523"/>
        <v>86.36</v>
      </c>
      <c r="V6665" s="6">
        <f>tbl_Raw_Data[[#This Row],[Discount_Pct]]*tbl_Raw_Data[[#This Row],[Gross_Amount]]/100</f>
        <v>8.636000000000001</v>
      </c>
      <c r="W6665" s="6">
        <f>tbl_Raw_Data[[#This Row],[Gross_Amount]]-tbl_Raw_Data[[#This Row],[Discount_Amount]]</f>
        <v>77.724000000000004</v>
      </c>
      <c r="X6665" s="6">
        <f>tbl_Raw_Data[[#This Row],[Net_Amount_Before_Tax]]*tbl_Raw_Data[[#This Row],[Tax_Pct]]/100</f>
        <v>3.8862000000000001</v>
      </c>
      <c r="Y6665" s="6">
        <f>tbl_Raw_Data[[#This Row],[Net_Amount_Before_Tax]]+tbl_Raw_Data[[#This Row],[Tax_Amount]]</f>
        <v>81.610200000000006</v>
      </c>
      <c r="Z6665" s="6">
        <f t="shared" si="524"/>
        <v>2</v>
      </c>
    </row>
    <row r="6666" spans="1:26" x14ac:dyDescent="0.3">
      <c r="A6666" s="23" t="s">
        <v>8789</v>
      </c>
      <c r="B6666" s="34">
        <v>45501</v>
      </c>
      <c r="C6666" s="23" t="s">
        <v>1046</v>
      </c>
      <c r="D6666" s="23" t="s">
        <v>130</v>
      </c>
      <c r="E6666" s="23" t="s">
        <v>131</v>
      </c>
      <c r="F6666" s="23">
        <v>700001</v>
      </c>
      <c r="G6666" s="23" t="s">
        <v>68</v>
      </c>
      <c r="H6666" s="23" t="s">
        <v>69</v>
      </c>
      <c r="I6666" s="23" t="s">
        <v>55</v>
      </c>
      <c r="J6666" s="23" t="s">
        <v>56</v>
      </c>
      <c r="K6666" s="23" t="s">
        <v>24</v>
      </c>
      <c r="L6666" s="23">
        <v>3</v>
      </c>
      <c r="M6666" s="23">
        <v>30.89</v>
      </c>
      <c r="N6666" s="23">
        <v>0</v>
      </c>
      <c r="O6666" s="23">
        <v>5</v>
      </c>
      <c r="P6666" s="23" t="s">
        <v>33</v>
      </c>
      <c r="Q6666" s="23" t="s">
        <v>34</v>
      </c>
      <c r="R6666" s="23">
        <f t="shared" si="520"/>
        <v>1</v>
      </c>
      <c r="S6666" s="23" t="str">
        <f t="shared" si="521"/>
        <v>ORD106665_20240728_CUST03104_MED003</v>
      </c>
      <c r="T6666" s="23">
        <f t="shared" si="522"/>
        <v>1</v>
      </c>
      <c r="U6666" s="6">
        <f t="shared" si="523"/>
        <v>92.67</v>
      </c>
      <c r="V6666" s="6">
        <f>tbl_Raw_Data[[#This Row],[Discount_Pct]]*tbl_Raw_Data[[#This Row],[Gross_Amount]]/100</f>
        <v>0</v>
      </c>
      <c r="W6666" s="6">
        <f>tbl_Raw_Data[[#This Row],[Gross_Amount]]-tbl_Raw_Data[[#This Row],[Discount_Amount]]</f>
        <v>92.67</v>
      </c>
      <c r="X6666" s="6">
        <f>tbl_Raw_Data[[#This Row],[Net_Amount_Before_Tax]]*tbl_Raw_Data[[#This Row],[Tax_Pct]]/100</f>
        <v>4.6335000000000006</v>
      </c>
      <c r="Y6666" s="6">
        <f>tbl_Raw_Data[[#This Row],[Net_Amount_Before_Tax]]+tbl_Raw_Data[[#This Row],[Tax_Amount]]</f>
        <v>97.3035</v>
      </c>
      <c r="Z6666" s="6">
        <f t="shared" si="524"/>
        <v>3</v>
      </c>
    </row>
    <row r="6667" spans="1:26" x14ac:dyDescent="0.3">
      <c r="A6667" s="23" t="s">
        <v>8790</v>
      </c>
      <c r="B6667" s="34">
        <v>45466</v>
      </c>
      <c r="C6667" s="23" t="s">
        <v>1880</v>
      </c>
      <c r="D6667" s="23" t="s">
        <v>130</v>
      </c>
      <c r="E6667" s="23" t="s">
        <v>131</v>
      </c>
      <c r="F6667" s="23">
        <v>700102</v>
      </c>
      <c r="G6667" s="23" t="s">
        <v>154</v>
      </c>
      <c r="H6667" s="23" t="s">
        <v>155</v>
      </c>
      <c r="I6667" s="23" t="s">
        <v>134</v>
      </c>
      <c r="J6667" s="23" t="s">
        <v>156</v>
      </c>
      <c r="K6667" s="23" t="s">
        <v>57</v>
      </c>
      <c r="L6667" s="23">
        <v>2</v>
      </c>
      <c r="M6667" s="23">
        <v>51.52</v>
      </c>
      <c r="N6667" s="23">
        <v>10</v>
      </c>
      <c r="O6667" s="23">
        <v>18</v>
      </c>
      <c r="P6667" s="23" t="s">
        <v>33</v>
      </c>
      <c r="Q6667" s="23" t="s">
        <v>34</v>
      </c>
      <c r="R6667" s="23">
        <f t="shared" si="520"/>
        <v>1</v>
      </c>
      <c r="S6667" s="23" t="str">
        <f t="shared" si="521"/>
        <v>ORD106666_20240623_CUST00795_MED006</v>
      </c>
      <c r="T6667" s="23">
        <f t="shared" si="522"/>
        <v>1</v>
      </c>
      <c r="U6667" s="6">
        <f t="shared" si="523"/>
        <v>103.04</v>
      </c>
      <c r="V6667" s="6">
        <f>tbl_Raw_Data[[#This Row],[Discount_Pct]]*tbl_Raw_Data[[#This Row],[Gross_Amount]]/100</f>
        <v>10.304</v>
      </c>
      <c r="W6667" s="6">
        <f>tbl_Raw_Data[[#This Row],[Gross_Amount]]-tbl_Raw_Data[[#This Row],[Discount_Amount]]</f>
        <v>92.736000000000004</v>
      </c>
      <c r="X6667" s="6">
        <f>tbl_Raw_Data[[#This Row],[Net_Amount_Before_Tax]]*tbl_Raw_Data[[#This Row],[Tax_Pct]]/100</f>
        <v>16.69248</v>
      </c>
      <c r="Y6667" s="6">
        <f>tbl_Raw_Data[[#This Row],[Net_Amount_Before_Tax]]+tbl_Raw_Data[[#This Row],[Tax_Amount]]</f>
        <v>109.42848000000001</v>
      </c>
      <c r="Z6667" s="6">
        <f t="shared" si="524"/>
        <v>4</v>
      </c>
    </row>
    <row r="6668" spans="1:26" x14ac:dyDescent="0.3">
      <c r="A6668" s="23" t="s">
        <v>8791</v>
      </c>
      <c r="B6668" s="34">
        <v>45376</v>
      </c>
      <c r="C6668" s="23" t="s">
        <v>8792</v>
      </c>
      <c r="D6668" s="23" t="s">
        <v>19</v>
      </c>
      <c r="E6668" s="23" t="s">
        <v>19</v>
      </c>
      <c r="F6668" s="23">
        <v>110044</v>
      </c>
      <c r="G6668" s="23" t="s">
        <v>145</v>
      </c>
      <c r="H6668" s="23" t="s">
        <v>146</v>
      </c>
      <c r="I6668" s="23" t="s">
        <v>147</v>
      </c>
      <c r="J6668" s="23" t="s">
        <v>148</v>
      </c>
      <c r="K6668" s="23" t="s">
        <v>24</v>
      </c>
      <c r="L6668" s="23">
        <v>1</v>
      </c>
      <c r="M6668" s="23">
        <v>104.32</v>
      </c>
      <c r="N6668" s="23">
        <v>0</v>
      </c>
      <c r="O6668" s="23">
        <v>12</v>
      </c>
      <c r="P6668" s="23" t="s">
        <v>33</v>
      </c>
      <c r="Q6668" s="23" t="s">
        <v>34</v>
      </c>
      <c r="R6668" s="23">
        <f t="shared" si="520"/>
        <v>1</v>
      </c>
      <c r="S6668" s="23" t="str">
        <f t="shared" si="521"/>
        <v>ORD106667_20240325_CUST00869_MED016</v>
      </c>
      <c r="T6668" s="23">
        <f t="shared" si="522"/>
        <v>1</v>
      </c>
      <c r="U6668" s="6">
        <f t="shared" si="523"/>
        <v>104.32</v>
      </c>
      <c r="V6668" s="6">
        <f>tbl_Raw_Data[[#This Row],[Discount_Pct]]*tbl_Raw_Data[[#This Row],[Gross_Amount]]/100</f>
        <v>0</v>
      </c>
      <c r="W6668" s="6">
        <f>tbl_Raw_Data[[#This Row],[Gross_Amount]]-tbl_Raw_Data[[#This Row],[Discount_Amount]]</f>
        <v>104.32</v>
      </c>
      <c r="X6668" s="6">
        <f>tbl_Raw_Data[[#This Row],[Net_Amount_Before_Tax]]*tbl_Raw_Data[[#This Row],[Tax_Pct]]/100</f>
        <v>12.5184</v>
      </c>
      <c r="Y6668" s="6">
        <f>tbl_Raw_Data[[#This Row],[Net_Amount_Before_Tax]]+tbl_Raw_Data[[#This Row],[Tax_Amount]]</f>
        <v>116.83839999999999</v>
      </c>
      <c r="Z6668" s="6">
        <f t="shared" si="524"/>
        <v>1</v>
      </c>
    </row>
    <row r="6669" spans="1:26" x14ac:dyDescent="0.3">
      <c r="A6669" s="23" t="s">
        <v>8793</v>
      </c>
      <c r="B6669" s="34">
        <v>45895</v>
      </c>
      <c r="C6669" s="23" t="s">
        <v>2150</v>
      </c>
      <c r="D6669" s="23" t="s">
        <v>183</v>
      </c>
      <c r="E6669" s="23" t="s">
        <v>184</v>
      </c>
      <c r="F6669" s="23">
        <v>122016</v>
      </c>
      <c r="G6669" s="23" t="s">
        <v>53</v>
      </c>
      <c r="H6669" s="23" t="s">
        <v>54</v>
      </c>
      <c r="I6669" s="23" t="s">
        <v>55</v>
      </c>
      <c r="J6669" s="23" t="s">
        <v>56</v>
      </c>
      <c r="K6669" s="23" t="s">
        <v>57</v>
      </c>
      <c r="L6669" s="23">
        <v>2</v>
      </c>
      <c r="M6669" s="23">
        <v>49.4</v>
      </c>
      <c r="N6669" s="23">
        <v>0</v>
      </c>
      <c r="O6669" s="23">
        <v>12</v>
      </c>
      <c r="P6669" s="23" t="s">
        <v>25</v>
      </c>
      <c r="Q6669" s="23" t="s">
        <v>34</v>
      </c>
      <c r="R6669" s="23">
        <f t="shared" si="520"/>
        <v>1</v>
      </c>
      <c r="S6669" s="23" t="str">
        <f t="shared" si="521"/>
        <v>ORD106668_20250826_CUST01768_MED020</v>
      </c>
      <c r="T6669" s="23">
        <f t="shared" si="522"/>
        <v>1</v>
      </c>
      <c r="U6669" s="6">
        <f t="shared" si="523"/>
        <v>98.8</v>
      </c>
      <c r="V6669" s="6">
        <f>tbl_Raw_Data[[#This Row],[Discount_Pct]]*tbl_Raw_Data[[#This Row],[Gross_Amount]]/100</f>
        <v>0</v>
      </c>
      <c r="W6669" s="6">
        <f>tbl_Raw_Data[[#This Row],[Gross_Amount]]-tbl_Raw_Data[[#This Row],[Discount_Amount]]</f>
        <v>98.8</v>
      </c>
      <c r="X6669" s="6">
        <f>tbl_Raw_Data[[#This Row],[Net_Amount_Before_Tax]]*tbl_Raw_Data[[#This Row],[Tax_Pct]]/100</f>
        <v>11.856</v>
      </c>
      <c r="Y6669" s="6">
        <f>tbl_Raw_Data[[#This Row],[Net_Amount_Before_Tax]]+tbl_Raw_Data[[#This Row],[Tax_Amount]]</f>
        <v>110.65599999999999</v>
      </c>
      <c r="Z6669" s="6">
        <f t="shared" si="524"/>
        <v>2</v>
      </c>
    </row>
    <row r="6670" spans="1:26" x14ac:dyDescent="0.3">
      <c r="A6670" s="23" t="s">
        <v>8793</v>
      </c>
      <c r="B6670" s="34">
        <v>45850</v>
      </c>
      <c r="C6670" s="23" t="s">
        <v>4809</v>
      </c>
      <c r="D6670" s="23" t="s">
        <v>130</v>
      </c>
      <c r="E6670" s="23" t="s">
        <v>131</v>
      </c>
      <c r="F6670" s="23">
        <v>700019</v>
      </c>
      <c r="G6670" s="23" t="s">
        <v>229</v>
      </c>
      <c r="H6670" s="23" t="s">
        <v>230</v>
      </c>
      <c r="I6670" s="23" t="s">
        <v>84</v>
      </c>
      <c r="J6670" s="23" t="s">
        <v>140</v>
      </c>
      <c r="K6670" s="23" t="s">
        <v>24</v>
      </c>
      <c r="L6670" s="23">
        <v>2</v>
      </c>
      <c r="M6670" s="23">
        <v>181.43</v>
      </c>
      <c r="N6670" s="23">
        <v>0</v>
      </c>
      <c r="O6670" s="23">
        <v>12</v>
      </c>
      <c r="P6670" s="23" t="s">
        <v>43</v>
      </c>
      <c r="Q6670" s="23" t="s">
        <v>34</v>
      </c>
      <c r="R6670" s="23">
        <f t="shared" si="520"/>
        <v>1</v>
      </c>
      <c r="S6670" s="23" t="str">
        <f t="shared" si="521"/>
        <v>ORD106668_20250712_CUST00712_MED022</v>
      </c>
      <c r="T6670" s="23">
        <f t="shared" si="522"/>
        <v>1</v>
      </c>
      <c r="U6670" s="6">
        <f t="shared" si="523"/>
        <v>362.86</v>
      </c>
      <c r="V6670" s="6">
        <f>tbl_Raw_Data[[#This Row],[Discount_Pct]]*tbl_Raw_Data[[#This Row],[Gross_Amount]]/100</f>
        <v>0</v>
      </c>
      <c r="W6670" s="6">
        <f>tbl_Raw_Data[[#This Row],[Gross_Amount]]-tbl_Raw_Data[[#This Row],[Discount_Amount]]</f>
        <v>362.86</v>
      </c>
      <c r="X6670" s="6">
        <f>tbl_Raw_Data[[#This Row],[Net_Amount_Before_Tax]]*tbl_Raw_Data[[#This Row],[Tax_Pct]]/100</f>
        <v>43.543199999999999</v>
      </c>
      <c r="Y6670" s="6">
        <f>tbl_Raw_Data[[#This Row],[Net_Amount_Before_Tax]]+tbl_Raw_Data[[#This Row],[Tax_Amount]]</f>
        <v>406.40320000000003</v>
      </c>
      <c r="Z6670" s="6">
        <f t="shared" si="524"/>
        <v>3</v>
      </c>
    </row>
    <row r="6671" spans="1:26" x14ac:dyDescent="0.3">
      <c r="A6671" s="23" t="s">
        <v>8794</v>
      </c>
      <c r="B6671" s="34">
        <v>45433</v>
      </c>
      <c r="C6671" s="23" t="s">
        <v>4861</v>
      </c>
      <c r="D6671" s="23" t="s">
        <v>159</v>
      </c>
      <c r="E6671" s="23" t="s">
        <v>47</v>
      </c>
      <c r="F6671" s="23">
        <v>400093</v>
      </c>
      <c r="G6671" s="23" t="s">
        <v>229</v>
      </c>
      <c r="H6671" s="23" t="s">
        <v>230</v>
      </c>
      <c r="I6671" s="23" t="s">
        <v>84</v>
      </c>
      <c r="J6671" s="23" t="s">
        <v>140</v>
      </c>
      <c r="K6671" s="23" t="s">
        <v>24</v>
      </c>
      <c r="L6671" s="23">
        <v>3</v>
      </c>
      <c r="M6671" s="23">
        <v>160.63999999999999</v>
      </c>
      <c r="N6671" s="23">
        <v>10</v>
      </c>
      <c r="O6671" s="23">
        <v>5</v>
      </c>
      <c r="P6671" s="23" t="s">
        <v>33</v>
      </c>
      <c r="Q6671" s="23" t="s">
        <v>34</v>
      </c>
      <c r="R6671" s="23">
        <f t="shared" si="520"/>
        <v>1</v>
      </c>
      <c r="S6671" s="23" t="str">
        <f t="shared" si="521"/>
        <v>ORD106670_20240521_CUST01852_MED022</v>
      </c>
      <c r="T6671" s="23">
        <f t="shared" si="522"/>
        <v>1</v>
      </c>
      <c r="U6671" s="6">
        <f t="shared" si="523"/>
        <v>481.91999999999996</v>
      </c>
      <c r="V6671" s="6">
        <f>tbl_Raw_Data[[#This Row],[Discount_Pct]]*tbl_Raw_Data[[#This Row],[Gross_Amount]]/100</f>
        <v>48.192</v>
      </c>
      <c r="W6671" s="6">
        <f>tbl_Raw_Data[[#This Row],[Gross_Amount]]-tbl_Raw_Data[[#This Row],[Discount_Amount]]</f>
        <v>433.72799999999995</v>
      </c>
      <c r="X6671" s="6">
        <f>tbl_Raw_Data[[#This Row],[Net_Amount_Before_Tax]]*tbl_Raw_Data[[#This Row],[Tax_Pct]]/100</f>
        <v>21.686399999999999</v>
      </c>
      <c r="Y6671" s="6">
        <f>tbl_Raw_Data[[#This Row],[Net_Amount_Before_Tax]]+tbl_Raw_Data[[#This Row],[Tax_Amount]]</f>
        <v>455.41439999999994</v>
      </c>
      <c r="Z6671" s="6">
        <f t="shared" si="524"/>
        <v>3</v>
      </c>
    </row>
    <row r="6672" spans="1:26" x14ac:dyDescent="0.3">
      <c r="A6672" s="23" t="s">
        <v>8795</v>
      </c>
      <c r="B6672" s="34">
        <v>45704</v>
      </c>
      <c r="C6672" s="23" t="s">
        <v>5867</v>
      </c>
      <c r="D6672" s="23" t="s">
        <v>92</v>
      </c>
      <c r="E6672" s="23" t="s">
        <v>93</v>
      </c>
      <c r="F6672" s="23">
        <v>560100</v>
      </c>
      <c r="G6672" s="23" t="s">
        <v>224</v>
      </c>
      <c r="H6672" s="23" t="s">
        <v>225</v>
      </c>
      <c r="I6672" s="23" t="s">
        <v>147</v>
      </c>
      <c r="J6672" s="23" t="s">
        <v>23</v>
      </c>
      <c r="K6672" s="23" t="s">
        <v>24</v>
      </c>
      <c r="L6672" s="23">
        <v>1</v>
      </c>
      <c r="M6672" s="23">
        <v>52.55</v>
      </c>
      <c r="N6672" s="23">
        <v>5</v>
      </c>
      <c r="O6672" s="23">
        <v>5</v>
      </c>
      <c r="P6672" s="23" t="s">
        <v>89</v>
      </c>
      <c r="Q6672" s="23" t="s">
        <v>34</v>
      </c>
      <c r="R6672" s="23">
        <f t="shared" si="520"/>
        <v>1</v>
      </c>
      <c r="S6672" s="23" t="str">
        <f t="shared" si="521"/>
        <v>ORD106671_20250216_CUST03091_MED015</v>
      </c>
      <c r="T6672" s="23">
        <f t="shared" si="522"/>
        <v>1</v>
      </c>
      <c r="U6672" s="6">
        <f t="shared" si="523"/>
        <v>52.55</v>
      </c>
      <c r="V6672" s="6">
        <f>tbl_Raw_Data[[#This Row],[Discount_Pct]]*tbl_Raw_Data[[#This Row],[Gross_Amount]]/100</f>
        <v>2.6274999999999999</v>
      </c>
      <c r="W6672" s="6">
        <f>tbl_Raw_Data[[#This Row],[Gross_Amount]]-tbl_Raw_Data[[#This Row],[Discount_Amount]]</f>
        <v>49.922499999999999</v>
      </c>
      <c r="X6672" s="6">
        <f>tbl_Raw_Data[[#This Row],[Net_Amount_Before_Tax]]*tbl_Raw_Data[[#This Row],[Tax_Pct]]/100</f>
        <v>2.4961250000000001</v>
      </c>
      <c r="Y6672" s="6">
        <f>tbl_Raw_Data[[#This Row],[Net_Amount_Before_Tax]]+tbl_Raw_Data[[#This Row],[Tax_Amount]]</f>
        <v>52.418624999999999</v>
      </c>
      <c r="Z6672" s="6">
        <f t="shared" si="524"/>
        <v>2</v>
      </c>
    </row>
    <row r="6673" spans="1:26" x14ac:dyDescent="0.3">
      <c r="A6673" s="23" t="s">
        <v>8796</v>
      </c>
      <c r="B6673" s="34">
        <v>45557</v>
      </c>
      <c r="C6673" s="23" t="s">
        <v>5493</v>
      </c>
      <c r="D6673" s="23" t="s">
        <v>130</v>
      </c>
      <c r="E6673" s="23" t="s">
        <v>131</v>
      </c>
      <c r="F6673" s="23">
        <v>700029</v>
      </c>
      <c r="G6673" s="23" t="s">
        <v>145</v>
      </c>
      <c r="H6673" s="23" t="s">
        <v>146</v>
      </c>
      <c r="I6673" s="23" t="s">
        <v>147</v>
      </c>
      <c r="J6673" s="23" t="s">
        <v>148</v>
      </c>
      <c r="K6673" s="23" t="s">
        <v>24</v>
      </c>
      <c r="L6673" s="23">
        <v>2</v>
      </c>
      <c r="M6673" s="23">
        <v>113.24</v>
      </c>
      <c r="N6673" s="23">
        <v>10</v>
      </c>
      <c r="O6673" s="23">
        <v>12</v>
      </c>
      <c r="P6673" s="23" t="s">
        <v>25</v>
      </c>
      <c r="Q6673" s="23" t="s">
        <v>44</v>
      </c>
      <c r="R6673" s="23">
        <f t="shared" si="520"/>
        <v>1</v>
      </c>
      <c r="S6673" s="23" t="str">
        <f t="shared" si="521"/>
        <v>ORD106672_20240922_CUST00592_MED016</v>
      </c>
      <c r="T6673" s="23">
        <f t="shared" si="522"/>
        <v>1</v>
      </c>
      <c r="U6673" s="6">
        <f t="shared" si="523"/>
        <v>226.48</v>
      </c>
      <c r="V6673" s="6">
        <f>tbl_Raw_Data[[#This Row],[Discount_Pct]]*tbl_Raw_Data[[#This Row],[Gross_Amount]]/100</f>
        <v>22.647999999999996</v>
      </c>
      <c r="W6673" s="6">
        <f>tbl_Raw_Data[[#This Row],[Gross_Amount]]-tbl_Raw_Data[[#This Row],[Discount_Amount]]</f>
        <v>203.83199999999999</v>
      </c>
      <c r="X6673" s="6">
        <f>tbl_Raw_Data[[#This Row],[Net_Amount_Before_Tax]]*tbl_Raw_Data[[#This Row],[Tax_Pct]]/100</f>
        <v>24.45984</v>
      </c>
      <c r="Y6673" s="6">
        <f>tbl_Raw_Data[[#This Row],[Net_Amount_Before_Tax]]+tbl_Raw_Data[[#This Row],[Tax_Amount]]</f>
        <v>228.29183999999998</v>
      </c>
      <c r="Z6673" s="6">
        <f t="shared" si="524"/>
        <v>1</v>
      </c>
    </row>
    <row r="6674" spans="1:26" x14ac:dyDescent="0.3">
      <c r="A6674" s="23" t="s">
        <v>8797</v>
      </c>
      <c r="B6674" s="34">
        <v>45648</v>
      </c>
      <c r="C6674" s="23" t="s">
        <v>1791</v>
      </c>
      <c r="D6674" s="23" t="s">
        <v>159</v>
      </c>
      <c r="E6674" s="23" t="s">
        <v>47</v>
      </c>
      <c r="F6674" s="23">
        <v>400076</v>
      </c>
      <c r="G6674" s="23" t="s">
        <v>107</v>
      </c>
      <c r="H6674" s="23" t="s">
        <v>108</v>
      </c>
      <c r="I6674" s="23" t="s">
        <v>63</v>
      </c>
      <c r="J6674" s="23" t="s">
        <v>42</v>
      </c>
      <c r="K6674" s="23" t="s">
        <v>57</v>
      </c>
      <c r="L6674" s="23">
        <v>1</v>
      </c>
      <c r="M6674" s="23">
        <v>86.32</v>
      </c>
      <c r="N6674" s="23">
        <v>10</v>
      </c>
      <c r="O6674" s="23">
        <v>12</v>
      </c>
      <c r="P6674" s="23" t="s">
        <v>43</v>
      </c>
      <c r="Q6674" s="23" t="s">
        <v>90</v>
      </c>
      <c r="R6674" s="23">
        <f t="shared" si="520"/>
        <v>1</v>
      </c>
      <c r="S6674" s="23" t="str">
        <f t="shared" si="521"/>
        <v>ORD106673_20241222_CUST02664_MED005</v>
      </c>
      <c r="T6674" s="23">
        <f t="shared" si="522"/>
        <v>1</v>
      </c>
      <c r="U6674" s="6">
        <f t="shared" si="523"/>
        <v>86.32</v>
      </c>
      <c r="V6674" s="6">
        <f>tbl_Raw_Data[[#This Row],[Discount_Pct]]*tbl_Raw_Data[[#This Row],[Gross_Amount]]/100</f>
        <v>8.6319999999999997</v>
      </c>
      <c r="W6674" s="6">
        <f>tbl_Raw_Data[[#This Row],[Gross_Amount]]-tbl_Raw_Data[[#This Row],[Discount_Amount]]</f>
        <v>77.687999999999988</v>
      </c>
      <c r="X6674" s="6">
        <f>tbl_Raw_Data[[#This Row],[Net_Amount_Before_Tax]]*tbl_Raw_Data[[#This Row],[Tax_Pct]]/100</f>
        <v>9.3225599999999993</v>
      </c>
      <c r="Y6674" s="6">
        <f>tbl_Raw_Data[[#This Row],[Net_Amount_Before_Tax]]+tbl_Raw_Data[[#This Row],[Tax_Amount]]</f>
        <v>87.010559999999984</v>
      </c>
      <c r="Z6674" s="6">
        <f t="shared" si="524"/>
        <v>1</v>
      </c>
    </row>
    <row r="6675" spans="1:26" x14ac:dyDescent="0.3">
      <c r="A6675" s="23" t="s">
        <v>8797</v>
      </c>
      <c r="B6675" s="34">
        <v>45568</v>
      </c>
      <c r="C6675" s="23" t="s">
        <v>6516</v>
      </c>
      <c r="D6675" s="23" t="s">
        <v>123</v>
      </c>
      <c r="E6675" s="23" t="s">
        <v>101</v>
      </c>
      <c r="F6675" s="23">
        <v>226016</v>
      </c>
      <c r="G6675" s="23" t="s">
        <v>229</v>
      </c>
      <c r="H6675" s="23" t="s">
        <v>230</v>
      </c>
      <c r="I6675" s="23" t="s">
        <v>84</v>
      </c>
      <c r="J6675" s="23" t="s">
        <v>140</v>
      </c>
      <c r="K6675" s="23" t="s">
        <v>24</v>
      </c>
      <c r="L6675" s="23">
        <v>3</v>
      </c>
      <c r="M6675" s="23">
        <v>193.51</v>
      </c>
      <c r="N6675" s="23">
        <v>5</v>
      </c>
      <c r="O6675" s="23">
        <v>5</v>
      </c>
      <c r="P6675" s="23" t="s">
        <v>89</v>
      </c>
      <c r="Q6675" s="23" t="s">
        <v>34</v>
      </c>
      <c r="R6675" s="23">
        <f t="shared" si="520"/>
        <v>1</v>
      </c>
      <c r="S6675" s="23" t="str">
        <f t="shared" si="521"/>
        <v>ORD106673_20241003_CUST01091_MED022</v>
      </c>
      <c r="T6675" s="23">
        <f t="shared" si="522"/>
        <v>1</v>
      </c>
      <c r="U6675" s="6">
        <f t="shared" si="523"/>
        <v>580.53</v>
      </c>
      <c r="V6675" s="6">
        <f>tbl_Raw_Data[[#This Row],[Discount_Pct]]*tbl_Raw_Data[[#This Row],[Gross_Amount]]/100</f>
        <v>29.026499999999995</v>
      </c>
      <c r="W6675" s="6">
        <f>tbl_Raw_Data[[#This Row],[Gross_Amount]]-tbl_Raw_Data[[#This Row],[Discount_Amount]]</f>
        <v>551.50350000000003</v>
      </c>
      <c r="X6675" s="6">
        <f>tbl_Raw_Data[[#This Row],[Net_Amount_Before_Tax]]*tbl_Raw_Data[[#This Row],[Tax_Pct]]/100</f>
        <v>27.575174999999998</v>
      </c>
      <c r="Y6675" s="6">
        <f>tbl_Raw_Data[[#This Row],[Net_Amount_Before_Tax]]+tbl_Raw_Data[[#This Row],[Tax_Amount]]</f>
        <v>579.07867499999998</v>
      </c>
      <c r="Z6675" s="6">
        <f t="shared" si="524"/>
        <v>2</v>
      </c>
    </row>
    <row r="6676" spans="1:26" x14ac:dyDescent="0.3">
      <c r="A6676" s="23" t="s">
        <v>8798</v>
      </c>
      <c r="B6676" s="34">
        <v>45796</v>
      </c>
      <c r="C6676" s="23" t="s">
        <v>7312</v>
      </c>
      <c r="D6676" s="23" t="s">
        <v>183</v>
      </c>
      <c r="E6676" s="23" t="s">
        <v>184</v>
      </c>
      <c r="F6676" s="23">
        <v>122002</v>
      </c>
      <c r="G6676" s="23" t="s">
        <v>61</v>
      </c>
      <c r="H6676" s="23" t="s">
        <v>62</v>
      </c>
      <c r="I6676" s="23" t="s">
        <v>63</v>
      </c>
      <c r="J6676" s="23" t="s">
        <v>64</v>
      </c>
      <c r="K6676" s="23" t="s">
        <v>57</v>
      </c>
      <c r="L6676" s="23">
        <v>5</v>
      </c>
      <c r="M6676" s="23">
        <v>101.12</v>
      </c>
      <c r="N6676" s="23">
        <v>5</v>
      </c>
      <c r="O6676" s="23">
        <v>12</v>
      </c>
      <c r="P6676" s="23" t="s">
        <v>43</v>
      </c>
      <c r="Q6676" s="23" t="s">
        <v>34</v>
      </c>
      <c r="R6676" s="23">
        <f t="shared" si="520"/>
        <v>1</v>
      </c>
      <c r="S6676" s="23" t="str">
        <f t="shared" si="521"/>
        <v>ORD106675_20250519_CUST02273_MED004</v>
      </c>
      <c r="T6676" s="23">
        <f t="shared" si="522"/>
        <v>1</v>
      </c>
      <c r="U6676" s="6">
        <f t="shared" si="523"/>
        <v>505.6</v>
      </c>
      <c r="V6676" s="6">
        <f>tbl_Raw_Data[[#This Row],[Discount_Pct]]*tbl_Raw_Data[[#This Row],[Gross_Amount]]/100</f>
        <v>25.28</v>
      </c>
      <c r="W6676" s="6">
        <f>tbl_Raw_Data[[#This Row],[Gross_Amount]]-tbl_Raw_Data[[#This Row],[Discount_Amount]]</f>
        <v>480.32000000000005</v>
      </c>
      <c r="X6676" s="6">
        <f>tbl_Raw_Data[[#This Row],[Net_Amount_Before_Tax]]*tbl_Raw_Data[[#This Row],[Tax_Pct]]/100</f>
        <v>57.638400000000004</v>
      </c>
      <c r="Y6676" s="6">
        <f>tbl_Raw_Data[[#This Row],[Net_Amount_Before_Tax]]+tbl_Raw_Data[[#This Row],[Tax_Amount]]</f>
        <v>537.9584000000001</v>
      </c>
      <c r="Z6676" s="6">
        <f t="shared" si="524"/>
        <v>3</v>
      </c>
    </row>
    <row r="6677" spans="1:26" x14ac:dyDescent="0.3">
      <c r="A6677" s="23" t="s">
        <v>8799</v>
      </c>
      <c r="B6677" s="34">
        <v>45973</v>
      </c>
      <c r="C6677" s="23" t="s">
        <v>3893</v>
      </c>
      <c r="D6677" s="23" t="s">
        <v>28</v>
      </c>
      <c r="E6677" s="23" t="s">
        <v>29</v>
      </c>
      <c r="F6677" s="23">
        <v>500081</v>
      </c>
      <c r="G6677" s="23" t="s">
        <v>160</v>
      </c>
      <c r="H6677" s="23" t="s">
        <v>161</v>
      </c>
      <c r="I6677" s="23" t="s">
        <v>50</v>
      </c>
      <c r="J6677" s="23" t="s">
        <v>23</v>
      </c>
      <c r="K6677" s="23" t="s">
        <v>24</v>
      </c>
      <c r="L6677" s="23">
        <v>2</v>
      </c>
      <c r="M6677" s="23">
        <v>163.07</v>
      </c>
      <c r="N6677" s="23">
        <v>5</v>
      </c>
      <c r="O6677" s="23">
        <v>5</v>
      </c>
      <c r="P6677" s="23" t="s">
        <v>25</v>
      </c>
      <c r="Q6677" s="23" t="s">
        <v>34</v>
      </c>
      <c r="R6677" s="23">
        <f t="shared" si="520"/>
        <v>1</v>
      </c>
      <c r="S6677" s="23" t="str">
        <f t="shared" si="521"/>
        <v>ORD106676_20251112_CUST02369_MED014</v>
      </c>
      <c r="T6677" s="23">
        <f t="shared" si="522"/>
        <v>1</v>
      </c>
      <c r="U6677" s="6">
        <f t="shared" si="523"/>
        <v>326.14</v>
      </c>
      <c r="V6677" s="6">
        <f>tbl_Raw_Data[[#This Row],[Discount_Pct]]*tbl_Raw_Data[[#This Row],[Gross_Amount]]/100</f>
        <v>16.306999999999999</v>
      </c>
      <c r="W6677" s="6">
        <f>tbl_Raw_Data[[#This Row],[Gross_Amount]]-tbl_Raw_Data[[#This Row],[Discount_Amount]]</f>
        <v>309.83299999999997</v>
      </c>
      <c r="X6677" s="6">
        <f>tbl_Raw_Data[[#This Row],[Net_Amount_Before_Tax]]*tbl_Raw_Data[[#This Row],[Tax_Pct]]/100</f>
        <v>15.49165</v>
      </c>
      <c r="Y6677" s="6">
        <f>tbl_Raw_Data[[#This Row],[Net_Amount_Before_Tax]]+tbl_Raw_Data[[#This Row],[Tax_Amount]]</f>
        <v>325.32464999999996</v>
      </c>
      <c r="Z6677" s="6">
        <f t="shared" si="524"/>
        <v>3</v>
      </c>
    </row>
    <row r="6678" spans="1:26" x14ac:dyDescent="0.3">
      <c r="A6678" s="23" t="s">
        <v>8800</v>
      </c>
      <c r="B6678" s="34">
        <v>45428</v>
      </c>
      <c r="C6678" s="23" t="s">
        <v>700</v>
      </c>
      <c r="D6678" s="23" t="s">
        <v>183</v>
      </c>
      <c r="E6678" s="23" t="s">
        <v>184</v>
      </c>
      <c r="F6678" s="23">
        <v>122002</v>
      </c>
      <c r="G6678" s="23" t="s">
        <v>138</v>
      </c>
      <c r="H6678" s="23" t="s">
        <v>139</v>
      </c>
      <c r="I6678" s="23" t="s">
        <v>50</v>
      </c>
      <c r="J6678" s="23" t="s">
        <v>140</v>
      </c>
      <c r="K6678" s="23" t="s">
        <v>24</v>
      </c>
      <c r="L6678" s="23">
        <v>1</v>
      </c>
      <c r="M6678" s="23">
        <v>141.1</v>
      </c>
      <c r="N6678" s="23">
        <v>10</v>
      </c>
      <c r="O6678" s="23">
        <v>18</v>
      </c>
      <c r="P6678" s="23" t="s">
        <v>89</v>
      </c>
      <c r="Q6678" s="23" t="s">
        <v>34</v>
      </c>
      <c r="R6678" s="23">
        <f t="shared" si="520"/>
        <v>1</v>
      </c>
      <c r="S6678" s="23" t="str">
        <f t="shared" si="521"/>
        <v>ORD106677_20240516_CUST02897_MED013</v>
      </c>
      <c r="T6678" s="23">
        <f t="shared" si="522"/>
        <v>1</v>
      </c>
      <c r="U6678" s="6">
        <f t="shared" si="523"/>
        <v>141.1</v>
      </c>
      <c r="V6678" s="6">
        <f>tbl_Raw_Data[[#This Row],[Discount_Pct]]*tbl_Raw_Data[[#This Row],[Gross_Amount]]/100</f>
        <v>14.11</v>
      </c>
      <c r="W6678" s="6">
        <f>tbl_Raw_Data[[#This Row],[Gross_Amount]]-tbl_Raw_Data[[#This Row],[Discount_Amount]]</f>
        <v>126.99</v>
      </c>
      <c r="X6678" s="6">
        <f>tbl_Raw_Data[[#This Row],[Net_Amount_Before_Tax]]*tbl_Raw_Data[[#This Row],[Tax_Pct]]/100</f>
        <v>22.858199999999997</v>
      </c>
      <c r="Y6678" s="6">
        <f>tbl_Raw_Data[[#This Row],[Net_Amount_Before_Tax]]+tbl_Raw_Data[[#This Row],[Tax_Amount]]</f>
        <v>149.84819999999999</v>
      </c>
      <c r="Z6678" s="6">
        <f t="shared" si="524"/>
        <v>2</v>
      </c>
    </row>
    <row r="6679" spans="1:26" x14ac:dyDescent="0.3">
      <c r="A6679" s="23" t="s">
        <v>8801</v>
      </c>
      <c r="B6679" s="34">
        <v>45614</v>
      </c>
      <c r="C6679" s="23" t="s">
        <v>5779</v>
      </c>
      <c r="D6679" s="23" t="s">
        <v>52</v>
      </c>
      <c r="E6679" s="23" t="s">
        <v>52</v>
      </c>
      <c r="F6679" s="23">
        <v>160017</v>
      </c>
      <c r="G6679" s="23" t="s">
        <v>283</v>
      </c>
      <c r="H6679" s="23" t="s">
        <v>284</v>
      </c>
      <c r="I6679" s="23" t="s">
        <v>104</v>
      </c>
      <c r="J6679" s="23" t="s">
        <v>42</v>
      </c>
      <c r="K6679" s="23" t="s">
        <v>57</v>
      </c>
      <c r="L6679" s="23">
        <v>1</v>
      </c>
      <c r="M6679" s="23">
        <v>297.5</v>
      </c>
      <c r="N6679" s="23">
        <v>10</v>
      </c>
      <c r="O6679" s="23">
        <v>18</v>
      </c>
      <c r="P6679" s="23" t="s">
        <v>33</v>
      </c>
      <c r="Q6679" s="23" t="s">
        <v>26</v>
      </c>
      <c r="R6679" s="23">
        <f t="shared" si="520"/>
        <v>1</v>
      </c>
      <c r="S6679" s="23" t="str">
        <f t="shared" si="521"/>
        <v>ORD106678_20241118_CUST01547_MED030</v>
      </c>
      <c r="T6679" s="23">
        <f t="shared" si="522"/>
        <v>1</v>
      </c>
      <c r="U6679" s="6">
        <f t="shared" si="523"/>
        <v>297.5</v>
      </c>
      <c r="V6679" s="6">
        <f>tbl_Raw_Data[[#This Row],[Discount_Pct]]*tbl_Raw_Data[[#This Row],[Gross_Amount]]/100</f>
        <v>29.75</v>
      </c>
      <c r="W6679" s="6">
        <f>tbl_Raw_Data[[#This Row],[Gross_Amount]]-tbl_Raw_Data[[#This Row],[Discount_Amount]]</f>
        <v>267.75</v>
      </c>
      <c r="X6679" s="6">
        <f>tbl_Raw_Data[[#This Row],[Net_Amount_Before_Tax]]*tbl_Raw_Data[[#This Row],[Tax_Pct]]/100</f>
        <v>48.195</v>
      </c>
      <c r="Y6679" s="6">
        <f>tbl_Raw_Data[[#This Row],[Net_Amount_Before_Tax]]+tbl_Raw_Data[[#This Row],[Tax_Amount]]</f>
        <v>315.94499999999999</v>
      </c>
      <c r="Z6679" s="6">
        <f t="shared" si="524"/>
        <v>1</v>
      </c>
    </row>
    <row r="6680" spans="1:26" x14ac:dyDescent="0.3">
      <c r="A6680" s="23" t="s">
        <v>8802</v>
      </c>
      <c r="B6680" s="34">
        <v>45935</v>
      </c>
      <c r="C6680" s="23" t="s">
        <v>8062</v>
      </c>
      <c r="D6680" s="23" t="s">
        <v>28</v>
      </c>
      <c r="E6680" s="23" t="s">
        <v>29</v>
      </c>
      <c r="F6680" s="23">
        <v>500084</v>
      </c>
      <c r="G6680" s="23" t="s">
        <v>167</v>
      </c>
      <c r="H6680" s="23" t="s">
        <v>168</v>
      </c>
      <c r="I6680" s="23" t="s">
        <v>113</v>
      </c>
      <c r="J6680" s="23" t="s">
        <v>42</v>
      </c>
      <c r="K6680" s="23" t="s">
        <v>24</v>
      </c>
      <c r="L6680" s="23">
        <v>1</v>
      </c>
      <c r="M6680" s="23">
        <v>205.9</v>
      </c>
      <c r="N6680" s="23">
        <v>10</v>
      </c>
      <c r="O6680" s="23">
        <v>5</v>
      </c>
      <c r="P6680" s="23" t="s">
        <v>58</v>
      </c>
      <c r="Q6680" s="23" t="s">
        <v>26</v>
      </c>
      <c r="R6680" s="23">
        <f t="shared" si="520"/>
        <v>1</v>
      </c>
      <c r="S6680" s="23" t="str">
        <f t="shared" si="521"/>
        <v>ORD106679_20251005_CUST01914_MED026</v>
      </c>
      <c r="T6680" s="23">
        <f t="shared" si="522"/>
        <v>1</v>
      </c>
      <c r="U6680" s="6">
        <f t="shared" si="523"/>
        <v>205.9</v>
      </c>
      <c r="V6680" s="6">
        <f>tbl_Raw_Data[[#This Row],[Discount_Pct]]*tbl_Raw_Data[[#This Row],[Gross_Amount]]/100</f>
        <v>20.59</v>
      </c>
      <c r="W6680" s="6">
        <f>tbl_Raw_Data[[#This Row],[Gross_Amount]]-tbl_Raw_Data[[#This Row],[Discount_Amount]]</f>
        <v>185.31</v>
      </c>
      <c r="X6680" s="6">
        <f>tbl_Raw_Data[[#This Row],[Net_Amount_Before_Tax]]*tbl_Raw_Data[[#This Row],[Tax_Pct]]/100</f>
        <v>9.2654999999999994</v>
      </c>
      <c r="Y6680" s="6">
        <f>tbl_Raw_Data[[#This Row],[Net_Amount_Before_Tax]]+tbl_Raw_Data[[#This Row],[Tax_Amount]]</f>
        <v>194.57550000000001</v>
      </c>
      <c r="Z6680" s="6">
        <f t="shared" si="524"/>
        <v>0</v>
      </c>
    </row>
    <row r="6681" spans="1:26" x14ac:dyDescent="0.3">
      <c r="A6681" s="23" t="s">
        <v>8803</v>
      </c>
      <c r="B6681" s="34">
        <v>45745</v>
      </c>
      <c r="C6681" s="23" t="s">
        <v>725</v>
      </c>
      <c r="D6681" s="23" t="s">
        <v>19</v>
      </c>
      <c r="E6681" s="23" t="s">
        <v>19</v>
      </c>
      <c r="F6681" s="23">
        <v>110024</v>
      </c>
      <c r="G6681" s="23" t="s">
        <v>68</v>
      </c>
      <c r="H6681" s="23" t="s">
        <v>69</v>
      </c>
      <c r="I6681" s="23" t="s">
        <v>55</v>
      </c>
      <c r="J6681" s="23" t="s">
        <v>56</v>
      </c>
      <c r="K6681" s="23" t="s">
        <v>24</v>
      </c>
      <c r="L6681" s="23">
        <v>1</v>
      </c>
      <c r="M6681" s="23">
        <v>25.65</v>
      </c>
      <c r="N6681" s="23">
        <v>0</v>
      </c>
      <c r="O6681" s="23">
        <v>18</v>
      </c>
      <c r="P6681" s="23" t="s">
        <v>33</v>
      </c>
      <c r="Q6681" s="23" t="s">
        <v>34</v>
      </c>
      <c r="R6681" s="23">
        <f t="shared" si="520"/>
        <v>1</v>
      </c>
      <c r="S6681" s="23" t="str">
        <f t="shared" si="521"/>
        <v>ORD106680_20250329_CUST00868_MED003</v>
      </c>
      <c r="T6681" s="23">
        <f t="shared" si="522"/>
        <v>1</v>
      </c>
      <c r="U6681" s="6">
        <f t="shared" si="523"/>
        <v>25.65</v>
      </c>
      <c r="V6681" s="6">
        <f>tbl_Raw_Data[[#This Row],[Discount_Pct]]*tbl_Raw_Data[[#This Row],[Gross_Amount]]/100</f>
        <v>0</v>
      </c>
      <c r="W6681" s="6">
        <f>tbl_Raw_Data[[#This Row],[Gross_Amount]]-tbl_Raw_Data[[#This Row],[Discount_Amount]]</f>
        <v>25.65</v>
      </c>
      <c r="X6681" s="6">
        <f>tbl_Raw_Data[[#This Row],[Net_Amount_Before_Tax]]*tbl_Raw_Data[[#This Row],[Tax_Pct]]/100</f>
        <v>4.617</v>
      </c>
      <c r="Y6681" s="6">
        <f>tbl_Raw_Data[[#This Row],[Net_Amount_Before_Tax]]+tbl_Raw_Data[[#This Row],[Tax_Amount]]</f>
        <v>30.266999999999999</v>
      </c>
      <c r="Z6681" s="6">
        <f t="shared" si="524"/>
        <v>2</v>
      </c>
    </row>
    <row r="6682" spans="1:26" x14ac:dyDescent="0.3">
      <c r="A6682" s="23" t="s">
        <v>8804</v>
      </c>
      <c r="B6682" s="34">
        <v>45330</v>
      </c>
      <c r="C6682" s="23" t="s">
        <v>3633</v>
      </c>
      <c r="D6682" s="23" t="s">
        <v>159</v>
      </c>
      <c r="E6682" s="23" t="s">
        <v>47</v>
      </c>
      <c r="F6682" s="23">
        <v>400076</v>
      </c>
      <c r="G6682" s="23" t="s">
        <v>82</v>
      </c>
      <c r="H6682" s="23" t="s">
        <v>83</v>
      </c>
      <c r="I6682" s="23" t="s">
        <v>84</v>
      </c>
      <c r="J6682" s="23" t="s">
        <v>85</v>
      </c>
      <c r="K6682" s="23" t="s">
        <v>24</v>
      </c>
      <c r="L6682" s="23">
        <v>3</v>
      </c>
      <c r="M6682" s="23">
        <v>323.5</v>
      </c>
      <c r="N6682" s="23">
        <v>0</v>
      </c>
      <c r="O6682" s="23">
        <v>18</v>
      </c>
      <c r="P6682" s="23" t="s">
        <v>33</v>
      </c>
      <c r="Q6682" s="23" t="s">
        <v>26</v>
      </c>
      <c r="R6682" s="23">
        <f t="shared" si="520"/>
        <v>1</v>
      </c>
      <c r="S6682" s="23" t="str">
        <f t="shared" si="521"/>
        <v>ORD106681_20240208_CUST01875_MED023</v>
      </c>
      <c r="T6682" s="23">
        <f t="shared" si="522"/>
        <v>1</v>
      </c>
      <c r="U6682" s="6">
        <f t="shared" si="523"/>
        <v>970.5</v>
      </c>
      <c r="V6682" s="6">
        <f>tbl_Raw_Data[[#This Row],[Discount_Pct]]*tbl_Raw_Data[[#This Row],[Gross_Amount]]/100</f>
        <v>0</v>
      </c>
      <c r="W6682" s="6">
        <f>tbl_Raw_Data[[#This Row],[Gross_Amount]]-tbl_Raw_Data[[#This Row],[Discount_Amount]]</f>
        <v>970.5</v>
      </c>
      <c r="X6682" s="6">
        <f>tbl_Raw_Data[[#This Row],[Net_Amount_Before_Tax]]*tbl_Raw_Data[[#This Row],[Tax_Pct]]/100</f>
        <v>174.69</v>
      </c>
      <c r="Y6682" s="6">
        <f>tbl_Raw_Data[[#This Row],[Net_Amount_Before_Tax]]+tbl_Raw_Data[[#This Row],[Tax_Amount]]</f>
        <v>1145.19</v>
      </c>
      <c r="Z6682" s="6">
        <f t="shared" si="524"/>
        <v>2</v>
      </c>
    </row>
    <row r="6683" spans="1:26" x14ac:dyDescent="0.3">
      <c r="A6683" s="23" t="s">
        <v>8805</v>
      </c>
      <c r="B6683" s="34">
        <v>45833</v>
      </c>
      <c r="C6683" s="23" t="s">
        <v>3113</v>
      </c>
      <c r="D6683" s="23" t="s">
        <v>37</v>
      </c>
      <c r="E6683" s="23" t="s">
        <v>38</v>
      </c>
      <c r="F6683" s="23">
        <v>452016</v>
      </c>
      <c r="G6683" s="23" t="s">
        <v>82</v>
      </c>
      <c r="H6683" s="23" t="s">
        <v>83</v>
      </c>
      <c r="I6683" s="23" t="s">
        <v>84</v>
      </c>
      <c r="J6683" s="23" t="s">
        <v>85</v>
      </c>
      <c r="K6683" s="23" t="s">
        <v>24</v>
      </c>
      <c r="L6683" s="23">
        <v>1</v>
      </c>
      <c r="M6683" s="23">
        <v>298.18</v>
      </c>
      <c r="N6683" s="23">
        <v>10</v>
      </c>
      <c r="O6683" s="23">
        <v>12</v>
      </c>
      <c r="P6683" s="23" t="s">
        <v>25</v>
      </c>
      <c r="Q6683" s="23" t="s">
        <v>34</v>
      </c>
      <c r="R6683" s="23">
        <f t="shared" si="520"/>
        <v>1</v>
      </c>
      <c r="S6683" s="23" t="str">
        <f t="shared" si="521"/>
        <v>ORD106682_20250625_CUST02924_MED023</v>
      </c>
      <c r="T6683" s="23">
        <f t="shared" si="522"/>
        <v>1</v>
      </c>
      <c r="U6683" s="6">
        <f t="shared" si="523"/>
        <v>298.18</v>
      </c>
      <c r="V6683" s="6">
        <f>tbl_Raw_Data[[#This Row],[Discount_Pct]]*tbl_Raw_Data[[#This Row],[Gross_Amount]]/100</f>
        <v>29.818000000000001</v>
      </c>
      <c r="W6683" s="6">
        <f>tbl_Raw_Data[[#This Row],[Gross_Amount]]-tbl_Raw_Data[[#This Row],[Discount_Amount]]</f>
        <v>268.36200000000002</v>
      </c>
      <c r="X6683" s="6">
        <f>tbl_Raw_Data[[#This Row],[Net_Amount_Before_Tax]]*tbl_Raw_Data[[#This Row],[Tax_Pct]]/100</f>
        <v>32.203440000000001</v>
      </c>
      <c r="Y6683" s="6">
        <f>tbl_Raw_Data[[#This Row],[Net_Amount_Before_Tax]]+tbl_Raw_Data[[#This Row],[Tax_Amount]]</f>
        <v>300.56544000000002</v>
      </c>
      <c r="Z6683" s="6">
        <f t="shared" si="524"/>
        <v>2</v>
      </c>
    </row>
    <row r="6684" spans="1:26" x14ac:dyDescent="0.3">
      <c r="A6684" s="23" t="s">
        <v>8805</v>
      </c>
      <c r="B6684" s="34">
        <v>45315</v>
      </c>
      <c r="C6684" s="23" t="s">
        <v>2974</v>
      </c>
      <c r="D6684" s="23" t="s">
        <v>130</v>
      </c>
      <c r="E6684" s="23" t="s">
        <v>131</v>
      </c>
      <c r="F6684" s="23">
        <v>700091</v>
      </c>
      <c r="G6684" s="23" t="s">
        <v>138</v>
      </c>
      <c r="H6684" s="23" t="s">
        <v>139</v>
      </c>
      <c r="I6684" s="23" t="s">
        <v>50</v>
      </c>
      <c r="J6684" s="23" t="s">
        <v>140</v>
      </c>
      <c r="K6684" s="23" t="s">
        <v>24</v>
      </c>
      <c r="L6684" s="23">
        <v>4</v>
      </c>
      <c r="M6684" s="23">
        <v>142.72</v>
      </c>
      <c r="N6684" s="23">
        <v>0</v>
      </c>
      <c r="O6684" s="23">
        <v>18</v>
      </c>
      <c r="P6684" s="23" t="s">
        <v>43</v>
      </c>
      <c r="Q6684" s="23" t="s">
        <v>34</v>
      </c>
      <c r="R6684" s="23">
        <f t="shared" si="520"/>
        <v>1</v>
      </c>
      <c r="S6684" s="23" t="str">
        <f t="shared" si="521"/>
        <v>ORD106682_20240124_CUST01642_MED013</v>
      </c>
      <c r="T6684" s="23">
        <f t="shared" si="522"/>
        <v>1</v>
      </c>
      <c r="U6684" s="6">
        <f t="shared" si="523"/>
        <v>570.88</v>
      </c>
      <c r="V6684" s="6">
        <f>tbl_Raw_Data[[#This Row],[Discount_Pct]]*tbl_Raw_Data[[#This Row],[Gross_Amount]]/100</f>
        <v>0</v>
      </c>
      <c r="W6684" s="6">
        <f>tbl_Raw_Data[[#This Row],[Gross_Amount]]-tbl_Raw_Data[[#This Row],[Discount_Amount]]</f>
        <v>570.88</v>
      </c>
      <c r="X6684" s="6">
        <f>tbl_Raw_Data[[#This Row],[Net_Amount_Before_Tax]]*tbl_Raw_Data[[#This Row],[Tax_Pct]]/100</f>
        <v>102.75839999999999</v>
      </c>
      <c r="Y6684" s="6">
        <f>tbl_Raw_Data[[#This Row],[Net_Amount_Before_Tax]]+tbl_Raw_Data[[#This Row],[Tax_Amount]]</f>
        <v>673.63840000000005</v>
      </c>
      <c r="Z6684" s="6">
        <f t="shared" si="524"/>
        <v>3</v>
      </c>
    </row>
    <row r="6685" spans="1:26" x14ac:dyDescent="0.3">
      <c r="A6685" s="23" t="s">
        <v>8806</v>
      </c>
      <c r="B6685" s="34">
        <v>45499</v>
      </c>
      <c r="C6685" s="23" t="s">
        <v>7851</v>
      </c>
      <c r="D6685" s="23" t="s">
        <v>46</v>
      </c>
      <c r="E6685" s="23" t="s">
        <v>47</v>
      </c>
      <c r="F6685" s="23">
        <v>411038</v>
      </c>
      <c r="G6685" s="23" t="s">
        <v>48</v>
      </c>
      <c r="H6685" s="23" t="s">
        <v>49</v>
      </c>
      <c r="I6685" s="23" t="s">
        <v>50</v>
      </c>
      <c r="J6685" s="23" t="s">
        <v>23</v>
      </c>
      <c r="K6685" s="23" t="s">
        <v>24</v>
      </c>
      <c r="L6685" s="23">
        <v>1</v>
      </c>
      <c r="M6685" s="23">
        <v>114.65</v>
      </c>
      <c r="N6685" s="23">
        <v>0</v>
      </c>
      <c r="O6685" s="23">
        <v>18</v>
      </c>
      <c r="P6685" s="23" t="s">
        <v>89</v>
      </c>
      <c r="Q6685" s="23" t="s">
        <v>34</v>
      </c>
      <c r="R6685" s="23">
        <f t="shared" si="520"/>
        <v>1</v>
      </c>
      <c r="S6685" s="23" t="str">
        <f t="shared" si="521"/>
        <v>ORD106684_20240726_CUST02980_MED028</v>
      </c>
      <c r="T6685" s="23">
        <f t="shared" si="522"/>
        <v>1</v>
      </c>
      <c r="U6685" s="6">
        <f t="shared" si="523"/>
        <v>114.65</v>
      </c>
      <c r="V6685" s="6">
        <f>tbl_Raw_Data[[#This Row],[Discount_Pct]]*tbl_Raw_Data[[#This Row],[Gross_Amount]]/100</f>
        <v>0</v>
      </c>
      <c r="W6685" s="6">
        <f>tbl_Raw_Data[[#This Row],[Gross_Amount]]-tbl_Raw_Data[[#This Row],[Discount_Amount]]</f>
        <v>114.65</v>
      </c>
      <c r="X6685" s="6">
        <f>tbl_Raw_Data[[#This Row],[Net_Amount_Before_Tax]]*tbl_Raw_Data[[#This Row],[Tax_Pct]]/100</f>
        <v>20.637000000000004</v>
      </c>
      <c r="Y6685" s="6">
        <f>tbl_Raw_Data[[#This Row],[Net_Amount_Before_Tax]]+tbl_Raw_Data[[#This Row],[Tax_Amount]]</f>
        <v>135.28700000000001</v>
      </c>
      <c r="Z6685" s="6">
        <f t="shared" si="524"/>
        <v>2</v>
      </c>
    </row>
    <row r="6686" spans="1:26" x14ac:dyDescent="0.3">
      <c r="A6686" s="23" t="s">
        <v>8807</v>
      </c>
      <c r="B6686" s="34">
        <v>45365</v>
      </c>
      <c r="C6686" s="23" t="s">
        <v>3262</v>
      </c>
      <c r="D6686" s="23" t="s">
        <v>80</v>
      </c>
      <c r="E6686" s="23" t="s">
        <v>81</v>
      </c>
      <c r="F6686" s="23">
        <v>395001</v>
      </c>
      <c r="G6686" s="23" t="s">
        <v>160</v>
      </c>
      <c r="H6686" s="23" t="s">
        <v>161</v>
      </c>
      <c r="I6686" s="23" t="s">
        <v>50</v>
      </c>
      <c r="J6686" s="23" t="s">
        <v>23</v>
      </c>
      <c r="K6686" s="23" t="s">
        <v>24</v>
      </c>
      <c r="L6686" s="23">
        <v>2</v>
      </c>
      <c r="M6686" s="23">
        <v>161.47999999999999</v>
      </c>
      <c r="N6686" s="23">
        <v>10</v>
      </c>
      <c r="O6686" s="23">
        <v>5</v>
      </c>
      <c r="P6686" s="23" t="s">
        <v>43</v>
      </c>
      <c r="Q6686" s="23" t="s">
        <v>26</v>
      </c>
      <c r="R6686" s="23">
        <f t="shared" si="520"/>
        <v>1</v>
      </c>
      <c r="S6686" s="23" t="str">
        <f t="shared" si="521"/>
        <v>ORD106685_20240314_CUST00240_MED014</v>
      </c>
      <c r="T6686" s="23">
        <f t="shared" si="522"/>
        <v>1</v>
      </c>
      <c r="U6686" s="6">
        <f t="shared" si="523"/>
        <v>322.95999999999998</v>
      </c>
      <c r="V6686" s="6">
        <f>tbl_Raw_Data[[#This Row],[Discount_Pct]]*tbl_Raw_Data[[#This Row],[Gross_Amount]]/100</f>
        <v>32.295999999999999</v>
      </c>
      <c r="W6686" s="6">
        <f>tbl_Raw_Data[[#This Row],[Gross_Amount]]-tbl_Raw_Data[[#This Row],[Discount_Amount]]</f>
        <v>290.66399999999999</v>
      </c>
      <c r="X6686" s="6">
        <f>tbl_Raw_Data[[#This Row],[Net_Amount_Before_Tax]]*tbl_Raw_Data[[#This Row],[Tax_Pct]]/100</f>
        <v>14.533199999999999</v>
      </c>
      <c r="Y6686" s="6">
        <f>tbl_Raw_Data[[#This Row],[Net_Amount_Before_Tax]]+tbl_Raw_Data[[#This Row],[Tax_Amount]]</f>
        <v>305.19720000000001</v>
      </c>
      <c r="Z6686" s="6">
        <f t="shared" si="524"/>
        <v>3</v>
      </c>
    </row>
    <row r="6687" spans="1:26" x14ac:dyDescent="0.3">
      <c r="A6687" s="23" t="s">
        <v>8808</v>
      </c>
      <c r="B6687" s="34">
        <v>45990</v>
      </c>
      <c r="C6687" s="23" t="s">
        <v>7393</v>
      </c>
      <c r="D6687" s="23" t="s">
        <v>92</v>
      </c>
      <c r="E6687" s="23" t="s">
        <v>93</v>
      </c>
      <c r="F6687" s="23">
        <v>560038</v>
      </c>
      <c r="G6687" s="23" t="s">
        <v>160</v>
      </c>
      <c r="H6687" s="23" t="s">
        <v>161</v>
      </c>
      <c r="I6687" s="23" t="s">
        <v>50</v>
      </c>
      <c r="J6687" s="23" t="s">
        <v>23</v>
      </c>
      <c r="K6687" s="23" t="s">
        <v>24</v>
      </c>
      <c r="L6687" s="23">
        <v>1</v>
      </c>
      <c r="M6687" s="23">
        <v>136.47999999999999</v>
      </c>
      <c r="N6687" s="23">
        <v>5</v>
      </c>
      <c r="O6687" s="23">
        <v>5</v>
      </c>
      <c r="P6687" s="23" t="s">
        <v>43</v>
      </c>
      <c r="Q6687" s="23" t="s">
        <v>34</v>
      </c>
      <c r="R6687" s="23">
        <f t="shared" si="520"/>
        <v>1</v>
      </c>
      <c r="S6687" s="23" t="str">
        <f t="shared" si="521"/>
        <v>ORD106686_20251129_CUST03202_MED014</v>
      </c>
      <c r="T6687" s="23">
        <f t="shared" si="522"/>
        <v>1</v>
      </c>
      <c r="U6687" s="6">
        <f t="shared" si="523"/>
        <v>136.47999999999999</v>
      </c>
      <c r="V6687" s="6">
        <f>tbl_Raw_Data[[#This Row],[Discount_Pct]]*tbl_Raw_Data[[#This Row],[Gross_Amount]]/100</f>
        <v>6.8239999999999998</v>
      </c>
      <c r="W6687" s="6">
        <f>tbl_Raw_Data[[#This Row],[Gross_Amount]]-tbl_Raw_Data[[#This Row],[Discount_Amount]]</f>
        <v>129.65599999999998</v>
      </c>
      <c r="X6687" s="6">
        <f>tbl_Raw_Data[[#This Row],[Net_Amount_Before_Tax]]*tbl_Raw_Data[[#This Row],[Tax_Pct]]/100</f>
        <v>6.4827999999999983</v>
      </c>
      <c r="Y6687" s="6">
        <f>tbl_Raw_Data[[#This Row],[Net_Amount_Before_Tax]]+tbl_Raw_Data[[#This Row],[Tax_Amount]]</f>
        <v>136.13879999999997</v>
      </c>
      <c r="Z6687" s="6">
        <f t="shared" si="524"/>
        <v>3</v>
      </c>
    </row>
    <row r="6688" spans="1:26" x14ac:dyDescent="0.3">
      <c r="A6688" s="23" t="s">
        <v>8809</v>
      </c>
      <c r="B6688" s="34">
        <v>45721</v>
      </c>
      <c r="C6688" s="23" t="s">
        <v>3542</v>
      </c>
      <c r="D6688" s="23" t="s">
        <v>92</v>
      </c>
      <c r="E6688" s="23" t="s">
        <v>93</v>
      </c>
      <c r="F6688" s="23">
        <v>560038</v>
      </c>
      <c r="G6688" s="23" t="s">
        <v>145</v>
      </c>
      <c r="H6688" s="23" t="s">
        <v>146</v>
      </c>
      <c r="I6688" s="23" t="s">
        <v>147</v>
      </c>
      <c r="J6688" s="23" t="s">
        <v>148</v>
      </c>
      <c r="K6688" s="23" t="s">
        <v>24</v>
      </c>
      <c r="L6688" s="23">
        <v>2</v>
      </c>
      <c r="M6688" s="23">
        <v>117.85</v>
      </c>
      <c r="N6688" s="23">
        <v>15</v>
      </c>
      <c r="O6688" s="23">
        <v>5</v>
      </c>
      <c r="P6688" s="23" t="s">
        <v>25</v>
      </c>
      <c r="Q6688" s="23" t="s">
        <v>26</v>
      </c>
      <c r="R6688" s="23">
        <f t="shared" si="520"/>
        <v>1</v>
      </c>
      <c r="S6688" s="23" t="str">
        <f t="shared" si="521"/>
        <v>ORD106687_20250305_CUST00042_MED016</v>
      </c>
      <c r="T6688" s="23">
        <f t="shared" si="522"/>
        <v>1</v>
      </c>
      <c r="U6688" s="6">
        <f t="shared" si="523"/>
        <v>235.7</v>
      </c>
      <c r="V6688" s="6">
        <f>tbl_Raw_Data[[#This Row],[Discount_Pct]]*tbl_Raw_Data[[#This Row],[Gross_Amount]]/100</f>
        <v>35.354999999999997</v>
      </c>
      <c r="W6688" s="6">
        <f>tbl_Raw_Data[[#This Row],[Gross_Amount]]-tbl_Raw_Data[[#This Row],[Discount_Amount]]</f>
        <v>200.345</v>
      </c>
      <c r="X6688" s="6">
        <f>tbl_Raw_Data[[#This Row],[Net_Amount_Before_Tax]]*tbl_Raw_Data[[#This Row],[Tax_Pct]]/100</f>
        <v>10.017250000000001</v>
      </c>
      <c r="Y6688" s="6">
        <f>tbl_Raw_Data[[#This Row],[Net_Amount_Before_Tax]]+tbl_Raw_Data[[#This Row],[Tax_Amount]]</f>
        <v>210.36224999999999</v>
      </c>
      <c r="Z6688" s="6">
        <f t="shared" si="524"/>
        <v>2</v>
      </c>
    </row>
    <row r="6689" spans="1:26" x14ac:dyDescent="0.3">
      <c r="A6689" s="23" t="s">
        <v>8810</v>
      </c>
      <c r="B6689" s="34">
        <v>45821</v>
      </c>
      <c r="C6689" s="23" t="s">
        <v>5108</v>
      </c>
      <c r="D6689" s="23" t="s">
        <v>142</v>
      </c>
      <c r="E6689" s="23" t="s">
        <v>81</v>
      </c>
      <c r="F6689" s="23">
        <v>380061</v>
      </c>
      <c r="G6689" s="23" t="s">
        <v>111</v>
      </c>
      <c r="H6689" s="23" t="s">
        <v>112</v>
      </c>
      <c r="I6689" s="23" t="s">
        <v>113</v>
      </c>
      <c r="J6689" s="23" t="s">
        <v>114</v>
      </c>
      <c r="K6689" s="23" t="s">
        <v>24</v>
      </c>
      <c r="L6689" s="23">
        <v>1</v>
      </c>
      <c r="M6689" s="23">
        <v>102.82</v>
      </c>
      <c r="N6689" s="23">
        <v>5</v>
      </c>
      <c r="O6689" s="23">
        <v>5</v>
      </c>
      <c r="P6689" s="23" t="s">
        <v>33</v>
      </c>
      <c r="Q6689" s="23" t="s">
        <v>34</v>
      </c>
      <c r="R6689" s="23">
        <f t="shared" si="520"/>
        <v>1</v>
      </c>
      <c r="S6689" s="23" t="str">
        <f t="shared" si="521"/>
        <v>ORD106688_20250613_CUST00839_MED027</v>
      </c>
      <c r="T6689" s="23">
        <f t="shared" si="522"/>
        <v>1</v>
      </c>
      <c r="U6689" s="6">
        <f t="shared" si="523"/>
        <v>102.82</v>
      </c>
      <c r="V6689" s="6">
        <f>tbl_Raw_Data[[#This Row],[Discount_Pct]]*tbl_Raw_Data[[#This Row],[Gross_Amount]]/100</f>
        <v>5.1409999999999991</v>
      </c>
      <c r="W6689" s="6">
        <f>tbl_Raw_Data[[#This Row],[Gross_Amount]]-tbl_Raw_Data[[#This Row],[Discount_Amount]]</f>
        <v>97.678999999999988</v>
      </c>
      <c r="X6689" s="6">
        <f>tbl_Raw_Data[[#This Row],[Net_Amount_Before_Tax]]*tbl_Raw_Data[[#This Row],[Tax_Pct]]/100</f>
        <v>4.8839499999999996</v>
      </c>
      <c r="Y6689" s="6">
        <f>tbl_Raw_Data[[#This Row],[Net_Amount_Before_Tax]]+tbl_Raw_Data[[#This Row],[Tax_Amount]]</f>
        <v>102.56294999999999</v>
      </c>
      <c r="Z6689" s="6">
        <f t="shared" si="524"/>
        <v>2</v>
      </c>
    </row>
    <row r="6690" spans="1:26" x14ac:dyDescent="0.3">
      <c r="A6690" s="23" t="s">
        <v>8811</v>
      </c>
      <c r="B6690" s="34">
        <v>45510</v>
      </c>
      <c r="C6690" s="23" t="s">
        <v>2541</v>
      </c>
      <c r="D6690" s="23" t="s">
        <v>19</v>
      </c>
      <c r="E6690" s="23" t="s">
        <v>19</v>
      </c>
      <c r="F6690" s="23">
        <v>110029</v>
      </c>
      <c r="G6690" s="23" t="s">
        <v>145</v>
      </c>
      <c r="H6690" s="23" t="s">
        <v>146</v>
      </c>
      <c r="I6690" s="23" t="s">
        <v>147</v>
      </c>
      <c r="J6690" s="23" t="s">
        <v>148</v>
      </c>
      <c r="K6690" s="23" t="s">
        <v>24</v>
      </c>
      <c r="L6690" s="23">
        <v>2</v>
      </c>
      <c r="M6690" s="23">
        <v>94.25</v>
      </c>
      <c r="N6690" s="23">
        <v>10</v>
      </c>
      <c r="O6690" s="23">
        <v>12</v>
      </c>
      <c r="P6690" s="23" t="s">
        <v>25</v>
      </c>
      <c r="Q6690" s="23" t="s">
        <v>34</v>
      </c>
      <c r="R6690" s="23">
        <f t="shared" si="520"/>
        <v>1</v>
      </c>
      <c r="S6690" s="23" t="str">
        <f t="shared" si="521"/>
        <v>ORD106689_20240806_CUST03080_MED016</v>
      </c>
      <c r="T6690" s="23">
        <f t="shared" si="522"/>
        <v>1</v>
      </c>
      <c r="U6690" s="6">
        <f t="shared" si="523"/>
        <v>188.5</v>
      </c>
      <c r="V6690" s="6">
        <f>tbl_Raw_Data[[#This Row],[Discount_Pct]]*tbl_Raw_Data[[#This Row],[Gross_Amount]]/100</f>
        <v>18.850000000000001</v>
      </c>
      <c r="W6690" s="6">
        <f>tbl_Raw_Data[[#This Row],[Gross_Amount]]-tbl_Raw_Data[[#This Row],[Discount_Amount]]</f>
        <v>169.65</v>
      </c>
      <c r="X6690" s="6">
        <f>tbl_Raw_Data[[#This Row],[Net_Amount_Before_Tax]]*tbl_Raw_Data[[#This Row],[Tax_Pct]]/100</f>
        <v>20.358000000000001</v>
      </c>
      <c r="Y6690" s="6">
        <f>tbl_Raw_Data[[#This Row],[Net_Amount_Before_Tax]]+tbl_Raw_Data[[#This Row],[Tax_Amount]]</f>
        <v>190.00800000000001</v>
      </c>
      <c r="Z6690" s="6">
        <f t="shared" si="524"/>
        <v>2</v>
      </c>
    </row>
    <row r="6691" spans="1:26" x14ac:dyDescent="0.3">
      <c r="A6691" s="23" t="s">
        <v>8812</v>
      </c>
      <c r="B6691" s="34">
        <v>45604</v>
      </c>
      <c r="C6691" s="23" t="s">
        <v>5277</v>
      </c>
      <c r="D6691" s="23" t="s">
        <v>46</v>
      </c>
      <c r="E6691" s="23" t="s">
        <v>47</v>
      </c>
      <c r="F6691" s="23">
        <v>411001</v>
      </c>
      <c r="G6691" s="23" t="s">
        <v>30</v>
      </c>
      <c r="H6691" s="23" t="s">
        <v>31</v>
      </c>
      <c r="I6691" s="23" t="s">
        <v>32</v>
      </c>
      <c r="J6691" s="23" t="s">
        <v>23</v>
      </c>
      <c r="K6691" s="23" t="s">
        <v>24</v>
      </c>
      <c r="L6691" s="23">
        <v>1</v>
      </c>
      <c r="M6691" s="23">
        <v>141.05000000000001</v>
      </c>
      <c r="N6691" s="23">
        <v>10</v>
      </c>
      <c r="O6691" s="23">
        <v>5</v>
      </c>
      <c r="P6691" s="23" t="s">
        <v>58</v>
      </c>
      <c r="Q6691" s="23" t="s">
        <v>90</v>
      </c>
      <c r="R6691" s="23">
        <f t="shared" si="520"/>
        <v>1</v>
      </c>
      <c r="S6691" s="23" t="str">
        <f t="shared" si="521"/>
        <v>ORD106690_20241108_CUST00435_MED017</v>
      </c>
      <c r="T6691" s="23">
        <f t="shared" si="522"/>
        <v>1</v>
      </c>
      <c r="U6691" s="6">
        <f t="shared" si="523"/>
        <v>141.05000000000001</v>
      </c>
      <c r="V6691" s="6">
        <f>tbl_Raw_Data[[#This Row],[Discount_Pct]]*tbl_Raw_Data[[#This Row],[Gross_Amount]]/100</f>
        <v>14.105</v>
      </c>
      <c r="W6691" s="6">
        <f>tbl_Raw_Data[[#This Row],[Gross_Amount]]-tbl_Raw_Data[[#This Row],[Discount_Amount]]</f>
        <v>126.94500000000001</v>
      </c>
      <c r="X6691" s="6">
        <f>tbl_Raw_Data[[#This Row],[Net_Amount_Before_Tax]]*tbl_Raw_Data[[#This Row],[Tax_Pct]]/100</f>
        <v>6.3472499999999998</v>
      </c>
      <c r="Y6691" s="6">
        <f>tbl_Raw_Data[[#This Row],[Net_Amount_Before_Tax]]+tbl_Raw_Data[[#This Row],[Tax_Amount]]</f>
        <v>133.29225</v>
      </c>
      <c r="Z6691" s="6">
        <f t="shared" si="524"/>
        <v>1</v>
      </c>
    </row>
    <row r="6692" spans="1:26" x14ac:dyDescent="0.3">
      <c r="A6692" s="23" t="s">
        <v>8813</v>
      </c>
      <c r="B6692" s="34">
        <v>45393</v>
      </c>
      <c r="C6692" s="23" t="s">
        <v>3969</v>
      </c>
      <c r="D6692" s="23" t="s">
        <v>183</v>
      </c>
      <c r="E6692" s="23" t="s">
        <v>184</v>
      </c>
      <c r="F6692" s="23">
        <v>122016</v>
      </c>
      <c r="G6692" s="23" t="s">
        <v>48</v>
      </c>
      <c r="H6692" s="23" t="s">
        <v>49</v>
      </c>
      <c r="I6692" s="23" t="s">
        <v>50</v>
      </c>
      <c r="J6692" s="23" t="s">
        <v>23</v>
      </c>
      <c r="K6692" s="23" t="s">
        <v>24</v>
      </c>
      <c r="L6692" s="23">
        <v>2</v>
      </c>
      <c r="M6692" s="23">
        <v>121.64</v>
      </c>
      <c r="N6692" s="23">
        <v>5</v>
      </c>
      <c r="O6692" s="23">
        <v>5</v>
      </c>
      <c r="P6692" s="23" t="s">
        <v>65</v>
      </c>
      <c r="Q6692" s="23" t="s">
        <v>90</v>
      </c>
      <c r="R6692" s="23">
        <f t="shared" si="520"/>
        <v>1</v>
      </c>
      <c r="S6692" s="23" t="str">
        <f t="shared" si="521"/>
        <v>ORD106691_20240411_CUST01295_MED028</v>
      </c>
      <c r="T6692" s="23">
        <f t="shared" si="522"/>
        <v>1</v>
      </c>
      <c r="U6692" s="6">
        <f t="shared" si="523"/>
        <v>243.28</v>
      </c>
      <c r="V6692" s="6">
        <f>tbl_Raw_Data[[#This Row],[Discount_Pct]]*tbl_Raw_Data[[#This Row],[Gross_Amount]]/100</f>
        <v>12.164000000000001</v>
      </c>
      <c r="W6692" s="6">
        <f>tbl_Raw_Data[[#This Row],[Gross_Amount]]-tbl_Raw_Data[[#This Row],[Discount_Amount]]</f>
        <v>231.11599999999999</v>
      </c>
      <c r="X6692" s="6">
        <f>tbl_Raw_Data[[#This Row],[Net_Amount_Before_Tax]]*tbl_Raw_Data[[#This Row],[Tax_Pct]]/100</f>
        <v>11.5558</v>
      </c>
      <c r="Y6692" s="6">
        <f>tbl_Raw_Data[[#This Row],[Net_Amount_Before_Tax]]+tbl_Raw_Data[[#This Row],[Tax_Amount]]</f>
        <v>242.67179999999999</v>
      </c>
      <c r="Z6692" s="6">
        <f t="shared" si="524"/>
        <v>4</v>
      </c>
    </row>
    <row r="6693" spans="1:26" x14ac:dyDescent="0.3">
      <c r="A6693" s="23" t="s">
        <v>8814</v>
      </c>
      <c r="B6693" s="34">
        <v>45556</v>
      </c>
      <c r="C6693" s="23" t="s">
        <v>3158</v>
      </c>
      <c r="D6693" s="23" t="s">
        <v>123</v>
      </c>
      <c r="E6693" s="23" t="s">
        <v>101</v>
      </c>
      <c r="F6693" s="23">
        <v>226016</v>
      </c>
      <c r="G6693" s="23" t="s">
        <v>138</v>
      </c>
      <c r="H6693" s="23" t="s">
        <v>139</v>
      </c>
      <c r="I6693" s="23" t="s">
        <v>50</v>
      </c>
      <c r="J6693" s="23" t="s">
        <v>140</v>
      </c>
      <c r="K6693" s="23" t="s">
        <v>24</v>
      </c>
      <c r="L6693" s="23">
        <v>2</v>
      </c>
      <c r="M6693" s="23">
        <v>178.19</v>
      </c>
      <c r="N6693" s="23">
        <v>5</v>
      </c>
      <c r="O6693" s="23">
        <v>5</v>
      </c>
      <c r="P6693" s="23" t="s">
        <v>89</v>
      </c>
      <c r="Q6693" s="23" t="s">
        <v>34</v>
      </c>
      <c r="R6693" s="23">
        <f t="shared" si="520"/>
        <v>1</v>
      </c>
      <c r="S6693" s="23" t="str">
        <f t="shared" si="521"/>
        <v>ORD106692_20240921_CUST01255_MED013</v>
      </c>
      <c r="T6693" s="23">
        <f t="shared" si="522"/>
        <v>1</v>
      </c>
      <c r="U6693" s="6">
        <f t="shared" si="523"/>
        <v>356.38</v>
      </c>
      <c r="V6693" s="6">
        <f>tbl_Raw_Data[[#This Row],[Discount_Pct]]*tbl_Raw_Data[[#This Row],[Gross_Amount]]/100</f>
        <v>17.819000000000003</v>
      </c>
      <c r="W6693" s="6">
        <f>tbl_Raw_Data[[#This Row],[Gross_Amount]]-tbl_Raw_Data[[#This Row],[Discount_Amount]]</f>
        <v>338.56099999999998</v>
      </c>
      <c r="X6693" s="6">
        <f>tbl_Raw_Data[[#This Row],[Net_Amount_Before_Tax]]*tbl_Raw_Data[[#This Row],[Tax_Pct]]/100</f>
        <v>16.928049999999999</v>
      </c>
      <c r="Y6693" s="6">
        <f>tbl_Raw_Data[[#This Row],[Net_Amount_Before_Tax]]+tbl_Raw_Data[[#This Row],[Tax_Amount]]</f>
        <v>355.48904999999996</v>
      </c>
      <c r="Z6693" s="6">
        <f t="shared" si="524"/>
        <v>1</v>
      </c>
    </row>
    <row r="6694" spans="1:26" x14ac:dyDescent="0.3">
      <c r="A6694" s="23" t="s">
        <v>8815</v>
      </c>
      <c r="B6694" s="34">
        <v>45610</v>
      </c>
      <c r="C6694" s="23" t="s">
        <v>1398</v>
      </c>
      <c r="D6694" s="23" t="s">
        <v>37</v>
      </c>
      <c r="E6694" s="23" t="s">
        <v>38</v>
      </c>
      <c r="F6694" s="23">
        <v>452018</v>
      </c>
      <c r="G6694" s="23" t="s">
        <v>185</v>
      </c>
      <c r="H6694" s="23" t="s">
        <v>186</v>
      </c>
      <c r="I6694" s="23" t="s">
        <v>76</v>
      </c>
      <c r="J6694" s="23" t="s">
        <v>187</v>
      </c>
      <c r="K6694" s="23" t="s">
        <v>57</v>
      </c>
      <c r="L6694" s="23">
        <v>2</v>
      </c>
      <c r="M6694" s="23">
        <v>78.91</v>
      </c>
      <c r="N6694" s="23">
        <v>5</v>
      </c>
      <c r="O6694" s="23">
        <v>5</v>
      </c>
      <c r="P6694" s="23" t="s">
        <v>65</v>
      </c>
      <c r="Q6694" s="23" t="s">
        <v>34</v>
      </c>
      <c r="R6694" s="23">
        <f t="shared" si="520"/>
        <v>1</v>
      </c>
      <c r="S6694" s="23" t="str">
        <f t="shared" si="521"/>
        <v>ORD106693_20241114_CUST00681_MED009</v>
      </c>
      <c r="T6694" s="23">
        <f t="shared" si="522"/>
        <v>1</v>
      </c>
      <c r="U6694" s="6">
        <f t="shared" si="523"/>
        <v>157.82</v>
      </c>
      <c r="V6694" s="6">
        <f>tbl_Raw_Data[[#This Row],[Discount_Pct]]*tbl_Raw_Data[[#This Row],[Gross_Amount]]/100</f>
        <v>7.8909999999999991</v>
      </c>
      <c r="W6694" s="6">
        <f>tbl_Raw_Data[[#This Row],[Gross_Amount]]-tbl_Raw_Data[[#This Row],[Discount_Amount]]</f>
        <v>149.929</v>
      </c>
      <c r="X6694" s="6">
        <f>tbl_Raw_Data[[#This Row],[Net_Amount_Before_Tax]]*tbl_Raw_Data[[#This Row],[Tax_Pct]]/100</f>
        <v>7.4964499999999994</v>
      </c>
      <c r="Y6694" s="6">
        <f>tbl_Raw_Data[[#This Row],[Net_Amount_Before_Tax]]+tbl_Raw_Data[[#This Row],[Tax_Amount]]</f>
        <v>157.42545000000001</v>
      </c>
      <c r="Z6694" s="6">
        <f t="shared" si="524"/>
        <v>2</v>
      </c>
    </row>
    <row r="6695" spans="1:26" x14ac:dyDescent="0.3">
      <c r="A6695" s="23" t="s">
        <v>8816</v>
      </c>
      <c r="B6695" s="34">
        <v>45373</v>
      </c>
      <c r="C6695" s="23" t="s">
        <v>7316</v>
      </c>
      <c r="D6695" s="23" t="s">
        <v>159</v>
      </c>
      <c r="E6695" s="23" t="s">
        <v>47</v>
      </c>
      <c r="F6695" s="23">
        <v>400050</v>
      </c>
      <c r="G6695" s="23" t="s">
        <v>82</v>
      </c>
      <c r="H6695" s="23" t="s">
        <v>83</v>
      </c>
      <c r="I6695" s="23" t="s">
        <v>84</v>
      </c>
      <c r="J6695" s="23" t="s">
        <v>85</v>
      </c>
      <c r="K6695" s="23" t="s">
        <v>24</v>
      </c>
      <c r="L6695" s="23">
        <v>5</v>
      </c>
      <c r="M6695" s="23">
        <v>297.52999999999997</v>
      </c>
      <c r="N6695" s="23">
        <v>0</v>
      </c>
      <c r="O6695" s="23">
        <v>5</v>
      </c>
      <c r="P6695" s="23" t="s">
        <v>43</v>
      </c>
      <c r="Q6695" s="23" t="s">
        <v>26</v>
      </c>
      <c r="R6695" s="23">
        <f t="shared" si="520"/>
        <v>1</v>
      </c>
      <c r="S6695" s="23" t="str">
        <f t="shared" si="521"/>
        <v>ORD106694_20240322_CUST02420_MED023</v>
      </c>
      <c r="T6695" s="23">
        <f t="shared" si="522"/>
        <v>1</v>
      </c>
      <c r="U6695" s="6">
        <f t="shared" si="523"/>
        <v>1487.6499999999999</v>
      </c>
      <c r="V6695" s="6">
        <f>tbl_Raw_Data[[#This Row],[Discount_Pct]]*tbl_Raw_Data[[#This Row],[Gross_Amount]]/100</f>
        <v>0</v>
      </c>
      <c r="W6695" s="6">
        <f>tbl_Raw_Data[[#This Row],[Gross_Amount]]-tbl_Raw_Data[[#This Row],[Discount_Amount]]</f>
        <v>1487.6499999999999</v>
      </c>
      <c r="X6695" s="6">
        <f>tbl_Raw_Data[[#This Row],[Net_Amount_Before_Tax]]*tbl_Raw_Data[[#This Row],[Tax_Pct]]/100</f>
        <v>74.382499999999993</v>
      </c>
      <c r="Y6695" s="6">
        <f>tbl_Raw_Data[[#This Row],[Net_Amount_Before_Tax]]+tbl_Raw_Data[[#This Row],[Tax_Amount]]</f>
        <v>1562.0324999999998</v>
      </c>
      <c r="Z6695" s="6">
        <f t="shared" si="524"/>
        <v>1</v>
      </c>
    </row>
    <row r="6696" spans="1:26" x14ac:dyDescent="0.3">
      <c r="A6696" s="23" t="s">
        <v>8817</v>
      </c>
      <c r="B6696" s="34">
        <v>45630</v>
      </c>
      <c r="C6696" s="23" t="s">
        <v>6441</v>
      </c>
      <c r="D6696" s="23" t="s">
        <v>130</v>
      </c>
      <c r="E6696" s="23" t="s">
        <v>131</v>
      </c>
      <c r="F6696" s="23">
        <v>700029</v>
      </c>
      <c r="G6696" s="23" t="s">
        <v>145</v>
      </c>
      <c r="H6696" s="23" t="s">
        <v>146</v>
      </c>
      <c r="I6696" s="23" t="s">
        <v>147</v>
      </c>
      <c r="J6696" s="23" t="s">
        <v>148</v>
      </c>
      <c r="K6696" s="23" t="s">
        <v>24</v>
      </c>
      <c r="L6696" s="23">
        <v>4</v>
      </c>
      <c r="M6696" s="23">
        <v>109.94</v>
      </c>
      <c r="N6696" s="23">
        <v>5</v>
      </c>
      <c r="O6696" s="23">
        <v>5</v>
      </c>
      <c r="P6696" s="23" t="s">
        <v>43</v>
      </c>
      <c r="Q6696" s="23" t="s">
        <v>34</v>
      </c>
      <c r="R6696" s="23">
        <f t="shared" si="520"/>
        <v>1</v>
      </c>
      <c r="S6696" s="23" t="str">
        <f t="shared" si="521"/>
        <v>ORD106695_20241204_CUST02916_MED016</v>
      </c>
      <c r="T6696" s="23">
        <f t="shared" si="522"/>
        <v>1</v>
      </c>
      <c r="U6696" s="6">
        <f t="shared" si="523"/>
        <v>439.76</v>
      </c>
      <c r="V6696" s="6">
        <f>tbl_Raw_Data[[#This Row],[Discount_Pct]]*tbl_Raw_Data[[#This Row],[Gross_Amount]]/100</f>
        <v>21.988000000000003</v>
      </c>
      <c r="W6696" s="6">
        <f>tbl_Raw_Data[[#This Row],[Gross_Amount]]-tbl_Raw_Data[[#This Row],[Discount_Amount]]</f>
        <v>417.77199999999999</v>
      </c>
      <c r="X6696" s="6">
        <f>tbl_Raw_Data[[#This Row],[Net_Amount_Before_Tax]]*tbl_Raw_Data[[#This Row],[Tax_Pct]]/100</f>
        <v>20.8886</v>
      </c>
      <c r="Y6696" s="6">
        <f>tbl_Raw_Data[[#This Row],[Net_Amount_Before_Tax]]+tbl_Raw_Data[[#This Row],[Tax_Amount]]</f>
        <v>438.66059999999999</v>
      </c>
      <c r="Z6696" s="6">
        <f t="shared" si="524"/>
        <v>1</v>
      </c>
    </row>
    <row r="6697" spans="1:26" x14ac:dyDescent="0.3">
      <c r="A6697" s="23" t="s">
        <v>8818</v>
      </c>
      <c r="B6697" s="34">
        <v>45391</v>
      </c>
      <c r="C6697" s="23" t="s">
        <v>6569</v>
      </c>
      <c r="D6697" s="23" t="s">
        <v>183</v>
      </c>
      <c r="E6697" s="23" t="s">
        <v>184</v>
      </c>
      <c r="F6697" s="23">
        <v>122001</v>
      </c>
      <c r="G6697" s="23" t="s">
        <v>124</v>
      </c>
      <c r="H6697" s="23" t="s">
        <v>125</v>
      </c>
      <c r="I6697" s="23" t="s">
        <v>104</v>
      </c>
      <c r="J6697" s="23" t="s">
        <v>114</v>
      </c>
      <c r="K6697" s="23" t="s">
        <v>24</v>
      </c>
      <c r="L6697" s="23">
        <v>6</v>
      </c>
      <c r="M6697" s="23">
        <v>103.22</v>
      </c>
      <c r="N6697" s="23">
        <v>5</v>
      </c>
      <c r="O6697" s="23">
        <v>18</v>
      </c>
      <c r="P6697" s="23" t="s">
        <v>89</v>
      </c>
      <c r="Q6697" s="23" t="s">
        <v>26</v>
      </c>
      <c r="R6697" s="23">
        <f t="shared" si="520"/>
        <v>1</v>
      </c>
      <c r="S6697" s="23" t="str">
        <f t="shared" si="521"/>
        <v>ORD106696_20240409_CUST01899_MED018</v>
      </c>
      <c r="T6697" s="23">
        <f t="shared" si="522"/>
        <v>1</v>
      </c>
      <c r="U6697" s="6">
        <f t="shared" si="523"/>
        <v>619.31999999999994</v>
      </c>
      <c r="V6697" s="6">
        <f>tbl_Raw_Data[[#This Row],[Discount_Pct]]*tbl_Raw_Data[[#This Row],[Gross_Amount]]/100</f>
        <v>30.965999999999994</v>
      </c>
      <c r="W6697" s="6">
        <f>tbl_Raw_Data[[#This Row],[Gross_Amount]]-tbl_Raw_Data[[#This Row],[Discount_Amount]]</f>
        <v>588.35399999999993</v>
      </c>
      <c r="X6697" s="6">
        <f>tbl_Raw_Data[[#This Row],[Net_Amount_Before_Tax]]*tbl_Raw_Data[[#This Row],[Tax_Pct]]/100</f>
        <v>105.90371999999999</v>
      </c>
      <c r="Y6697" s="6">
        <f>tbl_Raw_Data[[#This Row],[Net_Amount_Before_Tax]]+tbl_Raw_Data[[#This Row],[Tax_Amount]]</f>
        <v>694.25771999999995</v>
      </c>
      <c r="Z6697" s="6">
        <f t="shared" si="524"/>
        <v>1</v>
      </c>
    </row>
    <row r="6698" spans="1:26" x14ac:dyDescent="0.3">
      <c r="A6698" s="23" t="s">
        <v>8819</v>
      </c>
      <c r="B6698" s="34">
        <v>45957</v>
      </c>
      <c r="C6698" s="23" t="s">
        <v>7092</v>
      </c>
      <c r="D6698" s="23" t="s">
        <v>130</v>
      </c>
      <c r="E6698" s="23" t="s">
        <v>131</v>
      </c>
      <c r="F6698" s="23">
        <v>700001</v>
      </c>
      <c r="G6698" s="23" t="s">
        <v>61</v>
      </c>
      <c r="H6698" s="23" t="s">
        <v>62</v>
      </c>
      <c r="I6698" s="23" t="s">
        <v>63</v>
      </c>
      <c r="J6698" s="23" t="s">
        <v>64</v>
      </c>
      <c r="K6698" s="23" t="s">
        <v>57</v>
      </c>
      <c r="L6698" s="23">
        <v>1</v>
      </c>
      <c r="M6698" s="23">
        <v>115</v>
      </c>
      <c r="N6698" s="23">
        <v>10</v>
      </c>
      <c r="O6698" s="23">
        <v>5</v>
      </c>
      <c r="P6698" s="23" t="s">
        <v>89</v>
      </c>
      <c r="Q6698" s="23" t="s">
        <v>34</v>
      </c>
      <c r="R6698" s="23">
        <f t="shared" si="520"/>
        <v>1</v>
      </c>
      <c r="S6698" s="23" t="str">
        <f t="shared" si="521"/>
        <v>ORD106697_20251027_CUST02288_MED004</v>
      </c>
      <c r="T6698" s="23">
        <f t="shared" si="522"/>
        <v>1</v>
      </c>
      <c r="U6698" s="6">
        <f t="shared" si="523"/>
        <v>115</v>
      </c>
      <c r="V6698" s="6">
        <f>tbl_Raw_Data[[#This Row],[Discount_Pct]]*tbl_Raw_Data[[#This Row],[Gross_Amount]]/100</f>
        <v>11.5</v>
      </c>
      <c r="W6698" s="6">
        <f>tbl_Raw_Data[[#This Row],[Gross_Amount]]-tbl_Raw_Data[[#This Row],[Discount_Amount]]</f>
        <v>103.5</v>
      </c>
      <c r="X6698" s="6">
        <f>tbl_Raw_Data[[#This Row],[Net_Amount_Before_Tax]]*tbl_Raw_Data[[#This Row],[Tax_Pct]]/100</f>
        <v>5.1749999999999998</v>
      </c>
      <c r="Y6698" s="6">
        <f>tbl_Raw_Data[[#This Row],[Net_Amount_Before_Tax]]+tbl_Raw_Data[[#This Row],[Tax_Amount]]</f>
        <v>108.675</v>
      </c>
      <c r="Z6698" s="6">
        <f t="shared" si="524"/>
        <v>4</v>
      </c>
    </row>
    <row r="6699" spans="1:26" x14ac:dyDescent="0.3">
      <c r="A6699" s="23" t="s">
        <v>8820</v>
      </c>
      <c r="B6699" s="34">
        <v>45682</v>
      </c>
      <c r="C6699" s="23" t="s">
        <v>7500</v>
      </c>
      <c r="D6699" s="23" t="s">
        <v>142</v>
      </c>
      <c r="E6699" s="23" t="s">
        <v>81</v>
      </c>
      <c r="F6699" s="23">
        <v>380061</v>
      </c>
      <c r="G6699" s="23" t="s">
        <v>256</v>
      </c>
      <c r="H6699" s="23" t="s">
        <v>257</v>
      </c>
      <c r="I6699" s="23" t="s">
        <v>22</v>
      </c>
      <c r="J6699" s="23" t="s">
        <v>258</v>
      </c>
      <c r="K6699" s="23" t="s">
        <v>57</v>
      </c>
      <c r="L6699" s="23">
        <v>1</v>
      </c>
      <c r="M6699" s="23">
        <v>62.03</v>
      </c>
      <c r="N6699" s="23">
        <v>0</v>
      </c>
      <c r="O6699" s="23">
        <v>5</v>
      </c>
      <c r="P6699" s="23" t="s">
        <v>33</v>
      </c>
      <c r="Q6699" s="23" t="s">
        <v>26</v>
      </c>
      <c r="R6699" s="23">
        <f t="shared" si="520"/>
        <v>1</v>
      </c>
      <c r="S6699" s="23" t="str">
        <f t="shared" si="521"/>
        <v>ORD106698_20250125_CUST02205_MED025</v>
      </c>
      <c r="T6699" s="23">
        <f t="shared" si="522"/>
        <v>1</v>
      </c>
      <c r="U6699" s="6">
        <f t="shared" si="523"/>
        <v>62.03</v>
      </c>
      <c r="V6699" s="6">
        <f>tbl_Raw_Data[[#This Row],[Discount_Pct]]*tbl_Raw_Data[[#This Row],[Gross_Amount]]/100</f>
        <v>0</v>
      </c>
      <c r="W6699" s="6">
        <f>tbl_Raw_Data[[#This Row],[Gross_Amount]]-tbl_Raw_Data[[#This Row],[Discount_Amount]]</f>
        <v>62.03</v>
      </c>
      <c r="X6699" s="6">
        <f>tbl_Raw_Data[[#This Row],[Net_Amount_Before_Tax]]*tbl_Raw_Data[[#This Row],[Tax_Pct]]/100</f>
        <v>3.1014999999999997</v>
      </c>
      <c r="Y6699" s="6">
        <f>tbl_Raw_Data[[#This Row],[Net_Amount_Before_Tax]]+tbl_Raw_Data[[#This Row],[Tax_Amount]]</f>
        <v>65.131500000000003</v>
      </c>
      <c r="Z6699" s="6">
        <f t="shared" si="524"/>
        <v>1</v>
      </c>
    </row>
    <row r="6700" spans="1:26" x14ac:dyDescent="0.3">
      <c r="A6700" s="23" t="s">
        <v>8821</v>
      </c>
      <c r="B6700" s="34">
        <v>45986</v>
      </c>
      <c r="C6700" s="23" t="s">
        <v>335</v>
      </c>
      <c r="D6700" s="23" t="s">
        <v>87</v>
      </c>
      <c r="E6700" s="23" t="s">
        <v>88</v>
      </c>
      <c r="F6700" s="23">
        <v>600040</v>
      </c>
      <c r="G6700" s="23" t="s">
        <v>119</v>
      </c>
      <c r="H6700" s="23" t="s">
        <v>120</v>
      </c>
      <c r="I6700" s="23" t="s">
        <v>32</v>
      </c>
      <c r="J6700" s="23" t="s">
        <v>64</v>
      </c>
      <c r="K6700" s="23" t="s">
        <v>57</v>
      </c>
      <c r="L6700" s="23">
        <v>4</v>
      </c>
      <c r="M6700" s="23">
        <v>76.78</v>
      </c>
      <c r="N6700" s="23">
        <v>5</v>
      </c>
      <c r="O6700" s="23">
        <v>12</v>
      </c>
      <c r="P6700" s="23" t="s">
        <v>58</v>
      </c>
      <c r="Q6700" s="23" t="s">
        <v>34</v>
      </c>
      <c r="R6700" s="23">
        <f t="shared" si="520"/>
        <v>1</v>
      </c>
      <c r="S6700" s="23" t="str">
        <f t="shared" si="521"/>
        <v>ORD106699_20251125_CUST01027_MED010</v>
      </c>
      <c r="T6700" s="23">
        <f t="shared" si="522"/>
        <v>1</v>
      </c>
      <c r="U6700" s="6">
        <f t="shared" si="523"/>
        <v>307.12</v>
      </c>
      <c r="V6700" s="6">
        <f>tbl_Raw_Data[[#This Row],[Discount_Pct]]*tbl_Raw_Data[[#This Row],[Gross_Amount]]/100</f>
        <v>15.356</v>
      </c>
      <c r="W6700" s="6">
        <f>tbl_Raw_Data[[#This Row],[Gross_Amount]]-tbl_Raw_Data[[#This Row],[Discount_Amount]]</f>
        <v>291.76400000000001</v>
      </c>
      <c r="X6700" s="6">
        <f>tbl_Raw_Data[[#This Row],[Net_Amount_Before_Tax]]*tbl_Raw_Data[[#This Row],[Tax_Pct]]/100</f>
        <v>35.011679999999998</v>
      </c>
      <c r="Y6700" s="6">
        <f>tbl_Raw_Data[[#This Row],[Net_Amount_Before_Tax]]+tbl_Raw_Data[[#This Row],[Tax_Amount]]</f>
        <v>326.77568000000002</v>
      </c>
      <c r="Z6700" s="6">
        <f t="shared" si="524"/>
        <v>2</v>
      </c>
    </row>
    <row r="6701" spans="1:26" x14ac:dyDescent="0.3">
      <c r="A6701" s="23" t="s">
        <v>8822</v>
      </c>
      <c r="B6701" s="34">
        <v>45909</v>
      </c>
      <c r="C6701" s="23" t="s">
        <v>1465</v>
      </c>
      <c r="D6701" s="23" t="s">
        <v>87</v>
      </c>
      <c r="E6701" s="23" t="s">
        <v>88</v>
      </c>
      <c r="F6701" s="23">
        <v>600100</v>
      </c>
      <c r="G6701" s="23" t="s">
        <v>192</v>
      </c>
      <c r="H6701" s="23" t="s">
        <v>193</v>
      </c>
      <c r="I6701" s="23" t="s">
        <v>41</v>
      </c>
      <c r="J6701" s="23" t="s">
        <v>194</v>
      </c>
      <c r="K6701" s="23" t="s">
        <v>24</v>
      </c>
      <c r="L6701" s="23">
        <v>2</v>
      </c>
      <c r="M6701" s="23">
        <v>32.54</v>
      </c>
      <c r="N6701" s="23">
        <v>5</v>
      </c>
      <c r="O6701" s="23">
        <v>18</v>
      </c>
      <c r="P6701" s="23" t="s">
        <v>58</v>
      </c>
      <c r="Q6701" s="23" t="s">
        <v>34</v>
      </c>
      <c r="R6701" s="23">
        <f t="shared" si="520"/>
        <v>1</v>
      </c>
      <c r="S6701" s="23" t="str">
        <f t="shared" si="521"/>
        <v>ORD106700_20250909_CUST00213_MED002</v>
      </c>
      <c r="T6701" s="23">
        <f t="shared" si="522"/>
        <v>1</v>
      </c>
      <c r="U6701" s="6">
        <f t="shared" si="523"/>
        <v>65.08</v>
      </c>
      <c r="V6701" s="6">
        <f>tbl_Raw_Data[[#This Row],[Discount_Pct]]*tbl_Raw_Data[[#This Row],[Gross_Amount]]/100</f>
        <v>3.2539999999999996</v>
      </c>
      <c r="W6701" s="6">
        <f>tbl_Raw_Data[[#This Row],[Gross_Amount]]-tbl_Raw_Data[[#This Row],[Discount_Amount]]</f>
        <v>61.826000000000001</v>
      </c>
      <c r="X6701" s="6">
        <f>tbl_Raw_Data[[#This Row],[Net_Amount_Before_Tax]]*tbl_Raw_Data[[#This Row],[Tax_Pct]]/100</f>
        <v>11.128679999999999</v>
      </c>
      <c r="Y6701" s="6">
        <f>tbl_Raw_Data[[#This Row],[Net_Amount_Before_Tax]]+tbl_Raw_Data[[#This Row],[Tax_Amount]]</f>
        <v>72.954679999999996</v>
      </c>
      <c r="Z6701" s="6">
        <f t="shared" si="524"/>
        <v>4</v>
      </c>
    </row>
    <row r="6702" spans="1:26" x14ac:dyDescent="0.3">
      <c r="A6702" s="23" t="s">
        <v>8823</v>
      </c>
      <c r="B6702" s="34">
        <v>46009</v>
      </c>
      <c r="C6702" s="23" t="s">
        <v>7962</v>
      </c>
      <c r="D6702" s="23" t="s">
        <v>52</v>
      </c>
      <c r="E6702" s="23" t="s">
        <v>52</v>
      </c>
      <c r="F6702" s="23">
        <v>160001</v>
      </c>
      <c r="G6702" s="23" t="s">
        <v>145</v>
      </c>
      <c r="H6702" s="23" t="s">
        <v>146</v>
      </c>
      <c r="I6702" s="23" t="s">
        <v>147</v>
      </c>
      <c r="J6702" s="23" t="s">
        <v>148</v>
      </c>
      <c r="K6702" s="23" t="s">
        <v>24</v>
      </c>
      <c r="L6702" s="23">
        <v>1</v>
      </c>
      <c r="M6702" s="23">
        <v>97.62</v>
      </c>
      <c r="N6702" s="23">
        <v>0</v>
      </c>
      <c r="O6702" s="23">
        <v>5</v>
      </c>
      <c r="P6702" s="23" t="s">
        <v>89</v>
      </c>
      <c r="Q6702" s="23" t="s">
        <v>34</v>
      </c>
      <c r="R6702" s="23">
        <f t="shared" si="520"/>
        <v>1</v>
      </c>
      <c r="S6702" s="23" t="str">
        <f t="shared" si="521"/>
        <v>ORD106701_20251218_CUST01342_MED016</v>
      </c>
      <c r="T6702" s="23">
        <f t="shared" si="522"/>
        <v>1</v>
      </c>
      <c r="U6702" s="6">
        <f t="shared" si="523"/>
        <v>97.62</v>
      </c>
      <c r="V6702" s="6">
        <f>tbl_Raw_Data[[#This Row],[Discount_Pct]]*tbl_Raw_Data[[#This Row],[Gross_Amount]]/100</f>
        <v>0</v>
      </c>
      <c r="W6702" s="6">
        <f>tbl_Raw_Data[[#This Row],[Gross_Amount]]-tbl_Raw_Data[[#This Row],[Discount_Amount]]</f>
        <v>97.62</v>
      </c>
      <c r="X6702" s="6">
        <f>tbl_Raw_Data[[#This Row],[Net_Amount_Before_Tax]]*tbl_Raw_Data[[#This Row],[Tax_Pct]]/100</f>
        <v>4.8810000000000002</v>
      </c>
      <c r="Y6702" s="6">
        <f>tbl_Raw_Data[[#This Row],[Net_Amount_Before_Tax]]+tbl_Raw_Data[[#This Row],[Tax_Amount]]</f>
        <v>102.501</v>
      </c>
      <c r="Z6702" s="6">
        <f t="shared" si="524"/>
        <v>2</v>
      </c>
    </row>
    <row r="6703" spans="1:26" x14ac:dyDescent="0.3">
      <c r="A6703" s="23" t="s">
        <v>8824</v>
      </c>
      <c r="B6703" s="34">
        <v>46013</v>
      </c>
      <c r="C6703" s="23" t="s">
        <v>500</v>
      </c>
      <c r="D6703" s="23" t="s">
        <v>92</v>
      </c>
      <c r="E6703" s="23" t="s">
        <v>93</v>
      </c>
      <c r="F6703" s="23">
        <v>560034</v>
      </c>
      <c r="G6703" s="23" t="s">
        <v>196</v>
      </c>
      <c r="H6703" s="23" t="s">
        <v>197</v>
      </c>
      <c r="I6703" s="23" t="s">
        <v>32</v>
      </c>
      <c r="J6703" s="23" t="s">
        <v>42</v>
      </c>
      <c r="K6703" s="23" t="s">
        <v>24</v>
      </c>
      <c r="L6703" s="23">
        <v>3</v>
      </c>
      <c r="M6703" s="23">
        <v>25.93</v>
      </c>
      <c r="N6703" s="23">
        <v>5</v>
      </c>
      <c r="O6703" s="23">
        <v>5</v>
      </c>
      <c r="P6703" s="23" t="s">
        <v>58</v>
      </c>
      <c r="Q6703" s="23" t="s">
        <v>34</v>
      </c>
      <c r="R6703" s="23">
        <f t="shared" si="520"/>
        <v>1</v>
      </c>
      <c r="S6703" s="23" t="str">
        <f t="shared" si="521"/>
        <v>ORD106702_20251222_CUST00262_MED011</v>
      </c>
      <c r="T6703" s="23">
        <f t="shared" si="522"/>
        <v>1</v>
      </c>
      <c r="U6703" s="6">
        <f t="shared" si="523"/>
        <v>77.789999999999992</v>
      </c>
      <c r="V6703" s="6">
        <f>tbl_Raw_Data[[#This Row],[Discount_Pct]]*tbl_Raw_Data[[#This Row],[Gross_Amount]]/100</f>
        <v>3.8894999999999995</v>
      </c>
      <c r="W6703" s="6">
        <f>tbl_Raw_Data[[#This Row],[Gross_Amount]]-tbl_Raw_Data[[#This Row],[Discount_Amount]]</f>
        <v>73.900499999999994</v>
      </c>
      <c r="X6703" s="6">
        <f>tbl_Raw_Data[[#This Row],[Net_Amount_Before_Tax]]*tbl_Raw_Data[[#This Row],[Tax_Pct]]/100</f>
        <v>3.6950249999999993</v>
      </c>
      <c r="Y6703" s="6">
        <f>tbl_Raw_Data[[#This Row],[Net_Amount_Before_Tax]]+tbl_Raw_Data[[#This Row],[Tax_Amount]]</f>
        <v>77.595524999999995</v>
      </c>
      <c r="Z6703" s="6">
        <f t="shared" si="524"/>
        <v>5</v>
      </c>
    </row>
    <row r="6704" spans="1:26" x14ac:dyDescent="0.3">
      <c r="A6704" s="23" t="s">
        <v>8825</v>
      </c>
      <c r="B6704" s="34">
        <v>45587</v>
      </c>
      <c r="C6704" s="23" t="s">
        <v>1857</v>
      </c>
      <c r="D6704" s="23" t="s">
        <v>92</v>
      </c>
      <c r="E6704" s="23" t="s">
        <v>93</v>
      </c>
      <c r="F6704" s="23">
        <v>560001</v>
      </c>
      <c r="G6704" s="23" t="s">
        <v>48</v>
      </c>
      <c r="H6704" s="23" t="s">
        <v>49</v>
      </c>
      <c r="I6704" s="23" t="s">
        <v>50</v>
      </c>
      <c r="J6704" s="23" t="s">
        <v>23</v>
      </c>
      <c r="K6704" s="23" t="s">
        <v>24</v>
      </c>
      <c r="L6704" s="23">
        <v>2</v>
      </c>
      <c r="M6704" s="23">
        <v>108.77</v>
      </c>
      <c r="N6704" s="23">
        <v>0</v>
      </c>
      <c r="O6704" s="23">
        <v>18</v>
      </c>
      <c r="P6704" s="23" t="s">
        <v>33</v>
      </c>
      <c r="Q6704" s="23" t="s">
        <v>44</v>
      </c>
      <c r="R6704" s="23">
        <f t="shared" si="520"/>
        <v>1</v>
      </c>
      <c r="S6704" s="23" t="str">
        <f t="shared" si="521"/>
        <v>ORD106703_20241022_CUST00489_MED028</v>
      </c>
      <c r="T6704" s="23">
        <f t="shared" si="522"/>
        <v>1</v>
      </c>
      <c r="U6704" s="6">
        <f t="shared" si="523"/>
        <v>217.54</v>
      </c>
      <c r="V6704" s="6">
        <f>tbl_Raw_Data[[#This Row],[Discount_Pct]]*tbl_Raw_Data[[#This Row],[Gross_Amount]]/100</f>
        <v>0</v>
      </c>
      <c r="W6704" s="6">
        <f>tbl_Raw_Data[[#This Row],[Gross_Amount]]-tbl_Raw_Data[[#This Row],[Discount_Amount]]</f>
        <v>217.54</v>
      </c>
      <c r="X6704" s="6">
        <f>tbl_Raw_Data[[#This Row],[Net_Amount_Before_Tax]]*tbl_Raw_Data[[#This Row],[Tax_Pct]]/100</f>
        <v>39.157199999999996</v>
      </c>
      <c r="Y6704" s="6">
        <f>tbl_Raw_Data[[#This Row],[Net_Amount_Before_Tax]]+tbl_Raw_Data[[#This Row],[Tax_Amount]]</f>
        <v>256.69720000000001</v>
      </c>
      <c r="Z6704" s="6">
        <f t="shared" si="524"/>
        <v>3</v>
      </c>
    </row>
    <row r="6705" spans="1:26" x14ac:dyDescent="0.3">
      <c r="A6705" s="23" t="s">
        <v>8826</v>
      </c>
      <c r="B6705" s="34">
        <v>45336</v>
      </c>
      <c r="C6705" s="23" t="s">
        <v>3014</v>
      </c>
      <c r="D6705" s="23" t="s">
        <v>37</v>
      </c>
      <c r="E6705" s="23" t="s">
        <v>38</v>
      </c>
      <c r="F6705" s="23">
        <v>452016</v>
      </c>
      <c r="G6705" s="23" t="s">
        <v>256</v>
      </c>
      <c r="H6705" s="23" t="s">
        <v>257</v>
      </c>
      <c r="I6705" s="23" t="s">
        <v>22</v>
      </c>
      <c r="J6705" s="23" t="s">
        <v>258</v>
      </c>
      <c r="K6705" s="23" t="s">
        <v>57</v>
      </c>
      <c r="L6705" s="23">
        <v>2</v>
      </c>
      <c r="M6705" s="23">
        <v>69.63</v>
      </c>
      <c r="N6705" s="23">
        <v>5</v>
      </c>
      <c r="O6705" s="23">
        <v>5</v>
      </c>
      <c r="P6705" s="23" t="s">
        <v>25</v>
      </c>
      <c r="Q6705" s="23" t="s">
        <v>34</v>
      </c>
      <c r="R6705" s="23">
        <f t="shared" si="520"/>
        <v>1</v>
      </c>
      <c r="S6705" s="23" t="str">
        <f t="shared" si="521"/>
        <v>ORD106704_20240214_CUST03452_MED025</v>
      </c>
      <c r="T6705" s="23">
        <f t="shared" si="522"/>
        <v>1</v>
      </c>
      <c r="U6705" s="6">
        <f t="shared" si="523"/>
        <v>139.26</v>
      </c>
      <c r="V6705" s="6">
        <f>tbl_Raw_Data[[#This Row],[Discount_Pct]]*tbl_Raw_Data[[#This Row],[Gross_Amount]]/100</f>
        <v>6.9629999999999992</v>
      </c>
      <c r="W6705" s="6">
        <f>tbl_Raw_Data[[#This Row],[Gross_Amount]]-tbl_Raw_Data[[#This Row],[Discount_Amount]]</f>
        <v>132.297</v>
      </c>
      <c r="X6705" s="6">
        <f>tbl_Raw_Data[[#This Row],[Net_Amount_Before_Tax]]*tbl_Raw_Data[[#This Row],[Tax_Pct]]/100</f>
        <v>6.6148500000000006</v>
      </c>
      <c r="Y6705" s="6">
        <f>tbl_Raw_Data[[#This Row],[Net_Amount_Before_Tax]]+tbl_Raw_Data[[#This Row],[Tax_Amount]]</f>
        <v>138.91184999999999</v>
      </c>
      <c r="Z6705" s="6">
        <f t="shared" si="524"/>
        <v>3</v>
      </c>
    </row>
    <row r="6706" spans="1:26" x14ac:dyDescent="0.3">
      <c r="A6706" s="23" t="s">
        <v>8827</v>
      </c>
      <c r="B6706" s="34">
        <v>45413</v>
      </c>
      <c r="C6706" s="23" t="s">
        <v>3319</v>
      </c>
      <c r="D6706" s="23" t="s">
        <v>92</v>
      </c>
      <c r="E6706" s="23" t="s">
        <v>93</v>
      </c>
      <c r="F6706" s="23">
        <v>560038</v>
      </c>
      <c r="G6706" s="23" t="s">
        <v>39</v>
      </c>
      <c r="H6706" s="23" t="s">
        <v>40</v>
      </c>
      <c r="I6706" s="23" t="s">
        <v>41</v>
      </c>
      <c r="J6706" s="23" t="s">
        <v>42</v>
      </c>
      <c r="K6706" s="23" t="s">
        <v>24</v>
      </c>
      <c r="L6706" s="23">
        <v>1</v>
      </c>
      <c r="M6706" s="23">
        <v>26.67</v>
      </c>
      <c r="N6706" s="23">
        <v>10</v>
      </c>
      <c r="O6706" s="23">
        <v>5</v>
      </c>
      <c r="P6706" s="23" t="s">
        <v>65</v>
      </c>
      <c r="Q6706" s="23" t="s">
        <v>34</v>
      </c>
      <c r="R6706" s="23">
        <f t="shared" si="520"/>
        <v>1</v>
      </c>
      <c r="S6706" s="23" t="str">
        <f t="shared" si="521"/>
        <v>ORD106705_20240501_CUST02607_MED001</v>
      </c>
      <c r="T6706" s="23">
        <f t="shared" si="522"/>
        <v>1</v>
      </c>
      <c r="U6706" s="6">
        <f t="shared" si="523"/>
        <v>26.67</v>
      </c>
      <c r="V6706" s="6">
        <f>tbl_Raw_Data[[#This Row],[Discount_Pct]]*tbl_Raw_Data[[#This Row],[Gross_Amount]]/100</f>
        <v>2.6670000000000003</v>
      </c>
      <c r="W6706" s="6">
        <f>tbl_Raw_Data[[#This Row],[Gross_Amount]]-tbl_Raw_Data[[#This Row],[Discount_Amount]]</f>
        <v>24.003</v>
      </c>
      <c r="X6706" s="6">
        <f>tbl_Raw_Data[[#This Row],[Net_Amount_Before_Tax]]*tbl_Raw_Data[[#This Row],[Tax_Pct]]/100</f>
        <v>1.2001500000000001</v>
      </c>
      <c r="Y6706" s="6">
        <f>tbl_Raw_Data[[#This Row],[Net_Amount_Before_Tax]]+tbl_Raw_Data[[#This Row],[Tax_Amount]]</f>
        <v>25.203150000000001</v>
      </c>
      <c r="Z6706" s="6">
        <f t="shared" si="524"/>
        <v>3</v>
      </c>
    </row>
    <row r="6707" spans="1:26" x14ac:dyDescent="0.3">
      <c r="A6707" s="23" t="s">
        <v>8828</v>
      </c>
      <c r="B6707" s="34">
        <v>45766</v>
      </c>
      <c r="C6707" s="23" t="s">
        <v>3475</v>
      </c>
      <c r="D6707" s="23" t="s">
        <v>142</v>
      </c>
      <c r="E6707" s="23" t="s">
        <v>81</v>
      </c>
      <c r="F6707" s="23">
        <v>380054</v>
      </c>
      <c r="G6707" s="23" t="s">
        <v>229</v>
      </c>
      <c r="H6707" s="23" t="s">
        <v>230</v>
      </c>
      <c r="I6707" s="23" t="s">
        <v>84</v>
      </c>
      <c r="J6707" s="23" t="s">
        <v>140</v>
      </c>
      <c r="K6707" s="23" t="s">
        <v>24</v>
      </c>
      <c r="L6707" s="23">
        <v>4</v>
      </c>
      <c r="M6707" s="23">
        <v>184.51</v>
      </c>
      <c r="N6707" s="23">
        <v>0</v>
      </c>
      <c r="O6707" s="23">
        <v>5</v>
      </c>
      <c r="P6707" s="23" t="s">
        <v>65</v>
      </c>
      <c r="Q6707" s="23" t="s">
        <v>34</v>
      </c>
      <c r="R6707" s="23">
        <f t="shared" si="520"/>
        <v>1</v>
      </c>
      <c r="S6707" s="23" t="str">
        <f t="shared" si="521"/>
        <v>ORD106706_20250419_CUST02831_MED022</v>
      </c>
      <c r="T6707" s="23">
        <f t="shared" si="522"/>
        <v>1</v>
      </c>
      <c r="U6707" s="6">
        <f t="shared" si="523"/>
        <v>738.04</v>
      </c>
      <c r="V6707" s="6">
        <f>tbl_Raw_Data[[#This Row],[Discount_Pct]]*tbl_Raw_Data[[#This Row],[Gross_Amount]]/100</f>
        <v>0</v>
      </c>
      <c r="W6707" s="6">
        <f>tbl_Raw_Data[[#This Row],[Gross_Amount]]-tbl_Raw_Data[[#This Row],[Discount_Amount]]</f>
        <v>738.04</v>
      </c>
      <c r="X6707" s="6">
        <f>tbl_Raw_Data[[#This Row],[Net_Amount_Before_Tax]]*tbl_Raw_Data[[#This Row],[Tax_Pct]]/100</f>
        <v>36.902000000000001</v>
      </c>
      <c r="Y6707" s="6">
        <f>tbl_Raw_Data[[#This Row],[Net_Amount_Before_Tax]]+tbl_Raw_Data[[#This Row],[Tax_Amount]]</f>
        <v>774.94200000000001</v>
      </c>
      <c r="Z6707" s="6">
        <f t="shared" si="524"/>
        <v>2</v>
      </c>
    </row>
    <row r="6708" spans="1:26" x14ac:dyDescent="0.3">
      <c r="A6708" s="23" t="s">
        <v>8829</v>
      </c>
      <c r="B6708" s="34">
        <v>45840</v>
      </c>
      <c r="C6708" s="23" t="s">
        <v>5704</v>
      </c>
      <c r="D6708" s="23" t="s">
        <v>130</v>
      </c>
      <c r="E6708" s="23" t="s">
        <v>131</v>
      </c>
      <c r="F6708" s="23">
        <v>700001</v>
      </c>
      <c r="G6708" s="23" t="s">
        <v>119</v>
      </c>
      <c r="H6708" s="23" t="s">
        <v>120</v>
      </c>
      <c r="I6708" s="23" t="s">
        <v>32</v>
      </c>
      <c r="J6708" s="23" t="s">
        <v>64</v>
      </c>
      <c r="K6708" s="23" t="s">
        <v>57</v>
      </c>
      <c r="L6708" s="23">
        <v>3</v>
      </c>
      <c r="M6708" s="23">
        <v>71.180000000000007</v>
      </c>
      <c r="N6708" s="23">
        <v>5</v>
      </c>
      <c r="O6708" s="23">
        <v>12</v>
      </c>
      <c r="P6708" s="23" t="s">
        <v>58</v>
      </c>
      <c r="Q6708" s="23" t="s">
        <v>34</v>
      </c>
      <c r="R6708" s="23">
        <f t="shared" si="520"/>
        <v>1</v>
      </c>
      <c r="S6708" s="23" t="str">
        <f t="shared" si="521"/>
        <v>ORD106707_20250702_CUST01933_MED010</v>
      </c>
      <c r="T6708" s="23">
        <f t="shared" si="522"/>
        <v>1</v>
      </c>
      <c r="U6708" s="6">
        <f t="shared" si="523"/>
        <v>213.54000000000002</v>
      </c>
      <c r="V6708" s="6">
        <f>tbl_Raw_Data[[#This Row],[Discount_Pct]]*tbl_Raw_Data[[#This Row],[Gross_Amount]]/100</f>
        <v>10.677</v>
      </c>
      <c r="W6708" s="6">
        <f>tbl_Raw_Data[[#This Row],[Gross_Amount]]-tbl_Raw_Data[[#This Row],[Discount_Amount]]</f>
        <v>202.86300000000003</v>
      </c>
      <c r="X6708" s="6">
        <f>tbl_Raw_Data[[#This Row],[Net_Amount_Before_Tax]]*tbl_Raw_Data[[#This Row],[Tax_Pct]]/100</f>
        <v>24.343560000000004</v>
      </c>
      <c r="Y6708" s="6">
        <f>tbl_Raw_Data[[#This Row],[Net_Amount_Before_Tax]]+tbl_Raw_Data[[#This Row],[Tax_Amount]]</f>
        <v>227.20656000000002</v>
      </c>
      <c r="Z6708" s="6">
        <f t="shared" si="524"/>
        <v>4</v>
      </c>
    </row>
    <row r="6709" spans="1:26" x14ac:dyDescent="0.3">
      <c r="A6709" s="23" t="s">
        <v>8830</v>
      </c>
      <c r="B6709" s="34">
        <v>46002</v>
      </c>
      <c r="C6709" s="23" t="s">
        <v>3798</v>
      </c>
      <c r="D6709" s="23" t="s">
        <v>92</v>
      </c>
      <c r="E6709" s="23" t="s">
        <v>93</v>
      </c>
      <c r="F6709" s="23">
        <v>560100</v>
      </c>
      <c r="G6709" s="23" t="s">
        <v>138</v>
      </c>
      <c r="H6709" s="23" t="s">
        <v>139</v>
      </c>
      <c r="I6709" s="23" t="s">
        <v>50</v>
      </c>
      <c r="J6709" s="23" t="s">
        <v>140</v>
      </c>
      <c r="K6709" s="23" t="s">
        <v>24</v>
      </c>
      <c r="L6709" s="23">
        <v>1</v>
      </c>
      <c r="M6709" s="23">
        <v>171.19</v>
      </c>
      <c r="N6709" s="23">
        <v>0</v>
      </c>
      <c r="O6709" s="23">
        <v>18</v>
      </c>
      <c r="P6709" s="23" t="s">
        <v>65</v>
      </c>
      <c r="Q6709" s="23" t="s">
        <v>34</v>
      </c>
      <c r="R6709" s="23">
        <f t="shared" si="520"/>
        <v>1</v>
      </c>
      <c r="S6709" s="23" t="str">
        <f t="shared" si="521"/>
        <v>ORD106708_20251211_CUST01313_MED013</v>
      </c>
      <c r="T6709" s="23">
        <f t="shared" si="522"/>
        <v>1</v>
      </c>
      <c r="U6709" s="6">
        <f t="shared" si="523"/>
        <v>171.19</v>
      </c>
      <c r="V6709" s="6">
        <f>tbl_Raw_Data[[#This Row],[Discount_Pct]]*tbl_Raw_Data[[#This Row],[Gross_Amount]]/100</f>
        <v>0</v>
      </c>
      <c r="W6709" s="6">
        <f>tbl_Raw_Data[[#This Row],[Gross_Amount]]-tbl_Raw_Data[[#This Row],[Discount_Amount]]</f>
        <v>171.19</v>
      </c>
      <c r="X6709" s="6">
        <f>tbl_Raw_Data[[#This Row],[Net_Amount_Before_Tax]]*tbl_Raw_Data[[#This Row],[Tax_Pct]]/100</f>
        <v>30.8142</v>
      </c>
      <c r="Y6709" s="6">
        <f>tbl_Raw_Data[[#This Row],[Net_Amount_Before_Tax]]+tbl_Raw_Data[[#This Row],[Tax_Amount]]</f>
        <v>202.0042</v>
      </c>
      <c r="Z6709" s="6">
        <f t="shared" si="524"/>
        <v>1</v>
      </c>
    </row>
    <row r="6710" spans="1:26" x14ac:dyDescent="0.3">
      <c r="A6710" s="23" t="s">
        <v>8831</v>
      </c>
      <c r="B6710" s="34">
        <v>45685</v>
      </c>
      <c r="C6710" s="23" t="s">
        <v>7253</v>
      </c>
      <c r="D6710" s="23" t="s">
        <v>159</v>
      </c>
      <c r="E6710" s="23" t="s">
        <v>47</v>
      </c>
      <c r="F6710" s="23">
        <v>400001</v>
      </c>
      <c r="G6710" s="23" t="s">
        <v>48</v>
      </c>
      <c r="H6710" s="23" t="s">
        <v>49</v>
      </c>
      <c r="I6710" s="23" t="s">
        <v>50</v>
      </c>
      <c r="J6710" s="23" t="s">
        <v>23</v>
      </c>
      <c r="K6710" s="23" t="s">
        <v>24</v>
      </c>
      <c r="L6710" s="23">
        <v>1</v>
      </c>
      <c r="M6710" s="23">
        <v>101.11</v>
      </c>
      <c r="N6710" s="23">
        <v>10</v>
      </c>
      <c r="O6710" s="23">
        <v>5</v>
      </c>
      <c r="P6710" s="23" t="s">
        <v>43</v>
      </c>
      <c r="Q6710" s="23" t="s">
        <v>34</v>
      </c>
      <c r="R6710" s="23">
        <f t="shared" si="520"/>
        <v>1</v>
      </c>
      <c r="S6710" s="23" t="str">
        <f t="shared" si="521"/>
        <v>ORD106709_20250128_CUST01133_MED028</v>
      </c>
      <c r="T6710" s="23">
        <f t="shared" si="522"/>
        <v>1</v>
      </c>
      <c r="U6710" s="6">
        <f t="shared" si="523"/>
        <v>101.11</v>
      </c>
      <c r="V6710" s="6">
        <f>tbl_Raw_Data[[#This Row],[Discount_Pct]]*tbl_Raw_Data[[#This Row],[Gross_Amount]]/100</f>
        <v>10.111000000000001</v>
      </c>
      <c r="W6710" s="6">
        <f>tbl_Raw_Data[[#This Row],[Gross_Amount]]-tbl_Raw_Data[[#This Row],[Discount_Amount]]</f>
        <v>90.998999999999995</v>
      </c>
      <c r="X6710" s="6">
        <f>tbl_Raw_Data[[#This Row],[Net_Amount_Before_Tax]]*tbl_Raw_Data[[#This Row],[Tax_Pct]]/100</f>
        <v>4.5499499999999999</v>
      </c>
      <c r="Y6710" s="6">
        <f>tbl_Raw_Data[[#This Row],[Net_Amount_Before_Tax]]+tbl_Raw_Data[[#This Row],[Tax_Amount]]</f>
        <v>95.548949999999991</v>
      </c>
      <c r="Z6710" s="6">
        <f t="shared" si="524"/>
        <v>2</v>
      </c>
    </row>
    <row r="6711" spans="1:26" x14ac:dyDescent="0.3">
      <c r="A6711" s="23" t="s">
        <v>8832</v>
      </c>
      <c r="B6711" s="34">
        <v>45602</v>
      </c>
      <c r="C6711" s="23" t="s">
        <v>8358</v>
      </c>
      <c r="D6711" s="23" t="s">
        <v>72</v>
      </c>
      <c r="E6711" s="23" t="s">
        <v>73</v>
      </c>
      <c r="F6711" s="23">
        <v>302017</v>
      </c>
      <c r="G6711" s="23" t="s">
        <v>124</v>
      </c>
      <c r="H6711" s="23" t="s">
        <v>125</v>
      </c>
      <c r="I6711" s="23" t="s">
        <v>104</v>
      </c>
      <c r="J6711" s="23" t="s">
        <v>114</v>
      </c>
      <c r="K6711" s="23" t="s">
        <v>24</v>
      </c>
      <c r="L6711" s="23">
        <v>1</v>
      </c>
      <c r="M6711" s="23">
        <v>108.31</v>
      </c>
      <c r="N6711" s="23">
        <v>5</v>
      </c>
      <c r="O6711" s="23">
        <v>5</v>
      </c>
      <c r="P6711" s="23" t="s">
        <v>89</v>
      </c>
      <c r="Q6711" s="23" t="s">
        <v>44</v>
      </c>
      <c r="R6711" s="23">
        <f t="shared" si="520"/>
        <v>1</v>
      </c>
      <c r="S6711" s="23" t="str">
        <f t="shared" si="521"/>
        <v>ORD106710_20241106_CUST01074_MED018</v>
      </c>
      <c r="T6711" s="23">
        <f t="shared" si="522"/>
        <v>1</v>
      </c>
      <c r="U6711" s="6">
        <f t="shared" si="523"/>
        <v>108.31</v>
      </c>
      <c r="V6711" s="6">
        <f>tbl_Raw_Data[[#This Row],[Discount_Pct]]*tbl_Raw_Data[[#This Row],[Gross_Amount]]/100</f>
        <v>5.4154999999999998</v>
      </c>
      <c r="W6711" s="6">
        <f>tbl_Raw_Data[[#This Row],[Gross_Amount]]-tbl_Raw_Data[[#This Row],[Discount_Amount]]</f>
        <v>102.89450000000001</v>
      </c>
      <c r="X6711" s="6">
        <f>tbl_Raw_Data[[#This Row],[Net_Amount_Before_Tax]]*tbl_Raw_Data[[#This Row],[Tax_Pct]]/100</f>
        <v>5.1447250000000011</v>
      </c>
      <c r="Y6711" s="6">
        <f>tbl_Raw_Data[[#This Row],[Net_Amount_Before_Tax]]+tbl_Raw_Data[[#This Row],[Tax_Amount]]</f>
        <v>108.03922500000002</v>
      </c>
      <c r="Z6711" s="6">
        <f t="shared" si="524"/>
        <v>1</v>
      </c>
    </row>
    <row r="6712" spans="1:26" x14ac:dyDescent="0.3">
      <c r="A6712" s="23" t="s">
        <v>8833</v>
      </c>
      <c r="B6712" s="34">
        <v>45849</v>
      </c>
      <c r="C6712" s="23" t="s">
        <v>8189</v>
      </c>
      <c r="D6712" s="23" t="s">
        <v>183</v>
      </c>
      <c r="E6712" s="23" t="s">
        <v>184</v>
      </c>
      <c r="F6712" s="23">
        <v>122016</v>
      </c>
      <c r="G6712" s="23" t="s">
        <v>233</v>
      </c>
      <c r="H6712" s="23" t="s">
        <v>234</v>
      </c>
      <c r="I6712" s="23" t="s">
        <v>104</v>
      </c>
      <c r="J6712" s="23" t="s">
        <v>42</v>
      </c>
      <c r="K6712" s="23" t="s">
        <v>24</v>
      </c>
      <c r="L6712" s="23">
        <v>2</v>
      </c>
      <c r="M6712" s="23">
        <v>162.1</v>
      </c>
      <c r="N6712" s="23">
        <v>10</v>
      </c>
      <c r="O6712" s="23">
        <v>12</v>
      </c>
      <c r="P6712" s="23" t="s">
        <v>65</v>
      </c>
      <c r="Q6712" s="23" t="s">
        <v>34</v>
      </c>
      <c r="R6712" s="23">
        <f t="shared" si="520"/>
        <v>1</v>
      </c>
      <c r="S6712" s="23" t="str">
        <f t="shared" si="521"/>
        <v>ORD106711_20250711_CUST01407_MED019</v>
      </c>
      <c r="T6712" s="23">
        <f t="shared" si="522"/>
        <v>1</v>
      </c>
      <c r="U6712" s="6">
        <f t="shared" si="523"/>
        <v>324.2</v>
      </c>
      <c r="V6712" s="6">
        <f>tbl_Raw_Data[[#This Row],[Discount_Pct]]*tbl_Raw_Data[[#This Row],[Gross_Amount]]/100</f>
        <v>32.42</v>
      </c>
      <c r="W6712" s="6">
        <f>tbl_Raw_Data[[#This Row],[Gross_Amount]]-tbl_Raw_Data[[#This Row],[Discount_Amount]]</f>
        <v>291.77999999999997</v>
      </c>
      <c r="X6712" s="6">
        <f>tbl_Raw_Data[[#This Row],[Net_Amount_Before_Tax]]*tbl_Raw_Data[[#This Row],[Tax_Pct]]/100</f>
        <v>35.013599999999997</v>
      </c>
      <c r="Y6712" s="6">
        <f>tbl_Raw_Data[[#This Row],[Net_Amount_Before_Tax]]+tbl_Raw_Data[[#This Row],[Tax_Amount]]</f>
        <v>326.79359999999997</v>
      </c>
      <c r="Z6712" s="6">
        <f t="shared" si="524"/>
        <v>2</v>
      </c>
    </row>
    <row r="6713" spans="1:26" x14ac:dyDescent="0.3">
      <c r="A6713" s="23" t="s">
        <v>8834</v>
      </c>
      <c r="B6713" s="34">
        <v>45646</v>
      </c>
      <c r="C6713" s="23" t="s">
        <v>8053</v>
      </c>
      <c r="D6713" s="23" t="s">
        <v>183</v>
      </c>
      <c r="E6713" s="23" t="s">
        <v>184</v>
      </c>
      <c r="F6713" s="23">
        <v>122009</v>
      </c>
      <c r="G6713" s="23" t="s">
        <v>145</v>
      </c>
      <c r="H6713" s="23" t="s">
        <v>146</v>
      </c>
      <c r="I6713" s="23" t="s">
        <v>147</v>
      </c>
      <c r="J6713" s="23" t="s">
        <v>148</v>
      </c>
      <c r="K6713" s="23" t="s">
        <v>24</v>
      </c>
      <c r="L6713" s="23">
        <v>1</v>
      </c>
      <c r="M6713" s="23">
        <v>94.01</v>
      </c>
      <c r="N6713" s="23">
        <v>5</v>
      </c>
      <c r="O6713" s="23">
        <v>12</v>
      </c>
      <c r="P6713" s="23" t="s">
        <v>65</v>
      </c>
      <c r="Q6713" s="23" t="s">
        <v>34</v>
      </c>
      <c r="R6713" s="23">
        <f t="shared" si="520"/>
        <v>1</v>
      </c>
      <c r="S6713" s="23" t="str">
        <f t="shared" si="521"/>
        <v>ORD106712_20241220_CUST03301_MED016</v>
      </c>
      <c r="T6713" s="23">
        <f t="shared" si="522"/>
        <v>1</v>
      </c>
      <c r="U6713" s="6">
        <f t="shared" si="523"/>
        <v>94.01</v>
      </c>
      <c r="V6713" s="6">
        <f>tbl_Raw_Data[[#This Row],[Discount_Pct]]*tbl_Raw_Data[[#This Row],[Gross_Amount]]/100</f>
        <v>4.7004999999999999</v>
      </c>
      <c r="W6713" s="6">
        <f>tbl_Raw_Data[[#This Row],[Gross_Amount]]-tbl_Raw_Data[[#This Row],[Discount_Amount]]</f>
        <v>89.3095</v>
      </c>
      <c r="X6713" s="6">
        <f>tbl_Raw_Data[[#This Row],[Net_Amount_Before_Tax]]*tbl_Raw_Data[[#This Row],[Tax_Pct]]/100</f>
        <v>10.717139999999999</v>
      </c>
      <c r="Y6713" s="6">
        <f>tbl_Raw_Data[[#This Row],[Net_Amount_Before_Tax]]+tbl_Raw_Data[[#This Row],[Tax_Amount]]</f>
        <v>100.02664</v>
      </c>
      <c r="Z6713" s="6">
        <f t="shared" si="524"/>
        <v>2</v>
      </c>
    </row>
    <row r="6714" spans="1:26" x14ac:dyDescent="0.3">
      <c r="A6714" s="23" t="s">
        <v>8835</v>
      </c>
      <c r="B6714" s="34">
        <v>45441</v>
      </c>
      <c r="C6714" s="23" t="s">
        <v>8836</v>
      </c>
      <c r="D6714" s="23" t="s">
        <v>52</v>
      </c>
      <c r="E6714" s="23" t="s">
        <v>52</v>
      </c>
      <c r="F6714" s="23">
        <v>160022</v>
      </c>
      <c r="G6714" s="23" t="s">
        <v>192</v>
      </c>
      <c r="H6714" s="23" t="s">
        <v>193</v>
      </c>
      <c r="I6714" s="23" t="s">
        <v>41</v>
      </c>
      <c r="J6714" s="23" t="s">
        <v>194</v>
      </c>
      <c r="K6714" s="23" t="s">
        <v>24</v>
      </c>
      <c r="L6714" s="23">
        <v>2</v>
      </c>
      <c r="M6714" s="23">
        <v>35.93</v>
      </c>
      <c r="N6714" s="23">
        <v>0</v>
      </c>
      <c r="O6714" s="23">
        <v>5</v>
      </c>
      <c r="P6714" s="23" t="s">
        <v>25</v>
      </c>
      <c r="Q6714" s="23" t="s">
        <v>26</v>
      </c>
      <c r="R6714" s="23">
        <f t="shared" si="520"/>
        <v>1</v>
      </c>
      <c r="S6714" s="23" t="str">
        <f t="shared" si="521"/>
        <v>ORD106713_20240529_CUST02547_MED002</v>
      </c>
      <c r="T6714" s="23">
        <f t="shared" si="522"/>
        <v>1</v>
      </c>
      <c r="U6714" s="6">
        <f t="shared" si="523"/>
        <v>71.86</v>
      </c>
      <c r="V6714" s="6">
        <f>tbl_Raw_Data[[#This Row],[Discount_Pct]]*tbl_Raw_Data[[#This Row],[Gross_Amount]]/100</f>
        <v>0</v>
      </c>
      <c r="W6714" s="6">
        <f>tbl_Raw_Data[[#This Row],[Gross_Amount]]-tbl_Raw_Data[[#This Row],[Discount_Amount]]</f>
        <v>71.86</v>
      </c>
      <c r="X6714" s="6">
        <f>tbl_Raw_Data[[#This Row],[Net_Amount_Before_Tax]]*tbl_Raw_Data[[#This Row],[Tax_Pct]]/100</f>
        <v>3.593</v>
      </c>
      <c r="Y6714" s="6">
        <f>tbl_Raw_Data[[#This Row],[Net_Amount_Before_Tax]]+tbl_Raw_Data[[#This Row],[Tax_Amount]]</f>
        <v>75.453000000000003</v>
      </c>
      <c r="Z6714" s="6">
        <f t="shared" si="524"/>
        <v>0</v>
      </c>
    </row>
    <row r="6715" spans="1:26" x14ac:dyDescent="0.3">
      <c r="A6715" s="23" t="s">
        <v>8837</v>
      </c>
      <c r="B6715" s="34">
        <v>45994</v>
      </c>
      <c r="C6715" s="23" t="s">
        <v>1015</v>
      </c>
      <c r="D6715" s="23" t="s">
        <v>123</v>
      </c>
      <c r="E6715" s="23" t="s">
        <v>101</v>
      </c>
      <c r="F6715" s="23">
        <v>226001</v>
      </c>
      <c r="G6715" s="23" t="s">
        <v>20</v>
      </c>
      <c r="H6715" s="23" t="s">
        <v>21</v>
      </c>
      <c r="I6715" s="23" t="s">
        <v>22</v>
      </c>
      <c r="J6715" s="23" t="s">
        <v>23</v>
      </c>
      <c r="K6715" s="23" t="s">
        <v>24</v>
      </c>
      <c r="L6715" s="23">
        <v>1</v>
      </c>
      <c r="M6715" s="23">
        <v>147.35</v>
      </c>
      <c r="N6715" s="23">
        <v>10</v>
      </c>
      <c r="O6715" s="23">
        <v>12</v>
      </c>
      <c r="P6715" s="23" t="s">
        <v>43</v>
      </c>
      <c r="Q6715" s="23" t="s">
        <v>26</v>
      </c>
      <c r="R6715" s="23">
        <f t="shared" si="520"/>
        <v>1</v>
      </c>
      <c r="S6715" s="23" t="str">
        <f t="shared" si="521"/>
        <v>ORD106714_20251203_CUST01009_MED024</v>
      </c>
      <c r="T6715" s="23">
        <f t="shared" si="522"/>
        <v>1</v>
      </c>
      <c r="U6715" s="6">
        <f t="shared" si="523"/>
        <v>147.35</v>
      </c>
      <c r="V6715" s="6">
        <f>tbl_Raw_Data[[#This Row],[Discount_Pct]]*tbl_Raw_Data[[#This Row],[Gross_Amount]]/100</f>
        <v>14.734999999999999</v>
      </c>
      <c r="W6715" s="6">
        <f>tbl_Raw_Data[[#This Row],[Gross_Amount]]-tbl_Raw_Data[[#This Row],[Discount_Amount]]</f>
        <v>132.61500000000001</v>
      </c>
      <c r="X6715" s="6">
        <f>tbl_Raw_Data[[#This Row],[Net_Amount_Before_Tax]]*tbl_Raw_Data[[#This Row],[Tax_Pct]]/100</f>
        <v>15.913800000000002</v>
      </c>
      <c r="Y6715" s="6">
        <f>tbl_Raw_Data[[#This Row],[Net_Amount_Before_Tax]]+tbl_Raw_Data[[#This Row],[Tax_Amount]]</f>
        <v>148.52880000000002</v>
      </c>
      <c r="Z6715" s="6">
        <f t="shared" si="524"/>
        <v>0</v>
      </c>
    </row>
    <row r="6716" spans="1:26" x14ac:dyDescent="0.3">
      <c r="A6716" s="23" t="s">
        <v>8837</v>
      </c>
      <c r="B6716" s="34">
        <v>45396</v>
      </c>
      <c r="C6716" s="23" t="s">
        <v>1778</v>
      </c>
      <c r="D6716" s="23" t="s">
        <v>80</v>
      </c>
      <c r="E6716" s="23" t="s">
        <v>81</v>
      </c>
      <c r="F6716" s="23">
        <v>395003</v>
      </c>
      <c r="G6716" s="23" t="s">
        <v>256</v>
      </c>
      <c r="H6716" s="23" t="s">
        <v>257</v>
      </c>
      <c r="I6716" s="23" t="s">
        <v>22</v>
      </c>
      <c r="J6716" s="23" t="s">
        <v>258</v>
      </c>
      <c r="K6716" s="23" t="s">
        <v>57</v>
      </c>
      <c r="L6716" s="23">
        <v>1</v>
      </c>
      <c r="M6716" s="23">
        <v>65.900000000000006</v>
      </c>
      <c r="N6716" s="23">
        <v>10</v>
      </c>
      <c r="O6716" s="23">
        <v>12</v>
      </c>
      <c r="P6716" s="23" t="s">
        <v>25</v>
      </c>
      <c r="Q6716" s="23" t="s">
        <v>34</v>
      </c>
      <c r="R6716" s="23">
        <f t="shared" si="520"/>
        <v>1</v>
      </c>
      <c r="S6716" s="23" t="str">
        <f t="shared" si="521"/>
        <v>ORD106714_20240414_CUST00035_MED025</v>
      </c>
      <c r="T6716" s="23">
        <f t="shared" si="522"/>
        <v>1</v>
      </c>
      <c r="U6716" s="6">
        <f t="shared" si="523"/>
        <v>65.900000000000006</v>
      </c>
      <c r="V6716" s="6">
        <f>tbl_Raw_Data[[#This Row],[Discount_Pct]]*tbl_Raw_Data[[#This Row],[Gross_Amount]]/100</f>
        <v>6.59</v>
      </c>
      <c r="W6716" s="6">
        <f>tbl_Raw_Data[[#This Row],[Gross_Amount]]-tbl_Raw_Data[[#This Row],[Discount_Amount]]</f>
        <v>59.31</v>
      </c>
      <c r="X6716" s="6">
        <f>tbl_Raw_Data[[#This Row],[Net_Amount_Before_Tax]]*tbl_Raw_Data[[#This Row],[Tax_Pct]]/100</f>
        <v>7.1172000000000004</v>
      </c>
      <c r="Y6716" s="6">
        <f>tbl_Raw_Data[[#This Row],[Net_Amount_Before_Tax]]+tbl_Raw_Data[[#This Row],[Tax_Amount]]</f>
        <v>66.427199999999999</v>
      </c>
      <c r="Z6716" s="6">
        <f t="shared" si="524"/>
        <v>5</v>
      </c>
    </row>
    <row r="6717" spans="1:26" x14ac:dyDescent="0.3">
      <c r="A6717" s="23" t="s">
        <v>8838</v>
      </c>
      <c r="B6717" s="34">
        <v>45926</v>
      </c>
      <c r="C6717" s="23" t="s">
        <v>507</v>
      </c>
      <c r="D6717" s="23" t="s">
        <v>80</v>
      </c>
      <c r="E6717" s="23" t="s">
        <v>81</v>
      </c>
      <c r="F6717" s="23">
        <v>395010</v>
      </c>
      <c r="G6717" s="23" t="s">
        <v>53</v>
      </c>
      <c r="H6717" s="23" t="s">
        <v>54</v>
      </c>
      <c r="I6717" s="23" t="s">
        <v>55</v>
      </c>
      <c r="J6717" s="23" t="s">
        <v>56</v>
      </c>
      <c r="K6717" s="23" t="s">
        <v>57</v>
      </c>
      <c r="L6717" s="23">
        <v>4</v>
      </c>
      <c r="M6717" s="23">
        <v>59.96</v>
      </c>
      <c r="N6717" s="23">
        <v>0</v>
      </c>
      <c r="O6717" s="23">
        <v>18</v>
      </c>
      <c r="P6717" s="23" t="s">
        <v>33</v>
      </c>
      <c r="Q6717" s="23" t="s">
        <v>44</v>
      </c>
      <c r="R6717" s="23">
        <f t="shared" si="520"/>
        <v>1</v>
      </c>
      <c r="S6717" s="23" t="str">
        <f t="shared" si="521"/>
        <v>ORD106716_20250926_CUST01718_MED020</v>
      </c>
      <c r="T6717" s="23">
        <f t="shared" si="522"/>
        <v>1</v>
      </c>
      <c r="U6717" s="6">
        <f t="shared" si="523"/>
        <v>239.84</v>
      </c>
      <c r="V6717" s="6">
        <f>tbl_Raw_Data[[#This Row],[Discount_Pct]]*tbl_Raw_Data[[#This Row],[Gross_Amount]]/100</f>
        <v>0</v>
      </c>
      <c r="W6717" s="6">
        <f>tbl_Raw_Data[[#This Row],[Gross_Amount]]-tbl_Raw_Data[[#This Row],[Discount_Amount]]</f>
        <v>239.84</v>
      </c>
      <c r="X6717" s="6">
        <f>tbl_Raw_Data[[#This Row],[Net_Amount_Before_Tax]]*tbl_Raw_Data[[#This Row],[Tax_Pct]]/100</f>
        <v>43.171199999999999</v>
      </c>
      <c r="Y6717" s="6">
        <f>tbl_Raw_Data[[#This Row],[Net_Amount_Before_Tax]]+tbl_Raw_Data[[#This Row],[Tax_Amount]]</f>
        <v>283.01120000000003</v>
      </c>
      <c r="Z6717" s="6">
        <f t="shared" si="524"/>
        <v>1</v>
      </c>
    </row>
    <row r="6718" spans="1:26" x14ac:dyDescent="0.3">
      <c r="A6718" s="23" t="s">
        <v>8839</v>
      </c>
      <c r="B6718" s="34">
        <v>45387</v>
      </c>
      <c r="C6718" s="23" t="s">
        <v>5073</v>
      </c>
      <c r="D6718" s="23" t="s">
        <v>46</v>
      </c>
      <c r="E6718" s="23" t="s">
        <v>47</v>
      </c>
      <c r="F6718" s="23">
        <v>411057</v>
      </c>
      <c r="G6718" s="23" t="s">
        <v>167</v>
      </c>
      <c r="H6718" s="23" t="s">
        <v>168</v>
      </c>
      <c r="I6718" s="23" t="s">
        <v>113</v>
      </c>
      <c r="J6718" s="23" t="s">
        <v>42</v>
      </c>
      <c r="K6718" s="23" t="s">
        <v>24</v>
      </c>
      <c r="L6718" s="23">
        <v>4</v>
      </c>
      <c r="M6718" s="23">
        <v>186.99</v>
      </c>
      <c r="N6718" s="23">
        <v>20</v>
      </c>
      <c r="O6718" s="23">
        <v>5</v>
      </c>
      <c r="P6718" s="23" t="s">
        <v>58</v>
      </c>
      <c r="Q6718" s="23" t="s">
        <v>34</v>
      </c>
      <c r="R6718" s="23">
        <f t="shared" si="520"/>
        <v>1</v>
      </c>
      <c r="S6718" s="23" t="str">
        <f t="shared" si="521"/>
        <v>ORD106717_20240405_CUST01483_MED026</v>
      </c>
      <c r="T6718" s="23">
        <f t="shared" si="522"/>
        <v>1</v>
      </c>
      <c r="U6718" s="6">
        <f t="shared" si="523"/>
        <v>747.96</v>
      </c>
      <c r="V6718" s="6">
        <f>tbl_Raw_Data[[#This Row],[Discount_Pct]]*tbl_Raw_Data[[#This Row],[Gross_Amount]]/100</f>
        <v>149.59200000000001</v>
      </c>
      <c r="W6718" s="6">
        <f>tbl_Raw_Data[[#This Row],[Gross_Amount]]-tbl_Raw_Data[[#This Row],[Discount_Amount]]</f>
        <v>598.36800000000005</v>
      </c>
      <c r="X6718" s="6">
        <f>tbl_Raw_Data[[#This Row],[Net_Amount_Before_Tax]]*tbl_Raw_Data[[#This Row],[Tax_Pct]]/100</f>
        <v>29.918400000000002</v>
      </c>
      <c r="Y6718" s="6">
        <f>tbl_Raw_Data[[#This Row],[Net_Amount_Before_Tax]]+tbl_Raw_Data[[#This Row],[Tax_Amount]]</f>
        <v>628.28640000000007</v>
      </c>
      <c r="Z6718" s="6">
        <f t="shared" si="524"/>
        <v>2</v>
      </c>
    </row>
    <row r="6719" spans="1:26" x14ac:dyDescent="0.3">
      <c r="A6719" s="23" t="s">
        <v>8840</v>
      </c>
      <c r="B6719" s="34">
        <v>45608</v>
      </c>
      <c r="C6719" s="23" t="s">
        <v>8841</v>
      </c>
      <c r="D6719" s="23" t="s">
        <v>37</v>
      </c>
      <c r="E6719" s="23" t="s">
        <v>38</v>
      </c>
      <c r="F6719" s="23">
        <v>452020</v>
      </c>
      <c r="G6719" s="23" t="s">
        <v>82</v>
      </c>
      <c r="H6719" s="23" t="s">
        <v>83</v>
      </c>
      <c r="I6719" s="23" t="s">
        <v>84</v>
      </c>
      <c r="J6719" s="23" t="s">
        <v>85</v>
      </c>
      <c r="K6719" s="23" t="s">
        <v>24</v>
      </c>
      <c r="L6719" s="23">
        <v>2</v>
      </c>
      <c r="M6719" s="23">
        <v>322.58999999999997</v>
      </c>
      <c r="N6719" s="23">
        <v>10</v>
      </c>
      <c r="O6719" s="23">
        <v>12</v>
      </c>
      <c r="P6719" s="23" t="s">
        <v>65</v>
      </c>
      <c r="Q6719" s="23" t="s">
        <v>34</v>
      </c>
      <c r="R6719" s="23">
        <f t="shared" si="520"/>
        <v>1</v>
      </c>
      <c r="S6719" s="23" t="str">
        <f t="shared" si="521"/>
        <v>ORD106718_20241112_CUST01674_MED023</v>
      </c>
      <c r="T6719" s="23">
        <f t="shared" si="522"/>
        <v>1</v>
      </c>
      <c r="U6719" s="6">
        <f t="shared" si="523"/>
        <v>645.17999999999995</v>
      </c>
      <c r="V6719" s="6">
        <f>tbl_Raw_Data[[#This Row],[Discount_Pct]]*tbl_Raw_Data[[#This Row],[Gross_Amount]]/100</f>
        <v>64.517999999999986</v>
      </c>
      <c r="W6719" s="6">
        <f>tbl_Raw_Data[[#This Row],[Gross_Amount]]-tbl_Raw_Data[[#This Row],[Discount_Amount]]</f>
        <v>580.66199999999992</v>
      </c>
      <c r="X6719" s="6">
        <f>tbl_Raw_Data[[#This Row],[Net_Amount_Before_Tax]]*tbl_Raw_Data[[#This Row],[Tax_Pct]]/100</f>
        <v>69.67944</v>
      </c>
      <c r="Y6719" s="6">
        <f>tbl_Raw_Data[[#This Row],[Net_Amount_Before_Tax]]+tbl_Raw_Data[[#This Row],[Tax_Amount]]</f>
        <v>650.34143999999992</v>
      </c>
      <c r="Z6719" s="6">
        <f t="shared" si="524"/>
        <v>1</v>
      </c>
    </row>
    <row r="6720" spans="1:26" x14ac:dyDescent="0.3">
      <c r="A6720" s="23" t="s">
        <v>8842</v>
      </c>
      <c r="B6720" s="34">
        <v>45414</v>
      </c>
      <c r="C6720" s="23" t="s">
        <v>7848</v>
      </c>
      <c r="D6720" s="23" t="s">
        <v>100</v>
      </c>
      <c r="E6720" s="23" t="s">
        <v>101</v>
      </c>
      <c r="F6720" s="23">
        <v>201301</v>
      </c>
      <c r="G6720" s="23" t="s">
        <v>124</v>
      </c>
      <c r="H6720" s="23" t="s">
        <v>125</v>
      </c>
      <c r="I6720" s="23" t="s">
        <v>104</v>
      </c>
      <c r="J6720" s="23" t="s">
        <v>114</v>
      </c>
      <c r="K6720" s="23" t="s">
        <v>24</v>
      </c>
      <c r="L6720" s="23">
        <v>4</v>
      </c>
      <c r="M6720" s="23">
        <v>102.1</v>
      </c>
      <c r="N6720" s="23">
        <v>5</v>
      </c>
      <c r="O6720" s="23">
        <v>12</v>
      </c>
      <c r="P6720" s="23" t="s">
        <v>65</v>
      </c>
      <c r="Q6720" s="23" t="s">
        <v>26</v>
      </c>
      <c r="R6720" s="23">
        <f t="shared" si="520"/>
        <v>1</v>
      </c>
      <c r="S6720" s="23" t="str">
        <f t="shared" si="521"/>
        <v>ORD106719_20240502_CUST02468_MED018</v>
      </c>
      <c r="T6720" s="23">
        <f t="shared" si="522"/>
        <v>1</v>
      </c>
      <c r="U6720" s="6">
        <f t="shared" si="523"/>
        <v>408.4</v>
      </c>
      <c r="V6720" s="6">
        <f>tbl_Raw_Data[[#This Row],[Discount_Pct]]*tbl_Raw_Data[[#This Row],[Gross_Amount]]/100</f>
        <v>20.420000000000002</v>
      </c>
      <c r="W6720" s="6">
        <f>tbl_Raw_Data[[#This Row],[Gross_Amount]]-tbl_Raw_Data[[#This Row],[Discount_Amount]]</f>
        <v>387.97999999999996</v>
      </c>
      <c r="X6720" s="6">
        <f>tbl_Raw_Data[[#This Row],[Net_Amount_Before_Tax]]*tbl_Raw_Data[[#This Row],[Tax_Pct]]/100</f>
        <v>46.557599999999994</v>
      </c>
      <c r="Y6720" s="6">
        <f>tbl_Raw_Data[[#This Row],[Net_Amount_Before_Tax]]+tbl_Raw_Data[[#This Row],[Tax_Amount]]</f>
        <v>434.53759999999994</v>
      </c>
      <c r="Z6720" s="6">
        <f t="shared" si="524"/>
        <v>1</v>
      </c>
    </row>
    <row r="6721" spans="1:26" x14ac:dyDescent="0.3">
      <c r="A6721" s="23" t="s">
        <v>8842</v>
      </c>
      <c r="B6721" s="34">
        <v>45512</v>
      </c>
      <c r="C6721" s="23" t="s">
        <v>8843</v>
      </c>
      <c r="D6721" s="23" t="s">
        <v>92</v>
      </c>
      <c r="E6721" s="23" t="s">
        <v>93</v>
      </c>
      <c r="F6721" s="23">
        <v>560038</v>
      </c>
      <c r="G6721" s="23" t="s">
        <v>138</v>
      </c>
      <c r="H6721" s="23" t="s">
        <v>139</v>
      </c>
      <c r="I6721" s="23" t="s">
        <v>50</v>
      </c>
      <c r="J6721" s="23" t="s">
        <v>140</v>
      </c>
      <c r="K6721" s="23" t="s">
        <v>24</v>
      </c>
      <c r="L6721" s="23">
        <v>3</v>
      </c>
      <c r="M6721" s="23">
        <v>177.06</v>
      </c>
      <c r="N6721" s="23">
        <v>10</v>
      </c>
      <c r="O6721" s="23">
        <v>5</v>
      </c>
      <c r="P6721" s="23" t="s">
        <v>58</v>
      </c>
      <c r="Q6721" s="23" t="s">
        <v>34</v>
      </c>
      <c r="R6721" s="23">
        <f t="shared" si="520"/>
        <v>1</v>
      </c>
      <c r="S6721" s="23" t="str">
        <f t="shared" si="521"/>
        <v>ORD106719_20240808_CUST03365_MED013</v>
      </c>
      <c r="T6721" s="23">
        <f t="shared" si="522"/>
        <v>1</v>
      </c>
      <c r="U6721" s="6">
        <f t="shared" si="523"/>
        <v>531.18000000000006</v>
      </c>
      <c r="V6721" s="6">
        <f>tbl_Raw_Data[[#This Row],[Discount_Pct]]*tbl_Raw_Data[[#This Row],[Gross_Amount]]/100</f>
        <v>53.118000000000009</v>
      </c>
      <c r="W6721" s="6">
        <f>tbl_Raw_Data[[#This Row],[Gross_Amount]]-tbl_Raw_Data[[#This Row],[Discount_Amount]]</f>
        <v>478.06200000000007</v>
      </c>
      <c r="X6721" s="6">
        <f>tbl_Raw_Data[[#This Row],[Net_Amount_Before_Tax]]*tbl_Raw_Data[[#This Row],[Tax_Pct]]/100</f>
        <v>23.903100000000006</v>
      </c>
      <c r="Y6721" s="6">
        <f>tbl_Raw_Data[[#This Row],[Net_Amount_Before_Tax]]+tbl_Raw_Data[[#This Row],[Tax_Amount]]</f>
        <v>501.96510000000006</v>
      </c>
      <c r="Z6721" s="6">
        <f t="shared" si="524"/>
        <v>1</v>
      </c>
    </row>
    <row r="6722" spans="1:26" x14ac:dyDescent="0.3">
      <c r="A6722" s="23" t="s">
        <v>8842</v>
      </c>
      <c r="B6722" s="34">
        <v>45391</v>
      </c>
      <c r="C6722" s="23" t="s">
        <v>4967</v>
      </c>
      <c r="D6722" s="23" t="s">
        <v>37</v>
      </c>
      <c r="E6722" s="23" t="s">
        <v>38</v>
      </c>
      <c r="F6722" s="23">
        <v>452001</v>
      </c>
      <c r="G6722" s="23" t="s">
        <v>74</v>
      </c>
      <c r="H6722" s="23" t="s">
        <v>75</v>
      </c>
      <c r="I6722" s="23" t="s">
        <v>76</v>
      </c>
      <c r="J6722" s="23" t="s">
        <v>77</v>
      </c>
      <c r="K6722" s="23" t="s">
        <v>57</v>
      </c>
      <c r="L6722" s="23">
        <v>1</v>
      </c>
      <c r="M6722" s="23">
        <v>62.4</v>
      </c>
      <c r="N6722" s="23">
        <v>0</v>
      </c>
      <c r="O6722" s="23">
        <v>5</v>
      </c>
      <c r="P6722" s="23" t="s">
        <v>43</v>
      </c>
      <c r="Q6722" s="23" t="s">
        <v>34</v>
      </c>
      <c r="R6722" s="23">
        <f t="shared" ref="R6722:R6785" si="525">COUNTIFS($A$2:$A$8001,A6722,$B$2:$B$8001,B6722,$C$2:$C$8001,C6722,$G$2:$G$8001,G6722)</f>
        <v>1</v>
      </c>
      <c r="S6722" s="23" t="str">
        <f t="shared" ref="S6722:S6785" si="526">A6722&amp;"_"&amp;TEXT(B6722,"yyyymmdd")&amp;"_"&amp;C6722&amp;"_"&amp;G6722</f>
        <v>ORD106719_20240409_CUST01492_MED008</v>
      </c>
      <c r="T6722" s="23">
        <f t="shared" ref="T6722:T6785" si="527">COUNTIF($S$2:$S$8001,S6722)</f>
        <v>1</v>
      </c>
      <c r="U6722" s="6">
        <f t="shared" ref="U6722:U6785" si="528">L6722*M6722</f>
        <v>62.4</v>
      </c>
      <c r="V6722" s="6">
        <f>tbl_Raw_Data[[#This Row],[Discount_Pct]]*tbl_Raw_Data[[#This Row],[Gross_Amount]]/100</f>
        <v>0</v>
      </c>
      <c r="W6722" s="6">
        <f>tbl_Raw_Data[[#This Row],[Gross_Amount]]-tbl_Raw_Data[[#This Row],[Discount_Amount]]</f>
        <v>62.4</v>
      </c>
      <c r="X6722" s="6">
        <f>tbl_Raw_Data[[#This Row],[Net_Amount_Before_Tax]]*tbl_Raw_Data[[#This Row],[Tax_Pct]]/100</f>
        <v>3.12</v>
      </c>
      <c r="Y6722" s="6">
        <f>tbl_Raw_Data[[#This Row],[Net_Amount_Before_Tax]]+tbl_Raw_Data[[#This Row],[Tax_Amount]]</f>
        <v>65.52</v>
      </c>
      <c r="Z6722" s="6">
        <f t="shared" ref="Z6722:Z6785" si="529">COUNTIFS($C$2:$C$8001,C6722,$Q$2:$Q$8001,"Delivered")</f>
        <v>5</v>
      </c>
    </row>
    <row r="6723" spans="1:26" x14ac:dyDescent="0.3">
      <c r="A6723" s="23" t="s">
        <v>8844</v>
      </c>
      <c r="B6723" s="34">
        <v>45783</v>
      </c>
      <c r="C6723" s="23" t="s">
        <v>4199</v>
      </c>
      <c r="D6723" s="23" t="s">
        <v>52</v>
      </c>
      <c r="E6723" s="23" t="s">
        <v>52</v>
      </c>
      <c r="F6723" s="23">
        <v>160001</v>
      </c>
      <c r="G6723" s="23" t="s">
        <v>53</v>
      </c>
      <c r="H6723" s="23" t="s">
        <v>54</v>
      </c>
      <c r="I6723" s="23" t="s">
        <v>55</v>
      </c>
      <c r="J6723" s="23" t="s">
        <v>56</v>
      </c>
      <c r="K6723" s="23" t="s">
        <v>57</v>
      </c>
      <c r="L6723" s="23">
        <v>3</v>
      </c>
      <c r="M6723" s="23">
        <v>56.62</v>
      </c>
      <c r="N6723" s="23">
        <v>5</v>
      </c>
      <c r="O6723" s="23">
        <v>12</v>
      </c>
      <c r="P6723" s="23" t="s">
        <v>33</v>
      </c>
      <c r="Q6723" s="23" t="s">
        <v>34</v>
      </c>
      <c r="R6723" s="23">
        <f t="shared" si="525"/>
        <v>1</v>
      </c>
      <c r="S6723" s="23" t="str">
        <f t="shared" si="526"/>
        <v>ORD106722_20250506_CUST01716_MED020</v>
      </c>
      <c r="T6723" s="23">
        <f t="shared" si="527"/>
        <v>1</v>
      </c>
      <c r="U6723" s="6">
        <f t="shared" si="528"/>
        <v>169.85999999999999</v>
      </c>
      <c r="V6723" s="6">
        <f>tbl_Raw_Data[[#This Row],[Discount_Pct]]*tbl_Raw_Data[[#This Row],[Gross_Amount]]/100</f>
        <v>8.4930000000000003</v>
      </c>
      <c r="W6723" s="6">
        <f>tbl_Raw_Data[[#This Row],[Gross_Amount]]-tbl_Raw_Data[[#This Row],[Discount_Amount]]</f>
        <v>161.36699999999999</v>
      </c>
      <c r="X6723" s="6">
        <f>tbl_Raw_Data[[#This Row],[Net_Amount_Before_Tax]]*tbl_Raw_Data[[#This Row],[Tax_Pct]]/100</f>
        <v>19.364039999999999</v>
      </c>
      <c r="Y6723" s="6">
        <f>tbl_Raw_Data[[#This Row],[Net_Amount_Before_Tax]]+tbl_Raw_Data[[#This Row],[Tax_Amount]]</f>
        <v>180.73103999999998</v>
      </c>
      <c r="Z6723" s="6">
        <f t="shared" si="529"/>
        <v>2</v>
      </c>
    </row>
    <row r="6724" spans="1:26" x14ac:dyDescent="0.3">
      <c r="A6724" s="23" t="s">
        <v>8844</v>
      </c>
      <c r="B6724" s="34">
        <v>45812</v>
      </c>
      <c r="C6724" s="23" t="s">
        <v>3687</v>
      </c>
      <c r="D6724" s="23" t="s">
        <v>123</v>
      </c>
      <c r="E6724" s="23" t="s">
        <v>101</v>
      </c>
      <c r="F6724" s="23">
        <v>226024</v>
      </c>
      <c r="G6724" s="23" t="s">
        <v>229</v>
      </c>
      <c r="H6724" s="23" t="s">
        <v>230</v>
      </c>
      <c r="I6724" s="23" t="s">
        <v>84</v>
      </c>
      <c r="J6724" s="23" t="s">
        <v>140</v>
      </c>
      <c r="K6724" s="23" t="s">
        <v>24</v>
      </c>
      <c r="L6724" s="23">
        <v>5</v>
      </c>
      <c r="M6724" s="23">
        <v>154.36000000000001</v>
      </c>
      <c r="N6724" s="23">
        <v>10</v>
      </c>
      <c r="O6724" s="23">
        <v>12</v>
      </c>
      <c r="P6724" s="23" t="s">
        <v>58</v>
      </c>
      <c r="Q6724" s="23" t="s">
        <v>26</v>
      </c>
      <c r="R6724" s="23">
        <f t="shared" si="525"/>
        <v>1</v>
      </c>
      <c r="S6724" s="23" t="str">
        <f t="shared" si="526"/>
        <v>ORD106722_20250604_CUST00219_MED022</v>
      </c>
      <c r="T6724" s="23">
        <f t="shared" si="527"/>
        <v>1</v>
      </c>
      <c r="U6724" s="6">
        <f t="shared" si="528"/>
        <v>771.80000000000007</v>
      </c>
      <c r="V6724" s="6">
        <f>tbl_Raw_Data[[#This Row],[Discount_Pct]]*tbl_Raw_Data[[#This Row],[Gross_Amount]]/100</f>
        <v>77.180000000000007</v>
      </c>
      <c r="W6724" s="6">
        <f>tbl_Raw_Data[[#This Row],[Gross_Amount]]-tbl_Raw_Data[[#This Row],[Discount_Amount]]</f>
        <v>694.62000000000012</v>
      </c>
      <c r="X6724" s="6">
        <f>tbl_Raw_Data[[#This Row],[Net_Amount_Before_Tax]]*tbl_Raw_Data[[#This Row],[Tax_Pct]]/100</f>
        <v>83.354400000000027</v>
      </c>
      <c r="Y6724" s="6">
        <f>tbl_Raw_Data[[#This Row],[Net_Amount_Before_Tax]]+tbl_Raw_Data[[#This Row],[Tax_Amount]]</f>
        <v>777.97440000000017</v>
      </c>
      <c r="Z6724" s="6">
        <f t="shared" si="529"/>
        <v>2</v>
      </c>
    </row>
    <row r="6725" spans="1:26" x14ac:dyDescent="0.3">
      <c r="A6725" s="23" t="s">
        <v>8845</v>
      </c>
      <c r="B6725" s="34">
        <v>45472</v>
      </c>
      <c r="C6725" s="23" t="s">
        <v>8846</v>
      </c>
      <c r="D6725" s="23" t="s">
        <v>183</v>
      </c>
      <c r="E6725" s="23" t="s">
        <v>184</v>
      </c>
      <c r="F6725" s="23">
        <v>122001</v>
      </c>
      <c r="G6725" s="23" t="s">
        <v>30</v>
      </c>
      <c r="H6725" s="23" t="s">
        <v>31</v>
      </c>
      <c r="I6725" s="23" t="s">
        <v>32</v>
      </c>
      <c r="J6725" s="23" t="s">
        <v>23</v>
      </c>
      <c r="K6725" s="23" t="s">
        <v>24</v>
      </c>
      <c r="L6725" s="23">
        <v>1</v>
      </c>
      <c r="M6725" s="23">
        <v>123.01</v>
      </c>
      <c r="N6725" s="23">
        <v>10</v>
      </c>
      <c r="O6725" s="23">
        <v>12</v>
      </c>
      <c r="P6725" s="23" t="s">
        <v>43</v>
      </c>
      <c r="Q6725" s="23" t="s">
        <v>34</v>
      </c>
      <c r="R6725" s="23">
        <f t="shared" si="525"/>
        <v>1</v>
      </c>
      <c r="S6725" s="23" t="str">
        <f t="shared" si="526"/>
        <v>ORD106724_20240629_CUST01163_MED017</v>
      </c>
      <c r="T6725" s="23">
        <f t="shared" si="527"/>
        <v>1</v>
      </c>
      <c r="U6725" s="6">
        <f t="shared" si="528"/>
        <v>123.01</v>
      </c>
      <c r="V6725" s="6">
        <f>tbl_Raw_Data[[#This Row],[Discount_Pct]]*tbl_Raw_Data[[#This Row],[Gross_Amount]]/100</f>
        <v>12.301000000000002</v>
      </c>
      <c r="W6725" s="6">
        <f>tbl_Raw_Data[[#This Row],[Gross_Amount]]-tbl_Raw_Data[[#This Row],[Discount_Amount]]</f>
        <v>110.709</v>
      </c>
      <c r="X6725" s="6">
        <f>tbl_Raw_Data[[#This Row],[Net_Amount_Before_Tax]]*tbl_Raw_Data[[#This Row],[Tax_Pct]]/100</f>
        <v>13.285080000000001</v>
      </c>
      <c r="Y6725" s="6">
        <f>tbl_Raw_Data[[#This Row],[Net_Amount_Before_Tax]]+tbl_Raw_Data[[#This Row],[Tax_Amount]]</f>
        <v>123.99408</v>
      </c>
      <c r="Z6725" s="6">
        <f t="shared" si="529"/>
        <v>1</v>
      </c>
    </row>
    <row r="6726" spans="1:26" x14ac:dyDescent="0.3">
      <c r="A6726" s="23" t="s">
        <v>8847</v>
      </c>
      <c r="B6726" s="34">
        <v>45581</v>
      </c>
      <c r="C6726" s="23" t="s">
        <v>4764</v>
      </c>
      <c r="D6726" s="23" t="s">
        <v>123</v>
      </c>
      <c r="E6726" s="23" t="s">
        <v>101</v>
      </c>
      <c r="F6726" s="23">
        <v>226010</v>
      </c>
      <c r="G6726" s="23" t="s">
        <v>68</v>
      </c>
      <c r="H6726" s="23" t="s">
        <v>69</v>
      </c>
      <c r="I6726" s="23" t="s">
        <v>55</v>
      </c>
      <c r="J6726" s="23" t="s">
        <v>56</v>
      </c>
      <c r="K6726" s="23" t="s">
        <v>24</v>
      </c>
      <c r="L6726" s="23">
        <v>2</v>
      </c>
      <c r="M6726" s="23">
        <v>31.3</v>
      </c>
      <c r="N6726" s="23">
        <v>10</v>
      </c>
      <c r="O6726" s="23">
        <v>5</v>
      </c>
      <c r="P6726" s="23" t="s">
        <v>58</v>
      </c>
      <c r="Q6726" s="23" t="s">
        <v>44</v>
      </c>
      <c r="R6726" s="23">
        <f t="shared" si="525"/>
        <v>1</v>
      </c>
      <c r="S6726" s="23" t="str">
        <f t="shared" si="526"/>
        <v>ORD106725_20241016_CUST03249_MED003</v>
      </c>
      <c r="T6726" s="23">
        <f t="shared" si="527"/>
        <v>1</v>
      </c>
      <c r="U6726" s="6">
        <f t="shared" si="528"/>
        <v>62.6</v>
      </c>
      <c r="V6726" s="6">
        <f>tbl_Raw_Data[[#This Row],[Discount_Pct]]*tbl_Raw_Data[[#This Row],[Gross_Amount]]/100</f>
        <v>6.26</v>
      </c>
      <c r="W6726" s="6">
        <f>tbl_Raw_Data[[#This Row],[Gross_Amount]]-tbl_Raw_Data[[#This Row],[Discount_Amount]]</f>
        <v>56.34</v>
      </c>
      <c r="X6726" s="6">
        <f>tbl_Raw_Data[[#This Row],[Net_Amount_Before_Tax]]*tbl_Raw_Data[[#This Row],[Tax_Pct]]/100</f>
        <v>2.8170000000000006</v>
      </c>
      <c r="Y6726" s="6">
        <f>tbl_Raw_Data[[#This Row],[Net_Amount_Before_Tax]]+tbl_Raw_Data[[#This Row],[Tax_Amount]]</f>
        <v>59.157000000000004</v>
      </c>
      <c r="Z6726" s="6">
        <f t="shared" si="529"/>
        <v>1</v>
      </c>
    </row>
    <row r="6727" spans="1:26" x14ac:dyDescent="0.3">
      <c r="A6727" s="23" t="s">
        <v>8848</v>
      </c>
      <c r="B6727" s="34">
        <v>45932</v>
      </c>
      <c r="C6727" s="23" t="s">
        <v>3922</v>
      </c>
      <c r="D6727" s="23" t="s">
        <v>46</v>
      </c>
      <c r="E6727" s="23" t="s">
        <v>47</v>
      </c>
      <c r="F6727" s="23">
        <v>411038</v>
      </c>
      <c r="G6727" s="23" t="s">
        <v>102</v>
      </c>
      <c r="H6727" s="23" t="s">
        <v>103</v>
      </c>
      <c r="I6727" s="23" t="s">
        <v>104</v>
      </c>
      <c r="J6727" s="23" t="s">
        <v>64</v>
      </c>
      <c r="K6727" s="23" t="s">
        <v>57</v>
      </c>
      <c r="L6727" s="23">
        <v>2</v>
      </c>
      <c r="M6727" s="23">
        <v>103.5</v>
      </c>
      <c r="N6727" s="23">
        <v>15</v>
      </c>
      <c r="O6727" s="23">
        <v>18</v>
      </c>
      <c r="P6727" s="23" t="s">
        <v>89</v>
      </c>
      <c r="Q6727" s="23" t="s">
        <v>34</v>
      </c>
      <c r="R6727" s="23">
        <f t="shared" si="525"/>
        <v>1</v>
      </c>
      <c r="S6727" s="23" t="str">
        <f t="shared" si="526"/>
        <v>ORD106726_20251002_CUST00168_MED029</v>
      </c>
      <c r="T6727" s="23">
        <f t="shared" si="527"/>
        <v>1</v>
      </c>
      <c r="U6727" s="6">
        <f t="shared" si="528"/>
        <v>207</v>
      </c>
      <c r="V6727" s="6">
        <f>tbl_Raw_Data[[#This Row],[Discount_Pct]]*tbl_Raw_Data[[#This Row],[Gross_Amount]]/100</f>
        <v>31.05</v>
      </c>
      <c r="W6727" s="6">
        <f>tbl_Raw_Data[[#This Row],[Gross_Amount]]-tbl_Raw_Data[[#This Row],[Discount_Amount]]</f>
        <v>175.95</v>
      </c>
      <c r="X6727" s="6">
        <f>tbl_Raw_Data[[#This Row],[Net_Amount_Before_Tax]]*tbl_Raw_Data[[#This Row],[Tax_Pct]]/100</f>
        <v>31.670999999999999</v>
      </c>
      <c r="Y6727" s="6">
        <f>tbl_Raw_Data[[#This Row],[Net_Amount_Before_Tax]]+tbl_Raw_Data[[#This Row],[Tax_Amount]]</f>
        <v>207.62099999999998</v>
      </c>
      <c r="Z6727" s="6">
        <f t="shared" si="529"/>
        <v>2</v>
      </c>
    </row>
    <row r="6728" spans="1:26" x14ac:dyDescent="0.3">
      <c r="A6728" s="23" t="s">
        <v>8849</v>
      </c>
      <c r="B6728" s="34">
        <v>45791</v>
      </c>
      <c r="C6728" s="23" t="s">
        <v>2055</v>
      </c>
      <c r="D6728" s="23" t="s">
        <v>142</v>
      </c>
      <c r="E6728" s="23" t="s">
        <v>81</v>
      </c>
      <c r="F6728" s="23">
        <v>380015</v>
      </c>
      <c r="G6728" s="23" t="s">
        <v>315</v>
      </c>
      <c r="H6728" s="23" t="s">
        <v>316</v>
      </c>
      <c r="I6728" s="23" t="s">
        <v>50</v>
      </c>
      <c r="J6728" s="23" t="s">
        <v>114</v>
      </c>
      <c r="K6728" s="23" t="s">
        <v>24</v>
      </c>
      <c r="L6728" s="23">
        <v>1</v>
      </c>
      <c r="M6728" s="23">
        <v>112.34</v>
      </c>
      <c r="N6728" s="23">
        <v>15</v>
      </c>
      <c r="O6728" s="23">
        <v>5</v>
      </c>
      <c r="P6728" s="23" t="s">
        <v>89</v>
      </c>
      <c r="Q6728" s="23" t="s">
        <v>34</v>
      </c>
      <c r="R6728" s="23">
        <f t="shared" si="525"/>
        <v>1</v>
      </c>
      <c r="S6728" s="23" t="str">
        <f t="shared" si="526"/>
        <v>ORD106727_20250514_CUST01165_MED012</v>
      </c>
      <c r="T6728" s="23">
        <f t="shared" si="527"/>
        <v>1</v>
      </c>
      <c r="U6728" s="6">
        <f t="shared" si="528"/>
        <v>112.34</v>
      </c>
      <c r="V6728" s="6">
        <f>tbl_Raw_Data[[#This Row],[Discount_Pct]]*tbl_Raw_Data[[#This Row],[Gross_Amount]]/100</f>
        <v>16.851000000000003</v>
      </c>
      <c r="W6728" s="6">
        <f>tbl_Raw_Data[[#This Row],[Gross_Amount]]-tbl_Raw_Data[[#This Row],[Discount_Amount]]</f>
        <v>95.489000000000004</v>
      </c>
      <c r="X6728" s="6">
        <f>tbl_Raw_Data[[#This Row],[Net_Amount_Before_Tax]]*tbl_Raw_Data[[#This Row],[Tax_Pct]]/100</f>
        <v>4.7744500000000007</v>
      </c>
      <c r="Y6728" s="6">
        <f>tbl_Raw_Data[[#This Row],[Net_Amount_Before_Tax]]+tbl_Raw_Data[[#This Row],[Tax_Amount]]</f>
        <v>100.26345000000001</v>
      </c>
      <c r="Z6728" s="6">
        <f t="shared" si="529"/>
        <v>5</v>
      </c>
    </row>
    <row r="6729" spans="1:26" x14ac:dyDescent="0.3">
      <c r="A6729" s="23" t="s">
        <v>8850</v>
      </c>
      <c r="B6729" s="34">
        <v>45501</v>
      </c>
      <c r="C6729" s="23" t="s">
        <v>2283</v>
      </c>
      <c r="D6729" s="23" t="s">
        <v>80</v>
      </c>
      <c r="E6729" s="23" t="s">
        <v>81</v>
      </c>
      <c r="F6729" s="23">
        <v>395001</v>
      </c>
      <c r="G6729" s="23" t="s">
        <v>233</v>
      </c>
      <c r="H6729" s="23" t="s">
        <v>234</v>
      </c>
      <c r="I6729" s="23" t="s">
        <v>104</v>
      </c>
      <c r="J6729" s="23" t="s">
        <v>42</v>
      </c>
      <c r="K6729" s="23" t="s">
        <v>24</v>
      </c>
      <c r="L6729" s="23">
        <v>2</v>
      </c>
      <c r="M6729" s="23">
        <v>169.08</v>
      </c>
      <c r="N6729" s="23">
        <v>0</v>
      </c>
      <c r="O6729" s="23">
        <v>18</v>
      </c>
      <c r="P6729" s="23" t="s">
        <v>25</v>
      </c>
      <c r="Q6729" s="23" t="s">
        <v>44</v>
      </c>
      <c r="R6729" s="23">
        <f t="shared" si="525"/>
        <v>1</v>
      </c>
      <c r="S6729" s="23" t="str">
        <f t="shared" si="526"/>
        <v>ORD106728_20240728_CUST01540_MED019</v>
      </c>
      <c r="T6729" s="23">
        <f t="shared" si="527"/>
        <v>1</v>
      </c>
      <c r="U6729" s="6">
        <f t="shared" si="528"/>
        <v>338.16</v>
      </c>
      <c r="V6729" s="6">
        <f>tbl_Raw_Data[[#This Row],[Discount_Pct]]*tbl_Raw_Data[[#This Row],[Gross_Amount]]/100</f>
        <v>0</v>
      </c>
      <c r="W6729" s="6">
        <f>tbl_Raw_Data[[#This Row],[Gross_Amount]]-tbl_Raw_Data[[#This Row],[Discount_Amount]]</f>
        <v>338.16</v>
      </c>
      <c r="X6729" s="6">
        <f>tbl_Raw_Data[[#This Row],[Net_Amount_Before_Tax]]*tbl_Raw_Data[[#This Row],[Tax_Pct]]/100</f>
        <v>60.8688</v>
      </c>
      <c r="Y6729" s="6">
        <f>tbl_Raw_Data[[#This Row],[Net_Amount_Before_Tax]]+tbl_Raw_Data[[#This Row],[Tax_Amount]]</f>
        <v>399.02880000000005</v>
      </c>
      <c r="Z6729" s="6">
        <f t="shared" si="529"/>
        <v>1</v>
      </c>
    </row>
    <row r="6730" spans="1:26" x14ac:dyDescent="0.3">
      <c r="A6730" s="23" t="s">
        <v>8850</v>
      </c>
      <c r="B6730" s="34">
        <v>45720</v>
      </c>
      <c r="C6730" s="23" t="s">
        <v>4189</v>
      </c>
      <c r="D6730" s="23" t="s">
        <v>183</v>
      </c>
      <c r="E6730" s="23" t="s">
        <v>184</v>
      </c>
      <c r="F6730" s="23">
        <v>122002</v>
      </c>
      <c r="G6730" s="23" t="s">
        <v>61</v>
      </c>
      <c r="H6730" s="23" t="s">
        <v>62</v>
      </c>
      <c r="I6730" s="23" t="s">
        <v>63</v>
      </c>
      <c r="J6730" s="23" t="s">
        <v>64</v>
      </c>
      <c r="K6730" s="23" t="s">
        <v>57</v>
      </c>
      <c r="L6730" s="23">
        <v>2</v>
      </c>
      <c r="M6730" s="23">
        <v>107.31</v>
      </c>
      <c r="N6730" s="23">
        <v>0</v>
      </c>
      <c r="O6730" s="23">
        <v>5</v>
      </c>
      <c r="P6730" s="23" t="s">
        <v>58</v>
      </c>
      <c r="Q6730" s="23" t="s">
        <v>34</v>
      </c>
      <c r="R6730" s="23">
        <f t="shared" si="525"/>
        <v>1</v>
      </c>
      <c r="S6730" s="23" t="str">
        <f t="shared" si="526"/>
        <v>ORD106728_20250304_CUST01102_MED004</v>
      </c>
      <c r="T6730" s="23">
        <f t="shared" si="527"/>
        <v>1</v>
      </c>
      <c r="U6730" s="6">
        <f t="shared" si="528"/>
        <v>214.62</v>
      </c>
      <c r="V6730" s="6">
        <f>tbl_Raw_Data[[#This Row],[Discount_Pct]]*tbl_Raw_Data[[#This Row],[Gross_Amount]]/100</f>
        <v>0</v>
      </c>
      <c r="W6730" s="6">
        <f>tbl_Raw_Data[[#This Row],[Gross_Amount]]-tbl_Raw_Data[[#This Row],[Discount_Amount]]</f>
        <v>214.62</v>
      </c>
      <c r="X6730" s="6">
        <f>tbl_Raw_Data[[#This Row],[Net_Amount_Before_Tax]]*tbl_Raw_Data[[#This Row],[Tax_Pct]]/100</f>
        <v>10.731</v>
      </c>
      <c r="Y6730" s="6">
        <f>tbl_Raw_Data[[#This Row],[Net_Amount_Before_Tax]]+tbl_Raw_Data[[#This Row],[Tax_Amount]]</f>
        <v>225.351</v>
      </c>
      <c r="Z6730" s="6">
        <f t="shared" si="529"/>
        <v>1</v>
      </c>
    </row>
    <row r="6731" spans="1:26" x14ac:dyDescent="0.3">
      <c r="A6731" s="23" t="s">
        <v>8851</v>
      </c>
      <c r="B6731" s="34">
        <v>45318</v>
      </c>
      <c r="C6731" s="23" t="s">
        <v>6044</v>
      </c>
      <c r="D6731" s="23" t="s">
        <v>87</v>
      </c>
      <c r="E6731" s="23" t="s">
        <v>88</v>
      </c>
      <c r="F6731" s="23">
        <v>600040</v>
      </c>
      <c r="G6731" s="23" t="s">
        <v>192</v>
      </c>
      <c r="H6731" s="23" t="s">
        <v>193</v>
      </c>
      <c r="I6731" s="23" t="s">
        <v>41</v>
      </c>
      <c r="J6731" s="23" t="s">
        <v>194</v>
      </c>
      <c r="K6731" s="23" t="s">
        <v>24</v>
      </c>
      <c r="L6731" s="23">
        <v>3</v>
      </c>
      <c r="M6731" s="23">
        <v>31.65</v>
      </c>
      <c r="N6731" s="23">
        <v>5</v>
      </c>
      <c r="O6731" s="23">
        <v>5</v>
      </c>
      <c r="P6731" s="23" t="s">
        <v>89</v>
      </c>
      <c r="Q6731" s="23" t="s">
        <v>34</v>
      </c>
      <c r="R6731" s="23">
        <f t="shared" si="525"/>
        <v>1</v>
      </c>
      <c r="S6731" s="23" t="str">
        <f t="shared" si="526"/>
        <v>ORD106730_20240127_CUST01415_MED002</v>
      </c>
      <c r="T6731" s="23">
        <f t="shared" si="527"/>
        <v>1</v>
      </c>
      <c r="U6731" s="6">
        <f t="shared" si="528"/>
        <v>94.949999999999989</v>
      </c>
      <c r="V6731" s="6">
        <f>tbl_Raw_Data[[#This Row],[Discount_Pct]]*tbl_Raw_Data[[#This Row],[Gross_Amount]]/100</f>
        <v>4.7474999999999996</v>
      </c>
      <c r="W6731" s="6">
        <f>tbl_Raw_Data[[#This Row],[Gross_Amount]]-tbl_Raw_Data[[#This Row],[Discount_Amount]]</f>
        <v>90.202499999999986</v>
      </c>
      <c r="X6731" s="6">
        <f>tbl_Raw_Data[[#This Row],[Net_Amount_Before_Tax]]*tbl_Raw_Data[[#This Row],[Tax_Pct]]/100</f>
        <v>4.5101249999999995</v>
      </c>
      <c r="Y6731" s="6">
        <f>tbl_Raw_Data[[#This Row],[Net_Amount_Before_Tax]]+tbl_Raw_Data[[#This Row],[Tax_Amount]]</f>
        <v>94.712624999999989</v>
      </c>
      <c r="Z6731" s="6">
        <f t="shared" si="529"/>
        <v>3</v>
      </c>
    </row>
    <row r="6732" spans="1:26" x14ac:dyDescent="0.3">
      <c r="A6732" s="23" t="s">
        <v>8852</v>
      </c>
      <c r="B6732" s="34">
        <v>45863</v>
      </c>
      <c r="C6732" s="23" t="s">
        <v>5651</v>
      </c>
      <c r="D6732" s="23" t="s">
        <v>142</v>
      </c>
      <c r="E6732" s="23" t="s">
        <v>81</v>
      </c>
      <c r="F6732" s="23">
        <v>380061</v>
      </c>
      <c r="G6732" s="23" t="s">
        <v>107</v>
      </c>
      <c r="H6732" s="23" t="s">
        <v>108</v>
      </c>
      <c r="I6732" s="23" t="s">
        <v>63</v>
      </c>
      <c r="J6732" s="23" t="s">
        <v>42</v>
      </c>
      <c r="K6732" s="23" t="s">
        <v>57</v>
      </c>
      <c r="L6732" s="23">
        <v>1</v>
      </c>
      <c r="M6732" s="23">
        <v>103.16</v>
      </c>
      <c r="N6732" s="23">
        <v>20</v>
      </c>
      <c r="O6732" s="23">
        <v>5</v>
      </c>
      <c r="P6732" s="23" t="s">
        <v>43</v>
      </c>
      <c r="Q6732" s="23" t="s">
        <v>34</v>
      </c>
      <c r="R6732" s="23">
        <f t="shared" si="525"/>
        <v>1</v>
      </c>
      <c r="S6732" s="23" t="str">
        <f t="shared" si="526"/>
        <v>ORD106731_20250725_CUST00723_MED005</v>
      </c>
      <c r="T6732" s="23">
        <f t="shared" si="527"/>
        <v>1</v>
      </c>
      <c r="U6732" s="6">
        <f t="shared" si="528"/>
        <v>103.16</v>
      </c>
      <c r="V6732" s="6">
        <f>tbl_Raw_Data[[#This Row],[Discount_Pct]]*tbl_Raw_Data[[#This Row],[Gross_Amount]]/100</f>
        <v>20.631999999999998</v>
      </c>
      <c r="W6732" s="6">
        <f>tbl_Raw_Data[[#This Row],[Gross_Amount]]-tbl_Raw_Data[[#This Row],[Discount_Amount]]</f>
        <v>82.527999999999992</v>
      </c>
      <c r="X6732" s="6">
        <f>tbl_Raw_Data[[#This Row],[Net_Amount_Before_Tax]]*tbl_Raw_Data[[#This Row],[Tax_Pct]]/100</f>
        <v>4.1264000000000003</v>
      </c>
      <c r="Y6732" s="6">
        <f>tbl_Raw_Data[[#This Row],[Net_Amount_Before_Tax]]+tbl_Raw_Data[[#This Row],[Tax_Amount]]</f>
        <v>86.654399999999995</v>
      </c>
      <c r="Z6732" s="6">
        <f t="shared" si="529"/>
        <v>2</v>
      </c>
    </row>
    <row r="6733" spans="1:26" x14ac:dyDescent="0.3">
      <c r="A6733" s="23" t="s">
        <v>8852</v>
      </c>
      <c r="B6733" s="34">
        <v>45941</v>
      </c>
      <c r="C6733" s="23" t="s">
        <v>6770</v>
      </c>
      <c r="D6733" s="23" t="s">
        <v>80</v>
      </c>
      <c r="E6733" s="23" t="s">
        <v>81</v>
      </c>
      <c r="F6733" s="23">
        <v>395010</v>
      </c>
      <c r="G6733" s="23" t="s">
        <v>229</v>
      </c>
      <c r="H6733" s="23" t="s">
        <v>230</v>
      </c>
      <c r="I6733" s="23" t="s">
        <v>84</v>
      </c>
      <c r="J6733" s="23" t="s">
        <v>140</v>
      </c>
      <c r="K6733" s="23" t="s">
        <v>24</v>
      </c>
      <c r="L6733" s="23">
        <v>1</v>
      </c>
      <c r="M6733" s="23">
        <v>194.7</v>
      </c>
      <c r="N6733" s="23">
        <v>0</v>
      </c>
      <c r="O6733" s="23">
        <v>12</v>
      </c>
      <c r="P6733" s="23" t="s">
        <v>25</v>
      </c>
      <c r="Q6733" s="23" t="s">
        <v>44</v>
      </c>
      <c r="R6733" s="23">
        <f t="shared" si="525"/>
        <v>1</v>
      </c>
      <c r="S6733" s="23" t="str">
        <f t="shared" si="526"/>
        <v>ORD106731_20251011_CUST00606_MED022</v>
      </c>
      <c r="T6733" s="23">
        <f t="shared" si="527"/>
        <v>1</v>
      </c>
      <c r="U6733" s="6">
        <f t="shared" si="528"/>
        <v>194.7</v>
      </c>
      <c r="V6733" s="6">
        <f>tbl_Raw_Data[[#This Row],[Discount_Pct]]*tbl_Raw_Data[[#This Row],[Gross_Amount]]/100</f>
        <v>0</v>
      </c>
      <c r="W6733" s="6">
        <f>tbl_Raw_Data[[#This Row],[Gross_Amount]]-tbl_Raw_Data[[#This Row],[Discount_Amount]]</f>
        <v>194.7</v>
      </c>
      <c r="X6733" s="6">
        <f>tbl_Raw_Data[[#This Row],[Net_Amount_Before_Tax]]*tbl_Raw_Data[[#This Row],[Tax_Pct]]/100</f>
        <v>23.363999999999997</v>
      </c>
      <c r="Y6733" s="6">
        <f>tbl_Raw_Data[[#This Row],[Net_Amount_Before_Tax]]+tbl_Raw_Data[[#This Row],[Tax_Amount]]</f>
        <v>218.06399999999999</v>
      </c>
      <c r="Z6733" s="6">
        <f t="shared" si="529"/>
        <v>1</v>
      </c>
    </row>
    <row r="6734" spans="1:26" x14ac:dyDescent="0.3">
      <c r="A6734" s="23" t="s">
        <v>8853</v>
      </c>
      <c r="B6734" s="34">
        <v>45488</v>
      </c>
      <c r="C6734" s="23" t="s">
        <v>8854</v>
      </c>
      <c r="D6734" s="23" t="s">
        <v>142</v>
      </c>
      <c r="E6734" s="23" t="s">
        <v>81</v>
      </c>
      <c r="F6734" s="23">
        <v>380001</v>
      </c>
      <c r="G6734" s="23" t="s">
        <v>74</v>
      </c>
      <c r="H6734" s="23" t="s">
        <v>75</v>
      </c>
      <c r="I6734" s="23" t="s">
        <v>76</v>
      </c>
      <c r="J6734" s="23" t="s">
        <v>77</v>
      </c>
      <c r="K6734" s="23" t="s">
        <v>57</v>
      </c>
      <c r="L6734" s="23">
        <v>1</v>
      </c>
      <c r="M6734" s="23">
        <v>62.65</v>
      </c>
      <c r="N6734" s="23">
        <v>5</v>
      </c>
      <c r="O6734" s="23">
        <v>5</v>
      </c>
      <c r="P6734" s="23" t="s">
        <v>25</v>
      </c>
      <c r="Q6734" s="23" t="s">
        <v>44</v>
      </c>
      <c r="R6734" s="23">
        <f t="shared" si="525"/>
        <v>1</v>
      </c>
      <c r="S6734" s="23" t="str">
        <f t="shared" si="526"/>
        <v>ORD106733_20240715_CUST01758_MED008</v>
      </c>
      <c r="T6734" s="23">
        <f t="shared" si="527"/>
        <v>1</v>
      </c>
      <c r="U6734" s="6">
        <f t="shared" si="528"/>
        <v>62.65</v>
      </c>
      <c r="V6734" s="6">
        <f>tbl_Raw_Data[[#This Row],[Discount_Pct]]*tbl_Raw_Data[[#This Row],[Gross_Amount]]/100</f>
        <v>3.1324999999999998</v>
      </c>
      <c r="W6734" s="6">
        <f>tbl_Raw_Data[[#This Row],[Gross_Amount]]-tbl_Raw_Data[[#This Row],[Discount_Amount]]</f>
        <v>59.517499999999998</v>
      </c>
      <c r="X6734" s="6">
        <f>tbl_Raw_Data[[#This Row],[Net_Amount_Before_Tax]]*tbl_Raw_Data[[#This Row],[Tax_Pct]]/100</f>
        <v>2.9758749999999998</v>
      </c>
      <c r="Y6734" s="6">
        <f>tbl_Raw_Data[[#This Row],[Net_Amount_Before_Tax]]+tbl_Raw_Data[[#This Row],[Tax_Amount]]</f>
        <v>62.493375</v>
      </c>
      <c r="Z6734" s="6">
        <f t="shared" si="529"/>
        <v>0</v>
      </c>
    </row>
    <row r="6735" spans="1:26" x14ac:dyDescent="0.3">
      <c r="A6735" s="23" t="s">
        <v>8853</v>
      </c>
      <c r="B6735" s="34">
        <v>46003</v>
      </c>
      <c r="C6735" s="23" t="s">
        <v>294</v>
      </c>
      <c r="D6735" s="23" t="s">
        <v>37</v>
      </c>
      <c r="E6735" s="23" t="s">
        <v>38</v>
      </c>
      <c r="F6735" s="23">
        <v>452010</v>
      </c>
      <c r="G6735" s="23" t="s">
        <v>233</v>
      </c>
      <c r="H6735" s="23" t="s">
        <v>234</v>
      </c>
      <c r="I6735" s="23" t="s">
        <v>104</v>
      </c>
      <c r="J6735" s="23" t="s">
        <v>42</v>
      </c>
      <c r="K6735" s="23" t="s">
        <v>24</v>
      </c>
      <c r="L6735" s="23">
        <v>4</v>
      </c>
      <c r="M6735" s="23">
        <v>138.44</v>
      </c>
      <c r="N6735" s="23">
        <v>5</v>
      </c>
      <c r="O6735" s="23">
        <v>12</v>
      </c>
      <c r="P6735" s="23" t="s">
        <v>33</v>
      </c>
      <c r="Q6735" s="23" t="s">
        <v>34</v>
      </c>
      <c r="R6735" s="23">
        <f t="shared" si="525"/>
        <v>1</v>
      </c>
      <c r="S6735" s="23" t="str">
        <f t="shared" si="526"/>
        <v>ORD106733_20251212_CUST03246_MED019</v>
      </c>
      <c r="T6735" s="23">
        <f t="shared" si="527"/>
        <v>1</v>
      </c>
      <c r="U6735" s="6">
        <f t="shared" si="528"/>
        <v>553.76</v>
      </c>
      <c r="V6735" s="6">
        <f>tbl_Raw_Data[[#This Row],[Discount_Pct]]*tbl_Raw_Data[[#This Row],[Gross_Amount]]/100</f>
        <v>27.688000000000002</v>
      </c>
      <c r="W6735" s="6">
        <f>tbl_Raw_Data[[#This Row],[Gross_Amount]]-tbl_Raw_Data[[#This Row],[Discount_Amount]]</f>
        <v>526.072</v>
      </c>
      <c r="X6735" s="6">
        <f>tbl_Raw_Data[[#This Row],[Net_Amount_Before_Tax]]*tbl_Raw_Data[[#This Row],[Tax_Pct]]/100</f>
        <v>63.128639999999997</v>
      </c>
      <c r="Y6735" s="6">
        <f>tbl_Raw_Data[[#This Row],[Net_Amount_Before_Tax]]+tbl_Raw_Data[[#This Row],[Tax_Amount]]</f>
        <v>589.20064000000002</v>
      </c>
      <c r="Z6735" s="6">
        <f t="shared" si="529"/>
        <v>3</v>
      </c>
    </row>
    <row r="6736" spans="1:26" x14ac:dyDescent="0.3">
      <c r="A6736" s="23" t="s">
        <v>8855</v>
      </c>
      <c r="B6736" s="34">
        <v>45799</v>
      </c>
      <c r="C6736" s="23" t="s">
        <v>4757</v>
      </c>
      <c r="D6736" s="23" t="s">
        <v>142</v>
      </c>
      <c r="E6736" s="23" t="s">
        <v>81</v>
      </c>
      <c r="F6736" s="23">
        <v>380001</v>
      </c>
      <c r="G6736" s="23" t="s">
        <v>132</v>
      </c>
      <c r="H6736" s="23" t="s">
        <v>133</v>
      </c>
      <c r="I6736" s="23" t="s">
        <v>134</v>
      </c>
      <c r="J6736" s="23" t="s">
        <v>135</v>
      </c>
      <c r="K6736" s="23" t="s">
        <v>57</v>
      </c>
      <c r="L6736" s="23">
        <v>3</v>
      </c>
      <c r="M6736" s="23">
        <v>78.56</v>
      </c>
      <c r="N6736" s="23">
        <v>5</v>
      </c>
      <c r="O6736" s="23">
        <v>5</v>
      </c>
      <c r="P6736" s="23" t="s">
        <v>25</v>
      </c>
      <c r="Q6736" s="23" t="s">
        <v>34</v>
      </c>
      <c r="R6736" s="23">
        <f t="shared" si="525"/>
        <v>1</v>
      </c>
      <c r="S6736" s="23" t="str">
        <f t="shared" si="526"/>
        <v>ORD106735_20250522_CUST00162_MED007</v>
      </c>
      <c r="T6736" s="23">
        <f t="shared" si="527"/>
        <v>1</v>
      </c>
      <c r="U6736" s="6">
        <f t="shared" si="528"/>
        <v>235.68</v>
      </c>
      <c r="V6736" s="6">
        <f>tbl_Raw_Data[[#This Row],[Discount_Pct]]*tbl_Raw_Data[[#This Row],[Gross_Amount]]/100</f>
        <v>11.784000000000001</v>
      </c>
      <c r="W6736" s="6">
        <f>tbl_Raw_Data[[#This Row],[Gross_Amount]]-tbl_Raw_Data[[#This Row],[Discount_Amount]]</f>
        <v>223.89600000000002</v>
      </c>
      <c r="X6736" s="6">
        <f>tbl_Raw_Data[[#This Row],[Net_Amount_Before_Tax]]*tbl_Raw_Data[[#This Row],[Tax_Pct]]/100</f>
        <v>11.194800000000001</v>
      </c>
      <c r="Y6736" s="6">
        <f>tbl_Raw_Data[[#This Row],[Net_Amount_Before_Tax]]+tbl_Raw_Data[[#This Row],[Tax_Amount]]</f>
        <v>235.0908</v>
      </c>
      <c r="Z6736" s="6">
        <f t="shared" si="529"/>
        <v>4</v>
      </c>
    </row>
    <row r="6737" spans="1:26" x14ac:dyDescent="0.3">
      <c r="A6737" s="23" t="s">
        <v>8856</v>
      </c>
      <c r="B6737" s="34">
        <v>45874</v>
      </c>
      <c r="C6737" s="23" t="s">
        <v>8857</v>
      </c>
      <c r="D6737" s="23" t="s">
        <v>130</v>
      </c>
      <c r="E6737" s="23" t="s">
        <v>131</v>
      </c>
      <c r="F6737" s="23">
        <v>700102</v>
      </c>
      <c r="G6737" s="23" t="s">
        <v>256</v>
      </c>
      <c r="H6737" s="23" t="s">
        <v>257</v>
      </c>
      <c r="I6737" s="23" t="s">
        <v>22</v>
      </c>
      <c r="J6737" s="23" t="s">
        <v>258</v>
      </c>
      <c r="K6737" s="23" t="s">
        <v>57</v>
      </c>
      <c r="L6737" s="23">
        <v>2</v>
      </c>
      <c r="M6737" s="23">
        <v>73.67</v>
      </c>
      <c r="N6737" s="23">
        <v>5</v>
      </c>
      <c r="O6737" s="23">
        <v>5</v>
      </c>
      <c r="P6737" s="23" t="s">
        <v>65</v>
      </c>
      <c r="Q6737" s="23" t="s">
        <v>34</v>
      </c>
      <c r="R6737" s="23">
        <f t="shared" si="525"/>
        <v>1</v>
      </c>
      <c r="S6737" s="23" t="str">
        <f t="shared" si="526"/>
        <v>ORD106736_20250805_CUST02206_MED025</v>
      </c>
      <c r="T6737" s="23">
        <f t="shared" si="527"/>
        <v>1</v>
      </c>
      <c r="U6737" s="6">
        <f t="shared" si="528"/>
        <v>147.34</v>
      </c>
      <c r="V6737" s="6">
        <f>tbl_Raw_Data[[#This Row],[Discount_Pct]]*tbl_Raw_Data[[#This Row],[Gross_Amount]]/100</f>
        <v>7.3670000000000009</v>
      </c>
      <c r="W6737" s="6">
        <f>tbl_Raw_Data[[#This Row],[Gross_Amount]]-tbl_Raw_Data[[#This Row],[Discount_Amount]]</f>
        <v>139.97300000000001</v>
      </c>
      <c r="X6737" s="6">
        <f>tbl_Raw_Data[[#This Row],[Net_Amount_Before_Tax]]*tbl_Raw_Data[[#This Row],[Tax_Pct]]/100</f>
        <v>6.9986500000000005</v>
      </c>
      <c r="Y6737" s="6">
        <f>tbl_Raw_Data[[#This Row],[Net_Amount_Before_Tax]]+tbl_Raw_Data[[#This Row],[Tax_Amount]]</f>
        <v>146.97165000000001</v>
      </c>
      <c r="Z6737" s="6">
        <f t="shared" si="529"/>
        <v>1</v>
      </c>
    </row>
    <row r="6738" spans="1:26" x14ac:dyDescent="0.3">
      <c r="A6738" s="23" t="s">
        <v>8856</v>
      </c>
      <c r="B6738" s="34">
        <v>45301</v>
      </c>
      <c r="C6738" s="23" t="s">
        <v>8858</v>
      </c>
      <c r="D6738" s="23" t="s">
        <v>183</v>
      </c>
      <c r="E6738" s="23" t="s">
        <v>184</v>
      </c>
      <c r="F6738" s="23">
        <v>122002</v>
      </c>
      <c r="G6738" s="23" t="s">
        <v>145</v>
      </c>
      <c r="H6738" s="23" t="s">
        <v>146</v>
      </c>
      <c r="I6738" s="23" t="s">
        <v>147</v>
      </c>
      <c r="J6738" s="23" t="s">
        <v>148</v>
      </c>
      <c r="K6738" s="23" t="s">
        <v>24</v>
      </c>
      <c r="L6738" s="23">
        <v>3</v>
      </c>
      <c r="M6738" s="23">
        <v>103.14</v>
      </c>
      <c r="N6738" s="23">
        <v>5</v>
      </c>
      <c r="O6738" s="23">
        <v>5</v>
      </c>
      <c r="P6738" s="23" t="s">
        <v>33</v>
      </c>
      <c r="Q6738" s="23" t="s">
        <v>90</v>
      </c>
      <c r="R6738" s="23">
        <f t="shared" si="525"/>
        <v>1</v>
      </c>
      <c r="S6738" s="23" t="str">
        <f t="shared" si="526"/>
        <v>ORD106736_20240110_CUST02751_MED016</v>
      </c>
      <c r="T6738" s="23">
        <f t="shared" si="527"/>
        <v>1</v>
      </c>
      <c r="U6738" s="6">
        <f t="shared" si="528"/>
        <v>309.42</v>
      </c>
      <c r="V6738" s="6">
        <f>tbl_Raw_Data[[#This Row],[Discount_Pct]]*tbl_Raw_Data[[#This Row],[Gross_Amount]]/100</f>
        <v>15.471000000000002</v>
      </c>
      <c r="W6738" s="6">
        <f>tbl_Raw_Data[[#This Row],[Gross_Amount]]-tbl_Raw_Data[[#This Row],[Discount_Amount]]</f>
        <v>293.94900000000001</v>
      </c>
      <c r="X6738" s="6">
        <f>tbl_Raw_Data[[#This Row],[Net_Amount_Before_Tax]]*tbl_Raw_Data[[#This Row],[Tax_Pct]]/100</f>
        <v>14.697450000000002</v>
      </c>
      <c r="Y6738" s="6">
        <f>tbl_Raw_Data[[#This Row],[Net_Amount_Before_Tax]]+tbl_Raw_Data[[#This Row],[Tax_Amount]]</f>
        <v>308.64645000000002</v>
      </c>
      <c r="Z6738" s="6">
        <f t="shared" si="529"/>
        <v>0</v>
      </c>
    </row>
    <row r="6739" spans="1:26" x14ac:dyDescent="0.3">
      <c r="A6739" s="23" t="s">
        <v>8856</v>
      </c>
      <c r="B6739" s="34">
        <v>45696</v>
      </c>
      <c r="C6739" s="23" t="s">
        <v>3205</v>
      </c>
      <c r="D6739" s="23" t="s">
        <v>92</v>
      </c>
      <c r="E6739" s="23" t="s">
        <v>93</v>
      </c>
      <c r="F6739" s="23">
        <v>560066</v>
      </c>
      <c r="G6739" s="23" t="s">
        <v>107</v>
      </c>
      <c r="H6739" s="23" t="s">
        <v>108</v>
      </c>
      <c r="I6739" s="23" t="s">
        <v>63</v>
      </c>
      <c r="J6739" s="23" t="s">
        <v>42</v>
      </c>
      <c r="K6739" s="23" t="s">
        <v>57</v>
      </c>
      <c r="L6739" s="23">
        <v>1</v>
      </c>
      <c r="M6739" s="23">
        <v>88.95</v>
      </c>
      <c r="N6739" s="23">
        <v>10</v>
      </c>
      <c r="O6739" s="23">
        <v>5</v>
      </c>
      <c r="P6739" s="23" t="s">
        <v>25</v>
      </c>
      <c r="Q6739" s="23" t="s">
        <v>34</v>
      </c>
      <c r="R6739" s="23">
        <f t="shared" si="525"/>
        <v>1</v>
      </c>
      <c r="S6739" s="23" t="str">
        <f t="shared" si="526"/>
        <v>ORD106736_20250208_CUST01039_MED005</v>
      </c>
      <c r="T6739" s="23">
        <f t="shared" si="527"/>
        <v>1</v>
      </c>
      <c r="U6739" s="6">
        <f t="shared" si="528"/>
        <v>88.95</v>
      </c>
      <c r="V6739" s="6">
        <f>tbl_Raw_Data[[#This Row],[Discount_Pct]]*tbl_Raw_Data[[#This Row],[Gross_Amount]]/100</f>
        <v>8.8949999999999996</v>
      </c>
      <c r="W6739" s="6">
        <f>tbl_Raw_Data[[#This Row],[Gross_Amount]]-tbl_Raw_Data[[#This Row],[Discount_Amount]]</f>
        <v>80.055000000000007</v>
      </c>
      <c r="X6739" s="6">
        <f>tbl_Raw_Data[[#This Row],[Net_Amount_Before_Tax]]*tbl_Raw_Data[[#This Row],[Tax_Pct]]/100</f>
        <v>4.0027500000000007</v>
      </c>
      <c r="Y6739" s="6">
        <f>tbl_Raw_Data[[#This Row],[Net_Amount_Before_Tax]]+tbl_Raw_Data[[#This Row],[Tax_Amount]]</f>
        <v>84.057750000000013</v>
      </c>
      <c r="Z6739" s="6">
        <f t="shared" si="529"/>
        <v>3</v>
      </c>
    </row>
    <row r="6740" spans="1:26" x14ac:dyDescent="0.3">
      <c r="A6740" s="23" t="s">
        <v>8856</v>
      </c>
      <c r="B6740" s="34">
        <v>45357</v>
      </c>
      <c r="C6740" s="23" t="s">
        <v>5214</v>
      </c>
      <c r="D6740" s="23" t="s">
        <v>123</v>
      </c>
      <c r="E6740" s="23" t="s">
        <v>101</v>
      </c>
      <c r="F6740" s="23">
        <v>226016</v>
      </c>
      <c r="G6740" s="23" t="s">
        <v>68</v>
      </c>
      <c r="H6740" s="23" t="s">
        <v>69</v>
      </c>
      <c r="I6740" s="23" t="s">
        <v>55</v>
      </c>
      <c r="J6740" s="23" t="s">
        <v>56</v>
      </c>
      <c r="K6740" s="23" t="s">
        <v>24</v>
      </c>
      <c r="L6740" s="23">
        <v>1</v>
      </c>
      <c r="M6740" s="23">
        <v>25.64</v>
      </c>
      <c r="N6740" s="23">
        <v>0</v>
      </c>
      <c r="O6740" s="23">
        <v>5</v>
      </c>
      <c r="P6740" s="23" t="s">
        <v>65</v>
      </c>
      <c r="Q6740" s="23" t="s">
        <v>34</v>
      </c>
      <c r="R6740" s="23">
        <f t="shared" si="525"/>
        <v>1</v>
      </c>
      <c r="S6740" s="23" t="str">
        <f t="shared" si="526"/>
        <v>ORD106736_20240306_CUST03178_MED003</v>
      </c>
      <c r="T6740" s="23">
        <f t="shared" si="527"/>
        <v>1</v>
      </c>
      <c r="U6740" s="6">
        <f t="shared" si="528"/>
        <v>25.64</v>
      </c>
      <c r="V6740" s="6">
        <f>tbl_Raw_Data[[#This Row],[Discount_Pct]]*tbl_Raw_Data[[#This Row],[Gross_Amount]]/100</f>
        <v>0</v>
      </c>
      <c r="W6740" s="6">
        <f>tbl_Raw_Data[[#This Row],[Gross_Amount]]-tbl_Raw_Data[[#This Row],[Discount_Amount]]</f>
        <v>25.64</v>
      </c>
      <c r="X6740" s="6">
        <f>tbl_Raw_Data[[#This Row],[Net_Amount_Before_Tax]]*tbl_Raw_Data[[#This Row],[Tax_Pct]]/100</f>
        <v>1.2819999999999998</v>
      </c>
      <c r="Y6740" s="6">
        <f>tbl_Raw_Data[[#This Row],[Net_Amount_Before_Tax]]+tbl_Raw_Data[[#This Row],[Tax_Amount]]</f>
        <v>26.922000000000001</v>
      </c>
      <c r="Z6740" s="6">
        <f t="shared" si="529"/>
        <v>2</v>
      </c>
    </row>
    <row r="6741" spans="1:26" x14ac:dyDescent="0.3">
      <c r="A6741" s="23" t="s">
        <v>8856</v>
      </c>
      <c r="B6741" s="34">
        <v>45433</v>
      </c>
      <c r="C6741" s="23" t="s">
        <v>6150</v>
      </c>
      <c r="D6741" s="23" t="s">
        <v>100</v>
      </c>
      <c r="E6741" s="23" t="s">
        <v>101</v>
      </c>
      <c r="F6741" s="23">
        <v>201304</v>
      </c>
      <c r="G6741" s="23" t="s">
        <v>185</v>
      </c>
      <c r="H6741" s="23" t="s">
        <v>186</v>
      </c>
      <c r="I6741" s="23" t="s">
        <v>76</v>
      </c>
      <c r="J6741" s="23" t="s">
        <v>187</v>
      </c>
      <c r="K6741" s="23" t="s">
        <v>57</v>
      </c>
      <c r="L6741" s="23">
        <v>1</v>
      </c>
      <c r="M6741" s="23">
        <v>83.5</v>
      </c>
      <c r="N6741" s="23">
        <v>5</v>
      </c>
      <c r="O6741" s="23">
        <v>5</v>
      </c>
      <c r="P6741" s="23" t="s">
        <v>65</v>
      </c>
      <c r="Q6741" s="23" t="s">
        <v>34</v>
      </c>
      <c r="R6741" s="23">
        <f t="shared" si="525"/>
        <v>1</v>
      </c>
      <c r="S6741" s="23" t="str">
        <f t="shared" si="526"/>
        <v>ORD106736_20240521_CUST01954_MED009</v>
      </c>
      <c r="T6741" s="23">
        <f t="shared" si="527"/>
        <v>1</v>
      </c>
      <c r="U6741" s="6">
        <f t="shared" si="528"/>
        <v>83.5</v>
      </c>
      <c r="V6741" s="6">
        <f>tbl_Raw_Data[[#This Row],[Discount_Pct]]*tbl_Raw_Data[[#This Row],[Gross_Amount]]/100</f>
        <v>4.1749999999999998</v>
      </c>
      <c r="W6741" s="6">
        <f>tbl_Raw_Data[[#This Row],[Gross_Amount]]-tbl_Raw_Data[[#This Row],[Discount_Amount]]</f>
        <v>79.325000000000003</v>
      </c>
      <c r="X6741" s="6">
        <f>tbl_Raw_Data[[#This Row],[Net_Amount_Before_Tax]]*tbl_Raw_Data[[#This Row],[Tax_Pct]]/100</f>
        <v>3.9662500000000001</v>
      </c>
      <c r="Y6741" s="6">
        <f>tbl_Raw_Data[[#This Row],[Net_Amount_Before_Tax]]+tbl_Raw_Data[[#This Row],[Tax_Amount]]</f>
        <v>83.291250000000005</v>
      </c>
      <c r="Z6741" s="6">
        <f t="shared" si="529"/>
        <v>1</v>
      </c>
    </row>
    <row r="6742" spans="1:26" x14ac:dyDescent="0.3">
      <c r="A6742" s="23" t="s">
        <v>8859</v>
      </c>
      <c r="B6742" s="34">
        <v>45803</v>
      </c>
      <c r="C6742" s="23" t="s">
        <v>432</v>
      </c>
      <c r="D6742" s="23" t="s">
        <v>80</v>
      </c>
      <c r="E6742" s="23" t="s">
        <v>81</v>
      </c>
      <c r="F6742" s="23">
        <v>395001</v>
      </c>
      <c r="G6742" s="23" t="s">
        <v>53</v>
      </c>
      <c r="H6742" s="23" t="s">
        <v>54</v>
      </c>
      <c r="I6742" s="23" t="s">
        <v>55</v>
      </c>
      <c r="J6742" s="23" t="s">
        <v>56</v>
      </c>
      <c r="K6742" s="23" t="s">
        <v>57</v>
      </c>
      <c r="L6742" s="23">
        <v>1</v>
      </c>
      <c r="M6742" s="23">
        <v>57.76</v>
      </c>
      <c r="N6742" s="23">
        <v>5</v>
      </c>
      <c r="O6742" s="23">
        <v>5</v>
      </c>
      <c r="P6742" s="23" t="s">
        <v>58</v>
      </c>
      <c r="Q6742" s="23" t="s">
        <v>34</v>
      </c>
      <c r="R6742" s="23">
        <f t="shared" si="525"/>
        <v>1</v>
      </c>
      <c r="S6742" s="23" t="str">
        <f t="shared" si="526"/>
        <v>ORD106741_20250526_CUST00304_MED020</v>
      </c>
      <c r="T6742" s="23">
        <f t="shared" si="527"/>
        <v>1</v>
      </c>
      <c r="U6742" s="6">
        <f t="shared" si="528"/>
        <v>57.76</v>
      </c>
      <c r="V6742" s="6">
        <f>tbl_Raw_Data[[#This Row],[Discount_Pct]]*tbl_Raw_Data[[#This Row],[Gross_Amount]]/100</f>
        <v>2.8879999999999999</v>
      </c>
      <c r="W6742" s="6">
        <f>tbl_Raw_Data[[#This Row],[Gross_Amount]]-tbl_Raw_Data[[#This Row],[Discount_Amount]]</f>
        <v>54.872</v>
      </c>
      <c r="X6742" s="6">
        <f>tbl_Raw_Data[[#This Row],[Net_Amount_Before_Tax]]*tbl_Raw_Data[[#This Row],[Tax_Pct]]/100</f>
        <v>2.7436000000000003</v>
      </c>
      <c r="Y6742" s="6">
        <f>tbl_Raw_Data[[#This Row],[Net_Amount_Before_Tax]]+tbl_Raw_Data[[#This Row],[Tax_Amount]]</f>
        <v>57.615600000000001</v>
      </c>
      <c r="Z6742" s="6">
        <f t="shared" si="529"/>
        <v>3</v>
      </c>
    </row>
    <row r="6743" spans="1:26" x14ac:dyDescent="0.3">
      <c r="A6743" s="23" t="s">
        <v>8860</v>
      </c>
      <c r="B6743" s="34">
        <v>45822</v>
      </c>
      <c r="C6743" s="23" t="s">
        <v>799</v>
      </c>
      <c r="D6743" s="23" t="s">
        <v>92</v>
      </c>
      <c r="E6743" s="23" t="s">
        <v>93</v>
      </c>
      <c r="F6743" s="23">
        <v>560034</v>
      </c>
      <c r="G6743" s="23" t="s">
        <v>53</v>
      </c>
      <c r="H6743" s="23" t="s">
        <v>54</v>
      </c>
      <c r="I6743" s="23" t="s">
        <v>55</v>
      </c>
      <c r="J6743" s="23" t="s">
        <v>56</v>
      </c>
      <c r="K6743" s="23" t="s">
        <v>57</v>
      </c>
      <c r="L6743" s="23">
        <v>3</v>
      </c>
      <c r="M6743" s="23">
        <v>59.03</v>
      </c>
      <c r="N6743" s="23">
        <v>5</v>
      </c>
      <c r="O6743" s="23">
        <v>5</v>
      </c>
      <c r="P6743" s="23" t="s">
        <v>58</v>
      </c>
      <c r="Q6743" s="23" t="s">
        <v>34</v>
      </c>
      <c r="R6743" s="23">
        <f t="shared" si="525"/>
        <v>1</v>
      </c>
      <c r="S6743" s="23" t="str">
        <f t="shared" si="526"/>
        <v>ORD106742_20250614_CUST01577_MED020</v>
      </c>
      <c r="T6743" s="23">
        <f t="shared" si="527"/>
        <v>1</v>
      </c>
      <c r="U6743" s="6">
        <f t="shared" si="528"/>
        <v>177.09</v>
      </c>
      <c r="V6743" s="6">
        <f>tbl_Raw_Data[[#This Row],[Discount_Pct]]*tbl_Raw_Data[[#This Row],[Gross_Amount]]/100</f>
        <v>8.8544999999999998</v>
      </c>
      <c r="W6743" s="6">
        <f>tbl_Raw_Data[[#This Row],[Gross_Amount]]-tbl_Raw_Data[[#This Row],[Discount_Amount]]</f>
        <v>168.2355</v>
      </c>
      <c r="X6743" s="6">
        <f>tbl_Raw_Data[[#This Row],[Net_Amount_Before_Tax]]*tbl_Raw_Data[[#This Row],[Tax_Pct]]/100</f>
        <v>8.4117750000000004</v>
      </c>
      <c r="Y6743" s="6">
        <f>tbl_Raw_Data[[#This Row],[Net_Amount_Before_Tax]]+tbl_Raw_Data[[#This Row],[Tax_Amount]]</f>
        <v>176.64727500000001</v>
      </c>
      <c r="Z6743" s="6">
        <f t="shared" si="529"/>
        <v>3</v>
      </c>
    </row>
    <row r="6744" spans="1:26" x14ac:dyDescent="0.3">
      <c r="A6744" s="23" t="s">
        <v>8861</v>
      </c>
      <c r="B6744" s="34">
        <v>45825</v>
      </c>
      <c r="C6744" s="23" t="s">
        <v>2705</v>
      </c>
      <c r="D6744" s="23" t="s">
        <v>183</v>
      </c>
      <c r="E6744" s="23" t="s">
        <v>184</v>
      </c>
      <c r="F6744" s="23">
        <v>122016</v>
      </c>
      <c r="G6744" s="23" t="s">
        <v>154</v>
      </c>
      <c r="H6744" s="23" t="s">
        <v>155</v>
      </c>
      <c r="I6744" s="23" t="s">
        <v>134</v>
      </c>
      <c r="J6744" s="23" t="s">
        <v>156</v>
      </c>
      <c r="K6744" s="23" t="s">
        <v>57</v>
      </c>
      <c r="L6744" s="23">
        <v>3</v>
      </c>
      <c r="M6744" s="23">
        <v>48.58</v>
      </c>
      <c r="N6744" s="23">
        <v>15</v>
      </c>
      <c r="O6744" s="23">
        <v>12</v>
      </c>
      <c r="P6744" s="23" t="s">
        <v>25</v>
      </c>
      <c r="Q6744" s="23" t="s">
        <v>34</v>
      </c>
      <c r="R6744" s="23">
        <f t="shared" si="525"/>
        <v>1</v>
      </c>
      <c r="S6744" s="23" t="str">
        <f t="shared" si="526"/>
        <v>ORD106743_20250617_CUST00473_MED006</v>
      </c>
      <c r="T6744" s="23">
        <f t="shared" si="527"/>
        <v>1</v>
      </c>
      <c r="U6744" s="6">
        <f t="shared" si="528"/>
        <v>145.74</v>
      </c>
      <c r="V6744" s="6">
        <f>tbl_Raw_Data[[#This Row],[Discount_Pct]]*tbl_Raw_Data[[#This Row],[Gross_Amount]]/100</f>
        <v>21.861000000000004</v>
      </c>
      <c r="W6744" s="6">
        <f>tbl_Raw_Data[[#This Row],[Gross_Amount]]-tbl_Raw_Data[[#This Row],[Discount_Amount]]</f>
        <v>123.879</v>
      </c>
      <c r="X6744" s="6">
        <f>tbl_Raw_Data[[#This Row],[Net_Amount_Before_Tax]]*tbl_Raw_Data[[#This Row],[Tax_Pct]]/100</f>
        <v>14.86548</v>
      </c>
      <c r="Y6744" s="6">
        <f>tbl_Raw_Data[[#This Row],[Net_Amount_Before_Tax]]+tbl_Raw_Data[[#This Row],[Tax_Amount]]</f>
        <v>138.74448000000001</v>
      </c>
      <c r="Z6744" s="6">
        <f t="shared" si="529"/>
        <v>2</v>
      </c>
    </row>
    <row r="6745" spans="1:26" x14ac:dyDescent="0.3">
      <c r="A6745" s="23" t="s">
        <v>8862</v>
      </c>
      <c r="B6745" s="34">
        <v>45996</v>
      </c>
      <c r="C6745" s="23" t="s">
        <v>1632</v>
      </c>
      <c r="D6745" s="23" t="s">
        <v>183</v>
      </c>
      <c r="E6745" s="23" t="s">
        <v>184</v>
      </c>
      <c r="F6745" s="23">
        <v>122016</v>
      </c>
      <c r="G6745" s="23" t="s">
        <v>256</v>
      </c>
      <c r="H6745" s="23" t="s">
        <v>257</v>
      </c>
      <c r="I6745" s="23" t="s">
        <v>22</v>
      </c>
      <c r="J6745" s="23" t="s">
        <v>258</v>
      </c>
      <c r="K6745" s="23" t="s">
        <v>57</v>
      </c>
      <c r="L6745" s="23">
        <v>1</v>
      </c>
      <c r="M6745" s="23">
        <v>67.37</v>
      </c>
      <c r="N6745" s="23">
        <v>5</v>
      </c>
      <c r="O6745" s="23">
        <v>5</v>
      </c>
      <c r="P6745" s="23" t="s">
        <v>89</v>
      </c>
      <c r="Q6745" s="23" t="s">
        <v>90</v>
      </c>
      <c r="R6745" s="23">
        <f t="shared" si="525"/>
        <v>1</v>
      </c>
      <c r="S6745" s="23" t="str">
        <f t="shared" si="526"/>
        <v>ORD106744_20251205_CUST03139_MED025</v>
      </c>
      <c r="T6745" s="23">
        <f t="shared" si="527"/>
        <v>1</v>
      </c>
      <c r="U6745" s="6">
        <f t="shared" si="528"/>
        <v>67.37</v>
      </c>
      <c r="V6745" s="6">
        <f>tbl_Raw_Data[[#This Row],[Discount_Pct]]*tbl_Raw_Data[[#This Row],[Gross_Amount]]/100</f>
        <v>3.3685</v>
      </c>
      <c r="W6745" s="6">
        <f>tbl_Raw_Data[[#This Row],[Gross_Amount]]-tbl_Raw_Data[[#This Row],[Discount_Amount]]</f>
        <v>64.001500000000007</v>
      </c>
      <c r="X6745" s="6">
        <f>tbl_Raw_Data[[#This Row],[Net_Amount_Before_Tax]]*tbl_Raw_Data[[#This Row],[Tax_Pct]]/100</f>
        <v>3.2000750000000004</v>
      </c>
      <c r="Y6745" s="6">
        <f>tbl_Raw_Data[[#This Row],[Net_Amount_Before_Tax]]+tbl_Raw_Data[[#This Row],[Tax_Amount]]</f>
        <v>67.201575000000005</v>
      </c>
      <c r="Z6745" s="6">
        <f t="shared" si="529"/>
        <v>0</v>
      </c>
    </row>
    <row r="6746" spans="1:26" x14ac:dyDescent="0.3">
      <c r="A6746" s="23" t="s">
        <v>8862</v>
      </c>
      <c r="B6746" s="34">
        <v>45773</v>
      </c>
      <c r="C6746" s="23" t="s">
        <v>6186</v>
      </c>
      <c r="D6746" s="23" t="s">
        <v>159</v>
      </c>
      <c r="E6746" s="23" t="s">
        <v>47</v>
      </c>
      <c r="F6746" s="23">
        <v>400069</v>
      </c>
      <c r="G6746" s="23" t="s">
        <v>315</v>
      </c>
      <c r="H6746" s="23" t="s">
        <v>316</v>
      </c>
      <c r="I6746" s="23" t="s">
        <v>50</v>
      </c>
      <c r="J6746" s="23" t="s">
        <v>114</v>
      </c>
      <c r="K6746" s="23" t="s">
        <v>24</v>
      </c>
      <c r="L6746" s="23">
        <v>2</v>
      </c>
      <c r="M6746" s="23">
        <v>122.87</v>
      </c>
      <c r="N6746" s="23">
        <v>5</v>
      </c>
      <c r="O6746" s="23">
        <v>12</v>
      </c>
      <c r="P6746" s="23" t="s">
        <v>65</v>
      </c>
      <c r="Q6746" s="23" t="s">
        <v>34</v>
      </c>
      <c r="R6746" s="23">
        <f t="shared" si="525"/>
        <v>1</v>
      </c>
      <c r="S6746" s="23" t="str">
        <f t="shared" si="526"/>
        <v>ORD106744_20250426_CUST00594_MED012</v>
      </c>
      <c r="T6746" s="23">
        <f t="shared" si="527"/>
        <v>1</v>
      </c>
      <c r="U6746" s="6">
        <f t="shared" si="528"/>
        <v>245.74</v>
      </c>
      <c r="V6746" s="6">
        <f>tbl_Raw_Data[[#This Row],[Discount_Pct]]*tbl_Raw_Data[[#This Row],[Gross_Amount]]/100</f>
        <v>12.287000000000001</v>
      </c>
      <c r="W6746" s="6">
        <f>tbl_Raw_Data[[#This Row],[Gross_Amount]]-tbl_Raw_Data[[#This Row],[Discount_Amount]]</f>
        <v>233.453</v>
      </c>
      <c r="X6746" s="6">
        <f>tbl_Raw_Data[[#This Row],[Net_Amount_Before_Tax]]*tbl_Raw_Data[[#This Row],[Tax_Pct]]/100</f>
        <v>28.01436</v>
      </c>
      <c r="Y6746" s="6">
        <f>tbl_Raw_Data[[#This Row],[Net_Amount_Before_Tax]]+tbl_Raw_Data[[#This Row],[Tax_Amount]]</f>
        <v>261.46735999999999</v>
      </c>
      <c r="Z6746" s="6">
        <f t="shared" si="529"/>
        <v>2</v>
      </c>
    </row>
    <row r="6747" spans="1:26" x14ac:dyDescent="0.3">
      <c r="A6747" s="23" t="s">
        <v>8862</v>
      </c>
      <c r="B6747" s="34">
        <v>45617</v>
      </c>
      <c r="C6747" s="23" t="s">
        <v>3205</v>
      </c>
      <c r="D6747" s="23" t="s">
        <v>52</v>
      </c>
      <c r="E6747" s="23" t="s">
        <v>52</v>
      </c>
      <c r="F6747" s="23">
        <v>160017</v>
      </c>
      <c r="G6747" s="23" t="s">
        <v>74</v>
      </c>
      <c r="H6747" s="23" t="s">
        <v>75</v>
      </c>
      <c r="I6747" s="23" t="s">
        <v>76</v>
      </c>
      <c r="J6747" s="23" t="s">
        <v>77</v>
      </c>
      <c r="K6747" s="23" t="s">
        <v>57</v>
      </c>
      <c r="L6747" s="23">
        <v>2</v>
      </c>
      <c r="M6747" s="23">
        <v>70.87</v>
      </c>
      <c r="N6747" s="23">
        <v>10</v>
      </c>
      <c r="O6747" s="23">
        <v>5</v>
      </c>
      <c r="P6747" s="23" t="s">
        <v>58</v>
      </c>
      <c r="Q6747" s="23" t="s">
        <v>26</v>
      </c>
      <c r="R6747" s="23">
        <f t="shared" si="525"/>
        <v>1</v>
      </c>
      <c r="S6747" s="23" t="str">
        <f t="shared" si="526"/>
        <v>ORD106744_20241121_CUST01039_MED008</v>
      </c>
      <c r="T6747" s="23">
        <f t="shared" si="527"/>
        <v>1</v>
      </c>
      <c r="U6747" s="6">
        <f t="shared" si="528"/>
        <v>141.74</v>
      </c>
      <c r="V6747" s="6">
        <f>tbl_Raw_Data[[#This Row],[Discount_Pct]]*tbl_Raw_Data[[#This Row],[Gross_Amount]]/100</f>
        <v>14.174000000000001</v>
      </c>
      <c r="W6747" s="6">
        <f>tbl_Raw_Data[[#This Row],[Gross_Amount]]-tbl_Raw_Data[[#This Row],[Discount_Amount]]</f>
        <v>127.566</v>
      </c>
      <c r="X6747" s="6">
        <f>tbl_Raw_Data[[#This Row],[Net_Amount_Before_Tax]]*tbl_Raw_Data[[#This Row],[Tax_Pct]]/100</f>
        <v>6.3783000000000003</v>
      </c>
      <c r="Y6747" s="6">
        <f>tbl_Raw_Data[[#This Row],[Net_Amount_Before_Tax]]+tbl_Raw_Data[[#This Row],[Tax_Amount]]</f>
        <v>133.9443</v>
      </c>
      <c r="Z6747" s="6">
        <f t="shared" si="529"/>
        <v>3</v>
      </c>
    </row>
    <row r="6748" spans="1:26" x14ac:dyDescent="0.3">
      <c r="A6748" s="23" t="s">
        <v>8863</v>
      </c>
      <c r="B6748" s="34">
        <v>45482</v>
      </c>
      <c r="C6748" s="23" t="s">
        <v>5498</v>
      </c>
      <c r="D6748" s="23" t="s">
        <v>92</v>
      </c>
      <c r="E6748" s="23" t="s">
        <v>93</v>
      </c>
      <c r="F6748" s="23">
        <v>560038</v>
      </c>
      <c r="G6748" s="23" t="s">
        <v>224</v>
      </c>
      <c r="H6748" s="23" t="s">
        <v>225</v>
      </c>
      <c r="I6748" s="23" t="s">
        <v>147</v>
      </c>
      <c r="J6748" s="23" t="s">
        <v>23</v>
      </c>
      <c r="K6748" s="23" t="s">
        <v>24</v>
      </c>
      <c r="L6748" s="23">
        <v>1</v>
      </c>
      <c r="M6748" s="23">
        <v>50.46</v>
      </c>
      <c r="N6748" s="23">
        <v>10</v>
      </c>
      <c r="O6748" s="23">
        <v>18</v>
      </c>
      <c r="P6748" s="23" t="s">
        <v>25</v>
      </c>
      <c r="Q6748" s="23" t="s">
        <v>34</v>
      </c>
      <c r="R6748" s="23">
        <f t="shared" si="525"/>
        <v>1</v>
      </c>
      <c r="S6748" s="23" t="str">
        <f t="shared" si="526"/>
        <v>ORD106747_20240709_CUST00908_MED015</v>
      </c>
      <c r="T6748" s="23">
        <f t="shared" si="527"/>
        <v>1</v>
      </c>
      <c r="U6748" s="6">
        <f t="shared" si="528"/>
        <v>50.46</v>
      </c>
      <c r="V6748" s="6">
        <f>tbl_Raw_Data[[#This Row],[Discount_Pct]]*tbl_Raw_Data[[#This Row],[Gross_Amount]]/100</f>
        <v>5.0460000000000003</v>
      </c>
      <c r="W6748" s="6">
        <f>tbl_Raw_Data[[#This Row],[Gross_Amount]]-tbl_Raw_Data[[#This Row],[Discount_Amount]]</f>
        <v>45.414000000000001</v>
      </c>
      <c r="X6748" s="6">
        <f>tbl_Raw_Data[[#This Row],[Net_Amount_Before_Tax]]*tbl_Raw_Data[[#This Row],[Tax_Pct]]/100</f>
        <v>8.1745199999999993</v>
      </c>
      <c r="Y6748" s="6">
        <f>tbl_Raw_Data[[#This Row],[Net_Amount_Before_Tax]]+tbl_Raw_Data[[#This Row],[Tax_Amount]]</f>
        <v>53.588520000000003</v>
      </c>
      <c r="Z6748" s="6">
        <f t="shared" si="529"/>
        <v>3</v>
      </c>
    </row>
    <row r="6749" spans="1:26" x14ac:dyDescent="0.3">
      <c r="A6749" s="23" t="s">
        <v>8864</v>
      </c>
      <c r="B6749" s="34">
        <v>45505</v>
      </c>
      <c r="C6749" s="23" t="s">
        <v>7979</v>
      </c>
      <c r="D6749" s="23" t="s">
        <v>142</v>
      </c>
      <c r="E6749" s="23" t="s">
        <v>81</v>
      </c>
      <c r="F6749" s="23">
        <v>380015</v>
      </c>
      <c r="G6749" s="23" t="s">
        <v>160</v>
      </c>
      <c r="H6749" s="23" t="s">
        <v>161</v>
      </c>
      <c r="I6749" s="23" t="s">
        <v>50</v>
      </c>
      <c r="J6749" s="23" t="s">
        <v>23</v>
      </c>
      <c r="K6749" s="23" t="s">
        <v>24</v>
      </c>
      <c r="L6749" s="23">
        <v>2</v>
      </c>
      <c r="M6749" s="23">
        <v>165.12</v>
      </c>
      <c r="N6749" s="23">
        <v>5</v>
      </c>
      <c r="O6749" s="23">
        <v>5</v>
      </c>
      <c r="P6749" s="23" t="s">
        <v>43</v>
      </c>
      <c r="Q6749" s="23" t="s">
        <v>44</v>
      </c>
      <c r="R6749" s="23">
        <f t="shared" si="525"/>
        <v>1</v>
      </c>
      <c r="S6749" s="23" t="str">
        <f t="shared" si="526"/>
        <v>ORD106748_20240801_CUST01248_MED014</v>
      </c>
      <c r="T6749" s="23">
        <f t="shared" si="527"/>
        <v>1</v>
      </c>
      <c r="U6749" s="6">
        <f t="shared" si="528"/>
        <v>330.24</v>
      </c>
      <c r="V6749" s="6">
        <f>tbl_Raw_Data[[#This Row],[Discount_Pct]]*tbl_Raw_Data[[#This Row],[Gross_Amount]]/100</f>
        <v>16.512</v>
      </c>
      <c r="W6749" s="6">
        <f>tbl_Raw_Data[[#This Row],[Gross_Amount]]-tbl_Raw_Data[[#This Row],[Discount_Amount]]</f>
        <v>313.72800000000001</v>
      </c>
      <c r="X6749" s="6">
        <f>tbl_Raw_Data[[#This Row],[Net_Amount_Before_Tax]]*tbl_Raw_Data[[#This Row],[Tax_Pct]]/100</f>
        <v>15.686400000000001</v>
      </c>
      <c r="Y6749" s="6">
        <f>tbl_Raw_Data[[#This Row],[Net_Amount_Before_Tax]]+tbl_Raw_Data[[#This Row],[Tax_Amount]]</f>
        <v>329.4144</v>
      </c>
      <c r="Z6749" s="6">
        <f t="shared" si="529"/>
        <v>0</v>
      </c>
    </row>
    <row r="6750" spans="1:26" x14ac:dyDescent="0.3">
      <c r="A6750" s="23" t="s">
        <v>8865</v>
      </c>
      <c r="B6750" s="34">
        <v>45776</v>
      </c>
      <c r="C6750" s="23" t="s">
        <v>4549</v>
      </c>
      <c r="D6750" s="23" t="s">
        <v>52</v>
      </c>
      <c r="E6750" s="23" t="s">
        <v>52</v>
      </c>
      <c r="F6750" s="23">
        <v>160001</v>
      </c>
      <c r="G6750" s="23" t="s">
        <v>119</v>
      </c>
      <c r="H6750" s="23" t="s">
        <v>120</v>
      </c>
      <c r="I6750" s="23" t="s">
        <v>32</v>
      </c>
      <c r="J6750" s="23" t="s">
        <v>64</v>
      </c>
      <c r="K6750" s="23" t="s">
        <v>57</v>
      </c>
      <c r="L6750" s="23">
        <v>3</v>
      </c>
      <c r="M6750" s="23">
        <v>64.58</v>
      </c>
      <c r="N6750" s="23">
        <v>5</v>
      </c>
      <c r="O6750" s="23">
        <v>12</v>
      </c>
      <c r="P6750" s="23" t="s">
        <v>33</v>
      </c>
      <c r="Q6750" s="23" t="s">
        <v>34</v>
      </c>
      <c r="R6750" s="23">
        <f t="shared" si="525"/>
        <v>1</v>
      </c>
      <c r="S6750" s="23" t="str">
        <f t="shared" si="526"/>
        <v>ORD106749_20250429_CUST01948_MED010</v>
      </c>
      <c r="T6750" s="23">
        <f t="shared" si="527"/>
        <v>1</v>
      </c>
      <c r="U6750" s="6">
        <f t="shared" si="528"/>
        <v>193.74</v>
      </c>
      <c r="V6750" s="6">
        <f>tbl_Raw_Data[[#This Row],[Discount_Pct]]*tbl_Raw_Data[[#This Row],[Gross_Amount]]/100</f>
        <v>9.6870000000000012</v>
      </c>
      <c r="W6750" s="6">
        <f>tbl_Raw_Data[[#This Row],[Gross_Amount]]-tbl_Raw_Data[[#This Row],[Discount_Amount]]</f>
        <v>184.053</v>
      </c>
      <c r="X6750" s="6">
        <f>tbl_Raw_Data[[#This Row],[Net_Amount_Before_Tax]]*tbl_Raw_Data[[#This Row],[Tax_Pct]]/100</f>
        <v>22.086359999999999</v>
      </c>
      <c r="Y6750" s="6">
        <f>tbl_Raw_Data[[#This Row],[Net_Amount_Before_Tax]]+tbl_Raw_Data[[#This Row],[Tax_Amount]]</f>
        <v>206.13936000000001</v>
      </c>
      <c r="Z6750" s="6">
        <f t="shared" si="529"/>
        <v>3</v>
      </c>
    </row>
    <row r="6751" spans="1:26" x14ac:dyDescent="0.3">
      <c r="A6751" s="23" t="s">
        <v>8866</v>
      </c>
      <c r="B6751" s="34">
        <v>45539</v>
      </c>
      <c r="C6751" s="23" t="s">
        <v>7229</v>
      </c>
      <c r="D6751" s="23" t="s">
        <v>46</v>
      </c>
      <c r="E6751" s="23" t="s">
        <v>47</v>
      </c>
      <c r="F6751" s="23">
        <v>411014</v>
      </c>
      <c r="G6751" s="23" t="s">
        <v>61</v>
      </c>
      <c r="H6751" s="23" t="s">
        <v>62</v>
      </c>
      <c r="I6751" s="23" t="s">
        <v>63</v>
      </c>
      <c r="J6751" s="23" t="s">
        <v>64</v>
      </c>
      <c r="K6751" s="23" t="s">
        <v>57</v>
      </c>
      <c r="L6751" s="23">
        <v>1</v>
      </c>
      <c r="M6751" s="23">
        <v>123.85</v>
      </c>
      <c r="N6751" s="23">
        <v>10</v>
      </c>
      <c r="O6751" s="23">
        <v>12</v>
      </c>
      <c r="P6751" s="23" t="s">
        <v>33</v>
      </c>
      <c r="Q6751" s="23" t="s">
        <v>34</v>
      </c>
      <c r="R6751" s="23">
        <f t="shared" si="525"/>
        <v>1</v>
      </c>
      <c r="S6751" s="23" t="str">
        <f t="shared" si="526"/>
        <v>ORD106750_20240904_CUST03113_MED004</v>
      </c>
      <c r="T6751" s="23">
        <f t="shared" si="527"/>
        <v>1</v>
      </c>
      <c r="U6751" s="6">
        <f t="shared" si="528"/>
        <v>123.85</v>
      </c>
      <c r="V6751" s="6">
        <f>tbl_Raw_Data[[#This Row],[Discount_Pct]]*tbl_Raw_Data[[#This Row],[Gross_Amount]]/100</f>
        <v>12.385</v>
      </c>
      <c r="W6751" s="6">
        <f>tbl_Raw_Data[[#This Row],[Gross_Amount]]-tbl_Raw_Data[[#This Row],[Discount_Amount]]</f>
        <v>111.46499999999999</v>
      </c>
      <c r="X6751" s="6">
        <f>tbl_Raw_Data[[#This Row],[Net_Amount_Before_Tax]]*tbl_Raw_Data[[#This Row],[Tax_Pct]]/100</f>
        <v>13.3758</v>
      </c>
      <c r="Y6751" s="6">
        <f>tbl_Raw_Data[[#This Row],[Net_Amount_Before_Tax]]+tbl_Raw_Data[[#This Row],[Tax_Amount]]</f>
        <v>124.84079999999999</v>
      </c>
      <c r="Z6751" s="6">
        <f t="shared" si="529"/>
        <v>2</v>
      </c>
    </row>
    <row r="6752" spans="1:26" x14ac:dyDescent="0.3">
      <c r="A6752" s="23" t="s">
        <v>8867</v>
      </c>
      <c r="B6752" s="34">
        <v>45526</v>
      </c>
      <c r="C6752" s="23" t="s">
        <v>8868</v>
      </c>
      <c r="D6752" s="23" t="s">
        <v>46</v>
      </c>
      <c r="E6752" s="23" t="s">
        <v>47</v>
      </c>
      <c r="F6752" s="23">
        <v>411057</v>
      </c>
      <c r="G6752" s="23" t="s">
        <v>102</v>
      </c>
      <c r="H6752" s="23" t="s">
        <v>103</v>
      </c>
      <c r="I6752" s="23" t="s">
        <v>104</v>
      </c>
      <c r="J6752" s="23" t="s">
        <v>64</v>
      </c>
      <c r="K6752" s="23" t="s">
        <v>57</v>
      </c>
      <c r="L6752" s="23">
        <v>1</v>
      </c>
      <c r="M6752" s="23">
        <v>100.57</v>
      </c>
      <c r="N6752" s="23">
        <v>5</v>
      </c>
      <c r="O6752" s="23">
        <v>12</v>
      </c>
      <c r="P6752" s="23" t="s">
        <v>25</v>
      </c>
      <c r="Q6752" s="23" t="s">
        <v>34</v>
      </c>
      <c r="R6752" s="23">
        <f t="shared" si="525"/>
        <v>1</v>
      </c>
      <c r="S6752" s="23" t="str">
        <f t="shared" si="526"/>
        <v>ORD106751_20240822_CUST02062_MED029</v>
      </c>
      <c r="T6752" s="23">
        <f t="shared" si="527"/>
        <v>1</v>
      </c>
      <c r="U6752" s="6">
        <f t="shared" si="528"/>
        <v>100.57</v>
      </c>
      <c r="V6752" s="6">
        <f>tbl_Raw_Data[[#This Row],[Discount_Pct]]*tbl_Raw_Data[[#This Row],[Gross_Amount]]/100</f>
        <v>5.0284999999999993</v>
      </c>
      <c r="W6752" s="6">
        <f>tbl_Raw_Data[[#This Row],[Gross_Amount]]-tbl_Raw_Data[[#This Row],[Discount_Amount]]</f>
        <v>95.541499999999999</v>
      </c>
      <c r="X6752" s="6">
        <f>tbl_Raw_Data[[#This Row],[Net_Amount_Before_Tax]]*tbl_Raw_Data[[#This Row],[Tax_Pct]]/100</f>
        <v>11.464980000000001</v>
      </c>
      <c r="Y6752" s="6">
        <f>tbl_Raw_Data[[#This Row],[Net_Amount_Before_Tax]]+tbl_Raw_Data[[#This Row],[Tax_Amount]]</f>
        <v>107.00648</v>
      </c>
      <c r="Z6752" s="6">
        <f t="shared" si="529"/>
        <v>2</v>
      </c>
    </row>
    <row r="6753" spans="1:26" x14ac:dyDescent="0.3">
      <c r="A6753" s="23" t="s">
        <v>8869</v>
      </c>
      <c r="B6753" s="34">
        <v>45566</v>
      </c>
      <c r="C6753" s="23" t="s">
        <v>5704</v>
      </c>
      <c r="D6753" s="23" t="s">
        <v>142</v>
      </c>
      <c r="E6753" s="23" t="s">
        <v>81</v>
      </c>
      <c r="F6753" s="23">
        <v>380061</v>
      </c>
      <c r="G6753" s="23" t="s">
        <v>229</v>
      </c>
      <c r="H6753" s="23" t="s">
        <v>230</v>
      </c>
      <c r="I6753" s="23" t="s">
        <v>84</v>
      </c>
      <c r="J6753" s="23" t="s">
        <v>140</v>
      </c>
      <c r="K6753" s="23" t="s">
        <v>24</v>
      </c>
      <c r="L6753" s="23">
        <v>4</v>
      </c>
      <c r="M6753" s="23">
        <v>166.92</v>
      </c>
      <c r="N6753" s="23">
        <v>10</v>
      </c>
      <c r="O6753" s="23">
        <v>5</v>
      </c>
      <c r="P6753" s="23" t="s">
        <v>65</v>
      </c>
      <c r="Q6753" s="23" t="s">
        <v>34</v>
      </c>
      <c r="R6753" s="23">
        <f t="shared" si="525"/>
        <v>1</v>
      </c>
      <c r="S6753" s="23" t="str">
        <f t="shared" si="526"/>
        <v>ORD106752_20241001_CUST01933_MED022</v>
      </c>
      <c r="T6753" s="23">
        <f t="shared" si="527"/>
        <v>1</v>
      </c>
      <c r="U6753" s="6">
        <f t="shared" si="528"/>
        <v>667.68</v>
      </c>
      <c r="V6753" s="6">
        <f>tbl_Raw_Data[[#This Row],[Discount_Pct]]*tbl_Raw_Data[[#This Row],[Gross_Amount]]/100</f>
        <v>66.767999999999986</v>
      </c>
      <c r="W6753" s="6">
        <f>tbl_Raw_Data[[#This Row],[Gross_Amount]]-tbl_Raw_Data[[#This Row],[Discount_Amount]]</f>
        <v>600.91199999999992</v>
      </c>
      <c r="X6753" s="6">
        <f>tbl_Raw_Data[[#This Row],[Net_Amount_Before_Tax]]*tbl_Raw_Data[[#This Row],[Tax_Pct]]/100</f>
        <v>30.045599999999993</v>
      </c>
      <c r="Y6753" s="6">
        <f>tbl_Raw_Data[[#This Row],[Net_Amount_Before_Tax]]+tbl_Raw_Data[[#This Row],[Tax_Amount]]</f>
        <v>630.95759999999996</v>
      </c>
      <c r="Z6753" s="6">
        <f t="shared" si="529"/>
        <v>4</v>
      </c>
    </row>
    <row r="6754" spans="1:26" x14ac:dyDescent="0.3">
      <c r="A6754" s="23" t="s">
        <v>8870</v>
      </c>
      <c r="B6754" s="34">
        <v>45399</v>
      </c>
      <c r="C6754" s="23" t="s">
        <v>1272</v>
      </c>
      <c r="D6754" s="23" t="s">
        <v>183</v>
      </c>
      <c r="E6754" s="23" t="s">
        <v>184</v>
      </c>
      <c r="F6754" s="23">
        <v>122002</v>
      </c>
      <c r="G6754" s="23" t="s">
        <v>48</v>
      </c>
      <c r="H6754" s="23" t="s">
        <v>49</v>
      </c>
      <c r="I6754" s="23" t="s">
        <v>50</v>
      </c>
      <c r="J6754" s="23" t="s">
        <v>23</v>
      </c>
      <c r="K6754" s="23" t="s">
        <v>24</v>
      </c>
      <c r="L6754" s="23">
        <v>3</v>
      </c>
      <c r="M6754" s="23">
        <v>98.89</v>
      </c>
      <c r="N6754" s="23">
        <v>15</v>
      </c>
      <c r="O6754" s="23">
        <v>12</v>
      </c>
      <c r="P6754" s="23" t="s">
        <v>43</v>
      </c>
      <c r="Q6754" s="23" t="s">
        <v>34</v>
      </c>
      <c r="R6754" s="23">
        <f t="shared" si="525"/>
        <v>1</v>
      </c>
      <c r="S6754" s="23" t="str">
        <f t="shared" si="526"/>
        <v>ORD106753_20240417_CUST00507_MED028</v>
      </c>
      <c r="T6754" s="23">
        <f t="shared" si="527"/>
        <v>1</v>
      </c>
      <c r="U6754" s="6">
        <f t="shared" si="528"/>
        <v>296.67</v>
      </c>
      <c r="V6754" s="6">
        <f>tbl_Raw_Data[[#This Row],[Discount_Pct]]*tbl_Raw_Data[[#This Row],[Gross_Amount]]/100</f>
        <v>44.500500000000002</v>
      </c>
      <c r="W6754" s="6">
        <f>tbl_Raw_Data[[#This Row],[Gross_Amount]]-tbl_Raw_Data[[#This Row],[Discount_Amount]]</f>
        <v>252.16950000000003</v>
      </c>
      <c r="X6754" s="6">
        <f>tbl_Raw_Data[[#This Row],[Net_Amount_Before_Tax]]*tbl_Raw_Data[[#This Row],[Tax_Pct]]/100</f>
        <v>30.260340000000006</v>
      </c>
      <c r="Y6754" s="6">
        <f>tbl_Raw_Data[[#This Row],[Net_Amount_Before_Tax]]+tbl_Raw_Data[[#This Row],[Tax_Amount]]</f>
        <v>282.42984000000001</v>
      </c>
      <c r="Z6754" s="6">
        <f t="shared" si="529"/>
        <v>3</v>
      </c>
    </row>
    <row r="6755" spans="1:26" x14ac:dyDescent="0.3">
      <c r="A6755" s="23" t="s">
        <v>8871</v>
      </c>
      <c r="B6755" s="34">
        <v>45399</v>
      </c>
      <c r="C6755" s="23" t="s">
        <v>8872</v>
      </c>
      <c r="D6755" s="23" t="s">
        <v>183</v>
      </c>
      <c r="E6755" s="23" t="s">
        <v>184</v>
      </c>
      <c r="F6755" s="23">
        <v>122016</v>
      </c>
      <c r="G6755" s="23" t="s">
        <v>160</v>
      </c>
      <c r="H6755" s="23" t="s">
        <v>161</v>
      </c>
      <c r="I6755" s="23" t="s">
        <v>50</v>
      </c>
      <c r="J6755" s="23" t="s">
        <v>23</v>
      </c>
      <c r="K6755" s="23" t="s">
        <v>24</v>
      </c>
      <c r="L6755" s="23">
        <v>1</v>
      </c>
      <c r="M6755" s="23">
        <v>163.55000000000001</v>
      </c>
      <c r="N6755" s="23">
        <v>10</v>
      </c>
      <c r="O6755" s="23">
        <v>18</v>
      </c>
      <c r="P6755" s="23" t="s">
        <v>33</v>
      </c>
      <c r="Q6755" s="23" t="s">
        <v>34</v>
      </c>
      <c r="R6755" s="23">
        <f t="shared" si="525"/>
        <v>1</v>
      </c>
      <c r="S6755" s="23" t="str">
        <f t="shared" si="526"/>
        <v>ORD106754_20240417_CUST03421_MED014</v>
      </c>
      <c r="T6755" s="23">
        <f t="shared" si="527"/>
        <v>1</v>
      </c>
      <c r="U6755" s="6">
        <f t="shared" si="528"/>
        <v>163.55000000000001</v>
      </c>
      <c r="V6755" s="6">
        <f>tbl_Raw_Data[[#This Row],[Discount_Pct]]*tbl_Raw_Data[[#This Row],[Gross_Amount]]/100</f>
        <v>16.355</v>
      </c>
      <c r="W6755" s="6">
        <f>tbl_Raw_Data[[#This Row],[Gross_Amount]]-tbl_Raw_Data[[#This Row],[Discount_Amount]]</f>
        <v>147.19500000000002</v>
      </c>
      <c r="X6755" s="6">
        <f>tbl_Raw_Data[[#This Row],[Net_Amount_Before_Tax]]*tbl_Raw_Data[[#This Row],[Tax_Pct]]/100</f>
        <v>26.495100000000001</v>
      </c>
      <c r="Y6755" s="6">
        <f>tbl_Raw_Data[[#This Row],[Net_Amount_Before_Tax]]+tbl_Raw_Data[[#This Row],[Tax_Amount]]</f>
        <v>173.69010000000003</v>
      </c>
      <c r="Z6755" s="6">
        <f t="shared" si="529"/>
        <v>1</v>
      </c>
    </row>
    <row r="6756" spans="1:26" x14ac:dyDescent="0.3">
      <c r="A6756" s="23" t="s">
        <v>8873</v>
      </c>
      <c r="B6756" s="34">
        <v>45385</v>
      </c>
      <c r="C6756" s="23" t="s">
        <v>3083</v>
      </c>
      <c r="D6756" s="23" t="s">
        <v>183</v>
      </c>
      <c r="E6756" s="23" t="s">
        <v>184</v>
      </c>
      <c r="F6756" s="23">
        <v>122002</v>
      </c>
      <c r="G6756" s="23" t="s">
        <v>233</v>
      </c>
      <c r="H6756" s="23" t="s">
        <v>234</v>
      </c>
      <c r="I6756" s="23" t="s">
        <v>104</v>
      </c>
      <c r="J6756" s="23" t="s">
        <v>42</v>
      </c>
      <c r="K6756" s="23" t="s">
        <v>24</v>
      </c>
      <c r="L6756" s="23">
        <v>2</v>
      </c>
      <c r="M6756" s="23">
        <v>166.02</v>
      </c>
      <c r="N6756" s="23">
        <v>0</v>
      </c>
      <c r="O6756" s="23">
        <v>5</v>
      </c>
      <c r="P6756" s="23" t="s">
        <v>58</v>
      </c>
      <c r="Q6756" s="23" t="s">
        <v>34</v>
      </c>
      <c r="R6756" s="23">
        <f t="shared" si="525"/>
        <v>1</v>
      </c>
      <c r="S6756" s="23" t="str">
        <f t="shared" si="526"/>
        <v>ORD106755_20240403_CUST03112_MED019</v>
      </c>
      <c r="T6756" s="23">
        <f t="shared" si="527"/>
        <v>1</v>
      </c>
      <c r="U6756" s="6">
        <f t="shared" si="528"/>
        <v>332.04</v>
      </c>
      <c r="V6756" s="6">
        <f>tbl_Raw_Data[[#This Row],[Discount_Pct]]*tbl_Raw_Data[[#This Row],[Gross_Amount]]/100</f>
        <v>0</v>
      </c>
      <c r="W6756" s="6">
        <f>tbl_Raw_Data[[#This Row],[Gross_Amount]]-tbl_Raw_Data[[#This Row],[Discount_Amount]]</f>
        <v>332.04</v>
      </c>
      <c r="X6756" s="6">
        <f>tbl_Raw_Data[[#This Row],[Net_Amount_Before_Tax]]*tbl_Raw_Data[[#This Row],[Tax_Pct]]/100</f>
        <v>16.602</v>
      </c>
      <c r="Y6756" s="6">
        <f>tbl_Raw_Data[[#This Row],[Net_Amount_Before_Tax]]+tbl_Raw_Data[[#This Row],[Tax_Amount]]</f>
        <v>348.642</v>
      </c>
      <c r="Z6756" s="6">
        <f t="shared" si="529"/>
        <v>3</v>
      </c>
    </row>
    <row r="6757" spans="1:26" x14ac:dyDescent="0.3">
      <c r="A6757" s="23" t="s">
        <v>8874</v>
      </c>
      <c r="B6757" s="34">
        <v>45388</v>
      </c>
      <c r="C6757" s="23" t="s">
        <v>8875</v>
      </c>
      <c r="D6757" s="23" t="s">
        <v>130</v>
      </c>
      <c r="E6757" s="23" t="s">
        <v>131</v>
      </c>
      <c r="F6757" s="23">
        <v>700001</v>
      </c>
      <c r="G6757" s="23" t="s">
        <v>196</v>
      </c>
      <c r="H6757" s="23" t="s">
        <v>197</v>
      </c>
      <c r="I6757" s="23" t="s">
        <v>32</v>
      </c>
      <c r="J6757" s="23" t="s">
        <v>42</v>
      </c>
      <c r="K6757" s="23" t="s">
        <v>24</v>
      </c>
      <c r="L6757" s="23">
        <v>4</v>
      </c>
      <c r="M6757" s="23">
        <v>22.95</v>
      </c>
      <c r="N6757" s="23">
        <v>5</v>
      </c>
      <c r="O6757" s="23">
        <v>5</v>
      </c>
      <c r="P6757" s="23" t="s">
        <v>33</v>
      </c>
      <c r="Q6757" s="23" t="s">
        <v>34</v>
      </c>
      <c r="R6757" s="23">
        <f t="shared" si="525"/>
        <v>1</v>
      </c>
      <c r="S6757" s="23" t="str">
        <f t="shared" si="526"/>
        <v>ORD106756_20240406_CUST00588_MED011</v>
      </c>
      <c r="T6757" s="23">
        <f t="shared" si="527"/>
        <v>1</v>
      </c>
      <c r="U6757" s="6">
        <f t="shared" si="528"/>
        <v>91.8</v>
      </c>
      <c r="V6757" s="6">
        <f>tbl_Raw_Data[[#This Row],[Discount_Pct]]*tbl_Raw_Data[[#This Row],[Gross_Amount]]/100</f>
        <v>4.59</v>
      </c>
      <c r="W6757" s="6">
        <f>tbl_Raw_Data[[#This Row],[Gross_Amount]]-tbl_Raw_Data[[#This Row],[Discount_Amount]]</f>
        <v>87.21</v>
      </c>
      <c r="X6757" s="6">
        <f>tbl_Raw_Data[[#This Row],[Net_Amount_Before_Tax]]*tbl_Raw_Data[[#This Row],[Tax_Pct]]/100</f>
        <v>4.3604999999999992</v>
      </c>
      <c r="Y6757" s="6">
        <f>tbl_Raw_Data[[#This Row],[Net_Amount_Before_Tax]]+tbl_Raw_Data[[#This Row],[Tax_Amount]]</f>
        <v>91.570499999999996</v>
      </c>
      <c r="Z6757" s="6">
        <f t="shared" si="529"/>
        <v>1</v>
      </c>
    </row>
    <row r="6758" spans="1:26" x14ac:dyDescent="0.3">
      <c r="A6758" s="23" t="s">
        <v>8876</v>
      </c>
      <c r="B6758" s="34">
        <v>45917</v>
      </c>
      <c r="C6758" s="23" t="s">
        <v>1056</v>
      </c>
      <c r="D6758" s="23" t="s">
        <v>72</v>
      </c>
      <c r="E6758" s="23" t="s">
        <v>73</v>
      </c>
      <c r="F6758" s="23">
        <v>302019</v>
      </c>
      <c r="G6758" s="23" t="s">
        <v>229</v>
      </c>
      <c r="H6758" s="23" t="s">
        <v>230</v>
      </c>
      <c r="I6758" s="23" t="s">
        <v>84</v>
      </c>
      <c r="J6758" s="23" t="s">
        <v>140</v>
      </c>
      <c r="K6758" s="23" t="s">
        <v>24</v>
      </c>
      <c r="L6758" s="23">
        <v>2</v>
      </c>
      <c r="M6758" s="23">
        <v>176.64</v>
      </c>
      <c r="N6758" s="23">
        <v>15</v>
      </c>
      <c r="O6758" s="23">
        <v>5</v>
      </c>
      <c r="P6758" s="23" t="s">
        <v>89</v>
      </c>
      <c r="Q6758" s="23" t="s">
        <v>34</v>
      </c>
      <c r="R6758" s="23">
        <f t="shared" si="525"/>
        <v>1</v>
      </c>
      <c r="S6758" s="23" t="str">
        <f t="shared" si="526"/>
        <v>ORD106757_20250917_CUST02239_MED022</v>
      </c>
      <c r="T6758" s="23">
        <f t="shared" si="527"/>
        <v>1</v>
      </c>
      <c r="U6758" s="6">
        <f t="shared" si="528"/>
        <v>353.28</v>
      </c>
      <c r="V6758" s="6">
        <f>tbl_Raw_Data[[#This Row],[Discount_Pct]]*tbl_Raw_Data[[#This Row],[Gross_Amount]]/100</f>
        <v>52.991999999999997</v>
      </c>
      <c r="W6758" s="6">
        <f>tbl_Raw_Data[[#This Row],[Gross_Amount]]-tbl_Raw_Data[[#This Row],[Discount_Amount]]</f>
        <v>300.28799999999995</v>
      </c>
      <c r="X6758" s="6">
        <f>tbl_Raw_Data[[#This Row],[Net_Amount_Before_Tax]]*tbl_Raw_Data[[#This Row],[Tax_Pct]]/100</f>
        <v>15.014399999999998</v>
      </c>
      <c r="Y6758" s="6">
        <f>tbl_Raw_Data[[#This Row],[Net_Amount_Before_Tax]]+tbl_Raw_Data[[#This Row],[Tax_Amount]]</f>
        <v>315.30239999999998</v>
      </c>
      <c r="Z6758" s="6">
        <f t="shared" si="529"/>
        <v>3</v>
      </c>
    </row>
    <row r="6759" spans="1:26" x14ac:dyDescent="0.3">
      <c r="A6759" s="23" t="s">
        <v>8876</v>
      </c>
      <c r="B6759" s="34">
        <v>45543</v>
      </c>
      <c r="C6759" s="23" t="s">
        <v>966</v>
      </c>
      <c r="D6759" s="23" t="s">
        <v>72</v>
      </c>
      <c r="E6759" s="23" t="s">
        <v>73</v>
      </c>
      <c r="F6759" s="23">
        <v>302019</v>
      </c>
      <c r="G6759" s="23" t="s">
        <v>102</v>
      </c>
      <c r="H6759" s="23" t="s">
        <v>103</v>
      </c>
      <c r="I6759" s="23" t="s">
        <v>104</v>
      </c>
      <c r="J6759" s="23" t="s">
        <v>64</v>
      </c>
      <c r="K6759" s="23" t="s">
        <v>57</v>
      </c>
      <c r="L6759" s="23">
        <v>1</v>
      </c>
      <c r="M6759" s="23">
        <v>100.58</v>
      </c>
      <c r="N6759" s="23">
        <v>5</v>
      </c>
      <c r="O6759" s="23">
        <v>12</v>
      </c>
      <c r="P6759" s="23" t="s">
        <v>89</v>
      </c>
      <c r="Q6759" s="23" t="s">
        <v>34</v>
      </c>
      <c r="R6759" s="23">
        <f t="shared" si="525"/>
        <v>1</v>
      </c>
      <c r="S6759" s="23" t="str">
        <f t="shared" si="526"/>
        <v>ORD106757_20240908_CUST03313_MED029</v>
      </c>
      <c r="T6759" s="23">
        <f t="shared" si="527"/>
        <v>1</v>
      </c>
      <c r="U6759" s="6">
        <f t="shared" si="528"/>
        <v>100.58</v>
      </c>
      <c r="V6759" s="6">
        <f>tbl_Raw_Data[[#This Row],[Discount_Pct]]*tbl_Raw_Data[[#This Row],[Gross_Amount]]/100</f>
        <v>5.0289999999999999</v>
      </c>
      <c r="W6759" s="6">
        <f>tbl_Raw_Data[[#This Row],[Gross_Amount]]-tbl_Raw_Data[[#This Row],[Discount_Amount]]</f>
        <v>95.551000000000002</v>
      </c>
      <c r="X6759" s="6">
        <f>tbl_Raw_Data[[#This Row],[Net_Amount_Before_Tax]]*tbl_Raw_Data[[#This Row],[Tax_Pct]]/100</f>
        <v>11.46612</v>
      </c>
      <c r="Y6759" s="6">
        <f>tbl_Raw_Data[[#This Row],[Net_Amount_Before_Tax]]+tbl_Raw_Data[[#This Row],[Tax_Amount]]</f>
        <v>107.01712000000001</v>
      </c>
      <c r="Z6759" s="6">
        <f t="shared" si="529"/>
        <v>3</v>
      </c>
    </row>
    <row r="6760" spans="1:26" x14ac:dyDescent="0.3">
      <c r="A6760" s="23" t="s">
        <v>8877</v>
      </c>
      <c r="B6760" s="34">
        <v>45505</v>
      </c>
      <c r="C6760" s="23" t="s">
        <v>5733</v>
      </c>
      <c r="D6760" s="23" t="s">
        <v>28</v>
      </c>
      <c r="E6760" s="23" t="s">
        <v>29</v>
      </c>
      <c r="F6760" s="23">
        <v>500090</v>
      </c>
      <c r="G6760" s="23" t="s">
        <v>138</v>
      </c>
      <c r="H6760" s="23" t="s">
        <v>139</v>
      </c>
      <c r="I6760" s="23" t="s">
        <v>50</v>
      </c>
      <c r="J6760" s="23" t="s">
        <v>140</v>
      </c>
      <c r="K6760" s="23" t="s">
        <v>24</v>
      </c>
      <c r="L6760" s="23">
        <v>1</v>
      </c>
      <c r="M6760" s="23">
        <v>178.65</v>
      </c>
      <c r="N6760" s="23">
        <v>0</v>
      </c>
      <c r="O6760" s="23">
        <v>5</v>
      </c>
      <c r="P6760" s="23" t="s">
        <v>43</v>
      </c>
      <c r="Q6760" s="23" t="s">
        <v>26</v>
      </c>
      <c r="R6760" s="23">
        <f t="shared" si="525"/>
        <v>1</v>
      </c>
      <c r="S6760" s="23" t="str">
        <f t="shared" si="526"/>
        <v>ORD106759_20240801_CUST02549_MED013</v>
      </c>
      <c r="T6760" s="23">
        <f t="shared" si="527"/>
        <v>1</v>
      </c>
      <c r="U6760" s="6">
        <f t="shared" si="528"/>
        <v>178.65</v>
      </c>
      <c r="V6760" s="6">
        <f>tbl_Raw_Data[[#This Row],[Discount_Pct]]*tbl_Raw_Data[[#This Row],[Gross_Amount]]/100</f>
        <v>0</v>
      </c>
      <c r="W6760" s="6">
        <f>tbl_Raw_Data[[#This Row],[Gross_Amount]]-tbl_Raw_Data[[#This Row],[Discount_Amount]]</f>
        <v>178.65</v>
      </c>
      <c r="X6760" s="6">
        <f>tbl_Raw_Data[[#This Row],[Net_Amount_Before_Tax]]*tbl_Raw_Data[[#This Row],[Tax_Pct]]/100</f>
        <v>8.9324999999999992</v>
      </c>
      <c r="Y6760" s="6">
        <f>tbl_Raw_Data[[#This Row],[Net_Amount_Before_Tax]]+tbl_Raw_Data[[#This Row],[Tax_Amount]]</f>
        <v>187.58250000000001</v>
      </c>
      <c r="Z6760" s="6">
        <f t="shared" si="529"/>
        <v>1</v>
      </c>
    </row>
    <row r="6761" spans="1:26" x14ac:dyDescent="0.3">
      <c r="A6761" s="23" t="s">
        <v>8878</v>
      </c>
      <c r="B6761" s="34">
        <v>45731</v>
      </c>
      <c r="C6761" s="23" t="s">
        <v>6107</v>
      </c>
      <c r="D6761" s="23" t="s">
        <v>46</v>
      </c>
      <c r="E6761" s="23" t="s">
        <v>47</v>
      </c>
      <c r="F6761" s="23">
        <v>411057</v>
      </c>
      <c r="G6761" s="23" t="s">
        <v>185</v>
      </c>
      <c r="H6761" s="23" t="s">
        <v>186</v>
      </c>
      <c r="I6761" s="23" t="s">
        <v>76</v>
      </c>
      <c r="J6761" s="23" t="s">
        <v>187</v>
      </c>
      <c r="K6761" s="23" t="s">
        <v>57</v>
      </c>
      <c r="L6761" s="23">
        <v>2</v>
      </c>
      <c r="M6761" s="23">
        <v>84.83</v>
      </c>
      <c r="N6761" s="23">
        <v>15</v>
      </c>
      <c r="O6761" s="23">
        <v>18</v>
      </c>
      <c r="P6761" s="23" t="s">
        <v>43</v>
      </c>
      <c r="Q6761" s="23" t="s">
        <v>34</v>
      </c>
      <c r="R6761" s="23">
        <f t="shared" si="525"/>
        <v>1</v>
      </c>
      <c r="S6761" s="23" t="str">
        <f t="shared" si="526"/>
        <v>ORD106760_20250315_CUST02348_MED009</v>
      </c>
      <c r="T6761" s="23">
        <f t="shared" si="527"/>
        <v>1</v>
      </c>
      <c r="U6761" s="6">
        <f t="shared" si="528"/>
        <v>169.66</v>
      </c>
      <c r="V6761" s="6">
        <f>tbl_Raw_Data[[#This Row],[Discount_Pct]]*tbl_Raw_Data[[#This Row],[Gross_Amount]]/100</f>
        <v>25.449000000000002</v>
      </c>
      <c r="W6761" s="6">
        <f>tbl_Raw_Data[[#This Row],[Gross_Amount]]-tbl_Raw_Data[[#This Row],[Discount_Amount]]</f>
        <v>144.21099999999998</v>
      </c>
      <c r="X6761" s="6">
        <f>tbl_Raw_Data[[#This Row],[Net_Amount_Before_Tax]]*tbl_Raw_Data[[#This Row],[Tax_Pct]]/100</f>
        <v>25.957979999999999</v>
      </c>
      <c r="Y6761" s="6">
        <f>tbl_Raw_Data[[#This Row],[Net_Amount_Before_Tax]]+tbl_Raw_Data[[#This Row],[Tax_Amount]]</f>
        <v>170.16897999999998</v>
      </c>
      <c r="Z6761" s="6">
        <f t="shared" si="529"/>
        <v>1</v>
      </c>
    </row>
    <row r="6762" spans="1:26" x14ac:dyDescent="0.3">
      <c r="A6762" s="23" t="s">
        <v>8879</v>
      </c>
      <c r="B6762" s="34">
        <v>45827</v>
      </c>
      <c r="C6762" s="23" t="s">
        <v>3434</v>
      </c>
      <c r="D6762" s="23" t="s">
        <v>72</v>
      </c>
      <c r="E6762" s="23" t="s">
        <v>73</v>
      </c>
      <c r="F6762" s="23">
        <v>302033</v>
      </c>
      <c r="G6762" s="23" t="s">
        <v>315</v>
      </c>
      <c r="H6762" s="23" t="s">
        <v>316</v>
      </c>
      <c r="I6762" s="23" t="s">
        <v>50</v>
      </c>
      <c r="J6762" s="23" t="s">
        <v>114</v>
      </c>
      <c r="K6762" s="23" t="s">
        <v>24</v>
      </c>
      <c r="L6762" s="23">
        <v>1</v>
      </c>
      <c r="M6762" s="23">
        <v>134.82</v>
      </c>
      <c r="N6762" s="23">
        <v>0</v>
      </c>
      <c r="O6762" s="23">
        <v>12</v>
      </c>
      <c r="P6762" s="23" t="s">
        <v>25</v>
      </c>
      <c r="Q6762" s="23" t="s">
        <v>26</v>
      </c>
      <c r="R6762" s="23">
        <f t="shared" si="525"/>
        <v>1</v>
      </c>
      <c r="S6762" s="23" t="str">
        <f t="shared" si="526"/>
        <v>ORD106761_20250619_CUST02284_MED012</v>
      </c>
      <c r="T6762" s="23">
        <f t="shared" si="527"/>
        <v>1</v>
      </c>
      <c r="U6762" s="6">
        <f t="shared" si="528"/>
        <v>134.82</v>
      </c>
      <c r="V6762" s="6">
        <f>tbl_Raw_Data[[#This Row],[Discount_Pct]]*tbl_Raw_Data[[#This Row],[Gross_Amount]]/100</f>
        <v>0</v>
      </c>
      <c r="W6762" s="6">
        <f>tbl_Raw_Data[[#This Row],[Gross_Amount]]-tbl_Raw_Data[[#This Row],[Discount_Amount]]</f>
        <v>134.82</v>
      </c>
      <c r="X6762" s="6">
        <f>tbl_Raw_Data[[#This Row],[Net_Amount_Before_Tax]]*tbl_Raw_Data[[#This Row],[Tax_Pct]]/100</f>
        <v>16.1784</v>
      </c>
      <c r="Y6762" s="6">
        <f>tbl_Raw_Data[[#This Row],[Net_Amount_Before_Tax]]+tbl_Raw_Data[[#This Row],[Tax_Amount]]</f>
        <v>150.9984</v>
      </c>
      <c r="Z6762" s="6">
        <f t="shared" si="529"/>
        <v>0</v>
      </c>
    </row>
    <row r="6763" spans="1:26" x14ac:dyDescent="0.3">
      <c r="A6763" s="23" t="s">
        <v>8880</v>
      </c>
      <c r="B6763" s="34">
        <v>45950</v>
      </c>
      <c r="C6763" s="23" t="s">
        <v>158</v>
      </c>
      <c r="D6763" s="23" t="s">
        <v>52</v>
      </c>
      <c r="E6763" s="23" t="s">
        <v>52</v>
      </c>
      <c r="F6763" s="23">
        <v>160017</v>
      </c>
      <c r="G6763" s="23" t="s">
        <v>192</v>
      </c>
      <c r="H6763" s="23" t="s">
        <v>193</v>
      </c>
      <c r="I6763" s="23" t="s">
        <v>41</v>
      </c>
      <c r="J6763" s="23" t="s">
        <v>194</v>
      </c>
      <c r="K6763" s="23" t="s">
        <v>24</v>
      </c>
      <c r="L6763" s="23">
        <v>3</v>
      </c>
      <c r="M6763" s="23">
        <v>35.93</v>
      </c>
      <c r="N6763" s="23">
        <v>0</v>
      </c>
      <c r="O6763" s="23">
        <v>12</v>
      </c>
      <c r="P6763" s="23" t="s">
        <v>65</v>
      </c>
      <c r="Q6763" s="23" t="s">
        <v>34</v>
      </c>
      <c r="R6763" s="23">
        <f t="shared" si="525"/>
        <v>1</v>
      </c>
      <c r="S6763" s="23" t="str">
        <f t="shared" si="526"/>
        <v>ORD106762_20251020_CUST02537_MED002</v>
      </c>
      <c r="T6763" s="23">
        <f t="shared" si="527"/>
        <v>1</v>
      </c>
      <c r="U6763" s="6">
        <f t="shared" si="528"/>
        <v>107.78999999999999</v>
      </c>
      <c r="V6763" s="6">
        <f>tbl_Raw_Data[[#This Row],[Discount_Pct]]*tbl_Raw_Data[[#This Row],[Gross_Amount]]/100</f>
        <v>0</v>
      </c>
      <c r="W6763" s="6">
        <f>tbl_Raw_Data[[#This Row],[Gross_Amount]]-tbl_Raw_Data[[#This Row],[Discount_Amount]]</f>
        <v>107.78999999999999</v>
      </c>
      <c r="X6763" s="6">
        <f>tbl_Raw_Data[[#This Row],[Net_Amount_Before_Tax]]*tbl_Raw_Data[[#This Row],[Tax_Pct]]/100</f>
        <v>12.934800000000001</v>
      </c>
      <c r="Y6763" s="6">
        <f>tbl_Raw_Data[[#This Row],[Net_Amount_Before_Tax]]+tbl_Raw_Data[[#This Row],[Tax_Amount]]</f>
        <v>120.72479999999999</v>
      </c>
      <c r="Z6763" s="6">
        <f t="shared" si="529"/>
        <v>1</v>
      </c>
    </row>
    <row r="6764" spans="1:26" x14ac:dyDescent="0.3">
      <c r="A6764" s="23" t="s">
        <v>8881</v>
      </c>
      <c r="B6764" s="34">
        <v>45424</v>
      </c>
      <c r="C6764" s="23" t="s">
        <v>8518</v>
      </c>
      <c r="D6764" s="23" t="s">
        <v>123</v>
      </c>
      <c r="E6764" s="23" t="s">
        <v>101</v>
      </c>
      <c r="F6764" s="23">
        <v>226016</v>
      </c>
      <c r="G6764" s="23" t="s">
        <v>53</v>
      </c>
      <c r="H6764" s="23" t="s">
        <v>54</v>
      </c>
      <c r="I6764" s="23" t="s">
        <v>55</v>
      </c>
      <c r="J6764" s="23" t="s">
        <v>56</v>
      </c>
      <c r="K6764" s="23" t="s">
        <v>57</v>
      </c>
      <c r="L6764" s="23">
        <v>2</v>
      </c>
      <c r="M6764" s="23">
        <v>54.61</v>
      </c>
      <c r="N6764" s="23">
        <v>5</v>
      </c>
      <c r="O6764" s="23">
        <v>5</v>
      </c>
      <c r="P6764" s="23" t="s">
        <v>25</v>
      </c>
      <c r="Q6764" s="23" t="s">
        <v>90</v>
      </c>
      <c r="R6764" s="23">
        <f t="shared" si="525"/>
        <v>1</v>
      </c>
      <c r="S6764" s="23" t="str">
        <f t="shared" si="526"/>
        <v>ORD106763_20240512_CUST00163_MED020</v>
      </c>
      <c r="T6764" s="23">
        <f t="shared" si="527"/>
        <v>1</v>
      </c>
      <c r="U6764" s="6">
        <f t="shared" si="528"/>
        <v>109.22</v>
      </c>
      <c r="V6764" s="6">
        <f>tbl_Raw_Data[[#This Row],[Discount_Pct]]*tbl_Raw_Data[[#This Row],[Gross_Amount]]/100</f>
        <v>5.4610000000000003</v>
      </c>
      <c r="W6764" s="6">
        <f>tbl_Raw_Data[[#This Row],[Gross_Amount]]-tbl_Raw_Data[[#This Row],[Discount_Amount]]</f>
        <v>103.759</v>
      </c>
      <c r="X6764" s="6">
        <f>tbl_Raw_Data[[#This Row],[Net_Amount_Before_Tax]]*tbl_Raw_Data[[#This Row],[Tax_Pct]]/100</f>
        <v>5.1879499999999998</v>
      </c>
      <c r="Y6764" s="6">
        <f>tbl_Raw_Data[[#This Row],[Net_Amount_Before_Tax]]+tbl_Raw_Data[[#This Row],[Tax_Amount]]</f>
        <v>108.94695</v>
      </c>
      <c r="Z6764" s="6">
        <f t="shared" si="529"/>
        <v>2</v>
      </c>
    </row>
    <row r="6765" spans="1:26" x14ac:dyDescent="0.3">
      <c r="A6765" s="23" t="s">
        <v>8881</v>
      </c>
      <c r="B6765" s="34">
        <v>45430</v>
      </c>
      <c r="C6765" s="23" t="s">
        <v>2855</v>
      </c>
      <c r="D6765" s="23" t="s">
        <v>19</v>
      </c>
      <c r="E6765" s="23" t="s">
        <v>19</v>
      </c>
      <c r="F6765" s="23">
        <v>110085</v>
      </c>
      <c r="G6765" s="23" t="s">
        <v>39</v>
      </c>
      <c r="H6765" s="23" t="s">
        <v>40</v>
      </c>
      <c r="I6765" s="23" t="s">
        <v>41</v>
      </c>
      <c r="J6765" s="23" t="s">
        <v>42</v>
      </c>
      <c r="K6765" s="23" t="s">
        <v>24</v>
      </c>
      <c r="L6765" s="23">
        <v>3</v>
      </c>
      <c r="M6765" s="23">
        <v>28.7</v>
      </c>
      <c r="N6765" s="23">
        <v>5</v>
      </c>
      <c r="O6765" s="23">
        <v>12</v>
      </c>
      <c r="P6765" s="23" t="s">
        <v>43</v>
      </c>
      <c r="Q6765" s="23" t="s">
        <v>34</v>
      </c>
      <c r="R6765" s="23">
        <f t="shared" si="525"/>
        <v>1</v>
      </c>
      <c r="S6765" s="23" t="str">
        <f t="shared" si="526"/>
        <v>ORD106763_20240518_CUST03166_MED001</v>
      </c>
      <c r="T6765" s="23">
        <f t="shared" si="527"/>
        <v>1</v>
      </c>
      <c r="U6765" s="6">
        <f t="shared" si="528"/>
        <v>86.1</v>
      </c>
      <c r="V6765" s="6">
        <f>tbl_Raw_Data[[#This Row],[Discount_Pct]]*tbl_Raw_Data[[#This Row],[Gross_Amount]]/100</f>
        <v>4.3049999999999997</v>
      </c>
      <c r="W6765" s="6">
        <f>tbl_Raw_Data[[#This Row],[Gross_Amount]]-tbl_Raw_Data[[#This Row],[Discount_Amount]]</f>
        <v>81.794999999999987</v>
      </c>
      <c r="X6765" s="6">
        <f>tbl_Raw_Data[[#This Row],[Net_Amount_Before_Tax]]*tbl_Raw_Data[[#This Row],[Tax_Pct]]/100</f>
        <v>9.8153999999999986</v>
      </c>
      <c r="Y6765" s="6">
        <f>tbl_Raw_Data[[#This Row],[Net_Amount_Before_Tax]]+tbl_Raw_Data[[#This Row],[Tax_Amount]]</f>
        <v>91.610399999999984</v>
      </c>
      <c r="Z6765" s="6">
        <f t="shared" si="529"/>
        <v>2</v>
      </c>
    </row>
    <row r="6766" spans="1:26" x14ac:dyDescent="0.3">
      <c r="A6766" s="23" t="s">
        <v>8881</v>
      </c>
      <c r="B6766" s="34">
        <v>45422</v>
      </c>
      <c r="C6766" s="23" t="s">
        <v>1939</v>
      </c>
      <c r="D6766" s="23" t="s">
        <v>87</v>
      </c>
      <c r="E6766" s="23" t="s">
        <v>88</v>
      </c>
      <c r="F6766" s="23">
        <v>600100</v>
      </c>
      <c r="G6766" s="23" t="s">
        <v>30</v>
      </c>
      <c r="H6766" s="23" t="s">
        <v>31</v>
      </c>
      <c r="I6766" s="23" t="s">
        <v>32</v>
      </c>
      <c r="J6766" s="23" t="s">
        <v>23</v>
      </c>
      <c r="K6766" s="23" t="s">
        <v>24</v>
      </c>
      <c r="L6766" s="23">
        <v>1</v>
      </c>
      <c r="M6766" s="23">
        <v>141.29</v>
      </c>
      <c r="N6766" s="23">
        <v>15</v>
      </c>
      <c r="O6766" s="23">
        <v>12</v>
      </c>
      <c r="P6766" s="23" t="s">
        <v>65</v>
      </c>
      <c r="Q6766" s="23" t="s">
        <v>90</v>
      </c>
      <c r="R6766" s="23">
        <f t="shared" si="525"/>
        <v>1</v>
      </c>
      <c r="S6766" s="23" t="str">
        <f t="shared" si="526"/>
        <v>ORD106763_20240510_CUST02783_MED017</v>
      </c>
      <c r="T6766" s="23">
        <f t="shared" si="527"/>
        <v>1</v>
      </c>
      <c r="U6766" s="6">
        <f t="shared" si="528"/>
        <v>141.29</v>
      </c>
      <c r="V6766" s="6">
        <f>tbl_Raw_Data[[#This Row],[Discount_Pct]]*tbl_Raw_Data[[#This Row],[Gross_Amount]]/100</f>
        <v>21.1935</v>
      </c>
      <c r="W6766" s="6">
        <f>tbl_Raw_Data[[#This Row],[Gross_Amount]]-tbl_Raw_Data[[#This Row],[Discount_Amount]]</f>
        <v>120.09649999999999</v>
      </c>
      <c r="X6766" s="6">
        <f>tbl_Raw_Data[[#This Row],[Net_Amount_Before_Tax]]*tbl_Raw_Data[[#This Row],[Tax_Pct]]/100</f>
        <v>14.411579999999999</v>
      </c>
      <c r="Y6766" s="6">
        <f>tbl_Raw_Data[[#This Row],[Net_Amount_Before_Tax]]+tbl_Raw_Data[[#This Row],[Tax_Amount]]</f>
        <v>134.50807999999998</v>
      </c>
      <c r="Z6766" s="6">
        <f t="shared" si="529"/>
        <v>2</v>
      </c>
    </row>
    <row r="6767" spans="1:26" x14ac:dyDescent="0.3">
      <c r="A6767" s="23" t="s">
        <v>8882</v>
      </c>
      <c r="B6767" s="34">
        <v>45969</v>
      </c>
      <c r="C6767" s="23" t="s">
        <v>2645</v>
      </c>
      <c r="D6767" s="23" t="s">
        <v>28</v>
      </c>
      <c r="E6767" s="23" t="s">
        <v>29</v>
      </c>
      <c r="F6767" s="23">
        <v>500084</v>
      </c>
      <c r="G6767" s="23" t="s">
        <v>185</v>
      </c>
      <c r="H6767" s="23" t="s">
        <v>186</v>
      </c>
      <c r="I6767" s="23" t="s">
        <v>76</v>
      </c>
      <c r="J6767" s="23" t="s">
        <v>187</v>
      </c>
      <c r="K6767" s="23" t="s">
        <v>57</v>
      </c>
      <c r="L6767" s="23">
        <v>1</v>
      </c>
      <c r="M6767" s="23">
        <v>85.79</v>
      </c>
      <c r="N6767" s="23">
        <v>5</v>
      </c>
      <c r="O6767" s="23">
        <v>12</v>
      </c>
      <c r="P6767" s="23" t="s">
        <v>33</v>
      </c>
      <c r="Q6767" s="23" t="s">
        <v>90</v>
      </c>
      <c r="R6767" s="23">
        <f t="shared" si="525"/>
        <v>1</v>
      </c>
      <c r="S6767" s="23" t="str">
        <f t="shared" si="526"/>
        <v>ORD106766_20251108_CUST01981_MED009</v>
      </c>
      <c r="T6767" s="23">
        <f t="shared" si="527"/>
        <v>1</v>
      </c>
      <c r="U6767" s="6">
        <f t="shared" si="528"/>
        <v>85.79</v>
      </c>
      <c r="V6767" s="6">
        <f>tbl_Raw_Data[[#This Row],[Discount_Pct]]*tbl_Raw_Data[[#This Row],[Gross_Amount]]/100</f>
        <v>4.2895000000000003</v>
      </c>
      <c r="W6767" s="6">
        <f>tbl_Raw_Data[[#This Row],[Gross_Amount]]-tbl_Raw_Data[[#This Row],[Discount_Amount]]</f>
        <v>81.500500000000002</v>
      </c>
      <c r="X6767" s="6">
        <f>tbl_Raw_Data[[#This Row],[Net_Amount_Before_Tax]]*tbl_Raw_Data[[#This Row],[Tax_Pct]]/100</f>
        <v>9.7800600000000006</v>
      </c>
      <c r="Y6767" s="6">
        <f>tbl_Raw_Data[[#This Row],[Net_Amount_Before_Tax]]+tbl_Raw_Data[[#This Row],[Tax_Amount]]</f>
        <v>91.280560000000008</v>
      </c>
      <c r="Z6767" s="6">
        <f t="shared" si="529"/>
        <v>2</v>
      </c>
    </row>
    <row r="6768" spans="1:26" x14ac:dyDescent="0.3">
      <c r="A6768" s="23" t="s">
        <v>8883</v>
      </c>
      <c r="B6768" s="34">
        <v>45984</v>
      </c>
      <c r="C6768" s="23" t="s">
        <v>5787</v>
      </c>
      <c r="D6768" s="23" t="s">
        <v>37</v>
      </c>
      <c r="E6768" s="23" t="s">
        <v>38</v>
      </c>
      <c r="F6768" s="23">
        <v>452018</v>
      </c>
      <c r="G6768" s="23" t="s">
        <v>145</v>
      </c>
      <c r="H6768" s="23" t="s">
        <v>146</v>
      </c>
      <c r="I6768" s="23" t="s">
        <v>147</v>
      </c>
      <c r="J6768" s="23" t="s">
        <v>148</v>
      </c>
      <c r="K6768" s="23" t="s">
        <v>24</v>
      </c>
      <c r="L6768" s="23">
        <v>4</v>
      </c>
      <c r="M6768" s="23">
        <v>115.59</v>
      </c>
      <c r="N6768" s="23">
        <v>5</v>
      </c>
      <c r="O6768" s="23">
        <v>12</v>
      </c>
      <c r="P6768" s="23" t="s">
        <v>43</v>
      </c>
      <c r="Q6768" s="23" t="s">
        <v>34</v>
      </c>
      <c r="R6768" s="23">
        <f t="shared" si="525"/>
        <v>1</v>
      </c>
      <c r="S6768" s="23" t="str">
        <f t="shared" si="526"/>
        <v>ORD106767_20251123_CUST00772_MED016</v>
      </c>
      <c r="T6768" s="23">
        <f t="shared" si="527"/>
        <v>1</v>
      </c>
      <c r="U6768" s="6">
        <f t="shared" si="528"/>
        <v>462.36</v>
      </c>
      <c r="V6768" s="6">
        <f>tbl_Raw_Data[[#This Row],[Discount_Pct]]*tbl_Raw_Data[[#This Row],[Gross_Amount]]/100</f>
        <v>23.118000000000002</v>
      </c>
      <c r="W6768" s="6">
        <f>tbl_Raw_Data[[#This Row],[Gross_Amount]]-tbl_Raw_Data[[#This Row],[Discount_Amount]]</f>
        <v>439.24200000000002</v>
      </c>
      <c r="X6768" s="6">
        <f>tbl_Raw_Data[[#This Row],[Net_Amount_Before_Tax]]*tbl_Raw_Data[[#This Row],[Tax_Pct]]/100</f>
        <v>52.709040000000002</v>
      </c>
      <c r="Y6768" s="6">
        <f>tbl_Raw_Data[[#This Row],[Net_Amount_Before_Tax]]+tbl_Raw_Data[[#This Row],[Tax_Amount]]</f>
        <v>491.95104000000003</v>
      </c>
      <c r="Z6768" s="6">
        <f t="shared" si="529"/>
        <v>3</v>
      </c>
    </row>
    <row r="6769" spans="1:26" x14ac:dyDescent="0.3">
      <c r="A6769" s="23" t="s">
        <v>8884</v>
      </c>
      <c r="B6769" s="34">
        <v>45745</v>
      </c>
      <c r="C6769" s="23" t="s">
        <v>6894</v>
      </c>
      <c r="D6769" s="23" t="s">
        <v>100</v>
      </c>
      <c r="E6769" s="23" t="s">
        <v>101</v>
      </c>
      <c r="F6769" s="23">
        <v>201304</v>
      </c>
      <c r="G6769" s="23" t="s">
        <v>233</v>
      </c>
      <c r="H6769" s="23" t="s">
        <v>234</v>
      </c>
      <c r="I6769" s="23" t="s">
        <v>104</v>
      </c>
      <c r="J6769" s="23" t="s">
        <v>42</v>
      </c>
      <c r="K6769" s="23" t="s">
        <v>24</v>
      </c>
      <c r="L6769" s="23">
        <v>4</v>
      </c>
      <c r="M6769" s="23">
        <v>155.35</v>
      </c>
      <c r="N6769" s="23">
        <v>10</v>
      </c>
      <c r="O6769" s="23">
        <v>18</v>
      </c>
      <c r="P6769" s="23" t="s">
        <v>25</v>
      </c>
      <c r="Q6769" s="23" t="s">
        <v>34</v>
      </c>
      <c r="R6769" s="23">
        <f t="shared" si="525"/>
        <v>1</v>
      </c>
      <c r="S6769" s="23" t="str">
        <f t="shared" si="526"/>
        <v>ORD106768_20250329_CUST00502_MED019</v>
      </c>
      <c r="T6769" s="23">
        <f t="shared" si="527"/>
        <v>1</v>
      </c>
      <c r="U6769" s="6">
        <f t="shared" si="528"/>
        <v>621.4</v>
      </c>
      <c r="V6769" s="6">
        <f>tbl_Raw_Data[[#This Row],[Discount_Pct]]*tbl_Raw_Data[[#This Row],[Gross_Amount]]/100</f>
        <v>62.14</v>
      </c>
      <c r="W6769" s="6">
        <f>tbl_Raw_Data[[#This Row],[Gross_Amount]]-tbl_Raw_Data[[#This Row],[Discount_Amount]]</f>
        <v>559.26</v>
      </c>
      <c r="X6769" s="6">
        <f>tbl_Raw_Data[[#This Row],[Net_Amount_Before_Tax]]*tbl_Raw_Data[[#This Row],[Tax_Pct]]/100</f>
        <v>100.66680000000001</v>
      </c>
      <c r="Y6769" s="6">
        <f>tbl_Raw_Data[[#This Row],[Net_Amount_Before_Tax]]+tbl_Raw_Data[[#This Row],[Tax_Amount]]</f>
        <v>659.92679999999996</v>
      </c>
      <c r="Z6769" s="6">
        <f t="shared" si="529"/>
        <v>2</v>
      </c>
    </row>
    <row r="6770" spans="1:26" x14ac:dyDescent="0.3">
      <c r="A6770" s="23" t="s">
        <v>8885</v>
      </c>
      <c r="B6770" s="34">
        <v>45636</v>
      </c>
      <c r="C6770" s="23" t="s">
        <v>440</v>
      </c>
      <c r="D6770" s="23" t="s">
        <v>72</v>
      </c>
      <c r="E6770" s="23" t="s">
        <v>73</v>
      </c>
      <c r="F6770" s="23">
        <v>302021</v>
      </c>
      <c r="G6770" s="23" t="s">
        <v>107</v>
      </c>
      <c r="H6770" s="23" t="s">
        <v>108</v>
      </c>
      <c r="I6770" s="23" t="s">
        <v>63</v>
      </c>
      <c r="J6770" s="23" t="s">
        <v>42</v>
      </c>
      <c r="K6770" s="23" t="s">
        <v>57</v>
      </c>
      <c r="L6770" s="23">
        <v>5</v>
      </c>
      <c r="M6770" s="23">
        <v>88.65</v>
      </c>
      <c r="N6770" s="23">
        <v>10</v>
      </c>
      <c r="O6770" s="23">
        <v>12</v>
      </c>
      <c r="P6770" s="23" t="s">
        <v>25</v>
      </c>
      <c r="Q6770" s="23" t="s">
        <v>34</v>
      </c>
      <c r="R6770" s="23">
        <f t="shared" si="525"/>
        <v>1</v>
      </c>
      <c r="S6770" s="23" t="str">
        <f t="shared" si="526"/>
        <v>ORD106769_20241210_CUST01979_MED005</v>
      </c>
      <c r="T6770" s="23">
        <f t="shared" si="527"/>
        <v>1</v>
      </c>
      <c r="U6770" s="6">
        <f t="shared" si="528"/>
        <v>443.25</v>
      </c>
      <c r="V6770" s="6">
        <f>tbl_Raw_Data[[#This Row],[Discount_Pct]]*tbl_Raw_Data[[#This Row],[Gross_Amount]]/100</f>
        <v>44.325000000000003</v>
      </c>
      <c r="W6770" s="6">
        <f>tbl_Raw_Data[[#This Row],[Gross_Amount]]-tbl_Raw_Data[[#This Row],[Discount_Amount]]</f>
        <v>398.92500000000001</v>
      </c>
      <c r="X6770" s="6">
        <f>tbl_Raw_Data[[#This Row],[Net_Amount_Before_Tax]]*tbl_Raw_Data[[#This Row],[Tax_Pct]]/100</f>
        <v>47.871000000000002</v>
      </c>
      <c r="Y6770" s="6">
        <f>tbl_Raw_Data[[#This Row],[Net_Amount_Before_Tax]]+tbl_Raw_Data[[#This Row],[Tax_Amount]]</f>
        <v>446.79599999999999</v>
      </c>
      <c r="Z6770" s="6">
        <f t="shared" si="529"/>
        <v>2</v>
      </c>
    </row>
    <row r="6771" spans="1:26" x14ac:dyDescent="0.3">
      <c r="A6771" s="23" t="s">
        <v>8886</v>
      </c>
      <c r="B6771" s="34">
        <v>45737</v>
      </c>
      <c r="C6771" s="23" t="s">
        <v>8887</v>
      </c>
      <c r="D6771" s="23" t="s">
        <v>130</v>
      </c>
      <c r="E6771" s="23" t="s">
        <v>131</v>
      </c>
      <c r="F6771" s="23">
        <v>700001</v>
      </c>
      <c r="G6771" s="23" t="s">
        <v>107</v>
      </c>
      <c r="H6771" s="23" t="s">
        <v>108</v>
      </c>
      <c r="I6771" s="23" t="s">
        <v>63</v>
      </c>
      <c r="J6771" s="23" t="s">
        <v>42</v>
      </c>
      <c r="K6771" s="23" t="s">
        <v>57</v>
      </c>
      <c r="L6771" s="23">
        <v>2</v>
      </c>
      <c r="M6771" s="23">
        <v>100.94</v>
      </c>
      <c r="N6771" s="23">
        <v>5</v>
      </c>
      <c r="O6771" s="23">
        <v>5</v>
      </c>
      <c r="P6771" s="23" t="s">
        <v>65</v>
      </c>
      <c r="Q6771" s="23" t="s">
        <v>90</v>
      </c>
      <c r="R6771" s="23">
        <f t="shared" si="525"/>
        <v>1</v>
      </c>
      <c r="S6771" s="23" t="str">
        <f t="shared" si="526"/>
        <v>ORD106770_20250321_CUST00622_MED005</v>
      </c>
      <c r="T6771" s="23">
        <f t="shared" si="527"/>
        <v>1</v>
      </c>
      <c r="U6771" s="6">
        <f t="shared" si="528"/>
        <v>201.88</v>
      </c>
      <c r="V6771" s="6">
        <f>tbl_Raw_Data[[#This Row],[Discount_Pct]]*tbl_Raw_Data[[#This Row],[Gross_Amount]]/100</f>
        <v>10.093999999999999</v>
      </c>
      <c r="W6771" s="6">
        <f>tbl_Raw_Data[[#This Row],[Gross_Amount]]-tbl_Raw_Data[[#This Row],[Discount_Amount]]</f>
        <v>191.786</v>
      </c>
      <c r="X6771" s="6">
        <f>tbl_Raw_Data[[#This Row],[Net_Amount_Before_Tax]]*tbl_Raw_Data[[#This Row],[Tax_Pct]]/100</f>
        <v>9.5893000000000015</v>
      </c>
      <c r="Y6771" s="6">
        <f>tbl_Raw_Data[[#This Row],[Net_Amount_Before_Tax]]+tbl_Raw_Data[[#This Row],[Tax_Amount]]</f>
        <v>201.37530000000001</v>
      </c>
      <c r="Z6771" s="6">
        <f t="shared" si="529"/>
        <v>2</v>
      </c>
    </row>
    <row r="6772" spans="1:26" x14ac:dyDescent="0.3">
      <c r="A6772" s="23" t="s">
        <v>8888</v>
      </c>
      <c r="B6772" s="34">
        <v>45742</v>
      </c>
      <c r="C6772" s="23" t="s">
        <v>8889</v>
      </c>
      <c r="D6772" s="23" t="s">
        <v>87</v>
      </c>
      <c r="E6772" s="23" t="s">
        <v>88</v>
      </c>
      <c r="F6772" s="23">
        <v>600018</v>
      </c>
      <c r="G6772" s="23" t="s">
        <v>196</v>
      </c>
      <c r="H6772" s="23" t="s">
        <v>197</v>
      </c>
      <c r="I6772" s="23" t="s">
        <v>32</v>
      </c>
      <c r="J6772" s="23" t="s">
        <v>42</v>
      </c>
      <c r="K6772" s="23" t="s">
        <v>24</v>
      </c>
      <c r="L6772" s="23">
        <v>2</v>
      </c>
      <c r="M6772" s="23">
        <v>25.82</v>
      </c>
      <c r="N6772" s="23">
        <v>0</v>
      </c>
      <c r="O6772" s="23">
        <v>12</v>
      </c>
      <c r="P6772" s="23" t="s">
        <v>33</v>
      </c>
      <c r="Q6772" s="23" t="s">
        <v>34</v>
      </c>
      <c r="R6772" s="23">
        <f t="shared" si="525"/>
        <v>1</v>
      </c>
      <c r="S6772" s="23" t="str">
        <f t="shared" si="526"/>
        <v>ORD106771_20250326_CUST02596_MED011</v>
      </c>
      <c r="T6772" s="23">
        <f t="shared" si="527"/>
        <v>1</v>
      </c>
      <c r="U6772" s="6">
        <f t="shared" si="528"/>
        <v>51.64</v>
      </c>
      <c r="V6772" s="6">
        <f>tbl_Raw_Data[[#This Row],[Discount_Pct]]*tbl_Raw_Data[[#This Row],[Gross_Amount]]/100</f>
        <v>0</v>
      </c>
      <c r="W6772" s="6">
        <f>tbl_Raw_Data[[#This Row],[Gross_Amount]]-tbl_Raw_Data[[#This Row],[Discount_Amount]]</f>
        <v>51.64</v>
      </c>
      <c r="X6772" s="6">
        <f>tbl_Raw_Data[[#This Row],[Net_Amount_Before_Tax]]*tbl_Raw_Data[[#This Row],[Tax_Pct]]/100</f>
        <v>6.1968000000000005</v>
      </c>
      <c r="Y6772" s="6">
        <f>tbl_Raw_Data[[#This Row],[Net_Amount_Before_Tax]]+tbl_Raw_Data[[#This Row],[Tax_Amount]]</f>
        <v>57.836800000000004</v>
      </c>
      <c r="Z6772" s="6">
        <f t="shared" si="529"/>
        <v>2</v>
      </c>
    </row>
    <row r="6773" spans="1:26" x14ac:dyDescent="0.3">
      <c r="A6773" s="23" t="s">
        <v>8890</v>
      </c>
      <c r="B6773" s="34">
        <v>45830</v>
      </c>
      <c r="C6773" s="23" t="s">
        <v>6312</v>
      </c>
      <c r="D6773" s="23" t="s">
        <v>80</v>
      </c>
      <c r="E6773" s="23" t="s">
        <v>81</v>
      </c>
      <c r="F6773" s="23">
        <v>395010</v>
      </c>
      <c r="G6773" s="23" t="s">
        <v>82</v>
      </c>
      <c r="H6773" s="23" t="s">
        <v>83</v>
      </c>
      <c r="I6773" s="23" t="s">
        <v>84</v>
      </c>
      <c r="J6773" s="23" t="s">
        <v>85</v>
      </c>
      <c r="K6773" s="23" t="s">
        <v>24</v>
      </c>
      <c r="L6773" s="23">
        <v>3</v>
      </c>
      <c r="M6773" s="23">
        <v>310.44</v>
      </c>
      <c r="N6773" s="23">
        <v>0</v>
      </c>
      <c r="O6773" s="23">
        <v>5</v>
      </c>
      <c r="P6773" s="23" t="s">
        <v>89</v>
      </c>
      <c r="Q6773" s="23" t="s">
        <v>26</v>
      </c>
      <c r="R6773" s="23">
        <f t="shared" si="525"/>
        <v>1</v>
      </c>
      <c r="S6773" s="23" t="str">
        <f t="shared" si="526"/>
        <v>ORD106772_20250622_CUST02147_MED023</v>
      </c>
      <c r="T6773" s="23">
        <f t="shared" si="527"/>
        <v>1</v>
      </c>
      <c r="U6773" s="6">
        <f t="shared" si="528"/>
        <v>931.31999999999994</v>
      </c>
      <c r="V6773" s="6">
        <f>tbl_Raw_Data[[#This Row],[Discount_Pct]]*tbl_Raw_Data[[#This Row],[Gross_Amount]]/100</f>
        <v>0</v>
      </c>
      <c r="W6773" s="6">
        <f>tbl_Raw_Data[[#This Row],[Gross_Amount]]-tbl_Raw_Data[[#This Row],[Discount_Amount]]</f>
        <v>931.31999999999994</v>
      </c>
      <c r="X6773" s="6">
        <f>tbl_Raw_Data[[#This Row],[Net_Amount_Before_Tax]]*tbl_Raw_Data[[#This Row],[Tax_Pct]]/100</f>
        <v>46.565999999999995</v>
      </c>
      <c r="Y6773" s="6">
        <f>tbl_Raw_Data[[#This Row],[Net_Amount_Before_Tax]]+tbl_Raw_Data[[#This Row],[Tax_Amount]]</f>
        <v>977.88599999999997</v>
      </c>
      <c r="Z6773" s="6">
        <f t="shared" si="529"/>
        <v>1</v>
      </c>
    </row>
    <row r="6774" spans="1:26" x14ac:dyDescent="0.3">
      <c r="A6774" s="23" t="s">
        <v>8891</v>
      </c>
      <c r="B6774" s="34">
        <v>45831</v>
      </c>
      <c r="C6774" s="23" t="s">
        <v>4226</v>
      </c>
      <c r="D6774" s="23" t="s">
        <v>37</v>
      </c>
      <c r="E6774" s="23" t="s">
        <v>38</v>
      </c>
      <c r="F6774" s="23">
        <v>452016</v>
      </c>
      <c r="G6774" s="23" t="s">
        <v>68</v>
      </c>
      <c r="H6774" s="23" t="s">
        <v>69</v>
      </c>
      <c r="I6774" s="23" t="s">
        <v>55</v>
      </c>
      <c r="J6774" s="23" t="s">
        <v>56</v>
      </c>
      <c r="K6774" s="23" t="s">
        <v>24</v>
      </c>
      <c r="L6774" s="23">
        <v>2</v>
      </c>
      <c r="M6774" s="23">
        <v>27.33</v>
      </c>
      <c r="N6774" s="23">
        <v>10</v>
      </c>
      <c r="O6774" s="23">
        <v>5</v>
      </c>
      <c r="P6774" s="23" t="s">
        <v>58</v>
      </c>
      <c r="Q6774" s="23" t="s">
        <v>34</v>
      </c>
      <c r="R6774" s="23">
        <f t="shared" si="525"/>
        <v>1</v>
      </c>
      <c r="S6774" s="23" t="str">
        <f t="shared" si="526"/>
        <v>ORD106773_20250623_CUST03136_MED003</v>
      </c>
      <c r="T6774" s="23">
        <f t="shared" si="527"/>
        <v>1</v>
      </c>
      <c r="U6774" s="6">
        <f t="shared" si="528"/>
        <v>54.66</v>
      </c>
      <c r="V6774" s="6">
        <f>tbl_Raw_Data[[#This Row],[Discount_Pct]]*tbl_Raw_Data[[#This Row],[Gross_Amount]]/100</f>
        <v>5.4659999999999993</v>
      </c>
      <c r="W6774" s="6">
        <f>tbl_Raw_Data[[#This Row],[Gross_Amount]]-tbl_Raw_Data[[#This Row],[Discount_Amount]]</f>
        <v>49.193999999999996</v>
      </c>
      <c r="X6774" s="6">
        <f>tbl_Raw_Data[[#This Row],[Net_Amount_Before_Tax]]*tbl_Raw_Data[[#This Row],[Tax_Pct]]/100</f>
        <v>2.4596999999999998</v>
      </c>
      <c r="Y6774" s="6">
        <f>tbl_Raw_Data[[#This Row],[Net_Amount_Before_Tax]]+tbl_Raw_Data[[#This Row],[Tax_Amount]]</f>
        <v>51.653699999999994</v>
      </c>
      <c r="Z6774" s="6">
        <f t="shared" si="529"/>
        <v>2</v>
      </c>
    </row>
    <row r="6775" spans="1:26" x14ac:dyDescent="0.3">
      <c r="A6775" s="23" t="s">
        <v>8892</v>
      </c>
      <c r="B6775" s="34">
        <v>45359</v>
      </c>
      <c r="C6775" s="23" t="s">
        <v>2759</v>
      </c>
      <c r="D6775" s="23" t="s">
        <v>92</v>
      </c>
      <c r="E6775" s="23" t="s">
        <v>93</v>
      </c>
      <c r="F6775" s="23">
        <v>560001</v>
      </c>
      <c r="G6775" s="23" t="s">
        <v>256</v>
      </c>
      <c r="H6775" s="23" t="s">
        <v>257</v>
      </c>
      <c r="I6775" s="23" t="s">
        <v>22</v>
      </c>
      <c r="J6775" s="23" t="s">
        <v>258</v>
      </c>
      <c r="K6775" s="23" t="s">
        <v>57</v>
      </c>
      <c r="L6775" s="23">
        <v>5</v>
      </c>
      <c r="M6775" s="23">
        <v>63.37</v>
      </c>
      <c r="N6775" s="23">
        <v>0</v>
      </c>
      <c r="O6775" s="23">
        <v>5</v>
      </c>
      <c r="P6775" s="23" t="s">
        <v>25</v>
      </c>
      <c r="Q6775" s="23" t="s">
        <v>34</v>
      </c>
      <c r="R6775" s="23">
        <f t="shared" si="525"/>
        <v>1</v>
      </c>
      <c r="S6775" s="23" t="str">
        <f t="shared" si="526"/>
        <v>ORD106774_20240308_CUST02566_MED025</v>
      </c>
      <c r="T6775" s="23">
        <f t="shared" si="527"/>
        <v>1</v>
      </c>
      <c r="U6775" s="6">
        <f t="shared" si="528"/>
        <v>316.84999999999997</v>
      </c>
      <c r="V6775" s="6">
        <f>tbl_Raw_Data[[#This Row],[Discount_Pct]]*tbl_Raw_Data[[#This Row],[Gross_Amount]]/100</f>
        <v>0</v>
      </c>
      <c r="W6775" s="6">
        <f>tbl_Raw_Data[[#This Row],[Gross_Amount]]-tbl_Raw_Data[[#This Row],[Discount_Amount]]</f>
        <v>316.84999999999997</v>
      </c>
      <c r="X6775" s="6">
        <f>tbl_Raw_Data[[#This Row],[Net_Amount_Before_Tax]]*tbl_Raw_Data[[#This Row],[Tax_Pct]]/100</f>
        <v>15.842499999999998</v>
      </c>
      <c r="Y6775" s="6">
        <f>tbl_Raw_Data[[#This Row],[Net_Amount_Before_Tax]]+tbl_Raw_Data[[#This Row],[Tax_Amount]]</f>
        <v>332.69249999999994</v>
      </c>
      <c r="Z6775" s="6">
        <f t="shared" si="529"/>
        <v>3</v>
      </c>
    </row>
    <row r="6776" spans="1:26" x14ac:dyDescent="0.3">
      <c r="A6776" s="23" t="s">
        <v>8892</v>
      </c>
      <c r="B6776" s="34">
        <v>45881</v>
      </c>
      <c r="C6776" s="23" t="s">
        <v>8893</v>
      </c>
      <c r="D6776" s="23" t="s">
        <v>183</v>
      </c>
      <c r="E6776" s="23" t="s">
        <v>184</v>
      </c>
      <c r="F6776" s="23">
        <v>122001</v>
      </c>
      <c r="G6776" s="23" t="s">
        <v>224</v>
      </c>
      <c r="H6776" s="23" t="s">
        <v>225</v>
      </c>
      <c r="I6776" s="23" t="s">
        <v>147</v>
      </c>
      <c r="J6776" s="23" t="s">
        <v>23</v>
      </c>
      <c r="K6776" s="23" t="s">
        <v>24</v>
      </c>
      <c r="L6776" s="23">
        <v>4</v>
      </c>
      <c r="M6776" s="23">
        <v>54.78</v>
      </c>
      <c r="N6776" s="23">
        <v>5</v>
      </c>
      <c r="O6776" s="23">
        <v>12</v>
      </c>
      <c r="P6776" s="23" t="s">
        <v>58</v>
      </c>
      <c r="Q6776" s="23" t="s">
        <v>34</v>
      </c>
      <c r="R6776" s="23">
        <f t="shared" si="525"/>
        <v>1</v>
      </c>
      <c r="S6776" s="23" t="str">
        <f t="shared" si="526"/>
        <v>ORD106774_20250812_CUST02822_MED015</v>
      </c>
      <c r="T6776" s="23">
        <f t="shared" si="527"/>
        <v>1</v>
      </c>
      <c r="U6776" s="6">
        <f t="shared" si="528"/>
        <v>219.12</v>
      </c>
      <c r="V6776" s="6">
        <f>tbl_Raw_Data[[#This Row],[Discount_Pct]]*tbl_Raw_Data[[#This Row],[Gross_Amount]]/100</f>
        <v>10.956</v>
      </c>
      <c r="W6776" s="6">
        <f>tbl_Raw_Data[[#This Row],[Gross_Amount]]-tbl_Raw_Data[[#This Row],[Discount_Amount]]</f>
        <v>208.16400000000002</v>
      </c>
      <c r="X6776" s="6">
        <f>tbl_Raw_Data[[#This Row],[Net_Amount_Before_Tax]]*tbl_Raw_Data[[#This Row],[Tax_Pct]]/100</f>
        <v>24.979680000000002</v>
      </c>
      <c r="Y6776" s="6">
        <f>tbl_Raw_Data[[#This Row],[Net_Amount_Before_Tax]]+tbl_Raw_Data[[#This Row],[Tax_Amount]]</f>
        <v>233.14368000000002</v>
      </c>
      <c r="Z6776" s="6">
        <f t="shared" si="529"/>
        <v>1</v>
      </c>
    </row>
    <row r="6777" spans="1:26" x14ac:dyDescent="0.3">
      <c r="A6777" s="23" t="s">
        <v>8894</v>
      </c>
      <c r="B6777" s="34">
        <v>45822</v>
      </c>
      <c r="C6777" s="23" t="s">
        <v>4418</v>
      </c>
      <c r="D6777" s="23" t="s">
        <v>19</v>
      </c>
      <c r="E6777" s="23" t="s">
        <v>19</v>
      </c>
      <c r="F6777" s="23">
        <v>110029</v>
      </c>
      <c r="G6777" s="23" t="s">
        <v>132</v>
      </c>
      <c r="H6777" s="23" t="s">
        <v>133</v>
      </c>
      <c r="I6777" s="23" t="s">
        <v>134</v>
      </c>
      <c r="J6777" s="23" t="s">
        <v>135</v>
      </c>
      <c r="K6777" s="23" t="s">
        <v>57</v>
      </c>
      <c r="L6777" s="23">
        <v>5</v>
      </c>
      <c r="M6777" s="23">
        <v>71.06</v>
      </c>
      <c r="N6777" s="23">
        <v>15</v>
      </c>
      <c r="O6777" s="23">
        <v>5</v>
      </c>
      <c r="P6777" s="23" t="s">
        <v>89</v>
      </c>
      <c r="Q6777" s="23" t="s">
        <v>34</v>
      </c>
      <c r="R6777" s="23">
        <f t="shared" si="525"/>
        <v>1</v>
      </c>
      <c r="S6777" s="23" t="str">
        <f t="shared" si="526"/>
        <v>ORD106776_20250614_CUST01942_MED007</v>
      </c>
      <c r="T6777" s="23">
        <f t="shared" si="527"/>
        <v>1</v>
      </c>
      <c r="U6777" s="6">
        <f t="shared" si="528"/>
        <v>355.3</v>
      </c>
      <c r="V6777" s="6">
        <f>tbl_Raw_Data[[#This Row],[Discount_Pct]]*tbl_Raw_Data[[#This Row],[Gross_Amount]]/100</f>
        <v>53.295000000000002</v>
      </c>
      <c r="W6777" s="6">
        <f>tbl_Raw_Data[[#This Row],[Gross_Amount]]-tbl_Raw_Data[[#This Row],[Discount_Amount]]</f>
        <v>302.005</v>
      </c>
      <c r="X6777" s="6">
        <f>tbl_Raw_Data[[#This Row],[Net_Amount_Before_Tax]]*tbl_Raw_Data[[#This Row],[Tax_Pct]]/100</f>
        <v>15.100250000000001</v>
      </c>
      <c r="Y6777" s="6">
        <f>tbl_Raw_Data[[#This Row],[Net_Amount_Before_Tax]]+tbl_Raw_Data[[#This Row],[Tax_Amount]]</f>
        <v>317.10525000000001</v>
      </c>
      <c r="Z6777" s="6">
        <f t="shared" si="529"/>
        <v>4</v>
      </c>
    </row>
    <row r="6778" spans="1:26" x14ac:dyDescent="0.3">
      <c r="A6778" s="23" t="s">
        <v>8895</v>
      </c>
      <c r="B6778" s="34">
        <v>45505</v>
      </c>
      <c r="C6778" s="23" t="s">
        <v>8518</v>
      </c>
      <c r="D6778" s="23" t="s">
        <v>28</v>
      </c>
      <c r="E6778" s="23" t="s">
        <v>29</v>
      </c>
      <c r="F6778" s="23">
        <v>500084</v>
      </c>
      <c r="G6778" s="23" t="s">
        <v>82</v>
      </c>
      <c r="H6778" s="23" t="s">
        <v>83</v>
      </c>
      <c r="I6778" s="23" t="s">
        <v>84</v>
      </c>
      <c r="J6778" s="23" t="s">
        <v>85</v>
      </c>
      <c r="K6778" s="23" t="s">
        <v>24</v>
      </c>
      <c r="L6778" s="23">
        <v>3</v>
      </c>
      <c r="M6778" s="23">
        <v>273.26</v>
      </c>
      <c r="N6778" s="23">
        <v>10</v>
      </c>
      <c r="O6778" s="23">
        <v>12</v>
      </c>
      <c r="P6778" s="23" t="s">
        <v>33</v>
      </c>
      <c r="Q6778" s="23" t="s">
        <v>34</v>
      </c>
      <c r="R6778" s="23">
        <f t="shared" si="525"/>
        <v>1</v>
      </c>
      <c r="S6778" s="23" t="str">
        <f t="shared" si="526"/>
        <v>ORD106777_20240801_CUST00163_MED023</v>
      </c>
      <c r="T6778" s="23">
        <f t="shared" si="527"/>
        <v>1</v>
      </c>
      <c r="U6778" s="6">
        <f t="shared" si="528"/>
        <v>819.78</v>
      </c>
      <c r="V6778" s="6">
        <f>tbl_Raw_Data[[#This Row],[Discount_Pct]]*tbl_Raw_Data[[#This Row],[Gross_Amount]]/100</f>
        <v>81.977999999999994</v>
      </c>
      <c r="W6778" s="6">
        <f>tbl_Raw_Data[[#This Row],[Gross_Amount]]-tbl_Raw_Data[[#This Row],[Discount_Amount]]</f>
        <v>737.80200000000002</v>
      </c>
      <c r="X6778" s="6">
        <f>tbl_Raw_Data[[#This Row],[Net_Amount_Before_Tax]]*tbl_Raw_Data[[#This Row],[Tax_Pct]]/100</f>
        <v>88.536239999999992</v>
      </c>
      <c r="Y6778" s="6">
        <f>tbl_Raw_Data[[#This Row],[Net_Amount_Before_Tax]]+tbl_Raw_Data[[#This Row],[Tax_Amount]]</f>
        <v>826.33824000000004</v>
      </c>
      <c r="Z6778" s="6">
        <f t="shared" si="529"/>
        <v>2</v>
      </c>
    </row>
    <row r="6779" spans="1:26" x14ac:dyDescent="0.3">
      <c r="A6779" s="23" t="s">
        <v>8896</v>
      </c>
      <c r="B6779" s="34">
        <v>45936</v>
      </c>
      <c r="C6779" s="23" t="s">
        <v>6386</v>
      </c>
      <c r="D6779" s="23" t="s">
        <v>19</v>
      </c>
      <c r="E6779" s="23" t="s">
        <v>19</v>
      </c>
      <c r="F6779" s="23">
        <v>110044</v>
      </c>
      <c r="G6779" s="23" t="s">
        <v>119</v>
      </c>
      <c r="H6779" s="23" t="s">
        <v>120</v>
      </c>
      <c r="I6779" s="23" t="s">
        <v>32</v>
      </c>
      <c r="J6779" s="23" t="s">
        <v>64</v>
      </c>
      <c r="K6779" s="23" t="s">
        <v>57</v>
      </c>
      <c r="L6779" s="23">
        <v>2</v>
      </c>
      <c r="M6779" s="23">
        <v>73.31</v>
      </c>
      <c r="N6779" s="23">
        <v>5</v>
      </c>
      <c r="O6779" s="23">
        <v>5</v>
      </c>
      <c r="P6779" s="23" t="s">
        <v>43</v>
      </c>
      <c r="Q6779" s="23" t="s">
        <v>34</v>
      </c>
      <c r="R6779" s="23">
        <f t="shared" si="525"/>
        <v>1</v>
      </c>
      <c r="S6779" s="23" t="str">
        <f t="shared" si="526"/>
        <v>ORD106778_20251006_CUST01576_MED010</v>
      </c>
      <c r="T6779" s="23">
        <f t="shared" si="527"/>
        <v>1</v>
      </c>
      <c r="U6779" s="6">
        <f t="shared" si="528"/>
        <v>146.62</v>
      </c>
      <c r="V6779" s="6">
        <f>tbl_Raw_Data[[#This Row],[Discount_Pct]]*tbl_Raw_Data[[#This Row],[Gross_Amount]]/100</f>
        <v>7.3310000000000004</v>
      </c>
      <c r="W6779" s="6">
        <f>tbl_Raw_Data[[#This Row],[Gross_Amount]]-tbl_Raw_Data[[#This Row],[Discount_Amount]]</f>
        <v>139.28900000000002</v>
      </c>
      <c r="X6779" s="6">
        <f>tbl_Raw_Data[[#This Row],[Net_Amount_Before_Tax]]*tbl_Raw_Data[[#This Row],[Tax_Pct]]/100</f>
        <v>6.9644500000000003</v>
      </c>
      <c r="Y6779" s="6">
        <f>tbl_Raw_Data[[#This Row],[Net_Amount_Before_Tax]]+tbl_Raw_Data[[#This Row],[Tax_Amount]]</f>
        <v>146.25345000000002</v>
      </c>
      <c r="Z6779" s="6">
        <f t="shared" si="529"/>
        <v>2</v>
      </c>
    </row>
    <row r="6780" spans="1:26" x14ac:dyDescent="0.3">
      <c r="A6780" s="23" t="s">
        <v>8897</v>
      </c>
      <c r="B6780" s="34">
        <v>45741</v>
      </c>
      <c r="C6780" s="23" t="s">
        <v>3411</v>
      </c>
      <c r="D6780" s="23" t="s">
        <v>80</v>
      </c>
      <c r="E6780" s="23" t="s">
        <v>81</v>
      </c>
      <c r="F6780" s="23">
        <v>395007</v>
      </c>
      <c r="G6780" s="23" t="s">
        <v>196</v>
      </c>
      <c r="H6780" s="23" t="s">
        <v>197</v>
      </c>
      <c r="I6780" s="23" t="s">
        <v>32</v>
      </c>
      <c r="J6780" s="23" t="s">
        <v>42</v>
      </c>
      <c r="K6780" s="23" t="s">
        <v>24</v>
      </c>
      <c r="L6780" s="23">
        <v>1</v>
      </c>
      <c r="M6780" s="23">
        <v>28.32</v>
      </c>
      <c r="N6780" s="23">
        <v>0</v>
      </c>
      <c r="O6780" s="23">
        <v>12</v>
      </c>
      <c r="P6780" s="23" t="s">
        <v>58</v>
      </c>
      <c r="Q6780" s="23" t="s">
        <v>90</v>
      </c>
      <c r="R6780" s="23">
        <f t="shared" si="525"/>
        <v>1</v>
      </c>
      <c r="S6780" s="23" t="str">
        <f t="shared" si="526"/>
        <v>ORD106779_20250325_CUST03000_MED011</v>
      </c>
      <c r="T6780" s="23">
        <f t="shared" si="527"/>
        <v>1</v>
      </c>
      <c r="U6780" s="6">
        <f t="shared" si="528"/>
        <v>28.32</v>
      </c>
      <c r="V6780" s="6">
        <f>tbl_Raw_Data[[#This Row],[Discount_Pct]]*tbl_Raw_Data[[#This Row],[Gross_Amount]]/100</f>
        <v>0</v>
      </c>
      <c r="W6780" s="6">
        <f>tbl_Raw_Data[[#This Row],[Gross_Amount]]-tbl_Raw_Data[[#This Row],[Discount_Amount]]</f>
        <v>28.32</v>
      </c>
      <c r="X6780" s="6">
        <f>tbl_Raw_Data[[#This Row],[Net_Amount_Before_Tax]]*tbl_Raw_Data[[#This Row],[Tax_Pct]]/100</f>
        <v>3.3984000000000005</v>
      </c>
      <c r="Y6780" s="6">
        <f>tbl_Raw_Data[[#This Row],[Net_Amount_Before_Tax]]+tbl_Raw_Data[[#This Row],[Tax_Amount]]</f>
        <v>31.718400000000003</v>
      </c>
      <c r="Z6780" s="6">
        <f t="shared" si="529"/>
        <v>3</v>
      </c>
    </row>
    <row r="6781" spans="1:26" x14ac:dyDescent="0.3">
      <c r="A6781" s="23" t="s">
        <v>8898</v>
      </c>
      <c r="B6781" s="34">
        <v>45358</v>
      </c>
      <c r="C6781" s="23" t="s">
        <v>4696</v>
      </c>
      <c r="D6781" s="23" t="s">
        <v>183</v>
      </c>
      <c r="E6781" s="23" t="s">
        <v>184</v>
      </c>
      <c r="F6781" s="23">
        <v>122009</v>
      </c>
      <c r="G6781" s="23" t="s">
        <v>30</v>
      </c>
      <c r="H6781" s="23" t="s">
        <v>31</v>
      </c>
      <c r="I6781" s="23" t="s">
        <v>32</v>
      </c>
      <c r="J6781" s="23" t="s">
        <v>23</v>
      </c>
      <c r="K6781" s="23" t="s">
        <v>24</v>
      </c>
      <c r="L6781" s="23">
        <v>2</v>
      </c>
      <c r="M6781" s="23">
        <v>143.38999999999999</v>
      </c>
      <c r="N6781" s="23">
        <v>5</v>
      </c>
      <c r="O6781" s="23">
        <v>12</v>
      </c>
      <c r="P6781" s="23" t="s">
        <v>25</v>
      </c>
      <c r="Q6781" s="23" t="s">
        <v>34</v>
      </c>
      <c r="R6781" s="23">
        <f t="shared" si="525"/>
        <v>1</v>
      </c>
      <c r="S6781" s="23" t="str">
        <f t="shared" si="526"/>
        <v>ORD106780_20240307_CUST02189_MED017</v>
      </c>
      <c r="T6781" s="23">
        <f t="shared" si="527"/>
        <v>1</v>
      </c>
      <c r="U6781" s="6">
        <f t="shared" si="528"/>
        <v>286.77999999999997</v>
      </c>
      <c r="V6781" s="6">
        <f>tbl_Raw_Data[[#This Row],[Discount_Pct]]*tbl_Raw_Data[[#This Row],[Gross_Amount]]/100</f>
        <v>14.338999999999999</v>
      </c>
      <c r="W6781" s="6">
        <f>tbl_Raw_Data[[#This Row],[Gross_Amount]]-tbl_Raw_Data[[#This Row],[Discount_Amount]]</f>
        <v>272.44099999999997</v>
      </c>
      <c r="X6781" s="6">
        <f>tbl_Raw_Data[[#This Row],[Net_Amount_Before_Tax]]*tbl_Raw_Data[[#This Row],[Tax_Pct]]/100</f>
        <v>32.692919999999994</v>
      </c>
      <c r="Y6781" s="6">
        <f>tbl_Raw_Data[[#This Row],[Net_Amount_Before_Tax]]+tbl_Raw_Data[[#This Row],[Tax_Amount]]</f>
        <v>305.13391999999999</v>
      </c>
      <c r="Z6781" s="6">
        <f t="shared" si="529"/>
        <v>2</v>
      </c>
    </row>
    <row r="6782" spans="1:26" x14ac:dyDescent="0.3">
      <c r="A6782" s="23" t="s">
        <v>8898</v>
      </c>
      <c r="B6782" s="34">
        <v>45416</v>
      </c>
      <c r="C6782" s="23" t="s">
        <v>8899</v>
      </c>
      <c r="D6782" s="23" t="s">
        <v>87</v>
      </c>
      <c r="E6782" s="23" t="s">
        <v>88</v>
      </c>
      <c r="F6782" s="23">
        <v>600096</v>
      </c>
      <c r="G6782" s="23" t="s">
        <v>154</v>
      </c>
      <c r="H6782" s="23" t="s">
        <v>155</v>
      </c>
      <c r="I6782" s="23" t="s">
        <v>134</v>
      </c>
      <c r="J6782" s="23" t="s">
        <v>156</v>
      </c>
      <c r="K6782" s="23" t="s">
        <v>57</v>
      </c>
      <c r="L6782" s="23">
        <v>2</v>
      </c>
      <c r="M6782" s="23">
        <v>45.04</v>
      </c>
      <c r="N6782" s="23">
        <v>0</v>
      </c>
      <c r="O6782" s="23">
        <v>5</v>
      </c>
      <c r="P6782" s="23" t="s">
        <v>65</v>
      </c>
      <c r="Q6782" s="23" t="s">
        <v>26</v>
      </c>
      <c r="R6782" s="23">
        <f t="shared" si="525"/>
        <v>1</v>
      </c>
      <c r="S6782" s="23" t="str">
        <f t="shared" si="526"/>
        <v>ORD106780_20240504_CUST03151_MED006</v>
      </c>
      <c r="T6782" s="23">
        <f t="shared" si="527"/>
        <v>1</v>
      </c>
      <c r="U6782" s="6">
        <f t="shared" si="528"/>
        <v>90.08</v>
      </c>
      <c r="V6782" s="6">
        <f>tbl_Raw_Data[[#This Row],[Discount_Pct]]*tbl_Raw_Data[[#This Row],[Gross_Amount]]/100</f>
        <v>0</v>
      </c>
      <c r="W6782" s="6">
        <f>tbl_Raw_Data[[#This Row],[Gross_Amount]]-tbl_Raw_Data[[#This Row],[Discount_Amount]]</f>
        <v>90.08</v>
      </c>
      <c r="X6782" s="6">
        <f>tbl_Raw_Data[[#This Row],[Net_Amount_Before_Tax]]*tbl_Raw_Data[[#This Row],[Tax_Pct]]/100</f>
        <v>4.5039999999999996</v>
      </c>
      <c r="Y6782" s="6">
        <f>tbl_Raw_Data[[#This Row],[Net_Amount_Before_Tax]]+tbl_Raw_Data[[#This Row],[Tax_Amount]]</f>
        <v>94.584000000000003</v>
      </c>
      <c r="Z6782" s="6">
        <f t="shared" si="529"/>
        <v>1</v>
      </c>
    </row>
    <row r="6783" spans="1:26" x14ac:dyDescent="0.3">
      <c r="A6783" s="23" t="s">
        <v>8900</v>
      </c>
      <c r="B6783" s="34">
        <v>45853</v>
      </c>
      <c r="C6783" s="23" t="s">
        <v>7851</v>
      </c>
      <c r="D6783" s="23" t="s">
        <v>130</v>
      </c>
      <c r="E6783" s="23" t="s">
        <v>131</v>
      </c>
      <c r="F6783" s="23">
        <v>700001</v>
      </c>
      <c r="G6783" s="23" t="s">
        <v>20</v>
      </c>
      <c r="H6783" s="23" t="s">
        <v>21</v>
      </c>
      <c r="I6783" s="23" t="s">
        <v>22</v>
      </c>
      <c r="J6783" s="23" t="s">
        <v>23</v>
      </c>
      <c r="K6783" s="23" t="s">
        <v>24</v>
      </c>
      <c r="L6783" s="23">
        <v>1</v>
      </c>
      <c r="M6783" s="23">
        <v>154.33000000000001</v>
      </c>
      <c r="N6783" s="23">
        <v>5</v>
      </c>
      <c r="O6783" s="23">
        <v>5</v>
      </c>
      <c r="P6783" s="23" t="s">
        <v>58</v>
      </c>
      <c r="Q6783" s="23" t="s">
        <v>90</v>
      </c>
      <c r="R6783" s="23">
        <f t="shared" si="525"/>
        <v>1</v>
      </c>
      <c r="S6783" s="23" t="str">
        <f t="shared" si="526"/>
        <v>ORD106782_20250715_CUST02980_MED024</v>
      </c>
      <c r="T6783" s="23">
        <f t="shared" si="527"/>
        <v>1</v>
      </c>
      <c r="U6783" s="6">
        <f t="shared" si="528"/>
        <v>154.33000000000001</v>
      </c>
      <c r="V6783" s="6">
        <f>tbl_Raw_Data[[#This Row],[Discount_Pct]]*tbl_Raw_Data[[#This Row],[Gross_Amount]]/100</f>
        <v>7.7165000000000008</v>
      </c>
      <c r="W6783" s="6">
        <f>tbl_Raw_Data[[#This Row],[Gross_Amount]]-tbl_Raw_Data[[#This Row],[Discount_Amount]]</f>
        <v>146.61350000000002</v>
      </c>
      <c r="X6783" s="6">
        <f>tbl_Raw_Data[[#This Row],[Net_Amount_Before_Tax]]*tbl_Raw_Data[[#This Row],[Tax_Pct]]/100</f>
        <v>7.3306750000000012</v>
      </c>
      <c r="Y6783" s="6">
        <f>tbl_Raw_Data[[#This Row],[Net_Amount_Before_Tax]]+tbl_Raw_Data[[#This Row],[Tax_Amount]]</f>
        <v>153.94417500000003</v>
      </c>
      <c r="Z6783" s="6">
        <f t="shared" si="529"/>
        <v>2</v>
      </c>
    </row>
    <row r="6784" spans="1:26" x14ac:dyDescent="0.3">
      <c r="A6784" s="23" t="s">
        <v>8901</v>
      </c>
      <c r="B6784" s="34">
        <v>45393</v>
      </c>
      <c r="C6784" s="23" t="s">
        <v>1269</v>
      </c>
      <c r="D6784" s="23" t="s">
        <v>142</v>
      </c>
      <c r="E6784" s="23" t="s">
        <v>81</v>
      </c>
      <c r="F6784" s="23">
        <v>380054</v>
      </c>
      <c r="G6784" s="23" t="s">
        <v>224</v>
      </c>
      <c r="H6784" s="23" t="s">
        <v>225</v>
      </c>
      <c r="I6784" s="23" t="s">
        <v>147</v>
      </c>
      <c r="J6784" s="23" t="s">
        <v>23</v>
      </c>
      <c r="K6784" s="23" t="s">
        <v>24</v>
      </c>
      <c r="L6784" s="23">
        <v>3</v>
      </c>
      <c r="M6784" s="23">
        <v>45.57</v>
      </c>
      <c r="N6784" s="23">
        <v>0</v>
      </c>
      <c r="O6784" s="23">
        <v>12</v>
      </c>
      <c r="P6784" s="23" t="s">
        <v>65</v>
      </c>
      <c r="Q6784" s="23" t="s">
        <v>34</v>
      </c>
      <c r="R6784" s="23">
        <f t="shared" si="525"/>
        <v>1</v>
      </c>
      <c r="S6784" s="23" t="str">
        <f t="shared" si="526"/>
        <v>ORD106783_20240411_CUST00704_MED015</v>
      </c>
      <c r="T6784" s="23">
        <f t="shared" si="527"/>
        <v>1</v>
      </c>
      <c r="U6784" s="6">
        <f t="shared" si="528"/>
        <v>136.71</v>
      </c>
      <c r="V6784" s="6">
        <f>tbl_Raw_Data[[#This Row],[Discount_Pct]]*tbl_Raw_Data[[#This Row],[Gross_Amount]]/100</f>
        <v>0</v>
      </c>
      <c r="W6784" s="6">
        <f>tbl_Raw_Data[[#This Row],[Gross_Amount]]-tbl_Raw_Data[[#This Row],[Discount_Amount]]</f>
        <v>136.71</v>
      </c>
      <c r="X6784" s="6">
        <f>tbl_Raw_Data[[#This Row],[Net_Amount_Before_Tax]]*tbl_Raw_Data[[#This Row],[Tax_Pct]]/100</f>
        <v>16.405200000000001</v>
      </c>
      <c r="Y6784" s="6">
        <f>tbl_Raw_Data[[#This Row],[Net_Amount_Before_Tax]]+tbl_Raw_Data[[#This Row],[Tax_Amount]]</f>
        <v>153.11520000000002</v>
      </c>
      <c r="Z6784" s="6">
        <f t="shared" si="529"/>
        <v>4</v>
      </c>
    </row>
    <row r="6785" spans="1:26" x14ac:dyDescent="0.3">
      <c r="A6785" s="23" t="s">
        <v>8902</v>
      </c>
      <c r="B6785" s="34">
        <v>45905</v>
      </c>
      <c r="C6785" s="23" t="s">
        <v>8441</v>
      </c>
      <c r="D6785" s="23" t="s">
        <v>130</v>
      </c>
      <c r="E6785" s="23" t="s">
        <v>131</v>
      </c>
      <c r="F6785" s="23">
        <v>700001</v>
      </c>
      <c r="G6785" s="23" t="s">
        <v>82</v>
      </c>
      <c r="H6785" s="23" t="s">
        <v>83</v>
      </c>
      <c r="I6785" s="23" t="s">
        <v>84</v>
      </c>
      <c r="J6785" s="23" t="s">
        <v>85</v>
      </c>
      <c r="K6785" s="23" t="s">
        <v>24</v>
      </c>
      <c r="L6785" s="23">
        <v>1</v>
      </c>
      <c r="M6785" s="23">
        <v>265.89999999999998</v>
      </c>
      <c r="N6785" s="23">
        <v>10</v>
      </c>
      <c r="O6785" s="23">
        <v>5</v>
      </c>
      <c r="P6785" s="23" t="s">
        <v>89</v>
      </c>
      <c r="Q6785" s="23" t="s">
        <v>44</v>
      </c>
      <c r="R6785" s="23">
        <f t="shared" si="525"/>
        <v>1</v>
      </c>
      <c r="S6785" s="23" t="str">
        <f t="shared" si="526"/>
        <v>ORD106784_20250905_CUST00267_MED023</v>
      </c>
      <c r="T6785" s="23">
        <f t="shared" si="527"/>
        <v>1</v>
      </c>
      <c r="U6785" s="6">
        <f t="shared" si="528"/>
        <v>265.89999999999998</v>
      </c>
      <c r="V6785" s="6">
        <f>tbl_Raw_Data[[#This Row],[Discount_Pct]]*tbl_Raw_Data[[#This Row],[Gross_Amount]]/100</f>
        <v>26.59</v>
      </c>
      <c r="W6785" s="6">
        <f>tbl_Raw_Data[[#This Row],[Gross_Amount]]-tbl_Raw_Data[[#This Row],[Discount_Amount]]</f>
        <v>239.30999999999997</v>
      </c>
      <c r="X6785" s="6">
        <f>tbl_Raw_Data[[#This Row],[Net_Amount_Before_Tax]]*tbl_Raw_Data[[#This Row],[Tax_Pct]]/100</f>
        <v>11.965499999999999</v>
      </c>
      <c r="Y6785" s="6">
        <f>tbl_Raw_Data[[#This Row],[Net_Amount_Before_Tax]]+tbl_Raw_Data[[#This Row],[Tax_Amount]]</f>
        <v>251.27549999999997</v>
      </c>
      <c r="Z6785" s="6">
        <f t="shared" si="529"/>
        <v>0</v>
      </c>
    </row>
    <row r="6786" spans="1:26" x14ac:dyDescent="0.3">
      <c r="A6786" s="23" t="s">
        <v>8903</v>
      </c>
      <c r="B6786" s="34">
        <v>45422</v>
      </c>
      <c r="C6786" s="23" t="s">
        <v>2753</v>
      </c>
      <c r="D6786" s="23" t="s">
        <v>28</v>
      </c>
      <c r="E6786" s="23" t="s">
        <v>29</v>
      </c>
      <c r="F6786" s="23">
        <v>500084</v>
      </c>
      <c r="G6786" s="23" t="s">
        <v>102</v>
      </c>
      <c r="H6786" s="23" t="s">
        <v>103</v>
      </c>
      <c r="I6786" s="23" t="s">
        <v>104</v>
      </c>
      <c r="J6786" s="23" t="s">
        <v>64</v>
      </c>
      <c r="K6786" s="23" t="s">
        <v>57</v>
      </c>
      <c r="L6786" s="23">
        <v>1</v>
      </c>
      <c r="M6786" s="23">
        <v>108.51</v>
      </c>
      <c r="N6786" s="23">
        <v>10</v>
      </c>
      <c r="O6786" s="23">
        <v>5</v>
      </c>
      <c r="P6786" s="23" t="s">
        <v>33</v>
      </c>
      <c r="Q6786" s="23" t="s">
        <v>34</v>
      </c>
      <c r="R6786" s="23">
        <f t="shared" ref="R6786:R6849" si="530">COUNTIFS($A$2:$A$8001,A6786,$B$2:$B$8001,B6786,$C$2:$C$8001,C6786,$G$2:$G$8001,G6786)</f>
        <v>1</v>
      </c>
      <c r="S6786" s="23" t="str">
        <f t="shared" ref="S6786:S6849" si="531">A6786&amp;"_"&amp;TEXT(B6786,"yyyymmdd")&amp;"_"&amp;C6786&amp;"_"&amp;G6786</f>
        <v>ORD106785_20240510_CUST00974_MED029</v>
      </c>
      <c r="T6786" s="23">
        <f t="shared" ref="T6786:T6849" si="532">COUNTIF($S$2:$S$8001,S6786)</f>
        <v>1</v>
      </c>
      <c r="U6786" s="6">
        <f t="shared" ref="U6786:U6849" si="533">L6786*M6786</f>
        <v>108.51</v>
      </c>
      <c r="V6786" s="6">
        <f>tbl_Raw_Data[[#This Row],[Discount_Pct]]*tbl_Raw_Data[[#This Row],[Gross_Amount]]/100</f>
        <v>10.851000000000001</v>
      </c>
      <c r="W6786" s="6">
        <f>tbl_Raw_Data[[#This Row],[Gross_Amount]]-tbl_Raw_Data[[#This Row],[Discount_Amount]]</f>
        <v>97.659000000000006</v>
      </c>
      <c r="X6786" s="6">
        <f>tbl_Raw_Data[[#This Row],[Net_Amount_Before_Tax]]*tbl_Raw_Data[[#This Row],[Tax_Pct]]/100</f>
        <v>4.8829500000000001</v>
      </c>
      <c r="Y6786" s="6">
        <f>tbl_Raw_Data[[#This Row],[Net_Amount_Before_Tax]]+tbl_Raw_Data[[#This Row],[Tax_Amount]]</f>
        <v>102.54195</v>
      </c>
      <c r="Z6786" s="6">
        <f t="shared" ref="Z6786:Z6849" si="534">COUNTIFS($C$2:$C$8001,C6786,$Q$2:$Q$8001,"Delivered")</f>
        <v>4</v>
      </c>
    </row>
    <row r="6787" spans="1:26" x14ac:dyDescent="0.3">
      <c r="A6787" s="23" t="s">
        <v>8904</v>
      </c>
      <c r="B6787" s="34">
        <v>45327</v>
      </c>
      <c r="C6787" s="23" t="s">
        <v>2476</v>
      </c>
      <c r="D6787" s="23" t="s">
        <v>142</v>
      </c>
      <c r="E6787" s="23" t="s">
        <v>81</v>
      </c>
      <c r="F6787" s="23">
        <v>380061</v>
      </c>
      <c r="G6787" s="23" t="s">
        <v>107</v>
      </c>
      <c r="H6787" s="23" t="s">
        <v>108</v>
      </c>
      <c r="I6787" s="23" t="s">
        <v>63</v>
      </c>
      <c r="J6787" s="23" t="s">
        <v>42</v>
      </c>
      <c r="K6787" s="23" t="s">
        <v>57</v>
      </c>
      <c r="L6787" s="23">
        <v>4</v>
      </c>
      <c r="M6787" s="23">
        <v>101.04</v>
      </c>
      <c r="N6787" s="23">
        <v>10</v>
      </c>
      <c r="O6787" s="23">
        <v>5</v>
      </c>
      <c r="P6787" s="23" t="s">
        <v>58</v>
      </c>
      <c r="Q6787" s="23" t="s">
        <v>34</v>
      </c>
      <c r="R6787" s="23">
        <f t="shared" si="530"/>
        <v>1</v>
      </c>
      <c r="S6787" s="23" t="str">
        <f t="shared" si="531"/>
        <v>ORD106786_20240205_CUST00962_MED005</v>
      </c>
      <c r="T6787" s="23">
        <f t="shared" si="532"/>
        <v>1</v>
      </c>
      <c r="U6787" s="6">
        <f t="shared" si="533"/>
        <v>404.16</v>
      </c>
      <c r="V6787" s="6">
        <f>tbl_Raw_Data[[#This Row],[Discount_Pct]]*tbl_Raw_Data[[#This Row],[Gross_Amount]]/100</f>
        <v>40.416000000000004</v>
      </c>
      <c r="W6787" s="6">
        <f>tbl_Raw_Data[[#This Row],[Gross_Amount]]-tbl_Raw_Data[[#This Row],[Discount_Amount]]</f>
        <v>363.74400000000003</v>
      </c>
      <c r="X6787" s="6">
        <f>tbl_Raw_Data[[#This Row],[Net_Amount_Before_Tax]]*tbl_Raw_Data[[#This Row],[Tax_Pct]]/100</f>
        <v>18.187200000000004</v>
      </c>
      <c r="Y6787" s="6">
        <f>tbl_Raw_Data[[#This Row],[Net_Amount_Before_Tax]]+tbl_Raw_Data[[#This Row],[Tax_Amount]]</f>
        <v>381.93120000000005</v>
      </c>
      <c r="Z6787" s="6">
        <f t="shared" si="534"/>
        <v>1</v>
      </c>
    </row>
    <row r="6788" spans="1:26" x14ac:dyDescent="0.3">
      <c r="A6788" s="23" t="s">
        <v>8904</v>
      </c>
      <c r="B6788" s="34">
        <v>45918</v>
      </c>
      <c r="C6788" s="23" t="s">
        <v>1932</v>
      </c>
      <c r="D6788" s="23" t="s">
        <v>159</v>
      </c>
      <c r="E6788" s="23" t="s">
        <v>47</v>
      </c>
      <c r="F6788" s="23">
        <v>400001</v>
      </c>
      <c r="G6788" s="23" t="s">
        <v>132</v>
      </c>
      <c r="H6788" s="23" t="s">
        <v>133</v>
      </c>
      <c r="I6788" s="23" t="s">
        <v>134</v>
      </c>
      <c r="J6788" s="23" t="s">
        <v>135</v>
      </c>
      <c r="K6788" s="23" t="s">
        <v>57</v>
      </c>
      <c r="L6788" s="23">
        <v>1</v>
      </c>
      <c r="M6788" s="23">
        <v>72.02</v>
      </c>
      <c r="N6788" s="23">
        <v>5</v>
      </c>
      <c r="O6788" s="23">
        <v>12</v>
      </c>
      <c r="P6788" s="23" t="s">
        <v>58</v>
      </c>
      <c r="Q6788" s="23" t="s">
        <v>34</v>
      </c>
      <c r="R6788" s="23">
        <f t="shared" si="530"/>
        <v>1</v>
      </c>
      <c r="S6788" s="23" t="str">
        <f t="shared" si="531"/>
        <v>ORD106786_20250918_CUST01466_MED007</v>
      </c>
      <c r="T6788" s="23">
        <f t="shared" si="532"/>
        <v>1</v>
      </c>
      <c r="U6788" s="6">
        <f t="shared" si="533"/>
        <v>72.02</v>
      </c>
      <c r="V6788" s="6">
        <f>tbl_Raw_Data[[#This Row],[Discount_Pct]]*tbl_Raw_Data[[#This Row],[Gross_Amount]]/100</f>
        <v>3.6009999999999995</v>
      </c>
      <c r="W6788" s="6">
        <f>tbl_Raw_Data[[#This Row],[Gross_Amount]]-tbl_Raw_Data[[#This Row],[Discount_Amount]]</f>
        <v>68.418999999999997</v>
      </c>
      <c r="X6788" s="6">
        <f>tbl_Raw_Data[[#This Row],[Net_Amount_Before_Tax]]*tbl_Raw_Data[[#This Row],[Tax_Pct]]/100</f>
        <v>8.2102800000000009</v>
      </c>
      <c r="Y6788" s="6">
        <f>tbl_Raw_Data[[#This Row],[Net_Amount_Before_Tax]]+tbl_Raw_Data[[#This Row],[Tax_Amount]]</f>
        <v>76.629279999999994</v>
      </c>
      <c r="Z6788" s="6">
        <f t="shared" si="534"/>
        <v>2</v>
      </c>
    </row>
    <row r="6789" spans="1:26" x14ac:dyDescent="0.3">
      <c r="A6789" s="23" t="s">
        <v>8905</v>
      </c>
      <c r="B6789" s="34">
        <v>45920</v>
      </c>
      <c r="C6789" s="23" t="s">
        <v>2635</v>
      </c>
      <c r="D6789" s="23" t="s">
        <v>52</v>
      </c>
      <c r="E6789" s="23" t="s">
        <v>52</v>
      </c>
      <c r="F6789" s="23">
        <v>160036</v>
      </c>
      <c r="G6789" s="23" t="s">
        <v>39</v>
      </c>
      <c r="H6789" s="23" t="s">
        <v>40</v>
      </c>
      <c r="I6789" s="23" t="s">
        <v>41</v>
      </c>
      <c r="J6789" s="23" t="s">
        <v>42</v>
      </c>
      <c r="K6789" s="23" t="s">
        <v>24</v>
      </c>
      <c r="L6789" s="23">
        <v>5</v>
      </c>
      <c r="M6789" s="23">
        <v>33.76</v>
      </c>
      <c r="N6789" s="23">
        <v>10</v>
      </c>
      <c r="O6789" s="23">
        <v>5</v>
      </c>
      <c r="P6789" s="23" t="s">
        <v>43</v>
      </c>
      <c r="Q6789" s="23" t="s">
        <v>34</v>
      </c>
      <c r="R6789" s="23">
        <f t="shared" si="530"/>
        <v>1</v>
      </c>
      <c r="S6789" s="23" t="str">
        <f t="shared" si="531"/>
        <v>ORD106788_20250920_CUST00693_MED001</v>
      </c>
      <c r="T6789" s="23">
        <f t="shared" si="532"/>
        <v>1</v>
      </c>
      <c r="U6789" s="6">
        <f t="shared" si="533"/>
        <v>168.79999999999998</v>
      </c>
      <c r="V6789" s="6">
        <f>tbl_Raw_Data[[#This Row],[Discount_Pct]]*tbl_Raw_Data[[#This Row],[Gross_Amount]]/100</f>
        <v>16.88</v>
      </c>
      <c r="W6789" s="6">
        <f>tbl_Raw_Data[[#This Row],[Gross_Amount]]-tbl_Raw_Data[[#This Row],[Discount_Amount]]</f>
        <v>151.91999999999999</v>
      </c>
      <c r="X6789" s="6">
        <f>tbl_Raw_Data[[#This Row],[Net_Amount_Before_Tax]]*tbl_Raw_Data[[#This Row],[Tax_Pct]]/100</f>
        <v>7.5959999999999992</v>
      </c>
      <c r="Y6789" s="6">
        <f>tbl_Raw_Data[[#This Row],[Net_Amount_Before_Tax]]+tbl_Raw_Data[[#This Row],[Tax_Amount]]</f>
        <v>159.51599999999999</v>
      </c>
      <c r="Z6789" s="6">
        <f t="shared" si="534"/>
        <v>3</v>
      </c>
    </row>
    <row r="6790" spans="1:26" x14ac:dyDescent="0.3">
      <c r="A6790" s="23" t="s">
        <v>8906</v>
      </c>
      <c r="B6790" s="34">
        <v>45450</v>
      </c>
      <c r="C6790" s="23" t="s">
        <v>3131</v>
      </c>
      <c r="D6790" s="23" t="s">
        <v>28</v>
      </c>
      <c r="E6790" s="23" t="s">
        <v>29</v>
      </c>
      <c r="F6790" s="23">
        <v>500090</v>
      </c>
      <c r="G6790" s="23" t="s">
        <v>167</v>
      </c>
      <c r="H6790" s="23" t="s">
        <v>168</v>
      </c>
      <c r="I6790" s="23" t="s">
        <v>113</v>
      </c>
      <c r="J6790" s="23" t="s">
        <v>42</v>
      </c>
      <c r="K6790" s="23" t="s">
        <v>24</v>
      </c>
      <c r="L6790" s="23">
        <v>3</v>
      </c>
      <c r="M6790" s="23">
        <v>215.42</v>
      </c>
      <c r="N6790" s="23">
        <v>0</v>
      </c>
      <c r="O6790" s="23">
        <v>12</v>
      </c>
      <c r="P6790" s="23" t="s">
        <v>43</v>
      </c>
      <c r="Q6790" s="23" t="s">
        <v>90</v>
      </c>
      <c r="R6790" s="23">
        <f t="shared" si="530"/>
        <v>1</v>
      </c>
      <c r="S6790" s="23" t="str">
        <f t="shared" si="531"/>
        <v>ORD106789_20240607_CUST01703_MED026</v>
      </c>
      <c r="T6790" s="23">
        <f t="shared" si="532"/>
        <v>1</v>
      </c>
      <c r="U6790" s="6">
        <f t="shared" si="533"/>
        <v>646.26</v>
      </c>
      <c r="V6790" s="6">
        <f>tbl_Raw_Data[[#This Row],[Discount_Pct]]*tbl_Raw_Data[[#This Row],[Gross_Amount]]/100</f>
        <v>0</v>
      </c>
      <c r="W6790" s="6">
        <f>tbl_Raw_Data[[#This Row],[Gross_Amount]]-tbl_Raw_Data[[#This Row],[Discount_Amount]]</f>
        <v>646.26</v>
      </c>
      <c r="X6790" s="6">
        <f>tbl_Raw_Data[[#This Row],[Net_Amount_Before_Tax]]*tbl_Raw_Data[[#This Row],[Tax_Pct]]/100</f>
        <v>77.551199999999994</v>
      </c>
      <c r="Y6790" s="6">
        <f>tbl_Raw_Data[[#This Row],[Net_Amount_Before_Tax]]+tbl_Raw_Data[[#This Row],[Tax_Amount]]</f>
        <v>723.81119999999999</v>
      </c>
      <c r="Z6790" s="6">
        <f t="shared" si="534"/>
        <v>1</v>
      </c>
    </row>
    <row r="6791" spans="1:26" x14ac:dyDescent="0.3">
      <c r="A6791" s="23" t="s">
        <v>8906</v>
      </c>
      <c r="B6791" s="34">
        <v>45949</v>
      </c>
      <c r="C6791" s="23" t="s">
        <v>6705</v>
      </c>
      <c r="D6791" s="23" t="s">
        <v>183</v>
      </c>
      <c r="E6791" s="23" t="s">
        <v>184</v>
      </c>
      <c r="F6791" s="23">
        <v>122001</v>
      </c>
      <c r="G6791" s="23" t="s">
        <v>185</v>
      </c>
      <c r="H6791" s="23" t="s">
        <v>186</v>
      </c>
      <c r="I6791" s="23" t="s">
        <v>76</v>
      </c>
      <c r="J6791" s="23" t="s">
        <v>187</v>
      </c>
      <c r="K6791" s="23" t="s">
        <v>57</v>
      </c>
      <c r="L6791" s="23">
        <v>1</v>
      </c>
      <c r="M6791" s="23">
        <v>91.85</v>
      </c>
      <c r="N6791" s="23">
        <v>10</v>
      </c>
      <c r="O6791" s="23">
        <v>12</v>
      </c>
      <c r="P6791" s="23" t="s">
        <v>43</v>
      </c>
      <c r="Q6791" s="23" t="s">
        <v>44</v>
      </c>
      <c r="R6791" s="23">
        <f t="shared" si="530"/>
        <v>1</v>
      </c>
      <c r="S6791" s="23" t="str">
        <f t="shared" si="531"/>
        <v>ORD106789_20251019_CUST01678_MED009</v>
      </c>
      <c r="T6791" s="23">
        <f t="shared" si="532"/>
        <v>1</v>
      </c>
      <c r="U6791" s="6">
        <f t="shared" si="533"/>
        <v>91.85</v>
      </c>
      <c r="V6791" s="6">
        <f>tbl_Raw_Data[[#This Row],[Discount_Pct]]*tbl_Raw_Data[[#This Row],[Gross_Amount]]/100</f>
        <v>9.1850000000000005</v>
      </c>
      <c r="W6791" s="6">
        <f>tbl_Raw_Data[[#This Row],[Gross_Amount]]-tbl_Raw_Data[[#This Row],[Discount_Amount]]</f>
        <v>82.664999999999992</v>
      </c>
      <c r="X6791" s="6">
        <f>tbl_Raw_Data[[#This Row],[Net_Amount_Before_Tax]]*tbl_Raw_Data[[#This Row],[Tax_Pct]]/100</f>
        <v>9.9197999999999986</v>
      </c>
      <c r="Y6791" s="6">
        <f>tbl_Raw_Data[[#This Row],[Net_Amount_Before_Tax]]+tbl_Raw_Data[[#This Row],[Tax_Amount]]</f>
        <v>92.584799999999987</v>
      </c>
      <c r="Z6791" s="6">
        <f t="shared" si="534"/>
        <v>0</v>
      </c>
    </row>
    <row r="6792" spans="1:26" x14ac:dyDescent="0.3">
      <c r="A6792" s="23" t="s">
        <v>8907</v>
      </c>
      <c r="B6792" s="34">
        <v>45792</v>
      </c>
      <c r="C6792" s="23" t="s">
        <v>1957</v>
      </c>
      <c r="D6792" s="23" t="s">
        <v>80</v>
      </c>
      <c r="E6792" s="23" t="s">
        <v>81</v>
      </c>
      <c r="F6792" s="23">
        <v>395003</v>
      </c>
      <c r="G6792" s="23" t="s">
        <v>124</v>
      </c>
      <c r="H6792" s="23" t="s">
        <v>125</v>
      </c>
      <c r="I6792" s="23" t="s">
        <v>104</v>
      </c>
      <c r="J6792" s="23" t="s">
        <v>114</v>
      </c>
      <c r="K6792" s="23" t="s">
        <v>24</v>
      </c>
      <c r="L6792" s="23">
        <v>2</v>
      </c>
      <c r="M6792" s="23">
        <v>105.01</v>
      </c>
      <c r="N6792" s="23">
        <v>10</v>
      </c>
      <c r="O6792" s="23">
        <v>5</v>
      </c>
      <c r="P6792" s="23" t="s">
        <v>25</v>
      </c>
      <c r="Q6792" s="23" t="s">
        <v>26</v>
      </c>
      <c r="R6792" s="23">
        <f t="shared" si="530"/>
        <v>1</v>
      </c>
      <c r="S6792" s="23" t="str">
        <f t="shared" si="531"/>
        <v>ORD106791_20250515_CUST02499_MED018</v>
      </c>
      <c r="T6792" s="23">
        <f t="shared" si="532"/>
        <v>1</v>
      </c>
      <c r="U6792" s="6">
        <f t="shared" si="533"/>
        <v>210.02</v>
      </c>
      <c r="V6792" s="6">
        <f>tbl_Raw_Data[[#This Row],[Discount_Pct]]*tbl_Raw_Data[[#This Row],[Gross_Amount]]/100</f>
        <v>21.002000000000002</v>
      </c>
      <c r="W6792" s="6">
        <f>tbl_Raw_Data[[#This Row],[Gross_Amount]]-tbl_Raw_Data[[#This Row],[Discount_Amount]]</f>
        <v>189.018</v>
      </c>
      <c r="X6792" s="6">
        <f>tbl_Raw_Data[[#This Row],[Net_Amount_Before_Tax]]*tbl_Raw_Data[[#This Row],[Tax_Pct]]/100</f>
        <v>9.4509000000000007</v>
      </c>
      <c r="Y6792" s="6">
        <f>tbl_Raw_Data[[#This Row],[Net_Amount_Before_Tax]]+tbl_Raw_Data[[#This Row],[Tax_Amount]]</f>
        <v>198.46889999999999</v>
      </c>
      <c r="Z6792" s="6">
        <f t="shared" si="534"/>
        <v>2</v>
      </c>
    </row>
    <row r="6793" spans="1:26" x14ac:dyDescent="0.3">
      <c r="A6793" s="23" t="s">
        <v>8908</v>
      </c>
      <c r="B6793" s="34">
        <v>45495</v>
      </c>
      <c r="C6793" s="23" t="s">
        <v>5464</v>
      </c>
      <c r="D6793" s="23" t="s">
        <v>72</v>
      </c>
      <c r="E6793" s="23" t="s">
        <v>73</v>
      </c>
      <c r="F6793" s="23">
        <v>302021</v>
      </c>
      <c r="G6793" s="23" t="s">
        <v>82</v>
      </c>
      <c r="H6793" s="23" t="s">
        <v>83</v>
      </c>
      <c r="I6793" s="23" t="s">
        <v>84</v>
      </c>
      <c r="J6793" s="23" t="s">
        <v>85</v>
      </c>
      <c r="K6793" s="23" t="s">
        <v>24</v>
      </c>
      <c r="L6793" s="23">
        <v>2</v>
      </c>
      <c r="M6793" s="23">
        <v>278.05</v>
      </c>
      <c r="N6793" s="23">
        <v>10</v>
      </c>
      <c r="O6793" s="23">
        <v>5</v>
      </c>
      <c r="P6793" s="23" t="s">
        <v>43</v>
      </c>
      <c r="Q6793" s="23" t="s">
        <v>34</v>
      </c>
      <c r="R6793" s="23">
        <f t="shared" si="530"/>
        <v>1</v>
      </c>
      <c r="S6793" s="23" t="str">
        <f t="shared" si="531"/>
        <v>ORD106792_20240722_CUST00211_MED023</v>
      </c>
      <c r="T6793" s="23">
        <f t="shared" si="532"/>
        <v>1</v>
      </c>
      <c r="U6793" s="6">
        <f t="shared" si="533"/>
        <v>556.1</v>
      </c>
      <c r="V6793" s="6">
        <f>tbl_Raw_Data[[#This Row],[Discount_Pct]]*tbl_Raw_Data[[#This Row],[Gross_Amount]]/100</f>
        <v>55.61</v>
      </c>
      <c r="W6793" s="6">
        <f>tbl_Raw_Data[[#This Row],[Gross_Amount]]-tbl_Raw_Data[[#This Row],[Discount_Amount]]</f>
        <v>500.49</v>
      </c>
      <c r="X6793" s="6">
        <f>tbl_Raw_Data[[#This Row],[Net_Amount_Before_Tax]]*tbl_Raw_Data[[#This Row],[Tax_Pct]]/100</f>
        <v>25.0245</v>
      </c>
      <c r="Y6793" s="6">
        <f>tbl_Raw_Data[[#This Row],[Net_Amount_Before_Tax]]+tbl_Raw_Data[[#This Row],[Tax_Amount]]</f>
        <v>525.5145</v>
      </c>
      <c r="Z6793" s="6">
        <f t="shared" si="534"/>
        <v>3</v>
      </c>
    </row>
    <row r="6794" spans="1:26" x14ac:dyDescent="0.3">
      <c r="A6794" s="23" t="s">
        <v>8909</v>
      </c>
      <c r="B6794" s="34">
        <v>45590</v>
      </c>
      <c r="C6794" s="23" t="s">
        <v>3729</v>
      </c>
      <c r="D6794" s="23" t="s">
        <v>37</v>
      </c>
      <c r="E6794" s="23" t="s">
        <v>38</v>
      </c>
      <c r="F6794" s="23">
        <v>452001</v>
      </c>
      <c r="G6794" s="23" t="s">
        <v>154</v>
      </c>
      <c r="H6794" s="23" t="s">
        <v>155</v>
      </c>
      <c r="I6794" s="23" t="s">
        <v>134</v>
      </c>
      <c r="J6794" s="23" t="s">
        <v>156</v>
      </c>
      <c r="K6794" s="23" t="s">
        <v>57</v>
      </c>
      <c r="L6794" s="23">
        <v>3</v>
      </c>
      <c r="M6794" s="23">
        <v>43.85</v>
      </c>
      <c r="N6794" s="23">
        <v>20</v>
      </c>
      <c r="O6794" s="23">
        <v>12</v>
      </c>
      <c r="P6794" s="23" t="s">
        <v>65</v>
      </c>
      <c r="Q6794" s="23" t="s">
        <v>34</v>
      </c>
      <c r="R6794" s="23">
        <f t="shared" si="530"/>
        <v>1</v>
      </c>
      <c r="S6794" s="23" t="str">
        <f t="shared" si="531"/>
        <v>ORD106793_20241025_CUST00089_MED006</v>
      </c>
      <c r="T6794" s="23">
        <f t="shared" si="532"/>
        <v>1</v>
      </c>
      <c r="U6794" s="6">
        <f t="shared" si="533"/>
        <v>131.55000000000001</v>
      </c>
      <c r="V6794" s="6">
        <f>tbl_Raw_Data[[#This Row],[Discount_Pct]]*tbl_Raw_Data[[#This Row],[Gross_Amount]]/100</f>
        <v>26.31</v>
      </c>
      <c r="W6794" s="6">
        <f>tbl_Raw_Data[[#This Row],[Gross_Amount]]-tbl_Raw_Data[[#This Row],[Discount_Amount]]</f>
        <v>105.24000000000001</v>
      </c>
      <c r="X6794" s="6">
        <f>tbl_Raw_Data[[#This Row],[Net_Amount_Before_Tax]]*tbl_Raw_Data[[#This Row],[Tax_Pct]]/100</f>
        <v>12.628800000000002</v>
      </c>
      <c r="Y6794" s="6">
        <f>tbl_Raw_Data[[#This Row],[Net_Amount_Before_Tax]]+tbl_Raw_Data[[#This Row],[Tax_Amount]]</f>
        <v>117.86880000000001</v>
      </c>
      <c r="Z6794" s="6">
        <f t="shared" si="534"/>
        <v>4</v>
      </c>
    </row>
    <row r="6795" spans="1:26" x14ac:dyDescent="0.3">
      <c r="A6795" s="23" t="s">
        <v>8910</v>
      </c>
      <c r="B6795" s="34">
        <v>45714</v>
      </c>
      <c r="C6795" s="23" t="s">
        <v>3835</v>
      </c>
      <c r="D6795" s="23" t="s">
        <v>142</v>
      </c>
      <c r="E6795" s="23" t="s">
        <v>81</v>
      </c>
      <c r="F6795" s="23">
        <v>380061</v>
      </c>
      <c r="G6795" s="23" t="s">
        <v>102</v>
      </c>
      <c r="H6795" s="23" t="s">
        <v>103</v>
      </c>
      <c r="I6795" s="23" t="s">
        <v>104</v>
      </c>
      <c r="J6795" s="23" t="s">
        <v>64</v>
      </c>
      <c r="K6795" s="23" t="s">
        <v>57</v>
      </c>
      <c r="L6795" s="23">
        <v>2</v>
      </c>
      <c r="M6795" s="23">
        <v>111.19</v>
      </c>
      <c r="N6795" s="23">
        <v>0</v>
      </c>
      <c r="O6795" s="23">
        <v>18</v>
      </c>
      <c r="P6795" s="23" t="s">
        <v>89</v>
      </c>
      <c r="Q6795" s="23" t="s">
        <v>34</v>
      </c>
      <c r="R6795" s="23">
        <f t="shared" si="530"/>
        <v>1</v>
      </c>
      <c r="S6795" s="23" t="str">
        <f t="shared" si="531"/>
        <v>ORD106794_20250226_CUST00296_MED029</v>
      </c>
      <c r="T6795" s="23">
        <f t="shared" si="532"/>
        <v>1</v>
      </c>
      <c r="U6795" s="6">
        <f t="shared" si="533"/>
        <v>222.38</v>
      </c>
      <c r="V6795" s="6">
        <f>tbl_Raw_Data[[#This Row],[Discount_Pct]]*tbl_Raw_Data[[#This Row],[Gross_Amount]]/100</f>
        <v>0</v>
      </c>
      <c r="W6795" s="6">
        <f>tbl_Raw_Data[[#This Row],[Gross_Amount]]-tbl_Raw_Data[[#This Row],[Discount_Amount]]</f>
        <v>222.38</v>
      </c>
      <c r="X6795" s="6">
        <f>tbl_Raw_Data[[#This Row],[Net_Amount_Before_Tax]]*tbl_Raw_Data[[#This Row],[Tax_Pct]]/100</f>
        <v>40.028400000000005</v>
      </c>
      <c r="Y6795" s="6">
        <f>tbl_Raw_Data[[#This Row],[Net_Amount_Before_Tax]]+tbl_Raw_Data[[#This Row],[Tax_Amount]]</f>
        <v>262.40840000000003</v>
      </c>
      <c r="Z6795" s="6">
        <f t="shared" si="534"/>
        <v>3</v>
      </c>
    </row>
    <row r="6796" spans="1:26" x14ac:dyDescent="0.3">
      <c r="A6796" s="23" t="s">
        <v>8911</v>
      </c>
      <c r="B6796" s="34">
        <v>45516</v>
      </c>
      <c r="C6796" s="23" t="s">
        <v>2581</v>
      </c>
      <c r="D6796" s="23" t="s">
        <v>80</v>
      </c>
      <c r="E6796" s="23" t="s">
        <v>81</v>
      </c>
      <c r="F6796" s="23">
        <v>395001</v>
      </c>
      <c r="G6796" s="23" t="s">
        <v>315</v>
      </c>
      <c r="H6796" s="23" t="s">
        <v>316</v>
      </c>
      <c r="I6796" s="23" t="s">
        <v>50</v>
      </c>
      <c r="J6796" s="23" t="s">
        <v>114</v>
      </c>
      <c r="K6796" s="23" t="s">
        <v>24</v>
      </c>
      <c r="L6796" s="23">
        <v>1</v>
      </c>
      <c r="M6796" s="23">
        <v>127.03</v>
      </c>
      <c r="N6796" s="23">
        <v>10</v>
      </c>
      <c r="O6796" s="23">
        <v>5</v>
      </c>
      <c r="P6796" s="23" t="s">
        <v>58</v>
      </c>
      <c r="Q6796" s="23" t="s">
        <v>90</v>
      </c>
      <c r="R6796" s="23">
        <f t="shared" si="530"/>
        <v>1</v>
      </c>
      <c r="S6796" s="23" t="str">
        <f t="shared" si="531"/>
        <v>ORD106795_20240812_CUST01130_MED012</v>
      </c>
      <c r="T6796" s="23">
        <f t="shared" si="532"/>
        <v>1</v>
      </c>
      <c r="U6796" s="6">
        <f t="shared" si="533"/>
        <v>127.03</v>
      </c>
      <c r="V6796" s="6">
        <f>tbl_Raw_Data[[#This Row],[Discount_Pct]]*tbl_Raw_Data[[#This Row],[Gross_Amount]]/100</f>
        <v>12.702999999999999</v>
      </c>
      <c r="W6796" s="6">
        <f>tbl_Raw_Data[[#This Row],[Gross_Amount]]-tbl_Raw_Data[[#This Row],[Discount_Amount]]</f>
        <v>114.327</v>
      </c>
      <c r="X6796" s="6">
        <f>tbl_Raw_Data[[#This Row],[Net_Amount_Before_Tax]]*tbl_Raw_Data[[#This Row],[Tax_Pct]]/100</f>
        <v>5.7163500000000003</v>
      </c>
      <c r="Y6796" s="6">
        <f>tbl_Raw_Data[[#This Row],[Net_Amount_Before_Tax]]+tbl_Raw_Data[[#This Row],[Tax_Amount]]</f>
        <v>120.04335</v>
      </c>
      <c r="Z6796" s="6">
        <f t="shared" si="534"/>
        <v>3</v>
      </c>
    </row>
    <row r="6797" spans="1:26" x14ac:dyDescent="0.3">
      <c r="A6797" s="23" t="s">
        <v>8912</v>
      </c>
      <c r="B6797" s="34">
        <v>45821</v>
      </c>
      <c r="C6797" s="23" t="s">
        <v>91</v>
      </c>
      <c r="D6797" s="23" t="s">
        <v>80</v>
      </c>
      <c r="E6797" s="23" t="s">
        <v>81</v>
      </c>
      <c r="F6797" s="23">
        <v>395010</v>
      </c>
      <c r="G6797" s="23" t="s">
        <v>138</v>
      </c>
      <c r="H6797" s="23" t="s">
        <v>139</v>
      </c>
      <c r="I6797" s="23" t="s">
        <v>50</v>
      </c>
      <c r="J6797" s="23" t="s">
        <v>140</v>
      </c>
      <c r="K6797" s="23" t="s">
        <v>24</v>
      </c>
      <c r="L6797" s="23">
        <v>1</v>
      </c>
      <c r="M6797" s="23">
        <v>145.63</v>
      </c>
      <c r="N6797" s="23">
        <v>5</v>
      </c>
      <c r="O6797" s="23">
        <v>5</v>
      </c>
      <c r="P6797" s="23" t="s">
        <v>33</v>
      </c>
      <c r="Q6797" s="23" t="s">
        <v>44</v>
      </c>
      <c r="R6797" s="23">
        <f t="shared" si="530"/>
        <v>1</v>
      </c>
      <c r="S6797" s="23" t="str">
        <f t="shared" si="531"/>
        <v>ORD106796_20250613_CUST00450_MED013</v>
      </c>
      <c r="T6797" s="23">
        <f t="shared" si="532"/>
        <v>1</v>
      </c>
      <c r="U6797" s="6">
        <f t="shared" si="533"/>
        <v>145.63</v>
      </c>
      <c r="V6797" s="6">
        <f>tbl_Raw_Data[[#This Row],[Discount_Pct]]*tbl_Raw_Data[[#This Row],[Gross_Amount]]/100</f>
        <v>7.2814999999999994</v>
      </c>
      <c r="W6797" s="6">
        <f>tbl_Raw_Data[[#This Row],[Gross_Amount]]-tbl_Raw_Data[[#This Row],[Discount_Amount]]</f>
        <v>138.3485</v>
      </c>
      <c r="X6797" s="6">
        <f>tbl_Raw_Data[[#This Row],[Net_Amount_Before_Tax]]*tbl_Raw_Data[[#This Row],[Tax_Pct]]/100</f>
        <v>6.9174250000000006</v>
      </c>
      <c r="Y6797" s="6">
        <f>tbl_Raw_Data[[#This Row],[Net_Amount_Before_Tax]]+tbl_Raw_Data[[#This Row],[Tax_Amount]]</f>
        <v>145.26592500000001</v>
      </c>
      <c r="Z6797" s="6">
        <f t="shared" si="534"/>
        <v>3</v>
      </c>
    </row>
    <row r="6798" spans="1:26" x14ac:dyDescent="0.3">
      <c r="A6798" s="23" t="s">
        <v>8913</v>
      </c>
      <c r="B6798" s="34">
        <v>45638</v>
      </c>
      <c r="C6798" s="23" t="s">
        <v>377</v>
      </c>
      <c r="D6798" s="23" t="s">
        <v>37</v>
      </c>
      <c r="E6798" s="23" t="s">
        <v>38</v>
      </c>
      <c r="F6798" s="23">
        <v>452018</v>
      </c>
      <c r="G6798" s="23" t="s">
        <v>39</v>
      </c>
      <c r="H6798" s="23" t="s">
        <v>40</v>
      </c>
      <c r="I6798" s="23" t="s">
        <v>41</v>
      </c>
      <c r="J6798" s="23" t="s">
        <v>42</v>
      </c>
      <c r="K6798" s="23" t="s">
        <v>24</v>
      </c>
      <c r="L6798" s="23">
        <v>2</v>
      </c>
      <c r="M6798" s="23">
        <v>27.62</v>
      </c>
      <c r="N6798" s="23">
        <v>10</v>
      </c>
      <c r="O6798" s="23">
        <v>5</v>
      </c>
      <c r="P6798" s="23" t="s">
        <v>43</v>
      </c>
      <c r="Q6798" s="23" t="s">
        <v>44</v>
      </c>
      <c r="R6798" s="23">
        <f t="shared" si="530"/>
        <v>1</v>
      </c>
      <c r="S6798" s="23" t="str">
        <f t="shared" si="531"/>
        <v>ORD106797_20241212_CUST01794_MED001</v>
      </c>
      <c r="T6798" s="23">
        <f t="shared" si="532"/>
        <v>1</v>
      </c>
      <c r="U6798" s="6">
        <f t="shared" si="533"/>
        <v>55.24</v>
      </c>
      <c r="V6798" s="6">
        <f>tbl_Raw_Data[[#This Row],[Discount_Pct]]*tbl_Raw_Data[[#This Row],[Gross_Amount]]/100</f>
        <v>5.524</v>
      </c>
      <c r="W6798" s="6">
        <f>tbl_Raw_Data[[#This Row],[Gross_Amount]]-tbl_Raw_Data[[#This Row],[Discount_Amount]]</f>
        <v>49.716000000000001</v>
      </c>
      <c r="X6798" s="6">
        <f>tbl_Raw_Data[[#This Row],[Net_Amount_Before_Tax]]*tbl_Raw_Data[[#This Row],[Tax_Pct]]/100</f>
        <v>2.4858000000000002</v>
      </c>
      <c r="Y6798" s="6">
        <f>tbl_Raw_Data[[#This Row],[Net_Amount_Before_Tax]]+tbl_Raw_Data[[#This Row],[Tax_Amount]]</f>
        <v>52.201799999999999</v>
      </c>
      <c r="Z6798" s="6">
        <f t="shared" si="534"/>
        <v>1</v>
      </c>
    </row>
    <row r="6799" spans="1:26" x14ac:dyDescent="0.3">
      <c r="A6799" s="23" t="s">
        <v>8913</v>
      </c>
      <c r="B6799" s="34">
        <v>45434</v>
      </c>
      <c r="C6799" s="23" t="s">
        <v>8914</v>
      </c>
      <c r="D6799" s="23" t="s">
        <v>87</v>
      </c>
      <c r="E6799" s="23" t="s">
        <v>88</v>
      </c>
      <c r="F6799" s="23">
        <v>600040</v>
      </c>
      <c r="G6799" s="23" t="s">
        <v>154</v>
      </c>
      <c r="H6799" s="23" t="s">
        <v>155</v>
      </c>
      <c r="I6799" s="23" t="s">
        <v>134</v>
      </c>
      <c r="J6799" s="23" t="s">
        <v>156</v>
      </c>
      <c r="K6799" s="23" t="s">
        <v>57</v>
      </c>
      <c r="L6799" s="23">
        <v>1</v>
      </c>
      <c r="M6799" s="23">
        <v>39.880000000000003</v>
      </c>
      <c r="N6799" s="23">
        <v>10</v>
      </c>
      <c r="O6799" s="23">
        <v>5</v>
      </c>
      <c r="P6799" s="23" t="s">
        <v>25</v>
      </c>
      <c r="Q6799" s="23" t="s">
        <v>34</v>
      </c>
      <c r="R6799" s="23">
        <f t="shared" si="530"/>
        <v>1</v>
      </c>
      <c r="S6799" s="23" t="str">
        <f t="shared" si="531"/>
        <v>ORD106797_20240522_CUST00263_MED006</v>
      </c>
      <c r="T6799" s="23">
        <f t="shared" si="532"/>
        <v>1</v>
      </c>
      <c r="U6799" s="6">
        <f t="shared" si="533"/>
        <v>39.880000000000003</v>
      </c>
      <c r="V6799" s="6">
        <f>tbl_Raw_Data[[#This Row],[Discount_Pct]]*tbl_Raw_Data[[#This Row],[Gross_Amount]]/100</f>
        <v>3.988</v>
      </c>
      <c r="W6799" s="6">
        <f>tbl_Raw_Data[[#This Row],[Gross_Amount]]-tbl_Raw_Data[[#This Row],[Discount_Amount]]</f>
        <v>35.892000000000003</v>
      </c>
      <c r="X6799" s="6">
        <f>tbl_Raw_Data[[#This Row],[Net_Amount_Before_Tax]]*tbl_Raw_Data[[#This Row],[Tax_Pct]]/100</f>
        <v>1.7946</v>
      </c>
      <c r="Y6799" s="6">
        <f>tbl_Raw_Data[[#This Row],[Net_Amount_Before_Tax]]+tbl_Raw_Data[[#This Row],[Tax_Amount]]</f>
        <v>37.686600000000006</v>
      </c>
      <c r="Z6799" s="6">
        <f t="shared" si="534"/>
        <v>3</v>
      </c>
    </row>
    <row r="6800" spans="1:26" x14ac:dyDescent="0.3">
      <c r="A6800" s="23" t="s">
        <v>8915</v>
      </c>
      <c r="B6800" s="34">
        <v>45691</v>
      </c>
      <c r="C6800" s="23" t="s">
        <v>8916</v>
      </c>
      <c r="D6800" s="23" t="s">
        <v>46</v>
      </c>
      <c r="E6800" s="23" t="s">
        <v>47</v>
      </c>
      <c r="F6800" s="23">
        <v>411038</v>
      </c>
      <c r="G6800" s="23" t="s">
        <v>196</v>
      </c>
      <c r="H6800" s="23" t="s">
        <v>197</v>
      </c>
      <c r="I6800" s="23" t="s">
        <v>32</v>
      </c>
      <c r="J6800" s="23" t="s">
        <v>42</v>
      </c>
      <c r="K6800" s="23" t="s">
        <v>24</v>
      </c>
      <c r="L6800" s="23">
        <v>5</v>
      </c>
      <c r="M6800" s="23">
        <v>23.26</v>
      </c>
      <c r="N6800" s="23">
        <v>0</v>
      </c>
      <c r="O6800" s="23">
        <v>12</v>
      </c>
      <c r="P6800" s="23" t="s">
        <v>25</v>
      </c>
      <c r="Q6800" s="23" t="s">
        <v>34</v>
      </c>
      <c r="R6800" s="23">
        <f t="shared" si="530"/>
        <v>1</v>
      </c>
      <c r="S6800" s="23" t="str">
        <f t="shared" si="531"/>
        <v>ORD106799_20250203_CUST01160_MED011</v>
      </c>
      <c r="T6800" s="23">
        <f t="shared" si="532"/>
        <v>1</v>
      </c>
      <c r="U6800" s="6">
        <f t="shared" si="533"/>
        <v>116.30000000000001</v>
      </c>
      <c r="V6800" s="6">
        <f>tbl_Raw_Data[[#This Row],[Discount_Pct]]*tbl_Raw_Data[[#This Row],[Gross_Amount]]/100</f>
        <v>0</v>
      </c>
      <c r="W6800" s="6">
        <f>tbl_Raw_Data[[#This Row],[Gross_Amount]]-tbl_Raw_Data[[#This Row],[Discount_Amount]]</f>
        <v>116.30000000000001</v>
      </c>
      <c r="X6800" s="6">
        <f>tbl_Raw_Data[[#This Row],[Net_Amount_Before_Tax]]*tbl_Raw_Data[[#This Row],[Tax_Pct]]/100</f>
        <v>13.956000000000001</v>
      </c>
      <c r="Y6800" s="6">
        <f>tbl_Raw_Data[[#This Row],[Net_Amount_Before_Tax]]+tbl_Raw_Data[[#This Row],[Tax_Amount]]</f>
        <v>130.256</v>
      </c>
      <c r="Z6800" s="6">
        <f t="shared" si="534"/>
        <v>1</v>
      </c>
    </row>
    <row r="6801" spans="1:26" x14ac:dyDescent="0.3">
      <c r="A6801" s="23" t="s">
        <v>8917</v>
      </c>
      <c r="B6801" s="34">
        <v>45551</v>
      </c>
      <c r="C6801" s="23" t="s">
        <v>6667</v>
      </c>
      <c r="D6801" s="23" t="s">
        <v>159</v>
      </c>
      <c r="E6801" s="23" t="s">
        <v>47</v>
      </c>
      <c r="F6801" s="23">
        <v>400050</v>
      </c>
      <c r="G6801" s="23" t="s">
        <v>138</v>
      </c>
      <c r="H6801" s="23" t="s">
        <v>139</v>
      </c>
      <c r="I6801" s="23" t="s">
        <v>50</v>
      </c>
      <c r="J6801" s="23" t="s">
        <v>140</v>
      </c>
      <c r="K6801" s="23" t="s">
        <v>24</v>
      </c>
      <c r="L6801" s="23">
        <v>1</v>
      </c>
      <c r="M6801" s="23">
        <v>166.57</v>
      </c>
      <c r="N6801" s="23">
        <v>10</v>
      </c>
      <c r="O6801" s="23">
        <v>5</v>
      </c>
      <c r="P6801" s="23" t="s">
        <v>33</v>
      </c>
      <c r="Q6801" s="23" t="s">
        <v>34</v>
      </c>
      <c r="R6801" s="23">
        <f t="shared" si="530"/>
        <v>1</v>
      </c>
      <c r="S6801" s="23" t="str">
        <f t="shared" si="531"/>
        <v>ORD106800_20240916_CUST01472_MED013</v>
      </c>
      <c r="T6801" s="23">
        <f t="shared" si="532"/>
        <v>1</v>
      </c>
      <c r="U6801" s="6">
        <f t="shared" si="533"/>
        <v>166.57</v>
      </c>
      <c r="V6801" s="6">
        <f>tbl_Raw_Data[[#This Row],[Discount_Pct]]*tbl_Raw_Data[[#This Row],[Gross_Amount]]/100</f>
        <v>16.656999999999996</v>
      </c>
      <c r="W6801" s="6">
        <f>tbl_Raw_Data[[#This Row],[Gross_Amount]]-tbl_Raw_Data[[#This Row],[Discount_Amount]]</f>
        <v>149.91300000000001</v>
      </c>
      <c r="X6801" s="6">
        <f>tbl_Raw_Data[[#This Row],[Net_Amount_Before_Tax]]*tbl_Raw_Data[[#This Row],[Tax_Pct]]/100</f>
        <v>7.4956500000000004</v>
      </c>
      <c r="Y6801" s="6">
        <f>tbl_Raw_Data[[#This Row],[Net_Amount_Before_Tax]]+tbl_Raw_Data[[#This Row],[Tax_Amount]]</f>
        <v>157.40865000000002</v>
      </c>
      <c r="Z6801" s="6">
        <f t="shared" si="534"/>
        <v>2</v>
      </c>
    </row>
    <row r="6802" spans="1:26" x14ac:dyDescent="0.3">
      <c r="A6802" s="23" t="s">
        <v>8918</v>
      </c>
      <c r="B6802" s="34">
        <v>45515</v>
      </c>
      <c r="C6802" s="23" t="s">
        <v>4797</v>
      </c>
      <c r="D6802" s="23" t="s">
        <v>72</v>
      </c>
      <c r="E6802" s="23" t="s">
        <v>73</v>
      </c>
      <c r="F6802" s="23">
        <v>302017</v>
      </c>
      <c r="G6802" s="23" t="s">
        <v>229</v>
      </c>
      <c r="H6802" s="23" t="s">
        <v>230</v>
      </c>
      <c r="I6802" s="23" t="s">
        <v>84</v>
      </c>
      <c r="J6802" s="23" t="s">
        <v>140</v>
      </c>
      <c r="K6802" s="23" t="s">
        <v>24</v>
      </c>
      <c r="L6802" s="23">
        <v>2</v>
      </c>
      <c r="M6802" s="23">
        <v>192.27</v>
      </c>
      <c r="N6802" s="23">
        <v>10</v>
      </c>
      <c r="O6802" s="23">
        <v>5</v>
      </c>
      <c r="P6802" s="23" t="s">
        <v>43</v>
      </c>
      <c r="Q6802" s="23" t="s">
        <v>34</v>
      </c>
      <c r="R6802" s="23">
        <f t="shared" si="530"/>
        <v>1</v>
      </c>
      <c r="S6802" s="23" t="str">
        <f t="shared" si="531"/>
        <v>ORD106801_20240811_CUST03054_MED022</v>
      </c>
      <c r="T6802" s="23">
        <f t="shared" si="532"/>
        <v>1</v>
      </c>
      <c r="U6802" s="6">
        <f t="shared" si="533"/>
        <v>384.54</v>
      </c>
      <c r="V6802" s="6">
        <f>tbl_Raw_Data[[#This Row],[Discount_Pct]]*tbl_Raw_Data[[#This Row],[Gross_Amount]]/100</f>
        <v>38.454000000000001</v>
      </c>
      <c r="W6802" s="6">
        <f>tbl_Raw_Data[[#This Row],[Gross_Amount]]-tbl_Raw_Data[[#This Row],[Discount_Amount]]</f>
        <v>346.08600000000001</v>
      </c>
      <c r="X6802" s="6">
        <f>tbl_Raw_Data[[#This Row],[Net_Amount_Before_Tax]]*tbl_Raw_Data[[#This Row],[Tax_Pct]]/100</f>
        <v>17.304300000000001</v>
      </c>
      <c r="Y6802" s="6">
        <f>tbl_Raw_Data[[#This Row],[Net_Amount_Before_Tax]]+tbl_Raw_Data[[#This Row],[Tax_Amount]]</f>
        <v>363.39030000000002</v>
      </c>
      <c r="Z6802" s="6">
        <f t="shared" si="534"/>
        <v>3</v>
      </c>
    </row>
    <row r="6803" spans="1:26" x14ac:dyDescent="0.3">
      <c r="A6803" s="23" t="s">
        <v>8919</v>
      </c>
      <c r="B6803" s="34">
        <v>45743</v>
      </c>
      <c r="C6803" s="23" t="s">
        <v>1322</v>
      </c>
      <c r="D6803" s="23" t="s">
        <v>37</v>
      </c>
      <c r="E6803" s="23" t="s">
        <v>38</v>
      </c>
      <c r="F6803" s="23">
        <v>452010</v>
      </c>
      <c r="G6803" s="23" t="s">
        <v>39</v>
      </c>
      <c r="H6803" s="23" t="s">
        <v>40</v>
      </c>
      <c r="I6803" s="23" t="s">
        <v>41</v>
      </c>
      <c r="J6803" s="23" t="s">
        <v>42</v>
      </c>
      <c r="K6803" s="23" t="s">
        <v>24</v>
      </c>
      <c r="L6803" s="23">
        <v>2</v>
      </c>
      <c r="M6803" s="23">
        <v>31</v>
      </c>
      <c r="N6803" s="23">
        <v>5</v>
      </c>
      <c r="O6803" s="23">
        <v>5</v>
      </c>
      <c r="P6803" s="23" t="s">
        <v>65</v>
      </c>
      <c r="Q6803" s="23" t="s">
        <v>34</v>
      </c>
      <c r="R6803" s="23">
        <f t="shared" si="530"/>
        <v>1</v>
      </c>
      <c r="S6803" s="23" t="str">
        <f t="shared" si="531"/>
        <v>ORD106802_20250327_CUST01801_MED001</v>
      </c>
      <c r="T6803" s="23">
        <f t="shared" si="532"/>
        <v>1</v>
      </c>
      <c r="U6803" s="6">
        <f t="shared" si="533"/>
        <v>62</v>
      </c>
      <c r="V6803" s="6">
        <f>tbl_Raw_Data[[#This Row],[Discount_Pct]]*tbl_Raw_Data[[#This Row],[Gross_Amount]]/100</f>
        <v>3.1</v>
      </c>
      <c r="W6803" s="6">
        <f>tbl_Raw_Data[[#This Row],[Gross_Amount]]-tbl_Raw_Data[[#This Row],[Discount_Amount]]</f>
        <v>58.9</v>
      </c>
      <c r="X6803" s="6">
        <f>tbl_Raw_Data[[#This Row],[Net_Amount_Before_Tax]]*tbl_Raw_Data[[#This Row],[Tax_Pct]]/100</f>
        <v>2.9449999999999998</v>
      </c>
      <c r="Y6803" s="6">
        <f>tbl_Raw_Data[[#This Row],[Net_Amount_Before_Tax]]+tbl_Raw_Data[[#This Row],[Tax_Amount]]</f>
        <v>61.844999999999999</v>
      </c>
      <c r="Z6803" s="6">
        <f t="shared" si="534"/>
        <v>1</v>
      </c>
    </row>
    <row r="6804" spans="1:26" x14ac:dyDescent="0.3">
      <c r="A6804" s="23" t="s">
        <v>8920</v>
      </c>
      <c r="B6804" s="34">
        <v>45416</v>
      </c>
      <c r="C6804" s="23" t="s">
        <v>5482</v>
      </c>
      <c r="D6804" s="23" t="s">
        <v>183</v>
      </c>
      <c r="E6804" s="23" t="s">
        <v>184</v>
      </c>
      <c r="F6804" s="23">
        <v>122001</v>
      </c>
      <c r="G6804" s="23" t="s">
        <v>82</v>
      </c>
      <c r="H6804" s="23" t="s">
        <v>83</v>
      </c>
      <c r="I6804" s="23" t="s">
        <v>84</v>
      </c>
      <c r="J6804" s="23" t="s">
        <v>85</v>
      </c>
      <c r="K6804" s="23" t="s">
        <v>24</v>
      </c>
      <c r="L6804" s="23">
        <v>1</v>
      </c>
      <c r="M6804" s="23">
        <v>306.19</v>
      </c>
      <c r="N6804" s="23">
        <v>0</v>
      </c>
      <c r="O6804" s="23">
        <v>5</v>
      </c>
      <c r="P6804" s="23" t="s">
        <v>65</v>
      </c>
      <c r="Q6804" s="23" t="s">
        <v>44</v>
      </c>
      <c r="R6804" s="23">
        <f t="shared" si="530"/>
        <v>1</v>
      </c>
      <c r="S6804" s="23" t="str">
        <f t="shared" si="531"/>
        <v>ORD106803_20240504_CUST00788_MED023</v>
      </c>
      <c r="T6804" s="23">
        <f t="shared" si="532"/>
        <v>1</v>
      </c>
      <c r="U6804" s="6">
        <f t="shared" si="533"/>
        <v>306.19</v>
      </c>
      <c r="V6804" s="6">
        <f>tbl_Raw_Data[[#This Row],[Discount_Pct]]*tbl_Raw_Data[[#This Row],[Gross_Amount]]/100</f>
        <v>0</v>
      </c>
      <c r="W6804" s="6">
        <f>tbl_Raw_Data[[#This Row],[Gross_Amount]]-tbl_Raw_Data[[#This Row],[Discount_Amount]]</f>
        <v>306.19</v>
      </c>
      <c r="X6804" s="6">
        <f>tbl_Raw_Data[[#This Row],[Net_Amount_Before_Tax]]*tbl_Raw_Data[[#This Row],[Tax_Pct]]/100</f>
        <v>15.3095</v>
      </c>
      <c r="Y6804" s="6">
        <f>tbl_Raw_Data[[#This Row],[Net_Amount_Before_Tax]]+tbl_Raw_Data[[#This Row],[Tax_Amount]]</f>
        <v>321.49950000000001</v>
      </c>
      <c r="Z6804" s="6">
        <f t="shared" si="534"/>
        <v>1</v>
      </c>
    </row>
    <row r="6805" spans="1:26" x14ac:dyDescent="0.3">
      <c r="A6805" s="23" t="s">
        <v>8921</v>
      </c>
      <c r="B6805" s="34">
        <v>45650</v>
      </c>
      <c r="C6805" s="23" t="s">
        <v>884</v>
      </c>
      <c r="D6805" s="23" t="s">
        <v>87</v>
      </c>
      <c r="E6805" s="23" t="s">
        <v>88</v>
      </c>
      <c r="F6805" s="23">
        <v>600096</v>
      </c>
      <c r="G6805" s="23" t="s">
        <v>124</v>
      </c>
      <c r="H6805" s="23" t="s">
        <v>125</v>
      </c>
      <c r="I6805" s="23" t="s">
        <v>104</v>
      </c>
      <c r="J6805" s="23" t="s">
        <v>114</v>
      </c>
      <c r="K6805" s="23" t="s">
        <v>24</v>
      </c>
      <c r="L6805" s="23">
        <v>2</v>
      </c>
      <c r="M6805" s="23">
        <v>108.95</v>
      </c>
      <c r="N6805" s="23">
        <v>0</v>
      </c>
      <c r="O6805" s="23">
        <v>12</v>
      </c>
      <c r="P6805" s="23" t="s">
        <v>25</v>
      </c>
      <c r="Q6805" s="23" t="s">
        <v>34</v>
      </c>
      <c r="R6805" s="23">
        <f t="shared" si="530"/>
        <v>1</v>
      </c>
      <c r="S6805" s="23" t="str">
        <f t="shared" si="531"/>
        <v>ORD106804_20241224_CUST00552_MED018</v>
      </c>
      <c r="T6805" s="23">
        <f t="shared" si="532"/>
        <v>1</v>
      </c>
      <c r="U6805" s="6">
        <f t="shared" si="533"/>
        <v>217.9</v>
      </c>
      <c r="V6805" s="6">
        <f>tbl_Raw_Data[[#This Row],[Discount_Pct]]*tbl_Raw_Data[[#This Row],[Gross_Amount]]/100</f>
        <v>0</v>
      </c>
      <c r="W6805" s="6">
        <f>tbl_Raw_Data[[#This Row],[Gross_Amount]]-tbl_Raw_Data[[#This Row],[Discount_Amount]]</f>
        <v>217.9</v>
      </c>
      <c r="X6805" s="6">
        <f>tbl_Raw_Data[[#This Row],[Net_Amount_Before_Tax]]*tbl_Raw_Data[[#This Row],[Tax_Pct]]/100</f>
        <v>26.148000000000003</v>
      </c>
      <c r="Y6805" s="6">
        <f>tbl_Raw_Data[[#This Row],[Net_Amount_Before_Tax]]+tbl_Raw_Data[[#This Row],[Tax_Amount]]</f>
        <v>244.048</v>
      </c>
      <c r="Z6805" s="6">
        <f t="shared" si="534"/>
        <v>2</v>
      </c>
    </row>
    <row r="6806" spans="1:26" x14ac:dyDescent="0.3">
      <c r="A6806" s="23" t="s">
        <v>8921</v>
      </c>
      <c r="B6806" s="34">
        <v>45396</v>
      </c>
      <c r="C6806" s="23" t="s">
        <v>4233</v>
      </c>
      <c r="D6806" s="23" t="s">
        <v>159</v>
      </c>
      <c r="E6806" s="23" t="s">
        <v>47</v>
      </c>
      <c r="F6806" s="23">
        <v>400001</v>
      </c>
      <c r="G6806" s="23" t="s">
        <v>48</v>
      </c>
      <c r="H6806" s="23" t="s">
        <v>49</v>
      </c>
      <c r="I6806" s="23" t="s">
        <v>50</v>
      </c>
      <c r="J6806" s="23" t="s">
        <v>23</v>
      </c>
      <c r="K6806" s="23" t="s">
        <v>24</v>
      </c>
      <c r="L6806" s="23">
        <v>2</v>
      </c>
      <c r="M6806" s="23">
        <v>125.23</v>
      </c>
      <c r="N6806" s="23">
        <v>5</v>
      </c>
      <c r="O6806" s="23">
        <v>5</v>
      </c>
      <c r="P6806" s="23" t="s">
        <v>58</v>
      </c>
      <c r="Q6806" s="23" t="s">
        <v>34</v>
      </c>
      <c r="R6806" s="23">
        <f t="shared" si="530"/>
        <v>1</v>
      </c>
      <c r="S6806" s="23" t="str">
        <f t="shared" si="531"/>
        <v>ORD106804_20240414_CUST01656_MED028</v>
      </c>
      <c r="T6806" s="23">
        <f t="shared" si="532"/>
        <v>1</v>
      </c>
      <c r="U6806" s="6">
        <f t="shared" si="533"/>
        <v>250.46</v>
      </c>
      <c r="V6806" s="6">
        <f>tbl_Raw_Data[[#This Row],[Discount_Pct]]*tbl_Raw_Data[[#This Row],[Gross_Amount]]/100</f>
        <v>12.523</v>
      </c>
      <c r="W6806" s="6">
        <f>tbl_Raw_Data[[#This Row],[Gross_Amount]]-tbl_Raw_Data[[#This Row],[Discount_Amount]]</f>
        <v>237.93700000000001</v>
      </c>
      <c r="X6806" s="6">
        <f>tbl_Raw_Data[[#This Row],[Net_Amount_Before_Tax]]*tbl_Raw_Data[[#This Row],[Tax_Pct]]/100</f>
        <v>11.896849999999999</v>
      </c>
      <c r="Y6806" s="6">
        <f>tbl_Raw_Data[[#This Row],[Net_Amount_Before_Tax]]+tbl_Raw_Data[[#This Row],[Tax_Amount]]</f>
        <v>249.83385000000001</v>
      </c>
      <c r="Z6806" s="6">
        <f t="shared" si="534"/>
        <v>4</v>
      </c>
    </row>
    <row r="6807" spans="1:26" x14ac:dyDescent="0.3">
      <c r="A6807" s="23" t="s">
        <v>8922</v>
      </c>
      <c r="B6807" s="34">
        <v>45359</v>
      </c>
      <c r="C6807" s="23" t="s">
        <v>3045</v>
      </c>
      <c r="D6807" s="23" t="s">
        <v>92</v>
      </c>
      <c r="E6807" s="23" t="s">
        <v>93</v>
      </c>
      <c r="F6807" s="23">
        <v>560066</v>
      </c>
      <c r="G6807" s="23" t="s">
        <v>138</v>
      </c>
      <c r="H6807" s="23" t="s">
        <v>139</v>
      </c>
      <c r="I6807" s="23" t="s">
        <v>50</v>
      </c>
      <c r="J6807" s="23" t="s">
        <v>140</v>
      </c>
      <c r="K6807" s="23" t="s">
        <v>24</v>
      </c>
      <c r="L6807" s="23">
        <v>1</v>
      </c>
      <c r="M6807" s="23">
        <v>166.3</v>
      </c>
      <c r="N6807" s="23">
        <v>10</v>
      </c>
      <c r="O6807" s="23">
        <v>5</v>
      </c>
      <c r="P6807" s="23" t="s">
        <v>58</v>
      </c>
      <c r="Q6807" s="23" t="s">
        <v>34</v>
      </c>
      <c r="R6807" s="23">
        <f t="shared" si="530"/>
        <v>1</v>
      </c>
      <c r="S6807" s="23" t="str">
        <f t="shared" si="531"/>
        <v>ORD106806_20240308_CUST02706_MED013</v>
      </c>
      <c r="T6807" s="23">
        <f t="shared" si="532"/>
        <v>1</v>
      </c>
      <c r="U6807" s="6">
        <f t="shared" si="533"/>
        <v>166.3</v>
      </c>
      <c r="V6807" s="6">
        <f>tbl_Raw_Data[[#This Row],[Discount_Pct]]*tbl_Raw_Data[[#This Row],[Gross_Amount]]/100</f>
        <v>16.63</v>
      </c>
      <c r="W6807" s="6">
        <f>tbl_Raw_Data[[#This Row],[Gross_Amount]]-tbl_Raw_Data[[#This Row],[Discount_Amount]]</f>
        <v>149.67000000000002</v>
      </c>
      <c r="X6807" s="6">
        <f>tbl_Raw_Data[[#This Row],[Net_Amount_Before_Tax]]*tbl_Raw_Data[[#This Row],[Tax_Pct]]/100</f>
        <v>7.4835000000000012</v>
      </c>
      <c r="Y6807" s="6">
        <f>tbl_Raw_Data[[#This Row],[Net_Amount_Before_Tax]]+tbl_Raw_Data[[#This Row],[Tax_Amount]]</f>
        <v>157.15350000000001</v>
      </c>
      <c r="Z6807" s="6">
        <f t="shared" si="534"/>
        <v>1</v>
      </c>
    </row>
    <row r="6808" spans="1:26" x14ac:dyDescent="0.3">
      <c r="A6808" s="23" t="s">
        <v>8922</v>
      </c>
      <c r="B6808" s="34">
        <v>45432</v>
      </c>
      <c r="C6808" s="23" t="s">
        <v>3929</v>
      </c>
      <c r="D6808" s="23" t="s">
        <v>123</v>
      </c>
      <c r="E6808" s="23" t="s">
        <v>101</v>
      </c>
      <c r="F6808" s="23">
        <v>226024</v>
      </c>
      <c r="G6808" s="23" t="s">
        <v>256</v>
      </c>
      <c r="H6808" s="23" t="s">
        <v>257</v>
      </c>
      <c r="I6808" s="23" t="s">
        <v>22</v>
      </c>
      <c r="J6808" s="23" t="s">
        <v>258</v>
      </c>
      <c r="K6808" s="23" t="s">
        <v>57</v>
      </c>
      <c r="L6808" s="23">
        <v>4</v>
      </c>
      <c r="M6808" s="23">
        <v>65.48</v>
      </c>
      <c r="N6808" s="23">
        <v>15</v>
      </c>
      <c r="O6808" s="23">
        <v>18</v>
      </c>
      <c r="P6808" s="23" t="s">
        <v>33</v>
      </c>
      <c r="Q6808" s="23" t="s">
        <v>90</v>
      </c>
      <c r="R6808" s="23">
        <f t="shared" si="530"/>
        <v>1</v>
      </c>
      <c r="S6808" s="23" t="str">
        <f t="shared" si="531"/>
        <v>ORD106806_20240520_CUST02972_MED025</v>
      </c>
      <c r="T6808" s="23">
        <f t="shared" si="532"/>
        <v>1</v>
      </c>
      <c r="U6808" s="6">
        <f t="shared" si="533"/>
        <v>261.92</v>
      </c>
      <c r="V6808" s="6">
        <f>tbl_Raw_Data[[#This Row],[Discount_Pct]]*tbl_Raw_Data[[#This Row],[Gross_Amount]]/100</f>
        <v>39.288000000000004</v>
      </c>
      <c r="W6808" s="6">
        <f>tbl_Raw_Data[[#This Row],[Gross_Amount]]-tbl_Raw_Data[[#This Row],[Discount_Amount]]</f>
        <v>222.63200000000001</v>
      </c>
      <c r="X6808" s="6">
        <f>tbl_Raw_Data[[#This Row],[Net_Amount_Before_Tax]]*tbl_Raw_Data[[#This Row],[Tax_Pct]]/100</f>
        <v>40.07376</v>
      </c>
      <c r="Y6808" s="6">
        <f>tbl_Raw_Data[[#This Row],[Net_Amount_Before_Tax]]+tbl_Raw_Data[[#This Row],[Tax_Amount]]</f>
        <v>262.70576</v>
      </c>
      <c r="Z6808" s="6">
        <f t="shared" si="534"/>
        <v>1</v>
      </c>
    </row>
    <row r="6809" spans="1:26" x14ac:dyDescent="0.3">
      <c r="A6809" s="23" t="s">
        <v>8923</v>
      </c>
      <c r="B6809" s="34">
        <v>45490</v>
      </c>
      <c r="C6809" s="23" t="s">
        <v>2055</v>
      </c>
      <c r="D6809" s="23" t="s">
        <v>123</v>
      </c>
      <c r="E6809" s="23" t="s">
        <v>101</v>
      </c>
      <c r="F6809" s="23">
        <v>226010</v>
      </c>
      <c r="G6809" s="23" t="s">
        <v>167</v>
      </c>
      <c r="H6809" s="23" t="s">
        <v>168</v>
      </c>
      <c r="I6809" s="23" t="s">
        <v>113</v>
      </c>
      <c r="J6809" s="23" t="s">
        <v>42</v>
      </c>
      <c r="K6809" s="23" t="s">
        <v>24</v>
      </c>
      <c r="L6809" s="23">
        <v>1</v>
      </c>
      <c r="M6809" s="23">
        <v>189.55</v>
      </c>
      <c r="N6809" s="23">
        <v>0</v>
      </c>
      <c r="O6809" s="23">
        <v>12</v>
      </c>
      <c r="P6809" s="23" t="s">
        <v>58</v>
      </c>
      <c r="Q6809" s="23" t="s">
        <v>34</v>
      </c>
      <c r="R6809" s="23">
        <f t="shared" si="530"/>
        <v>1</v>
      </c>
      <c r="S6809" s="23" t="str">
        <f t="shared" si="531"/>
        <v>ORD106808_20240717_CUST01165_MED026</v>
      </c>
      <c r="T6809" s="23">
        <f t="shared" si="532"/>
        <v>1</v>
      </c>
      <c r="U6809" s="6">
        <f t="shared" si="533"/>
        <v>189.55</v>
      </c>
      <c r="V6809" s="6">
        <f>tbl_Raw_Data[[#This Row],[Discount_Pct]]*tbl_Raw_Data[[#This Row],[Gross_Amount]]/100</f>
        <v>0</v>
      </c>
      <c r="W6809" s="6">
        <f>tbl_Raw_Data[[#This Row],[Gross_Amount]]-tbl_Raw_Data[[#This Row],[Discount_Amount]]</f>
        <v>189.55</v>
      </c>
      <c r="X6809" s="6">
        <f>tbl_Raw_Data[[#This Row],[Net_Amount_Before_Tax]]*tbl_Raw_Data[[#This Row],[Tax_Pct]]/100</f>
        <v>22.746000000000002</v>
      </c>
      <c r="Y6809" s="6">
        <f>tbl_Raw_Data[[#This Row],[Net_Amount_Before_Tax]]+tbl_Raw_Data[[#This Row],[Tax_Amount]]</f>
        <v>212.29600000000002</v>
      </c>
      <c r="Z6809" s="6">
        <f t="shared" si="534"/>
        <v>5</v>
      </c>
    </row>
    <row r="6810" spans="1:26" x14ac:dyDescent="0.3">
      <c r="A6810" s="23" t="s">
        <v>8924</v>
      </c>
      <c r="B6810" s="34">
        <v>45667</v>
      </c>
      <c r="C6810" s="23" t="s">
        <v>8637</v>
      </c>
      <c r="D6810" s="23" t="s">
        <v>142</v>
      </c>
      <c r="E6810" s="23" t="s">
        <v>81</v>
      </c>
      <c r="F6810" s="23">
        <v>380001</v>
      </c>
      <c r="G6810" s="23" t="s">
        <v>119</v>
      </c>
      <c r="H6810" s="23" t="s">
        <v>120</v>
      </c>
      <c r="I6810" s="23" t="s">
        <v>32</v>
      </c>
      <c r="J6810" s="23" t="s">
        <v>64</v>
      </c>
      <c r="K6810" s="23" t="s">
        <v>57</v>
      </c>
      <c r="L6810" s="23">
        <v>2</v>
      </c>
      <c r="M6810" s="23">
        <v>71.84</v>
      </c>
      <c r="N6810" s="23">
        <v>5</v>
      </c>
      <c r="O6810" s="23">
        <v>12</v>
      </c>
      <c r="P6810" s="23" t="s">
        <v>33</v>
      </c>
      <c r="Q6810" s="23" t="s">
        <v>90</v>
      </c>
      <c r="R6810" s="23">
        <f t="shared" si="530"/>
        <v>1</v>
      </c>
      <c r="S6810" s="23" t="str">
        <f t="shared" si="531"/>
        <v>ORD106809_20250110_CUST01488_MED010</v>
      </c>
      <c r="T6810" s="23">
        <f t="shared" si="532"/>
        <v>1</v>
      </c>
      <c r="U6810" s="6">
        <f t="shared" si="533"/>
        <v>143.68</v>
      </c>
      <c r="V6810" s="6">
        <f>tbl_Raw_Data[[#This Row],[Discount_Pct]]*tbl_Raw_Data[[#This Row],[Gross_Amount]]/100</f>
        <v>7.1840000000000011</v>
      </c>
      <c r="W6810" s="6">
        <f>tbl_Raw_Data[[#This Row],[Gross_Amount]]-tbl_Raw_Data[[#This Row],[Discount_Amount]]</f>
        <v>136.49600000000001</v>
      </c>
      <c r="X6810" s="6">
        <f>tbl_Raw_Data[[#This Row],[Net_Amount_Before_Tax]]*tbl_Raw_Data[[#This Row],[Tax_Pct]]/100</f>
        <v>16.379520000000003</v>
      </c>
      <c r="Y6810" s="6">
        <f>tbl_Raw_Data[[#This Row],[Net_Amount_Before_Tax]]+tbl_Raw_Data[[#This Row],[Tax_Amount]]</f>
        <v>152.87552000000002</v>
      </c>
      <c r="Z6810" s="6">
        <f t="shared" si="534"/>
        <v>1</v>
      </c>
    </row>
    <row r="6811" spans="1:26" x14ac:dyDescent="0.3">
      <c r="A6811" s="23" t="s">
        <v>8924</v>
      </c>
      <c r="B6811" s="34">
        <v>45634</v>
      </c>
      <c r="C6811" s="23" t="s">
        <v>6114</v>
      </c>
      <c r="D6811" s="23" t="s">
        <v>87</v>
      </c>
      <c r="E6811" s="23" t="s">
        <v>88</v>
      </c>
      <c r="F6811" s="23">
        <v>600040</v>
      </c>
      <c r="G6811" s="23" t="s">
        <v>30</v>
      </c>
      <c r="H6811" s="23" t="s">
        <v>31</v>
      </c>
      <c r="I6811" s="23" t="s">
        <v>32</v>
      </c>
      <c r="J6811" s="23" t="s">
        <v>23</v>
      </c>
      <c r="K6811" s="23" t="s">
        <v>24</v>
      </c>
      <c r="L6811" s="23">
        <v>2</v>
      </c>
      <c r="M6811" s="23">
        <v>132.52000000000001</v>
      </c>
      <c r="N6811" s="23">
        <v>0</v>
      </c>
      <c r="O6811" s="23">
        <v>5</v>
      </c>
      <c r="P6811" s="23" t="s">
        <v>33</v>
      </c>
      <c r="Q6811" s="23" t="s">
        <v>26</v>
      </c>
      <c r="R6811" s="23">
        <f t="shared" si="530"/>
        <v>1</v>
      </c>
      <c r="S6811" s="23" t="str">
        <f t="shared" si="531"/>
        <v>ORD106809_20241208_CUST01680_MED017</v>
      </c>
      <c r="T6811" s="23">
        <f t="shared" si="532"/>
        <v>1</v>
      </c>
      <c r="U6811" s="6">
        <f t="shared" si="533"/>
        <v>265.04000000000002</v>
      </c>
      <c r="V6811" s="6">
        <f>tbl_Raw_Data[[#This Row],[Discount_Pct]]*tbl_Raw_Data[[#This Row],[Gross_Amount]]/100</f>
        <v>0</v>
      </c>
      <c r="W6811" s="6">
        <f>tbl_Raw_Data[[#This Row],[Gross_Amount]]-tbl_Raw_Data[[#This Row],[Discount_Amount]]</f>
        <v>265.04000000000002</v>
      </c>
      <c r="X6811" s="6">
        <f>tbl_Raw_Data[[#This Row],[Net_Amount_Before_Tax]]*tbl_Raw_Data[[#This Row],[Tax_Pct]]/100</f>
        <v>13.252000000000001</v>
      </c>
      <c r="Y6811" s="6">
        <f>tbl_Raw_Data[[#This Row],[Net_Amount_Before_Tax]]+tbl_Raw_Data[[#This Row],[Tax_Amount]]</f>
        <v>278.29200000000003</v>
      </c>
      <c r="Z6811" s="6">
        <f t="shared" si="534"/>
        <v>2</v>
      </c>
    </row>
    <row r="6812" spans="1:26" x14ac:dyDescent="0.3">
      <c r="A6812" s="23" t="s">
        <v>8925</v>
      </c>
      <c r="B6812" s="34">
        <v>45838</v>
      </c>
      <c r="C6812" s="23" t="s">
        <v>1808</v>
      </c>
      <c r="D6812" s="23" t="s">
        <v>159</v>
      </c>
      <c r="E6812" s="23" t="s">
        <v>47</v>
      </c>
      <c r="F6812" s="23">
        <v>400093</v>
      </c>
      <c r="G6812" s="23" t="s">
        <v>196</v>
      </c>
      <c r="H6812" s="23" t="s">
        <v>197</v>
      </c>
      <c r="I6812" s="23" t="s">
        <v>32</v>
      </c>
      <c r="J6812" s="23" t="s">
        <v>42</v>
      </c>
      <c r="K6812" s="23" t="s">
        <v>24</v>
      </c>
      <c r="L6812" s="23">
        <v>4</v>
      </c>
      <c r="M6812" s="23">
        <v>26.02</v>
      </c>
      <c r="N6812" s="23">
        <v>5</v>
      </c>
      <c r="O6812" s="23">
        <v>12</v>
      </c>
      <c r="P6812" s="23" t="s">
        <v>43</v>
      </c>
      <c r="Q6812" s="23" t="s">
        <v>34</v>
      </c>
      <c r="R6812" s="23">
        <f t="shared" si="530"/>
        <v>1</v>
      </c>
      <c r="S6812" s="23" t="str">
        <f t="shared" si="531"/>
        <v>ORD106811_20250630_CUST02599_MED011</v>
      </c>
      <c r="T6812" s="23">
        <f t="shared" si="532"/>
        <v>1</v>
      </c>
      <c r="U6812" s="6">
        <f t="shared" si="533"/>
        <v>104.08</v>
      </c>
      <c r="V6812" s="6">
        <f>tbl_Raw_Data[[#This Row],[Discount_Pct]]*tbl_Raw_Data[[#This Row],[Gross_Amount]]/100</f>
        <v>5.2039999999999997</v>
      </c>
      <c r="W6812" s="6">
        <f>tbl_Raw_Data[[#This Row],[Gross_Amount]]-tbl_Raw_Data[[#This Row],[Discount_Amount]]</f>
        <v>98.876000000000005</v>
      </c>
      <c r="X6812" s="6">
        <f>tbl_Raw_Data[[#This Row],[Net_Amount_Before_Tax]]*tbl_Raw_Data[[#This Row],[Tax_Pct]]/100</f>
        <v>11.865120000000001</v>
      </c>
      <c r="Y6812" s="6">
        <f>tbl_Raw_Data[[#This Row],[Net_Amount_Before_Tax]]+tbl_Raw_Data[[#This Row],[Tax_Amount]]</f>
        <v>110.74112000000001</v>
      </c>
      <c r="Z6812" s="6">
        <f t="shared" si="534"/>
        <v>3</v>
      </c>
    </row>
    <row r="6813" spans="1:26" x14ac:dyDescent="0.3">
      <c r="A6813" s="23" t="s">
        <v>8926</v>
      </c>
      <c r="B6813" s="34">
        <v>45549</v>
      </c>
      <c r="C6813" s="23" t="s">
        <v>2252</v>
      </c>
      <c r="D6813" s="23" t="s">
        <v>19</v>
      </c>
      <c r="E6813" s="23" t="s">
        <v>19</v>
      </c>
      <c r="F6813" s="23">
        <v>110024</v>
      </c>
      <c r="G6813" s="23" t="s">
        <v>53</v>
      </c>
      <c r="H6813" s="23" t="s">
        <v>54</v>
      </c>
      <c r="I6813" s="23" t="s">
        <v>55</v>
      </c>
      <c r="J6813" s="23" t="s">
        <v>56</v>
      </c>
      <c r="K6813" s="23" t="s">
        <v>57</v>
      </c>
      <c r="L6813" s="23">
        <v>1</v>
      </c>
      <c r="M6813" s="23">
        <v>50.74</v>
      </c>
      <c r="N6813" s="23">
        <v>10</v>
      </c>
      <c r="O6813" s="23">
        <v>12</v>
      </c>
      <c r="P6813" s="23" t="s">
        <v>65</v>
      </c>
      <c r="Q6813" s="23" t="s">
        <v>34</v>
      </c>
      <c r="R6813" s="23">
        <f t="shared" si="530"/>
        <v>1</v>
      </c>
      <c r="S6813" s="23" t="str">
        <f t="shared" si="531"/>
        <v>ORD106812_20240914_CUST00804_MED020</v>
      </c>
      <c r="T6813" s="23">
        <f t="shared" si="532"/>
        <v>1</v>
      </c>
      <c r="U6813" s="6">
        <f t="shared" si="533"/>
        <v>50.74</v>
      </c>
      <c r="V6813" s="6">
        <f>tbl_Raw_Data[[#This Row],[Discount_Pct]]*tbl_Raw_Data[[#This Row],[Gross_Amount]]/100</f>
        <v>5.0740000000000007</v>
      </c>
      <c r="W6813" s="6">
        <f>tbl_Raw_Data[[#This Row],[Gross_Amount]]-tbl_Raw_Data[[#This Row],[Discount_Amount]]</f>
        <v>45.666000000000004</v>
      </c>
      <c r="X6813" s="6">
        <f>tbl_Raw_Data[[#This Row],[Net_Amount_Before_Tax]]*tbl_Raw_Data[[#This Row],[Tax_Pct]]/100</f>
        <v>5.4799200000000008</v>
      </c>
      <c r="Y6813" s="6">
        <f>tbl_Raw_Data[[#This Row],[Net_Amount_Before_Tax]]+tbl_Raw_Data[[#This Row],[Tax_Amount]]</f>
        <v>51.145920000000004</v>
      </c>
      <c r="Z6813" s="6">
        <f t="shared" si="534"/>
        <v>5</v>
      </c>
    </row>
    <row r="6814" spans="1:26" x14ac:dyDescent="0.3">
      <c r="A6814" s="23" t="s">
        <v>8926</v>
      </c>
      <c r="B6814" s="34">
        <v>45647</v>
      </c>
      <c r="C6814" s="23" t="s">
        <v>2298</v>
      </c>
      <c r="D6814" s="23" t="s">
        <v>159</v>
      </c>
      <c r="E6814" s="23" t="s">
        <v>47</v>
      </c>
      <c r="F6814" s="23">
        <v>400093</v>
      </c>
      <c r="G6814" s="23" t="s">
        <v>224</v>
      </c>
      <c r="H6814" s="23" t="s">
        <v>225</v>
      </c>
      <c r="I6814" s="23" t="s">
        <v>147</v>
      </c>
      <c r="J6814" s="23" t="s">
        <v>23</v>
      </c>
      <c r="K6814" s="23" t="s">
        <v>24</v>
      </c>
      <c r="L6814" s="23">
        <v>3</v>
      </c>
      <c r="M6814" s="23">
        <v>49.23</v>
      </c>
      <c r="N6814" s="23">
        <v>0</v>
      </c>
      <c r="O6814" s="23">
        <v>18</v>
      </c>
      <c r="P6814" s="23" t="s">
        <v>89</v>
      </c>
      <c r="Q6814" s="23" t="s">
        <v>90</v>
      </c>
      <c r="R6814" s="23">
        <f t="shared" si="530"/>
        <v>1</v>
      </c>
      <c r="S6814" s="23" t="str">
        <f t="shared" si="531"/>
        <v>ORD106812_20241221_CUST00596_MED015</v>
      </c>
      <c r="T6814" s="23">
        <f t="shared" si="532"/>
        <v>1</v>
      </c>
      <c r="U6814" s="6">
        <f t="shared" si="533"/>
        <v>147.69</v>
      </c>
      <c r="V6814" s="6">
        <f>tbl_Raw_Data[[#This Row],[Discount_Pct]]*tbl_Raw_Data[[#This Row],[Gross_Amount]]/100</f>
        <v>0</v>
      </c>
      <c r="W6814" s="6">
        <f>tbl_Raw_Data[[#This Row],[Gross_Amount]]-tbl_Raw_Data[[#This Row],[Discount_Amount]]</f>
        <v>147.69</v>
      </c>
      <c r="X6814" s="6">
        <f>tbl_Raw_Data[[#This Row],[Net_Amount_Before_Tax]]*tbl_Raw_Data[[#This Row],[Tax_Pct]]/100</f>
        <v>26.584199999999999</v>
      </c>
      <c r="Y6814" s="6">
        <f>tbl_Raw_Data[[#This Row],[Net_Amount_Before_Tax]]+tbl_Raw_Data[[#This Row],[Tax_Amount]]</f>
        <v>174.27420000000001</v>
      </c>
      <c r="Z6814" s="6">
        <f t="shared" si="534"/>
        <v>2</v>
      </c>
    </row>
    <row r="6815" spans="1:26" x14ac:dyDescent="0.3">
      <c r="A6815" s="23" t="s">
        <v>8927</v>
      </c>
      <c r="B6815" s="34">
        <v>45502</v>
      </c>
      <c r="C6815" s="23" t="s">
        <v>3613</v>
      </c>
      <c r="D6815" s="23" t="s">
        <v>52</v>
      </c>
      <c r="E6815" s="23" t="s">
        <v>52</v>
      </c>
      <c r="F6815" s="23">
        <v>160019</v>
      </c>
      <c r="G6815" s="23" t="s">
        <v>154</v>
      </c>
      <c r="H6815" s="23" t="s">
        <v>155</v>
      </c>
      <c r="I6815" s="23" t="s">
        <v>134</v>
      </c>
      <c r="J6815" s="23" t="s">
        <v>156</v>
      </c>
      <c r="K6815" s="23" t="s">
        <v>57</v>
      </c>
      <c r="L6815" s="23">
        <v>1</v>
      </c>
      <c r="M6815" s="23">
        <v>45.4</v>
      </c>
      <c r="N6815" s="23">
        <v>5</v>
      </c>
      <c r="O6815" s="23">
        <v>5</v>
      </c>
      <c r="P6815" s="23" t="s">
        <v>89</v>
      </c>
      <c r="Q6815" s="23" t="s">
        <v>26</v>
      </c>
      <c r="R6815" s="23">
        <f t="shared" si="530"/>
        <v>1</v>
      </c>
      <c r="S6815" s="23" t="str">
        <f t="shared" si="531"/>
        <v>ORD106814_20240729_CUST02845_MED006</v>
      </c>
      <c r="T6815" s="23">
        <f t="shared" si="532"/>
        <v>1</v>
      </c>
      <c r="U6815" s="6">
        <f t="shared" si="533"/>
        <v>45.4</v>
      </c>
      <c r="V6815" s="6">
        <f>tbl_Raw_Data[[#This Row],[Discount_Pct]]*tbl_Raw_Data[[#This Row],[Gross_Amount]]/100</f>
        <v>2.27</v>
      </c>
      <c r="W6815" s="6">
        <f>tbl_Raw_Data[[#This Row],[Gross_Amount]]-tbl_Raw_Data[[#This Row],[Discount_Amount]]</f>
        <v>43.129999999999995</v>
      </c>
      <c r="X6815" s="6">
        <f>tbl_Raw_Data[[#This Row],[Net_Amount_Before_Tax]]*tbl_Raw_Data[[#This Row],[Tax_Pct]]/100</f>
        <v>2.1564999999999999</v>
      </c>
      <c r="Y6815" s="6">
        <f>tbl_Raw_Data[[#This Row],[Net_Amount_Before_Tax]]+tbl_Raw_Data[[#This Row],[Tax_Amount]]</f>
        <v>45.286499999999997</v>
      </c>
      <c r="Z6815" s="6">
        <f t="shared" si="534"/>
        <v>2</v>
      </c>
    </row>
    <row r="6816" spans="1:26" x14ac:dyDescent="0.3">
      <c r="A6816" s="23" t="s">
        <v>8928</v>
      </c>
      <c r="B6816" s="34">
        <v>45531</v>
      </c>
      <c r="C6816" s="23" t="s">
        <v>3579</v>
      </c>
      <c r="D6816" s="23" t="s">
        <v>19</v>
      </c>
      <c r="E6816" s="23" t="s">
        <v>19</v>
      </c>
      <c r="F6816" s="23">
        <v>110085</v>
      </c>
      <c r="G6816" s="23" t="s">
        <v>132</v>
      </c>
      <c r="H6816" s="23" t="s">
        <v>133</v>
      </c>
      <c r="I6816" s="23" t="s">
        <v>134</v>
      </c>
      <c r="J6816" s="23" t="s">
        <v>135</v>
      </c>
      <c r="K6816" s="23" t="s">
        <v>57</v>
      </c>
      <c r="L6816" s="23">
        <v>1</v>
      </c>
      <c r="M6816" s="23">
        <v>73.849999999999994</v>
      </c>
      <c r="N6816" s="23">
        <v>5</v>
      </c>
      <c r="O6816" s="23">
        <v>5</v>
      </c>
      <c r="P6816" s="23" t="s">
        <v>25</v>
      </c>
      <c r="Q6816" s="23" t="s">
        <v>44</v>
      </c>
      <c r="R6816" s="23">
        <f t="shared" si="530"/>
        <v>1</v>
      </c>
      <c r="S6816" s="23" t="str">
        <f t="shared" si="531"/>
        <v>ORD106815_20240827_CUST02518_MED007</v>
      </c>
      <c r="T6816" s="23">
        <f t="shared" si="532"/>
        <v>1</v>
      </c>
      <c r="U6816" s="6">
        <f t="shared" si="533"/>
        <v>73.849999999999994</v>
      </c>
      <c r="V6816" s="6">
        <f>tbl_Raw_Data[[#This Row],[Discount_Pct]]*tbl_Raw_Data[[#This Row],[Gross_Amount]]/100</f>
        <v>3.6924999999999999</v>
      </c>
      <c r="W6816" s="6">
        <f>tbl_Raw_Data[[#This Row],[Gross_Amount]]-tbl_Raw_Data[[#This Row],[Discount_Amount]]</f>
        <v>70.157499999999999</v>
      </c>
      <c r="X6816" s="6">
        <f>tbl_Raw_Data[[#This Row],[Net_Amount_Before_Tax]]*tbl_Raw_Data[[#This Row],[Tax_Pct]]/100</f>
        <v>3.5078750000000003</v>
      </c>
      <c r="Y6816" s="6">
        <f>tbl_Raw_Data[[#This Row],[Net_Amount_Before_Tax]]+tbl_Raw_Data[[#This Row],[Tax_Amount]]</f>
        <v>73.665374999999997</v>
      </c>
      <c r="Z6816" s="6">
        <f t="shared" si="534"/>
        <v>1</v>
      </c>
    </row>
    <row r="6817" spans="1:26" x14ac:dyDescent="0.3">
      <c r="A6817" s="23" t="s">
        <v>8929</v>
      </c>
      <c r="B6817" s="34">
        <v>45838</v>
      </c>
      <c r="C6817" s="23" t="s">
        <v>5683</v>
      </c>
      <c r="D6817" s="23" t="s">
        <v>19</v>
      </c>
      <c r="E6817" s="23" t="s">
        <v>19</v>
      </c>
      <c r="F6817" s="23">
        <v>110001</v>
      </c>
      <c r="G6817" s="23" t="s">
        <v>224</v>
      </c>
      <c r="H6817" s="23" t="s">
        <v>225</v>
      </c>
      <c r="I6817" s="23" t="s">
        <v>147</v>
      </c>
      <c r="J6817" s="23" t="s">
        <v>23</v>
      </c>
      <c r="K6817" s="23" t="s">
        <v>24</v>
      </c>
      <c r="L6817" s="23">
        <v>1</v>
      </c>
      <c r="M6817" s="23">
        <v>53.36</v>
      </c>
      <c r="N6817" s="23">
        <v>0</v>
      </c>
      <c r="O6817" s="23">
        <v>12</v>
      </c>
      <c r="P6817" s="23" t="s">
        <v>58</v>
      </c>
      <c r="Q6817" s="23" t="s">
        <v>44</v>
      </c>
      <c r="R6817" s="23">
        <f t="shared" si="530"/>
        <v>1</v>
      </c>
      <c r="S6817" s="23" t="str">
        <f t="shared" si="531"/>
        <v>ORD106816_20250630_CUST01026_MED015</v>
      </c>
      <c r="T6817" s="23">
        <f t="shared" si="532"/>
        <v>1</v>
      </c>
      <c r="U6817" s="6">
        <f t="shared" si="533"/>
        <v>53.36</v>
      </c>
      <c r="V6817" s="6">
        <f>tbl_Raw_Data[[#This Row],[Discount_Pct]]*tbl_Raw_Data[[#This Row],[Gross_Amount]]/100</f>
        <v>0</v>
      </c>
      <c r="W6817" s="6">
        <f>tbl_Raw_Data[[#This Row],[Gross_Amount]]-tbl_Raw_Data[[#This Row],[Discount_Amount]]</f>
        <v>53.36</v>
      </c>
      <c r="X6817" s="6">
        <f>tbl_Raw_Data[[#This Row],[Net_Amount_Before_Tax]]*tbl_Raw_Data[[#This Row],[Tax_Pct]]/100</f>
        <v>6.4031999999999991</v>
      </c>
      <c r="Y6817" s="6">
        <f>tbl_Raw_Data[[#This Row],[Net_Amount_Before_Tax]]+tbl_Raw_Data[[#This Row],[Tax_Amount]]</f>
        <v>59.763199999999998</v>
      </c>
      <c r="Z6817" s="6">
        <f t="shared" si="534"/>
        <v>0</v>
      </c>
    </row>
    <row r="6818" spans="1:26" x14ac:dyDescent="0.3">
      <c r="A6818" s="23" t="s">
        <v>8930</v>
      </c>
      <c r="B6818" s="34">
        <v>46009</v>
      </c>
      <c r="C6818" s="23" t="s">
        <v>8537</v>
      </c>
      <c r="D6818" s="23" t="s">
        <v>87</v>
      </c>
      <c r="E6818" s="23" t="s">
        <v>88</v>
      </c>
      <c r="F6818" s="23">
        <v>600096</v>
      </c>
      <c r="G6818" s="23" t="s">
        <v>138</v>
      </c>
      <c r="H6818" s="23" t="s">
        <v>139</v>
      </c>
      <c r="I6818" s="23" t="s">
        <v>50</v>
      </c>
      <c r="J6818" s="23" t="s">
        <v>140</v>
      </c>
      <c r="K6818" s="23" t="s">
        <v>24</v>
      </c>
      <c r="L6818" s="23">
        <v>2</v>
      </c>
      <c r="M6818" s="23">
        <v>182.05</v>
      </c>
      <c r="N6818" s="23">
        <v>15</v>
      </c>
      <c r="O6818" s="23">
        <v>12</v>
      </c>
      <c r="P6818" s="23" t="s">
        <v>58</v>
      </c>
      <c r="Q6818" s="23" t="s">
        <v>90</v>
      </c>
      <c r="R6818" s="23">
        <f t="shared" si="530"/>
        <v>1</v>
      </c>
      <c r="S6818" s="23" t="str">
        <f t="shared" si="531"/>
        <v>ORD106817_20251218_CUST00870_MED013</v>
      </c>
      <c r="T6818" s="23">
        <f t="shared" si="532"/>
        <v>1</v>
      </c>
      <c r="U6818" s="6">
        <f t="shared" si="533"/>
        <v>364.1</v>
      </c>
      <c r="V6818" s="6">
        <f>tbl_Raw_Data[[#This Row],[Discount_Pct]]*tbl_Raw_Data[[#This Row],[Gross_Amount]]/100</f>
        <v>54.615000000000002</v>
      </c>
      <c r="W6818" s="6">
        <f>tbl_Raw_Data[[#This Row],[Gross_Amount]]-tbl_Raw_Data[[#This Row],[Discount_Amount]]</f>
        <v>309.48500000000001</v>
      </c>
      <c r="X6818" s="6">
        <f>tbl_Raw_Data[[#This Row],[Net_Amount_Before_Tax]]*tbl_Raw_Data[[#This Row],[Tax_Pct]]/100</f>
        <v>37.138200000000005</v>
      </c>
      <c r="Y6818" s="6">
        <f>tbl_Raw_Data[[#This Row],[Net_Amount_Before_Tax]]+tbl_Raw_Data[[#This Row],[Tax_Amount]]</f>
        <v>346.6232</v>
      </c>
      <c r="Z6818" s="6">
        <f t="shared" si="534"/>
        <v>2</v>
      </c>
    </row>
    <row r="6819" spans="1:26" x14ac:dyDescent="0.3">
      <c r="A6819" s="23" t="s">
        <v>8931</v>
      </c>
      <c r="B6819" s="34">
        <v>45855</v>
      </c>
      <c r="C6819" s="23" t="s">
        <v>3256</v>
      </c>
      <c r="D6819" s="23" t="s">
        <v>123</v>
      </c>
      <c r="E6819" s="23" t="s">
        <v>101</v>
      </c>
      <c r="F6819" s="23">
        <v>226016</v>
      </c>
      <c r="G6819" s="23" t="s">
        <v>145</v>
      </c>
      <c r="H6819" s="23" t="s">
        <v>146</v>
      </c>
      <c r="I6819" s="23" t="s">
        <v>147</v>
      </c>
      <c r="J6819" s="23" t="s">
        <v>148</v>
      </c>
      <c r="K6819" s="23" t="s">
        <v>24</v>
      </c>
      <c r="L6819" s="23">
        <v>1</v>
      </c>
      <c r="M6819" s="23">
        <v>120.3</v>
      </c>
      <c r="N6819" s="23">
        <v>10</v>
      </c>
      <c r="O6819" s="23">
        <v>18</v>
      </c>
      <c r="P6819" s="23" t="s">
        <v>43</v>
      </c>
      <c r="Q6819" s="23" t="s">
        <v>34</v>
      </c>
      <c r="R6819" s="23">
        <f t="shared" si="530"/>
        <v>1</v>
      </c>
      <c r="S6819" s="23" t="str">
        <f t="shared" si="531"/>
        <v>ORD106818_20250717_CUST03342_MED016</v>
      </c>
      <c r="T6819" s="23">
        <f t="shared" si="532"/>
        <v>1</v>
      </c>
      <c r="U6819" s="6">
        <f t="shared" si="533"/>
        <v>120.3</v>
      </c>
      <c r="V6819" s="6">
        <f>tbl_Raw_Data[[#This Row],[Discount_Pct]]*tbl_Raw_Data[[#This Row],[Gross_Amount]]/100</f>
        <v>12.03</v>
      </c>
      <c r="W6819" s="6">
        <f>tbl_Raw_Data[[#This Row],[Gross_Amount]]-tbl_Raw_Data[[#This Row],[Discount_Amount]]</f>
        <v>108.27</v>
      </c>
      <c r="X6819" s="6">
        <f>tbl_Raw_Data[[#This Row],[Net_Amount_Before_Tax]]*tbl_Raw_Data[[#This Row],[Tax_Pct]]/100</f>
        <v>19.488599999999998</v>
      </c>
      <c r="Y6819" s="6">
        <f>tbl_Raw_Data[[#This Row],[Net_Amount_Before_Tax]]+tbl_Raw_Data[[#This Row],[Tax_Amount]]</f>
        <v>127.7586</v>
      </c>
      <c r="Z6819" s="6">
        <f t="shared" si="534"/>
        <v>3</v>
      </c>
    </row>
    <row r="6820" spans="1:26" x14ac:dyDescent="0.3">
      <c r="A6820" s="23" t="s">
        <v>8932</v>
      </c>
      <c r="B6820" s="34">
        <v>45935</v>
      </c>
      <c r="C6820" s="23" t="s">
        <v>6292</v>
      </c>
      <c r="D6820" s="23" t="s">
        <v>19</v>
      </c>
      <c r="E6820" s="23" t="s">
        <v>19</v>
      </c>
      <c r="F6820" s="23">
        <v>110044</v>
      </c>
      <c r="G6820" s="23" t="s">
        <v>53</v>
      </c>
      <c r="H6820" s="23" t="s">
        <v>54</v>
      </c>
      <c r="I6820" s="23" t="s">
        <v>55</v>
      </c>
      <c r="J6820" s="23" t="s">
        <v>56</v>
      </c>
      <c r="K6820" s="23" t="s">
        <v>57</v>
      </c>
      <c r="L6820" s="23">
        <v>5</v>
      </c>
      <c r="M6820" s="23">
        <v>59.13</v>
      </c>
      <c r="N6820" s="23">
        <v>5</v>
      </c>
      <c r="O6820" s="23">
        <v>12</v>
      </c>
      <c r="P6820" s="23" t="s">
        <v>58</v>
      </c>
      <c r="Q6820" s="23" t="s">
        <v>34</v>
      </c>
      <c r="R6820" s="23">
        <f t="shared" si="530"/>
        <v>1</v>
      </c>
      <c r="S6820" s="23" t="str">
        <f t="shared" si="531"/>
        <v>ORD106819_20251005_CUST02020_MED020</v>
      </c>
      <c r="T6820" s="23">
        <f t="shared" si="532"/>
        <v>1</v>
      </c>
      <c r="U6820" s="6">
        <f t="shared" si="533"/>
        <v>295.65000000000003</v>
      </c>
      <c r="V6820" s="6">
        <f>tbl_Raw_Data[[#This Row],[Discount_Pct]]*tbl_Raw_Data[[#This Row],[Gross_Amount]]/100</f>
        <v>14.782500000000002</v>
      </c>
      <c r="W6820" s="6">
        <f>tbl_Raw_Data[[#This Row],[Gross_Amount]]-tbl_Raw_Data[[#This Row],[Discount_Amount]]</f>
        <v>280.86750000000001</v>
      </c>
      <c r="X6820" s="6">
        <f>tbl_Raw_Data[[#This Row],[Net_Amount_Before_Tax]]*tbl_Raw_Data[[#This Row],[Tax_Pct]]/100</f>
        <v>33.704099999999997</v>
      </c>
      <c r="Y6820" s="6">
        <f>tbl_Raw_Data[[#This Row],[Net_Amount_Before_Tax]]+tbl_Raw_Data[[#This Row],[Tax_Amount]]</f>
        <v>314.57159999999999</v>
      </c>
      <c r="Z6820" s="6">
        <f t="shared" si="534"/>
        <v>2</v>
      </c>
    </row>
    <row r="6821" spans="1:26" x14ac:dyDescent="0.3">
      <c r="A6821" s="23" t="s">
        <v>8932</v>
      </c>
      <c r="B6821" s="34">
        <v>45340</v>
      </c>
      <c r="C6821" s="23" t="s">
        <v>708</v>
      </c>
      <c r="D6821" s="23" t="s">
        <v>46</v>
      </c>
      <c r="E6821" s="23" t="s">
        <v>47</v>
      </c>
      <c r="F6821" s="23">
        <v>411057</v>
      </c>
      <c r="G6821" s="23" t="s">
        <v>82</v>
      </c>
      <c r="H6821" s="23" t="s">
        <v>83</v>
      </c>
      <c r="I6821" s="23" t="s">
        <v>84</v>
      </c>
      <c r="J6821" s="23" t="s">
        <v>85</v>
      </c>
      <c r="K6821" s="23" t="s">
        <v>24</v>
      </c>
      <c r="L6821" s="23">
        <v>1</v>
      </c>
      <c r="M6821" s="23">
        <v>325.94</v>
      </c>
      <c r="N6821" s="23">
        <v>10</v>
      </c>
      <c r="O6821" s="23">
        <v>18</v>
      </c>
      <c r="P6821" s="23" t="s">
        <v>25</v>
      </c>
      <c r="Q6821" s="23" t="s">
        <v>26</v>
      </c>
      <c r="R6821" s="23">
        <f t="shared" si="530"/>
        <v>1</v>
      </c>
      <c r="S6821" s="23" t="str">
        <f t="shared" si="531"/>
        <v>ORD106819_20240218_CUST02951_MED023</v>
      </c>
      <c r="T6821" s="23">
        <f t="shared" si="532"/>
        <v>1</v>
      </c>
      <c r="U6821" s="6">
        <f t="shared" si="533"/>
        <v>325.94</v>
      </c>
      <c r="V6821" s="6">
        <f>tbl_Raw_Data[[#This Row],[Discount_Pct]]*tbl_Raw_Data[[#This Row],[Gross_Amount]]/100</f>
        <v>32.594000000000001</v>
      </c>
      <c r="W6821" s="6">
        <f>tbl_Raw_Data[[#This Row],[Gross_Amount]]-tbl_Raw_Data[[#This Row],[Discount_Amount]]</f>
        <v>293.346</v>
      </c>
      <c r="X6821" s="6">
        <f>tbl_Raw_Data[[#This Row],[Net_Amount_Before_Tax]]*tbl_Raw_Data[[#This Row],[Tax_Pct]]/100</f>
        <v>52.802280000000003</v>
      </c>
      <c r="Y6821" s="6">
        <f>tbl_Raw_Data[[#This Row],[Net_Amount_Before_Tax]]+tbl_Raw_Data[[#This Row],[Tax_Amount]]</f>
        <v>346.14828</v>
      </c>
      <c r="Z6821" s="6">
        <f t="shared" si="534"/>
        <v>1</v>
      </c>
    </row>
    <row r="6822" spans="1:26" x14ac:dyDescent="0.3">
      <c r="A6822" s="23" t="s">
        <v>8933</v>
      </c>
      <c r="B6822" s="34">
        <v>45612</v>
      </c>
      <c r="C6822" s="23" t="s">
        <v>820</v>
      </c>
      <c r="D6822" s="23" t="s">
        <v>183</v>
      </c>
      <c r="E6822" s="23" t="s">
        <v>184</v>
      </c>
      <c r="F6822" s="23">
        <v>122016</v>
      </c>
      <c r="G6822" s="23" t="s">
        <v>74</v>
      </c>
      <c r="H6822" s="23" t="s">
        <v>75</v>
      </c>
      <c r="I6822" s="23" t="s">
        <v>76</v>
      </c>
      <c r="J6822" s="23" t="s">
        <v>77</v>
      </c>
      <c r="K6822" s="23" t="s">
        <v>57</v>
      </c>
      <c r="L6822" s="23">
        <v>3</v>
      </c>
      <c r="M6822" s="23">
        <v>57.51</v>
      </c>
      <c r="N6822" s="23">
        <v>0</v>
      </c>
      <c r="O6822" s="23">
        <v>12</v>
      </c>
      <c r="P6822" s="23" t="s">
        <v>33</v>
      </c>
      <c r="Q6822" s="23" t="s">
        <v>90</v>
      </c>
      <c r="R6822" s="23">
        <f t="shared" si="530"/>
        <v>1</v>
      </c>
      <c r="S6822" s="23" t="str">
        <f t="shared" si="531"/>
        <v>ORD106821_20241116_CUST02927_MED008</v>
      </c>
      <c r="T6822" s="23">
        <f t="shared" si="532"/>
        <v>1</v>
      </c>
      <c r="U6822" s="6">
        <f t="shared" si="533"/>
        <v>172.53</v>
      </c>
      <c r="V6822" s="6">
        <f>tbl_Raw_Data[[#This Row],[Discount_Pct]]*tbl_Raw_Data[[#This Row],[Gross_Amount]]/100</f>
        <v>0</v>
      </c>
      <c r="W6822" s="6">
        <f>tbl_Raw_Data[[#This Row],[Gross_Amount]]-tbl_Raw_Data[[#This Row],[Discount_Amount]]</f>
        <v>172.53</v>
      </c>
      <c r="X6822" s="6">
        <f>tbl_Raw_Data[[#This Row],[Net_Amount_Before_Tax]]*tbl_Raw_Data[[#This Row],[Tax_Pct]]/100</f>
        <v>20.703600000000002</v>
      </c>
      <c r="Y6822" s="6">
        <f>tbl_Raw_Data[[#This Row],[Net_Amount_Before_Tax]]+tbl_Raw_Data[[#This Row],[Tax_Amount]]</f>
        <v>193.2336</v>
      </c>
      <c r="Z6822" s="6">
        <f t="shared" si="534"/>
        <v>2</v>
      </c>
    </row>
    <row r="6823" spans="1:26" x14ac:dyDescent="0.3">
      <c r="A6823" s="23" t="s">
        <v>8934</v>
      </c>
      <c r="B6823" s="34">
        <v>45459</v>
      </c>
      <c r="C6823" s="23" t="s">
        <v>2721</v>
      </c>
      <c r="D6823" s="23" t="s">
        <v>123</v>
      </c>
      <c r="E6823" s="23" t="s">
        <v>101</v>
      </c>
      <c r="F6823" s="23">
        <v>226016</v>
      </c>
      <c r="G6823" s="23" t="s">
        <v>185</v>
      </c>
      <c r="H6823" s="23" t="s">
        <v>186</v>
      </c>
      <c r="I6823" s="23" t="s">
        <v>76</v>
      </c>
      <c r="J6823" s="23" t="s">
        <v>187</v>
      </c>
      <c r="K6823" s="23" t="s">
        <v>57</v>
      </c>
      <c r="L6823" s="23">
        <v>4</v>
      </c>
      <c r="M6823" s="23">
        <v>100.72</v>
      </c>
      <c r="N6823" s="23">
        <v>10</v>
      </c>
      <c r="O6823" s="23">
        <v>5</v>
      </c>
      <c r="P6823" s="23" t="s">
        <v>43</v>
      </c>
      <c r="Q6823" s="23" t="s">
        <v>34</v>
      </c>
      <c r="R6823" s="23">
        <f t="shared" si="530"/>
        <v>1</v>
      </c>
      <c r="S6823" s="23" t="str">
        <f t="shared" si="531"/>
        <v>ORD106822_20240616_CUST03216_MED009</v>
      </c>
      <c r="T6823" s="23">
        <f t="shared" si="532"/>
        <v>1</v>
      </c>
      <c r="U6823" s="6">
        <f t="shared" si="533"/>
        <v>402.88</v>
      </c>
      <c r="V6823" s="6">
        <f>tbl_Raw_Data[[#This Row],[Discount_Pct]]*tbl_Raw_Data[[#This Row],[Gross_Amount]]/100</f>
        <v>40.288000000000004</v>
      </c>
      <c r="W6823" s="6">
        <f>tbl_Raw_Data[[#This Row],[Gross_Amount]]-tbl_Raw_Data[[#This Row],[Discount_Amount]]</f>
        <v>362.59199999999998</v>
      </c>
      <c r="X6823" s="6">
        <f>tbl_Raw_Data[[#This Row],[Net_Amount_Before_Tax]]*tbl_Raw_Data[[#This Row],[Tax_Pct]]/100</f>
        <v>18.1296</v>
      </c>
      <c r="Y6823" s="6">
        <f>tbl_Raw_Data[[#This Row],[Net_Amount_Before_Tax]]+tbl_Raw_Data[[#This Row],[Tax_Amount]]</f>
        <v>380.72159999999997</v>
      </c>
      <c r="Z6823" s="6">
        <f t="shared" si="534"/>
        <v>2</v>
      </c>
    </row>
    <row r="6824" spans="1:26" x14ac:dyDescent="0.3">
      <c r="A6824" s="23" t="s">
        <v>8935</v>
      </c>
      <c r="B6824" s="34">
        <v>45402</v>
      </c>
      <c r="C6824" s="23" t="s">
        <v>3207</v>
      </c>
      <c r="D6824" s="23" t="s">
        <v>100</v>
      </c>
      <c r="E6824" s="23" t="s">
        <v>101</v>
      </c>
      <c r="F6824" s="23">
        <v>201305</v>
      </c>
      <c r="G6824" s="23" t="s">
        <v>145</v>
      </c>
      <c r="H6824" s="23" t="s">
        <v>146</v>
      </c>
      <c r="I6824" s="23" t="s">
        <v>147</v>
      </c>
      <c r="J6824" s="23" t="s">
        <v>148</v>
      </c>
      <c r="K6824" s="23" t="s">
        <v>24</v>
      </c>
      <c r="L6824" s="23">
        <v>3</v>
      </c>
      <c r="M6824" s="23">
        <v>115.22</v>
      </c>
      <c r="N6824" s="23">
        <v>0</v>
      </c>
      <c r="O6824" s="23">
        <v>12</v>
      </c>
      <c r="P6824" s="23" t="s">
        <v>43</v>
      </c>
      <c r="Q6824" s="23" t="s">
        <v>34</v>
      </c>
      <c r="R6824" s="23">
        <f t="shared" si="530"/>
        <v>1</v>
      </c>
      <c r="S6824" s="23" t="str">
        <f t="shared" si="531"/>
        <v>ORD106823_20240420_CUST00614_MED016</v>
      </c>
      <c r="T6824" s="23">
        <f t="shared" si="532"/>
        <v>1</v>
      </c>
      <c r="U6824" s="6">
        <f t="shared" si="533"/>
        <v>345.65999999999997</v>
      </c>
      <c r="V6824" s="6">
        <f>tbl_Raw_Data[[#This Row],[Discount_Pct]]*tbl_Raw_Data[[#This Row],[Gross_Amount]]/100</f>
        <v>0</v>
      </c>
      <c r="W6824" s="6">
        <f>tbl_Raw_Data[[#This Row],[Gross_Amount]]-tbl_Raw_Data[[#This Row],[Discount_Amount]]</f>
        <v>345.65999999999997</v>
      </c>
      <c r="X6824" s="6">
        <f>tbl_Raw_Data[[#This Row],[Net_Amount_Before_Tax]]*tbl_Raw_Data[[#This Row],[Tax_Pct]]/100</f>
        <v>41.479199999999999</v>
      </c>
      <c r="Y6824" s="6">
        <f>tbl_Raw_Data[[#This Row],[Net_Amount_Before_Tax]]+tbl_Raw_Data[[#This Row],[Tax_Amount]]</f>
        <v>387.13919999999996</v>
      </c>
      <c r="Z6824" s="6">
        <f t="shared" si="534"/>
        <v>1</v>
      </c>
    </row>
    <row r="6825" spans="1:26" x14ac:dyDescent="0.3">
      <c r="A6825" s="23" t="s">
        <v>8936</v>
      </c>
      <c r="B6825" s="34">
        <v>45711</v>
      </c>
      <c r="C6825" s="23" t="s">
        <v>6807</v>
      </c>
      <c r="D6825" s="23" t="s">
        <v>183</v>
      </c>
      <c r="E6825" s="23" t="s">
        <v>184</v>
      </c>
      <c r="F6825" s="23">
        <v>122016</v>
      </c>
      <c r="G6825" s="23" t="s">
        <v>256</v>
      </c>
      <c r="H6825" s="23" t="s">
        <v>257</v>
      </c>
      <c r="I6825" s="23" t="s">
        <v>22</v>
      </c>
      <c r="J6825" s="23" t="s">
        <v>258</v>
      </c>
      <c r="K6825" s="23" t="s">
        <v>57</v>
      </c>
      <c r="L6825" s="23">
        <v>4</v>
      </c>
      <c r="M6825" s="23">
        <v>65.92</v>
      </c>
      <c r="N6825" s="23">
        <v>5</v>
      </c>
      <c r="O6825" s="23">
        <v>5</v>
      </c>
      <c r="P6825" s="23" t="s">
        <v>25</v>
      </c>
      <c r="Q6825" s="23" t="s">
        <v>26</v>
      </c>
      <c r="R6825" s="23">
        <f t="shared" si="530"/>
        <v>1</v>
      </c>
      <c r="S6825" s="23" t="str">
        <f t="shared" si="531"/>
        <v>ORD106824_20250223_CUST02645_MED025</v>
      </c>
      <c r="T6825" s="23">
        <f t="shared" si="532"/>
        <v>1</v>
      </c>
      <c r="U6825" s="6">
        <f t="shared" si="533"/>
        <v>263.68</v>
      </c>
      <c r="V6825" s="6">
        <f>tbl_Raw_Data[[#This Row],[Discount_Pct]]*tbl_Raw_Data[[#This Row],[Gross_Amount]]/100</f>
        <v>13.184000000000001</v>
      </c>
      <c r="W6825" s="6">
        <f>tbl_Raw_Data[[#This Row],[Gross_Amount]]-tbl_Raw_Data[[#This Row],[Discount_Amount]]</f>
        <v>250.49600000000001</v>
      </c>
      <c r="X6825" s="6">
        <f>tbl_Raw_Data[[#This Row],[Net_Amount_Before_Tax]]*tbl_Raw_Data[[#This Row],[Tax_Pct]]/100</f>
        <v>12.524800000000001</v>
      </c>
      <c r="Y6825" s="6">
        <f>tbl_Raw_Data[[#This Row],[Net_Amount_Before_Tax]]+tbl_Raw_Data[[#This Row],[Tax_Amount]]</f>
        <v>263.02080000000001</v>
      </c>
      <c r="Z6825" s="6">
        <f t="shared" si="534"/>
        <v>2</v>
      </c>
    </row>
    <row r="6826" spans="1:26" x14ac:dyDescent="0.3">
      <c r="A6826" s="23" t="s">
        <v>8937</v>
      </c>
      <c r="B6826" s="34">
        <v>45665</v>
      </c>
      <c r="C6826" s="23" t="s">
        <v>1743</v>
      </c>
      <c r="D6826" s="23" t="s">
        <v>142</v>
      </c>
      <c r="E6826" s="23" t="s">
        <v>81</v>
      </c>
      <c r="F6826" s="23">
        <v>380015</v>
      </c>
      <c r="G6826" s="23" t="s">
        <v>68</v>
      </c>
      <c r="H6826" s="23" t="s">
        <v>69</v>
      </c>
      <c r="I6826" s="23" t="s">
        <v>55</v>
      </c>
      <c r="J6826" s="23" t="s">
        <v>56</v>
      </c>
      <c r="K6826" s="23" t="s">
        <v>24</v>
      </c>
      <c r="L6826" s="23">
        <v>2</v>
      </c>
      <c r="M6826" s="23">
        <v>26.4</v>
      </c>
      <c r="N6826" s="23">
        <v>0</v>
      </c>
      <c r="O6826" s="23">
        <v>5</v>
      </c>
      <c r="P6826" s="23" t="s">
        <v>33</v>
      </c>
      <c r="Q6826" s="23" t="s">
        <v>44</v>
      </c>
      <c r="R6826" s="23">
        <f t="shared" si="530"/>
        <v>1</v>
      </c>
      <c r="S6826" s="23" t="str">
        <f t="shared" si="531"/>
        <v>ORD106825_20250108_CUST00056_MED003</v>
      </c>
      <c r="T6826" s="23">
        <f t="shared" si="532"/>
        <v>1</v>
      </c>
      <c r="U6826" s="6">
        <f t="shared" si="533"/>
        <v>52.8</v>
      </c>
      <c r="V6826" s="6">
        <f>tbl_Raw_Data[[#This Row],[Discount_Pct]]*tbl_Raw_Data[[#This Row],[Gross_Amount]]/100</f>
        <v>0</v>
      </c>
      <c r="W6826" s="6">
        <f>tbl_Raw_Data[[#This Row],[Gross_Amount]]-tbl_Raw_Data[[#This Row],[Discount_Amount]]</f>
        <v>52.8</v>
      </c>
      <c r="X6826" s="6">
        <f>tbl_Raw_Data[[#This Row],[Net_Amount_Before_Tax]]*tbl_Raw_Data[[#This Row],[Tax_Pct]]/100</f>
        <v>2.64</v>
      </c>
      <c r="Y6826" s="6">
        <f>tbl_Raw_Data[[#This Row],[Net_Amount_Before_Tax]]+tbl_Raw_Data[[#This Row],[Tax_Amount]]</f>
        <v>55.44</v>
      </c>
      <c r="Z6826" s="6">
        <f t="shared" si="534"/>
        <v>3</v>
      </c>
    </row>
    <row r="6827" spans="1:26" x14ac:dyDescent="0.3">
      <c r="A6827" s="23" t="s">
        <v>8938</v>
      </c>
      <c r="B6827" s="34">
        <v>45665</v>
      </c>
      <c r="C6827" s="23" t="s">
        <v>5618</v>
      </c>
      <c r="D6827" s="23" t="s">
        <v>100</v>
      </c>
      <c r="E6827" s="23" t="s">
        <v>101</v>
      </c>
      <c r="F6827" s="23">
        <v>201307</v>
      </c>
      <c r="G6827" s="23" t="s">
        <v>94</v>
      </c>
      <c r="H6827" s="23" t="s">
        <v>95</v>
      </c>
      <c r="I6827" s="23" t="s">
        <v>84</v>
      </c>
      <c r="J6827" s="23" t="s">
        <v>42</v>
      </c>
      <c r="K6827" s="23" t="s">
        <v>24</v>
      </c>
      <c r="L6827" s="23">
        <v>2</v>
      </c>
      <c r="M6827" s="23">
        <v>79.66</v>
      </c>
      <c r="N6827" s="23">
        <v>5</v>
      </c>
      <c r="O6827" s="23">
        <v>18</v>
      </c>
      <c r="P6827" s="23" t="s">
        <v>25</v>
      </c>
      <c r="Q6827" s="23" t="s">
        <v>34</v>
      </c>
      <c r="R6827" s="23">
        <f t="shared" si="530"/>
        <v>1</v>
      </c>
      <c r="S6827" s="23" t="str">
        <f t="shared" si="531"/>
        <v>ORD106826_20250108_CUST01363_MED021</v>
      </c>
      <c r="T6827" s="23">
        <f t="shared" si="532"/>
        <v>1</v>
      </c>
      <c r="U6827" s="6">
        <f t="shared" si="533"/>
        <v>159.32</v>
      </c>
      <c r="V6827" s="6">
        <f>tbl_Raw_Data[[#This Row],[Discount_Pct]]*tbl_Raw_Data[[#This Row],[Gross_Amount]]/100</f>
        <v>7.9659999999999993</v>
      </c>
      <c r="W6827" s="6">
        <f>tbl_Raw_Data[[#This Row],[Gross_Amount]]-tbl_Raw_Data[[#This Row],[Discount_Amount]]</f>
        <v>151.35399999999998</v>
      </c>
      <c r="X6827" s="6">
        <f>tbl_Raw_Data[[#This Row],[Net_Amount_Before_Tax]]*tbl_Raw_Data[[#This Row],[Tax_Pct]]/100</f>
        <v>27.24372</v>
      </c>
      <c r="Y6827" s="6">
        <f>tbl_Raw_Data[[#This Row],[Net_Amount_Before_Tax]]+tbl_Raw_Data[[#This Row],[Tax_Amount]]</f>
        <v>178.59771999999998</v>
      </c>
      <c r="Z6827" s="6">
        <f t="shared" si="534"/>
        <v>2</v>
      </c>
    </row>
    <row r="6828" spans="1:26" x14ac:dyDescent="0.3">
      <c r="A6828" s="23" t="s">
        <v>8939</v>
      </c>
      <c r="B6828" s="34">
        <v>45299</v>
      </c>
      <c r="C6828" s="23" t="s">
        <v>6228</v>
      </c>
      <c r="D6828" s="23" t="s">
        <v>37</v>
      </c>
      <c r="E6828" s="23" t="s">
        <v>38</v>
      </c>
      <c r="F6828" s="23">
        <v>452001</v>
      </c>
      <c r="G6828" s="23" t="s">
        <v>315</v>
      </c>
      <c r="H6828" s="23" t="s">
        <v>316</v>
      </c>
      <c r="I6828" s="23" t="s">
        <v>50</v>
      </c>
      <c r="J6828" s="23" t="s">
        <v>114</v>
      </c>
      <c r="K6828" s="23" t="s">
        <v>24</v>
      </c>
      <c r="L6828" s="23">
        <v>1</v>
      </c>
      <c r="M6828" s="23">
        <v>115.99</v>
      </c>
      <c r="N6828" s="23">
        <v>5</v>
      </c>
      <c r="O6828" s="23">
        <v>5</v>
      </c>
      <c r="P6828" s="23" t="s">
        <v>58</v>
      </c>
      <c r="Q6828" s="23" t="s">
        <v>34</v>
      </c>
      <c r="R6828" s="23">
        <f t="shared" si="530"/>
        <v>1</v>
      </c>
      <c r="S6828" s="23" t="str">
        <f t="shared" si="531"/>
        <v>ORD106827_20240108_CUST00149_MED012</v>
      </c>
      <c r="T6828" s="23">
        <f t="shared" si="532"/>
        <v>1</v>
      </c>
      <c r="U6828" s="6">
        <f t="shared" si="533"/>
        <v>115.99</v>
      </c>
      <c r="V6828" s="6">
        <f>tbl_Raw_Data[[#This Row],[Discount_Pct]]*tbl_Raw_Data[[#This Row],[Gross_Amount]]/100</f>
        <v>5.7994999999999992</v>
      </c>
      <c r="W6828" s="6">
        <f>tbl_Raw_Data[[#This Row],[Gross_Amount]]-tbl_Raw_Data[[#This Row],[Discount_Amount]]</f>
        <v>110.1905</v>
      </c>
      <c r="X6828" s="6">
        <f>tbl_Raw_Data[[#This Row],[Net_Amount_Before_Tax]]*tbl_Raw_Data[[#This Row],[Tax_Pct]]/100</f>
        <v>5.509525</v>
      </c>
      <c r="Y6828" s="6">
        <f>tbl_Raw_Data[[#This Row],[Net_Amount_Before_Tax]]+tbl_Raw_Data[[#This Row],[Tax_Amount]]</f>
        <v>115.700025</v>
      </c>
      <c r="Z6828" s="6">
        <f t="shared" si="534"/>
        <v>3</v>
      </c>
    </row>
    <row r="6829" spans="1:26" x14ac:dyDescent="0.3">
      <c r="A6829" s="23" t="s">
        <v>8939</v>
      </c>
      <c r="B6829" s="34">
        <v>45576</v>
      </c>
      <c r="C6829" s="23" t="s">
        <v>1514</v>
      </c>
      <c r="D6829" s="23" t="s">
        <v>52</v>
      </c>
      <c r="E6829" s="23" t="s">
        <v>52</v>
      </c>
      <c r="F6829" s="23">
        <v>160022</v>
      </c>
      <c r="G6829" s="23" t="s">
        <v>102</v>
      </c>
      <c r="H6829" s="23" t="s">
        <v>103</v>
      </c>
      <c r="I6829" s="23" t="s">
        <v>104</v>
      </c>
      <c r="J6829" s="23" t="s">
        <v>64</v>
      </c>
      <c r="K6829" s="23" t="s">
        <v>57</v>
      </c>
      <c r="L6829" s="23">
        <v>2</v>
      </c>
      <c r="M6829" s="23">
        <v>100.29</v>
      </c>
      <c r="N6829" s="23">
        <v>0</v>
      </c>
      <c r="O6829" s="23">
        <v>18</v>
      </c>
      <c r="P6829" s="23" t="s">
        <v>25</v>
      </c>
      <c r="Q6829" s="23" t="s">
        <v>90</v>
      </c>
      <c r="R6829" s="23">
        <f t="shared" si="530"/>
        <v>1</v>
      </c>
      <c r="S6829" s="23" t="str">
        <f t="shared" si="531"/>
        <v>ORD106827_20241011_CUST00816_MED029</v>
      </c>
      <c r="T6829" s="23">
        <f t="shared" si="532"/>
        <v>1</v>
      </c>
      <c r="U6829" s="6">
        <f t="shared" si="533"/>
        <v>200.58</v>
      </c>
      <c r="V6829" s="6">
        <f>tbl_Raw_Data[[#This Row],[Discount_Pct]]*tbl_Raw_Data[[#This Row],[Gross_Amount]]/100</f>
        <v>0</v>
      </c>
      <c r="W6829" s="6">
        <f>tbl_Raw_Data[[#This Row],[Gross_Amount]]-tbl_Raw_Data[[#This Row],[Discount_Amount]]</f>
        <v>200.58</v>
      </c>
      <c r="X6829" s="6">
        <f>tbl_Raw_Data[[#This Row],[Net_Amount_Before_Tax]]*tbl_Raw_Data[[#This Row],[Tax_Pct]]/100</f>
        <v>36.104399999999998</v>
      </c>
      <c r="Y6829" s="6">
        <f>tbl_Raw_Data[[#This Row],[Net_Amount_Before_Tax]]+tbl_Raw_Data[[#This Row],[Tax_Amount]]</f>
        <v>236.68440000000001</v>
      </c>
      <c r="Z6829" s="6">
        <f t="shared" si="534"/>
        <v>3</v>
      </c>
    </row>
    <row r="6830" spans="1:26" x14ac:dyDescent="0.3">
      <c r="A6830" s="23" t="s">
        <v>8940</v>
      </c>
      <c r="B6830" s="34">
        <v>45662</v>
      </c>
      <c r="C6830" s="23" t="s">
        <v>7971</v>
      </c>
      <c r="D6830" s="23" t="s">
        <v>100</v>
      </c>
      <c r="E6830" s="23" t="s">
        <v>101</v>
      </c>
      <c r="F6830" s="23">
        <v>201303</v>
      </c>
      <c r="G6830" s="23" t="s">
        <v>132</v>
      </c>
      <c r="H6830" s="23" t="s">
        <v>133</v>
      </c>
      <c r="I6830" s="23" t="s">
        <v>134</v>
      </c>
      <c r="J6830" s="23" t="s">
        <v>135</v>
      </c>
      <c r="K6830" s="23" t="s">
        <v>57</v>
      </c>
      <c r="L6830" s="23">
        <v>1</v>
      </c>
      <c r="M6830" s="23">
        <v>78.540000000000006</v>
      </c>
      <c r="N6830" s="23">
        <v>10</v>
      </c>
      <c r="O6830" s="23">
        <v>5</v>
      </c>
      <c r="P6830" s="23" t="s">
        <v>43</v>
      </c>
      <c r="Q6830" s="23" t="s">
        <v>34</v>
      </c>
      <c r="R6830" s="23">
        <f t="shared" si="530"/>
        <v>1</v>
      </c>
      <c r="S6830" s="23" t="str">
        <f t="shared" si="531"/>
        <v>ORD106829_20250105_CUST02483_MED007</v>
      </c>
      <c r="T6830" s="23">
        <f t="shared" si="532"/>
        <v>1</v>
      </c>
      <c r="U6830" s="6">
        <f t="shared" si="533"/>
        <v>78.540000000000006</v>
      </c>
      <c r="V6830" s="6">
        <f>tbl_Raw_Data[[#This Row],[Discount_Pct]]*tbl_Raw_Data[[#This Row],[Gross_Amount]]/100</f>
        <v>7.854000000000001</v>
      </c>
      <c r="W6830" s="6">
        <f>tbl_Raw_Data[[#This Row],[Gross_Amount]]-tbl_Raw_Data[[#This Row],[Discount_Amount]]</f>
        <v>70.686000000000007</v>
      </c>
      <c r="X6830" s="6">
        <f>tbl_Raw_Data[[#This Row],[Net_Amount_Before_Tax]]*tbl_Raw_Data[[#This Row],[Tax_Pct]]/100</f>
        <v>3.5343000000000004</v>
      </c>
      <c r="Y6830" s="6">
        <f>tbl_Raw_Data[[#This Row],[Net_Amount_Before_Tax]]+tbl_Raw_Data[[#This Row],[Tax_Amount]]</f>
        <v>74.220300000000009</v>
      </c>
      <c r="Z6830" s="6">
        <f t="shared" si="534"/>
        <v>1</v>
      </c>
    </row>
    <row r="6831" spans="1:26" x14ac:dyDescent="0.3">
      <c r="A6831" s="23" t="s">
        <v>8941</v>
      </c>
      <c r="B6831" s="34">
        <v>45424</v>
      </c>
      <c r="C6831" s="23" t="s">
        <v>5284</v>
      </c>
      <c r="D6831" s="23" t="s">
        <v>100</v>
      </c>
      <c r="E6831" s="23" t="s">
        <v>101</v>
      </c>
      <c r="F6831" s="23">
        <v>201301</v>
      </c>
      <c r="G6831" s="23" t="s">
        <v>107</v>
      </c>
      <c r="H6831" s="23" t="s">
        <v>108</v>
      </c>
      <c r="I6831" s="23" t="s">
        <v>63</v>
      </c>
      <c r="J6831" s="23" t="s">
        <v>42</v>
      </c>
      <c r="K6831" s="23" t="s">
        <v>57</v>
      </c>
      <c r="L6831" s="23">
        <v>2</v>
      </c>
      <c r="M6831" s="23">
        <v>83.92</v>
      </c>
      <c r="N6831" s="23">
        <v>10</v>
      </c>
      <c r="O6831" s="23">
        <v>5</v>
      </c>
      <c r="P6831" s="23" t="s">
        <v>33</v>
      </c>
      <c r="Q6831" s="23" t="s">
        <v>34</v>
      </c>
      <c r="R6831" s="23">
        <f t="shared" si="530"/>
        <v>1</v>
      </c>
      <c r="S6831" s="23" t="str">
        <f t="shared" si="531"/>
        <v>ORD106830_20240512_CUST01012_MED005</v>
      </c>
      <c r="T6831" s="23">
        <f t="shared" si="532"/>
        <v>1</v>
      </c>
      <c r="U6831" s="6">
        <f t="shared" si="533"/>
        <v>167.84</v>
      </c>
      <c r="V6831" s="6">
        <f>tbl_Raw_Data[[#This Row],[Discount_Pct]]*tbl_Raw_Data[[#This Row],[Gross_Amount]]/100</f>
        <v>16.784000000000002</v>
      </c>
      <c r="W6831" s="6">
        <f>tbl_Raw_Data[[#This Row],[Gross_Amount]]-tbl_Raw_Data[[#This Row],[Discount_Amount]]</f>
        <v>151.05600000000001</v>
      </c>
      <c r="X6831" s="6">
        <f>tbl_Raw_Data[[#This Row],[Net_Amount_Before_Tax]]*tbl_Raw_Data[[#This Row],[Tax_Pct]]/100</f>
        <v>7.5528000000000013</v>
      </c>
      <c r="Y6831" s="6">
        <f>tbl_Raw_Data[[#This Row],[Net_Amount_Before_Tax]]+tbl_Raw_Data[[#This Row],[Tax_Amount]]</f>
        <v>158.6088</v>
      </c>
      <c r="Z6831" s="6">
        <f t="shared" si="534"/>
        <v>3</v>
      </c>
    </row>
    <row r="6832" spans="1:26" x14ac:dyDescent="0.3">
      <c r="A6832" s="23" t="s">
        <v>8942</v>
      </c>
      <c r="B6832" s="34">
        <v>45369</v>
      </c>
      <c r="C6832" s="23" t="s">
        <v>7407</v>
      </c>
      <c r="D6832" s="23" t="s">
        <v>183</v>
      </c>
      <c r="E6832" s="23" t="s">
        <v>184</v>
      </c>
      <c r="F6832" s="23">
        <v>122018</v>
      </c>
      <c r="G6832" s="23" t="s">
        <v>61</v>
      </c>
      <c r="H6832" s="23" t="s">
        <v>62</v>
      </c>
      <c r="I6832" s="23" t="s">
        <v>63</v>
      </c>
      <c r="J6832" s="23" t="s">
        <v>64</v>
      </c>
      <c r="K6832" s="23" t="s">
        <v>57</v>
      </c>
      <c r="L6832" s="23">
        <v>2</v>
      </c>
      <c r="M6832" s="23">
        <v>112.31</v>
      </c>
      <c r="N6832" s="23">
        <v>5</v>
      </c>
      <c r="O6832" s="23">
        <v>5</v>
      </c>
      <c r="P6832" s="23" t="s">
        <v>43</v>
      </c>
      <c r="Q6832" s="23" t="s">
        <v>44</v>
      </c>
      <c r="R6832" s="23">
        <f t="shared" si="530"/>
        <v>1</v>
      </c>
      <c r="S6832" s="23" t="str">
        <f t="shared" si="531"/>
        <v>ORD106831_20240318_CUST02824_MED004</v>
      </c>
      <c r="T6832" s="23">
        <f t="shared" si="532"/>
        <v>1</v>
      </c>
      <c r="U6832" s="6">
        <f t="shared" si="533"/>
        <v>224.62</v>
      </c>
      <c r="V6832" s="6">
        <f>tbl_Raw_Data[[#This Row],[Discount_Pct]]*tbl_Raw_Data[[#This Row],[Gross_Amount]]/100</f>
        <v>11.231</v>
      </c>
      <c r="W6832" s="6">
        <f>tbl_Raw_Data[[#This Row],[Gross_Amount]]-tbl_Raw_Data[[#This Row],[Discount_Amount]]</f>
        <v>213.38900000000001</v>
      </c>
      <c r="X6832" s="6">
        <f>tbl_Raw_Data[[#This Row],[Net_Amount_Before_Tax]]*tbl_Raw_Data[[#This Row],[Tax_Pct]]/100</f>
        <v>10.669450000000001</v>
      </c>
      <c r="Y6832" s="6">
        <f>tbl_Raw_Data[[#This Row],[Net_Amount_Before_Tax]]+tbl_Raw_Data[[#This Row],[Tax_Amount]]</f>
        <v>224.05845000000002</v>
      </c>
      <c r="Z6832" s="6">
        <f t="shared" si="534"/>
        <v>0</v>
      </c>
    </row>
    <row r="6833" spans="1:26" x14ac:dyDescent="0.3">
      <c r="A6833" s="23" t="s">
        <v>8943</v>
      </c>
      <c r="B6833" s="34">
        <v>45487</v>
      </c>
      <c r="C6833" s="23" t="s">
        <v>2695</v>
      </c>
      <c r="D6833" s="23" t="s">
        <v>52</v>
      </c>
      <c r="E6833" s="23" t="s">
        <v>52</v>
      </c>
      <c r="F6833" s="23">
        <v>160036</v>
      </c>
      <c r="G6833" s="23" t="s">
        <v>196</v>
      </c>
      <c r="H6833" s="23" t="s">
        <v>197</v>
      </c>
      <c r="I6833" s="23" t="s">
        <v>32</v>
      </c>
      <c r="J6833" s="23" t="s">
        <v>42</v>
      </c>
      <c r="K6833" s="23" t="s">
        <v>24</v>
      </c>
      <c r="L6833" s="23">
        <v>5</v>
      </c>
      <c r="M6833" s="23">
        <v>25.37</v>
      </c>
      <c r="N6833" s="23">
        <v>10</v>
      </c>
      <c r="O6833" s="23">
        <v>5</v>
      </c>
      <c r="P6833" s="23" t="s">
        <v>65</v>
      </c>
      <c r="Q6833" s="23" t="s">
        <v>34</v>
      </c>
      <c r="R6833" s="23">
        <f t="shared" si="530"/>
        <v>1</v>
      </c>
      <c r="S6833" s="23" t="str">
        <f t="shared" si="531"/>
        <v>ORD106832_20240714_CUST01135_MED011</v>
      </c>
      <c r="T6833" s="23">
        <f t="shared" si="532"/>
        <v>1</v>
      </c>
      <c r="U6833" s="6">
        <f t="shared" si="533"/>
        <v>126.85000000000001</v>
      </c>
      <c r="V6833" s="6">
        <f>tbl_Raw_Data[[#This Row],[Discount_Pct]]*tbl_Raw_Data[[#This Row],[Gross_Amount]]/100</f>
        <v>12.685</v>
      </c>
      <c r="W6833" s="6">
        <f>tbl_Raw_Data[[#This Row],[Gross_Amount]]-tbl_Raw_Data[[#This Row],[Discount_Amount]]</f>
        <v>114.16500000000001</v>
      </c>
      <c r="X6833" s="6">
        <f>tbl_Raw_Data[[#This Row],[Net_Amount_Before_Tax]]*tbl_Raw_Data[[#This Row],[Tax_Pct]]/100</f>
        <v>5.7082500000000005</v>
      </c>
      <c r="Y6833" s="6">
        <f>tbl_Raw_Data[[#This Row],[Net_Amount_Before_Tax]]+tbl_Raw_Data[[#This Row],[Tax_Amount]]</f>
        <v>119.87325000000001</v>
      </c>
      <c r="Z6833" s="6">
        <f t="shared" si="534"/>
        <v>2</v>
      </c>
    </row>
    <row r="6834" spans="1:26" x14ac:dyDescent="0.3">
      <c r="A6834" s="23" t="s">
        <v>8944</v>
      </c>
      <c r="B6834" s="34">
        <v>45811</v>
      </c>
      <c r="C6834" s="23" t="s">
        <v>5315</v>
      </c>
      <c r="D6834" s="23" t="s">
        <v>183</v>
      </c>
      <c r="E6834" s="23" t="s">
        <v>184</v>
      </c>
      <c r="F6834" s="23">
        <v>122009</v>
      </c>
      <c r="G6834" s="23" t="s">
        <v>192</v>
      </c>
      <c r="H6834" s="23" t="s">
        <v>193</v>
      </c>
      <c r="I6834" s="23" t="s">
        <v>41</v>
      </c>
      <c r="J6834" s="23" t="s">
        <v>194</v>
      </c>
      <c r="K6834" s="23" t="s">
        <v>24</v>
      </c>
      <c r="L6834" s="23">
        <v>3</v>
      </c>
      <c r="M6834" s="23">
        <v>32.94</v>
      </c>
      <c r="N6834" s="23">
        <v>5</v>
      </c>
      <c r="O6834" s="23">
        <v>5</v>
      </c>
      <c r="P6834" s="23" t="s">
        <v>89</v>
      </c>
      <c r="Q6834" s="23" t="s">
        <v>34</v>
      </c>
      <c r="R6834" s="23">
        <f t="shared" si="530"/>
        <v>1</v>
      </c>
      <c r="S6834" s="23" t="str">
        <f t="shared" si="531"/>
        <v>ORD106833_20250603_CUST01077_MED002</v>
      </c>
      <c r="T6834" s="23">
        <f t="shared" si="532"/>
        <v>1</v>
      </c>
      <c r="U6834" s="6">
        <f t="shared" si="533"/>
        <v>98.82</v>
      </c>
      <c r="V6834" s="6">
        <f>tbl_Raw_Data[[#This Row],[Discount_Pct]]*tbl_Raw_Data[[#This Row],[Gross_Amount]]/100</f>
        <v>4.9409999999999998</v>
      </c>
      <c r="W6834" s="6">
        <f>tbl_Raw_Data[[#This Row],[Gross_Amount]]-tbl_Raw_Data[[#This Row],[Discount_Amount]]</f>
        <v>93.878999999999991</v>
      </c>
      <c r="X6834" s="6">
        <f>tbl_Raw_Data[[#This Row],[Net_Amount_Before_Tax]]*tbl_Raw_Data[[#This Row],[Tax_Pct]]/100</f>
        <v>4.6939500000000001</v>
      </c>
      <c r="Y6834" s="6">
        <f>tbl_Raw_Data[[#This Row],[Net_Amount_Before_Tax]]+tbl_Raw_Data[[#This Row],[Tax_Amount]]</f>
        <v>98.572949999999992</v>
      </c>
      <c r="Z6834" s="6">
        <f t="shared" si="534"/>
        <v>3</v>
      </c>
    </row>
    <row r="6835" spans="1:26" x14ac:dyDescent="0.3">
      <c r="A6835" s="23" t="s">
        <v>8945</v>
      </c>
      <c r="B6835" s="34">
        <v>45408</v>
      </c>
      <c r="C6835" s="23" t="s">
        <v>8946</v>
      </c>
      <c r="D6835" s="23" t="s">
        <v>52</v>
      </c>
      <c r="E6835" s="23" t="s">
        <v>52</v>
      </c>
      <c r="F6835" s="23">
        <v>160036</v>
      </c>
      <c r="G6835" s="23" t="s">
        <v>224</v>
      </c>
      <c r="H6835" s="23" t="s">
        <v>225</v>
      </c>
      <c r="I6835" s="23" t="s">
        <v>147</v>
      </c>
      <c r="J6835" s="23" t="s">
        <v>23</v>
      </c>
      <c r="K6835" s="23" t="s">
        <v>24</v>
      </c>
      <c r="L6835" s="23">
        <v>1</v>
      </c>
      <c r="M6835" s="23">
        <v>45.26</v>
      </c>
      <c r="N6835" s="23">
        <v>0</v>
      </c>
      <c r="O6835" s="23">
        <v>5</v>
      </c>
      <c r="P6835" s="23" t="s">
        <v>65</v>
      </c>
      <c r="Q6835" s="23" t="s">
        <v>34</v>
      </c>
      <c r="R6835" s="23">
        <f t="shared" si="530"/>
        <v>1</v>
      </c>
      <c r="S6835" s="23" t="str">
        <f t="shared" si="531"/>
        <v>ORD106834_20240426_CUST02241_MED015</v>
      </c>
      <c r="T6835" s="23">
        <f t="shared" si="532"/>
        <v>1</v>
      </c>
      <c r="U6835" s="6">
        <f t="shared" si="533"/>
        <v>45.26</v>
      </c>
      <c r="V6835" s="6">
        <f>tbl_Raw_Data[[#This Row],[Discount_Pct]]*tbl_Raw_Data[[#This Row],[Gross_Amount]]/100</f>
        <v>0</v>
      </c>
      <c r="W6835" s="6">
        <f>tbl_Raw_Data[[#This Row],[Gross_Amount]]-tbl_Raw_Data[[#This Row],[Discount_Amount]]</f>
        <v>45.26</v>
      </c>
      <c r="X6835" s="6">
        <f>tbl_Raw_Data[[#This Row],[Net_Amount_Before_Tax]]*tbl_Raw_Data[[#This Row],[Tax_Pct]]/100</f>
        <v>2.2629999999999999</v>
      </c>
      <c r="Y6835" s="6">
        <f>tbl_Raw_Data[[#This Row],[Net_Amount_Before_Tax]]+tbl_Raw_Data[[#This Row],[Tax_Amount]]</f>
        <v>47.522999999999996</v>
      </c>
      <c r="Z6835" s="6">
        <f t="shared" si="534"/>
        <v>1</v>
      </c>
    </row>
    <row r="6836" spans="1:26" x14ac:dyDescent="0.3">
      <c r="A6836" s="23" t="s">
        <v>8947</v>
      </c>
      <c r="B6836" s="34">
        <v>45435</v>
      </c>
      <c r="C6836" s="23" t="s">
        <v>5116</v>
      </c>
      <c r="D6836" s="23" t="s">
        <v>37</v>
      </c>
      <c r="E6836" s="23" t="s">
        <v>38</v>
      </c>
      <c r="F6836" s="23">
        <v>452020</v>
      </c>
      <c r="G6836" s="23" t="s">
        <v>74</v>
      </c>
      <c r="H6836" s="23" t="s">
        <v>75</v>
      </c>
      <c r="I6836" s="23" t="s">
        <v>76</v>
      </c>
      <c r="J6836" s="23" t="s">
        <v>77</v>
      </c>
      <c r="K6836" s="23" t="s">
        <v>57</v>
      </c>
      <c r="L6836" s="23">
        <v>1</v>
      </c>
      <c r="M6836" s="23">
        <v>54.99</v>
      </c>
      <c r="N6836" s="23">
        <v>5</v>
      </c>
      <c r="O6836" s="23">
        <v>18</v>
      </c>
      <c r="P6836" s="23" t="s">
        <v>58</v>
      </c>
      <c r="Q6836" s="23" t="s">
        <v>34</v>
      </c>
      <c r="R6836" s="23">
        <f t="shared" si="530"/>
        <v>1</v>
      </c>
      <c r="S6836" s="23" t="str">
        <f t="shared" si="531"/>
        <v>ORD106835_20240523_CUST00775_MED008</v>
      </c>
      <c r="T6836" s="23">
        <f t="shared" si="532"/>
        <v>1</v>
      </c>
      <c r="U6836" s="6">
        <f t="shared" si="533"/>
        <v>54.99</v>
      </c>
      <c r="V6836" s="6">
        <f>tbl_Raw_Data[[#This Row],[Discount_Pct]]*tbl_Raw_Data[[#This Row],[Gross_Amount]]/100</f>
        <v>2.7494999999999998</v>
      </c>
      <c r="W6836" s="6">
        <f>tbl_Raw_Data[[#This Row],[Gross_Amount]]-tbl_Raw_Data[[#This Row],[Discount_Amount]]</f>
        <v>52.240500000000004</v>
      </c>
      <c r="X6836" s="6">
        <f>tbl_Raw_Data[[#This Row],[Net_Amount_Before_Tax]]*tbl_Raw_Data[[#This Row],[Tax_Pct]]/100</f>
        <v>9.4032900000000001</v>
      </c>
      <c r="Y6836" s="6">
        <f>tbl_Raw_Data[[#This Row],[Net_Amount_Before_Tax]]+tbl_Raw_Data[[#This Row],[Tax_Amount]]</f>
        <v>61.643790000000003</v>
      </c>
      <c r="Z6836" s="6">
        <f t="shared" si="534"/>
        <v>2</v>
      </c>
    </row>
    <row r="6837" spans="1:26" x14ac:dyDescent="0.3">
      <c r="A6837" s="23" t="s">
        <v>8948</v>
      </c>
      <c r="B6837" s="34">
        <v>45858</v>
      </c>
      <c r="C6837" s="23" t="s">
        <v>3353</v>
      </c>
      <c r="D6837" s="23" t="s">
        <v>123</v>
      </c>
      <c r="E6837" s="23" t="s">
        <v>101</v>
      </c>
      <c r="F6837" s="23">
        <v>226024</v>
      </c>
      <c r="G6837" s="23" t="s">
        <v>124</v>
      </c>
      <c r="H6837" s="23" t="s">
        <v>125</v>
      </c>
      <c r="I6837" s="23" t="s">
        <v>104</v>
      </c>
      <c r="J6837" s="23" t="s">
        <v>114</v>
      </c>
      <c r="K6837" s="23" t="s">
        <v>24</v>
      </c>
      <c r="L6837" s="23">
        <v>1</v>
      </c>
      <c r="M6837" s="23">
        <v>131.22</v>
      </c>
      <c r="N6837" s="23">
        <v>0</v>
      </c>
      <c r="O6837" s="23">
        <v>18</v>
      </c>
      <c r="P6837" s="23" t="s">
        <v>33</v>
      </c>
      <c r="Q6837" s="23" t="s">
        <v>34</v>
      </c>
      <c r="R6837" s="23">
        <f t="shared" si="530"/>
        <v>1</v>
      </c>
      <c r="S6837" s="23" t="str">
        <f t="shared" si="531"/>
        <v>ORD106836_20250720_CUST02998_MED018</v>
      </c>
      <c r="T6837" s="23">
        <f t="shared" si="532"/>
        <v>1</v>
      </c>
      <c r="U6837" s="6">
        <f t="shared" si="533"/>
        <v>131.22</v>
      </c>
      <c r="V6837" s="6">
        <f>tbl_Raw_Data[[#This Row],[Discount_Pct]]*tbl_Raw_Data[[#This Row],[Gross_Amount]]/100</f>
        <v>0</v>
      </c>
      <c r="W6837" s="6">
        <f>tbl_Raw_Data[[#This Row],[Gross_Amount]]-tbl_Raw_Data[[#This Row],[Discount_Amount]]</f>
        <v>131.22</v>
      </c>
      <c r="X6837" s="6">
        <f>tbl_Raw_Data[[#This Row],[Net_Amount_Before_Tax]]*tbl_Raw_Data[[#This Row],[Tax_Pct]]/100</f>
        <v>23.619600000000002</v>
      </c>
      <c r="Y6837" s="6">
        <f>tbl_Raw_Data[[#This Row],[Net_Amount_Before_Tax]]+tbl_Raw_Data[[#This Row],[Tax_Amount]]</f>
        <v>154.83959999999999</v>
      </c>
      <c r="Z6837" s="6">
        <f t="shared" si="534"/>
        <v>2</v>
      </c>
    </row>
    <row r="6838" spans="1:26" x14ac:dyDescent="0.3">
      <c r="A6838" s="23" t="s">
        <v>8949</v>
      </c>
      <c r="B6838" s="34">
        <v>45527</v>
      </c>
      <c r="C6838" s="23" t="s">
        <v>5957</v>
      </c>
      <c r="D6838" s="23" t="s">
        <v>100</v>
      </c>
      <c r="E6838" s="23" t="s">
        <v>101</v>
      </c>
      <c r="F6838" s="23">
        <v>201307</v>
      </c>
      <c r="G6838" s="23" t="s">
        <v>30</v>
      </c>
      <c r="H6838" s="23" t="s">
        <v>31</v>
      </c>
      <c r="I6838" s="23" t="s">
        <v>32</v>
      </c>
      <c r="J6838" s="23" t="s">
        <v>23</v>
      </c>
      <c r="K6838" s="23" t="s">
        <v>24</v>
      </c>
      <c r="L6838" s="23">
        <v>1</v>
      </c>
      <c r="M6838" s="23">
        <v>149.15</v>
      </c>
      <c r="N6838" s="23">
        <v>5</v>
      </c>
      <c r="O6838" s="23">
        <v>12</v>
      </c>
      <c r="P6838" s="23" t="s">
        <v>89</v>
      </c>
      <c r="Q6838" s="23" t="s">
        <v>44</v>
      </c>
      <c r="R6838" s="23">
        <f t="shared" si="530"/>
        <v>1</v>
      </c>
      <c r="S6838" s="23" t="str">
        <f t="shared" si="531"/>
        <v>ORD106837_20240823_CUST01338_MED017</v>
      </c>
      <c r="T6838" s="23">
        <f t="shared" si="532"/>
        <v>1</v>
      </c>
      <c r="U6838" s="6">
        <f t="shared" si="533"/>
        <v>149.15</v>
      </c>
      <c r="V6838" s="6">
        <f>tbl_Raw_Data[[#This Row],[Discount_Pct]]*tbl_Raw_Data[[#This Row],[Gross_Amount]]/100</f>
        <v>7.4574999999999996</v>
      </c>
      <c r="W6838" s="6">
        <f>tbl_Raw_Data[[#This Row],[Gross_Amount]]-tbl_Raw_Data[[#This Row],[Discount_Amount]]</f>
        <v>141.6925</v>
      </c>
      <c r="X6838" s="6">
        <f>tbl_Raw_Data[[#This Row],[Net_Amount_Before_Tax]]*tbl_Raw_Data[[#This Row],[Tax_Pct]]/100</f>
        <v>17.0031</v>
      </c>
      <c r="Y6838" s="6">
        <f>tbl_Raw_Data[[#This Row],[Net_Amount_Before_Tax]]+tbl_Raw_Data[[#This Row],[Tax_Amount]]</f>
        <v>158.69559999999998</v>
      </c>
      <c r="Z6838" s="6">
        <f t="shared" si="534"/>
        <v>1</v>
      </c>
    </row>
    <row r="6839" spans="1:26" x14ac:dyDescent="0.3">
      <c r="A6839" s="23" t="s">
        <v>8950</v>
      </c>
      <c r="B6839" s="34">
        <v>45807</v>
      </c>
      <c r="C6839" s="23" t="s">
        <v>2576</v>
      </c>
      <c r="D6839" s="23" t="s">
        <v>87</v>
      </c>
      <c r="E6839" s="23" t="s">
        <v>88</v>
      </c>
      <c r="F6839" s="23">
        <v>600040</v>
      </c>
      <c r="G6839" s="23" t="s">
        <v>30</v>
      </c>
      <c r="H6839" s="23" t="s">
        <v>31</v>
      </c>
      <c r="I6839" s="23" t="s">
        <v>32</v>
      </c>
      <c r="J6839" s="23" t="s">
        <v>23</v>
      </c>
      <c r="K6839" s="23" t="s">
        <v>24</v>
      </c>
      <c r="L6839" s="23">
        <v>2</v>
      </c>
      <c r="M6839" s="23">
        <v>130.59</v>
      </c>
      <c r="N6839" s="23">
        <v>10</v>
      </c>
      <c r="O6839" s="23">
        <v>5</v>
      </c>
      <c r="P6839" s="23" t="s">
        <v>65</v>
      </c>
      <c r="Q6839" s="23" t="s">
        <v>26</v>
      </c>
      <c r="R6839" s="23">
        <f t="shared" si="530"/>
        <v>1</v>
      </c>
      <c r="S6839" s="23" t="str">
        <f t="shared" si="531"/>
        <v>ORD106838_20250530_CUST00278_MED017</v>
      </c>
      <c r="T6839" s="23">
        <f t="shared" si="532"/>
        <v>1</v>
      </c>
      <c r="U6839" s="6">
        <f t="shared" si="533"/>
        <v>261.18</v>
      </c>
      <c r="V6839" s="6">
        <f>tbl_Raw_Data[[#This Row],[Discount_Pct]]*tbl_Raw_Data[[#This Row],[Gross_Amount]]/100</f>
        <v>26.118000000000002</v>
      </c>
      <c r="W6839" s="6">
        <f>tbl_Raw_Data[[#This Row],[Gross_Amount]]-tbl_Raw_Data[[#This Row],[Discount_Amount]]</f>
        <v>235.06200000000001</v>
      </c>
      <c r="X6839" s="6">
        <f>tbl_Raw_Data[[#This Row],[Net_Amount_Before_Tax]]*tbl_Raw_Data[[#This Row],[Tax_Pct]]/100</f>
        <v>11.7531</v>
      </c>
      <c r="Y6839" s="6">
        <f>tbl_Raw_Data[[#This Row],[Net_Amount_Before_Tax]]+tbl_Raw_Data[[#This Row],[Tax_Amount]]</f>
        <v>246.8151</v>
      </c>
      <c r="Z6839" s="6">
        <f t="shared" si="534"/>
        <v>1</v>
      </c>
    </row>
    <row r="6840" spans="1:26" x14ac:dyDescent="0.3">
      <c r="A6840" s="23" t="s">
        <v>8951</v>
      </c>
      <c r="B6840" s="34">
        <v>45705</v>
      </c>
      <c r="C6840" s="23" t="s">
        <v>5011</v>
      </c>
      <c r="D6840" s="23" t="s">
        <v>92</v>
      </c>
      <c r="E6840" s="23" t="s">
        <v>93</v>
      </c>
      <c r="F6840" s="23">
        <v>560066</v>
      </c>
      <c r="G6840" s="23" t="s">
        <v>48</v>
      </c>
      <c r="H6840" s="23" t="s">
        <v>49</v>
      </c>
      <c r="I6840" s="23" t="s">
        <v>50</v>
      </c>
      <c r="J6840" s="23" t="s">
        <v>23</v>
      </c>
      <c r="K6840" s="23" t="s">
        <v>24</v>
      </c>
      <c r="L6840" s="23">
        <v>6</v>
      </c>
      <c r="M6840" s="23">
        <v>102.23</v>
      </c>
      <c r="N6840" s="23">
        <v>0</v>
      </c>
      <c r="O6840" s="23">
        <v>5</v>
      </c>
      <c r="P6840" s="23" t="s">
        <v>43</v>
      </c>
      <c r="Q6840" s="23" t="s">
        <v>26</v>
      </c>
      <c r="R6840" s="23">
        <f t="shared" si="530"/>
        <v>1</v>
      </c>
      <c r="S6840" s="23" t="str">
        <f t="shared" si="531"/>
        <v>ORD106839_20250217_CUST01233_MED028</v>
      </c>
      <c r="T6840" s="23">
        <f t="shared" si="532"/>
        <v>1</v>
      </c>
      <c r="U6840" s="6">
        <f t="shared" si="533"/>
        <v>613.38</v>
      </c>
      <c r="V6840" s="6">
        <f>tbl_Raw_Data[[#This Row],[Discount_Pct]]*tbl_Raw_Data[[#This Row],[Gross_Amount]]/100</f>
        <v>0</v>
      </c>
      <c r="W6840" s="6">
        <f>tbl_Raw_Data[[#This Row],[Gross_Amount]]-tbl_Raw_Data[[#This Row],[Discount_Amount]]</f>
        <v>613.38</v>
      </c>
      <c r="X6840" s="6">
        <f>tbl_Raw_Data[[#This Row],[Net_Amount_Before_Tax]]*tbl_Raw_Data[[#This Row],[Tax_Pct]]/100</f>
        <v>30.669</v>
      </c>
      <c r="Y6840" s="6">
        <f>tbl_Raw_Data[[#This Row],[Net_Amount_Before_Tax]]+tbl_Raw_Data[[#This Row],[Tax_Amount]]</f>
        <v>644.04899999999998</v>
      </c>
      <c r="Z6840" s="6">
        <f t="shared" si="534"/>
        <v>1</v>
      </c>
    </row>
    <row r="6841" spans="1:26" x14ac:dyDescent="0.3">
      <c r="A6841" s="23" t="s">
        <v>8952</v>
      </c>
      <c r="B6841" s="34">
        <v>45331</v>
      </c>
      <c r="C6841" s="23" t="s">
        <v>6145</v>
      </c>
      <c r="D6841" s="23" t="s">
        <v>183</v>
      </c>
      <c r="E6841" s="23" t="s">
        <v>184</v>
      </c>
      <c r="F6841" s="23">
        <v>122001</v>
      </c>
      <c r="G6841" s="23" t="s">
        <v>30</v>
      </c>
      <c r="H6841" s="23" t="s">
        <v>31</v>
      </c>
      <c r="I6841" s="23" t="s">
        <v>32</v>
      </c>
      <c r="J6841" s="23" t="s">
        <v>23</v>
      </c>
      <c r="K6841" s="23" t="s">
        <v>24</v>
      </c>
      <c r="L6841" s="23">
        <v>2</v>
      </c>
      <c r="M6841" s="23">
        <v>129.51</v>
      </c>
      <c r="N6841" s="23">
        <v>0</v>
      </c>
      <c r="O6841" s="23">
        <v>18</v>
      </c>
      <c r="P6841" s="23" t="s">
        <v>65</v>
      </c>
      <c r="Q6841" s="23" t="s">
        <v>34</v>
      </c>
      <c r="R6841" s="23">
        <f t="shared" si="530"/>
        <v>1</v>
      </c>
      <c r="S6841" s="23" t="str">
        <f t="shared" si="531"/>
        <v>ORD106840_20240209_CUST01139_MED017</v>
      </c>
      <c r="T6841" s="23">
        <f t="shared" si="532"/>
        <v>1</v>
      </c>
      <c r="U6841" s="6">
        <f t="shared" si="533"/>
        <v>259.02</v>
      </c>
      <c r="V6841" s="6">
        <f>tbl_Raw_Data[[#This Row],[Discount_Pct]]*tbl_Raw_Data[[#This Row],[Gross_Amount]]/100</f>
        <v>0</v>
      </c>
      <c r="W6841" s="6">
        <f>tbl_Raw_Data[[#This Row],[Gross_Amount]]-tbl_Raw_Data[[#This Row],[Discount_Amount]]</f>
        <v>259.02</v>
      </c>
      <c r="X6841" s="6">
        <f>tbl_Raw_Data[[#This Row],[Net_Amount_Before_Tax]]*tbl_Raw_Data[[#This Row],[Tax_Pct]]/100</f>
        <v>46.623599999999996</v>
      </c>
      <c r="Y6841" s="6">
        <f>tbl_Raw_Data[[#This Row],[Net_Amount_Before_Tax]]+tbl_Raw_Data[[#This Row],[Tax_Amount]]</f>
        <v>305.64359999999999</v>
      </c>
      <c r="Z6841" s="6">
        <f t="shared" si="534"/>
        <v>2</v>
      </c>
    </row>
    <row r="6842" spans="1:26" x14ac:dyDescent="0.3">
      <c r="A6842" s="23" t="s">
        <v>8953</v>
      </c>
      <c r="B6842" s="34">
        <v>45927</v>
      </c>
      <c r="C6842" s="23" t="s">
        <v>5876</v>
      </c>
      <c r="D6842" s="23" t="s">
        <v>80</v>
      </c>
      <c r="E6842" s="23" t="s">
        <v>81</v>
      </c>
      <c r="F6842" s="23">
        <v>395010</v>
      </c>
      <c r="G6842" s="23" t="s">
        <v>94</v>
      </c>
      <c r="H6842" s="23" t="s">
        <v>95</v>
      </c>
      <c r="I6842" s="23" t="s">
        <v>84</v>
      </c>
      <c r="J6842" s="23" t="s">
        <v>42</v>
      </c>
      <c r="K6842" s="23" t="s">
        <v>24</v>
      </c>
      <c r="L6842" s="23">
        <v>1</v>
      </c>
      <c r="M6842" s="23">
        <v>81.5</v>
      </c>
      <c r="N6842" s="23">
        <v>0</v>
      </c>
      <c r="O6842" s="23">
        <v>18</v>
      </c>
      <c r="P6842" s="23" t="s">
        <v>33</v>
      </c>
      <c r="Q6842" s="23" t="s">
        <v>34</v>
      </c>
      <c r="R6842" s="23">
        <f t="shared" si="530"/>
        <v>1</v>
      </c>
      <c r="S6842" s="23" t="str">
        <f t="shared" si="531"/>
        <v>ORD106841_20250927_CUST01195_MED021</v>
      </c>
      <c r="T6842" s="23">
        <f t="shared" si="532"/>
        <v>1</v>
      </c>
      <c r="U6842" s="6">
        <f t="shared" si="533"/>
        <v>81.5</v>
      </c>
      <c r="V6842" s="6">
        <f>tbl_Raw_Data[[#This Row],[Discount_Pct]]*tbl_Raw_Data[[#This Row],[Gross_Amount]]/100</f>
        <v>0</v>
      </c>
      <c r="W6842" s="6">
        <f>tbl_Raw_Data[[#This Row],[Gross_Amount]]-tbl_Raw_Data[[#This Row],[Discount_Amount]]</f>
        <v>81.5</v>
      </c>
      <c r="X6842" s="6">
        <f>tbl_Raw_Data[[#This Row],[Net_Amount_Before_Tax]]*tbl_Raw_Data[[#This Row],[Tax_Pct]]/100</f>
        <v>14.67</v>
      </c>
      <c r="Y6842" s="6">
        <f>tbl_Raw_Data[[#This Row],[Net_Amount_Before_Tax]]+tbl_Raw_Data[[#This Row],[Tax_Amount]]</f>
        <v>96.17</v>
      </c>
      <c r="Z6842" s="6">
        <f t="shared" si="534"/>
        <v>2</v>
      </c>
    </row>
    <row r="6843" spans="1:26" x14ac:dyDescent="0.3">
      <c r="A6843" s="23" t="s">
        <v>8954</v>
      </c>
      <c r="B6843" s="34">
        <v>45552</v>
      </c>
      <c r="C6843" s="23" t="s">
        <v>4410</v>
      </c>
      <c r="D6843" s="23" t="s">
        <v>142</v>
      </c>
      <c r="E6843" s="23" t="s">
        <v>81</v>
      </c>
      <c r="F6843" s="23">
        <v>380058</v>
      </c>
      <c r="G6843" s="23" t="s">
        <v>167</v>
      </c>
      <c r="H6843" s="23" t="s">
        <v>168</v>
      </c>
      <c r="I6843" s="23" t="s">
        <v>113</v>
      </c>
      <c r="J6843" s="23" t="s">
        <v>42</v>
      </c>
      <c r="K6843" s="23" t="s">
        <v>24</v>
      </c>
      <c r="L6843" s="23">
        <v>1</v>
      </c>
      <c r="M6843" s="23">
        <v>179.7</v>
      </c>
      <c r="N6843" s="23">
        <v>0</v>
      </c>
      <c r="O6843" s="23">
        <v>12</v>
      </c>
      <c r="P6843" s="23" t="s">
        <v>25</v>
      </c>
      <c r="Q6843" s="23" t="s">
        <v>34</v>
      </c>
      <c r="R6843" s="23">
        <f t="shared" si="530"/>
        <v>1</v>
      </c>
      <c r="S6843" s="23" t="str">
        <f t="shared" si="531"/>
        <v>ORD106842_20240917_CUST03195_MED026</v>
      </c>
      <c r="T6843" s="23">
        <f t="shared" si="532"/>
        <v>1</v>
      </c>
      <c r="U6843" s="6">
        <f t="shared" si="533"/>
        <v>179.7</v>
      </c>
      <c r="V6843" s="6">
        <f>tbl_Raw_Data[[#This Row],[Discount_Pct]]*tbl_Raw_Data[[#This Row],[Gross_Amount]]/100</f>
        <v>0</v>
      </c>
      <c r="W6843" s="6">
        <f>tbl_Raw_Data[[#This Row],[Gross_Amount]]-tbl_Raw_Data[[#This Row],[Discount_Amount]]</f>
        <v>179.7</v>
      </c>
      <c r="X6843" s="6">
        <f>tbl_Raw_Data[[#This Row],[Net_Amount_Before_Tax]]*tbl_Raw_Data[[#This Row],[Tax_Pct]]/100</f>
        <v>21.563999999999997</v>
      </c>
      <c r="Y6843" s="6">
        <f>tbl_Raw_Data[[#This Row],[Net_Amount_Before_Tax]]+tbl_Raw_Data[[#This Row],[Tax_Amount]]</f>
        <v>201.26399999999998</v>
      </c>
      <c r="Z6843" s="6">
        <f t="shared" si="534"/>
        <v>3</v>
      </c>
    </row>
    <row r="6844" spans="1:26" x14ac:dyDescent="0.3">
      <c r="A6844" s="23" t="s">
        <v>8955</v>
      </c>
      <c r="B6844" s="34">
        <v>45892</v>
      </c>
      <c r="C6844" s="23" t="s">
        <v>5596</v>
      </c>
      <c r="D6844" s="23" t="s">
        <v>100</v>
      </c>
      <c r="E6844" s="23" t="s">
        <v>101</v>
      </c>
      <c r="F6844" s="23">
        <v>201307</v>
      </c>
      <c r="G6844" s="23" t="s">
        <v>145</v>
      </c>
      <c r="H6844" s="23" t="s">
        <v>146</v>
      </c>
      <c r="I6844" s="23" t="s">
        <v>147</v>
      </c>
      <c r="J6844" s="23" t="s">
        <v>148</v>
      </c>
      <c r="K6844" s="23" t="s">
        <v>24</v>
      </c>
      <c r="L6844" s="23">
        <v>2</v>
      </c>
      <c r="M6844" s="23">
        <v>105.67</v>
      </c>
      <c r="N6844" s="23">
        <v>10</v>
      </c>
      <c r="O6844" s="23">
        <v>12</v>
      </c>
      <c r="P6844" s="23" t="s">
        <v>58</v>
      </c>
      <c r="Q6844" s="23" t="s">
        <v>90</v>
      </c>
      <c r="R6844" s="23">
        <f t="shared" si="530"/>
        <v>1</v>
      </c>
      <c r="S6844" s="23" t="str">
        <f t="shared" si="531"/>
        <v>ORD106843_20250823_CUST00402_MED016</v>
      </c>
      <c r="T6844" s="23">
        <f t="shared" si="532"/>
        <v>1</v>
      </c>
      <c r="U6844" s="6">
        <f t="shared" si="533"/>
        <v>211.34</v>
      </c>
      <c r="V6844" s="6">
        <f>tbl_Raw_Data[[#This Row],[Discount_Pct]]*tbl_Raw_Data[[#This Row],[Gross_Amount]]/100</f>
        <v>21.134</v>
      </c>
      <c r="W6844" s="6">
        <f>tbl_Raw_Data[[#This Row],[Gross_Amount]]-tbl_Raw_Data[[#This Row],[Discount_Amount]]</f>
        <v>190.20600000000002</v>
      </c>
      <c r="X6844" s="6">
        <f>tbl_Raw_Data[[#This Row],[Net_Amount_Before_Tax]]*tbl_Raw_Data[[#This Row],[Tax_Pct]]/100</f>
        <v>22.824720000000003</v>
      </c>
      <c r="Y6844" s="6">
        <f>tbl_Raw_Data[[#This Row],[Net_Amount_Before_Tax]]+tbl_Raw_Data[[#This Row],[Tax_Amount]]</f>
        <v>213.03072000000003</v>
      </c>
      <c r="Z6844" s="6">
        <f t="shared" si="534"/>
        <v>3</v>
      </c>
    </row>
    <row r="6845" spans="1:26" x14ac:dyDescent="0.3">
      <c r="A6845" s="23" t="s">
        <v>8956</v>
      </c>
      <c r="B6845" s="34">
        <v>45312</v>
      </c>
      <c r="C6845" s="23" t="s">
        <v>2218</v>
      </c>
      <c r="D6845" s="23" t="s">
        <v>19</v>
      </c>
      <c r="E6845" s="23" t="s">
        <v>19</v>
      </c>
      <c r="F6845" s="23">
        <v>110024</v>
      </c>
      <c r="G6845" s="23" t="s">
        <v>20</v>
      </c>
      <c r="H6845" s="23" t="s">
        <v>21</v>
      </c>
      <c r="I6845" s="23" t="s">
        <v>22</v>
      </c>
      <c r="J6845" s="23" t="s">
        <v>23</v>
      </c>
      <c r="K6845" s="23" t="s">
        <v>24</v>
      </c>
      <c r="L6845" s="23">
        <v>1</v>
      </c>
      <c r="M6845" s="23">
        <v>145.9</v>
      </c>
      <c r="N6845" s="23">
        <v>20</v>
      </c>
      <c r="O6845" s="23">
        <v>12</v>
      </c>
      <c r="P6845" s="23" t="s">
        <v>43</v>
      </c>
      <c r="Q6845" s="23" t="s">
        <v>44</v>
      </c>
      <c r="R6845" s="23">
        <f t="shared" si="530"/>
        <v>1</v>
      </c>
      <c r="S6845" s="23" t="str">
        <f t="shared" si="531"/>
        <v>ORD106844_20240121_CUST02066_MED024</v>
      </c>
      <c r="T6845" s="23">
        <f t="shared" si="532"/>
        <v>1</v>
      </c>
      <c r="U6845" s="6">
        <f t="shared" si="533"/>
        <v>145.9</v>
      </c>
      <c r="V6845" s="6">
        <f>tbl_Raw_Data[[#This Row],[Discount_Pct]]*tbl_Raw_Data[[#This Row],[Gross_Amount]]/100</f>
        <v>29.18</v>
      </c>
      <c r="W6845" s="6">
        <f>tbl_Raw_Data[[#This Row],[Gross_Amount]]-tbl_Raw_Data[[#This Row],[Discount_Amount]]</f>
        <v>116.72</v>
      </c>
      <c r="X6845" s="6">
        <f>tbl_Raw_Data[[#This Row],[Net_Amount_Before_Tax]]*tbl_Raw_Data[[#This Row],[Tax_Pct]]/100</f>
        <v>14.006399999999999</v>
      </c>
      <c r="Y6845" s="6">
        <f>tbl_Raw_Data[[#This Row],[Net_Amount_Before_Tax]]+tbl_Raw_Data[[#This Row],[Tax_Amount]]</f>
        <v>130.72640000000001</v>
      </c>
      <c r="Z6845" s="6">
        <f t="shared" si="534"/>
        <v>3</v>
      </c>
    </row>
    <row r="6846" spans="1:26" x14ac:dyDescent="0.3">
      <c r="A6846" s="23" t="s">
        <v>8957</v>
      </c>
      <c r="B6846" s="34">
        <v>45824</v>
      </c>
      <c r="C6846" s="23" t="s">
        <v>5233</v>
      </c>
      <c r="D6846" s="23" t="s">
        <v>159</v>
      </c>
      <c r="E6846" s="23" t="s">
        <v>47</v>
      </c>
      <c r="F6846" s="23">
        <v>400050</v>
      </c>
      <c r="G6846" s="23" t="s">
        <v>233</v>
      </c>
      <c r="H6846" s="23" t="s">
        <v>234</v>
      </c>
      <c r="I6846" s="23" t="s">
        <v>104</v>
      </c>
      <c r="J6846" s="23" t="s">
        <v>42</v>
      </c>
      <c r="K6846" s="23" t="s">
        <v>24</v>
      </c>
      <c r="L6846" s="23">
        <v>1</v>
      </c>
      <c r="M6846" s="23">
        <v>138.02000000000001</v>
      </c>
      <c r="N6846" s="23">
        <v>0</v>
      </c>
      <c r="O6846" s="23">
        <v>5</v>
      </c>
      <c r="P6846" s="23" t="s">
        <v>58</v>
      </c>
      <c r="Q6846" s="23" t="s">
        <v>26</v>
      </c>
      <c r="R6846" s="23">
        <f t="shared" si="530"/>
        <v>1</v>
      </c>
      <c r="S6846" s="23" t="str">
        <f t="shared" si="531"/>
        <v>ORD106845_20250616_CUST01157_MED019</v>
      </c>
      <c r="T6846" s="23">
        <f t="shared" si="532"/>
        <v>1</v>
      </c>
      <c r="U6846" s="6">
        <f t="shared" si="533"/>
        <v>138.02000000000001</v>
      </c>
      <c r="V6846" s="6">
        <f>tbl_Raw_Data[[#This Row],[Discount_Pct]]*tbl_Raw_Data[[#This Row],[Gross_Amount]]/100</f>
        <v>0</v>
      </c>
      <c r="W6846" s="6">
        <f>tbl_Raw_Data[[#This Row],[Gross_Amount]]-tbl_Raw_Data[[#This Row],[Discount_Amount]]</f>
        <v>138.02000000000001</v>
      </c>
      <c r="X6846" s="6">
        <f>tbl_Raw_Data[[#This Row],[Net_Amount_Before_Tax]]*tbl_Raw_Data[[#This Row],[Tax_Pct]]/100</f>
        <v>6.9009999999999998</v>
      </c>
      <c r="Y6846" s="6">
        <f>tbl_Raw_Data[[#This Row],[Net_Amount_Before_Tax]]+tbl_Raw_Data[[#This Row],[Tax_Amount]]</f>
        <v>144.92100000000002</v>
      </c>
      <c r="Z6846" s="6">
        <f t="shared" si="534"/>
        <v>1</v>
      </c>
    </row>
    <row r="6847" spans="1:26" x14ac:dyDescent="0.3">
      <c r="A6847" s="23" t="s">
        <v>8958</v>
      </c>
      <c r="B6847" s="34">
        <v>45361</v>
      </c>
      <c r="C6847" s="23" t="s">
        <v>7312</v>
      </c>
      <c r="D6847" s="23" t="s">
        <v>130</v>
      </c>
      <c r="E6847" s="23" t="s">
        <v>131</v>
      </c>
      <c r="F6847" s="23">
        <v>700001</v>
      </c>
      <c r="G6847" s="23" t="s">
        <v>160</v>
      </c>
      <c r="H6847" s="23" t="s">
        <v>161</v>
      </c>
      <c r="I6847" s="23" t="s">
        <v>50</v>
      </c>
      <c r="J6847" s="23" t="s">
        <v>23</v>
      </c>
      <c r="K6847" s="23" t="s">
        <v>24</v>
      </c>
      <c r="L6847" s="23">
        <v>3</v>
      </c>
      <c r="M6847" s="23">
        <v>162.08000000000001</v>
      </c>
      <c r="N6847" s="23">
        <v>0</v>
      </c>
      <c r="O6847" s="23">
        <v>5</v>
      </c>
      <c r="P6847" s="23" t="s">
        <v>58</v>
      </c>
      <c r="Q6847" s="23" t="s">
        <v>44</v>
      </c>
      <c r="R6847" s="23">
        <f t="shared" si="530"/>
        <v>1</v>
      </c>
      <c r="S6847" s="23" t="str">
        <f t="shared" si="531"/>
        <v>ORD106846_20240310_CUST02273_MED014</v>
      </c>
      <c r="T6847" s="23">
        <f t="shared" si="532"/>
        <v>1</v>
      </c>
      <c r="U6847" s="6">
        <f t="shared" si="533"/>
        <v>486.24</v>
      </c>
      <c r="V6847" s="6">
        <f>tbl_Raw_Data[[#This Row],[Discount_Pct]]*tbl_Raw_Data[[#This Row],[Gross_Amount]]/100</f>
        <v>0</v>
      </c>
      <c r="W6847" s="6">
        <f>tbl_Raw_Data[[#This Row],[Gross_Amount]]-tbl_Raw_Data[[#This Row],[Discount_Amount]]</f>
        <v>486.24</v>
      </c>
      <c r="X6847" s="6">
        <f>tbl_Raw_Data[[#This Row],[Net_Amount_Before_Tax]]*tbl_Raw_Data[[#This Row],[Tax_Pct]]/100</f>
        <v>24.311999999999998</v>
      </c>
      <c r="Y6847" s="6">
        <f>tbl_Raw_Data[[#This Row],[Net_Amount_Before_Tax]]+tbl_Raw_Data[[#This Row],[Tax_Amount]]</f>
        <v>510.55200000000002</v>
      </c>
      <c r="Z6847" s="6">
        <f t="shared" si="534"/>
        <v>3</v>
      </c>
    </row>
    <row r="6848" spans="1:26" x14ac:dyDescent="0.3">
      <c r="A6848" s="23" t="s">
        <v>8959</v>
      </c>
      <c r="B6848" s="34">
        <v>45799</v>
      </c>
      <c r="C6848" s="23" t="s">
        <v>3079</v>
      </c>
      <c r="D6848" s="23" t="s">
        <v>183</v>
      </c>
      <c r="E6848" s="23" t="s">
        <v>184</v>
      </c>
      <c r="F6848" s="23">
        <v>122009</v>
      </c>
      <c r="G6848" s="23" t="s">
        <v>185</v>
      </c>
      <c r="H6848" s="23" t="s">
        <v>186</v>
      </c>
      <c r="I6848" s="23" t="s">
        <v>76</v>
      </c>
      <c r="J6848" s="23" t="s">
        <v>187</v>
      </c>
      <c r="K6848" s="23" t="s">
        <v>57</v>
      </c>
      <c r="L6848" s="23">
        <v>1</v>
      </c>
      <c r="M6848" s="23">
        <v>87.21</v>
      </c>
      <c r="N6848" s="23">
        <v>5</v>
      </c>
      <c r="O6848" s="23">
        <v>12</v>
      </c>
      <c r="P6848" s="23" t="s">
        <v>65</v>
      </c>
      <c r="Q6848" s="23" t="s">
        <v>34</v>
      </c>
      <c r="R6848" s="23">
        <f t="shared" si="530"/>
        <v>1</v>
      </c>
      <c r="S6848" s="23" t="str">
        <f t="shared" si="531"/>
        <v>ORD106847_20250522_CUST00654_MED009</v>
      </c>
      <c r="T6848" s="23">
        <f t="shared" si="532"/>
        <v>1</v>
      </c>
      <c r="U6848" s="6">
        <f t="shared" si="533"/>
        <v>87.21</v>
      </c>
      <c r="V6848" s="6">
        <f>tbl_Raw_Data[[#This Row],[Discount_Pct]]*tbl_Raw_Data[[#This Row],[Gross_Amount]]/100</f>
        <v>4.3604999999999992</v>
      </c>
      <c r="W6848" s="6">
        <f>tbl_Raw_Data[[#This Row],[Gross_Amount]]-tbl_Raw_Data[[#This Row],[Discount_Amount]]</f>
        <v>82.849499999999992</v>
      </c>
      <c r="X6848" s="6">
        <f>tbl_Raw_Data[[#This Row],[Net_Amount_Before_Tax]]*tbl_Raw_Data[[#This Row],[Tax_Pct]]/100</f>
        <v>9.9419399999999989</v>
      </c>
      <c r="Y6848" s="6">
        <f>tbl_Raw_Data[[#This Row],[Net_Amount_Before_Tax]]+tbl_Raw_Data[[#This Row],[Tax_Amount]]</f>
        <v>92.791439999999994</v>
      </c>
      <c r="Z6848" s="6">
        <f t="shared" si="534"/>
        <v>3</v>
      </c>
    </row>
    <row r="6849" spans="1:26" x14ac:dyDescent="0.3">
      <c r="A6849" s="23" t="s">
        <v>8960</v>
      </c>
      <c r="B6849" s="34">
        <v>45872</v>
      </c>
      <c r="C6849" s="23" t="s">
        <v>6779</v>
      </c>
      <c r="D6849" s="23" t="s">
        <v>52</v>
      </c>
      <c r="E6849" s="23" t="s">
        <v>52</v>
      </c>
      <c r="F6849" s="23">
        <v>160019</v>
      </c>
      <c r="G6849" s="23" t="s">
        <v>68</v>
      </c>
      <c r="H6849" s="23" t="s">
        <v>69</v>
      </c>
      <c r="I6849" s="23" t="s">
        <v>55</v>
      </c>
      <c r="J6849" s="23" t="s">
        <v>56</v>
      </c>
      <c r="K6849" s="23" t="s">
        <v>24</v>
      </c>
      <c r="L6849" s="23">
        <v>2</v>
      </c>
      <c r="M6849" s="23">
        <v>31.99</v>
      </c>
      <c r="N6849" s="23">
        <v>5</v>
      </c>
      <c r="O6849" s="23">
        <v>18</v>
      </c>
      <c r="P6849" s="23" t="s">
        <v>25</v>
      </c>
      <c r="Q6849" s="23" t="s">
        <v>44</v>
      </c>
      <c r="R6849" s="23">
        <f t="shared" si="530"/>
        <v>1</v>
      </c>
      <c r="S6849" s="23" t="str">
        <f t="shared" si="531"/>
        <v>ORD106848_20250803_CUST02084_MED003</v>
      </c>
      <c r="T6849" s="23">
        <f t="shared" si="532"/>
        <v>1</v>
      </c>
      <c r="U6849" s="6">
        <f t="shared" si="533"/>
        <v>63.98</v>
      </c>
      <c r="V6849" s="6">
        <f>tbl_Raw_Data[[#This Row],[Discount_Pct]]*tbl_Raw_Data[[#This Row],[Gross_Amount]]/100</f>
        <v>3.1989999999999998</v>
      </c>
      <c r="W6849" s="6">
        <f>tbl_Raw_Data[[#This Row],[Gross_Amount]]-tbl_Raw_Data[[#This Row],[Discount_Amount]]</f>
        <v>60.780999999999999</v>
      </c>
      <c r="X6849" s="6">
        <f>tbl_Raw_Data[[#This Row],[Net_Amount_Before_Tax]]*tbl_Raw_Data[[#This Row],[Tax_Pct]]/100</f>
        <v>10.940580000000001</v>
      </c>
      <c r="Y6849" s="6">
        <f>tbl_Raw_Data[[#This Row],[Net_Amount_Before_Tax]]+tbl_Raw_Data[[#This Row],[Tax_Amount]]</f>
        <v>71.721580000000003</v>
      </c>
      <c r="Z6849" s="6">
        <f t="shared" si="534"/>
        <v>1</v>
      </c>
    </row>
    <row r="6850" spans="1:26" x14ac:dyDescent="0.3">
      <c r="A6850" s="23" t="s">
        <v>8961</v>
      </c>
      <c r="B6850" s="34">
        <v>45800</v>
      </c>
      <c r="C6850" s="23" t="s">
        <v>563</v>
      </c>
      <c r="D6850" s="23" t="s">
        <v>87</v>
      </c>
      <c r="E6850" s="23" t="s">
        <v>88</v>
      </c>
      <c r="F6850" s="23">
        <v>600001</v>
      </c>
      <c r="G6850" s="23" t="s">
        <v>233</v>
      </c>
      <c r="H6850" s="23" t="s">
        <v>234</v>
      </c>
      <c r="I6850" s="23" t="s">
        <v>104</v>
      </c>
      <c r="J6850" s="23" t="s">
        <v>42</v>
      </c>
      <c r="K6850" s="23" t="s">
        <v>24</v>
      </c>
      <c r="L6850" s="23">
        <v>1</v>
      </c>
      <c r="M6850" s="23">
        <v>165.36</v>
      </c>
      <c r="N6850" s="23">
        <v>10</v>
      </c>
      <c r="O6850" s="23">
        <v>5</v>
      </c>
      <c r="P6850" s="23" t="s">
        <v>58</v>
      </c>
      <c r="Q6850" s="23" t="s">
        <v>34</v>
      </c>
      <c r="R6850" s="23">
        <f t="shared" ref="R6850:R6913" si="535">COUNTIFS($A$2:$A$8001,A6850,$B$2:$B$8001,B6850,$C$2:$C$8001,C6850,$G$2:$G$8001,G6850)</f>
        <v>1</v>
      </c>
      <c r="S6850" s="23" t="str">
        <f t="shared" ref="S6850:S6913" si="536">A6850&amp;"_"&amp;TEXT(B6850,"yyyymmdd")&amp;"_"&amp;C6850&amp;"_"&amp;G6850</f>
        <v>ORD106849_20250523_CUST03448_MED019</v>
      </c>
      <c r="T6850" s="23">
        <f t="shared" ref="T6850:T6913" si="537">COUNTIF($S$2:$S$8001,S6850)</f>
        <v>1</v>
      </c>
      <c r="U6850" s="6">
        <f t="shared" ref="U6850:U6913" si="538">L6850*M6850</f>
        <v>165.36</v>
      </c>
      <c r="V6850" s="6">
        <f>tbl_Raw_Data[[#This Row],[Discount_Pct]]*tbl_Raw_Data[[#This Row],[Gross_Amount]]/100</f>
        <v>16.536000000000001</v>
      </c>
      <c r="W6850" s="6">
        <f>tbl_Raw_Data[[#This Row],[Gross_Amount]]-tbl_Raw_Data[[#This Row],[Discount_Amount]]</f>
        <v>148.82400000000001</v>
      </c>
      <c r="X6850" s="6">
        <f>tbl_Raw_Data[[#This Row],[Net_Amount_Before_Tax]]*tbl_Raw_Data[[#This Row],[Tax_Pct]]/100</f>
        <v>7.4412000000000011</v>
      </c>
      <c r="Y6850" s="6">
        <f>tbl_Raw_Data[[#This Row],[Net_Amount_Before_Tax]]+tbl_Raw_Data[[#This Row],[Tax_Amount]]</f>
        <v>156.26520000000002</v>
      </c>
      <c r="Z6850" s="6">
        <f t="shared" ref="Z6850:Z6913" si="539">COUNTIFS($C$2:$C$8001,C6850,$Q$2:$Q$8001,"Delivered")</f>
        <v>2</v>
      </c>
    </row>
    <row r="6851" spans="1:26" x14ac:dyDescent="0.3">
      <c r="A6851" s="23" t="s">
        <v>8962</v>
      </c>
      <c r="B6851" s="34">
        <v>45774</v>
      </c>
      <c r="C6851" s="23" t="s">
        <v>1622</v>
      </c>
      <c r="D6851" s="23" t="s">
        <v>123</v>
      </c>
      <c r="E6851" s="23" t="s">
        <v>101</v>
      </c>
      <c r="F6851" s="23">
        <v>226016</v>
      </c>
      <c r="G6851" s="23" t="s">
        <v>233</v>
      </c>
      <c r="H6851" s="23" t="s">
        <v>234</v>
      </c>
      <c r="I6851" s="23" t="s">
        <v>104</v>
      </c>
      <c r="J6851" s="23" t="s">
        <v>42</v>
      </c>
      <c r="K6851" s="23" t="s">
        <v>24</v>
      </c>
      <c r="L6851" s="23">
        <v>4</v>
      </c>
      <c r="M6851" s="23">
        <v>166.29</v>
      </c>
      <c r="N6851" s="23">
        <v>5</v>
      </c>
      <c r="O6851" s="23">
        <v>12</v>
      </c>
      <c r="P6851" s="23" t="s">
        <v>25</v>
      </c>
      <c r="Q6851" s="23" t="s">
        <v>34</v>
      </c>
      <c r="R6851" s="23">
        <f t="shared" si="535"/>
        <v>1</v>
      </c>
      <c r="S6851" s="23" t="str">
        <f t="shared" si="536"/>
        <v>ORD106850_20250427_CUST02971_MED019</v>
      </c>
      <c r="T6851" s="23">
        <f t="shared" si="537"/>
        <v>1</v>
      </c>
      <c r="U6851" s="6">
        <f t="shared" si="538"/>
        <v>665.16</v>
      </c>
      <c r="V6851" s="6">
        <f>tbl_Raw_Data[[#This Row],[Discount_Pct]]*tbl_Raw_Data[[#This Row],[Gross_Amount]]/100</f>
        <v>33.257999999999996</v>
      </c>
      <c r="W6851" s="6">
        <f>tbl_Raw_Data[[#This Row],[Gross_Amount]]-tbl_Raw_Data[[#This Row],[Discount_Amount]]</f>
        <v>631.90199999999993</v>
      </c>
      <c r="X6851" s="6">
        <f>tbl_Raw_Data[[#This Row],[Net_Amount_Before_Tax]]*tbl_Raw_Data[[#This Row],[Tax_Pct]]/100</f>
        <v>75.828239999999994</v>
      </c>
      <c r="Y6851" s="6">
        <f>tbl_Raw_Data[[#This Row],[Net_Amount_Before_Tax]]+tbl_Raw_Data[[#This Row],[Tax_Amount]]</f>
        <v>707.73023999999987</v>
      </c>
      <c r="Z6851" s="6">
        <f t="shared" si="539"/>
        <v>3</v>
      </c>
    </row>
    <row r="6852" spans="1:26" x14ac:dyDescent="0.3">
      <c r="A6852" s="23" t="s">
        <v>8963</v>
      </c>
      <c r="B6852" s="34">
        <v>45319</v>
      </c>
      <c r="C6852" s="23" t="s">
        <v>7347</v>
      </c>
      <c r="D6852" s="23" t="s">
        <v>142</v>
      </c>
      <c r="E6852" s="23" t="s">
        <v>81</v>
      </c>
      <c r="F6852" s="23">
        <v>380054</v>
      </c>
      <c r="G6852" s="23" t="s">
        <v>229</v>
      </c>
      <c r="H6852" s="23" t="s">
        <v>230</v>
      </c>
      <c r="I6852" s="23" t="s">
        <v>84</v>
      </c>
      <c r="J6852" s="23" t="s">
        <v>140</v>
      </c>
      <c r="K6852" s="23" t="s">
        <v>24</v>
      </c>
      <c r="L6852" s="23">
        <v>1</v>
      </c>
      <c r="M6852" s="23">
        <v>175.49</v>
      </c>
      <c r="N6852" s="23">
        <v>5</v>
      </c>
      <c r="O6852" s="23">
        <v>18</v>
      </c>
      <c r="P6852" s="23" t="s">
        <v>43</v>
      </c>
      <c r="Q6852" s="23" t="s">
        <v>34</v>
      </c>
      <c r="R6852" s="23">
        <f t="shared" si="535"/>
        <v>1</v>
      </c>
      <c r="S6852" s="23" t="str">
        <f t="shared" si="536"/>
        <v>ORD106851_20240128_CUST03433_MED022</v>
      </c>
      <c r="T6852" s="23">
        <f t="shared" si="537"/>
        <v>1</v>
      </c>
      <c r="U6852" s="6">
        <f t="shared" si="538"/>
        <v>175.49</v>
      </c>
      <c r="V6852" s="6">
        <f>tbl_Raw_Data[[#This Row],[Discount_Pct]]*tbl_Raw_Data[[#This Row],[Gross_Amount]]/100</f>
        <v>8.7744999999999997</v>
      </c>
      <c r="W6852" s="6">
        <f>tbl_Raw_Data[[#This Row],[Gross_Amount]]-tbl_Raw_Data[[#This Row],[Discount_Amount]]</f>
        <v>166.71550000000002</v>
      </c>
      <c r="X6852" s="6">
        <f>tbl_Raw_Data[[#This Row],[Net_Amount_Before_Tax]]*tbl_Raw_Data[[#This Row],[Tax_Pct]]/100</f>
        <v>30.008790000000005</v>
      </c>
      <c r="Y6852" s="6">
        <f>tbl_Raw_Data[[#This Row],[Net_Amount_Before_Tax]]+tbl_Raw_Data[[#This Row],[Tax_Amount]]</f>
        <v>196.72429000000002</v>
      </c>
      <c r="Z6852" s="6">
        <f t="shared" si="539"/>
        <v>2</v>
      </c>
    </row>
    <row r="6853" spans="1:26" x14ac:dyDescent="0.3">
      <c r="A6853" s="23" t="s">
        <v>8964</v>
      </c>
      <c r="B6853" s="34">
        <v>45426</v>
      </c>
      <c r="C6853" s="23" t="s">
        <v>3902</v>
      </c>
      <c r="D6853" s="23" t="s">
        <v>100</v>
      </c>
      <c r="E6853" s="23" t="s">
        <v>101</v>
      </c>
      <c r="F6853" s="23">
        <v>201303</v>
      </c>
      <c r="G6853" s="23" t="s">
        <v>233</v>
      </c>
      <c r="H6853" s="23" t="s">
        <v>234</v>
      </c>
      <c r="I6853" s="23" t="s">
        <v>104</v>
      </c>
      <c r="J6853" s="23" t="s">
        <v>42</v>
      </c>
      <c r="K6853" s="23" t="s">
        <v>24</v>
      </c>
      <c r="L6853" s="23">
        <v>2</v>
      </c>
      <c r="M6853" s="23">
        <v>135.16999999999999</v>
      </c>
      <c r="N6853" s="23">
        <v>15</v>
      </c>
      <c r="O6853" s="23">
        <v>5</v>
      </c>
      <c r="P6853" s="23" t="s">
        <v>33</v>
      </c>
      <c r="Q6853" s="23" t="s">
        <v>34</v>
      </c>
      <c r="R6853" s="23">
        <f t="shared" si="535"/>
        <v>1</v>
      </c>
      <c r="S6853" s="23" t="str">
        <f t="shared" si="536"/>
        <v>ORD106852_20240514_CUST01299_MED019</v>
      </c>
      <c r="T6853" s="23">
        <f t="shared" si="537"/>
        <v>1</v>
      </c>
      <c r="U6853" s="6">
        <f t="shared" si="538"/>
        <v>270.33999999999997</v>
      </c>
      <c r="V6853" s="6">
        <f>tbl_Raw_Data[[#This Row],[Discount_Pct]]*tbl_Raw_Data[[#This Row],[Gross_Amount]]/100</f>
        <v>40.550999999999995</v>
      </c>
      <c r="W6853" s="6">
        <f>tbl_Raw_Data[[#This Row],[Gross_Amount]]-tbl_Raw_Data[[#This Row],[Discount_Amount]]</f>
        <v>229.78899999999999</v>
      </c>
      <c r="X6853" s="6">
        <f>tbl_Raw_Data[[#This Row],[Net_Amount_Before_Tax]]*tbl_Raw_Data[[#This Row],[Tax_Pct]]/100</f>
        <v>11.48945</v>
      </c>
      <c r="Y6853" s="6">
        <f>tbl_Raw_Data[[#This Row],[Net_Amount_Before_Tax]]+tbl_Raw_Data[[#This Row],[Tax_Amount]]</f>
        <v>241.27844999999999</v>
      </c>
      <c r="Z6853" s="6">
        <f t="shared" si="539"/>
        <v>2</v>
      </c>
    </row>
    <row r="6854" spans="1:26" x14ac:dyDescent="0.3">
      <c r="A6854" s="23" t="s">
        <v>8965</v>
      </c>
      <c r="B6854" s="34">
        <v>45434</v>
      </c>
      <c r="C6854" s="23" t="s">
        <v>6787</v>
      </c>
      <c r="D6854" s="23" t="s">
        <v>28</v>
      </c>
      <c r="E6854" s="23" t="s">
        <v>29</v>
      </c>
      <c r="F6854" s="23">
        <v>500032</v>
      </c>
      <c r="G6854" s="23" t="s">
        <v>145</v>
      </c>
      <c r="H6854" s="23" t="s">
        <v>146</v>
      </c>
      <c r="I6854" s="23" t="s">
        <v>147</v>
      </c>
      <c r="J6854" s="23" t="s">
        <v>148</v>
      </c>
      <c r="K6854" s="23" t="s">
        <v>24</v>
      </c>
      <c r="L6854" s="23">
        <v>3</v>
      </c>
      <c r="M6854" s="23">
        <v>112.28</v>
      </c>
      <c r="N6854" s="23">
        <v>10</v>
      </c>
      <c r="O6854" s="23">
        <v>12</v>
      </c>
      <c r="P6854" s="23" t="s">
        <v>89</v>
      </c>
      <c r="Q6854" s="23" t="s">
        <v>26</v>
      </c>
      <c r="R6854" s="23">
        <f t="shared" si="535"/>
        <v>1</v>
      </c>
      <c r="S6854" s="23" t="str">
        <f t="shared" si="536"/>
        <v>ORD106853_20240522_CUST01854_MED016</v>
      </c>
      <c r="T6854" s="23">
        <f t="shared" si="537"/>
        <v>1</v>
      </c>
      <c r="U6854" s="6">
        <f t="shared" si="538"/>
        <v>336.84000000000003</v>
      </c>
      <c r="V6854" s="6">
        <f>tbl_Raw_Data[[#This Row],[Discount_Pct]]*tbl_Raw_Data[[#This Row],[Gross_Amount]]/100</f>
        <v>33.684000000000005</v>
      </c>
      <c r="W6854" s="6">
        <f>tbl_Raw_Data[[#This Row],[Gross_Amount]]-tbl_Raw_Data[[#This Row],[Discount_Amount]]</f>
        <v>303.15600000000001</v>
      </c>
      <c r="X6854" s="6">
        <f>tbl_Raw_Data[[#This Row],[Net_Amount_Before_Tax]]*tbl_Raw_Data[[#This Row],[Tax_Pct]]/100</f>
        <v>36.378720000000001</v>
      </c>
      <c r="Y6854" s="6">
        <f>tbl_Raw_Data[[#This Row],[Net_Amount_Before_Tax]]+tbl_Raw_Data[[#This Row],[Tax_Amount]]</f>
        <v>339.53471999999999</v>
      </c>
      <c r="Z6854" s="6">
        <f t="shared" si="539"/>
        <v>2</v>
      </c>
    </row>
    <row r="6855" spans="1:26" x14ac:dyDescent="0.3">
      <c r="A6855" s="23" t="s">
        <v>8965</v>
      </c>
      <c r="B6855" s="34">
        <v>45771</v>
      </c>
      <c r="C6855" s="23" t="s">
        <v>2043</v>
      </c>
      <c r="D6855" s="23" t="s">
        <v>130</v>
      </c>
      <c r="E6855" s="23" t="s">
        <v>131</v>
      </c>
      <c r="F6855" s="23">
        <v>700029</v>
      </c>
      <c r="G6855" s="23" t="s">
        <v>124</v>
      </c>
      <c r="H6855" s="23" t="s">
        <v>125</v>
      </c>
      <c r="I6855" s="23" t="s">
        <v>104</v>
      </c>
      <c r="J6855" s="23" t="s">
        <v>114</v>
      </c>
      <c r="K6855" s="23" t="s">
        <v>24</v>
      </c>
      <c r="L6855" s="23">
        <v>1</v>
      </c>
      <c r="M6855" s="23">
        <v>124.7</v>
      </c>
      <c r="N6855" s="23">
        <v>5</v>
      </c>
      <c r="O6855" s="23">
        <v>5</v>
      </c>
      <c r="P6855" s="23" t="s">
        <v>89</v>
      </c>
      <c r="Q6855" s="23" t="s">
        <v>34</v>
      </c>
      <c r="R6855" s="23">
        <f t="shared" si="535"/>
        <v>1</v>
      </c>
      <c r="S6855" s="23" t="str">
        <f t="shared" si="536"/>
        <v>ORD106853_20250424_CUST00452_MED018</v>
      </c>
      <c r="T6855" s="23">
        <f t="shared" si="537"/>
        <v>1</v>
      </c>
      <c r="U6855" s="6">
        <f t="shared" si="538"/>
        <v>124.7</v>
      </c>
      <c r="V6855" s="6">
        <f>tbl_Raw_Data[[#This Row],[Discount_Pct]]*tbl_Raw_Data[[#This Row],[Gross_Amount]]/100</f>
        <v>6.2350000000000003</v>
      </c>
      <c r="W6855" s="6">
        <f>tbl_Raw_Data[[#This Row],[Gross_Amount]]-tbl_Raw_Data[[#This Row],[Discount_Amount]]</f>
        <v>118.465</v>
      </c>
      <c r="X6855" s="6">
        <f>tbl_Raw_Data[[#This Row],[Net_Amount_Before_Tax]]*tbl_Raw_Data[[#This Row],[Tax_Pct]]/100</f>
        <v>5.9232500000000003</v>
      </c>
      <c r="Y6855" s="6">
        <f>tbl_Raw_Data[[#This Row],[Net_Amount_Before_Tax]]+tbl_Raw_Data[[#This Row],[Tax_Amount]]</f>
        <v>124.38825</v>
      </c>
      <c r="Z6855" s="6">
        <f t="shared" si="539"/>
        <v>3</v>
      </c>
    </row>
    <row r="6856" spans="1:26" x14ac:dyDescent="0.3">
      <c r="A6856" s="23" t="s">
        <v>8966</v>
      </c>
      <c r="B6856" s="34">
        <v>45811</v>
      </c>
      <c r="C6856" s="23" t="s">
        <v>1302</v>
      </c>
      <c r="D6856" s="23" t="s">
        <v>19</v>
      </c>
      <c r="E6856" s="23" t="s">
        <v>19</v>
      </c>
      <c r="F6856" s="23">
        <v>110024</v>
      </c>
      <c r="G6856" s="23" t="s">
        <v>256</v>
      </c>
      <c r="H6856" s="23" t="s">
        <v>257</v>
      </c>
      <c r="I6856" s="23" t="s">
        <v>22</v>
      </c>
      <c r="J6856" s="23" t="s">
        <v>258</v>
      </c>
      <c r="K6856" s="23" t="s">
        <v>57</v>
      </c>
      <c r="L6856" s="23">
        <v>1</v>
      </c>
      <c r="M6856" s="23">
        <v>62.43</v>
      </c>
      <c r="N6856" s="23">
        <v>20</v>
      </c>
      <c r="O6856" s="23">
        <v>5</v>
      </c>
      <c r="P6856" s="23" t="s">
        <v>65</v>
      </c>
      <c r="Q6856" s="23" t="s">
        <v>90</v>
      </c>
      <c r="R6856" s="23">
        <f t="shared" si="535"/>
        <v>1</v>
      </c>
      <c r="S6856" s="23" t="str">
        <f t="shared" si="536"/>
        <v>ORD106855_20250603_CUST00389_MED025</v>
      </c>
      <c r="T6856" s="23">
        <f t="shared" si="537"/>
        <v>1</v>
      </c>
      <c r="U6856" s="6">
        <f t="shared" si="538"/>
        <v>62.43</v>
      </c>
      <c r="V6856" s="6">
        <f>tbl_Raw_Data[[#This Row],[Discount_Pct]]*tbl_Raw_Data[[#This Row],[Gross_Amount]]/100</f>
        <v>12.485999999999999</v>
      </c>
      <c r="W6856" s="6">
        <f>tbl_Raw_Data[[#This Row],[Gross_Amount]]-tbl_Raw_Data[[#This Row],[Discount_Amount]]</f>
        <v>49.944000000000003</v>
      </c>
      <c r="X6856" s="6">
        <f>tbl_Raw_Data[[#This Row],[Net_Amount_Before_Tax]]*tbl_Raw_Data[[#This Row],[Tax_Pct]]/100</f>
        <v>2.4972000000000003</v>
      </c>
      <c r="Y6856" s="6">
        <f>tbl_Raw_Data[[#This Row],[Net_Amount_Before_Tax]]+tbl_Raw_Data[[#This Row],[Tax_Amount]]</f>
        <v>52.441200000000002</v>
      </c>
      <c r="Z6856" s="6">
        <f t="shared" si="539"/>
        <v>1</v>
      </c>
    </row>
    <row r="6857" spans="1:26" x14ac:dyDescent="0.3">
      <c r="A6857" s="23" t="s">
        <v>8967</v>
      </c>
      <c r="B6857" s="34">
        <v>45840</v>
      </c>
      <c r="C6857" s="23" t="s">
        <v>880</v>
      </c>
      <c r="D6857" s="23" t="s">
        <v>46</v>
      </c>
      <c r="E6857" s="23" t="s">
        <v>47</v>
      </c>
      <c r="F6857" s="23">
        <v>411038</v>
      </c>
      <c r="G6857" s="23" t="s">
        <v>119</v>
      </c>
      <c r="H6857" s="23" t="s">
        <v>120</v>
      </c>
      <c r="I6857" s="23" t="s">
        <v>32</v>
      </c>
      <c r="J6857" s="23" t="s">
        <v>64</v>
      </c>
      <c r="K6857" s="23" t="s">
        <v>57</v>
      </c>
      <c r="L6857" s="23">
        <v>1</v>
      </c>
      <c r="M6857" s="23">
        <v>75.790000000000006</v>
      </c>
      <c r="N6857" s="23">
        <v>15</v>
      </c>
      <c r="O6857" s="23">
        <v>5</v>
      </c>
      <c r="P6857" s="23" t="s">
        <v>33</v>
      </c>
      <c r="Q6857" s="23" t="s">
        <v>26</v>
      </c>
      <c r="R6857" s="23">
        <f t="shared" si="535"/>
        <v>1</v>
      </c>
      <c r="S6857" s="23" t="str">
        <f t="shared" si="536"/>
        <v>ORD106856_20250702_CUST00867_MED010</v>
      </c>
      <c r="T6857" s="23">
        <f t="shared" si="537"/>
        <v>1</v>
      </c>
      <c r="U6857" s="6">
        <f t="shared" si="538"/>
        <v>75.790000000000006</v>
      </c>
      <c r="V6857" s="6">
        <f>tbl_Raw_Data[[#This Row],[Discount_Pct]]*tbl_Raw_Data[[#This Row],[Gross_Amount]]/100</f>
        <v>11.368500000000001</v>
      </c>
      <c r="W6857" s="6">
        <f>tbl_Raw_Data[[#This Row],[Gross_Amount]]-tbl_Raw_Data[[#This Row],[Discount_Amount]]</f>
        <v>64.421500000000009</v>
      </c>
      <c r="X6857" s="6">
        <f>tbl_Raw_Data[[#This Row],[Net_Amount_Before_Tax]]*tbl_Raw_Data[[#This Row],[Tax_Pct]]/100</f>
        <v>3.2210750000000008</v>
      </c>
      <c r="Y6857" s="6">
        <f>tbl_Raw_Data[[#This Row],[Net_Amount_Before_Tax]]+tbl_Raw_Data[[#This Row],[Tax_Amount]]</f>
        <v>67.642575000000008</v>
      </c>
      <c r="Z6857" s="6">
        <f t="shared" si="539"/>
        <v>0</v>
      </c>
    </row>
    <row r="6858" spans="1:26" x14ac:dyDescent="0.3">
      <c r="A6858" s="23" t="s">
        <v>8967</v>
      </c>
      <c r="B6858" s="34">
        <v>45560</v>
      </c>
      <c r="C6858" s="23" t="s">
        <v>5085</v>
      </c>
      <c r="D6858" s="23" t="s">
        <v>19</v>
      </c>
      <c r="E6858" s="23" t="s">
        <v>19</v>
      </c>
      <c r="F6858" s="23">
        <v>110029</v>
      </c>
      <c r="G6858" s="23" t="s">
        <v>192</v>
      </c>
      <c r="H6858" s="23" t="s">
        <v>193</v>
      </c>
      <c r="I6858" s="23" t="s">
        <v>41</v>
      </c>
      <c r="J6858" s="23" t="s">
        <v>194</v>
      </c>
      <c r="K6858" s="23" t="s">
        <v>24</v>
      </c>
      <c r="L6858" s="23">
        <v>1</v>
      </c>
      <c r="M6858" s="23">
        <v>33.21</v>
      </c>
      <c r="N6858" s="23">
        <v>5</v>
      </c>
      <c r="O6858" s="23">
        <v>12</v>
      </c>
      <c r="P6858" s="23" t="s">
        <v>43</v>
      </c>
      <c r="Q6858" s="23" t="s">
        <v>34</v>
      </c>
      <c r="R6858" s="23">
        <f t="shared" si="535"/>
        <v>1</v>
      </c>
      <c r="S6858" s="23" t="str">
        <f t="shared" si="536"/>
        <v>ORD106856_20240925_CUST01216_MED002</v>
      </c>
      <c r="T6858" s="23">
        <f t="shared" si="537"/>
        <v>1</v>
      </c>
      <c r="U6858" s="6">
        <f t="shared" si="538"/>
        <v>33.21</v>
      </c>
      <c r="V6858" s="6">
        <f>tbl_Raw_Data[[#This Row],[Discount_Pct]]*tbl_Raw_Data[[#This Row],[Gross_Amount]]/100</f>
        <v>1.6605000000000001</v>
      </c>
      <c r="W6858" s="6">
        <f>tbl_Raw_Data[[#This Row],[Gross_Amount]]-tbl_Raw_Data[[#This Row],[Discount_Amount]]</f>
        <v>31.549500000000002</v>
      </c>
      <c r="X6858" s="6">
        <f>tbl_Raw_Data[[#This Row],[Net_Amount_Before_Tax]]*tbl_Raw_Data[[#This Row],[Tax_Pct]]/100</f>
        <v>3.7859400000000005</v>
      </c>
      <c r="Y6858" s="6">
        <f>tbl_Raw_Data[[#This Row],[Net_Amount_Before_Tax]]+tbl_Raw_Data[[#This Row],[Tax_Amount]]</f>
        <v>35.335440000000006</v>
      </c>
      <c r="Z6858" s="6">
        <f t="shared" si="539"/>
        <v>2</v>
      </c>
    </row>
    <row r="6859" spans="1:26" x14ac:dyDescent="0.3">
      <c r="A6859" s="23" t="s">
        <v>8968</v>
      </c>
      <c r="B6859" s="34">
        <v>45467</v>
      </c>
      <c r="C6859" s="23" t="s">
        <v>2606</v>
      </c>
      <c r="D6859" s="23" t="s">
        <v>142</v>
      </c>
      <c r="E6859" s="23" t="s">
        <v>81</v>
      </c>
      <c r="F6859" s="23">
        <v>380054</v>
      </c>
      <c r="G6859" s="23" t="s">
        <v>82</v>
      </c>
      <c r="H6859" s="23" t="s">
        <v>83</v>
      </c>
      <c r="I6859" s="23" t="s">
        <v>84</v>
      </c>
      <c r="J6859" s="23" t="s">
        <v>85</v>
      </c>
      <c r="K6859" s="23" t="s">
        <v>24</v>
      </c>
      <c r="L6859" s="23">
        <v>5</v>
      </c>
      <c r="M6859" s="23">
        <v>269.93</v>
      </c>
      <c r="N6859" s="23">
        <v>0</v>
      </c>
      <c r="O6859" s="23">
        <v>12</v>
      </c>
      <c r="P6859" s="23" t="s">
        <v>33</v>
      </c>
      <c r="Q6859" s="23" t="s">
        <v>44</v>
      </c>
      <c r="R6859" s="23">
        <f t="shared" si="535"/>
        <v>1</v>
      </c>
      <c r="S6859" s="23" t="str">
        <f t="shared" si="536"/>
        <v>ORD106858_20240624_CUST00667_MED023</v>
      </c>
      <c r="T6859" s="23">
        <f t="shared" si="537"/>
        <v>1</v>
      </c>
      <c r="U6859" s="6">
        <f t="shared" si="538"/>
        <v>1349.65</v>
      </c>
      <c r="V6859" s="6">
        <f>tbl_Raw_Data[[#This Row],[Discount_Pct]]*tbl_Raw_Data[[#This Row],[Gross_Amount]]/100</f>
        <v>0</v>
      </c>
      <c r="W6859" s="6">
        <f>tbl_Raw_Data[[#This Row],[Gross_Amount]]-tbl_Raw_Data[[#This Row],[Discount_Amount]]</f>
        <v>1349.65</v>
      </c>
      <c r="X6859" s="6">
        <f>tbl_Raw_Data[[#This Row],[Net_Amount_Before_Tax]]*tbl_Raw_Data[[#This Row],[Tax_Pct]]/100</f>
        <v>161.958</v>
      </c>
      <c r="Y6859" s="6">
        <f>tbl_Raw_Data[[#This Row],[Net_Amount_Before_Tax]]+tbl_Raw_Data[[#This Row],[Tax_Amount]]</f>
        <v>1511.6080000000002</v>
      </c>
      <c r="Z6859" s="6">
        <f t="shared" si="539"/>
        <v>3</v>
      </c>
    </row>
    <row r="6860" spans="1:26" x14ac:dyDescent="0.3">
      <c r="A6860" s="23" t="s">
        <v>8969</v>
      </c>
      <c r="B6860" s="34">
        <v>45333</v>
      </c>
      <c r="C6860" s="23" t="s">
        <v>5673</v>
      </c>
      <c r="D6860" s="23" t="s">
        <v>46</v>
      </c>
      <c r="E6860" s="23" t="s">
        <v>47</v>
      </c>
      <c r="F6860" s="23">
        <v>411001</v>
      </c>
      <c r="G6860" s="23" t="s">
        <v>256</v>
      </c>
      <c r="H6860" s="23" t="s">
        <v>257</v>
      </c>
      <c r="I6860" s="23" t="s">
        <v>22</v>
      </c>
      <c r="J6860" s="23" t="s">
        <v>258</v>
      </c>
      <c r="K6860" s="23" t="s">
        <v>57</v>
      </c>
      <c r="L6860" s="23">
        <v>3</v>
      </c>
      <c r="M6860" s="23">
        <v>57.37</v>
      </c>
      <c r="N6860" s="23">
        <v>10</v>
      </c>
      <c r="O6860" s="23">
        <v>5</v>
      </c>
      <c r="P6860" s="23" t="s">
        <v>33</v>
      </c>
      <c r="Q6860" s="23" t="s">
        <v>26</v>
      </c>
      <c r="R6860" s="23">
        <f t="shared" si="535"/>
        <v>1</v>
      </c>
      <c r="S6860" s="23" t="str">
        <f t="shared" si="536"/>
        <v>ORD106859_20240211_CUST01663_MED025</v>
      </c>
      <c r="T6860" s="23">
        <f t="shared" si="537"/>
        <v>1</v>
      </c>
      <c r="U6860" s="6">
        <f t="shared" si="538"/>
        <v>172.10999999999999</v>
      </c>
      <c r="V6860" s="6">
        <f>tbl_Raw_Data[[#This Row],[Discount_Pct]]*tbl_Raw_Data[[#This Row],[Gross_Amount]]/100</f>
        <v>17.210999999999999</v>
      </c>
      <c r="W6860" s="6">
        <f>tbl_Raw_Data[[#This Row],[Gross_Amount]]-tbl_Raw_Data[[#This Row],[Discount_Amount]]</f>
        <v>154.899</v>
      </c>
      <c r="X6860" s="6">
        <f>tbl_Raw_Data[[#This Row],[Net_Amount_Before_Tax]]*tbl_Raw_Data[[#This Row],[Tax_Pct]]/100</f>
        <v>7.7449500000000002</v>
      </c>
      <c r="Y6860" s="6">
        <f>tbl_Raw_Data[[#This Row],[Net_Amount_Before_Tax]]+tbl_Raw_Data[[#This Row],[Tax_Amount]]</f>
        <v>162.64394999999999</v>
      </c>
      <c r="Z6860" s="6">
        <f t="shared" si="539"/>
        <v>2</v>
      </c>
    </row>
    <row r="6861" spans="1:26" x14ac:dyDescent="0.3">
      <c r="A6861" s="23" t="s">
        <v>8970</v>
      </c>
      <c r="B6861" s="34">
        <v>45959</v>
      </c>
      <c r="C6861" s="23" t="s">
        <v>2606</v>
      </c>
      <c r="D6861" s="23" t="s">
        <v>28</v>
      </c>
      <c r="E6861" s="23" t="s">
        <v>29</v>
      </c>
      <c r="F6861" s="23">
        <v>500032</v>
      </c>
      <c r="G6861" s="23" t="s">
        <v>154</v>
      </c>
      <c r="H6861" s="23" t="s">
        <v>155</v>
      </c>
      <c r="I6861" s="23" t="s">
        <v>134</v>
      </c>
      <c r="J6861" s="23" t="s">
        <v>156</v>
      </c>
      <c r="K6861" s="23" t="s">
        <v>57</v>
      </c>
      <c r="L6861" s="23">
        <v>1</v>
      </c>
      <c r="M6861" s="23">
        <v>41.25</v>
      </c>
      <c r="N6861" s="23">
        <v>0</v>
      </c>
      <c r="O6861" s="23">
        <v>5</v>
      </c>
      <c r="P6861" s="23" t="s">
        <v>43</v>
      </c>
      <c r="Q6861" s="23" t="s">
        <v>34</v>
      </c>
      <c r="R6861" s="23">
        <f t="shared" si="535"/>
        <v>1</v>
      </c>
      <c r="S6861" s="23" t="str">
        <f t="shared" si="536"/>
        <v>ORD106860_20251029_CUST00667_MED006</v>
      </c>
      <c r="T6861" s="23">
        <f t="shared" si="537"/>
        <v>1</v>
      </c>
      <c r="U6861" s="6">
        <f t="shared" si="538"/>
        <v>41.25</v>
      </c>
      <c r="V6861" s="6">
        <f>tbl_Raw_Data[[#This Row],[Discount_Pct]]*tbl_Raw_Data[[#This Row],[Gross_Amount]]/100</f>
        <v>0</v>
      </c>
      <c r="W6861" s="6">
        <f>tbl_Raw_Data[[#This Row],[Gross_Amount]]-tbl_Raw_Data[[#This Row],[Discount_Amount]]</f>
        <v>41.25</v>
      </c>
      <c r="X6861" s="6">
        <f>tbl_Raw_Data[[#This Row],[Net_Amount_Before_Tax]]*tbl_Raw_Data[[#This Row],[Tax_Pct]]/100</f>
        <v>2.0625</v>
      </c>
      <c r="Y6861" s="6">
        <f>tbl_Raw_Data[[#This Row],[Net_Amount_Before_Tax]]+tbl_Raw_Data[[#This Row],[Tax_Amount]]</f>
        <v>43.3125</v>
      </c>
      <c r="Z6861" s="6">
        <f t="shared" si="539"/>
        <v>3</v>
      </c>
    </row>
    <row r="6862" spans="1:26" x14ac:dyDescent="0.3">
      <c r="A6862" s="23" t="s">
        <v>8971</v>
      </c>
      <c r="B6862" s="34">
        <v>45301</v>
      </c>
      <c r="C6862" s="23" t="s">
        <v>7278</v>
      </c>
      <c r="D6862" s="23" t="s">
        <v>92</v>
      </c>
      <c r="E6862" s="23" t="s">
        <v>93</v>
      </c>
      <c r="F6862" s="23">
        <v>560001</v>
      </c>
      <c r="G6862" s="23" t="s">
        <v>30</v>
      </c>
      <c r="H6862" s="23" t="s">
        <v>31</v>
      </c>
      <c r="I6862" s="23" t="s">
        <v>32</v>
      </c>
      <c r="J6862" s="23" t="s">
        <v>23</v>
      </c>
      <c r="K6862" s="23" t="s">
        <v>24</v>
      </c>
      <c r="L6862" s="23">
        <v>4</v>
      </c>
      <c r="M6862" s="23">
        <v>155.03</v>
      </c>
      <c r="N6862" s="23">
        <v>5</v>
      </c>
      <c r="O6862" s="23">
        <v>5</v>
      </c>
      <c r="P6862" s="23" t="s">
        <v>25</v>
      </c>
      <c r="Q6862" s="23" t="s">
        <v>34</v>
      </c>
      <c r="R6862" s="23">
        <f t="shared" si="535"/>
        <v>1</v>
      </c>
      <c r="S6862" s="23" t="str">
        <f t="shared" si="536"/>
        <v>ORD106861_20240110_CUST01072_MED017</v>
      </c>
      <c r="T6862" s="23">
        <f t="shared" si="537"/>
        <v>1</v>
      </c>
      <c r="U6862" s="6">
        <f t="shared" si="538"/>
        <v>620.12</v>
      </c>
      <c r="V6862" s="6">
        <f>tbl_Raw_Data[[#This Row],[Discount_Pct]]*tbl_Raw_Data[[#This Row],[Gross_Amount]]/100</f>
        <v>31.006</v>
      </c>
      <c r="W6862" s="6">
        <f>tbl_Raw_Data[[#This Row],[Gross_Amount]]-tbl_Raw_Data[[#This Row],[Discount_Amount]]</f>
        <v>589.11400000000003</v>
      </c>
      <c r="X6862" s="6">
        <f>tbl_Raw_Data[[#This Row],[Net_Amount_Before_Tax]]*tbl_Raw_Data[[#This Row],[Tax_Pct]]/100</f>
        <v>29.4557</v>
      </c>
      <c r="Y6862" s="6">
        <f>tbl_Raw_Data[[#This Row],[Net_Amount_Before_Tax]]+tbl_Raw_Data[[#This Row],[Tax_Amount]]</f>
        <v>618.56970000000001</v>
      </c>
      <c r="Z6862" s="6">
        <f t="shared" si="539"/>
        <v>3</v>
      </c>
    </row>
    <row r="6863" spans="1:26" x14ac:dyDescent="0.3">
      <c r="A6863" s="23" t="s">
        <v>8972</v>
      </c>
      <c r="B6863" s="34">
        <v>45433</v>
      </c>
      <c r="C6863" s="23" t="s">
        <v>199</v>
      </c>
      <c r="D6863" s="23" t="s">
        <v>46</v>
      </c>
      <c r="E6863" s="23" t="s">
        <v>47</v>
      </c>
      <c r="F6863" s="23">
        <v>411057</v>
      </c>
      <c r="G6863" s="23" t="s">
        <v>39</v>
      </c>
      <c r="H6863" s="23" t="s">
        <v>40</v>
      </c>
      <c r="I6863" s="23" t="s">
        <v>41</v>
      </c>
      <c r="J6863" s="23" t="s">
        <v>42</v>
      </c>
      <c r="K6863" s="23" t="s">
        <v>24</v>
      </c>
      <c r="L6863" s="23">
        <v>2</v>
      </c>
      <c r="M6863" s="23">
        <v>28.32</v>
      </c>
      <c r="N6863" s="23">
        <v>10</v>
      </c>
      <c r="O6863" s="23">
        <v>5</v>
      </c>
      <c r="P6863" s="23" t="s">
        <v>65</v>
      </c>
      <c r="Q6863" s="23" t="s">
        <v>90</v>
      </c>
      <c r="R6863" s="23">
        <f t="shared" si="535"/>
        <v>1</v>
      </c>
      <c r="S6863" s="23" t="str">
        <f t="shared" si="536"/>
        <v>ORD106862_20240521_CUST01212_MED001</v>
      </c>
      <c r="T6863" s="23">
        <f t="shared" si="537"/>
        <v>1</v>
      </c>
      <c r="U6863" s="6">
        <f t="shared" si="538"/>
        <v>56.64</v>
      </c>
      <c r="V6863" s="6">
        <f>tbl_Raw_Data[[#This Row],[Discount_Pct]]*tbl_Raw_Data[[#This Row],[Gross_Amount]]/100</f>
        <v>5.6639999999999997</v>
      </c>
      <c r="W6863" s="6">
        <f>tbl_Raw_Data[[#This Row],[Gross_Amount]]-tbl_Raw_Data[[#This Row],[Discount_Amount]]</f>
        <v>50.975999999999999</v>
      </c>
      <c r="X6863" s="6">
        <f>tbl_Raw_Data[[#This Row],[Net_Amount_Before_Tax]]*tbl_Raw_Data[[#This Row],[Tax_Pct]]/100</f>
        <v>2.5488</v>
      </c>
      <c r="Y6863" s="6">
        <f>tbl_Raw_Data[[#This Row],[Net_Amount_Before_Tax]]+tbl_Raw_Data[[#This Row],[Tax_Amount]]</f>
        <v>53.524799999999999</v>
      </c>
      <c r="Z6863" s="6">
        <f t="shared" si="539"/>
        <v>3</v>
      </c>
    </row>
    <row r="6864" spans="1:26" x14ac:dyDescent="0.3">
      <c r="A6864" s="23" t="s">
        <v>8973</v>
      </c>
      <c r="B6864" s="34">
        <v>45358</v>
      </c>
      <c r="C6864" s="23" t="s">
        <v>1548</v>
      </c>
      <c r="D6864" s="23" t="s">
        <v>28</v>
      </c>
      <c r="E6864" s="23" t="s">
        <v>29</v>
      </c>
      <c r="F6864" s="23">
        <v>500032</v>
      </c>
      <c r="G6864" s="23" t="s">
        <v>154</v>
      </c>
      <c r="H6864" s="23" t="s">
        <v>155</v>
      </c>
      <c r="I6864" s="23" t="s">
        <v>134</v>
      </c>
      <c r="J6864" s="23" t="s">
        <v>156</v>
      </c>
      <c r="K6864" s="23" t="s">
        <v>57</v>
      </c>
      <c r="L6864" s="23">
        <v>1</v>
      </c>
      <c r="M6864" s="23">
        <v>43.22</v>
      </c>
      <c r="N6864" s="23">
        <v>10</v>
      </c>
      <c r="O6864" s="23">
        <v>5</v>
      </c>
      <c r="P6864" s="23" t="s">
        <v>25</v>
      </c>
      <c r="Q6864" s="23" t="s">
        <v>34</v>
      </c>
      <c r="R6864" s="23">
        <f t="shared" si="535"/>
        <v>1</v>
      </c>
      <c r="S6864" s="23" t="str">
        <f t="shared" si="536"/>
        <v>ORD106863_20240307_CUST02333_MED006</v>
      </c>
      <c r="T6864" s="23">
        <f t="shared" si="537"/>
        <v>1</v>
      </c>
      <c r="U6864" s="6">
        <f t="shared" si="538"/>
        <v>43.22</v>
      </c>
      <c r="V6864" s="6">
        <f>tbl_Raw_Data[[#This Row],[Discount_Pct]]*tbl_Raw_Data[[#This Row],[Gross_Amount]]/100</f>
        <v>4.3220000000000001</v>
      </c>
      <c r="W6864" s="6">
        <f>tbl_Raw_Data[[#This Row],[Gross_Amount]]-tbl_Raw_Data[[#This Row],[Discount_Amount]]</f>
        <v>38.897999999999996</v>
      </c>
      <c r="X6864" s="6">
        <f>tbl_Raw_Data[[#This Row],[Net_Amount_Before_Tax]]*tbl_Raw_Data[[#This Row],[Tax_Pct]]/100</f>
        <v>1.9448999999999999</v>
      </c>
      <c r="Y6864" s="6">
        <f>tbl_Raw_Data[[#This Row],[Net_Amount_Before_Tax]]+tbl_Raw_Data[[#This Row],[Tax_Amount]]</f>
        <v>40.842899999999993</v>
      </c>
      <c r="Z6864" s="6">
        <f t="shared" si="539"/>
        <v>1</v>
      </c>
    </row>
    <row r="6865" spans="1:26" x14ac:dyDescent="0.3">
      <c r="A6865" s="23" t="s">
        <v>8973</v>
      </c>
      <c r="B6865" s="34">
        <v>45410</v>
      </c>
      <c r="C6865" s="23" t="s">
        <v>2869</v>
      </c>
      <c r="D6865" s="23" t="s">
        <v>80</v>
      </c>
      <c r="E6865" s="23" t="s">
        <v>81</v>
      </c>
      <c r="F6865" s="23">
        <v>395017</v>
      </c>
      <c r="G6865" s="23" t="s">
        <v>283</v>
      </c>
      <c r="H6865" s="23" t="s">
        <v>284</v>
      </c>
      <c r="I6865" s="23" t="s">
        <v>104</v>
      </c>
      <c r="J6865" s="23" t="s">
        <v>42</v>
      </c>
      <c r="K6865" s="23" t="s">
        <v>57</v>
      </c>
      <c r="L6865" s="23">
        <v>1</v>
      </c>
      <c r="M6865" s="23">
        <v>294.20999999999998</v>
      </c>
      <c r="N6865" s="23">
        <v>5</v>
      </c>
      <c r="O6865" s="23">
        <v>5</v>
      </c>
      <c r="P6865" s="23" t="s">
        <v>43</v>
      </c>
      <c r="Q6865" s="23" t="s">
        <v>44</v>
      </c>
      <c r="R6865" s="23">
        <f t="shared" si="535"/>
        <v>1</v>
      </c>
      <c r="S6865" s="23" t="str">
        <f t="shared" si="536"/>
        <v>ORD106863_20240428_CUST03026_MED030</v>
      </c>
      <c r="T6865" s="23">
        <f t="shared" si="537"/>
        <v>1</v>
      </c>
      <c r="U6865" s="6">
        <f t="shared" si="538"/>
        <v>294.20999999999998</v>
      </c>
      <c r="V6865" s="6">
        <f>tbl_Raw_Data[[#This Row],[Discount_Pct]]*tbl_Raw_Data[[#This Row],[Gross_Amount]]/100</f>
        <v>14.7105</v>
      </c>
      <c r="W6865" s="6">
        <f>tbl_Raw_Data[[#This Row],[Gross_Amount]]-tbl_Raw_Data[[#This Row],[Discount_Amount]]</f>
        <v>279.49949999999995</v>
      </c>
      <c r="X6865" s="6">
        <f>tbl_Raw_Data[[#This Row],[Net_Amount_Before_Tax]]*tbl_Raw_Data[[#This Row],[Tax_Pct]]/100</f>
        <v>13.974974999999997</v>
      </c>
      <c r="Y6865" s="6">
        <f>tbl_Raw_Data[[#This Row],[Net_Amount_Before_Tax]]+tbl_Raw_Data[[#This Row],[Tax_Amount]]</f>
        <v>293.47447499999993</v>
      </c>
      <c r="Z6865" s="6">
        <f t="shared" si="539"/>
        <v>1</v>
      </c>
    </row>
    <row r="6866" spans="1:26" x14ac:dyDescent="0.3">
      <c r="A6866" s="23" t="s">
        <v>8974</v>
      </c>
      <c r="B6866" s="34">
        <v>45951</v>
      </c>
      <c r="C6866" s="23" t="s">
        <v>8975</v>
      </c>
      <c r="D6866" s="23" t="s">
        <v>80</v>
      </c>
      <c r="E6866" s="23" t="s">
        <v>81</v>
      </c>
      <c r="F6866" s="23">
        <v>395017</v>
      </c>
      <c r="G6866" s="23" t="s">
        <v>102</v>
      </c>
      <c r="H6866" s="23" t="s">
        <v>103</v>
      </c>
      <c r="I6866" s="23" t="s">
        <v>104</v>
      </c>
      <c r="J6866" s="23" t="s">
        <v>64</v>
      </c>
      <c r="K6866" s="23" t="s">
        <v>57</v>
      </c>
      <c r="L6866" s="23">
        <v>2</v>
      </c>
      <c r="M6866" s="23">
        <v>100.03</v>
      </c>
      <c r="N6866" s="23">
        <v>5</v>
      </c>
      <c r="O6866" s="23">
        <v>5</v>
      </c>
      <c r="P6866" s="23" t="s">
        <v>58</v>
      </c>
      <c r="Q6866" s="23" t="s">
        <v>34</v>
      </c>
      <c r="R6866" s="23">
        <f t="shared" si="535"/>
        <v>1</v>
      </c>
      <c r="S6866" s="23" t="str">
        <f t="shared" si="536"/>
        <v>ORD106865_20251021_CUST02876_MED029</v>
      </c>
      <c r="T6866" s="23">
        <f t="shared" si="537"/>
        <v>1</v>
      </c>
      <c r="U6866" s="6">
        <f t="shared" si="538"/>
        <v>200.06</v>
      </c>
      <c r="V6866" s="6">
        <f>tbl_Raw_Data[[#This Row],[Discount_Pct]]*tbl_Raw_Data[[#This Row],[Gross_Amount]]/100</f>
        <v>10.003</v>
      </c>
      <c r="W6866" s="6">
        <f>tbl_Raw_Data[[#This Row],[Gross_Amount]]-tbl_Raw_Data[[#This Row],[Discount_Amount]]</f>
        <v>190.05700000000002</v>
      </c>
      <c r="X6866" s="6">
        <f>tbl_Raw_Data[[#This Row],[Net_Amount_Before_Tax]]*tbl_Raw_Data[[#This Row],[Tax_Pct]]/100</f>
        <v>9.5028500000000005</v>
      </c>
      <c r="Y6866" s="6">
        <f>tbl_Raw_Data[[#This Row],[Net_Amount_Before_Tax]]+tbl_Raw_Data[[#This Row],[Tax_Amount]]</f>
        <v>199.55985000000001</v>
      </c>
      <c r="Z6866" s="6">
        <f t="shared" si="539"/>
        <v>1</v>
      </c>
    </row>
    <row r="6867" spans="1:26" x14ac:dyDescent="0.3">
      <c r="A6867" s="23" t="s">
        <v>8976</v>
      </c>
      <c r="B6867" s="34">
        <v>45882</v>
      </c>
      <c r="C6867" s="23" t="s">
        <v>2155</v>
      </c>
      <c r="D6867" s="23" t="s">
        <v>123</v>
      </c>
      <c r="E6867" s="23" t="s">
        <v>101</v>
      </c>
      <c r="F6867" s="23">
        <v>226001</v>
      </c>
      <c r="G6867" s="23" t="s">
        <v>132</v>
      </c>
      <c r="H6867" s="23" t="s">
        <v>133</v>
      </c>
      <c r="I6867" s="23" t="s">
        <v>134</v>
      </c>
      <c r="J6867" s="23" t="s">
        <v>135</v>
      </c>
      <c r="K6867" s="23" t="s">
        <v>57</v>
      </c>
      <c r="L6867" s="23">
        <v>1</v>
      </c>
      <c r="M6867" s="23">
        <v>70.31</v>
      </c>
      <c r="N6867" s="23">
        <v>5</v>
      </c>
      <c r="O6867" s="23">
        <v>12</v>
      </c>
      <c r="P6867" s="23" t="s">
        <v>33</v>
      </c>
      <c r="Q6867" s="23" t="s">
        <v>34</v>
      </c>
      <c r="R6867" s="23">
        <f t="shared" si="535"/>
        <v>1</v>
      </c>
      <c r="S6867" s="23" t="str">
        <f t="shared" si="536"/>
        <v>ORD106866_20250813_CUST02027_MED007</v>
      </c>
      <c r="T6867" s="23">
        <f t="shared" si="537"/>
        <v>1</v>
      </c>
      <c r="U6867" s="6">
        <f t="shared" si="538"/>
        <v>70.31</v>
      </c>
      <c r="V6867" s="6">
        <f>tbl_Raw_Data[[#This Row],[Discount_Pct]]*tbl_Raw_Data[[#This Row],[Gross_Amount]]/100</f>
        <v>3.5155000000000003</v>
      </c>
      <c r="W6867" s="6">
        <f>tbl_Raw_Data[[#This Row],[Gross_Amount]]-tbl_Raw_Data[[#This Row],[Discount_Amount]]</f>
        <v>66.794499999999999</v>
      </c>
      <c r="X6867" s="6">
        <f>tbl_Raw_Data[[#This Row],[Net_Amount_Before_Tax]]*tbl_Raw_Data[[#This Row],[Tax_Pct]]/100</f>
        <v>8.0153400000000001</v>
      </c>
      <c r="Y6867" s="6">
        <f>tbl_Raw_Data[[#This Row],[Net_Amount_Before_Tax]]+tbl_Raw_Data[[#This Row],[Tax_Amount]]</f>
        <v>74.809839999999994</v>
      </c>
      <c r="Z6867" s="6">
        <f t="shared" si="539"/>
        <v>3</v>
      </c>
    </row>
    <row r="6868" spans="1:26" x14ac:dyDescent="0.3">
      <c r="A6868" s="23" t="s">
        <v>8976</v>
      </c>
      <c r="B6868" s="34">
        <v>45806</v>
      </c>
      <c r="C6868" s="23" t="s">
        <v>8977</v>
      </c>
      <c r="D6868" s="23" t="s">
        <v>19</v>
      </c>
      <c r="E6868" s="23" t="s">
        <v>19</v>
      </c>
      <c r="F6868" s="23">
        <v>110029</v>
      </c>
      <c r="G6868" s="23" t="s">
        <v>61</v>
      </c>
      <c r="H6868" s="23" t="s">
        <v>62</v>
      </c>
      <c r="I6868" s="23" t="s">
        <v>63</v>
      </c>
      <c r="J6868" s="23" t="s">
        <v>64</v>
      </c>
      <c r="K6868" s="23" t="s">
        <v>57</v>
      </c>
      <c r="L6868" s="23">
        <v>2</v>
      </c>
      <c r="M6868" s="23">
        <v>98.61</v>
      </c>
      <c r="N6868" s="23">
        <v>5</v>
      </c>
      <c r="O6868" s="23">
        <v>5</v>
      </c>
      <c r="P6868" s="23" t="s">
        <v>33</v>
      </c>
      <c r="Q6868" s="23" t="s">
        <v>44</v>
      </c>
      <c r="R6868" s="23">
        <f t="shared" si="535"/>
        <v>1</v>
      </c>
      <c r="S6868" s="23" t="str">
        <f t="shared" si="536"/>
        <v>ORD106866_20250529_CUST02559_MED004</v>
      </c>
      <c r="T6868" s="23">
        <f t="shared" si="537"/>
        <v>1</v>
      </c>
      <c r="U6868" s="6">
        <f t="shared" si="538"/>
        <v>197.22</v>
      </c>
      <c r="V6868" s="6">
        <f>tbl_Raw_Data[[#This Row],[Discount_Pct]]*tbl_Raw_Data[[#This Row],[Gross_Amount]]/100</f>
        <v>9.8610000000000007</v>
      </c>
      <c r="W6868" s="6">
        <f>tbl_Raw_Data[[#This Row],[Gross_Amount]]-tbl_Raw_Data[[#This Row],[Discount_Amount]]</f>
        <v>187.35900000000001</v>
      </c>
      <c r="X6868" s="6">
        <f>tbl_Raw_Data[[#This Row],[Net_Amount_Before_Tax]]*tbl_Raw_Data[[#This Row],[Tax_Pct]]/100</f>
        <v>9.3679500000000004</v>
      </c>
      <c r="Y6868" s="6">
        <f>tbl_Raw_Data[[#This Row],[Net_Amount_Before_Tax]]+tbl_Raw_Data[[#This Row],[Tax_Amount]]</f>
        <v>196.72695000000002</v>
      </c>
      <c r="Z6868" s="6">
        <f t="shared" si="539"/>
        <v>0</v>
      </c>
    </row>
    <row r="6869" spans="1:26" x14ac:dyDescent="0.3">
      <c r="A6869" s="23" t="s">
        <v>8976</v>
      </c>
      <c r="B6869" s="34">
        <v>45952</v>
      </c>
      <c r="C6869" s="23" t="s">
        <v>2468</v>
      </c>
      <c r="D6869" s="23" t="s">
        <v>130</v>
      </c>
      <c r="E6869" s="23" t="s">
        <v>131</v>
      </c>
      <c r="F6869" s="23">
        <v>700029</v>
      </c>
      <c r="G6869" s="23" t="s">
        <v>102</v>
      </c>
      <c r="H6869" s="23" t="s">
        <v>103</v>
      </c>
      <c r="I6869" s="23" t="s">
        <v>104</v>
      </c>
      <c r="J6869" s="23" t="s">
        <v>64</v>
      </c>
      <c r="K6869" s="23" t="s">
        <v>57</v>
      </c>
      <c r="L6869" s="23">
        <v>2</v>
      </c>
      <c r="M6869" s="23">
        <v>104.61</v>
      </c>
      <c r="N6869" s="23">
        <v>10</v>
      </c>
      <c r="O6869" s="23">
        <v>5</v>
      </c>
      <c r="P6869" s="23" t="s">
        <v>33</v>
      </c>
      <c r="Q6869" s="23" t="s">
        <v>34</v>
      </c>
      <c r="R6869" s="23">
        <f t="shared" si="535"/>
        <v>1</v>
      </c>
      <c r="S6869" s="23" t="str">
        <f t="shared" si="536"/>
        <v>ORD106866_20251022_CUST00312_MED029</v>
      </c>
      <c r="T6869" s="23">
        <f t="shared" si="537"/>
        <v>1</v>
      </c>
      <c r="U6869" s="6">
        <f t="shared" si="538"/>
        <v>209.22</v>
      </c>
      <c r="V6869" s="6">
        <f>tbl_Raw_Data[[#This Row],[Discount_Pct]]*tbl_Raw_Data[[#This Row],[Gross_Amount]]/100</f>
        <v>20.921999999999997</v>
      </c>
      <c r="W6869" s="6">
        <f>tbl_Raw_Data[[#This Row],[Gross_Amount]]-tbl_Raw_Data[[#This Row],[Discount_Amount]]</f>
        <v>188.298</v>
      </c>
      <c r="X6869" s="6">
        <f>tbl_Raw_Data[[#This Row],[Net_Amount_Before_Tax]]*tbl_Raw_Data[[#This Row],[Tax_Pct]]/100</f>
        <v>9.4148999999999994</v>
      </c>
      <c r="Y6869" s="6">
        <f>tbl_Raw_Data[[#This Row],[Net_Amount_Before_Tax]]+tbl_Raw_Data[[#This Row],[Tax_Amount]]</f>
        <v>197.71289999999999</v>
      </c>
      <c r="Z6869" s="6">
        <f t="shared" si="539"/>
        <v>3</v>
      </c>
    </row>
    <row r="6870" spans="1:26" x14ac:dyDescent="0.3">
      <c r="A6870" s="23" t="s">
        <v>8978</v>
      </c>
      <c r="B6870" s="34">
        <v>45610</v>
      </c>
      <c r="C6870" s="23" t="s">
        <v>1438</v>
      </c>
      <c r="D6870" s="23" t="s">
        <v>19</v>
      </c>
      <c r="E6870" s="23" t="s">
        <v>19</v>
      </c>
      <c r="F6870" s="23">
        <v>110024</v>
      </c>
      <c r="G6870" s="23" t="s">
        <v>229</v>
      </c>
      <c r="H6870" s="23" t="s">
        <v>230</v>
      </c>
      <c r="I6870" s="23" t="s">
        <v>84</v>
      </c>
      <c r="J6870" s="23" t="s">
        <v>140</v>
      </c>
      <c r="K6870" s="23" t="s">
        <v>24</v>
      </c>
      <c r="L6870" s="23">
        <v>6</v>
      </c>
      <c r="M6870" s="23">
        <v>188.87</v>
      </c>
      <c r="N6870" s="23">
        <v>5</v>
      </c>
      <c r="O6870" s="23">
        <v>5</v>
      </c>
      <c r="P6870" s="23" t="s">
        <v>25</v>
      </c>
      <c r="Q6870" s="23" t="s">
        <v>34</v>
      </c>
      <c r="R6870" s="23">
        <f t="shared" si="535"/>
        <v>1</v>
      </c>
      <c r="S6870" s="23" t="str">
        <f t="shared" si="536"/>
        <v>ORD106869_20241114_CUST02976_MED022</v>
      </c>
      <c r="T6870" s="23">
        <f t="shared" si="537"/>
        <v>1</v>
      </c>
      <c r="U6870" s="6">
        <f t="shared" si="538"/>
        <v>1133.22</v>
      </c>
      <c r="V6870" s="6">
        <f>tbl_Raw_Data[[#This Row],[Discount_Pct]]*tbl_Raw_Data[[#This Row],[Gross_Amount]]/100</f>
        <v>56.661000000000001</v>
      </c>
      <c r="W6870" s="6">
        <f>tbl_Raw_Data[[#This Row],[Gross_Amount]]-tbl_Raw_Data[[#This Row],[Discount_Amount]]</f>
        <v>1076.559</v>
      </c>
      <c r="X6870" s="6">
        <f>tbl_Raw_Data[[#This Row],[Net_Amount_Before_Tax]]*tbl_Raw_Data[[#This Row],[Tax_Pct]]/100</f>
        <v>53.827950000000001</v>
      </c>
      <c r="Y6870" s="6">
        <f>tbl_Raw_Data[[#This Row],[Net_Amount_Before_Tax]]+tbl_Raw_Data[[#This Row],[Tax_Amount]]</f>
        <v>1130.3869500000001</v>
      </c>
      <c r="Z6870" s="6">
        <f t="shared" si="539"/>
        <v>2</v>
      </c>
    </row>
    <row r="6871" spans="1:26" x14ac:dyDescent="0.3">
      <c r="A6871" s="23" t="s">
        <v>8979</v>
      </c>
      <c r="B6871" s="34">
        <v>45313</v>
      </c>
      <c r="C6871" s="23" t="s">
        <v>1147</v>
      </c>
      <c r="D6871" s="23" t="s">
        <v>52</v>
      </c>
      <c r="E6871" s="23" t="s">
        <v>52</v>
      </c>
      <c r="F6871" s="23">
        <v>160022</v>
      </c>
      <c r="G6871" s="23" t="s">
        <v>61</v>
      </c>
      <c r="H6871" s="23" t="s">
        <v>62</v>
      </c>
      <c r="I6871" s="23" t="s">
        <v>63</v>
      </c>
      <c r="J6871" s="23" t="s">
        <v>64</v>
      </c>
      <c r="K6871" s="23" t="s">
        <v>57</v>
      </c>
      <c r="L6871" s="23">
        <v>2</v>
      </c>
      <c r="M6871" s="23">
        <v>110.48</v>
      </c>
      <c r="N6871" s="23">
        <v>0</v>
      </c>
      <c r="O6871" s="23">
        <v>5</v>
      </c>
      <c r="P6871" s="23" t="s">
        <v>33</v>
      </c>
      <c r="Q6871" s="23" t="s">
        <v>44</v>
      </c>
      <c r="R6871" s="23">
        <f t="shared" si="535"/>
        <v>1</v>
      </c>
      <c r="S6871" s="23" t="str">
        <f t="shared" si="536"/>
        <v>ORD106870_20240122_CUST02172_MED004</v>
      </c>
      <c r="T6871" s="23">
        <f t="shared" si="537"/>
        <v>1</v>
      </c>
      <c r="U6871" s="6">
        <f t="shared" si="538"/>
        <v>220.96</v>
      </c>
      <c r="V6871" s="6">
        <f>tbl_Raw_Data[[#This Row],[Discount_Pct]]*tbl_Raw_Data[[#This Row],[Gross_Amount]]/100</f>
        <v>0</v>
      </c>
      <c r="W6871" s="6">
        <f>tbl_Raw_Data[[#This Row],[Gross_Amount]]-tbl_Raw_Data[[#This Row],[Discount_Amount]]</f>
        <v>220.96</v>
      </c>
      <c r="X6871" s="6">
        <f>tbl_Raw_Data[[#This Row],[Net_Amount_Before_Tax]]*tbl_Raw_Data[[#This Row],[Tax_Pct]]/100</f>
        <v>11.048</v>
      </c>
      <c r="Y6871" s="6">
        <f>tbl_Raw_Data[[#This Row],[Net_Amount_Before_Tax]]+tbl_Raw_Data[[#This Row],[Tax_Amount]]</f>
        <v>232.00800000000001</v>
      </c>
      <c r="Z6871" s="6">
        <f t="shared" si="539"/>
        <v>3</v>
      </c>
    </row>
    <row r="6872" spans="1:26" x14ac:dyDescent="0.3">
      <c r="A6872" s="23" t="s">
        <v>8980</v>
      </c>
      <c r="B6872" s="34">
        <v>45632</v>
      </c>
      <c r="C6872" s="23" t="s">
        <v>5085</v>
      </c>
      <c r="D6872" s="23" t="s">
        <v>37</v>
      </c>
      <c r="E6872" s="23" t="s">
        <v>38</v>
      </c>
      <c r="F6872" s="23">
        <v>452001</v>
      </c>
      <c r="G6872" s="23" t="s">
        <v>119</v>
      </c>
      <c r="H6872" s="23" t="s">
        <v>120</v>
      </c>
      <c r="I6872" s="23" t="s">
        <v>32</v>
      </c>
      <c r="J6872" s="23" t="s">
        <v>64</v>
      </c>
      <c r="K6872" s="23" t="s">
        <v>57</v>
      </c>
      <c r="L6872" s="23">
        <v>4</v>
      </c>
      <c r="M6872" s="23">
        <v>72.16</v>
      </c>
      <c r="N6872" s="23">
        <v>5</v>
      </c>
      <c r="O6872" s="23">
        <v>5</v>
      </c>
      <c r="P6872" s="23" t="s">
        <v>43</v>
      </c>
      <c r="Q6872" s="23" t="s">
        <v>90</v>
      </c>
      <c r="R6872" s="23">
        <f t="shared" si="535"/>
        <v>1</v>
      </c>
      <c r="S6872" s="23" t="str">
        <f t="shared" si="536"/>
        <v>ORD106871_20241206_CUST01216_MED010</v>
      </c>
      <c r="T6872" s="23">
        <f t="shared" si="537"/>
        <v>1</v>
      </c>
      <c r="U6872" s="6">
        <f t="shared" si="538"/>
        <v>288.64</v>
      </c>
      <c r="V6872" s="6">
        <f>tbl_Raw_Data[[#This Row],[Discount_Pct]]*tbl_Raw_Data[[#This Row],[Gross_Amount]]/100</f>
        <v>14.431999999999999</v>
      </c>
      <c r="W6872" s="6">
        <f>tbl_Raw_Data[[#This Row],[Gross_Amount]]-tbl_Raw_Data[[#This Row],[Discount_Amount]]</f>
        <v>274.20799999999997</v>
      </c>
      <c r="X6872" s="6">
        <f>tbl_Raw_Data[[#This Row],[Net_Amount_Before_Tax]]*tbl_Raw_Data[[#This Row],[Tax_Pct]]/100</f>
        <v>13.7104</v>
      </c>
      <c r="Y6872" s="6">
        <f>tbl_Raw_Data[[#This Row],[Net_Amount_Before_Tax]]+tbl_Raw_Data[[#This Row],[Tax_Amount]]</f>
        <v>287.91839999999996</v>
      </c>
      <c r="Z6872" s="6">
        <f t="shared" si="539"/>
        <v>2</v>
      </c>
    </row>
    <row r="6873" spans="1:26" x14ac:dyDescent="0.3">
      <c r="A6873" s="23" t="s">
        <v>8981</v>
      </c>
      <c r="B6873" s="34">
        <v>45879</v>
      </c>
      <c r="C6873" s="23" t="s">
        <v>2690</v>
      </c>
      <c r="D6873" s="23" t="s">
        <v>19</v>
      </c>
      <c r="E6873" s="23" t="s">
        <v>19</v>
      </c>
      <c r="F6873" s="23">
        <v>110029</v>
      </c>
      <c r="G6873" s="23" t="s">
        <v>119</v>
      </c>
      <c r="H6873" s="23" t="s">
        <v>120</v>
      </c>
      <c r="I6873" s="23" t="s">
        <v>32</v>
      </c>
      <c r="J6873" s="23" t="s">
        <v>64</v>
      </c>
      <c r="K6873" s="23" t="s">
        <v>57</v>
      </c>
      <c r="L6873" s="23">
        <v>3</v>
      </c>
      <c r="M6873" s="23">
        <v>72.099999999999994</v>
      </c>
      <c r="N6873" s="23">
        <v>0</v>
      </c>
      <c r="O6873" s="23">
        <v>18</v>
      </c>
      <c r="P6873" s="23" t="s">
        <v>89</v>
      </c>
      <c r="Q6873" s="23" t="s">
        <v>34</v>
      </c>
      <c r="R6873" s="23">
        <f t="shared" si="535"/>
        <v>1</v>
      </c>
      <c r="S6873" s="23" t="str">
        <f t="shared" si="536"/>
        <v>ORD106872_20250810_CUST00840_MED010</v>
      </c>
      <c r="T6873" s="23">
        <f t="shared" si="537"/>
        <v>1</v>
      </c>
      <c r="U6873" s="6">
        <f t="shared" si="538"/>
        <v>216.29999999999998</v>
      </c>
      <c r="V6873" s="6">
        <f>tbl_Raw_Data[[#This Row],[Discount_Pct]]*tbl_Raw_Data[[#This Row],[Gross_Amount]]/100</f>
        <v>0</v>
      </c>
      <c r="W6873" s="6">
        <f>tbl_Raw_Data[[#This Row],[Gross_Amount]]-tbl_Raw_Data[[#This Row],[Discount_Amount]]</f>
        <v>216.29999999999998</v>
      </c>
      <c r="X6873" s="6">
        <f>tbl_Raw_Data[[#This Row],[Net_Amount_Before_Tax]]*tbl_Raw_Data[[#This Row],[Tax_Pct]]/100</f>
        <v>38.933999999999997</v>
      </c>
      <c r="Y6873" s="6">
        <f>tbl_Raw_Data[[#This Row],[Net_Amount_Before_Tax]]+tbl_Raw_Data[[#This Row],[Tax_Amount]]</f>
        <v>255.23399999999998</v>
      </c>
      <c r="Z6873" s="6">
        <f t="shared" si="539"/>
        <v>2</v>
      </c>
    </row>
    <row r="6874" spans="1:26" x14ac:dyDescent="0.3">
      <c r="A6874" s="23" t="s">
        <v>8982</v>
      </c>
      <c r="B6874" s="34">
        <v>45709</v>
      </c>
      <c r="C6874" s="23" t="s">
        <v>536</v>
      </c>
      <c r="D6874" s="23" t="s">
        <v>100</v>
      </c>
      <c r="E6874" s="23" t="s">
        <v>101</v>
      </c>
      <c r="F6874" s="23">
        <v>201305</v>
      </c>
      <c r="G6874" s="23" t="s">
        <v>82</v>
      </c>
      <c r="H6874" s="23" t="s">
        <v>83</v>
      </c>
      <c r="I6874" s="23" t="s">
        <v>84</v>
      </c>
      <c r="J6874" s="23" t="s">
        <v>85</v>
      </c>
      <c r="K6874" s="23" t="s">
        <v>24</v>
      </c>
      <c r="L6874" s="23">
        <v>1</v>
      </c>
      <c r="M6874" s="23">
        <v>275.77999999999997</v>
      </c>
      <c r="N6874" s="23">
        <v>10</v>
      </c>
      <c r="O6874" s="23">
        <v>12</v>
      </c>
      <c r="P6874" s="23" t="s">
        <v>43</v>
      </c>
      <c r="Q6874" s="23" t="s">
        <v>34</v>
      </c>
      <c r="R6874" s="23">
        <f t="shared" si="535"/>
        <v>1</v>
      </c>
      <c r="S6874" s="23" t="str">
        <f t="shared" si="536"/>
        <v>ORD106873_20250221_CUST00071_MED023</v>
      </c>
      <c r="T6874" s="23">
        <f t="shared" si="537"/>
        <v>1</v>
      </c>
      <c r="U6874" s="6">
        <f t="shared" si="538"/>
        <v>275.77999999999997</v>
      </c>
      <c r="V6874" s="6">
        <f>tbl_Raw_Data[[#This Row],[Discount_Pct]]*tbl_Raw_Data[[#This Row],[Gross_Amount]]/100</f>
        <v>27.577999999999996</v>
      </c>
      <c r="W6874" s="6">
        <f>tbl_Raw_Data[[#This Row],[Gross_Amount]]-tbl_Raw_Data[[#This Row],[Discount_Amount]]</f>
        <v>248.20199999999997</v>
      </c>
      <c r="X6874" s="6">
        <f>tbl_Raw_Data[[#This Row],[Net_Amount_Before_Tax]]*tbl_Raw_Data[[#This Row],[Tax_Pct]]/100</f>
        <v>29.784239999999997</v>
      </c>
      <c r="Y6874" s="6">
        <f>tbl_Raw_Data[[#This Row],[Net_Amount_Before_Tax]]+tbl_Raw_Data[[#This Row],[Tax_Amount]]</f>
        <v>277.98623999999995</v>
      </c>
      <c r="Z6874" s="6">
        <f t="shared" si="539"/>
        <v>5</v>
      </c>
    </row>
    <row r="6875" spans="1:26" x14ac:dyDescent="0.3">
      <c r="A6875" s="23" t="s">
        <v>8983</v>
      </c>
      <c r="B6875" s="34">
        <v>45463</v>
      </c>
      <c r="C6875" s="23" t="s">
        <v>296</v>
      </c>
      <c r="D6875" s="23" t="s">
        <v>46</v>
      </c>
      <c r="E6875" s="23" t="s">
        <v>47</v>
      </c>
      <c r="F6875" s="23">
        <v>411057</v>
      </c>
      <c r="G6875" s="23" t="s">
        <v>256</v>
      </c>
      <c r="H6875" s="23" t="s">
        <v>257</v>
      </c>
      <c r="I6875" s="23" t="s">
        <v>22</v>
      </c>
      <c r="J6875" s="23" t="s">
        <v>258</v>
      </c>
      <c r="K6875" s="23" t="s">
        <v>57</v>
      </c>
      <c r="L6875" s="23">
        <v>1</v>
      </c>
      <c r="M6875" s="23">
        <v>71.05</v>
      </c>
      <c r="N6875" s="23">
        <v>5</v>
      </c>
      <c r="O6875" s="23">
        <v>5</v>
      </c>
      <c r="P6875" s="23" t="s">
        <v>58</v>
      </c>
      <c r="Q6875" s="23" t="s">
        <v>90</v>
      </c>
      <c r="R6875" s="23">
        <f t="shared" si="535"/>
        <v>1</v>
      </c>
      <c r="S6875" s="23" t="str">
        <f t="shared" si="536"/>
        <v>ORD106874_20240620_CUST00409_MED025</v>
      </c>
      <c r="T6875" s="23">
        <f t="shared" si="537"/>
        <v>1</v>
      </c>
      <c r="U6875" s="6">
        <f t="shared" si="538"/>
        <v>71.05</v>
      </c>
      <c r="V6875" s="6">
        <f>tbl_Raw_Data[[#This Row],[Discount_Pct]]*tbl_Raw_Data[[#This Row],[Gross_Amount]]/100</f>
        <v>3.5525000000000002</v>
      </c>
      <c r="W6875" s="6">
        <f>tbl_Raw_Data[[#This Row],[Gross_Amount]]-tbl_Raw_Data[[#This Row],[Discount_Amount]]</f>
        <v>67.497500000000002</v>
      </c>
      <c r="X6875" s="6">
        <f>tbl_Raw_Data[[#This Row],[Net_Amount_Before_Tax]]*tbl_Raw_Data[[#This Row],[Tax_Pct]]/100</f>
        <v>3.3748750000000003</v>
      </c>
      <c r="Y6875" s="6">
        <f>tbl_Raw_Data[[#This Row],[Net_Amount_Before_Tax]]+tbl_Raw_Data[[#This Row],[Tax_Amount]]</f>
        <v>70.872375000000005</v>
      </c>
      <c r="Z6875" s="6">
        <f t="shared" si="539"/>
        <v>3</v>
      </c>
    </row>
    <row r="6876" spans="1:26" x14ac:dyDescent="0.3">
      <c r="A6876" s="23" t="s">
        <v>8984</v>
      </c>
      <c r="B6876" s="34">
        <v>45807</v>
      </c>
      <c r="C6876" s="23" t="s">
        <v>3553</v>
      </c>
      <c r="D6876" s="23" t="s">
        <v>52</v>
      </c>
      <c r="E6876" s="23" t="s">
        <v>52</v>
      </c>
      <c r="F6876" s="23">
        <v>160022</v>
      </c>
      <c r="G6876" s="23" t="s">
        <v>315</v>
      </c>
      <c r="H6876" s="23" t="s">
        <v>316</v>
      </c>
      <c r="I6876" s="23" t="s">
        <v>50</v>
      </c>
      <c r="J6876" s="23" t="s">
        <v>114</v>
      </c>
      <c r="K6876" s="23" t="s">
        <v>24</v>
      </c>
      <c r="L6876" s="23">
        <v>1</v>
      </c>
      <c r="M6876" s="23">
        <v>113.5</v>
      </c>
      <c r="N6876" s="23">
        <v>0</v>
      </c>
      <c r="O6876" s="23">
        <v>5</v>
      </c>
      <c r="P6876" s="23" t="s">
        <v>65</v>
      </c>
      <c r="Q6876" s="23" t="s">
        <v>34</v>
      </c>
      <c r="R6876" s="23">
        <f t="shared" si="535"/>
        <v>1</v>
      </c>
      <c r="S6876" s="23" t="str">
        <f t="shared" si="536"/>
        <v>ORD106875_20250530_CUST00585_MED012</v>
      </c>
      <c r="T6876" s="23">
        <f t="shared" si="537"/>
        <v>1</v>
      </c>
      <c r="U6876" s="6">
        <f t="shared" si="538"/>
        <v>113.5</v>
      </c>
      <c r="V6876" s="6">
        <f>tbl_Raw_Data[[#This Row],[Discount_Pct]]*tbl_Raw_Data[[#This Row],[Gross_Amount]]/100</f>
        <v>0</v>
      </c>
      <c r="W6876" s="6">
        <f>tbl_Raw_Data[[#This Row],[Gross_Amount]]-tbl_Raw_Data[[#This Row],[Discount_Amount]]</f>
        <v>113.5</v>
      </c>
      <c r="X6876" s="6">
        <f>tbl_Raw_Data[[#This Row],[Net_Amount_Before_Tax]]*tbl_Raw_Data[[#This Row],[Tax_Pct]]/100</f>
        <v>5.6749999999999998</v>
      </c>
      <c r="Y6876" s="6">
        <f>tbl_Raw_Data[[#This Row],[Net_Amount_Before_Tax]]+tbl_Raw_Data[[#This Row],[Tax_Amount]]</f>
        <v>119.175</v>
      </c>
      <c r="Z6876" s="6">
        <f t="shared" si="539"/>
        <v>3</v>
      </c>
    </row>
    <row r="6877" spans="1:26" x14ac:dyDescent="0.3">
      <c r="A6877" s="23" t="s">
        <v>8985</v>
      </c>
      <c r="B6877" s="34">
        <v>45952</v>
      </c>
      <c r="C6877" s="23" t="s">
        <v>3010</v>
      </c>
      <c r="D6877" s="23" t="s">
        <v>123</v>
      </c>
      <c r="E6877" s="23" t="s">
        <v>101</v>
      </c>
      <c r="F6877" s="23">
        <v>226024</v>
      </c>
      <c r="G6877" s="23" t="s">
        <v>315</v>
      </c>
      <c r="H6877" s="23" t="s">
        <v>316</v>
      </c>
      <c r="I6877" s="23" t="s">
        <v>50</v>
      </c>
      <c r="J6877" s="23" t="s">
        <v>114</v>
      </c>
      <c r="K6877" s="23" t="s">
        <v>24</v>
      </c>
      <c r="L6877" s="23">
        <v>5</v>
      </c>
      <c r="M6877" s="23">
        <v>131.77000000000001</v>
      </c>
      <c r="N6877" s="23">
        <v>5</v>
      </c>
      <c r="O6877" s="23">
        <v>5</v>
      </c>
      <c r="P6877" s="23" t="s">
        <v>43</v>
      </c>
      <c r="Q6877" s="23" t="s">
        <v>44</v>
      </c>
      <c r="R6877" s="23">
        <f t="shared" si="535"/>
        <v>1</v>
      </c>
      <c r="S6877" s="23" t="str">
        <f t="shared" si="536"/>
        <v>ORD106876_20251022_CUST02486_MED012</v>
      </c>
      <c r="T6877" s="23">
        <f t="shared" si="537"/>
        <v>1</v>
      </c>
      <c r="U6877" s="6">
        <f t="shared" si="538"/>
        <v>658.85</v>
      </c>
      <c r="V6877" s="6">
        <f>tbl_Raw_Data[[#This Row],[Discount_Pct]]*tbl_Raw_Data[[#This Row],[Gross_Amount]]/100</f>
        <v>32.942500000000003</v>
      </c>
      <c r="W6877" s="6">
        <f>tbl_Raw_Data[[#This Row],[Gross_Amount]]-tbl_Raw_Data[[#This Row],[Discount_Amount]]</f>
        <v>625.90750000000003</v>
      </c>
      <c r="X6877" s="6">
        <f>tbl_Raw_Data[[#This Row],[Net_Amount_Before_Tax]]*tbl_Raw_Data[[#This Row],[Tax_Pct]]/100</f>
        <v>31.295375000000003</v>
      </c>
      <c r="Y6877" s="6">
        <f>tbl_Raw_Data[[#This Row],[Net_Amount_Before_Tax]]+tbl_Raw_Data[[#This Row],[Tax_Amount]]</f>
        <v>657.20287500000006</v>
      </c>
      <c r="Z6877" s="6">
        <f t="shared" si="539"/>
        <v>1</v>
      </c>
    </row>
    <row r="6878" spans="1:26" x14ac:dyDescent="0.3">
      <c r="A6878" s="23" t="s">
        <v>8985</v>
      </c>
      <c r="B6878" s="34">
        <v>45644</v>
      </c>
      <c r="C6878" s="23" t="s">
        <v>1073</v>
      </c>
      <c r="D6878" s="23" t="s">
        <v>80</v>
      </c>
      <c r="E6878" s="23" t="s">
        <v>81</v>
      </c>
      <c r="F6878" s="23">
        <v>395007</v>
      </c>
      <c r="G6878" s="23" t="s">
        <v>185</v>
      </c>
      <c r="H6878" s="23" t="s">
        <v>186</v>
      </c>
      <c r="I6878" s="23" t="s">
        <v>76</v>
      </c>
      <c r="J6878" s="23" t="s">
        <v>187</v>
      </c>
      <c r="K6878" s="23" t="s">
        <v>57</v>
      </c>
      <c r="L6878" s="23">
        <v>1</v>
      </c>
      <c r="M6878" s="23">
        <v>96.27</v>
      </c>
      <c r="N6878" s="23">
        <v>10</v>
      </c>
      <c r="O6878" s="23">
        <v>12</v>
      </c>
      <c r="P6878" s="23" t="s">
        <v>65</v>
      </c>
      <c r="Q6878" s="23" t="s">
        <v>34</v>
      </c>
      <c r="R6878" s="23">
        <f t="shared" si="535"/>
        <v>1</v>
      </c>
      <c r="S6878" s="23" t="str">
        <f t="shared" si="536"/>
        <v>ORD106876_20241218_CUST02846_MED009</v>
      </c>
      <c r="T6878" s="23">
        <f t="shared" si="537"/>
        <v>1</v>
      </c>
      <c r="U6878" s="6">
        <f t="shared" si="538"/>
        <v>96.27</v>
      </c>
      <c r="V6878" s="6">
        <f>tbl_Raw_Data[[#This Row],[Discount_Pct]]*tbl_Raw_Data[[#This Row],[Gross_Amount]]/100</f>
        <v>9.6269999999999989</v>
      </c>
      <c r="W6878" s="6">
        <f>tbl_Raw_Data[[#This Row],[Gross_Amount]]-tbl_Raw_Data[[#This Row],[Discount_Amount]]</f>
        <v>86.643000000000001</v>
      </c>
      <c r="X6878" s="6">
        <f>tbl_Raw_Data[[#This Row],[Net_Amount_Before_Tax]]*tbl_Raw_Data[[#This Row],[Tax_Pct]]/100</f>
        <v>10.39716</v>
      </c>
      <c r="Y6878" s="6">
        <f>tbl_Raw_Data[[#This Row],[Net_Amount_Before_Tax]]+tbl_Raw_Data[[#This Row],[Tax_Amount]]</f>
        <v>97.04016</v>
      </c>
      <c r="Z6878" s="6">
        <f t="shared" si="539"/>
        <v>2</v>
      </c>
    </row>
    <row r="6879" spans="1:26" x14ac:dyDescent="0.3">
      <c r="A6879" s="23" t="s">
        <v>8985</v>
      </c>
      <c r="B6879" s="34">
        <v>45788</v>
      </c>
      <c r="C6879" s="23" t="s">
        <v>6401</v>
      </c>
      <c r="D6879" s="23" t="s">
        <v>92</v>
      </c>
      <c r="E6879" s="23" t="s">
        <v>93</v>
      </c>
      <c r="F6879" s="23">
        <v>560034</v>
      </c>
      <c r="G6879" s="23" t="s">
        <v>82</v>
      </c>
      <c r="H6879" s="23" t="s">
        <v>83</v>
      </c>
      <c r="I6879" s="23" t="s">
        <v>84</v>
      </c>
      <c r="J6879" s="23" t="s">
        <v>85</v>
      </c>
      <c r="K6879" s="23" t="s">
        <v>24</v>
      </c>
      <c r="L6879" s="23">
        <v>3</v>
      </c>
      <c r="M6879" s="23">
        <v>278.12</v>
      </c>
      <c r="N6879" s="23">
        <v>10</v>
      </c>
      <c r="O6879" s="23">
        <v>5</v>
      </c>
      <c r="P6879" s="23" t="s">
        <v>25</v>
      </c>
      <c r="Q6879" s="23" t="s">
        <v>34</v>
      </c>
      <c r="R6879" s="23">
        <f t="shared" si="535"/>
        <v>1</v>
      </c>
      <c r="S6879" s="23" t="str">
        <f t="shared" si="536"/>
        <v>ORD106876_20250511_CUST02330_MED023</v>
      </c>
      <c r="T6879" s="23">
        <f t="shared" si="537"/>
        <v>1</v>
      </c>
      <c r="U6879" s="6">
        <f t="shared" si="538"/>
        <v>834.36</v>
      </c>
      <c r="V6879" s="6">
        <f>tbl_Raw_Data[[#This Row],[Discount_Pct]]*tbl_Raw_Data[[#This Row],[Gross_Amount]]/100</f>
        <v>83.436000000000007</v>
      </c>
      <c r="W6879" s="6">
        <f>tbl_Raw_Data[[#This Row],[Gross_Amount]]-tbl_Raw_Data[[#This Row],[Discount_Amount]]</f>
        <v>750.92399999999998</v>
      </c>
      <c r="X6879" s="6">
        <f>tbl_Raw_Data[[#This Row],[Net_Amount_Before_Tax]]*tbl_Raw_Data[[#This Row],[Tax_Pct]]/100</f>
        <v>37.546199999999999</v>
      </c>
      <c r="Y6879" s="6">
        <f>tbl_Raw_Data[[#This Row],[Net_Amount_Before_Tax]]+tbl_Raw_Data[[#This Row],[Tax_Amount]]</f>
        <v>788.47019999999998</v>
      </c>
      <c r="Z6879" s="6">
        <f t="shared" si="539"/>
        <v>2</v>
      </c>
    </row>
    <row r="6880" spans="1:26" x14ac:dyDescent="0.3">
      <c r="A6880" s="23" t="s">
        <v>8986</v>
      </c>
      <c r="B6880" s="34">
        <v>45755</v>
      </c>
      <c r="C6880" s="23" t="s">
        <v>2474</v>
      </c>
      <c r="D6880" s="23" t="s">
        <v>19</v>
      </c>
      <c r="E6880" s="23" t="s">
        <v>19</v>
      </c>
      <c r="F6880" s="23">
        <v>110085</v>
      </c>
      <c r="G6880" s="23" t="s">
        <v>229</v>
      </c>
      <c r="H6880" s="23" t="s">
        <v>230</v>
      </c>
      <c r="I6880" s="23" t="s">
        <v>84</v>
      </c>
      <c r="J6880" s="23" t="s">
        <v>140</v>
      </c>
      <c r="K6880" s="23" t="s">
        <v>24</v>
      </c>
      <c r="L6880" s="23">
        <v>1</v>
      </c>
      <c r="M6880" s="23">
        <v>183.99</v>
      </c>
      <c r="N6880" s="23">
        <v>10</v>
      </c>
      <c r="O6880" s="23">
        <v>5</v>
      </c>
      <c r="P6880" s="23" t="s">
        <v>89</v>
      </c>
      <c r="Q6880" s="23" t="s">
        <v>90</v>
      </c>
      <c r="R6880" s="23">
        <f t="shared" si="535"/>
        <v>1</v>
      </c>
      <c r="S6880" s="23" t="str">
        <f t="shared" si="536"/>
        <v>ORD106879_20250408_CUST02690_MED022</v>
      </c>
      <c r="T6880" s="23">
        <f t="shared" si="537"/>
        <v>1</v>
      </c>
      <c r="U6880" s="6">
        <f t="shared" si="538"/>
        <v>183.99</v>
      </c>
      <c r="V6880" s="6">
        <f>tbl_Raw_Data[[#This Row],[Discount_Pct]]*tbl_Raw_Data[[#This Row],[Gross_Amount]]/100</f>
        <v>18.399000000000001</v>
      </c>
      <c r="W6880" s="6">
        <f>tbl_Raw_Data[[#This Row],[Gross_Amount]]-tbl_Raw_Data[[#This Row],[Discount_Amount]]</f>
        <v>165.59100000000001</v>
      </c>
      <c r="X6880" s="6">
        <f>tbl_Raw_Data[[#This Row],[Net_Amount_Before_Tax]]*tbl_Raw_Data[[#This Row],[Tax_Pct]]/100</f>
        <v>8.2795500000000004</v>
      </c>
      <c r="Y6880" s="6">
        <f>tbl_Raw_Data[[#This Row],[Net_Amount_Before_Tax]]+tbl_Raw_Data[[#This Row],[Tax_Amount]]</f>
        <v>173.87055000000001</v>
      </c>
      <c r="Z6880" s="6">
        <f t="shared" si="539"/>
        <v>2</v>
      </c>
    </row>
    <row r="6881" spans="1:26" x14ac:dyDescent="0.3">
      <c r="A6881" s="23" t="s">
        <v>8987</v>
      </c>
      <c r="B6881" s="34">
        <v>45986</v>
      </c>
      <c r="C6881" s="23" t="s">
        <v>758</v>
      </c>
      <c r="D6881" s="23" t="s">
        <v>52</v>
      </c>
      <c r="E6881" s="23" t="s">
        <v>52</v>
      </c>
      <c r="F6881" s="23">
        <v>160022</v>
      </c>
      <c r="G6881" s="23" t="s">
        <v>20</v>
      </c>
      <c r="H6881" s="23" t="s">
        <v>21</v>
      </c>
      <c r="I6881" s="23" t="s">
        <v>22</v>
      </c>
      <c r="J6881" s="23" t="s">
        <v>23</v>
      </c>
      <c r="K6881" s="23" t="s">
        <v>24</v>
      </c>
      <c r="L6881" s="23">
        <v>2</v>
      </c>
      <c r="M6881" s="23">
        <v>120.91</v>
      </c>
      <c r="N6881" s="23">
        <v>5</v>
      </c>
      <c r="O6881" s="23">
        <v>5</v>
      </c>
      <c r="P6881" s="23" t="s">
        <v>25</v>
      </c>
      <c r="Q6881" s="23" t="s">
        <v>34</v>
      </c>
      <c r="R6881" s="23">
        <f t="shared" si="535"/>
        <v>1</v>
      </c>
      <c r="S6881" s="23" t="str">
        <f t="shared" si="536"/>
        <v>ORD106880_20251125_CUST00742_MED024</v>
      </c>
      <c r="T6881" s="23">
        <f t="shared" si="537"/>
        <v>1</v>
      </c>
      <c r="U6881" s="6">
        <f t="shared" si="538"/>
        <v>241.82</v>
      </c>
      <c r="V6881" s="6">
        <f>tbl_Raw_Data[[#This Row],[Discount_Pct]]*tbl_Raw_Data[[#This Row],[Gross_Amount]]/100</f>
        <v>12.090999999999999</v>
      </c>
      <c r="W6881" s="6">
        <f>tbl_Raw_Data[[#This Row],[Gross_Amount]]-tbl_Raw_Data[[#This Row],[Discount_Amount]]</f>
        <v>229.72899999999998</v>
      </c>
      <c r="X6881" s="6">
        <f>tbl_Raw_Data[[#This Row],[Net_Amount_Before_Tax]]*tbl_Raw_Data[[#This Row],[Tax_Pct]]/100</f>
        <v>11.48645</v>
      </c>
      <c r="Y6881" s="6">
        <f>tbl_Raw_Data[[#This Row],[Net_Amount_Before_Tax]]+tbl_Raw_Data[[#This Row],[Tax_Amount]]</f>
        <v>241.21544999999998</v>
      </c>
      <c r="Z6881" s="6">
        <f t="shared" si="539"/>
        <v>5</v>
      </c>
    </row>
    <row r="6882" spans="1:26" x14ac:dyDescent="0.3">
      <c r="A6882" s="23" t="s">
        <v>8988</v>
      </c>
      <c r="B6882" s="34">
        <v>45828</v>
      </c>
      <c r="C6882" s="23" t="s">
        <v>2677</v>
      </c>
      <c r="D6882" s="23" t="s">
        <v>159</v>
      </c>
      <c r="E6882" s="23" t="s">
        <v>47</v>
      </c>
      <c r="F6882" s="23">
        <v>400076</v>
      </c>
      <c r="G6882" s="23" t="s">
        <v>102</v>
      </c>
      <c r="H6882" s="23" t="s">
        <v>103</v>
      </c>
      <c r="I6882" s="23" t="s">
        <v>104</v>
      </c>
      <c r="J6882" s="23" t="s">
        <v>64</v>
      </c>
      <c r="K6882" s="23" t="s">
        <v>57</v>
      </c>
      <c r="L6882" s="23">
        <v>1</v>
      </c>
      <c r="M6882" s="23">
        <v>107.5</v>
      </c>
      <c r="N6882" s="23">
        <v>10</v>
      </c>
      <c r="O6882" s="23">
        <v>18</v>
      </c>
      <c r="P6882" s="23" t="s">
        <v>33</v>
      </c>
      <c r="Q6882" s="23" t="s">
        <v>90</v>
      </c>
      <c r="R6882" s="23">
        <f t="shared" si="535"/>
        <v>1</v>
      </c>
      <c r="S6882" s="23" t="str">
        <f t="shared" si="536"/>
        <v>ORD106881_20250620_CUST01177_MED029</v>
      </c>
      <c r="T6882" s="23">
        <f t="shared" si="537"/>
        <v>1</v>
      </c>
      <c r="U6882" s="6">
        <f t="shared" si="538"/>
        <v>107.5</v>
      </c>
      <c r="V6882" s="6">
        <f>tbl_Raw_Data[[#This Row],[Discount_Pct]]*tbl_Raw_Data[[#This Row],[Gross_Amount]]/100</f>
        <v>10.75</v>
      </c>
      <c r="W6882" s="6">
        <f>tbl_Raw_Data[[#This Row],[Gross_Amount]]-tbl_Raw_Data[[#This Row],[Discount_Amount]]</f>
        <v>96.75</v>
      </c>
      <c r="X6882" s="6">
        <f>tbl_Raw_Data[[#This Row],[Net_Amount_Before_Tax]]*tbl_Raw_Data[[#This Row],[Tax_Pct]]/100</f>
        <v>17.414999999999999</v>
      </c>
      <c r="Y6882" s="6">
        <f>tbl_Raw_Data[[#This Row],[Net_Amount_Before_Tax]]+tbl_Raw_Data[[#This Row],[Tax_Amount]]</f>
        <v>114.16499999999999</v>
      </c>
      <c r="Z6882" s="6">
        <f t="shared" si="539"/>
        <v>1</v>
      </c>
    </row>
    <row r="6883" spans="1:26" x14ac:dyDescent="0.3">
      <c r="A6883" s="23" t="s">
        <v>8989</v>
      </c>
      <c r="B6883" s="34">
        <v>45434</v>
      </c>
      <c r="C6883" s="23" t="s">
        <v>461</v>
      </c>
      <c r="D6883" s="23" t="s">
        <v>72</v>
      </c>
      <c r="E6883" s="23" t="s">
        <v>73</v>
      </c>
      <c r="F6883" s="23">
        <v>302019</v>
      </c>
      <c r="G6883" s="23" t="s">
        <v>138</v>
      </c>
      <c r="H6883" s="23" t="s">
        <v>139</v>
      </c>
      <c r="I6883" s="23" t="s">
        <v>50</v>
      </c>
      <c r="J6883" s="23" t="s">
        <v>140</v>
      </c>
      <c r="K6883" s="23" t="s">
        <v>24</v>
      </c>
      <c r="L6883" s="23">
        <v>1</v>
      </c>
      <c r="M6883" s="23">
        <v>168.44</v>
      </c>
      <c r="N6883" s="23">
        <v>5</v>
      </c>
      <c r="O6883" s="23">
        <v>12</v>
      </c>
      <c r="P6883" s="23" t="s">
        <v>43</v>
      </c>
      <c r="Q6883" s="23" t="s">
        <v>34</v>
      </c>
      <c r="R6883" s="23">
        <f t="shared" si="535"/>
        <v>1</v>
      </c>
      <c r="S6883" s="23" t="str">
        <f t="shared" si="536"/>
        <v>ORD106882_20240522_CUST00993_MED013</v>
      </c>
      <c r="T6883" s="23">
        <f t="shared" si="537"/>
        <v>1</v>
      </c>
      <c r="U6883" s="6">
        <f t="shared" si="538"/>
        <v>168.44</v>
      </c>
      <c r="V6883" s="6">
        <f>tbl_Raw_Data[[#This Row],[Discount_Pct]]*tbl_Raw_Data[[#This Row],[Gross_Amount]]/100</f>
        <v>8.4220000000000006</v>
      </c>
      <c r="W6883" s="6">
        <f>tbl_Raw_Data[[#This Row],[Gross_Amount]]-tbl_Raw_Data[[#This Row],[Discount_Amount]]</f>
        <v>160.018</v>
      </c>
      <c r="X6883" s="6">
        <f>tbl_Raw_Data[[#This Row],[Net_Amount_Before_Tax]]*tbl_Raw_Data[[#This Row],[Tax_Pct]]/100</f>
        <v>19.202159999999999</v>
      </c>
      <c r="Y6883" s="6">
        <f>tbl_Raw_Data[[#This Row],[Net_Amount_Before_Tax]]+tbl_Raw_Data[[#This Row],[Tax_Amount]]</f>
        <v>179.22015999999999</v>
      </c>
      <c r="Z6883" s="6">
        <f t="shared" si="539"/>
        <v>3</v>
      </c>
    </row>
    <row r="6884" spans="1:26" x14ac:dyDescent="0.3">
      <c r="A6884" s="23" t="s">
        <v>8990</v>
      </c>
      <c r="B6884" s="34">
        <v>45634</v>
      </c>
      <c r="C6884" s="23" t="s">
        <v>2926</v>
      </c>
      <c r="D6884" s="23" t="s">
        <v>37</v>
      </c>
      <c r="E6884" s="23" t="s">
        <v>38</v>
      </c>
      <c r="F6884" s="23">
        <v>452001</v>
      </c>
      <c r="G6884" s="23" t="s">
        <v>48</v>
      </c>
      <c r="H6884" s="23" t="s">
        <v>49</v>
      </c>
      <c r="I6884" s="23" t="s">
        <v>50</v>
      </c>
      <c r="J6884" s="23" t="s">
        <v>23</v>
      </c>
      <c r="K6884" s="23" t="s">
        <v>24</v>
      </c>
      <c r="L6884" s="23">
        <v>2</v>
      </c>
      <c r="M6884" s="23">
        <v>101.57</v>
      </c>
      <c r="N6884" s="23">
        <v>0</v>
      </c>
      <c r="O6884" s="23">
        <v>18</v>
      </c>
      <c r="P6884" s="23" t="s">
        <v>58</v>
      </c>
      <c r="Q6884" s="23" t="s">
        <v>34</v>
      </c>
      <c r="R6884" s="23">
        <f t="shared" si="535"/>
        <v>1</v>
      </c>
      <c r="S6884" s="23" t="str">
        <f t="shared" si="536"/>
        <v>ORD106883_20241208_CUST02919_MED028</v>
      </c>
      <c r="T6884" s="23">
        <f t="shared" si="537"/>
        <v>1</v>
      </c>
      <c r="U6884" s="6">
        <f t="shared" si="538"/>
        <v>203.14</v>
      </c>
      <c r="V6884" s="6">
        <f>tbl_Raw_Data[[#This Row],[Discount_Pct]]*tbl_Raw_Data[[#This Row],[Gross_Amount]]/100</f>
        <v>0</v>
      </c>
      <c r="W6884" s="6">
        <f>tbl_Raw_Data[[#This Row],[Gross_Amount]]-tbl_Raw_Data[[#This Row],[Discount_Amount]]</f>
        <v>203.14</v>
      </c>
      <c r="X6884" s="6">
        <f>tbl_Raw_Data[[#This Row],[Net_Amount_Before_Tax]]*tbl_Raw_Data[[#This Row],[Tax_Pct]]/100</f>
        <v>36.565199999999997</v>
      </c>
      <c r="Y6884" s="6">
        <f>tbl_Raw_Data[[#This Row],[Net_Amount_Before_Tax]]+tbl_Raw_Data[[#This Row],[Tax_Amount]]</f>
        <v>239.70519999999999</v>
      </c>
      <c r="Z6884" s="6">
        <f t="shared" si="539"/>
        <v>3</v>
      </c>
    </row>
    <row r="6885" spans="1:26" x14ac:dyDescent="0.3">
      <c r="A6885" s="23" t="s">
        <v>8991</v>
      </c>
      <c r="B6885" s="34">
        <v>45520</v>
      </c>
      <c r="C6885" s="23" t="s">
        <v>1483</v>
      </c>
      <c r="D6885" s="23" t="s">
        <v>123</v>
      </c>
      <c r="E6885" s="23" t="s">
        <v>101</v>
      </c>
      <c r="F6885" s="23">
        <v>226010</v>
      </c>
      <c r="G6885" s="23" t="s">
        <v>68</v>
      </c>
      <c r="H6885" s="23" t="s">
        <v>69</v>
      </c>
      <c r="I6885" s="23" t="s">
        <v>55</v>
      </c>
      <c r="J6885" s="23" t="s">
        <v>56</v>
      </c>
      <c r="K6885" s="23" t="s">
        <v>24</v>
      </c>
      <c r="L6885" s="23">
        <v>2</v>
      </c>
      <c r="M6885" s="23">
        <v>30.24</v>
      </c>
      <c r="N6885" s="23">
        <v>15</v>
      </c>
      <c r="O6885" s="23">
        <v>5</v>
      </c>
      <c r="P6885" s="23" t="s">
        <v>89</v>
      </c>
      <c r="Q6885" s="23" t="s">
        <v>34</v>
      </c>
      <c r="R6885" s="23">
        <f t="shared" si="535"/>
        <v>1</v>
      </c>
      <c r="S6885" s="23" t="str">
        <f t="shared" si="536"/>
        <v>ORD106884_20240816_CUST01623_MED003</v>
      </c>
      <c r="T6885" s="23">
        <f t="shared" si="537"/>
        <v>1</v>
      </c>
      <c r="U6885" s="6">
        <f t="shared" si="538"/>
        <v>60.48</v>
      </c>
      <c r="V6885" s="6">
        <f>tbl_Raw_Data[[#This Row],[Discount_Pct]]*tbl_Raw_Data[[#This Row],[Gross_Amount]]/100</f>
        <v>9.0719999999999992</v>
      </c>
      <c r="W6885" s="6">
        <f>tbl_Raw_Data[[#This Row],[Gross_Amount]]-tbl_Raw_Data[[#This Row],[Discount_Amount]]</f>
        <v>51.408000000000001</v>
      </c>
      <c r="X6885" s="6">
        <f>tbl_Raw_Data[[#This Row],[Net_Amount_Before_Tax]]*tbl_Raw_Data[[#This Row],[Tax_Pct]]/100</f>
        <v>2.5704000000000002</v>
      </c>
      <c r="Y6885" s="6">
        <f>tbl_Raw_Data[[#This Row],[Net_Amount_Before_Tax]]+tbl_Raw_Data[[#This Row],[Tax_Amount]]</f>
        <v>53.978400000000001</v>
      </c>
      <c r="Z6885" s="6">
        <f t="shared" si="539"/>
        <v>3</v>
      </c>
    </row>
    <row r="6886" spans="1:26" x14ac:dyDescent="0.3">
      <c r="A6886" s="23" t="s">
        <v>8992</v>
      </c>
      <c r="B6886" s="34">
        <v>45956</v>
      </c>
      <c r="C6886" s="23" t="s">
        <v>8993</v>
      </c>
      <c r="D6886" s="23" t="s">
        <v>130</v>
      </c>
      <c r="E6886" s="23" t="s">
        <v>131</v>
      </c>
      <c r="F6886" s="23">
        <v>700102</v>
      </c>
      <c r="G6886" s="23" t="s">
        <v>53</v>
      </c>
      <c r="H6886" s="23" t="s">
        <v>54</v>
      </c>
      <c r="I6886" s="23" t="s">
        <v>55</v>
      </c>
      <c r="J6886" s="23" t="s">
        <v>56</v>
      </c>
      <c r="K6886" s="23" t="s">
        <v>57</v>
      </c>
      <c r="L6886" s="23">
        <v>4</v>
      </c>
      <c r="M6886" s="23">
        <v>57.03</v>
      </c>
      <c r="N6886" s="23">
        <v>0</v>
      </c>
      <c r="O6886" s="23">
        <v>5</v>
      </c>
      <c r="P6886" s="23" t="s">
        <v>89</v>
      </c>
      <c r="Q6886" s="23" t="s">
        <v>34</v>
      </c>
      <c r="R6886" s="23">
        <f t="shared" si="535"/>
        <v>1</v>
      </c>
      <c r="S6886" s="23" t="str">
        <f t="shared" si="536"/>
        <v>ORD106885_20251026_CUST02193_MED020</v>
      </c>
      <c r="T6886" s="23">
        <f t="shared" si="537"/>
        <v>1</v>
      </c>
      <c r="U6886" s="6">
        <f t="shared" si="538"/>
        <v>228.12</v>
      </c>
      <c r="V6886" s="6">
        <f>tbl_Raw_Data[[#This Row],[Discount_Pct]]*tbl_Raw_Data[[#This Row],[Gross_Amount]]/100</f>
        <v>0</v>
      </c>
      <c r="W6886" s="6">
        <f>tbl_Raw_Data[[#This Row],[Gross_Amount]]-tbl_Raw_Data[[#This Row],[Discount_Amount]]</f>
        <v>228.12</v>
      </c>
      <c r="X6886" s="6">
        <f>tbl_Raw_Data[[#This Row],[Net_Amount_Before_Tax]]*tbl_Raw_Data[[#This Row],[Tax_Pct]]/100</f>
        <v>11.405999999999999</v>
      </c>
      <c r="Y6886" s="6">
        <f>tbl_Raw_Data[[#This Row],[Net_Amount_Before_Tax]]+tbl_Raw_Data[[#This Row],[Tax_Amount]]</f>
        <v>239.52600000000001</v>
      </c>
      <c r="Z6886" s="6">
        <f t="shared" si="539"/>
        <v>1</v>
      </c>
    </row>
    <row r="6887" spans="1:26" x14ac:dyDescent="0.3">
      <c r="A6887" s="23" t="s">
        <v>8994</v>
      </c>
      <c r="B6887" s="34">
        <v>45598</v>
      </c>
      <c r="C6887" s="23" t="s">
        <v>444</v>
      </c>
      <c r="D6887" s="23" t="s">
        <v>46</v>
      </c>
      <c r="E6887" s="23" t="s">
        <v>47</v>
      </c>
      <c r="F6887" s="23">
        <v>411045</v>
      </c>
      <c r="G6887" s="23" t="s">
        <v>82</v>
      </c>
      <c r="H6887" s="23" t="s">
        <v>83</v>
      </c>
      <c r="I6887" s="23" t="s">
        <v>84</v>
      </c>
      <c r="J6887" s="23" t="s">
        <v>85</v>
      </c>
      <c r="K6887" s="23" t="s">
        <v>24</v>
      </c>
      <c r="L6887" s="23">
        <v>1</v>
      </c>
      <c r="M6887" s="23">
        <v>299.41000000000003</v>
      </c>
      <c r="N6887" s="23">
        <v>5</v>
      </c>
      <c r="O6887" s="23">
        <v>5</v>
      </c>
      <c r="P6887" s="23" t="s">
        <v>25</v>
      </c>
      <c r="Q6887" s="23" t="s">
        <v>34</v>
      </c>
      <c r="R6887" s="23">
        <f t="shared" si="535"/>
        <v>1</v>
      </c>
      <c r="S6887" s="23" t="str">
        <f t="shared" si="536"/>
        <v>ORD106886_20241102_CUST01308_MED023</v>
      </c>
      <c r="T6887" s="23">
        <f t="shared" si="537"/>
        <v>1</v>
      </c>
      <c r="U6887" s="6">
        <f t="shared" si="538"/>
        <v>299.41000000000003</v>
      </c>
      <c r="V6887" s="6">
        <f>tbl_Raw_Data[[#This Row],[Discount_Pct]]*tbl_Raw_Data[[#This Row],[Gross_Amount]]/100</f>
        <v>14.970500000000001</v>
      </c>
      <c r="W6887" s="6">
        <f>tbl_Raw_Data[[#This Row],[Gross_Amount]]-tbl_Raw_Data[[#This Row],[Discount_Amount]]</f>
        <v>284.43950000000001</v>
      </c>
      <c r="X6887" s="6">
        <f>tbl_Raw_Data[[#This Row],[Net_Amount_Before_Tax]]*tbl_Raw_Data[[#This Row],[Tax_Pct]]/100</f>
        <v>14.221975</v>
      </c>
      <c r="Y6887" s="6">
        <f>tbl_Raw_Data[[#This Row],[Net_Amount_Before_Tax]]+tbl_Raw_Data[[#This Row],[Tax_Amount]]</f>
        <v>298.661475</v>
      </c>
      <c r="Z6887" s="6">
        <f t="shared" si="539"/>
        <v>1</v>
      </c>
    </row>
    <row r="6888" spans="1:26" x14ac:dyDescent="0.3">
      <c r="A6888" s="23" t="s">
        <v>8995</v>
      </c>
      <c r="B6888" s="34">
        <v>45405</v>
      </c>
      <c r="C6888" s="23" t="s">
        <v>8996</v>
      </c>
      <c r="D6888" s="23" t="s">
        <v>92</v>
      </c>
      <c r="E6888" s="23" t="s">
        <v>93</v>
      </c>
      <c r="F6888" s="23">
        <v>560066</v>
      </c>
      <c r="G6888" s="23" t="s">
        <v>20</v>
      </c>
      <c r="H6888" s="23" t="s">
        <v>21</v>
      </c>
      <c r="I6888" s="23" t="s">
        <v>22</v>
      </c>
      <c r="J6888" s="23" t="s">
        <v>23</v>
      </c>
      <c r="K6888" s="23" t="s">
        <v>24</v>
      </c>
      <c r="L6888" s="23">
        <v>1</v>
      </c>
      <c r="M6888" s="23">
        <v>149.63999999999999</v>
      </c>
      <c r="N6888" s="23">
        <v>10</v>
      </c>
      <c r="O6888" s="23">
        <v>12</v>
      </c>
      <c r="P6888" s="23" t="s">
        <v>65</v>
      </c>
      <c r="Q6888" s="23" t="s">
        <v>34</v>
      </c>
      <c r="R6888" s="23">
        <f t="shared" si="535"/>
        <v>1</v>
      </c>
      <c r="S6888" s="23" t="str">
        <f t="shared" si="536"/>
        <v>ORD106887_20240423_CUST00139_MED024</v>
      </c>
      <c r="T6888" s="23">
        <f t="shared" si="537"/>
        <v>1</v>
      </c>
      <c r="U6888" s="6">
        <f t="shared" si="538"/>
        <v>149.63999999999999</v>
      </c>
      <c r="V6888" s="6">
        <f>tbl_Raw_Data[[#This Row],[Discount_Pct]]*tbl_Raw_Data[[#This Row],[Gross_Amount]]/100</f>
        <v>14.963999999999999</v>
      </c>
      <c r="W6888" s="6">
        <f>tbl_Raw_Data[[#This Row],[Gross_Amount]]-tbl_Raw_Data[[#This Row],[Discount_Amount]]</f>
        <v>134.67599999999999</v>
      </c>
      <c r="X6888" s="6">
        <f>tbl_Raw_Data[[#This Row],[Net_Amount_Before_Tax]]*tbl_Raw_Data[[#This Row],[Tax_Pct]]/100</f>
        <v>16.161119999999997</v>
      </c>
      <c r="Y6888" s="6">
        <f>tbl_Raw_Data[[#This Row],[Net_Amount_Before_Tax]]+tbl_Raw_Data[[#This Row],[Tax_Amount]]</f>
        <v>150.83711999999997</v>
      </c>
      <c r="Z6888" s="6">
        <f t="shared" si="539"/>
        <v>1</v>
      </c>
    </row>
    <row r="6889" spans="1:26" x14ac:dyDescent="0.3">
      <c r="A6889" s="23" t="s">
        <v>8995</v>
      </c>
      <c r="B6889" s="34">
        <v>45910</v>
      </c>
      <c r="C6889" s="23" t="s">
        <v>7730</v>
      </c>
      <c r="D6889" s="23" t="s">
        <v>142</v>
      </c>
      <c r="E6889" s="23" t="s">
        <v>81</v>
      </c>
      <c r="F6889" s="23">
        <v>380001</v>
      </c>
      <c r="G6889" s="23" t="s">
        <v>145</v>
      </c>
      <c r="H6889" s="23" t="s">
        <v>146</v>
      </c>
      <c r="I6889" s="23" t="s">
        <v>147</v>
      </c>
      <c r="J6889" s="23" t="s">
        <v>148</v>
      </c>
      <c r="K6889" s="23" t="s">
        <v>24</v>
      </c>
      <c r="L6889" s="23">
        <v>2</v>
      </c>
      <c r="M6889" s="23">
        <v>99.32</v>
      </c>
      <c r="N6889" s="23">
        <v>5</v>
      </c>
      <c r="O6889" s="23">
        <v>5</v>
      </c>
      <c r="P6889" s="23" t="s">
        <v>58</v>
      </c>
      <c r="Q6889" s="23" t="s">
        <v>34</v>
      </c>
      <c r="R6889" s="23">
        <f t="shared" si="535"/>
        <v>1</v>
      </c>
      <c r="S6889" s="23" t="str">
        <f t="shared" si="536"/>
        <v>ORD106887_20250910_CUST00516_MED016</v>
      </c>
      <c r="T6889" s="23">
        <f t="shared" si="537"/>
        <v>1</v>
      </c>
      <c r="U6889" s="6">
        <f t="shared" si="538"/>
        <v>198.64</v>
      </c>
      <c r="V6889" s="6">
        <f>tbl_Raw_Data[[#This Row],[Discount_Pct]]*tbl_Raw_Data[[#This Row],[Gross_Amount]]/100</f>
        <v>9.9319999999999986</v>
      </c>
      <c r="W6889" s="6">
        <f>tbl_Raw_Data[[#This Row],[Gross_Amount]]-tbl_Raw_Data[[#This Row],[Discount_Amount]]</f>
        <v>188.708</v>
      </c>
      <c r="X6889" s="6">
        <f>tbl_Raw_Data[[#This Row],[Net_Amount_Before_Tax]]*tbl_Raw_Data[[#This Row],[Tax_Pct]]/100</f>
        <v>9.4353999999999996</v>
      </c>
      <c r="Y6889" s="6">
        <f>tbl_Raw_Data[[#This Row],[Net_Amount_Before_Tax]]+tbl_Raw_Data[[#This Row],[Tax_Amount]]</f>
        <v>198.14339999999999</v>
      </c>
      <c r="Z6889" s="6">
        <f t="shared" si="539"/>
        <v>2</v>
      </c>
    </row>
    <row r="6890" spans="1:26" x14ac:dyDescent="0.3">
      <c r="A6890" s="23" t="s">
        <v>8997</v>
      </c>
      <c r="B6890" s="34">
        <v>45968</v>
      </c>
      <c r="C6890" s="23" t="s">
        <v>5244</v>
      </c>
      <c r="D6890" s="23" t="s">
        <v>52</v>
      </c>
      <c r="E6890" s="23" t="s">
        <v>52</v>
      </c>
      <c r="F6890" s="23">
        <v>160022</v>
      </c>
      <c r="G6890" s="23" t="s">
        <v>185</v>
      </c>
      <c r="H6890" s="23" t="s">
        <v>186</v>
      </c>
      <c r="I6890" s="23" t="s">
        <v>76</v>
      </c>
      <c r="J6890" s="23" t="s">
        <v>187</v>
      </c>
      <c r="K6890" s="23" t="s">
        <v>57</v>
      </c>
      <c r="L6890" s="23">
        <v>2</v>
      </c>
      <c r="M6890" s="23">
        <v>96.57</v>
      </c>
      <c r="N6890" s="23">
        <v>5</v>
      </c>
      <c r="O6890" s="23">
        <v>5</v>
      </c>
      <c r="P6890" s="23" t="s">
        <v>25</v>
      </c>
      <c r="Q6890" s="23" t="s">
        <v>26</v>
      </c>
      <c r="R6890" s="23">
        <f t="shared" si="535"/>
        <v>1</v>
      </c>
      <c r="S6890" s="23" t="str">
        <f t="shared" si="536"/>
        <v>ORD106889_20251107_CUST01751_MED009</v>
      </c>
      <c r="T6890" s="23">
        <f t="shared" si="537"/>
        <v>1</v>
      </c>
      <c r="U6890" s="6">
        <f t="shared" si="538"/>
        <v>193.14</v>
      </c>
      <c r="V6890" s="6">
        <f>tbl_Raw_Data[[#This Row],[Discount_Pct]]*tbl_Raw_Data[[#This Row],[Gross_Amount]]/100</f>
        <v>9.657</v>
      </c>
      <c r="W6890" s="6">
        <f>tbl_Raw_Data[[#This Row],[Gross_Amount]]-tbl_Raw_Data[[#This Row],[Discount_Amount]]</f>
        <v>183.48299999999998</v>
      </c>
      <c r="X6890" s="6">
        <f>tbl_Raw_Data[[#This Row],[Net_Amount_Before_Tax]]*tbl_Raw_Data[[#This Row],[Tax_Pct]]/100</f>
        <v>9.1741499999999991</v>
      </c>
      <c r="Y6890" s="6">
        <f>tbl_Raw_Data[[#This Row],[Net_Amount_Before_Tax]]+tbl_Raw_Data[[#This Row],[Tax_Amount]]</f>
        <v>192.65714999999997</v>
      </c>
      <c r="Z6890" s="6">
        <f t="shared" si="539"/>
        <v>3</v>
      </c>
    </row>
    <row r="6891" spans="1:26" x14ac:dyDescent="0.3">
      <c r="A6891" s="23" t="s">
        <v>8998</v>
      </c>
      <c r="B6891" s="34">
        <v>45903</v>
      </c>
      <c r="C6891" s="23" t="s">
        <v>1281</v>
      </c>
      <c r="D6891" s="23" t="s">
        <v>92</v>
      </c>
      <c r="E6891" s="23" t="s">
        <v>93</v>
      </c>
      <c r="F6891" s="23">
        <v>560001</v>
      </c>
      <c r="G6891" s="23" t="s">
        <v>233</v>
      </c>
      <c r="H6891" s="23" t="s">
        <v>234</v>
      </c>
      <c r="I6891" s="23" t="s">
        <v>104</v>
      </c>
      <c r="J6891" s="23" t="s">
        <v>42</v>
      </c>
      <c r="K6891" s="23" t="s">
        <v>24</v>
      </c>
      <c r="L6891" s="23">
        <v>2</v>
      </c>
      <c r="M6891" s="23">
        <v>134.91999999999999</v>
      </c>
      <c r="N6891" s="23">
        <v>0</v>
      </c>
      <c r="O6891" s="23">
        <v>5</v>
      </c>
      <c r="P6891" s="23" t="s">
        <v>89</v>
      </c>
      <c r="Q6891" s="23" t="s">
        <v>44</v>
      </c>
      <c r="R6891" s="23">
        <f t="shared" si="535"/>
        <v>1</v>
      </c>
      <c r="S6891" s="23" t="str">
        <f t="shared" si="536"/>
        <v>ORD106890_20250903_CUST02005_MED019</v>
      </c>
      <c r="T6891" s="23">
        <f t="shared" si="537"/>
        <v>1</v>
      </c>
      <c r="U6891" s="6">
        <f t="shared" si="538"/>
        <v>269.83999999999997</v>
      </c>
      <c r="V6891" s="6">
        <f>tbl_Raw_Data[[#This Row],[Discount_Pct]]*tbl_Raw_Data[[#This Row],[Gross_Amount]]/100</f>
        <v>0</v>
      </c>
      <c r="W6891" s="6">
        <f>tbl_Raw_Data[[#This Row],[Gross_Amount]]-tbl_Raw_Data[[#This Row],[Discount_Amount]]</f>
        <v>269.83999999999997</v>
      </c>
      <c r="X6891" s="6">
        <f>tbl_Raw_Data[[#This Row],[Net_Amount_Before_Tax]]*tbl_Raw_Data[[#This Row],[Tax_Pct]]/100</f>
        <v>13.491999999999997</v>
      </c>
      <c r="Y6891" s="6">
        <f>tbl_Raw_Data[[#This Row],[Net_Amount_Before_Tax]]+tbl_Raw_Data[[#This Row],[Tax_Amount]]</f>
        <v>283.33199999999999</v>
      </c>
      <c r="Z6891" s="6">
        <f t="shared" si="539"/>
        <v>4</v>
      </c>
    </row>
    <row r="6892" spans="1:26" x14ac:dyDescent="0.3">
      <c r="A6892" s="23" t="s">
        <v>8999</v>
      </c>
      <c r="B6892" s="34">
        <v>45570</v>
      </c>
      <c r="C6892" s="23" t="s">
        <v>649</v>
      </c>
      <c r="D6892" s="23" t="s">
        <v>46</v>
      </c>
      <c r="E6892" s="23" t="s">
        <v>47</v>
      </c>
      <c r="F6892" s="23">
        <v>411014</v>
      </c>
      <c r="G6892" s="23" t="s">
        <v>256</v>
      </c>
      <c r="H6892" s="23" t="s">
        <v>257</v>
      </c>
      <c r="I6892" s="23" t="s">
        <v>22</v>
      </c>
      <c r="J6892" s="23" t="s">
        <v>258</v>
      </c>
      <c r="K6892" s="23" t="s">
        <v>57</v>
      </c>
      <c r="L6892" s="23">
        <v>2</v>
      </c>
      <c r="M6892" s="23">
        <v>61.75</v>
      </c>
      <c r="N6892" s="23">
        <v>5</v>
      </c>
      <c r="O6892" s="23">
        <v>5</v>
      </c>
      <c r="P6892" s="23" t="s">
        <v>89</v>
      </c>
      <c r="Q6892" s="23" t="s">
        <v>34</v>
      </c>
      <c r="R6892" s="23">
        <f t="shared" si="535"/>
        <v>1</v>
      </c>
      <c r="S6892" s="23" t="str">
        <f t="shared" si="536"/>
        <v>ORD106891_20241005_CUST00047_MED025</v>
      </c>
      <c r="T6892" s="23">
        <f t="shared" si="537"/>
        <v>1</v>
      </c>
      <c r="U6892" s="6">
        <f t="shared" si="538"/>
        <v>123.5</v>
      </c>
      <c r="V6892" s="6">
        <f>tbl_Raw_Data[[#This Row],[Discount_Pct]]*tbl_Raw_Data[[#This Row],[Gross_Amount]]/100</f>
        <v>6.1749999999999998</v>
      </c>
      <c r="W6892" s="6">
        <f>tbl_Raw_Data[[#This Row],[Gross_Amount]]-tbl_Raw_Data[[#This Row],[Discount_Amount]]</f>
        <v>117.325</v>
      </c>
      <c r="X6892" s="6">
        <f>tbl_Raw_Data[[#This Row],[Net_Amount_Before_Tax]]*tbl_Raw_Data[[#This Row],[Tax_Pct]]/100</f>
        <v>5.86625</v>
      </c>
      <c r="Y6892" s="6">
        <f>tbl_Raw_Data[[#This Row],[Net_Amount_Before_Tax]]+tbl_Raw_Data[[#This Row],[Tax_Amount]]</f>
        <v>123.19125</v>
      </c>
      <c r="Z6892" s="6">
        <f t="shared" si="539"/>
        <v>2</v>
      </c>
    </row>
    <row r="6893" spans="1:26" x14ac:dyDescent="0.3">
      <c r="A6893" s="23" t="s">
        <v>9000</v>
      </c>
      <c r="B6893" s="34">
        <v>45800</v>
      </c>
      <c r="C6893" s="23" t="s">
        <v>6468</v>
      </c>
      <c r="D6893" s="23" t="s">
        <v>142</v>
      </c>
      <c r="E6893" s="23" t="s">
        <v>81</v>
      </c>
      <c r="F6893" s="23">
        <v>380058</v>
      </c>
      <c r="G6893" s="23" t="s">
        <v>111</v>
      </c>
      <c r="H6893" s="23" t="s">
        <v>112</v>
      </c>
      <c r="I6893" s="23" t="s">
        <v>113</v>
      </c>
      <c r="J6893" s="23" t="s">
        <v>114</v>
      </c>
      <c r="K6893" s="23" t="s">
        <v>24</v>
      </c>
      <c r="L6893" s="23">
        <v>1</v>
      </c>
      <c r="M6893" s="23">
        <v>91.06</v>
      </c>
      <c r="N6893" s="23">
        <v>15</v>
      </c>
      <c r="O6893" s="23">
        <v>5</v>
      </c>
      <c r="P6893" s="23" t="s">
        <v>89</v>
      </c>
      <c r="Q6893" s="23" t="s">
        <v>34</v>
      </c>
      <c r="R6893" s="23">
        <f t="shared" si="535"/>
        <v>1</v>
      </c>
      <c r="S6893" s="23" t="str">
        <f t="shared" si="536"/>
        <v>ORD106892_20250523_CUST00400_MED027</v>
      </c>
      <c r="T6893" s="23">
        <f t="shared" si="537"/>
        <v>1</v>
      </c>
      <c r="U6893" s="6">
        <f t="shared" si="538"/>
        <v>91.06</v>
      </c>
      <c r="V6893" s="6">
        <f>tbl_Raw_Data[[#This Row],[Discount_Pct]]*tbl_Raw_Data[[#This Row],[Gross_Amount]]/100</f>
        <v>13.659000000000001</v>
      </c>
      <c r="W6893" s="6">
        <f>tbl_Raw_Data[[#This Row],[Gross_Amount]]-tbl_Raw_Data[[#This Row],[Discount_Amount]]</f>
        <v>77.400999999999996</v>
      </c>
      <c r="X6893" s="6">
        <f>tbl_Raw_Data[[#This Row],[Net_Amount_Before_Tax]]*tbl_Raw_Data[[#This Row],[Tax_Pct]]/100</f>
        <v>3.87005</v>
      </c>
      <c r="Y6893" s="6">
        <f>tbl_Raw_Data[[#This Row],[Net_Amount_Before_Tax]]+tbl_Raw_Data[[#This Row],[Tax_Amount]]</f>
        <v>81.271050000000002</v>
      </c>
      <c r="Z6893" s="6">
        <f t="shared" si="539"/>
        <v>2</v>
      </c>
    </row>
    <row r="6894" spans="1:26" x14ac:dyDescent="0.3">
      <c r="A6894" s="23" t="s">
        <v>9001</v>
      </c>
      <c r="B6894" s="34">
        <v>45830</v>
      </c>
      <c r="C6894" s="23" t="s">
        <v>2428</v>
      </c>
      <c r="D6894" s="23" t="s">
        <v>28</v>
      </c>
      <c r="E6894" s="23" t="s">
        <v>29</v>
      </c>
      <c r="F6894" s="23">
        <v>500081</v>
      </c>
      <c r="G6894" s="23" t="s">
        <v>74</v>
      </c>
      <c r="H6894" s="23" t="s">
        <v>75</v>
      </c>
      <c r="I6894" s="23" t="s">
        <v>76</v>
      </c>
      <c r="J6894" s="23" t="s">
        <v>77</v>
      </c>
      <c r="K6894" s="23" t="s">
        <v>57</v>
      </c>
      <c r="L6894" s="23">
        <v>4</v>
      </c>
      <c r="M6894" s="23">
        <v>58.72</v>
      </c>
      <c r="N6894" s="23">
        <v>0</v>
      </c>
      <c r="O6894" s="23">
        <v>5</v>
      </c>
      <c r="P6894" s="23" t="s">
        <v>33</v>
      </c>
      <c r="Q6894" s="23" t="s">
        <v>26</v>
      </c>
      <c r="R6894" s="23">
        <f t="shared" si="535"/>
        <v>1</v>
      </c>
      <c r="S6894" s="23" t="str">
        <f t="shared" si="536"/>
        <v>ORD106893_20250622_CUST01516_MED008</v>
      </c>
      <c r="T6894" s="23">
        <f t="shared" si="537"/>
        <v>1</v>
      </c>
      <c r="U6894" s="6">
        <f t="shared" si="538"/>
        <v>234.88</v>
      </c>
      <c r="V6894" s="6">
        <f>tbl_Raw_Data[[#This Row],[Discount_Pct]]*tbl_Raw_Data[[#This Row],[Gross_Amount]]/100</f>
        <v>0</v>
      </c>
      <c r="W6894" s="6">
        <f>tbl_Raw_Data[[#This Row],[Gross_Amount]]-tbl_Raw_Data[[#This Row],[Discount_Amount]]</f>
        <v>234.88</v>
      </c>
      <c r="X6894" s="6">
        <f>tbl_Raw_Data[[#This Row],[Net_Amount_Before_Tax]]*tbl_Raw_Data[[#This Row],[Tax_Pct]]/100</f>
        <v>11.744000000000002</v>
      </c>
      <c r="Y6894" s="6">
        <f>tbl_Raw_Data[[#This Row],[Net_Amount_Before_Tax]]+tbl_Raw_Data[[#This Row],[Tax_Amount]]</f>
        <v>246.624</v>
      </c>
      <c r="Z6894" s="6">
        <f t="shared" si="539"/>
        <v>2</v>
      </c>
    </row>
    <row r="6895" spans="1:26" x14ac:dyDescent="0.3">
      <c r="A6895" s="23" t="s">
        <v>9002</v>
      </c>
      <c r="B6895" s="34">
        <v>45996</v>
      </c>
      <c r="C6895" s="23" t="s">
        <v>3248</v>
      </c>
      <c r="D6895" s="23" t="s">
        <v>100</v>
      </c>
      <c r="E6895" s="23" t="s">
        <v>101</v>
      </c>
      <c r="F6895" s="23">
        <v>201303</v>
      </c>
      <c r="G6895" s="23" t="s">
        <v>48</v>
      </c>
      <c r="H6895" s="23" t="s">
        <v>49</v>
      </c>
      <c r="I6895" s="23" t="s">
        <v>50</v>
      </c>
      <c r="J6895" s="23" t="s">
        <v>23</v>
      </c>
      <c r="K6895" s="23" t="s">
        <v>24</v>
      </c>
      <c r="L6895" s="23">
        <v>2</v>
      </c>
      <c r="M6895" s="23">
        <v>108.26</v>
      </c>
      <c r="N6895" s="23">
        <v>5</v>
      </c>
      <c r="O6895" s="23">
        <v>12</v>
      </c>
      <c r="P6895" s="23" t="s">
        <v>25</v>
      </c>
      <c r="Q6895" s="23" t="s">
        <v>44</v>
      </c>
      <c r="R6895" s="23">
        <f t="shared" si="535"/>
        <v>1</v>
      </c>
      <c r="S6895" s="23" t="str">
        <f t="shared" si="536"/>
        <v>ORD106894_20251205_CUST00206_MED028</v>
      </c>
      <c r="T6895" s="23">
        <f t="shared" si="537"/>
        <v>1</v>
      </c>
      <c r="U6895" s="6">
        <f t="shared" si="538"/>
        <v>216.52</v>
      </c>
      <c r="V6895" s="6">
        <f>tbl_Raw_Data[[#This Row],[Discount_Pct]]*tbl_Raw_Data[[#This Row],[Gross_Amount]]/100</f>
        <v>10.826000000000001</v>
      </c>
      <c r="W6895" s="6">
        <f>tbl_Raw_Data[[#This Row],[Gross_Amount]]-tbl_Raw_Data[[#This Row],[Discount_Amount]]</f>
        <v>205.69400000000002</v>
      </c>
      <c r="X6895" s="6">
        <f>tbl_Raw_Data[[#This Row],[Net_Amount_Before_Tax]]*tbl_Raw_Data[[#This Row],[Tax_Pct]]/100</f>
        <v>24.683280000000003</v>
      </c>
      <c r="Y6895" s="6">
        <f>tbl_Raw_Data[[#This Row],[Net_Amount_Before_Tax]]+tbl_Raw_Data[[#This Row],[Tax_Amount]]</f>
        <v>230.37728000000001</v>
      </c>
      <c r="Z6895" s="6">
        <f t="shared" si="539"/>
        <v>1</v>
      </c>
    </row>
    <row r="6896" spans="1:26" x14ac:dyDescent="0.3">
      <c r="A6896" s="23" t="s">
        <v>9003</v>
      </c>
      <c r="B6896" s="34">
        <v>45639</v>
      </c>
      <c r="C6896" s="23" t="s">
        <v>1411</v>
      </c>
      <c r="D6896" s="23" t="s">
        <v>100</v>
      </c>
      <c r="E6896" s="23" t="s">
        <v>101</v>
      </c>
      <c r="F6896" s="23">
        <v>201307</v>
      </c>
      <c r="G6896" s="23" t="s">
        <v>94</v>
      </c>
      <c r="H6896" s="23" t="s">
        <v>95</v>
      </c>
      <c r="I6896" s="23" t="s">
        <v>84</v>
      </c>
      <c r="J6896" s="23" t="s">
        <v>42</v>
      </c>
      <c r="K6896" s="23" t="s">
        <v>24</v>
      </c>
      <c r="L6896" s="23">
        <v>1</v>
      </c>
      <c r="M6896" s="23">
        <v>83.7</v>
      </c>
      <c r="N6896" s="23">
        <v>0</v>
      </c>
      <c r="O6896" s="23">
        <v>5</v>
      </c>
      <c r="P6896" s="23" t="s">
        <v>65</v>
      </c>
      <c r="Q6896" s="23" t="s">
        <v>26</v>
      </c>
      <c r="R6896" s="23">
        <f t="shared" si="535"/>
        <v>1</v>
      </c>
      <c r="S6896" s="23" t="str">
        <f t="shared" si="536"/>
        <v>ORD106895_20241213_CUST00710_MED021</v>
      </c>
      <c r="T6896" s="23">
        <f t="shared" si="537"/>
        <v>1</v>
      </c>
      <c r="U6896" s="6">
        <f t="shared" si="538"/>
        <v>83.7</v>
      </c>
      <c r="V6896" s="6">
        <f>tbl_Raw_Data[[#This Row],[Discount_Pct]]*tbl_Raw_Data[[#This Row],[Gross_Amount]]/100</f>
        <v>0</v>
      </c>
      <c r="W6896" s="6">
        <f>tbl_Raw_Data[[#This Row],[Gross_Amount]]-tbl_Raw_Data[[#This Row],[Discount_Amount]]</f>
        <v>83.7</v>
      </c>
      <c r="X6896" s="6">
        <f>tbl_Raw_Data[[#This Row],[Net_Amount_Before_Tax]]*tbl_Raw_Data[[#This Row],[Tax_Pct]]/100</f>
        <v>4.1849999999999996</v>
      </c>
      <c r="Y6896" s="6">
        <f>tbl_Raw_Data[[#This Row],[Net_Amount_Before_Tax]]+tbl_Raw_Data[[#This Row],[Tax_Amount]]</f>
        <v>87.885000000000005</v>
      </c>
      <c r="Z6896" s="6">
        <f t="shared" si="539"/>
        <v>1</v>
      </c>
    </row>
    <row r="6897" spans="1:26" x14ac:dyDescent="0.3">
      <c r="A6897" s="23" t="s">
        <v>9004</v>
      </c>
      <c r="B6897" s="34">
        <v>45562</v>
      </c>
      <c r="C6897" s="23" t="s">
        <v>1651</v>
      </c>
      <c r="D6897" s="23" t="s">
        <v>72</v>
      </c>
      <c r="E6897" s="23" t="s">
        <v>73</v>
      </c>
      <c r="F6897" s="23">
        <v>302033</v>
      </c>
      <c r="G6897" s="23" t="s">
        <v>145</v>
      </c>
      <c r="H6897" s="23" t="s">
        <v>146</v>
      </c>
      <c r="I6897" s="23" t="s">
        <v>147</v>
      </c>
      <c r="J6897" s="23" t="s">
        <v>148</v>
      </c>
      <c r="K6897" s="23" t="s">
        <v>24</v>
      </c>
      <c r="L6897" s="23">
        <v>1</v>
      </c>
      <c r="M6897" s="23">
        <v>96.19</v>
      </c>
      <c r="N6897" s="23">
        <v>0</v>
      </c>
      <c r="O6897" s="23">
        <v>5</v>
      </c>
      <c r="P6897" s="23" t="s">
        <v>25</v>
      </c>
      <c r="Q6897" s="23" t="s">
        <v>34</v>
      </c>
      <c r="R6897" s="23">
        <f t="shared" si="535"/>
        <v>1</v>
      </c>
      <c r="S6897" s="23" t="str">
        <f t="shared" si="536"/>
        <v>ORD106896_20240927_CUST02784_MED016</v>
      </c>
      <c r="T6897" s="23">
        <f t="shared" si="537"/>
        <v>1</v>
      </c>
      <c r="U6897" s="6">
        <f t="shared" si="538"/>
        <v>96.19</v>
      </c>
      <c r="V6897" s="6">
        <f>tbl_Raw_Data[[#This Row],[Discount_Pct]]*tbl_Raw_Data[[#This Row],[Gross_Amount]]/100</f>
        <v>0</v>
      </c>
      <c r="W6897" s="6">
        <f>tbl_Raw_Data[[#This Row],[Gross_Amount]]-tbl_Raw_Data[[#This Row],[Discount_Amount]]</f>
        <v>96.19</v>
      </c>
      <c r="X6897" s="6">
        <f>tbl_Raw_Data[[#This Row],[Net_Amount_Before_Tax]]*tbl_Raw_Data[[#This Row],[Tax_Pct]]/100</f>
        <v>4.8094999999999999</v>
      </c>
      <c r="Y6897" s="6">
        <f>tbl_Raw_Data[[#This Row],[Net_Amount_Before_Tax]]+tbl_Raw_Data[[#This Row],[Tax_Amount]]</f>
        <v>100.9995</v>
      </c>
      <c r="Z6897" s="6">
        <f t="shared" si="539"/>
        <v>3</v>
      </c>
    </row>
    <row r="6898" spans="1:26" x14ac:dyDescent="0.3">
      <c r="A6898" s="23" t="s">
        <v>9005</v>
      </c>
      <c r="B6898" s="34">
        <v>45437</v>
      </c>
      <c r="C6898" s="23" t="s">
        <v>5378</v>
      </c>
      <c r="D6898" s="23" t="s">
        <v>183</v>
      </c>
      <c r="E6898" s="23" t="s">
        <v>184</v>
      </c>
      <c r="F6898" s="23">
        <v>122009</v>
      </c>
      <c r="G6898" s="23" t="s">
        <v>256</v>
      </c>
      <c r="H6898" s="23" t="s">
        <v>257</v>
      </c>
      <c r="I6898" s="23" t="s">
        <v>22</v>
      </c>
      <c r="J6898" s="23" t="s">
        <v>258</v>
      </c>
      <c r="K6898" s="23" t="s">
        <v>57</v>
      </c>
      <c r="L6898" s="23">
        <v>2</v>
      </c>
      <c r="M6898" s="23">
        <v>59.94</v>
      </c>
      <c r="N6898" s="23">
        <v>0</v>
      </c>
      <c r="O6898" s="23">
        <v>5</v>
      </c>
      <c r="P6898" s="23" t="s">
        <v>65</v>
      </c>
      <c r="Q6898" s="23" t="s">
        <v>34</v>
      </c>
      <c r="R6898" s="23">
        <f t="shared" si="535"/>
        <v>1</v>
      </c>
      <c r="S6898" s="23" t="str">
        <f t="shared" si="536"/>
        <v>ORD106897_20240525_CUST01582_MED025</v>
      </c>
      <c r="T6898" s="23">
        <f t="shared" si="537"/>
        <v>1</v>
      </c>
      <c r="U6898" s="6">
        <f t="shared" si="538"/>
        <v>119.88</v>
      </c>
      <c r="V6898" s="6">
        <f>tbl_Raw_Data[[#This Row],[Discount_Pct]]*tbl_Raw_Data[[#This Row],[Gross_Amount]]/100</f>
        <v>0</v>
      </c>
      <c r="W6898" s="6">
        <f>tbl_Raw_Data[[#This Row],[Gross_Amount]]-tbl_Raw_Data[[#This Row],[Discount_Amount]]</f>
        <v>119.88</v>
      </c>
      <c r="X6898" s="6">
        <f>tbl_Raw_Data[[#This Row],[Net_Amount_Before_Tax]]*tbl_Raw_Data[[#This Row],[Tax_Pct]]/100</f>
        <v>5.9939999999999998</v>
      </c>
      <c r="Y6898" s="6">
        <f>tbl_Raw_Data[[#This Row],[Net_Amount_Before_Tax]]+tbl_Raw_Data[[#This Row],[Tax_Amount]]</f>
        <v>125.874</v>
      </c>
      <c r="Z6898" s="6">
        <f t="shared" si="539"/>
        <v>2</v>
      </c>
    </row>
    <row r="6899" spans="1:26" x14ac:dyDescent="0.3">
      <c r="A6899" s="23" t="s">
        <v>9005</v>
      </c>
      <c r="B6899" s="34">
        <v>45406</v>
      </c>
      <c r="C6899" s="23" t="s">
        <v>7376</v>
      </c>
      <c r="D6899" s="23" t="s">
        <v>37</v>
      </c>
      <c r="E6899" s="23" t="s">
        <v>38</v>
      </c>
      <c r="F6899" s="23">
        <v>452020</v>
      </c>
      <c r="G6899" s="23" t="s">
        <v>315</v>
      </c>
      <c r="H6899" s="23" t="s">
        <v>316</v>
      </c>
      <c r="I6899" s="23" t="s">
        <v>50</v>
      </c>
      <c r="J6899" s="23" t="s">
        <v>114</v>
      </c>
      <c r="K6899" s="23" t="s">
        <v>24</v>
      </c>
      <c r="L6899" s="23">
        <v>6</v>
      </c>
      <c r="M6899" s="23">
        <v>116.53</v>
      </c>
      <c r="N6899" s="23">
        <v>15</v>
      </c>
      <c r="O6899" s="23">
        <v>12</v>
      </c>
      <c r="P6899" s="23" t="s">
        <v>33</v>
      </c>
      <c r="Q6899" s="23" t="s">
        <v>34</v>
      </c>
      <c r="R6899" s="23">
        <f t="shared" si="535"/>
        <v>1</v>
      </c>
      <c r="S6899" s="23" t="str">
        <f t="shared" si="536"/>
        <v>ORD106897_20240424_CUST00075_MED012</v>
      </c>
      <c r="T6899" s="23">
        <f t="shared" si="537"/>
        <v>1</v>
      </c>
      <c r="U6899" s="6">
        <f t="shared" si="538"/>
        <v>699.18000000000006</v>
      </c>
      <c r="V6899" s="6">
        <f>tbl_Raw_Data[[#This Row],[Discount_Pct]]*tbl_Raw_Data[[#This Row],[Gross_Amount]]/100</f>
        <v>104.87700000000001</v>
      </c>
      <c r="W6899" s="6">
        <f>tbl_Raw_Data[[#This Row],[Gross_Amount]]-tbl_Raw_Data[[#This Row],[Discount_Amount]]</f>
        <v>594.30300000000011</v>
      </c>
      <c r="X6899" s="6">
        <f>tbl_Raw_Data[[#This Row],[Net_Amount_Before_Tax]]*tbl_Raw_Data[[#This Row],[Tax_Pct]]/100</f>
        <v>71.316360000000017</v>
      </c>
      <c r="Y6899" s="6">
        <f>tbl_Raw_Data[[#This Row],[Net_Amount_Before_Tax]]+tbl_Raw_Data[[#This Row],[Tax_Amount]]</f>
        <v>665.61936000000014</v>
      </c>
      <c r="Z6899" s="6">
        <f t="shared" si="539"/>
        <v>4</v>
      </c>
    </row>
    <row r="6900" spans="1:26" x14ac:dyDescent="0.3">
      <c r="A6900" s="23" t="s">
        <v>9005</v>
      </c>
      <c r="B6900" s="34">
        <v>45522</v>
      </c>
      <c r="C6900" s="23" t="s">
        <v>2177</v>
      </c>
      <c r="D6900" s="23" t="s">
        <v>142</v>
      </c>
      <c r="E6900" s="23" t="s">
        <v>81</v>
      </c>
      <c r="F6900" s="23">
        <v>380054</v>
      </c>
      <c r="G6900" s="23" t="s">
        <v>145</v>
      </c>
      <c r="H6900" s="23" t="s">
        <v>146</v>
      </c>
      <c r="I6900" s="23" t="s">
        <v>147</v>
      </c>
      <c r="J6900" s="23" t="s">
        <v>148</v>
      </c>
      <c r="K6900" s="23" t="s">
        <v>24</v>
      </c>
      <c r="L6900" s="23">
        <v>3</v>
      </c>
      <c r="M6900" s="23">
        <v>97.19</v>
      </c>
      <c r="N6900" s="23">
        <v>5</v>
      </c>
      <c r="O6900" s="23">
        <v>12</v>
      </c>
      <c r="P6900" s="23" t="s">
        <v>58</v>
      </c>
      <c r="Q6900" s="23" t="s">
        <v>26</v>
      </c>
      <c r="R6900" s="23">
        <f t="shared" si="535"/>
        <v>1</v>
      </c>
      <c r="S6900" s="23" t="str">
        <f t="shared" si="536"/>
        <v>ORD106897_20240818_CUST02609_MED016</v>
      </c>
      <c r="T6900" s="23">
        <f t="shared" si="537"/>
        <v>1</v>
      </c>
      <c r="U6900" s="6">
        <f t="shared" si="538"/>
        <v>291.57</v>
      </c>
      <c r="V6900" s="6">
        <f>tbl_Raw_Data[[#This Row],[Discount_Pct]]*tbl_Raw_Data[[#This Row],[Gross_Amount]]/100</f>
        <v>14.578499999999998</v>
      </c>
      <c r="W6900" s="6">
        <f>tbl_Raw_Data[[#This Row],[Gross_Amount]]-tbl_Raw_Data[[#This Row],[Discount_Amount]]</f>
        <v>276.99149999999997</v>
      </c>
      <c r="X6900" s="6">
        <f>tbl_Raw_Data[[#This Row],[Net_Amount_Before_Tax]]*tbl_Raw_Data[[#This Row],[Tax_Pct]]/100</f>
        <v>33.238979999999998</v>
      </c>
      <c r="Y6900" s="6">
        <f>tbl_Raw_Data[[#This Row],[Net_Amount_Before_Tax]]+tbl_Raw_Data[[#This Row],[Tax_Amount]]</f>
        <v>310.23047999999994</v>
      </c>
      <c r="Z6900" s="6">
        <f t="shared" si="539"/>
        <v>0</v>
      </c>
    </row>
    <row r="6901" spans="1:26" x14ac:dyDescent="0.3">
      <c r="A6901" s="23" t="s">
        <v>9006</v>
      </c>
      <c r="B6901" s="34">
        <v>45842</v>
      </c>
      <c r="C6901" s="23" t="s">
        <v>2206</v>
      </c>
      <c r="D6901" s="23" t="s">
        <v>183</v>
      </c>
      <c r="E6901" s="23" t="s">
        <v>184</v>
      </c>
      <c r="F6901" s="23">
        <v>122001</v>
      </c>
      <c r="G6901" s="23" t="s">
        <v>145</v>
      </c>
      <c r="H6901" s="23" t="s">
        <v>146</v>
      </c>
      <c r="I6901" s="23" t="s">
        <v>147</v>
      </c>
      <c r="J6901" s="23" t="s">
        <v>148</v>
      </c>
      <c r="K6901" s="23" t="s">
        <v>24</v>
      </c>
      <c r="L6901" s="23">
        <v>1</v>
      </c>
      <c r="M6901" s="23">
        <v>102</v>
      </c>
      <c r="N6901" s="23">
        <v>10</v>
      </c>
      <c r="O6901" s="23">
        <v>12</v>
      </c>
      <c r="P6901" s="23" t="s">
        <v>25</v>
      </c>
      <c r="Q6901" s="23" t="s">
        <v>90</v>
      </c>
      <c r="R6901" s="23">
        <f t="shared" si="535"/>
        <v>1</v>
      </c>
      <c r="S6901" s="23" t="str">
        <f t="shared" si="536"/>
        <v>ORD106900_20250704_CUST00097_MED016</v>
      </c>
      <c r="T6901" s="23">
        <f t="shared" si="537"/>
        <v>1</v>
      </c>
      <c r="U6901" s="6">
        <f t="shared" si="538"/>
        <v>102</v>
      </c>
      <c r="V6901" s="6">
        <f>tbl_Raw_Data[[#This Row],[Discount_Pct]]*tbl_Raw_Data[[#This Row],[Gross_Amount]]/100</f>
        <v>10.199999999999999</v>
      </c>
      <c r="W6901" s="6">
        <f>tbl_Raw_Data[[#This Row],[Gross_Amount]]-tbl_Raw_Data[[#This Row],[Discount_Amount]]</f>
        <v>91.8</v>
      </c>
      <c r="X6901" s="6">
        <f>tbl_Raw_Data[[#This Row],[Net_Amount_Before_Tax]]*tbl_Raw_Data[[#This Row],[Tax_Pct]]/100</f>
        <v>11.015999999999998</v>
      </c>
      <c r="Y6901" s="6">
        <f>tbl_Raw_Data[[#This Row],[Net_Amount_Before_Tax]]+tbl_Raw_Data[[#This Row],[Tax_Amount]]</f>
        <v>102.816</v>
      </c>
      <c r="Z6901" s="6">
        <f t="shared" si="539"/>
        <v>3</v>
      </c>
    </row>
    <row r="6902" spans="1:26" x14ac:dyDescent="0.3">
      <c r="A6902" s="23" t="s">
        <v>9006</v>
      </c>
      <c r="B6902" s="34">
        <v>45817</v>
      </c>
      <c r="C6902" s="23" t="s">
        <v>5696</v>
      </c>
      <c r="D6902" s="23" t="s">
        <v>130</v>
      </c>
      <c r="E6902" s="23" t="s">
        <v>131</v>
      </c>
      <c r="F6902" s="23">
        <v>700019</v>
      </c>
      <c r="G6902" s="23" t="s">
        <v>315</v>
      </c>
      <c r="H6902" s="23" t="s">
        <v>316</v>
      </c>
      <c r="I6902" s="23" t="s">
        <v>50</v>
      </c>
      <c r="J6902" s="23" t="s">
        <v>114</v>
      </c>
      <c r="K6902" s="23" t="s">
        <v>24</v>
      </c>
      <c r="L6902" s="23">
        <v>1</v>
      </c>
      <c r="M6902" s="23">
        <v>106.81</v>
      </c>
      <c r="N6902" s="23">
        <v>5</v>
      </c>
      <c r="O6902" s="23">
        <v>12</v>
      </c>
      <c r="P6902" s="23" t="s">
        <v>43</v>
      </c>
      <c r="Q6902" s="23" t="s">
        <v>34</v>
      </c>
      <c r="R6902" s="23">
        <f t="shared" si="535"/>
        <v>1</v>
      </c>
      <c r="S6902" s="23" t="str">
        <f t="shared" si="536"/>
        <v>ORD106900_20250609_CUST00091_MED012</v>
      </c>
      <c r="T6902" s="23">
        <f t="shared" si="537"/>
        <v>1</v>
      </c>
      <c r="U6902" s="6">
        <f t="shared" si="538"/>
        <v>106.81</v>
      </c>
      <c r="V6902" s="6">
        <f>tbl_Raw_Data[[#This Row],[Discount_Pct]]*tbl_Raw_Data[[#This Row],[Gross_Amount]]/100</f>
        <v>5.3404999999999996</v>
      </c>
      <c r="W6902" s="6">
        <f>tbl_Raw_Data[[#This Row],[Gross_Amount]]-tbl_Raw_Data[[#This Row],[Discount_Amount]]</f>
        <v>101.4695</v>
      </c>
      <c r="X6902" s="6">
        <f>tbl_Raw_Data[[#This Row],[Net_Amount_Before_Tax]]*tbl_Raw_Data[[#This Row],[Tax_Pct]]/100</f>
        <v>12.17634</v>
      </c>
      <c r="Y6902" s="6">
        <f>tbl_Raw_Data[[#This Row],[Net_Amount_Before_Tax]]+tbl_Raw_Data[[#This Row],[Tax_Amount]]</f>
        <v>113.64583999999999</v>
      </c>
      <c r="Z6902" s="6">
        <f t="shared" si="539"/>
        <v>1</v>
      </c>
    </row>
    <row r="6903" spans="1:26" x14ac:dyDescent="0.3">
      <c r="A6903" s="23" t="s">
        <v>9006</v>
      </c>
      <c r="B6903" s="34">
        <v>45714</v>
      </c>
      <c r="C6903" s="23" t="s">
        <v>2346</v>
      </c>
      <c r="D6903" s="23" t="s">
        <v>87</v>
      </c>
      <c r="E6903" s="23" t="s">
        <v>88</v>
      </c>
      <c r="F6903" s="23">
        <v>600040</v>
      </c>
      <c r="G6903" s="23" t="s">
        <v>167</v>
      </c>
      <c r="H6903" s="23" t="s">
        <v>168</v>
      </c>
      <c r="I6903" s="23" t="s">
        <v>113</v>
      </c>
      <c r="J6903" s="23" t="s">
        <v>42</v>
      </c>
      <c r="K6903" s="23" t="s">
        <v>24</v>
      </c>
      <c r="L6903" s="23">
        <v>1</v>
      </c>
      <c r="M6903" s="23">
        <v>174.98</v>
      </c>
      <c r="N6903" s="23">
        <v>15</v>
      </c>
      <c r="O6903" s="23">
        <v>12</v>
      </c>
      <c r="P6903" s="23" t="s">
        <v>33</v>
      </c>
      <c r="Q6903" s="23" t="s">
        <v>26</v>
      </c>
      <c r="R6903" s="23">
        <f t="shared" si="535"/>
        <v>1</v>
      </c>
      <c r="S6903" s="23" t="str">
        <f t="shared" si="536"/>
        <v>ORD106900_20250226_CUST02789_MED026</v>
      </c>
      <c r="T6903" s="23">
        <f t="shared" si="537"/>
        <v>1</v>
      </c>
      <c r="U6903" s="6">
        <f t="shared" si="538"/>
        <v>174.98</v>
      </c>
      <c r="V6903" s="6">
        <f>tbl_Raw_Data[[#This Row],[Discount_Pct]]*tbl_Raw_Data[[#This Row],[Gross_Amount]]/100</f>
        <v>26.247</v>
      </c>
      <c r="W6903" s="6">
        <f>tbl_Raw_Data[[#This Row],[Gross_Amount]]-tbl_Raw_Data[[#This Row],[Discount_Amount]]</f>
        <v>148.733</v>
      </c>
      <c r="X6903" s="6">
        <f>tbl_Raw_Data[[#This Row],[Net_Amount_Before_Tax]]*tbl_Raw_Data[[#This Row],[Tax_Pct]]/100</f>
        <v>17.84796</v>
      </c>
      <c r="Y6903" s="6">
        <f>tbl_Raw_Data[[#This Row],[Net_Amount_Before_Tax]]+tbl_Raw_Data[[#This Row],[Tax_Amount]]</f>
        <v>166.58096</v>
      </c>
      <c r="Z6903" s="6">
        <f t="shared" si="539"/>
        <v>3</v>
      </c>
    </row>
    <row r="6904" spans="1:26" x14ac:dyDescent="0.3">
      <c r="A6904" s="23" t="s">
        <v>9007</v>
      </c>
      <c r="B6904" s="34">
        <v>45758</v>
      </c>
      <c r="C6904" s="23" t="s">
        <v>3587</v>
      </c>
      <c r="D6904" s="23" t="s">
        <v>72</v>
      </c>
      <c r="E6904" s="23" t="s">
        <v>73</v>
      </c>
      <c r="F6904" s="23">
        <v>302019</v>
      </c>
      <c r="G6904" s="23" t="s">
        <v>68</v>
      </c>
      <c r="H6904" s="23" t="s">
        <v>69</v>
      </c>
      <c r="I6904" s="23" t="s">
        <v>55</v>
      </c>
      <c r="J6904" s="23" t="s">
        <v>56</v>
      </c>
      <c r="K6904" s="23" t="s">
        <v>24</v>
      </c>
      <c r="L6904" s="23">
        <v>2</v>
      </c>
      <c r="M6904" s="23">
        <v>26.9</v>
      </c>
      <c r="N6904" s="23">
        <v>10</v>
      </c>
      <c r="O6904" s="23">
        <v>18</v>
      </c>
      <c r="P6904" s="23" t="s">
        <v>33</v>
      </c>
      <c r="Q6904" s="23" t="s">
        <v>90</v>
      </c>
      <c r="R6904" s="23">
        <f t="shared" si="535"/>
        <v>1</v>
      </c>
      <c r="S6904" s="23" t="str">
        <f t="shared" si="536"/>
        <v>ORD106903_20250411_CUST01430_MED003</v>
      </c>
      <c r="T6904" s="23">
        <f t="shared" si="537"/>
        <v>1</v>
      </c>
      <c r="U6904" s="6">
        <f t="shared" si="538"/>
        <v>53.8</v>
      </c>
      <c r="V6904" s="6">
        <f>tbl_Raw_Data[[#This Row],[Discount_Pct]]*tbl_Raw_Data[[#This Row],[Gross_Amount]]/100</f>
        <v>5.38</v>
      </c>
      <c r="W6904" s="6">
        <f>tbl_Raw_Data[[#This Row],[Gross_Amount]]-tbl_Raw_Data[[#This Row],[Discount_Amount]]</f>
        <v>48.419999999999995</v>
      </c>
      <c r="X6904" s="6">
        <f>tbl_Raw_Data[[#This Row],[Net_Amount_Before_Tax]]*tbl_Raw_Data[[#This Row],[Tax_Pct]]/100</f>
        <v>8.7156000000000002</v>
      </c>
      <c r="Y6904" s="6">
        <f>tbl_Raw_Data[[#This Row],[Net_Amount_Before_Tax]]+tbl_Raw_Data[[#This Row],[Tax_Amount]]</f>
        <v>57.135599999999997</v>
      </c>
      <c r="Z6904" s="6">
        <f t="shared" si="539"/>
        <v>1</v>
      </c>
    </row>
    <row r="6905" spans="1:26" x14ac:dyDescent="0.3">
      <c r="A6905" s="23" t="s">
        <v>9008</v>
      </c>
      <c r="B6905" s="34">
        <v>45681</v>
      </c>
      <c r="C6905" s="23" t="s">
        <v>8216</v>
      </c>
      <c r="D6905" s="23" t="s">
        <v>92</v>
      </c>
      <c r="E6905" s="23" t="s">
        <v>93</v>
      </c>
      <c r="F6905" s="23">
        <v>560034</v>
      </c>
      <c r="G6905" s="23" t="s">
        <v>74</v>
      </c>
      <c r="H6905" s="23" t="s">
        <v>75</v>
      </c>
      <c r="I6905" s="23" t="s">
        <v>76</v>
      </c>
      <c r="J6905" s="23" t="s">
        <v>77</v>
      </c>
      <c r="K6905" s="23" t="s">
        <v>57</v>
      </c>
      <c r="L6905" s="23">
        <v>1</v>
      </c>
      <c r="M6905" s="23">
        <v>66.239999999999995</v>
      </c>
      <c r="N6905" s="23">
        <v>5</v>
      </c>
      <c r="O6905" s="23">
        <v>18</v>
      </c>
      <c r="P6905" s="23" t="s">
        <v>33</v>
      </c>
      <c r="Q6905" s="23" t="s">
        <v>26</v>
      </c>
      <c r="R6905" s="23">
        <f t="shared" si="535"/>
        <v>1</v>
      </c>
      <c r="S6905" s="23" t="str">
        <f t="shared" si="536"/>
        <v>ORD106904_20250124_CUST03059_MED008</v>
      </c>
      <c r="T6905" s="23">
        <f t="shared" si="537"/>
        <v>1</v>
      </c>
      <c r="U6905" s="6">
        <f t="shared" si="538"/>
        <v>66.239999999999995</v>
      </c>
      <c r="V6905" s="6">
        <f>tbl_Raw_Data[[#This Row],[Discount_Pct]]*tbl_Raw_Data[[#This Row],[Gross_Amount]]/100</f>
        <v>3.3119999999999998</v>
      </c>
      <c r="W6905" s="6">
        <f>tbl_Raw_Data[[#This Row],[Gross_Amount]]-tbl_Raw_Data[[#This Row],[Discount_Amount]]</f>
        <v>62.927999999999997</v>
      </c>
      <c r="X6905" s="6">
        <f>tbl_Raw_Data[[#This Row],[Net_Amount_Before_Tax]]*tbl_Raw_Data[[#This Row],[Tax_Pct]]/100</f>
        <v>11.32704</v>
      </c>
      <c r="Y6905" s="6">
        <f>tbl_Raw_Data[[#This Row],[Net_Amount_Before_Tax]]+tbl_Raw_Data[[#This Row],[Tax_Amount]]</f>
        <v>74.255039999999994</v>
      </c>
      <c r="Z6905" s="6">
        <f t="shared" si="539"/>
        <v>1</v>
      </c>
    </row>
    <row r="6906" spans="1:26" x14ac:dyDescent="0.3">
      <c r="A6906" s="23" t="s">
        <v>9008</v>
      </c>
      <c r="B6906" s="34">
        <v>45297</v>
      </c>
      <c r="C6906" s="23" t="s">
        <v>1697</v>
      </c>
      <c r="D6906" s="23" t="s">
        <v>87</v>
      </c>
      <c r="E6906" s="23" t="s">
        <v>88</v>
      </c>
      <c r="F6906" s="23">
        <v>600040</v>
      </c>
      <c r="G6906" s="23" t="s">
        <v>315</v>
      </c>
      <c r="H6906" s="23" t="s">
        <v>316</v>
      </c>
      <c r="I6906" s="23" t="s">
        <v>50</v>
      </c>
      <c r="J6906" s="23" t="s">
        <v>114</v>
      </c>
      <c r="K6906" s="23" t="s">
        <v>24</v>
      </c>
      <c r="L6906" s="23">
        <v>6</v>
      </c>
      <c r="M6906" s="23">
        <v>121.59</v>
      </c>
      <c r="N6906" s="23">
        <v>10</v>
      </c>
      <c r="O6906" s="23">
        <v>12</v>
      </c>
      <c r="P6906" s="23" t="s">
        <v>25</v>
      </c>
      <c r="Q6906" s="23" t="s">
        <v>34</v>
      </c>
      <c r="R6906" s="23">
        <f t="shared" si="535"/>
        <v>1</v>
      </c>
      <c r="S6906" s="23" t="str">
        <f t="shared" si="536"/>
        <v>ORD106904_20240106_CUST03439_MED012</v>
      </c>
      <c r="T6906" s="23">
        <f t="shared" si="537"/>
        <v>1</v>
      </c>
      <c r="U6906" s="6">
        <f t="shared" si="538"/>
        <v>729.54</v>
      </c>
      <c r="V6906" s="6">
        <f>tbl_Raw_Data[[#This Row],[Discount_Pct]]*tbl_Raw_Data[[#This Row],[Gross_Amount]]/100</f>
        <v>72.953999999999994</v>
      </c>
      <c r="W6906" s="6">
        <f>tbl_Raw_Data[[#This Row],[Gross_Amount]]-tbl_Raw_Data[[#This Row],[Discount_Amount]]</f>
        <v>656.58600000000001</v>
      </c>
      <c r="X6906" s="6">
        <f>tbl_Raw_Data[[#This Row],[Net_Amount_Before_Tax]]*tbl_Raw_Data[[#This Row],[Tax_Pct]]/100</f>
        <v>78.790320000000008</v>
      </c>
      <c r="Y6906" s="6">
        <f>tbl_Raw_Data[[#This Row],[Net_Amount_Before_Tax]]+tbl_Raw_Data[[#This Row],[Tax_Amount]]</f>
        <v>735.37632000000008</v>
      </c>
      <c r="Z6906" s="6">
        <f t="shared" si="539"/>
        <v>2</v>
      </c>
    </row>
    <row r="6907" spans="1:26" x14ac:dyDescent="0.3">
      <c r="A6907" s="23" t="s">
        <v>9009</v>
      </c>
      <c r="B6907" s="34">
        <v>45323</v>
      </c>
      <c r="C6907" s="23" t="s">
        <v>2978</v>
      </c>
      <c r="D6907" s="23" t="s">
        <v>183</v>
      </c>
      <c r="E6907" s="23" t="s">
        <v>184</v>
      </c>
      <c r="F6907" s="23">
        <v>122018</v>
      </c>
      <c r="G6907" s="23" t="s">
        <v>283</v>
      </c>
      <c r="H6907" s="23" t="s">
        <v>284</v>
      </c>
      <c r="I6907" s="23" t="s">
        <v>104</v>
      </c>
      <c r="J6907" s="23" t="s">
        <v>42</v>
      </c>
      <c r="K6907" s="23" t="s">
        <v>57</v>
      </c>
      <c r="L6907" s="23">
        <v>2</v>
      </c>
      <c r="M6907" s="23">
        <v>263.62</v>
      </c>
      <c r="N6907" s="23">
        <v>10</v>
      </c>
      <c r="O6907" s="23">
        <v>18</v>
      </c>
      <c r="P6907" s="23" t="s">
        <v>58</v>
      </c>
      <c r="Q6907" s="23" t="s">
        <v>34</v>
      </c>
      <c r="R6907" s="23">
        <f t="shared" si="535"/>
        <v>1</v>
      </c>
      <c r="S6907" s="23" t="str">
        <f t="shared" si="536"/>
        <v>ORD106906_20240201_CUST01622_MED030</v>
      </c>
      <c r="T6907" s="23">
        <f t="shared" si="537"/>
        <v>1</v>
      </c>
      <c r="U6907" s="6">
        <f t="shared" si="538"/>
        <v>527.24</v>
      </c>
      <c r="V6907" s="6">
        <f>tbl_Raw_Data[[#This Row],[Discount_Pct]]*tbl_Raw_Data[[#This Row],[Gross_Amount]]/100</f>
        <v>52.723999999999997</v>
      </c>
      <c r="W6907" s="6">
        <f>tbl_Raw_Data[[#This Row],[Gross_Amount]]-tbl_Raw_Data[[#This Row],[Discount_Amount]]</f>
        <v>474.51600000000002</v>
      </c>
      <c r="X6907" s="6">
        <f>tbl_Raw_Data[[#This Row],[Net_Amount_Before_Tax]]*tbl_Raw_Data[[#This Row],[Tax_Pct]]/100</f>
        <v>85.412880000000001</v>
      </c>
      <c r="Y6907" s="6">
        <f>tbl_Raw_Data[[#This Row],[Net_Amount_Before_Tax]]+tbl_Raw_Data[[#This Row],[Tax_Amount]]</f>
        <v>559.92888000000005</v>
      </c>
      <c r="Z6907" s="6">
        <f t="shared" si="539"/>
        <v>2</v>
      </c>
    </row>
    <row r="6908" spans="1:26" x14ac:dyDescent="0.3">
      <c r="A6908" s="23" t="s">
        <v>9009</v>
      </c>
      <c r="B6908" s="34">
        <v>45968</v>
      </c>
      <c r="C6908" s="23" t="s">
        <v>4364</v>
      </c>
      <c r="D6908" s="23" t="s">
        <v>130</v>
      </c>
      <c r="E6908" s="23" t="s">
        <v>131</v>
      </c>
      <c r="F6908" s="23">
        <v>700091</v>
      </c>
      <c r="G6908" s="23" t="s">
        <v>196</v>
      </c>
      <c r="H6908" s="23" t="s">
        <v>197</v>
      </c>
      <c r="I6908" s="23" t="s">
        <v>32</v>
      </c>
      <c r="J6908" s="23" t="s">
        <v>42</v>
      </c>
      <c r="K6908" s="23" t="s">
        <v>24</v>
      </c>
      <c r="L6908" s="23">
        <v>5</v>
      </c>
      <c r="M6908" s="23">
        <v>27.41</v>
      </c>
      <c r="N6908" s="23">
        <v>0</v>
      </c>
      <c r="O6908" s="23">
        <v>5</v>
      </c>
      <c r="P6908" s="23" t="s">
        <v>58</v>
      </c>
      <c r="Q6908" s="23" t="s">
        <v>34</v>
      </c>
      <c r="R6908" s="23">
        <f t="shared" si="535"/>
        <v>1</v>
      </c>
      <c r="S6908" s="23" t="str">
        <f t="shared" si="536"/>
        <v>ORD106906_20251107_CUST01529_MED011</v>
      </c>
      <c r="T6908" s="23">
        <f t="shared" si="537"/>
        <v>1</v>
      </c>
      <c r="U6908" s="6">
        <f t="shared" si="538"/>
        <v>137.05000000000001</v>
      </c>
      <c r="V6908" s="6">
        <f>tbl_Raw_Data[[#This Row],[Discount_Pct]]*tbl_Raw_Data[[#This Row],[Gross_Amount]]/100</f>
        <v>0</v>
      </c>
      <c r="W6908" s="6">
        <f>tbl_Raw_Data[[#This Row],[Gross_Amount]]-tbl_Raw_Data[[#This Row],[Discount_Amount]]</f>
        <v>137.05000000000001</v>
      </c>
      <c r="X6908" s="6">
        <f>tbl_Raw_Data[[#This Row],[Net_Amount_Before_Tax]]*tbl_Raw_Data[[#This Row],[Tax_Pct]]/100</f>
        <v>6.8525</v>
      </c>
      <c r="Y6908" s="6">
        <f>tbl_Raw_Data[[#This Row],[Net_Amount_Before_Tax]]+tbl_Raw_Data[[#This Row],[Tax_Amount]]</f>
        <v>143.9025</v>
      </c>
      <c r="Z6908" s="6">
        <f t="shared" si="539"/>
        <v>4</v>
      </c>
    </row>
    <row r="6909" spans="1:26" x14ac:dyDescent="0.3">
      <c r="A6909" s="23" t="s">
        <v>9010</v>
      </c>
      <c r="B6909" s="34">
        <v>45706</v>
      </c>
      <c r="C6909" s="23" t="s">
        <v>2791</v>
      </c>
      <c r="D6909" s="23" t="s">
        <v>87</v>
      </c>
      <c r="E6909" s="23" t="s">
        <v>88</v>
      </c>
      <c r="F6909" s="23">
        <v>600096</v>
      </c>
      <c r="G6909" s="23" t="s">
        <v>229</v>
      </c>
      <c r="H6909" s="23" t="s">
        <v>230</v>
      </c>
      <c r="I6909" s="23" t="s">
        <v>84</v>
      </c>
      <c r="J6909" s="23" t="s">
        <v>140</v>
      </c>
      <c r="K6909" s="23" t="s">
        <v>24</v>
      </c>
      <c r="L6909" s="23">
        <v>2</v>
      </c>
      <c r="M6909" s="23">
        <v>190.48</v>
      </c>
      <c r="N6909" s="23">
        <v>5</v>
      </c>
      <c r="O6909" s="23">
        <v>12</v>
      </c>
      <c r="P6909" s="23" t="s">
        <v>89</v>
      </c>
      <c r="Q6909" s="23" t="s">
        <v>34</v>
      </c>
      <c r="R6909" s="23">
        <f t="shared" si="535"/>
        <v>1</v>
      </c>
      <c r="S6909" s="23" t="str">
        <f t="shared" si="536"/>
        <v>ORD106908_20250218_CUST00589_MED022</v>
      </c>
      <c r="T6909" s="23">
        <f t="shared" si="537"/>
        <v>1</v>
      </c>
      <c r="U6909" s="6">
        <f t="shared" si="538"/>
        <v>380.96</v>
      </c>
      <c r="V6909" s="6">
        <f>tbl_Raw_Data[[#This Row],[Discount_Pct]]*tbl_Raw_Data[[#This Row],[Gross_Amount]]/100</f>
        <v>19.047999999999998</v>
      </c>
      <c r="W6909" s="6">
        <f>tbl_Raw_Data[[#This Row],[Gross_Amount]]-tbl_Raw_Data[[#This Row],[Discount_Amount]]</f>
        <v>361.91199999999998</v>
      </c>
      <c r="X6909" s="6">
        <f>tbl_Raw_Data[[#This Row],[Net_Amount_Before_Tax]]*tbl_Raw_Data[[#This Row],[Tax_Pct]]/100</f>
        <v>43.429439999999992</v>
      </c>
      <c r="Y6909" s="6">
        <f>tbl_Raw_Data[[#This Row],[Net_Amount_Before_Tax]]+tbl_Raw_Data[[#This Row],[Tax_Amount]]</f>
        <v>405.34143999999998</v>
      </c>
      <c r="Z6909" s="6">
        <f t="shared" si="539"/>
        <v>5</v>
      </c>
    </row>
    <row r="6910" spans="1:26" x14ac:dyDescent="0.3">
      <c r="A6910" s="23" t="s">
        <v>9011</v>
      </c>
      <c r="B6910" s="34">
        <v>45861</v>
      </c>
      <c r="C6910" s="23" t="s">
        <v>9012</v>
      </c>
      <c r="D6910" s="23" t="s">
        <v>123</v>
      </c>
      <c r="E6910" s="23" t="s">
        <v>101</v>
      </c>
      <c r="F6910" s="23">
        <v>226024</v>
      </c>
      <c r="G6910" s="23" t="s">
        <v>196</v>
      </c>
      <c r="H6910" s="23" t="s">
        <v>197</v>
      </c>
      <c r="I6910" s="23" t="s">
        <v>32</v>
      </c>
      <c r="J6910" s="23" t="s">
        <v>42</v>
      </c>
      <c r="K6910" s="23" t="s">
        <v>24</v>
      </c>
      <c r="L6910" s="23">
        <v>3</v>
      </c>
      <c r="M6910" s="23">
        <v>22.36</v>
      </c>
      <c r="N6910" s="23">
        <v>10</v>
      </c>
      <c r="O6910" s="23">
        <v>12</v>
      </c>
      <c r="P6910" s="23" t="s">
        <v>33</v>
      </c>
      <c r="Q6910" s="23" t="s">
        <v>34</v>
      </c>
      <c r="R6910" s="23">
        <f t="shared" si="535"/>
        <v>1</v>
      </c>
      <c r="S6910" s="23" t="str">
        <f t="shared" si="536"/>
        <v>ORD106909_20250723_CUST00970_MED011</v>
      </c>
      <c r="T6910" s="23">
        <f t="shared" si="537"/>
        <v>1</v>
      </c>
      <c r="U6910" s="6">
        <f t="shared" si="538"/>
        <v>67.08</v>
      </c>
      <c r="V6910" s="6">
        <f>tbl_Raw_Data[[#This Row],[Discount_Pct]]*tbl_Raw_Data[[#This Row],[Gross_Amount]]/100</f>
        <v>6.7079999999999993</v>
      </c>
      <c r="W6910" s="6">
        <f>tbl_Raw_Data[[#This Row],[Gross_Amount]]-tbl_Raw_Data[[#This Row],[Discount_Amount]]</f>
        <v>60.372</v>
      </c>
      <c r="X6910" s="6">
        <f>tbl_Raw_Data[[#This Row],[Net_Amount_Before_Tax]]*tbl_Raw_Data[[#This Row],[Tax_Pct]]/100</f>
        <v>7.2446399999999995</v>
      </c>
      <c r="Y6910" s="6">
        <f>tbl_Raw_Data[[#This Row],[Net_Amount_Before_Tax]]+tbl_Raw_Data[[#This Row],[Tax_Amount]]</f>
        <v>67.616640000000004</v>
      </c>
      <c r="Z6910" s="6">
        <f t="shared" si="539"/>
        <v>1</v>
      </c>
    </row>
    <row r="6911" spans="1:26" x14ac:dyDescent="0.3">
      <c r="A6911" s="23" t="s">
        <v>9013</v>
      </c>
      <c r="B6911" s="34">
        <v>45686</v>
      </c>
      <c r="C6911" s="23" t="s">
        <v>9014</v>
      </c>
      <c r="D6911" s="23" t="s">
        <v>37</v>
      </c>
      <c r="E6911" s="23" t="s">
        <v>38</v>
      </c>
      <c r="F6911" s="23">
        <v>452001</v>
      </c>
      <c r="G6911" s="23" t="s">
        <v>229</v>
      </c>
      <c r="H6911" s="23" t="s">
        <v>230</v>
      </c>
      <c r="I6911" s="23" t="s">
        <v>84</v>
      </c>
      <c r="J6911" s="23" t="s">
        <v>140</v>
      </c>
      <c r="K6911" s="23" t="s">
        <v>24</v>
      </c>
      <c r="L6911" s="23">
        <v>3</v>
      </c>
      <c r="M6911" s="23">
        <v>166.48</v>
      </c>
      <c r="N6911" s="23">
        <v>0</v>
      </c>
      <c r="O6911" s="23">
        <v>5</v>
      </c>
      <c r="P6911" s="23" t="s">
        <v>43</v>
      </c>
      <c r="Q6911" s="23" t="s">
        <v>90</v>
      </c>
      <c r="R6911" s="23">
        <f t="shared" si="535"/>
        <v>1</v>
      </c>
      <c r="S6911" s="23" t="str">
        <f t="shared" si="536"/>
        <v>ORD106910_20250129_CUST00827_MED022</v>
      </c>
      <c r="T6911" s="23">
        <f t="shared" si="537"/>
        <v>1</v>
      </c>
      <c r="U6911" s="6">
        <f t="shared" si="538"/>
        <v>499.43999999999994</v>
      </c>
      <c r="V6911" s="6">
        <f>tbl_Raw_Data[[#This Row],[Discount_Pct]]*tbl_Raw_Data[[#This Row],[Gross_Amount]]/100</f>
        <v>0</v>
      </c>
      <c r="W6911" s="6">
        <f>tbl_Raw_Data[[#This Row],[Gross_Amount]]-tbl_Raw_Data[[#This Row],[Discount_Amount]]</f>
        <v>499.43999999999994</v>
      </c>
      <c r="X6911" s="6">
        <f>tbl_Raw_Data[[#This Row],[Net_Amount_Before_Tax]]*tbl_Raw_Data[[#This Row],[Tax_Pct]]/100</f>
        <v>24.971999999999998</v>
      </c>
      <c r="Y6911" s="6">
        <f>tbl_Raw_Data[[#This Row],[Net_Amount_Before_Tax]]+tbl_Raw_Data[[#This Row],[Tax_Amount]]</f>
        <v>524.41199999999992</v>
      </c>
      <c r="Z6911" s="6">
        <f t="shared" si="539"/>
        <v>1</v>
      </c>
    </row>
    <row r="6912" spans="1:26" x14ac:dyDescent="0.3">
      <c r="A6912" s="23" t="s">
        <v>9015</v>
      </c>
      <c r="B6912" s="34">
        <v>45612</v>
      </c>
      <c r="C6912" s="23" t="s">
        <v>4381</v>
      </c>
      <c r="D6912" s="23" t="s">
        <v>87</v>
      </c>
      <c r="E6912" s="23" t="s">
        <v>88</v>
      </c>
      <c r="F6912" s="23">
        <v>600100</v>
      </c>
      <c r="G6912" s="23" t="s">
        <v>111</v>
      </c>
      <c r="H6912" s="23" t="s">
        <v>112</v>
      </c>
      <c r="I6912" s="23" t="s">
        <v>113</v>
      </c>
      <c r="J6912" s="23" t="s">
        <v>114</v>
      </c>
      <c r="K6912" s="23" t="s">
        <v>24</v>
      </c>
      <c r="L6912" s="23">
        <v>1</v>
      </c>
      <c r="M6912" s="23">
        <v>84.01</v>
      </c>
      <c r="N6912" s="23">
        <v>15</v>
      </c>
      <c r="O6912" s="23">
        <v>5</v>
      </c>
      <c r="P6912" s="23" t="s">
        <v>25</v>
      </c>
      <c r="Q6912" s="23" t="s">
        <v>26</v>
      </c>
      <c r="R6912" s="23">
        <f t="shared" si="535"/>
        <v>1</v>
      </c>
      <c r="S6912" s="23" t="str">
        <f t="shared" si="536"/>
        <v>ORD106911_20241116_CUST00334_MED027</v>
      </c>
      <c r="T6912" s="23">
        <f t="shared" si="537"/>
        <v>1</v>
      </c>
      <c r="U6912" s="6">
        <f t="shared" si="538"/>
        <v>84.01</v>
      </c>
      <c r="V6912" s="6">
        <f>tbl_Raw_Data[[#This Row],[Discount_Pct]]*tbl_Raw_Data[[#This Row],[Gross_Amount]]/100</f>
        <v>12.601500000000001</v>
      </c>
      <c r="W6912" s="6">
        <f>tbl_Raw_Data[[#This Row],[Gross_Amount]]-tbl_Raw_Data[[#This Row],[Discount_Amount]]</f>
        <v>71.408500000000004</v>
      </c>
      <c r="X6912" s="6">
        <f>tbl_Raw_Data[[#This Row],[Net_Amount_Before_Tax]]*tbl_Raw_Data[[#This Row],[Tax_Pct]]/100</f>
        <v>3.5704250000000002</v>
      </c>
      <c r="Y6912" s="6">
        <f>tbl_Raw_Data[[#This Row],[Net_Amount_Before_Tax]]+tbl_Raw_Data[[#This Row],[Tax_Amount]]</f>
        <v>74.978925000000004</v>
      </c>
      <c r="Z6912" s="6">
        <f t="shared" si="539"/>
        <v>2</v>
      </c>
    </row>
    <row r="6913" spans="1:26" x14ac:dyDescent="0.3">
      <c r="A6913" s="23" t="s">
        <v>9016</v>
      </c>
      <c r="B6913" s="34">
        <v>45790</v>
      </c>
      <c r="C6913" s="23" t="s">
        <v>1197</v>
      </c>
      <c r="D6913" s="23" t="s">
        <v>37</v>
      </c>
      <c r="E6913" s="23" t="s">
        <v>38</v>
      </c>
      <c r="F6913" s="23">
        <v>452016</v>
      </c>
      <c r="G6913" s="23" t="s">
        <v>160</v>
      </c>
      <c r="H6913" s="23" t="s">
        <v>161</v>
      </c>
      <c r="I6913" s="23" t="s">
        <v>50</v>
      </c>
      <c r="J6913" s="23" t="s">
        <v>23</v>
      </c>
      <c r="K6913" s="23" t="s">
        <v>24</v>
      </c>
      <c r="L6913" s="23">
        <v>2</v>
      </c>
      <c r="M6913" s="23">
        <v>134.44999999999999</v>
      </c>
      <c r="N6913" s="23">
        <v>0</v>
      </c>
      <c r="O6913" s="23">
        <v>18</v>
      </c>
      <c r="P6913" s="23" t="s">
        <v>33</v>
      </c>
      <c r="Q6913" s="23" t="s">
        <v>26</v>
      </c>
      <c r="R6913" s="23">
        <f t="shared" si="535"/>
        <v>1</v>
      </c>
      <c r="S6913" s="23" t="str">
        <f t="shared" si="536"/>
        <v>ORD106912_20250513_CUST00943_MED014</v>
      </c>
      <c r="T6913" s="23">
        <f t="shared" si="537"/>
        <v>1</v>
      </c>
      <c r="U6913" s="6">
        <f t="shared" si="538"/>
        <v>268.89999999999998</v>
      </c>
      <c r="V6913" s="6">
        <f>tbl_Raw_Data[[#This Row],[Discount_Pct]]*tbl_Raw_Data[[#This Row],[Gross_Amount]]/100</f>
        <v>0</v>
      </c>
      <c r="W6913" s="6">
        <f>tbl_Raw_Data[[#This Row],[Gross_Amount]]-tbl_Raw_Data[[#This Row],[Discount_Amount]]</f>
        <v>268.89999999999998</v>
      </c>
      <c r="X6913" s="6">
        <f>tbl_Raw_Data[[#This Row],[Net_Amount_Before_Tax]]*tbl_Raw_Data[[#This Row],[Tax_Pct]]/100</f>
        <v>48.402000000000001</v>
      </c>
      <c r="Y6913" s="6">
        <f>tbl_Raw_Data[[#This Row],[Net_Amount_Before_Tax]]+tbl_Raw_Data[[#This Row],[Tax_Amount]]</f>
        <v>317.30199999999996</v>
      </c>
      <c r="Z6913" s="6">
        <f t="shared" si="539"/>
        <v>3</v>
      </c>
    </row>
    <row r="6914" spans="1:26" x14ac:dyDescent="0.3">
      <c r="A6914" s="23" t="s">
        <v>9016</v>
      </c>
      <c r="B6914" s="34">
        <v>45634</v>
      </c>
      <c r="C6914" s="23" t="s">
        <v>5351</v>
      </c>
      <c r="D6914" s="23" t="s">
        <v>72</v>
      </c>
      <c r="E6914" s="23" t="s">
        <v>73</v>
      </c>
      <c r="F6914" s="23">
        <v>302033</v>
      </c>
      <c r="G6914" s="23" t="s">
        <v>20</v>
      </c>
      <c r="H6914" s="23" t="s">
        <v>21</v>
      </c>
      <c r="I6914" s="23" t="s">
        <v>22</v>
      </c>
      <c r="J6914" s="23" t="s">
        <v>23</v>
      </c>
      <c r="K6914" s="23" t="s">
        <v>24</v>
      </c>
      <c r="L6914" s="23">
        <v>1</v>
      </c>
      <c r="M6914" s="23">
        <v>153.66999999999999</v>
      </c>
      <c r="N6914" s="23">
        <v>10</v>
      </c>
      <c r="O6914" s="23">
        <v>5</v>
      </c>
      <c r="P6914" s="23" t="s">
        <v>65</v>
      </c>
      <c r="Q6914" s="23" t="s">
        <v>34</v>
      </c>
      <c r="R6914" s="23">
        <f t="shared" ref="R6914:R6977" si="540">COUNTIFS($A$2:$A$8001,A6914,$B$2:$B$8001,B6914,$C$2:$C$8001,C6914,$G$2:$G$8001,G6914)</f>
        <v>1</v>
      </c>
      <c r="S6914" s="23" t="str">
        <f t="shared" ref="S6914:S6977" si="541">A6914&amp;"_"&amp;TEXT(B6914,"yyyymmdd")&amp;"_"&amp;C6914&amp;"_"&amp;G6914</f>
        <v>ORD106912_20241208_CUST01402_MED024</v>
      </c>
      <c r="T6914" s="23">
        <f t="shared" ref="T6914:T6977" si="542">COUNTIF($S$2:$S$8001,S6914)</f>
        <v>1</v>
      </c>
      <c r="U6914" s="6">
        <f t="shared" ref="U6914:U6977" si="543">L6914*M6914</f>
        <v>153.66999999999999</v>
      </c>
      <c r="V6914" s="6">
        <f>tbl_Raw_Data[[#This Row],[Discount_Pct]]*tbl_Raw_Data[[#This Row],[Gross_Amount]]/100</f>
        <v>15.366999999999997</v>
      </c>
      <c r="W6914" s="6">
        <f>tbl_Raw_Data[[#This Row],[Gross_Amount]]-tbl_Raw_Data[[#This Row],[Discount_Amount]]</f>
        <v>138.303</v>
      </c>
      <c r="X6914" s="6">
        <f>tbl_Raw_Data[[#This Row],[Net_Amount_Before_Tax]]*tbl_Raw_Data[[#This Row],[Tax_Pct]]/100</f>
        <v>6.9151499999999997</v>
      </c>
      <c r="Y6914" s="6">
        <f>tbl_Raw_Data[[#This Row],[Net_Amount_Before_Tax]]+tbl_Raw_Data[[#This Row],[Tax_Amount]]</f>
        <v>145.21815000000001</v>
      </c>
      <c r="Z6914" s="6">
        <f t="shared" ref="Z6914:Z6977" si="544">COUNTIFS($C$2:$C$8001,C6914,$Q$2:$Q$8001,"Delivered")</f>
        <v>1</v>
      </c>
    </row>
    <row r="6915" spans="1:26" x14ac:dyDescent="0.3">
      <c r="A6915" s="23" t="s">
        <v>9016</v>
      </c>
      <c r="B6915" s="34">
        <v>45405</v>
      </c>
      <c r="C6915" s="23" t="s">
        <v>419</v>
      </c>
      <c r="D6915" s="23" t="s">
        <v>37</v>
      </c>
      <c r="E6915" s="23" t="s">
        <v>38</v>
      </c>
      <c r="F6915" s="23">
        <v>452018</v>
      </c>
      <c r="G6915" s="23" t="s">
        <v>192</v>
      </c>
      <c r="H6915" s="23" t="s">
        <v>193</v>
      </c>
      <c r="I6915" s="23" t="s">
        <v>41</v>
      </c>
      <c r="J6915" s="23" t="s">
        <v>194</v>
      </c>
      <c r="K6915" s="23" t="s">
        <v>24</v>
      </c>
      <c r="L6915" s="23">
        <v>1</v>
      </c>
      <c r="M6915" s="23">
        <v>29.38</v>
      </c>
      <c r="N6915" s="23">
        <v>0</v>
      </c>
      <c r="O6915" s="23">
        <v>5</v>
      </c>
      <c r="P6915" s="23" t="s">
        <v>33</v>
      </c>
      <c r="Q6915" s="23" t="s">
        <v>26</v>
      </c>
      <c r="R6915" s="23">
        <f t="shared" si="540"/>
        <v>1</v>
      </c>
      <c r="S6915" s="23" t="str">
        <f t="shared" si="541"/>
        <v>ORD106912_20240423_CUST00308_MED002</v>
      </c>
      <c r="T6915" s="23">
        <f t="shared" si="542"/>
        <v>1</v>
      </c>
      <c r="U6915" s="6">
        <f t="shared" si="543"/>
        <v>29.38</v>
      </c>
      <c r="V6915" s="6">
        <f>tbl_Raw_Data[[#This Row],[Discount_Pct]]*tbl_Raw_Data[[#This Row],[Gross_Amount]]/100</f>
        <v>0</v>
      </c>
      <c r="W6915" s="6">
        <f>tbl_Raw_Data[[#This Row],[Gross_Amount]]-tbl_Raw_Data[[#This Row],[Discount_Amount]]</f>
        <v>29.38</v>
      </c>
      <c r="X6915" s="6">
        <f>tbl_Raw_Data[[#This Row],[Net_Amount_Before_Tax]]*tbl_Raw_Data[[#This Row],[Tax_Pct]]/100</f>
        <v>1.4690000000000001</v>
      </c>
      <c r="Y6915" s="6">
        <f>tbl_Raw_Data[[#This Row],[Net_Amount_Before_Tax]]+tbl_Raw_Data[[#This Row],[Tax_Amount]]</f>
        <v>30.849</v>
      </c>
      <c r="Z6915" s="6">
        <f t="shared" si="544"/>
        <v>1</v>
      </c>
    </row>
    <row r="6916" spans="1:26" x14ac:dyDescent="0.3">
      <c r="A6916" s="23" t="s">
        <v>9017</v>
      </c>
      <c r="B6916" s="34">
        <v>45679</v>
      </c>
      <c r="C6916" s="23" t="s">
        <v>572</v>
      </c>
      <c r="D6916" s="23" t="s">
        <v>183</v>
      </c>
      <c r="E6916" s="23" t="s">
        <v>184</v>
      </c>
      <c r="F6916" s="23">
        <v>122009</v>
      </c>
      <c r="G6916" s="23" t="s">
        <v>61</v>
      </c>
      <c r="H6916" s="23" t="s">
        <v>62</v>
      </c>
      <c r="I6916" s="23" t="s">
        <v>63</v>
      </c>
      <c r="J6916" s="23" t="s">
        <v>64</v>
      </c>
      <c r="K6916" s="23" t="s">
        <v>57</v>
      </c>
      <c r="L6916" s="23">
        <v>2</v>
      </c>
      <c r="M6916" s="23">
        <v>108.35</v>
      </c>
      <c r="N6916" s="23">
        <v>20</v>
      </c>
      <c r="O6916" s="23">
        <v>5</v>
      </c>
      <c r="P6916" s="23" t="s">
        <v>43</v>
      </c>
      <c r="Q6916" s="23" t="s">
        <v>34</v>
      </c>
      <c r="R6916" s="23">
        <f t="shared" si="540"/>
        <v>1</v>
      </c>
      <c r="S6916" s="23" t="str">
        <f t="shared" si="541"/>
        <v>ORD106915_20250122_CUST02874_MED004</v>
      </c>
      <c r="T6916" s="23">
        <f t="shared" si="542"/>
        <v>1</v>
      </c>
      <c r="U6916" s="6">
        <f t="shared" si="543"/>
        <v>216.7</v>
      </c>
      <c r="V6916" s="6">
        <f>tbl_Raw_Data[[#This Row],[Discount_Pct]]*tbl_Raw_Data[[#This Row],[Gross_Amount]]/100</f>
        <v>43.34</v>
      </c>
      <c r="W6916" s="6">
        <f>tbl_Raw_Data[[#This Row],[Gross_Amount]]-tbl_Raw_Data[[#This Row],[Discount_Amount]]</f>
        <v>173.35999999999999</v>
      </c>
      <c r="X6916" s="6">
        <f>tbl_Raw_Data[[#This Row],[Net_Amount_Before_Tax]]*tbl_Raw_Data[[#This Row],[Tax_Pct]]/100</f>
        <v>8.6679999999999993</v>
      </c>
      <c r="Y6916" s="6">
        <f>tbl_Raw_Data[[#This Row],[Net_Amount_Before_Tax]]+tbl_Raw_Data[[#This Row],[Tax_Amount]]</f>
        <v>182.02799999999999</v>
      </c>
      <c r="Z6916" s="6">
        <f t="shared" si="544"/>
        <v>2</v>
      </c>
    </row>
    <row r="6917" spans="1:26" x14ac:dyDescent="0.3">
      <c r="A6917" s="23" t="s">
        <v>9018</v>
      </c>
      <c r="B6917" s="34">
        <v>45758</v>
      </c>
      <c r="C6917" s="23" t="s">
        <v>1538</v>
      </c>
      <c r="D6917" s="23" t="s">
        <v>28</v>
      </c>
      <c r="E6917" s="23" t="s">
        <v>29</v>
      </c>
      <c r="F6917" s="23">
        <v>500084</v>
      </c>
      <c r="G6917" s="23" t="s">
        <v>61</v>
      </c>
      <c r="H6917" s="23" t="s">
        <v>62</v>
      </c>
      <c r="I6917" s="23" t="s">
        <v>63</v>
      </c>
      <c r="J6917" s="23" t="s">
        <v>64</v>
      </c>
      <c r="K6917" s="23" t="s">
        <v>57</v>
      </c>
      <c r="L6917" s="23">
        <v>1</v>
      </c>
      <c r="M6917" s="23">
        <v>109.84</v>
      </c>
      <c r="N6917" s="23">
        <v>10</v>
      </c>
      <c r="O6917" s="23">
        <v>5</v>
      </c>
      <c r="P6917" s="23" t="s">
        <v>33</v>
      </c>
      <c r="Q6917" s="23" t="s">
        <v>34</v>
      </c>
      <c r="R6917" s="23">
        <f t="shared" si="540"/>
        <v>1</v>
      </c>
      <c r="S6917" s="23" t="str">
        <f t="shared" si="541"/>
        <v>ORD106916_20250411_CUST00930_MED004</v>
      </c>
      <c r="T6917" s="23">
        <f t="shared" si="542"/>
        <v>1</v>
      </c>
      <c r="U6917" s="6">
        <f t="shared" si="543"/>
        <v>109.84</v>
      </c>
      <c r="V6917" s="6">
        <f>tbl_Raw_Data[[#This Row],[Discount_Pct]]*tbl_Raw_Data[[#This Row],[Gross_Amount]]/100</f>
        <v>10.984000000000002</v>
      </c>
      <c r="W6917" s="6">
        <f>tbl_Raw_Data[[#This Row],[Gross_Amount]]-tbl_Raw_Data[[#This Row],[Discount_Amount]]</f>
        <v>98.855999999999995</v>
      </c>
      <c r="X6917" s="6">
        <f>tbl_Raw_Data[[#This Row],[Net_Amount_Before_Tax]]*tbl_Raw_Data[[#This Row],[Tax_Pct]]/100</f>
        <v>4.9428000000000001</v>
      </c>
      <c r="Y6917" s="6">
        <f>tbl_Raw_Data[[#This Row],[Net_Amount_Before_Tax]]+tbl_Raw_Data[[#This Row],[Tax_Amount]]</f>
        <v>103.7988</v>
      </c>
      <c r="Z6917" s="6">
        <f t="shared" si="544"/>
        <v>3</v>
      </c>
    </row>
    <row r="6918" spans="1:26" x14ac:dyDescent="0.3">
      <c r="A6918" s="23" t="s">
        <v>9019</v>
      </c>
      <c r="B6918" s="34">
        <v>45380</v>
      </c>
      <c r="C6918" s="23" t="s">
        <v>835</v>
      </c>
      <c r="D6918" s="23" t="s">
        <v>142</v>
      </c>
      <c r="E6918" s="23" t="s">
        <v>81</v>
      </c>
      <c r="F6918" s="23">
        <v>380058</v>
      </c>
      <c r="G6918" s="23" t="s">
        <v>224</v>
      </c>
      <c r="H6918" s="23" t="s">
        <v>225</v>
      </c>
      <c r="I6918" s="23" t="s">
        <v>147</v>
      </c>
      <c r="J6918" s="23" t="s">
        <v>23</v>
      </c>
      <c r="K6918" s="23" t="s">
        <v>24</v>
      </c>
      <c r="L6918" s="23">
        <v>2</v>
      </c>
      <c r="M6918" s="23">
        <v>50.6</v>
      </c>
      <c r="N6918" s="23">
        <v>0</v>
      </c>
      <c r="O6918" s="23">
        <v>12</v>
      </c>
      <c r="P6918" s="23" t="s">
        <v>65</v>
      </c>
      <c r="Q6918" s="23" t="s">
        <v>34</v>
      </c>
      <c r="R6918" s="23">
        <f t="shared" si="540"/>
        <v>1</v>
      </c>
      <c r="S6918" s="23" t="str">
        <f t="shared" si="541"/>
        <v>ORD106917_20240329_CUST00164_MED015</v>
      </c>
      <c r="T6918" s="23">
        <f t="shared" si="542"/>
        <v>1</v>
      </c>
      <c r="U6918" s="6">
        <f t="shared" si="543"/>
        <v>101.2</v>
      </c>
      <c r="V6918" s="6">
        <f>tbl_Raw_Data[[#This Row],[Discount_Pct]]*tbl_Raw_Data[[#This Row],[Gross_Amount]]/100</f>
        <v>0</v>
      </c>
      <c r="W6918" s="6">
        <f>tbl_Raw_Data[[#This Row],[Gross_Amount]]-tbl_Raw_Data[[#This Row],[Discount_Amount]]</f>
        <v>101.2</v>
      </c>
      <c r="X6918" s="6">
        <f>tbl_Raw_Data[[#This Row],[Net_Amount_Before_Tax]]*tbl_Raw_Data[[#This Row],[Tax_Pct]]/100</f>
        <v>12.144</v>
      </c>
      <c r="Y6918" s="6">
        <f>tbl_Raw_Data[[#This Row],[Net_Amount_Before_Tax]]+tbl_Raw_Data[[#This Row],[Tax_Amount]]</f>
        <v>113.34400000000001</v>
      </c>
      <c r="Z6918" s="6">
        <f t="shared" si="544"/>
        <v>2</v>
      </c>
    </row>
    <row r="6919" spans="1:26" x14ac:dyDescent="0.3">
      <c r="A6919" s="23" t="s">
        <v>9020</v>
      </c>
      <c r="B6919" s="34">
        <v>45608</v>
      </c>
      <c r="C6919" s="23" t="s">
        <v>9021</v>
      </c>
      <c r="D6919" s="23" t="s">
        <v>92</v>
      </c>
      <c r="E6919" s="23" t="s">
        <v>93</v>
      </c>
      <c r="F6919" s="23">
        <v>560100</v>
      </c>
      <c r="G6919" s="23" t="s">
        <v>145</v>
      </c>
      <c r="H6919" s="23" t="s">
        <v>146</v>
      </c>
      <c r="I6919" s="23" t="s">
        <v>147</v>
      </c>
      <c r="J6919" s="23" t="s">
        <v>148</v>
      </c>
      <c r="K6919" s="23" t="s">
        <v>24</v>
      </c>
      <c r="L6919" s="23">
        <v>3</v>
      </c>
      <c r="M6919" s="23">
        <v>102.87</v>
      </c>
      <c r="N6919" s="23">
        <v>10</v>
      </c>
      <c r="O6919" s="23">
        <v>12</v>
      </c>
      <c r="P6919" s="23" t="s">
        <v>89</v>
      </c>
      <c r="Q6919" s="23" t="s">
        <v>34</v>
      </c>
      <c r="R6919" s="23">
        <f t="shared" si="540"/>
        <v>1</v>
      </c>
      <c r="S6919" s="23" t="str">
        <f t="shared" si="541"/>
        <v>ORD106918_20241112_CUST00371_MED016</v>
      </c>
      <c r="T6919" s="23">
        <f t="shared" si="542"/>
        <v>1</v>
      </c>
      <c r="U6919" s="6">
        <f t="shared" si="543"/>
        <v>308.61</v>
      </c>
      <c r="V6919" s="6">
        <f>tbl_Raw_Data[[#This Row],[Discount_Pct]]*tbl_Raw_Data[[#This Row],[Gross_Amount]]/100</f>
        <v>30.861000000000004</v>
      </c>
      <c r="W6919" s="6">
        <f>tbl_Raw_Data[[#This Row],[Gross_Amount]]-tbl_Raw_Data[[#This Row],[Discount_Amount]]</f>
        <v>277.74900000000002</v>
      </c>
      <c r="X6919" s="6">
        <f>tbl_Raw_Data[[#This Row],[Net_Amount_Before_Tax]]*tbl_Raw_Data[[#This Row],[Tax_Pct]]/100</f>
        <v>33.329880000000003</v>
      </c>
      <c r="Y6919" s="6">
        <f>tbl_Raw_Data[[#This Row],[Net_Amount_Before_Tax]]+tbl_Raw_Data[[#This Row],[Tax_Amount]]</f>
        <v>311.07888000000003</v>
      </c>
      <c r="Z6919" s="6">
        <f t="shared" si="544"/>
        <v>1</v>
      </c>
    </row>
    <row r="6920" spans="1:26" x14ac:dyDescent="0.3">
      <c r="A6920" s="23" t="s">
        <v>9022</v>
      </c>
      <c r="B6920" s="34">
        <v>45435</v>
      </c>
      <c r="C6920" s="23" t="s">
        <v>7992</v>
      </c>
      <c r="D6920" s="23" t="s">
        <v>123</v>
      </c>
      <c r="E6920" s="23" t="s">
        <v>101</v>
      </c>
      <c r="F6920" s="23">
        <v>226001</v>
      </c>
      <c r="G6920" s="23" t="s">
        <v>53</v>
      </c>
      <c r="H6920" s="23" t="s">
        <v>54</v>
      </c>
      <c r="I6920" s="23" t="s">
        <v>55</v>
      </c>
      <c r="J6920" s="23" t="s">
        <v>56</v>
      </c>
      <c r="K6920" s="23" t="s">
        <v>57</v>
      </c>
      <c r="L6920" s="23">
        <v>3</v>
      </c>
      <c r="M6920" s="23">
        <v>51.33</v>
      </c>
      <c r="N6920" s="23">
        <v>0</v>
      </c>
      <c r="O6920" s="23">
        <v>5</v>
      </c>
      <c r="P6920" s="23" t="s">
        <v>43</v>
      </c>
      <c r="Q6920" s="23" t="s">
        <v>34</v>
      </c>
      <c r="R6920" s="23">
        <f t="shared" si="540"/>
        <v>1</v>
      </c>
      <c r="S6920" s="23" t="str">
        <f t="shared" si="541"/>
        <v>ORD106919_20240523_CUST00234_MED020</v>
      </c>
      <c r="T6920" s="23">
        <f t="shared" si="542"/>
        <v>1</v>
      </c>
      <c r="U6920" s="6">
        <f t="shared" si="543"/>
        <v>153.99</v>
      </c>
      <c r="V6920" s="6">
        <f>tbl_Raw_Data[[#This Row],[Discount_Pct]]*tbl_Raw_Data[[#This Row],[Gross_Amount]]/100</f>
        <v>0</v>
      </c>
      <c r="W6920" s="6">
        <f>tbl_Raw_Data[[#This Row],[Gross_Amount]]-tbl_Raw_Data[[#This Row],[Discount_Amount]]</f>
        <v>153.99</v>
      </c>
      <c r="X6920" s="6">
        <f>tbl_Raw_Data[[#This Row],[Net_Amount_Before_Tax]]*tbl_Raw_Data[[#This Row],[Tax_Pct]]/100</f>
        <v>7.6995000000000005</v>
      </c>
      <c r="Y6920" s="6">
        <f>tbl_Raw_Data[[#This Row],[Net_Amount_Before_Tax]]+tbl_Raw_Data[[#This Row],[Tax_Amount]]</f>
        <v>161.68950000000001</v>
      </c>
      <c r="Z6920" s="6">
        <f t="shared" si="544"/>
        <v>2</v>
      </c>
    </row>
    <row r="6921" spans="1:26" x14ac:dyDescent="0.3">
      <c r="A6921" s="23" t="s">
        <v>9023</v>
      </c>
      <c r="B6921" s="34">
        <v>45835</v>
      </c>
      <c r="C6921" s="23" t="s">
        <v>1831</v>
      </c>
      <c r="D6921" s="23" t="s">
        <v>37</v>
      </c>
      <c r="E6921" s="23" t="s">
        <v>38</v>
      </c>
      <c r="F6921" s="23">
        <v>452001</v>
      </c>
      <c r="G6921" s="23" t="s">
        <v>315</v>
      </c>
      <c r="H6921" s="23" t="s">
        <v>316</v>
      </c>
      <c r="I6921" s="23" t="s">
        <v>50</v>
      </c>
      <c r="J6921" s="23" t="s">
        <v>114</v>
      </c>
      <c r="K6921" s="23" t="s">
        <v>24</v>
      </c>
      <c r="L6921" s="23">
        <v>1</v>
      </c>
      <c r="M6921" s="23">
        <v>135.84</v>
      </c>
      <c r="N6921" s="23">
        <v>5</v>
      </c>
      <c r="O6921" s="23">
        <v>18</v>
      </c>
      <c r="P6921" s="23" t="s">
        <v>25</v>
      </c>
      <c r="Q6921" s="23" t="s">
        <v>34</v>
      </c>
      <c r="R6921" s="23">
        <f t="shared" si="540"/>
        <v>1</v>
      </c>
      <c r="S6921" s="23" t="str">
        <f t="shared" si="541"/>
        <v>ORD106920_20250627_CUST01859_MED012</v>
      </c>
      <c r="T6921" s="23">
        <f t="shared" si="542"/>
        <v>1</v>
      </c>
      <c r="U6921" s="6">
        <f t="shared" si="543"/>
        <v>135.84</v>
      </c>
      <c r="V6921" s="6">
        <f>tbl_Raw_Data[[#This Row],[Discount_Pct]]*tbl_Raw_Data[[#This Row],[Gross_Amount]]/100</f>
        <v>6.7920000000000007</v>
      </c>
      <c r="W6921" s="6">
        <f>tbl_Raw_Data[[#This Row],[Gross_Amount]]-tbl_Raw_Data[[#This Row],[Discount_Amount]]</f>
        <v>129.048</v>
      </c>
      <c r="X6921" s="6">
        <f>tbl_Raw_Data[[#This Row],[Net_Amount_Before_Tax]]*tbl_Raw_Data[[#This Row],[Tax_Pct]]/100</f>
        <v>23.228639999999999</v>
      </c>
      <c r="Y6921" s="6">
        <f>tbl_Raw_Data[[#This Row],[Net_Amount_Before_Tax]]+tbl_Raw_Data[[#This Row],[Tax_Amount]]</f>
        <v>152.27663999999999</v>
      </c>
      <c r="Z6921" s="6">
        <f t="shared" si="544"/>
        <v>2</v>
      </c>
    </row>
    <row r="6922" spans="1:26" x14ac:dyDescent="0.3">
      <c r="A6922" s="23" t="s">
        <v>9024</v>
      </c>
      <c r="B6922" s="34">
        <v>45991</v>
      </c>
      <c r="C6922" s="23" t="s">
        <v>3445</v>
      </c>
      <c r="D6922" s="23" t="s">
        <v>142</v>
      </c>
      <c r="E6922" s="23" t="s">
        <v>81</v>
      </c>
      <c r="F6922" s="23">
        <v>380061</v>
      </c>
      <c r="G6922" s="23" t="s">
        <v>192</v>
      </c>
      <c r="H6922" s="23" t="s">
        <v>193</v>
      </c>
      <c r="I6922" s="23" t="s">
        <v>41</v>
      </c>
      <c r="J6922" s="23" t="s">
        <v>194</v>
      </c>
      <c r="K6922" s="23" t="s">
        <v>24</v>
      </c>
      <c r="L6922" s="23">
        <v>3</v>
      </c>
      <c r="M6922" s="23">
        <v>29.02</v>
      </c>
      <c r="N6922" s="23">
        <v>0</v>
      </c>
      <c r="O6922" s="23">
        <v>18</v>
      </c>
      <c r="P6922" s="23" t="s">
        <v>25</v>
      </c>
      <c r="Q6922" s="23" t="s">
        <v>90</v>
      </c>
      <c r="R6922" s="23">
        <f t="shared" si="540"/>
        <v>1</v>
      </c>
      <c r="S6922" s="23" t="str">
        <f t="shared" si="541"/>
        <v>ORD106921_20251130_CUST02244_MED002</v>
      </c>
      <c r="T6922" s="23">
        <f t="shared" si="542"/>
        <v>1</v>
      </c>
      <c r="U6922" s="6">
        <f t="shared" si="543"/>
        <v>87.06</v>
      </c>
      <c r="V6922" s="6">
        <f>tbl_Raw_Data[[#This Row],[Discount_Pct]]*tbl_Raw_Data[[#This Row],[Gross_Amount]]/100</f>
        <v>0</v>
      </c>
      <c r="W6922" s="6">
        <f>tbl_Raw_Data[[#This Row],[Gross_Amount]]-tbl_Raw_Data[[#This Row],[Discount_Amount]]</f>
        <v>87.06</v>
      </c>
      <c r="X6922" s="6">
        <f>tbl_Raw_Data[[#This Row],[Net_Amount_Before_Tax]]*tbl_Raw_Data[[#This Row],[Tax_Pct]]/100</f>
        <v>15.6708</v>
      </c>
      <c r="Y6922" s="6">
        <f>tbl_Raw_Data[[#This Row],[Net_Amount_Before_Tax]]+tbl_Raw_Data[[#This Row],[Tax_Amount]]</f>
        <v>102.7308</v>
      </c>
      <c r="Z6922" s="6">
        <f t="shared" si="544"/>
        <v>1</v>
      </c>
    </row>
    <row r="6923" spans="1:26" x14ac:dyDescent="0.3">
      <c r="A6923" s="23" t="s">
        <v>9024</v>
      </c>
      <c r="B6923" s="34">
        <v>45572</v>
      </c>
      <c r="C6923" s="23" t="s">
        <v>296</v>
      </c>
      <c r="D6923" s="23" t="s">
        <v>80</v>
      </c>
      <c r="E6923" s="23" t="s">
        <v>81</v>
      </c>
      <c r="F6923" s="23">
        <v>395001</v>
      </c>
      <c r="G6923" s="23" t="s">
        <v>102</v>
      </c>
      <c r="H6923" s="23" t="s">
        <v>103</v>
      </c>
      <c r="I6923" s="23" t="s">
        <v>104</v>
      </c>
      <c r="J6923" s="23" t="s">
        <v>64</v>
      </c>
      <c r="K6923" s="23" t="s">
        <v>57</v>
      </c>
      <c r="L6923" s="23">
        <v>1</v>
      </c>
      <c r="M6923" s="23">
        <v>91.43</v>
      </c>
      <c r="N6923" s="23">
        <v>5</v>
      </c>
      <c r="O6923" s="23">
        <v>5</v>
      </c>
      <c r="P6923" s="23" t="s">
        <v>25</v>
      </c>
      <c r="Q6923" s="23" t="s">
        <v>34</v>
      </c>
      <c r="R6923" s="23">
        <f t="shared" si="540"/>
        <v>1</v>
      </c>
      <c r="S6923" s="23" t="str">
        <f t="shared" si="541"/>
        <v>ORD106921_20241007_CUST00409_MED029</v>
      </c>
      <c r="T6923" s="23">
        <f t="shared" si="542"/>
        <v>1</v>
      </c>
      <c r="U6923" s="6">
        <f t="shared" si="543"/>
        <v>91.43</v>
      </c>
      <c r="V6923" s="6">
        <f>tbl_Raw_Data[[#This Row],[Discount_Pct]]*tbl_Raw_Data[[#This Row],[Gross_Amount]]/100</f>
        <v>4.5715000000000003</v>
      </c>
      <c r="W6923" s="6">
        <f>tbl_Raw_Data[[#This Row],[Gross_Amount]]-tbl_Raw_Data[[#This Row],[Discount_Amount]]</f>
        <v>86.858500000000006</v>
      </c>
      <c r="X6923" s="6">
        <f>tbl_Raw_Data[[#This Row],[Net_Amount_Before_Tax]]*tbl_Raw_Data[[#This Row],[Tax_Pct]]/100</f>
        <v>4.3429250000000001</v>
      </c>
      <c r="Y6923" s="6">
        <f>tbl_Raw_Data[[#This Row],[Net_Amount_Before_Tax]]+tbl_Raw_Data[[#This Row],[Tax_Amount]]</f>
        <v>91.201425</v>
      </c>
      <c r="Z6923" s="6">
        <f t="shared" si="544"/>
        <v>3</v>
      </c>
    </row>
    <row r="6924" spans="1:26" x14ac:dyDescent="0.3">
      <c r="A6924" s="23" t="s">
        <v>9024</v>
      </c>
      <c r="B6924" s="34">
        <v>45672</v>
      </c>
      <c r="C6924" s="23" t="s">
        <v>1880</v>
      </c>
      <c r="D6924" s="23" t="s">
        <v>46</v>
      </c>
      <c r="E6924" s="23" t="s">
        <v>47</v>
      </c>
      <c r="F6924" s="23">
        <v>411057</v>
      </c>
      <c r="G6924" s="23" t="s">
        <v>256</v>
      </c>
      <c r="H6924" s="23" t="s">
        <v>257</v>
      </c>
      <c r="I6924" s="23" t="s">
        <v>22</v>
      </c>
      <c r="J6924" s="23" t="s">
        <v>258</v>
      </c>
      <c r="K6924" s="23" t="s">
        <v>57</v>
      </c>
      <c r="L6924" s="23">
        <v>4</v>
      </c>
      <c r="M6924" s="23">
        <v>68.34</v>
      </c>
      <c r="N6924" s="23">
        <v>15</v>
      </c>
      <c r="O6924" s="23">
        <v>12</v>
      </c>
      <c r="P6924" s="23" t="s">
        <v>25</v>
      </c>
      <c r="Q6924" s="23" t="s">
        <v>34</v>
      </c>
      <c r="R6924" s="23">
        <f t="shared" si="540"/>
        <v>1</v>
      </c>
      <c r="S6924" s="23" t="str">
        <f t="shared" si="541"/>
        <v>ORD106921_20250115_CUST00795_MED025</v>
      </c>
      <c r="T6924" s="23">
        <f t="shared" si="542"/>
        <v>1</v>
      </c>
      <c r="U6924" s="6">
        <f t="shared" si="543"/>
        <v>273.36</v>
      </c>
      <c r="V6924" s="6">
        <f>tbl_Raw_Data[[#This Row],[Discount_Pct]]*tbl_Raw_Data[[#This Row],[Gross_Amount]]/100</f>
        <v>41.004000000000005</v>
      </c>
      <c r="W6924" s="6">
        <f>tbl_Raw_Data[[#This Row],[Gross_Amount]]-tbl_Raw_Data[[#This Row],[Discount_Amount]]</f>
        <v>232.35599999999999</v>
      </c>
      <c r="X6924" s="6">
        <f>tbl_Raw_Data[[#This Row],[Net_Amount_Before_Tax]]*tbl_Raw_Data[[#This Row],[Tax_Pct]]/100</f>
        <v>27.882719999999999</v>
      </c>
      <c r="Y6924" s="6">
        <f>tbl_Raw_Data[[#This Row],[Net_Amount_Before_Tax]]+tbl_Raw_Data[[#This Row],[Tax_Amount]]</f>
        <v>260.23872</v>
      </c>
      <c r="Z6924" s="6">
        <f t="shared" si="544"/>
        <v>4</v>
      </c>
    </row>
    <row r="6925" spans="1:26" x14ac:dyDescent="0.3">
      <c r="A6925" s="23" t="s">
        <v>9025</v>
      </c>
      <c r="B6925" s="34">
        <v>45626</v>
      </c>
      <c r="C6925" s="23" t="s">
        <v>8841</v>
      </c>
      <c r="D6925" s="23" t="s">
        <v>80</v>
      </c>
      <c r="E6925" s="23" t="s">
        <v>81</v>
      </c>
      <c r="F6925" s="23">
        <v>395007</v>
      </c>
      <c r="G6925" s="23" t="s">
        <v>192</v>
      </c>
      <c r="H6925" s="23" t="s">
        <v>193</v>
      </c>
      <c r="I6925" s="23" t="s">
        <v>41</v>
      </c>
      <c r="J6925" s="23" t="s">
        <v>194</v>
      </c>
      <c r="K6925" s="23" t="s">
        <v>24</v>
      </c>
      <c r="L6925" s="23">
        <v>2</v>
      </c>
      <c r="M6925" s="23">
        <v>31.68</v>
      </c>
      <c r="N6925" s="23">
        <v>10</v>
      </c>
      <c r="O6925" s="23">
        <v>18</v>
      </c>
      <c r="P6925" s="23" t="s">
        <v>25</v>
      </c>
      <c r="Q6925" s="23" t="s">
        <v>26</v>
      </c>
      <c r="R6925" s="23">
        <f t="shared" si="540"/>
        <v>1</v>
      </c>
      <c r="S6925" s="23" t="str">
        <f t="shared" si="541"/>
        <v>ORD106924_20241130_CUST01674_MED002</v>
      </c>
      <c r="T6925" s="23">
        <f t="shared" si="542"/>
        <v>1</v>
      </c>
      <c r="U6925" s="6">
        <f t="shared" si="543"/>
        <v>63.36</v>
      </c>
      <c r="V6925" s="6">
        <f>tbl_Raw_Data[[#This Row],[Discount_Pct]]*tbl_Raw_Data[[#This Row],[Gross_Amount]]/100</f>
        <v>6.3360000000000003</v>
      </c>
      <c r="W6925" s="6">
        <f>tbl_Raw_Data[[#This Row],[Gross_Amount]]-tbl_Raw_Data[[#This Row],[Discount_Amount]]</f>
        <v>57.024000000000001</v>
      </c>
      <c r="X6925" s="6">
        <f>tbl_Raw_Data[[#This Row],[Net_Amount_Before_Tax]]*tbl_Raw_Data[[#This Row],[Tax_Pct]]/100</f>
        <v>10.26432</v>
      </c>
      <c r="Y6925" s="6">
        <f>tbl_Raw_Data[[#This Row],[Net_Amount_Before_Tax]]+tbl_Raw_Data[[#This Row],[Tax_Amount]]</f>
        <v>67.288319999999999</v>
      </c>
      <c r="Z6925" s="6">
        <f t="shared" si="544"/>
        <v>1</v>
      </c>
    </row>
    <row r="6926" spans="1:26" x14ac:dyDescent="0.3">
      <c r="A6926" s="23" t="s">
        <v>9025</v>
      </c>
      <c r="B6926" s="34">
        <v>45849</v>
      </c>
      <c r="C6926" s="23" t="s">
        <v>9026</v>
      </c>
      <c r="D6926" s="23" t="s">
        <v>183</v>
      </c>
      <c r="E6926" s="23" t="s">
        <v>184</v>
      </c>
      <c r="F6926" s="23">
        <v>122018</v>
      </c>
      <c r="G6926" s="23" t="s">
        <v>61</v>
      </c>
      <c r="H6926" s="23" t="s">
        <v>62</v>
      </c>
      <c r="I6926" s="23" t="s">
        <v>63</v>
      </c>
      <c r="J6926" s="23" t="s">
        <v>64</v>
      </c>
      <c r="K6926" s="23" t="s">
        <v>57</v>
      </c>
      <c r="L6926" s="23">
        <v>3</v>
      </c>
      <c r="M6926" s="23">
        <v>104.57</v>
      </c>
      <c r="N6926" s="23">
        <v>5</v>
      </c>
      <c r="O6926" s="23">
        <v>12</v>
      </c>
      <c r="P6926" s="23" t="s">
        <v>25</v>
      </c>
      <c r="Q6926" s="23" t="s">
        <v>44</v>
      </c>
      <c r="R6926" s="23">
        <f t="shared" si="540"/>
        <v>1</v>
      </c>
      <c r="S6926" s="23" t="str">
        <f t="shared" si="541"/>
        <v>ORD106924_20250711_CUST01278_MED004</v>
      </c>
      <c r="T6926" s="23">
        <f t="shared" si="542"/>
        <v>1</v>
      </c>
      <c r="U6926" s="6">
        <f t="shared" si="543"/>
        <v>313.70999999999998</v>
      </c>
      <c r="V6926" s="6">
        <f>tbl_Raw_Data[[#This Row],[Discount_Pct]]*tbl_Raw_Data[[#This Row],[Gross_Amount]]/100</f>
        <v>15.685499999999999</v>
      </c>
      <c r="W6926" s="6">
        <f>tbl_Raw_Data[[#This Row],[Gross_Amount]]-tbl_Raw_Data[[#This Row],[Discount_Amount]]</f>
        <v>298.02449999999999</v>
      </c>
      <c r="X6926" s="6">
        <f>tbl_Raw_Data[[#This Row],[Net_Amount_Before_Tax]]*tbl_Raw_Data[[#This Row],[Tax_Pct]]/100</f>
        <v>35.76294</v>
      </c>
      <c r="Y6926" s="6">
        <f>tbl_Raw_Data[[#This Row],[Net_Amount_Before_Tax]]+tbl_Raw_Data[[#This Row],[Tax_Amount]]</f>
        <v>333.78744</v>
      </c>
      <c r="Z6926" s="6">
        <f t="shared" si="544"/>
        <v>0</v>
      </c>
    </row>
    <row r="6927" spans="1:26" x14ac:dyDescent="0.3">
      <c r="A6927" s="23" t="s">
        <v>9027</v>
      </c>
      <c r="B6927" s="34">
        <v>45462</v>
      </c>
      <c r="C6927" s="23" t="s">
        <v>2273</v>
      </c>
      <c r="D6927" s="23" t="s">
        <v>92</v>
      </c>
      <c r="E6927" s="23" t="s">
        <v>93</v>
      </c>
      <c r="F6927" s="23">
        <v>560066</v>
      </c>
      <c r="G6927" s="23" t="s">
        <v>229</v>
      </c>
      <c r="H6927" s="23" t="s">
        <v>230</v>
      </c>
      <c r="I6927" s="23" t="s">
        <v>84</v>
      </c>
      <c r="J6927" s="23" t="s">
        <v>140</v>
      </c>
      <c r="K6927" s="23" t="s">
        <v>24</v>
      </c>
      <c r="L6927" s="23">
        <v>3</v>
      </c>
      <c r="M6927" s="23">
        <v>190.42</v>
      </c>
      <c r="N6927" s="23">
        <v>0</v>
      </c>
      <c r="O6927" s="23">
        <v>5</v>
      </c>
      <c r="P6927" s="23" t="s">
        <v>33</v>
      </c>
      <c r="Q6927" s="23" t="s">
        <v>44</v>
      </c>
      <c r="R6927" s="23">
        <f t="shared" si="540"/>
        <v>1</v>
      </c>
      <c r="S6927" s="23" t="str">
        <f t="shared" si="541"/>
        <v>ORD106926_20240619_CUST01019_MED022</v>
      </c>
      <c r="T6927" s="23">
        <f t="shared" si="542"/>
        <v>1</v>
      </c>
      <c r="U6927" s="6">
        <f t="shared" si="543"/>
        <v>571.26</v>
      </c>
      <c r="V6927" s="6">
        <f>tbl_Raw_Data[[#This Row],[Discount_Pct]]*tbl_Raw_Data[[#This Row],[Gross_Amount]]/100</f>
        <v>0</v>
      </c>
      <c r="W6927" s="6">
        <f>tbl_Raw_Data[[#This Row],[Gross_Amount]]-tbl_Raw_Data[[#This Row],[Discount_Amount]]</f>
        <v>571.26</v>
      </c>
      <c r="X6927" s="6">
        <f>tbl_Raw_Data[[#This Row],[Net_Amount_Before_Tax]]*tbl_Raw_Data[[#This Row],[Tax_Pct]]/100</f>
        <v>28.563000000000002</v>
      </c>
      <c r="Y6927" s="6">
        <f>tbl_Raw_Data[[#This Row],[Net_Amount_Before_Tax]]+tbl_Raw_Data[[#This Row],[Tax_Amount]]</f>
        <v>599.82299999999998</v>
      </c>
      <c r="Z6927" s="6">
        <f t="shared" si="544"/>
        <v>2</v>
      </c>
    </row>
    <row r="6928" spans="1:26" x14ac:dyDescent="0.3">
      <c r="A6928" s="23" t="s">
        <v>9028</v>
      </c>
      <c r="B6928" s="34">
        <v>45912</v>
      </c>
      <c r="C6928" s="23" t="s">
        <v>3814</v>
      </c>
      <c r="D6928" s="23" t="s">
        <v>28</v>
      </c>
      <c r="E6928" s="23" t="s">
        <v>29</v>
      </c>
      <c r="F6928" s="23">
        <v>500001</v>
      </c>
      <c r="G6928" s="23" t="s">
        <v>196</v>
      </c>
      <c r="H6928" s="23" t="s">
        <v>197</v>
      </c>
      <c r="I6928" s="23" t="s">
        <v>32</v>
      </c>
      <c r="J6928" s="23" t="s">
        <v>42</v>
      </c>
      <c r="K6928" s="23" t="s">
        <v>24</v>
      </c>
      <c r="L6928" s="23">
        <v>1</v>
      </c>
      <c r="M6928" s="23">
        <v>26.72</v>
      </c>
      <c r="N6928" s="23">
        <v>0</v>
      </c>
      <c r="O6928" s="23">
        <v>5</v>
      </c>
      <c r="P6928" s="23" t="s">
        <v>33</v>
      </c>
      <c r="Q6928" s="23" t="s">
        <v>26</v>
      </c>
      <c r="R6928" s="23">
        <f t="shared" si="540"/>
        <v>1</v>
      </c>
      <c r="S6928" s="23" t="str">
        <f t="shared" si="541"/>
        <v>ORD106927_20250912_CUST00951_MED011</v>
      </c>
      <c r="T6928" s="23">
        <f t="shared" si="542"/>
        <v>1</v>
      </c>
      <c r="U6928" s="6">
        <f t="shared" si="543"/>
        <v>26.72</v>
      </c>
      <c r="V6928" s="6">
        <f>tbl_Raw_Data[[#This Row],[Discount_Pct]]*tbl_Raw_Data[[#This Row],[Gross_Amount]]/100</f>
        <v>0</v>
      </c>
      <c r="W6928" s="6">
        <f>tbl_Raw_Data[[#This Row],[Gross_Amount]]-tbl_Raw_Data[[#This Row],[Discount_Amount]]</f>
        <v>26.72</v>
      </c>
      <c r="X6928" s="6">
        <f>tbl_Raw_Data[[#This Row],[Net_Amount_Before_Tax]]*tbl_Raw_Data[[#This Row],[Tax_Pct]]/100</f>
        <v>1.3359999999999999</v>
      </c>
      <c r="Y6928" s="6">
        <f>tbl_Raw_Data[[#This Row],[Net_Amount_Before_Tax]]+tbl_Raw_Data[[#This Row],[Tax_Amount]]</f>
        <v>28.055999999999997</v>
      </c>
      <c r="Z6928" s="6">
        <f t="shared" si="544"/>
        <v>1</v>
      </c>
    </row>
    <row r="6929" spans="1:26" x14ac:dyDescent="0.3">
      <c r="A6929" s="23" t="s">
        <v>9029</v>
      </c>
      <c r="B6929" s="34">
        <v>45848</v>
      </c>
      <c r="C6929" s="23" t="s">
        <v>1791</v>
      </c>
      <c r="D6929" s="23" t="s">
        <v>123</v>
      </c>
      <c r="E6929" s="23" t="s">
        <v>101</v>
      </c>
      <c r="F6929" s="23">
        <v>226016</v>
      </c>
      <c r="G6929" s="23" t="s">
        <v>283</v>
      </c>
      <c r="H6929" s="23" t="s">
        <v>284</v>
      </c>
      <c r="I6929" s="23" t="s">
        <v>104</v>
      </c>
      <c r="J6929" s="23" t="s">
        <v>42</v>
      </c>
      <c r="K6929" s="23" t="s">
        <v>57</v>
      </c>
      <c r="L6929" s="23">
        <v>1</v>
      </c>
      <c r="M6929" s="23">
        <v>290.69</v>
      </c>
      <c r="N6929" s="23">
        <v>10</v>
      </c>
      <c r="O6929" s="23">
        <v>12</v>
      </c>
      <c r="P6929" s="23" t="s">
        <v>33</v>
      </c>
      <c r="Q6929" s="23" t="s">
        <v>90</v>
      </c>
      <c r="R6929" s="23">
        <f t="shared" si="540"/>
        <v>1</v>
      </c>
      <c r="S6929" s="23" t="str">
        <f t="shared" si="541"/>
        <v>ORD106928_20250710_CUST02664_MED030</v>
      </c>
      <c r="T6929" s="23">
        <f t="shared" si="542"/>
        <v>1</v>
      </c>
      <c r="U6929" s="6">
        <f t="shared" si="543"/>
        <v>290.69</v>
      </c>
      <c r="V6929" s="6">
        <f>tbl_Raw_Data[[#This Row],[Discount_Pct]]*tbl_Raw_Data[[#This Row],[Gross_Amount]]/100</f>
        <v>29.069000000000003</v>
      </c>
      <c r="W6929" s="6">
        <f>tbl_Raw_Data[[#This Row],[Gross_Amount]]-tbl_Raw_Data[[#This Row],[Discount_Amount]]</f>
        <v>261.62099999999998</v>
      </c>
      <c r="X6929" s="6">
        <f>tbl_Raw_Data[[#This Row],[Net_Amount_Before_Tax]]*tbl_Raw_Data[[#This Row],[Tax_Pct]]/100</f>
        <v>31.394519999999996</v>
      </c>
      <c r="Y6929" s="6">
        <f>tbl_Raw_Data[[#This Row],[Net_Amount_Before_Tax]]+tbl_Raw_Data[[#This Row],[Tax_Amount]]</f>
        <v>293.01551999999998</v>
      </c>
      <c r="Z6929" s="6">
        <f t="shared" si="544"/>
        <v>1</v>
      </c>
    </row>
    <row r="6930" spans="1:26" x14ac:dyDescent="0.3">
      <c r="A6930" s="23" t="s">
        <v>9030</v>
      </c>
      <c r="B6930" s="34">
        <v>45874</v>
      </c>
      <c r="C6930" s="23" t="s">
        <v>3442</v>
      </c>
      <c r="D6930" s="23" t="s">
        <v>80</v>
      </c>
      <c r="E6930" s="23" t="s">
        <v>81</v>
      </c>
      <c r="F6930" s="23">
        <v>395017</v>
      </c>
      <c r="G6930" s="23" t="s">
        <v>82</v>
      </c>
      <c r="H6930" s="23" t="s">
        <v>83</v>
      </c>
      <c r="I6930" s="23" t="s">
        <v>84</v>
      </c>
      <c r="J6930" s="23" t="s">
        <v>85</v>
      </c>
      <c r="K6930" s="23" t="s">
        <v>24</v>
      </c>
      <c r="L6930" s="23">
        <v>2</v>
      </c>
      <c r="M6930" s="23">
        <v>279.45</v>
      </c>
      <c r="N6930" s="23">
        <v>10</v>
      </c>
      <c r="O6930" s="23">
        <v>18</v>
      </c>
      <c r="P6930" s="23" t="s">
        <v>65</v>
      </c>
      <c r="Q6930" s="23" t="s">
        <v>26</v>
      </c>
      <c r="R6930" s="23">
        <f t="shared" si="540"/>
        <v>1</v>
      </c>
      <c r="S6930" s="23" t="str">
        <f t="shared" si="541"/>
        <v>ORD106929_20250805_CUST01575_MED023</v>
      </c>
      <c r="T6930" s="23">
        <f t="shared" si="542"/>
        <v>1</v>
      </c>
      <c r="U6930" s="6">
        <f t="shared" si="543"/>
        <v>558.9</v>
      </c>
      <c r="V6930" s="6">
        <f>tbl_Raw_Data[[#This Row],[Discount_Pct]]*tbl_Raw_Data[[#This Row],[Gross_Amount]]/100</f>
        <v>55.89</v>
      </c>
      <c r="W6930" s="6">
        <f>tbl_Raw_Data[[#This Row],[Gross_Amount]]-tbl_Raw_Data[[#This Row],[Discount_Amount]]</f>
        <v>503.01</v>
      </c>
      <c r="X6930" s="6">
        <f>tbl_Raw_Data[[#This Row],[Net_Amount_Before_Tax]]*tbl_Raw_Data[[#This Row],[Tax_Pct]]/100</f>
        <v>90.541800000000009</v>
      </c>
      <c r="Y6930" s="6">
        <f>tbl_Raw_Data[[#This Row],[Net_Amount_Before_Tax]]+tbl_Raw_Data[[#This Row],[Tax_Amount]]</f>
        <v>593.55179999999996</v>
      </c>
      <c r="Z6930" s="6">
        <f t="shared" si="544"/>
        <v>1</v>
      </c>
    </row>
    <row r="6931" spans="1:26" x14ac:dyDescent="0.3">
      <c r="A6931" s="23" t="s">
        <v>9031</v>
      </c>
      <c r="B6931" s="34">
        <v>45325</v>
      </c>
      <c r="C6931" s="23" t="s">
        <v>9032</v>
      </c>
      <c r="D6931" s="23" t="s">
        <v>72</v>
      </c>
      <c r="E6931" s="23" t="s">
        <v>73</v>
      </c>
      <c r="F6931" s="23">
        <v>302019</v>
      </c>
      <c r="G6931" s="23" t="s">
        <v>196</v>
      </c>
      <c r="H6931" s="23" t="s">
        <v>197</v>
      </c>
      <c r="I6931" s="23" t="s">
        <v>32</v>
      </c>
      <c r="J6931" s="23" t="s">
        <v>42</v>
      </c>
      <c r="K6931" s="23" t="s">
        <v>24</v>
      </c>
      <c r="L6931" s="23">
        <v>3</v>
      </c>
      <c r="M6931" s="23">
        <v>26.04</v>
      </c>
      <c r="N6931" s="23">
        <v>20</v>
      </c>
      <c r="O6931" s="23">
        <v>12</v>
      </c>
      <c r="P6931" s="23" t="s">
        <v>43</v>
      </c>
      <c r="Q6931" s="23" t="s">
        <v>34</v>
      </c>
      <c r="R6931" s="23">
        <f t="shared" si="540"/>
        <v>1</v>
      </c>
      <c r="S6931" s="23" t="str">
        <f t="shared" si="541"/>
        <v>ORD106930_20240203_CUST02993_MED011</v>
      </c>
      <c r="T6931" s="23">
        <f t="shared" si="542"/>
        <v>1</v>
      </c>
      <c r="U6931" s="6">
        <f t="shared" si="543"/>
        <v>78.12</v>
      </c>
      <c r="V6931" s="6">
        <f>tbl_Raw_Data[[#This Row],[Discount_Pct]]*tbl_Raw_Data[[#This Row],[Gross_Amount]]/100</f>
        <v>15.624000000000001</v>
      </c>
      <c r="W6931" s="6">
        <f>tbl_Raw_Data[[#This Row],[Gross_Amount]]-tbl_Raw_Data[[#This Row],[Discount_Amount]]</f>
        <v>62.496000000000002</v>
      </c>
      <c r="X6931" s="6">
        <f>tbl_Raw_Data[[#This Row],[Net_Amount_Before_Tax]]*tbl_Raw_Data[[#This Row],[Tax_Pct]]/100</f>
        <v>7.4995200000000004</v>
      </c>
      <c r="Y6931" s="6">
        <f>tbl_Raw_Data[[#This Row],[Net_Amount_Before_Tax]]+tbl_Raw_Data[[#This Row],[Tax_Amount]]</f>
        <v>69.995519999999999</v>
      </c>
      <c r="Z6931" s="6">
        <f t="shared" si="544"/>
        <v>1</v>
      </c>
    </row>
    <row r="6932" spans="1:26" x14ac:dyDescent="0.3">
      <c r="A6932" s="23" t="s">
        <v>9033</v>
      </c>
      <c r="B6932" s="34">
        <v>45515</v>
      </c>
      <c r="C6932" s="23" t="s">
        <v>71</v>
      </c>
      <c r="D6932" s="23" t="s">
        <v>52</v>
      </c>
      <c r="E6932" s="23" t="s">
        <v>52</v>
      </c>
      <c r="F6932" s="23">
        <v>160019</v>
      </c>
      <c r="G6932" s="23" t="s">
        <v>94</v>
      </c>
      <c r="H6932" s="23" t="s">
        <v>95</v>
      </c>
      <c r="I6932" s="23" t="s">
        <v>84</v>
      </c>
      <c r="J6932" s="23" t="s">
        <v>42</v>
      </c>
      <c r="K6932" s="23" t="s">
        <v>24</v>
      </c>
      <c r="L6932" s="23">
        <v>1</v>
      </c>
      <c r="M6932" s="23">
        <v>82.7</v>
      </c>
      <c r="N6932" s="23">
        <v>20</v>
      </c>
      <c r="O6932" s="23">
        <v>12</v>
      </c>
      <c r="P6932" s="23" t="s">
        <v>89</v>
      </c>
      <c r="Q6932" s="23" t="s">
        <v>34</v>
      </c>
      <c r="R6932" s="23">
        <f t="shared" si="540"/>
        <v>1</v>
      </c>
      <c r="S6932" s="23" t="str">
        <f t="shared" si="541"/>
        <v>ORD106931_20240811_CUST02819_MED021</v>
      </c>
      <c r="T6932" s="23">
        <f t="shared" si="542"/>
        <v>1</v>
      </c>
      <c r="U6932" s="6">
        <f t="shared" si="543"/>
        <v>82.7</v>
      </c>
      <c r="V6932" s="6">
        <f>tbl_Raw_Data[[#This Row],[Discount_Pct]]*tbl_Raw_Data[[#This Row],[Gross_Amount]]/100</f>
        <v>16.54</v>
      </c>
      <c r="W6932" s="6">
        <f>tbl_Raw_Data[[#This Row],[Gross_Amount]]-tbl_Raw_Data[[#This Row],[Discount_Amount]]</f>
        <v>66.16</v>
      </c>
      <c r="X6932" s="6">
        <f>tbl_Raw_Data[[#This Row],[Net_Amount_Before_Tax]]*tbl_Raw_Data[[#This Row],[Tax_Pct]]/100</f>
        <v>7.9391999999999996</v>
      </c>
      <c r="Y6932" s="6">
        <f>tbl_Raw_Data[[#This Row],[Net_Amount_Before_Tax]]+tbl_Raw_Data[[#This Row],[Tax_Amount]]</f>
        <v>74.099199999999996</v>
      </c>
      <c r="Z6932" s="6">
        <f t="shared" si="544"/>
        <v>3</v>
      </c>
    </row>
    <row r="6933" spans="1:26" x14ac:dyDescent="0.3">
      <c r="A6933" s="23" t="s">
        <v>9033</v>
      </c>
      <c r="B6933" s="34">
        <v>45629</v>
      </c>
      <c r="C6933" s="23" t="s">
        <v>9034</v>
      </c>
      <c r="D6933" s="23" t="s">
        <v>52</v>
      </c>
      <c r="E6933" s="23" t="s">
        <v>52</v>
      </c>
      <c r="F6933" s="23">
        <v>160022</v>
      </c>
      <c r="G6933" s="23" t="s">
        <v>68</v>
      </c>
      <c r="H6933" s="23" t="s">
        <v>69</v>
      </c>
      <c r="I6933" s="23" t="s">
        <v>55</v>
      </c>
      <c r="J6933" s="23" t="s">
        <v>56</v>
      </c>
      <c r="K6933" s="23" t="s">
        <v>24</v>
      </c>
      <c r="L6933" s="23">
        <v>2</v>
      </c>
      <c r="M6933" s="23">
        <v>30.69</v>
      </c>
      <c r="N6933" s="23">
        <v>0</v>
      </c>
      <c r="O6933" s="23">
        <v>18</v>
      </c>
      <c r="P6933" s="23" t="s">
        <v>65</v>
      </c>
      <c r="Q6933" s="23" t="s">
        <v>34</v>
      </c>
      <c r="R6933" s="23">
        <f t="shared" si="540"/>
        <v>1</v>
      </c>
      <c r="S6933" s="23" t="str">
        <f t="shared" si="541"/>
        <v>ORD106931_20241203_CUST00477_MED003</v>
      </c>
      <c r="T6933" s="23">
        <f t="shared" si="542"/>
        <v>1</v>
      </c>
      <c r="U6933" s="6">
        <f t="shared" si="543"/>
        <v>61.38</v>
      </c>
      <c r="V6933" s="6">
        <f>tbl_Raw_Data[[#This Row],[Discount_Pct]]*tbl_Raw_Data[[#This Row],[Gross_Amount]]/100</f>
        <v>0</v>
      </c>
      <c r="W6933" s="6">
        <f>tbl_Raw_Data[[#This Row],[Gross_Amount]]-tbl_Raw_Data[[#This Row],[Discount_Amount]]</f>
        <v>61.38</v>
      </c>
      <c r="X6933" s="6">
        <f>tbl_Raw_Data[[#This Row],[Net_Amount_Before_Tax]]*tbl_Raw_Data[[#This Row],[Tax_Pct]]/100</f>
        <v>11.048400000000001</v>
      </c>
      <c r="Y6933" s="6">
        <f>tbl_Raw_Data[[#This Row],[Net_Amount_Before_Tax]]+tbl_Raw_Data[[#This Row],[Tax_Amount]]</f>
        <v>72.428400000000011</v>
      </c>
      <c r="Z6933" s="6">
        <f t="shared" si="544"/>
        <v>1</v>
      </c>
    </row>
    <row r="6934" spans="1:26" x14ac:dyDescent="0.3">
      <c r="A6934" s="23" t="s">
        <v>9035</v>
      </c>
      <c r="B6934" s="34">
        <v>45452</v>
      </c>
      <c r="C6934" s="23" t="s">
        <v>9036</v>
      </c>
      <c r="D6934" s="23" t="s">
        <v>183</v>
      </c>
      <c r="E6934" s="23" t="s">
        <v>184</v>
      </c>
      <c r="F6934" s="23">
        <v>122016</v>
      </c>
      <c r="G6934" s="23" t="s">
        <v>102</v>
      </c>
      <c r="H6934" s="23" t="s">
        <v>103</v>
      </c>
      <c r="I6934" s="23" t="s">
        <v>104</v>
      </c>
      <c r="J6934" s="23" t="s">
        <v>64</v>
      </c>
      <c r="K6934" s="23" t="s">
        <v>57</v>
      </c>
      <c r="L6934" s="23">
        <v>1</v>
      </c>
      <c r="M6934" s="23">
        <v>100.38</v>
      </c>
      <c r="N6934" s="23">
        <v>5</v>
      </c>
      <c r="O6934" s="23">
        <v>5</v>
      </c>
      <c r="P6934" s="23" t="s">
        <v>89</v>
      </c>
      <c r="Q6934" s="23" t="s">
        <v>34</v>
      </c>
      <c r="R6934" s="23">
        <f t="shared" si="540"/>
        <v>1</v>
      </c>
      <c r="S6934" s="23" t="str">
        <f t="shared" si="541"/>
        <v>ORD106933_20240609_CUST00600_MED029</v>
      </c>
      <c r="T6934" s="23">
        <f t="shared" si="542"/>
        <v>1</v>
      </c>
      <c r="U6934" s="6">
        <f t="shared" si="543"/>
        <v>100.38</v>
      </c>
      <c r="V6934" s="6">
        <f>tbl_Raw_Data[[#This Row],[Discount_Pct]]*tbl_Raw_Data[[#This Row],[Gross_Amount]]/100</f>
        <v>5.0190000000000001</v>
      </c>
      <c r="W6934" s="6">
        <f>tbl_Raw_Data[[#This Row],[Gross_Amount]]-tbl_Raw_Data[[#This Row],[Discount_Amount]]</f>
        <v>95.36099999999999</v>
      </c>
      <c r="X6934" s="6">
        <f>tbl_Raw_Data[[#This Row],[Net_Amount_Before_Tax]]*tbl_Raw_Data[[#This Row],[Tax_Pct]]/100</f>
        <v>4.7680499999999997</v>
      </c>
      <c r="Y6934" s="6">
        <f>tbl_Raw_Data[[#This Row],[Net_Amount_Before_Tax]]+tbl_Raw_Data[[#This Row],[Tax_Amount]]</f>
        <v>100.12904999999999</v>
      </c>
      <c r="Z6934" s="6">
        <f t="shared" si="544"/>
        <v>1</v>
      </c>
    </row>
    <row r="6935" spans="1:26" x14ac:dyDescent="0.3">
      <c r="A6935" s="23" t="s">
        <v>9037</v>
      </c>
      <c r="B6935" s="34">
        <v>45520</v>
      </c>
      <c r="C6935" s="23" t="s">
        <v>2124</v>
      </c>
      <c r="D6935" s="23" t="s">
        <v>92</v>
      </c>
      <c r="E6935" s="23" t="s">
        <v>93</v>
      </c>
      <c r="F6935" s="23">
        <v>560100</v>
      </c>
      <c r="G6935" s="23" t="s">
        <v>138</v>
      </c>
      <c r="H6935" s="23" t="s">
        <v>139</v>
      </c>
      <c r="I6935" s="23" t="s">
        <v>50</v>
      </c>
      <c r="J6935" s="23" t="s">
        <v>140</v>
      </c>
      <c r="K6935" s="23" t="s">
        <v>24</v>
      </c>
      <c r="L6935" s="23">
        <v>3</v>
      </c>
      <c r="M6935" s="23">
        <v>172.18</v>
      </c>
      <c r="N6935" s="23">
        <v>5</v>
      </c>
      <c r="O6935" s="23">
        <v>18</v>
      </c>
      <c r="P6935" s="23" t="s">
        <v>43</v>
      </c>
      <c r="Q6935" s="23" t="s">
        <v>90</v>
      </c>
      <c r="R6935" s="23">
        <f t="shared" si="540"/>
        <v>1</v>
      </c>
      <c r="S6935" s="23" t="str">
        <f t="shared" si="541"/>
        <v>ORD106934_20240816_CUST01419_MED013</v>
      </c>
      <c r="T6935" s="23">
        <f t="shared" si="542"/>
        <v>1</v>
      </c>
      <c r="U6935" s="6">
        <f t="shared" si="543"/>
        <v>516.54</v>
      </c>
      <c r="V6935" s="6">
        <f>tbl_Raw_Data[[#This Row],[Discount_Pct]]*tbl_Raw_Data[[#This Row],[Gross_Amount]]/100</f>
        <v>25.826999999999998</v>
      </c>
      <c r="W6935" s="6">
        <f>tbl_Raw_Data[[#This Row],[Gross_Amount]]-tbl_Raw_Data[[#This Row],[Discount_Amount]]</f>
        <v>490.71299999999997</v>
      </c>
      <c r="X6935" s="6">
        <f>tbl_Raw_Data[[#This Row],[Net_Amount_Before_Tax]]*tbl_Raw_Data[[#This Row],[Tax_Pct]]/100</f>
        <v>88.328339999999983</v>
      </c>
      <c r="Y6935" s="6">
        <f>tbl_Raw_Data[[#This Row],[Net_Amount_Before_Tax]]+tbl_Raw_Data[[#This Row],[Tax_Amount]]</f>
        <v>579.04133999999999</v>
      </c>
      <c r="Z6935" s="6">
        <f t="shared" si="544"/>
        <v>4</v>
      </c>
    </row>
    <row r="6936" spans="1:26" x14ac:dyDescent="0.3">
      <c r="A6936" s="23" t="s">
        <v>9038</v>
      </c>
      <c r="B6936" s="34">
        <v>45308</v>
      </c>
      <c r="C6936" s="23" t="s">
        <v>2553</v>
      </c>
      <c r="D6936" s="23" t="s">
        <v>100</v>
      </c>
      <c r="E6936" s="23" t="s">
        <v>101</v>
      </c>
      <c r="F6936" s="23">
        <v>201307</v>
      </c>
      <c r="G6936" s="23" t="s">
        <v>82</v>
      </c>
      <c r="H6936" s="23" t="s">
        <v>83</v>
      </c>
      <c r="I6936" s="23" t="s">
        <v>84</v>
      </c>
      <c r="J6936" s="23" t="s">
        <v>85</v>
      </c>
      <c r="K6936" s="23" t="s">
        <v>24</v>
      </c>
      <c r="L6936" s="23">
        <v>2</v>
      </c>
      <c r="M6936" s="23">
        <v>295.25</v>
      </c>
      <c r="N6936" s="23">
        <v>5</v>
      </c>
      <c r="O6936" s="23">
        <v>5</v>
      </c>
      <c r="P6936" s="23" t="s">
        <v>25</v>
      </c>
      <c r="Q6936" s="23" t="s">
        <v>90</v>
      </c>
      <c r="R6936" s="23">
        <f t="shared" si="540"/>
        <v>1</v>
      </c>
      <c r="S6936" s="23" t="str">
        <f t="shared" si="541"/>
        <v>ORD106935_20240117_CUST01788_MED023</v>
      </c>
      <c r="T6936" s="23">
        <f t="shared" si="542"/>
        <v>1</v>
      </c>
      <c r="U6936" s="6">
        <f t="shared" si="543"/>
        <v>590.5</v>
      </c>
      <c r="V6936" s="6">
        <f>tbl_Raw_Data[[#This Row],[Discount_Pct]]*tbl_Raw_Data[[#This Row],[Gross_Amount]]/100</f>
        <v>29.524999999999999</v>
      </c>
      <c r="W6936" s="6">
        <f>tbl_Raw_Data[[#This Row],[Gross_Amount]]-tbl_Raw_Data[[#This Row],[Discount_Amount]]</f>
        <v>560.97500000000002</v>
      </c>
      <c r="X6936" s="6">
        <f>tbl_Raw_Data[[#This Row],[Net_Amount_Before_Tax]]*tbl_Raw_Data[[#This Row],[Tax_Pct]]/100</f>
        <v>28.048749999999998</v>
      </c>
      <c r="Y6936" s="6">
        <f>tbl_Raw_Data[[#This Row],[Net_Amount_Before_Tax]]+tbl_Raw_Data[[#This Row],[Tax_Amount]]</f>
        <v>589.02375000000006</v>
      </c>
      <c r="Z6936" s="6">
        <f t="shared" si="544"/>
        <v>3</v>
      </c>
    </row>
    <row r="6937" spans="1:26" x14ac:dyDescent="0.3">
      <c r="A6937" s="23" t="s">
        <v>9039</v>
      </c>
      <c r="B6937" s="34">
        <v>45922</v>
      </c>
      <c r="C6937" s="23" t="s">
        <v>3708</v>
      </c>
      <c r="D6937" s="23" t="s">
        <v>37</v>
      </c>
      <c r="E6937" s="23" t="s">
        <v>38</v>
      </c>
      <c r="F6937" s="23">
        <v>452001</v>
      </c>
      <c r="G6937" s="23" t="s">
        <v>138</v>
      </c>
      <c r="H6937" s="23" t="s">
        <v>139</v>
      </c>
      <c r="I6937" s="23" t="s">
        <v>50</v>
      </c>
      <c r="J6937" s="23" t="s">
        <v>140</v>
      </c>
      <c r="K6937" s="23" t="s">
        <v>24</v>
      </c>
      <c r="L6937" s="23">
        <v>5</v>
      </c>
      <c r="M6937" s="23">
        <v>144.87</v>
      </c>
      <c r="N6937" s="23">
        <v>15</v>
      </c>
      <c r="O6937" s="23">
        <v>12</v>
      </c>
      <c r="P6937" s="23" t="s">
        <v>89</v>
      </c>
      <c r="Q6937" s="23" t="s">
        <v>44</v>
      </c>
      <c r="R6937" s="23">
        <f t="shared" si="540"/>
        <v>1</v>
      </c>
      <c r="S6937" s="23" t="str">
        <f t="shared" si="541"/>
        <v>ORD106936_20250922_CUST00688_MED013</v>
      </c>
      <c r="T6937" s="23">
        <f t="shared" si="542"/>
        <v>1</v>
      </c>
      <c r="U6937" s="6">
        <f t="shared" si="543"/>
        <v>724.35</v>
      </c>
      <c r="V6937" s="6">
        <f>tbl_Raw_Data[[#This Row],[Discount_Pct]]*tbl_Raw_Data[[#This Row],[Gross_Amount]]/100</f>
        <v>108.6525</v>
      </c>
      <c r="W6937" s="6">
        <f>tbl_Raw_Data[[#This Row],[Gross_Amount]]-tbl_Raw_Data[[#This Row],[Discount_Amount]]</f>
        <v>615.69749999999999</v>
      </c>
      <c r="X6937" s="6">
        <f>tbl_Raw_Data[[#This Row],[Net_Amount_Before_Tax]]*tbl_Raw_Data[[#This Row],[Tax_Pct]]/100</f>
        <v>73.883700000000005</v>
      </c>
      <c r="Y6937" s="6">
        <f>tbl_Raw_Data[[#This Row],[Net_Amount_Before_Tax]]+tbl_Raw_Data[[#This Row],[Tax_Amount]]</f>
        <v>689.58119999999997</v>
      </c>
      <c r="Z6937" s="6">
        <f t="shared" si="544"/>
        <v>2</v>
      </c>
    </row>
    <row r="6938" spans="1:26" x14ac:dyDescent="0.3">
      <c r="A6938" s="23" t="s">
        <v>9040</v>
      </c>
      <c r="B6938" s="34">
        <v>46011</v>
      </c>
      <c r="C6938" s="23" t="s">
        <v>9041</v>
      </c>
      <c r="D6938" s="23" t="s">
        <v>183</v>
      </c>
      <c r="E6938" s="23" t="s">
        <v>184</v>
      </c>
      <c r="F6938" s="23">
        <v>122002</v>
      </c>
      <c r="G6938" s="23" t="s">
        <v>138</v>
      </c>
      <c r="H6938" s="23" t="s">
        <v>139</v>
      </c>
      <c r="I6938" s="23" t="s">
        <v>50</v>
      </c>
      <c r="J6938" s="23" t="s">
        <v>140</v>
      </c>
      <c r="K6938" s="23" t="s">
        <v>24</v>
      </c>
      <c r="L6938" s="23">
        <v>2</v>
      </c>
      <c r="M6938" s="23">
        <v>167.13</v>
      </c>
      <c r="N6938" s="23">
        <v>10</v>
      </c>
      <c r="O6938" s="23">
        <v>5</v>
      </c>
      <c r="P6938" s="23" t="s">
        <v>58</v>
      </c>
      <c r="Q6938" s="23" t="s">
        <v>34</v>
      </c>
      <c r="R6938" s="23">
        <f t="shared" si="540"/>
        <v>1</v>
      </c>
      <c r="S6938" s="23" t="str">
        <f t="shared" si="541"/>
        <v>ORD106937_20251220_CUST00247_MED013</v>
      </c>
      <c r="T6938" s="23">
        <f t="shared" si="542"/>
        <v>1</v>
      </c>
      <c r="U6938" s="6">
        <f t="shared" si="543"/>
        <v>334.26</v>
      </c>
      <c r="V6938" s="6">
        <f>tbl_Raw_Data[[#This Row],[Discount_Pct]]*tbl_Raw_Data[[#This Row],[Gross_Amount]]/100</f>
        <v>33.426000000000002</v>
      </c>
      <c r="W6938" s="6">
        <f>tbl_Raw_Data[[#This Row],[Gross_Amount]]-tbl_Raw_Data[[#This Row],[Discount_Amount]]</f>
        <v>300.834</v>
      </c>
      <c r="X6938" s="6">
        <f>tbl_Raw_Data[[#This Row],[Net_Amount_Before_Tax]]*tbl_Raw_Data[[#This Row],[Tax_Pct]]/100</f>
        <v>15.041700000000001</v>
      </c>
      <c r="Y6938" s="6">
        <f>tbl_Raw_Data[[#This Row],[Net_Amount_Before_Tax]]+tbl_Raw_Data[[#This Row],[Tax_Amount]]</f>
        <v>315.87569999999999</v>
      </c>
      <c r="Z6938" s="6">
        <f t="shared" si="544"/>
        <v>1</v>
      </c>
    </row>
    <row r="6939" spans="1:26" x14ac:dyDescent="0.3">
      <c r="A6939" s="23" t="s">
        <v>9042</v>
      </c>
      <c r="B6939" s="34">
        <v>46001</v>
      </c>
      <c r="C6939" s="23" t="s">
        <v>2618</v>
      </c>
      <c r="D6939" s="23" t="s">
        <v>130</v>
      </c>
      <c r="E6939" s="23" t="s">
        <v>131</v>
      </c>
      <c r="F6939" s="23">
        <v>700001</v>
      </c>
      <c r="G6939" s="23" t="s">
        <v>82</v>
      </c>
      <c r="H6939" s="23" t="s">
        <v>83</v>
      </c>
      <c r="I6939" s="23" t="s">
        <v>84</v>
      </c>
      <c r="J6939" s="23" t="s">
        <v>85</v>
      </c>
      <c r="K6939" s="23" t="s">
        <v>24</v>
      </c>
      <c r="L6939" s="23">
        <v>1</v>
      </c>
      <c r="M6939" s="23">
        <v>283.75</v>
      </c>
      <c r="N6939" s="23">
        <v>15</v>
      </c>
      <c r="O6939" s="23">
        <v>5</v>
      </c>
      <c r="P6939" s="23" t="s">
        <v>89</v>
      </c>
      <c r="Q6939" s="23" t="s">
        <v>90</v>
      </c>
      <c r="R6939" s="23">
        <f t="shared" si="540"/>
        <v>1</v>
      </c>
      <c r="S6939" s="23" t="str">
        <f t="shared" si="541"/>
        <v>ORD106938_20251210_CUST00984_MED023</v>
      </c>
      <c r="T6939" s="23">
        <f t="shared" si="542"/>
        <v>1</v>
      </c>
      <c r="U6939" s="6">
        <f t="shared" si="543"/>
        <v>283.75</v>
      </c>
      <c r="V6939" s="6">
        <f>tbl_Raw_Data[[#This Row],[Discount_Pct]]*tbl_Raw_Data[[#This Row],[Gross_Amount]]/100</f>
        <v>42.5625</v>
      </c>
      <c r="W6939" s="6">
        <f>tbl_Raw_Data[[#This Row],[Gross_Amount]]-tbl_Raw_Data[[#This Row],[Discount_Amount]]</f>
        <v>241.1875</v>
      </c>
      <c r="X6939" s="6">
        <f>tbl_Raw_Data[[#This Row],[Net_Amount_Before_Tax]]*tbl_Raw_Data[[#This Row],[Tax_Pct]]/100</f>
        <v>12.059374999999999</v>
      </c>
      <c r="Y6939" s="6">
        <f>tbl_Raw_Data[[#This Row],[Net_Amount_Before_Tax]]+tbl_Raw_Data[[#This Row],[Tax_Amount]]</f>
        <v>253.24687499999999</v>
      </c>
      <c r="Z6939" s="6">
        <f t="shared" si="544"/>
        <v>1</v>
      </c>
    </row>
    <row r="6940" spans="1:26" x14ac:dyDescent="0.3">
      <c r="A6940" s="23" t="s">
        <v>9043</v>
      </c>
      <c r="B6940" s="34">
        <v>45363</v>
      </c>
      <c r="C6940" s="23" t="s">
        <v>9044</v>
      </c>
      <c r="D6940" s="23" t="s">
        <v>183</v>
      </c>
      <c r="E6940" s="23" t="s">
        <v>184</v>
      </c>
      <c r="F6940" s="23">
        <v>122002</v>
      </c>
      <c r="G6940" s="23" t="s">
        <v>154</v>
      </c>
      <c r="H6940" s="23" t="s">
        <v>155</v>
      </c>
      <c r="I6940" s="23" t="s">
        <v>134</v>
      </c>
      <c r="J6940" s="23" t="s">
        <v>156</v>
      </c>
      <c r="K6940" s="23" t="s">
        <v>57</v>
      </c>
      <c r="L6940" s="23">
        <v>1</v>
      </c>
      <c r="M6940" s="23">
        <v>48.5</v>
      </c>
      <c r="N6940" s="23">
        <v>15</v>
      </c>
      <c r="O6940" s="23">
        <v>5</v>
      </c>
      <c r="P6940" s="23" t="s">
        <v>25</v>
      </c>
      <c r="Q6940" s="23" t="s">
        <v>26</v>
      </c>
      <c r="R6940" s="23">
        <f t="shared" si="540"/>
        <v>1</v>
      </c>
      <c r="S6940" s="23" t="str">
        <f t="shared" si="541"/>
        <v>ORD106939_20240312_CUST00368_MED006</v>
      </c>
      <c r="T6940" s="23">
        <f t="shared" si="542"/>
        <v>1</v>
      </c>
      <c r="U6940" s="6">
        <f t="shared" si="543"/>
        <v>48.5</v>
      </c>
      <c r="V6940" s="6">
        <f>tbl_Raw_Data[[#This Row],[Discount_Pct]]*tbl_Raw_Data[[#This Row],[Gross_Amount]]/100</f>
        <v>7.2750000000000004</v>
      </c>
      <c r="W6940" s="6">
        <f>tbl_Raw_Data[[#This Row],[Gross_Amount]]-tbl_Raw_Data[[#This Row],[Discount_Amount]]</f>
        <v>41.225000000000001</v>
      </c>
      <c r="X6940" s="6">
        <f>tbl_Raw_Data[[#This Row],[Net_Amount_Before_Tax]]*tbl_Raw_Data[[#This Row],[Tax_Pct]]/100</f>
        <v>2.0612499999999998</v>
      </c>
      <c r="Y6940" s="6">
        <f>tbl_Raw_Data[[#This Row],[Net_Amount_Before_Tax]]+tbl_Raw_Data[[#This Row],[Tax_Amount]]</f>
        <v>43.286250000000003</v>
      </c>
      <c r="Z6940" s="6">
        <f t="shared" si="544"/>
        <v>0</v>
      </c>
    </row>
    <row r="6941" spans="1:26" x14ac:dyDescent="0.3">
      <c r="A6941" s="23" t="s">
        <v>9045</v>
      </c>
      <c r="B6941" s="34">
        <v>45360</v>
      </c>
      <c r="C6941" s="23" t="s">
        <v>530</v>
      </c>
      <c r="D6941" s="23" t="s">
        <v>87</v>
      </c>
      <c r="E6941" s="23" t="s">
        <v>88</v>
      </c>
      <c r="F6941" s="23">
        <v>600100</v>
      </c>
      <c r="G6941" s="23" t="s">
        <v>229</v>
      </c>
      <c r="H6941" s="23" t="s">
        <v>230</v>
      </c>
      <c r="I6941" s="23" t="s">
        <v>84</v>
      </c>
      <c r="J6941" s="23" t="s">
        <v>140</v>
      </c>
      <c r="K6941" s="23" t="s">
        <v>24</v>
      </c>
      <c r="L6941" s="23">
        <v>2</v>
      </c>
      <c r="M6941" s="23">
        <v>158.51</v>
      </c>
      <c r="N6941" s="23">
        <v>5</v>
      </c>
      <c r="O6941" s="23">
        <v>5</v>
      </c>
      <c r="P6941" s="23" t="s">
        <v>89</v>
      </c>
      <c r="Q6941" s="23" t="s">
        <v>34</v>
      </c>
      <c r="R6941" s="23">
        <f t="shared" si="540"/>
        <v>1</v>
      </c>
      <c r="S6941" s="23" t="str">
        <f t="shared" si="541"/>
        <v>ORD106940_20240309_CUST02001_MED022</v>
      </c>
      <c r="T6941" s="23">
        <f t="shared" si="542"/>
        <v>1</v>
      </c>
      <c r="U6941" s="6">
        <f t="shared" si="543"/>
        <v>317.02</v>
      </c>
      <c r="V6941" s="6">
        <f>tbl_Raw_Data[[#This Row],[Discount_Pct]]*tbl_Raw_Data[[#This Row],[Gross_Amount]]/100</f>
        <v>15.850999999999999</v>
      </c>
      <c r="W6941" s="6">
        <f>tbl_Raw_Data[[#This Row],[Gross_Amount]]-tbl_Raw_Data[[#This Row],[Discount_Amount]]</f>
        <v>301.16899999999998</v>
      </c>
      <c r="X6941" s="6">
        <f>tbl_Raw_Data[[#This Row],[Net_Amount_Before_Tax]]*tbl_Raw_Data[[#This Row],[Tax_Pct]]/100</f>
        <v>15.058449999999999</v>
      </c>
      <c r="Y6941" s="6">
        <f>tbl_Raw_Data[[#This Row],[Net_Amount_Before_Tax]]+tbl_Raw_Data[[#This Row],[Tax_Amount]]</f>
        <v>316.22744999999998</v>
      </c>
      <c r="Z6941" s="6">
        <f t="shared" si="544"/>
        <v>3</v>
      </c>
    </row>
    <row r="6942" spans="1:26" x14ac:dyDescent="0.3">
      <c r="A6942" s="23" t="s">
        <v>9046</v>
      </c>
      <c r="B6942" s="34">
        <v>45540</v>
      </c>
      <c r="C6942" s="23" t="s">
        <v>1727</v>
      </c>
      <c r="D6942" s="23" t="s">
        <v>87</v>
      </c>
      <c r="E6942" s="23" t="s">
        <v>88</v>
      </c>
      <c r="F6942" s="23">
        <v>600018</v>
      </c>
      <c r="G6942" s="23" t="s">
        <v>283</v>
      </c>
      <c r="H6942" s="23" t="s">
        <v>284</v>
      </c>
      <c r="I6942" s="23" t="s">
        <v>104</v>
      </c>
      <c r="J6942" s="23" t="s">
        <v>42</v>
      </c>
      <c r="K6942" s="23" t="s">
        <v>57</v>
      </c>
      <c r="L6942" s="23">
        <v>3</v>
      </c>
      <c r="M6942" s="23">
        <v>297.44</v>
      </c>
      <c r="N6942" s="23">
        <v>5</v>
      </c>
      <c r="O6942" s="23">
        <v>12</v>
      </c>
      <c r="P6942" s="23" t="s">
        <v>65</v>
      </c>
      <c r="Q6942" s="23" t="s">
        <v>34</v>
      </c>
      <c r="R6942" s="23">
        <f t="shared" si="540"/>
        <v>1</v>
      </c>
      <c r="S6942" s="23" t="str">
        <f t="shared" si="541"/>
        <v>ORD106941_20240905_CUST00918_MED030</v>
      </c>
      <c r="T6942" s="23">
        <f t="shared" si="542"/>
        <v>1</v>
      </c>
      <c r="U6942" s="6">
        <f t="shared" si="543"/>
        <v>892.31999999999994</v>
      </c>
      <c r="V6942" s="6">
        <f>tbl_Raw_Data[[#This Row],[Discount_Pct]]*tbl_Raw_Data[[#This Row],[Gross_Amount]]/100</f>
        <v>44.615999999999993</v>
      </c>
      <c r="W6942" s="6">
        <f>tbl_Raw_Data[[#This Row],[Gross_Amount]]-tbl_Raw_Data[[#This Row],[Discount_Amount]]</f>
        <v>847.70399999999995</v>
      </c>
      <c r="X6942" s="6">
        <f>tbl_Raw_Data[[#This Row],[Net_Amount_Before_Tax]]*tbl_Raw_Data[[#This Row],[Tax_Pct]]/100</f>
        <v>101.72448</v>
      </c>
      <c r="Y6942" s="6">
        <f>tbl_Raw_Data[[#This Row],[Net_Amount_Before_Tax]]+tbl_Raw_Data[[#This Row],[Tax_Amount]]</f>
        <v>949.42847999999992</v>
      </c>
      <c r="Z6942" s="6">
        <f t="shared" si="544"/>
        <v>3</v>
      </c>
    </row>
    <row r="6943" spans="1:26" x14ac:dyDescent="0.3">
      <c r="A6943" s="23" t="s">
        <v>9047</v>
      </c>
      <c r="B6943" s="34">
        <v>45481</v>
      </c>
      <c r="C6943" s="23" t="s">
        <v>4775</v>
      </c>
      <c r="D6943" s="23" t="s">
        <v>183</v>
      </c>
      <c r="E6943" s="23" t="s">
        <v>184</v>
      </c>
      <c r="F6943" s="23">
        <v>122002</v>
      </c>
      <c r="G6943" s="23" t="s">
        <v>107</v>
      </c>
      <c r="H6943" s="23" t="s">
        <v>108</v>
      </c>
      <c r="I6943" s="23" t="s">
        <v>63</v>
      </c>
      <c r="J6943" s="23" t="s">
        <v>42</v>
      </c>
      <c r="K6943" s="23" t="s">
        <v>57</v>
      </c>
      <c r="L6943" s="23">
        <v>1</v>
      </c>
      <c r="M6943" s="23">
        <v>104.05</v>
      </c>
      <c r="N6943" s="23">
        <v>5</v>
      </c>
      <c r="O6943" s="23">
        <v>5</v>
      </c>
      <c r="P6943" s="23" t="s">
        <v>89</v>
      </c>
      <c r="Q6943" s="23" t="s">
        <v>26</v>
      </c>
      <c r="R6943" s="23">
        <f t="shared" si="540"/>
        <v>1</v>
      </c>
      <c r="S6943" s="23" t="str">
        <f t="shared" si="541"/>
        <v>ORD106942_20240708_CUST01023_MED005</v>
      </c>
      <c r="T6943" s="23">
        <f t="shared" si="542"/>
        <v>1</v>
      </c>
      <c r="U6943" s="6">
        <f t="shared" si="543"/>
        <v>104.05</v>
      </c>
      <c r="V6943" s="6">
        <f>tbl_Raw_Data[[#This Row],[Discount_Pct]]*tbl_Raw_Data[[#This Row],[Gross_Amount]]/100</f>
        <v>5.2024999999999997</v>
      </c>
      <c r="W6943" s="6">
        <f>tbl_Raw_Data[[#This Row],[Gross_Amount]]-tbl_Raw_Data[[#This Row],[Discount_Amount]]</f>
        <v>98.847499999999997</v>
      </c>
      <c r="X6943" s="6">
        <f>tbl_Raw_Data[[#This Row],[Net_Amount_Before_Tax]]*tbl_Raw_Data[[#This Row],[Tax_Pct]]/100</f>
        <v>4.9423749999999993</v>
      </c>
      <c r="Y6943" s="6">
        <f>tbl_Raw_Data[[#This Row],[Net_Amount_Before_Tax]]+tbl_Raw_Data[[#This Row],[Tax_Amount]]</f>
        <v>103.78987499999999</v>
      </c>
      <c r="Z6943" s="6">
        <f t="shared" si="544"/>
        <v>2</v>
      </c>
    </row>
    <row r="6944" spans="1:26" x14ac:dyDescent="0.3">
      <c r="A6944" s="23" t="s">
        <v>9048</v>
      </c>
      <c r="B6944" s="34">
        <v>45677</v>
      </c>
      <c r="C6944" s="23" t="s">
        <v>9049</v>
      </c>
      <c r="D6944" s="23" t="s">
        <v>28</v>
      </c>
      <c r="E6944" s="23" t="s">
        <v>29</v>
      </c>
      <c r="F6944" s="23">
        <v>500084</v>
      </c>
      <c r="G6944" s="23" t="s">
        <v>233</v>
      </c>
      <c r="H6944" s="23" t="s">
        <v>234</v>
      </c>
      <c r="I6944" s="23" t="s">
        <v>104</v>
      </c>
      <c r="J6944" s="23" t="s">
        <v>42</v>
      </c>
      <c r="K6944" s="23" t="s">
        <v>24</v>
      </c>
      <c r="L6944" s="23">
        <v>1</v>
      </c>
      <c r="M6944" s="23">
        <v>166.27</v>
      </c>
      <c r="N6944" s="23">
        <v>5</v>
      </c>
      <c r="O6944" s="23">
        <v>18</v>
      </c>
      <c r="P6944" s="23" t="s">
        <v>33</v>
      </c>
      <c r="Q6944" s="23" t="s">
        <v>34</v>
      </c>
      <c r="R6944" s="23">
        <f t="shared" si="540"/>
        <v>1</v>
      </c>
      <c r="S6944" s="23" t="str">
        <f t="shared" si="541"/>
        <v>ORD106943_20250120_CUST03357_MED019</v>
      </c>
      <c r="T6944" s="23">
        <f t="shared" si="542"/>
        <v>1</v>
      </c>
      <c r="U6944" s="6">
        <f t="shared" si="543"/>
        <v>166.27</v>
      </c>
      <c r="V6944" s="6">
        <f>tbl_Raw_Data[[#This Row],[Discount_Pct]]*tbl_Raw_Data[[#This Row],[Gross_Amount]]/100</f>
        <v>8.3134999999999994</v>
      </c>
      <c r="W6944" s="6">
        <f>tbl_Raw_Data[[#This Row],[Gross_Amount]]-tbl_Raw_Data[[#This Row],[Discount_Amount]]</f>
        <v>157.95650000000001</v>
      </c>
      <c r="X6944" s="6">
        <f>tbl_Raw_Data[[#This Row],[Net_Amount_Before_Tax]]*tbl_Raw_Data[[#This Row],[Tax_Pct]]/100</f>
        <v>28.432169999999999</v>
      </c>
      <c r="Y6944" s="6">
        <f>tbl_Raw_Data[[#This Row],[Net_Amount_Before_Tax]]+tbl_Raw_Data[[#This Row],[Tax_Amount]]</f>
        <v>186.38866999999999</v>
      </c>
      <c r="Z6944" s="6">
        <f t="shared" si="544"/>
        <v>1</v>
      </c>
    </row>
    <row r="6945" spans="1:26" x14ac:dyDescent="0.3">
      <c r="A6945" s="23" t="s">
        <v>9050</v>
      </c>
      <c r="B6945" s="34">
        <v>45934</v>
      </c>
      <c r="C6945" s="23" t="s">
        <v>7324</v>
      </c>
      <c r="D6945" s="23" t="s">
        <v>159</v>
      </c>
      <c r="E6945" s="23" t="s">
        <v>47</v>
      </c>
      <c r="F6945" s="23">
        <v>400050</v>
      </c>
      <c r="G6945" s="23" t="s">
        <v>154</v>
      </c>
      <c r="H6945" s="23" t="s">
        <v>155</v>
      </c>
      <c r="I6945" s="23" t="s">
        <v>134</v>
      </c>
      <c r="J6945" s="23" t="s">
        <v>156</v>
      </c>
      <c r="K6945" s="23" t="s">
        <v>57</v>
      </c>
      <c r="L6945" s="23">
        <v>1</v>
      </c>
      <c r="M6945" s="23">
        <v>50.26</v>
      </c>
      <c r="N6945" s="23">
        <v>0</v>
      </c>
      <c r="O6945" s="23">
        <v>5</v>
      </c>
      <c r="P6945" s="23" t="s">
        <v>58</v>
      </c>
      <c r="Q6945" s="23" t="s">
        <v>90</v>
      </c>
      <c r="R6945" s="23">
        <f t="shared" si="540"/>
        <v>1</v>
      </c>
      <c r="S6945" s="23" t="str">
        <f t="shared" si="541"/>
        <v>ORD106944_20251004_CUST02557_MED006</v>
      </c>
      <c r="T6945" s="23">
        <f t="shared" si="542"/>
        <v>1</v>
      </c>
      <c r="U6945" s="6">
        <f t="shared" si="543"/>
        <v>50.26</v>
      </c>
      <c r="V6945" s="6">
        <f>tbl_Raw_Data[[#This Row],[Discount_Pct]]*tbl_Raw_Data[[#This Row],[Gross_Amount]]/100</f>
        <v>0</v>
      </c>
      <c r="W6945" s="6">
        <f>tbl_Raw_Data[[#This Row],[Gross_Amount]]-tbl_Raw_Data[[#This Row],[Discount_Amount]]</f>
        <v>50.26</v>
      </c>
      <c r="X6945" s="6">
        <f>tbl_Raw_Data[[#This Row],[Net_Amount_Before_Tax]]*tbl_Raw_Data[[#This Row],[Tax_Pct]]/100</f>
        <v>2.5129999999999999</v>
      </c>
      <c r="Y6945" s="6">
        <f>tbl_Raw_Data[[#This Row],[Net_Amount_Before_Tax]]+tbl_Raw_Data[[#This Row],[Tax_Amount]]</f>
        <v>52.772999999999996</v>
      </c>
      <c r="Z6945" s="6">
        <f t="shared" si="544"/>
        <v>0</v>
      </c>
    </row>
    <row r="6946" spans="1:26" x14ac:dyDescent="0.3">
      <c r="A6946" s="23" t="s">
        <v>9050</v>
      </c>
      <c r="B6946" s="34">
        <v>45986</v>
      </c>
      <c r="C6946" s="23" t="s">
        <v>5296</v>
      </c>
      <c r="D6946" s="23" t="s">
        <v>37</v>
      </c>
      <c r="E6946" s="23" t="s">
        <v>38</v>
      </c>
      <c r="F6946" s="23">
        <v>452010</v>
      </c>
      <c r="G6946" s="23" t="s">
        <v>160</v>
      </c>
      <c r="H6946" s="23" t="s">
        <v>161</v>
      </c>
      <c r="I6946" s="23" t="s">
        <v>50</v>
      </c>
      <c r="J6946" s="23" t="s">
        <v>23</v>
      </c>
      <c r="K6946" s="23" t="s">
        <v>24</v>
      </c>
      <c r="L6946" s="23">
        <v>1</v>
      </c>
      <c r="M6946" s="23">
        <v>159.13</v>
      </c>
      <c r="N6946" s="23">
        <v>20</v>
      </c>
      <c r="O6946" s="23">
        <v>18</v>
      </c>
      <c r="P6946" s="23" t="s">
        <v>25</v>
      </c>
      <c r="Q6946" s="23" t="s">
        <v>34</v>
      </c>
      <c r="R6946" s="23">
        <f t="shared" si="540"/>
        <v>1</v>
      </c>
      <c r="S6946" s="23" t="str">
        <f t="shared" si="541"/>
        <v>ORD106944_20251125_CUST02989_MED014</v>
      </c>
      <c r="T6946" s="23">
        <f t="shared" si="542"/>
        <v>1</v>
      </c>
      <c r="U6946" s="6">
        <f t="shared" si="543"/>
        <v>159.13</v>
      </c>
      <c r="V6946" s="6">
        <f>tbl_Raw_Data[[#This Row],[Discount_Pct]]*tbl_Raw_Data[[#This Row],[Gross_Amount]]/100</f>
        <v>31.826000000000001</v>
      </c>
      <c r="W6946" s="6">
        <f>tbl_Raw_Data[[#This Row],[Gross_Amount]]-tbl_Raw_Data[[#This Row],[Discount_Amount]]</f>
        <v>127.304</v>
      </c>
      <c r="X6946" s="6">
        <f>tbl_Raw_Data[[#This Row],[Net_Amount_Before_Tax]]*tbl_Raw_Data[[#This Row],[Tax_Pct]]/100</f>
        <v>22.914720000000003</v>
      </c>
      <c r="Y6946" s="6">
        <f>tbl_Raw_Data[[#This Row],[Net_Amount_Before_Tax]]+tbl_Raw_Data[[#This Row],[Tax_Amount]]</f>
        <v>150.21872000000002</v>
      </c>
      <c r="Z6946" s="6">
        <f t="shared" si="544"/>
        <v>1</v>
      </c>
    </row>
    <row r="6947" spans="1:26" x14ac:dyDescent="0.3">
      <c r="A6947" s="23" t="s">
        <v>9050</v>
      </c>
      <c r="B6947" s="34">
        <v>45977</v>
      </c>
      <c r="C6947" s="23" t="s">
        <v>1423</v>
      </c>
      <c r="D6947" s="23" t="s">
        <v>100</v>
      </c>
      <c r="E6947" s="23" t="s">
        <v>101</v>
      </c>
      <c r="F6947" s="23">
        <v>201303</v>
      </c>
      <c r="G6947" s="23" t="s">
        <v>48</v>
      </c>
      <c r="H6947" s="23" t="s">
        <v>49</v>
      </c>
      <c r="I6947" s="23" t="s">
        <v>50</v>
      </c>
      <c r="J6947" s="23" t="s">
        <v>23</v>
      </c>
      <c r="K6947" s="23" t="s">
        <v>24</v>
      </c>
      <c r="L6947" s="23">
        <v>1</v>
      </c>
      <c r="M6947" s="23">
        <v>100.14</v>
      </c>
      <c r="N6947" s="23">
        <v>0</v>
      </c>
      <c r="O6947" s="23">
        <v>5</v>
      </c>
      <c r="P6947" s="23" t="s">
        <v>89</v>
      </c>
      <c r="Q6947" s="23" t="s">
        <v>34</v>
      </c>
      <c r="R6947" s="23">
        <f t="shared" si="540"/>
        <v>1</v>
      </c>
      <c r="S6947" s="23" t="str">
        <f t="shared" si="541"/>
        <v>ORD106944_20251116_CUST01005_MED028</v>
      </c>
      <c r="T6947" s="23">
        <f t="shared" si="542"/>
        <v>1</v>
      </c>
      <c r="U6947" s="6">
        <f t="shared" si="543"/>
        <v>100.14</v>
      </c>
      <c r="V6947" s="6">
        <f>tbl_Raw_Data[[#This Row],[Discount_Pct]]*tbl_Raw_Data[[#This Row],[Gross_Amount]]/100</f>
        <v>0</v>
      </c>
      <c r="W6947" s="6">
        <f>tbl_Raw_Data[[#This Row],[Gross_Amount]]-tbl_Raw_Data[[#This Row],[Discount_Amount]]</f>
        <v>100.14</v>
      </c>
      <c r="X6947" s="6">
        <f>tbl_Raw_Data[[#This Row],[Net_Amount_Before_Tax]]*tbl_Raw_Data[[#This Row],[Tax_Pct]]/100</f>
        <v>5.0069999999999997</v>
      </c>
      <c r="Y6947" s="6">
        <f>tbl_Raw_Data[[#This Row],[Net_Amount_Before_Tax]]+tbl_Raw_Data[[#This Row],[Tax_Amount]]</f>
        <v>105.14700000000001</v>
      </c>
      <c r="Z6947" s="6">
        <f t="shared" si="544"/>
        <v>3</v>
      </c>
    </row>
    <row r="6948" spans="1:26" x14ac:dyDescent="0.3">
      <c r="A6948" s="23" t="s">
        <v>9051</v>
      </c>
      <c r="B6948" s="34">
        <v>45555</v>
      </c>
      <c r="C6948" s="23" t="s">
        <v>8189</v>
      </c>
      <c r="D6948" s="23" t="s">
        <v>52</v>
      </c>
      <c r="E6948" s="23" t="s">
        <v>52</v>
      </c>
      <c r="F6948" s="23">
        <v>160001</v>
      </c>
      <c r="G6948" s="23" t="s">
        <v>185</v>
      </c>
      <c r="H6948" s="23" t="s">
        <v>186</v>
      </c>
      <c r="I6948" s="23" t="s">
        <v>76</v>
      </c>
      <c r="J6948" s="23" t="s">
        <v>187</v>
      </c>
      <c r="K6948" s="23" t="s">
        <v>57</v>
      </c>
      <c r="L6948" s="23">
        <v>2</v>
      </c>
      <c r="M6948" s="23">
        <v>98.8</v>
      </c>
      <c r="N6948" s="23">
        <v>15</v>
      </c>
      <c r="O6948" s="23">
        <v>5</v>
      </c>
      <c r="P6948" s="23" t="s">
        <v>58</v>
      </c>
      <c r="Q6948" s="23" t="s">
        <v>44</v>
      </c>
      <c r="R6948" s="23">
        <f t="shared" si="540"/>
        <v>1</v>
      </c>
      <c r="S6948" s="23" t="str">
        <f t="shared" si="541"/>
        <v>ORD106947_20240920_CUST01407_MED009</v>
      </c>
      <c r="T6948" s="23">
        <f t="shared" si="542"/>
        <v>1</v>
      </c>
      <c r="U6948" s="6">
        <f t="shared" si="543"/>
        <v>197.6</v>
      </c>
      <c r="V6948" s="6">
        <f>tbl_Raw_Data[[#This Row],[Discount_Pct]]*tbl_Raw_Data[[#This Row],[Gross_Amount]]/100</f>
        <v>29.64</v>
      </c>
      <c r="W6948" s="6">
        <f>tbl_Raw_Data[[#This Row],[Gross_Amount]]-tbl_Raw_Data[[#This Row],[Discount_Amount]]</f>
        <v>167.95999999999998</v>
      </c>
      <c r="X6948" s="6">
        <f>tbl_Raw_Data[[#This Row],[Net_Amount_Before_Tax]]*tbl_Raw_Data[[#This Row],[Tax_Pct]]/100</f>
        <v>8.3979999999999997</v>
      </c>
      <c r="Y6948" s="6">
        <f>tbl_Raw_Data[[#This Row],[Net_Amount_Before_Tax]]+tbl_Raw_Data[[#This Row],[Tax_Amount]]</f>
        <v>176.35799999999998</v>
      </c>
      <c r="Z6948" s="6">
        <f t="shared" si="544"/>
        <v>2</v>
      </c>
    </row>
    <row r="6949" spans="1:26" x14ac:dyDescent="0.3">
      <c r="A6949" s="23" t="s">
        <v>9052</v>
      </c>
      <c r="B6949" s="34">
        <v>45834</v>
      </c>
      <c r="C6949" s="23" t="s">
        <v>9053</v>
      </c>
      <c r="D6949" s="23" t="s">
        <v>46</v>
      </c>
      <c r="E6949" s="23" t="s">
        <v>47</v>
      </c>
      <c r="F6949" s="23">
        <v>411045</v>
      </c>
      <c r="G6949" s="23" t="s">
        <v>124</v>
      </c>
      <c r="H6949" s="23" t="s">
        <v>125</v>
      </c>
      <c r="I6949" s="23" t="s">
        <v>104</v>
      </c>
      <c r="J6949" s="23" t="s">
        <v>114</v>
      </c>
      <c r="K6949" s="23" t="s">
        <v>24</v>
      </c>
      <c r="L6949" s="23">
        <v>2</v>
      </c>
      <c r="M6949" s="23">
        <v>105.89</v>
      </c>
      <c r="N6949" s="23">
        <v>0</v>
      </c>
      <c r="O6949" s="23">
        <v>12</v>
      </c>
      <c r="P6949" s="23" t="s">
        <v>58</v>
      </c>
      <c r="Q6949" s="23" t="s">
        <v>34</v>
      </c>
      <c r="R6949" s="23">
        <f t="shared" si="540"/>
        <v>1</v>
      </c>
      <c r="S6949" s="23" t="str">
        <f t="shared" si="541"/>
        <v>ORD106948_20250626_CUST02791_MED018</v>
      </c>
      <c r="T6949" s="23">
        <f t="shared" si="542"/>
        <v>1</v>
      </c>
      <c r="U6949" s="6">
        <f t="shared" si="543"/>
        <v>211.78</v>
      </c>
      <c r="V6949" s="6">
        <f>tbl_Raw_Data[[#This Row],[Discount_Pct]]*tbl_Raw_Data[[#This Row],[Gross_Amount]]/100</f>
        <v>0</v>
      </c>
      <c r="W6949" s="6">
        <f>tbl_Raw_Data[[#This Row],[Gross_Amount]]-tbl_Raw_Data[[#This Row],[Discount_Amount]]</f>
        <v>211.78</v>
      </c>
      <c r="X6949" s="6">
        <f>tbl_Raw_Data[[#This Row],[Net_Amount_Before_Tax]]*tbl_Raw_Data[[#This Row],[Tax_Pct]]/100</f>
        <v>25.413600000000002</v>
      </c>
      <c r="Y6949" s="6">
        <f>tbl_Raw_Data[[#This Row],[Net_Amount_Before_Tax]]+tbl_Raw_Data[[#This Row],[Tax_Amount]]</f>
        <v>237.1936</v>
      </c>
      <c r="Z6949" s="6">
        <f t="shared" si="544"/>
        <v>1</v>
      </c>
    </row>
    <row r="6950" spans="1:26" x14ac:dyDescent="0.3">
      <c r="A6950" s="23" t="s">
        <v>9054</v>
      </c>
      <c r="B6950" s="34">
        <v>45428</v>
      </c>
      <c r="C6950" s="23" t="s">
        <v>6390</v>
      </c>
      <c r="D6950" s="23" t="s">
        <v>183</v>
      </c>
      <c r="E6950" s="23" t="s">
        <v>184</v>
      </c>
      <c r="F6950" s="23">
        <v>122018</v>
      </c>
      <c r="G6950" s="23" t="s">
        <v>74</v>
      </c>
      <c r="H6950" s="23" t="s">
        <v>75</v>
      </c>
      <c r="I6950" s="23" t="s">
        <v>76</v>
      </c>
      <c r="J6950" s="23" t="s">
        <v>77</v>
      </c>
      <c r="K6950" s="23" t="s">
        <v>57</v>
      </c>
      <c r="L6950" s="23">
        <v>2</v>
      </c>
      <c r="M6950" s="23">
        <v>70.069999999999993</v>
      </c>
      <c r="N6950" s="23">
        <v>10</v>
      </c>
      <c r="O6950" s="23">
        <v>5</v>
      </c>
      <c r="P6950" s="23" t="s">
        <v>25</v>
      </c>
      <c r="Q6950" s="23" t="s">
        <v>34</v>
      </c>
      <c r="R6950" s="23">
        <f t="shared" si="540"/>
        <v>1</v>
      </c>
      <c r="S6950" s="23" t="str">
        <f t="shared" si="541"/>
        <v>ORD106949_20240516_CUST02794_MED008</v>
      </c>
      <c r="T6950" s="23">
        <f t="shared" si="542"/>
        <v>1</v>
      </c>
      <c r="U6950" s="6">
        <f t="shared" si="543"/>
        <v>140.13999999999999</v>
      </c>
      <c r="V6950" s="6">
        <f>tbl_Raw_Data[[#This Row],[Discount_Pct]]*tbl_Raw_Data[[#This Row],[Gross_Amount]]/100</f>
        <v>14.013999999999999</v>
      </c>
      <c r="W6950" s="6">
        <f>tbl_Raw_Data[[#This Row],[Gross_Amount]]-tbl_Raw_Data[[#This Row],[Discount_Amount]]</f>
        <v>126.12599999999999</v>
      </c>
      <c r="X6950" s="6">
        <f>tbl_Raw_Data[[#This Row],[Net_Amount_Before_Tax]]*tbl_Raw_Data[[#This Row],[Tax_Pct]]/100</f>
        <v>6.3063000000000002</v>
      </c>
      <c r="Y6950" s="6">
        <f>tbl_Raw_Data[[#This Row],[Net_Amount_Before_Tax]]+tbl_Raw_Data[[#This Row],[Tax_Amount]]</f>
        <v>132.4323</v>
      </c>
      <c r="Z6950" s="6">
        <f t="shared" si="544"/>
        <v>2</v>
      </c>
    </row>
    <row r="6951" spans="1:26" x14ac:dyDescent="0.3">
      <c r="A6951" s="23" t="s">
        <v>9054</v>
      </c>
      <c r="B6951" s="34">
        <v>45608</v>
      </c>
      <c r="C6951" s="23" t="s">
        <v>3140</v>
      </c>
      <c r="D6951" s="23" t="s">
        <v>87</v>
      </c>
      <c r="E6951" s="23" t="s">
        <v>88</v>
      </c>
      <c r="F6951" s="23">
        <v>600018</v>
      </c>
      <c r="G6951" s="23" t="s">
        <v>119</v>
      </c>
      <c r="H6951" s="23" t="s">
        <v>120</v>
      </c>
      <c r="I6951" s="23" t="s">
        <v>32</v>
      </c>
      <c r="J6951" s="23" t="s">
        <v>64</v>
      </c>
      <c r="K6951" s="23" t="s">
        <v>57</v>
      </c>
      <c r="L6951" s="23">
        <v>4</v>
      </c>
      <c r="M6951" s="23">
        <v>73.010000000000005</v>
      </c>
      <c r="N6951" s="23">
        <v>10</v>
      </c>
      <c r="O6951" s="23">
        <v>5</v>
      </c>
      <c r="P6951" s="23" t="s">
        <v>43</v>
      </c>
      <c r="Q6951" s="23" t="s">
        <v>44</v>
      </c>
      <c r="R6951" s="23">
        <f t="shared" si="540"/>
        <v>1</v>
      </c>
      <c r="S6951" s="23" t="str">
        <f t="shared" si="541"/>
        <v>ORD106949_20241112_CUST01604_MED010</v>
      </c>
      <c r="T6951" s="23">
        <f t="shared" si="542"/>
        <v>1</v>
      </c>
      <c r="U6951" s="6">
        <f t="shared" si="543"/>
        <v>292.04000000000002</v>
      </c>
      <c r="V6951" s="6">
        <f>tbl_Raw_Data[[#This Row],[Discount_Pct]]*tbl_Raw_Data[[#This Row],[Gross_Amount]]/100</f>
        <v>29.204000000000001</v>
      </c>
      <c r="W6951" s="6">
        <f>tbl_Raw_Data[[#This Row],[Gross_Amount]]-tbl_Raw_Data[[#This Row],[Discount_Amount]]</f>
        <v>262.83600000000001</v>
      </c>
      <c r="X6951" s="6">
        <f>tbl_Raw_Data[[#This Row],[Net_Amount_Before_Tax]]*tbl_Raw_Data[[#This Row],[Tax_Pct]]/100</f>
        <v>13.1418</v>
      </c>
      <c r="Y6951" s="6">
        <f>tbl_Raw_Data[[#This Row],[Net_Amount_Before_Tax]]+tbl_Raw_Data[[#This Row],[Tax_Amount]]</f>
        <v>275.9778</v>
      </c>
      <c r="Z6951" s="6">
        <f t="shared" si="544"/>
        <v>5</v>
      </c>
    </row>
    <row r="6952" spans="1:26" x14ac:dyDescent="0.3">
      <c r="A6952" s="23" t="s">
        <v>9055</v>
      </c>
      <c r="B6952" s="34">
        <v>45485</v>
      </c>
      <c r="C6952" s="23" t="s">
        <v>1185</v>
      </c>
      <c r="D6952" s="23" t="s">
        <v>92</v>
      </c>
      <c r="E6952" s="23" t="s">
        <v>93</v>
      </c>
      <c r="F6952" s="23">
        <v>560001</v>
      </c>
      <c r="G6952" s="23" t="s">
        <v>111</v>
      </c>
      <c r="H6952" s="23" t="s">
        <v>112</v>
      </c>
      <c r="I6952" s="23" t="s">
        <v>113</v>
      </c>
      <c r="J6952" s="23" t="s">
        <v>114</v>
      </c>
      <c r="K6952" s="23" t="s">
        <v>24</v>
      </c>
      <c r="L6952" s="23">
        <v>2</v>
      </c>
      <c r="M6952" s="23">
        <v>92.85</v>
      </c>
      <c r="N6952" s="23">
        <v>10</v>
      </c>
      <c r="O6952" s="23">
        <v>5</v>
      </c>
      <c r="P6952" s="23" t="s">
        <v>43</v>
      </c>
      <c r="Q6952" s="23" t="s">
        <v>34</v>
      </c>
      <c r="R6952" s="23">
        <f t="shared" si="540"/>
        <v>1</v>
      </c>
      <c r="S6952" s="23" t="str">
        <f t="shared" si="541"/>
        <v>ORD106951_20240712_CUST02836_MED027</v>
      </c>
      <c r="T6952" s="23">
        <f t="shared" si="542"/>
        <v>1</v>
      </c>
      <c r="U6952" s="6">
        <f t="shared" si="543"/>
        <v>185.7</v>
      </c>
      <c r="V6952" s="6">
        <f>tbl_Raw_Data[[#This Row],[Discount_Pct]]*tbl_Raw_Data[[#This Row],[Gross_Amount]]/100</f>
        <v>18.57</v>
      </c>
      <c r="W6952" s="6">
        <f>tbl_Raw_Data[[#This Row],[Gross_Amount]]-tbl_Raw_Data[[#This Row],[Discount_Amount]]</f>
        <v>167.13</v>
      </c>
      <c r="X6952" s="6">
        <f>tbl_Raw_Data[[#This Row],[Net_Amount_Before_Tax]]*tbl_Raw_Data[[#This Row],[Tax_Pct]]/100</f>
        <v>8.3565000000000005</v>
      </c>
      <c r="Y6952" s="6">
        <f>tbl_Raw_Data[[#This Row],[Net_Amount_Before_Tax]]+tbl_Raw_Data[[#This Row],[Tax_Amount]]</f>
        <v>175.48650000000001</v>
      </c>
      <c r="Z6952" s="6">
        <f t="shared" si="544"/>
        <v>2</v>
      </c>
    </row>
    <row r="6953" spans="1:26" x14ac:dyDescent="0.3">
      <c r="A6953" s="23" t="s">
        <v>9056</v>
      </c>
      <c r="B6953" s="34">
        <v>45959</v>
      </c>
      <c r="C6953" s="23" t="s">
        <v>1013</v>
      </c>
      <c r="D6953" s="23" t="s">
        <v>72</v>
      </c>
      <c r="E6953" s="23" t="s">
        <v>73</v>
      </c>
      <c r="F6953" s="23">
        <v>302017</v>
      </c>
      <c r="G6953" s="23" t="s">
        <v>53</v>
      </c>
      <c r="H6953" s="23" t="s">
        <v>54</v>
      </c>
      <c r="I6953" s="23" t="s">
        <v>55</v>
      </c>
      <c r="J6953" s="23" t="s">
        <v>56</v>
      </c>
      <c r="K6953" s="23" t="s">
        <v>57</v>
      </c>
      <c r="L6953" s="23">
        <v>1</v>
      </c>
      <c r="M6953" s="23">
        <v>54.15</v>
      </c>
      <c r="N6953" s="23">
        <v>5</v>
      </c>
      <c r="O6953" s="23">
        <v>5</v>
      </c>
      <c r="P6953" s="23" t="s">
        <v>58</v>
      </c>
      <c r="Q6953" s="23" t="s">
        <v>34</v>
      </c>
      <c r="R6953" s="23">
        <f t="shared" si="540"/>
        <v>1</v>
      </c>
      <c r="S6953" s="23" t="str">
        <f t="shared" si="541"/>
        <v>ORD106952_20251029_CUST03221_MED020</v>
      </c>
      <c r="T6953" s="23">
        <f t="shared" si="542"/>
        <v>1</v>
      </c>
      <c r="U6953" s="6">
        <f t="shared" si="543"/>
        <v>54.15</v>
      </c>
      <c r="V6953" s="6">
        <f>tbl_Raw_Data[[#This Row],[Discount_Pct]]*tbl_Raw_Data[[#This Row],[Gross_Amount]]/100</f>
        <v>2.7075</v>
      </c>
      <c r="W6953" s="6">
        <f>tbl_Raw_Data[[#This Row],[Gross_Amount]]-tbl_Raw_Data[[#This Row],[Discount_Amount]]</f>
        <v>51.442499999999995</v>
      </c>
      <c r="X6953" s="6">
        <f>tbl_Raw_Data[[#This Row],[Net_Amount_Before_Tax]]*tbl_Raw_Data[[#This Row],[Tax_Pct]]/100</f>
        <v>2.5721249999999998</v>
      </c>
      <c r="Y6953" s="6">
        <f>tbl_Raw_Data[[#This Row],[Net_Amount_Before_Tax]]+tbl_Raw_Data[[#This Row],[Tax_Amount]]</f>
        <v>54.014624999999995</v>
      </c>
      <c r="Z6953" s="6">
        <f t="shared" si="544"/>
        <v>2</v>
      </c>
    </row>
    <row r="6954" spans="1:26" x14ac:dyDescent="0.3">
      <c r="A6954" s="23" t="s">
        <v>9057</v>
      </c>
      <c r="B6954" s="34">
        <v>45688</v>
      </c>
      <c r="C6954" s="23" t="s">
        <v>9058</v>
      </c>
      <c r="D6954" s="23" t="s">
        <v>80</v>
      </c>
      <c r="E6954" s="23" t="s">
        <v>81</v>
      </c>
      <c r="F6954" s="23">
        <v>395007</v>
      </c>
      <c r="G6954" s="23" t="s">
        <v>283</v>
      </c>
      <c r="H6954" s="23" t="s">
        <v>284</v>
      </c>
      <c r="I6954" s="23" t="s">
        <v>104</v>
      </c>
      <c r="J6954" s="23" t="s">
        <v>42</v>
      </c>
      <c r="K6954" s="23" t="s">
        <v>57</v>
      </c>
      <c r="L6954" s="23">
        <v>5</v>
      </c>
      <c r="M6954" s="23">
        <v>295.07</v>
      </c>
      <c r="N6954" s="23">
        <v>0</v>
      </c>
      <c r="O6954" s="23">
        <v>5</v>
      </c>
      <c r="P6954" s="23" t="s">
        <v>33</v>
      </c>
      <c r="Q6954" s="23" t="s">
        <v>34</v>
      </c>
      <c r="R6954" s="23">
        <f t="shared" si="540"/>
        <v>1</v>
      </c>
      <c r="S6954" s="23" t="str">
        <f t="shared" si="541"/>
        <v>ORD106953_20250131_CUST01908_MED030</v>
      </c>
      <c r="T6954" s="23">
        <f t="shared" si="542"/>
        <v>1</v>
      </c>
      <c r="U6954" s="6">
        <f t="shared" si="543"/>
        <v>1475.35</v>
      </c>
      <c r="V6954" s="6">
        <f>tbl_Raw_Data[[#This Row],[Discount_Pct]]*tbl_Raw_Data[[#This Row],[Gross_Amount]]/100</f>
        <v>0</v>
      </c>
      <c r="W6954" s="6">
        <f>tbl_Raw_Data[[#This Row],[Gross_Amount]]-tbl_Raw_Data[[#This Row],[Discount_Amount]]</f>
        <v>1475.35</v>
      </c>
      <c r="X6954" s="6">
        <f>tbl_Raw_Data[[#This Row],[Net_Amount_Before_Tax]]*tbl_Raw_Data[[#This Row],[Tax_Pct]]/100</f>
        <v>73.767499999999998</v>
      </c>
      <c r="Y6954" s="6">
        <f>tbl_Raw_Data[[#This Row],[Net_Amount_Before_Tax]]+tbl_Raw_Data[[#This Row],[Tax_Amount]]</f>
        <v>1549.1174999999998</v>
      </c>
      <c r="Z6954" s="6">
        <f t="shared" si="544"/>
        <v>3</v>
      </c>
    </row>
    <row r="6955" spans="1:26" x14ac:dyDescent="0.3">
      <c r="A6955" s="23" t="s">
        <v>9059</v>
      </c>
      <c r="B6955" s="34">
        <v>45320</v>
      </c>
      <c r="C6955" s="23" t="s">
        <v>1110</v>
      </c>
      <c r="D6955" s="23" t="s">
        <v>46</v>
      </c>
      <c r="E6955" s="23" t="s">
        <v>47</v>
      </c>
      <c r="F6955" s="23">
        <v>411045</v>
      </c>
      <c r="G6955" s="23" t="s">
        <v>138</v>
      </c>
      <c r="H6955" s="23" t="s">
        <v>139</v>
      </c>
      <c r="I6955" s="23" t="s">
        <v>50</v>
      </c>
      <c r="J6955" s="23" t="s">
        <v>140</v>
      </c>
      <c r="K6955" s="23" t="s">
        <v>24</v>
      </c>
      <c r="L6955" s="23">
        <v>1</v>
      </c>
      <c r="M6955" s="23">
        <v>145.65</v>
      </c>
      <c r="N6955" s="23">
        <v>15</v>
      </c>
      <c r="O6955" s="23">
        <v>5</v>
      </c>
      <c r="P6955" s="23" t="s">
        <v>43</v>
      </c>
      <c r="Q6955" s="23" t="s">
        <v>26</v>
      </c>
      <c r="R6955" s="23">
        <f t="shared" si="540"/>
        <v>1</v>
      </c>
      <c r="S6955" s="23" t="str">
        <f t="shared" si="541"/>
        <v>ORD106954_20240129_CUST01573_MED013</v>
      </c>
      <c r="T6955" s="23">
        <f t="shared" si="542"/>
        <v>1</v>
      </c>
      <c r="U6955" s="6">
        <f t="shared" si="543"/>
        <v>145.65</v>
      </c>
      <c r="V6955" s="6">
        <f>tbl_Raw_Data[[#This Row],[Discount_Pct]]*tbl_Raw_Data[[#This Row],[Gross_Amount]]/100</f>
        <v>21.8475</v>
      </c>
      <c r="W6955" s="6">
        <f>tbl_Raw_Data[[#This Row],[Gross_Amount]]-tbl_Raw_Data[[#This Row],[Discount_Amount]]</f>
        <v>123.80250000000001</v>
      </c>
      <c r="X6955" s="6">
        <f>tbl_Raw_Data[[#This Row],[Net_Amount_Before_Tax]]*tbl_Raw_Data[[#This Row],[Tax_Pct]]/100</f>
        <v>6.1901250000000001</v>
      </c>
      <c r="Y6955" s="6">
        <f>tbl_Raw_Data[[#This Row],[Net_Amount_Before_Tax]]+tbl_Raw_Data[[#This Row],[Tax_Amount]]</f>
        <v>129.992625</v>
      </c>
      <c r="Z6955" s="6">
        <f t="shared" si="544"/>
        <v>3</v>
      </c>
    </row>
    <row r="6956" spans="1:26" x14ac:dyDescent="0.3">
      <c r="A6956" s="23" t="s">
        <v>9060</v>
      </c>
      <c r="B6956" s="34">
        <v>45508</v>
      </c>
      <c r="C6956" s="23" t="s">
        <v>201</v>
      </c>
      <c r="D6956" s="23" t="s">
        <v>37</v>
      </c>
      <c r="E6956" s="23" t="s">
        <v>38</v>
      </c>
      <c r="F6956" s="23">
        <v>452018</v>
      </c>
      <c r="G6956" s="23" t="s">
        <v>192</v>
      </c>
      <c r="H6956" s="23" t="s">
        <v>193</v>
      </c>
      <c r="I6956" s="23" t="s">
        <v>41</v>
      </c>
      <c r="J6956" s="23" t="s">
        <v>194</v>
      </c>
      <c r="K6956" s="23" t="s">
        <v>24</v>
      </c>
      <c r="L6956" s="23">
        <v>6</v>
      </c>
      <c r="M6956" s="23">
        <v>32.82</v>
      </c>
      <c r="N6956" s="23">
        <v>15</v>
      </c>
      <c r="O6956" s="23">
        <v>12</v>
      </c>
      <c r="P6956" s="23" t="s">
        <v>43</v>
      </c>
      <c r="Q6956" s="23" t="s">
        <v>90</v>
      </c>
      <c r="R6956" s="23">
        <f t="shared" si="540"/>
        <v>1</v>
      </c>
      <c r="S6956" s="23" t="str">
        <f t="shared" si="541"/>
        <v>ORD106955_20240804_CUST01245_MED002</v>
      </c>
      <c r="T6956" s="23">
        <f t="shared" si="542"/>
        <v>1</v>
      </c>
      <c r="U6956" s="6">
        <f t="shared" si="543"/>
        <v>196.92000000000002</v>
      </c>
      <c r="V6956" s="6">
        <f>tbl_Raw_Data[[#This Row],[Discount_Pct]]*tbl_Raw_Data[[#This Row],[Gross_Amount]]/100</f>
        <v>29.538</v>
      </c>
      <c r="W6956" s="6">
        <f>tbl_Raw_Data[[#This Row],[Gross_Amount]]-tbl_Raw_Data[[#This Row],[Discount_Amount]]</f>
        <v>167.38200000000001</v>
      </c>
      <c r="X6956" s="6">
        <f>tbl_Raw_Data[[#This Row],[Net_Amount_Before_Tax]]*tbl_Raw_Data[[#This Row],[Tax_Pct]]/100</f>
        <v>20.085840000000001</v>
      </c>
      <c r="Y6956" s="6">
        <f>tbl_Raw_Data[[#This Row],[Net_Amount_Before_Tax]]+tbl_Raw_Data[[#This Row],[Tax_Amount]]</f>
        <v>187.46784</v>
      </c>
      <c r="Z6956" s="6">
        <f t="shared" si="544"/>
        <v>2</v>
      </c>
    </row>
    <row r="6957" spans="1:26" x14ac:dyDescent="0.3">
      <c r="A6957" s="23" t="s">
        <v>9061</v>
      </c>
      <c r="B6957" s="34">
        <v>45638</v>
      </c>
      <c r="C6957" s="23" t="s">
        <v>2337</v>
      </c>
      <c r="D6957" s="23" t="s">
        <v>28</v>
      </c>
      <c r="E6957" s="23" t="s">
        <v>29</v>
      </c>
      <c r="F6957" s="23">
        <v>500001</v>
      </c>
      <c r="G6957" s="23" t="s">
        <v>124</v>
      </c>
      <c r="H6957" s="23" t="s">
        <v>125</v>
      </c>
      <c r="I6957" s="23" t="s">
        <v>104</v>
      </c>
      <c r="J6957" s="23" t="s">
        <v>114</v>
      </c>
      <c r="K6957" s="23" t="s">
        <v>24</v>
      </c>
      <c r="L6957" s="23">
        <v>1</v>
      </c>
      <c r="M6957" s="23">
        <v>118.26</v>
      </c>
      <c r="N6957" s="23">
        <v>10</v>
      </c>
      <c r="O6957" s="23">
        <v>18</v>
      </c>
      <c r="P6957" s="23" t="s">
        <v>33</v>
      </c>
      <c r="Q6957" s="23" t="s">
        <v>34</v>
      </c>
      <c r="R6957" s="23">
        <f t="shared" si="540"/>
        <v>1</v>
      </c>
      <c r="S6957" s="23" t="str">
        <f t="shared" si="541"/>
        <v>ORD106956_20241212_CUST02624_MED018</v>
      </c>
      <c r="T6957" s="23">
        <f t="shared" si="542"/>
        <v>1</v>
      </c>
      <c r="U6957" s="6">
        <f t="shared" si="543"/>
        <v>118.26</v>
      </c>
      <c r="V6957" s="6">
        <f>tbl_Raw_Data[[#This Row],[Discount_Pct]]*tbl_Raw_Data[[#This Row],[Gross_Amount]]/100</f>
        <v>11.826000000000001</v>
      </c>
      <c r="W6957" s="6">
        <f>tbl_Raw_Data[[#This Row],[Gross_Amount]]-tbl_Raw_Data[[#This Row],[Discount_Amount]]</f>
        <v>106.434</v>
      </c>
      <c r="X6957" s="6">
        <f>tbl_Raw_Data[[#This Row],[Net_Amount_Before_Tax]]*tbl_Raw_Data[[#This Row],[Tax_Pct]]/100</f>
        <v>19.15812</v>
      </c>
      <c r="Y6957" s="6">
        <f>tbl_Raw_Data[[#This Row],[Net_Amount_Before_Tax]]+tbl_Raw_Data[[#This Row],[Tax_Amount]]</f>
        <v>125.59211999999999</v>
      </c>
      <c r="Z6957" s="6">
        <f t="shared" si="544"/>
        <v>2</v>
      </c>
    </row>
    <row r="6958" spans="1:26" x14ac:dyDescent="0.3">
      <c r="A6958" s="23" t="s">
        <v>9062</v>
      </c>
      <c r="B6958" s="34">
        <v>45598</v>
      </c>
      <c r="C6958" s="23" t="s">
        <v>6097</v>
      </c>
      <c r="D6958" s="23" t="s">
        <v>92</v>
      </c>
      <c r="E6958" s="23" t="s">
        <v>93</v>
      </c>
      <c r="F6958" s="23">
        <v>560100</v>
      </c>
      <c r="G6958" s="23" t="s">
        <v>61</v>
      </c>
      <c r="H6958" s="23" t="s">
        <v>62</v>
      </c>
      <c r="I6958" s="23" t="s">
        <v>63</v>
      </c>
      <c r="J6958" s="23" t="s">
        <v>64</v>
      </c>
      <c r="K6958" s="23" t="s">
        <v>57</v>
      </c>
      <c r="L6958" s="23">
        <v>2</v>
      </c>
      <c r="M6958" s="23">
        <v>126.36</v>
      </c>
      <c r="N6958" s="23">
        <v>10</v>
      </c>
      <c r="O6958" s="23">
        <v>12</v>
      </c>
      <c r="P6958" s="23" t="s">
        <v>58</v>
      </c>
      <c r="Q6958" s="23" t="s">
        <v>34</v>
      </c>
      <c r="R6958" s="23">
        <f t="shared" si="540"/>
        <v>1</v>
      </c>
      <c r="S6958" s="23" t="str">
        <f t="shared" si="541"/>
        <v>ORD106957_20241102_CUST02650_MED004</v>
      </c>
      <c r="T6958" s="23">
        <f t="shared" si="542"/>
        <v>1</v>
      </c>
      <c r="U6958" s="6">
        <f t="shared" si="543"/>
        <v>252.72</v>
      </c>
      <c r="V6958" s="6">
        <f>tbl_Raw_Data[[#This Row],[Discount_Pct]]*tbl_Raw_Data[[#This Row],[Gross_Amount]]/100</f>
        <v>25.271999999999998</v>
      </c>
      <c r="W6958" s="6">
        <f>tbl_Raw_Data[[#This Row],[Gross_Amount]]-tbl_Raw_Data[[#This Row],[Discount_Amount]]</f>
        <v>227.44800000000001</v>
      </c>
      <c r="X6958" s="6">
        <f>tbl_Raw_Data[[#This Row],[Net_Amount_Before_Tax]]*tbl_Raw_Data[[#This Row],[Tax_Pct]]/100</f>
        <v>27.293760000000002</v>
      </c>
      <c r="Y6958" s="6">
        <f>tbl_Raw_Data[[#This Row],[Net_Amount_Before_Tax]]+tbl_Raw_Data[[#This Row],[Tax_Amount]]</f>
        <v>254.74176</v>
      </c>
      <c r="Z6958" s="6">
        <f t="shared" si="544"/>
        <v>2</v>
      </c>
    </row>
    <row r="6959" spans="1:26" x14ac:dyDescent="0.3">
      <c r="A6959" s="23" t="s">
        <v>9062</v>
      </c>
      <c r="B6959" s="34">
        <v>45911</v>
      </c>
      <c r="C6959" s="23" t="s">
        <v>9063</v>
      </c>
      <c r="D6959" s="23" t="s">
        <v>92</v>
      </c>
      <c r="E6959" s="23" t="s">
        <v>93</v>
      </c>
      <c r="F6959" s="23">
        <v>560100</v>
      </c>
      <c r="G6959" s="23" t="s">
        <v>102</v>
      </c>
      <c r="H6959" s="23" t="s">
        <v>103</v>
      </c>
      <c r="I6959" s="23" t="s">
        <v>104</v>
      </c>
      <c r="J6959" s="23" t="s">
        <v>64</v>
      </c>
      <c r="K6959" s="23" t="s">
        <v>57</v>
      </c>
      <c r="L6959" s="23">
        <v>4</v>
      </c>
      <c r="M6959" s="23">
        <v>106.95</v>
      </c>
      <c r="N6959" s="23">
        <v>10</v>
      </c>
      <c r="O6959" s="23">
        <v>12</v>
      </c>
      <c r="P6959" s="23" t="s">
        <v>58</v>
      </c>
      <c r="Q6959" s="23" t="s">
        <v>44</v>
      </c>
      <c r="R6959" s="23">
        <f t="shared" si="540"/>
        <v>1</v>
      </c>
      <c r="S6959" s="23" t="str">
        <f t="shared" si="541"/>
        <v>ORD106957_20250911_CUST02069_MED029</v>
      </c>
      <c r="T6959" s="23">
        <f t="shared" si="542"/>
        <v>1</v>
      </c>
      <c r="U6959" s="6">
        <f t="shared" si="543"/>
        <v>427.8</v>
      </c>
      <c r="V6959" s="6">
        <f>tbl_Raw_Data[[#This Row],[Discount_Pct]]*tbl_Raw_Data[[#This Row],[Gross_Amount]]/100</f>
        <v>42.78</v>
      </c>
      <c r="W6959" s="6">
        <f>tbl_Raw_Data[[#This Row],[Gross_Amount]]-tbl_Raw_Data[[#This Row],[Discount_Amount]]</f>
        <v>385.02</v>
      </c>
      <c r="X6959" s="6">
        <f>tbl_Raw_Data[[#This Row],[Net_Amount_Before_Tax]]*tbl_Raw_Data[[#This Row],[Tax_Pct]]/100</f>
        <v>46.202399999999997</v>
      </c>
      <c r="Y6959" s="6">
        <f>tbl_Raw_Data[[#This Row],[Net_Amount_Before_Tax]]+tbl_Raw_Data[[#This Row],[Tax_Amount]]</f>
        <v>431.22239999999999</v>
      </c>
      <c r="Z6959" s="6">
        <f t="shared" si="544"/>
        <v>0</v>
      </c>
    </row>
    <row r="6960" spans="1:26" x14ac:dyDescent="0.3">
      <c r="A6960" s="23" t="s">
        <v>9064</v>
      </c>
      <c r="B6960" s="34">
        <v>45600</v>
      </c>
      <c r="C6960" s="23" t="s">
        <v>6527</v>
      </c>
      <c r="D6960" s="23" t="s">
        <v>52</v>
      </c>
      <c r="E6960" s="23" t="s">
        <v>52</v>
      </c>
      <c r="F6960" s="23">
        <v>160022</v>
      </c>
      <c r="G6960" s="23" t="s">
        <v>94</v>
      </c>
      <c r="H6960" s="23" t="s">
        <v>95</v>
      </c>
      <c r="I6960" s="23" t="s">
        <v>84</v>
      </c>
      <c r="J6960" s="23" t="s">
        <v>42</v>
      </c>
      <c r="K6960" s="23" t="s">
        <v>24</v>
      </c>
      <c r="L6960" s="23">
        <v>4</v>
      </c>
      <c r="M6960" s="23">
        <v>79.45</v>
      </c>
      <c r="N6960" s="23">
        <v>5</v>
      </c>
      <c r="O6960" s="23">
        <v>5</v>
      </c>
      <c r="P6960" s="23" t="s">
        <v>43</v>
      </c>
      <c r="Q6960" s="23" t="s">
        <v>44</v>
      </c>
      <c r="R6960" s="23">
        <f t="shared" si="540"/>
        <v>1</v>
      </c>
      <c r="S6960" s="23" t="str">
        <f t="shared" si="541"/>
        <v>ORD106959_20241104_CUST00548_MED021</v>
      </c>
      <c r="T6960" s="23">
        <f t="shared" si="542"/>
        <v>1</v>
      </c>
      <c r="U6960" s="6">
        <f t="shared" si="543"/>
        <v>317.8</v>
      </c>
      <c r="V6960" s="6">
        <f>tbl_Raw_Data[[#This Row],[Discount_Pct]]*tbl_Raw_Data[[#This Row],[Gross_Amount]]/100</f>
        <v>15.89</v>
      </c>
      <c r="W6960" s="6">
        <f>tbl_Raw_Data[[#This Row],[Gross_Amount]]-tbl_Raw_Data[[#This Row],[Discount_Amount]]</f>
        <v>301.91000000000003</v>
      </c>
      <c r="X6960" s="6">
        <f>tbl_Raw_Data[[#This Row],[Net_Amount_Before_Tax]]*tbl_Raw_Data[[#This Row],[Tax_Pct]]/100</f>
        <v>15.095500000000001</v>
      </c>
      <c r="Y6960" s="6">
        <f>tbl_Raw_Data[[#This Row],[Net_Amount_Before_Tax]]+tbl_Raw_Data[[#This Row],[Tax_Amount]]</f>
        <v>317.00550000000004</v>
      </c>
      <c r="Z6960" s="6">
        <f t="shared" si="544"/>
        <v>1</v>
      </c>
    </row>
    <row r="6961" spans="1:26" x14ac:dyDescent="0.3">
      <c r="A6961" s="23" t="s">
        <v>9065</v>
      </c>
      <c r="B6961" s="34">
        <v>45467</v>
      </c>
      <c r="C6961" s="23" t="s">
        <v>1483</v>
      </c>
      <c r="D6961" s="23" t="s">
        <v>142</v>
      </c>
      <c r="E6961" s="23" t="s">
        <v>81</v>
      </c>
      <c r="F6961" s="23">
        <v>380061</v>
      </c>
      <c r="G6961" s="23" t="s">
        <v>196</v>
      </c>
      <c r="H6961" s="23" t="s">
        <v>197</v>
      </c>
      <c r="I6961" s="23" t="s">
        <v>32</v>
      </c>
      <c r="J6961" s="23" t="s">
        <v>42</v>
      </c>
      <c r="K6961" s="23" t="s">
        <v>24</v>
      </c>
      <c r="L6961" s="23">
        <v>5</v>
      </c>
      <c r="M6961" s="23">
        <v>24.38</v>
      </c>
      <c r="N6961" s="23">
        <v>0</v>
      </c>
      <c r="O6961" s="23">
        <v>18</v>
      </c>
      <c r="P6961" s="23" t="s">
        <v>25</v>
      </c>
      <c r="Q6961" s="23" t="s">
        <v>44</v>
      </c>
      <c r="R6961" s="23">
        <f t="shared" si="540"/>
        <v>1</v>
      </c>
      <c r="S6961" s="23" t="str">
        <f t="shared" si="541"/>
        <v>ORD106960_20240624_CUST01623_MED011</v>
      </c>
      <c r="T6961" s="23">
        <f t="shared" si="542"/>
        <v>1</v>
      </c>
      <c r="U6961" s="6">
        <f t="shared" si="543"/>
        <v>121.89999999999999</v>
      </c>
      <c r="V6961" s="6">
        <f>tbl_Raw_Data[[#This Row],[Discount_Pct]]*tbl_Raw_Data[[#This Row],[Gross_Amount]]/100</f>
        <v>0</v>
      </c>
      <c r="W6961" s="6">
        <f>tbl_Raw_Data[[#This Row],[Gross_Amount]]-tbl_Raw_Data[[#This Row],[Discount_Amount]]</f>
        <v>121.89999999999999</v>
      </c>
      <c r="X6961" s="6">
        <f>tbl_Raw_Data[[#This Row],[Net_Amount_Before_Tax]]*tbl_Raw_Data[[#This Row],[Tax_Pct]]/100</f>
        <v>21.941999999999997</v>
      </c>
      <c r="Y6961" s="6">
        <f>tbl_Raw_Data[[#This Row],[Net_Amount_Before_Tax]]+tbl_Raw_Data[[#This Row],[Tax_Amount]]</f>
        <v>143.84199999999998</v>
      </c>
      <c r="Z6961" s="6">
        <f t="shared" si="544"/>
        <v>3</v>
      </c>
    </row>
    <row r="6962" spans="1:26" x14ac:dyDescent="0.3">
      <c r="A6962" s="23" t="s">
        <v>9066</v>
      </c>
      <c r="B6962" s="34">
        <v>45331</v>
      </c>
      <c r="C6962" s="23" t="s">
        <v>1326</v>
      </c>
      <c r="D6962" s="23" t="s">
        <v>28</v>
      </c>
      <c r="E6962" s="23" t="s">
        <v>29</v>
      </c>
      <c r="F6962" s="23">
        <v>500084</v>
      </c>
      <c r="G6962" s="23" t="s">
        <v>138</v>
      </c>
      <c r="H6962" s="23" t="s">
        <v>139</v>
      </c>
      <c r="I6962" s="23" t="s">
        <v>50</v>
      </c>
      <c r="J6962" s="23" t="s">
        <v>140</v>
      </c>
      <c r="K6962" s="23" t="s">
        <v>24</v>
      </c>
      <c r="L6962" s="23">
        <v>1</v>
      </c>
      <c r="M6962" s="23">
        <v>175.93</v>
      </c>
      <c r="N6962" s="23">
        <v>15</v>
      </c>
      <c r="O6962" s="23">
        <v>18</v>
      </c>
      <c r="P6962" s="23" t="s">
        <v>58</v>
      </c>
      <c r="Q6962" s="23" t="s">
        <v>34</v>
      </c>
      <c r="R6962" s="23">
        <f t="shared" si="540"/>
        <v>1</v>
      </c>
      <c r="S6962" s="23" t="str">
        <f t="shared" si="541"/>
        <v>ORD106961_20240209_CUST03273_MED013</v>
      </c>
      <c r="T6962" s="23">
        <f t="shared" si="542"/>
        <v>1</v>
      </c>
      <c r="U6962" s="6">
        <f t="shared" si="543"/>
        <v>175.93</v>
      </c>
      <c r="V6962" s="6">
        <f>tbl_Raw_Data[[#This Row],[Discount_Pct]]*tbl_Raw_Data[[#This Row],[Gross_Amount]]/100</f>
        <v>26.389500000000002</v>
      </c>
      <c r="W6962" s="6">
        <f>tbl_Raw_Data[[#This Row],[Gross_Amount]]-tbl_Raw_Data[[#This Row],[Discount_Amount]]</f>
        <v>149.54050000000001</v>
      </c>
      <c r="X6962" s="6">
        <f>tbl_Raw_Data[[#This Row],[Net_Amount_Before_Tax]]*tbl_Raw_Data[[#This Row],[Tax_Pct]]/100</f>
        <v>26.917290000000001</v>
      </c>
      <c r="Y6962" s="6">
        <f>tbl_Raw_Data[[#This Row],[Net_Amount_Before_Tax]]+tbl_Raw_Data[[#This Row],[Tax_Amount]]</f>
        <v>176.45779000000002</v>
      </c>
      <c r="Z6962" s="6">
        <f t="shared" si="544"/>
        <v>2</v>
      </c>
    </row>
    <row r="6963" spans="1:26" x14ac:dyDescent="0.3">
      <c r="A6963" s="23" t="s">
        <v>9067</v>
      </c>
      <c r="B6963" s="34">
        <v>45632</v>
      </c>
      <c r="C6963" s="23" t="s">
        <v>1798</v>
      </c>
      <c r="D6963" s="23" t="s">
        <v>19</v>
      </c>
      <c r="E6963" s="23" t="s">
        <v>19</v>
      </c>
      <c r="F6963" s="23">
        <v>110001</v>
      </c>
      <c r="G6963" s="23" t="s">
        <v>39</v>
      </c>
      <c r="H6963" s="23" t="s">
        <v>40</v>
      </c>
      <c r="I6963" s="23" t="s">
        <v>41</v>
      </c>
      <c r="J6963" s="23" t="s">
        <v>42</v>
      </c>
      <c r="K6963" s="23" t="s">
        <v>24</v>
      </c>
      <c r="L6963" s="23">
        <v>1</v>
      </c>
      <c r="M6963" s="23">
        <v>30.97</v>
      </c>
      <c r="N6963" s="23">
        <v>10</v>
      </c>
      <c r="O6963" s="23">
        <v>5</v>
      </c>
      <c r="P6963" s="23" t="s">
        <v>89</v>
      </c>
      <c r="Q6963" s="23" t="s">
        <v>90</v>
      </c>
      <c r="R6963" s="23">
        <f t="shared" si="540"/>
        <v>1</v>
      </c>
      <c r="S6963" s="23" t="str">
        <f t="shared" si="541"/>
        <v>ORD106962_20241206_CUST00447_MED001</v>
      </c>
      <c r="T6963" s="23">
        <f t="shared" si="542"/>
        <v>1</v>
      </c>
      <c r="U6963" s="6">
        <f t="shared" si="543"/>
        <v>30.97</v>
      </c>
      <c r="V6963" s="6">
        <f>tbl_Raw_Data[[#This Row],[Discount_Pct]]*tbl_Raw_Data[[#This Row],[Gross_Amount]]/100</f>
        <v>3.097</v>
      </c>
      <c r="W6963" s="6">
        <f>tbl_Raw_Data[[#This Row],[Gross_Amount]]-tbl_Raw_Data[[#This Row],[Discount_Amount]]</f>
        <v>27.872999999999998</v>
      </c>
      <c r="X6963" s="6">
        <f>tbl_Raw_Data[[#This Row],[Net_Amount_Before_Tax]]*tbl_Raw_Data[[#This Row],[Tax_Pct]]/100</f>
        <v>1.3936499999999998</v>
      </c>
      <c r="Y6963" s="6">
        <f>tbl_Raw_Data[[#This Row],[Net_Amount_Before_Tax]]+tbl_Raw_Data[[#This Row],[Tax_Amount]]</f>
        <v>29.266649999999998</v>
      </c>
      <c r="Z6963" s="6">
        <f t="shared" si="544"/>
        <v>1</v>
      </c>
    </row>
    <row r="6964" spans="1:26" x14ac:dyDescent="0.3">
      <c r="A6964" s="23" t="s">
        <v>9068</v>
      </c>
      <c r="B6964" s="34">
        <v>45569</v>
      </c>
      <c r="C6964" s="23" t="s">
        <v>817</v>
      </c>
      <c r="D6964" s="23" t="s">
        <v>92</v>
      </c>
      <c r="E6964" s="23" t="s">
        <v>93</v>
      </c>
      <c r="F6964" s="23">
        <v>560001</v>
      </c>
      <c r="G6964" s="23" t="s">
        <v>224</v>
      </c>
      <c r="H6964" s="23" t="s">
        <v>225</v>
      </c>
      <c r="I6964" s="23" t="s">
        <v>147</v>
      </c>
      <c r="J6964" s="23" t="s">
        <v>23</v>
      </c>
      <c r="K6964" s="23" t="s">
        <v>24</v>
      </c>
      <c r="L6964" s="23">
        <v>1</v>
      </c>
      <c r="M6964" s="23">
        <v>53.94</v>
      </c>
      <c r="N6964" s="23">
        <v>5</v>
      </c>
      <c r="O6964" s="23">
        <v>5</v>
      </c>
      <c r="P6964" s="23" t="s">
        <v>65</v>
      </c>
      <c r="Q6964" s="23" t="s">
        <v>34</v>
      </c>
      <c r="R6964" s="23">
        <f t="shared" si="540"/>
        <v>1</v>
      </c>
      <c r="S6964" s="23" t="str">
        <f t="shared" si="541"/>
        <v>ORD106963_20241004_CUST01715_MED015</v>
      </c>
      <c r="T6964" s="23">
        <f t="shared" si="542"/>
        <v>1</v>
      </c>
      <c r="U6964" s="6">
        <f t="shared" si="543"/>
        <v>53.94</v>
      </c>
      <c r="V6964" s="6">
        <f>tbl_Raw_Data[[#This Row],[Discount_Pct]]*tbl_Raw_Data[[#This Row],[Gross_Amount]]/100</f>
        <v>2.6970000000000001</v>
      </c>
      <c r="W6964" s="6">
        <f>tbl_Raw_Data[[#This Row],[Gross_Amount]]-tbl_Raw_Data[[#This Row],[Discount_Amount]]</f>
        <v>51.242999999999995</v>
      </c>
      <c r="X6964" s="6">
        <f>tbl_Raw_Data[[#This Row],[Net_Amount_Before_Tax]]*tbl_Raw_Data[[#This Row],[Tax_Pct]]/100</f>
        <v>2.5621499999999999</v>
      </c>
      <c r="Y6964" s="6">
        <f>tbl_Raw_Data[[#This Row],[Net_Amount_Before_Tax]]+tbl_Raw_Data[[#This Row],[Tax_Amount]]</f>
        <v>53.805149999999998</v>
      </c>
      <c r="Z6964" s="6">
        <f t="shared" si="544"/>
        <v>2</v>
      </c>
    </row>
    <row r="6965" spans="1:26" x14ac:dyDescent="0.3">
      <c r="A6965" s="23" t="s">
        <v>9069</v>
      </c>
      <c r="B6965" s="34">
        <v>45633</v>
      </c>
      <c r="C6965" s="23" t="s">
        <v>2521</v>
      </c>
      <c r="D6965" s="23" t="s">
        <v>87</v>
      </c>
      <c r="E6965" s="23" t="s">
        <v>88</v>
      </c>
      <c r="F6965" s="23">
        <v>600096</v>
      </c>
      <c r="G6965" s="23" t="s">
        <v>68</v>
      </c>
      <c r="H6965" s="23" t="s">
        <v>69</v>
      </c>
      <c r="I6965" s="23" t="s">
        <v>55</v>
      </c>
      <c r="J6965" s="23" t="s">
        <v>56</v>
      </c>
      <c r="K6965" s="23" t="s">
        <v>24</v>
      </c>
      <c r="L6965" s="23">
        <v>1</v>
      </c>
      <c r="M6965" s="23">
        <v>28.4</v>
      </c>
      <c r="N6965" s="23">
        <v>0</v>
      </c>
      <c r="O6965" s="23">
        <v>12</v>
      </c>
      <c r="P6965" s="23" t="s">
        <v>65</v>
      </c>
      <c r="Q6965" s="23" t="s">
        <v>34</v>
      </c>
      <c r="R6965" s="23">
        <f t="shared" si="540"/>
        <v>1</v>
      </c>
      <c r="S6965" s="23" t="str">
        <f t="shared" si="541"/>
        <v>ORD106964_20241207_CUST03426_MED003</v>
      </c>
      <c r="T6965" s="23">
        <f t="shared" si="542"/>
        <v>1</v>
      </c>
      <c r="U6965" s="6">
        <f t="shared" si="543"/>
        <v>28.4</v>
      </c>
      <c r="V6965" s="6">
        <f>tbl_Raw_Data[[#This Row],[Discount_Pct]]*tbl_Raw_Data[[#This Row],[Gross_Amount]]/100</f>
        <v>0</v>
      </c>
      <c r="W6965" s="6">
        <f>tbl_Raw_Data[[#This Row],[Gross_Amount]]-tbl_Raw_Data[[#This Row],[Discount_Amount]]</f>
        <v>28.4</v>
      </c>
      <c r="X6965" s="6">
        <f>tbl_Raw_Data[[#This Row],[Net_Amount_Before_Tax]]*tbl_Raw_Data[[#This Row],[Tax_Pct]]/100</f>
        <v>3.4079999999999995</v>
      </c>
      <c r="Y6965" s="6">
        <f>tbl_Raw_Data[[#This Row],[Net_Amount_Before_Tax]]+tbl_Raw_Data[[#This Row],[Tax_Amount]]</f>
        <v>31.808</v>
      </c>
      <c r="Z6965" s="6">
        <f t="shared" si="544"/>
        <v>4</v>
      </c>
    </row>
    <row r="6966" spans="1:26" x14ac:dyDescent="0.3">
      <c r="A6966" s="23" t="s">
        <v>9070</v>
      </c>
      <c r="B6966" s="34">
        <v>45766</v>
      </c>
      <c r="C6966" s="23" t="s">
        <v>8916</v>
      </c>
      <c r="D6966" s="23" t="s">
        <v>92</v>
      </c>
      <c r="E6966" s="23" t="s">
        <v>93</v>
      </c>
      <c r="F6966" s="23">
        <v>560038</v>
      </c>
      <c r="G6966" s="23" t="s">
        <v>94</v>
      </c>
      <c r="H6966" s="23" t="s">
        <v>95</v>
      </c>
      <c r="I6966" s="23" t="s">
        <v>84</v>
      </c>
      <c r="J6966" s="23" t="s">
        <v>42</v>
      </c>
      <c r="K6966" s="23" t="s">
        <v>24</v>
      </c>
      <c r="L6966" s="23">
        <v>1</v>
      </c>
      <c r="M6966" s="23">
        <v>85.18</v>
      </c>
      <c r="N6966" s="23">
        <v>10</v>
      </c>
      <c r="O6966" s="23">
        <v>12</v>
      </c>
      <c r="P6966" s="23" t="s">
        <v>89</v>
      </c>
      <c r="Q6966" s="23" t="s">
        <v>90</v>
      </c>
      <c r="R6966" s="23">
        <f t="shared" si="540"/>
        <v>1</v>
      </c>
      <c r="S6966" s="23" t="str">
        <f t="shared" si="541"/>
        <v>ORD106965_20250419_CUST01160_MED021</v>
      </c>
      <c r="T6966" s="23">
        <f t="shared" si="542"/>
        <v>1</v>
      </c>
      <c r="U6966" s="6">
        <f t="shared" si="543"/>
        <v>85.18</v>
      </c>
      <c r="V6966" s="6">
        <f>tbl_Raw_Data[[#This Row],[Discount_Pct]]*tbl_Raw_Data[[#This Row],[Gross_Amount]]/100</f>
        <v>8.5180000000000007</v>
      </c>
      <c r="W6966" s="6">
        <f>tbl_Raw_Data[[#This Row],[Gross_Amount]]-tbl_Raw_Data[[#This Row],[Discount_Amount]]</f>
        <v>76.662000000000006</v>
      </c>
      <c r="X6966" s="6">
        <f>tbl_Raw_Data[[#This Row],[Net_Amount_Before_Tax]]*tbl_Raw_Data[[#This Row],[Tax_Pct]]/100</f>
        <v>9.1994400000000009</v>
      </c>
      <c r="Y6966" s="6">
        <f>tbl_Raw_Data[[#This Row],[Net_Amount_Before_Tax]]+tbl_Raw_Data[[#This Row],[Tax_Amount]]</f>
        <v>85.861440000000002</v>
      </c>
      <c r="Z6966" s="6">
        <f t="shared" si="544"/>
        <v>1</v>
      </c>
    </row>
    <row r="6967" spans="1:26" x14ac:dyDescent="0.3">
      <c r="A6967" s="23" t="s">
        <v>9071</v>
      </c>
      <c r="B6967" s="34">
        <v>45730</v>
      </c>
      <c r="C6967" s="23" t="s">
        <v>9072</v>
      </c>
      <c r="D6967" s="23" t="s">
        <v>159</v>
      </c>
      <c r="E6967" s="23" t="s">
        <v>47</v>
      </c>
      <c r="F6967" s="23">
        <v>400050</v>
      </c>
      <c r="G6967" s="23" t="s">
        <v>233</v>
      </c>
      <c r="H6967" s="23" t="s">
        <v>234</v>
      </c>
      <c r="I6967" s="23" t="s">
        <v>104</v>
      </c>
      <c r="J6967" s="23" t="s">
        <v>42</v>
      </c>
      <c r="K6967" s="23" t="s">
        <v>24</v>
      </c>
      <c r="L6967" s="23">
        <v>2</v>
      </c>
      <c r="M6967" s="23">
        <v>149.15</v>
      </c>
      <c r="N6967" s="23">
        <v>10</v>
      </c>
      <c r="O6967" s="23">
        <v>12</v>
      </c>
      <c r="P6967" s="23" t="s">
        <v>58</v>
      </c>
      <c r="Q6967" s="23" t="s">
        <v>34</v>
      </c>
      <c r="R6967" s="23">
        <f t="shared" si="540"/>
        <v>1</v>
      </c>
      <c r="S6967" s="23" t="str">
        <f t="shared" si="541"/>
        <v>ORD106966_20250314_CUST01336_MED019</v>
      </c>
      <c r="T6967" s="23">
        <f t="shared" si="542"/>
        <v>1</v>
      </c>
      <c r="U6967" s="6">
        <f t="shared" si="543"/>
        <v>298.3</v>
      </c>
      <c r="V6967" s="6">
        <f>tbl_Raw_Data[[#This Row],[Discount_Pct]]*tbl_Raw_Data[[#This Row],[Gross_Amount]]/100</f>
        <v>29.83</v>
      </c>
      <c r="W6967" s="6">
        <f>tbl_Raw_Data[[#This Row],[Gross_Amount]]-tbl_Raw_Data[[#This Row],[Discount_Amount]]</f>
        <v>268.47000000000003</v>
      </c>
      <c r="X6967" s="6">
        <f>tbl_Raw_Data[[#This Row],[Net_Amount_Before_Tax]]*tbl_Raw_Data[[#This Row],[Tax_Pct]]/100</f>
        <v>32.2164</v>
      </c>
      <c r="Y6967" s="6">
        <f>tbl_Raw_Data[[#This Row],[Net_Amount_Before_Tax]]+tbl_Raw_Data[[#This Row],[Tax_Amount]]</f>
        <v>300.68640000000005</v>
      </c>
      <c r="Z6967" s="6">
        <f t="shared" si="544"/>
        <v>1</v>
      </c>
    </row>
    <row r="6968" spans="1:26" x14ac:dyDescent="0.3">
      <c r="A6968" s="23" t="s">
        <v>9073</v>
      </c>
      <c r="B6968" s="34">
        <v>45322</v>
      </c>
      <c r="C6968" s="23" t="s">
        <v>6453</v>
      </c>
      <c r="D6968" s="23" t="s">
        <v>28</v>
      </c>
      <c r="E6968" s="23" t="s">
        <v>29</v>
      </c>
      <c r="F6968" s="23">
        <v>500090</v>
      </c>
      <c r="G6968" s="23" t="s">
        <v>154</v>
      </c>
      <c r="H6968" s="23" t="s">
        <v>155</v>
      </c>
      <c r="I6968" s="23" t="s">
        <v>134</v>
      </c>
      <c r="J6968" s="23" t="s">
        <v>156</v>
      </c>
      <c r="K6968" s="23" t="s">
        <v>57</v>
      </c>
      <c r="L6968" s="23">
        <v>2</v>
      </c>
      <c r="M6968" s="23">
        <v>47.64</v>
      </c>
      <c r="N6968" s="23">
        <v>5</v>
      </c>
      <c r="O6968" s="23">
        <v>5</v>
      </c>
      <c r="P6968" s="23" t="s">
        <v>89</v>
      </c>
      <c r="Q6968" s="23" t="s">
        <v>90</v>
      </c>
      <c r="R6968" s="23">
        <f t="shared" si="540"/>
        <v>1</v>
      </c>
      <c r="S6968" s="23" t="str">
        <f t="shared" si="541"/>
        <v>ORD106967_20240131_CUST03250_MED006</v>
      </c>
      <c r="T6968" s="23">
        <f t="shared" si="542"/>
        <v>1</v>
      </c>
      <c r="U6968" s="6">
        <f t="shared" si="543"/>
        <v>95.28</v>
      </c>
      <c r="V6968" s="6">
        <f>tbl_Raw_Data[[#This Row],[Discount_Pct]]*tbl_Raw_Data[[#This Row],[Gross_Amount]]/100</f>
        <v>4.7639999999999993</v>
      </c>
      <c r="W6968" s="6">
        <f>tbl_Raw_Data[[#This Row],[Gross_Amount]]-tbl_Raw_Data[[#This Row],[Discount_Amount]]</f>
        <v>90.516000000000005</v>
      </c>
      <c r="X6968" s="6">
        <f>tbl_Raw_Data[[#This Row],[Net_Amount_Before_Tax]]*tbl_Raw_Data[[#This Row],[Tax_Pct]]/100</f>
        <v>4.5258000000000003</v>
      </c>
      <c r="Y6968" s="6">
        <f>tbl_Raw_Data[[#This Row],[Net_Amount_Before_Tax]]+tbl_Raw_Data[[#This Row],[Tax_Amount]]</f>
        <v>95.041800000000009</v>
      </c>
      <c r="Z6968" s="6">
        <f t="shared" si="544"/>
        <v>1</v>
      </c>
    </row>
    <row r="6969" spans="1:26" x14ac:dyDescent="0.3">
      <c r="A6969" s="23" t="s">
        <v>9074</v>
      </c>
      <c r="B6969" s="34">
        <v>45918</v>
      </c>
      <c r="C6969" s="23" t="s">
        <v>2902</v>
      </c>
      <c r="D6969" s="23" t="s">
        <v>159</v>
      </c>
      <c r="E6969" s="23" t="s">
        <v>47</v>
      </c>
      <c r="F6969" s="23">
        <v>400069</v>
      </c>
      <c r="G6969" s="23" t="s">
        <v>82</v>
      </c>
      <c r="H6969" s="23" t="s">
        <v>83</v>
      </c>
      <c r="I6969" s="23" t="s">
        <v>84</v>
      </c>
      <c r="J6969" s="23" t="s">
        <v>85</v>
      </c>
      <c r="K6969" s="23" t="s">
        <v>24</v>
      </c>
      <c r="L6969" s="23">
        <v>4</v>
      </c>
      <c r="M6969" s="23">
        <v>302.99</v>
      </c>
      <c r="N6969" s="23">
        <v>5</v>
      </c>
      <c r="O6969" s="23">
        <v>5</v>
      </c>
      <c r="P6969" s="23" t="s">
        <v>43</v>
      </c>
      <c r="Q6969" s="23" t="s">
        <v>34</v>
      </c>
      <c r="R6969" s="23">
        <f t="shared" si="540"/>
        <v>1</v>
      </c>
      <c r="S6969" s="23" t="str">
        <f t="shared" si="541"/>
        <v>ORD106968_20250918_CUST01241_MED023</v>
      </c>
      <c r="T6969" s="23">
        <f t="shared" si="542"/>
        <v>1</v>
      </c>
      <c r="U6969" s="6">
        <f t="shared" si="543"/>
        <v>1211.96</v>
      </c>
      <c r="V6969" s="6">
        <f>tbl_Raw_Data[[#This Row],[Discount_Pct]]*tbl_Raw_Data[[#This Row],[Gross_Amount]]/100</f>
        <v>60.597999999999999</v>
      </c>
      <c r="W6969" s="6">
        <f>tbl_Raw_Data[[#This Row],[Gross_Amount]]-tbl_Raw_Data[[#This Row],[Discount_Amount]]</f>
        <v>1151.3620000000001</v>
      </c>
      <c r="X6969" s="6">
        <f>tbl_Raw_Data[[#This Row],[Net_Amount_Before_Tax]]*tbl_Raw_Data[[#This Row],[Tax_Pct]]/100</f>
        <v>57.568100000000001</v>
      </c>
      <c r="Y6969" s="6">
        <f>tbl_Raw_Data[[#This Row],[Net_Amount_Before_Tax]]+tbl_Raw_Data[[#This Row],[Tax_Amount]]</f>
        <v>1208.9301</v>
      </c>
      <c r="Z6969" s="6">
        <f t="shared" si="544"/>
        <v>2</v>
      </c>
    </row>
    <row r="6970" spans="1:26" x14ac:dyDescent="0.3">
      <c r="A6970" s="23" t="s">
        <v>9075</v>
      </c>
      <c r="B6970" s="34">
        <v>45806</v>
      </c>
      <c r="C6970" s="23" t="s">
        <v>4260</v>
      </c>
      <c r="D6970" s="23" t="s">
        <v>52</v>
      </c>
      <c r="E6970" s="23" t="s">
        <v>52</v>
      </c>
      <c r="F6970" s="23">
        <v>160001</v>
      </c>
      <c r="G6970" s="23" t="s">
        <v>229</v>
      </c>
      <c r="H6970" s="23" t="s">
        <v>230</v>
      </c>
      <c r="I6970" s="23" t="s">
        <v>84</v>
      </c>
      <c r="J6970" s="23" t="s">
        <v>140</v>
      </c>
      <c r="K6970" s="23" t="s">
        <v>24</v>
      </c>
      <c r="L6970" s="23">
        <v>2</v>
      </c>
      <c r="M6970" s="23">
        <v>194.65</v>
      </c>
      <c r="N6970" s="23">
        <v>0</v>
      </c>
      <c r="O6970" s="23">
        <v>5</v>
      </c>
      <c r="P6970" s="23" t="s">
        <v>58</v>
      </c>
      <c r="Q6970" s="23" t="s">
        <v>34</v>
      </c>
      <c r="R6970" s="23">
        <f t="shared" si="540"/>
        <v>1</v>
      </c>
      <c r="S6970" s="23" t="str">
        <f t="shared" si="541"/>
        <v>ORD106969_20250529_CUST00043_MED022</v>
      </c>
      <c r="T6970" s="23">
        <f t="shared" si="542"/>
        <v>1</v>
      </c>
      <c r="U6970" s="6">
        <f t="shared" si="543"/>
        <v>389.3</v>
      </c>
      <c r="V6970" s="6">
        <f>tbl_Raw_Data[[#This Row],[Discount_Pct]]*tbl_Raw_Data[[#This Row],[Gross_Amount]]/100</f>
        <v>0</v>
      </c>
      <c r="W6970" s="6">
        <f>tbl_Raw_Data[[#This Row],[Gross_Amount]]-tbl_Raw_Data[[#This Row],[Discount_Amount]]</f>
        <v>389.3</v>
      </c>
      <c r="X6970" s="6">
        <f>tbl_Raw_Data[[#This Row],[Net_Amount_Before_Tax]]*tbl_Raw_Data[[#This Row],[Tax_Pct]]/100</f>
        <v>19.465</v>
      </c>
      <c r="Y6970" s="6">
        <f>tbl_Raw_Data[[#This Row],[Net_Amount_Before_Tax]]+tbl_Raw_Data[[#This Row],[Tax_Amount]]</f>
        <v>408.76499999999999</v>
      </c>
      <c r="Z6970" s="6">
        <f t="shared" si="544"/>
        <v>2</v>
      </c>
    </row>
    <row r="6971" spans="1:26" x14ac:dyDescent="0.3">
      <c r="A6971" s="23" t="s">
        <v>9076</v>
      </c>
      <c r="B6971" s="34">
        <v>45332</v>
      </c>
      <c r="C6971" s="23" t="s">
        <v>97</v>
      </c>
      <c r="D6971" s="23" t="s">
        <v>52</v>
      </c>
      <c r="E6971" s="23" t="s">
        <v>52</v>
      </c>
      <c r="F6971" s="23">
        <v>160036</v>
      </c>
      <c r="G6971" s="23" t="s">
        <v>107</v>
      </c>
      <c r="H6971" s="23" t="s">
        <v>108</v>
      </c>
      <c r="I6971" s="23" t="s">
        <v>63</v>
      </c>
      <c r="J6971" s="23" t="s">
        <v>42</v>
      </c>
      <c r="K6971" s="23" t="s">
        <v>57</v>
      </c>
      <c r="L6971" s="23">
        <v>3</v>
      </c>
      <c r="M6971" s="23">
        <v>98.35</v>
      </c>
      <c r="N6971" s="23">
        <v>10</v>
      </c>
      <c r="O6971" s="23">
        <v>12</v>
      </c>
      <c r="P6971" s="23" t="s">
        <v>25</v>
      </c>
      <c r="Q6971" s="23" t="s">
        <v>34</v>
      </c>
      <c r="R6971" s="23">
        <f t="shared" si="540"/>
        <v>1</v>
      </c>
      <c r="S6971" s="23" t="str">
        <f t="shared" si="541"/>
        <v>ORD106970_20240210_CUST00048_MED005</v>
      </c>
      <c r="T6971" s="23">
        <f t="shared" si="542"/>
        <v>1</v>
      </c>
      <c r="U6971" s="6">
        <f t="shared" si="543"/>
        <v>295.04999999999995</v>
      </c>
      <c r="V6971" s="6">
        <f>tbl_Raw_Data[[#This Row],[Discount_Pct]]*tbl_Raw_Data[[#This Row],[Gross_Amount]]/100</f>
        <v>29.504999999999995</v>
      </c>
      <c r="W6971" s="6">
        <f>tbl_Raw_Data[[#This Row],[Gross_Amount]]-tbl_Raw_Data[[#This Row],[Discount_Amount]]</f>
        <v>265.54499999999996</v>
      </c>
      <c r="X6971" s="6">
        <f>tbl_Raw_Data[[#This Row],[Net_Amount_Before_Tax]]*tbl_Raw_Data[[#This Row],[Tax_Pct]]/100</f>
        <v>31.865399999999994</v>
      </c>
      <c r="Y6971" s="6">
        <f>tbl_Raw_Data[[#This Row],[Net_Amount_Before_Tax]]+tbl_Raw_Data[[#This Row],[Tax_Amount]]</f>
        <v>297.41039999999998</v>
      </c>
      <c r="Z6971" s="6">
        <f t="shared" si="544"/>
        <v>2</v>
      </c>
    </row>
    <row r="6972" spans="1:26" x14ac:dyDescent="0.3">
      <c r="A6972" s="23" t="s">
        <v>9077</v>
      </c>
      <c r="B6972" s="34">
        <v>45716</v>
      </c>
      <c r="C6972" s="23" t="s">
        <v>654</v>
      </c>
      <c r="D6972" s="23" t="s">
        <v>100</v>
      </c>
      <c r="E6972" s="23" t="s">
        <v>101</v>
      </c>
      <c r="F6972" s="23">
        <v>201303</v>
      </c>
      <c r="G6972" s="23" t="s">
        <v>124</v>
      </c>
      <c r="H6972" s="23" t="s">
        <v>125</v>
      </c>
      <c r="I6972" s="23" t="s">
        <v>104</v>
      </c>
      <c r="J6972" s="23" t="s">
        <v>114</v>
      </c>
      <c r="K6972" s="23" t="s">
        <v>24</v>
      </c>
      <c r="L6972" s="23">
        <v>1</v>
      </c>
      <c r="M6972" s="23">
        <v>116.05</v>
      </c>
      <c r="N6972" s="23">
        <v>0</v>
      </c>
      <c r="O6972" s="23">
        <v>5</v>
      </c>
      <c r="P6972" s="23" t="s">
        <v>65</v>
      </c>
      <c r="Q6972" s="23" t="s">
        <v>26</v>
      </c>
      <c r="R6972" s="23">
        <f t="shared" si="540"/>
        <v>1</v>
      </c>
      <c r="S6972" s="23" t="str">
        <f t="shared" si="541"/>
        <v>ORD106971_20250228_CUST02351_MED018</v>
      </c>
      <c r="T6972" s="23">
        <f t="shared" si="542"/>
        <v>1</v>
      </c>
      <c r="U6972" s="6">
        <f t="shared" si="543"/>
        <v>116.05</v>
      </c>
      <c r="V6972" s="6">
        <f>tbl_Raw_Data[[#This Row],[Discount_Pct]]*tbl_Raw_Data[[#This Row],[Gross_Amount]]/100</f>
        <v>0</v>
      </c>
      <c r="W6972" s="6">
        <f>tbl_Raw_Data[[#This Row],[Gross_Amount]]-tbl_Raw_Data[[#This Row],[Discount_Amount]]</f>
        <v>116.05</v>
      </c>
      <c r="X6972" s="6">
        <f>tbl_Raw_Data[[#This Row],[Net_Amount_Before_Tax]]*tbl_Raw_Data[[#This Row],[Tax_Pct]]/100</f>
        <v>5.8025000000000002</v>
      </c>
      <c r="Y6972" s="6">
        <f>tbl_Raw_Data[[#This Row],[Net_Amount_Before_Tax]]+tbl_Raw_Data[[#This Row],[Tax_Amount]]</f>
        <v>121.85249999999999</v>
      </c>
      <c r="Z6972" s="6">
        <f t="shared" si="544"/>
        <v>4</v>
      </c>
    </row>
    <row r="6973" spans="1:26" x14ac:dyDescent="0.3">
      <c r="A6973" s="23" t="s">
        <v>9078</v>
      </c>
      <c r="B6973" s="34">
        <v>45292</v>
      </c>
      <c r="C6973" s="23" t="s">
        <v>646</v>
      </c>
      <c r="D6973" s="23" t="s">
        <v>123</v>
      </c>
      <c r="E6973" s="23" t="s">
        <v>101</v>
      </c>
      <c r="F6973" s="23">
        <v>226021</v>
      </c>
      <c r="G6973" s="23" t="s">
        <v>224</v>
      </c>
      <c r="H6973" s="23" t="s">
        <v>225</v>
      </c>
      <c r="I6973" s="23" t="s">
        <v>147</v>
      </c>
      <c r="J6973" s="23" t="s">
        <v>23</v>
      </c>
      <c r="K6973" s="23" t="s">
        <v>24</v>
      </c>
      <c r="L6973" s="23">
        <v>4</v>
      </c>
      <c r="M6973" s="23">
        <v>48.78</v>
      </c>
      <c r="N6973" s="23">
        <v>5</v>
      </c>
      <c r="O6973" s="23">
        <v>5</v>
      </c>
      <c r="P6973" s="23" t="s">
        <v>25</v>
      </c>
      <c r="Q6973" s="23" t="s">
        <v>26</v>
      </c>
      <c r="R6973" s="23">
        <f t="shared" si="540"/>
        <v>1</v>
      </c>
      <c r="S6973" s="23" t="str">
        <f t="shared" si="541"/>
        <v>ORD106972_20240101_CUST02403_MED015</v>
      </c>
      <c r="T6973" s="23">
        <f t="shared" si="542"/>
        <v>1</v>
      </c>
      <c r="U6973" s="6">
        <f t="shared" si="543"/>
        <v>195.12</v>
      </c>
      <c r="V6973" s="6">
        <f>tbl_Raw_Data[[#This Row],[Discount_Pct]]*tbl_Raw_Data[[#This Row],[Gross_Amount]]/100</f>
        <v>9.7560000000000002</v>
      </c>
      <c r="W6973" s="6">
        <f>tbl_Raw_Data[[#This Row],[Gross_Amount]]-tbl_Raw_Data[[#This Row],[Discount_Amount]]</f>
        <v>185.364</v>
      </c>
      <c r="X6973" s="6">
        <f>tbl_Raw_Data[[#This Row],[Net_Amount_Before_Tax]]*tbl_Raw_Data[[#This Row],[Tax_Pct]]/100</f>
        <v>9.2682000000000002</v>
      </c>
      <c r="Y6973" s="6">
        <f>tbl_Raw_Data[[#This Row],[Net_Amount_Before_Tax]]+tbl_Raw_Data[[#This Row],[Tax_Amount]]</f>
        <v>194.63220000000001</v>
      </c>
      <c r="Z6973" s="6">
        <f t="shared" si="544"/>
        <v>2</v>
      </c>
    </row>
    <row r="6974" spans="1:26" x14ac:dyDescent="0.3">
      <c r="A6974" s="23" t="s">
        <v>9078</v>
      </c>
      <c r="B6974" s="34">
        <v>45412</v>
      </c>
      <c r="C6974" s="23" t="s">
        <v>9079</v>
      </c>
      <c r="D6974" s="23" t="s">
        <v>92</v>
      </c>
      <c r="E6974" s="23" t="s">
        <v>93</v>
      </c>
      <c r="F6974" s="23">
        <v>560100</v>
      </c>
      <c r="G6974" s="23" t="s">
        <v>61</v>
      </c>
      <c r="H6974" s="23" t="s">
        <v>62</v>
      </c>
      <c r="I6974" s="23" t="s">
        <v>63</v>
      </c>
      <c r="J6974" s="23" t="s">
        <v>64</v>
      </c>
      <c r="K6974" s="23" t="s">
        <v>57</v>
      </c>
      <c r="L6974" s="23">
        <v>2</v>
      </c>
      <c r="M6974" s="23">
        <v>112.47</v>
      </c>
      <c r="N6974" s="23">
        <v>10</v>
      </c>
      <c r="O6974" s="23">
        <v>12</v>
      </c>
      <c r="P6974" s="23" t="s">
        <v>58</v>
      </c>
      <c r="Q6974" s="23" t="s">
        <v>34</v>
      </c>
      <c r="R6974" s="23">
        <f t="shared" si="540"/>
        <v>1</v>
      </c>
      <c r="S6974" s="23" t="str">
        <f t="shared" si="541"/>
        <v>ORD106972_20240430_CUST02665_MED004</v>
      </c>
      <c r="T6974" s="23">
        <f t="shared" si="542"/>
        <v>1</v>
      </c>
      <c r="U6974" s="6">
        <f t="shared" si="543"/>
        <v>224.94</v>
      </c>
      <c r="V6974" s="6">
        <f>tbl_Raw_Data[[#This Row],[Discount_Pct]]*tbl_Raw_Data[[#This Row],[Gross_Amount]]/100</f>
        <v>22.494</v>
      </c>
      <c r="W6974" s="6">
        <f>tbl_Raw_Data[[#This Row],[Gross_Amount]]-tbl_Raw_Data[[#This Row],[Discount_Amount]]</f>
        <v>202.446</v>
      </c>
      <c r="X6974" s="6">
        <f>tbl_Raw_Data[[#This Row],[Net_Amount_Before_Tax]]*tbl_Raw_Data[[#This Row],[Tax_Pct]]/100</f>
        <v>24.293519999999997</v>
      </c>
      <c r="Y6974" s="6">
        <f>tbl_Raw_Data[[#This Row],[Net_Amount_Before_Tax]]+tbl_Raw_Data[[#This Row],[Tax_Amount]]</f>
        <v>226.73952</v>
      </c>
      <c r="Z6974" s="6">
        <f t="shared" si="544"/>
        <v>1</v>
      </c>
    </row>
    <row r="6975" spans="1:26" x14ac:dyDescent="0.3">
      <c r="A6975" s="23" t="s">
        <v>9080</v>
      </c>
      <c r="B6975" s="34">
        <v>45480</v>
      </c>
      <c r="C6975" s="23" t="s">
        <v>2422</v>
      </c>
      <c r="D6975" s="23" t="s">
        <v>130</v>
      </c>
      <c r="E6975" s="23" t="s">
        <v>131</v>
      </c>
      <c r="F6975" s="23">
        <v>700019</v>
      </c>
      <c r="G6975" s="23" t="s">
        <v>283</v>
      </c>
      <c r="H6975" s="23" t="s">
        <v>284</v>
      </c>
      <c r="I6975" s="23" t="s">
        <v>104</v>
      </c>
      <c r="J6975" s="23" t="s">
        <v>42</v>
      </c>
      <c r="K6975" s="23" t="s">
        <v>57</v>
      </c>
      <c r="L6975" s="23">
        <v>1</v>
      </c>
      <c r="M6975" s="23">
        <v>289.89</v>
      </c>
      <c r="N6975" s="23">
        <v>5</v>
      </c>
      <c r="O6975" s="23">
        <v>5</v>
      </c>
      <c r="P6975" s="23" t="s">
        <v>43</v>
      </c>
      <c r="Q6975" s="23" t="s">
        <v>34</v>
      </c>
      <c r="R6975" s="23">
        <f t="shared" si="540"/>
        <v>1</v>
      </c>
      <c r="S6975" s="23" t="str">
        <f t="shared" si="541"/>
        <v>ORD106974_20240707_CUST01607_MED030</v>
      </c>
      <c r="T6975" s="23">
        <f t="shared" si="542"/>
        <v>1</v>
      </c>
      <c r="U6975" s="6">
        <f t="shared" si="543"/>
        <v>289.89</v>
      </c>
      <c r="V6975" s="6">
        <f>tbl_Raw_Data[[#This Row],[Discount_Pct]]*tbl_Raw_Data[[#This Row],[Gross_Amount]]/100</f>
        <v>14.494499999999999</v>
      </c>
      <c r="W6975" s="6">
        <f>tbl_Raw_Data[[#This Row],[Gross_Amount]]-tbl_Raw_Data[[#This Row],[Discount_Amount]]</f>
        <v>275.39549999999997</v>
      </c>
      <c r="X6975" s="6">
        <f>tbl_Raw_Data[[#This Row],[Net_Amount_Before_Tax]]*tbl_Raw_Data[[#This Row],[Tax_Pct]]/100</f>
        <v>13.769774999999999</v>
      </c>
      <c r="Y6975" s="6">
        <f>tbl_Raw_Data[[#This Row],[Net_Amount_Before_Tax]]+tbl_Raw_Data[[#This Row],[Tax_Amount]]</f>
        <v>289.16527499999995</v>
      </c>
      <c r="Z6975" s="6">
        <f t="shared" si="544"/>
        <v>2</v>
      </c>
    </row>
    <row r="6976" spans="1:26" x14ac:dyDescent="0.3">
      <c r="A6976" s="23" t="s">
        <v>9081</v>
      </c>
      <c r="B6976" s="34">
        <v>45834</v>
      </c>
      <c r="C6976" s="23" t="s">
        <v>5238</v>
      </c>
      <c r="D6976" s="23" t="s">
        <v>87</v>
      </c>
      <c r="E6976" s="23" t="s">
        <v>88</v>
      </c>
      <c r="F6976" s="23">
        <v>600040</v>
      </c>
      <c r="G6976" s="23" t="s">
        <v>119</v>
      </c>
      <c r="H6976" s="23" t="s">
        <v>120</v>
      </c>
      <c r="I6976" s="23" t="s">
        <v>32</v>
      </c>
      <c r="J6976" s="23" t="s">
        <v>64</v>
      </c>
      <c r="K6976" s="23" t="s">
        <v>57</v>
      </c>
      <c r="L6976" s="23">
        <v>5</v>
      </c>
      <c r="M6976" s="23">
        <v>69.16</v>
      </c>
      <c r="N6976" s="23">
        <v>0</v>
      </c>
      <c r="O6976" s="23">
        <v>12</v>
      </c>
      <c r="P6976" s="23" t="s">
        <v>65</v>
      </c>
      <c r="Q6976" s="23" t="s">
        <v>44</v>
      </c>
      <c r="R6976" s="23">
        <f t="shared" si="540"/>
        <v>1</v>
      </c>
      <c r="S6976" s="23" t="str">
        <f t="shared" si="541"/>
        <v>ORD106975_20250626_CUST03318_MED010</v>
      </c>
      <c r="T6976" s="23">
        <f t="shared" si="542"/>
        <v>1</v>
      </c>
      <c r="U6976" s="6">
        <f t="shared" si="543"/>
        <v>345.79999999999995</v>
      </c>
      <c r="V6976" s="6">
        <f>tbl_Raw_Data[[#This Row],[Discount_Pct]]*tbl_Raw_Data[[#This Row],[Gross_Amount]]/100</f>
        <v>0</v>
      </c>
      <c r="W6976" s="6">
        <f>tbl_Raw_Data[[#This Row],[Gross_Amount]]-tbl_Raw_Data[[#This Row],[Discount_Amount]]</f>
        <v>345.79999999999995</v>
      </c>
      <c r="X6976" s="6">
        <f>tbl_Raw_Data[[#This Row],[Net_Amount_Before_Tax]]*tbl_Raw_Data[[#This Row],[Tax_Pct]]/100</f>
        <v>41.495999999999995</v>
      </c>
      <c r="Y6976" s="6">
        <f>tbl_Raw_Data[[#This Row],[Net_Amount_Before_Tax]]+tbl_Raw_Data[[#This Row],[Tax_Amount]]</f>
        <v>387.29599999999994</v>
      </c>
      <c r="Z6976" s="6">
        <f t="shared" si="544"/>
        <v>1</v>
      </c>
    </row>
    <row r="6977" spans="1:26" x14ac:dyDescent="0.3">
      <c r="A6977" s="23" t="s">
        <v>9082</v>
      </c>
      <c r="B6977" s="34">
        <v>45761</v>
      </c>
      <c r="C6977" s="23" t="s">
        <v>567</v>
      </c>
      <c r="D6977" s="23" t="s">
        <v>159</v>
      </c>
      <c r="E6977" s="23" t="s">
        <v>47</v>
      </c>
      <c r="F6977" s="23">
        <v>400093</v>
      </c>
      <c r="G6977" s="23" t="s">
        <v>229</v>
      </c>
      <c r="H6977" s="23" t="s">
        <v>230</v>
      </c>
      <c r="I6977" s="23" t="s">
        <v>84</v>
      </c>
      <c r="J6977" s="23" t="s">
        <v>140</v>
      </c>
      <c r="K6977" s="23" t="s">
        <v>24</v>
      </c>
      <c r="L6977" s="23">
        <v>5</v>
      </c>
      <c r="M6977" s="23">
        <v>157.93</v>
      </c>
      <c r="N6977" s="23">
        <v>10</v>
      </c>
      <c r="O6977" s="23">
        <v>5</v>
      </c>
      <c r="P6977" s="23" t="s">
        <v>65</v>
      </c>
      <c r="Q6977" s="23" t="s">
        <v>34</v>
      </c>
      <c r="R6977" s="23">
        <f t="shared" si="540"/>
        <v>1</v>
      </c>
      <c r="S6977" s="23" t="str">
        <f t="shared" si="541"/>
        <v>ORD106976_20250414_CUST03345_MED022</v>
      </c>
      <c r="T6977" s="23">
        <f t="shared" si="542"/>
        <v>1</v>
      </c>
      <c r="U6977" s="6">
        <f t="shared" si="543"/>
        <v>789.65000000000009</v>
      </c>
      <c r="V6977" s="6">
        <f>tbl_Raw_Data[[#This Row],[Discount_Pct]]*tbl_Raw_Data[[#This Row],[Gross_Amount]]/100</f>
        <v>78.965000000000003</v>
      </c>
      <c r="W6977" s="6">
        <f>tbl_Raw_Data[[#This Row],[Gross_Amount]]-tbl_Raw_Data[[#This Row],[Discount_Amount]]</f>
        <v>710.68500000000006</v>
      </c>
      <c r="X6977" s="6">
        <f>tbl_Raw_Data[[#This Row],[Net_Amount_Before_Tax]]*tbl_Raw_Data[[#This Row],[Tax_Pct]]/100</f>
        <v>35.53425</v>
      </c>
      <c r="Y6977" s="6">
        <f>tbl_Raw_Data[[#This Row],[Net_Amount_Before_Tax]]+tbl_Raw_Data[[#This Row],[Tax_Amount]]</f>
        <v>746.2192500000001</v>
      </c>
      <c r="Z6977" s="6">
        <f t="shared" si="544"/>
        <v>3</v>
      </c>
    </row>
    <row r="6978" spans="1:26" x14ac:dyDescent="0.3">
      <c r="A6978" s="23" t="s">
        <v>9083</v>
      </c>
      <c r="B6978" s="34">
        <v>45364</v>
      </c>
      <c r="C6978" s="23" t="s">
        <v>3607</v>
      </c>
      <c r="D6978" s="23" t="s">
        <v>80</v>
      </c>
      <c r="E6978" s="23" t="s">
        <v>81</v>
      </c>
      <c r="F6978" s="23">
        <v>395017</v>
      </c>
      <c r="G6978" s="23" t="s">
        <v>132</v>
      </c>
      <c r="H6978" s="23" t="s">
        <v>133</v>
      </c>
      <c r="I6978" s="23" t="s">
        <v>134</v>
      </c>
      <c r="J6978" s="23" t="s">
        <v>135</v>
      </c>
      <c r="K6978" s="23" t="s">
        <v>57</v>
      </c>
      <c r="L6978" s="23">
        <v>1</v>
      </c>
      <c r="M6978" s="23">
        <v>68.459999999999994</v>
      </c>
      <c r="N6978" s="23">
        <v>5</v>
      </c>
      <c r="O6978" s="23">
        <v>5</v>
      </c>
      <c r="P6978" s="23" t="s">
        <v>43</v>
      </c>
      <c r="Q6978" s="23" t="s">
        <v>34</v>
      </c>
      <c r="R6978" s="23">
        <f t="shared" ref="R6978:R7041" si="545">COUNTIFS($A$2:$A$8001,A6978,$B$2:$B$8001,B6978,$C$2:$C$8001,C6978,$G$2:$G$8001,G6978)</f>
        <v>1</v>
      </c>
      <c r="S6978" s="23" t="str">
        <f t="shared" ref="S6978:S7041" si="546">A6978&amp;"_"&amp;TEXT(B6978,"yyyymmdd")&amp;"_"&amp;C6978&amp;"_"&amp;G6978</f>
        <v>ORD106977_20240313_CUST01489_MED007</v>
      </c>
      <c r="T6978" s="23">
        <f t="shared" ref="T6978:T7041" si="547">COUNTIF($S$2:$S$8001,S6978)</f>
        <v>1</v>
      </c>
      <c r="U6978" s="6">
        <f t="shared" ref="U6978:U7041" si="548">L6978*M6978</f>
        <v>68.459999999999994</v>
      </c>
      <c r="V6978" s="6">
        <f>tbl_Raw_Data[[#This Row],[Discount_Pct]]*tbl_Raw_Data[[#This Row],[Gross_Amount]]/100</f>
        <v>3.4229999999999996</v>
      </c>
      <c r="W6978" s="6">
        <f>tbl_Raw_Data[[#This Row],[Gross_Amount]]-tbl_Raw_Data[[#This Row],[Discount_Amount]]</f>
        <v>65.036999999999992</v>
      </c>
      <c r="X6978" s="6">
        <f>tbl_Raw_Data[[#This Row],[Net_Amount_Before_Tax]]*tbl_Raw_Data[[#This Row],[Tax_Pct]]/100</f>
        <v>3.2518499999999992</v>
      </c>
      <c r="Y6978" s="6">
        <f>tbl_Raw_Data[[#This Row],[Net_Amount_Before_Tax]]+tbl_Raw_Data[[#This Row],[Tax_Amount]]</f>
        <v>68.288849999999996</v>
      </c>
      <c r="Z6978" s="6">
        <f t="shared" ref="Z6978:Z7041" si="549">COUNTIFS($C$2:$C$8001,C6978,$Q$2:$Q$8001,"Delivered")</f>
        <v>4</v>
      </c>
    </row>
    <row r="6979" spans="1:26" x14ac:dyDescent="0.3">
      <c r="A6979" s="23" t="s">
        <v>9084</v>
      </c>
      <c r="B6979" s="34">
        <v>45526</v>
      </c>
      <c r="C6979" s="23" t="s">
        <v>9085</v>
      </c>
      <c r="D6979" s="23" t="s">
        <v>159</v>
      </c>
      <c r="E6979" s="23" t="s">
        <v>47</v>
      </c>
      <c r="F6979" s="23">
        <v>400001</v>
      </c>
      <c r="G6979" s="23" t="s">
        <v>111</v>
      </c>
      <c r="H6979" s="23" t="s">
        <v>112</v>
      </c>
      <c r="I6979" s="23" t="s">
        <v>113</v>
      </c>
      <c r="J6979" s="23" t="s">
        <v>114</v>
      </c>
      <c r="K6979" s="23" t="s">
        <v>24</v>
      </c>
      <c r="L6979" s="23">
        <v>2</v>
      </c>
      <c r="M6979" s="23">
        <v>86.42</v>
      </c>
      <c r="N6979" s="23">
        <v>5</v>
      </c>
      <c r="O6979" s="23">
        <v>12</v>
      </c>
      <c r="P6979" s="23" t="s">
        <v>65</v>
      </c>
      <c r="Q6979" s="23" t="s">
        <v>34</v>
      </c>
      <c r="R6979" s="23">
        <f t="shared" si="545"/>
        <v>1</v>
      </c>
      <c r="S6979" s="23" t="str">
        <f t="shared" si="546"/>
        <v>ORD106978_20240822_CUST00620_MED027</v>
      </c>
      <c r="T6979" s="23">
        <f t="shared" si="547"/>
        <v>1</v>
      </c>
      <c r="U6979" s="6">
        <f t="shared" si="548"/>
        <v>172.84</v>
      </c>
      <c r="V6979" s="6">
        <f>tbl_Raw_Data[[#This Row],[Discount_Pct]]*tbl_Raw_Data[[#This Row],[Gross_Amount]]/100</f>
        <v>8.6420000000000012</v>
      </c>
      <c r="W6979" s="6">
        <f>tbl_Raw_Data[[#This Row],[Gross_Amount]]-tbl_Raw_Data[[#This Row],[Discount_Amount]]</f>
        <v>164.19800000000001</v>
      </c>
      <c r="X6979" s="6">
        <f>tbl_Raw_Data[[#This Row],[Net_Amount_Before_Tax]]*tbl_Raw_Data[[#This Row],[Tax_Pct]]/100</f>
        <v>19.703760000000003</v>
      </c>
      <c r="Y6979" s="6">
        <f>tbl_Raw_Data[[#This Row],[Net_Amount_Before_Tax]]+tbl_Raw_Data[[#This Row],[Tax_Amount]]</f>
        <v>183.90176000000002</v>
      </c>
      <c r="Z6979" s="6">
        <f t="shared" si="549"/>
        <v>1</v>
      </c>
    </row>
    <row r="6980" spans="1:26" x14ac:dyDescent="0.3">
      <c r="A6980" s="23" t="s">
        <v>9086</v>
      </c>
      <c r="B6980" s="34">
        <v>45694</v>
      </c>
      <c r="C6980" s="23" t="s">
        <v>8872</v>
      </c>
      <c r="D6980" s="23" t="s">
        <v>159</v>
      </c>
      <c r="E6980" s="23" t="s">
        <v>47</v>
      </c>
      <c r="F6980" s="23">
        <v>400076</v>
      </c>
      <c r="G6980" s="23" t="s">
        <v>39</v>
      </c>
      <c r="H6980" s="23" t="s">
        <v>40</v>
      </c>
      <c r="I6980" s="23" t="s">
        <v>41</v>
      </c>
      <c r="J6980" s="23" t="s">
        <v>42</v>
      </c>
      <c r="K6980" s="23" t="s">
        <v>24</v>
      </c>
      <c r="L6980" s="23">
        <v>6</v>
      </c>
      <c r="M6980" s="23">
        <v>33.89</v>
      </c>
      <c r="N6980" s="23">
        <v>0</v>
      </c>
      <c r="O6980" s="23">
        <v>5</v>
      </c>
      <c r="P6980" s="23" t="s">
        <v>33</v>
      </c>
      <c r="Q6980" s="23" t="s">
        <v>44</v>
      </c>
      <c r="R6980" s="23">
        <f t="shared" si="545"/>
        <v>1</v>
      </c>
      <c r="S6980" s="23" t="str">
        <f t="shared" si="546"/>
        <v>ORD106979_20250206_CUST03421_MED001</v>
      </c>
      <c r="T6980" s="23">
        <f t="shared" si="547"/>
        <v>1</v>
      </c>
      <c r="U6980" s="6">
        <f t="shared" si="548"/>
        <v>203.34</v>
      </c>
      <c r="V6980" s="6">
        <f>tbl_Raw_Data[[#This Row],[Discount_Pct]]*tbl_Raw_Data[[#This Row],[Gross_Amount]]/100</f>
        <v>0</v>
      </c>
      <c r="W6980" s="6">
        <f>tbl_Raw_Data[[#This Row],[Gross_Amount]]-tbl_Raw_Data[[#This Row],[Discount_Amount]]</f>
        <v>203.34</v>
      </c>
      <c r="X6980" s="6">
        <f>tbl_Raw_Data[[#This Row],[Net_Amount_Before_Tax]]*tbl_Raw_Data[[#This Row],[Tax_Pct]]/100</f>
        <v>10.167</v>
      </c>
      <c r="Y6980" s="6">
        <f>tbl_Raw_Data[[#This Row],[Net_Amount_Before_Tax]]+tbl_Raw_Data[[#This Row],[Tax_Amount]]</f>
        <v>213.50700000000001</v>
      </c>
      <c r="Z6980" s="6">
        <f t="shared" si="549"/>
        <v>1</v>
      </c>
    </row>
    <row r="6981" spans="1:26" x14ac:dyDescent="0.3">
      <c r="A6981" s="23" t="s">
        <v>9086</v>
      </c>
      <c r="B6981" s="34">
        <v>45590</v>
      </c>
      <c r="C6981" s="23" t="s">
        <v>9087</v>
      </c>
      <c r="D6981" s="23" t="s">
        <v>80</v>
      </c>
      <c r="E6981" s="23" t="s">
        <v>81</v>
      </c>
      <c r="F6981" s="23">
        <v>395007</v>
      </c>
      <c r="G6981" s="23" t="s">
        <v>283</v>
      </c>
      <c r="H6981" s="23" t="s">
        <v>284</v>
      </c>
      <c r="I6981" s="23" t="s">
        <v>104</v>
      </c>
      <c r="J6981" s="23" t="s">
        <v>42</v>
      </c>
      <c r="K6981" s="23" t="s">
        <v>57</v>
      </c>
      <c r="L6981" s="23">
        <v>1</v>
      </c>
      <c r="M6981" s="23">
        <v>315.36</v>
      </c>
      <c r="N6981" s="23">
        <v>5</v>
      </c>
      <c r="O6981" s="23">
        <v>5</v>
      </c>
      <c r="P6981" s="23" t="s">
        <v>89</v>
      </c>
      <c r="Q6981" s="23" t="s">
        <v>34</v>
      </c>
      <c r="R6981" s="23">
        <f t="shared" si="545"/>
        <v>1</v>
      </c>
      <c r="S6981" s="23" t="str">
        <f t="shared" si="546"/>
        <v>ORD106979_20241025_CUST03047_MED030</v>
      </c>
      <c r="T6981" s="23">
        <f t="shared" si="547"/>
        <v>1</v>
      </c>
      <c r="U6981" s="6">
        <f t="shared" si="548"/>
        <v>315.36</v>
      </c>
      <c r="V6981" s="6">
        <f>tbl_Raw_Data[[#This Row],[Discount_Pct]]*tbl_Raw_Data[[#This Row],[Gross_Amount]]/100</f>
        <v>15.768000000000002</v>
      </c>
      <c r="W6981" s="6">
        <f>tbl_Raw_Data[[#This Row],[Gross_Amount]]-tbl_Raw_Data[[#This Row],[Discount_Amount]]</f>
        <v>299.59199999999998</v>
      </c>
      <c r="X6981" s="6">
        <f>tbl_Raw_Data[[#This Row],[Net_Amount_Before_Tax]]*tbl_Raw_Data[[#This Row],[Tax_Pct]]/100</f>
        <v>14.9796</v>
      </c>
      <c r="Y6981" s="6">
        <f>tbl_Raw_Data[[#This Row],[Net_Amount_Before_Tax]]+tbl_Raw_Data[[#This Row],[Tax_Amount]]</f>
        <v>314.57159999999999</v>
      </c>
      <c r="Z6981" s="6">
        <f t="shared" si="549"/>
        <v>1</v>
      </c>
    </row>
    <row r="6982" spans="1:26" x14ac:dyDescent="0.3">
      <c r="A6982" s="23" t="s">
        <v>9088</v>
      </c>
      <c r="B6982" s="34">
        <v>45647</v>
      </c>
      <c r="C6982" s="23" t="s">
        <v>4434</v>
      </c>
      <c r="D6982" s="23" t="s">
        <v>100</v>
      </c>
      <c r="E6982" s="23" t="s">
        <v>101</v>
      </c>
      <c r="F6982" s="23">
        <v>201307</v>
      </c>
      <c r="G6982" s="23" t="s">
        <v>167</v>
      </c>
      <c r="H6982" s="23" t="s">
        <v>168</v>
      </c>
      <c r="I6982" s="23" t="s">
        <v>113</v>
      </c>
      <c r="J6982" s="23" t="s">
        <v>42</v>
      </c>
      <c r="K6982" s="23" t="s">
        <v>24</v>
      </c>
      <c r="L6982" s="23">
        <v>1</v>
      </c>
      <c r="M6982" s="23">
        <v>212.18</v>
      </c>
      <c r="N6982" s="23">
        <v>20</v>
      </c>
      <c r="O6982" s="23">
        <v>5</v>
      </c>
      <c r="P6982" s="23" t="s">
        <v>65</v>
      </c>
      <c r="Q6982" s="23" t="s">
        <v>34</v>
      </c>
      <c r="R6982" s="23">
        <f t="shared" si="545"/>
        <v>1</v>
      </c>
      <c r="S6982" s="23" t="str">
        <f t="shared" si="546"/>
        <v>ORD106981_20241221_CUST00423_MED026</v>
      </c>
      <c r="T6982" s="23">
        <f t="shared" si="547"/>
        <v>1</v>
      </c>
      <c r="U6982" s="6">
        <f t="shared" si="548"/>
        <v>212.18</v>
      </c>
      <c r="V6982" s="6">
        <f>tbl_Raw_Data[[#This Row],[Discount_Pct]]*tbl_Raw_Data[[#This Row],[Gross_Amount]]/100</f>
        <v>42.436000000000007</v>
      </c>
      <c r="W6982" s="6">
        <f>tbl_Raw_Data[[#This Row],[Gross_Amount]]-tbl_Raw_Data[[#This Row],[Discount_Amount]]</f>
        <v>169.744</v>
      </c>
      <c r="X6982" s="6">
        <f>tbl_Raw_Data[[#This Row],[Net_Amount_Before_Tax]]*tbl_Raw_Data[[#This Row],[Tax_Pct]]/100</f>
        <v>8.4871999999999996</v>
      </c>
      <c r="Y6982" s="6">
        <f>tbl_Raw_Data[[#This Row],[Net_Amount_Before_Tax]]+tbl_Raw_Data[[#This Row],[Tax_Amount]]</f>
        <v>178.2312</v>
      </c>
      <c r="Z6982" s="6">
        <f t="shared" si="549"/>
        <v>1</v>
      </c>
    </row>
    <row r="6983" spans="1:26" x14ac:dyDescent="0.3">
      <c r="A6983" s="23" t="s">
        <v>9089</v>
      </c>
      <c r="B6983" s="34">
        <v>45927</v>
      </c>
      <c r="C6983" s="23" t="s">
        <v>9090</v>
      </c>
      <c r="D6983" s="23" t="s">
        <v>159</v>
      </c>
      <c r="E6983" s="23" t="s">
        <v>47</v>
      </c>
      <c r="F6983" s="23">
        <v>400093</v>
      </c>
      <c r="G6983" s="23" t="s">
        <v>61</v>
      </c>
      <c r="H6983" s="23" t="s">
        <v>62</v>
      </c>
      <c r="I6983" s="23" t="s">
        <v>63</v>
      </c>
      <c r="J6983" s="23" t="s">
        <v>64</v>
      </c>
      <c r="K6983" s="23" t="s">
        <v>57</v>
      </c>
      <c r="L6983" s="23">
        <v>3</v>
      </c>
      <c r="M6983" s="23">
        <v>124.73</v>
      </c>
      <c r="N6983" s="23">
        <v>5</v>
      </c>
      <c r="O6983" s="23">
        <v>5</v>
      </c>
      <c r="P6983" s="23" t="s">
        <v>33</v>
      </c>
      <c r="Q6983" s="23" t="s">
        <v>34</v>
      </c>
      <c r="R6983" s="23">
        <f t="shared" si="545"/>
        <v>1</v>
      </c>
      <c r="S6983" s="23" t="str">
        <f t="shared" si="546"/>
        <v>ORD106982_20250927_CUST02230_MED004</v>
      </c>
      <c r="T6983" s="23">
        <f t="shared" si="547"/>
        <v>1</v>
      </c>
      <c r="U6983" s="6">
        <f t="shared" si="548"/>
        <v>374.19</v>
      </c>
      <c r="V6983" s="6">
        <f>tbl_Raw_Data[[#This Row],[Discount_Pct]]*tbl_Raw_Data[[#This Row],[Gross_Amount]]/100</f>
        <v>18.709500000000002</v>
      </c>
      <c r="W6983" s="6">
        <f>tbl_Raw_Data[[#This Row],[Gross_Amount]]-tbl_Raw_Data[[#This Row],[Discount_Amount]]</f>
        <v>355.48050000000001</v>
      </c>
      <c r="X6983" s="6">
        <f>tbl_Raw_Data[[#This Row],[Net_Amount_Before_Tax]]*tbl_Raw_Data[[#This Row],[Tax_Pct]]/100</f>
        <v>17.774025000000002</v>
      </c>
      <c r="Y6983" s="6">
        <f>tbl_Raw_Data[[#This Row],[Net_Amount_Before_Tax]]+tbl_Raw_Data[[#This Row],[Tax_Amount]]</f>
        <v>373.254525</v>
      </c>
      <c r="Z6983" s="6">
        <f t="shared" si="549"/>
        <v>1</v>
      </c>
    </row>
    <row r="6984" spans="1:26" x14ac:dyDescent="0.3">
      <c r="A6984" s="23" t="s">
        <v>9091</v>
      </c>
      <c r="B6984" s="34">
        <v>45829</v>
      </c>
      <c r="C6984" s="23" t="s">
        <v>2876</v>
      </c>
      <c r="D6984" s="23" t="s">
        <v>28</v>
      </c>
      <c r="E6984" s="23" t="s">
        <v>29</v>
      </c>
      <c r="F6984" s="23">
        <v>500090</v>
      </c>
      <c r="G6984" s="23" t="s">
        <v>167</v>
      </c>
      <c r="H6984" s="23" t="s">
        <v>168</v>
      </c>
      <c r="I6984" s="23" t="s">
        <v>113</v>
      </c>
      <c r="J6984" s="23" t="s">
        <v>42</v>
      </c>
      <c r="K6984" s="23" t="s">
        <v>24</v>
      </c>
      <c r="L6984" s="23">
        <v>1</v>
      </c>
      <c r="M6984" s="23">
        <v>208.05</v>
      </c>
      <c r="N6984" s="23">
        <v>5</v>
      </c>
      <c r="O6984" s="23">
        <v>5</v>
      </c>
      <c r="P6984" s="23" t="s">
        <v>65</v>
      </c>
      <c r="Q6984" s="23" t="s">
        <v>34</v>
      </c>
      <c r="R6984" s="23">
        <f t="shared" si="545"/>
        <v>1</v>
      </c>
      <c r="S6984" s="23" t="str">
        <f t="shared" si="546"/>
        <v>ORD106983_20250621_CUST03060_MED026</v>
      </c>
      <c r="T6984" s="23">
        <f t="shared" si="547"/>
        <v>1</v>
      </c>
      <c r="U6984" s="6">
        <f t="shared" si="548"/>
        <v>208.05</v>
      </c>
      <c r="V6984" s="6">
        <f>tbl_Raw_Data[[#This Row],[Discount_Pct]]*tbl_Raw_Data[[#This Row],[Gross_Amount]]/100</f>
        <v>10.4025</v>
      </c>
      <c r="W6984" s="6">
        <f>tbl_Raw_Data[[#This Row],[Gross_Amount]]-tbl_Raw_Data[[#This Row],[Discount_Amount]]</f>
        <v>197.64750000000001</v>
      </c>
      <c r="X6984" s="6">
        <f>tbl_Raw_Data[[#This Row],[Net_Amount_Before_Tax]]*tbl_Raw_Data[[#This Row],[Tax_Pct]]/100</f>
        <v>9.8823750000000015</v>
      </c>
      <c r="Y6984" s="6">
        <f>tbl_Raw_Data[[#This Row],[Net_Amount_Before_Tax]]+tbl_Raw_Data[[#This Row],[Tax_Amount]]</f>
        <v>207.529875</v>
      </c>
      <c r="Z6984" s="6">
        <f t="shared" si="549"/>
        <v>3</v>
      </c>
    </row>
    <row r="6985" spans="1:26" x14ac:dyDescent="0.3">
      <c r="A6985" s="23" t="s">
        <v>9092</v>
      </c>
      <c r="B6985" s="34">
        <v>45516</v>
      </c>
      <c r="C6985" s="23" t="s">
        <v>9093</v>
      </c>
      <c r="D6985" s="23" t="s">
        <v>80</v>
      </c>
      <c r="E6985" s="23" t="s">
        <v>81</v>
      </c>
      <c r="F6985" s="23">
        <v>395007</v>
      </c>
      <c r="G6985" s="23" t="s">
        <v>145</v>
      </c>
      <c r="H6985" s="23" t="s">
        <v>146</v>
      </c>
      <c r="I6985" s="23" t="s">
        <v>147</v>
      </c>
      <c r="J6985" s="23" t="s">
        <v>148</v>
      </c>
      <c r="K6985" s="23" t="s">
        <v>24</v>
      </c>
      <c r="L6985" s="23">
        <v>1</v>
      </c>
      <c r="M6985" s="23">
        <v>108.8</v>
      </c>
      <c r="N6985" s="23">
        <v>0</v>
      </c>
      <c r="O6985" s="23">
        <v>5</v>
      </c>
      <c r="P6985" s="23" t="s">
        <v>89</v>
      </c>
      <c r="Q6985" s="23" t="s">
        <v>34</v>
      </c>
      <c r="R6985" s="23">
        <f t="shared" si="545"/>
        <v>1</v>
      </c>
      <c r="S6985" s="23" t="str">
        <f t="shared" si="546"/>
        <v>ORD106984_20240812_CUST00845_MED016</v>
      </c>
      <c r="T6985" s="23">
        <f t="shared" si="547"/>
        <v>1</v>
      </c>
      <c r="U6985" s="6">
        <f t="shared" si="548"/>
        <v>108.8</v>
      </c>
      <c r="V6985" s="6">
        <f>tbl_Raw_Data[[#This Row],[Discount_Pct]]*tbl_Raw_Data[[#This Row],[Gross_Amount]]/100</f>
        <v>0</v>
      </c>
      <c r="W6985" s="6">
        <f>tbl_Raw_Data[[#This Row],[Gross_Amount]]-tbl_Raw_Data[[#This Row],[Discount_Amount]]</f>
        <v>108.8</v>
      </c>
      <c r="X6985" s="6">
        <f>tbl_Raw_Data[[#This Row],[Net_Amount_Before_Tax]]*tbl_Raw_Data[[#This Row],[Tax_Pct]]/100</f>
        <v>5.44</v>
      </c>
      <c r="Y6985" s="6">
        <f>tbl_Raw_Data[[#This Row],[Net_Amount_Before_Tax]]+tbl_Raw_Data[[#This Row],[Tax_Amount]]</f>
        <v>114.24</v>
      </c>
      <c r="Z6985" s="6">
        <f t="shared" si="549"/>
        <v>1</v>
      </c>
    </row>
    <row r="6986" spans="1:26" x14ac:dyDescent="0.3">
      <c r="A6986" s="23" t="s">
        <v>9094</v>
      </c>
      <c r="B6986" s="34">
        <v>45504</v>
      </c>
      <c r="C6986" s="23" t="s">
        <v>7245</v>
      </c>
      <c r="D6986" s="23" t="s">
        <v>72</v>
      </c>
      <c r="E6986" s="23" t="s">
        <v>73</v>
      </c>
      <c r="F6986" s="23">
        <v>302021</v>
      </c>
      <c r="G6986" s="23" t="s">
        <v>68</v>
      </c>
      <c r="H6986" s="23" t="s">
        <v>69</v>
      </c>
      <c r="I6986" s="23" t="s">
        <v>55</v>
      </c>
      <c r="J6986" s="23" t="s">
        <v>56</v>
      </c>
      <c r="K6986" s="23" t="s">
        <v>24</v>
      </c>
      <c r="L6986" s="23">
        <v>2</v>
      </c>
      <c r="M6986" s="23">
        <v>25.49</v>
      </c>
      <c r="N6986" s="23">
        <v>5</v>
      </c>
      <c r="O6986" s="23">
        <v>12</v>
      </c>
      <c r="P6986" s="23" t="s">
        <v>65</v>
      </c>
      <c r="Q6986" s="23" t="s">
        <v>26</v>
      </c>
      <c r="R6986" s="23">
        <f t="shared" si="545"/>
        <v>1</v>
      </c>
      <c r="S6986" s="23" t="str">
        <f t="shared" si="546"/>
        <v>ORD106985_20240731_CUST02246_MED003</v>
      </c>
      <c r="T6986" s="23">
        <f t="shared" si="547"/>
        <v>1</v>
      </c>
      <c r="U6986" s="6">
        <f t="shared" si="548"/>
        <v>50.98</v>
      </c>
      <c r="V6986" s="6">
        <f>tbl_Raw_Data[[#This Row],[Discount_Pct]]*tbl_Raw_Data[[#This Row],[Gross_Amount]]/100</f>
        <v>2.5489999999999999</v>
      </c>
      <c r="W6986" s="6">
        <f>tbl_Raw_Data[[#This Row],[Gross_Amount]]-tbl_Raw_Data[[#This Row],[Discount_Amount]]</f>
        <v>48.430999999999997</v>
      </c>
      <c r="X6986" s="6">
        <f>tbl_Raw_Data[[#This Row],[Net_Amount_Before_Tax]]*tbl_Raw_Data[[#This Row],[Tax_Pct]]/100</f>
        <v>5.8117200000000002</v>
      </c>
      <c r="Y6986" s="6">
        <f>tbl_Raw_Data[[#This Row],[Net_Amount_Before_Tax]]+tbl_Raw_Data[[#This Row],[Tax_Amount]]</f>
        <v>54.242719999999998</v>
      </c>
      <c r="Z6986" s="6">
        <f t="shared" si="549"/>
        <v>2</v>
      </c>
    </row>
    <row r="6987" spans="1:26" x14ac:dyDescent="0.3">
      <c r="A6987" s="23" t="s">
        <v>9095</v>
      </c>
      <c r="B6987" s="34">
        <v>45919</v>
      </c>
      <c r="C6987" s="23" t="s">
        <v>2803</v>
      </c>
      <c r="D6987" s="23" t="s">
        <v>183</v>
      </c>
      <c r="E6987" s="23" t="s">
        <v>184</v>
      </c>
      <c r="F6987" s="23">
        <v>122016</v>
      </c>
      <c r="G6987" s="23" t="s">
        <v>107</v>
      </c>
      <c r="H6987" s="23" t="s">
        <v>108</v>
      </c>
      <c r="I6987" s="23" t="s">
        <v>63</v>
      </c>
      <c r="J6987" s="23" t="s">
        <v>42</v>
      </c>
      <c r="K6987" s="23" t="s">
        <v>57</v>
      </c>
      <c r="L6987" s="23">
        <v>3</v>
      </c>
      <c r="M6987" s="23">
        <v>99.72</v>
      </c>
      <c r="N6987" s="23">
        <v>0</v>
      </c>
      <c r="O6987" s="23">
        <v>18</v>
      </c>
      <c r="P6987" s="23" t="s">
        <v>33</v>
      </c>
      <c r="Q6987" s="23" t="s">
        <v>34</v>
      </c>
      <c r="R6987" s="23">
        <f t="shared" si="545"/>
        <v>1</v>
      </c>
      <c r="S6987" s="23" t="str">
        <f t="shared" si="546"/>
        <v>ORD106986_20250919_CUST02736_MED005</v>
      </c>
      <c r="T6987" s="23">
        <f t="shared" si="547"/>
        <v>1</v>
      </c>
      <c r="U6987" s="6">
        <f t="shared" si="548"/>
        <v>299.15999999999997</v>
      </c>
      <c r="V6987" s="6">
        <f>tbl_Raw_Data[[#This Row],[Discount_Pct]]*tbl_Raw_Data[[#This Row],[Gross_Amount]]/100</f>
        <v>0</v>
      </c>
      <c r="W6987" s="6">
        <f>tbl_Raw_Data[[#This Row],[Gross_Amount]]-tbl_Raw_Data[[#This Row],[Discount_Amount]]</f>
        <v>299.15999999999997</v>
      </c>
      <c r="X6987" s="6">
        <f>tbl_Raw_Data[[#This Row],[Net_Amount_Before_Tax]]*tbl_Raw_Data[[#This Row],[Tax_Pct]]/100</f>
        <v>53.84879999999999</v>
      </c>
      <c r="Y6987" s="6">
        <f>tbl_Raw_Data[[#This Row],[Net_Amount_Before_Tax]]+tbl_Raw_Data[[#This Row],[Tax_Amount]]</f>
        <v>353.00879999999995</v>
      </c>
      <c r="Z6987" s="6">
        <f t="shared" si="549"/>
        <v>3</v>
      </c>
    </row>
    <row r="6988" spans="1:26" x14ac:dyDescent="0.3">
      <c r="A6988" s="23" t="s">
        <v>9096</v>
      </c>
      <c r="B6988" s="34">
        <v>45629</v>
      </c>
      <c r="C6988" s="23" t="s">
        <v>5792</v>
      </c>
      <c r="D6988" s="23" t="s">
        <v>52</v>
      </c>
      <c r="E6988" s="23" t="s">
        <v>52</v>
      </c>
      <c r="F6988" s="23">
        <v>160019</v>
      </c>
      <c r="G6988" s="23" t="s">
        <v>233</v>
      </c>
      <c r="H6988" s="23" t="s">
        <v>234</v>
      </c>
      <c r="I6988" s="23" t="s">
        <v>104</v>
      </c>
      <c r="J6988" s="23" t="s">
        <v>42</v>
      </c>
      <c r="K6988" s="23" t="s">
        <v>24</v>
      </c>
      <c r="L6988" s="23">
        <v>2</v>
      </c>
      <c r="M6988" s="23">
        <v>166.1</v>
      </c>
      <c r="N6988" s="23">
        <v>0</v>
      </c>
      <c r="O6988" s="23">
        <v>5</v>
      </c>
      <c r="P6988" s="23" t="s">
        <v>58</v>
      </c>
      <c r="Q6988" s="23" t="s">
        <v>34</v>
      </c>
      <c r="R6988" s="23">
        <f t="shared" si="545"/>
        <v>1</v>
      </c>
      <c r="S6988" s="23" t="str">
        <f t="shared" si="546"/>
        <v>ORD106987_20241203_CUST01921_MED019</v>
      </c>
      <c r="T6988" s="23">
        <f t="shared" si="547"/>
        <v>1</v>
      </c>
      <c r="U6988" s="6">
        <f t="shared" si="548"/>
        <v>332.2</v>
      </c>
      <c r="V6988" s="6">
        <f>tbl_Raw_Data[[#This Row],[Discount_Pct]]*tbl_Raw_Data[[#This Row],[Gross_Amount]]/100</f>
        <v>0</v>
      </c>
      <c r="W6988" s="6">
        <f>tbl_Raw_Data[[#This Row],[Gross_Amount]]-tbl_Raw_Data[[#This Row],[Discount_Amount]]</f>
        <v>332.2</v>
      </c>
      <c r="X6988" s="6">
        <f>tbl_Raw_Data[[#This Row],[Net_Amount_Before_Tax]]*tbl_Raw_Data[[#This Row],[Tax_Pct]]/100</f>
        <v>16.61</v>
      </c>
      <c r="Y6988" s="6">
        <f>tbl_Raw_Data[[#This Row],[Net_Amount_Before_Tax]]+tbl_Raw_Data[[#This Row],[Tax_Amount]]</f>
        <v>348.81</v>
      </c>
      <c r="Z6988" s="6">
        <f t="shared" si="549"/>
        <v>2</v>
      </c>
    </row>
    <row r="6989" spans="1:26" x14ac:dyDescent="0.3">
      <c r="A6989" s="23" t="s">
        <v>9097</v>
      </c>
      <c r="B6989" s="34">
        <v>45725</v>
      </c>
      <c r="C6989" s="23" t="s">
        <v>1584</v>
      </c>
      <c r="D6989" s="23" t="s">
        <v>52</v>
      </c>
      <c r="E6989" s="23" t="s">
        <v>52</v>
      </c>
      <c r="F6989" s="23">
        <v>160022</v>
      </c>
      <c r="G6989" s="23" t="s">
        <v>160</v>
      </c>
      <c r="H6989" s="23" t="s">
        <v>161</v>
      </c>
      <c r="I6989" s="23" t="s">
        <v>50</v>
      </c>
      <c r="J6989" s="23" t="s">
        <v>23</v>
      </c>
      <c r="K6989" s="23" t="s">
        <v>24</v>
      </c>
      <c r="L6989" s="23">
        <v>5</v>
      </c>
      <c r="M6989" s="23">
        <v>131.66999999999999</v>
      </c>
      <c r="N6989" s="23">
        <v>10</v>
      </c>
      <c r="O6989" s="23">
        <v>5</v>
      </c>
      <c r="P6989" s="23" t="s">
        <v>43</v>
      </c>
      <c r="Q6989" s="23" t="s">
        <v>34</v>
      </c>
      <c r="R6989" s="23">
        <f t="shared" si="545"/>
        <v>1</v>
      </c>
      <c r="S6989" s="23" t="str">
        <f t="shared" si="546"/>
        <v>ORD106988_20250309_CUST02043_MED014</v>
      </c>
      <c r="T6989" s="23">
        <f t="shared" si="547"/>
        <v>1</v>
      </c>
      <c r="U6989" s="6">
        <f t="shared" si="548"/>
        <v>658.34999999999991</v>
      </c>
      <c r="V6989" s="6">
        <f>tbl_Raw_Data[[#This Row],[Discount_Pct]]*tbl_Raw_Data[[#This Row],[Gross_Amount]]/100</f>
        <v>65.834999999999994</v>
      </c>
      <c r="W6989" s="6">
        <f>tbl_Raw_Data[[#This Row],[Gross_Amount]]-tbl_Raw_Data[[#This Row],[Discount_Amount]]</f>
        <v>592.51499999999987</v>
      </c>
      <c r="X6989" s="6">
        <f>tbl_Raw_Data[[#This Row],[Net_Amount_Before_Tax]]*tbl_Raw_Data[[#This Row],[Tax_Pct]]/100</f>
        <v>29.625749999999993</v>
      </c>
      <c r="Y6989" s="6">
        <f>tbl_Raw_Data[[#This Row],[Net_Amount_Before_Tax]]+tbl_Raw_Data[[#This Row],[Tax_Amount]]</f>
        <v>622.14074999999991</v>
      </c>
      <c r="Z6989" s="6">
        <f t="shared" si="549"/>
        <v>1</v>
      </c>
    </row>
    <row r="6990" spans="1:26" x14ac:dyDescent="0.3">
      <c r="A6990" s="23" t="s">
        <v>9098</v>
      </c>
      <c r="B6990" s="34">
        <v>45896</v>
      </c>
      <c r="C6990" s="23" t="s">
        <v>8341</v>
      </c>
      <c r="D6990" s="23" t="s">
        <v>80</v>
      </c>
      <c r="E6990" s="23" t="s">
        <v>81</v>
      </c>
      <c r="F6990" s="23">
        <v>395007</v>
      </c>
      <c r="G6990" s="23" t="s">
        <v>185</v>
      </c>
      <c r="H6990" s="23" t="s">
        <v>186</v>
      </c>
      <c r="I6990" s="23" t="s">
        <v>76</v>
      </c>
      <c r="J6990" s="23" t="s">
        <v>187</v>
      </c>
      <c r="K6990" s="23" t="s">
        <v>57</v>
      </c>
      <c r="L6990" s="23">
        <v>2</v>
      </c>
      <c r="M6990" s="23">
        <v>100.03</v>
      </c>
      <c r="N6990" s="23">
        <v>10</v>
      </c>
      <c r="O6990" s="23">
        <v>5</v>
      </c>
      <c r="P6990" s="23" t="s">
        <v>65</v>
      </c>
      <c r="Q6990" s="23" t="s">
        <v>44</v>
      </c>
      <c r="R6990" s="23">
        <f t="shared" si="545"/>
        <v>1</v>
      </c>
      <c r="S6990" s="23" t="str">
        <f t="shared" si="546"/>
        <v>ORD106989_20250827_CUST01129_MED009</v>
      </c>
      <c r="T6990" s="23">
        <f t="shared" si="547"/>
        <v>1</v>
      </c>
      <c r="U6990" s="6">
        <f t="shared" si="548"/>
        <v>200.06</v>
      </c>
      <c r="V6990" s="6">
        <f>tbl_Raw_Data[[#This Row],[Discount_Pct]]*tbl_Raw_Data[[#This Row],[Gross_Amount]]/100</f>
        <v>20.006</v>
      </c>
      <c r="W6990" s="6">
        <f>tbl_Raw_Data[[#This Row],[Gross_Amount]]-tbl_Raw_Data[[#This Row],[Discount_Amount]]</f>
        <v>180.054</v>
      </c>
      <c r="X6990" s="6">
        <f>tbl_Raw_Data[[#This Row],[Net_Amount_Before_Tax]]*tbl_Raw_Data[[#This Row],[Tax_Pct]]/100</f>
        <v>9.002699999999999</v>
      </c>
      <c r="Y6990" s="6">
        <f>tbl_Raw_Data[[#This Row],[Net_Amount_Before_Tax]]+tbl_Raw_Data[[#This Row],[Tax_Amount]]</f>
        <v>189.05670000000001</v>
      </c>
      <c r="Z6990" s="6">
        <f t="shared" si="549"/>
        <v>1</v>
      </c>
    </row>
    <row r="6991" spans="1:26" x14ac:dyDescent="0.3">
      <c r="A6991" s="23" t="s">
        <v>9099</v>
      </c>
      <c r="B6991" s="34">
        <v>45691</v>
      </c>
      <c r="C6991" s="23" t="s">
        <v>9100</v>
      </c>
      <c r="D6991" s="23" t="s">
        <v>123</v>
      </c>
      <c r="E6991" s="23" t="s">
        <v>101</v>
      </c>
      <c r="F6991" s="23">
        <v>226024</v>
      </c>
      <c r="G6991" s="23" t="s">
        <v>233</v>
      </c>
      <c r="H6991" s="23" t="s">
        <v>234</v>
      </c>
      <c r="I6991" s="23" t="s">
        <v>104</v>
      </c>
      <c r="J6991" s="23" t="s">
        <v>42</v>
      </c>
      <c r="K6991" s="23" t="s">
        <v>24</v>
      </c>
      <c r="L6991" s="23">
        <v>2</v>
      </c>
      <c r="M6991" s="23">
        <v>168.91</v>
      </c>
      <c r="N6991" s="23">
        <v>5</v>
      </c>
      <c r="O6991" s="23">
        <v>5</v>
      </c>
      <c r="P6991" s="23" t="s">
        <v>65</v>
      </c>
      <c r="Q6991" s="23" t="s">
        <v>34</v>
      </c>
      <c r="R6991" s="23">
        <f t="shared" si="545"/>
        <v>1</v>
      </c>
      <c r="S6991" s="23" t="str">
        <f t="shared" si="546"/>
        <v>ORD106990_20250203_CUST02456_MED019</v>
      </c>
      <c r="T6991" s="23">
        <f t="shared" si="547"/>
        <v>1</v>
      </c>
      <c r="U6991" s="6">
        <f t="shared" si="548"/>
        <v>337.82</v>
      </c>
      <c r="V6991" s="6">
        <f>tbl_Raw_Data[[#This Row],[Discount_Pct]]*tbl_Raw_Data[[#This Row],[Gross_Amount]]/100</f>
        <v>16.890999999999998</v>
      </c>
      <c r="W6991" s="6">
        <f>tbl_Raw_Data[[#This Row],[Gross_Amount]]-tbl_Raw_Data[[#This Row],[Discount_Amount]]</f>
        <v>320.92899999999997</v>
      </c>
      <c r="X6991" s="6">
        <f>tbl_Raw_Data[[#This Row],[Net_Amount_Before_Tax]]*tbl_Raw_Data[[#This Row],[Tax_Pct]]/100</f>
        <v>16.04645</v>
      </c>
      <c r="Y6991" s="6">
        <f>tbl_Raw_Data[[#This Row],[Net_Amount_Before_Tax]]+tbl_Raw_Data[[#This Row],[Tax_Amount]]</f>
        <v>336.97544999999997</v>
      </c>
      <c r="Z6991" s="6">
        <f t="shared" si="549"/>
        <v>1</v>
      </c>
    </row>
    <row r="6992" spans="1:26" x14ac:dyDescent="0.3">
      <c r="A6992" s="23" t="s">
        <v>9101</v>
      </c>
      <c r="B6992" s="34">
        <v>45519</v>
      </c>
      <c r="C6992" s="23" t="s">
        <v>1238</v>
      </c>
      <c r="D6992" s="23" t="s">
        <v>183</v>
      </c>
      <c r="E6992" s="23" t="s">
        <v>184</v>
      </c>
      <c r="F6992" s="23">
        <v>122001</v>
      </c>
      <c r="G6992" s="23" t="s">
        <v>102</v>
      </c>
      <c r="H6992" s="23" t="s">
        <v>103</v>
      </c>
      <c r="I6992" s="23" t="s">
        <v>104</v>
      </c>
      <c r="J6992" s="23" t="s">
        <v>64</v>
      </c>
      <c r="K6992" s="23" t="s">
        <v>57</v>
      </c>
      <c r="L6992" s="23">
        <v>3</v>
      </c>
      <c r="M6992" s="23">
        <v>102.57</v>
      </c>
      <c r="N6992" s="23">
        <v>10</v>
      </c>
      <c r="O6992" s="23">
        <v>12</v>
      </c>
      <c r="P6992" s="23" t="s">
        <v>25</v>
      </c>
      <c r="Q6992" s="23" t="s">
        <v>34</v>
      </c>
      <c r="R6992" s="23">
        <f t="shared" si="545"/>
        <v>1</v>
      </c>
      <c r="S6992" s="23" t="str">
        <f t="shared" si="546"/>
        <v>ORD106991_20240815_CUST01629_MED029</v>
      </c>
      <c r="T6992" s="23">
        <f t="shared" si="547"/>
        <v>1</v>
      </c>
      <c r="U6992" s="6">
        <f t="shared" si="548"/>
        <v>307.70999999999998</v>
      </c>
      <c r="V6992" s="6">
        <f>tbl_Raw_Data[[#This Row],[Discount_Pct]]*tbl_Raw_Data[[#This Row],[Gross_Amount]]/100</f>
        <v>30.771000000000001</v>
      </c>
      <c r="W6992" s="6">
        <f>tbl_Raw_Data[[#This Row],[Gross_Amount]]-tbl_Raw_Data[[#This Row],[Discount_Amount]]</f>
        <v>276.93899999999996</v>
      </c>
      <c r="X6992" s="6">
        <f>tbl_Raw_Data[[#This Row],[Net_Amount_Before_Tax]]*tbl_Raw_Data[[#This Row],[Tax_Pct]]/100</f>
        <v>33.232679999999995</v>
      </c>
      <c r="Y6992" s="6">
        <f>tbl_Raw_Data[[#This Row],[Net_Amount_Before_Tax]]+tbl_Raw_Data[[#This Row],[Tax_Amount]]</f>
        <v>310.17167999999998</v>
      </c>
      <c r="Z6992" s="6">
        <f t="shared" si="549"/>
        <v>3</v>
      </c>
    </row>
    <row r="6993" spans="1:26" x14ac:dyDescent="0.3">
      <c r="A6993" s="23" t="s">
        <v>9102</v>
      </c>
      <c r="B6993" s="34">
        <v>45796</v>
      </c>
      <c r="C6993" s="23" t="s">
        <v>7974</v>
      </c>
      <c r="D6993" s="23" t="s">
        <v>46</v>
      </c>
      <c r="E6993" s="23" t="s">
        <v>47</v>
      </c>
      <c r="F6993" s="23">
        <v>411001</v>
      </c>
      <c r="G6993" s="23" t="s">
        <v>229</v>
      </c>
      <c r="H6993" s="23" t="s">
        <v>230</v>
      </c>
      <c r="I6993" s="23" t="s">
        <v>84</v>
      </c>
      <c r="J6993" s="23" t="s">
        <v>140</v>
      </c>
      <c r="K6993" s="23" t="s">
        <v>24</v>
      </c>
      <c r="L6993" s="23">
        <v>3</v>
      </c>
      <c r="M6993" s="23">
        <v>181.1</v>
      </c>
      <c r="N6993" s="23">
        <v>5</v>
      </c>
      <c r="O6993" s="23">
        <v>18</v>
      </c>
      <c r="P6993" s="23" t="s">
        <v>89</v>
      </c>
      <c r="Q6993" s="23" t="s">
        <v>34</v>
      </c>
      <c r="R6993" s="23">
        <f t="shared" si="545"/>
        <v>1</v>
      </c>
      <c r="S6993" s="23" t="str">
        <f t="shared" si="546"/>
        <v>ORD106992_20250519_CUST00465_MED022</v>
      </c>
      <c r="T6993" s="23">
        <f t="shared" si="547"/>
        <v>1</v>
      </c>
      <c r="U6993" s="6">
        <f t="shared" si="548"/>
        <v>543.29999999999995</v>
      </c>
      <c r="V6993" s="6">
        <f>tbl_Raw_Data[[#This Row],[Discount_Pct]]*tbl_Raw_Data[[#This Row],[Gross_Amount]]/100</f>
        <v>27.164999999999999</v>
      </c>
      <c r="W6993" s="6">
        <f>tbl_Raw_Data[[#This Row],[Gross_Amount]]-tbl_Raw_Data[[#This Row],[Discount_Amount]]</f>
        <v>516.13499999999999</v>
      </c>
      <c r="X6993" s="6">
        <f>tbl_Raw_Data[[#This Row],[Net_Amount_Before_Tax]]*tbl_Raw_Data[[#This Row],[Tax_Pct]]/100</f>
        <v>92.904300000000006</v>
      </c>
      <c r="Y6993" s="6">
        <f>tbl_Raw_Data[[#This Row],[Net_Amount_Before_Tax]]+tbl_Raw_Data[[#This Row],[Tax_Amount]]</f>
        <v>609.03930000000003</v>
      </c>
      <c r="Z6993" s="6">
        <f t="shared" si="549"/>
        <v>2</v>
      </c>
    </row>
    <row r="6994" spans="1:26" x14ac:dyDescent="0.3">
      <c r="A6994" s="23" t="s">
        <v>9103</v>
      </c>
      <c r="B6994" s="34">
        <v>45571</v>
      </c>
      <c r="C6994" s="23" t="s">
        <v>4614</v>
      </c>
      <c r="D6994" s="23" t="s">
        <v>123</v>
      </c>
      <c r="E6994" s="23" t="s">
        <v>101</v>
      </c>
      <c r="F6994" s="23">
        <v>226024</v>
      </c>
      <c r="G6994" s="23" t="s">
        <v>315</v>
      </c>
      <c r="H6994" s="23" t="s">
        <v>316</v>
      </c>
      <c r="I6994" s="23" t="s">
        <v>50</v>
      </c>
      <c r="J6994" s="23" t="s">
        <v>114</v>
      </c>
      <c r="K6994" s="23" t="s">
        <v>24</v>
      </c>
      <c r="L6994" s="23">
        <v>6</v>
      </c>
      <c r="M6994" s="23">
        <v>125.59</v>
      </c>
      <c r="N6994" s="23">
        <v>0</v>
      </c>
      <c r="O6994" s="23">
        <v>5</v>
      </c>
      <c r="P6994" s="23" t="s">
        <v>33</v>
      </c>
      <c r="Q6994" s="23" t="s">
        <v>90</v>
      </c>
      <c r="R6994" s="23">
        <f t="shared" si="545"/>
        <v>1</v>
      </c>
      <c r="S6994" s="23" t="str">
        <f t="shared" si="546"/>
        <v>ORD106993_20241006_CUST01345_MED012</v>
      </c>
      <c r="T6994" s="23">
        <f t="shared" si="547"/>
        <v>1</v>
      </c>
      <c r="U6994" s="6">
        <f t="shared" si="548"/>
        <v>753.54</v>
      </c>
      <c r="V6994" s="6">
        <f>tbl_Raw_Data[[#This Row],[Discount_Pct]]*tbl_Raw_Data[[#This Row],[Gross_Amount]]/100</f>
        <v>0</v>
      </c>
      <c r="W6994" s="6">
        <f>tbl_Raw_Data[[#This Row],[Gross_Amount]]-tbl_Raw_Data[[#This Row],[Discount_Amount]]</f>
        <v>753.54</v>
      </c>
      <c r="X6994" s="6">
        <f>tbl_Raw_Data[[#This Row],[Net_Amount_Before_Tax]]*tbl_Raw_Data[[#This Row],[Tax_Pct]]/100</f>
        <v>37.677</v>
      </c>
      <c r="Y6994" s="6">
        <f>tbl_Raw_Data[[#This Row],[Net_Amount_Before_Tax]]+tbl_Raw_Data[[#This Row],[Tax_Amount]]</f>
        <v>791.21699999999998</v>
      </c>
      <c r="Z6994" s="6">
        <f t="shared" si="549"/>
        <v>3</v>
      </c>
    </row>
    <row r="6995" spans="1:26" x14ac:dyDescent="0.3">
      <c r="A6995" s="23" t="s">
        <v>9104</v>
      </c>
      <c r="B6995" s="34">
        <v>45378</v>
      </c>
      <c r="C6995" s="23" t="s">
        <v>9105</v>
      </c>
      <c r="D6995" s="23" t="s">
        <v>87</v>
      </c>
      <c r="E6995" s="23" t="s">
        <v>88</v>
      </c>
      <c r="F6995" s="23">
        <v>600040</v>
      </c>
      <c r="G6995" s="23" t="s">
        <v>61</v>
      </c>
      <c r="H6995" s="23" t="s">
        <v>62</v>
      </c>
      <c r="I6995" s="23" t="s">
        <v>63</v>
      </c>
      <c r="J6995" s="23" t="s">
        <v>64</v>
      </c>
      <c r="K6995" s="23" t="s">
        <v>57</v>
      </c>
      <c r="L6995" s="23">
        <v>3</v>
      </c>
      <c r="M6995" s="23">
        <v>101.03</v>
      </c>
      <c r="N6995" s="23">
        <v>5</v>
      </c>
      <c r="O6995" s="23">
        <v>5</v>
      </c>
      <c r="P6995" s="23" t="s">
        <v>43</v>
      </c>
      <c r="Q6995" s="23" t="s">
        <v>44</v>
      </c>
      <c r="R6995" s="23">
        <f t="shared" si="545"/>
        <v>1</v>
      </c>
      <c r="S6995" s="23" t="str">
        <f t="shared" si="546"/>
        <v>ORD106994_20240327_CUST02082_MED004</v>
      </c>
      <c r="T6995" s="23">
        <f t="shared" si="547"/>
        <v>1</v>
      </c>
      <c r="U6995" s="6">
        <f t="shared" si="548"/>
        <v>303.09000000000003</v>
      </c>
      <c r="V6995" s="6">
        <f>tbl_Raw_Data[[#This Row],[Discount_Pct]]*tbl_Raw_Data[[#This Row],[Gross_Amount]]/100</f>
        <v>15.154500000000002</v>
      </c>
      <c r="W6995" s="6">
        <f>tbl_Raw_Data[[#This Row],[Gross_Amount]]-tbl_Raw_Data[[#This Row],[Discount_Amount]]</f>
        <v>287.93550000000005</v>
      </c>
      <c r="X6995" s="6">
        <f>tbl_Raw_Data[[#This Row],[Net_Amount_Before_Tax]]*tbl_Raw_Data[[#This Row],[Tax_Pct]]/100</f>
        <v>14.396775000000002</v>
      </c>
      <c r="Y6995" s="6">
        <f>tbl_Raw_Data[[#This Row],[Net_Amount_Before_Tax]]+tbl_Raw_Data[[#This Row],[Tax_Amount]]</f>
        <v>302.33227500000004</v>
      </c>
      <c r="Z6995" s="6">
        <f t="shared" si="549"/>
        <v>0</v>
      </c>
    </row>
    <row r="6996" spans="1:26" x14ac:dyDescent="0.3">
      <c r="A6996" s="23" t="s">
        <v>9104</v>
      </c>
      <c r="B6996" s="34">
        <v>45904</v>
      </c>
      <c r="C6996" s="23" t="s">
        <v>2544</v>
      </c>
      <c r="D6996" s="23" t="s">
        <v>37</v>
      </c>
      <c r="E6996" s="23" t="s">
        <v>38</v>
      </c>
      <c r="F6996" s="23">
        <v>452010</v>
      </c>
      <c r="G6996" s="23" t="s">
        <v>154</v>
      </c>
      <c r="H6996" s="23" t="s">
        <v>155</v>
      </c>
      <c r="I6996" s="23" t="s">
        <v>134</v>
      </c>
      <c r="J6996" s="23" t="s">
        <v>156</v>
      </c>
      <c r="K6996" s="23" t="s">
        <v>57</v>
      </c>
      <c r="L6996" s="23">
        <v>1</v>
      </c>
      <c r="M6996" s="23">
        <v>45.22</v>
      </c>
      <c r="N6996" s="23">
        <v>5</v>
      </c>
      <c r="O6996" s="23">
        <v>12</v>
      </c>
      <c r="P6996" s="23" t="s">
        <v>58</v>
      </c>
      <c r="Q6996" s="23" t="s">
        <v>34</v>
      </c>
      <c r="R6996" s="23">
        <f t="shared" si="545"/>
        <v>1</v>
      </c>
      <c r="S6996" s="23" t="str">
        <f t="shared" si="546"/>
        <v>ORD106994_20250904_CUST00906_MED006</v>
      </c>
      <c r="T6996" s="23">
        <f t="shared" si="547"/>
        <v>1</v>
      </c>
      <c r="U6996" s="6">
        <f t="shared" si="548"/>
        <v>45.22</v>
      </c>
      <c r="V6996" s="6">
        <f>tbl_Raw_Data[[#This Row],[Discount_Pct]]*tbl_Raw_Data[[#This Row],[Gross_Amount]]/100</f>
        <v>2.2610000000000001</v>
      </c>
      <c r="W6996" s="6">
        <f>tbl_Raw_Data[[#This Row],[Gross_Amount]]-tbl_Raw_Data[[#This Row],[Discount_Amount]]</f>
        <v>42.958999999999996</v>
      </c>
      <c r="X6996" s="6">
        <f>tbl_Raw_Data[[#This Row],[Net_Amount_Before_Tax]]*tbl_Raw_Data[[#This Row],[Tax_Pct]]/100</f>
        <v>5.155079999999999</v>
      </c>
      <c r="Y6996" s="6">
        <f>tbl_Raw_Data[[#This Row],[Net_Amount_Before_Tax]]+tbl_Raw_Data[[#This Row],[Tax_Amount]]</f>
        <v>48.114079999999994</v>
      </c>
      <c r="Z6996" s="6">
        <f t="shared" si="549"/>
        <v>4</v>
      </c>
    </row>
    <row r="6997" spans="1:26" x14ac:dyDescent="0.3">
      <c r="A6997" s="23" t="s">
        <v>9106</v>
      </c>
      <c r="B6997" s="34">
        <v>45757</v>
      </c>
      <c r="C6997" s="23" t="s">
        <v>1306</v>
      </c>
      <c r="D6997" s="23" t="s">
        <v>159</v>
      </c>
      <c r="E6997" s="23" t="s">
        <v>47</v>
      </c>
      <c r="F6997" s="23">
        <v>400050</v>
      </c>
      <c r="G6997" s="23" t="s">
        <v>30</v>
      </c>
      <c r="H6997" s="23" t="s">
        <v>31</v>
      </c>
      <c r="I6997" s="23" t="s">
        <v>32</v>
      </c>
      <c r="J6997" s="23" t="s">
        <v>23</v>
      </c>
      <c r="K6997" s="23" t="s">
        <v>24</v>
      </c>
      <c r="L6997" s="23">
        <v>2</v>
      </c>
      <c r="M6997" s="23">
        <v>131.09</v>
      </c>
      <c r="N6997" s="23">
        <v>15</v>
      </c>
      <c r="O6997" s="23">
        <v>18</v>
      </c>
      <c r="P6997" s="23" t="s">
        <v>43</v>
      </c>
      <c r="Q6997" s="23" t="s">
        <v>26</v>
      </c>
      <c r="R6997" s="23">
        <f t="shared" si="545"/>
        <v>1</v>
      </c>
      <c r="S6997" s="23" t="str">
        <f t="shared" si="546"/>
        <v>ORD106996_20250410_CUST00740_MED017</v>
      </c>
      <c r="T6997" s="23">
        <f t="shared" si="547"/>
        <v>1</v>
      </c>
      <c r="U6997" s="6">
        <f t="shared" si="548"/>
        <v>262.18</v>
      </c>
      <c r="V6997" s="6">
        <f>tbl_Raw_Data[[#This Row],[Discount_Pct]]*tbl_Raw_Data[[#This Row],[Gross_Amount]]/100</f>
        <v>39.327000000000005</v>
      </c>
      <c r="W6997" s="6">
        <f>tbl_Raw_Data[[#This Row],[Gross_Amount]]-tbl_Raw_Data[[#This Row],[Discount_Amount]]</f>
        <v>222.85300000000001</v>
      </c>
      <c r="X6997" s="6">
        <f>tbl_Raw_Data[[#This Row],[Net_Amount_Before_Tax]]*tbl_Raw_Data[[#This Row],[Tax_Pct]]/100</f>
        <v>40.11354</v>
      </c>
      <c r="Y6997" s="6">
        <f>tbl_Raw_Data[[#This Row],[Net_Amount_Before_Tax]]+tbl_Raw_Data[[#This Row],[Tax_Amount]]</f>
        <v>262.96654000000001</v>
      </c>
      <c r="Z6997" s="6">
        <f t="shared" si="549"/>
        <v>0</v>
      </c>
    </row>
    <row r="6998" spans="1:26" x14ac:dyDescent="0.3">
      <c r="A6998" s="23" t="s">
        <v>9106</v>
      </c>
      <c r="B6998" s="34">
        <v>45703</v>
      </c>
      <c r="C6998" s="23" t="s">
        <v>6734</v>
      </c>
      <c r="D6998" s="23" t="s">
        <v>159</v>
      </c>
      <c r="E6998" s="23" t="s">
        <v>47</v>
      </c>
      <c r="F6998" s="23">
        <v>400093</v>
      </c>
      <c r="G6998" s="23" t="s">
        <v>224</v>
      </c>
      <c r="H6998" s="23" t="s">
        <v>225</v>
      </c>
      <c r="I6998" s="23" t="s">
        <v>147</v>
      </c>
      <c r="J6998" s="23" t="s">
        <v>23</v>
      </c>
      <c r="K6998" s="23" t="s">
        <v>24</v>
      </c>
      <c r="L6998" s="23">
        <v>6</v>
      </c>
      <c r="M6998" s="23">
        <v>45.58</v>
      </c>
      <c r="N6998" s="23">
        <v>5</v>
      </c>
      <c r="O6998" s="23">
        <v>18</v>
      </c>
      <c r="P6998" s="23" t="s">
        <v>65</v>
      </c>
      <c r="Q6998" s="23" t="s">
        <v>44</v>
      </c>
      <c r="R6998" s="23">
        <f t="shared" si="545"/>
        <v>1</v>
      </c>
      <c r="S6998" s="23" t="str">
        <f t="shared" si="546"/>
        <v>ORD106996_20250215_CUST02532_MED015</v>
      </c>
      <c r="T6998" s="23">
        <f t="shared" si="547"/>
        <v>1</v>
      </c>
      <c r="U6998" s="6">
        <f t="shared" si="548"/>
        <v>273.48</v>
      </c>
      <c r="V6998" s="6">
        <f>tbl_Raw_Data[[#This Row],[Discount_Pct]]*tbl_Raw_Data[[#This Row],[Gross_Amount]]/100</f>
        <v>13.674000000000001</v>
      </c>
      <c r="W6998" s="6">
        <f>tbl_Raw_Data[[#This Row],[Gross_Amount]]-tbl_Raw_Data[[#This Row],[Discount_Amount]]</f>
        <v>259.80600000000004</v>
      </c>
      <c r="X6998" s="6">
        <f>tbl_Raw_Data[[#This Row],[Net_Amount_Before_Tax]]*tbl_Raw_Data[[#This Row],[Tax_Pct]]/100</f>
        <v>46.765080000000005</v>
      </c>
      <c r="Y6998" s="6">
        <f>tbl_Raw_Data[[#This Row],[Net_Amount_Before_Tax]]+tbl_Raw_Data[[#This Row],[Tax_Amount]]</f>
        <v>306.57108000000005</v>
      </c>
      <c r="Z6998" s="6">
        <f t="shared" si="549"/>
        <v>2</v>
      </c>
    </row>
    <row r="6999" spans="1:26" x14ac:dyDescent="0.3">
      <c r="A6999" s="23" t="s">
        <v>9107</v>
      </c>
      <c r="B6999" s="34">
        <v>45462</v>
      </c>
      <c r="C6999" s="23" t="s">
        <v>9108</v>
      </c>
      <c r="D6999" s="23" t="s">
        <v>100</v>
      </c>
      <c r="E6999" s="23" t="s">
        <v>101</v>
      </c>
      <c r="F6999" s="23">
        <v>201304</v>
      </c>
      <c r="G6999" s="23" t="s">
        <v>233</v>
      </c>
      <c r="H6999" s="23" t="s">
        <v>234</v>
      </c>
      <c r="I6999" s="23" t="s">
        <v>104</v>
      </c>
      <c r="J6999" s="23" t="s">
        <v>42</v>
      </c>
      <c r="K6999" s="23" t="s">
        <v>24</v>
      </c>
      <c r="L6999" s="23">
        <v>3</v>
      </c>
      <c r="M6999" s="23">
        <v>152.94999999999999</v>
      </c>
      <c r="N6999" s="23">
        <v>0</v>
      </c>
      <c r="O6999" s="23">
        <v>5</v>
      </c>
      <c r="P6999" s="23" t="s">
        <v>33</v>
      </c>
      <c r="Q6999" s="23" t="s">
        <v>34</v>
      </c>
      <c r="R6999" s="23">
        <f t="shared" si="545"/>
        <v>1</v>
      </c>
      <c r="S6999" s="23" t="str">
        <f t="shared" si="546"/>
        <v>ORD106998_20240619_CUST01831_MED019</v>
      </c>
      <c r="T6999" s="23">
        <f t="shared" si="547"/>
        <v>1</v>
      </c>
      <c r="U6999" s="6">
        <f t="shared" si="548"/>
        <v>458.84999999999997</v>
      </c>
      <c r="V6999" s="6">
        <f>tbl_Raw_Data[[#This Row],[Discount_Pct]]*tbl_Raw_Data[[#This Row],[Gross_Amount]]/100</f>
        <v>0</v>
      </c>
      <c r="W6999" s="6">
        <f>tbl_Raw_Data[[#This Row],[Gross_Amount]]-tbl_Raw_Data[[#This Row],[Discount_Amount]]</f>
        <v>458.84999999999997</v>
      </c>
      <c r="X6999" s="6">
        <f>tbl_Raw_Data[[#This Row],[Net_Amount_Before_Tax]]*tbl_Raw_Data[[#This Row],[Tax_Pct]]/100</f>
        <v>22.942499999999999</v>
      </c>
      <c r="Y6999" s="6">
        <f>tbl_Raw_Data[[#This Row],[Net_Amount_Before_Tax]]+tbl_Raw_Data[[#This Row],[Tax_Amount]]</f>
        <v>481.79249999999996</v>
      </c>
      <c r="Z6999" s="6">
        <f t="shared" si="549"/>
        <v>1</v>
      </c>
    </row>
    <row r="7000" spans="1:26" x14ac:dyDescent="0.3">
      <c r="A7000" s="23" t="s">
        <v>9107</v>
      </c>
      <c r="B7000" s="34">
        <v>45717</v>
      </c>
      <c r="C7000" s="23" t="s">
        <v>5830</v>
      </c>
      <c r="D7000" s="23" t="s">
        <v>183</v>
      </c>
      <c r="E7000" s="23" t="s">
        <v>184</v>
      </c>
      <c r="F7000" s="23">
        <v>122002</v>
      </c>
      <c r="G7000" s="23" t="s">
        <v>124</v>
      </c>
      <c r="H7000" s="23" t="s">
        <v>125</v>
      </c>
      <c r="I7000" s="23" t="s">
        <v>104</v>
      </c>
      <c r="J7000" s="23" t="s">
        <v>114</v>
      </c>
      <c r="K7000" s="23" t="s">
        <v>24</v>
      </c>
      <c r="L7000" s="23">
        <v>2</v>
      </c>
      <c r="M7000" s="23">
        <v>131.08000000000001</v>
      </c>
      <c r="N7000" s="23">
        <v>10</v>
      </c>
      <c r="O7000" s="23">
        <v>5</v>
      </c>
      <c r="P7000" s="23" t="s">
        <v>89</v>
      </c>
      <c r="Q7000" s="23" t="s">
        <v>26</v>
      </c>
      <c r="R7000" s="23">
        <f t="shared" si="545"/>
        <v>1</v>
      </c>
      <c r="S7000" s="23" t="str">
        <f t="shared" si="546"/>
        <v>ORD106998_20250301_CUST03450_MED018</v>
      </c>
      <c r="T7000" s="23">
        <f t="shared" si="547"/>
        <v>1</v>
      </c>
      <c r="U7000" s="6">
        <f t="shared" si="548"/>
        <v>262.16000000000003</v>
      </c>
      <c r="V7000" s="6">
        <f>tbl_Raw_Data[[#This Row],[Discount_Pct]]*tbl_Raw_Data[[#This Row],[Gross_Amount]]/100</f>
        <v>26.216000000000005</v>
      </c>
      <c r="W7000" s="6">
        <f>tbl_Raw_Data[[#This Row],[Gross_Amount]]-tbl_Raw_Data[[#This Row],[Discount_Amount]]</f>
        <v>235.94400000000002</v>
      </c>
      <c r="X7000" s="6">
        <f>tbl_Raw_Data[[#This Row],[Net_Amount_Before_Tax]]*tbl_Raw_Data[[#This Row],[Tax_Pct]]/100</f>
        <v>11.7972</v>
      </c>
      <c r="Y7000" s="6">
        <f>tbl_Raw_Data[[#This Row],[Net_Amount_Before_Tax]]+tbl_Raw_Data[[#This Row],[Tax_Amount]]</f>
        <v>247.74120000000002</v>
      </c>
      <c r="Z7000" s="6">
        <f t="shared" si="549"/>
        <v>0</v>
      </c>
    </row>
    <row r="7001" spans="1:26" x14ac:dyDescent="0.3">
      <c r="A7001" s="23" t="s">
        <v>9109</v>
      </c>
      <c r="B7001" s="34">
        <v>45317</v>
      </c>
      <c r="C7001" s="23" t="s">
        <v>3063</v>
      </c>
      <c r="D7001" s="23" t="s">
        <v>46</v>
      </c>
      <c r="E7001" s="23" t="s">
        <v>47</v>
      </c>
      <c r="F7001" s="23">
        <v>411001</v>
      </c>
      <c r="G7001" s="23" t="s">
        <v>20</v>
      </c>
      <c r="H7001" s="23" t="s">
        <v>21</v>
      </c>
      <c r="I7001" s="23" t="s">
        <v>22</v>
      </c>
      <c r="J7001" s="23" t="s">
        <v>23</v>
      </c>
      <c r="K7001" s="23" t="s">
        <v>24</v>
      </c>
      <c r="L7001" s="23">
        <v>1</v>
      </c>
      <c r="M7001" s="23">
        <v>127.78</v>
      </c>
      <c r="N7001" s="23">
        <v>15</v>
      </c>
      <c r="O7001" s="23">
        <v>5</v>
      </c>
      <c r="P7001" s="23" t="s">
        <v>89</v>
      </c>
      <c r="Q7001" s="23" t="s">
        <v>90</v>
      </c>
      <c r="R7001" s="23">
        <f t="shared" si="545"/>
        <v>1</v>
      </c>
      <c r="S7001" s="23" t="str">
        <f t="shared" si="546"/>
        <v>ORD107000_20240126_CUST03344_MED024</v>
      </c>
      <c r="T7001" s="23">
        <f t="shared" si="547"/>
        <v>1</v>
      </c>
      <c r="U7001" s="6">
        <f t="shared" si="548"/>
        <v>127.78</v>
      </c>
      <c r="V7001" s="6">
        <f>tbl_Raw_Data[[#This Row],[Discount_Pct]]*tbl_Raw_Data[[#This Row],[Gross_Amount]]/100</f>
        <v>19.167000000000002</v>
      </c>
      <c r="W7001" s="6">
        <f>tbl_Raw_Data[[#This Row],[Gross_Amount]]-tbl_Raw_Data[[#This Row],[Discount_Amount]]</f>
        <v>108.613</v>
      </c>
      <c r="X7001" s="6">
        <f>tbl_Raw_Data[[#This Row],[Net_Amount_Before_Tax]]*tbl_Raw_Data[[#This Row],[Tax_Pct]]/100</f>
        <v>5.4306500000000009</v>
      </c>
      <c r="Y7001" s="6">
        <f>tbl_Raw_Data[[#This Row],[Net_Amount_Before_Tax]]+tbl_Raw_Data[[#This Row],[Tax_Amount]]</f>
        <v>114.04365</v>
      </c>
      <c r="Z7001" s="6">
        <f t="shared" si="549"/>
        <v>0</v>
      </c>
    </row>
    <row r="7002" spans="1:26" x14ac:dyDescent="0.3">
      <c r="A7002" s="23" t="s">
        <v>9110</v>
      </c>
      <c r="B7002" s="34">
        <v>45848</v>
      </c>
      <c r="C7002" s="23" t="s">
        <v>5470</v>
      </c>
      <c r="D7002" s="23" t="s">
        <v>142</v>
      </c>
      <c r="E7002" s="23" t="s">
        <v>81</v>
      </c>
      <c r="F7002" s="23">
        <v>380015</v>
      </c>
      <c r="G7002" s="23" t="s">
        <v>68</v>
      </c>
      <c r="H7002" s="23" t="s">
        <v>69</v>
      </c>
      <c r="I7002" s="23" t="s">
        <v>55</v>
      </c>
      <c r="J7002" s="23" t="s">
        <v>56</v>
      </c>
      <c r="K7002" s="23" t="s">
        <v>24</v>
      </c>
      <c r="L7002" s="23">
        <v>4</v>
      </c>
      <c r="M7002" s="23">
        <v>25.84</v>
      </c>
      <c r="N7002" s="23">
        <v>10</v>
      </c>
      <c r="O7002" s="23">
        <v>12</v>
      </c>
      <c r="P7002" s="23" t="s">
        <v>33</v>
      </c>
      <c r="Q7002" s="23" t="s">
        <v>34</v>
      </c>
      <c r="R7002" s="23">
        <f t="shared" si="545"/>
        <v>1</v>
      </c>
      <c r="S7002" s="23" t="str">
        <f t="shared" si="546"/>
        <v>ORD107001_20250710_CUST00660_MED003</v>
      </c>
      <c r="T7002" s="23">
        <f t="shared" si="547"/>
        <v>1</v>
      </c>
      <c r="U7002" s="6">
        <f t="shared" si="548"/>
        <v>103.36</v>
      </c>
      <c r="V7002" s="6">
        <f>tbl_Raw_Data[[#This Row],[Discount_Pct]]*tbl_Raw_Data[[#This Row],[Gross_Amount]]/100</f>
        <v>10.335999999999999</v>
      </c>
      <c r="W7002" s="6">
        <f>tbl_Raw_Data[[#This Row],[Gross_Amount]]-tbl_Raw_Data[[#This Row],[Discount_Amount]]</f>
        <v>93.024000000000001</v>
      </c>
      <c r="X7002" s="6">
        <f>tbl_Raw_Data[[#This Row],[Net_Amount_Before_Tax]]*tbl_Raw_Data[[#This Row],[Tax_Pct]]/100</f>
        <v>11.162879999999999</v>
      </c>
      <c r="Y7002" s="6">
        <f>tbl_Raw_Data[[#This Row],[Net_Amount_Before_Tax]]+tbl_Raw_Data[[#This Row],[Tax_Amount]]</f>
        <v>104.18688</v>
      </c>
      <c r="Z7002" s="6">
        <f t="shared" si="549"/>
        <v>4</v>
      </c>
    </row>
    <row r="7003" spans="1:26" x14ac:dyDescent="0.3">
      <c r="A7003" s="23" t="s">
        <v>9110</v>
      </c>
      <c r="B7003" s="34">
        <v>45873</v>
      </c>
      <c r="C7003" s="23" t="s">
        <v>5673</v>
      </c>
      <c r="D7003" s="23" t="s">
        <v>183</v>
      </c>
      <c r="E7003" s="23" t="s">
        <v>184</v>
      </c>
      <c r="F7003" s="23">
        <v>122001</v>
      </c>
      <c r="G7003" s="23" t="s">
        <v>124</v>
      </c>
      <c r="H7003" s="23" t="s">
        <v>125</v>
      </c>
      <c r="I7003" s="23" t="s">
        <v>104</v>
      </c>
      <c r="J7003" s="23" t="s">
        <v>114</v>
      </c>
      <c r="K7003" s="23" t="s">
        <v>24</v>
      </c>
      <c r="L7003" s="23">
        <v>2</v>
      </c>
      <c r="M7003" s="23">
        <v>106.55</v>
      </c>
      <c r="N7003" s="23">
        <v>15</v>
      </c>
      <c r="O7003" s="23">
        <v>5</v>
      </c>
      <c r="P7003" s="23" t="s">
        <v>33</v>
      </c>
      <c r="Q7003" s="23" t="s">
        <v>90</v>
      </c>
      <c r="R7003" s="23">
        <f t="shared" si="545"/>
        <v>1</v>
      </c>
      <c r="S7003" s="23" t="str">
        <f t="shared" si="546"/>
        <v>ORD107001_20250804_CUST01663_MED018</v>
      </c>
      <c r="T7003" s="23">
        <f t="shared" si="547"/>
        <v>1</v>
      </c>
      <c r="U7003" s="6">
        <f t="shared" si="548"/>
        <v>213.1</v>
      </c>
      <c r="V7003" s="6">
        <f>tbl_Raw_Data[[#This Row],[Discount_Pct]]*tbl_Raw_Data[[#This Row],[Gross_Amount]]/100</f>
        <v>31.965</v>
      </c>
      <c r="W7003" s="6">
        <f>tbl_Raw_Data[[#This Row],[Gross_Amount]]-tbl_Raw_Data[[#This Row],[Discount_Amount]]</f>
        <v>181.13499999999999</v>
      </c>
      <c r="X7003" s="6">
        <f>tbl_Raw_Data[[#This Row],[Net_Amount_Before_Tax]]*tbl_Raw_Data[[#This Row],[Tax_Pct]]/100</f>
        <v>9.0567499999999992</v>
      </c>
      <c r="Y7003" s="6">
        <f>tbl_Raw_Data[[#This Row],[Net_Amount_Before_Tax]]+tbl_Raw_Data[[#This Row],[Tax_Amount]]</f>
        <v>190.19174999999998</v>
      </c>
      <c r="Z7003" s="6">
        <f t="shared" si="549"/>
        <v>2</v>
      </c>
    </row>
    <row r="7004" spans="1:26" x14ac:dyDescent="0.3">
      <c r="A7004" s="23" t="s">
        <v>9111</v>
      </c>
      <c r="B7004" s="34">
        <v>45550</v>
      </c>
      <c r="C7004" s="23" t="s">
        <v>86</v>
      </c>
      <c r="D7004" s="23" t="s">
        <v>80</v>
      </c>
      <c r="E7004" s="23" t="s">
        <v>81</v>
      </c>
      <c r="F7004" s="23">
        <v>395017</v>
      </c>
      <c r="G7004" s="23" t="s">
        <v>48</v>
      </c>
      <c r="H7004" s="23" t="s">
        <v>49</v>
      </c>
      <c r="I7004" s="23" t="s">
        <v>50</v>
      </c>
      <c r="J7004" s="23" t="s">
        <v>23</v>
      </c>
      <c r="K7004" s="23" t="s">
        <v>24</v>
      </c>
      <c r="L7004" s="23">
        <v>6</v>
      </c>
      <c r="M7004" s="23">
        <v>118.26</v>
      </c>
      <c r="N7004" s="23">
        <v>10</v>
      </c>
      <c r="O7004" s="23">
        <v>12</v>
      </c>
      <c r="P7004" s="23" t="s">
        <v>43</v>
      </c>
      <c r="Q7004" s="23" t="s">
        <v>34</v>
      </c>
      <c r="R7004" s="23">
        <f t="shared" si="545"/>
        <v>1</v>
      </c>
      <c r="S7004" s="23" t="str">
        <f t="shared" si="546"/>
        <v>ORD107003_20240915_CUST02208_MED028</v>
      </c>
      <c r="T7004" s="23">
        <f t="shared" si="547"/>
        <v>1</v>
      </c>
      <c r="U7004" s="6">
        <f t="shared" si="548"/>
        <v>709.56000000000006</v>
      </c>
      <c r="V7004" s="6">
        <f>tbl_Raw_Data[[#This Row],[Discount_Pct]]*tbl_Raw_Data[[#This Row],[Gross_Amount]]/100</f>
        <v>70.956000000000003</v>
      </c>
      <c r="W7004" s="6">
        <f>tbl_Raw_Data[[#This Row],[Gross_Amount]]-tbl_Raw_Data[[#This Row],[Discount_Amount]]</f>
        <v>638.60400000000004</v>
      </c>
      <c r="X7004" s="6">
        <f>tbl_Raw_Data[[#This Row],[Net_Amount_Before_Tax]]*tbl_Raw_Data[[#This Row],[Tax_Pct]]/100</f>
        <v>76.632480000000001</v>
      </c>
      <c r="Y7004" s="6">
        <f>tbl_Raw_Data[[#This Row],[Net_Amount_Before_Tax]]+tbl_Raw_Data[[#This Row],[Tax_Amount]]</f>
        <v>715.23648000000003</v>
      </c>
      <c r="Z7004" s="6">
        <f t="shared" si="549"/>
        <v>4</v>
      </c>
    </row>
    <row r="7005" spans="1:26" x14ac:dyDescent="0.3">
      <c r="A7005" s="23" t="s">
        <v>9112</v>
      </c>
      <c r="B7005" s="34">
        <v>45459</v>
      </c>
      <c r="C7005" s="23" t="s">
        <v>4902</v>
      </c>
      <c r="D7005" s="23" t="s">
        <v>72</v>
      </c>
      <c r="E7005" s="23" t="s">
        <v>73</v>
      </c>
      <c r="F7005" s="23">
        <v>302021</v>
      </c>
      <c r="G7005" s="23" t="s">
        <v>68</v>
      </c>
      <c r="H7005" s="23" t="s">
        <v>69</v>
      </c>
      <c r="I7005" s="23" t="s">
        <v>55</v>
      </c>
      <c r="J7005" s="23" t="s">
        <v>56</v>
      </c>
      <c r="K7005" s="23" t="s">
        <v>24</v>
      </c>
      <c r="L7005" s="23">
        <v>1</v>
      </c>
      <c r="M7005" s="23">
        <v>28.13</v>
      </c>
      <c r="N7005" s="23">
        <v>0</v>
      </c>
      <c r="O7005" s="23">
        <v>12</v>
      </c>
      <c r="P7005" s="23" t="s">
        <v>65</v>
      </c>
      <c r="Q7005" s="23" t="s">
        <v>34</v>
      </c>
      <c r="R7005" s="23">
        <f t="shared" si="545"/>
        <v>1</v>
      </c>
      <c r="S7005" s="23" t="str">
        <f t="shared" si="546"/>
        <v>ORD107004_20240616_CUST03440_MED003</v>
      </c>
      <c r="T7005" s="23">
        <f t="shared" si="547"/>
        <v>1</v>
      </c>
      <c r="U7005" s="6">
        <f t="shared" si="548"/>
        <v>28.13</v>
      </c>
      <c r="V7005" s="6">
        <f>tbl_Raw_Data[[#This Row],[Discount_Pct]]*tbl_Raw_Data[[#This Row],[Gross_Amount]]/100</f>
        <v>0</v>
      </c>
      <c r="W7005" s="6">
        <f>tbl_Raw_Data[[#This Row],[Gross_Amount]]-tbl_Raw_Data[[#This Row],[Discount_Amount]]</f>
        <v>28.13</v>
      </c>
      <c r="X7005" s="6">
        <f>tbl_Raw_Data[[#This Row],[Net_Amount_Before_Tax]]*tbl_Raw_Data[[#This Row],[Tax_Pct]]/100</f>
        <v>3.3755999999999999</v>
      </c>
      <c r="Y7005" s="6">
        <f>tbl_Raw_Data[[#This Row],[Net_Amount_Before_Tax]]+tbl_Raw_Data[[#This Row],[Tax_Amount]]</f>
        <v>31.505599999999998</v>
      </c>
      <c r="Z7005" s="6">
        <f t="shared" si="549"/>
        <v>2</v>
      </c>
    </row>
    <row r="7006" spans="1:26" x14ac:dyDescent="0.3">
      <c r="A7006" s="23" t="s">
        <v>9113</v>
      </c>
      <c r="B7006" s="34">
        <v>45840</v>
      </c>
      <c r="C7006" s="23" t="s">
        <v>1735</v>
      </c>
      <c r="D7006" s="23" t="s">
        <v>52</v>
      </c>
      <c r="E7006" s="23" t="s">
        <v>52</v>
      </c>
      <c r="F7006" s="23">
        <v>160017</v>
      </c>
      <c r="G7006" s="23" t="s">
        <v>256</v>
      </c>
      <c r="H7006" s="23" t="s">
        <v>257</v>
      </c>
      <c r="I7006" s="23" t="s">
        <v>22</v>
      </c>
      <c r="J7006" s="23" t="s">
        <v>258</v>
      </c>
      <c r="K7006" s="23" t="s">
        <v>57</v>
      </c>
      <c r="L7006" s="23">
        <v>1</v>
      </c>
      <c r="M7006" s="23">
        <v>65.59</v>
      </c>
      <c r="N7006" s="23">
        <v>10</v>
      </c>
      <c r="O7006" s="23">
        <v>12</v>
      </c>
      <c r="P7006" s="23" t="s">
        <v>65</v>
      </c>
      <c r="Q7006" s="23" t="s">
        <v>34</v>
      </c>
      <c r="R7006" s="23">
        <f t="shared" si="545"/>
        <v>1</v>
      </c>
      <c r="S7006" s="23" t="str">
        <f t="shared" si="546"/>
        <v>ORD107005_20250702_CUST02476_MED025</v>
      </c>
      <c r="T7006" s="23">
        <f t="shared" si="547"/>
        <v>1</v>
      </c>
      <c r="U7006" s="6">
        <f t="shared" si="548"/>
        <v>65.59</v>
      </c>
      <c r="V7006" s="6">
        <f>tbl_Raw_Data[[#This Row],[Discount_Pct]]*tbl_Raw_Data[[#This Row],[Gross_Amount]]/100</f>
        <v>6.5590000000000011</v>
      </c>
      <c r="W7006" s="6">
        <f>tbl_Raw_Data[[#This Row],[Gross_Amount]]-tbl_Raw_Data[[#This Row],[Discount_Amount]]</f>
        <v>59.031000000000006</v>
      </c>
      <c r="X7006" s="6">
        <f>tbl_Raw_Data[[#This Row],[Net_Amount_Before_Tax]]*tbl_Raw_Data[[#This Row],[Tax_Pct]]/100</f>
        <v>7.0837200000000005</v>
      </c>
      <c r="Y7006" s="6">
        <f>tbl_Raw_Data[[#This Row],[Net_Amount_Before_Tax]]+tbl_Raw_Data[[#This Row],[Tax_Amount]]</f>
        <v>66.114720000000005</v>
      </c>
      <c r="Z7006" s="6">
        <f t="shared" si="549"/>
        <v>2</v>
      </c>
    </row>
    <row r="7007" spans="1:26" x14ac:dyDescent="0.3">
      <c r="A7007" s="23" t="s">
        <v>9114</v>
      </c>
      <c r="B7007" s="34">
        <v>45805</v>
      </c>
      <c r="C7007" s="23" t="s">
        <v>9115</v>
      </c>
      <c r="D7007" s="23" t="s">
        <v>159</v>
      </c>
      <c r="E7007" s="23" t="s">
        <v>47</v>
      </c>
      <c r="F7007" s="23">
        <v>400069</v>
      </c>
      <c r="G7007" s="23" t="s">
        <v>185</v>
      </c>
      <c r="H7007" s="23" t="s">
        <v>186</v>
      </c>
      <c r="I7007" s="23" t="s">
        <v>76</v>
      </c>
      <c r="J7007" s="23" t="s">
        <v>187</v>
      </c>
      <c r="K7007" s="23" t="s">
        <v>57</v>
      </c>
      <c r="L7007" s="23">
        <v>1</v>
      </c>
      <c r="M7007" s="23">
        <v>86.52</v>
      </c>
      <c r="N7007" s="23">
        <v>10</v>
      </c>
      <c r="O7007" s="23">
        <v>18</v>
      </c>
      <c r="P7007" s="23" t="s">
        <v>89</v>
      </c>
      <c r="Q7007" s="23" t="s">
        <v>34</v>
      </c>
      <c r="R7007" s="23">
        <f t="shared" si="545"/>
        <v>1</v>
      </c>
      <c r="S7007" s="23" t="str">
        <f t="shared" si="546"/>
        <v>ORD107006_20250528_CUST03201_MED009</v>
      </c>
      <c r="T7007" s="23">
        <f t="shared" si="547"/>
        <v>1</v>
      </c>
      <c r="U7007" s="6">
        <f t="shared" si="548"/>
        <v>86.52</v>
      </c>
      <c r="V7007" s="6">
        <f>tbl_Raw_Data[[#This Row],[Discount_Pct]]*tbl_Raw_Data[[#This Row],[Gross_Amount]]/100</f>
        <v>8.6519999999999992</v>
      </c>
      <c r="W7007" s="6">
        <f>tbl_Raw_Data[[#This Row],[Gross_Amount]]-tbl_Raw_Data[[#This Row],[Discount_Amount]]</f>
        <v>77.867999999999995</v>
      </c>
      <c r="X7007" s="6">
        <f>tbl_Raw_Data[[#This Row],[Net_Amount_Before_Tax]]*tbl_Raw_Data[[#This Row],[Tax_Pct]]/100</f>
        <v>14.016239999999998</v>
      </c>
      <c r="Y7007" s="6">
        <f>tbl_Raw_Data[[#This Row],[Net_Amount_Before_Tax]]+tbl_Raw_Data[[#This Row],[Tax_Amount]]</f>
        <v>91.884239999999991</v>
      </c>
      <c r="Z7007" s="6">
        <f t="shared" si="549"/>
        <v>1</v>
      </c>
    </row>
    <row r="7008" spans="1:26" x14ac:dyDescent="0.3">
      <c r="A7008" s="23" t="s">
        <v>9116</v>
      </c>
      <c r="B7008" s="34">
        <v>45877</v>
      </c>
      <c r="C7008" s="23" t="s">
        <v>8525</v>
      </c>
      <c r="D7008" s="23" t="s">
        <v>46</v>
      </c>
      <c r="E7008" s="23" t="s">
        <v>47</v>
      </c>
      <c r="F7008" s="23">
        <v>411057</v>
      </c>
      <c r="G7008" s="23" t="s">
        <v>132</v>
      </c>
      <c r="H7008" s="23" t="s">
        <v>133</v>
      </c>
      <c r="I7008" s="23" t="s">
        <v>134</v>
      </c>
      <c r="J7008" s="23" t="s">
        <v>135</v>
      </c>
      <c r="K7008" s="23" t="s">
        <v>57</v>
      </c>
      <c r="L7008" s="23">
        <v>1</v>
      </c>
      <c r="M7008" s="23">
        <v>83.92</v>
      </c>
      <c r="N7008" s="23">
        <v>5</v>
      </c>
      <c r="O7008" s="23">
        <v>5</v>
      </c>
      <c r="P7008" s="23" t="s">
        <v>58</v>
      </c>
      <c r="Q7008" s="23" t="s">
        <v>34</v>
      </c>
      <c r="R7008" s="23">
        <f t="shared" si="545"/>
        <v>1</v>
      </c>
      <c r="S7008" s="23" t="str">
        <f t="shared" si="546"/>
        <v>ORD107007_20250808_CUST02615_MED007</v>
      </c>
      <c r="T7008" s="23">
        <f t="shared" si="547"/>
        <v>1</v>
      </c>
      <c r="U7008" s="6">
        <f t="shared" si="548"/>
        <v>83.92</v>
      </c>
      <c r="V7008" s="6">
        <f>tbl_Raw_Data[[#This Row],[Discount_Pct]]*tbl_Raw_Data[[#This Row],[Gross_Amount]]/100</f>
        <v>4.1960000000000006</v>
      </c>
      <c r="W7008" s="6">
        <f>tbl_Raw_Data[[#This Row],[Gross_Amount]]-tbl_Raw_Data[[#This Row],[Discount_Amount]]</f>
        <v>79.724000000000004</v>
      </c>
      <c r="X7008" s="6">
        <f>tbl_Raw_Data[[#This Row],[Net_Amount_Before_Tax]]*tbl_Raw_Data[[#This Row],[Tax_Pct]]/100</f>
        <v>3.9862000000000002</v>
      </c>
      <c r="Y7008" s="6">
        <f>tbl_Raw_Data[[#This Row],[Net_Amount_Before_Tax]]+tbl_Raw_Data[[#This Row],[Tax_Amount]]</f>
        <v>83.7102</v>
      </c>
      <c r="Z7008" s="6">
        <f t="shared" si="549"/>
        <v>2</v>
      </c>
    </row>
    <row r="7009" spans="1:26" x14ac:dyDescent="0.3">
      <c r="A7009" s="23" t="s">
        <v>9117</v>
      </c>
      <c r="B7009" s="34">
        <v>45860</v>
      </c>
      <c r="C7009" s="23" t="s">
        <v>4666</v>
      </c>
      <c r="D7009" s="23" t="s">
        <v>46</v>
      </c>
      <c r="E7009" s="23" t="s">
        <v>47</v>
      </c>
      <c r="F7009" s="23">
        <v>411014</v>
      </c>
      <c r="G7009" s="23" t="s">
        <v>132</v>
      </c>
      <c r="H7009" s="23" t="s">
        <v>133</v>
      </c>
      <c r="I7009" s="23" t="s">
        <v>134</v>
      </c>
      <c r="J7009" s="23" t="s">
        <v>135</v>
      </c>
      <c r="K7009" s="23" t="s">
        <v>57</v>
      </c>
      <c r="L7009" s="23">
        <v>2</v>
      </c>
      <c r="M7009" s="23">
        <v>66.73</v>
      </c>
      <c r="N7009" s="23">
        <v>10</v>
      </c>
      <c r="O7009" s="23">
        <v>18</v>
      </c>
      <c r="P7009" s="23" t="s">
        <v>43</v>
      </c>
      <c r="Q7009" s="23" t="s">
        <v>34</v>
      </c>
      <c r="R7009" s="23">
        <f t="shared" si="545"/>
        <v>1</v>
      </c>
      <c r="S7009" s="23" t="str">
        <f t="shared" si="546"/>
        <v>ORD107008_20250722_CUST01910_MED007</v>
      </c>
      <c r="T7009" s="23">
        <f t="shared" si="547"/>
        <v>1</v>
      </c>
      <c r="U7009" s="6">
        <f t="shared" si="548"/>
        <v>133.46</v>
      </c>
      <c r="V7009" s="6">
        <f>tbl_Raw_Data[[#This Row],[Discount_Pct]]*tbl_Raw_Data[[#This Row],[Gross_Amount]]/100</f>
        <v>13.346000000000002</v>
      </c>
      <c r="W7009" s="6">
        <f>tbl_Raw_Data[[#This Row],[Gross_Amount]]-tbl_Raw_Data[[#This Row],[Discount_Amount]]</f>
        <v>120.114</v>
      </c>
      <c r="X7009" s="6">
        <f>tbl_Raw_Data[[#This Row],[Net_Amount_Before_Tax]]*tbl_Raw_Data[[#This Row],[Tax_Pct]]/100</f>
        <v>21.620520000000003</v>
      </c>
      <c r="Y7009" s="6">
        <f>tbl_Raw_Data[[#This Row],[Net_Amount_Before_Tax]]+tbl_Raw_Data[[#This Row],[Tax_Amount]]</f>
        <v>141.73452</v>
      </c>
      <c r="Z7009" s="6">
        <f t="shared" si="549"/>
        <v>2</v>
      </c>
    </row>
    <row r="7010" spans="1:26" x14ac:dyDescent="0.3">
      <c r="A7010" s="23" t="s">
        <v>9118</v>
      </c>
      <c r="B7010" s="34">
        <v>45848</v>
      </c>
      <c r="C7010" s="23" t="s">
        <v>781</v>
      </c>
      <c r="D7010" s="23" t="s">
        <v>52</v>
      </c>
      <c r="E7010" s="23" t="s">
        <v>52</v>
      </c>
      <c r="F7010" s="23">
        <v>160022</v>
      </c>
      <c r="G7010" s="23" t="s">
        <v>233</v>
      </c>
      <c r="H7010" s="23" t="s">
        <v>234</v>
      </c>
      <c r="I7010" s="23" t="s">
        <v>104</v>
      </c>
      <c r="J7010" s="23" t="s">
        <v>42</v>
      </c>
      <c r="K7010" s="23" t="s">
        <v>24</v>
      </c>
      <c r="L7010" s="23">
        <v>1</v>
      </c>
      <c r="M7010" s="23">
        <v>137.61000000000001</v>
      </c>
      <c r="N7010" s="23">
        <v>20</v>
      </c>
      <c r="O7010" s="23">
        <v>5</v>
      </c>
      <c r="P7010" s="23" t="s">
        <v>25</v>
      </c>
      <c r="Q7010" s="23" t="s">
        <v>34</v>
      </c>
      <c r="R7010" s="23">
        <f t="shared" si="545"/>
        <v>1</v>
      </c>
      <c r="S7010" s="23" t="str">
        <f t="shared" si="546"/>
        <v>ORD107009_20250710_CUST02096_MED019</v>
      </c>
      <c r="T7010" s="23">
        <f t="shared" si="547"/>
        <v>1</v>
      </c>
      <c r="U7010" s="6">
        <f t="shared" si="548"/>
        <v>137.61000000000001</v>
      </c>
      <c r="V7010" s="6">
        <f>tbl_Raw_Data[[#This Row],[Discount_Pct]]*tbl_Raw_Data[[#This Row],[Gross_Amount]]/100</f>
        <v>27.522000000000002</v>
      </c>
      <c r="W7010" s="6">
        <f>tbl_Raw_Data[[#This Row],[Gross_Amount]]-tbl_Raw_Data[[#This Row],[Discount_Amount]]</f>
        <v>110.08800000000001</v>
      </c>
      <c r="X7010" s="6">
        <f>tbl_Raw_Data[[#This Row],[Net_Amount_Before_Tax]]*tbl_Raw_Data[[#This Row],[Tax_Pct]]/100</f>
        <v>5.5044000000000004</v>
      </c>
      <c r="Y7010" s="6">
        <f>tbl_Raw_Data[[#This Row],[Net_Amount_Before_Tax]]+tbl_Raw_Data[[#This Row],[Tax_Amount]]</f>
        <v>115.59240000000001</v>
      </c>
      <c r="Z7010" s="6">
        <f t="shared" si="549"/>
        <v>4</v>
      </c>
    </row>
    <row r="7011" spans="1:26" x14ac:dyDescent="0.3">
      <c r="A7011" s="23" t="s">
        <v>9119</v>
      </c>
      <c r="B7011" s="34">
        <v>45438</v>
      </c>
      <c r="C7011" s="23" t="s">
        <v>9120</v>
      </c>
      <c r="D7011" s="23" t="s">
        <v>37</v>
      </c>
      <c r="E7011" s="23" t="s">
        <v>38</v>
      </c>
      <c r="F7011" s="23">
        <v>452020</v>
      </c>
      <c r="G7011" s="23" t="s">
        <v>124</v>
      </c>
      <c r="H7011" s="23" t="s">
        <v>125</v>
      </c>
      <c r="I7011" s="23" t="s">
        <v>104</v>
      </c>
      <c r="J7011" s="23" t="s">
        <v>114</v>
      </c>
      <c r="K7011" s="23" t="s">
        <v>24</v>
      </c>
      <c r="L7011" s="23">
        <v>1</v>
      </c>
      <c r="M7011" s="23">
        <v>109.52</v>
      </c>
      <c r="N7011" s="23">
        <v>0</v>
      </c>
      <c r="O7011" s="23">
        <v>5</v>
      </c>
      <c r="P7011" s="23" t="s">
        <v>58</v>
      </c>
      <c r="Q7011" s="23" t="s">
        <v>90</v>
      </c>
      <c r="R7011" s="23">
        <f t="shared" si="545"/>
        <v>1</v>
      </c>
      <c r="S7011" s="23" t="str">
        <f t="shared" si="546"/>
        <v>ORD107010_20240526_CUST03399_MED018</v>
      </c>
      <c r="T7011" s="23">
        <f t="shared" si="547"/>
        <v>1</v>
      </c>
      <c r="U7011" s="6">
        <f t="shared" si="548"/>
        <v>109.52</v>
      </c>
      <c r="V7011" s="6">
        <f>tbl_Raw_Data[[#This Row],[Discount_Pct]]*tbl_Raw_Data[[#This Row],[Gross_Amount]]/100</f>
        <v>0</v>
      </c>
      <c r="W7011" s="6">
        <f>tbl_Raw_Data[[#This Row],[Gross_Amount]]-tbl_Raw_Data[[#This Row],[Discount_Amount]]</f>
        <v>109.52</v>
      </c>
      <c r="X7011" s="6">
        <f>tbl_Raw_Data[[#This Row],[Net_Amount_Before_Tax]]*tbl_Raw_Data[[#This Row],[Tax_Pct]]/100</f>
        <v>5.476</v>
      </c>
      <c r="Y7011" s="6">
        <f>tbl_Raw_Data[[#This Row],[Net_Amount_Before_Tax]]+tbl_Raw_Data[[#This Row],[Tax_Amount]]</f>
        <v>114.996</v>
      </c>
      <c r="Z7011" s="6">
        <f t="shared" si="549"/>
        <v>0</v>
      </c>
    </row>
    <row r="7012" spans="1:26" x14ac:dyDescent="0.3">
      <c r="A7012" s="23" t="s">
        <v>9121</v>
      </c>
      <c r="B7012" s="34">
        <v>45945</v>
      </c>
      <c r="C7012" s="23" t="s">
        <v>7038</v>
      </c>
      <c r="D7012" s="23" t="s">
        <v>123</v>
      </c>
      <c r="E7012" s="23" t="s">
        <v>101</v>
      </c>
      <c r="F7012" s="23">
        <v>226010</v>
      </c>
      <c r="G7012" s="23" t="s">
        <v>167</v>
      </c>
      <c r="H7012" s="23" t="s">
        <v>168</v>
      </c>
      <c r="I7012" s="23" t="s">
        <v>113</v>
      </c>
      <c r="J7012" s="23" t="s">
        <v>42</v>
      </c>
      <c r="K7012" s="23" t="s">
        <v>24</v>
      </c>
      <c r="L7012" s="23">
        <v>4</v>
      </c>
      <c r="M7012" s="23">
        <v>178.03</v>
      </c>
      <c r="N7012" s="23">
        <v>5</v>
      </c>
      <c r="O7012" s="23">
        <v>12</v>
      </c>
      <c r="P7012" s="23" t="s">
        <v>65</v>
      </c>
      <c r="Q7012" s="23" t="s">
        <v>34</v>
      </c>
      <c r="R7012" s="23">
        <f t="shared" si="545"/>
        <v>1</v>
      </c>
      <c r="S7012" s="23" t="str">
        <f t="shared" si="546"/>
        <v>ORD107011_20251015_CUST02589_MED026</v>
      </c>
      <c r="T7012" s="23">
        <f t="shared" si="547"/>
        <v>1</v>
      </c>
      <c r="U7012" s="6">
        <f t="shared" si="548"/>
        <v>712.12</v>
      </c>
      <c r="V7012" s="6">
        <f>tbl_Raw_Data[[#This Row],[Discount_Pct]]*tbl_Raw_Data[[#This Row],[Gross_Amount]]/100</f>
        <v>35.606000000000002</v>
      </c>
      <c r="W7012" s="6">
        <f>tbl_Raw_Data[[#This Row],[Gross_Amount]]-tbl_Raw_Data[[#This Row],[Discount_Amount]]</f>
        <v>676.51400000000001</v>
      </c>
      <c r="X7012" s="6">
        <f>tbl_Raw_Data[[#This Row],[Net_Amount_Before_Tax]]*tbl_Raw_Data[[#This Row],[Tax_Pct]]/100</f>
        <v>81.18168</v>
      </c>
      <c r="Y7012" s="6">
        <f>tbl_Raw_Data[[#This Row],[Net_Amount_Before_Tax]]+tbl_Raw_Data[[#This Row],[Tax_Amount]]</f>
        <v>757.69568000000004</v>
      </c>
      <c r="Z7012" s="6">
        <f t="shared" si="549"/>
        <v>2</v>
      </c>
    </row>
    <row r="7013" spans="1:26" x14ac:dyDescent="0.3">
      <c r="A7013" s="23" t="s">
        <v>9122</v>
      </c>
      <c r="B7013" s="34">
        <v>45887</v>
      </c>
      <c r="C7013" s="23" t="s">
        <v>3528</v>
      </c>
      <c r="D7013" s="23" t="s">
        <v>52</v>
      </c>
      <c r="E7013" s="23" t="s">
        <v>52</v>
      </c>
      <c r="F7013" s="23">
        <v>160036</v>
      </c>
      <c r="G7013" s="23" t="s">
        <v>124</v>
      </c>
      <c r="H7013" s="23" t="s">
        <v>125</v>
      </c>
      <c r="I7013" s="23" t="s">
        <v>104</v>
      </c>
      <c r="J7013" s="23" t="s">
        <v>114</v>
      </c>
      <c r="K7013" s="23" t="s">
        <v>24</v>
      </c>
      <c r="L7013" s="23">
        <v>1</v>
      </c>
      <c r="M7013" s="23">
        <v>120.87</v>
      </c>
      <c r="N7013" s="23">
        <v>5</v>
      </c>
      <c r="O7013" s="23">
        <v>5</v>
      </c>
      <c r="P7013" s="23" t="s">
        <v>58</v>
      </c>
      <c r="Q7013" s="23" t="s">
        <v>34</v>
      </c>
      <c r="R7013" s="23">
        <f t="shared" si="545"/>
        <v>1</v>
      </c>
      <c r="S7013" s="23" t="str">
        <f t="shared" si="546"/>
        <v>ORD107012_20250818_CUST00133_MED018</v>
      </c>
      <c r="T7013" s="23">
        <f t="shared" si="547"/>
        <v>1</v>
      </c>
      <c r="U7013" s="6">
        <f t="shared" si="548"/>
        <v>120.87</v>
      </c>
      <c r="V7013" s="6">
        <f>tbl_Raw_Data[[#This Row],[Discount_Pct]]*tbl_Raw_Data[[#This Row],[Gross_Amount]]/100</f>
        <v>6.0434999999999999</v>
      </c>
      <c r="W7013" s="6">
        <f>tbl_Raw_Data[[#This Row],[Gross_Amount]]-tbl_Raw_Data[[#This Row],[Discount_Amount]]</f>
        <v>114.82650000000001</v>
      </c>
      <c r="X7013" s="6">
        <f>tbl_Raw_Data[[#This Row],[Net_Amount_Before_Tax]]*tbl_Raw_Data[[#This Row],[Tax_Pct]]/100</f>
        <v>5.7413250000000007</v>
      </c>
      <c r="Y7013" s="6">
        <f>tbl_Raw_Data[[#This Row],[Net_Amount_Before_Tax]]+tbl_Raw_Data[[#This Row],[Tax_Amount]]</f>
        <v>120.56782500000001</v>
      </c>
      <c r="Z7013" s="6">
        <f t="shared" si="549"/>
        <v>2</v>
      </c>
    </row>
    <row r="7014" spans="1:26" x14ac:dyDescent="0.3">
      <c r="A7014" s="23" t="s">
        <v>9123</v>
      </c>
      <c r="B7014" s="34">
        <v>45998</v>
      </c>
      <c r="C7014" s="23" t="s">
        <v>1054</v>
      </c>
      <c r="D7014" s="23" t="s">
        <v>159</v>
      </c>
      <c r="E7014" s="23" t="s">
        <v>47</v>
      </c>
      <c r="F7014" s="23">
        <v>400076</v>
      </c>
      <c r="G7014" s="23" t="s">
        <v>48</v>
      </c>
      <c r="H7014" s="23" t="s">
        <v>49</v>
      </c>
      <c r="I7014" s="23" t="s">
        <v>50</v>
      </c>
      <c r="J7014" s="23" t="s">
        <v>23</v>
      </c>
      <c r="K7014" s="23" t="s">
        <v>24</v>
      </c>
      <c r="L7014" s="23">
        <v>2</v>
      </c>
      <c r="M7014" s="23">
        <v>99.74</v>
      </c>
      <c r="N7014" s="23">
        <v>5</v>
      </c>
      <c r="O7014" s="23">
        <v>18</v>
      </c>
      <c r="P7014" s="23" t="s">
        <v>58</v>
      </c>
      <c r="Q7014" s="23" t="s">
        <v>26</v>
      </c>
      <c r="R7014" s="23">
        <f t="shared" si="545"/>
        <v>1</v>
      </c>
      <c r="S7014" s="23" t="str">
        <f t="shared" si="546"/>
        <v>ORD107013_20251207_CUST02827_MED028</v>
      </c>
      <c r="T7014" s="23">
        <f t="shared" si="547"/>
        <v>1</v>
      </c>
      <c r="U7014" s="6">
        <f t="shared" si="548"/>
        <v>199.48</v>
      </c>
      <c r="V7014" s="6">
        <f>tbl_Raw_Data[[#This Row],[Discount_Pct]]*tbl_Raw_Data[[#This Row],[Gross_Amount]]/100</f>
        <v>9.9740000000000002</v>
      </c>
      <c r="W7014" s="6">
        <f>tbl_Raw_Data[[#This Row],[Gross_Amount]]-tbl_Raw_Data[[#This Row],[Discount_Amount]]</f>
        <v>189.506</v>
      </c>
      <c r="X7014" s="6">
        <f>tbl_Raw_Data[[#This Row],[Net_Amount_Before_Tax]]*tbl_Raw_Data[[#This Row],[Tax_Pct]]/100</f>
        <v>34.111080000000001</v>
      </c>
      <c r="Y7014" s="6">
        <f>tbl_Raw_Data[[#This Row],[Net_Amount_Before_Tax]]+tbl_Raw_Data[[#This Row],[Tax_Amount]]</f>
        <v>223.61707999999999</v>
      </c>
      <c r="Z7014" s="6">
        <f t="shared" si="549"/>
        <v>4</v>
      </c>
    </row>
    <row r="7015" spans="1:26" x14ac:dyDescent="0.3">
      <c r="A7015" s="23" t="s">
        <v>9124</v>
      </c>
      <c r="B7015" s="34">
        <v>45754</v>
      </c>
      <c r="C7015" s="23" t="s">
        <v>3342</v>
      </c>
      <c r="D7015" s="23" t="s">
        <v>52</v>
      </c>
      <c r="E7015" s="23" t="s">
        <v>52</v>
      </c>
      <c r="F7015" s="23">
        <v>160022</v>
      </c>
      <c r="G7015" s="23" t="s">
        <v>30</v>
      </c>
      <c r="H7015" s="23" t="s">
        <v>31</v>
      </c>
      <c r="I7015" s="23" t="s">
        <v>32</v>
      </c>
      <c r="J7015" s="23" t="s">
        <v>23</v>
      </c>
      <c r="K7015" s="23" t="s">
        <v>24</v>
      </c>
      <c r="L7015" s="23">
        <v>3</v>
      </c>
      <c r="M7015" s="23">
        <v>155.01</v>
      </c>
      <c r="N7015" s="23">
        <v>15</v>
      </c>
      <c r="O7015" s="23">
        <v>5</v>
      </c>
      <c r="P7015" s="23" t="s">
        <v>33</v>
      </c>
      <c r="Q7015" s="23" t="s">
        <v>34</v>
      </c>
      <c r="R7015" s="23">
        <f t="shared" si="545"/>
        <v>1</v>
      </c>
      <c r="S7015" s="23" t="str">
        <f t="shared" si="546"/>
        <v>ORD107014_20250407_CUST01292_MED017</v>
      </c>
      <c r="T7015" s="23">
        <f t="shared" si="547"/>
        <v>1</v>
      </c>
      <c r="U7015" s="6">
        <f t="shared" si="548"/>
        <v>465.03</v>
      </c>
      <c r="V7015" s="6">
        <f>tbl_Raw_Data[[#This Row],[Discount_Pct]]*tbl_Raw_Data[[#This Row],[Gross_Amount]]/100</f>
        <v>69.754499999999993</v>
      </c>
      <c r="W7015" s="6">
        <f>tbl_Raw_Data[[#This Row],[Gross_Amount]]-tbl_Raw_Data[[#This Row],[Discount_Amount]]</f>
        <v>395.27549999999997</v>
      </c>
      <c r="X7015" s="6">
        <f>tbl_Raw_Data[[#This Row],[Net_Amount_Before_Tax]]*tbl_Raw_Data[[#This Row],[Tax_Pct]]/100</f>
        <v>19.763774999999999</v>
      </c>
      <c r="Y7015" s="6">
        <f>tbl_Raw_Data[[#This Row],[Net_Amount_Before_Tax]]+tbl_Raw_Data[[#This Row],[Tax_Amount]]</f>
        <v>415.03927499999998</v>
      </c>
      <c r="Z7015" s="6">
        <f t="shared" si="549"/>
        <v>2</v>
      </c>
    </row>
    <row r="7016" spans="1:26" x14ac:dyDescent="0.3">
      <c r="A7016" s="23" t="s">
        <v>9125</v>
      </c>
      <c r="B7016" s="34">
        <v>45979</v>
      </c>
      <c r="C7016" s="23" t="s">
        <v>4544</v>
      </c>
      <c r="D7016" s="23" t="s">
        <v>92</v>
      </c>
      <c r="E7016" s="23" t="s">
        <v>93</v>
      </c>
      <c r="F7016" s="23">
        <v>560100</v>
      </c>
      <c r="G7016" s="23" t="s">
        <v>102</v>
      </c>
      <c r="H7016" s="23" t="s">
        <v>103</v>
      </c>
      <c r="I7016" s="23" t="s">
        <v>104</v>
      </c>
      <c r="J7016" s="23" t="s">
        <v>64</v>
      </c>
      <c r="K7016" s="23" t="s">
        <v>57</v>
      </c>
      <c r="L7016" s="23">
        <v>2</v>
      </c>
      <c r="M7016" s="23">
        <v>91.03</v>
      </c>
      <c r="N7016" s="23">
        <v>0</v>
      </c>
      <c r="O7016" s="23">
        <v>12</v>
      </c>
      <c r="P7016" s="23" t="s">
        <v>33</v>
      </c>
      <c r="Q7016" s="23" t="s">
        <v>90</v>
      </c>
      <c r="R7016" s="23">
        <f t="shared" si="545"/>
        <v>1</v>
      </c>
      <c r="S7016" s="23" t="str">
        <f t="shared" si="546"/>
        <v>ORD107015_20251118_CUST03134_MED029</v>
      </c>
      <c r="T7016" s="23">
        <f t="shared" si="547"/>
        <v>1</v>
      </c>
      <c r="U7016" s="6">
        <f t="shared" si="548"/>
        <v>182.06</v>
      </c>
      <c r="V7016" s="6">
        <f>tbl_Raw_Data[[#This Row],[Discount_Pct]]*tbl_Raw_Data[[#This Row],[Gross_Amount]]/100</f>
        <v>0</v>
      </c>
      <c r="W7016" s="6">
        <f>tbl_Raw_Data[[#This Row],[Gross_Amount]]-tbl_Raw_Data[[#This Row],[Discount_Amount]]</f>
        <v>182.06</v>
      </c>
      <c r="X7016" s="6">
        <f>tbl_Raw_Data[[#This Row],[Net_Amount_Before_Tax]]*tbl_Raw_Data[[#This Row],[Tax_Pct]]/100</f>
        <v>21.847200000000001</v>
      </c>
      <c r="Y7016" s="6">
        <f>tbl_Raw_Data[[#This Row],[Net_Amount_Before_Tax]]+tbl_Raw_Data[[#This Row],[Tax_Amount]]</f>
        <v>203.90719999999999</v>
      </c>
      <c r="Z7016" s="6">
        <f t="shared" si="549"/>
        <v>3</v>
      </c>
    </row>
    <row r="7017" spans="1:26" x14ac:dyDescent="0.3">
      <c r="A7017" s="23" t="s">
        <v>9126</v>
      </c>
      <c r="B7017" s="34">
        <v>45533</v>
      </c>
      <c r="C7017" s="23" t="s">
        <v>9127</v>
      </c>
      <c r="D7017" s="23" t="s">
        <v>72</v>
      </c>
      <c r="E7017" s="23" t="s">
        <v>73</v>
      </c>
      <c r="F7017" s="23">
        <v>302001</v>
      </c>
      <c r="G7017" s="23" t="s">
        <v>111</v>
      </c>
      <c r="H7017" s="23" t="s">
        <v>112</v>
      </c>
      <c r="I7017" s="23" t="s">
        <v>113</v>
      </c>
      <c r="J7017" s="23" t="s">
        <v>114</v>
      </c>
      <c r="K7017" s="23" t="s">
        <v>24</v>
      </c>
      <c r="L7017" s="23">
        <v>1</v>
      </c>
      <c r="M7017" s="23">
        <v>88.22</v>
      </c>
      <c r="N7017" s="23">
        <v>10</v>
      </c>
      <c r="O7017" s="23">
        <v>5</v>
      </c>
      <c r="P7017" s="23" t="s">
        <v>33</v>
      </c>
      <c r="Q7017" s="23" t="s">
        <v>90</v>
      </c>
      <c r="R7017" s="23">
        <f t="shared" si="545"/>
        <v>1</v>
      </c>
      <c r="S7017" s="23" t="str">
        <f t="shared" si="546"/>
        <v>ORD107016_20240829_CUST00136_MED027</v>
      </c>
      <c r="T7017" s="23">
        <f t="shared" si="547"/>
        <v>1</v>
      </c>
      <c r="U7017" s="6">
        <f t="shared" si="548"/>
        <v>88.22</v>
      </c>
      <c r="V7017" s="6">
        <f>tbl_Raw_Data[[#This Row],[Discount_Pct]]*tbl_Raw_Data[[#This Row],[Gross_Amount]]/100</f>
        <v>8.822000000000001</v>
      </c>
      <c r="W7017" s="6">
        <f>tbl_Raw_Data[[#This Row],[Gross_Amount]]-tbl_Raw_Data[[#This Row],[Discount_Amount]]</f>
        <v>79.397999999999996</v>
      </c>
      <c r="X7017" s="6">
        <f>tbl_Raw_Data[[#This Row],[Net_Amount_Before_Tax]]*tbl_Raw_Data[[#This Row],[Tax_Pct]]/100</f>
        <v>3.9699</v>
      </c>
      <c r="Y7017" s="6">
        <f>tbl_Raw_Data[[#This Row],[Net_Amount_Before_Tax]]+tbl_Raw_Data[[#This Row],[Tax_Amount]]</f>
        <v>83.367899999999992</v>
      </c>
      <c r="Z7017" s="6">
        <f t="shared" si="549"/>
        <v>0</v>
      </c>
    </row>
    <row r="7018" spans="1:26" x14ac:dyDescent="0.3">
      <c r="A7018" s="23" t="s">
        <v>9126</v>
      </c>
      <c r="B7018" s="34">
        <v>45435</v>
      </c>
      <c r="C7018" s="23" t="s">
        <v>8537</v>
      </c>
      <c r="D7018" s="23" t="s">
        <v>130</v>
      </c>
      <c r="E7018" s="23" t="s">
        <v>131</v>
      </c>
      <c r="F7018" s="23">
        <v>700019</v>
      </c>
      <c r="G7018" s="23" t="s">
        <v>124</v>
      </c>
      <c r="H7018" s="23" t="s">
        <v>125</v>
      </c>
      <c r="I7018" s="23" t="s">
        <v>104</v>
      </c>
      <c r="J7018" s="23" t="s">
        <v>114</v>
      </c>
      <c r="K7018" s="23" t="s">
        <v>24</v>
      </c>
      <c r="L7018" s="23">
        <v>1</v>
      </c>
      <c r="M7018" s="23">
        <v>102.86</v>
      </c>
      <c r="N7018" s="23">
        <v>10</v>
      </c>
      <c r="O7018" s="23">
        <v>12</v>
      </c>
      <c r="P7018" s="23" t="s">
        <v>33</v>
      </c>
      <c r="Q7018" s="23" t="s">
        <v>34</v>
      </c>
      <c r="R7018" s="23">
        <f t="shared" si="545"/>
        <v>1</v>
      </c>
      <c r="S7018" s="23" t="str">
        <f t="shared" si="546"/>
        <v>ORD107016_20240523_CUST00870_MED018</v>
      </c>
      <c r="T7018" s="23">
        <f t="shared" si="547"/>
        <v>1</v>
      </c>
      <c r="U7018" s="6">
        <f t="shared" si="548"/>
        <v>102.86</v>
      </c>
      <c r="V7018" s="6">
        <f>tbl_Raw_Data[[#This Row],[Discount_Pct]]*tbl_Raw_Data[[#This Row],[Gross_Amount]]/100</f>
        <v>10.286</v>
      </c>
      <c r="W7018" s="6">
        <f>tbl_Raw_Data[[#This Row],[Gross_Amount]]-tbl_Raw_Data[[#This Row],[Discount_Amount]]</f>
        <v>92.573999999999998</v>
      </c>
      <c r="X7018" s="6">
        <f>tbl_Raw_Data[[#This Row],[Net_Amount_Before_Tax]]*tbl_Raw_Data[[#This Row],[Tax_Pct]]/100</f>
        <v>11.108879999999999</v>
      </c>
      <c r="Y7018" s="6">
        <f>tbl_Raw_Data[[#This Row],[Net_Amount_Before_Tax]]+tbl_Raw_Data[[#This Row],[Tax_Amount]]</f>
        <v>103.68288</v>
      </c>
      <c r="Z7018" s="6">
        <f t="shared" si="549"/>
        <v>2</v>
      </c>
    </row>
    <row r="7019" spans="1:26" x14ac:dyDescent="0.3">
      <c r="A7019" s="23" t="s">
        <v>9126</v>
      </c>
      <c r="B7019" s="34">
        <v>45311</v>
      </c>
      <c r="C7019" s="23" t="s">
        <v>9128</v>
      </c>
      <c r="D7019" s="23" t="s">
        <v>80</v>
      </c>
      <c r="E7019" s="23" t="s">
        <v>81</v>
      </c>
      <c r="F7019" s="23">
        <v>395007</v>
      </c>
      <c r="G7019" s="23" t="s">
        <v>283</v>
      </c>
      <c r="H7019" s="23" t="s">
        <v>284</v>
      </c>
      <c r="I7019" s="23" t="s">
        <v>104</v>
      </c>
      <c r="J7019" s="23" t="s">
        <v>42</v>
      </c>
      <c r="K7019" s="23" t="s">
        <v>57</v>
      </c>
      <c r="L7019" s="23">
        <v>1</v>
      </c>
      <c r="M7019" s="23">
        <v>273.82</v>
      </c>
      <c r="N7019" s="23">
        <v>0</v>
      </c>
      <c r="O7019" s="23">
        <v>5</v>
      </c>
      <c r="P7019" s="23" t="s">
        <v>58</v>
      </c>
      <c r="Q7019" s="23" t="s">
        <v>34</v>
      </c>
      <c r="R7019" s="23">
        <f t="shared" si="545"/>
        <v>1</v>
      </c>
      <c r="S7019" s="23" t="str">
        <f t="shared" si="546"/>
        <v>ORD107016_20240120_CUST00360_MED030</v>
      </c>
      <c r="T7019" s="23">
        <f t="shared" si="547"/>
        <v>1</v>
      </c>
      <c r="U7019" s="6">
        <f t="shared" si="548"/>
        <v>273.82</v>
      </c>
      <c r="V7019" s="6">
        <f>tbl_Raw_Data[[#This Row],[Discount_Pct]]*tbl_Raw_Data[[#This Row],[Gross_Amount]]/100</f>
        <v>0</v>
      </c>
      <c r="W7019" s="6">
        <f>tbl_Raw_Data[[#This Row],[Gross_Amount]]-tbl_Raw_Data[[#This Row],[Discount_Amount]]</f>
        <v>273.82</v>
      </c>
      <c r="X7019" s="6">
        <f>tbl_Raw_Data[[#This Row],[Net_Amount_Before_Tax]]*tbl_Raw_Data[[#This Row],[Tax_Pct]]/100</f>
        <v>13.690999999999999</v>
      </c>
      <c r="Y7019" s="6">
        <f>tbl_Raw_Data[[#This Row],[Net_Amount_Before_Tax]]+tbl_Raw_Data[[#This Row],[Tax_Amount]]</f>
        <v>287.51099999999997</v>
      </c>
      <c r="Z7019" s="6">
        <f t="shared" si="549"/>
        <v>1</v>
      </c>
    </row>
    <row r="7020" spans="1:26" x14ac:dyDescent="0.3">
      <c r="A7020" s="23" t="s">
        <v>9129</v>
      </c>
      <c r="B7020" s="34">
        <v>45947</v>
      </c>
      <c r="C7020" s="23" t="s">
        <v>9130</v>
      </c>
      <c r="D7020" s="23" t="s">
        <v>72</v>
      </c>
      <c r="E7020" s="23" t="s">
        <v>73</v>
      </c>
      <c r="F7020" s="23">
        <v>302033</v>
      </c>
      <c r="G7020" s="23" t="s">
        <v>94</v>
      </c>
      <c r="H7020" s="23" t="s">
        <v>95</v>
      </c>
      <c r="I7020" s="23" t="s">
        <v>84</v>
      </c>
      <c r="J7020" s="23" t="s">
        <v>42</v>
      </c>
      <c r="K7020" s="23" t="s">
        <v>24</v>
      </c>
      <c r="L7020" s="23">
        <v>2</v>
      </c>
      <c r="M7020" s="23">
        <v>87.14</v>
      </c>
      <c r="N7020" s="23">
        <v>0</v>
      </c>
      <c r="O7020" s="23">
        <v>18</v>
      </c>
      <c r="P7020" s="23" t="s">
        <v>65</v>
      </c>
      <c r="Q7020" s="23" t="s">
        <v>34</v>
      </c>
      <c r="R7020" s="23">
        <f t="shared" si="545"/>
        <v>1</v>
      </c>
      <c r="S7020" s="23" t="str">
        <f t="shared" si="546"/>
        <v>ORD107019_20251017_CUST00746_MED021</v>
      </c>
      <c r="T7020" s="23">
        <f t="shared" si="547"/>
        <v>1</v>
      </c>
      <c r="U7020" s="6">
        <f t="shared" si="548"/>
        <v>174.28</v>
      </c>
      <c r="V7020" s="6">
        <f>tbl_Raw_Data[[#This Row],[Discount_Pct]]*tbl_Raw_Data[[#This Row],[Gross_Amount]]/100</f>
        <v>0</v>
      </c>
      <c r="W7020" s="6">
        <f>tbl_Raw_Data[[#This Row],[Gross_Amount]]-tbl_Raw_Data[[#This Row],[Discount_Amount]]</f>
        <v>174.28</v>
      </c>
      <c r="X7020" s="6">
        <f>tbl_Raw_Data[[#This Row],[Net_Amount_Before_Tax]]*tbl_Raw_Data[[#This Row],[Tax_Pct]]/100</f>
        <v>31.3704</v>
      </c>
      <c r="Y7020" s="6">
        <f>tbl_Raw_Data[[#This Row],[Net_Amount_Before_Tax]]+tbl_Raw_Data[[#This Row],[Tax_Amount]]</f>
        <v>205.65039999999999</v>
      </c>
      <c r="Z7020" s="6">
        <f t="shared" si="549"/>
        <v>1</v>
      </c>
    </row>
    <row r="7021" spans="1:26" x14ac:dyDescent="0.3">
      <c r="A7021" s="23" t="s">
        <v>9131</v>
      </c>
      <c r="B7021" s="34">
        <v>45962</v>
      </c>
      <c r="C7021" s="23" t="s">
        <v>2586</v>
      </c>
      <c r="D7021" s="23" t="s">
        <v>37</v>
      </c>
      <c r="E7021" s="23" t="s">
        <v>38</v>
      </c>
      <c r="F7021" s="23">
        <v>452016</v>
      </c>
      <c r="G7021" s="23" t="s">
        <v>185</v>
      </c>
      <c r="H7021" s="23" t="s">
        <v>186</v>
      </c>
      <c r="I7021" s="23" t="s">
        <v>76</v>
      </c>
      <c r="J7021" s="23" t="s">
        <v>187</v>
      </c>
      <c r="K7021" s="23" t="s">
        <v>57</v>
      </c>
      <c r="L7021" s="23">
        <v>3</v>
      </c>
      <c r="M7021" s="23">
        <v>100.2</v>
      </c>
      <c r="N7021" s="23">
        <v>10</v>
      </c>
      <c r="O7021" s="23">
        <v>18</v>
      </c>
      <c r="P7021" s="23" t="s">
        <v>58</v>
      </c>
      <c r="Q7021" s="23" t="s">
        <v>34</v>
      </c>
      <c r="R7021" s="23">
        <f t="shared" si="545"/>
        <v>1</v>
      </c>
      <c r="S7021" s="23" t="str">
        <f t="shared" si="546"/>
        <v>ORD107020_20251101_CUST02364_MED009</v>
      </c>
      <c r="T7021" s="23">
        <f t="shared" si="547"/>
        <v>1</v>
      </c>
      <c r="U7021" s="6">
        <f t="shared" si="548"/>
        <v>300.60000000000002</v>
      </c>
      <c r="V7021" s="6">
        <f>tbl_Raw_Data[[#This Row],[Discount_Pct]]*tbl_Raw_Data[[#This Row],[Gross_Amount]]/100</f>
        <v>30.06</v>
      </c>
      <c r="W7021" s="6">
        <f>tbl_Raw_Data[[#This Row],[Gross_Amount]]-tbl_Raw_Data[[#This Row],[Discount_Amount]]</f>
        <v>270.54000000000002</v>
      </c>
      <c r="X7021" s="6">
        <f>tbl_Raw_Data[[#This Row],[Net_Amount_Before_Tax]]*tbl_Raw_Data[[#This Row],[Tax_Pct]]/100</f>
        <v>48.697200000000002</v>
      </c>
      <c r="Y7021" s="6">
        <f>tbl_Raw_Data[[#This Row],[Net_Amount_Before_Tax]]+tbl_Raw_Data[[#This Row],[Tax_Amount]]</f>
        <v>319.23720000000003</v>
      </c>
      <c r="Z7021" s="6">
        <f t="shared" si="549"/>
        <v>2</v>
      </c>
    </row>
    <row r="7022" spans="1:26" x14ac:dyDescent="0.3">
      <c r="A7022" s="23" t="s">
        <v>9131</v>
      </c>
      <c r="B7022" s="34">
        <v>45631</v>
      </c>
      <c r="C7022" s="23" t="s">
        <v>1884</v>
      </c>
      <c r="D7022" s="23" t="s">
        <v>72</v>
      </c>
      <c r="E7022" s="23" t="s">
        <v>73</v>
      </c>
      <c r="F7022" s="23">
        <v>302019</v>
      </c>
      <c r="G7022" s="23" t="s">
        <v>192</v>
      </c>
      <c r="H7022" s="23" t="s">
        <v>193</v>
      </c>
      <c r="I7022" s="23" t="s">
        <v>41</v>
      </c>
      <c r="J7022" s="23" t="s">
        <v>194</v>
      </c>
      <c r="K7022" s="23" t="s">
        <v>24</v>
      </c>
      <c r="L7022" s="23">
        <v>3</v>
      </c>
      <c r="M7022" s="23">
        <v>28.21</v>
      </c>
      <c r="N7022" s="23">
        <v>10</v>
      </c>
      <c r="O7022" s="23">
        <v>5</v>
      </c>
      <c r="P7022" s="23" t="s">
        <v>58</v>
      </c>
      <c r="Q7022" s="23" t="s">
        <v>34</v>
      </c>
      <c r="R7022" s="23">
        <f t="shared" si="545"/>
        <v>1</v>
      </c>
      <c r="S7022" s="23" t="str">
        <f t="shared" si="546"/>
        <v>ORD107020_20241205_CUST02866_MED002</v>
      </c>
      <c r="T7022" s="23">
        <f t="shared" si="547"/>
        <v>1</v>
      </c>
      <c r="U7022" s="6">
        <f t="shared" si="548"/>
        <v>84.63</v>
      </c>
      <c r="V7022" s="6">
        <f>tbl_Raw_Data[[#This Row],[Discount_Pct]]*tbl_Raw_Data[[#This Row],[Gross_Amount]]/100</f>
        <v>8.4629999999999992</v>
      </c>
      <c r="W7022" s="6">
        <f>tbl_Raw_Data[[#This Row],[Gross_Amount]]-tbl_Raw_Data[[#This Row],[Discount_Amount]]</f>
        <v>76.167000000000002</v>
      </c>
      <c r="X7022" s="6">
        <f>tbl_Raw_Data[[#This Row],[Net_Amount_Before_Tax]]*tbl_Raw_Data[[#This Row],[Tax_Pct]]/100</f>
        <v>3.8083500000000003</v>
      </c>
      <c r="Y7022" s="6">
        <f>tbl_Raw_Data[[#This Row],[Net_Amount_Before_Tax]]+tbl_Raw_Data[[#This Row],[Tax_Amount]]</f>
        <v>79.975350000000006</v>
      </c>
      <c r="Z7022" s="6">
        <f t="shared" si="549"/>
        <v>4</v>
      </c>
    </row>
    <row r="7023" spans="1:26" x14ac:dyDescent="0.3">
      <c r="A7023" s="23" t="s">
        <v>9131</v>
      </c>
      <c r="B7023" s="34">
        <v>46010</v>
      </c>
      <c r="C7023" s="23" t="s">
        <v>9132</v>
      </c>
      <c r="D7023" s="23" t="s">
        <v>52</v>
      </c>
      <c r="E7023" s="23" t="s">
        <v>52</v>
      </c>
      <c r="F7023" s="23">
        <v>160036</v>
      </c>
      <c r="G7023" s="23" t="s">
        <v>124</v>
      </c>
      <c r="H7023" s="23" t="s">
        <v>125</v>
      </c>
      <c r="I7023" s="23" t="s">
        <v>104</v>
      </c>
      <c r="J7023" s="23" t="s">
        <v>114</v>
      </c>
      <c r="K7023" s="23" t="s">
        <v>24</v>
      </c>
      <c r="L7023" s="23">
        <v>1</v>
      </c>
      <c r="M7023" s="23">
        <v>130.27000000000001</v>
      </c>
      <c r="N7023" s="23">
        <v>0</v>
      </c>
      <c r="O7023" s="23">
        <v>5</v>
      </c>
      <c r="P7023" s="23" t="s">
        <v>43</v>
      </c>
      <c r="Q7023" s="23" t="s">
        <v>34</v>
      </c>
      <c r="R7023" s="23">
        <f t="shared" si="545"/>
        <v>1</v>
      </c>
      <c r="S7023" s="23" t="str">
        <f t="shared" si="546"/>
        <v>ORD107020_20251219_CUST03040_MED018</v>
      </c>
      <c r="T7023" s="23">
        <f t="shared" si="547"/>
        <v>1</v>
      </c>
      <c r="U7023" s="6">
        <f t="shared" si="548"/>
        <v>130.27000000000001</v>
      </c>
      <c r="V7023" s="6">
        <f>tbl_Raw_Data[[#This Row],[Discount_Pct]]*tbl_Raw_Data[[#This Row],[Gross_Amount]]/100</f>
        <v>0</v>
      </c>
      <c r="W7023" s="6">
        <f>tbl_Raw_Data[[#This Row],[Gross_Amount]]-tbl_Raw_Data[[#This Row],[Discount_Amount]]</f>
        <v>130.27000000000001</v>
      </c>
      <c r="X7023" s="6">
        <f>tbl_Raw_Data[[#This Row],[Net_Amount_Before_Tax]]*tbl_Raw_Data[[#This Row],[Tax_Pct]]/100</f>
        <v>6.5135000000000005</v>
      </c>
      <c r="Y7023" s="6">
        <f>tbl_Raw_Data[[#This Row],[Net_Amount_Before_Tax]]+tbl_Raw_Data[[#This Row],[Tax_Amount]]</f>
        <v>136.7835</v>
      </c>
      <c r="Z7023" s="6">
        <f t="shared" si="549"/>
        <v>1</v>
      </c>
    </row>
    <row r="7024" spans="1:26" x14ac:dyDescent="0.3">
      <c r="A7024" s="23" t="s">
        <v>9133</v>
      </c>
      <c r="B7024" s="34">
        <v>45854</v>
      </c>
      <c r="C7024" s="23" t="s">
        <v>708</v>
      </c>
      <c r="D7024" s="23" t="s">
        <v>37</v>
      </c>
      <c r="E7024" s="23" t="s">
        <v>38</v>
      </c>
      <c r="F7024" s="23">
        <v>452018</v>
      </c>
      <c r="G7024" s="23" t="s">
        <v>102</v>
      </c>
      <c r="H7024" s="23" t="s">
        <v>103</v>
      </c>
      <c r="I7024" s="23" t="s">
        <v>104</v>
      </c>
      <c r="J7024" s="23" t="s">
        <v>64</v>
      </c>
      <c r="K7024" s="23" t="s">
        <v>57</v>
      </c>
      <c r="L7024" s="23">
        <v>1</v>
      </c>
      <c r="M7024" s="23">
        <v>92.36</v>
      </c>
      <c r="N7024" s="23">
        <v>10</v>
      </c>
      <c r="O7024" s="23">
        <v>12</v>
      </c>
      <c r="P7024" s="23" t="s">
        <v>43</v>
      </c>
      <c r="Q7024" s="23" t="s">
        <v>34</v>
      </c>
      <c r="R7024" s="23">
        <f t="shared" si="545"/>
        <v>1</v>
      </c>
      <c r="S7024" s="23" t="str">
        <f t="shared" si="546"/>
        <v>ORD107023_20250716_CUST02951_MED029</v>
      </c>
      <c r="T7024" s="23">
        <f t="shared" si="547"/>
        <v>1</v>
      </c>
      <c r="U7024" s="6">
        <f t="shared" si="548"/>
        <v>92.36</v>
      </c>
      <c r="V7024" s="6">
        <f>tbl_Raw_Data[[#This Row],[Discount_Pct]]*tbl_Raw_Data[[#This Row],[Gross_Amount]]/100</f>
        <v>9.2360000000000007</v>
      </c>
      <c r="W7024" s="6">
        <f>tbl_Raw_Data[[#This Row],[Gross_Amount]]-tbl_Raw_Data[[#This Row],[Discount_Amount]]</f>
        <v>83.123999999999995</v>
      </c>
      <c r="X7024" s="6">
        <f>tbl_Raw_Data[[#This Row],[Net_Amount_Before_Tax]]*tbl_Raw_Data[[#This Row],[Tax_Pct]]/100</f>
        <v>9.9748799999999989</v>
      </c>
      <c r="Y7024" s="6">
        <f>tbl_Raw_Data[[#This Row],[Net_Amount_Before_Tax]]+tbl_Raw_Data[[#This Row],[Tax_Amount]]</f>
        <v>93.098879999999994</v>
      </c>
      <c r="Z7024" s="6">
        <f t="shared" si="549"/>
        <v>1</v>
      </c>
    </row>
    <row r="7025" spans="1:26" x14ac:dyDescent="0.3">
      <c r="A7025" s="23" t="s">
        <v>9134</v>
      </c>
      <c r="B7025" s="34">
        <v>45825</v>
      </c>
      <c r="C7025" s="23" t="s">
        <v>7789</v>
      </c>
      <c r="D7025" s="23" t="s">
        <v>130</v>
      </c>
      <c r="E7025" s="23" t="s">
        <v>131</v>
      </c>
      <c r="F7025" s="23">
        <v>700001</v>
      </c>
      <c r="G7025" s="23" t="s">
        <v>196</v>
      </c>
      <c r="H7025" s="23" t="s">
        <v>197</v>
      </c>
      <c r="I7025" s="23" t="s">
        <v>32</v>
      </c>
      <c r="J7025" s="23" t="s">
        <v>42</v>
      </c>
      <c r="K7025" s="23" t="s">
        <v>24</v>
      </c>
      <c r="L7025" s="23">
        <v>2</v>
      </c>
      <c r="M7025" s="23">
        <v>25.26</v>
      </c>
      <c r="N7025" s="23">
        <v>0</v>
      </c>
      <c r="O7025" s="23">
        <v>5</v>
      </c>
      <c r="P7025" s="23" t="s">
        <v>33</v>
      </c>
      <c r="Q7025" s="23" t="s">
        <v>44</v>
      </c>
      <c r="R7025" s="23">
        <f t="shared" si="545"/>
        <v>1</v>
      </c>
      <c r="S7025" s="23" t="str">
        <f t="shared" si="546"/>
        <v>ORD107024_20250617_CUST00222_MED011</v>
      </c>
      <c r="T7025" s="23">
        <f t="shared" si="547"/>
        <v>1</v>
      </c>
      <c r="U7025" s="6">
        <f t="shared" si="548"/>
        <v>50.52</v>
      </c>
      <c r="V7025" s="6">
        <f>tbl_Raw_Data[[#This Row],[Discount_Pct]]*tbl_Raw_Data[[#This Row],[Gross_Amount]]/100</f>
        <v>0</v>
      </c>
      <c r="W7025" s="6">
        <f>tbl_Raw_Data[[#This Row],[Gross_Amount]]-tbl_Raw_Data[[#This Row],[Discount_Amount]]</f>
        <v>50.52</v>
      </c>
      <c r="X7025" s="6">
        <f>tbl_Raw_Data[[#This Row],[Net_Amount_Before_Tax]]*tbl_Raw_Data[[#This Row],[Tax_Pct]]/100</f>
        <v>2.5260000000000002</v>
      </c>
      <c r="Y7025" s="6">
        <f>tbl_Raw_Data[[#This Row],[Net_Amount_Before_Tax]]+tbl_Raw_Data[[#This Row],[Tax_Amount]]</f>
        <v>53.046000000000006</v>
      </c>
      <c r="Z7025" s="6">
        <f t="shared" si="549"/>
        <v>1</v>
      </c>
    </row>
    <row r="7026" spans="1:26" x14ac:dyDescent="0.3">
      <c r="A7026" s="23" t="s">
        <v>9135</v>
      </c>
      <c r="B7026" s="34">
        <v>45662</v>
      </c>
      <c r="C7026" s="23" t="s">
        <v>817</v>
      </c>
      <c r="D7026" s="23" t="s">
        <v>28</v>
      </c>
      <c r="E7026" s="23" t="s">
        <v>29</v>
      </c>
      <c r="F7026" s="23">
        <v>500081</v>
      </c>
      <c r="G7026" s="23" t="s">
        <v>154</v>
      </c>
      <c r="H7026" s="23" t="s">
        <v>155</v>
      </c>
      <c r="I7026" s="23" t="s">
        <v>134</v>
      </c>
      <c r="J7026" s="23" t="s">
        <v>156</v>
      </c>
      <c r="K7026" s="23" t="s">
        <v>57</v>
      </c>
      <c r="L7026" s="23">
        <v>2</v>
      </c>
      <c r="M7026" s="23">
        <v>49.73</v>
      </c>
      <c r="N7026" s="23">
        <v>5</v>
      </c>
      <c r="O7026" s="23">
        <v>5</v>
      </c>
      <c r="P7026" s="23" t="s">
        <v>43</v>
      </c>
      <c r="Q7026" s="23" t="s">
        <v>26</v>
      </c>
      <c r="R7026" s="23">
        <f t="shared" si="545"/>
        <v>1</v>
      </c>
      <c r="S7026" s="23" t="str">
        <f t="shared" si="546"/>
        <v>ORD107025_20250105_CUST01715_MED006</v>
      </c>
      <c r="T7026" s="23">
        <f t="shared" si="547"/>
        <v>1</v>
      </c>
      <c r="U7026" s="6">
        <f t="shared" si="548"/>
        <v>99.46</v>
      </c>
      <c r="V7026" s="6">
        <f>tbl_Raw_Data[[#This Row],[Discount_Pct]]*tbl_Raw_Data[[#This Row],[Gross_Amount]]/100</f>
        <v>4.9729999999999999</v>
      </c>
      <c r="W7026" s="6">
        <f>tbl_Raw_Data[[#This Row],[Gross_Amount]]-tbl_Raw_Data[[#This Row],[Discount_Amount]]</f>
        <v>94.486999999999995</v>
      </c>
      <c r="X7026" s="6">
        <f>tbl_Raw_Data[[#This Row],[Net_Amount_Before_Tax]]*tbl_Raw_Data[[#This Row],[Tax_Pct]]/100</f>
        <v>4.7243499999999994</v>
      </c>
      <c r="Y7026" s="6">
        <f>tbl_Raw_Data[[#This Row],[Net_Amount_Before_Tax]]+tbl_Raw_Data[[#This Row],[Tax_Amount]]</f>
        <v>99.211349999999996</v>
      </c>
      <c r="Z7026" s="6">
        <f t="shared" si="549"/>
        <v>2</v>
      </c>
    </row>
    <row r="7027" spans="1:26" x14ac:dyDescent="0.3">
      <c r="A7027" s="23" t="s">
        <v>9135</v>
      </c>
      <c r="B7027" s="34">
        <v>45627</v>
      </c>
      <c r="C7027" s="23" t="s">
        <v>2493</v>
      </c>
      <c r="D7027" s="23" t="s">
        <v>72</v>
      </c>
      <c r="E7027" s="23" t="s">
        <v>73</v>
      </c>
      <c r="F7027" s="23">
        <v>302033</v>
      </c>
      <c r="G7027" s="23" t="s">
        <v>61</v>
      </c>
      <c r="H7027" s="23" t="s">
        <v>62</v>
      </c>
      <c r="I7027" s="23" t="s">
        <v>63</v>
      </c>
      <c r="J7027" s="23" t="s">
        <v>64</v>
      </c>
      <c r="K7027" s="23" t="s">
        <v>57</v>
      </c>
      <c r="L7027" s="23">
        <v>3</v>
      </c>
      <c r="M7027" s="23">
        <v>104.55</v>
      </c>
      <c r="N7027" s="23">
        <v>0</v>
      </c>
      <c r="O7027" s="23">
        <v>12</v>
      </c>
      <c r="P7027" s="23" t="s">
        <v>65</v>
      </c>
      <c r="Q7027" s="23" t="s">
        <v>34</v>
      </c>
      <c r="R7027" s="23">
        <f t="shared" si="545"/>
        <v>1</v>
      </c>
      <c r="S7027" s="23" t="str">
        <f t="shared" si="546"/>
        <v>ORD107025_20241201_CUST01729_MED004</v>
      </c>
      <c r="T7027" s="23">
        <f t="shared" si="547"/>
        <v>1</v>
      </c>
      <c r="U7027" s="6">
        <f t="shared" si="548"/>
        <v>313.64999999999998</v>
      </c>
      <c r="V7027" s="6">
        <f>tbl_Raw_Data[[#This Row],[Discount_Pct]]*tbl_Raw_Data[[#This Row],[Gross_Amount]]/100</f>
        <v>0</v>
      </c>
      <c r="W7027" s="6">
        <f>tbl_Raw_Data[[#This Row],[Gross_Amount]]-tbl_Raw_Data[[#This Row],[Discount_Amount]]</f>
        <v>313.64999999999998</v>
      </c>
      <c r="X7027" s="6">
        <f>tbl_Raw_Data[[#This Row],[Net_Amount_Before_Tax]]*tbl_Raw_Data[[#This Row],[Tax_Pct]]/100</f>
        <v>37.637999999999998</v>
      </c>
      <c r="Y7027" s="6">
        <f>tbl_Raw_Data[[#This Row],[Net_Amount_Before_Tax]]+tbl_Raw_Data[[#This Row],[Tax_Amount]]</f>
        <v>351.28799999999995</v>
      </c>
      <c r="Z7027" s="6">
        <f t="shared" si="549"/>
        <v>2</v>
      </c>
    </row>
    <row r="7028" spans="1:26" x14ac:dyDescent="0.3">
      <c r="A7028" s="23" t="s">
        <v>9135</v>
      </c>
      <c r="B7028" s="34">
        <v>46012</v>
      </c>
      <c r="C7028" s="23" t="s">
        <v>1892</v>
      </c>
      <c r="D7028" s="23" t="s">
        <v>92</v>
      </c>
      <c r="E7028" s="23" t="s">
        <v>93</v>
      </c>
      <c r="F7028" s="23">
        <v>560034</v>
      </c>
      <c r="G7028" s="23" t="s">
        <v>94</v>
      </c>
      <c r="H7028" s="23" t="s">
        <v>95</v>
      </c>
      <c r="I7028" s="23" t="s">
        <v>84</v>
      </c>
      <c r="J7028" s="23" t="s">
        <v>42</v>
      </c>
      <c r="K7028" s="23" t="s">
        <v>24</v>
      </c>
      <c r="L7028" s="23">
        <v>3</v>
      </c>
      <c r="M7028" s="23">
        <v>81.83</v>
      </c>
      <c r="N7028" s="23">
        <v>15</v>
      </c>
      <c r="O7028" s="23">
        <v>12</v>
      </c>
      <c r="P7028" s="23" t="s">
        <v>43</v>
      </c>
      <c r="Q7028" s="23" t="s">
        <v>34</v>
      </c>
      <c r="R7028" s="23">
        <f t="shared" si="545"/>
        <v>1</v>
      </c>
      <c r="S7028" s="23" t="str">
        <f t="shared" si="546"/>
        <v>ORD107025_20251221_CUST01936_MED021</v>
      </c>
      <c r="T7028" s="23">
        <f t="shared" si="547"/>
        <v>1</v>
      </c>
      <c r="U7028" s="6">
        <f t="shared" si="548"/>
        <v>245.49</v>
      </c>
      <c r="V7028" s="6">
        <f>tbl_Raw_Data[[#This Row],[Discount_Pct]]*tbl_Raw_Data[[#This Row],[Gross_Amount]]/100</f>
        <v>36.823500000000003</v>
      </c>
      <c r="W7028" s="6">
        <f>tbl_Raw_Data[[#This Row],[Gross_Amount]]-tbl_Raw_Data[[#This Row],[Discount_Amount]]</f>
        <v>208.66650000000001</v>
      </c>
      <c r="X7028" s="6">
        <f>tbl_Raw_Data[[#This Row],[Net_Amount_Before_Tax]]*tbl_Raw_Data[[#This Row],[Tax_Pct]]/100</f>
        <v>25.03998</v>
      </c>
      <c r="Y7028" s="6">
        <f>tbl_Raw_Data[[#This Row],[Net_Amount_Before_Tax]]+tbl_Raw_Data[[#This Row],[Tax_Amount]]</f>
        <v>233.70648</v>
      </c>
      <c r="Z7028" s="6">
        <f t="shared" si="549"/>
        <v>2</v>
      </c>
    </row>
    <row r="7029" spans="1:26" x14ac:dyDescent="0.3">
      <c r="A7029" s="23" t="s">
        <v>9136</v>
      </c>
      <c r="B7029" s="34">
        <v>45714</v>
      </c>
      <c r="C7029" s="23" t="s">
        <v>3511</v>
      </c>
      <c r="D7029" s="23" t="s">
        <v>159</v>
      </c>
      <c r="E7029" s="23" t="s">
        <v>47</v>
      </c>
      <c r="F7029" s="23">
        <v>400050</v>
      </c>
      <c r="G7029" s="23" t="s">
        <v>124</v>
      </c>
      <c r="H7029" s="23" t="s">
        <v>125</v>
      </c>
      <c r="I7029" s="23" t="s">
        <v>104</v>
      </c>
      <c r="J7029" s="23" t="s">
        <v>114</v>
      </c>
      <c r="K7029" s="23" t="s">
        <v>24</v>
      </c>
      <c r="L7029" s="23">
        <v>1</v>
      </c>
      <c r="M7029" s="23">
        <v>114.15</v>
      </c>
      <c r="N7029" s="23">
        <v>10</v>
      </c>
      <c r="O7029" s="23">
        <v>5</v>
      </c>
      <c r="P7029" s="23" t="s">
        <v>33</v>
      </c>
      <c r="Q7029" s="23" t="s">
        <v>34</v>
      </c>
      <c r="R7029" s="23">
        <f t="shared" si="545"/>
        <v>1</v>
      </c>
      <c r="S7029" s="23" t="str">
        <f t="shared" si="546"/>
        <v>ORD107028_20250226_CUST01969_MED018</v>
      </c>
      <c r="T7029" s="23">
        <f t="shared" si="547"/>
        <v>1</v>
      </c>
      <c r="U7029" s="6">
        <f t="shared" si="548"/>
        <v>114.15</v>
      </c>
      <c r="V7029" s="6">
        <f>tbl_Raw_Data[[#This Row],[Discount_Pct]]*tbl_Raw_Data[[#This Row],[Gross_Amount]]/100</f>
        <v>11.414999999999999</v>
      </c>
      <c r="W7029" s="6">
        <f>tbl_Raw_Data[[#This Row],[Gross_Amount]]-tbl_Raw_Data[[#This Row],[Discount_Amount]]</f>
        <v>102.73500000000001</v>
      </c>
      <c r="X7029" s="6">
        <f>tbl_Raw_Data[[#This Row],[Net_Amount_Before_Tax]]*tbl_Raw_Data[[#This Row],[Tax_Pct]]/100</f>
        <v>5.136750000000001</v>
      </c>
      <c r="Y7029" s="6">
        <f>tbl_Raw_Data[[#This Row],[Net_Amount_Before_Tax]]+tbl_Raw_Data[[#This Row],[Tax_Amount]]</f>
        <v>107.87175000000002</v>
      </c>
      <c r="Z7029" s="6">
        <f t="shared" si="549"/>
        <v>1</v>
      </c>
    </row>
    <row r="7030" spans="1:26" x14ac:dyDescent="0.3">
      <c r="A7030" s="23" t="s">
        <v>9137</v>
      </c>
      <c r="B7030" s="34">
        <v>45966</v>
      </c>
      <c r="C7030" s="23" t="s">
        <v>422</v>
      </c>
      <c r="D7030" s="23" t="s">
        <v>130</v>
      </c>
      <c r="E7030" s="23" t="s">
        <v>131</v>
      </c>
      <c r="F7030" s="23">
        <v>700029</v>
      </c>
      <c r="G7030" s="23" t="s">
        <v>20</v>
      </c>
      <c r="H7030" s="23" t="s">
        <v>21</v>
      </c>
      <c r="I7030" s="23" t="s">
        <v>22</v>
      </c>
      <c r="J7030" s="23" t="s">
        <v>23</v>
      </c>
      <c r="K7030" s="23" t="s">
        <v>24</v>
      </c>
      <c r="L7030" s="23">
        <v>2</v>
      </c>
      <c r="M7030" s="23">
        <v>142.9</v>
      </c>
      <c r="N7030" s="23">
        <v>5</v>
      </c>
      <c r="O7030" s="23">
        <v>18</v>
      </c>
      <c r="P7030" s="23" t="s">
        <v>58</v>
      </c>
      <c r="Q7030" s="23" t="s">
        <v>34</v>
      </c>
      <c r="R7030" s="23">
        <f t="shared" si="545"/>
        <v>1</v>
      </c>
      <c r="S7030" s="23" t="str">
        <f t="shared" si="546"/>
        <v>ORD107029_20251105_CUST01819_MED024</v>
      </c>
      <c r="T7030" s="23">
        <f t="shared" si="547"/>
        <v>1</v>
      </c>
      <c r="U7030" s="6">
        <f t="shared" si="548"/>
        <v>285.8</v>
      </c>
      <c r="V7030" s="6">
        <f>tbl_Raw_Data[[#This Row],[Discount_Pct]]*tbl_Raw_Data[[#This Row],[Gross_Amount]]/100</f>
        <v>14.29</v>
      </c>
      <c r="W7030" s="6">
        <f>tbl_Raw_Data[[#This Row],[Gross_Amount]]-tbl_Raw_Data[[#This Row],[Discount_Amount]]</f>
        <v>271.51</v>
      </c>
      <c r="X7030" s="6">
        <f>tbl_Raw_Data[[#This Row],[Net_Amount_Before_Tax]]*tbl_Raw_Data[[#This Row],[Tax_Pct]]/100</f>
        <v>48.8718</v>
      </c>
      <c r="Y7030" s="6">
        <f>tbl_Raw_Data[[#This Row],[Net_Amount_Before_Tax]]+tbl_Raw_Data[[#This Row],[Tax_Amount]]</f>
        <v>320.3818</v>
      </c>
      <c r="Z7030" s="6">
        <f t="shared" si="549"/>
        <v>4</v>
      </c>
    </row>
    <row r="7031" spans="1:26" x14ac:dyDescent="0.3">
      <c r="A7031" s="23" t="s">
        <v>9138</v>
      </c>
      <c r="B7031" s="34">
        <v>45393</v>
      </c>
      <c r="C7031" s="23" t="s">
        <v>6756</v>
      </c>
      <c r="D7031" s="23" t="s">
        <v>72</v>
      </c>
      <c r="E7031" s="23" t="s">
        <v>73</v>
      </c>
      <c r="F7031" s="23">
        <v>302021</v>
      </c>
      <c r="G7031" s="23" t="s">
        <v>20</v>
      </c>
      <c r="H7031" s="23" t="s">
        <v>21</v>
      </c>
      <c r="I7031" s="23" t="s">
        <v>22</v>
      </c>
      <c r="J7031" s="23" t="s">
        <v>23</v>
      </c>
      <c r="K7031" s="23" t="s">
        <v>24</v>
      </c>
      <c r="L7031" s="23">
        <v>4</v>
      </c>
      <c r="M7031" s="23">
        <v>129.72999999999999</v>
      </c>
      <c r="N7031" s="23">
        <v>10</v>
      </c>
      <c r="O7031" s="23">
        <v>18</v>
      </c>
      <c r="P7031" s="23" t="s">
        <v>33</v>
      </c>
      <c r="Q7031" s="23" t="s">
        <v>44</v>
      </c>
      <c r="R7031" s="23">
        <f t="shared" si="545"/>
        <v>1</v>
      </c>
      <c r="S7031" s="23" t="str">
        <f t="shared" si="546"/>
        <v>ORD107030_20240411_CUST02600_MED024</v>
      </c>
      <c r="T7031" s="23">
        <f t="shared" si="547"/>
        <v>1</v>
      </c>
      <c r="U7031" s="6">
        <f t="shared" si="548"/>
        <v>518.91999999999996</v>
      </c>
      <c r="V7031" s="6">
        <f>tbl_Raw_Data[[#This Row],[Discount_Pct]]*tbl_Raw_Data[[#This Row],[Gross_Amount]]/100</f>
        <v>51.891999999999996</v>
      </c>
      <c r="W7031" s="6">
        <f>tbl_Raw_Data[[#This Row],[Gross_Amount]]-tbl_Raw_Data[[#This Row],[Discount_Amount]]</f>
        <v>467.02799999999996</v>
      </c>
      <c r="X7031" s="6">
        <f>tbl_Raw_Data[[#This Row],[Net_Amount_Before_Tax]]*tbl_Raw_Data[[#This Row],[Tax_Pct]]/100</f>
        <v>84.065039999999996</v>
      </c>
      <c r="Y7031" s="6">
        <f>tbl_Raw_Data[[#This Row],[Net_Amount_Before_Tax]]+tbl_Raw_Data[[#This Row],[Tax_Amount]]</f>
        <v>551.09303999999997</v>
      </c>
      <c r="Z7031" s="6">
        <f t="shared" si="549"/>
        <v>2</v>
      </c>
    </row>
    <row r="7032" spans="1:26" x14ac:dyDescent="0.3">
      <c r="A7032" s="23" t="s">
        <v>9139</v>
      </c>
      <c r="B7032" s="34">
        <v>45877</v>
      </c>
      <c r="C7032" s="23" t="s">
        <v>2283</v>
      </c>
      <c r="D7032" s="23" t="s">
        <v>19</v>
      </c>
      <c r="E7032" s="23" t="s">
        <v>19</v>
      </c>
      <c r="F7032" s="23">
        <v>110085</v>
      </c>
      <c r="G7032" s="23" t="s">
        <v>224</v>
      </c>
      <c r="H7032" s="23" t="s">
        <v>225</v>
      </c>
      <c r="I7032" s="23" t="s">
        <v>147</v>
      </c>
      <c r="J7032" s="23" t="s">
        <v>23</v>
      </c>
      <c r="K7032" s="23" t="s">
        <v>24</v>
      </c>
      <c r="L7032" s="23">
        <v>5</v>
      </c>
      <c r="M7032" s="23">
        <v>44.13</v>
      </c>
      <c r="N7032" s="23">
        <v>15</v>
      </c>
      <c r="O7032" s="23">
        <v>5</v>
      </c>
      <c r="P7032" s="23" t="s">
        <v>65</v>
      </c>
      <c r="Q7032" s="23" t="s">
        <v>90</v>
      </c>
      <c r="R7032" s="23">
        <f t="shared" si="545"/>
        <v>1</v>
      </c>
      <c r="S7032" s="23" t="str">
        <f t="shared" si="546"/>
        <v>ORD107031_20250808_CUST01540_MED015</v>
      </c>
      <c r="T7032" s="23">
        <f t="shared" si="547"/>
        <v>1</v>
      </c>
      <c r="U7032" s="6">
        <f t="shared" si="548"/>
        <v>220.65</v>
      </c>
      <c r="V7032" s="6">
        <f>tbl_Raw_Data[[#This Row],[Discount_Pct]]*tbl_Raw_Data[[#This Row],[Gross_Amount]]/100</f>
        <v>33.097499999999997</v>
      </c>
      <c r="W7032" s="6">
        <f>tbl_Raw_Data[[#This Row],[Gross_Amount]]-tbl_Raw_Data[[#This Row],[Discount_Amount]]</f>
        <v>187.55250000000001</v>
      </c>
      <c r="X7032" s="6">
        <f>tbl_Raw_Data[[#This Row],[Net_Amount_Before_Tax]]*tbl_Raw_Data[[#This Row],[Tax_Pct]]/100</f>
        <v>9.3776250000000001</v>
      </c>
      <c r="Y7032" s="6">
        <f>tbl_Raw_Data[[#This Row],[Net_Amount_Before_Tax]]+tbl_Raw_Data[[#This Row],[Tax_Amount]]</f>
        <v>196.930125</v>
      </c>
      <c r="Z7032" s="6">
        <f t="shared" si="549"/>
        <v>1</v>
      </c>
    </row>
    <row r="7033" spans="1:26" x14ac:dyDescent="0.3">
      <c r="A7033" s="23" t="s">
        <v>9140</v>
      </c>
      <c r="B7033" s="34">
        <v>46009</v>
      </c>
      <c r="C7033" s="23" t="s">
        <v>8721</v>
      </c>
      <c r="D7033" s="23" t="s">
        <v>80</v>
      </c>
      <c r="E7033" s="23" t="s">
        <v>81</v>
      </c>
      <c r="F7033" s="23">
        <v>395007</v>
      </c>
      <c r="G7033" s="23" t="s">
        <v>39</v>
      </c>
      <c r="H7033" s="23" t="s">
        <v>40</v>
      </c>
      <c r="I7033" s="23" t="s">
        <v>41</v>
      </c>
      <c r="J7033" s="23" t="s">
        <v>42</v>
      </c>
      <c r="K7033" s="23" t="s">
        <v>24</v>
      </c>
      <c r="L7033" s="23">
        <v>3</v>
      </c>
      <c r="M7033" s="23">
        <v>29.21</v>
      </c>
      <c r="N7033" s="23">
        <v>0</v>
      </c>
      <c r="O7033" s="23">
        <v>18</v>
      </c>
      <c r="P7033" s="23" t="s">
        <v>33</v>
      </c>
      <c r="Q7033" s="23" t="s">
        <v>34</v>
      </c>
      <c r="R7033" s="23">
        <f t="shared" si="545"/>
        <v>1</v>
      </c>
      <c r="S7033" s="23" t="str">
        <f t="shared" si="546"/>
        <v>ORD107032_20251218_CUST00634_MED001</v>
      </c>
      <c r="T7033" s="23">
        <f t="shared" si="547"/>
        <v>1</v>
      </c>
      <c r="U7033" s="6">
        <f t="shared" si="548"/>
        <v>87.63</v>
      </c>
      <c r="V7033" s="6">
        <f>tbl_Raw_Data[[#This Row],[Discount_Pct]]*tbl_Raw_Data[[#This Row],[Gross_Amount]]/100</f>
        <v>0</v>
      </c>
      <c r="W7033" s="6">
        <f>tbl_Raw_Data[[#This Row],[Gross_Amount]]-tbl_Raw_Data[[#This Row],[Discount_Amount]]</f>
        <v>87.63</v>
      </c>
      <c r="X7033" s="6">
        <f>tbl_Raw_Data[[#This Row],[Net_Amount_Before_Tax]]*tbl_Raw_Data[[#This Row],[Tax_Pct]]/100</f>
        <v>15.773399999999999</v>
      </c>
      <c r="Y7033" s="6">
        <f>tbl_Raw_Data[[#This Row],[Net_Amount_Before_Tax]]+tbl_Raw_Data[[#This Row],[Tax_Amount]]</f>
        <v>103.40339999999999</v>
      </c>
      <c r="Z7033" s="6">
        <f t="shared" si="549"/>
        <v>1</v>
      </c>
    </row>
    <row r="7034" spans="1:26" x14ac:dyDescent="0.3">
      <c r="A7034" s="23" t="s">
        <v>9141</v>
      </c>
      <c r="B7034" s="34">
        <v>45484</v>
      </c>
      <c r="C7034" s="23" t="s">
        <v>9142</v>
      </c>
      <c r="D7034" s="23" t="s">
        <v>183</v>
      </c>
      <c r="E7034" s="23" t="s">
        <v>184</v>
      </c>
      <c r="F7034" s="23">
        <v>122002</v>
      </c>
      <c r="G7034" s="23" t="s">
        <v>30</v>
      </c>
      <c r="H7034" s="23" t="s">
        <v>31</v>
      </c>
      <c r="I7034" s="23" t="s">
        <v>32</v>
      </c>
      <c r="J7034" s="23" t="s">
        <v>23</v>
      </c>
      <c r="K7034" s="23" t="s">
        <v>24</v>
      </c>
      <c r="L7034" s="23">
        <v>2</v>
      </c>
      <c r="M7034" s="23">
        <v>121.36</v>
      </c>
      <c r="N7034" s="23">
        <v>10</v>
      </c>
      <c r="O7034" s="23">
        <v>5</v>
      </c>
      <c r="P7034" s="23" t="s">
        <v>33</v>
      </c>
      <c r="Q7034" s="23" t="s">
        <v>34</v>
      </c>
      <c r="R7034" s="23">
        <f t="shared" si="545"/>
        <v>1</v>
      </c>
      <c r="S7034" s="23" t="str">
        <f t="shared" si="546"/>
        <v>ORD107033_20240711_CUST02611_MED017</v>
      </c>
      <c r="T7034" s="23">
        <f t="shared" si="547"/>
        <v>1</v>
      </c>
      <c r="U7034" s="6">
        <f t="shared" si="548"/>
        <v>242.72</v>
      </c>
      <c r="V7034" s="6">
        <f>tbl_Raw_Data[[#This Row],[Discount_Pct]]*tbl_Raw_Data[[#This Row],[Gross_Amount]]/100</f>
        <v>24.271999999999998</v>
      </c>
      <c r="W7034" s="6">
        <f>tbl_Raw_Data[[#This Row],[Gross_Amount]]-tbl_Raw_Data[[#This Row],[Discount_Amount]]</f>
        <v>218.44800000000001</v>
      </c>
      <c r="X7034" s="6">
        <f>tbl_Raw_Data[[#This Row],[Net_Amount_Before_Tax]]*tbl_Raw_Data[[#This Row],[Tax_Pct]]/100</f>
        <v>10.9224</v>
      </c>
      <c r="Y7034" s="6">
        <f>tbl_Raw_Data[[#This Row],[Net_Amount_Before_Tax]]+tbl_Raw_Data[[#This Row],[Tax_Amount]]</f>
        <v>229.37040000000002</v>
      </c>
      <c r="Z7034" s="6">
        <f t="shared" si="549"/>
        <v>1</v>
      </c>
    </row>
    <row r="7035" spans="1:26" x14ac:dyDescent="0.3">
      <c r="A7035" s="23" t="s">
        <v>9141</v>
      </c>
      <c r="B7035" s="34">
        <v>45585</v>
      </c>
      <c r="C7035" s="23" t="s">
        <v>3680</v>
      </c>
      <c r="D7035" s="23" t="s">
        <v>80</v>
      </c>
      <c r="E7035" s="23" t="s">
        <v>81</v>
      </c>
      <c r="F7035" s="23">
        <v>395001</v>
      </c>
      <c r="G7035" s="23" t="s">
        <v>196</v>
      </c>
      <c r="H7035" s="23" t="s">
        <v>197</v>
      </c>
      <c r="I7035" s="23" t="s">
        <v>32</v>
      </c>
      <c r="J7035" s="23" t="s">
        <v>42</v>
      </c>
      <c r="K7035" s="23" t="s">
        <v>24</v>
      </c>
      <c r="L7035" s="23">
        <v>2</v>
      </c>
      <c r="M7035" s="23">
        <v>23.26</v>
      </c>
      <c r="N7035" s="23">
        <v>0</v>
      </c>
      <c r="O7035" s="23">
        <v>12</v>
      </c>
      <c r="P7035" s="23" t="s">
        <v>25</v>
      </c>
      <c r="Q7035" s="23" t="s">
        <v>90</v>
      </c>
      <c r="R7035" s="23">
        <f t="shared" si="545"/>
        <v>1</v>
      </c>
      <c r="S7035" s="23" t="str">
        <f t="shared" si="546"/>
        <v>ORD107033_20241020_CUST02937_MED011</v>
      </c>
      <c r="T7035" s="23">
        <f t="shared" si="547"/>
        <v>1</v>
      </c>
      <c r="U7035" s="6">
        <f t="shared" si="548"/>
        <v>46.52</v>
      </c>
      <c r="V7035" s="6">
        <f>tbl_Raw_Data[[#This Row],[Discount_Pct]]*tbl_Raw_Data[[#This Row],[Gross_Amount]]/100</f>
        <v>0</v>
      </c>
      <c r="W7035" s="6">
        <f>tbl_Raw_Data[[#This Row],[Gross_Amount]]-tbl_Raw_Data[[#This Row],[Discount_Amount]]</f>
        <v>46.52</v>
      </c>
      <c r="X7035" s="6">
        <f>tbl_Raw_Data[[#This Row],[Net_Amount_Before_Tax]]*tbl_Raw_Data[[#This Row],[Tax_Pct]]/100</f>
        <v>5.5823999999999998</v>
      </c>
      <c r="Y7035" s="6">
        <f>tbl_Raw_Data[[#This Row],[Net_Amount_Before_Tax]]+tbl_Raw_Data[[#This Row],[Tax_Amount]]</f>
        <v>52.102400000000003</v>
      </c>
      <c r="Z7035" s="6">
        <f t="shared" si="549"/>
        <v>2</v>
      </c>
    </row>
    <row r="7036" spans="1:26" x14ac:dyDescent="0.3">
      <c r="A7036" s="23" t="s">
        <v>9143</v>
      </c>
      <c r="B7036" s="34">
        <v>45762</v>
      </c>
      <c r="C7036" s="23" t="s">
        <v>6119</v>
      </c>
      <c r="D7036" s="23" t="s">
        <v>183</v>
      </c>
      <c r="E7036" s="23" t="s">
        <v>184</v>
      </c>
      <c r="F7036" s="23">
        <v>122001</v>
      </c>
      <c r="G7036" s="23" t="s">
        <v>233</v>
      </c>
      <c r="H7036" s="23" t="s">
        <v>234</v>
      </c>
      <c r="I7036" s="23" t="s">
        <v>104</v>
      </c>
      <c r="J7036" s="23" t="s">
        <v>42</v>
      </c>
      <c r="K7036" s="23" t="s">
        <v>24</v>
      </c>
      <c r="L7036" s="23">
        <v>2</v>
      </c>
      <c r="M7036" s="23">
        <v>163.49</v>
      </c>
      <c r="N7036" s="23">
        <v>15</v>
      </c>
      <c r="O7036" s="23">
        <v>5</v>
      </c>
      <c r="P7036" s="23" t="s">
        <v>33</v>
      </c>
      <c r="Q7036" s="23" t="s">
        <v>34</v>
      </c>
      <c r="R7036" s="23">
        <f t="shared" si="545"/>
        <v>1</v>
      </c>
      <c r="S7036" s="23" t="str">
        <f t="shared" si="546"/>
        <v>ORD107035_20250415_CUST02834_MED019</v>
      </c>
      <c r="T7036" s="23">
        <f t="shared" si="547"/>
        <v>1</v>
      </c>
      <c r="U7036" s="6">
        <f t="shared" si="548"/>
        <v>326.98</v>
      </c>
      <c r="V7036" s="6">
        <f>tbl_Raw_Data[[#This Row],[Discount_Pct]]*tbl_Raw_Data[[#This Row],[Gross_Amount]]/100</f>
        <v>49.047000000000004</v>
      </c>
      <c r="W7036" s="6">
        <f>tbl_Raw_Data[[#This Row],[Gross_Amount]]-tbl_Raw_Data[[#This Row],[Discount_Amount]]</f>
        <v>277.93299999999999</v>
      </c>
      <c r="X7036" s="6">
        <f>tbl_Raw_Data[[#This Row],[Net_Amount_Before_Tax]]*tbl_Raw_Data[[#This Row],[Tax_Pct]]/100</f>
        <v>13.896649999999999</v>
      </c>
      <c r="Y7036" s="6">
        <f>tbl_Raw_Data[[#This Row],[Net_Amount_Before_Tax]]+tbl_Raw_Data[[#This Row],[Tax_Amount]]</f>
        <v>291.82965000000002</v>
      </c>
      <c r="Z7036" s="6">
        <f t="shared" si="549"/>
        <v>1</v>
      </c>
    </row>
    <row r="7037" spans="1:26" x14ac:dyDescent="0.3">
      <c r="A7037" s="23" t="s">
        <v>9144</v>
      </c>
      <c r="B7037" s="34">
        <v>45797</v>
      </c>
      <c r="C7037" s="23" t="s">
        <v>422</v>
      </c>
      <c r="D7037" s="23" t="s">
        <v>37</v>
      </c>
      <c r="E7037" s="23" t="s">
        <v>38</v>
      </c>
      <c r="F7037" s="23">
        <v>452001</v>
      </c>
      <c r="G7037" s="23" t="s">
        <v>119</v>
      </c>
      <c r="H7037" s="23" t="s">
        <v>120</v>
      </c>
      <c r="I7037" s="23" t="s">
        <v>32</v>
      </c>
      <c r="J7037" s="23" t="s">
        <v>64</v>
      </c>
      <c r="K7037" s="23" t="s">
        <v>57</v>
      </c>
      <c r="L7037" s="23">
        <v>3</v>
      </c>
      <c r="M7037" s="23">
        <v>62.93</v>
      </c>
      <c r="N7037" s="23">
        <v>5</v>
      </c>
      <c r="O7037" s="23">
        <v>5</v>
      </c>
      <c r="P7037" s="23" t="s">
        <v>58</v>
      </c>
      <c r="Q7037" s="23" t="s">
        <v>34</v>
      </c>
      <c r="R7037" s="23">
        <f t="shared" si="545"/>
        <v>1</v>
      </c>
      <c r="S7037" s="23" t="str">
        <f t="shared" si="546"/>
        <v>ORD107036_20250520_CUST01819_MED010</v>
      </c>
      <c r="T7037" s="23">
        <f t="shared" si="547"/>
        <v>1</v>
      </c>
      <c r="U7037" s="6">
        <f t="shared" si="548"/>
        <v>188.79</v>
      </c>
      <c r="V7037" s="6">
        <f>tbl_Raw_Data[[#This Row],[Discount_Pct]]*tbl_Raw_Data[[#This Row],[Gross_Amount]]/100</f>
        <v>9.4394999999999989</v>
      </c>
      <c r="W7037" s="6">
        <f>tbl_Raw_Data[[#This Row],[Gross_Amount]]-tbl_Raw_Data[[#This Row],[Discount_Amount]]</f>
        <v>179.35049999999998</v>
      </c>
      <c r="X7037" s="6">
        <f>tbl_Raw_Data[[#This Row],[Net_Amount_Before_Tax]]*tbl_Raw_Data[[#This Row],[Tax_Pct]]/100</f>
        <v>8.9675250000000002</v>
      </c>
      <c r="Y7037" s="6">
        <f>tbl_Raw_Data[[#This Row],[Net_Amount_Before_Tax]]+tbl_Raw_Data[[#This Row],[Tax_Amount]]</f>
        <v>188.31802499999998</v>
      </c>
      <c r="Z7037" s="6">
        <f t="shared" si="549"/>
        <v>4</v>
      </c>
    </row>
    <row r="7038" spans="1:26" x14ac:dyDescent="0.3">
      <c r="A7038" s="23" t="s">
        <v>9145</v>
      </c>
      <c r="B7038" s="34">
        <v>45998</v>
      </c>
      <c r="C7038" s="23" t="s">
        <v>5685</v>
      </c>
      <c r="D7038" s="23" t="s">
        <v>183</v>
      </c>
      <c r="E7038" s="23" t="s">
        <v>184</v>
      </c>
      <c r="F7038" s="23">
        <v>122016</v>
      </c>
      <c r="G7038" s="23" t="s">
        <v>167</v>
      </c>
      <c r="H7038" s="23" t="s">
        <v>168</v>
      </c>
      <c r="I7038" s="23" t="s">
        <v>113</v>
      </c>
      <c r="J7038" s="23" t="s">
        <v>42</v>
      </c>
      <c r="K7038" s="23" t="s">
        <v>24</v>
      </c>
      <c r="L7038" s="23">
        <v>3</v>
      </c>
      <c r="M7038" s="23">
        <v>192.97</v>
      </c>
      <c r="N7038" s="23">
        <v>15</v>
      </c>
      <c r="O7038" s="23">
        <v>5</v>
      </c>
      <c r="P7038" s="23" t="s">
        <v>43</v>
      </c>
      <c r="Q7038" s="23" t="s">
        <v>34</v>
      </c>
      <c r="R7038" s="23">
        <f t="shared" si="545"/>
        <v>1</v>
      </c>
      <c r="S7038" s="23" t="str">
        <f t="shared" si="546"/>
        <v>ORD107037_20251207_CUST02741_MED026</v>
      </c>
      <c r="T7038" s="23">
        <f t="shared" si="547"/>
        <v>1</v>
      </c>
      <c r="U7038" s="6">
        <f t="shared" si="548"/>
        <v>578.91</v>
      </c>
      <c r="V7038" s="6">
        <f>tbl_Raw_Data[[#This Row],[Discount_Pct]]*tbl_Raw_Data[[#This Row],[Gross_Amount]]/100</f>
        <v>86.836500000000001</v>
      </c>
      <c r="W7038" s="6">
        <f>tbl_Raw_Data[[#This Row],[Gross_Amount]]-tbl_Raw_Data[[#This Row],[Discount_Amount]]</f>
        <v>492.07349999999997</v>
      </c>
      <c r="X7038" s="6">
        <f>tbl_Raw_Data[[#This Row],[Net_Amount_Before_Tax]]*tbl_Raw_Data[[#This Row],[Tax_Pct]]/100</f>
        <v>24.603674999999999</v>
      </c>
      <c r="Y7038" s="6">
        <f>tbl_Raw_Data[[#This Row],[Net_Amount_Before_Tax]]+tbl_Raw_Data[[#This Row],[Tax_Amount]]</f>
        <v>516.67717499999992</v>
      </c>
      <c r="Z7038" s="6">
        <f t="shared" si="549"/>
        <v>3</v>
      </c>
    </row>
    <row r="7039" spans="1:26" x14ac:dyDescent="0.3">
      <c r="A7039" s="23" t="s">
        <v>9146</v>
      </c>
      <c r="B7039" s="34">
        <v>45852</v>
      </c>
      <c r="C7039" s="23" t="s">
        <v>9147</v>
      </c>
      <c r="D7039" s="23" t="s">
        <v>159</v>
      </c>
      <c r="E7039" s="23" t="s">
        <v>47</v>
      </c>
      <c r="F7039" s="23">
        <v>400076</v>
      </c>
      <c r="G7039" s="23" t="s">
        <v>74</v>
      </c>
      <c r="H7039" s="23" t="s">
        <v>75</v>
      </c>
      <c r="I7039" s="23" t="s">
        <v>76</v>
      </c>
      <c r="J7039" s="23" t="s">
        <v>77</v>
      </c>
      <c r="K7039" s="23" t="s">
        <v>57</v>
      </c>
      <c r="L7039" s="23">
        <v>1</v>
      </c>
      <c r="M7039" s="23">
        <v>69.569999999999993</v>
      </c>
      <c r="N7039" s="23">
        <v>15</v>
      </c>
      <c r="O7039" s="23">
        <v>18</v>
      </c>
      <c r="P7039" s="23" t="s">
        <v>65</v>
      </c>
      <c r="Q7039" s="23" t="s">
        <v>90</v>
      </c>
      <c r="R7039" s="23">
        <f t="shared" si="545"/>
        <v>1</v>
      </c>
      <c r="S7039" s="23" t="str">
        <f t="shared" si="546"/>
        <v>ORD107038_20250714_CUST02402_MED008</v>
      </c>
      <c r="T7039" s="23">
        <f t="shared" si="547"/>
        <v>1</v>
      </c>
      <c r="U7039" s="6">
        <f t="shared" si="548"/>
        <v>69.569999999999993</v>
      </c>
      <c r="V7039" s="6">
        <f>tbl_Raw_Data[[#This Row],[Discount_Pct]]*tbl_Raw_Data[[#This Row],[Gross_Amount]]/100</f>
        <v>10.435499999999999</v>
      </c>
      <c r="W7039" s="6">
        <f>tbl_Raw_Data[[#This Row],[Gross_Amount]]-tbl_Raw_Data[[#This Row],[Discount_Amount]]</f>
        <v>59.134499999999996</v>
      </c>
      <c r="X7039" s="6">
        <f>tbl_Raw_Data[[#This Row],[Net_Amount_Before_Tax]]*tbl_Raw_Data[[#This Row],[Tax_Pct]]/100</f>
        <v>10.644209999999998</v>
      </c>
      <c r="Y7039" s="6">
        <f>tbl_Raw_Data[[#This Row],[Net_Amount_Before_Tax]]+tbl_Raw_Data[[#This Row],[Tax_Amount]]</f>
        <v>69.77870999999999</v>
      </c>
      <c r="Z7039" s="6">
        <f t="shared" si="549"/>
        <v>0</v>
      </c>
    </row>
    <row r="7040" spans="1:26" x14ac:dyDescent="0.3">
      <c r="A7040" s="23" t="s">
        <v>9148</v>
      </c>
      <c r="B7040" s="34">
        <v>45440</v>
      </c>
      <c r="C7040" s="23" t="s">
        <v>6004</v>
      </c>
      <c r="D7040" s="23" t="s">
        <v>142</v>
      </c>
      <c r="E7040" s="23" t="s">
        <v>81</v>
      </c>
      <c r="F7040" s="23">
        <v>380001</v>
      </c>
      <c r="G7040" s="23" t="s">
        <v>111</v>
      </c>
      <c r="H7040" s="23" t="s">
        <v>112</v>
      </c>
      <c r="I7040" s="23" t="s">
        <v>113</v>
      </c>
      <c r="J7040" s="23" t="s">
        <v>114</v>
      </c>
      <c r="K7040" s="23" t="s">
        <v>24</v>
      </c>
      <c r="L7040" s="23">
        <v>2</v>
      </c>
      <c r="M7040" s="23">
        <v>100.46</v>
      </c>
      <c r="N7040" s="23">
        <v>5</v>
      </c>
      <c r="O7040" s="23">
        <v>5</v>
      </c>
      <c r="P7040" s="23" t="s">
        <v>58</v>
      </c>
      <c r="Q7040" s="23" t="s">
        <v>34</v>
      </c>
      <c r="R7040" s="23">
        <f t="shared" si="545"/>
        <v>1</v>
      </c>
      <c r="S7040" s="23" t="str">
        <f t="shared" si="546"/>
        <v>ORD107039_20240528_CUST02253_MED027</v>
      </c>
      <c r="T7040" s="23">
        <f t="shared" si="547"/>
        <v>1</v>
      </c>
      <c r="U7040" s="6">
        <f t="shared" si="548"/>
        <v>200.92</v>
      </c>
      <c r="V7040" s="6">
        <f>tbl_Raw_Data[[#This Row],[Discount_Pct]]*tbl_Raw_Data[[#This Row],[Gross_Amount]]/100</f>
        <v>10.045999999999999</v>
      </c>
      <c r="W7040" s="6">
        <f>tbl_Raw_Data[[#This Row],[Gross_Amount]]-tbl_Raw_Data[[#This Row],[Discount_Amount]]</f>
        <v>190.874</v>
      </c>
      <c r="X7040" s="6">
        <f>tbl_Raw_Data[[#This Row],[Net_Amount_Before_Tax]]*tbl_Raw_Data[[#This Row],[Tax_Pct]]/100</f>
        <v>9.5436999999999994</v>
      </c>
      <c r="Y7040" s="6">
        <f>tbl_Raw_Data[[#This Row],[Net_Amount_Before_Tax]]+tbl_Raw_Data[[#This Row],[Tax_Amount]]</f>
        <v>200.4177</v>
      </c>
      <c r="Z7040" s="6">
        <f t="shared" si="549"/>
        <v>1</v>
      </c>
    </row>
    <row r="7041" spans="1:26" x14ac:dyDescent="0.3">
      <c r="A7041" s="23" t="s">
        <v>9149</v>
      </c>
      <c r="B7041" s="34">
        <v>45681</v>
      </c>
      <c r="C7041" s="23" t="s">
        <v>3279</v>
      </c>
      <c r="D7041" s="23" t="s">
        <v>183</v>
      </c>
      <c r="E7041" s="23" t="s">
        <v>184</v>
      </c>
      <c r="F7041" s="23">
        <v>122001</v>
      </c>
      <c r="G7041" s="23" t="s">
        <v>167</v>
      </c>
      <c r="H7041" s="23" t="s">
        <v>168</v>
      </c>
      <c r="I7041" s="23" t="s">
        <v>113</v>
      </c>
      <c r="J7041" s="23" t="s">
        <v>42</v>
      </c>
      <c r="K7041" s="23" t="s">
        <v>24</v>
      </c>
      <c r="L7041" s="23">
        <v>2</v>
      </c>
      <c r="M7041" s="23">
        <v>193.33</v>
      </c>
      <c r="N7041" s="23">
        <v>0</v>
      </c>
      <c r="O7041" s="23">
        <v>12</v>
      </c>
      <c r="P7041" s="23" t="s">
        <v>89</v>
      </c>
      <c r="Q7041" s="23" t="s">
        <v>34</v>
      </c>
      <c r="R7041" s="23">
        <f t="shared" si="545"/>
        <v>1</v>
      </c>
      <c r="S7041" s="23" t="str">
        <f t="shared" si="546"/>
        <v>ORD107040_20250124_CUST00758_MED026</v>
      </c>
      <c r="T7041" s="23">
        <f t="shared" si="547"/>
        <v>1</v>
      </c>
      <c r="U7041" s="6">
        <f t="shared" si="548"/>
        <v>386.66</v>
      </c>
      <c r="V7041" s="6">
        <f>tbl_Raw_Data[[#This Row],[Discount_Pct]]*tbl_Raw_Data[[#This Row],[Gross_Amount]]/100</f>
        <v>0</v>
      </c>
      <c r="W7041" s="6">
        <f>tbl_Raw_Data[[#This Row],[Gross_Amount]]-tbl_Raw_Data[[#This Row],[Discount_Amount]]</f>
        <v>386.66</v>
      </c>
      <c r="X7041" s="6">
        <f>tbl_Raw_Data[[#This Row],[Net_Amount_Before_Tax]]*tbl_Raw_Data[[#This Row],[Tax_Pct]]/100</f>
        <v>46.3992</v>
      </c>
      <c r="Y7041" s="6">
        <f>tbl_Raw_Data[[#This Row],[Net_Amount_Before_Tax]]+tbl_Raw_Data[[#This Row],[Tax_Amount]]</f>
        <v>433.05920000000003</v>
      </c>
      <c r="Z7041" s="6">
        <f t="shared" si="549"/>
        <v>3</v>
      </c>
    </row>
    <row r="7042" spans="1:26" x14ac:dyDescent="0.3">
      <c r="A7042" s="23" t="s">
        <v>9150</v>
      </c>
      <c r="B7042" s="34">
        <v>45862</v>
      </c>
      <c r="C7042" s="23" t="s">
        <v>3910</v>
      </c>
      <c r="D7042" s="23" t="s">
        <v>142</v>
      </c>
      <c r="E7042" s="23" t="s">
        <v>81</v>
      </c>
      <c r="F7042" s="23">
        <v>380001</v>
      </c>
      <c r="G7042" s="23" t="s">
        <v>229</v>
      </c>
      <c r="H7042" s="23" t="s">
        <v>230</v>
      </c>
      <c r="I7042" s="23" t="s">
        <v>84</v>
      </c>
      <c r="J7042" s="23" t="s">
        <v>140</v>
      </c>
      <c r="K7042" s="23" t="s">
        <v>24</v>
      </c>
      <c r="L7042" s="23">
        <v>2</v>
      </c>
      <c r="M7042" s="23">
        <v>195.52</v>
      </c>
      <c r="N7042" s="23">
        <v>5</v>
      </c>
      <c r="O7042" s="23">
        <v>5</v>
      </c>
      <c r="P7042" s="23" t="s">
        <v>89</v>
      </c>
      <c r="Q7042" s="23" t="s">
        <v>34</v>
      </c>
      <c r="R7042" s="23">
        <f t="shared" ref="R7042:R7105" si="550">COUNTIFS($A$2:$A$8001,A7042,$B$2:$B$8001,B7042,$C$2:$C$8001,C7042,$G$2:$G$8001,G7042)</f>
        <v>1</v>
      </c>
      <c r="S7042" s="23" t="str">
        <f t="shared" ref="S7042:S7105" si="551">A7042&amp;"_"&amp;TEXT(B7042,"yyyymmdd")&amp;"_"&amp;C7042&amp;"_"&amp;G7042</f>
        <v>ORD107041_20250724_CUST01745_MED022</v>
      </c>
      <c r="T7042" s="23">
        <f t="shared" ref="T7042:T7105" si="552">COUNTIF($S$2:$S$8001,S7042)</f>
        <v>1</v>
      </c>
      <c r="U7042" s="6">
        <f t="shared" ref="U7042:U7105" si="553">L7042*M7042</f>
        <v>391.04</v>
      </c>
      <c r="V7042" s="6">
        <f>tbl_Raw_Data[[#This Row],[Discount_Pct]]*tbl_Raw_Data[[#This Row],[Gross_Amount]]/100</f>
        <v>19.552</v>
      </c>
      <c r="W7042" s="6">
        <f>tbl_Raw_Data[[#This Row],[Gross_Amount]]-tbl_Raw_Data[[#This Row],[Discount_Amount]]</f>
        <v>371.488</v>
      </c>
      <c r="X7042" s="6">
        <f>tbl_Raw_Data[[#This Row],[Net_Amount_Before_Tax]]*tbl_Raw_Data[[#This Row],[Tax_Pct]]/100</f>
        <v>18.574400000000001</v>
      </c>
      <c r="Y7042" s="6">
        <f>tbl_Raw_Data[[#This Row],[Net_Amount_Before_Tax]]+tbl_Raw_Data[[#This Row],[Tax_Amount]]</f>
        <v>390.06240000000003</v>
      </c>
      <c r="Z7042" s="6">
        <f t="shared" ref="Z7042:Z7105" si="554">COUNTIFS($C$2:$C$8001,C7042,$Q$2:$Q$8001,"Delivered")</f>
        <v>1</v>
      </c>
    </row>
    <row r="7043" spans="1:26" x14ac:dyDescent="0.3">
      <c r="A7043" s="23" t="s">
        <v>9151</v>
      </c>
      <c r="B7043" s="34">
        <v>45722</v>
      </c>
      <c r="C7043" s="23" t="s">
        <v>1465</v>
      </c>
      <c r="D7043" s="23" t="s">
        <v>87</v>
      </c>
      <c r="E7043" s="23" t="s">
        <v>88</v>
      </c>
      <c r="F7043" s="23">
        <v>600018</v>
      </c>
      <c r="G7043" s="23" t="s">
        <v>102</v>
      </c>
      <c r="H7043" s="23" t="s">
        <v>103</v>
      </c>
      <c r="I7043" s="23" t="s">
        <v>104</v>
      </c>
      <c r="J7043" s="23" t="s">
        <v>64</v>
      </c>
      <c r="K7043" s="23" t="s">
        <v>57</v>
      </c>
      <c r="L7043" s="23">
        <v>2</v>
      </c>
      <c r="M7043" s="23">
        <v>101.48</v>
      </c>
      <c r="N7043" s="23">
        <v>0</v>
      </c>
      <c r="O7043" s="23">
        <v>12</v>
      </c>
      <c r="P7043" s="23" t="s">
        <v>33</v>
      </c>
      <c r="Q7043" s="23" t="s">
        <v>34</v>
      </c>
      <c r="R7043" s="23">
        <f t="shared" si="550"/>
        <v>1</v>
      </c>
      <c r="S7043" s="23" t="str">
        <f t="shared" si="551"/>
        <v>ORD107042_20250306_CUST00213_MED029</v>
      </c>
      <c r="T7043" s="23">
        <f t="shared" si="552"/>
        <v>1</v>
      </c>
      <c r="U7043" s="6">
        <f t="shared" si="553"/>
        <v>202.96</v>
      </c>
      <c r="V7043" s="6">
        <f>tbl_Raw_Data[[#This Row],[Discount_Pct]]*tbl_Raw_Data[[#This Row],[Gross_Amount]]/100</f>
        <v>0</v>
      </c>
      <c r="W7043" s="6">
        <f>tbl_Raw_Data[[#This Row],[Gross_Amount]]-tbl_Raw_Data[[#This Row],[Discount_Amount]]</f>
        <v>202.96</v>
      </c>
      <c r="X7043" s="6">
        <f>tbl_Raw_Data[[#This Row],[Net_Amount_Before_Tax]]*tbl_Raw_Data[[#This Row],[Tax_Pct]]/100</f>
        <v>24.3552</v>
      </c>
      <c r="Y7043" s="6">
        <f>tbl_Raw_Data[[#This Row],[Net_Amount_Before_Tax]]+tbl_Raw_Data[[#This Row],[Tax_Amount]]</f>
        <v>227.3152</v>
      </c>
      <c r="Z7043" s="6">
        <f t="shared" si="554"/>
        <v>4</v>
      </c>
    </row>
    <row r="7044" spans="1:26" x14ac:dyDescent="0.3">
      <c r="A7044" s="23" t="s">
        <v>9152</v>
      </c>
      <c r="B7044" s="34">
        <v>45442</v>
      </c>
      <c r="C7044" s="23" t="s">
        <v>9153</v>
      </c>
      <c r="D7044" s="23" t="s">
        <v>19</v>
      </c>
      <c r="E7044" s="23" t="s">
        <v>19</v>
      </c>
      <c r="F7044" s="23">
        <v>110001</v>
      </c>
      <c r="G7044" s="23" t="s">
        <v>102</v>
      </c>
      <c r="H7044" s="23" t="s">
        <v>103</v>
      </c>
      <c r="I7044" s="23" t="s">
        <v>104</v>
      </c>
      <c r="J7044" s="23" t="s">
        <v>64</v>
      </c>
      <c r="K7044" s="23" t="s">
        <v>57</v>
      </c>
      <c r="L7044" s="23">
        <v>3</v>
      </c>
      <c r="M7044" s="23">
        <v>90.67</v>
      </c>
      <c r="N7044" s="23">
        <v>5</v>
      </c>
      <c r="O7044" s="23">
        <v>12</v>
      </c>
      <c r="P7044" s="23" t="s">
        <v>25</v>
      </c>
      <c r="Q7044" s="23" t="s">
        <v>34</v>
      </c>
      <c r="R7044" s="23">
        <f t="shared" si="550"/>
        <v>1</v>
      </c>
      <c r="S7044" s="23" t="str">
        <f t="shared" si="551"/>
        <v>ORD107043_20240530_CUST02125_MED029</v>
      </c>
      <c r="T7044" s="23">
        <f t="shared" si="552"/>
        <v>1</v>
      </c>
      <c r="U7044" s="6">
        <f t="shared" si="553"/>
        <v>272.01</v>
      </c>
      <c r="V7044" s="6">
        <f>tbl_Raw_Data[[#This Row],[Discount_Pct]]*tbl_Raw_Data[[#This Row],[Gross_Amount]]/100</f>
        <v>13.6005</v>
      </c>
      <c r="W7044" s="6">
        <f>tbl_Raw_Data[[#This Row],[Gross_Amount]]-tbl_Raw_Data[[#This Row],[Discount_Amount]]</f>
        <v>258.40949999999998</v>
      </c>
      <c r="X7044" s="6">
        <f>tbl_Raw_Data[[#This Row],[Net_Amount_Before_Tax]]*tbl_Raw_Data[[#This Row],[Tax_Pct]]/100</f>
        <v>31.009139999999999</v>
      </c>
      <c r="Y7044" s="6">
        <f>tbl_Raw_Data[[#This Row],[Net_Amount_Before_Tax]]+tbl_Raw_Data[[#This Row],[Tax_Amount]]</f>
        <v>289.41863999999998</v>
      </c>
      <c r="Z7044" s="6">
        <f t="shared" si="554"/>
        <v>1</v>
      </c>
    </row>
    <row r="7045" spans="1:26" x14ac:dyDescent="0.3">
      <c r="A7045" s="23" t="s">
        <v>9154</v>
      </c>
      <c r="B7045" s="34">
        <v>45789</v>
      </c>
      <c r="C7045" s="23" t="s">
        <v>3026</v>
      </c>
      <c r="D7045" s="23" t="s">
        <v>100</v>
      </c>
      <c r="E7045" s="23" t="s">
        <v>101</v>
      </c>
      <c r="F7045" s="23">
        <v>201307</v>
      </c>
      <c r="G7045" s="23" t="s">
        <v>111</v>
      </c>
      <c r="H7045" s="23" t="s">
        <v>112</v>
      </c>
      <c r="I7045" s="23" t="s">
        <v>113</v>
      </c>
      <c r="J7045" s="23" t="s">
        <v>114</v>
      </c>
      <c r="K7045" s="23" t="s">
        <v>24</v>
      </c>
      <c r="L7045" s="23">
        <v>1</v>
      </c>
      <c r="M7045" s="23">
        <v>98.09</v>
      </c>
      <c r="N7045" s="23">
        <v>5</v>
      </c>
      <c r="O7045" s="23">
        <v>5</v>
      </c>
      <c r="P7045" s="23" t="s">
        <v>58</v>
      </c>
      <c r="Q7045" s="23" t="s">
        <v>26</v>
      </c>
      <c r="R7045" s="23">
        <f t="shared" si="550"/>
        <v>1</v>
      </c>
      <c r="S7045" s="23" t="str">
        <f t="shared" si="551"/>
        <v>ORD107044_20250512_CUST00619_MED027</v>
      </c>
      <c r="T7045" s="23">
        <f t="shared" si="552"/>
        <v>1</v>
      </c>
      <c r="U7045" s="6">
        <f t="shared" si="553"/>
        <v>98.09</v>
      </c>
      <c r="V7045" s="6">
        <f>tbl_Raw_Data[[#This Row],[Discount_Pct]]*tbl_Raw_Data[[#This Row],[Gross_Amount]]/100</f>
        <v>4.9045000000000005</v>
      </c>
      <c r="W7045" s="6">
        <f>tbl_Raw_Data[[#This Row],[Gross_Amount]]-tbl_Raw_Data[[#This Row],[Discount_Amount]]</f>
        <v>93.185500000000005</v>
      </c>
      <c r="X7045" s="6">
        <f>tbl_Raw_Data[[#This Row],[Net_Amount_Before_Tax]]*tbl_Raw_Data[[#This Row],[Tax_Pct]]/100</f>
        <v>4.6592750000000001</v>
      </c>
      <c r="Y7045" s="6">
        <f>tbl_Raw_Data[[#This Row],[Net_Amount_Before_Tax]]+tbl_Raw_Data[[#This Row],[Tax_Amount]]</f>
        <v>97.844774999999998</v>
      </c>
      <c r="Z7045" s="6">
        <f t="shared" si="554"/>
        <v>2</v>
      </c>
    </row>
    <row r="7046" spans="1:26" x14ac:dyDescent="0.3">
      <c r="A7046" s="23" t="s">
        <v>9155</v>
      </c>
      <c r="B7046" s="34">
        <v>45645</v>
      </c>
      <c r="C7046" s="23" t="s">
        <v>920</v>
      </c>
      <c r="D7046" s="23" t="s">
        <v>123</v>
      </c>
      <c r="E7046" s="23" t="s">
        <v>101</v>
      </c>
      <c r="F7046" s="23">
        <v>226001</v>
      </c>
      <c r="G7046" s="23" t="s">
        <v>160</v>
      </c>
      <c r="H7046" s="23" t="s">
        <v>161</v>
      </c>
      <c r="I7046" s="23" t="s">
        <v>50</v>
      </c>
      <c r="J7046" s="23" t="s">
        <v>23</v>
      </c>
      <c r="K7046" s="23" t="s">
        <v>24</v>
      </c>
      <c r="L7046" s="23">
        <v>1</v>
      </c>
      <c r="M7046" s="23">
        <v>144.97</v>
      </c>
      <c r="N7046" s="23">
        <v>5</v>
      </c>
      <c r="O7046" s="23">
        <v>12</v>
      </c>
      <c r="P7046" s="23" t="s">
        <v>43</v>
      </c>
      <c r="Q7046" s="23" t="s">
        <v>34</v>
      </c>
      <c r="R7046" s="23">
        <f t="shared" si="550"/>
        <v>1</v>
      </c>
      <c r="S7046" s="23" t="str">
        <f t="shared" si="551"/>
        <v>ORD107045_20241219_CUST00277_MED014</v>
      </c>
      <c r="T7046" s="23">
        <f t="shared" si="552"/>
        <v>1</v>
      </c>
      <c r="U7046" s="6">
        <f t="shared" si="553"/>
        <v>144.97</v>
      </c>
      <c r="V7046" s="6">
        <f>tbl_Raw_Data[[#This Row],[Discount_Pct]]*tbl_Raw_Data[[#This Row],[Gross_Amount]]/100</f>
        <v>7.2484999999999999</v>
      </c>
      <c r="W7046" s="6">
        <f>tbl_Raw_Data[[#This Row],[Gross_Amount]]-tbl_Raw_Data[[#This Row],[Discount_Amount]]</f>
        <v>137.72149999999999</v>
      </c>
      <c r="X7046" s="6">
        <f>tbl_Raw_Data[[#This Row],[Net_Amount_Before_Tax]]*tbl_Raw_Data[[#This Row],[Tax_Pct]]/100</f>
        <v>16.526579999999999</v>
      </c>
      <c r="Y7046" s="6">
        <f>tbl_Raw_Data[[#This Row],[Net_Amount_Before_Tax]]+tbl_Raw_Data[[#This Row],[Tax_Amount]]</f>
        <v>154.24807999999999</v>
      </c>
      <c r="Z7046" s="6">
        <f t="shared" si="554"/>
        <v>2</v>
      </c>
    </row>
    <row r="7047" spans="1:26" x14ac:dyDescent="0.3">
      <c r="A7047" s="23" t="s">
        <v>9156</v>
      </c>
      <c r="B7047" s="34">
        <v>45927</v>
      </c>
      <c r="C7047" s="23" t="s">
        <v>3367</v>
      </c>
      <c r="D7047" s="23" t="s">
        <v>159</v>
      </c>
      <c r="E7047" s="23" t="s">
        <v>47</v>
      </c>
      <c r="F7047" s="23">
        <v>400069</v>
      </c>
      <c r="G7047" s="23" t="s">
        <v>119</v>
      </c>
      <c r="H7047" s="23" t="s">
        <v>120</v>
      </c>
      <c r="I7047" s="23" t="s">
        <v>32</v>
      </c>
      <c r="J7047" s="23" t="s">
        <v>64</v>
      </c>
      <c r="K7047" s="23" t="s">
        <v>57</v>
      </c>
      <c r="L7047" s="23">
        <v>1</v>
      </c>
      <c r="M7047" s="23">
        <v>71.89</v>
      </c>
      <c r="N7047" s="23">
        <v>10</v>
      </c>
      <c r="O7047" s="23">
        <v>12</v>
      </c>
      <c r="P7047" s="23" t="s">
        <v>25</v>
      </c>
      <c r="Q7047" s="23" t="s">
        <v>44</v>
      </c>
      <c r="R7047" s="23">
        <f t="shared" si="550"/>
        <v>1</v>
      </c>
      <c r="S7047" s="23" t="str">
        <f t="shared" si="551"/>
        <v>ORD107046_20250927_CUST02440_MED010</v>
      </c>
      <c r="T7047" s="23">
        <f t="shared" si="552"/>
        <v>1</v>
      </c>
      <c r="U7047" s="6">
        <f t="shared" si="553"/>
        <v>71.89</v>
      </c>
      <c r="V7047" s="6">
        <f>tbl_Raw_Data[[#This Row],[Discount_Pct]]*tbl_Raw_Data[[#This Row],[Gross_Amount]]/100</f>
        <v>7.1890000000000001</v>
      </c>
      <c r="W7047" s="6">
        <f>tbl_Raw_Data[[#This Row],[Gross_Amount]]-tbl_Raw_Data[[#This Row],[Discount_Amount]]</f>
        <v>64.700999999999993</v>
      </c>
      <c r="X7047" s="6">
        <f>tbl_Raw_Data[[#This Row],[Net_Amount_Before_Tax]]*tbl_Raw_Data[[#This Row],[Tax_Pct]]/100</f>
        <v>7.7641199999999992</v>
      </c>
      <c r="Y7047" s="6">
        <f>tbl_Raw_Data[[#This Row],[Net_Amount_Before_Tax]]+tbl_Raw_Data[[#This Row],[Tax_Amount]]</f>
        <v>72.465119999999999</v>
      </c>
      <c r="Z7047" s="6">
        <f t="shared" si="554"/>
        <v>1</v>
      </c>
    </row>
    <row r="7048" spans="1:26" x14ac:dyDescent="0.3">
      <c r="A7048" s="23" t="s">
        <v>9157</v>
      </c>
      <c r="B7048" s="34">
        <v>45306</v>
      </c>
      <c r="C7048" s="23" t="s">
        <v>4249</v>
      </c>
      <c r="D7048" s="23" t="s">
        <v>80</v>
      </c>
      <c r="E7048" s="23" t="s">
        <v>81</v>
      </c>
      <c r="F7048" s="23">
        <v>395001</v>
      </c>
      <c r="G7048" s="23" t="s">
        <v>94</v>
      </c>
      <c r="H7048" s="23" t="s">
        <v>95</v>
      </c>
      <c r="I7048" s="23" t="s">
        <v>84</v>
      </c>
      <c r="J7048" s="23" t="s">
        <v>42</v>
      </c>
      <c r="K7048" s="23" t="s">
        <v>24</v>
      </c>
      <c r="L7048" s="23">
        <v>1</v>
      </c>
      <c r="M7048" s="23">
        <v>90.45</v>
      </c>
      <c r="N7048" s="23">
        <v>10</v>
      </c>
      <c r="O7048" s="23">
        <v>5</v>
      </c>
      <c r="P7048" s="23" t="s">
        <v>65</v>
      </c>
      <c r="Q7048" s="23" t="s">
        <v>26</v>
      </c>
      <c r="R7048" s="23">
        <f t="shared" si="550"/>
        <v>1</v>
      </c>
      <c r="S7048" s="23" t="str">
        <f t="shared" si="551"/>
        <v>ORD107047_20240115_CUST02255_MED021</v>
      </c>
      <c r="T7048" s="23">
        <f t="shared" si="552"/>
        <v>1</v>
      </c>
      <c r="U7048" s="6">
        <f t="shared" si="553"/>
        <v>90.45</v>
      </c>
      <c r="V7048" s="6">
        <f>tbl_Raw_Data[[#This Row],[Discount_Pct]]*tbl_Raw_Data[[#This Row],[Gross_Amount]]/100</f>
        <v>9.0449999999999999</v>
      </c>
      <c r="W7048" s="6">
        <f>tbl_Raw_Data[[#This Row],[Gross_Amount]]-tbl_Raw_Data[[#This Row],[Discount_Amount]]</f>
        <v>81.405000000000001</v>
      </c>
      <c r="X7048" s="6">
        <f>tbl_Raw_Data[[#This Row],[Net_Amount_Before_Tax]]*tbl_Raw_Data[[#This Row],[Tax_Pct]]/100</f>
        <v>4.0702499999999997</v>
      </c>
      <c r="Y7048" s="6">
        <f>tbl_Raw_Data[[#This Row],[Net_Amount_Before_Tax]]+tbl_Raw_Data[[#This Row],[Tax_Amount]]</f>
        <v>85.475250000000003</v>
      </c>
      <c r="Z7048" s="6">
        <f t="shared" si="554"/>
        <v>2</v>
      </c>
    </row>
    <row r="7049" spans="1:26" x14ac:dyDescent="0.3">
      <c r="A7049" s="23" t="s">
        <v>9158</v>
      </c>
      <c r="B7049" s="34">
        <v>45793</v>
      </c>
      <c r="C7049" s="23" t="s">
        <v>2236</v>
      </c>
      <c r="D7049" s="23" t="s">
        <v>46</v>
      </c>
      <c r="E7049" s="23" t="s">
        <v>47</v>
      </c>
      <c r="F7049" s="23">
        <v>411057</v>
      </c>
      <c r="G7049" s="23" t="s">
        <v>68</v>
      </c>
      <c r="H7049" s="23" t="s">
        <v>69</v>
      </c>
      <c r="I7049" s="23" t="s">
        <v>55</v>
      </c>
      <c r="J7049" s="23" t="s">
        <v>56</v>
      </c>
      <c r="K7049" s="23" t="s">
        <v>24</v>
      </c>
      <c r="L7049" s="23">
        <v>1</v>
      </c>
      <c r="M7049" s="23">
        <v>29.45</v>
      </c>
      <c r="N7049" s="23">
        <v>10</v>
      </c>
      <c r="O7049" s="23">
        <v>12</v>
      </c>
      <c r="P7049" s="23" t="s">
        <v>58</v>
      </c>
      <c r="Q7049" s="23" t="s">
        <v>34</v>
      </c>
      <c r="R7049" s="23">
        <f t="shared" si="550"/>
        <v>1</v>
      </c>
      <c r="S7049" s="23" t="str">
        <f t="shared" si="551"/>
        <v>ORD107048_20250516_CUST00459_MED003</v>
      </c>
      <c r="T7049" s="23">
        <f t="shared" si="552"/>
        <v>1</v>
      </c>
      <c r="U7049" s="6">
        <f t="shared" si="553"/>
        <v>29.45</v>
      </c>
      <c r="V7049" s="6">
        <f>tbl_Raw_Data[[#This Row],[Discount_Pct]]*tbl_Raw_Data[[#This Row],[Gross_Amount]]/100</f>
        <v>2.9449999999999998</v>
      </c>
      <c r="W7049" s="6">
        <f>tbl_Raw_Data[[#This Row],[Gross_Amount]]-tbl_Raw_Data[[#This Row],[Discount_Amount]]</f>
        <v>26.504999999999999</v>
      </c>
      <c r="X7049" s="6">
        <f>tbl_Raw_Data[[#This Row],[Net_Amount_Before_Tax]]*tbl_Raw_Data[[#This Row],[Tax_Pct]]/100</f>
        <v>3.1806000000000001</v>
      </c>
      <c r="Y7049" s="6">
        <f>tbl_Raw_Data[[#This Row],[Net_Amount_Before_Tax]]+tbl_Raw_Data[[#This Row],[Tax_Amount]]</f>
        <v>29.685600000000001</v>
      </c>
      <c r="Z7049" s="6">
        <f t="shared" si="554"/>
        <v>5</v>
      </c>
    </row>
    <row r="7050" spans="1:26" x14ac:dyDescent="0.3">
      <c r="A7050" s="23" t="s">
        <v>9159</v>
      </c>
      <c r="B7050" s="34">
        <v>45345</v>
      </c>
      <c r="C7050" s="23" t="s">
        <v>9160</v>
      </c>
      <c r="D7050" s="23" t="s">
        <v>92</v>
      </c>
      <c r="E7050" s="23" t="s">
        <v>93</v>
      </c>
      <c r="F7050" s="23">
        <v>560034</v>
      </c>
      <c r="G7050" s="23" t="s">
        <v>20</v>
      </c>
      <c r="H7050" s="23" t="s">
        <v>21</v>
      </c>
      <c r="I7050" s="23" t="s">
        <v>22</v>
      </c>
      <c r="J7050" s="23" t="s">
        <v>23</v>
      </c>
      <c r="K7050" s="23" t="s">
        <v>24</v>
      </c>
      <c r="L7050" s="23">
        <v>3</v>
      </c>
      <c r="M7050" s="23">
        <v>129.61000000000001</v>
      </c>
      <c r="N7050" s="23">
        <v>5</v>
      </c>
      <c r="O7050" s="23">
        <v>5</v>
      </c>
      <c r="P7050" s="23" t="s">
        <v>33</v>
      </c>
      <c r="Q7050" s="23" t="s">
        <v>34</v>
      </c>
      <c r="R7050" s="23">
        <f t="shared" si="550"/>
        <v>1</v>
      </c>
      <c r="S7050" s="23" t="str">
        <f t="shared" si="551"/>
        <v>ORD107049_20240223_CUST00987_MED024</v>
      </c>
      <c r="T7050" s="23">
        <f t="shared" si="552"/>
        <v>1</v>
      </c>
      <c r="U7050" s="6">
        <f t="shared" si="553"/>
        <v>388.83000000000004</v>
      </c>
      <c r="V7050" s="6">
        <f>tbl_Raw_Data[[#This Row],[Discount_Pct]]*tbl_Raw_Data[[#This Row],[Gross_Amount]]/100</f>
        <v>19.441500000000001</v>
      </c>
      <c r="W7050" s="6">
        <f>tbl_Raw_Data[[#This Row],[Gross_Amount]]-tbl_Raw_Data[[#This Row],[Discount_Amount]]</f>
        <v>369.38850000000002</v>
      </c>
      <c r="X7050" s="6">
        <f>tbl_Raw_Data[[#This Row],[Net_Amount_Before_Tax]]*tbl_Raw_Data[[#This Row],[Tax_Pct]]/100</f>
        <v>18.469425000000001</v>
      </c>
      <c r="Y7050" s="6">
        <f>tbl_Raw_Data[[#This Row],[Net_Amount_Before_Tax]]+tbl_Raw_Data[[#This Row],[Tax_Amount]]</f>
        <v>387.85792500000002</v>
      </c>
      <c r="Z7050" s="6">
        <f t="shared" si="554"/>
        <v>2</v>
      </c>
    </row>
    <row r="7051" spans="1:26" x14ac:dyDescent="0.3">
      <c r="A7051" s="23" t="s">
        <v>9161</v>
      </c>
      <c r="B7051" s="34">
        <v>45491</v>
      </c>
      <c r="C7051" s="23" t="s">
        <v>5278</v>
      </c>
      <c r="D7051" s="23" t="s">
        <v>87</v>
      </c>
      <c r="E7051" s="23" t="s">
        <v>88</v>
      </c>
      <c r="F7051" s="23">
        <v>600018</v>
      </c>
      <c r="G7051" s="23" t="s">
        <v>315</v>
      </c>
      <c r="H7051" s="23" t="s">
        <v>316</v>
      </c>
      <c r="I7051" s="23" t="s">
        <v>50</v>
      </c>
      <c r="J7051" s="23" t="s">
        <v>114</v>
      </c>
      <c r="K7051" s="23" t="s">
        <v>24</v>
      </c>
      <c r="L7051" s="23">
        <v>1</v>
      </c>
      <c r="M7051" s="23">
        <v>126.49</v>
      </c>
      <c r="N7051" s="23">
        <v>5</v>
      </c>
      <c r="O7051" s="23">
        <v>18</v>
      </c>
      <c r="P7051" s="23" t="s">
        <v>89</v>
      </c>
      <c r="Q7051" s="23" t="s">
        <v>34</v>
      </c>
      <c r="R7051" s="23">
        <f t="shared" si="550"/>
        <v>1</v>
      </c>
      <c r="S7051" s="23" t="str">
        <f t="shared" si="551"/>
        <v>ORD107050_20240718_CUST01840_MED012</v>
      </c>
      <c r="T7051" s="23">
        <f t="shared" si="552"/>
        <v>1</v>
      </c>
      <c r="U7051" s="6">
        <f t="shared" si="553"/>
        <v>126.49</v>
      </c>
      <c r="V7051" s="6">
        <f>tbl_Raw_Data[[#This Row],[Discount_Pct]]*tbl_Raw_Data[[#This Row],[Gross_Amount]]/100</f>
        <v>6.3244999999999996</v>
      </c>
      <c r="W7051" s="6">
        <f>tbl_Raw_Data[[#This Row],[Gross_Amount]]-tbl_Raw_Data[[#This Row],[Discount_Amount]]</f>
        <v>120.16549999999999</v>
      </c>
      <c r="X7051" s="6">
        <f>tbl_Raw_Data[[#This Row],[Net_Amount_Before_Tax]]*tbl_Raw_Data[[#This Row],[Tax_Pct]]/100</f>
        <v>21.62979</v>
      </c>
      <c r="Y7051" s="6">
        <f>tbl_Raw_Data[[#This Row],[Net_Amount_Before_Tax]]+tbl_Raw_Data[[#This Row],[Tax_Amount]]</f>
        <v>141.79528999999999</v>
      </c>
      <c r="Z7051" s="6">
        <f t="shared" si="554"/>
        <v>2</v>
      </c>
    </row>
    <row r="7052" spans="1:26" x14ac:dyDescent="0.3">
      <c r="A7052" s="23" t="s">
        <v>9161</v>
      </c>
      <c r="B7052" s="34">
        <v>45379</v>
      </c>
      <c r="C7052" s="23" t="s">
        <v>2201</v>
      </c>
      <c r="D7052" s="23" t="s">
        <v>92</v>
      </c>
      <c r="E7052" s="23" t="s">
        <v>93</v>
      </c>
      <c r="F7052" s="23">
        <v>560100</v>
      </c>
      <c r="G7052" s="23" t="s">
        <v>145</v>
      </c>
      <c r="H7052" s="23" t="s">
        <v>146</v>
      </c>
      <c r="I7052" s="23" t="s">
        <v>147</v>
      </c>
      <c r="J7052" s="23" t="s">
        <v>148</v>
      </c>
      <c r="K7052" s="23" t="s">
        <v>24</v>
      </c>
      <c r="L7052" s="23">
        <v>1</v>
      </c>
      <c r="M7052" s="23">
        <v>106.77</v>
      </c>
      <c r="N7052" s="23">
        <v>10</v>
      </c>
      <c r="O7052" s="23">
        <v>18</v>
      </c>
      <c r="P7052" s="23" t="s">
        <v>43</v>
      </c>
      <c r="Q7052" s="23" t="s">
        <v>90</v>
      </c>
      <c r="R7052" s="23">
        <f t="shared" si="550"/>
        <v>1</v>
      </c>
      <c r="S7052" s="23" t="str">
        <f t="shared" si="551"/>
        <v>ORD107050_20240328_CUST02339_MED016</v>
      </c>
      <c r="T7052" s="23">
        <f t="shared" si="552"/>
        <v>1</v>
      </c>
      <c r="U7052" s="6">
        <f t="shared" si="553"/>
        <v>106.77</v>
      </c>
      <c r="V7052" s="6">
        <f>tbl_Raw_Data[[#This Row],[Discount_Pct]]*tbl_Raw_Data[[#This Row],[Gross_Amount]]/100</f>
        <v>10.677</v>
      </c>
      <c r="W7052" s="6">
        <f>tbl_Raw_Data[[#This Row],[Gross_Amount]]-tbl_Raw_Data[[#This Row],[Discount_Amount]]</f>
        <v>96.092999999999989</v>
      </c>
      <c r="X7052" s="6">
        <f>tbl_Raw_Data[[#This Row],[Net_Amount_Before_Tax]]*tbl_Raw_Data[[#This Row],[Tax_Pct]]/100</f>
        <v>17.296739999999996</v>
      </c>
      <c r="Y7052" s="6">
        <f>tbl_Raw_Data[[#This Row],[Net_Amount_Before_Tax]]+tbl_Raw_Data[[#This Row],[Tax_Amount]]</f>
        <v>113.38973999999999</v>
      </c>
      <c r="Z7052" s="6">
        <f t="shared" si="554"/>
        <v>3</v>
      </c>
    </row>
    <row r="7053" spans="1:26" x14ac:dyDescent="0.3">
      <c r="A7053" s="23" t="s">
        <v>9162</v>
      </c>
      <c r="B7053" s="34">
        <v>45899</v>
      </c>
      <c r="C7053" s="23" t="s">
        <v>1453</v>
      </c>
      <c r="D7053" s="23" t="s">
        <v>80</v>
      </c>
      <c r="E7053" s="23" t="s">
        <v>81</v>
      </c>
      <c r="F7053" s="23">
        <v>395001</v>
      </c>
      <c r="G7053" s="23" t="s">
        <v>111</v>
      </c>
      <c r="H7053" s="23" t="s">
        <v>112</v>
      </c>
      <c r="I7053" s="23" t="s">
        <v>113</v>
      </c>
      <c r="J7053" s="23" t="s">
        <v>114</v>
      </c>
      <c r="K7053" s="23" t="s">
        <v>24</v>
      </c>
      <c r="L7053" s="23">
        <v>2</v>
      </c>
      <c r="M7053" s="23">
        <v>88.37</v>
      </c>
      <c r="N7053" s="23">
        <v>0</v>
      </c>
      <c r="O7053" s="23">
        <v>18</v>
      </c>
      <c r="P7053" s="23" t="s">
        <v>25</v>
      </c>
      <c r="Q7053" s="23" t="s">
        <v>34</v>
      </c>
      <c r="R7053" s="23">
        <f t="shared" si="550"/>
        <v>1</v>
      </c>
      <c r="S7053" s="23" t="str">
        <f t="shared" si="551"/>
        <v>ORD107052_20250830_CUST01243_MED027</v>
      </c>
      <c r="T7053" s="23">
        <f t="shared" si="552"/>
        <v>1</v>
      </c>
      <c r="U7053" s="6">
        <f t="shared" si="553"/>
        <v>176.74</v>
      </c>
      <c r="V7053" s="6">
        <f>tbl_Raw_Data[[#This Row],[Discount_Pct]]*tbl_Raw_Data[[#This Row],[Gross_Amount]]/100</f>
        <v>0</v>
      </c>
      <c r="W7053" s="6">
        <f>tbl_Raw_Data[[#This Row],[Gross_Amount]]-tbl_Raw_Data[[#This Row],[Discount_Amount]]</f>
        <v>176.74</v>
      </c>
      <c r="X7053" s="6">
        <f>tbl_Raw_Data[[#This Row],[Net_Amount_Before_Tax]]*tbl_Raw_Data[[#This Row],[Tax_Pct]]/100</f>
        <v>31.813200000000002</v>
      </c>
      <c r="Y7053" s="6">
        <f>tbl_Raw_Data[[#This Row],[Net_Amount_Before_Tax]]+tbl_Raw_Data[[#This Row],[Tax_Amount]]</f>
        <v>208.5532</v>
      </c>
      <c r="Z7053" s="6">
        <f t="shared" si="554"/>
        <v>4</v>
      </c>
    </row>
    <row r="7054" spans="1:26" x14ac:dyDescent="0.3">
      <c r="A7054" s="23" t="s">
        <v>9163</v>
      </c>
      <c r="B7054" s="34">
        <v>45676</v>
      </c>
      <c r="C7054" s="23" t="s">
        <v>2573</v>
      </c>
      <c r="D7054" s="23" t="s">
        <v>46</v>
      </c>
      <c r="E7054" s="23" t="s">
        <v>47</v>
      </c>
      <c r="F7054" s="23">
        <v>411014</v>
      </c>
      <c r="G7054" s="23" t="s">
        <v>53</v>
      </c>
      <c r="H7054" s="23" t="s">
        <v>54</v>
      </c>
      <c r="I7054" s="23" t="s">
        <v>55</v>
      </c>
      <c r="J7054" s="23" t="s">
        <v>56</v>
      </c>
      <c r="K7054" s="23" t="s">
        <v>57</v>
      </c>
      <c r="L7054" s="23">
        <v>1</v>
      </c>
      <c r="M7054" s="23">
        <v>60.8</v>
      </c>
      <c r="N7054" s="23">
        <v>10</v>
      </c>
      <c r="O7054" s="23">
        <v>5</v>
      </c>
      <c r="P7054" s="23" t="s">
        <v>33</v>
      </c>
      <c r="Q7054" s="23" t="s">
        <v>34</v>
      </c>
      <c r="R7054" s="23">
        <f t="shared" si="550"/>
        <v>1</v>
      </c>
      <c r="S7054" s="23" t="str">
        <f t="shared" si="551"/>
        <v>ORD107053_20250119_CUST01898_MED020</v>
      </c>
      <c r="T7054" s="23">
        <f t="shared" si="552"/>
        <v>1</v>
      </c>
      <c r="U7054" s="6">
        <f t="shared" si="553"/>
        <v>60.8</v>
      </c>
      <c r="V7054" s="6">
        <f>tbl_Raw_Data[[#This Row],[Discount_Pct]]*tbl_Raw_Data[[#This Row],[Gross_Amount]]/100</f>
        <v>6.08</v>
      </c>
      <c r="W7054" s="6">
        <f>tbl_Raw_Data[[#This Row],[Gross_Amount]]-tbl_Raw_Data[[#This Row],[Discount_Amount]]</f>
        <v>54.72</v>
      </c>
      <c r="X7054" s="6">
        <f>tbl_Raw_Data[[#This Row],[Net_Amount_Before_Tax]]*tbl_Raw_Data[[#This Row],[Tax_Pct]]/100</f>
        <v>2.7360000000000002</v>
      </c>
      <c r="Y7054" s="6">
        <f>tbl_Raw_Data[[#This Row],[Net_Amount_Before_Tax]]+tbl_Raw_Data[[#This Row],[Tax_Amount]]</f>
        <v>57.455999999999996</v>
      </c>
      <c r="Z7054" s="6">
        <f t="shared" si="554"/>
        <v>3</v>
      </c>
    </row>
    <row r="7055" spans="1:26" x14ac:dyDescent="0.3">
      <c r="A7055" s="23" t="s">
        <v>9164</v>
      </c>
      <c r="B7055" s="34">
        <v>45997</v>
      </c>
      <c r="C7055" s="23" t="s">
        <v>3767</v>
      </c>
      <c r="D7055" s="23" t="s">
        <v>123</v>
      </c>
      <c r="E7055" s="23" t="s">
        <v>101</v>
      </c>
      <c r="F7055" s="23">
        <v>226021</v>
      </c>
      <c r="G7055" s="23" t="s">
        <v>132</v>
      </c>
      <c r="H7055" s="23" t="s">
        <v>133</v>
      </c>
      <c r="I7055" s="23" t="s">
        <v>134</v>
      </c>
      <c r="J7055" s="23" t="s">
        <v>135</v>
      </c>
      <c r="K7055" s="23" t="s">
        <v>57</v>
      </c>
      <c r="L7055" s="23">
        <v>1</v>
      </c>
      <c r="M7055" s="23">
        <v>83.56</v>
      </c>
      <c r="N7055" s="23">
        <v>0</v>
      </c>
      <c r="O7055" s="23">
        <v>12</v>
      </c>
      <c r="P7055" s="23" t="s">
        <v>25</v>
      </c>
      <c r="Q7055" s="23" t="s">
        <v>26</v>
      </c>
      <c r="R7055" s="23">
        <f t="shared" si="550"/>
        <v>1</v>
      </c>
      <c r="S7055" s="23" t="str">
        <f t="shared" si="551"/>
        <v>ORD107054_20251206_CUST00293_MED007</v>
      </c>
      <c r="T7055" s="23">
        <f t="shared" si="552"/>
        <v>1</v>
      </c>
      <c r="U7055" s="6">
        <f t="shared" si="553"/>
        <v>83.56</v>
      </c>
      <c r="V7055" s="6">
        <f>tbl_Raw_Data[[#This Row],[Discount_Pct]]*tbl_Raw_Data[[#This Row],[Gross_Amount]]/100</f>
        <v>0</v>
      </c>
      <c r="W7055" s="6">
        <f>tbl_Raw_Data[[#This Row],[Gross_Amount]]-tbl_Raw_Data[[#This Row],[Discount_Amount]]</f>
        <v>83.56</v>
      </c>
      <c r="X7055" s="6">
        <f>tbl_Raw_Data[[#This Row],[Net_Amount_Before_Tax]]*tbl_Raw_Data[[#This Row],[Tax_Pct]]/100</f>
        <v>10.027200000000001</v>
      </c>
      <c r="Y7055" s="6">
        <f>tbl_Raw_Data[[#This Row],[Net_Amount_Before_Tax]]+tbl_Raw_Data[[#This Row],[Tax_Amount]]</f>
        <v>93.587199999999996</v>
      </c>
      <c r="Z7055" s="6">
        <f t="shared" si="554"/>
        <v>2</v>
      </c>
    </row>
    <row r="7056" spans="1:26" x14ac:dyDescent="0.3">
      <c r="A7056" s="23" t="s">
        <v>9165</v>
      </c>
      <c r="B7056" s="34">
        <v>45832</v>
      </c>
      <c r="C7056" s="23" t="s">
        <v>3471</v>
      </c>
      <c r="D7056" s="23" t="s">
        <v>159</v>
      </c>
      <c r="E7056" s="23" t="s">
        <v>47</v>
      </c>
      <c r="F7056" s="23">
        <v>400001</v>
      </c>
      <c r="G7056" s="23" t="s">
        <v>224</v>
      </c>
      <c r="H7056" s="23" t="s">
        <v>225</v>
      </c>
      <c r="I7056" s="23" t="s">
        <v>147</v>
      </c>
      <c r="J7056" s="23" t="s">
        <v>23</v>
      </c>
      <c r="K7056" s="23" t="s">
        <v>24</v>
      </c>
      <c r="L7056" s="23">
        <v>1</v>
      </c>
      <c r="M7056" s="23">
        <v>52.64</v>
      </c>
      <c r="N7056" s="23">
        <v>20</v>
      </c>
      <c r="O7056" s="23">
        <v>12</v>
      </c>
      <c r="P7056" s="23" t="s">
        <v>43</v>
      </c>
      <c r="Q7056" s="23" t="s">
        <v>44</v>
      </c>
      <c r="R7056" s="23">
        <f t="shared" si="550"/>
        <v>1</v>
      </c>
      <c r="S7056" s="23" t="str">
        <f t="shared" si="551"/>
        <v>ORD107055_20250624_CUST03303_MED015</v>
      </c>
      <c r="T7056" s="23">
        <f t="shared" si="552"/>
        <v>1</v>
      </c>
      <c r="U7056" s="6">
        <f t="shared" si="553"/>
        <v>52.64</v>
      </c>
      <c r="V7056" s="6">
        <f>tbl_Raw_Data[[#This Row],[Discount_Pct]]*tbl_Raw_Data[[#This Row],[Gross_Amount]]/100</f>
        <v>10.527999999999999</v>
      </c>
      <c r="W7056" s="6">
        <f>tbl_Raw_Data[[#This Row],[Gross_Amount]]-tbl_Raw_Data[[#This Row],[Discount_Amount]]</f>
        <v>42.112000000000002</v>
      </c>
      <c r="X7056" s="6">
        <f>tbl_Raw_Data[[#This Row],[Net_Amount_Before_Tax]]*tbl_Raw_Data[[#This Row],[Tax_Pct]]/100</f>
        <v>5.0534400000000002</v>
      </c>
      <c r="Y7056" s="6">
        <f>tbl_Raw_Data[[#This Row],[Net_Amount_Before_Tax]]+tbl_Raw_Data[[#This Row],[Tax_Amount]]</f>
        <v>47.165440000000004</v>
      </c>
      <c r="Z7056" s="6">
        <f t="shared" si="554"/>
        <v>1</v>
      </c>
    </row>
    <row r="7057" spans="1:26" x14ac:dyDescent="0.3">
      <c r="A7057" s="23" t="s">
        <v>9166</v>
      </c>
      <c r="B7057" s="34">
        <v>45448</v>
      </c>
      <c r="C7057" s="23" t="s">
        <v>9167</v>
      </c>
      <c r="D7057" s="23" t="s">
        <v>159</v>
      </c>
      <c r="E7057" s="23" t="s">
        <v>47</v>
      </c>
      <c r="F7057" s="23">
        <v>400093</v>
      </c>
      <c r="G7057" s="23" t="s">
        <v>160</v>
      </c>
      <c r="H7057" s="23" t="s">
        <v>161</v>
      </c>
      <c r="I7057" s="23" t="s">
        <v>50</v>
      </c>
      <c r="J7057" s="23" t="s">
        <v>23</v>
      </c>
      <c r="K7057" s="23" t="s">
        <v>24</v>
      </c>
      <c r="L7057" s="23">
        <v>2</v>
      </c>
      <c r="M7057" s="23">
        <v>138.37</v>
      </c>
      <c r="N7057" s="23">
        <v>0</v>
      </c>
      <c r="O7057" s="23">
        <v>18</v>
      </c>
      <c r="P7057" s="23" t="s">
        <v>65</v>
      </c>
      <c r="Q7057" s="23" t="s">
        <v>44</v>
      </c>
      <c r="R7057" s="23">
        <f t="shared" si="550"/>
        <v>1</v>
      </c>
      <c r="S7057" s="23" t="str">
        <f t="shared" si="551"/>
        <v>ORD107056_20240605_CUST02258_MED014</v>
      </c>
      <c r="T7057" s="23">
        <f t="shared" si="552"/>
        <v>1</v>
      </c>
      <c r="U7057" s="6">
        <f t="shared" si="553"/>
        <v>276.74</v>
      </c>
      <c r="V7057" s="6">
        <f>tbl_Raw_Data[[#This Row],[Discount_Pct]]*tbl_Raw_Data[[#This Row],[Gross_Amount]]/100</f>
        <v>0</v>
      </c>
      <c r="W7057" s="6">
        <f>tbl_Raw_Data[[#This Row],[Gross_Amount]]-tbl_Raw_Data[[#This Row],[Discount_Amount]]</f>
        <v>276.74</v>
      </c>
      <c r="X7057" s="6">
        <f>tbl_Raw_Data[[#This Row],[Net_Amount_Before_Tax]]*tbl_Raw_Data[[#This Row],[Tax_Pct]]/100</f>
        <v>49.813199999999995</v>
      </c>
      <c r="Y7057" s="6">
        <f>tbl_Raw_Data[[#This Row],[Net_Amount_Before_Tax]]+tbl_Raw_Data[[#This Row],[Tax_Amount]]</f>
        <v>326.5532</v>
      </c>
      <c r="Z7057" s="6">
        <f t="shared" si="554"/>
        <v>0</v>
      </c>
    </row>
    <row r="7058" spans="1:26" x14ac:dyDescent="0.3">
      <c r="A7058" s="23" t="s">
        <v>9168</v>
      </c>
      <c r="B7058" s="34">
        <v>45458</v>
      </c>
      <c r="C7058" s="23" t="s">
        <v>3574</v>
      </c>
      <c r="D7058" s="23" t="s">
        <v>52</v>
      </c>
      <c r="E7058" s="23" t="s">
        <v>52</v>
      </c>
      <c r="F7058" s="23">
        <v>160019</v>
      </c>
      <c r="G7058" s="23" t="s">
        <v>167</v>
      </c>
      <c r="H7058" s="23" t="s">
        <v>168</v>
      </c>
      <c r="I7058" s="23" t="s">
        <v>113</v>
      </c>
      <c r="J7058" s="23" t="s">
        <v>42</v>
      </c>
      <c r="K7058" s="23" t="s">
        <v>24</v>
      </c>
      <c r="L7058" s="23">
        <v>2</v>
      </c>
      <c r="M7058" s="23">
        <v>174.05</v>
      </c>
      <c r="N7058" s="23">
        <v>5</v>
      </c>
      <c r="O7058" s="23">
        <v>12</v>
      </c>
      <c r="P7058" s="23" t="s">
        <v>43</v>
      </c>
      <c r="Q7058" s="23" t="s">
        <v>90</v>
      </c>
      <c r="R7058" s="23">
        <f t="shared" si="550"/>
        <v>1</v>
      </c>
      <c r="S7058" s="23" t="str">
        <f t="shared" si="551"/>
        <v>ORD107057_20240615_CUST02604_MED026</v>
      </c>
      <c r="T7058" s="23">
        <f t="shared" si="552"/>
        <v>1</v>
      </c>
      <c r="U7058" s="6">
        <f t="shared" si="553"/>
        <v>348.1</v>
      </c>
      <c r="V7058" s="6">
        <f>tbl_Raw_Data[[#This Row],[Discount_Pct]]*tbl_Raw_Data[[#This Row],[Gross_Amount]]/100</f>
        <v>17.405000000000001</v>
      </c>
      <c r="W7058" s="6">
        <f>tbl_Raw_Data[[#This Row],[Gross_Amount]]-tbl_Raw_Data[[#This Row],[Discount_Amount]]</f>
        <v>330.69500000000005</v>
      </c>
      <c r="X7058" s="6">
        <f>tbl_Raw_Data[[#This Row],[Net_Amount_Before_Tax]]*tbl_Raw_Data[[#This Row],[Tax_Pct]]/100</f>
        <v>39.683400000000006</v>
      </c>
      <c r="Y7058" s="6">
        <f>tbl_Raw_Data[[#This Row],[Net_Amount_Before_Tax]]+tbl_Raw_Data[[#This Row],[Tax_Amount]]</f>
        <v>370.37840000000006</v>
      </c>
      <c r="Z7058" s="6">
        <f t="shared" si="554"/>
        <v>2</v>
      </c>
    </row>
    <row r="7059" spans="1:26" x14ac:dyDescent="0.3">
      <c r="A7059" s="23" t="s">
        <v>9169</v>
      </c>
      <c r="B7059" s="34">
        <v>45888</v>
      </c>
      <c r="C7059" s="23" t="s">
        <v>271</v>
      </c>
      <c r="D7059" s="23" t="s">
        <v>100</v>
      </c>
      <c r="E7059" s="23" t="s">
        <v>101</v>
      </c>
      <c r="F7059" s="23">
        <v>201303</v>
      </c>
      <c r="G7059" s="23" t="s">
        <v>107</v>
      </c>
      <c r="H7059" s="23" t="s">
        <v>108</v>
      </c>
      <c r="I7059" s="23" t="s">
        <v>63</v>
      </c>
      <c r="J7059" s="23" t="s">
        <v>42</v>
      </c>
      <c r="K7059" s="23" t="s">
        <v>57</v>
      </c>
      <c r="L7059" s="23">
        <v>2</v>
      </c>
      <c r="M7059" s="23">
        <v>85.9</v>
      </c>
      <c r="N7059" s="23">
        <v>15</v>
      </c>
      <c r="O7059" s="23">
        <v>12</v>
      </c>
      <c r="P7059" s="23" t="s">
        <v>89</v>
      </c>
      <c r="Q7059" s="23" t="s">
        <v>34</v>
      </c>
      <c r="R7059" s="23">
        <f t="shared" si="550"/>
        <v>1</v>
      </c>
      <c r="S7059" s="23" t="str">
        <f t="shared" si="551"/>
        <v>ORD107058_20250819_CUST02821_MED005</v>
      </c>
      <c r="T7059" s="23">
        <f t="shared" si="552"/>
        <v>1</v>
      </c>
      <c r="U7059" s="6">
        <f t="shared" si="553"/>
        <v>171.8</v>
      </c>
      <c r="V7059" s="6">
        <f>tbl_Raw_Data[[#This Row],[Discount_Pct]]*tbl_Raw_Data[[#This Row],[Gross_Amount]]/100</f>
        <v>25.77</v>
      </c>
      <c r="W7059" s="6">
        <f>tbl_Raw_Data[[#This Row],[Gross_Amount]]-tbl_Raw_Data[[#This Row],[Discount_Amount]]</f>
        <v>146.03</v>
      </c>
      <c r="X7059" s="6">
        <f>tbl_Raw_Data[[#This Row],[Net_Amount_Before_Tax]]*tbl_Raw_Data[[#This Row],[Tax_Pct]]/100</f>
        <v>17.523600000000002</v>
      </c>
      <c r="Y7059" s="6">
        <f>tbl_Raw_Data[[#This Row],[Net_Amount_Before_Tax]]+tbl_Raw_Data[[#This Row],[Tax_Amount]]</f>
        <v>163.55360000000002</v>
      </c>
      <c r="Z7059" s="6">
        <f t="shared" si="554"/>
        <v>2</v>
      </c>
    </row>
    <row r="7060" spans="1:26" x14ac:dyDescent="0.3">
      <c r="A7060" s="23" t="s">
        <v>9170</v>
      </c>
      <c r="B7060" s="34">
        <v>45786</v>
      </c>
      <c r="C7060" s="23" t="s">
        <v>1475</v>
      </c>
      <c r="D7060" s="23" t="s">
        <v>37</v>
      </c>
      <c r="E7060" s="23" t="s">
        <v>38</v>
      </c>
      <c r="F7060" s="23">
        <v>452020</v>
      </c>
      <c r="G7060" s="23" t="s">
        <v>167</v>
      </c>
      <c r="H7060" s="23" t="s">
        <v>168</v>
      </c>
      <c r="I7060" s="23" t="s">
        <v>113</v>
      </c>
      <c r="J7060" s="23" t="s">
        <v>42</v>
      </c>
      <c r="K7060" s="23" t="s">
        <v>24</v>
      </c>
      <c r="L7060" s="23">
        <v>1</v>
      </c>
      <c r="M7060" s="23">
        <v>201.94</v>
      </c>
      <c r="N7060" s="23">
        <v>10</v>
      </c>
      <c r="O7060" s="23">
        <v>18</v>
      </c>
      <c r="P7060" s="23" t="s">
        <v>33</v>
      </c>
      <c r="Q7060" s="23" t="s">
        <v>26</v>
      </c>
      <c r="R7060" s="23">
        <f t="shared" si="550"/>
        <v>1</v>
      </c>
      <c r="S7060" s="23" t="str">
        <f t="shared" si="551"/>
        <v>ORD107059_20250509_CUST02501_MED026</v>
      </c>
      <c r="T7060" s="23">
        <f t="shared" si="552"/>
        <v>1</v>
      </c>
      <c r="U7060" s="6">
        <f t="shared" si="553"/>
        <v>201.94</v>
      </c>
      <c r="V7060" s="6">
        <f>tbl_Raw_Data[[#This Row],[Discount_Pct]]*tbl_Raw_Data[[#This Row],[Gross_Amount]]/100</f>
        <v>20.194000000000003</v>
      </c>
      <c r="W7060" s="6">
        <f>tbl_Raw_Data[[#This Row],[Gross_Amount]]-tbl_Raw_Data[[#This Row],[Discount_Amount]]</f>
        <v>181.74599999999998</v>
      </c>
      <c r="X7060" s="6">
        <f>tbl_Raw_Data[[#This Row],[Net_Amount_Before_Tax]]*tbl_Raw_Data[[#This Row],[Tax_Pct]]/100</f>
        <v>32.714280000000002</v>
      </c>
      <c r="Y7060" s="6">
        <f>tbl_Raw_Data[[#This Row],[Net_Amount_Before_Tax]]+tbl_Raw_Data[[#This Row],[Tax_Amount]]</f>
        <v>214.46027999999998</v>
      </c>
      <c r="Z7060" s="6">
        <f t="shared" si="554"/>
        <v>2</v>
      </c>
    </row>
    <row r="7061" spans="1:26" x14ac:dyDescent="0.3">
      <c r="A7061" s="23" t="s">
        <v>9171</v>
      </c>
      <c r="B7061" s="34">
        <v>45621</v>
      </c>
      <c r="C7061" s="23" t="s">
        <v>1778</v>
      </c>
      <c r="D7061" s="23" t="s">
        <v>130</v>
      </c>
      <c r="E7061" s="23" t="s">
        <v>131</v>
      </c>
      <c r="F7061" s="23">
        <v>700029</v>
      </c>
      <c r="G7061" s="23" t="s">
        <v>160</v>
      </c>
      <c r="H7061" s="23" t="s">
        <v>161</v>
      </c>
      <c r="I7061" s="23" t="s">
        <v>50</v>
      </c>
      <c r="J7061" s="23" t="s">
        <v>23</v>
      </c>
      <c r="K7061" s="23" t="s">
        <v>24</v>
      </c>
      <c r="L7061" s="23">
        <v>1</v>
      </c>
      <c r="M7061" s="23">
        <v>161.09</v>
      </c>
      <c r="N7061" s="23">
        <v>0</v>
      </c>
      <c r="O7061" s="23">
        <v>5</v>
      </c>
      <c r="P7061" s="23" t="s">
        <v>89</v>
      </c>
      <c r="Q7061" s="23" t="s">
        <v>26</v>
      </c>
      <c r="R7061" s="23">
        <f t="shared" si="550"/>
        <v>1</v>
      </c>
      <c r="S7061" s="23" t="str">
        <f t="shared" si="551"/>
        <v>ORD107060_20241125_CUST00035_MED014</v>
      </c>
      <c r="T7061" s="23">
        <f t="shared" si="552"/>
        <v>1</v>
      </c>
      <c r="U7061" s="6">
        <f t="shared" si="553"/>
        <v>161.09</v>
      </c>
      <c r="V7061" s="6">
        <f>tbl_Raw_Data[[#This Row],[Discount_Pct]]*tbl_Raw_Data[[#This Row],[Gross_Amount]]/100</f>
        <v>0</v>
      </c>
      <c r="W7061" s="6">
        <f>tbl_Raw_Data[[#This Row],[Gross_Amount]]-tbl_Raw_Data[[#This Row],[Discount_Amount]]</f>
        <v>161.09</v>
      </c>
      <c r="X7061" s="6">
        <f>tbl_Raw_Data[[#This Row],[Net_Amount_Before_Tax]]*tbl_Raw_Data[[#This Row],[Tax_Pct]]/100</f>
        <v>8.0545000000000009</v>
      </c>
      <c r="Y7061" s="6">
        <f>tbl_Raw_Data[[#This Row],[Net_Amount_Before_Tax]]+tbl_Raw_Data[[#This Row],[Tax_Amount]]</f>
        <v>169.14449999999999</v>
      </c>
      <c r="Z7061" s="6">
        <f t="shared" si="554"/>
        <v>5</v>
      </c>
    </row>
    <row r="7062" spans="1:26" x14ac:dyDescent="0.3">
      <c r="A7062" s="23" t="s">
        <v>9172</v>
      </c>
      <c r="B7062" s="34">
        <v>45375</v>
      </c>
      <c r="C7062" s="23" t="s">
        <v>2124</v>
      </c>
      <c r="D7062" s="23" t="s">
        <v>80</v>
      </c>
      <c r="E7062" s="23" t="s">
        <v>81</v>
      </c>
      <c r="F7062" s="23">
        <v>395001</v>
      </c>
      <c r="G7062" s="23" t="s">
        <v>39</v>
      </c>
      <c r="H7062" s="23" t="s">
        <v>40</v>
      </c>
      <c r="I7062" s="23" t="s">
        <v>41</v>
      </c>
      <c r="J7062" s="23" t="s">
        <v>42</v>
      </c>
      <c r="K7062" s="23" t="s">
        <v>24</v>
      </c>
      <c r="L7062" s="23">
        <v>1</v>
      </c>
      <c r="M7062" s="23">
        <v>29.35</v>
      </c>
      <c r="N7062" s="23">
        <v>5</v>
      </c>
      <c r="O7062" s="23">
        <v>12</v>
      </c>
      <c r="P7062" s="23" t="s">
        <v>58</v>
      </c>
      <c r="Q7062" s="23" t="s">
        <v>34</v>
      </c>
      <c r="R7062" s="23">
        <f t="shared" si="550"/>
        <v>1</v>
      </c>
      <c r="S7062" s="23" t="str">
        <f t="shared" si="551"/>
        <v>ORD107061_20240324_CUST01419_MED001</v>
      </c>
      <c r="T7062" s="23">
        <f t="shared" si="552"/>
        <v>1</v>
      </c>
      <c r="U7062" s="6">
        <f t="shared" si="553"/>
        <v>29.35</v>
      </c>
      <c r="V7062" s="6">
        <f>tbl_Raw_Data[[#This Row],[Discount_Pct]]*tbl_Raw_Data[[#This Row],[Gross_Amount]]/100</f>
        <v>1.4675</v>
      </c>
      <c r="W7062" s="6">
        <f>tbl_Raw_Data[[#This Row],[Gross_Amount]]-tbl_Raw_Data[[#This Row],[Discount_Amount]]</f>
        <v>27.8825</v>
      </c>
      <c r="X7062" s="6">
        <f>tbl_Raw_Data[[#This Row],[Net_Amount_Before_Tax]]*tbl_Raw_Data[[#This Row],[Tax_Pct]]/100</f>
        <v>3.3459000000000003</v>
      </c>
      <c r="Y7062" s="6">
        <f>tbl_Raw_Data[[#This Row],[Net_Amount_Before_Tax]]+tbl_Raw_Data[[#This Row],[Tax_Amount]]</f>
        <v>31.228400000000001</v>
      </c>
      <c r="Z7062" s="6">
        <f t="shared" si="554"/>
        <v>4</v>
      </c>
    </row>
    <row r="7063" spans="1:26" x14ac:dyDescent="0.3">
      <c r="A7063" s="23" t="s">
        <v>9173</v>
      </c>
      <c r="B7063" s="34">
        <v>45962</v>
      </c>
      <c r="C7063" s="23" t="s">
        <v>551</v>
      </c>
      <c r="D7063" s="23" t="s">
        <v>46</v>
      </c>
      <c r="E7063" s="23" t="s">
        <v>47</v>
      </c>
      <c r="F7063" s="23">
        <v>411014</v>
      </c>
      <c r="G7063" s="23" t="s">
        <v>160</v>
      </c>
      <c r="H7063" s="23" t="s">
        <v>161</v>
      </c>
      <c r="I7063" s="23" t="s">
        <v>50</v>
      </c>
      <c r="J7063" s="23" t="s">
        <v>23</v>
      </c>
      <c r="K7063" s="23" t="s">
        <v>24</v>
      </c>
      <c r="L7063" s="23">
        <v>3</v>
      </c>
      <c r="M7063" s="23">
        <v>166.69</v>
      </c>
      <c r="N7063" s="23">
        <v>5</v>
      </c>
      <c r="O7063" s="23">
        <v>18</v>
      </c>
      <c r="P7063" s="23" t="s">
        <v>58</v>
      </c>
      <c r="Q7063" s="23" t="s">
        <v>34</v>
      </c>
      <c r="R7063" s="23">
        <f t="shared" si="550"/>
        <v>1</v>
      </c>
      <c r="S7063" s="23" t="str">
        <f t="shared" si="551"/>
        <v>ORD107062_20251101_CUST00122_MED014</v>
      </c>
      <c r="T7063" s="23">
        <f t="shared" si="552"/>
        <v>1</v>
      </c>
      <c r="U7063" s="6">
        <f t="shared" si="553"/>
        <v>500.07</v>
      </c>
      <c r="V7063" s="6">
        <f>tbl_Raw_Data[[#This Row],[Discount_Pct]]*tbl_Raw_Data[[#This Row],[Gross_Amount]]/100</f>
        <v>25.003499999999999</v>
      </c>
      <c r="W7063" s="6">
        <f>tbl_Raw_Data[[#This Row],[Gross_Amount]]-tbl_Raw_Data[[#This Row],[Discount_Amount]]</f>
        <v>475.06650000000002</v>
      </c>
      <c r="X7063" s="6">
        <f>tbl_Raw_Data[[#This Row],[Net_Amount_Before_Tax]]*tbl_Raw_Data[[#This Row],[Tax_Pct]]/100</f>
        <v>85.511970000000005</v>
      </c>
      <c r="Y7063" s="6">
        <f>tbl_Raw_Data[[#This Row],[Net_Amount_Before_Tax]]+tbl_Raw_Data[[#This Row],[Tax_Amount]]</f>
        <v>560.57847000000004</v>
      </c>
      <c r="Z7063" s="6">
        <f t="shared" si="554"/>
        <v>5</v>
      </c>
    </row>
    <row r="7064" spans="1:26" x14ac:dyDescent="0.3">
      <c r="A7064" s="23" t="s">
        <v>9174</v>
      </c>
      <c r="B7064" s="34">
        <v>45738</v>
      </c>
      <c r="C7064" s="23" t="s">
        <v>8166</v>
      </c>
      <c r="D7064" s="23" t="s">
        <v>19</v>
      </c>
      <c r="E7064" s="23" t="s">
        <v>19</v>
      </c>
      <c r="F7064" s="23">
        <v>110001</v>
      </c>
      <c r="G7064" s="23" t="s">
        <v>124</v>
      </c>
      <c r="H7064" s="23" t="s">
        <v>125</v>
      </c>
      <c r="I7064" s="23" t="s">
        <v>104</v>
      </c>
      <c r="J7064" s="23" t="s">
        <v>114</v>
      </c>
      <c r="K7064" s="23" t="s">
        <v>24</v>
      </c>
      <c r="L7064" s="23">
        <v>3</v>
      </c>
      <c r="M7064" s="23">
        <v>123.97</v>
      </c>
      <c r="N7064" s="23">
        <v>15</v>
      </c>
      <c r="O7064" s="23">
        <v>12</v>
      </c>
      <c r="P7064" s="23" t="s">
        <v>25</v>
      </c>
      <c r="Q7064" s="23" t="s">
        <v>26</v>
      </c>
      <c r="R7064" s="23">
        <f t="shared" si="550"/>
        <v>1</v>
      </c>
      <c r="S7064" s="23" t="str">
        <f t="shared" si="551"/>
        <v>ORD107063_20250322_CUST00073_MED018</v>
      </c>
      <c r="T7064" s="23">
        <f t="shared" si="552"/>
        <v>1</v>
      </c>
      <c r="U7064" s="6">
        <f t="shared" si="553"/>
        <v>371.90999999999997</v>
      </c>
      <c r="V7064" s="6">
        <f>tbl_Raw_Data[[#This Row],[Discount_Pct]]*tbl_Raw_Data[[#This Row],[Gross_Amount]]/100</f>
        <v>55.786499999999997</v>
      </c>
      <c r="W7064" s="6">
        <f>tbl_Raw_Data[[#This Row],[Gross_Amount]]-tbl_Raw_Data[[#This Row],[Discount_Amount]]</f>
        <v>316.12349999999998</v>
      </c>
      <c r="X7064" s="6">
        <f>tbl_Raw_Data[[#This Row],[Net_Amount_Before_Tax]]*tbl_Raw_Data[[#This Row],[Tax_Pct]]/100</f>
        <v>37.934820000000002</v>
      </c>
      <c r="Y7064" s="6">
        <f>tbl_Raw_Data[[#This Row],[Net_Amount_Before_Tax]]+tbl_Raw_Data[[#This Row],[Tax_Amount]]</f>
        <v>354.05831999999998</v>
      </c>
      <c r="Z7064" s="6">
        <f t="shared" si="554"/>
        <v>0</v>
      </c>
    </row>
    <row r="7065" spans="1:26" x14ac:dyDescent="0.3">
      <c r="A7065" s="23" t="s">
        <v>9175</v>
      </c>
      <c r="B7065" s="34">
        <v>45915</v>
      </c>
      <c r="C7065" s="23" t="s">
        <v>5323</v>
      </c>
      <c r="D7065" s="23" t="s">
        <v>80</v>
      </c>
      <c r="E7065" s="23" t="s">
        <v>81</v>
      </c>
      <c r="F7065" s="23">
        <v>395010</v>
      </c>
      <c r="G7065" s="23" t="s">
        <v>74</v>
      </c>
      <c r="H7065" s="23" t="s">
        <v>75</v>
      </c>
      <c r="I7065" s="23" t="s">
        <v>76</v>
      </c>
      <c r="J7065" s="23" t="s">
        <v>77</v>
      </c>
      <c r="K7065" s="23" t="s">
        <v>57</v>
      </c>
      <c r="L7065" s="23">
        <v>2</v>
      </c>
      <c r="M7065" s="23">
        <v>56.87</v>
      </c>
      <c r="N7065" s="23">
        <v>15</v>
      </c>
      <c r="O7065" s="23">
        <v>5</v>
      </c>
      <c r="P7065" s="23" t="s">
        <v>89</v>
      </c>
      <c r="Q7065" s="23" t="s">
        <v>34</v>
      </c>
      <c r="R7065" s="23">
        <f t="shared" si="550"/>
        <v>1</v>
      </c>
      <c r="S7065" s="23" t="str">
        <f t="shared" si="551"/>
        <v>ORD107064_20250915_CUST02469_MED008</v>
      </c>
      <c r="T7065" s="23">
        <f t="shared" si="552"/>
        <v>1</v>
      </c>
      <c r="U7065" s="6">
        <f t="shared" si="553"/>
        <v>113.74</v>
      </c>
      <c r="V7065" s="6">
        <f>tbl_Raw_Data[[#This Row],[Discount_Pct]]*tbl_Raw_Data[[#This Row],[Gross_Amount]]/100</f>
        <v>17.061</v>
      </c>
      <c r="W7065" s="6">
        <f>tbl_Raw_Data[[#This Row],[Gross_Amount]]-tbl_Raw_Data[[#This Row],[Discount_Amount]]</f>
        <v>96.679000000000002</v>
      </c>
      <c r="X7065" s="6">
        <f>tbl_Raw_Data[[#This Row],[Net_Amount_Before_Tax]]*tbl_Raw_Data[[#This Row],[Tax_Pct]]/100</f>
        <v>4.8339499999999997</v>
      </c>
      <c r="Y7065" s="6">
        <f>tbl_Raw_Data[[#This Row],[Net_Amount_Before_Tax]]+tbl_Raw_Data[[#This Row],[Tax_Amount]]</f>
        <v>101.51295</v>
      </c>
      <c r="Z7065" s="6">
        <f t="shared" si="554"/>
        <v>6</v>
      </c>
    </row>
    <row r="7066" spans="1:26" x14ac:dyDescent="0.3">
      <c r="A7066" s="23" t="s">
        <v>9175</v>
      </c>
      <c r="B7066" s="34">
        <v>45987</v>
      </c>
      <c r="C7066" s="23" t="s">
        <v>9176</v>
      </c>
      <c r="D7066" s="23" t="s">
        <v>100</v>
      </c>
      <c r="E7066" s="23" t="s">
        <v>101</v>
      </c>
      <c r="F7066" s="23">
        <v>201307</v>
      </c>
      <c r="G7066" s="23" t="s">
        <v>102</v>
      </c>
      <c r="H7066" s="23" t="s">
        <v>103</v>
      </c>
      <c r="I7066" s="23" t="s">
        <v>104</v>
      </c>
      <c r="J7066" s="23" t="s">
        <v>64</v>
      </c>
      <c r="K7066" s="23" t="s">
        <v>57</v>
      </c>
      <c r="L7066" s="23">
        <v>2</v>
      </c>
      <c r="M7066" s="23">
        <v>100.19</v>
      </c>
      <c r="N7066" s="23">
        <v>0</v>
      </c>
      <c r="O7066" s="23">
        <v>5</v>
      </c>
      <c r="P7066" s="23" t="s">
        <v>25</v>
      </c>
      <c r="Q7066" s="23" t="s">
        <v>26</v>
      </c>
      <c r="R7066" s="23">
        <f t="shared" si="550"/>
        <v>1</v>
      </c>
      <c r="S7066" s="23" t="str">
        <f t="shared" si="551"/>
        <v>ORD107064_20251126_CUST02541_MED029</v>
      </c>
      <c r="T7066" s="23">
        <f t="shared" si="552"/>
        <v>1</v>
      </c>
      <c r="U7066" s="6">
        <f t="shared" si="553"/>
        <v>200.38</v>
      </c>
      <c r="V7066" s="6">
        <f>tbl_Raw_Data[[#This Row],[Discount_Pct]]*tbl_Raw_Data[[#This Row],[Gross_Amount]]/100</f>
        <v>0</v>
      </c>
      <c r="W7066" s="6">
        <f>tbl_Raw_Data[[#This Row],[Gross_Amount]]-tbl_Raw_Data[[#This Row],[Discount_Amount]]</f>
        <v>200.38</v>
      </c>
      <c r="X7066" s="6">
        <f>tbl_Raw_Data[[#This Row],[Net_Amount_Before_Tax]]*tbl_Raw_Data[[#This Row],[Tax_Pct]]/100</f>
        <v>10.019</v>
      </c>
      <c r="Y7066" s="6">
        <f>tbl_Raw_Data[[#This Row],[Net_Amount_Before_Tax]]+tbl_Raw_Data[[#This Row],[Tax_Amount]]</f>
        <v>210.399</v>
      </c>
      <c r="Z7066" s="6">
        <f t="shared" si="554"/>
        <v>0</v>
      </c>
    </row>
    <row r="7067" spans="1:26" x14ac:dyDescent="0.3">
      <c r="A7067" s="23" t="s">
        <v>9177</v>
      </c>
      <c r="B7067" s="34">
        <v>45298</v>
      </c>
      <c r="C7067" s="23" t="s">
        <v>71</v>
      </c>
      <c r="D7067" s="23" t="s">
        <v>52</v>
      </c>
      <c r="E7067" s="23" t="s">
        <v>52</v>
      </c>
      <c r="F7067" s="23">
        <v>160036</v>
      </c>
      <c r="G7067" s="23" t="s">
        <v>256</v>
      </c>
      <c r="H7067" s="23" t="s">
        <v>257</v>
      </c>
      <c r="I7067" s="23" t="s">
        <v>22</v>
      </c>
      <c r="J7067" s="23" t="s">
        <v>258</v>
      </c>
      <c r="K7067" s="23" t="s">
        <v>57</v>
      </c>
      <c r="L7067" s="23">
        <v>2</v>
      </c>
      <c r="M7067" s="23">
        <v>59.13</v>
      </c>
      <c r="N7067" s="23">
        <v>5</v>
      </c>
      <c r="O7067" s="23">
        <v>12</v>
      </c>
      <c r="P7067" s="23" t="s">
        <v>25</v>
      </c>
      <c r="Q7067" s="23" t="s">
        <v>34</v>
      </c>
      <c r="R7067" s="23">
        <f t="shared" si="550"/>
        <v>1</v>
      </c>
      <c r="S7067" s="23" t="str">
        <f t="shared" si="551"/>
        <v>ORD107066_20240107_CUST02819_MED025</v>
      </c>
      <c r="T7067" s="23">
        <f t="shared" si="552"/>
        <v>1</v>
      </c>
      <c r="U7067" s="6">
        <f t="shared" si="553"/>
        <v>118.26</v>
      </c>
      <c r="V7067" s="6">
        <f>tbl_Raw_Data[[#This Row],[Discount_Pct]]*tbl_Raw_Data[[#This Row],[Gross_Amount]]/100</f>
        <v>5.9130000000000003</v>
      </c>
      <c r="W7067" s="6">
        <f>tbl_Raw_Data[[#This Row],[Gross_Amount]]-tbl_Raw_Data[[#This Row],[Discount_Amount]]</f>
        <v>112.34700000000001</v>
      </c>
      <c r="X7067" s="6">
        <f>tbl_Raw_Data[[#This Row],[Net_Amount_Before_Tax]]*tbl_Raw_Data[[#This Row],[Tax_Pct]]/100</f>
        <v>13.481640000000002</v>
      </c>
      <c r="Y7067" s="6">
        <f>tbl_Raw_Data[[#This Row],[Net_Amount_Before_Tax]]+tbl_Raw_Data[[#This Row],[Tax_Amount]]</f>
        <v>125.82864000000001</v>
      </c>
      <c r="Z7067" s="6">
        <f t="shared" si="554"/>
        <v>3</v>
      </c>
    </row>
    <row r="7068" spans="1:26" x14ac:dyDescent="0.3">
      <c r="A7068" s="23" t="s">
        <v>9178</v>
      </c>
      <c r="B7068" s="34">
        <v>45785</v>
      </c>
      <c r="C7068" s="23" t="s">
        <v>3735</v>
      </c>
      <c r="D7068" s="23" t="s">
        <v>159</v>
      </c>
      <c r="E7068" s="23" t="s">
        <v>47</v>
      </c>
      <c r="F7068" s="23">
        <v>400093</v>
      </c>
      <c r="G7068" s="23" t="s">
        <v>196</v>
      </c>
      <c r="H7068" s="23" t="s">
        <v>197</v>
      </c>
      <c r="I7068" s="23" t="s">
        <v>32</v>
      </c>
      <c r="J7068" s="23" t="s">
        <v>42</v>
      </c>
      <c r="K7068" s="23" t="s">
        <v>24</v>
      </c>
      <c r="L7068" s="23">
        <v>1</v>
      </c>
      <c r="M7068" s="23">
        <v>25.18</v>
      </c>
      <c r="N7068" s="23">
        <v>10</v>
      </c>
      <c r="O7068" s="23">
        <v>5</v>
      </c>
      <c r="P7068" s="23" t="s">
        <v>43</v>
      </c>
      <c r="Q7068" s="23" t="s">
        <v>44</v>
      </c>
      <c r="R7068" s="23">
        <f t="shared" si="550"/>
        <v>1</v>
      </c>
      <c r="S7068" s="23" t="str">
        <f t="shared" si="551"/>
        <v>ORD107067_20250508_CUST00755_MED011</v>
      </c>
      <c r="T7068" s="23">
        <f t="shared" si="552"/>
        <v>1</v>
      </c>
      <c r="U7068" s="6">
        <f t="shared" si="553"/>
        <v>25.18</v>
      </c>
      <c r="V7068" s="6">
        <f>tbl_Raw_Data[[#This Row],[Discount_Pct]]*tbl_Raw_Data[[#This Row],[Gross_Amount]]/100</f>
        <v>2.5180000000000002</v>
      </c>
      <c r="W7068" s="6">
        <f>tbl_Raw_Data[[#This Row],[Gross_Amount]]-tbl_Raw_Data[[#This Row],[Discount_Amount]]</f>
        <v>22.661999999999999</v>
      </c>
      <c r="X7068" s="6">
        <f>tbl_Raw_Data[[#This Row],[Net_Amount_Before_Tax]]*tbl_Raw_Data[[#This Row],[Tax_Pct]]/100</f>
        <v>1.1331</v>
      </c>
      <c r="Y7068" s="6">
        <f>tbl_Raw_Data[[#This Row],[Net_Amount_Before_Tax]]+tbl_Raw_Data[[#This Row],[Tax_Amount]]</f>
        <v>23.795099999999998</v>
      </c>
      <c r="Z7068" s="6">
        <f t="shared" si="554"/>
        <v>0</v>
      </c>
    </row>
    <row r="7069" spans="1:26" x14ac:dyDescent="0.3">
      <c r="A7069" s="23" t="s">
        <v>9179</v>
      </c>
      <c r="B7069" s="34">
        <v>45374</v>
      </c>
      <c r="C7069" s="23" t="s">
        <v>281</v>
      </c>
      <c r="D7069" s="23" t="s">
        <v>80</v>
      </c>
      <c r="E7069" s="23" t="s">
        <v>81</v>
      </c>
      <c r="F7069" s="23">
        <v>395007</v>
      </c>
      <c r="G7069" s="23" t="s">
        <v>192</v>
      </c>
      <c r="H7069" s="23" t="s">
        <v>193</v>
      </c>
      <c r="I7069" s="23" t="s">
        <v>41</v>
      </c>
      <c r="J7069" s="23" t="s">
        <v>194</v>
      </c>
      <c r="K7069" s="23" t="s">
        <v>24</v>
      </c>
      <c r="L7069" s="23">
        <v>4</v>
      </c>
      <c r="M7069" s="23">
        <v>28.25</v>
      </c>
      <c r="N7069" s="23">
        <v>10</v>
      </c>
      <c r="O7069" s="23">
        <v>5</v>
      </c>
      <c r="P7069" s="23" t="s">
        <v>58</v>
      </c>
      <c r="Q7069" s="23" t="s">
        <v>44</v>
      </c>
      <c r="R7069" s="23">
        <f t="shared" si="550"/>
        <v>1</v>
      </c>
      <c r="S7069" s="23" t="str">
        <f t="shared" si="551"/>
        <v>ORD107068_20240323_CUST01986_MED002</v>
      </c>
      <c r="T7069" s="23">
        <f t="shared" si="552"/>
        <v>1</v>
      </c>
      <c r="U7069" s="6">
        <f t="shared" si="553"/>
        <v>113</v>
      </c>
      <c r="V7069" s="6">
        <f>tbl_Raw_Data[[#This Row],[Discount_Pct]]*tbl_Raw_Data[[#This Row],[Gross_Amount]]/100</f>
        <v>11.3</v>
      </c>
      <c r="W7069" s="6">
        <f>tbl_Raw_Data[[#This Row],[Gross_Amount]]-tbl_Raw_Data[[#This Row],[Discount_Amount]]</f>
        <v>101.7</v>
      </c>
      <c r="X7069" s="6">
        <f>tbl_Raw_Data[[#This Row],[Net_Amount_Before_Tax]]*tbl_Raw_Data[[#This Row],[Tax_Pct]]/100</f>
        <v>5.085</v>
      </c>
      <c r="Y7069" s="6">
        <f>tbl_Raw_Data[[#This Row],[Net_Amount_Before_Tax]]+tbl_Raw_Data[[#This Row],[Tax_Amount]]</f>
        <v>106.785</v>
      </c>
      <c r="Z7069" s="6">
        <f t="shared" si="554"/>
        <v>3</v>
      </c>
    </row>
    <row r="7070" spans="1:26" x14ac:dyDescent="0.3">
      <c r="A7070" s="23" t="s">
        <v>9179</v>
      </c>
      <c r="B7070" s="34">
        <v>45403</v>
      </c>
      <c r="C7070" s="23" t="s">
        <v>2649</v>
      </c>
      <c r="D7070" s="23" t="s">
        <v>72</v>
      </c>
      <c r="E7070" s="23" t="s">
        <v>73</v>
      </c>
      <c r="F7070" s="23">
        <v>302019</v>
      </c>
      <c r="G7070" s="23" t="s">
        <v>224</v>
      </c>
      <c r="H7070" s="23" t="s">
        <v>225</v>
      </c>
      <c r="I7070" s="23" t="s">
        <v>147</v>
      </c>
      <c r="J7070" s="23" t="s">
        <v>23</v>
      </c>
      <c r="K7070" s="23" t="s">
        <v>24</v>
      </c>
      <c r="L7070" s="23">
        <v>5</v>
      </c>
      <c r="M7070" s="23">
        <v>49.74</v>
      </c>
      <c r="N7070" s="23">
        <v>15</v>
      </c>
      <c r="O7070" s="23">
        <v>5</v>
      </c>
      <c r="P7070" s="23" t="s">
        <v>43</v>
      </c>
      <c r="Q7070" s="23" t="s">
        <v>34</v>
      </c>
      <c r="R7070" s="23">
        <f t="shared" si="550"/>
        <v>1</v>
      </c>
      <c r="S7070" s="23" t="str">
        <f t="shared" si="551"/>
        <v>ORD107068_20240421_CUST03071_MED015</v>
      </c>
      <c r="T7070" s="23">
        <f t="shared" si="552"/>
        <v>1</v>
      </c>
      <c r="U7070" s="6">
        <f t="shared" si="553"/>
        <v>248.70000000000002</v>
      </c>
      <c r="V7070" s="6">
        <f>tbl_Raw_Data[[#This Row],[Discount_Pct]]*tbl_Raw_Data[[#This Row],[Gross_Amount]]/100</f>
        <v>37.305000000000007</v>
      </c>
      <c r="W7070" s="6">
        <f>tbl_Raw_Data[[#This Row],[Gross_Amount]]-tbl_Raw_Data[[#This Row],[Discount_Amount]]</f>
        <v>211.39500000000001</v>
      </c>
      <c r="X7070" s="6">
        <f>tbl_Raw_Data[[#This Row],[Net_Amount_Before_Tax]]*tbl_Raw_Data[[#This Row],[Tax_Pct]]/100</f>
        <v>10.569750000000001</v>
      </c>
      <c r="Y7070" s="6">
        <f>tbl_Raw_Data[[#This Row],[Net_Amount_Before_Tax]]+tbl_Raw_Data[[#This Row],[Tax_Amount]]</f>
        <v>221.96475000000001</v>
      </c>
      <c r="Z7070" s="6">
        <f t="shared" si="554"/>
        <v>3</v>
      </c>
    </row>
    <row r="7071" spans="1:26" x14ac:dyDescent="0.3">
      <c r="A7071" s="23" t="s">
        <v>9179</v>
      </c>
      <c r="B7071" s="34">
        <v>45426</v>
      </c>
      <c r="C7071" s="23" t="s">
        <v>760</v>
      </c>
      <c r="D7071" s="23" t="s">
        <v>46</v>
      </c>
      <c r="E7071" s="23" t="s">
        <v>47</v>
      </c>
      <c r="F7071" s="23">
        <v>411057</v>
      </c>
      <c r="G7071" s="23" t="s">
        <v>229</v>
      </c>
      <c r="H7071" s="23" t="s">
        <v>230</v>
      </c>
      <c r="I7071" s="23" t="s">
        <v>84</v>
      </c>
      <c r="J7071" s="23" t="s">
        <v>140</v>
      </c>
      <c r="K7071" s="23" t="s">
        <v>24</v>
      </c>
      <c r="L7071" s="23">
        <v>1</v>
      </c>
      <c r="M7071" s="23">
        <v>191.93</v>
      </c>
      <c r="N7071" s="23">
        <v>10</v>
      </c>
      <c r="O7071" s="23">
        <v>5</v>
      </c>
      <c r="P7071" s="23" t="s">
        <v>43</v>
      </c>
      <c r="Q7071" s="23" t="s">
        <v>34</v>
      </c>
      <c r="R7071" s="23">
        <f t="shared" si="550"/>
        <v>1</v>
      </c>
      <c r="S7071" s="23" t="str">
        <f t="shared" si="551"/>
        <v>ORD107068_20240514_CUST01456_MED022</v>
      </c>
      <c r="T7071" s="23">
        <f t="shared" si="552"/>
        <v>1</v>
      </c>
      <c r="U7071" s="6">
        <f t="shared" si="553"/>
        <v>191.93</v>
      </c>
      <c r="V7071" s="6">
        <f>tbl_Raw_Data[[#This Row],[Discount_Pct]]*tbl_Raw_Data[[#This Row],[Gross_Amount]]/100</f>
        <v>19.193000000000001</v>
      </c>
      <c r="W7071" s="6">
        <f>tbl_Raw_Data[[#This Row],[Gross_Amount]]-tbl_Raw_Data[[#This Row],[Discount_Amount]]</f>
        <v>172.73699999999999</v>
      </c>
      <c r="X7071" s="6">
        <f>tbl_Raw_Data[[#This Row],[Net_Amount_Before_Tax]]*tbl_Raw_Data[[#This Row],[Tax_Pct]]/100</f>
        <v>8.636849999999999</v>
      </c>
      <c r="Y7071" s="6">
        <f>tbl_Raw_Data[[#This Row],[Net_Amount_Before_Tax]]+tbl_Raw_Data[[#This Row],[Tax_Amount]]</f>
        <v>181.37385</v>
      </c>
      <c r="Z7071" s="6">
        <f t="shared" si="554"/>
        <v>3</v>
      </c>
    </row>
    <row r="7072" spans="1:26" x14ac:dyDescent="0.3">
      <c r="A7072" s="23" t="s">
        <v>9180</v>
      </c>
      <c r="B7072" s="34">
        <v>45377</v>
      </c>
      <c r="C7072" s="23" t="s">
        <v>1844</v>
      </c>
      <c r="D7072" s="23" t="s">
        <v>52</v>
      </c>
      <c r="E7072" s="23" t="s">
        <v>52</v>
      </c>
      <c r="F7072" s="23">
        <v>160017</v>
      </c>
      <c r="G7072" s="23" t="s">
        <v>119</v>
      </c>
      <c r="H7072" s="23" t="s">
        <v>120</v>
      </c>
      <c r="I7072" s="23" t="s">
        <v>32</v>
      </c>
      <c r="J7072" s="23" t="s">
        <v>64</v>
      </c>
      <c r="K7072" s="23" t="s">
        <v>57</v>
      </c>
      <c r="L7072" s="23">
        <v>1</v>
      </c>
      <c r="M7072" s="23">
        <v>61.74</v>
      </c>
      <c r="N7072" s="23">
        <v>5</v>
      </c>
      <c r="O7072" s="23">
        <v>18</v>
      </c>
      <c r="P7072" s="23" t="s">
        <v>43</v>
      </c>
      <c r="Q7072" s="23" t="s">
        <v>34</v>
      </c>
      <c r="R7072" s="23">
        <f t="shared" si="550"/>
        <v>1</v>
      </c>
      <c r="S7072" s="23" t="str">
        <f t="shared" si="551"/>
        <v>ORD107071_20240326_CUST00709_MED010</v>
      </c>
      <c r="T7072" s="23">
        <f t="shared" si="552"/>
        <v>1</v>
      </c>
      <c r="U7072" s="6">
        <f t="shared" si="553"/>
        <v>61.74</v>
      </c>
      <c r="V7072" s="6">
        <f>tbl_Raw_Data[[#This Row],[Discount_Pct]]*tbl_Raw_Data[[#This Row],[Gross_Amount]]/100</f>
        <v>3.0869999999999997</v>
      </c>
      <c r="W7072" s="6">
        <f>tbl_Raw_Data[[#This Row],[Gross_Amount]]-tbl_Raw_Data[[#This Row],[Discount_Amount]]</f>
        <v>58.653000000000006</v>
      </c>
      <c r="X7072" s="6">
        <f>tbl_Raw_Data[[#This Row],[Net_Amount_Before_Tax]]*tbl_Raw_Data[[#This Row],[Tax_Pct]]/100</f>
        <v>10.557540000000001</v>
      </c>
      <c r="Y7072" s="6">
        <f>tbl_Raw_Data[[#This Row],[Net_Amount_Before_Tax]]+tbl_Raw_Data[[#This Row],[Tax_Amount]]</f>
        <v>69.210540000000009</v>
      </c>
      <c r="Z7072" s="6">
        <f t="shared" si="554"/>
        <v>3</v>
      </c>
    </row>
    <row r="7073" spans="1:26" x14ac:dyDescent="0.3">
      <c r="A7073" s="23" t="s">
        <v>9181</v>
      </c>
      <c r="B7073" s="34">
        <v>45936</v>
      </c>
      <c r="C7073" s="23" t="s">
        <v>8476</v>
      </c>
      <c r="D7073" s="23" t="s">
        <v>28</v>
      </c>
      <c r="E7073" s="23" t="s">
        <v>29</v>
      </c>
      <c r="F7073" s="23">
        <v>500001</v>
      </c>
      <c r="G7073" s="23" t="s">
        <v>107</v>
      </c>
      <c r="H7073" s="23" t="s">
        <v>108</v>
      </c>
      <c r="I7073" s="23" t="s">
        <v>63</v>
      </c>
      <c r="J7073" s="23" t="s">
        <v>42</v>
      </c>
      <c r="K7073" s="23" t="s">
        <v>57</v>
      </c>
      <c r="L7073" s="23">
        <v>1</v>
      </c>
      <c r="M7073" s="23">
        <v>96.2</v>
      </c>
      <c r="N7073" s="23">
        <v>5</v>
      </c>
      <c r="O7073" s="23">
        <v>12</v>
      </c>
      <c r="P7073" s="23" t="s">
        <v>65</v>
      </c>
      <c r="Q7073" s="23" t="s">
        <v>90</v>
      </c>
      <c r="R7073" s="23">
        <f t="shared" si="550"/>
        <v>1</v>
      </c>
      <c r="S7073" s="23" t="str">
        <f t="shared" si="551"/>
        <v>ORD107072_20251006_CUST00300_MED005</v>
      </c>
      <c r="T7073" s="23">
        <f t="shared" si="552"/>
        <v>1</v>
      </c>
      <c r="U7073" s="6">
        <f t="shared" si="553"/>
        <v>96.2</v>
      </c>
      <c r="V7073" s="6">
        <f>tbl_Raw_Data[[#This Row],[Discount_Pct]]*tbl_Raw_Data[[#This Row],[Gross_Amount]]/100</f>
        <v>4.8099999999999996</v>
      </c>
      <c r="W7073" s="6">
        <f>tbl_Raw_Data[[#This Row],[Gross_Amount]]-tbl_Raw_Data[[#This Row],[Discount_Amount]]</f>
        <v>91.39</v>
      </c>
      <c r="X7073" s="6">
        <f>tbl_Raw_Data[[#This Row],[Net_Amount_Before_Tax]]*tbl_Raw_Data[[#This Row],[Tax_Pct]]/100</f>
        <v>10.966800000000001</v>
      </c>
      <c r="Y7073" s="6">
        <f>tbl_Raw_Data[[#This Row],[Net_Amount_Before_Tax]]+tbl_Raw_Data[[#This Row],[Tax_Amount]]</f>
        <v>102.35680000000001</v>
      </c>
      <c r="Z7073" s="6">
        <f t="shared" si="554"/>
        <v>1</v>
      </c>
    </row>
    <row r="7074" spans="1:26" x14ac:dyDescent="0.3">
      <c r="A7074" s="23" t="s">
        <v>9182</v>
      </c>
      <c r="B7074" s="34">
        <v>45561</v>
      </c>
      <c r="C7074" s="23" t="s">
        <v>771</v>
      </c>
      <c r="D7074" s="23" t="s">
        <v>142</v>
      </c>
      <c r="E7074" s="23" t="s">
        <v>81</v>
      </c>
      <c r="F7074" s="23">
        <v>380061</v>
      </c>
      <c r="G7074" s="23" t="s">
        <v>102</v>
      </c>
      <c r="H7074" s="23" t="s">
        <v>103</v>
      </c>
      <c r="I7074" s="23" t="s">
        <v>104</v>
      </c>
      <c r="J7074" s="23" t="s">
        <v>64</v>
      </c>
      <c r="K7074" s="23" t="s">
        <v>57</v>
      </c>
      <c r="L7074" s="23">
        <v>2</v>
      </c>
      <c r="M7074" s="23">
        <v>92.32</v>
      </c>
      <c r="N7074" s="23">
        <v>10</v>
      </c>
      <c r="O7074" s="23">
        <v>18</v>
      </c>
      <c r="P7074" s="23" t="s">
        <v>25</v>
      </c>
      <c r="Q7074" s="23" t="s">
        <v>34</v>
      </c>
      <c r="R7074" s="23">
        <f t="shared" si="550"/>
        <v>1</v>
      </c>
      <c r="S7074" s="23" t="str">
        <f t="shared" si="551"/>
        <v>ORD107073_20240926_CUST01222_MED029</v>
      </c>
      <c r="T7074" s="23">
        <f t="shared" si="552"/>
        <v>1</v>
      </c>
      <c r="U7074" s="6">
        <f t="shared" si="553"/>
        <v>184.64</v>
      </c>
      <c r="V7074" s="6">
        <f>tbl_Raw_Data[[#This Row],[Discount_Pct]]*tbl_Raw_Data[[#This Row],[Gross_Amount]]/100</f>
        <v>18.463999999999999</v>
      </c>
      <c r="W7074" s="6">
        <f>tbl_Raw_Data[[#This Row],[Gross_Amount]]-tbl_Raw_Data[[#This Row],[Discount_Amount]]</f>
        <v>166.17599999999999</v>
      </c>
      <c r="X7074" s="6">
        <f>tbl_Raw_Data[[#This Row],[Net_Amount_Before_Tax]]*tbl_Raw_Data[[#This Row],[Tax_Pct]]/100</f>
        <v>29.911679999999997</v>
      </c>
      <c r="Y7074" s="6">
        <f>tbl_Raw_Data[[#This Row],[Net_Amount_Before_Tax]]+tbl_Raw_Data[[#This Row],[Tax_Amount]]</f>
        <v>196.08767999999998</v>
      </c>
      <c r="Z7074" s="6">
        <f t="shared" si="554"/>
        <v>3</v>
      </c>
    </row>
    <row r="7075" spans="1:26" x14ac:dyDescent="0.3">
      <c r="A7075" s="23" t="s">
        <v>9183</v>
      </c>
      <c r="B7075" s="34">
        <v>45747</v>
      </c>
      <c r="C7075" s="23" t="s">
        <v>3777</v>
      </c>
      <c r="D7075" s="23" t="s">
        <v>100</v>
      </c>
      <c r="E7075" s="23" t="s">
        <v>101</v>
      </c>
      <c r="F7075" s="23">
        <v>201305</v>
      </c>
      <c r="G7075" s="23" t="s">
        <v>124</v>
      </c>
      <c r="H7075" s="23" t="s">
        <v>125</v>
      </c>
      <c r="I7075" s="23" t="s">
        <v>104</v>
      </c>
      <c r="J7075" s="23" t="s">
        <v>114</v>
      </c>
      <c r="K7075" s="23" t="s">
        <v>24</v>
      </c>
      <c r="L7075" s="23">
        <v>1</v>
      </c>
      <c r="M7075" s="23">
        <v>123.81</v>
      </c>
      <c r="N7075" s="23">
        <v>5</v>
      </c>
      <c r="O7075" s="23">
        <v>12</v>
      </c>
      <c r="P7075" s="23" t="s">
        <v>33</v>
      </c>
      <c r="Q7075" s="23" t="s">
        <v>34</v>
      </c>
      <c r="R7075" s="23">
        <f t="shared" si="550"/>
        <v>1</v>
      </c>
      <c r="S7075" s="23" t="str">
        <f t="shared" si="551"/>
        <v>ORD107074_20250331_CUST02623_MED018</v>
      </c>
      <c r="T7075" s="23">
        <f t="shared" si="552"/>
        <v>1</v>
      </c>
      <c r="U7075" s="6">
        <f t="shared" si="553"/>
        <v>123.81</v>
      </c>
      <c r="V7075" s="6">
        <f>tbl_Raw_Data[[#This Row],[Discount_Pct]]*tbl_Raw_Data[[#This Row],[Gross_Amount]]/100</f>
        <v>6.1904999999999992</v>
      </c>
      <c r="W7075" s="6">
        <f>tbl_Raw_Data[[#This Row],[Gross_Amount]]-tbl_Raw_Data[[#This Row],[Discount_Amount]]</f>
        <v>117.6195</v>
      </c>
      <c r="X7075" s="6">
        <f>tbl_Raw_Data[[#This Row],[Net_Amount_Before_Tax]]*tbl_Raw_Data[[#This Row],[Tax_Pct]]/100</f>
        <v>14.11434</v>
      </c>
      <c r="Y7075" s="6">
        <f>tbl_Raw_Data[[#This Row],[Net_Amount_Before_Tax]]+tbl_Raw_Data[[#This Row],[Tax_Amount]]</f>
        <v>131.73384000000001</v>
      </c>
      <c r="Z7075" s="6">
        <f t="shared" si="554"/>
        <v>2</v>
      </c>
    </row>
    <row r="7076" spans="1:26" x14ac:dyDescent="0.3">
      <c r="A7076" s="23" t="s">
        <v>9184</v>
      </c>
      <c r="B7076" s="34">
        <v>45494</v>
      </c>
      <c r="C7076" s="23" t="s">
        <v>9185</v>
      </c>
      <c r="D7076" s="23" t="s">
        <v>52</v>
      </c>
      <c r="E7076" s="23" t="s">
        <v>52</v>
      </c>
      <c r="F7076" s="23">
        <v>160036</v>
      </c>
      <c r="G7076" s="23" t="s">
        <v>94</v>
      </c>
      <c r="H7076" s="23" t="s">
        <v>95</v>
      </c>
      <c r="I7076" s="23" t="s">
        <v>84</v>
      </c>
      <c r="J7076" s="23" t="s">
        <v>42</v>
      </c>
      <c r="K7076" s="23" t="s">
        <v>24</v>
      </c>
      <c r="L7076" s="23">
        <v>1</v>
      </c>
      <c r="M7076" s="23">
        <v>77.53</v>
      </c>
      <c r="N7076" s="23">
        <v>10</v>
      </c>
      <c r="O7076" s="23">
        <v>12</v>
      </c>
      <c r="P7076" s="23" t="s">
        <v>65</v>
      </c>
      <c r="Q7076" s="23" t="s">
        <v>34</v>
      </c>
      <c r="R7076" s="23">
        <f t="shared" si="550"/>
        <v>1</v>
      </c>
      <c r="S7076" s="23" t="str">
        <f t="shared" si="551"/>
        <v>ORD107075_20240721_CUST01189_MED021</v>
      </c>
      <c r="T7076" s="23">
        <f t="shared" si="552"/>
        <v>1</v>
      </c>
      <c r="U7076" s="6">
        <f t="shared" si="553"/>
        <v>77.53</v>
      </c>
      <c r="V7076" s="6">
        <f>tbl_Raw_Data[[#This Row],[Discount_Pct]]*tbl_Raw_Data[[#This Row],[Gross_Amount]]/100</f>
        <v>7.7529999999999992</v>
      </c>
      <c r="W7076" s="6">
        <f>tbl_Raw_Data[[#This Row],[Gross_Amount]]-tbl_Raw_Data[[#This Row],[Discount_Amount]]</f>
        <v>69.777000000000001</v>
      </c>
      <c r="X7076" s="6">
        <f>tbl_Raw_Data[[#This Row],[Net_Amount_Before_Tax]]*tbl_Raw_Data[[#This Row],[Tax_Pct]]/100</f>
        <v>8.3732400000000009</v>
      </c>
      <c r="Y7076" s="6">
        <f>tbl_Raw_Data[[#This Row],[Net_Amount_Before_Tax]]+tbl_Raw_Data[[#This Row],[Tax_Amount]]</f>
        <v>78.150239999999997</v>
      </c>
      <c r="Z7076" s="6">
        <f t="shared" si="554"/>
        <v>1</v>
      </c>
    </row>
    <row r="7077" spans="1:26" x14ac:dyDescent="0.3">
      <c r="A7077" s="23" t="s">
        <v>9186</v>
      </c>
      <c r="B7077" s="34">
        <v>45363</v>
      </c>
      <c r="C7077" s="23" t="s">
        <v>1945</v>
      </c>
      <c r="D7077" s="23" t="s">
        <v>159</v>
      </c>
      <c r="E7077" s="23" t="s">
        <v>47</v>
      </c>
      <c r="F7077" s="23">
        <v>400076</v>
      </c>
      <c r="G7077" s="23" t="s">
        <v>30</v>
      </c>
      <c r="H7077" s="23" t="s">
        <v>31</v>
      </c>
      <c r="I7077" s="23" t="s">
        <v>32</v>
      </c>
      <c r="J7077" s="23" t="s">
        <v>23</v>
      </c>
      <c r="K7077" s="23" t="s">
        <v>24</v>
      </c>
      <c r="L7077" s="23">
        <v>3</v>
      </c>
      <c r="M7077" s="23">
        <v>143.71</v>
      </c>
      <c r="N7077" s="23">
        <v>0</v>
      </c>
      <c r="O7077" s="23">
        <v>18</v>
      </c>
      <c r="P7077" s="23" t="s">
        <v>25</v>
      </c>
      <c r="Q7077" s="23" t="s">
        <v>34</v>
      </c>
      <c r="R7077" s="23">
        <f t="shared" si="550"/>
        <v>1</v>
      </c>
      <c r="S7077" s="23" t="str">
        <f t="shared" si="551"/>
        <v>ORD107076_20240312_CUST02781_MED017</v>
      </c>
      <c r="T7077" s="23">
        <f t="shared" si="552"/>
        <v>1</v>
      </c>
      <c r="U7077" s="6">
        <f t="shared" si="553"/>
        <v>431.13</v>
      </c>
      <c r="V7077" s="6">
        <f>tbl_Raw_Data[[#This Row],[Discount_Pct]]*tbl_Raw_Data[[#This Row],[Gross_Amount]]/100</f>
        <v>0</v>
      </c>
      <c r="W7077" s="6">
        <f>tbl_Raw_Data[[#This Row],[Gross_Amount]]-tbl_Raw_Data[[#This Row],[Discount_Amount]]</f>
        <v>431.13</v>
      </c>
      <c r="X7077" s="6">
        <f>tbl_Raw_Data[[#This Row],[Net_Amount_Before_Tax]]*tbl_Raw_Data[[#This Row],[Tax_Pct]]/100</f>
        <v>77.603400000000008</v>
      </c>
      <c r="Y7077" s="6">
        <f>tbl_Raw_Data[[#This Row],[Net_Amount_Before_Tax]]+tbl_Raw_Data[[#This Row],[Tax_Amount]]</f>
        <v>508.73340000000002</v>
      </c>
      <c r="Z7077" s="6">
        <f t="shared" si="554"/>
        <v>4</v>
      </c>
    </row>
    <row r="7078" spans="1:26" x14ac:dyDescent="0.3">
      <c r="A7078" s="23" t="s">
        <v>9187</v>
      </c>
      <c r="B7078" s="34">
        <v>45784</v>
      </c>
      <c r="C7078" s="23" t="s">
        <v>1973</v>
      </c>
      <c r="D7078" s="23" t="s">
        <v>46</v>
      </c>
      <c r="E7078" s="23" t="s">
        <v>47</v>
      </c>
      <c r="F7078" s="23">
        <v>411038</v>
      </c>
      <c r="G7078" s="23" t="s">
        <v>39</v>
      </c>
      <c r="H7078" s="23" t="s">
        <v>40</v>
      </c>
      <c r="I7078" s="23" t="s">
        <v>41</v>
      </c>
      <c r="J7078" s="23" t="s">
        <v>42</v>
      </c>
      <c r="K7078" s="23" t="s">
        <v>24</v>
      </c>
      <c r="L7078" s="23">
        <v>2</v>
      </c>
      <c r="M7078" s="23">
        <v>28.93</v>
      </c>
      <c r="N7078" s="23">
        <v>0</v>
      </c>
      <c r="O7078" s="23">
        <v>18</v>
      </c>
      <c r="P7078" s="23" t="s">
        <v>25</v>
      </c>
      <c r="Q7078" s="23" t="s">
        <v>34</v>
      </c>
      <c r="R7078" s="23">
        <f t="shared" si="550"/>
        <v>1</v>
      </c>
      <c r="S7078" s="23" t="str">
        <f t="shared" si="551"/>
        <v>ORD107077_20250507_CUST02890_MED001</v>
      </c>
      <c r="T7078" s="23">
        <f t="shared" si="552"/>
        <v>1</v>
      </c>
      <c r="U7078" s="6">
        <f t="shared" si="553"/>
        <v>57.86</v>
      </c>
      <c r="V7078" s="6">
        <f>tbl_Raw_Data[[#This Row],[Discount_Pct]]*tbl_Raw_Data[[#This Row],[Gross_Amount]]/100</f>
        <v>0</v>
      </c>
      <c r="W7078" s="6">
        <f>tbl_Raw_Data[[#This Row],[Gross_Amount]]-tbl_Raw_Data[[#This Row],[Discount_Amount]]</f>
        <v>57.86</v>
      </c>
      <c r="X7078" s="6">
        <f>tbl_Raw_Data[[#This Row],[Net_Amount_Before_Tax]]*tbl_Raw_Data[[#This Row],[Tax_Pct]]/100</f>
        <v>10.4148</v>
      </c>
      <c r="Y7078" s="6">
        <f>tbl_Raw_Data[[#This Row],[Net_Amount_Before_Tax]]+tbl_Raw_Data[[#This Row],[Tax_Amount]]</f>
        <v>68.274799999999999</v>
      </c>
      <c r="Z7078" s="6">
        <f t="shared" si="554"/>
        <v>2</v>
      </c>
    </row>
    <row r="7079" spans="1:26" x14ac:dyDescent="0.3">
      <c r="A7079" s="23" t="s">
        <v>9188</v>
      </c>
      <c r="B7079" s="34">
        <v>45968</v>
      </c>
      <c r="C7079" s="23" t="s">
        <v>1429</v>
      </c>
      <c r="D7079" s="23" t="s">
        <v>142</v>
      </c>
      <c r="E7079" s="23" t="s">
        <v>81</v>
      </c>
      <c r="F7079" s="23">
        <v>380058</v>
      </c>
      <c r="G7079" s="23" t="s">
        <v>124</v>
      </c>
      <c r="H7079" s="23" t="s">
        <v>125</v>
      </c>
      <c r="I7079" s="23" t="s">
        <v>104</v>
      </c>
      <c r="J7079" s="23" t="s">
        <v>114</v>
      </c>
      <c r="K7079" s="23" t="s">
        <v>24</v>
      </c>
      <c r="L7079" s="23">
        <v>3</v>
      </c>
      <c r="M7079" s="23">
        <v>127.26</v>
      </c>
      <c r="N7079" s="23">
        <v>20</v>
      </c>
      <c r="O7079" s="23">
        <v>5</v>
      </c>
      <c r="P7079" s="23" t="s">
        <v>58</v>
      </c>
      <c r="Q7079" s="23" t="s">
        <v>34</v>
      </c>
      <c r="R7079" s="23">
        <f t="shared" si="550"/>
        <v>1</v>
      </c>
      <c r="S7079" s="23" t="str">
        <f t="shared" si="551"/>
        <v>ORD107078_20251107_CUST03164_MED018</v>
      </c>
      <c r="T7079" s="23">
        <f t="shared" si="552"/>
        <v>1</v>
      </c>
      <c r="U7079" s="6">
        <f t="shared" si="553"/>
        <v>381.78000000000003</v>
      </c>
      <c r="V7079" s="6">
        <f>tbl_Raw_Data[[#This Row],[Discount_Pct]]*tbl_Raw_Data[[#This Row],[Gross_Amount]]/100</f>
        <v>76.356000000000009</v>
      </c>
      <c r="W7079" s="6">
        <f>tbl_Raw_Data[[#This Row],[Gross_Amount]]-tbl_Raw_Data[[#This Row],[Discount_Amount]]</f>
        <v>305.42400000000004</v>
      </c>
      <c r="X7079" s="6">
        <f>tbl_Raw_Data[[#This Row],[Net_Amount_Before_Tax]]*tbl_Raw_Data[[#This Row],[Tax_Pct]]/100</f>
        <v>15.2712</v>
      </c>
      <c r="Y7079" s="6">
        <f>tbl_Raw_Data[[#This Row],[Net_Amount_Before_Tax]]+tbl_Raw_Data[[#This Row],[Tax_Amount]]</f>
        <v>320.69520000000006</v>
      </c>
      <c r="Z7079" s="6">
        <f t="shared" si="554"/>
        <v>3</v>
      </c>
    </row>
    <row r="7080" spans="1:26" x14ac:dyDescent="0.3">
      <c r="A7080" s="23" t="s">
        <v>9189</v>
      </c>
      <c r="B7080" s="34">
        <v>45464</v>
      </c>
      <c r="C7080" s="23" t="s">
        <v>9190</v>
      </c>
      <c r="D7080" s="23" t="s">
        <v>80</v>
      </c>
      <c r="E7080" s="23" t="s">
        <v>81</v>
      </c>
      <c r="F7080" s="23">
        <v>395010</v>
      </c>
      <c r="G7080" s="23" t="s">
        <v>48</v>
      </c>
      <c r="H7080" s="23" t="s">
        <v>49</v>
      </c>
      <c r="I7080" s="23" t="s">
        <v>50</v>
      </c>
      <c r="J7080" s="23" t="s">
        <v>23</v>
      </c>
      <c r="K7080" s="23" t="s">
        <v>24</v>
      </c>
      <c r="L7080" s="23">
        <v>1</v>
      </c>
      <c r="M7080" s="23">
        <v>104.08</v>
      </c>
      <c r="N7080" s="23">
        <v>10</v>
      </c>
      <c r="O7080" s="23">
        <v>5</v>
      </c>
      <c r="P7080" s="23" t="s">
        <v>25</v>
      </c>
      <c r="Q7080" s="23" t="s">
        <v>34</v>
      </c>
      <c r="R7080" s="23">
        <f t="shared" si="550"/>
        <v>1</v>
      </c>
      <c r="S7080" s="23" t="str">
        <f t="shared" si="551"/>
        <v>ORD107079_20240621_CUST01439_MED028</v>
      </c>
      <c r="T7080" s="23">
        <f t="shared" si="552"/>
        <v>1</v>
      </c>
      <c r="U7080" s="6">
        <f t="shared" si="553"/>
        <v>104.08</v>
      </c>
      <c r="V7080" s="6">
        <f>tbl_Raw_Data[[#This Row],[Discount_Pct]]*tbl_Raw_Data[[#This Row],[Gross_Amount]]/100</f>
        <v>10.407999999999999</v>
      </c>
      <c r="W7080" s="6">
        <f>tbl_Raw_Data[[#This Row],[Gross_Amount]]-tbl_Raw_Data[[#This Row],[Discount_Amount]]</f>
        <v>93.671999999999997</v>
      </c>
      <c r="X7080" s="6">
        <f>tbl_Raw_Data[[#This Row],[Net_Amount_Before_Tax]]*tbl_Raw_Data[[#This Row],[Tax_Pct]]/100</f>
        <v>4.6836000000000002</v>
      </c>
      <c r="Y7080" s="6">
        <f>tbl_Raw_Data[[#This Row],[Net_Amount_Before_Tax]]+tbl_Raw_Data[[#This Row],[Tax_Amount]]</f>
        <v>98.355599999999995</v>
      </c>
      <c r="Z7080" s="6">
        <f t="shared" si="554"/>
        <v>1</v>
      </c>
    </row>
    <row r="7081" spans="1:26" x14ac:dyDescent="0.3">
      <c r="A7081" s="23" t="s">
        <v>9191</v>
      </c>
      <c r="B7081" s="34">
        <v>45533</v>
      </c>
      <c r="C7081" s="23" t="s">
        <v>9192</v>
      </c>
      <c r="D7081" s="23" t="s">
        <v>80</v>
      </c>
      <c r="E7081" s="23" t="s">
        <v>81</v>
      </c>
      <c r="F7081" s="23">
        <v>395003</v>
      </c>
      <c r="G7081" s="23" t="s">
        <v>107</v>
      </c>
      <c r="H7081" s="23" t="s">
        <v>108</v>
      </c>
      <c r="I7081" s="23" t="s">
        <v>63</v>
      </c>
      <c r="J7081" s="23" t="s">
        <v>42</v>
      </c>
      <c r="K7081" s="23" t="s">
        <v>57</v>
      </c>
      <c r="L7081" s="23">
        <v>1</v>
      </c>
      <c r="M7081" s="23">
        <v>99.43</v>
      </c>
      <c r="N7081" s="23">
        <v>0</v>
      </c>
      <c r="O7081" s="23">
        <v>12</v>
      </c>
      <c r="P7081" s="23" t="s">
        <v>58</v>
      </c>
      <c r="Q7081" s="23" t="s">
        <v>90</v>
      </c>
      <c r="R7081" s="23">
        <f t="shared" si="550"/>
        <v>1</v>
      </c>
      <c r="S7081" s="23" t="str">
        <f t="shared" si="551"/>
        <v>ORD107080_20240829_CUST00765_MED005</v>
      </c>
      <c r="T7081" s="23">
        <f t="shared" si="552"/>
        <v>1</v>
      </c>
      <c r="U7081" s="6">
        <f t="shared" si="553"/>
        <v>99.43</v>
      </c>
      <c r="V7081" s="6">
        <f>tbl_Raw_Data[[#This Row],[Discount_Pct]]*tbl_Raw_Data[[#This Row],[Gross_Amount]]/100</f>
        <v>0</v>
      </c>
      <c r="W7081" s="6">
        <f>tbl_Raw_Data[[#This Row],[Gross_Amount]]-tbl_Raw_Data[[#This Row],[Discount_Amount]]</f>
        <v>99.43</v>
      </c>
      <c r="X7081" s="6">
        <f>tbl_Raw_Data[[#This Row],[Net_Amount_Before_Tax]]*tbl_Raw_Data[[#This Row],[Tax_Pct]]/100</f>
        <v>11.931600000000001</v>
      </c>
      <c r="Y7081" s="6">
        <f>tbl_Raw_Data[[#This Row],[Net_Amount_Before_Tax]]+tbl_Raw_Data[[#This Row],[Tax_Amount]]</f>
        <v>111.36160000000001</v>
      </c>
      <c r="Z7081" s="6">
        <f t="shared" si="554"/>
        <v>0</v>
      </c>
    </row>
    <row r="7082" spans="1:26" x14ac:dyDescent="0.3">
      <c r="A7082" s="23" t="s">
        <v>9191</v>
      </c>
      <c r="B7082" s="34">
        <v>45480</v>
      </c>
      <c r="C7082" s="23" t="s">
        <v>1735</v>
      </c>
      <c r="D7082" s="23" t="s">
        <v>87</v>
      </c>
      <c r="E7082" s="23" t="s">
        <v>88</v>
      </c>
      <c r="F7082" s="23">
        <v>600001</v>
      </c>
      <c r="G7082" s="23" t="s">
        <v>20</v>
      </c>
      <c r="H7082" s="23" t="s">
        <v>21</v>
      </c>
      <c r="I7082" s="23" t="s">
        <v>22</v>
      </c>
      <c r="J7082" s="23" t="s">
        <v>23</v>
      </c>
      <c r="K7082" s="23" t="s">
        <v>24</v>
      </c>
      <c r="L7082" s="23">
        <v>1</v>
      </c>
      <c r="M7082" s="23">
        <v>140.21</v>
      </c>
      <c r="N7082" s="23">
        <v>5</v>
      </c>
      <c r="O7082" s="23">
        <v>5</v>
      </c>
      <c r="P7082" s="23" t="s">
        <v>25</v>
      </c>
      <c r="Q7082" s="23" t="s">
        <v>34</v>
      </c>
      <c r="R7082" s="23">
        <f t="shared" si="550"/>
        <v>1</v>
      </c>
      <c r="S7082" s="23" t="str">
        <f t="shared" si="551"/>
        <v>ORD107080_20240707_CUST02476_MED024</v>
      </c>
      <c r="T7082" s="23">
        <f t="shared" si="552"/>
        <v>1</v>
      </c>
      <c r="U7082" s="6">
        <f t="shared" si="553"/>
        <v>140.21</v>
      </c>
      <c r="V7082" s="6">
        <f>tbl_Raw_Data[[#This Row],[Discount_Pct]]*tbl_Raw_Data[[#This Row],[Gross_Amount]]/100</f>
        <v>7.0105000000000004</v>
      </c>
      <c r="W7082" s="6">
        <f>tbl_Raw_Data[[#This Row],[Gross_Amount]]-tbl_Raw_Data[[#This Row],[Discount_Amount]]</f>
        <v>133.1995</v>
      </c>
      <c r="X7082" s="6">
        <f>tbl_Raw_Data[[#This Row],[Net_Amount_Before_Tax]]*tbl_Raw_Data[[#This Row],[Tax_Pct]]/100</f>
        <v>6.6599749999999993</v>
      </c>
      <c r="Y7082" s="6">
        <f>tbl_Raw_Data[[#This Row],[Net_Amount_Before_Tax]]+tbl_Raw_Data[[#This Row],[Tax_Amount]]</f>
        <v>139.859475</v>
      </c>
      <c r="Z7082" s="6">
        <f t="shared" si="554"/>
        <v>2</v>
      </c>
    </row>
    <row r="7083" spans="1:26" x14ac:dyDescent="0.3">
      <c r="A7083" s="23" t="s">
        <v>9193</v>
      </c>
      <c r="B7083" s="34">
        <v>45911</v>
      </c>
      <c r="C7083" s="23" t="s">
        <v>9194</v>
      </c>
      <c r="D7083" s="23" t="s">
        <v>37</v>
      </c>
      <c r="E7083" s="23" t="s">
        <v>38</v>
      </c>
      <c r="F7083" s="23">
        <v>452018</v>
      </c>
      <c r="G7083" s="23" t="s">
        <v>82</v>
      </c>
      <c r="H7083" s="23" t="s">
        <v>83</v>
      </c>
      <c r="I7083" s="23" t="s">
        <v>84</v>
      </c>
      <c r="J7083" s="23" t="s">
        <v>85</v>
      </c>
      <c r="K7083" s="23" t="s">
        <v>24</v>
      </c>
      <c r="L7083" s="23">
        <v>1</v>
      </c>
      <c r="M7083" s="23">
        <v>264.02999999999997</v>
      </c>
      <c r="N7083" s="23">
        <v>10</v>
      </c>
      <c r="O7083" s="23">
        <v>12</v>
      </c>
      <c r="P7083" s="23" t="s">
        <v>65</v>
      </c>
      <c r="Q7083" s="23" t="s">
        <v>26</v>
      </c>
      <c r="R7083" s="23">
        <f t="shared" si="550"/>
        <v>1</v>
      </c>
      <c r="S7083" s="23" t="str">
        <f t="shared" si="551"/>
        <v>ORD107082_20250911_CUST02583_MED023</v>
      </c>
      <c r="T7083" s="23">
        <f t="shared" si="552"/>
        <v>1</v>
      </c>
      <c r="U7083" s="6">
        <f t="shared" si="553"/>
        <v>264.02999999999997</v>
      </c>
      <c r="V7083" s="6">
        <f>tbl_Raw_Data[[#This Row],[Discount_Pct]]*tbl_Raw_Data[[#This Row],[Gross_Amount]]/100</f>
        <v>26.402999999999999</v>
      </c>
      <c r="W7083" s="6">
        <f>tbl_Raw_Data[[#This Row],[Gross_Amount]]-tbl_Raw_Data[[#This Row],[Discount_Amount]]</f>
        <v>237.62699999999998</v>
      </c>
      <c r="X7083" s="6">
        <f>tbl_Raw_Data[[#This Row],[Net_Amount_Before_Tax]]*tbl_Raw_Data[[#This Row],[Tax_Pct]]/100</f>
        <v>28.515239999999999</v>
      </c>
      <c r="Y7083" s="6">
        <f>tbl_Raw_Data[[#This Row],[Net_Amount_Before_Tax]]+tbl_Raw_Data[[#This Row],[Tax_Amount]]</f>
        <v>266.14223999999996</v>
      </c>
      <c r="Z7083" s="6">
        <f t="shared" si="554"/>
        <v>0</v>
      </c>
    </row>
    <row r="7084" spans="1:26" x14ac:dyDescent="0.3">
      <c r="A7084" s="23" t="s">
        <v>9195</v>
      </c>
      <c r="B7084" s="34">
        <v>45862</v>
      </c>
      <c r="C7084" s="23" t="s">
        <v>7232</v>
      </c>
      <c r="D7084" s="23" t="s">
        <v>80</v>
      </c>
      <c r="E7084" s="23" t="s">
        <v>81</v>
      </c>
      <c r="F7084" s="23">
        <v>395017</v>
      </c>
      <c r="G7084" s="23" t="s">
        <v>315</v>
      </c>
      <c r="H7084" s="23" t="s">
        <v>316</v>
      </c>
      <c r="I7084" s="23" t="s">
        <v>50</v>
      </c>
      <c r="J7084" s="23" t="s">
        <v>114</v>
      </c>
      <c r="K7084" s="23" t="s">
        <v>24</v>
      </c>
      <c r="L7084" s="23">
        <v>2</v>
      </c>
      <c r="M7084" s="23">
        <v>114.5</v>
      </c>
      <c r="N7084" s="23">
        <v>10</v>
      </c>
      <c r="O7084" s="23">
        <v>12</v>
      </c>
      <c r="P7084" s="23" t="s">
        <v>58</v>
      </c>
      <c r="Q7084" s="23" t="s">
        <v>34</v>
      </c>
      <c r="R7084" s="23">
        <f t="shared" si="550"/>
        <v>1</v>
      </c>
      <c r="S7084" s="23" t="str">
        <f t="shared" si="551"/>
        <v>ORD107083_20250724_CUST02328_MED012</v>
      </c>
      <c r="T7084" s="23">
        <f t="shared" si="552"/>
        <v>1</v>
      </c>
      <c r="U7084" s="6">
        <f t="shared" si="553"/>
        <v>229</v>
      </c>
      <c r="V7084" s="6">
        <f>tbl_Raw_Data[[#This Row],[Discount_Pct]]*tbl_Raw_Data[[#This Row],[Gross_Amount]]/100</f>
        <v>22.9</v>
      </c>
      <c r="W7084" s="6">
        <f>tbl_Raw_Data[[#This Row],[Gross_Amount]]-tbl_Raw_Data[[#This Row],[Discount_Amount]]</f>
        <v>206.1</v>
      </c>
      <c r="X7084" s="6">
        <f>tbl_Raw_Data[[#This Row],[Net_Amount_Before_Tax]]*tbl_Raw_Data[[#This Row],[Tax_Pct]]/100</f>
        <v>24.731999999999999</v>
      </c>
      <c r="Y7084" s="6">
        <f>tbl_Raw_Data[[#This Row],[Net_Amount_Before_Tax]]+tbl_Raw_Data[[#This Row],[Tax_Amount]]</f>
        <v>230.83199999999999</v>
      </c>
      <c r="Z7084" s="6">
        <f t="shared" si="554"/>
        <v>3</v>
      </c>
    </row>
    <row r="7085" spans="1:26" x14ac:dyDescent="0.3">
      <c r="A7085" s="23" t="s">
        <v>9196</v>
      </c>
      <c r="B7085" s="34">
        <v>45744</v>
      </c>
      <c r="C7085" s="23" t="s">
        <v>8914</v>
      </c>
      <c r="D7085" s="23" t="s">
        <v>28</v>
      </c>
      <c r="E7085" s="23" t="s">
        <v>29</v>
      </c>
      <c r="F7085" s="23">
        <v>500090</v>
      </c>
      <c r="G7085" s="23" t="s">
        <v>102</v>
      </c>
      <c r="H7085" s="23" t="s">
        <v>103</v>
      </c>
      <c r="I7085" s="23" t="s">
        <v>104</v>
      </c>
      <c r="J7085" s="23" t="s">
        <v>64</v>
      </c>
      <c r="K7085" s="23" t="s">
        <v>57</v>
      </c>
      <c r="L7085" s="23">
        <v>4</v>
      </c>
      <c r="M7085" s="23">
        <v>92.12</v>
      </c>
      <c r="N7085" s="23">
        <v>15</v>
      </c>
      <c r="O7085" s="23">
        <v>5</v>
      </c>
      <c r="P7085" s="23" t="s">
        <v>65</v>
      </c>
      <c r="Q7085" s="23" t="s">
        <v>34</v>
      </c>
      <c r="R7085" s="23">
        <f t="shared" si="550"/>
        <v>1</v>
      </c>
      <c r="S7085" s="23" t="str">
        <f t="shared" si="551"/>
        <v>ORD107084_20250328_CUST00263_MED029</v>
      </c>
      <c r="T7085" s="23">
        <f t="shared" si="552"/>
        <v>1</v>
      </c>
      <c r="U7085" s="6">
        <f t="shared" si="553"/>
        <v>368.48</v>
      </c>
      <c r="V7085" s="6">
        <f>tbl_Raw_Data[[#This Row],[Discount_Pct]]*tbl_Raw_Data[[#This Row],[Gross_Amount]]/100</f>
        <v>55.272000000000006</v>
      </c>
      <c r="W7085" s="6">
        <f>tbl_Raw_Data[[#This Row],[Gross_Amount]]-tbl_Raw_Data[[#This Row],[Discount_Amount]]</f>
        <v>313.20800000000003</v>
      </c>
      <c r="X7085" s="6">
        <f>tbl_Raw_Data[[#This Row],[Net_Amount_Before_Tax]]*tbl_Raw_Data[[#This Row],[Tax_Pct]]/100</f>
        <v>15.660400000000003</v>
      </c>
      <c r="Y7085" s="6">
        <f>tbl_Raw_Data[[#This Row],[Net_Amount_Before_Tax]]+tbl_Raw_Data[[#This Row],[Tax_Amount]]</f>
        <v>328.86840000000001</v>
      </c>
      <c r="Z7085" s="6">
        <f t="shared" si="554"/>
        <v>3</v>
      </c>
    </row>
    <row r="7086" spans="1:26" x14ac:dyDescent="0.3">
      <c r="A7086" s="23" t="s">
        <v>9197</v>
      </c>
      <c r="B7086" s="34">
        <v>45462</v>
      </c>
      <c r="C7086" s="23" t="s">
        <v>4105</v>
      </c>
      <c r="D7086" s="23" t="s">
        <v>28</v>
      </c>
      <c r="E7086" s="23" t="s">
        <v>29</v>
      </c>
      <c r="F7086" s="23">
        <v>500032</v>
      </c>
      <c r="G7086" s="23" t="s">
        <v>124</v>
      </c>
      <c r="H7086" s="23" t="s">
        <v>125</v>
      </c>
      <c r="I7086" s="23" t="s">
        <v>104</v>
      </c>
      <c r="J7086" s="23" t="s">
        <v>114</v>
      </c>
      <c r="K7086" s="23" t="s">
        <v>24</v>
      </c>
      <c r="L7086" s="23">
        <v>1</v>
      </c>
      <c r="M7086" s="23">
        <v>107.53</v>
      </c>
      <c r="N7086" s="23">
        <v>0</v>
      </c>
      <c r="O7086" s="23">
        <v>5</v>
      </c>
      <c r="P7086" s="23" t="s">
        <v>25</v>
      </c>
      <c r="Q7086" s="23" t="s">
        <v>34</v>
      </c>
      <c r="R7086" s="23">
        <f t="shared" si="550"/>
        <v>1</v>
      </c>
      <c r="S7086" s="23" t="str">
        <f t="shared" si="551"/>
        <v>ORD107085_20240619_CUST00440_MED018</v>
      </c>
      <c r="T7086" s="23">
        <f t="shared" si="552"/>
        <v>1</v>
      </c>
      <c r="U7086" s="6">
        <f t="shared" si="553"/>
        <v>107.53</v>
      </c>
      <c r="V7086" s="6">
        <f>tbl_Raw_Data[[#This Row],[Discount_Pct]]*tbl_Raw_Data[[#This Row],[Gross_Amount]]/100</f>
        <v>0</v>
      </c>
      <c r="W7086" s="6">
        <f>tbl_Raw_Data[[#This Row],[Gross_Amount]]-tbl_Raw_Data[[#This Row],[Discount_Amount]]</f>
        <v>107.53</v>
      </c>
      <c r="X7086" s="6">
        <f>tbl_Raw_Data[[#This Row],[Net_Amount_Before_Tax]]*tbl_Raw_Data[[#This Row],[Tax_Pct]]/100</f>
        <v>5.3765000000000001</v>
      </c>
      <c r="Y7086" s="6">
        <f>tbl_Raw_Data[[#This Row],[Net_Amount_Before_Tax]]+tbl_Raw_Data[[#This Row],[Tax_Amount]]</f>
        <v>112.90649999999999</v>
      </c>
      <c r="Z7086" s="6">
        <f t="shared" si="554"/>
        <v>4</v>
      </c>
    </row>
    <row r="7087" spans="1:26" x14ac:dyDescent="0.3">
      <c r="A7087" s="23" t="s">
        <v>9198</v>
      </c>
      <c r="B7087" s="34">
        <v>45588</v>
      </c>
      <c r="C7087" s="23" t="s">
        <v>7955</v>
      </c>
      <c r="D7087" s="23" t="s">
        <v>80</v>
      </c>
      <c r="E7087" s="23" t="s">
        <v>81</v>
      </c>
      <c r="F7087" s="23">
        <v>395017</v>
      </c>
      <c r="G7087" s="23" t="s">
        <v>154</v>
      </c>
      <c r="H7087" s="23" t="s">
        <v>155</v>
      </c>
      <c r="I7087" s="23" t="s">
        <v>134</v>
      </c>
      <c r="J7087" s="23" t="s">
        <v>156</v>
      </c>
      <c r="K7087" s="23" t="s">
        <v>57</v>
      </c>
      <c r="L7087" s="23">
        <v>2</v>
      </c>
      <c r="M7087" s="23">
        <v>44.16</v>
      </c>
      <c r="N7087" s="23">
        <v>0</v>
      </c>
      <c r="O7087" s="23">
        <v>5</v>
      </c>
      <c r="P7087" s="23" t="s">
        <v>43</v>
      </c>
      <c r="Q7087" s="23" t="s">
        <v>34</v>
      </c>
      <c r="R7087" s="23">
        <f t="shared" si="550"/>
        <v>1</v>
      </c>
      <c r="S7087" s="23" t="str">
        <f t="shared" si="551"/>
        <v>ORD107086_20241023_CUST02999_MED006</v>
      </c>
      <c r="T7087" s="23">
        <f t="shared" si="552"/>
        <v>1</v>
      </c>
      <c r="U7087" s="6">
        <f t="shared" si="553"/>
        <v>88.32</v>
      </c>
      <c r="V7087" s="6">
        <f>tbl_Raw_Data[[#This Row],[Discount_Pct]]*tbl_Raw_Data[[#This Row],[Gross_Amount]]/100</f>
        <v>0</v>
      </c>
      <c r="W7087" s="6">
        <f>tbl_Raw_Data[[#This Row],[Gross_Amount]]-tbl_Raw_Data[[#This Row],[Discount_Amount]]</f>
        <v>88.32</v>
      </c>
      <c r="X7087" s="6">
        <f>tbl_Raw_Data[[#This Row],[Net_Amount_Before_Tax]]*tbl_Raw_Data[[#This Row],[Tax_Pct]]/100</f>
        <v>4.4159999999999995</v>
      </c>
      <c r="Y7087" s="6">
        <f>tbl_Raw_Data[[#This Row],[Net_Amount_Before_Tax]]+tbl_Raw_Data[[#This Row],[Tax_Amount]]</f>
        <v>92.73599999999999</v>
      </c>
      <c r="Z7087" s="6">
        <f t="shared" si="554"/>
        <v>2</v>
      </c>
    </row>
    <row r="7088" spans="1:26" x14ac:dyDescent="0.3">
      <c r="A7088" s="23" t="s">
        <v>9199</v>
      </c>
      <c r="B7088" s="34">
        <v>45807</v>
      </c>
      <c r="C7088" s="23" t="s">
        <v>5252</v>
      </c>
      <c r="D7088" s="23" t="s">
        <v>52</v>
      </c>
      <c r="E7088" s="23" t="s">
        <v>52</v>
      </c>
      <c r="F7088" s="23">
        <v>160001</v>
      </c>
      <c r="G7088" s="23" t="s">
        <v>154</v>
      </c>
      <c r="H7088" s="23" t="s">
        <v>155</v>
      </c>
      <c r="I7088" s="23" t="s">
        <v>134</v>
      </c>
      <c r="J7088" s="23" t="s">
        <v>156</v>
      </c>
      <c r="K7088" s="23" t="s">
        <v>57</v>
      </c>
      <c r="L7088" s="23">
        <v>1</v>
      </c>
      <c r="M7088" s="23">
        <v>39.89</v>
      </c>
      <c r="N7088" s="23">
        <v>5</v>
      </c>
      <c r="O7088" s="23">
        <v>5</v>
      </c>
      <c r="P7088" s="23" t="s">
        <v>25</v>
      </c>
      <c r="Q7088" s="23" t="s">
        <v>34</v>
      </c>
      <c r="R7088" s="23">
        <f t="shared" si="550"/>
        <v>1</v>
      </c>
      <c r="S7088" s="23" t="str">
        <f t="shared" si="551"/>
        <v>ORD107087_20250530_CUST02009_MED006</v>
      </c>
      <c r="T7088" s="23">
        <f t="shared" si="552"/>
        <v>1</v>
      </c>
      <c r="U7088" s="6">
        <f t="shared" si="553"/>
        <v>39.89</v>
      </c>
      <c r="V7088" s="6">
        <f>tbl_Raw_Data[[#This Row],[Discount_Pct]]*tbl_Raw_Data[[#This Row],[Gross_Amount]]/100</f>
        <v>1.9944999999999999</v>
      </c>
      <c r="W7088" s="6">
        <f>tbl_Raw_Data[[#This Row],[Gross_Amount]]-tbl_Raw_Data[[#This Row],[Discount_Amount]]</f>
        <v>37.895499999999998</v>
      </c>
      <c r="X7088" s="6">
        <f>tbl_Raw_Data[[#This Row],[Net_Amount_Before_Tax]]*tbl_Raw_Data[[#This Row],[Tax_Pct]]/100</f>
        <v>1.8947749999999999</v>
      </c>
      <c r="Y7088" s="6">
        <f>tbl_Raw_Data[[#This Row],[Net_Amount_Before_Tax]]+tbl_Raw_Data[[#This Row],[Tax_Amount]]</f>
        <v>39.790275000000001</v>
      </c>
      <c r="Z7088" s="6">
        <f t="shared" si="554"/>
        <v>3</v>
      </c>
    </row>
    <row r="7089" spans="1:26" x14ac:dyDescent="0.3">
      <c r="A7089" s="23" t="s">
        <v>9200</v>
      </c>
      <c r="B7089" s="34">
        <v>45694</v>
      </c>
      <c r="C7089" s="23" t="s">
        <v>2985</v>
      </c>
      <c r="D7089" s="23" t="s">
        <v>28</v>
      </c>
      <c r="E7089" s="23" t="s">
        <v>29</v>
      </c>
      <c r="F7089" s="23">
        <v>500032</v>
      </c>
      <c r="G7089" s="23" t="s">
        <v>68</v>
      </c>
      <c r="H7089" s="23" t="s">
        <v>69</v>
      </c>
      <c r="I7089" s="23" t="s">
        <v>55</v>
      </c>
      <c r="J7089" s="23" t="s">
        <v>56</v>
      </c>
      <c r="K7089" s="23" t="s">
        <v>24</v>
      </c>
      <c r="L7089" s="23">
        <v>2</v>
      </c>
      <c r="M7089" s="23">
        <v>27.91</v>
      </c>
      <c r="N7089" s="23">
        <v>5</v>
      </c>
      <c r="O7089" s="23">
        <v>5</v>
      </c>
      <c r="P7089" s="23" t="s">
        <v>58</v>
      </c>
      <c r="Q7089" s="23" t="s">
        <v>34</v>
      </c>
      <c r="R7089" s="23">
        <f t="shared" si="550"/>
        <v>1</v>
      </c>
      <c r="S7089" s="23" t="str">
        <f t="shared" si="551"/>
        <v>ORD107088_20250206_CUST02434_MED003</v>
      </c>
      <c r="T7089" s="23">
        <f t="shared" si="552"/>
        <v>1</v>
      </c>
      <c r="U7089" s="6">
        <f t="shared" si="553"/>
        <v>55.82</v>
      </c>
      <c r="V7089" s="6">
        <f>tbl_Raw_Data[[#This Row],[Discount_Pct]]*tbl_Raw_Data[[#This Row],[Gross_Amount]]/100</f>
        <v>2.7910000000000004</v>
      </c>
      <c r="W7089" s="6">
        <f>tbl_Raw_Data[[#This Row],[Gross_Amount]]-tbl_Raw_Data[[#This Row],[Discount_Amount]]</f>
        <v>53.028999999999996</v>
      </c>
      <c r="X7089" s="6">
        <f>tbl_Raw_Data[[#This Row],[Net_Amount_Before_Tax]]*tbl_Raw_Data[[#This Row],[Tax_Pct]]/100</f>
        <v>2.6514499999999996</v>
      </c>
      <c r="Y7089" s="6">
        <f>tbl_Raw_Data[[#This Row],[Net_Amount_Before_Tax]]+tbl_Raw_Data[[#This Row],[Tax_Amount]]</f>
        <v>55.680449999999993</v>
      </c>
      <c r="Z7089" s="6">
        <f t="shared" si="554"/>
        <v>4</v>
      </c>
    </row>
    <row r="7090" spans="1:26" x14ac:dyDescent="0.3">
      <c r="A7090" s="23" t="s">
        <v>9201</v>
      </c>
      <c r="B7090" s="34">
        <v>45831</v>
      </c>
      <c r="C7090" s="23" t="s">
        <v>862</v>
      </c>
      <c r="D7090" s="23" t="s">
        <v>87</v>
      </c>
      <c r="E7090" s="23" t="s">
        <v>88</v>
      </c>
      <c r="F7090" s="23">
        <v>600040</v>
      </c>
      <c r="G7090" s="23" t="s">
        <v>119</v>
      </c>
      <c r="H7090" s="23" t="s">
        <v>120</v>
      </c>
      <c r="I7090" s="23" t="s">
        <v>32</v>
      </c>
      <c r="J7090" s="23" t="s">
        <v>64</v>
      </c>
      <c r="K7090" s="23" t="s">
        <v>57</v>
      </c>
      <c r="L7090" s="23">
        <v>1</v>
      </c>
      <c r="M7090" s="23">
        <v>77.69</v>
      </c>
      <c r="N7090" s="23">
        <v>0</v>
      </c>
      <c r="O7090" s="23">
        <v>5</v>
      </c>
      <c r="P7090" s="23" t="s">
        <v>89</v>
      </c>
      <c r="Q7090" s="23" t="s">
        <v>26</v>
      </c>
      <c r="R7090" s="23">
        <f t="shared" si="550"/>
        <v>1</v>
      </c>
      <c r="S7090" s="23" t="str">
        <f t="shared" si="551"/>
        <v>ORD107089_20250623_CUST01966_MED010</v>
      </c>
      <c r="T7090" s="23">
        <f t="shared" si="552"/>
        <v>1</v>
      </c>
      <c r="U7090" s="6">
        <f t="shared" si="553"/>
        <v>77.69</v>
      </c>
      <c r="V7090" s="6">
        <f>tbl_Raw_Data[[#This Row],[Discount_Pct]]*tbl_Raw_Data[[#This Row],[Gross_Amount]]/100</f>
        <v>0</v>
      </c>
      <c r="W7090" s="6">
        <f>tbl_Raw_Data[[#This Row],[Gross_Amount]]-tbl_Raw_Data[[#This Row],[Discount_Amount]]</f>
        <v>77.69</v>
      </c>
      <c r="X7090" s="6">
        <f>tbl_Raw_Data[[#This Row],[Net_Amount_Before_Tax]]*tbl_Raw_Data[[#This Row],[Tax_Pct]]/100</f>
        <v>3.8845000000000001</v>
      </c>
      <c r="Y7090" s="6">
        <f>tbl_Raw_Data[[#This Row],[Net_Amount_Before_Tax]]+tbl_Raw_Data[[#This Row],[Tax_Amount]]</f>
        <v>81.5745</v>
      </c>
      <c r="Z7090" s="6">
        <f t="shared" si="554"/>
        <v>3</v>
      </c>
    </row>
    <row r="7091" spans="1:26" x14ac:dyDescent="0.3">
      <c r="A7091" s="23" t="s">
        <v>9201</v>
      </c>
      <c r="B7091" s="34">
        <v>45791</v>
      </c>
      <c r="C7091" s="23" t="s">
        <v>1836</v>
      </c>
      <c r="D7091" s="23" t="s">
        <v>28</v>
      </c>
      <c r="E7091" s="23" t="s">
        <v>29</v>
      </c>
      <c r="F7091" s="23">
        <v>500032</v>
      </c>
      <c r="G7091" s="23" t="s">
        <v>39</v>
      </c>
      <c r="H7091" s="23" t="s">
        <v>40</v>
      </c>
      <c r="I7091" s="23" t="s">
        <v>41</v>
      </c>
      <c r="J7091" s="23" t="s">
        <v>42</v>
      </c>
      <c r="K7091" s="23" t="s">
        <v>24</v>
      </c>
      <c r="L7091" s="23">
        <v>1</v>
      </c>
      <c r="M7091" s="23">
        <v>31.15</v>
      </c>
      <c r="N7091" s="23">
        <v>15</v>
      </c>
      <c r="O7091" s="23">
        <v>12</v>
      </c>
      <c r="P7091" s="23" t="s">
        <v>58</v>
      </c>
      <c r="Q7091" s="23" t="s">
        <v>34</v>
      </c>
      <c r="R7091" s="23">
        <f t="shared" si="550"/>
        <v>1</v>
      </c>
      <c r="S7091" s="23" t="str">
        <f t="shared" si="551"/>
        <v>ORD107089_20250514_CUST01695_MED001</v>
      </c>
      <c r="T7091" s="23">
        <f t="shared" si="552"/>
        <v>1</v>
      </c>
      <c r="U7091" s="6">
        <f t="shared" si="553"/>
        <v>31.15</v>
      </c>
      <c r="V7091" s="6">
        <f>tbl_Raw_Data[[#This Row],[Discount_Pct]]*tbl_Raw_Data[[#This Row],[Gross_Amount]]/100</f>
        <v>4.6725000000000003</v>
      </c>
      <c r="W7091" s="6">
        <f>tbl_Raw_Data[[#This Row],[Gross_Amount]]-tbl_Raw_Data[[#This Row],[Discount_Amount]]</f>
        <v>26.477499999999999</v>
      </c>
      <c r="X7091" s="6">
        <f>tbl_Raw_Data[[#This Row],[Net_Amount_Before_Tax]]*tbl_Raw_Data[[#This Row],[Tax_Pct]]/100</f>
        <v>3.1773000000000002</v>
      </c>
      <c r="Y7091" s="6">
        <f>tbl_Raw_Data[[#This Row],[Net_Amount_Before_Tax]]+tbl_Raw_Data[[#This Row],[Tax_Amount]]</f>
        <v>29.654799999999998</v>
      </c>
      <c r="Z7091" s="6">
        <f t="shared" si="554"/>
        <v>2</v>
      </c>
    </row>
    <row r="7092" spans="1:26" x14ac:dyDescent="0.3">
      <c r="A7092" s="23" t="s">
        <v>9202</v>
      </c>
      <c r="B7092" s="34">
        <v>45760</v>
      </c>
      <c r="C7092" s="23" t="s">
        <v>1035</v>
      </c>
      <c r="D7092" s="23" t="s">
        <v>28</v>
      </c>
      <c r="E7092" s="23" t="s">
        <v>29</v>
      </c>
      <c r="F7092" s="23">
        <v>500090</v>
      </c>
      <c r="G7092" s="23" t="s">
        <v>53</v>
      </c>
      <c r="H7092" s="23" t="s">
        <v>54</v>
      </c>
      <c r="I7092" s="23" t="s">
        <v>55</v>
      </c>
      <c r="J7092" s="23" t="s">
        <v>56</v>
      </c>
      <c r="K7092" s="23" t="s">
        <v>57</v>
      </c>
      <c r="L7092" s="23">
        <v>2</v>
      </c>
      <c r="M7092" s="23">
        <v>54.13</v>
      </c>
      <c r="N7092" s="23">
        <v>20</v>
      </c>
      <c r="O7092" s="23">
        <v>5</v>
      </c>
      <c r="P7092" s="23" t="s">
        <v>89</v>
      </c>
      <c r="Q7092" s="23" t="s">
        <v>34</v>
      </c>
      <c r="R7092" s="23">
        <f t="shared" si="550"/>
        <v>1</v>
      </c>
      <c r="S7092" s="23" t="str">
        <f t="shared" si="551"/>
        <v>ORD107091_20250413_CUST02691_MED020</v>
      </c>
      <c r="T7092" s="23">
        <f t="shared" si="552"/>
        <v>1</v>
      </c>
      <c r="U7092" s="6">
        <f t="shared" si="553"/>
        <v>108.26</v>
      </c>
      <c r="V7092" s="6">
        <f>tbl_Raw_Data[[#This Row],[Discount_Pct]]*tbl_Raw_Data[[#This Row],[Gross_Amount]]/100</f>
        <v>21.652000000000001</v>
      </c>
      <c r="W7092" s="6">
        <f>tbl_Raw_Data[[#This Row],[Gross_Amount]]-tbl_Raw_Data[[#This Row],[Discount_Amount]]</f>
        <v>86.608000000000004</v>
      </c>
      <c r="X7092" s="6">
        <f>tbl_Raw_Data[[#This Row],[Net_Amount_Before_Tax]]*tbl_Raw_Data[[#This Row],[Tax_Pct]]/100</f>
        <v>4.3304</v>
      </c>
      <c r="Y7092" s="6">
        <f>tbl_Raw_Data[[#This Row],[Net_Amount_Before_Tax]]+tbl_Raw_Data[[#This Row],[Tax_Amount]]</f>
        <v>90.938400000000001</v>
      </c>
      <c r="Z7092" s="6">
        <f t="shared" si="554"/>
        <v>3</v>
      </c>
    </row>
    <row r="7093" spans="1:26" x14ac:dyDescent="0.3">
      <c r="A7093" s="23" t="s">
        <v>9203</v>
      </c>
      <c r="B7093" s="34">
        <v>45884</v>
      </c>
      <c r="C7093" s="23" t="s">
        <v>2072</v>
      </c>
      <c r="D7093" s="23" t="s">
        <v>87</v>
      </c>
      <c r="E7093" s="23" t="s">
        <v>88</v>
      </c>
      <c r="F7093" s="23">
        <v>600100</v>
      </c>
      <c r="G7093" s="23" t="s">
        <v>107</v>
      </c>
      <c r="H7093" s="23" t="s">
        <v>108</v>
      </c>
      <c r="I7093" s="23" t="s">
        <v>63</v>
      </c>
      <c r="J7093" s="23" t="s">
        <v>42</v>
      </c>
      <c r="K7093" s="23" t="s">
        <v>57</v>
      </c>
      <c r="L7093" s="23">
        <v>4</v>
      </c>
      <c r="M7093" s="23">
        <v>89.53</v>
      </c>
      <c r="N7093" s="23">
        <v>5</v>
      </c>
      <c r="O7093" s="23">
        <v>12</v>
      </c>
      <c r="P7093" s="23" t="s">
        <v>65</v>
      </c>
      <c r="Q7093" s="23" t="s">
        <v>34</v>
      </c>
      <c r="R7093" s="23">
        <f t="shared" si="550"/>
        <v>1</v>
      </c>
      <c r="S7093" s="23" t="str">
        <f t="shared" si="551"/>
        <v>ORD107092_20250815_CUST00388_MED005</v>
      </c>
      <c r="T7093" s="23">
        <f t="shared" si="552"/>
        <v>1</v>
      </c>
      <c r="U7093" s="6">
        <f t="shared" si="553"/>
        <v>358.12</v>
      </c>
      <c r="V7093" s="6">
        <f>tbl_Raw_Data[[#This Row],[Discount_Pct]]*tbl_Raw_Data[[#This Row],[Gross_Amount]]/100</f>
        <v>17.905999999999999</v>
      </c>
      <c r="W7093" s="6">
        <f>tbl_Raw_Data[[#This Row],[Gross_Amount]]-tbl_Raw_Data[[#This Row],[Discount_Amount]]</f>
        <v>340.214</v>
      </c>
      <c r="X7093" s="6">
        <f>tbl_Raw_Data[[#This Row],[Net_Amount_Before_Tax]]*tbl_Raw_Data[[#This Row],[Tax_Pct]]/100</f>
        <v>40.825680000000006</v>
      </c>
      <c r="Y7093" s="6">
        <f>tbl_Raw_Data[[#This Row],[Net_Amount_Before_Tax]]+tbl_Raw_Data[[#This Row],[Tax_Amount]]</f>
        <v>381.03967999999998</v>
      </c>
      <c r="Z7093" s="6">
        <f t="shared" si="554"/>
        <v>5</v>
      </c>
    </row>
    <row r="7094" spans="1:26" x14ac:dyDescent="0.3">
      <c r="A7094" s="23" t="s">
        <v>9204</v>
      </c>
      <c r="B7094" s="34">
        <v>45546</v>
      </c>
      <c r="C7094" s="23" t="s">
        <v>3453</v>
      </c>
      <c r="D7094" s="23" t="s">
        <v>37</v>
      </c>
      <c r="E7094" s="23" t="s">
        <v>38</v>
      </c>
      <c r="F7094" s="23">
        <v>452020</v>
      </c>
      <c r="G7094" s="23" t="s">
        <v>119</v>
      </c>
      <c r="H7094" s="23" t="s">
        <v>120</v>
      </c>
      <c r="I7094" s="23" t="s">
        <v>32</v>
      </c>
      <c r="J7094" s="23" t="s">
        <v>64</v>
      </c>
      <c r="K7094" s="23" t="s">
        <v>57</v>
      </c>
      <c r="L7094" s="23">
        <v>1</v>
      </c>
      <c r="M7094" s="23">
        <v>66.03</v>
      </c>
      <c r="N7094" s="23">
        <v>5</v>
      </c>
      <c r="O7094" s="23">
        <v>12</v>
      </c>
      <c r="P7094" s="23" t="s">
        <v>65</v>
      </c>
      <c r="Q7094" s="23" t="s">
        <v>34</v>
      </c>
      <c r="R7094" s="23">
        <f t="shared" si="550"/>
        <v>1</v>
      </c>
      <c r="S7094" s="23" t="str">
        <f t="shared" si="551"/>
        <v>ORD107093_20240911_CUST00287_MED010</v>
      </c>
      <c r="T7094" s="23">
        <f t="shared" si="552"/>
        <v>1</v>
      </c>
      <c r="U7094" s="6">
        <f t="shared" si="553"/>
        <v>66.03</v>
      </c>
      <c r="V7094" s="6">
        <f>tbl_Raw_Data[[#This Row],[Discount_Pct]]*tbl_Raw_Data[[#This Row],[Gross_Amount]]/100</f>
        <v>3.3014999999999999</v>
      </c>
      <c r="W7094" s="6">
        <f>tbl_Raw_Data[[#This Row],[Gross_Amount]]-tbl_Raw_Data[[#This Row],[Discount_Amount]]</f>
        <v>62.728500000000004</v>
      </c>
      <c r="X7094" s="6">
        <f>tbl_Raw_Data[[#This Row],[Net_Amount_Before_Tax]]*tbl_Raw_Data[[#This Row],[Tax_Pct]]/100</f>
        <v>7.5274200000000011</v>
      </c>
      <c r="Y7094" s="6">
        <f>tbl_Raw_Data[[#This Row],[Net_Amount_Before_Tax]]+tbl_Raw_Data[[#This Row],[Tax_Amount]]</f>
        <v>70.255920000000003</v>
      </c>
      <c r="Z7094" s="6">
        <f t="shared" si="554"/>
        <v>4</v>
      </c>
    </row>
    <row r="7095" spans="1:26" x14ac:dyDescent="0.3">
      <c r="A7095" s="23" t="s">
        <v>9205</v>
      </c>
      <c r="B7095" s="34">
        <v>45668</v>
      </c>
      <c r="C7095" s="23" t="s">
        <v>9160</v>
      </c>
      <c r="D7095" s="23" t="s">
        <v>100</v>
      </c>
      <c r="E7095" s="23" t="s">
        <v>101</v>
      </c>
      <c r="F7095" s="23">
        <v>201304</v>
      </c>
      <c r="G7095" s="23" t="s">
        <v>256</v>
      </c>
      <c r="H7095" s="23" t="s">
        <v>257</v>
      </c>
      <c r="I7095" s="23" t="s">
        <v>22</v>
      </c>
      <c r="J7095" s="23" t="s">
        <v>258</v>
      </c>
      <c r="K7095" s="23" t="s">
        <v>57</v>
      </c>
      <c r="L7095" s="23">
        <v>1</v>
      </c>
      <c r="M7095" s="23">
        <v>73.349999999999994</v>
      </c>
      <c r="N7095" s="23">
        <v>0</v>
      </c>
      <c r="O7095" s="23">
        <v>12</v>
      </c>
      <c r="P7095" s="23" t="s">
        <v>43</v>
      </c>
      <c r="Q7095" s="23" t="s">
        <v>34</v>
      </c>
      <c r="R7095" s="23">
        <f t="shared" si="550"/>
        <v>1</v>
      </c>
      <c r="S7095" s="23" t="str">
        <f t="shared" si="551"/>
        <v>ORD107094_20250111_CUST00987_MED025</v>
      </c>
      <c r="T7095" s="23">
        <f t="shared" si="552"/>
        <v>1</v>
      </c>
      <c r="U7095" s="6">
        <f t="shared" si="553"/>
        <v>73.349999999999994</v>
      </c>
      <c r="V7095" s="6">
        <f>tbl_Raw_Data[[#This Row],[Discount_Pct]]*tbl_Raw_Data[[#This Row],[Gross_Amount]]/100</f>
        <v>0</v>
      </c>
      <c r="W7095" s="6">
        <f>tbl_Raw_Data[[#This Row],[Gross_Amount]]-tbl_Raw_Data[[#This Row],[Discount_Amount]]</f>
        <v>73.349999999999994</v>
      </c>
      <c r="X7095" s="6">
        <f>tbl_Raw_Data[[#This Row],[Net_Amount_Before_Tax]]*tbl_Raw_Data[[#This Row],[Tax_Pct]]/100</f>
        <v>8.8019999999999996</v>
      </c>
      <c r="Y7095" s="6">
        <f>tbl_Raw_Data[[#This Row],[Net_Amount_Before_Tax]]+tbl_Raw_Data[[#This Row],[Tax_Amount]]</f>
        <v>82.151999999999987</v>
      </c>
      <c r="Z7095" s="6">
        <f t="shared" si="554"/>
        <v>2</v>
      </c>
    </row>
    <row r="7096" spans="1:26" x14ac:dyDescent="0.3">
      <c r="A7096" s="23" t="s">
        <v>9205</v>
      </c>
      <c r="B7096" s="34">
        <v>45841</v>
      </c>
      <c r="C7096" s="23" t="s">
        <v>9206</v>
      </c>
      <c r="D7096" s="23" t="s">
        <v>52</v>
      </c>
      <c r="E7096" s="23" t="s">
        <v>52</v>
      </c>
      <c r="F7096" s="23">
        <v>160017</v>
      </c>
      <c r="G7096" s="23" t="s">
        <v>124</v>
      </c>
      <c r="H7096" s="23" t="s">
        <v>125</v>
      </c>
      <c r="I7096" s="23" t="s">
        <v>104</v>
      </c>
      <c r="J7096" s="23" t="s">
        <v>114</v>
      </c>
      <c r="K7096" s="23" t="s">
        <v>24</v>
      </c>
      <c r="L7096" s="23">
        <v>3</v>
      </c>
      <c r="M7096" s="23">
        <v>127.83</v>
      </c>
      <c r="N7096" s="23">
        <v>5</v>
      </c>
      <c r="O7096" s="23">
        <v>12</v>
      </c>
      <c r="P7096" s="23" t="s">
        <v>89</v>
      </c>
      <c r="Q7096" s="23" t="s">
        <v>34</v>
      </c>
      <c r="R7096" s="23">
        <f t="shared" si="550"/>
        <v>1</v>
      </c>
      <c r="S7096" s="23" t="str">
        <f t="shared" si="551"/>
        <v>ORD107094_20250703_CUST02859_MED018</v>
      </c>
      <c r="T7096" s="23">
        <f t="shared" si="552"/>
        <v>1</v>
      </c>
      <c r="U7096" s="6">
        <f t="shared" si="553"/>
        <v>383.49</v>
      </c>
      <c r="V7096" s="6">
        <f>tbl_Raw_Data[[#This Row],[Discount_Pct]]*tbl_Raw_Data[[#This Row],[Gross_Amount]]/100</f>
        <v>19.174500000000002</v>
      </c>
      <c r="W7096" s="6">
        <f>tbl_Raw_Data[[#This Row],[Gross_Amount]]-tbl_Raw_Data[[#This Row],[Discount_Amount]]</f>
        <v>364.31549999999999</v>
      </c>
      <c r="X7096" s="6">
        <f>tbl_Raw_Data[[#This Row],[Net_Amount_Before_Tax]]*tbl_Raw_Data[[#This Row],[Tax_Pct]]/100</f>
        <v>43.717860000000002</v>
      </c>
      <c r="Y7096" s="6">
        <f>tbl_Raw_Data[[#This Row],[Net_Amount_Before_Tax]]+tbl_Raw_Data[[#This Row],[Tax_Amount]]</f>
        <v>408.03336000000002</v>
      </c>
      <c r="Z7096" s="6">
        <f t="shared" si="554"/>
        <v>2</v>
      </c>
    </row>
    <row r="7097" spans="1:26" x14ac:dyDescent="0.3">
      <c r="A7097" s="23" t="s">
        <v>9207</v>
      </c>
      <c r="B7097" s="34">
        <v>45850</v>
      </c>
      <c r="C7097" s="23" t="s">
        <v>2183</v>
      </c>
      <c r="D7097" s="23" t="s">
        <v>46</v>
      </c>
      <c r="E7097" s="23" t="s">
        <v>47</v>
      </c>
      <c r="F7097" s="23">
        <v>411001</v>
      </c>
      <c r="G7097" s="23" t="s">
        <v>107</v>
      </c>
      <c r="H7097" s="23" t="s">
        <v>108</v>
      </c>
      <c r="I7097" s="23" t="s">
        <v>63</v>
      </c>
      <c r="J7097" s="23" t="s">
        <v>42</v>
      </c>
      <c r="K7097" s="23" t="s">
        <v>57</v>
      </c>
      <c r="L7097" s="23">
        <v>1</v>
      </c>
      <c r="M7097" s="23">
        <v>103.08</v>
      </c>
      <c r="N7097" s="23">
        <v>0</v>
      </c>
      <c r="O7097" s="23">
        <v>5</v>
      </c>
      <c r="P7097" s="23" t="s">
        <v>33</v>
      </c>
      <c r="Q7097" s="23" t="s">
        <v>34</v>
      </c>
      <c r="R7097" s="23">
        <f t="shared" si="550"/>
        <v>1</v>
      </c>
      <c r="S7097" s="23" t="str">
        <f t="shared" si="551"/>
        <v>ORD107096_20250712_CUST03187_MED005</v>
      </c>
      <c r="T7097" s="23">
        <f t="shared" si="552"/>
        <v>1</v>
      </c>
      <c r="U7097" s="6">
        <f t="shared" si="553"/>
        <v>103.08</v>
      </c>
      <c r="V7097" s="6">
        <f>tbl_Raw_Data[[#This Row],[Discount_Pct]]*tbl_Raw_Data[[#This Row],[Gross_Amount]]/100</f>
        <v>0</v>
      </c>
      <c r="W7097" s="6">
        <f>tbl_Raw_Data[[#This Row],[Gross_Amount]]-tbl_Raw_Data[[#This Row],[Discount_Amount]]</f>
        <v>103.08</v>
      </c>
      <c r="X7097" s="6">
        <f>tbl_Raw_Data[[#This Row],[Net_Amount_Before_Tax]]*tbl_Raw_Data[[#This Row],[Tax_Pct]]/100</f>
        <v>5.1539999999999999</v>
      </c>
      <c r="Y7097" s="6">
        <f>tbl_Raw_Data[[#This Row],[Net_Amount_Before_Tax]]+tbl_Raw_Data[[#This Row],[Tax_Amount]]</f>
        <v>108.23399999999999</v>
      </c>
      <c r="Z7097" s="6">
        <f t="shared" si="554"/>
        <v>3</v>
      </c>
    </row>
    <row r="7098" spans="1:26" x14ac:dyDescent="0.3">
      <c r="A7098" s="23" t="s">
        <v>9208</v>
      </c>
      <c r="B7098" s="34">
        <v>46008</v>
      </c>
      <c r="C7098" s="23" t="s">
        <v>9209</v>
      </c>
      <c r="D7098" s="23" t="s">
        <v>100</v>
      </c>
      <c r="E7098" s="23" t="s">
        <v>101</v>
      </c>
      <c r="F7098" s="23">
        <v>201304</v>
      </c>
      <c r="G7098" s="23" t="s">
        <v>68</v>
      </c>
      <c r="H7098" s="23" t="s">
        <v>69</v>
      </c>
      <c r="I7098" s="23" t="s">
        <v>55</v>
      </c>
      <c r="J7098" s="23" t="s">
        <v>56</v>
      </c>
      <c r="K7098" s="23" t="s">
        <v>24</v>
      </c>
      <c r="L7098" s="23">
        <v>3</v>
      </c>
      <c r="M7098" s="23">
        <v>27.42</v>
      </c>
      <c r="N7098" s="23">
        <v>5</v>
      </c>
      <c r="O7098" s="23">
        <v>12</v>
      </c>
      <c r="P7098" s="23" t="s">
        <v>89</v>
      </c>
      <c r="Q7098" s="23" t="s">
        <v>90</v>
      </c>
      <c r="R7098" s="23">
        <f t="shared" si="550"/>
        <v>1</v>
      </c>
      <c r="S7098" s="23" t="str">
        <f t="shared" si="551"/>
        <v>ORD107097_20251217_CUST01474_MED003</v>
      </c>
      <c r="T7098" s="23">
        <f t="shared" si="552"/>
        <v>1</v>
      </c>
      <c r="U7098" s="6">
        <f t="shared" si="553"/>
        <v>82.26</v>
      </c>
      <c r="V7098" s="6">
        <f>tbl_Raw_Data[[#This Row],[Discount_Pct]]*tbl_Raw_Data[[#This Row],[Gross_Amount]]/100</f>
        <v>4.1130000000000004</v>
      </c>
      <c r="W7098" s="6">
        <f>tbl_Raw_Data[[#This Row],[Gross_Amount]]-tbl_Raw_Data[[#This Row],[Discount_Amount]]</f>
        <v>78.147000000000006</v>
      </c>
      <c r="X7098" s="6">
        <f>tbl_Raw_Data[[#This Row],[Net_Amount_Before_Tax]]*tbl_Raw_Data[[#This Row],[Tax_Pct]]/100</f>
        <v>9.3776400000000013</v>
      </c>
      <c r="Y7098" s="6">
        <f>tbl_Raw_Data[[#This Row],[Net_Amount_Before_Tax]]+tbl_Raw_Data[[#This Row],[Tax_Amount]]</f>
        <v>87.524640000000005</v>
      </c>
      <c r="Z7098" s="6">
        <f t="shared" si="554"/>
        <v>0</v>
      </c>
    </row>
    <row r="7099" spans="1:26" x14ac:dyDescent="0.3">
      <c r="A7099" s="23" t="s">
        <v>9210</v>
      </c>
      <c r="B7099" s="34">
        <v>45484</v>
      </c>
      <c r="C7099" s="23" t="s">
        <v>6198</v>
      </c>
      <c r="D7099" s="23" t="s">
        <v>92</v>
      </c>
      <c r="E7099" s="23" t="s">
        <v>93</v>
      </c>
      <c r="F7099" s="23">
        <v>560001</v>
      </c>
      <c r="G7099" s="23" t="s">
        <v>283</v>
      </c>
      <c r="H7099" s="23" t="s">
        <v>284</v>
      </c>
      <c r="I7099" s="23" t="s">
        <v>104</v>
      </c>
      <c r="J7099" s="23" t="s">
        <v>42</v>
      </c>
      <c r="K7099" s="23" t="s">
        <v>57</v>
      </c>
      <c r="L7099" s="23">
        <v>1</v>
      </c>
      <c r="M7099" s="23">
        <v>286.44</v>
      </c>
      <c r="N7099" s="23">
        <v>0</v>
      </c>
      <c r="O7099" s="23">
        <v>5</v>
      </c>
      <c r="P7099" s="23" t="s">
        <v>58</v>
      </c>
      <c r="Q7099" s="23" t="s">
        <v>34</v>
      </c>
      <c r="R7099" s="23">
        <f t="shared" si="550"/>
        <v>1</v>
      </c>
      <c r="S7099" s="23" t="str">
        <f t="shared" si="551"/>
        <v>ORD107098_20240711_CUST03423_MED030</v>
      </c>
      <c r="T7099" s="23">
        <f t="shared" si="552"/>
        <v>1</v>
      </c>
      <c r="U7099" s="6">
        <f t="shared" si="553"/>
        <v>286.44</v>
      </c>
      <c r="V7099" s="6">
        <f>tbl_Raw_Data[[#This Row],[Discount_Pct]]*tbl_Raw_Data[[#This Row],[Gross_Amount]]/100</f>
        <v>0</v>
      </c>
      <c r="W7099" s="6">
        <f>tbl_Raw_Data[[#This Row],[Gross_Amount]]-tbl_Raw_Data[[#This Row],[Discount_Amount]]</f>
        <v>286.44</v>
      </c>
      <c r="X7099" s="6">
        <f>tbl_Raw_Data[[#This Row],[Net_Amount_Before_Tax]]*tbl_Raw_Data[[#This Row],[Tax_Pct]]/100</f>
        <v>14.322000000000001</v>
      </c>
      <c r="Y7099" s="6">
        <f>tbl_Raw_Data[[#This Row],[Net_Amount_Before_Tax]]+tbl_Raw_Data[[#This Row],[Tax_Amount]]</f>
        <v>300.762</v>
      </c>
      <c r="Z7099" s="6">
        <f t="shared" si="554"/>
        <v>2</v>
      </c>
    </row>
    <row r="7100" spans="1:26" x14ac:dyDescent="0.3">
      <c r="A7100" s="23" t="s">
        <v>9211</v>
      </c>
      <c r="B7100" s="34">
        <v>45529</v>
      </c>
      <c r="C7100" s="23" t="s">
        <v>4178</v>
      </c>
      <c r="D7100" s="23" t="s">
        <v>37</v>
      </c>
      <c r="E7100" s="23" t="s">
        <v>38</v>
      </c>
      <c r="F7100" s="23">
        <v>452018</v>
      </c>
      <c r="G7100" s="23" t="s">
        <v>315</v>
      </c>
      <c r="H7100" s="23" t="s">
        <v>316</v>
      </c>
      <c r="I7100" s="23" t="s">
        <v>50</v>
      </c>
      <c r="J7100" s="23" t="s">
        <v>114</v>
      </c>
      <c r="K7100" s="23" t="s">
        <v>24</v>
      </c>
      <c r="L7100" s="23">
        <v>2</v>
      </c>
      <c r="M7100" s="23">
        <v>105.88</v>
      </c>
      <c r="N7100" s="23">
        <v>10</v>
      </c>
      <c r="O7100" s="23">
        <v>5</v>
      </c>
      <c r="P7100" s="23" t="s">
        <v>89</v>
      </c>
      <c r="Q7100" s="23" t="s">
        <v>34</v>
      </c>
      <c r="R7100" s="23">
        <f t="shared" si="550"/>
        <v>1</v>
      </c>
      <c r="S7100" s="23" t="str">
        <f t="shared" si="551"/>
        <v>ORD107099_20240825_CUST02734_MED012</v>
      </c>
      <c r="T7100" s="23">
        <f t="shared" si="552"/>
        <v>1</v>
      </c>
      <c r="U7100" s="6">
        <f t="shared" si="553"/>
        <v>211.76</v>
      </c>
      <c r="V7100" s="6">
        <f>tbl_Raw_Data[[#This Row],[Discount_Pct]]*tbl_Raw_Data[[#This Row],[Gross_Amount]]/100</f>
        <v>21.175999999999998</v>
      </c>
      <c r="W7100" s="6">
        <f>tbl_Raw_Data[[#This Row],[Gross_Amount]]-tbl_Raw_Data[[#This Row],[Discount_Amount]]</f>
        <v>190.584</v>
      </c>
      <c r="X7100" s="6">
        <f>tbl_Raw_Data[[#This Row],[Net_Amount_Before_Tax]]*tbl_Raw_Data[[#This Row],[Tax_Pct]]/100</f>
        <v>9.5292000000000012</v>
      </c>
      <c r="Y7100" s="6">
        <f>tbl_Raw_Data[[#This Row],[Net_Amount_Before_Tax]]+tbl_Raw_Data[[#This Row],[Tax_Amount]]</f>
        <v>200.11320000000001</v>
      </c>
      <c r="Z7100" s="6">
        <f t="shared" si="554"/>
        <v>3</v>
      </c>
    </row>
    <row r="7101" spans="1:26" x14ac:dyDescent="0.3">
      <c r="A7101" s="23" t="s">
        <v>9212</v>
      </c>
      <c r="B7101" s="34">
        <v>45857</v>
      </c>
      <c r="C7101" s="23" t="s">
        <v>182</v>
      </c>
      <c r="D7101" s="23" t="s">
        <v>28</v>
      </c>
      <c r="E7101" s="23" t="s">
        <v>29</v>
      </c>
      <c r="F7101" s="23">
        <v>500032</v>
      </c>
      <c r="G7101" s="23" t="s">
        <v>196</v>
      </c>
      <c r="H7101" s="23" t="s">
        <v>197</v>
      </c>
      <c r="I7101" s="23" t="s">
        <v>32</v>
      </c>
      <c r="J7101" s="23" t="s">
        <v>42</v>
      </c>
      <c r="K7101" s="23" t="s">
        <v>24</v>
      </c>
      <c r="L7101" s="23">
        <v>2</v>
      </c>
      <c r="M7101" s="23">
        <v>23.38</v>
      </c>
      <c r="N7101" s="23">
        <v>10</v>
      </c>
      <c r="O7101" s="23">
        <v>12</v>
      </c>
      <c r="P7101" s="23" t="s">
        <v>43</v>
      </c>
      <c r="Q7101" s="23" t="s">
        <v>34</v>
      </c>
      <c r="R7101" s="23">
        <f t="shared" si="550"/>
        <v>1</v>
      </c>
      <c r="S7101" s="23" t="str">
        <f t="shared" si="551"/>
        <v>ORD107100_20250719_CUST00285_MED011</v>
      </c>
      <c r="T7101" s="23">
        <f t="shared" si="552"/>
        <v>1</v>
      </c>
      <c r="U7101" s="6">
        <f t="shared" si="553"/>
        <v>46.76</v>
      </c>
      <c r="V7101" s="6">
        <f>tbl_Raw_Data[[#This Row],[Discount_Pct]]*tbl_Raw_Data[[#This Row],[Gross_Amount]]/100</f>
        <v>4.6759999999999993</v>
      </c>
      <c r="W7101" s="6">
        <f>tbl_Raw_Data[[#This Row],[Gross_Amount]]-tbl_Raw_Data[[#This Row],[Discount_Amount]]</f>
        <v>42.083999999999996</v>
      </c>
      <c r="X7101" s="6">
        <f>tbl_Raw_Data[[#This Row],[Net_Amount_Before_Tax]]*tbl_Raw_Data[[#This Row],[Tax_Pct]]/100</f>
        <v>5.0500799999999995</v>
      </c>
      <c r="Y7101" s="6">
        <f>tbl_Raw_Data[[#This Row],[Net_Amount_Before_Tax]]+tbl_Raw_Data[[#This Row],[Tax_Amount]]</f>
        <v>47.134079999999997</v>
      </c>
      <c r="Z7101" s="6">
        <f t="shared" si="554"/>
        <v>2</v>
      </c>
    </row>
    <row r="7102" spans="1:26" x14ac:dyDescent="0.3">
      <c r="A7102" s="23" t="s">
        <v>9213</v>
      </c>
      <c r="B7102" s="34">
        <v>45735</v>
      </c>
      <c r="C7102" s="23" t="s">
        <v>2085</v>
      </c>
      <c r="D7102" s="23" t="s">
        <v>92</v>
      </c>
      <c r="E7102" s="23" t="s">
        <v>93</v>
      </c>
      <c r="F7102" s="23">
        <v>560066</v>
      </c>
      <c r="G7102" s="23" t="s">
        <v>160</v>
      </c>
      <c r="H7102" s="23" t="s">
        <v>161</v>
      </c>
      <c r="I7102" s="23" t="s">
        <v>50</v>
      </c>
      <c r="J7102" s="23" t="s">
        <v>23</v>
      </c>
      <c r="K7102" s="23" t="s">
        <v>24</v>
      </c>
      <c r="L7102" s="23">
        <v>1</v>
      </c>
      <c r="M7102" s="23">
        <v>143.71</v>
      </c>
      <c r="N7102" s="23">
        <v>5</v>
      </c>
      <c r="O7102" s="23">
        <v>12</v>
      </c>
      <c r="P7102" s="23" t="s">
        <v>43</v>
      </c>
      <c r="Q7102" s="23" t="s">
        <v>34</v>
      </c>
      <c r="R7102" s="23">
        <f t="shared" si="550"/>
        <v>1</v>
      </c>
      <c r="S7102" s="23" t="str">
        <f t="shared" si="551"/>
        <v>ORD107101_20250319_CUST03157_MED014</v>
      </c>
      <c r="T7102" s="23">
        <f t="shared" si="552"/>
        <v>1</v>
      </c>
      <c r="U7102" s="6">
        <f t="shared" si="553"/>
        <v>143.71</v>
      </c>
      <c r="V7102" s="6">
        <f>tbl_Raw_Data[[#This Row],[Discount_Pct]]*tbl_Raw_Data[[#This Row],[Gross_Amount]]/100</f>
        <v>7.1855000000000011</v>
      </c>
      <c r="W7102" s="6">
        <f>tbl_Raw_Data[[#This Row],[Gross_Amount]]-tbl_Raw_Data[[#This Row],[Discount_Amount]]</f>
        <v>136.52450000000002</v>
      </c>
      <c r="X7102" s="6">
        <f>tbl_Raw_Data[[#This Row],[Net_Amount_Before_Tax]]*tbl_Raw_Data[[#This Row],[Tax_Pct]]/100</f>
        <v>16.382940000000005</v>
      </c>
      <c r="Y7102" s="6">
        <f>tbl_Raw_Data[[#This Row],[Net_Amount_Before_Tax]]+tbl_Raw_Data[[#This Row],[Tax_Amount]]</f>
        <v>152.90744000000001</v>
      </c>
      <c r="Z7102" s="6">
        <f t="shared" si="554"/>
        <v>2</v>
      </c>
    </row>
    <row r="7103" spans="1:26" x14ac:dyDescent="0.3">
      <c r="A7103" s="23" t="s">
        <v>9214</v>
      </c>
      <c r="B7103" s="34">
        <v>45644</v>
      </c>
      <c r="C7103" s="23" t="s">
        <v>792</v>
      </c>
      <c r="D7103" s="23" t="s">
        <v>159</v>
      </c>
      <c r="E7103" s="23" t="s">
        <v>47</v>
      </c>
      <c r="F7103" s="23">
        <v>400076</v>
      </c>
      <c r="G7103" s="23" t="s">
        <v>145</v>
      </c>
      <c r="H7103" s="23" t="s">
        <v>146</v>
      </c>
      <c r="I7103" s="23" t="s">
        <v>147</v>
      </c>
      <c r="J7103" s="23" t="s">
        <v>148</v>
      </c>
      <c r="K7103" s="23" t="s">
        <v>24</v>
      </c>
      <c r="L7103" s="23">
        <v>1</v>
      </c>
      <c r="M7103" s="23">
        <v>100.35</v>
      </c>
      <c r="N7103" s="23">
        <v>10</v>
      </c>
      <c r="O7103" s="23">
        <v>5</v>
      </c>
      <c r="P7103" s="23" t="s">
        <v>89</v>
      </c>
      <c r="Q7103" s="23" t="s">
        <v>34</v>
      </c>
      <c r="R7103" s="23">
        <f t="shared" si="550"/>
        <v>1</v>
      </c>
      <c r="S7103" s="23" t="str">
        <f t="shared" si="551"/>
        <v>ORD107102_20241218_CUST03485_MED016</v>
      </c>
      <c r="T7103" s="23">
        <f t="shared" si="552"/>
        <v>1</v>
      </c>
      <c r="U7103" s="6">
        <f t="shared" si="553"/>
        <v>100.35</v>
      </c>
      <c r="V7103" s="6">
        <f>tbl_Raw_Data[[#This Row],[Discount_Pct]]*tbl_Raw_Data[[#This Row],[Gross_Amount]]/100</f>
        <v>10.035</v>
      </c>
      <c r="W7103" s="6">
        <f>tbl_Raw_Data[[#This Row],[Gross_Amount]]-tbl_Raw_Data[[#This Row],[Discount_Amount]]</f>
        <v>90.314999999999998</v>
      </c>
      <c r="X7103" s="6">
        <f>tbl_Raw_Data[[#This Row],[Net_Amount_Before_Tax]]*tbl_Raw_Data[[#This Row],[Tax_Pct]]/100</f>
        <v>4.5157499999999997</v>
      </c>
      <c r="Y7103" s="6">
        <f>tbl_Raw_Data[[#This Row],[Net_Amount_Before_Tax]]+tbl_Raw_Data[[#This Row],[Tax_Amount]]</f>
        <v>94.830749999999995</v>
      </c>
      <c r="Z7103" s="6">
        <f t="shared" si="554"/>
        <v>3</v>
      </c>
    </row>
    <row r="7104" spans="1:26" x14ac:dyDescent="0.3">
      <c r="A7104" s="23" t="s">
        <v>9215</v>
      </c>
      <c r="B7104" s="34">
        <v>45653</v>
      </c>
      <c r="C7104" s="23" t="s">
        <v>4671</v>
      </c>
      <c r="D7104" s="23" t="s">
        <v>123</v>
      </c>
      <c r="E7104" s="23" t="s">
        <v>101</v>
      </c>
      <c r="F7104" s="23">
        <v>226010</v>
      </c>
      <c r="G7104" s="23" t="s">
        <v>185</v>
      </c>
      <c r="H7104" s="23" t="s">
        <v>186</v>
      </c>
      <c r="I7104" s="23" t="s">
        <v>76</v>
      </c>
      <c r="J7104" s="23" t="s">
        <v>187</v>
      </c>
      <c r="K7104" s="23" t="s">
        <v>57</v>
      </c>
      <c r="L7104" s="23">
        <v>4</v>
      </c>
      <c r="M7104" s="23">
        <v>99.29</v>
      </c>
      <c r="N7104" s="23">
        <v>5</v>
      </c>
      <c r="O7104" s="23">
        <v>12</v>
      </c>
      <c r="P7104" s="23" t="s">
        <v>65</v>
      </c>
      <c r="Q7104" s="23" t="s">
        <v>34</v>
      </c>
      <c r="R7104" s="23">
        <f t="shared" si="550"/>
        <v>1</v>
      </c>
      <c r="S7104" s="23" t="str">
        <f t="shared" si="551"/>
        <v>ORD107103_20241227_CUST02372_MED009</v>
      </c>
      <c r="T7104" s="23">
        <f t="shared" si="552"/>
        <v>1</v>
      </c>
      <c r="U7104" s="6">
        <f t="shared" si="553"/>
        <v>397.16</v>
      </c>
      <c r="V7104" s="6">
        <f>tbl_Raw_Data[[#This Row],[Discount_Pct]]*tbl_Raw_Data[[#This Row],[Gross_Amount]]/100</f>
        <v>19.858000000000001</v>
      </c>
      <c r="W7104" s="6">
        <f>tbl_Raw_Data[[#This Row],[Gross_Amount]]-tbl_Raw_Data[[#This Row],[Discount_Amount]]</f>
        <v>377.30200000000002</v>
      </c>
      <c r="X7104" s="6">
        <f>tbl_Raw_Data[[#This Row],[Net_Amount_Before_Tax]]*tbl_Raw_Data[[#This Row],[Tax_Pct]]/100</f>
        <v>45.276240000000001</v>
      </c>
      <c r="Y7104" s="6">
        <f>tbl_Raw_Data[[#This Row],[Net_Amount_Before_Tax]]+tbl_Raw_Data[[#This Row],[Tax_Amount]]</f>
        <v>422.57824000000005</v>
      </c>
      <c r="Z7104" s="6">
        <f t="shared" si="554"/>
        <v>2</v>
      </c>
    </row>
    <row r="7105" spans="1:26" x14ac:dyDescent="0.3">
      <c r="A7105" s="23" t="s">
        <v>9216</v>
      </c>
      <c r="B7105" s="34">
        <v>45721</v>
      </c>
      <c r="C7105" s="23" t="s">
        <v>2321</v>
      </c>
      <c r="D7105" s="23" t="s">
        <v>72</v>
      </c>
      <c r="E7105" s="23" t="s">
        <v>73</v>
      </c>
      <c r="F7105" s="23">
        <v>302021</v>
      </c>
      <c r="G7105" s="23" t="s">
        <v>119</v>
      </c>
      <c r="H7105" s="23" t="s">
        <v>120</v>
      </c>
      <c r="I7105" s="23" t="s">
        <v>32</v>
      </c>
      <c r="J7105" s="23" t="s">
        <v>64</v>
      </c>
      <c r="K7105" s="23" t="s">
        <v>57</v>
      </c>
      <c r="L7105" s="23">
        <v>5</v>
      </c>
      <c r="M7105" s="23">
        <v>71.02</v>
      </c>
      <c r="N7105" s="23">
        <v>10</v>
      </c>
      <c r="O7105" s="23">
        <v>12</v>
      </c>
      <c r="P7105" s="23" t="s">
        <v>65</v>
      </c>
      <c r="Q7105" s="23" t="s">
        <v>34</v>
      </c>
      <c r="R7105" s="23">
        <f t="shared" si="550"/>
        <v>1</v>
      </c>
      <c r="S7105" s="23" t="str">
        <f t="shared" si="551"/>
        <v>ORD107104_20250305_CUST02894_MED010</v>
      </c>
      <c r="T7105" s="23">
        <f t="shared" si="552"/>
        <v>1</v>
      </c>
      <c r="U7105" s="6">
        <f t="shared" si="553"/>
        <v>355.09999999999997</v>
      </c>
      <c r="V7105" s="6">
        <f>tbl_Raw_Data[[#This Row],[Discount_Pct]]*tbl_Raw_Data[[#This Row],[Gross_Amount]]/100</f>
        <v>35.51</v>
      </c>
      <c r="W7105" s="6">
        <f>tbl_Raw_Data[[#This Row],[Gross_Amount]]-tbl_Raw_Data[[#This Row],[Discount_Amount]]</f>
        <v>319.58999999999997</v>
      </c>
      <c r="X7105" s="6">
        <f>tbl_Raw_Data[[#This Row],[Net_Amount_Before_Tax]]*tbl_Raw_Data[[#This Row],[Tax_Pct]]/100</f>
        <v>38.3508</v>
      </c>
      <c r="Y7105" s="6">
        <f>tbl_Raw_Data[[#This Row],[Net_Amount_Before_Tax]]+tbl_Raw_Data[[#This Row],[Tax_Amount]]</f>
        <v>357.94079999999997</v>
      </c>
      <c r="Z7105" s="6">
        <f t="shared" si="554"/>
        <v>2</v>
      </c>
    </row>
    <row r="7106" spans="1:26" x14ac:dyDescent="0.3">
      <c r="A7106" s="23" t="s">
        <v>9217</v>
      </c>
      <c r="B7106" s="34">
        <v>45356</v>
      </c>
      <c r="C7106" s="23" t="s">
        <v>9218</v>
      </c>
      <c r="D7106" s="23" t="s">
        <v>92</v>
      </c>
      <c r="E7106" s="23" t="s">
        <v>93</v>
      </c>
      <c r="F7106" s="23">
        <v>560001</v>
      </c>
      <c r="G7106" s="23" t="s">
        <v>138</v>
      </c>
      <c r="H7106" s="23" t="s">
        <v>139</v>
      </c>
      <c r="I7106" s="23" t="s">
        <v>50</v>
      </c>
      <c r="J7106" s="23" t="s">
        <v>140</v>
      </c>
      <c r="K7106" s="23" t="s">
        <v>24</v>
      </c>
      <c r="L7106" s="23">
        <v>1</v>
      </c>
      <c r="M7106" s="23">
        <v>168.26</v>
      </c>
      <c r="N7106" s="23">
        <v>5</v>
      </c>
      <c r="O7106" s="23">
        <v>18</v>
      </c>
      <c r="P7106" s="23" t="s">
        <v>25</v>
      </c>
      <c r="Q7106" s="23" t="s">
        <v>90</v>
      </c>
      <c r="R7106" s="23">
        <f t="shared" ref="R7106:R7169" si="555">COUNTIFS($A$2:$A$8001,A7106,$B$2:$B$8001,B7106,$C$2:$C$8001,C7106,$G$2:$G$8001,G7106)</f>
        <v>1</v>
      </c>
      <c r="S7106" s="23" t="str">
        <f t="shared" ref="S7106:S7169" si="556">A7106&amp;"_"&amp;TEXT(B7106,"yyyymmdd")&amp;"_"&amp;C7106&amp;"_"&amp;G7106</f>
        <v>ORD107105_20240305_CUST02801_MED013</v>
      </c>
      <c r="T7106" s="23">
        <f t="shared" ref="T7106:T7169" si="557">COUNTIF($S$2:$S$8001,S7106)</f>
        <v>1</v>
      </c>
      <c r="U7106" s="6">
        <f t="shared" ref="U7106:U7169" si="558">L7106*M7106</f>
        <v>168.26</v>
      </c>
      <c r="V7106" s="6">
        <f>tbl_Raw_Data[[#This Row],[Discount_Pct]]*tbl_Raw_Data[[#This Row],[Gross_Amount]]/100</f>
        <v>8.4130000000000003</v>
      </c>
      <c r="W7106" s="6">
        <f>tbl_Raw_Data[[#This Row],[Gross_Amount]]-tbl_Raw_Data[[#This Row],[Discount_Amount]]</f>
        <v>159.84699999999998</v>
      </c>
      <c r="X7106" s="6">
        <f>tbl_Raw_Data[[#This Row],[Net_Amount_Before_Tax]]*tbl_Raw_Data[[#This Row],[Tax_Pct]]/100</f>
        <v>28.772459999999995</v>
      </c>
      <c r="Y7106" s="6">
        <f>tbl_Raw_Data[[#This Row],[Net_Amount_Before_Tax]]+tbl_Raw_Data[[#This Row],[Tax_Amount]]</f>
        <v>188.61945999999998</v>
      </c>
      <c r="Z7106" s="6">
        <f t="shared" ref="Z7106:Z7169" si="559">COUNTIFS($C$2:$C$8001,C7106,$Q$2:$Q$8001,"Delivered")</f>
        <v>0</v>
      </c>
    </row>
    <row r="7107" spans="1:26" x14ac:dyDescent="0.3">
      <c r="A7107" s="23" t="s">
        <v>9219</v>
      </c>
      <c r="B7107" s="34">
        <v>45402</v>
      </c>
      <c r="C7107" s="23" t="s">
        <v>2915</v>
      </c>
      <c r="D7107" s="23" t="s">
        <v>130</v>
      </c>
      <c r="E7107" s="23" t="s">
        <v>131</v>
      </c>
      <c r="F7107" s="23">
        <v>700019</v>
      </c>
      <c r="G7107" s="23" t="s">
        <v>119</v>
      </c>
      <c r="H7107" s="23" t="s">
        <v>120</v>
      </c>
      <c r="I7107" s="23" t="s">
        <v>32</v>
      </c>
      <c r="J7107" s="23" t="s">
        <v>64</v>
      </c>
      <c r="K7107" s="23" t="s">
        <v>57</v>
      </c>
      <c r="L7107" s="23">
        <v>2</v>
      </c>
      <c r="M7107" s="23">
        <v>78.44</v>
      </c>
      <c r="N7107" s="23">
        <v>0</v>
      </c>
      <c r="O7107" s="23">
        <v>5</v>
      </c>
      <c r="P7107" s="23" t="s">
        <v>65</v>
      </c>
      <c r="Q7107" s="23" t="s">
        <v>26</v>
      </c>
      <c r="R7107" s="23">
        <f t="shared" si="555"/>
        <v>1</v>
      </c>
      <c r="S7107" s="23" t="str">
        <f t="shared" si="556"/>
        <v>ORD107106_20240420_CUST00106_MED010</v>
      </c>
      <c r="T7107" s="23">
        <f t="shared" si="557"/>
        <v>1</v>
      </c>
      <c r="U7107" s="6">
        <f t="shared" si="558"/>
        <v>156.88</v>
      </c>
      <c r="V7107" s="6">
        <f>tbl_Raw_Data[[#This Row],[Discount_Pct]]*tbl_Raw_Data[[#This Row],[Gross_Amount]]/100</f>
        <v>0</v>
      </c>
      <c r="W7107" s="6">
        <f>tbl_Raw_Data[[#This Row],[Gross_Amount]]-tbl_Raw_Data[[#This Row],[Discount_Amount]]</f>
        <v>156.88</v>
      </c>
      <c r="X7107" s="6">
        <f>tbl_Raw_Data[[#This Row],[Net_Amount_Before_Tax]]*tbl_Raw_Data[[#This Row],[Tax_Pct]]/100</f>
        <v>7.8439999999999994</v>
      </c>
      <c r="Y7107" s="6">
        <f>tbl_Raw_Data[[#This Row],[Net_Amount_Before_Tax]]+tbl_Raw_Data[[#This Row],[Tax_Amount]]</f>
        <v>164.72399999999999</v>
      </c>
      <c r="Z7107" s="6">
        <f t="shared" si="559"/>
        <v>2</v>
      </c>
    </row>
    <row r="7108" spans="1:26" x14ac:dyDescent="0.3">
      <c r="A7108" s="23" t="s">
        <v>9220</v>
      </c>
      <c r="B7108" s="34">
        <v>45934</v>
      </c>
      <c r="C7108" s="23" t="s">
        <v>9221</v>
      </c>
      <c r="D7108" s="23" t="s">
        <v>80</v>
      </c>
      <c r="E7108" s="23" t="s">
        <v>81</v>
      </c>
      <c r="F7108" s="23">
        <v>395007</v>
      </c>
      <c r="G7108" s="23" t="s">
        <v>39</v>
      </c>
      <c r="H7108" s="23" t="s">
        <v>40</v>
      </c>
      <c r="I7108" s="23" t="s">
        <v>41</v>
      </c>
      <c r="J7108" s="23" t="s">
        <v>42</v>
      </c>
      <c r="K7108" s="23" t="s">
        <v>24</v>
      </c>
      <c r="L7108" s="23">
        <v>1</v>
      </c>
      <c r="M7108" s="23">
        <v>30.79</v>
      </c>
      <c r="N7108" s="23">
        <v>15</v>
      </c>
      <c r="O7108" s="23">
        <v>5</v>
      </c>
      <c r="P7108" s="23" t="s">
        <v>89</v>
      </c>
      <c r="Q7108" s="23" t="s">
        <v>34</v>
      </c>
      <c r="R7108" s="23">
        <f t="shared" si="555"/>
        <v>1</v>
      </c>
      <c r="S7108" s="23" t="str">
        <f t="shared" si="556"/>
        <v>ORD107107_20251004_CUST02089_MED001</v>
      </c>
      <c r="T7108" s="23">
        <f t="shared" si="557"/>
        <v>1</v>
      </c>
      <c r="U7108" s="6">
        <f t="shared" si="558"/>
        <v>30.79</v>
      </c>
      <c r="V7108" s="6">
        <f>tbl_Raw_Data[[#This Row],[Discount_Pct]]*tbl_Raw_Data[[#This Row],[Gross_Amount]]/100</f>
        <v>4.6185</v>
      </c>
      <c r="W7108" s="6">
        <f>tbl_Raw_Data[[#This Row],[Gross_Amount]]-tbl_Raw_Data[[#This Row],[Discount_Amount]]</f>
        <v>26.171499999999998</v>
      </c>
      <c r="X7108" s="6">
        <f>tbl_Raw_Data[[#This Row],[Net_Amount_Before_Tax]]*tbl_Raw_Data[[#This Row],[Tax_Pct]]/100</f>
        <v>1.3085749999999998</v>
      </c>
      <c r="Y7108" s="6">
        <f>tbl_Raw_Data[[#This Row],[Net_Amount_Before_Tax]]+tbl_Raw_Data[[#This Row],[Tax_Amount]]</f>
        <v>27.480074999999999</v>
      </c>
      <c r="Z7108" s="6">
        <f t="shared" si="559"/>
        <v>2</v>
      </c>
    </row>
    <row r="7109" spans="1:26" x14ac:dyDescent="0.3">
      <c r="A7109" s="23" t="s">
        <v>9222</v>
      </c>
      <c r="B7109" s="34">
        <v>45910</v>
      </c>
      <c r="C7109" s="23" t="s">
        <v>9223</v>
      </c>
      <c r="D7109" s="23" t="s">
        <v>130</v>
      </c>
      <c r="E7109" s="23" t="s">
        <v>131</v>
      </c>
      <c r="F7109" s="23">
        <v>700019</v>
      </c>
      <c r="G7109" s="23" t="s">
        <v>229</v>
      </c>
      <c r="H7109" s="23" t="s">
        <v>230</v>
      </c>
      <c r="I7109" s="23" t="s">
        <v>84</v>
      </c>
      <c r="J7109" s="23" t="s">
        <v>140</v>
      </c>
      <c r="K7109" s="23" t="s">
        <v>24</v>
      </c>
      <c r="L7109" s="23">
        <v>4</v>
      </c>
      <c r="M7109" s="23">
        <v>169.54</v>
      </c>
      <c r="N7109" s="23">
        <v>0</v>
      </c>
      <c r="O7109" s="23">
        <v>5</v>
      </c>
      <c r="P7109" s="23" t="s">
        <v>65</v>
      </c>
      <c r="Q7109" s="23" t="s">
        <v>34</v>
      </c>
      <c r="R7109" s="23">
        <f t="shared" si="555"/>
        <v>1</v>
      </c>
      <c r="S7109" s="23" t="str">
        <f t="shared" si="556"/>
        <v>ORD107108_20250910_CUST01274_MED022</v>
      </c>
      <c r="T7109" s="23">
        <f t="shared" si="557"/>
        <v>1</v>
      </c>
      <c r="U7109" s="6">
        <f t="shared" si="558"/>
        <v>678.16</v>
      </c>
      <c r="V7109" s="6">
        <f>tbl_Raw_Data[[#This Row],[Discount_Pct]]*tbl_Raw_Data[[#This Row],[Gross_Amount]]/100</f>
        <v>0</v>
      </c>
      <c r="W7109" s="6">
        <f>tbl_Raw_Data[[#This Row],[Gross_Amount]]-tbl_Raw_Data[[#This Row],[Discount_Amount]]</f>
        <v>678.16</v>
      </c>
      <c r="X7109" s="6">
        <f>tbl_Raw_Data[[#This Row],[Net_Amount_Before_Tax]]*tbl_Raw_Data[[#This Row],[Tax_Pct]]/100</f>
        <v>33.907999999999994</v>
      </c>
      <c r="Y7109" s="6">
        <f>tbl_Raw_Data[[#This Row],[Net_Amount_Before_Tax]]+tbl_Raw_Data[[#This Row],[Tax_Amount]]</f>
        <v>712.06799999999998</v>
      </c>
      <c r="Z7109" s="6">
        <f t="shared" si="559"/>
        <v>1</v>
      </c>
    </row>
    <row r="7110" spans="1:26" x14ac:dyDescent="0.3">
      <c r="A7110" s="23" t="s">
        <v>9224</v>
      </c>
      <c r="B7110" s="34">
        <v>45904</v>
      </c>
      <c r="C7110" s="23" t="s">
        <v>9225</v>
      </c>
      <c r="D7110" s="23" t="s">
        <v>19</v>
      </c>
      <c r="E7110" s="23" t="s">
        <v>19</v>
      </c>
      <c r="F7110" s="23">
        <v>110001</v>
      </c>
      <c r="G7110" s="23" t="s">
        <v>160</v>
      </c>
      <c r="H7110" s="23" t="s">
        <v>161</v>
      </c>
      <c r="I7110" s="23" t="s">
        <v>50</v>
      </c>
      <c r="J7110" s="23" t="s">
        <v>23</v>
      </c>
      <c r="K7110" s="23" t="s">
        <v>24</v>
      </c>
      <c r="L7110" s="23">
        <v>3</v>
      </c>
      <c r="M7110" s="23">
        <v>130.82</v>
      </c>
      <c r="N7110" s="23">
        <v>10</v>
      </c>
      <c r="O7110" s="23">
        <v>5</v>
      </c>
      <c r="P7110" s="23" t="s">
        <v>33</v>
      </c>
      <c r="Q7110" s="23" t="s">
        <v>34</v>
      </c>
      <c r="R7110" s="23">
        <f t="shared" si="555"/>
        <v>1</v>
      </c>
      <c r="S7110" s="23" t="str">
        <f t="shared" si="556"/>
        <v>ORD107109_20250904_CUST01685_MED014</v>
      </c>
      <c r="T7110" s="23">
        <f t="shared" si="557"/>
        <v>1</v>
      </c>
      <c r="U7110" s="6">
        <f t="shared" si="558"/>
        <v>392.46</v>
      </c>
      <c r="V7110" s="6">
        <f>tbl_Raw_Data[[#This Row],[Discount_Pct]]*tbl_Raw_Data[[#This Row],[Gross_Amount]]/100</f>
        <v>39.246000000000002</v>
      </c>
      <c r="W7110" s="6">
        <f>tbl_Raw_Data[[#This Row],[Gross_Amount]]-tbl_Raw_Data[[#This Row],[Discount_Amount]]</f>
        <v>353.214</v>
      </c>
      <c r="X7110" s="6">
        <f>tbl_Raw_Data[[#This Row],[Net_Amount_Before_Tax]]*tbl_Raw_Data[[#This Row],[Tax_Pct]]/100</f>
        <v>17.660699999999999</v>
      </c>
      <c r="Y7110" s="6">
        <f>tbl_Raw_Data[[#This Row],[Net_Amount_Before_Tax]]+tbl_Raw_Data[[#This Row],[Tax_Amount]]</f>
        <v>370.87470000000002</v>
      </c>
      <c r="Z7110" s="6">
        <f t="shared" si="559"/>
        <v>2</v>
      </c>
    </row>
    <row r="7111" spans="1:26" x14ac:dyDescent="0.3">
      <c r="A7111" s="23" t="s">
        <v>9226</v>
      </c>
      <c r="B7111" s="34">
        <v>45931</v>
      </c>
      <c r="C7111" s="23" t="s">
        <v>4747</v>
      </c>
      <c r="D7111" s="23" t="s">
        <v>37</v>
      </c>
      <c r="E7111" s="23" t="s">
        <v>38</v>
      </c>
      <c r="F7111" s="23">
        <v>452010</v>
      </c>
      <c r="G7111" s="23" t="s">
        <v>107</v>
      </c>
      <c r="H7111" s="23" t="s">
        <v>108</v>
      </c>
      <c r="I7111" s="23" t="s">
        <v>63</v>
      </c>
      <c r="J7111" s="23" t="s">
        <v>42</v>
      </c>
      <c r="K7111" s="23" t="s">
        <v>57</v>
      </c>
      <c r="L7111" s="23">
        <v>2</v>
      </c>
      <c r="M7111" s="23">
        <v>97.92</v>
      </c>
      <c r="N7111" s="23">
        <v>5</v>
      </c>
      <c r="O7111" s="23">
        <v>12</v>
      </c>
      <c r="P7111" s="23" t="s">
        <v>43</v>
      </c>
      <c r="Q7111" s="23" t="s">
        <v>26</v>
      </c>
      <c r="R7111" s="23">
        <f t="shared" si="555"/>
        <v>1</v>
      </c>
      <c r="S7111" s="23" t="str">
        <f t="shared" si="556"/>
        <v>ORD107110_20251001_CUST01282_MED005</v>
      </c>
      <c r="T7111" s="23">
        <f t="shared" si="557"/>
        <v>1</v>
      </c>
      <c r="U7111" s="6">
        <f t="shared" si="558"/>
        <v>195.84</v>
      </c>
      <c r="V7111" s="6">
        <f>tbl_Raw_Data[[#This Row],[Discount_Pct]]*tbl_Raw_Data[[#This Row],[Gross_Amount]]/100</f>
        <v>9.7919999999999998</v>
      </c>
      <c r="W7111" s="6">
        <f>tbl_Raw_Data[[#This Row],[Gross_Amount]]-tbl_Raw_Data[[#This Row],[Discount_Amount]]</f>
        <v>186.048</v>
      </c>
      <c r="X7111" s="6">
        <f>tbl_Raw_Data[[#This Row],[Net_Amount_Before_Tax]]*tbl_Raw_Data[[#This Row],[Tax_Pct]]/100</f>
        <v>22.325759999999999</v>
      </c>
      <c r="Y7111" s="6">
        <f>tbl_Raw_Data[[#This Row],[Net_Amount_Before_Tax]]+tbl_Raw_Data[[#This Row],[Tax_Amount]]</f>
        <v>208.37376</v>
      </c>
      <c r="Z7111" s="6">
        <f t="shared" si="559"/>
        <v>1</v>
      </c>
    </row>
    <row r="7112" spans="1:26" x14ac:dyDescent="0.3">
      <c r="A7112" s="23" t="s">
        <v>9227</v>
      </c>
      <c r="B7112" s="34">
        <v>45732</v>
      </c>
      <c r="C7112" s="23" t="s">
        <v>1039</v>
      </c>
      <c r="D7112" s="23" t="s">
        <v>142</v>
      </c>
      <c r="E7112" s="23" t="s">
        <v>81</v>
      </c>
      <c r="F7112" s="23">
        <v>380058</v>
      </c>
      <c r="G7112" s="23" t="s">
        <v>160</v>
      </c>
      <c r="H7112" s="23" t="s">
        <v>161</v>
      </c>
      <c r="I7112" s="23" t="s">
        <v>50</v>
      </c>
      <c r="J7112" s="23" t="s">
        <v>23</v>
      </c>
      <c r="K7112" s="23" t="s">
        <v>24</v>
      </c>
      <c r="L7112" s="23">
        <v>2</v>
      </c>
      <c r="M7112" s="23">
        <v>150.49</v>
      </c>
      <c r="N7112" s="23">
        <v>10</v>
      </c>
      <c r="O7112" s="23">
        <v>12</v>
      </c>
      <c r="P7112" s="23" t="s">
        <v>43</v>
      </c>
      <c r="Q7112" s="23" t="s">
        <v>90</v>
      </c>
      <c r="R7112" s="23">
        <f t="shared" si="555"/>
        <v>1</v>
      </c>
      <c r="S7112" s="23" t="str">
        <f t="shared" si="556"/>
        <v>ORD107111_20250316_CUST02947_MED014</v>
      </c>
      <c r="T7112" s="23">
        <f t="shared" si="557"/>
        <v>1</v>
      </c>
      <c r="U7112" s="6">
        <f t="shared" si="558"/>
        <v>300.98</v>
      </c>
      <c r="V7112" s="6">
        <f>tbl_Raw_Data[[#This Row],[Discount_Pct]]*tbl_Raw_Data[[#This Row],[Gross_Amount]]/100</f>
        <v>30.098000000000003</v>
      </c>
      <c r="W7112" s="6">
        <f>tbl_Raw_Data[[#This Row],[Gross_Amount]]-tbl_Raw_Data[[#This Row],[Discount_Amount]]</f>
        <v>270.88200000000001</v>
      </c>
      <c r="X7112" s="6">
        <f>tbl_Raw_Data[[#This Row],[Net_Amount_Before_Tax]]*tbl_Raw_Data[[#This Row],[Tax_Pct]]/100</f>
        <v>32.505839999999999</v>
      </c>
      <c r="Y7112" s="6">
        <f>tbl_Raw_Data[[#This Row],[Net_Amount_Before_Tax]]+tbl_Raw_Data[[#This Row],[Tax_Amount]]</f>
        <v>303.38783999999998</v>
      </c>
      <c r="Z7112" s="6">
        <f t="shared" si="559"/>
        <v>4</v>
      </c>
    </row>
    <row r="7113" spans="1:26" x14ac:dyDescent="0.3">
      <c r="A7113" s="23" t="s">
        <v>9228</v>
      </c>
      <c r="B7113" s="34">
        <v>45948</v>
      </c>
      <c r="C7113" s="23" t="s">
        <v>5122</v>
      </c>
      <c r="D7113" s="23" t="s">
        <v>72</v>
      </c>
      <c r="E7113" s="23" t="s">
        <v>73</v>
      </c>
      <c r="F7113" s="23">
        <v>302033</v>
      </c>
      <c r="G7113" s="23" t="s">
        <v>315</v>
      </c>
      <c r="H7113" s="23" t="s">
        <v>316</v>
      </c>
      <c r="I7113" s="23" t="s">
        <v>50</v>
      </c>
      <c r="J7113" s="23" t="s">
        <v>114</v>
      </c>
      <c r="K7113" s="23" t="s">
        <v>24</v>
      </c>
      <c r="L7113" s="23">
        <v>1</v>
      </c>
      <c r="M7113" s="23">
        <v>129.05000000000001</v>
      </c>
      <c r="N7113" s="23">
        <v>15</v>
      </c>
      <c r="O7113" s="23">
        <v>5</v>
      </c>
      <c r="P7113" s="23" t="s">
        <v>89</v>
      </c>
      <c r="Q7113" s="23" t="s">
        <v>90</v>
      </c>
      <c r="R7113" s="23">
        <f t="shared" si="555"/>
        <v>1</v>
      </c>
      <c r="S7113" s="23" t="str">
        <f t="shared" si="556"/>
        <v>ORD107112_20251018_CUST02705_MED012</v>
      </c>
      <c r="T7113" s="23">
        <f t="shared" si="557"/>
        <v>1</v>
      </c>
      <c r="U7113" s="6">
        <f t="shared" si="558"/>
        <v>129.05000000000001</v>
      </c>
      <c r="V7113" s="6">
        <f>tbl_Raw_Data[[#This Row],[Discount_Pct]]*tbl_Raw_Data[[#This Row],[Gross_Amount]]/100</f>
        <v>19.357500000000002</v>
      </c>
      <c r="W7113" s="6">
        <f>tbl_Raw_Data[[#This Row],[Gross_Amount]]-tbl_Raw_Data[[#This Row],[Discount_Amount]]</f>
        <v>109.69250000000001</v>
      </c>
      <c r="X7113" s="6">
        <f>tbl_Raw_Data[[#This Row],[Net_Amount_Before_Tax]]*tbl_Raw_Data[[#This Row],[Tax_Pct]]/100</f>
        <v>5.4846250000000012</v>
      </c>
      <c r="Y7113" s="6">
        <f>tbl_Raw_Data[[#This Row],[Net_Amount_Before_Tax]]+tbl_Raw_Data[[#This Row],[Tax_Amount]]</f>
        <v>115.17712500000002</v>
      </c>
      <c r="Z7113" s="6">
        <f t="shared" si="559"/>
        <v>1</v>
      </c>
    </row>
    <row r="7114" spans="1:26" x14ac:dyDescent="0.3">
      <c r="A7114" s="23" t="s">
        <v>9229</v>
      </c>
      <c r="B7114" s="34">
        <v>45581</v>
      </c>
      <c r="C7114" s="23" t="s">
        <v>409</v>
      </c>
      <c r="D7114" s="23" t="s">
        <v>72</v>
      </c>
      <c r="E7114" s="23" t="s">
        <v>73</v>
      </c>
      <c r="F7114" s="23">
        <v>302017</v>
      </c>
      <c r="G7114" s="23" t="s">
        <v>102</v>
      </c>
      <c r="H7114" s="23" t="s">
        <v>103</v>
      </c>
      <c r="I7114" s="23" t="s">
        <v>104</v>
      </c>
      <c r="J7114" s="23" t="s">
        <v>64</v>
      </c>
      <c r="K7114" s="23" t="s">
        <v>57</v>
      </c>
      <c r="L7114" s="23">
        <v>1</v>
      </c>
      <c r="M7114" s="23">
        <v>105.6</v>
      </c>
      <c r="N7114" s="23">
        <v>0</v>
      </c>
      <c r="O7114" s="23">
        <v>12</v>
      </c>
      <c r="P7114" s="23" t="s">
        <v>43</v>
      </c>
      <c r="Q7114" s="23" t="s">
        <v>90</v>
      </c>
      <c r="R7114" s="23">
        <f t="shared" si="555"/>
        <v>1</v>
      </c>
      <c r="S7114" s="23" t="str">
        <f t="shared" si="556"/>
        <v>ORD107113_20241016_CUST02933_MED029</v>
      </c>
      <c r="T7114" s="23">
        <f t="shared" si="557"/>
        <v>1</v>
      </c>
      <c r="U7114" s="6">
        <f t="shared" si="558"/>
        <v>105.6</v>
      </c>
      <c r="V7114" s="6">
        <f>tbl_Raw_Data[[#This Row],[Discount_Pct]]*tbl_Raw_Data[[#This Row],[Gross_Amount]]/100</f>
        <v>0</v>
      </c>
      <c r="W7114" s="6">
        <f>tbl_Raw_Data[[#This Row],[Gross_Amount]]-tbl_Raw_Data[[#This Row],[Discount_Amount]]</f>
        <v>105.6</v>
      </c>
      <c r="X7114" s="6">
        <f>tbl_Raw_Data[[#This Row],[Net_Amount_Before_Tax]]*tbl_Raw_Data[[#This Row],[Tax_Pct]]/100</f>
        <v>12.671999999999999</v>
      </c>
      <c r="Y7114" s="6">
        <f>tbl_Raw_Data[[#This Row],[Net_Amount_Before_Tax]]+tbl_Raw_Data[[#This Row],[Tax_Amount]]</f>
        <v>118.27199999999999</v>
      </c>
      <c r="Z7114" s="6">
        <f t="shared" si="559"/>
        <v>0</v>
      </c>
    </row>
    <row r="7115" spans="1:26" x14ac:dyDescent="0.3">
      <c r="A7115" s="23" t="s">
        <v>9230</v>
      </c>
      <c r="B7115" s="34">
        <v>45758</v>
      </c>
      <c r="C7115" s="23" t="s">
        <v>7278</v>
      </c>
      <c r="D7115" s="23" t="s">
        <v>142</v>
      </c>
      <c r="E7115" s="23" t="s">
        <v>81</v>
      </c>
      <c r="F7115" s="23">
        <v>380015</v>
      </c>
      <c r="G7115" s="23" t="s">
        <v>107</v>
      </c>
      <c r="H7115" s="23" t="s">
        <v>108</v>
      </c>
      <c r="I7115" s="23" t="s">
        <v>63</v>
      </c>
      <c r="J7115" s="23" t="s">
        <v>42</v>
      </c>
      <c r="K7115" s="23" t="s">
        <v>57</v>
      </c>
      <c r="L7115" s="23">
        <v>2</v>
      </c>
      <c r="M7115" s="23">
        <v>103.29</v>
      </c>
      <c r="N7115" s="23">
        <v>5</v>
      </c>
      <c r="O7115" s="23">
        <v>5</v>
      </c>
      <c r="P7115" s="23" t="s">
        <v>33</v>
      </c>
      <c r="Q7115" s="23" t="s">
        <v>34</v>
      </c>
      <c r="R7115" s="23">
        <f t="shared" si="555"/>
        <v>1</v>
      </c>
      <c r="S7115" s="23" t="str">
        <f t="shared" si="556"/>
        <v>ORD107114_20250411_CUST01072_MED005</v>
      </c>
      <c r="T7115" s="23">
        <f t="shared" si="557"/>
        <v>1</v>
      </c>
      <c r="U7115" s="6">
        <f t="shared" si="558"/>
        <v>206.58</v>
      </c>
      <c r="V7115" s="6">
        <f>tbl_Raw_Data[[#This Row],[Discount_Pct]]*tbl_Raw_Data[[#This Row],[Gross_Amount]]/100</f>
        <v>10.329000000000001</v>
      </c>
      <c r="W7115" s="6">
        <f>tbl_Raw_Data[[#This Row],[Gross_Amount]]-tbl_Raw_Data[[#This Row],[Discount_Amount]]</f>
        <v>196.251</v>
      </c>
      <c r="X7115" s="6">
        <f>tbl_Raw_Data[[#This Row],[Net_Amount_Before_Tax]]*tbl_Raw_Data[[#This Row],[Tax_Pct]]/100</f>
        <v>9.8125499999999999</v>
      </c>
      <c r="Y7115" s="6">
        <f>tbl_Raw_Data[[#This Row],[Net_Amount_Before_Tax]]+tbl_Raw_Data[[#This Row],[Tax_Amount]]</f>
        <v>206.06354999999999</v>
      </c>
      <c r="Z7115" s="6">
        <f t="shared" si="559"/>
        <v>3</v>
      </c>
    </row>
    <row r="7116" spans="1:26" x14ac:dyDescent="0.3">
      <c r="A7116" s="23" t="s">
        <v>9231</v>
      </c>
      <c r="B7116" s="34">
        <v>45359</v>
      </c>
      <c r="C7116" s="23" t="s">
        <v>6629</v>
      </c>
      <c r="D7116" s="23" t="s">
        <v>52</v>
      </c>
      <c r="E7116" s="23" t="s">
        <v>52</v>
      </c>
      <c r="F7116" s="23">
        <v>160022</v>
      </c>
      <c r="G7116" s="23" t="s">
        <v>20</v>
      </c>
      <c r="H7116" s="23" t="s">
        <v>21</v>
      </c>
      <c r="I7116" s="23" t="s">
        <v>22</v>
      </c>
      <c r="J7116" s="23" t="s">
        <v>23</v>
      </c>
      <c r="K7116" s="23" t="s">
        <v>24</v>
      </c>
      <c r="L7116" s="23">
        <v>2</v>
      </c>
      <c r="M7116" s="23">
        <v>133.34</v>
      </c>
      <c r="N7116" s="23">
        <v>0</v>
      </c>
      <c r="O7116" s="23">
        <v>18</v>
      </c>
      <c r="P7116" s="23" t="s">
        <v>43</v>
      </c>
      <c r="Q7116" s="23" t="s">
        <v>34</v>
      </c>
      <c r="R7116" s="23">
        <f t="shared" si="555"/>
        <v>1</v>
      </c>
      <c r="S7116" s="23" t="str">
        <f t="shared" si="556"/>
        <v>ORD107115_20240308_CUST01380_MED024</v>
      </c>
      <c r="T7116" s="23">
        <f t="shared" si="557"/>
        <v>1</v>
      </c>
      <c r="U7116" s="6">
        <f t="shared" si="558"/>
        <v>266.68</v>
      </c>
      <c r="V7116" s="6">
        <f>tbl_Raw_Data[[#This Row],[Discount_Pct]]*tbl_Raw_Data[[#This Row],[Gross_Amount]]/100</f>
        <v>0</v>
      </c>
      <c r="W7116" s="6">
        <f>tbl_Raw_Data[[#This Row],[Gross_Amount]]-tbl_Raw_Data[[#This Row],[Discount_Amount]]</f>
        <v>266.68</v>
      </c>
      <c r="X7116" s="6">
        <f>tbl_Raw_Data[[#This Row],[Net_Amount_Before_Tax]]*tbl_Raw_Data[[#This Row],[Tax_Pct]]/100</f>
        <v>48.002399999999994</v>
      </c>
      <c r="Y7116" s="6">
        <f>tbl_Raw_Data[[#This Row],[Net_Amount_Before_Tax]]+tbl_Raw_Data[[#This Row],[Tax_Amount]]</f>
        <v>314.68240000000003</v>
      </c>
      <c r="Z7116" s="6">
        <f t="shared" si="559"/>
        <v>3</v>
      </c>
    </row>
    <row r="7117" spans="1:26" x14ac:dyDescent="0.3">
      <c r="A7117" s="23" t="s">
        <v>9232</v>
      </c>
      <c r="B7117" s="34">
        <v>45937</v>
      </c>
      <c r="C7117" s="23" t="s">
        <v>2580</v>
      </c>
      <c r="D7117" s="23" t="s">
        <v>92</v>
      </c>
      <c r="E7117" s="23" t="s">
        <v>93</v>
      </c>
      <c r="F7117" s="23">
        <v>560038</v>
      </c>
      <c r="G7117" s="23" t="s">
        <v>229</v>
      </c>
      <c r="H7117" s="23" t="s">
        <v>230</v>
      </c>
      <c r="I7117" s="23" t="s">
        <v>84</v>
      </c>
      <c r="J7117" s="23" t="s">
        <v>140</v>
      </c>
      <c r="K7117" s="23" t="s">
        <v>24</v>
      </c>
      <c r="L7117" s="23">
        <v>2</v>
      </c>
      <c r="M7117" s="23">
        <v>198.86</v>
      </c>
      <c r="N7117" s="23">
        <v>10</v>
      </c>
      <c r="O7117" s="23">
        <v>12</v>
      </c>
      <c r="P7117" s="23" t="s">
        <v>58</v>
      </c>
      <c r="Q7117" s="23" t="s">
        <v>44</v>
      </c>
      <c r="R7117" s="23">
        <f t="shared" si="555"/>
        <v>1</v>
      </c>
      <c r="S7117" s="23" t="str">
        <f t="shared" si="556"/>
        <v>ORD107116_20251007_CUST03379_MED022</v>
      </c>
      <c r="T7117" s="23">
        <f t="shared" si="557"/>
        <v>1</v>
      </c>
      <c r="U7117" s="6">
        <f t="shared" si="558"/>
        <v>397.72</v>
      </c>
      <c r="V7117" s="6">
        <f>tbl_Raw_Data[[#This Row],[Discount_Pct]]*tbl_Raw_Data[[#This Row],[Gross_Amount]]/100</f>
        <v>39.772000000000006</v>
      </c>
      <c r="W7117" s="6">
        <f>tbl_Raw_Data[[#This Row],[Gross_Amount]]-tbl_Raw_Data[[#This Row],[Discount_Amount]]</f>
        <v>357.94800000000004</v>
      </c>
      <c r="X7117" s="6">
        <f>tbl_Raw_Data[[#This Row],[Net_Amount_Before_Tax]]*tbl_Raw_Data[[#This Row],[Tax_Pct]]/100</f>
        <v>42.953760000000003</v>
      </c>
      <c r="Y7117" s="6">
        <f>tbl_Raw_Data[[#This Row],[Net_Amount_Before_Tax]]+tbl_Raw_Data[[#This Row],[Tax_Amount]]</f>
        <v>400.90176000000002</v>
      </c>
      <c r="Z7117" s="6">
        <f t="shared" si="559"/>
        <v>2</v>
      </c>
    </row>
    <row r="7118" spans="1:26" x14ac:dyDescent="0.3">
      <c r="A7118" s="23" t="s">
        <v>9233</v>
      </c>
      <c r="B7118" s="34">
        <v>45710</v>
      </c>
      <c r="C7118" s="23" t="s">
        <v>1463</v>
      </c>
      <c r="D7118" s="23" t="s">
        <v>100</v>
      </c>
      <c r="E7118" s="23" t="s">
        <v>101</v>
      </c>
      <c r="F7118" s="23">
        <v>201304</v>
      </c>
      <c r="G7118" s="23" t="s">
        <v>48</v>
      </c>
      <c r="H7118" s="23" t="s">
        <v>49</v>
      </c>
      <c r="I7118" s="23" t="s">
        <v>50</v>
      </c>
      <c r="J7118" s="23" t="s">
        <v>23</v>
      </c>
      <c r="K7118" s="23" t="s">
        <v>24</v>
      </c>
      <c r="L7118" s="23">
        <v>1</v>
      </c>
      <c r="M7118" s="23">
        <v>115.83</v>
      </c>
      <c r="N7118" s="23">
        <v>15</v>
      </c>
      <c r="O7118" s="23">
        <v>5</v>
      </c>
      <c r="P7118" s="23" t="s">
        <v>65</v>
      </c>
      <c r="Q7118" s="23" t="s">
        <v>34</v>
      </c>
      <c r="R7118" s="23">
        <f t="shared" si="555"/>
        <v>1</v>
      </c>
      <c r="S7118" s="23" t="str">
        <f t="shared" si="556"/>
        <v>ORD107117_20250222_CUST00744_MED028</v>
      </c>
      <c r="T7118" s="23">
        <f t="shared" si="557"/>
        <v>1</v>
      </c>
      <c r="U7118" s="6">
        <f t="shared" si="558"/>
        <v>115.83</v>
      </c>
      <c r="V7118" s="6">
        <f>tbl_Raw_Data[[#This Row],[Discount_Pct]]*tbl_Raw_Data[[#This Row],[Gross_Amount]]/100</f>
        <v>17.374500000000001</v>
      </c>
      <c r="W7118" s="6">
        <f>tbl_Raw_Data[[#This Row],[Gross_Amount]]-tbl_Raw_Data[[#This Row],[Discount_Amount]]</f>
        <v>98.455500000000001</v>
      </c>
      <c r="X7118" s="6">
        <f>tbl_Raw_Data[[#This Row],[Net_Amount_Before_Tax]]*tbl_Raw_Data[[#This Row],[Tax_Pct]]/100</f>
        <v>4.9227750000000006</v>
      </c>
      <c r="Y7118" s="6">
        <f>tbl_Raw_Data[[#This Row],[Net_Amount_Before_Tax]]+tbl_Raw_Data[[#This Row],[Tax_Amount]]</f>
        <v>103.378275</v>
      </c>
      <c r="Z7118" s="6">
        <f t="shared" si="559"/>
        <v>2</v>
      </c>
    </row>
    <row r="7119" spans="1:26" x14ac:dyDescent="0.3">
      <c r="A7119" s="23" t="s">
        <v>9234</v>
      </c>
      <c r="B7119" s="34">
        <v>45537</v>
      </c>
      <c r="C7119" s="23" t="s">
        <v>574</v>
      </c>
      <c r="D7119" s="23" t="s">
        <v>37</v>
      </c>
      <c r="E7119" s="23" t="s">
        <v>38</v>
      </c>
      <c r="F7119" s="23">
        <v>452016</v>
      </c>
      <c r="G7119" s="23" t="s">
        <v>68</v>
      </c>
      <c r="H7119" s="23" t="s">
        <v>69</v>
      </c>
      <c r="I7119" s="23" t="s">
        <v>55</v>
      </c>
      <c r="J7119" s="23" t="s">
        <v>56</v>
      </c>
      <c r="K7119" s="23" t="s">
        <v>24</v>
      </c>
      <c r="L7119" s="23">
        <v>1</v>
      </c>
      <c r="M7119" s="23">
        <v>29.8</v>
      </c>
      <c r="N7119" s="23">
        <v>5</v>
      </c>
      <c r="O7119" s="23">
        <v>5</v>
      </c>
      <c r="P7119" s="23" t="s">
        <v>89</v>
      </c>
      <c r="Q7119" s="23" t="s">
        <v>34</v>
      </c>
      <c r="R7119" s="23">
        <f t="shared" si="555"/>
        <v>1</v>
      </c>
      <c r="S7119" s="23" t="str">
        <f t="shared" si="556"/>
        <v>ORD107118_20240902_CUST02775_MED003</v>
      </c>
      <c r="T7119" s="23">
        <f t="shared" si="557"/>
        <v>1</v>
      </c>
      <c r="U7119" s="6">
        <f t="shared" si="558"/>
        <v>29.8</v>
      </c>
      <c r="V7119" s="6">
        <f>tbl_Raw_Data[[#This Row],[Discount_Pct]]*tbl_Raw_Data[[#This Row],[Gross_Amount]]/100</f>
        <v>1.49</v>
      </c>
      <c r="W7119" s="6">
        <f>tbl_Raw_Data[[#This Row],[Gross_Amount]]-tbl_Raw_Data[[#This Row],[Discount_Amount]]</f>
        <v>28.310000000000002</v>
      </c>
      <c r="X7119" s="6">
        <f>tbl_Raw_Data[[#This Row],[Net_Amount_Before_Tax]]*tbl_Raw_Data[[#This Row],[Tax_Pct]]/100</f>
        <v>1.4155000000000002</v>
      </c>
      <c r="Y7119" s="6">
        <f>tbl_Raw_Data[[#This Row],[Net_Amount_Before_Tax]]+tbl_Raw_Data[[#This Row],[Tax_Amount]]</f>
        <v>29.725500000000004</v>
      </c>
      <c r="Z7119" s="6">
        <f t="shared" si="559"/>
        <v>4</v>
      </c>
    </row>
    <row r="7120" spans="1:26" x14ac:dyDescent="0.3">
      <c r="A7120" s="23" t="s">
        <v>9235</v>
      </c>
      <c r="B7120" s="34">
        <v>45553</v>
      </c>
      <c r="C7120" s="23" t="s">
        <v>7562</v>
      </c>
      <c r="D7120" s="23" t="s">
        <v>46</v>
      </c>
      <c r="E7120" s="23" t="s">
        <v>47</v>
      </c>
      <c r="F7120" s="23">
        <v>411014</v>
      </c>
      <c r="G7120" s="23" t="s">
        <v>20</v>
      </c>
      <c r="H7120" s="23" t="s">
        <v>21</v>
      </c>
      <c r="I7120" s="23" t="s">
        <v>22</v>
      </c>
      <c r="J7120" s="23" t="s">
        <v>23</v>
      </c>
      <c r="K7120" s="23" t="s">
        <v>24</v>
      </c>
      <c r="L7120" s="23">
        <v>3</v>
      </c>
      <c r="M7120" s="23">
        <v>148.08000000000001</v>
      </c>
      <c r="N7120" s="23">
        <v>5</v>
      </c>
      <c r="O7120" s="23">
        <v>5</v>
      </c>
      <c r="P7120" s="23" t="s">
        <v>89</v>
      </c>
      <c r="Q7120" s="23" t="s">
        <v>34</v>
      </c>
      <c r="R7120" s="23">
        <f t="shared" si="555"/>
        <v>1</v>
      </c>
      <c r="S7120" s="23" t="str">
        <f t="shared" si="556"/>
        <v>ORD107119_20240918_CUST03182_MED024</v>
      </c>
      <c r="T7120" s="23">
        <f t="shared" si="557"/>
        <v>1</v>
      </c>
      <c r="U7120" s="6">
        <f t="shared" si="558"/>
        <v>444.24</v>
      </c>
      <c r="V7120" s="6">
        <f>tbl_Raw_Data[[#This Row],[Discount_Pct]]*tbl_Raw_Data[[#This Row],[Gross_Amount]]/100</f>
        <v>22.212</v>
      </c>
      <c r="W7120" s="6">
        <f>tbl_Raw_Data[[#This Row],[Gross_Amount]]-tbl_Raw_Data[[#This Row],[Discount_Amount]]</f>
        <v>422.02800000000002</v>
      </c>
      <c r="X7120" s="6">
        <f>tbl_Raw_Data[[#This Row],[Net_Amount_Before_Tax]]*tbl_Raw_Data[[#This Row],[Tax_Pct]]/100</f>
        <v>21.101400000000002</v>
      </c>
      <c r="Y7120" s="6">
        <f>tbl_Raw_Data[[#This Row],[Net_Amount_Before_Tax]]+tbl_Raw_Data[[#This Row],[Tax_Amount]]</f>
        <v>443.12940000000003</v>
      </c>
      <c r="Z7120" s="6">
        <f t="shared" si="559"/>
        <v>2</v>
      </c>
    </row>
    <row r="7121" spans="1:26" x14ac:dyDescent="0.3">
      <c r="A7121" s="23" t="s">
        <v>9236</v>
      </c>
      <c r="B7121" s="34">
        <v>45349</v>
      </c>
      <c r="C7121" s="23" t="s">
        <v>9237</v>
      </c>
      <c r="D7121" s="23" t="s">
        <v>80</v>
      </c>
      <c r="E7121" s="23" t="s">
        <v>81</v>
      </c>
      <c r="F7121" s="23">
        <v>395003</v>
      </c>
      <c r="G7121" s="23" t="s">
        <v>20</v>
      </c>
      <c r="H7121" s="23" t="s">
        <v>21</v>
      </c>
      <c r="I7121" s="23" t="s">
        <v>22</v>
      </c>
      <c r="J7121" s="23" t="s">
        <v>23</v>
      </c>
      <c r="K7121" s="23" t="s">
        <v>24</v>
      </c>
      <c r="L7121" s="23">
        <v>1</v>
      </c>
      <c r="M7121" s="23">
        <v>143.31</v>
      </c>
      <c r="N7121" s="23">
        <v>15</v>
      </c>
      <c r="O7121" s="23">
        <v>12</v>
      </c>
      <c r="P7121" s="23" t="s">
        <v>25</v>
      </c>
      <c r="Q7121" s="23" t="s">
        <v>44</v>
      </c>
      <c r="R7121" s="23">
        <f t="shared" si="555"/>
        <v>1</v>
      </c>
      <c r="S7121" s="23" t="str">
        <f t="shared" si="556"/>
        <v>ORD107120_20240227_CUST02160_MED024</v>
      </c>
      <c r="T7121" s="23">
        <f t="shared" si="557"/>
        <v>1</v>
      </c>
      <c r="U7121" s="6">
        <f t="shared" si="558"/>
        <v>143.31</v>
      </c>
      <c r="V7121" s="6">
        <f>tbl_Raw_Data[[#This Row],[Discount_Pct]]*tbl_Raw_Data[[#This Row],[Gross_Amount]]/100</f>
        <v>21.496500000000001</v>
      </c>
      <c r="W7121" s="6">
        <f>tbl_Raw_Data[[#This Row],[Gross_Amount]]-tbl_Raw_Data[[#This Row],[Discount_Amount]]</f>
        <v>121.8135</v>
      </c>
      <c r="X7121" s="6">
        <f>tbl_Raw_Data[[#This Row],[Net_Amount_Before_Tax]]*tbl_Raw_Data[[#This Row],[Tax_Pct]]/100</f>
        <v>14.617620000000002</v>
      </c>
      <c r="Y7121" s="6">
        <f>tbl_Raw_Data[[#This Row],[Net_Amount_Before_Tax]]+tbl_Raw_Data[[#This Row],[Tax_Amount]]</f>
        <v>136.43112000000002</v>
      </c>
      <c r="Z7121" s="6">
        <f t="shared" si="559"/>
        <v>0</v>
      </c>
    </row>
    <row r="7122" spans="1:26" x14ac:dyDescent="0.3">
      <c r="A7122" s="23" t="s">
        <v>9236</v>
      </c>
      <c r="B7122" s="34">
        <v>45489</v>
      </c>
      <c r="C7122" s="23" t="s">
        <v>4840</v>
      </c>
      <c r="D7122" s="23" t="s">
        <v>100</v>
      </c>
      <c r="E7122" s="23" t="s">
        <v>101</v>
      </c>
      <c r="F7122" s="23">
        <v>201303</v>
      </c>
      <c r="G7122" s="23" t="s">
        <v>256</v>
      </c>
      <c r="H7122" s="23" t="s">
        <v>257</v>
      </c>
      <c r="I7122" s="23" t="s">
        <v>22</v>
      </c>
      <c r="J7122" s="23" t="s">
        <v>258</v>
      </c>
      <c r="K7122" s="23" t="s">
        <v>57</v>
      </c>
      <c r="L7122" s="23">
        <v>1</v>
      </c>
      <c r="M7122" s="23">
        <v>67.59</v>
      </c>
      <c r="N7122" s="23">
        <v>10</v>
      </c>
      <c r="O7122" s="23">
        <v>12</v>
      </c>
      <c r="P7122" s="23" t="s">
        <v>58</v>
      </c>
      <c r="Q7122" s="23" t="s">
        <v>34</v>
      </c>
      <c r="R7122" s="23">
        <f t="shared" si="555"/>
        <v>1</v>
      </c>
      <c r="S7122" s="23" t="str">
        <f t="shared" si="556"/>
        <v>ORD107120_20240716_CUST01029_MED025</v>
      </c>
      <c r="T7122" s="23">
        <f t="shared" si="557"/>
        <v>1</v>
      </c>
      <c r="U7122" s="6">
        <f t="shared" si="558"/>
        <v>67.59</v>
      </c>
      <c r="V7122" s="6">
        <f>tbl_Raw_Data[[#This Row],[Discount_Pct]]*tbl_Raw_Data[[#This Row],[Gross_Amount]]/100</f>
        <v>6.7590000000000012</v>
      </c>
      <c r="W7122" s="6">
        <f>tbl_Raw_Data[[#This Row],[Gross_Amount]]-tbl_Raw_Data[[#This Row],[Discount_Amount]]</f>
        <v>60.831000000000003</v>
      </c>
      <c r="X7122" s="6">
        <f>tbl_Raw_Data[[#This Row],[Net_Amount_Before_Tax]]*tbl_Raw_Data[[#This Row],[Tax_Pct]]/100</f>
        <v>7.2997199999999998</v>
      </c>
      <c r="Y7122" s="6">
        <f>tbl_Raw_Data[[#This Row],[Net_Amount_Before_Tax]]+tbl_Raw_Data[[#This Row],[Tax_Amount]]</f>
        <v>68.130719999999997</v>
      </c>
      <c r="Z7122" s="6">
        <f t="shared" si="559"/>
        <v>2</v>
      </c>
    </row>
    <row r="7123" spans="1:26" x14ac:dyDescent="0.3">
      <c r="A7123" s="23" t="s">
        <v>9238</v>
      </c>
      <c r="B7123" s="34">
        <v>45582</v>
      </c>
      <c r="C7123" s="23" t="s">
        <v>5150</v>
      </c>
      <c r="D7123" s="23" t="s">
        <v>72</v>
      </c>
      <c r="E7123" s="23" t="s">
        <v>73</v>
      </c>
      <c r="F7123" s="23">
        <v>302021</v>
      </c>
      <c r="G7123" s="23" t="s">
        <v>74</v>
      </c>
      <c r="H7123" s="23" t="s">
        <v>75</v>
      </c>
      <c r="I7123" s="23" t="s">
        <v>76</v>
      </c>
      <c r="J7123" s="23" t="s">
        <v>77</v>
      </c>
      <c r="K7123" s="23" t="s">
        <v>57</v>
      </c>
      <c r="L7123" s="23">
        <v>1</v>
      </c>
      <c r="M7123" s="23">
        <v>68.989999999999995</v>
      </c>
      <c r="N7123" s="23">
        <v>15</v>
      </c>
      <c r="O7123" s="23">
        <v>5</v>
      </c>
      <c r="P7123" s="23" t="s">
        <v>25</v>
      </c>
      <c r="Q7123" s="23" t="s">
        <v>26</v>
      </c>
      <c r="R7123" s="23">
        <f t="shared" si="555"/>
        <v>1</v>
      </c>
      <c r="S7123" s="23" t="str">
        <f t="shared" si="556"/>
        <v>ORD107122_20241017_CUST00624_MED008</v>
      </c>
      <c r="T7123" s="23">
        <f t="shared" si="557"/>
        <v>1</v>
      </c>
      <c r="U7123" s="6">
        <f t="shared" si="558"/>
        <v>68.989999999999995</v>
      </c>
      <c r="V7123" s="6">
        <f>tbl_Raw_Data[[#This Row],[Discount_Pct]]*tbl_Raw_Data[[#This Row],[Gross_Amount]]/100</f>
        <v>10.3485</v>
      </c>
      <c r="W7123" s="6">
        <f>tbl_Raw_Data[[#This Row],[Gross_Amount]]-tbl_Raw_Data[[#This Row],[Discount_Amount]]</f>
        <v>58.641499999999994</v>
      </c>
      <c r="X7123" s="6">
        <f>tbl_Raw_Data[[#This Row],[Net_Amount_Before_Tax]]*tbl_Raw_Data[[#This Row],[Tax_Pct]]/100</f>
        <v>2.9320749999999998</v>
      </c>
      <c r="Y7123" s="6">
        <f>tbl_Raw_Data[[#This Row],[Net_Amount_Before_Tax]]+tbl_Raw_Data[[#This Row],[Tax_Amount]]</f>
        <v>61.573574999999991</v>
      </c>
      <c r="Z7123" s="6">
        <f t="shared" si="559"/>
        <v>1</v>
      </c>
    </row>
    <row r="7124" spans="1:26" x14ac:dyDescent="0.3">
      <c r="A7124" s="23" t="s">
        <v>9238</v>
      </c>
      <c r="B7124" s="34">
        <v>45785</v>
      </c>
      <c r="C7124" s="23" t="s">
        <v>8549</v>
      </c>
      <c r="D7124" s="23" t="s">
        <v>100</v>
      </c>
      <c r="E7124" s="23" t="s">
        <v>101</v>
      </c>
      <c r="F7124" s="23">
        <v>201303</v>
      </c>
      <c r="G7124" s="23" t="s">
        <v>94</v>
      </c>
      <c r="H7124" s="23" t="s">
        <v>95</v>
      </c>
      <c r="I7124" s="23" t="s">
        <v>84</v>
      </c>
      <c r="J7124" s="23" t="s">
        <v>42</v>
      </c>
      <c r="K7124" s="23" t="s">
        <v>24</v>
      </c>
      <c r="L7124" s="23">
        <v>1</v>
      </c>
      <c r="M7124" s="23">
        <v>85.45</v>
      </c>
      <c r="N7124" s="23">
        <v>5</v>
      </c>
      <c r="O7124" s="23">
        <v>5</v>
      </c>
      <c r="P7124" s="23" t="s">
        <v>43</v>
      </c>
      <c r="Q7124" s="23" t="s">
        <v>26</v>
      </c>
      <c r="R7124" s="23">
        <f t="shared" si="555"/>
        <v>1</v>
      </c>
      <c r="S7124" s="23" t="str">
        <f t="shared" si="556"/>
        <v>ORD107122_20250508_CUST02651_MED021</v>
      </c>
      <c r="T7124" s="23">
        <f t="shared" si="557"/>
        <v>1</v>
      </c>
      <c r="U7124" s="6">
        <f t="shared" si="558"/>
        <v>85.45</v>
      </c>
      <c r="V7124" s="6">
        <f>tbl_Raw_Data[[#This Row],[Discount_Pct]]*tbl_Raw_Data[[#This Row],[Gross_Amount]]/100</f>
        <v>4.2725</v>
      </c>
      <c r="W7124" s="6">
        <f>tbl_Raw_Data[[#This Row],[Gross_Amount]]-tbl_Raw_Data[[#This Row],[Discount_Amount]]</f>
        <v>81.177500000000009</v>
      </c>
      <c r="X7124" s="6">
        <f>tbl_Raw_Data[[#This Row],[Net_Amount_Before_Tax]]*tbl_Raw_Data[[#This Row],[Tax_Pct]]/100</f>
        <v>4.0588750000000005</v>
      </c>
      <c r="Y7124" s="6">
        <f>tbl_Raw_Data[[#This Row],[Net_Amount_Before_Tax]]+tbl_Raw_Data[[#This Row],[Tax_Amount]]</f>
        <v>85.23637500000001</v>
      </c>
      <c r="Z7124" s="6">
        <f t="shared" si="559"/>
        <v>1</v>
      </c>
    </row>
    <row r="7125" spans="1:26" x14ac:dyDescent="0.3">
      <c r="A7125" s="23" t="s">
        <v>9239</v>
      </c>
      <c r="B7125" s="34">
        <v>45401</v>
      </c>
      <c r="C7125" s="23" t="s">
        <v>6589</v>
      </c>
      <c r="D7125" s="23" t="s">
        <v>80</v>
      </c>
      <c r="E7125" s="23" t="s">
        <v>81</v>
      </c>
      <c r="F7125" s="23">
        <v>395003</v>
      </c>
      <c r="G7125" s="23" t="s">
        <v>111</v>
      </c>
      <c r="H7125" s="23" t="s">
        <v>112</v>
      </c>
      <c r="I7125" s="23" t="s">
        <v>113</v>
      </c>
      <c r="J7125" s="23" t="s">
        <v>114</v>
      </c>
      <c r="K7125" s="23" t="s">
        <v>24</v>
      </c>
      <c r="L7125" s="23">
        <v>2</v>
      </c>
      <c r="M7125" s="23">
        <v>89.62</v>
      </c>
      <c r="N7125" s="23">
        <v>15</v>
      </c>
      <c r="O7125" s="23">
        <v>5</v>
      </c>
      <c r="P7125" s="23" t="s">
        <v>43</v>
      </c>
      <c r="Q7125" s="23" t="s">
        <v>34</v>
      </c>
      <c r="R7125" s="23">
        <f t="shared" si="555"/>
        <v>1</v>
      </c>
      <c r="S7125" s="23" t="str">
        <f t="shared" si="556"/>
        <v>ORD107124_20240419_CUST02019_MED027</v>
      </c>
      <c r="T7125" s="23">
        <f t="shared" si="557"/>
        <v>1</v>
      </c>
      <c r="U7125" s="6">
        <f t="shared" si="558"/>
        <v>179.24</v>
      </c>
      <c r="V7125" s="6">
        <f>tbl_Raw_Data[[#This Row],[Discount_Pct]]*tbl_Raw_Data[[#This Row],[Gross_Amount]]/100</f>
        <v>26.886000000000003</v>
      </c>
      <c r="W7125" s="6">
        <f>tbl_Raw_Data[[#This Row],[Gross_Amount]]-tbl_Raw_Data[[#This Row],[Discount_Amount]]</f>
        <v>152.35400000000001</v>
      </c>
      <c r="X7125" s="6">
        <f>tbl_Raw_Data[[#This Row],[Net_Amount_Before_Tax]]*tbl_Raw_Data[[#This Row],[Tax_Pct]]/100</f>
        <v>7.617700000000001</v>
      </c>
      <c r="Y7125" s="6">
        <f>tbl_Raw_Data[[#This Row],[Net_Amount_Before_Tax]]+tbl_Raw_Data[[#This Row],[Tax_Amount]]</f>
        <v>159.97170000000003</v>
      </c>
      <c r="Z7125" s="6">
        <f t="shared" si="559"/>
        <v>4</v>
      </c>
    </row>
    <row r="7126" spans="1:26" x14ac:dyDescent="0.3">
      <c r="A7126" s="23" t="s">
        <v>9240</v>
      </c>
      <c r="B7126" s="34">
        <v>45762</v>
      </c>
      <c r="C7126" s="23" t="s">
        <v>8203</v>
      </c>
      <c r="D7126" s="23" t="s">
        <v>142</v>
      </c>
      <c r="E7126" s="23" t="s">
        <v>81</v>
      </c>
      <c r="F7126" s="23">
        <v>380001</v>
      </c>
      <c r="G7126" s="23" t="s">
        <v>233</v>
      </c>
      <c r="H7126" s="23" t="s">
        <v>234</v>
      </c>
      <c r="I7126" s="23" t="s">
        <v>104</v>
      </c>
      <c r="J7126" s="23" t="s">
        <v>42</v>
      </c>
      <c r="K7126" s="23" t="s">
        <v>24</v>
      </c>
      <c r="L7126" s="23">
        <v>5</v>
      </c>
      <c r="M7126" s="23">
        <v>171.71</v>
      </c>
      <c r="N7126" s="23">
        <v>0</v>
      </c>
      <c r="O7126" s="23">
        <v>18</v>
      </c>
      <c r="P7126" s="23" t="s">
        <v>58</v>
      </c>
      <c r="Q7126" s="23" t="s">
        <v>34</v>
      </c>
      <c r="R7126" s="23">
        <f t="shared" si="555"/>
        <v>1</v>
      </c>
      <c r="S7126" s="23" t="str">
        <f t="shared" si="556"/>
        <v>ORD107125_20250415_CUST02680_MED019</v>
      </c>
      <c r="T7126" s="23">
        <f t="shared" si="557"/>
        <v>1</v>
      </c>
      <c r="U7126" s="6">
        <f t="shared" si="558"/>
        <v>858.55000000000007</v>
      </c>
      <c r="V7126" s="6">
        <f>tbl_Raw_Data[[#This Row],[Discount_Pct]]*tbl_Raw_Data[[#This Row],[Gross_Amount]]/100</f>
        <v>0</v>
      </c>
      <c r="W7126" s="6">
        <f>tbl_Raw_Data[[#This Row],[Gross_Amount]]-tbl_Raw_Data[[#This Row],[Discount_Amount]]</f>
        <v>858.55000000000007</v>
      </c>
      <c r="X7126" s="6">
        <f>tbl_Raw_Data[[#This Row],[Net_Amount_Before_Tax]]*tbl_Raw_Data[[#This Row],[Tax_Pct]]/100</f>
        <v>154.53900000000002</v>
      </c>
      <c r="Y7126" s="6">
        <f>tbl_Raw_Data[[#This Row],[Net_Amount_Before_Tax]]+tbl_Raw_Data[[#This Row],[Tax_Amount]]</f>
        <v>1013.0890000000001</v>
      </c>
      <c r="Z7126" s="6">
        <f t="shared" si="559"/>
        <v>1</v>
      </c>
    </row>
    <row r="7127" spans="1:26" x14ac:dyDescent="0.3">
      <c r="A7127" s="23" t="s">
        <v>9241</v>
      </c>
      <c r="B7127" s="34">
        <v>45328</v>
      </c>
      <c r="C7127" s="23" t="s">
        <v>6551</v>
      </c>
      <c r="D7127" s="23" t="s">
        <v>92</v>
      </c>
      <c r="E7127" s="23" t="s">
        <v>93</v>
      </c>
      <c r="F7127" s="23">
        <v>560001</v>
      </c>
      <c r="G7127" s="23" t="s">
        <v>119</v>
      </c>
      <c r="H7127" s="23" t="s">
        <v>120</v>
      </c>
      <c r="I7127" s="23" t="s">
        <v>32</v>
      </c>
      <c r="J7127" s="23" t="s">
        <v>64</v>
      </c>
      <c r="K7127" s="23" t="s">
        <v>57</v>
      </c>
      <c r="L7127" s="23">
        <v>1</v>
      </c>
      <c r="M7127" s="23">
        <v>73.349999999999994</v>
      </c>
      <c r="N7127" s="23">
        <v>0</v>
      </c>
      <c r="O7127" s="23">
        <v>5</v>
      </c>
      <c r="P7127" s="23" t="s">
        <v>43</v>
      </c>
      <c r="Q7127" s="23" t="s">
        <v>90</v>
      </c>
      <c r="R7127" s="23">
        <f t="shared" si="555"/>
        <v>1</v>
      </c>
      <c r="S7127" s="23" t="str">
        <f t="shared" si="556"/>
        <v>ORD107126_20240206_CUST01496_MED010</v>
      </c>
      <c r="T7127" s="23">
        <f t="shared" si="557"/>
        <v>1</v>
      </c>
      <c r="U7127" s="6">
        <f t="shared" si="558"/>
        <v>73.349999999999994</v>
      </c>
      <c r="V7127" s="6">
        <f>tbl_Raw_Data[[#This Row],[Discount_Pct]]*tbl_Raw_Data[[#This Row],[Gross_Amount]]/100</f>
        <v>0</v>
      </c>
      <c r="W7127" s="6">
        <f>tbl_Raw_Data[[#This Row],[Gross_Amount]]-tbl_Raw_Data[[#This Row],[Discount_Amount]]</f>
        <v>73.349999999999994</v>
      </c>
      <c r="X7127" s="6">
        <f>tbl_Raw_Data[[#This Row],[Net_Amount_Before_Tax]]*tbl_Raw_Data[[#This Row],[Tax_Pct]]/100</f>
        <v>3.6675</v>
      </c>
      <c r="Y7127" s="6">
        <f>tbl_Raw_Data[[#This Row],[Net_Amount_Before_Tax]]+tbl_Raw_Data[[#This Row],[Tax_Amount]]</f>
        <v>77.017499999999998</v>
      </c>
      <c r="Z7127" s="6">
        <f t="shared" si="559"/>
        <v>1</v>
      </c>
    </row>
    <row r="7128" spans="1:26" x14ac:dyDescent="0.3">
      <c r="A7128" s="23" t="s">
        <v>9242</v>
      </c>
      <c r="B7128" s="34">
        <v>45784</v>
      </c>
      <c r="C7128" s="23" t="s">
        <v>8332</v>
      </c>
      <c r="D7128" s="23" t="s">
        <v>37</v>
      </c>
      <c r="E7128" s="23" t="s">
        <v>38</v>
      </c>
      <c r="F7128" s="23">
        <v>452018</v>
      </c>
      <c r="G7128" s="23" t="s">
        <v>192</v>
      </c>
      <c r="H7128" s="23" t="s">
        <v>193</v>
      </c>
      <c r="I7128" s="23" t="s">
        <v>41</v>
      </c>
      <c r="J7128" s="23" t="s">
        <v>194</v>
      </c>
      <c r="K7128" s="23" t="s">
        <v>24</v>
      </c>
      <c r="L7128" s="23">
        <v>2</v>
      </c>
      <c r="M7128" s="23">
        <v>32.81</v>
      </c>
      <c r="N7128" s="23">
        <v>15</v>
      </c>
      <c r="O7128" s="23">
        <v>5</v>
      </c>
      <c r="P7128" s="23" t="s">
        <v>25</v>
      </c>
      <c r="Q7128" s="23" t="s">
        <v>34</v>
      </c>
      <c r="R7128" s="23">
        <f t="shared" si="555"/>
        <v>1</v>
      </c>
      <c r="S7128" s="23" t="str">
        <f t="shared" si="556"/>
        <v>ORD107127_20250507_CUST00697_MED002</v>
      </c>
      <c r="T7128" s="23">
        <f t="shared" si="557"/>
        <v>1</v>
      </c>
      <c r="U7128" s="6">
        <f t="shared" si="558"/>
        <v>65.62</v>
      </c>
      <c r="V7128" s="6">
        <f>tbl_Raw_Data[[#This Row],[Discount_Pct]]*tbl_Raw_Data[[#This Row],[Gross_Amount]]/100</f>
        <v>9.843</v>
      </c>
      <c r="W7128" s="6">
        <f>tbl_Raw_Data[[#This Row],[Gross_Amount]]-tbl_Raw_Data[[#This Row],[Discount_Amount]]</f>
        <v>55.777000000000001</v>
      </c>
      <c r="X7128" s="6">
        <f>tbl_Raw_Data[[#This Row],[Net_Amount_Before_Tax]]*tbl_Raw_Data[[#This Row],[Tax_Pct]]/100</f>
        <v>2.7888500000000001</v>
      </c>
      <c r="Y7128" s="6">
        <f>tbl_Raw_Data[[#This Row],[Net_Amount_Before_Tax]]+tbl_Raw_Data[[#This Row],[Tax_Amount]]</f>
        <v>58.565849999999998</v>
      </c>
      <c r="Z7128" s="6">
        <f t="shared" si="559"/>
        <v>1</v>
      </c>
    </row>
    <row r="7129" spans="1:26" x14ac:dyDescent="0.3">
      <c r="A7129" s="23" t="s">
        <v>9243</v>
      </c>
      <c r="B7129" s="34">
        <v>45385</v>
      </c>
      <c r="C7129" s="23" t="s">
        <v>1106</v>
      </c>
      <c r="D7129" s="23" t="s">
        <v>92</v>
      </c>
      <c r="E7129" s="23" t="s">
        <v>93</v>
      </c>
      <c r="F7129" s="23">
        <v>560066</v>
      </c>
      <c r="G7129" s="23" t="s">
        <v>61</v>
      </c>
      <c r="H7129" s="23" t="s">
        <v>62</v>
      </c>
      <c r="I7129" s="23" t="s">
        <v>63</v>
      </c>
      <c r="J7129" s="23" t="s">
        <v>64</v>
      </c>
      <c r="K7129" s="23" t="s">
        <v>57</v>
      </c>
      <c r="L7129" s="23">
        <v>1</v>
      </c>
      <c r="M7129" s="23">
        <v>120.37</v>
      </c>
      <c r="N7129" s="23">
        <v>10</v>
      </c>
      <c r="O7129" s="23">
        <v>12</v>
      </c>
      <c r="P7129" s="23" t="s">
        <v>25</v>
      </c>
      <c r="Q7129" s="23" t="s">
        <v>90</v>
      </c>
      <c r="R7129" s="23">
        <f t="shared" si="555"/>
        <v>1</v>
      </c>
      <c r="S7129" s="23" t="str">
        <f t="shared" si="556"/>
        <v>ORD107128_20240403_CUST01440_MED004</v>
      </c>
      <c r="T7129" s="23">
        <f t="shared" si="557"/>
        <v>1</v>
      </c>
      <c r="U7129" s="6">
        <f t="shared" si="558"/>
        <v>120.37</v>
      </c>
      <c r="V7129" s="6">
        <f>tbl_Raw_Data[[#This Row],[Discount_Pct]]*tbl_Raw_Data[[#This Row],[Gross_Amount]]/100</f>
        <v>12.037000000000001</v>
      </c>
      <c r="W7129" s="6">
        <f>tbl_Raw_Data[[#This Row],[Gross_Amount]]-tbl_Raw_Data[[#This Row],[Discount_Amount]]</f>
        <v>108.333</v>
      </c>
      <c r="X7129" s="6">
        <f>tbl_Raw_Data[[#This Row],[Net_Amount_Before_Tax]]*tbl_Raw_Data[[#This Row],[Tax_Pct]]/100</f>
        <v>12.999960000000002</v>
      </c>
      <c r="Y7129" s="6">
        <f>tbl_Raw_Data[[#This Row],[Net_Amount_Before_Tax]]+tbl_Raw_Data[[#This Row],[Tax_Amount]]</f>
        <v>121.33296</v>
      </c>
      <c r="Z7129" s="6">
        <f t="shared" si="559"/>
        <v>2</v>
      </c>
    </row>
    <row r="7130" spans="1:26" x14ac:dyDescent="0.3">
      <c r="A7130" s="23" t="s">
        <v>9244</v>
      </c>
      <c r="B7130" s="34">
        <v>45718</v>
      </c>
      <c r="C7130" s="23" t="s">
        <v>8775</v>
      </c>
      <c r="D7130" s="23" t="s">
        <v>92</v>
      </c>
      <c r="E7130" s="23" t="s">
        <v>93</v>
      </c>
      <c r="F7130" s="23">
        <v>560038</v>
      </c>
      <c r="G7130" s="23" t="s">
        <v>315</v>
      </c>
      <c r="H7130" s="23" t="s">
        <v>316</v>
      </c>
      <c r="I7130" s="23" t="s">
        <v>50</v>
      </c>
      <c r="J7130" s="23" t="s">
        <v>114</v>
      </c>
      <c r="K7130" s="23" t="s">
        <v>24</v>
      </c>
      <c r="L7130" s="23">
        <v>4</v>
      </c>
      <c r="M7130" s="23">
        <v>137.09</v>
      </c>
      <c r="N7130" s="23">
        <v>10</v>
      </c>
      <c r="O7130" s="23">
        <v>5</v>
      </c>
      <c r="P7130" s="23" t="s">
        <v>33</v>
      </c>
      <c r="Q7130" s="23" t="s">
        <v>34</v>
      </c>
      <c r="R7130" s="23">
        <f t="shared" si="555"/>
        <v>1</v>
      </c>
      <c r="S7130" s="23" t="str">
        <f t="shared" si="556"/>
        <v>ORD107129_20250302_CUST02954_MED012</v>
      </c>
      <c r="T7130" s="23">
        <f t="shared" si="557"/>
        <v>1</v>
      </c>
      <c r="U7130" s="6">
        <f t="shared" si="558"/>
        <v>548.36</v>
      </c>
      <c r="V7130" s="6">
        <f>tbl_Raw_Data[[#This Row],[Discount_Pct]]*tbl_Raw_Data[[#This Row],[Gross_Amount]]/100</f>
        <v>54.836000000000006</v>
      </c>
      <c r="W7130" s="6">
        <f>tbl_Raw_Data[[#This Row],[Gross_Amount]]-tbl_Raw_Data[[#This Row],[Discount_Amount]]</f>
        <v>493.524</v>
      </c>
      <c r="X7130" s="6">
        <f>tbl_Raw_Data[[#This Row],[Net_Amount_Before_Tax]]*tbl_Raw_Data[[#This Row],[Tax_Pct]]/100</f>
        <v>24.676199999999998</v>
      </c>
      <c r="Y7130" s="6">
        <f>tbl_Raw_Data[[#This Row],[Net_Amount_Before_Tax]]+tbl_Raw_Data[[#This Row],[Tax_Amount]]</f>
        <v>518.2002</v>
      </c>
      <c r="Z7130" s="6">
        <f t="shared" si="559"/>
        <v>2</v>
      </c>
    </row>
    <row r="7131" spans="1:26" x14ac:dyDescent="0.3">
      <c r="A7131" s="23" t="s">
        <v>9245</v>
      </c>
      <c r="B7131" s="34">
        <v>45847</v>
      </c>
      <c r="C7131" s="23" t="s">
        <v>5884</v>
      </c>
      <c r="D7131" s="23" t="s">
        <v>87</v>
      </c>
      <c r="E7131" s="23" t="s">
        <v>88</v>
      </c>
      <c r="F7131" s="23">
        <v>600040</v>
      </c>
      <c r="G7131" s="23" t="s">
        <v>229</v>
      </c>
      <c r="H7131" s="23" t="s">
        <v>230</v>
      </c>
      <c r="I7131" s="23" t="s">
        <v>84</v>
      </c>
      <c r="J7131" s="23" t="s">
        <v>140</v>
      </c>
      <c r="K7131" s="23" t="s">
        <v>24</v>
      </c>
      <c r="L7131" s="23">
        <v>1</v>
      </c>
      <c r="M7131" s="23">
        <v>185.4</v>
      </c>
      <c r="N7131" s="23">
        <v>10</v>
      </c>
      <c r="O7131" s="23">
        <v>5</v>
      </c>
      <c r="P7131" s="23" t="s">
        <v>33</v>
      </c>
      <c r="Q7131" s="23" t="s">
        <v>26</v>
      </c>
      <c r="R7131" s="23">
        <f t="shared" si="555"/>
        <v>1</v>
      </c>
      <c r="S7131" s="23" t="str">
        <f t="shared" si="556"/>
        <v>ORD107130_20250709_CUST01633_MED022</v>
      </c>
      <c r="T7131" s="23">
        <f t="shared" si="557"/>
        <v>1</v>
      </c>
      <c r="U7131" s="6">
        <f t="shared" si="558"/>
        <v>185.4</v>
      </c>
      <c r="V7131" s="6">
        <f>tbl_Raw_Data[[#This Row],[Discount_Pct]]*tbl_Raw_Data[[#This Row],[Gross_Amount]]/100</f>
        <v>18.54</v>
      </c>
      <c r="W7131" s="6">
        <f>tbl_Raw_Data[[#This Row],[Gross_Amount]]-tbl_Raw_Data[[#This Row],[Discount_Amount]]</f>
        <v>166.86</v>
      </c>
      <c r="X7131" s="6">
        <f>tbl_Raw_Data[[#This Row],[Net_Amount_Before_Tax]]*tbl_Raw_Data[[#This Row],[Tax_Pct]]/100</f>
        <v>8.343</v>
      </c>
      <c r="Y7131" s="6">
        <f>tbl_Raw_Data[[#This Row],[Net_Amount_Before_Tax]]+tbl_Raw_Data[[#This Row],[Tax_Amount]]</f>
        <v>175.203</v>
      </c>
      <c r="Z7131" s="6">
        <f t="shared" si="559"/>
        <v>3</v>
      </c>
    </row>
    <row r="7132" spans="1:26" x14ac:dyDescent="0.3">
      <c r="A7132" s="23" t="s">
        <v>9245</v>
      </c>
      <c r="B7132" s="34">
        <v>45716</v>
      </c>
      <c r="C7132" s="23" t="s">
        <v>5282</v>
      </c>
      <c r="D7132" s="23" t="s">
        <v>72</v>
      </c>
      <c r="E7132" s="23" t="s">
        <v>73</v>
      </c>
      <c r="F7132" s="23">
        <v>302021</v>
      </c>
      <c r="G7132" s="23" t="s">
        <v>315</v>
      </c>
      <c r="H7132" s="23" t="s">
        <v>316</v>
      </c>
      <c r="I7132" s="23" t="s">
        <v>50</v>
      </c>
      <c r="J7132" s="23" t="s">
        <v>114</v>
      </c>
      <c r="K7132" s="23" t="s">
        <v>24</v>
      </c>
      <c r="L7132" s="23">
        <v>1</v>
      </c>
      <c r="M7132" s="23">
        <v>137.81</v>
      </c>
      <c r="N7132" s="23">
        <v>10</v>
      </c>
      <c r="O7132" s="23">
        <v>18</v>
      </c>
      <c r="P7132" s="23" t="s">
        <v>65</v>
      </c>
      <c r="Q7132" s="23" t="s">
        <v>34</v>
      </c>
      <c r="R7132" s="23">
        <f t="shared" si="555"/>
        <v>1</v>
      </c>
      <c r="S7132" s="23" t="str">
        <f t="shared" si="556"/>
        <v>ORD107130_20250228_CUST00656_MED012</v>
      </c>
      <c r="T7132" s="23">
        <f t="shared" si="557"/>
        <v>1</v>
      </c>
      <c r="U7132" s="6">
        <f t="shared" si="558"/>
        <v>137.81</v>
      </c>
      <c r="V7132" s="6">
        <f>tbl_Raw_Data[[#This Row],[Discount_Pct]]*tbl_Raw_Data[[#This Row],[Gross_Amount]]/100</f>
        <v>13.780999999999999</v>
      </c>
      <c r="W7132" s="6">
        <f>tbl_Raw_Data[[#This Row],[Gross_Amount]]-tbl_Raw_Data[[#This Row],[Discount_Amount]]</f>
        <v>124.029</v>
      </c>
      <c r="X7132" s="6">
        <f>tbl_Raw_Data[[#This Row],[Net_Amount_Before_Tax]]*tbl_Raw_Data[[#This Row],[Tax_Pct]]/100</f>
        <v>22.325219999999998</v>
      </c>
      <c r="Y7132" s="6">
        <f>tbl_Raw_Data[[#This Row],[Net_Amount_Before_Tax]]+tbl_Raw_Data[[#This Row],[Tax_Amount]]</f>
        <v>146.35422</v>
      </c>
      <c r="Z7132" s="6">
        <f t="shared" si="559"/>
        <v>3</v>
      </c>
    </row>
    <row r="7133" spans="1:26" x14ac:dyDescent="0.3">
      <c r="A7133" s="23" t="s">
        <v>9246</v>
      </c>
      <c r="B7133" s="34">
        <v>45360</v>
      </c>
      <c r="C7133" s="23" t="s">
        <v>9247</v>
      </c>
      <c r="D7133" s="23" t="s">
        <v>142</v>
      </c>
      <c r="E7133" s="23" t="s">
        <v>81</v>
      </c>
      <c r="F7133" s="23">
        <v>380058</v>
      </c>
      <c r="G7133" s="23" t="s">
        <v>68</v>
      </c>
      <c r="H7133" s="23" t="s">
        <v>69</v>
      </c>
      <c r="I7133" s="23" t="s">
        <v>55</v>
      </c>
      <c r="J7133" s="23" t="s">
        <v>56</v>
      </c>
      <c r="K7133" s="23" t="s">
        <v>24</v>
      </c>
      <c r="L7133" s="23">
        <v>3</v>
      </c>
      <c r="M7133" s="23">
        <v>25.2</v>
      </c>
      <c r="N7133" s="23">
        <v>10</v>
      </c>
      <c r="O7133" s="23">
        <v>18</v>
      </c>
      <c r="P7133" s="23" t="s">
        <v>43</v>
      </c>
      <c r="Q7133" s="23" t="s">
        <v>44</v>
      </c>
      <c r="R7133" s="23">
        <f t="shared" si="555"/>
        <v>1</v>
      </c>
      <c r="S7133" s="23" t="str">
        <f t="shared" si="556"/>
        <v>ORD107132_20240309_CUST02166_MED003</v>
      </c>
      <c r="T7133" s="23">
        <f t="shared" si="557"/>
        <v>1</v>
      </c>
      <c r="U7133" s="6">
        <f t="shared" si="558"/>
        <v>75.599999999999994</v>
      </c>
      <c r="V7133" s="6">
        <f>tbl_Raw_Data[[#This Row],[Discount_Pct]]*tbl_Raw_Data[[#This Row],[Gross_Amount]]/100</f>
        <v>7.56</v>
      </c>
      <c r="W7133" s="6">
        <f>tbl_Raw_Data[[#This Row],[Gross_Amount]]-tbl_Raw_Data[[#This Row],[Discount_Amount]]</f>
        <v>68.039999999999992</v>
      </c>
      <c r="X7133" s="6">
        <f>tbl_Raw_Data[[#This Row],[Net_Amount_Before_Tax]]*tbl_Raw_Data[[#This Row],[Tax_Pct]]/100</f>
        <v>12.247199999999998</v>
      </c>
      <c r="Y7133" s="6">
        <f>tbl_Raw_Data[[#This Row],[Net_Amount_Before_Tax]]+tbl_Raw_Data[[#This Row],[Tax_Amount]]</f>
        <v>80.287199999999984</v>
      </c>
      <c r="Z7133" s="6">
        <f t="shared" si="559"/>
        <v>3</v>
      </c>
    </row>
    <row r="7134" spans="1:26" x14ac:dyDescent="0.3">
      <c r="A7134" s="23" t="s">
        <v>9248</v>
      </c>
      <c r="B7134" s="34">
        <v>45487</v>
      </c>
      <c r="C7134" s="23" t="s">
        <v>5872</v>
      </c>
      <c r="D7134" s="23" t="s">
        <v>28</v>
      </c>
      <c r="E7134" s="23" t="s">
        <v>29</v>
      </c>
      <c r="F7134" s="23">
        <v>500001</v>
      </c>
      <c r="G7134" s="23" t="s">
        <v>74</v>
      </c>
      <c r="H7134" s="23" t="s">
        <v>75</v>
      </c>
      <c r="I7134" s="23" t="s">
        <v>76</v>
      </c>
      <c r="J7134" s="23" t="s">
        <v>77</v>
      </c>
      <c r="K7134" s="23" t="s">
        <v>57</v>
      </c>
      <c r="L7134" s="23">
        <v>5</v>
      </c>
      <c r="M7134" s="23">
        <v>56.1</v>
      </c>
      <c r="N7134" s="23">
        <v>0</v>
      </c>
      <c r="O7134" s="23">
        <v>12</v>
      </c>
      <c r="P7134" s="23" t="s">
        <v>33</v>
      </c>
      <c r="Q7134" s="23" t="s">
        <v>34</v>
      </c>
      <c r="R7134" s="23">
        <f t="shared" si="555"/>
        <v>1</v>
      </c>
      <c r="S7134" s="23" t="str">
        <f t="shared" si="556"/>
        <v>ORD107133_20240714_CUST00481_MED008</v>
      </c>
      <c r="T7134" s="23">
        <f t="shared" si="557"/>
        <v>1</v>
      </c>
      <c r="U7134" s="6">
        <f t="shared" si="558"/>
        <v>280.5</v>
      </c>
      <c r="V7134" s="6">
        <f>tbl_Raw_Data[[#This Row],[Discount_Pct]]*tbl_Raw_Data[[#This Row],[Gross_Amount]]/100</f>
        <v>0</v>
      </c>
      <c r="W7134" s="6">
        <f>tbl_Raw_Data[[#This Row],[Gross_Amount]]-tbl_Raw_Data[[#This Row],[Discount_Amount]]</f>
        <v>280.5</v>
      </c>
      <c r="X7134" s="6">
        <f>tbl_Raw_Data[[#This Row],[Net_Amount_Before_Tax]]*tbl_Raw_Data[[#This Row],[Tax_Pct]]/100</f>
        <v>33.659999999999997</v>
      </c>
      <c r="Y7134" s="6">
        <f>tbl_Raw_Data[[#This Row],[Net_Amount_Before_Tax]]+tbl_Raw_Data[[#This Row],[Tax_Amount]]</f>
        <v>314.15999999999997</v>
      </c>
      <c r="Z7134" s="6">
        <f t="shared" si="559"/>
        <v>1</v>
      </c>
    </row>
    <row r="7135" spans="1:26" x14ac:dyDescent="0.3">
      <c r="A7135" s="23" t="s">
        <v>9249</v>
      </c>
      <c r="B7135" s="34">
        <v>45783</v>
      </c>
      <c r="C7135" s="23" t="s">
        <v>4398</v>
      </c>
      <c r="D7135" s="23" t="s">
        <v>183</v>
      </c>
      <c r="E7135" s="23" t="s">
        <v>184</v>
      </c>
      <c r="F7135" s="23">
        <v>122001</v>
      </c>
      <c r="G7135" s="23" t="s">
        <v>283</v>
      </c>
      <c r="H7135" s="23" t="s">
        <v>284</v>
      </c>
      <c r="I7135" s="23" t="s">
        <v>104</v>
      </c>
      <c r="J7135" s="23" t="s">
        <v>42</v>
      </c>
      <c r="K7135" s="23" t="s">
        <v>57</v>
      </c>
      <c r="L7135" s="23">
        <v>1</v>
      </c>
      <c r="M7135" s="23">
        <v>312.45999999999998</v>
      </c>
      <c r="N7135" s="23">
        <v>10</v>
      </c>
      <c r="O7135" s="23">
        <v>12</v>
      </c>
      <c r="P7135" s="23" t="s">
        <v>65</v>
      </c>
      <c r="Q7135" s="23" t="s">
        <v>90</v>
      </c>
      <c r="R7135" s="23">
        <f t="shared" si="555"/>
        <v>1</v>
      </c>
      <c r="S7135" s="23" t="str">
        <f t="shared" si="556"/>
        <v>ORD107134_20250506_CUST02165_MED030</v>
      </c>
      <c r="T7135" s="23">
        <f t="shared" si="557"/>
        <v>1</v>
      </c>
      <c r="U7135" s="6">
        <f t="shared" si="558"/>
        <v>312.45999999999998</v>
      </c>
      <c r="V7135" s="6">
        <f>tbl_Raw_Data[[#This Row],[Discount_Pct]]*tbl_Raw_Data[[#This Row],[Gross_Amount]]/100</f>
        <v>31.245999999999999</v>
      </c>
      <c r="W7135" s="6">
        <f>tbl_Raw_Data[[#This Row],[Gross_Amount]]-tbl_Raw_Data[[#This Row],[Discount_Amount]]</f>
        <v>281.214</v>
      </c>
      <c r="X7135" s="6">
        <f>tbl_Raw_Data[[#This Row],[Net_Amount_Before_Tax]]*tbl_Raw_Data[[#This Row],[Tax_Pct]]/100</f>
        <v>33.74568</v>
      </c>
      <c r="Y7135" s="6">
        <f>tbl_Raw_Data[[#This Row],[Net_Amount_Before_Tax]]+tbl_Raw_Data[[#This Row],[Tax_Amount]]</f>
        <v>314.95967999999999</v>
      </c>
      <c r="Z7135" s="6">
        <f t="shared" si="559"/>
        <v>2</v>
      </c>
    </row>
    <row r="7136" spans="1:26" x14ac:dyDescent="0.3">
      <c r="A7136" s="23" t="s">
        <v>9250</v>
      </c>
      <c r="B7136" s="34">
        <v>45383</v>
      </c>
      <c r="C7136" s="23" t="s">
        <v>7376</v>
      </c>
      <c r="D7136" s="23" t="s">
        <v>28</v>
      </c>
      <c r="E7136" s="23" t="s">
        <v>29</v>
      </c>
      <c r="F7136" s="23">
        <v>500001</v>
      </c>
      <c r="G7136" s="23" t="s">
        <v>192</v>
      </c>
      <c r="H7136" s="23" t="s">
        <v>193</v>
      </c>
      <c r="I7136" s="23" t="s">
        <v>41</v>
      </c>
      <c r="J7136" s="23" t="s">
        <v>194</v>
      </c>
      <c r="K7136" s="23" t="s">
        <v>24</v>
      </c>
      <c r="L7136" s="23">
        <v>3</v>
      </c>
      <c r="M7136" s="23">
        <v>30.11</v>
      </c>
      <c r="N7136" s="23">
        <v>5</v>
      </c>
      <c r="O7136" s="23">
        <v>12</v>
      </c>
      <c r="P7136" s="23" t="s">
        <v>33</v>
      </c>
      <c r="Q7136" s="23" t="s">
        <v>34</v>
      </c>
      <c r="R7136" s="23">
        <f t="shared" si="555"/>
        <v>1</v>
      </c>
      <c r="S7136" s="23" t="str">
        <f t="shared" si="556"/>
        <v>ORD107135_20240401_CUST00075_MED002</v>
      </c>
      <c r="T7136" s="23">
        <f t="shared" si="557"/>
        <v>1</v>
      </c>
      <c r="U7136" s="6">
        <f t="shared" si="558"/>
        <v>90.33</v>
      </c>
      <c r="V7136" s="6">
        <f>tbl_Raw_Data[[#This Row],[Discount_Pct]]*tbl_Raw_Data[[#This Row],[Gross_Amount]]/100</f>
        <v>4.5164999999999997</v>
      </c>
      <c r="W7136" s="6">
        <f>tbl_Raw_Data[[#This Row],[Gross_Amount]]-tbl_Raw_Data[[#This Row],[Discount_Amount]]</f>
        <v>85.813500000000005</v>
      </c>
      <c r="X7136" s="6">
        <f>tbl_Raw_Data[[#This Row],[Net_Amount_Before_Tax]]*tbl_Raw_Data[[#This Row],[Tax_Pct]]/100</f>
        <v>10.297620000000002</v>
      </c>
      <c r="Y7136" s="6">
        <f>tbl_Raw_Data[[#This Row],[Net_Amount_Before_Tax]]+tbl_Raw_Data[[#This Row],[Tax_Amount]]</f>
        <v>96.11112</v>
      </c>
      <c r="Z7136" s="6">
        <f t="shared" si="559"/>
        <v>4</v>
      </c>
    </row>
    <row r="7137" spans="1:26" x14ac:dyDescent="0.3">
      <c r="A7137" s="23" t="s">
        <v>9251</v>
      </c>
      <c r="B7137" s="34">
        <v>45634</v>
      </c>
      <c r="C7137" s="23" t="s">
        <v>9252</v>
      </c>
      <c r="D7137" s="23" t="s">
        <v>19</v>
      </c>
      <c r="E7137" s="23" t="s">
        <v>19</v>
      </c>
      <c r="F7137" s="23">
        <v>110029</v>
      </c>
      <c r="G7137" s="23" t="s">
        <v>154</v>
      </c>
      <c r="H7137" s="23" t="s">
        <v>155</v>
      </c>
      <c r="I7137" s="23" t="s">
        <v>134</v>
      </c>
      <c r="J7137" s="23" t="s">
        <v>156</v>
      </c>
      <c r="K7137" s="23" t="s">
        <v>57</v>
      </c>
      <c r="L7137" s="23">
        <v>2</v>
      </c>
      <c r="M7137" s="23">
        <v>44.44</v>
      </c>
      <c r="N7137" s="23">
        <v>0</v>
      </c>
      <c r="O7137" s="23">
        <v>12</v>
      </c>
      <c r="P7137" s="23" t="s">
        <v>65</v>
      </c>
      <c r="Q7137" s="23" t="s">
        <v>34</v>
      </c>
      <c r="R7137" s="23">
        <f t="shared" si="555"/>
        <v>1</v>
      </c>
      <c r="S7137" s="23" t="str">
        <f t="shared" si="556"/>
        <v>ORD107136_20241208_CUST02934_MED006</v>
      </c>
      <c r="T7137" s="23">
        <f t="shared" si="557"/>
        <v>1</v>
      </c>
      <c r="U7137" s="6">
        <f t="shared" si="558"/>
        <v>88.88</v>
      </c>
      <c r="V7137" s="6">
        <f>tbl_Raw_Data[[#This Row],[Discount_Pct]]*tbl_Raw_Data[[#This Row],[Gross_Amount]]/100</f>
        <v>0</v>
      </c>
      <c r="W7137" s="6">
        <f>tbl_Raw_Data[[#This Row],[Gross_Amount]]-tbl_Raw_Data[[#This Row],[Discount_Amount]]</f>
        <v>88.88</v>
      </c>
      <c r="X7137" s="6">
        <f>tbl_Raw_Data[[#This Row],[Net_Amount_Before_Tax]]*tbl_Raw_Data[[#This Row],[Tax_Pct]]/100</f>
        <v>10.6656</v>
      </c>
      <c r="Y7137" s="6">
        <f>tbl_Raw_Data[[#This Row],[Net_Amount_Before_Tax]]+tbl_Raw_Data[[#This Row],[Tax_Amount]]</f>
        <v>99.545599999999993</v>
      </c>
      <c r="Z7137" s="6">
        <f t="shared" si="559"/>
        <v>1</v>
      </c>
    </row>
    <row r="7138" spans="1:26" x14ac:dyDescent="0.3">
      <c r="A7138" s="23" t="s">
        <v>9253</v>
      </c>
      <c r="B7138" s="34">
        <v>45322</v>
      </c>
      <c r="C7138" s="23" t="s">
        <v>8975</v>
      </c>
      <c r="D7138" s="23" t="s">
        <v>183</v>
      </c>
      <c r="E7138" s="23" t="s">
        <v>184</v>
      </c>
      <c r="F7138" s="23">
        <v>122009</v>
      </c>
      <c r="G7138" s="23" t="s">
        <v>196</v>
      </c>
      <c r="H7138" s="23" t="s">
        <v>197</v>
      </c>
      <c r="I7138" s="23" t="s">
        <v>32</v>
      </c>
      <c r="J7138" s="23" t="s">
        <v>42</v>
      </c>
      <c r="K7138" s="23" t="s">
        <v>24</v>
      </c>
      <c r="L7138" s="23">
        <v>2</v>
      </c>
      <c r="M7138" s="23">
        <v>24.87</v>
      </c>
      <c r="N7138" s="23">
        <v>10</v>
      </c>
      <c r="O7138" s="23">
        <v>5</v>
      </c>
      <c r="P7138" s="23" t="s">
        <v>25</v>
      </c>
      <c r="Q7138" s="23" t="s">
        <v>26</v>
      </c>
      <c r="R7138" s="23">
        <f t="shared" si="555"/>
        <v>1</v>
      </c>
      <c r="S7138" s="23" t="str">
        <f t="shared" si="556"/>
        <v>ORD107137_20240131_CUST02876_MED011</v>
      </c>
      <c r="T7138" s="23">
        <f t="shared" si="557"/>
        <v>1</v>
      </c>
      <c r="U7138" s="6">
        <f t="shared" si="558"/>
        <v>49.74</v>
      </c>
      <c r="V7138" s="6">
        <f>tbl_Raw_Data[[#This Row],[Discount_Pct]]*tbl_Raw_Data[[#This Row],[Gross_Amount]]/100</f>
        <v>4.9740000000000002</v>
      </c>
      <c r="W7138" s="6">
        <f>tbl_Raw_Data[[#This Row],[Gross_Amount]]-tbl_Raw_Data[[#This Row],[Discount_Amount]]</f>
        <v>44.766000000000005</v>
      </c>
      <c r="X7138" s="6">
        <f>tbl_Raw_Data[[#This Row],[Net_Amount_Before_Tax]]*tbl_Raw_Data[[#This Row],[Tax_Pct]]/100</f>
        <v>2.2383000000000006</v>
      </c>
      <c r="Y7138" s="6">
        <f>tbl_Raw_Data[[#This Row],[Net_Amount_Before_Tax]]+tbl_Raw_Data[[#This Row],[Tax_Amount]]</f>
        <v>47.004300000000008</v>
      </c>
      <c r="Z7138" s="6">
        <f t="shared" si="559"/>
        <v>1</v>
      </c>
    </row>
    <row r="7139" spans="1:26" x14ac:dyDescent="0.3">
      <c r="A7139" s="23" t="s">
        <v>9254</v>
      </c>
      <c r="B7139" s="34">
        <v>45449</v>
      </c>
      <c r="C7139" s="23" t="s">
        <v>3572</v>
      </c>
      <c r="D7139" s="23" t="s">
        <v>19</v>
      </c>
      <c r="E7139" s="23" t="s">
        <v>19</v>
      </c>
      <c r="F7139" s="23">
        <v>110044</v>
      </c>
      <c r="G7139" s="23" t="s">
        <v>192</v>
      </c>
      <c r="H7139" s="23" t="s">
        <v>193</v>
      </c>
      <c r="I7139" s="23" t="s">
        <v>41</v>
      </c>
      <c r="J7139" s="23" t="s">
        <v>194</v>
      </c>
      <c r="K7139" s="23" t="s">
        <v>24</v>
      </c>
      <c r="L7139" s="23">
        <v>1</v>
      </c>
      <c r="M7139" s="23">
        <v>29.5</v>
      </c>
      <c r="N7139" s="23">
        <v>5</v>
      </c>
      <c r="O7139" s="23">
        <v>5</v>
      </c>
      <c r="P7139" s="23" t="s">
        <v>65</v>
      </c>
      <c r="Q7139" s="23" t="s">
        <v>34</v>
      </c>
      <c r="R7139" s="23">
        <f t="shared" si="555"/>
        <v>1</v>
      </c>
      <c r="S7139" s="23" t="str">
        <f t="shared" si="556"/>
        <v>ORD107138_20240606_CUST01605_MED002</v>
      </c>
      <c r="T7139" s="23">
        <f t="shared" si="557"/>
        <v>1</v>
      </c>
      <c r="U7139" s="6">
        <f t="shared" si="558"/>
        <v>29.5</v>
      </c>
      <c r="V7139" s="6">
        <f>tbl_Raw_Data[[#This Row],[Discount_Pct]]*tbl_Raw_Data[[#This Row],[Gross_Amount]]/100</f>
        <v>1.4750000000000001</v>
      </c>
      <c r="W7139" s="6">
        <f>tbl_Raw_Data[[#This Row],[Gross_Amount]]-tbl_Raw_Data[[#This Row],[Discount_Amount]]</f>
        <v>28.024999999999999</v>
      </c>
      <c r="X7139" s="6">
        <f>tbl_Raw_Data[[#This Row],[Net_Amount_Before_Tax]]*tbl_Raw_Data[[#This Row],[Tax_Pct]]/100</f>
        <v>1.4012500000000001</v>
      </c>
      <c r="Y7139" s="6">
        <f>tbl_Raw_Data[[#This Row],[Net_Amount_Before_Tax]]+tbl_Raw_Data[[#This Row],[Tax_Amount]]</f>
        <v>29.42625</v>
      </c>
      <c r="Z7139" s="6">
        <f t="shared" si="559"/>
        <v>2</v>
      </c>
    </row>
    <row r="7140" spans="1:26" x14ac:dyDescent="0.3">
      <c r="A7140" s="23" t="s">
        <v>9255</v>
      </c>
      <c r="B7140" s="34">
        <v>45807</v>
      </c>
      <c r="C7140" s="23" t="s">
        <v>3019</v>
      </c>
      <c r="D7140" s="23" t="s">
        <v>46</v>
      </c>
      <c r="E7140" s="23" t="s">
        <v>47</v>
      </c>
      <c r="F7140" s="23">
        <v>411014</v>
      </c>
      <c r="G7140" s="23" t="s">
        <v>61</v>
      </c>
      <c r="H7140" s="23" t="s">
        <v>62</v>
      </c>
      <c r="I7140" s="23" t="s">
        <v>63</v>
      </c>
      <c r="J7140" s="23" t="s">
        <v>64</v>
      </c>
      <c r="K7140" s="23" t="s">
        <v>57</v>
      </c>
      <c r="L7140" s="23">
        <v>2</v>
      </c>
      <c r="M7140" s="23">
        <v>104.69</v>
      </c>
      <c r="N7140" s="23">
        <v>5</v>
      </c>
      <c r="O7140" s="23">
        <v>5</v>
      </c>
      <c r="P7140" s="23" t="s">
        <v>89</v>
      </c>
      <c r="Q7140" s="23" t="s">
        <v>34</v>
      </c>
      <c r="R7140" s="23">
        <f t="shared" si="555"/>
        <v>1</v>
      </c>
      <c r="S7140" s="23" t="str">
        <f t="shared" si="556"/>
        <v>ORD107139_20250530_CUST02708_MED004</v>
      </c>
      <c r="T7140" s="23">
        <f t="shared" si="557"/>
        <v>1</v>
      </c>
      <c r="U7140" s="6">
        <f t="shared" si="558"/>
        <v>209.38</v>
      </c>
      <c r="V7140" s="6">
        <f>tbl_Raw_Data[[#This Row],[Discount_Pct]]*tbl_Raw_Data[[#This Row],[Gross_Amount]]/100</f>
        <v>10.469000000000001</v>
      </c>
      <c r="W7140" s="6">
        <f>tbl_Raw_Data[[#This Row],[Gross_Amount]]-tbl_Raw_Data[[#This Row],[Discount_Amount]]</f>
        <v>198.911</v>
      </c>
      <c r="X7140" s="6">
        <f>tbl_Raw_Data[[#This Row],[Net_Amount_Before_Tax]]*tbl_Raw_Data[[#This Row],[Tax_Pct]]/100</f>
        <v>9.9455500000000008</v>
      </c>
      <c r="Y7140" s="6">
        <f>tbl_Raw_Data[[#This Row],[Net_Amount_Before_Tax]]+tbl_Raw_Data[[#This Row],[Tax_Amount]]</f>
        <v>208.85655</v>
      </c>
      <c r="Z7140" s="6">
        <f t="shared" si="559"/>
        <v>2</v>
      </c>
    </row>
    <row r="7141" spans="1:26" x14ac:dyDescent="0.3">
      <c r="A7141" s="23" t="s">
        <v>9256</v>
      </c>
      <c r="B7141" s="34">
        <v>45956</v>
      </c>
      <c r="C7141" s="23" t="s">
        <v>758</v>
      </c>
      <c r="D7141" s="23" t="s">
        <v>100</v>
      </c>
      <c r="E7141" s="23" t="s">
        <v>101</v>
      </c>
      <c r="F7141" s="23">
        <v>201305</v>
      </c>
      <c r="G7141" s="23" t="s">
        <v>74</v>
      </c>
      <c r="H7141" s="23" t="s">
        <v>75</v>
      </c>
      <c r="I7141" s="23" t="s">
        <v>76</v>
      </c>
      <c r="J7141" s="23" t="s">
        <v>77</v>
      </c>
      <c r="K7141" s="23" t="s">
        <v>57</v>
      </c>
      <c r="L7141" s="23">
        <v>3</v>
      </c>
      <c r="M7141" s="23">
        <v>60.44</v>
      </c>
      <c r="N7141" s="23">
        <v>0</v>
      </c>
      <c r="O7141" s="23">
        <v>5</v>
      </c>
      <c r="P7141" s="23" t="s">
        <v>43</v>
      </c>
      <c r="Q7141" s="23" t="s">
        <v>34</v>
      </c>
      <c r="R7141" s="23">
        <f t="shared" si="555"/>
        <v>1</v>
      </c>
      <c r="S7141" s="23" t="str">
        <f t="shared" si="556"/>
        <v>ORD107140_20251026_CUST00742_MED008</v>
      </c>
      <c r="T7141" s="23">
        <f t="shared" si="557"/>
        <v>1</v>
      </c>
      <c r="U7141" s="6">
        <f t="shared" si="558"/>
        <v>181.32</v>
      </c>
      <c r="V7141" s="6">
        <f>tbl_Raw_Data[[#This Row],[Discount_Pct]]*tbl_Raw_Data[[#This Row],[Gross_Amount]]/100</f>
        <v>0</v>
      </c>
      <c r="W7141" s="6">
        <f>tbl_Raw_Data[[#This Row],[Gross_Amount]]-tbl_Raw_Data[[#This Row],[Discount_Amount]]</f>
        <v>181.32</v>
      </c>
      <c r="X7141" s="6">
        <f>tbl_Raw_Data[[#This Row],[Net_Amount_Before_Tax]]*tbl_Raw_Data[[#This Row],[Tax_Pct]]/100</f>
        <v>9.0659999999999989</v>
      </c>
      <c r="Y7141" s="6">
        <f>tbl_Raw_Data[[#This Row],[Net_Amount_Before_Tax]]+tbl_Raw_Data[[#This Row],[Tax_Amount]]</f>
        <v>190.386</v>
      </c>
      <c r="Z7141" s="6">
        <f t="shared" si="559"/>
        <v>5</v>
      </c>
    </row>
    <row r="7142" spans="1:26" x14ac:dyDescent="0.3">
      <c r="A7142" s="23" t="s">
        <v>9257</v>
      </c>
      <c r="B7142" s="34">
        <v>45352</v>
      </c>
      <c r="C7142" s="23" t="s">
        <v>4219</v>
      </c>
      <c r="D7142" s="23" t="s">
        <v>130</v>
      </c>
      <c r="E7142" s="23" t="s">
        <v>131</v>
      </c>
      <c r="F7142" s="23">
        <v>700001</v>
      </c>
      <c r="G7142" s="23" t="s">
        <v>256</v>
      </c>
      <c r="H7142" s="23" t="s">
        <v>257</v>
      </c>
      <c r="I7142" s="23" t="s">
        <v>22</v>
      </c>
      <c r="J7142" s="23" t="s">
        <v>258</v>
      </c>
      <c r="K7142" s="23" t="s">
        <v>57</v>
      </c>
      <c r="L7142" s="23">
        <v>1</v>
      </c>
      <c r="M7142" s="23">
        <v>65.599999999999994</v>
      </c>
      <c r="N7142" s="23">
        <v>10</v>
      </c>
      <c r="O7142" s="23">
        <v>12</v>
      </c>
      <c r="P7142" s="23" t="s">
        <v>65</v>
      </c>
      <c r="Q7142" s="23" t="s">
        <v>34</v>
      </c>
      <c r="R7142" s="23">
        <f t="shared" si="555"/>
        <v>1</v>
      </c>
      <c r="S7142" s="23" t="str">
        <f t="shared" si="556"/>
        <v>ORD107141_20240301_CUST03476_MED025</v>
      </c>
      <c r="T7142" s="23">
        <f t="shared" si="557"/>
        <v>1</v>
      </c>
      <c r="U7142" s="6">
        <f t="shared" si="558"/>
        <v>65.599999999999994</v>
      </c>
      <c r="V7142" s="6">
        <f>tbl_Raw_Data[[#This Row],[Discount_Pct]]*tbl_Raw_Data[[#This Row],[Gross_Amount]]/100</f>
        <v>6.56</v>
      </c>
      <c r="W7142" s="6">
        <f>tbl_Raw_Data[[#This Row],[Gross_Amount]]-tbl_Raw_Data[[#This Row],[Discount_Amount]]</f>
        <v>59.039999999999992</v>
      </c>
      <c r="X7142" s="6">
        <f>tbl_Raw_Data[[#This Row],[Net_Amount_Before_Tax]]*tbl_Raw_Data[[#This Row],[Tax_Pct]]/100</f>
        <v>7.0847999999999987</v>
      </c>
      <c r="Y7142" s="6">
        <f>tbl_Raw_Data[[#This Row],[Net_Amount_Before_Tax]]+tbl_Raw_Data[[#This Row],[Tax_Amount]]</f>
        <v>66.124799999999993</v>
      </c>
      <c r="Z7142" s="6">
        <f t="shared" si="559"/>
        <v>2</v>
      </c>
    </row>
    <row r="7143" spans="1:26" x14ac:dyDescent="0.3">
      <c r="A7143" s="23" t="s">
        <v>9258</v>
      </c>
      <c r="B7143" s="34">
        <v>45380</v>
      </c>
      <c r="C7143" s="23" t="s">
        <v>2310</v>
      </c>
      <c r="D7143" s="23" t="s">
        <v>19</v>
      </c>
      <c r="E7143" s="23" t="s">
        <v>19</v>
      </c>
      <c r="F7143" s="23">
        <v>110029</v>
      </c>
      <c r="G7143" s="23" t="s">
        <v>138</v>
      </c>
      <c r="H7143" s="23" t="s">
        <v>139</v>
      </c>
      <c r="I7143" s="23" t="s">
        <v>50</v>
      </c>
      <c r="J7143" s="23" t="s">
        <v>140</v>
      </c>
      <c r="K7143" s="23" t="s">
        <v>24</v>
      </c>
      <c r="L7143" s="23">
        <v>1</v>
      </c>
      <c r="M7143" s="23">
        <v>140.91999999999999</v>
      </c>
      <c r="N7143" s="23">
        <v>15</v>
      </c>
      <c r="O7143" s="23">
        <v>18</v>
      </c>
      <c r="P7143" s="23" t="s">
        <v>25</v>
      </c>
      <c r="Q7143" s="23" t="s">
        <v>90</v>
      </c>
      <c r="R7143" s="23">
        <f t="shared" si="555"/>
        <v>1</v>
      </c>
      <c r="S7143" s="23" t="str">
        <f t="shared" si="556"/>
        <v>ORD107142_20240329_CUST00217_MED013</v>
      </c>
      <c r="T7143" s="23">
        <f t="shared" si="557"/>
        <v>1</v>
      </c>
      <c r="U7143" s="6">
        <f t="shared" si="558"/>
        <v>140.91999999999999</v>
      </c>
      <c r="V7143" s="6">
        <f>tbl_Raw_Data[[#This Row],[Discount_Pct]]*tbl_Raw_Data[[#This Row],[Gross_Amount]]/100</f>
        <v>21.137999999999998</v>
      </c>
      <c r="W7143" s="6">
        <f>tbl_Raw_Data[[#This Row],[Gross_Amount]]-tbl_Raw_Data[[#This Row],[Discount_Amount]]</f>
        <v>119.78199999999998</v>
      </c>
      <c r="X7143" s="6">
        <f>tbl_Raw_Data[[#This Row],[Net_Amount_Before_Tax]]*tbl_Raw_Data[[#This Row],[Tax_Pct]]/100</f>
        <v>21.560759999999995</v>
      </c>
      <c r="Y7143" s="6">
        <f>tbl_Raw_Data[[#This Row],[Net_Amount_Before_Tax]]+tbl_Raw_Data[[#This Row],[Tax_Amount]]</f>
        <v>141.34275999999997</v>
      </c>
      <c r="Z7143" s="6">
        <f t="shared" si="559"/>
        <v>1</v>
      </c>
    </row>
    <row r="7144" spans="1:26" x14ac:dyDescent="0.3">
      <c r="A7144" s="23" t="s">
        <v>9259</v>
      </c>
      <c r="B7144" s="34">
        <v>45419</v>
      </c>
      <c r="C7144" s="23" t="s">
        <v>9260</v>
      </c>
      <c r="D7144" s="23" t="s">
        <v>19</v>
      </c>
      <c r="E7144" s="23" t="s">
        <v>19</v>
      </c>
      <c r="F7144" s="23">
        <v>110044</v>
      </c>
      <c r="G7144" s="23" t="s">
        <v>229</v>
      </c>
      <c r="H7144" s="23" t="s">
        <v>230</v>
      </c>
      <c r="I7144" s="23" t="s">
        <v>84</v>
      </c>
      <c r="J7144" s="23" t="s">
        <v>140</v>
      </c>
      <c r="K7144" s="23" t="s">
        <v>24</v>
      </c>
      <c r="L7144" s="23">
        <v>1</v>
      </c>
      <c r="M7144" s="23">
        <v>174.27</v>
      </c>
      <c r="N7144" s="23">
        <v>5</v>
      </c>
      <c r="O7144" s="23">
        <v>18</v>
      </c>
      <c r="P7144" s="23" t="s">
        <v>89</v>
      </c>
      <c r="Q7144" s="23" t="s">
        <v>34</v>
      </c>
      <c r="R7144" s="23">
        <f t="shared" si="555"/>
        <v>1</v>
      </c>
      <c r="S7144" s="23" t="str">
        <f t="shared" si="556"/>
        <v>ORD107143_20240507_CUST01046_MED022</v>
      </c>
      <c r="T7144" s="23">
        <f t="shared" si="557"/>
        <v>1</v>
      </c>
      <c r="U7144" s="6">
        <f t="shared" si="558"/>
        <v>174.27</v>
      </c>
      <c r="V7144" s="6">
        <f>tbl_Raw_Data[[#This Row],[Discount_Pct]]*tbl_Raw_Data[[#This Row],[Gross_Amount]]/100</f>
        <v>8.7134999999999998</v>
      </c>
      <c r="W7144" s="6">
        <f>tbl_Raw_Data[[#This Row],[Gross_Amount]]-tbl_Raw_Data[[#This Row],[Discount_Amount]]</f>
        <v>165.5565</v>
      </c>
      <c r="X7144" s="6">
        <f>tbl_Raw_Data[[#This Row],[Net_Amount_Before_Tax]]*tbl_Raw_Data[[#This Row],[Tax_Pct]]/100</f>
        <v>29.800169999999998</v>
      </c>
      <c r="Y7144" s="6">
        <f>tbl_Raw_Data[[#This Row],[Net_Amount_Before_Tax]]+tbl_Raw_Data[[#This Row],[Tax_Amount]]</f>
        <v>195.35667000000001</v>
      </c>
      <c r="Z7144" s="6">
        <f t="shared" si="559"/>
        <v>1</v>
      </c>
    </row>
    <row r="7145" spans="1:26" x14ac:dyDescent="0.3">
      <c r="A7145" s="23" t="s">
        <v>9261</v>
      </c>
      <c r="B7145" s="34">
        <v>45539</v>
      </c>
      <c r="C7145" s="23" t="s">
        <v>4739</v>
      </c>
      <c r="D7145" s="23" t="s">
        <v>72</v>
      </c>
      <c r="E7145" s="23" t="s">
        <v>73</v>
      </c>
      <c r="F7145" s="23">
        <v>302033</v>
      </c>
      <c r="G7145" s="23" t="s">
        <v>107</v>
      </c>
      <c r="H7145" s="23" t="s">
        <v>108</v>
      </c>
      <c r="I7145" s="23" t="s">
        <v>63</v>
      </c>
      <c r="J7145" s="23" t="s">
        <v>42</v>
      </c>
      <c r="K7145" s="23" t="s">
        <v>57</v>
      </c>
      <c r="L7145" s="23">
        <v>3</v>
      </c>
      <c r="M7145" s="23">
        <v>85.06</v>
      </c>
      <c r="N7145" s="23">
        <v>0</v>
      </c>
      <c r="O7145" s="23">
        <v>5</v>
      </c>
      <c r="P7145" s="23" t="s">
        <v>25</v>
      </c>
      <c r="Q7145" s="23" t="s">
        <v>34</v>
      </c>
      <c r="R7145" s="23">
        <f t="shared" si="555"/>
        <v>1</v>
      </c>
      <c r="S7145" s="23" t="str">
        <f t="shared" si="556"/>
        <v>ORD107144_20240904_CUST00924_MED005</v>
      </c>
      <c r="T7145" s="23">
        <f t="shared" si="557"/>
        <v>1</v>
      </c>
      <c r="U7145" s="6">
        <f t="shared" si="558"/>
        <v>255.18</v>
      </c>
      <c r="V7145" s="6">
        <f>tbl_Raw_Data[[#This Row],[Discount_Pct]]*tbl_Raw_Data[[#This Row],[Gross_Amount]]/100</f>
        <v>0</v>
      </c>
      <c r="W7145" s="6">
        <f>tbl_Raw_Data[[#This Row],[Gross_Amount]]-tbl_Raw_Data[[#This Row],[Discount_Amount]]</f>
        <v>255.18</v>
      </c>
      <c r="X7145" s="6">
        <f>tbl_Raw_Data[[#This Row],[Net_Amount_Before_Tax]]*tbl_Raw_Data[[#This Row],[Tax_Pct]]/100</f>
        <v>12.759</v>
      </c>
      <c r="Y7145" s="6">
        <f>tbl_Raw_Data[[#This Row],[Net_Amount_Before_Tax]]+tbl_Raw_Data[[#This Row],[Tax_Amount]]</f>
        <v>267.93900000000002</v>
      </c>
      <c r="Z7145" s="6">
        <f t="shared" si="559"/>
        <v>2</v>
      </c>
    </row>
    <row r="7146" spans="1:26" x14ac:dyDescent="0.3">
      <c r="A7146" s="23" t="s">
        <v>9262</v>
      </c>
      <c r="B7146" s="34">
        <v>45830</v>
      </c>
      <c r="C7146" s="23" t="s">
        <v>3812</v>
      </c>
      <c r="D7146" s="23" t="s">
        <v>92</v>
      </c>
      <c r="E7146" s="23" t="s">
        <v>93</v>
      </c>
      <c r="F7146" s="23">
        <v>560100</v>
      </c>
      <c r="G7146" s="23" t="s">
        <v>61</v>
      </c>
      <c r="H7146" s="23" t="s">
        <v>62</v>
      </c>
      <c r="I7146" s="23" t="s">
        <v>63</v>
      </c>
      <c r="J7146" s="23" t="s">
        <v>64</v>
      </c>
      <c r="K7146" s="23" t="s">
        <v>57</v>
      </c>
      <c r="L7146" s="23">
        <v>2</v>
      </c>
      <c r="M7146" s="23">
        <v>113.28</v>
      </c>
      <c r="N7146" s="23">
        <v>15</v>
      </c>
      <c r="O7146" s="23">
        <v>12</v>
      </c>
      <c r="P7146" s="23" t="s">
        <v>89</v>
      </c>
      <c r="Q7146" s="23" t="s">
        <v>34</v>
      </c>
      <c r="R7146" s="23">
        <f t="shared" si="555"/>
        <v>1</v>
      </c>
      <c r="S7146" s="23" t="str">
        <f t="shared" si="556"/>
        <v>ORD107145_20250622_CUST02465_MED004</v>
      </c>
      <c r="T7146" s="23">
        <f t="shared" si="557"/>
        <v>1</v>
      </c>
      <c r="U7146" s="6">
        <f t="shared" si="558"/>
        <v>226.56</v>
      </c>
      <c r="V7146" s="6">
        <f>tbl_Raw_Data[[#This Row],[Discount_Pct]]*tbl_Raw_Data[[#This Row],[Gross_Amount]]/100</f>
        <v>33.984000000000002</v>
      </c>
      <c r="W7146" s="6">
        <f>tbl_Raw_Data[[#This Row],[Gross_Amount]]-tbl_Raw_Data[[#This Row],[Discount_Amount]]</f>
        <v>192.57599999999999</v>
      </c>
      <c r="X7146" s="6">
        <f>tbl_Raw_Data[[#This Row],[Net_Amount_Before_Tax]]*tbl_Raw_Data[[#This Row],[Tax_Pct]]/100</f>
        <v>23.109119999999997</v>
      </c>
      <c r="Y7146" s="6">
        <f>tbl_Raw_Data[[#This Row],[Net_Amount_Before_Tax]]+tbl_Raw_Data[[#This Row],[Tax_Amount]]</f>
        <v>215.68511999999998</v>
      </c>
      <c r="Z7146" s="6">
        <f t="shared" si="559"/>
        <v>2</v>
      </c>
    </row>
    <row r="7147" spans="1:26" x14ac:dyDescent="0.3">
      <c r="A7147" s="23" t="s">
        <v>9263</v>
      </c>
      <c r="B7147" s="34">
        <v>45489</v>
      </c>
      <c r="C7147" s="23" t="s">
        <v>9264</v>
      </c>
      <c r="D7147" s="23" t="s">
        <v>72</v>
      </c>
      <c r="E7147" s="23" t="s">
        <v>73</v>
      </c>
      <c r="F7147" s="23">
        <v>302021</v>
      </c>
      <c r="G7147" s="23" t="s">
        <v>111</v>
      </c>
      <c r="H7147" s="23" t="s">
        <v>112</v>
      </c>
      <c r="I7147" s="23" t="s">
        <v>113</v>
      </c>
      <c r="J7147" s="23" t="s">
        <v>114</v>
      </c>
      <c r="K7147" s="23" t="s">
        <v>24</v>
      </c>
      <c r="L7147" s="23">
        <v>2</v>
      </c>
      <c r="M7147" s="23">
        <v>100.83</v>
      </c>
      <c r="N7147" s="23">
        <v>15</v>
      </c>
      <c r="O7147" s="23">
        <v>5</v>
      </c>
      <c r="P7147" s="23" t="s">
        <v>89</v>
      </c>
      <c r="Q7147" s="23" t="s">
        <v>34</v>
      </c>
      <c r="R7147" s="23">
        <f t="shared" si="555"/>
        <v>1</v>
      </c>
      <c r="S7147" s="23" t="str">
        <f t="shared" si="556"/>
        <v>ORD107146_20240716_CUST02515_MED027</v>
      </c>
      <c r="T7147" s="23">
        <f t="shared" si="557"/>
        <v>1</v>
      </c>
      <c r="U7147" s="6">
        <f t="shared" si="558"/>
        <v>201.66</v>
      </c>
      <c r="V7147" s="6">
        <f>tbl_Raw_Data[[#This Row],[Discount_Pct]]*tbl_Raw_Data[[#This Row],[Gross_Amount]]/100</f>
        <v>30.249000000000002</v>
      </c>
      <c r="W7147" s="6">
        <f>tbl_Raw_Data[[#This Row],[Gross_Amount]]-tbl_Raw_Data[[#This Row],[Discount_Amount]]</f>
        <v>171.411</v>
      </c>
      <c r="X7147" s="6">
        <f>tbl_Raw_Data[[#This Row],[Net_Amount_Before_Tax]]*tbl_Raw_Data[[#This Row],[Tax_Pct]]/100</f>
        <v>8.5705500000000008</v>
      </c>
      <c r="Y7147" s="6">
        <f>tbl_Raw_Data[[#This Row],[Net_Amount_Before_Tax]]+tbl_Raw_Data[[#This Row],[Tax_Amount]]</f>
        <v>179.98155</v>
      </c>
      <c r="Z7147" s="6">
        <f t="shared" si="559"/>
        <v>1</v>
      </c>
    </row>
    <row r="7148" spans="1:26" x14ac:dyDescent="0.3">
      <c r="A7148" s="23" t="s">
        <v>9265</v>
      </c>
      <c r="B7148" s="34">
        <v>45723</v>
      </c>
      <c r="C7148" s="23" t="s">
        <v>1808</v>
      </c>
      <c r="D7148" s="23" t="s">
        <v>159</v>
      </c>
      <c r="E7148" s="23" t="s">
        <v>47</v>
      </c>
      <c r="F7148" s="23">
        <v>400050</v>
      </c>
      <c r="G7148" s="23" t="s">
        <v>39</v>
      </c>
      <c r="H7148" s="23" t="s">
        <v>40</v>
      </c>
      <c r="I7148" s="23" t="s">
        <v>41</v>
      </c>
      <c r="J7148" s="23" t="s">
        <v>42</v>
      </c>
      <c r="K7148" s="23" t="s">
        <v>24</v>
      </c>
      <c r="L7148" s="23">
        <v>2</v>
      </c>
      <c r="M7148" s="23">
        <v>26.69</v>
      </c>
      <c r="N7148" s="23">
        <v>15</v>
      </c>
      <c r="O7148" s="23">
        <v>12</v>
      </c>
      <c r="P7148" s="23" t="s">
        <v>43</v>
      </c>
      <c r="Q7148" s="23" t="s">
        <v>34</v>
      </c>
      <c r="R7148" s="23">
        <f t="shared" si="555"/>
        <v>1</v>
      </c>
      <c r="S7148" s="23" t="str">
        <f t="shared" si="556"/>
        <v>ORD107147_20250307_CUST02599_MED001</v>
      </c>
      <c r="T7148" s="23">
        <f t="shared" si="557"/>
        <v>1</v>
      </c>
      <c r="U7148" s="6">
        <f t="shared" si="558"/>
        <v>53.38</v>
      </c>
      <c r="V7148" s="6">
        <f>tbl_Raw_Data[[#This Row],[Discount_Pct]]*tbl_Raw_Data[[#This Row],[Gross_Amount]]/100</f>
        <v>8.0069999999999997</v>
      </c>
      <c r="W7148" s="6">
        <f>tbl_Raw_Data[[#This Row],[Gross_Amount]]-tbl_Raw_Data[[#This Row],[Discount_Amount]]</f>
        <v>45.373000000000005</v>
      </c>
      <c r="X7148" s="6">
        <f>tbl_Raw_Data[[#This Row],[Net_Amount_Before_Tax]]*tbl_Raw_Data[[#This Row],[Tax_Pct]]/100</f>
        <v>5.4447600000000014</v>
      </c>
      <c r="Y7148" s="6">
        <f>tbl_Raw_Data[[#This Row],[Net_Amount_Before_Tax]]+tbl_Raw_Data[[#This Row],[Tax_Amount]]</f>
        <v>50.817760000000007</v>
      </c>
      <c r="Z7148" s="6">
        <f t="shared" si="559"/>
        <v>3</v>
      </c>
    </row>
    <row r="7149" spans="1:26" x14ac:dyDescent="0.3">
      <c r="A7149" s="23" t="s">
        <v>9266</v>
      </c>
      <c r="B7149" s="34">
        <v>46016</v>
      </c>
      <c r="C7149" s="23" t="s">
        <v>4133</v>
      </c>
      <c r="D7149" s="23" t="s">
        <v>92</v>
      </c>
      <c r="E7149" s="23" t="s">
        <v>93</v>
      </c>
      <c r="F7149" s="23">
        <v>560034</v>
      </c>
      <c r="G7149" s="23" t="s">
        <v>74</v>
      </c>
      <c r="H7149" s="23" t="s">
        <v>75</v>
      </c>
      <c r="I7149" s="23" t="s">
        <v>76</v>
      </c>
      <c r="J7149" s="23" t="s">
        <v>77</v>
      </c>
      <c r="K7149" s="23" t="s">
        <v>57</v>
      </c>
      <c r="L7149" s="23">
        <v>1</v>
      </c>
      <c r="M7149" s="23">
        <v>62.23</v>
      </c>
      <c r="N7149" s="23">
        <v>5</v>
      </c>
      <c r="O7149" s="23">
        <v>12</v>
      </c>
      <c r="P7149" s="23" t="s">
        <v>33</v>
      </c>
      <c r="Q7149" s="23" t="s">
        <v>34</v>
      </c>
      <c r="R7149" s="23">
        <f t="shared" si="555"/>
        <v>1</v>
      </c>
      <c r="S7149" s="23" t="str">
        <f t="shared" si="556"/>
        <v>ORD107148_20251225_CUST00680_MED008</v>
      </c>
      <c r="T7149" s="23">
        <f t="shared" si="557"/>
        <v>1</v>
      </c>
      <c r="U7149" s="6">
        <f t="shared" si="558"/>
        <v>62.23</v>
      </c>
      <c r="V7149" s="6">
        <f>tbl_Raw_Data[[#This Row],[Discount_Pct]]*tbl_Raw_Data[[#This Row],[Gross_Amount]]/100</f>
        <v>3.1114999999999999</v>
      </c>
      <c r="W7149" s="6">
        <f>tbl_Raw_Data[[#This Row],[Gross_Amount]]-tbl_Raw_Data[[#This Row],[Discount_Amount]]</f>
        <v>59.118499999999997</v>
      </c>
      <c r="X7149" s="6">
        <f>tbl_Raw_Data[[#This Row],[Net_Amount_Before_Tax]]*tbl_Raw_Data[[#This Row],[Tax_Pct]]/100</f>
        <v>7.09422</v>
      </c>
      <c r="Y7149" s="6">
        <f>tbl_Raw_Data[[#This Row],[Net_Amount_Before_Tax]]+tbl_Raw_Data[[#This Row],[Tax_Amount]]</f>
        <v>66.21271999999999</v>
      </c>
      <c r="Z7149" s="6">
        <f t="shared" si="559"/>
        <v>4</v>
      </c>
    </row>
    <row r="7150" spans="1:26" x14ac:dyDescent="0.3">
      <c r="A7150" s="23" t="s">
        <v>9267</v>
      </c>
      <c r="B7150" s="34">
        <v>45427</v>
      </c>
      <c r="C7150" s="23" t="s">
        <v>5867</v>
      </c>
      <c r="D7150" s="23" t="s">
        <v>52</v>
      </c>
      <c r="E7150" s="23" t="s">
        <v>52</v>
      </c>
      <c r="F7150" s="23">
        <v>160036</v>
      </c>
      <c r="G7150" s="23" t="s">
        <v>196</v>
      </c>
      <c r="H7150" s="23" t="s">
        <v>197</v>
      </c>
      <c r="I7150" s="23" t="s">
        <v>32</v>
      </c>
      <c r="J7150" s="23" t="s">
        <v>42</v>
      </c>
      <c r="K7150" s="23" t="s">
        <v>24</v>
      </c>
      <c r="L7150" s="23">
        <v>1</v>
      </c>
      <c r="M7150" s="23">
        <v>22.44</v>
      </c>
      <c r="N7150" s="23">
        <v>5</v>
      </c>
      <c r="O7150" s="23">
        <v>18</v>
      </c>
      <c r="P7150" s="23" t="s">
        <v>33</v>
      </c>
      <c r="Q7150" s="23" t="s">
        <v>34</v>
      </c>
      <c r="R7150" s="23">
        <f t="shared" si="555"/>
        <v>1</v>
      </c>
      <c r="S7150" s="23" t="str">
        <f t="shared" si="556"/>
        <v>ORD107149_20240515_CUST03091_MED011</v>
      </c>
      <c r="T7150" s="23">
        <f t="shared" si="557"/>
        <v>1</v>
      </c>
      <c r="U7150" s="6">
        <f t="shared" si="558"/>
        <v>22.44</v>
      </c>
      <c r="V7150" s="6">
        <f>tbl_Raw_Data[[#This Row],[Discount_Pct]]*tbl_Raw_Data[[#This Row],[Gross_Amount]]/100</f>
        <v>1.1220000000000001</v>
      </c>
      <c r="W7150" s="6">
        <f>tbl_Raw_Data[[#This Row],[Gross_Amount]]-tbl_Raw_Data[[#This Row],[Discount_Amount]]</f>
        <v>21.318000000000001</v>
      </c>
      <c r="X7150" s="6">
        <f>tbl_Raw_Data[[#This Row],[Net_Amount_Before_Tax]]*tbl_Raw_Data[[#This Row],[Tax_Pct]]/100</f>
        <v>3.8372400000000004</v>
      </c>
      <c r="Y7150" s="6">
        <f>tbl_Raw_Data[[#This Row],[Net_Amount_Before_Tax]]+tbl_Raw_Data[[#This Row],[Tax_Amount]]</f>
        <v>25.155240000000003</v>
      </c>
      <c r="Z7150" s="6">
        <f t="shared" si="559"/>
        <v>2</v>
      </c>
    </row>
    <row r="7151" spans="1:26" x14ac:dyDescent="0.3">
      <c r="A7151" s="23" t="s">
        <v>9267</v>
      </c>
      <c r="B7151" s="34">
        <v>45923</v>
      </c>
      <c r="C7151" s="23" t="s">
        <v>1000</v>
      </c>
      <c r="D7151" s="23" t="s">
        <v>46</v>
      </c>
      <c r="E7151" s="23" t="s">
        <v>47</v>
      </c>
      <c r="F7151" s="23">
        <v>411045</v>
      </c>
      <c r="G7151" s="23" t="s">
        <v>48</v>
      </c>
      <c r="H7151" s="23" t="s">
        <v>49</v>
      </c>
      <c r="I7151" s="23" t="s">
        <v>50</v>
      </c>
      <c r="J7151" s="23" t="s">
        <v>23</v>
      </c>
      <c r="K7151" s="23" t="s">
        <v>24</v>
      </c>
      <c r="L7151" s="23">
        <v>3</v>
      </c>
      <c r="M7151" s="23">
        <v>120.3</v>
      </c>
      <c r="N7151" s="23">
        <v>5</v>
      </c>
      <c r="O7151" s="23">
        <v>12</v>
      </c>
      <c r="P7151" s="23" t="s">
        <v>89</v>
      </c>
      <c r="Q7151" s="23" t="s">
        <v>90</v>
      </c>
      <c r="R7151" s="23">
        <f t="shared" si="555"/>
        <v>1</v>
      </c>
      <c r="S7151" s="23" t="str">
        <f t="shared" si="556"/>
        <v>ORD107149_20250923_CUST01645_MED028</v>
      </c>
      <c r="T7151" s="23">
        <f t="shared" si="557"/>
        <v>1</v>
      </c>
      <c r="U7151" s="6">
        <f t="shared" si="558"/>
        <v>360.9</v>
      </c>
      <c r="V7151" s="6">
        <f>tbl_Raw_Data[[#This Row],[Discount_Pct]]*tbl_Raw_Data[[#This Row],[Gross_Amount]]/100</f>
        <v>18.045000000000002</v>
      </c>
      <c r="W7151" s="6">
        <f>tbl_Raw_Data[[#This Row],[Gross_Amount]]-tbl_Raw_Data[[#This Row],[Discount_Amount]]</f>
        <v>342.85499999999996</v>
      </c>
      <c r="X7151" s="6">
        <f>tbl_Raw_Data[[#This Row],[Net_Amount_Before_Tax]]*tbl_Raw_Data[[#This Row],[Tax_Pct]]/100</f>
        <v>41.142599999999995</v>
      </c>
      <c r="Y7151" s="6">
        <f>tbl_Raw_Data[[#This Row],[Net_Amount_Before_Tax]]+tbl_Raw_Data[[#This Row],[Tax_Amount]]</f>
        <v>383.99759999999998</v>
      </c>
      <c r="Z7151" s="6">
        <f t="shared" si="559"/>
        <v>4</v>
      </c>
    </row>
    <row r="7152" spans="1:26" x14ac:dyDescent="0.3">
      <c r="A7152" s="23" t="s">
        <v>9267</v>
      </c>
      <c r="B7152" s="34">
        <v>45302</v>
      </c>
      <c r="C7152" s="23" t="s">
        <v>6718</v>
      </c>
      <c r="D7152" s="23" t="s">
        <v>52</v>
      </c>
      <c r="E7152" s="23" t="s">
        <v>52</v>
      </c>
      <c r="F7152" s="23">
        <v>160001</v>
      </c>
      <c r="G7152" s="23" t="s">
        <v>185</v>
      </c>
      <c r="H7152" s="23" t="s">
        <v>186</v>
      </c>
      <c r="I7152" s="23" t="s">
        <v>76</v>
      </c>
      <c r="J7152" s="23" t="s">
        <v>187</v>
      </c>
      <c r="K7152" s="23" t="s">
        <v>57</v>
      </c>
      <c r="L7152" s="23">
        <v>3</v>
      </c>
      <c r="M7152" s="23">
        <v>89.38</v>
      </c>
      <c r="N7152" s="23">
        <v>10</v>
      </c>
      <c r="O7152" s="23">
        <v>5</v>
      </c>
      <c r="P7152" s="23" t="s">
        <v>25</v>
      </c>
      <c r="Q7152" s="23" t="s">
        <v>26</v>
      </c>
      <c r="R7152" s="23">
        <f t="shared" si="555"/>
        <v>1</v>
      </c>
      <c r="S7152" s="23" t="str">
        <f t="shared" si="556"/>
        <v>ORD107149_20240111_CUST02099_MED009</v>
      </c>
      <c r="T7152" s="23">
        <f t="shared" si="557"/>
        <v>1</v>
      </c>
      <c r="U7152" s="6">
        <f t="shared" si="558"/>
        <v>268.14</v>
      </c>
      <c r="V7152" s="6">
        <f>tbl_Raw_Data[[#This Row],[Discount_Pct]]*tbl_Raw_Data[[#This Row],[Gross_Amount]]/100</f>
        <v>26.813999999999997</v>
      </c>
      <c r="W7152" s="6">
        <f>tbl_Raw_Data[[#This Row],[Gross_Amount]]-tbl_Raw_Data[[#This Row],[Discount_Amount]]</f>
        <v>241.32599999999999</v>
      </c>
      <c r="X7152" s="6">
        <f>tbl_Raw_Data[[#This Row],[Net_Amount_Before_Tax]]*tbl_Raw_Data[[#This Row],[Tax_Pct]]/100</f>
        <v>12.066299999999998</v>
      </c>
      <c r="Y7152" s="6">
        <f>tbl_Raw_Data[[#This Row],[Net_Amount_Before_Tax]]+tbl_Raw_Data[[#This Row],[Tax_Amount]]</f>
        <v>253.39229999999998</v>
      </c>
      <c r="Z7152" s="6">
        <f t="shared" si="559"/>
        <v>1</v>
      </c>
    </row>
    <row r="7153" spans="1:26" x14ac:dyDescent="0.3">
      <c r="A7153" s="23" t="s">
        <v>9268</v>
      </c>
      <c r="B7153" s="34">
        <v>45509</v>
      </c>
      <c r="C7153" s="23" t="s">
        <v>1552</v>
      </c>
      <c r="D7153" s="23" t="s">
        <v>123</v>
      </c>
      <c r="E7153" s="23" t="s">
        <v>101</v>
      </c>
      <c r="F7153" s="23">
        <v>226021</v>
      </c>
      <c r="G7153" s="23" t="s">
        <v>196</v>
      </c>
      <c r="H7153" s="23" t="s">
        <v>197</v>
      </c>
      <c r="I7153" s="23" t="s">
        <v>32</v>
      </c>
      <c r="J7153" s="23" t="s">
        <v>42</v>
      </c>
      <c r="K7153" s="23" t="s">
        <v>24</v>
      </c>
      <c r="L7153" s="23">
        <v>2</v>
      </c>
      <c r="M7153" s="23">
        <v>25.8</v>
      </c>
      <c r="N7153" s="23">
        <v>20</v>
      </c>
      <c r="O7153" s="23">
        <v>5</v>
      </c>
      <c r="P7153" s="23" t="s">
        <v>65</v>
      </c>
      <c r="Q7153" s="23" t="s">
        <v>34</v>
      </c>
      <c r="R7153" s="23">
        <f t="shared" si="555"/>
        <v>1</v>
      </c>
      <c r="S7153" s="23" t="str">
        <f t="shared" si="556"/>
        <v>ORD107152_20240805_CUST00533_MED011</v>
      </c>
      <c r="T7153" s="23">
        <f t="shared" si="557"/>
        <v>1</v>
      </c>
      <c r="U7153" s="6">
        <f t="shared" si="558"/>
        <v>51.6</v>
      </c>
      <c r="V7153" s="6">
        <f>tbl_Raw_Data[[#This Row],[Discount_Pct]]*tbl_Raw_Data[[#This Row],[Gross_Amount]]/100</f>
        <v>10.32</v>
      </c>
      <c r="W7153" s="6">
        <f>tbl_Raw_Data[[#This Row],[Gross_Amount]]-tbl_Raw_Data[[#This Row],[Discount_Amount]]</f>
        <v>41.28</v>
      </c>
      <c r="X7153" s="6">
        <f>tbl_Raw_Data[[#This Row],[Net_Amount_Before_Tax]]*tbl_Raw_Data[[#This Row],[Tax_Pct]]/100</f>
        <v>2.0640000000000001</v>
      </c>
      <c r="Y7153" s="6">
        <f>tbl_Raw_Data[[#This Row],[Net_Amount_Before_Tax]]+tbl_Raw_Data[[#This Row],[Tax_Amount]]</f>
        <v>43.344000000000001</v>
      </c>
      <c r="Z7153" s="6">
        <f t="shared" si="559"/>
        <v>4</v>
      </c>
    </row>
    <row r="7154" spans="1:26" x14ac:dyDescent="0.3">
      <c r="A7154" s="23" t="s">
        <v>9269</v>
      </c>
      <c r="B7154" s="34">
        <v>45946</v>
      </c>
      <c r="C7154" s="23" t="s">
        <v>7376</v>
      </c>
      <c r="D7154" s="23" t="s">
        <v>130</v>
      </c>
      <c r="E7154" s="23" t="s">
        <v>131</v>
      </c>
      <c r="F7154" s="23">
        <v>700001</v>
      </c>
      <c r="G7154" s="23" t="s">
        <v>20</v>
      </c>
      <c r="H7154" s="23" t="s">
        <v>21</v>
      </c>
      <c r="I7154" s="23" t="s">
        <v>22</v>
      </c>
      <c r="J7154" s="23" t="s">
        <v>23</v>
      </c>
      <c r="K7154" s="23" t="s">
        <v>24</v>
      </c>
      <c r="L7154" s="23">
        <v>1</v>
      </c>
      <c r="M7154" s="23">
        <v>144.35</v>
      </c>
      <c r="N7154" s="23">
        <v>10</v>
      </c>
      <c r="O7154" s="23">
        <v>5</v>
      </c>
      <c r="P7154" s="23" t="s">
        <v>25</v>
      </c>
      <c r="Q7154" s="23" t="s">
        <v>34</v>
      </c>
      <c r="R7154" s="23">
        <f t="shared" si="555"/>
        <v>1</v>
      </c>
      <c r="S7154" s="23" t="str">
        <f t="shared" si="556"/>
        <v>ORD107153_20251016_CUST00075_MED024</v>
      </c>
      <c r="T7154" s="23">
        <f t="shared" si="557"/>
        <v>1</v>
      </c>
      <c r="U7154" s="6">
        <f t="shared" si="558"/>
        <v>144.35</v>
      </c>
      <c r="V7154" s="6">
        <f>tbl_Raw_Data[[#This Row],[Discount_Pct]]*tbl_Raw_Data[[#This Row],[Gross_Amount]]/100</f>
        <v>14.435</v>
      </c>
      <c r="W7154" s="6">
        <f>tbl_Raw_Data[[#This Row],[Gross_Amount]]-tbl_Raw_Data[[#This Row],[Discount_Amount]]</f>
        <v>129.91499999999999</v>
      </c>
      <c r="X7154" s="6">
        <f>tbl_Raw_Data[[#This Row],[Net_Amount_Before_Tax]]*tbl_Raw_Data[[#This Row],[Tax_Pct]]/100</f>
        <v>6.4957499999999992</v>
      </c>
      <c r="Y7154" s="6">
        <f>tbl_Raw_Data[[#This Row],[Net_Amount_Before_Tax]]+tbl_Raw_Data[[#This Row],[Tax_Amount]]</f>
        <v>136.41074999999998</v>
      </c>
      <c r="Z7154" s="6">
        <f t="shared" si="559"/>
        <v>4</v>
      </c>
    </row>
    <row r="7155" spans="1:26" x14ac:dyDescent="0.3">
      <c r="A7155" s="23" t="s">
        <v>9270</v>
      </c>
      <c r="B7155" s="34">
        <v>45597</v>
      </c>
      <c r="C7155" s="23" t="s">
        <v>3810</v>
      </c>
      <c r="D7155" s="23" t="s">
        <v>19</v>
      </c>
      <c r="E7155" s="23" t="s">
        <v>19</v>
      </c>
      <c r="F7155" s="23">
        <v>110024</v>
      </c>
      <c r="G7155" s="23" t="s">
        <v>185</v>
      </c>
      <c r="H7155" s="23" t="s">
        <v>186</v>
      </c>
      <c r="I7155" s="23" t="s">
        <v>76</v>
      </c>
      <c r="J7155" s="23" t="s">
        <v>187</v>
      </c>
      <c r="K7155" s="23" t="s">
        <v>57</v>
      </c>
      <c r="L7155" s="23">
        <v>1</v>
      </c>
      <c r="M7155" s="23">
        <v>90.71</v>
      </c>
      <c r="N7155" s="23">
        <v>0</v>
      </c>
      <c r="O7155" s="23">
        <v>5</v>
      </c>
      <c r="P7155" s="23" t="s">
        <v>25</v>
      </c>
      <c r="Q7155" s="23" t="s">
        <v>44</v>
      </c>
      <c r="R7155" s="23">
        <f t="shared" si="555"/>
        <v>1</v>
      </c>
      <c r="S7155" s="23" t="str">
        <f t="shared" si="556"/>
        <v>ORD107154_20241101_CUST02655_MED009</v>
      </c>
      <c r="T7155" s="23">
        <f t="shared" si="557"/>
        <v>1</v>
      </c>
      <c r="U7155" s="6">
        <f t="shared" si="558"/>
        <v>90.71</v>
      </c>
      <c r="V7155" s="6">
        <f>tbl_Raw_Data[[#This Row],[Discount_Pct]]*tbl_Raw_Data[[#This Row],[Gross_Amount]]/100</f>
        <v>0</v>
      </c>
      <c r="W7155" s="6">
        <f>tbl_Raw_Data[[#This Row],[Gross_Amount]]-tbl_Raw_Data[[#This Row],[Discount_Amount]]</f>
        <v>90.71</v>
      </c>
      <c r="X7155" s="6">
        <f>tbl_Raw_Data[[#This Row],[Net_Amount_Before_Tax]]*tbl_Raw_Data[[#This Row],[Tax_Pct]]/100</f>
        <v>4.5354999999999999</v>
      </c>
      <c r="Y7155" s="6">
        <f>tbl_Raw_Data[[#This Row],[Net_Amount_Before_Tax]]+tbl_Raw_Data[[#This Row],[Tax_Amount]]</f>
        <v>95.245499999999993</v>
      </c>
      <c r="Z7155" s="6">
        <f t="shared" si="559"/>
        <v>2</v>
      </c>
    </row>
    <row r="7156" spans="1:26" x14ac:dyDescent="0.3">
      <c r="A7156" s="23" t="s">
        <v>9271</v>
      </c>
      <c r="B7156" s="34">
        <v>45298</v>
      </c>
      <c r="C7156" s="23" t="s">
        <v>4260</v>
      </c>
      <c r="D7156" s="23" t="s">
        <v>183</v>
      </c>
      <c r="E7156" s="23" t="s">
        <v>184</v>
      </c>
      <c r="F7156" s="23">
        <v>122018</v>
      </c>
      <c r="G7156" s="23" t="s">
        <v>315</v>
      </c>
      <c r="H7156" s="23" t="s">
        <v>316</v>
      </c>
      <c r="I7156" s="23" t="s">
        <v>50</v>
      </c>
      <c r="J7156" s="23" t="s">
        <v>114</v>
      </c>
      <c r="K7156" s="23" t="s">
        <v>24</v>
      </c>
      <c r="L7156" s="23">
        <v>2</v>
      </c>
      <c r="M7156" s="23">
        <v>112.4</v>
      </c>
      <c r="N7156" s="23">
        <v>10</v>
      </c>
      <c r="O7156" s="23">
        <v>5</v>
      </c>
      <c r="P7156" s="23" t="s">
        <v>65</v>
      </c>
      <c r="Q7156" s="23" t="s">
        <v>34</v>
      </c>
      <c r="R7156" s="23">
        <f t="shared" si="555"/>
        <v>1</v>
      </c>
      <c r="S7156" s="23" t="str">
        <f t="shared" si="556"/>
        <v>ORD107155_20240107_CUST00043_MED012</v>
      </c>
      <c r="T7156" s="23">
        <f t="shared" si="557"/>
        <v>1</v>
      </c>
      <c r="U7156" s="6">
        <f t="shared" si="558"/>
        <v>224.8</v>
      </c>
      <c r="V7156" s="6">
        <f>tbl_Raw_Data[[#This Row],[Discount_Pct]]*tbl_Raw_Data[[#This Row],[Gross_Amount]]/100</f>
        <v>22.48</v>
      </c>
      <c r="W7156" s="6">
        <f>tbl_Raw_Data[[#This Row],[Gross_Amount]]-tbl_Raw_Data[[#This Row],[Discount_Amount]]</f>
        <v>202.32000000000002</v>
      </c>
      <c r="X7156" s="6">
        <f>tbl_Raw_Data[[#This Row],[Net_Amount_Before_Tax]]*tbl_Raw_Data[[#This Row],[Tax_Pct]]/100</f>
        <v>10.116000000000001</v>
      </c>
      <c r="Y7156" s="6">
        <f>tbl_Raw_Data[[#This Row],[Net_Amount_Before_Tax]]+tbl_Raw_Data[[#This Row],[Tax_Amount]]</f>
        <v>212.43600000000004</v>
      </c>
      <c r="Z7156" s="6">
        <f t="shared" si="559"/>
        <v>2</v>
      </c>
    </row>
    <row r="7157" spans="1:26" x14ac:dyDescent="0.3">
      <c r="A7157" s="23" t="s">
        <v>9272</v>
      </c>
      <c r="B7157" s="34">
        <v>45630</v>
      </c>
      <c r="C7157" s="23" t="s">
        <v>4614</v>
      </c>
      <c r="D7157" s="23" t="s">
        <v>130</v>
      </c>
      <c r="E7157" s="23" t="s">
        <v>131</v>
      </c>
      <c r="F7157" s="23">
        <v>700091</v>
      </c>
      <c r="G7157" s="23" t="s">
        <v>68</v>
      </c>
      <c r="H7157" s="23" t="s">
        <v>69</v>
      </c>
      <c r="I7157" s="23" t="s">
        <v>55</v>
      </c>
      <c r="J7157" s="23" t="s">
        <v>56</v>
      </c>
      <c r="K7157" s="23" t="s">
        <v>24</v>
      </c>
      <c r="L7157" s="23">
        <v>1</v>
      </c>
      <c r="M7157" s="23">
        <v>31.57</v>
      </c>
      <c r="N7157" s="23">
        <v>0</v>
      </c>
      <c r="O7157" s="23">
        <v>18</v>
      </c>
      <c r="P7157" s="23" t="s">
        <v>89</v>
      </c>
      <c r="Q7157" s="23" t="s">
        <v>34</v>
      </c>
      <c r="R7157" s="23">
        <f t="shared" si="555"/>
        <v>1</v>
      </c>
      <c r="S7157" s="23" t="str">
        <f t="shared" si="556"/>
        <v>ORD107156_20241204_CUST01345_MED003</v>
      </c>
      <c r="T7157" s="23">
        <f t="shared" si="557"/>
        <v>1</v>
      </c>
      <c r="U7157" s="6">
        <f t="shared" si="558"/>
        <v>31.57</v>
      </c>
      <c r="V7157" s="6">
        <f>tbl_Raw_Data[[#This Row],[Discount_Pct]]*tbl_Raw_Data[[#This Row],[Gross_Amount]]/100</f>
        <v>0</v>
      </c>
      <c r="W7157" s="6">
        <f>tbl_Raw_Data[[#This Row],[Gross_Amount]]-tbl_Raw_Data[[#This Row],[Discount_Amount]]</f>
        <v>31.57</v>
      </c>
      <c r="X7157" s="6">
        <f>tbl_Raw_Data[[#This Row],[Net_Amount_Before_Tax]]*tbl_Raw_Data[[#This Row],[Tax_Pct]]/100</f>
        <v>5.6825999999999999</v>
      </c>
      <c r="Y7157" s="6">
        <f>tbl_Raw_Data[[#This Row],[Net_Amount_Before_Tax]]+tbl_Raw_Data[[#This Row],[Tax_Amount]]</f>
        <v>37.252600000000001</v>
      </c>
      <c r="Z7157" s="6">
        <f t="shared" si="559"/>
        <v>3</v>
      </c>
    </row>
    <row r="7158" spans="1:26" x14ac:dyDescent="0.3">
      <c r="A7158" s="23" t="s">
        <v>9273</v>
      </c>
      <c r="B7158" s="34">
        <v>45754</v>
      </c>
      <c r="C7158" s="23" t="s">
        <v>7858</v>
      </c>
      <c r="D7158" s="23" t="s">
        <v>19</v>
      </c>
      <c r="E7158" s="23" t="s">
        <v>19</v>
      </c>
      <c r="F7158" s="23">
        <v>110044</v>
      </c>
      <c r="G7158" s="23" t="s">
        <v>61</v>
      </c>
      <c r="H7158" s="23" t="s">
        <v>62</v>
      </c>
      <c r="I7158" s="23" t="s">
        <v>63</v>
      </c>
      <c r="J7158" s="23" t="s">
        <v>64</v>
      </c>
      <c r="K7158" s="23" t="s">
        <v>57</v>
      </c>
      <c r="L7158" s="23">
        <v>3</v>
      </c>
      <c r="M7158" s="23">
        <v>118.91</v>
      </c>
      <c r="N7158" s="23">
        <v>0</v>
      </c>
      <c r="O7158" s="23">
        <v>5</v>
      </c>
      <c r="P7158" s="23" t="s">
        <v>58</v>
      </c>
      <c r="Q7158" s="23" t="s">
        <v>34</v>
      </c>
      <c r="R7158" s="23">
        <f t="shared" si="555"/>
        <v>1</v>
      </c>
      <c r="S7158" s="23" t="str">
        <f t="shared" si="556"/>
        <v>ORD107157_20250407_CUST01598_MED004</v>
      </c>
      <c r="T7158" s="23">
        <f t="shared" si="557"/>
        <v>1</v>
      </c>
      <c r="U7158" s="6">
        <f t="shared" si="558"/>
        <v>356.73</v>
      </c>
      <c r="V7158" s="6">
        <f>tbl_Raw_Data[[#This Row],[Discount_Pct]]*tbl_Raw_Data[[#This Row],[Gross_Amount]]/100</f>
        <v>0</v>
      </c>
      <c r="W7158" s="6">
        <f>tbl_Raw_Data[[#This Row],[Gross_Amount]]-tbl_Raw_Data[[#This Row],[Discount_Amount]]</f>
        <v>356.73</v>
      </c>
      <c r="X7158" s="6">
        <f>tbl_Raw_Data[[#This Row],[Net_Amount_Before_Tax]]*tbl_Raw_Data[[#This Row],[Tax_Pct]]/100</f>
        <v>17.836500000000001</v>
      </c>
      <c r="Y7158" s="6">
        <f>tbl_Raw_Data[[#This Row],[Net_Amount_Before_Tax]]+tbl_Raw_Data[[#This Row],[Tax_Amount]]</f>
        <v>374.56650000000002</v>
      </c>
      <c r="Z7158" s="6">
        <f t="shared" si="559"/>
        <v>2</v>
      </c>
    </row>
    <row r="7159" spans="1:26" x14ac:dyDescent="0.3">
      <c r="A7159" s="23" t="s">
        <v>9274</v>
      </c>
      <c r="B7159" s="34">
        <v>45685</v>
      </c>
      <c r="C7159" s="23" t="s">
        <v>354</v>
      </c>
      <c r="D7159" s="23" t="s">
        <v>46</v>
      </c>
      <c r="E7159" s="23" t="s">
        <v>47</v>
      </c>
      <c r="F7159" s="23">
        <v>411038</v>
      </c>
      <c r="G7159" s="23" t="s">
        <v>82</v>
      </c>
      <c r="H7159" s="23" t="s">
        <v>83</v>
      </c>
      <c r="I7159" s="23" t="s">
        <v>84</v>
      </c>
      <c r="J7159" s="23" t="s">
        <v>85</v>
      </c>
      <c r="K7159" s="23" t="s">
        <v>24</v>
      </c>
      <c r="L7159" s="23">
        <v>2</v>
      </c>
      <c r="M7159" s="23">
        <v>281.79000000000002</v>
      </c>
      <c r="N7159" s="23">
        <v>10</v>
      </c>
      <c r="O7159" s="23">
        <v>5</v>
      </c>
      <c r="P7159" s="23" t="s">
        <v>58</v>
      </c>
      <c r="Q7159" s="23" t="s">
        <v>26</v>
      </c>
      <c r="R7159" s="23">
        <f t="shared" si="555"/>
        <v>1</v>
      </c>
      <c r="S7159" s="23" t="str">
        <f t="shared" si="556"/>
        <v>ORD107158_20250128_CUST02443_MED023</v>
      </c>
      <c r="T7159" s="23">
        <f t="shared" si="557"/>
        <v>1</v>
      </c>
      <c r="U7159" s="6">
        <f t="shared" si="558"/>
        <v>563.58000000000004</v>
      </c>
      <c r="V7159" s="6">
        <f>tbl_Raw_Data[[#This Row],[Discount_Pct]]*tbl_Raw_Data[[#This Row],[Gross_Amount]]/100</f>
        <v>56.358000000000004</v>
      </c>
      <c r="W7159" s="6">
        <f>tbl_Raw_Data[[#This Row],[Gross_Amount]]-tbl_Raw_Data[[#This Row],[Discount_Amount]]</f>
        <v>507.22200000000004</v>
      </c>
      <c r="X7159" s="6">
        <f>tbl_Raw_Data[[#This Row],[Net_Amount_Before_Tax]]*tbl_Raw_Data[[#This Row],[Tax_Pct]]/100</f>
        <v>25.3611</v>
      </c>
      <c r="Y7159" s="6">
        <f>tbl_Raw_Data[[#This Row],[Net_Amount_Before_Tax]]+tbl_Raw_Data[[#This Row],[Tax_Amount]]</f>
        <v>532.58310000000006</v>
      </c>
      <c r="Z7159" s="6">
        <f t="shared" si="559"/>
        <v>2</v>
      </c>
    </row>
    <row r="7160" spans="1:26" x14ac:dyDescent="0.3">
      <c r="A7160" s="23" t="s">
        <v>9275</v>
      </c>
      <c r="B7160" s="34">
        <v>45899</v>
      </c>
      <c r="C7160" s="23" t="s">
        <v>191</v>
      </c>
      <c r="D7160" s="23" t="s">
        <v>183</v>
      </c>
      <c r="E7160" s="23" t="s">
        <v>184</v>
      </c>
      <c r="F7160" s="23">
        <v>122018</v>
      </c>
      <c r="G7160" s="23" t="s">
        <v>229</v>
      </c>
      <c r="H7160" s="23" t="s">
        <v>230</v>
      </c>
      <c r="I7160" s="23" t="s">
        <v>84</v>
      </c>
      <c r="J7160" s="23" t="s">
        <v>140</v>
      </c>
      <c r="K7160" s="23" t="s">
        <v>24</v>
      </c>
      <c r="L7160" s="23">
        <v>2</v>
      </c>
      <c r="M7160" s="23">
        <v>166.3</v>
      </c>
      <c r="N7160" s="23">
        <v>10</v>
      </c>
      <c r="O7160" s="23">
        <v>5</v>
      </c>
      <c r="P7160" s="23" t="s">
        <v>89</v>
      </c>
      <c r="Q7160" s="23" t="s">
        <v>34</v>
      </c>
      <c r="R7160" s="23">
        <f t="shared" si="555"/>
        <v>1</v>
      </c>
      <c r="S7160" s="23" t="str">
        <f t="shared" si="556"/>
        <v>ORD107159_20250830_CUST00779_MED022</v>
      </c>
      <c r="T7160" s="23">
        <f t="shared" si="557"/>
        <v>1</v>
      </c>
      <c r="U7160" s="6">
        <f t="shared" si="558"/>
        <v>332.6</v>
      </c>
      <c r="V7160" s="6">
        <f>tbl_Raw_Data[[#This Row],[Discount_Pct]]*tbl_Raw_Data[[#This Row],[Gross_Amount]]/100</f>
        <v>33.26</v>
      </c>
      <c r="W7160" s="6">
        <f>tbl_Raw_Data[[#This Row],[Gross_Amount]]-tbl_Raw_Data[[#This Row],[Discount_Amount]]</f>
        <v>299.34000000000003</v>
      </c>
      <c r="X7160" s="6">
        <f>tbl_Raw_Data[[#This Row],[Net_Amount_Before_Tax]]*tbl_Raw_Data[[#This Row],[Tax_Pct]]/100</f>
        <v>14.967000000000002</v>
      </c>
      <c r="Y7160" s="6">
        <f>tbl_Raw_Data[[#This Row],[Net_Amount_Before_Tax]]+tbl_Raw_Data[[#This Row],[Tax_Amount]]</f>
        <v>314.30700000000002</v>
      </c>
      <c r="Z7160" s="6">
        <f t="shared" si="559"/>
        <v>2</v>
      </c>
    </row>
    <row r="7161" spans="1:26" x14ac:dyDescent="0.3">
      <c r="A7161" s="23" t="s">
        <v>9276</v>
      </c>
      <c r="B7161" s="34">
        <v>45989</v>
      </c>
      <c r="C7161" s="23" t="s">
        <v>882</v>
      </c>
      <c r="D7161" s="23" t="s">
        <v>100</v>
      </c>
      <c r="E7161" s="23" t="s">
        <v>101</v>
      </c>
      <c r="F7161" s="23">
        <v>201307</v>
      </c>
      <c r="G7161" s="23" t="s">
        <v>39</v>
      </c>
      <c r="H7161" s="23" t="s">
        <v>40</v>
      </c>
      <c r="I7161" s="23" t="s">
        <v>41</v>
      </c>
      <c r="J7161" s="23" t="s">
        <v>42</v>
      </c>
      <c r="K7161" s="23" t="s">
        <v>24</v>
      </c>
      <c r="L7161" s="23">
        <v>1</v>
      </c>
      <c r="M7161" s="23">
        <v>33.94</v>
      </c>
      <c r="N7161" s="23">
        <v>15</v>
      </c>
      <c r="O7161" s="23">
        <v>5</v>
      </c>
      <c r="P7161" s="23" t="s">
        <v>89</v>
      </c>
      <c r="Q7161" s="23" t="s">
        <v>34</v>
      </c>
      <c r="R7161" s="23">
        <f t="shared" si="555"/>
        <v>1</v>
      </c>
      <c r="S7161" s="23" t="str">
        <f t="shared" si="556"/>
        <v>ORD107160_20251128_CUST02766_MED001</v>
      </c>
      <c r="T7161" s="23">
        <f t="shared" si="557"/>
        <v>1</v>
      </c>
      <c r="U7161" s="6">
        <f t="shared" si="558"/>
        <v>33.94</v>
      </c>
      <c r="V7161" s="6">
        <f>tbl_Raw_Data[[#This Row],[Discount_Pct]]*tbl_Raw_Data[[#This Row],[Gross_Amount]]/100</f>
        <v>5.0909999999999993</v>
      </c>
      <c r="W7161" s="6">
        <f>tbl_Raw_Data[[#This Row],[Gross_Amount]]-tbl_Raw_Data[[#This Row],[Discount_Amount]]</f>
        <v>28.848999999999997</v>
      </c>
      <c r="X7161" s="6">
        <f>tbl_Raw_Data[[#This Row],[Net_Amount_Before_Tax]]*tbl_Raw_Data[[#This Row],[Tax_Pct]]/100</f>
        <v>1.4424499999999998</v>
      </c>
      <c r="Y7161" s="6">
        <f>tbl_Raw_Data[[#This Row],[Net_Amount_Before_Tax]]+tbl_Raw_Data[[#This Row],[Tax_Amount]]</f>
        <v>30.291449999999998</v>
      </c>
      <c r="Z7161" s="6">
        <f t="shared" si="559"/>
        <v>4</v>
      </c>
    </row>
    <row r="7162" spans="1:26" x14ac:dyDescent="0.3">
      <c r="A7162" s="23" t="s">
        <v>9277</v>
      </c>
      <c r="B7162" s="34">
        <v>45813</v>
      </c>
      <c r="C7162" s="23" t="s">
        <v>2128</v>
      </c>
      <c r="D7162" s="23" t="s">
        <v>87</v>
      </c>
      <c r="E7162" s="23" t="s">
        <v>88</v>
      </c>
      <c r="F7162" s="23">
        <v>600096</v>
      </c>
      <c r="G7162" s="23" t="s">
        <v>74</v>
      </c>
      <c r="H7162" s="23" t="s">
        <v>75</v>
      </c>
      <c r="I7162" s="23" t="s">
        <v>76</v>
      </c>
      <c r="J7162" s="23" t="s">
        <v>77</v>
      </c>
      <c r="K7162" s="23" t="s">
        <v>57</v>
      </c>
      <c r="L7162" s="23">
        <v>2</v>
      </c>
      <c r="M7162" s="23">
        <v>59.24</v>
      </c>
      <c r="N7162" s="23">
        <v>20</v>
      </c>
      <c r="O7162" s="23">
        <v>5</v>
      </c>
      <c r="P7162" s="23" t="s">
        <v>58</v>
      </c>
      <c r="Q7162" s="23" t="s">
        <v>34</v>
      </c>
      <c r="R7162" s="23">
        <f t="shared" si="555"/>
        <v>1</v>
      </c>
      <c r="S7162" s="23" t="str">
        <f t="shared" si="556"/>
        <v>ORD107161_20250605_CUST02981_MED008</v>
      </c>
      <c r="T7162" s="23">
        <f t="shared" si="557"/>
        <v>1</v>
      </c>
      <c r="U7162" s="6">
        <f t="shared" si="558"/>
        <v>118.48</v>
      </c>
      <c r="V7162" s="6">
        <f>tbl_Raw_Data[[#This Row],[Discount_Pct]]*tbl_Raw_Data[[#This Row],[Gross_Amount]]/100</f>
        <v>23.695999999999998</v>
      </c>
      <c r="W7162" s="6">
        <f>tbl_Raw_Data[[#This Row],[Gross_Amount]]-tbl_Raw_Data[[#This Row],[Discount_Amount]]</f>
        <v>94.784000000000006</v>
      </c>
      <c r="X7162" s="6">
        <f>tbl_Raw_Data[[#This Row],[Net_Amount_Before_Tax]]*tbl_Raw_Data[[#This Row],[Tax_Pct]]/100</f>
        <v>4.7392000000000003</v>
      </c>
      <c r="Y7162" s="6">
        <f>tbl_Raw_Data[[#This Row],[Net_Amount_Before_Tax]]+tbl_Raw_Data[[#This Row],[Tax_Amount]]</f>
        <v>99.523200000000003</v>
      </c>
      <c r="Z7162" s="6">
        <f t="shared" si="559"/>
        <v>2</v>
      </c>
    </row>
    <row r="7163" spans="1:26" x14ac:dyDescent="0.3">
      <c r="A7163" s="23" t="s">
        <v>9278</v>
      </c>
      <c r="B7163" s="34">
        <v>45611</v>
      </c>
      <c r="C7163" s="23" t="s">
        <v>324</v>
      </c>
      <c r="D7163" s="23" t="s">
        <v>92</v>
      </c>
      <c r="E7163" s="23" t="s">
        <v>93</v>
      </c>
      <c r="F7163" s="23">
        <v>560100</v>
      </c>
      <c r="G7163" s="23" t="s">
        <v>196</v>
      </c>
      <c r="H7163" s="23" t="s">
        <v>197</v>
      </c>
      <c r="I7163" s="23" t="s">
        <v>32</v>
      </c>
      <c r="J7163" s="23" t="s">
        <v>42</v>
      </c>
      <c r="K7163" s="23" t="s">
        <v>24</v>
      </c>
      <c r="L7163" s="23">
        <v>2</v>
      </c>
      <c r="M7163" s="23">
        <v>26.25</v>
      </c>
      <c r="N7163" s="23">
        <v>0</v>
      </c>
      <c r="O7163" s="23">
        <v>5</v>
      </c>
      <c r="P7163" s="23" t="s">
        <v>33</v>
      </c>
      <c r="Q7163" s="23" t="s">
        <v>44</v>
      </c>
      <c r="R7163" s="23">
        <f t="shared" si="555"/>
        <v>1</v>
      </c>
      <c r="S7163" s="23" t="str">
        <f t="shared" si="556"/>
        <v>ORD107162_20241115_CUST02660_MED011</v>
      </c>
      <c r="T7163" s="23">
        <f t="shared" si="557"/>
        <v>1</v>
      </c>
      <c r="U7163" s="6">
        <f t="shared" si="558"/>
        <v>52.5</v>
      </c>
      <c r="V7163" s="6">
        <f>tbl_Raw_Data[[#This Row],[Discount_Pct]]*tbl_Raw_Data[[#This Row],[Gross_Amount]]/100</f>
        <v>0</v>
      </c>
      <c r="W7163" s="6">
        <f>tbl_Raw_Data[[#This Row],[Gross_Amount]]-tbl_Raw_Data[[#This Row],[Discount_Amount]]</f>
        <v>52.5</v>
      </c>
      <c r="X7163" s="6">
        <f>tbl_Raw_Data[[#This Row],[Net_Amount_Before_Tax]]*tbl_Raw_Data[[#This Row],[Tax_Pct]]/100</f>
        <v>2.625</v>
      </c>
      <c r="Y7163" s="6">
        <f>tbl_Raw_Data[[#This Row],[Net_Amount_Before_Tax]]+tbl_Raw_Data[[#This Row],[Tax_Amount]]</f>
        <v>55.125</v>
      </c>
      <c r="Z7163" s="6">
        <f t="shared" si="559"/>
        <v>5</v>
      </c>
    </row>
    <row r="7164" spans="1:26" x14ac:dyDescent="0.3">
      <c r="A7164" s="23" t="s">
        <v>9278</v>
      </c>
      <c r="B7164" s="34">
        <v>46020</v>
      </c>
      <c r="C7164" s="23" t="s">
        <v>2868</v>
      </c>
      <c r="D7164" s="23" t="s">
        <v>37</v>
      </c>
      <c r="E7164" s="23" t="s">
        <v>38</v>
      </c>
      <c r="F7164" s="23">
        <v>452001</v>
      </c>
      <c r="G7164" s="23" t="s">
        <v>20</v>
      </c>
      <c r="H7164" s="23" t="s">
        <v>21</v>
      </c>
      <c r="I7164" s="23" t="s">
        <v>22</v>
      </c>
      <c r="J7164" s="23" t="s">
        <v>23</v>
      </c>
      <c r="K7164" s="23" t="s">
        <v>24</v>
      </c>
      <c r="L7164" s="23">
        <v>3</v>
      </c>
      <c r="M7164" s="23">
        <v>150.55000000000001</v>
      </c>
      <c r="N7164" s="23">
        <v>5</v>
      </c>
      <c r="O7164" s="23">
        <v>5</v>
      </c>
      <c r="P7164" s="23" t="s">
        <v>33</v>
      </c>
      <c r="Q7164" s="23" t="s">
        <v>34</v>
      </c>
      <c r="R7164" s="23">
        <f t="shared" si="555"/>
        <v>1</v>
      </c>
      <c r="S7164" s="23" t="str">
        <f t="shared" si="556"/>
        <v>ORD107162_20251229_CUST00910_MED024</v>
      </c>
      <c r="T7164" s="23">
        <f t="shared" si="557"/>
        <v>1</v>
      </c>
      <c r="U7164" s="6">
        <f t="shared" si="558"/>
        <v>451.65000000000003</v>
      </c>
      <c r="V7164" s="6">
        <f>tbl_Raw_Data[[#This Row],[Discount_Pct]]*tbl_Raw_Data[[#This Row],[Gross_Amount]]/100</f>
        <v>22.5825</v>
      </c>
      <c r="W7164" s="6">
        <f>tbl_Raw_Data[[#This Row],[Gross_Amount]]-tbl_Raw_Data[[#This Row],[Discount_Amount]]</f>
        <v>429.06750000000005</v>
      </c>
      <c r="X7164" s="6">
        <f>tbl_Raw_Data[[#This Row],[Net_Amount_Before_Tax]]*tbl_Raw_Data[[#This Row],[Tax_Pct]]/100</f>
        <v>21.453375000000001</v>
      </c>
      <c r="Y7164" s="6">
        <f>tbl_Raw_Data[[#This Row],[Net_Amount_Before_Tax]]+tbl_Raw_Data[[#This Row],[Tax_Amount]]</f>
        <v>450.52087500000005</v>
      </c>
      <c r="Z7164" s="6">
        <f t="shared" si="559"/>
        <v>3</v>
      </c>
    </row>
    <row r="7165" spans="1:26" x14ac:dyDescent="0.3">
      <c r="A7165" s="23" t="s">
        <v>9279</v>
      </c>
      <c r="B7165" s="34">
        <v>45857</v>
      </c>
      <c r="C7165" s="23" t="s">
        <v>294</v>
      </c>
      <c r="D7165" s="23" t="s">
        <v>46</v>
      </c>
      <c r="E7165" s="23" t="s">
        <v>47</v>
      </c>
      <c r="F7165" s="23">
        <v>411038</v>
      </c>
      <c r="G7165" s="23" t="s">
        <v>107</v>
      </c>
      <c r="H7165" s="23" t="s">
        <v>108</v>
      </c>
      <c r="I7165" s="23" t="s">
        <v>63</v>
      </c>
      <c r="J7165" s="23" t="s">
        <v>42</v>
      </c>
      <c r="K7165" s="23" t="s">
        <v>57</v>
      </c>
      <c r="L7165" s="23">
        <v>1</v>
      </c>
      <c r="M7165" s="23">
        <v>84.7</v>
      </c>
      <c r="N7165" s="23">
        <v>10</v>
      </c>
      <c r="O7165" s="23">
        <v>5</v>
      </c>
      <c r="P7165" s="23" t="s">
        <v>89</v>
      </c>
      <c r="Q7165" s="23" t="s">
        <v>34</v>
      </c>
      <c r="R7165" s="23">
        <f t="shared" si="555"/>
        <v>1</v>
      </c>
      <c r="S7165" s="23" t="str">
        <f t="shared" si="556"/>
        <v>ORD107164_20250719_CUST03246_MED005</v>
      </c>
      <c r="T7165" s="23">
        <f t="shared" si="557"/>
        <v>1</v>
      </c>
      <c r="U7165" s="6">
        <f t="shared" si="558"/>
        <v>84.7</v>
      </c>
      <c r="V7165" s="6">
        <f>tbl_Raw_Data[[#This Row],[Discount_Pct]]*tbl_Raw_Data[[#This Row],[Gross_Amount]]/100</f>
        <v>8.4700000000000006</v>
      </c>
      <c r="W7165" s="6">
        <f>tbl_Raw_Data[[#This Row],[Gross_Amount]]-tbl_Raw_Data[[#This Row],[Discount_Amount]]</f>
        <v>76.23</v>
      </c>
      <c r="X7165" s="6">
        <f>tbl_Raw_Data[[#This Row],[Net_Amount_Before_Tax]]*tbl_Raw_Data[[#This Row],[Tax_Pct]]/100</f>
        <v>3.8115000000000006</v>
      </c>
      <c r="Y7165" s="6">
        <f>tbl_Raw_Data[[#This Row],[Net_Amount_Before_Tax]]+tbl_Raw_Data[[#This Row],[Tax_Amount]]</f>
        <v>80.041499999999999</v>
      </c>
      <c r="Z7165" s="6">
        <f t="shared" si="559"/>
        <v>3</v>
      </c>
    </row>
    <row r="7166" spans="1:26" x14ac:dyDescent="0.3">
      <c r="A7166" s="23" t="s">
        <v>9279</v>
      </c>
      <c r="B7166" s="34">
        <v>45479</v>
      </c>
      <c r="C7166" s="23" t="s">
        <v>9280</v>
      </c>
      <c r="D7166" s="23" t="s">
        <v>37</v>
      </c>
      <c r="E7166" s="23" t="s">
        <v>38</v>
      </c>
      <c r="F7166" s="23">
        <v>452016</v>
      </c>
      <c r="G7166" s="23" t="s">
        <v>94</v>
      </c>
      <c r="H7166" s="23" t="s">
        <v>95</v>
      </c>
      <c r="I7166" s="23" t="s">
        <v>84</v>
      </c>
      <c r="J7166" s="23" t="s">
        <v>42</v>
      </c>
      <c r="K7166" s="23" t="s">
        <v>24</v>
      </c>
      <c r="L7166" s="23">
        <v>1</v>
      </c>
      <c r="M7166" s="23">
        <v>92.02</v>
      </c>
      <c r="N7166" s="23">
        <v>0</v>
      </c>
      <c r="O7166" s="23">
        <v>5</v>
      </c>
      <c r="P7166" s="23" t="s">
        <v>25</v>
      </c>
      <c r="Q7166" s="23" t="s">
        <v>34</v>
      </c>
      <c r="R7166" s="23">
        <f t="shared" si="555"/>
        <v>1</v>
      </c>
      <c r="S7166" s="23" t="str">
        <f t="shared" si="556"/>
        <v>ORD107164_20240706_CUST03002_MED021</v>
      </c>
      <c r="T7166" s="23">
        <f t="shared" si="557"/>
        <v>1</v>
      </c>
      <c r="U7166" s="6">
        <f t="shared" si="558"/>
        <v>92.02</v>
      </c>
      <c r="V7166" s="6">
        <f>tbl_Raw_Data[[#This Row],[Discount_Pct]]*tbl_Raw_Data[[#This Row],[Gross_Amount]]/100</f>
        <v>0</v>
      </c>
      <c r="W7166" s="6">
        <f>tbl_Raw_Data[[#This Row],[Gross_Amount]]-tbl_Raw_Data[[#This Row],[Discount_Amount]]</f>
        <v>92.02</v>
      </c>
      <c r="X7166" s="6">
        <f>tbl_Raw_Data[[#This Row],[Net_Amount_Before_Tax]]*tbl_Raw_Data[[#This Row],[Tax_Pct]]/100</f>
        <v>4.601</v>
      </c>
      <c r="Y7166" s="6">
        <f>tbl_Raw_Data[[#This Row],[Net_Amount_Before_Tax]]+tbl_Raw_Data[[#This Row],[Tax_Amount]]</f>
        <v>96.620999999999995</v>
      </c>
      <c r="Z7166" s="6">
        <f t="shared" si="559"/>
        <v>1</v>
      </c>
    </row>
    <row r="7167" spans="1:26" x14ac:dyDescent="0.3">
      <c r="A7167" s="23" t="s">
        <v>9281</v>
      </c>
      <c r="B7167" s="34">
        <v>45444</v>
      </c>
      <c r="C7167" s="23" t="s">
        <v>5903</v>
      </c>
      <c r="D7167" s="23" t="s">
        <v>183</v>
      </c>
      <c r="E7167" s="23" t="s">
        <v>184</v>
      </c>
      <c r="F7167" s="23">
        <v>122009</v>
      </c>
      <c r="G7167" s="23" t="s">
        <v>132</v>
      </c>
      <c r="H7167" s="23" t="s">
        <v>133</v>
      </c>
      <c r="I7167" s="23" t="s">
        <v>134</v>
      </c>
      <c r="J7167" s="23" t="s">
        <v>135</v>
      </c>
      <c r="K7167" s="23" t="s">
        <v>57</v>
      </c>
      <c r="L7167" s="23">
        <v>3</v>
      </c>
      <c r="M7167" s="23">
        <v>66.37</v>
      </c>
      <c r="N7167" s="23">
        <v>15</v>
      </c>
      <c r="O7167" s="23">
        <v>12</v>
      </c>
      <c r="P7167" s="23" t="s">
        <v>89</v>
      </c>
      <c r="Q7167" s="23" t="s">
        <v>44</v>
      </c>
      <c r="R7167" s="23">
        <f t="shared" si="555"/>
        <v>1</v>
      </c>
      <c r="S7167" s="23" t="str">
        <f t="shared" si="556"/>
        <v>ORD107166_20240601_CUST01144_MED007</v>
      </c>
      <c r="T7167" s="23">
        <f t="shared" si="557"/>
        <v>1</v>
      </c>
      <c r="U7167" s="6">
        <f t="shared" si="558"/>
        <v>199.11</v>
      </c>
      <c r="V7167" s="6">
        <f>tbl_Raw_Data[[#This Row],[Discount_Pct]]*tbl_Raw_Data[[#This Row],[Gross_Amount]]/100</f>
        <v>29.866500000000002</v>
      </c>
      <c r="W7167" s="6">
        <f>tbl_Raw_Data[[#This Row],[Gross_Amount]]-tbl_Raw_Data[[#This Row],[Discount_Amount]]</f>
        <v>169.24350000000001</v>
      </c>
      <c r="X7167" s="6">
        <f>tbl_Raw_Data[[#This Row],[Net_Amount_Before_Tax]]*tbl_Raw_Data[[#This Row],[Tax_Pct]]/100</f>
        <v>20.30922</v>
      </c>
      <c r="Y7167" s="6">
        <f>tbl_Raw_Data[[#This Row],[Net_Amount_Before_Tax]]+tbl_Raw_Data[[#This Row],[Tax_Amount]]</f>
        <v>189.55272000000002</v>
      </c>
      <c r="Z7167" s="6">
        <f t="shared" si="559"/>
        <v>1</v>
      </c>
    </row>
    <row r="7168" spans="1:26" x14ac:dyDescent="0.3">
      <c r="A7168" s="23" t="s">
        <v>9282</v>
      </c>
      <c r="B7168" s="34">
        <v>45625</v>
      </c>
      <c r="C7168" s="23" t="s">
        <v>3759</v>
      </c>
      <c r="D7168" s="23" t="s">
        <v>28</v>
      </c>
      <c r="E7168" s="23" t="s">
        <v>29</v>
      </c>
      <c r="F7168" s="23">
        <v>500084</v>
      </c>
      <c r="G7168" s="23" t="s">
        <v>53</v>
      </c>
      <c r="H7168" s="23" t="s">
        <v>54</v>
      </c>
      <c r="I7168" s="23" t="s">
        <v>55</v>
      </c>
      <c r="J7168" s="23" t="s">
        <v>56</v>
      </c>
      <c r="K7168" s="23" t="s">
        <v>57</v>
      </c>
      <c r="L7168" s="23">
        <v>3</v>
      </c>
      <c r="M7168" s="23">
        <v>57.39</v>
      </c>
      <c r="N7168" s="23">
        <v>5</v>
      </c>
      <c r="O7168" s="23">
        <v>18</v>
      </c>
      <c r="P7168" s="23" t="s">
        <v>25</v>
      </c>
      <c r="Q7168" s="23" t="s">
        <v>44</v>
      </c>
      <c r="R7168" s="23">
        <f t="shared" si="555"/>
        <v>1</v>
      </c>
      <c r="S7168" s="23" t="str">
        <f t="shared" si="556"/>
        <v>ORD107167_20241129_CUST01818_MED020</v>
      </c>
      <c r="T7168" s="23">
        <f t="shared" si="557"/>
        <v>1</v>
      </c>
      <c r="U7168" s="6">
        <f t="shared" si="558"/>
        <v>172.17000000000002</v>
      </c>
      <c r="V7168" s="6">
        <f>tbl_Raw_Data[[#This Row],[Discount_Pct]]*tbl_Raw_Data[[#This Row],[Gross_Amount]]/100</f>
        <v>8.6085000000000012</v>
      </c>
      <c r="W7168" s="6">
        <f>tbl_Raw_Data[[#This Row],[Gross_Amount]]-tbl_Raw_Data[[#This Row],[Discount_Amount]]</f>
        <v>163.56150000000002</v>
      </c>
      <c r="X7168" s="6">
        <f>tbl_Raw_Data[[#This Row],[Net_Amount_Before_Tax]]*tbl_Raw_Data[[#This Row],[Tax_Pct]]/100</f>
        <v>29.441070000000003</v>
      </c>
      <c r="Y7168" s="6">
        <f>tbl_Raw_Data[[#This Row],[Net_Amount_Before_Tax]]+tbl_Raw_Data[[#This Row],[Tax_Amount]]</f>
        <v>193.00257000000002</v>
      </c>
      <c r="Z7168" s="6">
        <f t="shared" si="559"/>
        <v>6</v>
      </c>
    </row>
    <row r="7169" spans="1:26" x14ac:dyDescent="0.3">
      <c r="A7169" s="23" t="s">
        <v>9283</v>
      </c>
      <c r="B7169" s="34">
        <v>45430</v>
      </c>
      <c r="C7169" s="23" t="s">
        <v>3073</v>
      </c>
      <c r="D7169" s="23" t="s">
        <v>130</v>
      </c>
      <c r="E7169" s="23" t="s">
        <v>131</v>
      </c>
      <c r="F7169" s="23">
        <v>700001</v>
      </c>
      <c r="G7169" s="23" t="s">
        <v>154</v>
      </c>
      <c r="H7169" s="23" t="s">
        <v>155</v>
      </c>
      <c r="I7169" s="23" t="s">
        <v>134</v>
      </c>
      <c r="J7169" s="23" t="s">
        <v>156</v>
      </c>
      <c r="K7169" s="23" t="s">
        <v>57</v>
      </c>
      <c r="L7169" s="23">
        <v>3</v>
      </c>
      <c r="M7169" s="23">
        <v>44.15</v>
      </c>
      <c r="N7169" s="23">
        <v>10</v>
      </c>
      <c r="O7169" s="23">
        <v>12</v>
      </c>
      <c r="P7169" s="23" t="s">
        <v>65</v>
      </c>
      <c r="Q7169" s="23" t="s">
        <v>34</v>
      </c>
      <c r="R7169" s="23">
        <f t="shared" si="555"/>
        <v>1</v>
      </c>
      <c r="S7169" s="23" t="str">
        <f t="shared" si="556"/>
        <v>ORD107168_20240518_CUST02720_MED006</v>
      </c>
      <c r="T7169" s="23">
        <f t="shared" si="557"/>
        <v>1</v>
      </c>
      <c r="U7169" s="6">
        <f t="shared" si="558"/>
        <v>132.44999999999999</v>
      </c>
      <c r="V7169" s="6">
        <f>tbl_Raw_Data[[#This Row],[Discount_Pct]]*tbl_Raw_Data[[#This Row],[Gross_Amount]]/100</f>
        <v>13.244999999999999</v>
      </c>
      <c r="W7169" s="6">
        <f>tbl_Raw_Data[[#This Row],[Gross_Amount]]-tbl_Raw_Data[[#This Row],[Discount_Amount]]</f>
        <v>119.20499999999998</v>
      </c>
      <c r="X7169" s="6">
        <f>tbl_Raw_Data[[#This Row],[Net_Amount_Before_Tax]]*tbl_Raw_Data[[#This Row],[Tax_Pct]]/100</f>
        <v>14.304599999999999</v>
      </c>
      <c r="Y7169" s="6">
        <f>tbl_Raw_Data[[#This Row],[Net_Amount_Before_Tax]]+tbl_Raw_Data[[#This Row],[Tax_Amount]]</f>
        <v>133.50959999999998</v>
      </c>
      <c r="Z7169" s="6">
        <f t="shared" si="559"/>
        <v>2</v>
      </c>
    </row>
    <row r="7170" spans="1:26" x14ac:dyDescent="0.3">
      <c r="A7170" s="23" t="s">
        <v>9284</v>
      </c>
      <c r="B7170" s="34">
        <v>45616</v>
      </c>
      <c r="C7170" s="23" t="s">
        <v>7236</v>
      </c>
      <c r="D7170" s="23" t="s">
        <v>183</v>
      </c>
      <c r="E7170" s="23" t="s">
        <v>184</v>
      </c>
      <c r="F7170" s="23">
        <v>122018</v>
      </c>
      <c r="G7170" s="23" t="s">
        <v>233</v>
      </c>
      <c r="H7170" s="23" t="s">
        <v>234</v>
      </c>
      <c r="I7170" s="23" t="s">
        <v>104</v>
      </c>
      <c r="J7170" s="23" t="s">
        <v>42</v>
      </c>
      <c r="K7170" s="23" t="s">
        <v>24</v>
      </c>
      <c r="L7170" s="23">
        <v>3</v>
      </c>
      <c r="M7170" s="23">
        <v>170.36</v>
      </c>
      <c r="N7170" s="23">
        <v>10</v>
      </c>
      <c r="O7170" s="23">
        <v>12</v>
      </c>
      <c r="P7170" s="23" t="s">
        <v>25</v>
      </c>
      <c r="Q7170" s="23" t="s">
        <v>90</v>
      </c>
      <c r="R7170" s="23">
        <f t="shared" ref="R7170:R7233" si="560">COUNTIFS($A$2:$A$8001,A7170,$B$2:$B$8001,B7170,$C$2:$C$8001,C7170,$G$2:$G$8001,G7170)</f>
        <v>1</v>
      </c>
      <c r="S7170" s="23" t="str">
        <f t="shared" ref="S7170:S7233" si="561">A7170&amp;"_"&amp;TEXT(B7170,"yyyymmdd")&amp;"_"&amp;C7170&amp;"_"&amp;G7170</f>
        <v>ORD107169_20241120_CUST00892_MED019</v>
      </c>
      <c r="T7170" s="23">
        <f t="shared" ref="T7170:T7233" si="562">COUNTIF($S$2:$S$8001,S7170)</f>
        <v>1</v>
      </c>
      <c r="U7170" s="6">
        <f t="shared" ref="U7170:U7233" si="563">L7170*M7170</f>
        <v>511.08000000000004</v>
      </c>
      <c r="V7170" s="6">
        <f>tbl_Raw_Data[[#This Row],[Discount_Pct]]*tbl_Raw_Data[[#This Row],[Gross_Amount]]/100</f>
        <v>51.108000000000004</v>
      </c>
      <c r="W7170" s="6">
        <f>tbl_Raw_Data[[#This Row],[Gross_Amount]]-tbl_Raw_Data[[#This Row],[Discount_Amount]]</f>
        <v>459.97200000000004</v>
      </c>
      <c r="X7170" s="6">
        <f>tbl_Raw_Data[[#This Row],[Net_Amount_Before_Tax]]*tbl_Raw_Data[[#This Row],[Tax_Pct]]/100</f>
        <v>55.196640000000009</v>
      </c>
      <c r="Y7170" s="6">
        <f>tbl_Raw_Data[[#This Row],[Net_Amount_Before_Tax]]+tbl_Raw_Data[[#This Row],[Tax_Amount]]</f>
        <v>515.1686400000001</v>
      </c>
      <c r="Z7170" s="6">
        <f t="shared" ref="Z7170:Z7233" si="564">COUNTIFS($C$2:$C$8001,C7170,$Q$2:$Q$8001,"Delivered")</f>
        <v>3</v>
      </c>
    </row>
    <row r="7171" spans="1:26" x14ac:dyDescent="0.3">
      <c r="A7171" s="23" t="s">
        <v>9285</v>
      </c>
      <c r="B7171" s="34">
        <v>45306</v>
      </c>
      <c r="C7171" s="23" t="s">
        <v>2600</v>
      </c>
      <c r="D7171" s="23" t="s">
        <v>19</v>
      </c>
      <c r="E7171" s="23" t="s">
        <v>19</v>
      </c>
      <c r="F7171" s="23">
        <v>110085</v>
      </c>
      <c r="G7171" s="23" t="s">
        <v>74</v>
      </c>
      <c r="H7171" s="23" t="s">
        <v>75</v>
      </c>
      <c r="I7171" s="23" t="s">
        <v>76</v>
      </c>
      <c r="J7171" s="23" t="s">
        <v>77</v>
      </c>
      <c r="K7171" s="23" t="s">
        <v>57</v>
      </c>
      <c r="L7171" s="23">
        <v>2</v>
      </c>
      <c r="M7171" s="23">
        <v>62.69</v>
      </c>
      <c r="N7171" s="23">
        <v>5</v>
      </c>
      <c r="O7171" s="23">
        <v>12</v>
      </c>
      <c r="P7171" s="23" t="s">
        <v>43</v>
      </c>
      <c r="Q7171" s="23" t="s">
        <v>90</v>
      </c>
      <c r="R7171" s="23">
        <f t="shared" si="560"/>
        <v>1</v>
      </c>
      <c r="S7171" s="23" t="str">
        <f t="shared" si="561"/>
        <v>ORD107170_20240115_CUST01931_MED008</v>
      </c>
      <c r="T7171" s="23">
        <f t="shared" si="562"/>
        <v>1</v>
      </c>
      <c r="U7171" s="6">
        <f t="shared" si="563"/>
        <v>125.38</v>
      </c>
      <c r="V7171" s="6">
        <f>tbl_Raw_Data[[#This Row],[Discount_Pct]]*tbl_Raw_Data[[#This Row],[Gross_Amount]]/100</f>
        <v>6.2690000000000001</v>
      </c>
      <c r="W7171" s="6">
        <f>tbl_Raw_Data[[#This Row],[Gross_Amount]]-tbl_Raw_Data[[#This Row],[Discount_Amount]]</f>
        <v>119.11099999999999</v>
      </c>
      <c r="X7171" s="6">
        <f>tbl_Raw_Data[[#This Row],[Net_Amount_Before_Tax]]*tbl_Raw_Data[[#This Row],[Tax_Pct]]/100</f>
        <v>14.29332</v>
      </c>
      <c r="Y7171" s="6">
        <f>tbl_Raw_Data[[#This Row],[Net_Amount_Before_Tax]]+tbl_Raw_Data[[#This Row],[Tax_Amount]]</f>
        <v>133.40431999999998</v>
      </c>
      <c r="Z7171" s="6">
        <f t="shared" si="564"/>
        <v>1</v>
      </c>
    </row>
    <row r="7172" spans="1:26" x14ac:dyDescent="0.3">
      <c r="A7172" s="23" t="s">
        <v>9286</v>
      </c>
      <c r="B7172" s="34">
        <v>45517</v>
      </c>
      <c r="C7172" s="23" t="s">
        <v>5358</v>
      </c>
      <c r="D7172" s="23" t="s">
        <v>19</v>
      </c>
      <c r="E7172" s="23" t="s">
        <v>19</v>
      </c>
      <c r="F7172" s="23">
        <v>110024</v>
      </c>
      <c r="G7172" s="23" t="s">
        <v>61</v>
      </c>
      <c r="H7172" s="23" t="s">
        <v>62</v>
      </c>
      <c r="I7172" s="23" t="s">
        <v>63</v>
      </c>
      <c r="J7172" s="23" t="s">
        <v>64</v>
      </c>
      <c r="K7172" s="23" t="s">
        <v>57</v>
      </c>
      <c r="L7172" s="23">
        <v>1</v>
      </c>
      <c r="M7172" s="23">
        <v>116.17</v>
      </c>
      <c r="N7172" s="23">
        <v>5</v>
      </c>
      <c r="O7172" s="23">
        <v>12</v>
      </c>
      <c r="P7172" s="23" t="s">
        <v>33</v>
      </c>
      <c r="Q7172" s="23" t="s">
        <v>34</v>
      </c>
      <c r="R7172" s="23">
        <f t="shared" si="560"/>
        <v>1</v>
      </c>
      <c r="S7172" s="23" t="str">
        <f t="shared" si="561"/>
        <v>ORD107171_20240813_CUST03349_MED004</v>
      </c>
      <c r="T7172" s="23">
        <f t="shared" si="562"/>
        <v>1</v>
      </c>
      <c r="U7172" s="6">
        <f t="shared" si="563"/>
        <v>116.17</v>
      </c>
      <c r="V7172" s="6">
        <f>tbl_Raw_Data[[#This Row],[Discount_Pct]]*tbl_Raw_Data[[#This Row],[Gross_Amount]]/100</f>
        <v>5.8085000000000004</v>
      </c>
      <c r="W7172" s="6">
        <f>tbl_Raw_Data[[#This Row],[Gross_Amount]]-tbl_Raw_Data[[#This Row],[Discount_Amount]]</f>
        <v>110.36150000000001</v>
      </c>
      <c r="X7172" s="6">
        <f>tbl_Raw_Data[[#This Row],[Net_Amount_Before_Tax]]*tbl_Raw_Data[[#This Row],[Tax_Pct]]/100</f>
        <v>13.243380000000002</v>
      </c>
      <c r="Y7172" s="6">
        <f>tbl_Raw_Data[[#This Row],[Net_Amount_Before_Tax]]+tbl_Raw_Data[[#This Row],[Tax_Amount]]</f>
        <v>123.60488000000001</v>
      </c>
      <c r="Z7172" s="6">
        <f t="shared" si="564"/>
        <v>1</v>
      </c>
    </row>
    <row r="7173" spans="1:26" x14ac:dyDescent="0.3">
      <c r="A7173" s="23" t="s">
        <v>9287</v>
      </c>
      <c r="B7173" s="34">
        <v>45387</v>
      </c>
      <c r="C7173" s="23" t="s">
        <v>2719</v>
      </c>
      <c r="D7173" s="23" t="s">
        <v>72</v>
      </c>
      <c r="E7173" s="23" t="s">
        <v>73</v>
      </c>
      <c r="F7173" s="23">
        <v>302019</v>
      </c>
      <c r="G7173" s="23" t="s">
        <v>119</v>
      </c>
      <c r="H7173" s="23" t="s">
        <v>120</v>
      </c>
      <c r="I7173" s="23" t="s">
        <v>32</v>
      </c>
      <c r="J7173" s="23" t="s">
        <v>64</v>
      </c>
      <c r="K7173" s="23" t="s">
        <v>57</v>
      </c>
      <c r="L7173" s="23">
        <v>1</v>
      </c>
      <c r="M7173" s="23">
        <v>70.95</v>
      </c>
      <c r="N7173" s="23">
        <v>5</v>
      </c>
      <c r="O7173" s="23">
        <v>5</v>
      </c>
      <c r="P7173" s="23" t="s">
        <v>43</v>
      </c>
      <c r="Q7173" s="23" t="s">
        <v>34</v>
      </c>
      <c r="R7173" s="23">
        <f t="shared" si="560"/>
        <v>1</v>
      </c>
      <c r="S7173" s="23" t="str">
        <f t="shared" si="561"/>
        <v>ORD107172_20240405_CUST00504_MED010</v>
      </c>
      <c r="T7173" s="23">
        <f t="shared" si="562"/>
        <v>1</v>
      </c>
      <c r="U7173" s="6">
        <f t="shared" si="563"/>
        <v>70.95</v>
      </c>
      <c r="V7173" s="6">
        <f>tbl_Raw_Data[[#This Row],[Discount_Pct]]*tbl_Raw_Data[[#This Row],[Gross_Amount]]/100</f>
        <v>3.5474999999999999</v>
      </c>
      <c r="W7173" s="6">
        <f>tbl_Raw_Data[[#This Row],[Gross_Amount]]-tbl_Raw_Data[[#This Row],[Discount_Amount]]</f>
        <v>67.402500000000003</v>
      </c>
      <c r="X7173" s="6">
        <f>tbl_Raw_Data[[#This Row],[Net_Amount_Before_Tax]]*tbl_Raw_Data[[#This Row],[Tax_Pct]]/100</f>
        <v>3.3701250000000003</v>
      </c>
      <c r="Y7173" s="6">
        <f>tbl_Raw_Data[[#This Row],[Net_Amount_Before_Tax]]+tbl_Raw_Data[[#This Row],[Tax_Amount]]</f>
        <v>70.772625000000005</v>
      </c>
      <c r="Z7173" s="6">
        <f t="shared" si="564"/>
        <v>4</v>
      </c>
    </row>
    <row r="7174" spans="1:26" x14ac:dyDescent="0.3">
      <c r="A7174" s="23" t="s">
        <v>9288</v>
      </c>
      <c r="B7174" s="34">
        <v>45582</v>
      </c>
      <c r="C7174" s="23" t="s">
        <v>5317</v>
      </c>
      <c r="D7174" s="23" t="s">
        <v>19</v>
      </c>
      <c r="E7174" s="23" t="s">
        <v>19</v>
      </c>
      <c r="F7174" s="23">
        <v>110085</v>
      </c>
      <c r="G7174" s="23" t="s">
        <v>233</v>
      </c>
      <c r="H7174" s="23" t="s">
        <v>234</v>
      </c>
      <c r="I7174" s="23" t="s">
        <v>104</v>
      </c>
      <c r="J7174" s="23" t="s">
        <v>42</v>
      </c>
      <c r="K7174" s="23" t="s">
        <v>24</v>
      </c>
      <c r="L7174" s="23">
        <v>1</v>
      </c>
      <c r="M7174" s="23">
        <v>166.43</v>
      </c>
      <c r="N7174" s="23">
        <v>0</v>
      </c>
      <c r="O7174" s="23">
        <v>5</v>
      </c>
      <c r="P7174" s="23" t="s">
        <v>33</v>
      </c>
      <c r="Q7174" s="23" t="s">
        <v>34</v>
      </c>
      <c r="R7174" s="23">
        <f t="shared" si="560"/>
        <v>1</v>
      </c>
      <c r="S7174" s="23" t="str">
        <f t="shared" si="561"/>
        <v>ORD107173_20241017_CUST01186_MED019</v>
      </c>
      <c r="T7174" s="23">
        <f t="shared" si="562"/>
        <v>1</v>
      </c>
      <c r="U7174" s="6">
        <f t="shared" si="563"/>
        <v>166.43</v>
      </c>
      <c r="V7174" s="6">
        <f>tbl_Raw_Data[[#This Row],[Discount_Pct]]*tbl_Raw_Data[[#This Row],[Gross_Amount]]/100</f>
        <v>0</v>
      </c>
      <c r="W7174" s="6">
        <f>tbl_Raw_Data[[#This Row],[Gross_Amount]]-tbl_Raw_Data[[#This Row],[Discount_Amount]]</f>
        <v>166.43</v>
      </c>
      <c r="X7174" s="6">
        <f>tbl_Raw_Data[[#This Row],[Net_Amount_Before_Tax]]*tbl_Raw_Data[[#This Row],[Tax_Pct]]/100</f>
        <v>8.3215000000000003</v>
      </c>
      <c r="Y7174" s="6">
        <f>tbl_Raw_Data[[#This Row],[Net_Amount_Before_Tax]]+tbl_Raw_Data[[#This Row],[Tax_Amount]]</f>
        <v>174.75150000000002</v>
      </c>
      <c r="Z7174" s="6">
        <f t="shared" si="564"/>
        <v>2</v>
      </c>
    </row>
    <row r="7175" spans="1:26" x14ac:dyDescent="0.3">
      <c r="A7175" s="23" t="s">
        <v>9289</v>
      </c>
      <c r="B7175" s="34">
        <v>45766</v>
      </c>
      <c r="C7175" s="23" t="s">
        <v>1514</v>
      </c>
      <c r="D7175" s="23" t="s">
        <v>159</v>
      </c>
      <c r="E7175" s="23" t="s">
        <v>47</v>
      </c>
      <c r="F7175" s="23">
        <v>400076</v>
      </c>
      <c r="G7175" s="23" t="s">
        <v>132</v>
      </c>
      <c r="H7175" s="23" t="s">
        <v>133</v>
      </c>
      <c r="I7175" s="23" t="s">
        <v>134</v>
      </c>
      <c r="J7175" s="23" t="s">
        <v>135</v>
      </c>
      <c r="K7175" s="23" t="s">
        <v>57</v>
      </c>
      <c r="L7175" s="23">
        <v>1</v>
      </c>
      <c r="M7175" s="23">
        <v>69.17</v>
      </c>
      <c r="N7175" s="23">
        <v>10</v>
      </c>
      <c r="O7175" s="23">
        <v>5</v>
      </c>
      <c r="P7175" s="23" t="s">
        <v>43</v>
      </c>
      <c r="Q7175" s="23" t="s">
        <v>44</v>
      </c>
      <c r="R7175" s="23">
        <f t="shared" si="560"/>
        <v>1</v>
      </c>
      <c r="S7175" s="23" t="str">
        <f t="shared" si="561"/>
        <v>ORD107174_20250419_CUST00816_MED007</v>
      </c>
      <c r="T7175" s="23">
        <f t="shared" si="562"/>
        <v>1</v>
      </c>
      <c r="U7175" s="6">
        <f t="shared" si="563"/>
        <v>69.17</v>
      </c>
      <c r="V7175" s="6">
        <f>tbl_Raw_Data[[#This Row],[Discount_Pct]]*tbl_Raw_Data[[#This Row],[Gross_Amount]]/100</f>
        <v>6.9170000000000007</v>
      </c>
      <c r="W7175" s="6">
        <f>tbl_Raw_Data[[#This Row],[Gross_Amount]]-tbl_Raw_Data[[#This Row],[Discount_Amount]]</f>
        <v>62.253</v>
      </c>
      <c r="X7175" s="6">
        <f>tbl_Raw_Data[[#This Row],[Net_Amount_Before_Tax]]*tbl_Raw_Data[[#This Row],[Tax_Pct]]/100</f>
        <v>3.1126499999999999</v>
      </c>
      <c r="Y7175" s="6">
        <f>tbl_Raw_Data[[#This Row],[Net_Amount_Before_Tax]]+tbl_Raw_Data[[#This Row],[Tax_Amount]]</f>
        <v>65.365650000000002</v>
      </c>
      <c r="Z7175" s="6">
        <f t="shared" si="564"/>
        <v>3</v>
      </c>
    </row>
    <row r="7176" spans="1:26" x14ac:dyDescent="0.3">
      <c r="A7176" s="23" t="s">
        <v>9290</v>
      </c>
      <c r="B7176" s="34">
        <v>45666</v>
      </c>
      <c r="C7176" s="23" t="s">
        <v>3216</v>
      </c>
      <c r="D7176" s="23" t="s">
        <v>28</v>
      </c>
      <c r="E7176" s="23" t="s">
        <v>29</v>
      </c>
      <c r="F7176" s="23">
        <v>500084</v>
      </c>
      <c r="G7176" s="23" t="s">
        <v>132</v>
      </c>
      <c r="H7176" s="23" t="s">
        <v>133</v>
      </c>
      <c r="I7176" s="23" t="s">
        <v>134</v>
      </c>
      <c r="J7176" s="23" t="s">
        <v>135</v>
      </c>
      <c r="K7176" s="23" t="s">
        <v>57</v>
      </c>
      <c r="L7176" s="23">
        <v>2</v>
      </c>
      <c r="M7176" s="23">
        <v>71.12</v>
      </c>
      <c r="N7176" s="23">
        <v>10</v>
      </c>
      <c r="O7176" s="23">
        <v>5</v>
      </c>
      <c r="P7176" s="23" t="s">
        <v>65</v>
      </c>
      <c r="Q7176" s="23" t="s">
        <v>90</v>
      </c>
      <c r="R7176" s="23">
        <f t="shared" si="560"/>
        <v>1</v>
      </c>
      <c r="S7176" s="23" t="str">
        <f t="shared" si="561"/>
        <v>ORD107175_20250109_CUST02622_MED007</v>
      </c>
      <c r="T7176" s="23">
        <f t="shared" si="562"/>
        <v>1</v>
      </c>
      <c r="U7176" s="6">
        <f t="shared" si="563"/>
        <v>142.24</v>
      </c>
      <c r="V7176" s="6">
        <f>tbl_Raw_Data[[#This Row],[Discount_Pct]]*tbl_Raw_Data[[#This Row],[Gross_Amount]]/100</f>
        <v>14.224</v>
      </c>
      <c r="W7176" s="6">
        <f>tbl_Raw_Data[[#This Row],[Gross_Amount]]-tbl_Raw_Data[[#This Row],[Discount_Amount]]</f>
        <v>128.01600000000002</v>
      </c>
      <c r="X7176" s="6">
        <f>tbl_Raw_Data[[#This Row],[Net_Amount_Before_Tax]]*tbl_Raw_Data[[#This Row],[Tax_Pct]]/100</f>
        <v>6.4008000000000012</v>
      </c>
      <c r="Y7176" s="6">
        <f>tbl_Raw_Data[[#This Row],[Net_Amount_Before_Tax]]+tbl_Raw_Data[[#This Row],[Tax_Amount]]</f>
        <v>134.41680000000002</v>
      </c>
      <c r="Z7176" s="6">
        <f t="shared" si="564"/>
        <v>0</v>
      </c>
    </row>
    <row r="7177" spans="1:26" x14ac:dyDescent="0.3">
      <c r="A7177" s="23" t="s">
        <v>9291</v>
      </c>
      <c r="B7177" s="34">
        <v>45661</v>
      </c>
      <c r="C7177" s="23" t="s">
        <v>624</v>
      </c>
      <c r="D7177" s="23" t="s">
        <v>19</v>
      </c>
      <c r="E7177" s="23" t="s">
        <v>19</v>
      </c>
      <c r="F7177" s="23">
        <v>110024</v>
      </c>
      <c r="G7177" s="23" t="s">
        <v>111</v>
      </c>
      <c r="H7177" s="23" t="s">
        <v>112</v>
      </c>
      <c r="I7177" s="23" t="s">
        <v>113</v>
      </c>
      <c r="J7177" s="23" t="s">
        <v>114</v>
      </c>
      <c r="K7177" s="23" t="s">
        <v>24</v>
      </c>
      <c r="L7177" s="23">
        <v>2</v>
      </c>
      <c r="M7177" s="23">
        <v>107.58</v>
      </c>
      <c r="N7177" s="23">
        <v>10</v>
      </c>
      <c r="O7177" s="23">
        <v>18</v>
      </c>
      <c r="P7177" s="23" t="s">
        <v>43</v>
      </c>
      <c r="Q7177" s="23" t="s">
        <v>90</v>
      </c>
      <c r="R7177" s="23">
        <f t="shared" si="560"/>
        <v>1</v>
      </c>
      <c r="S7177" s="23" t="str">
        <f t="shared" si="561"/>
        <v>ORD107176_20250104_CUST02722_MED027</v>
      </c>
      <c r="T7177" s="23">
        <f t="shared" si="562"/>
        <v>1</v>
      </c>
      <c r="U7177" s="6">
        <f t="shared" si="563"/>
        <v>215.16</v>
      </c>
      <c r="V7177" s="6">
        <f>tbl_Raw_Data[[#This Row],[Discount_Pct]]*tbl_Raw_Data[[#This Row],[Gross_Amount]]/100</f>
        <v>21.515999999999998</v>
      </c>
      <c r="W7177" s="6">
        <f>tbl_Raw_Data[[#This Row],[Gross_Amount]]-tbl_Raw_Data[[#This Row],[Discount_Amount]]</f>
        <v>193.64400000000001</v>
      </c>
      <c r="X7177" s="6">
        <f>tbl_Raw_Data[[#This Row],[Net_Amount_Before_Tax]]*tbl_Raw_Data[[#This Row],[Tax_Pct]]/100</f>
        <v>34.855919999999998</v>
      </c>
      <c r="Y7177" s="6">
        <f>tbl_Raw_Data[[#This Row],[Net_Amount_Before_Tax]]+tbl_Raw_Data[[#This Row],[Tax_Amount]]</f>
        <v>228.49992</v>
      </c>
      <c r="Z7177" s="6">
        <f t="shared" si="564"/>
        <v>1</v>
      </c>
    </row>
    <row r="7178" spans="1:26" x14ac:dyDescent="0.3">
      <c r="A7178" s="23" t="s">
        <v>9291</v>
      </c>
      <c r="B7178" s="34">
        <v>45841</v>
      </c>
      <c r="C7178" s="23" t="s">
        <v>8105</v>
      </c>
      <c r="D7178" s="23" t="s">
        <v>46</v>
      </c>
      <c r="E7178" s="23" t="s">
        <v>47</v>
      </c>
      <c r="F7178" s="23">
        <v>411001</v>
      </c>
      <c r="G7178" s="23" t="s">
        <v>30</v>
      </c>
      <c r="H7178" s="23" t="s">
        <v>31</v>
      </c>
      <c r="I7178" s="23" t="s">
        <v>32</v>
      </c>
      <c r="J7178" s="23" t="s">
        <v>23</v>
      </c>
      <c r="K7178" s="23" t="s">
        <v>24</v>
      </c>
      <c r="L7178" s="23">
        <v>4</v>
      </c>
      <c r="M7178" s="23">
        <v>121.39</v>
      </c>
      <c r="N7178" s="23">
        <v>0</v>
      </c>
      <c r="O7178" s="23">
        <v>18</v>
      </c>
      <c r="P7178" s="23" t="s">
        <v>58</v>
      </c>
      <c r="Q7178" s="23" t="s">
        <v>34</v>
      </c>
      <c r="R7178" s="23">
        <f t="shared" si="560"/>
        <v>1</v>
      </c>
      <c r="S7178" s="23" t="str">
        <f t="shared" si="561"/>
        <v>ORD107176_20250703_CUST01559_MED017</v>
      </c>
      <c r="T7178" s="23">
        <f t="shared" si="562"/>
        <v>1</v>
      </c>
      <c r="U7178" s="6">
        <f t="shared" si="563"/>
        <v>485.56</v>
      </c>
      <c r="V7178" s="6">
        <f>tbl_Raw_Data[[#This Row],[Discount_Pct]]*tbl_Raw_Data[[#This Row],[Gross_Amount]]/100</f>
        <v>0</v>
      </c>
      <c r="W7178" s="6">
        <f>tbl_Raw_Data[[#This Row],[Gross_Amount]]-tbl_Raw_Data[[#This Row],[Discount_Amount]]</f>
        <v>485.56</v>
      </c>
      <c r="X7178" s="6">
        <f>tbl_Raw_Data[[#This Row],[Net_Amount_Before_Tax]]*tbl_Raw_Data[[#This Row],[Tax_Pct]]/100</f>
        <v>87.400800000000004</v>
      </c>
      <c r="Y7178" s="6">
        <f>tbl_Raw_Data[[#This Row],[Net_Amount_Before_Tax]]+tbl_Raw_Data[[#This Row],[Tax_Amount]]</f>
        <v>572.96080000000006</v>
      </c>
      <c r="Z7178" s="6">
        <f t="shared" si="564"/>
        <v>3</v>
      </c>
    </row>
    <row r="7179" spans="1:26" x14ac:dyDescent="0.3">
      <c r="A7179" s="23" t="s">
        <v>9292</v>
      </c>
      <c r="B7179" s="34">
        <v>45558</v>
      </c>
      <c r="C7179" s="23" t="s">
        <v>3405</v>
      </c>
      <c r="D7179" s="23" t="s">
        <v>80</v>
      </c>
      <c r="E7179" s="23" t="s">
        <v>81</v>
      </c>
      <c r="F7179" s="23">
        <v>395001</v>
      </c>
      <c r="G7179" s="23" t="s">
        <v>61</v>
      </c>
      <c r="H7179" s="23" t="s">
        <v>62</v>
      </c>
      <c r="I7179" s="23" t="s">
        <v>63</v>
      </c>
      <c r="J7179" s="23" t="s">
        <v>64</v>
      </c>
      <c r="K7179" s="23" t="s">
        <v>57</v>
      </c>
      <c r="L7179" s="23">
        <v>2</v>
      </c>
      <c r="M7179" s="23">
        <v>119.55</v>
      </c>
      <c r="N7179" s="23">
        <v>0</v>
      </c>
      <c r="O7179" s="23">
        <v>5</v>
      </c>
      <c r="P7179" s="23" t="s">
        <v>33</v>
      </c>
      <c r="Q7179" s="23" t="s">
        <v>34</v>
      </c>
      <c r="R7179" s="23">
        <f t="shared" si="560"/>
        <v>1</v>
      </c>
      <c r="S7179" s="23" t="str">
        <f t="shared" si="561"/>
        <v>ORD107178_20240923_CUST02203_MED004</v>
      </c>
      <c r="T7179" s="23">
        <f t="shared" si="562"/>
        <v>1</v>
      </c>
      <c r="U7179" s="6">
        <f t="shared" si="563"/>
        <v>239.1</v>
      </c>
      <c r="V7179" s="6">
        <f>tbl_Raw_Data[[#This Row],[Discount_Pct]]*tbl_Raw_Data[[#This Row],[Gross_Amount]]/100</f>
        <v>0</v>
      </c>
      <c r="W7179" s="6">
        <f>tbl_Raw_Data[[#This Row],[Gross_Amount]]-tbl_Raw_Data[[#This Row],[Discount_Amount]]</f>
        <v>239.1</v>
      </c>
      <c r="X7179" s="6">
        <f>tbl_Raw_Data[[#This Row],[Net_Amount_Before_Tax]]*tbl_Raw_Data[[#This Row],[Tax_Pct]]/100</f>
        <v>11.955</v>
      </c>
      <c r="Y7179" s="6">
        <f>tbl_Raw_Data[[#This Row],[Net_Amount_Before_Tax]]+tbl_Raw_Data[[#This Row],[Tax_Amount]]</f>
        <v>251.05500000000001</v>
      </c>
      <c r="Z7179" s="6">
        <f t="shared" si="564"/>
        <v>1</v>
      </c>
    </row>
    <row r="7180" spans="1:26" x14ac:dyDescent="0.3">
      <c r="A7180" s="23" t="s">
        <v>9293</v>
      </c>
      <c r="B7180" s="34">
        <v>45992</v>
      </c>
      <c r="C7180" s="23" t="s">
        <v>9294</v>
      </c>
      <c r="D7180" s="23" t="s">
        <v>37</v>
      </c>
      <c r="E7180" s="23" t="s">
        <v>38</v>
      </c>
      <c r="F7180" s="23">
        <v>452020</v>
      </c>
      <c r="G7180" s="23" t="s">
        <v>39</v>
      </c>
      <c r="H7180" s="23" t="s">
        <v>40</v>
      </c>
      <c r="I7180" s="23" t="s">
        <v>41</v>
      </c>
      <c r="J7180" s="23" t="s">
        <v>42</v>
      </c>
      <c r="K7180" s="23" t="s">
        <v>24</v>
      </c>
      <c r="L7180" s="23">
        <v>1</v>
      </c>
      <c r="M7180" s="23">
        <v>32.97</v>
      </c>
      <c r="N7180" s="23">
        <v>5</v>
      </c>
      <c r="O7180" s="23">
        <v>12</v>
      </c>
      <c r="P7180" s="23" t="s">
        <v>58</v>
      </c>
      <c r="Q7180" s="23" t="s">
        <v>90</v>
      </c>
      <c r="R7180" s="23">
        <f t="shared" si="560"/>
        <v>1</v>
      </c>
      <c r="S7180" s="23" t="str">
        <f t="shared" si="561"/>
        <v>ORD107179_20251201_CUST01297_MED001</v>
      </c>
      <c r="T7180" s="23">
        <f t="shared" si="562"/>
        <v>1</v>
      </c>
      <c r="U7180" s="6">
        <f t="shared" si="563"/>
        <v>32.97</v>
      </c>
      <c r="V7180" s="6">
        <f>tbl_Raw_Data[[#This Row],[Discount_Pct]]*tbl_Raw_Data[[#This Row],[Gross_Amount]]/100</f>
        <v>1.6484999999999999</v>
      </c>
      <c r="W7180" s="6">
        <f>tbl_Raw_Data[[#This Row],[Gross_Amount]]-tbl_Raw_Data[[#This Row],[Discount_Amount]]</f>
        <v>31.3215</v>
      </c>
      <c r="X7180" s="6">
        <f>tbl_Raw_Data[[#This Row],[Net_Amount_Before_Tax]]*tbl_Raw_Data[[#This Row],[Tax_Pct]]/100</f>
        <v>3.7585800000000003</v>
      </c>
      <c r="Y7180" s="6">
        <f>tbl_Raw_Data[[#This Row],[Net_Amount_Before_Tax]]+tbl_Raw_Data[[#This Row],[Tax_Amount]]</f>
        <v>35.080080000000002</v>
      </c>
      <c r="Z7180" s="6">
        <f t="shared" si="564"/>
        <v>0</v>
      </c>
    </row>
    <row r="7181" spans="1:26" x14ac:dyDescent="0.3">
      <c r="A7181" s="23" t="s">
        <v>9295</v>
      </c>
      <c r="B7181" s="34">
        <v>45313</v>
      </c>
      <c r="C7181" s="23" t="s">
        <v>7621</v>
      </c>
      <c r="D7181" s="23" t="s">
        <v>87</v>
      </c>
      <c r="E7181" s="23" t="s">
        <v>88</v>
      </c>
      <c r="F7181" s="23">
        <v>600018</v>
      </c>
      <c r="G7181" s="23" t="s">
        <v>224</v>
      </c>
      <c r="H7181" s="23" t="s">
        <v>225</v>
      </c>
      <c r="I7181" s="23" t="s">
        <v>147</v>
      </c>
      <c r="J7181" s="23" t="s">
        <v>23</v>
      </c>
      <c r="K7181" s="23" t="s">
        <v>24</v>
      </c>
      <c r="L7181" s="23">
        <v>2</v>
      </c>
      <c r="M7181" s="23">
        <v>42.65</v>
      </c>
      <c r="N7181" s="23">
        <v>15</v>
      </c>
      <c r="O7181" s="23">
        <v>12</v>
      </c>
      <c r="P7181" s="23" t="s">
        <v>43</v>
      </c>
      <c r="Q7181" s="23" t="s">
        <v>44</v>
      </c>
      <c r="R7181" s="23">
        <f t="shared" si="560"/>
        <v>1</v>
      </c>
      <c r="S7181" s="23" t="str">
        <f t="shared" si="561"/>
        <v>ORD107180_20240122_CUST03469_MED015</v>
      </c>
      <c r="T7181" s="23">
        <f t="shared" si="562"/>
        <v>1</v>
      </c>
      <c r="U7181" s="6">
        <f t="shared" si="563"/>
        <v>85.3</v>
      </c>
      <c r="V7181" s="6">
        <f>tbl_Raw_Data[[#This Row],[Discount_Pct]]*tbl_Raw_Data[[#This Row],[Gross_Amount]]/100</f>
        <v>12.795</v>
      </c>
      <c r="W7181" s="6">
        <f>tbl_Raw_Data[[#This Row],[Gross_Amount]]-tbl_Raw_Data[[#This Row],[Discount_Amount]]</f>
        <v>72.504999999999995</v>
      </c>
      <c r="X7181" s="6">
        <f>tbl_Raw_Data[[#This Row],[Net_Amount_Before_Tax]]*tbl_Raw_Data[[#This Row],[Tax_Pct]]/100</f>
        <v>8.7005999999999997</v>
      </c>
      <c r="Y7181" s="6">
        <f>tbl_Raw_Data[[#This Row],[Net_Amount_Before_Tax]]+tbl_Raw_Data[[#This Row],[Tax_Amount]]</f>
        <v>81.20559999999999</v>
      </c>
      <c r="Z7181" s="6">
        <f t="shared" si="564"/>
        <v>1</v>
      </c>
    </row>
    <row r="7182" spans="1:26" x14ac:dyDescent="0.3">
      <c r="A7182" s="23" t="s">
        <v>9296</v>
      </c>
      <c r="B7182" s="34">
        <v>45337</v>
      </c>
      <c r="C7182" s="23" t="s">
        <v>2468</v>
      </c>
      <c r="D7182" s="23" t="s">
        <v>80</v>
      </c>
      <c r="E7182" s="23" t="s">
        <v>81</v>
      </c>
      <c r="F7182" s="23">
        <v>395007</v>
      </c>
      <c r="G7182" s="23" t="s">
        <v>224</v>
      </c>
      <c r="H7182" s="23" t="s">
        <v>225</v>
      </c>
      <c r="I7182" s="23" t="s">
        <v>147</v>
      </c>
      <c r="J7182" s="23" t="s">
        <v>23</v>
      </c>
      <c r="K7182" s="23" t="s">
        <v>24</v>
      </c>
      <c r="L7182" s="23">
        <v>3</v>
      </c>
      <c r="M7182" s="23">
        <v>46.56</v>
      </c>
      <c r="N7182" s="23">
        <v>0</v>
      </c>
      <c r="O7182" s="23">
        <v>18</v>
      </c>
      <c r="P7182" s="23" t="s">
        <v>89</v>
      </c>
      <c r="Q7182" s="23" t="s">
        <v>34</v>
      </c>
      <c r="R7182" s="23">
        <f t="shared" si="560"/>
        <v>1</v>
      </c>
      <c r="S7182" s="23" t="str">
        <f t="shared" si="561"/>
        <v>ORD107181_20240215_CUST00312_MED015</v>
      </c>
      <c r="T7182" s="23">
        <f t="shared" si="562"/>
        <v>1</v>
      </c>
      <c r="U7182" s="6">
        <f t="shared" si="563"/>
        <v>139.68</v>
      </c>
      <c r="V7182" s="6">
        <f>tbl_Raw_Data[[#This Row],[Discount_Pct]]*tbl_Raw_Data[[#This Row],[Gross_Amount]]/100</f>
        <v>0</v>
      </c>
      <c r="W7182" s="6">
        <f>tbl_Raw_Data[[#This Row],[Gross_Amount]]-tbl_Raw_Data[[#This Row],[Discount_Amount]]</f>
        <v>139.68</v>
      </c>
      <c r="X7182" s="6">
        <f>tbl_Raw_Data[[#This Row],[Net_Amount_Before_Tax]]*tbl_Raw_Data[[#This Row],[Tax_Pct]]/100</f>
        <v>25.142400000000002</v>
      </c>
      <c r="Y7182" s="6">
        <f>tbl_Raw_Data[[#This Row],[Net_Amount_Before_Tax]]+tbl_Raw_Data[[#This Row],[Tax_Amount]]</f>
        <v>164.82240000000002</v>
      </c>
      <c r="Z7182" s="6">
        <f t="shared" si="564"/>
        <v>3</v>
      </c>
    </row>
    <row r="7183" spans="1:26" x14ac:dyDescent="0.3">
      <c r="A7183" s="23" t="s">
        <v>9297</v>
      </c>
      <c r="B7183" s="34">
        <v>45474</v>
      </c>
      <c r="C7183" s="23" t="s">
        <v>1514</v>
      </c>
      <c r="D7183" s="23" t="s">
        <v>37</v>
      </c>
      <c r="E7183" s="23" t="s">
        <v>38</v>
      </c>
      <c r="F7183" s="23">
        <v>452016</v>
      </c>
      <c r="G7183" s="23" t="s">
        <v>233</v>
      </c>
      <c r="H7183" s="23" t="s">
        <v>234</v>
      </c>
      <c r="I7183" s="23" t="s">
        <v>104</v>
      </c>
      <c r="J7183" s="23" t="s">
        <v>42</v>
      </c>
      <c r="K7183" s="23" t="s">
        <v>24</v>
      </c>
      <c r="L7183" s="23">
        <v>3</v>
      </c>
      <c r="M7183" s="23">
        <v>140.94999999999999</v>
      </c>
      <c r="N7183" s="23">
        <v>15</v>
      </c>
      <c r="O7183" s="23">
        <v>18</v>
      </c>
      <c r="P7183" s="23" t="s">
        <v>58</v>
      </c>
      <c r="Q7183" s="23" t="s">
        <v>34</v>
      </c>
      <c r="R7183" s="23">
        <f t="shared" si="560"/>
        <v>1</v>
      </c>
      <c r="S7183" s="23" t="str">
        <f t="shared" si="561"/>
        <v>ORD107182_20240701_CUST00816_MED019</v>
      </c>
      <c r="T7183" s="23">
        <f t="shared" si="562"/>
        <v>1</v>
      </c>
      <c r="U7183" s="6">
        <f t="shared" si="563"/>
        <v>422.84999999999997</v>
      </c>
      <c r="V7183" s="6">
        <f>tbl_Raw_Data[[#This Row],[Discount_Pct]]*tbl_Raw_Data[[#This Row],[Gross_Amount]]/100</f>
        <v>63.427499999999988</v>
      </c>
      <c r="W7183" s="6">
        <f>tbl_Raw_Data[[#This Row],[Gross_Amount]]-tbl_Raw_Data[[#This Row],[Discount_Amount]]</f>
        <v>359.42249999999996</v>
      </c>
      <c r="X7183" s="6">
        <f>tbl_Raw_Data[[#This Row],[Net_Amount_Before_Tax]]*tbl_Raw_Data[[#This Row],[Tax_Pct]]/100</f>
        <v>64.69605</v>
      </c>
      <c r="Y7183" s="6">
        <f>tbl_Raw_Data[[#This Row],[Net_Amount_Before_Tax]]+tbl_Raw_Data[[#This Row],[Tax_Amount]]</f>
        <v>424.11854999999997</v>
      </c>
      <c r="Z7183" s="6">
        <f t="shared" si="564"/>
        <v>3</v>
      </c>
    </row>
    <row r="7184" spans="1:26" x14ac:dyDescent="0.3">
      <c r="A7184" s="23" t="s">
        <v>9298</v>
      </c>
      <c r="B7184" s="34">
        <v>45767</v>
      </c>
      <c r="C7184" s="23" t="s">
        <v>1438</v>
      </c>
      <c r="D7184" s="23" t="s">
        <v>183</v>
      </c>
      <c r="E7184" s="23" t="s">
        <v>184</v>
      </c>
      <c r="F7184" s="23">
        <v>122018</v>
      </c>
      <c r="G7184" s="23" t="s">
        <v>94</v>
      </c>
      <c r="H7184" s="23" t="s">
        <v>95</v>
      </c>
      <c r="I7184" s="23" t="s">
        <v>84</v>
      </c>
      <c r="J7184" s="23" t="s">
        <v>42</v>
      </c>
      <c r="K7184" s="23" t="s">
        <v>24</v>
      </c>
      <c r="L7184" s="23">
        <v>1</v>
      </c>
      <c r="M7184" s="23">
        <v>81.75</v>
      </c>
      <c r="N7184" s="23">
        <v>10</v>
      </c>
      <c r="O7184" s="23">
        <v>12</v>
      </c>
      <c r="P7184" s="23" t="s">
        <v>33</v>
      </c>
      <c r="Q7184" s="23" t="s">
        <v>44</v>
      </c>
      <c r="R7184" s="23">
        <f t="shared" si="560"/>
        <v>1</v>
      </c>
      <c r="S7184" s="23" t="str">
        <f t="shared" si="561"/>
        <v>ORD107183_20250420_CUST02976_MED021</v>
      </c>
      <c r="T7184" s="23">
        <f t="shared" si="562"/>
        <v>1</v>
      </c>
      <c r="U7184" s="6">
        <f t="shared" si="563"/>
        <v>81.75</v>
      </c>
      <c r="V7184" s="6">
        <f>tbl_Raw_Data[[#This Row],[Discount_Pct]]*tbl_Raw_Data[[#This Row],[Gross_Amount]]/100</f>
        <v>8.1750000000000007</v>
      </c>
      <c r="W7184" s="6">
        <f>tbl_Raw_Data[[#This Row],[Gross_Amount]]-tbl_Raw_Data[[#This Row],[Discount_Amount]]</f>
        <v>73.575000000000003</v>
      </c>
      <c r="X7184" s="6">
        <f>tbl_Raw_Data[[#This Row],[Net_Amount_Before_Tax]]*tbl_Raw_Data[[#This Row],[Tax_Pct]]/100</f>
        <v>8.8290000000000006</v>
      </c>
      <c r="Y7184" s="6">
        <f>tbl_Raw_Data[[#This Row],[Net_Amount_Before_Tax]]+tbl_Raw_Data[[#This Row],[Tax_Amount]]</f>
        <v>82.403999999999996</v>
      </c>
      <c r="Z7184" s="6">
        <f t="shared" si="564"/>
        <v>2</v>
      </c>
    </row>
    <row r="7185" spans="1:26" x14ac:dyDescent="0.3">
      <c r="A7185" s="23" t="s">
        <v>9298</v>
      </c>
      <c r="B7185" s="34">
        <v>45502</v>
      </c>
      <c r="C7185" s="23" t="s">
        <v>2112</v>
      </c>
      <c r="D7185" s="23" t="s">
        <v>37</v>
      </c>
      <c r="E7185" s="23" t="s">
        <v>38</v>
      </c>
      <c r="F7185" s="23">
        <v>452001</v>
      </c>
      <c r="G7185" s="23" t="s">
        <v>167</v>
      </c>
      <c r="H7185" s="23" t="s">
        <v>168</v>
      </c>
      <c r="I7185" s="23" t="s">
        <v>113</v>
      </c>
      <c r="J7185" s="23" t="s">
        <v>42</v>
      </c>
      <c r="K7185" s="23" t="s">
        <v>24</v>
      </c>
      <c r="L7185" s="23">
        <v>3</v>
      </c>
      <c r="M7185" s="23">
        <v>211.53</v>
      </c>
      <c r="N7185" s="23">
        <v>0</v>
      </c>
      <c r="O7185" s="23">
        <v>5</v>
      </c>
      <c r="P7185" s="23" t="s">
        <v>43</v>
      </c>
      <c r="Q7185" s="23" t="s">
        <v>44</v>
      </c>
      <c r="R7185" s="23">
        <f t="shared" si="560"/>
        <v>1</v>
      </c>
      <c r="S7185" s="23" t="str">
        <f t="shared" si="561"/>
        <v>ORD107183_20240729_CUST02366_MED026</v>
      </c>
      <c r="T7185" s="23">
        <f t="shared" si="562"/>
        <v>1</v>
      </c>
      <c r="U7185" s="6">
        <f t="shared" si="563"/>
        <v>634.59</v>
      </c>
      <c r="V7185" s="6">
        <f>tbl_Raw_Data[[#This Row],[Discount_Pct]]*tbl_Raw_Data[[#This Row],[Gross_Amount]]/100</f>
        <v>0</v>
      </c>
      <c r="W7185" s="6">
        <f>tbl_Raw_Data[[#This Row],[Gross_Amount]]-tbl_Raw_Data[[#This Row],[Discount_Amount]]</f>
        <v>634.59</v>
      </c>
      <c r="X7185" s="6">
        <f>tbl_Raw_Data[[#This Row],[Net_Amount_Before_Tax]]*tbl_Raw_Data[[#This Row],[Tax_Pct]]/100</f>
        <v>31.729500000000002</v>
      </c>
      <c r="Y7185" s="6">
        <f>tbl_Raw_Data[[#This Row],[Net_Amount_Before_Tax]]+tbl_Raw_Data[[#This Row],[Tax_Amount]]</f>
        <v>666.31950000000006</v>
      </c>
      <c r="Z7185" s="6">
        <f t="shared" si="564"/>
        <v>2</v>
      </c>
    </row>
    <row r="7186" spans="1:26" x14ac:dyDescent="0.3">
      <c r="A7186" s="23" t="s">
        <v>9299</v>
      </c>
      <c r="B7186" s="34">
        <v>45454</v>
      </c>
      <c r="C7186" s="23" t="s">
        <v>9300</v>
      </c>
      <c r="D7186" s="23" t="s">
        <v>80</v>
      </c>
      <c r="E7186" s="23" t="s">
        <v>81</v>
      </c>
      <c r="F7186" s="23">
        <v>395001</v>
      </c>
      <c r="G7186" s="23" t="s">
        <v>111</v>
      </c>
      <c r="H7186" s="23" t="s">
        <v>112</v>
      </c>
      <c r="I7186" s="23" t="s">
        <v>113</v>
      </c>
      <c r="J7186" s="23" t="s">
        <v>114</v>
      </c>
      <c r="K7186" s="23" t="s">
        <v>24</v>
      </c>
      <c r="L7186" s="23">
        <v>1</v>
      </c>
      <c r="M7186" s="23">
        <v>101.72</v>
      </c>
      <c r="N7186" s="23">
        <v>5</v>
      </c>
      <c r="O7186" s="23">
        <v>5</v>
      </c>
      <c r="P7186" s="23" t="s">
        <v>33</v>
      </c>
      <c r="Q7186" s="23" t="s">
        <v>34</v>
      </c>
      <c r="R7186" s="23">
        <f t="shared" si="560"/>
        <v>1</v>
      </c>
      <c r="S7186" s="23" t="str">
        <f t="shared" si="561"/>
        <v>ORD107185_20240611_CUST00571_MED027</v>
      </c>
      <c r="T7186" s="23">
        <f t="shared" si="562"/>
        <v>1</v>
      </c>
      <c r="U7186" s="6">
        <f t="shared" si="563"/>
        <v>101.72</v>
      </c>
      <c r="V7186" s="6">
        <f>tbl_Raw_Data[[#This Row],[Discount_Pct]]*tbl_Raw_Data[[#This Row],[Gross_Amount]]/100</f>
        <v>5.0860000000000003</v>
      </c>
      <c r="W7186" s="6">
        <f>tbl_Raw_Data[[#This Row],[Gross_Amount]]-tbl_Raw_Data[[#This Row],[Discount_Amount]]</f>
        <v>96.634</v>
      </c>
      <c r="X7186" s="6">
        <f>tbl_Raw_Data[[#This Row],[Net_Amount_Before_Tax]]*tbl_Raw_Data[[#This Row],[Tax_Pct]]/100</f>
        <v>4.8317000000000005</v>
      </c>
      <c r="Y7186" s="6">
        <f>tbl_Raw_Data[[#This Row],[Net_Amount_Before_Tax]]+tbl_Raw_Data[[#This Row],[Tax_Amount]]</f>
        <v>101.4657</v>
      </c>
      <c r="Z7186" s="6">
        <f t="shared" si="564"/>
        <v>1</v>
      </c>
    </row>
    <row r="7187" spans="1:26" x14ac:dyDescent="0.3">
      <c r="A7187" s="23" t="s">
        <v>9301</v>
      </c>
      <c r="B7187" s="34">
        <v>45992</v>
      </c>
      <c r="C7187" s="23" t="s">
        <v>9302</v>
      </c>
      <c r="D7187" s="23" t="s">
        <v>87</v>
      </c>
      <c r="E7187" s="23" t="s">
        <v>88</v>
      </c>
      <c r="F7187" s="23">
        <v>600096</v>
      </c>
      <c r="G7187" s="23" t="s">
        <v>315</v>
      </c>
      <c r="H7187" s="23" t="s">
        <v>316</v>
      </c>
      <c r="I7187" s="23" t="s">
        <v>50</v>
      </c>
      <c r="J7187" s="23" t="s">
        <v>114</v>
      </c>
      <c r="K7187" s="23" t="s">
        <v>24</v>
      </c>
      <c r="L7187" s="23">
        <v>1</v>
      </c>
      <c r="M7187" s="23">
        <v>125.31</v>
      </c>
      <c r="N7187" s="23">
        <v>5</v>
      </c>
      <c r="O7187" s="23">
        <v>5</v>
      </c>
      <c r="P7187" s="23" t="s">
        <v>25</v>
      </c>
      <c r="Q7187" s="23" t="s">
        <v>34</v>
      </c>
      <c r="R7187" s="23">
        <f t="shared" si="560"/>
        <v>1</v>
      </c>
      <c r="S7187" s="23" t="str">
        <f t="shared" si="561"/>
        <v>ORD107186_20251201_CUST01044_MED012</v>
      </c>
      <c r="T7187" s="23">
        <f t="shared" si="562"/>
        <v>1</v>
      </c>
      <c r="U7187" s="6">
        <f t="shared" si="563"/>
        <v>125.31</v>
      </c>
      <c r="V7187" s="6">
        <f>tbl_Raw_Data[[#This Row],[Discount_Pct]]*tbl_Raw_Data[[#This Row],[Gross_Amount]]/100</f>
        <v>6.2654999999999994</v>
      </c>
      <c r="W7187" s="6">
        <f>tbl_Raw_Data[[#This Row],[Gross_Amount]]-tbl_Raw_Data[[#This Row],[Discount_Amount]]</f>
        <v>119.0445</v>
      </c>
      <c r="X7187" s="6">
        <f>tbl_Raw_Data[[#This Row],[Net_Amount_Before_Tax]]*tbl_Raw_Data[[#This Row],[Tax_Pct]]/100</f>
        <v>5.9522249999999994</v>
      </c>
      <c r="Y7187" s="6">
        <f>tbl_Raw_Data[[#This Row],[Net_Amount_Before_Tax]]+tbl_Raw_Data[[#This Row],[Tax_Amount]]</f>
        <v>124.996725</v>
      </c>
      <c r="Z7187" s="6">
        <f t="shared" si="564"/>
        <v>1</v>
      </c>
    </row>
    <row r="7188" spans="1:26" x14ac:dyDescent="0.3">
      <c r="A7188" s="23" t="s">
        <v>9303</v>
      </c>
      <c r="B7188" s="34">
        <v>45846</v>
      </c>
      <c r="C7188" s="23" t="s">
        <v>5685</v>
      </c>
      <c r="D7188" s="23" t="s">
        <v>87</v>
      </c>
      <c r="E7188" s="23" t="s">
        <v>88</v>
      </c>
      <c r="F7188" s="23">
        <v>600001</v>
      </c>
      <c r="G7188" s="23" t="s">
        <v>53</v>
      </c>
      <c r="H7188" s="23" t="s">
        <v>54</v>
      </c>
      <c r="I7188" s="23" t="s">
        <v>55</v>
      </c>
      <c r="J7188" s="23" t="s">
        <v>56</v>
      </c>
      <c r="K7188" s="23" t="s">
        <v>57</v>
      </c>
      <c r="L7188" s="23">
        <v>2</v>
      </c>
      <c r="M7188" s="23">
        <v>53.2</v>
      </c>
      <c r="N7188" s="23">
        <v>0</v>
      </c>
      <c r="O7188" s="23">
        <v>18</v>
      </c>
      <c r="P7188" s="23" t="s">
        <v>43</v>
      </c>
      <c r="Q7188" s="23" t="s">
        <v>90</v>
      </c>
      <c r="R7188" s="23">
        <f t="shared" si="560"/>
        <v>1</v>
      </c>
      <c r="S7188" s="23" t="str">
        <f t="shared" si="561"/>
        <v>ORD107187_20250708_CUST02741_MED020</v>
      </c>
      <c r="T7188" s="23">
        <f t="shared" si="562"/>
        <v>1</v>
      </c>
      <c r="U7188" s="6">
        <f t="shared" si="563"/>
        <v>106.4</v>
      </c>
      <c r="V7188" s="6">
        <f>tbl_Raw_Data[[#This Row],[Discount_Pct]]*tbl_Raw_Data[[#This Row],[Gross_Amount]]/100</f>
        <v>0</v>
      </c>
      <c r="W7188" s="6">
        <f>tbl_Raw_Data[[#This Row],[Gross_Amount]]-tbl_Raw_Data[[#This Row],[Discount_Amount]]</f>
        <v>106.4</v>
      </c>
      <c r="X7188" s="6">
        <f>tbl_Raw_Data[[#This Row],[Net_Amount_Before_Tax]]*tbl_Raw_Data[[#This Row],[Tax_Pct]]/100</f>
        <v>19.152000000000001</v>
      </c>
      <c r="Y7188" s="6">
        <f>tbl_Raw_Data[[#This Row],[Net_Amount_Before_Tax]]+tbl_Raw_Data[[#This Row],[Tax_Amount]]</f>
        <v>125.55200000000001</v>
      </c>
      <c r="Z7188" s="6">
        <f t="shared" si="564"/>
        <v>3</v>
      </c>
    </row>
    <row r="7189" spans="1:26" x14ac:dyDescent="0.3">
      <c r="A7189" s="23" t="s">
        <v>9304</v>
      </c>
      <c r="B7189" s="34">
        <v>45539</v>
      </c>
      <c r="C7189" s="23" t="s">
        <v>918</v>
      </c>
      <c r="D7189" s="23" t="s">
        <v>28</v>
      </c>
      <c r="E7189" s="23" t="s">
        <v>29</v>
      </c>
      <c r="F7189" s="23">
        <v>500084</v>
      </c>
      <c r="G7189" s="23" t="s">
        <v>53</v>
      </c>
      <c r="H7189" s="23" t="s">
        <v>54</v>
      </c>
      <c r="I7189" s="23" t="s">
        <v>55</v>
      </c>
      <c r="J7189" s="23" t="s">
        <v>56</v>
      </c>
      <c r="K7189" s="23" t="s">
        <v>57</v>
      </c>
      <c r="L7189" s="23">
        <v>2</v>
      </c>
      <c r="M7189" s="23">
        <v>50.12</v>
      </c>
      <c r="N7189" s="23">
        <v>5</v>
      </c>
      <c r="O7189" s="23">
        <v>18</v>
      </c>
      <c r="P7189" s="23" t="s">
        <v>65</v>
      </c>
      <c r="Q7189" s="23" t="s">
        <v>34</v>
      </c>
      <c r="R7189" s="23">
        <f t="shared" si="560"/>
        <v>1</v>
      </c>
      <c r="S7189" s="23" t="str">
        <f t="shared" si="561"/>
        <v>ORD107188_20240904_CUST02307_MED020</v>
      </c>
      <c r="T7189" s="23">
        <f t="shared" si="562"/>
        <v>1</v>
      </c>
      <c r="U7189" s="6">
        <f t="shared" si="563"/>
        <v>100.24</v>
      </c>
      <c r="V7189" s="6">
        <f>tbl_Raw_Data[[#This Row],[Discount_Pct]]*tbl_Raw_Data[[#This Row],[Gross_Amount]]/100</f>
        <v>5.0119999999999996</v>
      </c>
      <c r="W7189" s="6">
        <f>tbl_Raw_Data[[#This Row],[Gross_Amount]]-tbl_Raw_Data[[#This Row],[Discount_Amount]]</f>
        <v>95.227999999999994</v>
      </c>
      <c r="X7189" s="6">
        <f>tbl_Raw_Data[[#This Row],[Net_Amount_Before_Tax]]*tbl_Raw_Data[[#This Row],[Tax_Pct]]/100</f>
        <v>17.141039999999997</v>
      </c>
      <c r="Y7189" s="6">
        <f>tbl_Raw_Data[[#This Row],[Net_Amount_Before_Tax]]+tbl_Raw_Data[[#This Row],[Tax_Amount]]</f>
        <v>112.36903999999998</v>
      </c>
      <c r="Z7189" s="6">
        <f t="shared" si="564"/>
        <v>3</v>
      </c>
    </row>
    <row r="7190" spans="1:26" x14ac:dyDescent="0.3">
      <c r="A7190" s="23" t="s">
        <v>9305</v>
      </c>
      <c r="B7190" s="34">
        <v>45579</v>
      </c>
      <c r="C7190" s="23" t="s">
        <v>5326</v>
      </c>
      <c r="D7190" s="23" t="s">
        <v>19</v>
      </c>
      <c r="E7190" s="23" t="s">
        <v>19</v>
      </c>
      <c r="F7190" s="23">
        <v>110044</v>
      </c>
      <c r="G7190" s="23" t="s">
        <v>160</v>
      </c>
      <c r="H7190" s="23" t="s">
        <v>161</v>
      </c>
      <c r="I7190" s="23" t="s">
        <v>50</v>
      </c>
      <c r="J7190" s="23" t="s">
        <v>23</v>
      </c>
      <c r="K7190" s="23" t="s">
        <v>24</v>
      </c>
      <c r="L7190" s="23">
        <v>1</v>
      </c>
      <c r="M7190" s="23">
        <v>150.22999999999999</v>
      </c>
      <c r="N7190" s="23">
        <v>5</v>
      </c>
      <c r="O7190" s="23">
        <v>5</v>
      </c>
      <c r="P7190" s="23" t="s">
        <v>89</v>
      </c>
      <c r="Q7190" s="23" t="s">
        <v>44</v>
      </c>
      <c r="R7190" s="23">
        <f t="shared" si="560"/>
        <v>1</v>
      </c>
      <c r="S7190" s="23" t="str">
        <f t="shared" si="561"/>
        <v>ORD107189_20241014_CUST02212_MED014</v>
      </c>
      <c r="T7190" s="23">
        <f t="shared" si="562"/>
        <v>1</v>
      </c>
      <c r="U7190" s="6">
        <f t="shared" si="563"/>
        <v>150.22999999999999</v>
      </c>
      <c r="V7190" s="6">
        <f>tbl_Raw_Data[[#This Row],[Discount_Pct]]*tbl_Raw_Data[[#This Row],[Gross_Amount]]/100</f>
        <v>7.5114999999999998</v>
      </c>
      <c r="W7190" s="6">
        <f>tbl_Raw_Data[[#This Row],[Gross_Amount]]-tbl_Raw_Data[[#This Row],[Discount_Amount]]</f>
        <v>142.71849999999998</v>
      </c>
      <c r="X7190" s="6">
        <f>tbl_Raw_Data[[#This Row],[Net_Amount_Before_Tax]]*tbl_Raw_Data[[#This Row],[Tax_Pct]]/100</f>
        <v>7.1359249999999985</v>
      </c>
      <c r="Y7190" s="6">
        <f>tbl_Raw_Data[[#This Row],[Net_Amount_Before_Tax]]+tbl_Raw_Data[[#This Row],[Tax_Amount]]</f>
        <v>149.85442499999996</v>
      </c>
      <c r="Z7190" s="6">
        <f t="shared" si="564"/>
        <v>2</v>
      </c>
    </row>
    <row r="7191" spans="1:26" x14ac:dyDescent="0.3">
      <c r="A7191" s="23" t="s">
        <v>9306</v>
      </c>
      <c r="B7191" s="34">
        <v>45941</v>
      </c>
      <c r="C7191" s="23" t="s">
        <v>4158</v>
      </c>
      <c r="D7191" s="23" t="s">
        <v>130</v>
      </c>
      <c r="E7191" s="23" t="s">
        <v>131</v>
      </c>
      <c r="F7191" s="23">
        <v>700019</v>
      </c>
      <c r="G7191" s="23" t="s">
        <v>192</v>
      </c>
      <c r="H7191" s="23" t="s">
        <v>193</v>
      </c>
      <c r="I7191" s="23" t="s">
        <v>41</v>
      </c>
      <c r="J7191" s="23" t="s">
        <v>194</v>
      </c>
      <c r="K7191" s="23" t="s">
        <v>24</v>
      </c>
      <c r="L7191" s="23">
        <v>2</v>
      </c>
      <c r="M7191" s="23">
        <v>31.22</v>
      </c>
      <c r="N7191" s="23">
        <v>10</v>
      </c>
      <c r="O7191" s="23">
        <v>12</v>
      </c>
      <c r="P7191" s="23" t="s">
        <v>43</v>
      </c>
      <c r="Q7191" s="23" t="s">
        <v>34</v>
      </c>
      <c r="R7191" s="23">
        <f t="shared" si="560"/>
        <v>1</v>
      </c>
      <c r="S7191" s="23" t="str">
        <f t="shared" si="561"/>
        <v>ORD107190_20251011_CUST03355_MED002</v>
      </c>
      <c r="T7191" s="23">
        <f t="shared" si="562"/>
        <v>1</v>
      </c>
      <c r="U7191" s="6">
        <f t="shared" si="563"/>
        <v>62.44</v>
      </c>
      <c r="V7191" s="6">
        <f>tbl_Raw_Data[[#This Row],[Discount_Pct]]*tbl_Raw_Data[[#This Row],[Gross_Amount]]/100</f>
        <v>6.2439999999999998</v>
      </c>
      <c r="W7191" s="6">
        <f>tbl_Raw_Data[[#This Row],[Gross_Amount]]-tbl_Raw_Data[[#This Row],[Discount_Amount]]</f>
        <v>56.195999999999998</v>
      </c>
      <c r="X7191" s="6">
        <f>tbl_Raw_Data[[#This Row],[Net_Amount_Before_Tax]]*tbl_Raw_Data[[#This Row],[Tax_Pct]]/100</f>
        <v>6.7435200000000002</v>
      </c>
      <c r="Y7191" s="6">
        <f>tbl_Raw_Data[[#This Row],[Net_Amount_Before_Tax]]+tbl_Raw_Data[[#This Row],[Tax_Amount]]</f>
        <v>62.939520000000002</v>
      </c>
      <c r="Z7191" s="6">
        <f t="shared" si="564"/>
        <v>4</v>
      </c>
    </row>
    <row r="7192" spans="1:26" x14ac:dyDescent="0.3">
      <c r="A7192" s="23" t="s">
        <v>9307</v>
      </c>
      <c r="B7192" s="34">
        <v>45314</v>
      </c>
      <c r="C7192" s="23" t="s">
        <v>9308</v>
      </c>
      <c r="D7192" s="23" t="s">
        <v>19</v>
      </c>
      <c r="E7192" s="23" t="s">
        <v>19</v>
      </c>
      <c r="F7192" s="23">
        <v>110029</v>
      </c>
      <c r="G7192" s="23" t="s">
        <v>167</v>
      </c>
      <c r="H7192" s="23" t="s">
        <v>168</v>
      </c>
      <c r="I7192" s="23" t="s">
        <v>113</v>
      </c>
      <c r="J7192" s="23" t="s">
        <v>42</v>
      </c>
      <c r="K7192" s="23" t="s">
        <v>24</v>
      </c>
      <c r="L7192" s="23">
        <v>1</v>
      </c>
      <c r="M7192" s="23">
        <v>195.26</v>
      </c>
      <c r="N7192" s="23">
        <v>10</v>
      </c>
      <c r="O7192" s="23">
        <v>5</v>
      </c>
      <c r="P7192" s="23" t="s">
        <v>43</v>
      </c>
      <c r="Q7192" s="23" t="s">
        <v>34</v>
      </c>
      <c r="R7192" s="23">
        <f t="shared" si="560"/>
        <v>1</v>
      </c>
      <c r="S7192" s="23" t="str">
        <f t="shared" si="561"/>
        <v>ORD107191_20240123_CUST00608_MED026</v>
      </c>
      <c r="T7192" s="23">
        <f t="shared" si="562"/>
        <v>1</v>
      </c>
      <c r="U7192" s="6">
        <f t="shared" si="563"/>
        <v>195.26</v>
      </c>
      <c r="V7192" s="6">
        <f>tbl_Raw_Data[[#This Row],[Discount_Pct]]*tbl_Raw_Data[[#This Row],[Gross_Amount]]/100</f>
        <v>19.526</v>
      </c>
      <c r="W7192" s="6">
        <f>tbl_Raw_Data[[#This Row],[Gross_Amount]]-tbl_Raw_Data[[#This Row],[Discount_Amount]]</f>
        <v>175.73399999999998</v>
      </c>
      <c r="X7192" s="6">
        <f>tbl_Raw_Data[[#This Row],[Net_Amount_Before_Tax]]*tbl_Raw_Data[[#This Row],[Tax_Pct]]/100</f>
        <v>8.786699999999998</v>
      </c>
      <c r="Y7192" s="6">
        <f>tbl_Raw_Data[[#This Row],[Net_Amount_Before_Tax]]+tbl_Raw_Data[[#This Row],[Tax_Amount]]</f>
        <v>184.52069999999998</v>
      </c>
      <c r="Z7192" s="6">
        <f t="shared" si="564"/>
        <v>1</v>
      </c>
    </row>
    <row r="7193" spans="1:26" x14ac:dyDescent="0.3">
      <c r="A7193" s="23" t="s">
        <v>9309</v>
      </c>
      <c r="B7193" s="34">
        <v>45457</v>
      </c>
      <c r="C7193" s="23" t="s">
        <v>1360</v>
      </c>
      <c r="D7193" s="23" t="s">
        <v>159</v>
      </c>
      <c r="E7193" s="23" t="s">
        <v>47</v>
      </c>
      <c r="F7193" s="23">
        <v>400069</v>
      </c>
      <c r="G7193" s="23" t="s">
        <v>132</v>
      </c>
      <c r="H7193" s="23" t="s">
        <v>133</v>
      </c>
      <c r="I7193" s="23" t="s">
        <v>134</v>
      </c>
      <c r="J7193" s="23" t="s">
        <v>135</v>
      </c>
      <c r="K7193" s="23" t="s">
        <v>57</v>
      </c>
      <c r="L7193" s="23">
        <v>1</v>
      </c>
      <c r="M7193" s="23">
        <v>75.489999999999995</v>
      </c>
      <c r="N7193" s="23">
        <v>5</v>
      </c>
      <c r="O7193" s="23">
        <v>12</v>
      </c>
      <c r="P7193" s="23" t="s">
        <v>43</v>
      </c>
      <c r="Q7193" s="23" t="s">
        <v>34</v>
      </c>
      <c r="R7193" s="23">
        <f t="shared" si="560"/>
        <v>1</v>
      </c>
      <c r="S7193" s="23" t="str">
        <f t="shared" si="561"/>
        <v>ORD107192_20240614_CUST02277_MED007</v>
      </c>
      <c r="T7193" s="23">
        <f t="shared" si="562"/>
        <v>1</v>
      </c>
      <c r="U7193" s="6">
        <f t="shared" si="563"/>
        <v>75.489999999999995</v>
      </c>
      <c r="V7193" s="6">
        <f>tbl_Raw_Data[[#This Row],[Discount_Pct]]*tbl_Raw_Data[[#This Row],[Gross_Amount]]/100</f>
        <v>3.7744999999999997</v>
      </c>
      <c r="W7193" s="6">
        <f>tbl_Raw_Data[[#This Row],[Gross_Amount]]-tbl_Raw_Data[[#This Row],[Discount_Amount]]</f>
        <v>71.715499999999992</v>
      </c>
      <c r="X7193" s="6">
        <f>tbl_Raw_Data[[#This Row],[Net_Amount_Before_Tax]]*tbl_Raw_Data[[#This Row],[Tax_Pct]]/100</f>
        <v>8.6058599999999998</v>
      </c>
      <c r="Y7193" s="6">
        <f>tbl_Raw_Data[[#This Row],[Net_Amount_Before_Tax]]+tbl_Raw_Data[[#This Row],[Tax_Amount]]</f>
        <v>80.321359999999999</v>
      </c>
      <c r="Z7193" s="6">
        <f t="shared" si="564"/>
        <v>3</v>
      </c>
    </row>
    <row r="7194" spans="1:26" x14ac:dyDescent="0.3">
      <c r="A7194" s="23" t="s">
        <v>9309</v>
      </c>
      <c r="B7194" s="34">
        <v>45677</v>
      </c>
      <c r="C7194" s="23" t="s">
        <v>2378</v>
      </c>
      <c r="D7194" s="23" t="s">
        <v>19</v>
      </c>
      <c r="E7194" s="23" t="s">
        <v>19</v>
      </c>
      <c r="F7194" s="23">
        <v>110001</v>
      </c>
      <c r="G7194" s="23" t="s">
        <v>132</v>
      </c>
      <c r="H7194" s="23" t="s">
        <v>133</v>
      </c>
      <c r="I7194" s="23" t="s">
        <v>134</v>
      </c>
      <c r="J7194" s="23" t="s">
        <v>135</v>
      </c>
      <c r="K7194" s="23" t="s">
        <v>57</v>
      </c>
      <c r="L7194" s="23">
        <v>2</v>
      </c>
      <c r="M7194" s="23">
        <v>68.290000000000006</v>
      </c>
      <c r="N7194" s="23">
        <v>5</v>
      </c>
      <c r="O7194" s="23">
        <v>5</v>
      </c>
      <c r="P7194" s="23" t="s">
        <v>65</v>
      </c>
      <c r="Q7194" s="23" t="s">
        <v>34</v>
      </c>
      <c r="R7194" s="23">
        <f t="shared" si="560"/>
        <v>1</v>
      </c>
      <c r="S7194" s="23" t="str">
        <f t="shared" si="561"/>
        <v>ORD107192_20250120_CUST00352_MED007</v>
      </c>
      <c r="T7194" s="23">
        <f t="shared" si="562"/>
        <v>1</v>
      </c>
      <c r="U7194" s="6">
        <f t="shared" si="563"/>
        <v>136.58000000000001</v>
      </c>
      <c r="V7194" s="6">
        <f>tbl_Raw_Data[[#This Row],[Discount_Pct]]*tbl_Raw_Data[[#This Row],[Gross_Amount]]/100</f>
        <v>6.8290000000000006</v>
      </c>
      <c r="W7194" s="6">
        <f>tbl_Raw_Data[[#This Row],[Gross_Amount]]-tbl_Raw_Data[[#This Row],[Discount_Amount]]</f>
        <v>129.751</v>
      </c>
      <c r="X7194" s="6">
        <f>tbl_Raw_Data[[#This Row],[Net_Amount_Before_Tax]]*tbl_Raw_Data[[#This Row],[Tax_Pct]]/100</f>
        <v>6.4875499999999997</v>
      </c>
      <c r="Y7194" s="6">
        <f>tbl_Raw_Data[[#This Row],[Net_Amount_Before_Tax]]+tbl_Raw_Data[[#This Row],[Tax_Amount]]</f>
        <v>136.23855</v>
      </c>
      <c r="Z7194" s="6">
        <f t="shared" si="564"/>
        <v>3</v>
      </c>
    </row>
    <row r="7195" spans="1:26" x14ac:dyDescent="0.3">
      <c r="A7195" s="23" t="s">
        <v>9310</v>
      </c>
      <c r="B7195" s="34">
        <v>45672</v>
      </c>
      <c r="C7195" s="23" t="s">
        <v>4764</v>
      </c>
      <c r="D7195" s="23" t="s">
        <v>37</v>
      </c>
      <c r="E7195" s="23" t="s">
        <v>38</v>
      </c>
      <c r="F7195" s="23">
        <v>452020</v>
      </c>
      <c r="G7195" s="23" t="s">
        <v>196</v>
      </c>
      <c r="H7195" s="23" t="s">
        <v>197</v>
      </c>
      <c r="I7195" s="23" t="s">
        <v>32</v>
      </c>
      <c r="J7195" s="23" t="s">
        <v>42</v>
      </c>
      <c r="K7195" s="23" t="s">
        <v>24</v>
      </c>
      <c r="L7195" s="23">
        <v>1</v>
      </c>
      <c r="M7195" s="23">
        <v>22.32</v>
      </c>
      <c r="N7195" s="23">
        <v>5</v>
      </c>
      <c r="O7195" s="23">
        <v>18</v>
      </c>
      <c r="P7195" s="23" t="s">
        <v>89</v>
      </c>
      <c r="Q7195" s="23" t="s">
        <v>26</v>
      </c>
      <c r="R7195" s="23">
        <f t="shared" si="560"/>
        <v>1</v>
      </c>
      <c r="S7195" s="23" t="str">
        <f t="shared" si="561"/>
        <v>ORD107194_20250115_CUST03249_MED011</v>
      </c>
      <c r="T7195" s="23">
        <f t="shared" si="562"/>
        <v>1</v>
      </c>
      <c r="U7195" s="6">
        <f t="shared" si="563"/>
        <v>22.32</v>
      </c>
      <c r="V7195" s="6">
        <f>tbl_Raw_Data[[#This Row],[Discount_Pct]]*tbl_Raw_Data[[#This Row],[Gross_Amount]]/100</f>
        <v>1.1159999999999999</v>
      </c>
      <c r="W7195" s="6">
        <f>tbl_Raw_Data[[#This Row],[Gross_Amount]]-tbl_Raw_Data[[#This Row],[Discount_Amount]]</f>
        <v>21.204000000000001</v>
      </c>
      <c r="X7195" s="6">
        <f>tbl_Raw_Data[[#This Row],[Net_Amount_Before_Tax]]*tbl_Raw_Data[[#This Row],[Tax_Pct]]/100</f>
        <v>3.8167200000000001</v>
      </c>
      <c r="Y7195" s="6">
        <f>tbl_Raw_Data[[#This Row],[Net_Amount_Before_Tax]]+tbl_Raw_Data[[#This Row],[Tax_Amount]]</f>
        <v>25.020720000000001</v>
      </c>
      <c r="Z7195" s="6">
        <f t="shared" si="564"/>
        <v>1</v>
      </c>
    </row>
    <row r="7196" spans="1:26" x14ac:dyDescent="0.3">
      <c r="A7196" s="23" t="s">
        <v>9311</v>
      </c>
      <c r="B7196" s="34">
        <v>45915</v>
      </c>
      <c r="C7196" s="23" t="s">
        <v>264</v>
      </c>
      <c r="D7196" s="23" t="s">
        <v>92</v>
      </c>
      <c r="E7196" s="23" t="s">
        <v>93</v>
      </c>
      <c r="F7196" s="23">
        <v>560066</v>
      </c>
      <c r="G7196" s="23" t="s">
        <v>167</v>
      </c>
      <c r="H7196" s="23" t="s">
        <v>168</v>
      </c>
      <c r="I7196" s="23" t="s">
        <v>113</v>
      </c>
      <c r="J7196" s="23" t="s">
        <v>42</v>
      </c>
      <c r="K7196" s="23" t="s">
        <v>24</v>
      </c>
      <c r="L7196" s="23">
        <v>3</v>
      </c>
      <c r="M7196" s="23">
        <v>218.19</v>
      </c>
      <c r="N7196" s="23">
        <v>5</v>
      </c>
      <c r="O7196" s="23">
        <v>12</v>
      </c>
      <c r="P7196" s="23" t="s">
        <v>33</v>
      </c>
      <c r="Q7196" s="23" t="s">
        <v>34</v>
      </c>
      <c r="R7196" s="23">
        <f t="shared" si="560"/>
        <v>1</v>
      </c>
      <c r="S7196" s="23" t="str">
        <f t="shared" si="561"/>
        <v>ORD107195_20250915_CUST01218_MED026</v>
      </c>
      <c r="T7196" s="23">
        <f t="shared" si="562"/>
        <v>1</v>
      </c>
      <c r="U7196" s="6">
        <f t="shared" si="563"/>
        <v>654.56999999999994</v>
      </c>
      <c r="V7196" s="6">
        <f>tbl_Raw_Data[[#This Row],[Discount_Pct]]*tbl_Raw_Data[[#This Row],[Gross_Amount]]/100</f>
        <v>32.728499999999997</v>
      </c>
      <c r="W7196" s="6">
        <f>tbl_Raw_Data[[#This Row],[Gross_Amount]]-tbl_Raw_Data[[#This Row],[Discount_Amount]]</f>
        <v>621.8415</v>
      </c>
      <c r="X7196" s="6">
        <f>tbl_Raw_Data[[#This Row],[Net_Amount_Before_Tax]]*tbl_Raw_Data[[#This Row],[Tax_Pct]]/100</f>
        <v>74.620980000000003</v>
      </c>
      <c r="Y7196" s="6">
        <f>tbl_Raw_Data[[#This Row],[Net_Amount_Before_Tax]]+tbl_Raw_Data[[#This Row],[Tax_Amount]]</f>
        <v>696.46248000000003</v>
      </c>
      <c r="Z7196" s="6">
        <f t="shared" si="564"/>
        <v>2</v>
      </c>
    </row>
    <row r="7197" spans="1:26" x14ac:dyDescent="0.3">
      <c r="A7197" s="23" t="s">
        <v>9312</v>
      </c>
      <c r="B7197" s="34">
        <v>45515</v>
      </c>
      <c r="C7197" s="23" t="s">
        <v>5876</v>
      </c>
      <c r="D7197" s="23" t="s">
        <v>46</v>
      </c>
      <c r="E7197" s="23" t="s">
        <v>47</v>
      </c>
      <c r="F7197" s="23">
        <v>411038</v>
      </c>
      <c r="G7197" s="23" t="s">
        <v>138</v>
      </c>
      <c r="H7197" s="23" t="s">
        <v>139</v>
      </c>
      <c r="I7197" s="23" t="s">
        <v>50</v>
      </c>
      <c r="J7197" s="23" t="s">
        <v>140</v>
      </c>
      <c r="K7197" s="23" t="s">
        <v>24</v>
      </c>
      <c r="L7197" s="23">
        <v>1</v>
      </c>
      <c r="M7197" s="23">
        <v>156.18</v>
      </c>
      <c r="N7197" s="23">
        <v>5</v>
      </c>
      <c r="O7197" s="23">
        <v>12</v>
      </c>
      <c r="P7197" s="23" t="s">
        <v>43</v>
      </c>
      <c r="Q7197" s="23" t="s">
        <v>34</v>
      </c>
      <c r="R7197" s="23">
        <f t="shared" si="560"/>
        <v>1</v>
      </c>
      <c r="S7197" s="23" t="str">
        <f t="shared" si="561"/>
        <v>ORD107196_20240811_CUST01195_MED013</v>
      </c>
      <c r="T7197" s="23">
        <f t="shared" si="562"/>
        <v>1</v>
      </c>
      <c r="U7197" s="6">
        <f t="shared" si="563"/>
        <v>156.18</v>
      </c>
      <c r="V7197" s="6">
        <f>tbl_Raw_Data[[#This Row],[Discount_Pct]]*tbl_Raw_Data[[#This Row],[Gross_Amount]]/100</f>
        <v>7.8090000000000011</v>
      </c>
      <c r="W7197" s="6">
        <f>tbl_Raw_Data[[#This Row],[Gross_Amount]]-tbl_Raw_Data[[#This Row],[Discount_Amount]]</f>
        <v>148.37100000000001</v>
      </c>
      <c r="X7197" s="6">
        <f>tbl_Raw_Data[[#This Row],[Net_Amount_Before_Tax]]*tbl_Raw_Data[[#This Row],[Tax_Pct]]/100</f>
        <v>17.804520000000004</v>
      </c>
      <c r="Y7197" s="6">
        <f>tbl_Raw_Data[[#This Row],[Net_Amount_Before_Tax]]+tbl_Raw_Data[[#This Row],[Tax_Amount]]</f>
        <v>166.17552000000001</v>
      </c>
      <c r="Z7197" s="6">
        <f t="shared" si="564"/>
        <v>2</v>
      </c>
    </row>
    <row r="7198" spans="1:26" x14ac:dyDescent="0.3">
      <c r="A7198" s="23" t="s">
        <v>9313</v>
      </c>
      <c r="B7198" s="34">
        <v>45397</v>
      </c>
      <c r="C7198" s="23" t="s">
        <v>526</v>
      </c>
      <c r="D7198" s="23" t="s">
        <v>80</v>
      </c>
      <c r="E7198" s="23" t="s">
        <v>81</v>
      </c>
      <c r="F7198" s="23">
        <v>395001</v>
      </c>
      <c r="G7198" s="23" t="s">
        <v>315</v>
      </c>
      <c r="H7198" s="23" t="s">
        <v>316</v>
      </c>
      <c r="I7198" s="23" t="s">
        <v>50</v>
      </c>
      <c r="J7198" s="23" t="s">
        <v>114</v>
      </c>
      <c r="K7198" s="23" t="s">
        <v>24</v>
      </c>
      <c r="L7198" s="23">
        <v>3</v>
      </c>
      <c r="M7198" s="23">
        <v>117.11</v>
      </c>
      <c r="N7198" s="23">
        <v>5</v>
      </c>
      <c r="O7198" s="23">
        <v>5</v>
      </c>
      <c r="P7198" s="23" t="s">
        <v>58</v>
      </c>
      <c r="Q7198" s="23" t="s">
        <v>34</v>
      </c>
      <c r="R7198" s="23">
        <f t="shared" si="560"/>
        <v>1</v>
      </c>
      <c r="S7198" s="23" t="str">
        <f t="shared" si="561"/>
        <v>ORD107197_20240415_CUST02393_MED012</v>
      </c>
      <c r="T7198" s="23">
        <f t="shared" si="562"/>
        <v>1</v>
      </c>
      <c r="U7198" s="6">
        <f t="shared" si="563"/>
        <v>351.33</v>
      </c>
      <c r="V7198" s="6">
        <f>tbl_Raw_Data[[#This Row],[Discount_Pct]]*tbl_Raw_Data[[#This Row],[Gross_Amount]]/100</f>
        <v>17.566499999999998</v>
      </c>
      <c r="W7198" s="6">
        <f>tbl_Raw_Data[[#This Row],[Gross_Amount]]-tbl_Raw_Data[[#This Row],[Discount_Amount]]</f>
        <v>333.76349999999996</v>
      </c>
      <c r="X7198" s="6">
        <f>tbl_Raw_Data[[#This Row],[Net_Amount_Before_Tax]]*tbl_Raw_Data[[#This Row],[Tax_Pct]]/100</f>
        <v>16.688174999999998</v>
      </c>
      <c r="Y7198" s="6">
        <f>tbl_Raw_Data[[#This Row],[Net_Amount_Before_Tax]]+tbl_Raw_Data[[#This Row],[Tax_Amount]]</f>
        <v>350.45167499999997</v>
      </c>
      <c r="Z7198" s="6">
        <f t="shared" si="564"/>
        <v>2</v>
      </c>
    </row>
    <row r="7199" spans="1:26" x14ac:dyDescent="0.3">
      <c r="A7199" s="23" t="s">
        <v>9314</v>
      </c>
      <c r="B7199" s="34">
        <v>45562</v>
      </c>
      <c r="C7199" s="23" t="s">
        <v>9315</v>
      </c>
      <c r="D7199" s="23" t="s">
        <v>123</v>
      </c>
      <c r="E7199" s="23" t="s">
        <v>101</v>
      </c>
      <c r="F7199" s="23">
        <v>226010</v>
      </c>
      <c r="G7199" s="23" t="s">
        <v>192</v>
      </c>
      <c r="H7199" s="23" t="s">
        <v>193</v>
      </c>
      <c r="I7199" s="23" t="s">
        <v>41</v>
      </c>
      <c r="J7199" s="23" t="s">
        <v>194</v>
      </c>
      <c r="K7199" s="23" t="s">
        <v>24</v>
      </c>
      <c r="L7199" s="23">
        <v>2</v>
      </c>
      <c r="M7199" s="23">
        <v>30.76</v>
      </c>
      <c r="N7199" s="23">
        <v>15</v>
      </c>
      <c r="O7199" s="23">
        <v>12</v>
      </c>
      <c r="P7199" s="23" t="s">
        <v>89</v>
      </c>
      <c r="Q7199" s="23" t="s">
        <v>34</v>
      </c>
      <c r="R7199" s="23">
        <f t="shared" si="560"/>
        <v>1</v>
      </c>
      <c r="S7199" s="23" t="str">
        <f t="shared" si="561"/>
        <v>ORD107198_20240927_CUST03460_MED002</v>
      </c>
      <c r="T7199" s="23">
        <f t="shared" si="562"/>
        <v>1</v>
      </c>
      <c r="U7199" s="6">
        <f t="shared" si="563"/>
        <v>61.52</v>
      </c>
      <c r="V7199" s="6">
        <f>tbl_Raw_Data[[#This Row],[Discount_Pct]]*tbl_Raw_Data[[#This Row],[Gross_Amount]]/100</f>
        <v>9.2280000000000015</v>
      </c>
      <c r="W7199" s="6">
        <f>tbl_Raw_Data[[#This Row],[Gross_Amount]]-tbl_Raw_Data[[#This Row],[Discount_Amount]]</f>
        <v>52.292000000000002</v>
      </c>
      <c r="X7199" s="6">
        <f>tbl_Raw_Data[[#This Row],[Net_Amount_Before_Tax]]*tbl_Raw_Data[[#This Row],[Tax_Pct]]/100</f>
        <v>6.2750400000000006</v>
      </c>
      <c r="Y7199" s="6">
        <f>tbl_Raw_Data[[#This Row],[Net_Amount_Before_Tax]]+tbl_Raw_Data[[#This Row],[Tax_Amount]]</f>
        <v>58.567040000000006</v>
      </c>
      <c r="Z7199" s="6">
        <f t="shared" si="564"/>
        <v>1</v>
      </c>
    </row>
    <row r="7200" spans="1:26" x14ac:dyDescent="0.3">
      <c r="A7200" s="23" t="s">
        <v>9316</v>
      </c>
      <c r="B7200" s="34">
        <v>45963</v>
      </c>
      <c r="C7200" s="23" t="s">
        <v>2884</v>
      </c>
      <c r="D7200" s="23" t="s">
        <v>72</v>
      </c>
      <c r="E7200" s="23" t="s">
        <v>73</v>
      </c>
      <c r="F7200" s="23">
        <v>302001</v>
      </c>
      <c r="G7200" s="23" t="s">
        <v>30</v>
      </c>
      <c r="H7200" s="23" t="s">
        <v>31</v>
      </c>
      <c r="I7200" s="23" t="s">
        <v>32</v>
      </c>
      <c r="J7200" s="23" t="s">
        <v>23</v>
      </c>
      <c r="K7200" s="23" t="s">
        <v>24</v>
      </c>
      <c r="L7200" s="23">
        <v>1</v>
      </c>
      <c r="M7200" s="23">
        <v>134.38</v>
      </c>
      <c r="N7200" s="23">
        <v>0</v>
      </c>
      <c r="O7200" s="23">
        <v>18</v>
      </c>
      <c r="P7200" s="23" t="s">
        <v>89</v>
      </c>
      <c r="Q7200" s="23" t="s">
        <v>90</v>
      </c>
      <c r="R7200" s="23">
        <f t="shared" si="560"/>
        <v>1</v>
      </c>
      <c r="S7200" s="23" t="str">
        <f t="shared" si="561"/>
        <v>ORD107199_20251102_CUST02519_MED017</v>
      </c>
      <c r="T7200" s="23">
        <f t="shared" si="562"/>
        <v>1</v>
      </c>
      <c r="U7200" s="6">
        <f t="shared" si="563"/>
        <v>134.38</v>
      </c>
      <c r="V7200" s="6">
        <f>tbl_Raw_Data[[#This Row],[Discount_Pct]]*tbl_Raw_Data[[#This Row],[Gross_Amount]]/100</f>
        <v>0</v>
      </c>
      <c r="W7200" s="6">
        <f>tbl_Raw_Data[[#This Row],[Gross_Amount]]-tbl_Raw_Data[[#This Row],[Discount_Amount]]</f>
        <v>134.38</v>
      </c>
      <c r="X7200" s="6">
        <f>tbl_Raw_Data[[#This Row],[Net_Amount_Before_Tax]]*tbl_Raw_Data[[#This Row],[Tax_Pct]]/100</f>
        <v>24.188400000000001</v>
      </c>
      <c r="Y7200" s="6">
        <f>tbl_Raw_Data[[#This Row],[Net_Amount_Before_Tax]]+tbl_Raw_Data[[#This Row],[Tax_Amount]]</f>
        <v>158.5684</v>
      </c>
      <c r="Z7200" s="6">
        <f t="shared" si="564"/>
        <v>2</v>
      </c>
    </row>
    <row r="7201" spans="1:26" x14ac:dyDescent="0.3">
      <c r="A7201" s="23" t="s">
        <v>9317</v>
      </c>
      <c r="B7201" s="34">
        <v>45305</v>
      </c>
      <c r="C7201" s="23" t="s">
        <v>9318</v>
      </c>
      <c r="D7201" s="23" t="s">
        <v>87</v>
      </c>
      <c r="E7201" s="23" t="s">
        <v>88</v>
      </c>
      <c r="F7201" s="23">
        <v>600096</v>
      </c>
      <c r="G7201" s="23" t="s">
        <v>53</v>
      </c>
      <c r="H7201" s="23" t="s">
        <v>54</v>
      </c>
      <c r="I7201" s="23" t="s">
        <v>55</v>
      </c>
      <c r="J7201" s="23" t="s">
        <v>56</v>
      </c>
      <c r="K7201" s="23" t="s">
        <v>57</v>
      </c>
      <c r="L7201" s="23">
        <v>3</v>
      </c>
      <c r="M7201" s="23">
        <v>56.63</v>
      </c>
      <c r="N7201" s="23">
        <v>10</v>
      </c>
      <c r="O7201" s="23">
        <v>5</v>
      </c>
      <c r="P7201" s="23" t="s">
        <v>25</v>
      </c>
      <c r="Q7201" s="23" t="s">
        <v>34</v>
      </c>
      <c r="R7201" s="23">
        <f t="shared" si="560"/>
        <v>1</v>
      </c>
      <c r="S7201" s="23" t="str">
        <f t="shared" si="561"/>
        <v>ORD107200_20240114_CUST01796_MED020</v>
      </c>
      <c r="T7201" s="23">
        <f t="shared" si="562"/>
        <v>1</v>
      </c>
      <c r="U7201" s="6">
        <f t="shared" si="563"/>
        <v>169.89000000000001</v>
      </c>
      <c r="V7201" s="6">
        <f>tbl_Raw_Data[[#This Row],[Discount_Pct]]*tbl_Raw_Data[[#This Row],[Gross_Amount]]/100</f>
        <v>16.989000000000001</v>
      </c>
      <c r="W7201" s="6">
        <f>tbl_Raw_Data[[#This Row],[Gross_Amount]]-tbl_Raw_Data[[#This Row],[Discount_Amount]]</f>
        <v>152.90100000000001</v>
      </c>
      <c r="X7201" s="6">
        <f>tbl_Raw_Data[[#This Row],[Net_Amount_Before_Tax]]*tbl_Raw_Data[[#This Row],[Tax_Pct]]/100</f>
        <v>7.6450500000000012</v>
      </c>
      <c r="Y7201" s="6">
        <f>tbl_Raw_Data[[#This Row],[Net_Amount_Before_Tax]]+tbl_Raw_Data[[#This Row],[Tax_Amount]]</f>
        <v>160.54605000000001</v>
      </c>
      <c r="Z7201" s="6">
        <f t="shared" si="564"/>
        <v>1</v>
      </c>
    </row>
    <row r="7202" spans="1:26" x14ac:dyDescent="0.3">
      <c r="A7202" s="23" t="s">
        <v>9319</v>
      </c>
      <c r="B7202" s="34">
        <v>45325</v>
      </c>
      <c r="C7202" s="23" t="s">
        <v>7143</v>
      </c>
      <c r="D7202" s="23" t="s">
        <v>159</v>
      </c>
      <c r="E7202" s="23" t="s">
        <v>47</v>
      </c>
      <c r="F7202" s="23">
        <v>400050</v>
      </c>
      <c r="G7202" s="23" t="s">
        <v>315</v>
      </c>
      <c r="H7202" s="23" t="s">
        <v>316</v>
      </c>
      <c r="I7202" s="23" t="s">
        <v>50</v>
      </c>
      <c r="J7202" s="23" t="s">
        <v>114</v>
      </c>
      <c r="K7202" s="23" t="s">
        <v>24</v>
      </c>
      <c r="L7202" s="23">
        <v>1</v>
      </c>
      <c r="M7202" s="23">
        <v>134.77000000000001</v>
      </c>
      <c r="N7202" s="23">
        <v>5</v>
      </c>
      <c r="O7202" s="23">
        <v>5</v>
      </c>
      <c r="P7202" s="23" t="s">
        <v>25</v>
      </c>
      <c r="Q7202" s="23" t="s">
        <v>26</v>
      </c>
      <c r="R7202" s="23">
        <f t="shared" si="560"/>
        <v>1</v>
      </c>
      <c r="S7202" s="23" t="str">
        <f t="shared" si="561"/>
        <v>ORD107201_20240203_CUST00777_MED012</v>
      </c>
      <c r="T7202" s="23">
        <f t="shared" si="562"/>
        <v>1</v>
      </c>
      <c r="U7202" s="6">
        <f t="shared" si="563"/>
        <v>134.77000000000001</v>
      </c>
      <c r="V7202" s="6">
        <f>tbl_Raw_Data[[#This Row],[Discount_Pct]]*tbl_Raw_Data[[#This Row],[Gross_Amount]]/100</f>
        <v>6.7385000000000002</v>
      </c>
      <c r="W7202" s="6">
        <f>tbl_Raw_Data[[#This Row],[Gross_Amount]]-tbl_Raw_Data[[#This Row],[Discount_Amount]]</f>
        <v>128.03150000000002</v>
      </c>
      <c r="X7202" s="6">
        <f>tbl_Raw_Data[[#This Row],[Net_Amount_Before_Tax]]*tbl_Raw_Data[[#This Row],[Tax_Pct]]/100</f>
        <v>6.4015750000000011</v>
      </c>
      <c r="Y7202" s="6">
        <f>tbl_Raw_Data[[#This Row],[Net_Amount_Before_Tax]]+tbl_Raw_Data[[#This Row],[Tax_Amount]]</f>
        <v>134.43307500000003</v>
      </c>
      <c r="Z7202" s="6">
        <f t="shared" si="564"/>
        <v>1</v>
      </c>
    </row>
    <row r="7203" spans="1:26" x14ac:dyDescent="0.3">
      <c r="A7203" s="23" t="s">
        <v>9320</v>
      </c>
      <c r="B7203" s="34">
        <v>45926</v>
      </c>
      <c r="C7203" s="23" t="s">
        <v>3891</v>
      </c>
      <c r="D7203" s="23" t="s">
        <v>80</v>
      </c>
      <c r="E7203" s="23" t="s">
        <v>81</v>
      </c>
      <c r="F7203" s="23">
        <v>395001</v>
      </c>
      <c r="G7203" s="23" t="s">
        <v>154</v>
      </c>
      <c r="H7203" s="23" t="s">
        <v>155</v>
      </c>
      <c r="I7203" s="23" t="s">
        <v>134</v>
      </c>
      <c r="J7203" s="23" t="s">
        <v>156</v>
      </c>
      <c r="K7203" s="23" t="s">
        <v>57</v>
      </c>
      <c r="L7203" s="23">
        <v>2</v>
      </c>
      <c r="M7203" s="23">
        <v>48.52</v>
      </c>
      <c r="N7203" s="23">
        <v>5</v>
      </c>
      <c r="O7203" s="23">
        <v>5</v>
      </c>
      <c r="P7203" s="23" t="s">
        <v>33</v>
      </c>
      <c r="Q7203" s="23" t="s">
        <v>26</v>
      </c>
      <c r="R7203" s="23">
        <f t="shared" si="560"/>
        <v>1</v>
      </c>
      <c r="S7203" s="23" t="str">
        <f t="shared" si="561"/>
        <v>ORD107202_20250926_CUST03278_MED006</v>
      </c>
      <c r="T7203" s="23">
        <f t="shared" si="562"/>
        <v>1</v>
      </c>
      <c r="U7203" s="6">
        <f t="shared" si="563"/>
        <v>97.04</v>
      </c>
      <c r="V7203" s="6">
        <f>tbl_Raw_Data[[#This Row],[Discount_Pct]]*tbl_Raw_Data[[#This Row],[Gross_Amount]]/100</f>
        <v>4.8520000000000003</v>
      </c>
      <c r="W7203" s="6">
        <f>tbl_Raw_Data[[#This Row],[Gross_Amount]]-tbl_Raw_Data[[#This Row],[Discount_Amount]]</f>
        <v>92.188000000000002</v>
      </c>
      <c r="X7203" s="6">
        <f>tbl_Raw_Data[[#This Row],[Net_Amount_Before_Tax]]*tbl_Raw_Data[[#This Row],[Tax_Pct]]/100</f>
        <v>4.6093999999999999</v>
      </c>
      <c r="Y7203" s="6">
        <f>tbl_Raw_Data[[#This Row],[Net_Amount_Before_Tax]]+tbl_Raw_Data[[#This Row],[Tax_Amount]]</f>
        <v>96.797399999999996</v>
      </c>
      <c r="Z7203" s="6">
        <f t="shared" si="564"/>
        <v>3</v>
      </c>
    </row>
    <row r="7204" spans="1:26" x14ac:dyDescent="0.3">
      <c r="A7204" s="23" t="s">
        <v>9321</v>
      </c>
      <c r="B7204" s="34">
        <v>45605</v>
      </c>
      <c r="C7204" s="23" t="s">
        <v>7804</v>
      </c>
      <c r="D7204" s="23" t="s">
        <v>72</v>
      </c>
      <c r="E7204" s="23" t="s">
        <v>73</v>
      </c>
      <c r="F7204" s="23">
        <v>302033</v>
      </c>
      <c r="G7204" s="23" t="s">
        <v>102</v>
      </c>
      <c r="H7204" s="23" t="s">
        <v>103</v>
      </c>
      <c r="I7204" s="23" t="s">
        <v>104</v>
      </c>
      <c r="J7204" s="23" t="s">
        <v>64</v>
      </c>
      <c r="K7204" s="23" t="s">
        <v>57</v>
      </c>
      <c r="L7204" s="23">
        <v>2</v>
      </c>
      <c r="M7204" s="23">
        <v>88.82</v>
      </c>
      <c r="N7204" s="23">
        <v>5</v>
      </c>
      <c r="O7204" s="23">
        <v>5</v>
      </c>
      <c r="P7204" s="23" t="s">
        <v>43</v>
      </c>
      <c r="Q7204" s="23" t="s">
        <v>90</v>
      </c>
      <c r="R7204" s="23">
        <f t="shared" si="560"/>
        <v>1</v>
      </c>
      <c r="S7204" s="23" t="str">
        <f t="shared" si="561"/>
        <v>ORD107203_20241109_CUST01870_MED029</v>
      </c>
      <c r="T7204" s="23">
        <f t="shared" si="562"/>
        <v>1</v>
      </c>
      <c r="U7204" s="6">
        <f t="shared" si="563"/>
        <v>177.64</v>
      </c>
      <c r="V7204" s="6">
        <f>tbl_Raw_Data[[#This Row],[Discount_Pct]]*tbl_Raw_Data[[#This Row],[Gross_Amount]]/100</f>
        <v>8.8819999999999997</v>
      </c>
      <c r="W7204" s="6">
        <f>tbl_Raw_Data[[#This Row],[Gross_Amount]]-tbl_Raw_Data[[#This Row],[Discount_Amount]]</f>
        <v>168.75799999999998</v>
      </c>
      <c r="X7204" s="6">
        <f>tbl_Raw_Data[[#This Row],[Net_Amount_Before_Tax]]*tbl_Raw_Data[[#This Row],[Tax_Pct]]/100</f>
        <v>8.4378999999999991</v>
      </c>
      <c r="Y7204" s="6">
        <f>tbl_Raw_Data[[#This Row],[Net_Amount_Before_Tax]]+tbl_Raw_Data[[#This Row],[Tax_Amount]]</f>
        <v>177.19589999999999</v>
      </c>
      <c r="Z7204" s="6">
        <f t="shared" si="564"/>
        <v>1</v>
      </c>
    </row>
    <row r="7205" spans="1:26" x14ac:dyDescent="0.3">
      <c r="A7205" s="23" t="s">
        <v>9322</v>
      </c>
      <c r="B7205" s="34">
        <v>45663</v>
      </c>
      <c r="C7205" s="23" t="s">
        <v>2346</v>
      </c>
      <c r="D7205" s="23" t="s">
        <v>80</v>
      </c>
      <c r="E7205" s="23" t="s">
        <v>81</v>
      </c>
      <c r="F7205" s="23">
        <v>395017</v>
      </c>
      <c r="G7205" s="23" t="s">
        <v>229</v>
      </c>
      <c r="H7205" s="23" t="s">
        <v>230</v>
      </c>
      <c r="I7205" s="23" t="s">
        <v>84</v>
      </c>
      <c r="J7205" s="23" t="s">
        <v>140</v>
      </c>
      <c r="K7205" s="23" t="s">
        <v>24</v>
      </c>
      <c r="L7205" s="23">
        <v>1</v>
      </c>
      <c r="M7205" s="23">
        <v>168.53</v>
      </c>
      <c r="N7205" s="23">
        <v>5</v>
      </c>
      <c r="O7205" s="23">
        <v>18</v>
      </c>
      <c r="P7205" s="23" t="s">
        <v>25</v>
      </c>
      <c r="Q7205" s="23" t="s">
        <v>90</v>
      </c>
      <c r="R7205" s="23">
        <f t="shared" si="560"/>
        <v>1</v>
      </c>
      <c r="S7205" s="23" t="str">
        <f t="shared" si="561"/>
        <v>ORD107204_20250106_CUST02789_MED022</v>
      </c>
      <c r="T7205" s="23">
        <f t="shared" si="562"/>
        <v>1</v>
      </c>
      <c r="U7205" s="6">
        <f t="shared" si="563"/>
        <v>168.53</v>
      </c>
      <c r="V7205" s="6">
        <f>tbl_Raw_Data[[#This Row],[Discount_Pct]]*tbl_Raw_Data[[#This Row],[Gross_Amount]]/100</f>
        <v>8.426499999999999</v>
      </c>
      <c r="W7205" s="6">
        <f>tbl_Raw_Data[[#This Row],[Gross_Amount]]-tbl_Raw_Data[[#This Row],[Discount_Amount]]</f>
        <v>160.1035</v>
      </c>
      <c r="X7205" s="6">
        <f>tbl_Raw_Data[[#This Row],[Net_Amount_Before_Tax]]*tbl_Raw_Data[[#This Row],[Tax_Pct]]/100</f>
        <v>28.818629999999999</v>
      </c>
      <c r="Y7205" s="6">
        <f>tbl_Raw_Data[[#This Row],[Net_Amount_Before_Tax]]+tbl_Raw_Data[[#This Row],[Tax_Amount]]</f>
        <v>188.92212999999998</v>
      </c>
      <c r="Z7205" s="6">
        <f t="shared" si="564"/>
        <v>3</v>
      </c>
    </row>
    <row r="7206" spans="1:26" x14ac:dyDescent="0.3">
      <c r="A7206" s="23" t="s">
        <v>9323</v>
      </c>
      <c r="B7206" s="34">
        <v>45440</v>
      </c>
      <c r="C7206" s="23" t="s">
        <v>6964</v>
      </c>
      <c r="D7206" s="23" t="s">
        <v>159</v>
      </c>
      <c r="E7206" s="23" t="s">
        <v>47</v>
      </c>
      <c r="F7206" s="23">
        <v>400050</v>
      </c>
      <c r="G7206" s="23" t="s">
        <v>154</v>
      </c>
      <c r="H7206" s="23" t="s">
        <v>155</v>
      </c>
      <c r="I7206" s="23" t="s">
        <v>134</v>
      </c>
      <c r="J7206" s="23" t="s">
        <v>156</v>
      </c>
      <c r="K7206" s="23" t="s">
        <v>57</v>
      </c>
      <c r="L7206" s="23">
        <v>1</v>
      </c>
      <c r="M7206" s="23">
        <v>41.93</v>
      </c>
      <c r="N7206" s="23">
        <v>20</v>
      </c>
      <c r="O7206" s="23">
        <v>12</v>
      </c>
      <c r="P7206" s="23" t="s">
        <v>33</v>
      </c>
      <c r="Q7206" s="23" t="s">
        <v>34</v>
      </c>
      <c r="R7206" s="23">
        <f t="shared" si="560"/>
        <v>1</v>
      </c>
      <c r="S7206" s="23" t="str">
        <f t="shared" si="561"/>
        <v>ORD107205_20240528_CUST00650_MED006</v>
      </c>
      <c r="T7206" s="23">
        <f t="shared" si="562"/>
        <v>1</v>
      </c>
      <c r="U7206" s="6">
        <f t="shared" si="563"/>
        <v>41.93</v>
      </c>
      <c r="V7206" s="6">
        <f>tbl_Raw_Data[[#This Row],[Discount_Pct]]*tbl_Raw_Data[[#This Row],[Gross_Amount]]/100</f>
        <v>8.386000000000001</v>
      </c>
      <c r="W7206" s="6">
        <f>tbl_Raw_Data[[#This Row],[Gross_Amount]]-tbl_Raw_Data[[#This Row],[Discount_Amount]]</f>
        <v>33.543999999999997</v>
      </c>
      <c r="X7206" s="6">
        <f>tbl_Raw_Data[[#This Row],[Net_Amount_Before_Tax]]*tbl_Raw_Data[[#This Row],[Tax_Pct]]/100</f>
        <v>4.0252799999999995</v>
      </c>
      <c r="Y7206" s="6">
        <f>tbl_Raw_Data[[#This Row],[Net_Amount_Before_Tax]]+tbl_Raw_Data[[#This Row],[Tax_Amount]]</f>
        <v>37.569279999999999</v>
      </c>
      <c r="Z7206" s="6">
        <f t="shared" si="564"/>
        <v>2</v>
      </c>
    </row>
    <row r="7207" spans="1:26" x14ac:dyDescent="0.3">
      <c r="A7207" s="23" t="s">
        <v>9323</v>
      </c>
      <c r="B7207" s="34">
        <v>45601</v>
      </c>
      <c r="C7207" s="23" t="s">
        <v>9324</v>
      </c>
      <c r="D7207" s="23" t="s">
        <v>92</v>
      </c>
      <c r="E7207" s="23" t="s">
        <v>93</v>
      </c>
      <c r="F7207" s="23">
        <v>560038</v>
      </c>
      <c r="G7207" s="23" t="s">
        <v>283</v>
      </c>
      <c r="H7207" s="23" t="s">
        <v>284</v>
      </c>
      <c r="I7207" s="23" t="s">
        <v>104</v>
      </c>
      <c r="J7207" s="23" t="s">
        <v>42</v>
      </c>
      <c r="K7207" s="23" t="s">
        <v>57</v>
      </c>
      <c r="L7207" s="23">
        <v>1</v>
      </c>
      <c r="M7207" s="23">
        <v>269.60000000000002</v>
      </c>
      <c r="N7207" s="23">
        <v>10</v>
      </c>
      <c r="O7207" s="23">
        <v>5</v>
      </c>
      <c r="P7207" s="23" t="s">
        <v>43</v>
      </c>
      <c r="Q7207" s="23" t="s">
        <v>34</v>
      </c>
      <c r="R7207" s="23">
        <f t="shared" si="560"/>
        <v>1</v>
      </c>
      <c r="S7207" s="23" t="str">
        <f t="shared" si="561"/>
        <v>ORD107205_20241105_CUST01320_MED030</v>
      </c>
      <c r="T7207" s="23">
        <f t="shared" si="562"/>
        <v>1</v>
      </c>
      <c r="U7207" s="6">
        <f t="shared" si="563"/>
        <v>269.60000000000002</v>
      </c>
      <c r="V7207" s="6">
        <f>tbl_Raw_Data[[#This Row],[Discount_Pct]]*tbl_Raw_Data[[#This Row],[Gross_Amount]]/100</f>
        <v>26.96</v>
      </c>
      <c r="W7207" s="6">
        <f>tbl_Raw_Data[[#This Row],[Gross_Amount]]-tbl_Raw_Data[[#This Row],[Discount_Amount]]</f>
        <v>242.64000000000001</v>
      </c>
      <c r="X7207" s="6">
        <f>tbl_Raw_Data[[#This Row],[Net_Amount_Before_Tax]]*tbl_Raw_Data[[#This Row],[Tax_Pct]]/100</f>
        <v>12.132</v>
      </c>
      <c r="Y7207" s="6">
        <f>tbl_Raw_Data[[#This Row],[Net_Amount_Before_Tax]]+tbl_Raw_Data[[#This Row],[Tax_Amount]]</f>
        <v>254.77200000000002</v>
      </c>
      <c r="Z7207" s="6">
        <f t="shared" si="564"/>
        <v>1</v>
      </c>
    </row>
    <row r="7208" spans="1:26" x14ac:dyDescent="0.3">
      <c r="A7208" s="23" t="s">
        <v>9325</v>
      </c>
      <c r="B7208" s="34">
        <v>45394</v>
      </c>
      <c r="C7208" s="23" t="s">
        <v>2424</v>
      </c>
      <c r="D7208" s="23" t="s">
        <v>123</v>
      </c>
      <c r="E7208" s="23" t="s">
        <v>101</v>
      </c>
      <c r="F7208" s="23">
        <v>226001</v>
      </c>
      <c r="G7208" s="23" t="s">
        <v>132</v>
      </c>
      <c r="H7208" s="23" t="s">
        <v>133</v>
      </c>
      <c r="I7208" s="23" t="s">
        <v>134</v>
      </c>
      <c r="J7208" s="23" t="s">
        <v>135</v>
      </c>
      <c r="K7208" s="23" t="s">
        <v>57</v>
      </c>
      <c r="L7208" s="23">
        <v>2</v>
      </c>
      <c r="M7208" s="23">
        <v>72.64</v>
      </c>
      <c r="N7208" s="23">
        <v>5</v>
      </c>
      <c r="O7208" s="23">
        <v>5</v>
      </c>
      <c r="P7208" s="23" t="s">
        <v>33</v>
      </c>
      <c r="Q7208" s="23" t="s">
        <v>34</v>
      </c>
      <c r="R7208" s="23">
        <f t="shared" si="560"/>
        <v>1</v>
      </c>
      <c r="S7208" s="23" t="str">
        <f t="shared" si="561"/>
        <v>ORD107207_20240412_CUST01997_MED007</v>
      </c>
      <c r="T7208" s="23">
        <f t="shared" si="562"/>
        <v>1</v>
      </c>
      <c r="U7208" s="6">
        <f t="shared" si="563"/>
        <v>145.28</v>
      </c>
      <c r="V7208" s="6">
        <f>tbl_Raw_Data[[#This Row],[Discount_Pct]]*tbl_Raw_Data[[#This Row],[Gross_Amount]]/100</f>
        <v>7.2639999999999993</v>
      </c>
      <c r="W7208" s="6">
        <f>tbl_Raw_Data[[#This Row],[Gross_Amount]]-tbl_Raw_Data[[#This Row],[Discount_Amount]]</f>
        <v>138.01599999999999</v>
      </c>
      <c r="X7208" s="6">
        <f>tbl_Raw_Data[[#This Row],[Net_Amount_Before_Tax]]*tbl_Raw_Data[[#This Row],[Tax_Pct]]/100</f>
        <v>6.9007999999999994</v>
      </c>
      <c r="Y7208" s="6">
        <f>tbl_Raw_Data[[#This Row],[Net_Amount_Before_Tax]]+tbl_Raw_Data[[#This Row],[Tax_Amount]]</f>
        <v>144.91679999999999</v>
      </c>
      <c r="Z7208" s="6">
        <f t="shared" si="564"/>
        <v>6</v>
      </c>
    </row>
    <row r="7209" spans="1:26" x14ac:dyDescent="0.3">
      <c r="A7209" s="23" t="s">
        <v>9326</v>
      </c>
      <c r="B7209" s="34">
        <v>45603</v>
      </c>
      <c r="C7209" s="23" t="s">
        <v>9327</v>
      </c>
      <c r="D7209" s="23" t="s">
        <v>130</v>
      </c>
      <c r="E7209" s="23" t="s">
        <v>131</v>
      </c>
      <c r="F7209" s="23">
        <v>700029</v>
      </c>
      <c r="G7209" s="23" t="s">
        <v>39</v>
      </c>
      <c r="H7209" s="23" t="s">
        <v>40</v>
      </c>
      <c r="I7209" s="23" t="s">
        <v>41</v>
      </c>
      <c r="J7209" s="23" t="s">
        <v>42</v>
      </c>
      <c r="K7209" s="23" t="s">
        <v>24</v>
      </c>
      <c r="L7209" s="23">
        <v>2</v>
      </c>
      <c r="M7209" s="23">
        <v>28.37</v>
      </c>
      <c r="N7209" s="23">
        <v>5</v>
      </c>
      <c r="O7209" s="23">
        <v>18</v>
      </c>
      <c r="P7209" s="23" t="s">
        <v>89</v>
      </c>
      <c r="Q7209" s="23" t="s">
        <v>34</v>
      </c>
      <c r="R7209" s="23">
        <f t="shared" si="560"/>
        <v>1</v>
      </c>
      <c r="S7209" s="23" t="str">
        <f t="shared" si="561"/>
        <v>ORD107208_20241107_CUST01682_MED001</v>
      </c>
      <c r="T7209" s="23">
        <f t="shared" si="562"/>
        <v>1</v>
      </c>
      <c r="U7209" s="6">
        <f t="shared" si="563"/>
        <v>56.74</v>
      </c>
      <c r="V7209" s="6">
        <f>tbl_Raw_Data[[#This Row],[Discount_Pct]]*tbl_Raw_Data[[#This Row],[Gross_Amount]]/100</f>
        <v>2.8369999999999997</v>
      </c>
      <c r="W7209" s="6">
        <f>tbl_Raw_Data[[#This Row],[Gross_Amount]]-tbl_Raw_Data[[#This Row],[Discount_Amount]]</f>
        <v>53.903000000000006</v>
      </c>
      <c r="X7209" s="6">
        <f>tbl_Raw_Data[[#This Row],[Net_Amount_Before_Tax]]*tbl_Raw_Data[[#This Row],[Tax_Pct]]/100</f>
        <v>9.7025400000000008</v>
      </c>
      <c r="Y7209" s="6">
        <f>tbl_Raw_Data[[#This Row],[Net_Amount_Before_Tax]]+tbl_Raw_Data[[#This Row],[Tax_Amount]]</f>
        <v>63.605540000000005</v>
      </c>
      <c r="Z7209" s="6">
        <f t="shared" si="564"/>
        <v>1</v>
      </c>
    </row>
    <row r="7210" spans="1:26" x14ac:dyDescent="0.3">
      <c r="A7210" s="23" t="s">
        <v>9328</v>
      </c>
      <c r="B7210" s="34">
        <v>45515</v>
      </c>
      <c r="C7210" s="23" t="s">
        <v>694</v>
      </c>
      <c r="D7210" s="23" t="s">
        <v>159</v>
      </c>
      <c r="E7210" s="23" t="s">
        <v>47</v>
      </c>
      <c r="F7210" s="23">
        <v>400076</v>
      </c>
      <c r="G7210" s="23" t="s">
        <v>74</v>
      </c>
      <c r="H7210" s="23" t="s">
        <v>75</v>
      </c>
      <c r="I7210" s="23" t="s">
        <v>76</v>
      </c>
      <c r="J7210" s="23" t="s">
        <v>77</v>
      </c>
      <c r="K7210" s="23" t="s">
        <v>57</v>
      </c>
      <c r="L7210" s="23">
        <v>2</v>
      </c>
      <c r="M7210" s="23">
        <v>69.39</v>
      </c>
      <c r="N7210" s="23">
        <v>10</v>
      </c>
      <c r="O7210" s="23">
        <v>5</v>
      </c>
      <c r="P7210" s="23" t="s">
        <v>43</v>
      </c>
      <c r="Q7210" s="23" t="s">
        <v>34</v>
      </c>
      <c r="R7210" s="23">
        <f t="shared" si="560"/>
        <v>1</v>
      </c>
      <c r="S7210" s="23" t="str">
        <f t="shared" si="561"/>
        <v>ORD107209_20240811_CUST00953_MED008</v>
      </c>
      <c r="T7210" s="23">
        <f t="shared" si="562"/>
        <v>1</v>
      </c>
      <c r="U7210" s="6">
        <f t="shared" si="563"/>
        <v>138.78</v>
      </c>
      <c r="V7210" s="6">
        <f>tbl_Raw_Data[[#This Row],[Discount_Pct]]*tbl_Raw_Data[[#This Row],[Gross_Amount]]/100</f>
        <v>13.878</v>
      </c>
      <c r="W7210" s="6">
        <f>tbl_Raw_Data[[#This Row],[Gross_Amount]]-tbl_Raw_Data[[#This Row],[Discount_Amount]]</f>
        <v>124.902</v>
      </c>
      <c r="X7210" s="6">
        <f>tbl_Raw_Data[[#This Row],[Net_Amount_Before_Tax]]*tbl_Raw_Data[[#This Row],[Tax_Pct]]/100</f>
        <v>6.2450999999999999</v>
      </c>
      <c r="Y7210" s="6">
        <f>tbl_Raw_Data[[#This Row],[Net_Amount_Before_Tax]]+tbl_Raw_Data[[#This Row],[Tax_Amount]]</f>
        <v>131.14709999999999</v>
      </c>
      <c r="Z7210" s="6">
        <f t="shared" si="564"/>
        <v>5</v>
      </c>
    </row>
    <row r="7211" spans="1:26" x14ac:dyDescent="0.3">
      <c r="A7211" s="23" t="s">
        <v>9329</v>
      </c>
      <c r="B7211" s="34">
        <v>45498</v>
      </c>
      <c r="C7211" s="23" t="s">
        <v>8102</v>
      </c>
      <c r="D7211" s="23" t="s">
        <v>159</v>
      </c>
      <c r="E7211" s="23" t="s">
        <v>47</v>
      </c>
      <c r="F7211" s="23">
        <v>400050</v>
      </c>
      <c r="G7211" s="23" t="s">
        <v>315</v>
      </c>
      <c r="H7211" s="23" t="s">
        <v>316</v>
      </c>
      <c r="I7211" s="23" t="s">
        <v>50</v>
      </c>
      <c r="J7211" s="23" t="s">
        <v>114</v>
      </c>
      <c r="K7211" s="23" t="s">
        <v>24</v>
      </c>
      <c r="L7211" s="23">
        <v>3</v>
      </c>
      <c r="M7211" s="23">
        <v>130.29</v>
      </c>
      <c r="N7211" s="23">
        <v>5</v>
      </c>
      <c r="O7211" s="23">
        <v>12</v>
      </c>
      <c r="P7211" s="23" t="s">
        <v>43</v>
      </c>
      <c r="Q7211" s="23" t="s">
        <v>26</v>
      </c>
      <c r="R7211" s="23">
        <f t="shared" si="560"/>
        <v>1</v>
      </c>
      <c r="S7211" s="23" t="str">
        <f t="shared" si="561"/>
        <v>ORD107210_20240725_CUST00364_MED012</v>
      </c>
      <c r="T7211" s="23">
        <f t="shared" si="562"/>
        <v>1</v>
      </c>
      <c r="U7211" s="6">
        <f t="shared" si="563"/>
        <v>390.87</v>
      </c>
      <c r="V7211" s="6">
        <f>tbl_Raw_Data[[#This Row],[Discount_Pct]]*tbl_Raw_Data[[#This Row],[Gross_Amount]]/100</f>
        <v>19.543499999999998</v>
      </c>
      <c r="W7211" s="6">
        <f>tbl_Raw_Data[[#This Row],[Gross_Amount]]-tbl_Raw_Data[[#This Row],[Discount_Amount]]</f>
        <v>371.32650000000001</v>
      </c>
      <c r="X7211" s="6">
        <f>tbl_Raw_Data[[#This Row],[Net_Amount_Before_Tax]]*tbl_Raw_Data[[#This Row],[Tax_Pct]]/100</f>
        <v>44.559179999999998</v>
      </c>
      <c r="Y7211" s="6">
        <f>tbl_Raw_Data[[#This Row],[Net_Amount_Before_Tax]]+tbl_Raw_Data[[#This Row],[Tax_Amount]]</f>
        <v>415.88567999999998</v>
      </c>
      <c r="Z7211" s="6">
        <f t="shared" si="564"/>
        <v>1</v>
      </c>
    </row>
    <row r="7212" spans="1:26" x14ac:dyDescent="0.3">
      <c r="A7212" s="23" t="s">
        <v>9330</v>
      </c>
      <c r="B7212" s="34">
        <v>45427</v>
      </c>
      <c r="C7212" s="23" t="s">
        <v>866</v>
      </c>
      <c r="D7212" s="23" t="s">
        <v>28</v>
      </c>
      <c r="E7212" s="23" t="s">
        <v>29</v>
      </c>
      <c r="F7212" s="23">
        <v>500001</v>
      </c>
      <c r="G7212" s="23" t="s">
        <v>39</v>
      </c>
      <c r="H7212" s="23" t="s">
        <v>40</v>
      </c>
      <c r="I7212" s="23" t="s">
        <v>41</v>
      </c>
      <c r="J7212" s="23" t="s">
        <v>42</v>
      </c>
      <c r="K7212" s="23" t="s">
        <v>24</v>
      </c>
      <c r="L7212" s="23">
        <v>3</v>
      </c>
      <c r="M7212" s="23">
        <v>32.130000000000003</v>
      </c>
      <c r="N7212" s="23">
        <v>15</v>
      </c>
      <c r="O7212" s="23">
        <v>12</v>
      </c>
      <c r="P7212" s="23" t="s">
        <v>43</v>
      </c>
      <c r="Q7212" s="23" t="s">
        <v>34</v>
      </c>
      <c r="R7212" s="23">
        <f t="shared" si="560"/>
        <v>1</v>
      </c>
      <c r="S7212" s="23" t="str">
        <f t="shared" si="561"/>
        <v>ORD107211_20240515_CUST01660_MED001</v>
      </c>
      <c r="T7212" s="23">
        <f t="shared" si="562"/>
        <v>1</v>
      </c>
      <c r="U7212" s="6">
        <f t="shared" si="563"/>
        <v>96.390000000000015</v>
      </c>
      <c r="V7212" s="6">
        <f>tbl_Raw_Data[[#This Row],[Discount_Pct]]*tbl_Raw_Data[[#This Row],[Gross_Amount]]/100</f>
        <v>14.458500000000001</v>
      </c>
      <c r="W7212" s="6">
        <f>tbl_Raw_Data[[#This Row],[Gross_Amount]]-tbl_Raw_Data[[#This Row],[Discount_Amount]]</f>
        <v>81.931500000000014</v>
      </c>
      <c r="X7212" s="6">
        <f>tbl_Raw_Data[[#This Row],[Net_Amount_Before_Tax]]*tbl_Raw_Data[[#This Row],[Tax_Pct]]/100</f>
        <v>9.831780000000002</v>
      </c>
      <c r="Y7212" s="6">
        <f>tbl_Raw_Data[[#This Row],[Net_Amount_Before_Tax]]+tbl_Raw_Data[[#This Row],[Tax_Amount]]</f>
        <v>91.763280000000009</v>
      </c>
      <c r="Z7212" s="6">
        <f t="shared" si="564"/>
        <v>3</v>
      </c>
    </row>
    <row r="7213" spans="1:26" x14ac:dyDescent="0.3">
      <c r="A7213" s="23" t="s">
        <v>9331</v>
      </c>
      <c r="B7213" s="34">
        <v>45979</v>
      </c>
      <c r="C7213" s="23" t="s">
        <v>4252</v>
      </c>
      <c r="D7213" s="23" t="s">
        <v>72</v>
      </c>
      <c r="E7213" s="23" t="s">
        <v>73</v>
      </c>
      <c r="F7213" s="23">
        <v>302017</v>
      </c>
      <c r="G7213" s="23" t="s">
        <v>224</v>
      </c>
      <c r="H7213" s="23" t="s">
        <v>225</v>
      </c>
      <c r="I7213" s="23" t="s">
        <v>147</v>
      </c>
      <c r="J7213" s="23" t="s">
        <v>23</v>
      </c>
      <c r="K7213" s="23" t="s">
        <v>24</v>
      </c>
      <c r="L7213" s="23">
        <v>3</v>
      </c>
      <c r="M7213" s="23">
        <v>52.11</v>
      </c>
      <c r="N7213" s="23">
        <v>5</v>
      </c>
      <c r="O7213" s="23">
        <v>12</v>
      </c>
      <c r="P7213" s="23" t="s">
        <v>58</v>
      </c>
      <c r="Q7213" s="23" t="s">
        <v>34</v>
      </c>
      <c r="R7213" s="23">
        <f t="shared" si="560"/>
        <v>1</v>
      </c>
      <c r="S7213" s="23" t="str">
        <f t="shared" si="561"/>
        <v>ORD107212_20251118_CUST00882_MED015</v>
      </c>
      <c r="T7213" s="23">
        <f t="shared" si="562"/>
        <v>1</v>
      </c>
      <c r="U7213" s="6">
        <f t="shared" si="563"/>
        <v>156.32999999999998</v>
      </c>
      <c r="V7213" s="6">
        <f>tbl_Raw_Data[[#This Row],[Discount_Pct]]*tbl_Raw_Data[[#This Row],[Gross_Amount]]/100</f>
        <v>7.8164999999999987</v>
      </c>
      <c r="W7213" s="6">
        <f>tbl_Raw_Data[[#This Row],[Gross_Amount]]-tbl_Raw_Data[[#This Row],[Discount_Amount]]</f>
        <v>148.51349999999999</v>
      </c>
      <c r="X7213" s="6">
        <f>tbl_Raw_Data[[#This Row],[Net_Amount_Before_Tax]]*tbl_Raw_Data[[#This Row],[Tax_Pct]]/100</f>
        <v>17.821619999999999</v>
      </c>
      <c r="Y7213" s="6">
        <f>tbl_Raw_Data[[#This Row],[Net_Amount_Before_Tax]]+tbl_Raw_Data[[#This Row],[Tax_Amount]]</f>
        <v>166.33511999999999</v>
      </c>
      <c r="Z7213" s="6">
        <f t="shared" si="564"/>
        <v>3</v>
      </c>
    </row>
    <row r="7214" spans="1:26" x14ac:dyDescent="0.3">
      <c r="A7214" s="23" t="s">
        <v>9331</v>
      </c>
      <c r="B7214" s="34">
        <v>45654</v>
      </c>
      <c r="C7214" s="23" t="s">
        <v>9332</v>
      </c>
      <c r="D7214" s="23" t="s">
        <v>183</v>
      </c>
      <c r="E7214" s="23" t="s">
        <v>184</v>
      </c>
      <c r="F7214" s="23">
        <v>122016</v>
      </c>
      <c r="G7214" s="23" t="s">
        <v>145</v>
      </c>
      <c r="H7214" s="23" t="s">
        <v>146</v>
      </c>
      <c r="I7214" s="23" t="s">
        <v>147</v>
      </c>
      <c r="J7214" s="23" t="s">
        <v>148</v>
      </c>
      <c r="K7214" s="23" t="s">
        <v>24</v>
      </c>
      <c r="L7214" s="23">
        <v>1</v>
      </c>
      <c r="M7214" s="23">
        <v>94.46</v>
      </c>
      <c r="N7214" s="23">
        <v>10</v>
      </c>
      <c r="O7214" s="23">
        <v>18</v>
      </c>
      <c r="P7214" s="23" t="s">
        <v>89</v>
      </c>
      <c r="Q7214" s="23" t="s">
        <v>34</v>
      </c>
      <c r="R7214" s="23">
        <f t="shared" si="560"/>
        <v>1</v>
      </c>
      <c r="S7214" s="23" t="str">
        <f t="shared" si="561"/>
        <v>ORD107212_20241228_CUST01208_MED016</v>
      </c>
      <c r="T7214" s="23">
        <f t="shared" si="562"/>
        <v>1</v>
      </c>
      <c r="U7214" s="6">
        <f t="shared" si="563"/>
        <v>94.46</v>
      </c>
      <c r="V7214" s="6">
        <f>tbl_Raw_Data[[#This Row],[Discount_Pct]]*tbl_Raw_Data[[#This Row],[Gross_Amount]]/100</f>
        <v>9.4459999999999997</v>
      </c>
      <c r="W7214" s="6">
        <f>tbl_Raw_Data[[#This Row],[Gross_Amount]]-tbl_Raw_Data[[#This Row],[Discount_Amount]]</f>
        <v>85.013999999999996</v>
      </c>
      <c r="X7214" s="6">
        <f>tbl_Raw_Data[[#This Row],[Net_Amount_Before_Tax]]*tbl_Raw_Data[[#This Row],[Tax_Pct]]/100</f>
        <v>15.302519999999999</v>
      </c>
      <c r="Y7214" s="6">
        <f>tbl_Raw_Data[[#This Row],[Net_Amount_Before_Tax]]+tbl_Raw_Data[[#This Row],[Tax_Amount]]</f>
        <v>100.31652</v>
      </c>
      <c r="Z7214" s="6">
        <f t="shared" si="564"/>
        <v>1</v>
      </c>
    </row>
    <row r="7215" spans="1:26" x14ac:dyDescent="0.3">
      <c r="A7215" s="23" t="s">
        <v>9333</v>
      </c>
      <c r="B7215" s="34">
        <v>45452</v>
      </c>
      <c r="C7215" s="23" t="s">
        <v>555</v>
      </c>
      <c r="D7215" s="23" t="s">
        <v>123</v>
      </c>
      <c r="E7215" s="23" t="s">
        <v>101</v>
      </c>
      <c r="F7215" s="23">
        <v>226010</v>
      </c>
      <c r="G7215" s="23" t="s">
        <v>111</v>
      </c>
      <c r="H7215" s="23" t="s">
        <v>112</v>
      </c>
      <c r="I7215" s="23" t="s">
        <v>113</v>
      </c>
      <c r="J7215" s="23" t="s">
        <v>114</v>
      </c>
      <c r="K7215" s="23" t="s">
        <v>24</v>
      </c>
      <c r="L7215" s="23">
        <v>2</v>
      </c>
      <c r="M7215" s="23">
        <v>101.61</v>
      </c>
      <c r="N7215" s="23">
        <v>5</v>
      </c>
      <c r="O7215" s="23">
        <v>5</v>
      </c>
      <c r="P7215" s="23" t="s">
        <v>89</v>
      </c>
      <c r="Q7215" s="23" t="s">
        <v>34</v>
      </c>
      <c r="R7215" s="23">
        <f t="shared" si="560"/>
        <v>1</v>
      </c>
      <c r="S7215" s="23" t="str">
        <f t="shared" si="561"/>
        <v>ORD107214_20240609_CUST00768_MED027</v>
      </c>
      <c r="T7215" s="23">
        <f t="shared" si="562"/>
        <v>1</v>
      </c>
      <c r="U7215" s="6">
        <f t="shared" si="563"/>
        <v>203.22</v>
      </c>
      <c r="V7215" s="6">
        <f>tbl_Raw_Data[[#This Row],[Discount_Pct]]*tbl_Raw_Data[[#This Row],[Gross_Amount]]/100</f>
        <v>10.161</v>
      </c>
      <c r="W7215" s="6">
        <f>tbl_Raw_Data[[#This Row],[Gross_Amount]]-tbl_Raw_Data[[#This Row],[Discount_Amount]]</f>
        <v>193.059</v>
      </c>
      <c r="X7215" s="6">
        <f>tbl_Raw_Data[[#This Row],[Net_Amount_Before_Tax]]*tbl_Raw_Data[[#This Row],[Tax_Pct]]/100</f>
        <v>9.6529499999999988</v>
      </c>
      <c r="Y7215" s="6">
        <f>tbl_Raw_Data[[#This Row],[Net_Amount_Before_Tax]]+tbl_Raw_Data[[#This Row],[Tax_Amount]]</f>
        <v>202.71195</v>
      </c>
      <c r="Z7215" s="6">
        <f t="shared" si="564"/>
        <v>2</v>
      </c>
    </row>
    <row r="7216" spans="1:26" x14ac:dyDescent="0.3">
      <c r="A7216" s="23" t="s">
        <v>9334</v>
      </c>
      <c r="B7216" s="34">
        <v>45361</v>
      </c>
      <c r="C7216" s="23" t="s">
        <v>966</v>
      </c>
      <c r="D7216" s="23" t="s">
        <v>80</v>
      </c>
      <c r="E7216" s="23" t="s">
        <v>81</v>
      </c>
      <c r="F7216" s="23">
        <v>395017</v>
      </c>
      <c r="G7216" s="23" t="s">
        <v>233</v>
      </c>
      <c r="H7216" s="23" t="s">
        <v>234</v>
      </c>
      <c r="I7216" s="23" t="s">
        <v>104</v>
      </c>
      <c r="J7216" s="23" t="s">
        <v>42</v>
      </c>
      <c r="K7216" s="23" t="s">
        <v>24</v>
      </c>
      <c r="L7216" s="23">
        <v>6</v>
      </c>
      <c r="M7216" s="23">
        <v>150.97</v>
      </c>
      <c r="N7216" s="23">
        <v>10</v>
      </c>
      <c r="O7216" s="23">
        <v>5</v>
      </c>
      <c r="P7216" s="23" t="s">
        <v>58</v>
      </c>
      <c r="Q7216" s="23" t="s">
        <v>34</v>
      </c>
      <c r="R7216" s="23">
        <f t="shared" si="560"/>
        <v>1</v>
      </c>
      <c r="S7216" s="23" t="str">
        <f t="shared" si="561"/>
        <v>ORD107215_20240310_CUST03313_MED019</v>
      </c>
      <c r="T7216" s="23">
        <f t="shared" si="562"/>
        <v>1</v>
      </c>
      <c r="U7216" s="6">
        <f t="shared" si="563"/>
        <v>905.81999999999994</v>
      </c>
      <c r="V7216" s="6">
        <f>tbl_Raw_Data[[#This Row],[Discount_Pct]]*tbl_Raw_Data[[#This Row],[Gross_Amount]]/100</f>
        <v>90.581999999999994</v>
      </c>
      <c r="W7216" s="6">
        <f>tbl_Raw_Data[[#This Row],[Gross_Amount]]-tbl_Raw_Data[[#This Row],[Discount_Amount]]</f>
        <v>815.23799999999994</v>
      </c>
      <c r="X7216" s="6">
        <f>tbl_Raw_Data[[#This Row],[Net_Amount_Before_Tax]]*tbl_Raw_Data[[#This Row],[Tax_Pct]]/100</f>
        <v>40.761899999999997</v>
      </c>
      <c r="Y7216" s="6">
        <f>tbl_Raw_Data[[#This Row],[Net_Amount_Before_Tax]]+tbl_Raw_Data[[#This Row],[Tax_Amount]]</f>
        <v>855.99989999999991</v>
      </c>
      <c r="Z7216" s="6">
        <f t="shared" si="564"/>
        <v>3</v>
      </c>
    </row>
    <row r="7217" spans="1:26" x14ac:dyDescent="0.3">
      <c r="A7217" s="23" t="s">
        <v>9335</v>
      </c>
      <c r="B7217" s="34">
        <v>45766</v>
      </c>
      <c r="C7217" s="23" t="s">
        <v>6557</v>
      </c>
      <c r="D7217" s="23" t="s">
        <v>183</v>
      </c>
      <c r="E7217" s="23" t="s">
        <v>184</v>
      </c>
      <c r="F7217" s="23">
        <v>122018</v>
      </c>
      <c r="G7217" s="23" t="s">
        <v>61</v>
      </c>
      <c r="H7217" s="23" t="s">
        <v>62</v>
      </c>
      <c r="I7217" s="23" t="s">
        <v>63</v>
      </c>
      <c r="J7217" s="23" t="s">
        <v>64</v>
      </c>
      <c r="K7217" s="23" t="s">
        <v>57</v>
      </c>
      <c r="L7217" s="23">
        <v>2</v>
      </c>
      <c r="M7217" s="23">
        <v>106.78</v>
      </c>
      <c r="N7217" s="23">
        <v>5</v>
      </c>
      <c r="O7217" s="23">
        <v>5</v>
      </c>
      <c r="P7217" s="23" t="s">
        <v>33</v>
      </c>
      <c r="Q7217" s="23" t="s">
        <v>26</v>
      </c>
      <c r="R7217" s="23">
        <f t="shared" si="560"/>
        <v>1</v>
      </c>
      <c r="S7217" s="23" t="str">
        <f t="shared" si="561"/>
        <v>ORD107216_20250419_CUST02648_MED004</v>
      </c>
      <c r="T7217" s="23">
        <f t="shared" si="562"/>
        <v>1</v>
      </c>
      <c r="U7217" s="6">
        <f t="shared" si="563"/>
        <v>213.56</v>
      </c>
      <c r="V7217" s="6">
        <f>tbl_Raw_Data[[#This Row],[Discount_Pct]]*tbl_Raw_Data[[#This Row],[Gross_Amount]]/100</f>
        <v>10.677999999999999</v>
      </c>
      <c r="W7217" s="6">
        <f>tbl_Raw_Data[[#This Row],[Gross_Amount]]-tbl_Raw_Data[[#This Row],[Discount_Amount]]</f>
        <v>202.88200000000001</v>
      </c>
      <c r="X7217" s="6">
        <f>tbl_Raw_Data[[#This Row],[Net_Amount_Before_Tax]]*tbl_Raw_Data[[#This Row],[Tax_Pct]]/100</f>
        <v>10.144100000000002</v>
      </c>
      <c r="Y7217" s="6">
        <f>tbl_Raw_Data[[#This Row],[Net_Amount_Before_Tax]]+tbl_Raw_Data[[#This Row],[Tax_Amount]]</f>
        <v>213.02610000000001</v>
      </c>
      <c r="Z7217" s="6">
        <f t="shared" si="564"/>
        <v>2</v>
      </c>
    </row>
    <row r="7218" spans="1:26" x14ac:dyDescent="0.3">
      <c r="A7218" s="23" t="s">
        <v>9336</v>
      </c>
      <c r="B7218" s="34">
        <v>45450</v>
      </c>
      <c r="C7218" s="23" t="s">
        <v>153</v>
      </c>
      <c r="D7218" s="23" t="s">
        <v>100</v>
      </c>
      <c r="E7218" s="23" t="s">
        <v>101</v>
      </c>
      <c r="F7218" s="23">
        <v>201304</v>
      </c>
      <c r="G7218" s="23" t="s">
        <v>224</v>
      </c>
      <c r="H7218" s="23" t="s">
        <v>225</v>
      </c>
      <c r="I7218" s="23" t="s">
        <v>147</v>
      </c>
      <c r="J7218" s="23" t="s">
        <v>23</v>
      </c>
      <c r="K7218" s="23" t="s">
        <v>24</v>
      </c>
      <c r="L7218" s="23">
        <v>2</v>
      </c>
      <c r="M7218" s="23">
        <v>51.78</v>
      </c>
      <c r="N7218" s="23">
        <v>5</v>
      </c>
      <c r="O7218" s="23">
        <v>18</v>
      </c>
      <c r="P7218" s="23" t="s">
        <v>65</v>
      </c>
      <c r="Q7218" s="23" t="s">
        <v>34</v>
      </c>
      <c r="R7218" s="23">
        <f t="shared" si="560"/>
        <v>1</v>
      </c>
      <c r="S7218" s="23" t="str">
        <f t="shared" si="561"/>
        <v>ORD107217_20240607_CUST00329_MED015</v>
      </c>
      <c r="T7218" s="23">
        <f t="shared" si="562"/>
        <v>1</v>
      </c>
      <c r="U7218" s="6">
        <f t="shared" si="563"/>
        <v>103.56</v>
      </c>
      <c r="V7218" s="6">
        <f>tbl_Raw_Data[[#This Row],[Discount_Pct]]*tbl_Raw_Data[[#This Row],[Gross_Amount]]/100</f>
        <v>5.1779999999999999</v>
      </c>
      <c r="W7218" s="6">
        <f>tbl_Raw_Data[[#This Row],[Gross_Amount]]-tbl_Raw_Data[[#This Row],[Discount_Amount]]</f>
        <v>98.382000000000005</v>
      </c>
      <c r="X7218" s="6">
        <f>tbl_Raw_Data[[#This Row],[Net_Amount_Before_Tax]]*tbl_Raw_Data[[#This Row],[Tax_Pct]]/100</f>
        <v>17.708760000000002</v>
      </c>
      <c r="Y7218" s="6">
        <f>tbl_Raw_Data[[#This Row],[Net_Amount_Before_Tax]]+tbl_Raw_Data[[#This Row],[Tax_Amount]]</f>
        <v>116.09076</v>
      </c>
      <c r="Z7218" s="6">
        <f t="shared" si="564"/>
        <v>2</v>
      </c>
    </row>
    <row r="7219" spans="1:26" x14ac:dyDescent="0.3">
      <c r="A7219" s="23" t="s">
        <v>9337</v>
      </c>
      <c r="B7219" s="34">
        <v>45678</v>
      </c>
      <c r="C7219" s="23" t="s">
        <v>6511</v>
      </c>
      <c r="D7219" s="23" t="s">
        <v>142</v>
      </c>
      <c r="E7219" s="23" t="s">
        <v>81</v>
      </c>
      <c r="F7219" s="23">
        <v>380054</v>
      </c>
      <c r="G7219" s="23" t="s">
        <v>119</v>
      </c>
      <c r="H7219" s="23" t="s">
        <v>120</v>
      </c>
      <c r="I7219" s="23" t="s">
        <v>32</v>
      </c>
      <c r="J7219" s="23" t="s">
        <v>64</v>
      </c>
      <c r="K7219" s="23" t="s">
        <v>57</v>
      </c>
      <c r="L7219" s="23">
        <v>1</v>
      </c>
      <c r="M7219" s="23">
        <v>78.400000000000006</v>
      </c>
      <c r="N7219" s="23">
        <v>10</v>
      </c>
      <c r="O7219" s="23">
        <v>12</v>
      </c>
      <c r="P7219" s="23" t="s">
        <v>89</v>
      </c>
      <c r="Q7219" s="23" t="s">
        <v>34</v>
      </c>
      <c r="R7219" s="23">
        <f t="shared" si="560"/>
        <v>1</v>
      </c>
      <c r="S7219" s="23" t="str">
        <f t="shared" si="561"/>
        <v>ORD107218_20250121_CUST01475_MED010</v>
      </c>
      <c r="T7219" s="23">
        <f t="shared" si="562"/>
        <v>1</v>
      </c>
      <c r="U7219" s="6">
        <f t="shared" si="563"/>
        <v>78.400000000000006</v>
      </c>
      <c r="V7219" s="6">
        <f>tbl_Raw_Data[[#This Row],[Discount_Pct]]*tbl_Raw_Data[[#This Row],[Gross_Amount]]/100</f>
        <v>7.84</v>
      </c>
      <c r="W7219" s="6">
        <f>tbl_Raw_Data[[#This Row],[Gross_Amount]]-tbl_Raw_Data[[#This Row],[Discount_Amount]]</f>
        <v>70.56</v>
      </c>
      <c r="X7219" s="6">
        <f>tbl_Raw_Data[[#This Row],[Net_Amount_Before_Tax]]*tbl_Raw_Data[[#This Row],[Tax_Pct]]/100</f>
        <v>8.4672000000000001</v>
      </c>
      <c r="Y7219" s="6">
        <f>tbl_Raw_Data[[#This Row],[Net_Amount_Before_Tax]]+tbl_Raw_Data[[#This Row],[Tax_Amount]]</f>
        <v>79.027200000000008</v>
      </c>
      <c r="Z7219" s="6">
        <f t="shared" si="564"/>
        <v>3</v>
      </c>
    </row>
    <row r="7220" spans="1:26" x14ac:dyDescent="0.3">
      <c r="A7220" s="23" t="s">
        <v>9338</v>
      </c>
      <c r="B7220" s="34">
        <v>45837</v>
      </c>
      <c r="C7220" s="23" t="s">
        <v>5505</v>
      </c>
      <c r="D7220" s="23" t="s">
        <v>28</v>
      </c>
      <c r="E7220" s="23" t="s">
        <v>29</v>
      </c>
      <c r="F7220" s="23">
        <v>500001</v>
      </c>
      <c r="G7220" s="23" t="s">
        <v>107</v>
      </c>
      <c r="H7220" s="23" t="s">
        <v>108</v>
      </c>
      <c r="I7220" s="23" t="s">
        <v>63</v>
      </c>
      <c r="J7220" s="23" t="s">
        <v>42</v>
      </c>
      <c r="K7220" s="23" t="s">
        <v>57</v>
      </c>
      <c r="L7220" s="23">
        <v>4</v>
      </c>
      <c r="M7220" s="23">
        <v>103.82</v>
      </c>
      <c r="N7220" s="23">
        <v>0</v>
      </c>
      <c r="O7220" s="23">
        <v>5</v>
      </c>
      <c r="P7220" s="23" t="s">
        <v>43</v>
      </c>
      <c r="Q7220" s="23" t="s">
        <v>44</v>
      </c>
      <c r="R7220" s="23">
        <f t="shared" si="560"/>
        <v>1</v>
      </c>
      <c r="S7220" s="23" t="str">
        <f t="shared" si="561"/>
        <v>ORD107219_20250629_CUST00306_MED005</v>
      </c>
      <c r="T7220" s="23">
        <f t="shared" si="562"/>
        <v>1</v>
      </c>
      <c r="U7220" s="6">
        <f t="shared" si="563"/>
        <v>415.28</v>
      </c>
      <c r="V7220" s="6">
        <f>tbl_Raw_Data[[#This Row],[Discount_Pct]]*tbl_Raw_Data[[#This Row],[Gross_Amount]]/100</f>
        <v>0</v>
      </c>
      <c r="W7220" s="6">
        <f>tbl_Raw_Data[[#This Row],[Gross_Amount]]-tbl_Raw_Data[[#This Row],[Discount_Amount]]</f>
        <v>415.28</v>
      </c>
      <c r="X7220" s="6">
        <f>tbl_Raw_Data[[#This Row],[Net_Amount_Before_Tax]]*tbl_Raw_Data[[#This Row],[Tax_Pct]]/100</f>
        <v>20.763999999999996</v>
      </c>
      <c r="Y7220" s="6">
        <f>tbl_Raw_Data[[#This Row],[Net_Amount_Before_Tax]]+tbl_Raw_Data[[#This Row],[Tax_Amount]]</f>
        <v>436.04399999999998</v>
      </c>
      <c r="Z7220" s="6">
        <f t="shared" si="564"/>
        <v>0</v>
      </c>
    </row>
    <row r="7221" spans="1:26" x14ac:dyDescent="0.3">
      <c r="A7221" s="23" t="s">
        <v>9339</v>
      </c>
      <c r="B7221" s="34">
        <v>45571</v>
      </c>
      <c r="C7221" s="23" t="s">
        <v>7187</v>
      </c>
      <c r="D7221" s="23" t="s">
        <v>87</v>
      </c>
      <c r="E7221" s="23" t="s">
        <v>88</v>
      </c>
      <c r="F7221" s="23">
        <v>600001</v>
      </c>
      <c r="G7221" s="23" t="s">
        <v>196</v>
      </c>
      <c r="H7221" s="23" t="s">
        <v>197</v>
      </c>
      <c r="I7221" s="23" t="s">
        <v>32</v>
      </c>
      <c r="J7221" s="23" t="s">
        <v>42</v>
      </c>
      <c r="K7221" s="23" t="s">
        <v>24</v>
      </c>
      <c r="L7221" s="23">
        <v>2</v>
      </c>
      <c r="M7221" s="23">
        <v>23.28</v>
      </c>
      <c r="N7221" s="23">
        <v>0</v>
      </c>
      <c r="O7221" s="23">
        <v>5</v>
      </c>
      <c r="P7221" s="23" t="s">
        <v>33</v>
      </c>
      <c r="Q7221" s="23" t="s">
        <v>34</v>
      </c>
      <c r="R7221" s="23">
        <f t="shared" si="560"/>
        <v>1</v>
      </c>
      <c r="S7221" s="23" t="str">
        <f t="shared" si="561"/>
        <v>ORD107220_20241006_CUST02735_MED011</v>
      </c>
      <c r="T7221" s="23">
        <f t="shared" si="562"/>
        <v>1</v>
      </c>
      <c r="U7221" s="6">
        <f t="shared" si="563"/>
        <v>46.56</v>
      </c>
      <c r="V7221" s="6">
        <f>tbl_Raw_Data[[#This Row],[Discount_Pct]]*tbl_Raw_Data[[#This Row],[Gross_Amount]]/100</f>
        <v>0</v>
      </c>
      <c r="W7221" s="6">
        <f>tbl_Raw_Data[[#This Row],[Gross_Amount]]-tbl_Raw_Data[[#This Row],[Discount_Amount]]</f>
        <v>46.56</v>
      </c>
      <c r="X7221" s="6">
        <f>tbl_Raw_Data[[#This Row],[Net_Amount_Before_Tax]]*tbl_Raw_Data[[#This Row],[Tax_Pct]]/100</f>
        <v>2.3280000000000003</v>
      </c>
      <c r="Y7221" s="6">
        <f>tbl_Raw_Data[[#This Row],[Net_Amount_Before_Tax]]+tbl_Raw_Data[[#This Row],[Tax_Amount]]</f>
        <v>48.888000000000005</v>
      </c>
      <c r="Z7221" s="6">
        <f t="shared" si="564"/>
        <v>1</v>
      </c>
    </row>
    <row r="7222" spans="1:26" x14ac:dyDescent="0.3">
      <c r="A7222" s="23" t="s">
        <v>9340</v>
      </c>
      <c r="B7222" s="34">
        <v>45603</v>
      </c>
      <c r="C7222" s="23" t="s">
        <v>792</v>
      </c>
      <c r="D7222" s="23" t="s">
        <v>52</v>
      </c>
      <c r="E7222" s="23" t="s">
        <v>52</v>
      </c>
      <c r="F7222" s="23">
        <v>160019</v>
      </c>
      <c r="G7222" s="23" t="s">
        <v>283</v>
      </c>
      <c r="H7222" s="23" t="s">
        <v>284</v>
      </c>
      <c r="I7222" s="23" t="s">
        <v>104</v>
      </c>
      <c r="J7222" s="23" t="s">
        <v>42</v>
      </c>
      <c r="K7222" s="23" t="s">
        <v>57</v>
      </c>
      <c r="L7222" s="23">
        <v>2</v>
      </c>
      <c r="M7222" s="23">
        <v>266.01</v>
      </c>
      <c r="N7222" s="23">
        <v>0</v>
      </c>
      <c r="O7222" s="23">
        <v>12</v>
      </c>
      <c r="P7222" s="23" t="s">
        <v>43</v>
      </c>
      <c r="Q7222" s="23" t="s">
        <v>90</v>
      </c>
      <c r="R7222" s="23">
        <f t="shared" si="560"/>
        <v>1</v>
      </c>
      <c r="S7222" s="23" t="str">
        <f t="shared" si="561"/>
        <v>ORD107221_20241107_CUST03485_MED030</v>
      </c>
      <c r="T7222" s="23">
        <f t="shared" si="562"/>
        <v>1</v>
      </c>
      <c r="U7222" s="6">
        <f t="shared" si="563"/>
        <v>532.02</v>
      </c>
      <c r="V7222" s="6">
        <f>tbl_Raw_Data[[#This Row],[Discount_Pct]]*tbl_Raw_Data[[#This Row],[Gross_Amount]]/100</f>
        <v>0</v>
      </c>
      <c r="W7222" s="6">
        <f>tbl_Raw_Data[[#This Row],[Gross_Amount]]-tbl_Raw_Data[[#This Row],[Discount_Amount]]</f>
        <v>532.02</v>
      </c>
      <c r="X7222" s="6">
        <f>tbl_Raw_Data[[#This Row],[Net_Amount_Before_Tax]]*tbl_Raw_Data[[#This Row],[Tax_Pct]]/100</f>
        <v>63.842399999999998</v>
      </c>
      <c r="Y7222" s="6">
        <f>tbl_Raw_Data[[#This Row],[Net_Amount_Before_Tax]]+tbl_Raw_Data[[#This Row],[Tax_Amount]]</f>
        <v>595.86239999999998</v>
      </c>
      <c r="Z7222" s="6">
        <f t="shared" si="564"/>
        <v>3</v>
      </c>
    </row>
    <row r="7223" spans="1:26" x14ac:dyDescent="0.3">
      <c r="A7223" s="23" t="s">
        <v>9341</v>
      </c>
      <c r="B7223" s="34">
        <v>45560</v>
      </c>
      <c r="C7223" s="23" t="s">
        <v>4267</v>
      </c>
      <c r="D7223" s="23" t="s">
        <v>130</v>
      </c>
      <c r="E7223" s="23" t="s">
        <v>131</v>
      </c>
      <c r="F7223" s="23">
        <v>700102</v>
      </c>
      <c r="G7223" s="23" t="s">
        <v>185</v>
      </c>
      <c r="H7223" s="23" t="s">
        <v>186</v>
      </c>
      <c r="I7223" s="23" t="s">
        <v>76</v>
      </c>
      <c r="J7223" s="23" t="s">
        <v>187</v>
      </c>
      <c r="K7223" s="23" t="s">
        <v>57</v>
      </c>
      <c r="L7223" s="23">
        <v>1</v>
      </c>
      <c r="M7223" s="23">
        <v>96.31</v>
      </c>
      <c r="N7223" s="23">
        <v>0</v>
      </c>
      <c r="O7223" s="23">
        <v>5</v>
      </c>
      <c r="P7223" s="23" t="s">
        <v>25</v>
      </c>
      <c r="Q7223" s="23" t="s">
        <v>34</v>
      </c>
      <c r="R7223" s="23">
        <f t="shared" si="560"/>
        <v>1</v>
      </c>
      <c r="S7223" s="23" t="str">
        <f t="shared" si="561"/>
        <v>ORD107222_20240925_CUST01458_MED009</v>
      </c>
      <c r="T7223" s="23">
        <f t="shared" si="562"/>
        <v>1</v>
      </c>
      <c r="U7223" s="6">
        <f t="shared" si="563"/>
        <v>96.31</v>
      </c>
      <c r="V7223" s="6">
        <f>tbl_Raw_Data[[#This Row],[Discount_Pct]]*tbl_Raw_Data[[#This Row],[Gross_Amount]]/100</f>
        <v>0</v>
      </c>
      <c r="W7223" s="6">
        <f>tbl_Raw_Data[[#This Row],[Gross_Amount]]-tbl_Raw_Data[[#This Row],[Discount_Amount]]</f>
        <v>96.31</v>
      </c>
      <c r="X7223" s="6">
        <f>tbl_Raw_Data[[#This Row],[Net_Amount_Before_Tax]]*tbl_Raw_Data[[#This Row],[Tax_Pct]]/100</f>
        <v>4.8155000000000001</v>
      </c>
      <c r="Y7223" s="6">
        <f>tbl_Raw_Data[[#This Row],[Net_Amount_Before_Tax]]+tbl_Raw_Data[[#This Row],[Tax_Amount]]</f>
        <v>101.1255</v>
      </c>
      <c r="Z7223" s="6">
        <f t="shared" si="564"/>
        <v>2</v>
      </c>
    </row>
    <row r="7224" spans="1:26" x14ac:dyDescent="0.3">
      <c r="A7224" s="23" t="s">
        <v>9342</v>
      </c>
      <c r="B7224" s="34">
        <v>45472</v>
      </c>
      <c r="C7224" s="23" t="s">
        <v>2711</v>
      </c>
      <c r="D7224" s="23" t="s">
        <v>46</v>
      </c>
      <c r="E7224" s="23" t="s">
        <v>47</v>
      </c>
      <c r="F7224" s="23">
        <v>411057</v>
      </c>
      <c r="G7224" s="23" t="s">
        <v>61</v>
      </c>
      <c r="H7224" s="23" t="s">
        <v>62</v>
      </c>
      <c r="I7224" s="23" t="s">
        <v>63</v>
      </c>
      <c r="J7224" s="23" t="s">
        <v>64</v>
      </c>
      <c r="K7224" s="23" t="s">
        <v>57</v>
      </c>
      <c r="L7224" s="23">
        <v>1</v>
      </c>
      <c r="M7224" s="23">
        <v>114.23</v>
      </c>
      <c r="N7224" s="23">
        <v>5</v>
      </c>
      <c r="O7224" s="23">
        <v>12</v>
      </c>
      <c r="P7224" s="23" t="s">
        <v>43</v>
      </c>
      <c r="Q7224" s="23" t="s">
        <v>26</v>
      </c>
      <c r="R7224" s="23">
        <f t="shared" si="560"/>
        <v>1</v>
      </c>
      <c r="S7224" s="23" t="str">
        <f t="shared" si="561"/>
        <v>ORD107223_20240629_CUST01730_MED004</v>
      </c>
      <c r="T7224" s="23">
        <f t="shared" si="562"/>
        <v>1</v>
      </c>
      <c r="U7224" s="6">
        <f t="shared" si="563"/>
        <v>114.23</v>
      </c>
      <c r="V7224" s="6">
        <f>tbl_Raw_Data[[#This Row],[Discount_Pct]]*tbl_Raw_Data[[#This Row],[Gross_Amount]]/100</f>
        <v>5.7115</v>
      </c>
      <c r="W7224" s="6">
        <f>tbl_Raw_Data[[#This Row],[Gross_Amount]]-tbl_Raw_Data[[#This Row],[Discount_Amount]]</f>
        <v>108.5185</v>
      </c>
      <c r="X7224" s="6">
        <f>tbl_Raw_Data[[#This Row],[Net_Amount_Before_Tax]]*tbl_Raw_Data[[#This Row],[Tax_Pct]]/100</f>
        <v>13.022219999999999</v>
      </c>
      <c r="Y7224" s="6">
        <f>tbl_Raw_Data[[#This Row],[Net_Amount_Before_Tax]]+tbl_Raw_Data[[#This Row],[Tax_Amount]]</f>
        <v>121.54072000000001</v>
      </c>
      <c r="Z7224" s="6">
        <f t="shared" si="564"/>
        <v>4</v>
      </c>
    </row>
    <row r="7225" spans="1:26" x14ac:dyDescent="0.3">
      <c r="A7225" s="23" t="s">
        <v>9343</v>
      </c>
      <c r="B7225" s="34">
        <v>45491</v>
      </c>
      <c r="C7225" s="23" t="s">
        <v>586</v>
      </c>
      <c r="D7225" s="23" t="s">
        <v>19</v>
      </c>
      <c r="E7225" s="23" t="s">
        <v>19</v>
      </c>
      <c r="F7225" s="23">
        <v>110001</v>
      </c>
      <c r="G7225" s="23" t="s">
        <v>102</v>
      </c>
      <c r="H7225" s="23" t="s">
        <v>103</v>
      </c>
      <c r="I7225" s="23" t="s">
        <v>104</v>
      </c>
      <c r="J7225" s="23" t="s">
        <v>64</v>
      </c>
      <c r="K7225" s="23" t="s">
        <v>57</v>
      </c>
      <c r="L7225" s="23">
        <v>2</v>
      </c>
      <c r="M7225" s="23">
        <v>110.84</v>
      </c>
      <c r="N7225" s="23">
        <v>5</v>
      </c>
      <c r="O7225" s="23">
        <v>5</v>
      </c>
      <c r="P7225" s="23" t="s">
        <v>43</v>
      </c>
      <c r="Q7225" s="23" t="s">
        <v>34</v>
      </c>
      <c r="R7225" s="23">
        <f t="shared" si="560"/>
        <v>1</v>
      </c>
      <c r="S7225" s="23" t="str">
        <f t="shared" si="561"/>
        <v>ORD107224_20240718_CUST01842_MED029</v>
      </c>
      <c r="T7225" s="23">
        <f t="shared" si="562"/>
        <v>1</v>
      </c>
      <c r="U7225" s="6">
        <f t="shared" si="563"/>
        <v>221.68</v>
      </c>
      <c r="V7225" s="6">
        <f>tbl_Raw_Data[[#This Row],[Discount_Pct]]*tbl_Raw_Data[[#This Row],[Gross_Amount]]/100</f>
        <v>11.084000000000001</v>
      </c>
      <c r="W7225" s="6">
        <f>tbl_Raw_Data[[#This Row],[Gross_Amount]]-tbl_Raw_Data[[#This Row],[Discount_Amount]]</f>
        <v>210.596</v>
      </c>
      <c r="X7225" s="6">
        <f>tbl_Raw_Data[[#This Row],[Net_Amount_Before_Tax]]*tbl_Raw_Data[[#This Row],[Tax_Pct]]/100</f>
        <v>10.5298</v>
      </c>
      <c r="Y7225" s="6">
        <f>tbl_Raw_Data[[#This Row],[Net_Amount_Before_Tax]]+tbl_Raw_Data[[#This Row],[Tax_Amount]]</f>
        <v>221.1258</v>
      </c>
      <c r="Z7225" s="6">
        <f t="shared" si="564"/>
        <v>3</v>
      </c>
    </row>
    <row r="7226" spans="1:26" x14ac:dyDescent="0.3">
      <c r="A7226" s="23" t="s">
        <v>9344</v>
      </c>
      <c r="B7226" s="34">
        <v>45480</v>
      </c>
      <c r="C7226" s="23" t="s">
        <v>3496</v>
      </c>
      <c r="D7226" s="23" t="s">
        <v>92</v>
      </c>
      <c r="E7226" s="23" t="s">
        <v>93</v>
      </c>
      <c r="F7226" s="23">
        <v>560100</v>
      </c>
      <c r="G7226" s="23" t="s">
        <v>107</v>
      </c>
      <c r="H7226" s="23" t="s">
        <v>108</v>
      </c>
      <c r="I7226" s="23" t="s">
        <v>63</v>
      </c>
      <c r="J7226" s="23" t="s">
        <v>42</v>
      </c>
      <c r="K7226" s="23" t="s">
        <v>57</v>
      </c>
      <c r="L7226" s="23">
        <v>2</v>
      </c>
      <c r="M7226" s="23">
        <v>107.98</v>
      </c>
      <c r="N7226" s="23">
        <v>5</v>
      </c>
      <c r="O7226" s="23">
        <v>5</v>
      </c>
      <c r="P7226" s="23" t="s">
        <v>65</v>
      </c>
      <c r="Q7226" s="23" t="s">
        <v>34</v>
      </c>
      <c r="R7226" s="23">
        <f t="shared" si="560"/>
        <v>1</v>
      </c>
      <c r="S7226" s="23" t="str">
        <f t="shared" si="561"/>
        <v>ORD107225_20240707_CUST03436_MED005</v>
      </c>
      <c r="T7226" s="23">
        <f t="shared" si="562"/>
        <v>1</v>
      </c>
      <c r="U7226" s="6">
        <f t="shared" si="563"/>
        <v>215.96</v>
      </c>
      <c r="V7226" s="6">
        <f>tbl_Raw_Data[[#This Row],[Discount_Pct]]*tbl_Raw_Data[[#This Row],[Gross_Amount]]/100</f>
        <v>10.798</v>
      </c>
      <c r="W7226" s="6">
        <f>tbl_Raw_Data[[#This Row],[Gross_Amount]]-tbl_Raw_Data[[#This Row],[Discount_Amount]]</f>
        <v>205.16200000000001</v>
      </c>
      <c r="X7226" s="6">
        <f>tbl_Raw_Data[[#This Row],[Net_Amount_Before_Tax]]*tbl_Raw_Data[[#This Row],[Tax_Pct]]/100</f>
        <v>10.258099999999999</v>
      </c>
      <c r="Y7226" s="6">
        <f>tbl_Raw_Data[[#This Row],[Net_Amount_Before_Tax]]+tbl_Raw_Data[[#This Row],[Tax_Amount]]</f>
        <v>215.42009999999999</v>
      </c>
      <c r="Z7226" s="6">
        <f t="shared" si="564"/>
        <v>3</v>
      </c>
    </row>
    <row r="7227" spans="1:26" x14ac:dyDescent="0.3">
      <c r="A7227" s="23" t="s">
        <v>9345</v>
      </c>
      <c r="B7227" s="34">
        <v>45378</v>
      </c>
      <c r="C7227" s="23" t="s">
        <v>3183</v>
      </c>
      <c r="D7227" s="23" t="s">
        <v>80</v>
      </c>
      <c r="E7227" s="23" t="s">
        <v>81</v>
      </c>
      <c r="F7227" s="23">
        <v>395003</v>
      </c>
      <c r="G7227" s="23" t="s">
        <v>283</v>
      </c>
      <c r="H7227" s="23" t="s">
        <v>284</v>
      </c>
      <c r="I7227" s="23" t="s">
        <v>104</v>
      </c>
      <c r="J7227" s="23" t="s">
        <v>42</v>
      </c>
      <c r="K7227" s="23" t="s">
        <v>57</v>
      </c>
      <c r="L7227" s="23">
        <v>2</v>
      </c>
      <c r="M7227" s="23">
        <v>317.76</v>
      </c>
      <c r="N7227" s="23">
        <v>10</v>
      </c>
      <c r="O7227" s="23">
        <v>5</v>
      </c>
      <c r="P7227" s="23" t="s">
        <v>43</v>
      </c>
      <c r="Q7227" s="23" t="s">
        <v>34</v>
      </c>
      <c r="R7227" s="23">
        <f t="shared" si="560"/>
        <v>1</v>
      </c>
      <c r="S7227" s="23" t="str">
        <f t="shared" si="561"/>
        <v>ORD107226_20240327_CUST00357_MED030</v>
      </c>
      <c r="T7227" s="23">
        <f t="shared" si="562"/>
        <v>1</v>
      </c>
      <c r="U7227" s="6">
        <f t="shared" si="563"/>
        <v>635.52</v>
      </c>
      <c r="V7227" s="6">
        <f>tbl_Raw_Data[[#This Row],[Discount_Pct]]*tbl_Raw_Data[[#This Row],[Gross_Amount]]/100</f>
        <v>63.552</v>
      </c>
      <c r="W7227" s="6">
        <f>tbl_Raw_Data[[#This Row],[Gross_Amount]]-tbl_Raw_Data[[#This Row],[Discount_Amount]]</f>
        <v>571.96799999999996</v>
      </c>
      <c r="X7227" s="6">
        <f>tbl_Raw_Data[[#This Row],[Net_Amount_Before_Tax]]*tbl_Raw_Data[[#This Row],[Tax_Pct]]/100</f>
        <v>28.598399999999998</v>
      </c>
      <c r="Y7227" s="6">
        <f>tbl_Raw_Data[[#This Row],[Net_Amount_Before_Tax]]+tbl_Raw_Data[[#This Row],[Tax_Amount]]</f>
        <v>600.56639999999993</v>
      </c>
      <c r="Z7227" s="6">
        <f t="shared" si="564"/>
        <v>3</v>
      </c>
    </row>
    <row r="7228" spans="1:26" x14ac:dyDescent="0.3">
      <c r="A7228" s="23" t="s">
        <v>9346</v>
      </c>
      <c r="B7228" s="34">
        <v>45811</v>
      </c>
      <c r="C7228" s="23" t="s">
        <v>4074</v>
      </c>
      <c r="D7228" s="23" t="s">
        <v>159</v>
      </c>
      <c r="E7228" s="23" t="s">
        <v>47</v>
      </c>
      <c r="F7228" s="23">
        <v>400001</v>
      </c>
      <c r="G7228" s="23" t="s">
        <v>82</v>
      </c>
      <c r="H7228" s="23" t="s">
        <v>83</v>
      </c>
      <c r="I7228" s="23" t="s">
        <v>84</v>
      </c>
      <c r="J7228" s="23" t="s">
        <v>85</v>
      </c>
      <c r="K7228" s="23" t="s">
        <v>24</v>
      </c>
      <c r="L7228" s="23">
        <v>3</v>
      </c>
      <c r="M7228" s="23">
        <v>276.95</v>
      </c>
      <c r="N7228" s="23">
        <v>5</v>
      </c>
      <c r="O7228" s="23">
        <v>12</v>
      </c>
      <c r="P7228" s="23" t="s">
        <v>43</v>
      </c>
      <c r="Q7228" s="23" t="s">
        <v>34</v>
      </c>
      <c r="R7228" s="23">
        <f t="shared" si="560"/>
        <v>1</v>
      </c>
      <c r="S7228" s="23" t="str">
        <f t="shared" si="561"/>
        <v>ORD107227_20250603_CUST00885_MED023</v>
      </c>
      <c r="T7228" s="23">
        <f t="shared" si="562"/>
        <v>1</v>
      </c>
      <c r="U7228" s="6">
        <f t="shared" si="563"/>
        <v>830.84999999999991</v>
      </c>
      <c r="V7228" s="6">
        <f>tbl_Raw_Data[[#This Row],[Discount_Pct]]*tbl_Raw_Data[[#This Row],[Gross_Amount]]/100</f>
        <v>41.542499999999997</v>
      </c>
      <c r="W7228" s="6">
        <f>tbl_Raw_Data[[#This Row],[Gross_Amount]]-tbl_Raw_Data[[#This Row],[Discount_Amount]]</f>
        <v>789.30749999999989</v>
      </c>
      <c r="X7228" s="6">
        <f>tbl_Raw_Data[[#This Row],[Net_Amount_Before_Tax]]*tbl_Raw_Data[[#This Row],[Tax_Pct]]/100</f>
        <v>94.716899999999981</v>
      </c>
      <c r="Y7228" s="6">
        <f>tbl_Raw_Data[[#This Row],[Net_Amount_Before_Tax]]+tbl_Raw_Data[[#This Row],[Tax_Amount]]</f>
        <v>884.0243999999999</v>
      </c>
      <c r="Z7228" s="6">
        <f t="shared" si="564"/>
        <v>3</v>
      </c>
    </row>
    <row r="7229" spans="1:26" x14ac:dyDescent="0.3">
      <c r="A7229" s="23" t="s">
        <v>9347</v>
      </c>
      <c r="B7229" s="34">
        <v>45321</v>
      </c>
      <c r="C7229" s="23" t="s">
        <v>2919</v>
      </c>
      <c r="D7229" s="23" t="s">
        <v>142</v>
      </c>
      <c r="E7229" s="23" t="s">
        <v>81</v>
      </c>
      <c r="F7229" s="23">
        <v>380061</v>
      </c>
      <c r="G7229" s="23" t="s">
        <v>48</v>
      </c>
      <c r="H7229" s="23" t="s">
        <v>49</v>
      </c>
      <c r="I7229" s="23" t="s">
        <v>50</v>
      </c>
      <c r="J7229" s="23" t="s">
        <v>23</v>
      </c>
      <c r="K7229" s="23" t="s">
        <v>24</v>
      </c>
      <c r="L7229" s="23">
        <v>1</v>
      </c>
      <c r="M7229" s="23">
        <v>125.15</v>
      </c>
      <c r="N7229" s="23">
        <v>5</v>
      </c>
      <c r="O7229" s="23">
        <v>5</v>
      </c>
      <c r="P7229" s="23" t="s">
        <v>65</v>
      </c>
      <c r="Q7229" s="23" t="s">
        <v>34</v>
      </c>
      <c r="R7229" s="23">
        <f t="shared" si="560"/>
        <v>1</v>
      </c>
      <c r="S7229" s="23" t="str">
        <f t="shared" si="561"/>
        <v>ORD107228_20240130_CUST02552_MED028</v>
      </c>
      <c r="T7229" s="23">
        <f t="shared" si="562"/>
        <v>1</v>
      </c>
      <c r="U7229" s="6">
        <f t="shared" si="563"/>
        <v>125.15</v>
      </c>
      <c r="V7229" s="6">
        <f>tbl_Raw_Data[[#This Row],[Discount_Pct]]*tbl_Raw_Data[[#This Row],[Gross_Amount]]/100</f>
        <v>6.2575000000000003</v>
      </c>
      <c r="W7229" s="6">
        <f>tbl_Raw_Data[[#This Row],[Gross_Amount]]-tbl_Raw_Data[[#This Row],[Discount_Amount]]</f>
        <v>118.89250000000001</v>
      </c>
      <c r="X7229" s="6">
        <f>tbl_Raw_Data[[#This Row],[Net_Amount_Before_Tax]]*tbl_Raw_Data[[#This Row],[Tax_Pct]]/100</f>
        <v>5.9446250000000012</v>
      </c>
      <c r="Y7229" s="6">
        <f>tbl_Raw_Data[[#This Row],[Net_Amount_Before_Tax]]+tbl_Raw_Data[[#This Row],[Tax_Amount]]</f>
        <v>124.83712500000001</v>
      </c>
      <c r="Z7229" s="6">
        <f t="shared" si="564"/>
        <v>3</v>
      </c>
    </row>
    <row r="7230" spans="1:26" x14ac:dyDescent="0.3">
      <c r="A7230" s="23" t="s">
        <v>9348</v>
      </c>
      <c r="B7230" s="34">
        <v>45703</v>
      </c>
      <c r="C7230" s="23" t="s">
        <v>3689</v>
      </c>
      <c r="D7230" s="23" t="s">
        <v>52</v>
      </c>
      <c r="E7230" s="23" t="s">
        <v>52</v>
      </c>
      <c r="F7230" s="23">
        <v>160001</v>
      </c>
      <c r="G7230" s="23" t="s">
        <v>256</v>
      </c>
      <c r="H7230" s="23" t="s">
        <v>257</v>
      </c>
      <c r="I7230" s="23" t="s">
        <v>22</v>
      </c>
      <c r="J7230" s="23" t="s">
        <v>258</v>
      </c>
      <c r="K7230" s="23" t="s">
        <v>57</v>
      </c>
      <c r="L7230" s="23">
        <v>2</v>
      </c>
      <c r="M7230" s="23">
        <v>68.66</v>
      </c>
      <c r="N7230" s="23">
        <v>5</v>
      </c>
      <c r="O7230" s="23">
        <v>18</v>
      </c>
      <c r="P7230" s="23" t="s">
        <v>89</v>
      </c>
      <c r="Q7230" s="23" t="s">
        <v>90</v>
      </c>
      <c r="R7230" s="23">
        <f t="shared" si="560"/>
        <v>1</v>
      </c>
      <c r="S7230" s="23" t="str">
        <f t="shared" si="561"/>
        <v>ORD107229_20250215_CUST00595_MED025</v>
      </c>
      <c r="T7230" s="23">
        <f t="shared" si="562"/>
        <v>1</v>
      </c>
      <c r="U7230" s="6">
        <f t="shared" si="563"/>
        <v>137.32</v>
      </c>
      <c r="V7230" s="6">
        <f>tbl_Raw_Data[[#This Row],[Discount_Pct]]*tbl_Raw_Data[[#This Row],[Gross_Amount]]/100</f>
        <v>6.8659999999999988</v>
      </c>
      <c r="W7230" s="6">
        <f>tbl_Raw_Data[[#This Row],[Gross_Amount]]-tbl_Raw_Data[[#This Row],[Discount_Amount]]</f>
        <v>130.45400000000001</v>
      </c>
      <c r="X7230" s="6">
        <f>tbl_Raw_Data[[#This Row],[Net_Amount_Before_Tax]]*tbl_Raw_Data[[#This Row],[Tax_Pct]]/100</f>
        <v>23.481719999999999</v>
      </c>
      <c r="Y7230" s="6">
        <f>tbl_Raw_Data[[#This Row],[Net_Amount_Before_Tax]]+tbl_Raw_Data[[#This Row],[Tax_Amount]]</f>
        <v>153.93572</v>
      </c>
      <c r="Z7230" s="6">
        <f t="shared" si="564"/>
        <v>2</v>
      </c>
    </row>
    <row r="7231" spans="1:26" x14ac:dyDescent="0.3">
      <c r="A7231" s="23" t="s">
        <v>9349</v>
      </c>
      <c r="B7231" s="34">
        <v>45782</v>
      </c>
      <c r="C7231" s="23" t="s">
        <v>7590</v>
      </c>
      <c r="D7231" s="23" t="s">
        <v>72</v>
      </c>
      <c r="E7231" s="23" t="s">
        <v>73</v>
      </c>
      <c r="F7231" s="23">
        <v>302017</v>
      </c>
      <c r="G7231" s="23" t="s">
        <v>48</v>
      </c>
      <c r="H7231" s="23" t="s">
        <v>49</v>
      </c>
      <c r="I7231" s="23" t="s">
        <v>50</v>
      </c>
      <c r="J7231" s="23" t="s">
        <v>23</v>
      </c>
      <c r="K7231" s="23" t="s">
        <v>24</v>
      </c>
      <c r="L7231" s="23">
        <v>3</v>
      </c>
      <c r="M7231" s="23">
        <v>100.8</v>
      </c>
      <c r="N7231" s="23">
        <v>5</v>
      </c>
      <c r="O7231" s="23">
        <v>5</v>
      </c>
      <c r="P7231" s="23" t="s">
        <v>89</v>
      </c>
      <c r="Q7231" s="23" t="s">
        <v>34</v>
      </c>
      <c r="R7231" s="23">
        <f t="shared" si="560"/>
        <v>1</v>
      </c>
      <c r="S7231" s="23" t="str">
        <f t="shared" si="561"/>
        <v>ORD107230_20250505_CUST02969_MED028</v>
      </c>
      <c r="T7231" s="23">
        <f t="shared" si="562"/>
        <v>1</v>
      </c>
      <c r="U7231" s="6">
        <f t="shared" si="563"/>
        <v>302.39999999999998</v>
      </c>
      <c r="V7231" s="6">
        <f>tbl_Raw_Data[[#This Row],[Discount_Pct]]*tbl_Raw_Data[[#This Row],[Gross_Amount]]/100</f>
        <v>15.12</v>
      </c>
      <c r="W7231" s="6">
        <f>tbl_Raw_Data[[#This Row],[Gross_Amount]]-tbl_Raw_Data[[#This Row],[Discount_Amount]]</f>
        <v>287.27999999999997</v>
      </c>
      <c r="X7231" s="6">
        <f>tbl_Raw_Data[[#This Row],[Net_Amount_Before_Tax]]*tbl_Raw_Data[[#This Row],[Tax_Pct]]/100</f>
        <v>14.363999999999999</v>
      </c>
      <c r="Y7231" s="6">
        <f>tbl_Raw_Data[[#This Row],[Net_Amount_Before_Tax]]+tbl_Raw_Data[[#This Row],[Tax_Amount]]</f>
        <v>301.64399999999995</v>
      </c>
      <c r="Z7231" s="6">
        <f t="shared" si="564"/>
        <v>2</v>
      </c>
    </row>
    <row r="7232" spans="1:26" x14ac:dyDescent="0.3">
      <c r="A7232" s="23" t="s">
        <v>9350</v>
      </c>
      <c r="B7232" s="34">
        <v>45691</v>
      </c>
      <c r="C7232" s="23" t="s">
        <v>6004</v>
      </c>
      <c r="D7232" s="23" t="s">
        <v>46</v>
      </c>
      <c r="E7232" s="23" t="s">
        <v>47</v>
      </c>
      <c r="F7232" s="23">
        <v>411038</v>
      </c>
      <c r="G7232" s="23" t="s">
        <v>61</v>
      </c>
      <c r="H7232" s="23" t="s">
        <v>62</v>
      </c>
      <c r="I7232" s="23" t="s">
        <v>63</v>
      </c>
      <c r="J7232" s="23" t="s">
        <v>64</v>
      </c>
      <c r="K7232" s="23" t="s">
        <v>57</v>
      </c>
      <c r="L7232" s="23">
        <v>2</v>
      </c>
      <c r="M7232" s="23">
        <v>108.76</v>
      </c>
      <c r="N7232" s="23">
        <v>5</v>
      </c>
      <c r="O7232" s="23">
        <v>18</v>
      </c>
      <c r="P7232" s="23" t="s">
        <v>58</v>
      </c>
      <c r="Q7232" s="23" t="s">
        <v>26</v>
      </c>
      <c r="R7232" s="23">
        <f t="shared" si="560"/>
        <v>1</v>
      </c>
      <c r="S7232" s="23" t="str">
        <f t="shared" si="561"/>
        <v>ORD107231_20250203_CUST02253_MED004</v>
      </c>
      <c r="T7232" s="23">
        <f t="shared" si="562"/>
        <v>1</v>
      </c>
      <c r="U7232" s="6">
        <f t="shared" si="563"/>
        <v>217.52</v>
      </c>
      <c r="V7232" s="6">
        <f>tbl_Raw_Data[[#This Row],[Discount_Pct]]*tbl_Raw_Data[[#This Row],[Gross_Amount]]/100</f>
        <v>10.876000000000001</v>
      </c>
      <c r="W7232" s="6">
        <f>tbl_Raw_Data[[#This Row],[Gross_Amount]]-tbl_Raw_Data[[#This Row],[Discount_Amount]]</f>
        <v>206.64400000000001</v>
      </c>
      <c r="X7232" s="6">
        <f>tbl_Raw_Data[[#This Row],[Net_Amount_Before_Tax]]*tbl_Raw_Data[[#This Row],[Tax_Pct]]/100</f>
        <v>37.195920000000001</v>
      </c>
      <c r="Y7232" s="6">
        <f>tbl_Raw_Data[[#This Row],[Net_Amount_Before_Tax]]+tbl_Raw_Data[[#This Row],[Tax_Amount]]</f>
        <v>243.83992000000001</v>
      </c>
      <c r="Z7232" s="6">
        <f t="shared" si="564"/>
        <v>1</v>
      </c>
    </row>
    <row r="7233" spans="1:26" x14ac:dyDescent="0.3">
      <c r="A7233" s="23" t="s">
        <v>9351</v>
      </c>
      <c r="B7233" s="34">
        <v>45444</v>
      </c>
      <c r="C7233" s="23" t="s">
        <v>7508</v>
      </c>
      <c r="D7233" s="23" t="s">
        <v>100</v>
      </c>
      <c r="E7233" s="23" t="s">
        <v>101</v>
      </c>
      <c r="F7233" s="23">
        <v>201301</v>
      </c>
      <c r="G7233" s="23" t="s">
        <v>82</v>
      </c>
      <c r="H7233" s="23" t="s">
        <v>83</v>
      </c>
      <c r="I7233" s="23" t="s">
        <v>84</v>
      </c>
      <c r="J7233" s="23" t="s">
        <v>85</v>
      </c>
      <c r="K7233" s="23" t="s">
        <v>24</v>
      </c>
      <c r="L7233" s="23">
        <v>1</v>
      </c>
      <c r="M7233" s="23">
        <v>316.2</v>
      </c>
      <c r="N7233" s="23">
        <v>0</v>
      </c>
      <c r="O7233" s="23">
        <v>18</v>
      </c>
      <c r="P7233" s="23" t="s">
        <v>43</v>
      </c>
      <c r="Q7233" s="23" t="s">
        <v>34</v>
      </c>
      <c r="R7233" s="23">
        <f t="shared" si="560"/>
        <v>1</v>
      </c>
      <c r="S7233" s="23" t="str">
        <f t="shared" si="561"/>
        <v>ORD107232_20240601_CUST01846_MED023</v>
      </c>
      <c r="T7233" s="23">
        <f t="shared" si="562"/>
        <v>1</v>
      </c>
      <c r="U7233" s="6">
        <f t="shared" si="563"/>
        <v>316.2</v>
      </c>
      <c r="V7233" s="6">
        <f>tbl_Raw_Data[[#This Row],[Discount_Pct]]*tbl_Raw_Data[[#This Row],[Gross_Amount]]/100</f>
        <v>0</v>
      </c>
      <c r="W7233" s="6">
        <f>tbl_Raw_Data[[#This Row],[Gross_Amount]]-tbl_Raw_Data[[#This Row],[Discount_Amount]]</f>
        <v>316.2</v>
      </c>
      <c r="X7233" s="6">
        <f>tbl_Raw_Data[[#This Row],[Net_Amount_Before_Tax]]*tbl_Raw_Data[[#This Row],[Tax_Pct]]/100</f>
        <v>56.915999999999997</v>
      </c>
      <c r="Y7233" s="6">
        <f>tbl_Raw_Data[[#This Row],[Net_Amount_Before_Tax]]+tbl_Raw_Data[[#This Row],[Tax_Amount]]</f>
        <v>373.11599999999999</v>
      </c>
      <c r="Z7233" s="6">
        <f t="shared" si="564"/>
        <v>1</v>
      </c>
    </row>
    <row r="7234" spans="1:26" x14ac:dyDescent="0.3">
      <c r="A7234" s="23" t="s">
        <v>9352</v>
      </c>
      <c r="B7234" s="34">
        <v>45334</v>
      </c>
      <c r="C7234" s="23" t="s">
        <v>2007</v>
      </c>
      <c r="D7234" s="23" t="s">
        <v>72</v>
      </c>
      <c r="E7234" s="23" t="s">
        <v>73</v>
      </c>
      <c r="F7234" s="23">
        <v>302019</v>
      </c>
      <c r="G7234" s="23" t="s">
        <v>68</v>
      </c>
      <c r="H7234" s="23" t="s">
        <v>69</v>
      </c>
      <c r="I7234" s="23" t="s">
        <v>55</v>
      </c>
      <c r="J7234" s="23" t="s">
        <v>56</v>
      </c>
      <c r="K7234" s="23" t="s">
        <v>24</v>
      </c>
      <c r="L7234" s="23">
        <v>1</v>
      </c>
      <c r="M7234" s="23">
        <v>25.44</v>
      </c>
      <c r="N7234" s="23">
        <v>0</v>
      </c>
      <c r="O7234" s="23">
        <v>5</v>
      </c>
      <c r="P7234" s="23" t="s">
        <v>25</v>
      </c>
      <c r="Q7234" s="23" t="s">
        <v>34</v>
      </c>
      <c r="R7234" s="23">
        <f t="shared" ref="R7234:R7297" si="565">COUNTIFS($A$2:$A$8001,A7234,$B$2:$B$8001,B7234,$C$2:$C$8001,C7234,$G$2:$G$8001,G7234)</f>
        <v>1</v>
      </c>
      <c r="S7234" s="23" t="str">
        <f t="shared" ref="S7234:S7297" si="566">A7234&amp;"_"&amp;TEXT(B7234,"yyyymmdd")&amp;"_"&amp;C7234&amp;"_"&amp;G7234</f>
        <v>ORD107233_20240212_CUST00566_MED003</v>
      </c>
      <c r="T7234" s="23">
        <f t="shared" ref="T7234:T7297" si="567">COUNTIF($S$2:$S$8001,S7234)</f>
        <v>1</v>
      </c>
      <c r="U7234" s="6">
        <f t="shared" ref="U7234:U7297" si="568">L7234*M7234</f>
        <v>25.44</v>
      </c>
      <c r="V7234" s="6">
        <f>tbl_Raw_Data[[#This Row],[Discount_Pct]]*tbl_Raw_Data[[#This Row],[Gross_Amount]]/100</f>
        <v>0</v>
      </c>
      <c r="W7234" s="6">
        <f>tbl_Raw_Data[[#This Row],[Gross_Amount]]-tbl_Raw_Data[[#This Row],[Discount_Amount]]</f>
        <v>25.44</v>
      </c>
      <c r="X7234" s="6">
        <f>tbl_Raw_Data[[#This Row],[Net_Amount_Before_Tax]]*tbl_Raw_Data[[#This Row],[Tax_Pct]]/100</f>
        <v>1.272</v>
      </c>
      <c r="Y7234" s="6">
        <f>tbl_Raw_Data[[#This Row],[Net_Amount_Before_Tax]]+tbl_Raw_Data[[#This Row],[Tax_Amount]]</f>
        <v>26.712</v>
      </c>
      <c r="Z7234" s="6">
        <f t="shared" ref="Z7234:Z7297" si="569">COUNTIFS($C$2:$C$8001,C7234,$Q$2:$Q$8001,"Delivered")</f>
        <v>2</v>
      </c>
    </row>
    <row r="7235" spans="1:26" x14ac:dyDescent="0.3">
      <c r="A7235" s="23" t="s">
        <v>9353</v>
      </c>
      <c r="B7235" s="34">
        <v>45800</v>
      </c>
      <c r="C7235" s="23" t="s">
        <v>404</v>
      </c>
      <c r="D7235" s="23" t="s">
        <v>52</v>
      </c>
      <c r="E7235" s="23" t="s">
        <v>52</v>
      </c>
      <c r="F7235" s="23">
        <v>160001</v>
      </c>
      <c r="G7235" s="23" t="s">
        <v>229</v>
      </c>
      <c r="H7235" s="23" t="s">
        <v>230</v>
      </c>
      <c r="I7235" s="23" t="s">
        <v>84</v>
      </c>
      <c r="J7235" s="23" t="s">
        <v>140</v>
      </c>
      <c r="K7235" s="23" t="s">
        <v>24</v>
      </c>
      <c r="L7235" s="23">
        <v>6</v>
      </c>
      <c r="M7235" s="23">
        <v>176.18</v>
      </c>
      <c r="N7235" s="23">
        <v>5</v>
      </c>
      <c r="O7235" s="23">
        <v>12</v>
      </c>
      <c r="P7235" s="23" t="s">
        <v>65</v>
      </c>
      <c r="Q7235" s="23" t="s">
        <v>34</v>
      </c>
      <c r="R7235" s="23">
        <f t="shared" si="565"/>
        <v>1</v>
      </c>
      <c r="S7235" s="23" t="str">
        <f t="shared" si="566"/>
        <v>ORD107234_20250523_CUST02229_MED022</v>
      </c>
      <c r="T7235" s="23">
        <f t="shared" si="567"/>
        <v>1</v>
      </c>
      <c r="U7235" s="6">
        <f t="shared" si="568"/>
        <v>1057.08</v>
      </c>
      <c r="V7235" s="6">
        <f>tbl_Raw_Data[[#This Row],[Discount_Pct]]*tbl_Raw_Data[[#This Row],[Gross_Amount]]/100</f>
        <v>52.853999999999999</v>
      </c>
      <c r="W7235" s="6">
        <f>tbl_Raw_Data[[#This Row],[Gross_Amount]]-tbl_Raw_Data[[#This Row],[Discount_Amount]]</f>
        <v>1004.2259999999999</v>
      </c>
      <c r="X7235" s="6">
        <f>tbl_Raw_Data[[#This Row],[Net_Amount_Before_Tax]]*tbl_Raw_Data[[#This Row],[Tax_Pct]]/100</f>
        <v>120.50712</v>
      </c>
      <c r="Y7235" s="6">
        <f>tbl_Raw_Data[[#This Row],[Net_Amount_Before_Tax]]+tbl_Raw_Data[[#This Row],[Tax_Amount]]</f>
        <v>1124.7331199999999</v>
      </c>
      <c r="Z7235" s="6">
        <f t="shared" si="569"/>
        <v>5</v>
      </c>
    </row>
    <row r="7236" spans="1:26" x14ac:dyDescent="0.3">
      <c r="A7236" s="23" t="s">
        <v>9353</v>
      </c>
      <c r="B7236" s="34">
        <v>45995</v>
      </c>
      <c r="C7236" s="23" t="s">
        <v>1782</v>
      </c>
      <c r="D7236" s="23" t="s">
        <v>100</v>
      </c>
      <c r="E7236" s="23" t="s">
        <v>101</v>
      </c>
      <c r="F7236" s="23">
        <v>201301</v>
      </c>
      <c r="G7236" s="23" t="s">
        <v>39</v>
      </c>
      <c r="H7236" s="23" t="s">
        <v>40</v>
      </c>
      <c r="I7236" s="23" t="s">
        <v>41</v>
      </c>
      <c r="J7236" s="23" t="s">
        <v>42</v>
      </c>
      <c r="K7236" s="23" t="s">
        <v>24</v>
      </c>
      <c r="L7236" s="23">
        <v>1</v>
      </c>
      <c r="M7236" s="23">
        <v>30.45</v>
      </c>
      <c r="N7236" s="23">
        <v>0</v>
      </c>
      <c r="O7236" s="23">
        <v>12</v>
      </c>
      <c r="P7236" s="23" t="s">
        <v>58</v>
      </c>
      <c r="Q7236" s="23" t="s">
        <v>34</v>
      </c>
      <c r="R7236" s="23">
        <f t="shared" si="565"/>
        <v>1</v>
      </c>
      <c r="S7236" s="23" t="str">
        <f t="shared" si="566"/>
        <v>ORD107234_20251204_CUST01897_MED001</v>
      </c>
      <c r="T7236" s="23">
        <f t="shared" si="567"/>
        <v>1</v>
      </c>
      <c r="U7236" s="6">
        <f t="shared" si="568"/>
        <v>30.45</v>
      </c>
      <c r="V7236" s="6">
        <f>tbl_Raw_Data[[#This Row],[Discount_Pct]]*tbl_Raw_Data[[#This Row],[Gross_Amount]]/100</f>
        <v>0</v>
      </c>
      <c r="W7236" s="6">
        <f>tbl_Raw_Data[[#This Row],[Gross_Amount]]-tbl_Raw_Data[[#This Row],[Discount_Amount]]</f>
        <v>30.45</v>
      </c>
      <c r="X7236" s="6">
        <f>tbl_Raw_Data[[#This Row],[Net_Amount_Before_Tax]]*tbl_Raw_Data[[#This Row],[Tax_Pct]]/100</f>
        <v>3.6539999999999999</v>
      </c>
      <c r="Y7236" s="6">
        <f>tbl_Raw_Data[[#This Row],[Net_Amount_Before_Tax]]+tbl_Raw_Data[[#This Row],[Tax_Amount]]</f>
        <v>34.103999999999999</v>
      </c>
      <c r="Z7236" s="6">
        <f t="shared" si="569"/>
        <v>3</v>
      </c>
    </row>
    <row r="7237" spans="1:26" x14ac:dyDescent="0.3">
      <c r="A7237" s="23" t="s">
        <v>9354</v>
      </c>
      <c r="B7237" s="34">
        <v>45524</v>
      </c>
      <c r="C7237" s="23" t="s">
        <v>1439</v>
      </c>
      <c r="D7237" s="23" t="s">
        <v>130</v>
      </c>
      <c r="E7237" s="23" t="s">
        <v>131</v>
      </c>
      <c r="F7237" s="23">
        <v>700091</v>
      </c>
      <c r="G7237" s="23" t="s">
        <v>107</v>
      </c>
      <c r="H7237" s="23" t="s">
        <v>108</v>
      </c>
      <c r="I7237" s="23" t="s">
        <v>63</v>
      </c>
      <c r="J7237" s="23" t="s">
        <v>42</v>
      </c>
      <c r="K7237" s="23" t="s">
        <v>57</v>
      </c>
      <c r="L7237" s="23">
        <v>2</v>
      </c>
      <c r="M7237" s="23">
        <v>96.8</v>
      </c>
      <c r="N7237" s="23">
        <v>0</v>
      </c>
      <c r="O7237" s="23">
        <v>5</v>
      </c>
      <c r="P7237" s="23" t="s">
        <v>33</v>
      </c>
      <c r="Q7237" s="23" t="s">
        <v>34</v>
      </c>
      <c r="R7237" s="23">
        <f t="shared" si="565"/>
        <v>1</v>
      </c>
      <c r="S7237" s="23" t="str">
        <f t="shared" si="566"/>
        <v>ORD107236_20240820_CUST00511_MED005</v>
      </c>
      <c r="T7237" s="23">
        <f t="shared" si="567"/>
        <v>1</v>
      </c>
      <c r="U7237" s="6">
        <f t="shared" si="568"/>
        <v>193.6</v>
      </c>
      <c r="V7237" s="6">
        <f>tbl_Raw_Data[[#This Row],[Discount_Pct]]*tbl_Raw_Data[[#This Row],[Gross_Amount]]/100</f>
        <v>0</v>
      </c>
      <c r="W7237" s="6">
        <f>tbl_Raw_Data[[#This Row],[Gross_Amount]]-tbl_Raw_Data[[#This Row],[Discount_Amount]]</f>
        <v>193.6</v>
      </c>
      <c r="X7237" s="6">
        <f>tbl_Raw_Data[[#This Row],[Net_Amount_Before_Tax]]*tbl_Raw_Data[[#This Row],[Tax_Pct]]/100</f>
        <v>9.68</v>
      </c>
      <c r="Y7237" s="6">
        <f>tbl_Raw_Data[[#This Row],[Net_Amount_Before_Tax]]+tbl_Raw_Data[[#This Row],[Tax_Amount]]</f>
        <v>203.28</v>
      </c>
      <c r="Z7237" s="6">
        <f t="shared" si="569"/>
        <v>3</v>
      </c>
    </row>
    <row r="7238" spans="1:26" x14ac:dyDescent="0.3">
      <c r="A7238" s="23" t="s">
        <v>9355</v>
      </c>
      <c r="B7238" s="34">
        <v>45964</v>
      </c>
      <c r="C7238" s="23" t="s">
        <v>9356</v>
      </c>
      <c r="D7238" s="23" t="s">
        <v>130</v>
      </c>
      <c r="E7238" s="23" t="s">
        <v>131</v>
      </c>
      <c r="F7238" s="23">
        <v>700091</v>
      </c>
      <c r="G7238" s="23" t="s">
        <v>145</v>
      </c>
      <c r="H7238" s="23" t="s">
        <v>146</v>
      </c>
      <c r="I7238" s="23" t="s">
        <v>147</v>
      </c>
      <c r="J7238" s="23" t="s">
        <v>148</v>
      </c>
      <c r="K7238" s="23" t="s">
        <v>24</v>
      </c>
      <c r="L7238" s="23">
        <v>3</v>
      </c>
      <c r="M7238" s="23">
        <v>119.29</v>
      </c>
      <c r="N7238" s="23">
        <v>0</v>
      </c>
      <c r="O7238" s="23">
        <v>12</v>
      </c>
      <c r="P7238" s="23" t="s">
        <v>25</v>
      </c>
      <c r="Q7238" s="23" t="s">
        <v>26</v>
      </c>
      <c r="R7238" s="23">
        <f t="shared" si="565"/>
        <v>1</v>
      </c>
      <c r="S7238" s="23" t="str">
        <f t="shared" si="566"/>
        <v>ORD107237_20251103_CUST02031_MED016</v>
      </c>
      <c r="T7238" s="23">
        <f t="shared" si="567"/>
        <v>1</v>
      </c>
      <c r="U7238" s="6">
        <f t="shared" si="568"/>
        <v>357.87</v>
      </c>
      <c r="V7238" s="6">
        <f>tbl_Raw_Data[[#This Row],[Discount_Pct]]*tbl_Raw_Data[[#This Row],[Gross_Amount]]/100</f>
        <v>0</v>
      </c>
      <c r="W7238" s="6">
        <f>tbl_Raw_Data[[#This Row],[Gross_Amount]]-tbl_Raw_Data[[#This Row],[Discount_Amount]]</f>
        <v>357.87</v>
      </c>
      <c r="X7238" s="6">
        <f>tbl_Raw_Data[[#This Row],[Net_Amount_Before_Tax]]*tbl_Raw_Data[[#This Row],[Tax_Pct]]/100</f>
        <v>42.944400000000002</v>
      </c>
      <c r="Y7238" s="6">
        <f>tbl_Raw_Data[[#This Row],[Net_Amount_Before_Tax]]+tbl_Raw_Data[[#This Row],[Tax_Amount]]</f>
        <v>400.81439999999998</v>
      </c>
      <c r="Z7238" s="6">
        <f t="shared" si="569"/>
        <v>0</v>
      </c>
    </row>
    <row r="7239" spans="1:26" x14ac:dyDescent="0.3">
      <c r="A7239" s="23" t="s">
        <v>9357</v>
      </c>
      <c r="B7239" s="34">
        <v>45638</v>
      </c>
      <c r="C7239" s="23" t="s">
        <v>3841</v>
      </c>
      <c r="D7239" s="23" t="s">
        <v>52</v>
      </c>
      <c r="E7239" s="23" t="s">
        <v>52</v>
      </c>
      <c r="F7239" s="23">
        <v>160019</v>
      </c>
      <c r="G7239" s="23" t="s">
        <v>111</v>
      </c>
      <c r="H7239" s="23" t="s">
        <v>112</v>
      </c>
      <c r="I7239" s="23" t="s">
        <v>113</v>
      </c>
      <c r="J7239" s="23" t="s">
        <v>114</v>
      </c>
      <c r="K7239" s="23" t="s">
        <v>24</v>
      </c>
      <c r="L7239" s="23">
        <v>3</v>
      </c>
      <c r="M7239" s="23">
        <v>97.03</v>
      </c>
      <c r="N7239" s="23">
        <v>10</v>
      </c>
      <c r="O7239" s="23">
        <v>18</v>
      </c>
      <c r="P7239" s="23" t="s">
        <v>65</v>
      </c>
      <c r="Q7239" s="23" t="s">
        <v>34</v>
      </c>
      <c r="R7239" s="23">
        <f t="shared" si="565"/>
        <v>1</v>
      </c>
      <c r="S7239" s="23" t="str">
        <f t="shared" si="566"/>
        <v>ORD107238_20241212_CUST02251_MED027</v>
      </c>
      <c r="T7239" s="23">
        <f t="shared" si="567"/>
        <v>1</v>
      </c>
      <c r="U7239" s="6">
        <f t="shared" si="568"/>
        <v>291.09000000000003</v>
      </c>
      <c r="V7239" s="6">
        <f>tbl_Raw_Data[[#This Row],[Discount_Pct]]*tbl_Raw_Data[[#This Row],[Gross_Amount]]/100</f>
        <v>29.109000000000005</v>
      </c>
      <c r="W7239" s="6">
        <f>tbl_Raw_Data[[#This Row],[Gross_Amount]]-tbl_Raw_Data[[#This Row],[Discount_Amount]]</f>
        <v>261.98100000000005</v>
      </c>
      <c r="X7239" s="6">
        <f>tbl_Raw_Data[[#This Row],[Net_Amount_Before_Tax]]*tbl_Raw_Data[[#This Row],[Tax_Pct]]/100</f>
        <v>47.156580000000012</v>
      </c>
      <c r="Y7239" s="6">
        <f>tbl_Raw_Data[[#This Row],[Net_Amount_Before_Tax]]+tbl_Raw_Data[[#This Row],[Tax_Amount]]</f>
        <v>309.13758000000007</v>
      </c>
      <c r="Z7239" s="6">
        <f t="shared" si="569"/>
        <v>1</v>
      </c>
    </row>
    <row r="7240" spans="1:26" x14ac:dyDescent="0.3">
      <c r="A7240" s="23" t="s">
        <v>9358</v>
      </c>
      <c r="B7240" s="34">
        <v>45351</v>
      </c>
      <c r="C7240" s="23" t="s">
        <v>5083</v>
      </c>
      <c r="D7240" s="23" t="s">
        <v>100</v>
      </c>
      <c r="E7240" s="23" t="s">
        <v>101</v>
      </c>
      <c r="F7240" s="23">
        <v>201303</v>
      </c>
      <c r="G7240" s="23" t="s">
        <v>53</v>
      </c>
      <c r="H7240" s="23" t="s">
        <v>54</v>
      </c>
      <c r="I7240" s="23" t="s">
        <v>55</v>
      </c>
      <c r="J7240" s="23" t="s">
        <v>56</v>
      </c>
      <c r="K7240" s="23" t="s">
        <v>57</v>
      </c>
      <c r="L7240" s="23">
        <v>3</v>
      </c>
      <c r="M7240" s="23">
        <v>55.99</v>
      </c>
      <c r="N7240" s="23">
        <v>5</v>
      </c>
      <c r="O7240" s="23">
        <v>5</v>
      </c>
      <c r="P7240" s="23" t="s">
        <v>89</v>
      </c>
      <c r="Q7240" s="23" t="s">
        <v>26</v>
      </c>
      <c r="R7240" s="23">
        <f t="shared" si="565"/>
        <v>1</v>
      </c>
      <c r="S7240" s="23" t="str">
        <f t="shared" si="566"/>
        <v>ORD107239_20240229_CUST01117_MED020</v>
      </c>
      <c r="T7240" s="23">
        <f t="shared" si="567"/>
        <v>1</v>
      </c>
      <c r="U7240" s="6">
        <f t="shared" si="568"/>
        <v>167.97</v>
      </c>
      <c r="V7240" s="6">
        <f>tbl_Raw_Data[[#This Row],[Discount_Pct]]*tbl_Raw_Data[[#This Row],[Gross_Amount]]/100</f>
        <v>8.3985000000000003</v>
      </c>
      <c r="W7240" s="6">
        <f>tbl_Raw_Data[[#This Row],[Gross_Amount]]-tbl_Raw_Data[[#This Row],[Discount_Amount]]</f>
        <v>159.57149999999999</v>
      </c>
      <c r="X7240" s="6">
        <f>tbl_Raw_Data[[#This Row],[Net_Amount_Before_Tax]]*tbl_Raw_Data[[#This Row],[Tax_Pct]]/100</f>
        <v>7.9785749999999993</v>
      </c>
      <c r="Y7240" s="6">
        <f>tbl_Raw_Data[[#This Row],[Net_Amount_Before_Tax]]+tbl_Raw_Data[[#This Row],[Tax_Amount]]</f>
        <v>167.55007499999999</v>
      </c>
      <c r="Z7240" s="6">
        <f t="shared" si="569"/>
        <v>2</v>
      </c>
    </row>
    <row r="7241" spans="1:26" x14ac:dyDescent="0.3">
      <c r="A7241" s="23" t="s">
        <v>9359</v>
      </c>
      <c r="B7241" s="34">
        <v>45591</v>
      </c>
      <c r="C7241" s="23" t="s">
        <v>3794</v>
      </c>
      <c r="D7241" s="23" t="s">
        <v>159</v>
      </c>
      <c r="E7241" s="23" t="s">
        <v>47</v>
      </c>
      <c r="F7241" s="23">
        <v>400076</v>
      </c>
      <c r="G7241" s="23" t="s">
        <v>154</v>
      </c>
      <c r="H7241" s="23" t="s">
        <v>155</v>
      </c>
      <c r="I7241" s="23" t="s">
        <v>134</v>
      </c>
      <c r="J7241" s="23" t="s">
        <v>156</v>
      </c>
      <c r="K7241" s="23" t="s">
        <v>57</v>
      </c>
      <c r="L7241" s="23">
        <v>1</v>
      </c>
      <c r="M7241" s="23">
        <v>50.35</v>
      </c>
      <c r="N7241" s="23">
        <v>5</v>
      </c>
      <c r="O7241" s="23">
        <v>12</v>
      </c>
      <c r="P7241" s="23" t="s">
        <v>33</v>
      </c>
      <c r="Q7241" s="23" t="s">
        <v>34</v>
      </c>
      <c r="R7241" s="23">
        <f t="shared" si="565"/>
        <v>1</v>
      </c>
      <c r="S7241" s="23" t="str">
        <f t="shared" si="566"/>
        <v>ORD107240_20241026_CUST01296_MED006</v>
      </c>
      <c r="T7241" s="23">
        <f t="shared" si="567"/>
        <v>1</v>
      </c>
      <c r="U7241" s="6">
        <f t="shared" si="568"/>
        <v>50.35</v>
      </c>
      <c r="V7241" s="6">
        <f>tbl_Raw_Data[[#This Row],[Discount_Pct]]*tbl_Raw_Data[[#This Row],[Gross_Amount]]/100</f>
        <v>2.5175000000000001</v>
      </c>
      <c r="W7241" s="6">
        <f>tbl_Raw_Data[[#This Row],[Gross_Amount]]-tbl_Raw_Data[[#This Row],[Discount_Amount]]</f>
        <v>47.832500000000003</v>
      </c>
      <c r="X7241" s="6">
        <f>tbl_Raw_Data[[#This Row],[Net_Amount_Before_Tax]]*tbl_Raw_Data[[#This Row],[Tax_Pct]]/100</f>
        <v>5.7399000000000004</v>
      </c>
      <c r="Y7241" s="6">
        <f>tbl_Raw_Data[[#This Row],[Net_Amount_Before_Tax]]+tbl_Raw_Data[[#This Row],[Tax_Amount]]</f>
        <v>53.572400000000002</v>
      </c>
      <c r="Z7241" s="6">
        <f t="shared" si="569"/>
        <v>2</v>
      </c>
    </row>
    <row r="7242" spans="1:26" x14ac:dyDescent="0.3">
      <c r="A7242" s="23" t="s">
        <v>9360</v>
      </c>
      <c r="B7242" s="34">
        <v>45643</v>
      </c>
      <c r="C7242" s="23" t="s">
        <v>2647</v>
      </c>
      <c r="D7242" s="23" t="s">
        <v>92</v>
      </c>
      <c r="E7242" s="23" t="s">
        <v>93</v>
      </c>
      <c r="F7242" s="23">
        <v>560034</v>
      </c>
      <c r="G7242" s="23" t="s">
        <v>196</v>
      </c>
      <c r="H7242" s="23" t="s">
        <v>197</v>
      </c>
      <c r="I7242" s="23" t="s">
        <v>32</v>
      </c>
      <c r="J7242" s="23" t="s">
        <v>42</v>
      </c>
      <c r="K7242" s="23" t="s">
        <v>24</v>
      </c>
      <c r="L7242" s="23">
        <v>3</v>
      </c>
      <c r="M7242" s="23">
        <v>22.62</v>
      </c>
      <c r="N7242" s="23">
        <v>5</v>
      </c>
      <c r="O7242" s="23">
        <v>12</v>
      </c>
      <c r="P7242" s="23" t="s">
        <v>43</v>
      </c>
      <c r="Q7242" s="23" t="s">
        <v>34</v>
      </c>
      <c r="R7242" s="23">
        <f t="shared" si="565"/>
        <v>1</v>
      </c>
      <c r="S7242" s="23" t="str">
        <f t="shared" si="566"/>
        <v>ORD107241_20241217_CUST01511_MED011</v>
      </c>
      <c r="T7242" s="23">
        <f t="shared" si="567"/>
        <v>1</v>
      </c>
      <c r="U7242" s="6">
        <f t="shared" si="568"/>
        <v>67.86</v>
      </c>
      <c r="V7242" s="6">
        <f>tbl_Raw_Data[[#This Row],[Discount_Pct]]*tbl_Raw_Data[[#This Row],[Gross_Amount]]/100</f>
        <v>3.3930000000000002</v>
      </c>
      <c r="W7242" s="6">
        <f>tbl_Raw_Data[[#This Row],[Gross_Amount]]-tbl_Raw_Data[[#This Row],[Discount_Amount]]</f>
        <v>64.466999999999999</v>
      </c>
      <c r="X7242" s="6">
        <f>tbl_Raw_Data[[#This Row],[Net_Amount_Before_Tax]]*tbl_Raw_Data[[#This Row],[Tax_Pct]]/100</f>
        <v>7.73604</v>
      </c>
      <c r="Y7242" s="6">
        <f>tbl_Raw_Data[[#This Row],[Net_Amount_Before_Tax]]+tbl_Raw_Data[[#This Row],[Tax_Amount]]</f>
        <v>72.203040000000001</v>
      </c>
      <c r="Z7242" s="6">
        <f t="shared" si="569"/>
        <v>2</v>
      </c>
    </row>
    <row r="7243" spans="1:26" x14ac:dyDescent="0.3">
      <c r="A7243" s="23" t="s">
        <v>9360</v>
      </c>
      <c r="B7243" s="34">
        <v>45680</v>
      </c>
      <c r="C7243" s="23" t="s">
        <v>86</v>
      </c>
      <c r="D7243" s="23" t="s">
        <v>159</v>
      </c>
      <c r="E7243" s="23" t="s">
        <v>47</v>
      </c>
      <c r="F7243" s="23">
        <v>400050</v>
      </c>
      <c r="G7243" s="23" t="s">
        <v>124</v>
      </c>
      <c r="H7243" s="23" t="s">
        <v>125</v>
      </c>
      <c r="I7243" s="23" t="s">
        <v>104</v>
      </c>
      <c r="J7243" s="23" t="s">
        <v>114</v>
      </c>
      <c r="K7243" s="23" t="s">
        <v>24</v>
      </c>
      <c r="L7243" s="23">
        <v>1</v>
      </c>
      <c r="M7243" s="23">
        <v>112.7</v>
      </c>
      <c r="N7243" s="23">
        <v>10</v>
      </c>
      <c r="O7243" s="23">
        <v>12</v>
      </c>
      <c r="P7243" s="23" t="s">
        <v>65</v>
      </c>
      <c r="Q7243" s="23" t="s">
        <v>44</v>
      </c>
      <c r="R7243" s="23">
        <f t="shared" si="565"/>
        <v>1</v>
      </c>
      <c r="S7243" s="23" t="str">
        <f t="shared" si="566"/>
        <v>ORD107241_20250123_CUST02208_MED018</v>
      </c>
      <c r="T7243" s="23">
        <f t="shared" si="567"/>
        <v>1</v>
      </c>
      <c r="U7243" s="6">
        <f t="shared" si="568"/>
        <v>112.7</v>
      </c>
      <c r="V7243" s="6">
        <f>tbl_Raw_Data[[#This Row],[Discount_Pct]]*tbl_Raw_Data[[#This Row],[Gross_Amount]]/100</f>
        <v>11.27</v>
      </c>
      <c r="W7243" s="6">
        <f>tbl_Raw_Data[[#This Row],[Gross_Amount]]-tbl_Raw_Data[[#This Row],[Discount_Amount]]</f>
        <v>101.43</v>
      </c>
      <c r="X7243" s="6">
        <f>tbl_Raw_Data[[#This Row],[Net_Amount_Before_Tax]]*tbl_Raw_Data[[#This Row],[Tax_Pct]]/100</f>
        <v>12.171600000000002</v>
      </c>
      <c r="Y7243" s="6">
        <f>tbl_Raw_Data[[#This Row],[Net_Amount_Before_Tax]]+tbl_Raw_Data[[#This Row],[Tax_Amount]]</f>
        <v>113.6016</v>
      </c>
      <c r="Z7243" s="6">
        <f t="shared" si="569"/>
        <v>4</v>
      </c>
    </row>
    <row r="7244" spans="1:26" x14ac:dyDescent="0.3">
      <c r="A7244" s="23" t="s">
        <v>9361</v>
      </c>
      <c r="B7244" s="34">
        <v>45831</v>
      </c>
      <c r="C7244" s="23" t="s">
        <v>1099</v>
      </c>
      <c r="D7244" s="23" t="s">
        <v>46</v>
      </c>
      <c r="E7244" s="23" t="s">
        <v>47</v>
      </c>
      <c r="F7244" s="23">
        <v>411001</v>
      </c>
      <c r="G7244" s="23" t="s">
        <v>160</v>
      </c>
      <c r="H7244" s="23" t="s">
        <v>161</v>
      </c>
      <c r="I7244" s="23" t="s">
        <v>50</v>
      </c>
      <c r="J7244" s="23" t="s">
        <v>23</v>
      </c>
      <c r="K7244" s="23" t="s">
        <v>24</v>
      </c>
      <c r="L7244" s="23">
        <v>3</v>
      </c>
      <c r="M7244" s="23">
        <v>150.69</v>
      </c>
      <c r="N7244" s="23">
        <v>15</v>
      </c>
      <c r="O7244" s="23">
        <v>5</v>
      </c>
      <c r="P7244" s="23" t="s">
        <v>65</v>
      </c>
      <c r="Q7244" s="23" t="s">
        <v>44</v>
      </c>
      <c r="R7244" s="23">
        <f t="shared" si="565"/>
        <v>1</v>
      </c>
      <c r="S7244" s="23" t="str">
        <f t="shared" si="566"/>
        <v>ORD107243_20250623_CUST02767_MED014</v>
      </c>
      <c r="T7244" s="23">
        <f t="shared" si="567"/>
        <v>1</v>
      </c>
      <c r="U7244" s="6">
        <f t="shared" si="568"/>
        <v>452.07</v>
      </c>
      <c r="V7244" s="6">
        <f>tbl_Raw_Data[[#This Row],[Discount_Pct]]*tbl_Raw_Data[[#This Row],[Gross_Amount]]/100</f>
        <v>67.810500000000005</v>
      </c>
      <c r="W7244" s="6">
        <f>tbl_Raw_Data[[#This Row],[Gross_Amount]]-tbl_Raw_Data[[#This Row],[Discount_Amount]]</f>
        <v>384.2595</v>
      </c>
      <c r="X7244" s="6">
        <f>tbl_Raw_Data[[#This Row],[Net_Amount_Before_Tax]]*tbl_Raw_Data[[#This Row],[Tax_Pct]]/100</f>
        <v>19.212975</v>
      </c>
      <c r="Y7244" s="6">
        <f>tbl_Raw_Data[[#This Row],[Net_Amount_Before_Tax]]+tbl_Raw_Data[[#This Row],[Tax_Amount]]</f>
        <v>403.47247500000003</v>
      </c>
      <c r="Z7244" s="6">
        <f t="shared" si="569"/>
        <v>0</v>
      </c>
    </row>
    <row r="7245" spans="1:26" x14ac:dyDescent="0.3">
      <c r="A7245" s="23" t="s">
        <v>9362</v>
      </c>
      <c r="B7245" s="34">
        <v>45677</v>
      </c>
      <c r="C7245" s="23" t="s">
        <v>1304</v>
      </c>
      <c r="D7245" s="23" t="s">
        <v>37</v>
      </c>
      <c r="E7245" s="23" t="s">
        <v>38</v>
      </c>
      <c r="F7245" s="23">
        <v>452016</v>
      </c>
      <c r="G7245" s="23" t="s">
        <v>20</v>
      </c>
      <c r="H7245" s="23" t="s">
        <v>21</v>
      </c>
      <c r="I7245" s="23" t="s">
        <v>22</v>
      </c>
      <c r="J7245" s="23" t="s">
        <v>23</v>
      </c>
      <c r="K7245" s="23" t="s">
        <v>24</v>
      </c>
      <c r="L7245" s="23">
        <v>4</v>
      </c>
      <c r="M7245" s="23">
        <v>125.49</v>
      </c>
      <c r="N7245" s="23">
        <v>15</v>
      </c>
      <c r="O7245" s="23">
        <v>5</v>
      </c>
      <c r="P7245" s="23" t="s">
        <v>43</v>
      </c>
      <c r="Q7245" s="23" t="s">
        <v>34</v>
      </c>
      <c r="R7245" s="23">
        <f t="shared" si="565"/>
        <v>1</v>
      </c>
      <c r="S7245" s="23" t="str">
        <f t="shared" si="566"/>
        <v>ORD107244_20250120_CUST02068_MED024</v>
      </c>
      <c r="T7245" s="23">
        <f t="shared" si="567"/>
        <v>1</v>
      </c>
      <c r="U7245" s="6">
        <f t="shared" si="568"/>
        <v>501.96</v>
      </c>
      <c r="V7245" s="6">
        <f>tbl_Raw_Data[[#This Row],[Discount_Pct]]*tbl_Raw_Data[[#This Row],[Gross_Amount]]/100</f>
        <v>75.293999999999997</v>
      </c>
      <c r="W7245" s="6">
        <f>tbl_Raw_Data[[#This Row],[Gross_Amount]]-tbl_Raw_Data[[#This Row],[Discount_Amount]]</f>
        <v>426.666</v>
      </c>
      <c r="X7245" s="6">
        <f>tbl_Raw_Data[[#This Row],[Net_Amount_Before_Tax]]*tbl_Raw_Data[[#This Row],[Tax_Pct]]/100</f>
        <v>21.333299999999998</v>
      </c>
      <c r="Y7245" s="6">
        <f>tbl_Raw_Data[[#This Row],[Net_Amount_Before_Tax]]+tbl_Raw_Data[[#This Row],[Tax_Amount]]</f>
        <v>447.99930000000001</v>
      </c>
      <c r="Z7245" s="6">
        <f t="shared" si="569"/>
        <v>2</v>
      </c>
    </row>
    <row r="7246" spans="1:26" x14ac:dyDescent="0.3">
      <c r="A7246" s="23" t="s">
        <v>9363</v>
      </c>
      <c r="B7246" s="34">
        <v>45660</v>
      </c>
      <c r="C7246" s="23" t="s">
        <v>3105</v>
      </c>
      <c r="D7246" s="23" t="s">
        <v>92</v>
      </c>
      <c r="E7246" s="23" t="s">
        <v>93</v>
      </c>
      <c r="F7246" s="23">
        <v>560038</v>
      </c>
      <c r="G7246" s="23" t="s">
        <v>30</v>
      </c>
      <c r="H7246" s="23" t="s">
        <v>31</v>
      </c>
      <c r="I7246" s="23" t="s">
        <v>32</v>
      </c>
      <c r="J7246" s="23" t="s">
        <v>23</v>
      </c>
      <c r="K7246" s="23" t="s">
        <v>24</v>
      </c>
      <c r="L7246" s="23">
        <v>4</v>
      </c>
      <c r="M7246" s="23">
        <v>142.08000000000001</v>
      </c>
      <c r="N7246" s="23">
        <v>0</v>
      </c>
      <c r="O7246" s="23">
        <v>5</v>
      </c>
      <c r="P7246" s="23" t="s">
        <v>43</v>
      </c>
      <c r="Q7246" s="23" t="s">
        <v>44</v>
      </c>
      <c r="R7246" s="23">
        <f t="shared" si="565"/>
        <v>1</v>
      </c>
      <c r="S7246" s="23" t="str">
        <f t="shared" si="566"/>
        <v>ORD107245_20250103_CUST02525_MED017</v>
      </c>
      <c r="T7246" s="23">
        <f t="shared" si="567"/>
        <v>1</v>
      </c>
      <c r="U7246" s="6">
        <f t="shared" si="568"/>
        <v>568.32000000000005</v>
      </c>
      <c r="V7246" s="6">
        <f>tbl_Raw_Data[[#This Row],[Discount_Pct]]*tbl_Raw_Data[[#This Row],[Gross_Amount]]/100</f>
        <v>0</v>
      </c>
      <c r="W7246" s="6">
        <f>tbl_Raw_Data[[#This Row],[Gross_Amount]]-tbl_Raw_Data[[#This Row],[Discount_Amount]]</f>
        <v>568.32000000000005</v>
      </c>
      <c r="X7246" s="6">
        <f>tbl_Raw_Data[[#This Row],[Net_Amount_Before_Tax]]*tbl_Raw_Data[[#This Row],[Tax_Pct]]/100</f>
        <v>28.416000000000004</v>
      </c>
      <c r="Y7246" s="6">
        <f>tbl_Raw_Data[[#This Row],[Net_Amount_Before_Tax]]+tbl_Raw_Data[[#This Row],[Tax_Amount]]</f>
        <v>596.7360000000001</v>
      </c>
      <c r="Z7246" s="6">
        <f t="shared" si="569"/>
        <v>1</v>
      </c>
    </row>
    <row r="7247" spans="1:26" x14ac:dyDescent="0.3">
      <c r="A7247" s="23" t="s">
        <v>9363</v>
      </c>
      <c r="B7247" s="34">
        <v>45506</v>
      </c>
      <c r="C7247" s="23" t="s">
        <v>2896</v>
      </c>
      <c r="D7247" s="23" t="s">
        <v>92</v>
      </c>
      <c r="E7247" s="23" t="s">
        <v>93</v>
      </c>
      <c r="F7247" s="23">
        <v>560001</v>
      </c>
      <c r="G7247" s="23" t="s">
        <v>145</v>
      </c>
      <c r="H7247" s="23" t="s">
        <v>146</v>
      </c>
      <c r="I7247" s="23" t="s">
        <v>147</v>
      </c>
      <c r="J7247" s="23" t="s">
        <v>148</v>
      </c>
      <c r="K7247" s="23" t="s">
        <v>24</v>
      </c>
      <c r="L7247" s="23">
        <v>4</v>
      </c>
      <c r="M7247" s="23">
        <v>116.59</v>
      </c>
      <c r="N7247" s="23">
        <v>5</v>
      </c>
      <c r="O7247" s="23">
        <v>12</v>
      </c>
      <c r="P7247" s="23" t="s">
        <v>89</v>
      </c>
      <c r="Q7247" s="23" t="s">
        <v>34</v>
      </c>
      <c r="R7247" s="23">
        <f t="shared" si="565"/>
        <v>1</v>
      </c>
      <c r="S7247" s="23" t="str">
        <f t="shared" si="566"/>
        <v>ORD107245_20240802_CUST01616_MED016</v>
      </c>
      <c r="T7247" s="23">
        <f t="shared" si="567"/>
        <v>1</v>
      </c>
      <c r="U7247" s="6">
        <f t="shared" si="568"/>
        <v>466.36</v>
      </c>
      <c r="V7247" s="6">
        <f>tbl_Raw_Data[[#This Row],[Discount_Pct]]*tbl_Raw_Data[[#This Row],[Gross_Amount]]/100</f>
        <v>23.318000000000001</v>
      </c>
      <c r="W7247" s="6">
        <f>tbl_Raw_Data[[#This Row],[Gross_Amount]]-tbl_Raw_Data[[#This Row],[Discount_Amount]]</f>
        <v>443.04200000000003</v>
      </c>
      <c r="X7247" s="6">
        <f>tbl_Raw_Data[[#This Row],[Net_Amount_Before_Tax]]*tbl_Raw_Data[[#This Row],[Tax_Pct]]/100</f>
        <v>53.165040000000005</v>
      </c>
      <c r="Y7247" s="6">
        <f>tbl_Raw_Data[[#This Row],[Net_Amount_Before_Tax]]+tbl_Raw_Data[[#This Row],[Tax_Amount]]</f>
        <v>496.20704000000001</v>
      </c>
      <c r="Z7247" s="6">
        <f t="shared" si="569"/>
        <v>4</v>
      </c>
    </row>
    <row r="7248" spans="1:26" x14ac:dyDescent="0.3">
      <c r="A7248" s="23" t="s">
        <v>9363</v>
      </c>
      <c r="B7248" s="34">
        <v>45934</v>
      </c>
      <c r="C7248" s="23" t="s">
        <v>2250</v>
      </c>
      <c r="D7248" s="23" t="s">
        <v>19</v>
      </c>
      <c r="E7248" s="23" t="s">
        <v>19</v>
      </c>
      <c r="F7248" s="23">
        <v>110029</v>
      </c>
      <c r="G7248" s="23" t="s">
        <v>82</v>
      </c>
      <c r="H7248" s="23" t="s">
        <v>83</v>
      </c>
      <c r="I7248" s="23" t="s">
        <v>84</v>
      </c>
      <c r="J7248" s="23" t="s">
        <v>85</v>
      </c>
      <c r="K7248" s="23" t="s">
        <v>24</v>
      </c>
      <c r="L7248" s="23">
        <v>2</v>
      </c>
      <c r="M7248" s="23">
        <v>341.05</v>
      </c>
      <c r="N7248" s="23">
        <v>10</v>
      </c>
      <c r="O7248" s="23">
        <v>12</v>
      </c>
      <c r="P7248" s="23" t="s">
        <v>43</v>
      </c>
      <c r="Q7248" s="23" t="s">
        <v>26</v>
      </c>
      <c r="R7248" s="23">
        <f t="shared" si="565"/>
        <v>1</v>
      </c>
      <c r="S7248" s="23" t="str">
        <f t="shared" si="566"/>
        <v>ORD107245_20251004_CUST01053_MED023</v>
      </c>
      <c r="T7248" s="23">
        <f t="shared" si="567"/>
        <v>1</v>
      </c>
      <c r="U7248" s="6">
        <f t="shared" si="568"/>
        <v>682.1</v>
      </c>
      <c r="V7248" s="6">
        <f>tbl_Raw_Data[[#This Row],[Discount_Pct]]*tbl_Raw_Data[[#This Row],[Gross_Amount]]/100</f>
        <v>68.209999999999994</v>
      </c>
      <c r="W7248" s="6">
        <f>tbl_Raw_Data[[#This Row],[Gross_Amount]]-tbl_Raw_Data[[#This Row],[Discount_Amount]]</f>
        <v>613.89</v>
      </c>
      <c r="X7248" s="6">
        <f>tbl_Raw_Data[[#This Row],[Net_Amount_Before_Tax]]*tbl_Raw_Data[[#This Row],[Tax_Pct]]/100</f>
        <v>73.666800000000009</v>
      </c>
      <c r="Y7248" s="6">
        <f>tbl_Raw_Data[[#This Row],[Net_Amount_Before_Tax]]+tbl_Raw_Data[[#This Row],[Tax_Amount]]</f>
        <v>687.55679999999995</v>
      </c>
      <c r="Z7248" s="6">
        <f t="shared" si="569"/>
        <v>2</v>
      </c>
    </row>
    <row r="7249" spans="1:26" x14ac:dyDescent="0.3">
      <c r="A7249" s="23" t="s">
        <v>9363</v>
      </c>
      <c r="B7249" s="34">
        <v>45939</v>
      </c>
      <c r="C7249" s="23" t="s">
        <v>1806</v>
      </c>
      <c r="D7249" s="23" t="s">
        <v>87</v>
      </c>
      <c r="E7249" s="23" t="s">
        <v>88</v>
      </c>
      <c r="F7249" s="23">
        <v>600018</v>
      </c>
      <c r="G7249" s="23" t="s">
        <v>224</v>
      </c>
      <c r="H7249" s="23" t="s">
        <v>225</v>
      </c>
      <c r="I7249" s="23" t="s">
        <v>147</v>
      </c>
      <c r="J7249" s="23" t="s">
        <v>23</v>
      </c>
      <c r="K7249" s="23" t="s">
        <v>24</v>
      </c>
      <c r="L7249" s="23">
        <v>1</v>
      </c>
      <c r="M7249" s="23">
        <v>44.45</v>
      </c>
      <c r="N7249" s="23">
        <v>10</v>
      </c>
      <c r="O7249" s="23">
        <v>12</v>
      </c>
      <c r="P7249" s="23" t="s">
        <v>33</v>
      </c>
      <c r="Q7249" s="23" t="s">
        <v>44</v>
      </c>
      <c r="R7249" s="23">
        <f t="shared" si="565"/>
        <v>1</v>
      </c>
      <c r="S7249" s="23" t="str">
        <f t="shared" si="566"/>
        <v>ORD107245_20251009_CUST03208_MED015</v>
      </c>
      <c r="T7249" s="23">
        <f t="shared" si="567"/>
        <v>1</v>
      </c>
      <c r="U7249" s="6">
        <f t="shared" si="568"/>
        <v>44.45</v>
      </c>
      <c r="V7249" s="6">
        <f>tbl_Raw_Data[[#This Row],[Discount_Pct]]*tbl_Raw_Data[[#This Row],[Gross_Amount]]/100</f>
        <v>4.4450000000000003</v>
      </c>
      <c r="W7249" s="6">
        <f>tbl_Raw_Data[[#This Row],[Gross_Amount]]-tbl_Raw_Data[[#This Row],[Discount_Amount]]</f>
        <v>40.005000000000003</v>
      </c>
      <c r="X7249" s="6">
        <f>tbl_Raw_Data[[#This Row],[Net_Amount_Before_Tax]]*tbl_Raw_Data[[#This Row],[Tax_Pct]]/100</f>
        <v>4.8006000000000002</v>
      </c>
      <c r="Y7249" s="6">
        <f>tbl_Raw_Data[[#This Row],[Net_Amount_Before_Tax]]+tbl_Raw_Data[[#This Row],[Tax_Amount]]</f>
        <v>44.805600000000005</v>
      </c>
      <c r="Z7249" s="6">
        <f t="shared" si="569"/>
        <v>1</v>
      </c>
    </row>
    <row r="7250" spans="1:26" x14ac:dyDescent="0.3">
      <c r="A7250" s="23" t="s">
        <v>9364</v>
      </c>
      <c r="B7250" s="34">
        <v>45488</v>
      </c>
      <c r="C7250" s="23" t="s">
        <v>3691</v>
      </c>
      <c r="D7250" s="23" t="s">
        <v>80</v>
      </c>
      <c r="E7250" s="23" t="s">
        <v>81</v>
      </c>
      <c r="F7250" s="23">
        <v>395017</v>
      </c>
      <c r="G7250" s="23" t="s">
        <v>82</v>
      </c>
      <c r="H7250" s="23" t="s">
        <v>83</v>
      </c>
      <c r="I7250" s="23" t="s">
        <v>84</v>
      </c>
      <c r="J7250" s="23" t="s">
        <v>85</v>
      </c>
      <c r="K7250" s="23" t="s">
        <v>24</v>
      </c>
      <c r="L7250" s="23">
        <v>1</v>
      </c>
      <c r="M7250" s="23">
        <v>265.79000000000002</v>
      </c>
      <c r="N7250" s="23">
        <v>5</v>
      </c>
      <c r="O7250" s="23">
        <v>5</v>
      </c>
      <c r="P7250" s="23" t="s">
        <v>43</v>
      </c>
      <c r="Q7250" s="23" t="s">
        <v>26</v>
      </c>
      <c r="R7250" s="23">
        <f t="shared" si="565"/>
        <v>1</v>
      </c>
      <c r="S7250" s="23" t="str">
        <f t="shared" si="566"/>
        <v>ORD107249_20240715_CUST00988_MED023</v>
      </c>
      <c r="T7250" s="23">
        <f t="shared" si="567"/>
        <v>1</v>
      </c>
      <c r="U7250" s="6">
        <f t="shared" si="568"/>
        <v>265.79000000000002</v>
      </c>
      <c r="V7250" s="6">
        <f>tbl_Raw_Data[[#This Row],[Discount_Pct]]*tbl_Raw_Data[[#This Row],[Gross_Amount]]/100</f>
        <v>13.2895</v>
      </c>
      <c r="W7250" s="6">
        <f>tbl_Raw_Data[[#This Row],[Gross_Amount]]-tbl_Raw_Data[[#This Row],[Discount_Amount]]</f>
        <v>252.50050000000002</v>
      </c>
      <c r="X7250" s="6">
        <f>tbl_Raw_Data[[#This Row],[Net_Amount_Before_Tax]]*tbl_Raw_Data[[#This Row],[Tax_Pct]]/100</f>
        <v>12.625025000000001</v>
      </c>
      <c r="Y7250" s="6">
        <f>tbl_Raw_Data[[#This Row],[Net_Amount_Before_Tax]]+tbl_Raw_Data[[#This Row],[Tax_Amount]]</f>
        <v>265.12552500000004</v>
      </c>
      <c r="Z7250" s="6">
        <f t="shared" si="569"/>
        <v>3</v>
      </c>
    </row>
    <row r="7251" spans="1:26" x14ac:dyDescent="0.3">
      <c r="A7251" s="23" t="s">
        <v>9365</v>
      </c>
      <c r="B7251" s="34">
        <v>45645</v>
      </c>
      <c r="C7251" s="23" t="s">
        <v>9366</v>
      </c>
      <c r="D7251" s="23" t="s">
        <v>123</v>
      </c>
      <c r="E7251" s="23" t="s">
        <v>101</v>
      </c>
      <c r="F7251" s="23">
        <v>226001</v>
      </c>
      <c r="G7251" s="23" t="s">
        <v>82</v>
      </c>
      <c r="H7251" s="23" t="s">
        <v>83</v>
      </c>
      <c r="I7251" s="23" t="s">
        <v>84</v>
      </c>
      <c r="J7251" s="23" t="s">
        <v>85</v>
      </c>
      <c r="K7251" s="23" t="s">
        <v>24</v>
      </c>
      <c r="L7251" s="23">
        <v>2</v>
      </c>
      <c r="M7251" s="23">
        <v>301.02999999999997</v>
      </c>
      <c r="N7251" s="23">
        <v>5</v>
      </c>
      <c r="O7251" s="23">
        <v>12</v>
      </c>
      <c r="P7251" s="23" t="s">
        <v>43</v>
      </c>
      <c r="Q7251" s="23" t="s">
        <v>34</v>
      </c>
      <c r="R7251" s="23">
        <f t="shared" si="565"/>
        <v>1</v>
      </c>
      <c r="S7251" s="23" t="str">
        <f t="shared" si="566"/>
        <v>ORD107250_20241219_CUST00637_MED023</v>
      </c>
      <c r="T7251" s="23">
        <f t="shared" si="567"/>
        <v>1</v>
      </c>
      <c r="U7251" s="6">
        <f t="shared" si="568"/>
        <v>602.05999999999995</v>
      </c>
      <c r="V7251" s="6">
        <f>tbl_Raw_Data[[#This Row],[Discount_Pct]]*tbl_Raw_Data[[#This Row],[Gross_Amount]]/100</f>
        <v>30.102999999999998</v>
      </c>
      <c r="W7251" s="6">
        <f>tbl_Raw_Data[[#This Row],[Gross_Amount]]-tbl_Raw_Data[[#This Row],[Discount_Amount]]</f>
        <v>571.95699999999999</v>
      </c>
      <c r="X7251" s="6">
        <f>tbl_Raw_Data[[#This Row],[Net_Amount_Before_Tax]]*tbl_Raw_Data[[#This Row],[Tax_Pct]]/100</f>
        <v>68.634839999999997</v>
      </c>
      <c r="Y7251" s="6">
        <f>tbl_Raw_Data[[#This Row],[Net_Amount_Before_Tax]]+tbl_Raw_Data[[#This Row],[Tax_Amount]]</f>
        <v>640.59184000000005</v>
      </c>
      <c r="Z7251" s="6">
        <f t="shared" si="569"/>
        <v>1</v>
      </c>
    </row>
    <row r="7252" spans="1:26" x14ac:dyDescent="0.3">
      <c r="A7252" s="23" t="s">
        <v>9367</v>
      </c>
      <c r="B7252" s="34">
        <v>45659</v>
      </c>
      <c r="C7252" s="23" t="s">
        <v>5282</v>
      </c>
      <c r="D7252" s="23" t="s">
        <v>28</v>
      </c>
      <c r="E7252" s="23" t="s">
        <v>29</v>
      </c>
      <c r="F7252" s="23">
        <v>500084</v>
      </c>
      <c r="G7252" s="23" t="s">
        <v>196</v>
      </c>
      <c r="H7252" s="23" t="s">
        <v>197</v>
      </c>
      <c r="I7252" s="23" t="s">
        <v>32</v>
      </c>
      <c r="J7252" s="23" t="s">
        <v>42</v>
      </c>
      <c r="K7252" s="23" t="s">
        <v>24</v>
      </c>
      <c r="L7252" s="23">
        <v>3</v>
      </c>
      <c r="M7252" s="23">
        <v>26.25</v>
      </c>
      <c r="N7252" s="23">
        <v>10</v>
      </c>
      <c r="O7252" s="23">
        <v>12</v>
      </c>
      <c r="P7252" s="23" t="s">
        <v>43</v>
      </c>
      <c r="Q7252" s="23" t="s">
        <v>34</v>
      </c>
      <c r="R7252" s="23">
        <f t="shared" si="565"/>
        <v>1</v>
      </c>
      <c r="S7252" s="23" t="str">
        <f t="shared" si="566"/>
        <v>ORD107251_20250102_CUST00656_MED011</v>
      </c>
      <c r="T7252" s="23">
        <f t="shared" si="567"/>
        <v>1</v>
      </c>
      <c r="U7252" s="6">
        <f t="shared" si="568"/>
        <v>78.75</v>
      </c>
      <c r="V7252" s="6">
        <f>tbl_Raw_Data[[#This Row],[Discount_Pct]]*tbl_Raw_Data[[#This Row],[Gross_Amount]]/100</f>
        <v>7.875</v>
      </c>
      <c r="W7252" s="6">
        <f>tbl_Raw_Data[[#This Row],[Gross_Amount]]-tbl_Raw_Data[[#This Row],[Discount_Amount]]</f>
        <v>70.875</v>
      </c>
      <c r="X7252" s="6">
        <f>tbl_Raw_Data[[#This Row],[Net_Amount_Before_Tax]]*tbl_Raw_Data[[#This Row],[Tax_Pct]]/100</f>
        <v>8.5050000000000008</v>
      </c>
      <c r="Y7252" s="6">
        <f>tbl_Raw_Data[[#This Row],[Net_Amount_Before_Tax]]+tbl_Raw_Data[[#This Row],[Tax_Amount]]</f>
        <v>79.38</v>
      </c>
      <c r="Z7252" s="6">
        <f t="shared" si="569"/>
        <v>3</v>
      </c>
    </row>
    <row r="7253" spans="1:26" x14ac:dyDescent="0.3">
      <c r="A7253" s="23" t="s">
        <v>9368</v>
      </c>
      <c r="B7253" s="34">
        <v>45962</v>
      </c>
      <c r="C7253" s="23" t="s">
        <v>7445</v>
      </c>
      <c r="D7253" s="23" t="s">
        <v>87</v>
      </c>
      <c r="E7253" s="23" t="s">
        <v>88</v>
      </c>
      <c r="F7253" s="23">
        <v>600100</v>
      </c>
      <c r="G7253" s="23" t="s">
        <v>138</v>
      </c>
      <c r="H7253" s="23" t="s">
        <v>139</v>
      </c>
      <c r="I7253" s="23" t="s">
        <v>50</v>
      </c>
      <c r="J7253" s="23" t="s">
        <v>140</v>
      </c>
      <c r="K7253" s="23" t="s">
        <v>24</v>
      </c>
      <c r="L7253" s="23">
        <v>1</v>
      </c>
      <c r="M7253" s="23">
        <v>153.26</v>
      </c>
      <c r="N7253" s="23">
        <v>20</v>
      </c>
      <c r="O7253" s="23">
        <v>12</v>
      </c>
      <c r="P7253" s="23" t="s">
        <v>89</v>
      </c>
      <c r="Q7253" s="23" t="s">
        <v>34</v>
      </c>
      <c r="R7253" s="23">
        <f t="shared" si="565"/>
        <v>1</v>
      </c>
      <c r="S7253" s="23" t="str">
        <f t="shared" si="566"/>
        <v>ORD107252_20251101_CUST02114_MED013</v>
      </c>
      <c r="T7253" s="23">
        <f t="shared" si="567"/>
        <v>1</v>
      </c>
      <c r="U7253" s="6">
        <f t="shared" si="568"/>
        <v>153.26</v>
      </c>
      <c r="V7253" s="6">
        <f>tbl_Raw_Data[[#This Row],[Discount_Pct]]*tbl_Raw_Data[[#This Row],[Gross_Amount]]/100</f>
        <v>30.651999999999997</v>
      </c>
      <c r="W7253" s="6">
        <f>tbl_Raw_Data[[#This Row],[Gross_Amount]]-tbl_Raw_Data[[#This Row],[Discount_Amount]]</f>
        <v>122.60799999999999</v>
      </c>
      <c r="X7253" s="6">
        <f>tbl_Raw_Data[[#This Row],[Net_Amount_Before_Tax]]*tbl_Raw_Data[[#This Row],[Tax_Pct]]/100</f>
        <v>14.712959999999999</v>
      </c>
      <c r="Y7253" s="6">
        <f>tbl_Raw_Data[[#This Row],[Net_Amount_Before_Tax]]+tbl_Raw_Data[[#This Row],[Tax_Amount]]</f>
        <v>137.32095999999999</v>
      </c>
      <c r="Z7253" s="6">
        <f t="shared" si="569"/>
        <v>2</v>
      </c>
    </row>
    <row r="7254" spans="1:26" x14ac:dyDescent="0.3">
      <c r="A7254" s="23" t="s">
        <v>9369</v>
      </c>
      <c r="B7254" s="34">
        <v>45623</v>
      </c>
      <c r="C7254" s="23" t="s">
        <v>6443</v>
      </c>
      <c r="D7254" s="23" t="s">
        <v>159</v>
      </c>
      <c r="E7254" s="23" t="s">
        <v>47</v>
      </c>
      <c r="F7254" s="23">
        <v>400069</v>
      </c>
      <c r="G7254" s="23" t="s">
        <v>132</v>
      </c>
      <c r="H7254" s="23" t="s">
        <v>133</v>
      </c>
      <c r="I7254" s="23" t="s">
        <v>134</v>
      </c>
      <c r="J7254" s="23" t="s">
        <v>135</v>
      </c>
      <c r="K7254" s="23" t="s">
        <v>57</v>
      </c>
      <c r="L7254" s="23">
        <v>3</v>
      </c>
      <c r="M7254" s="23">
        <v>74.680000000000007</v>
      </c>
      <c r="N7254" s="23">
        <v>10</v>
      </c>
      <c r="O7254" s="23">
        <v>18</v>
      </c>
      <c r="P7254" s="23" t="s">
        <v>33</v>
      </c>
      <c r="Q7254" s="23" t="s">
        <v>44</v>
      </c>
      <c r="R7254" s="23">
        <f t="shared" si="565"/>
        <v>1</v>
      </c>
      <c r="S7254" s="23" t="str">
        <f t="shared" si="566"/>
        <v>ORD107253_20241127_CUST01785_MED007</v>
      </c>
      <c r="T7254" s="23">
        <f t="shared" si="567"/>
        <v>1</v>
      </c>
      <c r="U7254" s="6">
        <f t="shared" si="568"/>
        <v>224.04000000000002</v>
      </c>
      <c r="V7254" s="6">
        <f>tbl_Raw_Data[[#This Row],[Discount_Pct]]*tbl_Raw_Data[[#This Row],[Gross_Amount]]/100</f>
        <v>22.404</v>
      </c>
      <c r="W7254" s="6">
        <f>tbl_Raw_Data[[#This Row],[Gross_Amount]]-tbl_Raw_Data[[#This Row],[Discount_Amount]]</f>
        <v>201.63600000000002</v>
      </c>
      <c r="X7254" s="6">
        <f>tbl_Raw_Data[[#This Row],[Net_Amount_Before_Tax]]*tbl_Raw_Data[[#This Row],[Tax_Pct]]/100</f>
        <v>36.29448</v>
      </c>
      <c r="Y7254" s="6">
        <f>tbl_Raw_Data[[#This Row],[Net_Amount_Before_Tax]]+tbl_Raw_Data[[#This Row],[Tax_Amount]]</f>
        <v>237.93048000000002</v>
      </c>
      <c r="Z7254" s="6">
        <f t="shared" si="569"/>
        <v>1</v>
      </c>
    </row>
    <row r="7255" spans="1:26" x14ac:dyDescent="0.3">
      <c r="A7255" s="23" t="s">
        <v>9370</v>
      </c>
      <c r="B7255" s="34">
        <v>45411</v>
      </c>
      <c r="C7255" s="23" t="s">
        <v>951</v>
      </c>
      <c r="D7255" s="23" t="s">
        <v>52</v>
      </c>
      <c r="E7255" s="23" t="s">
        <v>52</v>
      </c>
      <c r="F7255" s="23">
        <v>160019</v>
      </c>
      <c r="G7255" s="23" t="s">
        <v>39</v>
      </c>
      <c r="H7255" s="23" t="s">
        <v>40</v>
      </c>
      <c r="I7255" s="23" t="s">
        <v>41</v>
      </c>
      <c r="J7255" s="23" t="s">
        <v>42</v>
      </c>
      <c r="K7255" s="23" t="s">
        <v>24</v>
      </c>
      <c r="L7255" s="23">
        <v>1</v>
      </c>
      <c r="M7255" s="23">
        <v>28.58</v>
      </c>
      <c r="N7255" s="23">
        <v>0</v>
      </c>
      <c r="O7255" s="23">
        <v>12</v>
      </c>
      <c r="P7255" s="23" t="s">
        <v>33</v>
      </c>
      <c r="Q7255" s="23" t="s">
        <v>44</v>
      </c>
      <c r="R7255" s="23">
        <f t="shared" si="565"/>
        <v>1</v>
      </c>
      <c r="S7255" s="23" t="str">
        <f t="shared" si="566"/>
        <v>ORD107254_20240429_CUST03499_MED001</v>
      </c>
      <c r="T7255" s="23">
        <f t="shared" si="567"/>
        <v>1</v>
      </c>
      <c r="U7255" s="6">
        <f t="shared" si="568"/>
        <v>28.58</v>
      </c>
      <c r="V7255" s="6">
        <f>tbl_Raw_Data[[#This Row],[Discount_Pct]]*tbl_Raw_Data[[#This Row],[Gross_Amount]]/100</f>
        <v>0</v>
      </c>
      <c r="W7255" s="6">
        <f>tbl_Raw_Data[[#This Row],[Gross_Amount]]-tbl_Raw_Data[[#This Row],[Discount_Amount]]</f>
        <v>28.58</v>
      </c>
      <c r="X7255" s="6">
        <f>tbl_Raw_Data[[#This Row],[Net_Amount_Before_Tax]]*tbl_Raw_Data[[#This Row],[Tax_Pct]]/100</f>
        <v>3.4295999999999998</v>
      </c>
      <c r="Y7255" s="6">
        <f>tbl_Raw_Data[[#This Row],[Net_Amount_Before_Tax]]+tbl_Raw_Data[[#This Row],[Tax_Amount]]</f>
        <v>32.009599999999999</v>
      </c>
      <c r="Z7255" s="6">
        <f t="shared" si="569"/>
        <v>3</v>
      </c>
    </row>
    <row r="7256" spans="1:26" x14ac:dyDescent="0.3">
      <c r="A7256" s="23" t="s">
        <v>9371</v>
      </c>
      <c r="B7256" s="34">
        <v>45898</v>
      </c>
      <c r="C7256" s="23" t="s">
        <v>5988</v>
      </c>
      <c r="D7256" s="23" t="s">
        <v>28</v>
      </c>
      <c r="E7256" s="23" t="s">
        <v>29</v>
      </c>
      <c r="F7256" s="23">
        <v>500084</v>
      </c>
      <c r="G7256" s="23" t="s">
        <v>132</v>
      </c>
      <c r="H7256" s="23" t="s">
        <v>133</v>
      </c>
      <c r="I7256" s="23" t="s">
        <v>134</v>
      </c>
      <c r="J7256" s="23" t="s">
        <v>135</v>
      </c>
      <c r="K7256" s="23" t="s">
        <v>57</v>
      </c>
      <c r="L7256" s="23">
        <v>1</v>
      </c>
      <c r="M7256" s="23">
        <v>82.19</v>
      </c>
      <c r="N7256" s="23">
        <v>5</v>
      </c>
      <c r="O7256" s="23">
        <v>12</v>
      </c>
      <c r="P7256" s="23" t="s">
        <v>89</v>
      </c>
      <c r="Q7256" s="23" t="s">
        <v>44</v>
      </c>
      <c r="R7256" s="23">
        <f t="shared" si="565"/>
        <v>1</v>
      </c>
      <c r="S7256" s="23" t="str">
        <f t="shared" si="566"/>
        <v>ORD107255_20250829_CUST02381_MED007</v>
      </c>
      <c r="T7256" s="23">
        <f t="shared" si="567"/>
        <v>1</v>
      </c>
      <c r="U7256" s="6">
        <f t="shared" si="568"/>
        <v>82.19</v>
      </c>
      <c r="V7256" s="6">
        <f>tbl_Raw_Data[[#This Row],[Discount_Pct]]*tbl_Raw_Data[[#This Row],[Gross_Amount]]/100</f>
        <v>4.1094999999999997</v>
      </c>
      <c r="W7256" s="6">
        <f>tbl_Raw_Data[[#This Row],[Gross_Amount]]-tbl_Raw_Data[[#This Row],[Discount_Amount]]</f>
        <v>78.080500000000001</v>
      </c>
      <c r="X7256" s="6">
        <f>tbl_Raw_Data[[#This Row],[Net_Amount_Before_Tax]]*tbl_Raw_Data[[#This Row],[Tax_Pct]]/100</f>
        <v>9.3696599999999997</v>
      </c>
      <c r="Y7256" s="6">
        <f>tbl_Raw_Data[[#This Row],[Net_Amount_Before_Tax]]+tbl_Raw_Data[[#This Row],[Tax_Amount]]</f>
        <v>87.450159999999997</v>
      </c>
      <c r="Z7256" s="6">
        <f t="shared" si="569"/>
        <v>1</v>
      </c>
    </row>
    <row r="7257" spans="1:26" x14ac:dyDescent="0.3">
      <c r="A7257" s="23" t="s">
        <v>9372</v>
      </c>
      <c r="B7257" s="34">
        <v>45569</v>
      </c>
      <c r="C7257" s="23" t="s">
        <v>4056</v>
      </c>
      <c r="D7257" s="23" t="s">
        <v>123</v>
      </c>
      <c r="E7257" s="23" t="s">
        <v>101</v>
      </c>
      <c r="F7257" s="23">
        <v>226021</v>
      </c>
      <c r="G7257" s="23" t="s">
        <v>167</v>
      </c>
      <c r="H7257" s="23" t="s">
        <v>168</v>
      </c>
      <c r="I7257" s="23" t="s">
        <v>113</v>
      </c>
      <c r="J7257" s="23" t="s">
        <v>42</v>
      </c>
      <c r="K7257" s="23" t="s">
        <v>24</v>
      </c>
      <c r="L7257" s="23">
        <v>1</v>
      </c>
      <c r="M7257" s="23">
        <v>194.04</v>
      </c>
      <c r="N7257" s="23">
        <v>15</v>
      </c>
      <c r="O7257" s="23">
        <v>18</v>
      </c>
      <c r="P7257" s="23" t="s">
        <v>33</v>
      </c>
      <c r="Q7257" s="23" t="s">
        <v>34</v>
      </c>
      <c r="R7257" s="23">
        <f t="shared" si="565"/>
        <v>1</v>
      </c>
      <c r="S7257" s="23" t="str">
        <f t="shared" si="566"/>
        <v>ORD107256_20241004_CUST02418_MED026</v>
      </c>
      <c r="T7257" s="23">
        <f t="shared" si="567"/>
        <v>1</v>
      </c>
      <c r="U7257" s="6">
        <f t="shared" si="568"/>
        <v>194.04</v>
      </c>
      <c r="V7257" s="6">
        <f>tbl_Raw_Data[[#This Row],[Discount_Pct]]*tbl_Raw_Data[[#This Row],[Gross_Amount]]/100</f>
        <v>29.105999999999998</v>
      </c>
      <c r="W7257" s="6">
        <f>tbl_Raw_Data[[#This Row],[Gross_Amount]]-tbl_Raw_Data[[#This Row],[Discount_Amount]]</f>
        <v>164.934</v>
      </c>
      <c r="X7257" s="6">
        <f>tbl_Raw_Data[[#This Row],[Net_Amount_Before_Tax]]*tbl_Raw_Data[[#This Row],[Tax_Pct]]/100</f>
        <v>29.688119999999998</v>
      </c>
      <c r="Y7257" s="6">
        <f>tbl_Raw_Data[[#This Row],[Net_Amount_Before_Tax]]+tbl_Raw_Data[[#This Row],[Tax_Amount]]</f>
        <v>194.62212</v>
      </c>
      <c r="Z7257" s="6">
        <f t="shared" si="569"/>
        <v>2</v>
      </c>
    </row>
    <row r="7258" spans="1:26" x14ac:dyDescent="0.3">
      <c r="A7258" s="23" t="s">
        <v>9373</v>
      </c>
      <c r="B7258" s="34">
        <v>45755</v>
      </c>
      <c r="C7258" s="23" t="s">
        <v>437</v>
      </c>
      <c r="D7258" s="23" t="s">
        <v>72</v>
      </c>
      <c r="E7258" s="23" t="s">
        <v>73</v>
      </c>
      <c r="F7258" s="23">
        <v>302001</v>
      </c>
      <c r="G7258" s="23" t="s">
        <v>39</v>
      </c>
      <c r="H7258" s="23" t="s">
        <v>40</v>
      </c>
      <c r="I7258" s="23" t="s">
        <v>41</v>
      </c>
      <c r="J7258" s="23" t="s">
        <v>42</v>
      </c>
      <c r="K7258" s="23" t="s">
        <v>24</v>
      </c>
      <c r="L7258" s="23">
        <v>2</v>
      </c>
      <c r="M7258" s="23">
        <v>27.52</v>
      </c>
      <c r="N7258" s="23">
        <v>20</v>
      </c>
      <c r="O7258" s="23">
        <v>18</v>
      </c>
      <c r="P7258" s="23" t="s">
        <v>65</v>
      </c>
      <c r="Q7258" s="23" t="s">
        <v>34</v>
      </c>
      <c r="R7258" s="23">
        <f t="shared" si="565"/>
        <v>1</v>
      </c>
      <c r="S7258" s="23" t="str">
        <f t="shared" si="566"/>
        <v>ORD107257_20250408_CUST00632_MED001</v>
      </c>
      <c r="T7258" s="23">
        <f t="shared" si="567"/>
        <v>1</v>
      </c>
      <c r="U7258" s="6">
        <f t="shared" si="568"/>
        <v>55.04</v>
      </c>
      <c r="V7258" s="6">
        <f>tbl_Raw_Data[[#This Row],[Discount_Pct]]*tbl_Raw_Data[[#This Row],[Gross_Amount]]/100</f>
        <v>11.007999999999999</v>
      </c>
      <c r="W7258" s="6">
        <f>tbl_Raw_Data[[#This Row],[Gross_Amount]]-tbl_Raw_Data[[#This Row],[Discount_Amount]]</f>
        <v>44.031999999999996</v>
      </c>
      <c r="X7258" s="6">
        <f>tbl_Raw_Data[[#This Row],[Net_Amount_Before_Tax]]*tbl_Raw_Data[[#This Row],[Tax_Pct]]/100</f>
        <v>7.9257599999999995</v>
      </c>
      <c r="Y7258" s="6">
        <f>tbl_Raw_Data[[#This Row],[Net_Amount_Before_Tax]]+tbl_Raw_Data[[#This Row],[Tax_Amount]]</f>
        <v>51.957759999999993</v>
      </c>
      <c r="Z7258" s="6">
        <f t="shared" si="569"/>
        <v>5</v>
      </c>
    </row>
    <row r="7259" spans="1:26" x14ac:dyDescent="0.3">
      <c r="A7259" s="23" t="s">
        <v>9374</v>
      </c>
      <c r="B7259" s="34">
        <v>45992</v>
      </c>
      <c r="C7259" s="23" t="s">
        <v>389</v>
      </c>
      <c r="D7259" s="23" t="s">
        <v>183</v>
      </c>
      <c r="E7259" s="23" t="s">
        <v>184</v>
      </c>
      <c r="F7259" s="23">
        <v>122001</v>
      </c>
      <c r="G7259" s="23" t="s">
        <v>138</v>
      </c>
      <c r="H7259" s="23" t="s">
        <v>139</v>
      </c>
      <c r="I7259" s="23" t="s">
        <v>50</v>
      </c>
      <c r="J7259" s="23" t="s">
        <v>140</v>
      </c>
      <c r="K7259" s="23" t="s">
        <v>24</v>
      </c>
      <c r="L7259" s="23">
        <v>4</v>
      </c>
      <c r="M7259" s="23">
        <v>143.07</v>
      </c>
      <c r="N7259" s="23">
        <v>5</v>
      </c>
      <c r="O7259" s="23">
        <v>12</v>
      </c>
      <c r="P7259" s="23" t="s">
        <v>33</v>
      </c>
      <c r="Q7259" s="23" t="s">
        <v>34</v>
      </c>
      <c r="R7259" s="23">
        <f t="shared" si="565"/>
        <v>1</v>
      </c>
      <c r="S7259" s="23" t="str">
        <f t="shared" si="566"/>
        <v>ORD107258_20251201_CUST01168_MED013</v>
      </c>
      <c r="T7259" s="23">
        <f t="shared" si="567"/>
        <v>1</v>
      </c>
      <c r="U7259" s="6">
        <f t="shared" si="568"/>
        <v>572.28</v>
      </c>
      <c r="V7259" s="6">
        <f>tbl_Raw_Data[[#This Row],[Discount_Pct]]*tbl_Raw_Data[[#This Row],[Gross_Amount]]/100</f>
        <v>28.613999999999997</v>
      </c>
      <c r="W7259" s="6">
        <f>tbl_Raw_Data[[#This Row],[Gross_Amount]]-tbl_Raw_Data[[#This Row],[Discount_Amount]]</f>
        <v>543.66599999999994</v>
      </c>
      <c r="X7259" s="6">
        <f>tbl_Raw_Data[[#This Row],[Net_Amount_Before_Tax]]*tbl_Raw_Data[[#This Row],[Tax_Pct]]/100</f>
        <v>65.239919999999998</v>
      </c>
      <c r="Y7259" s="6">
        <f>tbl_Raw_Data[[#This Row],[Net_Amount_Before_Tax]]+tbl_Raw_Data[[#This Row],[Tax_Amount]]</f>
        <v>608.90591999999992</v>
      </c>
      <c r="Z7259" s="6">
        <f t="shared" si="569"/>
        <v>1</v>
      </c>
    </row>
    <row r="7260" spans="1:26" x14ac:dyDescent="0.3">
      <c r="A7260" s="23" t="s">
        <v>9375</v>
      </c>
      <c r="B7260" s="34">
        <v>45813</v>
      </c>
      <c r="C7260" s="23" t="s">
        <v>9376</v>
      </c>
      <c r="D7260" s="23" t="s">
        <v>46</v>
      </c>
      <c r="E7260" s="23" t="s">
        <v>47</v>
      </c>
      <c r="F7260" s="23">
        <v>411001</v>
      </c>
      <c r="G7260" s="23" t="s">
        <v>224</v>
      </c>
      <c r="H7260" s="23" t="s">
        <v>225</v>
      </c>
      <c r="I7260" s="23" t="s">
        <v>147</v>
      </c>
      <c r="J7260" s="23" t="s">
        <v>23</v>
      </c>
      <c r="K7260" s="23" t="s">
        <v>24</v>
      </c>
      <c r="L7260" s="23">
        <v>3</v>
      </c>
      <c r="M7260" s="23">
        <v>44.17</v>
      </c>
      <c r="N7260" s="23">
        <v>15</v>
      </c>
      <c r="O7260" s="23">
        <v>5</v>
      </c>
      <c r="P7260" s="23" t="s">
        <v>33</v>
      </c>
      <c r="Q7260" s="23" t="s">
        <v>34</v>
      </c>
      <c r="R7260" s="23">
        <f t="shared" si="565"/>
        <v>1</v>
      </c>
      <c r="S7260" s="23" t="str">
        <f t="shared" si="566"/>
        <v>ORD107259_20250605_CUST02151_MED015</v>
      </c>
      <c r="T7260" s="23">
        <f t="shared" si="567"/>
        <v>1</v>
      </c>
      <c r="U7260" s="6">
        <f t="shared" si="568"/>
        <v>132.51</v>
      </c>
      <c r="V7260" s="6">
        <f>tbl_Raw_Data[[#This Row],[Discount_Pct]]*tbl_Raw_Data[[#This Row],[Gross_Amount]]/100</f>
        <v>19.8765</v>
      </c>
      <c r="W7260" s="6">
        <f>tbl_Raw_Data[[#This Row],[Gross_Amount]]-tbl_Raw_Data[[#This Row],[Discount_Amount]]</f>
        <v>112.6335</v>
      </c>
      <c r="X7260" s="6">
        <f>tbl_Raw_Data[[#This Row],[Net_Amount_Before_Tax]]*tbl_Raw_Data[[#This Row],[Tax_Pct]]/100</f>
        <v>5.6316750000000004</v>
      </c>
      <c r="Y7260" s="6">
        <f>tbl_Raw_Data[[#This Row],[Net_Amount_Before_Tax]]+tbl_Raw_Data[[#This Row],[Tax_Amount]]</f>
        <v>118.265175</v>
      </c>
      <c r="Z7260" s="6">
        <f t="shared" si="569"/>
        <v>1</v>
      </c>
    </row>
    <row r="7261" spans="1:26" x14ac:dyDescent="0.3">
      <c r="A7261" s="23" t="s">
        <v>9377</v>
      </c>
      <c r="B7261" s="34">
        <v>45956</v>
      </c>
      <c r="C7261" s="23" t="s">
        <v>4934</v>
      </c>
      <c r="D7261" s="23" t="s">
        <v>100</v>
      </c>
      <c r="E7261" s="23" t="s">
        <v>101</v>
      </c>
      <c r="F7261" s="23">
        <v>201307</v>
      </c>
      <c r="G7261" s="23" t="s">
        <v>68</v>
      </c>
      <c r="H7261" s="23" t="s">
        <v>69</v>
      </c>
      <c r="I7261" s="23" t="s">
        <v>55</v>
      </c>
      <c r="J7261" s="23" t="s">
        <v>56</v>
      </c>
      <c r="K7261" s="23" t="s">
        <v>24</v>
      </c>
      <c r="L7261" s="23">
        <v>1</v>
      </c>
      <c r="M7261" s="23">
        <v>28.55</v>
      </c>
      <c r="N7261" s="23">
        <v>5</v>
      </c>
      <c r="O7261" s="23">
        <v>18</v>
      </c>
      <c r="P7261" s="23" t="s">
        <v>65</v>
      </c>
      <c r="Q7261" s="23" t="s">
        <v>34</v>
      </c>
      <c r="R7261" s="23">
        <f t="shared" si="565"/>
        <v>1</v>
      </c>
      <c r="S7261" s="23" t="str">
        <f t="shared" si="566"/>
        <v>ORD107260_20251026_CUST00142_MED003</v>
      </c>
      <c r="T7261" s="23">
        <f t="shared" si="567"/>
        <v>1</v>
      </c>
      <c r="U7261" s="6">
        <f t="shared" si="568"/>
        <v>28.55</v>
      </c>
      <c r="V7261" s="6">
        <f>tbl_Raw_Data[[#This Row],[Discount_Pct]]*tbl_Raw_Data[[#This Row],[Gross_Amount]]/100</f>
        <v>1.4275</v>
      </c>
      <c r="W7261" s="6">
        <f>tbl_Raw_Data[[#This Row],[Gross_Amount]]-tbl_Raw_Data[[#This Row],[Discount_Amount]]</f>
        <v>27.122500000000002</v>
      </c>
      <c r="X7261" s="6">
        <f>tbl_Raw_Data[[#This Row],[Net_Amount_Before_Tax]]*tbl_Raw_Data[[#This Row],[Tax_Pct]]/100</f>
        <v>4.8820500000000004</v>
      </c>
      <c r="Y7261" s="6">
        <f>tbl_Raw_Data[[#This Row],[Net_Amount_Before_Tax]]+tbl_Raw_Data[[#This Row],[Tax_Amount]]</f>
        <v>32.004550000000002</v>
      </c>
      <c r="Z7261" s="6">
        <f t="shared" si="569"/>
        <v>2</v>
      </c>
    </row>
    <row r="7262" spans="1:26" x14ac:dyDescent="0.3">
      <c r="A7262" s="23" t="s">
        <v>9378</v>
      </c>
      <c r="B7262" s="34">
        <v>45956</v>
      </c>
      <c r="C7262" s="23" t="s">
        <v>6822</v>
      </c>
      <c r="D7262" s="23" t="s">
        <v>92</v>
      </c>
      <c r="E7262" s="23" t="s">
        <v>93</v>
      </c>
      <c r="F7262" s="23">
        <v>560038</v>
      </c>
      <c r="G7262" s="23" t="s">
        <v>68</v>
      </c>
      <c r="H7262" s="23" t="s">
        <v>69</v>
      </c>
      <c r="I7262" s="23" t="s">
        <v>55</v>
      </c>
      <c r="J7262" s="23" t="s">
        <v>56</v>
      </c>
      <c r="K7262" s="23" t="s">
        <v>24</v>
      </c>
      <c r="L7262" s="23">
        <v>3</v>
      </c>
      <c r="M7262" s="23">
        <v>31.56</v>
      </c>
      <c r="N7262" s="23">
        <v>10</v>
      </c>
      <c r="O7262" s="23">
        <v>5</v>
      </c>
      <c r="P7262" s="23" t="s">
        <v>89</v>
      </c>
      <c r="Q7262" s="23" t="s">
        <v>34</v>
      </c>
      <c r="R7262" s="23">
        <f t="shared" si="565"/>
        <v>1</v>
      </c>
      <c r="S7262" s="23" t="str">
        <f t="shared" si="566"/>
        <v>ORD107261_20251026_CUST01306_MED003</v>
      </c>
      <c r="T7262" s="23">
        <f t="shared" si="567"/>
        <v>1</v>
      </c>
      <c r="U7262" s="6">
        <f t="shared" si="568"/>
        <v>94.679999999999993</v>
      </c>
      <c r="V7262" s="6">
        <f>tbl_Raw_Data[[#This Row],[Discount_Pct]]*tbl_Raw_Data[[#This Row],[Gross_Amount]]/100</f>
        <v>9.468</v>
      </c>
      <c r="W7262" s="6">
        <f>tbl_Raw_Data[[#This Row],[Gross_Amount]]-tbl_Raw_Data[[#This Row],[Discount_Amount]]</f>
        <v>85.211999999999989</v>
      </c>
      <c r="X7262" s="6">
        <f>tbl_Raw_Data[[#This Row],[Net_Amount_Before_Tax]]*tbl_Raw_Data[[#This Row],[Tax_Pct]]/100</f>
        <v>4.2605999999999993</v>
      </c>
      <c r="Y7262" s="6">
        <f>tbl_Raw_Data[[#This Row],[Net_Amount_Before_Tax]]+tbl_Raw_Data[[#This Row],[Tax_Amount]]</f>
        <v>89.472599999999986</v>
      </c>
      <c r="Z7262" s="6">
        <f t="shared" si="569"/>
        <v>1</v>
      </c>
    </row>
    <row r="7263" spans="1:26" x14ac:dyDescent="0.3">
      <c r="A7263" s="23" t="s">
        <v>9379</v>
      </c>
      <c r="B7263" s="34">
        <v>45543</v>
      </c>
      <c r="C7263" s="23" t="s">
        <v>5787</v>
      </c>
      <c r="D7263" s="23" t="s">
        <v>28</v>
      </c>
      <c r="E7263" s="23" t="s">
        <v>29</v>
      </c>
      <c r="F7263" s="23">
        <v>500090</v>
      </c>
      <c r="G7263" s="23" t="s">
        <v>124</v>
      </c>
      <c r="H7263" s="23" t="s">
        <v>125</v>
      </c>
      <c r="I7263" s="23" t="s">
        <v>104</v>
      </c>
      <c r="J7263" s="23" t="s">
        <v>114</v>
      </c>
      <c r="K7263" s="23" t="s">
        <v>24</v>
      </c>
      <c r="L7263" s="23">
        <v>1</v>
      </c>
      <c r="M7263" s="23">
        <v>129.74</v>
      </c>
      <c r="N7263" s="23">
        <v>5</v>
      </c>
      <c r="O7263" s="23">
        <v>12</v>
      </c>
      <c r="P7263" s="23" t="s">
        <v>65</v>
      </c>
      <c r="Q7263" s="23" t="s">
        <v>34</v>
      </c>
      <c r="R7263" s="23">
        <f t="shared" si="565"/>
        <v>1</v>
      </c>
      <c r="S7263" s="23" t="str">
        <f t="shared" si="566"/>
        <v>ORD107262_20240908_CUST00772_MED018</v>
      </c>
      <c r="T7263" s="23">
        <f t="shared" si="567"/>
        <v>1</v>
      </c>
      <c r="U7263" s="6">
        <f t="shared" si="568"/>
        <v>129.74</v>
      </c>
      <c r="V7263" s="6">
        <f>tbl_Raw_Data[[#This Row],[Discount_Pct]]*tbl_Raw_Data[[#This Row],[Gross_Amount]]/100</f>
        <v>6.4870000000000001</v>
      </c>
      <c r="W7263" s="6">
        <f>tbl_Raw_Data[[#This Row],[Gross_Amount]]-tbl_Raw_Data[[#This Row],[Discount_Amount]]</f>
        <v>123.25300000000001</v>
      </c>
      <c r="X7263" s="6">
        <f>tbl_Raw_Data[[#This Row],[Net_Amount_Before_Tax]]*tbl_Raw_Data[[#This Row],[Tax_Pct]]/100</f>
        <v>14.79036</v>
      </c>
      <c r="Y7263" s="6">
        <f>tbl_Raw_Data[[#This Row],[Net_Amount_Before_Tax]]+tbl_Raw_Data[[#This Row],[Tax_Amount]]</f>
        <v>138.04336000000001</v>
      </c>
      <c r="Z7263" s="6">
        <f t="shared" si="569"/>
        <v>3</v>
      </c>
    </row>
    <row r="7264" spans="1:26" x14ac:dyDescent="0.3">
      <c r="A7264" s="23" t="s">
        <v>9380</v>
      </c>
      <c r="B7264" s="34">
        <v>45722</v>
      </c>
      <c r="C7264" s="23" t="s">
        <v>9381</v>
      </c>
      <c r="D7264" s="23" t="s">
        <v>80</v>
      </c>
      <c r="E7264" s="23" t="s">
        <v>81</v>
      </c>
      <c r="F7264" s="23">
        <v>395001</v>
      </c>
      <c r="G7264" s="23" t="s">
        <v>192</v>
      </c>
      <c r="H7264" s="23" t="s">
        <v>193</v>
      </c>
      <c r="I7264" s="23" t="s">
        <v>41</v>
      </c>
      <c r="J7264" s="23" t="s">
        <v>194</v>
      </c>
      <c r="K7264" s="23" t="s">
        <v>24</v>
      </c>
      <c r="L7264" s="23">
        <v>1</v>
      </c>
      <c r="M7264" s="23">
        <v>32.200000000000003</v>
      </c>
      <c r="N7264" s="23">
        <v>15</v>
      </c>
      <c r="O7264" s="23">
        <v>12</v>
      </c>
      <c r="P7264" s="23" t="s">
        <v>58</v>
      </c>
      <c r="Q7264" s="23" t="s">
        <v>44</v>
      </c>
      <c r="R7264" s="23">
        <f t="shared" si="565"/>
        <v>1</v>
      </c>
      <c r="S7264" s="23" t="str">
        <f t="shared" si="566"/>
        <v>ORD107263_20250306_CUST02430_MED002</v>
      </c>
      <c r="T7264" s="23">
        <f t="shared" si="567"/>
        <v>1</v>
      </c>
      <c r="U7264" s="6">
        <f t="shared" si="568"/>
        <v>32.200000000000003</v>
      </c>
      <c r="V7264" s="6">
        <f>tbl_Raw_Data[[#This Row],[Discount_Pct]]*tbl_Raw_Data[[#This Row],[Gross_Amount]]/100</f>
        <v>4.830000000000001</v>
      </c>
      <c r="W7264" s="6">
        <f>tbl_Raw_Data[[#This Row],[Gross_Amount]]-tbl_Raw_Data[[#This Row],[Discount_Amount]]</f>
        <v>27.37</v>
      </c>
      <c r="X7264" s="6">
        <f>tbl_Raw_Data[[#This Row],[Net_Amount_Before_Tax]]*tbl_Raw_Data[[#This Row],[Tax_Pct]]/100</f>
        <v>3.2843999999999998</v>
      </c>
      <c r="Y7264" s="6">
        <f>tbl_Raw_Data[[#This Row],[Net_Amount_Before_Tax]]+tbl_Raw_Data[[#This Row],[Tax_Amount]]</f>
        <v>30.654400000000003</v>
      </c>
      <c r="Z7264" s="6">
        <f t="shared" si="569"/>
        <v>1</v>
      </c>
    </row>
    <row r="7265" spans="1:26" x14ac:dyDescent="0.3">
      <c r="A7265" s="23" t="s">
        <v>9382</v>
      </c>
      <c r="B7265" s="34">
        <v>45493</v>
      </c>
      <c r="C7265" s="23" t="s">
        <v>1982</v>
      </c>
      <c r="D7265" s="23" t="s">
        <v>19</v>
      </c>
      <c r="E7265" s="23" t="s">
        <v>19</v>
      </c>
      <c r="F7265" s="23">
        <v>110085</v>
      </c>
      <c r="G7265" s="23" t="s">
        <v>229</v>
      </c>
      <c r="H7265" s="23" t="s">
        <v>230</v>
      </c>
      <c r="I7265" s="23" t="s">
        <v>84</v>
      </c>
      <c r="J7265" s="23" t="s">
        <v>140</v>
      </c>
      <c r="K7265" s="23" t="s">
        <v>24</v>
      </c>
      <c r="L7265" s="23">
        <v>1</v>
      </c>
      <c r="M7265" s="23">
        <v>183.95</v>
      </c>
      <c r="N7265" s="23">
        <v>5</v>
      </c>
      <c r="O7265" s="23">
        <v>12</v>
      </c>
      <c r="P7265" s="23" t="s">
        <v>89</v>
      </c>
      <c r="Q7265" s="23" t="s">
        <v>26</v>
      </c>
      <c r="R7265" s="23">
        <f t="shared" si="565"/>
        <v>1</v>
      </c>
      <c r="S7265" s="23" t="str">
        <f t="shared" si="566"/>
        <v>ORD107264_20240720_CUST01915_MED022</v>
      </c>
      <c r="T7265" s="23">
        <f t="shared" si="567"/>
        <v>1</v>
      </c>
      <c r="U7265" s="6">
        <f t="shared" si="568"/>
        <v>183.95</v>
      </c>
      <c r="V7265" s="6">
        <f>tbl_Raw_Data[[#This Row],[Discount_Pct]]*tbl_Raw_Data[[#This Row],[Gross_Amount]]/100</f>
        <v>9.1974999999999998</v>
      </c>
      <c r="W7265" s="6">
        <f>tbl_Raw_Data[[#This Row],[Gross_Amount]]-tbl_Raw_Data[[#This Row],[Discount_Amount]]</f>
        <v>174.7525</v>
      </c>
      <c r="X7265" s="6">
        <f>tbl_Raw_Data[[#This Row],[Net_Amount_Before_Tax]]*tbl_Raw_Data[[#This Row],[Tax_Pct]]/100</f>
        <v>20.970299999999998</v>
      </c>
      <c r="Y7265" s="6">
        <f>tbl_Raw_Data[[#This Row],[Net_Amount_Before_Tax]]+tbl_Raw_Data[[#This Row],[Tax_Amount]]</f>
        <v>195.72280000000001</v>
      </c>
      <c r="Z7265" s="6">
        <f t="shared" si="569"/>
        <v>1</v>
      </c>
    </row>
    <row r="7266" spans="1:26" x14ac:dyDescent="0.3">
      <c r="A7266" s="23" t="s">
        <v>9383</v>
      </c>
      <c r="B7266" s="34">
        <v>45356</v>
      </c>
      <c r="C7266" s="23" t="s">
        <v>1989</v>
      </c>
      <c r="D7266" s="23" t="s">
        <v>52</v>
      </c>
      <c r="E7266" s="23" t="s">
        <v>52</v>
      </c>
      <c r="F7266" s="23">
        <v>160036</v>
      </c>
      <c r="G7266" s="23" t="s">
        <v>102</v>
      </c>
      <c r="H7266" s="23" t="s">
        <v>103</v>
      </c>
      <c r="I7266" s="23" t="s">
        <v>104</v>
      </c>
      <c r="J7266" s="23" t="s">
        <v>64</v>
      </c>
      <c r="K7266" s="23" t="s">
        <v>57</v>
      </c>
      <c r="L7266" s="23">
        <v>4</v>
      </c>
      <c r="M7266" s="23">
        <v>91.97</v>
      </c>
      <c r="N7266" s="23">
        <v>5</v>
      </c>
      <c r="O7266" s="23">
        <v>5</v>
      </c>
      <c r="P7266" s="23" t="s">
        <v>33</v>
      </c>
      <c r="Q7266" s="23" t="s">
        <v>34</v>
      </c>
      <c r="R7266" s="23">
        <f t="shared" si="565"/>
        <v>1</v>
      </c>
      <c r="S7266" s="23" t="str">
        <f t="shared" si="566"/>
        <v>ORD107265_20240305_CUST01064_MED029</v>
      </c>
      <c r="T7266" s="23">
        <f t="shared" si="567"/>
        <v>1</v>
      </c>
      <c r="U7266" s="6">
        <f t="shared" si="568"/>
        <v>367.88</v>
      </c>
      <c r="V7266" s="6">
        <f>tbl_Raw_Data[[#This Row],[Discount_Pct]]*tbl_Raw_Data[[#This Row],[Gross_Amount]]/100</f>
        <v>18.394000000000002</v>
      </c>
      <c r="W7266" s="6">
        <f>tbl_Raw_Data[[#This Row],[Gross_Amount]]-tbl_Raw_Data[[#This Row],[Discount_Amount]]</f>
        <v>349.48599999999999</v>
      </c>
      <c r="X7266" s="6">
        <f>tbl_Raw_Data[[#This Row],[Net_Amount_Before_Tax]]*tbl_Raw_Data[[#This Row],[Tax_Pct]]/100</f>
        <v>17.474299999999999</v>
      </c>
      <c r="Y7266" s="6">
        <f>tbl_Raw_Data[[#This Row],[Net_Amount_Before_Tax]]+tbl_Raw_Data[[#This Row],[Tax_Amount]]</f>
        <v>366.96029999999996</v>
      </c>
      <c r="Z7266" s="6">
        <f t="shared" si="569"/>
        <v>3</v>
      </c>
    </row>
    <row r="7267" spans="1:26" x14ac:dyDescent="0.3">
      <c r="A7267" s="23" t="s">
        <v>9384</v>
      </c>
      <c r="B7267" s="34">
        <v>45640</v>
      </c>
      <c r="C7267" s="23" t="s">
        <v>6602</v>
      </c>
      <c r="D7267" s="23" t="s">
        <v>159</v>
      </c>
      <c r="E7267" s="23" t="s">
        <v>47</v>
      </c>
      <c r="F7267" s="23">
        <v>400050</v>
      </c>
      <c r="G7267" s="23" t="s">
        <v>233</v>
      </c>
      <c r="H7267" s="23" t="s">
        <v>234</v>
      </c>
      <c r="I7267" s="23" t="s">
        <v>104</v>
      </c>
      <c r="J7267" s="23" t="s">
        <v>42</v>
      </c>
      <c r="K7267" s="23" t="s">
        <v>24</v>
      </c>
      <c r="L7267" s="23">
        <v>1</v>
      </c>
      <c r="M7267" s="23">
        <v>155.6</v>
      </c>
      <c r="N7267" s="23">
        <v>5</v>
      </c>
      <c r="O7267" s="23">
        <v>5</v>
      </c>
      <c r="P7267" s="23" t="s">
        <v>65</v>
      </c>
      <c r="Q7267" s="23" t="s">
        <v>34</v>
      </c>
      <c r="R7267" s="23">
        <f t="shared" si="565"/>
        <v>1</v>
      </c>
      <c r="S7267" s="23" t="str">
        <f t="shared" si="566"/>
        <v>ORD107266_20241214_CUST00738_MED019</v>
      </c>
      <c r="T7267" s="23">
        <f t="shared" si="567"/>
        <v>1</v>
      </c>
      <c r="U7267" s="6">
        <f t="shared" si="568"/>
        <v>155.6</v>
      </c>
      <c r="V7267" s="6">
        <f>tbl_Raw_Data[[#This Row],[Discount_Pct]]*tbl_Raw_Data[[#This Row],[Gross_Amount]]/100</f>
        <v>7.78</v>
      </c>
      <c r="W7267" s="6">
        <f>tbl_Raw_Data[[#This Row],[Gross_Amount]]-tbl_Raw_Data[[#This Row],[Discount_Amount]]</f>
        <v>147.82</v>
      </c>
      <c r="X7267" s="6">
        <f>tbl_Raw_Data[[#This Row],[Net_Amount_Before_Tax]]*tbl_Raw_Data[[#This Row],[Tax_Pct]]/100</f>
        <v>7.3909999999999991</v>
      </c>
      <c r="Y7267" s="6">
        <f>tbl_Raw_Data[[#This Row],[Net_Amount_Before_Tax]]+tbl_Raw_Data[[#This Row],[Tax_Amount]]</f>
        <v>155.21099999999998</v>
      </c>
      <c r="Z7267" s="6">
        <f t="shared" si="569"/>
        <v>2</v>
      </c>
    </row>
    <row r="7268" spans="1:26" x14ac:dyDescent="0.3">
      <c r="A7268" s="23" t="s">
        <v>9384</v>
      </c>
      <c r="B7268" s="34">
        <v>45798</v>
      </c>
      <c r="C7268" s="23" t="s">
        <v>4856</v>
      </c>
      <c r="D7268" s="23" t="s">
        <v>183</v>
      </c>
      <c r="E7268" s="23" t="s">
        <v>184</v>
      </c>
      <c r="F7268" s="23">
        <v>122016</v>
      </c>
      <c r="G7268" s="23" t="s">
        <v>192</v>
      </c>
      <c r="H7268" s="23" t="s">
        <v>193</v>
      </c>
      <c r="I7268" s="23" t="s">
        <v>41</v>
      </c>
      <c r="J7268" s="23" t="s">
        <v>194</v>
      </c>
      <c r="K7268" s="23" t="s">
        <v>24</v>
      </c>
      <c r="L7268" s="23">
        <v>2</v>
      </c>
      <c r="M7268" s="23">
        <v>33.840000000000003</v>
      </c>
      <c r="N7268" s="23">
        <v>10</v>
      </c>
      <c r="O7268" s="23">
        <v>5</v>
      </c>
      <c r="P7268" s="23" t="s">
        <v>43</v>
      </c>
      <c r="Q7268" s="23" t="s">
        <v>44</v>
      </c>
      <c r="R7268" s="23">
        <f t="shared" si="565"/>
        <v>1</v>
      </c>
      <c r="S7268" s="23" t="str">
        <f t="shared" si="566"/>
        <v>ORD107266_20250521_CUST01699_MED002</v>
      </c>
      <c r="T7268" s="23">
        <f t="shared" si="567"/>
        <v>1</v>
      </c>
      <c r="U7268" s="6">
        <f t="shared" si="568"/>
        <v>67.680000000000007</v>
      </c>
      <c r="V7268" s="6">
        <f>tbl_Raw_Data[[#This Row],[Discount_Pct]]*tbl_Raw_Data[[#This Row],[Gross_Amount]]/100</f>
        <v>6.7680000000000007</v>
      </c>
      <c r="W7268" s="6">
        <f>tbl_Raw_Data[[#This Row],[Gross_Amount]]-tbl_Raw_Data[[#This Row],[Discount_Amount]]</f>
        <v>60.912000000000006</v>
      </c>
      <c r="X7268" s="6">
        <f>tbl_Raw_Data[[#This Row],[Net_Amount_Before_Tax]]*tbl_Raw_Data[[#This Row],[Tax_Pct]]/100</f>
        <v>3.0456000000000008</v>
      </c>
      <c r="Y7268" s="6">
        <f>tbl_Raw_Data[[#This Row],[Net_Amount_Before_Tax]]+tbl_Raw_Data[[#This Row],[Tax_Amount]]</f>
        <v>63.957600000000006</v>
      </c>
      <c r="Z7268" s="6">
        <f t="shared" si="569"/>
        <v>0</v>
      </c>
    </row>
    <row r="7269" spans="1:26" x14ac:dyDescent="0.3">
      <c r="A7269" s="23" t="s">
        <v>9385</v>
      </c>
      <c r="B7269" s="34">
        <v>45722</v>
      </c>
      <c r="C7269" s="23" t="s">
        <v>6617</v>
      </c>
      <c r="D7269" s="23" t="s">
        <v>19</v>
      </c>
      <c r="E7269" s="23" t="s">
        <v>19</v>
      </c>
      <c r="F7269" s="23">
        <v>110044</v>
      </c>
      <c r="G7269" s="23" t="s">
        <v>20</v>
      </c>
      <c r="H7269" s="23" t="s">
        <v>21</v>
      </c>
      <c r="I7269" s="23" t="s">
        <v>22</v>
      </c>
      <c r="J7269" s="23" t="s">
        <v>23</v>
      </c>
      <c r="K7269" s="23" t="s">
        <v>24</v>
      </c>
      <c r="L7269" s="23">
        <v>2</v>
      </c>
      <c r="M7269" s="23">
        <v>135.57</v>
      </c>
      <c r="N7269" s="23">
        <v>5</v>
      </c>
      <c r="O7269" s="23">
        <v>18</v>
      </c>
      <c r="P7269" s="23" t="s">
        <v>33</v>
      </c>
      <c r="Q7269" s="23" t="s">
        <v>44</v>
      </c>
      <c r="R7269" s="23">
        <f t="shared" si="565"/>
        <v>1</v>
      </c>
      <c r="S7269" s="23" t="str">
        <f t="shared" si="566"/>
        <v>ORD107268_20250306_CUST00197_MED024</v>
      </c>
      <c r="T7269" s="23">
        <f t="shared" si="567"/>
        <v>1</v>
      </c>
      <c r="U7269" s="6">
        <f t="shared" si="568"/>
        <v>271.14</v>
      </c>
      <c r="V7269" s="6">
        <f>tbl_Raw_Data[[#This Row],[Discount_Pct]]*tbl_Raw_Data[[#This Row],[Gross_Amount]]/100</f>
        <v>13.556999999999999</v>
      </c>
      <c r="W7269" s="6">
        <f>tbl_Raw_Data[[#This Row],[Gross_Amount]]-tbl_Raw_Data[[#This Row],[Discount_Amount]]</f>
        <v>257.58299999999997</v>
      </c>
      <c r="X7269" s="6">
        <f>tbl_Raw_Data[[#This Row],[Net_Amount_Before_Tax]]*tbl_Raw_Data[[#This Row],[Tax_Pct]]/100</f>
        <v>46.364939999999997</v>
      </c>
      <c r="Y7269" s="6">
        <f>tbl_Raw_Data[[#This Row],[Net_Amount_Before_Tax]]+tbl_Raw_Data[[#This Row],[Tax_Amount]]</f>
        <v>303.94793999999996</v>
      </c>
      <c r="Z7269" s="6">
        <f t="shared" si="569"/>
        <v>1</v>
      </c>
    </row>
    <row r="7270" spans="1:26" x14ac:dyDescent="0.3">
      <c r="A7270" s="23" t="s">
        <v>9386</v>
      </c>
      <c r="B7270" s="34">
        <v>45568</v>
      </c>
      <c r="C7270" s="23" t="s">
        <v>8033</v>
      </c>
      <c r="D7270" s="23" t="s">
        <v>37</v>
      </c>
      <c r="E7270" s="23" t="s">
        <v>38</v>
      </c>
      <c r="F7270" s="23">
        <v>452010</v>
      </c>
      <c r="G7270" s="23" t="s">
        <v>256</v>
      </c>
      <c r="H7270" s="23" t="s">
        <v>257</v>
      </c>
      <c r="I7270" s="23" t="s">
        <v>22</v>
      </c>
      <c r="J7270" s="23" t="s">
        <v>258</v>
      </c>
      <c r="K7270" s="23" t="s">
        <v>57</v>
      </c>
      <c r="L7270" s="23">
        <v>2</v>
      </c>
      <c r="M7270" s="23">
        <v>59.87</v>
      </c>
      <c r="N7270" s="23">
        <v>10</v>
      </c>
      <c r="O7270" s="23">
        <v>12</v>
      </c>
      <c r="P7270" s="23" t="s">
        <v>43</v>
      </c>
      <c r="Q7270" s="23" t="s">
        <v>34</v>
      </c>
      <c r="R7270" s="23">
        <f t="shared" si="565"/>
        <v>1</v>
      </c>
      <c r="S7270" s="23" t="str">
        <f t="shared" si="566"/>
        <v>ORD107269_20241003_CUST01058_MED025</v>
      </c>
      <c r="T7270" s="23">
        <f t="shared" si="567"/>
        <v>1</v>
      </c>
      <c r="U7270" s="6">
        <f t="shared" si="568"/>
        <v>119.74</v>
      </c>
      <c r="V7270" s="6">
        <f>tbl_Raw_Data[[#This Row],[Discount_Pct]]*tbl_Raw_Data[[#This Row],[Gross_Amount]]/100</f>
        <v>11.973999999999998</v>
      </c>
      <c r="W7270" s="6">
        <f>tbl_Raw_Data[[#This Row],[Gross_Amount]]-tbl_Raw_Data[[#This Row],[Discount_Amount]]</f>
        <v>107.76599999999999</v>
      </c>
      <c r="X7270" s="6">
        <f>tbl_Raw_Data[[#This Row],[Net_Amount_Before_Tax]]*tbl_Raw_Data[[#This Row],[Tax_Pct]]/100</f>
        <v>12.93192</v>
      </c>
      <c r="Y7270" s="6">
        <f>tbl_Raw_Data[[#This Row],[Net_Amount_Before_Tax]]+tbl_Raw_Data[[#This Row],[Tax_Amount]]</f>
        <v>120.69792</v>
      </c>
      <c r="Z7270" s="6">
        <f t="shared" si="569"/>
        <v>3</v>
      </c>
    </row>
    <row r="7271" spans="1:26" x14ac:dyDescent="0.3">
      <c r="A7271" s="23" t="s">
        <v>9387</v>
      </c>
      <c r="B7271" s="34">
        <v>45807</v>
      </c>
      <c r="C7271" s="23" t="s">
        <v>2384</v>
      </c>
      <c r="D7271" s="23" t="s">
        <v>123</v>
      </c>
      <c r="E7271" s="23" t="s">
        <v>101</v>
      </c>
      <c r="F7271" s="23">
        <v>226001</v>
      </c>
      <c r="G7271" s="23" t="s">
        <v>196</v>
      </c>
      <c r="H7271" s="23" t="s">
        <v>197</v>
      </c>
      <c r="I7271" s="23" t="s">
        <v>32</v>
      </c>
      <c r="J7271" s="23" t="s">
        <v>42</v>
      </c>
      <c r="K7271" s="23" t="s">
        <v>24</v>
      </c>
      <c r="L7271" s="23">
        <v>1</v>
      </c>
      <c r="M7271" s="23">
        <v>25.69</v>
      </c>
      <c r="N7271" s="23">
        <v>0</v>
      </c>
      <c r="O7271" s="23">
        <v>5</v>
      </c>
      <c r="P7271" s="23" t="s">
        <v>58</v>
      </c>
      <c r="Q7271" s="23" t="s">
        <v>90</v>
      </c>
      <c r="R7271" s="23">
        <f t="shared" si="565"/>
        <v>1</v>
      </c>
      <c r="S7271" s="23" t="str">
        <f t="shared" si="566"/>
        <v>ORD107270_20250530_CUST01561_MED011</v>
      </c>
      <c r="T7271" s="23">
        <f t="shared" si="567"/>
        <v>1</v>
      </c>
      <c r="U7271" s="6">
        <f t="shared" si="568"/>
        <v>25.69</v>
      </c>
      <c r="V7271" s="6">
        <f>tbl_Raw_Data[[#This Row],[Discount_Pct]]*tbl_Raw_Data[[#This Row],[Gross_Amount]]/100</f>
        <v>0</v>
      </c>
      <c r="W7271" s="6">
        <f>tbl_Raw_Data[[#This Row],[Gross_Amount]]-tbl_Raw_Data[[#This Row],[Discount_Amount]]</f>
        <v>25.69</v>
      </c>
      <c r="X7271" s="6">
        <f>tbl_Raw_Data[[#This Row],[Net_Amount_Before_Tax]]*tbl_Raw_Data[[#This Row],[Tax_Pct]]/100</f>
        <v>1.2845000000000002</v>
      </c>
      <c r="Y7271" s="6">
        <f>tbl_Raw_Data[[#This Row],[Net_Amount_Before_Tax]]+tbl_Raw_Data[[#This Row],[Tax_Amount]]</f>
        <v>26.974500000000003</v>
      </c>
      <c r="Z7271" s="6">
        <f t="shared" si="569"/>
        <v>2</v>
      </c>
    </row>
    <row r="7272" spans="1:26" x14ac:dyDescent="0.3">
      <c r="A7272" s="23" t="s">
        <v>9388</v>
      </c>
      <c r="B7272" s="34">
        <v>45691</v>
      </c>
      <c r="C7272" s="23" t="s">
        <v>8637</v>
      </c>
      <c r="D7272" s="23" t="s">
        <v>28</v>
      </c>
      <c r="E7272" s="23" t="s">
        <v>29</v>
      </c>
      <c r="F7272" s="23">
        <v>500090</v>
      </c>
      <c r="G7272" s="23" t="s">
        <v>68</v>
      </c>
      <c r="H7272" s="23" t="s">
        <v>69</v>
      </c>
      <c r="I7272" s="23" t="s">
        <v>55</v>
      </c>
      <c r="J7272" s="23" t="s">
        <v>56</v>
      </c>
      <c r="K7272" s="23" t="s">
        <v>24</v>
      </c>
      <c r="L7272" s="23">
        <v>2</v>
      </c>
      <c r="M7272" s="23">
        <v>28.4</v>
      </c>
      <c r="N7272" s="23">
        <v>10</v>
      </c>
      <c r="O7272" s="23">
        <v>18</v>
      </c>
      <c r="P7272" s="23" t="s">
        <v>65</v>
      </c>
      <c r="Q7272" s="23" t="s">
        <v>26</v>
      </c>
      <c r="R7272" s="23">
        <f t="shared" si="565"/>
        <v>1</v>
      </c>
      <c r="S7272" s="23" t="str">
        <f t="shared" si="566"/>
        <v>ORD107271_20250203_CUST01488_MED003</v>
      </c>
      <c r="T7272" s="23">
        <f t="shared" si="567"/>
        <v>1</v>
      </c>
      <c r="U7272" s="6">
        <f t="shared" si="568"/>
        <v>56.8</v>
      </c>
      <c r="V7272" s="6">
        <f>tbl_Raw_Data[[#This Row],[Discount_Pct]]*tbl_Raw_Data[[#This Row],[Gross_Amount]]/100</f>
        <v>5.68</v>
      </c>
      <c r="W7272" s="6">
        <f>tbl_Raw_Data[[#This Row],[Gross_Amount]]-tbl_Raw_Data[[#This Row],[Discount_Amount]]</f>
        <v>51.12</v>
      </c>
      <c r="X7272" s="6">
        <f>tbl_Raw_Data[[#This Row],[Net_Amount_Before_Tax]]*tbl_Raw_Data[[#This Row],[Tax_Pct]]/100</f>
        <v>9.2015999999999991</v>
      </c>
      <c r="Y7272" s="6">
        <f>tbl_Raw_Data[[#This Row],[Net_Amount_Before_Tax]]+tbl_Raw_Data[[#This Row],[Tax_Amount]]</f>
        <v>60.321599999999997</v>
      </c>
      <c r="Z7272" s="6">
        <f t="shared" si="569"/>
        <v>1</v>
      </c>
    </row>
    <row r="7273" spans="1:26" x14ac:dyDescent="0.3">
      <c r="A7273" s="23" t="s">
        <v>9388</v>
      </c>
      <c r="B7273" s="34">
        <v>45979</v>
      </c>
      <c r="C7273" s="23" t="s">
        <v>3326</v>
      </c>
      <c r="D7273" s="23" t="s">
        <v>142</v>
      </c>
      <c r="E7273" s="23" t="s">
        <v>81</v>
      </c>
      <c r="F7273" s="23">
        <v>380001</v>
      </c>
      <c r="G7273" s="23" t="s">
        <v>185</v>
      </c>
      <c r="H7273" s="23" t="s">
        <v>186</v>
      </c>
      <c r="I7273" s="23" t="s">
        <v>76</v>
      </c>
      <c r="J7273" s="23" t="s">
        <v>187</v>
      </c>
      <c r="K7273" s="23" t="s">
        <v>57</v>
      </c>
      <c r="L7273" s="23">
        <v>1</v>
      </c>
      <c r="M7273" s="23">
        <v>82.58</v>
      </c>
      <c r="N7273" s="23">
        <v>5</v>
      </c>
      <c r="O7273" s="23">
        <v>18</v>
      </c>
      <c r="P7273" s="23" t="s">
        <v>43</v>
      </c>
      <c r="Q7273" s="23" t="s">
        <v>34</v>
      </c>
      <c r="R7273" s="23">
        <f t="shared" si="565"/>
        <v>1</v>
      </c>
      <c r="S7273" s="23" t="str">
        <f t="shared" si="566"/>
        <v>ORD107271_20251118_CUST02581_MED009</v>
      </c>
      <c r="T7273" s="23">
        <f t="shared" si="567"/>
        <v>1</v>
      </c>
      <c r="U7273" s="6">
        <f t="shared" si="568"/>
        <v>82.58</v>
      </c>
      <c r="V7273" s="6">
        <f>tbl_Raw_Data[[#This Row],[Discount_Pct]]*tbl_Raw_Data[[#This Row],[Gross_Amount]]/100</f>
        <v>4.1289999999999996</v>
      </c>
      <c r="W7273" s="6">
        <f>tbl_Raw_Data[[#This Row],[Gross_Amount]]-tbl_Raw_Data[[#This Row],[Discount_Amount]]</f>
        <v>78.450999999999993</v>
      </c>
      <c r="X7273" s="6">
        <f>tbl_Raw_Data[[#This Row],[Net_Amount_Before_Tax]]*tbl_Raw_Data[[#This Row],[Tax_Pct]]/100</f>
        <v>14.121179999999999</v>
      </c>
      <c r="Y7273" s="6">
        <f>tbl_Raw_Data[[#This Row],[Net_Amount_Before_Tax]]+tbl_Raw_Data[[#This Row],[Tax_Amount]]</f>
        <v>92.572179999999989</v>
      </c>
      <c r="Z7273" s="6">
        <f t="shared" si="569"/>
        <v>4</v>
      </c>
    </row>
    <row r="7274" spans="1:26" x14ac:dyDescent="0.3">
      <c r="A7274" s="23" t="s">
        <v>9389</v>
      </c>
      <c r="B7274" s="34">
        <v>45535</v>
      </c>
      <c r="C7274" s="23" t="s">
        <v>2177</v>
      </c>
      <c r="D7274" s="23" t="s">
        <v>37</v>
      </c>
      <c r="E7274" s="23" t="s">
        <v>38</v>
      </c>
      <c r="F7274" s="23">
        <v>452018</v>
      </c>
      <c r="G7274" s="23" t="s">
        <v>145</v>
      </c>
      <c r="H7274" s="23" t="s">
        <v>146</v>
      </c>
      <c r="I7274" s="23" t="s">
        <v>147</v>
      </c>
      <c r="J7274" s="23" t="s">
        <v>148</v>
      </c>
      <c r="K7274" s="23" t="s">
        <v>24</v>
      </c>
      <c r="L7274" s="23">
        <v>1</v>
      </c>
      <c r="M7274" s="23">
        <v>105.48</v>
      </c>
      <c r="N7274" s="23">
        <v>0</v>
      </c>
      <c r="O7274" s="23">
        <v>12</v>
      </c>
      <c r="P7274" s="23" t="s">
        <v>89</v>
      </c>
      <c r="Q7274" s="23" t="s">
        <v>44</v>
      </c>
      <c r="R7274" s="23">
        <f t="shared" si="565"/>
        <v>1</v>
      </c>
      <c r="S7274" s="23" t="str">
        <f t="shared" si="566"/>
        <v>ORD107273_20240831_CUST02609_MED016</v>
      </c>
      <c r="T7274" s="23">
        <f t="shared" si="567"/>
        <v>1</v>
      </c>
      <c r="U7274" s="6">
        <f t="shared" si="568"/>
        <v>105.48</v>
      </c>
      <c r="V7274" s="6">
        <f>tbl_Raw_Data[[#This Row],[Discount_Pct]]*tbl_Raw_Data[[#This Row],[Gross_Amount]]/100</f>
        <v>0</v>
      </c>
      <c r="W7274" s="6">
        <f>tbl_Raw_Data[[#This Row],[Gross_Amount]]-tbl_Raw_Data[[#This Row],[Discount_Amount]]</f>
        <v>105.48</v>
      </c>
      <c r="X7274" s="6">
        <f>tbl_Raw_Data[[#This Row],[Net_Amount_Before_Tax]]*tbl_Raw_Data[[#This Row],[Tax_Pct]]/100</f>
        <v>12.6576</v>
      </c>
      <c r="Y7274" s="6">
        <f>tbl_Raw_Data[[#This Row],[Net_Amount_Before_Tax]]+tbl_Raw_Data[[#This Row],[Tax_Amount]]</f>
        <v>118.13760000000001</v>
      </c>
      <c r="Z7274" s="6">
        <f t="shared" si="569"/>
        <v>0</v>
      </c>
    </row>
    <row r="7275" spans="1:26" x14ac:dyDescent="0.3">
      <c r="A7275" s="23" t="s">
        <v>9390</v>
      </c>
      <c r="B7275" s="34">
        <v>45525</v>
      </c>
      <c r="C7275" s="23" t="s">
        <v>1029</v>
      </c>
      <c r="D7275" s="23" t="s">
        <v>159</v>
      </c>
      <c r="E7275" s="23" t="s">
        <v>47</v>
      </c>
      <c r="F7275" s="23">
        <v>400093</v>
      </c>
      <c r="G7275" s="23" t="s">
        <v>138</v>
      </c>
      <c r="H7275" s="23" t="s">
        <v>139</v>
      </c>
      <c r="I7275" s="23" t="s">
        <v>50</v>
      </c>
      <c r="J7275" s="23" t="s">
        <v>140</v>
      </c>
      <c r="K7275" s="23" t="s">
        <v>24</v>
      </c>
      <c r="L7275" s="23">
        <v>2</v>
      </c>
      <c r="M7275" s="23">
        <v>145.28</v>
      </c>
      <c r="N7275" s="23">
        <v>10</v>
      </c>
      <c r="O7275" s="23">
        <v>12</v>
      </c>
      <c r="P7275" s="23" t="s">
        <v>89</v>
      </c>
      <c r="Q7275" s="23" t="s">
        <v>34</v>
      </c>
      <c r="R7275" s="23">
        <f t="shared" si="565"/>
        <v>1</v>
      </c>
      <c r="S7275" s="23" t="str">
        <f t="shared" si="566"/>
        <v>ORD107274_20240821_CUST02446_MED013</v>
      </c>
      <c r="T7275" s="23">
        <f t="shared" si="567"/>
        <v>1</v>
      </c>
      <c r="U7275" s="6">
        <f t="shared" si="568"/>
        <v>290.56</v>
      </c>
      <c r="V7275" s="6">
        <f>tbl_Raw_Data[[#This Row],[Discount_Pct]]*tbl_Raw_Data[[#This Row],[Gross_Amount]]/100</f>
        <v>29.055999999999997</v>
      </c>
      <c r="W7275" s="6">
        <f>tbl_Raw_Data[[#This Row],[Gross_Amount]]-tbl_Raw_Data[[#This Row],[Discount_Amount]]</f>
        <v>261.50400000000002</v>
      </c>
      <c r="X7275" s="6">
        <f>tbl_Raw_Data[[#This Row],[Net_Amount_Before_Tax]]*tbl_Raw_Data[[#This Row],[Tax_Pct]]/100</f>
        <v>31.380480000000002</v>
      </c>
      <c r="Y7275" s="6">
        <f>tbl_Raw_Data[[#This Row],[Net_Amount_Before_Tax]]+tbl_Raw_Data[[#This Row],[Tax_Amount]]</f>
        <v>292.88448</v>
      </c>
      <c r="Z7275" s="6">
        <f t="shared" si="569"/>
        <v>4</v>
      </c>
    </row>
    <row r="7276" spans="1:26" x14ac:dyDescent="0.3">
      <c r="A7276" s="23" t="s">
        <v>9391</v>
      </c>
      <c r="B7276" s="34">
        <v>45787</v>
      </c>
      <c r="C7276" s="23" t="s">
        <v>3140</v>
      </c>
      <c r="D7276" s="23" t="s">
        <v>130</v>
      </c>
      <c r="E7276" s="23" t="s">
        <v>131</v>
      </c>
      <c r="F7276" s="23">
        <v>700029</v>
      </c>
      <c r="G7276" s="23" t="s">
        <v>283</v>
      </c>
      <c r="H7276" s="23" t="s">
        <v>284</v>
      </c>
      <c r="I7276" s="23" t="s">
        <v>104</v>
      </c>
      <c r="J7276" s="23" t="s">
        <v>42</v>
      </c>
      <c r="K7276" s="23" t="s">
        <v>57</v>
      </c>
      <c r="L7276" s="23">
        <v>3</v>
      </c>
      <c r="M7276" s="23">
        <v>279.76</v>
      </c>
      <c r="N7276" s="23">
        <v>0</v>
      </c>
      <c r="O7276" s="23">
        <v>12</v>
      </c>
      <c r="P7276" s="23" t="s">
        <v>89</v>
      </c>
      <c r="Q7276" s="23" t="s">
        <v>34</v>
      </c>
      <c r="R7276" s="23">
        <f t="shared" si="565"/>
        <v>1</v>
      </c>
      <c r="S7276" s="23" t="str">
        <f t="shared" si="566"/>
        <v>ORD107275_20250510_CUST01604_MED030</v>
      </c>
      <c r="T7276" s="23">
        <f t="shared" si="567"/>
        <v>1</v>
      </c>
      <c r="U7276" s="6">
        <f t="shared" si="568"/>
        <v>839.28</v>
      </c>
      <c r="V7276" s="6">
        <f>tbl_Raw_Data[[#This Row],[Discount_Pct]]*tbl_Raw_Data[[#This Row],[Gross_Amount]]/100</f>
        <v>0</v>
      </c>
      <c r="W7276" s="6">
        <f>tbl_Raw_Data[[#This Row],[Gross_Amount]]-tbl_Raw_Data[[#This Row],[Discount_Amount]]</f>
        <v>839.28</v>
      </c>
      <c r="X7276" s="6">
        <f>tbl_Raw_Data[[#This Row],[Net_Amount_Before_Tax]]*tbl_Raw_Data[[#This Row],[Tax_Pct]]/100</f>
        <v>100.7136</v>
      </c>
      <c r="Y7276" s="6">
        <f>tbl_Raw_Data[[#This Row],[Net_Amount_Before_Tax]]+tbl_Raw_Data[[#This Row],[Tax_Amount]]</f>
        <v>939.99360000000001</v>
      </c>
      <c r="Z7276" s="6">
        <f t="shared" si="569"/>
        <v>5</v>
      </c>
    </row>
    <row r="7277" spans="1:26" x14ac:dyDescent="0.3">
      <c r="A7277" s="23" t="s">
        <v>9392</v>
      </c>
      <c r="B7277" s="34">
        <v>45761</v>
      </c>
      <c r="C7277" s="23" t="s">
        <v>8887</v>
      </c>
      <c r="D7277" s="23" t="s">
        <v>183</v>
      </c>
      <c r="E7277" s="23" t="s">
        <v>184</v>
      </c>
      <c r="F7277" s="23">
        <v>122009</v>
      </c>
      <c r="G7277" s="23" t="s">
        <v>256</v>
      </c>
      <c r="H7277" s="23" t="s">
        <v>257</v>
      </c>
      <c r="I7277" s="23" t="s">
        <v>22</v>
      </c>
      <c r="J7277" s="23" t="s">
        <v>258</v>
      </c>
      <c r="K7277" s="23" t="s">
        <v>57</v>
      </c>
      <c r="L7277" s="23">
        <v>1</v>
      </c>
      <c r="M7277" s="23">
        <v>59.26</v>
      </c>
      <c r="N7277" s="23">
        <v>10</v>
      </c>
      <c r="O7277" s="23">
        <v>12</v>
      </c>
      <c r="P7277" s="23" t="s">
        <v>89</v>
      </c>
      <c r="Q7277" s="23" t="s">
        <v>34</v>
      </c>
      <c r="R7277" s="23">
        <f t="shared" si="565"/>
        <v>1</v>
      </c>
      <c r="S7277" s="23" t="str">
        <f t="shared" si="566"/>
        <v>ORD107276_20250414_CUST00622_MED025</v>
      </c>
      <c r="T7277" s="23">
        <f t="shared" si="567"/>
        <v>1</v>
      </c>
      <c r="U7277" s="6">
        <f t="shared" si="568"/>
        <v>59.26</v>
      </c>
      <c r="V7277" s="6">
        <f>tbl_Raw_Data[[#This Row],[Discount_Pct]]*tbl_Raw_Data[[#This Row],[Gross_Amount]]/100</f>
        <v>5.9260000000000002</v>
      </c>
      <c r="W7277" s="6">
        <f>tbl_Raw_Data[[#This Row],[Gross_Amount]]-tbl_Raw_Data[[#This Row],[Discount_Amount]]</f>
        <v>53.333999999999996</v>
      </c>
      <c r="X7277" s="6">
        <f>tbl_Raw_Data[[#This Row],[Net_Amount_Before_Tax]]*tbl_Raw_Data[[#This Row],[Tax_Pct]]/100</f>
        <v>6.4000799999999991</v>
      </c>
      <c r="Y7277" s="6">
        <f>tbl_Raw_Data[[#This Row],[Net_Amount_Before_Tax]]+tbl_Raw_Data[[#This Row],[Tax_Amount]]</f>
        <v>59.734079999999992</v>
      </c>
      <c r="Z7277" s="6">
        <f t="shared" si="569"/>
        <v>2</v>
      </c>
    </row>
    <row r="7278" spans="1:26" x14ac:dyDescent="0.3">
      <c r="A7278" s="23" t="s">
        <v>9393</v>
      </c>
      <c r="B7278" s="34">
        <v>45505</v>
      </c>
      <c r="C7278" s="23" t="s">
        <v>7525</v>
      </c>
      <c r="D7278" s="23" t="s">
        <v>87</v>
      </c>
      <c r="E7278" s="23" t="s">
        <v>88</v>
      </c>
      <c r="F7278" s="23">
        <v>600100</v>
      </c>
      <c r="G7278" s="23" t="s">
        <v>160</v>
      </c>
      <c r="H7278" s="23" t="s">
        <v>161</v>
      </c>
      <c r="I7278" s="23" t="s">
        <v>50</v>
      </c>
      <c r="J7278" s="23" t="s">
        <v>23</v>
      </c>
      <c r="K7278" s="23" t="s">
        <v>24</v>
      </c>
      <c r="L7278" s="23">
        <v>2</v>
      </c>
      <c r="M7278" s="23">
        <v>152.54</v>
      </c>
      <c r="N7278" s="23">
        <v>15</v>
      </c>
      <c r="O7278" s="23">
        <v>12</v>
      </c>
      <c r="P7278" s="23" t="s">
        <v>25</v>
      </c>
      <c r="Q7278" s="23" t="s">
        <v>34</v>
      </c>
      <c r="R7278" s="23">
        <f t="shared" si="565"/>
        <v>1</v>
      </c>
      <c r="S7278" s="23" t="str">
        <f t="shared" si="566"/>
        <v>ORD107277_20240801_CUST00736_MED014</v>
      </c>
      <c r="T7278" s="23">
        <f t="shared" si="567"/>
        <v>1</v>
      </c>
      <c r="U7278" s="6">
        <f t="shared" si="568"/>
        <v>305.08</v>
      </c>
      <c r="V7278" s="6">
        <f>tbl_Raw_Data[[#This Row],[Discount_Pct]]*tbl_Raw_Data[[#This Row],[Gross_Amount]]/100</f>
        <v>45.762</v>
      </c>
      <c r="W7278" s="6">
        <f>tbl_Raw_Data[[#This Row],[Gross_Amount]]-tbl_Raw_Data[[#This Row],[Discount_Amount]]</f>
        <v>259.31799999999998</v>
      </c>
      <c r="X7278" s="6">
        <f>tbl_Raw_Data[[#This Row],[Net_Amount_Before_Tax]]*tbl_Raw_Data[[#This Row],[Tax_Pct]]/100</f>
        <v>31.11816</v>
      </c>
      <c r="Y7278" s="6">
        <f>tbl_Raw_Data[[#This Row],[Net_Amount_Before_Tax]]+tbl_Raw_Data[[#This Row],[Tax_Amount]]</f>
        <v>290.43615999999997</v>
      </c>
      <c r="Z7278" s="6">
        <f t="shared" si="569"/>
        <v>1</v>
      </c>
    </row>
    <row r="7279" spans="1:26" x14ac:dyDescent="0.3">
      <c r="A7279" s="23" t="s">
        <v>9394</v>
      </c>
      <c r="B7279" s="34">
        <v>45651</v>
      </c>
      <c r="C7279" s="23" t="s">
        <v>9395</v>
      </c>
      <c r="D7279" s="23" t="s">
        <v>92</v>
      </c>
      <c r="E7279" s="23" t="s">
        <v>93</v>
      </c>
      <c r="F7279" s="23">
        <v>560034</v>
      </c>
      <c r="G7279" s="23" t="s">
        <v>192</v>
      </c>
      <c r="H7279" s="23" t="s">
        <v>193</v>
      </c>
      <c r="I7279" s="23" t="s">
        <v>41</v>
      </c>
      <c r="J7279" s="23" t="s">
        <v>194</v>
      </c>
      <c r="K7279" s="23" t="s">
        <v>24</v>
      </c>
      <c r="L7279" s="23">
        <v>3</v>
      </c>
      <c r="M7279" s="23">
        <v>28.18</v>
      </c>
      <c r="N7279" s="23">
        <v>10</v>
      </c>
      <c r="O7279" s="23">
        <v>18</v>
      </c>
      <c r="P7279" s="23" t="s">
        <v>89</v>
      </c>
      <c r="Q7279" s="23" t="s">
        <v>26</v>
      </c>
      <c r="R7279" s="23">
        <f t="shared" si="565"/>
        <v>1</v>
      </c>
      <c r="S7279" s="23" t="str">
        <f t="shared" si="566"/>
        <v>ORD107278_20241225_CUST01114_MED002</v>
      </c>
      <c r="T7279" s="23">
        <f t="shared" si="567"/>
        <v>1</v>
      </c>
      <c r="U7279" s="6">
        <f t="shared" si="568"/>
        <v>84.539999999999992</v>
      </c>
      <c r="V7279" s="6">
        <f>tbl_Raw_Data[[#This Row],[Discount_Pct]]*tbl_Raw_Data[[#This Row],[Gross_Amount]]/100</f>
        <v>8.4539999999999988</v>
      </c>
      <c r="W7279" s="6">
        <f>tbl_Raw_Data[[#This Row],[Gross_Amount]]-tbl_Raw_Data[[#This Row],[Discount_Amount]]</f>
        <v>76.085999999999999</v>
      </c>
      <c r="X7279" s="6">
        <f>tbl_Raw_Data[[#This Row],[Net_Amount_Before_Tax]]*tbl_Raw_Data[[#This Row],[Tax_Pct]]/100</f>
        <v>13.69548</v>
      </c>
      <c r="Y7279" s="6">
        <f>tbl_Raw_Data[[#This Row],[Net_Amount_Before_Tax]]+tbl_Raw_Data[[#This Row],[Tax_Amount]]</f>
        <v>89.781480000000002</v>
      </c>
      <c r="Z7279" s="6">
        <f t="shared" si="569"/>
        <v>0</v>
      </c>
    </row>
    <row r="7280" spans="1:26" x14ac:dyDescent="0.3">
      <c r="A7280" s="23" t="s">
        <v>9394</v>
      </c>
      <c r="B7280" s="34">
        <v>46014</v>
      </c>
      <c r="C7280" s="23" t="s">
        <v>2041</v>
      </c>
      <c r="D7280" s="23" t="s">
        <v>72</v>
      </c>
      <c r="E7280" s="23" t="s">
        <v>73</v>
      </c>
      <c r="F7280" s="23">
        <v>302001</v>
      </c>
      <c r="G7280" s="23" t="s">
        <v>233</v>
      </c>
      <c r="H7280" s="23" t="s">
        <v>234</v>
      </c>
      <c r="I7280" s="23" t="s">
        <v>104</v>
      </c>
      <c r="J7280" s="23" t="s">
        <v>42</v>
      </c>
      <c r="K7280" s="23" t="s">
        <v>24</v>
      </c>
      <c r="L7280" s="23">
        <v>3</v>
      </c>
      <c r="M7280" s="23">
        <v>155.36000000000001</v>
      </c>
      <c r="N7280" s="23">
        <v>10</v>
      </c>
      <c r="O7280" s="23">
        <v>5</v>
      </c>
      <c r="P7280" s="23" t="s">
        <v>33</v>
      </c>
      <c r="Q7280" s="23" t="s">
        <v>34</v>
      </c>
      <c r="R7280" s="23">
        <f t="shared" si="565"/>
        <v>1</v>
      </c>
      <c r="S7280" s="23" t="str">
        <f t="shared" si="566"/>
        <v>ORD107278_20251223_CUST01989_MED019</v>
      </c>
      <c r="T7280" s="23">
        <f t="shared" si="567"/>
        <v>1</v>
      </c>
      <c r="U7280" s="6">
        <f t="shared" si="568"/>
        <v>466.08000000000004</v>
      </c>
      <c r="V7280" s="6">
        <f>tbl_Raw_Data[[#This Row],[Discount_Pct]]*tbl_Raw_Data[[#This Row],[Gross_Amount]]/100</f>
        <v>46.608000000000004</v>
      </c>
      <c r="W7280" s="6">
        <f>tbl_Raw_Data[[#This Row],[Gross_Amount]]-tbl_Raw_Data[[#This Row],[Discount_Amount]]</f>
        <v>419.47200000000004</v>
      </c>
      <c r="X7280" s="6">
        <f>tbl_Raw_Data[[#This Row],[Net_Amount_Before_Tax]]*tbl_Raw_Data[[#This Row],[Tax_Pct]]/100</f>
        <v>20.973600000000001</v>
      </c>
      <c r="Y7280" s="6">
        <f>tbl_Raw_Data[[#This Row],[Net_Amount_Before_Tax]]+tbl_Raw_Data[[#This Row],[Tax_Amount]]</f>
        <v>440.44560000000001</v>
      </c>
      <c r="Z7280" s="6">
        <f t="shared" si="569"/>
        <v>4</v>
      </c>
    </row>
    <row r="7281" spans="1:26" x14ac:dyDescent="0.3">
      <c r="A7281" s="23" t="s">
        <v>9396</v>
      </c>
      <c r="B7281" s="34">
        <v>45756</v>
      </c>
      <c r="C7281" s="23" t="s">
        <v>1673</v>
      </c>
      <c r="D7281" s="23" t="s">
        <v>28</v>
      </c>
      <c r="E7281" s="23" t="s">
        <v>29</v>
      </c>
      <c r="F7281" s="23">
        <v>500032</v>
      </c>
      <c r="G7281" s="23" t="s">
        <v>102</v>
      </c>
      <c r="H7281" s="23" t="s">
        <v>103</v>
      </c>
      <c r="I7281" s="23" t="s">
        <v>104</v>
      </c>
      <c r="J7281" s="23" t="s">
        <v>64</v>
      </c>
      <c r="K7281" s="23" t="s">
        <v>57</v>
      </c>
      <c r="L7281" s="23">
        <v>2</v>
      </c>
      <c r="M7281" s="23">
        <v>87.08</v>
      </c>
      <c r="N7281" s="23">
        <v>5</v>
      </c>
      <c r="O7281" s="23">
        <v>5</v>
      </c>
      <c r="P7281" s="23" t="s">
        <v>65</v>
      </c>
      <c r="Q7281" s="23" t="s">
        <v>26</v>
      </c>
      <c r="R7281" s="23">
        <f t="shared" si="565"/>
        <v>1</v>
      </c>
      <c r="S7281" s="23" t="str">
        <f t="shared" si="566"/>
        <v>ORD107280_20250409_CUST00741_MED029</v>
      </c>
      <c r="T7281" s="23">
        <f t="shared" si="567"/>
        <v>1</v>
      </c>
      <c r="U7281" s="6">
        <f t="shared" si="568"/>
        <v>174.16</v>
      </c>
      <c r="V7281" s="6">
        <f>tbl_Raw_Data[[#This Row],[Discount_Pct]]*tbl_Raw_Data[[#This Row],[Gross_Amount]]/100</f>
        <v>8.7080000000000002</v>
      </c>
      <c r="W7281" s="6">
        <f>tbl_Raw_Data[[#This Row],[Gross_Amount]]-tbl_Raw_Data[[#This Row],[Discount_Amount]]</f>
        <v>165.452</v>
      </c>
      <c r="X7281" s="6">
        <f>tbl_Raw_Data[[#This Row],[Net_Amount_Before_Tax]]*tbl_Raw_Data[[#This Row],[Tax_Pct]]/100</f>
        <v>8.2726000000000006</v>
      </c>
      <c r="Y7281" s="6">
        <f>tbl_Raw_Data[[#This Row],[Net_Amount_Before_Tax]]+tbl_Raw_Data[[#This Row],[Tax_Amount]]</f>
        <v>173.72460000000001</v>
      </c>
      <c r="Z7281" s="6">
        <f t="shared" si="569"/>
        <v>2</v>
      </c>
    </row>
    <row r="7282" spans="1:26" x14ac:dyDescent="0.3">
      <c r="A7282" s="23" t="s">
        <v>9397</v>
      </c>
      <c r="B7282" s="34">
        <v>45753</v>
      </c>
      <c r="C7282" s="23" t="s">
        <v>9398</v>
      </c>
      <c r="D7282" s="23" t="s">
        <v>130</v>
      </c>
      <c r="E7282" s="23" t="s">
        <v>131</v>
      </c>
      <c r="F7282" s="23">
        <v>700019</v>
      </c>
      <c r="G7282" s="23" t="s">
        <v>82</v>
      </c>
      <c r="H7282" s="23" t="s">
        <v>83</v>
      </c>
      <c r="I7282" s="23" t="s">
        <v>84</v>
      </c>
      <c r="J7282" s="23" t="s">
        <v>85</v>
      </c>
      <c r="K7282" s="23" t="s">
        <v>24</v>
      </c>
      <c r="L7282" s="23">
        <v>5</v>
      </c>
      <c r="M7282" s="23">
        <v>272.2</v>
      </c>
      <c r="N7282" s="23">
        <v>0</v>
      </c>
      <c r="O7282" s="23">
        <v>5</v>
      </c>
      <c r="P7282" s="23" t="s">
        <v>43</v>
      </c>
      <c r="Q7282" s="23" t="s">
        <v>34</v>
      </c>
      <c r="R7282" s="23">
        <f t="shared" si="565"/>
        <v>1</v>
      </c>
      <c r="S7282" s="23" t="str">
        <f t="shared" si="566"/>
        <v>ORD107281_20250406_CUST02422_MED023</v>
      </c>
      <c r="T7282" s="23">
        <f t="shared" si="567"/>
        <v>1</v>
      </c>
      <c r="U7282" s="6">
        <f t="shared" si="568"/>
        <v>1361</v>
      </c>
      <c r="V7282" s="6">
        <f>tbl_Raw_Data[[#This Row],[Discount_Pct]]*tbl_Raw_Data[[#This Row],[Gross_Amount]]/100</f>
        <v>0</v>
      </c>
      <c r="W7282" s="6">
        <f>tbl_Raw_Data[[#This Row],[Gross_Amount]]-tbl_Raw_Data[[#This Row],[Discount_Amount]]</f>
        <v>1361</v>
      </c>
      <c r="X7282" s="6">
        <f>tbl_Raw_Data[[#This Row],[Net_Amount_Before_Tax]]*tbl_Raw_Data[[#This Row],[Tax_Pct]]/100</f>
        <v>68.05</v>
      </c>
      <c r="Y7282" s="6">
        <f>tbl_Raw_Data[[#This Row],[Net_Amount_Before_Tax]]+tbl_Raw_Data[[#This Row],[Tax_Amount]]</f>
        <v>1429.05</v>
      </c>
      <c r="Z7282" s="6">
        <f t="shared" si="569"/>
        <v>1</v>
      </c>
    </row>
    <row r="7283" spans="1:26" x14ac:dyDescent="0.3">
      <c r="A7283" s="23" t="s">
        <v>9397</v>
      </c>
      <c r="B7283" s="34">
        <v>45790</v>
      </c>
      <c r="C7283" s="23" t="s">
        <v>756</v>
      </c>
      <c r="D7283" s="23" t="s">
        <v>52</v>
      </c>
      <c r="E7283" s="23" t="s">
        <v>52</v>
      </c>
      <c r="F7283" s="23">
        <v>160019</v>
      </c>
      <c r="G7283" s="23" t="s">
        <v>154</v>
      </c>
      <c r="H7283" s="23" t="s">
        <v>155</v>
      </c>
      <c r="I7283" s="23" t="s">
        <v>134</v>
      </c>
      <c r="J7283" s="23" t="s">
        <v>156</v>
      </c>
      <c r="K7283" s="23" t="s">
        <v>57</v>
      </c>
      <c r="L7283" s="23">
        <v>2</v>
      </c>
      <c r="M7283" s="23">
        <v>43.48</v>
      </c>
      <c r="N7283" s="23">
        <v>10</v>
      </c>
      <c r="O7283" s="23">
        <v>18</v>
      </c>
      <c r="P7283" s="23" t="s">
        <v>58</v>
      </c>
      <c r="Q7283" s="23" t="s">
        <v>34</v>
      </c>
      <c r="R7283" s="23">
        <f t="shared" si="565"/>
        <v>1</v>
      </c>
      <c r="S7283" s="23" t="str">
        <f t="shared" si="566"/>
        <v>ORD107281_20250513_CUST00911_MED006</v>
      </c>
      <c r="T7283" s="23">
        <f t="shared" si="567"/>
        <v>1</v>
      </c>
      <c r="U7283" s="6">
        <f t="shared" si="568"/>
        <v>86.96</v>
      </c>
      <c r="V7283" s="6">
        <f>tbl_Raw_Data[[#This Row],[Discount_Pct]]*tbl_Raw_Data[[#This Row],[Gross_Amount]]/100</f>
        <v>8.6959999999999997</v>
      </c>
      <c r="W7283" s="6">
        <f>tbl_Raw_Data[[#This Row],[Gross_Amount]]-tbl_Raw_Data[[#This Row],[Discount_Amount]]</f>
        <v>78.263999999999996</v>
      </c>
      <c r="X7283" s="6">
        <f>tbl_Raw_Data[[#This Row],[Net_Amount_Before_Tax]]*tbl_Raw_Data[[#This Row],[Tax_Pct]]/100</f>
        <v>14.08752</v>
      </c>
      <c r="Y7283" s="6">
        <f>tbl_Raw_Data[[#This Row],[Net_Amount_Before_Tax]]+tbl_Raw_Data[[#This Row],[Tax_Amount]]</f>
        <v>92.351519999999994</v>
      </c>
      <c r="Z7283" s="6">
        <f t="shared" si="569"/>
        <v>3</v>
      </c>
    </row>
    <row r="7284" spans="1:26" x14ac:dyDescent="0.3">
      <c r="A7284" s="23" t="s">
        <v>9399</v>
      </c>
      <c r="B7284" s="34">
        <v>45358</v>
      </c>
      <c r="C7284" s="23" t="s">
        <v>3553</v>
      </c>
      <c r="D7284" s="23" t="s">
        <v>87</v>
      </c>
      <c r="E7284" s="23" t="s">
        <v>88</v>
      </c>
      <c r="F7284" s="23">
        <v>600040</v>
      </c>
      <c r="G7284" s="23" t="s">
        <v>94</v>
      </c>
      <c r="H7284" s="23" t="s">
        <v>95</v>
      </c>
      <c r="I7284" s="23" t="s">
        <v>84</v>
      </c>
      <c r="J7284" s="23" t="s">
        <v>42</v>
      </c>
      <c r="K7284" s="23" t="s">
        <v>24</v>
      </c>
      <c r="L7284" s="23">
        <v>1</v>
      </c>
      <c r="M7284" s="23">
        <v>77.7</v>
      </c>
      <c r="N7284" s="23">
        <v>10</v>
      </c>
      <c r="O7284" s="23">
        <v>12</v>
      </c>
      <c r="P7284" s="23" t="s">
        <v>25</v>
      </c>
      <c r="Q7284" s="23" t="s">
        <v>34</v>
      </c>
      <c r="R7284" s="23">
        <f t="shared" si="565"/>
        <v>1</v>
      </c>
      <c r="S7284" s="23" t="str">
        <f t="shared" si="566"/>
        <v>ORD107283_20240307_CUST00585_MED021</v>
      </c>
      <c r="T7284" s="23">
        <f t="shared" si="567"/>
        <v>1</v>
      </c>
      <c r="U7284" s="6">
        <f t="shared" si="568"/>
        <v>77.7</v>
      </c>
      <c r="V7284" s="6">
        <f>tbl_Raw_Data[[#This Row],[Discount_Pct]]*tbl_Raw_Data[[#This Row],[Gross_Amount]]/100</f>
        <v>7.77</v>
      </c>
      <c r="W7284" s="6">
        <f>tbl_Raw_Data[[#This Row],[Gross_Amount]]-tbl_Raw_Data[[#This Row],[Discount_Amount]]</f>
        <v>69.930000000000007</v>
      </c>
      <c r="X7284" s="6">
        <f>tbl_Raw_Data[[#This Row],[Net_Amount_Before_Tax]]*tbl_Raw_Data[[#This Row],[Tax_Pct]]/100</f>
        <v>8.3916000000000004</v>
      </c>
      <c r="Y7284" s="6">
        <f>tbl_Raw_Data[[#This Row],[Net_Amount_Before_Tax]]+tbl_Raw_Data[[#This Row],[Tax_Amount]]</f>
        <v>78.321600000000004</v>
      </c>
      <c r="Z7284" s="6">
        <f t="shared" si="569"/>
        <v>3</v>
      </c>
    </row>
    <row r="7285" spans="1:26" x14ac:dyDescent="0.3">
      <c r="A7285" s="23" t="s">
        <v>9400</v>
      </c>
      <c r="B7285" s="34">
        <v>45853</v>
      </c>
      <c r="C7285" s="23" t="s">
        <v>1780</v>
      </c>
      <c r="D7285" s="23" t="s">
        <v>37</v>
      </c>
      <c r="E7285" s="23" t="s">
        <v>38</v>
      </c>
      <c r="F7285" s="23">
        <v>452010</v>
      </c>
      <c r="G7285" s="23" t="s">
        <v>119</v>
      </c>
      <c r="H7285" s="23" t="s">
        <v>120</v>
      </c>
      <c r="I7285" s="23" t="s">
        <v>32</v>
      </c>
      <c r="J7285" s="23" t="s">
        <v>64</v>
      </c>
      <c r="K7285" s="23" t="s">
        <v>57</v>
      </c>
      <c r="L7285" s="23">
        <v>1</v>
      </c>
      <c r="M7285" s="23">
        <v>72.63</v>
      </c>
      <c r="N7285" s="23">
        <v>5</v>
      </c>
      <c r="O7285" s="23">
        <v>18</v>
      </c>
      <c r="P7285" s="23" t="s">
        <v>33</v>
      </c>
      <c r="Q7285" s="23" t="s">
        <v>34</v>
      </c>
      <c r="R7285" s="23">
        <f t="shared" si="565"/>
        <v>1</v>
      </c>
      <c r="S7285" s="23" t="str">
        <f t="shared" si="566"/>
        <v>ORD107284_20250715_CUST00414_MED010</v>
      </c>
      <c r="T7285" s="23">
        <f t="shared" si="567"/>
        <v>1</v>
      </c>
      <c r="U7285" s="6">
        <f t="shared" si="568"/>
        <v>72.63</v>
      </c>
      <c r="V7285" s="6">
        <f>tbl_Raw_Data[[#This Row],[Discount_Pct]]*tbl_Raw_Data[[#This Row],[Gross_Amount]]/100</f>
        <v>3.6315</v>
      </c>
      <c r="W7285" s="6">
        <f>tbl_Raw_Data[[#This Row],[Gross_Amount]]-tbl_Raw_Data[[#This Row],[Discount_Amount]]</f>
        <v>68.998499999999993</v>
      </c>
      <c r="X7285" s="6">
        <f>tbl_Raw_Data[[#This Row],[Net_Amount_Before_Tax]]*tbl_Raw_Data[[#This Row],[Tax_Pct]]/100</f>
        <v>12.419729999999999</v>
      </c>
      <c r="Y7285" s="6">
        <f>tbl_Raw_Data[[#This Row],[Net_Amount_Before_Tax]]+tbl_Raw_Data[[#This Row],[Tax_Amount]]</f>
        <v>81.418229999999994</v>
      </c>
      <c r="Z7285" s="6">
        <f t="shared" si="569"/>
        <v>3</v>
      </c>
    </row>
    <row r="7286" spans="1:26" x14ac:dyDescent="0.3">
      <c r="A7286" s="23" t="s">
        <v>9401</v>
      </c>
      <c r="B7286" s="34">
        <v>45714</v>
      </c>
      <c r="C7286" s="23" t="s">
        <v>9206</v>
      </c>
      <c r="D7286" s="23" t="s">
        <v>37</v>
      </c>
      <c r="E7286" s="23" t="s">
        <v>38</v>
      </c>
      <c r="F7286" s="23">
        <v>452010</v>
      </c>
      <c r="G7286" s="23" t="s">
        <v>74</v>
      </c>
      <c r="H7286" s="23" t="s">
        <v>75</v>
      </c>
      <c r="I7286" s="23" t="s">
        <v>76</v>
      </c>
      <c r="J7286" s="23" t="s">
        <v>77</v>
      </c>
      <c r="K7286" s="23" t="s">
        <v>57</v>
      </c>
      <c r="L7286" s="23">
        <v>1</v>
      </c>
      <c r="M7286" s="23">
        <v>60.77</v>
      </c>
      <c r="N7286" s="23">
        <v>10</v>
      </c>
      <c r="O7286" s="23">
        <v>5</v>
      </c>
      <c r="P7286" s="23" t="s">
        <v>25</v>
      </c>
      <c r="Q7286" s="23" t="s">
        <v>34</v>
      </c>
      <c r="R7286" s="23">
        <f t="shared" si="565"/>
        <v>1</v>
      </c>
      <c r="S7286" s="23" t="str">
        <f t="shared" si="566"/>
        <v>ORD107285_20250226_CUST02859_MED008</v>
      </c>
      <c r="T7286" s="23">
        <f t="shared" si="567"/>
        <v>1</v>
      </c>
      <c r="U7286" s="6">
        <f t="shared" si="568"/>
        <v>60.77</v>
      </c>
      <c r="V7286" s="6">
        <f>tbl_Raw_Data[[#This Row],[Discount_Pct]]*tbl_Raw_Data[[#This Row],[Gross_Amount]]/100</f>
        <v>6.0770000000000008</v>
      </c>
      <c r="W7286" s="6">
        <f>tbl_Raw_Data[[#This Row],[Gross_Amount]]-tbl_Raw_Data[[#This Row],[Discount_Amount]]</f>
        <v>54.693000000000005</v>
      </c>
      <c r="X7286" s="6">
        <f>tbl_Raw_Data[[#This Row],[Net_Amount_Before_Tax]]*tbl_Raw_Data[[#This Row],[Tax_Pct]]/100</f>
        <v>2.7346500000000002</v>
      </c>
      <c r="Y7286" s="6">
        <f>tbl_Raw_Data[[#This Row],[Net_Amount_Before_Tax]]+tbl_Raw_Data[[#This Row],[Tax_Amount]]</f>
        <v>57.427650000000007</v>
      </c>
      <c r="Z7286" s="6">
        <f t="shared" si="569"/>
        <v>2</v>
      </c>
    </row>
    <row r="7287" spans="1:26" x14ac:dyDescent="0.3">
      <c r="A7287" s="23" t="s">
        <v>9402</v>
      </c>
      <c r="B7287" s="34">
        <v>45482</v>
      </c>
      <c r="C7287" s="23" t="s">
        <v>7173</v>
      </c>
      <c r="D7287" s="23" t="s">
        <v>123</v>
      </c>
      <c r="E7287" s="23" t="s">
        <v>101</v>
      </c>
      <c r="F7287" s="23">
        <v>226010</v>
      </c>
      <c r="G7287" s="23" t="s">
        <v>315</v>
      </c>
      <c r="H7287" s="23" t="s">
        <v>316</v>
      </c>
      <c r="I7287" s="23" t="s">
        <v>50</v>
      </c>
      <c r="J7287" s="23" t="s">
        <v>114</v>
      </c>
      <c r="K7287" s="23" t="s">
        <v>24</v>
      </c>
      <c r="L7287" s="23">
        <v>1</v>
      </c>
      <c r="M7287" s="23">
        <v>120.25</v>
      </c>
      <c r="N7287" s="23">
        <v>5</v>
      </c>
      <c r="O7287" s="23">
        <v>12</v>
      </c>
      <c r="P7287" s="23" t="s">
        <v>43</v>
      </c>
      <c r="Q7287" s="23" t="s">
        <v>34</v>
      </c>
      <c r="R7287" s="23">
        <f t="shared" si="565"/>
        <v>1</v>
      </c>
      <c r="S7287" s="23" t="str">
        <f t="shared" si="566"/>
        <v>ORD107286_20240709_CUST00955_MED012</v>
      </c>
      <c r="T7287" s="23">
        <f t="shared" si="567"/>
        <v>1</v>
      </c>
      <c r="U7287" s="6">
        <f t="shared" si="568"/>
        <v>120.25</v>
      </c>
      <c r="V7287" s="6">
        <f>tbl_Raw_Data[[#This Row],[Discount_Pct]]*tbl_Raw_Data[[#This Row],[Gross_Amount]]/100</f>
        <v>6.0125000000000002</v>
      </c>
      <c r="W7287" s="6">
        <f>tbl_Raw_Data[[#This Row],[Gross_Amount]]-tbl_Raw_Data[[#This Row],[Discount_Amount]]</f>
        <v>114.2375</v>
      </c>
      <c r="X7287" s="6">
        <f>tbl_Raw_Data[[#This Row],[Net_Amount_Before_Tax]]*tbl_Raw_Data[[#This Row],[Tax_Pct]]/100</f>
        <v>13.708499999999999</v>
      </c>
      <c r="Y7287" s="6">
        <f>tbl_Raw_Data[[#This Row],[Net_Amount_Before_Tax]]+tbl_Raw_Data[[#This Row],[Tax_Amount]]</f>
        <v>127.946</v>
      </c>
      <c r="Z7287" s="6">
        <f t="shared" si="569"/>
        <v>3</v>
      </c>
    </row>
    <row r="7288" spans="1:26" x14ac:dyDescent="0.3">
      <c r="A7288" s="23" t="s">
        <v>9403</v>
      </c>
      <c r="B7288" s="34">
        <v>45710</v>
      </c>
      <c r="C7288" s="23" t="s">
        <v>5945</v>
      </c>
      <c r="D7288" s="23" t="s">
        <v>159</v>
      </c>
      <c r="E7288" s="23" t="s">
        <v>47</v>
      </c>
      <c r="F7288" s="23">
        <v>400093</v>
      </c>
      <c r="G7288" s="23" t="s">
        <v>160</v>
      </c>
      <c r="H7288" s="23" t="s">
        <v>161</v>
      </c>
      <c r="I7288" s="23" t="s">
        <v>50</v>
      </c>
      <c r="J7288" s="23" t="s">
        <v>23</v>
      </c>
      <c r="K7288" s="23" t="s">
        <v>24</v>
      </c>
      <c r="L7288" s="23">
        <v>6</v>
      </c>
      <c r="M7288" s="23">
        <v>151</v>
      </c>
      <c r="N7288" s="23">
        <v>5</v>
      </c>
      <c r="O7288" s="23">
        <v>18</v>
      </c>
      <c r="P7288" s="23" t="s">
        <v>25</v>
      </c>
      <c r="Q7288" s="23" t="s">
        <v>90</v>
      </c>
      <c r="R7288" s="23">
        <f t="shared" si="565"/>
        <v>1</v>
      </c>
      <c r="S7288" s="23" t="str">
        <f t="shared" si="566"/>
        <v>ORD107287_20250222_CUST01992_MED014</v>
      </c>
      <c r="T7288" s="23">
        <f t="shared" si="567"/>
        <v>1</v>
      </c>
      <c r="U7288" s="6">
        <f t="shared" si="568"/>
        <v>906</v>
      </c>
      <c r="V7288" s="6">
        <f>tbl_Raw_Data[[#This Row],[Discount_Pct]]*tbl_Raw_Data[[#This Row],[Gross_Amount]]/100</f>
        <v>45.3</v>
      </c>
      <c r="W7288" s="6">
        <f>tbl_Raw_Data[[#This Row],[Gross_Amount]]-tbl_Raw_Data[[#This Row],[Discount_Amount]]</f>
        <v>860.7</v>
      </c>
      <c r="X7288" s="6">
        <f>tbl_Raw_Data[[#This Row],[Net_Amount_Before_Tax]]*tbl_Raw_Data[[#This Row],[Tax_Pct]]/100</f>
        <v>154.92600000000002</v>
      </c>
      <c r="Y7288" s="6">
        <f>tbl_Raw_Data[[#This Row],[Net_Amount_Before_Tax]]+tbl_Raw_Data[[#This Row],[Tax_Amount]]</f>
        <v>1015.6260000000001</v>
      </c>
      <c r="Z7288" s="6">
        <f t="shared" si="569"/>
        <v>1</v>
      </c>
    </row>
    <row r="7289" spans="1:26" x14ac:dyDescent="0.3">
      <c r="A7289" s="23" t="s">
        <v>9404</v>
      </c>
      <c r="B7289" s="34">
        <v>45607</v>
      </c>
      <c r="C7289" s="23" t="s">
        <v>1360</v>
      </c>
      <c r="D7289" s="23" t="s">
        <v>159</v>
      </c>
      <c r="E7289" s="23" t="s">
        <v>47</v>
      </c>
      <c r="F7289" s="23">
        <v>400069</v>
      </c>
      <c r="G7289" s="23" t="s">
        <v>119</v>
      </c>
      <c r="H7289" s="23" t="s">
        <v>120</v>
      </c>
      <c r="I7289" s="23" t="s">
        <v>32</v>
      </c>
      <c r="J7289" s="23" t="s">
        <v>64</v>
      </c>
      <c r="K7289" s="23" t="s">
        <v>57</v>
      </c>
      <c r="L7289" s="23">
        <v>1</v>
      </c>
      <c r="M7289" s="23">
        <v>64.040000000000006</v>
      </c>
      <c r="N7289" s="23">
        <v>10</v>
      </c>
      <c r="O7289" s="23">
        <v>5</v>
      </c>
      <c r="P7289" s="23" t="s">
        <v>43</v>
      </c>
      <c r="Q7289" s="23" t="s">
        <v>34</v>
      </c>
      <c r="R7289" s="23">
        <f t="shared" si="565"/>
        <v>1</v>
      </c>
      <c r="S7289" s="23" t="str">
        <f t="shared" si="566"/>
        <v>ORD107288_20241111_CUST02277_MED010</v>
      </c>
      <c r="T7289" s="23">
        <f t="shared" si="567"/>
        <v>1</v>
      </c>
      <c r="U7289" s="6">
        <f t="shared" si="568"/>
        <v>64.040000000000006</v>
      </c>
      <c r="V7289" s="6">
        <f>tbl_Raw_Data[[#This Row],[Discount_Pct]]*tbl_Raw_Data[[#This Row],[Gross_Amount]]/100</f>
        <v>6.4040000000000008</v>
      </c>
      <c r="W7289" s="6">
        <f>tbl_Raw_Data[[#This Row],[Gross_Amount]]-tbl_Raw_Data[[#This Row],[Discount_Amount]]</f>
        <v>57.636000000000003</v>
      </c>
      <c r="X7289" s="6">
        <f>tbl_Raw_Data[[#This Row],[Net_Amount_Before_Tax]]*tbl_Raw_Data[[#This Row],[Tax_Pct]]/100</f>
        <v>2.8818000000000001</v>
      </c>
      <c r="Y7289" s="6">
        <f>tbl_Raw_Data[[#This Row],[Net_Amount_Before_Tax]]+tbl_Raw_Data[[#This Row],[Tax_Amount]]</f>
        <v>60.517800000000001</v>
      </c>
      <c r="Z7289" s="6">
        <f t="shared" si="569"/>
        <v>3</v>
      </c>
    </row>
    <row r="7290" spans="1:26" x14ac:dyDescent="0.3">
      <c r="A7290" s="23" t="s">
        <v>9405</v>
      </c>
      <c r="B7290" s="34">
        <v>45342</v>
      </c>
      <c r="C7290" s="23" t="s">
        <v>3067</v>
      </c>
      <c r="D7290" s="23" t="s">
        <v>28</v>
      </c>
      <c r="E7290" s="23" t="s">
        <v>29</v>
      </c>
      <c r="F7290" s="23">
        <v>500081</v>
      </c>
      <c r="G7290" s="23" t="s">
        <v>229</v>
      </c>
      <c r="H7290" s="23" t="s">
        <v>230</v>
      </c>
      <c r="I7290" s="23" t="s">
        <v>84</v>
      </c>
      <c r="J7290" s="23" t="s">
        <v>140</v>
      </c>
      <c r="K7290" s="23" t="s">
        <v>24</v>
      </c>
      <c r="L7290" s="23">
        <v>2</v>
      </c>
      <c r="M7290" s="23">
        <v>161.94</v>
      </c>
      <c r="N7290" s="23">
        <v>15</v>
      </c>
      <c r="O7290" s="23">
        <v>12</v>
      </c>
      <c r="P7290" s="23" t="s">
        <v>33</v>
      </c>
      <c r="Q7290" s="23" t="s">
        <v>90</v>
      </c>
      <c r="R7290" s="23">
        <f t="shared" si="565"/>
        <v>1</v>
      </c>
      <c r="S7290" s="23" t="str">
        <f t="shared" si="566"/>
        <v>ORD107289_20240220_CUST00577_MED022</v>
      </c>
      <c r="T7290" s="23">
        <f t="shared" si="567"/>
        <v>1</v>
      </c>
      <c r="U7290" s="6">
        <f t="shared" si="568"/>
        <v>323.88</v>
      </c>
      <c r="V7290" s="6">
        <f>tbl_Raw_Data[[#This Row],[Discount_Pct]]*tbl_Raw_Data[[#This Row],[Gross_Amount]]/100</f>
        <v>48.582000000000001</v>
      </c>
      <c r="W7290" s="6">
        <f>tbl_Raw_Data[[#This Row],[Gross_Amount]]-tbl_Raw_Data[[#This Row],[Discount_Amount]]</f>
        <v>275.298</v>
      </c>
      <c r="X7290" s="6">
        <f>tbl_Raw_Data[[#This Row],[Net_Amount_Before_Tax]]*tbl_Raw_Data[[#This Row],[Tax_Pct]]/100</f>
        <v>33.035760000000003</v>
      </c>
      <c r="Y7290" s="6">
        <f>tbl_Raw_Data[[#This Row],[Net_Amount_Before_Tax]]+tbl_Raw_Data[[#This Row],[Tax_Amount]]</f>
        <v>308.33375999999998</v>
      </c>
      <c r="Z7290" s="6">
        <f t="shared" si="569"/>
        <v>3</v>
      </c>
    </row>
    <row r="7291" spans="1:26" x14ac:dyDescent="0.3">
      <c r="A7291" s="23" t="s">
        <v>9406</v>
      </c>
      <c r="B7291" s="34">
        <v>45427</v>
      </c>
      <c r="C7291" s="23" t="s">
        <v>6612</v>
      </c>
      <c r="D7291" s="23" t="s">
        <v>159</v>
      </c>
      <c r="E7291" s="23" t="s">
        <v>47</v>
      </c>
      <c r="F7291" s="23">
        <v>400050</v>
      </c>
      <c r="G7291" s="23" t="s">
        <v>124</v>
      </c>
      <c r="H7291" s="23" t="s">
        <v>125</v>
      </c>
      <c r="I7291" s="23" t="s">
        <v>104</v>
      </c>
      <c r="J7291" s="23" t="s">
        <v>114</v>
      </c>
      <c r="K7291" s="23" t="s">
        <v>24</v>
      </c>
      <c r="L7291" s="23">
        <v>1</v>
      </c>
      <c r="M7291" s="23">
        <v>124.07</v>
      </c>
      <c r="N7291" s="23">
        <v>0</v>
      </c>
      <c r="O7291" s="23">
        <v>5</v>
      </c>
      <c r="P7291" s="23" t="s">
        <v>58</v>
      </c>
      <c r="Q7291" s="23" t="s">
        <v>44</v>
      </c>
      <c r="R7291" s="23">
        <f t="shared" si="565"/>
        <v>1</v>
      </c>
      <c r="S7291" s="23" t="str">
        <f t="shared" si="566"/>
        <v>ORD107290_20240515_CUST02023_MED018</v>
      </c>
      <c r="T7291" s="23">
        <f t="shared" si="567"/>
        <v>1</v>
      </c>
      <c r="U7291" s="6">
        <f t="shared" si="568"/>
        <v>124.07</v>
      </c>
      <c r="V7291" s="6">
        <f>tbl_Raw_Data[[#This Row],[Discount_Pct]]*tbl_Raw_Data[[#This Row],[Gross_Amount]]/100</f>
        <v>0</v>
      </c>
      <c r="W7291" s="6">
        <f>tbl_Raw_Data[[#This Row],[Gross_Amount]]-tbl_Raw_Data[[#This Row],[Discount_Amount]]</f>
        <v>124.07</v>
      </c>
      <c r="X7291" s="6">
        <f>tbl_Raw_Data[[#This Row],[Net_Amount_Before_Tax]]*tbl_Raw_Data[[#This Row],[Tax_Pct]]/100</f>
        <v>6.2034999999999991</v>
      </c>
      <c r="Y7291" s="6">
        <f>tbl_Raw_Data[[#This Row],[Net_Amount_Before_Tax]]+tbl_Raw_Data[[#This Row],[Tax_Amount]]</f>
        <v>130.27349999999998</v>
      </c>
      <c r="Z7291" s="6">
        <f t="shared" si="569"/>
        <v>1</v>
      </c>
    </row>
    <row r="7292" spans="1:26" x14ac:dyDescent="0.3">
      <c r="A7292" s="23" t="s">
        <v>9407</v>
      </c>
      <c r="B7292" s="34">
        <v>45887</v>
      </c>
      <c r="C7292" s="23" t="s">
        <v>6650</v>
      </c>
      <c r="D7292" s="23" t="s">
        <v>80</v>
      </c>
      <c r="E7292" s="23" t="s">
        <v>81</v>
      </c>
      <c r="F7292" s="23">
        <v>395001</v>
      </c>
      <c r="G7292" s="23" t="s">
        <v>48</v>
      </c>
      <c r="H7292" s="23" t="s">
        <v>49</v>
      </c>
      <c r="I7292" s="23" t="s">
        <v>50</v>
      </c>
      <c r="J7292" s="23" t="s">
        <v>23</v>
      </c>
      <c r="K7292" s="23" t="s">
        <v>24</v>
      </c>
      <c r="L7292" s="23">
        <v>2</v>
      </c>
      <c r="M7292" s="23">
        <v>122.55</v>
      </c>
      <c r="N7292" s="23">
        <v>5</v>
      </c>
      <c r="O7292" s="23">
        <v>18</v>
      </c>
      <c r="P7292" s="23" t="s">
        <v>89</v>
      </c>
      <c r="Q7292" s="23" t="s">
        <v>90</v>
      </c>
      <c r="R7292" s="23">
        <f t="shared" si="565"/>
        <v>1</v>
      </c>
      <c r="S7292" s="23" t="str">
        <f t="shared" si="566"/>
        <v>ORD107291_20250818_CUST01851_MED028</v>
      </c>
      <c r="T7292" s="23">
        <f t="shared" si="567"/>
        <v>1</v>
      </c>
      <c r="U7292" s="6">
        <f t="shared" si="568"/>
        <v>245.1</v>
      </c>
      <c r="V7292" s="6">
        <f>tbl_Raw_Data[[#This Row],[Discount_Pct]]*tbl_Raw_Data[[#This Row],[Gross_Amount]]/100</f>
        <v>12.255000000000001</v>
      </c>
      <c r="W7292" s="6">
        <f>tbl_Raw_Data[[#This Row],[Gross_Amount]]-tbl_Raw_Data[[#This Row],[Discount_Amount]]</f>
        <v>232.845</v>
      </c>
      <c r="X7292" s="6">
        <f>tbl_Raw_Data[[#This Row],[Net_Amount_Before_Tax]]*tbl_Raw_Data[[#This Row],[Tax_Pct]]/100</f>
        <v>41.912100000000002</v>
      </c>
      <c r="Y7292" s="6">
        <f>tbl_Raw_Data[[#This Row],[Net_Amount_Before_Tax]]+tbl_Raw_Data[[#This Row],[Tax_Amount]]</f>
        <v>274.75709999999998</v>
      </c>
      <c r="Z7292" s="6">
        <f t="shared" si="569"/>
        <v>0</v>
      </c>
    </row>
    <row r="7293" spans="1:26" x14ac:dyDescent="0.3">
      <c r="A7293" s="23" t="s">
        <v>9408</v>
      </c>
      <c r="B7293" s="34">
        <v>45588</v>
      </c>
      <c r="C7293" s="23" t="s">
        <v>5376</v>
      </c>
      <c r="D7293" s="23" t="s">
        <v>142</v>
      </c>
      <c r="E7293" s="23" t="s">
        <v>81</v>
      </c>
      <c r="F7293" s="23">
        <v>380015</v>
      </c>
      <c r="G7293" s="23" t="s">
        <v>30</v>
      </c>
      <c r="H7293" s="23" t="s">
        <v>31</v>
      </c>
      <c r="I7293" s="23" t="s">
        <v>32</v>
      </c>
      <c r="J7293" s="23" t="s">
        <v>23</v>
      </c>
      <c r="K7293" s="23" t="s">
        <v>24</v>
      </c>
      <c r="L7293" s="23">
        <v>6</v>
      </c>
      <c r="M7293" s="23">
        <v>155.1</v>
      </c>
      <c r="N7293" s="23">
        <v>5</v>
      </c>
      <c r="O7293" s="23">
        <v>18</v>
      </c>
      <c r="P7293" s="23" t="s">
        <v>89</v>
      </c>
      <c r="Q7293" s="23" t="s">
        <v>34</v>
      </c>
      <c r="R7293" s="23">
        <f t="shared" si="565"/>
        <v>1</v>
      </c>
      <c r="S7293" s="23" t="str">
        <f t="shared" si="566"/>
        <v>ORD107292_20241023_CUST00411_MED017</v>
      </c>
      <c r="T7293" s="23">
        <f t="shared" si="567"/>
        <v>1</v>
      </c>
      <c r="U7293" s="6">
        <f t="shared" si="568"/>
        <v>930.59999999999991</v>
      </c>
      <c r="V7293" s="6">
        <f>tbl_Raw_Data[[#This Row],[Discount_Pct]]*tbl_Raw_Data[[#This Row],[Gross_Amount]]/100</f>
        <v>46.53</v>
      </c>
      <c r="W7293" s="6">
        <f>tbl_Raw_Data[[#This Row],[Gross_Amount]]-tbl_Raw_Data[[#This Row],[Discount_Amount]]</f>
        <v>884.06999999999994</v>
      </c>
      <c r="X7293" s="6">
        <f>tbl_Raw_Data[[#This Row],[Net_Amount_Before_Tax]]*tbl_Raw_Data[[#This Row],[Tax_Pct]]/100</f>
        <v>159.1326</v>
      </c>
      <c r="Y7293" s="6">
        <f>tbl_Raw_Data[[#This Row],[Net_Amount_Before_Tax]]+tbl_Raw_Data[[#This Row],[Tax_Amount]]</f>
        <v>1043.2025999999998</v>
      </c>
      <c r="Z7293" s="6">
        <f t="shared" si="569"/>
        <v>2</v>
      </c>
    </row>
    <row r="7294" spans="1:26" x14ac:dyDescent="0.3">
      <c r="A7294" s="23" t="s">
        <v>9409</v>
      </c>
      <c r="B7294" s="34">
        <v>45517</v>
      </c>
      <c r="C7294" s="23" t="s">
        <v>3097</v>
      </c>
      <c r="D7294" s="23" t="s">
        <v>87</v>
      </c>
      <c r="E7294" s="23" t="s">
        <v>88</v>
      </c>
      <c r="F7294" s="23">
        <v>600018</v>
      </c>
      <c r="G7294" s="23" t="s">
        <v>20</v>
      </c>
      <c r="H7294" s="23" t="s">
        <v>21</v>
      </c>
      <c r="I7294" s="23" t="s">
        <v>22</v>
      </c>
      <c r="J7294" s="23" t="s">
        <v>23</v>
      </c>
      <c r="K7294" s="23" t="s">
        <v>24</v>
      </c>
      <c r="L7294" s="23">
        <v>3</v>
      </c>
      <c r="M7294" s="23">
        <v>140.47999999999999</v>
      </c>
      <c r="N7294" s="23">
        <v>10</v>
      </c>
      <c r="O7294" s="23">
        <v>12</v>
      </c>
      <c r="P7294" s="23" t="s">
        <v>25</v>
      </c>
      <c r="Q7294" s="23" t="s">
        <v>34</v>
      </c>
      <c r="R7294" s="23">
        <f t="shared" si="565"/>
        <v>1</v>
      </c>
      <c r="S7294" s="23" t="str">
        <f t="shared" si="566"/>
        <v>ORD107293_20240813_CUST02340_MED024</v>
      </c>
      <c r="T7294" s="23">
        <f t="shared" si="567"/>
        <v>1</v>
      </c>
      <c r="U7294" s="6">
        <f t="shared" si="568"/>
        <v>421.43999999999994</v>
      </c>
      <c r="V7294" s="6">
        <f>tbl_Raw_Data[[#This Row],[Discount_Pct]]*tbl_Raw_Data[[#This Row],[Gross_Amount]]/100</f>
        <v>42.143999999999998</v>
      </c>
      <c r="W7294" s="6">
        <f>tbl_Raw_Data[[#This Row],[Gross_Amount]]-tbl_Raw_Data[[#This Row],[Discount_Amount]]</f>
        <v>379.29599999999994</v>
      </c>
      <c r="X7294" s="6">
        <f>tbl_Raw_Data[[#This Row],[Net_Amount_Before_Tax]]*tbl_Raw_Data[[#This Row],[Tax_Pct]]/100</f>
        <v>45.515519999999995</v>
      </c>
      <c r="Y7294" s="6">
        <f>tbl_Raw_Data[[#This Row],[Net_Amount_Before_Tax]]+tbl_Raw_Data[[#This Row],[Tax_Amount]]</f>
        <v>424.81151999999992</v>
      </c>
      <c r="Z7294" s="6">
        <f t="shared" si="569"/>
        <v>2</v>
      </c>
    </row>
    <row r="7295" spans="1:26" x14ac:dyDescent="0.3">
      <c r="A7295" s="23" t="s">
        <v>9409</v>
      </c>
      <c r="B7295" s="34">
        <v>45616</v>
      </c>
      <c r="C7295" s="23" t="s">
        <v>1361</v>
      </c>
      <c r="D7295" s="23" t="s">
        <v>159</v>
      </c>
      <c r="E7295" s="23" t="s">
        <v>47</v>
      </c>
      <c r="F7295" s="23">
        <v>400076</v>
      </c>
      <c r="G7295" s="23" t="s">
        <v>192</v>
      </c>
      <c r="H7295" s="23" t="s">
        <v>193</v>
      </c>
      <c r="I7295" s="23" t="s">
        <v>41</v>
      </c>
      <c r="J7295" s="23" t="s">
        <v>194</v>
      </c>
      <c r="K7295" s="23" t="s">
        <v>24</v>
      </c>
      <c r="L7295" s="23">
        <v>1</v>
      </c>
      <c r="M7295" s="23">
        <v>36.47</v>
      </c>
      <c r="N7295" s="23">
        <v>0</v>
      </c>
      <c r="O7295" s="23">
        <v>5</v>
      </c>
      <c r="P7295" s="23" t="s">
        <v>89</v>
      </c>
      <c r="Q7295" s="23" t="s">
        <v>34</v>
      </c>
      <c r="R7295" s="23">
        <f t="shared" si="565"/>
        <v>1</v>
      </c>
      <c r="S7295" s="23" t="str">
        <f t="shared" si="566"/>
        <v>ORD107293_20241120_CUST00670_MED002</v>
      </c>
      <c r="T7295" s="23">
        <f t="shared" si="567"/>
        <v>1</v>
      </c>
      <c r="U7295" s="6">
        <f t="shared" si="568"/>
        <v>36.47</v>
      </c>
      <c r="V7295" s="6">
        <f>tbl_Raw_Data[[#This Row],[Discount_Pct]]*tbl_Raw_Data[[#This Row],[Gross_Amount]]/100</f>
        <v>0</v>
      </c>
      <c r="W7295" s="6">
        <f>tbl_Raw_Data[[#This Row],[Gross_Amount]]-tbl_Raw_Data[[#This Row],[Discount_Amount]]</f>
        <v>36.47</v>
      </c>
      <c r="X7295" s="6">
        <f>tbl_Raw_Data[[#This Row],[Net_Amount_Before_Tax]]*tbl_Raw_Data[[#This Row],[Tax_Pct]]/100</f>
        <v>1.8234999999999999</v>
      </c>
      <c r="Y7295" s="6">
        <f>tbl_Raw_Data[[#This Row],[Net_Amount_Before_Tax]]+tbl_Raw_Data[[#This Row],[Tax_Amount]]</f>
        <v>38.293500000000002</v>
      </c>
      <c r="Z7295" s="6">
        <f t="shared" si="569"/>
        <v>2</v>
      </c>
    </row>
    <row r="7296" spans="1:26" x14ac:dyDescent="0.3">
      <c r="A7296" s="23" t="s">
        <v>9410</v>
      </c>
      <c r="B7296" s="34">
        <v>45838</v>
      </c>
      <c r="C7296" s="23" t="s">
        <v>2238</v>
      </c>
      <c r="D7296" s="23" t="s">
        <v>80</v>
      </c>
      <c r="E7296" s="23" t="s">
        <v>81</v>
      </c>
      <c r="F7296" s="23">
        <v>395003</v>
      </c>
      <c r="G7296" s="23" t="s">
        <v>167</v>
      </c>
      <c r="H7296" s="23" t="s">
        <v>168</v>
      </c>
      <c r="I7296" s="23" t="s">
        <v>113</v>
      </c>
      <c r="J7296" s="23" t="s">
        <v>42</v>
      </c>
      <c r="K7296" s="23" t="s">
        <v>24</v>
      </c>
      <c r="L7296" s="23">
        <v>5</v>
      </c>
      <c r="M7296" s="23">
        <v>204.47</v>
      </c>
      <c r="N7296" s="23">
        <v>0</v>
      </c>
      <c r="O7296" s="23">
        <v>5</v>
      </c>
      <c r="P7296" s="23" t="s">
        <v>89</v>
      </c>
      <c r="Q7296" s="23" t="s">
        <v>26</v>
      </c>
      <c r="R7296" s="23">
        <f t="shared" si="565"/>
        <v>1</v>
      </c>
      <c r="S7296" s="23" t="str">
        <f t="shared" si="566"/>
        <v>ORD107295_20250630_CUST03473_MED026</v>
      </c>
      <c r="T7296" s="23">
        <f t="shared" si="567"/>
        <v>1</v>
      </c>
      <c r="U7296" s="6">
        <f t="shared" si="568"/>
        <v>1022.35</v>
      </c>
      <c r="V7296" s="6">
        <f>tbl_Raw_Data[[#This Row],[Discount_Pct]]*tbl_Raw_Data[[#This Row],[Gross_Amount]]/100</f>
        <v>0</v>
      </c>
      <c r="W7296" s="6">
        <f>tbl_Raw_Data[[#This Row],[Gross_Amount]]-tbl_Raw_Data[[#This Row],[Discount_Amount]]</f>
        <v>1022.35</v>
      </c>
      <c r="X7296" s="6">
        <f>tbl_Raw_Data[[#This Row],[Net_Amount_Before_Tax]]*tbl_Raw_Data[[#This Row],[Tax_Pct]]/100</f>
        <v>51.1175</v>
      </c>
      <c r="Y7296" s="6">
        <f>tbl_Raw_Data[[#This Row],[Net_Amount_Before_Tax]]+tbl_Raw_Data[[#This Row],[Tax_Amount]]</f>
        <v>1073.4675</v>
      </c>
      <c r="Z7296" s="6">
        <f t="shared" si="569"/>
        <v>4</v>
      </c>
    </row>
    <row r="7297" spans="1:26" x14ac:dyDescent="0.3">
      <c r="A7297" s="23" t="s">
        <v>9411</v>
      </c>
      <c r="B7297" s="34">
        <v>45967</v>
      </c>
      <c r="C7297" s="23" t="s">
        <v>6982</v>
      </c>
      <c r="D7297" s="23" t="s">
        <v>123</v>
      </c>
      <c r="E7297" s="23" t="s">
        <v>101</v>
      </c>
      <c r="F7297" s="23">
        <v>226016</v>
      </c>
      <c r="G7297" s="23" t="s">
        <v>107</v>
      </c>
      <c r="H7297" s="23" t="s">
        <v>108</v>
      </c>
      <c r="I7297" s="23" t="s">
        <v>63</v>
      </c>
      <c r="J7297" s="23" t="s">
        <v>42</v>
      </c>
      <c r="K7297" s="23" t="s">
        <v>57</v>
      </c>
      <c r="L7297" s="23">
        <v>1</v>
      </c>
      <c r="M7297" s="23">
        <v>91.9</v>
      </c>
      <c r="N7297" s="23">
        <v>10</v>
      </c>
      <c r="O7297" s="23">
        <v>5</v>
      </c>
      <c r="P7297" s="23" t="s">
        <v>89</v>
      </c>
      <c r="Q7297" s="23" t="s">
        <v>34</v>
      </c>
      <c r="R7297" s="23">
        <f t="shared" si="565"/>
        <v>1</v>
      </c>
      <c r="S7297" s="23" t="str">
        <f t="shared" si="566"/>
        <v>ORD107296_20251106_CUST01184_MED005</v>
      </c>
      <c r="T7297" s="23">
        <f t="shared" si="567"/>
        <v>1</v>
      </c>
      <c r="U7297" s="6">
        <f t="shared" si="568"/>
        <v>91.9</v>
      </c>
      <c r="V7297" s="6">
        <f>tbl_Raw_Data[[#This Row],[Discount_Pct]]*tbl_Raw_Data[[#This Row],[Gross_Amount]]/100</f>
        <v>9.19</v>
      </c>
      <c r="W7297" s="6">
        <f>tbl_Raw_Data[[#This Row],[Gross_Amount]]-tbl_Raw_Data[[#This Row],[Discount_Amount]]</f>
        <v>82.710000000000008</v>
      </c>
      <c r="X7297" s="6">
        <f>tbl_Raw_Data[[#This Row],[Net_Amount_Before_Tax]]*tbl_Raw_Data[[#This Row],[Tax_Pct]]/100</f>
        <v>4.1355000000000004</v>
      </c>
      <c r="Y7297" s="6">
        <f>tbl_Raw_Data[[#This Row],[Net_Amount_Before_Tax]]+tbl_Raw_Data[[#This Row],[Tax_Amount]]</f>
        <v>86.845500000000015</v>
      </c>
      <c r="Z7297" s="6">
        <f t="shared" si="569"/>
        <v>2</v>
      </c>
    </row>
    <row r="7298" spans="1:26" x14ac:dyDescent="0.3">
      <c r="A7298" s="23" t="s">
        <v>9412</v>
      </c>
      <c r="B7298" s="34">
        <v>45406</v>
      </c>
      <c r="C7298" s="23" t="s">
        <v>4333</v>
      </c>
      <c r="D7298" s="23" t="s">
        <v>80</v>
      </c>
      <c r="E7298" s="23" t="s">
        <v>81</v>
      </c>
      <c r="F7298" s="23">
        <v>395007</v>
      </c>
      <c r="G7298" s="23" t="s">
        <v>185</v>
      </c>
      <c r="H7298" s="23" t="s">
        <v>186</v>
      </c>
      <c r="I7298" s="23" t="s">
        <v>76</v>
      </c>
      <c r="J7298" s="23" t="s">
        <v>187</v>
      </c>
      <c r="K7298" s="23" t="s">
        <v>57</v>
      </c>
      <c r="L7298" s="23">
        <v>1</v>
      </c>
      <c r="M7298" s="23">
        <v>86.9</v>
      </c>
      <c r="N7298" s="23">
        <v>10</v>
      </c>
      <c r="O7298" s="23">
        <v>12</v>
      </c>
      <c r="P7298" s="23" t="s">
        <v>58</v>
      </c>
      <c r="Q7298" s="23" t="s">
        <v>34</v>
      </c>
      <c r="R7298" s="23">
        <f t="shared" ref="R7298:R7361" si="570">COUNTIFS($A$2:$A$8001,A7298,$B$2:$B$8001,B7298,$C$2:$C$8001,C7298,$G$2:$G$8001,G7298)</f>
        <v>1</v>
      </c>
      <c r="S7298" s="23" t="str">
        <f t="shared" ref="S7298:S7361" si="571">A7298&amp;"_"&amp;TEXT(B7298,"yyyymmdd")&amp;"_"&amp;C7298&amp;"_"&amp;G7298</f>
        <v>ORD107297_20240424_CUST00182_MED009</v>
      </c>
      <c r="T7298" s="23">
        <f t="shared" ref="T7298:T7361" si="572">COUNTIF($S$2:$S$8001,S7298)</f>
        <v>1</v>
      </c>
      <c r="U7298" s="6">
        <f t="shared" ref="U7298:U7361" si="573">L7298*M7298</f>
        <v>86.9</v>
      </c>
      <c r="V7298" s="6">
        <f>tbl_Raw_Data[[#This Row],[Discount_Pct]]*tbl_Raw_Data[[#This Row],[Gross_Amount]]/100</f>
        <v>8.69</v>
      </c>
      <c r="W7298" s="6">
        <f>tbl_Raw_Data[[#This Row],[Gross_Amount]]-tbl_Raw_Data[[#This Row],[Discount_Amount]]</f>
        <v>78.210000000000008</v>
      </c>
      <c r="X7298" s="6">
        <f>tbl_Raw_Data[[#This Row],[Net_Amount_Before_Tax]]*tbl_Raw_Data[[#This Row],[Tax_Pct]]/100</f>
        <v>9.3852000000000011</v>
      </c>
      <c r="Y7298" s="6">
        <f>tbl_Raw_Data[[#This Row],[Net_Amount_Before_Tax]]+tbl_Raw_Data[[#This Row],[Tax_Amount]]</f>
        <v>87.595200000000006</v>
      </c>
      <c r="Z7298" s="6">
        <f t="shared" ref="Z7298:Z7361" si="574">COUNTIFS($C$2:$C$8001,C7298,$Q$2:$Q$8001,"Delivered")</f>
        <v>1</v>
      </c>
    </row>
    <row r="7299" spans="1:26" x14ac:dyDescent="0.3">
      <c r="A7299" s="23" t="s">
        <v>9413</v>
      </c>
      <c r="B7299" s="34">
        <v>45547</v>
      </c>
      <c r="C7299" s="23" t="s">
        <v>1527</v>
      </c>
      <c r="D7299" s="23" t="s">
        <v>19</v>
      </c>
      <c r="E7299" s="23" t="s">
        <v>19</v>
      </c>
      <c r="F7299" s="23">
        <v>110029</v>
      </c>
      <c r="G7299" s="23" t="s">
        <v>283</v>
      </c>
      <c r="H7299" s="23" t="s">
        <v>284</v>
      </c>
      <c r="I7299" s="23" t="s">
        <v>104</v>
      </c>
      <c r="J7299" s="23" t="s">
        <v>42</v>
      </c>
      <c r="K7299" s="23" t="s">
        <v>57</v>
      </c>
      <c r="L7299" s="23">
        <v>3</v>
      </c>
      <c r="M7299" s="23">
        <v>313.68</v>
      </c>
      <c r="N7299" s="23">
        <v>5</v>
      </c>
      <c r="O7299" s="23">
        <v>5</v>
      </c>
      <c r="P7299" s="23" t="s">
        <v>25</v>
      </c>
      <c r="Q7299" s="23" t="s">
        <v>34</v>
      </c>
      <c r="R7299" s="23">
        <f t="shared" si="570"/>
        <v>1</v>
      </c>
      <c r="S7299" s="23" t="str">
        <f t="shared" si="571"/>
        <v>ORD107298_20240912_CUST02662_MED030</v>
      </c>
      <c r="T7299" s="23">
        <f t="shared" si="572"/>
        <v>1</v>
      </c>
      <c r="U7299" s="6">
        <f t="shared" si="573"/>
        <v>941.04</v>
      </c>
      <c r="V7299" s="6">
        <f>tbl_Raw_Data[[#This Row],[Discount_Pct]]*tbl_Raw_Data[[#This Row],[Gross_Amount]]/100</f>
        <v>47.052</v>
      </c>
      <c r="W7299" s="6">
        <f>tbl_Raw_Data[[#This Row],[Gross_Amount]]-tbl_Raw_Data[[#This Row],[Discount_Amount]]</f>
        <v>893.98799999999994</v>
      </c>
      <c r="X7299" s="6">
        <f>tbl_Raw_Data[[#This Row],[Net_Amount_Before_Tax]]*tbl_Raw_Data[[#This Row],[Tax_Pct]]/100</f>
        <v>44.699399999999997</v>
      </c>
      <c r="Y7299" s="6">
        <f>tbl_Raw_Data[[#This Row],[Net_Amount_Before_Tax]]+tbl_Raw_Data[[#This Row],[Tax_Amount]]</f>
        <v>938.68739999999991</v>
      </c>
      <c r="Z7299" s="6">
        <f t="shared" si="574"/>
        <v>1</v>
      </c>
    </row>
    <row r="7300" spans="1:26" x14ac:dyDescent="0.3">
      <c r="A7300" s="23" t="s">
        <v>9414</v>
      </c>
      <c r="B7300" s="34">
        <v>46007</v>
      </c>
      <c r="C7300" s="23" t="s">
        <v>5337</v>
      </c>
      <c r="D7300" s="23" t="s">
        <v>183</v>
      </c>
      <c r="E7300" s="23" t="s">
        <v>184</v>
      </c>
      <c r="F7300" s="23">
        <v>122001</v>
      </c>
      <c r="G7300" s="23" t="s">
        <v>229</v>
      </c>
      <c r="H7300" s="23" t="s">
        <v>230</v>
      </c>
      <c r="I7300" s="23" t="s">
        <v>84</v>
      </c>
      <c r="J7300" s="23" t="s">
        <v>140</v>
      </c>
      <c r="K7300" s="23" t="s">
        <v>24</v>
      </c>
      <c r="L7300" s="23">
        <v>1</v>
      </c>
      <c r="M7300" s="23">
        <v>159.44999999999999</v>
      </c>
      <c r="N7300" s="23">
        <v>5</v>
      </c>
      <c r="O7300" s="23">
        <v>12</v>
      </c>
      <c r="P7300" s="23" t="s">
        <v>33</v>
      </c>
      <c r="Q7300" s="23" t="s">
        <v>34</v>
      </c>
      <c r="R7300" s="23">
        <f t="shared" si="570"/>
        <v>1</v>
      </c>
      <c r="S7300" s="23" t="str">
        <f t="shared" si="571"/>
        <v>ORD107299_20251216_CUST01918_MED022</v>
      </c>
      <c r="T7300" s="23">
        <f t="shared" si="572"/>
        <v>1</v>
      </c>
      <c r="U7300" s="6">
        <f t="shared" si="573"/>
        <v>159.44999999999999</v>
      </c>
      <c r="V7300" s="6">
        <f>tbl_Raw_Data[[#This Row],[Discount_Pct]]*tbl_Raw_Data[[#This Row],[Gross_Amount]]/100</f>
        <v>7.9725000000000001</v>
      </c>
      <c r="W7300" s="6">
        <f>tbl_Raw_Data[[#This Row],[Gross_Amount]]-tbl_Raw_Data[[#This Row],[Discount_Amount]]</f>
        <v>151.47749999999999</v>
      </c>
      <c r="X7300" s="6">
        <f>tbl_Raw_Data[[#This Row],[Net_Amount_Before_Tax]]*tbl_Raw_Data[[#This Row],[Tax_Pct]]/100</f>
        <v>18.177299999999999</v>
      </c>
      <c r="Y7300" s="6">
        <f>tbl_Raw_Data[[#This Row],[Net_Amount_Before_Tax]]+tbl_Raw_Data[[#This Row],[Tax_Amount]]</f>
        <v>169.65479999999999</v>
      </c>
      <c r="Z7300" s="6">
        <f t="shared" si="574"/>
        <v>3</v>
      </c>
    </row>
    <row r="7301" spans="1:26" x14ac:dyDescent="0.3">
      <c r="A7301" s="23" t="s">
        <v>9415</v>
      </c>
      <c r="B7301" s="34">
        <v>45807</v>
      </c>
      <c r="C7301" s="23" t="s">
        <v>4002</v>
      </c>
      <c r="D7301" s="23" t="s">
        <v>159</v>
      </c>
      <c r="E7301" s="23" t="s">
        <v>47</v>
      </c>
      <c r="F7301" s="23">
        <v>400001</v>
      </c>
      <c r="G7301" s="23" t="s">
        <v>61</v>
      </c>
      <c r="H7301" s="23" t="s">
        <v>62</v>
      </c>
      <c r="I7301" s="23" t="s">
        <v>63</v>
      </c>
      <c r="J7301" s="23" t="s">
        <v>64</v>
      </c>
      <c r="K7301" s="23" t="s">
        <v>57</v>
      </c>
      <c r="L7301" s="23">
        <v>1</v>
      </c>
      <c r="M7301" s="23">
        <v>112.02</v>
      </c>
      <c r="N7301" s="23">
        <v>0</v>
      </c>
      <c r="O7301" s="23">
        <v>12</v>
      </c>
      <c r="P7301" s="23" t="s">
        <v>43</v>
      </c>
      <c r="Q7301" s="23" t="s">
        <v>34</v>
      </c>
      <c r="R7301" s="23">
        <f t="shared" si="570"/>
        <v>1</v>
      </c>
      <c r="S7301" s="23" t="str">
        <f t="shared" si="571"/>
        <v>ORD107300_20250530_CUST02409_MED004</v>
      </c>
      <c r="T7301" s="23">
        <f t="shared" si="572"/>
        <v>1</v>
      </c>
      <c r="U7301" s="6">
        <f t="shared" si="573"/>
        <v>112.02</v>
      </c>
      <c r="V7301" s="6">
        <f>tbl_Raw_Data[[#This Row],[Discount_Pct]]*tbl_Raw_Data[[#This Row],[Gross_Amount]]/100</f>
        <v>0</v>
      </c>
      <c r="W7301" s="6">
        <f>tbl_Raw_Data[[#This Row],[Gross_Amount]]-tbl_Raw_Data[[#This Row],[Discount_Amount]]</f>
        <v>112.02</v>
      </c>
      <c r="X7301" s="6">
        <f>tbl_Raw_Data[[#This Row],[Net_Amount_Before_Tax]]*tbl_Raw_Data[[#This Row],[Tax_Pct]]/100</f>
        <v>13.442399999999999</v>
      </c>
      <c r="Y7301" s="6">
        <f>tbl_Raw_Data[[#This Row],[Net_Amount_Before_Tax]]+tbl_Raw_Data[[#This Row],[Tax_Amount]]</f>
        <v>125.4624</v>
      </c>
      <c r="Z7301" s="6">
        <f t="shared" si="574"/>
        <v>2</v>
      </c>
    </row>
    <row r="7302" spans="1:26" x14ac:dyDescent="0.3">
      <c r="A7302" s="23" t="s">
        <v>9416</v>
      </c>
      <c r="B7302" s="34">
        <v>45551</v>
      </c>
      <c r="C7302" s="23" t="s">
        <v>2677</v>
      </c>
      <c r="D7302" s="23" t="s">
        <v>159</v>
      </c>
      <c r="E7302" s="23" t="s">
        <v>47</v>
      </c>
      <c r="F7302" s="23">
        <v>400076</v>
      </c>
      <c r="G7302" s="23" t="s">
        <v>30</v>
      </c>
      <c r="H7302" s="23" t="s">
        <v>31</v>
      </c>
      <c r="I7302" s="23" t="s">
        <v>32</v>
      </c>
      <c r="J7302" s="23" t="s">
        <v>23</v>
      </c>
      <c r="K7302" s="23" t="s">
        <v>24</v>
      </c>
      <c r="L7302" s="23">
        <v>1</v>
      </c>
      <c r="M7302" s="23">
        <v>119.56</v>
      </c>
      <c r="N7302" s="23">
        <v>10</v>
      </c>
      <c r="O7302" s="23">
        <v>12</v>
      </c>
      <c r="P7302" s="23" t="s">
        <v>58</v>
      </c>
      <c r="Q7302" s="23" t="s">
        <v>34</v>
      </c>
      <c r="R7302" s="23">
        <f t="shared" si="570"/>
        <v>1</v>
      </c>
      <c r="S7302" s="23" t="str">
        <f t="shared" si="571"/>
        <v>ORD107301_20240916_CUST01177_MED017</v>
      </c>
      <c r="T7302" s="23">
        <f t="shared" si="572"/>
        <v>1</v>
      </c>
      <c r="U7302" s="6">
        <f t="shared" si="573"/>
        <v>119.56</v>
      </c>
      <c r="V7302" s="6">
        <f>tbl_Raw_Data[[#This Row],[Discount_Pct]]*tbl_Raw_Data[[#This Row],[Gross_Amount]]/100</f>
        <v>11.956</v>
      </c>
      <c r="W7302" s="6">
        <f>tbl_Raw_Data[[#This Row],[Gross_Amount]]-tbl_Raw_Data[[#This Row],[Discount_Amount]]</f>
        <v>107.604</v>
      </c>
      <c r="X7302" s="6">
        <f>tbl_Raw_Data[[#This Row],[Net_Amount_Before_Tax]]*tbl_Raw_Data[[#This Row],[Tax_Pct]]/100</f>
        <v>12.91248</v>
      </c>
      <c r="Y7302" s="6">
        <f>tbl_Raw_Data[[#This Row],[Net_Amount_Before_Tax]]+tbl_Raw_Data[[#This Row],[Tax_Amount]]</f>
        <v>120.51648</v>
      </c>
      <c r="Z7302" s="6">
        <f t="shared" si="574"/>
        <v>1</v>
      </c>
    </row>
    <row r="7303" spans="1:26" x14ac:dyDescent="0.3">
      <c r="A7303" s="23" t="s">
        <v>9417</v>
      </c>
      <c r="B7303" s="34">
        <v>45372</v>
      </c>
      <c r="C7303" s="23" t="s">
        <v>2864</v>
      </c>
      <c r="D7303" s="23" t="s">
        <v>37</v>
      </c>
      <c r="E7303" s="23" t="s">
        <v>38</v>
      </c>
      <c r="F7303" s="23">
        <v>452018</v>
      </c>
      <c r="G7303" s="23" t="s">
        <v>39</v>
      </c>
      <c r="H7303" s="23" t="s">
        <v>40</v>
      </c>
      <c r="I7303" s="23" t="s">
        <v>41</v>
      </c>
      <c r="J7303" s="23" t="s">
        <v>42</v>
      </c>
      <c r="K7303" s="23" t="s">
        <v>24</v>
      </c>
      <c r="L7303" s="23">
        <v>2</v>
      </c>
      <c r="M7303" s="23">
        <v>29.38</v>
      </c>
      <c r="N7303" s="23">
        <v>5</v>
      </c>
      <c r="O7303" s="23">
        <v>5</v>
      </c>
      <c r="P7303" s="23" t="s">
        <v>89</v>
      </c>
      <c r="Q7303" s="23" t="s">
        <v>34</v>
      </c>
      <c r="R7303" s="23">
        <f t="shared" si="570"/>
        <v>1</v>
      </c>
      <c r="S7303" s="23" t="str">
        <f t="shared" si="571"/>
        <v>ORD107302_20240321_CUST01393_MED001</v>
      </c>
      <c r="T7303" s="23">
        <f t="shared" si="572"/>
        <v>1</v>
      </c>
      <c r="U7303" s="6">
        <f t="shared" si="573"/>
        <v>58.76</v>
      </c>
      <c r="V7303" s="6">
        <f>tbl_Raw_Data[[#This Row],[Discount_Pct]]*tbl_Raw_Data[[#This Row],[Gross_Amount]]/100</f>
        <v>2.9380000000000002</v>
      </c>
      <c r="W7303" s="6">
        <f>tbl_Raw_Data[[#This Row],[Gross_Amount]]-tbl_Raw_Data[[#This Row],[Discount_Amount]]</f>
        <v>55.821999999999996</v>
      </c>
      <c r="X7303" s="6">
        <f>tbl_Raw_Data[[#This Row],[Net_Amount_Before_Tax]]*tbl_Raw_Data[[#This Row],[Tax_Pct]]/100</f>
        <v>2.7910999999999997</v>
      </c>
      <c r="Y7303" s="6">
        <f>tbl_Raw_Data[[#This Row],[Net_Amount_Before_Tax]]+tbl_Raw_Data[[#This Row],[Tax_Amount]]</f>
        <v>58.613099999999996</v>
      </c>
      <c r="Z7303" s="6">
        <f t="shared" si="574"/>
        <v>5</v>
      </c>
    </row>
    <row r="7304" spans="1:26" x14ac:dyDescent="0.3">
      <c r="A7304" s="23" t="s">
        <v>9417</v>
      </c>
      <c r="B7304" s="34">
        <v>45526</v>
      </c>
      <c r="C7304" s="23" t="s">
        <v>9418</v>
      </c>
      <c r="D7304" s="23" t="s">
        <v>28</v>
      </c>
      <c r="E7304" s="23" t="s">
        <v>29</v>
      </c>
      <c r="F7304" s="23">
        <v>500081</v>
      </c>
      <c r="G7304" s="23" t="s">
        <v>68</v>
      </c>
      <c r="H7304" s="23" t="s">
        <v>69</v>
      </c>
      <c r="I7304" s="23" t="s">
        <v>55</v>
      </c>
      <c r="J7304" s="23" t="s">
        <v>56</v>
      </c>
      <c r="K7304" s="23" t="s">
        <v>24</v>
      </c>
      <c r="L7304" s="23">
        <v>1</v>
      </c>
      <c r="M7304" s="23">
        <v>30.94</v>
      </c>
      <c r="N7304" s="23">
        <v>10</v>
      </c>
      <c r="O7304" s="23">
        <v>5</v>
      </c>
      <c r="P7304" s="23" t="s">
        <v>89</v>
      </c>
      <c r="Q7304" s="23" t="s">
        <v>34</v>
      </c>
      <c r="R7304" s="23">
        <f t="shared" si="570"/>
        <v>1</v>
      </c>
      <c r="S7304" s="23" t="str">
        <f t="shared" si="571"/>
        <v>ORD107302_20240822_CUST01036_MED003</v>
      </c>
      <c r="T7304" s="23">
        <f t="shared" si="572"/>
        <v>1</v>
      </c>
      <c r="U7304" s="6">
        <f t="shared" si="573"/>
        <v>30.94</v>
      </c>
      <c r="V7304" s="6">
        <f>tbl_Raw_Data[[#This Row],[Discount_Pct]]*tbl_Raw_Data[[#This Row],[Gross_Amount]]/100</f>
        <v>3.0940000000000003</v>
      </c>
      <c r="W7304" s="6">
        <f>tbl_Raw_Data[[#This Row],[Gross_Amount]]-tbl_Raw_Data[[#This Row],[Discount_Amount]]</f>
        <v>27.846</v>
      </c>
      <c r="X7304" s="6">
        <f>tbl_Raw_Data[[#This Row],[Net_Amount_Before_Tax]]*tbl_Raw_Data[[#This Row],[Tax_Pct]]/100</f>
        <v>1.3922999999999999</v>
      </c>
      <c r="Y7304" s="6">
        <f>tbl_Raw_Data[[#This Row],[Net_Amount_Before_Tax]]+tbl_Raw_Data[[#This Row],[Tax_Amount]]</f>
        <v>29.238299999999999</v>
      </c>
      <c r="Z7304" s="6">
        <f t="shared" si="574"/>
        <v>1</v>
      </c>
    </row>
    <row r="7305" spans="1:26" x14ac:dyDescent="0.3">
      <c r="A7305" s="23" t="s">
        <v>9419</v>
      </c>
      <c r="B7305" s="34">
        <v>45821</v>
      </c>
      <c r="C7305" s="23" t="s">
        <v>638</v>
      </c>
      <c r="D7305" s="23" t="s">
        <v>92</v>
      </c>
      <c r="E7305" s="23" t="s">
        <v>93</v>
      </c>
      <c r="F7305" s="23">
        <v>560034</v>
      </c>
      <c r="G7305" s="23" t="s">
        <v>256</v>
      </c>
      <c r="H7305" s="23" t="s">
        <v>257</v>
      </c>
      <c r="I7305" s="23" t="s">
        <v>22</v>
      </c>
      <c r="J7305" s="23" t="s">
        <v>258</v>
      </c>
      <c r="K7305" s="23" t="s">
        <v>57</v>
      </c>
      <c r="L7305" s="23">
        <v>1</v>
      </c>
      <c r="M7305" s="23">
        <v>63.64</v>
      </c>
      <c r="N7305" s="23">
        <v>10</v>
      </c>
      <c r="O7305" s="23">
        <v>12</v>
      </c>
      <c r="P7305" s="23" t="s">
        <v>65</v>
      </c>
      <c r="Q7305" s="23" t="s">
        <v>90</v>
      </c>
      <c r="R7305" s="23">
        <f t="shared" si="570"/>
        <v>1</v>
      </c>
      <c r="S7305" s="23" t="str">
        <f t="shared" si="571"/>
        <v>ORD107304_20250613_CUST02647_MED025</v>
      </c>
      <c r="T7305" s="23">
        <f t="shared" si="572"/>
        <v>1</v>
      </c>
      <c r="U7305" s="6">
        <f t="shared" si="573"/>
        <v>63.64</v>
      </c>
      <c r="V7305" s="6">
        <f>tbl_Raw_Data[[#This Row],[Discount_Pct]]*tbl_Raw_Data[[#This Row],[Gross_Amount]]/100</f>
        <v>6.3639999999999999</v>
      </c>
      <c r="W7305" s="6">
        <f>tbl_Raw_Data[[#This Row],[Gross_Amount]]-tbl_Raw_Data[[#This Row],[Discount_Amount]]</f>
        <v>57.276000000000003</v>
      </c>
      <c r="X7305" s="6">
        <f>tbl_Raw_Data[[#This Row],[Net_Amount_Before_Tax]]*tbl_Raw_Data[[#This Row],[Tax_Pct]]/100</f>
        <v>6.8731200000000001</v>
      </c>
      <c r="Y7305" s="6">
        <f>tbl_Raw_Data[[#This Row],[Net_Amount_Before_Tax]]+tbl_Raw_Data[[#This Row],[Tax_Amount]]</f>
        <v>64.149120000000011</v>
      </c>
      <c r="Z7305" s="6">
        <f t="shared" si="574"/>
        <v>1</v>
      </c>
    </row>
    <row r="7306" spans="1:26" x14ac:dyDescent="0.3">
      <c r="A7306" s="23" t="s">
        <v>9420</v>
      </c>
      <c r="B7306" s="34">
        <v>45463</v>
      </c>
      <c r="C7306" s="23" t="s">
        <v>288</v>
      </c>
      <c r="D7306" s="23" t="s">
        <v>37</v>
      </c>
      <c r="E7306" s="23" t="s">
        <v>38</v>
      </c>
      <c r="F7306" s="23">
        <v>452010</v>
      </c>
      <c r="G7306" s="23" t="s">
        <v>160</v>
      </c>
      <c r="H7306" s="23" t="s">
        <v>161</v>
      </c>
      <c r="I7306" s="23" t="s">
        <v>50</v>
      </c>
      <c r="J7306" s="23" t="s">
        <v>23</v>
      </c>
      <c r="K7306" s="23" t="s">
        <v>24</v>
      </c>
      <c r="L7306" s="23">
        <v>1</v>
      </c>
      <c r="M7306" s="23">
        <v>138.18</v>
      </c>
      <c r="N7306" s="23">
        <v>5</v>
      </c>
      <c r="O7306" s="23">
        <v>12</v>
      </c>
      <c r="P7306" s="23" t="s">
        <v>89</v>
      </c>
      <c r="Q7306" s="23" t="s">
        <v>34</v>
      </c>
      <c r="R7306" s="23">
        <f t="shared" si="570"/>
        <v>1</v>
      </c>
      <c r="S7306" s="23" t="str">
        <f t="shared" si="571"/>
        <v>ORD107305_20240620_CUST03165_MED014</v>
      </c>
      <c r="T7306" s="23">
        <f t="shared" si="572"/>
        <v>1</v>
      </c>
      <c r="U7306" s="6">
        <f t="shared" si="573"/>
        <v>138.18</v>
      </c>
      <c r="V7306" s="6">
        <f>tbl_Raw_Data[[#This Row],[Discount_Pct]]*tbl_Raw_Data[[#This Row],[Gross_Amount]]/100</f>
        <v>6.9090000000000007</v>
      </c>
      <c r="W7306" s="6">
        <f>tbl_Raw_Data[[#This Row],[Gross_Amount]]-tbl_Raw_Data[[#This Row],[Discount_Amount]]</f>
        <v>131.27100000000002</v>
      </c>
      <c r="X7306" s="6">
        <f>tbl_Raw_Data[[#This Row],[Net_Amount_Before_Tax]]*tbl_Raw_Data[[#This Row],[Tax_Pct]]/100</f>
        <v>15.752520000000002</v>
      </c>
      <c r="Y7306" s="6">
        <f>tbl_Raw_Data[[#This Row],[Net_Amount_Before_Tax]]+tbl_Raw_Data[[#This Row],[Tax_Amount]]</f>
        <v>147.02352000000002</v>
      </c>
      <c r="Z7306" s="6">
        <f t="shared" si="574"/>
        <v>4</v>
      </c>
    </row>
    <row r="7307" spans="1:26" x14ac:dyDescent="0.3">
      <c r="A7307" s="23" t="s">
        <v>9421</v>
      </c>
      <c r="B7307" s="34">
        <v>45462</v>
      </c>
      <c r="C7307" s="23" t="s">
        <v>3759</v>
      </c>
      <c r="D7307" s="23" t="s">
        <v>52</v>
      </c>
      <c r="E7307" s="23" t="s">
        <v>52</v>
      </c>
      <c r="F7307" s="23">
        <v>160001</v>
      </c>
      <c r="G7307" s="23" t="s">
        <v>102</v>
      </c>
      <c r="H7307" s="23" t="s">
        <v>103</v>
      </c>
      <c r="I7307" s="23" t="s">
        <v>104</v>
      </c>
      <c r="J7307" s="23" t="s">
        <v>64</v>
      </c>
      <c r="K7307" s="23" t="s">
        <v>57</v>
      </c>
      <c r="L7307" s="23">
        <v>4</v>
      </c>
      <c r="M7307" s="23">
        <v>97.94</v>
      </c>
      <c r="N7307" s="23">
        <v>10</v>
      </c>
      <c r="O7307" s="23">
        <v>5</v>
      </c>
      <c r="P7307" s="23" t="s">
        <v>89</v>
      </c>
      <c r="Q7307" s="23" t="s">
        <v>90</v>
      </c>
      <c r="R7307" s="23">
        <f t="shared" si="570"/>
        <v>1</v>
      </c>
      <c r="S7307" s="23" t="str">
        <f t="shared" si="571"/>
        <v>ORD107306_20240619_CUST01818_MED029</v>
      </c>
      <c r="T7307" s="23">
        <f t="shared" si="572"/>
        <v>1</v>
      </c>
      <c r="U7307" s="6">
        <f t="shared" si="573"/>
        <v>391.76</v>
      </c>
      <c r="V7307" s="6">
        <f>tbl_Raw_Data[[#This Row],[Discount_Pct]]*tbl_Raw_Data[[#This Row],[Gross_Amount]]/100</f>
        <v>39.176000000000002</v>
      </c>
      <c r="W7307" s="6">
        <f>tbl_Raw_Data[[#This Row],[Gross_Amount]]-tbl_Raw_Data[[#This Row],[Discount_Amount]]</f>
        <v>352.584</v>
      </c>
      <c r="X7307" s="6">
        <f>tbl_Raw_Data[[#This Row],[Net_Amount_Before_Tax]]*tbl_Raw_Data[[#This Row],[Tax_Pct]]/100</f>
        <v>17.629200000000001</v>
      </c>
      <c r="Y7307" s="6">
        <f>tbl_Raw_Data[[#This Row],[Net_Amount_Before_Tax]]+tbl_Raw_Data[[#This Row],[Tax_Amount]]</f>
        <v>370.21320000000003</v>
      </c>
      <c r="Z7307" s="6">
        <f t="shared" si="574"/>
        <v>6</v>
      </c>
    </row>
    <row r="7308" spans="1:26" x14ac:dyDescent="0.3">
      <c r="A7308" s="23" t="s">
        <v>9422</v>
      </c>
      <c r="B7308" s="34">
        <v>45983</v>
      </c>
      <c r="C7308" s="23" t="s">
        <v>750</v>
      </c>
      <c r="D7308" s="23" t="s">
        <v>80</v>
      </c>
      <c r="E7308" s="23" t="s">
        <v>81</v>
      </c>
      <c r="F7308" s="23">
        <v>395001</v>
      </c>
      <c r="G7308" s="23" t="s">
        <v>39</v>
      </c>
      <c r="H7308" s="23" t="s">
        <v>40</v>
      </c>
      <c r="I7308" s="23" t="s">
        <v>41</v>
      </c>
      <c r="J7308" s="23" t="s">
        <v>42</v>
      </c>
      <c r="K7308" s="23" t="s">
        <v>24</v>
      </c>
      <c r="L7308" s="23">
        <v>1</v>
      </c>
      <c r="M7308" s="23">
        <v>28.72</v>
      </c>
      <c r="N7308" s="23">
        <v>10</v>
      </c>
      <c r="O7308" s="23">
        <v>5</v>
      </c>
      <c r="P7308" s="23" t="s">
        <v>58</v>
      </c>
      <c r="Q7308" s="23" t="s">
        <v>34</v>
      </c>
      <c r="R7308" s="23">
        <f t="shared" si="570"/>
        <v>1</v>
      </c>
      <c r="S7308" s="23" t="str">
        <f t="shared" si="571"/>
        <v>ORD107307_20251122_CUST01033_MED001</v>
      </c>
      <c r="T7308" s="23">
        <f t="shared" si="572"/>
        <v>1</v>
      </c>
      <c r="U7308" s="6">
        <f t="shared" si="573"/>
        <v>28.72</v>
      </c>
      <c r="V7308" s="6">
        <f>tbl_Raw_Data[[#This Row],[Discount_Pct]]*tbl_Raw_Data[[#This Row],[Gross_Amount]]/100</f>
        <v>2.8719999999999999</v>
      </c>
      <c r="W7308" s="6">
        <f>tbl_Raw_Data[[#This Row],[Gross_Amount]]-tbl_Raw_Data[[#This Row],[Discount_Amount]]</f>
        <v>25.847999999999999</v>
      </c>
      <c r="X7308" s="6">
        <f>tbl_Raw_Data[[#This Row],[Net_Amount_Before_Tax]]*tbl_Raw_Data[[#This Row],[Tax_Pct]]/100</f>
        <v>1.2924</v>
      </c>
      <c r="Y7308" s="6">
        <f>tbl_Raw_Data[[#This Row],[Net_Amount_Before_Tax]]+tbl_Raw_Data[[#This Row],[Tax_Amount]]</f>
        <v>27.1404</v>
      </c>
      <c r="Z7308" s="6">
        <f t="shared" si="574"/>
        <v>3</v>
      </c>
    </row>
    <row r="7309" spans="1:26" x14ac:dyDescent="0.3">
      <c r="A7309" s="23" t="s">
        <v>9423</v>
      </c>
      <c r="B7309" s="34">
        <v>45655</v>
      </c>
      <c r="C7309" s="23" t="s">
        <v>1729</v>
      </c>
      <c r="D7309" s="23" t="s">
        <v>52</v>
      </c>
      <c r="E7309" s="23" t="s">
        <v>52</v>
      </c>
      <c r="F7309" s="23">
        <v>160022</v>
      </c>
      <c r="G7309" s="23" t="s">
        <v>119</v>
      </c>
      <c r="H7309" s="23" t="s">
        <v>120</v>
      </c>
      <c r="I7309" s="23" t="s">
        <v>32</v>
      </c>
      <c r="J7309" s="23" t="s">
        <v>64</v>
      </c>
      <c r="K7309" s="23" t="s">
        <v>57</v>
      </c>
      <c r="L7309" s="23">
        <v>1</v>
      </c>
      <c r="M7309" s="23">
        <v>75.010000000000005</v>
      </c>
      <c r="N7309" s="23">
        <v>15</v>
      </c>
      <c r="O7309" s="23">
        <v>18</v>
      </c>
      <c r="P7309" s="23" t="s">
        <v>58</v>
      </c>
      <c r="Q7309" s="23" t="s">
        <v>90</v>
      </c>
      <c r="R7309" s="23">
        <f t="shared" si="570"/>
        <v>1</v>
      </c>
      <c r="S7309" s="23" t="str">
        <f t="shared" si="571"/>
        <v>ORD107308_20241229_CUST03373_MED010</v>
      </c>
      <c r="T7309" s="23">
        <f t="shared" si="572"/>
        <v>1</v>
      </c>
      <c r="U7309" s="6">
        <f t="shared" si="573"/>
        <v>75.010000000000005</v>
      </c>
      <c r="V7309" s="6">
        <f>tbl_Raw_Data[[#This Row],[Discount_Pct]]*tbl_Raw_Data[[#This Row],[Gross_Amount]]/100</f>
        <v>11.2515</v>
      </c>
      <c r="W7309" s="6">
        <f>tbl_Raw_Data[[#This Row],[Gross_Amount]]-tbl_Raw_Data[[#This Row],[Discount_Amount]]</f>
        <v>63.758500000000005</v>
      </c>
      <c r="X7309" s="6">
        <f>tbl_Raw_Data[[#This Row],[Net_Amount_Before_Tax]]*tbl_Raw_Data[[#This Row],[Tax_Pct]]/100</f>
        <v>11.47653</v>
      </c>
      <c r="Y7309" s="6">
        <f>tbl_Raw_Data[[#This Row],[Net_Amount_Before_Tax]]+tbl_Raw_Data[[#This Row],[Tax_Amount]]</f>
        <v>75.235030000000009</v>
      </c>
      <c r="Z7309" s="6">
        <f t="shared" si="574"/>
        <v>3</v>
      </c>
    </row>
    <row r="7310" spans="1:26" x14ac:dyDescent="0.3">
      <c r="A7310" s="23" t="s">
        <v>9424</v>
      </c>
      <c r="B7310" s="34">
        <v>45358</v>
      </c>
      <c r="C7310" s="23" t="s">
        <v>968</v>
      </c>
      <c r="D7310" s="23" t="s">
        <v>92</v>
      </c>
      <c r="E7310" s="23" t="s">
        <v>93</v>
      </c>
      <c r="F7310" s="23">
        <v>560034</v>
      </c>
      <c r="G7310" s="23" t="s">
        <v>145</v>
      </c>
      <c r="H7310" s="23" t="s">
        <v>146</v>
      </c>
      <c r="I7310" s="23" t="s">
        <v>147</v>
      </c>
      <c r="J7310" s="23" t="s">
        <v>148</v>
      </c>
      <c r="K7310" s="23" t="s">
        <v>24</v>
      </c>
      <c r="L7310" s="23">
        <v>3</v>
      </c>
      <c r="M7310" s="23">
        <v>118.34</v>
      </c>
      <c r="N7310" s="23">
        <v>5</v>
      </c>
      <c r="O7310" s="23">
        <v>5</v>
      </c>
      <c r="P7310" s="23" t="s">
        <v>89</v>
      </c>
      <c r="Q7310" s="23" t="s">
        <v>34</v>
      </c>
      <c r="R7310" s="23">
        <f t="shared" si="570"/>
        <v>1</v>
      </c>
      <c r="S7310" s="23" t="str">
        <f t="shared" si="571"/>
        <v>ORD107309_20240307_CUST02016_MED016</v>
      </c>
      <c r="T7310" s="23">
        <f t="shared" si="572"/>
        <v>1</v>
      </c>
      <c r="U7310" s="6">
        <f t="shared" si="573"/>
        <v>355.02</v>
      </c>
      <c r="V7310" s="6">
        <f>tbl_Raw_Data[[#This Row],[Discount_Pct]]*tbl_Raw_Data[[#This Row],[Gross_Amount]]/100</f>
        <v>17.750999999999998</v>
      </c>
      <c r="W7310" s="6">
        <f>tbl_Raw_Data[[#This Row],[Gross_Amount]]-tbl_Raw_Data[[#This Row],[Discount_Amount]]</f>
        <v>337.26900000000001</v>
      </c>
      <c r="X7310" s="6">
        <f>tbl_Raw_Data[[#This Row],[Net_Amount_Before_Tax]]*tbl_Raw_Data[[#This Row],[Tax_Pct]]/100</f>
        <v>16.86345</v>
      </c>
      <c r="Y7310" s="6">
        <f>tbl_Raw_Data[[#This Row],[Net_Amount_Before_Tax]]+tbl_Raw_Data[[#This Row],[Tax_Amount]]</f>
        <v>354.13245000000001</v>
      </c>
      <c r="Z7310" s="6">
        <f t="shared" si="574"/>
        <v>3</v>
      </c>
    </row>
    <row r="7311" spans="1:26" x14ac:dyDescent="0.3">
      <c r="A7311" s="23" t="s">
        <v>9425</v>
      </c>
      <c r="B7311" s="34">
        <v>45500</v>
      </c>
      <c r="C7311" s="23" t="s">
        <v>9426</v>
      </c>
      <c r="D7311" s="23" t="s">
        <v>130</v>
      </c>
      <c r="E7311" s="23" t="s">
        <v>131</v>
      </c>
      <c r="F7311" s="23">
        <v>700102</v>
      </c>
      <c r="G7311" s="23" t="s">
        <v>196</v>
      </c>
      <c r="H7311" s="23" t="s">
        <v>197</v>
      </c>
      <c r="I7311" s="23" t="s">
        <v>32</v>
      </c>
      <c r="J7311" s="23" t="s">
        <v>42</v>
      </c>
      <c r="K7311" s="23" t="s">
        <v>24</v>
      </c>
      <c r="L7311" s="23">
        <v>3</v>
      </c>
      <c r="M7311" s="23">
        <v>24.94</v>
      </c>
      <c r="N7311" s="23">
        <v>5</v>
      </c>
      <c r="O7311" s="23">
        <v>5</v>
      </c>
      <c r="P7311" s="23" t="s">
        <v>43</v>
      </c>
      <c r="Q7311" s="23" t="s">
        <v>34</v>
      </c>
      <c r="R7311" s="23">
        <f t="shared" si="570"/>
        <v>1</v>
      </c>
      <c r="S7311" s="23" t="str">
        <f t="shared" si="571"/>
        <v>ORD107310_20240727_CUST02606_MED011</v>
      </c>
      <c r="T7311" s="23">
        <f t="shared" si="572"/>
        <v>1</v>
      </c>
      <c r="U7311" s="6">
        <f t="shared" si="573"/>
        <v>74.820000000000007</v>
      </c>
      <c r="V7311" s="6">
        <f>tbl_Raw_Data[[#This Row],[Discount_Pct]]*tbl_Raw_Data[[#This Row],[Gross_Amount]]/100</f>
        <v>3.7410000000000001</v>
      </c>
      <c r="W7311" s="6">
        <f>tbl_Raw_Data[[#This Row],[Gross_Amount]]-tbl_Raw_Data[[#This Row],[Discount_Amount]]</f>
        <v>71.079000000000008</v>
      </c>
      <c r="X7311" s="6">
        <f>tbl_Raw_Data[[#This Row],[Net_Amount_Before_Tax]]*tbl_Raw_Data[[#This Row],[Tax_Pct]]/100</f>
        <v>3.5539500000000004</v>
      </c>
      <c r="Y7311" s="6">
        <f>tbl_Raw_Data[[#This Row],[Net_Amount_Before_Tax]]+tbl_Raw_Data[[#This Row],[Tax_Amount]]</f>
        <v>74.632950000000008</v>
      </c>
      <c r="Z7311" s="6">
        <f t="shared" si="574"/>
        <v>1</v>
      </c>
    </row>
    <row r="7312" spans="1:26" x14ac:dyDescent="0.3">
      <c r="A7312" s="23" t="s">
        <v>9425</v>
      </c>
      <c r="B7312" s="34">
        <v>45668</v>
      </c>
      <c r="C7312" s="23" t="s">
        <v>3623</v>
      </c>
      <c r="D7312" s="23" t="s">
        <v>19</v>
      </c>
      <c r="E7312" s="23" t="s">
        <v>19</v>
      </c>
      <c r="F7312" s="23">
        <v>110001</v>
      </c>
      <c r="G7312" s="23" t="s">
        <v>132</v>
      </c>
      <c r="H7312" s="23" t="s">
        <v>133</v>
      </c>
      <c r="I7312" s="23" t="s">
        <v>134</v>
      </c>
      <c r="J7312" s="23" t="s">
        <v>135</v>
      </c>
      <c r="K7312" s="23" t="s">
        <v>57</v>
      </c>
      <c r="L7312" s="23">
        <v>4</v>
      </c>
      <c r="M7312" s="23">
        <v>69.69</v>
      </c>
      <c r="N7312" s="23">
        <v>15</v>
      </c>
      <c r="O7312" s="23">
        <v>5</v>
      </c>
      <c r="P7312" s="23" t="s">
        <v>89</v>
      </c>
      <c r="Q7312" s="23" t="s">
        <v>34</v>
      </c>
      <c r="R7312" s="23">
        <f t="shared" si="570"/>
        <v>1</v>
      </c>
      <c r="S7312" s="23" t="str">
        <f t="shared" si="571"/>
        <v>ORD107310_20250111_CUST02527_MED007</v>
      </c>
      <c r="T7312" s="23">
        <f t="shared" si="572"/>
        <v>1</v>
      </c>
      <c r="U7312" s="6">
        <f t="shared" si="573"/>
        <v>278.76</v>
      </c>
      <c r="V7312" s="6">
        <f>tbl_Raw_Data[[#This Row],[Discount_Pct]]*tbl_Raw_Data[[#This Row],[Gross_Amount]]/100</f>
        <v>41.813999999999993</v>
      </c>
      <c r="W7312" s="6">
        <f>tbl_Raw_Data[[#This Row],[Gross_Amount]]-tbl_Raw_Data[[#This Row],[Discount_Amount]]</f>
        <v>236.946</v>
      </c>
      <c r="X7312" s="6">
        <f>tbl_Raw_Data[[#This Row],[Net_Amount_Before_Tax]]*tbl_Raw_Data[[#This Row],[Tax_Pct]]/100</f>
        <v>11.847300000000001</v>
      </c>
      <c r="Y7312" s="6">
        <f>tbl_Raw_Data[[#This Row],[Net_Amount_Before_Tax]]+tbl_Raw_Data[[#This Row],[Tax_Amount]]</f>
        <v>248.79329999999999</v>
      </c>
      <c r="Z7312" s="6">
        <f t="shared" si="574"/>
        <v>3</v>
      </c>
    </row>
    <row r="7313" spans="1:26" x14ac:dyDescent="0.3">
      <c r="A7313" s="23" t="s">
        <v>9425</v>
      </c>
      <c r="B7313" s="34">
        <v>45981</v>
      </c>
      <c r="C7313" s="23" t="s">
        <v>1419</v>
      </c>
      <c r="D7313" s="23" t="s">
        <v>28</v>
      </c>
      <c r="E7313" s="23" t="s">
        <v>29</v>
      </c>
      <c r="F7313" s="23">
        <v>500084</v>
      </c>
      <c r="G7313" s="23" t="s">
        <v>167</v>
      </c>
      <c r="H7313" s="23" t="s">
        <v>168</v>
      </c>
      <c r="I7313" s="23" t="s">
        <v>113</v>
      </c>
      <c r="J7313" s="23" t="s">
        <v>42</v>
      </c>
      <c r="K7313" s="23" t="s">
        <v>24</v>
      </c>
      <c r="L7313" s="23">
        <v>1</v>
      </c>
      <c r="M7313" s="23">
        <v>187.01</v>
      </c>
      <c r="N7313" s="23">
        <v>15</v>
      </c>
      <c r="O7313" s="23">
        <v>5</v>
      </c>
      <c r="P7313" s="23" t="s">
        <v>33</v>
      </c>
      <c r="Q7313" s="23" t="s">
        <v>34</v>
      </c>
      <c r="R7313" s="23">
        <f t="shared" si="570"/>
        <v>1</v>
      </c>
      <c r="S7313" s="23" t="str">
        <f t="shared" si="571"/>
        <v>ORD107310_20251120_CUST02078_MED026</v>
      </c>
      <c r="T7313" s="23">
        <f t="shared" si="572"/>
        <v>1</v>
      </c>
      <c r="U7313" s="6">
        <f t="shared" si="573"/>
        <v>187.01</v>
      </c>
      <c r="V7313" s="6">
        <f>tbl_Raw_Data[[#This Row],[Discount_Pct]]*tbl_Raw_Data[[#This Row],[Gross_Amount]]/100</f>
        <v>28.051499999999997</v>
      </c>
      <c r="W7313" s="6">
        <f>tbl_Raw_Data[[#This Row],[Gross_Amount]]-tbl_Raw_Data[[#This Row],[Discount_Amount]]</f>
        <v>158.95849999999999</v>
      </c>
      <c r="X7313" s="6">
        <f>tbl_Raw_Data[[#This Row],[Net_Amount_Before_Tax]]*tbl_Raw_Data[[#This Row],[Tax_Pct]]/100</f>
        <v>7.9479249999999988</v>
      </c>
      <c r="Y7313" s="6">
        <f>tbl_Raw_Data[[#This Row],[Net_Amount_Before_Tax]]+tbl_Raw_Data[[#This Row],[Tax_Amount]]</f>
        <v>166.90642499999998</v>
      </c>
      <c r="Z7313" s="6">
        <f t="shared" si="574"/>
        <v>3</v>
      </c>
    </row>
    <row r="7314" spans="1:26" x14ac:dyDescent="0.3">
      <c r="A7314" s="23" t="s">
        <v>9425</v>
      </c>
      <c r="B7314" s="34">
        <v>45957</v>
      </c>
      <c r="C7314" s="23" t="s">
        <v>1563</v>
      </c>
      <c r="D7314" s="23" t="s">
        <v>130</v>
      </c>
      <c r="E7314" s="23" t="s">
        <v>131</v>
      </c>
      <c r="F7314" s="23">
        <v>700102</v>
      </c>
      <c r="G7314" s="23" t="s">
        <v>160</v>
      </c>
      <c r="H7314" s="23" t="s">
        <v>161</v>
      </c>
      <c r="I7314" s="23" t="s">
        <v>50</v>
      </c>
      <c r="J7314" s="23" t="s">
        <v>23</v>
      </c>
      <c r="K7314" s="23" t="s">
        <v>24</v>
      </c>
      <c r="L7314" s="23">
        <v>2</v>
      </c>
      <c r="M7314" s="23">
        <v>149.11000000000001</v>
      </c>
      <c r="N7314" s="23">
        <v>15</v>
      </c>
      <c r="O7314" s="23">
        <v>5</v>
      </c>
      <c r="P7314" s="23" t="s">
        <v>65</v>
      </c>
      <c r="Q7314" s="23" t="s">
        <v>34</v>
      </c>
      <c r="R7314" s="23">
        <f t="shared" si="570"/>
        <v>1</v>
      </c>
      <c r="S7314" s="23" t="str">
        <f t="shared" si="571"/>
        <v>ORD107310_20251027_CUST00183_MED014</v>
      </c>
      <c r="T7314" s="23">
        <f t="shared" si="572"/>
        <v>1</v>
      </c>
      <c r="U7314" s="6">
        <f t="shared" si="573"/>
        <v>298.22000000000003</v>
      </c>
      <c r="V7314" s="6">
        <f>tbl_Raw_Data[[#This Row],[Discount_Pct]]*tbl_Raw_Data[[#This Row],[Gross_Amount]]/100</f>
        <v>44.733000000000004</v>
      </c>
      <c r="W7314" s="6">
        <f>tbl_Raw_Data[[#This Row],[Gross_Amount]]-tbl_Raw_Data[[#This Row],[Discount_Amount]]</f>
        <v>253.48700000000002</v>
      </c>
      <c r="X7314" s="6">
        <f>tbl_Raw_Data[[#This Row],[Net_Amount_Before_Tax]]*tbl_Raw_Data[[#This Row],[Tax_Pct]]/100</f>
        <v>12.674350000000002</v>
      </c>
      <c r="Y7314" s="6">
        <f>tbl_Raw_Data[[#This Row],[Net_Amount_Before_Tax]]+tbl_Raw_Data[[#This Row],[Tax_Amount]]</f>
        <v>266.16135000000003</v>
      </c>
      <c r="Z7314" s="6">
        <f t="shared" si="574"/>
        <v>2</v>
      </c>
    </row>
    <row r="7315" spans="1:26" x14ac:dyDescent="0.3">
      <c r="A7315" s="23" t="s">
        <v>9427</v>
      </c>
      <c r="B7315" s="34">
        <v>45708</v>
      </c>
      <c r="C7315" s="23" t="s">
        <v>4215</v>
      </c>
      <c r="D7315" s="23" t="s">
        <v>87</v>
      </c>
      <c r="E7315" s="23" t="s">
        <v>88</v>
      </c>
      <c r="F7315" s="23">
        <v>600096</v>
      </c>
      <c r="G7315" s="23" t="s">
        <v>119</v>
      </c>
      <c r="H7315" s="23" t="s">
        <v>120</v>
      </c>
      <c r="I7315" s="23" t="s">
        <v>32</v>
      </c>
      <c r="J7315" s="23" t="s">
        <v>64</v>
      </c>
      <c r="K7315" s="23" t="s">
        <v>57</v>
      </c>
      <c r="L7315" s="23">
        <v>1</v>
      </c>
      <c r="M7315" s="23">
        <v>68.569999999999993</v>
      </c>
      <c r="N7315" s="23">
        <v>5</v>
      </c>
      <c r="O7315" s="23">
        <v>5</v>
      </c>
      <c r="P7315" s="23" t="s">
        <v>58</v>
      </c>
      <c r="Q7315" s="23" t="s">
        <v>34</v>
      </c>
      <c r="R7315" s="23">
        <f t="shared" si="570"/>
        <v>1</v>
      </c>
      <c r="S7315" s="23" t="str">
        <f t="shared" si="571"/>
        <v>ORD107314_20250220_CUST03434_MED010</v>
      </c>
      <c r="T7315" s="23">
        <f t="shared" si="572"/>
        <v>1</v>
      </c>
      <c r="U7315" s="6">
        <f t="shared" si="573"/>
        <v>68.569999999999993</v>
      </c>
      <c r="V7315" s="6">
        <f>tbl_Raw_Data[[#This Row],[Discount_Pct]]*tbl_Raw_Data[[#This Row],[Gross_Amount]]/100</f>
        <v>3.4284999999999997</v>
      </c>
      <c r="W7315" s="6">
        <f>tbl_Raw_Data[[#This Row],[Gross_Amount]]-tbl_Raw_Data[[#This Row],[Discount_Amount]]</f>
        <v>65.141499999999994</v>
      </c>
      <c r="X7315" s="6">
        <f>tbl_Raw_Data[[#This Row],[Net_Amount_Before_Tax]]*tbl_Raw_Data[[#This Row],[Tax_Pct]]/100</f>
        <v>3.2570749999999999</v>
      </c>
      <c r="Y7315" s="6">
        <f>tbl_Raw_Data[[#This Row],[Net_Amount_Before_Tax]]+tbl_Raw_Data[[#This Row],[Tax_Amount]]</f>
        <v>68.398574999999994</v>
      </c>
      <c r="Z7315" s="6">
        <f t="shared" si="574"/>
        <v>1</v>
      </c>
    </row>
    <row r="7316" spans="1:26" x14ac:dyDescent="0.3">
      <c r="A7316" s="23" t="s">
        <v>9428</v>
      </c>
      <c r="B7316" s="34">
        <v>45343</v>
      </c>
      <c r="C7316" s="23" t="s">
        <v>6908</v>
      </c>
      <c r="D7316" s="23" t="s">
        <v>92</v>
      </c>
      <c r="E7316" s="23" t="s">
        <v>93</v>
      </c>
      <c r="F7316" s="23">
        <v>560034</v>
      </c>
      <c r="G7316" s="23" t="s">
        <v>30</v>
      </c>
      <c r="H7316" s="23" t="s">
        <v>31</v>
      </c>
      <c r="I7316" s="23" t="s">
        <v>32</v>
      </c>
      <c r="J7316" s="23" t="s">
        <v>23</v>
      </c>
      <c r="K7316" s="23" t="s">
        <v>24</v>
      </c>
      <c r="L7316" s="23">
        <v>2</v>
      </c>
      <c r="M7316" s="23">
        <v>153.06</v>
      </c>
      <c r="N7316" s="23">
        <v>5</v>
      </c>
      <c r="O7316" s="23">
        <v>18</v>
      </c>
      <c r="P7316" s="23" t="s">
        <v>89</v>
      </c>
      <c r="Q7316" s="23" t="s">
        <v>34</v>
      </c>
      <c r="R7316" s="23">
        <f t="shared" si="570"/>
        <v>1</v>
      </c>
      <c r="S7316" s="23" t="str">
        <f t="shared" si="571"/>
        <v>ORD107315_20240221_CUST00052_MED017</v>
      </c>
      <c r="T7316" s="23">
        <f t="shared" si="572"/>
        <v>1</v>
      </c>
      <c r="U7316" s="6">
        <f t="shared" si="573"/>
        <v>306.12</v>
      </c>
      <c r="V7316" s="6">
        <f>tbl_Raw_Data[[#This Row],[Discount_Pct]]*tbl_Raw_Data[[#This Row],[Gross_Amount]]/100</f>
        <v>15.305999999999999</v>
      </c>
      <c r="W7316" s="6">
        <f>tbl_Raw_Data[[#This Row],[Gross_Amount]]-tbl_Raw_Data[[#This Row],[Discount_Amount]]</f>
        <v>290.81400000000002</v>
      </c>
      <c r="X7316" s="6">
        <f>tbl_Raw_Data[[#This Row],[Net_Amount_Before_Tax]]*tbl_Raw_Data[[#This Row],[Tax_Pct]]/100</f>
        <v>52.346519999999998</v>
      </c>
      <c r="Y7316" s="6">
        <f>tbl_Raw_Data[[#This Row],[Net_Amount_Before_Tax]]+tbl_Raw_Data[[#This Row],[Tax_Amount]]</f>
        <v>343.16052000000002</v>
      </c>
      <c r="Z7316" s="6">
        <f t="shared" si="574"/>
        <v>2</v>
      </c>
    </row>
    <row r="7317" spans="1:26" x14ac:dyDescent="0.3">
      <c r="A7317" s="23" t="s">
        <v>9429</v>
      </c>
      <c r="B7317" s="34">
        <v>45631</v>
      </c>
      <c r="C7317" s="23" t="s">
        <v>2255</v>
      </c>
      <c r="D7317" s="23" t="s">
        <v>183</v>
      </c>
      <c r="E7317" s="23" t="s">
        <v>184</v>
      </c>
      <c r="F7317" s="23">
        <v>122018</v>
      </c>
      <c r="G7317" s="23" t="s">
        <v>102</v>
      </c>
      <c r="H7317" s="23" t="s">
        <v>103</v>
      </c>
      <c r="I7317" s="23" t="s">
        <v>104</v>
      </c>
      <c r="J7317" s="23" t="s">
        <v>64</v>
      </c>
      <c r="K7317" s="23" t="s">
        <v>57</v>
      </c>
      <c r="L7317" s="23">
        <v>1</v>
      </c>
      <c r="M7317" s="23">
        <v>94.45</v>
      </c>
      <c r="N7317" s="23">
        <v>10</v>
      </c>
      <c r="O7317" s="23">
        <v>5</v>
      </c>
      <c r="P7317" s="23" t="s">
        <v>58</v>
      </c>
      <c r="Q7317" s="23" t="s">
        <v>34</v>
      </c>
      <c r="R7317" s="23">
        <f t="shared" si="570"/>
        <v>1</v>
      </c>
      <c r="S7317" s="23" t="str">
        <f t="shared" si="571"/>
        <v>ORD107316_20241205_CUST01344_MED029</v>
      </c>
      <c r="T7317" s="23">
        <f t="shared" si="572"/>
        <v>1</v>
      </c>
      <c r="U7317" s="6">
        <f t="shared" si="573"/>
        <v>94.45</v>
      </c>
      <c r="V7317" s="6">
        <f>tbl_Raw_Data[[#This Row],[Discount_Pct]]*tbl_Raw_Data[[#This Row],[Gross_Amount]]/100</f>
        <v>9.4450000000000003</v>
      </c>
      <c r="W7317" s="6">
        <f>tbl_Raw_Data[[#This Row],[Gross_Amount]]-tbl_Raw_Data[[#This Row],[Discount_Amount]]</f>
        <v>85.004999999999995</v>
      </c>
      <c r="X7317" s="6">
        <f>tbl_Raw_Data[[#This Row],[Net_Amount_Before_Tax]]*tbl_Raw_Data[[#This Row],[Tax_Pct]]/100</f>
        <v>4.2502499999999994</v>
      </c>
      <c r="Y7317" s="6">
        <f>tbl_Raw_Data[[#This Row],[Net_Amount_Before_Tax]]+tbl_Raw_Data[[#This Row],[Tax_Amount]]</f>
        <v>89.25524999999999</v>
      </c>
      <c r="Z7317" s="6">
        <f t="shared" si="574"/>
        <v>2</v>
      </c>
    </row>
    <row r="7318" spans="1:26" x14ac:dyDescent="0.3">
      <c r="A7318" s="23" t="s">
        <v>9430</v>
      </c>
      <c r="B7318" s="34">
        <v>45312</v>
      </c>
      <c r="C7318" s="23" t="s">
        <v>2252</v>
      </c>
      <c r="D7318" s="23" t="s">
        <v>100</v>
      </c>
      <c r="E7318" s="23" t="s">
        <v>101</v>
      </c>
      <c r="F7318" s="23">
        <v>201301</v>
      </c>
      <c r="G7318" s="23" t="s">
        <v>145</v>
      </c>
      <c r="H7318" s="23" t="s">
        <v>146</v>
      </c>
      <c r="I7318" s="23" t="s">
        <v>147</v>
      </c>
      <c r="J7318" s="23" t="s">
        <v>148</v>
      </c>
      <c r="K7318" s="23" t="s">
        <v>24</v>
      </c>
      <c r="L7318" s="23">
        <v>5</v>
      </c>
      <c r="M7318" s="23">
        <v>111.8</v>
      </c>
      <c r="N7318" s="23">
        <v>5</v>
      </c>
      <c r="O7318" s="23">
        <v>5</v>
      </c>
      <c r="P7318" s="23" t="s">
        <v>25</v>
      </c>
      <c r="Q7318" s="23" t="s">
        <v>34</v>
      </c>
      <c r="R7318" s="23">
        <f t="shared" si="570"/>
        <v>1</v>
      </c>
      <c r="S7318" s="23" t="str">
        <f t="shared" si="571"/>
        <v>ORD107317_20240121_CUST00804_MED016</v>
      </c>
      <c r="T7318" s="23">
        <f t="shared" si="572"/>
        <v>1</v>
      </c>
      <c r="U7318" s="6">
        <f t="shared" si="573"/>
        <v>559</v>
      </c>
      <c r="V7318" s="6">
        <f>tbl_Raw_Data[[#This Row],[Discount_Pct]]*tbl_Raw_Data[[#This Row],[Gross_Amount]]/100</f>
        <v>27.95</v>
      </c>
      <c r="W7318" s="6">
        <f>tbl_Raw_Data[[#This Row],[Gross_Amount]]-tbl_Raw_Data[[#This Row],[Discount_Amount]]</f>
        <v>531.04999999999995</v>
      </c>
      <c r="X7318" s="6">
        <f>tbl_Raw_Data[[#This Row],[Net_Amount_Before_Tax]]*tbl_Raw_Data[[#This Row],[Tax_Pct]]/100</f>
        <v>26.552499999999998</v>
      </c>
      <c r="Y7318" s="6">
        <f>tbl_Raw_Data[[#This Row],[Net_Amount_Before_Tax]]+tbl_Raw_Data[[#This Row],[Tax_Amount]]</f>
        <v>557.60249999999996</v>
      </c>
      <c r="Z7318" s="6">
        <f t="shared" si="574"/>
        <v>5</v>
      </c>
    </row>
    <row r="7319" spans="1:26" x14ac:dyDescent="0.3">
      <c r="A7319" s="23" t="s">
        <v>9431</v>
      </c>
      <c r="B7319" s="34">
        <v>45628</v>
      </c>
      <c r="C7319" s="23" t="s">
        <v>5710</v>
      </c>
      <c r="D7319" s="23" t="s">
        <v>72</v>
      </c>
      <c r="E7319" s="23" t="s">
        <v>73</v>
      </c>
      <c r="F7319" s="23">
        <v>302021</v>
      </c>
      <c r="G7319" s="23" t="s">
        <v>102</v>
      </c>
      <c r="H7319" s="23" t="s">
        <v>103</v>
      </c>
      <c r="I7319" s="23" t="s">
        <v>104</v>
      </c>
      <c r="J7319" s="23" t="s">
        <v>64</v>
      </c>
      <c r="K7319" s="23" t="s">
        <v>57</v>
      </c>
      <c r="L7319" s="23">
        <v>2</v>
      </c>
      <c r="M7319" s="23">
        <v>99.04</v>
      </c>
      <c r="N7319" s="23">
        <v>5</v>
      </c>
      <c r="O7319" s="23">
        <v>5</v>
      </c>
      <c r="P7319" s="23" t="s">
        <v>65</v>
      </c>
      <c r="Q7319" s="23" t="s">
        <v>26</v>
      </c>
      <c r="R7319" s="23">
        <f t="shared" si="570"/>
        <v>1</v>
      </c>
      <c r="S7319" s="23" t="str">
        <f t="shared" si="571"/>
        <v>ORD107318_20241202_CUST01776_MED029</v>
      </c>
      <c r="T7319" s="23">
        <f t="shared" si="572"/>
        <v>1</v>
      </c>
      <c r="U7319" s="6">
        <f t="shared" si="573"/>
        <v>198.08</v>
      </c>
      <c r="V7319" s="6">
        <f>tbl_Raw_Data[[#This Row],[Discount_Pct]]*tbl_Raw_Data[[#This Row],[Gross_Amount]]/100</f>
        <v>9.9040000000000017</v>
      </c>
      <c r="W7319" s="6">
        <f>tbl_Raw_Data[[#This Row],[Gross_Amount]]-tbl_Raw_Data[[#This Row],[Discount_Amount]]</f>
        <v>188.17600000000002</v>
      </c>
      <c r="X7319" s="6">
        <f>tbl_Raw_Data[[#This Row],[Net_Amount_Before_Tax]]*tbl_Raw_Data[[#This Row],[Tax_Pct]]/100</f>
        <v>9.4088000000000012</v>
      </c>
      <c r="Y7319" s="6">
        <f>tbl_Raw_Data[[#This Row],[Net_Amount_Before_Tax]]+tbl_Raw_Data[[#This Row],[Tax_Amount]]</f>
        <v>197.58480000000003</v>
      </c>
      <c r="Z7319" s="6">
        <f t="shared" si="574"/>
        <v>2</v>
      </c>
    </row>
    <row r="7320" spans="1:26" x14ac:dyDescent="0.3">
      <c r="A7320" s="23" t="s">
        <v>9432</v>
      </c>
      <c r="B7320" s="34">
        <v>45429</v>
      </c>
      <c r="C7320" s="23" t="s">
        <v>2729</v>
      </c>
      <c r="D7320" s="23" t="s">
        <v>92</v>
      </c>
      <c r="E7320" s="23" t="s">
        <v>93</v>
      </c>
      <c r="F7320" s="23">
        <v>560100</v>
      </c>
      <c r="G7320" s="23" t="s">
        <v>111</v>
      </c>
      <c r="H7320" s="23" t="s">
        <v>112</v>
      </c>
      <c r="I7320" s="23" t="s">
        <v>113</v>
      </c>
      <c r="J7320" s="23" t="s">
        <v>114</v>
      </c>
      <c r="K7320" s="23" t="s">
        <v>24</v>
      </c>
      <c r="L7320" s="23">
        <v>5</v>
      </c>
      <c r="M7320" s="23">
        <v>104.72</v>
      </c>
      <c r="N7320" s="23">
        <v>5</v>
      </c>
      <c r="O7320" s="23">
        <v>18</v>
      </c>
      <c r="P7320" s="23" t="s">
        <v>89</v>
      </c>
      <c r="Q7320" s="23" t="s">
        <v>34</v>
      </c>
      <c r="R7320" s="23">
        <f t="shared" si="570"/>
        <v>1</v>
      </c>
      <c r="S7320" s="23" t="str">
        <f t="shared" si="571"/>
        <v>ORD107319_20240517_CUST02743_MED027</v>
      </c>
      <c r="T7320" s="23">
        <f t="shared" si="572"/>
        <v>1</v>
      </c>
      <c r="U7320" s="6">
        <f t="shared" si="573"/>
        <v>523.6</v>
      </c>
      <c r="V7320" s="6">
        <f>tbl_Raw_Data[[#This Row],[Discount_Pct]]*tbl_Raw_Data[[#This Row],[Gross_Amount]]/100</f>
        <v>26.18</v>
      </c>
      <c r="W7320" s="6">
        <f>tbl_Raw_Data[[#This Row],[Gross_Amount]]-tbl_Raw_Data[[#This Row],[Discount_Amount]]</f>
        <v>497.42</v>
      </c>
      <c r="X7320" s="6">
        <f>tbl_Raw_Data[[#This Row],[Net_Amount_Before_Tax]]*tbl_Raw_Data[[#This Row],[Tax_Pct]]/100</f>
        <v>89.535599999999988</v>
      </c>
      <c r="Y7320" s="6">
        <f>tbl_Raw_Data[[#This Row],[Net_Amount_Before_Tax]]+tbl_Raw_Data[[#This Row],[Tax_Amount]]</f>
        <v>586.9556</v>
      </c>
      <c r="Z7320" s="6">
        <f t="shared" si="574"/>
        <v>1</v>
      </c>
    </row>
    <row r="7321" spans="1:26" x14ac:dyDescent="0.3">
      <c r="A7321" s="23" t="s">
        <v>9433</v>
      </c>
      <c r="B7321" s="34">
        <v>45734</v>
      </c>
      <c r="C7321" s="23" t="s">
        <v>3992</v>
      </c>
      <c r="D7321" s="23" t="s">
        <v>142</v>
      </c>
      <c r="E7321" s="23" t="s">
        <v>81</v>
      </c>
      <c r="F7321" s="23">
        <v>380061</v>
      </c>
      <c r="G7321" s="23" t="s">
        <v>233</v>
      </c>
      <c r="H7321" s="23" t="s">
        <v>234</v>
      </c>
      <c r="I7321" s="23" t="s">
        <v>104</v>
      </c>
      <c r="J7321" s="23" t="s">
        <v>42</v>
      </c>
      <c r="K7321" s="23" t="s">
        <v>24</v>
      </c>
      <c r="L7321" s="23">
        <v>3</v>
      </c>
      <c r="M7321" s="23">
        <v>170.88</v>
      </c>
      <c r="N7321" s="23">
        <v>5</v>
      </c>
      <c r="O7321" s="23">
        <v>5</v>
      </c>
      <c r="P7321" s="23" t="s">
        <v>65</v>
      </c>
      <c r="Q7321" s="23" t="s">
        <v>26</v>
      </c>
      <c r="R7321" s="23">
        <f t="shared" si="570"/>
        <v>1</v>
      </c>
      <c r="S7321" s="23" t="str">
        <f t="shared" si="571"/>
        <v>ORD107320_20250318_CUST02310_MED019</v>
      </c>
      <c r="T7321" s="23">
        <f t="shared" si="572"/>
        <v>1</v>
      </c>
      <c r="U7321" s="6">
        <f t="shared" si="573"/>
        <v>512.64</v>
      </c>
      <c r="V7321" s="6">
        <f>tbl_Raw_Data[[#This Row],[Discount_Pct]]*tbl_Raw_Data[[#This Row],[Gross_Amount]]/100</f>
        <v>25.631999999999998</v>
      </c>
      <c r="W7321" s="6">
        <f>tbl_Raw_Data[[#This Row],[Gross_Amount]]-tbl_Raw_Data[[#This Row],[Discount_Amount]]</f>
        <v>487.00799999999998</v>
      </c>
      <c r="X7321" s="6">
        <f>tbl_Raw_Data[[#This Row],[Net_Amount_Before_Tax]]*tbl_Raw_Data[[#This Row],[Tax_Pct]]/100</f>
        <v>24.3504</v>
      </c>
      <c r="Y7321" s="6">
        <f>tbl_Raw_Data[[#This Row],[Net_Amount_Before_Tax]]+tbl_Raw_Data[[#This Row],[Tax_Amount]]</f>
        <v>511.35839999999996</v>
      </c>
      <c r="Z7321" s="6">
        <f t="shared" si="574"/>
        <v>1</v>
      </c>
    </row>
    <row r="7322" spans="1:26" x14ac:dyDescent="0.3">
      <c r="A7322" s="23" t="s">
        <v>9434</v>
      </c>
      <c r="B7322" s="34">
        <v>45484</v>
      </c>
      <c r="C7322" s="23" t="s">
        <v>4028</v>
      </c>
      <c r="D7322" s="23" t="s">
        <v>46</v>
      </c>
      <c r="E7322" s="23" t="s">
        <v>47</v>
      </c>
      <c r="F7322" s="23">
        <v>411001</v>
      </c>
      <c r="G7322" s="23" t="s">
        <v>145</v>
      </c>
      <c r="H7322" s="23" t="s">
        <v>146</v>
      </c>
      <c r="I7322" s="23" t="s">
        <v>147</v>
      </c>
      <c r="J7322" s="23" t="s">
        <v>148</v>
      </c>
      <c r="K7322" s="23" t="s">
        <v>24</v>
      </c>
      <c r="L7322" s="23">
        <v>1</v>
      </c>
      <c r="M7322" s="23">
        <v>115.22</v>
      </c>
      <c r="N7322" s="23">
        <v>10</v>
      </c>
      <c r="O7322" s="23">
        <v>18</v>
      </c>
      <c r="P7322" s="23" t="s">
        <v>65</v>
      </c>
      <c r="Q7322" s="23" t="s">
        <v>34</v>
      </c>
      <c r="R7322" s="23">
        <f t="shared" si="570"/>
        <v>1</v>
      </c>
      <c r="S7322" s="23" t="str">
        <f t="shared" si="571"/>
        <v>ORD107321_20240711_CUST03495_MED016</v>
      </c>
      <c r="T7322" s="23">
        <f t="shared" si="572"/>
        <v>1</v>
      </c>
      <c r="U7322" s="6">
        <f t="shared" si="573"/>
        <v>115.22</v>
      </c>
      <c r="V7322" s="6">
        <f>tbl_Raw_Data[[#This Row],[Discount_Pct]]*tbl_Raw_Data[[#This Row],[Gross_Amount]]/100</f>
        <v>11.522</v>
      </c>
      <c r="W7322" s="6">
        <f>tbl_Raw_Data[[#This Row],[Gross_Amount]]-tbl_Raw_Data[[#This Row],[Discount_Amount]]</f>
        <v>103.69799999999999</v>
      </c>
      <c r="X7322" s="6">
        <f>tbl_Raw_Data[[#This Row],[Net_Amount_Before_Tax]]*tbl_Raw_Data[[#This Row],[Tax_Pct]]/100</f>
        <v>18.66564</v>
      </c>
      <c r="Y7322" s="6">
        <f>tbl_Raw_Data[[#This Row],[Net_Amount_Before_Tax]]+tbl_Raw_Data[[#This Row],[Tax_Amount]]</f>
        <v>122.36363999999999</v>
      </c>
      <c r="Z7322" s="6">
        <f t="shared" si="574"/>
        <v>2</v>
      </c>
    </row>
    <row r="7323" spans="1:26" x14ac:dyDescent="0.3">
      <c r="A7323" s="23" t="s">
        <v>9435</v>
      </c>
      <c r="B7323" s="34">
        <v>45980</v>
      </c>
      <c r="C7323" s="23" t="s">
        <v>4017</v>
      </c>
      <c r="D7323" s="23" t="s">
        <v>19</v>
      </c>
      <c r="E7323" s="23" t="s">
        <v>19</v>
      </c>
      <c r="F7323" s="23">
        <v>110029</v>
      </c>
      <c r="G7323" s="23" t="s">
        <v>315</v>
      </c>
      <c r="H7323" s="23" t="s">
        <v>316</v>
      </c>
      <c r="I7323" s="23" t="s">
        <v>50</v>
      </c>
      <c r="J7323" s="23" t="s">
        <v>114</v>
      </c>
      <c r="K7323" s="23" t="s">
        <v>24</v>
      </c>
      <c r="L7323" s="23">
        <v>2</v>
      </c>
      <c r="M7323" s="23">
        <v>120.43</v>
      </c>
      <c r="N7323" s="23">
        <v>5</v>
      </c>
      <c r="O7323" s="23">
        <v>5</v>
      </c>
      <c r="P7323" s="23" t="s">
        <v>33</v>
      </c>
      <c r="Q7323" s="23" t="s">
        <v>44</v>
      </c>
      <c r="R7323" s="23">
        <f t="shared" si="570"/>
        <v>1</v>
      </c>
      <c r="S7323" s="23" t="str">
        <f t="shared" si="571"/>
        <v>ORD107322_20251119_CUST01650_MED012</v>
      </c>
      <c r="T7323" s="23">
        <f t="shared" si="572"/>
        <v>1</v>
      </c>
      <c r="U7323" s="6">
        <f t="shared" si="573"/>
        <v>240.86</v>
      </c>
      <c r="V7323" s="6">
        <f>tbl_Raw_Data[[#This Row],[Discount_Pct]]*tbl_Raw_Data[[#This Row],[Gross_Amount]]/100</f>
        <v>12.043000000000001</v>
      </c>
      <c r="W7323" s="6">
        <f>tbl_Raw_Data[[#This Row],[Gross_Amount]]-tbl_Raw_Data[[#This Row],[Discount_Amount]]</f>
        <v>228.81700000000001</v>
      </c>
      <c r="X7323" s="6">
        <f>tbl_Raw_Data[[#This Row],[Net_Amount_Before_Tax]]*tbl_Raw_Data[[#This Row],[Tax_Pct]]/100</f>
        <v>11.440850000000001</v>
      </c>
      <c r="Y7323" s="6">
        <f>tbl_Raw_Data[[#This Row],[Net_Amount_Before_Tax]]+tbl_Raw_Data[[#This Row],[Tax_Amount]]</f>
        <v>240.25785000000002</v>
      </c>
      <c r="Z7323" s="6">
        <f t="shared" si="574"/>
        <v>3</v>
      </c>
    </row>
    <row r="7324" spans="1:26" x14ac:dyDescent="0.3">
      <c r="A7324" s="23" t="s">
        <v>9436</v>
      </c>
      <c r="B7324" s="34">
        <v>45316</v>
      </c>
      <c r="C7324" s="23" t="s">
        <v>1974</v>
      </c>
      <c r="D7324" s="23" t="s">
        <v>159</v>
      </c>
      <c r="E7324" s="23" t="s">
        <v>47</v>
      </c>
      <c r="F7324" s="23">
        <v>400069</v>
      </c>
      <c r="G7324" s="23" t="s">
        <v>20</v>
      </c>
      <c r="H7324" s="23" t="s">
        <v>21</v>
      </c>
      <c r="I7324" s="23" t="s">
        <v>22</v>
      </c>
      <c r="J7324" s="23" t="s">
        <v>23</v>
      </c>
      <c r="K7324" s="23" t="s">
        <v>24</v>
      </c>
      <c r="L7324" s="23">
        <v>1</v>
      </c>
      <c r="M7324" s="23">
        <v>130.04</v>
      </c>
      <c r="N7324" s="23">
        <v>5</v>
      </c>
      <c r="O7324" s="23">
        <v>5</v>
      </c>
      <c r="P7324" s="23" t="s">
        <v>65</v>
      </c>
      <c r="Q7324" s="23" t="s">
        <v>90</v>
      </c>
      <c r="R7324" s="23">
        <f t="shared" si="570"/>
        <v>1</v>
      </c>
      <c r="S7324" s="23" t="str">
        <f t="shared" si="571"/>
        <v>ORD107323_20240125_CUST00147_MED024</v>
      </c>
      <c r="T7324" s="23">
        <f t="shared" si="572"/>
        <v>1</v>
      </c>
      <c r="U7324" s="6">
        <f t="shared" si="573"/>
        <v>130.04</v>
      </c>
      <c r="V7324" s="6">
        <f>tbl_Raw_Data[[#This Row],[Discount_Pct]]*tbl_Raw_Data[[#This Row],[Gross_Amount]]/100</f>
        <v>6.5019999999999989</v>
      </c>
      <c r="W7324" s="6">
        <f>tbl_Raw_Data[[#This Row],[Gross_Amount]]-tbl_Raw_Data[[#This Row],[Discount_Amount]]</f>
        <v>123.538</v>
      </c>
      <c r="X7324" s="6">
        <f>tbl_Raw_Data[[#This Row],[Net_Amount_Before_Tax]]*tbl_Raw_Data[[#This Row],[Tax_Pct]]/100</f>
        <v>6.1768999999999998</v>
      </c>
      <c r="Y7324" s="6">
        <f>tbl_Raw_Data[[#This Row],[Net_Amount_Before_Tax]]+tbl_Raw_Data[[#This Row],[Tax_Amount]]</f>
        <v>129.7149</v>
      </c>
      <c r="Z7324" s="6">
        <f t="shared" si="574"/>
        <v>1</v>
      </c>
    </row>
    <row r="7325" spans="1:26" x14ac:dyDescent="0.3">
      <c r="A7325" s="23" t="s">
        <v>9437</v>
      </c>
      <c r="B7325" s="34">
        <v>45986</v>
      </c>
      <c r="C7325" s="23" t="s">
        <v>451</v>
      </c>
      <c r="D7325" s="23" t="s">
        <v>100</v>
      </c>
      <c r="E7325" s="23" t="s">
        <v>101</v>
      </c>
      <c r="F7325" s="23">
        <v>201301</v>
      </c>
      <c r="G7325" s="23" t="s">
        <v>124</v>
      </c>
      <c r="H7325" s="23" t="s">
        <v>125</v>
      </c>
      <c r="I7325" s="23" t="s">
        <v>104</v>
      </c>
      <c r="J7325" s="23" t="s">
        <v>114</v>
      </c>
      <c r="K7325" s="23" t="s">
        <v>24</v>
      </c>
      <c r="L7325" s="23">
        <v>1</v>
      </c>
      <c r="M7325" s="23">
        <v>126.64</v>
      </c>
      <c r="N7325" s="23">
        <v>10</v>
      </c>
      <c r="O7325" s="23">
        <v>5</v>
      </c>
      <c r="P7325" s="23" t="s">
        <v>58</v>
      </c>
      <c r="Q7325" s="23" t="s">
        <v>34</v>
      </c>
      <c r="R7325" s="23">
        <f t="shared" si="570"/>
        <v>1</v>
      </c>
      <c r="S7325" s="23" t="str">
        <f t="shared" si="571"/>
        <v>ORD107324_20251125_CUST02336_MED018</v>
      </c>
      <c r="T7325" s="23">
        <f t="shared" si="572"/>
        <v>1</v>
      </c>
      <c r="U7325" s="6">
        <f t="shared" si="573"/>
        <v>126.64</v>
      </c>
      <c r="V7325" s="6">
        <f>tbl_Raw_Data[[#This Row],[Discount_Pct]]*tbl_Raw_Data[[#This Row],[Gross_Amount]]/100</f>
        <v>12.664000000000001</v>
      </c>
      <c r="W7325" s="6">
        <f>tbl_Raw_Data[[#This Row],[Gross_Amount]]-tbl_Raw_Data[[#This Row],[Discount_Amount]]</f>
        <v>113.976</v>
      </c>
      <c r="X7325" s="6">
        <f>tbl_Raw_Data[[#This Row],[Net_Amount_Before_Tax]]*tbl_Raw_Data[[#This Row],[Tax_Pct]]/100</f>
        <v>5.6988000000000003</v>
      </c>
      <c r="Y7325" s="6">
        <f>tbl_Raw_Data[[#This Row],[Net_Amount_Before_Tax]]+tbl_Raw_Data[[#This Row],[Tax_Amount]]</f>
        <v>119.6748</v>
      </c>
      <c r="Z7325" s="6">
        <f t="shared" si="574"/>
        <v>2</v>
      </c>
    </row>
    <row r="7326" spans="1:26" x14ac:dyDescent="0.3">
      <c r="A7326" s="23" t="s">
        <v>9438</v>
      </c>
      <c r="B7326" s="34">
        <v>45822</v>
      </c>
      <c r="C7326" s="23" t="s">
        <v>2425</v>
      </c>
      <c r="D7326" s="23" t="s">
        <v>37</v>
      </c>
      <c r="E7326" s="23" t="s">
        <v>38</v>
      </c>
      <c r="F7326" s="23">
        <v>452018</v>
      </c>
      <c r="G7326" s="23" t="s">
        <v>94</v>
      </c>
      <c r="H7326" s="23" t="s">
        <v>95</v>
      </c>
      <c r="I7326" s="23" t="s">
        <v>84</v>
      </c>
      <c r="J7326" s="23" t="s">
        <v>42</v>
      </c>
      <c r="K7326" s="23" t="s">
        <v>24</v>
      </c>
      <c r="L7326" s="23">
        <v>3</v>
      </c>
      <c r="M7326" s="23">
        <v>81.94</v>
      </c>
      <c r="N7326" s="23">
        <v>5</v>
      </c>
      <c r="O7326" s="23">
        <v>12</v>
      </c>
      <c r="P7326" s="23" t="s">
        <v>58</v>
      </c>
      <c r="Q7326" s="23" t="s">
        <v>34</v>
      </c>
      <c r="R7326" s="23">
        <f t="shared" si="570"/>
        <v>1</v>
      </c>
      <c r="S7326" s="23" t="str">
        <f t="shared" si="571"/>
        <v>ORD107325_20250614_CUST02025_MED021</v>
      </c>
      <c r="T7326" s="23">
        <f t="shared" si="572"/>
        <v>1</v>
      </c>
      <c r="U7326" s="6">
        <f t="shared" si="573"/>
        <v>245.82</v>
      </c>
      <c r="V7326" s="6">
        <f>tbl_Raw_Data[[#This Row],[Discount_Pct]]*tbl_Raw_Data[[#This Row],[Gross_Amount]]/100</f>
        <v>12.290999999999999</v>
      </c>
      <c r="W7326" s="6">
        <f>tbl_Raw_Data[[#This Row],[Gross_Amount]]-tbl_Raw_Data[[#This Row],[Discount_Amount]]</f>
        <v>233.529</v>
      </c>
      <c r="X7326" s="6">
        <f>tbl_Raw_Data[[#This Row],[Net_Amount_Before_Tax]]*tbl_Raw_Data[[#This Row],[Tax_Pct]]/100</f>
        <v>28.023479999999999</v>
      </c>
      <c r="Y7326" s="6">
        <f>tbl_Raw_Data[[#This Row],[Net_Amount_Before_Tax]]+tbl_Raw_Data[[#This Row],[Tax_Amount]]</f>
        <v>261.55248</v>
      </c>
      <c r="Z7326" s="6">
        <f t="shared" si="574"/>
        <v>8</v>
      </c>
    </row>
    <row r="7327" spans="1:26" x14ac:dyDescent="0.3">
      <c r="A7327" s="23" t="s">
        <v>9439</v>
      </c>
      <c r="B7327" s="34">
        <v>45532</v>
      </c>
      <c r="C7327" s="23" t="s">
        <v>3771</v>
      </c>
      <c r="D7327" s="23" t="s">
        <v>92</v>
      </c>
      <c r="E7327" s="23" t="s">
        <v>93</v>
      </c>
      <c r="F7327" s="23">
        <v>560001</v>
      </c>
      <c r="G7327" s="23" t="s">
        <v>229</v>
      </c>
      <c r="H7327" s="23" t="s">
        <v>230</v>
      </c>
      <c r="I7327" s="23" t="s">
        <v>84</v>
      </c>
      <c r="J7327" s="23" t="s">
        <v>140</v>
      </c>
      <c r="K7327" s="23" t="s">
        <v>24</v>
      </c>
      <c r="L7327" s="23">
        <v>4</v>
      </c>
      <c r="M7327" s="23">
        <v>160.29</v>
      </c>
      <c r="N7327" s="23">
        <v>10</v>
      </c>
      <c r="O7327" s="23">
        <v>12</v>
      </c>
      <c r="P7327" s="23" t="s">
        <v>65</v>
      </c>
      <c r="Q7327" s="23" t="s">
        <v>44</v>
      </c>
      <c r="R7327" s="23">
        <f t="shared" si="570"/>
        <v>1</v>
      </c>
      <c r="S7327" s="23" t="str">
        <f t="shared" si="571"/>
        <v>ORD107326_20240828_CUST03266_MED022</v>
      </c>
      <c r="T7327" s="23">
        <f t="shared" si="572"/>
        <v>1</v>
      </c>
      <c r="U7327" s="6">
        <f t="shared" si="573"/>
        <v>641.16</v>
      </c>
      <c r="V7327" s="6">
        <f>tbl_Raw_Data[[#This Row],[Discount_Pct]]*tbl_Raw_Data[[#This Row],[Gross_Amount]]/100</f>
        <v>64.116</v>
      </c>
      <c r="W7327" s="6">
        <f>tbl_Raw_Data[[#This Row],[Gross_Amount]]-tbl_Raw_Data[[#This Row],[Discount_Amount]]</f>
        <v>577.04399999999998</v>
      </c>
      <c r="X7327" s="6">
        <f>tbl_Raw_Data[[#This Row],[Net_Amount_Before_Tax]]*tbl_Raw_Data[[#This Row],[Tax_Pct]]/100</f>
        <v>69.245280000000008</v>
      </c>
      <c r="Y7327" s="6">
        <f>tbl_Raw_Data[[#This Row],[Net_Amount_Before_Tax]]+tbl_Raw_Data[[#This Row],[Tax_Amount]]</f>
        <v>646.28927999999996</v>
      </c>
      <c r="Z7327" s="6">
        <f t="shared" si="574"/>
        <v>1</v>
      </c>
    </row>
    <row r="7328" spans="1:26" x14ac:dyDescent="0.3">
      <c r="A7328" s="23" t="s">
        <v>9440</v>
      </c>
      <c r="B7328" s="34">
        <v>45454</v>
      </c>
      <c r="C7328" s="23" t="s">
        <v>8164</v>
      </c>
      <c r="D7328" s="23" t="s">
        <v>92</v>
      </c>
      <c r="E7328" s="23" t="s">
        <v>93</v>
      </c>
      <c r="F7328" s="23">
        <v>560066</v>
      </c>
      <c r="G7328" s="23" t="s">
        <v>154</v>
      </c>
      <c r="H7328" s="23" t="s">
        <v>155</v>
      </c>
      <c r="I7328" s="23" t="s">
        <v>134</v>
      </c>
      <c r="J7328" s="23" t="s">
        <v>156</v>
      </c>
      <c r="K7328" s="23" t="s">
        <v>57</v>
      </c>
      <c r="L7328" s="23">
        <v>1</v>
      </c>
      <c r="M7328" s="23">
        <v>41.24</v>
      </c>
      <c r="N7328" s="23">
        <v>15</v>
      </c>
      <c r="O7328" s="23">
        <v>5</v>
      </c>
      <c r="P7328" s="23" t="s">
        <v>65</v>
      </c>
      <c r="Q7328" s="23" t="s">
        <v>34</v>
      </c>
      <c r="R7328" s="23">
        <f t="shared" si="570"/>
        <v>1</v>
      </c>
      <c r="S7328" s="23" t="str">
        <f t="shared" si="571"/>
        <v>ORD107327_20240611_CUST00729_MED006</v>
      </c>
      <c r="T7328" s="23">
        <f t="shared" si="572"/>
        <v>1</v>
      </c>
      <c r="U7328" s="6">
        <f t="shared" si="573"/>
        <v>41.24</v>
      </c>
      <c r="V7328" s="6">
        <f>tbl_Raw_Data[[#This Row],[Discount_Pct]]*tbl_Raw_Data[[#This Row],[Gross_Amount]]/100</f>
        <v>6.1859999999999999</v>
      </c>
      <c r="W7328" s="6">
        <f>tbl_Raw_Data[[#This Row],[Gross_Amount]]-tbl_Raw_Data[[#This Row],[Discount_Amount]]</f>
        <v>35.054000000000002</v>
      </c>
      <c r="X7328" s="6">
        <f>tbl_Raw_Data[[#This Row],[Net_Amount_Before_Tax]]*tbl_Raw_Data[[#This Row],[Tax_Pct]]/100</f>
        <v>1.7527000000000001</v>
      </c>
      <c r="Y7328" s="6">
        <f>tbl_Raw_Data[[#This Row],[Net_Amount_Before_Tax]]+tbl_Raw_Data[[#This Row],[Tax_Amount]]</f>
        <v>36.806699999999999</v>
      </c>
      <c r="Z7328" s="6">
        <f t="shared" si="574"/>
        <v>2</v>
      </c>
    </row>
    <row r="7329" spans="1:26" x14ac:dyDescent="0.3">
      <c r="A7329" s="23" t="s">
        <v>9440</v>
      </c>
      <c r="B7329" s="34">
        <v>45930</v>
      </c>
      <c r="C7329" s="23" t="s">
        <v>7851</v>
      </c>
      <c r="D7329" s="23" t="s">
        <v>100</v>
      </c>
      <c r="E7329" s="23" t="s">
        <v>101</v>
      </c>
      <c r="F7329" s="23">
        <v>201307</v>
      </c>
      <c r="G7329" s="23" t="s">
        <v>30</v>
      </c>
      <c r="H7329" s="23" t="s">
        <v>31</v>
      </c>
      <c r="I7329" s="23" t="s">
        <v>32</v>
      </c>
      <c r="J7329" s="23" t="s">
        <v>23</v>
      </c>
      <c r="K7329" s="23" t="s">
        <v>24</v>
      </c>
      <c r="L7329" s="23">
        <v>2</v>
      </c>
      <c r="M7329" s="23">
        <v>153.61000000000001</v>
      </c>
      <c r="N7329" s="23">
        <v>0</v>
      </c>
      <c r="O7329" s="23">
        <v>12</v>
      </c>
      <c r="P7329" s="23" t="s">
        <v>58</v>
      </c>
      <c r="Q7329" s="23" t="s">
        <v>34</v>
      </c>
      <c r="R7329" s="23">
        <f t="shared" si="570"/>
        <v>1</v>
      </c>
      <c r="S7329" s="23" t="str">
        <f t="shared" si="571"/>
        <v>ORD107327_20250930_CUST02980_MED017</v>
      </c>
      <c r="T7329" s="23">
        <f t="shared" si="572"/>
        <v>1</v>
      </c>
      <c r="U7329" s="6">
        <f t="shared" si="573"/>
        <v>307.22000000000003</v>
      </c>
      <c r="V7329" s="6">
        <f>tbl_Raw_Data[[#This Row],[Discount_Pct]]*tbl_Raw_Data[[#This Row],[Gross_Amount]]/100</f>
        <v>0</v>
      </c>
      <c r="W7329" s="6">
        <f>tbl_Raw_Data[[#This Row],[Gross_Amount]]-tbl_Raw_Data[[#This Row],[Discount_Amount]]</f>
        <v>307.22000000000003</v>
      </c>
      <c r="X7329" s="6">
        <f>tbl_Raw_Data[[#This Row],[Net_Amount_Before_Tax]]*tbl_Raw_Data[[#This Row],[Tax_Pct]]/100</f>
        <v>36.866400000000006</v>
      </c>
      <c r="Y7329" s="6">
        <f>tbl_Raw_Data[[#This Row],[Net_Amount_Before_Tax]]+tbl_Raw_Data[[#This Row],[Tax_Amount]]</f>
        <v>344.08640000000003</v>
      </c>
      <c r="Z7329" s="6">
        <f t="shared" si="574"/>
        <v>2</v>
      </c>
    </row>
    <row r="7330" spans="1:26" x14ac:dyDescent="0.3">
      <c r="A7330" s="23" t="s">
        <v>9440</v>
      </c>
      <c r="B7330" s="34">
        <v>45444</v>
      </c>
      <c r="C7330" s="23" t="s">
        <v>5536</v>
      </c>
      <c r="D7330" s="23" t="s">
        <v>87</v>
      </c>
      <c r="E7330" s="23" t="s">
        <v>88</v>
      </c>
      <c r="F7330" s="23">
        <v>600096</v>
      </c>
      <c r="G7330" s="23" t="s">
        <v>124</v>
      </c>
      <c r="H7330" s="23" t="s">
        <v>125</v>
      </c>
      <c r="I7330" s="23" t="s">
        <v>104</v>
      </c>
      <c r="J7330" s="23" t="s">
        <v>114</v>
      </c>
      <c r="K7330" s="23" t="s">
        <v>24</v>
      </c>
      <c r="L7330" s="23">
        <v>1</v>
      </c>
      <c r="M7330" s="23">
        <v>120.48</v>
      </c>
      <c r="N7330" s="23">
        <v>10</v>
      </c>
      <c r="O7330" s="23">
        <v>5</v>
      </c>
      <c r="P7330" s="23" t="s">
        <v>25</v>
      </c>
      <c r="Q7330" s="23" t="s">
        <v>34</v>
      </c>
      <c r="R7330" s="23">
        <f t="shared" si="570"/>
        <v>1</v>
      </c>
      <c r="S7330" s="23" t="str">
        <f t="shared" si="571"/>
        <v>ORD107327_20240601_CUST00854_MED018</v>
      </c>
      <c r="T7330" s="23">
        <f t="shared" si="572"/>
        <v>1</v>
      </c>
      <c r="U7330" s="6">
        <f t="shared" si="573"/>
        <v>120.48</v>
      </c>
      <c r="V7330" s="6">
        <f>tbl_Raw_Data[[#This Row],[Discount_Pct]]*tbl_Raw_Data[[#This Row],[Gross_Amount]]/100</f>
        <v>12.048</v>
      </c>
      <c r="W7330" s="6">
        <f>tbl_Raw_Data[[#This Row],[Gross_Amount]]-tbl_Raw_Data[[#This Row],[Discount_Amount]]</f>
        <v>108.432</v>
      </c>
      <c r="X7330" s="6">
        <f>tbl_Raw_Data[[#This Row],[Net_Amount_Before_Tax]]*tbl_Raw_Data[[#This Row],[Tax_Pct]]/100</f>
        <v>5.4215999999999998</v>
      </c>
      <c r="Y7330" s="6">
        <f>tbl_Raw_Data[[#This Row],[Net_Amount_Before_Tax]]+tbl_Raw_Data[[#This Row],[Tax_Amount]]</f>
        <v>113.8536</v>
      </c>
      <c r="Z7330" s="6">
        <f t="shared" si="574"/>
        <v>2</v>
      </c>
    </row>
    <row r="7331" spans="1:26" x14ac:dyDescent="0.3">
      <c r="A7331" s="23" t="s">
        <v>9441</v>
      </c>
      <c r="B7331" s="34">
        <v>45707</v>
      </c>
      <c r="C7331" s="23" t="s">
        <v>3127</v>
      </c>
      <c r="D7331" s="23" t="s">
        <v>100</v>
      </c>
      <c r="E7331" s="23" t="s">
        <v>101</v>
      </c>
      <c r="F7331" s="23">
        <v>201303</v>
      </c>
      <c r="G7331" s="23" t="s">
        <v>145</v>
      </c>
      <c r="H7331" s="23" t="s">
        <v>146</v>
      </c>
      <c r="I7331" s="23" t="s">
        <v>147</v>
      </c>
      <c r="J7331" s="23" t="s">
        <v>148</v>
      </c>
      <c r="K7331" s="23" t="s">
        <v>24</v>
      </c>
      <c r="L7331" s="23">
        <v>1</v>
      </c>
      <c r="M7331" s="23">
        <v>106.89</v>
      </c>
      <c r="N7331" s="23">
        <v>5</v>
      </c>
      <c r="O7331" s="23">
        <v>5</v>
      </c>
      <c r="P7331" s="23" t="s">
        <v>58</v>
      </c>
      <c r="Q7331" s="23" t="s">
        <v>34</v>
      </c>
      <c r="R7331" s="23">
        <f t="shared" si="570"/>
        <v>1</v>
      </c>
      <c r="S7331" s="23" t="str">
        <f t="shared" si="571"/>
        <v>ORD107330_20250219_CUST02849_MED016</v>
      </c>
      <c r="T7331" s="23">
        <f t="shared" si="572"/>
        <v>1</v>
      </c>
      <c r="U7331" s="6">
        <f t="shared" si="573"/>
        <v>106.89</v>
      </c>
      <c r="V7331" s="6">
        <f>tbl_Raw_Data[[#This Row],[Discount_Pct]]*tbl_Raw_Data[[#This Row],[Gross_Amount]]/100</f>
        <v>5.3445</v>
      </c>
      <c r="W7331" s="6">
        <f>tbl_Raw_Data[[#This Row],[Gross_Amount]]-tbl_Raw_Data[[#This Row],[Discount_Amount]]</f>
        <v>101.5455</v>
      </c>
      <c r="X7331" s="6">
        <f>tbl_Raw_Data[[#This Row],[Net_Amount_Before_Tax]]*tbl_Raw_Data[[#This Row],[Tax_Pct]]/100</f>
        <v>5.0772750000000002</v>
      </c>
      <c r="Y7331" s="6">
        <f>tbl_Raw_Data[[#This Row],[Net_Amount_Before_Tax]]+tbl_Raw_Data[[#This Row],[Tax_Amount]]</f>
        <v>106.622775</v>
      </c>
      <c r="Z7331" s="6">
        <f t="shared" si="574"/>
        <v>2</v>
      </c>
    </row>
    <row r="7332" spans="1:26" x14ac:dyDescent="0.3">
      <c r="A7332" s="23" t="s">
        <v>9442</v>
      </c>
      <c r="B7332" s="34">
        <v>45898</v>
      </c>
      <c r="C7332" s="23" t="s">
        <v>1432</v>
      </c>
      <c r="D7332" s="23" t="s">
        <v>87</v>
      </c>
      <c r="E7332" s="23" t="s">
        <v>88</v>
      </c>
      <c r="F7332" s="23">
        <v>600096</v>
      </c>
      <c r="G7332" s="23" t="s">
        <v>124</v>
      </c>
      <c r="H7332" s="23" t="s">
        <v>125</v>
      </c>
      <c r="I7332" s="23" t="s">
        <v>104</v>
      </c>
      <c r="J7332" s="23" t="s">
        <v>114</v>
      </c>
      <c r="K7332" s="23" t="s">
        <v>24</v>
      </c>
      <c r="L7332" s="23">
        <v>1</v>
      </c>
      <c r="M7332" s="23">
        <v>122.85</v>
      </c>
      <c r="N7332" s="23">
        <v>0</v>
      </c>
      <c r="O7332" s="23">
        <v>12</v>
      </c>
      <c r="P7332" s="23" t="s">
        <v>43</v>
      </c>
      <c r="Q7332" s="23" t="s">
        <v>34</v>
      </c>
      <c r="R7332" s="23">
        <f t="shared" si="570"/>
        <v>1</v>
      </c>
      <c r="S7332" s="23" t="str">
        <f t="shared" si="571"/>
        <v>ORD107331_20250829_CUST03388_MED018</v>
      </c>
      <c r="T7332" s="23">
        <f t="shared" si="572"/>
        <v>1</v>
      </c>
      <c r="U7332" s="6">
        <f t="shared" si="573"/>
        <v>122.85</v>
      </c>
      <c r="V7332" s="6">
        <f>tbl_Raw_Data[[#This Row],[Discount_Pct]]*tbl_Raw_Data[[#This Row],[Gross_Amount]]/100</f>
        <v>0</v>
      </c>
      <c r="W7332" s="6">
        <f>tbl_Raw_Data[[#This Row],[Gross_Amount]]-tbl_Raw_Data[[#This Row],[Discount_Amount]]</f>
        <v>122.85</v>
      </c>
      <c r="X7332" s="6">
        <f>tbl_Raw_Data[[#This Row],[Net_Amount_Before_Tax]]*tbl_Raw_Data[[#This Row],[Tax_Pct]]/100</f>
        <v>14.741999999999997</v>
      </c>
      <c r="Y7332" s="6">
        <f>tbl_Raw_Data[[#This Row],[Net_Amount_Before_Tax]]+tbl_Raw_Data[[#This Row],[Tax_Amount]]</f>
        <v>137.59199999999998</v>
      </c>
      <c r="Z7332" s="6">
        <f t="shared" si="574"/>
        <v>1</v>
      </c>
    </row>
    <row r="7333" spans="1:26" x14ac:dyDescent="0.3">
      <c r="A7333" s="23" t="s">
        <v>9443</v>
      </c>
      <c r="B7333" s="34">
        <v>45341</v>
      </c>
      <c r="C7333" s="23" t="s">
        <v>9444</v>
      </c>
      <c r="D7333" s="23" t="s">
        <v>92</v>
      </c>
      <c r="E7333" s="23" t="s">
        <v>93</v>
      </c>
      <c r="F7333" s="23">
        <v>560034</v>
      </c>
      <c r="G7333" s="23" t="s">
        <v>61</v>
      </c>
      <c r="H7333" s="23" t="s">
        <v>62</v>
      </c>
      <c r="I7333" s="23" t="s">
        <v>63</v>
      </c>
      <c r="J7333" s="23" t="s">
        <v>64</v>
      </c>
      <c r="K7333" s="23" t="s">
        <v>57</v>
      </c>
      <c r="L7333" s="23">
        <v>1</v>
      </c>
      <c r="M7333" s="23">
        <v>109.94</v>
      </c>
      <c r="N7333" s="23">
        <v>0</v>
      </c>
      <c r="O7333" s="23">
        <v>5</v>
      </c>
      <c r="P7333" s="23" t="s">
        <v>33</v>
      </c>
      <c r="Q7333" s="23" t="s">
        <v>34</v>
      </c>
      <c r="R7333" s="23">
        <f t="shared" si="570"/>
        <v>1</v>
      </c>
      <c r="S7333" s="23" t="str">
        <f t="shared" si="571"/>
        <v>ORD107332_20240219_CUST02551_MED004</v>
      </c>
      <c r="T7333" s="23">
        <f t="shared" si="572"/>
        <v>1</v>
      </c>
      <c r="U7333" s="6">
        <f t="shared" si="573"/>
        <v>109.94</v>
      </c>
      <c r="V7333" s="6">
        <f>tbl_Raw_Data[[#This Row],[Discount_Pct]]*tbl_Raw_Data[[#This Row],[Gross_Amount]]/100</f>
        <v>0</v>
      </c>
      <c r="W7333" s="6">
        <f>tbl_Raw_Data[[#This Row],[Gross_Amount]]-tbl_Raw_Data[[#This Row],[Discount_Amount]]</f>
        <v>109.94</v>
      </c>
      <c r="X7333" s="6">
        <f>tbl_Raw_Data[[#This Row],[Net_Amount_Before_Tax]]*tbl_Raw_Data[[#This Row],[Tax_Pct]]/100</f>
        <v>5.4970000000000008</v>
      </c>
      <c r="Y7333" s="6">
        <f>tbl_Raw_Data[[#This Row],[Net_Amount_Before_Tax]]+tbl_Raw_Data[[#This Row],[Tax_Amount]]</f>
        <v>115.437</v>
      </c>
      <c r="Z7333" s="6">
        <f t="shared" si="574"/>
        <v>1</v>
      </c>
    </row>
    <row r="7334" spans="1:26" x14ac:dyDescent="0.3">
      <c r="A7334" s="23" t="s">
        <v>9443</v>
      </c>
      <c r="B7334" s="34">
        <v>45490</v>
      </c>
      <c r="C7334" s="23" t="s">
        <v>7368</v>
      </c>
      <c r="D7334" s="23" t="s">
        <v>130</v>
      </c>
      <c r="E7334" s="23" t="s">
        <v>131</v>
      </c>
      <c r="F7334" s="23">
        <v>700019</v>
      </c>
      <c r="G7334" s="23" t="s">
        <v>233</v>
      </c>
      <c r="H7334" s="23" t="s">
        <v>234</v>
      </c>
      <c r="I7334" s="23" t="s">
        <v>104</v>
      </c>
      <c r="J7334" s="23" t="s">
        <v>42</v>
      </c>
      <c r="K7334" s="23" t="s">
        <v>24</v>
      </c>
      <c r="L7334" s="23">
        <v>1</v>
      </c>
      <c r="M7334" s="23">
        <v>166.97</v>
      </c>
      <c r="N7334" s="23">
        <v>5</v>
      </c>
      <c r="O7334" s="23">
        <v>5</v>
      </c>
      <c r="P7334" s="23" t="s">
        <v>65</v>
      </c>
      <c r="Q7334" s="23" t="s">
        <v>34</v>
      </c>
      <c r="R7334" s="23">
        <f t="shared" si="570"/>
        <v>1</v>
      </c>
      <c r="S7334" s="23" t="str">
        <f t="shared" si="571"/>
        <v>ORD107332_20240717_CUST00479_MED019</v>
      </c>
      <c r="T7334" s="23">
        <f t="shared" si="572"/>
        <v>1</v>
      </c>
      <c r="U7334" s="6">
        <f t="shared" si="573"/>
        <v>166.97</v>
      </c>
      <c r="V7334" s="6">
        <f>tbl_Raw_Data[[#This Row],[Discount_Pct]]*tbl_Raw_Data[[#This Row],[Gross_Amount]]/100</f>
        <v>8.3484999999999996</v>
      </c>
      <c r="W7334" s="6">
        <f>tbl_Raw_Data[[#This Row],[Gross_Amount]]-tbl_Raw_Data[[#This Row],[Discount_Amount]]</f>
        <v>158.6215</v>
      </c>
      <c r="X7334" s="6">
        <f>tbl_Raw_Data[[#This Row],[Net_Amount_Before_Tax]]*tbl_Raw_Data[[#This Row],[Tax_Pct]]/100</f>
        <v>7.9310749999999999</v>
      </c>
      <c r="Y7334" s="6">
        <f>tbl_Raw_Data[[#This Row],[Net_Amount_Before_Tax]]+tbl_Raw_Data[[#This Row],[Tax_Amount]]</f>
        <v>166.55257499999999</v>
      </c>
      <c r="Z7334" s="6">
        <f t="shared" si="574"/>
        <v>3</v>
      </c>
    </row>
    <row r="7335" spans="1:26" x14ac:dyDescent="0.3">
      <c r="A7335" s="23" t="s">
        <v>9445</v>
      </c>
      <c r="B7335" s="34">
        <v>45404</v>
      </c>
      <c r="C7335" s="23" t="s">
        <v>1619</v>
      </c>
      <c r="D7335" s="23" t="s">
        <v>183</v>
      </c>
      <c r="E7335" s="23" t="s">
        <v>184</v>
      </c>
      <c r="F7335" s="23">
        <v>122009</v>
      </c>
      <c r="G7335" s="23" t="s">
        <v>315</v>
      </c>
      <c r="H7335" s="23" t="s">
        <v>316</v>
      </c>
      <c r="I7335" s="23" t="s">
        <v>50</v>
      </c>
      <c r="J7335" s="23" t="s">
        <v>114</v>
      </c>
      <c r="K7335" s="23" t="s">
        <v>24</v>
      </c>
      <c r="L7335" s="23">
        <v>3</v>
      </c>
      <c r="M7335" s="23">
        <v>120.07</v>
      </c>
      <c r="N7335" s="23">
        <v>5</v>
      </c>
      <c r="O7335" s="23">
        <v>18</v>
      </c>
      <c r="P7335" s="23" t="s">
        <v>25</v>
      </c>
      <c r="Q7335" s="23" t="s">
        <v>44</v>
      </c>
      <c r="R7335" s="23">
        <f t="shared" si="570"/>
        <v>1</v>
      </c>
      <c r="S7335" s="23" t="str">
        <f t="shared" si="571"/>
        <v>ORD107334_20240422_CUST03119_MED012</v>
      </c>
      <c r="T7335" s="23">
        <f t="shared" si="572"/>
        <v>1</v>
      </c>
      <c r="U7335" s="6">
        <f t="shared" si="573"/>
        <v>360.21</v>
      </c>
      <c r="V7335" s="6">
        <f>tbl_Raw_Data[[#This Row],[Discount_Pct]]*tbl_Raw_Data[[#This Row],[Gross_Amount]]/100</f>
        <v>18.0105</v>
      </c>
      <c r="W7335" s="6">
        <f>tbl_Raw_Data[[#This Row],[Gross_Amount]]-tbl_Raw_Data[[#This Row],[Discount_Amount]]</f>
        <v>342.1995</v>
      </c>
      <c r="X7335" s="6">
        <f>tbl_Raw_Data[[#This Row],[Net_Amount_Before_Tax]]*tbl_Raw_Data[[#This Row],[Tax_Pct]]/100</f>
        <v>61.595910000000003</v>
      </c>
      <c r="Y7335" s="6">
        <f>tbl_Raw_Data[[#This Row],[Net_Amount_Before_Tax]]+tbl_Raw_Data[[#This Row],[Tax_Amount]]</f>
        <v>403.79541</v>
      </c>
      <c r="Z7335" s="6">
        <f t="shared" si="574"/>
        <v>0</v>
      </c>
    </row>
    <row r="7336" spans="1:26" x14ac:dyDescent="0.3">
      <c r="A7336" s="23" t="s">
        <v>9446</v>
      </c>
      <c r="B7336" s="34">
        <v>45437</v>
      </c>
      <c r="C7336" s="23" t="s">
        <v>45</v>
      </c>
      <c r="D7336" s="23" t="s">
        <v>72</v>
      </c>
      <c r="E7336" s="23" t="s">
        <v>73</v>
      </c>
      <c r="F7336" s="23">
        <v>302001</v>
      </c>
      <c r="G7336" s="23" t="s">
        <v>138</v>
      </c>
      <c r="H7336" s="23" t="s">
        <v>139</v>
      </c>
      <c r="I7336" s="23" t="s">
        <v>50</v>
      </c>
      <c r="J7336" s="23" t="s">
        <v>140</v>
      </c>
      <c r="K7336" s="23" t="s">
        <v>24</v>
      </c>
      <c r="L7336" s="23">
        <v>5</v>
      </c>
      <c r="M7336" s="23">
        <v>180.73</v>
      </c>
      <c r="N7336" s="23">
        <v>10</v>
      </c>
      <c r="O7336" s="23">
        <v>5</v>
      </c>
      <c r="P7336" s="23" t="s">
        <v>89</v>
      </c>
      <c r="Q7336" s="23" t="s">
        <v>34</v>
      </c>
      <c r="R7336" s="23">
        <f t="shared" si="570"/>
        <v>1</v>
      </c>
      <c r="S7336" s="23" t="str">
        <f t="shared" si="571"/>
        <v>ORD107335_20240525_CUST00397_MED013</v>
      </c>
      <c r="T7336" s="23">
        <f t="shared" si="572"/>
        <v>1</v>
      </c>
      <c r="U7336" s="6">
        <f t="shared" si="573"/>
        <v>903.65</v>
      </c>
      <c r="V7336" s="6">
        <f>tbl_Raw_Data[[#This Row],[Discount_Pct]]*tbl_Raw_Data[[#This Row],[Gross_Amount]]/100</f>
        <v>90.364999999999995</v>
      </c>
      <c r="W7336" s="6">
        <f>tbl_Raw_Data[[#This Row],[Gross_Amount]]-tbl_Raw_Data[[#This Row],[Discount_Amount]]</f>
        <v>813.28499999999997</v>
      </c>
      <c r="X7336" s="6">
        <f>tbl_Raw_Data[[#This Row],[Net_Amount_Before_Tax]]*tbl_Raw_Data[[#This Row],[Tax_Pct]]/100</f>
        <v>40.664249999999996</v>
      </c>
      <c r="Y7336" s="6">
        <f>tbl_Raw_Data[[#This Row],[Net_Amount_Before_Tax]]+tbl_Raw_Data[[#This Row],[Tax_Amount]]</f>
        <v>853.94925000000001</v>
      </c>
      <c r="Z7336" s="6">
        <f t="shared" si="574"/>
        <v>1</v>
      </c>
    </row>
    <row r="7337" spans="1:26" x14ac:dyDescent="0.3">
      <c r="A7337" s="23" t="s">
        <v>9446</v>
      </c>
      <c r="B7337" s="34">
        <v>45378</v>
      </c>
      <c r="C7337" s="23" t="s">
        <v>1457</v>
      </c>
      <c r="D7337" s="23" t="s">
        <v>130</v>
      </c>
      <c r="E7337" s="23" t="s">
        <v>131</v>
      </c>
      <c r="F7337" s="23">
        <v>700102</v>
      </c>
      <c r="G7337" s="23" t="s">
        <v>256</v>
      </c>
      <c r="H7337" s="23" t="s">
        <v>257</v>
      </c>
      <c r="I7337" s="23" t="s">
        <v>22</v>
      </c>
      <c r="J7337" s="23" t="s">
        <v>258</v>
      </c>
      <c r="K7337" s="23" t="s">
        <v>57</v>
      </c>
      <c r="L7337" s="23">
        <v>5</v>
      </c>
      <c r="M7337" s="23">
        <v>66.180000000000007</v>
      </c>
      <c r="N7337" s="23">
        <v>0</v>
      </c>
      <c r="O7337" s="23">
        <v>18</v>
      </c>
      <c r="P7337" s="23" t="s">
        <v>25</v>
      </c>
      <c r="Q7337" s="23" t="s">
        <v>44</v>
      </c>
      <c r="R7337" s="23">
        <f t="shared" si="570"/>
        <v>1</v>
      </c>
      <c r="S7337" s="23" t="str">
        <f t="shared" si="571"/>
        <v>ORD107335_20240327_CUST01947_MED025</v>
      </c>
      <c r="T7337" s="23">
        <f t="shared" si="572"/>
        <v>1</v>
      </c>
      <c r="U7337" s="6">
        <f t="shared" si="573"/>
        <v>330.90000000000003</v>
      </c>
      <c r="V7337" s="6">
        <f>tbl_Raw_Data[[#This Row],[Discount_Pct]]*tbl_Raw_Data[[#This Row],[Gross_Amount]]/100</f>
        <v>0</v>
      </c>
      <c r="W7337" s="6">
        <f>tbl_Raw_Data[[#This Row],[Gross_Amount]]-tbl_Raw_Data[[#This Row],[Discount_Amount]]</f>
        <v>330.90000000000003</v>
      </c>
      <c r="X7337" s="6">
        <f>tbl_Raw_Data[[#This Row],[Net_Amount_Before_Tax]]*tbl_Raw_Data[[#This Row],[Tax_Pct]]/100</f>
        <v>59.562000000000005</v>
      </c>
      <c r="Y7337" s="6">
        <f>tbl_Raw_Data[[#This Row],[Net_Amount_Before_Tax]]+tbl_Raw_Data[[#This Row],[Tax_Amount]]</f>
        <v>390.46200000000005</v>
      </c>
      <c r="Z7337" s="6">
        <f t="shared" si="574"/>
        <v>3</v>
      </c>
    </row>
    <row r="7338" spans="1:26" x14ac:dyDescent="0.3">
      <c r="A7338" s="23" t="s">
        <v>9447</v>
      </c>
      <c r="B7338" s="34">
        <v>45300</v>
      </c>
      <c r="C7338" s="23" t="s">
        <v>5826</v>
      </c>
      <c r="D7338" s="23" t="s">
        <v>183</v>
      </c>
      <c r="E7338" s="23" t="s">
        <v>184</v>
      </c>
      <c r="F7338" s="23">
        <v>122009</v>
      </c>
      <c r="G7338" s="23" t="s">
        <v>74</v>
      </c>
      <c r="H7338" s="23" t="s">
        <v>75</v>
      </c>
      <c r="I7338" s="23" t="s">
        <v>76</v>
      </c>
      <c r="J7338" s="23" t="s">
        <v>77</v>
      </c>
      <c r="K7338" s="23" t="s">
        <v>57</v>
      </c>
      <c r="L7338" s="23">
        <v>4</v>
      </c>
      <c r="M7338" s="23">
        <v>57.82</v>
      </c>
      <c r="N7338" s="23">
        <v>20</v>
      </c>
      <c r="O7338" s="23">
        <v>5</v>
      </c>
      <c r="P7338" s="23" t="s">
        <v>65</v>
      </c>
      <c r="Q7338" s="23" t="s">
        <v>44</v>
      </c>
      <c r="R7338" s="23">
        <f t="shared" si="570"/>
        <v>1</v>
      </c>
      <c r="S7338" s="23" t="str">
        <f t="shared" si="571"/>
        <v>ORD107337_20240109_CUST02584_MED008</v>
      </c>
      <c r="T7338" s="23">
        <f t="shared" si="572"/>
        <v>1</v>
      </c>
      <c r="U7338" s="6">
        <f t="shared" si="573"/>
        <v>231.28</v>
      </c>
      <c r="V7338" s="6">
        <f>tbl_Raw_Data[[#This Row],[Discount_Pct]]*tbl_Raw_Data[[#This Row],[Gross_Amount]]/100</f>
        <v>46.256</v>
      </c>
      <c r="W7338" s="6">
        <f>tbl_Raw_Data[[#This Row],[Gross_Amount]]-tbl_Raw_Data[[#This Row],[Discount_Amount]]</f>
        <v>185.024</v>
      </c>
      <c r="X7338" s="6">
        <f>tbl_Raw_Data[[#This Row],[Net_Amount_Before_Tax]]*tbl_Raw_Data[[#This Row],[Tax_Pct]]/100</f>
        <v>9.2512000000000008</v>
      </c>
      <c r="Y7338" s="6">
        <f>tbl_Raw_Data[[#This Row],[Net_Amount_Before_Tax]]+tbl_Raw_Data[[#This Row],[Tax_Amount]]</f>
        <v>194.27520000000001</v>
      </c>
      <c r="Z7338" s="6">
        <f t="shared" si="574"/>
        <v>1</v>
      </c>
    </row>
    <row r="7339" spans="1:26" x14ac:dyDescent="0.3">
      <c r="A7339" s="23" t="s">
        <v>9448</v>
      </c>
      <c r="B7339" s="34">
        <v>45661</v>
      </c>
      <c r="C7339" s="23" t="s">
        <v>2087</v>
      </c>
      <c r="D7339" s="23" t="s">
        <v>123</v>
      </c>
      <c r="E7339" s="23" t="s">
        <v>101</v>
      </c>
      <c r="F7339" s="23">
        <v>226016</v>
      </c>
      <c r="G7339" s="23" t="s">
        <v>224</v>
      </c>
      <c r="H7339" s="23" t="s">
        <v>225</v>
      </c>
      <c r="I7339" s="23" t="s">
        <v>147</v>
      </c>
      <c r="J7339" s="23" t="s">
        <v>23</v>
      </c>
      <c r="K7339" s="23" t="s">
        <v>24</v>
      </c>
      <c r="L7339" s="23">
        <v>1</v>
      </c>
      <c r="M7339" s="23">
        <v>52.21</v>
      </c>
      <c r="N7339" s="23">
        <v>20</v>
      </c>
      <c r="O7339" s="23">
        <v>18</v>
      </c>
      <c r="P7339" s="23" t="s">
        <v>33</v>
      </c>
      <c r="Q7339" s="23" t="s">
        <v>34</v>
      </c>
      <c r="R7339" s="23">
        <f t="shared" si="570"/>
        <v>1</v>
      </c>
      <c r="S7339" s="23" t="str">
        <f t="shared" si="571"/>
        <v>ORD107338_20250104_CUST00803_MED015</v>
      </c>
      <c r="T7339" s="23">
        <f t="shared" si="572"/>
        <v>1</v>
      </c>
      <c r="U7339" s="6">
        <f t="shared" si="573"/>
        <v>52.21</v>
      </c>
      <c r="V7339" s="6">
        <f>tbl_Raw_Data[[#This Row],[Discount_Pct]]*tbl_Raw_Data[[#This Row],[Gross_Amount]]/100</f>
        <v>10.442</v>
      </c>
      <c r="W7339" s="6">
        <f>tbl_Raw_Data[[#This Row],[Gross_Amount]]-tbl_Raw_Data[[#This Row],[Discount_Amount]]</f>
        <v>41.768000000000001</v>
      </c>
      <c r="X7339" s="6">
        <f>tbl_Raw_Data[[#This Row],[Net_Amount_Before_Tax]]*tbl_Raw_Data[[#This Row],[Tax_Pct]]/100</f>
        <v>7.5182400000000005</v>
      </c>
      <c r="Y7339" s="6">
        <f>tbl_Raw_Data[[#This Row],[Net_Amount_Before_Tax]]+tbl_Raw_Data[[#This Row],[Tax_Amount]]</f>
        <v>49.286239999999999</v>
      </c>
      <c r="Z7339" s="6">
        <f t="shared" si="574"/>
        <v>2</v>
      </c>
    </row>
    <row r="7340" spans="1:26" x14ac:dyDescent="0.3">
      <c r="A7340" s="23" t="s">
        <v>9448</v>
      </c>
      <c r="B7340" s="34">
        <v>45719</v>
      </c>
      <c r="C7340" s="23" t="s">
        <v>1079</v>
      </c>
      <c r="D7340" s="23" t="s">
        <v>183</v>
      </c>
      <c r="E7340" s="23" t="s">
        <v>184</v>
      </c>
      <c r="F7340" s="23">
        <v>122009</v>
      </c>
      <c r="G7340" s="23" t="s">
        <v>119</v>
      </c>
      <c r="H7340" s="23" t="s">
        <v>120</v>
      </c>
      <c r="I7340" s="23" t="s">
        <v>32</v>
      </c>
      <c r="J7340" s="23" t="s">
        <v>64</v>
      </c>
      <c r="K7340" s="23" t="s">
        <v>57</v>
      </c>
      <c r="L7340" s="23">
        <v>3</v>
      </c>
      <c r="M7340" s="23">
        <v>61.64</v>
      </c>
      <c r="N7340" s="23">
        <v>0</v>
      </c>
      <c r="O7340" s="23">
        <v>5</v>
      </c>
      <c r="P7340" s="23" t="s">
        <v>89</v>
      </c>
      <c r="Q7340" s="23" t="s">
        <v>90</v>
      </c>
      <c r="R7340" s="23">
        <f t="shared" si="570"/>
        <v>1</v>
      </c>
      <c r="S7340" s="23" t="str">
        <f t="shared" si="571"/>
        <v>ORD107338_20250303_CUST02903_MED010</v>
      </c>
      <c r="T7340" s="23">
        <f t="shared" si="572"/>
        <v>1</v>
      </c>
      <c r="U7340" s="6">
        <f t="shared" si="573"/>
        <v>184.92000000000002</v>
      </c>
      <c r="V7340" s="6">
        <f>tbl_Raw_Data[[#This Row],[Discount_Pct]]*tbl_Raw_Data[[#This Row],[Gross_Amount]]/100</f>
        <v>0</v>
      </c>
      <c r="W7340" s="6">
        <f>tbl_Raw_Data[[#This Row],[Gross_Amount]]-tbl_Raw_Data[[#This Row],[Discount_Amount]]</f>
        <v>184.92000000000002</v>
      </c>
      <c r="X7340" s="6">
        <f>tbl_Raw_Data[[#This Row],[Net_Amount_Before_Tax]]*tbl_Raw_Data[[#This Row],[Tax_Pct]]/100</f>
        <v>9.2460000000000022</v>
      </c>
      <c r="Y7340" s="6">
        <f>tbl_Raw_Data[[#This Row],[Net_Amount_Before_Tax]]+tbl_Raw_Data[[#This Row],[Tax_Amount]]</f>
        <v>194.16600000000003</v>
      </c>
      <c r="Z7340" s="6">
        <f t="shared" si="574"/>
        <v>1</v>
      </c>
    </row>
    <row r="7341" spans="1:26" x14ac:dyDescent="0.3">
      <c r="A7341" s="23" t="s">
        <v>9449</v>
      </c>
      <c r="B7341" s="34">
        <v>45924</v>
      </c>
      <c r="C7341" s="23" t="s">
        <v>3725</v>
      </c>
      <c r="D7341" s="23" t="s">
        <v>130</v>
      </c>
      <c r="E7341" s="23" t="s">
        <v>131</v>
      </c>
      <c r="F7341" s="23">
        <v>700001</v>
      </c>
      <c r="G7341" s="23" t="s">
        <v>224</v>
      </c>
      <c r="H7341" s="23" t="s">
        <v>225</v>
      </c>
      <c r="I7341" s="23" t="s">
        <v>147</v>
      </c>
      <c r="J7341" s="23" t="s">
        <v>23</v>
      </c>
      <c r="K7341" s="23" t="s">
        <v>24</v>
      </c>
      <c r="L7341" s="23">
        <v>3</v>
      </c>
      <c r="M7341" s="23">
        <v>48.02</v>
      </c>
      <c r="N7341" s="23">
        <v>15</v>
      </c>
      <c r="O7341" s="23">
        <v>5</v>
      </c>
      <c r="P7341" s="23" t="s">
        <v>33</v>
      </c>
      <c r="Q7341" s="23" t="s">
        <v>34</v>
      </c>
      <c r="R7341" s="23">
        <f t="shared" si="570"/>
        <v>1</v>
      </c>
      <c r="S7341" s="23" t="str">
        <f t="shared" si="571"/>
        <v>ORD107340_20250924_CUST03341_MED015</v>
      </c>
      <c r="T7341" s="23">
        <f t="shared" si="572"/>
        <v>1</v>
      </c>
      <c r="U7341" s="6">
        <f t="shared" si="573"/>
        <v>144.06</v>
      </c>
      <c r="V7341" s="6">
        <f>tbl_Raw_Data[[#This Row],[Discount_Pct]]*tbl_Raw_Data[[#This Row],[Gross_Amount]]/100</f>
        <v>21.609000000000002</v>
      </c>
      <c r="W7341" s="6">
        <f>tbl_Raw_Data[[#This Row],[Gross_Amount]]-tbl_Raw_Data[[#This Row],[Discount_Amount]]</f>
        <v>122.45099999999999</v>
      </c>
      <c r="X7341" s="6">
        <f>tbl_Raw_Data[[#This Row],[Net_Amount_Before_Tax]]*tbl_Raw_Data[[#This Row],[Tax_Pct]]/100</f>
        <v>6.1225500000000004</v>
      </c>
      <c r="Y7341" s="6">
        <f>tbl_Raw_Data[[#This Row],[Net_Amount_Before_Tax]]+tbl_Raw_Data[[#This Row],[Tax_Amount]]</f>
        <v>128.57354999999998</v>
      </c>
      <c r="Z7341" s="6">
        <f t="shared" si="574"/>
        <v>5</v>
      </c>
    </row>
    <row r="7342" spans="1:26" x14ac:dyDescent="0.3">
      <c r="A7342" s="23" t="s">
        <v>9450</v>
      </c>
      <c r="B7342" s="34">
        <v>45379</v>
      </c>
      <c r="C7342" s="23" t="s">
        <v>509</v>
      </c>
      <c r="D7342" s="23" t="s">
        <v>28</v>
      </c>
      <c r="E7342" s="23" t="s">
        <v>29</v>
      </c>
      <c r="F7342" s="23">
        <v>500032</v>
      </c>
      <c r="G7342" s="23" t="s">
        <v>94</v>
      </c>
      <c r="H7342" s="23" t="s">
        <v>95</v>
      </c>
      <c r="I7342" s="23" t="s">
        <v>84</v>
      </c>
      <c r="J7342" s="23" t="s">
        <v>42</v>
      </c>
      <c r="K7342" s="23" t="s">
        <v>24</v>
      </c>
      <c r="L7342" s="23">
        <v>3</v>
      </c>
      <c r="M7342" s="23">
        <v>77.12</v>
      </c>
      <c r="N7342" s="23">
        <v>0</v>
      </c>
      <c r="O7342" s="23">
        <v>18</v>
      </c>
      <c r="P7342" s="23" t="s">
        <v>43</v>
      </c>
      <c r="Q7342" s="23" t="s">
        <v>44</v>
      </c>
      <c r="R7342" s="23">
        <f t="shared" si="570"/>
        <v>1</v>
      </c>
      <c r="S7342" s="23" t="str">
        <f t="shared" si="571"/>
        <v>ORD107341_20240328_CUST02881_MED021</v>
      </c>
      <c r="T7342" s="23">
        <f t="shared" si="572"/>
        <v>1</v>
      </c>
      <c r="U7342" s="6">
        <f t="shared" si="573"/>
        <v>231.36</v>
      </c>
      <c r="V7342" s="6">
        <f>tbl_Raw_Data[[#This Row],[Discount_Pct]]*tbl_Raw_Data[[#This Row],[Gross_Amount]]/100</f>
        <v>0</v>
      </c>
      <c r="W7342" s="6">
        <f>tbl_Raw_Data[[#This Row],[Gross_Amount]]-tbl_Raw_Data[[#This Row],[Discount_Amount]]</f>
        <v>231.36</v>
      </c>
      <c r="X7342" s="6">
        <f>tbl_Raw_Data[[#This Row],[Net_Amount_Before_Tax]]*tbl_Raw_Data[[#This Row],[Tax_Pct]]/100</f>
        <v>41.644800000000004</v>
      </c>
      <c r="Y7342" s="6">
        <f>tbl_Raw_Data[[#This Row],[Net_Amount_Before_Tax]]+tbl_Raw_Data[[#This Row],[Tax_Amount]]</f>
        <v>273.00480000000005</v>
      </c>
      <c r="Z7342" s="6">
        <f t="shared" si="574"/>
        <v>1</v>
      </c>
    </row>
    <row r="7343" spans="1:26" x14ac:dyDescent="0.3">
      <c r="A7343" s="23" t="s">
        <v>9451</v>
      </c>
      <c r="B7343" s="34">
        <v>45521</v>
      </c>
      <c r="C7343" s="23" t="s">
        <v>5806</v>
      </c>
      <c r="D7343" s="23" t="s">
        <v>100</v>
      </c>
      <c r="E7343" s="23" t="s">
        <v>101</v>
      </c>
      <c r="F7343" s="23">
        <v>201304</v>
      </c>
      <c r="G7343" s="23" t="s">
        <v>145</v>
      </c>
      <c r="H7343" s="23" t="s">
        <v>146</v>
      </c>
      <c r="I7343" s="23" t="s">
        <v>147</v>
      </c>
      <c r="J7343" s="23" t="s">
        <v>148</v>
      </c>
      <c r="K7343" s="23" t="s">
        <v>24</v>
      </c>
      <c r="L7343" s="23">
        <v>3</v>
      </c>
      <c r="M7343" s="23">
        <v>99.76</v>
      </c>
      <c r="N7343" s="23">
        <v>0</v>
      </c>
      <c r="O7343" s="23">
        <v>12</v>
      </c>
      <c r="P7343" s="23" t="s">
        <v>33</v>
      </c>
      <c r="Q7343" s="23" t="s">
        <v>34</v>
      </c>
      <c r="R7343" s="23">
        <f t="shared" si="570"/>
        <v>1</v>
      </c>
      <c r="S7343" s="23" t="str">
        <f t="shared" si="571"/>
        <v>ORD107342_20240817_CUST00815_MED016</v>
      </c>
      <c r="T7343" s="23">
        <f t="shared" si="572"/>
        <v>1</v>
      </c>
      <c r="U7343" s="6">
        <f t="shared" si="573"/>
        <v>299.28000000000003</v>
      </c>
      <c r="V7343" s="6">
        <f>tbl_Raw_Data[[#This Row],[Discount_Pct]]*tbl_Raw_Data[[#This Row],[Gross_Amount]]/100</f>
        <v>0</v>
      </c>
      <c r="W7343" s="6">
        <f>tbl_Raw_Data[[#This Row],[Gross_Amount]]-tbl_Raw_Data[[#This Row],[Discount_Amount]]</f>
        <v>299.28000000000003</v>
      </c>
      <c r="X7343" s="6">
        <f>tbl_Raw_Data[[#This Row],[Net_Amount_Before_Tax]]*tbl_Raw_Data[[#This Row],[Tax_Pct]]/100</f>
        <v>35.913600000000002</v>
      </c>
      <c r="Y7343" s="6">
        <f>tbl_Raw_Data[[#This Row],[Net_Amount_Before_Tax]]+tbl_Raw_Data[[#This Row],[Tax_Amount]]</f>
        <v>335.19360000000006</v>
      </c>
      <c r="Z7343" s="6">
        <f t="shared" si="574"/>
        <v>1</v>
      </c>
    </row>
    <row r="7344" spans="1:26" x14ac:dyDescent="0.3">
      <c r="A7344" s="23" t="s">
        <v>9452</v>
      </c>
      <c r="B7344" s="34">
        <v>45691</v>
      </c>
      <c r="C7344" s="23" t="s">
        <v>4549</v>
      </c>
      <c r="D7344" s="23" t="s">
        <v>100</v>
      </c>
      <c r="E7344" s="23" t="s">
        <v>101</v>
      </c>
      <c r="F7344" s="23">
        <v>201303</v>
      </c>
      <c r="G7344" s="23" t="s">
        <v>119</v>
      </c>
      <c r="H7344" s="23" t="s">
        <v>120</v>
      </c>
      <c r="I7344" s="23" t="s">
        <v>32</v>
      </c>
      <c r="J7344" s="23" t="s">
        <v>64</v>
      </c>
      <c r="K7344" s="23" t="s">
        <v>57</v>
      </c>
      <c r="L7344" s="23">
        <v>4</v>
      </c>
      <c r="M7344" s="23">
        <v>77.739999999999995</v>
      </c>
      <c r="N7344" s="23">
        <v>0</v>
      </c>
      <c r="O7344" s="23">
        <v>12</v>
      </c>
      <c r="P7344" s="23" t="s">
        <v>89</v>
      </c>
      <c r="Q7344" s="23" t="s">
        <v>34</v>
      </c>
      <c r="R7344" s="23">
        <f t="shared" si="570"/>
        <v>1</v>
      </c>
      <c r="S7344" s="23" t="str">
        <f t="shared" si="571"/>
        <v>ORD107343_20250203_CUST01948_MED010</v>
      </c>
      <c r="T7344" s="23">
        <f t="shared" si="572"/>
        <v>1</v>
      </c>
      <c r="U7344" s="6">
        <f t="shared" si="573"/>
        <v>310.95999999999998</v>
      </c>
      <c r="V7344" s="6">
        <f>tbl_Raw_Data[[#This Row],[Discount_Pct]]*tbl_Raw_Data[[#This Row],[Gross_Amount]]/100</f>
        <v>0</v>
      </c>
      <c r="W7344" s="6">
        <f>tbl_Raw_Data[[#This Row],[Gross_Amount]]-tbl_Raw_Data[[#This Row],[Discount_Amount]]</f>
        <v>310.95999999999998</v>
      </c>
      <c r="X7344" s="6">
        <f>tbl_Raw_Data[[#This Row],[Net_Amount_Before_Tax]]*tbl_Raw_Data[[#This Row],[Tax_Pct]]/100</f>
        <v>37.315199999999997</v>
      </c>
      <c r="Y7344" s="6">
        <f>tbl_Raw_Data[[#This Row],[Net_Amount_Before_Tax]]+tbl_Raw_Data[[#This Row],[Tax_Amount]]</f>
        <v>348.27519999999998</v>
      </c>
      <c r="Z7344" s="6">
        <f t="shared" si="574"/>
        <v>3</v>
      </c>
    </row>
    <row r="7345" spans="1:26" x14ac:dyDescent="0.3">
      <c r="A7345" s="23" t="s">
        <v>9453</v>
      </c>
      <c r="B7345" s="34">
        <v>45889</v>
      </c>
      <c r="C7345" s="23" t="s">
        <v>630</v>
      </c>
      <c r="D7345" s="23" t="s">
        <v>80</v>
      </c>
      <c r="E7345" s="23" t="s">
        <v>81</v>
      </c>
      <c r="F7345" s="23">
        <v>395010</v>
      </c>
      <c r="G7345" s="23" t="s">
        <v>154</v>
      </c>
      <c r="H7345" s="23" t="s">
        <v>155</v>
      </c>
      <c r="I7345" s="23" t="s">
        <v>134</v>
      </c>
      <c r="J7345" s="23" t="s">
        <v>156</v>
      </c>
      <c r="K7345" s="23" t="s">
        <v>57</v>
      </c>
      <c r="L7345" s="23">
        <v>1</v>
      </c>
      <c r="M7345" s="23">
        <v>51.26</v>
      </c>
      <c r="N7345" s="23">
        <v>15</v>
      </c>
      <c r="O7345" s="23">
        <v>18</v>
      </c>
      <c r="P7345" s="23" t="s">
        <v>43</v>
      </c>
      <c r="Q7345" s="23" t="s">
        <v>34</v>
      </c>
      <c r="R7345" s="23">
        <f t="shared" si="570"/>
        <v>1</v>
      </c>
      <c r="S7345" s="23" t="str">
        <f t="shared" si="571"/>
        <v>ORD107344_20250820_CUST01568_MED006</v>
      </c>
      <c r="T7345" s="23">
        <f t="shared" si="572"/>
        <v>1</v>
      </c>
      <c r="U7345" s="6">
        <f t="shared" si="573"/>
        <v>51.26</v>
      </c>
      <c r="V7345" s="6">
        <f>tbl_Raw_Data[[#This Row],[Discount_Pct]]*tbl_Raw_Data[[#This Row],[Gross_Amount]]/100</f>
        <v>7.6890000000000001</v>
      </c>
      <c r="W7345" s="6">
        <f>tbl_Raw_Data[[#This Row],[Gross_Amount]]-tbl_Raw_Data[[#This Row],[Discount_Amount]]</f>
        <v>43.570999999999998</v>
      </c>
      <c r="X7345" s="6">
        <f>tbl_Raw_Data[[#This Row],[Net_Amount_Before_Tax]]*tbl_Raw_Data[[#This Row],[Tax_Pct]]/100</f>
        <v>7.8427800000000003</v>
      </c>
      <c r="Y7345" s="6">
        <f>tbl_Raw_Data[[#This Row],[Net_Amount_Before_Tax]]+tbl_Raw_Data[[#This Row],[Tax_Amount]]</f>
        <v>51.413779999999996</v>
      </c>
      <c r="Z7345" s="6">
        <f t="shared" si="574"/>
        <v>2</v>
      </c>
    </row>
    <row r="7346" spans="1:26" x14ac:dyDescent="0.3">
      <c r="A7346" s="23" t="s">
        <v>9454</v>
      </c>
      <c r="B7346" s="34">
        <v>45842</v>
      </c>
      <c r="C7346" s="23" t="s">
        <v>2878</v>
      </c>
      <c r="D7346" s="23" t="s">
        <v>87</v>
      </c>
      <c r="E7346" s="23" t="s">
        <v>88</v>
      </c>
      <c r="F7346" s="23">
        <v>600100</v>
      </c>
      <c r="G7346" s="23" t="s">
        <v>132</v>
      </c>
      <c r="H7346" s="23" t="s">
        <v>133</v>
      </c>
      <c r="I7346" s="23" t="s">
        <v>134</v>
      </c>
      <c r="J7346" s="23" t="s">
        <v>135</v>
      </c>
      <c r="K7346" s="23" t="s">
        <v>57</v>
      </c>
      <c r="L7346" s="23">
        <v>2</v>
      </c>
      <c r="M7346" s="23">
        <v>80.650000000000006</v>
      </c>
      <c r="N7346" s="23">
        <v>10</v>
      </c>
      <c r="O7346" s="23">
        <v>5</v>
      </c>
      <c r="P7346" s="23" t="s">
        <v>89</v>
      </c>
      <c r="Q7346" s="23" t="s">
        <v>26</v>
      </c>
      <c r="R7346" s="23">
        <f t="shared" si="570"/>
        <v>1</v>
      </c>
      <c r="S7346" s="23" t="str">
        <f t="shared" si="571"/>
        <v>ORD107345_20250704_CUST03346_MED007</v>
      </c>
      <c r="T7346" s="23">
        <f t="shared" si="572"/>
        <v>1</v>
      </c>
      <c r="U7346" s="6">
        <f t="shared" si="573"/>
        <v>161.30000000000001</v>
      </c>
      <c r="V7346" s="6">
        <f>tbl_Raw_Data[[#This Row],[Discount_Pct]]*tbl_Raw_Data[[#This Row],[Gross_Amount]]/100</f>
        <v>16.13</v>
      </c>
      <c r="W7346" s="6">
        <f>tbl_Raw_Data[[#This Row],[Gross_Amount]]-tbl_Raw_Data[[#This Row],[Discount_Amount]]</f>
        <v>145.17000000000002</v>
      </c>
      <c r="X7346" s="6">
        <f>tbl_Raw_Data[[#This Row],[Net_Amount_Before_Tax]]*tbl_Raw_Data[[#This Row],[Tax_Pct]]/100</f>
        <v>7.2585000000000015</v>
      </c>
      <c r="Y7346" s="6">
        <f>tbl_Raw_Data[[#This Row],[Net_Amount_Before_Tax]]+tbl_Raw_Data[[#This Row],[Tax_Amount]]</f>
        <v>152.42850000000001</v>
      </c>
      <c r="Z7346" s="6">
        <f t="shared" si="574"/>
        <v>2</v>
      </c>
    </row>
    <row r="7347" spans="1:26" x14ac:dyDescent="0.3">
      <c r="A7347" s="23" t="s">
        <v>9455</v>
      </c>
      <c r="B7347" s="34">
        <v>45761</v>
      </c>
      <c r="C7347" s="23" t="s">
        <v>487</v>
      </c>
      <c r="D7347" s="23" t="s">
        <v>28</v>
      </c>
      <c r="E7347" s="23" t="s">
        <v>29</v>
      </c>
      <c r="F7347" s="23">
        <v>500001</v>
      </c>
      <c r="G7347" s="23" t="s">
        <v>233</v>
      </c>
      <c r="H7347" s="23" t="s">
        <v>234</v>
      </c>
      <c r="I7347" s="23" t="s">
        <v>104</v>
      </c>
      <c r="J7347" s="23" t="s">
        <v>42</v>
      </c>
      <c r="K7347" s="23" t="s">
        <v>24</v>
      </c>
      <c r="L7347" s="23">
        <v>3</v>
      </c>
      <c r="M7347" s="23">
        <v>132.16999999999999</v>
      </c>
      <c r="N7347" s="23">
        <v>15</v>
      </c>
      <c r="O7347" s="23">
        <v>5</v>
      </c>
      <c r="P7347" s="23" t="s">
        <v>58</v>
      </c>
      <c r="Q7347" s="23" t="s">
        <v>90</v>
      </c>
      <c r="R7347" s="23">
        <f t="shared" si="570"/>
        <v>1</v>
      </c>
      <c r="S7347" s="23" t="str">
        <f t="shared" si="571"/>
        <v>ORD107346_20250414_CUST02386_MED019</v>
      </c>
      <c r="T7347" s="23">
        <f t="shared" si="572"/>
        <v>1</v>
      </c>
      <c r="U7347" s="6">
        <f t="shared" si="573"/>
        <v>396.51</v>
      </c>
      <c r="V7347" s="6">
        <f>tbl_Raw_Data[[#This Row],[Discount_Pct]]*tbl_Raw_Data[[#This Row],[Gross_Amount]]/100</f>
        <v>59.476499999999994</v>
      </c>
      <c r="W7347" s="6">
        <f>tbl_Raw_Data[[#This Row],[Gross_Amount]]-tbl_Raw_Data[[#This Row],[Discount_Amount]]</f>
        <v>337.0335</v>
      </c>
      <c r="X7347" s="6">
        <f>tbl_Raw_Data[[#This Row],[Net_Amount_Before_Tax]]*tbl_Raw_Data[[#This Row],[Tax_Pct]]/100</f>
        <v>16.851675</v>
      </c>
      <c r="Y7347" s="6">
        <f>tbl_Raw_Data[[#This Row],[Net_Amount_Before_Tax]]+tbl_Raw_Data[[#This Row],[Tax_Amount]]</f>
        <v>353.885175</v>
      </c>
      <c r="Z7347" s="6">
        <f t="shared" si="574"/>
        <v>2</v>
      </c>
    </row>
    <row r="7348" spans="1:26" x14ac:dyDescent="0.3">
      <c r="A7348" s="23" t="s">
        <v>9455</v>
      </c>
      <c r="B7348" s="34">
        <v>45353</v>
      </c>
      <c r="C7348" s="23" t="s">
        <v>5865</v>
      </c>
      <c r="D7348" s="23" t="s">
        <v>37</v>
      </c>
      <c r="E7348" s="23" t="s">
        <v>38</v>
      </c>
      <c r="F7348" s="23">
        <v>452016</v>
      </c>
      <c r="G7348" s="23" t="s">
        <v>68</v>
      </c>
      <c r="H7348" s="23" t="s">
        <v>69</v>
      </c>
      <c r="I7348" s="23" t="s">
        <v>55</v>
      </c>
      <c r="J7348" s="23" t="s">
        <v>56</v>
      </c>
      <c r="K7348" s="23" t="s">
        <v>24</v>
      </c>
      <c r="L7348" s="23">
        <v>1</v>
      </c>
      <c r="M7348" s="23">
        <v>30.89</v>
      </c>
      <c r="N7348" s="23">
        <v>5</v>
      </c>
      <c r="O7348" s="23">
        <v>18</v>
      </c>
      <c r="P7348" s="23" t="s">
        <v>89</v>
      </c>
      <c r="Q7348" s="23" t="s">
        <v>44</v>
      </c>
      <c r="R7348" s="23">
        <f t="shared" si="570"/>
        <v>1</v>
      </c>
      <c r="S7348" s="23" t="str">
        <f t="shared" si="571"/>
        <v>ORD107346_20240302_CUST02175_MED003</v>
      </c>
      <c r="T7348" s="23">
        <f t="shared" si="572"/>
        <v>1</v>
      </c>
      <c r="U7348" s="6">
        <f t="shared" si="573"/>
        <v>30.89</v>
      </c>
      <c r="V7348" s="6">
        <f>tbl_Raw_Data[[#This Row],[Discount_Pct]]*tbl_Raw_Data[[#This Row],[Gross_Amount]]/100</f>
        <v>1.5445</v>
      </c>
      <c r="W7348" s="6">
        <f>tbl_Raw_Data[[#This Row],[Gross_Amount]]-tbl_Raw_Data[[#This Row],[Discount_Amount]]</f>
        <v>29.345500000000001</v>
      </c>
      <c r="X7348" s="6">
        <f>tbl_Raw_Data[[#This Row],[Net_Amount_Before_Tax]]*tbl_Raw_Data[[#This Row],[Tax_Pct]]/100</f>
        <v>5.2821900000000008</v>
      </c>
      <c r="Y7348" s="6">
        <f>tbl_Raw_Data[[#This Row],[Net_Amount_Before_Tax]]+tbl_Raw_Data[[#This Row],[Tax_Amount]]</f>
        <v>34.627690000000001</v>
      </c>
      <c r="Z7348" s="6">
        <f t="shared" si="574"/>
        <v>0</v>
      </c>
    </row>
    <row r="7349" spans="1:26" x14ac:dyDescent="0.3">
      <c r="A7349" s="23" t="s">
        <v>9456</v>
      </c>
      <c r="B7349" s="34">
        <v>45356</v>
      </c>
      <c r="C7349" s="23" t="s">
        <v>6768</v>
      </c>
      <c r="D7349" s="23" t="s">
        <v>46</v>
      </c>
      <c r="E7349" s="23" t="s">
        <v>47</v>
      </c>
      <c r="F7349" s="23">
        <v>411057</v>
      </c>
      <c r="G7349" s="23" t="s">
        <v>94</v>
      </c>
      <c r="H7349" s="23" t="s">
        <v>95</v>
      </c>
      <c r="I7349" s="23" t="s">
        <v>84</v>
      </c>
      <c r="J7349" s="23" t="s">
        <v>42</v>
      </c>
      <c r="K7349" s="23" t="s">
        <v>24</v>
      </c>
      <c r="L7349" s="23">
        <v>4</v>
      </c>
      <c r="M7349" s="23">
        <v>86.01</v>
      </c>
      <c r="N7349" s="23">
        <v>0</v>
      </c>
      <c r="O7349" s="23">
        <v>18</v>
      </c>
      <c r="P7349" s="23" t="s">
        <v>43</v>
      </c>
      <c r="Q7349" s="23" t="s">
        <v>34</v>
      </c>
      <c r="R7349" s="23">
        <f t="shared" si="570"/>
        <v>1</v>
      </c>
      <c r="S7349" s="23" t="str">
        <f t="shared" si="571"/>
        <v>ORD107348_20240305_CUST03170_MED021</v>
      </c>
      <c r="T7349" s="23">
        <f t="shared" si="572"/>
        <v>1</v>
      </c>
      <c r="U7349" s="6">
        <f t="shared" si="573"/>
        <v>344.04</v>
      </c>
      <c r="V7349" s="6">
        <f>tbl_Raw_Data[[#This Row],[Discount_Pct]]*tbl_Raw_Data[[#This Row],[Gross_Amount]]/100</f>
        <v>0</v>
      </c>
      <c r="W7349" s="6">
        <f>tbl_Raw_Data[[#This Row],[Gross_Amount]]-tbl_Raw_Data[[#This Row],[Discount_Amount]]</f>
        <v>344.04</v>
      </c>
      <c r="X7349" s="6">
        <f>tbl_Raw_Data[[#This Row],[Net_Amount_Before_Tax]]*tbl_Raw_Data[[#This Row],[Tax_Pct]]/100</f>
        <v>61.927199999999999</v>
      </c>
      <c r="Y7349" s="6">
        <f>tbl_Raw_Data[[#This Row],[Net_Amount_Before_Tax]]+tbl_Raw_Data[[#This Row],[Tax_Amount]]</f>
        <v>405.96720000000005</v>
      </c>
      <c r="Z7349" s="6">
        <f t="shared" si="574"/>
        <v>3</v>
      </c>
    </row>
    <row r="7350" spans="1:26" x14ac:dyDescent="0.3">
      <c r="A7350" s="23" t="s">
        <v>9457</v>
      </c>
      <c r="B7350" s="34">
        <v>45535</v>
      </c>
      <c r="C7350" s="23" t="s">
        <v>4321</v>
      </c>
      <c r="D7350" s="23" t="s">
        <v>92</v>
      </c>
      <c r="E7350" s="23" t="s">
        <v>93</v>
      </c>
      <c r="F7350" s="23">
        <v>560038</v>
      </c>
      <c r="G7350" s="23" t="s">
        <v>94</v>
      </c>
      <c r="H7350" s="23" t="s">
        <v>95</v>
      </c>
      <c r="I7350" s="23" t="s">
        <v>84</v>
      </c>
      <c r="J7350" s="23" t="s">
        <v>42</v>
      </c>
      <c r="K7350" s="23" t="s">
        <v>24</v>
      </c>
      <c r="L7350" s="23">
        <v>1</v>
      </c>
      <c r="M7350" s="23">
        <v>85.52</v>
      </c>
      <c r="N7350" s="23">
        <v>0</v>
      </c>
      <c r="O7350" s="23">
        <v>5</v>
      </c>
      <c r="P7350" s="23" t="s">
        <v>43</v>
      </c>
      <c r="Q7350" s="23" t="s">
        <v>34</v>
      </c>
      <c r="R7350" s="23">
        <f t="shared" si="570"/>
        <v>1</v>
      </c>
      <c r="S7350" s="23" t="str">
        <f t="shared" si="571"/>
        <v>ORD107349_20240831_CUST01115_MED021</v>
      </c>
      <c r="T7350" s="23">
        <f t="shared" si="572"/>
        <v>1</v>
      </c>
      <c r="U7350" s="6">
        <f t="shared" si="573"/>
        <v>85.52</v>
      </c>
      <c r="V7350" s="6">
        <f>tbl_Raw_Data[[#This Row],[Discount_Pct]]*tbl_Raw_Data[[#This Row],[Gross_Amount]]/100</f>
        <v>0</v>
      </c>
      <c r="W7350" s="6">
        <f>tbl_Raw_Data[[#This Row],[Gross_Amount]]-tbl_Raw_Data[[#This Row],[Discount_Amount]]</f>
        <v>85.52</v>
      </c>
      <c r="X7350" s="6">
        <f>tbl_Raw_Data[[#This Row],[Net_Amount_Before_Tax]]*tbl_Raw_Data[[#This Row],[Tax_Pct]]/100</f>
        <v>4.2759999999999998</v>
      </c>
      <c r="Y7350" s="6">
        <f>tbl_Raw_Data[[#This Row],[Net_Amount_Before_Tax]]+tbl_Raw_Data[[#This Row],[Tax_Amount]]</f>
        <v>89.795999999999992</v>
      </c>
      <c r="Z7350" s="6">
        <f t="shared" si="574"/>
        <v>3</v>
      </c>
    </row>
    <row r="7351" spans="1:26" x14ac:dyDescent="0.3">
      <c r="A7351" s="23" t="s">
        <v>9457</v>
      </c>
      <c r="B7351" s="34">
        <v>45718</v>
      </c>
      <c r="C7351" s="23" t="s">
        <v>2033</v>
      </c>
      <c r="D7351" s="23" t="s">
        <v>37</v>
      </c>
      <c r="E7351" s="23" t="s">
        <v>38</v>
      </c>
      <c r="F7351" s="23">
        <v>452018</v>
      </c>
      <c r="G7351" s="23" t="s">
        <v>30</v>
      </c>
      <c r="H7351" s="23" t="s">
        <v>31</v>
      </c>
      <c r="I7351" s="23" t="s">
        <v>32</v>
      </c>
      <c r="J7351" s="23" t="s">
        <v>23</v>
      </c>
      <c r="K7351" s="23" t="s">
        <v>24</v>
      </c>
      <c r="L7351" s="23">
        <v>4</v>
      </c>
      <c r="M7351" s="23">
        <v>123.25</v>
      </c>
      <c r="N7351" s="23">
        <v>10</v>
      </c>
      <c r="O7351" s="23">
        <v>12</v>
      </c>
      <c r="P7351" s="23" t="s">
        <v>89</v>
      </c>
      <c r="Q7351" s="23" t="s">
        <v>34</v>
      </c>
      <c r="R7351" s="23">
        <f t="shared" si="570"/>
        <v>1</v>
      </c>
      <c r="S7351" s="23" t="str">
        <f t="shared" si="571"/>
        <v>ORD107349_20250302_CUST01078_MED017</v>
      </c>
      <c r="T7351" s="23">
        <f t="shared" si="572"/>
        <v>1</v>
      </c>
      <c r="U7351" s="6">
        <f t="shared" si="573"/>
        <v>493</v>
      </c>
      <c r="V7351" s="6">
        <f>tbl_Raw_Data[[#This Row],[Discount_Pct]]*tbl_Raw_Data[[#This Row],[Gross_Amount]]/100</f>
        <v>49.3</v>
      </c>
      <c r="W7351" s="6">
        <f>tbl_Raw_Data[[#This Row],[Gross_Amount]]-tbl_Raw_Data[[#This Row],[Discount_Amount]]</f>
        <v>443.7</v>
      </c>
      <c r="X7351" s="6">
        <f>tbl_Raw_Data[[#This Row],[Net_Amount_Before_Tax]]*tbl_Raw_Data[[#This Row],[Tax_Pct]]/100</f>
        <v>53.244</v>
      </c>
      <c r="Y7351" s="6">
        <f>tbl_Raw_Data[[#This Row],[Net_Amount_Before_Tax]]+tbl_Raw_Data[[#This Row],[Tax_Amount]]</f>
        <v>496.94399999999996</v>
      </c>
      <c r="Z7351" s="6">
        <f t="shared" si="574"/>
        <v>3</v>
      </c>
    </row>
    <row r="7352" spans="1:26" x14ac:dyDescent="0.3">
      <c r="A7352" s="23" t="s">
        <v>9458</v>
      </c>
      <c r="B7352" s="34">
        <v>45984</v>
      </c>
      <c r="C7352" s="23" t="s">
        <v>3279</v>
      </c>
      <c r="D7352" s="23" t="s">
        <v>87</v>
      </c>
      <c r="E7352" s="23" t="s">
        <v>88</v>
      </c>
      <c r="F7352" s="23">
        <v>600018</v>
      </c>
      <c r="G7352" s="23" t="s">
        <v>138</v>
      </c>
      <c r="H7352" s="23" t="s">
        <v>139</v>
      </c>
      <c r="I7352" s="23" t="s">
        <v>50</v>
      </c>
      <c r="J7352" s="23" t="s">
        <v>140</v>
      </c>
      <c r="K7352" s="23" t="s">
        <v>24</v>
      </c>
      <c r="L7352" s="23">
        <v>2</v>
      </c>
      <c r="M7352" s="23">
        <v>168.97</v>
      </c>
      <c r="N7352" s="23">
        <v>10</v>
      </c>
      <c r="O7352" s="23">
        <v>12</v>
      </c>
      <c r="P7352" s="23" t="s">
        <v>89</v>
      </c>
      <c r="Q7352" s="23" t="s">
        <v>26</v>
      </c>
      <c r="R7352" s="23">
        <f t="shared" si="570"/>
        <v>1</v>
      </c>
      <c r="S7352" s="23" t="str">
        <f t="shared" si="571"/>
        <v>ORD107351_20251123_CUST00758_MED013</v>
      </c>
      <c r="T7352" s="23">
        <f t="shared" si="572"/>
        <v>1</v>
      </c>
      <c r="U7352" s="6">
        <f t="shared" si="573"/>
        <v>337.94</v>
      </c>
      <c r="V7352" s="6">
        <f>tbl_Raw_Data[[#This Row],[Discount_Pct]]*tbl_Raw_Data[[#This Row],[Gross_Amount]]/100</f>
        <v>33.794000000000004</v>
      </c>
      <c r="W7352" s="6">
        <f>tbl_Raw_Data[[#This Row],[Gross_Amount]]-tbl_Raw_Data[[#This Row],[Discount_Amount]]</f>
        <v>304.14600000000002</v>
      </c>
      <c r="X7352" s="6">
        <f>tbl_Raw_Data[[#This Row],[Net_Amount_Before_Tax]]*tbl_Raw_Data[[#This Row],[Tax_Pct]]/100</f>
        <v>36.497520000000002</v>
      </c>
      <c r="Y7352" s="6">
        <f>tbl_Raw_Data[[#This Row],[Net_Amount_Before_Tax]]+tbl_Raw_Data[[#This Row],[Tax_Amount]]</f>
        <v>340.64352000000002</v>
      </c>
      <c r="Z7352" s="6">
        <f t="shared" si="574"/>
        <v>3</v>
      </c>
    </row>
    <row r="7353" spans="1:26" x14ac:dyDescent="0.3">
      <c r="A7353" s="23" t="s">
        <v>9459</v>
      </c>
      <c r="B7353" s="34">
        <v>45832</v>
      </c>
      <c r="C7353" s="23" t="s">
        <v>6734</v>
      </c>
      <c r="D7353" s="23" t="s">
        <v>52</v>
      </c>
      <c r="E7353" s="23" t="s">
        <v>52</v>
      </c>
      <c r="F7353" s="23">
        <v>160022</v>
      </c>
      <c r="G7353" s="23" t="s">
        <v>233</v>
      </c>
      <c r="H7353" s="23" t="s">
        <v>234</v>
      </c>
      <c r="I7353" s="23" t="s">
        <v>104</v>
      </c>
      <c r="J7353" s="23" t="s">
        <v>42</v>
      </c>
      <c r="K7353" s="23" t="s">
        <v>24</v>
      </c>
      <c r="L7353" s="23">
        <v>2</v>
      </c>
      <c r="M7353" s="23">
        <v>152.61000000000001</v>
      </c>
      <c r="N7353" s="23">
        <v>0</v>
      </c>
      <c r="O7353" s="23">
        <v>18</v>
      </c>
      <c r="P7353" s="23" t="s">
        <v>33</v>
      </c>
      <c r="Q7353" s="23" t="s">
        <v>34</v>
      </c>
      <c r="R7353" s="23">
        <f t="shared" si="570"/>
        <v>1</v>
      </c>
      <c r="S7353" s="23" t="str">
        <f t="shared" si="571"/>
        <v>ORD107352_20250624_CUST02532_MED019</v>
      </c>
      <c r="T7353" s="23">
        <f t="shared" si="572"/>
        <v>1</v>
      </c>
      <c r="U7353" s="6">
        <f t="shared" si="573"/>
        <v>305.22000000000003</v>
      </c>
      <c r="V7353" s="6">
        <f>tbl_Raw_Data[[#This Row],[Discount_Pct]]*tbl_Raw_Data[[#This Row],[Gross_Amount]]/100</f>
        <v>0</v>
      </c>
      <c r="W7353" s="6">
        <f>tbl_Raw_Data[[#This Row],[Gross_Amount]]-tbl_Raw_Data[[#This Row],[Discount_Amount]]</f>
        <v>305.22000000000003</v>
      </c>
      <c r="X7353" s="6">
        <f>tbl_Raw_Data[[#This Row],[Net_Amount_Before_Tax]]*tbl_Raw_Data[[#This Row],[Tax_Pct]]/100</f>
        <v>54.939600000000013</v>
      </c>
      <c r="Y7353" s="6">
        <f>tbl_Raw_Data[[#This Row],[Net_Amount_Before_Tax]]+tbl_Raw_Data[[#This Row],[Tax_Amount]]</f>
        <v>360.15960000000007</v>
      </c>
      <c r="Z7353" s="6">
        <f t="shared" si="574"/>
        <v>2</v>
      </c>
    </row>
    <row r="7354" spans="1:26" x14ac:dyDescent="0.3">
      <c r="A7354" s="23" t="s">
        <v>9460</v>
      </c>
      <c r="B7354" s="34">
        <v>45326</v>
      </c>
      <c r="C7354" s="23" t="s">
        <v>1799</v>
      </c>
      <c r="D7354" s="23" t="s">
        <v>87</v>
      </c>
      <c r="E7354" s="23" t="s">
        <v>88</v>
      </c>
      <c r="F7354" s="23">
        <v>600040</v>
      </c>
      <c r="G7354" s="23" t="s">
        <v>224</v>
      </c>
      <c r="H7354" s="23" t="s">
        <v>225</v>
      </c>
      <c r="I7354" s="23" t="s">
        <v>147</v>
      </c>
      <c r="J7354" s="23" t="s">
        <v>23</v>
      </c>
      <c r="K7354" s="23" t="s">
        <v>24</v>
      </c>
      <c r="L7354" s="23">
        <v>1</v>
      </c>
      <c r="M7354" s="23">
        <v>54.79</v>
      </c>
      <c r="N7354" s="23">
        <v>10</v>
      </c>
      <c r="O7354" s="23">
        <v>18</v>
      </c>
      <c r="P7354" s="23" t="s">
        <v>89</v>
      </c>
      <c r="Q7354" s="23" t="s">
        <v>34</v>
      </c>
      <c r="R7354" s="23">
        <f t="shared" si="570"/>
        <v>1</v>
      </c>
      <c r="S7354" s="23" t="str">
        <f t="shared" si="571"/>
        <v>ORD107353_20240204_CUST01312_MED015</v>
      </c>
      <c r="T7354" s="23">
        <f t="shared" si="572"/>
        <v>1</v>
      </c>
      <c r="U7354" s="6">
        <f t="shared" si="573"/>
        <v>54.79</v>
      </c>
      <c r="V7354" s="6">
        <f>tbl_Raw_Data[[#This Row],[Discount_Pct]]*tbl_Raw_Data[[#This Row],[Gross_Amount]]/100</f>
        <v>5.4790000000000001</v>
      </c>
      <c r="W7354" s="6">
        <f>tbl_Raw_Data[[#This Row],[Gross_Amount]]-tbl_Raw_Data[[#This Row],[Discount_Amount]]</f>
        <v>49.311</v>
      </c>
      <c r="X7354" s="6">
        <f>tbl_Raw_Data[[#This Row],[Net_Amount_Before_Tax]]*tbl_Raw_Data[[#This Row],[Tax_Pct]]/100</f>
        <v>8.8759800000000002</v>
      </c>
      <c r="Y7354" s="6">
        <f>tbl_Raw_Data[[#This Row],[Net_Amount_Before_Tax]]+tbl_Raw_Data[[#This Row],[Tax_Amount]]</f>
        <v>58.186979999999998</v>
      </c>
      <c r="Z7354" s="6">
        <f t="shared" si="574"/>
        <v>6</v>
      </c>
    </row>
    <row r="7355" spans="1:26" x14ac:dyDescent="0.3">
      <c r="A7355" s="23" t="s">
        <v>9461</v>
      </c>
      <c r="B7355" s="34">
        <v>45867</v>
      </c>
      <c r="C7355" s="23" t="s">
        <v>7635</v>
      </c>
      <c r="D7355" s="23" t="s">
        <v>37</v>
      </c>
      <c r="E7355" s="23" t="s">
        <v>38</v>
      </c>
      <c r="F7355" s="23">
        <v>452016</v>
      </c>
      <c r="G7355" s="23" t="s">
        <v>124</v>
      </c>
      <c r="H7355" s="23" t="s">
        <v>125</v>
      </c>
      <c r="I7355" s="23" t="s">
        <v>104</v>
      </c>
      <c r="J7355" s="23" t="s">
        <v>114</v>
      </c>
      <c r="K7355" s="23" t="s">
        <v>24</v>
      </c>
      <c r="L7355" s="23">
        <v>1</v>
      </c>
      <c r="M7355" s="23">
        <v>117.18</v>
      </c>
      <c r="N7355" s="23">
        <v>0</v>
      </c>
      <c r="O7355" s="23">
        <v>5</v>
      </c>
      <c r="P7355" s="23" t="s">
        <v>25</v>
      </c>
      <c r="Q7355" s="23" t="s">
        <v>34</v>
      </c>
      <c r="R7355" s="23">
        <f t="shared" si="570"/>
        <v>1</v>
      </c>
      <c r="S7355" s="23" t="str">
        <f t="shared" si="571"/>
        <v>ORD107354_20250729_CUST00731_MED018</v>
      </c>
      <c r="T7355" s="23">
        <f t="shared" si="572"/>
        <v>1</v>
      </c>
      <c r="U7355" s="6">
        <f t="shared" si="573"/>
        <v>117.18</v>
      </c>
      <c r="V7355" s="6">
        <f>tbl_Raw_Data[[#This Row],[Discount_Pct]]*tbl_Raw_Data[[#This Row],[Gross_Amount]]/100</f>
        <v>0</v>
      </c>
      <c r="W7355" s="6">
        <f>tbl_Raw_Data[[#This Row],[Gross_Amount]]-tbl_Raw_Data[[#This Row],[Discount_Amount]]</f>
        <v>117.18</v>
      </c>
      <c r="X7355" s="6">
        <f>tbl_Raw_Data[[#This Row],[Net_Amount_Before_Tax]]*tbl_Raw_Data[[#This Row],[Tax_Pct]]/100</f>
        <v>5.8590000000000009</v>
      </c>
      <c r="Y7355" s="6">
        <f>tbl_Raw_Data[[#This Row],[Net_Amount_Before_Tax]]+tbl_Raw_Data[[#This Row],[Tax_Amount]]</f>
        <v>123.039</v>
      </c>
      <c r="Z7355" s="6">
        <f t="shared" si="574"/>
        <v>1</v>
      </c>
    </row>
    <row r="7356" spans="1:26" x14ac:dyDescent="0.3">
      <c r="A7356" s="23" t="s">
        <v>9462</v>
      </c>
      <c r="B7356" s="34">
        <v>45900</v>
      </c>
      <c r="C7356" s="23" t="s">
        <v>6168</v>
      </c>
      <c r="D7356" s="23" t="s">
        <v>142</v>
      </c>
      <c r="E7356" s="23" t="s">
        <v>81</v>
      </c>
      <c r="F7356" s="23">
        <v>380015</v>
      </c>
      <c r="G7356" s="23" t="s">
        <v>94</v>
      </c>
      <c r="H7356" s="23" t="s">
        <v>95</v>
      </c>
      <c r="I7356" s="23" t="s">
        <v>84</v>
      </c>
      <c r="J7356" s="23" t="s">
        <v>42</v>
      </c>
      <c r="K7356" s="23" t="s">
        <v>24</v>
      </c>
      <c r="L7356" s="23">
        <v>2</v>
      </c>
      <c r="M7356" s="23">
        <v>90.8</v>
      </c>
      <c r="N7356" s="23">
        <v>0</v>
      </c>
      <c r="O7356" s="23">
        <v>12</v>
      </c>
      <c r="P7356" s="23" t="s">
        <v>25</v>
      </c>
      <c r="Q7356" s="23" t="s">
        <v>34</v>
      </c>
      <c r="R7356" s="23">
        <f t="shared" si="570"/>
        <v>1</v>
      </c>
      <c r="S7356" s="23" t="str">
        <f t="shared" si="571"/>
        <v>ORD107355_20250831_CUST00269_MED021</v>
      </c>
      <c r="T7356" s="23">
        <f t="shared" si="572"/>
        <v>1</v>
      </c>
      <c r="U7356" s="6">
        <f t="shared" si="573"/>
        <v>181.6</v>
      </c>
      <c r="V7356" s="6">
        <f>tbl_Raw_Data[[#This Row],[Discount_Pct]]*tbl_Raw_Data[[#This Row],[Gross_Amount]]/100</f>
        <v>0</v>
      </c>
      <c r="W7356" s="6">
        <f>tbl_Raw_Data[[#This Row],[Gross_Amount]]-tbl_Raw_Data[[#This Row],[Discount_Amount]]</f>
        <v>181.6</v>
      </c>
      <c r="X7356" s="6">
        <f>tbl_Raw_Data[[#This Row],[Net_Amount_Before_Tax]]*tbl_Raw_Data[[#This Row],[Tax_Pct]]/100</f>
        <v>21.791999999999998</v>
      </c>
      <c r="Y7356" s="6">
        <f>tbl_Raw_Data[[#This Row],[Net_Amount_Before_Tax]]+tbl_Raw_Data[[#This Row],[Tax_Amount]]</f>
        <v>203.392</v>
      </c>
      <c r="Z7356" s="6">
        <f t="shared" si="574"/>
        <v>3</v>
      </c>
    </row>
    <row r="7357" spans="1:26" x14ac:dyDescent="0.3">
      <c r="A7357" s="23" t="s">
        <v>9463</v>
      </c>
      <c r="B7357" s="34">
        <v>45999</v>
      </c>
      <c r="C7357" s="23" t="s">
        <v>5696</v>
      </c>
      <c r="D7357" s="23" t="s">
        <v>72</v>
      </c>
      <c r="E7357" s="23" t="s">
        <v>73</v>
      </c>
      <c r="F7357" s="23">
        <v>302017</v>
      </c>
      <c r="G7357" s="23" t="s">
        <v>138</v>
      </c>
      <c r="H7357" s="23" t="s">
        <v>139</v>
      </c>
      <c r="I7357" s="23" t="s">
        <v>50</v>
      </c>
      <c r="J7357" s="23" t="s">
        <v>140</v>
      </c>
      <c r="K7357" s="23" t="s">
        <v>24</v>
      </c>
      <c r="L7357" s="23">
        <v>2</v>
      </c>
      <c r="M7357" s="23">
        <v>148.07</v>
      </c>
      <c r="N7357" s="23">
        <v>0</v>
      </c>
      <c r="O7357" s="23">
        <v>12</v>
      </c>
      <c r="P7357" s="23" t="s">
        <v>25</v>
      </c>
      <c r="Q7357" s="23" t="s">
        <v>26</v>
      </c>
      <c r="R7357" s="23">
        <f t="shared" si="570"/>
        <v>1</v>
      </c>
      <c r="S7357" s="23" t="str">
        <f t="shared" si="571"/>
        <v>ORD107356_20251208_CUST00091_MED013</v>
      </c>
      <c r="T7357" s="23">
        <f t="shared" si="572"/>
        <v>1</v>
      </c>
      <c r="U7357" s="6">
        <f t="shared" si="573"/>
        <v>296.14</v>
      </c>
      <c r="V7357" s="6">
        <f>tbl_Raw_Data[[#This Row],[Discount_Pct]]*tbl_Raw_Data[[#This Row],[Gross_Amount]]/100</f>
        <v>0</v>
      </c>
      <c r="W7357" s="6">
        <f>tbl_Raw_Data[[#This Row],[Gross_Amount]]-tbl_Raw_Data[[#This Row],[Discount_Amount]]</f>
        <v>296.14</v>
      </c>
      <c r="X7357" s="6">
        <f>tbl_Raw_Data[[#This Row],[Net_Amount_Before_Tax]]*tbl_Raw_Data[[#This Row],[Tax_Pct]]/100</f>
        <v>35.536799999999999</v>
      </c>
      <c r="Y7357" s="6">
        <f>tbl_Raw_Data[[#This Row],[Net_Amount_Before_Tax]]+tbl_Raw_Data[[#This Row],[Tax_Amount]]</f>
        <v>331.67679999999996</v>
      </c>
      <c r="Z7357" s="6">
        <f t="shared" si="574"/>
        <v>1</v>
      </c>
    </row>
    <row r="7358" spans="1:26" x14ac:dyDescent="0.3">
      <c r="A7358" s="23" t="s">
        <v>9464</v>
      </c>
      <c r="B7358" s="34">
        <v>45341</v>
      </c>
      <c r="C7358" s="23" t="s">
        <v>3283</v>
      </c>
      <c r="D7358" s="23" t="s">
        <v>100</v>
      </c>
      <c r="E7358" s="23" t="s">
        <v>101</v>
      </c>
      <c r="F7358" s="23">
        <v>201303</v>
      </c>
      <c r="G7358" s="23" t="s">
        <v>154</v>
      </c>
      <c r="H7358" s="23" t="s">
        <v>155</v>
      </c>
      <c r="I7358" s="23" t="s">
        <v>134</v>
      </c>
      <c r="J7358" s="23" t="s">
        <v>156</v>
      </c>
      <c r="K7358" s="23" t="s">
        <v>57</v>
      </c>
      <c r="L7358" s="23">
        <v>1</v>
      </c>
      <c r="M7358" s="23">
        <v>40.32</v>
      </c>
      <c r="N7358" s="23">
        <v>20</v>
      </c>
      <c r="O7358" s="23">
        <v>5</v>
      </c>
      <c r="P7358" s="23" t="s">
        <v>65</v>
      </c>
      <c r="Q7358" s="23" t="s">
        <v>34</v>
      </c>
      <c r="R7358" s="23">
        <f t="shared" si="570"/>
        <v>1</v>
      </c>
      <c r="S7358" s="23" t="str">
        <f t="shared" si="571"/>
        <v>ORD107357_20240219_CUST00480_MED006</v>
      </c>
      <c r="T7358" s="23">
        <f t="shared" si="572"/>
        <v>1</v>
      </c>
      <c r="U7358" s="6">
        <f t="shared" si="573"/>
        <v>40.32</v>
      </c>
      <c r="V7358" s="6">
        <f>tbl_Raw_Data[[#This Row],[Discount_Pct]]*tbl_Raw_Data[[#This Row],[Gross_Amount]]/100</f>
        <v>8.0640000000000001</v>
      </c>
      <c r="W7358" s="6">
        <f>tbl_Raw_Data[[#This Row],[Gross_Amount]]-tbl_Raw_Data[[#This Row],[Discount_Amount]]</f>
        <v>32.256</v>
      </c>
      <c r="X7358" s="6">
        <f>tbl_Raw_Data[[#This Row],[Net_Amount_Before_Tax]]*tbl_Raw_Data[[#This Row],[Tax_Pct]]/100</f>
        <v>1.6128</v>
      </c>
      <c r="Y7358" s="6">
        <f>tbl_Raw_Data[[#This Row],[Net_Amount_Before_Tax]]+tbl_Raw_Data[[#This Row],[Tax_Amount]]</f>
        <v>33.8688</v>
      </c>
      <c r="Z7358" s="6">
        <f t="shared" si="574"/>
        <v>3</v>
      </c>
    </row>
    <row r="7359" spans="1:26" x14ac:dyDescent="0.3">
      <c r="A7359" s="23" t="s">
        <v>9465</v>
      </c>
      <c r="B7359" s="34">
        <v>45719</v>
      </c>
      <c r="C7359" s="23" t="s">
        <v>5529</v>
      </c>
      <c r="D7359" s="23" t="s">
        <v>52</v>
      </c>
      <c r="E7359" s="23" t="s">
        <v>52</v>
      </c>
      <c r="F7359" s="23">
        <v>160022</v>
      </c>
      <c r="G7359" s="23" t="s">
        <v>229</v>
      </c>
      <c r="H7359" s="23" t="s">
        <v>230</v>
      </c>
      <c r="I7359" s="23" t="s">
        <v>84</v>
      </c>
      <c r="J7359" s="23" t="s">
        <v>140</v>
      </c>
      <c r="K7359" s="23" t="s">
        <v>24</v>
      </c>
      <c r="L7359" s="23">
        <v>2</v>
      </c>
      <c r="M7359" s="23">
        <v>159.38999999999999</v>
      </c>
      <c r="N7359" s="23">
        <v>15</v>
      </c>
      <c r="O7359" s="23">
        <v>12</v>
      </c>
      <c r="P7359" s="23" t="s">
        <v>89</v>
      </c>
      <c r="Q7359" s="23" t="s">
        <v>34</v>
      </c>
      <c r="R7359" s="23">
        <f t="shared" si="570"/>
        <v>1</v>
      </c>
      <c r="S7359" s="23" t="str">
        <f t="shared" si="571"/>
        <v>ORD107358_20250303_CUST00017_MED022</v>
      </c>
      <c r="T7359" s="23">
        <f t="shared" si="572"/>
        <v>1</v>
      </c>
      <c r="U7359" s="6">
        <f t="shared" si="573"/>
        <v>318.77999999999997</v>
      </c>
      <c r="V7359" s="6">
        <f>tbl_Raw_Data[[#This Row],[Discount_Pct]]*tbl_Raw_Data[[#This Row],[Gross_Amount]]/100</f>
        <v>47.817</v>
      </c>
      <c r="W7359" s="6">
        <f>tbl_Raw_Data[[#This Row],[Gross_Amount]]-tbl_Raw_Data[[#This Row],[Discount_Amount]]</f>
        <v>270.96299999999997</v>
      </c>
      <c r="X7359" s="6">
        <f>tbl_Raw_Data[[#This Row],[Net_Amount_Before_Tax]]*tbl_Raw_Data[[#This Row],[Tax_Pct]]/100</f>
        <v>32.515559999999994</v>
      </c>
      <c r="Y7359" s="6">
        <f>tbl_Raw_Data[[#This Row],[Net_Amount_Before_Tax]]+tbl_Raw_Data[[#This Row],[Tax_Amount]]</f>
        <v>303.47855999999996</v>
      </c>
      <c r="Z7359" s="6">
        <f t="shared" si="574"/>
        <v>2</v>
      </c>
    </row>
    <row r="7360" spans="1:26" x14ac:dyDescent="0.3">
      <c r="A7360" s="23" t="s">
        <v>9466</v>
      </c>
      <c r="B7360" s="34">
        <v>45596</v>
      </c>
      <c r="C7360" s="23" t="s">
        <v>5696</v>
      </c>
      <c r="D7360" s="23" t="s">
        <v>87</v>
      </c>
      <c r="E7360" s="23" t="s">
        <v>88</v>
      </c>
      <c r="F7360" s="23">
        <v>600100</v>
      </c>
      <c r="G7360" s="23" t="s">
        <v>224</v>
      </c>
      <c r="H7360" s="23" t="s">
        <v>225</v>
      </c>
      <c r="I7360" s="23" t="s">
        <v>147</v>
      </c>
      <c r="J7360" s="23" t="s">
        <v>23</v>
      </c>
      <c r="K7360" s="23" t="s">
        <v>24</v>
      </c>
      <c r="L7360" s="23">
        <v>3</v>
      </c>
      <c r="M7360" s="23">
        <v>45.76</v>
      </c>
      <c r="N7360" s="23">
        <v>15</v>
      </c>
      <c r="O7360" s="23">
        <v>5</v>
      </c>
      <c r="P7360" s="23" t="s">
        <v>33</v>
      </c>
      <c r="Q7360" s="23" t="s">
        <v>26</v>
      </c>
      <c r="R7360" s="23">
        <f t="shared" si="570"/>
        <v>1</v>
      </c>
      <c r="S7360" s="23" t="str">
        <f t="shared" si="571"/>
        <v>ORD107359_20241031_CUST00091_MED015</v>
      </c>
      <c r="T7360" s="23">
        <f t="shared" si="572"/>
        <v>1</v>
      </c>
      <c r="U7360" s="6">
        <f t="shared" si="573"/>
        <v>137.28</v>
      </c>
      <c r="V7360" s="6">
        <f>tbl_Raw_Data[[#This Row],[Discount_Pct]]*tbl_Raw_Data[[#This Row],[Gross_Amount]]/100</f>
        <v>20.591999999999999</v>
      </c>
      <c r="W7360" s="6">
        <f>tbl_Raw_Data[[#This Row],[Gross_Amount]]-tbl_Raw_Data[[#This Row],[Discount_Amount]]</f>
        <v>116.688</v>
      </c>
      <c r="X7360" s="6">
        <f>tbl_Raw_Data[[#This Row],[Net_Amount_Before_Tax]]*tbl_Raw_Data[[#This Row],[Tax_Pct]]/100</f>
        <v>5.8344000000000005</v>
      </c>
      <c r="Y7360" s="6">
        <f>tbl_Raw_Data[[#This Row],[Net_Amount_Before_Tax]]+tbl_Raw_Data[[#This Row],[Tax_Amount]]</f>
        <v>122.5224</v>
      </c>
      <c r="Z7360" s="6">
        <f t="shared" si="574"/>
        <v>1</v>
      </c>
    </row>
    <row r="7361" spans="1:26" x14ac:dyDescent="0.3">
      <c r="A7361" s="23" t="s">
        <v>9467</v>
      </c>
      <c r="B7361" s="34">
        <v>45797</v>
      </c>
      <c r="C7361" s="23" t="s">
        <v>3824</v>
      </c>
      <c r="D7361" s="23" t="s">
        <v>72</v>
      </c>
      <c r="E7361" s="23" t="s">
        <v>73</v>
      </c>
      <c r="F7361" s="23">
        <v>302001</v>
      </c>
      <c r="G7361" s="23" t="s">
        <v>160</v>
      </c>
      <c r="H7361" s="23" t="s">
        <v>161</v>
      </c>
      <c r="I7361" s="23" t="s">
        <v>50</v>
      </c>
      <c r="J7361" s="23" t="s">
        <v>23</v>
      </c>
      <c r="K7361" s="23" t="s">
        <v>24</v>
      </c>
      <c r="L7361" s="23">
        <v>1</v>
      </c>
      <c r="M7361" s="23">
        <v>154.96</v>
      </c>
      <c r="N7361" s="23">
        <v>10</v>
      </c>
      <c r="O7361" s="23">
        <v>5</v>
      </c>
      <c r="P7361" s="23" t="s">
        <v>58</v>
      </c>
      <c r="Q7361" s="23" t="s">
        <v>34</v>
      </c>
      <c r="R7361" s="23">
        <f t="shared" si="570"/>
        <v>1</v>
      </c>
      <c r="S7361" s="23" t="str">
        <f t="shared" si="571"/>
        <v>ORD107360_20250520_CUST03044_MED014</v>
      </c>
      <c r="T7361" s="23">
        <f t="shared" si="572"/>
        <v>1</v>
      </c>
      <c r="U7361" s="6">
        <f t="shared" si="573"/>
        <v>154.96</v>
      </c>
      <c r="V7361" s="6">
        <f>tbl_Raw_Data[[#This Row],[Discount_Pct]]*tbl_Raw_Data[[#This Row],[Gross_Amount]]/100</f>
        <v>15.496000000000002</v>
      </c>
      <c r="W7361" s="6">
        <f>tbl_Raw_Data[[#This Row],[Gross_Amount]]-tbl_Raw_Data[[#This Row],[Discount_Amount]]</f>
        <v>139.464</v>
      </c>
      <c r="X7361" s="6">
        <f>tbl_Raw_Data[[#This Row],[Net_Amount_Before_Tax]]*tbl_Raw_Data[[#This Row],[Tax_Pct]]/100</f>
        <v>6.9731999999999994</v>
      </c>
      <c r="Y7361" s="6">
        <f>tbl_Raw_Data[[#This Row],[Net_Amount_Before_Tax]]+tbl_Raw_Data[[#This Row],[Tax_Amount]]</f>
        <v>146.43719999999999</v>
      </c>
      <c r="Z7361" s="6">
        <f t="shared" si="574"/>
        <v>3</v>
      </c>
    </row>
    <row r="7362" spans="1:26" x14ac:dyDescent="0.3">
      <c r="A7362" s="23" t="s">
        <v>9468</v>
      </c>
      <c r="B7362" s="34">
        <v>45424</v>
      </c>
      <c r="C7362" s="23" t="s">
        <v>718</v>
      </c>
      <c r="D7362" s="23" t="s">
        <v>123</v>
      </c>
      <c r="E7362" s="23" t="s">
        <v>101</v>
      </c>
      <c r="F7362" s="23">
        <v>226001</v>
      </c>
      <c r="G7362" s="23" t="s">
        <v>119</v>
      </c>
      <c r="H7362" s="23" t="s">
        <v>120</v>
      </c>
      <c r="I7362" s="23" t="s">
        <v>32</v>
      </c>
      <c r="J7362" s="23" t="s">
        <v>64</v>
      </c>
      <c r="K7362" s="23" t="s">
        <v>57</v>
      </c>
      <c r="L7362" s="23">
        <v>1</v>
      </c>
      <c r="M7362" s="23">
        <v>66.209999999999994</v>
      </c>
      <c r="N7362" s="23">
        <v>5</v>
      </c>
      <c r="O7362" s="23">
        <v>5</v>
      </c>
      <c r="P7362" s="23" t="s">
        <v>89</v>
      </c>
      <c r="Q7362" s="23" t="s">
        <v>90</v>
      </c>
      <c r="R7362" s="23">
        <f t="shared" ref="R7362:R7425" si="575">COUNTIFS($A$2:$A$8001,A7362,$B$2:$B$8001,B7362,$C$2:$C$8001,C7362,$G$2:$G$8001,G7362)</f>
        <v>1</v>
      </c>
      <c r="S7362" s="23" t="str">
        <f t="shared" ref="S7362:S7425" si="576">A7362&amp;"_"&amp;TEXT(B7362,"yyyymmdd")&amp;"_"&amp;C7362&amp;"_"&amp;G7362</f>
        <v>ORD107361_20240512_CUST01588_MED010</v>
      </c>
      <c r="T7362" s="23">
        <f t="shared" ref="T7362:T7425" si="577">COUNTIF($S$2:$S$8001,S7362)</f>
        <v>1</v>
      </c>
      <c r="U7362" s="6">
        <f t="shared" ref="U7362:U7425" si="578">L7362*M7362</f>
        <v>66.209999999999994</v>
      </c>
      <c r="V7362" s="6">
        <f>tbl_Raw_Data[[#This Row],[Discount_Pct]]*tbl_Raw_Data[[#This Row],[Gross_Amount]]/100</f>
        <v>3.3104999999999993</v>
      </c>
      <c r="W7362" s="6">
        <f>tbl_Raw_Data[[#This Row],[Gross_Amount]]-tbl_Raw_Data[[#This Row],[Discount_Amount]]</f>
        <v>62.899499999999996</v>
      </c>
      <c r="X7362" s="6">
        <f>tbl_Raw_Data[[#This Row],[Net_Amount_Before_Tax]]*tbl_Raw_Data[[#This Row],[Tax_Pct]]/100</f>
        <v>3.1449750000000001</v>
      </c>
      <c r="Y7362" s="6">
        <f>tbl_Raw_Data[[#This Row],[Net_Amount_Before_Tax]]+tbl_Raw_Data[[#This Row],[Tax_Amount]]</f>
        <v>66.044474999999991</v>
      </c>
      <c r="Z7362" s="6">
        <f t="shared" ref="Z7362:Z7425" si="579">COUNTIFS($C$2:$C$8001,C7362,$Q$2:$Q$8001,"Delivered")</f>
        <v>2</v>
      </c>
    </row>
    <row r="7363" spans="1:26" x14ac:dyDescent="0.3">
      <c r="A7363" s="23" t="s">
        <v>9469</v>
      </c>
      <c r="B7363" s="34">
        <v>45305</v>
      </c>
      <c r="C7363" s="23" t="s">
        <v>6557</v>
      </c>
      <c r="D7363" s="23" t="s">
        <v>52</v>
      </c>
      <c r="E7363" s="23" t="s">
        <v>52</v>
      </c>
      <c r="F7363" s="23">
        <v>160001</v>
      </c>
      <c r="G7363" s="23" t="s">
        <v>315</v>
      </c>
      <c r="H7363" s="23" t="s">
        <v>316</v>
      </c>
      <c r="I7363" s="23" t="s">
        <v>50</v>
      </c>
      <c r="J7363" s="23" t="s">
        <v>114</v>
      </c>
      <c r="K7363" s="23" t="s">
        <v>24</v>
      </c>
      <c r="L7363" s="23">
        <v>3</v>
      </c>
      <c r="M7363" s="23">
        <v>125.72</v>
      </c>
      <c r="N7363" s="23">
        <v>10</v>
      </c>
      <c r="O7363" s="23">
        <v>5</v>
      </c>
      <c r="P7363" s="23" t="s">
        <v>33</v>
      </c>
      <c r="Q7363" s="23" t="s">
        <v>34</v>
      </c>
      <c r="R7363" s="23">
        <f t="shared" si="575"/>
        <v>1</v>
      </c>
      <c r="S7363" s="23" t="str">
        <f t="shared" si="576"/>
        <v>ORD107362_20240114_CUST02648_MED012</v>
      </c>
      <c r="T7363" s="23">
        <f t="shared" si="577"/>
        <v>1</v>
      </c>
      <c r="U7363" s="6">
        <f t="shared" si="578"/>
        <v>377.15999999999997</v>
      </c>
      <c r="V7363" s="6">
        <f>tbl_Raw_Data[[#This Row],[Discount_Pct]]*tbl_Raw_Data[[#This Row],[Gross_Amount]]/100</f>
        <v>37.715999999999994</v>
      </c>
      <c r="W7363" s="6">
        <f>tbl_Raw_Data[[#This Row],[Gross_Amount]]-tbl_Raw_Data[[#This Row],[Discount_Amount]]</f>
        <v>339.44399999999996</v>
      </c>
      <c r="X7363" s="6">
        <f>tbl_Raw_Data[[#This Row],[Net_Amount_Before_Tax]]*tbl_Raw_Data[[#This Row],[Tax_Pct]]/100</f>
        <v>16.972199999999997</v>
      </c>
      <c r="Y7363" s="6">
        <f>tbl_Raw_Data[[#This Row],[Net_Amount_Before_Tax]]+tbl_Raw_Data[[#This Row],[Tax_Amount]]</f>
        <v>356.41619999999995</v>
      </c>
      <c r="Z7363" s="6">
        <f t="shared" si="579"/>
        <v>2</v>
      </c>
    </row>
    <row r="7364" spans="1:26" x14ac:dyDescent="0.3">
      <c r="A7364" s="23" t="s">
        <v>9470</v>
      </c>
      <c r="B7364" s="34">
        <v>45927</v>
      </c>
      <c r="C7364" s="23" t="s">
        <v>2868</v>
      </c>
      <c r="D7364" s="23" t="s">
        <v>92</v>
      </c>
      <c r="E7364" s="23" t="s">
        <v>93</v>
      </c>
      <c r="F7364" s="23">
        <v>560038</v>
      </c>
      <c r="G7364" s="23" t="s">
        <v>48</v>
      </c>
      <c r="H7364" s="23" t="s">
        <v>49</v>
      </c>
      <c r="I7364" s="23" t="s">
        <v>50</v>
      </c>
      <c r="J7364" s="23" t="s">
        <v>23</v>
      </c>
      <c r="K7364" s="23" t="s">
        <v>24</v>
      </c>
      <c r="L7364" s="23">
        <v>1</v>
      </c>
      <c r="M7364" s="23">
        <v>97.06</v>
      </c>
      <c r="N7364" s="23">
        <v>10</v>
      </c>
      <c r="O7364" s="23">
        <v>12</v>
      </c>
      <c r="P7364" s="23" t="s">
        <v>58</v>
      </c>
      <c r="Q7364" s="23" t="s">
        <v>34</v>
      </c>
      <c r="R7364" s="23">
        <f t="shared" si="575"/>
        <v>1</v>
      </c>
      <c r="S7364" s="23" t="str">
        <f t="shared" si="576"/>
        <v>ORD107363_20250927_CUST00910_MED028</v>
      </c>
      <c r="T7364" s="23">
        <f t="shared" si="577"/>
        <v>1</v>
      </c>
      <c r="U7364" s="6">
        <f t="shared" si="578"/>
        <v>97.06</v>
      </c>
      <c r="V7364" s="6">
        <f>tbl_Raw_Data[[#This Row],[Discount_Pct]]*tbl_Raw_Data[[#This Row],[Gross_Amount]]/100</f>
        <v>9.7059999999999995</v>
      </c>
      <c r="W7364" s="6">
        <f>tbl_Raw_Data[[#This Row],[Gross_Amount]]-tbl_Raw_Data[[#This Row],[Discount_Amount]]</f>
        <v>87.353999999999999</v>
      </c>
      <c r="X7364" s="6">
        <f>tbl_Raw_Data[[#This Row],[Net_Amount_Before_Tax]]*tbl_Raw_Data[[#This Row],[Tax_Pct]]/100</f>
        <v>10.482480000000001</v>
      </c>
      <c r="Y7364" s="6">
        <f>tbl_Raw_Data[[#This Row],[Net_Amount_Before_Tax]]+tbl_Raw_Data[[#This Row],[Tax_Amount]]</f>
        <v>97.836479999999995</v>
      </c>
      <c r="Z7364" s="6">
        <f t="shared" si="579"/>
        <v>3</v>
      </c>
    </row>
    <row r="7365" spans="1:26" x14ac:dyDescent="0.3">
      <c r="A7365" s="23" t="s">
        <v>9471</v>
      </c>
      <c r="B7365" s="34">
        <v>45801</v>
      </c>
      <c r="C7365" s="23" t="s">
        <v>702</v>
      </c>
      <c r="D7365" s="23" t="s">
        <v>123</v>
      </c>
      <c r="E7365" s="23" t="s">
        <v>101</v>
      </c>
      <c r="F7365" s="23">
        <v>226010</v>
      </c>
      <c r="G7365" s="23" t="s">
        <v>132</v>
      </c>
      <c r="H7365" s="23" t="s">
        <v>133</v>
      </c>
      <c r="I7365" s="23" t="s">
        <v>134</v>
      </c>
      <c r="J7365" s="23" t="s">
        <v>135</v>
      </c>
      <c r="K7365" s="23" t="s">
        <v>57</v>
      </c>
      <c r="L7365" s="23">
        <v>2</v>
      </c>
      <c r="M7365" s="23">
        <v>71.37</v>
      </c>
      <c r="N7365" s="23">
        <v>0</v>
      </c>
      <c r="O7365" s="23">
        <v>5</v>
      </c>
      <c r="P7365" s="23" t="s">
        <v>43</v>
      </c>
      <c r="Q7365" s="23" t="s">
        <v>44</v>
      </c>
      <c r="R7365" s="23">
        <f t="shared" si="575"/>
        <v>1</v>
      </c>
      <c r="S7365" s="23" t="str">
        <f t="shared" si="576"/>
        <v>ORD107364_20250524_CUST01207_MED007</v>
      </c>
      <c r="T7365" s="23">
        <f t="shared" si="577"/>
        <v>1</v>
      </c>
      <c r="U7365" s="6">
        <f t="shared" si="578"/>
        <v>142.74</v>
      </c>
      <c r="V7365" s="6">
        <f>tbl_Raw_Data[[#This Row],[Discount_Pct]]*tbl_Raw_Data[[#This Row],[Gross_Amount]]/100</f>
        <v>0</v>
      </c>
      <c r="W7365" s="6">
        <f>tbl_Raw_Data[[#This Row],[Gross_Amount]]-tbl_Raw_Data[[#This Row],[Discount_Amount]]</f>
        <v>142.74</v>
      </c>
      <c r="X7365" s="6">
        <f>tbl_Raw_Data[[#This Row],[Net_Amount_Before_Tax]]*tbl_Raw_Data[[#This Row],[Tax_Pct]]/100</f>
        <v>7.1370000000000005</v>
      </c>
      <c r="Y7365" s="6">
        <f>tbl_Raw_Data[[#This Row],[Net_Amount_Before_Tax]]+tbl_Raw_Data[[#This Row],[Tax_Amount]]</f>
        <v>149.87700000000001</v>
      </c>
      <c r="Z7365" s="6">
        <f t="shared" si="579"/>
        <v>3</v>
      </c>
    </row>
    <row r="7366" spans="1:26" x14ac:dyDescent="0.3">
      <c r="A7366" s="23" t="s">
        <v>9472</v>
      </c>
      <c r="B7366" s="34">
        <v>45428</v>
      </c>
      <c r="C7366" s="23" t="s">
        <v>9221</v>
      </c>
      <c r="D7366" s="23" t="s">
        <v>142</v>
      </c>
      <c r="E7366" s="23" t="s">
        <v>81</v>
      </c>
      <c r="F7366" s="23">
        <v>380015</v>
      </c>
      <c r="G7366" s="23" t="s">
        <v>185</v>
      </c>
      <c r="H7366" s="23" t="s">
        <v>186</v>
      </c>
      <c r="I7366" s="23" t="s">
        <v>76</v>
      </c>
      <c r="J7366" s="23" t="s">
        <v>187</v>
      </c>
      <c r="K7366" s="23" t="s">
        <v>57</v>
      </c>
      <c r="L7366" s="23">
        <v>1</v>
      </c>
      <c r="M7366" s="23">
        <v>98.57</v>
      </c>
      <c r="N7366" s="23">
        <v>0</v>
      </c>
      <c r="O7366" s="23">
        <v>5</v>
      </c>
      <c r="P7366" s="23" t="s">
        <v>43</v>
      </c>
      <c r="Q7366" s="23" t="s">
        <v>34</v>
      </c>
      <c r="R7366" s="23">
        <f t="shared" si="575"/>
        <v>1</v>
      </c>
      <c r="S7366" s="23" t="str">
        <f t="shared" si="576"/>
        <v>ORD107365_20240516_CUST02089_MED009</v>
      </c>
      <c r="T7366" s="23">
        <f t="shared" si="577"/>
        <v>1</v>
      </c>
      <c r="U7366" s="6">
        <f t="shared" si="578"/>
        <v>98.57</v>
      </c>
      <c r="V7366" s="6">
        <f>tbl_Raw_Data[[#This Row],[Discount_Pct]]*tbl_Raw_Data[[#This Row],[Gross_Amount]]/100</f>
        <v>0</v>
      </c>
      <c r="W7366" s="6">
        <f>tbl_Raw_Data[[#This Row],[Gross_Amount]]-tbl_Raw_Data[[#This Row],[Discount_Amount]]</f>
        <v>98.57</v>
      </c>
      <c r="X7366" s="6">
        <f>tbl_Raw_Data[[#This Row],[Net_Amount_Before_Tax]]*tbl_Raw_Data[[#This Row],[Tax_Pct]]/100</f>
        <v>4.9284999999999997</v>
      </c>
      <c r="Y7366" s="6">
        <f>tbl_Raw_Data[[#This Row],[Net_Amount_Before_Tax]]+tbl_Raw_Data[[#This Row],[Tax_Amount]]</f>
        <v>103.49849999999999</v>
      </c>
      <c r="Z7366" s="6">
        <f t="shared" si="579"/>
        <v>2</v>
      </c>
    </row>
    <row r="7367" spans="1:26" x14ac:dyDescent="0.3">
      <c r="A7367" s="23" t="s">
        <v>9473</v>
      </c>
      <c r="B7367" s="34">
        <v>45725</v>
      </c>
      <c r="C7367" s="23" t="s">
        <v>7641</v>
      </c>
      <c r="D7367" s="23" t="s">
        <v>37</v>
      </c>
      <c r="E7367" s="23" t="s">
        <v>38</v>
      </c>
      <c r="F7367" s="23">
        <v>452018</v>
      </c>
      <c r="G7367" s="23" t="s">
        <v>132</v>
      </c>
      <c r="H7367" s="23" t="s">
        <v>133</v>
      </c>
      <c r="I7367" s="23" t="s">
        <v>134</v>
      </c>
      <c r="J7367" s="23" t="s">
        <v>135</v>
      </c>
      <c r="K7367" s="23" t="s">
        <v>57</v>
      </c>
      <c r="L7367" s="23">
        <v>2</v>
      </c>
      <c r="M7367" s="23">
        <v>69.650000000000006</v>
      </c>
      <c r="N7367" s="23">
        <v>0</v>
      </c>
      <c r="O7367" s="23">
        <v>5</v>
      </c>
      <c r="P7367" s="23" t="s">
        <v>65</v>
      </c>
      <c r="Q7367" s="23" t="s">
        <v>34</v>
      </c>
      <c r="R7367" s="23">
        <f t="shared" si="575"/>
        <v>1</v>
      </c>
      <c r="S7367" s="23" t="str">
        <f t="shared" si="576"/>
        <v>ORD107366_20250309_CUST00084_MED007</v>
      </c>
      <c r="T7367" s="23">
        <f t="shared" si="577"/>
        <v>1</v>
      </c>
      <c r="U7367" s="6">
        <f t="shared" si="578"/>
        <v>139.30000000000001</v>
      </c>
      <c r="V7367" s="6">
        <f>tbl_Raw_Data[[#This Row],[Discount_Pct]]*tbl_Raw_Data[[#This Row],[Gross_Amount]]/100</f>
        <v>0</v>
      </c>
      <c r="W7367" s="6">
        <f>tbl_Raw_Data[[#This Row],[Gross_Amount]]-tbl_Raw_Data[[#This Row],[Discount_Amount]]</f>
        <v>139.30000000000001</v>
      </c>
      <c r="X7367" s="6">
        <f>tbl_Raw_Data[[#This Row],[Net_Amount_Before_Tax]]*tbl_Raw_Data[[#This Row],[Tax_Pct]]/100</f>
        <v>6.9649999999999999</v>
      </c>
      <c r="Y7367" s="6">
        <f>tbl_Raw_Data[[#This Row],[Net_Amount_Before_Tax]]+tbl_Raw_Data[[#This Row],[Tax_Amount]]</f>
        <v>146.26500000000001</v>
      </c>
      <c r="Z7367" s="6">
        <f t="shared" si="579"/>
        <v>2</v>
      </c>
    </row>
    <row r="7368" spans="1:26" x14ac:dyDescent="0.3">
      <c r="A7368" s="23" t="s">
        <v>9474</v>
      </c>
      <c r="B7368" s="34">
        <v>45510</v>
      </c>
      <c r="C7368" s="23" t="s">
        <v>6850</v>
      </c>
      <c r="D7368" s="23" t="s">
        <v>72</v>
      </c>
      <c r="E7368" s="23" t="s">
        <v>73</v>
      </c>
      <c r="F7368" s="23">
        <v>302033</v>
      </c>
      <c r="G7368" s="23" t="s">
        <v>315</v>
      </c>
      <c r="H7368" s="23" t="s">
        <v>316</v>
      </c>
      <c r="I7368" s="23" t="s">
        <v>50</v>
      </c>
      <c r="J7368" s="23" t="s">
        <v>114</v>
      </c>
      <c r="K7368" s="23" t="s">
        <v>24</v>
      </c>
      <c r="L7368" s="23">
        <v>3</v>
      </c>
      <c r="M7368" s="23">
        <v>129.59</v>
      </c>
      <c r="N7368" s="23">
        <v>0</v>
      </c>
      <c r="O7368" s="23">
        <v>12</v>
      </c>
      <c r="P7368" s="23" t="s">
        <v>33</v>
      </c>
      <c r="Q7368" s="23" t="s">
        <v>26</v>
      </c>
      <c r="R7368" s="23">
        <f t="shared" si="575"/>
        <v>1</v>
      </c>
      <c r="S7368" s="23" t="str">
        <f t="shared" si="576"/>
        <v>ORD107367_20240806_CUST02563_MED012</v>
      </c>
      <c r="T7368" s="23">
        <f t="shared" si="577"/>
        <v>1</v>
      </c>
      <c r="U7368" s="6">
        <f t="shared" si="578"/>
        <v>388.77</v>
      </c>
      <c r="V7368" s="6">
        <f>tbl_Raw_Data[[#This Row],[Discount_Pct]]*tbl_Raw_Data[[#This Row],[Gross_Amount]]/100</f>
        <v>0</v>
      </c>
      <c r="W7368" s="6">
        <f>tbl_Raw_Data[[#This Row],[Gross_Amount]]-tbl_Raw_Data[[#This Row],[Discount_Amount]]</f>
        <v>388.77</v>
      </c>
      <c r="X7368" s="6">
        <f>tbl_Raw_Data[[#This Row],[Net_Amount_Before_Tax]]*tbl_Raw_Data[[#This Row],[Tax_Pct]]/100</f>
        <v>46.6524</v>
      </c>
      <c r="Y7368" s="6">
        <f>tbl_Raw_Data[[#This Row],[Net_Amount_Before_Tax]]+tbl_Raw_Data[[#This Row],[Tax_Amount]]</f>
        <v>435.42239999999998</v>
      </c>
      <c r="Z7368" s="6">
        <f t="shared" si="579"/>
        <v>1</v>
      </c>
    </row>
    <row r="7369" spans="1:26" x14ac:dyDescent="0.3">
      <c r="A7369" s="23" t="s">
        <v>9475</v>
      </c>
      <c r="B7369" s="34">
        <v>45407</v>
      </c>
      <c r="C7369" s="23" t="s">
        <v>8162</v>
      </c>
      <c r="D7369" s="23" t="s">
        <v>52</v>
      </c>
      <c r="E7369" s="23" t="s">
        <v>52</v>
      </c>
      <c r="F7369" s="23">
        <v>160036</v>
      </c>
      <c r="G7369" s="23" t="s">
        <v>39</v>
      </c>
      <c r="H7369" s="23" t="s">
        <v>40</v>
      </c>
      <c r="I7369" s="23" t="s">
        <v>41</v>
      </c>
      <c r="J7369" s="23" t="s">
        <v>42</v>
      </c>
      <c r="K7369" s="23" t="s">
        <v>24</v>
      </c>
      <c r="L7369" s="23">
        <v>1</v>
      </c>
      <c r="M7369" s="23">
        <v>34.31</v>
      </c>
      <c r="N7369" s="23">
        <v>10</v>
      </c>
      <c r="O7369" s="23">
        <v>5</v>
      </c>
      <c r="P7369" s="23" t="s">
        <v>33</v>
      </c>
      <c r="Q7369" s="23" t="s">
        <v>26</v>
      </c>
      <c r="R7369" s="23">
        <f t="shared" si="575"/>
        <v>1</v>
      </c>
      <c r="S7369" s="23" t="str">
        <f t="shared" si="576"/>
        <v>ORD107368_20240425_CUST02117_MED001</v>
      </c>
      <c r="T7369" s="23">
        <f t="shared" si="577"/>
        <v>1</v>
      </c>
      <c r="U7369" s="6">
        <f t="shared" si="578"/>
        <v>34.31</v>
      </c>
      <c r="V7369" s="6">
        <f>tbl_Raw_Data[[#This Row],[Discount_Pct]]*tbl_Raw_Data[[#This Row],[Gross_Amount]]/100</f>
        <v>3.431</v>
      </c>
      <c r="W7369" s="6">
        <f>tbl_Raw_Data[[#This Row],[Gross_Amount]]-tbl_Raw_Data[[#This Row],[Discount_Amount]]</f>
        <v>30.879000000000001</v>
      </c>
      <c r="X7369" s="6">
        <f>tbl_Raw_Data[[#This Row],[Net_Amount_Before_Tax]]*tbl_Raw_Data[[#This Row],[Tax_Pct]]/100</f>
        <v>1.5439500000000002</v>
      </c>
      <c r="Y7369" s="6">
        <f>tbl_Raw_Data[[#This Row],[Net_Amount_Before_Tax]]+tbl_Raw_Data[[#This Row],[Tax_Amount]]</f>
        <v>32.42295</v>
      </c>
      <c r="Z7369" s="6">
        <f t="shared" si="579"/>
        <v>0</v>
      </c>
    </row>
    <row r="7370" spans="1:26" x14ac:dyDescent="0.3">
      <c r="A7370" s="23" t="s">
        <v>9476</v>
      </c>
      <c r="B7370" s="34">
        <v>45966</v>
      </c>
      <c r="C7370" s="23" t="s">
        <v>3293</v>
      </c>
      <c r="D7370" s="23" t="s">
        <v>130</v>
      </c>
      <c r="E7370" s="23" t="s">
        <v>131</v>
      </c>
      <c r="F7370" s="23">
        <v>700001</v>
      </c>
      <c r="G7370" s="23" t="s">
        <v>132</v>
      </c>
      <c r="H7370" s="23" t="s">
        <v>133</v>
      </c>
      <c r="I7370" s="23" t="s">
        <v>134</v>
      </c>
      <c r="J7370" s="23" t="s">
        <v>135</v>
      </c>
      <c r="K7370" s="23" t="s">
        <v>57</v>
      </c>
      <c r="L7370" s="23">
        <v>3</v>
      </c>
      <c r="M7370" s="23">
        <v>66.47</v>
      </c>
      <c r="N7370" s="23">
        <v>5</v>
      </c>
      <c r="O7370" s="23">
        <v>18</v>
      </c>
      <c r="P7370" s="23" t="s">
        <v>89</v>
      </c>
      <c r="Q7370" s="23" t="s">
        <v>44</v>
      </c>
      <c r="R7370" s="23">
        <f t="shared" si="575"/>
        <v>1</v>
      </c>
      <c r="S7370" s="23" t="str">
        <f t="shared" si="576"/>
        <v>ORD107369_20251105_CUST01214_MED007</v>
      </c>
      <c r="T7370" s="23">
        <f t="shared" si="577"/>
        <v>1</v>
      </c>
      <c r="U7370" s="6">
        <f t="shared" si="578"/>
        <v>199.41</v>
      </c>
      <c r="V7370" s="6">
        <f>tbl_Raw_Data[[#This Row],[Discount_Pct]]*tbl_Raw_Data[[#This Row],[Gross_Amount]]/100</f>
        <v>9.9704999999999995</v>
      </c>
      <c r="W7370" s="6">
        <f>tbl_Raw_Data[[#This Row],[Gross_Amount]]-tbl_Raw_Data[[#This Row],[Discount_Amount]]</f>
        <v>189.43950000000001</v>
      </c>
      <c r="X7370" s="6">
        <f>tbl_Raw_Data[[#This Row],[Net_Amount_Before_Tax]]*tbl_Raw_Data[[#This Row],[Tax_Pct]]/100</f>
        <v>34.099110000000003</v>
      </c>
      <c r="Y7370" s="6">
        <f>tbl_Raw_Data[[#This Row],[Net_Amount_Before_Tax]]+tbl_Raw_Data[[#This Row],[Tax_Amount]]</f>
        <v>223.53861000000001</v>
      </c>
      <c r="Z7370" s="6">
        <f t="shared" si="579"/>
        <v>2</v>
      </c>
    </row>
    <row r="7371" spans="1:26" x14ac:dyDescent="0.3">
      <c r="A7371" s="23" t="s">
        <v>9477</v>
      </c>
      <c r="B7371" s="34">
        <v>45533</v>
      </c>
      <c r="C7371" s="23" t="s">
        <v>9478</v>
      </c>
      <c r="D7371" s="23" t="s">
        <v>142</v>
      </c>
      <c r="E7371" s="23" t="s">
        <v>81</v>
      </c>
      <c r="F7371" s="23">
        <v>380001</v>
      </c>
      <c r="G7371" s="23" t="s">
        <v>315</v>
      </c>
      <c r="H7371" s="23" t="s">
        <v>316</v>
      </c>
      <c r="I7371" s="23" t="s">
        <v>50</v>
      </c>
      <c r="J7371" s="23" t="s">
        <v>114</v>
      </c>
      <c r="K7371" s="23" t="s">
        <v>24</v>
      </c>
      <c r="L7371" s="23">
        <v>1</v>
      </c>
      <c r="M7371" s="23">
        <v>116.98</v>
      </c>
      <c r="N7371" s="23">
        <v>10</v>
      </c>
      <c r="O7371" s="23">
        <v>5</v>
      </c>
      <c r="P7371" s="23" t="s">
        <v>89</v>
      </c>
      <c r="Q7371" s="23" t="s">
        <v>44</v>
      </c>
      <c r="R7371" s="23">
        <f t="shared" si="575"/>
        <v>1</v>
      </c>
      <c r="S7371" s="23" t="str">
        <f t="shared" si="576"/>
        <v>ORD107370_20240829_CUST01917_MED012</v>
      </c>
      <c r="T7371" s="23">
        <f t="shared" si="577"/>
        <v>1</v>
      </c>
      <c r="U7371" s="6">
        <f t="shared" si="578"/>
        <v>116.98</v>
      </c>
      <c r="V7371" s="6">
        <f>tbl_Raw_Data[[#This Row],[Discount_Pct]]*tbl_Raw_Data[[#This Row],[Gross_Amount]]/100</f>
        <v>11.698</v>
      </c>
      <c r="W7371" s="6">
        <f>tbl_Raw_Data[[#This Row],[Gross_Amount]]-tbl_Raw_Data[[#This Row],[Discount_Amount]]</f>
        <v>105.28200000000001</v>
      </c>
      <c r="X7371" s="6">
        <f>tbl_Raw_Data[[#This Row],[Net_Amount_Before_Tax]]*tbl_Raw_Data[[#This Row],[Tax_Pct]]/100</f>
        <v>5.2641000000000009</v>
      </c>
      <c r="Y7371" s="6">
        <f>tbl_Raw_Data[[#This Row],[Net_Amount_Before_Tax]]+tbl_Raw_Data[[#This Row],[Tax_Amount]]</f>
        <v>110.54610000000001</v>
      </c>
      <c r="Z7371" s="6">
        <f t="shared" si="579"/>
        <v>1</v>
      </c>
    </row>
    <row r="7372" spans="1:26" x14ac:dyDescent="0.3">
      <c r="A7372" s="23" t="s">
        <v>9479</v>
      </c>
      <c r="B7372" s="34">
        <v>45962</v>
      </c>
      <c r="C7372" s="23" t="s">
        <v>8108</v>
      </c>
      <c r="D7372" s="23" t="s">
        <v>28</v>
      </c>
      <c r="E7372" s="23" t="s">
        <v>29</v>
      </c>
      <c r="F7372" s="23">
        <v>500032</v>
      </c>
      <c r="G7372" s="23" t="s">
        <v>283</v>
      </c>
      <c r="H7372" s="23" t="s">
        <v>284</v>
      </c>
      <c r="I7372" s="23" t="s">
        <v>104</v>
      </c>
      <c r="J7372" s="23" t="s">
        <v>42</v>
      </c>
      <c r="K7372" s="23" t="s">
        <v>57</v>
      </c>
      <c r="L7372" s="23">
        <v>3</v>
      </c>
      <c r="M7372" s="23">
        <v>320.83</v>
      </c>
      <c r="N7372" s="23">
        <v>10</v>
      </c>
      <c r="O7372" s="23">
        <v>18</v>
      </c>
      <c r="P7372" s="23" t="s">
        <v>43</v>
      </c>
      <c r="Q7372" s="23" t="s">
        <v>44</v>
      </c>
      <c r="R7372" s="23">
        <f t="shared" si="575"/>
        <v>1</v>
      </c>
      <c r="S7372" s="23" t="str">
        <f t="shared" si="576"/>
        <v>ORD107371_20251101_CUST02679_MED030</v>
      </c>
      <c r="T7372" s="23">
        <f t="shared" si="577"/>
        <v>1</v>
      </c>
      <c r="U7372" s="6">
        <f t="shared" si="578"/>
        <v>962.49</v>
      </c>
      <c r="V7372" s="6">
        <f>tbl_Raw_Data[[#This Row],[Discount_Pct]]*tbl_Raw_Data[[#This Row],[Gross_Amount]]/100</f>
        <v>96.248999999999995</v>
      </c>
      <c r="W7372" s="6">
        <f>tbl_Raw_Data[[#This Row],[Gross_Amount]]-tbl_Raw_Data[[#This Row],[Discount_Amount]]</f>
        <v>866.24099999999999</v>
      </c>
      <c r="X7372" s="6">
        <f>tbl_Raw_Data[[#This Row],[Net_Amount_Before_Tax]]*tbl_Raw_Data[[#This Row],[Tax_Pct]]/100</f>
        <v>155.92338000000001</v>
      </c>
      <c r="Y7372" s="6">
        <f>tbl_Raw_Data[[#This Row],[Net_Amount_Before_Tax]]+tbl_Raw_Data[[#This Row],[Tax_Amount]]</f>
        <v>1022.1643799999999</v>
      </c>
      <c r="Z7372" s="6">
        <f t="shared" si="579"/>
        <v>2</v>
      </c>
    </row>
    <row r="7373" spans="1:26" x14ac:dyDescent="0.3">
      <c r="A7373" s="23" t="s">
        <v>9480</v>
      </c>
      <c r="B7373" s="34">
        <v>45694</v>
      </c>
      <c r="C7373" s="23" t="s">
        <v>6961</v>
      </c>
      <c r="D7373" s="23" t="s">
        <v>183</v>
      </c>
      <c r="E7373" s="23" t="s">
        <v>184</v>
      </c>
      <c r="F7373" s="23">
        <v>122018</v>
      </c>
      <c r="G7373" s="23" t="s">
        <v>30</v>
      </c>
      <c r="H7373" s="23" t="s">
        <v>31</v>
      </c>
      <c r="I7373" s="23" t="s">
        <v>32</v>
      </c>
      <c r="J7373" s="23" t="s">
        <v>23</v>
      </c>
      <c r="K7373" s="23" t="s">
        <v>24</v>
      </c>
      <c r="L7373" s="23">
        <v>3</v>
      </c>
      <c r="M7373" s="23">
        <v>150.29</v>
      </c>
      <c r="N7373" s="23">
        <v>0</v>
      </c>
      <c r="O7373" s="23">
        <v>18</v>
      </c>
      <c r="P7373" s="23" t="s">
        <v>89</v>
      </c>
      <c r="Q7373" s="23" t="s">
        <v>34</v>
      </c>
      <c r="R7373" s="23">
        <f t="shared" si="575"/>
        <v>1</v>
      </c>
      <c r="S7373" s="23" t="str">
        <f t="shared" si="576"/>
        <v>ORD107372_20250206_CUST02359_MED017</v>
      </c>
      <c r="T7373" s="23">
        <f t="shared" si="577"/>
        <v>1</v>
      </c>
      <c r="U7373" s="6">
        <f t="shared" si="578"/>
        <v>450.87</v>
      </c>
      <c r="V7373" s="6">
        <f>tbl_Raw_Data[[#This Row],[Discount_Pct]]*tbl_Raw_Data[[#This Row],[Gross_Amount]]/100</f>
        <v>0</v>
      </c>
      <c r="W7373" s="6">
        <f>tbl_Raw_Data[[#This Row],[Gross_Amount]]-tbl_Raw_Data[[#This Row],[Discount_Amount]]</f>
        <v>450.87</v>
      </c>
      <c r="X7373" s="6">
        <f>tbl_Raw_Data[[#This Row],[Net_Amount_Before_Tax]]*tbl_Raw_Data[[#This Row],[Tax_Pct]]/100</f>
        <v>81.156599999999997</v>
      </c>
      <c r="Y7373" s="6">
        <f>tbl_Raw_Data[[#This Row],[Net_Amount_Before_Tax]]+tbl_Raw_Data[[#This Row],[Tax_Amount]]</f>
        <v>532.02660000000003</v>
      </c>
      <c r="Z7373" s="6">
        <f t="shared" si="579"/>
        <v>3</v>
      </c>
    </row>
    <row r="7374" spans="1:26" x14ac:dyDescent="0.3">
      <c r="A7374" s="23" t="s">
        <v>9481</v>
      </c>
      <c r="B7374" s="34">
        <v>45564</v>
      </c>
      <c r="C7374" s="23" t="s">
        <v>6578</v>
      </c>
      <c r="D7374" s="23" t="s">
        <v>100</v>
      </c>
      <c r="E7374" s="23" t="s">
        <v>101</v>
      </c>
      <c r="F7374" s="23">
        <v>201305</v>
      </c>
      <c r="G7374" s="23" t="s">
        <v>68</v>
      </c>
      <c r="H7374" s="23" t="s">
        <v>69</v>
      </c>
      <c r="I7374" s="23" t="s">
        <v>55</v>
      </c>
      <c r="J7374" s="23" t="s">
        <v>56</v>
      </c>
      <c r="K7374" s="23" t="s">
        <v>24</v>
      </c>
      <c r="L7374" s="23">
        <v>2</v>
      </c>
      <c r="M7374" s="23">
        <v>25.97</v>
      </c>
      <c r="N7374" s="23">
        <v>20</v>
      </c>
      <c r="O7374" s="23">
        <v>5</v>
      </c>
      <c r="P7374" s="23" t="s">
        <v>33</v>
      </c>
      <c r="Q7374" s="23" t="s">
        <v>34</v>
      </c>
      <c r="R7374" s="23">
        <f t="shared" si="575"/>
        <v>1</v>
      </c>
      <c r="S7374" s="23" t="str">
        <f t="shared" si="576"/>
        <v>ORD107373_20240929_CUST02044_MED003</v>
      </c>
      <c r="T7374" s="23">
        <f t="shared" si="577"/>
        <v>1</v>
      </c>
      <c r="U7374" s="6">
        <f t="shared" si="578"/>
        <v>51.94</v>
      </c>
      <c r="V7374" s="6">
        <f>tbl_Raw_Data[[#This Row],[Discount_Pct]]*tbl_Raw_Data[[#This Row],[Gross_Amount]]/100</f>
        <v>10.388</v>
      </c>
      <c r="W7374" s="6">
        <f>tbl_Raw_Data[[#This Row],[Gross_Amount]]-tbl_Raw_Data[[#This Row],[Discount_Amount]]</f>
        <v>41.552</v>
      </c>
      <c r="X7374" s="6">
        <f>tbl_Raw_Data[[#This Row],[Net_Amount_Before_Tax]]*tbl_Raw_Data[[#This Row],[Tax_Pct]]/100</f>
        <v>2.0775999999999999</v>
      </c>
      <c r="Y7374" s="6">
        <f>tbl_Raw_Data[[#This Row],[Net_Amount_Before_Tax]]+tbl_Raw_Data[[#This Row],[Tax_Amount]]</f>
        <v>43.629599999999996</v>
      </c>
      <c r="Z7374" s="6">
        <f t="shared" si="579"/>
        <v>3</v>
      </c>
    </row>
    <row r="7375" spans="1:26" x14ac:dyDescent="0.3">
      <c r="A7375" s="23" t="s">
        <v>9482</v>
      </c>
      <c r="B7375" s="34">
        <v>45857</v>
      </c>
      <c r="C7375" s="23" t="s">
        <v>3702</v>
      </c>
      <c r="D7375" s="23" t="s">
        <v>52</v>
      </c>
      <c r="E7375" s="23" t="s">
        <v>52</v>
      </c>
      <c r="F7375" s="23">
        <v>160036</v>
      </c>
      <c r="G7375" s="23" t="s">
        <v>160</v>
      </c>
      <c r="H7375" s="23" t="s">
        <v>161</v>
      </c>
      <c r="I7375" s="23" t="s">
        <v>50</v>
      </c>
      <c r="J7375" s="23" t="s">
        <v>23</v>
      </c>
      <c r="K7375" s="23" t="s">
        <v>24</v>
      </c>
      <c r="L7375" s="23">
        <v>3</v>
      </c>
      <c r="M7375" s="23">
        <v>158.6</v>
      </c>
      <c r="N7375" s="23">
        <v>10</v>
      </c>
      <c r="O7375" s="23">
        <v>12</v>
      </c>
      <c r="P7375" s="23" t="s">
        <v>89</v>
      </c>
      <c r="Q7375" s="23" t="s">
        <v>34</v>
      </c>
      <c r="R7375" s="23">
        <f t="shared" si="575"/>
        <v>1</v>
      </c>
      <c r="S7375" s="23" t="str">
        <f t="shared" si="576"/>
        <v>ORD107374_20250719_CUST01495_MED014</v>
      </c>
      <c r="T7375" s="23">
        <f t="shared" si="577"/>
        <v>1</v>
      </c>
      <c r="U7375" s="6">
        <f t="shared" si="578"/>
        <v>475.79999999999995</v>
      </c>
      <c r="V7375" s="6">
        <f>tbl_Raw_Data[[#This Row],[Discount_Pct]]*tbl_Raw_Data[[#This Row],[Gross_Amount]]/100</f>
        <v>47.58</v>
      </c>
      <c r="W7375" s="6">
        <f>tbl_Raw_Data[[#This Row],[Gross_Amount]]-tbl_Raw_Data[[#This Row],[Discount_Amount]]</f>
        <v>428.21999999999997</v>
      </c>
      <c r="X7375" s="6">
        <f>tbl_Raw_Data[[#This Row],[Net_Amount_Before_Tax]]*tbl_Raw_Data[[#This Row],[Tax_Pct]]/100</f>
        <v>51.386399999999995</v>
      </c>
      <c r="Y7375" s="6">
        <f>tbl_Raw_Data[[#This Row],[Net_Amount_Before_Tax]]+tbl_Raw_Data[[#This Row],[Tax_Amount]]</f>
        <v>479.60639999999995</v>
      </c>
      <c r="Z7375" s="6">
        <f t="shared" si="579"/>
        <v>1</v>
      </c>
    </row>
    <row r="7376" spans="1:26" x14ac:dyDescent="0.3">
      <c r="A7376" s="23" t="s">
        <v>9483</v>
      </c>
      <c r="B7376" s="34">
        <v>45804</v>
      </c>
      <c r="C7376" s="23" t="s">
        <v>955</v>
      </c>
      <c r="D7376" s="23" t="s">
        <v>100</v>
      </c>
      <c r="E7376" s="23" t="s">
        <v>101</v>
      </c>
      <c r="F7376" s="23">
        <v>201301</v>
      </c>
      <c r="G7376" s="23" t="s">
        <v>196</v>
      </c>
      <c r="H7376" s="23" t="s">
        <v>197</v>
      </c>
      <c r="I7376" s="23" t="s">
        <v>32</v>
      </c>
      <c r="J7376" s="23" t="s">
        <v>42</v>
      </c>
      <c r="K7376" s="23" t="s">
        <v>24</v>
      </c>
      <c r="L7376" s="23">
        <v>1</v>
      </c>
      <c r="M7376" s="23">
        <v>25.24</v>
      </c>
      <c r="N7376" s="23">
        <v>15</v>
      </c>
      <c r="O7376" s="23">
        <v>18</v>
      </c>
      <c r="P7376" s="23" t="s">
        <v>25</v>
      </c>
      <c r="Q7376" s="23" t="s">
        <v>34</v>
      </c>
      <c r="R7376" s="23">
        <f t="shared" si="575"/>
        <v>1</v>
      </c>
      <c r="S7376" s="23" t="str">
        <f t="shared" si="576"/>
        <v>ORD107375_20250527_CUST01462_MED011</v>
      </c>
      <c r="T7376" s="23">
        <f t="shared" si="577"/>
        <v>1</v>
      </c>
      <c r="U7376" s="6">
        <f t="shared" si="578"/>
        <v>25.24</v>
      </c>
      <c r="V7376" s="6">
        <f>tbl_Raw_Data[[#This Row],[Discount_Pct]]*tbl_Raw_Data[[#This Row],[Gross_Amount]]/100</f>
        <v>3.7859999999999996</v>
      </c>
      <c r="W7376" s="6">
        <f>tbl_Raw_Data[[#This Row],[Gross_Amount]]-tbl_Raw_Data[[#This Row],[Discount_Amount]]</f>
        <v>21.454000000000001</v>
      </c>
      <c r="X7376" s="6">
        <f>tbl_Raw_Data[[#This Row],[Net_Amount_Before_Tax]]*tbl_Raw_Data[[#This Row],[Tax_Pct]]/100</f>
        <v>3.86172</v>
      </c>
      <c r="Y7376" s="6">
        <f>tbl_Raw_Data[[#This Row],[Net_Amount_Before_Tax]]+tbl_Raw_Data[[#This Row],[Tax_Amount]]</f>
        <v>25.315719999999999</v>
      </c>
      <c r="Z7376" s="6">
        <f t="shared" si="579"/>
        <v>1</v>
      </c>
    </row>
    <row r="7377" spans="1:26" x14ac:dyDescent="0.3">
      <c r="A7377" s="23" t="s">
        <v>9484</v>
      </c>
      <c r="B7377" s="34">
        <v>45696</v>
      </c>
      <c r="C7377" s="23" t="s">
        <v>9485</v>
      </c>
      <c r="D7377" s="23" t="s">
        <v>183</v>
      </c>
      <c r="E7377" s="23" t="s">
        <v>184</v>
      </c>
      <c r="F7377" s="23">
        <v>122009</v>
      </c>
      <c r="G7377" s="23" t="s">
        <v>48</v>
      </c>
      <c r="H7377" s="23" t="s">
        <v>49</v>
      </c>
      <c r="I7377" s="23" t="s">
        <v>50</v>
      </c>
      <c r="J7377" s="23" t="s">
        <v>23</v>
      </c>
      <c r="K7377" s="23" t="s">
        <v>24</v>
      </c>
      <c r="L7377" s="23">
        <v>4</v>
      </c>
      <c r="M7377" s="23">
        <v>111.55</v>
      </c>
      <c r="N7377" s="23">
        <v>10</v>
      </c>
      <c r="O7377" s="23">
        <v>18</v>
      </c>
      <c r="P7377" s="23" t="s">
        <v>65</v>
      </c>
      <c r="Q7377" s="23" t="s">
        <v>34</v>
      </c>
      <c r="R7377" s="23">
        <f t="shared" si="575"/>
        <v>1</v>
      </c>
      <c r="S7377" s="23" t="str">
        <f t="shared" si="576"/>
        <v>ORD107376_20250208_CUST00928_MED028</v>
      </c>
      <c r="T7377" s="23">
        <f t="shared" si="577"/>
        <v>1</v>
      </c>
      <c r="U7377" s="6">
        <f t="shared" si="578"/>
        <v>446.2</v>
      </c>
      <c r="V7377" s="6">
        <f>tbl_Raw_Data[[#This Row],[Discount_Pct]]*tbl_Raw_Data[[#This Row],[Gross_Amount]]/100</f>
        <v>44.62</v>
      </c>
      <c r="W7377" s="6">
        <f>tbl_Raw_Data[[#This Row],[Gross_Amount]]-tbl_Raw_Data[[#This Row],[Discount_Amount]]</f>
        <v>401.58</v>
      </c>
      <c r="X7377" s="6">
        <f>tbl_Raw_Data[[#This Row],[Net_Amount_Before_Tax]]*tbl_Raw_Data[[#This Row],[Tax_Pct]]/100</f>
        <v>72.284399999999991</v>
      </c>
      <c r="Y7377" s="6">
        <f>tbl_Raw_Data[[#This Row],[Net_Amount_Before_Tax]]+tbl_Raw_Data[[#This Row],[Tax_Amount]]</f>
        <v>473.86439999999999</v>
      </c>
      <c r="Z7377" s="6">
        <f t="shared" si="579"/>
        <v>1</v>
      </c>
    </row>
    <row r="7378" spans="1:26" x14ac:dyDescent="0.3">
      <c r="A7378" s="23" t="s">
        <v>9486</v>
      </c>
      <c r="B7378" s="34">
        <v>46019</v>
      </c>
      <c r="C7378" s="23" t="s">
        <v>6629</v>
      </c>
      <c r="D7378" s="23" t="s">
        <v>159</v>
      </c>
      <c r="E7378" s="23" t="s">
        <v>47</v>
      </c>
      <c r="F7378" s="23">
        <v>400093</v>
      </c>
      <c r="G7378" s="23" t="s">
        <v>196</v>
      </c>
      <c r="H7378" s="23" t="s">
        <v>197</v>
      </c>
      <c r="I7378" s="23" t="s">
        <v>32</v>
      </c>
      <c r="J7378" s="23" t="s">
        <v>42</v>
      </c>
      <c r="K7378" s="23" t="s">
        <v>24</v>
      </c>
      <c r="L7378" s="23">
        <v>1</v>
      </c>
      <c r="M7378" s="23">
        <v>22.6</v>
      </c>
      <c r="N7378" s="23">
        <v>5</v>
      </c>
      <c r="O7378" s="23">
        <v>5</v>
      </c>
      <c r="P7378" s="23" t="s">
        <v>33</v>
      </c>
      <c r="Q7378" s="23" t="s">
        <v>34</v>
      </c>
      <c r="R7378" s="23">
        <f t="shared" si="575"/>
        <v>1</v>
      </c>
      <c r="S7378" s="23" t="str">
        <f t="shared" si="576"/>
        <v>ORD107377_20251228_CUST01380_MED011</v>
      </c>
      <c r="T7378" s="23">
        <f t="shared" si="577"/>
        <v>1</v>
      </c>
      <c r="U7378" s="6">
        <f t="shared" si="578"/>
        <v>22.6</v>
      </c>
      <c r="V7378" s="6">
        <f>tbl_Raw_Data[[#This Row],[Discount_Pct]]*tbl_Raw_Data[[#This Row],[Gross_Amount]]/100</f>
        <v>1.1299999999999999</v>
      </c>
      <c r="W7378" s="6">
        <f>tbl_Raw_Data[[#This Row],[Gross_Amount]]-tbl_Raw_Data[[#This Row],[Discount_Amount]]</f>
        <v>21.470000000000002</v>
      </c>
      <c r="X7378" s="6">
        <f>tbl_Raw_Data[[#This Row],[Net_Amount_Before_Tax]]*tbl_Raw_Data[[#This Row],[Tax_Pct]]/100</f>
        <v>1.0735000000000001</v>
      </c>
      <c r="Y7378" s="6">
        <f>tbl_Raw_Data[[#This Row],[Net_Amount_Before_Tax]]+tbl_Raw_Data[[#This Row],[Tax_Amount]]</f>
        <v>22.543500000000002</v>
      </c>
      <c r="Z7378" s="6">
        <f t="shared" si="579"/>
        <v>3</v>
      </c>
    </row>
    <row r="7379" spans="1:26" x14ac:dyDescent="0.3">
      <c r="A7379" s="23" t="s">
        <v>9487</v>
      </c>
      <c r="B7379" s="34">
        <v>45614</v>
      </c>
      <c r="C7379" s="23" t="s">
        <v>1961</v>
      </c>
      <c r="D7379" s="23" t="s">
        <v>123</v>
      </c>
      <c r="E7379" s="23" t="s">
        <v>101</v>
      </c>
      <c r="F7379" s="23">
        <v>226016</v>
      </c>
      <c r="G7379" s="23" t="s">
        <v>119</v>
      </c>
      <c r="H7379" s="23" t="s">
        <v>120</v>
      </c>
      <c r="I7379" s="23" t="s">
        <v>32</v>
      </c>
      <c r="J7379" s="23" t="s">
        <v>64</v>
      </c>
      <c r="K7379" s="23" t="s">
        <v>57</v>
      </c>
      <c r="L7379" s="23">
        <v>1</v>
      </c>
      <c r="M7379" s="23">
        <v>73.66</v>
      </c>
      <c r="N7379" s="23">
        <v>5</v>
      </c>
      <c r="O7379" s="23">
        <v>5</v>
      </c>
      <c r="P7379" s="23" t="s">
        <v>89</v>
      </c>
      <c r="Q7379" s="23" t="s">
        <v>34</v>
      </c>
      <c r="R7379" s="23">
        <f t="shared" si="575"/>
        <v>1</v>
      </c>
      <c r="S7379" s="23" t="str">
        <f t="shared" si="576"/>
        <v>ORD107378_20241118_CUST00088_MED010</v>
      </c>
      <c r="T7379" s="23">
        <f t="shared" si="577"/>
        <v>1</v>
      </c>
      <c r="U7379" s="6">
        <f t="shared" si="578"/>
        <v>73.66</v>
      </c>
      <c r="V7379" s="6">
        <f>tbl_Raw_Data[[#This Row],[Discount_Pct]]*tbl_Raw_Data[[#This Row],[Gross_Amount]]/100</f>
        <v>3.6829999999999994</v>
      </c>
      <c r="W7379" s="6">
        <f>tbl_Raw_Data[[#This Row],[Gross_Amount]]-tbl_Raw_Data[[#This Row],[Discount_Amount]]</f>
        <v>69.977000000000004</v>
      </c>
      <c r="X7379" s="6">
        <f>tbl_Raw_Data[[#This Row],[Net_Amount_Before_Tax]]*tbl_Raw_Data[[#This Row],[Tax_Pct]]/100</f>
        <v>3.49885</v>
      </c>
      <c r="Y7379" s="6">
        <f>tbl_Raw_Data[[#This Row],[Net_Amount_Before_Tax]]+tbl_Raw_Data[[#This Row],[Tax_Amount]]</f>
        <v>73.475850000000008</v>
      </c>
      <c r="Z7379" s="6">
        <f t="shared" si="579"/>
        <v>3</v>
      </c>
    </row>
    <row r="7380" spans="1:26" x14ac:dyDescent="0.3">
      <c r="A7380" s="23" t="s">
        <v>9488</v>
      </c>
      <c r="B7380" s="34">
        <v>45326</v>
      </c>
      <c r="C7380" s="23" t="s">
        <v>7629</v>
      </c>
      <c r="D7380" s="23" t="s">
        <v>52</v>
      </c>
      <c r="E7380" s="23" t="s">
        <v>52</v>
      </c>
      <c r="F7380" s="23">
        <v>160001</v>
      </c>
      <c r="G7380" s="23" t="s">
        <v>39</v>
      </c>
      <c r="H7380" s="23" t="s">
        <v>40</v>
      </c>
      <c r="I7380" s="23" t="s">
        <v>41</v>
      </c>
      <c r="J7380" s="23" t="s">
        <v>42</v>
      </c>
      <c r="K7380" s="23" t="s">
        <v>24</v>
      </c>
      <c r="L7380" s="23">
        <v>5</v>
      </c>
      <c r="M7380" s="23">
        <v>31.84</v>
      </c>
      <c r="N7380" s="23">
        <v>5</v>
      </c>
      <c r="O7380" s="23">
        <v>5</v>
      </c>
      <c r="P7380" s="23" t="s">
        <v>58</v>
      </c>
      <c r="Q7380" s="23" t="s">
        <v>34</v>
      </c>
      <c r="R7380" s="23">
        <f t="shared" si="575"/>
        <v>1</v>
      </c>
      <c r="S7380" s="23" t="str">
        <f t="shared" si="576"/>
        <v>ORD107379_20240204_CUST00348_MED001</v>
      </c>
      <c r="T7380" s="23">
        <f t="shared" si="577"/>
        <v>1</v>
      </c>
      <c r="U7380" s="6">
        <f t="shared" si="578"/>
        <v>159.19999999999999</v>
      </c>
      <c r="V7380" s="6">
        <f>tbl_Raw_Data[[#This Row],[Discount_Pct]]*tbl_Raw_Data[[#This Row],[Gross_Amount]]/100</f>
        <v>7.96</v>
      </c>
      <c r="W7380" s="6">
        <f>tbl_Raw_Data[[#This Row],[Gross_Amount]]-tbl_Raw_Data[[#This Row],[Discount_Amount]]</f>
        <v>151.23999999999998</v>
      </c>
      <c r="X7380" s="6">
        <f>tbl_Raw_Data[[#This Row],[Net_Amount_Before_Tax]]*tbl_Raw_Data[[#This Row],[Tax_Pct]]/100</f>
        <v>7.5619999999999994</v>
      </c>
      <c r="Y7380" s="6">
        <f>tbl_Raw_Data[[#This Row],[Net_Amount_Before_Tax]]+tbl_Raw_Data[[#This Row],[Tax_Amount]]</f>
        <v>158.80199999999999</v>
      </c>
      <c r="Z7380" s="6">
        <f t="shared" si="579"/>
        <v>2</v>
      </c>
    </row>
    <row r="7381" spans="1:26" x14ac:dyDescent="0.3">
      <c r="A7381" s="23" t="s">
        <v>9489</v>
      </c>
      <c r="B7381" s="34">
        <v>45466</v>
      </c>
      <c r="C7381" s="23" t="s">
        <v>2733</v>
      </c>
      <c r="D7381" s="23" t="s">
        <v>72</v>
      </c>
      <c r="E7381" s="23" t="s">
        <v>73</v>
      </c>
      <c r="F7381" s="23">
        <v>302001</v>
      </c>
      <c r="G7381" s="23" t="s">
        <v>61</v>
      </c>
      <c r="H7381" s="23" t="s">
        <v>62</v>
      </c>
      <c r="I7381" s="23" t="s">
        <v>63</v>
      </c>
      <c r="J7381" s="23" t="s">
        <v>64</v>
      </c>
      <c r="K7381" s="23" t="s">
        <v>57</v>
      </c>
      <c r="L7381" s="23">
        <v>1</v>
      </c>
      <c r="M7381" s="23">
        <v>125.12</v>
      </c>
      <c r="N7381" s="23">
        <v>5</v>
      </c>
      <c r="O7381" s="23">
        <v>18</v>
      </c>
      <c r="P7381" s="23" t="s">
        <v>58</v>
      </c>
      <c r="Q7381" s="23" t="s">
        <v>34</v>
      </c>
      <c r="R7381" s="23">
        <f t="shared" si="575"/>
        <v>1</v>
      </c>
      <c r="S7381" s="23" t="str">
        <f t="shared" si="576"/>
        <v>ORD107380_20240623_CUST02739_MED004</v>
      </c>
      <c r="T7381" s="23">
        <f t="shared" si="577"/>
        <v>1</v>
      </c>
      <c r="U7381" s="6">
        <f t="shared" si="578"/>
        <v>125.12</v>
      </c>
      <c r="V7381" s="6">
        <f>tbl_Raw_Data[[#This Row],[Discount_Pct]]*tbl_Raw_Data[[#This Row],[Gross_Amount]]/100</f>
        <v>6.2560000000000002</v>
      </c>
      <c r="W7381" s="6">
        <f>tbl_Raw_Data[[#This Row],[Gross_Amount]]-tbl_Raw_Data[[#This Row],[Discount_Amount]]</f>
        <v>118.864</v>
      </c>
      <c r="X7381" s="6">
        <f>tbl_Raw_Data[[#This Row],[Net_Amount_Before_Tax]]*tbl_Raw_Data[[#This Row],[Tax_Pct]]/100</f>
        <v>21.395520000000001</v>
      </c>
      <c r="Y7381" s="6">
        <f>tbl_Raw_Data[[#This Row],[Net_Amount_Before_Tax]]+tbl_Raw_Data[[#This Row],[Tax_Amount]]</f>
        <v>140.25952000000001</v>
      </c>
      <c r="Z7381" s="6">
        <f t="shared" si="579"/>
        <v>3</v>
      </c>
    </row>
    <row r="7382" spans="1:26" x14ac:dyDescent="0.3">
      <c r="A7382" s="23" t="s">
        <v>9489</v>
      </c>
      <c r="B7382" s="34">
        <v>45698</v>
      </c>
      <c r="C7382" s="23" t="s">
        <v>9490</v>
      </c>
      <c r="D7382" s="23" t="s">
        <v>28</v>
      </c>
      <c r="E7382" s="23" t="s">
        <v>29</v>
      </c>
      <c r="F7382" s="23">
        <v>500084</v>
      </c>
      <c r="G7382" s="23" t="s">
        <v>283</v>
      </c>
      <c r="H7382" s="23" t="s">
        <v>284</v>
      </c>
      <c r="I7382" s="23" t="s">
        <v>104</v>
      </c>
      <c r="J7382" s="23" t="s">
        <v>42</v>
      </c>
      <c r="K7382" s="23" t="s">
        <v>57</v>
      </c>
      <c r="L7382" s="23">
        <v>1</v>
      </c>
      <c r="M7382" s="23">
        <v>258.58</v>
      </c>
      <c r="N7382" s="23">
        <v>5</v>
      </c>
      <c r="O7382" s="23">
        <v>5</v>
      </c>
      <c r="P7382" s="23" t="s">
        <v>43</v>
      </c>
      <c r="Q7382" s="23" t="s">
        <v>34</v>
      </c>
      <c r="R7382" s="23">
        <f t="shared" si="575"/>
        <v>1</v>
      </c>
      <c r="S7382" s="23" t="str">
        <f t="shared" si="576"/>
        <v>ORD107380_20250210_CUST02869_MED030</v>
      </c>
      <c r="T7382" s="23">
        <f t="shared" si="577"/>
        <v>1</v>
      </c>
      <c r="U7382" s="6">
        <f t="shared" si="578"/>
        <v>258.58</v>
      </c>
      <c r="V7382" s="6">
        <f>tbl_Raw_Data[[#This Row],[Discount_Pct]]*tbl_Raw_Data[[#This Row],[Gross_Amount]]/100</f>
        <v>12.928999999999998</v>
      </c>
      <c r="W7382" s="6">
        <f>tbl_Raw_Data[[#This Row],[Gross_Amount]]-tbl_Raw_Data[[#This Row],[Discount_Amount]]</f>
        <v>245.65099999999998</v>
      </c>
      <c r="X7382" s="6">
        <f>tbl_Raw_Data[[#This Row],[Net_Amount_Before_Tax]]*tbl_Raw_Data[[#This Row],[Tax_Pct]]/100</f>
        <v>12.282549999999999</v>
      </c>
      <c r="Y7382" s="6">
        <f>tbl_Raw_Data[[#This Row],[Net_Amount_Before_Tax]]+tbl_Raw_Data[[#This Row],[Tax_Amount]]</f>
        <v>257.93354999999997</v>
      </c>
      <c r="Z7382" s="6">
        <f t="shared" si="579"/>
        <v>1</v>
      </c>
    </row>
    <row r="7383" spans="1:26" x14ac:dyDescent="0.3">
      <c r="A7383" s="23" t="s">
        <v>9491</v>
      </c>
      <c r="B7383" s="34">
        <v>45657</v>
      </c>
      <c r="C7383" s="23" t="s">
        <v>5979</v>
      </c>
      <c r="D7383" s="23" t="s">
        <v>130</v>
      </c>
      <c r="E7383" s="23" t="s">
        <v>131</v>
      </c>
      <c r="F7383" s="23">
        <v>700019</v>
      </c>
      <c r="G7383" s="23" t="s">
        <v>315</v>
      </c>
      <c r="H7383" s="23" t="s">
        <v>316</v>
      </c>
      <c r="I7383" s="23" t="s">
        <v>50</v>
      </c>
      <c r="J7383" s="23" t="s">
        <v>114</v>
      </c>
      <c r="K7383" s="23" t="s">
        <v>24</v>
      </c>
      <c r="L7383" s="23">
        <v>3</v>
      </c>
      <c r="M7383" s="23">
        <v>110.74</v>
      </c>
      <c r="N7383" s="23">
        <v>5</v>
      </c>
      <c r="O7383" s="23">
        <v>12</v>
      </c>
      <c r="P7383" s="23" t="s">
        <v>58</v>
      </c>
      <c r="Q7383" s="23" t="s">
        <v>44</v>
      </c>
      <c r="R7383" s="23">
        <f t="shared" si="575"/>
        <v>1</v>
      </c>
      <c r="S7383" s="23" t="str">
        <f t="shared" si="576"/>
        <v>ORD107382_20241231_CUST01305_MED012</v>
      </c>
      <c r="T7383" s="23">
        <f t="shared" si="577"/>
        <v>1</v>
      </c>
      <c r="U7383" s="6">
        <f t="shared" si="578"/>
        <v>332.21999999999997</v>
      </c>
      <c r="V7383" s="6">
        <f>tbl_Raw_Data[[#This Row],[Discount_Pct]]*tbl_Raw_Data[[#This Row],[Gross_Amount]]/100</f>
        <v>16.611000000000001</v>
      </c>
      <c r="W7383" s="6">
        <f>tbl_Raw_Data[[#This Row],[Gross_Amount]]-tbl_Raw_Data[[#This Row],[Discount_Amount]]</f>
        <v>315.60899999999998</v>
      </c>
      <c r="X7383" s="6">
        <f>tbl_Raw_Data[[#This Row],[Net_Amount_Before_Tax]]*tbl_Raw_Data[[#This Row],[Tax_Pct]]/100</f>
        <v>37.873080000000002</v>
      </c>
      <c r="Y7383" s="6">
        <f>tbl_Raw_Data[[#This Row],[Net_Amount_Before_Tax]]+tbl_Raw_Data[[#This Row],[Tax_Amount]]</f>
        <v>353.48208</v>
      </c>
      <c r="Z7383" s="6">
        <f t="shared" si="579"/>
        <v>0</v>
      </c>
    </row>
    <row r="7384" spans="1:26" x14ac:dyDescent="0.3">
      <c r="A7384" s="23" t="s">
        <v>9492</v>
      </c>
      <c r="B7384" s="34">
        <v>45551</v>
      </c>
      <c r="C7384" s="23" t="s">
        <v>9493</v>
      </c>
      <c r="D7384" s="23" t="s">
        <v>123</v>
      </c>
      <c r="E7384" s="23" t="s">
        <v>101</v>
      </c>
      <c r="F7384" s="23">
        <v>226001</v>
      </c>
      <c r="G7384" s="23" t="s">
        <v>145</v>
      </c>
      <c r="H7384" s="23" t="s">
        <v>146</v>
      </c>
      <c r="I7384" s="23" t="s">
        <v>147</v>
      </c>
      <c r="J7384" s="23" t="s">
        <v>148</v>
      </c>
      <c r="K7384" s="23" t="s">
        <v>24</v>
      </c>
      <c r="L7384" s="23">
        <v>1</v>
      </c>
      <c r="M7384" s="23">
        <v>93.76</v>
      </c>
      <c r="N7384" s="23">
        <v>0</v>
      </c>
      <c r="O7384" s="23">
        <v>18</v>
      </c>
      <c r="P7384" s="23" t="s">
        <v>33</v>
      </c>
      <c r="Q7384" s="23" t="s">
        <v>34</v>
      </c>
      <c r="R7384" s="23">
        <f t="shared" si="575"/>
        <v>1</v>
      </c>
      <c r="S7384" s="23" t="str">
        <f t="shared" si="576"/>
        <v>ORD107383_20240916_CUST01463_MED016</v>
      </c>
      <c r="T7384" s="23">
        <f t="shared" si="577"/>
        <v>1</v>
      </c>
      <c r="U7384" s="6">
        <f t="shared" si="578"/>
        <v>93.76</v>
      </c>
      <c r="V7384" s="6">
        <f>tbl_Raw_Data[[#This Row],[Discount_Pct]]*tbl_Raw_Data[[#This Row],[Gross_Amount]]/100</f>
        <v>0</v>
      </c>
      <c r="W7384" s="6">
        <f>tbl_Raw_Data[[#This Row],[Gross_Amount]]-tbl_Raw_Data[[#This Row],[Discount_Amount]]</f>
        <v>93.76</v>
      </c>
      <c r="X7384" s="6">
        <f>tbl_Raw_Data[[#This Row],[Net_Amount_Before_Tax]]*tbl_Raw_Data[[#This Row],[Tax_Pct]]/100</f>
        <v>16.876799999999999</v>
      </c>
      <c r="Y7384" s="6">
        <f>tbl_Raw_Data[[#This Row],[Net_Amount_Before_Tax]]+tbl_Raw_Data[[#This Row],[Tax_Amount]]</f>
        <v>110.63680000000001</v>
      </c>
      <c r="Z7384" s="6">
        <f t="shared" si="579"/>
        <v>1</v>
      </c>
    </row>
    <row r="7385" spans="1:26" x14ac:dyDescent="0.3">
      <c r="A7385" s="23" t="s">
        <v>9492</v>
      </c>
      <c r="B7385" s="34">
        <v>45435</v>
      </c>
      <c r="C7385" s="23" t="s">
        <v>622</v>
      </c>
      <c r="D7385" s="23" t="s">
        <v>72</v>
      </c>
      <c r="E7385" s="23" t="s">
        <v>73</v>
      </c>
      <c r="F7385" s="23">
        <v>302021</v>
      </c>
      <c r="G7385" s="23" t="s">
        <v>119</v>
      </c>
      <c r="H7385" s="23" t="s">
        <v>120</v>
      </c>
      <c r="I7385" s="23" t="s">
        <v>32</v>
      </c>
      <c r="J7385" s="23" t="s">
        <v>64</v>
      </c>
      <c r="K7385" s="23" t="s">
        <v>57</v>
      </c>
      <c r="L7385" s="23">
        <v>2</v>
      </c>
      <c r="M7385" s="23">
        <v>69.849999999999994</v>
      </c>
      <c r="N7385" s="23">
        <v>5</v>
      </c>
      <c r="O7385" s="23">
        <v>12</v>
      </c>
      <c r="P7385" s="23" t="s">
        <v>58</v>
      </c>
      <c r="Q7385" s="23" t="s">
        <v>34</v>
      </c>
      <c r="R7385" s="23">
        <f t="shared" si="575"/>
        <v>1</v>
      </c>
      <c r="S7385" s="23" t="str">
        <f t="shared" si="576"/>
        <v>ORD107383_20240523_CUST01753_MED010</v>
      </c>
      <c r="T7385" s="23">
        <f t="shared" si="577"/>
        <v>1</v>
      </c>
      <c r="U7385" s="6">
        <f t="shared" si="578"/>
        <v>139.69999999999999</v>
      </c>
      <c r="V7385" s="6">
        <f>tbl_Raw_Data[[#This Row],[Discount_Pct]]*tbl_Raw_Data[[#This Row],[Gross_Amount]]/100</f>
        <v>6.9850000000000003</v>
      </c>
      <c r="W7385" s="6">
        <f>tbl_Raw_Data[[#This Row],[Gross_Amount]]-tbl_Raw_Data[[#This Row],[Discount_Amount]]</f>
        <v>132.71499999999997</v>
      </c>
      <c r="X7385" s="6">
        <f>tbl_Raw_Data[[#This Row],[Net_Amount_Before_Tax]]*tbl_Raw_Data[[#This Row],[Tax_Pct]]/100</f>
        <v>15.925799999999997</v>
      </c>
      <c r="Y7385" s="6">
        <f>tbl_Raw_Data[[#This Row],[Net_Amount_Before_Tax]]+tbl_Raw_Data[[#This Row],[Tax_Amount]]</f>
        <v>148.64079999999998</v>
      </c>
      <c r="Z7385" s="6">
        <f t="shared" si="579"/>
        <v>3</v>
      </c>
    </row>
    <row r="7386" spans="1:26" x14ac:dyDescent="0.3">
      <c r="A7386" s="23" t="s">
        <v>9494</v>
      </c>
      <c r="B7386" s="34">
        <v>45340</v>
      </c>
      <c r="C7386" s="23" t="s">
        <v>9495</v>
      </c>
      <c r="D7386" s="23" t="s">
        <v>123</v>
      </c>
      <c r="E7386" s="23" t="s">
        <v>101</v>
      </c>
      <c r="F7386" s="23">
        <v>226016</v>
      </c>
      <c r="G7386" s="23" t="s">
        <v>111</v>
      </c>
      <c r="H7386" s="23" t="s">
        <v>112</v>
      </c>
      <c r="I7386" s="23" t="s">
        <v>113</v>
      </c>
      <c r="J7386" s="23" t="s">
        <v>114</v>
      </c>
      <c r="K7386" s="23" t="s">
        <v>24</v>
      </c>
      <c r="L7386" s="23">
        <v>2</v>
      </c>
      <c r="M7386" s="23">
        <v>89.95</v>
      </c>
      <c r="N7386" s="23">
        <v>5</v>
      </c>
      <c r="O7386" s="23">
        <v>5</v>
      </c>
      <c r="P7386" s="23" t="s">
        <v>58</v>
      </c>
      <c r="Q7386" s="23" t="s">
        <v>90</v>
      </c>
      <c r="R7386" s="23">
        <f t="shared" si="575"/>
        <v>1</v>
      </c>
      <c r="S7386" s="23" t="str">
        <f t="shared" si="576"/>
        <v>ORD107385_20240218_CUST00544_MED027</v>
      </c>
      <c r="T7386" s="23">
        <f t="shared" si="577"/>
        <v>1</v>
      </c>
      <c r="U7386" s="6">
        <f t="shared" si="578"/>
        <v>179.9</v>
      </c>
      <c r="V7386" s="6">
        <f>tbl_Raw_Data[[#This Row],[Discount_Pct]]*tbl_Raw_Data[[#This Row],[Gross_Amount]]/100</f>
        <v>8.9949999999999992</v>
      </c>
      <c r="W7386" s="6">
        <f>tbl_Raw_Data[[#This Row],[Gross_Amount]]-tbl_Raw_Data[[#This Row],[Discount_Amount]]</f>
        <v>170.905</v>
      </c>
      <c r="X7386" s="6">
        <f>tbl_Raw_Data[[#This Row],[Net_Amount_Before_Tax]]*tbl_Raw_Data[[#This Row],[Tax_Pct]]/100</f>
        <v>8.5452499999999993</v>
      </c>
      <c r="Y7386" s="6">
        <f>tbl_Raw_Data[[#This Row],[Net_Amount_Before_Tax]]+tbl_Raw_Data[[#This Row],[Tax_Amount]]</f>
        <v>179.45025000000001</v>
      </c>
      <c r="Z7386" s="6">
        <f t="shared" si="579"/>
        <v>0</v>
      </c>
    </row>
    <row r="7387" spans="1:26" x14ac:dyDescent="0.3">
      <c r="A7387" s="23" t="s">
        <v>9496</v>
      </c>
      <c r="B7387" s="34">
        <v>45596</v>
      </c>
      <c r="C7387" s="23" t="s">
        <v>5941</v>
      </c>
      <c r="D7387" s="23" t="s">
        <v>28</v>
      </c>
      <c r="E7387" s="23" t="s">
        <v>29</v>
      </c>
      <c r="F7387" s="23">
        <v>500084</v>
      </c>
      <c r="G7387" s="23" t="s">
        <v>61</v>
      </c>
      <c r="H7387" s="23" t="s">
        <v>62</v>
      </c>
      <c r="I7387" s="23" t="s">
        <v>63</v>
      </c>
      <c r="J7387" s="23" t="s">
        <v>64</v>
      </c>
      <c r="K7387" s="23" t="s">
        <v>57</v>
      </c>
      <c r="L7387" s="23">
        <v>2</v>
      </c>
      <c r="M7387" s="23">
        <v>114.51</v>
      </c>
      <c r="N7387" s="23">
        <v>15</v>
      </c>
      <c r="O7387" s="23">
        <v>12</v>
      </c>
      <c r="P7387" s="23" t="s">
        <v>25</v>
      </c>
      <c r="Q7387" s="23" t="s">
        <v>34</v>
      </c>
      <c r="R7387" s="23">
        <f t="shared" si="575"/>
        <v>1</v>
      </c>
      <c r="S7387" s="23" t="str">
        <f t="shared" si="576"/>
        <v>ORD107386_20241031_CUST02964_MED004</v>
      </c>
      <c r="T7387" s="23">
        <f t="shared" si="577"/>
        <v>1</v>
      </c>
      <c r="U7387" s="6">
        <f t="shared" si="578"/>
        <v>229.02</v>
      </c>
      <c r="V7387" s="6">
        <f>tbl_Raw_Data[[#This Row],[Discount_Pct]]*tbl_Raw_Data[[#This Row],[Gross_Amount]]/100</f>
        <v>34.353000000000002</v>
      </c>
      <c r="W7387" s="6">
        <f>tbl_Raw_Data[[#This Row],[Gross_Amount]]-tbl_Raw_Data[[#This Row],[Discount_Amount]]</f>
        <v>194.667</v>
      </c>
      <c r="X7387" s="6">
        <f>tbl_Raw_Data[[#This Row],[Net_Amount_Before_Tax]]*tbl_Raw_Data[[#This Row],[Tax_Pct]]/100</f>
        <v>23.360039999999998</v>
      </c>
      <c r="Y7387" s="6">
        <f>tbl_Raw_Data[[#This Row],[Net_Amount_Before_Tax]]+tbl_Raw_Data[[#This Row],[Tax_Amount]]</f>
        <v>218.02704</v>
      </c>
      <c r="Z7387" s="6">
        <f t="shared" si="579"/>
        <v>2</v>
      </c>
    </row>
    <row r="7388" spans="1:26" x14ac:dyDescent="0.3">
      <c r="A7388" s="23" t="s">
        <v>9497</v>
      </c>
      <c r="B7388" s="34">
        <v>45658</v>
      </c>
      <c r="C7388" s="23" t="s">
        <v>2053</v>
      </c>
      <c r="D7388" s="23" t="s">
        <v>46</v>
      </c>
      <c r="E7388" s="23" t="s">
        <v>47</v>
      </c>
      <c r="F7388" s="23">
        <v>411045</v>
      </c>
      <c r="G7388" s="23" t="s">
        <v>154</v>
      </c>
      <c r="H7388" s="23" t="s">
        <v>155</v>
      </c>
      <c r="I7388" s="23" t="s">
        <v>134</v>
      </c>
      <c r="J7388" s="23" t="s">
        <v>156</v>
      </c>
      <c r="K7388" s="23" t="s">
        <v>57</v>
      </c>
      <c r="L7388" s="23">
        <v>1</v>
      </c>
      <c r="M7388" s="23">
        <v>46.97</v>
      </c>
      <c r="N7388" s="23">
        <v>0</v>
      </c>
      <c r="O7388" s="23">
        <v>12</v>
      </c>
      <c r="P7388" s="23" t="s">
        <v>43</v>
      </c>
      <c r="Q7388" s="23" t="s">
        <v>34</v>
      </c>
      <c r="R7388" s="23">
        <f t="shared" si="575"/>
        <v>1</v>
      </c>
      <c r="S7388" s="23" t="str">
        <f t="shared" si="576"/>
        <v>ORD107387_20250101_CUST00831_MED006</v>
      </c>
      <c r="T7388" s="23">
        <f t="shared" si="577"/>
        <v>1</v>
      </c>
      <c r="U7388" s="6">
        <f t="shared" si="578"/>
        <v>46.97</v>
      </c>
      <c r="V7388" s="6">
        <f>tbl_Raw_Data[[#This Row],[Discount_Pct]]*tbl_Raw_Data[[#This Row],[Gross_Amount]]/100</f>
        <v>0</v>
      </c>
      <c r="W7388" s="6">
        <f>tbl_Raw_Data[[#This Row],[Gross_Amount]]-tbl_Raw_Data[[#This Row],[Discount_Amount]]</f>
        <v>46.97</v>
      </c>
      <c r="X7388" s="6">
        <f>tbl_Raw_Data[[#This Row],[Net_Amount_Before_Tax]]*tbl_Raw_Data[[#This Row],[Tax_Pct]]/100</f>
        <v>5.6364000000000001</v>
      </c>
      <c r="Y7388" s="6">
        <f>tbl_Raw_Data[[#This Row],[Net_Amount_Before_Tax]]+tbl_Raw_Data[[#This Row],[Tax_Amount]]</f>
        <v>52.606400000000001</v>
      </c>
      <c r="Z7388" s="6">
        <f t="shared" si="579"/>
        <v>1</v>
      </c>
    </row>
    <row r="7389" spans="1:26" x14ac:dyDescent="0.3">
      <c r="A7389" s="23" t="s">
        <v>9498</v>
      </c>
      <c r="B7389" s="34">
        <v>45944</v>
      </c>
      <c r="C7389" s="23" t="s">
        <v>9499</v>
      </c>
      <c r="D7389" s="23" t="s">
        <v>28</v>
      </c>
      <c r="E7389" s="23" t="s">
        <v>29</v>
      </c>
      <c r="F7389" s="23">
        <v>500090</v>
      </c>
      <c r="G7389" s="23" t="s">
        <v>102</v>
      </c>
      <c r="H7389" s="23" t="s">
        <v>103</v>
      </c>
      <c r="I7389" s="23" t="s">
        <v>104</v>
      </c>
      <c r="J7389" s="23" t="s">
        <v>64</v>
      </c>
      <c r="K7389" s="23" t="s">
        <v>57</v>
      </c>
      <c r="L7389" s="23">
        <v>2</v>
      </c>
      <c r="M7389" s="23">
        <v>103.21</v>
      </c>
      <c r="N7389" s="23">
        <v>10</v>
      </c>
      <c r="O7389" s="23">
        <v>5</v>
      </c>
      <c r="P7389" s="23" t="s">
        <v>43</v>
      </c>
      <c r="Q7389" s="23" t="s">
        <v>90</v>
      </c>
      <c r="R7389" s="23">
        <f t="shared" si="575"/>
        <v>1</v>
      </c>
      <c r="S7389" s="23" t="str">
        <f t="shared" si="576"/>
        <v>ORD107388_20251014_CUST02396_MED029</v>
      </c>
      <c r="T7389" s="23">
        <f t="shared" si="577"/>
        <v>1</v>
      </c>
      <c r="U7389" s="6">
        <f t="shared" si="578"/>
        <v>206.42</v>
      </c>
      <c r="V7389" s="6">
        <f>tbl_Raw_Data[[#This Row],[Discount_Pct]]*tbl_Raw_Data[[#This Row],[Gross_Amount]]/100</f>
        <v>20.641999999999999</v>
      </c>
      <c r="W7389" s="6">
        <f>tbl_Raw_Data[[#This Row],[Gross_Amount]]-tbl_Raw_Data[[#This Row],[Discount_Amount]]</f>
        <v>185.77799999999999</v>
      </c>
      <c r="X7389" s="6">
        <f>tbl_Raw_Data[[#This Row],[Net_Amount_Before_Tax]]*tbl_Raw_Data[[#This Row],[Tax_Pct]]/100</f>
        <v>9.2888999999999999</v>
      </c>
      <c r="Y7389" s="6">
        <f>tbl_Raw_Data[[#This Row],[Net_Amount_Before_Tax]]+tbl_Raw_Data[[#This Row],[Tax_Amount]]</f>
        <v>195.0669</v>
      </c>
      <c r="Z7389" s="6">
        <f t="shared" si="579"/>
        <v>0</v>
      </c>
    </row>
    <row r="7390" spans="1:26" x14ac:dyDescent="0.3">
      <c r="A7390" s="23" t="s">
        <v>9500</v>
      </c>
      <c r="B7390" s="34">
        <v>45781</v>
      </c>
      <c r="C7390" s="23" t="s">
        <v>5913</v>
      </c>
      <c r="D7390" s="23" t="s">
        <v>159</v>
      </c>
      <c r="E7390" s="23" t="s">
        <v>47</v>
      </c>
      <c r="F7390" s="23">
        <v>400076</v>
      </c>
      <c r="G7390" s="23" t="s">
        <v>132</v>
      </c>
      <c r="H7390" s="23" t="s">
        <v>133</v>
      </c>
      <c r="I7390" s="23" t="s">
        <v>134</v>
      </c>
      <c r="J7390" s="23" t="s">
        <v>135</v>
      </c>
      <c r="K7390" s="23" t="s">
        <v>57</v>
      </c>
      <c r="L7390" s="23">
        <v>1</v>
      </c>
      <c r="M7390" s="23">
        <v>83.56</v>
      </c>
      <c r="N7390" s="23">
        <v>5</v>
      </c>
      <c r="O7390" s="23">
        <v>18</v>
      </c>
      <c r="P7390" s="23" t="s">
        <v>43</v>
      </c>
      <c r="Q7390" s="23" t="s">
        <v>34</v>
      </c>
      <c r="R7390" s="23">
        <f t="shared" si="575"/>
        <v>1</v>
      </c>
      <c r="S7390" s="23" t="str">
        <f t="shared" si="576"/>
        <v>ORD107389_20250504_CUST01452_MED007</v>
      </c>
      <c r="T7390" s="23">
        <f t="shared" si="577"/>
        <v>1</v>
      </c>
      <c r="U7390" s="6">
        <f t="shared" si="578"/>
        <v>83.56</v>
      </c>
      <c r="V7390" s="6">
        <f>tbl_Raw_Data[[#This Row],[Discount_Pct]]*tbl_Raw_Data[[#This Row],[Gross_Amount]]/100</f>
        <v>4.1779999999999999</v>
      </c>
      <c r="W7390" s="6">
        <f>tbl_Raw_Data[[#This Row],[Gross_Amount]]-tbl_Raw_Data[[#This Row],[Discount_Amount]]</f>
        <v>79.382000000000005</v>
      </c>
      <c r="X7390" s="6">
        <f>tbl_Raw_Data[[#This Row],[Net_Amount_Before_Tax]]*tbl_Raw_Data[[#This Row],[Tax_Pct]]/100</f>
        <v>14.288760000000002</v>
      </c>
      <c r="Y7390" s="6">
        <f>tbl_Raw_Data[[#This Row],[Net_Amount_Before_Tax]]+tbl_Raw_Data[[#This Row],[Tax_Amount]]</f>
        <v>93.670760000000001</v>
      </c>
      <c r="Z7390" s="6">
        <f t="shared" si="579"/>
        <v>1</v>
      </c>
    </row>
    <row r="7391" spans="1:26" x14ac:dyDescent="0.3">
      <c r="A7391" s="23" t="s">
        <v>9501</v>
      </c>
      <c r="B7391" s="34">
        <v>45502</v>
      </c>
      <c r="C7391" s="23" t="s">
        <v>9502</v>
      </c>
      <c r="D7391" s="23" t="s">
        <v>72</v>
      </c>
      <c r="E7391" s="23" t="s">
        <v>73</v>
      </c>
      <c r="F7391" s="23">
        <v>302033</v>
      </c>
      <c r="G7391" s="23" t="s">
        <v>233</v>
      </c>
      <c r="H7391" s="23" t="s">
        <v>234</v>
      </c>
      <c r="I7391" s="23" t="s">
        <v>104</v>
      </c>
      <c r="J7391" s="23" t="s">
        <v>42</v>
      </c>
      <c r="K7391" s="23" t="s">
        <v>24</v>
      </c>
      <c r="L7391" s="23">
        <v>4</v>
      </c>
      <c r="M7391" s="23">
        <v>151.28</v>
      </c>
      <c r="N7391" s="23">
        <v>5</v>
      </c>
      <c r="O7391" s="23">
        <v>18</v>
      </c>
      <c r="P7391" s="23" t="s">
        <v>65</v>
      </c>
      <c r="Q7391" s="23" t="s">
        <v>34</v>
      </c>
      <c r="R7391" s="23">
        <f t="shared" si="575"/>
        <v>1</v>
      </c>
      <c r="S7391" s="23" t="str">
        <f t="shared" si="576"/>
        <v>ORD107390_20240729_CUST03498_MED019</v>
      </c>
      <c r="T7391" s="23">
        <f t="shared" si="577"/>
        <v>1</v>
      </c>
      <c r="U7391" s="6">
        <f t="shared" si="578"/>
        <v>605.12</v>
      </c>
      <c r="V7391" s="6">
        <f>tbl_Raw_Data[[#This Row],[Discount_Pct]]*tbl_Raw_Data[[#This Row],[Gross_Amount]]/100</f>
        <v>30.256</v>
      </c>
      <c r="W7391" s="6">
        <f>tbl_Raw_Data[[#This Row],[Gross_Amount]]-tbl_Raw_Data[[#This Row],[Discount_Amount]]</f>
        <v>574.86400000000003</v>
      </c>
      <c r="X7391" s="6">
        <f>tbl_Raw_Data[[#This Row],[Net_Amount_Before_Tax]]*tbl_Raw_Data[[#This Row],[Tax_Pct]]/100</f>
        <v>103.47552</v>
      </c>
      <c r="Y7391" s="6">
        <f>tbl_Raw_Data[[#This Row],[Net_Amount_Before_Tax]]+tbl_Raw_Data[[#This Row],[Tax_Amount]]</f>
        <v>678.33951999999999</v>
      </c>
      <c r="Z7391" s="6">
        <f t="shared" si="579"/>
        <v>1</v>
      </c>
    </row>
    <row r="7392" spans="1:26" x14ac:dyDescent="0.3">
      <c r="A7392" s="23" t="s">
        <v>9503</v>
      </c>
      <c r="B7392" s="34">
        <v>45345</v>
      </c>
      <c r="C7392" s="23" t="s">
        <v>422</v>
      </c>
      <c r="D7392" s="23" t="s">
        <v>123</v>
      </c>
      <c r="E7392" s="23" t="s">
        <v>101</v>
      </c>
      <c r="F7392" s="23">
        <v>226001</v>
      </c>
      <c r="G7392" s="23" t="s">
        <v>185</v>
      </c>
      <c r="H7392" s="23" t="s">
        <v>186</v>
      </c>
      <c r="I7392" s="23" t="s">
        <v>76</v>
      </c>
      <c r="J7392" s="23" t="s">
        <v>187</v>
      </c>
      <c r="K7392" s="23" t="s">
        <v>57</v>
      </c>
      <c r="L7392" s="23">
        <v>4</v>
      </c>
      <c r="M7392" s="23">
        <v>83.29</v>
      </c>
      <c r="N7392" s="23">
        <v>0</v>
      </c>
      <c r="O7392" s="23">
        <v>5</v>
      </c>
      <c r="P7392" s="23" t="s">
        <v>43</v>
      </c>
      <c r="Q7392" s="23" t="s">
        <v>34</v>
      </c>
      <c r="R7392" s="23">
        <f t="shared" si="575"/>
        <v>1</v>
      </c>
      <c r="S7392" s="23" t="str">
        <f t="shared" si="576"/>
        <v>ORD107391_20240223_CUST01819_MED009</v>
      </c>
      <c r="T7392" s="23">
        <f t="shared" si="577"/>
        <v>1</v>
      </c>
      <c r="U7392" s="6">
        <f t="shared" si="578"/>
        <v>333.16</v>
      </c>
      <c r="V7392" s="6">
        <f>tbl_Raw_Data[[#This Row],[Discount_Pct]]*tbl_Raw_Data[[#This Row],[Gross_Amount]]/100</f>
        <v>0</v>
      </c>
      <c r="W7392" s="6">
        <f>tbl_Raw_Data[[#This Row],[Gross_Amount]]-tbl_Raw_Data[[#This Row],[Discount_Amount]]</f>
        <v>333.16</v>
      </c>
      <c r="X7392" s="6">
        <f>tbl_Raw_Data[[#This Row],[Net_Amount_Before_Tax]]*tbl_Raw_Data[[#This Row],[Tax_Pct]]/100</f>
        <v>16.658000000000001</v>
      </c>
      <c r="Y7392" s="6">
        <f>tbl_Raw_Data[[#This Row],[Net_Amount_Before_Tax]]+tbl_Raw_Data[[#This Row],[Tax_Amount]]</f>
        <v>349.81800000000004</v>
      </c>
      <c r="Z7392" s="6">
        <f t="shared" si="579"/>
        <v>4</v>
      </c>
    </row>
    <row r="7393" spans="1:26" x14ac:dyDescent="0.3">
      <c r="A7393" s="23" t="s">
        <v>9504</v>
      </c>
      <c r="B7393" s="34">
        <v>45598</v>
      </c>
      <c r="C7393" s="23" t="s">
        <v>1443</v>
      </c>
      <c r="D7393" s="23" t="s">
        <v>130</v>
      </c>
      <c r="E7393" s="23" t="s">
        <v>131</v>
      </c>
      <c r="F7393" s="23">
        <v>700102</v>
      </c>
      <c r="G7393" s="23" t="s">
        <v>82</v>
      </c>
      <c r="H7393" s="23" t="s">
        <v>83</v>
      </c>
      <c r="I7393" s="23" t="s">
        <v>84</v>
      </c>
      <c r="J7393" s="23" t="s">
        <v>85</v>
      </c>
      <c r="K7393" s="23" t="s">
        <v>24</v>
      </c>
      <c r="L7393" s="23">
        <v>1</v>
      </c>
      <c r="M7393" s="23">
        <v>329.12</v>
      </c>
      <c r="N7393" s="23">
        <v>5</v>
      </c>
      <c r="O7393" s="23">
        <v>12</v>
      </c>
      <c r="P7393" s="23" t="s">
        <v>33</v>
      </c>
      <c r="Q7393" s="23" t="s">
        <v>90</v>
      </c>
      <c r="R7393" s="23">
        <f t="shared" si="575"/>
        <v>1</v>
      </c>
      <c r="S7393" s="23" t="str">
        <f t="shared" si="576"/>
        <v>ORD107392_20241102_CUST03371_MED023</v>
      </c>
      <c r="T7393" s="23">
        <f t="shared" si="577"/>
        <v>1</v>
      </c>
      <c r="U7393" s="6">
        <f t="shared" si="578"/>
        <v>329.12</v>
      </c>
      <c r="V7393" s="6">
        <f>tbl_Raw_Data[[#This Row],[Discount_Pct]]*tbl_Raw_Data[[#This Row],[Gross_Amount]]/100</f>
        <v>16.456</v>
      </c>
      <c r="W7393" s="6">
        <f>tbl_Raw_Data[[#This Row],[Gross_Amount]]-tbl_Raw_Data[[#This Row],[Discount_Amount]]</f>
        <v>312.66399999999999</v>
      </c>
      <c r="X7393" s="6">
        <f>tbl_Raw_Data[[#This Row],[Net_Amount_Before_Tax]]*tbl_Raw_Data[[#This Row],[Tax_Pct]]/100</f>
        <v>37.519680000000001</v>
      </c>
      <c r="Y7393" s="6">
        <f>tbl_Raw_Data[[#This Row],[Net_Amount_Before_Tax]]+tbl_Raw_Data[[#This Row],[Tax_Amount]]</f>
        <v>350.18367999999998</v>
      </c>
      <c r="Z7393" s="6">
        <f t="shared" si="579"/>
        <v>1</v>
      </c>
    </row>
    <row r="7394" spans="1:26" x14ac:dyDescent="0.3">
      <c r="A7394" s="23" t="s">
        <v>9505</v>
      </c>
      <c r="B7394" s="34">
        <v>45298</v>
      </c>
      <c r="C7394" s="23" t="s">
        <v>6461</v>
      </c>
      <c r="D7394" s="23" t="s">
        <v>183</v>
      </c>
      <c r="E7394" s="23" t="s">
        <v>184</v>
      </c>
      <c r="F7394" s="23">
        <v>122001</v>
      </c>
      <c r="G7394" s="23" t="s">
        <v>48</v>
      </c>
      <c r="H7394" s="23" t="s">
        <v>49</v>
      </c>
      <c r="I7394" s="23" t="s">
        <v>50</v>
      </c>
      <c r="J7394" s="23" t="s">
        <v>23</v>
      </c>
      <c r="K7394" s="23" t="s">
        <v>24</v>
      </c>
      <c r="L7394" s="23">
        <v>1</v>
      </c>
      <c r="M7394" s="23">
        <v>105.94</v>
      </c>
      <c r="N7394" s="23">
        <v>10</v>
      </c>
      <c r="O7394" s="23">
        <v>5</v>
      </c>
      <c r="P7394" s="23" t="s">
        <v>43</v>
      </c>
      <c r="Q7394" s="23" t="s">
        <v>90</v>
      </c>
      <c r="R7394" s="23">
        <f t="shared" si="575"/>
        <v>1</v>
      </c>
      <c r="S7394" s="23" t="str">
        <f t="shared" si="576"/>
        <v>ORD107393_20240107_CUST01628_MED028</v>
      </c>
      <c r="T7394" s="23">
        <f t="shared" si="577"/>
        <v>1</v>
      </c>
      <c r="U7394" s="6">
        <f t="shared" si="578"/>
        <v>105.94</v>
      </c>
      <c r="V7394" s="6">
        <f>tbl_Raw_Data[[#This Row],[Discount_Pct]]*tbl_Raw_Data[[#This Row],[Gross_Amount]]/100</f>
        <v>10.594000000000001</v>
      </c>
      <c r="W7394" s="6">
        <f>tbl_Raw_Data[[#This Row],[Gross_Amount]]-tbl_Raw_Data[[#This Row],[Discount_Amount]]</f>
        <v>95.346000000000004</v>
      </c>
      <c r="X7394" s="6">
        <f>tbl_Raw_Data[[#This Row],[Net_Amount_Before_Tax]]*tbl_Raw_Data[[#This Row],[Tax_Pct]]/100</f>
        <v>4.7673000000000005</v>
      </c>
      <c r="Y7394" s="6">
        <f>tbl_Raw_Data[[#This Row],[Net_Amount_Before_Tax]]+tbl_Raw_Data[[#This Row],[Tax_Amount]]</f>
        <v>100.11330000000001</v>
      </c>
      <c r="Z7394" s="6">
        <f t="shared" si="579"/>
        <v>1</v>
      </c>
    </row>
    <row r="7395" spans="1:26" x14ac:dyDescent="0.3">
      <c r="A7395" s="23" t="s">
        <v>9506</v>
      </c>
      <c r="B7395" s="34">
        <v>45419</v>
      </c>
      <c r="C7395" s="23" t="s">
        <v>9507</v>
      </c>
      <c r="D7395" s="23" t="s">
        <v>130</v>
      </c>
      <c r="E7395" s="23" t="s">
        <v>131</v>
      </c>
      <c r="F7395" s="23">
        <v>700102</v>
      </c>
      <c r="G7395" s="23" t="s">
        <v>39</v>
      </c>
      <c r="H7395" s="23" t="s">
        <v>40</v>
      </c>
      <c r="I7395" s="23" t="s">
        <v>41</v>
      </c>
      <c r="J7395" s="23" t="s">
        <v>42</v>
      </c>
      <c r="K7395" s="23" t="s">
        <v>24</v>
      </c>
      <c r="L7395" s="23">
        <v>1</v>
      </c>
      <c r="M7395" s="23">
        <v>30.36</v>
      </c>
      <c r="N7395" s="23">
        <v>0</v>
      </c>
      <c r="O7395" s="23">
        <v>12</v>
      </c>
      <c r="P7395" s="23" t="s">
        <v>33</v>
      </c>
      <c r="Q7395" s="23" t="s">
        <v>34</v>
      </c>
      <c r="R7395" s="23">
        <f t="shared" si="575"/>
        <v>1</v>
      </c>
      <c r="S7395" s="23" t="str">
        <f t="shared" si="576"/>
        <v>ORD107394_20240507_CUST03016_MED001</v>
      </c>
      <c r="T7395" s="23">
        <f t="shared" si="577"/>
        <v>1</v>
      </c>
      <c r="U7395" s="6">
        <f t="shared" si="578"/>
        <v>30.36</v>
      </c>
      <c r="V7395" s="6">
        <f>tbl_Raw_Data[[#This Row],[Discount_Pct]]*tbl_Raw_Data[[#This Row],[Gross_Amount]]/100</f>
        <v>0</v>
      </c>
      <c r="W7395" s="6">
        <f>tbl_Raw_Data[[#This Row],[Gross_Amount]]-tbl_Raw_Data[[#This Row],[Discount_Amount]]</f>
        <v>30.36</v>
      </c>
      <c r="X7395" s="6">
        <f>tbl_Raw_Data[[#This Row],[Net_Amount_Before_Tax]]*tbl_Raw_Data[[#This Row],[Tax_Pct]]/100</f>
        <v>3.6431999999999998</v>
      </c>
      <c r="Y7395" s="6">
        <f>tbl_Raw_Data[[#This Row],[Net_Amount_Before_Tax]]+tbl_Raw_Data[[#This Row],[Tax_Amount]]</f>
        <v>34.0032</v>
      </c>
      <c r="Z7395" s="6">
        <f t="shared" si="579"/>
        <v>1</v>
      </c>
    </row>
    <row r="7396" spans="1:26" x14ac:dyDescent="0.3">
      <c r="A7396" s="23" t="s">
        <v>9508</v>
      </c>
      <c r="B7396" s="34">
        <v>45427</v>
      </c>
      <c r="C7396" s="23" t="s">
        <v>3814</v>
      </c>
      <c r="D7396" s="23" t="s">
        <v>142</v>
      </c>
      <c r="E7396" s="23" t="s">
        <v>81</v>
      </c>
      <c r="F7396" s="23">
        <v>380058</v>
      </c>
      <c r="G7396" s="23" t="s">
        <v>20</v>
      </c>
      <c r="H7396" s="23" t="s">
        <v>21</v>
      </c>
      <c r="I7396" s="23" t="s">
        <v>22</v>
      </c>
      <c r="J7396" s="23" t="s">
        <v>23</v>
      </c>
      <c r="K7396" s="23" t="s">
        <v>24</v>
      </c>
      <c r="L7396" s="23">
        <v>3</v>
      </c>
      <c r="M7396" s="23">
        <v>139.06</v>
      </c>
      <c r="N7396" s="23">
        <v>10</v>
      </c>
      <c r="O7396" s="23">
        <v>5</v>
      </c>
      <c r="P7396" s="23" t="s">
        <v>33</v>
      </c>
      <c r="Q7396" s="23" t="s">
        <v>44</v>
      </c>
      <c r="R7396" s="23">
        <f t="shared" si="575"/>
        <v>1</v>
      </c>
      <c r="S7396" s="23" t="str">
        <f t="shared" si="576"/>
        <v>ORD107395_20240515_CUST00951_MED024</v>
      </c>
      <c r="T7396" s="23">
        <f t="shared" si="577"/>
        <v>1</v>
      </c>
      <c r="U7396" s="6">
        <f t="shared" si="578"/>
        <v>417.18</v>
      </c>
      <c r="V7396" s="6">
        <f>tbl_Raw_Data[[#This Row],[Discount_Pct]]*tbl_Raw_Data[[#This Row],[Gross_Amount]]/100</f>
        <v>41.718000000000004</v>
      </c>
      <c r="W7396" s="6">
        <f>tbl_Raw_Data[[#This Row],[Gross_Amount]]-tbl_Raw_Data[[#This Row],[Discount_Amount]]</f>
        <v>375.46199999999999</v>
      </c>
      <c r="X7396" s="6">
        <f>tbl_Raw_Data[[#This Row],[Net_Amount_Before_Tax]]*tbl_Raw_Data[[#This Row],[Tax_Pct]]/100</f>
        <v>18.773099999999999</v>
      </c>
      <c r="Y7396" s="6">
        <f>tbl_Raw_Data[[#This Row],[Net_Amount_Before_Tax]]+tbl_Raw_Data[[#This Row],[Tax_Amount]]</f>
        <v>394.23509999999999</v>
      </c>
      <c r="Z7396" s="6">
        <f t="shared" si="579"/>
        <v>1</v>
      </c>
    </row>
    <row r="7397" spans="1:26" x14ac:dyDescent="0.3">
      <c r="A7397" s="23" t="s">
        <v>9509</v>
      </c>
      <c r="B7397" s="34">
        <v>45447</v>
      </c>
      <c r="C7397" s="23" t="s">
        <v>3253</v>
      </c>
      <c r="D7397" s="23" t="s">
        <v>130</v>
      </c>
      <c r="E7397" s="23" t="s">
        <v>131</v>
      </c>
      <c r="F7397" s="23">
        <v>700102</v>
      </c>
      <c r="G7397" s="23" t="s">
        <v>315</v>
      </c>
      <c r="H7397" s="23" t="s">
        <v>316</v>
      </c>
      <c r="I7397" s="23" t="s">
        <v>50</v>
      </c>
      <c r="J7397" s="23" t="s">
        <v>114</v>
      </c>
      <c r="K7397" s="23" t="s">
        <v>24</v>
      </c>
      <c r="L7397" s="23">
        <v>1</v>
      </c>
      <c r="M7397" s="23">
        <v>131.06</v>
      </c>
      <c r="N7397" s="23">
        <v>15</v>
      </c>
      <c r="O7397" s="23">
        <v>18</v>
      </c>
      <c r="P7397" s="23" t="s">
        <v>25</v>
      </c>
      <c r="Q7397" s="23" t="s">
        <v>44</v>
      </c>
      <c r="R7397" s="23">
        <f t="shared" si="575"/>
        <v>1</v>
      </c>
      <c r="S7397" s="23" t="str">
        <f t="shared" si="576"/>
        <v>ORD107396_20240604_CUST02555_MED012</v>
      </c>
      <c r="T7397" s="23">
        <f t="shared" si="577"/>
        <v>1</v>
      </c>
      <c r="U7397" s="6">
        <f t="shared" si="578"/>
        <v>131.06</v>
      </c>
      <c r="V7397" s="6">
        <f>tbl_Raw_Data[[#This Row],[Discount_Pct]]*tbl_Raw_Data[[#This Row],[Gross_Amount]]/100</f>
        <v>19.659000000000002</v>
      </c>
      <c r="W7397" s="6">
        <f>tbl_Raw_Data[[#This Row],[Gross_Amount]]-tbl_Raw_Data[[#This Row],[Discount_Amount]]</f>
        <v>111.401</v>
      </c>
      <c r="X7397" s="6">
        <f>tbl_Raw_Data[[#This Row],[Net_Amount_Before_Tax]]*tbl_Raw_Data[[#This Row],[Tax_Pct]]/100</f>
        <v>20.05218</v>
      </c>
      <c r="Y7397" s="6">
        <f>tbl_Raw_Data[[#This Row],[Net_Amount_Before_Tax]]+tbl_Raw_Data[[#This Row],[Tax_Amount]]</f>
        <v>131.45318</v>
      </c>
      <c r="Z7397" s="6">
        <f t="shared" si="579"/>
        <v>1</v>
      </c>
    </row>
    <row r="7398" spans="1:26" x14ac:dyDescent="0.3">
      <c r="A7398" s="23" t="s">
        <v>9510</v>
      </c>
      <c r="B7398" s="34">
        <v>45375</v>
      </c>
      <c r="C7398" s="23" t="s">
        <v>3482</v>
      </c>
      <c r="D7398" s="23" t="s">
        <v>100</v>
      </c>
      <c r="E7398" s="23" t="s">
        <v>101</v>
      </c>
      <c r="F7398" s="23">
        <v>201305</v>
      </c>
      <c r="G7398" s="23" t="s">
        <v>224</v>
      </c>
      <c r="H7398" s="23" t="s">
        <v>225</v>
      </c>
      <c r="I7398" s="23" t="s">
        <v>147</v>
      </c>
      <c r="J7398" s="23" t="s">
        <v>23</v>
      </c>
      <c r="K7398" s="23" t="s">
        <v>24</v>
      </c>
      <c r="L7398" s="23">
        <v>3</v>
      </c>
      <c r="M7398" s="23">
        <v>53.63</v>
      </c>
      <c r="N7398" s="23">
        <v>0</v>
      </c>
      <c r="O7398" s="23">
        <v>12</v>
      </c>
      <c r="P7398" s="23" t="s">
        <v>33</v>
      </c>
      <c r="Q7398" s="23" t="s">
        <v>34</v>
      </c>
      <c r="R7398" s="23">
        <f t="shared" si="575"/>
        <v>1</v>
      </c>
      <c r="S7398" s="23" t="str">
        <f t="shared" si="576"/>
        <v>ORD107397_20240324_CUST02035_MED015</v>
      </c>
      <c r="T7398" s="23">
        <f t="shared" si="577"/>
        <v>1</v>
      </c>
      <c r="U7398" s="6">
        <f t="shared" si="578"/>
        <v>160.89000000000001</v>
      </c>
      <c r="V7398" s="6">
        <f>tbl_Raw_Data[[#This Row],[Discount_Pct]]*tbl_Raw_Data[[#This Row],[Gross_Amount]]/100</f>
        <v>0</v>
      </c>
      <c r="W7398" s="6">
        <f>tbl_Raw_Data[[#This Row],[Gross_Amount]]-tbl_Raw_Data[[#This Row],[Discount_Amount]]</f>
        <v>160.89000000000001</v>
      </c>
      <c r="X7398" s="6">
        <f>tbl_Raw_Data[[#This Row],[Net_Amount_Before_Tax]]*tbl_Raw_Data[[#This Row],[Tax_Pct]]/100</f>
        <v>19.306800000000003</v>
      </c>
      <c r="Y7398" s="6">
        <f>tbl_Raw_Data[[#This Row],[Net_Amount_Before_Tax]]+tbl_Raw_Data[[#This Row],[Tax_Amount]]</f>
        <v>180.19680000000002</v>
      </c>
      <c r="Z7398" s="6">
        <f t="shared" si="579"/>
        <v>2</v>
      </c>
    </row>
    <row r="7399" spans="1:26" x14ac:dyDescent="0.3">
      <c r="A7399" s="23" t="s">
        <v>9511</v>
      </c>
      <c r="B7399" s="34">
        <v>45830</v>
      </c>
      <c r="C7399" s="23" t="s">
        <v>5335</v>
      </c>
      <c r="D7399" s="23" t="s">
        <v>123</v>
      </c>
      <c r="E7399" s="23" t="s">
        <v>101</v>
      </c>
      <c r="F7399" s="23">
        <v>226021</v>
      </c>
      <c r="G7399" s="23" t="s">
        <v>138</v>
      </c>
      <c r="H7399" s="23" t="s">
        <v>139</v>
      </c>
      <c r="I7399" s="23" t="s">
        <v>50</v>
      </c>
      <c r="J7399" s="23" t="s">
        <v>140</v>
      </c>
      <c r="K7399" s="23" t="s">
        <v>24</v>
      </c>
      <c r="L7399" s="23">
        <v>1</v>
      </c>
      <c r="M7399" s="23">
        <v>180.96</v>
      </c>
      <c r="N7399" s="23">
        <v>5</v>
      </c>
      <c r="O7399" s="23">
        <v>5</v>
      </c>
      <c r="P7399" s="23" t="s">
        <v>25</v>
      </c>
      <c r="Q7399" s="23" t="s">
        <v>34</v>
      </c>
      <c r="R7399" s="23">
        <f t="shared" si="575"/>
        <v>1</v>
      </c>
      <c r="S7399" s="23" t="str">
        <f t="shared" si="576"/>
        <v>ORD107398_20250622_CUST02315_MED013</v>
      </c>
      <c r="T7399" s="23">
        <f t="shared" si="577"/>
        <v>1</v>
      </c>
      <c r="U7399" s="6">
        <f t="shared" si="578"/>
        <v>180.96</v>
      </c>
      <c r="V7399" s="6">
        <f>tbl_Raw_Data[[#This Row],[Discount_Pct]]*tbl_Raw_Data[[#This Row],[Gross_Amount]]/100</f>
        <v>9.048</v>
      </c>
      <c r="W7399" s="6">
        <f>tbl_Raw_Data[[#This Row],[Gross_Amount]]-tbl_Raw_Data[[#This Row],[Discount_Amount]]</f>
        <v>171.91200000000001</v>
      </c>
      <c r="X7399" s="6">
        <f>tbl_Raw_Data[[#This Row],[Net_Amount_Before_Tax]]*tbl_Raw_Data[[#This Row],[Tax_Pct]]/100</f>
        <v>8.595600000000001</v>
      </c>
      <c r="Y7399" s="6">
        <f>tbl_Raw_Data[[#This Row],[Net_Amount_Before_Tax]]+tbl_Raw_Data[[#This Row],[Tax_Amount]]</f>
        <v>180.5076</v>
      </c>
      <c r="Z7399" s="6">
        <f t="shared" si="579"/>
        <v>2</v>
      </c>
    </row>
    <row r="7400" spans="1:26" x14ac:dyDescent="0.3">
      <c r="A7400" s="23" t="s">
        <v>9512</v>
      </c>
      <c r="B7400" s="34">
        <v>45552</v>
      </c>
      <c r="C7400" s="23" t="s">
        <v>1025</v>
      </c>
      <c r="D7400" s="23" t="s">
        <v>28</v>
      </c>
      <c r="E7400" s="23" t="s">
        <v>29</v>
      </c>
      <c r="F7400" s="23">
        <v>500001</v>
      </c>
      <c r="G7400" s="23" t="s">
        <v>315</v>
      </c>
      <c r="H7400" s="23" t="s">
        <v>316</v>
      </c>
      <c r="I7400" s="23" t="s">
        <v>50</v>
      </c>
      <c r="J7400" s="23" t="s">
        <v>114</v>
      </c>
      <c r="K7400" s="23" t="s">
        <v>24</v>
      </c>
      <c r="L7400" s="23">
        <v>3</v>
      </c>
      <c r="M7400" s="23">
        <v>112.99</v>
      </c>
      <c r="N7400" s="23">
        <v>5</v>
      </c>
      <c r="O7400" s="23">
        <v>5</v>
      </c>
      <c r="P7400" s="23" t="s">
        <v>25</v>
      </c>
      <c r="Q7400" s="23" t="s">
        <v>26</v>
      </c>
      <c r="R7400" s="23">
        <f t="shared" si="575"/>
        <v>1</v>
      </c>
      <c r="S7400" s="23" t="str">
        <f t="shared" si="576"/>
        <v>ORD107399_20240917_CUST01164_MED012</v>
      </c>
      <c r="T7400" s="23">
        <f t="shared" si="577"/>
        <v>1</v>
      </c>
      <c r="U7400" s="6">
        <f t="shared" si="578"/>
        <v>338.96999999999997</v>
      </c>
      <c r="V7400" s="6">
        <f>tbl_Raw_Data[[#This Row],[Discount_Pct]]*tbl_Raw_Data[[#This Row],[Gross_Amount]]/100</f>
        <v>16.948499999999999</v>
      </c>
      <c r="W7400" s="6">
        <f>tbl_Raw_Data[[#This Row],[Gross_Amount]]-tbl_Raw_Data[[#This Row],[Discount_Amount]]</f>
        <v>322.02149999999995</v>
      </c>
      <c r="X7400" s="6">
        <f>tbl_Raw_Data[[#This Row],[Net_Amount_Before_Tax]]*tbl_Raw_Data[[#This Row],[Tax_Pct]]/100</f>
        <v>16.101074999999994</v>
      </c>
      <c r="Y7400" s="6">
        <f>tbl_Raw_Data[[#This Row],[Net_Amount_Before_Tax]]+tbl_Raw_Data[[#This Row],[Tax_Amount]]</f>
        <v>338.12257499999993</v>
      </c>
      <c r="Z7400" s="6">
        <f t="shared" si="579"/>
        <v>1</v>
      </c>
    </row>
    <row r="7401" spans="1:26" x14ac:dyDescent="0.3">
      <c r="A7401" s="23" t="s">
        <v>9513</v>
      </c>
      <c r="B7401" s="34">
        <v>45774</v>
      </c>
      <c r="C7401" s="23" t="s">
        <v>314</v>
      </c>
      <c r="D7401" s="23" t="s">
        <v>183</v>
      </c>
      <c r="E7401" s="23" t="s">
        <v>184</v>
      </c>
      <c r="F7401" s="23">
        <v>122009</v>
      </c>
      <c r="G7401" s="23" t="s">
        <v>283</v>
      </c>
      <c r="H7401" s="23" t="s">
        <v>284</v>
      </c>
      <c r="I7401" s="23" t="s">
        <v>104</v>
      </c>
      <c r="J7401" s="23" t="s">
        <v>42</v>
      </c>
      <c r="K7401" s="23" t="s">
        <v>57</v>
      </c>
      <c r="L7401" s="23">
        <v>3</v>
      </c>
      <c r="M7401" s="23">
        <v>299.07</v>
      </c>
      <c r="N7401" s="23">
        <v>0</v>
      </c>
      <c r="O7401" s="23">
        <v>18</v>
      </c>
      <c r="P7401" s="23" t="s">
        <v>65</v>
      </c>
      <c r="Q7401" s="23" t="s">
        <v>34</v>
      </c>
      <c r="R7401" s="23">
        <f t="shared" si="575"/>
        <v>1</v>
      </c>
      <c r="S7401" s="23" t="str">
        <f t="shared" si="576"/>
        <v>ORD107400_20250427_CUST00137_MED030</v>
      </c>
      <c r="T7401" s="23">
        <f t="shared" si="577"/>
        <v>1</v>
      </c>
      <c r="U7401" s="6">
        <f t="shared" si="578"/>
        <v>897.21</v>
      </c>
      <c r="V7401" s="6">
        <f>tbl_Raw_Data[[#This Row],[Discount_Pct]]*tbl_Raw_Data[[#This Row],[Gross_Amount]]/100</f>
        <v>0</v>
      </c>
      <c r="W7401" s="6">
        <f>tbl_Raw_Data[[#This Row],[Gross_Amount]]-tbl_Raw_Data[[#This Row],[Discount_Amount]]</f>
        <v>897.21</v>
      </c>
      <c r="X7401" s="6">
        <f>tbl_Raw_Data[[#This Row],[Net_Amount_Before_Tax]]*tbl_Raw_Data[[#This Row],[Tax_Pct]]/100</f>
        <v>161.49780000000001</v>
      </c>
      <c r="Y7401" s="6">
        <f>tbl_Raw_Data[[#This Row],[Net_Amount_Before_Tax]]+tbl_Raw_Data[[#This Row],[Tax_Amount]]</f>
        <v>1058.7078000000001</v>
      </c>
      <c r="Z7401" s="6">
        <f t="shared" si="579"/>
        <v>5</v>
      </c>
    </row>
    <row r="7402" spans="1:26" x14ac:dyDescent="0.3">
      <c r="A7402" s="23" t="s">
        <v>9513</v>
      </c>
      <c r="B7402" s="34">
        <v>45962</v>
      </c>
      <c r="C7402" s="23" t="s">
        <v>3364</v>
      </c>
      <c r="D7402" s="23" t="s">
        <v>100</v>
      </c>
      <c r="E7402" s="23" t="s">
        <v>101</v>
      </c>
      <c r="F7402" s="23">
        <v>201304</v>
      </c>
      <c r="G7402" s="23" t="s">
        <v>224</v>
      </c>
      <c r="H7402" s="23" t="s">
        <v>225</v>
      </c>
      <c r="I7402" s="23" t="s">
        <v>147</v>
      </c>
      <c r="J7402" s="23" t="s">
        <v>23</v>
      </c>
      <c r="K7402" s="23" t="s">
        <v>24</v>
      </c>
      <c r="L7402" s="23">
        <v>2</v>
      </c>
      <c r="M7402" s="23">
        <v>45.88</v>
      </c>
      <c r="N7402" s="23">
        <v>5</v>
      </c>
      <c r="O7402" s="23">
        <v>12</v>
      </c>
      <c r="P7402" s="23" t="s">
        <v>58</v>
      </c>
      <c r="Q7402" s="23" t="s">
        <v>34</v>
      </c>
      <c r="R7402" s="23">
        <f t="shared" si="575"/>
        <v>1</v>
      </c>
      <c r="S7402" s="23" t="str">
        <f t="shared" si="576"/>
        <v>ORD107400_20251101_CUST03314_MED015</v>
      </c>
      <c r="T7402" s="23">
        <f t="shared" si="577"/>
        <v>1</v>
      </c>
      <c r="U7402" s="6">
        <f t="shared" si="578"/>
        <v>91.76</v>
      </c>
      <c r="V7402" s="6">
        <f>tbl_Raw_Data[[#This Row],[Discount_Pct]]*tbl_Raw_Data[[#This Row],[Gross_Amount]]/100</f>
        <v>4.5880000000000001</v>
      </c>
      <c r="W7402" s="6">
        <f>tbl_Raw_Data[[#This Row],[Gross_Amount]]-tbl_Raw_Data[[#This Row],[Discount_Amount]]</f>
        <v>87.172000000000011</v>
      </c>
      <c r="X7402" s="6">
        <f>tbl_Raw_Data[[#This Row],[Net_Amount_Before_Tax]]*tbl_Raw_Data[[#This Row],[Tax_Pct]]/100</f>
        <v>10.460640000000001</v>
      </c>
      <c r="Y7402" s="6">
        <f>tbl_Raw_Data[[#This Row],[Net_Amount_Before_Tax]]+tbl_Raw_Data[[#This Row],[Tax_Amount]]</f>
        <v>97.632640000000009</v>
      </c>
      <c r="Z7402" s="6">
        <f t="shared" si="579"/>
        <v>5</v>
      </c>
    </row>
    <row r="7403" spans="1:26" x14ac:dyDescent="0.3">
      <c r="A7403" s="23" t="s">
        <v>9514</v>
      </c>
      <c r="B7403" s="34">
        <v>45436</v>
      </c>
      <c r="C7403" s="23" t="s">
        <v>1733</v>
      </c>
      <c r="D7403" s="23" t="s">
        <v>159</v>
      </c>
      <c r="E7403" s="23" t="s">
        <v>47</v>
      </c>
      <c r="F7403" s="23">
        <v>400093</v>
      </c>
      <c r="G7403" s="23" t="s">
        <v>74</v>
      </c>
      <c r="H7403" s="23" t="s">
        <v>75</v>
      </c>
      <c r="I7403" s="23" t="s">
        <v>76</v>
      </c>
      <c r="J7403" s="23" t="s">
        <v>77</v>
      </c>
      <c r="K7403" s="23" t="s">
        <v>57</v>
      </c>
      <c r="L7403" s="23">
        <v>1</v>
      </c>
      <c r="M7403" s="23">
        <v>55.55</v>
      </c>
      <c r="N7403" s="23">
        <v>15</v>
      </c>
      <c r="O7403" s="23">
        <v>5</v>
      </c>
      <c r="P7403" s="23" t="s">
        <v>25</v>
      </c>
      <c r="Q7403" s="23" t="s">
        <v>34</v>
      </c>
      <c r="R7403" s="23">
        <f t="shared" si="575"/>
        <v>1</v>
      </c>
      <c r="S7403" s="23" t="str">
        <f t="shared" si="576"/>
        <v>ORD107402_20240524_CUST02202_MED008</v>
      </c>
      <c r="T7403" s="23">
        <f t="shared" si="577"/>
        <v>1</v>
      </c>
      <c r="U7403" s="6">
        <f t="shared" si="578"/>
        <v>55.55</v>
      </c>
      <c r="V7403" s="6">
        <f>tbl_Raw_Data[[#This Row],[Discount_Pct]]*tbl_Raw_Data[[#This Row],[Gross_Amount]]/100</f>
        <v>8.3324999999999996</v>
      </c>
      <c r="W7403" s="6">
        <f>tbl_Raw_Data[[#This Row],[Gross_Amount]]-tbl_Raw_Data[[#This Row],[Discount_Amount]]</f>
        <v>47.217500000000001</v>
      </c>
      <c r="X7403" s="6">
        <f>tbl_Raw_Data[[#This Row],[Net_Amount_Before_Tax]]*tbl_Raw_Data[[#This Row],[Tax_Pct]]/100</f>
        <v>2.3608750000000001</v>
      </c>
      <c r="Y7403" s="6">
        <f>tbl_Raw_Data[[#This Row],[Net_Amount_Before_Tax]]+tbl_Raw_Data[[#This Row],[Tax_Amount]]</f>
        <v>49.578375000000001</v>
      </c>
      <c r="Z7403" s="6">
        <f t="shared" si="579"/>
        <v>7</v>
      </c>
    </row>
    <row r="7404" spans="1:26" x14ac:dyDescent="0.3">
      <c r="A7404" s="23" t="s">
        <v>9515</v>
      </c>
      <c r="B7404" s="34">
        <v>45348</v>
      </c>
      <c r="C7404" s="23" t="s">
        <v>1165</v>
      </c>
      <c r="D7404" s="23" t="s">
        <v>142</v>
      </c>
      <c r="E7404" s="23" t="s">
        <v>81</v>
      </c>
      <c r="F7404" s="23">
        <v>380001</v>
      </c>
      <c r="G7404" s="23" t="s">
        <v>48</v>
      </c>
      <c r="H7404" s="23" t="s">
        <v>49</v>
      </c>
      <c r="I7404" s="23" t="s">
        <v>50</v>
      </c>
      <c r="J7404" s="23" t="s">
        <v>23</v>
      </c>
      <c r="K7404" s="23" t="s">
        <v>24</v>
      </c>
      <c r="L7404" s="23">
        <v>2</v>
      </c>
      <c r="M7404" s="23">
        <v>119.69</v>
      </c>
      <c r="N7404" s="23">
        <v>5</v>
      </c>
      <c r="O7404" s="23">
        <v>5</v>
      </c>
      <c r="P7404" s="23" t="s">
        <v>43</v>
      </c>
      <c r="Q7404" s="23" t="s">
        <v>26</v>
      </c>
      <c r="R7404" s="23">
        <f t="shared" si="575"/>
        <v>1</v>
      </c>
      <c r="S7404" s="23" t="str">
        <f t="shared" si="576"/>
        <v>ORD107403_20240226_CUST02213_MED028</v>
      </c>
      <c r="T7404" s="23">
        <f t="shared" si="577"/>
        <v>1</v>
      </c>
      <c r="U7404" s="6">
        <f t="shared" si="578"/>
        <v>239.38</v>
      </c>
      <c r="V7404" s="6">
        <f>tbl_Raw_Data[[#This Row],[Discount_Pct]]*tbl_Raw_Data[[#This Row],[Gross_Amount]]/100</f>
        <v>11.969000000000001</v>
      </c>
      <c r="W7404" s="6">
        <f>tbl_Raw_Data[[#This Row],[Gross_Amount]]-tbl_Raw_Data[[#This Row],[Discount_Amount]]</f>
        <v>227.411</v>
      </c>
      <c r="X7404" s="6">
        <f>tbl_Raw_Data[[#This Row],[Net_Amount_Before_Tax]]*tbl_Raw_Data[[#This Row],[Tax_Pct]]/100</f>
        <v>11.370550000000001</v>
      </c>
      <c r="Y7404" s="6">
        <f>tbl_Raw_Data[[#This Row],[Net_Amount_Before_Tax]]+tbl_Raw_Data[[#This Row],[Tax_Amount]]</f>
        <v>238.78155000000001</v>
      </c>
      <c r="Z7404" s="6">
        <f t="shared" si="579"/>
        <v>0</v>
      </c>
    </row>
    <row r="7405" spans="1:26" x14ac:dyDescent="0.3">
      <c r="A7405" s="23" t="s">
        <v>9515</v>
      </c>
      <c r="B7405" s="34">
        <v>45457</v>
      </c>
      <c r="C7405" s="23" t="s">
        <v>4706</v>
      </c>
      <c r="D7405" s="23" t="s">
        <v>52</v>
      </c>
      <c r="E7405" s="23" t="s">
        <v>52</v>
      </c>
      <c r="F7405" s="23">
        <v>160022</v>
      </c>
      <c r="G7405" s="23" t="s">
        <v>48</v>
      </c>
      <c r="H7405" s="23" t="s">
        <v>49</v>
      </c>
      <c r="I7405" s="23" t="s">
        <v>50</v>
      </c>
      <c r="J7405" s="23" t="s">
        <v>23</v>
      </c>
      <c r="K7405" s="23" t="s">
        <v>24</v>
      </c>
      <c r="L7405" s="23">
        <v>3</v>
      </c>
      <c r="M7405" s="23">
        <v>104.71</v>
      </c>
      <c r="N7405" s="23">
        <v>10</v>
      </c>
      <c r="O7405" s="23">
        <v>12</v>
      </c>
      <c r="P7405" s="23" t="s">
        <v>25</v>
      </c>
      <c r="Q7405" s="23" t="s">
        <v>34</v>
      </c>
      <c r="R7405" s="23">
        <f t="shared" si="575"/>
        <v>1</v>
      </c>
      <c r="S7405" s="23" t="str">
        <f t="shared" si="576"/>
        <v>ORD107403_20240614_CUST01736_MED028</v>
      </c>
      <c r="T7405" s="23">
        <f t="shared" si="577"/>
        <v>1</v>
      </c>
      <c r="U7405" s="6">
        <f t="shared" si="578"/>
        <v>314.13</v>
      </c>
      <c r="V7405" s="6">
        <f>tbl_Raw_Data[[#This Row],[Discount_Pct]]*tbl_Raw_Data[[#This Row],[Gross_Amount]]/100</f>
        <v>31.413</v>
      </c>
      <c r="W7405" s="6">
        <f>tbl_Raw_Data[[#This Row],[Gross_Amount]]-tbl_Raw_Data[[#This Row],[Discount_Amount]]</f>
        <v>282.71699999999998</v>
      </c>
      <c r="X7405" s="6">
        <f>tbl_Raw_Data[[#This Row],[Net_Amount_Before_Tax]]*tbl_Raw_Data[[#This Row],[Tax_Pct]]/100</f>
        <v>33.92604</v>
      </c>
      <c r="Y7405" s="6">
        <f>tbl_Raw_Data[[#This Row],[Net_Amount_Before_Tax]]+tbl_Raw_Data[[#This Row],[Tax_Amount]]</f>
        <v>316.64303999999998</v>
      </c>
      <c r="Z7405" s="6">
        <f t="shared" si="579"/>
        <v>2</v>
      </c>
    </row>
    <row r="7406" spans="1:26" x14ac:dyDescent="0.3">
      <c r="A7406" s="23" t="s">
        <v>9515</v>
      </c>
      <c r="B7406" s="34">
        <v>45322</v>
      </c>
      <c r="C7406" s="23" t="s">
        <v>6333</v>
      </c>
      <c r="D7406" s="23" t="s">
        <v>92</v>
      </c>
      <c r="E7406" s="23" t="s">
        <v>93</v>
      </c>
      <c r="F7406" s="23">
        <v>560001</v>
      </c>
      <c r="G7406" s="23" t="s">
        <v>48</v>
      </c>
      <c r="H7406" s="23" t="s">
        <v>49</v>
      </c>
      <c r="I7406" s="23" t="s">
        <v>50</v>
      </c>
      <c r="J7406" s="23" t="s">
        <v>23</v>
      </c>
      <c r="K7406" s="23" t="s">
        <v>24</v>
      </c>
      <c r="L7406" s="23">
        <v>3</v>
      </c>
      <c r="M7406" s="23">
        <v>112.72</v>
      </c>
      <c r="N7406" s="23">
        <v>5</v>
      </c>
      <c r="O7406" s="23">
        <v>5</v>
      </c>
      <c r="P7406" s="23" t="s">
        <v>43</v>
      </c>
      <c r="Q7406" s="23" t="s">
        <v>34</v>
      </c>
      <c r="R7406" s="23">
        <f t="shared" si="575"/>
        <v>1</v>
      </c>
      <c r="S7406" s="23" t="str">
        <f t="shared" si="576"/>
        <v>ORD107403_20240131_CUST01569_MED028</v>
      </c>
      <c r="T7406" s="23">
        <f t="shared" si="577"/>
        <v>1</v>
      </c>
      <c r="U7406" s="6">
        <f t="shared" si="578"/>
        <v>338.15999999999997</v>
      </c>
      <c r="V7406" s="6">
        <f>tbl_Raw_Data[[#This Row],[Discount_Pct]]*tbl_Raw_Data[[#This Row],[Gross_Amount]]/100</f>
        <v>16.907999999999998</v>
      </c>
      <c r="W7406" s="6">
        <f>tbl_Raw_Data[[#This Row],[Gross_Amount]]-tbl_Raw_Data[[#This Row],[Discount_Amount]]</f>
        <v>321.25199999999995</v>
      </c>
      <c r="X7406" s="6">
        <f>tbl_Raw_Data[[#This Row],[Net_Amount_Before_Tax]]*tbl_Raw_Data[[#This Row],[Tax_Pct]]/100</f>
        <v>16.062599999999996</v>
      </c>
      <c r="Y7406" s="6">
        <f>tbl_Raw_Data[[#This Row],[Net_Amount_Before_Tax]]+tbl_Raw_Data[[#This Row],[Tax_Amount]]</f>
        <v>337.31459999999993</v>
      </c>
      <c r="Z7406" s="6">
        <f t="shared" si="579"/>
        <v>2</v>
      </c>
    </row>
    <row r="7407" spans="1:26" x14ac:dyDescent="0.3">
      <c r="A7407" s="23" t="s">
        <v>9516</v>
      </c>
      <c r="B7407" s="34">
        <v>45491</v>
      </c>
      <c r="C7407" s="23" t="s">
        <v>310</v>
      </c>
      <c r="D7407" s="23" t="s">
        <v>183</v>
      </c>
      <c r="E7407" s="23" t="s">
        <v>184</v>
      </c>
      <c r="F7407" s="23">
        <v>122002</v>
      </c>
      <c r="G7407" s="23" t="s">
        <v>160</v>
      </c>
      <c r="H7407" s="23" t="s">
        <v>161</v>
      </c>
      <c r="I7407" s="23" t="s">
        <v>50</v>
      </c>
      <c r="J7407" s="23" t="s">
        <v>23</v>
      </c>
      <c r="K7407" s="23" t="s">
        <v>24</v>
      </c>
      <c r="L7407" s="23">
        <v>1</v>
      </c>
      <c r="M7407" s="23">
        <v>140.05000000000001</v>
      </c>
      <c r="N7407" s="23">
        <v>0</v>
      </c>
      <c r="O7407" s="23">
        <v>5</v>
      </c>
      <c r="P7407" s="23" t="s">
        <v>89</v>
      </c>
      <c r="Q7407" s="23" t="s">
        <v>34</v>
      </c>
      <c r="R7407" s="23">
        <f t="shared" si="575"/>
        <v>1</v>
      </c>
      <c r="S7407" s="23" t="str">
        <f t="shared" si="576"/>
        <v>ORD107406_20240718_CUST03188_MED014</v>
      </c>
      <c r="T7407" s="23">
        <f t="shared" si="577"/>
        <v>1</v>
      </c>
      <c r="U7407" s="6">
        <f t="shared" si="578"/>
        <v>140.05000000000001</v>
      </c>
      <c r="V7407" s="6">
        <f>tbl_Raw_Data[[#This Row],[Discount_Pct]]*tbl_Raw_Data[[#This Row],[Gross_Amount]]/100</f>
        <v>0</v>
      </c>
      <c r="W7407" s="6">
        <f>tbl_Raw_Data[[#This Row],[Gross_Amount]]-tbl_Raw_Data[[#This Row],[Discount_Amount]]</f>
        <v>140.05000000000001</v>
      </c>
      <c r="X7407" s="6">
        <f>tbl_Raw_Data[[#This Row],[Net_Amount_Before_Tax]]*tbl_Raw_Data[[#This Row],[Tax_Pct]]/100</f>
        <v>7.0025000000000004</v>
      </c>
      <c r="Y7407" s="6">
        <f>tbl_Raw_Data[[#This Row],[Net_Amount_Before_Tax]]+tbl_Raw_Data[[#This Row],[Tax_Amount]]</f>
        <v>147.05250000000001</v>
      </c>
      <c r="Z7407" s="6">
        <f t="shared" si="579"/>
        <v>7</v>
      </c>
    </row>
    <row r="7408" spans="1:26" x14ac:dyDescent="0.3">
      <c r="A7408" s="23" t="s">
        <v>9517</v>
      </c>
      <c r="B7408" s="34">
        <v>45355</v>
      </c>
      <c r="C7408" s="23" t="s">
        <v>670</v>
      </c>
      <c r="D7408" s="23" t="s">
        <v>19</v>
      </c>
      <c r="E7408" s="23" t="s">
        <v>19</v>
      </c>
      <c r="F7408" s="23">
        <v>110044</v>
      </c>
      <c r="G7408" s="23" t="s">
        <v>154</v>
      </c>
      <c r="H7408" s="23" t="s">
        <v>155</v>
      </c>
      <c r="I7408" s="23" t="s">
        <v>134</v>
      </c>
      <c r="J7408" s="23" t="s">
        <v>156</v>
      </c>
      <c r="K7408" s="23" t="s">
        <v>57</v>
      </c>
      <c r="L7408" s="23">
        <v>5</v>
      </c>
      <c r="M7408" s="23">
        <v>40.840000000000003</v>
      </c>
      <c r="N7408" s="23">
        <v>5</v>
      </c>
      <c r="O7408" s="23">
        <v>5</v>
      </c>
      <c r="P7408" s="23" t="s">
        <v>25</v>
      </c>
      <c r="Q7408" s="23" t="s">
        <v>44</v>
      </c>
      <c r="R7408" s="23">
        <f t="shared" si="575"/>
        <v>1</v>
      </c>
      <c r="S7408" s="23" t="str">
        <f t="shared" si="576"/>
        <v>ORD107407_20240304_CUST00957_MED006</v>
      </c>
      <c r="T7408" s="23">
        <f t="shared" si="577"/>
        <v>1</v>
      </c>
      <c r="U7408" s="6">
        <f t="shared" si="578"/>
        <v>204.20000000000002</v>
      </c>
      <c r="V7408" s="6">
        <f>tbl_Raw_Data[[#This Row],[Discount_Pct]]*tbl_Raw_Data[[#This Row],[Gross_Amount]]/100</f>
        <v>10.210000000000001</v>
      </c>
      <c r="W7408" s="6">
        <f>tbl_Raw_Data[[#This Row],[Gross_Amount]]-tbl_Raw_Data[[#This Row],[Discount_Amount]]</f>
        <v>193.99</v>
      </c>
      <c r="X7408" s="6">
        <f>tbl_Raw_Data[[#This Row],[Net_Amount_Before_Tax]]*tbl_Raw_Data[[#This Row],[Tax_Pct]]/100</f>
        <v>9.6995000000000005</v>
      </c>
      <c r="Y7408" s="6">
        <f>tbl_Raw_Data[[#This Row],[Net_Amount_Before_Tax]]+tbl_Raw_Data[[#This Row],[Tax_Amount]]</f>
        <v>203.68950000000001</v>
      </c>
      <c r="Z7408" s="6">
        <f t="shared" si="579"/>
        <v>2</v>
      </c>
    </row>
    <row r="7409" spans="1:26" x14ac:dyDescent="0.3">
      <c r="A7409" s="23" t="s">
        <v>9518</v>
      </c>
      <c r="B7409" s="34">
        <v>45711</v>
      </c>
      <c r="C7409" s="23" t="s">
        <v>401</v>
      </c>
      <c r="D7409" s="23" t="s">
        <v>92</v>
      </c>
      <c r="E7409" s="23" t="s">
        <v>93</v>
      </c>
      <c r="F7409" s="23">
        <v>560001</v>
      </c>
      <c r="G7409" s="23" t="s">
        <v>132</v>
      </c>
      <c r="H7409" s="23" t="s">
        <v>133</v>
      </c>
      <c r="I7409" s="23" t="s">
        <v>134</v>
      </c>
      <c r="J7409" s="23" t="s">
        <v>135</v>
      </c>
      <c r="K7409" s="23" t="s">
        <v>57</v>
      </c>
      <c r="L7409" s="23">
        <v>2</v>
      </c>
      <c r="M7409" s="23">
        <v>81.41</v>
      </c>
      <c r="N7409" s="23">
        <v>15</v>
      </c>
      <c r="O7409" s="23">
        <v>5</v>
      </c>
      <c r="P7409" s="23" t="s">
        <v>89</v>
      </c>
      <c r="Q7409" s="23" t="s">
        <v>44</v>
      </c>
      <c r="R7409" s="23">
        <f t="shared" si="575"/>
        <v>1</v>
      </c>
      <c r="S7409" s="23" t="str">
        <f t="shared" si="576"/>
        <v>ORD107408_20250223_CUST01873_MED007</v>
      </c>
      <c r="T7409" s="23">
        <f t="shared" si="577"/>
        <v>1</v>
      </c>
      <c r="U7409" s="6">
        <f t="shared" si="578"/>
        <v>162.82</v>
      </c>
      <c r="V7409" s="6">
        <f>tbl_Raw_Data[[#This Row],[Discount_Pct]]*tbl_Raw_Data[[#This Row],[Gross_Amount]]/100</f>
        <v>24.422999999999998</v>
      </c>
      <c r="W7409" s="6">
        <f>tbl_Raw_Data[[#This Row],[Gross_Amount]]-tbl_Raw_Data[[#This Row],[Discount_Amount]]</f>
        <v>138.39699999999999</v>
      </c>
      <c r="X7409" s="6">
        <f>tbl_Raw_Data[[#This Row],[Net_Amount_Before_Tax]]*tbl_Raw_Data[[#This Row],[Tax_Pct]]/100</f>
        <v>6.9198499999999994</v>
      </c>
      <c r="Y7409" s="6">
        <f>tbl_Raw_Data[[#This Row],[Net_Amount_Before_Tax]]+tbl_Raw_Data[[#This Row],[Tax_Amount]]</f>
        <v>145.31684999999999</v>
      </c>
      <c r="Z7409" s="6">
        <f t="shared" si="579"/>
        <v>2</v>
      </c>
    </row>
    <row r="7410" spans="1:26" x14ac:dyDescent="0.3">
      <c r="A7410" s="23" t="s">
        <v>9519</v>
      </c>
      <c r="B7410" s="34">
        <v>45746</v>
      </c>
      <c r="C7410" s="23" t="s">
        <v>3453</v>
      </c>
      <c r="D7410" s="23" t="s">
        <v>37</v>
      </c>
      <c r="E7410" s="23" t="s">
        <v>38</v>
      </c>
      <c r="F7410" s="23">
        <v>452016</v>
      </c>
      <c r="G7410" s="23" t="s">
        <v>256</v>
      </c>
      <c r="H7410" s="23" t="s">
        <v>257</v>
      </c>
      <c r="I7410" s="23" t="s">
        <v>22</v>
      </c>
      <c r="J7410" s="23" t="s">
        <v>258</v>
      </c>
      <c r="K7410" s="23" t="s">
        <v>57</v>
      </c>
      <c r="L7410" s="23">
        <v>1</v>
      </c>
      <c r="M7410" s="23">
        <v>66.03</v>
      </c>
      <c r="N7410" s="23">
        <v>0</v>
      </c>
      <c r="O7410" s="23">
        <v>18</v>
      </c>
      <c r="P7410" s="23" t="s">
        <v>25</v>
      </c>
      <c r="Q7410" s="23" t="s">
        <v>34</v>
      </c>
      <c r="R7410" s="23">
        <f t="shared" si="575"/>
        <v>1</v>
      </c>
      <c r="S7410" s="23" t="str">
        <f t="shared" si="576"/>
        <v>ORD107409_20250330_CUST00287_MED025</v>
      </c>
      <c r="T7410" s="23">
        <f t="shared" si="577"/>
        <v>1</v>
      </c>
      <c r="U7410" s="6">
        <f t="shared" si="578"/>
        <v>66.03</v>
      </c>
      <c r="V7410" s="6">
        <f>tbl_Raw_Data[[#This Row],[Discount_Pct]]*tbl_Raw_Data[[#This Row],[Gross_Amount]]/100</f>
        <v>0</v>
      </c>
      <c r="W7410" s="6">
        <f>tbl_Raw_Data[[#This Row],[Gross_Amount]]-tbl_Raw_Data[[#This Row],[Discount_Amount]]</f>
        <v>66.03</v>
      </c>
      <c r="X7410" s="6">
        <f>tbl_Raw_Data[[#This Row],[Net_Amount_Before_Tax]]*tbl_Raw_Data[[#This Row],[Tax_Pct]]/100</f>
        <v>11.885399999999999</v>
      </c>
      <c r="Y7410" s="6">
        <f>tbl_Raw_Data[[#This Row],[Net_Amount_Before_Tax]]+tbl_Raw_Data[[#This Row],[Tax_Amount]]</f>
        <v>77.915400000000005</v>
      </c>
      <c r="Z7410" s="6">
        <f t="shared" si="579"/>
        <v>4</v>
      </c>
    </row>
    <row r="7411" spans="1:26" x14ac:dyDescent="0.3">
      <c r="A7411" s="23" t="s">
        <v>9520</v>
      </c>
      <c r="B7411" s="34">
        <v>45661</v>
      </c>
      <c r="C7411" s="23" t="s">
        <v>857</v>
      </c>
      <c r="D7411" s="23" t="s">
        <v>142</v>
      </c>
      <c r="E7411" s="23" t="s">
        <v>81</v>
      </c>
      <c r="F7411" s="23">
        <v>380061</v>
      </c>
      <c r="G7411" s="23" t="s">
        <v>138</v>
      </c>
      <c r="H7411" s="23" t="s">
        <v>139</v>
      </c>
      <c r="I7411" s="23" t="s">
        <v>50</v>
      </c>
      <c r="J7411" s="23" t="s">
        <v>140</v>
      </c>
      <c r="K7411" s="23" t="s">
        <v>24</v>
      </c>
      <c r="L7411" s="23">
        <v>1</v>
      </c>
      <c r="M7411" s="23">
        <v>152.77000000000001</v>
      </c>
      <c r="N7411" s="23">
        <v>10</v>
      </c>
      <c r="O7411" s="23">
        <v>18</v>
      </c>
      <c r="P7411" s="23" t="s">
        <v>65</v>
      </c>
      <c r="Q7411" s="23" t="s">
        <v>34</v>
      </c>
      <c r="R7411" s="23">
        <f t="shared" si="575"/>
        <v>1</v>
      </c>
      <c r="S7411" s="23" t="str">
        <f t="shared" si="576"/>
        <v>ORD107410_20250104_CUST01191_MED013</v>
      </c>
      <c r="T7411" s="23">
        <f t="shared" si="577"/>
        <v>1</v>
      </c>
      <c r="U7411" s="6">
        <f t="shared" si="578"/>
        <v>152.77000000000001</v>
      </c>
      <c r="V7411" s="6">
        <f>tbl_Raw_Data[[#This Row],[Discount_Pct]]*tbl_Raw_Data[[#This Row],[Gross_Amount]]/100</f>
        <v>15.277000000000001</v>
      </c>
      <c r="W7411" s="6">
        <f>tbl_Raw_Data[[#This Row],[Gross_Amount]]-tbl_Raw_Data[[#This Row],[Discount_Amount]]</f>
        <v>137.49299999999999</v>
      </c>
      <c r="X7411" s="6">
        <f>tbl_Raw_Data[[#This Row],[Net_Amount_Before_Tax]]*tbl_Raw_Data[[#This Row],[Tax_Pct]]/100</f>
        <v>24.748739999999998</v>
      </c>
      <c r="Y7411" s="6">
        <f>tbl_Raw_Data[[#This Row],[Net_Amount_Before_Tax]]+tbl_Raw_Data[[#This Row],[Tax_Amount]]</f>
        <v>162.24173999999999</v>
      </c>
      <c r="Z7411" s="6">
        <f t="shared" si="579"/>
        <v>2</v>
      </c>
    </row>
    <row r="7412" spans="1:26" x14ac:dyDescent="0.3">
      <c r="A7412" s="23" t="s">
        <v>9521</v>
      </c>
      <c r="B7412" s="34">
        <v>45761</v>
      </c>
      <c r="C7412" s="23" t="s">
        <v>5660</v>
      </c>
      <c r="D7412" s="23" t="s">
        <v>92</v>
      </c>
      <c r="E7412" s="23" t="s">
        <v>93</v>
      </c>
      <c r="F7412" s="23">
        <v>560038</v>
      </c>
      <c r="G7412" s="23" t="s">
        <v>39</v>
      </c>
      <c r="H7412" s="23" t="s">
        <v>40</v>
      </c>
      <c r="I7412" s="23" t="s">
        <v>41</v>
      </c>
      <c r="J7412" s="23" t="s">
        <v>42</v>
      </c>
      <c r="K7412" s="23" t="s">
        <v>24</v>
      </c>
      <c r="L7412" s="23">
        <v>2</v>
      </c>
      <c r="M7412" s="23">
        <v>31</v>
      </c>
      <c r="N7412" s="23">
        <v>0</v>
      </c>
      <c r="O7412" s="23">
        <v>18</v>
      </c>
      <c r="P7412" s="23" t="s">
        <v>89</v>
      </c>
      <c r="Q7412" s="23" t="s">
        <v>26</v>
      </c>
      <c r="R7412" s="23">
        <f t="shared" si="575"/>
        <v>1</v>
      </c>
      <c r="S7412" s="23" t="str">
        <f t="shared" si="576"/>
        <v>ORD107411_20250414_CUST01676_MED001</v>
      </c>
      <c r="T7412" s="23">
        <f t="shared" si="577"/>
        <v>1</v>
      </c>
      <c r="U7412" s="6">
        <f t="shared" si="578"/>
        <v>62</v>
      </c>
      <c r="V7412" s="6">
        <f>tbl_Raw_Data[[#This Row],[Discount_Pct]]*tbl_Raw_Data[[#This Row],[Gross_Amount]]/100</f>
        <v>0</v>
      </c>
      <c r="W7412" s="6">
        <f>tbl_Raw_Data[[#This Row],[Gross_Amount]]-tbl_Raw_Data[[#This Row],[Discount_Amount]]</f>
        <v>62</v>
      </c>
      <c r="X7412" s="6">
        <f>tbl_Raw_Data[[#This Row],[Net_Amount_Before_Tax]]*tbl_Raw_Data[[#This Row],[Tax_Pct]]/100</f>
        <v>11.16</v>
      </c>
      <c r="Y7412" s="6">
        <f>tbl_Raw_Data[[#This Row],[Net_Amount_Before_Tax]]+tbl_Raw_Data[[#This Row],[Tax_Amount]]</f>
        <v>73.16</v>
      </c>
      <c r="Z7412" s="6">
        <f t="shared" si="579"/>
        <v>1</v>
      </c>
    </row>
    <row r="7413" spans="1:26" x14ac:dyDescent="0.3">
      <c r="A7413" s="23" t="s">
        <v>9522</v>
      </c>
      <c r="B7413" s="34">
        <v>45509</v>
      </c>
      <c r="C7413" s="23" t="s">
        <v>6124</v>
      </c>
      <c r="D7413" s="23" t="s">
        <v>19</v>
      </c>
      <c r="E7413" s="23" t="s">
        <v>19</v>
      </c>
      <c r="F7413" s="23">
        <v>110001</v>
      </c>
      <c r="G7413" s="23" t="s">
        <v>283</v>
      </c>
      <c r="H7413" s="23" t="s">
        <v>284</v>
      </c>
      <c r="I7413" s="23" t="s">
        <v>104</v>
      </c>
      <c r="J7413" s="23" t="s">
        <v>42</v>
      </c>
      <c r="K7413" s="23" t="s">
        <v>57</v>
      </c>
      <c r="L7413" s="23">
        <v>2</v>
      </c>
      <c r="M7413" s="23">
        <v>259.16000000000003</v>
      </c>
      <c r="N7413" s="23">
        <v>5</v>
      </c>
      <c r="O7413" s="23">
        <v>12</v>
      </c>
      <c r="P7413" s="23" t="s">
        <v>33</v>
      </c>
      <c r="Q7413" s="23" t="s">
        <v>34</v>
      </c>
      <c r="R7413" s="23">
        <f t="shared" si="575"/>
        <v>1</v>
      </c>
      <c r="S7413" s="23" t="str">
        <f t="shared" si="576"/>
        <v>ORD107412_20240805_CUST01867_MED030</v>
      </c>
      <c r="T7413" s="23">
        <f t="shared" si="577"/>
        <v>1</v>
      </c>
      <c r="U7413" s="6">
        <f t="shared" si="578"/>
        <v>518.32000000000005</v>
      </c>
      <c r="V7413" s="6">
        <f>tbl_Raw_Data[[#This Row],[Discount_Pct]]*tbl_Raw_Data[[#This Row],[Gross_Amount]]/100</f>
        <v>25.916000000000004</v>
      </c>
      <c r="W7413" s="6">
        <f>tbl_Raw_Data[[#This Row],[Gross_Amount]]-tbl_Raw_Data[[#This Row],[Discount_Amount]]</f>
        <v>492.40400000000005</v>
      </c>
      <c r="X7413" s="6">
        <f>tbl_Raw_Data[[#This Row],[Net_Amount_Before_Tax]]*tbl_Raw_Data[[#This Row],[Tax_Pct]]/100</f>
        <v>59.088480000000011</v>
      </c>
      <c r="Y7413" s="6">
        <f>tbl_Raw_Data[[#This Row],[Net_Amount_Before_Tax]]+tbl_Raw_Data[[#This Row],[Tax_Amount]]</f>
        <v>551.49248000000011</v>
      </c>
      <c r="Z7413" s="6">
        <f t="shared" si="579"/>
        <v>2</v>
      </c>
    </row>
    <row r="7414" spans="1:26" x14ac:dyDescent="0.3">
      <c r="A7414" s="23" t="s">
        <v>9523</v>
      </c>
      <c r="B7414" s="34">
        <v>45723</v>
      </c>
      <c r="C7414" s="23" t="s">
        <v>1453</v>
      </c>
      <c r="D7414" s="23" t="s">
        <v>100</v>
      </c>
      <c r="E7414" s="23" t="s">
        <v>101</v>
      </c>
      <c r="F7414" s="23">
        <v>201304</v>
      </c>
      <c r="G7414" s="23" t="s">
        <v>283</v>
      </c>
      <c r="H7414" s="23" t="s">
        <v>284</v>
      </c>
      <c r="I7414" s="23" t="s">
        <v>104</v>
      </c>
      <c r="J7414" s="23" t="s">
        <v>42</v>
      </c>
      <c r="K7414" s="23" t="s">
        <v>57</v>
      </c>
      <c r="L7414" s="23">
        <v>1</v>
      </c>
      <c r="M7414" s="23">
        <v>263.08999999999997</v>
      </c>
      <c r="N7414" s="23">
        <v>10</v>
      </c>
      <c r="O7414" s="23">
        <v>5</v>
      </c>
      <c r="P7414" s="23" t="s">
        <v>25</v>
      </c>
      <c r="Q7414" s="23" t="s">
        <v>34</v>
      </c>
      <c r="R7414" s="23">
        <f t="shared" si="575"/>
        <v>1</v>
      </c>
      <c r="S7414" s="23" t="str">
        <f t="shared" si="576"/>
        <v>ORD107413_20250307_CUST01243_MED030</v>
      </c>
      <c r="T7414" s="23">
        <f t="shared" si="577"/>
        <v>1</v>
      </c>
      <c r="U7414" s="6">
        <f t="shared" si="578"/>
        <v>263.08999999999997</v>
      </c>
      <c r="V7414" s="6">
        <f>tbl_Raw_Data[[#This Row],[Discount_Pct]]*tbl_Raw_Data[[#This Row],[Gross_Amount]]/100</f>
        <v>26.308999999999997</v>
      </c>
      <c r="W7414" s="6">
        <f>tbl_Raw_Data[[#This Row],[Gross_Amount]]-tbl_Raw_Data[[#This Row],[Discount_Amount]]</f>
        <v>236.78099999999998</v>
      </c>
      <c r="X7414" s="6">
        <f>tbl_Raw_Data[[#This Row],[Net_Amount_Before_Tax]]*tbl_Raw_Data[[#This Row],[Tax_Pct]]/100</f>
        <v>11.83905</v>
      </c>
      <c r="Y7414" s="6">
        <f>tbl_Raw_Data[[#This Row],[Net_Amount_Before_Tax]]+tbl_Raw_Data[[#This Row],[Tax_Amount]]</f>
        <v>248.62004999999999</v>
      </c>
      <c r="Z7414" s="6">
        <f t="shared" si="579"/>
        <v>4</v>
      </c>
    </row>
    <row r="7415" spans="1:26" x14ac:dyDescent="0.3">
      <c r="A7415" s="23" t="s">
        <v>9524</v>
      </c>
      <c r="B7415" s="34">
        <v>45812</v>
      </c>
      <c r="C7415" s="23" t="s">
        <v>4614</v>
      </c>
      <c r="D7415" s="23" t="s">
        <v>19</v>
      </c>
      <c r="E7415" s="23" t="s">
        <v>19</v>
      </c>
      <c r="F7415" s="23">
        <v>110085</v>
      </c>
      <c r="G7415" s="23" t="s">
        <v>61</v>
      </c>
      <c r="H7415" s="23" t="s">
        <v>62</v>
      </c>
      <c r="I7415" s="23" t="s">
        <v>63</v>
      </c>
      <c r="J7415" s="23" t="s">
        <v>64</v>
      </c>
      <c r="K7415" s="23" t="s">
        <v>57</v>
      </c>
      <c r="L7415" s="23">
        <v>2</v>
      </c>
      <c r="M7415" s="23">
        <v>114.18</v>
      </c>
      <c r="N7415" s="23">
        <v>5</v>
      </c>
      <c r="O7415" s="23">
        <v>5</v>
      </c>
      <c r="P7415" s="23" t="s">
        <v>25</v>
      </c>
      <c r="Q7415" s="23" t="s">
        <v>34</v>
      </c>
      <c r="R7415" s="23">
        <f t="shared" si="575"/>
        <v>1</v>
      </c>
      <c r="S7415" s="23" t="str">
        <f t="shared" si="576"/>
        <v>ORD107414_20250604_CUST01345_MED004</v>
      </c>
      <c r="T7415" s="23">
        <f t="shared" si="577"/>
        <v>1</v>
      </c>
      <c r="U7415" s="6">
        <f t="shared" si="578"/>
        <v>228.36</v>
      </c>
      <c r="V7415" s="6">
        <f>tbl_Raw_Data[[#This Row],[Discount_Pct]]*tbl_Raw_Data[[#This Row],[Gross_Amount]]/100</f>
        <v>11.418000000000001</v>
      </c>
      <c r="W7415" s="6">
        <f>tbl_Raw_Data[[#This Row],[Gross_Amount]]-tbl_Raw_Data[[#This Row],[Discount_Amount]]</f>
        <v>216.94200000000001</v>
      </c>
      <c r="X7415" s="6">
        <f>tbl_Raw_Data[[#This Row],[Net_Amount_Before_Tax]]*tbl_Raw_Data[[#This Row],[Tax_Pct]]/100</f>
        <v>10.847100000000001</v>
      </c>
      <c r="Y7415" s="6">
        <f>tbl_Raw_Data[[#This Row],[Net_Amount_Before_Tax]]+tbl_Raw_Data[[#This Row],[Tax_Amount]]</f>
        <v>227.78910000000002</v>
      </c>
      <c r="Z7415" s="6">
        <f t="shared" si="579"/>
        <v>3</v>
      </c>
    </row>
    <row r="7416" spans="1:26" x14ac:dyDescent="0.3">
      <c r="A7416" s="23" t="s">
        <v>9525</v>
      </c>
      <c r="B7416" s="34">
        <v>45349</v>
      </c>
      <c r="C7416" s="23" t="s">
        <v>1611</v>
      </c>
      <c r="D7416" s="23" t="s">
        <v>130</v>
      </c>
      <c r="E7416" s="23" t="s">
        <v>131</v>
      </c>
      <c r="F7416" s="23">
        <v>700001</v>
      </c>
      <c r="G7416" s="23" t="s">
        <v>74</v>
      </c>
      <c r="H7416" s="23" t="s">
        <v>75</v>
      </c>
      <c r="I7416" s="23" t="s">
        <v>76</v>
      </c>
      <c r="J7416" s="23" t="s">
        <v>77</v>
      </c>
      <c r="K7416" s="23" t="s">
        <v>57</v>
      </c>
      <c r="L7416" s="23">
        <v>3</v>
      </c>
      <c r="M7416" s="23">
        <v>64.319999999999993</v>
      </c>
      <c r="N7416" s="23">
        <v>0</v>
      </c>
      <c r="O7416" s="23">
        <v>18</v>
      </c>
      <c r="P7416" s="23" t="s">
        <v>89</v>
      </c>
      <c r="Q7416" s="23" t="s">
        <v>34</v>
      </c>
      <c r="R7416" s="23">
        <f t="shared" si="575"/>
        <v>1</v>
      </c>
      <c r="S7416" s="23" t="str">
        <f t="shared" si="576"/>
        <v>ORD107415_20240227_CUST00699_MED008</v>
      </c>
      <c r="T7416" s="23">
        <f t="shared" si="577"/>
        <v>1</v>
      </c>
      <c r="U7416" s="6">
        <f t="shared" si="578"/>
        <v>192.95999999999998</v>
      </c>
      <c r="V7416" s="6">
        <f>tbl_Raw_Data[[#This Row],[Discount_Pct]]*tbl_Raw_Data[[#This Row],[Gross_Amount]]/100</f>
        <v>0</v>
      </c>
      <c r="W7416" s="6">
        <f>tbl_Raw_Data[[#This Row],[Gross_Amount]]-tbl_Raw_Data[[#This Row],[Discount_Amount]]</f>
        <v>192.95999999999998</v>
      </c>
      <c r="X7416" s="6">
        <f>tbl_Raw_Data[[#This Row],[Net_Amount_Before_Tax]]*tbl_Raw_Data[[#This Row],[Tax_Pct]]/100</f>
        <v>34.732799999999997</v>
      </c>
      <c r="Y7416" s="6">
        <f>tbl_Raw_Data[[#This Row],[Net_Amount_Before_Tax]]+tbl_Raw_Data[[#This Row],[Tax_Amount]]</f>
        <v>227.69279999999998</v>
      </c>
      <c r="Z7416" s="6">
        <f t="shared" si="579"/>
        <v>3</v>
      </c>
    </row>
    <row r="7417" spans="1:26" x14ac:dyDescent="0.3">
      <c r="A7417" s="23" t="s">
        <v>9526</v>
      </c>
      <c r="B7417" s="34">
        <v>45530</v>
      </c>
      <c r="C7417" s="23" t="s">
        <v>4447</v>
      </c>
      <c r="D7417" s="23" t="s">
        <v>87</v>
      </c>
      <c r="E7417" s="23" t="s">
        <v>88</v>
      </c>
      <c r="F7417" s="23">
        <v>600100</v>
      </c>
      <c r="G7417" s="23" t="s">
        <v>124</v>
      </c>
      <c r="H7417" s="23" t="s">
        <v>125</v>
      </c>
      <c r="I7417" s="23" t="s">
        <v>104</v>
      </c>
      <c r="J7417" s="23" t="s">
        <v>114</v>
      </c>
      <c r="K7417" s="23" t="s">
        <v>24</v>
      </c>
      <c r="L7417" s="23">
        <v>3</v>
      </c>
      <c r="M7417" s="23">
        <v>108.87</v>
      </c>
      <c r="N7417" s="23">
        <v>0</v>
      </c>
      <c r="O7417" s="23">
        <v>5</v>
      </c>
      <c r="P7417" s="23" t="s">
        <v>25</v>
      </c>
      <c r="Q7417" s="23" t="s">
        <v>26</v>
      </c>
      <c r="R7417" s="23">
        <f t="shared" si="575"/>
        <v>1</v>
      </c>
      <c r="S7417" s="23" t="str">
        <f t="shared" si="576"/>
        <v>ORD107416_20240826_CUST02325_MED018</v>
      </c>
      <c r="T7417" s="23">
        <f t="shared" si="577"/>
        <v>1</v>
      </c>
      <c r="U7417" s="6">
        <f t="shared" si="578"/>
        <v>326.61</v>
      </c>
      <c r="V7417" s="6">
        <f>tbl_Raw_Data[[#This Row],[Discount_Pct]]*tbl_Raw_Data[[#This Row],[Gross_Amount]]/100</f>
        <v>0</v>
      </c>
      <c r="W7417" s="6">
        <f>tbl_Raw_Data[[#This Row],[Gross_Amount]]-tbl_Raw_Data[[#This Row],[Discount_Amount]]</f>
        <v>326.61</v>
      </c>
      <c r="X7417" s="6">
        <f>tbl_Raw_Data[[#This Row],[Net_Amount_Before_Tax]]*tbl_Raw_Data[[#This Row],[Tax_Pct]]/100</f>
        <v>16.330500000000001</v>
      </c>
      <c r="Y7417" s="6">
        <f>tbl_Raw_Data[[#This Row],[Net_Amount_Before_Tax]]+tbl_Raw_Data[[#This Row],[Tax_Amount]]</f>
        <v>342.94050000000004</v>
      </c>
      <c r="Z7417" s="6">
        <f t="shared" si="579"/>
        <v>1</v>
      </c>
    </row>
    <row r="7418" spans="1:26" x14ac:dyDescent="0.3">
      <c r="A7418" s="23" t="s">
        <v>9527</v>
      </c>
      <c r="B7418" s="34">
        <v>45755</v>
      </c>
      <c r="C7418" s="23" t="s">
        <v>3782</v>
      </c>
      <c r="D7418" s="23" t="s">
        <v>142</v>
      </c>
      <c r="E7418" s="23" t="s">
        <v>81</v>
      </c>
      <c r="F7418" s="23">
        <v>380015</v>
      </c>
      <c r="G7418" s="23" t="s">
        <v>111</v>
      </c>
      <c r="H7418" s="23" t="s">
        <v>112</v>
      </c>
      <c r="I7418" s="23" t="s">
        <v>113</v>
      </c>
      <c r="J7418" s="23" t="s">
        <v>114</v>
      </c>
      <c r="K7418" s="23" t="s">
        <v>24</v>
      </c>
      <c r="L7418" s="23">
        <v>4</v>
      </c>
      <c r="M7418" s="23">
        <v>85.28</v>
      </c>
      <c r="N7418" s="23">
        <v>5</v>
      </c>
      <c r="O7418" s="23">
        <v>12</v>
      </c>
      <c r="P7418" s="23" t="s">
        <v>89</v>
      </c>
      <c r="Q7418" s="23" t="s">
        <v>90</v>
      </c>
      <c r="R7418" s="23">
        <f t="shared" si="575"/>
        <v>1</v>
      </c>
      <c r="S7418" s="23" t="str">
        <f t="shared" si="576"/>
        <v>ORD107417_20250408_CUST02689_MED027</v>
      </c>
      <c r="T7418" s="23">
        <f t="shared" si="577"/>
        <v>1</v>
      </c>
      <c r="U7418" s="6">
        <f t="shared" si="578"/>
        <v>341.12</v>
      </c>
      <c r="V7418" s="6">
        <f>tbl_Raw_Data[[#This Row],[Discount_Pct]]*tbl_Raw_Data[[#This Row],[Gross_Amount]]/100</f>
        <v>17.055999999999997</v>
      </c>
      <c r="W7418" s="6">
        <f>tbl_Raw_Data[[#This Row],[Gross_Amount]]-tbl_Raw_Data[[#This Row],[Discount_Amount]]</f>
        <v>324.06400000000002</v>
      </c>
      <c r="X7418" s="6">
        <f>tbl_Raw_Data[[#This Row],[Net_Amount_Before_Tax]]*tbl_Raw_Data[[#This Row],[Tax_Pct]]/100</f>
        <v>38.887680000000003</v>
      </c>
      <c r="Y7418" s="6">
        <f>tbl_Raw_Data[[#This Row],[Net_Amount_Before_Tax]]+tbl_Raw_Data[[#This Row],[Tax_Amount]]</f>
        <v>362.95168000000001</v>
      </c>
      <c r="Z7418" s="6">
        <f t="shared" si="579"/>
        <v>2</v>
      </c>
    </row>
    <row r="7419" spans="1:26" x14ac:dyDescent="0.3">
      <c r="A7419" s="23" t="s">
        <v>9527</v>
      </c>
      <c r="B7419" s="34">
        <v>45558</v>
      </c>
      <c r="C7419" s="23" t="s">
        <v>2093</v>
      </c>
      <c r="D7419" s="23" t="s">
        <v>19</v>
      </c>
      <c r="E7419" s="23" t="s">
        <v>19</v>
      </c>
      <c r="F7419" s="23">
        <v>110024</v>
      </c>
      <c r="G7419" s="23" t="s">
        <v>229</v>
      </c>
      <c r="H7419" s="23" t="s">
        <v>230</v>
      </c>
      <c r="I7419" s="23" t="s">
        <v>84</v>
      </c>
      <c r="J7419" s="23" t="s">
        <v>140</v>
      </c>
      <c r="K7419" s="23" t="s">
        <v>24</v>
      </c>
      <c r="L7419" s="23">
        <v>1</v>
      </c>
      <c r="M7419" s="23">
        <v>198.7</v>
      </c>
      <c r="N7419" s="23">
        <v>10</v>
      </c>
      <c r="O7419" s="23">
        <v>12</v>
      </c>
      <c r="P7419" s="23" t="s">
        <v>58</v>
      </c>
      <c r="Q7419" s="23" t="s">
        <v>34</v>
      </c>
      <c r="R7419" s="23">
        <f t="shared" si="575"/>
        <v>1</v>
      </c>
      <c r="S7419" s="23" t="str">
        <f t="shared" si="576"/>
        <v>ORD107417_20240923_CUST01288_MED022</v>
      </c>
      <c r="T7419" s="23">
        <f t="shared" si="577"/>
        <v>1</v>
      </c>
      <c r="U7419" s="6">
        <f t="shared" si="578"/>
        <v>198.7</v>
      </c>
      <c r="V7419" s="6">
        <f>tbl_Raw_Data[[#This Row],[Discount_Pct]]*tbl_Raw_Data[[#This Row],[Gross_Amount]]/100</f>
        <v>19.87</v>
      </c>
      <c r="W7419" s="6">
        <f>tbl_Raw_Data[[#This Row],[Gross_Amount]]-tbl_Raw_Data[[#This Row],[Discount_Amount]]</f>
        <v>178.82999999999998</v>
      </c>
      <c r="X7419" s="6">
        <f>tbl_Raw_Data[[#This Row],[Net_Amount_Before_Tax]]*tbl_Raw_Data[[#This Row],[Tax_Pct]]/100</f>
        <v>21.459600000000002</v>
      </c>
      <c r="Y7419" s="6">
        <f>tbl_Raw_Data[[#This Row],[Net_Amount_Before_Tax]]+tbl_Raw_Data[[#This Row],[Tax_Amount]]</f>
        <v>200.28959999999998</v>
      </c>
      <c r="Z7419" s="6">
        <f t="shared" si="579"/>
        <v>3</v>
      </c>
    </row>
    <row r="7420" spans="1:26" x14ac:dyDescent="0.3">
      <c r="A7420" s="23" t="s">
        <v>9528</v>
      </c>
      <c r="B7420" s="34">
        <v>45550</v>
      </c>
      <c r="C7420" s="23" t="s">
        <v>2727</v>
      </c>
      <c r="D7420" s="23" t="s">
        <v>52</v>
      </c>
      <c r="E7420" s="23" t="s">
        <v>52</v>
      </c>
      <c r="F7420" s="23">
        <v>160022</v>
      </c>
      <c r="G7420" s="23" t="s">
        <v>256</v>
      </c>
      <c r="H7420" s="23" t="s">
        <v>257</v>
      </c>
      <c r="I7420" s="23" t="s">
        <v>22</v>
      </c>
      <c r="J7420" s="23" t="s">
        <v>258</v>
      </c>
      <c r="K7420" s="23" t="s">
        <v>57</v>
      </c>
      <c r="L7420" s="23">
        <v>2</v>
      </c>
      <c r="M7420" s="23">
        <v>68.22</v>
      </c>
      <c r="N7420" s="23">
        <v>10</v>
      </c>
      <c r="O7420" s="23">
        <v>12</v>
      </c>
      <c r="P7420" s="23" t="s">
        <v>65</v>
      </c>
      <c r="Q7420" s="23" t="s">
        <v>34</v>
      </c>
      <c r="R7420" s="23">
        <f t="shared" si="575"/>
        <v>1</v>
      </c>
      <c r="S7420" s="23" t="str">
        <f t="shared" si="576"/>
        <v>ORD107419_20240915_CUST01638_MED025</v>
      </c>
      <c r="T7420" s="23">
        <f t="shared" si="577"/>
        <v>1</v>
      </c>
      <c r="U7420" s="6">
        <f t="shared" si="578"/>
        <v>136.44</v>
      </c>
      <c r="V7420" s="6">
        <f>tbl_Raw_Data[[#This Row],[Discount_Pct]]*tbl_Raw_Data[[#This Row],[Gross_Amount]]/100</f>
        <v>13.644</v>
      </c>
      <c r="W7420" s="6">
        <f>tbl_Raw_Data[[#This Row],[Gross_Amount]]-tbl_Raw_Data[[#This Row],[Discount_Amount]]</f>
        <v>122.79599999999999</v>
      </c>
      <c r="X7420" s="6">
        <f>tbl_Raw_Data[[#This Row],[Net_Amount_Before_Tax]]*tbl_Raw_Data[[#This Row],[Tax_Pct]]/100</f>
        <v>14.735519999999999</v>
      </c>
      <c r="Y7420" s="6">
        <f>tbl_Raw_Data[[#This Row],[Net_Amount_Before_Tax]]+tbl_Raw_Data[[#This Row],[Tax_Amount]]</f>
        <v>137.53152</v>
      </c>
      <c r="Z7420" s="6">
        <f t="shared" si="579"/>
        <v>3</v>
      </c>
    </row>
    <row r="7421" spans="1:26" x14ac:dyDescent="0.3">
      <c r="A7421" s="23" t="s">
        <v>9528</v>
      </c>
      <c r="B7421" s="34">
        <v>45794</v>
      </c>
      <c r="C7421" s="23" t="s">
        <v>2386</v>
      </c>
      <c r="D7421" s="23" t="s">
        <v>123</v>
      </c>
      <c r="E7421" s="23" t="s">
        <v>101</v>
      </c>
      <c r="F7421" s="23">
        <v>226001</v>
      </c>
      <c r="G7421" s="23" t="s">
        <v>20</v>
      </c>
      <c r="H7421" s="23" t="s">
        <v>21</v>
      </c>
      <c r="I7421" s="23" t="s">
        <v>22</v>
      </c>
      <c r="J7421" s="23" t="s">
        <v>23</v>
      </c>
      <c r="K7421" s="23" t="s">
        <v>24</v>
      </c>
      <c r="L7421" s="23">
        <v>2</v>
      </c>
      <c r="M7421" s="23">
        <v>119.15</v>
      </c>
      <c r="N7421" s="23">
        <v>15</v>
      </c>
      <c r="O7421" s="23">
        <v>5</v>
      </c>
      <c r="P7421" s="23" t="s">
        <v>65</v>
      </c>
      <c r="Q7421" s="23" t="s">
        <v>44</v>
      </c>
      <c r="R7421" s="23">
        <f t="shared" si="575"/>
        <v>1</v>
      </c>
      <c r="S7421" s="23" t="str">
        <f t="shared" si="576"/>
        <v>ORD107419_20250517_CUST02015_MED024</v>
      </c>
      <c r="T7421" s="23">
        <f t="shared" si="577"/>
        <v>1</v>
      </c>
      <c r="U7421" s="6">
        <f t="shared" si="578"/>
        <v>238.3</v>
      </c>
      <c r="V7421" s="6">
        <f>tbl_Raw_Data[[#This Row],[Discount_Pct]]*tbl_Raw_Data[[#This Row],[Gross_Amount]]/100</f>
        <v>35.744999999999997</v>
      </c>
      <c r="W7421" s="6">
        <f>tbl_Raw_Data[[#This Row],[Gross_Amount]]-tbl_Raw_Data[[#This Row],[Discount_Amount]]</f>
        <v>202.55500000000001</v>
      </c>
      <c r="X7421" s="6">
        <f>tbl_Raw_Data[[#This Row],[Net_Amount_Before_Tax]]*tbl_Raw_Data[[#This Row],[Tax_Pct]]/100</f>
        <v>10.127750000000001</v>
      </c>
      <c r="Y7421" s="6">
        <f>tbl_Raw_Data[[#This Row],[Net_Amount_Before_Tax]]+tbl_Raw_Data[[#This Row],[Tax_Amount]]</f>
        <v>212.68275</v>
      </c>
      <c r="Z7421" s="6">
        <f t="shared" si="579"/>
        <v>1</v>
      </c>
    </row>
    <row r="7422" spans="1:26" x14ac:dyDescent="0.3">
      <c r="A7422" s="23" t="s">
        <v>9529</v>
      </c>
      <c r="B7422" s="34">
        <v>45456</v>
      </c>
      <c r="C7422" s="23" t="s">
        <v>2066</v>
      </c>
      <c r="D7422" s="23" t="s">
        <v>28</v>
      </c>
      <c r="E7422" s="23" t="s">
        <v>29</v>
      </c>
      <c r="F7422" s="23">
        <v>500090</v>
      </c>
      <c r="G7422" s="23" t="s">
        <v>74</v>
      </c>
      <c r="H7422" s="23" t="s">
        <v>75</v>
      </c>
      <c r="I7422" s="23" t="s">
        <v>76</v>
      </c>
      <c r="J7422" s="23" t="s">
        <v>77</v>
      </c>
      <c r="K7422" s="23" t="s">
        <v>57</v>
      </c>
      <c r="L7422" s="23">
        <v>1</v>
      </c>
      <c r="M7422" s="23">
        <v>58.18</v>
      </c>
      <c r="N7422" s="23">
        <v>15</v>
      </c>
      <c r="O7422" s="23">
        <v>5</v>
      </c>
      <c r="P7422" s="23" t="s">
        <v>43</v>
      </c>
      <c r="Q7422" s="23" t="s">
        <v>26</v>
      </c>
      <c r="R7422" s="23">
        <f t="shared" si="575"/>
        <v>1</v>
      </c>
      <c r="S7422" s="23" t="str">
        <f t="shared" si="576"/>
        <v>ORD107421_20240613_CUST03290_MED008</v>
      </c>
      <c r="T7422" s="23">
        <f t="shared" si="577"/>
        <v>1</v>
      </c>
      <c r="U7422" s="6">
        <f t="shared" si="578"/>
        <v>58.18</v>
      </c>
      <c r="V7422" s="6">
        <f>tbl_Raw_Data[[#This Row],[Discount_Pct]]*tbl_Raw_Data[[#This Row],[Gross_Amount]]/100</f>
        <v>8.7270000000000003</v>
      </c>
      <c r="W7422" s="6">
        <f>tbl_Raw_Data[[#This Row],[Gross_Amount]]-tbl_Raw_Data[[#This Row],[Discount_Amount]]</f>
        <v>49.453000000000003</v>
      </c>
      <c r="X7422" s="6">
        <f>tbl_Raw_Data[[#This Row],[Net_Amount_Before_Tax]]*tbl_Raw_Data[[#This Row],[Tax_Pct]]/100</f>
        <v>2.4726500000000002</v>
      </c>
      <c r="Y7422" s="6">
        <f>tbl_Raw_Data[[#This Row],[Net_Amount_Before_Tax]]+tbl_Raw_Data[[#This Row],[Tax_Amount]]</f>
        <v>51.925650000000005</v>
      </c>
      <c r="Z7422" s="6">
        <f t="shared" si="579"/>
        <v>0</v>
      </c>
    </row>
    <row r="7423" spans="1:26" x14ac:dyDescent="0.3">
      <c r="A7423" s="23" t="s">
        <v>9530</v>
      </c>
      <c r="B7423" s="34">
        <v>45943</v>
      </c>
      <c r="C7423" s="23" t="s">
        <v>7186</v>
      </c>
      <c r="D7423" s="23" t="s">
        <v>183</v>
      </c>
      <c r="E7423" s="23" t="s">
        <v>184</v>
      </c>
      <c r="F7423" s="23">
        <v>122016</v>
      </c>
      <c r="G7423" s="23" t="s">
        <v>154</v>
      </c>
      <c r="H7423" s="23" t="s">
        <v>155</v>
      </c>
      <c r="I7423" s="23" t="s">
        <v>134</v>
      </c>
      <c r="J7423" s="23" t="s">
        <v>156</v>
      </c>
      <c r="K7423" s="23" t="s">
        <v>57</v>
      </c>
      <c r="L7423" s="23">
        <v>1</v>
      </c>
      <c r="M7423" s="23">
        <v>45.26</v>
      </c>
      <c r="N7423" s="23">
        <v>0</v>
      </c>
      <c r="O7423" s="23">
        <v>5</v>
      </c>
      <c r="P7423" s="23" t="s">
        <v>25</v>
      </c>
      <c r="Q7423" s="23" t="s">
        <v>34</v>
      </c>
      <c r="R7423" s="23">
        <f t="shared" si="575"/>
        <v>1</v>
      </c>
      <c r="S7423" s="23" t="str">
        <f t="shared" si="576"/>
        <v>ORD107422_20251013_CUST02105_MED006</v>
      </c>
      <c r="T7423" s="23">
        <f t="shared" si="577"/>
        <v>1</v>
      </c>
      <c r="U7423" s="6">
        <f t="shared" si="578"/>
        <v>45.26</v>
      </c>
      <c r="V7423" s="6">
        <f>tbl_Raw_Data[[#This Row],[Discount_Pct]]*tbl_Raw_Data[[#This Row],[Gross_Amount]]/100</f>
        <v>0</v>
      </c>
      <c r="W7423" s="6">
        <f>tbl_Raw_Data[[#This Row],[Gross_Amount]]-tbl_Raw_Data[[#This Row],[Discount_Amount]]</f>
        <v>45.26</v>
      </c>
      <c r="X7423" s="6">
        <f>tbl_Raw_Data[[#This Row],[Net_Amount_Before_Tax]]*tbl_Raw_Data[[#This Row],[Tax_Pct]]/100</f>
        <v>2.2629999999999999</v>
      </c>
      <c r="Y7423" s="6">
        <f>tbl_Raw_Data[[#This Row],[Net_Amount_Before_Tax]]+tbl_Raw_Data[[#This Row],[Tax_Amount]]</f>
        <v>47.522999999999996</v>
      </c>
      <c r="Z7423" s="6">
        <f t="shared" si="579"/>
        <v>1</v>
      </c>
    </row>
    <row r="7424" spans="1:26" x14ac:dyDescent="0.3">
      <c r="A7424" s="23" t="s">
        <v>9531</v>
      </c>
      <c r="B7424" s="34">
        <v>45586</v>
      </c>
      <c r="C7424" s="23" t="s">
        <v>8154</v>
      </c>
      <c r="D7424" s="23" t="s">
        <v>130</v>
      </c>
      <c r="E7424" s="23" t="s">
        <v>131</v>
      </c>
      <c r="F7424" s="23">
        <v>700091</v>
      </c>
      <c r="G7424" s="23" t="s">
        <v>61</v>
      </c>
      <c r="H7424" s="23" t="s">
        <v>62</v>
      </c>
      <c r="I7424" s="23" t="s">
        <v>63</v>
      </c>
      <c r="J7424" s="23" t="s">
        <v>64</v>
      </c>
      <c r="K7424" s="23" t="s">
        <v>57</v>
      </c>
      <c r="L7424" s="23">
        <v>1</v>
      </c>
      <c r="M7424" s="23">
        <v>120.97</v>
      </c>
      <c r="N7424" s="23">
        <v>5</v>
      </c>
      <c r="O7424" s="23">
        <v>12</v>
      </c>
      <c r="P7424" s="23" t="s">
        <v>89</v>
      </c>
      <c r="Q7424" s="23" t="s">
        <v>34</v>
      </c>
      <c r="R7424" s="23">
        <f t="shared" si="575"/>
        <v>1</v>
      </c>
      <c r="S7424" s="23" t="str">
        <f t="shared" si="576"/>
        <v>ORD107423_20241021_CUST00787_MED004</v>
      </c>
      <c r="T7424" s="23">
        <f t="shared" si="577"/>
        <v>1</v>
      </c>
      <c r="U7424" s="6">
        <f t="shared" si="578"/>
        <v>120.97</v>
      </c>
      <c r="V7424" s="6">
        <f>tbl_Raw_Data[[#This Row],[Discount_Pct]]*tbl_Raw_Data[[#This Row],[Gross_Amount]]/100</f>
        <v>6.0485000000000007</v>
      </c>
      <c r="W7424" s="6">
        <f>tbl_Raw_Data[[#This Row],[Gross_Amount]]-tbl_Raw_Data[[#This Row],[Discount_Amount]]</f>
        <v>114.92149999999999</v>
      </c>
      <c r="X7424" s="6">
        <f>tbl_Raw_Data[[#This Row],[Net_Amount_Before_Tax]]*tbl_Raw_Data[[#This Row],[Tax_Pct]]/100</f>
        <v>13.79058</v>
      </c>
      <c r="Y7424" s="6">
        <f>tbl_Raw_Data[[#This Row],[Net_Amount_Before_Tax]]+tbl_Raw_Data[[#This Row],[Tax_Amount]]</f>
        <v>128.71207999999999</v>
      </c>
      <c r="Z7424" s="6">
        <f t="shared" si="579"/>
        <v>2</v>
      </c>
    </row>
    <row r="7425" spans="1:26" x14ac:dyDescent="0.3">
      <c r="A7425" s="23" t="s">
        <v>9532</v>
      </c>
      <c r="B7425" s="34">
        <v>45639</v>
      </c>
      <c r="C7425" s="23" t="s">
        <v>7380</v>
      </c>
      <c r="D7425" s="23" t="s">
        <v>159</v>
      </c>
      <c r="E7425" s="23" t="s">
        <v>47</v>
      </c>
      <c r="F7425" s="23">
        <v>400069</v>
      </c>
      <c r="G7425" s="23" t="s">
        <v>283</v>
      </c>
      <c r="H7425" s="23" t="s">
        <v>284</v>
      </c>
      <c r="I7425" s="23" t="s">
        <v>104</v>
      </c>
      <c r="J7425" s="23" t="s">
        <v>42</v>
      </c>
      <c r="K7425" s="23" t="s">
        <v>57</v>
      </c>
      <c r="L7425" s="23">
        <v>2</v>
      </c>
      <c r="M7425" s="23">
        <v>316.23</v>
      </c>
      <c r="N7425" s="23">
        <v>10</v>
      </c>
      <c r="O7425" s="23">
        <v>5</v>
      </c>
      <c r="P7425" s="23" t="s">
        <v>65</v>
      </c>
      <c r="Q7425" s="23" t="s">
        <v>26</v>
      </c>
      <c r="R7425" s="23">
        <f t="shared" si="575"/>
        <v>1</v>
      </c>
      <c r="S7425" s="23" t="str">
        <f t="shared" si="576"/>
        <v>ORD107424_20241213_CUST00858_MED030</v>
      </c>
      <c r="T7425" s="23">
        <f t="shared" si="577"/>
        <v>1</v>
      </c>
      <c r="U7425" s="6">
        <f t="shared" si="578"/>
        <v>632.46</v>
      </c>
      <c r="V7425" s="6">
        <f>tbl_Raw_Data[[#This Row],[Discount_Pct]]*tbl_Raw_Data[[#This Row],[Gross_Amount]]/100</f>
        <v>63.246000000000002</v>
      </c>
      <c r="W7425" s="6">
        <f>tbl_Raw_Data[[#This Row],[Gross_Amount]]-tbl_Raw_Data[[#This Row],[Discount_Amount]]</f>
        <v>569.21400000000006</v>
      </c>
      <c r="X7425" s="6">
        <f>tbl_Raw_Data[[#This Row],[Net_Amount_Before_Tax]]*tbl_Raw_Data[[#This Row],[Tax_Pct]]/100</f>
        <v>28.460700000000003</v>
      </c>
      <c r="Y7425" s="6">
        <f>tbl_Raw_Data[[#This Row],[Net_Amount_Before_Tax]]+tbl_Raw_Data[[#This Row],[Tax_Amount]]</f>
        <v>597.67470000000003</v>
      </c>
      <c r="Z7425" s="6">
        <f t="shared" si="579"/>
        <v>1</v>
      </c>
    </row>
    <row r="7426" spans="1:26" x14ac:dyDescent="0.3">
      <c r="A7426" s="23" t="s">
        <v>9533</v>
      </c>
      <c r="B7426" s="34">
        <v>45598</v>
      </c>
      <c r="C7426" s="23" t="s">
        <v>6212</v>
      </c>
      <c r="D7426" s="23" t="s">
        <v>72</v>
      </c>
      <c r="E7426" s="23" t="s">
        <v>73</v>
      </c>
      <c r="F7426" s="23">
        <v>302021</v>
      </c>
      <c r="G7426" s="23" t="s">
        <v>132</v>
      </c>
      <c r="H7426" s="23" t="s">
        <v>133</v>
      </c>
      <c r="I7426" s="23" t="s">
        <v>134</v>
      </c>
      <c r="J7426" s="23" t="s">
        <v>135</v>
      </c>
      <c r="K7426" s="23" t="s">
        <v>57</v>
      </c>
      <c r="L7426" s="23">
        <v>1</v>
      </c>
      <c r="M7426" s="23">
        <v>70.040000000000006</v>
      </c>
      <c r="N7426" s="23">
        <v>5</v>
      </c>
      <c r="O7426" s="23">
        <v>5</v>
      </c>
      <c r="P7426" s="23" t="s">
        <v>89</v>
      </c>
      <c r="Q7426" s="23" t="s">
        <v>34</v>
      </c>
      <c r="R7426" s="23">
        <f t="shared" ref="R7426:R7489" si="580">COUNTIFS($A$2:$A$8001,A7426,$B$2:$B$8001,B7426,$C$2:$C$8001,C7426,$G$2:$G$8001,G7426)</f>
        <v>1</v>
      </c>
      <c r="S7426" s="23" t="str">
        <f t="shared" ref="S7426:S7489" si="581">A7426&amp;"_"&amp;TEXT(B7426,"yyyymmdd")&amp;"_"&amp;C7426&amp;"_"&amp;G7426</f>
        <v>ORD107425_20241102_CUST02108_MED007</v>
      </c>
      <c r="T7426" s="23">
        <f t="shared" ref="T7426:T7489" si="582">COUNTIF($S$2:$S$8001,S7426)</f>
        <v>1</v>
      </c>
      <c r="U7426" s="6">
        <f t="shared" ref="U7426:U7489" si="583">L7426*M7426</f>
        <v>70.040000000000006</v>
      </c>
      <c r="V7426" s="6">
        <f>tbl_Raw_Data[[#This Row],[Discount_Pct]]*tbl_Raw_Data[[#This Row],[Gross_Amount]]/100</f>
        <v>3.5020000000000007</v>
      </c>
      <c r="W7426" s="6">
        <f>tbl_Raw_Data[[#This Row],[Gross_Amount]]-tbl_Raw_Data[[#This Row],[Discount_Amount]]</f>
        <v>66.538000000000011</v>
      </c>
      <c r="X7426" s="6">
        <f>tbl_Raw_Data[[#This Row],[Net_Amount_Before_Tax]]*tbl_Raw_Data[[#This Row],[Tax_Pct]]/100</f>
        <v>3.3269000000000006</v>
      </c>
      <c r="Y7426" s="6">
        <f>tbl_Raw_Data[[#This Row],[Net_Amount_Before_Tax]]+tbl_Raw_Data[[#This Row],[Tax_Amount]]</f>
        <v>69.864900000000006</v>
      </c>
      <c r="Z7426" s="6">
        <f t="shared" ref="Z7426:Z7489" si="584">COUNTIFS($C$2:$C$8001,C7426,$Q$2:$Q$8001,"Delivered")</f>
        <v>3</v>
      </c>
    </row>
    <row r="7427" spans="1:26" x14ac:dyDescent="0.3">
      <c r="A7427" s="23" t="s">
        <v>9533</v>
      </c>
      <c r="B7427" s="34">
        <v>45775</v>
      </c>
      <c r="C7427" s="23" t="s">
        <v>3633</v>
      </c>
      <c r="D7427" s="23" t="s">
        <v>159</v>
      </c>
      <c r="E7427" s="23" t="s">
        <v>47</v>
      </c>
      <c r="F7427" s="23">
        <v>400069</v>
      </c>
      <c r="G7427" s="23" t="s">
        <v>192</v>
      </c>
      <c r="H7427" s="23" t="s">
        <v>193</v>
      </c>
      <c r="I7427" s="23" t="s">
        <v>41</v>
      </c>
      <c r="J7427" s="23" t="s">
        <v>194</v>
      </c>
      <c r="K7427" s="23" t="s">
        <v>24</v>
      </c>
      <c r="L7427" s="23">
        <v>5</v>
      </c>
      <c r="M7427" s="23">
        <v>34.53</v>
      </c>
      <c r="N7427" s="23">
        <v>20</v>
      </c>
      <c r="O7427" s="23">
        <v>12</v>
      </c>
      <c r="P7427" s="23" t="s">
        <v>65</v>
      </c>
      <c r="Q7427" s="23" t="s">
        <v>34</v>
      </c>
      <c r="R7427" s="23">
        <f t="shared" si="580"/>
        <v>1</v>
      </c>
      <c r="S7427" s="23" t="str">
        <f t="shared" si="581"/>
        <v>ORD107425_20250428_CUST01875_MED002</v>
      </c>
      <c r="T7427" s="23">
        <f t="shared" si="582"/>
        <v>1</v>
      </c>
      <c r="U7427" s="6">
        <f t="shared" si="583"/>
        <v>172.65</v>
      </c>
      <c r="V7427" s="6">
        <f>tbl_Raw_Data[[#This Row],[Discount_Pct]]*tbl_Raw_Data[[#This Row],[Gross_Amount]]/100</f>
        <v>34.53</v>
      </c>
      <c r="W7427" s="6">
        <f>tbl_Raw_Data[[#This Row],[Gross_Amount]]-tbl_Raw_Data[[#This Row],[Discount_Amount]]</f>
        <v>138.12</v>
      </c>
      <c r="X7427" s="6">
        <f>tbl_Raw_Data[[#This Row],[Net_Amount_Before_Tax]]*tbl_Raw_Data[[#This Row],[Tax_Pct]]/100</f>
        <v>16.574400000000001</v>
      </c>
      <c r="Y7427" s="6">
        <f>tbl_Raw_Data[[#This Row],[Net_Amount_Before_Tax]]+tbl_Raw_Data[[#This Row],[Tax_Amount]]</f>
        <v>154.6944</v>
      </c>
      <c r="Z7427" s="6">
        <f t="shared" si="584"/>
        <v>2</v>
      </c>
    </row>
    <row r="7428" spans="1:26" x14ac:dyDescent="0.3">
      <c r="A7428" s="23" t="s">
        <v>9534</v>
      </c>
      <c r="B7428" s="34">
        <v>45319</v>
      </c>
      <c r="C7428" s="23" t="s">
        <v>1137</v>
      </c>
      <c r="D7428" s="23" t="s">
        <v>92</v>
      </c>
      <c r="E7428" s="23" t="s">
        <v>93</v>
      </c>
      <c r="F7428" s="23">
        <v>560001</v>
      </c>
      <c r="G7428" s="23" t="s">
        <v>132</v>
      </c>
      <c r="H7428" s="23" t="s">
        <v>133</v>
      </c>
      <c r="I7428" s="23" t="s">
        <v>134</v>
      </c>
      <c r="J7428" s="23" t="s">
        <v>135</v>
      </c>
      <c r="K7428" s="23" t="s">
        <v>57</v>
      </c>
      <c r="L7428" s="23">
        <v>1</v>
      </c>
      <c r="M7428" s="23">
        <v>80.66</v>
      </c>
      <c r="N7428" s="23">
        <v>10</v>
      </c>
      <c r="O7428" s="23">
        <v>5</v>
      </c>
      <c r="P7428" s="23" t="s">
        <v>33</v>
      </c>
      <c r="Q7428" s="23" t="s">
        <v>90</v>
      </c>
      <c r="R7428" s="23">
        <f t="shared" si="580"/>
        <v>1</v>
      </c>
      <c r="S7428" s="23" t="str">
        <f t="shared" si="581"/>
        <v>ORD107427_20240128_CUST00212_MED007</v>
      </c>
      <c r="T7428" s="23">
        <f t="shared" si="582"/>
        <v>1</v>
      </c>
      <c r="U7428" s="6">
        <f t="shared" si="583"/>
        <v>80.66</v>
      </c>
      <c r="V7428" s="6">
        <f>tbl_Raw_Data[[#This Row],[Discount_Pct]]*tbl_Raw_Data[[#This Row],[Gross_Amount]]/100</f>
        <v>8.0659999999999989</v>
      </c>
      <c r="W7428" s="6">
        <f>tbl_Raw_Data[[#This Row],[Gross_Amount]]-tbl_Raw_Data[[#This Row],[Discount_Amount]]</f>
        <v>72.593999999999994</v>
      </c>
      <c r="X7428" s="6">
        <f>tbl_Raw_Data[[#This Row],[Net_Amount_Before_Tax]]*tbl_Raw_Data[[#This Row],[Tax_Pct]]/100</f>
        <v>3.6296999999999997</v>
      </c>
      <c r="Y7428" s="6">
        <f>tbl_Raw_Data[[#This Row],[Net_Amount_Before_Tax]]+tbl_Raw_Data[[#This Row],[Tax_Amount]]</f>
        <v>76.223699999999994</v>
      </c>
      <c r="Z7428" s="6">
        <f t="shared" si="584"/>
        <v>2</v>
      </c>
    </row>
    <row r="7429" spans="1:26" x14ac:dyDescent="0.3">
      <c r="A7429" s="23" t="s">
        <v>9534</v>
      </c>
      <c r="B7429" s="34">
        <v>45550</v>
      </c>
      <c r="C7429" s="23" t="s">
        <v>306</v>
      </c>
      <c r="D7429" s="23" t="s">
        <v>159</v>
      </c>
      <c r="E7429" s="23" t="s">
        <v>47</v>
      </c>
      <c r="F7429" s="23">
        <v>400001</v>
      </c>
      <c r="G7429" s="23" t="s">
        <v>82</v>
      </c>
      <c r="H7429" s="23" t="s">
        <v>83</v>
      </c>
      <c r="I7429" s="23" t="s">
        <v>84</v>
      </c>
      <c r="J7429" s="23" t="s">
        <v>85</v>
      </c>
      <c r="K7429" s="23" t="s">
        <v>24</v>
      </c>
      <c r="L7429" s="23">
        <v>6</v>
      </c>
      <c r="M7429" s="23">
        <v>288.77</v>
      </c>
      <c r="N7429" s="23">
        <v>0</v>
      </c>
      <c r="O7429" s="23">
        <v>18</v>
      </c>
      <c r="P7429" s="23" t="s">
        <v>43</v>
      </c>
      <c r="Q7429" s="23" t="s">
        <v>90</v>
      </c>
      <c r="R7429" s="23">
        <f t="shared" si="580"/>
        <v>1</v>
      </c>
      <c r="S7429" s="23" t="str">
        <f t="shared" si="581"/>
        <v>ORD107427_20240915_CUST00587_MED023</v>
      </c>
      <c r="T7429" s="23">
        <f t="shared" si="582"/>
        <v>1</v>
      </c>
      <c r="U7429" s="6">
        <f t="shared" si="583"/>
        <v>1732.62</v>
      </c>
      <c r="V7429" s="6">
        <f>tbl_Raw_Data[[#This Row],[Discount_Pct]]*tbl_Raw_Data[[#This Row],[Gross_Amount]]/100</f>
        <v>0</v>
      </c>
      <c r="W7429" s="6">
        <f>tbl_Raw_Data[[#This Row],[Gross_Amount]]-tbl_Raw_Data[[#This Row],[Discount_Amount]]</f>
        <v>1732.62</v>
      </c>
      <c r="X7429" s="6">
        <f>tbl_Raw_Data[[#This Row],[Net_Amount_Before_Tax]]*tbl_Raw_Data[[#This Row],[Tax_Pct]]/100</f>
        <v>311.87159999999994</v>
      </c>
      <c r="Y7429" s="6">
        <f>tbl_Raw_Data[[#This Row],[Net_Amount_Before_Tax]]+tbl_Raw_Data[[#This Row],[Tax_Amount]]</f>
        <v>2044.4915999999998</v>
      </c>
      <c r="Z7429" s="6">
        <f t="shared" si="584"/>
        <v>1</v>
      </c>
    </row>
    <row r="7430" spans="1:26" x14ac:dyDescent="0.3">
      <c r="A7430" s="23" t="s">
        <v>9534</v>
      </c>
      <c r="B7430" s="34">
        <v>45531</v>
      </c>
      <c r="C7430" s="23" t="s">
        <v>5247</v>
      </c>
      <c r="D7430" s="23" t="s">
        <v>87</v>
      </c>
      <c r="E7430" s="23" t="s">
        <v>88</v>
      </c>
      <c r="F7430" s="23">
        <v>600100</v>
      </c>
      <c r="G7430" s="23" t="s">
        <v>102</v>
      </c>
      <c r="H7430" s="23" t="s">
        <v>103</v>
      </c>
      <c r="I7430" s="23" t="s">
        <v>104</v>
      </c>
      <c r="J7430" s="23" t="s">
        <v>64</v>
      </c>
      <c r="K7430" s="23" t="s">
        <v>57</v>
      </c>
      <c r="L7430" s="23">
        <v>4</v>
      </c>
      <c r="M7430" s="23">
        <v>101.88</v>
      </c>
      <c r="N7430" s="23">
        <v>5</v>
      </c>
      <c r="O7430" s="23">
        <v>12</v>
      </c>
      <c r="P7430" s="23" t="s">
        <v>43</v>
      </c>
      <c r="Q7430" s="23" t="s">
        <v>34</v>
      </c>
      <c r="R7430" s="23">
        <f t="shared" si="580"/>
        <v>1</v>
      </c>
      <c r="S7430" s="23" t="str">
        <f t="shared" si="581"/>
        <v>ORD107427_20240827_CUST02907_MED029</v>
      </c>
      <c r="T7430" s="23">
        <f t="shared" si="582"/>
        <v>1</v>
      </c>
      <c r="U7430" s="6">
        <f t="shared" si="583"/>
        <v>407.52</v>
      </c>
      <c r="V7430" s="6">
        <f>tbl_Raw_Data[[#This Row],[Discount_Pct]]*tbl_Raw_Data[[#This Row],[Gross_Amount]]/100</f>
        <v>20.375999999999998</v>
      </c>
      <c r="W7430" s="6">
        <f>tbl_Raw_Data[[#This Row],[Gross_Amount]]-tbl_Raw_Data[[#This Row],[Discount_Amount]]</f>
        <v>387.14400000000001</v>
      </c>
      <c r="X7430" s="6">
        <f>tbl_Raw_Data[[#This Row],[Net_Amount_Before_Tax]]*tbl_Raw_Data[[#This Row],[Tax_Pct]]/100</f>
        <v>46.457279999999997</v>
      </c>
      <c r="Y7430" s="6">
        <f>tbl_Raw_Data[[#This Row],[Net_Amount_Before_Tax]]+tbl_Raw_Data[[#This Row],[Tax_Amount]]</f>
        <v>433.60127999999997</v>
      </c>
      <c r="Z7430" s="6">
        <f t="shared" si="584"/>
        <v>2</v>
      </c>
    </row>
    <row r="7431" spans="1:26" x14ac:dyDescent="0.3">
      <c r="A7431" s="23" t="s">
        <v>9535</v>
      </c>
      <c r="B7431" s="34">
        <v>45352</v>
      </c>
      <c r="C7431" s="23" t="s">
        <v>5432</v>
      </c>
      <c r="D7431" s="23" t="s">
        <v>80</v>
      </c>
      <c r="E7431" s="23" t="s">
        <v>81</v>
      </c>
      <c r="F7431" s="23">
        <v>395017</v>
      </c>
      <c r="G7431" s="23" t="s">
        <v>124</v>
      </c>
      <c r="H7431" s="23" t="s">
        <v>125</v>
      </c>
      <c r="I7431" s="23" t="s">
        <v>104</v>
      </c>
      <c r="J7431" s="23" t="s">
        <v>114</v>
      </c>
      <c r="K7431" s="23" t="s">
        <v>24</v>
      </c>
      <c r="L7431" s="23">
        <v>4</v>
      </c>
      <c r="M7431" s="23">
        <v>114.9</v>
      </c>
      <c r="N7431" s="23">
        <v>5</v>
      </c>
      <c r="O7431" s="23">
        <v>5</v>
      </c>
      <c r="P7431" s="23" t="s">
        <v>65</v>
      </c>
      <c r="Q7431" s="23" t="s">
        <v>34</v>
      </c>
      <c r="R7431" s="23">
        <f t="shared" si="580"/>
        <v>1</v>
      </c>
      <c r="S7431" s="23" t="str">
        <f t="shared" si="581"/>
        <v>ORD107430_20240301_CUST02944_MED018</v>
      </c>
      <c r="T7431" s="23">
        <f t="shared" si="582"/>
        <v>1</v>
      </c>
      <c r="U7431" s="6">
        <f t="shared" si="583"/>
        <v>459.6</v>
      </c>
      <c r="V7431" s="6">
        <f>tbl_Raw_Data[[#This Row],[Discount_Pct]]*tbl_Raw_Data[[#This Row],[Gross_Amount]]/100</f>
        <v>22.98</v>
      </c>
      <c r="W7431" s="6">
        <f>tbl_Raw_Data[[#This Row],[Gross_Amount]]-tbl_Raw_Data[[#This Row],[Discount_Amount]]</f>
        <v>436.62</v>
      </c>
      <c r="X7431" s="6">
        <f>tbl_Raw_Data[[#This Row],[Net_Amount_Before_Tax]]*tbl_Raw_Data[[#This Row],[Tax_Pct]]/100</f>
        <v>21.831</v>
      </c>
      <c r="Y7431" s="6">
        <f>tbl_Raw_Data[[#This Row],[Net_Amount_Before_Tax]]+tbl_Raw_Data[[#This Row],[Tax_Amount]]</f>
        <v>458.45100000000002</v>
      </c>
      <c r="Z7431" s="6">
        <f t="shared" si="584"/>
        <v>5</v>
      </c>
    </row>
    <row r="7432" spans="1:26" x14ac:dyDescent="0.3">
      <c r="A7432" s="23" t="s">
        <v>9536</v>
      </c>
      <c r="B7432" s="34">
        <v>45470</v>
      </c>
      <c r="C7432" s="23" t="s">
        <v>9537</v>
      </c>
      <c r="D7432" s="23" t="s">
        <v>123</v>
      </c>
      <c r="E7432" s="23" t="s">
        <v>101</v>
      </c>
      <c r="F7432" s="23">
        <v>226024</v>
      </c>
      <c r="G7432" s="23" t="s">
        <v>229</v>
      </c>
      <c r="H7432" s="23" t="s">
        <v>230</v>
      </c>
      <c r="I7432" s="23" t="s">
        <v>84</v>
      </c>
      <c r="J7432" s="23" t="s">
        <v>140</v>
      </c>
      <c r="K7432" s="23" t="s">
        <v>24</v>
      </c>
      <c r="L7432" s="23">
        <v>2</v>
      </c>
      <c r="M7432" s="23">
        <v>159.56</v>
      </c>
      <c r="N7432" s="23">
        <v>15</v>
      </c>
      <c r="O7432" s="23">
        <v>12</v>
      </c>
      <c r="P7432" s="23" t="s">
        <v>33</v>
      </c>
      <c r="Q7432" s="23" t="s">
        <v>34</v>
      </c>
      <c r="R7432" s="23">
        <f t="shared" si="580"/>
        <v>1</v>
      </c>
      <c r="S7432" s="23" t="str">
        <f t="shared" si="581"/>
        <v>ORD107431_20240627_CUST02107_MED022</v>
      </c>
      <c r="T7432" s="23">
        <f t="shared" si="582"/>
        <v>1</v>
      </c>
      <c r="U7432" s="6">
        <f t="shared" si="583"/>
        <v>319.12</v>
      </c>
      <c r="V7432" s="6">
        <f>tbl_Raw_Data[[#This Row],[Discount_Pct]]*tbl_Raw_Data[[#This Row],[Gross_Amount]]/100</f>
        <v>47.868000000000002</v>
      </c>
      <c r="W7432" s="6">
        <f>tbl_Raw_Data[[#This Row],[Gross_Amount]]-tbl_Raw_Data[[#This Row],[Discount_Amount]]</f>
        <v>271.25200000000001</v>
      </c>
      <c r="X7432" s="6">
        <f>tbl_Raw_Data[[#This Row],[Net_Amount_Before_Tax]]*tbl_Raw_Data[[#This Row],[Tax_Pct]]/100</f>
        <v>32.550240000000002</v>
      </c>
      <c r="Y7432" s="6">
        <f>tbl_Raw_Data[[#This Row],[Net_Amount_Before_Tax]]+tbl_Raw_Data[[#This Row],[Tax_Amount]]</f>
        <v>303.80223999999998</v>
      </c>
      <c r="Z7432" s="6">
        <f t="shared" si="584"/>
        <v>1</v>
      </c>
    </row>
    <row r="7433" spans="1:26" x14ac:dyDescent="0.3">
      <c r="A7433" s="23" t="s">
        <v>9538</v>
      </c>
      <c r="B7433" s="34">
        <v>45524</v>
      </c>
      <c r="C7433" s="23" t="s">
        <v>1668</v>
      </c>
      <c r="D7433" s="23" t="s">
        <v>37</v>
      </c>
      <c r="E7433" s="23" t="s">
        <v>38</v>
      </c>
      <c r="F7433" s="23">
        <v>452018</v>
      </c>
      <c r="G7433" s="23" t="s">
        <v>74</v>
      </c>
      <c r="H7433" s="23" t="s">
        <v>75</v>
      </c>
      <c r="I7433" s="23" t="s">
        <v>76</v>
      </c>
      <c r="J7433" s="23" t="s">
        <v>77</v>
      </c>
      <c r="K7433" s="23" t="s">
        <v>57</v>
      </c>
      <c r="L7433" s="23">
        <v>1</v>
      </c>
      <c r="M7433" s="23">
        <v>70.73</v>
      </c>
      <c r="N7433" s="23">
        <v>5</v>
      </c>
      <c r="O7433" s="23">
        <v>5</v>
      </c>
      <c r="P7433" s="23" t="s">
        <v>65</v>
      </c>
      <c r="Q7433" s="23" t="s">
        <v>26</v>
      </c>
      <c r="R7433" s="23">
        <f t="shared" si="580"/>
        <v>1</v>
      </c>
      <c r="S7433" s="23" t="str">
        <f t="shared" si="581"/>
        <v>ORD107432_20240820_CUST02177_MED008</v>
      </c>
      <c r="T7433" s="23">
        <f t="shared" si="582"/>
        <v>1</v>
      </c>
      <c r="U7433" s="6">
        <f t="shared" si="583"/>
        <v>70.73</v>
      </c>
      <c r="V7433" s="6">
        <f>tbl_Raw_Data[[#This Row],[Discount_Pct]]*tbl_Raw_Data[[#This Row],[Gross_Amount]]/100</f>
        <v>3.5365000000000002</v>
      </c>
      <c r="W7433" s="6">
        <f>tbl_Raw_Data[[#This Row],[Gross_Amount]]-tbl_Raw_Data[[#This Row],[Discount_Amount]]</f>
        <v>67.1935</v>
      </c>
      <c r="X7433" s="6">
        <f>tbl_Raw_Data[[#This Row],[Net_Amount_Before_Tax]]*tbl_Raw_Data[[#This Row],[Tax_Pct]]/100</f>
        <v>3.3596749999999997</v>
      </c>
      <c r="Y7433" s="6">
        <f>tbl_Raw_Data[[#This Row],[Net_Amount_Before_Tax]]+tbl_Raw_Data[[#This Row],[Tax_Amount]]</f>
        <v>70.553174999999996</v>
      </c>
      <c r="Z7433" s="6">
        <f t="shared" si="584"/>
        <v>1</v>
      </c>
    </row>
    <row r="7434" spans="1:26" x14ac:dyDescent="0.3">
      <c r="A7434" s="23" t="s">
        <v>9539</v>
      </c>
      <c r="B7434" s="34">
        <v>45697</v>
      </c>
      <c r="C7434" s="23" t="s">
        <v>904</v>
      </c>
      <c r="D7434" s="23" t="s">
        <v>46</v>
      </c>
      <c r="E7434" s="23" t="s">
        <v>47</v>
      </c>
      <c r="F7434" s="23">
        <v>411001</v>
      </c>
      <c r="G7434" s="23" t="s">
        <v>94</v>
      </c>
      <c r="H7434" s="23" t="s">
        <v>95</v>
      </c>
      <c r="I7434" s="23" t="s">
        <v>84</v>
      </c>
      <c r="J7434" s="23" t="s">
        <v>42</v>
      </c>
      <c r="K7434" s="23" t="s">
        <v>24</v>
      </c>
      <c r="L7434" s="23">
        <v>2</v>
      </c>
      <c r="M7434" s="23">
        <v>73.64</v>
      </c>
      <c r="N7434" s="23">
        <v>5</v>
      </c>
      <c r="O7434" s="23">
        <v>5</v>
      </c>
      <c r="P7434" s="23" t="s">
        <v>43</v>
      </c>
      <c r="Q7434" s="23" t="s">
        <v>44</v>
      </c>
      <c r="R7434" s="23">
        <f t="shared" si="580"/>
        <v>1</v>
      </c>
      <c r="S7434" s="23" t="str">
        <f t="shared" si="581"/>
        <v>ORD107433_20250209_CUST00488_MED021</v>
      </c>
      <c r="T7434" s="23">
        <f t="shared" si="582"/>
        <v>1</v>
      </c>
      <c r="U7434" s="6">
        <f t="shared" si="583"/>
        <v>147.28</v>
      </c>
      <c r="V7434" s="6">
        <f>tbl_Raw_Data[[#This Row],[Discount_Pct]]*tbl_Raw_Data[[#This Row],[Gross_Amount]]/100</f>
        <v>7.3639999999999999</v>
      </c>
      <c r="W7434" s="6">
        <f>tbl_Raw_Data[[#This Row],[Gross_Amount]]-tbl_Raw_Data[[#This Row],[Discount_Amount]]</f>
        <v>139.916</v>
      </c>
      <c r="X7434" s="6">
        <f>tbl_Raw_Data[[#This Row],[Net_Amount_Before_Tax]]*tbl_Raw_Data[[#This Row],[Tax_Pct]]/100</f>
        <v>6.9957999999999991</v>
      </c>
      <c r="Y7434" s="6">
        <f>tbl_Raw_Data[[#This Row],[Net_Amount_Before_Tax]]+tbl_Raw_Data[[#This Row],[Tax_Amount]]</f>
        <v>146.9118</v>
      </c>
      <c r="Z7434" s="6">
        <f t="shared" si="584"/>
        <v>2</v>
      </c>
    </row>
    <row r="7435" spans="1:26" x14ac:dyDescent="0.3">
      <c r="A7435" s="23" t="s">
        <v>9540</v>
      </c>
      <c r="B7435" s="34">
        <v>45930</v>
      </c>
      <c r="C7435" s="23" t="s">
        <v>3775</v>
      </c>
      <c r="D7435" s="23" t="s">
        <v>52</v>
      </c>
      <c r="E7435" s="23" t="s">
        <v>52</v>
      </c>
      <c r="F7435" s="23">
        <v>160019</v>
      </c>
      <c r="G7435" s="23" t="s">
        <v>145</v>
      </c>
      <c r="H7435" s="23" t="s">
        <v>146</v>
      </c>
      <c r="I7435" s="23" t="s">
        <v>147</v>
      </c>
      <c r="J7435" s="23" t="s">
        <v>148</v>
      </c>
      <c r="K7435" s="23" t="s">
        <v>24</v>
      </c>
      <c r="L7435" s="23">
        <v>2</v>
      </c>
      <c r="M7435" s="23">
        <v>103.91</v>
      </c>
      <c r="N7435" s="23">
        <v>15</v>
      </c>
      <c r="O7435" s="23">
        <v>5</v>
      </c>
      <c r="P7435" s="23" t="s">
        <v>25</v>
      </c>
      <c r="Q7435" s="23" t="s">
        <v>90</v>
      </c>
      <c r="R7435" s="23">
        <f t="shared" si="580"/>
        <v>1</v>
      </c>
      <c r="S7435" s="23" t="str">
        <f t="shared" si="581"/>
        <v>ORD107434_20250930_CUST00054_MED016</v>
      </c>
      <c r="T7435" s="23">
        <f t="shared" si="582"/>
        <v>1</v>
      </c>
      <c r="U7435" s="6">
        <f t="shared" si="583"/>
        <v>207.82</v>
      </c>
      <c r="V7435" s="6">
        <f>tbl_Raw_Data[[#This Row],[Discount_Pct]]*tbl_Raw_Data[[#This Row],[Gross_Amount]]/100</f>
        <v>31.172999999999998</v>
      </c>
      <c r="W7435" s="6">
        <f>tbl_Raw_Data[[#This Row],[Gross_Amount]]-tbl_Raw_Data[[#This Row],[Discount_Amount]]</f>
        <v>176.64699999999999</v>
      </c>
      <c r="X7435" s="6">
        <f>tbl_Raw_Data[[#This Row],[Net_Amount_Before_Tax]]*tbl_Raw_Data[[#This Row],[Tax_Pct]]/100</f>
        <v>8.8323499999999981</v>
      </c>
      <c r="Y7435" s="6">
        <f>tbl_Raw_Data[[#This Row],[Net_Amount_Before_Tax]]+tbl_Raw_Data[[#This Row],[Tax_Amount]]</f>
        <v>185.47934999999998</v>
      </c>
      <c r="Z7435" s="6">
        <f t="shared" si="584"/>
        <v>1</v>
      </c>
    </row>
    <row r="7436" spans="1:26" x14ac:dyDescent="0.3">
      <c r="A7436" s="23" t="s">
        <v>9541</v>
      </c>
      <c r="B7436" s="34">
        <v>45312</v>
      </c>
      <c r="C7436" s="23" t="s">
        <v>962</v>
      </c>
      <c r="D7436" s="23" t="s">
        <v>87</v>
      </c>
      <c r="E7436" s="23" t="s">
        <v>88</v>
      </c>
      <c r="F7436" s="23">
        <v>600096</v>
      </c>
      <c r="G7436" s="23" t="s">
        <v>229</v>
      </c>
      <c r="H7436" s="23" t="s">
        <v>230</v>
      </c>
      <c r="I7436" s="23" t="s">
        <v>84</v>
      </c>
      <c r="J7436" s="23" t="s">
        <v>140</v>
      </c>
      <c r="K7436" s="23" t="s">
        <v>24</v>
      </c>
      <c r="L7436" s="23">
        <v>2</v>
      </c>
      <c r="M7436" s="23">
        <v>155.61000000000001</v>
      </c>
      <c r="N7436" s="23">
        <v>0</v>
      </c>
      <c r="O7436" s="23">
        <v>5</v>
      </c>
      <c r="P7436" s="23" t="s">
        <v>65</v>
      </c>
      <c r="Q7436" s="23" t="s">
        <v>26</v>
      </c>
      <c r="R7436" s="23">
        <f t="shared" si="580"/>
        <v>1</v>
      </c>
      <c r="S7436" s="23" t="str">
        <f t="shared" si="581"/>
        <v>ORD107435_20240121_CUST00948_MED022</v>
      </c>
      <c r="T7436" s="23">
        <f t="shared" si="582"/>
        <v>1</v>
      </c>
      <c r="U7436" s="6">
        <f t="shared" si="583"/>
        <v>311.22000000000003</v>
      </c>
      <c r="V7436" s="6">
        <f>tbl_Raw_Data[[#This Row],[Discount_Pct]]*tbl_Raw_Data[[#This Row],[Gross_Amount]]/100</f>
        <v>0</v>
      </c>
      <c r="W7436" s="6">
        <f>tbl_Raw_Data[[#This Row],[Gross_Amount]]-tbl_Raw_Data[[#This Row],[Discount_Amount]]</f>
        <v>311.22000000000003</v>
      </c>
      <c r="X7436" s="6">
        <f>tbl_Raw_Data[[#This Row],[Net_Amount_Before_Tax]]*tbl_Raw_Data[[#This Row],[Tax_Pct]]/100</f>
        <v>15.561000000000002</v>
      </c>
      <c r="Y7436" s="6">
        <f>tbl_Raw_Data[[#This Row],[Net_Amount_Before_Tax]]+tbl_Raw_Data[[#This Row],[Tax_Amount]]</f>
        <v>326.78100000000001</v>
      </c>
      <c r="Z7436" s="6">
        <f t="shared" si="584"/>
        <v>2</v>
      </c>
    </row>
    <row r="7437" spans="1:26" x14ac:dyDescent="0.3">
      <c r="A7437" s="23" t="s">
        <v>9542</v>
      </c>
      <c r="B7437" s="34">
        <v>45676</v>
      </c>
      <c r="C7437" s="23" t="s">
        <v>8887</v>
      </c>
      <c r="D7437" s="23" t="s">
        <v>92</v>
      </c>
      <c r="E7437" s="23" t="s">
        <v>93</v>
      </c>
      <c r="F7437" s="23">
        <v>560066</v>
      </c>
      <c r="G7437" s="23" t="s">
        <v>229</v>
      </c>
      <c r="H7437" s="23" t="s">
        <v>230</v>
      </c>
      <c r="I7437" s="23" t="s">
        <v>84</v>
      </c>
      <c r="J7437" s="23" t="s">
        <v>140</v>
      </c>
      <c r="K7437" s="23" t="s">
        <v>24</v>
      </c>
      <c r="L7437" s="23">
        <v>5</v>
      </c>
      <c r="M7437" s="23">
        <v>156.04</v>
      </c>
      <c r="N7437" s="23">
        <v>5</v>
      </c>
      <c r="O7437" s="23">
        <v>12</v>
      </c>
      <c r="P7437" s="23" t="s">
        <v>43</v>
      </c>
      <c r="Q7437" s="23" t="s">
        <v>34</v>
      </c>
      <c r="R7437" s="23">
        <f t="shared" si="580"/>
        <v>1</v>
      </c>
      <c r="S7437" s="23" t="str">
        <f t="shared" si="581"/>
        <v>ORD107436_20250119_CUST00622_MED022</v>
      </c>
      <c r="T7437" s="23">
        <f t="shared" si="582"/>
        <v>1</v>
      </c>
      <c r="U7437" s="6">
        <f t="shared" si="583"/>
        <v>780.19999999999993</v>
      </c>
      <c r="V7437" s="6">
        <f>tbl_Raw_Data[[#This Row],[Discount_Pct]]*tbl_Raw_Data[[#This Row],[Gross_Amount]]/100</f>
        <v>39.01</v>
      </c>
      <c r="W7437" s="6">
        <f>tbl_Raw_Data[[#This Row],[Gross_Amount]]-tbl_Raw_Data[[#This Row],[Discount_Amount]]</f>
        <v>741.18999999999994</v>
      </c>
      <c r="X7437" s="6">
        <f>tbl_Raw_Data[[#This Row],[Net_Amount_Before_Tax]]*tbl_Raw_Data[[#This Row],[Tax_Pct]]/100</f>
        <v>88.942799999999991</v>
      </c>
      <c r="Y7437" s="6">
        <f>tbl_Raw_Data[[#This Row],[Net_Amount_Before_Tax]]+tbl_Raw_Data[[#This Row],[Tax_Amount]]</f>
        <v>830.13279999999997</v>
      </c>
      <c r="Z7437" s="6">
        <f t="shared" si="584"/>
        <v>2</v>
      </c>
    </row>
    <row r="7438" spans="1:26" x14ac:dyDescent="0.3">
      <c r="A7438" s="23" t="s">
        <v>9543</v>
      </c>
      <c r="B7438" s="34">
        <v>45879</v>
      </c>
      <c r="C7438" s="23" t="s">
        <v>1703</v>
      </c>
      <c r="D7438" s="23" t="s">
        <v>28</v>
      </c>
      <c r="E7438" s="23" t="s">
        <v>29</v>
      </c>
      <c r="F7438" s="23">
        <v>500032</v>
      </c>
      <c r="G7438" s="23" t="s">
        <v>20</v>
      </c>
      <c r="H7438" s="23" t="s">
        <v>21</v>
      </c>
      <c r="I7438" s="23" t="s">
        <v>22</v>
      </c>
      <c r="J7438" s="23" t="s">
        <v>23</v>
      </c>
      <c r="K7438" s="23" t="s">
        <v>24</v>
      </c>
      <c r="L7438" s="23">
        <v>2</v>
      </c>
      <c r="M7438" s="23">
        <v>126.7</v>
      </c>
      <c r="N7438" s="23">
        <v>10</v>
      </c>
      <c r="O7438" s="23">
        <v>12</v>
      </c>
      <c r="P7438" s="23" t="s">
        <v>25</v>
      </c>
      <c r="Q7438" s="23" t="s">
        <v>34</v>
      </c>
      <c r="R7438" s="23">
        <f t="shared" si="580"/>
        <v>1</v>
      </c>
      <c r="S7438" s="23" t="str">
        <f t="shared" si="581"/>
        <v>ORD107437_20250810_CUST03021_MED024</v>
      </c>
      <c r="T7438" s="23">
        <f t="shared" si="582"/>
        <v>1</v>
      </c>
      <c r="U7438" s="6">
        <f t="shared" si="583"/>
        <v>253.4</v>
      </c>
      <c r="V7438" s="6">
        <f>tbl_Raw_Data[[#This Row],[Discount_Pct]]*tbl_Raw_Data[[#This Row],[Gross_Amount]]/100</f>
        <v>25.34</v>
      </c>
      <c r="W7438" s="6">
        <f>tbl_Raw_Data[[#This Row],[Gross_Amount]]-tbl_Raw_Data[[#This Row],[Discount_Amount]]</f>
        <v>228.06</v>
      </c>
      <c r="X7438" s="6">
        <f>tbl_Raw_Data[[#This Row],[Net_Amount_Before_Tax]]*tbl_Raw_Data[[#This Row],[Tax_Pct]]/100</f>
        <v>27.367200000000004</v>
      </c>
      <c r="Y7438" s="6">
        <f>tbl_Raw_Data[[#This Row],[Net_Amount_Before_Tax]]+tbl_Raw_Data[[#This Row],[Tax_Amount]]</f>
        <v>255.4272</v>
      </c>
      <c r="Z7438" s="6">
        <f t="shared" si="584"/>
        <v>2</v>
      </c>
    </row>
    <row r="7439" spans="1:26" x14ac:dyDescent="0.3">
      <c r="A7439" s="23" t="s">
        <v>9544</v>
      </c>
      <c r="B7439" s="34">
        <v>45552</v>
      </c>
      <c r="C7439" s="23" t="s">
        <v>2686</v>
      </c>
      <c r="D7439" s="23" t="s">
        <v>142</v>
      </c>
      <c r="E7439" s="23" t="s">
        <v>81</v>
      </c>
      <c r="F7439" s="23">
        <v>380054</v>
      </c>
      <c r="G7439" s="23" t="s">
        <v>192</v>
      </c>
      <c r="H7439" s="23" t="s">
        <v>193</v>
      </c>
      <c r="I7439" s="23" t="s">
        <v>41</v>
      </c>
      <c r="J7439" s="23" t="s">
        <v>194</v>
      </c>
      <c r="K7439" s="23" t="s">
        <v>24</v>
      </c>
      <c r="L7439" s="23">
        <v>2</v>
      </c>
      <c r="M7439" s="23">
        <v>33.26</v>
      </c>
      <c r="N7439" s="23">
        <v>0</v>
      </c>
      <c r="O7439" s="23">
        <v>12</v>
      </c>
      <c r="P7439" s="23" t="s">
        <v>25</v>
      </c>
      <c r="Q7439" s="23" t="s">
        <v>34</v>
      </c>
      <c r="R7439" s="23">
        <f t="shared" si="580"/>
        <v>1</v>
      </c>
      <c r="S7439" s="23" t="str">
        <f t="shared" si="581"/>
        <v>ORD107438_20240917_CUST02316_MED002</v>
      </c>
      <c r="T7439" s="23">
        <f t="shared" si="582"/>
        <v>1</v>
      </c>
      <c r="U7439" s="6">
        <f t="shared" si="583"/>
        <v>66.52</v>
      </c>
      <c r="V7439" s="6">
        <f>tbl_Raw_Data[[#This Row],[Discount_Pct]]*tbl_Raw_Data[[#This Row],[Gross_Amount]]/100</f>
        <v>0</v>
      </c>
      <c r="W7439" s="6">
        <f>tbl_Raw_Data[[#This Row],[Gross_Amount]]-tbl_Raw_Data[[#This Row],[Discount_Amount]]</f>
        <v>66.52</v>
      </c>
      <c r="X7439" s="6">
        <f>tbl_Raw_Data[[#This Row],[Net_Amount_Before_Tax]]*tbl_Raw_Data[[#This Row],[Tax_Pct]]/100</f>
        <v>7.9824000000000002</v>
      </c>
      <c r="Y7439" s="6">
        <f>tbl_Raw_Data[[#This Row],[Net_Amount_Before_Tax]]+tbl_Raw_Data[[#This Row],[Tax_Amount]]</f>
        <v>74.502399999999994</v>
      </c>
      <c r="Z7439" s="6">
        <f t="shared" si="584"/>
        <v>2</v>
      </c>
    </row>
    <row r="7440" spans="1:26" x14ac:dyDescent="0.3">
      <c r="A7440" s="23" t="s">
        <v>9545</v>
      </c>
      <c r="B7440" s="34">
        <v>45550</v>
      </c>
      <c r="C7440" s="23" t="s">
        <v>2768</v>
      </c>
      <c r="D7440" s="23" t="s">
        <v>37</v>
      </c>
      <c r="E7440" s="23" t="s">
        <v>38</v>
      </c>
      <c r="F7440" s="23">
        <v>452016</v>
      </c>
      <c r="G7440" s="23" t="s">
        <v>82</v>
      </c>
      <c r="H7440" s="23" t="s">
        <v>83</v>
      </c>
      <c r="I7440" s="23" t="s">
        <v>84</v>
      </c>
      <c r="J7440" s="23" t="s">
        <v>85</v>
      </c>
      <c r="K7440" s="23" t="s">
        <v>24</v>
      </c>
      <c r="L7440" s="23">
        <v>1</v>
      </c>
      <c r="M7440" s="23">
        <v>278.64999999999998</v>
      </c>
      <c r="N7440" s="23">
        <v>0</v>
      </c>
      <c r="O7440" s="23">
        <v>12</v>
      </c>
      <c r="P7440" s="23" t="s">
        <v>58</v>
      </c>
      <c r="Q7440" s="23" t="s">
        <v>26</v>
      </c>
      <c r="R7440" s="23">
        <f t="shared" si="580"/>
        <v>1</v>
      </c>
      <c r="S7440" s="23" t="str">
        <f t="shared" si="581"/>
        <v>ORD107439_20240915_CUST01211_MED023</v>
      </c>
      <c r="T7440" s="23">
        <f t="shared" si="582"/>
        <v>1</v>
      </c>
      <c r="U7440" s="6">
        <f t="shared" si="583"/>
        <v>278.64999999999998</v>
      </c>
      <c r="V7440" s="6">
        <f>tbl_Raw_Data[[#This Row],[Discount_Pct]]*tbl_Raw_Data[[#This Row],[Gross_Amount]]/100</f>
        <v>0</v>
      </c>
      <c r="W7440" s="6">
        <f>tbl_Raw_Data[[#This Row],[Gross_Amount]]-tbl_Raw_Data[[#This Row],[Discount_Amount]]</f>
        <v>278.64999999999998</v>
      </c>
      <c r="X7440" s="6">
        <f>tbl_Raw_Data[[#This Row],[Net_Amount_Before_Tax]]*tbl_Raw_Data[[#This Row],[Tax_Pct]]/100</f>
        <v>33.437999999999995</v>
      </c>
      <c r="Y7440" s="6">
        <f>tbl_Raw_Data[[#This Row],[Net_Amount_Before_Tax]]+tbl_Raw_Data[[#This Row],[Tax_Amount]]</f>
        <v>312.08799999999997</v>
      </c>
      <c r="Z7440" s="6">
        <f t="shared" si="584"/>
        <v>1</v>
      </c>
    </row>
    <row r="7441" spans="1:26" x14ac:dyDescent="0.3">
      <c r="A7441" s="23" t="s">
        <v>9546</v>
      </c>
      <c r="B7441" s="34">
        <v>46003</v>
      </c>
      <c r="C7441" s="23" t="s">
        <v>6671</v>
      </c>
      <c r="D7441" s="23" t="s">
        <v>100</v>
      </c>
      <c r="E7441" s="23" t="s">
        <v>101</v>
      </c>
      <c r="F7441" s="23">
        <v>201303</v>
      </c>
      <c r="G7441" s="23" t="s">
        <v>61</v>
      </c>
      <c r="H7441" s="23" t="s">
        <v>62</v>
      </c>
      <c r="I7441" s="23" t="s">
        <v>63</v>
      </c>
      <c r="J7441" s="23" t="s">
        <v>64</v>
      </c>
      <c r="K7441" s="23" t="s">
        <v>57</v>
      </c>
      <c r="L7441" s="23">
        <v>3</v>
      </c>
      <c r="M7441" s="23">
        <v>100.51</v>
      </c>
      <c r="N7441" s="23">
        <v>5</v>
      </c>
      <c r="O7441" s="23">
        <v>5</v>
      </c>
      <c r="P7441" s="23" t="s">
        <v>33</v>
      </c>
      <c r="Q7441" s="23" t="s">
        <v>34</v>
      </c>
      <c r="R7441" s="23">
        <f t="shared" si="580"/>
        <v>1</v>
      </c>
      <c r="S7441" s="23" t="str">
        <f t="shared" si="581"/>
        <v>ORD107440_20251212_CUST00464_MED004</v>
      </c>
      <c r="T7441" s="23">
        <f t="shared" si="582"/>
        <v>1</v>
      </c>
      <c r="U7441" s="6">
        <f t="shared" si="583"/>
        <v>301.53000000000003</v>
      </c>
      <c r="V7441" s="6">
        <f>tbl_Raw_Data[[#This Row],[Discount_Pct]]*tbl_Raw_Data[[#This Row],[Gross_Amount]]/100</f>
        <v>15.076500000000001</v>
      </c>
      <c r="W7441" s="6">
        <f>tbl_Raw_Data[[#This Row],[Gross_Amount]]-tbl_Raw_Data[[#This Row],[Discount_Amount]]</f>
        <v>286.45350000000002</v>
      </c>
      <c r="X7441" s="6">
        <f>tbl_Raw_Data[[#This Row],[Net_Amount_Before_Tax]]*tbl_Raw_Data[[#This Row],[Tax_Pct]]/100</f>
        <v>14.322675000000002</v>
      </c>
      <c r="Y7441" s="6">
        <f>tbl_Raw_Data[[#This Row],[Net_Amount_Before_Tax]]+tbl_Raw_Data[[#This Row],[Tax_Amount]]</f>
        <v>300.77617500000002</v>
      </c>
      <c r="Z7441" s="6">
        <f t="shared" si="584"/>
        <v>1</v>
      </c>
    </row>
    <row r="7442" spans="1:26" x14ac:dyDescent="0.3">
      <c r="A7442" s="23" t="s">
        <v>9547</v>
      </c>
      <c r="B7442" s="34">
        <v>45716</v>
      </c>
      <c r="C7442" s="23" t="s">
        <v>9548</v>
      </c>
      <c r="D7442" s="23" t="s">
        <v>46</v>
      </c>
      <c r="E7442" s="23" t="s">
        <v>47</v>
      </c>
      <c r="F7442" s="23">
        <v>411038</v>
      </c>
      <c r="G7442" s="23" t="s">
        <v>185</v>
      </c>
      <c r="H7442" s="23" t="s">
        <v>186</v>
      </c>
      <c r="I7442" s="23" t="s">
        <v>76</v>
      </c>
      <c r="J7442" s="23" t="s">
        <v>187</v>
      </c>
      <c r="K7442" s="23" t="s">
        <v>57</v>
      </c>
      <c r="L7442" s="23">
        <v>1</v>
      </c>
      <c r="M7442" s="23">
        <v>92.17</v>
      </c>
      <c r="N7442" s="23">
        <v>15</v>
      </c>
      <c r="O7442" s="23">
        <v>18</v>
      </c>
      <c r="P7442" s="23" t="s">
        <v>33</v>
      </c>
      <c r="Q7442" s="23" t="s">
        <v>34</v>
      </c>
      <c r="R7442" s="23">
        <f t="shared" si="580"/>
        <v>1</v>
      </c>
      <c r="S7442" s="23" t="str">
        <f t="shared" si="581"/>
        <v>ORD107441_20250228_CUST00310_MED009</v>
      </c>
      <c r="T7442" s="23">
        <f t="shared" si="582"/>
        <v>1</v>
      </c>
      <c r="U7442" s="6">
        <f t="shared" si="583"/>
        <v>92.17</v>
      </c>
      <c r="V7442" s="6">
        <f>tbl_Raw_Data[[#This Row],[Discount_Pct]]*tbl_Raw_Data[[#This Row],[Gross_Amount]]/100</f>
        <v>13.8255</v>
      </c>
      <c r="W7442" s="6">
        <f>tbl_Raw_Data[[#This Row],[Gross_Amount]]-tbl_Raw_Data[[#This Row],[Discount_Amount]]</f>
        <v>78.344499999999996</v>
      </c>
      <c r="X7442" s="6">
        <f>tbl_Raw_Data[[#This Row],[Net_Amount_Before_Tax]]*tbl_Raw_Data[[#This Row],[Tax_Pct]]/100</f>
        <v>14.10201</v>
      </c>
      <c r="Y7442" s="6">
        <f>tbl_Raw_Data[[#This Row],[Net_Amount_Before_Tax]]+tbl_Raw_Data[[#This Row],[Tax_Amount]]</f>
        <v>92.446509999999989</v>
      </c>
      <c r="Z7442" s="6">
        <f t="shared" si="584"/>
        <v>1</v>
      </c>
    </row>
    <row r="7443" spans="1:26" x14ac:dyDescent="0.3">
      <c r="A7443" s="23" t="s">
        <v>9547</v>
      </c>
      <c r="B7443" s="34">
        <v>45896</v>
      </c>
      <c r="C7443" s="23" t="s">
        <v>9014</v>
      </c>
      <c r="D7443" s="23" t="s">
        <v>87</v>
      </c>
      <c r="E7443" s="23" t="s">
        <v>88</v>
      </c>
      <c r="F7443" s="23">
        <v>600040</v>
      </c>
      <c r="G7443" s="23" t="s">
        <v>124</v>
      </c>
      <c r="H7443" s="23" t="s">
        <v>125</v>
      </c>
      <c r="I7443" s="23" t="s">
        <v>104</v>
      </c>
      <c r="J7443" s="23" t="s">
        <v>114</v>
      </c>
      <c r="K7443" s="23" t="s">
        <v>24</v>
      </c>
      <c r="L7443" s="23">
        <v>1</v>
      </c>
      <c r="M7443" s="23">
        <v>103.03</v>
      </c>
      <c r="N7443" s="23">
        <v>0</v>
      </c>
      <c r="O7443" s="23">
        <v>18</v>
      </c>
      <c r="P7443" s="23" t="s">
        <v>43</v>
      </c>
      <c r="Q7443" s="23" t="s">
        <v>34</v>
      </c>
      <c r="R7443" s="23">
        <f t="shared" si="580"/>
        <v>1</v>
      </c>
      <c r="S7443" s="23" t="str">
        <f t="shared" si="581"/>
        <v>ORD107441_20250827_CUST00827_MED018</v>
      </c>
      <c r="T7443" s="23">
        <f t="shared" si="582"/>
        <v>1</v>
      </c>
      <c r="U7443" s="6">
        <f t="shared" si="583"/>
        <v>103.03</v>
      </c>
      <c r="V7443" s="6">
        <f>tbl_Raw_Data[[#This Row],[Discount_Pct]]*tbl_Raw_Data[[#This Row],[Gross_Amount]]/100</f>
        <v>0</v>
      </c>
      <c r="W7443" s="6">
        <f>tbl_Raw_Data[[#This Row],[Gross_Amount]]-tbl_Raw_Data[[#This Row],[Discount_Amount]]</f>
        <v>103.03</v>
      </c>
      <c r="X7443" s="6">
        <f>tbl_Raw_Data[[#This Row],[Net_Amount_Before_Tax]]*tbl_Raw_Data[[#This Row],[Tax_Pct]]/100</f>
        <v>18.545400000000001</v>
      </c>
      <c r="Y7443" s="6">
        <f>tbl_Raw_Data[[#This Row],[Net_Amount_Before_Tax]]+tbl_Raw_Data[[#This Row],[Tax_Amount]]</f>
        <v>121.5754</v>
      </c>
      <c r="Z7443" s="6">
        <f t="shared" si="584"/>
        <v>1</v>
      </c>
    </row>
    <row r="7444" spans="1:26" x14ac:dyDescent="0.3">
      <c r="A7444" s="23" t="s">
        <v>9547</v>
      </c>
      <c r="B7444" s="34">
        <v>45779</v>
      </c>
      <c r="C7444" s="23" t="s">
        <v>7988</v>
      </c>
      <c r="D7444" s="23" t="s">
        <v>100</v>
      </c>
      <c r="E7444" s="23" t="s">
        <v>101</v>
      </c>
      <c r="F7444" s="23">
        <v>201301</v>
      </c>
      <c r="G7444" s="23" t="s">
        <v>107</v>
      </c>
      <c r="H7444" s="23" t="s">
        <v>108</v>
      </c>
      <c r="I7444" s="23" t="s">
        <v>63</v>
      </c>
      <c r="J7444" s="23" t="s">
        <v>42</v>
      </c>
      <c r="K7444" s="23" t="s">
        <v>57</v>
      </c>
      <c r="L7444" s="23">
        <v>1</v>
      </c>
      <c r="M7444" s="23">
        <v>94.72</v>
      </c>
      <c r="N7444" s="23">
        <v>20</v>
      </c>
      <c r="O7444" s="23">
        <v>12</v>
      </c>
      <c r="P7444" s="23" t="s">
        <v>25</v>
      </c>
      <c r="Q7444" s="23" t="s">
        <v>44</v>
      </c>
      <c r="R7444" s="23">
        <f t="shared" si="580"/>
        <v>1</v>
      </c>
      <c r="S7444" s="23" t="str">
        <f t="shared" si="581"/>
        <v>ORD107441_20250502_CUST01270_MED005</v>
      </c>
      <c r="T7444" s="23">
        <f t="shared" si="582"/>
        <v>1</v>
      </c>
      <c r="U7444" s="6">
        <f t="shared" si="583"/>
        <v>94.72</v>
      </c>
      <c r="V7444" s="6">
        <f>tbl_Raw_Data[[#This Row],[Discount_Pct]]*tbl_Raw_Data[[#This Row],[Gross_Amount]]/100</f>
        <v>18.944000000000003</v>
      </c>
      <c r="W7444" s="6">
        <f>tbl_Raw_Data[[#This Row],[Gross_Amount]]-tbl_Raw_Data[[#This Row],[Discount_Amount]]</f>
        <v>75.775999999999996</v>
      </c>
      <c r="X7444" s="6">
        <f>tbl_Raw_Data[[#This Row],[Net_Amount_Before_Tax]]*tbl_Raw_Data[[#This Row],[Tax_Pct]]/100</f>
        <v>9.093119999999999</v>
      </c>
      <c r="Y7444" s="6">
        <f>tbl_Raw_Data[[#This Row],[Net_Amount_Before_Tax]]+tbl_Raw_Data[[#This Row],[Tax_Amount]]</f>
        <v>84.869119999999995</v>
      </c>
      <c r="Z7444" s="6">
        <f t="shared" si="584"/>
        <v>1</v>
      </c>
    </row>
    <row r="7445" spans="1:26" x14ac:dyDescent="0.3">
      <c r="A7445" s="23" t="s">
        <v>9549</v>
      </c>
      <c r="B7445" s="34">
        <v>45780</v>
      </c>
      <c r="C7445" s="23" t="s">
        <v>367</v>
      </c>
      <c r="D7445" s="23" t="s">
        <v>183</v>
      </c>
      <c r="E7445" s="23" t="s">
        <v>184</v>
      </c>
      <c r="F7445" s="23">
        <v>122016</v>
      </c>
      <c r="G7445" s="23" t="s">
        <v>233</v>
      </c>
      <c r="H7445" s="23" t="s">
        <v>234</v>
      </c>
      <c r="I7445" s="23" t="s">
        <v>104</v>
      </c>
      <c r="J7445" s="23" t="s">
        <v>42</v>
      </c>
      <c r="K7445" s="23" t="s">
        <v>24</v>
      </c>
      <c r="L7445" s="23">
        <v>3</v>
      </c>
      <c r="M7445" s="23">
        <v>170.01</v>
      </c>
      <c r="N7445" s="23">
        <v>5</v>
      </c>
      <c r="O7445" s="23">
        <v>18</v>
      </c>
      <c r="P7445" s="23" t="s">
        <v>58</v>
      </c>
      <c r="Q7445" s="23" t="s">
        <v>44</v>
      </c>
      <c r="R7445" s="23">
        <f t="shared" si="580"/>
        <v>1</v>
      </c>
      <c r="S7445" s="23" t="str">
        <f t="shared" si="581"/>
        <v>ORD107444_20250503_CUST03180_MED019</v>
      </c>
      <c r="T7445" s="23">
        <f t="shared" si="582"/>
        <v>1</v>
      </c>
      <c r="U7445" s="6">
        <f t="shared" si="583"/>
        <v>510.03</v>
      </c>
      <c r="V7445" s="6">
        <f>tbl_Raw_Data[[#This Row],[Discount_Pct]]*tbl_Raw_Data[[#This Row],[Gross_Amount]]/100</f>
        <v>25.501499999999997</v>
      </c>
      <c r="W7445" s="6">
        <f>tbl_Raw_Data[[#This Row],[Gross_Amount]]-tbl_Raw_Data[[#This Row],[Discount_Amount]]</f>
        <v>484.52849999999995</v>
      </c>
      <c r="X7445" s="6">
        <f>tbl_Raw_Data[[#This Row],[Net_Amount_Before_Tax]]*tbl_Raw_Data[[#This Row],[Tax_Pct]]/100</f>
        <v>87.215129999999988</v>
      </c>
      <c r="Y7445" s="6">
        <f>tbl_Raw_Data[[#This Row],[Net_Amount_Before_Tax]]+tbl_Raw_Data[[#This Row],[Tax_Amount]]</f>
        <v>571.74362999999994</v>
      </c>
      <c r="Z7445" s="6">
        <f t="shared" si="584"/>
        <v>2</v>
      </c>
    </row>
    <row r="7446" spans="1:26" x14ac:dyDescent="0.3">
      <c r="A7446" s="23" t="s">
        <v>9550</v>
      </c>
      <c r="B7446" s="34">
        <v>45745</v>
      </c>
      <c r="C7446" s="23" t="s">
        <v>3010</v>
      </c>
      <c r="D7446" s="23" t="s">
        <v>92</v>
      </c>
      <c r="E7446" s="23" t="s">
        <v>93</v>
      </c>
      <c r="F7446" s="23">
        <v>560100</v>
      </c>
      <c r="G7446" s="23" t="s">
        <v>124</v>
      </c>
      <c r="H7446" s="23" t="s">
        <v>125</v>
      </c>
      <c r="I7446" s="23" t="s">
        <v>104</v>
      </c>
      <c r="J7446" s="23" t="s">
        <v>114</v>
      </c>
      <c r="K7446" s="23" t="s">
        <v>24</v>
      </c>
      <c r="L7446" s="23">
        <v>1</v>
      </c>
      <c r="M7446" s="23">
        <v>128.79</v>
      </c>
      <c r="N7446" s="23">
        <v>10</v>
      </c>
      <c r="O7446" s="23">
        <v>12</v>
      </c>
      <c r="P7446" s="23" t="s">
        <v>43</v>
      </c>
      <c r="Q7446" s="23" t="s">
        <v>34</v>
      </c>
      <c r="R7446" s="23">
        <f t="shared" si="580"/>
        <v>1</v>
      </c>
      <c r="S7446" s="23" t="str">
        <f t="shared" si="581"/>
        <v>ORD107445_20250329_CUST02486_MED018</v>
      </c>
      <c r="T7446" s="23">
        <f t="shared" si="582"/>
        <v>1</v>
      </c>
      <c r="U7446" s="6">
        <f t="shared" si="583"/>
        <v>128.79</v>
      </c>
      <c r="V7446" s="6">
        <f>tbl_Raw_Data[[#This Row],[Discount_Pct]]*tbl_Raw_Data[[#This Row],[Gross_Amount]]/100</f>
        <v>12.878999999999998</v>
      </c>
      <c r="W7446" s="6">
        <f>tbl_Raw_Data[[#This Row],[Gross_Amount]]-tbl_Raw_Data[[#This Row],[Discount_Amount]]</f>
        <v>115.911</v>
      </c>
      <c r="X7446" s="6">
        <f>tbl_Raw_Data[[#This Row],[Net_Amount_Before_Tax]]*tbl_Raw_Data[[#This Row],[Tax_Pct]]/100</f>
        <v>13.909320000000001</v>
      </c>
      <c r="Y7446" s="6">
        <f>tbl_Raw_Data[[#This Row],[Net_Amount_Before_Tax]]+tbl_Raw_Data[[#This Row],[Tax_Amount]]</f>
        <v>129.82032000000001</v>
      </c>
      <c r="Z7446" s="6">
        <f t="shared" si="584"/>
        <v>1</v>
      </c>
    </row>
    <row r="7447" spans="1:26" x14ac:dyDescent="0.3">
      <c r="A7447" s="23" t="s">
        <v>9551</v>
      </c>
      <c r="B7447" s="34">
        <v>45796</v>
      </c>
      <c r="C7447" s="23" t="s">
        <v>4008</v>
      </c>
      <c r="D7447" s="23" t="s">
        <v>183</v>
      </c>
      <c r="E7447" s="23" t="s">
        <v>184</v>
      </c>
      <c r="F7447" s="23">
        <v>122001</v>
      </c>
      <c r="G7447" s="23" t="s">
        <v>94</v>
      </c>
      <c r="H7447" s="23" t="s">
        <v>95</v>
      </c>
      <c r="I7447" s="23" t="s">
        <v>84</v>
      </c>
      <c r="J7447" s="23" t="s">
        <v>42</v>
      </c>
      <c r="K7447" s="23" t="s">
        <v>24</v>
      </c>
      <c r="L7447" s="23">
        <v>3</v>
      </c>
      <c r="M7447" s="23">
        <v>76.28</v>
      </c>
      <c r="N7447" s="23">
        <v>5</v>
      </c>
      <c r="O7447" s="23">
        <v>5</v>
      </c>
      <c r="P7447" s="23" t="s">
        <v>25</v>
      </c>
      <c r="Q7447" s="23" t="s">
        <v>44</v>
      </c>
      <c r="R7447" s="23">
        <f t="shared" si="580"/>
        <v>1</v>
      </c>
      <c r="S7447" s="23" t="str">
        <f t="shared" si="581"/>
        <v>ORD107446_20250519_CUST03323_MED021</v>
      </c>
      <c r="T7447" s="23">
        <f t="shared" si="582"/>
        <v>1</v>
      </c>
      <c r="U7447" s="6">
        <f t="shared" si="583"/>
        <v>228.84</v>
      </c>
      <c r="V7447" s="6">
        <f>tbl_Raw_Data[[#This Row],[Discount_Pct]]*tbl_Raw_Data[[#This Row],[Gross_Amount]]/100</f>
        <v>11.442</v>
      </c>
      <c r="W7447" s="6">
        <f>tbl_Raw_Data[[#This Row],[Gross_Amount]]-tbl_Raw_Data[[#This Row],[Discount_Amount]]</f>
        <v>217.398</v>
      </c>
      <c r="X7447" s="6">
        <f>tbl_Raw_Data[[#This Row],[Net_Amount_Before_Tax]]*tbl_Raw_Data[[#This Row],[Tax_Pct]]/100</f>
        <v>10.869899999999999</v>
      </c>
      <c r="Y7447" s="6">
        <f>tbl_Raw_Data[[#This Row],[Net_Amount_Before_Tax]]+tbl_Raw_Data[[#This Row],[Tax_Amount]]</f>
        <v>228.2679</v>
      </c>
      <c r="Z7447" s="6">
        <f t="shared" si="584"/>
        <v>1</v>
      </c>
    </row>
    <row r="7448" spans="1:26" x14ac:dyDescent="0.3">
      <c r="A7448" s="23" t="s">
        <v>9552</v>
      </c>
      <c r="B7448" s="34">
        <v>45464</v>
      </c>
      <c r="C7448" s="23" t="s">
        <v>3349</v>
      </c>
      <c r="D7448" s="23" t="s">
        <v>19</v>
      </c>
      <c r="E7448" s="23" t="s">
        <v>19</v>
      </c>
      <c r="F7448" s="23">
        <v>110001</v>
      </c>
      <c r="G7448" s="23" t="s">
        <v>124</v>
      </c>
      <c r="H7448" s="23" t="s">
        <v>125</v>
      </c>
      <c r="I7448" s="23" t="s">
        <v>104</v>
      </c>
      <c r="J7448" s="23" t="s">
        <v>114</v>
      </c>
      <c r="K7448" s="23" t="s">
        <v>24</v>
      </c>
      <c r="L7448" s="23">
        <v>1</v>
      </c>
      <c r="M7448" s="23">
        <v>107.81</v>
      </c>
      <c r="N7448" s="23">
        <v>10</v>
      </c>
      <c r="O7448" s="23">
        <v>5</v>
      </c>
      <c r="P7448" s="23" t="s">
        <v>43</v>
      </c>
      <c r="Q7448" s="23" t="s">
        <v>34</v>
      </c>
      <c r="R7448" s="23">
        <f t="shared" si="580"/>
        <v>1</v>
      </c>
      <c r="S7448" s="23" t="str">
        <f t="shared" si="581"/>
        <v>ORD107447_20240621_CUST01343_MED018</v>
      </c>
      <c r="T7448" s="23">
        <f t="shared" si="582"/>
        <v>1</v>
      </c>
      <c r="U7448" s="6">
        <f t="shared" si="583"/>
        <v>107.81</v>
      </c>
      <c r="V7448" s="6">
        <f>tbl_Raw_Data[[#This Row],[Discount_Pct]]*tbl_Raw_Data[[#This Row],[Gross_Amount]]/100</f>
        <v>10.780999999999999</v>
      </c>
      <c r="W7448" s="6">
        <f>tbl_Raw_Data[[#This Row],[Gross_Amount]]-tbl_Raw_Data[[#This Row],[Discount_Amount]]</f>
        <v>97.028999999999996</v>
      </c>
      <c r="X7448" s="6">
        <f>tbl_Raw_Data[[#This Row],[Net_Amount_Before_Tax]]*tbl_Raw_Data[[#This Row],[Tax_Pct]]/100</f>
        <v>4.8514499999999998</v>
      </c>
      <c r="Y7448" s="6">
        <f>tbl_Raw_Data[[#This Row],[Net_Amount_Before_Tax]]+tbl_Raw_Data[[#This Row],[Tax_Amount]]</f>
        <v>101.88045</v>
      </c>
      <c r="Z7448" s="6">
        <f t="shared" si="584"/>
        <v>4</v>
      </c>
    </row>
    <row r="7449" spans="1:26" x14ac:dyDescent="0.3">
      <c r="A7449" s="23" t="s">
        <v>9553</v>
      </c>
      <c r="B7449" s="34">
        <v>45479</v>
      </c>
      <c r="C7449" s="23" t="s">
        <v>3405</v>
      </c>
      <c r="D7449" s="23" t="s">
        <v>72</v>
      </c>
      <c r="E7449" s="23" t="s">
        <v>73</v>
      </c>
      <c r="F7449" s="23">
        <v>302021</v>
      </c>
      <c r="G7449" s="23" t="s">
        <v>20</v>
      </c>
      <c r="H7449" s="23" t="s">
        <v>21</v>
      </c>
      <c r="I7449" s="23" t="s">
        <v>22</v>
      </c>
      <c r="J7449" s="23" t="s">
        <v>23</v>
      </c>
      <c r="K7449" s="23" t="s">
        <v>24</v>
      </c>
      <c r="L7449" s="23">
        <v>3</v>
      </c>
      <c r="M7449" s="23">
        <v>140.19999999999999</v>
      </c>
      <c r="N7449" s="23">
        <v>5</v>
      </c>
      <c r="O7449" s="23">
        <v>5</v>
      </c>
      <c r="P7449" s="23" t="s">
        <v>25</v>
      </c>
      <c r="Q7449" s="23" t="s">
        <v>44</v>
      </c>
      <c r="R7449" s="23">
        <f t="shared" si="580"/>
        <v>1</v>
      </c>
      <c r="S7449" s="23" t="str">
        <f t="shared" si="581"/>
        <v>ORD107448_20240706_CUST02203_MED024</v>
      </c>
      <c r="T7449" s="23">
        <f t="shared" si="582"/>
        <v>1</v>
      </c>
      <c r="U7449" s="6">
        <f t="shared" si="583"/>
        <v>420.59999999999997</v>
      </c>
      <c r="V7449" s="6">
        <f>tbl_Raw_Data[[#This Row],[Discount_Pct]]*tbl_Raw_Data[[#This Row],[Gross_Amount]]/100</f>
        <v>21.03</v>
      </c>
      <c r="W7449" s="6">
        <f>tbl_Raw_Data[[#This Row],[Gross_Amount]]-tbl_Raw_Data[[#This Row],[Discount_Amount]]</f>
        <v>399.56999999999994</v>
      </c>
      <c r="X7449" s="6">
        <f>tbl_Raw_Data[[#This Row],[Net_Amount_Before_Tax]]*tbl_Raw_Data[[#This Row],[Tax_Pct]]/100</f>
        <v>19.978499999999997</v>
      </c>
      <c r="Y7449" s="6">
        <f>tbl_Raw_Data[[#This Row],[Net_Amount_Before_Tax]]+tbl_Raw_Data[[#This Row],[Tax_Amount]]</f>
        <v>419.54849999999993</v>
      </c>
      <c r="Z7449" s="6">
        <f t="shared" si="584"/>
        <v>1</v>
      </c>
    </row>
    <row r="7450" spans="1:26" x14ac:dyDescent="0.3">
      <c r="A7450" s="23" t="s">
        <v>9554</v>
      </c>
      <c r="B7450" s="34">
        <v>45581</v>
      </c>
      <c r="C7450" s="23" t="s">
        <v>9555</v>
      </c>
      <c r="D7450" s="23" t="s">
        <v>28</v>
      </c>
      <c r="E7450" s="23" t="s">
        <v>29</v>
      </c>
      <c r="F7450" s="23">
        <v>500081</v>
      </c>
      <c r="G7450" s="23" t="s">
        <v>154</v>
      </c>
      <c r="H7450" s="23" t="s">
        <v>155</v>
      </c>
      <c r="I7450" s="23" t="s">
        <v>134</v>
      </c>
      <c r="J7450" s="23" t="s">
        <v>156</v>
      </c>
      <c r="K7450" s="23" t="s">
        <v>57</v>
      </c>
      <c r="L7450" s="23">
        <v>1</v>
      </c>
      <c r="M7450" s="23">
        <v>43.5</v>
      </c>
      <c r="N7450" s="23">
        <v>10</v>
      </c>
      <c r="O7450" s="23">
        <v>18</v>
      </c>
      <c r="P7450" s="23" t="s">
        <v>43</v>
      </c>
      <c r="Q7450" s="23" t="s">
        <v>34</v>
      </c>
      <c r="R7450" s="23">
        <f t="shared" si="580"/>
        <v>1</v>
      </c>
      <c r="S7450" s="23" t="str">
        <f t="shared" si="581"/>
        <v>ORD107449_20241016_CUST01018_MED006</v>
      </c>
      <c r="T7450" s="23">
        <f t="shared" si="582"/>
        <v>1</v>
      </c>
      <c r="U7450" s="6">
        <f t="shared" si="583"/>
        <v>43.5</v>
      </c>
      <c r="V7450" s="6">
        <f>tbl_Raw_Data[[#This Row],[Discount_Pct]]*tbl_Raw_Data[[#This Row],[Gross_Amount]]/100</f>
        <v>4.3499999999999996</v>
      </c>
      <c r="W7450" s="6">
        <f>tbl_Raw_Data[[#This Row],[Gross_Amount]]-tbl_Raw_Data[[#This Row],[Discount_Amount]]</f>
        <v>39.15</v>
      </c>
      <c r="X7450" s="6">
        <f>tbl_Raw_Data[[#This Row],[Net_Amount_Before_Tax]]*tbl_Raw_Data[[#This Row],[Tax_Pct]]/100</f>
        <v>7.0469999999999997</v>
      </c>
      <c r="Y7450" s="6">
        <f>tbl_Raw_Data[[#This Row],[Net_Amount_Before_Tax]]+tbl_Raw_Data[[#This Row],[Tax_Amount]]</f>
        <v>46.196999999999996</v>
      </c>
      <c r="Z7450" s="6">
        <f t="shared" si="584"/>
        <v>1</v>
      </c>
    </row>
    <row r="7451" spans="1:26" x14ac:dyDescent="0.3">
      <c r="A7451" s="23" t="s">
        <v>9556</v>
      </c>
      <c r="B7451" s="34">
        <v>45574</v>
      </c>
      <c r="C7451" s="23" t="s">
        <v>600</v>
      </c>
      <c r="D7451" s="23" t="s">
        <v>100</v>
      </c>
      <c r="E7451" s="23" t="s">
        <v>101</v>
      </c>
      <c r="F7451" s="23">
        <v>201307</v>
      </c>
      <c r="G7451" s="23" t="s">
        <v>132</v>
      </c>
      <c r="H7451" s="23" t="s">
        <v>133</v>
      </c>
      <c r="I7451" s="23" t="s">
        <v>134</v>
      </c>
      <c r="J7451" s="23" t="s">
        <v>135</v>
      </c>
      <c r="K7451" s="23" t="s">
        <v>57</v>
      </c>
      <c r="L7451" s="23">
        <v>3</v>
      </c>
      <c r="M7451" s="23">
        <v>69.72</v>
      </c>
      <c r="N7451" s="23">
        <v>0</v>
      </c>
      <c r="O7451" s="23">
        <v>12</v>
      </c>
      <c r="P7451" s="23" t="s">
        <v>58</v>
      </c>
      <c r="Q7451" s="23" t="s">
        <v>34</v>
      </c>
      <c r="R7451" s="23">
        <f t="shared" si="580"/>
        <v>1</v>
      </c>
      <c r="S7451" s="23" t="str">
        <f t="shared" si="581"/>
        <v>ORD107450_20241009_CUST01197_MED007</v>
      </c>
      <c r="T7451" s="23">
        <f t="shared" si="582"/>
        <v>1</v>
      </c>
      <c r="U7451" s="6">
        <f t="shared" si="583"/>
        <v>209.16</v>
      </c>
      <c r="V7451" s="6">
        <f>tbl_Raw_Data[[#This Row],[Discount_Pct]]*tbl_Raw_Data[[#This Row],[Gross_Amount]]/100</f>
        <v>0</v>
      </c>
      <c r="W7451" s="6">
        <f>tbl_Raw_Data[[#This Row],[Gross_Amount]]-tbl_Raw_Data[[#This Row],[Discount_Amount]]</f>
        <v>209.16</v>
      </c>
      <c r="X7451" s="6">
        <f>tbl_Raw_Data[[#This Row],[Net_Amount_Before_Tax]]*tbl_Raw_Data[[#This Row],[Tax_Pct]]/100</f>
        <v>25.0992</v>
      </c>
      <c r="Y7451" s="6">
        <f>tbl_Raw_Data[[#This Row],[Net_Amount_Before_Tax]]+tbl_Raw_Data[[#This Row],[Tax_Amount]]</f>
        <v>234.25919999999999</v>
      </c>
      <c r="Z7451" s="6">
        <f t="shared" si="584"/>
        <v>6</v>
      </c>
    </row>
    <row r="7452" spans="1:26" x14ac:dyDescent="0.3">
      <c r="A7452" s="23" t="s">
        <v>9557</v>
      </c>
      <c r="B7452" s="34">
        <v>45630</v>
      </c>
      <c r="C7452" s="23" t="s">
        <v>2015</v>
      </c>
      <c r="D7452" s="23" t="s">
        <v>80</v>
      </c>
      <c r="E7452" s="23" t="s">
        <v>81</v>
      </c>
      <c r="F7452" s="23">
        <v>395007</v>
      </c>
      <c r="G7452" s="23" t="s">
        <v>39</v>
      </c>
      <c r="H7452" s="23" t="s">
        <v>40</v>
      </c>
      <c r="I7452" s="23" t="s">
        <v>41</v>
      </c>
      <c r="J7452" s="23" t="s">
        <v>42</v>
      </c>
      <c r="K7452" s="23" t="s">
        <v>24</v>
      </c>
      <c r="L7452" s="23">
        <v>3</v>
      </c>
      <c r="M7452" s="23">
        <v>31.13</v>
      </c>
      <c r="N7452" s="23">
        <v>10</v>
      </c>
      <c r="O7452" s="23">
        <v>12</v>
      </c>
      <c r="P7452" s="23" t="s">
        <v>58</v>
      </c>
      <c r="Q7452" s="23" t="s">
        <v>34</v>
      </c>
      <c r="R7452" s="23">
        <f t="shared" si="580"/>
        <v>1</v>
      </c>
      <c r="S7452" s="23" t="str">
        <f t="shared" si="581"/>
        <v>ORD107451_20241204_CUST02965_MED001</v>
      </c>
      <c r="T7452" s="23">
        <f t="shared" si="582"/>
        <v>1</v>
      </c>
      <c r="U7452" s="6">
        <f t="shared" si="583"/>
        <v>93.39</v>
      </c>
      <c r="V7452" s="6">
        <f>tbl_Raw_Data[[#This Row],[Discount_Pct]]*tbl_Raw_Data[[#This Row],[Gross_Amount]]/100</f>
        <v>9.3390000000000004</v>
      </c>
      <c r="W7452" s="6">
        <f>tbl_Raw_Data[[#This Row],[Gross_Amount]]-tbl_Raw_Data[[#This Row],[Discount_Amount]]</f>
        <v>84.051000000000002</v>
      </c>
      <c r="X7452" s="6">
        <f>tbl_Raw_Data[[#This Row],[Net_Amount_Before_Tax]]*tbl_Raw_Data[[#This Row],[Tax_Pct]]/100</f>
        <v>10.086120000000001</v>
      </c>
      <c r="Y7452" s="6">
        <f>tbl_Raw_Data[[#This Row],[Net_Amount_Before_Tax]]+tbl_Raw_Data[[#This Row],[Tax_Amount]]</f>
        <v>94.13712000000001</v>
      </c>
      <c r="Z7452" s="6">
        <f t="shared" si="584"/>
        <v>1</v>
      </c>
    </row>
    <row r="7453" spans="1:26" x14ac:dyDescent="0.3">
      <c r="A7453" s="23" t="s">
        <v>9558</v>
      </c>
      <c r="B7453" s="34">
        <v>45996</v>
      </c>
      <c r="C7453" s="23" t="s">
        <v>9559</v>
      </c>
      <c r="D7453" s="23" t="s">
        <v>159</v>
      </c>
      <c r="E7453" s="23" t="s">
        <v>47</v>
      </c>
      <c r="F7453" s="23">
        <v>400076</v>
      </c>
      <c r="G7453" s="23" t="s">
        <v>138</v>
      </c>
      <c r="H7453" s="23" t="s">
        <v>139</v>
      </c>
      <c r="I7453" s="23" t="s">
        <v>50</v>
      </c>
      <c r="J7453" s="23" t="s">
        <v>140</v>
      </c>
      <c r="K7453" s="23" t="s">
        <v>24</v>
      </c>
      <c r="L7453" s="23">
        <v>2</v>
      </c>
      <c r="M7453" s="23">
        <v>160.72999999999999</v>
      </c>
      <c r="N7453" s="23">
        <v>0</v>
      </c>
      <c r="O7453" s="23">
        <v>5</v>
      </c>
      <c r="P7453" s="23" t="s">
        <v>89</v>
      </c>
      <c r="Q7453" s="23" t="s">
        <v>34</v>
      </c>
      <c r="R7453" s="23">
        <f t="shared" si="580"/>
        <v>1</v>
      </c>
      <c r="S7453" s="23" t="str">
        <f t="shared" si="581"/>
        <v>ORD107452_20251205_CUST03029_MED013</v>
      </c>
      <c r="T7453" s="23">
        <f t="shared" si="582"/>
        <v>1</v>
      </c>
      <c r="U7453" s="6">
        <f t="shared" si="583"/>
        <v>321.45999999999998</v>
      </c>
      <c r="V7453" s="6">
        <f>tbl_Raw_Data[[#This Row],[Discount_Pct]]*tbl_Raw_Data[[#This Row],[Gross_Amount]]/100</f>
        <v>0</v>
      </c>
      <c r="W7453" s="6">
        <f>tbl_Raw_Data[[#This Row],[Gross_Amount]]-tbl_Raw_Data[[#This Row],[Discount_Amount]]</f>
        <v>321.45999999999998</v>
      </c>
      <c r="X7453" s="6">
        <f>tbl_Raw_Data[[#This Row],[Net_Amount_Before_Tax]]*tbl_Raw_Data[[#This Row],[Tax_Pct]]/100</f>
        <v>16.073</v>
      </c>
      <c r="Y7453" s="6">
        <f>tbl_Raw_Data[[#This Row],[Net_Amount_Before_Tax]]+tbl_Raw_Data[[#This Row],[Tax_Amount]]</f>
        <v>337.53299999999996</v>
      </c>
      <c r="Z7453" s="6">
        <f t="shared" si="584"/>
        <v>1</v>
      </c>
    </row>
    <row r="7454" spans="1:26" x14ac:dyDescent="0.3">
      <c r="A7454" s="23" t="s">
        <v>9560</v>
      </c>
      <c r="B7454" s="34">
        <v>45336</v>
      </c>
      <c r="C7454" s="23" t="s">
        <v>4529</v>
      </c>
      <c r="D7454" s="23" t="s">
        <v>28</v>
      </c>
      <c r="E7454" s="23" t="s">
        <v>29</v>
      </c>
      <c r="F7454" s="23">
        <v>500032</v>
      </c>
      <c r="G7454" s="23" t="s">
        <v>30</v>
      </c>
      <c r="H7454" s="23" t="s">
        <v>31</v>
      </c>
      <c r="I7454" s="23" t="s">
        <v>32</v>
      </c>
      <c r="J7454" s="23" t="s">
        <v>23</v>
      </c>
      <c r="K7454" s="23" t="s">
        <v>24</v>
      </c>
      <c r="L7454" s="23">
        <v>1</v>
      </c>
      <c r="M7454" s="23">
        <v>130.37</v>
      </c>
      <c r="N7454" s="23">
        <v>20</v>
      </c>
      <c r="O7454" s="23">
        <v>5</v>
      </c>
      <c r="P7454" s="23" t="s">
        <v>65</v>
      </c>
      <c r="Q7454" s="23" t="s">
        <v>26</v>
      </c>
      <c r="R7454" s="23">
        <f t="shared" si="580"/>
        <v>1</v>
      </c>
      <c r="S7454" s="23" t="str">
        <f t="shared" si="581"/>
        <v>ORD107453_20240214_CUST01901_MED017</v>
      </c>
      <c r="T7454" s="23">
        <f t="shared" si="582"/>
        <v>1</v>
      </c>
      <c r="U7454" s="6">
        <f t="shared" si="583"/>
        <v>130.37</v>
      </c>
      <c r="V7454" s="6">
        <f>tbl_Raw_Data[[#This Row],[Discount_Pct]]*tbl_Raw_Data[[#This Row],[Gross_Amount]]/100</f>
        <v>26.074000000000002</v>
      </c>
      <c r="W7454" s="6">
        <f>tbl_Raw_Data[[#This Row],[Gross_Amount]]-tbl_Raw_Data[[#This Row],[Discount_Amount]]</f>
        <v>104.29600000000001</v>
      </c>
      <c r="X7454" s="6">
        <f>tbl_Raw_Data[[#This Row],[Net_Amount_Before_Tax]]*tbl_Raw_Data[[#This Row],[Tax_Pct]]/100</f>
        <v>5.2148000000000003</v>
      </c>
      <c r="Y7454" s="6">
        <f>tbl_Raw_Data[[#This Row],[Net_Amount_Before_Tax]]+tbl_Raw_Data[[#This Row],[Tax_Amount]]</f>
        <v>109.5108</v>
      </c>
      <c r="Z7454" s="6">
        <f t="shared" si="584"/>
        <v>1</v>
      </c>
    </row>
    <row r="7455" spans="1:26" x14ac:dyDescent="0.3">
      <c r="A7455" s="23" t="s">
        <v>9561</v>
      </c>
      <c r="B7455" s="34">
        <v>45898</v>
      </c>
      <c r="C7455" s="23" t="s">
        <v>3432</v>
      </c>
      <c r="D7455" s="23" t="s">
        <v>159</v>
      </c>
      <c r="E7455" s="23" t="s">
        <v>47</v>
      </c>
      <c r="F7455" s="23">
        <v>400076</v>
      </c>
      <c r="G7455" s="23" t="s">
        <v>315</v>
      </c>
      <c r="H7455" s="23" t="s">
        <v>316</v>
      </c>
      <c r="I7455" s="23" t="s">
        <v>50</v>
      </c>
      <c r="J7455" s="23" t="s">
        <v>114</v>
      </c>
      <c r="K7455" s="23" t="s">
        <v>24</v>
      </c>
      <c r="L7455" s="23">
        <v>1</v>
      </c>
      <c r="M7455" s="23">
        <v>127.35</v>
      </c>
      <c r="N7455" s="23">
        <v>15</v>
      </c>
      <c r="O7455" s="23">
        <v>5</v>
      </c>
      <c r="P7455" s="23" t="s">
        <v>25</v>
      </c>
      <c r="Q7455" s="23" t="s">
        <v>90</v>
      </c>
      <c r="R7455" s="23">
        <f t="shared" si="580"/>
        <v>1</v>
      </c>
      <c r="S7455" s="23" t="str">
        <f t="shared" si="581"/>
        <v>ORD107454_20250829_CUST01170_MED012</v>
      </c>
      <c r="T7455" s="23">
        <f t="shared" si="582"/>
        <v>1</v>
      </c>
      <c r="U7455" s="6">
        <f t="shared" si="583"/>
        <v>127.35</v>
      </c>
      <c r="V7455" s="6">
        <f>tbl_Raw_Data[[#This Row],[Discount_Pct]]*tbl_Raw_Data[[#This Row],[Gross_Amount]]/100</f>
        <v>19.102499999999999</v>
      </c>
      <c r="W7455" s="6">
        <f>tbl_Raw_Data[[#This Row],[Gross_Amount]]-tbl_Raw_Data[[#This Row],[Discount_Amount]]</f>
        <v>108.2475</v>
      </c>
      <c r="X7455" s="6">
        <f>tbl_Raw_Data[[#This Row],[Net_Amount_Before_Tax]]*tbl_Raw_Data[[#This Row],[Tax_Pct]]/100</f>
        <v>5.4123749999999999</v>
      </c>
      <c r="Y7455" s="6">
        <f>tbl_Raw_Data[[#This Row],[Net_Amount_Before_Tax]]+tbl_Raw_Data[[#This Row],[Tax_Amount]]</f>
        <v>113.659875</v>
      </c>
      <c r="Z7455" s="6">
        <f t="shared" si="584"/>
        <v>0</v>
      </c>
    </row>
    <row r="7456" spans="1:26" x14ac:dyDescent="0.3">
      <c r="A7456" s="23" t="s">
        <v>9562</v>
      </c>
      <c r="B7456" s="34">
        <v>45618</v>
      </c>
      <c r="C7456" s="23" t="s">
        <v>989</v>
      </c>
      <c r="D7456" s="23" t="s">
        <v>28</v>
      </c>
      <c r="E7456" s="23" t="s">
        <v>29</v>
      </c>
      <c r="F7456" s="23">
        <v>500001</v>
      </c>
      <c r="G7456" s="23" t="s">
        <v>167</v>
      </c>
      <c r="H7456" s="23" t="s">
        <v>168</v>
      </c>
      <c r="I7456" s="23" t="s">
        <v>113</v>
      </c>
      <c r="J7456" s="23" t="s">
        <v>42</v>
      </c>
      <c r="K7456" s="23" t="s">
        <v>24</v>
      </c>
      <c r="L7456" s="23">
        <v>2</v>
      </c>
      <c r="M7456" s="23">
        <v>206.33</v>
      </c>
      <c r="N7456" s="23">
        <v>0</v>
      </c>
      <c r="O7456" s="23">
        <v>12</v>
      </c>
      <c r="P7456" s="23" t="s">
        <v>58</v>
      </c>
      <c r="Q7456" s="23" t="s">
        <v>44</v>
      </c>
      <c r="R7456" s="23">
        <f t="shared" si="580"/>
        <v>1</v>
      </c>
      <c r="S7456" s="23" t="str">
        <f t="shared" si="581"/>
        <v>ORD107455_20241122_CUST01679_MED026</v>
      </c>
      <c r="T7456" s="23">
        <f t="shared" si="582"/>
        <v>1</v>
      </c>
      <c r="U7456" s="6">
        <f t="shared" si="583"/>
        <v>412.66</v>
      </c>
      <c r="V7456" s="6">
        <f>tbl_Raw_Data[[#This Row],[Discount_Pct]]*tbl_Raw_Data[[#This Row],[Gross_Amount]]/100</f>
        <v>0</v>
      </c>
      <c r="W7456" s="6">
        <f>tbl_Raw_Data[[#This Row],[Gross_Amount]]-tbl_Raw_Data[[#This Row],[Discount_Amount]]</f>
        <v>412.66</v>
      </c>
      <c r="X7456" s="6">
        <f>tbl_Raw_Data[[#This Row],[Net_Amount_Before_Tax]]*tbl_Raw_Data[[#This Row],[Tax_Pct]]/100</f>
        <v>49.519199999999998</v>
      </c>
      <c r="Y7456" s="6">
        <f>tbl_Raw_Data[[#This Row],[Net_Amount_Before_Tax]]+tbl_Raw_Data[[#This Row],[Tax_Amount]]</f>
        <v>462.17920000000004</v>
      </c>
      <c r="Z7456" s="6">
        <f t="shared" si="584"/>
        <v>1</v>
      </c>
    </row>
    <row r="7457" spans="1:26" x14ac:dyDescent="0.3">
      <c r="A7457" s="23" t="s">
        <v>9562</v>
      </c>
      <c r="B7457" s="34">
        <v>45300</v>
      </c>
      <c r="C7457" s="23" t="s">
        <v>3673</v>
      </c>
      <c r="D7457" s="23" t="s">
        <v>130</v>
      </c>
      <c r="E7457" s="23" t="s">
        <v>131</v>
      </c>
      <c r="F7457" s="23">
        <v>700019</v>
      </c>
      <c r="G7457" s="23" t="s">
        <v>132</v>
      </c>
      <c r="H7457" s="23" t="s">
        <v>133</v>
      </c>
      <c r="I7457" s="23" t="s">
        <v>134</v>
      </c>
      <c r="J7457" s="23" t="s">
        <v>135</v>
      </c>
      <c r="K7457" s="23" t="s">
        <v>57</v>
      </c>
      <c r="L7457" s="23">
        <v>1</v>
      </c>
      <c r="M7457" s="23">
        <v>77.989999999999995</v>
      </c>
      <c r="N7457" s="23">
        <v>10</v>
      </c>
      <c r="O7457" s="23">
        <v>5</v>
      </c>
      <c r="P7457" s="23" t="s">
        <v>58</v>
      </c>
      <c r="Q7457" s="23" t="s">
        <v>34</v>
      </c>
      <c r="R7457" s="23">
        <f t="shared" si="580"/>
        <v>1</v>
      </c>
      <c r="S7457" s="23" t="str">
        <f t="shared" si="581"/>
        <v>ORD107455_20240109_CUST00022_MED007</v>
      </c>
      <c r="T7457" s="23">
        <f t="shared" si="582"/>
        <v>1</v>
      </c>
      <c r="U7457" s="6">
        <f t="shared" si="583"/>
        <v>77.989999999999995</v>
      </c>
      <c r="V7457" s="6">
        <f>tbl_Raw_Data[[#This Row],[Discount_Pct]]*tbl_Raw_Data[[#This Row],[Gross_Amount]]/100</f>
        <v>7.7989999999999995</v>
      </c>
      <c r="W7457" s="6">
        <f>tbl_Raw_Data[[#This Row],[Gross_Amount]]-tbl_Raw_Data[[#This Row],[Discount_Amount]]</f>
        <v>70.191000000000003</v>
      </c>
      <c r="X7457" s="6">
        <f>tbl_Raw_Data[[#This Row],[Net_Amount_Before_Tax]]*tbl_Raw_Data[[#This Row],[Tax_Pct]]/100</f>
        <v>3.5095500000000004</v>
      </c>
      <c r="Y7457" s="6">
        <f>tbl_Raw_Data[[#This Row],[Net_Amount_Before_Tax]]+tbl_Raw_Data[[#This Row],[Tax_Amount]]</f>
        <v>73.700550000000007</v>
      </c>
      <c r="Z7457" s="6">
        <f t="shared" si="584"/>
        <v>3</v>
      </c>
    </row>
    <row r="7458" spans="1:26" x14ac:dyDescent="0.3">
      <c r="A7458" s="23" t="s">
        <v>9563</v>
      </c>
      <c r="B7458" s="34">
        <v>45444</v>
      </c>
      <c r="C7458" s="23" t="s">
        <v>9218</v>
      </c>
      <c r="D7458" s="23" t="s">
        <v>80</v>
      </c>
      <c r="E7458" s="23" t="s">
        <v>81</v>
      </c>
      <c r="F7458" s="23">
        <v>395007</v>
      </c>
      <c r="G7458" s="23" t="s">
        <v>167</v>
      </c>
      <c r="H7458" s="23" t="s">
        <v>168</v>
      </c>
      <c r="I7458" s="23" t="s">
        <v>113</v>
      </c>
      <c r="J7458" s="23" t="s">
        <v>42</v>
      </c>
      <c r="K7458" s="23" t="s">
        <v>24</v>
      </c>
      <c r="L7458" s="23">
        <v>1</v>
      </c>
      <c r="M7458" s="23">
        <v>215.44</v>
      </c>
      <c r="N7458" s="23">
        <v>0</v>
      </c>
      <c r="O7458" s="23">
        <v>5</v>
      </c>
      <c r="P7458" s="23" t="s">
        <v>33</v>
      </c>
      <c r="Q7458" s="23" t="s">
        <v>90</v>
      </c>
      <c r="R7458" s="23">
        <f t="shared" si="580"/>
        <v>1</v>
      </c>
      <c r="S7458" s="23" t="str">
        <f t="shared" si="581"/>
        <v>ORD107457_20240601_CUST02801_MED026</v>
      </c>
      <c r="T7458" s="23">
        <f t="shared" si="582"/>
        <v>1</v>
      </c>
      <c r="U7458" s="6">
        <f t="shared" si="583"/>
        <v>215.44</v>
      </c>
      <c r="V7458" s="6">
        <f>tbl_Raw_Data[[#This Row],[Discount_Pct]]*tbl_Raw_Data[[#This Row],[Gross_Amount]]/100</f>
        <v>0</v>
      </c>
      <c r="W7458" s="6">
        <f>tbl_Raw_Data[[#This Row],[Gross_Amount]]-tbl_Raw_Data[[#This Row],[Discount_Amount]]</f>
        <v>215.44</v>
      </c>
      <c r="X7458" s="6">
        <f>tbl_Raw_Data[[#This Row],[Net_Amount_Before_Tax]]*tbl_Raw_Data[[#This Row],[Tax_Pct]]/100</f>
        <v>10.772</v>
      </c>
      <c r="Y7458" s="6">
        <f>tbl_Raw_Data[[#This Row],[Net_Amount_Before_Tax]]+tbl_Raw_Data[[#This Row],[Tax_Amount]]</f>
        <v>226.21199999999999</v>
      </c>
      <c r="Z7458" s="6">
        <f t="shared" si="584"/>
        <v>0</v>
      </c>
    </row>
    <row r="7459" spans="1:26" x14ac:dyDescent="0.3">
      <c r="A7459" s="23" t="s">
        <v>9564</v>
      </c>
      <c r="B7459" s="34">
        <v>45586</v>
      </c>
      <c r="C7459" s="23" t="s">
        <v>8602</v>
      </c>
      <c r="D7459" s="23" t="s">
        <v>28</v>
      </c>
      <c r="E7459" s="23" t="s">
        <v>29</v>
      </c>
      <c r="F7459" s="23">
        <v>500001</v>
      </c>
      <c r="G7459" s="23" t="s">
        <v>224</v>
      </c>
      <c r="H7459" s="23" t="s">
        <v>225</v>
      </c>
      <c r="I7459" s="23" t="s">
        <v>147</v>
      </c>
      <c r="J7459" s="23" t="s">
        <v>23</v>
      </c>
      <c r="K7459" s="23" t="s">
        <v>24</v>
      </c>
      <c r="L7459" s="23">
        <v>2</v>
      </c>
      <c r="M7459" s="23">
        <v>48.74</v>
      </c>
      <c r="N7459" s="23">
        <v>0</v>
      </c>
      <c r="O7459" s="23">
        <v>12</v>
      </c>
      <c r="P7459" s="23" t="s">
        <v>58</v>
      </c>
      <c r="Q7459" s="23" t="s">
        <v>34</v>
      </c>
      <c r="R7459" s="23">
        <f t="shared" si="580"/>
        <v>1</v>
      </c>
      <c r="S7459" s="23" t="str">
        <f t="shared" si="581"/>
        <v>ORD107458_20241021_CUST00540_MED015</v>
      </c>
      <c r="T7459" s="23">
        <f t="shared" si="582"/>
        <v>1</v>
      </c>
      <c r="U7459" s="6">
        <f t="shared" si="583"/>
        <v>97.48</v>
      </c>
      <c r="V7459" s="6">
        <f>tbl_Raw_Data[[#This Row],[Discount_Pct]]*tbl_Raw_Data[[#This Row],[Gross_Amount]]/100</f>
        <v>0</v>
      </c>
      <c r="W7459" s="6">
        <f>tbl_Raw_Data[[#This Row],[Gross_Amount]]-tbl_Raw_Data[[#This Row],[Discount_Amount]]</f>
        <v>97.48</v>
      </c>
      <c r="X7459" s="6">
        <f>tbl_Raw_Data[[#This Row],[Net_Amount_Before_Tax]]*tbl_Raw_Data[[#This Row],[Tax_Pct]]/100</f>
        <v>11.6976</v>
      </c>
      <c r="Y7459" s="6">
        <f>tbl_Raw_Data[[#This Row],[Net_Amount_Before_Tax]]+tbl_Raw_Data[[#This Row],[Tax_Amount]]</f>
        <v>109.1776</v>
      </c>
      <c r="Z7459" s="6">
        <f t="shared" si="584"/>
        <v>2</v>
      </c>
    </row>
    <row r="7460" spans="1:26" x14ac:dyDescent="0.3">
      <c r="A7460" s="23" t="s">
        <v>9565</v>
      </c>
      <c r="B7460" s="34">
        <v>45648</v>
      </c>
      <c r="C7460" s="23" t="s">
        <v>3875</v>
      </c>
      <c r="D7460" s="23" t="s">
        <v>28</v>
      </c>
      <c r="E7460" s="23" t="s">
        <v>29</v>
      </c>
      <c r="F7460" s="23">
        <v>500081</v>
      </c>
      <c r="G7460" s="23" t="s">
        <v>256</v>
      </c>
      <c r="H7460" s="23" t="s">
        <v>257</v>
      </c>
      <c r="I7460" s="23" t="s">
        <v>22</v>
      </c>
      <c r="J7460" s="23" t="s">
        <v>258</v>
      </c>
      <c r="K7460" s="23" t="s">
        <v>57</v>
      </c>
      <c r="L7460" s="23">
        <v>3</v>
      </c>
      <c r="M7460" s="23">
        <v>70.91</v>
      </c>
      <c r="N7460" s="23">
        <v>10</v>
      </c>
      <c r="O7460" s="23">
        <v>18</v>
      </c>
      <c r="P7460" s="23" t="s">
        <v>58</v>
      </c>
      <c r="Q7460" s="23" t="s">
        <v>34</v>
      </c>
      <c r="R7460" s="23">
        <f t="shared" si="580"/>
        <v>1</v>
      </c>
      <c r="S7460" s="23" t="str">
        <f t="shared" si="581"/>
        <v>ORD107459_20241222_CUST00642_MED025</v>
      </c>
      <c r="T7460" s="23">
        <f t="shared" si="582"/>
        <v>1</v>
      </c>
      <c r="U7460" s="6">
        <f t="shared" si="583"/>
        <v>212.73</v>
      </c>
      <c r="V7460" s="6">
        <f>tbl_Raw_Data[[#This Row],[Discount_Pct]]*tbl_Raw_Data[[#This Row],[Gross_Amount]]/100</f>
        <v>21.272999999999996</v>
      </c>
      <c r="W7460" s="6">
        <f>tbl_Raw_Data[[#This Row],[Gross_Amount]]-tbl_Raw_Data[[#This Row],[Discount_Amount]]</f>
        <v>191.45699999999999</v>
      </c>
      <c r="X7460" s="6">
        <f>tbl_Raw_Data[[#This Row],[Net_Amount_Before_Tax]]*tbl_Raw_Data[[#This Row],[Tax_Pct]]/100</f>
        <v>34.462259999999993</v>
      </c>
      <c r="Y7460" s="6">
        <f>tbl_Raw_Data[[#This Row],[Net_Amount_Before_Tax]]+tbl_Raw_Data[[#This Row],[Tax_Amount]]</f>
        <v>225.91925999999998</v>
      </c>
      <c r="Z7460" s="6">
        <f t="shared" si="584"/>
        <v>1</v>
      </c>
    </row>
    <row r="7461" spans="1:26" x14ac:dyDescent="0.3">
      <c r="A7461" s="23" t="s">
        <v>9565</v>
      </c>
      <c r="B7461" s="34">
        <v>45525</v>
      </c>
      <c r="C7461" s="23" t="s">
        <v>9566</v>
      </c>
      <c r="D7461" s="23" t="s">
        <v>123</v>
      </c>
      <c r="E7461" s="23" t="s">
        <v>101</v>
      </c>
      <c r="F7461" s="23">
        <v>226010</v>
      </c>
      <c r="G7461" s="23" t="s">
        <v>39</v>
      </c>
      <c r="H7461" s="23" t="s">
        <v>40</v>
      </c>
      <c r="I7461" s="23" t="s">
        <v>41</v>
      </c>
      <c r="J7461" s="23" t="s">
        <v>42</v>
      </c>
      <c r="K7461" s="23" t="s">
        <v>24</v>
      </c>
      <c r="L7461" s="23">
        <v>3</v>
      </c>
      <c r="M7461" s="23">
        <v>32.78</v>
      </c>
      <c r="N7461" s="23">
        <v>10</v>
      </c>
      <c r="O7461" s="23">
        <v>18</v>
      </c>
      <c r="P7461" s="23" t="s">
        <v>65</v>
      </c>
      <c r="Q7461" s="23" t="s">
        <v>34</v>
      </c>
      <c r="R7461" s="23">
        <f t="shared" si="580"/>
        <v>1</v>
      </c>
      <c r="S7461" s="23" t="str">
        <f t="shared" si="581"/>
        <v>ORD107459_20240821_CUST00685_MED001</v>
      </c>
      <c r="T7461" s="23">
        <f t="shared" si="582"/>
        <v>1</v>
      </c>
      <c r="U7461" s="6">
        <f t="shared" si="583"/>
        <v>98.34</v>
      </c>
      <c r="V7461" s="6">
        <f>tbl_Raw_Data[[#This Row],[Discount_Pct]]*tbl_Raw_Data[[#This Row],[Gross_Amount]]/100</f>
        <v>9.8340000000000014</v>
      </c>
      <c r="W7461" s="6">
        <f>tbl_Raw_Data[[#This Row],[Gross_Amount]]-tbl_Raw_Data[[#This Row],[Discount_Amount]]</f>
        <v>88.506</v>
      </c>
      <c r="X7461" s="6">
        <f>tbl_Raw_Data[[#This Row],[Net_Amount_Before_Tax]]*tbl_Raw_Data[[#This Row],[Tax_Pct]]/100</f>
        <v>15.93108</v>
      </c>
      <c r="Y7461" s="6">
        <f>tbl_Raw_Data[[#This Row],[Net_Amount_Before_Tax]]+tbl_Raw_Data[[#This Row],[Tax_Amount]]</f>
        <v>104.43707999999999</v>
      </c>
      <c r="Z7461" s="6">
        <f t="shared" si="584"/>
        <v>1</v>
      </c>
    </row>
    <row r="7462" spans="1:26" x14ac:dyDescent="0.3">
      <c r="A7462" s="23" t="s">
        <v>9567</v>
      </c>
      <c r="B7462" s="34">
        <v>45937</v>
      </c>
      <c r="C7462" s="23" t="s">
        <v>9568</v>
      </c>
      <c r="D7462" s="23" t="s">
        <v>52</v>
      </c>
      <c r="E7462" s="23" t="s">
        <v>52</v>
      </c>
      <c r="F7462" s="23">
        <v>160001</v>
      </c>
      <c r="G7462" s="23" t="s">
        <v>30</v>
      </c>
      <c r="H7462" s="23" t="s">
        <v>31</v>
      </c>
      <c r="I7462" s="23" t="s">
        <v>32</v>
      </c>
      <c r="J7462" s="23" t="s">
        <v>23</v>
      </c>
      <c r="K7462" s="23" t="s">
        <v>24</v>
      </c>
      <c r="L7462" s="23">
        <v>4</v>
      </c>
      <c r="M7462" s="23">
        <v>153.38999999999999</v>
      </c>
      <c r="N7462" s="23">
        <v>0</v>
      </c>
      <c r="O7462" s="23">
        <v>5</v>
      </c>
      <c r="P7462" s="23" t="s">
        <v>65</v>
      </c>
      <c r="Q7462" s="23" t="s">
        <v>34</v>
      </c>
      <c r="R7462" s="23">
        <f t="shared" si="580"/>
        <v>1</v>
      </c>
      <c r="S7462" s="23" t="str">
        <f t="shared" si="581"/>
        <v>ORD107461_20251007_CUST01453_MED017</v>
      </c>
      <c r="T7462" s="23">
        <f t="shared" si="582"/>
        <v>1</v>
      </c>
      <c r="U7462" s="6">
        <f t="shared" si="583"/>
        <v>613.55999999999995</v>
      </c>
      <c r="V7462" s="6">
        <f>tbl_Raw_Data[[#This Row],[Discount_Pct]]*tbl_Raw_Data[[#This Row],[Gross_Amount]]/100</f>
        <v>0</v>
      </c>
      <c r="W7462" s="6">
        <f>tbl_Raw_Data[[#This Row],[Gross_Amount]]-tbl_Raw_Data[[#This Row],[Discount_Amount]]</f>
        <v>613.55999999999995</v>
      </c>
      <c r="X7462" s="6">
        <f>tbl_Raw_Data[[#This Row],[Net_Amount_Before_Tax]]*tbl_Raw_Data[[#This Row],[Tax_Pct]]/100</f>
        <v>30.677999999999997</v>
      </c>
      <c r="Y7462" s="6">
        <f>tbl_Raw_Data[[#This Row],[Net_Amount_Before_Tax]]+tbl_Raw_Data[[#This Row],[Tax_Amount]]</f>
        <v>644.23799999999994</v>
      </c>
      <c r="Z7462" s="6">
        <f t="shared" si="584"/>
        <v>1</v>
      </c>
    </row>
    <row r="7463" spans="1:26" x14ac:dyDescent="0.3">
      <c r="A7463" s="23" t="s">
        <v>9567</v>
      </c>
      <c r="B7463" s="34">
        <v>45856</v>
      </c>
      <c r="C7463" s="23" t="s">
        <v>8305</v>
      </c>
      <c r="D7463" s="23" t="s">
        <v>80</v>
      </c>
      <c r="E7463" s="23" t="s">
        <v>81</v>
      </c>
      <c r="F7463" s="23">
        <v>395010</v>
      </c>
      <c r="G7463" s="23" t="s">
        <v>111</v>
      </c>
      <c r="H7463" s="23" t="s">
        <v>112</v>
      </c>
      <c r="I7463" s="23" t="s">
        <v>113</v>
      </c>
      <c r="J7463" s="23" t="s">
        <v>114</v>
      </c>
      <c r="K7463" s="23" t="s">
        <v>24</v>
      </c>
      <c r="L7463" s="23">
        <v>1</v>
      </c>
      <c r="M7463" s="23">
        <v>99.1</v>
      </c>
      <c r="N7463" s="23">
        <v>5</v>
      </c>
      <c r="O7463" s="23">
        <v>5</v>
      </c>
      <c r="P7463" s="23" t="s">
        <v>33</v>
      </c>
      <c r="Q7463" s="23" t="s">
        <v>44</v>
      </c>
      <c r="R7463" s="23">
        <f t="shared" si="580"/>
        <v>1</v>
      </c>
      <c r="S7463" s="23" t="str">
        <f t="shared" si="581"/>
        <v>ORD107461_20250718_CUST02214_MED027</v>
      </c>
      <c r="T7463" s="23">
        <f t="shared" si="582"/>
        <v>1</v>
      </c>
      <c r="U7463" s="6">
        <f t="shared" si="583"/>
        <v>99.1</v>
      </c>
      <c r="V7463" s="6">
        <f>tbl_Raw_Data[[#This Row],[Discount_Pct]]*tbl_Raw_Data[[#This Row],[Gross_Amount]]/100</f>
        <v>4.9550000000000001</v>
      </c>
      <c r="W7463" s="6">
        <f>tbl_Raw_Data[[#This Row],[Gross_Amount]]-tbl_Raw_Data[[#This Row],[Discount_Amount]]</f>
        <v>94.144999999999996</v>
      </c>
      <c r="X7463" s="6">
        <f>tbl_Raw_Data[[#This Row],[Net_Amount_Before_Tax]]*tbl_Raw_Data[[#This Row],[Tax_Pct]]/100</f>
        <v>4.7072499999999993</v>
      </c>
      <c r="Y7463" s="6">
        <f>tbl_Raw_Data[[#This Row],[Net_Amount_Before_Tax]]+tbl_Raw_Data[[#This Row],[Tax_Amount]]</f>
        <v>98.852249999999998</v>
      </c>
      <c r="Z7463" s="6">
        <f t="shared" si="584"/>
        <v>1</v>
      </c>
    </row>
    <row r="7464" spans="1:26" x14ac:dyDescent="0.3">
      <c r="A7464" s="23" t="s">
        <v>9569</v>
      </c>
      <c r="B7464" s="34">
        <v>46013</v>
      </c>
      <c r="C7464" s="23" t="s">
        <v>1516</v>
      </c>
      <c r="D7464" s="23" t="s">
        <v>28</v>
      </c>
      <c r="E7464" s="23" t="s">
        <v>29</v>
      </c>
      <c r="F7464" s="23">
        <v>500001</v>
      </c>
      <c r="G7464" s="23" t="s">
        <v>196</v>
      </c>
      <c r="H7464" s="23" t="s">
        <v>197</v>
      </c>
      <c r="I7464" s="23" t="s">
        <v>32</v>
      </c>
      <c r="J7464" s="23" t="s">
        <v>42</v>
      </c>
      <c r="K7464" s="23" t="s">
        <v>24</v>
      </c>
      <c r="L7464" s="23">
        <v>1</v>
      </c>
      <c r="M7464" s="23">
        <v>22.63</v>
      </c>
      <c r="N7464" s="23">
        <v>5</v>
      </c>
      <c r="O7464" s="23">
        <v>5</v>
      </c>
      <c r="P7464" s="23" t="s">
        <v>89</v>
      </c>
      <c r="Q7464" s="23" t="s">
        <v>34</v>
      </c>
      <c r="R7464" s="23">
        <f t="shared" si="580"/>
        <v>1</v>
      </c>
      <c r="S7464" s="23" t="str">
        <f t="shared" si="581"/>
        <v>ORD107463_20251222_CUST03453_MED011</v>
      </c>
      <c r="T7464" s="23">
        <f t="shared" si="582"/>
        <v>1</v>
      </c>
      <c r="U7464" s="6">
        <f t="shared" si="583"/>
        <v>22.63</v>
      </c>
      <c r="V7464" s="6">
        <f>tbl_Raw_Data[[#This Row],[Discount_Pct]]*tbl_Raw_Data[[#This Row],[Gross_Amount]]/100</f>
        <v>1.1315</v>
      </c>
      <c r="W7464" s="6">
        <f>tbl_Raw_Data[[#This Row],[Gross_Amount]]-tbl_Raw_Data[[#This Row],[Discount_Amount]]</f>
        <v>21.4985</v>
      </c>
      <c r="X7464" s="6">
        <f>tbl_Raw_Data[[#This Row],[Net_Amount_Before_Tax]]*tbl_Raw_Data[[#This Row],[Tax_Pct]]/100</f>
        <v>1.0749250000000001</v>
      </c>
      <c r="Y7464" s="6">
        <f>tbl_Raw_Data[[#This Row],[Net_Amount_Before_Tax]]+tbl_Raw_Data[[#This Row],[Tax_Amount]]</f>
        <v>22.573425</v>
      </c>
      <c r="Z7464" s="6">
        <f t="shared" si="584"/>
        <v>3</v>
      </c>
    </row>
    <row r="7465" spans="1:26" x14ac:dyDescent="0.3">
      <c r="A7465" s="23" t="s">
        <v>9570</v>
      </c>
      <c r="B7465" s="34">
        <v>45650</v>
      </c>
      <c r="C7465" s="23" t="s">
        <v>1793</v>
      </c>
      <c r="D7465" s="23" t="s">
        <v>80</v>
      </c>
      <c r="E7465" s="23" t="s">
        <v>81</v>
      </c>
      <c r="F7465" s="23">
        <v>395017</v>
      </c>
      <c r="G7465" s="23" t="s">
        <v>94</v>
      </c>
      <c r="H7465" s="23" t="s">
        <v>95</v>
      </c>
      <c r="I7465" s="23" t="s">
        <v>84</v>
      </c>
      <c r="J7465" s="23" t="s">
        <v>42</v>
      </c>
      <c r="K7465" s="23" t="s">
        <v>24</v>
      </c>
      <c r="L7465" s="23">
        <v>4</v>
      </c>
      <c r="M7465" s="23">
        <v>90.13</v>
      </c>
      <c r="N7465" s="23">
        <v>5</v>
      </c>
      <c r="O7465" s="23">
        <v>12</v>
      </c>
      <c r="P7465" s="23" t="s">
        <v>89</v>
      </c>
      <c r="Q7465" s="23" t="s">
        <v>34</v>
      </c>
      <c r="R7465" s="23">
        <f t="shared" si="580"/>
        <v>1</v>
      </c>
      <c r="S7465" s="23" t="str">
        <f t="shared" si="581"/>
        <v>ORD107464_20241224_CUST00529_MED021</v>
      </c>
      <c r="T7465" s="23">
        <f t="shared" si="582"/>
        <v>1</v>
      </c>
      <c r="U7465" s="6">
        <f t="shared" si="583"/>
        <v>360.52</v>
      </c>
      <c r="V7465" s="6">
        <f>tbl_Raw_Data[[#This Row],[Discount_Pct]]*tbl_Raw_Data[[#This Row],[Gross_Amount]]/100</f>
        <v>18.026</v>
      </c>
      <c r="W7465" s="6">
        <f>tbl_Raw_Data[[#This Row],[Gross_Amount]]-tbl_Raw_Data[[#This Row],[Discount_Amount]]</f>
        <v>342.49399999999997</v>
      </c>
      <c r="X7465" s="6">
        <f>tbl_Raw_Data[[#This Row],[Net_Amount_Before_Tax]]*tbl_Raw_Data[[#This Row],[Tax_Pct]]/100</f>
        <v>41.09928</v>
      </c>
      <c r="Y7465" s="6">
        <f>tbl_Raw_Data[[#This Row],[Net_Amount_Before_Tax]]+tbl_Raw_Data[[#This Row],[Tax_Amount]]</f>
        <v>383.59327999999999</v>
      </c>
      <c r="Z7465" s="6">
        <f t="shared" si="584"/>
        <v>1</v>
      </c>
    </row>
    <row r="7466" spans="1:26" x14ac:dyDescent="0.3">
      <c r="A7466" s="23" t="s">
        <v>9571</v>
      </c>
      <c r="B7466" s="34">
        <v>45787</v>
      </c>
      <c r="C7466" s="23" t="s">
        <v>7031</v>
      </c>
      <c r="D7466" s="23" t="s">
        <v>87</v>
      </c>
      <c r="E7466" s="23" t="s">
        <v>88</v>
      </c>
      <c r="F7466" s="23">
        <v>600040</v>
      </c>
      <c r="G7466" s="23" t="s">
        <v>185</v>
      </c>
      <c r="H7466" s="23" t="s">
        <v>186</v>
      </c>
      <c r="I7466" s="23" t="s">
        <v>76</v>
      </c>
      <c r="J7466" s="23" t="s">
        <v>187</v>
      </c>
      <c r="K7466" s="23" t="s">
        <v>57</v>
      </c>
      <c r="L7466" s="23">
        <v>2</v>
      </c>
      <c r="M7466" s="23">
        <v>77.83</v>
      </c>
      <c r="N7466" s="23">
        <v>5</v>
      </c>
      <c r="O7466" s="23">
        <v>12</v>
      </c>
      <c r="P7466" s="23" t="s">
        <v>43</v>
      </c>
      <c r="Q7466" s="23" t="s">
        <v>34</v>
      </c>
      <c r="R7466" s="23">
        <f t="shared" si="580"/>
        <v>1</v>
      </c>
      <c r="S7466" s="23" t="str">
        <f t="shared" si="581"/>
        <v>ORD107465_20250510_CUST03027_MED009</v>
      </c>
      <c r="T7466" s="23">
        <f t="shared" si="582"/>
        <v>1</v>
      </c>
      <c r="U7466" s="6">
        <f t="shared" si="583"/>
        <v>155.66</v>
      </c>
      <c r="V7466" s="6">
        <f>tbl_Raw_Data[[#This Row],[Discount_Pct]]*tbl_Raw_Data[[#This Row],[Gross_Amount]]/100</f>
        <v>7.7829999999999995</v>
      </c>
      <c r="W7466" s="6">
        <f>tbl_Raw_Data[[#This Row],[Gross_Amount]]-tbl_Raw_Data[[#This Row],[Discount_Amount]]</f>
        <v>147.87700000000001</v>
      </c>
      <c r="X7466" s="6">
        <f>tbl_Raw_Data[[#This Row],[Net_Amount_Before_Tax]]*tbl_Raw_Data[[#This Row],[Tax_Pct]]/100</f>
        <v>17.745240000000003</v>
      </c>
      <c r="Y7466" s="6">
        <f>tbl_Raw_Data[[#This Row],[Net_Amount_Before_Tax]]+tbl_Raw_Data[[#This Row],[Tax_Amount]]</f>
        <v>165.62224000000001</v>
      </c>
      <c r="Z7466" s="6">
        <f t="shared" si="584"/>
        <v>2</v>
      </c>
    </row>
    <row r="7467" spans="1:26" x14ac:dyDescent="0.3">
      <c r="A7467" s="23" t="s">
        <v>9572</v>
      </c>
      <c r="B7467" s="34">
        <v>45925</v>
      </c>
      <c r="C7467" s="23" t="s">
        <v>8283</v>
      </c>
      <c r="D7467" s="23" t="s">
        <v>52</v>
      </c>
      <c r="E7467" s="23" t="s">
        <v>52</v>
      </c>
      <c r="F7467" s="23">
        <v>160036</v>
      </c>
      <c r="G7467" s="23" t="s">
        <v>53</v>
      </c>
      <c r="H7467" s="23" t="s">
        <v>54</v>
      </c>
      <c r="I7467" s="23" t="s">
        <v>55</v>
      </c>
      <c r="J7467" s="23" t="s">
        <v>56</v>
      </c>
      <c r="K7467" s="23" t="s">
        <v>57</v>
      </c>
      <c r="L7467" s="23">
        <v>2</v>
      </c>
      <c r="M7467" s="23">
        <v>57.01</v>
      </c>
      <c r="N7467" s="23">
        <v>5</v>
      </c>
      <c r="O7467" s="23">
        <v>5</v>
      </c>
      <c r="P7467" s="23" t="s">
        <v>25</v>
      </c>
      <c r="Q7467" s="23" t="s">
        <v>26</v>
      </c>
      <c r="R7467" s="23">
        <f t="shared" si="580"/>
        <v>1</v>
      </c>
      <c r="S7467" s="23" t="str">
        <f t="shared" si="581"/>
        <v>ORD107466_20250925_CUST01082_MED020</v>
      </c>
      <c r="T7467" s="23">
        <f t="shared" si="582"/>
        <v>1</v>
      </c>
      <c r="U7467" s="6">
        <f t="shared" si="583"/>
        <v>114.02</v>
      </c>
      <c r="V7467" s="6">
        <f>tbl_Raw_Data[[#This Row],[Discount_Pct]]*tbl_Raw_Data[[#This Row],[Gross_Amount]]/100</f>
        <v>5.7010000000000005</v>
      </c>
      <c r="W7467" s="6">
        <f>tbl_Raw_Data[[#This Row],[Gross_Amount]]-tbl_Raw_Data[[#This Row],[Discount_Amount]]</f>
        <v>108.31899999999999</v>
      </c>
      <c r="X7467" s="6">
        <f>tbl_Raw_Data[[#This Row],[Net_Amount_Before_Tax]]*tbl_Raw_Data[[#This Row],[Tax_Pct]]/100</f>
        <v>5.4159499999999987</v>
      </c>
      <c r="Y7467" s="6">
        <f>tbl_Raw_Data[[#This Row],[Net_Amount_Before_Tax]]+tbl_Raw_Data[[#This Row],[Tax_Amount]]</f>
        <v>113.73494999999998</v>
      </c>
      <c r="Z7467" s="6">
        <f t="shared" si="584"/>
        <v>1</v>
      </c>
    </row>
    <row r="7468" spans="1:26" x14ac:dyDescent="0.3">
      <c r="A7468" s="23" t="s">
        <v>9572</v>
      </c>
      <c r="B7468" s="34">
        <v>45751</v>
      </c>
      <c r="C7468" s="23" t="s">
        <v>5534</v>
      </c>
      <c r="D7468" s="23" t="s">
        <v>123</v>
      </c>
      <c r="E7468" s="23" t="s">
        <v>101</v>
      </c>
      <c r="F7468" s="23">
        <v>226001</v>
      </c>
      <c r="G7468" s="23" t="s">
        <v>119</v>
      </c>
      <c r="H7468" s="23" t="s">
        <v>120</v>
      </c>
      <c r="I7468" s="23" t="s">
        <v>32</v>
      </c>
      <c r="J7468" s="23" t="s">
        <v>64</v>
      </c>
      <c r="K7468" s="23" t="s">
        <v>57</v>
      </c>
      <c r="L7468" s="23">
        <v>1</v>
      </c>
      <c r="M7468" s="23">
        <v>69.5</v>
      </c>
      <c r="N7468" s="23">
        <v>10</v>
      </c>
      <c r="O7468" s="23">
        <v>12</v>
      </c>
      <c r="P7468" s="23" t="s">
        <v>58</v>
      </c>
      <c r="Q7468" s="23" t="s">
        <v>34</v>
      </c>
      <c r="R7468" s="23">
        <f t="shared" si="580"/>
        <v>1</v>
      </c>
      <c r="S7468" s="23" t="str">
        <f t="shared" si="581"/>
        <v>ORD107466_20250404_CUST01619_MED010</v>
      </c>
      <c r="T7468" s="23">
        <f t="shared" si="582"/>
        <v>1</v>
      </c>
      <c r="U7468" s="6">
        <f t="shared" si="583"/>
        <v>69.5</v>
      </c>
      <c r="V7468" s="6">
        <f>tbl_Raw_Data[[#This Row],[Discount_Pct]]*tbl_Raw_Data[[#This Row],[Gross_Amount]]/100</f>
        <v>6.95</v>
      </c>
      <c r="W7468" s="6">
        <f>tbl_Raw_Data[[#This Row],[Gross_Amount]]-tbl_Raw_Data[[#This Row],[Discount_Amount]]</f>
        <v>62.55</v>
      </c>
      <c r="X7468" s="6">
        <f>tbl_Raw_Data[[#This Row],[Net_Amount_Before_Tax]]*tbl_Raw_Data[[#This Row],[Tax_Pct]]/100</f>
        <v>7.5059999999999993</v>
      </c>
      <c r="Y7468" s="6">
        <f>tbl_Raw_Data[[#This Row],[Net_Amount_Before_Tax]]+tbl_Raw_Data[[#This Row],[Tax_Amount]]</f>
        <v>70.055999999999997</v>
      </c>
      <c r="Z7468" s="6">
        <f t="shared" si="584"/>
        <v>2</v>
      </c>
    </row>
    <row r="7469" spans="1:26" x14ac:dyDescent="0.3">
      <c r="A7469" s="23" t="s">
        <v>9573</v>
      </c>
      <c r="B7469" s="34">
        <v>45927</v>
      </c>
      <c r="C7469" s="23" t="s">
        <v>1810</v>
      </c>
      <c r="D7469" s="23" t="s">
        <v>19</v>
      </c>
      <c r="E7469" s="23" t="s">
        <v>19</v>
      </c>
      <c r="F7469" s="23">
        <v>110001</v>
      </c>
      <c r="G7469" s="23" t="s">
        <v>256</v>
      </c>
      <c r="H7469" s="23" t="s">
        <v>257</v>
      </c>
      <c r="I7469" s="23" t="s">
        <v>22</v>
      </c>
      <c r="J7469" s="23" t="s">
        <v>258</v>
      </c>
      <c r="K7469" s="23" t="s">
        <v>57</v>
      </c>
      <c r="L7469" s="23">
        <v>3</v>
      </c>
      <c r="M7469" s="23">
        <v>61.5</v>
      </c>
      <c r="N7469" s="23">
        <v>15</v>
      </c>
      <c r="O7469" s="23">
        <v>5</v>
      </c>
      <c r="P7469" s="23" t="s">
        <v>58</v>
      </c>
      <c r="Q7469" s="23" t="s">
        <v>26</v>
      </c>
      <c r="R7469" s="23">
        <f t="shared" si="580"/>
        <v>1</v>
      </c>
      <c r="S7469" s="23" t="str">
        <f t="shared" si="581"/>
        <v>ORD107468_20250927_CUST01426_MED025</v>
      </c>
      <c r="T7469" s="23">
        <f t="shared" si="582"/>
        <v>1</v>
      </c>
      <c r="U7469" s="6">
        <f t="shared" si="583"/>
        <v>184.5</v>
      </c>
      <c r="V7469" s="6">
        <f>tbl_Raw_Data[[#This Row],[Discount_Pct]]*tbl_Raw_Data[[#This Row],[Gross_Amount]]/100</f>
        <v>27.675000000000001</v>
      </c>
      <c r="W7469" s="6">
        <f>tbl_Raw_Data[[#This Row],[Gross_Amount]]-tbl_Raw_Data[[#This Row],[Discount_Amount]]</f>
        <v>156.82499999999999</v>
      </c>
      <c r="X7469" s="6">
        <f>tbl_Raw_Data[[#This Row],[Net_Amount_Before_Tax]]*tbl_Raw_Data[[#This Row],[Tax_Pct]]/100</f>
        <v>7.8412499999999996</v>
      </c>
      <c r="Y7469" s="6">
        <f>tbl_Raw_Data[[#This Row],[Net_Amount_Before_Tax]]+tbl_Raw_Data[[#This Row],[Tax_Amount]]</f>
        <v>164.66624999999999</v>
      </c>
      <c r="Z7469" s="6">
        <f t="shared" si="584"/>
        <v>2</v>
      </c>
    </row>
    <row r="7470" spans="1:26" x14ac:dyDescent="0.3">
      <c r="A7470" s="23" t="s">
        <v>9574</v>
      </c>
      <c r="B7470" s="34">
        <v>45937</v>
      </c>
      <c r="C7470" s="23" t="s">
        <v>6575</v>
      </c>
      <c r="D7470" s="23" t="s">
        <v>28</v>
      </c>
      <c r="E7470" s="23" t="s">
        <v>29</v>
      </c>
      <c r="F7470" s="23">
        <v>500090</v>
      </c>
      <c r="G7470" s="23" t="s">
        <v>39</v>
      </c>
      <c r="H7470" s="23" t="s">
        <v>40</v>
      </c>
      <c r="I7470" s="23" t="s">
        <v>41</v>
      </c>
      <c r="J7470" s="23" t="s">
        <v>42</v>
      </c>
      <c r="K7470" s="23" t="s">
        <v>24</v>
      </c>
      <c r="L7470" s="23">
        <v>1</v>
      </c>
      <c r="M7470" s="23">
        <v>28.94</v>
      </c>
      <c r="N7470" s="23">
        <v>5</v>
      </c>
      <c r="O7470" s="23">
        <v>5</v>
      </c>
      <c r="P7470" s="23" t="s">
        <v>89</v>
      </c>
      <c r="Q7470" s="23" t="s">
        <v>34</v>
      </c>
      <c r="R7470" s="23">
        <f t="shared" si="580"/>
        <v>1</v>
      </c>
      <c r="S7470" s="23" t="str">
        <f t="shared" si="581"/>
        <v>ORD107469_20251007_CUST01361_MED001</v>
      </c>
      <c r="T7470" s="23">
        <f t="shared" si="582"/>
        <v>1</v>
      </c>
      <c r="U7470" s="6">
        <f t="shared" si="583"/>
        <v>28.94</v>
      </c>
      <c r="V7470" s="6">
        <f>tbl_Raw_Data[[#This Row],[Discount_Pct]]*tbl_Raw_Data[[#This Row],[Gross_Amount]]/100</f>
        <v>1.4470000000000001</v>
      </c>
      <c r="W7470" s="6">
        <f>tbl_Raw_Data[[#This Row],[Gross_Amount]]-tbl_Raw_Data[[#This Row],[Discount_Amount]]</f>
        <v>27.493000000000002</v>
      </c>
      <c r="X7470" s="6">
        <f>tbl_Raw_Data[[#This Row],[Net_Amount_Before_Tax]]*tbl_Raw_Data[[#This Row],[Tax_Pct]]/100</f>
        <v>1.3746499999999999</v>
      </c>
      <c r="Y7470" s="6">
        <f>tbl_Raw_Data[[#This Row],[Net_Amount_Before_Tax]]+tbl_Raw_Data[[#This Row],[Tax_Amount]]</f>
        <v>28.867650000000001</v>
      </c>
      <c r="Z7470" s="6">
        <f t="shared" si="584"/>
        <v>3</v>
      </c>
    </row>
    <row r="7471" spans="1:26" x14ac:dyDescent="0.3">
      <c r="A7471" s="23" t="s">
        <v>9575</v>
      </c>
      <c r="B7471" s="34">
        <v>45935</v>
      </c>
      <c r="C7471" s="23" t="s">
        <v>2709</v>
      </c>
      <c r="D7471" s="23" t="s">
        <v>130</v>
      </c>
      <c r="E7471" s="23" t="s">
        <v>131</v>
      </c>
      <c r="F7471" s="23">
        <v>700019</v>
      </c>
      <c r="G7471" s="23" t="s">
        <v>74</v>
      </c>
      <c r="H7471" s="23" t="s">
        <v>75</v>
      </c>
      <c r="I7471" s="23" t="s">
        <v>76</v>
      </c>
      <c r="J7471" s="23" t="s">
        <v>77</v>
      </c>
      <c r="K7471" s="23" t="s">
        <v>57</v>
      </c>
      <c r="L7471" s="23">
        <v>3</v>
      </c>
      <c r="M7471" s="23">
        <v>65.27</v>
      </c>
      <c r="N7471" s="23">
        <v>10</v>
      </c>
      <c r="O7471" s="23">
        <v>5</v>
      </c>
      <c r="P7471" s="23" t="s">
        <v>65</v>
      </c>
      <c r="Q7471" s="23" t="s">
        <v>34</v>
      </c>
      <c r="R7471" s="23">
        <f t="shared" si="580"/>
        <v>1</v>
      </c>
      <c r="S7471" s="23" t="str">
        <f t="shared" si="581"/>
        <v>ORD107470_20251005_CUST03392_MED008</v>
      </c>
      <c r="T7471" s="23">
        <f t="shared" si="582"/>
        <v>1</v>
      </c>
      <c r="U7471" s="6">
        <f t="shared" si="583"/>
        <v>195.81</v>
      </c>
      <c r="V7471" s="6">
        <f>tbl_Raw_Data[[#This Row],[Discount_Pct]]*tbl_Raw_Data[[#This Row],[Gross_Amount]]/100</f>
        <v>19.581</v>
      </c>
      <c r="W7471" s="6">
        <f>tbl_Raw_Data[[#This Row],[Gross_Amount]]-tbl_Raw_Data[[#This Row],[Discount_Amount]]</f>
        <v>176.22900000000001</v>
      </c>
      <c r="X7471" s="6">
        <f>tbl_Raw_Data[[#This Row],[Net_Amount_Before_Tax]]*tbl_Raw_Data[[#This Row],[Tax_Pct]]/100</f>
        <v>8.8114500000000007</v>
      </c>
      <c r="Y7471" s="6">
        <f>tbl_Raw_Data[[#This Row],[Net_Amount_Before_Tax]]+tbl_Raw_Data[[#This Row],[Tax_Amount]]</f>
        <v>185.04045000000002</v>
      </c>
      <c r="Z7471" s="6">
        <f t="shared" si="584"/>
        <v>4</v>
      </c>
    </row>
    <row r="7472" spans="1:26" x14ac:dyDescent="0.3">
      <c r="A7472" s="23" t="s">
        <v>9576</v>
      </c>
      <c r="B7472" s="34">
        <v>45963</v>
      </c>
      <c r="C7472" s="23" t="s">
        <v>2045</v>
      </c>
      <c r="D7472" s="23" t="s">
        <v>159</v>
      </c>
      <c r="E7472" s="23" t="s">
        <v>47</v>
      </c>
      <c r="F7472" s="23">
        <v>400001</v>
      </c>
      <c r="G7472" s="23" t="s">
        <v>48</v>
      </c>
      <c r="H7472" s="23" t="s">
        <v>49</v>
      </c>
      <c r="I7472" s="23" t="s">
        <v>50</v>
      </c>
      <c r="J7472" s="23" t="s">
        <v>23</v>
      </c>
      <c r="K7472" s="23" t="s">
        <v>24</v>
      </c>
      <c r="L7472" s="23">
        <v>1</v>
      </c>
      <c r="M7472" s="23">
        <v>123.61</v>
      </c>
      <c r="N7472" s="23">
        <v>5</v>
      </c>
      <c r="O7472" s="23">
        <v>12</v>
      </c>
      <c r="P7472" s="23" t="s">
        <v>33</v>
      </c>
      <c r="Q7472" s="23" t="s">
        <v>34</v>
      </c>
      <c r="R7472" s="23">
        <f t="shared" si="580"/>
        <v>1</v>
      </c>
      <c r="S7472" s="23" t="str">
        <f t="shared" si="581"/>
        <v>ORD107471_20251102_CUST01445_MED028</v>
      </c>
      <c r="T7472" s="23">
        <f t="shared" si="582"/>
        <v>1</v>
      </c>
      <c r="U7472" s="6">
        <f t="shared" si="583"/>
        <v>123.61</v>
      </c>
      <c r="V7472" s="6">
        <f>tbl_Raw_Data[[#This Row],[Discount_Pct]]*tbl_Raw_Data[[#This Row],[Gross_Amount]]/100</f>
        <v>6.1804999999999994</v>
      </c>
      <c r="W7472" s="6">
        <f>tbl_Raw_Data[[#This Row],[Gross_Amount]]-tbl_Raw_Data[[#This Row],[Discount_Amount]]</f>
        <v>117.4295</v>
      </c>
      <c r="X7472" s="6">
        <f>tbl_Raw_Data[[#This Row],[Net_Amount_Before_Tax]]*tbl_Raw_Data[[#This Row],[Tax_Pct]]/100</f>
        <v>14.09154</v>
      </c>
      <c r="Y7472" s="6">
        <f>tbl_Raw_Data[[#This Row],[Net_Amount_Before_Tax]]+tbl_Raw_Data[[#This Row],[Tax_Amount]]</f>
        <v>131.52104</v>
      </c>
      <c r="Z7472" s="6">
        <f t="shared" si="584"/>
        <v>4</v>
      </c>
    </row>
    <row r="7473" spans="1:26" x14ac:dyDescent="0.3">
      <c r="A7473" s="23" t="s">
        <v>9577</v>
      </c>
      <c r="B7473" s="34">
        <v>45931</v>
      </c>
      <c r="C7473" s="23" t="s">
        <v>1147</v>
      </c>
      <c r="D7473" s="23" t="s">
        <v>46</v>
      </c>
      <c r="E7473" s="23" t="s">
        <v>47</v>
      </c>
      <c r="F7473" s="23">
        <v>411001</v>
      </c>
      <c r="G7473" s="23" t="s">
        <v>154</v>
      </c>
      <c r="H7473" s="23" t="s">
        <v>155</v>
      </c>
      <c r="I7473" s="23" t="s">
        <v>134</v>
      </c>
      <c r="J7473" s="23" t="s">
        <v>156</v>
      </c>
      <c r="K7473" s="23" t="s">
        <v>57</v>
      </c>
      <c r="L7473" s="23">
        <v>4</v>
      </c>
      <c r="M7473" s="23">
        <v>39.9</v>
      </c>
      <c r="N7473" s="23">
        <v>5</v>
      </c>
      <c r="O7473" s="23">
        <v>12</v>
      </c>
      <c r="P7473" s="23" t="s">
        <v>65</v>
      </c>
      <c r="Q7473" s="23" t="s">
        <v>34</v>
      </c>
      <c r="R7473" s="23">
        <f t="shared" si="580"/>
        <v>1</v>
      </c>
      <c r="S7473" s="23" t="str">
        <f t="shared" si="581"/>
        <v>ORD107472_20251001_CUST02172_MED006</v>
      </c>
      <c r="T7473" s="23">
        <f t="shared" si="582"/>
        <v>1</v>
      </c>
      <c r="U7473" s="6">
        <f t="shared" si="583"/>
        <v>159.6</v>
      </c>
      <c r="V7473" s="6">
        <f>tbl_Raw_Data[[#This Row],[Discount_Pct]]*tbl_Raw_Data[[#This Row],[Gross_Amount]]/100</f>
        <v>7.98</v>
      </c>
      <c r="W7473" s="6">
        <f>tbl_Raw_Data[[#This Row],[Gross_Amount]]-tbl_Raw_Data[[#This Row],[Discount_Amount]]</f>
        <v>151.62</v>
      </c>
      <c r="X7473" s="6">
        <f>tbl_Raw_Data[[#This Row],[Net_Amount_Before_Tax]]*tbl_Raw_Data[[#This Row],[Tax_Pct]]/100</f>
        <v>18.194400000000002</v>
      </c>
      <c r="Y7473" s="6">
        <f>tbl_Raw_Data[[#This Row],[Net_Amount_Before_Tax]]+tbl_Raw_Data[[#This Row],[Tax_Amount]]</f>
        <v>169.81440000000001</v>
      </c>
      <c r="Z7473" s="6">
        <f t="shared" si="584"/>
        <v>3</v>
      </c>
    </row>
    <row r="7474" spans="1:26" x14ac:dyDescent="0.3">
      <c r="A7474" s="23" t="s">
        <v>9577</v>
      </c>
      <c r="B7474" s="34">
        <v>45951</v>
      </c>
      <c r="C7474" s="23" t="s">
        <v>4165</v>
      </c>
      <c r="D7474" s="23" t="s">
        <v>123</v>
      </c>
      <c r="E7474" s="23" t="s">
        <v>101</v>
      </c>
      <c r="F7474" s="23">
        <v>226024</v>
      </c>
      <c r="G7474" s="23" t="s">
        <v>224</v>
      </c>
      <c r="H7474" s="23" t="s">
        <v>225</v>
      </c>
      <c r="I7474" s="23" t="s">
        <v>147</v>
      </c>
      <c r="J7474" s="23" t="s">
        <v>23</v>
      </c>
      <c r="K7474" s="23" t="s">
        <v>24</v>
      </c>
      <c r="L7474" s="23">
        <v>3</v>
      </c>
      <c r="M7474" s="23">
        <v>47.44</v>
      </c>
      <c r="N7474" s="23">
        <v>20</v>
      </c>
      <c r="O7474" s="23">
        <v>5</v>
      </c>
      <c r="P7474" s="23" t="s">
        <v>43</v>
      </c>
      <c r="Q7474" s="23" t="s">
        <v>44</v>
      </c>
      <c r="R7474" s="23">
        <f t="shared" si="580"/>
        <v>1</v>
      </c>
      <c r="S7474" s="23" t="str">
        <f t="shared" si="581"/>
        <v>ORD107472_20251021_CUST00264_MED015</v>
      </c>
      <c r="T7474" s="23">
        <f t="shared" si="582"/>
        <v>1</v>
      </c>
      <c r="U7474" s="6">
        <f t="shared" si="583"/>
        <v>142.32</v>
      </c>
      <c r="V7474" s="6">
        <f>tbl_Raw_Data[[#This Row],[Discount_Pct]]*tbl_Raw_Data[[#This Row],[Gross_Amount]]/100</f>
        <v>28.463999999999995</v>
      </c>
      <c r="W7474" s="6">
        <f>tbl_Raw_Data[[#This Row],[Gross_Amount]]-tbl_Raw_Data[[#This Row],[Discount_Amount]]</f>
        <v>113.85599999999999</v>
      </c>
      <c r="X7474" s="6">
        <f>tbl_Raw_Data[[#This Row],[Net_Amount_Before_Tax]]*tbl_Raw_Data[[#This Row],[Tax_Pct]]/100</f>
        <v>5.6928000000000001</v>
      </c>
      <c r="Y7474" s="6">
        <f>tbl_Raw_Data[[#This Row],[Net_Amount_Before_Tax]]+tbl_Raw_Data[[#This Row],[Tax_Amount]]</f>
        <v>119.5488</v>
      </c>
      <c r="Z7474" s="6">
        <f t="shared" si="584"/>
        <v>1</v>
      </c>
    </row>
    <row r="7475" spans="1:26" x14ac:dyDescent="0.3">
      <c r="A7475" s="23" t="s">
        <v>9578</v>
      </c>
      <c r="B7475" s="34">
        <v>45339</v>
      </c>
      <c r="C7475" s="23" t="s">
        <v>2604</v>
      </c>
      <c r="D7475" s="23" t="s">
        <v>183</v>
      </c>
      <c r="E7475" s="23" t="s">
        <v>184</v>
      </c>
      <c r="F7475" s="23">
        <v>122016</v>
      </c>
      <c r="G7475" s="23" t="s">
        <v>30</v>
      </c>
      <c r="H7475" s="23" t="s">
        <v>31</v>
      </c>
      <c r="I7475" s="23" t="s">
        <v>32</v>
      </c>
      <c r="J7475" s="23" t="s">
        <v>23</v>
      </c>
      <c r="K7475" s="23" t="s">
        <v>24</v>
      </c>
      <c r="L7475" s="23">
        <v>2</v>
      </c>
      <c r="M7475" s="23">
        <v>133.13999999999999</v>
      </c>
      <c r="N7475" s="23">
        <v>10</v>
      </c>
      <c r="O7475" s="23">
        <v>12</v>
      </c>
      <c r="P7475" s="23" t="s">
        <v>58</v>
      </c>
      <c r="Q7475" s="23" t="s">
        <v>26</v>
      </c>
      <c r="R7475" s="23">
        <f t="shared" si="580"/>
        <v>1</v>
      </c>
      <c r="S7475" s="23" t="str">
        <f t="shared" si="581"/>
        <v>ORD107474_20240217_CUST00645_MED017</v>
      </c>
      <c r="T7475" s="23">
        <f t="shared" si="582"/>
        <v>1</v>
      </c>
      <c r="U7475" s="6">
        <f t="shared" si="583"/>
        <v>266.27999999999997</v>
      </c>
      <c r="V7475" s="6">
        <f>tbl_Raw_Data[[#This Row],[Discount_Pct]]*tbl_Raw_Data[[#This Row],[Gross_Amount]]/100</f>
        <v>26.627999999999997</v>
      </c>
      <c r="W7475" s="6">
        <f>tbl_Raw_Data[[#This Row],[Gross_Amount]]-tbl_Raw_Data[[#This Row],[Discount_Amount]]</f>
        <v>239.65199999999999</v>
      </c>
      <c r="X7475" s="6">
        <f>tbl_Raw_Data[[#This Row],[Net_Amount_Before_Tax]]*tbl_Raw_Data[[#This Row],[Tax_Pct]]/100</f>
        <v>28.758239999999997</v>
      </c>
      <c r="Y7475" s="6">
        <f>tbl_Raw_Data[[#This Row],[Net_Amount_Before_Tax]]+tbl_Raw_Data[[#This Row],[Tax_Amount]]</f>
        <v>268.41023999999999</v>
      </c>
      <c r="Z7475" s="6">
        <f t="shared" si="584"/>
        <v>2</v>
      </c>
    </row>
    <row r="7476" spans="1:26" x14ac:dyDescent="0.3">
      <c r="A7476" s="23" t="s">
        <v>9579</v>
      </c>
      <c r="B7476" s="34">
        <v>45387</v>
      </c>
      <c r="C7476" s="23" t="s">
        <v>3093</v>
      </c>
      <c r="D7476" s="23" t="s">
        <v>72</v>
      </c>
      <c r="E7476" s="23" t="s">
        <v>73</v>
      </c>
      <c r="F7476" s="23">
        <v>302001</v>
      </c>
      <c r="G7476" s="23" t="s">
        <v>233</v>
      </c>
      <c r="H7476" s="23" t="s">
        <v>234</v>
      </c>
      <c r="I7476" s="23" t="s">
        <v>104</v>
      </c>
      <c r="J7476" s="23" t="s">
        <v>42</v>
      </c>
      <c r="K7476" s="23" t="s">
        <v>24</v>
      </c>
      <c r="L7476" s="23">
        <v>6</v>
      </c>
      <c r="M7476" s="23">
        <v>167.32</v>
      </c>
      <c r="N7476" s="23">
        <v>0</v>
      </c>
      <c r="O7476" s="23">
        <v>5</v>
      </c>
      <c r="P7476" s="23" t="s">
        <v>89</v>
      </c>
      <c r="Q7476" s="23" t="s">
        <v>90</v>
      </c>
      <c r="R7476" s="23">
        <f t="shared" si="580"/>
        <v>1</v>
      </c>
      <c r="S7476" s="23" t="str">
        <f t="shared" si="581"/>
        <v>ORD107475_20240405_CUST00907_MED019</v>
      </c>
      <c r="T7476" s="23">
        <f t="shared" si="582"/>
        <v>1</v>
      </c>
      <c r="U7476" s="6">
        <f t="shared" si="583"/>
        <v>1003.92</v>
      </c>
      <c r="V7476" s="6">
        <f>tbl_Raw_Data[[#This Row],[Discount_Pct]]*tbl_Raw_Data[[#This Row],[Gross_Amount]]/100</f>
        <v>0</v>
      </c>
      <c r="W7476" s="6">
        <f>tbl_Raw_Data[[#This Row],[Gross_Amount]]-tbl_Raw_Data[[#This Row],[Discount_Amount]]</f>
        <v>1003.92</v>
      </c>
      <c r="X7476" s="6">
        <f>tbl_Raw_Data[[#This Row],[Net_Amount_Before_Tax]]*tbl_Raw_Data[[#This Row],[Tax_Pct]]/100</f>
        <v>50.195999999999998</v>
      </c>
      <c r="Y7476" s="6">
        <f>tbl_Raw_Data[[#This Row],[Net_Amount_Before_Tax]]+tbl_Raw_Data[[#This Row],[Tax_Amount]]</f>
        <v>1054.116</v>
      </c>
      <c r="Z7476" s="6">
        <f t="shared" si="584"/>
        <v>3</v>
      </c>
    </row>
    <row r="7477" spans="1:26" x14ac:dyDescent="0.3">
      <c r="A7477" s="23" t="s">
        <v>9580</v>
      </c>
      <c r="B7477" s="34">
        <v>45325</v>
      </c>
      <c r="C7477" s="23" t="s">
        <v>479</v>
      </c>
      <c r="D7477" s="23" t="s">
        <v>72</v>
      </c>
      <c r="E7477" s="23" t="s">
        <v>73</v>
      </c>
      <c r="F7477" s="23">
        <v>302001</v>
      </c>
      <c r="G7477" s="23" t="s">
        <v>233</v>
      </c>
      <c r="H7477" s="23" t="s">
        <v>234</v>
      </c>
      <c r="I7477" s="23" t="s">
        <v>104</v>
      </c>
      <c r="J7477" s="23" t="s">
        <v>42</v>
      </c>
      <c r="K7477" s="23" t="s">
        <v>24</v>
      </c>
      <c r="L7477" s="23">
        <v>2</v>
      </c>
      <c r="M7477" s="23">
        <v>165.93</v>
      </c>
      <c r="N7477" s="23">
        <v>5</v>
      </c>
      <c r="O7477" s="23">
        <v>18</v>
      </c>
      <c r="P7477" s="23" t="s">
        <v>25</v>
      </c>
      <c r="Q7477" s="23" t="s">
        <v>34</v>
      </c>
      <c r="R7477" s="23">
        <f t="shared" si="580"/>
        <v>1</v>
      </c>
      <c r="S7477" s="23" t="str">
        <f t="shared" si="581"/>
        <v>ORD107476_20240203_CUST00718_MED019</v>
      </c>
      <c r="T7477" s="23">
        <f t="shared" si="582"/>
        <v>1</v>
      </c>
      <c r="U7477" s="6">
        <f t="shared" si="583"/>
        <v>331.86</v>
      </c>
      <c r="V7477" s="6">
        <f>tbl_Raw_Data[[#This Row],[Discount_Pct]]*tbl_Raw_Data[[#This Row],[Gross_Amount]]/100</f>
        <v>16.593000000000004</v>
      </c>
      <c r="W7477" s="6">
        <f>tbl_Raw_Data[[#This Row],[Gross_Amount]]-tbl_Raw_Data[[#This Row],[Discount_Amount]]</f>
        <v>315.267</v>
      </c>
      <c r="X7477" s="6">
        <f>tbl_Raw_Data[[#This Row],[Net_Amount_Before_Tax]]*tbl_Raw_Data[[#This Row],[Tax_Pct]]/100</f>
        <v>56.748059999999995</v>
      </c>
      <c r="Y7477" s="6">
        <f>tbl_Raw_Data[[#This Row],[Net_Amount_Before_Tax]]+tbl_Raw_Data[[#This Row],[Tax_Amount]]</f>
        <v>372.01506000000001</v>
      </c>
      <c r="Z7477" s="6">
        <f t="shared" si="584"/>
        <v>2</v>
      </c>
    </row>
    <row r="7478" spans="1:26" x14ac:dyDescent="0.3">
      <c r="A7478" s="23" t="s">
        <v>9580</v>
      </c>
      <c r="B7478" s="34">
        <v>45313</v>
      </c>
      <c r="C7478" s="23" t="s">
        <v>5748</v>
      </c>
      <c r="D7478" s="23" t="s">
        <v>46</v>
      </c>
      <c r="E7478" s="23" t="s">
        <v>47</v>
      </c>
      <c r="F7478" s="23">
        <v>411038</v>
      </c>
      <c r="G7478" s="23" t="s">
        <v>224</v>
      </c>
      <c r="H7478" s="23" t="s">
        <v>225</v>
      </c>
      <c r="I7478" s="23" t="s">
        <v>147</v>
      </c>
      <c r="J7478" s="23" t="s">
        <v>23</v>
      </c>
      <c r="K7478" s="23" t="s">
        <v>24</v>
      </c>
      <c r="L7478" s="23">
        <v>2</v>
      </c>
      <c r="M7478" s="23">
        <v>53.36</v>
      </c>
      <c r="N7478" s="23">
        <v>0</v>
      </c>
      <c r="O7478" s="23">
        <v>12</v>
      </c>
      <c r="P7478" s="23" t="s">
        <v>43</v>
      </c>
      <c r="Q7478" s="23" t="s">
        <v>34</v>
      </c>
      <c r="R7478" s="23">
        <f t="shared" si="580"/>
        <v>1</v>
      </c>
      <c r="S7478" s="23" t="str">
        <f t="shared" si="581"/>
        <v>ORD107476_20240122_CUST02180_MED015</v>
      </c>
      <c r="T7478" s="23">
        <f t="shared" si="582"/>
        <v>1</v>
      </c>
      <c r="U7478" s="6">
        <f t="shared" si="583"/>
        <v>106.72</v>
      </c>
      <c r="V7478" s="6">
        <f>tbl_Raw_Data[[#This Row],[Discount_Pct]]*tbl_Raw_Data[[#This Row],[Gross_Amount]]/100</f>
        <v>0</v>
      </c>
      <c r="W7478" s="6">
        <f>tbl_Raw_Data[[#This Row],[Gross_Amount]]-tbl_Raw_Data[[#This Row],[Discount_Amount]]</f>
        <v>106.72</v>
      </c>
      <c r="X7478" s="6">
        <f>tbl_Raw_Data[[#This Row],[Net_Amount_Before_Tax]]*tbl_Raw_Data[[#This Row],[Tax_Pct]]/100</f>
        <v>12.806399999999998</v>
      </c>
      <c r="Y7478" s="6">
        <f>tbl_Raw_Data[[#This Row],[Net_Amount_Before_Tax]]+tbl_Raw_Data[[#This Row],[Tax_Amount]]</f>
        <v>119.5264</v>
      </c>
      <c r="Z7478" s="6">
        <f t="shared" si="584"/>
        <v>2</v>
      </c>
    </row>
    <row r="7479" spans="1:26" x14ac:dyDescent="0.3">
      <c r="A7479" s="23" t="s">
        <v>9580</v>
      </c>
      <c r="B7479" s="34">
        <v>45947</v>
      </c>
      <c r="C7479" s="23" t="s">
        <v>2343</v>
      </c>
      <c r="D7479" s="23" t="s">
        <v>46</v>
      </c>
      <c r="E7479" s="23" t="s">
        <v>47</v>
      </c>
      <c r="F7479" s="23">
        <v>411045</v>
      </c>
      <c r="G7479" s="23" t="s">
        <v>107</v>
      </c>
      <c r="H7479" s="23" t="s">
        <v>108</v>
      </c>
      <c r="I7479" s="23" t="s">
        <v>63</v>
      </c>
      <c r="J7479" s="23" t="s">
        <v>42</v>
      </c>
      <c r="K7479" s="23" t="s">
        <v>57</v>
      </c>
      <c r="L7479" s="23">
        <v>3</v>
      </c>
      <c r="M7479" s="23">
        <v>95.25</v>
      </c>
      <c r="N7479" s="23">
        <v>5</v>
      </c>
      <c r="O7479" s="23">
        <v>12</v>
      </c>
      <c r="P7479" s="23" t="s">
        <v>25</v>
      </c>
      <c r="Q7479" s="23" t="s">
        <v>34</v>
      </c>
      <c r="R7479" s="23">
        <f t="shared" si="580"/>
        <v>1</v>
      </c>
      <c r="S7479" s="23" t="str">
        <f t="shared" si="581"/>
        <v>ORD107476_20251017_CUST01545_MED005</v>
      </c>
      <c r="T7479" s="23">
        <f t="shared" si="582"/>
        <v>1</v>
      </c>
      <c r="U7479" s="6">
        <f t="shared" si="583"/>
        <v>285.75</v>
      </c>
      <c r="V7479" s="6">
        <f>tbl_Raw_Data[[#This Row],[Discount_Pct]]*tbl_Raw_Data[[#This Row],[Gross_Amount]]/100</f>
        <v>14.2875</v>
      </c>
      <c r="W7479" s="6">
        <f>tbl_Raw_Data[[#This Row],[Gross_Amount]]-tbl_Raw_Data[[#This Row],[Discount_Amount]]</f>
        <v>271.46249999999998</v>
      </c>
      <c r="X7479" s="6">
        <f>tbl_Raw_Data[[#This Row],[Net_Amount_Before_Tax]]*tbl_Raw_Data[[#This Row],[Tax_Pct]]/100</f>
        <v>32.575499999999998</v>
      </c>
      <c r="Y7479" s="6">
        <f>tbl_Raw_Data[[#This Row],[Net_Amount_Before_Tax]]+tbl_Raw_Data[[#This Row],[Tax_Amount]]</f>
        <v>304.03799999999995</v>
      </c>
      <c r="Z7479" s="6">
        <f t="shared" si="584"/>
        <v>2</v>
      </c>
    </row>
    <row r="7480" spans="1:26" x14ac:dyDescent="0.3">
      <c r="A7480" s="23" t="s">
        <v>9581</v>
      </c>
      <c r="B7480" s="34">
        <v>45708</v>
      </c>
      <c r="C7480" s="23" t="s">
        <v>4535</v>
      </c>
      <c r="D7480" s="23" t="s">
        <v>142</v>
      </c>
      <c r="E7480" s="23" t="s">
        <v>81</v>
      </c>
      <c r="F7480" s="23">
        <v>380058</v>
      </c>
      <c r="G7480" s="23" t="s">
        <v>111</v>
      </c>
      <c r="H7480" s="23" t="s">
        <v>112</v>
      </c>
      <c r="I7480" s="23" t="s">
        <v>113</v>
      </c>
      <c r="J7480" s="23" t="s">
        <v>114</v>
      </c>
      <c r="K7480" s="23" t="s">
        <v>24</v>
      </c>
      <c r="L7480" s="23">
        <v>2</v>
      </c>
      <c r="M7480" s="23">
        <v>85.98</v>
      </c>
      <c r="N7480" s="23">
        <v>10</v>
      </c>
      <c r="O7480" s="23">
        <v>18</v>
      </c>
      <c r="P7480" s="23" t="s">
        <v>89</v>
      </c>
      <c r="Q7480" s="23" t="s">
        <v>34</v>
      </c>
      <c r="R7480" s="23">
        <f t="shared" si="580"/>
        <v>1</v>
      </c>
      <c r="S7480" s="23" t="str">
        <f t="shared" si="581"/>
        <v>ORD107479_20250220_CUST00952_MED027</v>
      </c>
      <c r="T7480" s="23">
        <f t="shared" si="582"/>
        <v>1</v>
      </c>
      <c r="U7480" s="6">
        <f t="shared" si="583"/>
        <v>171.96</v>
      </c>
      <c r="V7480" s="6">
        <f>tbl_Raw_Data[[#This Row],[Discount_Pct]]*tbl_Raw_Data[[#This Row],[Gross_Amount]]/100</f>
        <v>17.196000000000002</v>
      </c>
      <c r="W7480" s="6">
        <f>tbl_Raw_Data[[#This Row],[Gross_Amount]]-tbl_Raw_Data[[#This Row],[Discount_Amount]]</f>
        <v>154.76400000000001</v>
      </c>
      <c r="X7480" s="6">
        <f>tbl_Raw_Data[[#This Row],[Net_Amount_Before_Tax]]*tbl_Raw_Data[[#This Row],[Tax_Pct]]/100</f>
        <v>27.857520000000005</v>
      </c>
      <c r="Y7480" s="6">
        <f>tbl_Raw_Data[[#This Row],[Net_Amount_Before_Tax]]+tbl_Raw_Data[[#This Row],[Tax_Amount]]</f>
        <v>182.62152</v>
      </c>
      <c r="Z7480" s="6">
        <f t="shared" si="584"/>
        <v>4</v>
      </c>
    </row>
    <row r="7481" spans="1:26" x14ac:dyDescent="0.3">
      <c r="A7481" s="23" t="s">
        <v>9582</v>
      </c>
      <c r="B7481" s="34">
        <v>45740</v>
      </c>
      <c r="C7481" s="23" t="s">
        <v>3845</v>
      </c>
      <c r="D7481" s="23" t="s">
        <v>37</v>
      </c>
      <c r="E7481" s="23" t="s">
        <v>38</v>
      </c>
      <c r="F7481" s="23">
        <v>452018</v>
      </c>
      <c r="G7481" s="23" t="s">
        <v>224</v>
      </c>
      <c r="H7481" s="23" t="s">
        <v>225</v>
      </c>
      <c r="I7481" s="23" t="s">
        <v>147</v>
      </c>
      <c r="J7481" s="23" t="s">
        <v>23</v>
      </c>
      <c r="K7481" s="23" t="s">
        <v>24</v>
      </c>
      <c r="L7481" s="23">
        <v>1</v>
      </c>
      <c r="M7481" s="23">
        <v>50.74</v>
      </c>
      <c r="N7481" s="23">
        <v>5</v>
      </c>
      <c r="O7481" s="23">
        <v>12</v>
      </c>
      <c r="P7481" s="23" t="s">
        <v>89</v>
      </c>
      <c r="Q7481" s="23" t="s">
        <v>90</v>
      </c>
      <c r="R7481" s="23">
        <f t="shared" si="580"/>
        <v>1</v>
      </c>
      <c r="S7481" s="23" t="str">
        <f t="shared" si="581"/>
        <v>ORD107480_20250324_CUST00610_MED015</v>
      </c>
      <c r="T7481" s="23">
        <f t="shared" si="582"/>
        <v>1</v>
      </c>
      <c r="U7481" s="6">
        <f t="shared" si="583"/>
        <v>50.74</v>
      </c>
      <c r="V7481" s="6">
        <f>tbl_Raw_Data[[#This Row],[Discount_Pct]]*tbl_Raw_Data[[#This Row],[Gross_Amount]]/100</f>
        <v>2.5370000000000004</v>
      </c>
      <c r="W7481" s="6">
        <f>tbl_Raw_Data[[#This Row],[Gross_Amount]]-tbl_Raw_Data[[#This Row],[Discount_Amount]]</f>
        <v>48.203000000000003</v>
      </c>
      <c r="X7481" s="6">
        <f>tbl_Raw_Data[[#This Row],[Net_Amount_Before_Tax]]*tbl_Raw_Data[[#This Row],[Tax_Pct]]/100</f>
        <v>5.7843600000000004</v>
      </c>
      <c r="Y7481" s="6">
        <f>tbl_Raw_Data[[#This Row],[Net_Amount_Before_Tax]]+tbl_Raw_Data[[#This Row],[Tax_Amount]]</f>
        <v>53.987360000000002</v>
      </c>
      <c r="Z7481" s="6">
        <f t="shared" si="584"/>
        <v>0</v>
      </c>
    </row>
    <row r="7482" spans="1:26" x14ac:dyDescent="0.3">
      <c r="A7482" s="23" t="s">
        <v>9583</v>
      </c>
      <c r="B7482" s="34">
        <v>45552</v>
      </c>
      <c r="C7482" s="23" t="s">
        <v>6181</v>
      </c>
      <c r="D7482" s="23" t="s">
        <v>37</v>
      </c>
      <c r="E7482" s="23" t="s">
        <v>38</v>
      </c>
      <c r="F7482" s="23">
        <v>452018</v>
      </c>
      <c r="G7482" s="23" t="s">
        <v>39</v>
      </c>
      <c r="H7482" s="23" t="s">
        <v>40</v>
      </c>
      <c r="I7482" s="23" t="s">
        <v>41</v>
      </c>
      <c r="J7482" s="23" t="s">
        <v>42</v>
      </c>
      <c r="K7482" s="23" t="s">
        <v>24</v>
      </c>
      <c r="L7482" s="23">
        <v>2</v>
      </c>
      <c r="M7482" s="23">
        <v>27.74</v>
      </c>
      <c r="N7482" s="23">
        <v>10</v>
      </c>
      <c r="O7482" s="23">
        <v>12</v>
      </c>
      <c r="P7482" s="23" t="s">
        <v>25</v>
      </c>
      <c r="Q7482" s="23" t="s">
        <v>34</v>
      </c>
      <c r="R7482" s="23">
        <f t="shared" si="580"/>
        <v>1</v>
      </c>
      <c r="S7482" s="23" t="str">
        <f t="shared" si="581"/>
        <v>ORD107481_20240917_CUST03058_MED001</v>
      </c>
      <c r="T7482" s="23">
        <f t="shared" si="582"/>
        <v>1</v>
      </c>
      <c r="U7482" s="6">
        <f t="shared" si="583"/>
        <v>55.48</v>
      </c>
      <c r="V7482" s="6">
        <f>tbl_Raw_Data[[#This Row],[Discount_Pct]]*tbl_Raw_Data[[#This Row],[Gross_Amount]]/100</f>
        <v>5.5479999999999992</v>
      </c>
      <c r="W7482" s="6">
        <f>tbl_Raw_Data[[#This Row],[Gross_Amount]]-tbl_Raw_Data[[#This Row],[Discount_Amount]]</f>
        <v>49.931999999999995</v>
      </c>
      <c r="X7482" s="6">
        <f>tbl_Raw_Data[[#This Row],[Net_Amount_Before_Tax]]*tbl_Raw_Data[[#This Row],[Tax_Pct]]/100</f>
        <v>5.9918399999999998</v>
      </c>
      <c r="Y7482" s="6">
        <f>tbl_Raw_Data[[#This Row],[Net_Amount_Before_Tax]]+tbl_Raw_Data[[#This Row],[Tax_Amount]]</f>
        <v>55.923839999999998</v>
      </c>
      <c r="Z7482" s="6">
        <f t="shared" si="584"/>
        <v>2</v>
      </c>
    </row>
    <row r="7483" spans="1:26" x14ac:dyDescent="0.3">
      <c r="A7483" s="23" t="s">
        <v>9584</v>
      </c>
      <c r="B7483" s="34">
        <v>45710</v>
      </c>
      <c r="C7483" s="23" t="s">
        <v>9585</v>
      </c>
      <c r="D7483" s="23" t="s">
        <v>37</v>
      </c>
      <c r="E7483" s="23" t="s">
        <v>38</v>
      </c>
      <c r="F7483" s="23">
        <v>452020</v>
      </c>
      <c r="G7483" s="23" t="s">
        <v>111</v>
      </c>
      <c r="H7483" s="23" t="s">
        <v>112</v>
      </c>
      <c r="I7483" s="23" t="s">
        <v>113</v>
      </c>
      <c r="J7483" s="23" t="s">
        <v>114</v>
      </c>
      <c r="K7483" s="23" t="s">
        <v>24</v>
      </c>
      <c r="L7483" s="23">
        <v>1</v>
      </c>
      <c r="M7483" s="23">
        <v>92.29</v>
      </c>
      <c r="N7483" s="23">
        <v>5</v>
      </c>
      <c r="O7483" s="23">
        <v>5</v>
      </c>
      <c r="P7483" s="23" t="s">
        <v>89</v>
      </c>
      <c r="Q7483" s="23" t="s">
        <v>26</v>
      </c>
      <c r="R7483" s="23">
        <f t="shared" si="580"/>
        <v>1</v>
      </c>
      <c r="S7483" s="23" t="str">
        <f t="shared" si="581"/>
        <v>ORD107482_20250222_CUST03203_MED027</v>
      </c>
      <c r="T7483" s="23">
        <f t="shared" si="582"/>
        <v>1</v>
      </c>
      <c r="U7483" s="6">
        <f t="shared" si="583"/>
        <v>92.29</v>
      </c>
      <c r="V7483" s="6">
        <f>tbl_Raw_Data[[#This Row],[Discount_Pct]]*tbl_Raw_Data[[#This Row],[Gross_Amount]]/100</f>
        <v>4.6145000000000005</v>
      </c>
      <c r="W7483" s="6">
        <f>tbl_Raw_Data[[#This Row],[Gross_Amount]]-tbl_Raw_Data[[#This Row],[Discount_Amount]]</f>
        <v>87.6755</v>
      </c>
      <c r="X7483" s="6">
        <f>tbl_Raw_Data[[#This Row],[Net_Amount_Before_Tax]]*tbl_Raw_Data[[#This Row],[Tax_Pct]]/100</f>
        <v>4.383775</v>
      </c>
      <c r="Y7483" s="6">
        <f>tbl_Raw_Data[[#This Row],[Net_Amount_Before_Tax]]+tbl_Raw_Data[[#This Row],[Tax_Amount]]</f>
        <v>92.059275</v>
      </c>
      <c r="Z7483" s="6">
        <f t="shared" si="584"/>
        <v>1</v>
      </c>
    </row>
    <row r="7484" spans="1:26" x14ac:dyDescent="0.3">
      <c r="A7484" s="23" t="s">
        <v>9586</v>
      </c>
      <c r="B7484" s="34">
        <v>45827</v>
      </c>
      <c r="C7484" s="23" t="s">
        <v>2101</v>
      </c>
      <c r="D7484" s="23" t="s">
        <v>37</v>
      </c>
      <c r="E7484" s="23" t="s">
        <v>38</v>
      </c>
      <c r="F7484" s="23">
        <v>452020</v>
      </c>
      <c r="G7484" s="23" t="s">
        <v>48</v>
      </c>
      <c r="H7484" s="23" t="s">
        <v>49</v>
      </c>
      <c r="I7484" s="23" t="s">
        <v>50</v>
      </c>
      <c r="J7484" s="23" t="s">
        <v>23</v>
      </c>
      <c r="K7484" s="23" t="s">
        <v>24</v>
      </c>
      <c r="L7484" s="23">
        <v>1</v>
      </c>
      <c r="M7484" s="23">
        <v>121.09</v>
      </c>
      <c r="N7484" s="23">
        <v>15</v>
      </c>
      <c r="O7484" s="23">
        <v>18</v>
      </c>
      <c r="P7484" s="23" t="s">
        <v>33</v>
      </c>
      <c r="Q7484" s="23" t="s">
        <v>26</v>
      </c>
      <c r="R7484" s="23">
        <f t="shared" si="580"/>
        <v>1</v>
      </c>
      <c r="S7484" s="23" t="str">
        <f t="shared" si="581"/>
        <v>ORD107483_20250619_CUST00730_MED028</v>
      </c>
      <c r="T7484" s="23">
        <f t="shared" si="582"/>
        <v>1</v>
      </c>
      <c r="U7484" s="6">
        <f t="shared" si="583"/>
        <v>121.09</v>
      </c>
      <c r="V7484" s="6">
        <f>tbl_Raw_Data[[#This Row],[Discount_Pct]]*tbl_Raw_Data[[#This Row],[Gross_Amount]]/100</f>
        <v>18.163500000000003</v>
      </c>
      <c r="W7484" s="6">
        <f>tbl_Raw_Data[[#This Row],[Gross_Amount]]-tbl_Raw_Data[[#This Row],[Discount_Amount]]</f>
        <v>102.9265</v>
      </c>
      <c r="X7484" s="6">
        <f>tbl_Raw_Data[[#This Row],[Net_Amount_Before_Tax]]*tbl_Raw_Data[[#This Row],[Tax_Pct]]/100</f>
        <v>18.526770000000003</v>
      </c>
      <c r="Y7484" s="6">
        <f>tbl_Raw_Data[[#This Row],[Net_Amount_Before_Tax]]+tbl_Raw_Data[[#This Row],[Tax_Amount]]</f>
        <v>121.45327</v>
      </c>
      <c r="Z7484" s="6">
        <f t="shared" si="584"/>
        <v>3</v>
      </c>
    </row>
    <row r="7485" spans="1:26" x14ac:dyDescent="0.3">
      <c r="A7485" s="23" t="s">
        <v>9587</v>
      </c>
      <c r="B7485" s="34">
        <v>45336</v>
      </c>
      <c r="C7485" s="23" t="s">
        <v>2033</v>
      </c>
      <c r="D7485" s="23" t="s">
        <v>92</v>
      </c>
      <c r="E7485" s="23" t="s">
        <v>93</v>
      </c>
      <c r="F7485" s="23">
        <v>560100</v>
      </c>
      <c r="G7485" s="23" t="s">
        <v>30</v>
      </c>
      <c r="H7485" s="23" t="s">
        <v>31</v>
      </c>
      <c r="I7485" s="23" t="s">
        <v>32</v>
      </c>
      <c r="J7485" s="23" t="s">
        <v>23</v>
      </c>
      <c r="K7485" s="23" t="s">
        <v>24</v>
      </c>
      <c r="L7485" s="23">
        <v>2</v>
      </c>
      <c r="M7485" s="23">
        <v>137.43</v>
      </c>
      <c r="N7485" s="23">
        <v>5</v>
      </c>
      <c r="O7485" s="23">
        <v>5</v>
      </c>
      <c r="P7485" s="23" t="s">
        <v>89</v>
      </c>
      <c r="Q7485" s="23" t="s">
        <v>26</v>
      </c>
      <c r="R7485" s="23">
        <f t="shared" si="580"/>
        <v>1</v>
      </c>
      <c r="S7485" s="23" t="str">
        <f t="shared" si="581"/>
        <v>ORD107484_20240214_CUST01078_MED017</v>
      </c>
      <c r="T7485" s="23">
        <f t="shared" si="582"/>
        <v>1</v>
      </c>
      <c r="U7485" s="6">
        <f t="shared" si="583"/>
        <v>274.86</v>
      </c>
      <c r="V7485" s="6">
        <f>tbl_Raw_Data[[#This Row],[Discount_Pct]]*tbl_Raw_Data[[#This Row],[Gross_Amount]]/100</f>
        <v>13.743000000000002</v>
      </c>
      <c r="W7485" s="6">
        <f>tbl_Raw_Data[[#This Row],[Gross_Amount]]-tbl_Raw_Data[[#This Row],[Discount_Amount]]</f>
        <v>261.11700000000002</v>
      </c>
      <c r="X7485" s="6">
        <f>tbl_Raw_Data[[#This Row],[Net_Amount_Before_Tax]]*tbl_Raw_Data[[#This Row],[Tax_Pct]]/100</f>
        <v>13.05585</v>
      </c>
      <c r="Y7485" s="6">
        <f>tbl_Raw_Data[[#This Row],[Net_Amount_Before_Tax]]+tbl_Raw_Data[[#This Row],[Tax_Amount]]</f>
        <v>274.17285000000004</v>
      </c>
      <c r="Z7485" s="6">
        <f t="shared" si="584"/>
        <v>3</v>
      </c>
    </row>
    <row r="7486" spans="1:26" x14ac:dyDescent="0.3">
      <c r="A7486" s="23" t="s">
        <v>9588</v>
      </c>
      <c r="B7486" s="34">
        <v>45999</v>
      </c>
      <c r="C7486" s="23" t="s">
        <v>6758</v>
      </c>
      <c r="D7486" s="23" t="s">
        <v>100</v>
      </c>
      <c r="E7486" s="23" t="s">
        <v>101</v>
      </c>
      <c r="F7486" s="23">
        <v>201304</v>
      </c>
      <c r="G7486" s="23" t="s">
        <v>119</v>
      </c>
      <c r="H7486" s="23" t="s">
        <v>120</v>
      </c>
      <c r="I7486" s="23" t="s">
        <v>32</v>
      </c>
      <c r="J7486" s="23" t="s">
        <v>64</v>
      </c>
      <c r="K7486" s="23" t="s">
        <v>57</v>
      </c>
      <c r="L7486" s="23">
        <v>1</v>
      </c>
      <c r="M7486" s="23">
        <v>73.05</v>
      </c>
      <c r="N7486" s="23">
        <v>5</v>
      </c>
      <c r="O7486" s="23">
        <v>5</v>
      </c>
      <c r="P7486" s="23" t="s">
        <v>33</v>
      </c>
      <c r="Q7486" s="23" t="s">
        <v>34</v>
      </c>
      <c r="R7486" s="23">
        <f t="shared" si="580"/>
        <v>1</v>
      </c>
      <c r="S7486" s="23" t="str">
        <f t="shared" si="581"/>
        <v>ORD107485_20251208_CUST00633_MED010</v>
      </c>
      <c r="T7486" s="23">
        <f t="shared" si="582"/>
        <v>1</v>
      </c>
      <c r="U7486" s="6">
        <f t="shared" si="583"/>
        <v>73.05</v>
      </c>
      <c r="V7486" s="6">
        <f>tbl_Raw_Data[[#This Row],[Discount_Pct]]*tbl_Raw_Data[[#This Row],[Gross_Amount]]/100</f>
        <v>3.6524999999999999</v>
      </c>
      <c r="W7486" s="6">
        <f>tbl_Raw_Data[[#This Row],[Gross_Amount]]-tbl_Raw_Data[[#This Row],[Discount_Amount]]</f>
        <v>69.397499999999994</v>
      </c>
      <c r="X7486" s="6">
        <f>tbl_Raw_Data[[#This Row],[Net_Amount_Before_Tax]]*tbl_Raw_Data[[#This Row],[Tax_Pct]]/100</f>
        <v>3.4698749999999996</v>
      </c>
      <c r="Y7486" s="6">
        <f>tbl_Raw_Data[[#This Row],[Net_Amount_Before_Tax]]+tbl_Raw_Data[[#This Row],[Tax_Amount]]</f>
        <v>72.867374999999996</v>
      </c>
      <c r="Z7486" s="6">
        <f t="shared" si="584"/>
        <v>2</v>
      </c>
    </row>
    <row r="7487" spans="1:26" x14ac:dyDescent="0.3">
      <c r="A7487" s="23" t="s">
        <v>9589</v>
      </c>
      <c r="B7487" s="34">
        <v>45466</v>
      </c>
      <c r="C7487" s="23" t="s">
        <v>4233</v>
      </c>
      <c r="D7487" s="23" t="s">
        <v>123</v>
      </c>
      <c r="E7487" s="23" t="s">
        <v>101</v>
      </c>
      <c r="F7487" s="23">
        <v>226010</v>
      </c>
      <c r="G7487" s="23" t="s">
        <v>138</v>
      </c>
      <c r="H7487" s="23" t="s">
        <v>139</v>
      </c>
      <c r="I7487" s="23" t="s">
        <v>50</v>
      </c>
      <c r="J7487" s="23" t="s">
        <v>140</v>
      </c>
      <c r="K7487" s="23" t="s">
        <v>24</v>
      </c>
      <c r="L7487" s="23">
        <v>2</v>
      </c>
      <c r="M7487" s="23">
        <v>148.38999999999999</v>
      </c>
      <c r="N7487" s="23">
        <v>5</v>
      </c>
      <c r="O7487" s="23">
        <v>12</v>
      </c>
      <c r="P7487" s="23" t="s">
        <v>65</v>
      </c>
      <c r="Q7487" s="23" t="s">
        <v>90</v>
      </c>
      <c r="R7487" s="23">
        <f t="shared" si="580"/>
        <v>1</v>
      </c>
      <c r="S7487" s="23" t="str">
        <f t="shared" si="581"/>
        <v>ORD107486_20240623_CUST01656_MED013</v>
      </c>
      <c r="T7487" s="23">
        <f t="shared" si="582"/>
        <v>1</v>
      </c>
      <c r="U7487" s="6">
        <f t="shared" si="583"/>
        <v>296.77999999999997</v>
      </c>
      <c r="V7487" s="6">
        <f>tbl_Raw_Data[[#This Row],[Discount_Pct]]*tbl_Raw_Data[[#This Row],[Gross_Amount]]/100</f>
        <v>14.838999999999999</v>
      </c>
      <c r="W7487" s="6">
        <f>tbl_Raw_Data[[#This Row],[Gross_Amount]]-tbl_Raw_Data[[#This Row],[Discount_Amount]]</f>
        <v>281.94099999999997</v>
      </c>
      <c r="X7487" s="6">
        <f>tbl_Raw_Data[[#This Row],[Net_Amount_Before_Tax]]*tbl_Raw_Data[[#This Row],[Tax_Pct]]/100</f>
        <v>33.832919999999994</v>
      </c>
      <c r="Y7487" s="6">
        <f>tbl_Raw_Data[[#This Row],[Net_Amount_Before_Tax]]+tbl_Raw_Data[[#This Row],[Tax_Amount]]</f>
        <v>315.77391999999998</v>
      </c>
      <c r="Z7487" s="6">
        <f t="shared" si="584"/>
        <v>4</v>
      </c>
    </row>
    <row r="7488" spans="1:26" x14ac:dyDescent="0.3">
      <c r="A7488" s="23" t="s">
        <v>9590</v>
      </c>
      <c r="B7488" s="34">
        <v>45648</v>
      </c>
      <c r="C7488" s="23" t="s">
        <v>6575</v>
      </c>
      <c r="D7488" s="23" t="s">
        <v>37</v>
      </c>
      <c r="E7488" s="23" t="s">
        <v>38</v>
      </c>
      <c r="F7488" s="23">
        <v>452020</v>
      </c>
      <c r="G7488" s="23" t="s">
        <v>196</v>
      </c>
      <c r="H7488" s="23" t="s">
        <v>197</v>
      </c>
      <c r="I7488" s="23" t="s">
        <v>32</v>
      </c>
      <c r="J7488" s="23" t="s">
        <v>42</v>
      </c>
      <c r="K7488" s="23" t="s">
        <v>24</v>
      </c>
      <c r="L7488" s="23">
        <v>4</v>
      </c>
      <c r="M7488" s="23">
        <v>23.78</v>
      </c>
      <c r="N7488" s="23">
        <v>15</v>
      </c>
      <c r="O7488" s="23">
        <v>12</v>
      </c>
      <c r="P7488" s="23" t="s">
        <v>89</v>
      </c>
      <c r="Q7488" s="23" t="s">
        <v>34</v>
      </c>
      <c r="R7488" s="23">
        <f t="shared" si="580"/>
        <v>1</v>
      </c>
      <c r="S7488" s="23" t="str">
        <f t="shared" si="581"/>
        <v>ORD107487_20241222_CUST01361_MED011</v>
      </c>
      <c r="T7488" s="23">
        <f t="shared" si="582"/>
        <v>1</v>
      </c>
      <c r="U7488" s="6">
        <f t="shared" si="583"/>
        <v>95.12</v>
      </c>
      <c r="V7488" s="6">
        <f>tbl_Raw_Data[[#This Row],[Discount_Pct]]*tbl_Raw_Data[[#This Row],[Gross_Amount]]/100</f>
        <v>14.268000000000002</v>
      </c>
      <c r="W7488" s="6">
        <f>tbl_Raw_Data[[#This Row],[Gross_Amount]]-tbl_Raw_Data[[#This Row],[Discount_Amount]]</f>
        <v>80.852000000000004</v>
      </c>
      <c r="X7488" s="6">
        <f>tbl_Raw_Data[[#This Row],[Net_Amount_Before_Tax]]*tbl_Raw_Data[[#This Row],[Tax_Pct]]/100</f>
        <v>9.7022399999999998</v>
      </c>
      <c r="Y7488" s="6">
        <f>tbl_Raw_Data[[#This Row],[Net_Amount_Before_Tax]]+tbl_Raw_Data[[#This Row],[Tax_Amount]]</f>
        <v>90.554240000000007</v>
      </c>
      <c r="Z7488" s="6">
        <f t="shared" si="584"/>
        <v>3</v>
      </c>
    </row>
    <row r="7489" spans="1:26" x14ac:dyDescent="0.3">
      <c r="A7489" s="23" t="s">
        <v>9590</v>
      </c>
      <c r="B7489" s="34">
        <v>45496</v>
      </c>
      <c r="C7489" s="23" t="s">
        <v>6206</v>
      </c>
      <c r="D7489" s="23" t="s">
        <v>123</v>
      </c>
      <c r="E7489" s="23" t="s">
        <v>101</v>
      </c>
      <c r="F7489" s="23">
        <v>226024</v>
      </c>
      <c r="G7489" s="23" t="s">
        <v>283</v>
      </c>
      <c r="H7489" s="23" t="s">
        <v>284</v>
      </c>
      <c r="I7489" s="23" t="s">
        <v>104</v>
      </c>
      <c r="J7489" s="23" t="s">
        <v>42</v>
      </c>
      <c r="K7489" s="23" t="s">
        <v>57</v>
      </c>
      <c r="L7489" s="23">
        <v>2</v>
      </c>
      <c r="M7489" s="23">
        <v>277.38</v>
      </c>
      <c r="N7489" s="23">
        <v>0</v>
      </c>
      <c r="O7489" s="23">
        <v>12</v>
      </c>
      <c r="P7489" s="23" t="s">
        <v>43</v>
      </c>
      <c r="Q7489" s="23" t="s">
        <v>34</v>
      </c>
      <c r="R7489" s="23">
        <f t="shared" si="580"/>
        <v>1</v>
      </c>
      <c r="S7489" s="23" t="str">
        <f t="shared" si="581"/>
        <v>ORD107487_20240723_CUST00233_MED030</v>
      </c>
      <c r="T7489" s="23">
        <f t="shared" si="582"/>
        <v>1</v>
      </c>
      <c r="U7489" s="6">
        <f t="shared" si="583"/>
        <v>554.76</v>
      </c>
      <c r="V7489" s="6">
        <f>tbl_Raw_Data[[#This Row],[Discount_Pct]]*tbl_Raw_Data[[#This Row],[Gross_Amount]]/100</f>
        <v>0</v>
      </c>
      <c r="W7489" s="6">
        <f>tbl_Raw_Data[[#This Row],[Gross_Amount]]-tbl_Raw_Data[[#This Row],[Discount_Amount]]</f>
        <v>554.76</v>
      </c>
      <c r="X7489" s="6">
        <f>tbl_Raw_Data[[#This Row],[Net_Amount_Before_Tax]]*tbl_Raw_Data[[#This Row],[Tax_Pct]]/100</f>
        <v>66.571200000000005</v>
      </c>
      <c r="Y7489" s="6">
        <f>tbl_Raw_Data[[#This Row],[Net_Amount_Before_Tax]]+tbl_Raw_Data[[#This Row],[Tax_Amount]]</f>
        <v>621.33119999999997</v>
      </c>
      <c r="Z7489" s="6">
        <f t="shared" si="584"/>
        <v>2</v>
      </c>
    </row>
    <row r="7490" spans="1:26" x14ac:dyDescent="0.3">
      <c r="A7490" s="23" t="s">
        <v>9591</v>
      </c>
      <c r="B7490" s="34">
        <v>45663</v>
      </c>
      <c r="C7490" s="23" t="s">
        <v>932</v>
      </c>
      <c r="D7490" s="23" t="s">
        <v>28</v>
      </c>
      <c r="E7490" s="23" t="s">
        <v>29</v>
      </c>
      <c r="F7490" s="23">
        <v>500081</v>
      </c>
      <c r="G7490" s="23" t="s">
        <v>192</v>
      </c>
      <c r="H7490" s="23" t="s">
        <v>193</v>
      </c>
      <c r="I7490" s="23" t="s">
        <v>41</v>
      </c>
      <c r="J7490" s="23" t="s">
        <v>194</v>
      </c>
      <c r="K7490" s="23" t="s">
        <v>24</v>
      </c>
      <c r="L7490" s="23">
        <v>1</v>
      </c>
      <c r="M7490" s="23">
        <v>32.58</v>
      </c>
      <c r="N7490" s="23">
        <v>15</v>
      </c>
      <c r="O7490" s="23">
        <v>5</v>
      </c>
      <c r="P7490" s="23" t="s">
        <v>89</v>
      </c>
      <c r="Q7490" s="23" t="s">
        <v>34</v>
      </c>
      <c r="R7490" s="23">
        <f t="shared" ref="R7490:R7553" si="585">COUNTIFS($A$2:$A$8001,A7490,$B$2:$B$8001,B7490,$C$2:$C$8001,C7490,$G$2:$G$8001,G7490)</f>
        <v>1</v>
      </c>
      <c r="S7490" s="23" t="str">
        <f t="shared" ref="S7490:S7553" si="586">A7490&amp;"_"&amp;TEXT(B7490,"yyyymmdd")&amp;"_"&amp;C7490&amp;"_"&amp;G7490</f>
        <v>ORD107489_20250106_CUST02812_MED002</v>
      </c>
      <c r="T7490" s="23">
        <f t="shared" ref="T7490:T7553" si="587">COUNTIF($S$2:$S$8001,S7490)</f>
        <v>1</v>
      </c>
      <c r="U7490" s="6">
        <f t="shared" ref="U7490:U7553" si="588">L7490*M7490</f>
        <v>32.58</v>
      </c>
      <c r="V7490" s="6">
        <f>tbl_Raw_Data[[#This Row],[Discount_Pct]]*tbl_Raw_Data[[#This Row],[Gross_Amount]]/100</f>
        <v>4.8869999999999996</v>
      </c>
      <c r="W7490" s="6">
        <f>tbl_Raw_Data[[#This Row],[Gross_Amount]]-tbl_Raw_Data[[#This Row],[Discount_Amount]]</f>
        <v>27.692999999999998</v>
      </c>
      <c r="X7490" s="6">
        <f>tbl_Raw_Data[[#This Row],[Net_Amount_Before_Tax]]*tbl_Raw_Data[[#This Row],[Tax_Pct]]/100</f>
        <v>1.3846499999999997</v>
      </c>
      <c r="Y7490" s="6">
        <f>tbl_Raw_Data[[#This Row],[Net_Amount_Before_Tax]]+tbl_Raw_Data[[#This Row],[Tax_Amount]]</f>
        <v>29.077649999999998</v>
      </c>
      <c r="Z7490" s="6">
        <f t="shared" ref="Z7490:Z7553" si="589">COUNTIFS($C$2:$C$8001,C7490,$Q$2:$Q$8001,"Delivered")</f>
        <v>5</v>
      </c>
    </row>
    <row r="7491" spans="1:26" x14ac:dyDescent="0.3">
      <c r="A7491" s="23" t="s">
        <v>9592</v>
      </c>
      <c r="B7491" s="34">
        <v>45976</v>
      </c>
      <c r="C7491" s="23" t="s">
        <v>8868</v>
      </c>
      <c r="D7491" s="23" t="s">
        <v>72</v>
      </c>
      <c r="E7491" s="23" t="s">
        <v>73</v>
      </c>
      <c r="F7491" s="23">
        <v>302017</v>
      </c>
      <c r="G7491" s="23" t="s">
        <v>192</v>
      </c>
      <c r="H7491" s="23" t="s">
        <v>193</v>
      </c>
      <c r="I7491" s="23" t="s">
        <v>41</v>
      </c>
      <c r="J7491" s="23" t="s">
        <v>194</v>
      </c>
      <c r="K7491" s="23" t="s">
        <v>24</v>
      </c>
      <c r="L7491" s="23">
        <v>2</v>
      </c>
      <c r="M7491" s="23">
        <v>29.1</v>
      </c>
      <c r="N7491" s="23">
        <v>0</v>
      </c>
      <c r="O7491" s="23">
        <v>5</v>
      </c>
      <c r="P7491" s="23" t="s">
        <v>65</v>
      </c>
      <c r="Q7491" s="23" t="s">
        <v>34</v>
      </c>
      <c r="R7491" s="23">
        <f t="shared" si="585"/>
        <v>1</v>
      </c>
      <c r="S7491" s="23" t="str">
        <f t="shared" si="586"/>
        <v>ORD107490_20251115_CUST02062_MED002</v>
      </c>
      <c r="T7491" s="23">
        <f t="shared" si="587"/>
        <v>1</v>
      </c>
      <c r="U7491" s="6">
        <f t="shared" si="588"/>
        <v>58.2</v>
      </c>
      <c r="V7491" s="6">
        <f>tbl_Raw_Data[[#This Row],[Discount_Pct]]*tbl_Raw_Data[[#This Row],[Gross_Amount]]/100</f>
        <v>0</v>
      </c>
      <c r="W7491" s="6">
        <f>tbl_Raw_Data[[#This Row],[Gross_Amount]]-tbl_Raw_Data[[#This Row],[Discount_Amount]]</f>
        <v>58.2</v>
      </c>
      <c r="X7491" s="6">
        <f>tbl_Raw_Data[[#This Row],[Net_Amount_Before_Tax]]*tbl_Raw_Data[[#This Row],[Tax_Pct]]/100</f>
        <v>2.91</v>
      </c>
      <c r="Y7491" s="6">
        <f>tbl_Raw_Data[[#This Row],[Net_Amount_Before_Tax]]+tbl_Raw_Data[[#This Row],[Tax_Amount]]</f>
        <v>61.11</v>
      </c>
      <c r="Z7491" s="6">
        <f t="shared" si="589"/>
        <v>2</v>
      </c>
    </row>
    <row r="7492" spans="1:26" x14ac:dyDescent="0.3">
      <c r="A7492" s="23" t="s">
        <v>9593</v>
      </c>
      <c r="B7492" s="34">
        <v>45966</v>
      </c>
      <c r="C7492" s="23" t="s">
        <v>6155</v>
      </c>
      <c r="D7492" s="23" t="s">
        <v>123</v>
      </c>
      <c r="E7492" s="23" t="s">
        <v>101</v>
      </c>
      <c r="F7492" s="23">
        <v>226001</v>
      </c>
      <c r="G7492" s="23" t="s">
        <v>224</v>
      </c>
      <c r="H7492" s="23" t="s">
        <v>225</v>
      </c>
      <c r="I7492" s="23" t="s">
        <v>147</v>
      </c>
      <c r="J7492" s="23" t="s">
        <v>23</v>
      </c>
      <c r="K7492" s="23" t="s">
        <v>24</v>
      </c>
      <c r="L7492" s="23">
        <v>3</v>
      </c>
      <c r="M7492" s="23">
        <v>50.88</v>
      </c>
      <c r="N7492" s="23">
        <v>5</v>
      </c>
      <c r="O7492" s="23">
        <v>12</v>
      </c>
      <c r="P7492" s="23" t="s">
        <v>33</v>
      </c>
      <c r="Q7492" s="23" t="s">
        <v>44</v>
      </c>
      <c r="R7492" s="23">
        <f t="shared" si="585"/>
        <v>1</v>
      </c>
      <c r="S7492" s="23" t="str">
        <f t="shared" si="586"/>
        <v>ORD107491_20251105_CUST01746_MED015</v>
      </c>
      <c r="T7492" s="23">
        <f t="shared" si="587"/>
        <v>1</v>
      </c>
      <c r="U7492" s="6">
        <f t="shared" si="588"/>
        <v>152.64000000000001</v>
      </c>
      <c r="V7492" s="6">
        <f>tbl_Raw_Data[[#This Row],[Discount_Pct]]*tbl_Raw_Data[[#This Row],[Gross_Amount]]/100</f>
        <v>7.6320000000000006</v>
      </c>
      <c r="W7492" s="6">
        <f>tbl_Raw_Data[[#This Row],[Gross_Amount]]-tbl_Raw_Data[[#This Row],[Discount_Amount]]</f>
        <v>145.00800000000001</v>
      </c>
      <c r="X7492" s="6">
        <f>tbl_Raw_Data[[#This Row],[Net_Amount_Before_Tax]]*tbl_Raw_Data[[#This Row],[Tax_Pct]]/100</f>
        <v>17.400960000000001</v>
      </c>
      <c r="Y7492" s="6">
        <f>tbl_Raw_Data[[#This Row],[Net_Amount_Before_Tax]]+tbl_Raw_Data[[#This Row],[Tax_Amount]]</f>
        <v>162.40896000000001</v>
      </c>
      <c r="Z7492" s="6">
        <f t="shared" si="589"/>
        <v>0</v>
      </c>
    </row>
    <row r="7493" spans="1:26" x14ac:dyDescent="0.3">
      <c r="A7493" s="23" t="s">
        <v>9594</v>
      </c>
      <c r="B7493" s="34">
        <v>45420</v>
      </c>
      <c r="C7493" s="23" t="s">
        <v>4512</v>
      </c>
      <c r="D7493" s="23" t="s">
        <v>37</v>
      </c>
      <c r="E7493" s="23" t="s">
        <v>38</v>
      </c>
      <c r="F7493" s="23">
        <v>452018</v>
      </c>
      <c r="G7493" s="23" t="s">
        <v>111</v>
      </c>
      <c r="H7493" s="23" t="s">
        <v>112</v>
      </c>
      <c r="I7493" s="23" t="s">
        <v>113</v>
      </c>
      <c r="J7493" s="23" t="s">
        <v>114</v>
      </c>
      <c r="K7493" s="23" t="s">
        <v>24</v>
      </c>
      <c r="L7493" s="23">
        <v>2</v>
      </c>
      <c r="M7493" s="23">
        <v>99.33</v>
      </c>
      <c r="N7493" s="23">
        <v>10</v>
      </c>
      <c r="O7493" s="23">
        <v>12</v>
      </c>
      <c r="P7493" s="23" t="s">
        <v>25</v>
      </c>
      <c r="Q7493" s="23" t="s">
        <v>34</v>
      </c>
      <c r="R7493" s="23">
        <f t="shared" si="585"/>
        <v>1</v>
      </c>
      <c r="S7493" s="23" t="str">
        <f t="shared" si="586"/>
        <v>ORD107492_20240508_CUST01230_MED027</v>
      </c>
      <c r="T7493" s="23">
        <f t="shared" si="587"/>
        <v>1</v>
      </c>
      <c r="U7493" s="6">
        <f t="shared" si="588"/>
        <v>198.66</v>
      </c>
      <c r="V7493" s="6">
        <f>tbl_Raw_Data[[#This Row],[Discount_Pct]]*tbl_Raw_Data[[#This Row],[Gross_Amount]]/100</f>
        <v>19.866</v>
      </c>
      <c r="W7493" s="6">
        <f>tbl_Raw_Data[[#This Row],[Gross_Amount]]-tbl_Raw_Data[[#This Row],[Discount_Amount]]</f>
        <v>178.79399999999998</v>
      </c>
      <c r="X7493" s="6">
        <f>tbl_Raw_Data[[#This Row],[Net_Amount_Before_Tax]]*tbl_Raw_Data[[#This Row],[Tax_Pct]]/100</f>
        <v>21.455279999999998</v>
      </c>
      <c r="Y7493" s="6">
        <f>tbl_Raw_Data[[#This Row],[Net_Amount_Before_Tax]]+tbl_Raw_Data[[#This Row],[Tax_Amount]]</f>
        <v>200.24927999999997</v>
      </c>
      <c r="Z7493" s="6">
        <f t="shared" si="589"/>
        <v>2</v>
      </c>
    </row>
    <row r="7494" spans="1:26" x14ac:dyDescent="0.3">
      <c r="A7494" s="23" t="s">
        <v>9595</v>
      </c>
      <c r="B7494" s="34">
        <v>45869</v>
      </c>
      <c r="C7494" s="23" t="s">
        <v>1197</v>
      </c>
      <c r="D7494" s="23" t="s">
        <v>87</v>
      </c>
      <c r="E7494" s="23" t="s">
        <v>88</v>
      </c>
      <c r="F7494" s="23">
        <v>600001</v>
      </c>
      <c r="G7494" s="23" t="s">
        <v>283</v>
      </c>
      <c r="H7494" s="23" t="s">
        <v>284</v>
      </c>
      <c r="I7494" s="23" t="s">
        <v>104</v>
      </c>
      <c r="J7494" s="23" t="s">
        <v>42</v>
      </c>
      <c r="K7494" s="23" t="s">
        <v>57</v>
      </c>
      <c r="L7494" s="23">
        <v>2</v>
      </c>
      <c r="M7494" s="23">
        <v>302.01</v>
      </c>
      <c r="N7494" s="23">
        <v>5</v>
      </c>
      <c r="O7494" s="23">
        <v>5</v>
      </c>
      <c r="P7494" s="23" t="s">
        <v>65</v>
      </c>
      <c r="Q7494" s="23" t="s">
        <v>34</v>
      </c>
      <c r="R7494" s="23">
        <f t="shared" si="585"/>
        <v>1</v>
      </c>
      <c r="S7494" s="23" t="str">
        <f t="shared" si="586"/>
        <v>ORD107493_20250731_CUST00943_MED030</v>
      </c>
      <c r="T7494" s="23">
        <f t="shared" si="587"/>
        <v>1</v>
      </c>
      <c r="U7494" s="6">
        <f t="shared" si="588"/>
        <v>604.02</v>
      </c>
      <c r="V7494" s="6">
        <f>tbl_Raw_Data[[#This Row],[Discount_Pct]]*tbl_Raw_Data[[#This Row],[Gross_Amount]]/100</f>
        <v>30.201000000000001</v>
      </c>
      <c r="W7494" s="6">
        <f>tbl_Raw_Data[[#This Row],[Gross_Amount]]-tbl_Raw_Data[[#This Row],[Discount_Amount]]</f>
        <v>573.81899999999996</v>
      </c>
      <c r="X7494" s="6">
        <f>tbl_Raw_Data[[#This Row],[Net_Amount_Before_Tax]]*tbl_Raw_Data[[#This Row],[Tax_Pct]]/100</f>
        <v>28.690949999999997</v>
      </c>
      <c r="Y7494" s="6">
        <f>tbl_Raw_Data[[#This Row],[Net_Amount_Before_Tax]]+tbl_Raw_Data[[#This Row],[Tax_Amount]]</f>
        <v>602.50995</v>
      </c>
      <c r="Z7494" s="6">
        <f t="shared" si="589"/>
        <v>3</v>
      </c>
    </row>
    <row r="7495" spans="1:26" x14ac:dyDescent="0.3">
      <c r="A7495" s="23" t="s">
        <v>9596</v>
      </c>
      <c r="B7495" s="34">
        <v>45844</v>
      </c>
      <c r="C7495" s="23" t="s">
        <v>1534</v>
      </c>
      <c r="D7495" s="23" t="s">
        <v>46</v>
      </c>
      <c r="E7495" s="23" t="s">
        <v>47</v>
      </c>
      <c r="F7495" s="23">
        <v>411001</v>
      </c>
      <c r="G7495" s="23" t="s">
        <v>94</v>
      </c>
      <c r="H7495" s="23" t="s">
        <v>95</v>
      </c>
      <c r="I7495" s="23" t="s">
        <v>84</v>
      </c>
      <c r="J7495" s="23" t="s">
        <v>42</v>
      </c>
      <c r="K7495" s="23" t="s">
        <v>24</v>
      </c>
      <c r="L7495" s="23">
        <v>1</v>
      </c>
      <c r="M7495" s="23">
        <v>88.52</v>
      </c>
      <c r="N7495" s="23">
        <v>5</v>
      </c>
      <c r="O7495" s="23">
        <v>5</v>
      </c>
      <c r="P7495" s="23" t="s">
        <v>33</v>
      </c>
      <c r="Q7495" s="23" t="s">
        <v>34</v>
      </c>
      <c r="R7495" s="23">
        <f t="shared" si="585"/>
        <v>1</v>
      </c>
      <c r="S7495" s="23" t="str">
        <f t="shared" si="586"/>
        <v>ORD107494_20250706_CUST03463_MED021</v>
      </c>
      <c r="T7495" s="23">
        <f t="shared" si="587"/>
        <v>1</v>
      </c>
      <c r="U7495" s="6">
        <f t="shared" si="588"/>
        <v>88.52</v>
      </c>
      <c r="V7495" s="6">
        <f>tbl_Raw_Data[[#This Row],[Discount_Pct]]*tbl_Raw_Data[[#This Row],[Gross_Amount]]/100</f>
        <v>4.4259999999999993</v>
      </c>
      <c r="W7495" s="6">
        <f>tbl_Raw_Data[[#This Row],[Gross_Amount]]-tbl_Raw_Data[[#This Row],[Discount_Amount]]</f>
        <v>84.093999999999994</v>
      </c>
      <c r="X7495" s="6">
        <f>tbl_Raw_Data[[#This Row],[Net_Amount_Before_Tax]]*tbl_Raw_Data[[#This Row],[Tax_Pct]]/100</f>
        <v>4.2046999999999999</v>
      </c>
      <c r="Y7495" s="6">
        <f>tbl_Raw_Data[[#This Row],[Net_Amount_Before_Tax]]+tbl_Raw_Data[[#This Row],[Tax_Amount]]</f>
        <v>88.298699999999997</v>
      </c>
      <c r="Z7495" s="6">
        <f t="shared" si="589"/>
        <v>3</v>
      </c>
    </row>
    <row r="7496" spans="1:26" x14ac:dyDescent="0.3">
      <c r="A7496" s="23" t="s">
        <v>9597</v>
      </c>
      <c r="B7496" s="34">
        <v>45677</v>
      </c>
      <c r="C7496" s="23" t="s">
        <v>694</v>
      </c>
      <c r="D7496" s="23" t="s">
        <v>37</v>
      </c>
      <c r="E7496" s="23" t="s">
        <v>38</v>
      </c>
      <c r="F7496" s="23">
        <v>452020</v>
      </c>
      <c r="G7496" s="23" t="s">
        <v>185</v>
      </c>
      <c r="H7496" s="23" t="s">
        <v>186</v>
      </c>
      <c r="I7496" s="23" t="s">
        <v>76</v>
      </c>
      <c r="J7496" s="23" t="s">
        <v>187</v>
      </c>
      <c r="K7496" s="23" t="s">
        <v>57</v>
      </c>
      <c r="L7496" s="23">
        <v>2</v>
      </c>
      <c r="M7496" s="23">
        <v>79.400000000000006</v>
      </c>
      <c r="N7496" s="23">
        <v>10</v>
      </c>
      <c r="O7496" s="23">
        <v>5</v>
      </c>
      <c r="P7496" s="23" t="s">
        <v>89</v>
      </c>
      <c r="Q7496" s="23" t="s">
        <v>90</v>
      </c>
      <c r="R7496" s="23">
        <f t="shared" si="585"/>
        <v>1</v>
      </c>
      <c r="S7496" s="23" t="str">
        <f t="shared" si="586"/>
        <v>ORD107495_20250120_CUST00953_MED009</v>
      </c>
      <c r="T7496" s="23">
        <f t="shared" si="587"/>
        <v>1</v>
      </c>
      <c r="U7496" s="6">
        <f t="shared" si="588"/>
        <v>158.80000000000001</v>
      </c>
      <c r="V7496" s="6">
        <f>tbl_Raw_Data[[#This Row],[Discount_Pct]]*tbl_Raw_Data[[#This Row],[Gross_Amount]]/100</f>
        <v>15.88</v>
      </c>
      <c r="W7496" s="6">
        <f>tbl_Raw_Data[[#This Row],[Gross_Amount]]-tbl_Raw_Data[[#This Row],[Discount_Amount]]</f>
        <v>142.92000000000002</v>
      </c>
      <c r="X7496" s="6">
        <f>tbl_Raw_Data[[#This Row],[Net_Amount_Before_Tax]]*tbl_Raw_Data[[#This Row],[Tax_Pct]]/100</f>
        <v>7.1460000000000017</v>
      </c>
      <c r="Y7496" s="6">
        <f>tbl_Raw_Data[[#This Row],[Net_Amount_Before_Tax]]+tbl_Raw_Data[[#This Row],[Tax_Amount]]</f>
        <v>150.06600000000003</v>
      </c>
      <c r="Z7496" s="6">
        <f t="shared" si="589"/>
        <v>5</v>
      </c>
    </row>
    <row r="7497" spans="1:26" x14ac:dyDescent="0.3">
      <c r="A7497" s="23" t="s">
        <v>9598</v>
      </c>
      <c r="B7497" s="34">
        <v>45489</v>
      </c>
      <c r="C7497" s="23" t="s">
        <v>600</v>
      </c>
      <c r="D7497" s="23" t="s">
        <v>37</v>
      </c>
      <c r="E7497" s="23" t="s">
        <v>38</v>
      </c>
      <c r="F7497" s="23">
        <v>452010</v>
      </c>
      <c r="G7497" s="23" t="s">
        <v>39</v>
      </c>
      <c r="H7497" s="23" t="s">
        <v>40</v>
      </c>
      <c r="I7497" s="23" t="s">
        <v>41</v>
      </c>
      <c r="J7497" s="23" t="s">
        <v>42</v>
      </c>
      <c r="K7497" s="23" t="s">
        <v>24</v>
      </c>
      <c r="L7497" s="23">
        <v>4</v>
      </c>
      <c r="M7497" s="23">
        <v>28.48</v>
      </c>
      <c r="N7497" s="23">
        <v>5</v>
      </c>
      <c r="O7497" s="23">
        <v>18</v>
      </c>
      <c r="P7497" s="23" t="s">
        <v>89</v>
      </c>
      <c r="Q7497" s="23" t="s">
        <v>34</v>
      </c>
      <c r="R7497" s="23">
        <f t="shared" si="585"/>
        <v>1</v>
      </c>
      <c r="S7497" s="23" t="str">
        <f t="shared" si="586"/>
        <v>ORD107496_20240716_CUST01197_MED001</v>
      </c>
      <c r="T7497" s="23">
        <f t="shared" si="587"/>
        <v>1</v>
      </c>
      <c r="U7497" s="6">
        <f t="shared" si="588"/>
        <v>113.92</v>
      </c>
      <c r="V7497" s="6">
        <f>tbl_Raw_Data[[#This Row],[Discount_Pct]]*tbl_Raw_Data[[#This Row],[Gross_Amount]]/100</f>
        <v>5.6960000000000006</v>
      </c>
      <c r="W7497" s="6">
        <f>tbl_Raw_Data[[#This Row],[Gross_Amount]]-tbl_Raw_Data[[#This Row],[Discount_Amount]]</f>
        <v>108.224</v>
      </c>
      <c r="X7497" s="6">
        <f>tbl_Raw_Data[[#This Row],[Net_Amount_Before_Tax]]*tbl_Raw_Data[[#This Row],[Tax_Pct]]/100</f>
        <v>19.480320000000003</v>
      </c>
      <c r="Y7497" s="6">
        <f>tbl_Raw_Data[[#This Row],[Net_Amount_Before_Tax]]+tbl_Raw_Data[[#This Row],[Tax_Amount]]</f>
        <v>127.70432000000001</v>
      </c>
      <c r="Z7497" s="6">
        <f t="shared" si="589"/>
        <v>6</v>
      </c>
    </row>
    <row r="7498" spans="1:26" x14ac:dyDescent="0.3">
      <c r="A7498" s="23" t="s">
        <v>9598</v>
      </c>
      <c r="B7498" s="34">
        <v>45778</v>
      </c>
      <c r="C7498" s="23" t="s">
        <v>5814</v>
      </c>
      <c r="D7498" s="23" t="s">
        <v>142</v>
      </c>
      <c r="E7498" s="23" t="s">
        <v>81</v>
      </c>
      <c r="F7498" s="23">
        <v>380001</v>
      </c>
      <c r="G7498" s="23" t="s">
        <v>30</v>
      </c>
      <c r="H7498" s="23" t="s">
        <v>31</v>
      </c>
      <c r="I7498" s="23" t="s">
        <v>32</v>
      </c>
      <c r="J7498" s="23" t="s">
        <v>23</v>
      </c>
      <c r="K7498" s="23" t="s">
        <v>24</v>
      </c>
      <c r="L7498" s="23">
        <v>2</v>
      </c>
      <c r="M7498" s="23">
        <v>127.14</v>
      </c>
      <c r="N7498" s="23">
        <v>10</v>
      </c>
      <c r="O7498" s="23">
        <v>5</v>
      </c>
      <c r="P7498" s="23" t="s">
        <v>65</v>
      </c>
      <c r="Q7498" s="23" t="s">
        <v>34</v>
      </c>
      <c r="R7498" s="23">
        <f t="shared" si="585"/>
        <v>1</v>
      </c>
      <c r="S7498" s="23" t="str">
        <f t="shared" si="586"/>
        <v>ORD107496_20250501_CUST00068_MED017</v>
      </c>
      <c r="T7498" s="23">
        <f t="shared" si="587"/>
        <v>1</v>
      </c>
      <c r="U7498" s="6">
        <f t="shared" si="588"/>
        <v>254.28</v>
      </c>
      <c r="V7498" s="6">
        <f>tbl_Raw_Data[[#This Row],[Discount_Pct]]*tbl_Raw_Data[[#This Row],[Gross_Amount]]/100</f>
        <v>25.428000000000001</v>
      </c>
      <c r="W7498" s="6">
        <f>tbl_Raw_Data[[#This Row],[Gross_Amount]]-tbl_Raw_Data[[#This Row],[Discount_Amount]]</f>
        <v>228.852</v>
      </c>
      <c r="X7498" s="6">
        <f>tbl_Raw_Data[[#This Row],[Net_Amount_Before_Tax]]*tbl_Raw_Data[[#This Row],[Tax_Pct]]/100</f>
        <v>11.442600000000001</v>
      </c>
      <c r="Y7498" s="6">
        <f>tbl_Raw_Data[[#This Row],[Net_Amount_Before_Tax]]+tbl_Raw_Data[[#This Row],[Tax_Amount]]</f>
        <v>240.2946</v>
      </c>
      <c r="Z7498" s="6">
        <f t="shared" si="589"/>
        <v>3</v>
      </c>
    </row>
    <row r="7499" spans="1:26" x14ac:dyDescent="0.3">
      <c r="A7499" s="23" t="s">
        <v>9598</v>
      </c>
      <c r="B7499" s="34">
        <v>45445</v>
      </c>
      <c r="C7499" s="23" t="s">
        <v>718</v>
      </c>
      <c r="D7499" s="23" t="s">
        <v>52</v>
      </c>
      <c r="E7499" s="23" t="s">
        <v>52</v>
      </c>
      <c r="F7499" s="23">
        <v>160001</v>
      </c>
      <c r="G7499" s="23" t="s">
        <v>192</v>
      </c>
      <c r="H7499" s="23" t="s">
        <v>193</v>
      </c>
      <c r="I7499" s="23" t="s">
        <v>41</v>
      </c>
      <c r="J7499" s="23" t="s">
        <v>194</v>
      </c>
      <c r="K7499" s="23" t="s">
        <v>24</v>
      </c>
      <c r="L7499" s="23">
        <v>2</v>
      </c>
      <c r="M7499" s="23">
        <v>28.53</v>
      </c>
      <c r="N7499" s="23">
        <v>5</v>
      </c>
      <c r="O7499" s="23">
        <v>5</v>
      </c>
      <c r="P7499" s="23" t="s">
        <v>33</v>
      </c>
      <c r="Q7499" s="23" t="s">
        <v>90</v>
      </c>
      <c r="R7499" s="23">
        <f t="shared" si="585"/>
        <v>1</v>
      </c>
      <c r="S7499" s="23" t="str">
        <f t="shared" si="586"/>
        <v>ORD107496_20240602_CUST01588_MED002</v>
      </c>
      <c r="T7499" s="23">
        <f t="shared" si="587"/>
        <v>1</v>
      </c>
      <c r="U7499" s="6">
        <f t="shared" si="588"/>
        <v>57.06</v>
      </c>
      <c r="V7499" s="6">
        <f>tbl_Raw_Data[[#This Row],[Discount_Pct]]*tbl_Raw_Data[[#This Row],[Gross_Amount]]/100</f>
        <v>2.8530000000000002</v>
      </c>
      <c r="W7499" s="6">
        <f>tbl_Raw_Data[[#This Row],[Gross_Amount]]-tbl_Raw_Data[[#This Row],[Discount_Amount]]</f>
        <v>54.207000000000001</v>
      </c>
      <c r="X7499" s="6">
        <f>tbl_Raw_Data[[#This Row],[Net_Amount_Before_Tax]]*tbl_Raw_Data[[#This Row],[Tax_Pct]]/100</f>
        <v>2.71035</v>
      </c>
      <c r="Y7499" s="6">
        <f>tbl_Raw_Data[[#This Row],[Net_Amount_Before_Tax]]+tbl_Raw_Data[[#This Row],[Tax_Amount]]</f>
        <v>56.917349999999999</v>
      </c>
      <c r="Z7499" s="6">
        <f t="shared" si="589"/>
        <v>2</v>
      </c>
    </row>
    <row r="7500" spans="1:26" x14ac:dyDescent="0.3">
      <c r="A7500" s="23" t="s">
        <v>9599</v>
      </c>
      <c r="B7500" s="34">
        <v>45571</v>
      </c>
      <c r="C7500" s="23" t="s">
        <v>4551</v>
      </c>
      <c r="D7500" s="23" t="s">
        <v>80</v>
      </c>
      <c r="E7500" s="23" t="s">
        <v>81</v>
      </c>
      <c r="F7500" s="23">
        <v>395007</v>
      </c>
      <c r="G7500" s="23" t="s">
        <v>94</v>
      </c>
      <c r="H7500" s="23" t="s">
        <v>95</v>
      </c>
      <c r="I7500" s="23" t="s">
        <v>84</v>
      </c>
      <c r="J7500" s="23" t="s">
        <v>42</v>
      </c>
      <c r="K7500" s="23" t="s">
        <v>24</v>
      </c>
      <c r="L7500" s="23">
        <v>1</v>
      </c>
      <c r="M7500" s="23">
        <v>72.61</v>
      </c>
      <c r="N7500" s="23">
        <v>15</v>
      </c>
      <c r="O7500" s="23">
        <v>12</v>
      </c>
      <c r="P7500" s="23" t="s">
        <v>43</v>
      </c>
      <c r="Q7500" s="23" t="s">
        <v>34</v>
      </c>
      <c r="R7500" s="23">
        <f t="shared" si="585"/>
        <v>1</v>
      </c>
      <c r="S7500" s="23" t="str">
        <f t="shared" si="586"/>
        <v>ORD107499_20241006_CUST03416_MED021</v>
      </c>
      <c r="T7500" s="23">
        <f t="shared" si="587"/>
        <v>1</v>
      </c>
      <c r="U7500" s="6">
        <f t="shared" si="588"/>
        <v>72.61</v>
      </c>
      <c r="V7500" s="6">
        <f>tbl_Raw_Data[[#This Row],[Discount_Pct]]*tbl_Raw_Data[[#This Row],[Gross_Amount]]/100</f>
        <v>10.891500000000001</v>
      </c>
      <c r="W7500" s="6">
        <f>tbl_Raw_Data[[#This Row],[Gross_Amount]]-tbl_Raw_Data[[#This Row],[Discount_Amount]]</f>
        <v>61.718499999999999</v>
      </c>
      <c r="X7500" s="6">
        <f>tbl_Raw_Data[[#This Row],[Net_Amount_Before_Tax]]*tbl_Raw_Data[[#This Row],[Tax_Pct]]/100</f>
        <v>7.4062199999999994</v>
      </c>
      <c r="Y7500" s="6">
        <f>tbl_Raw_Data[[#This Row],[Net_Amount_Before_Tax]]+tbl_Raw_Data[[#This Row],[Tax_Amount]]</f>
        <v>69.124719999999996</v>
      </c>
      <c r="Z7500" s="6">
        <f t="shared" si="589"/>
        <v>2</v>
      </c>
    </row>
    <row r="7501" spans="1:26" x14ac:dyDescent="0.3">
      <c r="A7501" s="23" t="s">
        <v>9600</v>
      </c>
      <c r="B7501" s="34">
        <v>45954</v>
      </c>
      <c r="C7501" s="23" t="s">
        <v>2813</v>
      </c>
      <c r="D7501" s="23" t="s">
        <v>72</v>
      </c>
      <c r="E7501" s="23" t="s">
        <v>73</v>
      </c>
      <c r="F7501" s="23">
        <v>302017</v>
      </c>
      <c r="G7501" s="23" t="s">
        <v>192</v>
      </c>
      <c r="H7501" s="23" t="s">
        <v>193</v>
      </c>
      <c r="I7501" s="23" t="s">
        <v>41</v>
      </c>
      <c r="J7501" s="23" t="s">
        <v>194</v>
      </c>
      <c r="K7501" s="23" t="s">
        <v>24</v>
      </c>
      <c r="L7501" s="23">
        <v>4</v>
      </c>
      <c r="M7501" s="23">
        <v>36.43</v>
      </c>
      <c r="N7501" s="23">
        <v>0</v>
      </c>
      <c r="O7501" s="23">
        <v>18</v>
      </c>
      <c r="P7501" s="23" t="s">
        <v>33</v>
      </c>
      <c r="Q7501" s="23" t="s">
        <v>34</v>
      </c>
      <c r="R7501" s="23">
        <f t="shared" si="585"/>
        <v>1</v>
      </c>
      <c r="S7501" s="23" t="str">
        <f t="shared" si="586"/>
        <v>ORD107500_20251024_CUST00251_MED002</v>
      </c>
      <c r="T7501" s="23">
        <f t="shared" si="587"/>
        <v>1</v>
      </c>
      <c r="U7501" s="6">
        <f t="shared" si="588"/>
        <v>145.72</v>
      </c>
      <c r="V7501" s="6">
        <f>tbl_Raw_Data[[#This Row],[Discount_Pct]]*tbl_Raw_Data[[#This Row],[Gross_Amount]]/100</f>
        <v>0</v>
      </c>
      <c r="W7501" s="6">
        <f>tbl_Raw_Data[[#This Row],[Gross_Amount]]-tbl_Raw_Data[[#This Row],[Discount_Amount]]</f>
        <v>145.72</v>
      </c>
      <c r="X7501" s="6">
        <f>tbl_Raw_Data[[#This Row],[Net_Amount_Before_Tax]]*tbl_Raw_Data[[#This Row],[Tax_Pct]]/100</f>
        <v>26.229600000000001</v>
      </c>
      <c r="Y7501" s="6">
        <f>tbl_Raw_Data[[#This Row],[Net_Amount_Before_Tax]]+tbl_Raw_Data[[#This Row],[Tax_Amount]]</f>
        <v>171.9496</v>
      </c>
      <c r="Z7501" s="6">
        <f t="shared" si="589"/>
        <v>3</v>
      </c>
    </row>
    <row r="7502" spans="1:26" x14ac:dyDescent="0.3">
      <c r="A7502" s="23" t="s">
        <v>9601</v>
      </c>
      <c r="B7502" s="34">
        <v>45481</v>
      </c>
      <c r="C7502" s="23" t="s">
        <v>6560</v>
      </c>
      <c r="D7502" s="23" t="s">
        <v>159</v>
      </c>
      <c r="E7502" s="23" t="s">
        <v>47</v>
      </c>
      <c r="F7502" s="23">
        <v>400093</v>
      </c>
      <c r="G7502" s="23" t="s">
        <v>61</v>
      </c>
      <c r="H7502" s="23" t="s">
        <v>62</v>
      </c>
      <c r="I7502" s="23" t="s">
        <v>63</v>
      </c>
      <c r="J7502" s="23" t="s">
        <v>64</v>
      </c>
      <c r="K7502" s="23" t="s">
        <v>57</v>
      </c>
      <c r="L7502" s="23">
        <v>2</v>
      </c>
      <c r="M7502" s="23">
        <v>97.03</v>
      </c>
      <c r="N7502" s="23">
        <v>5</v>
      </c>
      <c r="O7502" s="23">
        <v>12</v>
      </c>
      <c r="P7502" s="23" t="s">
        <v>33</v>
      </c>
      <c r="Q7502" s="23" t="s">
        <v>34</v>
      </c>
      <c r="R7502" s="23">
        <f t="shared" si="585"/>
        <v>1</v>
      </c>
      <c r="S7502" s="23" t="str">
        <f t="shared" si="586"/>
        <v>ORD107501_20240708_CUST00255_MED004</v>
      </c>
      <c r="T7502" s="23">
        <f t="shared" si="587"/>
        <v>1</v>
      </c>
      <c r="U7502" s="6">
        <f t="shared" si="588"/>
        <v>194.06</v>
      </c>
      <c r="V7502" s="6">
        <f>tbl_Raw_Data[[#This Row],[Discount_Pct]]*tbl_Raw_Data[[#This Row],[Gross_Amount]]/100</f>
        <v>9.7029999999999994</v>
      </c>
      <c r="W7502" s="6">
        <f>tbl_Raw_Data[[#This Row],[Gross_Amount]]-tbl_Raw_Data[[#This Row],[Discount_Amount]]</f>
        <v>184.357</v>
      </c>
      <c r="X7502" s="6">
        <f>tbl_Raw_Data[[#This Row],[Net_Amount_Before_Tax]]*tbl_Raw_Data[[#This Row],[Tax_Pct]]/100</f>
        <v>22.12284</v>
      </c>
      <c r="Y7502" s="6">
        <f>tbl_Raw_Data[[#This Row],[Net_Amount_Before_Tax]]+tbl_Raw_Data[[#This Row],[Tax_Amount]]</f>
        <v>206.47984</v>
      </c>
      <c r="Z7502" s="6">
        <f t="shared" si="589"/>
        <v>2</v>
      </c>
    </row>
    <row r="7503" spans="1:26" x14ac:dyDescent="0.3">
      <c r="A7503" s="23" t="s">
        <v>9602</v>
      </c>
      <c r="B7503" s="34">
        <v>45913</v>
      </c>
      <c r="C7503" s="23" t="s">
        <v>5196</v>
      </c>
      <c r="D7503" s="23" t="s">
        <v>123</v>
      </c>
      <c r="E7503" s="23" t="s">
        <v>101</v>
      </c>
      <c r="F7503" s="23">
        <v>226021</v>
      </c>
      <c r="G7503" s="23" t="s">
        <v>192</v>
      </c>
      <c r="H7503" s="23" t="s">
        <v>193</v>
      </c>
      <c r="I7503" s="23" t="s">
        <v>41</v>
      </c>
      <c r="J7503" s="23" t="s">
        <v>194</v>
      </c>
      <c r="K7503" s="23" t="s">
        <v>24</v>
      </c>
      <c r="L7503" s="23">
        <v>3</v>
      </c>
      <c r="M7503" s="23">
        <v>29.57</v>
      </c>
      <c r="N7503" s="23">
        <v>0</v>
      </c>
      <c r="O7503" s="23">
        <v>12</v>
      </c>
      <c r="P7503" s="23" t="s">
        <v>43</v>
      </c>
      <c r="Q7503" s="23" t="s">
        <v>34</v>
      </c>
      <c r="R7503" s="23">
        <f t="shared" si="585"/>
        <v>1</v>
      </c>
      <c r="S7503" s="23" t="str">
        <f t="shared" si="586"/>
        <v>ORD107502_20250913_CUST00165_MED002</v>
      </c>
      <c r="T7503" s="23">
        <f t="shared" si="587"/>
        <v>1</v>
      </c>
      <c r="U7503" s="6">
        <f t="shared" si="588"/>
        <v>88.710000000000008</v>
      </c>
      <c r="V7503" s="6">
        <f>tbl_Raw_Data[[#This Row],[Discount_Pct]]*tbl_Raw_Data[[#This Row],[Gross_Amount]]/100</f>
        <v>0</v>
      </c>
      <c r="W7503" s="6">
        <f>tbl_Raw_Data[[#This Row],[Gross_Amount]]-tbl_Raw_Data[[#This Row],[Discount_Amount]]</f>
        <v>88.710000000000008</v>
      </c>
      <c r="X7503" s="6">
        <f>tbl_Raw_Data[[#This Row],[Net_Amount_Before_Tax]]*tbl_Raw_Data[[#This Row],[Tax_Pct]]/100</f>
        <v>10.645199999999999</v>
      </c>
      <c r="Y7503" s="6">
        <f>tbl_Raw_Data[[#This Row],[Net_Amount_Before_Tax]]+tbl_Raw_Data[[#This Row],[Tax_Amount]]</f>
        <v>99.355200000000011</v>
      </c>
      <c r="Z7503" s="6">
        <f t="shared" si="589"/>
        <v>4</v>
      </c>
    </row>
    <row r="7504" spans="1:26" x14ac:dyDescent="0.3">
      <c r="A7504" s="23" t="s">
        <v>9603</v>
      </c>
      <c r="B7504" s="34">
        <v>45608</v>
      </c>
      <c r="C7504" s="23" t="s">
        <v>1278</v>
      </c>
      <c r="D7504" s="23" t="s">
        <v>19</v>
      </c>
      <c r="E7504" s="23" t="s">
        <v>19</v>
      </c>
      <c r="F7504" s="23">
        <v>110029</v>
      </c>
      <c r="G7504" s="23" t="s">
        <v>94</v>
      </c>
      <c r="H7504" s="23" t="s">
        <v>95</v>
      </c>
      <c r="I7504" s="23" t="s">
        <v>84</v>
      </c>
      <c r="J7504" s="23" t="s">
        <v>42</v>
      </c>
      <c r="K7504" s="23" t="s">
        <v>24</v>
      </c>
      <c r="L7504" s="23">
        <v>2</v>
      </c>
      <c r="M7504" s="23">
        <v>89.3</v>
      </c>
      <c r="N7504" s="23">
        <v>10</v>
      </c>
      <c r="O7504" s="23">
        <v>12</v>
      </c>
      <c r="P7504" s="23" t="s">
        <v>43</v>
      </c>
      <c r="Q7504" s="23" t="s">
        <v>44</v>
      </c>
      <c r="R7504" s="23">
        <f t="shared" si="585"/>
        <v>1</v>
      </c>
      <c r="S7504" s="23" t="str">
        <f t="shared" si="586"/>
        <v>ORD107503_20241112_CUST01388_MED021</v>
      </c>
      <c r="T7504" s="23">
        <f t="shared" si="587"/>
        <v>1</v>
      </c>
      <c r="U7504" s="6">
        <f t="shared" si="588"/>
        <v>178.6</v>
      </c>
      <c r="V7504" s="6">
        <f>tbl_Raw_Data[[#This Row],[Discount_Pct]]*tbl_Raw_Data[[#This Row],[Gross_Amount]]/100</f>
        <v>17.86</v>
      </c>
      <c r="W7504" s="6">
        <f>tbl_Raw_Data[[#This Row],[Gross_Amount]]-tbl_Raw_Data[[#This Row],[Discount_Amount]]</f>
        <v>160.74</v>
      </c>
      <c r="X7504" s="6">
        <f>tbl_Raw_Data[[#This Row],[Net_Amount_Before_Tax]]*tbl_Raw_Data[[#This Row],[Tax_Pct]]/100</f>
        <v>19.288800000000002</v>
      </c>
      <c r="Y7504" s="6">
        <f>tbl_Raw_Data[[#This Row],[Net_Amount_Before_Tax]]+tbl_Raw_Data[[#This Row],[Tax_Amount]]</f>
        <v>180.02880000000002</v>
      </c>
      <c r="Z7504" s="6">
        <f t="shared" si="589"/>
        <v>3</v>
      </c>
    </row>
    <row r="7505" spans="1:26" x14ac:dyDescent="0.3">
      <c r="A7505" s="23" t="s">
        <v>9604</v>
      </c>
      <c r="B7505" s="34">
        <v>45436</v>
      </c>
      <c r="C7505" s="23" t="s">
        <v>7730</v>
      </c>
      <c r="D7505" s="23" t="s">
        <v>19</v>
      </c>
      <c r="E7505" s="23" t="s">
        <v>19</v>
      </c>
      <c r="F7505" s="23">
        <v>110024</v>
      </c>
      <c r="G7505" s="23" t="s">
        <v>154</v>
      </c>
      <c r="H7505" s="23" t="s">
        <v>155</v>
      </c>
      <c r="I7505" s="23" t="s">
        <v>134</v>
      </c>
      <c r="J7505" s="23" t="s">
        <v>156</v>
      </c>
      <c r="K7505" s="23" t="s">
        <v>57</v>
      </c>
      <c r="L7505" s="23">
        <v>1</v>
      </c>
      <c r="M7505" s="23">
        <v>42.37</v>
      </c>
      <c r="N7505" s="23">
        <v>10</v>
      </c>
      <c r="O7505" s="23">
        <v>5</v>
      </c>
      <c r="P7505" s="23" t="s">
        <v>25</v>
      </c>
      <c r="Q7505" s="23" t="s">
        <v>90</v>
      </c>
      <c r="R7505" s="23">
        <f t="shared" si="585"/>
        <v>1</v>
      </c>
      <c r="S7505" s="23" t="str">
        <f t="shared" si="586"/>
        <v>ORD107504_20240524_CUST00516_MED006</v>
      </c>
      <c r="T7505" s="23">
        <f t="shared" si="587"/>
        <v>1</v>
      </c>
      <c r="U7505" s="6">
        <f t="shared" si="588"/>
        <v>42.37</v>
      </c>
      <c r="V7505" s="6">
        <f>tbl_Raw_Data[[#This Row],[Discount_Pct]]*tbl_Raw_Data[[#This Row],[Gross_Amount]]/100</f>
        <v>4.2370000000000001</v>
      </c>
      <c r="W7505" s="6">
        <f>tbl_Raw_Data[[#This Row],[Gross_Amount]]-tbl_Raw_Data[[#This Row],[Discount_Amount]]</f>
        <v>38.132999999999996</v>
      </c>
      <c r="X7505" s="6">
        <f>tbl_Raw_Data[[#This Row],[Net_Amount_Before_Tax]]*tbl_Raw_Data[[#This Row],[Tax_Pct]]/100</f>
        <v>1.9066499999999997</v>
      </c>
      <c r="Y7505" s="6">
        <f>tbl_Raw_Data[[#This Row],[Net_Amount_Before_Tax]]+tbl_Raw_Data[[#This Row],[Tax_Amount]]</f>
        <v>40.039649999999995</v>
      </c>
      <c r="Z7505" s="6">
        <f t="shared" si="589"/>
        <v>2</v>
      </c>
    </row>
    <row r="7506" spans="1:26" x14ac:dyDescent="0.3">
      <c r="A7506" s="23" t="s">
        <v>9605</v>
      </c>
      <c r="B7506" s="34">
        <v>45560</v>
      </c>
      <c r="C7506" s="23" t="s">
        <v>2346</v>
      </c>
      <c r="D7506" s="23" t="s">
        <v>37</v>
      </c>
      <c r="E7506" s="23" t="s">
        <v>38</v>
      </c>
      <c r="F7506" s="23">
        <v>452020</v>
      </c>
      <c r="G7506" s="23" t="s">
        <v>74</v>
      </c>
      <c r="H7506" s="23" t="s">
        <v>75</v>
      </c>
      <c r="I7506" s="23" t="s">
        <v>76</v>
      </c>
      <c r="J7506" s="23" t="s">
        <v>77</v>
      </c>
      <c r="K7506" s="23" t="s">
        <v>57</v>
      </c>
      <c r="L7506" s="23">
        <v>1</v>
      </c>
      <c r="M7506" s="23">
        <v>58.18</v>
      </c>
      <c r="N7506" s="23">
        <v>5</v>
      </c>
      <c r="O7506" s="23">
        <v>5</v>
      </c>
      <c r="P7506" s="23" t="s">
        <v>43</v>
      </c>
      <c r="Q7506" s="23" t="s">
        <v>90</v>
      </c>
      <c r="R7506" s="23">
        <f t="shared" si="585"/>
        <v>1</v>
      </c>
      <c r="S7506" s="23" t="str">
        <f t="shared" si="586"/>
        <v>ORD107505_20240925_CUST02789_MED008</v>
      </c>
      <c r="T7506" s="23">
        <f t="shared" si="587"/>
        <v>1</v>
      </c>
      <c r="U7506" s="6">
        <f t="shared" si="588"/>
        <v>58.18</v>
      </c>
      <c r="V7506" s="6">
        <f>tbl_Raw_Data[[#This Row],[Discount_Pct]]*tbl_Raw_Data[[#This Row],[Gross_Amount]]/100</f>
        <v>2.9089999999999998</v>
      </c>
      <c r="W7506" s="6">
        <f>tbl_Raw_Data[[#This Row],[Gross_Amount]]-tbl_Raw_Data[[#This Row],[Discount_Amount]]</f>
        <v>55.271000000000001</v>
      </c>
      <c r="X7506" s="6">
        <f>tbl_Raw_Data[[#This Row],[Net_Amount_Before_Tax]]*tbl_Raw_Data[[#This Row],[Tax_Pct]]/100</f>
        <v>2.7635500000000004</v>
      </c>
      <c r="Y7506" s="6">
        <f>tbl_Raw_Data[[#This Row],[Net_Amount_Before_Tax]]+tbl_Raw_Data[[#This Row],[Tax_Amount]]</f>
        <v>58.034550000000003</v>
      </c>
      <c r="Z7506" s="6">
        <f t="shared" si="589"/>
        <v>3</v>
      </c>
    </row>
    <row r="7507" spans="1:26" x14ac:dyDescent="0.3">
      <c r="A7507" s="23" t="s">
        <v>9605</v>
      </c>
      <c r="B7507" s="34">
        <v>45642</v>
      </c>
      <c r="C7507" s="23" t="s">
        <v>2224</v>
      </c>
      <c r="D7507" s="23" t="s">
        <v>37</v>
      </c>
      <c r="E7507" s="23" t="s">
        <v>38</v>
      </c>
      <c r="F7507" s="23">
        <v>452010</v>
      </c>
      <c r="G7507" s="23" t="s">
        <v>167</v>
      </c>
      <c r="H7507" s="23" t="s">
        <v>168</v>
      </c>
      <c r="I7507" s="23" t="s">
        <v>113</v>
      </c>
      <c r="J7507" s="23" t="s">
        <v>42</v>
      </c>
      <c r="K7507" s="23" t="s">
        <v>24</v>
      </c>
      <c r="L7507" s="23">
        <v>2</v>
      </c>
      <c r="M7507" s="23">
        <v>183.15</v>
      </c>
      <c r="N7507" s="23">
        <v>10</v>
      </c>
      <c r="O7507" s="23">
        <v>12</v>
      </c>
      <c r="P7507" s="23" t="s">
        <v>25</v>
      </c>
      <c r="Q7507" s="23" t="s">
        <v>34</v>
      </c>
      <c r="R7507" s="23">
        <f t="shared" si="585"/>
        <v>1</v>
      </c>
      <c r="S7507" s="23" t="str">
        <f t="shared" si="586"/>
        <v>ORD107505_20241216_CUST01860_MED026</v>
      </c>
      <c r="T7507" s="23">
        <f t="shared" si="587"/>
        <v>1</v>
      </c>
      <c r="U7507" s="6">
        <f t="shared" si="588"/>
        <v>366.3</v>
      </c>
      <c r="V7507" s="6">
        <f>tbl_Raw_Data[[#This Row],[Discount_Pct]]*tbl_Raw_Data[[#This Row],[Gross_Amount]]/100</f>
        <v>36.630000000000003</v>
      </c>
      <c r="W7507" s="6">
        <f>tbl_Raw_Data[[#This Row],[Gross_Amount]]-tbl_Raw_Data[[#This Row],[Discount_Amount]]</f>
        <v>329.67</v>
      </c>
      <c r="X7507" s="6">
        <f>tbl_Raw_Data[[#This Row],[Net_Amount_Before_Tax]]*tbl_Raw_Data[[#This Row],[Tax_Pct]]/100</f>
        <v>39.560400000000001</v>
      </c>
      <c r="Y7507" s="6">
        <f>tbl_Raw_Data[[#This Row],[Net_Amount_Before_Tax]]+tbl_Raw_Data[[#This Row],[Tax_Amount]]</f>
        <v>369.23040000000003</v>
      </c>
      <c r="Z7507" s="6">
        <f t="shared" si="589"/>
        <v>2</v>
      </c>
    </row>
    <row r="7508" spans="1:26" x14ac:dyDescent="0.3">
      <c r="A7508" s="23" t="s">
        <v>9606</v>
      </c>
      <c r="B7508" s="34">
        <v>45869</v>
      </c>
      <c r="C7508" s="23" t="s">
        <v>6212</v>
      </c>
      <c r="D7508" s="23" t="s">
        <v>87</v>
      </c>
      <c r="E7508" s="23" t="s">
        <v>88</v>
      </c>
      <c r="F7508" s="23">
        <v>600096</v>
      </c>
      <c r="G7508" s="23" t="s">
        <v>229</v>
      </c>
      <c r="H7508" s="23" t="s">
        <v>230</v>
      </c>
      <c r="I7508" s="23" t="s">
        <v>84</v>
      </c>
      <c r="J7508" s="23" t="s">
        <v>140</v>
      </c>
      <c r="K7508" s="23" t="s">
        <v>24</v>
      </c>
      <c r="L7508" s="23">
        <v>2</v>
      </c>
      <c r="M7508" s="23">
        <v>192.77</v>
      </c>
      <c r="N7508" s="23">
        <v>10</v>
      </c>
      <c r="O7508" s="23">
        <v>5</v>
      </c>
      <c r="P7508" s="23" t="s">
        <v>58</v>
      </c>
      <c r="Q7508" s="23" t="s">
        <v>34</v>
      </c>
      <c r="R7508" s="23">
        <f t="shared" si="585"/>
        <v>1</v>
      </c>
      <c r="S7508" s="23" t="str">
        <f t="shared" si="586"/>
        <v>ORD107507_20250731_CUST02108_MED022</v>
      </c>
      <c r="T7508" s="23">
        <f t="shared" si="587"/>
        <v>1</v>
      </c>
      <c r="U7508" s="6">
        <f t="shared" si="588"/>
        <v>385.54</v>
      </c>
      <c r="V7508" s="6">
        <f>tbl_Raw_Data[[#This Row],[Discount_Pct]]*tbl_Raw_Data[[#This Row],[Gross_Amount]]/100</f>
        <v>38.554000000000002</v>
      </c>
      <c r="W7508" s="6">
        <f>tbl_Raw_Data[[#This Row],[Gross_Amount]]-tbl_Raw_Data[[#This Row],[Discount_Amount]]</f>
        <v>346.98599999999999</v>
      </c>
      <c r="X7508" s="6">
        <f>tbl_Raw_Data[[#This Row],[Net_Amount_Before_Tax]]*tbl_Raw_Data[[#This Row],[Tax_Pct]]/100</f>
        <v>17.349299999999999</v>
      </c>
      <c r="Y7508" s="6">
        <f>tbl_Raw_Data[[#This Row],[Net_Amount_Before_Tax]]+tbl_Raw_Data[[#This Row],[Tax_Amount]]</f>
        <v>364.33529999999996</v>
      </c>
      <c r="Z7508" s="6">
        <f t="shared" si="589"/>
        <v>3</v>
      </c>
    </row>
    <row r="7509" spans="1:26" x14ac:dyDescent="0.3">
      <c r="A7509" s="23" t="s">
        <v>9607</v>
      </c>
      <c r="B7509" s="34">
        <v>45954</v>
      </c>
      <c r="C7509" s="23" t="s">
        <v>853</v>
      </c>
      <c r="D7509" s="23" t="s">
        <v>100</v>
      </c>
      <c r="E7509" s="23" t="s">
        <v>101</v>
      </c>
      <c r="F7509" s="23">
        <v>201305</v>
      </c>
      <c r="G7509" s="23" t="s">
        <v>74</v>
      </c>
      <c r="H7509" s="23" t="s">
        <v>75</v>
      </c>
      <c r="I7509" s="23" t="s">
        <v>76</v>
      </c>
      <c r="J7509" s="23" t="s">
        <v>77</v>
      </c>
      <c r="K7509" s="23" t="s">
        <v>57</v>
      </c>
      <c r="L7509" s="23">
        <v>2</v>
      </c>
      <c r="M7509" s="23">
        <v>66.760000000000005</v>
      </c>
      <c r="N7509" s="23">
        <v>5</v>
      </c>
      <c r="O7509" s="23">
        <v>5</v>
      </c>
      <c r="P7509" s="23" t="s">
        <v>89</v>
      </c>
      <c r="Q7509" s="23" t="s">
        <v>34</v>
      </c>
      <c r="R7509" s="23">
        <f t="shared" si="585"/>
        <v>1</v>
      </c>
      <c r="S7509" s="23" t="str">
        <f t="shared" si="586"/>
        <v>ORD107508_20251024_CUST02346_MED008</v>
      </c>
      <c r="T7509" s="23">
        <f t="shared" si="587"/>
        <v>1</v>
      </c>
      <c r="U7509" s="6">
        <f t="shared" si="588"/>
        <v>133.52000000000001</v>
      </c>
      <c r="V7509" s="6">
        <f>tbl_Raw_Data[[#This Row],[Discount_Pct]]*tbl_Raw_Data[[#This Row],[Gross_Amount]]/100</f>
        <v>6.6760000000000002</v>
      </c>
      <c r="W7509" s="6">
        <f>tbl_Raw_Data[[#This Row],[Gross_Amount]]-tbl_Raw_Data[[#This Row],[Discount_Amount]]</f>
        <v>126.84400000000001</v>
      </c>
      <c r="X7509" s="6">
        <f>tbl_Raw_Data[[#This Row],[Net_Amount_Before_Tax]]*tbl_Raw_Data[[#This Row],[Tax_Pct]]/100</f>
        <v>6.3422000000000001</v>
      </c>
      <c r="Y7509" s="6">
        <f>tbl_Raw_Data[[#This Row],[Net_Amount_Before_Tax]]+tbl_Raw_Data[[#This Row],[Tax_Amount]]</f>
        <v>133.18620000000001</v>
      </c>
      <c r="Z7509" s="6">
        <f t="shared" si="589"/>
        <v>1</v>
      </c>
    </row>
    <row r="7510" spans="1:26" x14ac:dyDescent="0.3">
      <c r="A7510" s="23" t="s">
        <v>9608</v>
      </c>
      <c r="B7510" s="34">
        <v>45943</v>
      </c>
      <c r="C7510" s="23" t="s">
        <v>9609</v>
      </c>
      <c r="D7510" s="23" t="s">
        <v>72</v>
      </c>
      <c r="E7510" s="23" t="s">
        <v>73</v>
      </c>
      <c r="F7510" s="23">
        <v>302019</v>
      </c>
      <c r="G7510" s="23" t="s">
        <v>48</v>
      </c>
      <c r="H7510" s="23" t="s">
        <v>49</v>
      </c>
      <c r="I7510" s="23" t="s">
        <v>50</v>
      </c>
      <c r="J7510" s="23" t="s">
        <v>23</v>
      </c>
      <c r="K7510" s="23" t="s">
        <v>24</v>
      </c>
      <c r="L7510" s="23">
        <v>3</v>
      </c>
      <c r="M7510" s="23">
        <v>122.9</v>
      </c>
      <c r="N7510" s="23">
        <v>5</v>
      </c>
      <c r="O7510" s="23">
        <v>5</v>
      </c>
      <c r="P7510" s="23" t="s">
        <v>65</v>
      </c>
      <c r="Q7510" s="23" t="s">
        <v>34</v>
      </c>
      <c r="R7510" s="23">
        <f t="shared" si="585"/>
        <v>1</v>
      </c>
      <c r="S7510" s="23" t="str">
        <f t="shared" si="586"/>
        <v>ORD107509_20251013_CUST01637_MED028</v>
      </c>
      <c r="T7510" s="23">
        <f t="shared" si="587"/>
        <v>1</v>
      </c>
      <c r="U7510" s="6">
        <f t="shared" si="588"/>
        <v>368.70000000000005</v>
      </c>
      <c r="V7510" s="6">
        <f>tbl_Raw_Data[[#This Row],[Discount_Pct]]*tbl_Raw_Data[[#This Row],[Gross_Amount]]/100</f>
        <v>18.435000000000002</v>
      </c>
      <c r="W7510" s="6">
        <f>tbl_Raw_Data[[#This Row],[Gross_Amount]]-tbl_Raw_Data[[#This Row],[Discount_Amount]]</f>
        <v>350.26500000000004</v>
      </c>
      <c r="X7510" s="6">
        <f>tbl_Raw_Data[[#This Row],[Net_Amount_Before_Tax]]*tbl_Raw_Data[[#This Row],[Tax_Pct]]/100</f>
        <v>17.513250000000003</v>
      </c>
      <c r="Y7510" s="6">
        <f>tbl_Raw_Data[[#This Row],[Net_Amount_Before_Tax]]+tbl_Raw_Data[[#This Row],[Tax_Amount]]</f>
        <v>367.77825000000007</v>
      </c>
      <c r="Z7510" s="6">
        <f t="shared" si="589"/>
        <v>1</v>
      </c>
    </row>
    <row r="7511" spans="1:26" x14ac:dyDescent="0.3">
      <c r="A7511" s="23" t="s">
        <v>9610</v>
      </c>
      <c r="B7511" s="34">
        <v>45942</v>
      </c>
      <c r="C7511" s="23" t="s">
        <v>2768</v>
      </c>
      <c r="D7511" s="23" t="s">
        <v>46</v>
      </c>
      <c r="E7511" s="23" t="s">
        <v>47</v>
      </c>
      <c r="F7511" s="23">
        <v>411045</v>
      </c>
      <c r="G7511" s="23" t="s">
        <v>48</v>
      </c>
      <c r="H7511" s="23" t="s">
        <v>49</v>
      </c>
      <c r="I7511" s="23" t="s">
        <v>50</v>
      </c>
      <c r="J7511" s="23" t="s">
        <v>23</v>
      </c>
      <c r="K7511" s="23" t="s">
        <v>24</v>
      </c>
      <c r="L7511" s="23">
        <v>2</v>
      </c>
      <c r="M7511" s="23">
        <v>97.16</v>
      </c>
      <c r="N7511" s="23">
        <v>10</v>
      </c>
      <c r="O7511" s="23">
        <v>5</v>
      </c>
      <c r="P7511" s="23" t="s">
        <v>43</v>
      </c>
      <c r="Q7511" s="23" t="s">
        <v>34</v>
      </c>
      <c r="R7511" s="23">
        <f t="shared" si="585"/>
        <v>1</v>
      </c>
      <c r="S7511" s="23" t="str">
        <f t="shared" si="586"/>
        <v>ORD107510_20251012_CUST01211_MED028</v>
      </c>
      <c r="T7511" s="23">
        <f t="shared" si="587"/>
        <v>1</v>
      </c>
      <c r="U7511" s="6">
        <f t="shared" si="588"/>
        <v>194.32</v>
      </c>
      <c r="V7511" s="6">
        <f>tbl_Raw_Data[[#This Row],[Discount_Pct]]*tbl_Raw_Data[[#This Row],[Gross_Amount]]/100</f>
        <v>19.431999999999999</v>
      </c>
      <c r="W7511" s="6">
        <f>tbl_Raw_Data[[#This Row],[Gross_Amount]]-tbl_Raw_Data[[#This Row],[Discount_Amount]]</f>
        <v>174.88800000000001</v>
      </c>
      <c r="X7511" s="6">
        <f>tbl_Raw_Data[[#This Row],[Net_Amount_Before_Tax]]*tbl_Raw_Data[[#This Row],[Tax_Pct]]/100</f>
        <v>8.7444000000000006</v>
      </c>
      <c r="Y7511" s="6">
        <f>tbl_Raw_Data[[#This Row],[Net_Amount_Before_Tax]]+tbl_Raw_Data[[#This Row],[Tax_Amount]]</f>
        <v>183.63240000000002</v>
      </c>
      <c r="Z7511" s="6">
        <f t="shared" si="589"/>
        <v>1</v>
      </c>
    </row>
    <row r="7512" spans="1:26" x14ac:dyDescent="0.3">
      <c r="A7512" s="23" t="s">
        <v>9611</v>
      </c>
      <c r="B7512" s="34">
        <v>45891</v>
      </c>
      <c r="C7512" s="23" t="s">
        <v>7604</v>
      </c>
      <c r="D7512" s="23" t="s">
        <v>159</v>
      </c>
      <c r="E7512" s="23" t="s">
        <v>47</v>
      </c>
      <c r="F7512" s="23">
        <v>400001</v>
      </c>
      <c r="G7512" s="23" t="s">
        <v>94</v>
      </c>
      <c r="H7512" s="23" t="s">
        <v>95</v>
      </c>
      <c r="I7512" s="23" t="s">
        <v>84</v>
      </c>
      <c r="J7512" s="23" t="s">
        <v>42</v>
      </c>
      <c r="K7512" s="23" t="s">
        <v>24</v>
      </c>
      <c r="L7512" s="23">
        <v>1</v>
      </c>
      <c r="M7512" s="23">
        <v>86.01</v>
      </c>
      <c r="N7512" s="23">
        <v>10</v>
      </c>
      <c r="O7512" s="23">
        <v>5</v>
      </c>
      <c r="P7512" s="23" t="s">
        <v>89</v>
      </c>
      <c r="Q7512" s="23" t="s">
        <v>34</v>
      </c>
      <c r="R7512" s="23">
        <f t="shared" si="585"/>
        <v>1</v>
      </c>
      <c r="S7512" s="23" t="str">
        <f t="shared" si="586"/>
        <v>ORD107511_20250822_CUST00372_MED021</v>
      </c>
      <c r="T7512" s="23">
        <f t="shared" si="587"/>
        <v>1</v>
      </c>
      <c r="U7512" s="6">
        <f t="shared" si="588"/>
        <v>86.01</v>
      </c>
      <c r="V7512" s="6">
        <f>tbl_Raw_Data[[#This Row],[Discount_Pct]]*tbl_Raw_Data[[#This Row],[Gross_Amount]]/100</f>
        <v>8.6010000000000009</v>
      </c>
      <c r="W7512" s="6">
        <f>tbl_Raw_Data[[#This Row],[Gross_Amount]]-tbl_Raw_Data[[#This Row],[Discount_Amount]]</f>
        <v>77.409000000000006</v>
      </c>
      <c r="X7512" s="6">
        <f>tbl_Raw_Data[[#This Row],[Net_Amount_Before_Tax]]*tbl_Raw_Data[[#This Row],[Tax_Pct]]/100</f>
        <v>3.8704499999999999</v>
      </c>
      <c r="Y7512" s="6">
        <f>tbl_Raw_Data[[#This Row],[Net_Amount_Before_Tax]]+tbl_Raw_Data[[#This Row],[Tax_Amount]]</f>
        <v>81.279450000000011</v>
      </c>
      <c r="Z7512" s="6">
        <f t="shared" si="589"/>
        <v>3</v>
      </c>
    </row>
    <row r="7513" spans="1:26" x14ac:dyDescent="0.3">
      <c r="A7513" s="23" t="s">
        <v>9612</v>
      </c>
      <c r="B7513" s="34">
        <v>45629</v>
      </c>
      <c r="C7513" s="23" t="s">
        <v>1004</v>
      </c>
      <c r="D7513" s="23" t="s">
        <v>19</v>
      </c>
      <c r="E7513" s="23" t="s">
        <v>19</v>
      </c>
      <c r="F7513" s="23">
        <v>110085</v>
      </c>
      <c r="G7513" s="23" t="s">
        <v>68</v>
      </c>
      <c r="H7513" s="23" t="s">
        <v>69</v>
      </c>
      <c r="I7513" s="23" t="s">
        <v>55</v>
      </c>
      <c r="J7513" s="23" t="s">
        <v>56</v>
      </c>
      <c r="K7513" s="23" t="s">
        <v>24</v>
      </c>
      <c r="L7513" s="23">
        <v>1</v>
      </c>
      <c r="M7513" s="23">
        <v>25.38</v>
      </c>
      <c r="N7513" s="23">
        <v>0</v>
      </c>
      <c r="O7513" s="23">
        <v>12</v>
      </c>
      <c r="P7513" s="23" t="s">
        <v>58</v>
      </c>
      <c r="Q7513" s="23" t="s">
        <v>44</v>
      </c>
      <c r="R7513" s="23">
        <f t="shared" si="585"/>
        <v>1</v>
      </c>
      <c r="S7513" s="23" t="str">
        <f t="shared" si="586"/>
        <v>ORD107512_20241203_CUST01833_MED003</v>
      </c>
      <c r="T7513" s="23">
        <f t="shared" si="587"/>
        <v>1</v>
      </c>
      <c r="U7513" s="6">
        <f t="shared" si="588"/>
        <v>25.38</v>
      </c>
      <c r="V7513" s="6">
        <f>tbl_Raw_Data[[#This Row],[Discount_Pct]]*tbl_Raw_Data[[#This Row],[Gross_Amount]]/100</f>
        <v>0</v>
      </c>
      <c r="W7513" s="6">
        <f>tbl_Raw_Data[[#This Row],[Gross_Amount]]-tbl_Raw_Data[[#This Row],[Discount_Amount]]</f>
        <v>25.38</v>
      </c>
      <c r="X7513" s="6">
        <f>tbl_Raw_Data[[#This Row],[Net_Amount_Before_Tax]]*tbl_Raw_Data[[#This Row],[Tax_Pct]]/100</f>
        <v>3.0455999999999999</v>
      </c>
      <c r="Y7513" s="6">
        <f>tbl_Raw_Data[[#This Row],[Net_Amount_Before_Tax]]+tbl_Raw_Data[[#This Row],[Tax_Amount]]</f>
        <v>28.425599999999999</v>
      </c>
      <c r="Z7513" s="6">
        <f t="shared" si="589"/>
        <v>3</v>
      </c>
    </row>
    <row r="7514" spans="1:26" x14ac:dyDescent="0.3">
      <c r="A7514" s="23" t="s">
        <v>9613</v>
      </c>
      <c r="B7514" s="34">
        <v>45596</v>
      </c>
      <c r="C7514" s="23" t="s">
        <v>6362</v>
      </c>
      <c r="D7514" s="23" t="s">
        <v>46</v>
      </c>
      <c r="E7514" s="23" t="s">
        <v>47</v>
      </c>
      <c r="F7514" s="23">
        <v>411045</v>
      </c>
      <c r="G7514" s="23" t="s">
        <v>82</v>
      </c>
      <c r="H7514" s="23" t="s">
        <v>83</v>
      </c>
      <c r="I7514" s="23" t="s">
        <v>84</v>
      </c>
      <c r="J7514" s="23" t="s">
        <v>85</v>
      </c>
      <c r="K7514" s="23" t="s">
        <v>24</v>
      </c>
      <c r="L7514" s="23">
        <v>1</v>
      </c>
      <c r="M7514" s="23">
        <v>323.82</v>
      </c>
      <c r="N7514" s="23">
        <v>15</v>
      </c>
      <c r="O7514" s="23">
        <v>5</v>
      </c>
      <c r="P7514" s="23" t="s">
        <v>25</v>
      </c>
      <c r="Q7514" s="23" t="s">
        <v>34</v>
      </c>
      <c r="R7514" s="23">
        <f t="shared" si="585"/>
        <v>1</v>
      </c>
      <c r="S7514" s="23" t="str">
        <f t="shared" si="586"/>
        <v>ORD107513_20241031_CUST00694_MED023</v>
      </c>
      <c r="T7514" s="23">
        <f t="shared" si="587"/>
        <v>1</v>
      </c>
      <c r="U7514" s="6">
        <f t="shared" si="588"/>
        <v>323.82</v>
      </c>
      <c r="V7514" s="6">
        <f>tbl_Raw_Data[[#This Row],[Discount_Pct]]*tbl_Raw_Data[[#This Row],[Gross_Amount]]/100</f>
        <v>48.573</v>
      </c>
      <c r="W7514" s="6">
        <f>tbl_Raw_Data[[#This Row],[Gross_Amount]]-tbl_Raw_Data[[#This Row],[Discount_Amount]]</f>
        <v>275.24700000000001</v>
      </c>
      <c r="X7514" s="6">
        <f>tbl_Raw_Data[[#This Row],[Net_Amount_Before_Tax]]*tbl_Raw_Data[[#This Row],[Tax_Pct]]/100</f>
        <v>13.762350000000001</v>
      </c>
      <c r="Y7514" s="6">
        <f>tbl_Raw_Data[[#This Row],[Net_Amount_Before_Tax]]+tbl_Raw_Data[[#This Row],[Tax_Amount]]</f>
        <v>289.00935000000004</v>
      </c>
      <c r="Z7514" s="6">
        <f t="shared" si="589"/>
        <v>3</v>
      </c>
    </row>
    <row r="7515" spans="1:26" x14ac:dyDescent="0.3">
      <c r="A7515" s="23" t="s">
        <v>9614</v>
      </c>
      <c r="B7515" s="34">
        <v>46016</v>
      </c>
      <c r="C7515" s="23" t="s">
        <v>847</v>
      </c>
      <c r="D7515" s="23" t="s">
        <v>46</v>
      </c>
      <c r="E7515" s="23" t="s">
        <v>47</v>
      </c>
      <c r="F7515" s="23">
        <v>411038</v>
      </c>
      <c r="G7515" s="23" t="s">
        <v>53</v>
      </c>
      <c r="H7515" s="23" t="s">
        <v>54</v>
      </c>
      <c r="I7515" s="23" t="s">
        <v>55</v>
      </c>
      <c r="J7515" s="23" t="s">
        <v>56</v>
      </c>
      <c r="K7515" s="23" t="s">
        <v>57</v>
      </c>
      <c r="L7515" s="23">
        <v>3</v>
      </c>
      <c r="M7515" s="23">
        <v>57.11</v>
      </c>
      <c r="N7515" s="23">
        <v>5</v>
      </c>
      <c r="O7515" s="23">
        <v>18</v>
      </c>
      <c r="P7515" s="23" t="s">
        <v>65</v>
      </c>
      <c r="Q7515" s="23" t="s">
        <v>34</v>
      </c>
      <c r="R7515" s="23">
        <f t="shared" si="585"/>
        <v>1</v>
      </c>
      <c r="S7515" s="23" t="str">
        <f t="shared" si="586"/>
        <v>ORD107514_20251225_CUST01590_MED020</v>
      </c>
      <c r="T7515" s="23">
        <f t="shared" si="587"/>
        <v>1</v>
      </c>
      <c r="U7515" s="6">
        <f t="shared" si="588"/>
        <v>171.32999999999998</v>
      </c>
      <c r="V7515" s="6">
        <f>tbl_Raw_Data[[#This Row],[Discount_Pct]]*tbl_Raw_Data[[#This Row],[Gross_Amount]]/100</f>
        <v>8.5664999999999978</v>
      </c>
      <c r="W7515" s="6">
        <f>tbl_Raw_Data[[#This Row],[Gross_Amount]]-tbl_Raw_Data[[#This Row],[Discount_Amount]]</f>
        <v>162.76349999999999</v>
      </c>
      <c r="X7515" s="6">
        <f>tbl_Raw_Data[[#This Row],[Net_Amount_Before_Tax]]*tbl_Raw_Data[[#This Row],[Tax_Pct]]/100</f>
        <v>29.297429999999999</v>
      </c>
      <c r="Y7515" s="6">
        <f>tbl_Raw_Data[[#This Row],[Net_Amount_Before_Tax]]+tbl_Raw_Data[[#This Row],[Tax_Amount]]</f>
        <v>192.06092999999998</v>
      </c>
      <c r="Z7515" s="6">
        <f t="shared" si="589"/>
        <v>5</v>
      </c>
    </row>
    <row r="7516" spans="1:26" x14ac:dyDescent="0.3">
      <c r="A7516" s="23" t="s">
        <v>9615</v>
      </c>
      <c r="B7516" s="34">
        <v>45304</v>
      </c>
      <c r="C7516" s="23" t="s">
        <v>1401</v>
      </c>
      <c r="D7516" s="23" t="s">
        <v>123</v>
      </c>
      <c r="E7516" s="23" t="s">
        <v>101</v>
      </c>
      <c r="F7516" s="23">
        <v>226010</v>
      </c>
      <c r="G7516" s="23" t="s">
        <v>233</v>
      </c>
      <c r="H7516" s="23" t="s">
        <v>234</v>
      </c>
      <c r="I7516" s="23" t="s">
        <v>104</v>
      </c>
      <c r="J7516" s="23" t="s">
        <v>42</v>
      </c>
      <c r="K7516" s="23" t="s">
        <v>24</v>
      </c>
      <c r="L7516" s="23">
        <v>1</v>
      </c>
      <c r="M7516" s="23">
        <v>156.56</v>
      </c>
      <c r="N7516" s="23">
        <v>10</v>
      </c>
      <c r="O7516" s="23">
        <v>12</v>
      </c>
      <c r="P7516" s="23" t="s">
        <v>25</v>
      </c>
      <c r="Q7516" s="23" t="s">
        <v>44</v>
      </c>
      <c r="R7516" s="23">
        <f t="shared" si="585"/>
        <v>1</v>
      </c>
      <c r="S7516" s="23" t="str">
        <f t="shared" si="586"/>
        <v>ORD107515_20240113_CUST02995_MED019</v>
      </c>
      <c r="T7516" s="23">
        <f t="shared" si="587"/>
        <v>1</v>
      </c>
      <c r="U7516" s="6">
        <f t="shared" si="588"/>
        <v>156.56</v>
      </c>
      <c r="V7516" s="6">
        <f>tbl_Raw_Data[[#This Row],[Discount_Pct]]*tbl_Raw_Data[[#This Row],[Gross_Amount]]/100</f>
        <v>15.655999999999999</v>
      </c>
      <c r="W7516" s="6">
        <f>tbl_Raw_Data[[#This Row],[Gross_Amount]]-tbl_Raw_Data[[#This Row],[Discount_Amount]]</f>
        <v>140.904</v>
      </c>
      <c r="X7516" s="6">
        <f>tbl_Raw_Data[[#This Row],[Net_Amount_Before_Tax]]*tbl_Raw_Data[[#This Row],[Tax_Pct]]/100</f>
        <v>16.908480000000001</v>
      </c>
      <c r="Y7516" s="6">
        <f>tbl_Raw_Data[[#This Row],[Net_Amount_Before_Tax]]+tbl_Raw_Data[[#This Row],[Tax_Amount]]</f>
        <v>157.81247999999999</v>
      </c>
      <c r="Z7516" s="6">
        <f t="shared" si="589"/>
        <v>1</v>
      </c>
    </row>
    <row r="7517" spans="1:26" x14ac:dyDescent="0.3">
      <c r="A7517" s="23" t="s">
        <v>9616</v>
      </c>
      <c r="B7517" s="34">
        <v>45885</v>
      </c>
      <c r="C7517" s="23" t="s">
        <v>7532</v>
      </c>
      <c r="D7517" s="23" t="s">
        <v>52</v>
      </c>
      <c r="E7517" s="23" t="s">
        <v>52</v>
      </c>
      <c r="F7517" s="23">
        <v>160036</v>
      </c>
      <c r="G7517" s="23" t="s">
        <v>82</v>
      </c>
      <c r="H7517" s="23" t="s">
        <v>83</v>
      </c>
      <c r="I7517" s="23" t="s">
        <v>84</v>
      </c>
      <c r="J7517" s="23" t="s">
        <v>85</v>
      </c>
      <c r="K7517" s="23" t="s">
        <v>24</v>
      </c>
      <c r="L7517" s="23">
        <v>3</v>
      </c>
      <c r="M7517" s="23">
        <v>278.38</v>
      </c>
      <c r="N7517" s="23">
        <v>0</v>
      </c>
      <c r="O7517" s="23">
        <v>5</v>
      </c>
      <c r="P7517" s="23" t="s">
        <v>58</v>
      </c>
      <c r="Q7517" s="23" t="s">
        <v>90</v>
      </c>
      <c r="R7517" s="23">
        <f t="shared" si="585"/>
        <v>1</v>
      </c>
      <c r="S7517" s="23" t="str">
        <f t="shared" si="586"/>
        <v>ORD107516_20250816_CUST03167_MED023</v>
      </c>
      <c r="T7517" s="23">
        <f t="shared" si="587"/>
        <v>1</v>
      </c>
      <c r="U7517" s="6">
        <f t="shared" si="588"/>
        <v>835.14</v>
      </c>
      <c r="V7517" s="6">
        <f>tbl_Raw_Data[[#This Row],[Discount_Pct]]*tbl_Raw_Data[[#This Row],[Gross_Amount]]/100</f>
        <v>0</v>
      </c>
      <c r="W7517" s="6">
        <f>tbl_Raw_Data[[#This Row],[Gross_Amount]]-tbl_Raw_Data[[#This Row],[Discount_Amount]]</f>
        <v>835.14</v>
      </c>
      <c r="X7517" s="6">
        <f>tbl_Raw_Data[[#This Row],[Net_Amount_Before_Tax]]*tbl_Raw_Data[[#This Row],[Tax_Pct]]/100</f>
        <v>41.756999999999998</v>
      </c>
      <c r="Y7517" s="6">
        <f>tbl_Raw_Data[[#This Row],[Net_Amount_Before_Tax]]+tbl_Raw_Data[[#This Row],[Tax_Amount]]</f>
        <v>876.89699999999993</v>
      </c>
      <c r="Z7517" s="6">
        <f t="shared" si="589"/>
        <v>1</v>
      </c>
    </row>
    <row r="7518" spans="1:26" x14ac:dyDescent="0.3">
      <c r="A7518" s="23" t="s">
        <v>9617</v>
      </c>
      <c r="B7518" s="34">
        <v>45432</v>
      </c>
      <c r="C7518" s="23" t="s">
        <v>1566</v>
      </c>
      <c r="D7518" s="23" t="s">
        <v>37</v>
      </c>
      <c r="E7518" s="23" t="s">
        <v>38</v>
      </c>
      <c r="F7518" s="23">
        <v>452020</v>
      </c>
      <c r="G7518" s="23" t="s">
        <v>196</v>
      </c>
      <c r="H7518" s="23" t="s">
        <v>197</v>
      </c>
      <c r="I7518" s="23" t="s">
        <v>32</v>
      </c>
      <c r="J7518" s="23" t="s">
        <v>42</v>
      </c>
      <c r="K7518" s="23" t="s">
        <v>24</v>
      </c>
      <c r="L7518" s="23">
        <v>1</v>
      </c>
      <c r="M7518" s="23">
        <v>25.66</v>
      </c>
      <c r="N7518" s="23">
        <v>5</v>
      </c>
      <c r="O7518" s="23">
        <v>5</v>
      </c>
      <c r="P7518" s="23" t="s">
        <v>58</v>
      </c>
      <c r="Q7518" s="23" t="s">
        <v>44</v>
      </c>
      <c r="R7518" s="23">
        <f t="shared" si="585"/>
        <v>1</v>
      </c>
      <c r="S7518" s="23" t="str">
        <f t="shared" si="586"/>
        <v>ORD107517_20240520_CUST02692_MED011</v>
      </c>
      <c r="T7518" s="23">
        <f t="shared" si="587"/>
        <v>1</v>
      </c>
      <c r="U7518" s="6">
        <f t="shared" si="588"/>
        <v>25.66</v>
      </c>
      <c r="V7518" s="6">
        <f>tbl_Raw_Data[[#This Row],[Discount_Pct]]*tbl_Raw_Data[[#This Row],[Gross_Amount]]/100</f>
        <v>1.2830000000000001</v>
      </c>
      <c r="W7518" s="6">
        <f>tbl_Raw_Data[[#This Row],[Gross_Amount]]-tbl_Raw_Data[[#This Row],[Discount_Amount]]</f>
        <v>24.376999999999999</v>
      </c>
      <c r="X7518" s="6">
        <f>tbl_Raw_Data[[#This Row],[Net_Amount_Before_Tax]]*tbl_Raw_Data[[#This Row],[Tax_Pct]]/100</f>
        <v>1.21885</v>
      </c>
      <c r="Y7518" s="6">
        <f>tbl_Raw_Data[[#This Row],[Net_Amount_Before_Tax]]+tbl_Raw_Data[[#This Row],[Tax_Amount]]</f>
        <v>25.595849999999999</v>
      </c>
      <c r="Z7518" s="6">
        <f t="shared" si="589"/>
        <v>1</v>
      </c>
    </row>
    <row r="7519" spans="1:26" x14ac:dyDescent="0.3">
      <c r="A7519" s="23" t="s">
        <v>9618</v>
      </c>
      <c r="B7519" s="34">
        <v>45892</v>
      </c>
      <c r="C7519" s="23" t="s">
        <v>8055</v>
      </c>
      <c r="D7519" s="23" t="s">
        <v>19</v>
      </c>
      <c r="E7519" s="23" t="s">
        <v>19</v>
      </c>
      <c r="F7519" s="23">
        <v>110029</v>
      </c>
      <c r="G7519" s="23" t="s">
        <v>154</v>
      </c>
      <c r="H7519" s="23" t="s">
        <v>155</v>
      </c>
      <c r="I7519" s="23" t="s">
        <v>134</v>
      </c>
      <c r="J7519" s="23" t="s">
        <v>156</v>
      </c>
      <c r="K7519" s="23" t="s">
        <v>57</v>
      </c>
      <c r="L7519" s="23">
        <v>3</v>
      </c>
      <c r="M7519" s="23">
        <v>42.33</v>
      </c>
      <c r="N7519" s="23">
        <v>5</v>
      </c>
      <c r="O7519" s="23">
        <v>12</v>
      </c>
      <c r="P7519" s="23" t="s">
        <v>89</v>
      </c>
      <c r="Q7519" s="23" t="s">
        <v>34</v>
      </c>
      <c r="R7519" s="23">
        <f t="shared" si="585"/>
        <v>1</v>
      </c>
      <c r="S7519" s="23" t="str">
        <f t="shared" si="586"/>
        <v>ORD107518_20250823_CUST00322_MED006</v>
      </c>
      <c r="T7519" s="23">
        <f t="shared" si="587"/>
        <v>1</v>
      </c>
      <c r="U7519" s="6">
        <f t="shared" si="588"/>
        <v>126.99</v>
      </c>
      <c r="V7519" s="6">
        <f>tbl_Raw_Data[[#This Row],[Discount_Pct]]*tbl_Raw_Data[[#This Row],[Gross_Amount]]/100</f>
        <v>6.349499999999999</v>
      </c>
      <c r="W7519" s="6">
        <f>tbl_Raw_Data[[#This Row],[Gross_Amount]]-tbl_Raw_Data[[#This Row],[Discount_Amount]]</f>
        <v>120.6405</v>
      </c>
      <c r="X7519" s="6">
        <f>tbl_Raw_Data[[#This Row],[Net_Amount_Before_Tax]]*tbl_Raw_Data[[#This Row],[Tax_Pct]]/100</f>
        <v>14.476860000000002</v>
      </c>
      <c r="Y7519" s="6">
        <f>tbl_Raw_Data[[#This Row],[Net_Amount_Before_Tax]]+tbl_Raw_Data[[#This Row],[Tax_Amount]]</f>
        <v>135.11736000000002</v>
      </c>
      <c r="Z7519" s="6">
        <f t="shared" si="589"/>
        <v>2</v>
      </c>
    </row>
    <row r="7520" spans="1:26" x14ac:dyDescent="0.3">
      <c r="A7520" s="23" t="s">
        <v>9619</v>
      </c>
      <c r="B7520" s="34">
        <v>45556</v>
      </c>
      <c r="C7520" s="23" t="s">
        <v>9381</v>
      </c>
      <c r="D7520" s="23" t="s">
        <v>123</v>
      </c>
      <c r="E7520" s="23" t="s">
        <v>101</v>
      </c>
      <c r="F7520" s="23">
        <v>226016</v>
      </c>
      <c r="G7520" s="23" t="s">
        <v>94</v>
      </c>
      <c r="H7520" s="23" t="s">
        <v>95</v>
      </c>
      <c r="I7520" s="23" t="s">
        <v>84</v>
      </c>
      <c r="J7520" s="23" t="s">
        <v>42</v>
      </c>
      <c r="K7520" s="23" t="s">
        <v>24</v>
      </c>
      <c r="L7520" s="23">
        <v>2</v>
      </c>
      <c r="M7520" s="23">
        <v>82.07</v>
      </c>
      <c r="N7520" s="23">
        <v>15</v>
      </c>
      <c r="O7520" s="23">
        <v>5</v>
      </c>
      <c r="P7520" s="23" t="s">
        <v>43</v>
      </c>
      <c r="Q7520" s="23" t="s">
        <v>34</v>
      </c>
      <c r="R7520" s="23">
        <f t="shared" si="585"/>
        <v>1</v>
      </c>
      <c r="S7520" s="23" t="str">
        <f t="shared" si="586"/>
        <v>ORD107519_20240921_CUST02430_MED021</v>
      </c>
      <c r="T7520" s="23">
        <f t="shared" si="587"/>
        <v>1</v>
      </c>
      <c r="U7520" s="6">
        <f t="shared" si="588"/>
        <v>164.14</v>
      </c>
      <c r="V7520" s="6">
        <f>tbl_Raw_Data[[#This Row],[Discount_Pct]]*tbl_Raw_Data[[#This Row],[Gross_Amount]]/100</f>
        <v>24.620999999999999</v>
      </c>
      <c r="W7520" s="6">
        <f>tbl_Raw_Data[[#This Row],[Gross_Amount]]-tbl_Raw_Data[[#This Row],[Discount_Amount]]</f>
        <v>139.51899999999998</v>
      </c>
      <c r="X7520" s="6">
        <f>tbl_Raw_Data[[#This Row],[Net_Amount_Before_Tax]]*tbl_Raw_Data[[#This Row],[Tax_Pct]]/100</f>
        <v>6.9759499999999992</v>
      </c>
      <c r="Y7520" s="6">
        <f>tbl_Raw_Data[[#This Row],[Net_Amount_Before_Tax]]+tbl_Raw_Data[[#This Row],[Tax_Amount]]</f>
        <v>146.49494999999999</v>
      </c>
      <c r="Z7520" s="6">
        <f t="shared" si="589"/>
        <v>1</v>
      </c>
    </row>
    <row r="7521" spans="1:26" x14ac:dyDescent="0.3">
      <c r="A7521" s="23" t="s">
        <v>9620</v>
      </c>
      <c r="B7521" s="34">
        <v>45954</v>
      </c>
      <c r="C7521" s="23" t="s">
        <v>2128</v>
      </c>
      <c r="D7521" s="23" t="s">
        <v>87</v>
      </c>
      <c r="E7521" s="23" t="s">
        <v>88</v>
      </c>
      <c r="F7521" s="23">
        <v>600100</v>
      </c>
      <c r="G7521" s="23" t="s">
        <v>39</v>
      </c>
      <c r="H7521" s="23" t="s">
        <v>40</v>
      </c>
      <c r="I7521" s="23" t="s">
        <v>41</v>
      </c>
      <c r="J7521" s="23" t="s">
        <v>42</v>
      </c>
      <c r="K7521" s="23" t="s">
        <v>24</v>
      </c>
      <c r="L7521" s="23">
        <v>2</v>
      </c>
      <c r="M7521" s="23">
        <v>30.01</v>
      </c>
      <c r="N7521" s="23">
        <v>10</v>
      </c>
      <c r="O7521" s="23">
        <v>18</v>
      </c>
      <c r="P7521" s="23" t="s">
        <v>65</v>
      </c>
      <c r="Q7521" s="23" t="s">
        <v>90</v>
      </c>
      <c r="R7521" s="23">
        <f t="shared" si="585"/>
        <v>1</v>
      </c>
      <c r="S7521" s="23" t="str">
        <f t="shared" si="586"/>
        <v>ORD107520_20251024_CUST02981_MED001</v>
      </c>
      <c r="T7521" s="23">
        <f t="shared" si="587"/>
        <v>1</v>
      </c>
      <c r="U7521" s="6">
        <f t="shared" si="588"/>
        <v>60.02</v>
      </c>
      <c r="V7521" s="6">
        <f>tbl_Raw_Data[[#This Row],[Discount_Pct]]*tbl_Raw_Data[[#This Row],[Gross_Amount]]/100</f>
        <v>6.0020000000000007</v>
      </c>
      <c r="W7521" s="6">
        <f>tbl_Raw_Data[[#This Row],[Gross_Amount]]-tbl_Raw_Data[[#This Row],[Discount_Amount]]</f>
        <v>54.018000000000001</v>
      </c>
      <c r="X7521" s="6">
        <f>tbl_Raw_Data[[#This Row],[Net_Amount_Before_Tax]]*tbl_Raw_Data[[#This Row],[Tax_Pct]]/100</f>
        <v>9.7232400000000005</v>
      </c>
      <c r="Y7521" s="6">
        <f>tbl_Raw_Data[[#This Row],[Net_Amount_Before_Tax]]+tbl_Raw_Data[[#This Row],[Tax_Amount]]</f>
        <v>63.741240000000005</v>
      </c>
      <c r="Z7521" s="6">
        <f t="shared" si="589"/>
        <v>2</v>
      </c>
    </row>
    <row r="7522" spans="1:26" x14ac:dyDescent="0.3">
      <c r="A7522" s="23" t="s">
        <v>9621</v>
      </c>
      <c r="B7522" s="34">
        <v>45604</v>
      </c>
      <c r="C7522" s="23" t="s">
        <v>7742</v>
      </c>
      <c r="D7522" s="23" t="s">
        <v>72</v>
      </c>
      <c r="E7522" s="23" t="s">
        <v>73</v>
      </c>
      <c r="F7522" s="23">
        <v>302019</v>
      </c>
      <c r="G7522" s="23" t="s">
        <v>107</v>
      </c>
      <c r="H7522" s="23" t="s">
        <v>108</v>
      </c>
      <c r="I7522" s="23" t="s">
        <v>63</v>
      </c>
      <c r="J7522" s="23" t="s">
        <v>42</v>
      </c>
      <c r="K7522" s="23" t="s">
        <v>57</v>
      </c>
      <c r="L7522" s="23">
        <v>2</v>
      </c>
      <c r="M7522" s="23">
        <v>97.16</v>
      </c>
      <c r="N7522" s="23">
        <v>5</v>
      </c>
      <c r="O7522" s="23">
        <v>12</v>
      </c>
      <c r="P7522" s="23" t="s">
        <v>89</v>
      </c>
      <c r="Q7522" s="23" t="s">
        <v>90</v>
      </c>
      <c r="R7522" s="23">
        <f t="shared" si="585"/>
        <v>1</v>
      </c>
      <c r="S7522" s="23" t="str">
        <f t="shared" si="586"/>
        <v>ORD107521_20241108_CUST00871_MED005</v>
      </c>
      <c r="T7522" s="23">
        <f t="shared" si="587"/>
        <v>1</v>
      </c>
      <c r="U7522" s="6">
        <f t="shared" si="588"/>
        <v>194.32</v>
      </c>
      <c r="V7522" s="6">
        <f>tbl_Raw_Data[[#This Row],[Discount_Pct]]*tbl_Raw_Data[[#This Row],[Gross_Amount]]/100</f>
        <v>9.7159999999999993</v>
      </c>
      <c r="W7522" s="6">
        <f>tbl_Raw_Data[[#This Row],[Gross_Amount]]-tbl_Raw_Data[[#This Row],[Discount_Amount]]</f>
        <v>184.60399999999998</v>
      </c>
      <c r="X7522" s="6">
        <f>tbl_Raw_Data[[#This Row],[Net_Amount_Before_Tax]]*tbl_Raw_Data[[#This Row],[Tax_Pct]]/100</f>
        <v>22.152479999999997</v>
      </c>
      <c r="Y7522" s="6">
        <f>tbl_Raw_Data[[#This Row],[Net_Amount_Before_Tax]]+tbl_Raw_Data[[#This Row],[Tax_Amount]]</f>
        <v>206.75647999999998</v>
      </c>
      <c r="Z7522" s="6">
        <f t="shared" si="589"/>
        <v>0</v>
      </c>
    </row>
    <row r="7523" spans="1:26" x14ac:dyDescent="0.3">
      <c r="A7523" s="23" t="s">
        <v>9622</v>
      </c>
      <c r="B7523" s="34">
        <v>45337</v>
      </c>
      <c r="C7523" s="23" t="s">
        <v>9058</v>
      </c>
      <c r="D7523" s="23" t="s">
        <v>123</v>
      </c>
      <c r="E7523" s="23" t="s">
        <v>101</v>
      </c>
      <c r="F7523" s="23">
        <v>226010</v>
      </c>
      <c r="G7523" s="23" t="s">
        <v>124</v>
      </c>
      <c r="H7523" s="23" t="s">
        <v>125</v>
      </c>
      <c r="I7523" s="23" t="s">
        <v>104</v>
      </c>
      <c r="J7523" s="23" t="s">
        <v>114</v>
      </c>
      <c r="K7523" s="23" t="s">
        <v>24</v>
      </c>
      <c r="L7523" s="23">
        <v>3</v>
      </c>
      <c r="M7523" s="23">
        <v>102.61</v>
      </c>
      <c r="N7523" s="23">
        <v>5</v>
      </c>
      <c r="O7523" s="23">
        <v>18</v>
      </c>
      <c r="P7523" s="23" t="s">
        <v>25</v>
      </c>
      <c r="Q7523" s="23" t="s">
        <v>34</v>
      </c>
      <c r="R7523" s="23">
        <f t="shared" si="585"/>
        <v>1</v>
      </c>
      <c r="S7523" s="23" t="str">
        <f t="shared" si="586"/>
        <v>ORD107522_20240215_CUST01908_MED018</v>
      </c>
      <c r="T7523" s="23">
        <f t="shared" si="587"/>
        <v>1</v>
      </c>
      <c r="U7523" s="6">
        <f t="shared" si="588"/>
        <v>307.83</v>
      </c>
      <c r="V7523" s="6">
        <f>tbl_Raw_Data[[#This Row],[Discount_Pct]]*tbl_Raw_Data[[#This Row],[Gross_Amount]]/100</f>
        <v>15.391499999999999</v>
      </c>
      <c r="W7523" s="6">
        <f>tbl_Raw_Data[[#This Row],[Gross_Amount]]-tbl_Raw_Data[[#This Row],[Discount_Amount]]</f>
        <v>292.43849999999998</v>
      </c>
      <c r="X7523" s="6">
        <f>tbl_Raw_Data[[#This Row],[Net_Amount_Before_Tax]]*tbl_Raw_Data[[#This Row],[Tax_Pct]]/100</f>
        <v>52.638930000000002</v>
      </c>
      <c r="Y7523" s="6">
        <f>tbl_Raw_Data[[#This Row],[Net_Amount_Before_Tax]]+tbl_Raw_Data[[#This Row],[Tax_Amount]]</f>
        <v>345.07742999999999</v>
      </c>
      <c r="Z7523" s="6">
        <f t="shared" si="589"/>
        <v>3</v>
      </c>
    </row>
    <row r="7524" spans="1:26" x14ac:dyDescent="0.3">
      <c r="A7524" s="23" t="s">
        <v>9623</v>
      </c>
      <c r="B7524" s="34">
        <v>45453</v>
      </c>
      <c r="C7524" s="23" t="s">
        <v>5988</v>
      </c>
      <c r="D7524" s="23" t="s">
        <v>37</v>
      </c>
      <c r="E7524" s="23" t="s">
        <v>38</v>
      </c>
      <c r="F7524" s="23">
        <v>452010</v>
      </c>
      <c r="G7524" s="23" t="s">
        <v>53</v>
      </c>
      <c r="H7524" s="23" t="s">
        <v>54</v>
      </c>
      <c r="I7524" s="23" t="s">
        <v>55</v>
      </c>
      <c r="J7524" s="23" t="s">
        <v>56</v>
      </c>
      <c r="K7524" s="23" t="s">
        <v>57</v>
      </c>
      <c r="L7524" s="23">
        <v>1</v>
      </c>
      <c r="M7524" s="23">
        <v>62.92</v>
      </c>
      <c r="N7524" s="23">
        <v>5</v>
      </c>
      <c r="O7524" s="23">
        <v>18</v>
      </c>
      <c r="P7524" s="23" t="s">
        <v>65</v>
      </c>
      <c r="Q7524" s="23" t="s">
        <v>44</v>
      </c>
      <c r="R7524" s="23">
        <f t="shared" si="585"/>
        <v>1</v>
      </c>
      <c r="S7524" s="23" t="str">
        <f t="shared" si="586"/>
        <v>ORD107523_20240610_CUST02381_MED020</v>
      </c>
      <c r="T7524" s="23">
        <f t="shared" si="587"/>
        <v>1</v>
      </c>
      <c r="U7524" s="6">
        <f t="shared" si="588"/>
        <v>62.92</v>
      </c>
      <c r="V7524" s="6">
        <f>tbl_Raw_Data[[#This Row],[Discount_Pct]]*tbl_Raw_Data[[#This Row],[Gross_Amount]]/100</f>
        <v>3.1460000000000004</v>
      </c>
      <c r="W7524" s="6">
        <f>tbl_Raw_Data[[#This Row],[Gross_Amount]]-tbl_Raw_Data[[#This Row],[Discount_Amount]]</f>
        <v>59.774000000000001</v>
      </c>
      <c r="X7524" s="6">
        <f>tbl_Raw_Data[[#This Row],[Net_Amount_Before_Tax]]*tbl_Raw_Data[[#This Row],[Tax_Pct]]/100</f>
        <v>10.759320000000001</v>
      </c>
      <c r="Y7524" s="6">
        <f>tbl_Raw_Data[[#This Row],[Net_Amount_Before_Tax]]+tbl_Raw_Data[[#This Row],[Tax_Amount]]</f>
        <v>70.533320000000003</v>
      </c>
      <c r="Z7524" s="6">
        <f t="shared" si="589"/>
        <v>1</v>
      </c>
    </row>
    <row r="7525" spans="1:26" x14ac:dyDescent="0.3">
      <c r="A7525" s="23" t="s">
        <v>9624</v>
      </c>
      <c r="B7525" s="34">
        <v>45465</v>
      </c>
      <c r="C7525" s="23" t="s">
        <v>2679</v>
      </c>
      <c r="D7525" s="23" t="s">
        <v>130</v>
      </c>
      <c r="E7525" s="23" t="s">
        <v>131</v>
      </c>
      <c r="F7525" s="23">
        <v>700102</v>
      </c>
      <c r="G7525" s="23" t="s">
        <v>167</v>
      </c>
      <c r="H7525" s="23" t="s">
        <v>168</v>
      </c>
      <c r="I7525" s="23" t="s">
        <v>113</v>
      </c>
      <c r="J7525" s="23" t="s">
        <v>42</v>
      </c>
      <c r="K7525" s="23" t="s">
        <v>24</v>
      </c>
      <c r="L7525" s="23">
        <v>1</v>
      </c>
      <c r="M7525" s="23">
        <v>186.44</v>
      </c>
      <c r="N7525" s="23">
        <v>5</v>
      </c>
      <c r="O7525" s="23">
        <v>18</v>
      </c>
      <c r="P7525" s="23" t="s">
        <v>65</v>
      </c>
      <c r="Q7525" s="23" t="s">
        <v>34</v>
      </c>
      <c r="R7525" s="23">
        <f t="shared" si="585"/>
        <v>1</v>
      </c>
      <c r="S7525" s="23" t="str">
        <f t="shared" si="586"/>
        <v>ORD107524_20240622_CUST00919_MED026</v>
      </c>
      <c r="T7525" s="23">
        <f t="shared" si="587"/>
        <v>1</v>
      </c>
      <c r="U7525" s="6">
        <f t="shared" si="588"/>
        <v>186.44</v>
      </c>
      <c r="V7525" s="6">
        <f>tbl_Raw_Data[[#This Row],[Discount_Pct]]*tbl_Raw_Data[[#This Row],[Gross_Amount]]/100</f>
        <v>9.322000000000001</v>
      </c>
      <c r="W7525" s="6">
        <f>tbl_Raw_Data[[#This Row],[Gross_Amount]]-tbl_Raw_Data[[#This Row],[Discount_Amount]]</f>
        <v>177.11799999999999</v>
      </c>
      <c r="X7525" s="6">
        <f>tbl_Raw_Data[[#This Row],[Net_Amount_Before_Tax]]*tbl_Raw_Data[[#This Row],[Tax_Pct]]/100</f>
        <v>31.881239999999998</v>
      </c>
      <c r="Y7525" s="6">
        <f>tbl_Raw_Data[[#This Row],[Net_Amount_Before_Tax]]+tbl_Raw_Data[[#This Row],[Tax_Amount]]</f>
        <v>208.99923999999999</v>
      </c>
      <c r="Z7525" s="6">
        <f t="shared" si="589"/>
        <v>3</v>
      </c>
    </row>
    <row r="7526" spans="1:26" x14ac:dyDescent="0.3">
      <c r="A7526" s="23" t="s">
        <v>9624</v>
      </c>
      <c r="B7526" s="34">
        <v>45947</v>
      </c>
      <c r="C7526" s="23" t="s">
        <v>1105</v>
      </c>
      <c r="D7526" s="23" t="s">
        <v>37</v>
      </c>
      <c r="E7526" s="23" t="s">
        <v>38</v>
      </c>
      <c r="F7526" s="23">
        <v>452018</v>
      </c>
      <c r="G7526" s="23" t="s">
        <v>315</v>
      </c>
      <c r="H7526" s="23" t="s">
        <v>316</v>
      </c>
      <c r="I7526" s="23" t="s">
        <v>50</v>
      </c>
      <c r="J7526" s="23" t="s">
        <v>114</v>
      </c>
      <c r="K7526" s="23" t="s">
        <v>24</v>
      </c>
      <c r="L7526" s="23">
        <v>2</v>
      </c>
      <c r="M7526" s="23">
        <v>122.71</v>
      </c>
      <c r="N7526" s="23">
        <v>5</v>
      </c>
      <c r="O7526" s="23">
        <v>12</v>
      </c>
      <c r="P7526" s="23" t="s">
        <v>89</v>
      </c>
      <c r="Q7526" s="23" t="s">
        <v>34</v>
      </c>
      <c r="R7526" s="23">
        <f t="shared" si="585"/>
        <v>1</v>
      </c>
      <c r="S7526" s="23" t="str">
        <f t="shared" si="586"/>
        <v>ORD107524_20251017_CUST01057_MED012</v>
      </c>
      <c r="T7526" s="23">
        <f t="shared" si="587"/>
        <v>1</v>
      </c>
      <c r="U7526" s="6">
        <f t="shared" si="588"/>
        <v>245.42</v>
      </c>
      <c r="V7526" s="6">
        <f>tbl_Raw_Data[[#This Row],[Discount_Pct]]*tbl_Raw_Data[[#This Row],[Gross_Amount]]/100</f>
        <v>12.270999999999999</v>
      </c>
      <c r="W7526" s="6">
        <f>tbl_Raw_Data[[#This Row],[Gross_Amount]]-tbl_Raw_Data[[#This Row],[Discount_Amount]]</f>
        <v>233.149</v>
      </c>
      <c r="X7526" s="6">
        <f>tbl_Raw_Data[[#This Row],[Net_Amount_Before_Tax]]*tbl_Raw_Data[[#This Row],[Tax_Pct]]/100</f>
        <v>27.977879999999999</v>
      </c>
      <c r="Y7526" s="6">
        <f>tbl_Raw_Data[[#This Row],[Net_Amount_Before_Tax]]+tbl_Raw_Data[[#This Row],[Tax_Amount]]</f>
        <v>261.12688000000003</v>
      </c>
      <c r="Z7526" s="6">
        <f t="shared" si="589"/>
        <v>2</v>
      </c>
    </row>
    <row r="7527" spans="1:26" x14ac:dyDescent="0.3">
      <c r="A7527" s="23" t="s">
        <v>9625</v>
      </c>
      <c r="B7527" s="34">
        <v>46001</v>
      </c>
      <c r="C7527" s="23" t="s">
        <v>9626</v>
      </c>
      <c r="D7527" s="23" t="s">
        <v>87</v>
      </c>
      <c r="E7527" s="23" t="s">
        <v>88</v>
      </c>
      <c r="F7527" s="23">
        <v>600100</v>
      </c>
      <c r="G7527" s="23" t="s">
        <v>196</v>
      </c>
      <c r="H7527" s="23" t="s">
        <v>197</v>
      </c>
      <c r="I7527" s="23" t="s">
        <v>32</v>
      </c>
      <c r="J7527" s="23" t="s">
        <v>42</v>
      </c>
      <c r="K7527" s="23" t="s">
        <v>24</v>
      </c>
      <c r="L7527" s="23">
        <v>1</v>
      </c>
      <c r="M7527" s="23">
        <v>24.25</v>
      </c>
      <c r="N7527" s="23">
        <v>5</v>
      </c>
      <c r="O7527" s="23">
        <v>5</v>
      </c>
      <c r="P7527" s="23" t="s">
        <v>58</v>
      </c>
      <c r="Q7527" s="23" t="s">
        <v>90</v>
      </c>
      <c r="R7527" s="23">
        <f t="shared" si="585"/>
        <v>1</v>
      </c>
      <c r="S7527" s="23" t="str">
        <f t="shared" si="586"/>
        <v>ORD107526_20251210_CUST01878_MED011</v>
      </c>
      <c r="T7527" s="23">
        <f t="shared" si="587"/>
        <v>1</v>
      </c>
      <c r="U7527" s="6">
        <f t="shared" si="588"/>
        <v>24.25</v>
      </c>
      <c r="V7527" s="6">
        <f>tbl_Raw_Data[[#This Row],[Discount_Pct]]*tbl_Raw_Data[[#This Row],[Gross_Amount]]/100</f>
        <v>1.2124999999999999</v>
      </c>
      <c r="W7527" s="6">
        <f>tbl_Raw_Data[[#This Row],[Gross_Amount]]-tbl_Raw_Data[[#This Row],[Discount_Amount]]</f>
        <v>23.037500000000001</v>
      </c>
      <c r="X7527" s="6">
        <f>tbl_Raw_Data[[#This Row],[Net_Amount_Before_Tax]]*tbl_Raw_Data[[#This Row],[Tax_Pct]]/100</f>
        <v>1.151875</v>
      </c>
      <c r="Y7527" s="6">
        <f>tbl_Raw_Data[[#This Row],[Net_Amount_Before_Tax]]+tbl_Raw_Data[[#This Row],[Tax_Amount]]</f>
        <v>24.189375000000002</v>
      </c>
      <c r="Z7527" s="6">
        <f t="shared" si="589"/>
        <v>0</v>
      </c>
    </row>
    <row r="7528" spans="1:26" x14ac:dyDescent="0.3">
      <c r="A7528" s="23" t="s">
        <v>9627</v>
      </c>
      <c r="B7528" s="34">
        <v>45311</v>
      </c>
      <c r="C7528" s="23" t="s">
        <v>8058</v>
      </c>
      <c r="D7528" s="23" t="s">
        <v>19</v>
      </c>
      <c r="E7528" s="23" t="s">
        <v>19</v>
      </c>
      <c r="F7528" s="23">
        <v>110024</v>
      </c>
      <c r="G7528" s="23" t="s">
        <v>39</v>
      </c>
      <c r="H7528" s="23" t="s">
        <v>40</v>
      </c>
      <c r="I7528" s="23" t="s">
        <v>41</v>
      </c>
      <c r="J7528" s="23" t="s">
        <v>42</v>
      </c>
      <c r="K7528" s="23" t="s">
        <v>24</v>
      </c>
      <c r="L7528" s="23">
        <v>3</v>
      </c>
      <c r="M7528" s="23">
        <v>26.41</v>
      </c>
      <c r="N7528" s="23">
        <v>0</v>
      </c>
      <c r="O7528" s="23">
        <v>5</v>
      </c>
      <c r="P7528" s="23" t="s">
        <v>58</v>
      </c>
      <c r="Q7528" s="23" t="s">
        <v>90</v>
      </c>
      <c r="R7528" s="23">
        <f t="shared" si="585"/>
        <v>1</v>
      </c>
      <c r="S7528" s="23" t="str">
        <f t="shared" si="586"/>
        <v>ORD107527_20240120_CUST02678_MED001</v>
      </c>
      <c r="T7528" s="23">
        <f t="shared" si="587"/>
        <v>1</v>
      </c>
      <c r="U7528" s="6">
        <f t="shared" si="588"/>
        <v>79.23</v>
      </c>
      <c r="V7528" s="6">
        <f>tbl_Raw_Data[[#This Row],[Discount_Pct]]*tbl_Raw_Data[[#This Row],[Gross_Amount]]/100</f>
        <v>0</v>
      </c>
      <c r="W7528" s="6">
        <f>tbl_Raw_Data[[#This Row],[Gross_Amount]]-tbl_Raw_Data[[#This Row],[Discount_Amount]]</f>
        <v>79.23</v>
      </c>
      <c r="X7528" s="6">
        <f>tbl_Raw_Data[[#This Row],[Net_Amount_Before_Tax]]*tbl_Raw_Data[[#This Row],[Tax_Pct]]/100</f>
        <v>3.9615000000000005</v>
      </c>
      <c r="Y7528" s="6">
        <f>tbl_Raw_Data[[#This Row],[Net_Amount_Before_Tax]]+tbl_Raw_Data[[#This Row],[Tax_Amount]]</f>
        <v>83.191500000000005</v>
      </c>
      <c r="Z7528" s="6">
        <f t="shared" si="589"/>
        <v>1</v>
      </c>
    </row>
    <row r="7529" spans="1:26" x14ac:dyDescent="0.3">
      <c r="A7529" s="23" t="s">
        <v>9628</v>
      </c>
      <c r="B7529" s="34">
        <v>45392</v>
      </c>
      <c r="C7529" s="23" t="s">
        <v>9629</v>
      </c>
      <c r="D7529" s="23" t="s">
        <v>52</v>
      </c>
      <c r="E7529" s="23" t="s">
        <v>52</v>
      </c>
      <c r="F7529" s="23">
        <v>160036</v>
      </c>
      <c r="G7529" s="23" t="s">
        <v>154</v>
      </c>
      <c r="H7529" s="23" t="s">
        <v>155</v>
      </c>
      <c r="I7529" s="23" t="s">
        <v>134</v>
      </c>
      <c r="J7529" s="23" t="s">
        <v>156</v>
      </c>
      <c r="K7529" s="23" t="s">
        <v>57</v>
      </c>
      <c r="L7529" s="23">
        <v>2</v>
      </c>
      <c r="M7529" s="23">
        <v>42.3</v>
      </c>
      <c r="N7529" s="23">
        <v>5</v>
      </c>
      <c r="O7529" s="23">
        <v>5</v>
      </c>
      <c r="P7529" s="23" t="s">
        <v>33</v>
      </c>
      <c r="Q7529" s="23" t="s">
        <v>34</v>
      </c>
      <c r="R7529" s="23">
        <f t="shared" si="585"/>
        <v>1</v>
      </c>
      <c r="S7529" s="23" t="str">
        <f t="shared" si="586"/>
        <v>ORD107528_20240410_CUST01900_MED006</v>
      </c>
      <c r="T7529" s="23">
        <f t="shared" si="587"/>
        <v>1</v>
      </c>
      <c r="U7529" s="6">
        <f t="shared" si="588"/>
        <v>84.6</v>
      </c>
      <c r="V7529" s="6">
        <f>tbl_Raw_Data[[#This Row],[Discount_Pct]]*tbl_Raw_Data[[#This Row],[Gross_Amount]]/100</f>
        <v>4.2300000000000004</v>
      </c>
      <c r="W7529" s="6">
        <f>tbl_Raw_Data[[#This Row],[Gross_Amount]]-tbl_Raw_Data[[#This Row],[Discount_Amount]]</f>
        <v>80.36999999999999</v>
      </c>
      <c r="X7529" s="6">
        <f>tbl_Raw_Data[[#This Row],[Net_Amount_Before_Tax]]*tbl_Raw_Data[[#This Row],[Tax_Pct]]/100</f>
        <v>4.0184999999999995</v>
      </c>
      <c r="Y7529" s="6">
        <f>tbl_Raw_Data[[#This Row],[Net_Amount_Before_Tax]]+tbl_Raw_Data[[#This Row],[Tax_Amount]]</f>
        <v>84.388499999999993</v>
      </c>
      <c r="Z7529" s="6">
        <f t="shared" si="589"/>
        <v>1</v>
      </c>
    </row>
    <row r="7530" spans="1:26" x14ac:dyDescent="0.3">
      <c r="A7530" s="23" t="s">
        <v>9630</v>
      </c>
      <c r="B7530" s="34">
        <v>45330</v>
      </c>
      <c r="C7530" s="23" t="s">
        <v>417</v>
      </c>
      <c r="D7530" s="23" t="s">
        <v>52</v>
      </c>
      <c r="E7530" s="23" t="s">
        <v>52</v>
      </c>
      <c r="F7530" s="23">
        <v>160019</v>
      </c>
      <c r="G7530" s="23" t="s">
        <v>192</v>
      </c>
      <c r="H7530" s="23" t="s">
        <v>193</v>
      </c>
      <c r="I7530" s="23" t="s">
        <v>41</v>
      </c>
      <c r="J7530" s="23" t="s">
        <v>194</v>
      </c>
      <c r="K7530" s="23" t="s">
        <v>24</v>
      </c>
      <c r="L7530" s="23">
        <v>4</v>
      </c>
      <c r="M7530" s="23">
        <v>33.409999999999997</v>
      </c>
      <c r="N7530" s="23">
        <v>5</v>
      </c>
      <c r="O7530" s="23">
        <v>18</v>
      </c>
      <c r="P7530" s="23" t="s">
        <v>58</v>
      </c>
      <c r="Q7530" s="23" t="s">
        <v>44</v>
      </c>
      <c r="R7530" s="23">
        <f t="shared" si="585"/>
        <v>1</v>
      </c>
      <c r="S7530" s="23" t="str">
        <f t="shared" si="586"/>
        <v>ORD107529_20240208_CUST02940_MED002</v>
      </c>
      <c r="T7530" s="23">
        <f t="shared" si="587"/>
        <v>1</v>
      </c>
      <c r="U7530" s="6">
        <f t="shared" si="588"/>
        <v>133.63999999999999</v>
      </c>
      <c r="V7530" s="6">
        <f>tbl_Raw_Data[[#This Row],[Discount_Pct]]*tbl_Raw_Data[[#This Row],[Gross_Amount]]/100</f>
        <v>6.6819999999999995</v>
      </c>
      <c r="W7530" s="6">
        <f>tbl_Raw_Data[[#This Row],[Gross_Amount]]-tbl_Raw_Data[[#This Row],[Discount_Amount]]</f>
        <v>126.95799999999998</v>
      </c>
      <c r="X7530" s="6">
        <f>tbl_Raw_Data[[#This Row],[Net_Amount_Before_Tax]]*tbl_Raw_Data[[#This Row],[Tax_Pct]]/100</f>
        <v>22.852439999999998</v>
      </c>
      <c r="Y7530" s="6">
        <f>tbl_Raw_Data[[#This Row],[Net_Amount_Before_Tax]]+tbl_Raw_Data[[#This Row],[Tax_Amount]]</f>
        <v>149.81043999999997</v>
      </c>
      <c r="Z7530" s="6">
        <f t="shared" si="589"/>
        <v>3</v>
      </c>
    </row>
    <row r="7531" spans="1:26" x14ac:dyDescent="0.3">
      <c r="A7531" s="23" t="s">
        <v>9631</v>
      </c>
      <c r="B7531" s="34">
        <v>45480</v>
      </c>
      <c r="C7531" s="23" t="s">
        <v>3471</v>
      </c>
      <c r="D7531" s="23" t="s">
        <v>72</v>
      </c>
      <c r="E7531" s="23" t="s">
        <v>73</v>
      </c>
      <c r="F7531" s="23">
        <v>302017</v>
      </c>
      <c r="G7531" s="23" t="s">
        <v>68</v>
      </c>
      <c r="H7531" s="23" t="s">
        <v>69</v>
      </c>
      <c r="I7531" s="23" t="s">
        <v>55</v>
      </c>
      <c r="J7531" s="23" t="s">
        <v>56</v>
      </c>
      <c r="K7531" s="23" t="s">
        <v>24</v>
      </c>
      <c r="L7531" s="23">
        <v>1</v>
      </c>
      <c r="M7531" s="23">
        <v>27.69</v>
      </c>
      <c r="N7531" s="23">
        <v>0</v>
      </c>
      <c r="O7531" s="23">
        <v>18</v>
      </c>
      <c r="P7531" s="23" t="s">
        <v>33</v>
      </c>
      <c r="Q7531" s="23" t="s">
        <v>34</v>
      </c>
      <c r="R7531" s="23">
        <f t="shared" si="585"/>
        <v>1</v>
      </c>
      <c r="S7531" s="23" t="str">
        <f t="shared" si="586"/>
        <v>ORD107530_20240707_CUST03303_MED003</v>
      </c>
      <c r="T7531" s="23">
        <f t="shared" si="587"/>
        <v>1</v>
      </c>
      <c r="U7531" s="6">
        <f t="shared" si="588"/>
        <v>27.69</v>
      </c>
      <c r="V7531" s="6">
        <f>tbl_Raw_Data[[#This Row],[Discount_Pct]]*tbl_Raw_Data[[#This Row],[Gross_Amount]]/100</f>
        <v>0</v>
      </c>
      <c r="W7531" s="6">
        <f>tbl_Raw_Data[[#This Row],[Gross_Amount]]-tbl_Raw_Data[[#This Row],[Discount_Amount]]</f>
        <v>27.69</v>
      </c>
      <c r="X7531" s="6">
        <f>tbl_Raw_Data[[#This Row],[Net_Amount_Before_Tax]]*tbl_Raw_Data[[#This Row],[Tax_Pct]]/100</f>
        <v>4.9842000000000004</v>
      </c>
      <c r="Y7531" s="6">
        <f>tbl_Raw_Data[[#This Row],[Net_Amount_Before_Tax]]+tbl_Raw_Data[[#This Row],[Tax_Amount]]</f>
        <v>32.674199999999999</v>
      </c>
      <c r="Z7531" s="6">
        <f t="shared" si="589"/>
        <v>1</v>
      </c>
    </row>
    <row r="7532" spans="1:26" x14ac:dyDescent="0.3">
      <c r="A7532" s="23" t="s">
        <v>9631</v>
      </c>
      <c r="B7532" s="34">
        <v>45875</v>
      </c>
      <c r="C7532" s="23" t="s">
        <v>7368</v>
      </c>
      <c r="D7532" s="23" t="s">
        <v>28</v>
      </c>
      <c r="E7532" s="23" t="s">
        <v>29</v>
      </c>
      <c r="F7532" s="23">
        <v>500032</v>
      </c>
      <c r="G7532" s="23" t="s">
        <v>30</v>
      </c>
      <c r="H7532" s="23" t="s">
        <v>31</v>
      </c>
      <c r="I7532" s="23" t="s">
        <v>32</v>
      </c>
      <c r="J7532" s="23" t="s">
        <v>23</v>
      </c>
      <c r="K7532" s="23" t="s">
        <v>24</v>
      </c>
      <c r="L7532" s="23">
        <v>2</v>
      </c>
      <c r="M7532" s="23">
        <v>147.24</v>
      </c>
      <c r="N7532" s="23">
        <v>0</v>
      </c>
      <c r="O7532" s="23">
        <v>12</v>
      </c>
      <c r="P7532" s="23" t="s">
        <v>58</v>
      </c>
      <c r="Q7532" s="23" t="s">
        <v>34</v>
      </c>
      <c r="R7532" s="23">
        <f t="shared" si="585"/>
        <v>1</v>
      </c>
      <c r="S7532" s="23" t="str">
        <f t="shared" si="586"/>
        <v>ORD107530_20250806_CUST00479_MED017</v>
      </c>
      <c r="T7532" s="23">
        <f t="shared" si="587"/>
        <v>1</v>
      </c>
      <c r="U7532" s="6">
        <f t="shared" si="588"/>
        <v>294.48</v>
      </c>
      <c r="V7532" s="6">
        <f>tbl_Raw_Data[[#This Row],[Discount_Pct]]*tbl_Raw_Data[[#This Row],[Gross_Amount]]/100</f>
        <v>0</v>
      </c>
      <c r="W7532" s="6">
        <f>tbl_Raw_Data[[#This Row],[Gross_Amount]]-tbl_Raw_Data[[#This Row],[Discount_Amount]]</f>
        <v>294.48</v>
      </c>
      <c r="X7532" s="6">
        <f>tbl_Raw_Data[[#This Row],[Net_Amount_Before_Tax]]*tbl_Raw_Data[[#This Row],[Tax_Pct]]/100</f>
        <v>35.337600000000002</v>
      </c>
      <c r="Y7532" s="6">
        <f>tbl_Raw_Data[[#This Row],[Net_Amount_Before_Tax]]+tbl_Raw_Data[[#This Row],[Tax_Amount]]</f>
        <v>329.81760000000003</v>
      </c>
      <c r="Z7532" s="6">
        <f t="shared" si="589"/>
        <v>3</v>
      </c>
    </row>
    <row r="7533" spans="1:26" x14ac:dyDescent="0.3">
      <c r="A7533" s="23" t="s">
        <v>9632</v>
      </c>
      <c r="B7533" s="34">
        <v>45736</v>
      </c>
      <c r="C7533" s="23" t="s">
        <v>356</v>
      </c>
      <c r="D7533" s="23" t="s">
        <v>130</v>
      </c>
      <c r="E7533" s="23" t="s">
        <v>131</v>
      </c>
      <c r="F7533" s="23">
        <v>700029</v>
      </c>
      <c r="G7533" s="23" t="s">
        <v>160</v>
      </c>
      <c r="H7533" s="23" t="s">
        <v>161</v>
      </c>
      <c r="I7533" s="23" t="s">
        <v>50</v>
      </c>
      <c r="J7533" s="23" t="s">
        <v>23</v>
      </c>
      <c r="K7533" s="23" t="s">
        <v>24</v>
      </c>
      <c r="L7533" s="23">
        <v>3</v>
      </c>
      <c r="M7533" s="23">
        <v>166.2</v>
      </c>
      <c r="N7533" s="23">
        <v>10</v>
      </c>
      <c r="O7533" s="23">
        <v>5</v>
      </c>
      <c r="P7533" s="23" t="s">
        <v>89</v>
      </c>
      <c r="Q7533" s="23" t="s">
        <v>90</v>
      </c>
      <c r="R7533" s="23">
        <f t="shared" si="585"/>
        <v>1</v>
      </c>
      <c r="S7533" s="23" t="str">
        <f t="shared" si="586"/>
        <v>ORD107532_20250320_CUST02487_MED014</v>
      </c>
      <c r="T7533" s="23">
        <f t="shared" si="587"/>
        <v>1</v>
      </c>
      <c r="U7533" s="6">
        <f t="shared" si="588"/>
        <v>498.59999999999997</v>
      </c>
      <c r="V7533" s="6">
        <f>tbl_Raw_Data[[#This Row],[Discount_Pct]]*tbl_Raw_Data[[#This Row],[Gross_Amount]]/100</f>
        <v>49.86</v>
      </c>
      <c r="W7533" s="6">
        <f>tbl_Raw_Data[[#This Row],[Gross_Amount]]-tbl_Raw_Data[[#This Row],[Discount_Amount]]</f>
        <v>448.73999999999995</v>
      </c>
      <c r="X7533" s="6">
        <f>tbl_Raw_Data[[#This Row],[Net_Amount_Before_Tax]]*tbl_Raw_Data[[#This Row],[Tax_Pct]]/100</f>
        <v>22.436999999999998</v>
      </c>
      <c r="Y7533" s="6">
        <f>tbl_Raw_Data[[#This Row],[Net_Amount_Before_Tax]]+tbl_Raw_Data[[#This Row],[Tax_Amount]]</f>
        <v>471.17699999999996</v>
      </c>
      <c r="Z7533" s="6">
        <f t="shared" si="589"/>
        <v>1</v>
      </c>
    </row>
    <row r="7534" spans="1:26" x14ac:dyDescent="0.3">
      <c r="A7534" s="23" t="s">
        <v>9633</v>
      </c>
      <c r="B7534" s="34">
        <v>45916</v>
      </c>
      <c r="C7534" s="23" t="s">
        <v>461</v>
      </c>
      <c r="D7534" s="23" t="s">
        <v>159</v>
      </c>
      <c r="E7534" s="23" t="s">
        <v>47</v>
      </c>
      <c r="F7534" s="23">
        <v>400050</v>
      </c>
      <c r="G7534" s="23" t="s">
        <v>224</v>
      </c>
      <c r="H7534" s="23" t="s">
        <v>225</v>
      </c>
      <c r="I7534" s="23" t="s">
        <v>147</v>
      </c>
      <c r="J7534" s="23" t="s">
        <v>23</v>
      </c>
      <c r="K7534" s="23" t="s">
        <v>24</v>
      </c>
      <c r="L7534" s="23">
        <v>1</v>
      </c>
      <c r="M7534" s="23">
        <v>54.28</v>
      </c>
      <c r="N7534" s="23">
        <v>0</v>
      </c>
      <c r="O7534" s="23">
        <v>12</v>
      </c>
      <c r="P7534" s="23" t="s">
        <v>65</v>
      </c>
      <c r="Q7534" s="23" t="s">
        <v>34</v>
      </c>
      <c r="R7534" s="23">
        <f t="shared" si="585"/>
        <v>1</v>
      </c>
      <c r="S7534" s="23" t="str">
        <f t="shared" si="586"/>
        <v>ORD107533_20250916_CUST00993_MED015</v>
      </c>
      <c r="T7534" s="23">
        <f t="shared" si="587"/>
        <v>1</v>
      </c>
      <c r="U7534" s="6">
        <f t="shared" si="588"/>
        <v>54.28</v>
      </c>
      <c r="V7534" s="6">
        <f>tbl_Raw_Data[[#This Row],[Discount_Pct]]*tbl_Raw_Data[[#This Row],[Gross_Amount]]/100</f>
        <v>0</v>
      </c>
      <c r="W7534" s="6">
        <f>tbl_Raw_Data[[#This Row],[Gross_Amount]]-tbl_Raw_Data[[#This Row],[Discount_Amount]]</f>
        <v>54.28</v>
      </c>
      <c r="X7534" s="6">
        <f>tbl_Raw_Data[[#This Row],[Net_Amount_Before_Tax]]*tbl_Raw_Data[[#This Row],[Tax_Pct]]/100</f>
        <v>6.5136000000000003</v>
      </c>
      <c r="Y7534" s="6">
        <f>tbl_Raw_Data[[#This Row],[Net_Amount_Before_Tax]]+tbl_Raw_Data[[#This Row],[Tax_Amount]]</f>
        <v>60.793599999999998</v>
      </c>
      <c r="Z7534" s="6">
        <f t="shared" si="589"/>
        <v>3</v>
      </c>
    </row>
    <row r="7535" spans="1:26" x14ac:dyDescent="0.3">
      <c r="A7535" s="23" t="s">
        <v>9634</v>
      </c>
      <c r="B7535" s="34">
        <v>45456</v>
      </c>
      <c r="C7535" s="23" t="s">
        <v>7804</v>
      </c>
      <c r="D7535" s="23" t="s">
        <v>87</v>
      </c>
      <c r="E7535" s="23" t="s">
        <v>88</v>
      </c>
      <c r="F7535" s="23">
        <v>600018</v>
      </c>
      <c r="G7535" s="23" t="s">
        <v>132</v>
      </c>
      <c r="H7535" s="23" t="s">
        <v>133</v>
      </c>
      <c r="I7535" s="23" t="s">
        <v>134</v>
      </c>
      <c r="J7535" s="23" t="s">
        <v>135</v>
      </c>
      <c r="K7535" s="23" t="s">
        <v>57</v>
      </c>
      <c r="L7535" s="23">
        <v>1</v>
      </c>
      <c r="M7535" s="23">
        <v>76.33</v>
      </c>
      <c r="N7535" s="23">
        <v>5</v>
      </c>
      <c r="O7535" s="23">
        <v>12</v>
      </c>
      <c r="P7535" s="23" t="s">
        <v>43</v>
      </c>
      <c r="Q7535" s="23" t="s">
        <v>90</v>
      </c>
      <c r="R7535" s="23">
        <f t="shared" si="585"/>
        <v>1</v>
      </c>
      <c r="S7535" s="23" t="str">
        <f t="shared" si="586"/>
        <v>ORD107534_20240613_CUST01870_MED007</v>
      </c>
      <c r="T7535" s="23">
        <f t="shared" si="587"/>
        <v>1</v>
      </c>
      <c r="U7535" s="6">
        <f t="shared" si="588"/>
        <v>76.33</v>
      </c>
      <c r="V7535" s="6">
        <f>tbl_Raw_Data[[#This Row],[Discount_Pct]]*tbl_Raw_Data[[#This Row],[Gross_Amount]]/100</f>
        <v>3.8164999999999996</v>
      </c>
      <c r="W7535" s="6">
        <f>tbl_Raw_Data[[#This Row],[Gross_Amount]]-tbl_Raw_Data[[#This Row],[Discount_Amount]]</f>
        <v>72.513499999999993</v>
      </c>
      <c r="X7535" s="6">
        <f>tbl_Raw_Data[[#This Row],[Net_Amount_Before_Tax]]*tbl_Raw_Data[[#This Row],[Tax_Pct]]/100</f>
        <v>8.7016199999999984</v>
      </c>
      <c r="Y7535" s="6">
        <f>tbl_Raw_Data[[#This Row],[Net_Amount_Before_Tax]]+tbl_Raw_Data[[#This Row],[Tax_Amount]]</f>
        <v>81.215119999999985</v>
      </c>
      <c r="Z7535" s="6">
        <f t="shared" si="589"/>
        <v>1</v>
      </c>
    </row>
    <row r="7536" spans="1:26" x14ac:dyDescent="0.3">
      <c r="A7536" s="23" t="s">
        <v>9635</v>
      </c>
      <c r="B7536" s="34">
        <v>45563</v>
      </c>
      <c r="C7536" s="23" t="s">
        <v>4721</v>
      </c>
      <c r="D7536" s="23" t="s">
        <v>28</v>
      </c>
      <c r="E7536" s="23" t="s">
        <v>29</v>
      </c>
      <c r="F7536" s="23">
        <v>500081</v>
      </c>
      <c r="G7536" s="23" t="s">
        <v>102</v>
      </c>
      <c r="H7536" s="23" t="s">
        <v>103</v>
      </c>
      <c r="I7536" s="23" t="s">
        <v>104</v>
      </c>
      <c r="J7536" s="23" t="s">
        <v>64</v>
      </c>
      <c r="K7536" s="23" t="s">
        <v>57</v>
      </c>
      <c r="L7536" s="23">
        <v>5</v>
      </c>
      <c r="M7536" s="23">
        <v>93.9</v>
      </c>
      <c r="N7536" s="23">
        <v>15</v>
      </c>
      <c r="O7536" s="23">
        <v>5</v>
      </c>
      <c r="P7536" s="23" t="s">
        <v>25</v>
      </c>
      <c r="Q7536" s="23" t="s">
        <v>34</v>
      </c>
      <c r="R7536" s="23">
        <f t="shared" si="585"/>
        <v>1</v>
      </c>
      <c r="S7536" s="23" t="str">
        <f t="shared" si="586"/>
        <v>ORD107535_20240928_CUST02878_MED029</v>
      </c>
      <c r="T7536" s="23">
        <f t="shared" si="587"/>
        <v>1</v>
      </c>
      <c r="U7536" s="6">
        <f t="shared" si="588"/>
        <v>469.5</v>
      </c>
      <c r="V7536" s="6">
        <f>tbl_Raw_Data[[#This Row],[Discount_Pct]]*tbl_Raw_Data[[#This Row],[Gross_Amount]]/100</f>
        <v>70.424999999999997</v>
      </c>
      <c r="W7536" s="6">
        <f>tbl_Raw_Data[[#This Row],[Gross_Amount]]-tbl_Raw_Data[[#This Row],[Discount_Amount]]</f>
        <v>399.07499999999999</v>
      </c>
      <c r="X7536" s="6">
        <f>tbl_Raw_Data[[#This Row],[Net_Amount_Before_Tax]]*tbl_Raw_Data[[#This Row],[Tax_Pct]]/100</f>
        <v>19.953749999999999</v>
      </c>
      <c r="Y7536" s="6">
        <f>tbl_Raw_Data[[#This Row],[Net_Amount_Before_Tax]]+tbl_Raw_Data[[#This Row],[Tax_Amount]]</f>
        <v>419.02875</v>
      </c>
      <c r="Z7536" s="6">
        <f t="shared" si="589"/>
        <v>2</v>
      </c>
    </row>
    <row r="7537" spans="1:26" x14ac:dyDescent="0.3">
      <c r="A7537" s="23" t="s">
        <v>9636</v>
      </c>
      <c r="B7537" s="34">
        <v>45889</v>
      </c>
      <c r="C7537" s="23" t="s">
        <v>3246</v>
      </c>
      <c r="D7537" s="23" t="s">
        <v>19</v>
      </c>
      <c r="E7537" s="23" t="s">
        <v>19</v>
      </c>
      <c r="F7537" s="23">
        <v>110029</v>
      </c>
      <c r="G7537" s="23" t="s">
        <v>315</v>
      </c>
      <c r="H7537" s="23" t="s">
        <v>316</v>
      </c>
      <c r="I7537" s="23" t="s">
        <v>50</v>
      </c>
      <c r="J7537" s="23" t="s">
        <v>114</v>
      </c>
      <c r="K7537" s="23" t="s">
        <v>24</v>
      </c>
      <c r="L7537" s="23">
        <v>1</v>
      </c>
      <c r="M7537" s="23">
        <v>126.03</v>
      </c>
      <c r="N7537" s="23">
        <v>10</v>
      </c>
      <c r="O7537" s="23">
        <v>18</v>
      </c>
      <c r="P7537" s="23" t="s">
        <v>65</v>
      </c>
      <c r="Q7537" s="23" t="s">
        <v>34</v>
      </c>
      <c r="R7537" s="23">
        <f t="shared" si="585"/>
        <v>1</v>
      </c>
      <c r="S7537" s="23" t="str">
        <f t="shared" si="586"/>
        <v>ORD107536_20250820_CUST03405_MED012</v>
      </c>
      <c r="T7537" s="23">
        <f t="shared" si="587"/>
        <v>1</v>
      </c>
      <c r="U7537" s="6">
        <f t="shared" si="588"/>
        <v>126.03</v>
      </c>
      <c r="V7537" s="6">
        <f>tbl_Raw_Data[[#This Row],[Discount_Pct]]*tbl_Raw_Data[[#This Row],[Gross_Amount]]/100</f>
        <v>12.603</v>
      </c>
      <c r="W7537" s="6">
        <f>tbl_Raw_Data[[#This Row],[Gross_Amount]]-tbl_Raw_Data[[#This Row],[Discount_Amount]]</f>
        <v>113.42700000000001</v>
      </c>
      <c r="X7537" s="6">
        <f>tbl_Raw_Data[[#This Row],[Net_Amount_Before_Tax]]*tbl_Raw_Data[[#This Row],[Tax_Pct]]/100</f>
        <v>20.41686</v>
      </c>
      <c r="Y7537" s="6">
        <f>tbl_Raw_Data[[#This Row],[Net_Amount_Before_Tax]]+tbl_Raw_Data[[#This Row],[Tax_Amount]]</f>
        <v>133.84386000000001</v>
      </c>
      <c r="Z7537" s="6">
        <f t="shared" si="589"/>
        <v>2</v>
      </c>
    </row>
    <row r="7538" spans="1:26" x14ac:dyDescent="0.3">
      <c r="A7538" s="23" t="s">
        <v>9637</v>
      </c>
      <c r="B7538" s="34">
        <v>45754</v>
      </c>
      <c r="C7538" s="23" t="s">
        <v>8623</v>
      </c>
      <c r="D7538" s="23" t="s">
        <v>28</v>
      </c>
      <c r="E7538" s="23" t="s">
        <v>29</v>
      </c>
      <c r="F7538" s="23">
        <v>500090</v>
      </c>
      <c r="G7538" s="23" t="s">
        <v>315</v>
      </c>
      <c r="H7538" s="23" t="s">
        <v>316</v>
      </c>
      <c r="I7538" s="23" t="s">
        <v>50</v>
      </c>
      <c r="J7538" s="23" t="s">
        <v>114</v>
      </c>
      <c r="K7538" s="23" t="s">
        <v>24</v>
      </c>
      <c r="L7538" s="23">
        <v>1</v>
      </c>
      <c r="M7538" s="23">
        <v>111.42</v>
      </c>
      <c r="N7538" s="23">
        <v>15</v>
      </c>
      <c r="O7538" s="23">
        <v>12</v>
      </c>
      <c r="P7538" s="23" t="s">
        <v>43</v>
      </c>
      <c r="Q7538" s="23" t="s">
        <v>44</v>
      </c>
      <c r="R7538" s="23">
        <f t="shared" si="585"/>
        <v>1</v>
      </c>
      <c r="S7538" s="23" t="str">
        <f t="shared" si="586"/>
        <v>ORD107537_20250407_CUST03321_MED012</v>
      </c>
      <c r="T7538" s="23">
        <f t="shared" si="587"/>
        <v>1</v>
      </c>
      <c r="U7538" s="6">
        <f t="shared" si="588"/>
        <v>111.42</v>
      </c>
      <c r="V7538" s="6">
        <f>tbl_Raw_Data[[#This Row],[Discount_Pct]]*tbl_Raw_Data[[#This Row],[Gross_Amount]]/100</f>
        <v>16.713000000000001</v>
      </c>
      <c r="W7538" s="6">
        <f>tbl_Raw_Data[[#This Row],[Gross_Amount]]-tbl_Raw_Data[[#This Row],[Discount_Amount]]</f>
        <v>94.706999999999994</v>
      </c>
      <c r="X7538" s="6">
        <f>tbl_Raw_Data[[#This Row],[Net_Amount_Before_Tax]]*tbl_Raw_Data[[#This Row],[Tax_Pct]]/100</f>
        <v>11.364839999999999</v>
      </c>
      <c r="Y7538" s="6">
        <f>tbl_Raw_Data[[#This Row],[Net_Amount_Before_Tax]]+tbl_Raw_Data[[#This Row],[Tax_Amount]]</f>
        <v>106.07183999999999</v>
      </c>
      <c r="Z7538" s="6">
        <f t="shared" si="589"/>
        <v>1</v>
      </c>
    </row>
    <row r="7539" spans="1:26" x14ac:dyDescent="0.3">
      <c r="A7539" s="23" t="s">
        <v>9638</v>
      </c>
      <c r="B7539" s="34">
        <v>45995</v>
      </c>
      <c r="C7539" s="23" t="s">
        <v>2445</v>
      </c>
      <c r="D7539" s="23" t="s">
        <v>37</v>
      </c>
      <c r="E7539" s="23" t="s">
        <v>38</v>
      </c>
      <c r="F7539" s="23">
        <v>452016</v>
      </c>
      <c r="G7539" s="23" t="s">
        <v>94</v>
      </c>
      <c r="H7539" s="23" t="s">
        <v>95</v>
      </c>
      <c r="I7539" s="23" t="s">
        <v>84</v>
      </c>
      <c r="J7539" s="23" t="s">
        <v>42</v>
      </c>
      <c r="K7539" s="23" t="s">
        <v>24</v>
      </c>
      <c r="L7539" s="23">
        <v>1</v>
      </c>
      <c r="M7539" s="23">
        <v>73.66</v>
      </c>
      <c r="N7539" s="23">
        <v>5</v>
      </c>
      <c r="O7539" s="23">
        <v>5</v>
      </c>
      <c r="P7539" s="23" t="s">
        <v>25</v>
      </c>
      <c r="Q7539" s="23" t="s">
        <v>34</v>
      </c>
      <c r="R7539" s="23">
        <f t="shared" si="585"/>
        <v>1</v>
      </c>
      <c r="S7539" s="23" t="str">
        <f t="shared" si="586"/>
        <v>ORD107538_20251204_CUST02961_MED021</v>
      </c>
      <c r="T7539" s="23">
        <f t="shared" si="587"/>
        <v>1</v>
      </c>
      <c r="U7539" s="6">
        <f t="shared" si="588"/>
        <v>73.66</v>
      </c>
      <c r="V7539" s="6">
        <f>tbl_Raw_Data[[#This Row],[Discount_Pct]]*tbl_Raw_Data[[#This Row],[Gross_Amount]]/100</f>
        <v>3.6829999999999994</v>
      </c>
      <c r="W7539" s="6">
        <f>tbl_Raw_Data[[#This Row],[Gross_Amount]]-tbl_Raw_Data[[#This Row],[Discount_Amount]]</f>
        <v>69.977000000000004</v>
      </c>
      <c r="X7539" s="6">
        <f>tbl_Raw_Data[[#This Row],[Net_Amount_Before_Tax]]*tbl_Raw_Data[[#This Row],[Tax_Pct]]/100</f>
        <v>3.49885</v>
      </c>
      <c r="Y7539" s="6">
        <f>tbl_Raw_Data[[#This Row],[Net_Amount_Before_Tax]]+tbl_Raw_Data[[#This Row],[Tax_Amount]]</f>
        <v>73.475850000000008</v>
      </c>
      <c r="Z7539" s="6">
        <f t="shared" si="589"/>
        <v>3</v>
      </c>
    </row>
    <row r="7540" spans="1:26" x14ac:dyDescent="0.3">
      <c r="A7540" s="23" t="s">
        <v>9639</v>
      </c>
      <c r="B7540" s="34">
        <v>45474</v>
      </c>
      <c r="C7540" s="23" t="s">
        <v>1093</v>
      </c>
      <c r="D7540" s="23" t="s">
        <v>72</v>
      </c>
      <c r="E7540" s="23" t="s">
        <v>73</v>
      </c>
      <c r="F7540" s="23">
        <v>302001</v>
      </c>
      <c r="G7540" s="23" t="s">
        <v>224</v>
      </c>
      <c r="H7540" s="23" t="s">
        <v>225</v>
      </c>
      <c r="I7540" s="23" t="s">
        <v>147</v>
      </c>
      <c r="J7540" s="23" t="s">
        <v>23</v>
      </c>
      <c r="K7540" s="23" t="s">
        <v>24</v>
      </c>
      <c r="L7540" s="23">
        <v>1</v>
      </c>
      <c r="M7540" s="23">
        <v>44.09</v>
      </c>
      <c r="N7540" s="23">
        <v>15</v>
      </c>
      <c r="O7540" s="23">
        <v>12</v>
      </c>
      <c r="P7540" s="23" t="s">
        <v>43</v>
      </c>
      <c r="Q7540" s="23" t="s">
        <v>34</v>
      </c>
      <c r="R7540" s="23">
        <f t="shared" si="585"/>
        <v>1</v>
      </c>
      <c r="S7540" s="23" t="str">
        <f t="shared" si="586"/>
        <v>ORD107539_20240701_CUST02815_MED015</v>
      </c>
      <c r="T7540" s="23">
        <f t="shared" si="587"/>
        <v>1</v>
      </c>
      <c r="U7540" s="6">
        <f t="shared" si="588"/>
        <v>44.09</v>
      </c>
      <c r="V7540" s="6">
        <f>tbl_Raw_Data[[#This Row],[Discount_Pct]]*tbl_Raw_Data[[#This Row],[Gross_Amount]]/100</f>
        <v>6.6135000000000002</v>
      </c>
      <c r="W7540" s="6">
        <f>tbl_Raw_Data[[#This Row],[Gross_Amount]]-tbl_Raw_Data[[#This Row],[Discount_Amount]]</f>
        <v>37.476500000000001</v>
      </c>
      <c r="X7540" s="6">
        <f>tbl_Raw_Data[[#This Row],[Net_Amount_Before_Tax]]*tbl_Raw_Data[[#This Row],[Tax_Pct]]/100</f>
        <v>4.4971800000000002</v>
      </c>
      <c r="Y7540" s="6">
        <f>tbl_Raw_Data[[#This Row],[Net_Amount_Before_Tax]]+tbl_Raw_Data[[#This Row],[Tax_Amount]]</f>
        <v>41.973680000000002</v>
      </c>
      <c r="Z7540" s="6">
        <f t="shared" si="589"/>
        <v>2</v>
      </c>
    </row>
    <row r="7541" spans="1:26" x14ac:dyDescent="0.3">
      <c r="A7541" s="23" t="s">
        <v>9640</v>
      </c>
      <c r="B7541" s="34">
        <v>45513</v>
      </c>
      <c r="C7541" s="23" t="s">
        <v>646</v>
      </c>
      <c r="D7541" s="23" t="s">
        <v>52</v>
      </c>
      <c r="E7541" s="23" t="s">
        <v>52</v>
      </c>
      <c r="F7541" s="23">
        <v>160019</v>
      </c>
      <c r="G7541" s="23" t="s">
        <v>30</v>
      </c>
      <c r="H7541" s="23" t="s">
        <v>31</v>
      </c>
      <c r="I7541" s="23" t="s">
        <v>32</v>
      </c>
      <c r="J7541" s="23" t="s">
        <v>23</v>
      </c>
      <c r="K7541" s="23" t="s">
        <v>24</v>
      </c>
      <c r="L7541" s="23">
        <v>2</v>
      </c>
      <c r="M7541" s="23">
        <v>149.09</v>
      </c>
      <c r="N7541" s="23">
        <v>5</v>
      </c>
      <c r="O7541" s="23">
        <v>18</v>
      </c>
      <c r="P7541" s="23" t="s">
        <v>65</v>
      </c>
      <c r="Q7541" s="23" t="s">
        <v>34</v>
      </c>
      <c r="R7541" s="23">
        <f t="shared" si="585"/>
        <v>1</v>
      </c>
      <c r="S7541" s="23" t="str">
        <f t="shared" si="586"/>
        <v>ORD107540_20240809_CUST02403_MED017</v>
      </c>
      <c r="T7541" s="23">
        <f t="shared" si="587"/>
        <v>1</v>
      </c>
      <c r="U7541" s="6">
        <f t="shared" si="588"/>
        <v>298.18</v>
      </c>
      <c r="V7541" s="6">
        <f>tbl_Raw_Data[[#This Row],[Discount_Pct]]*tbl_Raw_Data[[#This Row],[Gross_Amount]]/100</f>
        <v>14.909000000000001</v>
      </c>
      <c r="W7541" s="6">
        <f>tbl_Raw_Data[[#This Row],[Gross_Amount]]-tbl_Raw_Data[[#This Row],[Discount_Amount]]</f>
        <v>283.27100000000002</v>
      </c>
      <c r="X7541" s="6">
        <f>tbl_Raw_Data[[#This Row],[Net_Amount_Before_Tax]]*tbl_Raw_Data[[#This Row],[Tax_Pct]]/100</f>
        <v>50.988780000000006</v>
      </c>
      <c r="Y7541" s="6">
        <f>tbl_Raw_Data[[#This Row],[Net_Amount_Before_Tax]]+tbl_Raw_Data[[#This Row],[Tax_Amount]]</f>
        <v>334.25978000000003</v>
      </c>
      <c r="Z7541" s="6">
        <f t="shared" si="589"/>
        <v>2</v>
      </c>
    </row>
    <row r="7542" spans="1:26" x14ac:dyDescent="0.3">
      <c r="A7542" s="23" t="s">
        <v>9641</v>
      </c>
      <c r="B7542" s="34">
        <v>45456</v>
      </c>
      <c r="C7542" s="23" t="s">
        <v>9036</v>
      </c>
      <c r="D7542" s="23" t="s">
        <v>142</v>
      </c>
      <c r="E7542" s="23" t="s">
        <v>81</v>
      </c>
      <c r="F7542" s="23">
        <v>380061</v>
      </c>
      <c r="G7542" s="23" t="s">
        <v>160</v>
      </c>
      <c r="H7542" s="23" t="s">
        <v>161</v>
      </c>
      <c r="I7542" s="23" t="s">
        <v>50</v>
      </c>
      <c r="J7542" s="23" t="s">
        <v>23</v>
      </c>
      <c r="K7542" s="23" t="s">
        <v>24</v>
      </c>
      <c r="L7542" s="23">
        <v>2</v>
      </c>
      <c r="M7542" s="23">
        <v>153.41999999999999</v>
      </c>
      <c r="N7542" s="23">
        <v>15</v>
      </c>
      <c r="O7542" s="23">
        <v>12</v>
      </c>
      <c r="P7542" s="23" t="s">
        <v>33</v>
      </c>
      <c r="Q7542" s="23" t="s">
        <v>26</v>
      </c>
      <c r="R7542" s="23">
        <f t="shared" si="585"/>
        <v>1</v>
      </c>
      <c r="S7542" s="23" t="str">
        <f t="shared" si="586"/>
        <v>ORD107541_20240613_CUST00600_MED014</v>
      </c>
      <c r="T7542" s="23">
        <f t="shared" si="587"/>
        <v>1</v>
      </c>
      <c r="U7542" s="6">
        <f t="shared" si="588"/>
        <v>306.83999999999997</v>
      </c>
      <c r="V7542" s="6">
        <f>tbl_Raw_Data[[#This Row],[Discount_Pct]]*tbl_Raw_Data[[#This Row],[Gross_Amount]]/100</f>
        <v>46.025999999999996</v>
      </c>
      <c r="W7542" s="6">
        <f>tbl_Raw_Data[[#This Row],[Gross_Amount]]-tbl_Raw_Data[[#This Row],[Discount_Amount]]</f>
        <v>260.81399999999996</v>
      </c>
      <c r="X7542" s="6">
        <f>tbl_Raw_Data[[#This Row],[Net_Amount_Before_Tax]]*tbl_Raw_Data[[#This Row],[Tax_Pct]]/100</f>
        <v>31.297679999999996</v>
      </c>
      <c r="Y7542" s="6">
        <f>tbl_Raw_Data[[#This Row],[Net_Amount_Before_Tax]]+tbl_Raw_Data[[#This Row],[Tax_Amount]]</f>
        <v>292.11167999999998</v>
      </c>
      <c r="Z7542" s="6">
        <f t="shared" si="589"/>
        <v>1</v>
      </c>
    </row>
    <row r="7543" spans="1:26" x14ac:dyDescent="0.3">
      <c r="A7543" s="23" t="s">
        <v>9641</v>
      </c>
      <c r="B7543" s="34">
        <v>45749</v>
      </c>
      <c r="C7543" s="23" t="s">
        <v>1213</v>
      </c>
      <c r="D7543" s="23" t="s">
        <v>130</v>
      </c>
      <c r="E7543" s="23" t="s">
        <v>131</v>
      </c>
      <c r="F7543" s="23">
        <v>700001</v>
      </c>
      <c r="G7543" s="23" t="s">
        <v>119</v>
      </c>
      <c r="H7543" s="23" t="s">
        <v>120</v>
      </c>
      <c r="I7543" s="23" t="s">
        <v>32</v>
      </c>
      <c r="J7543" s="23" t="s">
        <v>64</v>
      </c>
      <c r="K7543" s="23" t="s">
        <v>57</v>
      </c>
      <c r="L7543" s="23">
        <v>1</v>
      </c>
      <c r="M7543" s="23">
        <v>74.25</v>
      </c>
      <c r="N7543" s="23">
        <v>10</v>
      </c>
      <c r="O7543" s="23">
        <v>12</v>
      </c>
      <c r="P7543" s="23" t="s">
        <v>33</v>
      </c>
      <c r="Q7543" s="23" t="s">
        <v>90</v>
      </c>
      <c r="R7543" s="23">
        <f t="shared" si="585"/>
        <v>1</v>
      </c>
      <c r="S7543" s="23" t="str">
        <f t="shared" si="586"/>
        <v>ORD107541_20250402_CUST02860_MED010</v>
      </c>
      <c r="T7543" s="23">
        <f t="shared" si="587"/>
        <v>1</v>
      </c>
      <c r="U7543" s="6">
        <f t="shared" si="588"/>
        <v>74.25</v>
      </c>
      <c r="V7543" s="6">
        <f>tbl_Raw_Data[[#This Row],[Discount_Pct]]*tbl_Raw_Data[[#This Row],[Gross_Amount]]/100</f>
        <v>7.4249999999999998</v>
      </c>
      <c r="W7543" s="6">
        <f>tbl_Raw_Data[[#This Row],[Gross_Amount]]-tbl_Raw_Data[[#This Row],[Discount_Amount]]</f>
        <v>66.825000000000003</v>
      </c>
      <c r="X7543" s="6">
        <f>tbl_Raw_Data[[#This Row],[Net_Amount_Before_Tax]]*tbl_Raw_Data[[#This Row],[Tax_Pct]]/100</f>
        <v>8.0190000000000001</v>
      </c>
      <c r="Y7543" s="6">
        <f>tbl_Raw_Data[[#This Row],[Net_Amount_Before_Tax]]+tbl_Raw_Data[[#This Row],[Tax_Amount]]</f>
        <v>74.844000000000008</v>
      </c>
      <c r="Z7543" s="6">
        <f t="shared" si="589"/>
        <v>1</v>
      </c>
    </row>
    <row r="7544" spans="1:26" x14ac:dyDescent="0.3">
      <c r="A7544" s="23" t="s">
        <v>9641</v>
      </c>
      <c r="B7544" s="34">
        <v>45953</v>
      </c>
      <c r="C7544" s="23" t="s">
        <v>4009</v>
      </c>
      <c r="D7544" s="23" t="s">
        <v>52</v>
      </c>
      <c r="E7544" s="23" t="s">
        <v>52</v>
      </c>
      <c r="F7544" s="23">
        <v>160017</v>
      </c>
      <c r="G7544" s="23" t="s">
        <v>233</v>
      </c>
      <c r="H7544" s="23" t="s">
        <v>234</v>
      </c>
      <c r="I7544" s="23" t="s">
        <v>104</v>
      </c>
      <c r="J7544" s="23" t="s">
        <v>42</v>
      </c>
      <c r="K7544" s="23" t="s">
        <v>24</v>
      </c>
      <c r="L7544" s="23">
        <v>2</v>
      </c>
      <c r="M7544" s="23">
        <v>161.16</v>
      </c>
      <c r="N7544" s="23">
        <v>15</v>
      </c>
      <c r="O7544" s="23">
        <v>5</v>
      </c>
      <c r="P7544" s="23" t="s">
        <v>89</v>
      </c>
      <c r="Q7544" s="23" t="s">
        <v>44</v>
      </c>
      <c r="R7544" s="23">
        <f t="shared" si="585"/>
        <v>1</v>
      </c>
      <c r="S7544" s="23" t="str">
        <f t="shared" si="586"/>
        <v>ORD107541_20251023_CUST01519_MED019</v>
      </c>
      <c r="T7544" s="23">
        <f t="shared" si="587"/>
        <v>1</v>
      </c>
      <c r="U7544" s="6">
        <f t="shared" si="588"/>
        <v>322.32</v>
      </c>
      <c r="V7544" s="6">
        <f>tbl_Raw_Data[[#This Row],[Discount_Pct]]*tbl_Raw_Data[[#This Row],[Gross_Amount]]/100</f>
        <v>48.347999999999999</v>
      </c>
      <c r="W7544" s="6">
        <f>tbl_Raw_Data[[#This Row],[Gross_Amount]]-tbl_Raw_Data[[#This Row],[Discount_Amount]]</f>
        <v>273.97199999999998</v>
      </c>
      <c r="X7544" s="6">
        <f>tbl_Raw_Data[[#This Row],[Net_Amount_Before_Tax]]*tbl_Raw_Data[[#This Row],[Tax_Pct]]/100</f>
        <v>13.698599999999999</v>
      </c>
      <c r="Y7544" s="6">
        <f>tbl_Raw_Data[[#This Row],[Net_Amount_Before_Tax]]+tbl_Raw_Data[[#This Row],[Tax_Amount]]</f>
        <v>287.67059999999998</v>
      </c>
      <c r="Z7544" s="6">
        <f t="shared" si="589"/>
        <v>2</v>
      </c>
    </row>
    <row r="7545" spans="1:26" x14ac:dyDescent="0.3">
      <c r="A7545" s="23" t="s">
        <v>9641</v>
      </c>
      <c r="B7545" s="34">
        <v>45812</v>
      </c>
      <c r="C7545" s="23" t="s">
        <v>662</v>
      </c>
      <c r="D7545" s="23" t="s">
        <v>130</v>
      </c>
      <c r="E7545" s="23" t="s">
        <v>131</v>
      </c>
      <c r="F7545" s="23">
        <v>700019</v>
      </c>
      <c r="G7545" s="23" t="s">
        <v>20</v>
      </c>
      <c r="H7545" s="23" t="s">
        <v>21</v>
      </c>
      <c r="I7545" s="23" t="s">
        <v>22</v>
      </c>
      <c r="J7545" s="23" t="s">
        <v>23</v>
      </c>
      <c r="K7545" s="23" t="s">
        <v>24</v>
      </c>
      <c r="L7545" s="23">
        <v>2</v>
      </c>
      <c r="M7545" s="23">
        <v>150.6</v>
      </c>
      <c r="N7545" s="23">
        <v>5</v>
      </c>
      <c r="O7545" s="23">
        <v>5</v>
      </c>
      <c r="P7545" s="23" t="s">
        <v>25</v>
      </c>
      <c r="Q7545" s="23" t="s">
        <v>34</v>
      </c>
      <c r="R7545" s="23">
        <f t="shared" si="585"/>
        <v>1</v>
      </c>
      <c r="S7545" s="23" t="str">
        <f t="shared" si="586"/>
        <v>ORD107541_20250604_CUST03030_MED024</v>
      </c>
      <c r="T7545" s="23">
        <f t="shared" si="587"/>
        <v>1</v>
      </c>
      <c r="U7545" s="6">
        <f t="shared" si="588"/>
        <v>301.2</v>
      </c>
      <c r="V7545" s="6">
        <f>tbl_Raw_Data[[#This Row],[Discount_Pct]]*tbl_Raw_Data[[#This Row],[Gross_Amount]]/100</f>
        <v>15.06</v>
      </c>
      <c r="W7545" s="6">
        <f>tbl_Raw_Data[[#This Row],[Gross_Amount]]-tbl_Raw_Data[[#This Row],[Discount_Amount]]</f>
        <v>286.14</v>
      </c>
      <c r="X7545" s="6">
        <f>tbl_Raw_Data[[#This Row],[Net_Amount_Before_Tax]]*tbl_Raw_Data[[#This Row],[Tax_Pct]]/100</f>
        <v>14.306999999999999</v>
      </c>
      <c r="Y7545" s="6">
        <f>tbl_Raw_Data[[#This Row],[Net_Amount_Before_Tax]]+tbl_Raw_Data[[#This Row],[Tax_Amount]]</f>
        <v>300.447</v>
      </c>
      <c r="Z7545" s="6">
        <f t="shared" si="589"/>
        <v>3</v>
      </c>
    </row>
    <row r="7546" spans="1:26" x14ac:dyDescent="0.3">
      <c r="A7546" s="23" t="s">
        <v>9642</v>
      </c>
      <c r="B7546" s="34">
        <v>45678</v>
      </c>
      <c r="C7546" s="23" t="s">
        <v>2271</v>
      </c>
      <c r="D7546" s="23" t="s">
        <v>46</v>
      </c>
      <c r="E7546" s="23" t="s">
        <v>47</v>
      </c>
      <c r="F7546" s="23">
        <v>411045</v>
      </c>
      <c r="G7546" s="23" t="s">
        <v>256</v>
      </c>
      <c r="H7546" s="23" t="s">
        <v>257</v>
      </c>
      <c r="I7546" s="23" t="s">
        <v>22</v>
      </c>
      <c r="J7546" s="23" t="s">
        <v>258</v>
      </c>
      <c r="K7546" s="23" t="s">
        <v>57</v>
      </c>
      <c r="L7546" s="23">
        <v>2</v>
      </c>
      <c r="M7546" s="23">
        <v>74.16</v>
      </c>
      <c r="N7546" s="23">
        <v>15</v>
      </c>
      <c r="O7546" s="23">
        <v>5</v>
      </c>
      <c r="P7546" s="23" t="s">
        <v>33</v>
      </c>
      <c r="Q7546" s="23" t="s">
        <v>90</v>
      </c>
      <c r="R7546" s="23">
        <f t="shared" si="585"/>
        <v>1</v>
      </c>
      <c r="S7546" s="23" t="str">
        <f t="shared" si="586"/>
        <v>ORD107545_20250121_CUST00575_MED025</v>
      </c>
      <c r="T7546" s="23">
        <f t="shared" si="587"/>
        <v>1</v>
      </c>
      <c r="U7546" s="6">
        <f t="shared" si="588"/>
        <v>148.32</v>
      </c>
      <c r="V7546" s="6">
        <f>tbl_Raw_Data[[#This Row],[Discount_Pct]]*tbl_Raw_Data[[#This Row],[Gross_Amount]]/100</f>
        <v>22.247999999999998</v>
      </c>
      <c r="W7546" s="6">
        <f>tbl_Raw_Data[[#This Row],[Gross_Amount]]-tbl_Raw_Data[[#This Row],[Discount_Amount]]</f>
        <v>126.072</v>
      </c>
      <c r="X7546" s="6">
        <f>tbl_Raw_Data[[#This Row],[Net_Amount_Before_Tax]]*tbl_Raw_Data[[#This Row],[Tax_Pct]]/100</f>
        <v>6.3036000000000003</v>
      </c>
      <c r="Y7546" s="6">
        <f>tbl_Raw_Data[[#This Row],[Net_Amount_Before_Tax]]+tbl_Raw_Data[[#This Row],[Tax_Amount]]</f>
        <v>132.37559999999999</v>
      </c>
      <c r="Z7546" s="6">
        <f t="shared" si="589"/>
        <v>1</v>
      </c>
    </row>
    <row r="7547" spans="1:26" x14ac:dyDescent="0.3">
      <c r="A7547" s="23" t="s">
        <v>9643</v>
      </c>
      <c r="B7547" s="34">
        <v>45625</v>
      </c>
      <c r="C7547" s="23" t="s">
        <v>5351</v>
      </c>
      <c r="D7547" s="23" t="s">
        <v>19</v>
      </c>
      <c r="E7547" s="23" t="s">
        <v>19</v>
      </c>
      <c r="F7547" s="23">
        <v>110029</v>
      </c>
      <c r="G7547" s="23" t="s">
        <v>315</v>
      </c>
      <c r="H7547" s="23" t="s">
        <v>316</v>
      </c>
      <c r="I7547" s="23" t="s">
        <v>50</v>
      </c>
      <c r="J7547" s="23" t="s">
        <v>114</v>
      </c>
      <c r="K7547" s="23" t="s">
        <v>24</v>
      </c>
      <c r="L7547" s="23">
        <v>2</v>
      </c>
      <c r="M7547" s="23">
        <v>126.88</v>
      </c>
      <c r="N7547" s="23">
        <v>5</v>
      </c>
      <c r="O7547" s="23">
        <v>5</v>
      </c>
      <c r="P7547" s="23" t="s">
        <v>43</v>
      </c>
      <c r="Q7547" s="23" t="s">
        <v>44</v>
      </c>
      <c r="R7547" s="23">
        <f t="shared" si="585"/>
        <v>1</v>
      </c>
      <c r="S7547" s="23" t="str">
        <f t="shared" si="586"/>
        <v>ORD107546_20241129_CUST01402_MED012</v>
      </c>
      <c r="T7547" s="23">
        <f t="shared" si="587"/>
        <v>1</v>
      </c>
      <c r="U7547" s="6">
        <f t="shared" si="588"/>
        <v>253.76</v>
      </c>
      <c r="V7547" s="6">
        <f>tbl_Raw_Data[[#This Row],[Discount_Pct]]*tbl_Raw_Data[[#This Row],[Gross_Amount]]/100</f>
        <v>12.687999999999999</v>
      </c>
      <c r="W7547" s="6">
        <f>tbl_Raw_Data[[#This Row],[Gross_Amount]]-tbl_Raw_Data[[#This Row],[Discount_Amount]]</f>
        <v>241.072</v>
      </c>
      <c r="X7547" s="6">
        <f>tbl_Raw_Data[[#This Row],[Net_Amount_Before_Tax]]*tbl_Raw_Data[[#This Row],[Tax_Pct]]/100</f>
        <v>12.053600000000001</v>
      </c>
      <c r="Y7547" s="6">
        <f>tbl_Raw_Data[[#This Row],[Net_Amount_Before_Tax]]+tbl_Raw_Data[[#This Row],[Tax_Amount]]</f>
        <v>253.12559999999999</v>
      </c>
      <c r="Z7547" s="6">
        <f t="shared" si="589"/>
        <v>1</v>
      </c>
    </row>
    <row r="7548" spans="1:26" x14ac:dyDescent="0.3">
      <c r="A7548" s="23" t="s">
        <v>9644</v>
      </c>
      <c r="B7548" s="34">
        <v>45436</v>
      </c>
      <c r="C7548" s="23" t="s">
        <v>5599</v>
      </c>
      <c r="D7548" s="23" t="s">
        <v>46</v>
      </c>
      <c r="E7548" s="23" t="s">
        <v>47</v>
      </c>
      <c r="F7548" s="23">
        <v>411001</v>
      </c>
      <c r="G7548" s="23" t="s">
        <v>229</v>
      </c>
      <c r="H7548" s="23" t="s">
        <v>230</v>
      </c>
      <c r="I7548" s="23" t="s">
        <v>84</v>
      </c>
      <c r="J7548" s="23" t="s">
        <v>140</v>
      </c>
      <c r="K7548" s="23" t="s">
        <v>24</v>
      </c>
      <c r="L7548" s="23">
        <v>1</v>
      </c>
      <c r="M7548" s="23">
        <v>179.31</v>
      </c>
      <c r="N7548" s="23">
        <v>10</v>
      </c>
      <c r="O7548" s="23">
        <v>5</v>
      </c>
      <c r="P7548" s="23" t="s">
        <v>65</v>
      </c>
      <c r="Q7548" s="23" t="s">
        <v>34</v>
      </c>
      <c r="R7548" s="23">
        <f t="shared" si="585"/>
        <v>1</v>
      </c>
      <c r="S7548" s="23" t="str">
        <f t="shared" si="586"/>
        <v>ORD107547_20240524_CUST02597_MED022</v>
      </c>
      <c r="T7548" s="23">
        <f t="shared" si="587"/>
        <v>1</v>
      </c>
      <c r="U7548" s="6">
        <f t="shared" si="588"/>
        <v>179.31</v>
      </c>
      <c r="V7548" s="6">
        <f>tbl_Raw_Data[[#This Row],[Discount_Pct]]*tbl_Raw_Data[[#This Row],[Gross_Amount]]/100</f>
        <v>17.930999999999997</v>
      </c>
      <c r="W7548" s="6">
        <f>tbl_Raw_Data[[#This Row],[Gross_Amount]]-tbl_Raw_Data[[#This Row],[Discount_Amount]]</f>
        <v>161.37900000000002</v>
      </c>
      <c r="X7548" s="6">
        <f>tbl_Raw_Data[[#This Row],[Net_Amount_Before_Tax]]*tbl_Raw_Data[[#This Row],[Tax_Pct]]/100</f>
        <v>8.068950000000001</v>
      </c>
      <c r="Y7548" s="6">
        <f>tbl_Raw_Data[[#This Row],[Net_Amount_Before_Tax]]+tbl_Raw_Data[[#This Row],[Tax_Amount]]</f>
        <v>169.44795000000002</v>
      </c>
      <c r="Z7548" s="6">
        <f t="shared" si="589"/>
        <v>3</v>
      </c>
    </row>
    <row r="7549" spans="1:26" x14ac:dyDescent="0.3">
      <c r="A7549" s="23" t="s">
        <v>9645</v>
      </c>
      <c r="B7549" s="34">
        <v>45563</v>
      </c>
      <c r="C7549" s="23" t="s">
        <v>3416</v>
      </c>
      <c r="D7549" s="23" t="s">
        <v>100</v>
      </c>
      <c r="E7549" s="23" t="s">
        <v>101</v>
      </c>
      <c r="F7549" s="23">
        <v>201304</v>
      </c>
      <c r="G7549" s="23" t="s">
        <v>111</v>
      </c>
      <c r="H7549" s="23" t="s">
        <v>112</v>
      </c>
      <c r="I7549" s="23" t="s">
        <v>113</v>
      </c>
      <c r="J7549" s="23" t="s">
        <v>114</v>
      </c>
      <c r="K7549" s="23" t="s">
        <v>24</v>
      </c>
      <c r="L7549" s="23">
        <v>3</v>
      </c>
      <c r="M7549" s="23">
        <v>105.68</v>
      </c>
      <c r="N7549" s="23">
        <v>15</v>
      </c>
      <c r="O7549" s="23">
        <v>18</v>
      </c>
      <c r="P7549" s="23" t="s">
        <v>33</v>
      </c>
      <c r="Q7549" s="23" t="s">
        <v>44</v>
      </c>
      <c r="R7549" s="23">
        <f t="shared" si="585"/>
        <v>1</v>
      </c>
      <c r="S7549" s="23" t="str">
        <f t="shared" si="586"/>
        <v>ORD107548_20240928_CUST01845_MED027</v>
      </c>
      <c r="T7549" s="23">
        <f t="shared" si="587"/>
        <v>1</v>
      </c>
      <c r="U7549" s="6">
        <f t="shared" si="588"/>
        <v>317.04000000000002</v>
      </c>
      <c r="V7549" s="6">
        <f>tbl_Raw_Data[[#This Row],[Discount_Pct]]*tbl_Raw_Data[[#This Row],[Gross_Amount]]/100</f>
        <v>47.556000000000004</v>
      </c>
      <c r="W7549" s="6">
        <f>tbl_Raw_Data[[#This Row],[Gross_Amount]]-tbl_Raw_Data[[#This Row],[Discount_Amount]]</f>
        <v>269.48400000000004</v>
      </c>
      <c r="X7549" s="6">
        <f>tbl_Raw_Data[[#This Row],[Net_Amount_Before_Tax]]*tbl_Raw_Data[[#This Row],[Tax_Pct]]/100</f>
        <v>48.507120000000008</v>
      </c>
      <c r="Y7549" s="6">
        <f>tbl_Raw_Data[[#This Row],[Net_Amount_Before_Tax]]+tbl_Raw_Data[[#This Row],[Tax_Amount]]</f>
        <v>317.99112000000002</v>
      </c>
      <c r="Z7549" s="6">
        <f t="shared" si="589"/>
        <v>3</v>
      </c>
    </row>
    <row r="7550" spans="1:26" x14ac:dyDescent="0.3">
      <c r="A7550" s="23" t="s">
        <v>9646</v>
      </c>
      <c r="B7550" s="34">
        <v>45467</v>
      </c>
      <c r="C7550" s="23" t="s">
        <v>4899</v>
      </c>
      <c r="D7550" s="23" t="s">
        <v>87</v>
      </c>
      <c r="E7550" s="23" t="s">
        <v>88</v>
      </c>
      <c r="F7550" s="23">
        <v>600018</v>
      </c>
      <c r="G7550" s="23" t="s">
        <v>94</v>
      </c>
      <c r="H7550" s="23" t="s">
        <v>95</v>
      </c>
      <c r="I7550" s="23" t="s">
        <v>84</v>
      </c>
      <c r="J7550" s="23" t="s">
        <v>42</v>
      </c>
      <c r="K7550" s="23" t="s">
        <v>24</v>
      </c>
      <c r="L7550" s="23">
        <v>1</v>
      </c>
      <c r="M7550" s="23">
        <v>75.5</v>
      </c>
      <c r="N7550" s="23">
        <v>5</v>
      </c>
      <c r="O7550" s="23">
        <v>5</v>
      </c>
      <c r="P7550" s="23" t="s">
        <v>58</v>
      </c>
      <c r="Q7550" s="23" t="s">
        <v>34</v>
      </c>
      <c r="R7550" s="23">
        <f t="shared" si="585"/>
        <v>1</v>
      </c>
      <c r="S7550" s="23" t="str">
        <f t="shared" si="586"/>
        <v>ORD107549_20240624_CUST01397_MED021</v>
      </c>
      <c r="T7550" s="23">
        <f t="shared" si="587"/>
        <v>1</v>
      </c>
      <c r="U7550" s="6">
        <f t="shared" si="588"/>
        <v>75.5</v>
      </c>
      <c r="V7550" s="6">
        <f>tbl_Raw_Data[[#This Row],[Discount_Pct]]*tbl_Raw_Data[[#This Row],[Gross_Amount]]/100</f>
        <v>3.7749999999999999</v>
      </c>
      <c r="W7550" s="6">
        <f>tbl_Raw_Data[[#This Row],[Gross_Amount]]-tbl_Raw_Data[[#This Row],[Discount_Amount]]</f>
        <v>71.724999999999994</v>
      </c>
      <c r="X7550" s="6">
        <f>tbl_Raw_Data[[#This Row],[Net_Amount_Before_Tax]]*tbl_Raw_Data[[#This Row],[Tax_Pct]]/100</f>
        <v>3.5862500000000002</v>
      </c>
      <c r="Y7550" s="6">
        <f>tbl_Raw_Data[[#This Row],[Net_Amount_Before_Tax]]+tbl_Raw_Data[[#This Row],[Tax_Amount]]</f>
        <v>75.311250000000001</v>
      </c>
      <c r="Z7550" s="6">
        <f t="shared" si="589"/>
        <v>1</v>
      </c>
    </row>
    <row r="7551" spans="1:26" x14ac:dyDescent="0.3">
      <c r="A7551" s="23" t="s">
        <v>9647</v>
      </c>
      <c r="B7551" s="34">
        <v>45466</v>
      </c>
      <c r="C7551" s="23" t="s">
        <v>9648</v>
      </c>
      <c r="D7551" s="23" t="s">
        <v>142</v>
      </c>
      <c r="E7551" s="23" t="s">
        <v>81</v>
      </c>
      <c r="F7551" s="23">
        <v>380001</v>
      </c>
      <c r="G7551" s="23" t="s">
        <v>94</v>
      </c>
      <c r="H7551" s="23" t="s">
        <v>95</v>
      </c>
      <c r="I7551" s="23" t="s">
        <v>84</v>
      </c>
      <c r="J7551" s="23" t="s">
        <v>42</v>
      </c>
      <c r="K7551" s="23" t="s">
        <v>24</v>
      </c>
      <c r="L7551" s="23">
        <v>3</v>
      </c>
      <c r="M7551" s="23">
        <v>88.68</v>
      </c>
      <c r="N7551" s="23">
        <v>15</v>
      </c>
      <c r="O7551" s="23">
        <v>12</v>
      </c>
      <c r="P7551" s="23" t="s">
        <v>65</v>
      </c>
      <c r="Q7551" s="23" t="s">
        <v>90</v>
      </c>
      <c r="R7551" s="23">
        <f t="shared" si="585"/>
        <v>1</v>
      </c>
      <c r="S7551" s="23" t="str">
        <f t="shared" si="586"/>
        <v>ORD107550_20240623_CUST02334_MED021</v>
      </c>
      <c r="T7551" s="23">
        <f t="shared" si="587"/>
        <v>1</v>
      </c>
      <c r="U7551" s="6">
        <f t="shared" si="588"/>
        <v>266.04000000000002</v>
      </c>
      <c r="V7551" s="6">
        <f>tbl_Raw_Data[[#This Row],[Discount_Pct]]*tbl_Raw_Data[[#This Row],[Gross_Amount]]/100</f>
        <v>39.906000000000006</v>
      </c>
      <c r="W7551" s="6">
        <f>tbl_Raw_Data[[#This Row],[Gross_Amount]]-tbl_Raw_Data[[#This Row],[Discount_Amount]]</f>
        <v>226.13400000000001</v>
      </c>
      <c r="X7551" s="6">
        <f>tbl_Raw_Data[[#This Row],[Net_Amount_Before_Tax]]*tbl_Raw_Data[[#This Row],[Tax_Pct]]/100</f>
        <v>27.136080000000003</v>
      </c>
      <c r="Y7551" s="6">
        <f>tbl_Raw_Data[[#This Row],[Net_Amount_Before_Tax]]+tbl_Raw_Data[[#This Row],[Tax_Amount]]</f>
        <v>253.27008000000001</v>
      </c>
      <c r="Z7551" s="6">
        <f t="shared" si="589"/>
        <v>0</v>
      </c>
    </row>
    <row r="7552" spans="1:26" x14ac:dyDescent="0.3">
      <c r="A7552" s="23" t="s">
        <v>9649</v>
      </c>
      <c r="B7552" s="34">
        <v>46000</v>
      </c>
      <c r="C7552" s="23" t="s">
        <v>4723</v>
      </c>
      <c r="D7552" s="23" t="s">
        <v>37</v>
      </c>
      <c r="E7552" s="23" t="s">
        <v>38</v>
      </c>
      <c r="F7552" s="23">
        <v>452016</v>
      </c>
      <c r="G7552" s="23" t="s">
        <v>94</v>
      </c>
      <c r="H7552" s="23" t="s">
        <v>95</v>
      </c>
      <c r="I7552" s="23" t="s">
        <v>84</v>
      </c>
      <c r="J7552" s="23" t="s">
        <v>42</v>
      </c>
      <c r="K7552" s="23" t="s">
        <v>24</v>
      </c>
      <c r="L7552" s="23">
        <v>2</v>
      </c>
      <c r="M7552" s="23">
        <v>86.98</v>
      </c>
      <c r="N7552" s="23">
        <v>0</v>
      </c>
      <c r="O7552" s="23">
        <v>5</v>
      </c>
      <c r="P7552" s="23" t="s">
        <v>43</v>
      </c>
      <c r="Q7552" s="23" t="s">
        <v>34</v>
      </c>
      <c r="R7552" s="23">
        <f t="shared" si="585"/>
        <v>1</v>
      </c>
      <c r="S7552" s="23" t="str">
        <f t="shared" si="586"/>
        <v>ORD107551_20251209_CUST03375_MED021</v>
      </c>
      <c r="T7552" s="23">
        <f t="shared" si="587"/>
        <v>1</v>
      </c>
      <c r="U7552" s="6">
        <f t="shared" si="588"/>
        <v>173.96</v>
      </c>
      <c r="V7552" s="6">
        <f>tbl_Raw_Data[[#This Row],[Discount_Pct]]*tbl_Raw_Data[[#This Row],[Gross_Amount]]/100</f>
        <v>0</v>
      </c>
      <c r="W7552" s="6">
        <f>tbl_Raw_Data[[#This Row],[Gross_Amount]]-tbl_Raw_Data[[#This Row],[Discount_Amount]]</f>
        <v>173.96</v>
      </c>
      <c r="X7552" s="6">
        <f>tbl_Raw_Data[[#This Row],[Net_Amount_Before_Tax]]*tbl_Raw_Data[[#This Row],[Tax_Pct]]/100</f>
        <v>8.6980000000000004</v>
      </c>
      <c r="Y7552" s="6">
        <f>tbl_Raw_Data[[#This Row],[Net_Amount_Before_Tax]]+tbl_Raw_Data[[#This Row],[Tax_Amount]]</f>
        <v>182.65800000000002</v>
      </c>
      <c r="Z7552" s="6">
        <f t="shared" si="589"/>
        <v>3</v>
      </c>
    </row>
    <row r="7553" spans="1:26" x14ac:dyDescent="0.3">
      <c r="A7553" s="23" t="s">
        <v>9649</v>
      </c>
      <c r="B7553" s="34">
        <v>45855</v>
      </c>
      <c r="C7553" s="23" t="s">
        <v>4163</v>
      </c>
      <c r="D7553" s="23" t="s">
        <v>142</v>
      </c>
      <c r="E7553" s="23" t="s">
        <v>81</v>
      </c>
      <c r="F7553" s="23">
        <v>380058</v>
      </c>
      <c r="G7553" s="23" t="s">
        <v>138</v>
      </c>
      <c r="H7553" s="23" t="s">
        <v>139</v>
      </c>
      <c r="I7553" s="23" t="s">
        <v>50</v>
      </c>
      <c r="J7553" s="23" t="s">
        <v>140</v>
      </c>
      <c r="K7553" s="23" t="s">
        <v>24</v>
      </c>
      <c r="L7553" s="23">
        <v>3</v>
      </c>
      <c r="M7553" s="23">
        <v>144.47999999999999</v>
      </c>
      <c r="N7553" s="23">
        <v>10</v>
      </c>
      <c r="O7553" s="23">
        <v>12</v>
      </c>
      <c r="P7553" s="23" t="s">
        <v>33</v>
      </c>
      <c r="Q7553" s="23" t="s">
        <v>34</v>
      </c>
      <c r="R7553" s="23">
        <f t="shared" si="585"/>
        <v>1</v>
      </c>
      <c r="S7553" s="23" t="str">
        <f t="shared" si="586"/>
        <v>ORD107551_20250717_CUST02480_MED013</v>
      </c>
      <c r="T7553" s="23">
        <f t="shared" si="587"/>
        <v>1</v>
      </c>
      <c r="U7553" s="6">
        <f t="shared" si="588"/>
        <v>433.43999999999994</v>
      </c>
      <c r="V7553" s="6">
        <f>tbl_Raw_Data[[#This Row],[Discount_Pct]]*tbl_Raw_Data[[#This Row],[Gross_Amount]]/100</f>
        <v>43.343999999999994</v>
      </c>
      <c r="W7553" s="6">
        <f>tbl_Raw_Data[[#This Row],[Gross_Amount]]-tbl_Raw_Data[[#This Row],[Discount_Amount]]</f>
        <v>390.09599999999995</v>
      </c>
      <c r="X7553" s="6">
        <f>tbl_Raw_Data[[#This Row],[Net_Amount_Before_Tax]]*tbl_Raw_Data[[#This Row],[Tax_Pct]]/100</f>
        <v>46.811519999999994</v>
      </c>
      <c r="Y7553" s="6">
        <f>tbl_Raw_Data[[#This Row],[Net_Amount_Before_Tax]]+tbl_Raw_Data[[#This Row],[Tax_Amount]]</f>
        <v>436.90751999999992</v>
      </c>
      <c r="Z7553" s="6">
        <f t="shared" si="589"/>
        <v>3</v>
      </c>
    </row>
    <row r="7554" spans="1:26" x14ac:dyDescent="0.3">
      <c r="A7554" s="23" t="s">
        <v>9650</v>
      </c>
      <c r="B7554" s="34">
        <v>45459</v>
      </c>
      <c r="C7554" s="23" t="s">
        <v>1729</v>
      </c>
      <c r="D7554" s="23" t="s">
        <v>72</v>
      </c>
      <c r="E7554" s="23" t="s">
        <v>73</v>
      </c>
      <c r="F7554" s="23">
        <v>302019</v>
      </c>
      <c r="G7554" s="23" t="s">
        <v>102</v>
      </c>
      <c r="H7554" s="23" t="s">
        <v>103</v>
      </c>
      <c r="I7554" s="23" t="s">
        <v>104</v>
      </c>
      <c r="J7554" s="23" t="s">
        <v>64</v>
      </c>
      <c r="K7554" s="23" t="s">
        <v>57</v>
      </c>
      <c r="L7554" s="23">
        <v>5</v>
      </c>
      <c r="M7554" s="23">
        <v>97.48</v>
      </c>
      <c r="N7554" s="23">
        <v>20</v>
      </c>
      <c r="O7554" s="23">
        <v>18</v>
      </c>
      <c r="P7554" s="23" t="s">
        <v>43</v>
      </c>
      <c r="Q7554" s="23" t="s">
        <v>44</v>
      </c>
      <c r="R7554" s="23">
        <f t="shared" ref="R7554:R7617" si="590">COUNTIFS($A$2:$A$8001,A7554,$B$2:$B$8001,B7554,$C$2:$C$8001,C7554,$G$2:$G$8001,G7554)</f>
        <v>1</v>
      </c>
      <c r="S7554" s="23" t="str">
        <f t="shared" ref="S7554:S7617" si="591">A7554&amp;"_"&amp;TEXT(B7554,"yyyymmdd")&amp;"_"&amp;C7554&amp;"_"&amp;G7554</f>
        <v>ORD107553_20240616_CUST03373_MED029</v>
      </c>
      <c r="T7554" s="23">
        <f t="shared" ref="T7554:T7617" si="592">COUNTIF($S$2:$S$8001,S7554)</f>
        <v>1</v>
      </c>
      <c r="U7554" s="6">
        <f t="shared" ref="U7554:U7617" si="593">L7554*M7554</f>
        <v>487.40000000000003</v>
      </c>
      <c r="V7554" s="6">
        <f>tbl_Raw_Data[[#This Row],[Discount_Pct]]*tbl_Raw_Data[[#This Row],[Gross_Amount]]/100</f>
        <v>97.48</v>
      </c>
      <c r="W7554" s="6">
        <f>tbl_Raw_Data[[#This Row],[Gross_Amount]]-tbl_Raw_Data[[#This Row],[Discount_Amount]]</f>
        <v>389.92</v>
      </c>
      <c r="X7554" s="6">
        <f>tbl_Raw_Data[[#This Row],[Net_Amount_Before_Tax]]*tbl_Raw_Data[[#This Row],[Tax_Pct]]/100</f>
        <v>70.185600000000008</v>
      </c>
      <c r="Y7554" s="6">
        <f>tbl_Raw_Data[[#This Row],[Net_Amount_Before_Tax]]+tbl_Raw_Data[[#This Row],[Tax_Amount]]</f>
        <v>460.10560000000004</v>
      </c>
      <c r="Z7554" s="6">
        <f t="shared" ref="Z7554:Z7617" si="594">COUNTIFS($C$2:$C$8001,C7554,$Q$2:$Q$8001,"Delivered")</f>
        <v>3</v>
      </c>
    </row>
    <row r="7555" spans="1:26" x14ac:dyDescent="0.3">
      <c r="A7555" s="23" t="s">
        <v>9651</v>
      </c>
      <c r="B7555" s="34">
        <v>45966</v>
      </c>
      <c r="C7555" s="23" t="s">
        <v>1360</v>
      </c>
      <c r="D7555" s="23" t="s">
        <v>159</v>
      </c>
      <c r="E7555" s="23" t="s">
        <v>47</v>
      </c>
      <c r="F7555" s="23">
        <v>400093</v>
      </c>
      <c r="G7555" s="23" t="s">
        <v>124</v>
      </c>
      <c r="H7555" s="23" t="s">
        <v>125</v>
      </c>
      <c r="I7555" s="23" t="s">
        <v>104</v>
      </c>
      <c r="J7555" s="23" t="s">
        <v>114</v>
      </c>
      <c r="K7555" s="23" t="s">
        <v>24</v>
      </c>
      <c r="L7555" s="23">
        <v>3</v>
      </c>
      <c r="M7555" s="23">
        <v>119.18</v>
      </c>
      <c r="N7555" s="23">
        <v>5</v>
      </c>
      <c r="O7555" s="23">
        <v>12</v>
      </c>
      <c r="P7555" s="23" t="s">
        <v>25</v>
      </c>
      <c r="Q7555" s="23" t="s">
        <v>90</v>
      </c>
      <c r="R7555" s="23">
        <f t="shared" si="590"/>
        <v>1</v>
      </c>
      <c r="S7555" s="23" t="str">
        <f t="shared" si="591"/>
        <v>ORD107554_20251105_CUST02277_MED018</v>
      </c>
      <c r="T7555" s="23">
        <f t="shared" si="592"/>
        <v>1</v>
      </c>
      <c r="U7555" s="6">
        <f t="shared" si="593"/>
        <v>357.54</v>
      </c>
      <c r="V7555" s="6">
        <f>tbl_Raw_Data[[#This Row],[Discount_Pct]]*tbl_Raw_Data[[#This Row],[Gross_Amount]]/100</f>
        <v>17.876999999999999</v>
      </c>
      <c r="W7555" s="6">
        <f>tbl_Raw_Data[[#This Row],[Gross_Amount]]-tbl_Raw_Data[[#This Row],[Discount_Amount]]</f>
        <v>339.66300000000001</v>
      </c>
      <c r="X7555" s="6">
        <f>tbl_Raw_Data[[#This Row],[Net_Amount_Before_Tax]]*tbl_Raw_Data[[#This Row],[Tax_Pct]]/100</f>
        <v>40.75956</v>
      </c>
      <c r="Y7555" s="6">
        <f>tbl_Raw_Data[[#This Row],[Net_Amount_Before_Tax]]+tbl_Raw_Data[[#This Row],[Tax_Amount]]</f>
        <v>380.42256000000003</v>
      </c>
      <c r="Z7555" s="6">
        <f t="shared" si="594"/>
        <v>3</v>
      </c>
    </row>
    <row r="7556" spans="1:26" x14ac:dyDescent="0.3">
      <c r="A7556" s="23" t="s">
        <v>9652</v>
      </c>
      <c r="B7556" s="34">
        <v>45563</v>
      </c>
      <c r="C7556" s="23" t="s">
        <v>7194</v>
      </c>
      <c r="D7556" s="23" t="s">
        <v>130</v>
      </c>
      <c r="E7556" s="23" t="s">
        <v>131</v>
      </c>
      <c r="F7556" s="23">
        <v>700029</v>
      </c>
      <c r="G7556" s="23" t="s">
        <v>124</v>
      </c>
      <c r="H7556" s="23" t="s">
        <v>125</v>
      </c>
      <c r="I7556" s="23" t="s">
        <v>104</v>
      </c>
      <c r="J7556" s="23" t="s">
        <v>114</v>
      </c>
      <c r="K7556" s="23" t="s">
        <v>24</v>
      </c>
      <c r="L7556" s="23">
        <v>2</v>
      </c>
      <c r="M7556" s="23">
        <v>120.95</v>
      </c>
      <c r="N7556" s="23">
        <v>5</v>
      </c>
      <c r="O7556" s="23">
        <v>5</v>
      </c>
      <c r="P7556" s="23" t="s">
        <v>25</v>
      </c>
      <c r="Q7556" s="23" t="s">
        <v>44</v>
      </c>
      <c r="R7556" s="23">
        <f t="shared" si="590"/>
        <v>1</v>
      </c>
      <c r="S7556" s="23" t="str">
        <f t="shared" si="591"/>
        <v>ORD107555_20240928_CUST02132_MED018</v>
      </c>
      <c r="T7556" s="23">
        <f t="shared" si="592"/>
        <v>1</v>
      </c>
      <c r="U7556" s="6">
        <f t="shared" si="593"/>
        <v>241.9</v>
      </c>
      <c r="V7556" s="6">
        <f>tbl_Raw_Data[[#This Row],[Discount_Pct]]*tbl_Raw_Data[[#This Row],[Gross_Amount]]/100</f>
        <v>12.095000000000001</v>
      </c>
      <c r="W7556" s="6">
        <f>tbl_Raw_Data[[#This Row],[Gross_Amount]]-tbl_Raw_Data[[#This Row],[Discount_Amount]]</f>
        <v>229.80500000000001</v>
      </c>
      <c r="X7556" s="6">
        <f>tbl_Raw_Data[[#This Row],[Net_Amount_Before_Tax]]*tbl_Raw_Data[[#This Row],[Tax_Pct]]/100</f>
        <v>11.490250000000001</v>
      </c>
      <c r="Y7556" s="6">
        <f>tbl_Raw_Data[[#This Row],[Net_Amount_Before_Tax]]+tbl_Raw_Data[[#This Row],[Tax_Amount]]</f>
        <v>241.29525000000001</v>
      </c>
      <c r="Z7556" s="6">
        <f t="shared" si="594"/>
        <v>1</v>
      </c>
    </row>
    <row r="7557" spans="1:26" x14ac:dyDescent="0.3">
      <c r="A7557" s="23" t="s">
        <v>9652</v>
      </c>
      <c r="B7557" s="34">
        <v>45977</v>
      </c>
      <c r="C7557" s="23" t="s">
        <v>526</v>
      </c>
      <c r="D7557" s="23" t="s">
        <v>28</v>
      </c>
      <c r="E7557" s="23" t="s">
        <v>29</v>
      </c>
      <c r="F7557" s="23">
        <v>500090</v>
      </c>
      <c r="G7557" s="23" t="s">
        <v>102</v>
      </c>
      <c r="H7557" s="23" t="s">
        <v>103</v>
      </c>
      <c r="I7557" s="23" t="s">
        <v>104</v>
      </c>
      <c r="J7557" s="23" t="s">
        <v>64</v>
      </c>
      <c r="K7557" s="23" t="s">
        <v>57</v>
      </c>
      <c r="L7557" s="23">
        <v>1</v>
      </c>
      <c r="M7557" s="23">
        <v>97.43</v>
      </c>
      <c r="N7557" s="23">
        <v>0</v>
      </c>
      <c r="O7557" s="23">
        <v>12</v>
      </c>
      <c r="P7557" s="23" t="s">
        <v>25</v>
      </c>
      <c r="Q7557" s="23" t="s">
        <v>34</v>
      </c>
      <c r="R7557" s="23">
        <f t="shared" si="590"/>
        <v>1</v>
      </c>
      <c r="S7557" s="23" t="str">
        <f t="shared" si="591"/>
        <v>ORD107555_20251116_CUST02393_MED029</v>
      </c>
      <c r="T7557" s="23">
        <f t="shared" si="592"/>
        <v>1</v>
      </c>
      <c r="U7557" s="6">
        <f t="shared" si="593"/>
        <v>97.43</v>
      </c>
      <c r="V7557" s="6">
        <f>tbl_Raw_Data[[#This Row],[Discount_Pct]]*tbl_Raw_Data[[#This Row],[Gross_Amount]]/100</f>
        <v>0</v>
      </c>
      <c r="W7557" s="6">
        <f>tbl_Raw_Data[[#This Row],[Gross_Amount]]-tbl_Raw_Data[[#This Row],[Discount_Amount]]</f>
        <v>97.43</v>
      </c>
      <c r="X7557" s="6">
        <f>tbl_Raw_Data[[#This Row],[Net_Amount_Before_Tax]]*tbl_Raw_Data[[#This Row],[Tax_Pct]]/100</f>
        <v>11.691600000000001</v>
      </c>
      <c r="Y7557" s="6">
        <f>tbl_Raw_Data[[#This Row],[Net_Amount_Before_Tax]]+tbl_Raw_Data[[#This Row],[Tax_Amount]]</f>
        <v>109.1216</v>
      </c>
      <c r="Z7557" s="6">
        <f t="shared" si="594"/>
        <v>2</v>
      </c>
    </row>
    <row r="7558" spans="1:26" x14ac:dyDescent="0.3">
      <c r="A7558" s="23" t="s">
        <v>9653</v>
      </c>
      <c r="B7558" s="34">
        <v>45296</v>
      </c>
      <c r="C7558" s="23" t="s">
        <v>9247</v>
      </c>
      <c r="D7558" s="23" t="s">
        <v>159</v>
      </c>
      <c r="E7558" s="23" t="s">
        <v>47</v>
      </c>
      <c r="F7558" s="23">
        <v>400069</v>
      </c>
      <c r="G7558" s="23" t="s">
        <v>154</v>
      </c>
      <c r="H7558" s="23" t="s">
        <v>155</v>
      </c>
      <c r="I7558" s="23" t="s">
        <v>134</v>
      </c>
      <c r="J7558" s="23" t="s">
        <v>156</v>
      </c>
      <c r="K7558" s="23" t="s">
        <v>57</v>
      </c>
      <c r="L7558" s="23">
        <v>3</v>
      </c>
      <c r="M7558" s="23">
        <v>48.97</v>
      </c>
      <c r="N7558" s="23">
        <v>0</v>
      </c>
      <c r="O7558" s="23">
        <v>12</v>
      </c>
      <c r="P7558" s="23" t="s">
        <v>33</v>
      </c>
      <c r="Q7558" s="23" t="s">
        <v>34</v>
      </c>
      <c r="R7558" s="23">
        <f t="shared" si="590"/>
        <v>1</v>
      </c>
      <c r="S7558" s="23" t="str">
        <f t="shared" si="591"/>
        <v>ORD107557_20240105_CUST02166_MED006</v>
      </c>
      <c r="T7558" s="23">
        <f t="shared" si="592"/>
        <v>1</v>
      </c>
      <c r="U7558" s="6">
        <f t="shared" si="593"/>
        <v>146.91</v>
      </c>
      <c r="V7558" s="6">
        <f>tbl_Raw_Data[[#This Row],[Discount_Pct]]*tbl_Raw_Data[[#This Row],[Gross_Amount]]/100</f>
        <v>0</v>
      </c>
      <c r="W7558" s="6">
        <f>tbl_Raw_Data[[#This Row],[Gross_Amount]]-tbl_Raw_Data[[#This Row],[Discount_Amount]]</f>
        <v>146.91</v>
      </c>
      <c r="X7558" s="6">
        <f>tbl_Raw_Data[[#This Row],[Net_Amount_Before_Tax]]*tbl_Raw_Data[[#This Row],[Tax_Pct]]/100</f>
        <v>17.629200000000001</v>
      </c>
      <c r="Y7558" s="6">
        <f>tbl_Raw_Data[[#This Row],[Net_Amount_Before_Tax]]+tbl_Raw_Data[[#This Row],[Tax_Amount]]</f>
        <v>164.53919999999999</v>
      </c>
      <c r="Z7558" s="6">
        <f t="shared" si="594"/>
        <v>3</v>
      </c>
    </row>
    <row r="7559" spans="1:26" x14ac:dyDescent="0.3">
      <c r="A7559" s="23" t="s">
        <v>9653</v>
      </c>
      <c r="B7559" s="34">
        <v>45416</v>
      </c>
      <c r="C7559" s="23" t="s">
        <v>784</v>
      </c>
      <c r="D7559" s="23" t="s">
        <v>46</v>
      </c>
      <c r="E7559" s="23" t="s">
        <v>47</v>
      </c>
      <c r="F7559" s="23">
        <v>411001</v>
      </c>
      <c r="G7559" s="23" t="s">
        <v>160</v>
      </c>
      <c r="H7559" s="23" t="s">
        <v>161</v>
      </c>
      <c r="I7559" s="23" t="s">
        <v>50</v>
      </c>
      <c r="J7559" s="23" t="s">
        <v>23</v>
      </c>
      <c r="K7559" s="23" t="s">
        <v>24</v>
      </c>
      <c r="L7559" s="23">
        <v>4</v>
      </c>
      <c r="M7559" s="23">
        <v>160.55000000000001</v>
      </c>
      <c r="N7559" s="23">
        <v>0</v>
      </c>
      <c r="O7559" s="23">
        <v>18</v>
      </c>
      <c r="P7559" s="23" t="s">
        <v>58</v>
      </c>
      <c r="Q7559" s="23" t="s">
        <v>34</v>
      </c>
      <c r="R7559" s="23">
        <f t="shared" si="590"/>
        <v>1</v>
      </c>
      <c r="S7559" s="23" t="str">
        <f t="shared" si="591"/>
        <v>ORD107557_20240504_CUST00365_MED014</v>
      </c>
      <c r="T7559" s="23">
        <f t="shared" si="592"/>
        <v>1</v>
      </c>
      <c r="U7559" s="6">
        <f t="shared" si="593"/>
        <v>642.20000000000005</v>
      </c>
      <c r="V7559" s="6">
        <f>tbl_Raw_Data[[#This Row],[Discount_Pct]]*tbl_Raw_Data[[#This Row],[Gross_Amount]]/100</f>
        <v>0</v>
      </c>
      <c r="W7559" s="6">
        <f>tbl_Raw_Data[[#This Row],[Gross_Amount]]-tbl_Raw_Data[[#This Row],[Discount_Amount]]</f>
        <v>642.20000000000005</v>
      </c>
      <c r="X7559" s="6">
        <f>tbl_Raw_Data[[#This Row],[Net_Amount_Before_Tax]]*tbl_Raw_Data[[#This Row],[Tax_Pct]]/100</f>
        <v>115.596</v>
      </c>
      <c r="Y7559" s="6">
        <f>tbl_Raw_Data[[#This Row],[Net_Amount_Before_Tax]]+tbl_Raw_Data[[#This Row],[Tax_Amount]]</f>
        <v>757.79600000000005</v>
      </c>
      <c r="Z7559" s="6">
        <f t="shared" si="594"/>
        <v>2</v>
      </c>
    </row>
    <row r="7560" spans="1:26" x14ac:dyDescent="0.3">
      <c r="A7560" s="23" t="s">
        <v>9653</v>
      </c>
      <c r="B7560" s="34">
        <v>45813</v>
      </c>
      <c r="C7560" s="23" t="s">
        <v>8418</v>
      </c>
      <c r="D7560" s="23" t="s">
        <v>72</v>
      </c>
      <c r="E7560" s="23" t="s">
        <v>73</v>
      </c>
      <c r="F7560" s="23">
        <v>302033</v>
      </c>
      <c r="G7560" s="23" t="s">
        <v>315</v>
      </c>
      <c r="H7560" s="23" t="s">
        <v>316</v>
      </c>
      <c r="I7560" s="23" t="s">
        <v>50</v>
      </c>
      <c r="J7560" s="23" t="s">
        <v>114</v>
      </c>
      <c r="K7560" s="23" t="s">
        <v>24</v>
      </c>
      <c r="L7560" s="23">
        <v>1</v>
      </c>
      <c r="M7560" s="23">
        <v>128.36000000000001</v>
      </c>
      <c r="N7560" s="23">
        <v>10</v>
      </c>
      <c r="O7560" s="23">
        <v>5</v>
      </c>
      <c r="P7560" s="23" t="s">
        <v>58</v>
      </c>
      <c r="Q7560" s="23" t="s">
        <v>34</v>
      </c>
      <c r="R7560" s="23">
        <f t="shared" si="590"/>
        <v>1</v>
      </c>
      <c r="S7560" s="23" t="str">
        <f t="shared" si="591"/>
        <v>ORD107557_20250605_CUST01096_MED012</v>
      </c>
      <c r="T7560" s="23">
        <f t="shared" si="592"/>
        <v>1</v>
      </c>
      <c r="U7560" s="6">
        <f t="shared" si="593"/>
        <v>128.36000000000001</v>
      </c>
      <c r="V7560" s="6">
        <f>tbl_Raw_Data[[#This Row],[Discount_Pct]]*tbl_Raw_Data[[#This Row],[Gross_Amount]]/100</f>
        <v>12.836000000000002</v>
      </c>
      <c r="W7560" s="6">
        <f>tbl_Raw_Data[[#This Row],[Gross_Amount]]-tbl_Raw_Data[[#This Row],[Discount_Amount]]</f>
        <v>115.52400000000002</v>
      </c>
      <c r="X7560" s="6">
        <f>tbl_Raw_Data[[#This Row],[Net_Amount_Before_Tax]]*tbl_Raw_Data[[#This Row],[Tax_Pct]]/100</f>
        <v>5.7762000000000011</v>
      </c>
      <c r="Y7560" s="6">
        <f>tbl_Raw_Data[[#This Row],[Net_Amount_Before_Tax]]+tbl_Raw_Data[[#This Row],[Tax_Amount]]</f>
        <v>121.30020000000002</v>
      </c>
      <c r="Z7560" s="6">
        <f t="shared" si="594"/>
        <v>1</v>
      </c>
    </row>
    <row r="7561" spans="1:26" x14ac:dyDescent="0.3">
      <c r="A7561" s="23" t="s">
        <v>9654</v>
      </c>
      <c r="B7561" s="34">
        <v>45822</v>
      </c>
      <c r="C7561" s="23" t="s">
        <v>1693</v>
      </c>
      <c r="D7561" s="23" t="s">
        <v>80</v>
      </c>
      <c r="E7561" s="23" t="s">
        <v>81</v>
      </c>
      <c r="F7561" s="23">
        <v>395010</v>
      </c>
      <c r="G7561" s="23" t="s">
        <v>107</v>
      </c>
      <c r="H7561" s="23" t="s">
        <v>108</v>
      </c>
      <c r="I7561" s="23" t="s">
        <v>63</v>
      </c>
      <c r="J7561" s="23" t="s">
        <v>42</v>
      </c>
      <c r="K7561" s="23" t="s">
        <v>57</v>
      </c>
      <c r="L7561" s="23">
        <v>1</v>
      </c>
      <c r="M7561" s="23">
        <v>86.27</v>
      </c>
      <c r="N7561" s="23">
        <v>5</v>
      </c>
      <c r="O7561" s="23">
        <v>12</v>
      </c>
      <c r="P7561" s="23" t="s">
        <v>89</v>
      </c>
      <c r="Q7561" s="23" t="s">
        <v>26</v>
      </c>
      <c r="R7561" s="23">
        <f t="shared" si="590"/>
        <v>1</v>
      </c>
      <c r="S7561" s="23" t="str">
        <f t="shared" si="591"/>
        <v>ORD107560_20250614_CUST00416_MED005</v>
      </c>
      <c r="T7561" s="23">
        <f t="shared" si="592"/>
        <v>1</v>
      </c>
      <c r="U7561" s="6">
        <f t="shared" si="593"/>
        <v>86.27</v>
      </c>
      <c r="V7561" s="6">
        <f>tbl_Raw_Data[[#This Row],[Discount_Pct]]*tbl_Raw_Data[[#This Row],[Gross_Amount]]/100</f>
        <v>4.3134999999999994</v>
      </c>
      <c r="W7561" s="6">
        <f>tbl_Raw_Data[[#This Row],[Gross_Amount]]-tbl_Raw_Data[[#This Row],[Discount_Amount]]</f>
        <v>81.956499999999991</v>
      </c>
      <c r="X7561" s="6">
        <f>tbl_Raw_Data[[#This Row],[Net_Amount_Before_Tax]]*tbl_Raw_Data[[#This Row],[Tax_Pct]]/100</f>
        <v>9.8347799999999985</v>
      </c>
      <c r="Y7561" s="6">
        <f>tbl_Raw_Data[[#This Row],[Net_Amount_Before_Tax]]+tbl_Raw_Data[[#This Row],[Tax_Amount]]</f>
        <v>91.791279999999986</v>
      </c>
      <c r="Z7561" s="6">
        <f t="shared" si="594"/>
        <v>4</v>
      </c>
    </row>
    <row r="7562" spans="1:26" x14ac:dyDescent="0.3">
      <c r="A7562" s="23" t="s">
        <v>9655</v>
      </c>
      <c r="B7562" s="34">
        <v>45562</v>
      </c>
      <c r="C7562" s="23" t="s">
        <v>6712</v>
      </c>
      <c r="D7562" s="23" t="s">
        <v>159</v>
      </c>
      <c r="E7562" s="23" t="s">
        <v>47</v>
      </c>
      <c r="F7562" s="23">
        <v>400050</v>
      </c>
      <c r="G7562" s="23" t="s">
        <v>111</v>
      </c>
      <c r="H7562" s="23" t="s">
        <v>112</v>
      </c>
      <c r="I7562" s="23" t="s">
        <v>113</v>
      </c>
      <c r="J7562" s="23" t="s">
        <v>114</v>
      </c>
      <c r="K7562" s="23" t="s">
        <v>24</v>
      </c>
      <c r="L7562" s="23">
        <v>1</v>
      </c>
      <c r="M7562" s="23">
        <v>86.32</v>
      </c>
      <c r="N7562" s="23">
        <v>0</v>
      </c>
      <c r="O7562" s="23">
        <v>5</v>
      </c>
      <c r="P7562" s="23" t="s">
        <v>89</v>
      </c>
      <c r="Q7562" s="23" t="s">
        <v>90</v>
      </c>
      <c r="R7562" s="23">
        <f t="shared" si="590"/>
        <v>1</v>
      </c>
      <c r="S7562" s="23" t="str">
        <f t="shared" si="591"/>
        <v>ORD107561_20240927_CUST01767_MED027</v>
      </c>
      <c r="T7562" s="23">
        <f t="shared" si="592"/>
        <v>1</v>
      </c>
      <c r="U7562" s="6">
        <f t="shared" si="593"/>
        <v>86.32</v>
      </c>
      <c r="V7562" s="6">
        <f>tbl_Raw_Data[[#This Row],[Discount_Pct]]*tbl_Raw_Data[[#This Row],[Gross_Amount]]/100</f>
        <v>0</v>
      </c>
      <c r="W7562" s="6">
        <f>tbl_Raw_Data[[#This Row],[Gross_Amount]]-tbl_Raw_Data[[#This Row],[Discount_Amount]]</f>
        <v>86.32</v>
      </c>
      <c r="X7562" s="6">
        <f>tbl_Raw_Data[[#This Row],[Net_Amount_Before_Tax]]*tbl_Raw_Data[[#This Row],[Tax_Pct]]/100</f>
        <v>4.3159999999999998</v>
      </c>
      <c r="Y7562" s="6">
        <f>tbl_Raw_Data[[#This Row],[Net_Amount_Before_Tax]]+tbl_Raw_Data[[#This Row],[Tax_Amount]]</f>
        <v>90.635999999999996</v>
      </c>
      <c r="Z7562" s="6">
        <f t="shared" si="594"/>
        <v>0</v>
      </c>
    </row>
    <row r="7563" spans="1:26" x14ac:dyDescent="0.3">
      <c r="A7563" s="23" t="s">
        <v>9656</v>
      </c>
      <c r="B7563" s="34">
        <v>45396</v>
      </c>
      <c r="C7563" s="23" t="s">
        <v>6124</v>
      </c>
      <c r="D7563" s="23" t="s">
        <v>52</v>
      </c>
      <c r="E7563" s="23" t="s">
        <v>52</v>
      </c>
      <c r="F7563" s="23">
        <v>160001</v>
      </c>
      <c r="G7563" s="23" t="s">
        <v>132</v>
      </c>
      <c r="H7563" s="23" t="s">
        <v>133</v>
      </c>
      <c r="I7563" s="23" t="s">
        <v>134</v>
      </c>
      <c r="J7563" s="23" t="s">
        <v>135</v>
      </c>
      <c r="K7563" s="23" t="s">
        <v>57</v>
      </c>
      <c r="L7563" s="23">
        <v>3</v>
      </c>
      <c r="M7563" s="23">
        <v>71.540000000000006</v>
      </c>
      <c r="N7563" s="23">
        <v>10</v>
      </c>
      <c r="O7563" s="23">
        <v>5</v>
      </c>
      <c r="P7563" s="23" t="s">
        <v>43</v>
      </c>
      <c r="Q7563" s="23" t="s">
        <v>90</v>
      </c>
      <c r="R7563" s="23">
        <f t="shared" si="590"/>
        <v>1</v>
      </c>
      <c r="S7563" s="23" t="str">
        <f t="shared" si="591"/>
        <v>ORD107562_20240414_CUST01867_MED007</v>
      </c>
      <c r="T7563" s="23">
        <f t="shared" si="592"/>
        <v>1</v>
      </c>
      <c r="U7563" s="6">
        <f t="shared" si="593"/>
        <v>214.62</v>
      </c>
      <c r="V7563" s="6">
        <f>tbl_Raw_Data[[#This Row],[Discount_Pct]]*tbl_Raw_Data[[#This Row],[Gross_Amount]]/100</f>
        <v>21.462</v>
      </c>
      <c r="W7563" s="6">
        <f>tbl_Raw_Data[[#This Row],[Gross_Amount]]-tbl_Raw_Data[[#This Row],[Discount_Amount]]</f>
        <v>193.15800000000002</v>
      </c>
      <c r="X7563" s="6">
        <f>tbl_Raw_Data[[#This Row],[Net_Amount_Before_Tax]]*tbl_Raw_Data[[#This Row],[Tax_Pct]]/100</f>
        <v>9.6579000000000015</v>
      </c>
      <c r="Y7563" s="6">
        <f>tbl_Raw_Data[[#This Row],[Net_Amount_Before_Tax]]+tbl_Raw_Data[[#This Row],[Tax_Amount]]</f>
        <v>202.81590000000003</v>
      </c>
      <c r="Z7563" s="6">
        <f t="shared" si="594"/>
        <v>2</v>
      </c>
    </row>
    <row r="7564" spans="1:26" x14ac:dyDescent="0.3">
      <c r="A7564" s="23" t="s">
        <v>9657</v>
      </c>
      <c r="B7564" s="34">
        <v>45299</v>
      </c>
      <c r="C7564" s="23" t="s">
        <v>5808</v>
      </c>
      <c r="D7564" s="23" t="s">
        <v>28</v>
      </c>
      <c r="E7564" s="23" t="s">
        <v>29</v>
      </c>
      <c r="F7564" s="23">
        <v>500084</v>
      </c>
      <c r="G7564" s="23" t="s">
        <v>68</v>
      </c>
      <c r="H7564" s="23" t="s">
        <v>69</v>
      </c>
      <c r="I7564" s="23" t="s">
        <v>55</v>
      </c>
      <c r="J7564" s="23" t="s">
        <v>56</v>
      </c>
      <c r="K7564" s="23" t="s">
        <v>24</v>
      </c>
      <c r="L7564" s="23">
        <v>2</v>
      </c>
      <c r="M7564" s="23">
        <v>30.19</v>
      </c>
      <c r="N7564" s="23">
        <v>10</v>
      </c>
      <c r="O7564" s="23">
        <v>5</v>
      </c>
      <c r="P7564" s="23" t="s">
        <v>43</v>
      </c>
      <c r="Q7564" s="23" t="s">
        <v>44</v>
      </c>
      <c r="R7564" s="23">
        <f t="shared" si="590"/>
        <v>1</v>
      </c>
      <c r="S7564" s="23" t="str">
        <f t="shared" si="591"/>
        <v>ORD107563_20240108_CUST02311_MED003</v>
      </c>
      <c r="T7564" s="23">
        <f t="shared" si="592"/>
        <v>1</v>
      </c>
      <c r="U7564" s="6">
        <f t="shared" si="593"/>
        <v>60.38</v>
      </c>
      <c r="V7564" s="6">
        <f>tbl_Raw_Data[[#This Row],[Discount_Pct]]*tbl_Raw_Data[[#This Row],[Gross_Amount]]/100</f>
        <v>6.0380000000000003</v>
      </c>
      <c r="W7564" s="6">
        <f>tbl_Raw_Data[[#This Row],[Gross_Amount]]-tbl_Raw_Data[[#This Row],[Discount_Amount]]</f>
        <v>54.341999999999999</v>
      </c>
      <c r="X7564" s="6">
        <f>tbl_Raw_Data[[#This Row],[Net_Amount_Before_Tax]]*tbl_Raw_Data[[#This Row],[Tax_Pct]]/100</f>
        <v>2.7170999999999998</v>
      </c>
      <c r="Y7564" s="6">
        <f>tbl_Raw_Data[[#This Row],[Net_Amount_Before_Tax]]+tbl_Raw_Data[[#This Row],[Tax_Amount]]</f>
        <v>57.059100000000001</v>
      </c>
      <c r="Z7564" s="6">
        <f t="shared" si="594"/>
        <v>1</v>
      </c>
    </row>
    <row r="7565" spans="1:26" x14ac:dyDescent="0.3">
      <c r="A7565" s="23" t="s">
        <v>9658</v>
      </c>
      <c r="B7565" s="34">
        <v>45972</v>
      </c>
      <c r="C7565" s="23" t="s">
        <v>4502</v>
      </c>
      <c r="D7565" s="23" t="s">
        <v>123</v>
      </c>
      <c r="E7565" s="23" t="s">
        <v>101</v>
      </c>
      <c r="F7565" s="23">
        <v>226021</v>
      </c>
      <c r="G7565" s="23" t="s">
        <v>145</v>
      </c>
      <c r="H7565" s="23" t="s">
        <v>146</v>
      </c>
      <c r="I7565" s="23" t="s">
        <v>147</v>
      </c>
      <c r="J7565" s="23" t="s">
        <v>148</v>
      </c>
      <c r="K7565" s="23" t="s">
        <v>24</v>
      </c>
      <c r="L7565" s="23">
        <v>1</v>
      </c>
      <c r="M7565" s="23">
        <v>105.96</v>
      </c>
      <c r="N7565" s="23">
        <v>5</v>
      </c>
      <c r="O7565" s="23">
        <v>5</v>
      </c>
      <c r="P7565" s="23" t="s">
        <v>33</v>
      </c>
      <c r="Q7565" s="23" t="s">
        <v>34</v>
      </c>
      <c r="R7565" s="23">
        <f t="shared" si="590"/>
        <v>1</v>
      </c>
      <c r="S7565" s="23" t="str">
        <f t="shared" si="591"/>
        <v>ORD107564_20251111_CUST02534_MED016</v>
      </c>
      <c r="T7565" s="23">
        <f t="shared" si="592"/>
        <v>1</v>
      </c>
      <c r="U7565" s="6">
        <f t="shared" si="593"/>
        <v>105.96</v>
      </c>
      <c r="V7565" s="6">
        <f>tbl_Raw_Data[[#This Row],[Discount_Pct]]*tbl_Raw_Data[[#This Row],[Gross_Amount]]/100</f>
        <v>5.2979999999999992</v>
      </c>
      <c r="W7565" s="6">
        <f>tbl_Raw_Data[[#This Row],[Gross_Amount]]-tbl_Raw_Data[[#This Row],[Discount_Amount]]</f>
        <v>100.66199999999999</v>
      </c>
      <c r="X7565" s="6">
        <f>tbl_Raw_Data[[#This Row],[Net_Amount_Before_Tax]]*tbl_Raw_Data[[#This Row],[Tax_Pct]]/100</f>
        <v>5.0330999999999992</v>
      </c>
      <c r="Y7565" s="6">
        <f>tbl_Raw_Data[[#This Row],[Net_Amount_Before_Tax]]+tbl_Raw_Data[[#This Row],[Tax_Amount]]</f>
        <v>105.6951</v>
      </c>
      <c r="Z7565" s="6">
        <f t="shared" si="594"/>
        <v>1</v>
      </c>
    </row>
    <row r="7566" spans="1:26" x14ac:dyDescent="0.3">
      <c r="A7566" s="23" t="s">
        <v>9658</v>
      </c>
      <c r="B7566" s="34">
        <v>45372</v>
      </c>
      <c r="C7566" s="23" t="s">
        <v>2323</v>
      </c>
      <c r="D7566" s="23" t="s">
        <v>130</v>
      </c>
      <c r="E7566" s="23" t="s">
        <v>131</v>
      </c>
      <c r="F7566" s="23">
        <v>700029</v>
      </c>
      <c r="G7566" s="23" t="s">
        <v>154</v>
      </c>
      <c r="H7566" s="23" t="s">
        <v>155</v>
      </c>
      <c r="I7566" s="23" t="s">
        <v>134</v>
      </c>
      <c r="J7566" s="23" t="s">
        <v>156</v>
      </c>
      <c r="K7566" s="23" t="s">
        <v>57</v>
      </c>
      <c r="L7566" s="23">
        <v>1</v>
      </c>
      <c r="M7566" s="23">
        <v>43.76</v>
      </c>
      <c r="N7566" s="23">
        <v>15</v>
      </c>
      <c r="O7566" s="23">
        <v>5</v>
      </c>
      <c r="P7566" s="23" t="s">
        <v>33</v>
      </c>
      <c r="Q7566" s="23" t="s">
        <v>90</v>
      </c>
      <c r="R7566" s="23">
        <f t="shared" si="590"/>
        <v>1</v>
      </c>
      <c r="S7566" s="23" t="str">
        <f t="shared" si="591"/>
        <v>ORD107564_20240321_CUST03307_MED006</v>
      </c>
      <c r="T7566" s="23">
        <f t="shared" si="592"/>
        <v>1</v>
      </c>
      <c r="U7566" s="6">
        <f t="shared" si="593"/>
        <v>43.76</v>
      </c>
      <c r="V7566" s="6">
        <f>tbl_Raw_Data[[#This Row],[Discount_Pct]]*tbl_Raw_Data[[#This Row],[Gross_Amount]]/100</f>
        <v>6.5640000000000001</v>
      </c>
      <c r="W7566" s="6">
        <f>tbl_Raw_Data[[#This Row],[Gross_Amount]]-tbl_Raw_Data[[#This Row],[Discount_Amount]]</f>
        <v>37.195999999999998</v>
      </c>
      <c r="X7566" s="6">
        <f>tbl_Raw_Data[[#This Row],[Net_Amount_Before_Tax]]*tbl_Raw_Data[[#This Row],[Tax_Pct]]/100</f>
        <v>1.8597999999999999</v>
      </c>
      <c r="Y7566" s="6">
        <f>tbl_Raw_Data[[#This Row],[Net_Amount_Before_Tax]]+tbl_Raw_Data[[#This Row],[Tax_Amount]]</f>
        <v>39.055799999999998</v>
      </c>
      <c r="Z7566" s="6">
        <f t="shared" si="594"/>
        <v>3</v>
      </c>
    </row>
    <row r="7567" spans="1:26" x14ac:dyDescent="0.3">
      <c r="A7567" s="23" t="s">
        <v>9658</v>
      </c>
      <c r="B7567" s="34">
        <v>45984</v>
      </c>
      <c r="C7567" s="23" t="s">
        <v>3629</v>
      </c>
      <c r="D7567" s="23" t="s">
        <v>72</v>
      </c>
      <c r="E7567" s="23" t="s">
        <v>73</v>
      </c>
      <c r="F7567" s="23">
        <v>302033</v>
      </c>
      <c r="G7567" s="23" t="s">
        <v>111</v>
      </c>
      <c r="H7567" s="23" t="s">
        <v>112</v>
      </c>
      <c r="I7567" s="23" t="s">
        <v>113</v>
      </c>
      <c r="J7567" s="23" t="s">
        <v>114</v>
      </c>
      <c r="K7567" s="23" t="s">
        <v>24</v>
      </c>
      <c r="L7567" s="23">
        <v>2</v>
      </c>
      <c r="M7567" s="23">
        <v>107.53</v>
      </c>
      <c r="N7567" s="23">
        <v>5</v>
      </c>
      <c r="O7567" s="23">
        <v>5</v>
      </c>
      <c r="P7567" s="23" t="s">
        <v>65</v>
      </c>
      <c r="Q7567" s="23" t="s">
        <v>26</v>
      </c>
      <c r="R7567" s="23">
        <f t="shared" si="590"/>
        <v>1</v>
      </c>
      <c r="S7567" s="23" t="str">
        <f t="shared" si="591"/>
        <v>ORD107564_20251123_CUST00128_MED027</v>
      </c>
      <c r="T7567" s="23">
        <f t="shared" si="592"/>
        <v>1</v>
      </c>
      <c r="U7567" s="6">
        <f t="shared" si="593"/>
        <v>215.06</v>
      </c>
      <c r="V7567" s="6">
        <f>tbl_Raw_Data[[#This Row],[Discount_Pct]]*tbl_Raw_Data[[#This Row],[Gross_Amount]]/100</f>
        <v>10.753</v>
      </c>
      <c r="W7567" s="6">
        <f>tbl_Raw_Data[[#This Row],[Gross_Amount]]-tbl_Raw_Data[[#This Row],[Discount_Amount]]</f>
        <v>204.30700000000002</v>
      </c>
      <c r="X7567" s="6">
        <f>tbl_Raw_Data[[#This Row],[Net_Amount_Before_Tax]]*tbl_Raw_Data[[#This Row],[Tax_Pct]]/100</f>
        <v>10.215350000000001</v>
      </c>
      <c r="Y7567" s="6">
        <f>tbl_Raw_Data[[#This Row],[Net_Amount_Before_Tax]]+tbl_Raw_Data[[#This Row],[Tax_Amount]]</f>
        <v>214.52235000000002</v>
      </c>
      <c r="Z7567" s="6">
        <f t="shared" si="594"/>
        <v>1</v>
      </c>
    </row>
    <row r="7568" spans="1:26" x14ac:dyDescent="0.3">
      <c r="A7568" s="23" t="s">
        <v>9658</v>
      </c>
      <c r="B7568" s="34">
        <v>45839</v>
      </c>
      <c r="C7568" s="23" t="s">
        <v>6219</v>
      </c>
      <c r="D7568" s="23" t="s">
        <v>37</v>
      </c>
      <c r="E7568" s="23" t="s">
        <v>38</v>
      </c>
      <c r="F7568" s="23">
        <v>452016</v>
      </c>
      <c r="G7568" s="23" t="s">
        <v>124</v>
      </c>
      <c r="H7568" s="23" t="s">
        <v>125</v>
      </c>
      <c r="I7568" s="23" t="s">
        <v>104</v>
      </c>
      <c r="J7568" s="23" t="s">
        <v>114</v>
      </c>
      <c r="K7568" s="23" t="s">
        <v>24</v>
      </c>
      <c r="L7568" s="23">
        <v>1</v>
      </c>
      <c r="M7568" s="23">
        <v>116.61</v>
      </c>
      <c r="N7568" s="23">
        <v>5</v>
      </c>
      <c r="O7568" s="23">
        <v>5</v>
      </c>
      <c r="P7568" s="23" t="s">
        <v>89</v>
      </c>
      <c r="Q7568" s="23" t="s">
        <v>34</v>
      </c>
      <c r="R7568" s="23">
        <f t="shared" si="590"/>
        <v>1</v>
      </c>
      <c r="S7568" s="23" t="str">
        <f t="shared" si="591"/>
        <v>ORD107564_20250701_CUST02451_MED018</v>
      </c>
      <c r="T7568" s="23">
        <f t="shared" si="592"/>
        <v>1</v>
      </c>
      <c r="U7568" s="6">
        <f t="shared" si="593"/>
        <v>116.61</v>
      </c>
      <c r="V7568" s="6">
        <f>tbl_Raw_Data[[#This Row],[Discount_Pct]]*tbl_Raw_Data[[#This Row],[Gross_Amount]]/100</f>
        <v>5.8304999999999998</v>
      </c>
      <c r="W7568" s="6">
        <f>tbl_Raw_Data[[#This Row],[Gross_Amount]]-tbl_Raw_Data[[#This Row],[Discount_Amount]]</f>
        <v>110.7795</v>
      </c>
      <c r="X7568" s="6">
        <f>tbl_Raw_Data[[#This Row],[Net_Amount_Before_Tax]]*tbl_Raw_Data[[#This Row],[Tax_Pct]]/100</f>
        <v>5.5389750000000006</v>
      </c>
      <c r="Y7568" s="6">
        <f>tbl_Raw_Data[[#This Row],[Net_Amount_Before_Tax]]+tbl_Raw_Data[[#This Row],[Tax_Amount]]</f>
        <v>116.31847500000001</v>
      </c>
      <c r="Z7568" s="6">
        <f t="shared" si="594"/>
        <v>1</v>
      </c>
    </row>
    <row r="7569" spans="1:26" x14ac:dyDescent="0.3">
      <c r="A7569" s="23" t="s">
        <v>9659</v>
      </c>
      <c r="B7569" s="34">
        <v>45339</v>
      </c>
      <c r="C7569" s="23" t="s">
        <v>2635</v>
      </c>
      <c r="D7569" s="23" t="s">
        <v>142</v>
      </c>
      <c r="E7569" s="23" t="s">
        <v>81</v>
      </c>
      <c r="F7569" s="23">
        <v>380058</v>
      </c>
      <c r="G7569" s="23" t="s">
        <v>39</v>
      </c>
      <c r="H7569" s="23" t="s">
        <v>40</v>
      </c>
      <c r="I7569" s="23" t="s">
        <v>41</v>
      </c>
      <c r="J7569" s="23" t="s">
        <v>42</v>
      </c>
      <c r="K7569" s="23" t="s">
        <v>24</v>
      </c>
      <c r="L7569" s="23">
        <v>3</v>
      </c>
      <c r="M7569" s="23">
        <v>28.34</v>
      </c>
      <c r="N7569" s="23">
        <v>15</v>
      </c>
      <c r="O7569" s="23">
        <v>18</v>
      </c>
      <c r="P7569" s="23" t="s">
        <v>65</v>
      </c>
      <c r="Q7569" s="23" t="s">
        <v>90</v>
      </c>
      <c r="R7569" s="23">
        <f t="shared" si="590"/>
        <v>1</v>
      </c>
      <c r="S7569" s="23" t="str">
        <f t="shared" si="591"/>
        <v>ORD107568_20240217_CUST00693_MED001</v>
      </c>
      <c r="T7569" s="23">
        <f t="shared" si="592"/>
        <v>1</v>
      </c>
      <c r="U7569" s="6">
        <f t="shared" si="593"/>
        <v>85.02</v>
      </c>
      <c r="V7569" s="6">
        <f>tbl_Raw_Data[[#This Row],[Discount_Pct]]*tbl_Raw_Data[[#This Row],[Gross_Amount]]/100</f>
        <v>12.753</v>
      </c>
      <c r="W7569" s="6">
        <f>tbl_Raw_Data[[#This Row],[Gross_Amount]]-tbl_Raw_Data[[#This Row],[Discount_Amount]]</f>
        <v>72.266999999999996</v>
      </c>
      <c r="X7569" s="6">
        <f>tbl_Raw_Data[[#This Row],[Net_Amount_Before_Tax]]*tbl_Raw_Data[[#This Row],[Tax_Pct]]/100</f>
        <v>13.00806</v>
      </c>
      <c r="Y7569" s="6">
        <f>tbl_Raw_Data[[#This Row],[Net_Amount_Before_Tax]]+tbl_Raw_Data[[#This Row],[Tax_Amount]]</f>
        <v>85.275059999999996</v>
      </c>
      <c r="Z7569" s="6">
        <f t="shared" si="594"/>
        <v>3</v>
      </c>
    </row>
    <row r="7570" spans="1:26" x14ac:dyDescent="0.3">
      <c r="A7570" s="23" t="s">
        <v>9660</v>
      </c>
      <c r="B7570" s="34">
        <v>45936</v>
      </c>
      <c r="C7570" s="23" t="s">
        <v>460</v>
      </c>
      <c r="D7570" s="23" t="s">
        <v>19</v>
      </c>
      <c r="E7570" s="23" t="s">
        <v>19</v>
      </c>
      <c r="F7570" s="23">
        <v>110044</v>
      </c>
      <c r="G7570" s="23" t="s">
        <v>315</v>
      </c>
      <c r="H7570" s="23" t="s">
        <v>316</v>
      </c>
      <c r="I7570" s="23" t="s">
        <v>50</v>
      </c>
      <c r="J7570" s="23" t="s">
        <v>114</v>
      </c>
      <c r="K7570" s="23" t="s">
        <v>24</v>
      </c>
      <c r="L7570" s="23">
        <v>5</v>
      </c>
      <c r="M7570" s="23">
        <v>131.97999999999999</v>
      </c>
      <c r="N7570" s="23">
        <v>0</v>
      </c>
      <c r="O7570" s="23">
        <v>18</v>
      </c>
      <c r="P7570" s="23" t="s">
        <v>65</v>
      </c>
      <c r="Q7570" s="23" t="s">
        <v>34</v>
      </c>
      <c r="R7570" s="23">
        <f t="shared" si="590"/>
        <v>1</v>
      </c>
      <c r="S7570" s="23" t="str">
        <f t="shared" si="591"/>
        <v>ORD107569_20251006_CUST03207_MED012</v>
      </c>
      <c r="T7570" s="23">
        <f t="shared" si="592"/>
        <v>1</v>
      </c>
      <c r="U7570" s="6">
        <f t="shared" si="593"/>
        <v>659.9</v>
      </c>
      <c r="V7570" s="6">
        <f>tbl_Raw_Data[[#This Row],[Discount_Pct]]*tbl_Raw_Data[[#This Row],[Gross_Amount]]/100</f>
        <v>0</v>
      </c>
      <c r="W7570" s="6">
        <f>tbl_Raw_Data[[#This Row],[Gross_Amount]]-tbl_Raw_Data[[#This Row],[Discount_Amount]]</f>
        <v>659.9</v>
      </c>
      <c r="X7570" s="6">
        <f>tbl_Raw_Data[[#This Row],[Net_Amount_Before_Tax]]*tbl_Raw_Data[[#This Row],[Tax_Pct]]/100</f>
        <v>118.78199999999998</v>
      </c>
      <c r="Y7570" s="6">
        <f>tbl_Raw_Data[[#This Row],[Net_Amount_Before_Tax]]+tbl_Raw_Data[[#This Row],[Tax_Amount]]</f>
        <v>778.68200000000002</v>
      </c>
      <c r="Z7570" s="6">
        <f t="shared" si="594"/>
        <v>2</v>
      </c>
    </row>
    <row r="7571" spans="1:26" x14ac:dyDescent="0.3">
      <c r="A7571" s="23" t="s">
        <v>9661</v>
      </c>
      <c r="B7571" s="34">
        <v>45624</v>
      </c>
      <c r="C7571" s="23" t="s">
        <v>6949</v>
      </c>
      <c r="D7571" s="23" t="s">
        <v>142</v>
      </c>
      <c r="E7571" s="23" t="s">
        <v>81</v>
      </c>
      <c r="F7571" s="23">
        <v>380058</v>
      </c>
      <c r="G7571" s="23" t="s">
        <v>145</v>
      </c>
      <c r="H7571" s="23" t="s">
        <v>146</v>
      </c>
      <c r="I7571" s="23" t="s">
        <v>147</v>
      </c>
      <c r="J7571" s="23" t="s">
        <v>148</v>
      </c>
      <c r="K7571" s="23" t="s">
        <v>24</v>
      </c>
      <c r="L7571" s="23">
        <v>2</v>
      </c>
      <c r="M7571" s="23">
        <v>111.79</v>
      </c>
      <c r="N7571" s="23">
        <v>0</v>
      </c>
      <c r="O7571" s="23">
        <v>5</v>
      </c>
      <c r="P7571" s="23" t="s">
        <v>58</v>
      </c>
      <c r="Q7571" s="23" t="s">
        <v>34</v>
      </c>
      <c r="R7571" s="23">
        <f t="shared" si="590"/>
        <v>1</v>
      </c>
      <c r="S7571" s="23" t="str">
        <f t="shared" si="591"/>
        <v>ORD107570_20241128_CUST01253_MED016</v>
      </c>
      <c r="T7571" s="23">
        <f t="shared" si="592"/>
        <v>1</v>
      </c>
      <c r="U7571" s="6">
        <f t="shared" si="593"/>
        <v>223.58</v>
      </c>
      <c r="V7571" s="6">
        <f>tbl_Raw_Data[[#This Row],[Discount_Pct]]*tbl_Raw_Data[[#This Row],[Gross_Amount]]/100</f>
        <v>0</v>
      </c>
      <c r="W7571" s="6">
        <f>tbl_Raw_Data[[#This Row],[Gross_Amount]]-tbl_Raw_Data[[#This Row],[Discount_Amount]]</f>
        <v>223.58</v>
      </c>
      <c r="X7571" s="6">
        <f>tbl_Raw_Data[[#This Row],[Net_Amount_Before_Tax]]*tbl_Raw_Data[[#This Row],[Tax_Pct]]/100</f>
        <v>11.179</v>
      </c>
      <c r="Y7571" s="6">
        <f>tbl_Raw_Data[[#This Row],[Net_Amount_Before_Tax]]+tbl_Raw_Data[[#This Row],[Tax_Amount]]</f>
        <v>234.75900000000001</v>
      </c>
      <c r="Z7571" s="6">
        <f t="shared" si="594"/>
        <v>3</v>
      </c>
    </row>
    <row r="7572" spans="1:26" x14ac:dyDescent="0.3">
      <c r="A7572" s="23" t="s">
        <v>9662</v>
      </c>
      <c r="B7572" s="34">
        <v>45838</v>
      </c>
      <c r="C7572" s="23" t="s">
        <v>799</v>
      </c>
      <c r="D7572" s="23" t="s">
        <v>123</v>
      </c>
      <c r="E7572" s="23" t="s">
        <v>101</v>
      </c>
      <c r="F7572" s="23">
        <v>226024</v>
      </c>
      <c r="G7572" s="23" t="s">
        <v>82</v>
      </c>
      <c r="H7572" s="23" t="s">
        <v>83</v>
      </c>
      <c r="I7572" s="23" t="s">
        <v>84</v>
      </c>
      <c r="J7572" s="23" t="s">
        <v>85</v>
      </c>
      <c r="K7572" s="23" t="s">
        <v>24</v>
      </c>
      <c r="L7572" s="23">
        <v>2</v>
      </c>
      <c r="M7572" s="23">
        <v>290.32</v>
      </c>
      <c r="N7572" s="23">
        <v>15</v>
      </c>
      <c r="O7572" s="23">
        <v>5</v>
      </c>
      <c r="P7572" s="23" t="s">
        <v>33</v>
      </c>
      <c r="Q7572" s="23" t="s">
        <v>34</v>
      </c>
      <c r="R7572" s="23">
        <f t="shared" si="590"/>
        <v>1</v>
      </c>
      <c r="S7572" s="23" t="str">
        <f t="shared" si="591"/>
        <v>ORD107571_20250630_CUST01577_MED023</v>
      </c>
      <c r="T7572" s="23">
        <f t="shared" si="592"/>
        <v>1</v>
      </c>
      <c r="U7572" s="6">
        <f t="shared" si="593"/>
        <v>580.64</v>
      </c>
      <c r="V7572" s="6">
        <f>tbl_Raw_Data[[#This Row],[Discount_Pct]]*tbl_Raw_Data[[#This Row],[Gross_Amount]]/100</f>
        <v>87.096000000000004</v>
      </c>
      <c r="W7572" s="6">
        <f>tbl_Raw_Data[[#This Row],[Gross_Amount]]-tbl_Raw_Data[[#This Row],[Discount_Amount]]</f>
        <v>493.54399999999998</v>
      </c>
      <c r="X7572" s="6">
        <f>tbl_Raw_Data[[#This Row],[Net_Amount_Before_Tax]]*tbl_Raw_Data[[#This Row],[Tax_Pct]]/100</f>
        <v>24.677199999999999</v>
      </c>
      <c r="Y7572" s="6">
        <f>tbl_Raw_Data[[#This Row],[Net_Amount_Before_Tax]]+tbl_Raw_Data[[#This Row],[Tax_Amount]]</f>
        <v>518.22119999999995</v>
      </c>
      <c r="Z7572" s="6">
        <f t="shared" si="594"/>
        <v>3</v>
      </c>
    </row>
    <row r="7573" spans="1:26" x14ac:dyDescent="0.3">
      <c r="A7573" s="23" t="s">
        <v>9663</v>
      </c>
      <c r="B7573" s="34">
        <v>45406</v>
      </c>
      <c r="C7573" s="23" t="s">
        <v>1711</v>
      </c>
      <c r="D7573" s="23" t="s">
        <v>52</v>
      </c>
      <c r="E7573" s="23" t="s">
        <v>52</v>
      </c>
      <c r="F7573" s="23">
        <v>160019</v>
      </c>
      <c r="G7573" s="23" t="s">
        <v>138</v>
      </c>
      <c r="H7573" s="23" t="s">
        <v>139</v>
      </c>
      <c r="I7573" s="23" t="s">
        <v>50</v>
      </c>
      <c r="J7573" s="23" t="s">
        <v>140</v>
      </c>
      <c r="K7573" s="23" t="s">
        <v>24</v>
      </c>
      <c r="L7573" s="23">
        <v>4</v>
      </c>
      <c r="M7573" s="23">
        <v>182.15</v>
      </c>
      <c r="N7573" s="23">
        <v>5</v>
      </c>
      <c r="O7573" s="23">
        <v>5</v>
      </c>
      <c r="P7573" s="23" t="s">
        <v>65</v>
      </c>
      <c r="Q7573" s="23" t="s">
        <v>34</v>
      </c>
      <c r="R7573" s="23">
        <f t="shared" si="590"/>
        <v>1</v>
      </c>
      <c r="S7573" s="23" t="str">
        <f t="shared" si="591"/>
        <v>ORD107572_20240424_CUST02915_MED013</v>
      </c>
      <c r="T7573" s="23">
        <f t="shared" si="592"/>
        <v>1</v>
      </c>
      <c r="U7573" s="6">
        <f t="shared" si="593"/>
        <v>728.6</v>
      </c>
      <c r="V7573" s="6">
        <f>tbl_Raw_Data[[#This Row],[Discount_Pct]]*tbl_Raw_Data[[#This Row],[Gross_Amount]]/100</f>
        <v>36.43</v>
      </c>
      <c r="W7573" s="6">
        <f>tbl_Raw_Data[[#This Row],[Gross_Amount]]-tbl_Raw_Data[[#This Row],[Discount_Amount]]</f>
        <v>692.17000000000007</v>
      </c>
      <c r="X7573" s="6">
        <f>tbl_Raw_Data[[#This Row],[Net_Amount_Before_Tax]]*tbl_Raw_Data[[#This Row],[Tax_Pct]]/100</f>
        <v>34.608500000000006</v>
      </c>
      <c r="Y7573" s="6">
        <f>tbl_Raw_Data[[#This Row],[Net_Amount_Before_Tax]]+tbl_Raw_Data[[#This Row],[Tax_Amount]]</f>
        <v>726.77850000000012</v>
      </c>
      <c r="Z7573" s="6">
        <f t="shared" si="594"/>
        <v>4</v>
      </c>
    </row>
    <row r="7574" spans="1:26" x14ac:dyDescent="0.3">
      <c r="A7574" s="23" t="s">
        <v>9664</v>
      </c>
      <c r="B7574" s="34">
        <v>45523</v>
      </c>
      <c r="C7574" s="23" t="s">
        <v>1222</v>
      </c>
      <c r="D7574" s="23" t="s">
        <v>100</v>
      </c>
      <c r="E7574" s="23" t="s">
        <v>101</v>
      </c>
      <c r="F7574" s="23">
        <v>201307</v>
      </c>
      <c r="G7574" s="23" t="s">
        <v>132</v>
      </c>
      <c r="H7574" s="23" t="s">
        <v>133</v>
      </c>
      <c r="I7574" s="23" t="s">
        <v>134</v>
      </c>
      <c r="J7574" s="23" t="s">
        <v>135</v>
      </c>
      <c r="K7574" s="23" t="s">
        <v>57</v>
      </c>
      <c r="L7574" s="23">
        <v>1</v>
      </c>
      <c r="M7574" s="23">
        <v>71.33</v>
      </c>
      <c r="N7574" s="23">
        <v>5</v>
      </c>
      <c r="O7574" s="23">
        <v>18</v>
      </c>
      <c r="P7574" s="23" t="s">
        <v>25</v>
      </c>
      <c r="Q7574" s="23" t="s">
        <v>34</v>
      </c>
      <c r="R7574" s="23">
        <f t="shared" si="590"/>
        <v>1</v>
      </c>
      <c r="S7574" s="23" t="str">
        <f t="shared" si="591"/>
        <v>ORD107573_20240819_CUST00733_MED007</v>
      </c>
      <c r="T7574" s="23">
        <f t="shared" si="592"/>
        <v>1</v>
      </c>
      <c r="U7574" s="6">
        <f t="shared" si="593"/>
        <v>71.33</v>
      </c>
      <c r="V7574" s="6">
        <f>tbl_Raw_Data[[#This Row],[Discount_Pct]]*tbl_Raw_Data[[#This Row],[Gross_Amount]]/100</f>
        <v>3.5664999999999996</v>
      </c>
      <c r="W7574" s="6">
        <f>tbl_Raw_Data[[#This Row],[Gross_Amount]]-tbl_Raw_Data[[#This Row],[Discount_Amount]]</f>
        <v>67.763499999999993</v>
      </c>
      <c r="X7574" s="6">
        <f>tbl_Raw_Data[[#This Row],[Net_Amount_Before_Tax]]*tbl_Raw_Data[[#This Row],[Tax_Pct]]/100</f>
        <v>12.197429999999999</v>
      </c>
      <c r="Y7574" s="6">
        <f>tbl_Raw_Data[[#This Row],[Net_Amount_Before_Tax]]+tbl_Raw_Data[[#This Row],[Tax_Amount]]</f>
        <v>79.960929999999991</v>
      </c>
      <c r="Z7574" s="6">
        <f t="shared" si="594"/>
        <v>2</v>
      </c>
    </row>
    <row r="7575" spans="1:26" x14ac:dyDescent="0.3">
      <c r="A7575" s="23" t="s">
        <v>9665</v>
      </c>
      <c r="B7575" s="34">
        <v>45792</v>
      </c>
      <c r="C7575" s="23" t="s">
        <v>321</v>
      </c>
      <c r="D7575" s="23" t="s">
        <v>92</v>
      </c>
      <c r="E7575" s="23" t="s">
        <v>93</v>
      </c>
      <c r="F7575" s="23">
        <v>560066</v>
      </c>
      <c r="G7575" s="23" t="s">
        <v>102</v>
      </c>
      <c r="H7575" s="23" t="s">
        <v>103</v>
      </c>
      <c r="I7575" s="23" t="s">
        <v>104</v>
      </c>
      <c r="J7575" s="23" t="s">
        <v>64</v>
      </c>
      <c r="K7575" s="23" t="s">
        <v>57</v>
      </c>
      <c r="L7575" s="23">
        <v>2</v>
      </c>
      <c r="M7575" s="23">
        <v>99.61</v>
      </c>
      <c r="N7575" s="23">
        <v>0</v>
      </c>
      <c r="O7575" s="23">
        <v>12</v>
      </c>
      <c r="P7575" s="23" t="s">
        <v>65</v>
      </c>
      <c r="Q7575" s="23" t="s">
        <v>34</v>
      </c>
      <c r="R7575" s="23">
        <f t="shared" si="590"/>
        <v>1</v>
      </c>
      <c r="S7575" s="23" t="str">
        <f t="shared" si="591"/>
        <v>ORD107574_20250515_CUST01084_MED029</v>
      </c>
      <c r="T7575" s="23">
        <f t="shared" si="592"/>
        <v>1</v>
      </c>
      <c r="U7575" s="6">
        <f t="shared" si="593"/>
        <v>199.22</v>
      </c>
      <c r="V7575" s="6">
        <f>tbl_Raw_Data[[#This Row],[Discount_Pct]]*tbl_Raw_Data[[#This Row],[Gross_Amount]]/100</f>
        <v>0</v>
      </c>
      <c r="W7575" s="6">
        <f>tbl_Raw_Data[[#This Row],[Gross_Amount]]-tbl_Raw_Data[[#This Row],[Discount_Amount]]</f>
        <v>199.22</v>
      </c>
      <c r="X7575" s="6">
        <f>tbl_Raw_Data[[#This Row],[Net_Amount_Before_Tax]]*tbl_Raw_Data[[#This Row],[Tax_Pct]]/100</f>
        <v>23.906399999999998</v>
      </c>
      <c r="Y7575" s="6">
        <f>tbl_Raw_Data[[#This Row],[Net_Amount_Before_Tax]]+tbl_Raw_Data[[#This Row],[Tax_Amount]]</f>
        <v>223.12639999999999</v>
      </c>
      <c r="Z7575" s="6">
        <f t="shared" si="594"/>
        <v>3</v>
      </c>
    </row>
    <row r="7576" spans="1:26" x14ac:dyDescent="0.3">
      <c r="A7576" s="23" t="s">
        <v>9666</v>
      </c>
      <c r="B7576" s="34">
        <v>45987</v>
      </c>
      <c r="C7576" s="23" t="s">
        <v>7084</v>
      </c>
      <c r="D7576" s="23" t="s">
        <v>92</v>
      </c>
      <c r="E7576" s="23" t="s">
        <v>93</v>
      </c>
      <c r="F7576" s="23">
        <v>560038</v>
      </c>
      <c r="G7576" s="23" t="s">
        <v>167</v>
      </c>
      <c r="H7576" s="23" t="s">
        <v>168</v>
      </c>
      <c r="I7576" s="23" t="s">
        <v>113</v>
      </c>
      <c r="J7576" s="23" t="s">
        <v>42</v>
      </c>
      <c r="K7576" s="23" t="s">
        <v>24</v>
      </c>
      <c r="L7576" s="23">
        <v>2</v>
      </c>
      <c r="M7576" s="23">
        <v>178.33</v>
      </c>
      <c r="N7576" s="23">
        <v>10</v>
      </c>
      <c r="O7576" s="23">
        <v>5</v>
      </c>
      <c r="P7576" s="23" t="s">
        <v>25</v>
      </c>
      <c r="Q7576" s="23" t="s">
        <v>26</v>
      </c>
      <c r="R7576" s="23">
        <f t="shared" si="590"/>
        <v>1</v>
      </c>
      <c r="S7576" s="23" t="str">
        <f t="shared" si="591"/>
        <v>ORD107575_20251126_CUST02221_MED026</v>
      </c>
      <c r="T7576" s="23">
        <f t="shared" si="592"/>
        <v>1</v>
      </c>
      <c r="U7576" s="6">
        <f t="shared" si="593"/>
        <v>356.66</v>
      </c>
      <c r="V7576" s="6">
        <f>tbl_Raw_Data[[#This Row],[Discount_Pct]]*tbl_Raw_Data[[#This Row],[Gross_Amount]]/100</f>
        <v>35.666000000000004</v>
      </c>
      <c r="W7576" s="6">
        <f>tbl_Raw_Data[[#This Row],[Gross_Amount]]-tbl_Raw_Data[[#This Row],[Discount_Amount]]</f>
        <v>320.99400000000003</v>
      </c>
      <c r="X7576" s="6">
        <f>tbl_Raw_Data[[#This Row],[Net_Amount_Before_Tax]]*tbl_Raw_Data[[#This Row],[Tax_Pct]]/100</f>
        <v>16.049700000000001</v>
      </c>
      <c r="Y7576" s="6">
        <f>tbl_Raw_Data[[#This Row],[Net_Amount_Before_Tax]]+tbl_Raw_Data[[#This Row],[Tax_Amount]]</f>
        <v>337.04370000000006</v>
      </c>
      <c r="Z7576" s="6">
        <f t="shared" si="594"/>
        <v>0</v>
      </c>
    </row>
    <row r="7577" spans="1:26" x14ac:dyDescent="0.3">
      <c r="A7577" s="23" t="s">
        <v>9667</v>
      </c>
      <c r="B7577" s="34">
        <v>45892</v>
      </c>
      <c r="C7577" s="23" t="s">
        <v>2114</v>
      </c>
      <c r="D7577" s="23" t="s">
        <v>123</v>
      </c>
      <c r="E7577" s="23" t="s">
        <v>101</v>
      </c>
      <c r="F7577" s="23">
        <v>226001</v>
      </c>
      <c r="G7577" s="23" t="s">
        <v>82</v>
      </c>
      <c r="H7577" s="23" t="s">
        <v>83</v>
      </c>
      <c r="I7577" s="23" t="s">
        <v>84</v>
      </c>
      <c r="J7577" s="23" t="s">
        <v>85</v>
      </c>
      <c r="K7577" s="23" t="s">
        <v>24</v>
      </c>
      <c r="L7577" s="23">
        <v>1</v>
      </c>
      <c r="M7577" s="23">
        <v>284.60000000000002</v>
      </c>
      <c r="N7577" s="23">
        <v>5</v>
      </c>
      <c r="O7577" s="23">
        <v>5</v>
      </c>
      <c r="P7577" s="23" t="s">
        <v>65</v>
      </c>
      <c r="Q7577" s="23" t="s">
        <v>34</v>
      </c>
      <c r="R7577" s="23">
        <f t="shared" si="590"/>
        <v>1</v>
      </c>
      <c r="S7577" s="23" t="str">
        <f t="shared" si="591"/>
        <v>ORD107576_20250823_CUST00821_MED023</v>
      </c>
      <c r="T7577" s="23">
        <f t="shared" si="592"/>
        <v>1</v>
      </c>
      <c r="U7577" s="6">
        <f t="shared" si="593"/>
        <v>284.60000000000002</v>
      </c>
      <c r="V7577" s="6">
        <f>tbl_Raw_Data[[#This Row],[Discount_Pct]]*tbl_Raw_Data[[#This Row],[Gross_Amount]]/100</f>
        <v>14.23</v>
      </c>
      <c r="W7577" s="6">
        <f>tbl_Raw_Data[[#This Row],[Gross_Amount]]-tbl_Raw_Data[[#This Row],[Discount_Amount]]</f>
        <v>270.37</v>
      </c>
      <c r="X7577" s="6">
        <f>tbl_Raw_Data[[#This Row],[Net_Amount_Before_Tax]]*tbl_Raw_Data[[#This Row],[Tax_Pct]]/100</f>
        <v>13.5185</v>
      </c>
      <c r="Y7577" s="6">
        <f>tbl_Raw_Data[[#This Row],[Net_Amount_Before_Tax]]+tbl_Raw_Data[[#This Row],[Tax_Amount]]</f>
        <v>283.88850000000002</v>
      </c>
      <c r="Z7577" s="6">
        <f t="shared" si="594"/>
        <v>4</v>
      </c>
    </row>
    <row r="7578" spans="1:26" x14ac:dyDescent="0.3">
      <c r="A7578" s="23" t="s">
        <v>9667</v>
      </c>
      <c r="B7578" s="34">
        <v>45312</v>
      </c>
      <c r="C7578" s="23" t="s">
        <v>1699</v>
      </c>
      <c r="D7578" s="23" t="s">
        <v>142</v>
      </c>
      <c r="E7578" s="23" t="s">
        <v>81</v>
      </c>
      <c r="F7578" s="23">
        <v>380054</v>
      </c>
      <c r="G7578" s="23" t="s">
        <v>39</v>
      </c>
      <c r="H7578" s="23" t="s">
        <v>40</v>
      </c>
      <c r="I7578" s="23" t="s">
        <v>41</v>
      </c>
      <c r="J7578" s="23" t="s">
        <v>42</v>
      </c>
      <c r="K7578" s="23" t="s">
        <v>24</v>
      </c>
      <c r="L7578" s="23">
        <v>3</v>
      </c>
      <c r="M7578" s="23">
        <v>32.130000000000003</v>
      </c>
      <c r="N7578" s="23">
        <v>20</v>
      </c>
      <c r="O7578" s="23">
        <v>5</v>
      </c>
      <c r="P7578" s="23" t="s">
        <v>25</v>
      </c>
      <c r="Q7578" s="23" t="s">
        <v>34</v>
      </c>
      <c r="R7578" s="23">
        <f t="shared" si="590"/>
        <v>1</v>
      </c>
      <c r="S7578" s="23" t="str">
        <f t="shared" si="591"/>
        <v>ORD107576_20240121_CUST01617_MED001</v>
      </c>
      <c r="T7578" s="23">
        <f t="shared" si="592"/>
        <v>1</v>
      </c>
      <c r="U7578" s="6">
        <f t="shared" si="593"/>
        <v>96.390000000000015</v>
      </c>
      <c r="V7578" s="6">
        <f>tbl_Raw_Data[[#This Row],[Discount_Pct]]*tbl_Raw_Data[[#This Row],[Gross_Amount]]/100</f>
        <v>19.278000000000002</v>
      </c>
      <c r="W7578" s="6">
        <f>tbl_Raw_Data[[#This Row],[Gross_Amount]]-tbl_Raw_Data[[#This Row],[Discount_Amount]]</f>
        <v>77.112000000000009</v>
      </c>
      <c r="X7578" s="6">
        <f>tbl_Raw_Data[[#This Row],[Net_Amount_Before_Tax]]*tbl_Raw_Data[[#This Row],[Tax_Pct]]/100</f>
        <v>3.8556000000000008</v>
      </c>
      <c r="Y7578" s="6">
        <f>tbl_Raw_Data[[#This Row],[Net_Amount_Before_Tax]]+tbl_Raw_Data[[#This Row],[Tax_Amount]]</f>
        <v>80.967600000000004</v>
      </c>
      <c r="Z7578" s="6">
        <f t="shared" si="594"/>
        <v>2</v>
      </c>
    </row>
    <row r="7579" spans="1:26" x14ac:dyDescent="0.3">
      <c r="A7579" s="23" t="s">
        <v>9668</v>
      </c>
      <c r="B7579" s="34">
        <v>45512</v>
      </c>
      <c r="C7579" s="23" t="s">
        <v>2485</v>
      </c>
      <c r="D7579" s="23" t="s">
        <v>80</v>
      </c>
      <c r="E7579" s="23" t="s">
        <v>81</v>
      </c>
      <c r="F7579" s="23">
        <v>395017</v>
      </c>
      <c r="G7579" s="23" t="s">
        <v>192</v>
      </c>
      <c r="H7579" s="23" t="s">
        <v>193</v>
      </c>
      <c r="I7579" s="23" t="s">
        <v>41</v>
      </c>
      <c r="J7579" s="23" t="s">
        <v>194</v>
      </c>
      <c r="K7579" s="23" t="s">
        <v>24</v>
      </c>
      <c r="L7579" s="23">
        <v>1</v>
      </c>
      <c r="M7579" s="23">
        <v>33.15</v>
      </c>
      <c r="N7579" s="23">
        <v>5</v>
      </c>
      <c r="O7579" s="23">
        <v>5</v>
      </c>
      <c r="P7579" s="23" t="s">
        <v>65</v>
      </c>
      <c r="Q7579" s="23" t="s">
        <v>34</v>
      </c>
      <c r="R7579" s="23">
        <f t="shared" si="590"/>
        <v>1</v>
      </c>
      <c r="S7579" s="23" t="str">
        <f t="shared" si="591"/>
        <v>ORD107578_20240808_CUST02592_MED002</v>
      </c>
      <c r="T7579" s="23">
        <f t="shared" si="592"/>
        <v>1</v>
      </c>
      <c r="U7579" s="6">
        <f t="shared" si="593"/>
        <v>33.15</v>
      </c>
      <c r="V7579" s="6">
        <f>tbl_Raw_Data[[#This Row],[Discount_Pct]]*tbl_Raw_Data[[#This Row],[Gross_Amount]]/100</f>
        <v>1.6575</v>
      </c>
      <c r="W7579" s="6">
        <f>tbl_Raw_Data[[#This Row],[Gross_Amount]]-tbl_Raw_Data[[#This Row],[Discount_Amount]]</f>
        <v>31.4925</v>
      </c>
      <c r="X7579" s="6">
        <f>tbl_Raw_Data[[#This Row],[Net_Amount_Before_Tax]]*tbl_Raw_Data[[#This Row],[Tax_Pct]]/100</f>
        <v>1.5746250000000002</v>
      </c>
      <c r="Y7579" s="6">
        <f>tbl_Raw_Data[[#This Row],[Net_Amount_Before_Tax]]+tbl_Raw_Data[[#This Row],[Tax_Amount]]</f>
        <v>33.067124999999997</v>
      </c>
      <c r="Z7579" s="6">
        <f t="shared" si="594"/>
        <v>2</v>
      </c>
    </row>
    <row r="7580" spans="1:26" x14ac:dyDescent="0.3">
      <c r="A7580" s="23" t="s">
        <v>9669</v>
      </c>
      <c r="B7580" s="34">
        <v>45907</v>
      </c>
      <c r="C7580" s="23" t="s">
        <v>2038</v>
      </c>
      <c r="D7580" s="23" t="s">
        <v>92</v>
      </c>
      <c r="E7580" s="23" t="s">
        <v>93</v>
      </c>
      <c r="F7580" s="23">
        <v>560066</v>
      </c>
      <c r="G7580" s="23" t="s">
        <v>48</v>
      </c>
      <c r="H7580" s="23" t="s">
        <v>49</v>
      </c>
      <c r="I7580" s="23" t="s">
        <v>50</v>
      </c>
      <c r="J7580" s="23" t="s">
        <v>23</v>
      </c>
      <c r="K7580" s="23" t="s">
        <v>24</v>
      </c>
      <c r="L7580" s="23">
        <v>1</v>
      </c>
      <c r="M7580" s="23">
        <v>97.53</v>
      </c>
      <c r="N7580" s="23">
        <v>0</v>
      </c>
      <c r="O7580" s="23">
        <v>12</v>
      </c>
      <c r="P7580" s="23" t="s">
        <v>43</v>
      </c>
      <c r="Q7580" s="23" t="s">
        <v>34</v>
      </c>
      <c r="R7580" s="23">
        <f t="shared" si="590"/>
        <v>1</v>
      </c>
      <c r="S7580" s="23" t="str">
        <f t="shared" si="591"/>
        <v>ORD107579_20250907_CUST03442_MED028</v>
      </c>
      <c r="T7580" s="23">
        <f t="shared" si="592"/>
        <v>1</v>
      </c>
      <c r="U7580" s="6">
        <f t="shared" si="593"/>
        <v>97.53</v>
      </c>
      <c r="V7580" s="6">
        <f>tbl_Raw_Data[[#This Row],[Discount_Pct]]*tbl_Raw_Data[[#This Row],[Gross_Amount]]/100</f>
        <v>0</v>
      </c>
      <c r="W7580" s="6">
        <f>tbl_Raw_Data[[#This Row],[Gross_Amount]]-tbl_Raw_Data[[#This Row],[Discount_Amount]]</f>
        <v>97.53</v>
      </c>
      <c r="X7580" s="6">
        <f>tbl_Raw_Data[[#This Row],[Net_Amount_Before_Tax]]*tbl_Raw_Data[[#This Row],[Tax_Pct]]/100</f>
        <v>11.703600000000002</v>
      </c>
      <c r="Y7580" s="6">
        <f>tbl_Raw_Data[[#This Row],[Net_Amount_Before_Tax]]+tbl_Raw_Data[[#This Row],[Tax_Amount]]</f>
        <v>109.2336</v>
      </c>
      <c r="Z7580" s="6">
        <f t="shared" si="594"/>
        <v>2</v>
      </c>
    </row>
    <row r="7581" spans="1:26" x14ac:dyDescent="0.3">
      <c r="A7581" s="23" t="s">
        <v>9670</v>
      </c>
      <c r="B7581" s="34">
        <v>45653</v>
      </c>
      <c r="C7581" s="23" t="s">
        <v>1281</v>
      </c>
      <c r="D7581" s="23" t="s">
        <v>80</v>
      </c>
      <c r="E7581" s="23" t="s">
        <v>81</v>
      </c>
      <c r="F7581" s="23">
        <v>395001</v>
      </c>
      <c r="G7581" s="23" t="s">
        <v>111</v>
      </c>
      <c r="H7581" s="23" t="s">
        <v>112</v>
      </c>
      <c r="I7581" s="23" t="s">
        <v>113</v>
      </c>
      <c r="J7581" s="23" t="s">
        <v>114</v>
      </c>
      <c r="K7581" s="23" t="s">
        <v>24</v>
      </c>
      <c r="L7581" s="23">
        <v>1</v>
      </c>
      <c r="M7581" s="23">
        <v>92.83</v>
      </c>
      <c r="N7581" s="23">
        <v>5</v>
      </c>
      <c r="O7581" s="23">
        <v>18</v>
      </c>
      <c r="P7581" s="23" t="s">
        <v>33</v>
      </c>
      <c r="Q7581" s="23" t="s">
        <v>44</v>
      </c>
      <c r="R7581" s="23">
        <f t="shared" si="590"/>
        <v>1</v>
      </c>
      <c r="S7581" s="23" t="str">
        <f t="shared" si="591"/>
        <v>ORD107580_20241227_CUST02005_MED027</v>
      </c>
      <c r="T7581" s="23">
        <f t="shared" si="592"/>
        <v>1</v>
      </c>
      <c r="U7581" s="6">
        <f t="shared" si="593"/>
        <v>92.83</v>
      </c>
      <c r="V7581" s="6">
        <f>tbl_Raw_Data[[#This Row],[Discount_Pct]]*tbl_Raw_Data[[#This Row],[Gross_Amount]]/100</f>
        <v>4.6414999999999997</v>
      </c>
      <c r="W7581" s="6">
        <f>tbl_Raw_Data[[#This Row],[Gross_Amount]]-tbl_Raw_Data[[#This Row],[Discount_Amount]]</f>
        <v>88.188500000000005</v>
      </c>
      <c r="X7581" s="6">
        <f>tbl_Raw_Data[[#This Row],[Net_Amount_Before_Tax]]*tbl_Raw_Data[[#This Row],[Tax_Pct]]/100</f>
        <v>15.87393</v>
      </c>
      <c r="Y7581" s="6">
        <f>tbl_Raw_Data[[#This Row],[Net_Amount_Before_Tax]]+tbl_Raw_Data[[#This Row],[Tax_Amount]]</f>
        <v>104.06243000000001</v>
      </c>
      <c r="Z7581" s="6">
        <f t="shared" si="594"/>
        <v>4</v>
      </c>
    </row>
    <row r="7582" spans="1:26" x14ac:dyDescent="0.3">
      <c r="A7582" s="23" t="s">
        <v>9671</v>
      </c>
      <c r="B7582" s="34">
        <v>45707</v>
      </c>
      <c r="C7582" s="23" t="s">
        <v>1538</v>
      </c>
      <c r="D7582" s="23" t="s">
        <v>123</v>
      </c>
      <c r="E7582" s="23" t="s">
        <v>101</v>
      </c>
      <c r="F7582" s="23">
        <v>226021</v>
      </c>
      <c r="G7582" s="23" t="s">
        <v>224</v>
      </c>
      <c r="H7582" s="23" t="s">
        <v>225</v>
      </c>
      <c r="I7582" s="23" t="s">
        <v>147</v>
      </c>
      <c r="J7582" s="23" t="s">
        <v>23</v>
      </c>
      <c r="K7582" s="23" t="s">
        <v>24</v>
      </c>
      <c r="L7582" s="23">
        <v>2</v>
      </c>
      <c r="M7582" s="23">
        <v>47.2</v>
      </c>
      <c r="N7582" s="23">
        <v>5</v>
      </c>
      <c r="O7582" s="23">
        <v>5</v>
      </c>
      <c r="P7582" s="23" t="s">
        <v>25</v>
      </c>
      <c r="Q7582" s="23" t="s">
        <v>34</v>
      </c>
      <c r="R7582" s="23">
        <f t="shared" si="590"/>
        <v>1</v>
      </c>
      <c r="S7582" s="23" t="str">
        <f t="shared" si="591"/>
        <v>ORD107581_20250219_CUST00930_MED015</v>
      </c>
      <c r="T7582" s="23">
        <f t="shared" si="592"/>
        <v>1</v>
      </c>
      <c r="U7582" s="6">
        <f t="shared" si="593"/>
        <v>94.4</v>
      </c>
      <c r="V7582" s="6">
        <f>tbl_Raw_Data[[#This Row],[Discount_Pct]]*tbl_Raw_Data[[#This Row],[Gross_Amount]]/100</f>
        <v>4.72</v>
      </c>
      <c r="W7582" s="6">
        <f>tbl_Raw_Data[[#This Row],[Gross_Amount]]-tbl_Raw_Data[[#This Row],[Discount_Amount]]</f>
        <v>89.68</v>
      </c>
      <c r="X7582" s="6">
        <f>tbl_Raw_Data[[#This Row],[Net_Amount_Before_Tax]]*tbl_Raw_Data[[#This Row],[Tax_Pct]]/100</f>
        <v>4.484</v>
      </c>
      <c r="Y7582" s="6">
        <f>tbl_Raw_Data[[#This Row],[Net_Amount_Before_Tax]]+tbl_Raw_Data[[#This Row],[Tax_Amount]]</f>
        <v>94.164000000000001</v>
      </c>
      <c r="Z7582" s="6">
        <f t="shared" si="594"/>
        <v>3</v>
      </c>
    </row>
    <row r="7583" spans="1:26" x14ac:dyDescent="0.3">
      <c r="A7583" s="23" t="s">
        <v>9672</v>
      </c>
      <c r="B7583" s="34">
        <v>45710</v>
      </c>
      <c r="C7583" s="23" t="s">
        <v>9673</v>
      </c>
      <c r="D7583" s="23" t="s">
        <v>92</v>
      </c>
      <c r="E7583" s="23" t="s">
        <v>93</v>
      </c>
      <c r="F7583" s="23">
        <v>560066</v>
      </c>
      <c r="G7583" s="23" t="s">
        <v>154</v>
      </c>
      <c r="H7583" s="23" t="s">
        <v>155</v>
      </c>
      <c r="I7583" s="23" t="s">
        <v>134</v>
      </c>
      <c r="J7583" s="23" t="s">
        <v>156</v>
      </c>
      <c r="K7583" s="23" t="s">
        <v>57</v>
      </c>
      <c r="L7583" s="23">
        <v>3</v>
      </c>
      <c r="M7583" s="23">
        <v>45.86</v>
      </c>
      <c r="N7583" s="23">
        <v>0</v>
      </c>
      <c r="O7583" s="23">
        <v>5</v>
      </c>
      <c r="P7583" s="23" t="s">
        <v>89</v>
      </c>
      <c r="Q7583" s="23" t="s">
        <v>34</v>
      </c>
      <c r="R7583" s="23">
        <f t="shared" si="590"/>
        <v>1</v>
      </c>
      <c r="S7583" s="23" t="str">
        <f t="shared" si="591"/>
        <v>ORD107582_20250222_CUST02195_MED006</v>
      </c>
      <c r="T7583" s="23">
        <f t="shared" si="592"/>
        <v>1</v>
      </c>
      <c r="U7583" s="6">
        <f t="shared" si="593"/>
        <v>137.57999999999998</v>
      </c>
      <c r="V7583" s="6">
        <f>tbl_Raw_Data[[#This Row],[Discount_Pct]]*tbl_Raw_Data[[#This Row],[Gross_Amount]]/100</f>
        <v>0</v>
      </c>
      <c r="W7583" s="6">
        <f>tbl_Raw_Data[[#This Row],[Gross_Amount]]-tbl_Raw_Data[[#This Row],[Discount_Amount]]</f>
        <v>137.57999999999998</v>
      </c>
      <c r="X7583" s="6">
        <f>tbl_Raw_Data[[#This Row],[Net_Amount_Before_Tax]]*tbl_Raw_Data[[#This Row],[Tax_Pct]]/100</f>
        <v>6.8789999999999987</v>
      </c>
      <c r="Y7583" s="6">
        <f>tbl_Raw_Data[[#This Row],[Net_Amount_Before_Tax]]+tbl_Raw_Data[[#This Row],[Tax_Amount]]</f>
        <v>144.45899999999997</v>
      </c>
      <c r="Z7583" s="6">
        <f t="shared" si="594"/>
        <v>1</v>
      </c>
    </row>
    <row r="7584" spans="1:26" x14ac:dyDescent="0.3">
      <c r="A7584" s="23" t="s">
        <v>9674</v>
      </c>
      <c r="B7584" s="34">
        <v>45743</v>
      </c>
      <c r="C7584" s="23" t="s">
        <v>5406</v>
      </c>
      <c r="D7584" s="23" t="s">
        <v>142</v>
      </c>
      <c r="E7584" s="23" t="s">
        <v>81</v>
      </c>
      <c r="F7584" s="23">
        <v>380001</v>
      </c>
      <c r="G7584" s="23" t="s">
        <v>124</v>
      </c>
      <c r="H7584" s="23" t="s">
        <v>125</v>
      </c>
      <c r="I7584" s="23" t="s">
        <v>104</v>
      </c>
      <c r="J7584" s="23" t="s">
        <v>114</v>
      </c>
      <c r="K7584" s="23" t="s">
        <v>24</v>
      </c>
      <c r="L7584" s="23">
        <v>5</v>
      </c>
      <c r="M7584" s="23">
        <v>107.65</v>
      </c>
      <c r="N7584" s="23">
        <v>0</v>
      </c>
      <c r="O7584" s="23">
        <v>5</v>
      </c>
      <c r="P7584" s="23" t="s">
        <v>58</v>
      </c>
      <c r="Q7584" s="23" t="s">
        <v>44</v>
      </c>
      <c r="R7584" s="23">
        <f t="shared" si="590"/>
        <v>1</v>
      </c>
      <c r="S7584" s="23" t="str">
        <f t="shared" si="591"/>
        <v>ORD107583_20250327_CUST00443_MED018</v>
      </c>
      <c r="T7584" s="23">
        <f t="shared" si="592"/>
        <v>1</v>
      </c>
      <c r="U7584" s="6">
        <f t="shared" si="593"/>
        <v>538.25</v>
      </c>
      <c r="V7584" s="6">
        <f>tbl_Raw_Data[[#This Row],[Discount_Pct]]*tbl_Raw_Data[[#This Row],[Gross_Amount]]/100</f>
        <v>0</v>
      </c>
      <c r="W7584" s="6">
        <f>tbl_Raw_Data[[#This Row],[Gross_Amount]]-tbl_Raw_Data[[#This Row],[Discount_Amount]]</f>
        <v>538.25</v>
      </c>
      <c r="X7584" s="6">
        <f>tbl_Raw_Data[[#This Row],[Net_Amount_Before_Tax]]*tbl_Raw_Data[[#This Row],[Tax_Pct]]/100</f>
        <v>26.912500000000001</v>
      </c>
      <c r="Y7584" s="6">
        <f>tbl_Raw_Data[[#This Row],[Net_Amount_Before_Tax]]+tbl_Raw_Data[[#This Row],[Tax_Amount]]</f>
        <v>565.16250000000002</v>
      </c>
      <c r="Z7584" s="6">
        <f t="shared" si="594"/>
        <v>4</v>
      </c>
    </row>
    <row r="7585" spans="1:26" x14ac:dyDescent="0.3">
      <c r="A7585" s="23" t="s">
        <v>9675</v>
      </c>
      <c r="B7585" s="34">
        <v>45549</v>
      </c>
      <c r="C7585" s="23" t="s">
        <v>4381</v>
      </c>
      <c r="D7585" s="23" t="s">
        <v>46</v>
      </c>
      <c r="E7585" s="23" t="s">
        <v>47</v>
      </c>
      <c r="F7585" s="23">
        <v>411038</v>
      </c>
      <c r="G7585" s="23" t="s">
        <v>124</v>
      </c>
      <c r="H7585" s="23" t="s">
        <v>125</v>
      </c>
      <c r="I7585" s="23" t="s">
        <v>104</v>
      </c>
      <c r="J7585" s="23" t="s">
        <v>114</v>
      </c>
      <c r="K7585" s="23" t="s">
        <v>24</v>
      </c>
      <c r="L7585" s="23">
        <v>2</v>
      </c>
      <c r="M7585" s="23">
        <v>118.23</v>
      </c>
      <c r="N7585" s="23">
        <v>15</v>
      </c>
      <c r="O7585" s="23">
        <v>12</v>
      </c>
      <c r="P7585" s="23" t="s">
        <v>89</v>
      </c>
      <c r="Q7585" s="23" t="s">
        <v>34</v>
      </c>
      <c r="R7585" s="23">
        <f t="shared" si="590"/>
        <v>1</v>
      </c>
      <c r="S7585" s="23" t="str">
        <f t="shared" si="591"/>
        <v>ORD107584_20240914_CUST00334_MED018</v>
      </c>
      <c r="T7585" s="23">
        <f t="shared" si="592"/>
        <v>1</v>
      </c>
      <c r="U7585" s="6">
        <f t="shared" si="593"/>
        <v>236.46</v>
      </c>
      <c r="V7585" s="6">
        <f>tbl_Raw_Data[[#This Row],[Discount_Pct]]*tbl_Raw_Data[[#This Row],[Gross_Amount]]/100</f>
        <v>35.469000000000001</v>
      </c>
      <c r="W7585" s="6">
        <f>tbl_Raw_Data[[#This Row],[Gross_Amount]]-tbl_Raw_Data[[#This Row],[Discount_Amount]]</f>
        <v>200.99100000000001</v>
      </c>
      <c r="X7585" s="6">
        <f>tbl_Raw_Data[[#This Row],[Net_Amount_Before_Tax]]*tbl_Raw_Data[[#This Row],[Tax_Pct]]/100</f>
        <v>24.118920000000003</v>
      </c>
      <c r="Y7585" s="6">
        <f>tbl_Raw_Data[[#This Row],[Net_Amount_Before_Tax]]+tbl_Raw_Data[[#This Row],[Tax_Amount]]</f>
        <v>225.10992000000002</v>
      </c>
      <c r="Z7585" s="6">
        <f t="shared" si="594"/>
        <v>2</v>
      </c>
    </row>
    <row r="7586" spans="1:26" x14ac:dyDescent="0.3">
      <c r="A7586" s="23" t="s">
        <v>9676</v>
      </c>
      <c r="B7586" s="34">
        <v>45851</v>
      </c>
      <c r="C7586" s="23" t="s">
        <v>9677</v>
      </c>
      <c r="D7586" s="23" t="s">
        <v>46</v>
      </c>
      <c r="E7586" s="23" t="s">
        <v>47</v>
      </c>
      <c r="F7586" s="23">
        <v>411014</v>
      </c>
      <c r="G7586" s="23" t="s">
        <v>102</v>
      </c>
      <c r="H7586" s="23" t="s">
        <v>103</v>
      </c>
      <c r="I7586" s="23" t="s">
        <v>104</v>
      </c>
      <c r="J7586" s="23" t="s">
        <v>64</v>
      </c>
      <c r="K7586" s="23" t="s">
        <v>57</v>
      </c>
      <c r="L7586" s="23">
        <v>2</v>
      </c>
      <c r="M7586" s="23">
        <v>105.74</v>
      </c>
      <c r="N7586" s="23">
        <v>15</v>
      </c>
      <c r="O7586" s="23">
        <v>18</v>
      </c>
      <c r="P7586" s="23" t="s">
        <v>25</v>
      </c>
      <c r="Q7586" s="23" t="s">
        <v>34</v>
      </c>
      <c r="R7586" s="23">
        <f t="shared" si="590"/>
        <v>1</v>
      </c>
      <c r="S7586" s="23" t="str">
        <f t="shared" si="591"/>
        <v>ORD107585_20250713_CUST01858_MED029</v>
      </c>
      <c r="T7586" s="23">
        <f t="shared" si="592"/>
        <v>1</v>
      </c>
      <c r="U7586" s="6">
        <f t="shared" si="593"/>
        <v>211.48</v>
      </c>
      <c r="V7586" s="6">
        <f>tbl_Raw_Data[[#This Row],[Discount_Pct]]*tbl_Raw_Data[[#This Row],[Gross_Amount]]/100</f>
        <v>31.721999999999998</v>
      </c>
      <c r="W7586" s="6">
        <f>tbl_Raw_Data[[#This Row],[Gross_Amount]]-tbl_Raw_Data[[#This Row],[Discount_Amount]]</f>
        <v>179.75799999999998</v>
      </c>
      <c r="X7586" s="6">
        <f>tbl_Raw_Data[[#This Row],[Net_Amount_Before_Tax]]*tbl_Raw_Data[[#This Row],[Tax_Pct]]/100</f>
        <v>32.356439999999999</v>
      </c>
      <c r="Y7586" s="6">
        <f>tbl_Raw_Data[[#This Row],[Net_Amount_Before_Tax]]+tbl_Raw_Data[[#This Row],[Tax_Amount]]</f>
        <v>212.11443999999997</v>
      </c>
      <c r="Z7586" s="6">
        <f t="shared" si="594"/>
        <v>1</v>
      </c>
    </row>
    <row r="7587" spans="1:26" x14ac:dyDescent="0.3">
      <c r="A7587" s="23" t="s">
        <v>9678</v>
      </c>
      <c r="B7587" s="34">
        <v>45310</v>
      </c>
      <c r="C7587" s="23" t="s">
        <v>734</v>
      </c>
      <c r="D7587" s="23" t="s">
        <v>100</v>
      </c>
      <c r="E7587" s="23" t="s">
        <v>101</v>
      </c>
      <c r="F7587" s="23">
        <v>201303</v>
      </c>
      <c r="G7587" s="23" t="s">
        <v>107</v>
      </c>
      <c r="H7587" s="23" t="s">
        <v>108</v>
      </c>
      <c r="I7587" s="23" t="s">
        <v>63</v>
      </c>
      <c r="J7587" s="23" t="s">
        <v>42</v>
      </c>
      <c r="K7587" s="23" t="s">
        <v>57</v>
      </c>
      <c r="L7587" s="23">
        <v>4</v>
      </c>
      <c r="M7587" s="23">
        <v>85.82</v>
      </c>
      <c r="N7587" s="23">
        <v>10</v>
      </c>
      <c r="O7587" s="23">
        <v>5</v>
      </c>
      <c r="P7587" s="23" t="s">
        <v>25</v>
      </c>
      <c r="Q7587" s="23" t="s">
        <v>34</v>
      </c>
      <c r="R7587" s="23">
        <f t="shared" si="590"/>
        <v>1</v>
      </c>
      <c r="S7587" s="23" t="str">
        <f t="shared" si="591"/>
        <v>ORD107586_20240119_CUST03055_MED005</v>
      </c>
      <c r="T7587" s="23">
        <f t="shared" si="592"/>
        <v>1</v>
      </c>
      <c r="U7587" s="6">
        <f t="shared" si="593"/>
        <v>343.28</v>
      </c>
      <c r="V7587" s="6">
        <f>tbl_Raw_Data[[#This Row],[Discount_Pct]]*tbl_Raw_Data[[#This Row],[Gross_Amount]]/100</f>
        <v>34.327999999999996</v>
      </c>
      <c r="W7587" s="6">
        <f>tbl_Raw_Data[[#This Row],[Gross_Amount]]-tbl_Raw_Data[[#This Row],[Discount_Amount]]</f>
        <v>308.952</v>
      </c>
      <c r="X7587" s="6">
        <f>tbl_Raw_Data[[#This Row],[Net_Amount_Before_Tax]]*tbl_Raw_Data[[#This Row],[Tax_Pct]]/100</f>
        <v>15.4476</v>
      </c>
      <c r="Y7587" s="6">
        <f>tbl_Raw_Data[[#This Row],[Net_Amount_Before_Tax]]+tbl_Raw_Data[[#This Row],[Tax_Amount]]</f>
        <v>324.39960000000002</v>
      </c>
      <c r="Z7587" s="6">
        <f t="shared" si="594"/>
        <v>1</v>
      </c>
    </row>
    <row r="7588" spans="1:26" x14ac:dyDescent="0.3">
      <c r="A7588" s="23" t="s">
        <v>9679</v>
      </c>
      <c r="B7588" s="34">
        <v>45394</v>
      </c>
      <c r="C7588" s="23" t="s">
        <v>9680</v>
      </c>
      <c r="D7588" s="23" t="s">
        <v>100</v>
      </c>
      <c r="E7588" s="23" t="s">
        <v>101</v>
      </c>
      <c r="F7588" s="23">
        <v>201305</v>
      </c>
      <c r="G7588" s="23" t="s">
        <v>138</v>
      </c>
      <c r="H7588" s="23" t="s">
        <v>139</v>
      </c>
      <c r="I7588" s="23" t="s">
        <v>50</v>
      </c>
      <c r="J7588" s="23" t="s">
        <v>140</v>
      </c>
      <c r="K7588" s="23" t="s">
        <v>24</v>
      </c>
      <c r="L7588" s="23">
        <v>2</v>
      </c>
      <c r="M7588" s="23">
        <v>146.94</v>
      </c>
      <c r="N7588" s="23">
        <v>5</v>
      </c>
      <c r="O7588" s="23">
        <v>5</v>
      </c>
      <c r="P7588" s="23" t="s">
        <v>43</v>
      </c>
      <c r="Q7588" s="23" t="s">
        <v>34</v>
      </c>
      <c r="R7588" s="23">
        <f t="shared" si="590"/>
        <v>1</v>
      </c>
      <c r="S7588" s="23" t="str">
        <f t="shared" si="591"/>
        <v>ORD107587_20240412_CUST03500_MED013</v>
      </c>
      <c r="T7588" s="23">
        <f t="shared" si="592"/>
        <v>1</v>
      </c>
      <c r="U7588" s="6">
        <f t="shared" si="593"/>
        <v>293.88</v>
      </c>
      <c r="V7588" s="6">
        <f>tbl_Raw_Data[[#This Row],[Discount_Pct]]*tbl_Raw_Data[[#This Row],[Gross_Amount]]/100</f>
        <v>14.694000000000001</v>
      </c>
      <c r="W7588" s="6">
        <f>tbl_Raw_Data[[#This Row],[Gross_Amount]]-tbl_Raw_Data[[#This Row],[Discount_Amount]]</f>
        <v>279.18599999999998</v>
      </c>
      <c r="X7588" s="6">
        <f>tbl_Raw_Data[[#This Row],[Net_Amount_Before_Tax]]*tbl_Raw_Data[[#This Row],[Tax_Pct]]/100</f>
        <v>13.959299999999999</v>
      </c>
      <c r="Y7588" s="6">
        <f>tbl_Raw_Data[[#This Row],[Net_Amount_Before_Tax]]+tbl_Raw_Data[[#This Row],[Tax_Amount]]</f>
        <v>293.14529999999996</v>
      </c>
      <c r="Z7588" s="6">
        <f t="shared" si="594"/>
        <v>1</v>
      </c>
    </row>
    <row r="7589" spans="1:26" x14ac:dyDescent="0.3">
      <c r="A7589" s="23" t="s">
        <v>9681</v>
      </c>
      <c r="B7589" s="34">
        <v>45307</v>
      </c>
      <c r="C7589" s="23" t="s">
        <v>3230</v>
      </c>
      <c r="D7589" s="23" t="s">
        <v>72</v>
      </c>
      <c r="E7589" s="23" t="s">
        <v>73</v>
      </c>
      <c r="F7589" s="23">
        <v>302021</v>
      </c>
      <c r="G7589" s="23" t="s">
        <v>111</v>
      </c>
      <c r="H7589" s="23" t="s">
        <v>112</v>
      </c>
      <c r="I7589" s="23" t="s">
        <v>113</v>
      </c>
      <c r="J7589" s="23" t="s">
        <v>114</v>
      </c>
      <c r="K7589" s="23" t="s">
        <v>24</v>
      </c>
      <c r="L7589" s="23">
        <v>1</v>
      </c>
      <c r="M7589" s="23">
        <v>105.92</v>
      </c>
      <c r="N7589" s="23">
        <v>5</v>
      </c>
      <c r="O7589" s="23">
        <v>5</v>
      </c>
      <c r="P7589" s="23" t="s">
        <v>25</v>
      </c>
      <c r="Q7589" s="23" t="s">
        <v>34</v>
      </c>
      <c r="R7589" s="23">
        <f t="shared" si="590"/>
        <v>1</v>
      </c>
      <c r="S7589" s="23" t="str">
        <f t="shared" si="591"/>
        <v>ORD107588_20240116_CUST02431_MED027</v>
      </c>
      <c r="T7589" s="23">
        <f t="shared" si="592"/>
        <v>1</v>
      </c>
      <c r="U7589" s="6">
        <f t="shared" si="593"/>
        <v>105.92</v>
      </c>
      <c r="V7589" s="6">
        <f>tbl_Raw_Data[[#This Row],[Discount_Pct]]*tbl_Raw_Data[[#This Row],[Gross_Amount]]/100</f>
        <v>5.2960000000000003</v>
      </c>
      <c r="W7589" s="6">
        <f>tbl_Raw_Data[[#This Row],[Gross_Amount]]-tbl_Raw_Data[[#This Row],[Discount_Amount]]</f>
        <v>100.624</v>
      </c>
      <c r="X7589" s="6">
        <f>tbl_Raw_Data[[#This Row],[Net_Amount_Before_Tax]]*tbl_Raw_Data[[#This Row],[Tax_Pct]]/100</f>
        <v>5.0312000000000001</v>
      </c>
      <c r="Y7589" s="6">
        <f>tbl_Raw_Data[[#This Row],[Net_Amount_Before_Tax]]+tbl_Raw_Data[[#This Row],[Tax_Amount]]</f>
        <v>105.65519999999999</v>
      </c>
      <c r="Z7589" s="6">
        <f t="shared" si="594"/>
        <v>2</v>
      </c>
    </row>
    <row r="7590" spans="1:26" x14ac:dyDescent="0.3">
      <c r="A7590" s="23" t="s">
        <v>9682</v>
      </c>
      <c r="B7590" s="34">
        <v>45731</v>
      </c>
      <c r="C7590" s="23" t="s">
        <v>8295</v>
      </c>
      <c r="D7590" s="23" t="s">
        <v>72</v>
      </c>
      <c r="E7590" s="23" t="s">
        <v>73</v>
      </c>
      <c r="F7590" s="23">
        <v>302001</v>
      </c>
      <c r="G7590" s="23" t="s">
        <v>124</v>
      </c>
      <c r="H7590" s="23" t="s">
        <v>125</v>
      </c>
      <c r="I7590" s="23" t="s">
        <v>104</v>
      </c>
      <c r="J7590" s="23" t="s">
        <v>114</v>
      </c>
      <c r="K7590" s="23" t="s">
        <v>24</v>
      </c>
      <c r="L7590" s="23">
        <v>2</v>
      </c>
      <c r="M7590" s="23">
        <v>124.06</v>
      </c>
      <c r="N7590" s="23">
        <v>5</v>
      </c>
      <c r="O7590" s="23">
        <v>18</v>
      </c>
      <c r="P7590" s="23" t="s">
        <v>25</v>
      </c>
      <c r="Q7590" s="23" t="s">
        <v>44</v>
      </c>
      <c r="R7590" s="23">
        <f t="shared" si="590"/>
        <v>1</v>
      </c>
      <c r="S7590" s="23" t="str">
        <f t="shared" si="591"/>
        <v>ORD107589_20250315_CUST00707_MED018</v>
      </c>
      <c r="T7590" s="23">
        <f t="shared" si="592"/>
        <v>1</v>
      </c>
      <c r="U7590" s="6">
        <f t="shared" si="593"/>
        <v>248.12</v>
      </c>
      <c r="V7590" s="6">
        <f>tbl_Raw_Data[[#This Row],[Discount_Pct]]*tbl_Raw_Data[[#This Row],[Gross_Amount]]/100</f>
        <v>12.405999999999999</v>
      </c>
      <c r="W7590" s="6">
        <f>tbl_Raw_Data[[#This Row],[Gross_Amount]]-tbl_Raw_Data[[#This Row],[Discount_Amount]]</f>
        <v>235.714</v>
      </c>
      <c r="X7590" s="6">
        <f>tbl_Raw_Data[[#This Row],[Net_Amount_Before_Tax]]*tbl_Raw_Data[[#This Row],[Tax_Pct]]/100</f>
        <v>42.428519999999999</v>
      </c>
      <c r="Y7590" s="6">
        <f>tbl_Raw_Data[[#This Row],[Net_Amount_Before_Tax]]+tbl_Raw_Data[[#This Row],[Tax_Amount]]</f>
        <v>278.14251999999999</v>
      </c>
      <c r="Z7590" s="6">
        <f t="shared" si="594"/>
        <v>1</v>
      </c>
    </row>
    <row r="7591" spans="1:26" x14ac:dyDescent="0.3">
      <c r="A7591" s="23" t="s">
        <v>9683</v>
      </c>
      <c r="B7591" s="34">
        <v>45911</v>
      </c>
      <c r="C7591" s="23" t="s">
        <v>9684</v>
      </c>
      <c r="D7591" s="23" t="s">
        <v>130</v>
      </c>
      <c r="E7591" s="23" t="s">
        <v>131</v>
      </c>
      <c r="F7591" s="23">
        <v>700019</v>
      </c>
      <c r="G7591" s="23" t="s">
        <v>145</v>
      </c>
      <c r="H7591" s="23" t="s">
        <v>146</v>
      </c>
      <c r="I7591" s="23" t="s">
        <v>147</v>
      </c>
      <c r="J7591" s="23" t="s">
        <v>148</v>
      </c>
      <c r="K7591" s="23" t="s">
        <v>24</v>
      </c>
      <c r="L7591" s="23">
        <v>1</v>
      </c>
      <c r="M7591" s="23">
        <v>104.18</v>
      </c>
      <c r="N7591" s="23">
        <v>0</v>
      </c>
      <c r="O7591" s="23">
        <v>12</v>
      </c>
      <c r="P7591" s="23" t="s">
        <v>58</v>
      </c>
      <c r="Q7591" s="23" t="s">
        <v>34</v>
      </c>
      <c r="R7591" s="23">
        <f t="shared" si="590"/>
        <v>1</v>
      </c>
      <c r="S7591" s="23" t="str">
        <f t="shared" si="591"/>
        <v>ORD107590_20250911_CUST03111_MED016</v>
      </c>
      <c r="T7591" s="23">
        <f t="shared" si="592"/>
        <v>1</v>
      </c>
      <c r="U7591" s="6">
        <f t="shared" si="593"/>
        <v>104.18</v>
      </c>
      <c r="V7591" s="6">
        <f>tbl_Raw_Data[[#This Row],[Discount_Pct]]*tbl_Raw_Data[[#This Row],[Gross_Amount]]/100</f>
        <v>0</v>
      </c>
      <c r="W7591" s="6">
        <f>tbl_Raw_Data[[#This Row],[Gross_Amount]]-tbl_Raw_Data[[#This Row],[Discount_Amount]]</f>
        <v>104.18</v>
      </c>
      <c r="X7591" s="6">
        <f>tbl_Raw_Data[[#This Row],[Net_Amount_Before_Tax]]*tbl_Raw_Data[[#This Row],[Tax_Pct]]/100</f>
        <v>12.501600000000002</v>
      </c>
      <c r="Y7591" s="6">
        <f>tbl_Raw_Data[[#This Row],[Net_Amount_Before_Tax]]+tbl_Raw_Data[[#This Row],[Tax_Amount]]</f>
        <v>116.6816</v>
      </c>
      <c r="Z7591" s="6">
        <f t="shared" si="594"/>
        <v>1</v>
      </c>
    </row>
    <row r="7592" spans="1:26" x14ac:dyDescent="0.3">
      <c r="A7592" s="23" t="s">
        <v>9685</v>
      </c>
      <c r="B7592" s="34">
        <v>45708</v>
      </c>
      <c r="C7592" s="23" t="s">
        <v>1334</v>
      </c>
      <c r="D7592" s="23" t="s">
        <v>123</v>
      </c>
      <c r="E7592" s="23" t="s">
        <v>101</v>
      </c>
      <c r="F7592" s="23">
        <v>226010</v>
      </c>
      <c r="G7592" s="23" t="s">
        <v>30</v>
      </c>
      <c r="H7592" s="23" t="s">
        <v>31</v>
      </c>
      <c r="I7592" s="23" t="s">
        <v>32</v>
      </c>
      <c r="J7592" s="23" t="s">
        <v>23</v>
      </c>
      <c r="K7592" s="23" t="s">
        <v>24</v>
      </c>
      <c r="L7592" s="23">
        <v>1</v>
      </c>
      <c r="M7592" s="23">
        <v>126.24</v>
      </c>
      <c r="N7592" s="23">
        <v>10</v>
      </c>
      <c r="O7592" s="23">
        <v>12</v>
      </c>
      <c r="P7592" s="23" t="s">
        <v>89</v>
      </c>
      <c r="Q7592" s="23" t="s">
        <v>26</v>
      </c>
      <c r="R7592" s="23">
        <f t="shared" si="590"/>
        <v>1</v>
      </c>
      <c r="S7592" s="23" t="str">
        <f t="shared" si="591"/>
        <v>ORD107591_20250220_CUST01724_MED017</v>
      </c>
      <c r="T7592" s="23">
        <f t="shared" si="592"/>
        <v>1</v>
      </c>
      <c r="U7592" s="6">
        <f t="shared" si="593"/>
        <v>126.24</v>
      </c>
      <c r="V7592" s="6">
        <f>tbl_Raw_Data[[#This Row],[Discount_Pct]]*tbl_Raw_Data[[#This Row],[Gross_Amount]]/100</f>
        <v>12.623999999999999</v>
      </c>
      <c r="W7592" s="6">
        <f>tbl_Raw_Data[[#This Row],[Gross_Amount]]-tbl_Raw_Data[[#This Row],[Discount_Amount]]</f>
        <v>113.616</v>
      </c>
      <c r="X7592" s="6">
        <f>tbl_Raw_Data[[#This Row],[Net_Amount_Before_Tax]]*tbl_Raw_Data[[#This Row],[Tax_Pct]]/100</f>
        <v>13.63392</v>
      </c>
      <c r="Y7592" s="6">
        <f>tbl_Raw_Data[[#This Row],[Net_Amount_Before_Tax]]+tbl_Raw_Data[[#This Row],[Tax_Amount]]</f>
        <v>127.24992</v>
      </c>
      <c r="Z7592" s="6">
        <f t="shared" si="594"/>
        <v>2</v>
      </c>
    </row>
    <row r="7593" spans="1:26" x14ac:dyDescent="0.3">
      <c r="A7593" s="23" t="s">
        <v>9686</v>
      </c>
      <c r="B7593" s="34">
        <v>45474</v>
      </c>
      <c r="C7593" s="23" t="s">
        <v>6961</v>
      </c>
      <c r="D7593" s="23" t="s">
        <v>19</v>
      </c>
      <c r="E7593" s="23" t="s">
        <v>19</v>
      </c>
      <c r="F7593" s="23">
        <v>110085</v>
      </c>
      <c r="G7593" s="23" t="s">
        <v>233</v>
      </c>
      <c r="H7593" s="23" t="s">
        <v>234</v>
      </c>
      <c r="I7593" s="23" t="s">
        <v>104</v>
      </c>
      <c r="J7593" s="23" t="s">
        <v>42</v>
      </c>
      <c r="K7593" s="23" t="s">
        <v>24</v>
      </c>
      <c r="L7593" s="23">
        <v>1</v>
      </c>
      <c r="M7593" s="23">
        <v>150.49</v>
      </c>
      <c r="N7593" s="23">
        <v>5</v>
      </c>
      <c r="O7593" s="23">
        <v>5</v>
      </c>
      <c r="P7593" s="23" t="s">
        <v>43</v>
      </c>
      <c r="Q7593" s="23" t="s">
        <v>34</v>
      </c>
      <c r="R7593" s="23">
        <f t="shared" si="590"/>
        <v>1</v>
      </c>
      <c r="S7593" s="23" t="str">
        <f t="shared" si="591"/>
        <v>ORD107592_20240701_CUST02359_MED019</v>
      </c>
      <c r="T7593" s="23">
        <f t="shared" si="592"/>
        <v>1</v>
      </c>
      <c r="U7593" s="6">
        <f t="shared" si="593"/>
        <v>150.49</v>
      </c>
      <c r="V7593" s="6">
        <f>tbl_Raw_Data[[#This Row],[Discount_Pct]]*tbl_Raw_Data[[#This Row],[Gross_Amount]]/100</f>
        <v>7.5245000000000006</v>
      </c>
      <c r="W7593" s="6">
        <f>tbl_Raw_Data[[#This Row],[Gross_Amount]]-tbl_Raw_Data[[#This Row],[Discount_Amount]]</f>
        <v>142.96550000000002</v>
      </c>
      <c r="X7593" s="6">
        <f>tbl_Raw_Data[[#This Row],[Net_Amount_Before_Tax]]*tbl_Raw_Data[[#This Row],[Tax_Pct]]/100</f>
        <v>7.1482750000000008</v>
      </c>
      <c r="Y7593" s="6">
        <f>tbl_Raw_Data[[#This Row],[Net_Amount_Before_Tax]]+tbl_Raw_Data[[#This Row],[Tax_Amount]]</f>
        <v>150.11377500000003</v>
      </c>
      <c r="Z7593" s="6">
        <f t="shared" si="594"/>
        <v>3</v>
      </c>
    </row>
    <row r="7594" spans="1:26" x14ac:dyDescent="0.3">
      <c r="A7594" s="23" t="s">
        <v>9687</v>
      </c>
      <c r="B7594" s="34">
        <v>45645</v>
      </c>
      <c r="C7594" s="23" t="s">
        <v>2803</v>
      </c>
      <c r="D7594" s="23" t="s">
        <v>183</v>
      </c>
      <c r="E7594" s="23" t="s">
        <v>184</v>
      </c>
      <c r="F7594" s="23">
        <v>122018</v>
      </c>
      <c r="G7594" s="23" t="s">
        <v>138</v>
      </c>
      <c r="H7594" s="23" t="s">
        <v>139</v>
      </c>
      <c r="I7594" s="23" t="s">
        <v>50</v>
      </c>
      <c r="J7594" s="23" t="s">
        <v>140</v>
      </c>
      <c r="K7594" s="23" t="s">
        <v>24</v>
      </c>
      <c r="L7594" s="23">
        <v>2</v>
      </c>
      <c r="M7594" s="23">
        <v>173.28</v>
      </c>
      <c r="N7594" s="23">
        <v>5</v>
      </c>
      <c r="O7594" s="23">
        <v>18</v>
      </c>
      <c r="P7594" s="23" t="s">
        <v>43</v>
      </c>
      <c r="Q7594" s="23" t="s">
        <v>34</v>
      </c>
      <c r="R7594" s="23">
        <f t="shared" si="590"/>
        <v>1</v>
      </c>
      <c r="S7594" s="23" t="str">
        <f t="shared" si="591"/>
        <v>ORD107593_20241219_CUST02736_MED013</v>
      </c>
      <c r="T7594" s="23">
        <f t="shared" si="592"/>
        <v>1</v>
      </c>
      <c r="U7594" s="6">
        <f t="shared" si="593"/>
        <v>346.56</v>
      </c>
      <c r="V7594" s="6">
        <f>tbl_Raw_Data[[#This Row],[Discount_Pct]]*tbl_Raw_Data[[#This Row],[Gross_Amount]]/100</f>
        <v>17.327999999999999</v>
      </c>
      <c r="W7594" s="6">
        <f>tbl_Raw_Data[[#This Row],[Gross_Amount]]-tbl_Raw_Data[[#This Row],[Discount_Amount]]</f>
        <v>329.23200000000003</v>
      </c>
      <c r="X7594" s="6">
        <f>tbl_Raw_Data[[#This Row],[Net_Amount_Before_Tax]]*tbl_Raw_Data[[#This Row],[Tax_Pct]]/100</f>
        <v>59.261760000000002</v>
      </c>
      <c r="Y7594" s="6">
        <f>tbl_Raw_Data[[#This Row],[Net_Amount_Before_Tax]]+tbl_Raw_Data[[#This Row],[Tax_Amount]]</f>
        <v>388.49376000000001</v>
      </c>
      <c r="Z7594" s="6">
        <f t="shared" si="594"/>
        <v>3</v>
      </c>
    </row>
    <row r="7595" spans="1:26" x14ac:dyDescent="0.3">
      <c r="A7595" s="23" t="s">
        <v>9688</v>
      </c>
      <c r="B7595" s="34">
        <v>45302</v>
      </c>
      <c r="C7595" s="23" t="s">
        <v>2280</v>
      </c>
      <c r="D7595" s="23" t="s">
        <v>100</v>
      </c>
      <c r="E7595" s="23" t="s">
        <v>101</v>
      </c>
      <c r="F7595" s="23">
        <v>201301</v>
      </c>
      <c r="G7595" s="23" t="s">
        <v>185</v>
      </c>
      <c r="H7595" s="23" t="s">
        <v>186</v>
      </c>
      <c r="I7595" s="23" t="s">
        <v>76</v>
      </c>
      <c r="J7595" s="23" t="s">
        <v>187</v>
      </c>
      <c r="K7595" s="23" t="s">
        <v>57</v>
      </c>
      <c r="L7595" s="23">
        <v>2</v>
      </c>
      <c r="M7595" s="23">
        <v>93.49</v>
      </c>
      <c r="N7595" s="23">
        <v>10</v>
      </c>
      <c r="O7595" s="23">
        <v>5</v>
      </c>
      <c r="P7595" s="23" t="s">
        <v>89</v>
      </c>
      <c r="Q7595" s="23" t="s">
        <v>34</v>
      </c>
      <c r="R7595" s="23">
        <f t="shared" si="590"/>
        <v>1</v>
      </c>
      <c r="S7595" s="23" t="str">
        <f t="shared" si="591"/>
        <v>ORD107594_20240111_CUST03451_MED009</v>
      </c>
      <c r="T7595" s="23">
        <f t="shared" si="592"/>
        <v>1</v>
      </c>
      <c r="U7595" s="6">
        <f t="shared" si="593"/>
        <v>186.98</v>
      </c>
      <c r="V7595" s="6">
        <f>tbl_Raw_Data[[#This Row],[Discount_Pct]]*tbl_Raw_Data[[#This Row],[Gross_Amount]]/100</f>
        <v>18.698</v>
      </c>
      <c r="W7595" s="6">
        <f>tbl_Raw_Data[[#This Row],[Gross_Amount]]-tbl_Raw_Data[[#This Row],[Discount_Amount]]</f>
        <v>168.28199999999998</v>
      </c>
      <c r="X7595" s="6">
        <f>tbl_Raw_Data[[#This Row],[Net_Amount_Before_Tax]]*tbl_Raw_Data[[#This Row],[Tax_Pct]]/100</f>
        <v>8.4140999999999977</v>
      </c>
      <c r="Y7595" s="6">
        <f>tbl_Raw_Data[[#This Row],[Net_Amount_Before_Tax]]+tbl_Raw_Data[[#This Row],[Tax_Amount]]</f>
        <v>176.69609999999997</v>
      </c>
      <c r="Z7595" s="6">
        <f t="shared" si="594"/>
        <v>2</v>
      </c>
    </row>
    <row r="7596" spans="1:26" x14ac:dyDescent="0.3">
      <c r="A7596" s="23" t="s">
        <v>9689</v>
      </c>
      <c r="B7596" s="34">
        <v>45980</v>
      </c>
      <c r="C7596" s="23" t="s">
        <v>6730</v>
      </c>
      <c r="D7596" s="23" t="s">
        <v>37</v>
      </c>
      <c r="E7596" s="23" t="s">
        <v>38</v>
      </c>
      <c r="F7596" s="23">
        <v>452001</v>
      </c>
      <c r="G7596" s="23" t="s">
        <v>224</v>
      </c>
      <c r="H7596" s="23" t="s">
        <v>225</v>
      </c>
      <c r="I7596" s="23" t="s">
        <v>147</v>
      </c>
      <c r="J7596" s="23" t="s">
        <v>23</v>
      </c>
      <c r="K7596" s="23" t="s">
        <v>24</v>
      </c>
      <c r="L7596" s="23">
        <v>1</v>
      </c>
      <c r="M7596" s="23">
        <v>48.85</v>
      </c>
      <c r="N7596" s="23">
        <v>5</v>
      </c>
      <c r="O7596" s="23">
        <v>5</v>
      </c>
      <c r="P7596" s="23" t="s">
        <v>89</v>
      </c>
      <c r="Q7596" s="23" t="s">
        <v>34</v>
      </c>
      <c r="R7596" s="23">
        <f t="shared" si="590"/>
        <v>1</v>
      </c>
      <c r="S7596" s="23" t="str">
        <f t="shared" si="591"/>
        <v>ORD107595_20251119_CUST00114_MED015</v>
      </c>
      <c r="T7596" s="23">
        <f t="shared" si="592"/>
        <v>1</v>
      </c>
      <c r="U7596" s="6">
        <f t="shared" si="593"/>
        <v>48.85</v>
      </c>
      <c r="V7596" s="6">
        <f>tbl_Raw_Data[[#This Row],[Discount_Pct]]*tbl_Raw_Data[[#This Row],[Gross_Amount]]/100</f>
        <v>2.4424999999999999</v>
      </c>
      <c r="W7596" s="6">
        <f>tbl_Raw_Data[[#This Row],[Gross_Amount]]-tbl_Raw_Data[[#This Row],[Discount_Amount]]</f>
        <v>46.407499999999999</v>
      </c>
      <c r="X7596" s="6">
        <f>tbl_Raw_Data[[#This Row],[Net_Amount_Before_Tax]]*tbl_Raw_Data[[#This Row],[Tax_Pct]]/100</f>
        <v>2.3203749999999999</v>
      </c>
      <c r="Y7596" s="6">
        <f>tbl_Raw_Data[[#This Row],[Net_Amount_Before_Tax]]+tbl_Raw_Data[[#This Row],[Tax_Amount]]</f>
        <v>48.727874999999997</v>
      </c>
      <c r="Z7596" s="6">
        <f t="shared" si="594"/>
        <v>4</v>
      </c>
    </row>
    <row r="7597" spans="1:26" x14ac:dyDescent="0.3">
      <c r="A7597" s="23" t="s">
        <v>9690</v>
      </c>
      <c r="B7597" s="34">
        <v>45513</v>
      </c>
      <c r="C7597" s="23" t="s">
        <v>2045</v>
      </c>
      <c r="D7597" s="23" t="s">
        <v>130</v>
      </c>
      <c r="E7597" s="23" t="s">
        <v>131</v>
      </c>
      <c r="F7597" s="23">
        <v>700102</v>
      </c>
      <c r="G7597" s="23" t="s">
        <v>224</v>
      </c>
      <c r="H7597" s="23" t="s">
        <v>225</v>
      </c>
      <c r="I7597" s="23" t="s">
        <v>147</v>
      </c>
      <c r="J7597" s="23" t="s">
        <v>23</v>
      </c>
      <c r="K7597" s="23" t="s">
        <v>24</v>
      </c>
      <c r="L7597" s="23">
        <v>1</v>
      </c>
      <c r="M7597" s="23">
        <v>48.38</v>
      </c>
      <c r="N7597" s="23">
        <v>15</v>
      </c>
      <c r="O7597" s="23">
        <v>5</v>
      </c>
      <c r="P7597" s="23" t="s">
        <v>25</v>
      </c>
      <c r="Q7597" s="23" t="s">
        <v>34</v>
      </c>
      <c r="R7597" s="23">
        <f t="shared" si="590"/>
        <v>1</v>
      </c>
      <c r="S7597" s="23" t="str">
        <f t="shared" si="591"/>
        <v>ORD107596_20240809_CUST01445_MED015</v>
      </c>
      <c r="T7597" s="23">
        <f t="shared" si="592"/>
        <v>1</v>
      </c>
      <c r="U7597" s="6">
        <f t="shared" si="593"/>
        <v>48.38</v>
      </c>
      <c r="V7597" s="6">
        <f>tbl_Raw_Data[[#This Row],[Discount_Pct]]*tbl_Raw_Data[[#This Row],[Gross_Amount]]/100</f>
        <v>7.2570000000000006</v>
      </c>
      <c r="W7597" s="6">
        <f>tbl_Raw_Data[[#This Row],[Gross_Amount]]-tbl_Raw_Data[[#This Row],[Discount_Amount]]</f>
        <v>41.123000000000005</v>
      </c>
      <c r="X7597" s="6">
        <f>tbl_Raw_Data[[#This Row],[Net_Amount_Before_Tax]]*tbl_Raw_Data[[#This Row],[Tax_Pct]]/100</f>
        <v>2.0561500000000001</v>
      </c>
      <c r="Y7597" s="6">
        <f>tbl_Raw_Data[[#This Row],[Net_Amount_Before_Tax]]+tbl_Raw_Data[[#This Row],[Tax_Amount]]</f>
        <v>43.179150000000007</v>
      </c>
      <c r="Z7597" s="6">
        <f t="shared" si="594"/>
        <v>4</v>
      </c>
    </row>
    <row r="7598" spans="1:26" x14ac:dyDescent="0.3">
      <c r="A7598" s="23" t="s">
        <v>9691</v>
      </c>
      <c r="B7598" s="34">
        <v>45787</v>
      </c>
      <c r="C7598" s="23" t="s">
        <v>6497</v>
      </c>
      <c r="D7598" s="23" t="s">
        <v>100</v>
      </c>
      <c r="E7598" s="23" t="s">
        <v>101</v>
      </c>
      <c r="F7598" s="23">
        <v>201301</v>
      </c>
      <c r="G7598" s="23" t="s">
        <v>185</v>
      </c>
      <c r="H7598" s="23" t="s">
        <v>186</v>
      </c>
      <c r="I7598" s="23" t="s">
        <v>76</v>
      </c>
      <c r="J7598" s="23" t="s">
        <v>187</v>
      </c>
      <c r="K7598" s="23" t="s">
        <v>57</v>
      </c>
      <c r="L7598" s="23">
        <v>3</v>
      </c>
      <c r="M7598" s="23">
        <v>80.760000000000005</v>
      </c>
      <c r="N7598" s="23">
        <v>0</v>
      </c>
      <c r="O7598" s="23">
        <v>5</v>
      </c>
      <c r="P7598" s="23" t="s">
        <v>89</v>
      </c>
      <c r="Q7598" s="23" t="s">
        <v>44</v>
      </c>
      <c r="R7598" s="23">
        <f t="shared" si="590"/>
        <v>1</v>
      </c>
      <c r="S7598" s="23" t="str">
        <f t="shared" si="591"/>
        <v>ORD107597_20250510_CUST00915_MED009</v>
      </c>
      <c r="T7598" s="23">
        <f t="shared" si="592"/>
        <v>1</v>
      </c>
      <c r="U7598" s="6">
        <f t="shared" si="593"/>
        <v>242.28000000000003</v>
      </c>
      <c r="V7598" s="6">
        <f>tbl_Raw_Data[[#This Row],[Discount_Pct]]*tbl_Raw_Data[[#This Row],[Gross_Amount]]/100</f>
        <v>0</v>
      </c>
      <c r="W7598" s="6">
        <f>tbl_Raw_Data[[#This Row],[Gross_Amount]]-tbl_Raw_Data[[#This Row],[Discount_Amount]]</f>
        <v>242.28000000000003</v>
      </c>
      <c r="X7598" s="6">
        <f>tbl_Raw_Data[[#This Row],[Net_Amount_Before_Tax]]*tbl_Raw_Data[[#This Row],[Tax_Pct]]/100</f>
        <v>12.114000000000001</v>
      </c>
      <c r="Y7598" s="6">
        <f>tbl_Raw_Data[[#This Row],[Net_Amount_Before_Tax]]+tbl_Raw_Data[[#This Row],[Tax_Amount]]</f>
        <v>254.39400000000003</v>
      </c>
      <c r="Z7598" s="6">
        <f t="shared" si="594"/>
        <v>1</v>
      </c>
    </row>
    <row r="7599" spans="1:26" x14ac:dyDescent="0.3">
      <c r="A7599" s="23" t="s">
        <v>9692</v>
      </c>
      <c r="B7599" s="34">
        <v>45302</v>
      </c>
      <c r="C7599" s="23" t="s">
        <v>2884</v>
      </c>
      <c r="D7599" s="23" t="s">
        <v>19</v>
      </c>
      <c r="E7599" s="23" t="s">
        <v>19</v>
      </c>
      <c r="F7599" s="23">
        <v>110085</v>
      </c>
      <c r="G7599" s="23" t="s">
        <v>229</v>
      </c>
      <c r="H7599" s="23" t="s">
        <v>230</v>
      </c>
      <c r="I7599" s="23" t="s">
        <v>84</v>
      </c>
      <c r="J7599" s="23" t="s">
        <v>140</v>
      </c>
      <c r="K7599" s="23" t="s">
        <v>24</v>
      </c>
      <c r="L7599" s="23">
        <v>1</v>
      </c>
      <c r="M7599" s="23">
        <v>191.56</v>
      </c>
      <c r="N7599" s="23">
        <v>0</v>
      </c>
      <c r="O7599" s="23">
        <v>5</v>
      </c>
      <c r="P7599" s="23" t="s">
        <v>89</v>
      </c>
      <c r="Q7599" s="23" t="s">
        <v>26</v>
      </c>
      <c r="R7599" s="23">
        <f t="shared" si="590"/>
        <v>1</v>
      </c>
      <c r="S7599" s="23" t="str">
        <f t="shared" si="591"/>
        <v>ORD107598_20240111_CUST02519_MED022</v>
      </c>
      <c r="T7599" s="23">
        <f t="shared" si="592"/>
        <v>1</v>
      </c>
      <c r="U7599" s="6">
        <f t="shared" si="593"/>
        <v>191.56</v>
      </c>
      <c r="V7599" s="6">
        <f>tbl_Raw_Data[[#This Row],[Discount_Pct]]*tbl_Raw_Data[[#This Row],[Gross_Amount]]/100</f>
        <v>0</v>
      </c>
      <c r="W7599" s="6">
        <f>tbl_Raw_Data[[#This Row],[Gross_Amount]]-tbl_Raw_Data[[#This Row],[Discount_Amount]]</f>
        <v>191.56</v>
      </c>
      <c r="X7599" s="6">
        <f>tbl_Raw_Data[[#This Row],[Net_Amount_Before_Tax]]*tbl_Raw_Data[[#This Row],[Tax_Pct]]/100</f>
        <v>9.5779999999999994</v>
      </c>
      <c r="Y7599" s="6">
        <f>tbl_Raw_Data[[#This Row],[Net_Amount_Before_Tax]]+tbl_Raw_Data[[#This Row],[Tax_Amount]]</f>
        <v>201.13800000000001</v>
      </c>
      <c r="Z7599" s="6">
        <f t="shared" si="594"/>
        <v>2</v>
      </c>
    </row>
    <row r="7600" spans="1:26" x14ac:dyDescent="0.3">
      <c r="A7600" s="23" t="s">
        <v>9692</v>
      </c>
      <c r="B7600" s="34">
        <v>45311</v>
      </c>
      <c r="C7600" s="23" t="s">
        <v>7178</v>
      </c>
      <c r="D7600" s="23" t="s">
        <v>72</v>
      </c>
      <c r="E7600" s="23" t="s">
        <v>73</v>
      </c>
      <c r="F7600" s="23">
        <v>302033</v>
      </c>
      <c r="G7600" s="23" t="s">
        <v>160</v>
      </c>
      <c r="H7600" s="23" t="s">
        <v>161</v>
      </c>
      <c r="I7600" s="23" t="s">
        <v>50</v>
      </c>
      <c r="J7600" s="23" t="s">
        <v>23</v>
      </c>
      <c r="K7600" s="23" t="s">
        <v>24</v>
      </c>
      <c r="L7600" s="23">
        <v>2</v>
      </c>
      <c r="M7600" s="23">
        <v>143.66</v>
      </c>
      <c r="N7600" s="23">
        <v>5</v>
      </c>
      <c r="O7600" s="23">
        <v>18</v>
      </c>
      <c r="P7600" s="23" t="s">
        <v>89</v>
      </c>
      <c r="Q7600" s="23" t="s">
        <v>34</v>
      </c>
      <c r="R7600" s="23">
        <f t="shared" si="590"/>
        <v>1</v>
      </c>
      <c r="S7600" s="23" t="str">
        <f t="shared" si="591"/>
        <v>ORD107598_20240120_CUST01669_MED014</v>
      </c>
      <c r="T7600" s="23">
        <f t="shared" si="592"/>
        <v>1</v>
      </c>
      <c r="U7600" s="6">
        <f t="shared" si="593"/>
        <v>287.32</v>
      </c>
      <c r="V7600" s="6">
        <f>tbl_Raw_Data[[#This Row],[Discount_Pct]]*tbl_Raw_Data[[#This Row],[Gross_Amount]]/100</f>
        <v>14.366</v>
      </c>
      <c r="W7600" s="6">
        <f>tbl_Raw_Data[[#This Row],[Gross_Amount]]-tbl_Raw_Data[[#This Row],[Discount_Amount]]</f>
        <v>272.95400000000001</v>
      </c>
      <c r="X7600" s="6">
        <f>tbl_Raw_Data[[#This Row],[Net_Amount_Before_Tax]]*tbl_Raw_Data[[#This Row],[Tax_Pct]]/100</f>
        <v>49.131720000000001</v>
      </c>
      <c r="Y7600" s="6">
        <f>tbl_Raw_Data[[#This Row],[Net_Amount_Before_Tax]]+tbl_Raw_Data[[#This Row],[Tax_Amount]]</f>
        <v>322.08572000000004</v>
      </c>
      <c r="Z7600" s="6">
        <f t="shared" si="594"/>
        <v>2</v>
      </c>
    </row>
    <row r="7601" spans="1:26" x14ac:dyDescent="0.3">
      <c r="A7601" s="23" t="s">
        <v>9692</v>
      </c>
      <c r="B7601" s="34">
        <v>45673</v>
      </c>
      <c r="C7601" s="23" t="s">
        <v>9693</v>
      </c>
      <c r="D7601" s="23" t="s">
        <v>28</v>
      </c>
      <c r="E7601" s="23" t="s">
        <v>29</v>
      </c>
      <c r="F7601" s="23">
        <v>500001</v>
      </c>
      <c r="G7601" s="23" t="s">
        <v>315</v>
      </c>
      <c r="H7601" s="23" t="s">
        <v>316</v>
      </c>
      <c r="I7601" s="23" t="s">
        <v>50</v>
      </c>
      <c r="J7601" s="23" t="s">
        <v>114</v>
      </c>
      <c r="K7601" s="23" t="s">
        <v>24</v>
      </c>
      <c r="L7601" s="23">
        <v>2</v>
      </c>
      <c r="M7601" s="23">
        <v>130.41999999999999</v>
      </c>
      <c r="N7601" s="23">
        <v>0</v>
      </c>
      <c r="O7601" s="23">
        <v>18</v>
      </c>
      <c r="P7601" s="23" t="s">
        <v>43</v>
      </c>
      <c r="Q7601" s="23" t="s">
        <v>34</v>
      </c>
      <c r="R7601" s="23">
        <f t="shared" si="590"/>
        <v>1</v>
      </c>
      <c r="S7601" s="23" t="str">
        <f t="shared" si="591"/>
        <v>ORD107598_20250116_CUST00669_MED012</v>
      </c>
      <c r="T7601" s="23">
        <f t="shared" si="592"/>
        <v>1</v>
      </c>
      <c r="U7601" s="6">
        <f t="shared" si="593"/>
        <v>260.83999999999997</v>
      </c>
      <c r="V7601" s="6">
        <f>tbl_Raw_Data[[#This Row],[Discount_Pct]]*tbl_Raw_Data[[#This Row],[Gross_Amount]]/100</f>
        <v>0</v>
      </c>
      <c r="W7601" s="6">
        <f>tbl_Raw_Data[[#This Row],[Gross_Amount]]-tbl_Raw_Data[[#This Row],[Discount_Amount]]</f>
        <v>260.83999999999997</v>
      </c>
      <c r="X7601" s="6">
        <f>tbl_Raw_Data[[#This Row],[Net_Amount_Before_Tax]]*tbl_Raw_Data[[#This Row],[Tax_Pct]]/100</f>
        <v>46.9512</v>
      </c>
      <c r="Y7601" s="6">
        <f>tbl_Raw_Data[[#This Row],[Net_Amount_Before_Tax]]+tbl_Raw_Data[[#This Row],[Tax_Amount]]</f>
        <v>307.7912</v>
      </c>
      <c r="Z7601" s="6">
        <f t="shared" si="594"/>
        <v>1</v>
      </c>
    </row>
    <row r="7602" spans="1:26" x14ac:dyDescent="0.3">
      <c r="A7602" s="23" t="s">
        <v>9692</v>
      </c>
      <c r="B7602" s="34">
        <v>45695</v>
      </c>
      <c r="C7602" s="23" t="s">
        <v>4888</v>
      </c>
      <c r="D7602" s="23" t="s">
        <v>183</v>
      </c>
      <c r="E7602" s="23" t="s">
        <v>184</v>
      </c>
      <c r="F7602" s="23">
        <v>122016</v>
      </c>
      <c r="G7602" s="23" t="s">
        <v>138</v>
      </c>
      <c r="H7602" s="23" t="s">
        <v>139</v>
      </c>
      <c r="I7602" s="23" t="s">
        <v>50</v>
      </c>
      <c r="J7602" s="23" t="s">
        <v>140</v>
      </c>
      <c r="K7602" s="23" t="s">
        <v>24</v>
      </c>
      <c r="L7602" s="23">
        <v>1</v>
      </c>
      <c r="M7602" s="23">
        <v>145.36000000000001</v>
      </c>
      <c r="N7602" s="23">
        <v>0</v>
      </c>
      <c r="O7602" s="23">
        <v>5</v>
      </c>
      <c r="P7602" s="23" t="s">
        <v>33</v>
      </c>
      <c r="Q7602" s="23" t="s">
        <v>34</v>
      </c>
      <c r="R7602" s="23">
        <f t="shared" si="590"/>
        <v>1</v>
      </c>
      <c r="S7602" s="23" t="str">
        <f t="shared" si="591"/>
        <v>ORD107598_20250207_CUST02931_MED013</v>
      </c>
      <c r="T7602" s="23">
        <f t="shared" si="592"/>
        <v>1</v>
      </c>
      <c r="U7602" s="6">
        <f t="shared" si="593"/>
        <v>145.36000000000001</v>
      </c>
      <c r="V7602" s="6">
        <f>tbl_Raw_Data[[#This Row],[Discount_Pct]]*tbl_Raw_Data[[#This Row],[Gross_Amount]]/100</f>
        <v>0</v>
      </c>
      <c r="W7602" s="6">
        <f>tbl_Raw_Data[[#This Row],[Gross_Amount]]-tbl_Raw_Data[[#This Row],[Discount_Amount]]</f>
        <v>145.36000000000001</v>
      </c>
      <c r="X7602" s="6">
        <f>tbl_Raw_Data[[#This Row],[Net_Amount_Before_Tax]]*tbl_Raw_Data[[#This Row],[Tax_Pct]]/100</f>
        <v>7.2680000000000007</v>
      </c>
      <c r="Y7602" s="6">
        <f>tbl_Raw_Data[[#This Row],[Net_Amount_Before_Tax]]+tbl_Raw_Data[[#This Row],[Tax_Amount]]</f>
        <v>152.62800000000001</v>
      </c>
      <c r="Z7602" s="6">
        <f t="shared" si="594"/>
        <v>2</v>
      </c>
    </row>
    <row r="7603" spans="1:26" x14ac:dyDescent="0.3">
      <c r="A7603" s="23" t="s">
        <v>9694</v>
      </c>
      <c r="B7603" s="34">
        <v>45580</v>
      </c>
      <c r="C7603" s="23" t="s">
        <v>8186</v>
      </c>
      <c r="D7603" s="23" t="s">
        <v>52</v>
      </c>
      <c r="E7603" s="23" t="s">
        <v>52</v>
      </c>
      <c r="F7603" s="23">
        <v>160019</v>
      </c>
      <c r="G7603" s="23" t="s">
        <v>160</v>
      </c>
      <c r="H7603" s="23" t="s">
        <v>161</v>
      </c>
      <c r="I7603" s="23" t="s">
        <v>50</v>
      </c>
      <c r="J7603" s="23" t="s">
        <v>23</v>
      </c>
      <c r="K7603" s="23" t="s">
        <v>24</v>
      </c>
      <c r="L7603" s="23">
        <v>1</v>
      </c>
      <c r="M7603" s="23">
        <v>143.99</v>
      </c>
      <c r="N7603" s="23">
        <v>5</v>
      </c>
      <c r="O7603" s="23">
        <v>12</v>
      </c>
      <c r="P7603" s="23" t="s">
        <v>58</v>
      </c>
      <c r="Q7603" s="23" t="s">
        <v>26</v>
      </c>
      <c r="R7603" s="23">
        <f t="shared" si="590"/>
        <v>1</v>
      </c>
      <c r="S7603" s="23" t="str">
        <f t="shared" si="591"/>
        <v>ORD107602_20241015_CUST00857_MED014</v>
      </c>
      <c r="T7603" s="23">
        <f t="shared" si="592"/>
        <v>1</v>
      </c>
      <c r="U7603" s="6">
        <f t="shared" si="593"/>
        <v>143.99</v>
      </c>
      <c r="V7603" s="6">
        <f>tbl_Raw_Data[[#This Row],[Discount_Pct]]*tbl_Raw_Data[[#This Row],[Gross_Amount]]/100</f>
        <v>7.1995000000000005</v>
      </c>
      <c r="W7603" s="6">
        <f>tbl_Raw_Data[[#This Row],[Gross_Amount]]-tbl_Raw_Data[[#This Row],[Discount_Amount]]</f>
        <v>136.79050000000001</v>
      </c>
      <c r="X7603" s="6">
        <f>tbl_Raw_Data[[#This Row],[Net_Amount_Before_Tax]]*tbl_Raw_Data[[#This Row],[Tax_Pct]]/100</f>
        <v>16.414860000000001</v>
      </c>
      <c r="Y7603" s="6">
        <f>tbl_Raw_Data[[#This Row],[Net_Amount_Before_Tax]]+tbl_Raw_Data[[#This Row],[Tax_Amount]]</f>
        <v>153.20536000000001</v>
      </c>
      <c r="Z7603" s="6">
        <f t="shared" si="594"/>
        <v>1</v>
      </c>
    </row>
    <row r="7604" spans="1:26" x14ac:dyDescent="0.3">
      <c r="A7604" s="23" t="s">
        <v>9695</v>
      </c>
      <c r="B7604" s="34">
        <v>45959</v>
      </c>
      <c r="C7604" s="23" t="s">
        <v>5080</v>
      </c>
      <c r="D7604" s="23" t="s">
        <v>28</v>
      </c>
      <c r="E7604" s="23" t="s">
        <v>29</v>
      </c>
      <c r="F7604" s="23">
        <v>500001</v>
      </c>
      <c r="G7604" s="23" t="s">
        <v>74</v>
      </c>
      <c r="H7604" s="23" t="s">
        <v>75</v>
      </c>
      <c r="I7604" s="23" t="s">
        <v>76</v>
      </c>
      <c r="J7604" s="23" t="s">
        <v>77</v>
      </c>
      <c r="K7604" s="23" t="s">
        <v>57</v>
      </c>
      <c r="L7604" s="23">
        <v>1</v>
      </c>
      <c r="M7604" s="23">
        <v>59.02</v>
      </c>
      <c r="N7604" s="23">
        <v>5</v>
      </c>
      <c r="O7604" s="23">
        <v>18</v>
      </c>
      <c r="P7604" s="23" t="s">
        <v>58</v>
      </c>
      <c r="Q7604" s="23" t="s">
        <v>34</v>
      </c>
      <c r="R7604" s="23">
        <f t="shared" si="590"/>
        <v>1</v>
      </c>
      <c r="S7604" s="23" t="str">
        <f t="shared" si="591"/>
        <v>ORD107603_20251029_CUST00032_MED008</v>
      </c>
      <c r="T7604" s="23">
        <f t="shared" si="592"/>
        <v>1</v>
      </c>
      <c r="U7604" s="6">
        <f t="shared" si="593"/>
        <v>59.02</v>
      </c>
      <c r="V7604" s="6">
        <f>tbl_Raw_Data[[#This Row],[Discount_Pct]]*tbl_Raw_Data[[#This Row],[Gross_Amount]]/100</f>
        <v>2.9510000000000001</v>
      </c>
      <c r="W7604" s="6">
        <f>tbl_Raw_Data[[#This Row],[Gross_Amount]]-tbl_Raw_Data[[#This Row],[Discount_Amount]]</f>
        <v>56.069000000000003</v>
      </c>
      <c r="X7604" s="6">
        <f>tbl_Raw_Data[[#This Row],[Net_Amount_Before_Tax]]*tbl_Raw_Data[[#This Row],[Tax_Pct]]/100</f>
        <v>10.092420000000001</v>
      </c>
      <c r="Y7604" s="6">
        <f>tbl_Raw_Data[[#This Row],[Net_Amount_Before_Tax]]+tbl_Raw_Data[[#This Row],[Tax_Amount]]</f>
        <v>66.161420000000007</v>
      </c>
      <c r="Z7604" s="6">
        <f t="shared" si="594"/>
        <v>2</v>
      </c>
    </row>
    <row r="7605" spans="1:26" x14ac:dyDescent="0.3">
      <c r="A7605" s="23" t="s">
        <v>9696</v>
      </c>
      <c r="B7605" s="34">
        <v>45429</v>
      </c>
      <c r="C7605" s="23" t="s">
        <v>3277</v>
      </c>
      <c r="D7605" s="23" t="s">
        <v>183</v>
      </c>
      <c r="E7605" s="23" t="s">
        <v>184</v>
      </c>
      <c r="F7605" s="23">
        <v>122001</v>
      </c>
      <c r="G7605" s="23" t="s">
        <v>138</v>
      </c>
      <c r="H7605" s="23" t="s">
        <v>139</v>
      </c>
      <c r="I7605" s="23" t="s">
        <v>50</v>
      </c>
      <c r="J7605" s="23" t="s">
        <v>140</v>
      </c>
      <c r="K7605" s="23" t="s">
        <v>24</v>
      </c>
      <c r="L7605" s="23">
        <v>1</v>
      </c>
      <c r="M7605" s="23">
        <v>167.77</v>
      </c>
      <c r="N7605" s="23">
        <v>5</v>
      </c>
      <c r="O7605" s="23">
        <v>5</v>
      </c>
      <c r="P7605" s="23" t="s">
        <v>33</v>
      </c>
      <c r="Q7605" s="23" t="s">
        <v>44</v>
      </c>
      <c r="R7605" s="23">
        <f t="shared" si="590"/>
        <v>1</v>
      </c>
      <c r="S7605" s="23" t="str">
        <f t="shared" si="591"/>
        <v>ORD107604_20240517_CUST01836_MED013</v>
      </c>
      <c r="T7605" s="23">
        <f t="shared" si="592"/>
        <v>1</v>
      </c>
      <c r="U7605" s="6">
        <f t="shared" si="593"/>
        <v>167.77</v>
      </c>
      <c r="V7605" s="6">
        <f>tbl_Raw_Data[[#This Row],[Discount_Pct]]*tbl_Raw_Data[[#This Row],[Gross_Amount]]/100</f>
        <v>8.3885000000000005</v>
      </c>
      <c r="W7605" s="6">
        <f>tbl_Raw_Data[[#This Row],[Gross_Amount]]-tbl_Raw_Data[[#This Row],[Discount_Amount]]</f>
        <v>159.38150000000002</v>
      </c>
      <c r="X7605" s="6">
        <f>tbl_Raw_Data[[#This Row],[Net_Amount_Before_Tax]]*tbl_Raw_Data[[#This Row],[Tax_Pct]]/100</f>
        <v>7.9690750000000001</v>
      </c>
      <c r="Y7605" s="6">
        <f>tbl_Raw_Data[[#This Row],[Net_Amount_Before_Tax]]+tbl_Raw_Data[[#This Row],[Tax_Amount]]</f>
        <v>167.35057500000002</v>
      </c>
      <c r="Z7605" s="6">
        <f t="shared" si="594"/>
        <v>0</v>
      </c>
    </row>
    <row r="7606" spans="1:26" x14ac:dyDescent="0.3">
      <c r="A7606" s="23" t="s">
        <v>9697</v>
      </c>
      <c r="B7606" s="34">
        <v>45805</v>
      </c>
      <c r="C7606" s="23" t="s">
        <v>4968</v>
      </c>
      <c r="D7606" s="23" t="s">
        <v>130</v>
      </c>
      <c r="E7606" s="23" t="s">
        <v>131</v>
      </c>
      <c r="F7606" s="23">
        <v>700102</v>
      </c>
      <c r="G7606" s="23" t="s">
        <v>53</v>
      </c>
      <c r="H7606" s="23" t="s">
        <v>54</v>
      </c>
      <c r="I7606" s="23" t="s">
        <v>55</v>
      </c>
      <c r="J7606" s="23" t="s">
        <v>56</v>
      </c>
      <c r="K7606" s="23" t="s">
        <v>57</v>
      </c>
      <c r="L7606" s="23">
        <v>2</v>
      </c>
      <c r="M7606" s="23">
        <v>63.2</v>
      </c>
      <c r="N7606" s="23">
        <v>10</v>
      </c>
      <c r="O7606" s="23">
        <v>18</v>
      </c>
      <c r="P7606" s="23" t="s">
        <v>58</v>
      </c>
      <c r="Q7606" s="23" t="s">
        <v>26</v>
      </c>
      <c r="R7606" s="23">
        <f t="shared" si="590"/>
        <v>1</v>
      </c>
      <c r="S7606" s="23" t="str">
        <f t="shared" si="591"/>
        <v>ORD107605_20250528_CUST01406_MED020</v>
      </c>
      <c r="T7606" s="23">
        <f t="shared" si="592"/>
        <v>1</v>
      </c>
      <c r="U7606" s="6">
        <f t="shared" si="593"/>
        <v>126.4</v>
      </c>
      <c r="V7606" s="6">
        <f>tbl_Raw_Data[[#This Row],[Discount_Pct]]*tbl_Raw_Data[[#This Row],[Gross_Amount]]/100</f>
        <v>12.64</v>
      </c>
      <c r="W7606" s="6">
        <f>tbl_Raw_Data[[#This Row],[Gross_Amount]]-tbl_Raw_Data[[#This Row],[Discount_Amount]]</f>
        <v>113.76</v>
      </c>
      <c r="X7606" s="6">
        <f>tbl_Raw_Data[[#This Row],[Net_Amount_Before_Tax]]*tbl_Raw_Data[[#This Row],[Tax_Pct]]/100</f>
        <v>20.476800000000001</v>
      </c>
      <c r="Y7606" s="6">
        <f>tbl_Raw_Data[[#This Row],[Net_Amount_Before_Tax]]+tbl_Raw_Data[[#This Row],[Tax_Amount]]</f>
        <v>134.23680000000002</v>
      </c>
      <c r="Z7606" s="6">
        <f t="shared" si="594"/>
        <v>2</v>
      </c>
    </row>
    <row r="7607" spans="1:26" x14ac:dyDescent="0.3">
      <c r="A7607" s="23" t="s">
        <v>9698</v>
      </c>
      <c r="B7607" s="34">
        <v>45427</v>
      </c>
      <c r="C7607" s="23" t="s">
        <v>9699</v>
      </c>
      <c r="D7607" s="23" t="s">
        <v>37</v>
      </c>
      <c r="E7607" s="23" t="s">
        <v>38</v>
      </c>
      <c r="F7607" s="23">
        <v>452016</v>
      </c>
      <c r="G7607" s="23" t="s">
        <v>154</v>
      </c>
      <c r="H7607" s="23" t="s">
        <v>155</v>
      </c>
      <c r="I7607" s="23" t="s">
        <v>134</v>
      </c>
      <c r="J7607" s="23" t="s">
        <v>156</v>
      </c>
      <c r="K7607" s="23" t="s">
        <v>57</v>
      </c>
      <c r="L7607" s="23">
        <v>2</v>
      </c>
      <c r="M7607" s="23">
        <v>51.3</v>
      </c>
      <c r="N7607" s="23">
        <v>10</v>
      </c>
      <c r="O7607" s="23">
        <v>18</v>
      </c>
      <c r="P7607" s="23" t="s">
        <v>58</v>
      </c>
      <c r="Q7607" s="23" t="s">
        <v>90</v>
      </c>
      <c r="R7607" s="23">
        <f t="shared" si="590"/>
        <v>1</v>
      </c>
      <c r="S7607" s="23" t="str">
        <f t="shared" si="591"/>
        <v>ORD107606_20240515_CUST03347_MED006</v>
      </c>
      <c r="T7607" s="23">
        <f t="shared" si="592"/>
        <v>1</v>
      </c>
      <c r="U7607" s="6">
        <f t="shared" si="593"/>
        <v>102.6</v>
      </c>
      <c r="V7607" s="6">
        <f>tbl_Raw_Data[[#This Row],[Discount_Pct]]*tbl_Raw_Data[[#This Row],[Gross_Amount]]/100</f>
        <v>10.26</v>
      </c>
      <c r="W7607" s="6">
        <f>tbl_Raw_Data[[#This Row],[Gross_Amount]]-tbl_Raw_Data[[#This Row],[Discount_Amount]]</f>
        <v>92.339999999999989</v>
      </c>
      <c r="X7607" s="6">
        <f>tbl_Raw_Data[[#This Row],[Net_Amount_Before_Tax]]*tbl_Raw_Data[[#This Row],[Tax_Pct]]/100</f>
        <v>16.621199999999998</v>
      </c>
      <c r="Y7607" s="6">
        <f>tbl_Raw_Data[[#This Row],[Net_Amount_Before_Tax]]+tbl_Raw_Data[[#This Row],[Tax_Amount]]</f>
        <v>108.96119999999999</v>
      </c>
      <c r="Z7607" s="6">
        <f t="shared" si="594"/>
        <v>0</v>
      </c>
    </row>
    <row r="7608" spans="1:26" x14ac:dyDescent="0.3">
      <c r="A7608" s="23" t="s">
        <v>9700</v>
      </c>
      <c r="B7608" s="34">
        <v>45533</v>
      </c>
      <c r="C7608" s="23" t="s">
        <v>1058</v>
      </c>
      <c r="D7608" s="23" t="s">
        <v>87</v>
      </c>
      <c r="E7608" s="23" t="s">
        <v>88</v>
      </c>
      <c r="F7608" s="23">
        <v>600018</v>
      </c>
      <c r="G7608" s="23" t="s">
        <v>132</v>
      </c>
      <c r="H7608" s="23" t="s">
        <v>133</v>
      </c>
      <c r="I7608" s="23" t="s">
        <v>134</v>
      </c>
      <c r="J7608" s="23" t="s">
        <v>135</v>
      </c>
      <c r="K7608" s="23" t="s">
        <v>57</v>
      </c>
      <c r="L7608" s="23">
        <v>3</v>
      </c>
      <c r="M7608" s="23">
        <v>78.11</v>
      </c>
      <c r="N7608" s="23">
        <v>10</v>
      </c>
      <c r="O7608" s="23">
        <v>5</v>
      </c>
      <c r="P7608" s="23" t="s">
        <v>43</v>
      </c>
      <c r="Q7608" s="23" t="s">
        <v>26</v>
      </c>
      <c r="R7608" s="23">
        <f t="shared" si="590"/>
        <v>1</v>
      </c>
      <c r="S7608" s="23" t="str">
        <f t="shared" si="591"/>
        <v>ORD107607_20240829_CUST02657_MED007</v>
      </c>
      <c r="T7608" s="23">
        <f t="shared" si="592"/>
        <v>1</v>
      </c>
      <c r="U7608" s="6">
        <f t="shared" si="593"/>
        <v>234.32999999999998</v>
      </c>
      <c r="V7608" s="6">
        <f>tbl_Raw_Data[[#This Row],[Discount_Pct]]*tbl_Raw_Data[[#This Row],[Gross_Amount]]/100</f>
        <v>23.432999999999996</v>
      </c>
      <c r="W7608" s="6">
        <f>tbl_Raw_Data[[#This Row],[Gross_Amount]]-tbl_Raw_Data[[#This Row],[Discount_Amount]]</f>
        <v>210.89699999999999</v>
      </c>
      <c r="X7608" s="6">
        <f>tbl_Raw_Data[[#This Row],[Net_Amount_Before_Tax]]*tbl_Raw_Data[[#This Row],[Tax_Pct]]/100</f>
        <v>10.544849999999999</v>
      </c>
      <c r="Y7608" s="6">
        <f>tbl_Raw_Data[[#This Row],[Net_Amount_Before_Tax]]+tbl_Raw_Data[[#This Row],[Tax_Amount]]</f>
        <v>221.44184999999999</v>
      </c>
      <c r="Z7608" s="6">
        <f t="shared" si="594"/>
        <v>1</v>
      </c>
    </row>
    <row r="7609" spans="1:26" x14ac:dyDescent="0.3">
      <c r="A7609" s="23" t="s">
        <v>9701</v>
      </c>
      <c r="B7609" s="34">
        <v>45330</v>
      </c>
      <c r="C7609" s="23" t="s">
        <v>361</v>
      </c>
      <c r="D7609" s="23" t="s">
        <v>159</v>
      </c>
      <c r="E7609" s="23" t="s">
        <v>47</v>
      </c>
      <c r="F7609" s="23">
        <v>400076</v>
      </c>
      <c r="G7609" s="23" t="s">
        <v>53</v>
      </c>
      <c r="H7609" s="23" t="s">
        <v>54</v>
      </c>
      <c r="I7609" s="23" t="s">
        <v>55</v>
      </c>
      <c r="J7609" s="23" t="s">
        <v>56</v>
      </c>
      <c r="K7609" s="23" t="s">
        <v>57</v>
      </c>
      <c r="L7609" s="23">
        <v>1</v>
      </c>
      <c r="M7609" s="23">
        <v>60.5</v>
      </c>
      <c r="N7609" s="23">
        <v>10</v>
      </c>
      <c r="O7609" s="23">
        <v>18</v>
      </c>
      <c r="P7609" s="23" t="s">
        <v>58</v>
      </c>
      <c r="Q7609" s="23" t="s">
        <v>34</v>
      </c>
      <c r="R7609" s="23">
        <f t="shared" si="590"/>
        <v>1</v>
      </c>
      <c r="S7609" s="23" t="str">
        <f t="shared" si="591"/>
        <v>ORD107608_20240208_CUST01787_MED020</v>
      </c>
      <c r="T7609" s="23">
        <f t="shared" si="592"/>
        <v>1</v>
      </c>
      <c r="U7609" s="6">
        <f t="shared" si="593"/>
        <v>60.5</v>
      </c>
      <c r="V7609" s="6">
        <f>tbl_Raw_Data[[#This Row],[Discount_Pct]]*tbl_Raw_Data[[#This Row],[Gross_Amount]]/100</f>
        <v>6.05</v>
      </c>
      <c r="W7609" s="6">
        <f>tbl_Raw_Data[[#This Row],[Gross_Amount]]-tbl_Raw_Data[[#This Row],[Discount_Amount]]</f>
        <v>54.45</v>
      </c>
      <c r="X7609" s="6">
        <f>tbl_Raw_Data[[#This Row],[Net_Amount_Before_Tax]]*tbl_Raw_Data[[#This Row],[Tax_Pct]]/100</f>
        <v>9.8010000000000002</v>
      </c>
      <c r="Y7609" s="6">
        <f>tbl_Raw_Data[[#This Row],[Net_Amount_Before_Tax]]+tbl_Raw_Data[[#This Row],[Tax_Amount]]</f>
        <v>64.251000000000005</v>
      </c>
      <c r="Z7609" s="6">
        <f t="shared" si="594"/>
        <v>2</v>
      </c>
    </row>
    <row r="7610" spans="1:26" x14ac:dyDescent="0.3">
      <c r="A7610" s="23" t="s">
        <v>9702</v>
      </c>
      <c r="B7610" s="34">
        <v>45920</v>
      </c>
      <c r="C7610" s="23" t="s">
        <v>9063</v>
      </c>
      <c r="D7610" s="23" t="s">
        <v>37</v>
      </c>
      <c r="E7610" s="23" t="s">
        <v>38</v>
      </c>
      <c r="F7610" s="23">
        <v>452001</v>
      </c>
      <c r="G7610" s="23" t="s">
        <v>145</v>
      </c>
      <c r="H7610" s="23" t="s">
        <v>146</v>
      </c>
      <c r="I7610" s="23" t="s">
        <v>147</v>
      </c>
      <c r="J7610" s="23" t="s">
        <v>148</v>
      </c>
      <c r="K7610" s="23" t="s">
        <v>24</v>
      </c>
      <c r="L7610" s="23">
        <v>3</v>
      </c>
      <c r="M7610" s="23">
        <v>113.03</v>
      </c>
      <c r="N7610" s="23">
        <v>15</v>
      </c>
      <c r="O7610" s="23">
        <v>18</v>
      </c>
      <c r="P7610" s="23" t="s">
        <v>89</v>
      </c>
      <c r="Q7610" s="23" t="s">
        <v>90</v>
      </c>
      <c r="R7610" s="23">
        <f t="shared" si="590"/>
        <v>1</v>
      </c>
      <c r="S7610" s="23" t="str">
        <f t="shared" si="591"/>
        <v>ORD107609_20250920_CUST02069_MED016</v>
      </c>
      <c r="T7610" s="23">
        <f t="shared" si="592"/>
        <v>1</v>
      </c>
      <c r="U7610" s="6">
        <f t="shared" si="593"/>
        <v>339.09000000000003</v>
      </c>
      <c r="V7610" s="6">
        <f>tbl_Raw_Data[[#This Row],[Discount_Pct]]*tbl_Raw_Data[[#This Row],[Gross_Amount]]/100</f>
        <v>50.863500000000002</v>
      </c>
      <c r="W7610" s="6">
        <f>tbl_Raw_Data[[#This Row],[Gross_Amount]]-tbl_Raw_Data[[#This Row],[Discount_Amount]]</f>
        <v>288.22650000000004</v>
      </c>
      <c r="X7610" s="6">
        <f>tbl_Raw_Data[[#This Row],[Net_Amount_Before_Tax]]*tbl_Raw_Data[[#This Row],[Tax_Pct]]/100</f>
        <v>51.880770000000012</v>
      </c>
      <c r="Y7610" s="6">
        <f>tbl_Raw_Data[[#This Row],[Net_Amount_Before_Tax]]+tbl_Raw_Data[[#This Row],[Tax_Amount]]</f>
        <v>340.10727000000009</v>
      </c>
      <c r="Z7610" s="6">
        <f t="shared" si="594"/>
        <v>0</v>
      </c>
    </row>
    <row r="7611" spans="1:26" x14ac:dyDescent="0.3">
      <c r="A7611" s="23" t="s">
        <v>9703</v>
      </c>
      <c r="B7611" s="34">
        <v>45359</v>
      </c>
      <c r="C7611" s="23" t="s">
        <v>6070</v>
      </c>
      <c r="D7611" s="23" t="s">
        <v>80</v>
      </c>
      <c r="E7611" s="23" t="s">
        <v>81</v>
      </c>
      <c r="F7611" s="23">
        <v>395001</v>
      </c>
      <c r="G7611" s="23" t="s">
        <v>138</v>
      </c>
      <c r="H7611" s="23" t="s">
        <v>139</v>
      </c>
      <c r="I7611" s="23" t="s">
        <v>50</v>
      </c>
      <c r="J7611" s="23" t="s">
        <v>140</v>
      </c>
      <c r="K7611" s="23" t="s">
        <v>24</v>
      </c>
      <c r="L7611" s="23">
        <v>2</v>
      </c>
      <c r="M7611" s="23">
        <v>183.23</v>
      </c>
      <c r="N7611" s="23">
        <v>15</v>
      </c>
      <c r="O7611" s="23">
        <v>5</v>
      </c>
      <c r="P7611" s="23" t="s">
        <v>25</v>
      </c>
      <c r="Q7611" s="23" t="s">
        <v>44</v>
      </c>
      <c r="R7611" s="23">
        <f t="shared" si="590"/>
        <v>1</v>
      </c>
      <c r="S7611" s="23" t="str">
        <f t="shared" si="591"/>
        <v>ORD107610_20240308_CUST01686_MED013</v>
      </c>
      <c r="T7611" s="23">
        <f t="shared" si="592"/>
        <v>1</v>
      </c>
      <c r="U7611" s="6">
        <f t="shared" si="593"/>
        <v>366.46</v>
      </c>
      <c r="V7611" s="6">
        <f>tbl_Raw_Data[[#This Row],[Discount_Pct]]*tbl_Raw_Data[[#This Row],[Gross_Amount]]/100</f>
        <v>54.968999999999994</v>
      </c>
      <c r="W7611" s="6">
        <f>tbl_Raw_Data[[#This Row],[Gross_Amount]]-tbl_Raw_Data[[#This Row],[Discount_Amount]]</f>
        <v>311.49099999999999</v>
      </c>
      <c r="X7611" s="6">
        <f>tbl_Raw_Data[[#This Row],[Net_Amount_Before_Tax]]*tbl_Raw_Data[[#This Row],[Tax_Pct]]/100</f>
        <v>15.574549999999999</v>
      </c>
      <c r="Y7611" s="6">
        <f>tbl_Raw_Data[[#This Row],[Net_Amount_Before_Tax]]+tbl_Raw_Data[[#This Row],[Tax_Amount]]</f>
        <v>327.06554999999997</v>
      </c>
      <c r="Z7611" s="6">
        <f t="shared" si="594"/>
        <v>1</v>
      </c>
    </row>
    <row r="7612" spans="1:26" x14ac:dyDescent="0.3">
      <c r="A7612" s="23" t="s">
        <v>9704</v>
      </c>
      <c r="B7612" s="34">
        <v>45640</v>
      </c>
      <c r="C7612" s="23" t="s">
        <v>7812</v>
      </c>
      <c r="D7612" s="23" t="s">
        <v>142</v>
      </c>
      <c r="E7612" s="23" t="s">
        <v>81</v>
      </c>
      <c r="F7612" s="23">
        <v>380015</v>
      </c>
      <c r="G7612" s="23" t="s">
        <v>256</v>
      </c>
      <c r="H7612" s="23" t="s">
        <v>257</v>
      </c>
      <c r="I7612" s="23" t="s">
        <v>22</v>
      </c>
      <c r="J7612" s="23" t="s">
        <v>258</v>
      </c>
      <c r="K7612" s="23" t="s">
        <v>57</v>
      </c>
      <c r="L7612" s="23">
        <v>2</v>
      </c>
      <c r="M7612" s="23">
        <v>61.83</v>
      </c>
      <c r="N7612" s="23">
        <v>20</v>
      </c>
      <c r="O7612" s="23">
        <v>5</v>
      </c>
      <c r="P7612" s="23" t="s">
        <v>25</v>
      </c>
      <c r="Q7612" s="23" t="s">
        <v>90</v>
      </c>
      <c r="R7612" s="23">
        <f t="shared" si="590"/>
        <v>1</v>
      </c>
      <c r="S7612" s="23" t="str">
        <f t="shared" si="591"/>
        <v>ORD107611_20241214_CUST01565_MED025</v>
      </c>
      <c r="T7612" s="23">
        <f t="shared" si="592"/>
        <v>1</v>
      </c>
      <c r="U7612" s="6">
        <f t="shared" si="593"/>
        <v>123.66</v>
      </c>
      <c r="V7612" s="6">
        <f>tbl_Raw_Data[[#This Row],[Discount_Pct]]*tbl_Raw_Data[[#This Row],[Gross_Amount]]/100</f>
        <v>24.731999999999999</v>
      </c>
      <c r="W7612" s="6">
        <f>tbl_Raw_Data[[#This Row],[Gross_Amount]]-tbl_Raw_Data[[#This Row],[Discount_Amount]]</f>
        <v>98.927999999999997</v>
      </c>
      <c r="X7612" s="6">
        <f>tbl_Raw_Data[[#This Row],[Net_Amount_Before_Tax]]*tbl_Raw_Data[[#This Row],[Tax_Pct]]/100</f>
        <v>4.9463999999999997</v>
      </c>
      <c r="Y7612" s="6">
        <f>tbl_Raw_Data[[#This Row],[Net_Amount_Before_Tax]]+tbl_Raw_Data[[#This Row],[Tax_Amount]]</f>
        <v>103.87439999999999</v>
      </c>
      <c r="Z7612" s="6">
        <f t="shared" si="594"/>
        <v>1</v>
      </c>
    </row>
    <row r="7613" spans="1:26" x14ac:dyDescent="0.3">
      <c r="A7613" s="23" t="s">
        <v>9705</v>
      </c>
      <c r="B7613" s="34">
        <v>45816</v>
      </c>
      <c r="C7613" s="23" t="s">
        <v>2768</v>
      </c>
      <c r="D7613" s="23" t="s">
        <v>92</v>
      </c>
      <c r="E7613" s="23" t="s">
        <v>93</v>
      </c>
      <c r="F7613" s="23">
        <v>560034</v>
      </c>
      <c r="G7613" s="23" t="s">
        <v>94</v>
      </c>
      <c r="H7613" s="23" t="s">
        <v>95</v>
      </c>
      <c r="I7613" s="23" t="s">
        <v>84</v>
      </c>
      <c r="J7613" s="23" t="s">
        <v>42</v>
      </c>
      <c r="K7613" s="23" t="s">
        <v>24</v>
      </c>
      <c r="L7613" s="23">
        <v>2</v>
      </c>
      <c r="M7613" s="23">
        <v>89.03</v>
      </c>
      <c r="N7613" s="23">
        <v>15</v>
      </c>
      <c r="O7613" s="23">
        <v>5</v>
      </c>
      <c r="P7613" s="23" t="s">
        <v>33</v>
      </c>
      <c r="Q7613" s="23" t="s">
        <v>44</v>
      </c>
      <c r="R7613" s="23">
        <f t="shared" si="590"/>
        <v>1</v>
      </c>
      <c r="S7613" s="23" t="str">
        <f t="shared" si="591"/>
        <v>ORD107612_20250608_CUST01211_MED021</v>
      </c>
      <c r="T7613" s="23">
        <f t="shared" si="592"/>
        <v>1</v>
      </c>
      <c r="U7613" s="6">
        <f t="shared" si="593"/>
        <v>178.06</v>
      </c>
      <c r="V7613" s="6">
        <f>tbl_Raw_Data[[#This Row],[Discount_Pct]]*tbl_Raw_Data[[#This Row],[Gross_Amount]]/100</f>
        <v>26.709</v>
      </c>
      <c r="W7613" s="6">
        <f>tbl_Raw_Data[[#This Row],[Gross_Amount]]-tbl_Raw_Data[[#This Row],[Discount_Amount]]</f>
        <v>151.351</v>
      </c>
      <c r="X7613" s="6">
        <f>tbl_Raw_Data[[#This Row],[Net_Amount_Before_Tax]]*tbl_Raw_Data[[#This Row],[Tax_Pct]]/100</f>
        <v>7.5675499999999998</v>
      </c>
      <c r="Y7613" s="6">
        <f>tbl_Raw_Data[[#This Row],[Net_Amount_Before_Tax]]+tbl_Raw_Data[[#This Row],[Tax_Amount]]</f>
        <v>158.91855000000001</v>
      </c>
      <c r="Z7613" s="6">
        <f t="shared" si="594"/>
        <v>1</v>
      </c>
    </row>
    <row r="7614" spans="1:26" x14ac:dyDescent="0.3">
      <c r="A7614" s="23" t="s">
        <v>9706</v>
      </c>
      <c r="B7614" s="34">
        <v>45701</v>
      </c>
      <c r="C7614" s="23" t="s">
        <v>6583</v>
      </c>
      <c r="D7614" s="23" t="s">
        <v>87</v>
      </c>
      <c r="E7614" s="23" t="s">
        <v>88</v>
      </c>
      <c r="F7614" s="23">
        <v>600040</v>
      </c>
      <c r="G7614" s="23" t="s">
        <v>124</v>
      </c>
      <c r="H7614" s="23" t="s">
        <v>125</v>
      </c>
      <c r="I7614" s="23" t="s">
        <v>104</v>
      </c>
      <c r="J7614" s="23" t="s">
        <v>114</v>
      </c>
      <c r="K7614" s="23" t="s">
        <v>24</v>
      </c>
      <c r="L7614" s="23">
        <v>5</v>
      </c>
      <c r="M7614" s="23">
        <v>126.81</v>
      </c>
      <c r="N7614" s="23">
        <v>10</v>
      </c>
      <c r="O7614" s="23">
        <v>5</v>
      </c>
      <c r="P7614" s="23" t="s">
        <v>43</v>
      </c>
      <c r="Q7614" s="23" t="s">
        <v>26</v>
      </c>
      <c r="R7614" s="23">
        <f t="shared" si="590"/>
        <v>1</v>
      </c>
      <c r="S7614" s="23" t="str">
        <f t="shared" si="591"/>
        <v>ORD107613_20250213_CUST03324_MED018</v>
      </c>
      <c r="T7614" s="23">
        <f t="shared" si="592"/>
        <v>1</v>
      </c>
      <c r="U7614" s="6">
        <f t="shared" si="593"/>
        <v>634.04999999999995</v>
      </c>
      <c r="V7614" s="6">
        <f>tbl_Raw_Data[[#This Row],[Discount_Pct]]*tbl_Raw_Data[[#This Row],[Gross_Amount]]/100</f>
        <v>63.405000000000001</v>
      </c>
      <c r="W7614" s="6">
        <f>tbl_Raw_Data[[#This Row],[Gross_Amount]]-tbl_Raw_Data[[#This Row],[Discount_Amount]]</f>
        <v>570.64499999999998</v>
      </c>
      <c r="X7614" s="6">
        <f>tbl_Raw_Data[[#This Row],[Net_Amount_Before_Tax]]*tbl_Raw_Data[[#This Row],[Tax_Pct]]/100</f>
        <v>28.532249999999998</v>
      </c>
      <c r="Y7614" s="6">
        <f>tbl_Raw_Data[[#This Row],[Net_Amount_Before_Tax]]+tbl_Raw_Data[[#This Row],[Tax_Amount]]</f>
        <v>599.17724999999996</v>
      </c>
      <c r="Z7614" s="6">
        <f t="shared" si="594"/>
        <v>1</v>
      </c>
    </row>
    <row r="7615" spans="1:26" x14ac:dyDescent="0.3">
      <c r="A7615" s="23" t="s">
        <v>9707</v>
      </c>
      <c r="B7615" s="34">
        <v>45837</v>
      </c>
      <c r="C7615" s="23" t="s">
        <v>4590</v>
      </c>
      <c r="D7615" s="23" t="s">
        <v>80</v>
      </c>
      <c r="E7615" s="23" t="s">
        <v>81</v>
      </c>
      <c r="F7615" s="23">
        <v>395001</v>
      </c>
      <c r="G7615" s="23" t="s">
        <v>74</v>
      </c>
      <c r="H7615" s="23" t="s">
        <v>75</v>
      </c>
      <c r="I7615" s="23" t="s">
        <v>76</v>
      </c>
      <c r="J7615" s="23" t="s">
        <v>77</v>
      </c>
      <c r="K7615" s="23" t="s">
        <v>57</v>
      </c>
      <c r="L7615" s="23">
        <v>3</v>
      </c>
      <c r="M7615" s="23">
        <v>55.96</v>
      </c>
      <c r="N7615" s="23">
        <v>5</v>
      </c>
      <c r="O7615" s="23">
        <v>12</v>
      </c>
      <c r="P7615" s="23" t="s">
        <v>89</v>
      </c>
      <c r="Q7615" s="23" t="s">
        <v>90</v>
      </c>
      <c r="R7615" s="23">
        <f t="shared" si="590"/>
        <v>1</v>
      </c>
      <c r="S7615" s="23" t="str">
        <f t="shared" si="591"/>
        <v>ORD107614_20250629_CUST02353_MED008</v>
      </c>
      <c r="T7615" s="23">
        <f t="shared" si="592"/>
        <v>1</v>
      </c>
      <c r="U7615" s="6">
        <f t="shared" si="593"/>
        <v>167.88</v>
      </c>
      <c r="V7615" s="6">
        <f>tbl_Raw_Data[[#This Row],[Discount_Pct]]*tbl_Raw_Data[[#This Row],[Gross_Amount]]/100</f>
        <v>8.3940000000000001</v>
      </c>
      <c r="W7615" s="6">
        <f>tbl_Raw_Data[[#This Row],[Gross_Amount]]-tbl_Raw_Data[[#This Row],[Discount_Amount]]</f>
        <v>159.48599999999999</v>
      </c>
      <c r="X7615" s="6">
        <f>tbl_Raw_Data[[#This Row],[Net_Amount_Before_Tax]]*tbl_Raw_Data[[#This Row],[Tax_Pct]]/100</f>
        <v>19.13832</v>
      </c>
      <c r="Y7615" s="6">
        <f>tbl_Raw_Data[[#This Row],[Net_Amount_Before_Tax]]+tbl_Raw_Data[[#This Row],[Tax_Amount]]</f>
        <v>178.62431999999998</v>
      </c>
      <c r="Z7615" s="6">
        <f t="shared" si="594"/>
        <v>1</v>
      </c>
    </row>
    <row r="7616" spans="1:26" x14ac:dyDescent="0.3">
      <c r="A7616" s="23" t="s">
        <v>9708</v>
      </c>
      <c r="B7616" s="34">
        <v>45305</v>
      </c>
      <c r="C7616" s="23" t="s">
        <v>696</v>
      </c>
      <c r="D7616" s="23" t="s">
        <v>37</v>
      </c>
      <c r="E7616" s="23" t="s">
        <v>38</v>
      </c>
      <c r="F7616" s="23">
        <v>452020</v>
      </c>
      <c r="G7616" s="23" t="s">
        <v>107</v>
      </c>
      <c r="H7616" s="23" t="s">
        <v>108</v>
      </c>
      <c r="I7616" s="23" t="s">
        <v>63</v>
      </c>
      <c r="J7616" s="23" t="s">
        <v>42</v>
      </c>
      <c r="K7616" s="23" t="s">
        <v>57</v>
      </c>
      <c r="L7616" s="23">
        <v>1</v>
      </c>
      <c r="M7616" s="23">
        <v>107.34</v>
      </c>
      <c r="N7616" s="23">
        <v>5</v>
      </c>
      <c r="O7616" s="23">
        <v>5</v>
      </c>
      <c r="P7616" s="23" t="s">
        <v>25</v>
      </c>
      <c r="Q7616" s="23" t="s">
        <v>26</v>
      </c>
      <c r="R7616" s="23">
        <f t="shared" si="590"/>
        <v>1</v>
      </c>
      <c r="S7616" s="23" t="str">
        <f t="shared" si="591"/>
        <v>ORD107615_20240114_CUST00244_MED005</v>
      </c>
      <c r="T7616" s="23">
        <f t="shared" si="592"/>
        <v>1</v>
      </c>
      <c r="U7616" s="6">
        <f t="shared" si="593"/>
        <v>107.34</v>
      </c>
      <c r="V7616" s="6">
        <f>tbl_Raw_Data[[#This Row],[Discount_Pct]]*tbl_Raw_Data[[#This Row],[Gross_Amount]]/100</f>
        <v>5.3670000000000009</v>
      </c>
      <c r="W7616" s="6">
        <f>tbl_Raw_Data[[#This Row],[Gross_Amount]]-tbl_Raw_Data[[#This Row],[Discount_Amount]]</f>
        <v>101.973</v>
      </c>
      <c r="X7616" s="6">
        <f>tbl_Raw_Data[[#This Row],[Net_Amount_Before_Tax]]*tbl_Raw_Data[[#This Row],[Tax_Pct]]/100</f>
        <v>5.0986500000000001</v>
      </c>
      <c r="Y7616" s="6">
        <f>tbl_Raw_Data[[#This Row],[Net_Amount_Before_Tax]]+tbl_Raw_Data[[#This Row],[Tax_Amount]]</f>
        <v>107.07165000000001</v>
      </c>
      <c r="Z7616" s="6">
        <f t="shared" si="594"/>
        <v>0</v>
      </c>
    </row>
    <row r="7617" spans="1:26" x14ac:dyDescent="0.3">
      <c r="A7617" s="23" t="s">
        <v>9708</v>
      </c>
      <c r="B7617" s="34">
        <v>45625</v>
      </c>
      <c r="C7617" s="23" t="s">
        <v>7306</v>
      </c>
      <c r="D7617" s="23" t="s">
        <v>28</v>
      </c>
      <c r="E7617" s="23" t="s">
        <v>29</v>
      </c>
      <c r="F7617" s="23">
        <v>500001</v>
      </c>
      <c r="G7617" s="23" t="s">
        <v>185</v>
      </c>
      <c r="H7617" s="23" t="s">
        <v>186</v>
      </c>
      <c r="I7617" s="23" t="s">
        <v>76</v>
      </c>
      <c r="J7617" s="23" t="s">
        <v>187</v>
      </c>
      <c r="K7617" s="23" t="s">
        <v>57</v>
      </c>
      <c r="L7617" s="23">
        <v>1</v>
      </c>
      <c r="M7617" s="23">
        <v>97.65</v>
      </c>
      <c r="N7617" s="23">
        <v>20</v>
      </c>
      <c r="O7617" s="23">
        <v>5</v>
      </c>
      <c r="P7617" s="23" t="s">
        <v>43</v>
      </c>
      <c r="Q7617" s="23" t="s">
        <v>34</v>
      </c>
      <c r="R7617" s="23">
        <f t="shared" si="590"/>
        <v>1</v>
      </c>
      <c r="S7617" s="23" t="str">
        <f t="shared" si="591"/>
        <v>ORD107615_20241129_CUST01024_MED009</v>
      </c>
      <c r="T7617" s="23">
        <f t="shared" si="592"/>
        <v>1</v>
      </c>
      <c r="U7617" s="6">
        <f t="shared" si="593"/>
        <v>97.65</v>
      </c>
      <c r="V7617" s="6">
        <f>tbl_Raw_Data[[#This Row],[Discount_Pct]]*tbl_Raw_Data[[#This Row],[Gross_Amount]]/100</f>
        <v>19.53</v>
      </c>
      <c r="W7617" s="6">
        <f>tbl_Raw_Data[[#This Row],[Gross_Amount]]-tbl_Raw_Data[[#This Row],[Discount_Amount]]</f>
        <v>78.12</v>
      </c>
      <c r="X7617" s="6">
        <f>tbl_Raw_Data[[#This Row],[Net_Amount_Before_Tax]]*tbl_Raw_Data[[#This Row],[Tax_Pct]]/100</f>
        <v>3.9060000000000001</v>
      </c>
      <c r="Y7617" s="6">
        <f>tbl_Raw_Data[[#This Row],[Net_Amount_Before_Tax]]+tbl_Raw_Data[[#This Row],[Tax_Amount]]</f>
        <v>82.02600000000001</v>
      </c>
      <c r="Z7617" s="6">
        <f t="shared" si="594"/>
        <v>3</v>
      </c>
    </row>
    <row r="7618" spans="1:26" x14ac:dyDescent="0.3">
      <c r="A7618" s="23" t="s">
        <v>9708</v>
      </c>
      <c r="B7618" s="34">
        <v>45521</v>
      </c>
      <c r="C7618" s="23" t="s">
        <v>2508</v>
      </c>
      <c r="D7618" s="23" t="s">
        <v>92</v>
      </c>
      <c r="E7618" s="23" t="s">
        <v>93</v>
      </c>
      <c r="F7618" s="23">
        <v>560034</v>
      </c>
      <c r="G7618" s="23" t="s">
        <v>68</v>
      </c>
      <c r="H7618" s="23" t="s">
        <v>69</v>
      </c>
      <c r="I7618" s="23" t="s">
        <v>55</v>
      </c>
      <c r="J7618" s="23" t="s">
        <v>56</v>
      </c>
      <c r="K7618" s="23" t="s">
        <v>24</v>
      </c>
      <c r="L7618" s="23">
        <v>1</v>
      </c>
      <c r="M7618" s="23">
        <v>29.42</v>
      </c>
      <c r="N7618" s="23">
        <v>5</v>
      </c>
      <c r="O7618" s="23">
        <v>5</v>
      </c>
      <c r="P7618" s="23" t="s">
        <v>89</v>
      </c>
      <c r="Q7618" s="23" t="s">
        <v>34</v>
      </c>
      <c r="R7618" s="23">
        <f t="shared" ref="R7618:R7681" si="595">COUNTIFS($A$2:$A$8001,A7618,$B$2:$B$8001,B7618,$C$2:$C$8001,C7618,$G$2:$G$8001,G7618)</f>
        <v>1</v>
      </c>
      <c r="S7618" s="23" t="str">
        <f t="shared" ref="S7618:S7681" si="596">A7618&amp;"_"&amp;TEXT(B7618,"yyyymmdd")&amp;"_"&amp;C7618&amp;"_"&amp;G7618</f>
        <v>ORD107615_20240817_CUST02306_MED003</v>
      </c>
      <c r="T7618" s="23">
        <f t="shared" ref="T7618:T7681" si="597">COUNTIF($S$2:$S$8001,S7618)</f>
        <v>1</v>
      </c>
      <c r="U7618" s="6">
        <f t="shared" ref="U7618:U7681" si="598">L7618*M7618</f>
        <v>29.42</v>
      </c>
      <c r="V7618" s="6">
        <f>tbl_Raw_Data[[#This Row],[Discount_Pct]]*tbl_Raw_Data[[#This Row],[Gross_Amount]]/100</f>
        <v>1.4710000000000003</v>
      </c>
      <c r="W7618" s="6">
        <f>tbl_Raw_Data[[#This Row],[Gross_Amount]]-tbl_Raw_Data[[#This Row],[Discount_Amount]]</f>
        <v>27.949000000000002</v>
      </c>
      <c r="X7618" s="6">
        <f>tbl_Raw_Data[[#This Row],[Net_Amount_Before_Tax]]*tbl_Raw_Data[[#This Row],[Tax_Pct]]/100</f>
        <v>1.3974500000000001</v>
      </c>
      <c r="Y7618" s="6">
        <f>tbl_Raw_Data[[#This Row],[Net_Amount_Before_Tax]]+tbl_Raw_Data[[#This Row],[Tax_Amount]]</f>
        <v>29.346450000000001</v>
      </c>
      <c r="Z7618" s="6">
        <f t="shared" ref="Z7618:Z7681" si="599">COUNTIFS($C$2:$C$8001,C7618,$Q$2:$Q$8001,"Delivered")</f>
        <v>1</v>
      </c>
    </row>
    <row r="7619" spans="1:26" x14ac:dyDescent="0.3">
      <c r="A7619" s="23" t="s">
        <v>9709</v>
      </c>
      <c r="B7619" s="34">
        <v>45903</v>
      </c>
      <c r="C7619" s="23" t="s">
        <v>9710</v>
      </c>
      <c r="D7619" s="23" t="s">
        <v>123</v>
      </c>
      <c r="E7619" s="23" t="s">
        <v>101</v>
      </c>
      <c r="F7619" s="23">
        <v>226010</v>
      </c>
      <c r="G7619" s="23" t="s">
        <v>48</v>
      </c>
      <c r="H7619" s="23" t="s">
        <v>49</v>
      </c>
      <c r="I7619" s="23" t="s">
        <v>50</v>
      </c>
      <c r="J7619" s="23" t="s">
        <v>23</v>
      </c>
      <c r="K7619" s="23" t="s">
        <v>24</v>
      </c>
      <c r="L7619" s="23">
        <v>2</v>
      </c>
      <c r="M7619" s="23">
        <v>101.97</v>
      </c>
      <c r="N7619" s="23">
        <v>5</v>
      </c>
      <c r="O7619" s="23">
        <v>5</v>
      </c>
      <c r="P7619" s="23" t="s">
        <v>89</v>
      </c>
      <c r="Q7619" s="23" t="s">
        <v>34</v>
      </c>
      <c r="R7619" s="23">
        <f t="shared" si="595"/>
        <v>1</v>
      </c>
      <c r="S7619" s="23" t="str">
        <f t="shared" si="596"/>
        <v>ORD107618_20250903_CUST02994_MED028</v>
      </c>
      <c r="T7619" s="23">
        <f t="shared" si="597"/>
        <v>1</v>
      </c>
      <c r="U7619" s="6">
        <f t="shared" si="598"/>
        <v>203.94</v>
      </c>
      <c r="V7619" s="6">
        <f>tbl_Raw_Data[[#This Row],[Discount_Pct]]*tbl_Raw_Data[[#This Row],[Gross_Amount]]/100</f>
        <v>10.197000000000001</v>
      </c>
      <c r="W7619" s="6">
        <f>tbl_Raw_Data[[#This Row],[Gross_Amount]]-tbl_Raw_Data[[#This Row],[Discount_Amount]]</f>
        <v>193.74299999999999</v>
      </c>
      <c r="X7619" s="6">
        <f>tbl_Raw_Data[[#This Row],[Net_Amount_Before_Tax]]*tbl_Raw_Data[[#This Row],[Tax_Pct]]/100</f>
        <v>9.687149999999999</v>
      </c>
      <c r="Y7619" s="6">
        <f>tbl_Raw_Data[[#This Row],[Net_Amount_Before_Tax]]+tbl_Raw_Data[[#This Row],[Tax_Amount]]</f>
        <v>203.43015</v>
      </c>
      <c r="Z7619" s="6">
        <f t="shared" si="599"/>
        <v>1</v>
      </c>
    </row>
    <row r="7620" spans="1:26" x14ac:dyDescent="0.3">
      <c r="A7620" s="23" t="s">
        <v>9711</v>
      </c>
      <c r="B7620" s="34">
        <v>45519</v>
      </c>
      <c r="C7620" s="23" t="s">
        <v>2909</v>
      </c>
      <c r="D7620" s="23" t="s">
        <v>80</v>
      </c>
      <c r="E7620" s="23" t="s">
        <v>81</v>
      </c>
      <c r="F7620" s="23">
        <v>395017</v>
      </c>
      <c r="G7620" s="23" t="s">
        <v>192</v>
      </c>
      <c r="H7620" s="23" t="s">
        <v>193</v>
      </c>
      <c r="I7620" s="23" t="s">
        <v>41</v>
      </c>
      <c r="J7620" s="23" t="s">
        <v>194</v>
      </c>
      <c r="K7620" s="23" t="s">
        <v>24</v>
      </c>
      <c r="L7620" s="23">
        <v>4</v>
      </c>
      <c r="M7620" s="23">
        <v>28.27</v>
      </c>
      <c r="N7620" s="23">
        <v>10</v>
      </c>
      <c r="O7620" s="23">
        <v>5</v>
      </c>
      <c r="P7620" s="23" t="s">
        <v>58</v>
      </c>
      <c r="Q7620" s="23" t="s">
        <v>44</v>
      </c>
      <c r="R7620" s="23">
        <f t="shared" si="595"/>
        <v>1</v>
      </c>
      <c r="S7620" s="23" t="str">
        <f t="shared" si="596"/>
        <v>ORD107619_20240815_CUST02724_MED002</v>
      </c>
      <c r="T7620" s="23">
        <f t="shared" si="597"/>
        <v>1</v>
      </c>
      <c r="U7620" s="6">
        <f t="shared" si="598"/>
        <v>113.08</v>
      </c>
      <c r="V7620" s="6">
        <f>tbl_Raw_Data[[#This Row],[Discount_Pct]]*tbl_Raw_Data[[#This Row],[Gross_Amount]]/100</f>
        <v>11.308</v>
      </c>
      <c r="W7620" s="6">
        <f>tbl_Raw_Data[[#This Row],[Gross_Amount]]-tbl_Raw_Data[[#This Row],[Discount_Amount]]</f>
        <v>101.77199999999999</v>
      </c>
      <c r="X7620" s="6">
        <f>tbl_Raw_Data[[#This Row],[Net_Amount_Before_Tax]]*tbl_Raw_Data[[#This Row],[Tax_Pct]]/100</f>
        <v>5.0885999999999996</v>
      </c>
      <c r="Y7620" s="6">
        <f>tbl_Raw_Data[[#This Row],[Net_Amount_Before_Tax]]+tbl_Raw_Data[[#This Row],[Tax_Amount]]</f>
        <v>106.86059999999999</v>
      </c>
      <c r="Z7620" s="6">
        <f t="shared" si="599"/>
        <v>1</v>
      </c>
    </row>
    <row r="7621" spans="1:26" x14ac:dyDescent="0.3">
      <c r="A7621" s="23" t="s">
        <v>9712</v>
      </c>
      <c r="B7621" s="34">
        <v>45436</v>
      </c>
      <c r="C7621" s="23" t="s">
        <v>3024</v>
      </c>
      <c r="D7621" s="23" t="s">
        <v>19</v>
      </c>
      <c r="E7621" s="23" t="s">
        <v>19</v>
      </c>
      <c r="F7621" s="23">
        <v>110029</v>
      </c>
      <c r="G7621" s="23" t="s">
        <v>192</v>
      </c>
      <c r="H7621" s="23" t="s">
        <v>193</v>
      </c>
      <c r="I7621" s="23" t="s">
        <v>41</v>
      </c>
      <c r="J7621" s="23" t="s">
        <v>194</v>
      </c>
      <c r="K7621" s="23" t="s">
        <v>24</v>
      </c>
      <c r="L7621" s="23">
        <v>1</v>
      </c>
      <c r="M7621" s="23">
        <v>29.35</v>
      </c>
      <c r="N7621" s="23">
        <v>5</v>
      </c>
      <c r="O7621" s="23">
        <v>12</v>
      </c>
      <c r="P7621" s="23" t="s">
        <v>58</v>
      </c>
      <c r="Q7621" s="23" t="s">
        <v>26</v>
      </c>
      <c r="R7621" s="23">
        <f t="shared" si="595"/>
        <v>1</v>
      </c>
      <c r="S7621" s="23" t="str">
        <f t="shared" si="596"/>
        <v>ORD107620_20240524_CUST01097_MED002</v>
      </c>
      <c r="T7621" s="23">
        <f t="shared" si="597"/>
        <v>1</v>
      </c>
      <c r="U7621" s="6">
        <f t="shared" si="598"/>
        <v>29.35</v>
      </c>
      <c r="V7621" s="6">
        <f>tbl_Raw_Data[[#This Row],[Discount_Pct]]*tbl_Raw_Data[[#This Row],[Gross_Amount]]/100</f>
        <v>1.4675</v>
      </c>
      <c r="W7621" s="6">
        <f>tbl_Raw_Data[[#This Row],[Gross_Amount]]-tbl_Raw_Data[[#This Row],[Discount_Amount]]</f>
        <v>27.8825</v>
      </c>
      <c r="X7621" s="6">
        <f>tbl_Raw_Data[[#This Row],[Net_Amount_Before_Tax]]*tbl_Raw_Data[[#This Row],[Tax_Pct]]/100</f>
        <v>3.3459000000000003</v>
      </c>
      <c r="Y7621" s="6">
        <f>tbl_Raw_Data[[#This Row],[Net_Amount_Before_Tax]]+tbl_Raw_Data[[#This Row],[Tax_Amount]]</f>
        <v>31.228400000000001</v>
      </c>
      <c r="Z7621" s="6">
        <f t="shared" si="599"/>
        <v>1</v>
      </c>
    </row>
    <row r="7622" spans="1:26" x14ac:dyDescent="0.3">
      <c r="A7622" s="23" t="s">
        <v>9712</v>
      </c>
      <c r="B7622" s="34">
        <v>45702</v>
      </c>
      <c r="C7622" s="23" t="s">
        <v>4189</v>
      </c>
      <c r="D7622" s="23" t="s">
        <v>183</v>
      </c>
      <c r="E7622" s="23" t="s">
        <v>184</v>
      </c>
      <c r="F7622" s="23">
        <v>122016</v>
      </c>
      <c r="G7622" s="23" t="s">
        <v>48</v>
      </c>
      <c r="H7622" s="23" t="s">
        <v>49</v>
      </c>
      <c r="I7622" s="23" t="s">
        <v>50</v>
      </c>
      <c r="J7622" s="23" t="s">
        <v>23</v>
      </c>
      <c r="K7622" s="23" t="s">
        <v>24</v>
      </c>
      <c r="L7622" s="23">
        <v>2</v>
      </c>
      <c r="M7622" s="23">
        <v>112.01</v>
      </c>
      <c r="N7622" s="23">
        <v>10</v>
      </c>
      <c r="O7622" s="23">
        <v>5</v>
      </c>
      <c r="P7622" s="23" t="s">
        <v>58</v>
      </c>
      <c r="Q7622" s="23" t="s">
        <v>26</v>
      </c>
      <c r="R7622" s="23">
        <f t="shared" si="595"/>
        <v>1</v>
      </c>
      <c r="S7622" s="23" t="str">
        <f t="shared" si="596"/>
        <v>ORD107620_20250214_CUST01102_MED028</v>
      </c>
      <c r="T7622" s="23">
        <f t="shared" si="597"/>
        <v>1</v>
      </c>
      <c r="U7622" s="6">
        <f t="shared" si="598"/>
        <v>224.02</v>
      </c>
      <c r="V7622" s="6">
        <f>tbl_Raw_Data[[#This Row],[Discount_Pct]]*tbl_Raw_Data[[#This Row],[Gross_Amount]]/100</f>
        <v>22.402000000000001</v>
      </c>
      <c r="W7622" s="6">
        <f>tbl_Raw_Data[[#This Row],[Gross_Amount]]-tbl_Raw_Data[[#This Row],[Discount_Amount]]</f>
        <v>201.61799999999999</v>
      </c>
      <c r="X7622" s="6">
        <f>tbl_Raw_Data[[#This Row],[Net_Amount_Before_Tax]]*tbl_Raw_Data[[#This Row],[Tax_Pct]]/100</f>
        <v>10.0809</v>
      </c>
      <c r="Y7622" s="6">
        <f>tbl_Raw_Data[[#This Row],[Net_Amount_Before_Tax]]+tbl_Raw_Data[[#This Row],[Tax_Amount]]</f>
        <v>211.69889999999998</v>
      </c>
      <c r="Z7622" s="6">
        <f t="shared" si="599"/>
        <v>1</v>
      </c>
    </row>
    <row r="7623" spans="1:26" x14ac:dyDescent="0.3">
      <c r="A7623" s="23" t="s">
        <v>9713</v>
      </c>
      <c r="B7623" s="34">
        <v>45943</v>
      </c>
      <c r="C7623" s="23" t="s">
        <v>5448</v>
      </c>
      <c r="D7623" s="23" t="s">
        <v>123</v>
      </c>
      <c r="E7623" s="23" t="s">
        <v>101</v>
      </c>
      <c r="F7623" s="23">
        <v>226024</v>
      </c>
      <c r="G7623" s="23" t="s">
        <v>39</v>
      </c>
      <c r="H7623" s="23" t="s">
        <v>40</v>
      </c>
      <c r="I7623" s="23" t="s">
        <v>41</v>
      </c>
      <c r="J7623" s="23" t="s">
        <v>42</v>
      </c>
      <c r="K7623" s="23" t="s">
        <v>24</v>
      </c>
      <c r="L7623" s="23">
        <v>3</v>
      </c>
      <c r="M7623" s="23">
        <v>27.82</v>
      </c>
      <c r="N7623" s="23">
        <v>5</v>
      </c>
      <c r="O7623" s="23">
        <v>18</v>
      </c>
      <c r="P7623" s="23" t="s">
        <v>89</v>
      </c>
      <c r="Q7623" s="23" t="s">
        <v>34</v>
      </c>
      <c r="R7623" s="23">
        <f t="shared" si="595"/>
        <v>1</v>
      </c>
      <c r="S7623" s="23" t="str">
        <f t="shared" si="596"/>
        <v>ORD107622_20251013_CUST00695_MED001</v>
      </c>
      <c r="T7623" s="23">
        <f t="shared" si="597"/>
        <v>1</v>
      </c>
      <c r="U7623" s="6">
        <f t="shared" si="598"/>
        <v>83.460000000000008</v>
      </c>
      <c r="V7623" s="6">
        <f>tbl_Raw_Data[[#This Row],[Discount_Pct]]*tbl_Raw_Data[[#This Row],[Gross_Amount]]/100</f>
        <v>4.1730000000000009</v>
      </c>
      <c r="W7623" s="6">
        <f>tbl_Raw_Data[[#This Row],[Gross_Amount]]-tbl_Raw_Data[[#This Row],[Discount_Amount]]</f>
        <v>79.287000000000006</v>
      </c>
      <c r="X7623" s="6">
        <f>tbl_Raw_Data[[#This Row],[Net_Amount_Before_Tax]]*tbl_Raw_Data[[#This Row],[Tax_Pct]]/100</f>
        <v>14.271660000000002</v>
      </c>
      <c r="Y7623" s="6">
        <f>tbl_Raw_Data[[#This Row],[Net_Amount_Before_Tax]]+tbl_Raw_Data[[#This Row],[Tax_Amount]]</f>
        <v>93.558660000000003</v>
      </c>
      <c r="Z7623" s="6">
        <f t="shared" si="599"/>
        <v>3</v>
      </c>
    </row>
    <row r="7624" spans="1:26" x14ac:dyDescent="0.3">
      <c r="A7624" s="23" t="s">
        <v>9714</v>
      </c>
      <c r="B7624" s="34">
        <v>45566</v>
      </c>
      <c r="C7624" s="23" t="s">
        <v>3342</v>
      </c>
      <c r="D7624" s="23" t="s">
        <v>19</v>
      </c>
      <c r="E7624" s="23" t="s">
        <v>19</v>
      </c>
      <c r="F7624" s="23">
        <v>110044</v>
      </c>
      <c r="G7624" s="23" t="s">
        <v>229</v>
      </c>
      <c r="H7624" s="23" t="s">
        <v>230</v>
      </c>
      <c r="I7624" s="23" t="s">
        <v>84</v>
      </c>
      <c r="J7624" s="23" t="s">
        <v>140</v>
      </c>
      <c r="K7624" s="23" t="s">
        <v>24</v>
      </c>
      <c r="L7624" s="23">
        <v>5</v>
      </c>
      <c r="M7624" s="23">
        <v>162.81</v>
      </c>
      <c r="N7624" s="23">
        <v>10</v>
      </c>
      <c r="O7624" s="23">
        <v>5</v>
      </c>
      <c r="P7624" s="23" t="s">
        <v>58</v>
      </c>
      <c r="Q7624" s="23" t="s">
        <v>34</v>
      </c>
      <c r="R7624" s="23">
        <f t="shared" si="595"/>
        <v>1</v>
      </c>
      <c r="S7624" s="23" t="str">
        <f t="shared" si="596"/>
        <v>ORD107623_20241001_CUST01292_MED022</v>
      </c>
      <c r="T7624" s="23">
        <f t="shared" si="597"/>
        <v>1</v>
      </c>
      <c r="U7624" s="6">
        <f t="shared" si="598"/>
        <v>814.05</v>
      </c>
      <c r="V7624" s="6">
        <f>tbl_Raw_Data[[#This Row],[Discount_Pct]]*tbl_Raw_Data[[#This Row],[Gross_Amount]]/100</f>
        <v>81.405000000000001</v>
      </c>
      <c r="W7624" s="6">
        <f>tbl_Raw_Data[[#This Row],[Gross_Amount]]-tbl_Raw_Data[[#This Row],[Discount_Amount]]</f>
        <v>732.64499999999998</v>
      </c>
      <c r="X7624" s="6">
        <f>tbl_Raw_Data[[#This Row],[Net_Amount_Before_Tax]]*tbl_Raw_Data[[#This Row],[Tax_Pct]]/100</f>
        <v>36.632249999999999</v>
      </c>
      <c r="Y7624" s="6">
        <f>tbl_Raw_Data[[#This Row],[Net_Amount_Before_Tax]]+tbl_Raw_Data[[#This Row],[Tax_Amount]]</f>
        <v>769.27724999999998</v>
      </c>
      <c r="Z7624" s="6">
        <f t="shared" si="599"/>
        <v>2</v>
      </c>
    </row>
    <row r="7625" spans="1:26" x14ac:dyDescent="0.3">
      <c r="A7625" s="23" t="s">
        <v>9715</v>
      </c>
      <c r="B7625" s="34">
        <v>45461</v>
      </c>
      <c r="C7625" s="23" t="s">
        <v>676</v>
      </c>
      <c r="D7625" s="23" t="s">
        <v>52</v>
      </c>
      <c r="E7625" s="23" t="s">
        <v>52</v>
      </c>
      <c r="F7625" s="23">
        <v>160036</v>
      </c>
      <c r="G7625" s="23" t="s">
        <v>53</v>
      </c>
      <c r="H7625" s="23" t="s">
        <v>54</v>
      </c>
      <c r="I7625" s="23" t="s">
        <v>55</v>
      </c>
      <c r="J7625" s="23" t="s">
        <v>56</v>
      </c>
      <c r="K7625" s="23" t="s">
        <v>57</v>
      </c>
      <c r="L7625" s="23">
        <v>2</v>
      </c>
      <c r="M7625" s="23">
        <v>61.25</v>
      </c>
      <c r="N7625" s="23">
        <v>15</v>
      </c>
      <c r="O7625" s="23">
        <v>5</v>
      </c>
      <c r="P7625" s="23" t="s">
        <v>89</v>
      </c>
      <c r="Q7625" s="23" t="s">
        <v>34</v>
      </c>
      <c r="R7625" s="23">
        <f t="shared" si="595"/>
        <v>1</v>
      </c>
      <c r="S7625" s="23" t="str">
        <f t="shared" si="596"/>
        <v>ORD107624_20240618_CUST03360_MED020</v>
      </c>
      <c r="T7625" s="23">
        <f t="shared" si="597"/>
        <v>1</v>
      </c>
      <c r="U7625" s="6">
        <f t="shared" si="598"/>
        <v>122.5</v>
      </c>
      <c r="V7625" s="6">
        <f>tbl_Raw_Data[[#This Row],[Discount_Pct]]*tbl_Raw_Data[[#This Row],[Gross_Amount]]/100</f>
        <v>18.375</v>
      </c>
      <c r="W7625" s="6">
        <f>tbl_Raw_Data[[#This Row],[Gross_Amount]]-tbl_Raw_Data[[#This Row],[Discount_Amount]]</f>
        <v>104.125</v>
      </c>
      <c r="X7625" s="6">
        <f>tbl_Raw_Data[[#This Row],[Net_Amount_Before_Tax]]*tbl_Raw_Data[[#This Row],[Tax_Pct]]/100</f>
        <v>5.2062499999999998</v>
      </c>
      <c r="Y7625" s="6">
        <f>tbl_Raw_Data[[#This Row],[Net_Amount_Before_Tax]]+tbl_Raw_Data[[#This Row],[Tax_Amount]]</f>
        <v>109.33125</v>
      </c>
      <c r="Z7625" s="6">
        <f t="shared" si="599"/>
        <v>1</v>
      </c>
    </row>
    <row r="7626" spans="1:26" x14ac:dyDescent="0.3">
      <c r="A7626" s="23" t="s">
        <v>9716</v>
      </c>
      <c r="B7626" s="34">
        <v>45793</v>
      </c>
      <c r="C7626" s="23" t="s">
        <v>3656</v>
      </c>
      <c r="D7626" s="23" t="s">
        <v>46</v>
      </c>
      <c r="E7626" s="23" t="s">
        <v>47</v>
      </c>
      <c r="F7626" s="23">
        <v>411057</v>
      </c>
      <c r="G7626" s="23" t="s">
        <v>74</v>
      </c>
      <c r="H7626" s="23" t="s">
        <v>75</v>
      </c>
      <c r="I7626" s="23" t="s">
        <v>76</v>
      </c>
      <c r="J7626" s="23" t="s">
        <v>77</v>
      </c>
      <c r="K7626" s="23" t="s">
        <v>57</v>
      </c>
      <c r="L7626" s="23">
        <v>2</v>
      </c>
      <c r="M7626" s="23">
        <v>55.44</v>
      </c>
      <c r="N7626" s="23">
        <v>10</v>
      </c>
      <c r="O7626" s="23">
        <v>12</v>
      </c>
      <c r="P7626" s="23" t="s">
        <v>65</v>
      </c>
      <c r="Q7626" s="23" t="s">
        <v>34</v>
      </c>
      <c r="R7626" s="23">
        <f t="shared" si="595"/>
        <v>1</v>
      </c>
      <c r="S7626" s="23" t="str">
        <f t="shared" si="596"/>
        <v>ORD107625_20250516_CUST01187_MED008</v>
      </c>
      <c r="T7626" s="23">
        <f t="shared" si="597"/>
        <v>1</v>
      </c>
      <c r="U7626" s="6">
        <f t="shared" si="598"/>
        <v>110.88</v>
      </c>
      <c r="V7626" s="6">
        <f>tbl_Raw_Data[[#This Row],[Discount_Pct]]*tbl_Raw_Data[[#This Row],[Gross_Amount]]/100</f>
        <v>11.087999999999999</v>
      </c>
      <c r="W7626" s="6">
        <f>tbl_Raw_Data[[#This Row],[Gross_Amount]]-tbl_Raw_Data[[#This Row],[Discount_Amount]]</f>
        <v>99.792000000000002</v>
      </c>
      <c r="X7626" s="6">
        <f>tbl_Raw_Data[[#This Row],[Net_Amount_Before_Tax]]*tbl_Raw_Data[[#This Row],[Tax_Pct]]/100</f>
        <v>11.97504</v>
      </c>
      <c r="Y7626" s="6">
        <f>tbl_Raw_Data[[#This Row],[Net_Amount_Before_Tax]]+tbl_Raw_Data[[#This Row],[Tax_Amount]]</f>
        <v>111.76704000000001</v>
      </c>
      <c r="Z7626" s="6">
        <f t="shared" si="599"/>
        <v>4</v>
      </c>
    </row>
    <row r="7627" spans="1:26" x14ac:dyDescent="0.3">
      <c r="A7627" s="23" t="s">
        <v>9717</v>
      </c>
      <c r="B7627" s="34">
        <v>45841</v>
      </c>
      <c r="C7627" s="23" t="s">
        <v>2179</v>
      </c>
      <c r="D7627" s="23" t="s">
        <v>130</v>
      </c>
      <c r="E7627" s="23" t="s">
        <v>131</v>
      </c>
      <c r="F7627" s="23">
        <v>700102</v>
      </c>
      <c r="G7627" s="23" t="s">
        <v>119</v>
      </c>
      <c r="H7627" s="23" t="s">
        <v>120</v>
      </c>
      <c r="I7627" s="23" t="s">
        <v>32</v>
      </c>
      <c r="J7627" s="23" t="s">
        <v>64</v>
      </c>
      <c r="K7627" s="23" t="s">
        <v>57</v>
      </c>
      <c r="L7627" s="23">
        <v>1</v>
      </c>
      <c r="M7627" s="23">
        <v>73.849999999999994</v>
      </c>
      <c r="N7627" s="23">
        <v>5</v>
      </c>
      <c r="O7627" s="23">
        <v>5</v>
      </c>
      <c r="P7627" s="23" t="s">
        <v>43</v>
      </c>
      <c r="Q7627" s="23" t="s">
        <v>34</v>
      </c>
      <c r="R7627" s="23">
        <f t="shared" si="595"/>
        <v>1</v>
      </c>
      <c r="S7627" s="23" t="str">
        <f t="shared" si="596"/>
        <v>ORD107626_20250703_CUST01410_MED010</v>
      </c>
      <c r="T7627" s="23">
        <f t="shared" si="597"/>
        <v>1</v>
      </c>
      <c r="U7627" s="6">
        <f t="shared" si="598"/>
        <v>73.849999999999994</v>
      </c>
      <c r="V7627" s="6">
        <f>tbl_Raw_Data[[#This Row],[Discount_Pct]]*tbl_Raw_Data[[#This Row],[Gross_Amount]]/100</f>
        <v>3.6924999999999999</v>
      </c>
      <c r="W7627" s="6">
        <f>tbl_Raw_Data[[#This Row],[Gross_Amount]]-tbl_Raw_Data[[#This Row],[Discount_Amount]]</f>
        <v>70.157499999999999</v>
      </c>
      <c r="X7627" s="6">
        <f>tbl_Raw_Data[[#This Row],[Net_Amount_Before_Tax]]*tbl_Raw_Data[[#This Row],[Tax_Pct]]/100</f>
        <v>3.5078750000000003</v>
      </c>
      <c r="Y7627" s="6">
        <f>tbl_Raw_Data[[#This Row],[Net_Amount_Before_Tax]]+tbl_Raw_Data[[#This Row],[Tax_Amount]]</f>
        <v>73.665374999999997</v>
      </c>
      <c r="Z7627" s="6">
        <f t="shared" si="599"/>
        <v>2</v>
      </c>
    </row>
    <row r="7628" spans="1:26" x14ac:dyDescent="0.3">
      <c r="A7628" s="23" t="s">
        <v>9717</v>
      </c>
      <c r="B7628" s="34">
        <v>45561</v>
      </c>
      <c r="C7628" s="23" t="s">
        <v>3372</v>
      </c>
      <c r="D7628" s="23" t="s">
        <v>28</v>
      </c>
      <c r="E7628" s="23" t="s">
        <v>29</v>
      </c>
      <c r="F7628" s="23">
        <v>500090</v>
      </c>
      <c r="G7628" s="23" t="s">
        <v>256</v>
      </c>
      <c r="H7628" s="23" t="s">
        <v>257</v>
      </c>
      <c r="I7628" s="23" t="s">
        <v>22</v>
      </c>
      <c r="J7628" s="23" t="s">
        <v>258</v>
      </c>
      <c r="K7628" s="23" t="s">
        <v>57</v>
      </c>
      <c r="L7628" s="23">
        <v>3</v>
      </c>
      <c r="M7628" s="23">
        <v>72.81</v>
      </c>
      <c r="N7628" s="23">
        <v>0</v>
      </c>
      <c r="O7628" s="23">
        <v>12</v>
      </c>
      <c r="P7628" s="23" t="s">
        <v>25</v>
      </c>
      <c r="Q7628" s="23" t="s">
        <v>26</v>
      </c>
      <c r="R7628" s="23">
        <f t="shared" si="595"/>
        <v>1</v>
      </c>
      <c r="S7628" s="23" t="str">
        <f t="shared" si="596"/>
        <v>ORD107626_20240926_CUST02124_MED025</v>
      </c>
      <c r="T7628" s="23">
        <f t="shared" si="597"/>
        <v>1</v>
      </c>
      <c r="U7628" s="6">
        <f t="shared" si="598"/>
        <v>218.43</v>
      </c>
      <c r="V7628" s="6">
        <f>tbl_Raw_Data[[#This Row],[Discount_Pct]]*tbl_Raw_Data[[#This Row],[Gross_Amount]]/100</f>
        <v>0</v>
      </c>
      <c r="W7628" s="6">
        <f>tbl_Raw_Data[[#This Row],[Gross_Amount]]-tbl_Raw_Data[[#This Row],[Discount_Amount]]</f>
        <v>218.43</v>
      </c>
      <c r="X7628" s="6">
        <f>tbl_Raw_Data[[#This Row],[Net_Amount_Before_Tax]]*tbl_Raw_Data[[#This Row],[Tax_Pct]]/100</f>
        <v>26.211599999999997</v>
      </c>
      <c r="Y7628" s="6">
        <f>tbl_Raw_Data[[#This Row],[Net_Amount_Before_Tax]]+tbl_Raw_Data[[#This Row],[Tax_Amount]]</f>
        <v>244.64160000000001</v>
      </c>
      <c r="Z7628" s="6">
        <f t="shared" si="599"/>
        <v>4</v>
      </c>
    </row>
    <row r="7629" spans="1:26" x14ac:dyDescent="0.3">
      <c r="A7629" s="23" t="s">
        <v>9718</v>
      </c>
      <c r="B7629" s="34">
        <v>45615</v>
      </c>
      <c r="C7629" s="23" t="s">
        <v>868</v>
      </c>
      <c r="D7629" s="23" t="s">
        <v>37</v>
      </c>
      <c r="E7629" s="23" t="s">
        <v>38</v>
      </c>
      <c r="F7629" s="23">
        <v>452016</v>
      </c>
      <c r="G7629" s="23" t="s">
        <v>256</v>
      </c>
      <c r="H7629" s="23" t="s">
        <v>257</v>
      </c>
      <c r="I7629" s="23" t="s">
        <v>22</v>
      </c>
      <c r="J7629" s="23" t="s">
        <v>258</v>
      </c>
      <c r="K7629" s="23" t="s">
        <v>57</v>
      </c>
      <c r="L7629" s="23">
        <v>1</v>
      </c>
      <c r="M7629" s="23">
        <v>65.12</v>
      </c>
      <c r="N7629" s="23">
        <v>5</v>
      </c>
      <c r="O7629" s="23">
        <v>12</v>
      </c>
      <c r="P7629" s="23" t="s">
        <v>65</v>
      </c>
      <c r="Q7629" s="23" t="s">
        <v>34</v>
      </c>
      <c r="R7629" s="23">
        <f t="shared" si="595"/>
        <v>1</v>
      </c>
      <c r="S7629" s="23" t="str">
        <f t="shared" si="596"/>
        <v>ORD107628_20241119_CUST03163_MED025</v>
      </c>
      <c r="T7629" s="23">
        <f t="shared" si="597"/>
        <v>1</v>
      </c>
      <c r="U7629" s="6">
        <f t="shared" si="598"/>
        <v>65.12</v>
      </c>
      <c r="V7629" s="6">
        <f>tbl_Raw_Data[[#This Row],[Discount_Pct]]*tbl_Raw_Data[[#This Row],[Gross_Amount]]/100</f>
        <v>3.2560000000000002</v>
      </c>
      <c r="W7629" s="6">
        <f>tbl_Raw_Data[[#This Row],[Gross_Amount]]-tbl_Raw_Data[[#This Row],[Discount_Amount]]</f>
        <v>61.864000000000004</v>
      </c>
      <c r="X7629" s="6">
        <f>tbl_Raw_Data[[#This Row],[Net_Amount_Before_Tax]]*tbl_Raw_Data[[#This Row],[Tax_Pct]]/100</f>
        <v>7.4236800000000009</v>
      </c>
      <c r="Y7629" s="6">
        <f>tbl_Raw_Data[[#This Row],[Net_Amount_Before_Tax]]+tbl_Raw_Data[[#This Row],[Tax_Amount]]</f>
        <v>69.287680000000009</v>
      </c>
      <c r="Z7629" s="6">
        <f t="shared" si="599"/>
        <v>4</v>
      </c>
    </row>
    <row r="7630" spans="1:26" x14ac:dyDescent="0.3">
      <c r="A7630" s="23" t="s">
        <v>9719</v>
      </c>
      <c r="B7630" s="34">
        <v>45430</v>
      </c>
      <c r="C7630" s="23" t="s">
        <v>3872</v>
      </c>
      <c r="D7630" s="23" t="s">
        <v>130</v>
      </c>
      <c r="E7630" s="23" t="s">
        <v>131</v>
      </c>
      <c r="F7630" s="23">
        <v>700019</v>
      </c>
      <c r="G7630" s="23" t="s">
        <v>138</v>
      </c>
      <c r="H7630" s="23" t="s">
        <v>139</v>
      </c>
      <c r="I7630" s="23" t="s">
        <v>50</v>
      </c>
      <c r="J7630" s="23" t="s">
        <v>140</v>
      </c>
      <c r="K7630" s="23" t="s">
        <v>24</v>
      </c>
      <c r="L7630" s="23">
        <v>4</v>
      </c>
      <c r="M7630" s="23">
        <v>143.91</v>
      </c>
      <c r="N7630" s="23">
        <v>0</v>
      </c>
      <c r="O7630" s="23">
        <v>5</v>
      </c>
      <c r="P7630" s="23" t="s">
        <v>43</v>
      </c>
      <c r="Q7630" s="23" t="s">
        <v>34</v>
      </c>
      <c r="R7630" s="23">
        <f t="shared" si="595"/>
        <v>1</v>
      </c>
      <c r="S7630" s="23" t="str">
        <f t="shared" si="596"/>
        <v>ORD107629_20240518_CUST00956_MED013</v>
      </c>
      <c r="T7630" s="23">
        <f t="shared" si="597"/>
        <v>1</v>
      </c>
      <c r="U7630" s="6">
        <f t="shared" si="598"/>
        <v>575.64</v>
      </c>
      <c r="V7630" s="6">
        <f>tbl_Raw_Data[[#This Row],[Discount_Pct]]*tbl_Raw_Data[[#This Row],[Gross_Amount]]/100</f>
        <v>0</v>
      </c>
      <c r="W7630" s="6">
        <f>tbl_Raw_Data[[#This Row],[Gross_Amount]]-tbl_Raw_Data[[#This Row],[Discount_Amount]]</f>
        <v>575.64</v>
      </c>
      <c r="X7630" s="6">
        <f>tbl_Raw_Data[[#This Row],[Net_Amount_Before_Tax]]*tbl_Raw_Data[[#This Row],[Tax_Pct]]/100</f>
        <v>28.781999999999996</v>
      </c>
      <c r="Y7630" s="6">
        <f>tbl_Raw_Data[[#This Row],[Net_Amount_Before_Tax]]+tbl_Raw_Data[[#This Row],[Tax_Amount]]</f>
        <v>604.42200000000003</v>
      </c>
      <c r="Z7630" s="6">
        <f t="shared" si="599"/>
        <v>2</v>
      </c>
    </row>
    <row r="7631" spans="1:26" x14ac:dyDescent="0.3">
      <c r="A7631" s="23" t="s">
        <v>9720</v>
      </c>
      <c r="B7631" s="34">
        <v>45981</v>
      </c>
      <c r="C7631" s="23" t="s">
        <v>523</v>
      </c>
      <c r="D7631" s="23" t="s">
        <v>159</v>
      </c>
      <c r="E7631" s="23" t="s">
        <v>47</v>
      </c>
      <c r="F7631" s="23">
        <v>400069</v>
      </c>
      <c r="G7631" s="23" t="s">
        <v>53</v>
      </c>
      <c r="H7631" s="23" t="s">
        <v>54</v>
      </c>
      <c r="I7631" s="23" t="s">
        <v>55</v>
      </c>
      <c r="J7631" s="23" t="s">
        <v>56</v>
      </c>
      <c r="K7631" s="23" t="s">
        <v>57</v>
      </c>
      <c r="L7631" s="23">
        <v>2</v>
      </c>
      <c r="M7631" s="23">
        <v>51.63</v>
      </c>
      <c r="N7631" s="23">
        <v>10</v>
      </c>
      <c r="O7631" s="23">
        <v>18</v>
      </c>
      <c r="P7631" s="23" t="s">
        <v>89</v>
      </c>
      <c r="Q7631" s="23" t="s">
        <v>34</v>
      </c>
      <c r="R7631" s="23">
        <f t="shared" si="595"/>
        <v>1</v>
      </c>
      <c r="S7631" s="23" t="str">
        <f t="shared" si="596"/>
        <v>ORD107630_20251120_CUST02262_MED020</v>
      </c>
      <c r="T7631" s="23">
        <f t="shared" si="597"/>
        <v>1</v>
      </c>
      <c r="U7631" s="6">
        <f t="shared" si="598"/>
        <v>103.26</v>
      </c>
      <c r="V7631" s="6">
        <f>tbl_Raw_Data[[#This Row],[Discount_Pct]]*tbl_Raw_Data[[#This Row],[Gross_Amount]]/100</f>
        <v>10.326000000000001</v>
      </c>
      <c r="W7631" s="6">
        <f>tbl_Raw_Data[[#This Row],[Gross_Amount]]-tbl_Raw_Data[[#This Row],[Discount_Amount]]</f>
        <v>92.933999999999997</v>
      </c>
      <c r="X7631" s="6">
        <f>tbl_Raw_Data[[#This Row],[Net_Amount_Before_Tax]]*tbl_Raw_Data[[#This Row],[Tax_Pct]]/100</f>
        <v>16.728120000000001</v>
      </c>
      <c r="Y7631" s="6">
        <f>tbl_Raw_Data[[#This Row],[Net_Amount_Before_Tax]]+tbl_Raw_Data[[#This Row],[Tax_Amount]]</f>
        <v>109.66212</v>
      </c>
      <c r="Z7631" s="6">
        <f t="shared" si="599"/>
        <v>4</v>
      </c>
    </row>
    <row r="7632" spans="1:26" x14ac:dyDescent="0.3">
      <c r="A7632" s="23" t="s">
        <v>9721</v>
      </c>
      <c r="B7632" s="34">
        <v>45307</v>
      </c>
      <c r="C7632" s="23" t="s">
        <v>2783</v>
      </c>
      <c r="D7632" s="23" t="s">
        <v>46</v>
      </c>
      <c r="E7632" s="23" t="s">
        <v>47</v>
      </c>
      <c r="F7632" s="23">
        <v>411014</v>
      </c>
      <c r="G7632" s="23" t="s">
        <v>256</v>
      </c>
      <c r="H7632" s="23" t="s">
        <v>257</v>
      </c>
      <c r="I7632" s="23" t="s">
        <v>22</v>
      </c>
      <c r="J7632" s="23" t="s">
        <v>258</v>
      </c>
      <c r="K7632" s="23" t="s">
        <v>57</v>
      </c>
      <c r="L7632" s="23">
        <v>1</v>
      </c>
      <c r="M7632" s="23">
        <v>59.76</v>
      </c>
      <c r="N7632" s="23">
        <v>20</v>
      </c>
      <c r="O7632" s="23">
        <v>5</v>
      </c>
      <c r="P7632" s="23" t="s">
        <v>33</v>
      </c>
      <c r="Q7632" s="23" t="s">
        <v>90</v>
      </c>
      <c r="R7632" s="23">
        <f t="shared" si="595"/>
        <v>1</v>
      </c>
      <c r="S7632" s="23" t="str">
        <f t="shared" si="596"/>
        <v>ORD107631_20240116_CUST01032_MED025</v>
      </c>
      <c r="T7632" s="23">
        <f t="shared" si="597"/>
        <v>1</v>
      </c>
      <c r="U7632" s="6">
        <f t="shared" si="598"/>
        <v>59.76</v>
      </c>
      <c r="V7632" s="6">
        <f>tbl_Raw_Data[[#This Row],[Discount_Pct]]*tbl_Raw_Data[[#This Row],[Gross_Amount]]/100</f>
        <v>11.952</v>
      </c>
      <c r="W7632" s="6">
        <f>tbl_Raw_Data[[#This Row],[Gross_Amount]]-tbl_Raw_Data[[#This Row],[Discount_Amount]]</f>
        <v>47.808</v>
      </c>
      <c r="X7632" s="6">
        <f>tbl_Raw_Data[[#This Row],[Net_Amount_Before_Tax]]*tbl_Raw_Data[[#This Row],[Tax_Pct]]/100</f>
        <v>2.3904000000000001</v>
      </c>
      <c r="Y7632" s="6">
        <f>tbl_Raw_Data[[#This Row],[Net_Amount_Before_Tax]]+tbl_Raw_Data[[#This Row],[Tax_Amount]]</f>
        <v>50.198399999999999</v>
      </c>
      <c r="Z7632" s="6">
        <f t="shared" si="599"/>
        <v>4</v>
      </c>
    </row>
    <row r="7633" spans="1:26" x14ac:dyDescent="0.3">
      <c r="A7633" s="23" t="s">
        <v>9722</v>
      </c>
      <c r="B7633" s="34">
        <v>45955</v>
      </c>
      <c r="C7633" s="23" t="s">
        <v>868</v>
      </c>
      <c r="D7633" s="23" t="s">
        <v>72</v>
      </c>
      <c r="E7633" s="23" t="s">
        <v>73</v>
      </c>
      <c r="F7633" s="23">
        <v>302001</v>
      </c>
      <c r="G7633" s="23" t="s">
        <v>53</v>
      </c>
      <c r="H7633" s="23" t="s">
        <v>54</v>
      </c>
      <c r="I7633" s="23" t="s">
        <v>55</v>
      </c>
      <c r="J7633" s="23" t="s">
        <v>56</v>
      </c>
      <c r="K7633" s="23" t="s">
        <v>57</v>
      </c>
      <c r="L7633" s="23">
        <v>5</v>
      </c>
      <c r="M7633" s="23">
        <v>57.98</v>
      </c>
      <c r="N7633" s="23">
        <v>10</v>
      </c>
      <c r="O7633" s="23">
        <v>18</v>
      </c>
      <c r="P7633" s="23" t="s">
        <v>43</v>
      </c>
      <c r="Q7633" s="23" t="s">
        <v>34</v>
      </c>
      <c r="R7633" s="23">
        <f t="shared" si="595"/>
        <v>1</v>
      </c>
      <c r="S7633" s="23" t="str">
        <f t="shared" si="596"/>
        <v>ORD107632_20251025_CUST03163_MED020</v>
      </c>
      <c r="T7633" s="23">
        <f t="shared" si="597"/>
        <v>1</v>
      </c>
      <c r="U7633" s="6">
        <f t="shared" si="598"/>
        <v>289.89999999999998</v>
      </c>
      <c r="V7633" s="6">
        <f>tbl_Raw_Data[[#This Row],[Discount_Pct]]*tbl_Raw_Data[[#This Row],[Gross_Amount]]/100</f>
        <v>28.99</v>
      </c>
      <c r="W7633" s="6">
        <f>tbl_Raw_Data[[#This Row],[Gross_Amount]]-tbl_Raw_Data[[#This Row],[Discount_Amount]]</f>
        <v>260.90999999999997</v>
      </c>
      <c r="X7633" s="6">
        <f>tbl_Raw_Data[[#This Row],[Net_Amount_Before_Tax]]*tbl_Raw_Data[[#This Row],[Tax_Pct]]/100</f>
        <v>46.963799999999992</v>
      </c>
      <c r="Y7633" s="6">
        <f>tbl_Raw_Data[[#This Row],[Net_Amount_Before_Tax]]+tbl_Raw_Data[[#This Row],[Tax_Amount]]</f>
        <v>307.87379999999996</v>
      </c>
      <c r="Z7633" s="6">
        <f t="shared" si="599"/>
        <v>4</v>
      </c>
    </row>
    <row r="7634" spans="1:26" x14ac:dyDescent="0.3">
      <c r="A7634" s="23" t="s">
        <v>9723</v>
      </c>
      <c r="B7634" s="34">
        <v>45853</v>
      </c>
      <c r="C7634" s="23" t="s">
        <v>9724</v>
      </c>
      <c r="D7634" s="23" t="s">
        <v>142</v>
      </c>
      <c r="E7634" s="23" t="s">
        <v>81</v>
      </c>
      <c r="F7634" s="23">
        <v>380054</v>
      </c>
      <c r="G7634" s="23" t="s">
        <v>82</v>
      </c>
      <c r="H7634" s="23" t="s">
        <v>83</v>
      </c>
      <c r="I7634" s="23" t="s">
        <v>84</v>
      </c>
      <c r="J7634" s="23" t="s">
        <v>85</v>
      </c>
      <c r="K7634" s="23" t="s">
        <v>24</v>
      </c>
      <c r="L7634" s="23">
        <v>1</v>
      </c>
      <c r="M7634" s="23">
        <v>316.41000000000003</v>
      </c>
      <c r="N7634" s="23">
        <v>10</v>
      </c>
      <c r="O7634" s="23">
        <v>12</v>
      </c>
      <c r="P7634" s="23" t="s">
        <v>65</v>
      </c>
      <c r="Q7634" s="23" t="s">
        <v>34</v>
      </c>
      <c r="R7634" s="23">
        <f t="shared" si="595"/>
        <v>1</v>
      </c>
      <c r="S7634" s="23" t="str">
        <f t="shared" si="596"/>
        <v>ORD107633_20250715_CUST03155_MED023</v>
      </c>
      <c r="T7634" s="23">
        <f t="shared" si="597"/>
        <v>1</v>
      </c>
      <c r="U7634" s="6">
        <f t="shared" si="598"/>
        <v>316.41000000000003</v>
      </c>
      <c r="V7634" s="6">
        <f>tbl_Raw_Data[[#This Row],[Discount_Pct]]*tbl_Raw_Data[[#This Row],[Gross_Amount]]/100</f>
        <v>31.641000000000005</v>
      </c>
      <c r="W7634" s="6">
        <f>tbl_Raw_Data[[#This Row],[Gross_Amount]]-tbl_Raw_Data[[#This Row],[Discount_Amount]]</f>
        <v>284.76900000000001</v>
      </c>
      <c r="X7634" s="6">
        <f>tbl_Raw_Data[[#This Row],[Net_Amount_Before_Tax]]*tbl_Raw_Data[[#This Row],[Tax_Pct]]/100</f>
        <v>34.172280000000001</v>
      </c>
      <c r="Y7634" s="6">
        <f>tbl_Raw_Data[[#This Row],[Net_Amount_Before_Tax]]+tbl_Raw_Data[[#This Row],[Tax_Amount]]</f>
        <v>318.94128000000001</v>
      </c>
      <c r="Z7634" s="6">
        <f t="shared" si="599"/>
        <v>1</v>
      </c>
    </row>
    <row r="7635" spans="1:26" x14ac:dyDescent="0.3">
      <c r="A7635" s="23" t="s">
        <v>9723</v>
      </c>
      <c r="B7635" s="34">
        <v>45467</v>
      </c>
      <c r="C7635" s="23" t="s">
        <v>2878</v>
      </c>
      <c r="D7635" s="23" t="s">
        <v>92</v>
      </c>
      <c r="E7635" s="23" t="s">
        <v>93</v>
      </c>
      <c r="F7635" s="23">
        <v>560100</v>
      </c>
      <c r="G7635" s="23" t="s">
        <v>39</v>
      </c>
      <c r="H7635" s="23" t="s">
        <v>40</v>
      </c>
      <c r="I7635" s="23" t="s">
        <v>41</v>
      </c>
      <c r="J7635" s="23" t="s">
        <v>42</v>
      </c>
      <c r="K7635" s="23" t="s">
        <v>24</v>
      </c>
      <c r="L7635" s="23">
        <v>2</v>
      </c>
      <c r="M7635" s="23">
        <v>33.51</v>
      </c>
      <c r="N7635" s="23">
        <v>15</v>
      </c>
      <c r="O7635" s="23">
        <v>12</v>
      </c>
      <c r="P7635" s="23" t="s">
        <v>89</v>
      </c>
      <c r="Q7635" s="23" t="s">
        <v>26</v>
      </c>
      <c r="R7635" s="23">
        <f t="shared" si="595"/>
        <v>1</v>
      </c>
      <c r="S7635" s="23" t="str">
        <f t="shared" si="596"/>
        <v>ORD107633_20240624_CUST03346_MED001</v>
      </c>
      <c r="T7635" s="23">
        <f t="shared" si="597"/>
        <v>1</v>
      </c>
      <c r="U7635" s="6">
        <f t="shared" si="598"/>
        <v>67.02</v>
      </c>
      <c r="V7635" s="6">
        <f>tbl_Raw_Data[[#This Row],[Discount_Pct]]*tbl_Raw_Data[[#This Row],[Gross_Amount]]/100</f>
        <v>10.052999999999999</v>
      </c>
      <c r="W7635" s="6">
        <f>tbl_Raw_Data[[#This Row],[Gross_Amount]]-tbl_Raw_Data[[#This Row],[Discount_Amount]]</f>
        <v>56.966999999999999</v>
      </c>
      <c r="X7635" s="6">
        <f>tbl_Raw_Data[[#This Row],[Net_Amount_Before_Tax]]*tbl_Raw_Data[[#This Row],[Tax_Pct]]/100</f>
        <v>6.8360400000000006</v>
      </c>
      <c r="Y7635" s="6">
        <f>tbl_Raw_Data[[#This Row],[Net_Amount_Before_Tax]]+tbl_Raw_Data[[#This Row],[Tax_Amount]]</f>
        <v>63.803039999999996</v>
      </c>
      <c r="Z7635" s="6">
        <f t="shared" si="599"/>
        <v>2</v>
      </c>
    </row>
    <row r="7636" spans="1:26" x14ac:dyDescent="0.3">
      <c r="A7636" s="23" t="s">
        <v>9725</v>
      </c>
      <c r="B7636" s="34">
        <v>45397</v>
      </c>
      <c r="C7636" s="23" t="s">
        <v>266</v>
      </c>
      <c r="D7636" s="23" t="s">
        <v>142</v>
      </c>
      <c r="E7636" s="23" t="s">
        <v>81</v>
      </c>
      <c r="F7636" s="23">
        <v>380015</v>
      </c>
      <c r="G7636" s="23" t="s">
        <v>20</v>
      </c>
      <c r="H7636" s="23" t="s">
        <v>21</v>
      </c>
      <c r="I7636" s="23" t="s">
        <v>22</v>
      </c>
      <c r="J7636" s="23" t="s">
        <v>23</v>
      </c>
      <c r="K7636" s="23" t="s">
        <v>24</v>
      </c>
      <c r="L7636" s="23">
        <v>5</v>
      </c>
      <c r="M7636" s="23">
        <v>118.87</v>
      </c>
      <c r="N7636" s="23">
        <v>5</v>
      </c>
      <c r="O7636" s="23">
        <v>5</v>
      </c>
      <c r="P7636" s="23" t="s">
        <v>33</v>
      </c>
      <c r="Q7636" s="23" t="s">
        <v>34</v>
      </c>
      <c r="R7636" s="23">
        <f t="shared" si="595"/>
        <v>1</v>
      </c>
      <c r="S7636" s="23" t="str">
        <f t="shared" si="596"/>
        <v>ORD107635_20240415_CUST00644_MED024</v>
      </c>
      <c r="T7636" s="23">
        <f t="shared" si="597"/>
        <v>1</v>
      </c>
      <c r="U7636" s="6">
        <f t="shared" si="598"/>
        <v>594.35</v>
      </c>
      <c r="V7636" s="6">
        <f>tbl_Raw_Data[[#This Row],[Discount_Pct]]*tbl_Raw_Data[[#This Row],[Gross_Amount]]/100</f>
        <v>29.717500000000001</v>
      </c>
      <c r="W7636" s="6">
        <f>tbl_Raw_Data[[#This Row],[Gross_Amount]]-tbl_Raw_Data[[#This Row],[Discount_Amount]]</f>
        <v>564.63250000000005</v>
      </c>
      <c r="X7636" s="6">
        <f>tbl_Raw_Data[[#This Row],[Net_Amount_Before_Tax]]*tbl_Raw_Data[[#This Row],[Tax_Pct]]/100</f>
        <v>28.231625000000005</v>
      </c>
      <c r="Y7636" s="6">
        <f>tbl_Raw_Data[[#This Row],[Net_Amount_Before_Tax]]+tbl_Raw_Data[[#This Row],[Tax_Amount]]</f>
        <v>592.86412500000006</v>
      </c>
      <c r="Z7636" s="6">
        <f t="shared" si="599"/>
        <v>3</v>
      </c>
    </row>
    <row r="7637" spans="1:26" x14ac:dyDescent="0.3">
      <c r="A7637" s="23" t="s">
        <v>9726</v>
      </c>
      <c r="B7637" s="34">
        <v>45988</v>
      </c>
      <c r="C7637" s="23" t="s">
        <v>694</v>
      </c>
      <c r="D7637" s="23" t="s">
        <v>72</v>
      </c>
      <c r="E7637" s="23" t="s">
        <v>73</v>
      </c>
      <c r="F7637" s="23">
        <v>302001</v>
      </c>
      <c r="G7637" s="23" t="s">
        <v>48</v>
      </c>
      <c r="H7637" s="23" t="s">
        <v>49</v>
      </c>
      <c r="I7637" s="23" t="s">
        <v>50</v>
      </c>
      <c r="J7637" s="23" t="s">
        <v>23</v>
      </c>
      <c r="K7637" s="23" t="s">
        <v>24</v>
      </c>
      <c r="L7637" s="23">
        <v>1</v>
      </c>
      <c r="M7637" s="23">
        <v>123.73</v>
      </c>
      <c r="N7637" s="23">
        <v>0</v>
      </c>
      <c r="O7637" s="23">
        <v>18</v>
      </c>
      <c r="P7637" s="23" t="s">
        <v>43</v>
      </c>
      <c r="Q7637" s="23" t="s">
        <v>34</v>
      </c>
      <c r="R7637" s="23">
        <f t="shared" si="595"/>
        <v>1</v>
      </c>
      <c r="S7637" s="23" t="str">
        <f t="shared" si="596"/>
        <v>ORD107636_20251127_CUST00953_MED028</v>
      </c>
      <c r="T7637" s="23">
        <f t="shared" si="597"/>
        <v>1</v>
      </c>
      <c r="U7637" s="6">
        <f t="shared" si="598"/>
        <v>123.73</v>
      </c>
      <c r="V7637" s="6">
        <f>tbl_Raw_Data[[#This Row],[Discount_Pct]]*tbl_Raw_Data[[#This Row],[Gross_Amount]]/100</f>
        <v>0</v>
      </c>
      <c r="W7637" s="6">
        <f>tbl_Raw_Data[[#This Row],[Gross_Amount]]-tbl_Raw_Data[[#This Row],[Discount_Amount]]</f>
        <v>123.73</v>
      </c>
      <c r="X7637" s="6">
        <f>tbl_Raw_Data[[#This Row],[Net_Amount_Before_Tax]]*tbl_Raw_Data[[#This Row],[Tax_Pct]]/100</f>
        <v>22.2714</v>
      </c>
      <c r="Y7637" s="6">
        <f>tbl_Raw_Data[[#This Row],[Net_Amount_Before_Tax]]+tbl_Raw_Data[[#This Row],[Tax_Amount]]</f>
        <v>146.00139999999999</v>
      </c>
      <c r="Z7637" s="6">
        <f t="shared" si="599"/>
        <v>5</v>
      </c>
    </row>
    <row r="7638" spans="1:26" x14ac:dyDescent="0.3">
      <c r="A7638" s="23" t="s">
        <v>9727</v>
      </c>
      <c r="B7638" s="34">
        <v>45404</v>
      </c>
      <c r="C7638" s="23" t="s">
        <v>2813</v>
      </c>
      <c r="D7638" s="23" t="s">
        <v>72</v>
      </c>
      <c r="E7638" s="23" t="s">
        <v>73</v>
      </c>
      <c r="F7638" s="23">
        <v>302001</v>
      </c>
      <c r="G7638" s="23" t="s">
        <v>192</v>
      </c>
      <c r="H7638" s="23" t="s">
        <v>193</v>
      </c>
      <c r="I7638" s="23" t="s">
        <v>41</v>
      </c>
      <c r="J7638" s="23" t="s">
        <v>194</v>
      </c>
      <c r="K7638" s="23" t="s">
        <v>24</v>
      </c>
      <c r="L7638" s="23">
        <v>1</v>
      </c>
      <c r="M7638" s="23">
        <v>36.369999999999997</v>
      </c>
      <c r="N7638" s="23">
        <v>10</v>
      </c>
      <c r="O7638" s="23">
        <v>5</v>
      </c>
      <c r="P7638" s="23" t="s">
        <v>25</v>
      </c>
      <c r="Q7638" s="23" t="s">
        <v>34</v>
      </c>
      <c r="R7638" s="23">
        <f t="shared" si="595"/>
        <v>1</v>
      </c>
      <c r="S7638" s="23" t="str">
        <f t="shared" si="596"/>
        <v>ORD107637_20240422_CUST00251_MED002</v>
      </c>
      <c r="T7638" s="23">
        <f t="shared" si="597"/>
        <v>1</v>
      </c>
      <c r="U7638" s="6">
        <f t="shared" si="598"/>
        <v>36.369999999999997</v>
      </c>
      <c r="V7638" s="6">
        <f>tbl_Raw_Data[[#This Row],[Discount_Pct]]*tbl_Raw_Data[[#This Row],[Gross_Amount]]/100</f>
        <v>3.637</v>
      </c>
      <c r="W7638" s="6">
        <f>tbl_Raw_Data[[#This Row],[Gross_Amount]]-tbl_Raw_Data[[#This Row],[Discount_Amount]]</f>
        <v>32.732999999999997</v>
      </c>
      <c r="X7638" s="6">
        <f>tbl_Raw_Data[[#This Row],[Net_Amount_Before_Tax]]*tbl_Raw_Data[[#This Row],[Tax_Pct]]/100</f>
        <v>1.6366499999999999</v>
      </c>
      <c r="Y7638" s="6">
        <f>tbl_Raw_Data[[#This Row],[Net_Amount_Before_Tax]]+tbl_Raw_Data[[#This Row],[Tax_Amount]]</f>
        <v>34.36965</v>
      </c>
      <c r="Z7638" s="6">
        <f t="shared" si="599"/>
        <v>3</v>
      </c>
    </row>
    <row r="7639" spans="1:26" x14ac:dyDescent="0.3">
      <c r="A7639" s="23" t="s">
        <v>9728</v>
      </c>
      <c r="B7639" s="34">
        <v>45848</v>
      </c>
      <c r="C7639" s="23" t="s">
        <v>4191</v>
      </c>
      <c r="D7639" s="23" t="s">
        <v>80</v>
      </c>
      <c r="E7639" s="23" t="s">
        <v>81</v>
      </c>
      <c r="F7639" s="23">
        <v>395001</v>
      </c>
      <c r="G7639" s="23" t="s">
        <v>30</v>
      </c>
      <c r="H7639" s="23" t="s">
        <v>31</v>
      </c>
      <c r="I7639" s="23" t="s">
        <v>32</v>
      </c>
      <c r="J7639" s="23" t="s">
        <v>23</v>
      </c>
      <c r="K7639" s="23" t="s">
        <v>24</v>
      </c>
      <c r="L7639" s="23">
        <v>2</v>
      </c>
      <c r="M7639" s="23">
        <v>122.63</v>
      </c>
      <c r="N7639" s="23">
        <v>0</v>
      </c>
      <c r="O7639" s="23">
        <v>5</v>
      </c>
      <c r="P7639" s="23" t="s">
        <v>33</v>
      </c>
      <c r="Q7639" s="23" t="s">
        <v>34</v>
      </c>
      <c r="R7639" s="23">
        <f t="shared" si="595"/>
        <v>1</v>
      </c>
      <c r="S7639" s="23" t="str">
        <f t="shared" si="596"/>
        <v>ORD107638_20250710_CUST03456_MED017</v>
      </c>
      <c r="T7639" s="23">
        <f t="shared" si="597"/>
        <v>1</v>
      </c>
      <c r="U7639" s="6">
        <f t="shared" si="598"/>
        <v>245.26</v>
      </c>
      <c r="V7639" s="6">
        <f>tbl_Raw_Data[[#This Row],[Discount_Pct]]*tbl_Raw_Data[[#This Row],[Gross_Amount]]/100</f>
        <v>0</v>
      </c>
      <c r="W7639" s="6">
        <f>tbl_Raw_Data[[#This Row],[Gross_Amount]]-tbl_Raw_Data[[#This Row],[Discount_Amount]]</f>
        <v>245.26</v>
      </c>
      <c r="X7639" s="6">
        <f>tbl_Raw_Data[[#This Row],[Net_Amount_Before_Tax]]*tbl_Raw_Data[[#This Row],[Tax_Pct]]/100</f>
        <v>12.263</v>
      </c>
      <c r="Y7639" s="6">
        <f>tbl_Raw_Data[[#This Row],[Net_Amount_Before_Tax]]+tbl_Raw_Data[[#This Row],[Tax_Amount]]</f>
        <v>257.52299999999997</v>
      </c>
      <c r="Z7639" s="6">
        <f t="shared" si="599"/>
        <v>2</v>
      </c>
    </row>
    <row r="7640" spans="1:26" x14ac:dyDescent="0.3">
      <c r="A7640" s="23" t="s">
        <v>9729</v>
      </c>
      <c r="B7640" s="34">
        <v>45584</v>
      </c>
      <c r="C7640" s="23" t="s">
        <v>5982</v>
      </c>
      <c r="D7640" s="23" t="s">
        <v>183</v>
      </c>
      <c r="E7640" s="23" t="s">
        <v>184</v>
      </c>
      <c r="F7640" s="23">
        <v>122002</v>
      </c>
      <c r="G7640" s="23" t="s">
        <v>68</v>
      </c>
      <c r="H7640" s="23" t="s">
        <v>69</v>
      </c>
      <c r="I7640" s="23" t="s">
        <v>55</v>
      </c>
      <c r="J7640" s="23" t="s">
        <v>56</v>
      </c>
      <c r="K7640" s="23" t="s">
        <v>24</v>
      </c>
      <c r="L7640" s="23">
        <v>4</v>
      </c>
      <c r="M7640" s="23">
        <v>31.48</v>
      </c>
      <c r="N7640" s="23">
        <v>0</v>
      </c>
      <c r="O7640" s="23">
        <v>5</v>
      </c>
      <c r="P7640" s="23" t="s">
        <v>89</v>
      </c>
      <c r="Q7640" s="23" t="s">
        <v>44</v>
      </c>
      <c r="R7640" s="23">
        <f t="shared" si="595"/>
        <v>1</v>
      </c>
      <c r="S7640" s="23" t="str">
        <f t="shared" si="596"/>
        <v>ORD107639_20241019_CUST00227_MED003</v>
      </c>
      <c r="T7640" s="23">
        <f t="shared" si="597"/>
        <v>1</v>
      </c>
      <c r="U7640" s="6">
        <f t="shared" si="598"/>
        <v>125.92</v>
      </c>
      <c r="V7640" s="6">
        <f>tbl_Raw_Data[[#This Row],[Discount_Pct]]*tbl_Raw_Data[[#This Row],[Gross_Amount]]/100</f>
        <v>0</v>
      </c>
      <c r="W7640" s="6">
        <f>tbl_Raw_Data[[#This Row],[Gross_Amount]]-tbl_Raw_Data[[#This Row],[Discount_Amount]]</f>
        <v>125.92</v>
      </c>
      <c r="X7640" s="6">
        <f>tbl_Raw_Data[[#This Row],[Net_Amount_Before_Tax]]*tbl_Raw_Data[[#This Row],[Tax_Pct]]/100</f>
        <v>6.2960000000000003</v>
      </c>
      <c r="Y7640" s="6">
        <f>tbl_Raw_Data[[#This Row],[Net_Amount_Before_Tax]]+tbl_Raw_Data[[#This Row],[Tax_Amount]]</f>
        <v>132.21600000000001</v>
      </c>
      <c r="Z7640" s="6">
        <f t="shared" si="599"/>
        <v>1</v>
      </c>
    </row>
    <row r="7641" spans="1:26" x14ac:dyDescent="0.3">
      <c r="A7641" s="23" t="s">
        <v>9730</v>
      </c>
      <c r="B7641" s="34">
        <v>45667</v>
      </c>
      <c r="C7641" s="23" t="s">
        <v>458</v>
      </c>
      <c r="D7641" s="23" t="s">
        <v>80</v>
      </c>
      <c r="E7641" s="23" t="s">
        <v>81</v>
      </c>
      <c r="F7641" s="23">
        <v>395001</v>
      </c>
      <c r="G7641" s="23" t="s">
        <v>74</v>
      </c>
      <c r="H7641" s="23" t="s">
        <v>75</v>
      </c>
      <c r="I7641" s="23" t="s">
        <v>76</v>
      </c>
      <c r="J7641" s="23" t="s">
        <v>77</v>
      </c>
      <c r="K7641" s="23" t="s">
        <v>57</v>
      </c>
      <c r="L7641" s="23">
        <v>2</v>
      </c>
      <c r="M7641" s="23">
        <v>55.39</v>
      </c>
      <c r="N7641" s="23">
        <v>5</v>
      </c>
      <c r="O7641" s="23">
        <v>12</v>
      </c>
      <c r="P7641" s="23" t="s">
        <v>65</v>
      </c>
      <c r="Q7641" s="23" t="s">
        <v>34</v>
      </c>
      <c r="R7641" s="23">
        <f t="shared" si="595"/>
        <v>1</v>
      </c>
      <c r="S7641" s="23" t="str">
        <f t="shared" si="596"/>
        <v>ORD107640_20250110_CUST01509_MED008</v>
      </c>
      <c r="T7641" s="23">
        <f t="shared" si="597"/>
        <v>1</v>
      </c>
      <c r="U7641" s="6">
        <f t="shared" si="598"/>
        <v>110.78</v>
      </c>
      <c r="V7641" s="6">
        <f>tbl_Raw_Data[[#This Row],[Discount_Pct]]*tbl_Raw_Data[[#This Row],[Gross_Amount]]/100</f>
        <v>5.5389999999999997</v>
      </c>
      <c r="W7641" s="6">
        <f>tbl_Raw_Data[[#This Row],[Gross_Amount]]-tbl_Raw_Data[[#This Row],[Discount_Amount]]</f>
        <v>105.241</v>
      </c>
      <c r="X7641" s="6">
        <f>tbl_Raw_Data[[#This Row],[Net_Amount_Before_Tax]]*tbl_Raw_Data[[#This Row],[Tax_Pct]]/100</f>
        <v>12.628920000000001</v>
      </c>
      <c r="Y7641" s="6">
        <f>tbl_Raw_Data[[#This Row],[Net_Amount_Before_Tax]]+tbl_Raw_Data[[#This Row],[Tax_Amount]]</f>
        <v>117.86992000000001</v>
      </c>
      <c r="Z7641" s="6">
        <f t="shared" si="599"/>
        <v>2</v>
      </c>
    </row>
    <row r="7642" spans="1:26" x14ac:dyDescent="0.3">
      <c r="A7642" s="23" t="s">
        <v>9731</v>
      </c>
      <c r="B7642" s="34">
        <v>45471</v>
      </c>
      <c r="C7642" s="23" t="s">
        <v>8271</v>
      </c>
      <c r="D7642" s="23" t="s">
        <v>100</v>
      </c>
      <c r="E7642" s="23" t="s">
        <v>101</v>
      </c>
      <c r="F7642" s="23">
        <v>201307</v>
      </c>
      <c r="G7642" s="23" t="s">
        <v>48</v>
      </c>
      <c r="H7642" s="23" t="s">
        <v>49</v>
      </c>
      <c r="I7642" s="23" t="s">
        <v>50</v>
      </c>
      <c r="J7642" s="23" t="s">
        <v>23</v>
      </c>
      <c r="K7642" s="23" t="s">
        <v>24</v>
      </c>
      <c r="L7642" s="23">
        <v>1</v>
      </c>
      <c r="M7642" s="23">
        <v>113.11</v>
      </c>
      <c r="N7642" s="23">
        <v>0</v>
      </c>
      <c r="O7642" s="23">
        <v>5</v>
      </c>
      <c r="P7642" s="23" t="s">
        <v>43</v>
      </c>
      <c r="Q7642" s="23" t="s">
        <v>90</v>
      </c>
      <c r="R7642" s="23">
        <f t="shared" si="595"/>
        <v>1</v>
      </c>
      <c r="S7642" s="23" t="str">
        <f t="shared" si="596"/>
        <v>ORD107641_20240628_CUST02908_MED028</v>
      </c>
      <c r="T7642" s="23">
        <f t="shared" si="597"/>
        <v>1</v>
      </c>
      <c r="U7642" s="6">
        <f t="shared" si="598"/>
        <v>113.11</v>
      </c>
      <c r="V7642" s="6">
        <f>tbl_Raw_Data[[#This Row],[Discount_Pct]]*tbl_Raw_Data[[#This Row],[Gross_Amount]]/100</f>
        <v>0</v>
      </c>
      <c r="W7642" s="6">
        <f>tbl_Raw_Data[[#This Row],[Gross_Amount]]-tbl_Raw_Data[[#This Row],[Discount_Amount]]</f>
        <v>113.11</v>
      </c>
      <c r="X7642" s="6">
        <f>tbl_Raw_Data[[#This Row],[Net_Amount_Before_Tax]]*tbl_Raw_Data[[#This Row],[Tax_Pct]]/100</f>
        <v>5.6555</v>
      </c>
      <c r="Y7642" s="6">
        <f>tbl_Raw_Data[[#This Row],[Net_Amount_Before_Tax]]+tbl_Raw_Data[[#This Row],[Tax_Amount]]</f>
        <v>118.7655</v>
      </c>
      <c r="Z7642" s="6">
        <f t="shared" si="599"/>
        <v>0</v>
      </c>
    </row>
    <row r="7643" spans="1:26" x14ac:dyDescent="0.3">
      <c r="A7643" s="23" t="s">
        <v>9731</v>
      </c>
      <c r="B7643" s="34">
        <v>45675</v>
      </c>
      <c r="C7643" s="23" t="s">
        <v>1147</v>
      </c>
      <c r="D7643" s="23" t="s">
        <v>80</v>
      </c>
      <c r="E7643" s="23" t="s">
        <v>81</v>
      </c>
      <c r="F7643" s="23">
        <v>395003</v>
      </c>
      <c r="G7643" s="23" t="s">
        <v>145</v>
      </c>
      <c r="H7643" s="23" t="s">
        <v>146</v>
      </c>
      <c r="I7643" s="23" t="s">
        <v>147</v>
      </c>
      <c r="J7643" s="23" t="s">
        <v>148</v>
      </c>
      <c r="K7643" s="23" t="s">
        <v>24</v>
      </c>
      <c r="L7643" s="23">
        <v>1</v>
      </c>
      <c r="M7643" s="23">
        <v>99.61</v>
      </c>
      <c r="N7643" s="23">
        <v>10</v>
      </c>
      <c r="O7643" s="23">
        <v>5</v>
      </c>
      <c r="P7643" s="23" t="s">
        <v>65</v>
      </c>
      <c r="Q7643" s="23" t="s">
        <v>34</v>
      </c>
      <c r="R7643" s="23">
        <f t="shared" si="595"/>
        <v>1</v>
      </c>
      <c r="S7643" s="23" t="str">
        <f t="shared" si="596"/>
        <v>ORD107641_20250118_CUST02172_MED016</v>
      </c>
      <c r="T7643" s="23">
        <f t="shared" si="597"/>
        <v>1</v>
      </c>
      <c r="U7643" s="6">
        <f t="shared" si="598"/>
        <v>99.61</v>
      </c>
      <c r="V7643" s="6">
        <f>tbl_Raw_Data[[#This Row],[Discount_Pct]]*tbl_Raw_Data[[#This Row],[Gross_Amount]]/100</f>
        <v>9.9610000000000003</v>
      </c>
      <c r="W7643" s="6">
        <f>tbl_Raw_Data[[#This Row],[Gross_Amount]]-tbl_Raw_Data[[#This Row],[Discount_Amount]]</f>
        <v>89.649000000000001</v>
      </c>
      <c r="X7643" s="6">
        <f>tbl_Raw_Data[[#This Row],[Net_Amount_Before_Tax]]*tbl_Raw_Data[[#This Row],[Tax_Pct]]/100</f>
        <v>4.48245</v>
      </c>
      <c r="Y7643" s="6">
        <f>tbl_Raw_Data[[#This Row],[Net_Amount_Before_Tax]]+tbl_Raw_Data[[#This Row],[Tax_Amount]]</f>
        <v>94.131450000000001</v>
      </c>
      <c r="Z7643" s="6">
        <f t="shared" si="599"/>
        <v>3</v>
      </c>
    </row>
    <row r="7644" spans="1:26" x14ac:dyDescent="0.3">
      <c r="A7644" s="23" t="s">
        <v>9732</v>
      </c>
      <c r="B7644" s="34">
        <v>45693</v>
      </c>
      <c r="C7644" s="23" t="s">
        <v>8127</v>
      </c>
      <c r="D7644" s="23" t="s">
        <v>19</v>
      </c>
      <c r="E7644" s="23" t="s">
        <v>19</v>
      </c>
      <c r="F7644" s="23">
        <v>110024</v>
      </c>
      <c r="G7644" s="23" t="s">
        <v>119</v>
      </c>
      <c r="H7644" s="23" t="s">
        <v>120</v>
      </c>
      <c r="I7644" s="23" t="s">
        <v>32</v>
      </c>
      <c r="J7644" s="23" t="s">
        <v>64</v>
      </c>
      <c r="K7644" s="23" t="s">
        <v>57</v>
      </c>
      <c r="L7644" s="23">
        <v>2</v>
      </c>
      <c r="M7644" s="23">
        <v>72.92</v>
      </c>
      <c r="N7644" s="23">
        <v>5</v>
      </c>
      <c r="O7644" s="23">
        <v>5</v>
      </c>
      <c r="P7644" s="23" t="s">
        <v>25</v>
      </c>
      <c r="Q7644" s="23" t="s">
        <v>34</v>
      </c>
      <c r="R7644" s="23">
        <f t="shared" si="595"/>
        <v>1</v>
      </c>
      <c r="S7644" s="23" t="str">
        <f t="shared" si="596"/>
        <v>ORD107643_20250205_CUST01659_MED010</v>
      </c>
      <c r="T7644" s="23">
        <f t="shared" si="597"/>
        <v>1</v>
      </c>
      <c r="U7644" s="6">
        <f t="shared" si="598"/>
        <v>145.84</v>
      </c>
      <c r="V7644" s="6">
        <f>tbl_Raw_Data[[#This Row],[Discount_Pct]]*tbl_Raw_Data[[#This Row],[Gross_Amount]]/100</f>
        <v>7.2920000000000007</v>
      </c>
      <c r="W7644" s="6">
        <f>tbl_Raw_Data[[#This Row],[Gross_Amount]]-tbl_Raw_Data[[#This Row],[Discount_Amount]]</f>
        <v>138.548</v>
      </c>
      <c r="X7644" s="6">
        <f>tbl_Raw_Data[[#This Row],[Net_Amount_Before_Tax]]*tbl_Raw_Data[[#This Row],[Tax_Pct]]/100</f>
        <v>6.9274000000000004</v>
      </c>
      <c r="Y7644" s="6">
        <f>tbl_Raw_Data[[#This Row],[Net_Amount_Before_Tax]]+tbl_Raw_Data[[#This Row],[Tax_Amount]]</f>
        <v>145.47540000000001</v>
      </c>
      <c r="Z7644" s="6">
        <f t="shared" si="599"/>
        <v>2</v>
      </c>
    </row>
    <row r="7645" spans="1:26" x14ac:dyDescent="0.3">
      <c r="A7645" s="23" t="s">
        <v>9732</v>
      </c>
      <c r="B7645" s="34">
        <v>45590</v>
      </c>
      <c r="C7645" s="23" t="s">
        <v>748</v>
      </c>
      <c r="D7645" s="23" t="s">
        <v>183</v>
      </c>
      <c r="E7645" s="23" t="s">
        <v>184</v>
      </c>
      <c r="F7645" s="23">
        <v>122018</v>
      </c>
      <c r="G7645" s="23" t="s">
        <v>61</v>
      </c>
      <c r="H7645" s="23" t="s">
        <v>62</v>
      </c>
      <c r="I7645" s="23" t="s">
        <v>63</v>
      </c>
      <c r="J7645" s="23" t="s">
        <v>64</v>
      </c>
      <c r="K7645" s="23" t="s">
        <v>57</v>
      </c>
      <c r="L7645" s="23">
        <v>5</v>
      </c>
      <c r="M7645" s="23">
        <v>125.41</v>
      </c>
      <c r="N7645" s="23">
        <v>5</v>
      </c>
      <c r="O7645" s="23">
        <v>5</v>
      </c>
      <c r="P7645" s="23" t="s">
        <v>33</v>
      </c>
      <c r="Q7645" s="23" t="s">
        <v>34</v>
      </c>
      <c r="R7645" s="23">
        <f t="shared" si="595"/>
        <v>1</v>
      </c>
      <c r="S7645" s="23" t="str">
        <f t="shared" si="596"/>
        <v>ORD107643_20241025_CUST00917_MED004</v>
      </c>
      <c r="T7645" s="23">
        <f t="shared" si="597"/>
        <v>1</v>
      </c>
      <c r="U7645" s="6">
        <f t="shared" si="598"/>
        <v>627.04999999999995</v>
      </c>
      <c r="V7645" s="6">
        <f>tbl_Raw_Data[[#This Row],[Discount_Pct]]*tbl_Raw_Data[[#This Row],[Gross_Amount]]/100</f>
        <v>31.352499999999999</v>
      </c>
      <c r="W7645" s="6">
        <f>tbl_Raw_Data[[#This Row],[Gross_Amount]]-tbl_Raw_Data[[#This Row],[Discount_Amount]]</f>
        <v>595.69749999999999</v>
      </c>
      <c r="X7645" s="6">
        <f>tbl_Raw_Data[[#This Row],[Net_Amount_Before_Tax]]*tbl_Raw_Data[[#This Row],[Tax_Pct]]/100</f>
        <v>29.784875000000003</v>
      </c>
      <c r="Y7645" s="6">
        <f>tbl_Raw_Data[[#This Row],[Net_Amount_Before_Tax]]+tbl_Raw_Data[[#This Row],[Tax_Amount]]</f>
        <v>625.48237500000005</v>
      </c>
      <c r="Z7645" s="6">
        <f t="shared" si="599"/>
        <v>2</v>
      </c>
    </row>
    <row r="7646" spans="1:26" x14ac:dyDescent="0.3">
      <c r="A7646" s="23" t="s">
        <v>9733</v>
      </c>
      <c r="B7646" s="34">
        <v>45762</v>
      </c>
      <c r="C7646" s="23" t="s">
        <v>324</v>
      </c>
      <c r="D7646" s="23" t="s">
        <v>19</v>
      </c>
      <c r="E7646" s="23" t="s">
        <v>19</v>
      </c>
      <c r="F7646" s="23">
        <v>110024</v>
      </c>
      <c r="G7646" s="23" t="s">
        <v>185</v>
      </c>
      <c r="H7646" s="23" t="s">
        <v>186</v>
      </c>
      <c r="I7646" s="23" t="s">
        <v>76</v>
      </c>
      <c r="J7646" s="23" t="s">
        <v>187</v>
      </c>
      <c r="K7646" s="23" t="s">
        <v>57</v>
      </c>
      <c r="L7646" s="23">
        <v>2</v>
      </c>
      <c r="M7646" s="23">
        <v>77.7</v>
      </c>
      <c r="N7646" s="23">
        <v>5</v>
      </c>
      <c r="O7646" s="23">
        <v>12</v>
      </c>
      <c r="P7646" s="23" t="s">
        <v>65</v>
      </c>
      <c r="Q7646" s="23" t="s">
        <v>34</v>
      </c>
      <c r="R7646" s="23">
        <f t="shared" si="595"/>
        <v>1</v>
      </c>
      <c r="S7646" s="23" t="str">
        <f t="shared" si="596"/>
        <v>ORD107645_20250415_CUST02660_MED009</v>
      </c>
      <c r="T7646" s="23">
        <f t="shared" si="597"/>
        <v>1</v>
      </c>
      <c r="U7646" s="6">
        <f t="shared" si="598"/>
        <v>155.4</v>
      </c>
      <c r="V7646" s="6">
        <f>tbl_Raw_Data[[#This Row],[Discount_Pct]]*tbl_Raw_Data[[#This Row],[Gross_Amount]]/100</f>
        <v>7.77</v>
      </c>
      <c r="W7646" s="6">
        <f>tbl_Raw_Data[[#This Row],[Gross_Amount]]-tbl_Raw_Data[[#This Row],[Discount_Amount]]</f>
        <v>147.63</v>
      </c>
      <c r="X7646" s="6">
        <f>tbl_Raw_Data[[#This Row],[Net_Amount_Before_Tax]]*tbl_Raw_Data[[#This Row],[Tax_Pct]]/100</f>
        <v>17.715599999999998</v>
      </c>
      <c r="Y7646" s="6">
        <f>tbl_Raw_Data[[#This Row],[Net_Amount_Before_Tax]]+tbl_Raw_Data[[#This Row],[Tax_Amount]]</f>
        <v>165.34559999999999</v>
      </c>
      <c r="Z7646" s="6">
        <f t="shared" si="599"/>
        <v>5</v>
      </c>
    </row>
    <row r="7647" spans="1:26" x14ac:dyDescent="0.3">
      <c r="A7647" s="23" t="s">
        <v>9734</v>
      </c>
      <c r="B7647" s="34">
        <v>45305</v>
      </c>
      <c r="C7647" s="23" t="s">
        <v>3223</v>
      </c>
      <c r="D7647" s="23" t="s">
        <v>87</v>
      </c>
      <c r="E7647" s="23" t="s">
        <v>88</v>
      </c>
      <c r="F7647" s="23">
        <v>600001</v>
      </c>
      <c r="G7647" s="23" t="s">
        <v>111</v>
      </c>
      <c r="H7647" s="23" t="s">
        <v>112</v>
      </c>
      <c r="I7647" s="23" t="s">
        <v>113</v>
      </c>
      <c r="J7647" s="23" t="s">
        <v>114</v>
      </c>
      <c r="K7647" s="23" t="s">
        <v>24</v>
      </c>
      <c r="L7647" s="23">
        <v>1</v>
      </c>
      <c r="M7647" s="23">
        <v>89.26</v>
      </c>
      <c r="N7647" s="23">
        <v>5</v>
      </c>
      <c r="O7647" s="23">
        <v>5</v>
      </c>
      <c r="P7647" s="23" t="s">
        <v>65</v>
      </c>
      <c r="Q7647" s="23" t="s">
        <v>34</v>
      </c>
      <c r="R7647" s="23">
        <f t="shared" si="595"/>
        <v>1</v>
      </c>
      <c r="S7647" s="23" t="str">
        <f t="shared" si="596"/>
        <v>ORD107646_20240114_CUST01520_MED027</v>
      </c>
      <c r="T7647" s="23">
        <f t="shared" si="597"/>
        <v>1</v>
      </c>
      <c r="U7647" s="6">
        <f t="shared" si="598"/>
        <v>89.26</v>
      </c>
      <c r="V7647" s="6">
        <f>tbl_Raw_Data[[#This Row],[Discount_Pct]]*tbl_Raw_Data[[#This Row],[Gross_Amount]]/100</f>
        <v>4.4630000000000001</v>
      </c>
      <c r="W7647" s="6">
        <f>tbl_Raw_Data[[#This Row],[Gross_Amount]]-tbl_Raw_Data[[#This Row],[Discount_Amount]]</f>
        <v>84.797000000000011</v>
      </c>
      <c r="X7647" s="6">
        <f>tbl_Raw_Data[[#This Row],[Net_Amount_Before_Tax]]*tbl_Raw_Data[[#This Row],[Tax_Pct]]/100</f>
        <v>4.2398500000000006</v>
      </c>
      <c r="Y7647" s="6">
        <f>tbl_Raw_Data[[#This Row],[Net_Amount_Before_Tax]]+tbl_Raw_Data[[#This Row],[Tax_Amount]]</f>
        <v>89.036850000000015</v>
      </c>
      <c r="Z7647" s="6">
        <f t="shared" si="599"/>
        <v>2</v>
      </c>
    </row>
    <row r="7648" spans="1:26" x14ac:dyDescent="0.3">
      <c r="A7648" s="23" t="s">
        <v>9735</v>
      </c>
      <c r="B7648" s="34">
        <v>45417</v>
      </c>
      <c r="C7648" s="23" t="s">
        <v>2741</v>
      </c>
      <c r="D7648" s="23" t="s">
        <v>28</v>
      </c>
      <c r="E7648" s="23" t="s">
        <v>29</v>
      </c>
      <c r="F7648" s="23">
        <v>500090</v>
      </c>
      <c r="G7648" s="23" t="s">
        <v>283</v>
      </c>
      <c r="H7648" s="23" t="s">
        <v>284</v>
      </c>
      <c r="I7648" s="23" t="s">
        <v>104</v>
      </c>
      <c r="J7648" s="23" t="s">
        <v>42</v>
      </c>
      <c r="K7648" s="23" t="s">
        <v>57</v>
      </c>
      <c r="L7648" s="23">
        <v>3</v>
      </c>
      <c r="M7648" s="23">
        <v>324.18</v>
      </c>
      <c r="N7648" s="23">
        <v>10</v>
      </c>
      <c r="O7648" s="23">
        <v>18</v>
      </c>
      <c r="P7648" s="23" t="s">
        <v>25</v>
      </c>
      <c r="Q7648" s="23" t="s">
        <v>44</v>
      </c>
      <c r="R7648" s="23">
        <f t="shared" si="595"/>
        <v>1</v>
      </c>
      <c r="S7648" s="23" t="str">
        <f t="shared" si="596"/>
        <v>ORD107647_20240505_CUST03073_MED030</v>
      </c>
      <c r="T7648" s="23">
        <f t="shared" si="597"/>
        <v>1</v>
      </c>
      <c r="U7648" s="6">
        <f t="shared" si="598"/>
        <v>972.54</v>
      </c>
      <c r="V7648" s="6">
        <f>tbl_Raw_Data[[#This Row],[Discount_Pct]]*tbl_Raw_Data[[#This Row],[Gross_Amount]]/100</f>
        <v>97.253999999999991</v>
      </c>
      <c r="W7648" s="6">
        <f>tbl_Raw_Data[[#This Row],[Gross_Amount]]-tbl_Raw_Data[[#This Row],[Discount_Amount]]</f>
        <v>875.28599999999994</v>
      </c>
      <c r="X7648" s="6">
        <f>tbl_Raw_Data[[#This Row],[Net_Amount_Before_Tax]]*tbl_Raw_Data[[#This Row],[Tax_Pct]]/100</f>
        <v>157.55148</v>
      </c>
      <c r="Y7648" s="6">
        <f>tbl_Raw_Data[[#This Row],[Net_Amount_Before_Tax]]+tbl_Raw_Data[[#This Row],[Tax_Amount]]</f>
        <v>1032.8374799999999</v>
      </c>
      <c r="Z7648" s="6">
        <f t="shared" si="599"/>
        <v>0</v>
      </c>
    </row>
    <row r="7649" spans="1:26" x14ac:dyDescent="0.3">
      <c r="A7649" s="23" t="s">
        <v>9735</v>
      </c>
      <c r="B7649" s="34">
        <v>45578</v>
      </c>
      <c r="C7649" s="23" t="s">
        <v>2083</v>
      </c>
      <c r="D7649" s="23" t="s">
        <v>100</v>
      </c>
      <c r="E7649" s="23" t="s">
        <v>101</v>
      </c>
      <c r="F7649" s="23">
        <v>201303</v>
      </c>
      <c r="G7649" s="23" t="s">
        <v>48</v>
      </c>
      <c r="H7649" s="23" t="s">
        <v>49</v>
      </c>
      <c r="I7649" s="23" t="s">
        <v>50</v>
      </c>
      <c r="J7649" s="23" t="s">
        <v>23</v>
      </c>
      <c r="K7649" s="23" t="s">
        <v>24</v>
      </c>
      <c r="L7649" s="23">
        <v>1</v>
      </c>
      <c r="M7649" s="23">
        <v>118.64</v>
      </c>
      <c r="N7649" s="23">
        <v>5</v>
      </c>
      <c r="O7649" s="23">
        <v>5</v>
      </c>
      <c r="P7649" s="23" t="s">
        <v>33</v>
      </c>
      <c r="Q7649" s="23" t="s">
        <v>34</v>
      </c>
      <c r="R7649" s="23">
        <f t="shared" si="595"/>
        <v>1</v>
      </c>
      <c r="S7649" s="23" t="str">
        <f t="shared" si="596"/>
        <v>ORD107647_20241013_CUST01809_MED028</v>
      </c>
      <c r="T7649" s="23">
        <f t="shared" si="597"/>
        <v>1</v>
      </c>
      <c r="U7649" s="6">
        <f t="shared" si="598"/>
        <v>118.64</v>
      </c>
      <c r="V7649" s="6">
        <f>tbl_Raw_Data[[#This Row],[Discount_Pct]]*tbl_Raw_Data[[#This Row],[Gross_Amount]]/100</f>
        <v>5.9320000000000004</v>
      </c>
      <c r="W7649" s="6">
        <f>tbl_Raw_Data[[#This Row],[Gross_Amount]]-tbl_Raw_Data[[#This Row],[Discount_Amount]]</f>
        <v>112.708</v>
      </c>
      <c r="X7649" s="6">
        <f>tbl_Raw_Data[[#This Row],[Net_Amount_Before_Tax]]*tbl_Raw_Data[[#This Row],[Tax_Pct]]/100</f>
        <v>5.6353999999999997</v>
      </c>
      <c r="Y7649" s="6">
        <f>tbl_Raw_Data[[#This Row],[Net_Amount_Before_Tax]]+tbl_Raw_Data[[#This Row],[Tax_Amount]]</f>
        <v>118.3434</v>
      </c>
      <c r="Z7649" s="6">
        <f t="shared" si="599"/>
        <v>2</v>
      </c>
    </row>
    <row r="7650" spans="1:26" x14ac:dyDescent="0.3">
      <c r="A7650" s="23" t="s">
        <v>9736</v>
      </c>
      <c r="B7650" s="34">
        <v>45966</v>
      </c>
      <c r="C7650" s="23" t="s">
        <v>1752</v>
      </c>
      <c r="D7650" s="23" t="s">
        <v>37</v>
      </c>
      <c r="E7650" s="23" t="s">
        <v>38</v>
      </c>
      <c r="F7650" s="23">
        <v>452001</v>
      </c>
      <c r="G7650" s="23" t="s">
        <v>145</v>
      </c>
      <c r="H7650" s="23" t="s">
        <v>146</v>
      </c>
      <c r="I7650" s="23" t="s">
        <v>147</v>
      </c>
      <c r="J7650" s="23" t="s">
        <v>148</v>
      </c>
      <c r="K7650" s="23" t="s">
        <v>24</v>
      </c>
      <c r="L7650" s="23">
        <v>1</v>
      </c>
      <c r="M7650" s="23">
        <v>112.7</v>
      </c>
      <c r="N7650" s="23">
        <v>5</v>
      </c>
      <c r="O7650" s="23">
        <v>5</v>
      </c>
      <c r="P7650" s="23" t="s">
        <v>89</v>
      </c>
      <c r="Q7650" s="23" t="s">
        <v>34</v>
      </c>
      <c r="R7650" s="23">
        <f t="shared" si="595"/>
        <v>1</v>
      </c>
      <c r="S7650" s="23" t="str">
        <f t="shared" si="596"/>
        <v>ORD107649_20251105_CUST01372_MED016</v>
      </c>
      <c r="T7650" s="23">
        <f t="shared" si="597"/>
        <v>1</v>
      </c>
      <c r="U7650" s="6">
        <f t="shared" si="598"/>
        <v>112.7</v>
      </c>
      <c r="V7650" s="6">
        <f>tbl_Raw_Data[[#This Row],[Discount_Pct]]*tbl_Raw_Data[[#This Row],[Gross_Amount]]/100</f>
        <v>5.6349999999999998</v>
      </c>
      <c r="W7650" s="6">
        <f>tbl_Raw_Data[[#This Row],[Gross_Amount]]-tbl_Raw_Data[[#This Row],[Discount_Amount]]</f>
        <v>107.065</v>
      </c>
      <c r="X7650" s="6">
        <f>tbl_Raw_Data[[#This Row],[Net_Amount_Before_Tax]]*tbl_Raw_Data[[#This Row],[Tax_Pct]]/100</f>
        <v>5.3532500000000001</v>
      </c>
      <c r="Y7650" s="6">
        <f>tbl_Raw_Data[[#This Row],[Net_Amount_Before_Tax]]+tbl_Raw_Data[[#This Row],[Tax_Amount]]</f>
        <v>112.41825</v>
      </c>
      <c r="Z7650" s="6">
        <f t="shared" si="599"/>
        <v>2</v>
      </c>
    </row>
    <row r="7651" spans="1:26" x14ac:dyDescent="0.3">
      <c r="A7651" s="23" t="s">
        <v>9737</v>
      </c>
      <c r="B7651" s="34">
        <v>45860</v>
      </c>
      <c r="C7651" s="23" t="s">
        <v>682</v>
      </c>
      <c r="D7651" s="23" t="s">
        <v>130</v>
      </c>
      <c r="E7651" s="23" t="s">
        <v>131</v>
      </c>
      <c r="F7651" s="23">
        <v>700019</v>
      </c>
      <c r="G7651" s="23" t="s">
        <v>61</v>
      </c>
      <c r="H7651" s="23" t="s">
        <v>62</v>
      </c>
      <c r="I7651" s="23" t="s">
        <v>63</v>
      </c>
      <c r="J7651" s="23" t="s">
        <v>64</v>
      </c>
      <c r="K7651" s="23" t="s">
        <v>57</v>
      </c>
      <c r="L7651" s="23">
        <v>3</v>
      </c>
      <c r="M7651" s="23">
        <v>102.7</v>
      </c>
      <c r="N7651" s="23">
        <v>5</v>
      </c>
      <c r="O7651" s="23">
        <v>5</v>
      </c>
      <c r="P7651" s="23" t="s">
        <v>58</v>
      </c>
      <c r="Q7651" s="23" t="s">
        <v>34</v>
      </c>
      <c r="R7651" s="23">
        <f t="shared" si="595"/>
        <v>1</v>
      </c>
      <c r="S7651" s="23" t="str">
        <f t="shared" si="596"/>
        <v>ORD107650_20250722_CUST00767_MED004</v>
      </c>
      <c r="T7651" s="23">
        <f t="shared" si="597"/>
        <v>1</v>
      </c>
      <c r="U7651" s="6">
        <f t="shared" si="598"/>
        <v>308.10000000000002</v>
      </c>
      <c r="V7651" s="6">
        <f>tbl_Raw_Data[[#This Row],[Discount_Pct]]*tbl_Raw_Data[[#This Row],[Gross_Amount]]/100</f>
        <v>15.404999999999999</v>
      </c>
      <c r="W7651" s="6">
        <f>tbl_Raw_Data[[#This Row],[Gross_Amount]]-tbl_Raw_Data[[#This Row],[Discount_Amount]]</f>
        <v>292.69500000000005</v>
      </c>
      <c r="X7651" s="6">
        <f>tbl_Raw_Data[[#This Row],[Net_Amount_Before_Tax]]*tbl_Raw_Data[[#This Row],[Tax_Pct]]/100</f>
        <v>14.634750000000004</v>
      </c>
      <c r="Y7651" s="6">
        <f>tbl_Raw_Data[[#This Row],[Net_Amount_Before_Tax]]+tbl_Raw_Data[[#This Row],[Tax_Amount]]</f>
        <v>307.32975000000005</v>
      </c>
      <c r="Z7651" s="6">
        <f t="shared" si="599"/>
        <v>3</v>
      </c>
    </row>
    <row r="7652" spans="1:26" x14ac:dyDescent="0.3">
      <c r="A7652" s="23" t="s">
        <v>9738</v>
      </c>
      <c r="B7652" s="34">
        <v>45881</v>
      </c>
      <c r="C7652" s="23" t="s">
        <v>9739</v>
      </c>
      <c r="D7652" s="23" t="s">
        <v>142</v>
      </c>
      <c r="E7652" s="23" t="s">
        <v>81</v>
      </c>
      <c r="F7652" s="23">
        <v>380015</v>
      </c>
      <c r="G7652" s="23" t="s">
        <v>229</v>
      </c>
      <c r="H7652" s="23" t="s">
        <v>230</v>
      </c>
      <c r="I7652" s="23" t="s">
        <v>84</v>
      </c>
      <c r="J7652" s="23" t="s">
        <v>140</v>
      </c>
      <c r="K7652" s="23" t="s">
        <v>24</v>
      </c>
      <c r="L7652" s="23">
        <v>2</v>
      </c>
      <c r="M7652" s="23">
        <v>187.19</v>
      </c>
      <c r="N7652" s="23">
        <v>5</v>
      </c>
      <c r="O7652" s="23">
        <v>12</v>
      </c>
      <c r="P7652" s="23" t="s">
        <v>43</v>
      </c>
      <c r="Q7652" s="23" t="s">
        <v>44</v>
      </c>
      <c r="R7652" s="23">
        <f t="shared" si="595"/>
        <v>1</v>
      </c>
      <c r="S7652" s="23" t="str">
        <f t="shared" si="596"/>
        <v>ORD107651_20250812_CUST00347_MED022</v>
      </c>
      <c r="T7652" s="23">
        <f t="shared" si="597"/>
        <v>1</v>
      </c>
      <c r="U7652" s="6">
        <f t="shared" si="598"/>
        <v>374.38</v>
      </c>
      <c r="V7652" s="6">
        <f>tbl_Raw_Data[[#This Row],[Discount_Pct]]*tbl_Raw_Data[[#This Row],[Gross_Amount]]/100</f>
        <v>18.719000000000001</v>
      </c>
      <c r="W7652" s="6">
        <f>tbl_Raw_Data[[#This Row],[Gross_Amount]]-tbl_Raw_Data[[#This Row],[Discount_Amount]]</f>
        <v>355.661</v>
      </c>
      <c r="X7652" s="6">
        <f>tbl_Raw_Data[[#This Row],[Net_Amount_Before_Tax]]*tbl_Raw_Data[[#This Row],[Tax_Pct]]/100</f>
        <v>42.679319999999997</v>
      </c>
      <c r="Y7652" s="6">
        <f>tbl_Raw_Data[[#This Row],[Net_Amount_Before_Tax]]+tbl_Raw_Data[[#This Row],[Tax_Amount]]</f>
        <v>398.34032000000002</v>
      </c>
      <c r="Z7652" s="6">
        <f t="shared" si="599"/>
        <v>0</v>
      </c>
    </row>
    <row r="7653" spans="1:26" x14ac:dyDescent="0.3">
      <c r="A7653" s="23" t="s">
        <v>9740</v>
      </c>
      <c r="B7653" s="34">
        <v>45564</v>
      </c>
      <c r="C7653" s="23" t="s">
        <v>1622</v>
      </c>
      <c r="D7653" s="23" t="s">
        <v>80</v>
      </c>
      <c r="E7653" s="23" t="s">
        <v>81</v>
      </c>
      <c r="F7653" s="23">
        <v>395010</v>
      </c>
      <c r="G7653" s="23" t="s">
        <v>20</v>
      </c>
      <c r="H7653" s="23" t="s">
        <v>21</v>
      </c>
      <c r="I7653" s="23" t="s">
        <v>22</v>
      </c>
      <c r="J7653" s="23" t="s">
        <v>23</v>
      </c>
      <c r="K7653" s="23" t="s">
        <v>24</v>
      </c>
      <c r="L7653" s="23">
        <v>1</v>
      </c>
      <c r="M7653" s="23">
        <v>145.35</v>
      </c>
      <c r="N7653" s="23">
        <v>5</v>
      </c>
      <c r="O7653" s="23">
        <v>18</v>
      </c>
      <c r="P7653" s="23" t="s">
        <v>43</v>
      </c>
      <c r="Q7653" s="23" t="s">
        <v>34</v>
      </c>
      <c r="R7653" s="23">
        <f t="shared" si="595"/>
        <v>1</v>
      </c>
      <c r="S7653" s="23" t="str">
        <f t="shared" si="596"/>
        <v>ORD107652_20240929_CUST02971_MED024</v>
      </c>
      <c r="T7653" s="23">
        <f t="shared" si="597"/>
        <v>1</v>
      </c>
      <c r="U7653" s="6">
        <f t="shared" si="598"/>
        <v>145.35</v>
      </c>
      <c r="V7653" s="6">
        <f>tbl_Raw_Data[[#This Row],[Discount_Pct]]*tbl_Raw_Data[[#This Row],[Gross_Amount]]/100</f>
        <v>7.2675000000000001</v>
      </c>
      <c r="W7653" s="6">
        <f>tbl_Raw_Data[[#This Row],[Gross_Amount]]-tbl_Raw_Data[[#This Row],[Discount_Amount]]</f>
        <v>138.08249999999998</v>
      </c>
      <c r="X7653" s="6">
        <f>tbl_Raw_Data[[#This Row],[Net_Amount_Before_Tax]]*tbl_Raw_Data[[#This Row],[Tax_Pct]]/100</f>
        <v>24.854849999999995</v>
      </c>
      <c r="Y7653" s="6">
        <f>tbl_Raw_Data[[#This Row],[Net_Amount_Before_Tax]]+tbl_Raw_Data[[#This Row],[Tax_Amount]]</f>
        <v>162.93734999999998</v>
      </c>
      <c r="Z7653" s="6">
        <f t="shared" si="599"/>
        <v>3</v>
      </c>
    </row>
    <row r="7654" spans="1:26" x14ac:dyDescent="0.3">
      <c r="A7654" s="23" t="s">
        <v>9740</v>
      </c>
      <c r="B7654" s="34">
        <v>45478</v>
      </c>
      <c r="C7654" s="23" t="s">
        <v>5076</v>
      </c>
      <c r="D7654" s="23" t="s">
        <v>19</v>
      </c>
      <c r="E7654" s="23" t="s">
        <v>19</v>
      </c>
      <c r="F7654" s="23">
        <v>110024</v>
      </c>
      <c r="G7654" s="23" t="s">
        <v>39</v>
      </c>
      <c r="H7654" s="23" t="s">
        <v>40</v>
      </c>
      <c r="I7654" s="23" t="s">
        <v>41</v>
      </c>
      <c r="J7654" s="23" t="s">
        <v>42</v>
      </c>
      <c r="K7654" s="23" t="s">
        <v>24</v>
      </c>
      <c r="L7654" s="23">
        <v>3</v>
      </c>
      <c r="M7654" s="23">
        <v>33.380000000000003</v>
      </c>
      <c r="N7654" s="23">
        <v>5</v>
      </c>
      <c r="O7654" s="23">
        <v>18</v>
      </c>
      <c r="P7654" s="23" t="s">
        <v>33</v>
      </c>
      <c r="Q7654" s="23" t="s">
        <v>26</v>
      </c>
      <c r="R7654" s="23">
        <f t="shared" si="595"/>
        <v>1</v>
      </c>
      <c r="S7654" s="23" t="str">
        <f t="shared" si="596"/>
        <v>ORD107652_20240705_CUST01817_MED001</v>
      </c>
      <c r="T7654" s="23">
        <f t="shared" si="597"/>
        <v>1</v>
      </c>
      <c r="U7654" s="6">
        <f t="shared" si="598"/>
        <v>100.14000000000001</v>
      </c>
      <c r="V7654" s="6">
        <f>tbl_Raw_Data[[#This Row],[Discount_Pct]]*tbl_Raw_Data[[#This Row],[Gross_Amount]]/100</f>
        <v>5.0070000000000006</v>
      </c>
      <c r="W7654" s="6">
        <f>tbl_Raw_Data[[#This Row],[Gross_Amount]]-tbl_Raw_Data[[#This Row],[Discount_Amount]]</f>
        <v>95.13300000000001</v>
      </c>
      <c r="X7654" s="6">
        <f>tbl_Raw_Data[[#This Row],[Net_Amount_Before_Tax]]*tbl_Raw_Data[[#This Row],[Tax_Pct]]/100</f>
        <v>17.123940000000001</v>
      </c>
      <c r="Y7654" s="6">
        <f>tbl_Raw_Data[[#This Row],[Net_Amount_Before_Tax]]+tbl_Raw_Data[[#This Row],[Tax_Amount]]</f>
        <v>112.25694000000001</v>
      </c>
      <c r="Z7654" s="6">
        <f t="shared" si="599"/>
        <v>1</v>
      </c>
    </row>
    <row r="7655" spans="1:26" x14ac:dyDescent="0.3">
      <c r="A7655" s="23" t="s">
        <v>9740</v>
      </c>
      <c r="B7655" s="34">
        <v>45335</v>
      </c>
      <c r="C7655" s="23" t="s">
        <v>3465</v>
      </c>
      <c r="D7655" s="23" t="s">
        <v>80</v>
      </c>
      <c r="E7655" s="23" t="s">
        <v>81</v>
      </c>
      <c r="F7655" s="23">
        <v>395010</v>
      </c>
      <c r="G7655" s="23" t="s">
        <v>256</v>
      </c>
      <c r="H7655" s="23" t="s">
        <v>257</v>
      </c>
      <c r="I7655" s="23" t="s">
        <v>22</v>
      </c>
      <c r="J7655" s="23" t="s">
        <v>258</v>
      </c>
      <c r="K7655" s="23" t="s">
        <v>57</v>
      </c>
      <c r="L7655" s="23">
        <v>3</v>
      </c>
      <c r="M7655" s="23">
        <v>62.41</v>
      </c>
      <c r="N7655" s="23">
        <v>5</v>
      </c>
      <c r="O7655" s="23">
        <v>5</v>
      </c>
      <c r="P7655" s="23" t="s">
        <v>33</v>
      </c>
      <c r="Q7655" s="23" t="s">
        <v>26</v>
      </c>
      <c r="R7655" s="23">
        <f t="shared" si="595"/>
        <v>1</v>
      </c>
      <c r="S7655" s="23" t="str">
        <f t="shared" si="596"/>
        <v>ORD107652_20240213_CUST02287_MED025</v>
      </c>
      <c r="T7655" s="23">
        <f t="shared" si="597"/>
        <v>1</v>
      </c>
      <c r="U7655" s="6">
        <f t="shared" si="598"/>
        <v>187.23</v>
      </c>
      <c r="V7655" s="6">
        <f>tbl_Raw_Data[[#This Row],[Discount_Pct]]*tbl_Raw_Data[[#This Row],[Gross_Amount]]/100</f>
        <v>9.3614999999999995</v>
      </c>
      <c r="W7655" s="6">
        <f>tbl_Raw_Data[[#This Row],[Gross_Amount]]-tbl_Raw_Data[[#This Row],[Discount_Amount]]</f>
        <v>177.86849999999998</v>
      </c>
      <c r="X7655" s="6">
        <f>tbl_Raw_Data[[#This Row],[Net_Amount_Before_Tax]]*tbl_Raw_Data[[#This Row],[Tax_Pct]]/100</f>
        <v>8.8934250000000006</v>
      </c>
      <c r="Y7655" s="6">
        <f>tbl_Raw_Data[[#This Row],[Net_Amount_Before_Tax]]+tbl_Raw_Data[[#This Row],[Tax_Amount]]</f>
        <v>186.76192499999999</v>
      </c>
      <c r="Z7655" s="6">
        <f t="shared" si="599"/>
        <v>2</v>
      </c>
    </row>
    <row r="7656" spans="1:26" x14ac:dyDescent="0.3">
      <c r="A7656" s="23" t="s">
        <v>9741</v>
      </c>
      <c r="B7656" s="34">
        <v>45453</v>
      </c>
      <c r="C7656" s="23" t="s">
        <v>8020</v>
      </c>
      <c r="D7656" s="23" t="s">
        <v>130</v>
      </c>
      <c r="E7656" s="23" t="s">
        <v>131</v>
      </c>
      <c r="F7656" s="23">
        <v>700102</v>
      </c>
      <c r="G7656" s="23" t="s">
        <v>145</v>
      </c>
      <c r="H7656" s="23" t="s">
        <v>146</v>
      </c>
      <c r="I7656" s="23" t="s">
        <v>147</v>
      </c>
      <c r="J7656" s="23" t="s">
        <v>148</v>
      </c>
      <c r="K7656" s="23" t="s">
        <v>24</v>
      </c>
      <c r="L7656" s="23">
        <v>4</v>
      </c>
      <c r="M7656" s="23">
        <v>98.59</v>
      </c>
      <c r="N7656" s="23">
        <v>0</v>
      </c>
      <c r="O7656" s="23">
        <v>18</v>
      </c>
      <c r="P7656" s="23" t="s">
        <v>58</v>
      </c>
      <c r="Q7656" s="23" t="s">
        <v>44</v>
      </c>
      <c r="R7656" s="23">
        <f t="shared" si="595"/>
        <v>1</v>
      </c>
      <c r="S7656" s="23" t="str">
        <f t="shared" si="596"/>
        <v>ORD107655_20240610_CUST02133_MED016</v>
      </c>
      <c r="T7656" s="23">
        <f t="shared" si="597"/>
        <v>1</v>
      </c>
      <c r="U7656" s="6">
        <f t="shared" si="598"/>
        <v>394.36</v>
      </c>
      <c r="V7656" s="6">
        <f>tbl_Raw_Data[[#This Row],[Discount_Pct]]*tbl_Raw_Data[[#This Row],[Gross_Amount]]/100</f>
        <v>0</v>
      </c>
      <c r="W7656" s="6">
        <f>tbl_Raw_Data[[#This Row],[Gross_Amount]]-tbl_Raw_Data[[#This Row],[Discount_Amount]]</f>
        <v>394.36</v>
      </c>
      <c r="X7656" s="6">
        <f>tbl_Raw_Data[[#This Row],[Net_Amount_Before_Tax]]*tbl_Raw_Data[[#This Row],[Tax_Pct]]/100</f>
        <v>70.984800000000007</v>
      </c>
      <c r="Y7656" s="6">
        <f>tbl_Raw_Data[[#This Row],[Net_Amount_Before_Tax]]+tbl_Raw_Data[[#This Row],[Tax_Amount]]</f>
        <v>465.34480000000002</v>
      </c>
      <c r="Z7656" s="6">
        <f t="shared" si="599"/>
        <v>1</v>
      </c>
    </row>
    <row r="7657" spans="1:26" x14ac:dyDescent="0.3">
      <c r="A7657" s="23" t="s">
        <v>9742</v>
      </c>
      <c r="B7657" s="34">
        <v>45451</v>
      </c>
      <c r="C7657" s="23" t="s">
        <v>1799</v>
      </c>
      <c r="D7657" s="23" t="s">
        <v>183</v>
      </c>
      <c r="E7657" s="23" t="s">
        <v>184</v>
      </c>
      <c r="F7657" s="23">
        <v>122002</v>
      </c>
      <c r="G7657" s="23" t="s">
        <v>167</v>
      </c>
      <c r="H7657" s="23" t="s">
        <v>168</v>
      </c>
      <c r="I7657" s="23" t="s">
        <v>113</v>
      </c>
      <c r="J7657" s="23" t="s">
        <v>42</v>
      </c>
      <c r="K7657" s="23" t="s">
        <v>24</v>
      </c>
      <c r="L7657" s="23">
        <v>2</v>
      </c>
      <c r="M7657" s="23">
        <v>170.2</v>
      </c>
      <c r="N7657" s="23">
        <v>5</v>
      </c>
      <c r="O7657" s="23">
        <v>12</v>
      </c>
      <c r="P7657" s="23" t="s">
        <v>65</v>
      </c>
      <c r="Q7657" s="23" t="s">
        <v>34</v>
      </c>
      <c r="R7657" s="23">
        <f t="shared" si="595"/>
        <v>1</v>
      </c>
      <c r="S7657" s="23" t="str">
        <f t="shared" si="596"/>
        <v>ORD107656_20240608_CUST01312_MED026</v>
      </c>
      <c r="T7657" s="23">
        <f t="shared" si="597"/>
        <v>1</v>
      </c>
      <c r="U7657" s="6">
        <f t="shared" si="598"/>
        <v>340.4</v>
      </c>
      <c r="V7657" s="6">
        <f>tbl_Raw_Data[[#This Row],[Discount_Pct]]*tbl_Raw_Data[[#This Row],[Gross_Amount]]/100</f>
        <v>17.02</v>
      </c>
      <c r="W7657" s="6">
        <f>tbl_Raw_Data[[#This Row],[Gross_Amount]]-tbl_Raw_Data[[#This Row],[Discount_Amount]]</f>
        <v>323.38</v>
      </c>
      <c r="X7657" s="6">
        <f>tbl_Raw_Data[[#This Row],[Net_Amount_Before_Tax]]*tbl_Raw_Data[[#This Row],[Tax_Pct]]/100</f>
        <v>38.805599999999998</v>
      </c>
      <c r="Y7657" s="6">
        <f>tbl_Raw_Data[[#This Row],[Net_Amount_Before_Tax]]+tbl_Raw_Data[[#This Row],[Tax_Amount]]</f>
        <v>362.18560000000002</v>
      </c>
      <c r="Z7657" s="6">
        <f t="shared" si="599"/>
        <v>6</v>
      </c>
    </row>
    <row r="7658" spans="1:26" x14ac:dyDescent="0.3">
      <c r="A7658" s="23" t="s">
        <v>9743</v>
      </c>
      <c r="B7658" s="34">
        <v>45621</v>
      </c>
      <c r="C7658" s="23" t="s">
        <v>5620</v>
      </c>
      <c r="D7658" s="23" t="s">
        <v>19</v>
      </c>
      <c r="E7658" s="23" t="s">
        <v>19</v>
      </c>
      <c r="F7658" s="23">
        <v>110029</v>
      </c>
      <c r="G7658" s="23" t="s">
        <v>48</v>
      </c>
      <c r="H7658" s="23" t="s">
        <v>49</v>
      </c>
      <c r="I7658" s="23" t="s">
        <v>50</v>
      </c>
      <c r="J7658" s="23" t="s">
        <v>23</v>
      </c>
      <c r="K7658" s="23" t="s">
        <v>24</v>
      </c>
      <c r="L7658" s="23">
        <v>1</v>
      </c>
      <c r="M7658" s="23">
        <v>100.16</v>
      </c>
      <c r="N7658" s="23">
        <v>5</v>
      </c>
      <c r="O7658" s="23">
        <v>12</v>
      </c>
      <c r="P7658" s="23" t="s">
        <v>43</v>
      </c>
      <c r="Q7658" s="23" t="s">
        <v>34</v>
      </c>
      <c r="R7658" s="23">
        <f t="shared" si="595"/>
        <v>1</v>
      </c>
      <c r="S7658" s="23" t="str">
        <f t="shared" si="596"/>
        <v>ORD107657_20241125_CUST02282_MED028</v>
      </c>
      <c r="T7658" s="23">
        <f t="shared" si="597"/>
        <v>1</v>
      </c>
      <c r="U7658" s="6">
        <f t="shared" si="598"/>
        <v>100.16</v>
      </c>
      <c r="V7658" s="6">
        <f>tbl_Raw_Data[[#This Row],[Discount_Pct]]*tbl_Raw_Data[[#This Row],[Gross_Amount]]/100</f>
        <v>5.0079999999999991</v>
      </c>
      <c r="W7658" s="6">
        <f>tbl_Raw_Data[[#This Row],[Gross_Amount]]-tbl_Raw_Data[[#This Row],[Discount_Amount]]</f>
        <v>95.152000000000001</v>
      </c>
      <c r="X7658" s="6">
        <f>tbl_Raw_Data[[#This Row],[Net_Amount_Before_Tax]]*tbl_Raw_Data[[#This Row],[Tax_Pct]]/100</f>
        <v>11.418240000000001</v>
      </c>
      <c r="Y7658" s="6">
        <f>tbl_Raw_Data[[#This Row],[Net_Amount_Before_Tax]]+tbl_Raw_Data[[#This Row],[Tax_Amount]]</f>
        <v>106.57024</v>
      </c>
      <c r="Z7658" s="6">
        <f t="shared" si="599"/>
        <v>4</v>
      </c>
    </row>
    <row r="7659" spans="1:26" x14ac:dyDescent="0.3">
      <c r="A7659" s="23" t="s">
        <v>9744</v>
      </c>
      <c r="B7659" s="34">
        <v>45491</v>
      </c>
      <c r="C7659" s="23" t="s">
        <v>2013</v>
      </c>
      <c r="D7659" s="23" t="s">
        <v>28</v>
      </c>
      <c r="E7659" s="23" t="s">
        <v>29</v>
      </c>
      <c r="F7659" s="23">
        <v>500084</v>
      </c>
      <c r="G7659" s="23" t="s">
        <v>315</v>
      </c>
      <c r="H7659" s="23" t="s">
        <v>316</v>
      </c>
      <c r="I7659" s="23" t="s">
        <v>50</v>
      </c>
      <c r="J7659" s="23" t="s">
        <v>114</v>
      </c>
      <c r="K7659" s="23" t="s">
        <v>24</v>
      </c>
      <c r="L7659" s="23">
        <v>3</v>
      </c>
      <c r="M7659" s="23">
        <v>107.76</v>
      </c>
      <c r="N7659" s="23">
        <v>10</v>
      </c>
      <c r="O7659" s="23">
        <v>5</v>
      </c>
      <c r="P7659" s="23" t="s">
        <v>65</v>
      </c>
      <c r="Q7659" s="23" t="s">
        <v>34</v>
      </c>
      <c r="R7659" s="23">
        <f t="shared" si="595"/>
        <v>1</v>
      </c>
      <c r="S7659" s="23" t="str">
        <f t="shared" si="596"/>
        <v>ORD107658_20240718_CUST00303_MED012</v>
      </c>
      <c r="T7659" s="23">
        <f t="shared" si="597"/>
        <v>1</v>
      </c>
      <c r="U7659" s="6">
        <f t="shared" si="598"/>
        <v>323.28000000000003</v>
      </c>
      <c r="V7659" s="6">
        <f>tbl_Raw_Data[[#This Row],[Discount_Pct]]*tbl_Raw_Data[[#This Row],[Gross_Amount]]/100</f>
        <v>32.328000000000003</v>
      </c>
      <c r="W7659" s="6">
        <f>tbl_Raw_Data[[#This Row],[Gross_Amount]]-tbl_Raw_Data[[#This Row],[Discount_Amount]]</f>
        <v>290.952</v>
      </c>
      <c r="X7659" s="6">
        <f>tbl_Raw_Data[[#This Row],[Net_Amount_Before_Tax]]*tbl_Raw_Data[[#This Row],[Tax_Pct]]/100</f>
        <v>14.547599999999999</v>
      </c>
      <c r="Y7659" s="6">
        <f>tbl_Raw_Data[[#This Row],[Net_Amount_Before_Tax]]+tbl_Raw_Data[[#This Row],[Tax_Amount]]</f>
        <v>305.49959999999999</v>
      </c>
      <c r="Z7659" s="6">
        <f t="shared" si="599"/>
        <v>2</v>
      </c>
    </row>
    <row r="7660" spans="1:26" x14ac:dyDescent="0.3">
      <c r="A7660" s="23" t="s">
        <v>9745</v>
      </c>
      <c r="B7660" s="34">
        <v>45532</v>
      </c>
      <c r="C7660" s="23" t="s">
        <v>2227</v>
      </c>
      <c r="D7660" s="23" t="s">
        <v>183</v>
      </c>
      <c r="E7660" s="23" t="s">
        <v>184</v>
      </c>
      <c r="F7660" s="23">
        <v>122002</v>
      </c>
      <c r="G7660" s="23" t="s">
        <v>68</v>
      </c>
      <c r="H7660" s="23" t="s">
        <v>69</v>
      </c>
      <c r="I7660" s="23" t="s">
        <v>55</v>
      </c>
      <c r="J7660" s="23" t="s">
        <v>56</v>
      </c>
      <c r="K7660" s="23" t="s">
        <v>24</v>
      </c>
      <c r="L7660" s="23">
        <v>2</v>
      </c>
      <c r="M7660" s="23">
        <v>26.04</v>
      </c>
      <c r="N7660" s="23">
        <v>15</v>
      </c>
      <c r="O7660" s="23">
        <v>12</v>
      </c>
      <c r="P7660" s="23" t="s">
        <v>25</v>
      </c>
      <c r="Q7660" s="23" t="s">
        <v>90</v>
      </c>
      <c r="R7660" s="23">
        <f t="shared" si="595"/>
        <v>1</v>
      </c>
      <c r="S7660" s="23" t="str">
        <f t="shared" si="596"/>
        <v>ORD107659_20240828_CUST03154_MED003</v>
      </c>
      <c r="T7660" s="23">
        <f t="shared" si="597"/>
        <v>1</v>
      </c>
      <c r="U7660" s="6">
        <f t="shared" si="598"/>
        <v>52.08</v>
      </c>
      <c r="V7660" s="6">
        <f>tbl_Raw_Data[[#This Row],[Discount_Pct]]*tbl_Raw_Data[[#This Row],[Gross_Amount]]/100</f>
        <v>7.8119999999999994</v>
      </c>
      <c r="W7660" s="6">
        <f>tbl_Raw_Data[[#This Row],[Gross_Amount]]-tbl_Raw_Data[[#This Row],[Discount_Amount]]</f>
        <v>44.268000000000001</v>
      </c>
      <c r="X7660" s="6">
        <f>tbl_Raw_Data[[#This Row],[Net_Amount_Before_Tax]]*tbl_Raw_Data[[#This Row],[Tax_Pct]]/100</f>
        <v>5.3121600000000004</v>
      </c>
      <c r="Y7660" s="6">
        <f>tbl_Raw_Data[[#This Row],[Net_Amount_Before_Tax]]+tbl_Raw_Data[[#This Row],[Tax_Amount]]</f>
        <v>49.580159999999999</v>
      </c>
      <c r="Z7660" s="6">
        <f t="shared" si="599"/>
        <v>1</v>
      </c>
    </row>
    <row r="7661" spans="1:26" x14ac:dyDescent="0.3">
      <c r="A7661" s="23" t="s">
        <v>9746</v>
      </c>
      <c r="B7661" s="34">
        <v>45544</v>
      </c>
      <c r="C7661" s="23" t="s">
        <v>6132</v>
      </c>
      <c r="D7661" s="23" t="s">
        <v>87</v>
      </c>
      <c r="E7661" s="23" t="s">
        <v>88</v>
      </c>
      <c r="F7661" s="23">
        <v>600040</v>
      </c>
      <c r="G7661" s="23" t="s">
        <v>315</v>
      </c>
      <c r="H7661" s="23" t="s">
        <v>316</v>
      </c>
      <c r="I7661" s="23" t="s">
        <v>50</v>
      </c>
      <c r="J7661" s="23" t="s">
        <v>114</v>
      </c>
      <c r="K7661" s="23" t="s">
        <v>24</v>
      </c>
      <c r="L7661" s="23">
        <v>2</v>
      </c>
      <c r="M7661" s="23">
        <v>119.45</v>
      </c>
      <c r="N7661" s="23">
        <v>5</v>
      </c>
      <c r="O7661" s="23">
        <v>5</v>
      </c>
      <c r="P7661" s="23" t="s">
        <v>89</v>
      </c>
      <c r="Q7661" s="23" t="s">
        <v>26</v>
      </c>
      <c r="R7661" s="23">
        <f t="shared" si="595"/>
        <v>1</v>
      </c>
      <c r="S7661" s="23" t="str">
        <f t="shared" si="596"/>
        <v>ORD107660_20240909_CUST00429_MED012</v>
      </c>
      <c r="T7661" s="23">
        <f t="shared" si="597"/>
        <v>1</v>
      </c>
      <c r="U7661" s="6">
        <f t="shared" si="598"/>
        <v>238.9</v>
      </c>
      <c r="V7661" s="6">
        <f>tbl_Raw_Data[[#This Row],[Discount_Pct]]*tbl_Raw_Data[[#This Row],[Gross_Amount]]/100</f>
        <v>11.945</v>
      </c>
      <c r="W7661" s="6">
        <f>tbl_Raw_Data[[#This Row],[Gross_Amount]]-tbl_Raw_Data[[#This Row],[Discount_Amount]]</f>
        <v>226.95500000000001</v>
      </c>
      <c r="X7661" s="6">
        <f>tbl_Raw_Data[[#This Row],[Net_Amount_Before_Tax]]*tbl_Raw_Data[[#This Row],[Tax_Pct]]/100</f>
        <v>11.347750000000001</v>
      </c>
      <c r="Y7661" s="6">
        <f>tbl_Raw_Data[[#This Row],[Net_Amount_Before_Tax]]+tbl_Raw_Data[[#This Row],[Tax_Amount]]</f>
        <v>238.30275</v>
      </c>
      <c r="Z7661" s="6">
        <f t="shared" si="599"/>
        <v>0</v>
      </c>
    </row>
    <row r="7662" spans="1:26" x14ac:dyDescent="0.3">
      <c r="A7662" s="23" t="s">
        <v>9747</v>
      </c>
      <c r="B7662" s="34">
        <v>45295</v>
      </c>
      <c r="C7662" s="23" t="s">
        <v>9049</v>
      </c>
      <c r="D7662" s="23" t="s">
        <v>159</v>
      </c>
      <c r="E7662" s="23" t="s">
        <v>47</v>
      </c>
      <c r="F7662" s="23">
        <v>400001</v>
      </c>
      <c r="G7662" s="23" t="s">
        <v>233</v>
      </c>
      <c r="H7662" s="23" t="s">
        <v>234</v>
      </c>
      <c r="I7662" s="23" t="s">
        <v>104</v>
      </c>
      <c r="J7662" s="23" t="s">
        <v>42</v>
      </c>
      <c r="K7662" s="23" t="s">
        <v>24</v>
      </c>
      <c r="L7662" s="23">
        <v>2</v>
      </c>
      <c r="M7662" s="23">
        <v>171.87</v>
      </c>
      <c r="N7662" s="23">
        <v>10</v>
      </c>
      <c r="O7662" s="23">
        <v>12</v>
      </c>
      <c r="P7662" s="23" t="s">
        <v>25</v>
      </c>
      <c r="Q7662" s="23" t="s">
        <v>26</v>
      </c>
      <c r="R7662" s="23">
        <f t="shared" si="595"/>
        <v>1</v>
      </c>
      <c r="S7662" s="23" t="str">
        <f t="shared" si="596"/>
        <v>ORD107661_20240104_CUST03357_MED019</v>
      </c>
      <c r="T7662" s="23">
        <f t="shared" si="597"/>
        <v>1</v>
      </c>
      <c r="U7662" s="6">
        <f t="shared" si="598"/>
        <v>343.74</v>
      </c>
      <c r="V7662" s="6">
        <f>tbl_Raw_Data[[#This Row],[Discount_Pct]]*tbl_Raw_Data[[#This Row],[Gross_Amount]]/100</f>
        <v>34.374000000000002</v>
      </c>
      <c r="W7662" s="6">
        <f>tbl_Raw_Data[[#This Row],[Gross_Amount]]-tbl_Raw_Data[[#This Row],[Discount_Amount]]</f>
        <v>309.36599999999999</v>
      </c>
      <c r="X7662" s="6">
        <f>tbl_Raw_Data[[#This Row],[Net_Amount_Before_Tax]]*tbl_Raw_Data[[#This Row],[Tax_Pct]]/100</f>
        <v>37.123919999999998</v>
      </c>
      <c r="Y7662" s="6">
        <f>tbl_Raw_Data[[#This Row],[Net_Amount_Before_Tax]]+tbl_Raw_Data[[#This Row],[Tax_Amount]]</f>
        <v>346.48991999999998</v>
      </c>
      <c r="Z7662" s="6">
        <f t="shared" si="599"/>
        <v>1</v>
      </c>
    </row>
    <row r="7663" spans="1:26" x14ac:dyDescent="0.3">
      <c r="A7663" s="23" t="s">
        <v>9747</v>
      </c>
      <c r="B7663" s="34">
        <v>45409</v>
      </c>
      <c r="C7663" s="23" t="s">
        <v>2997</v>
      </c>
      <c r="D7663" s="23" t="s">
        <v>19</v>
      </c>
      <c r="E7663" s="23" t="s">
        <v>19</v>
      </c>
      <c r="F7663" s="23">
        <v>110085</v>
      </c>
      <c r="G7663" s="23" t="s">
        <v>145</v>
      </c>
      <c r="H7663" s="23" t="s">
        <v>146</v>
      </c>
      <c r="I7663" s="23" t="s">
        <v>147</v>
      </c>
      <c r="J7663" s="23" t="s">
        <v>148</v>
      </c>
      <c r="K7663" s="23" t="s">
        <v>24</v>
      </c>
      <c r="L7663" s="23">
        <v>1</v>
      </c>
      <c r="M7663" s="23">
        <v>101.95</v>
      </c>
      <c r="N7663" s="23">
        <v>0</v>
      </c>
      <c r="O7663" s="23">
        <v>5</v>
      </c>
      <c r="P7663" s="23" t="s">
        <v>33</v>
      </c>
      <c r="Q7663" s="23" t="s">
        <v>34</v>
      </c>
      <c r="R7663" s="23">
        <f t="shared" si="595"/>
        <v>1</v>
      </c>
      <c r="S7663" s="23" t="str">
        <f t="shared" si="596"/>
        <v>ORD107661_20240427_CUST03340_MED016</v>
      </c>
      <c r="T7663" s="23">
        <f t="shared" si="597"/>
        <v>1</v>
      </c>
      <c r="U7663" s="6">
        <f t="shared" si="598"/>
        <v>101.95</v>
      </c>
      <c r="V7663" s="6">
        <f>tbl_Raw_Data[[#This Row],[Discount_Pct]]*tbl_Raw_Data[[#This Row],[Gross_Amount]]/100</f>
        <v>0</v>
      </c>
      <c r="W7663" s="6">
        <f>tbl_Raw_Data[[#This Row],[Gross_Amount]]-tbl_Raw_Data[[#This Row],[Discount_Amount]]</f>
        <v>101.95</v>
      </c>
      <c r="X7663" s="6">
        <f>tbl_Raw_Data[[#This Row],[Net_Amount_Before_Tax]]*tbl_Raw_Data[[#This Row],[Tax_Pct]]/100</f>
        <v>5.0975000000000001</v>
      </c>
      <c r="Y7663" s="6">
        <f>tbl_Raw_Data[[#This Row],[Net_Amount_Before_Tax]]+tbl_Raw_Data[[#This Row],[Tax_Amount]]</f>
        <v>107.0475</v>
      </c>
      <c r="Z7663" s="6">
        <f t="shared" si="599"/>
        <v>3</v>
      </c>
    </row>
    <row r="7664" spans="1:26" x14ac:dyDescent="0.3">
      <c r="A7664" s="23" t="s">
        <v>9748</v>
      </c>
      <c r="B7664" s="34">
        <v>45629</v>
      </c>
      <c r="C7664" s="23" t="s">
        <v>4478</v>
      </c>
      <c r="D7664" s="23" t="s">
        <v>80</v>
      </c>
      <c r="E7664" s="23" t="s">
        <v>81</v>
      </c>
      <c r="F7664" s="23">
        <v>395017</v>
      </c>
      <c r="G7664" s="23" t="s">
        <v>30</v>
      </c>
      <c r="H7664" s="23" t="s">
        <v>31</v>
      </c>
      <c r="I7664" s="23" t="s">
        <v>32</v>
      </c>
      <c r="J7664" s="23" t="s">
        <v>23</v>
      </c>
      <c r="K7664" s="23" t="s">
        <v>24</v>
      </c>
      <c r="L7664" s="23">
        <v>1</v>
      </c>
      <c r="M7664" s="23">
        <v>122.85</v>
      </c>
      <c r="N7664" s="23">
        <v>0</v>
      </c>
      <c r="O7664" s="23">
        <v>18</v>
      </c>
      <c r="P7664" s="23" t="s">
        <v>25</v>
      </c>
      <c r="Q7664" s="23" t="s">
        <v>34</v>
      </c>
      <c r="R7664" s="23">
        <f t="shared" si="595"/>
        <v>1</v>
      </c>
      <c r="S7664" s="23" t="str">
        <f t="shared" si="596"/>
        <v>ORD107663_20241203_CUST00171_MED017</v>
      </c>
      <c r="T7664" s="23">
        <f t="shared" si="597"/>
        <v>1</v>
      </c>
      <c r="U7664" s="6">
        <f t="shared" si="598"/>
        <v>122.85</v>
      </c>
      <c r="V7664" s="6">
        <f>tbl_Raw_Data[[#This Row],[Discount_Pct]]*tbl_Raw_Data[[#This Row],[Gross_Amount]]/100</f>
        <v>0</v>
      </c>
      <c r="W7664" s="6">
        <f>tbl_Raw_Data[[#This Row],[Gross_Amount]]-tbl_Raw_Data[[#This Row],[Discount_Amount]]</f>
        <v>122.85</v>
      </c>
      <c r="X7664" s="6">
        <f>tbl_Raw_Data[[#This Row],[Net_Amount_Before_Tax]]*tbl_Raw_Data[[#This Row],[Tax_Pct]]/100</f>
        <v>22.112999999999996</v>
      </c>
      <c r="Y7664" s="6">
        <f>tbl_Raw_Data[[#This Row],[Net_Amount_Before_Tax]]+tbl_Raw_Data[[#This Row],[Tax_Amount]]</f>
        <v>144.96299999999999</v>
      </c>
      <c r="Z7664" s="6">
        <f t="shared" si="599"/>
        <v>2</v>
      </c>
    </row>
    <row r="7665" spans="1:26" x14ac:dyDescent="0.3">
      <c r="A7665" s="23" t="s">
        <v>9748</v>
      </c>
      <c r="B7665" s="34">
        <v>45995</v>
      </c>
      <c r="C7665" s="23" t="s">
        <v>2761</v>
      </c>
      <c r="D7665" s="23" t="s">
        <v>46</v>
      </c>
      <c r="E7665" s="23" t="s">
        <v>47</v>
      </c>
      <c r="F7665" s="23">
        <v>411045</v>
      </c>
      <c r="G7665" s="23" t="s">
        <v>119</v>
      </c>
      <c r="H7665" s="23" t="s">
        <v>120</v>
      </c>
      <c r="I7665" s="23" t="s">
        <v>32</v>
      </c>
      <c r="J7665" s="23" t="s">
        <v>64</v>
      </c>
      <c r="K7665" s="23" t="s">
        <v>57</v>
      </c>
      <c r="L7665" s="23">
        <v>2</v>
      </c>
      <c r="M7665" s="23">
        <v>62.75</v>
      </c>
      <c r="N7665" s="23">
        <v>5</v>
      </c>
      <c r="O7665" s="23">
        <v>12</v>
      </c>
      <c r="P7665" s="23" t="s">
        <v>25</v>
      </c>
      <c r="Q7665" s="23" t="s">
        <v>34</v>
      </c>
      <c r="R7665" s="23">
        <f t="shared" si="595"/>
        <v>1</v>
      </c>
      <c r="S7665" s="23" t="str">
        <f t="shared" si="596"/>
        <v>ORD107663_20251204_CUST00475_MED010</v>
      </c>
      <c r="T7665" s="23">
        <f t="shared" si="597"/>
        <v>1</v>
      </c>
      <c r="U7665" s="6">
        <f t="shared" si="598"/>
        <v>125.5</v>
      </c>
      <c r="V7665" s="6">
        <f>tbl_Raw_Data[[#This Row],[Discount_Pct]]*tbl_Raw_Data[[#This Row],[Gross_Amount]]/100</f>
        <v>6.2750000000000004</v>
      </c>
      <c r="W7665" s="6">
        <f>tbl_Raw_Data[[#This Row],[Gross_Amount]]-tbl_Raw_Data[[#This Row],[Discount_Amount]]</f>
        <v>119.22499999999999</v>
      </c>
      <c r="X7665" s="6">
        <f>tbl_Raw_Data[[#This Row],[Net_Amount_Before_Tax]]*tbl_Raw_Data[[#This Row],[Tax_Pct]]/100</f>
        <v>14.306999999999999</v>
      </c>
      <c r="Y7665" s="6">
        <f>tbl_Raw_Data[[#This Row],[Net_Amount_Before_Tax]]+tbl_Raw_Data[[#This Row],[Tax_Amount]]</f>
        <v>133.53199999999998</v>
      </c>
      <c r="Z7665" s="6">
        <f t="shared" si="599"/>
        <v>2</v>
      </c>
    </row>
    <row r="7666" spans="1:26" x14ac:dyDescent="0.3">
      <c r="A7666" s="23" t="s">
        <v>9749</v>
      </c>
      <c r="B7666" s="34">
        <v>45399</v>
      </c>
      <c r="C7666" s="23" t="s">
        <v>2232</v>
      </c>
      <c r="D7666" s="23" t="s">
        <v>183</v>
      </c>
      <c r="E7666" s="23" t="s">
        <v>184</v>
      </c>
      <c r="F7666" s="23">
        <v>122016</v>
      </c>
      <c r="G7666" s="23" t="s">
        <v>61</v>
      </c>
      <c r="H7666" s="23" t="s">
        <v>62</v>
      </c>
      <c r="I7666" s="23" t="s">
        <v>63</v>
      </c>
      <c r="J7666" s="23" t="s">
        <v>64</v>
      </c>
      <c r="K7666" s="23" t="s">
        <v>57</v>
      </c>
      <c r="L7666" s="23">
        <v>1</v>
      </c>
      <c r="M7666" s="23">
        <v>119.43</v>
      </c>
      <c r="N7666" s="23">
        <v>5</v>
      </c>
      <c r="O7666" s="23">
        <v>5</v>
      </c>
      <c r="P7666" s="23" t="s">
        <v>25</v>
      </c>
      <c r="Q7666" s="23" t="s">
        <v>34</v>
      </c>
      <c r="R7666" s="23">
        <f t="shared" si="595"/>
        <v>1</v>
      </c>
      <c r="S7666" s="23" t="str">
        <f t="shared" si="596"/>
        <v>ORD107665_20240417_CUST00843_MED004</v>
      </c>
      <c r="T7666" s="23">
        <f t="shared" si="597"/>
        <v>1</v>
      </c>
      <c r="U7666" s="6">
        <f t="shared" si="598"/>
        <v>119.43</v>
      </c>
      <c r="V7666" s="6">
        <f>tbl_Raw_Data[[#This Row],[Discount_Pct]]*tbl_Raw_Data[[#This Row],[Gross_Amount]]/100</f>
        <v>5.9715000000000007</v>
      </c>
      <c r="W7666" s="6">
        <f>tbl_Raw_Data[[#This Row],[Gross_Amount]]-tbl_Raw_Data[[#This Row],[Discount_Amount]]</f>
        <v>113.4585</v>
      </c>
      <c r="X7666" s="6">
        <f>tbl_Raw_Data[[#This Row],[Net_Amount_Before_Tax]]*tbl_Raw_Data[[#This Row],[Tax_Pct]]/100</f>
        <v>5.6729250000000002</v>
      </c>
      <c r="Y7666" s="6">
        <f>tbl_Raw_Data[[#This Row],[Net_Amount_Before_Tax]]+tbl_Raw_Data[[#This Row],[Tax_Amount]]</f>
        <v>119.13142500000001</v>
      </c>
      <c r="Z7666" s="6">
        <f t="shared" si="599"/>
        <v>4</v>
      </c>
    </row>
    <row r="7667" spans="1:26" x14ac:dyDescent="0.3">
      <c r="A7667" s="23" t="s">
        <v>9749</v>
      </c>
      <c r="B7667" s="34">
        <v>45720</v>
      </c>
      <c r="C7667" s="23" t="s">
        <v>4158</v>
      </c>
      <c r="D7667" s="23" t="s">
        <v>130</v>
      </c>
      <c r="E7667" s="23" t="s">
        <v>131</v>
      </c>
      <c r="F7667" s="23">
        <v>700091</v>
      </c>
      <c r="G7667" s="23" t="s">
        <v>160</v>
      </c>
      <c r="H7667" s="23" t="s">
        <v>161</v>
      </c>
      <c r="I7667" s="23" t="s">
        <v>50</v>
      </c>
      <c r="J7667" s="23" t="s">
        <v>23</v>
      </c>
      <c r="K7667" s="23" t="s">
        <v>24</v>
      </c>
      <c r="L7667" s="23">
        <v>4</v>
      </c>
      <c r="M7667" s="23">
        <v>127.96</v>
      </c>
      <c r="N7667" s="23">
        <v>0</v>
      </c>
      <c r="O7667" s="23">
        <v>12</v>
      </c>
      <c r="P7667" s="23" t="s">
        <v>89</v>
      </c>
      <c r="Q7667" s="23" t="s">
        <v>34</v>
      </c>
      <c r="R7667" s="23">
        <f t="shared" si="595"/>
        <v>1</v>
      </c>
      <c r="S7667" s="23" t="str">
        <f t="shared" si="596"/>
        <v>ORD107665_20250304_CUST03355_MED014</v>
      </c>
      <c r="T7667" s="23">
        <f t="shared" si="597"/>
        <v>1</v>
      </c>
      <c r="U7667" s="6">
        <f t="shared" si="598"/>
        <v>511.84</v>
      </c>
      <c r="V7667" s="6">
        <f>tbl_Raw_Data[[#This Row],[Discount_Pct]]*tbl_Raw_Data[[#This Row],[Gross_Amount]]/100</f>
        <v>0</v>
      </c>
      <c r="W7667" s="6">
        <f>tbl_Raw_Data[[#This Row],[Gross_Amount]]-tbl_Raw_Data[[#This Row],[Discount_Amount]]</f>
        <v>511.84</v>
      </c>
      <c r="X7667" s="6">
        <f>tbl_Raw_Data[[#This Row],[Net_Amount_Before_Tax]]*tbl_Raw_Data[[#This Row],[Tax_Pct]]/100</f>
        <v>61.4208</v>
      </c>
      <c r="Y7667" s="6">
        <f>tbl_Raw_Data[[#This Row],[Net_Amount_Before_Tax]]+tbl_Raw_Data[[#This Row],[Tax_Amount]]</f>
        <v>573.26080000000002</v>
      </c>
      <c r="Z7667" s="6">
        <f t="shared" si="599"/>
        <v>4</v>
      </c>
    </row>
    <row r="7668" spans="1:26" x14ac:dyDescent="0.3">
      <c r="A7668" s="23" t="s">
        <v>9750</v>
      </c>
      <c r="B7668" s="34">
        <v>45890</v>
      </c>
      <c r="C7668" s="23" t="s">
        <v>9751</v>
      </c>
      <c r="D7668" s="23" t="s">
        <v>100</v>
      </c>
      <c r="E7668" s="23" t="s">
        <v>101</v>
      </c>
      <c r="F7668" s="23">
        <v>201305</v>
      </c>
      <c r="G7668" s="23" t="s">
        <v>102</v>
      </c>
      <c r="H7668" s="23" t="s">
        <v>103</v>
      </c>
      <c r="I7668" s="23" t="s">
        <v>104</v>
      </c>
      <c r="J7668" s="23" t="s">
        <v>64</v>
      </c>
      <c r="K7668" s="23" t="s">
        <v>57</v>
      </c>
      <c r="L7668" s="23">
        <v>2</v>
      </c>
      <c r="M7668" s="23">
        <v>97.58</v>
      </c>
      <c r="N7668" s="23">
        <v>15</v>
      </c>
      <c r="O7668" s="23">
        <v>5</v>
      </c>
      <c r="P7668" s="23" t="s">
        <v>89</v>
      </c>
      <c r="Q7668" s="23" t="s">
        <v>44</v>
      </c>
      <c r="R7668" s="23">
        <f t="shared" si="595"/>
        <v>1</v>
      </c>
      <c r="S7668" s="23" t="str">
        <f t="shared" si="596"/>
        <v>ORD107667_20250821_CUST01118_MED029</v>
      </c>
      <c r="T7668" s="23">
        <f t="shared" si="597"/>
        <v>1</v>
      </c>
      <c r="U7668" s="6">
        <f t="shared" si="598"/>
        <v>195.16</v>
      </c>
      <c r="V7668" s="6">
        <f>tbl_Raw_Data[[#This Row],[Discount_Pct]]*tbl_Raw_Data[[#This Row],[Gross_Amount]]/100</f>
        <v>29.274000000000001</v>
      </c>
      <c r="W7668" s="6">
        <f>tbl_Raw_Data[[#This Row],[Gross_Amount]]-tbl_Raw_Data[[#This Row],[Discount_Amount]]</f>
        <v>165.886</v>
      </c>
      <c r="X7668" s="6">
        <f>tbl_Raw_Data[[#This Row],[Net_Amount_Before_Tax]]*tbl_Raw_Data[[#This Row],[Tax_Pct]]/100</f>
        <v>8.2942999999999998</v>
      </c>
      <c r="Y7668" s="6">
        <f>tbl_Raw_Data[[#This Row],[Net_Amount_Before_Tax]]+tbl_Raw_Data[[#This Row],[Tax_Amount]]</f>
        <v>174.18029999999999</v>
      </c>
      <c r="Z7668" s="6">
        <f t="shared" si="599"/>
        <v>0</v>
      </c>
    </row>
    <row r="7669" spans="1:26" x14ac:dyDescent="0.3">
      <c r="A7669" s="23" t="s">
        <v>9752</v>
      </c>
      <c r="B7669" s="34">
        <v>45957</v>
      </c>
      <c r="C7669" s="23" t="s">
        <v>7738</v>
      </c>
      <c r="D7669" s="23" t="s">
        <v>123</v>
      </c>
      <c r="E7669" s="23" t="s">
        <v>101</v>
      </c>
      <c r="F7669" s="23">
        <v>226010</v>
      </c>
      <c r="G7669" s="23" t="s">
        <v>233</v>
      </c>
      <c r="H7669" s="23" t="s">
        <v>234</v>
      </c>
      <c r="I7669" s="23" t="s">
        <v>104</v>
      </c>
      <c r="J7669" s="23" t="s">
        <v>42</v>
      </c>
      <c r="K7669" s="23" t="s">
        <v>24</v>
      </c>
      <c r="L7669" s="23">
        <v>3</v>
      </c>
      <c r="M7669" s="23">
        <v>145.38</v>
      </c>
      <c r="N7669" s="23">
        <v>10</v>
      </c>
      <c r="O7669" s="23">
        <v>5</v>
      </c>
      <c r="P7669" s="23" t="s">
        <v>33</v>
      </c>
      <c r="Q7669" s="23" t="s">
        <v>44</v>
      </c>
      <c r="R7669" s="23">
        <f t="shared" si="595"/>
        <v>1</v>
      </c>
      <c r="S7669" s="23" t="str">
        <f t="shared" si="596"/>
        <v>ORD107668_20251027_CUST02939_MED019</v>
      </c>
      <c r="T7669" s="23">
        <f t="shared" si="597"/>
        <v>1</v>
      </c>
      <c r="U7669" s="6">
        <f t="shared" si="598"/>
        <v>436.14</v>
      </c>
      <c r="V7669" s="6">
        <f>tbl_Raw_Data[[#This Row],[Discount_Pct]]*tbl_Raw_Data[[#This Row],[Gross_Amount]]/100</f>
        <v>43.613999999999997</v>
      </c>
      <c r="W7669" s="6">
        <f>tbl_Raw_Data[[#This Row],[Gross_Amount]]-tbl_Raw_Data[[#This Row],[Discount_Amount]]</f>
        <v>392.52600000000001</v>
      </c>
      <c r="X7669" s="6">
        <f>tbl_Raw_Data[[#This Row],[Net_Amount_Before_Tax]]*tbl_Raw_Data[[#This Row],[Tax_Pct]]/100</f>
        <v>19.626300000000001</v>
      </c>
      <c r="Y7669" s="6">
        <f>tbl_Raw_Data[[#This Row],[Net_Amount_Before_Tax]]+tbl_Raw_Data[[#This Row],[Tax_Amount]]</f>
        <v>412.15230000000003</v>
      </c>
      <c r="Z7669" s="6">
        <f t="shared" si="599"/>
        <v>0</v>
      </c>
    </row>
    <row r="7670" spans="1:26" x14ac:dyDescent="0.3">
      <c r="A7670" s="23" t="s">
        <v>9753</v>
      </c>
      <c r="B7670" s="34">
        <v>45914</v>
      </c>
      <c r="C7670" s="23" t="s">
        <v>352</v>
      </c>
      <c r="D7670" s="23" t="s">
        <v>159</v>
      </c>
      <c r="E7670" s="23" t="s">
        <v>47</v>
      </c>
      <c r="F7670" s="23">
        <v>400076</v>
      </c>
      <c r="G7670" s="23" t="s">
        <v>138</v>
      </c>
      <c r="H7670" s="23" t="s">
        <v>139</v>
      </c>
      <c r="I7670" s="23" t="s">
        <v>50</v>
      </c>
      <c r="J7670" s="23" t="s">
        <v>140</v>
      </c>
      <c r="K7670" s="23" t="s">
        <v>24</v>
      </c>
      <c r="L7670" s="23">
        <v>3</v>
      </c>
      <c r="M7670" s="23">
        <v>145.30000000000001</v>
      </c>
      <c r="N7670" s="23">
        <v>0</v>
      </c>
      <c r="O7670" s="23">
        <v>18</v>
      </c>
      <c r="P7670" s="23" t="s">
        <v>65</v>
      </c>
      <c r="Q7670" s="23" t="s">
        <v>34</v>
      </c>
      <c r="R7670" s="23">
        <f t="shared" si="595"/>
        <v>1</v>
      </c>
      <c r="S7670" s="23" t="str">
        <f t="shared" si="596"/>
        <v>ORD107669_20250914_CUST00126_MED013</v>
      </c>
      <c r="T7670" s="23">
        <f t="shared" si="597"/>
        <v>1</v>
      </c>
      <c r="U7670" s="6">
        <f t="shared" si="598"/>
        <v>435.90000000000003</v>
      </c>
      <c r="V7670" s="6">
        <f>tbl_Raw_Data[[#This Row],[Discount_Pct]]*tbl_Raw_Data[[#This Row],[Gross_Amount]]/100</f>
        <v>0</v>
      </c>
      <c r="W7670" s="6">
        <f>tbl_Raw_Data[[#This Row],[Gross_Amount]]-tbl_Raw_Data[[#This Row],[Discount_Amount]]</f>
        <v>435.90000000000003</v>
      </c>
      <c r="X7670" s="6">
        <f>tbl_Raw_Data[[#This Row],[Net_Amount_Before_Tax]]*tbl_Raw_Data[[#This Row],[Tax_Pct]]/100</f>
        <v>78.462000000000003</v>
      </c>
      <c r="Y7670" s="6">
        <f>tbl_Raw_Data[[#This Row],[Net_Amount_Before_Tax]]+tbl_Raw_Data[[#This Row],[Tax_Amount]]</f>
        <v>514.36200000000008</v>
      </c>
      <c r="Z7670" s="6">
        <f t="shared" si="599"/>
        <v>1</v>
      </c>
    </row>
    <row r="7671" spans="1:26" x14ac:dyDescent="0.3">
      <c r="A7671" s="23" t="s">
        <v>9754</v>
      </c>
      <c r="B7671" s="34">
        <v>45359</v>
      </c>
      <c r="C7671" s="23" t="s">
        <v>4135</v>
      </c>
      <c r="D7671" s="23" t="s">
        <v>92</v>
      </c>
      <c r="E7671" s="23" t="s">
        <v>93</v>
      </c>
      <c r="F7671" s="23">
        <v>560038</v>
      </c>
      <c r="G7671" s="23" t="s">
        <v>74</v>
      </c>
      <c r="H7671" s="23" t="s">
        <v>75</v>
      </c>
      <c r="I7671" s="23" t="s">
        <v>76</v>
      </c>
      <c r="J7671" s="23" t="s">
        <v>77</v>
      </c>
      <c r="K7671" s="23" t="s">
        <v>57</v>
      </c>
      <c r="L7671" s="23">
        <v>1</v>
      </c>
      <c r="M7671" s="23">
        <v>55</v>
      </c>
      <c r="N7671" s="23">
        <v>0</v>
      </c>
      <c r="O7671" s="23">
        <v>5</v>
      </c>
      <c r="P7671" s="23" t="s">
        <v>58</v>
      </c>
      <c r="Q7671" s="23" t="s">
        <v>44</v>
      </c>
      <c r="R7671" s="23">
        <f t="shared" si="595"/>
        <v>1</v>
      </c>
      <c r="S7671" s="23" t="str">
        <f t="shared" si="596"/>
        <v>ORD107670_20240308_CUST01562_MED008</v>
      </c>
      <c r="T7671" s="23">
        <f t="shared" si="597"/>
        <v>1</v>
      </c>
      <c r="U7671" s="6">
        <f t="shared" si="598"/>
        <v>55</v>
      </c>
      <c r="V7671" s="6">
        <f>tbl_Raw_Data[[#This Row],[Discount_Pct]]*tbl_Raw_Data[[#This Row],[Gross_Amount]]/100</f>
        <v>0</v>
      </c>
      <c r="W7671" s="6">
        <f>tbl_Raw_Data[[#This Row],[Gross_Amount]]-tbl_Raw_Data[[#This Row],[Discount_Amount]]</f>
        <v>55</v>
      </c>
      <c r="X7671" s="6">
        <f>tbl_Raw_Data[[#This Row],[Net_Amount_Before_Tax]]*tbl_Raw_Data[[#This Row],[Tax_Pct]]/100</f>
        <v>2.75</v>
      </c>
      <c r="Y7671" s="6">
        <f>tbl_Raw_Data[[#This Row],[Net_Amount_Before_Tax]]+tbl_Raw_Data[[#This Row],[Tax_Amount]]</f>
        <v>57.75</v>
      </c>
      <c r="Z7671" s="6">
        <f t="shared" si="599"/>
        <v>0</v>
      </c>
    </row>
    <row r="7672" spans="1:26" x14ac:dyDescent="0.3">
      <c r="A7672" s="23" t="s">
        <v>9755</v>
      </c>
      <c r="B7672" s="34">
        <v>45466</v>
      </c>
      <c r="C7672" s="23" t="s">
        <v>6566</v>
      </c>
      <c r="D7672" s="23" t="s">
        <v>72</v>
      </c>
      <c r="E7672" s="23" t="s">
        <v>73</v>
      </c>
      <c r="F7672" s="23">
        <v>302021</v>
      </c>
      <c r="G7672" s="23" t="s">
        <v>256</v>
      </c>
      <c r="H7672" s="23" t="s">
        <v>257</v>
      </c>
      <c r="I7672" s="23" t="s">
        <v>22</v>
      </c>
      <c r="J7672" s="23" t="s">
        <v>258</v>
      </c>
      <c r="K7672" s="23" t="s">
        <v>57</v>
      </c>
      <c r="L7672" s="23">
        <v>1</v>
      </c>
      <c r="M7672" s="23">
        <v>62.69</v>
      </c>
      <c r="N7672" s="23">
        <v>15</v>
      </c>
      <c r="O7672" s="23">
        <v>12</v>
      </c>
      <c r="P7672" s="23" t="s">
        <v>89</v>
      </c>
      <c r="Q7672" s="23" t="s">
        <v>34</v>
      </c>
      <c r="R7672" s="23">
        <f t="shared" si="595"/>
        <v>1</v>
      </c>
      <c r="S7672" s="23" t="str">
        <f t="shared" si="596"/>
        <v>ORD107671_20240623_CUST00177_MED025</v>
      </c>
      <c r="T7672" s="23">
        <f t="shared" si="597"/>
        <v>1</v>
      </c>
      <c r="U7672" s="6">
        <f t="shared" si="598"/>
        <v>62.69</v>
      </c>
      <c r="V7672" s="6">
        <f>tbl_Raw_Data[[#This Row],[Discount_Pct]]*tbl_Raw_Data[[#This Row],[Gross_Amount]]/100</f>
        <v>9.4034999999999993</v>
      </c>
      <c r="W7672" s="6">
        <f>tbl_Raw_Data[[#This Row],[Gross_Amount]]-tbl_Raw_Data[[#This Row],[Discount_Amount]]</f>
        <v>53.286499999999997</v>
      </c>
      <c r="X7672" s="6">
        <f>tbl_Raw_Data[[#This Row],[Net_Amount_Before_Tax]]*tbl_Raw_Data[[#This Row],[Tax_Pct]]/100</f>
        <v>6.39438</v>
      </c>
      <c r="Y7672" s="6">
        <f>tbl_Raw_Data[[#This Row],[Net_Amount_Before_Tax]]+tbl_Raw_Data[[#This Row],[Tax_Amount]]</f>
        <v>59.680879999999995</v>
      </c>
      <c r="Z7672" s="6">
        <f t="shared" si="599"/>
        <v>3</v>
      </c>
    </row>
    <row r="7673" spans="1:26" x14ac:dyDescent="0.3">
      <c r="A7673" s="23" t="s">
        <v>9755</v>
      </c>
      <c r="B7673" s="34">
        <v>45588</v>
      </c>
      <c r="C7673" s="23" t="s">
        <v>3203</v>
      </c>
      <c r="D7673" s="23" t="s">
        <v>130</v>
      </c>
      <c r="E7673" s="23" t="s">
        <v>131</v>
      </c>
      <c r="F7673" s="23">
        <v>700029</v>
      </c>
      <c r="G7673" s="23" t="s">
        <v>132</v>
      </c>
      <c r="H7673" s="23" t="s">
        <v>133</v>
      </c>
      <c r="I7673" s="23" t="s">
        <v>134</v>
      </c>
      <c r="J7673" s="23" t="s">
        <v>135</v>
      </c>
      <c r="K7673" s="23" t="s">
        <v>57</v>
      </c>
      <c r="L7673" s="23">
        <v>2</v>
      </c>
      <c r="M7673" s="23">
        <v>74.34</v>
      </c>
      <c r="N7673" s="23">
        <v>5</v>
      </c>
      <c r="O7673" s="23">
        <v>5</v>
      </c>
      <c r="P7673" s="23" t="s">
        <v>65</v>
      </c>
      <c r="Q7673" s="23" t="s">
        <v>34</v>
      </c>
      <c r="R7673" s="23">
        <f t="shared" si="595"/>
        <v>1</v>
      </c>
      <c r="S7673" s="23" t="str">
        <f t="shared" si="596"/>
        <v>ORD107671_20241023_CUST02427_MED007</v>
      </c>
      <c r="T7673" s="23">
        <f t="shared" si="597"/>
        <v>1</v>
      </c>
      <c r="U7673" s="6">
        <f t="shared" si="598"/>
        <v>148.68</v>
      </c>
      <c r="V7673" s="6">
        <f>tbl_Raw_Data[[#This Row],[Discount_Pct]]*tbl_Raw_Data[[#This Row],[Gross_Amount]]/100</f>
        <v>7.4340000000000011</v>
      </c>
      <c r="W7673" s="6">
        <f>tbl_Raw_Data[[#This Row],[Gross_Amount]]-tbl_Raw_Data[[#This Row],[Discount_Amount]]</f>
        <v>141.24600000000001</v>
      </c>
      <c r="X7673" s="6">
        <f>tbl_Raw_Data[[#This Row],[Net_Amount_Before_Tax]]*tbl_Raw_Data[[#This Row],[Tax_Pct]]/100</f>
        <v>7.0623000000000005</v>
      </c>
      <c r="Y7673" s="6">
        <f>tbl_Raw_Data[[#This Row],[Net_Amount_Before_Tax]]+tbl_Raw_Data[[#This Row],[Tax_Amount]]</f>
        <v>148.3083</v>
      </c>
      <c r="Z7673" s="6">
        <f t="shared" si="599"/>
        <v>2</v>
      </c>
    </row>
    <row r="7674" spans="1:26" x14ac:dyDescent="0.3">
      <c r="A7674" s="23" t="s">
        <v>9756</v>
      </c>
      <c r="B7674" s="34">
        <v>45445</v>
      </c>
      <c r="C7674" s="23" t="s">
        <v>6022</v>
      </c>
      <c r="D7674" s="23" t="s">
        <v>37</v>
      </c>
      <c r="E7674" s="23" t="s">
        <v>38</v>
      </c>
      <c r="F7674" s="23">
        <v>452010</v>
      </c>
      <c r="G7674" s="23" t="s">
        <v>53</v>
      </c>
      <c r="H7674" s="23" t="s">
        <v>54</v>
      </c>
      <c r="I7674" s="23" t="s">
        <v>55</v>
      </c>
      <c r="J7674" s="23" t="s">
        <v>56</v>
      </c>
      <c r="K7674" s="23" t="s">
        <v>57</v>
      </c>
      <c r="L7674" s="23">
        <v>3</v>
      </c>
      <c r="M7674" s="23">
        <v>55.57</v>
      </c>
      <c r="N7674" s="23">
        <v>0</v>
      </c>
      <c r="O7674" s="23">
        <v>5</v>
      </c>
      <c r="P7674" s="23" t="s">
        <v>58</v>
      </c>
      <c r="Q7674" s="23" t="s">
        <v>34</v>
      </c>
      <c r="R7674" s="23">
        <f t="shared" si="595"/>
        <v>1</v>
      </c>
      <c r="S7674" s="23" t="str">
        <f t="shared" si="596"/>
        <v>ORD107673_20240602_CUST00461_MED020</v>
      </c>
      <c r="T7674" s="23">
        <f t="shared" si="597"/>
        <v>1</v>
      </c>
      <c r="U7674" s="6">
        <f t="shared" si="598"/>
        <v>166.71</v>
      </c>
      <c r="V7674" s="6">
        <f>tbl_Raw_Data[[#This Row],[Discount_Pct]]*tbl_Raw_Data[[#This Row],[Gross_Amount]]/100</f>
        <v>0</v>
      </c>
      <c r="W7674" s="6">
        <f>tbl_Raw_Data[[#This Row],[Gross_Amount]]-tbl_Raw_Data[[#This Row],[Discount_Amount]]</f>
        <v>166.71</v>
      </c>
      <c r="X7674" s="6">
        <f>tbl_Raw_Data[[#This Row],[Net_Amount_Before_Tax]]*tbl_Raw_Data[[#This Row],[Tax_Pct]]/100</f>
        <v>8.3355000000000015</v>
      </c>
      <c r="Y7674" s="6">
        <f>tbl_Raw_Data[[#This Row],[Net_Amount_Before_Tax]]+tbl_Raw_Data[[#This Row],[Tax_Amount]]</f>
        <v>175.0455</v>
      </c>
      <c r="Z7674" s="6">
        <f t="shared" si="599"/>
        <v>5</v>
      </c>
    </row>
    <row r="7675" spans="1:26" x14ac:dyDescent="0.3">
      <c r="A7675" s="23" t="s">
        <v>9757</v>
      </c>
      <c r="B7675" s="34">
        <v>45890</v>
      </c>
      <c r="C7675" s="23" t="s">
        <v>1114</v>
      </c>
      <c r="D7675" s="23" t="s">
        <v>92</v>
      </c>
      <c r="E7675" s="23" t="s">
        <v>93</v>
      </c>
      <c r="F7675" s="23">
        <v>560001</v>
      </c>
      <c r="G7675" s="23" t="s">
        <v>102</v>
      </c>
      <c r="H7675" s="23" t="s">
        <v>103</v>
      </c>
      <c r="I7675" s="23" t="s">
        <v>104</v>
      </c>
      <c r="J7675" s="23" t="s">
        <v>64</v>
      </c>
      <c r="K7675" s="23" t="s">
        <v>57</v>
      </c>
      <c r="L7675" s="23">
        <v>3</v>
      </c>
      <c r="M7675" s="23">
        <v>105.66</v>
      </c>
      <c r="N7675" s="23">
        <v>0</v>
      </c>
      <c r="O7675" s="23">
        <v>5</v>
      </c>
      <c r="P7675" s="23" t="s">
        <v>58</v>
      </c>
      <c r="Q7675" s="23" t="s">
        <v>34</v>
      </c>
      <c r="R7675" s="23">
        <f t="shared" si="595"/>
        <v>1</v>
      </c>
      <c r="S7675" s="23" t="str">
        <f t="shared" si="596"/>
        <v>ORD107674_20250821_CUST01262_MED029</v>
      </c>
      <c r="T7675" s="23">
        <f t="shared" si="597"/>
        <v>1</v>
      </c>
      <c r="U7675" s="6">
        <f t="shared" si="598"/>
        <v>316.98</v>
      </c>
      <c r="V7675" s="6">
        <f>tbl_Raw_Data[[#This Row],[Discount_Pct]]*tbl_Raw_Data[[#This Row],[Gross_Amount]]/100</f>
        <v>0</v>
      </c>
      <c r="W7675" s="6">
        <f>tbl_Raw_Data[[#This Row],[Gross_Amount]]-tbl_Raw_Data[[#This Row],[Discount_Amount]]</f>
        <v>316.98</v>
      </c>
      <c r="X7675" s="6">
        <f>tbl_Raw_Data[[#This Row],[Net_Amount_Before_Tax]]*tbl_Raw_Data[[#This Row],[Tax_Pct]]/100</f>
        <v>15.849</v>
      </c>
      <c r="Y7675" s="6">
        <f>tbl_Raw_Data[[#This Row],[Net_Amount_Before_Tax]]+tbl_Raw_Data[[#This Row],[Tax_Amount]]</f>
        <v>332.82900000000001</v>
      </c>
      <c r="Z7675" s="6">
        <f t="shared" si="599"/>
        <v>4</v>
      </c>
    </row>
    <row r="7676" spans="1:26" x14ac:dyDescent="0.3">
      <c r="A7676" s="23" t="s">
        <v>9758</v>
      </c>
      <c r="B7676" s="34">
        <v>45314</v>
      </c>
      <c r="C7676" s="23" t="s">
        <v>3079</v>
      </c>
      <c r="D7676" s="23" t="s">
        <v>123</v>
      </c>
      <c r="E7676" s="23" t="s">
        <v>101</v>
      </c>
      <c r="F7676" s="23">
        <v>226010</v>
      </c>
      <c r="G7676" s="23" t="s">
        <v>48</v>
      </c>
      <c r="H7676" s="23" t="s">
        <v>49</v>
      </c>
      <c r="I7676" s="23" t="s">
        <v>50</v>
      </c>
      <c r="J7676" s="23" t="s">
        <v>23</v>
      </c>
      <c r="K7676" s="23" t="s">
        <v>24</v>
      </c>
      <c r="L7676" s="23">
        <v>1</v>
      </c>
      <c r="M7676" s="23">
        <v>105.99</v>
      </c>
      <c r="N7676" s="23">
        <v>5</v>
      </c>
      <c r="O7676" s="23">
        <v>5</v>
      </c>
      <c r="P7676" s="23" t="s">
        <v>89</v>
      </c>
      <c r="Q7676" s="23" t="s">
        <v>34</v>
      </c>
      <c r="R7676" s="23">
        <f t="shared" si="595"/>
        <v>1</v>
      </c>
      <c r="S7676" s="23" t="str">
        <f t="shared" si="596"/>
        <v>ORD107675_20240123_CUST00654_MED028</v>
      </c>
      <c r="T7676" s="23">
        <f t="shared" si="597"/>
        <v>1</v>
      </c>
      <c r="U7676" s="6">
        <f t="shared" si="598"/>
        <v>105.99</v>
      </c>
      <c r="V7676" s="6">
        <f>tbl_Raw_Data[[#This Row],[Discount_Pct]]*tbl_Raw_Data[[#This Row],[Gross_Amount]]/100</f>
        <v>5.2994999999999992</v>
      </c>
      <c r="W7676" s="6">
        <f>tbl_Raw_Data[[#This Row],[Gross_Amount]]-tbl_Raw_Data[[#This Row],[Discount_Amount]]</f>
        <v>100.6905</v>
      </c>
      <c r="X7676" s="6">
        <f>tbl_Raw_Data[[#This Row],[Net_Amount_Before_Tax]]*tbl_Raw_Data[[#This Row],[Tax_Pct]]/100</f>
        <v>5.0345249999999995</v>
      </c>
      <c r="Y7676" s="6">
        <f>tbl_Raw_Data[[#This Row],[Net_Amount_Before_Tax]]+tbl_Raw_Data[[#This Row],[Tax_Amount]]</f>
        <v>105.725025</v>
      </c>
      <c r="Z7676" s="6">
        <f t="shared" si="599"/>
        <v>3</v>
      </c>
    </row>
    <row r="7677" spans="1:26" x14ac:dyDescent="0.3">
      <c r="A7677" s="23" t="s">
        <v>9759</v>
      </c>
      <c r="B7677" s="34">
        <v>46007</v>
      </c>
      <c r="C7677" s="23" t="s">
        <v>2145</v>
      </c>
      <c r="D7677" s="23" t="s">
        <v>159</v>
      </c>
      <c r="E7677" s="23" t="s">
        <v>47</v>
      </c>
      <c r="F7677" s="23">
        <v>400001</v>
      </c>
      <c r="G7677" s="23" t="s">
        <v>61</v>
      </c>
      <c r="H7677" s="23" t="s">
        <v>62</v>
      </c>
      <c r="I7677" s="23" t="s">
        <v>63</v>
      </c>
      <c r="J7677" s="23" t="s">
        <v>64</v>
      </c>
      <c r="K7677" s="23" t="s">
        <v>57</v>
      </c>
      <c r="L7677" s="23">
        <v>1</v>
      </c>
      <c r="M7677" s="23">
        <v>97.78</v>
      </c>
      <c r="N7677" s="23">
        <v>5</v>
      </c>
      <c r="O7677" s="23">
        <v>5</v>
      </c>
      <c r="P7677" s="23" t="s">
        <v>43</v>
      </c>
      <c r="Q7677" s="23" t="s">
        <v>34</v>
      </c>
      <c r="R7677" s="23">
        <f t="shared" si="595"/>
        <v>1</v>
      </c>
      <c r="S7677" s="23" t="str">
        <f t="shared" si="596"/>
        <v>ORD107676_20251216_CUST02285_MED004</v>
      </c>
      <c r="T7677" s="23">
        <f t="shared" si="597"/>
        <v>1</v>
      </c>
      <c r="U7677" s="6">
        <f t="shared" si="598"/>
        <v>97.78</v>
      </c>
      <c r="V7677" s="6">
        <f>tbl_Raw_Data[[#This Row],[Discount_Pct]]*tbl_Raw_Data[[#This Row],[Gross_Amount]]/100</f>
        <v>4.8889999999999993</v>
      </c>
      <c r="W7677" s="6">
        <f>tbl_Raw_Data[[#This Row],[Gross_Amount]]-tbl_Raw_Data[[#This Row],[Discount_Amount]]</f>
        <v>92.891000000000005</v>
      </c>
      <c r="X7677" s="6">
        <f>tbl_Raw_Data[[#This Row],[Net_Amount_Before_Tax]]*tbl_Raw_Data[[#This Row],[Tax_Pct]]/100</f>
        <v>4.6445500000000006</v>
      </c>
      <c r="Y7677" s="6">
        <f>tbl_Raw_Data[[#This Row],[Net_Amount_Before_Tax]]+tbl_Raw_Data[[#This Row],[Tax_Amount]]</f>
        <v>97.535550000000001</v>
      </c>
      <c r="Z7677" s="6">
        <f t="shared" si="599"/>
        <v>2</v>
      </c>
    </row>
    <row r="7678" spans="1:26" x14ac:dyDescent="0.3">
      <c r="A7678" s="23" t="s">
        <v>9760</v>
      </c>
      <c r="B7678" s="34">
        <v>45447</v>
      </c>
      <c r="C7678" s="23" t="s">
        <v>351</v>
      </c>
      <c r="D7678" s="23" t="s">
        <v>80</v>
      </c>
      <c r="E7678" s="23" t="s">
        <v>81</v>
      </c>
      <c r="F7678" s="23">
        <v>395003</v>
      </c>
      <c r="G7678" s="23" t="s">
        <v>132</v>
      </c>
      <c r="H7678" s="23" t="s">
        <v>133</v>
      </c>
      <c r="I7678" s="23" t="s">
        <v>134</v>
      </c>
      <c r="J7678" s="23" t="s">
        <v>135</v>
      </c>
      <c r="K7678" s="23" t="s">
        <v>57</v>
      </c>
      <c r="L7678" s="23">
        <v>1</v>
      </c>
      <c r="M7678" s="23">
        <v>80.16</v>
      </c>
      <c r="N7678" s="23">
        <v>5</v>
      </c>
      <c r="O7678" s="23">
        <v>12</v>
      </c>
      <c r="P7678" s="23" t="s">
        <v>43</v>
      </c>
      <c r="Q7678" s="23" t="s">
        <v>34</v>
      </c>
      <c r="R7678" s="23">
        <f t="shared" si="595"/>
        <v>1</v>
      </c>
      <c r="S7678" s="23" t="str">
        <f t="shared" si="596"/>
        <v>ORD107677_20240604_CUST02879_MED007</v>
      </c>
      <c r="T7678" s="23">
        <f t="shared" si="597"/>
        <v>1</v>
      </c>
      <c r="U7678" s="6">
        <f t="shared" si="598"/>
        <v>80.16</v>
      </c>
      <c r="V7678" s="6">
        <f>tbl_Raw_Data[[#This Row],[Discount_Pct]]*tbl_Raw_Data[[#This Row],[Gross_Amount]]/100</f>
        <v>4.0079999999999991</v>
      </c>
      <c r="W7678" s="6">
        <f>tbl_Raw_Data[[#This Row],[Gross_Amount]]-tbl_Raw_Data[[#This Row],[Discount_Amount]]</f>
        <v>76.152000000000001</v>
      </c>
      <c r="X7678" s="6">
        <f>tbl_Raw_Data[[#This Row],[Net_Amount_Before_Tax]]*tbl_Raw_Data[[#This Row],[Tax_Pct]]/100</f>
        <v>9.1382400000000015</v>
      </c>
      <c r="Y7678" s="6">
        <f>tbl_Raw_Data[[#This Row],[Net_Amount_Before_Tax]]+tbl_Raw_Data[[#This Row],[Tax_Amount]]</f>
        <v>85.290239999999997</v>
      </c>
      <c r="Z7678" s="6">
        <f t="shared" si="599"/>
        <v>2</v>
      </c>
    </row>
    <row r="7679" spans="1:26" x14ac:dyDescent="0.3">
      <c r="A7679" s="23" t="s">
        <v>9761</v>
      </c>
      <c r="B7679" s="34">
        <v>45754</v>
      </c>
      <c r="C7679" s="23" t="s">
        <v>1161</v>
      </c>
      <c r="D7679" s="23" t="s">
        <v>92</v>
      </c>
      <c r="E7679" s="23" t="s">
        <v>93</v>
      </c>
      <c r="F7679" s="23">
        <v>560038</v>
      </c>
      <c r="G7679" s="23" t="s">
        <v>74</v>
      </c>
      <c r="H7679" s="23" t="s">
        <v>75</v>
      </c>
      <c r="I7679" s="23" t="s">
        <v>76</v>
      </c>
      <c r="J7679" s="23" t="s">
        <v>77</v>
      </c>
      <c r="K7679" s="23" t="s">
        <v>57</v>
      </c>
      <c r="L7679" s="23">
        <v>3</v>
      </c>
      <c r="M7679" s="23">
        <v>55.44</v>
      </c>
      <c r="N7679" s="23">
        <v>15</v>
      </c>
      <c r="O7679" s="23">
        <v>18</v>
      </c>
      <c r="P7679" s="23" t="s">
        <v>65</v>
      </c>
      <c r="Q7679" s="23" t="s">
        <v>34</v>
      </c>
      <c r="R7679" s="23">
        <f t="shared" si="595"/>
        <v>1</v>
      </c>
      <c r="S7679" s="23" t="str">
        <f t="shared" si="596"/>
        <v>ORD107678_20250407_CUST00424_MED008</v>
      </c>
      <c r="T7679" s="23">
        <f t="shared" si="597"/>
        <v>1</v>
      </c>
      <c r="U7679" s="6">
        <f t="shared" si="598"/>
        <v>166.32</v>
      </c>
      <c r="V7679" s="6">
        <f>tbl_Raw_Data[[#This Row],[Discount_Pct]]*tbl_Raw_Data[[#This Row],[Gross_Amount]]/100</f>
        <v>24.947999999999997</v>
      </c>
      <c r="W7679" s="6">
        <f>tbl_Raw_Data[[#This Row],[Gross_Amount]]-tbl_Raw_Data[[#This Row],[Discount_Amount]]</f>
        <v>141.37199999999999</v>
      </c>
      <c r="X7679" s="6">
        <f>tbl_Raw_Data[[#This Row],[Net_Amount_Before_Tax]]*tbl_Raw_Data[[#This Row],[Tax_Pct]]/100</f>
        <v>25.446960000000001</v>
      </c>
      <c r="Y7679" s="6">
        <f>tbl_Raw_Data[[#This Row],[Net_Amount_Before_Tax]]+tbl_Raw_Data[[#This Row],[Tax_Amount]]</f>
        <v>166.81895999999998</v>
      </c>
      <c r="Z7679" s="6">
        <f t="shared" si="599"/>
        <v>3</v>
      </c>
    </row>
    <row r="7680" spans="1:26" x14ac:dyDescent="0.3">
      <c r="A7680" s="23" t="s">
        <v>9761</v>
      </c>
      <c r="B7680" s="34">
        <v>45491</v>
      </c>
      <c r="C7680" s="23" t="s">
        <v>8015</v>
      </c>
      <c r="D7680" s="23" t="s">
        <v>28</v>
      </c>
      <c r="E7680" s="23" t="s">
        <v>29</v>
      </c>
      <c r="F7680" s="23">
        <v>500090</v>
      </c>
      <c r="G7680" s="23" t="s">
        <v>102</v>
      </c>
      <c r="H7680" s="23" t="s">
        <v>103</v>
      </c>
      <c r="I7680" s="23" t="s">
        <v>104</v>
      </c>
      <c r="J7680" s="23" t="s">
        <v>64</v>
      </c>
      <c r="K7680" s="23" t="s">
        <v>57</v>
      </c>
      <c r="L7680" s="23">
        <v>1</v>
      </c>
      <c r="M7680" s="23">
        <v>99.75</v>
      </c>
      <c r="N7680" s="23">
        <v>10</v>
      </c>
      <c r="O7680" s="23">
        <v>12</v>
      </c>
      <c r="P7680" s="23" t="s">
        <v>25</v>
      </c>
      <c r="Q7680" s="23" t="s">
        <v>34</v>
      </c>
      <c r="R7680" s="23">
        <f t="shared" si="595"/>
        <v>1</v>
      </c>
      <c r="S7680" s="23" t="str">
        <f t="shared" si="596"/>
        <v>ORD107678_20240718_CUST01146_MED029</v>
      </c>
      <c r="T7680" s="23">
        <f t="shared" si="597"/>
        <v>1</v>
      </c>
      <c r="U7680" s="6">
        <f t="shared" si="598"/>
        <v>99.75</v>
      </c>
      <c r="V7680" s="6">
        <f>tbl_Raw_Data[[#This Row],[Discount_Pct]]*tbl_Raw_Data[[#This Row],[Gross_Amount]]/100</f>
        <v>9.9749999999999996</v>
      </c>
      <c r="W7680" s="6">
        <f>tbl_Raw_Data[[#This Row],[Gross_Amount]]-tbl_Raw_Data[[#This Row],[Discount_Amount]]</f>
        <v>89.775000000000006</v>
      </c>
      <c r="X7680" s="6">
        <f>tbl_Raw_Data[[#This Row],[Net_Amount_Before_Tax]]*tbl_Raw_Data[[#This Row],[Tax_Pct]]/100</f>
        <v>10.773000000000001</v>
      </c>
      <c r="Y7680" s="6">
        <f>tbl_Raw_Data[[#This Row],[Net_Amount_Before_Tax]]+tbl_Raw_Data[[#This Row],[Tax_Amount]]</f>
        <v>100.548</v>
      </c>
      <c r="Z7680" s="6">
        <f t="shared" si="599"/>
        <v>2</v>
      </c>
    </row>
    <row r="7681" spans="1:26" x14ac:dyDescent="0.3">
      <c r="A7681" s="23" t="s">
        <v>9762</v>
      </c>
      <c r="B7681" s="34">
        <v>45512</v>
      </c>
      <c r="C7681" s="23" t="s">
        <v>6730</v>
      </c>
      <c r="D7681" s="23" t="s">
        <v>130</v>
      </c>
      <c r="E7681" s="23" t="s">
        <v>131</v>
      </c>
      <c r="F7681" s="23">
        <v>700019</v>
      </c>
      <c r="G7681" s="23" t="s">
        <v>167</v>
      </c>
      <c r="H7681" s="23" t="s">
        <v>168</v>
      </c>
      <c r="I7681" s="23" t="s">
        <v>113</v>
      </c>
      <c r="J7681" s="23" t="s">
        <v>42</v>
      </c>
      <c r="K7681" s="23" t="s">
        <v>24</v>
      </c>
      <c r="L7681" s="23">
        <v>1</v>
      </c>
      <c r="M7681" s="23">
        <v>211.3</v>
      </c>
      <c r="N7681" s="23">
        <v>5</v>
      </c>
      <c r="O7681" s="23">
        <v>12</v>
      </c>
      <c r="P7681" s="23" t="s">
        <v>25</v>
      </c>
      <c r="Q7681" s="23" t="s">
        <v>34</v>
      </c>
      <c r="R7681" s="23">
        <f t="shared" si="595"/>
        <v>1</v>
      </c>
      <c r="S7681" s="23" t="str">
        <f t="shared" si="596"/>
        <v>ORD107680_20240808_CUST00114_MED026</v>
      </c>
      <c r="T7681" s="23">
        <f t="shared" si="597"/>
        <v>1</v>
      </c>
      <c r="U7681" s="6">
        <f t="shared" si="598"/>
        <v>211.3</v>
      </c>
      <c r="V7681" s="6">
        <f>tbl_Raw_Data[[#This Row],[Discount_Pct]]*tbl_Raw_Data[[#This Row],[Gross_Amount]]/100</f>
        <v>10.565</v>
      </c>
      <c r="W7681" s="6">
        <f>tbl_Raw_Data[[#This Row],[Gross_Amount]]-tbl_Raw_Data[[#This Row],[Discount_Amount]]</f>
        <v>200.73500000000001</v>
      </c>
      <c r="X7681" s="6">
        <f>tbl_Raw_Data[[#This Row],[Net_Amount_Before_Tax]]*tbl_Raw_Data[[#This Row],[Tax_Pct]]/100</f>
        <v>24.088200000000001</v>
      </c>
      <c r="Y7681" s="6">
        <f>tbl_Raw_Data[[#This Row],[Net_Amount_Before_Tax]]+tbl_Raw_Data[[#This Row],[Tax_Amount]]</f>
        <v>224.82320000000001</v>
      </c>
      <c r="Z7681" s="6">
        <f t="shared" si="599"/>
        <v>4</v>
      </c>
    </row>
    <row r="7682" spans="1:26" x14ac:dyDescent="0.3">
      <c r="A7682" s="23" t="s">
        <v>9763</v>
      </c>
      <c r="B7682" s="34">
        <v>45914</v>
      </c>
      <c r="C7682" s="23" t="s">
        <v>2498</v>
      </c>
      <c r="D7682" s="23" t="s">
        <v>28</v>
      </c>
      <c r="E7682" s="23" t="s">
        <v>29</v>
      </c>
      <c r="F7682" s="23">
        <v>500084</v>
      </c>
      <c r="G7682" s="23" t="s">
        <v>30</v>
      </c>
      <c r="H7682" s="23" t="s">
        <v>31</v>
      </c>
      <c r="I7682" s="23" t="s">
        <v>32</v>
      </c>
      <c r="J7682" s="23" t="s">
        <v>23</v>
      </c>
      <c r="K7682" s="23" t="s">
        <v>24</v>
      </c>
      <c r="L7682" s="23">
        <v>2</v>
      </c>
      <c r="M7682" s="23">
        <v>130.46</v>
      </c>
      <c r="N7682" s="23">
        <v>5</v>
      </c>
      <c r="O7682" s="23">
        <v>12</v>
      </c>
      <c r="P7682" s="23" t="s">
        <v>25</v>
      </c>
      <c r="Q7682" s="23" t="s">
        <v>34</v>
      </c>
      <c r="R7682" s="23">
        <f t="shared" ref="R7682:R7745" si="600">COUNTIFS($A$2:$A$8001,A7682,$B$2:$B$8001,B7682,$C$2:$C$8001,C7682,$G$2:$G$8001,G7682)</f>
        <v>1</v>
      </c>
      <c r="S7682" s="23" t="str">
        <f t="shared" ref="S7682:S7745" si="601">A7682&amp;"_"&amp;TEXT(B7682,"yyyymmdd")&amp;"_"&amp;C7682&amp;"_"&amp;G7682</f>
        <v>ORD107681_20250914_CUST00159_MED017</v>
      </c>
      <c r="T7682" s="23">
        <f t="shared" ref="T7682:T7745" si="602">COUNTIF($S$2:$S$8001,S7682)</f>
        <v>1</v>
      </c>
      <c r="U7682" s="6">
        <f t="shared" ref="U7682:U7745" si="603">L7682*M7682</f>
        <v>260.92</v>
      </c>
      <c r="V7682" s="6">
        <f>tbl_Raw_Data[[#This Row],[Discount_Pct]]*tbl_Raw_Data[[#This Row],[Gross_Amount]]/100</f>
        <v>13.046000000000001</v>
      </c>
      <c r="W7682" s="6">
        <f>tbl_Raw_Data[[#This Row],[Gross_Amount]]-tbl_Raw_Data[[#This Row],[Discount_Amount]]</f>
        <v>247.87400000000002</v>
      </c>
      <c r="X7682" s="6">
        <f>tbl_Raw_Data[[#This Row],[Net_Amount_Before_Tax]]*tbl_Raw_Data[[#This Row],[Tax_Pct]]/100</f>
        <v>29.744880000000002</v>
      </c>
      <c r="Y7682" s="6">
        <f>tbl_Raw_Data[[#This Row],[Net_Amount_Before_Tax]]+tbl_Raw_Data[[#This Row],[Tax_Amount]]</f>
        <v>277.61888000000005</v>
      </c>
      <c r="Z7682" s="6">
        <f t="shared" ref="Z7682:Z7745" si="604">COUNTIFS($C$2:$C$8001,C7682,$Q$2:$Q$8001,"Delivered")</f>
        <v>3</v>
      </c>
    </row>
    <row r="7683" spans="1:26" x14ac:dyDescent="0.3">
      <c r="A7683" s="23" t="s">
        <v>9764</v>
      </c>
      <c r="B7683" s="34">
        <v>45861</v>
      </c>
      <c r="C7683" s="23" t="s">
        <v>9765</v>
      </c>
      <c r="D7683" s="23" t="s">
        <v>28</v>
      </c>
      <c r="E7683" s="23" t="s">
        <v>29</v>
      </c>
      <c r="F7683" s="23">
        <v>500081</v>
      </c>
      <c r="G7683" s="23" t="s">
        <v>132</v>
      </c>
      <c r="H7683" s="23" t="s">
        <v>133</v>
      </c>
      <c r="I7683" s="23" t="s">
        <v>134</v>
      </c>
      <c r="J7683" s="23" t="s">
        <v>135</v>
      </c>
      <c r="K7683" s="23" t="s">
        <v>57</v>
      </c>
      <c r="L7683" s="23">
        <v>5</v>
      </c>
      <c r="M7683" s="23">
        <v>83.13</v>
      </c>
      <c r="N7683" s="23">
        <v>5</v>
      </c>
      <c r="O7683" s="23">
        <v>5</v>
      </c>
      <c r="P7683" s="23" t="s">
        <v>33</v>
      </c>
      <c r="Q7683" s="23" t="s">
        <v>34</v>
      </c>
      <c r="R7683" s="23">
        <f t="shared" si="600"/>
        <v>1</v>
      </c>
      <c r="S7683" s="23" t="str">
        <f t="shared" si="601"/>
        <v>ORD107682_20250723_CUST00535_MED007</v>
      </c>
      <c r="T7683" s="23">
        <f t="shared" si="602"/>
        <v>1</v>
      </c>
      <c r="U7683" s="6">
        <f t="shared" si="603"/>
        <v>415.65</v>
      </c>
      <c r="V7683" s="6">
        <f>tbl_Raw_Data[[#This Row],[Discount_Pct]]*tbl_Raw_Data[[#This Row],[Gross_Amount]]/100</f>
        <v>20.782499999999999</v>
      </c>
      <c r="W7683" s="6">
        <f>tbl_Raw_Data[[#This Row],[Gross_Amount]]-tbl_Raw_Data[[#This Row],[Discount_Amount]]</f>
        <v>394.86749999999995</v>
      </c>
      <c r="X7683" s="6">
        <f>tbl_Raw_Data[[#This Row],[Net_Amount_Before_Tax]]*tbl_Raw_Data[[#This Row],[Tax_Pct]]/100</f>
        <v>19.743374999999997</v>
      </c>
      <c r="Y7683" s="6">
        <f>tbl_Raw_Data[[#This Row],[Net_Amount_Before_Tax]]+tbl_Raw_Data[[#This Row],[Tax_Amount]]</f>
        <v>414.61087499999996</v>
      </c>
      <c r="Z7683" s="6">
        <f t="shared" si="604"/>
        <v>1</v>
      </c>
    </row>
    <row r="7684" spans="1:26" x14ac:dyDescent="0.3">
      <c r="A7684" s="23" t="s">
        <v>9766</v>
      </c>
      <c r="B7684" s="34">
        <v>45788</v>
      </c>
      <c r="C7684" s="23" t="s">
        <v>3723</v>
      </c>
      <c r="D7684" s="23" t="s">
        <v>100</v>
      </c>
      <c r="E7684" s="23" t="s">
        <v>101</v>
      </c>
      <c r="F7684" s="23">
        <v>201304</v>
      </c>
      <c r="G7684" s="23" t="s">
        <v>167</v>
      </c>
      <c r="H7684" s="23" t="s">
        <v>168</v>
      </c>
      <c r="I7684" s="23" t="s">
        <v>113</v>
      </c>
      <c r="J7684" s="23" t="s">
        <v>42</v>
      </c>
      <c r="K7684" s="23" t="s">
        <v>24</v>
      </c>
      <c r="L7684" s="23">
        <v>1</v>
      </c>
      <c r="M7684" s="23">
        <v>171.35</v>
      </c>
      <c r="N7684" s="23">
        <v>10</v>
      </c>
      <c r="O7684" s="23">
        <v>12</v>
      </c>
      <c r="P7684" s="23" t="s">
        <v>65</v>
      </c>
      <c r="Q7684" s="23" t="s">
        <v>34</v>
      </c>
      <c r="R7684" s="23">
        <f t="shared" si="600"/>
        <v>1</v>
      </c>
      <c r="S7684" s="23" t="str">
        <f t="shared" si="601"/>
        <v>ORD107683_20250511_CUST00546_MED026</v>
      </c>
      <c r="T7684" s="23">
        <f t="shared" si="602"/>
        <v>1</v>
      </c>
      <c r="U7684" s="6">
        <f t="shared" si="603"/>
        <v>171.35</v>
      </c>
      <c r="V7684" s="6">
        <f>tbl_Raw_Data[[#This Row],[Discount_Pct]]*tbl_Raw_Data[[#This Row],[Gross_Amount]]/100</f>
        <v>17.135000000000002</v>
      </c>
      <c r="W7684" s="6">
        <f>tbl_Raw_Data[[#This Row],[Gross_Amount]]-tbl_Raw_Data[[#This Row],[Discount_Amount]]</f>
        <v>154.215</v>
      </c>
      <c r="X7684" s="6">
        <f>tbl_Raw_Data[[#This Row],[Net_Amount_Before_Tax]]*tbl_Raw_Data[[#This Row],[Tax_Pct]]/100</f>
        <v>18.505800000000001</v>
      </c>
      <c r="Y7684" s="6">
        <f>tbl_Raw_Data[[#This Row],[Net_Amount_Before_Tax]]+tbl_Raw_Data[[#This Row],[Tax_Amount]]</f>
        <v>172.7208</v>
      </c>
      <c r="Z7684" s="6">
        <f t="shared" si="604"/>
        <v>1</v>
      </c>
    </row>
    <row r="7685" spans="1:26" x14ac:dyDescent="0.3">
      <c r="A7685" s="23" t="s">
        <v>9767</v>
      </c>
      <c r="B7685" s="34">
        <v>45405</v>
      </c>
      <c r="C7685" s="23" t="s">
        <v>2777</v>
      </c>
      <c r="D7685" s="23" t="s">
        <v>130</v>
      </c>
      <c r="E7685" s="23" t="s">
        <v>131</v>
      </c>
      <c r="F7685" s="23">
        <v>700019</v>
      </c>
      <c r="G7685" s="23" t="s">
        <v>61</v>
      </c>
      <c r="H7685" s="23" t="s">
        <v>62</v>
      </c>
      <c r="I7685" s="23" t="s">
        <v>63</v>
      </c>
      <c r="J7685" s="23" t="s">
        <v>64</v>
      </c>
      <c r="K7685" s="23" t="s">
        <v>57</v>
      </c>
      <c r="L7685" s="23">
        <v>2</v>
      </c>
      <c r="M7685" s="23">
        <v>99.44</v>
      </c>
      <c r="N7685" s="23">
        <v>0</v>
      </c>
      <c r="O7685" s="23">
        <v>5</v>
      </c>
      <c r="P7685" s="23" t="s">
        <v>65</v>
      </c>
      <c r="Q7685" s="23" t="s">
        <v>26</v>
      </c>
      <c r="R7685" s="23">
        <f t="shared" si="600"/>
        <v>1</v>
      </c>
      <c r="S7685" s="23" t="str">
        <f t="shared" si="601"/>
        <v>ORD107684_20240423_CUST03101_MED004</v>
      </c>
      <c r="T7685" s="23">
        <f t="shared" si="602"/>
        <v>1</v>
      </c>
      <c r="U7685" s="6">
        <f t="shared" si="603"/>
        <v>198.88</v>
      </c>
      <c r="V7685" s="6">
        <f>tbl_Raw_Data[[#This Row],[Discount_Pct]]*tbl_Raw_Data[[#This Row],[Gross_Amount]]/100</f>
        <v>0</v>
      </c>
      <c r="W7685" s="6">
        <f>tbl_Raw_Data[[#This Row],[Gross_Amount]]-tbl_Raw_Data[[#This Row],[Discount_Amount]]</f>
        <v>198.88</v>
      </c>
      <c r="X7685" s="6">
        <f>tbl_Raw_Data[[#This Row],[Net_Amount_Before_Tax]]*tbl_Raw_Data[[#This Row],[Tax_Pct]]/100</f>
        <v>9.9439999999999991</v>
      </c>
      <c r="Y7685" s="6">
        <f>tbl_Raw_Data[[#This Row],[Net_Amount_Before_Tax]]+tbl_Raw_Data[[#This Row],[Tax_Amount]]</f>
        <v>208.82399999999998</v>
      </c>
      <c r="Z7685" s="6">
        <f t="shared" si="604"/>
        <v>1</v>
      </c>
    </row>
    <row r="7686" spans="1:26" x14ac:dyDescent="0.3">
      <c r="A7686" s="23" t="s">
        <v>9768</v>
      </c>
      <c r="B7686" s="34">
        <v>45903</v>
      </c>
      <c r="C7686" s="23" t="s">
        <v>9769</v>
      </c>
      <c r="D7686" s="23" t="s">
        <v>37</v>
      </c>
      <c r="E7686" s="23" t="s">
        <v>38</v>
      </c>
      <c r="F7686" s="23">
        <v>452020</v>
      </c>
      <c r="G7686" s="23" t="s">
        <v>154</v>
      </c>
      <c r="H7686" s="23" t="s">
        <v>155</v>
      </c>
      <c r="I7686" s="23" t="s">
        <v>134</v>
      </c>
      <c r="J7686" s="23" t="s">
        <v>156</v>
      </c>
      <c r="K7686" s="23" t="s">
        <v>57</v>
      </c>
      <c r="L7686" s="23">
        <v>4</v>
      </c>
      <c r="M7686" s="23">
        <v>48.91</v>
      </c>
      <c r="N7686" s="23">
        <v>10</v>
      </c>
      <c r="O7686" s="23">
        <v>18</v>
      </c>
      <c r="P7686" s="23" t="s">
        <v>33</v>
      </c>
      <c r="Q7686" s="23" t="s">
        <v>34</v>
      </c>
      <c r="R7686" s="23">
        <f t="shared" si="600"/>
        <v>1</v>
      </c>
      <c r="S7686" s="23" t="str">
        <f t="shared" si="601"/>
        <v>ORD107685_20250903_CUST01618_MED006</v>
      </c>
      <c r="T7686" s="23">
        <f t="shared" si="602"/>
        <v>1</v>
      </c>
      <c r="U7686" s="6">
        <f t="shared" si="603"/>
        <v>195.64</v>
      </c>
      <c r="V7686" s="6">
        <f>tbl_Raw_Data[[#This Row],[Discount_Pct]]*tbl_Raw_Data[[#This Row],[Gross_Amount]]/100</f>
        <v>19.564</v>
      </c>
      <c r="W7686" s="6">
        <f>tbl_Raw_Data[[#This Row],[Gross_Amount]]-tbl_Raw_Data[[#This Row],[Discount_Amount]]</f>
        <v>176.07599999999999</v>
      </c>
      <c r="X7686" s="6">
        <f>tbl_Raw_Data[[#This Row],[Net_Amount_Before_Tax]]*tbl_Raw_Data[[#This Row],[Tax_Pct]]/100</f>
        <v>31.693680000000001</v>
      </c>
      <c r="Y7686" s="6">
        <f>tbl_Raw_Data[[#This Row],[Net_Amount_Before_Tax]]+tbl_Raw_Data[[#This Row],[Tax_Amount]]</f>
        <v>207.76967999999999</v>
      </c>
      <c r="Z7686" s="6">
        <f t="shared" si="604"/>
        <v>1</v>
      </c>
    </row>
    <row r="7687" spans="1:26" x14ac:dyDescent="0.3">
      <c r="A7687" s="23" t="s">
        <v>9770</v>
      </c>
      <c r="B7687" s="34">
        <v>45489</v>
      </c>
      <c r="C7687" s="23" t="s">
        <v>9478</v>
      </c>
      <c r="D7687" s="23" t="s">
        <v>142</v>
      </c>
      <c r="E7687" s="23" t="s">
        <v>81</v>
      </c>
      <c r="F7687" s="23">
        <v>380054</v>
      </c>
      <c r="G7687" s="23" t="s">
        <v>107</v>
      </c>
      <c r="H7687" s="23" t="s">
        <v>108</v>
      </c>
      <c r="I7687" s="23" t="s">
        <v>63</v>
      </c>
      <c r="J7687" s="23" t="s">
        <v>42</v>
      </c>
      <c r="K7687" s="23" t="s">
        <v>57</v>
      </c>
      <c r="L7687" s="23">
        <v>2</v>
      </c>
      <c r="M7687" s="23">
        <v>109.06</v>
      </c>
      <c r="N7687" s="23">
        <v>10</v>
      </c>
      <c r="O7687" s="23">
        <v>5</v>
      </c>
      <c r="P7687" s="23" t="s">
        <v>65</v>
      </c>
      <c r="Q7687" s="23" t="s">
        <v>34</v>
      </c>
      <c r="R7687" s="23">
        <f t="shared" si="600"/>
        <v>1</v>
      </c>
      <c r="S7687" s="23" t="str">
        <f t="shared" si="601"/>
        <v>ORD107686_20240716_CUST01917_MED005</v>
      </c>
      <c r="T7687" s="23">
        <f t="shared" si="602"/>
        <v>1</v>
      </c>
      <c r="U7687" s="6">
        <f t="shared" si="603"/>
        <v>218.12</v>
      </c>
      <c r="V7687" s="6">
        <f>tbl_Raw_Data[[#This Row],[Discount_Pct]]*tbl_Raw_Data[[#This Row],[Gross_Amount]]/100</f>
        <v>21.811999999999998</v>
      </c>
      <c r="W7687" s="6">
        <f>tbl_Raw_Data[[#This Row],[Gross_Amount]]-tbl_Raw_Data[[#This Row],[Discount_Amount]]</f>
        <v>196.30799999999999</v>
      </c>
      <c r="X7687" s="6">
        <f>tbl_Raw_Data[[#This Row],[Net_Amount_Before_Tax]]*tbl_Raw_Data[[#This Row],[Tax_Pct]]/100</f>
        <v>9.8154000000000003</v>
      </c>
      <c r="Y7687" s="6">
        <f>tbl_Raw_Data[[#This Row],[Net_Amount_Before_Tax]]+tbl_Raw_Data[[#This Row],[Tax_Amount]]</f>
        <v>206.1234</v>
      </c>
      <c r="Z7687" s="6">
        <f t="shared" si="604"/>
        <v>1</v>
      </c>
    </row>
    <row r="7688" spans="1:26" x14ac:dyDescent="0.3">
      <c r="A7688" s="23" t="s">
        <v>9771</v>
      </c>
      <c r="B7688" s="34">
        <v>45580</v>
      </c>
      <c r="C7688" s="23" t="s">
        <v>290</v>
      </c>
      <c r="D7688" s="23" t="s">
        <v>72</v>
      </c>
      <c r="E7688" s="23" t="s">
        <v>73</v>
      </c>
      <c r="F7688" s="23">
        <v>302033</v>
      </c>
      <c r="G7688" s="23" t="s">
        <v>132</v>
      </c>
      <c r="H7688" s="23" t="s">
        <v>133</v>
      </c>
      <c r="I7688" s="23" t="s">
        <v>134</v>
      </c>
      <c r="J7688" s="23" t="s">
        <v>135</v>
      </c>
      <c r="K7688" s="23" t="s">
        <v>57</v>
      </c>
      <c r="L7688" s="23">
        <v>1</v>
      </c>
      <c r="M7688" s="23">
        <v>70.38</v>
      </c>
      <c r="N7688" s="23">
        <v>5</v>
      </c>
      <c r="O7688" s="23">
        <v>12</v>
      </c>
      <c r="P7688" s="23" t="s">
        <v>65</v>
      </c>
      <c r="Q7688" s="23" t="s">
        <v>34</v>
      </c>
      <c r="R7688" s="23">
        <f t="shared" si="600"/>
        <v>1</v>
      </c>
      <c r="S7688" s="23" t="str">
        <f t="shared" si="601"/>
        <v>ORD107687_20241015_CUST02704_MED007</v>
      </c>
      <c r="T7688" s="23">
        <f t="shared" si="602"/>
        <v>1</v>
      </c>
      <c r="U7688" s="6">
        <f t="shared" si="603"/>
        <v>70.38</v>
      </c>
      <c r="V7688" s="6">
        <f>tbl_Raw_Data[[#This Row],[Discount_Pct]]*tbl_Raw_Data[[#This Row],[Gross_Amount]]/100</f>
        <v>3.5189999999999997</v>
      </c>
      <c r="W7688" s="6">
        <f>tbl_Raw_Data[[#This Row],[Gross_Amount]]-tbl_Raw_Data[[#This Row],[Discount_Amount]]</f>
        <v>66.86099999999999</v>
      </c>
      <c r="X7688" s="6">
        <f>tbl_Raw_Data[[#This Row],[Net_Amount_Before_Tax]]*tbl_Raw_Data[[#This Row],[Tax_Pct]]/100</f>
        <v>8.0233199999999982</v>
      </c>
      <c r="Y7688" s="6">
        <f>tbl_Raw_Data[[#This Row],[Net_Amount_Before_Tax]]+tbl_Raw_Data[[#This Row],[Tax_Amount]]</f>
        <v>74.884319999999988</v>
      </c>
      <c r="Z7688" s="6">
        <f t="shared" si="604"/>
        <v>2</v>
      </c>
    </row>
    <row r="7689" spans="1:26" x14ac:dyDescent="0.3">
      <c r="A7689" s="23" t="s">
        <v>9771</v>
      </c>
      <c r="B7689" s="34">
        <v>45753</v>
      </c>
      <c r="C7689" s="23" t="s">
        <v>9772</v>
      </c>
      <c r="D7689" s="23" t="s">
        <v>80</v>
      </c>
      <c r="E7689" s="23" t="s">
        <v>81</v>
      </c>
      <c r="F7689" s="23">
        <v>395001</v>
      </c>
      <c r="G7689" s="23" t="s">
        <v>53</v>
      </c>
      <c r="H7689" s="23" t="s">
        <v>54</v>
      </c>
      <c r="I7689" s="23" t="s">
        <v>55</v>
      </c>
      <c r="J7689" s="23" t="s">
        <v>56</v>
      </c>
      <c r="K7689" s="23" t="s">
        <v>57</v>
      </c>
      <c r="L7689" s="23">
        <v>4</v>
      </c>
      <c r="M7689" s="23">
        <v>55.85</v>
      </c>
      <c r="N7689" s="23">
        <v>10</v>
      </c>
      <c r="O7689" s="23">
        <v>5</v>
      </c>
      <c r="P7689" s="23" t="s">
        <v>89</v>
      </c>
      <c r="Q7689" s="23" t="s">
        <v>90</v>
      </c>
      <c r="R7689" s="23">
        <f t="shared" si="600"/>
        <v>1</v>
      </c>
      <c r="S7689" s="23" t="str">
        <f t="shared" si="601"/>
        <v>ORD107687_20250406_CUST01156_MED020</v>
      </c>
      <c r="T7689" s="23">
        <f t="shared" si="602"/>
        <v>1</v>
      </c>
      <c r="U7689" s="6">
        <f t="shared" si="603"/>
        <v>223.4</v>
      </c>
      <c r="V7689" s="6">
        <f>tbl_Raw_Data[[#This Row],[Discount_Pct]]*tbl_Raw_Data[[#This Row],[Gross_Amount]]/100</f>
        <v>22.34</v>
      </c>
      <c r="W7689" s="6">
        <f>tbl_Raw_Data[[#This Row],[Gross_Amount]]-tbl_Raw_Data[[#This Row],[Discount_Amount]]</f>
        <v>201.06</v>
      </c>
      <c r="X7689" s="6">
        <f>tbl_Raw_Data[[#This Row],[Net_Amount_Before_Tax]]*tbl_Raw_Data[[#This Row],[Tax_Pct]]/100</f>
        <v>10.052999999999999</v>
      </c>
      <c r="Y7689" s="6">
        <f>tbl_Raw_Data[[#This Row],[Net_Amount_Before_Tax]]+tbl_Raw_Data[[#This Row],[Tax_Amount]]</f>
        <v>211.113</v>
      </c>
      <c r="Z7689" s="6">
        <f t="shared" si="604"/>
        <v>0</v>
      </c>
    </row>
    <row r="7690" spans="1:26" x14ac:dyDescent="0.3">
      <c r="A7690" s="23" t="s">
        <v>9773</v>
      </c>
      <c r="B7690" s="34">
        <v>45953</v>
      </c>
      <c r="C7690" s="23" t="s">
        <v>4044</v>
      </c>
      <c r="D7690" s="23" t="s">
        <v>72</v>
      </c>
      <c r="E7690" s="23" t="s">
        <v>73</v>
      </c>
      <c r="F7690" s="23">
        <v>302033</v>
      </c>
      <c r="G7690" s="23" t="s">
        <v>68</v>
      </c>
      <c r="H7690" s="23" t="s">
        <v>69</v>
      </c>
      <c r="I7690" s="23" t="s">
        <v>55</v>
      </c>
      <c r="J7690" s="23" t="s">
        <v>56</v>
      </c>
      <c r="K7690" s="23" t="s">
        <v>24</v>
      </c>
      <c r="L7690" s="23">
        <v>6</v>
      </c>
      <c r="M7690" s="23">
        <v>28.18</v>
      </c>
      <c r="N7690" s="23">
        <v>5</v>
      </c>
      <c r="O7690" s="23">
        <v>18</v>
      </c>
      <c r="P7690" s="23" t="s">
        <v>25</v>
      </c>
      <c r="Q7690" s="23" t="s">
        <v>34</v>
      </c>
      <c r="R7690" s="23">
        <f t="shared" si="600"/>
        <v>1</v>
      </c>
      <c r="S7690" s="23" t="str">
        <f t="shared" si="601"/>
        <v>ORD107689_20251023_CUST01662_MED003</v>
      </c>
      <c r="T7690" s="23">
        <f t="shared" si="602"/>
        <v>1</v>
      </c>
      <c r="U7690" s="6">
        <f t="shared" si="603"/>
        <v>169.07999999999998</v>
      </c>
      <c r="V7690" s="6">
        <f>tbl_Raw_Data[[#This Row],[Discount_Pct]]*tbl_Raw_Data[[#This Row],[Gross_Amount]]/100</f>
        <v>8.4539999999999988</v>
      </c>
      <c r="W7690" s="6">
        <f>tbl_Raw_Data[[#This Row],[Gross_Amount]]-tbl_Raw_Data[[#This Row],[Discount_Amount]]</f>
        <v>160.62599999999998</v>
      </c>
      <c r="X7690" s="6">
        <f>tbl_Raw_Data[[#This Row],[Net_Amount_Before_Tax]]*tbl_Raw_Data[[#This Row],[Tax_Pct]]/100</f>
        <v>28.912679999999995</v>
      </c>
      <c r="Y7690" s="6">
        <f>tbl_Raw_Data[[#This Row],[Net_Amount_Before_Tax]]+tbl_Raw_Data[[#This Row],[Tax_Amount]]</f>
        <v>189.53867999999997</v>
      </c>
      <c r="Z7690" s="6">
        <f t="shared" si="604"/>
        <v>2</v>
      </c>
    </row>
    <row r="7691" spans="1:26" x14ac:dyDescent="0.3">
      <c r="A7691" s="23" t="s">
        <v>9774</v>
      </c>
      <c r="B7691" s="34">
        <v>45442</v>
      </c>
      <c r="C7691" s="23" t="s">
        <v>1173</v>
      </c>
      <c r="D7691" s="23" t="s">
        <v>80</v>
      </c>
      <c r="E7691" s="23" t="s">
        <v>81</v>
      </c>
      <c r="F7691" s="23">
        <v>395010</v>
      </c>
      <c r="G7691" s="23" t="s">
        <v>53</v>
      </c>
      <c r="H7691" s="23" t="s">
        <v>54</v>
      </c>
      <c r="I7691" s="23" t="s">
        <v>55</v>
      </c>
      <c r="J7691" s="23" t="s">
        <v>56</v>
      </c>
      <c r="K7691" s="23" t="s">
        <v>57</v>
      </c>
      <c r="L7691" s="23">
        <v>2</v>
      </c>
      <c r="M7691" s="23">
        <v>49.71</v>
      </c>
      <c r="N7691" s="23">
        <v>15</v>
      </c>
      <c r="O7691" s="23">
        <v>5</v>
      </c>
      <c r="P7691" s="23" t="s">
        <v>43</v>
      </c>
      <c r="Q7691" s="23" t="s">
        <v>34</v>
      </c>
      <c r="R7691" s="23">
        <f t="shared" si="600"/>
        <v>1</v>
      </c>
      <c r="S7691" s="23" t="str">
        <f t="shared" si="601"/>
        <v>ORD107690_20240530_CUST01661_MED020</v>
      </c>
      <c r="T7691" s="23">
        <f t="shared" si="602"/>
        <v>1</v>
      </c>
      <c r="U7691" s="6">
        <f t="shared" si="603"/>
        <v>99.42</v>
      </c>
      <c r="V7691" s="6">
        <f>tbl_Raw_Data[[#This Row],[Discount_Pct]]*tbl_Raw_Data[[#This Row],[Gross_Amount]]/100</f>
        <v>14.913</v>
      </c>
      <c r="W7691" s="6">
        <f>tbl_Raw_Data[[#This Row],[Gross_Amount]]-tbl_Raw_Data[[#This Row],[Discount_Amount]]</f>
        <v>84.507000000000005</v>
      </c>
      <c r="X7691" s="6">
        <f>tbl_Raw_Data[[#This Row],[Net_Amount_Before_Tax]]*tbl_Raw_Data[[#This Row],[Tax_Pct]]/100</f>
        <v>4.2253500000000006</v>
      </c>
      <c r="Y7691" s="6">
        <f>tbl_Raw_Data[[#This Row],[Net_Amount_Before_Tax]]+tbl_Raw_Data[[#This Row],[Tax_Amount]]</f>
        <v>88.732350000000011</v>
      </c>
      <c r="Z7691" s="6">
        <f t="shared" si="604"/>
        <v>3</v>
      </c>
    </row>
    <row r="7692" spans="1:26" x14ac:dyDescent="0.3">
      <c r="A7692" s="23" t="s">
        <v>9775</v>
      </c>
      <c r="B7692" s="34">
        <v>45318</v>
      </c>
      <c r="C7692" s="23" t="s">
        <v>9776</v>
      </c>
      <c r="D7692" s="23" t="s">
        <v>92</v>
      </c>
      <c r="E7692" s="23" t="s">
        <v>93</v>
      </c>
      <c r="F7692" s="23">
        <v>560066</v>
      </c>
      <c r="G7692" s="23" t="s">
        <v>102</v>
      </c>
      <c r="H7692" s="23" t="s">
        <v>103</v>
      </c>
      <c r="I7692" s="23" t="s">
        <v>104</v>
      </c>
      <c r="J7692" s="23" t="s">
        <v>64</v>
      </c>
      <c r="K7692" s="23" t="s">
        <v>57</v>
      </c>
      <c r="L7692" s="23">
        <v>1</v>
      </c>
      <c r="M7692" s="23">
        <v>91.56</v>
      </c>
      <c r="N7692" s="23">
        <v>5</v>
      </c>
      <c r="O7692" s="23">
        <v>5</v>
      </c>
      <c r="P7692" s="23" t="s">
        <v>25</v>
      </c>
      <c r="Q7692" s="23" t="s">
        <v>34</v>
      </c>
      <c r="R7692" s="23">
        <f t="shared" si="600"/>
        <v>1</v>
      </c>
      <c r="S7692" s="23" t="str">
        <f t="shared" si="601"/>
        <v>ORD107691_20240127_CUST01517_MED029</v>
      </c>
      <c r="T7692" s="23">
        <f t="shared" si="602"/>
        <v>1</v>
      </c>
      <c r="U7692" s="6">
        <f t="shared" si="603"/>
        <v>91.56</v>
      </c>
      <c r="V7692" s="6">
        <f>tbl_Raw_Data[[#This Row],[Discount_Pct]]*tbl_Raw_Data[[#This Row],[Gross_Amount]]/100</f>
        <v>4.5780000000000003</v>
      </c>
      <c r="W7692" s="6">
        <f>tbl_Raw_Data[[#This Row],[Gross_Amount]]-tbl_Raw_Data[[#This Row],[Discount_Amount]]</f>
        <v>86.981999999999999</v>
      </c>
      <c r="X7692" s="6">
        <f>tbl_Raw_Data[[#This Row],[Net_Amount_Before_Tax]]*tbl_Raw_Data[[#This Row],[Tax_Pct]]/100</f>
        <v>4.3491</v>
      </c>
      <c r="Y7692" s="6">
        <f>tbl_Raw_Data[[#This Row],[Net_Amount_Before_Tax]]+tbl_Raw_Data[[#This Row],[Tax_Amount]]</f>
        <v>91.331099999999992</v>
      </c>
      <c r="Z7692" s="6">
        <f t="shared" si="604"/>
        <v>1</v>
      </c>
    </row>
    <row r="7693" spans="1:26" x14ac:dyDescent="0.3">
      <c r="A7693" s="23" t="s">
        <v>9777</v>
      </c>
      <c r="B7693" s="34">
        <v>45654</v>
      </c>
      <c r="C7693" s="23" t="s">
        <v>5432</v>
      </c>
      <c r="D7693" s="23" t="s">
        <v>28</v>
      </c>
      <c r="E7693" s="23" t="s">
        <v>29</v>
      </c>
      <c r="F7693" s="23">
        <v>500090</v>
      </c>
      <c r="G7693" s="23" t="s">
        <v>132</v>
      </c>
      <c r="H7693" s="23" t="s">
        <v>133</v>
      </c>
      <c r="I7693" s="23" t="s">
        <v>134</v>
      </c>
      <c r="J7693" s="23" t="s">
        <v>135</v>
      </c>
      <c r="K7693" s="23" t="s">
        <v>57</v>
      </c>
      <c r="L7693" s="23">
        <v>6</v>
      </c>
      <c r="M7693" s="23">
        <v>83.76</v>
      </c>
      <c r="N7693" s="23">
        <v>5</v>
      </c>
      <c r="O7693" s="23">
        <v>18</v>
      </c>
      <c r="P7693" s="23" t="s">
        <v>25</v>
      </c>
      <c r="Q7693" s="23" t="s">
        <v>34</v>
      </c>
      <c r="R7693" s="23">
        <f t="shared" si="600"/>
        <v>1</v>
      </c>
      <c r="S7693" s="23" t="str">
        <f t="shared" si="601"/>
        <v>ORD107692_20241228_CUST02944_MED007</v>
      </c>
      <c r="T7693" s="23">
        <f t="shared" si="602"/>
        <v>1</v>
      </c>
      <c r="U7693" s="6">
        <f t="shared" si="603"/>
        <v>502.56000000000006</v>
      </c>
      <c r="V7693" s="6">
        <f>tbl_Raw_Data[[#This Row],[Discount_Pct]]*tbl_Raw_Data[[#This Row],[Gross_Amount]]/100</f>
        <v>25.128</v>
      </c>
      <c r="W7693" s="6">
        <f>tbl_Raw_Data[[#This Row],[Gross_Amount]]-tbl_Raw_Data[[#This Row],[Discount_Amount]]</f>
        <v>477.43200000000007</v>
      </c>
      <c r="X7693" s="6">
        <f>tbl_Raw_Data[[#This Row],[Net_Amount_Before_Tax]]*tbl_Raw_Data[[#This Row],[Tax_Pct]]/100</f>
        <v>85.937760000000011</v>
      </c>
      <c r="Y7693" s="6">
        <f>tbl_Raw_Data[[#This Row],[Net_Amount_Before_Tax]]+tbl_Raw_Data[[#This Row],[Tax_Amount]]</f>
        <v>563.36976000000004</v>
      </c>
      <c r="Z7693" s="6">
        <f t="shared" si="604"/>
        <v>5</v>
      </c>
    </row>
    <row r="7694" spans="1:26" x14ac:dyDescent="0.3">
      <c r="A7694" s="23" t="s">
        <v>9778</v>
      </c>
      <c r="B7694" s="34">
        <v>45739</v>
      </c>
      <c r="C7694" s="23" t="s">
        <v>3891</v>
      </c>
      <c r="D7694" s="23" t="s">
        <v>19</v>
      </c>
      <c r="E7694" s="23" t="s">
        <v>19</v>
      </c>
      <c r="F7694" s="23">
        <v>110024</v>
      </c>
      <c r="G7694" s="23" t="s">
        <v>111</v>
      </c>
      <c r="H7694" s="23" t="s">
        <v>112</v>
      </c>
      <c r="I7694" s="23" t="s">
        <v>113</v>
      </c>
      <c r="J7694" s="23" t="s">
        <v>114</v>
      </c>
      <c r="K7694" s="23" t="s">
        <v>24</v>
      </c>
      <c r="L7694" s="23">
        <v>4</v>
      </c>
      <c r="M7694" s="23">
        <v>104.58</v>
      </c>
      <c r="N7694" s="23">
        <v>5</v>
      </c>
      <c r="O7694" s="23">
        <v>5</v>
      </c>
      <c r="P7694" s="23" t="s">
        <v>25</v>
      </c>
      <c r="Q7694" s="23" t="s">
        <v>34</v>
      </c>
      <c r="R7694" s="23">
        <f t="shared" si="600"/>
        <v>1</v>
      </c>
      <c r="S7694" s="23" t="str">
        <f t="shared" si="601"/>
        <v>ORD107693_20250323_CUST03278_MED027</v>
      </c>
      <c r="T7694" s="23">
        <f t="shared" si="602"/>
        <v>1</v>
      </c>
      <c r="U7694" s="6">
        <f t="shared" si="603"/>
        <v>418.32</v>
      </c>
      <c r="V7694" s="6">
        <f>tbl_Raw_Data[[#This Row],[Discount_Pct]]*tbl_Raw_Data[[#This Row],[Gross_Amount]]/100</f>
        <v>20.916</v>
      </c>
      <c r="W7694" s="6">
        <f>tbl_Raw_Data[[#This Row],[Gross_Amount]]-tbl_Raw_Data[[#This Row],[Discount_Amount]]</f>
        <v>397.404</v>
      </c>
      <c r="X7694" s="6">
        <f>tbl_Raw_Data[[#This Row],[Net_Amount_Before_Tax]]*tbl_Raw_Data[[#This Row],[Tax_Pct]]/100</f>
        <v>19.870200000000001</v>
      </c>
      <c r="Y7694" s="6">
        <f>tbl_Raw_Data[[#This Row],[Net_Amount_Before_Tax]]+tbl_Raw_Data[[#This Row],[Tax_Amount]]</f>
        <v>417.27420000000001</v>
      </c>
      <c r="Z7694" s="6">
        <f t="shared" si="604"/>
        <v>3</v>
      </c>
    </row>
    <row r="7695" spans="1:26" x14ac:dyDescent="0.3">
      <c r="A7695" s="23" t="s">
        <v>9779</v>
      </c>
      <c r="B7695" s="34">
        <v>45560</v>
      </c>
      <c r="C7695" s="23" t="s">
        <v>5822</v>
      </c>
      <c r="D7695" s="23" t="s">
        <v>100</v>
      </c>
      <c r="E7695" s="23" t="s">
        <v>101</v>
      </c>
      <c r="F7695" s="23">
        <v>201307</v>
      </c>
      <c r="G7695" s="23" t="s">
        <v>111</v>
      </c>
      <c r="H7695" s="23" t="s">
        <v>112</v>
      </c>
      <c r="I7695" s="23" t="s">
        <v>113</v>
      </c>
      <c r="J7695" s="23" t="s">
        <v>114</v>
      </c>
      <c r="K7695" s="23" t="s">
        <v>24</v>
      </c>
      <c r="L7695" s="23">
        <v>3</v>
      </c>
      <c r="M7695" s="23">
        <v>88.26</v>
      </c>
      <c r="N7695" s="23">
        <v>0</v>
      </c>
      <c r="O7695" s="23">
        <v>12</v>
      </c>
      <c r="P7695" s="23" t="s">
        <v>25</v>
      </c>
      <c r="Q7695" s="23" t="s">
        <v>34</v>
      </c>
      <c r="R7695" s="23">
        <f t="shared" si="600"/>
        <v>1</v>
      </c>
      <c r="S7695" s="23" t="str">
        <f t="shared" si="601"/>
        <v>ORD107694_20240925_CUST03028_MED027</v>
      </c>
      <c r="T7695" s="23">
        <f t="shared" si="602"/>
        <v>1</v>
      </c>
      <c r="U7695" s="6">
        <f t="shared" si="603"/>
        <v>264.78000000000003</v>
      </c>
      <c r="V7695" s="6">
        <f>tbl_Raw_Data[[#This Row],[Discount_Pct]]*tbl_Raw_Data[[#This Row],[Gross_Amount]]/100</f>
        <v>0</v>
      </c>
      <c r="W7695" s="6">
        <f>tbl_Raw_Data[[#This Row],[Gross_Amount]]-tbl_Raw_Data[[#This Row],[Discount_Amount]]</f>
        <v>264.78000000000003</v>
      </c>
      <c r="X7695" s="6">
        <f>tbl_Raw_Data[[#This Row],[Net_Amount_Before_Tax]]*tbl_Raw_Data[[#This Row],[Tax_Pct]]/100</f>
        <v>31.773600000000005</v>
      </c>
      <c r="Y7695" s="6">
        <f>tbl_Raw_Data[[#This Row],[Net_Amount_Before_Tax]]+tbl_Raw_Data[[#This Row],[Tax_Amount]]</f>
        <v>296.55360000000002</v>
      </c>
      <c r="Z7695" s="6">
        <f t="shared" si="604"/>
        <v>1</v>
      </c>
    </row>
    <row r="7696" spans="1:26" x14ac:dyDescent="0.3">
      <c r="A7696" s="23" t="s">
        <v>9780</v>
      </c>
      <c r="B7696" s="34">
        <v>45695</v>
      </c>
      <c r="C7696" s="23" t="s">
        <v>2507</v>
      </c>
      <c r="D7696" s="23" t="s">
        <v>92</v>
      </c>
      <c r="E7696" s="23" t="s">
        <v>93</v>
      </c>
      <c r="F7696" s="23">
        <v>560038</v>
      </c>
      <c r="G7696" s="23" t="s">
        <v>154</v>
      </c>
      <c r="H7696" s="23" t="s">
        <v>155</v>
      </c>
      <c r="I7696" s="23" t="s">
        <v>134</v>
      </c>
      <c r="J7696" s="23" t="s">
        <v>156</v>
      </c>
      <c r="K7696" s="23" t="s">
        <v>57</v>
      </c>
      <c r="L7696" s="23">
        <v>2</v>
      </c>
      <c r="M7696" s="23">
        <v>41.5</v>
      </c>
      <c r="N7696" s="23">
        <v>15</v>
      </c>
      <c r="O7696" s="23">
        <v>18</v>
      </c>
      <c r="P7696" s="23" t="s">
        <v>33</v>
      </c>
      <c r="Q7696" s="23" t="s">
        <v>34</v>
      </c>
      <c r="R7696" s="23">
        <f t="shared" si="600"/>
        <v>1</v>
      </c>
      <c r="S7696" s="23" t="str">
        <f t="shared" si="601"/>
        <v>ORD107695_20250207_CUST02391_MED006</v>
      </c>
      <c r="T7696" s="23">
        <f t="shared" si="602"/>
        <v>1</v>
      </c>
      <c r="U7696" s="6">
        <f t="shared" si="603"/>
        <v>83</v>
      </c>
      <c r="V7696" s="6">
        <f>tbl_Raw_Data[[#This Row],[Discount_Pct]]*tbl_Raw_Data[[#This Row],[Gross_Amount]]/100</f>
        <v>12.45</v>
      </c>
      <c r="W7696" s="6">
        <f>tbl_Raw_Data[[#This Row],[Gross_Amount]]-tbl_Raw_Data[[#This Row],[Discount_Amount]]</f>
        <v>70.55</v>
      </c>
      <c r="X7696" s="6">
        <f>tbl_Raw_Data[[#This Row],[Net_Amount_Before_Tax]]*tbl_Raw_Data[[#This Row],[Tax_Pct]]/100</f>
        <v>12.698999999999998</v>
      </c>
      <c r="Y7696" s="6">
        <f>tbl_Raw_Data[[#This Row],[Net_Amount_Before_Tax]]+tbl_Raw_Data[[#This Row],[Tax_Amount]]</f>
        <v>83.248999999999995</v>
      </c>
      <c r="Z7696" s="6">
        <f t="shared" si="604"/>
        <v>3</v>
      </c>
    </row>
    <row r="7697" spans="1:26" x14ac:dyDescent="0.3">
      <c r="A7697" s="23" t="s">
        <v>9781</v>
      </c>
      <c r="B7697" s="34">
        <v>45451</v>
      </c>
      <c r="C7697" s="23" t="s">
        <v>1273</v>
      </c>
      <c r="D7697" s="23" t="s">
        <v>142</v>
      </c>
      <c r="E7697" s="23" t="s">
        <v>81</v>
      </c>
      <c r="F7697" s="23">
        <v>380061</v>
      </c>
      <c r="G7697" s="23" t="s">
        <v>48</v>
      </c>
      <c r="H7697" s="23" t="s">
        <v>49</v>
      </c>
      <c r="I7697" s="23" t="s">
        <v>50</v>
      </c>
      <c r="J7697" s="23" t="s">
        <v>23</v>
      </c>
      <c r="K7697" s="23" t="s">
        <v>24</v>
      </c>
      <c r="L7697" s="23">
        <v>2</v>
      </c>
      <c r="M7697" s="23">
        <v>114.46</v>
      </c>
      <c r="N7697" s="23">
        <v>10</v>
      </c>
      <c r="O7697" s="23">
        <v>12</v>
      </c>
      <c r="P7697" s="23" t="s">
        <v>65</v>
      </c>
      <c r="Q7697" s="23" t="s">
        <v>34</v>
      </c>
      <c r="R7697" s="23">
        <f t="shared" si="600"/>
        <v>1</v>
      </c>
      <c r="S7697" s="23" t="str">
        <f t="shared" si="601"/>
        <v>ORD107696_20240608_CUST00474_MED028</v>
      </c>
      <c r="T7697" s="23">
        <f t="shared" si="602"/>
        <v>1</v>
      </c>
      <c r="U7697" s="6">
        <f t="shared" si="603"/>
        <v>228.92</v>
      </c>
      <c r="V7697" s="6">
        <f>tbl_Raw_Data[[#This Row],[Discount_Pct]]*tbl_Raw_Data[[#This Row],[Gross_Amount]]/100</f>
        <v>22.891999999999999</v>
      </c>
      <c r="W7697" s="6">
        <f>tbl_Raw_Data[[#This Row],[Gross_Amount]]-tbl_Raw_Data[[#This Row],[Discount_Amount]]</f>
        <v>206.02799999999999</v>
      </c>
      <c r="X7697" s="6">
        <f>tbl_Raw_Data[[#This Row],[Net_Amount_Before_Tax]]*tbl_Raw_Data[[#This Row],[Tax_Pct]]/100</f>
        <v>24.72336</v>
      </c>
      <c r="Y7697" s="6">
        <f>tbl_Raw_Data[[#This Row],[Net_Amount_Before_Tax]]+tbl_Raw_Data[[#This Row],[Tax_Amount]]</f>
        <v>230.75135999999998</v>
      </c>
      <c r="Z7697" s="6">
        <f t="shared" si="604"/>
        <v>3</v>
      </c>
    </row>
    <row r="7698" spans="1:26" x14ac:dyDescent="0.3">
      <c r="A7698" s="23" t="s">
        <v>9782</v>
      </c>
      <c r="B7698" s="34">
        <v>45338</v>
      </c>
      <c r="C7698" s="23" t="s">
        <v>4327</v>
      </c>
      <c r="D7698" s="23" t="s">
        <v>87</v>
      </c>
      <c r="E7698" s="23" t="s">
        <v>88</v>
      </c>
      <c r="F7698" s="23">
        <v>600096</v>
      </c>
      <c r="G7698" s="23" t="s">
        <v>167</v>
      </c>
      <c r="H7698" s="23" t="s">
        <v>168</v>
      </c>
      <c r="I7698" s="23" t="s">
        <v>113</v>
      </c>
      <c r="J7698" s="23" t="s">
        <v>42</v>
      </c>
      <c r="K7698" s="23" t="s">
        <v>24</v>
      </c>
      <c r="L7698" s="23">
        <v>1</v>
      </c>
      <c r="M7698" s="23">
        <v>210.16</v>
      </c>
      <c r="N7698" s="23">
        <v>10</v>
      </c>
      <c r="O7698" s="23">
        <v>12</v>
      </c>
      <c r="P7698" s="23" t="s">
        <v>65</v>
      </c>
      <c r="Q7698" s="23" t="s">
        <v>34</v>
      </c>
      <c r="R7698" s="23">
        <f t="shared" si="600"/>
        <v>1</v>
      </c>
      <c r="S7698" s="23" t="str">
        <f t="shared" si="601"/>
        <v>ORD107697_20240216_CUST01075_MED026</v>
      </c>
      <c r="T7698" s="23">
        <f t="shared" si="602"/>
        <v>1</v>
      </c>
      <c r="U7698" s="6">
        <f t="shared" si="603"/>
        <v>210.16</v>
      </c>
      <c r="V7698" s="6">
        <f>tbl_Raw_Data[[#This Row],[Discount_Pct]]*tbl_Raw_Data[[#This Row],[Gross_Amount]]/100</f>
        <v>21.015999999999998</v>
      </c>
      <c r="W7698" s="6">
        <f>tbl_Raw_Data[[#This Row],[Gross_Amount]]-tbl_Raw_Data[[#This Row],[Discount_Amount]]</f>
        <v>189.14400000000001</v>
      </c>
      <c r="X7698" s="6">
        <f>tbl_Raw_Data[[#This Row],[Net_Amount_Before_Tax]]*tbl_Raw_Data[[#This Row],[Tax_Pct]]/100</f>
        <v>22.697279999999999</v>
      </c>
      <c r="Y7698" s="6">
        <f>tbl_Raw_Data[[#This Row],[Net_Amount_Before_Tax]]+tbl_Raw_Data[[#This Row],[Tax_Amount]]</f>
        <v>211.84128000000001</v>
      </c>
      <c r="Z7698" s="6">
        <f t="shared" si="604"/>
        <v>1</v>
      </c>
    </row>
    <row r="7699" spans="1:26" x14ac:dyDescent="0.3">
      <c r="A7699" s="23" t="s">
        <v>9783</v>
      </c>
      <c r="B7699" s="34">
        <v>45952</v>
      </c>
      <c r="C7699" s="23" t="s">
        <v>4191</v>
      </c>
      <c r="D7699" s="23" t="s">
        <v>123</v>
      </c>
      <c r="E7699" s="23" t="s">
        <v>101</v>
      </c>
      <c r="F7699" s="23">
        <v>226024</v>
      </c>
      <c r="G7699" s="23" t="s">
        <v>315</v>
      </c>
      <c r="H7699" s="23" t="s">
        <v>316</v>
      </c>
      <c r="I7699" s="23" t="s">
        <v>50</v>
      </c>
      <c r="J7699" s="23" t="s">
        <v>114</v>
      </c>
      <c r="K7699" s="23" t="s">
        <v>24</v>
      </c>
      <c r="L7699" s="23">
        <v>2</v>
      </c>
      <c r="M7699" s="23">
        <v>107.23</v>
      </c>
      <c r="N7699" s="23">
        <v>20</v>
      </c>
      <c r="O7699" s="23">
        <v>5</v>
      </c>
      <c r="P7699" s="23" t="s">
        <v>33</v>
      </c>
      <c r="Q7699" s="23" t="s">
        <v>34</v>
      </c>
      <c r="R7699" s="23">
        <f t="shared" si="600"/>
        <v>1</v>
      </c>
      <c r="S7699" s="23" t="str">
        <f t="shared" si="601"/>
        <v>ORD107698_20251022_CUST03456_MED012</v>
      </c>
      <c r="T7699" s="23">
        <f t="shared" si="602"/>
        <v>1</v>
      </c>
      <c r="U7699" s="6">
        <f t="shared" si="603"/>
        <v>214.46</v>
      </c>
      <c r="V7699" s="6">
        <f>tbl_Raw_Data[[#This Row],[Discount_Pct]]*tbl_Raw_Data[[#This Row],[Gross_Amount]]/100</f>
        <v>42.891999999999996</v>
      </c>
      <c r="W7699" s="6">
        <f>tbl_Raw_Data[[#This Row],[Gross_Amount]]-tbl_Raw_Data[[#This Row],[Discount_Amount]]</f>
        <v>171.56800000000001</v>
      </c>
      <c r="X7699" s="6">
        <f>tbl_Raw_Data[[#This Row],[Net_Amount_Before_Tax]]*tbl_Raw_Data[[#This Row],[Tax_Pct]]/100</f>
        <v>8.5784000000000002</v>
      </c>
      <c r="Y7699" s="6">
        <f>tbl_Raw_Data[[#This Row],[Net_Amount_Before_Tax]]+tbl_Raw_Data[[#This Row],[Tax_Amount]]</f>
        <v>180.1464</v>
      </c>
      <c r="Z7699" s="6">
        <f t="shared" si="604"/>
        <v>2</v>
      </c>
    </row>
    <row r="7700" spans="1:26" x14ac:dyDescent="0.3">
      <c r="A7700" s="23" t="s">
        <v>9783</v>
      </c>
      <c r="B7700" s="34">
        <v>45542</v>
      </c>
      <c r="C7700" s="23" t="s">
        <v>1559</v>
      </c>
      <c r="D7700" s="23" t="s">
        <v>123</v>
      </c>
      <c r="E7700" s="23" t="s">
        <v>101</v>
      </c>
      <c r="F7700" s="23">
        <v>226001</v>
      </c>
      <c r="G7700" s="23" t="s">
        <v>145</v>
      </c>
      <c r="H7700" s="23" t="s">
        <v>146</v>
      </c>
      <c r="I7700" s="23" t="s">
        <v>147</v>
      </c>
      <c r="J7700" s="23" t="s">
        <v>148</v>
      </c>
      <c r="K7700" s="23" t="s">
        <v>24</v>
      </c>
      <c r="L7700" s="23">
        <v>1</v>
      </c>
      <c r="M7700" s="23">
        <v>120.7</v>
      </c>
      <c r="N7700" s="23">
        <v>10</v>
      </c>
      <c r="O7700" s="23">
        <v>12</v>
      </c>
      <c r="P7700" s="23" t="s">
        <v>89</v>
      </c>
      <c r="Q7700" s="23" t="s">
        <v>34</v>
      </c>
      <c r="R7700" s="23">
        <f t="shared" si="600"/>
        <v>1</v>
      </c>
      <c r="S7700" s="23" t="str">
        <f t="shared" si="601"/>
        <v>ORD107698_20240907_CUST00982_MED016</v>
      </c>
      <c r="T7700" s="23">
        <f t="shared" si="602"/>
        <v>1</v>
      </c>
      <c r="U7700" s="6">
        <f t="shared" si="603"/>
        <v>120.7</v>
      </c>
      <c r="V7700" s="6">
        <f>tbl_Raw_Data[[#This Row],[Discount_Pct]]*tbl_Raw_Data[[#This Row],[Gross_Amount]]/100</f>
        <v>12.07</v>
      </c>
      <c r="W7700" s="6">
        <f>tbl_Raw_Data[[#This Row],[Gross_Amount]]-tbl_Raw_Data[[#This Row],[Discount_Amount]]</f>
        <v>108.63</v>
      </c>
      <c r="X7700" s="6">
        <f>tbl_Raw_Data[[#This Row],[Net_Amount_Before_Tax]]*tbl_Raw_Data[[#This Row],[Tax_Pct]]/100</f>
        <v>13.035599999999999</v>
      </c>
      <c r="Y7700" s="6">
        <f>tbl_Raw_Data[[#This Row],[Net_Amount_Before_Tax]]+tbl_Raw_Data[[#This Row],[Tax_Amount]]</f>
        <v>121.6656</v>
      </c>
      <c r="Z7700" s="6">
        <f t="shared" si="604"/>
        <v>3</v>
      </c>
    </row>
    <row r="7701" spans="1:26" x14ac:dyDescent="0.3">
      <c r="A7701" s="23" t="s">
        <v>9784</v>
      </c>
      <c r="B7701" s="34">
        <v>45383</v>
      </c>
      <c r="C7701" s="23" t="s">
        <v>974</v>
      </c>
      <c r="D7701" s="23" t="s">
        <v>130</v>
      </c>
      <c r="E7701" s="23" t="s">
        <v>131</v>
      </c>
      <c r="F7701" s="23">
        <v>700029</v>
      </c>
      <c r="G7701" s="23" t="s">
        <v>82</v>
      </c>
      <c r="H7701" s="23" t="s">
        <v>83</v>
      </c>
      <c r="I7701" s="23" t="s">
        <v>84</v>
      </c>
      <c r="J7701" s="23" t="s">
        <v>85</v>
      </c>
      <c r="K7701" s="23" t="s">
        <v>24</v>
      </c>
      <c r="L7701" s="23">
        <v>2</v>
      </c>
      <c r="M7701" s="23">
        <v>282.52</v>
      </c>
      <c r="N7701" s="23">
        <v>5</v>
      </c>
      <c r="O7701" s="23">
        <v>18</v>
      </c>
      <c r="P7701" s="23" t="s">
        <v>89</v>
      </c>
      <c r="Q7701" s="23" t="s">
        <v>34</v>
      </c>
      <c r="R7701" s="23">
        <f t="shared" si="600"/>
        <v>1</v>
      </c>
      <c r="S7701" s="23" t="str">
        <f t="shared" si="601"/>
        <v>ORD107700_20240401_CUST02134_MED023</v>
      </c>
      <c r="T7701" s="23">
        <f t="shared" si="602"/>
        <v>1</v>
      </c>
      <c r="U7701" s="6">
        <f t="shared" si="603"/>
        <v>565.04</v>
      </c>
      <c r="V7701" s="6">
        <f>tbl_Raw_Data[[#This Row],[Discount_Pct]]*tbl_Raw_Data[[#This Row],[Gross_Amount]]/100</f>
        <v>28.251999999999999</v>
      </c>
      <c r="W7701" s="6">
        <f>tbl_Raw_Data[[#This Row],[Gross_Amount]]-tbl_Raw_Data[[#This Row],[Discount_Amount]]</f>
        <v>536.78800000000001</v>
      </c>
      <c r="X7701" s="6">
        <f>tbl_Raw_Data[[#This Row],[Net_Amount_Before_Tax]]*tbl_Raw_Data[[#This Row],[Tax_Pct]]/100</f>
        <v>96.621840000000006</v>
      </c>
      <c r="Y7701" s="6">
        <f>tbl_Raw_Data[[#This Row],[Net_Amount_Before_Tax]]+tbl_Raw_Data[[#This Row],[Tax_Amount]]</f>
        <v>633.40984000000003</v>
      </c>
      <c r="Z7701" s="6">
        <f t="shared" si="604"/>
        <v>2</v>
      </c>
    </row>
    <row r="7702" spans="1:26" x14ac:dyDescent="0.3">
      <c r="A7702" s="23" t="s">
        <v>9785</v>
      </c>
      <c r="B7702" s="34">
        <v>45999</v>
      </c>
      <c r="C7702" s="23" t="s">
        <v>1287</v>
      </c>
      <c r="D7702" s="23" t="s">
        <v>123</v>
      </c>
      <c r="E7702" s="23" t="s">
        <v>101</v>
      </c>
      <c r="F7702" s="23">
        <v>226010</v>
      </c>
      <c r="G7702" s="23" t="s">
        <v>74</v>
      </c>
      <c r="H7702" s="23" t="s">
        <v>75</v>
      </c>
      <c r="I7702" s="23" t="s">
        <v>76</v>
      </c>
      <c r="J7702" s="23" t="s">
        <v>77</v>
      </c>
      <c r="K7702" s="23" t="s">
        <v>57</v>
      </c>
      <c r="L7702" s="23">
        <v>3</v>
      </c>
      <c r="M7702" s="23">
        <v>60.86</v>
      </c>
      <c r="N7702" s="23">
        <v>10</v>
      </c>
      <c r="O7702" s="23">
        <v>12</v>
      </c>
      <c r="P7702" s="23" t="s">
        <v>89</v>
      </c>
      <c r="Q7702" s="23" t="s">
        <v>34</v>
      </c>
      <c r="R7702" s="23">
        <f t="shared" si="600"/>
        <v>1</v>
      </c>
      <c r="S7702" s="23" t="str">
        <f t="shared" si="601"/>
        <v>ORD107701_20251208_CUST01572_MED008</v>
      </c>
      <c r="T7702" s="23">
        <f t="shared" si="602"/>
        <v>1</v>
      </c>
      <c r="U7702" s="6">
        <f t="shared" si="603"/>
        <v>182.57999999999998</v>
      </c>
      <c r="V7702" s="6">
        <f>tbl_Raw_Data[[#This Row],[Discount_Pct]]*tbl_Raw_Data[[#This Row],[Gross_Amount]]/100</f>
        <v>18.257999999999996</v>
      </c>
      <c r="W7702" s="6">
        <f>tbl_Raw_Data[[#This Row],[Gross_Amount]]-tbl_Raw_Data[[#This Row],[Discount_Amount]]</f>
        <v>164.322</v>
      </c>
      <c r="X7702" s="6">
        <f>tbl_Raw_Data[[#This Row],[Net_Amount_Before_Tax]]*tbl_Raw_Data[[#This Row],[Tax_Pct]]/100</f>
        <v>19.718640000000001</v>
      </c>
      <c r="Y7702" s="6">
        <f>tbl_Raw_Data[[#This Row],[Net_Amount_Before_Tax]]+tbl_Raw_Data[[#This Row],[Tax_Amount]]</f>
        <v>184.04064</v>
      </c>
      <c r="Z7702" s="6">
        <f t="shared" si="604"/>
        <v>3</v>
      </c>
    </row>
    <row r="7703" spans="1:26" x14ac:dyDescent="0.3">
      <c r="A7703" s="23" t="s">
        <v>9786</v>
      </c>
      <c r="B7703" s="34">
        <v>45880</v>
      </c>
      <c r="C7703" s="23" t="s">
        <v>1176</v>
      </c>
      <c r="D7703" s="23" t="s">
        <v>19</v>
      </c>
      <c r="E7703" s="23" t="s">
        <v>19</v>
      </c>
      <c r="F7703" s="23">
        <v>110024</v>
      </c>
      <c r="G7703" s="23" t="s">
        <v>233</v>
      </c>
      <c r="H7703" s="23" t="s">
        <v>234</v>
      </c>
      <c r="I7703" s="23" t="s">
        <v>104</v>
      </c>
      <c r="J7703" s="23" t="s">
        <v>42</v>
      </c>
      <c r="K7703" s="23" t="s">
        <v>24</v>
      </c>
      <c r="L7703" s="23">
        <v>1</v>
      </c>
      <c r="M7703" s="23">
        <v>160.34</v>
      </c>
      <c r="N7703" s="23">
        <v>15</v>
      </c>
      <c r="O7703" s="23">
        <v>5</v>
      </c>
      <c r="P7703" s="23" t="s">
        <v>25</v>
      </c>
      <c r="Q7703" s="23" t="s">
        <v>44</v>
      </c>
      <c r="R7703" s="23">
        <f t="shared" si="600"/>
        <v>1</v>
      </c>
      <c r="S7703" s="23" t="str">
        <f t="shared" si="601"/>
        <v>ORD107702_20250811_CUST00205_MED019</v>
      </c>
      <c r="T7703" s="23">
        <f t="shared" si="602"/>
        <v>1</v>
      </c>
      <c r="U7703" s="6">
        <f t="shared" si="603"/>
        <v>160.34</v>
      </c>
      <c r="V7703" s="6">
        <f>tbl_Raw_Data[[#This Row],[Discount_Pct]]*tbl_Raw_Data[[#This Row],[Gross_Amount]]/100</f>
        <v>24.050999999999998</v>
      </c>
      <c r="W7703" s="6">
        <f>tbl_Raw_Data[[#This Row],[Gross_Amount]]-tbl_Raw_Data[[#This Row],[Discount_Amount]]</f>
        <v>136.28900000000002</v>
      </c>
      <c r="X7703" s="6">
        <f>tbl_Raw_Data[[#This Row],[Net_Amount_Before_Tax]]*tbl_Raw_Data[[#This Row],[Tax_Pct]]/100</f>
        <v>6.8144500000000008</v>
      </c>
      <c r="Y7703" s="6">
        <f>tbl_Raw_Data[[#This Row],[Net_Amount_Before_Tax]]+tbl_Raw_Data[[#This Row],[Tax_Amount]]</f>
        <v>143.10345000000001</v>
      </c>
      <c r="Z7703" s="6">
        <f t="shared" si="604"/>
        <v>5</v>
      </c>
    </row>
    <row r="7704" spans="1:26" x14ac:dyDescent="0.3">
      <c r="A7704" s="23" t="s">
        <v>9786</v>
      </c>
      <c r="B7704" s="34">
        <v>45950</v>
      </c>
      <c r="C7704" s="23" t="s">
        <v>8914</v>
      </c>
      <c r="D7704" s="23" t="s">
        <v>123</v>
      </c>
      <c r="E7704" s="23" t="s">
        <v>101</v>
      </c>
      <c r="F7704" s="23">
        <v>226001</v>
      </c>
      <c r="G7704" s="23" t="s">
        <v>145</v>
      </c>
      <c r="H7704" s="23" t="s">
        <v>146</v>
      </c>
      <c r="I7704" s="23" t="s">
        <v>147</v>
      </c>
      <c r="J7704" s="23" t="s">
        <v>148</v>
      </c>
      <c r="K7704" s="23" t="s">
        <v>24</v>
      </c>
      <c r="L7704" s="23">
        <v>2</v>
      </c>
      <c r="M7704" s="23">
        <v>100.27</v>
      </c>
      <c r="N7704" s="23">
        <v>10</v>
      </c>
      <c r="O7704" s="23">
        <v>12</v>
      </c>
      <c r="P7704" s="23" t="s">
        <v>33</v>
      </c>
      <c r="Q7704" s="23" t="s">
        <v>34</v>
      </c>
      <c r="R7704" s="23">
        <f t="shared" si="600"/>
        <v>1</v>
      </c>
      <c r="S7704" s="23" t="str">
        <f t="shared" si="601"/>
        <v>ORD107702_20251020_CUST00263_MED016</v>
      </c>
      <c r="T7704" s="23">
        <f t="shared" si="602"/>
        <v>1</v>
      </c>
      <c r="U7704" s="6">
        <f t="shared" si="603"/>
        <v>200.54</v>
      </c>
      <c r="V7704" s="6">
        <f>tbl_Raw_Data[[#This Row],[Discount_Pct]]*tbl_Raw_Data[[#This Row],[Gross_Amount]]/100</f>
        <v>20.053999999999998</v>
      </c>
      <c r="W7704" s="6">
        <f>tbl_Raw_Data[[#This Row],[Gross_Amount]]-tbl_Raw_Data[[#This Row],[Discount_Amount]]</f>
        <v>180.48599999999999</v>
      </c>
      <c r="X7704" s="6">
        <f>tbl_Raw_Data[[#This Row],[Net_Amount_Before_Tax]]*tbl_Raw_Data[[#This Row],[Tax_Pct]]/100</f>
        <v>21.65832</v>
      </c>
      <c r="Y7704" s="6">
        <f>tbl_Raw_Data[[#This Row],[Net_Amount_Before_Tax]]+tbl_Raw_Data[[#This Row],[Tax_Amount]]</f>
        <v>202.14431999999999</v>
      </c>
      <c r="Z7704" s="6">
        <f t="shared" si="604"/>
        <v>3</v>
      </c>
    </row>
    <row r="7705" spans="1:26" x14ac:dyDescent="0.3">
      <c r="A7705" s="23" t="s">
        <v>9787</v>
      </c>
      <c r="B7705" s="34">
        <v>45790</v>
      </c>
      <c r="C7705" s="23" t="s">
        <v>4747</v>
      </c>
      <c r="D7705" s="23" t="s">
        <v>87</v>
      </c>
      <c r="E7705" s="23" t="s">
        <v>88</v>
      </c>
      <c r="F7705" s="23">
        <v>600096</v>
      </c>
      <c r="G7705" s="23" t="s">
        <v>315</v>
      </c>
      <c r="H7705" s="23" t="s">
        <v>316</v>
      </c>
      <c r="I7705" s="23" t="s">
        <v>50</v>
      </c>
      <c r="J7705" s="23" t="s">
        <v>114</v>
      </c>
      <c r="K7705" s="23" t="s">
        <v>24</v>
      </c>
      <c r="L7705" s="23">
        <v>3</v>
      </c>
      <c r="M7705" s="23">
        <v>106.19</v>
      </c>
      <c r="N7705" s="23">
        <v>10</v>
      </c>
      <c r="O7705" s="23">
        <v>5</v>
      </c>
      <c r="P7705" s="23" t="s">
        <v>89</v>
      </c>
      <c r="Q7705" s="23" t="s">
        <v>26</v>
      </c>
      <c r="R7705" s="23">
        <f t="shared" si="600"/>
        <v>1</v>
      </c>
      <c r="S7705" s="23" t="str">
        <f t="shared" si="601"/>
        <v>ORD107704_20250513_CUST01282_MED012</v>
      </c>
      <c r="T7705" s="23">
        <f t="shared" si="602"/>
        <v>1</v>
      </c>
      <c r="U7705" s="6">
        <f t="shared" si="603"/>
        <v>318.57</v>
      </c>
      <c r="V7705" s="6">
        <f>tbl_Raw_Data[[#This Row],[Discount_Pct]]*tbl_Raw_Data[[#This Row],[Gross_Amount]]/100</f>
        <v>31.856999999999999</v>
      </c>
      <c r="W7705" s="6">
        <f>tbl_Raw_Data[[#This Row],[Gross_Amount]]-tbl_Raw_Data[[#This Row],[Discount_Amount]]</f>
        <v>286.71299999999997</v>
      </c>
      <c r="X7705" s="6">
        <f>tbl_Raw_Data[[#This Row],[Net_Amount_Before_Tax]]*tbl_Raw_Data[[#This Row],[Tax_Pct]]/100</f>
        <v>14.335649999999998</v>
      </c>
      <c r="Y7705" s="6">
        <f>tbl_Raw_Data[[#This Row],[Net_Amount_Before_Tax]]+tbl_Raw_Data[[#This Row],[Tax_Amount]]</f>
        <v>301.04864999999995</v>
      </c>
      <c r="Z7705" s="6">
        <f t="shared" si="604"/>
        <v>1</v>
      </c>
    </row>
    <row r="7706" spans="1:26" x14ac:dyDescent="0.3">
      <c r="A7706" s="23" t="s">
        <v>9788</v>
      </c>
      <c r="B7706" s="34">
        <v>45593</v>
      </c>
      <c r="C7706" s="23" t="s">
        <v>310</v>
      </c>
      <c r="D7706" s="23" t="s">
        <v>142</v>
      </c>
      <c r="E7706" s="23" t="s">
        <v>81</v>
      </c>
      <c r="F7706" s="23">
        <v>380001</v>
      </c>
      <c r="G7706" s="23" t="s">
        <v>145</v>
      </c>
      <c r="H7706" s="23" t="s">
        <v>146</v>
      </c>
      <c r="I7706" s="23" t="s">
        <v>147</v>
      </c>
      <c r="J7706" s="23" t="s">
        <v>148</v>
      </c>
      <c r="K7706" s="23" t="s">
        <v>24</v>
      </c>
      <c r="L7706" s="23">
        <v>4</v>
      </c>
      <c r="M7706" s="23">
        <v>120.22</v>
      </c>
      <c r="N7706" s="23">
        <v>5</v>
      </c>
      <c r="O7706" s="23">
        <v>18</v>
      </c>
      <c r="P7706" s="23" t="s">
        <v>25</v>
      </c>
      <c r="Q7706" s="23" t="s">
        <v>34</v>
      </c>
      <c r="R7706" s="23">
        <f t="shared" si="600"/>
        <v>1</v>
      </c>
      <c r="S7706" s="23" t="str">
        <f t="shared" si="601"/>
        <v>ORD107705_20241028_CUST03188_MED016</v>
      </c>
      <c r="T7706" s="23">
        <f t="shared" si="602"/>
        <v>1</v>
      </c>
      <c r="U7706" s="6">
        <f t="shared" si="603"/>
        <v>480.88</v>
      </c>
      <c r="V7706" s="6">
        <f>tbl_Raw_Data[[#This Row],[Discount_Pct]]*tbl_Raw_Data[[#This Row],[Gross_Amount]]/100</f>
        <v>24.044</v>
      </c>
      <c r="W7706" s="6">
        <f>tbl_Raw_Data[[#This Row],[Gross_Amount]]-tbl_Raw_Data[[#This Row],[Discount_Amount]]</f>
        <v>456.83600000000001</v>
      </c>
      <c r="X7706" s="6">
        <f>tbl_Raw_Data[[#This Row],[Net_Amount_Before_Tax]]*tbl_Raw_Data[[#This Row],[Tax_Pct]]/100</f>
        <v>82.23048</v>
      </c>
      <c r="Y7706" s="6">
        <f>tbl_Raw_Data[[#This Row],[Net_Amount_Before_Tax]]+tbl_Raw_Data[[#This Row],[Tax_Amount]]</f>
        <v>539.06647999999996</v>
      </c>
      <c r="Z7706" s="6">
        <f t="shared" si="604"/>
        <v>7</v>
      </c>
    </row>
    <row r="7707" spans="1:26" x14ac:dyDescent="0.3">
      <c r="A7707" s="23" t="s">
        <v>9789</v>
      </c>
      <c r="B7707" s="34">
        <v>46003</v>
      </c>
      <c r="C7707" s="23" t="s">
        <v>9790</v>
      </c>
      <c r="D7707" s="23" t="s">
        <v>46</v>
      </c>
      <c r="E7707" s="23" t="s">
        <v>47</v>
      </c>
      <c r="F7707" s="23">
        <v>411001</v>
      </c>
      <c r="G7707" s="23" t="s">
        <v>233</v>
      </c>
      <c r="H7707" s="23" t="s">
        <v>234</v>
      </c>
      <c r="I7707" s="23" t="s">
        <v>104</v>
      </c>
      <c r="J7707" s="23" t="s">
        <v>42</v>
      </c>
      <c r="K7707" s="23" t="s">
        <v>24</v>
      </c>
      <c r="L7707" s="23">
        <v>2</v>
      </c>
      <c r="M7707" s="23">
        <v>153.91</v>
      </c>
      <c r="N7707" s="23">
        <v>15</v>
      </c>
      <c r="O7707" s="23">
        <v>12</v>
      </c>
      <c r="P7707" s="23" t="s">
        <v>43</v>
      </c>
      <c r="Q7707" s="23" t="s">
        <v>34</v>
      </c>
      <c r="R7707" s="23">
        <f t="shared" si="600"/>
        <v>1</v>
      </c>
      <c r="S7707" s="23" t="str">
        <f t="shared" si="601"/>
        <v>ORD107706_20251212_CUST02184_MED019</v>
      </c>
      <c r="T7707" s="23">
        <f t="shared" si="602"/>
        <v>1</v>
      </c>
      <c r="U7707" s="6">
        <f t="shared" si="603"/>
        <v>307.82</v>
      </c>
      <c r="V7707" s="6">
        <f>tbl_Raw_Data[[#This Row],[Discount_Pct]]*tbl_Raw_Data[[#This Row],[Gross_Amount]]/100</f>
        <v>46.173000000000002</v>
      </c>
      <c r="W7707" s="6">
        <f>tbl_Raw_Data[[#This Row],[Gross_Amount]]-tbl_Raw_Data[[#This Row],[Discount_Amount]]</f>
        <v>261.64699999999999</v>
      </c>
      <c r="X7707" s="6">
        <f>tbl_Raw_Data[[#This Row],[Net_Amount_Before_Tax]]*tbl_Raw_Data[[#This Row],[Tax_Pct]]/100</f>
        <v>31.397640000000003</v>
      </c>
      <c r="Y7707" s="6">
        <f>tbl_Raw_Data[[#This Row],[Net_Amount_Before_Tax]]+tbl_Raw_Data[[#This Row],[Tax_Amount]]</f>
        <v>293.04464000000002</v>
      </c>
      <c r="Z7707" s="6">
        <f t="shared" si="604"/>
        <v>1</v>
      </c>
    </row>
    <row r="7708" spans="1:26" x14ac:dyDescent="0.3">
      <c r="A7708" s="23" t="s">
        <v>9789</v>
      </c>
      <c r="B7708" s="34">
        <v>45791</v>
      </c>
      <c r="C7708" s="23" t="s">
        <v>6988</v>
      </c>
      <c r="D7708" s="23" t="s">
        <v>100</v>
      </c>
      <c r="E7708" s="23" t="s">
        <v>101</v>
      </c>
      <c r="F7708" s="23">
        <v>201301</v>
      </c>
      <c r="G7708" s="23" t="s">
        <v>196</v>
      </c>
      <c r="H7708" s="23" t="s">
        <v>197</v>
      </c>
      <c r="I7708" s="23" t="s">
        <v>32</v>
      </c>
      <c r="J7708" s="23" t="s">
        <v>42</v>
      </c>
      <c r="K7708" s="23" t="s">
        <v>24</v>
      </c>
      <c r="L7708" s="23">
        <v>2</v>
      </c>
      <c r="M7708" s="23">
        <v>23.98</v>
      </c>
      <c r="N7708" s="23">
        <v>5</v>
      </c>
      <c r="O7708" s="23">
        <v>12</v>
      </c>
      <c r="P7708" s="23" t="s">
        <v>65</v>
      </c>
      <c r="Q7708" s="23" t="s">
        <v>90</v>
      </c>
      <c r="R7708" s="23">
        <f t="shared" si="600"/>
        <v>1</v>
      </c>
      <c r="S7708" s="23" t="str">
        <f t="shared" si="601"/>
        <v>ORD107706_20250514_CUST00226_MED011</v>
      </c>
      <c r="T7708" s="23">
        <f t="shared" si="602"/>
        <v>1</v>
      </c>
      <c r="U7708" s="6">
        <f t="shared" si="603"/>
        <v>47.96</v>
      </c>
      <c r="V7708" s="6">
        <f>tbl_Raw_Data[[#This Row],[Discount_Pct]]*tbl_Raw_Data[[#This Row],[Gross_Amount]]/100</f>
        <v>2.3980000000000001</v>
      </c>
      <c r="W7708" s="6">
        <f>tbl_Raw_Data[[#This Row],[Gross_Amount]]-tbl_Raw_Data[[#This Row],[Discount_Amount]]</f>
        <v>45.561999999999998</v>
      </c>
      <c r="X7708" s="6">
        <f>tbl_Raw_Data[[#This Row],[Net_Amount_Before_Tax]]*tbl_Raw_Data[[#This Row],[Tax_Pct]]/100</f>
        <v>5.467439999999999</v>
      </c>
      <c r="Y7708" s="6">
        <f>tbl_Raw_Data[[#This Row],[Net_Amount_Before_Tax]]+tbl_Raw_Data[[#This Row],[Tax_Amount]]</f>
        <v>51.029439999999994</v>
      </c>
      <c r="Z7708" s="6">
        <f t="shared" si="604"/>
        <v>1</v>
      </c>
    </row>
    <row r="7709" spans="1:26" x14ac:dyDescent="0.3">
      <c r="A7709" s="23" t="s">
        <v>9791</v>
      </c>
      <c r="B7709" s="34">
        <v>45759</v>
      </c>
      <c r="C7709" s="23" t="s">
        <v>7874</v>
      </c>
      <c r="D7709" s="23" t="s">
        <v>123</v>
      </c>
      <c r="E7709" s="23" t="s">
        <v>101</v>
      </c>
      <c r="F7709" s="23">
        <v>226024</v>
      </c>
      <c r="G7709" s="23" t="s">
        <v>132</v>
      </c>
      <c r="H7709" s="23" t="s">
        <v>133</v>
      </c>
      <c r="I7709" s="23" t="s">
        <v>134</v>
      </c>
      <c r="J7709" s="23" t="s">
        <v>135</v>
      </c>
      <c r="K7709" s="23" t="s">
        <v>57</v>
      </c>
      <c r="L7709" s="23">
        <v>4</v>
      </c>
      <c r="M7709" s="23">
        <v>77.760000000000005</v>
      </c>
      <c r="N7709" s="23">
        <v>5</v>
      </c>
      <c r="O7709" s="23">
        <v>5</v>
      </c>
      <c r="P7709" s="23" t="s">
        <v>25</v>
      </c>
      <c r="Q7709" s="23" t="s">
        <v>34</v>
      </c>
      <c r="R7709" s="23">
        <f t="shared" si="600"/>
        <v>1</v>
      </c>
      <c r="S7709" s="23" t="str">
        <f t="shared" si="601"/>
        <v>ORD107708_20250412_CUST02742_MED007</v>
      </c>
      <c r="T7709" s="23">
        <f t="shared" si="602"/>
        <v>1</v>
      </c>
      <c r="U7709" s="6">
        <f t="shared" si="603"/>
        <v>311.04000000000002</v>
      </c>
      <c r="V7709" s="6">
        <f>tbl_Raw_Data[[#This Row],[Discount_Pct]]*tbl_Raw_Data[[#This Row],[Gross_Amount]]/100</f>
        <v>15.552</v>
      </c>
      <c r="W7709" s="6">
        <f>tbl_Raw_Data[[#This Row],[Gross_Amount]]-tbl_Raw_Data[[#This Row],[Discount_Amount]]</f>
        <v>295.488</v>
      </c>
      <c r="X7709" s="6">
        <f>tbl_Raw_Data[[#This Row],[Net_Amount_Before_Tax]]*tbl_Raw_Data[[#This Row],[Tax_Pct]]/100</f>
        <v>14.7744</v>
      </c>
      <c r="Y7709" s="6">
        <f>tbl_Raw_Data[[#This Row],[Net_Amount_Before_Tax]]+tbl_Raw_Data[[#This Row],[Tax_Amount]]</f>
        <v>310.26240000000001</v>
      </c>
      <c r="Z7709" s="6">
        <f t="shared" si="604"/>
        <v>2</v>
      </c>
    </row>
    <row r="7710" spans="1:26" x14ac:dyDescent="0.3">
      <c r="A7710" s="23" t="s">
        <v>9792</v>
      </c>
      <c r="B7710" s="34">
        <v>45674</v>
      </c>
      <c r="C7710" s="23" t="s">
        <v>2344</v>
      </c>
      <c r="D7710" s="23" t="s">
        <v>123</v>
      </c>
      <c r="E7710" s="23" t="s">
        <v>101</v>
      </c>
      <c r="F7710" s="23">
        <v>226001</v>
      </c>
      <c r="G7710" s="23" t="s">
        <v>229</v>
      </c>
      <c r="H7710" s="23" t="s">
        <v>230</v>
      </c>
      <c r="I7710" s="23" t="s">
        <v>84</v>
      </c>
      <c r="J7710" s="23" t="s">
        <v>140</v>
      </c>
      <c r="K7710" s="23" t="s">
        <v>24</v>
      </c>
      <c r="L7710" s="23">
        <v>1</v>
      </c>
      <c r="M7710" s="23">
        <v>194.56</v>
      </c>
      <c r="N7710" s="23">
        <v>5</v>
      </c>
      <c r="O7710" s="23">
        <v>5</v>
      </c>
      <c r="P7710" s="23" t="s">
        <v>65</v>
      </c>
      <c r="Q7710" s="23" t="s">
        <v>34</v>
      </c>
      <c r="R7710" s="23">
        <f t="shared" si="600"/>
        <v>1</v>
      </c>
      <c r="S7710" s="23" t="str">
        <f t="shared" si="601"/>
        <v>ORD107709_20250117_CUST00528_MED022</v>
      </c>
      <c r="T7710" s="23">
        <f t="shared" si="602"/>
        <v>1</v>
      </c>
      <c r="U7710" s="6">
        <f t="shared" si="603"/>
        <v>194.56</v>
      </c>
      <c r="V7710" s="6">
        <f>tbl_Raw_Data[[#This Row],[Discount_Pct]]*tbl_Raw_Data[[#This Row],[Gross_Amount]]/100</f>
        <v>9.7279999999999998</v>
      </c>
      <c r="W7710" s="6">
        <f>tbl_Raw_Data[[#This Row],[Gross_Amount]]-tbl_Raw_Data[[#This Row],[Discount_Amount]]</f>
        <v>184.83199999999999</v>
      </c>
      <c r="X7710" s="6">
        <f>tbl_Raw_Data[[#This Row],[Net_Amount_Before_Tax]]*tbl_Raw_Data[[#This Row],[Tax_Pct]]/100</f>
        <v>9.2416</v>
      </c>
      <c r="Y7710" s="6">
        <f>tbl_Raw_Data[[#This Row],[Net_Amount_Before_Tax]]+tbl_Raw_Data[[#This Row],[Tax_Amount]]</f>
        <v>194.0736</v>
      </c>
      <c r="Z7710" s="6">
        <f t="shared" si="604"/>
        <v>1</v>
      </c>
    </row>
    <row r="7711" spans="1:26" x14ac:dyDescent="0.3">
      <c r="A7711" s="23" t="s">
        <v>9793</v>
      </c>
      <c r="B7711" s="34">
        <v>45320</v>
      </c>
      <c r="C7711" s="23" t="s">
        <v>3950</v>
      </c>
      <c r="D7711" s="23" t="s">
        <v>92</v>
      </c>
      <c r="E7711" s="23" t="s">
        <v>93</v>
      </c>
      <c r="F7711" s="23">
        <v>560066</v>
      </c>
      <c r="G7711" s="23" t="s">
        <v>102</v>
      </c>
      <c r="H7711" s="23" t="s">
        <v>103</v>
      </c>
      <c r="I7711" s="23" t="s">
        <v>104</v>
      </c>
      <c r="J7711" s="23" t="s">
        <v>64</v>
      </c>
      <c r="K7711" s="23" t="s">
        <v>57</v>
      </c>
      <c r="L7711" s="23">
        <v>1</v>
      </c>
      <c r="M7711" s="23">
        <v>105.3</v>
      </c>
      <c r="N7711" s="23">
        <v>10</v>
      </c>
      <c r="O7711" s="23">
        <v>5</v>
      </c>
      <c r="P7711" s="23" t="s">
        <v>58</v>
      </c>
      <c r="Q7711" s="23" t="s">
        <v>26</v>
      </c>
      <c r="R7711" s="23">
        <f t="shared" si="600"/>
        <v>1</v>
      </c>
      <c r="S7711" s="23" t="str">
        <f t="shared" si="601"/>
        <v>ORD107710_20240129_CUST01267_MED029</v>
      </c>
      <c r="T7711" s="23">
        <f t="shared" si="602"/>
        <v>1</v>
      </c>
      <c r="U7711" s="6">
        <f t="shared" si="603"/>
        <v>105.3</v>
      </c>
      <c r="V7711" s="6">
        <f>tbl_Raw_Data[[#This Row],[Discount_Pct]]*tbl_Raw_Data[[#This Row],[Gross_Amount]]/100</f>
        <v>10.53</v>
      </c>
      <c r="W7711" s="6">
        <f>tbl_Raw_Data[[#This Row],[Gross_Amount]]-tbl_Raw_Data[[#This Row],[Discount_Amount]]</f>
        <v>94.77</v>
      </c>
      <c r="X7711" s="6">
        <f>tbl_Raw_Data[[#This Row],[Net_Amount_Before_Tax]]*tbl_Raw_Data[[#This Row],[Tax_Pct]]/100</f>
        <v>4.7384999999999993</v>
      </c>
      <c r="Y7711" s="6">
        <f>tbl_Raw_Data[[#This Row],[Net_Amount_Before_Tax]]+tbl_Raw_Data[[#This Row],[Tax_Amount]]</f>
        <v>99.508499999999998</v>
      </c>
      <c r="Z7711" s="6">
        <f t="shared" si="604"/>
        <v>2</v>
      </c>
    </row>
    <row r="7712" spans="1:26" x14ac:dyDescent="0.3">
      <c r="A7712" s="23" t="s">
        <v>9794</v>
      </c>
      <c r="B7712" s="34">
        <v>45863</v>
      </c>
      <c r="C7712" s="23" t="s">
        <v>4180</v>
      </c>
      <c r="D7712" s="23" t="s">
        <v>80</v>
      </c>
      <c r="E7712" s="23" t="s">
        <v>81</v>
      </c>
      <c r="F7712" s="23">
        <v>395010</v>
      </c>
      <c r="G7712" s="23" t="s">
        <v>233</v>
      </c>
      <c r="H7712" s="23" t="s">
        <v>234</v>
      </c>
      <c r="I7712" s="23" t="s">
        <v>104</v>
      </c>
      <c r="J7712" s="23" t="s">
        <v>42</v>
      </c>
      <c r="K7712" s="23" t="s">
        <v>24</v>
      </c>
      <c r="L7712" s="23">
        <v>3</v>
      </c>
      <c r="M7712" s="23">
        <v>169.38</v>
      </c>
      <c r="N7712" s="23">
        <v>5</v>
      </c>
      <c r="O7712" s="23">
        <v>5</v>
      </c>
      <c r="P7712" s="23" t="s">
        <v>58</v>
      </c>
      <c r="Q7712" s="23" t="s">
        <v>34</v>
      </c>
      <c r="R7712" s="23">
        <f t="shared" si="600"/>
        <v>1</v>
      </c>
      <c r="S7712" s="23" t="str">
        <f t="shared" si="601"/>
        <v>ORD107711_20250725_CUST02432_MED019</v>
      </c>
      <c r="T7712" s="23">
        <f t="shared" si="602"/>
        <v>1</v>
      </c>
      <c r="U7712" s="6">
        <f t="shared" si="603"/>
        <v>508.14</v>
      </c>
      <c r="V7712" s="6">
        <f>tbl_Raw_Data[[#This Row],[Discount_Pct]]*tbl_Raw_Data[[#This Row],[Gross_Amount]]/100</f>
        <v>25.406999999999996</v>
      </c>
      <c r="W7712" s="6">
        <f>tbl_Raw_Data[[#This Row],[Gross_Amount]]-tbl_Raw_Data[[#This Row],[Discount_Amount]]</f>
        <v>482.733</v>
      </c>
      <c r="X7712" s="6">
        <f>tbl_Raw_Data[[#This Row],[Net_Amount_Before_Tax]]*tbl_Raw_Data[[#This Row],[Tax_Pct]]/100</f>
        <v>24.136649999999999</v>
      </c>
      <c r="Y7712" s="6">
        <f>tbl_Raw_Data[[#This Row],[Net_Amount_Before_Tax]]+tbl_Raw_Data[[#This Row],[Tax_Amount]]</f>
        <v>506.86964999999998</v>
      </c>
      <c r="Z7712" s="6">
        <f t="shared" si="604"/>
        <v>2</v>
      </c>
    </row>
    <row r="7713" spans="1:26" x14ac:dyDescent="0.3">
      <c r="A7713" s="23" t="s">
        <v>9794</v>
      </c>
      <c r="B7713" s="34">
        <v>45884</v>
      </c>
      <c r="C7713" s="23" t="s">
        <v>9795</v>
      </c>
      <c r="D7713" s="23" t="s">
        <v>37</v>
      </c>
      <c r="E7713" s="23" t="s">
        <v>38</v>
      </c>
      <c r="F7713" s="23">
        <v>452010</v>
      </c>
      <c r="G7713" s="23" t="s">
        <v>68</v>
      </c>
      <c r="H7713" s="23" t="s">
        <v>69</v>
      </c>
      <c r="I7713" s="23" t="s">
        <v>55</v>
      </c>
      <c r="J7713" s="23" t="s">
        <v>56</v>
      </c>
      <c r="K7713" s="23" t="s">
        <v>24</v>
      </c>
      <c r="L7713" s="23">
        <v>2</v>
      </c>
      <c r="M7713" s="23">
        <v>28.33</v>
      </c>
      <c r="N7713" s="23">
        <v>10</v>
      </c>
      <c r="O7713" s="23">
        <v>12</v>
      </c>
      <c r="P7713" s="23" t="s">
        <v>43</v>
      </c>
      <c r="Q7713" s="23" t="s">
        <v>34</v>
      </c>
      <c r="R7713" s="23">
        <f t="shared" si="600"/>
        <v>1</v>
      </c>
      <c r="S7713" s="23" t="str">
        <f t="shared" si="601"/>
        <v>ORD107711_20250815_CUST02216_MED003</v>
      </c>
      <c r="T7713" s="23">
        <f t="shared" si="602"/>
        <v>1</v>
      </c>
      <c r="U7713" s="6">
        <f t="shared" si="603"/>
        <v>56.66</v>
      </c>
      <c r="V7713" s="6">
        <f>tbl_Raw_Data[[#This Row],[Discount_Pct]]*tbl_Raw_Data[[#This Row],[Gross_Amount]]/100</f>
        <v>5.6659999999999995</v>
      </c>
      <c r="W7713" s="6">
        <f>tbl_Raw_Data[[#This Row],[Gross_Amount]]-tbl_Raw_Data[[#This Row],[Discount_Amount]]</f>
        <v>50.994</v>
      </c>
      <c r="X7713" s="6">
        <f>tbl_Raw_Data[[#This Row],[Net_Amount_Before_Tax]]*tbl_Raw_Data[[#This Row],[Tax_Pct]]/100</f>
        <v>6.1192799999999998</v>
      </c>
      <c r="Y7713" s="6">
        <f>tbl_Raw_Data[[#This Row],[Net_Amount_Before_Tax]]+tbl_Raw_Data[[#This Row],[Tax_Amount]]</f>
        <v>57.113280000000003</v>
      </c>
      <c r="Z7713" s="6">
        <f t="shared" si="604"/>
        <v>1</v>
      </c>
    </row>
    <row r="7714" spans="1:26" x14ac:dyDescent="0.3">
      <c r="A7714" s="23" t="s">
        <v>9796</v>
      </c>
      <c r="B7714" s="34">
        <v>45417</v>
      </c>
      <c r="C7714" s="23" t="s">
        <v>7376</v>
      </c>
      <c r="D7714" s="23" t="s">
        <v>19</v>
      </c>
      <c r="E7714" s="23" t="s">
        <v>19</v>
      </c>
      <c r="F7714" s="23">
        <v>110044</v>
      </c>
      <c r="G7714" s="23" t="s">
        <v>74</v>
      </c>
      <c r="H7714" s="23" t="s">
        <v>75</v>
      </c>
      <c r="I7714" s="23" t="s">
        <v>76</v>
      </c>
      <c r="J7714" s="23" t="s">
        <v>77</v>
      </c>
      <c r="K7714" s="23" t="s">
        <v>57</v>
      </c>
      <c r="L7714" s="23">
        <v>2</v>
      </c>
      <c r="M7714" s="23">
        <v>63.6</v>
      </c>
      <c r="N7714" s="23">
        <v>5</v>
      </c>
      <c r="O7714" s="23">
        <v>5</v>
      </c>
      <c r="P7714" s="23" t="s">
        <v>43</v>
      </c>
      <c r="Q7714" s="23" t="s">
        <v>34</v>
      </c>
      <c r="R7714" s="23">
        <f t="shared" si="600"/>
        <v>1</v>
      </c>
      <c r="S7714" s="23" t="str">
        <f t="shared" si="601"/>
        <v>ORD107713_20240505_CUST00075_MED008</v>
      </c>
      <c r="T7714" s="23">
        <f t="shared" si="602"/>
        <v>1</v>
      </c>
      <c r="U7714" s="6">
        <f t="shared" si="603"/>
        <v>127.2</v>
      </c>
      <c r="V7714" s="6">
        <f>tbl_Raw_Data[[#This Row],[Discount_Pct]]*tbl_Raw_Data[[#This Row],[Gross_Amount]]/100</f>
        <v>6.36</v>
      </c>
      <c r="W7714" s="6">
        <f>tbl_Raw_Data[[#This Row],[Gross_Amount]]-tbl_Raw_Data[[#This Row],[Discount_Amount]]</f>
        <v>120.84</v>
      </c>
      <c r="X7714" s="6">
        <f>tbl_Raw_Data[[#This Row],[Net_Amount_Before_Tax]]*tbl_Raw_Data[[#This Row],[Tax_Pct]]/100</f>
        <v>6.0420000000000007</v>
      </c>
      <c r="Y7714" s="6">
        <f>tbl_Raw_Data[[#This Row],[Net_Amount_Before_Tax]]+tbl_Raw_Data[[#This Row],[Tax_Amount]]</f>
        <v>126.88200000000001</v>
      </c>
      <c r="Z7714" s="6">
        <f t="shared" si="604"/>
        <v>4</v>
      </c>
    </row>
    <row r="7715" spans="1:26" x14ac:dyDescent="0.3">
      <c r="A7715" s="23" t="s">
        <v>9797</v>
      </c>
      <c r="B7715" s="34">
        <v>45671</v>
      </c>
      <c r="C7715" s="23" t="s">
        <v>302</v>
      </c>
      <c r="D7715" s="23" t="s">
        <v>46</v>
      </c>
      <c r="E7715" s="23" t="s">
        <v>47</v>
      </c>
      <c r="F7715" s="23">
        <v>411014</v>
      </c>
      <c r="G7715" s="23" t="s">
        <v>229</v>
      </c>
      <c r="H7715" s="23" t="s">
        <v>230</v>
      </c>
      <c r="I7715" s="23" t="s">
        <v>84</v>
      </c>
      <c r="J7715" s="23" t="s">
        <v>140</v>
      </c>
      <c r="K7715" s="23" t="s">
        <v>24</v>
      </c>
      <c r="L7715" s="23">
        <v>1</v>
      </c>
      <c r="M7715" s="23">
        <v>181.81</v>
      </c>
      <c r="N7715" s="23">
        <v>10</v>
      </c>
      <c r="O7715" s="23">
        <v>12</v>
      </c>
      <c r="P7715" s="23" t="s">
        <v>43</v>
      </c>
      <c r="Q7715" s="23" t="s">
        <v>34</v>
      </c>
      <c r="R7715" s="23">
        <f t="shared" si="600"/>
        <v>1</v>
      </c>
      <c r="S7715" s="23" t="str">
        <f t="shared" si="601"/>
        <v>ORD107714_20250114_CUST00412_MED022</v>
      </c>
      <c r="T7715" s="23">
        <f t="shared" si="602"/>
        <v>1</v>
      </c>
      <c r="U7715" s="6">
        <f t="shared" si="603"/>
        <v>181.81</v>
      </c>
      <c r="V7715" s="6">
        <f>tbl_Raw_Data[[#This Row],[Discount_Pct]]*tbl_Raw_Data[[#This Row],[Gross_Amount]]/100</f>
        <v>18.180999999999997</v>
      </c>
      <c r="W7715" s="6">
        <f>tbl_Raw_Data[[#This Row],[Gross_Amount]]-tbl_Raw_Data[[#This Row],[Discount_Amount]]</f>
        <v>163.62900000000002</v>
      </c>
      <c r="X7715" s="6">
        <f>tbl_Raw_Data[[#This Row],[Net_Amount_Before_Tax]]*tbl_Raw_Data[[#This Row],[Tax_Pct]]/100</f>
        <v>19.635480000000001</v>
      </c>
      <c r="Y7715" s="6">
        <f>tbl_Raw_Data[[#This Row],[Net_Amount_Before_Tax]]+tbl_Raw_Data[[#This Row],[Tax_Amount]]</f>
        <v>183.26448000000002</v>
      </c>
      <c r="Z7715" s="6">
        <f t="shared" si="604"/>
        <v>4</v>
      </c>
    </row>
    <row r="7716" spans="1:26" x14ac:dyDescent="0.3">
      <c r="A7716" s="23" t="s">
        <v>9798</v>
      </c>
      <c r="B7716" s="34">
        <v>45940</v>
      </c>
      <c r="C7716" s="23" t="s">
        <v>5753</v>
      </c>
      <c r="D7716" s="23" t="s">
        <v>92</v>
      </c>
      <c r="E7716" s="23" t="s">
        <v>93</v>
      </c>
      <c r="F7716" s="23">
        <v>560034</v>
      </c>
      <c r="G7716" s="23" t="s">
        <v>82</v>
      </c>
      <c r="H7716" s="23" t="s">
        <v>83</v>
      </c>
      <c r="I7716" s="23" t="s">
        <v>84</v>
      </c>
      <c r="J7716" s="23" t="s">
        <v>85</v>
      </c>
      <c r="K7716" s="23" t="s">
        <v>24</v>
      </c>
      <c r="L7716" s="23">
        <v>1</v>
      </c>
      <c r="M7716" s="23">
        <v>338.85</v>
      </c>
      <c r="N7716" s="23">
        <v>5</v>
      </c>
      <c r="O7716" s="23">
        <v>5</v>
      </c>
      <c r="P7716" s="23" t="s">
        <v>65</v>
      </c>
      <c r="Q7716" s="23" t="s">
        <v>34</v>
      </c>
      <c r="R7716" s="23">
        <f t="shared" si="600"/>
        <v>1</v>
      </c>
      <c r="S7716" s="23" t="str">
        <f t="shared" si="601"/>
        <v>ORD107715_20251010_CUST01894_MED023</v>
      </c>
      <c r="T7716" s="23">
        <f t="shared" si="602"/>
        <v>1</v>
      </c>
      <c r="U7716" s="6">
        <f t="shared" si="603"/>
        <v>338.85</v>
      </c>
      <c r="V7716" s="6">
        <f>tbl_Raw_Data[[#This Row],[Discount_Pct]]*tbl_Raw_Data[[#This Row],[Gross_Amount]]/100</f>
        <v>16.942499999999999</v>
      </c>
      <c r="W7716" s="6">
        <f>tbl_Raw_Data[[#This Row],[Gross_Amount]]-tbl_Raw_Data[[#This Row],[Discount_Amount]]</f>
        <v>321.90750000000003</v>
      </c>
      <c r="X7716" s="6">
        <f>tbl_Raw_Data[[#This Row],[Net_Amount_Before_Tax]]*tbl_Raw_Data[[#This Row],[Tax_Pct]]/100</f>
        <v>16.095375000000001</v>
      </c>
      <c r="Y7716" s="6">
        <f>tbl_Raw_Data[[#This Row],[Net_Amount_Before_Tax]]+tbl_Raw_Data[[#This Row],[Tax_Amount]]</f>
        <v>338.00287500000002</v>
      </c>
      <c r="Z7716" s="6">
        <f t="shared" si="604"/>
        <v>2</v>
      </c>
    </row>
    <row r="7717" spans="1:26" x14ac:dyDescent="0.3">
      <c r="A7717" s="23" t="s">
        <v>9799</v>
      </c>
      <c r="B7717" s="34">
        <v>45608</v>
      </c>
      <c r="C7717" s="23" t="s">
        <v>8033</v>
      </c>
      <c r="D7717" s="23" t="s">
        <v>159</v>
      </c>
      <c r="E7717" s="23" t="s">
        <v>47</v>
      </c>
      <c r="F7717" s="23">
        <v>400001</v>
      </c>
      <c r="G7717" s="23" t="s">
        <v>196</v>
      </c>
      <c r="H7717" s="23" t="s">
        <v>197</v>
      </c>
      <c r="I7717" s="23" t="s">
        <v>32</v>
      </c>
      <c r="J7717" s="23" t="s">
        <v>42</v>
      </c>
      <c r="K7717" s="23" t="s">
        <v>24</v>
      </c>
      <c r="L7717" s="23">
        <v>1</v>
      </c>
      <c r="M7717" s="23">
        <v>26.64</v>
      </c>
      <c r="N7717" s="23">
        <v>10</v>
      </c>
      <c r="O7717" s="23">
        <v>18</v>
      </c>
      <c r="P7717" s="23" t="s">
        <v>33</v>
      </c>
      <c r="Q7717" s="23" t="s">
        <v>34</v>
      </c>
      <c r="R7717" s="23">
        <f t="shared" si="600"/>
        <v>1</v>
      </c>
      <c r="S7717" s="23" t="str">
        <f t="shared" si="601"/>
        <v>ORD107716_20241112_CUST01058_MED011</v>
      </c>
      <c r="T7717" s="23">
        <f t="shared" si="602"/>
        <v>1</v>
      </c>
      <c r="U7717" s="6">
        <f t="shared" si="603"/>
        <v>26.64</v>
      </c>
      <c r="V7717" s="6">
        <f>tbl_Raw_Data[[#This Row],[Discount_Pct]]*tbl_Raw_Data[[#This Row],[Gross_Amount]]/100</f>
        <v>2.6639999999999997</v>
      </c>
      <c r="W7717" s="6">
        <f>tbl_Raw_Data[[#This Row],[Gross_Amount]]-tbl_Raw_Data[[#This Row],[Discount_Amount]]</f>
        <v>23.975999999999999</v>
      </c>
      <c r="X7717" s="6">
        <f>tbl_Raw_Data[[#This Row],[Net_Amount_Before_Tax]]*tbl_Raw_Data[[#This Row],[Tax_Pct]]/100</f>
        <v>4.3156799999999995</v>
      </c>
      <c r="Y7717" s="6">
        <f>tbl_Raw_Data[[#This Row],[Net_Amount_Before_Tax]]+tbl_Raw_Data[[#This Row],[Tax_Amount]]</f>
        <v>28.291679999999999</v>
      </c>
      <c r="Z7717" s="6">
        <f t="shared" si="604"/>
        <v>3</v>
      </c>
    </row>
    <row r="7718" spans="1:26" x14ac:dyDescent="0.3">
      <c r="A7718" s="23" t="s">
        <v>9800</v>
      </c>
      <c r="B7718" s="34">
        <v>45901</v>
      </c>
      <c r="C7718" s="23" t="s">
        <v>2134</v>
      </c>
      <c r="D7718" s="23" t="s">
        <v>123</v>
      </c>
      <c r="E7718" s="23" t="s">
        <v>101</v>
      </c>
      <c r="F7718" s="23">
        <v>226001</v>
      </c>
      <c r="G7718" s="23" t="s">
        <v>94</v>
      </c>
      <c r="H7718" s="23" t="s">
        <v>95</v>
      </c>
      <c r="I7718" s="23" t="s">
        <v>84</v>
      </c>
      <c r="J7718" s="23" t="s">
        <v>42</v>
      </c>
      <c r="K7718" s="23" t="s">
        <v>24</v>
      </c>
      <c r="L7718" s="23">
        <v>2</v>
      </c>
      <c r="M7718" s="23">
        <v>84.81</v>
      </c>
      <c r="N7718" s="23">
        <v>10</v>
      </c>
      <c r="O7718" s="23">
        <v>18</v>
      </c>
      <c r="P7718" s="23" t="s">
        <v>25</v>
      </c>
      <c r="Q7718" s="23" t="s">
        <v>34</v>
      </c>
      <c r="R7718" s="23">
        <f t="shared" si="600"/>
        <v>1</v>
      </c>
      <c r="S7718" s="23" t="str">
        <f t="shared" si="601"/>
        <v>ORD107717_20250901_CUST02331_MED021</v>
      </c>
      <c r="T7718" s="23">
        <f t="shared" si="602"/>
        <v>1</v>
      </c>
      <c r="U7718" s="6">
        <f t="shared" si="603"/>
        <v>169.62</v>
      </c>
      <c r="V7718" s="6">
        <f>tbl_Raw_Data[[#This Row],[Discount_Pct]]*tbl_Raw_Data[[#This Row],[Gross_Amount]]/100</f>
        <v>16.962</v>
      </c>
      <c r="W7718" s="6">
        <f>tbl_Raw_Data[[#This Row],[Gross_Amount]]-tbl_Raw_Data[[#This Row],[Discount_Amount]]</f>
        <v>152.65800000000002</v>
      </c>
      <c r="X7718" s="6">
        <f>tbl_Raw_Data[[#This Row],[Net_Amount_Before_Tax]]*tbl_Raw_Data[[#This Row],[Tax_Pct]]/100</f>
        <v>27.478439999999999</v>
      </c>
      <c r="Y7718" s="6">
        <f>tbl_Raw_Data[[#This Row],[Net_Amount_Before_Tax]]+tbl_Raw_Data[[#This Row],[Tax_Amount]]</f>
        <v>180.13644000000002</v>
      </c>
      <c r="Z7718" s="6">
        <f t="shared" si="604"/>
        <v>4</v>
      </c>
    </row>
    <row r="7719" spans="1:26" x14ac:dyDescent="0.3">
      <c r="A7719" s="23" t="s">
        <v>9801</v>
      </c>
      <c r="B7719" s="34">
        <v>45477</v>
      </c>
      <c r="C7719" s="23" t="s">
        <v>5198</v>
      </c>
      <c r="D7719" s="23" t="s">
        <v>80</v>
      </c>
      <c r="E7719" s="23" t="s">
        <v>81</v>
      </c>
      <c r="F7719" s="23">
        <v>395010</v>
      </c>
      <c r="G7719" s="23" t="s">
        <v>167</v>
      </c>
      <c r="H7719" s="23" t="s">
        <v>168</v>
      </c>
      <c r="I7719" s="23" t="s">
        <v>113</v>
      </c>
      <c r="J7719" s="23" t="s">
        <v>42</v>
      </c>
      <c r="K7719" s="23" t="s">
        <v>24</v>
      </c>
      <c r="L7719" s="23">
        <v>3</v>
      </c>
      <c r="M7719" s="23">
        <v>178.91</v>
      </c>
      <c r="N7719" s="23">
        <v>10</v>
      </c>
      <c r="O7719" s="23">
        <v>18</v>
      </c>
      <c r="P7719" s="23" t="s">
        <v>33</v>
      </c>
      <c r="Q7719" s="23" t="s">
        <v>34</v>
      </c>
      <c r="R7719" s="23">
        <f t="shared" si="600"/>
        <v>1</v>
      </c>
      <c r="S7719" s="23" t="str">
        <f t="shared" si="601"/>
        <v>ORD107718_20240704_CUST03143_MED026</v>
      </c>
      <c r="T7719" s="23">
        <f t="shared" si="602"/>
        <v>1</v>
      </c>
      <c r="U7719" s="6">
        <f t="shared" si="603"/>
        <v>536.73</v>
      </c>
      <c r="V7719" s="6">
        <f>tbl_Raw_Data[[#This Row],[Discount_Pct]]*tbl_Raw_Data[[#This Row],[Gross_Amount]]/100</f>
        <v>53.673000000000002</v>
      </c>
      <c r="W7719" s="6">
        <f>tbl_Raw_Data[[#This Row],[Gross_Amount]]-tbl_Raw_Data[[#This Row],[Discount_Amount]]</f>
        <v>483.05700000000002</v>
      </c>
      <c r="X7719" s="6">
        <f>tbl_Raw_Data[[#This Row],[Net_Amount_Before_Tax]]*tbl_Raw_Data[[#This Row],[Tax_Pct]]/100</f>
        <v>86.95026</v>
      </c>
      <c r="Y7719" s="6">
        <f>tbl_Raw_Data[[#This Row],[Net_Amount_Before_Tax]]+tbl_Raw_Data[[#This Row],[Tax_Amount]]</f>
        <v>570.00725999999997</v>
      </c>
      <c r="Z7719" s="6">
        <f t="shared" si="604"/>
        <v>3</v>
      </c>
    </row>
    <row r="7720" spans="1:26" x14ac:dyDescent="0.3">
      <c r="A7720" s="23" t="s">
        <v>9801</v>
      </c>
      <c r="B7720" s="34">
        <v>45962</v>
      </c>
      <c r="C7720" s="23" t="s">
        <v>286</v>
      </c>
      <c r="D7720" s="23" t="s">
        <v>46</v>
      </c>
      <c r="E7720" s="23" t="s">
        <v>47</v>
      </c>
      <c r="F7720" s="23">
        <v>411014</v>
      </c>
      <c r="G7720" s="23" t="s">
        <v>160</v>
      </c>
      <c r="H7720" s="23" t="s">
        <v>161</v>
      </c>
      <c r="I7720" s="23" t="s">
        <v>50</v>
      </c>
      <c r="J7720" s="23" t="s">
        <v>23</v>
      </c>
      <c r="K7720" s="23" t="s">
        <v>24</v>
      </c>
      <c r="L7720" s="23">
        <v>6</v>
      </c>
      <c r="M7720" s="23">
        <v>129.12</v>
      </c>
      <c r="N7720" s="23">
        <v>10</v>
      </c>
      <c r="O7720" s="23">
        <v>18</v>
      </c>
      <c r="P7720" s="23" t="s">
        <v>89</v>
      </c>
      <c r="Q7720" s="23" t="s">
        <v>44</v>
      </c>
      <c r="R7720" s="23">
        <f t="shared" si="600"/>
        <v>1</v>
      </c>
      <c r="S7720" s="23" t="str">
        <f t="shared" si="601"/>
        <v>ORD107718_20251101_CUST01702_MED014</v>
      </c>
      <c r="T7720" s="23">
        <f t="shared" si="602"/>
        <v>1</v>
      </c>
      <c r="U7720" s="6">
        <f t="shared" si="603"/>
        <v>774.72</v>
      </c>
      <c r="V7720" s="6">
        <f>tbl_Raw_Data[[#This Row],[Discount_Pct]]*tbl_Raw_Data[[#This Row],[Gross_Amount]]/100</f>
        <v>77.472000000000008</v>
      </c>
      <c r="W7720" s="6">
        <f>tbl_Raw_Data[[#This Row],[Gross_Amount]]-tbl_Raw_Data[[#This Row],[Discount_Amount]]</f>
        <v>697.24800000000005</v>
      </c>
      <c r="X7720" s="6">
        <f>tbl_Raw_Data[[#This Row],[Net_Amount_Before_Tax]]*tbl_Raw_Data[[#This Row],[Tax_Pct]]/100</f>
        <v>125.50463999999999</v>
      </c>
      <c r="Y7720" s="6">
        <f>tbl_Raw_Data[[#This Row],[Net_Amount_Before_Tax]]+tbl_Raw_Data[[#This Row],[Tax_Amount]]</f>
        <v>822.75264000000004</v>
      </c>
      <c r="Z7720" s="6">
        <f t="shared" si="604"/>
        <v>2</v>
      </c>
    </row>
    <row r="7721" spans="1:26" x14ac:dyDescent="0.3">
      <c r="A7721" s="23" t="s">
        <v>9802</v>
      </c>
      <c r="B7721" s="34">
        <v>45794</v>
      </c>
      <c r="C7721" s="23" t="s">
        <v>1995</v>
      </c>
      <c r="D7721" s="23" t="s">
        <v>28</v>
      </c>
      <c r="E7721" s="23" t="s">
        <v>29</v>
      </c>
      <c r="F7721" s="23">
        <v>500032</v>
      </c>
      <c r="G7721" s="23" t="s">
        <v>119</v>
      </c>
      <c r="H7721" s="23" t="s">
        <v>120</v>
      </c>
      <c r="I7721" s="23" t="s">
        <v>32</v>
      </c>
      <c r="J7721" s="23" t="s">
        <v>64</v>
      </c>
      <c r="K7721" s="23" t="s">
        <v>57</v>
      </c>
      <c r="L7721" s="23">
        <v>2</v>
      </c>
      <c r="M7721" s="23">
        <v>79.61</v>
      </c>
      <c r="N7721" s="23">
        <v>5</v>
      </c>
      <c r="O7721" s="23">
        <v>5</v>
      </c>
      <c r="P7721" s="23" t="s">
        <v>65</v>
      </c>
      <c r="Q7721" s="23" t="s">
        <v>34</v>
      </c>
      <c r="R7721" s="23">
        <f t="shared" si="600"/>
        <v>1</v>
      </c>
      <c r="S7721" s="23" t="str">
        <f t="shared" si="601"/>
        <v>ORD107720_20250517_CUST00102_MED010</v>
      </c>
      <c r="T7721" s="23">
        <f t="shared" si="602"/>
        <v>1</v>
      </c>
      <c r="U7721" s="6">
        <f t="shared" si="603"/>
        <v>159.22</v>
      </c>
      <c r="V7721" s="6">
        <f>tbl_Raw_Data[[#This Row],[Discount_Pct]]*tbl_Raw_Data[[#This Row],[Gross_Amount]]/100</f>
        <v>7.9610000000000003</v>
      </c>
      <c r="W7721" s="6">
        <f>tbl_Raw_Data[[#This Row],[Gross_Amount]]-tbl_Raw_Data[[#This Row],[Discount_Amount]]</f>
        <v>151.25899999999999</v>
      </c>
      <c r="X7721" s="6">
        <f>tbl_Raw_Data[[#This Row],[Net_Amount_Before_Tax]]*tbl_Raw_Data[[#This Row],[Tax_Pct]]/100</f>
        <v>7.5629499999999998</v>
      </c>
      <c r="Y7721" s="6">
        <f>tbl_Raw_Data[[#This Row],[Net_Amount_Before_Tax]]+tbl_Raw_Data[[#This Row],[Tax_Amount]]</f>
        <v>158.82194999999999</v>
      </c>
      <c r="Z7721" s="6">
        <f t="shared" si="604"/>
        <v>4</v>
      </c>
    </row>
    <row r="7722" spans="1:26" x14ac:dyDescent="0.3">
      <c r="A7722" s="23" t="s">
        <v>9803</v>
      </c>
      <c r="B7722" s="34">
        <v>45352</v>
      </c>
      <c r="C7722" s="23" t="s">
        <v>6365</v>
      </c>
      <c r="D7722" s="23" t="s">
        <v>123</v>
      </c>
      <c r="E7722" s="23" t="s">
        <v>101</v>
      </c>
      <c r="F7722" s="23">
        <v>226010</v>
      </c>
      <c r="G7722" s="23" t="s">
        <v>102</v>
      </c>
      <c r="H7722" s="23" t="s">
        <v>103</v>
      </c>
      <c r="I7722" s="23" t="s">
        <v>104</v>
      </c>
      <c r="J7722" s="23" t="s">
        <v>64</v>
      </c>
      <c r="K7722" s="23" t="s">
        <v>57</v>
      </c>
      <c r="L7722" s="23">
        <v>2</v>
      </c>
      <c r="M7722" s="23">
        <v>99.25</v>
      </c>
      <c r="N7722" s="23">
        <v>5</v>
      </c>
      <c r="O7722" s="23">
        <v>12</v>
      </c>
      <c r="P7722" s="23" t="s">
        <v>33</v>
      </c>
      <c r="Q7722" s="23" t="s">
        <v>34</v>
      </c>
      <c r="R7722" s="23">
        <f t="shared" si="600"/>
        <v>1</v>
      </c>
      <c r="S7722" s="23" t="str">
        <f t="shared" si="601"/>
        <v>ORD107721_20240301_CUST01968_MED029</v>
      </c>
      <c r="T7722" s="23">
        <f t="shared" si="602"/>
        <v>1</v>
      </c>
      <c r="U7722" s="6">
        <f t="shared" si="603"/>
        <v>198.5</v>
      </c>
      <c r="V7722" s="6">
        <f>tbl_Raw_Data[[#This Row],[Discount_Pct]]*tbl_Raw_Data[[#This Row],[Gross_Amount]]/100</f>
        <v>9.9250000000000007</v>
      </c>
      <c r="W7722" s="6">
        <f>tbl_Raw_Data[[#This Row],[Gross_Amount]]-tbl_Raw_Data[[#This Row],[Discount_Amount]]</f>
        <v>188.57499999999999</v>
      </c>
      <c r="X7722" s="6">
        <f>tbl_Raw_Data[[#This Row],[Net_Amount_Before_Tax]]*tbl_Raw_Data[[#This Row],[Tax_Pct]]/100</f>
        <v>22.628999999999998</v>
      </c>
      <c r="Y7722" s="6">
        <f>tbl_Raw_Data[[#This Row],[Net_Amount_Before_Tax]]+tbl_Raw_Data[[#This Row],[Tax_Amount]]</f>
        <v>211.20399999999998</v>
      </c>
      <c r="Z7722" s="6">
        <f t="shared" si="604"/>
        <v>2</v>
      </c>
    </row>
    <row r="7723" spans="1:26" x14ac:dyDescent="0.3">
      <c r="A7723" s="23" t="s">
        <v>9804</v>
      </c>
      <c r="B7723" s="34">
        <v>45658</v>
      </c>
      <c r="C7723" s="23" t="s">
        <v>682</v>
      </c>
      <c r="D7723" s="23" t="s">
        <v>19</v>
      </c>
      <c r="E7723" s="23" t="s">
        <v>19</v>
      </c>
      <c r="F7723" s="23">
        <v>110029</v>
      </c>
      <c r="G7723" s="23" t="s">
        <v>233</v>
      </c>
      <c r="H7723" s="23" t="s">
        <v>234</v>
      </c>
      <c r="I7723" s="23" t="s">
        <v>104</v>
      </c>
      <c r="J7723" s="23" t="s">
        <v>42</v>
      </c>
      <c r="K7723" s="23" t="s">
        <v>24</v>
      </c>
      <c r="L7723" s="23">
        <v>3</v>
      </c>
      <c r="M7723" s="23">
        <v>144.47999999999999</v>
      </c>
      <c r="N7723" s="23">
        <v>10</v>
      </c>
      <c r="O7723" s="23">
        <v>5</v>
      </c>
      <c r="P7723" s="23" t="s">
        <v>33</v>
      </c>
      <c r="Q7723" s="23" t="s">
        <v>90</v>
      </c>
      <c r="R7723" s="23">
        <f t="shared" si="600"/>
        <v>1</v>
      </c>
      <c r="S7723" s="23" t="str">
        <f t="shared" si="601"/>
        <v>ORD107722_20250101_CUST00767_MED019</v>
      </c>
      <c r="T7723" s="23">
        <f t="shared" si="602"/>
        <v>1</v>
      </c>
      <c r="U7723" s="6">
        <f t="shared" si="603"/>
        <v>433.43999999999994</v>
      </c>
      <c r="V7723" s="6">
        <f>tbl_Raw_Data[[#This Row],[Discount_Pct]]*tbl_Raw_Data[[#This Row],[Gross_Amount]]/100</f>
        <v>43.343999999999994</v>
      </c>
      <c r="W7723" s="6">
        <f>tbl_Raw_Data[[#This Row],[Gross_Amount]]-tbl_Raw_Data[[#This Row],[Discount_Amount]]</f>
        <v>390.09599999999995</v>
      </c>
      <c r="X7723" s="6">
        <f>tbl_Raw_Data[[#This Row],[Net_Amount_Before_Tax]]*tbl_Raw_Data[[#This Row],[Tax_Pct]]/100</f>
        <v>19.504799999999999</v>
      </c>
      <c r="Y7723" s="6">
        <f>tbl_Raw_Data[[#This Row],[Net_Amount_Before_Tax]]+tbl_Raw_Data[[#This Row],[Tax_Amount]]</f>
        <v>409.60079999999994</v>
      </c>
      <c r="Z7723" s="6">
        <f t="shared" si="604"/>
        <v>3</v>
      </c>
    </row>
    <row r="7724" spans="1:26" x14ac:dyDescent="0.3">
      <c r="A7724" s="23" t="s">
        <v>9805</v>
      </c>
      <c r="B7724" s="34">
        <v>45399</v>
      </c>
      <c r="C7724" s="23" t="s">
        <v>1405</v>
      </c>
      <c r="D7724" s="23" t="s">
        <v>37</v>
      </c>
      <c r="E7724" s="23" t="s">
        <v>38</v>
      </c>
      <c r="F7724" s="23">
        <v>452016</v>
      </c>
      <c r="G7724" s="23" t="s">
        <v>119</v>
      </c>
      <c r="H7724" s="23" t="s">
        <v>120</v>
      </c>
      <c r="I7724" s="23" t="s">
        <v>32</v>
      </c>
      <c r="J7724" s="23" t="s">
        <v>64</v>
      </c>
      <c r="K7724" s="23" t="s">
        <v>57</v>
      </c>
      <c r="L7724" s="23">
        <v>3</v>
      </c>
      <c r="M7724" s="23">
        <v>69.709999999999994</v>
      </c>
      <c r="N7724" s="23">
        <v>0</v>
      </c>
      <c r="O7724" s="23">
        <v>5</v>
      </c>
      <c r="P7724" s="23" t="s">
        <v>58</v>
      </c>
      <c r="Q7724" s="23" t="s">
        <v>34</v>
      </c>
      <c r="R7724" s="23">
        <f t="shared" si="600"/>
        <v>1</v>
      </c>
      <c r="S7724" s="23" t="str">
        <f t="shared" si="601"/>
        <v>ORD107723_20240417_CUST01421_MED010</v>
      </c>
      <c r="T7724" s="23">
        <f t="shared" si="602"/>
        <v>1</v>
      </c>
      <c r="U7724" s="6">
        <f t="shared" si="603"/>
        <v>209.13</v>
      </c>
      <c r="V7724" s="6">
        <f>tbl_Raw_Data[[#This Row],[Discount_Pct]]*tbl_Raw_Data[[#This Row],[Gross_Amount]]/100</f>
        <v>0</v>
      </c>
      <c r="W7724" s="6">
        <f>tbl_Raw_Data[[#This Row],[Gross_Amount]]-tbl_Raw_Data[[#This Row],[Discount_Amount]]</f>
        <v>209.13</v>
      </c>
      <c r="X7724" s="6">
        <f>tbl_Raw_Data[[#This Row],[Net_Amount_Before_Tax]]*tbl_Raw_Data[[#This Row],[Tax_Pct]]/100</f>
        <v>10.4565</v>
      </c>
      <c r="Y7724" s="6">
        <f>tbl_Raw_Data[[#This Row],[Net_Amount_Before_Tax]]+tbl_Raw_Data[[#This Row],[Tax_Amount]]</f>
        <v>219.5865</v>
      </c>
      <c r="Z7724" s="6">
        <f t="shared" si="604"/>
        <v>6</v>
      </c>
    </row>
    <row r="7725" spans="1:26" x14ac:dyDescent="0.3">
      <c r="A7725" s="23" t="s">
        <v>9806</v>
      </c>
      <c r="B7725" s="34">
        <v>45417</v>
      </c>
      <c r="C7725" s="23" t="s">
        <v>1183</v>
      </c>
      <c r="D7725" s="23" t="s">
        <v>19</v>
      </c>
      <c r="E7725" s="23" t="s">
        <v>19</v>
      </c>
      <c r="F7725" s="23">
        <v>110029</v>
      </c>
      <c r="G7725" s="23" t="s">
        <v>68</v>
      </c>
      <c r="H7725" s="23" t="s">
        <v>69</v>
      </c>
      <c r="I7725" s="23" t="s">
        <v>55</v>
      </c>
      <c r="J7725" s="23" t="s">
        <v>56</v>
      </c>
      <c r="K7725" s="23" t="s">
        <v>24</v>
      </c>
      <c r="L7725" s="23">
        <v>1</v>
      </c>
      <c r="M7725" s="23">
        <v>24.85</v>
      </c>
      <c r="N7725" s="23">
        <v>0</v>
      </c>
      <c r="O7725" s="23">
        <v>5</v>
      </c>
      <c r="P7725" s="23" t="s">
        <v>43</v>
      </c>
      <c r="Q7725" s="23" t="s">
        <v>34</v>
      </c>
      <c r="R7725" s="23">
        <f t="shared" si="600"/>
        <v>1</v>
      </c>
      <c r="S7725" s="23" t="str">
        <f t="shared" si="601"/>
        <v>ORD107724_20240505_CUST02509_MED003</v>
      </c>
      <c r="T7725" s="23">
        <f t="shared" si="602"/>
        <v>1</v>
      </c>
      <c r="U7725" s="6">
        <f t="shared" si="603"/>
        <v>24.85</v>
      </c>
      <c r="V7725" s="6">
        <f>tbl_Raw_Data[[#This Row],[Discount_Pct]]*tbl_Raw_Data[[#This Row],[Gross_Amount]]/100</f>
        <v>0</v>
      </c>
      <c r="W7725" s="6">
        <f>tbl_Raw_Data[[#This Row],[Gross_Amount]]-tbl_Raw_Data[[#This Row],[Discount_Amount]]</f>
        <v>24.85</v>
      </c>
      <c r="X7725" s="6">
        <f>tbl_Raw_Data[[#This Row],[Net_Amount_Before_Tax]]*tbl_Raw_Data[[#This Row],[Tax_Pct]]/100</f>
        <v>1.2424999999999999</v>
      </c>
      <c r="Y7725" s="6">
        <f>tbl_Raw_Data[[#This Row],[Net_Amount_Before_Tax]]+tbl_Raw_Data[[#This Row],[Tax_Amount]]</f>
        <v>26.092500000000001</v>
      </c>
      <c r="Z7725" s="6">
        <f t="shared" si="604"/>
        <v>2</v>
      </c>
    </row>
    <row r="7726" spans="1:26" x14ac:dyDescent="0.3">
      <c r="A7726" s="23" t="s">
        <v>9807</v>
      </c>
      <c r="B7726" s="34">
        <v>45441</v>
      </c>
      <c r="C7726" s="23" t="s">
        <v>4686</v>
      </c>
      <c r="D7726" s="23" t="s">
        <v>19</v>
      </c>
      <c r="E7726" s="23" t="s">
        <v>19</v>
      </c>
      <c r="F7726" s="23">
        <v>110085</v>
      </c>
      <c r="G7726" s="23" t="s">
        <v>102</v>
      </c>
      <c r="H7726" s="23" t="s">
        <v>103</v>
      </c>
      <c r="I7726" s="23" t="s">
        <v>104</v>
      </c>
      <c r="J7726" s="23" t="s">
        <v>64</v>
      </c>
      <c r="K7726" s="23" t="s">
        <v>57</v>
      </c>
      <c r="L7726" s="23">
        <v>2</v>
      </c>
      <c r="M7726" s="23">
        <v>99.5</v>
      </c>
      <c r="N7726" s="23">
        <v>0</v>
      </c>
      <c r="O7726" s="23">
        <v>5</v>
      </c>
      <c r="P7726" s="23" t="s">
        <v>33</v>
      </c>
      <c r="Q7726" s="23" t="s">
        <v>34</v>
      </c>
      <c r="R7726" s="23">
        <f t="shared" si="600"/>
        <v>1</v>
      </c>
      <c r="S7726" s="23" t="str">
        <f t="shared" si="601"/>
        <v>ORD107725_20240529_CUST03144_MED029</v>
      </c>
      <c r="T7726" s="23">
        <f t="shared" si="602"/>
        <v>1</v>
      </c>
      <c r="U7726" s="6">
        <f t="shared" si="603"/>
        <v>199</v>
      </c>
      <c r="V7726" s="6">
        <f>tbl_Raw_Data[[#This Row],[Discount_Pct]]*tbl_Raw_Data[[#This Row],[Gross_Amount]]/100</f>
        <v>0</v>
      </c>
      <c r="W7726" s="6">
        <f>tbl_Raw_Data[[#This Row],[Gross_Amount]]-tbl_Raw_Data[[#This Row],[Discount_Amount]]</f>
        <v>199</v>
      </c>
      <c r="X7726" s="6">
        <f>tbl_Raw_Data[[#This Row],[Net_Amount_Before_Tax]]*tbl_Raw_Data[[#This Row],[Tax_Pct]]/100</f>
        <v>9.9499999999999993</v>
      </c>
      <c r="Y7726" s="6">
        <f>tbl_Raw_Data[[#This Row],[Net_Amount_Before_Tax]]+tbl_Raw_Data[[#This Row],[Tax_Amount]]</f>
        <v>208.95</v>
      </c>
      <c r="Z7726" s="6">
        <f t="shared" si="604"/>
        <v>2</v>
      </c>
    </row>
    <row r="7727" spans="1:26" x14ac:dyDescent="0.3">
      <c r="A7727" s="23" t="s">
        <v>9807</v>
      </c>
      <c r="B7727" s="34">
        <v>45686</v>
      </c>
      <c r="C7727" s="23" t="s">
        <v>2093</v>
      </c>
      <c r="D7727" s="23" t="s">
        <v>92</v>
      </c>
      <c r="E7727" s="23" t="s">
        <v>93</v>
      </c>
      <c r="F7727" s="23">
        <v>560100</v>
      </c>
      <c r="G7727" s="23" t="s">
        <v>154</v>
      </c>
      <c r="H7727" s="23" t="s">
        <v>155</v>
      </c>
      <c r="I7727" s="23" t="s">
        <v>134</v>
      </c>
      <c r="J7727" s="23" t="s">
        <v>156</v>
      </c>
      <c r="K7727" s="23" t="s">
        <v>57</v>
      </c>
      <c r="L7727" s="23">
        <v>2</v>
      </c>
      <c r="M7727" s="23">
        <v>40.56</v>
      </c>
      <c r="N7727" s="23">
        <v>0</v>
      </c>
      <c r="O7727" s="23">
        <v>12</v>
      </c>
      <c r="P7727" s="23" t="s">
        <v>25</v>
      </c>
      <c r="Q7727" s="23" t="s">
        <v>90</v>
      </c>
      <c r="R7727" s="23">
        <f t="shared" si="600"/>
        <v>1</v>
      </c>
      <c r="S7727" s="23" t="str">
        <f t="shared" si="601"/>
        <v>ORD107725_20250129_CUST01288_MED006</v>
      </c>
      <c r="T7727" s="23">
        <f t="shared" si="602"/>
        <v>1</v>
      </c>
      <c r="U7727" s="6">
        <f t="shared" si="603"/>
        <v>81.12</v>
      </c>
      <c r="V7727" s="6">
        <f>tbl_Raw_Data[[#This Row],[Discount_Pct]]*tbl_Raw_Data[[#This Row],[Gross_Amount]]/100</f>
        <v>0</v>
      </c>
      <c r="W7727" s="6">
        <f>tbl_Raw_Data[[#This Row],[Gross_Amount]]-tbl_Raw_Data[[#This Row],[Discount_Amount]]</f>
        <v>81.12</v>
      </c>
      <c r="X7727" s="6">
        <f>tbl_Raw_Data[[#This Row],[Net_Amount_Before_Tax]]*tbl_Raw_Data[[#This Row],[Tax_Pct]]/100</f>
        <v>9.7344000000000008</v>
      </c>
      <c r="Y7727" s="6">
        <f>tbl_Raw_Data[[#This Row],[Net_Amount_Before_Tax]]+tbl_Raw_Data[[#This Row],[Tax_Amount]]</f>
        <v>90.854399999999998</v>
      </c>
      <c r="Z7727" s="6">
        <f t="shared" si="604"/>
        <v>3</v>
      </c>
    </row>
    <row r="7728" spans="1:26" x14ac:dyDescent="0.3">
      <c r="A7728" s="23" t="s">
        <v>9808</v>
      </c>
      <c r="B7728" s="34">
        <v>45328</v>
      </c>
      <c r="C7728" s="23" t="s">
        <v>8108</v>
      </c>
      <c r="D7728" s="23" t="s">
        <v>19</v>
      </c>
      <c r="E7728" s="23" t="s">
        <v>19</v>
      </c>
      <c r="F7728" s="23">
        <v>110085</v>
      </c>
      <c r="G7728" s="23" t="s">
        <v>233</v>
      </c>
      <c r="H7728" s="23" t="s">
        <v>234</v>
      </c>
      <c r="I7728" s="23" t="s">
        <v>104</v>
      </c>
      <c r="J7728" s="23" t="s">
        <v>42</v>
      </c>
      <c r="K7728" s="23" t="s">
        <v>24</v>
      </c>
      <c r="L7728" s="23">
        <v>6</v>
      </c>
      <c r="M7728" s="23">
        <v>150.53</v>
      </c>
      <c r="N7728" s="23">
        <v>5</v>
      </c>
      <c r="O7728" s="23">
        <v>5</v>
      </c>
      <c r="P7728" s="23" t="s">
        <v>89</v>
      </c>
      <c r="Q7728" s="23" t="s">
        <v>34</v>
      </c>
      <c r="R7728" s="23">
        <f t="shared" si="600"/>
        <v>1</v>
      </c>
      <c r="S7728" s="23" t="str">
        <f t="shared" si="601"/>
        <v>ORD107727_20240206_CUST02679_MED019</v>
      </c>
      <c r="T7728" s="23">
        <f t="shared" si="602"/>
        <v>1</v>
      </c>
      <c r="U7728" s="6">
        <f t="shared" si="603"/>
        <v>903.18000000000006</v>
      </c>
      <c r="V7728" s="6">
        <f>tbl_Raw_Data[[#This Row],[Discount_Pct]]*tbl_Raw_Data[[#This Row],[Gross_Amount]]/100</f>
        <v>45.159000000000006</v>
      </c>
      <c r="W7728" s="6">
        <f>tbl_Raw_Data[[#This Row],[Gross_Amount]]-tbl_Raw_Data[[#This Row],[Discount_Amount]]</f>
        <v>858.02100000000007</v>
      </c>
      <c r="X7728" s="6">
        <f>tbl_Raw_Data[[#This Row],[Net_Amount_Before_Tax]]*tbl_Raw_Data[[#This Row],[Tax_Pct]]/100</f>
        <v>42.901050000000005</v>
      </c>
      <c r="Y7728" s="6">
        <f>tbl_Raw_Data[[#This Row],[Net_Amount_Before_Tax]]+tbl_Raw_Data[[#This Row],[Tax_Amount]]</f>
        <v>900.92205000000013</v>
      </c>
      <c r="Z7728" s="6">
        <f t="shared" si="604"/>
        <v>2</v>
      </c>
    </row>
    <row r="7729" spans="1:26" x14ac:dyDescent="0.3">
      <c r="A7729" s="23" t="s">
        <v>9809</v>
      </c>
      <c r="B7729" s="34">
        <v>45762</v>
      </c>
      <c r="C7729" s="23" t="s">
        <v>4540</v>
      </c>
      <c r="D7729" s="23" t="s">
        <v>183</v>
      </c>
      <c r="E7729" s="23" t="s">
        <v>184</v>
      </c>
      <c r="F7729" s="23">
        <v>122018</v>
      </c>
      <c r="G7729" s="23" t="s">
        <v>111</v>
      </c>
      <c r="H7729" s="23" t="s">
        <v>112</v>
      </c>
      <c r="I7729" s="23" t="s">
        <v>113</v>
      </c>
      <c r="J7729" s="23" t="s">
        <v>114</v>
      </c>
      <c r="K7729" s="23" t="s">
        <v>24</v>
      </c>
      <c r="L7729" s="23">
        <v>1</v>
      </c>
      <c r="M7729" s="23">
        <v>86.9</v>
      </c>
      <c r="N7729" s="23">
        <v>5</v>
      </c>
      <c r="O7729" s="23">
        <v>12</v>
      </c>
      <c r="P7729" s="23" t="s">
        <v>58</v>
      </c>
      <c r="Q7729" s="23" t="s">
        <v>34</v>
      </c>
      <c r="R7729" s="23">
        <f t="shared" si="600"/>
        <v>1</v>
      </c>
      <c r="S7729" s="23" t="str">
        <f t="shared" si="601"/>
        <v>ORD107728_20250415_CUST00965_MED027</v>
      </c>
      <c r="T7729" s="23">
        <f t="shared" si="602"/>
        <v>1</v>
      </c>
      <c r="U7729" s="6">
        <f t="shared" si="603"/>
        <v>86.9</v>
      </c>
      <c r="V7729" s="6">
        <f>tbl_Raw_Data[[#This Row],[Discount_Pct]]*tbl_Raw_Data[[#This Row],[Gross_Amount]]/100</f>
        <v>4.3449999999999998</v>
      </c>
      <c r="W7729" s="6">
        <f>tbl_Raw_Data[[#This Row],[Gross_Amount]]-tbl_Raw_Data[[#This Row],[Discount_Amount]]</f>
        <v>82.555000000000007</v>
      </c>
      <c r="X7729" s="6">
        <f>tbl_Raw_Data[[#This Row],[Net_Amount_Before_Tax]]*tbl_Raw_Data[[#This Row],[Tax_Pct]]/100</f>
        <v>9.906600000000001</v>
      </c>
      <c r="Y7729" s="6">
        <f>tbl_Raw_Data[[#This Row],[Net_Amount_Before_Tax]]+tbl_Raw_Data[[#This Row],[Tax_Amount]]</f>
        <v>92.461600000000004</v>
      </c>
      <c r="Z7729" s="6">
        <f t="shared" si="604"/>
        <v>3</v>
      </c>
    </row>
    <row r="7730" spans="1:26" x14ac:dyDescent="0.3">
      <c r="A7730" s="23" t="s">
        <v>9810</v>
      </c>
      <c r="B7730" s="34">
        <v>45744</v>
      </c>
      <c r="C7730" s="23" t="s">
        <v>3026</v>
      </c>
      <c r="D7730" s="23" t="s">
        <v>28</v>
      </c>
      <c r="E7730" s="23" t="s">
        <v>29</v>
      </c>
      <c r="F7730" s="23">
        <v>500001</v>
      </c>
      <c r="G7730" s="23" t="s">
        <v>196</v>
      </c>
      <c r="H7730" s="23" t="s">
        <v>197</v>
      </c>
      <c r="I7730" s="23" t="s">
        <v>32</v>
      </c>
      <c r="J7730" s="23" t="s">
        <v>42</v>
      </c>
      <c r="K7730" s="23" t="s">
        <v>24</v>
      </c>
      <c r="L7730" s="23">
        <v>5</v>
      </c>
      <c r="M7730" s="23">
        <v>25.77</v>
      </c>
      <c r="N7730" s="23">
        <v>5</v>
      </c>
      <c r="O7730" s="23">
        <v>5</v>
      </c>
      <c r="P7730" s="23" t="s">
        <v>43</v>
      </c>
      <c r="Q7730" s="23" t="s">
        <v>26</v>
      </c>
      <c r="R7730" s="23">
        <f t="shared" si="600"/>
        <v>1</v>
      </c>
      <c r="S7730" s="23" t="str">
        <f t="shared" si="601"/>
        <v>ORD107729_20250328_CUST00619_MED011</v>
      </c>
      <c r="T7730" s="23">
        <f t="shared" si="602"/>
        <v>1</v>
      </c>
      <c r="U7730" s="6">
        <f t="shared" si="603"/>
        <v>128.85</v>
      </c>
      <c r="V7730" s="6">
        <f>tbl_Raw_Data[[#This Row],[Discount_Pct]]*tbl_Raw_Data[[#This Row],[Gross_Amount]]/100</f>
        <v>6.4424999999999999</v>
      </c>
      <c r="W7730" s="6">
        <f>tbl_Raw_Data[[#This Row],[Gross_Amount]]-tbl_Raw_Data[[#This Row],[Discount_Amount]]</f>
        <v>122.4075</v>
      </c>
      <c r="X7730" s="6">
        <f>tbl_Raw_Data[[#This Row],[Net_Amount_Before_Tax]]*tbl_Raw_Data[[#This Row],[Tax_Pct]]/100</f>
        <v>6.1203750000000001</v>
      </c>
      <c r="Y7730" s="6">
        <f>tbl_Raw_Data[[#This Row],[Net_Amount_Before_Tax]]+tbl_Raw_Data[[#This Row],[Tax_Amount]]</f>
        <v>128.52787499999999</v>
      </c>
      <c r="Z7730" s="6">
        <f t="shared" si="604"/>
        <v>2</v>
      </c>
    </row>
    <row r="7731" spans="1:26" x14ac:dyDescent="0.3">
      <c r="A7731" s="23" t="s">
        <v>9811</v>
      </c>
      <c r="B7731" s="34">
        <v>45912</v>
      </c>
      <c r="C7731" s="23" t="s">
        <v>5448</v>
      </c>
      <c r="D7731" s="23" t="s">
        <v>72</v>
      </c>
      <c r="E7731" s="23" t="s">
        <v>73</v>
      </c>
      <c r="F7731" s="23">
        <v>302033</v>
      </c>
      <c r="G7731" s="23" t="s">
        <v>145</v>
      </c>
      <c r="H7731" s="23" t="s">
        <v>146</v>
      </c>
      <c r="I7731" s="23" t="s">
        <v>147</v>
      </c>
      <c r="J7731" s="23" t="s">
        <v>148</v>
      </c>
      <c r="K7731" s="23" t="s">
        <v>24</v>
      </c>
      <c r="L7731" s="23">
        <v>1</v>
      </c>
      <c r="M7731" s="23">
        <v>112.38</v>
      </c>
      <c r="N7731" s="23">
        <v>0</v>
      </c>
      <c r="O7731" s="23">
        <v>5</v>
      </c>
      <c r="P7731" s="23" t="s">
        <v>33</v>
      </c>
      <c r="Q7731" s="23" t="s">
        <v>90</v>
      </c>
      <c r="R7731" s="23">
        <f t="shared" si="600"/>
        <v>1</v>
      </c>
      <c r="S7731" s="23" t="str">
        <f t="shared" si="601"/>
        <v>ORD107730_20250912_CUST00695_MED016</v>
      </c>
      <c r="T7731" s="23">
        <f t="shared" si="602"/>
        <v>1</v>
      </c>
      <c r="U7731" s="6">
        <f t="shared" si="603"/>
        <v>112.38</v>
      </c>
      <c r="V7731" s="6">
        <f>tbl_Raw_Data[[#This Row],[Discount_Pct]]*tbl_Raw_Data[[#This Row],[Gross_Amount]]/100</f>
        <v>0</v>
      </c>
      <c r="W7731" s="6">
        <f>tbl_Raw_Data[[#This Row],[Gross_Amount]]-tbl_Raw_Data[[#This Row],[Discount_Amount]]</f>
        <v>112.38</v>
      </c>
      <c r="X7731" s="6">
        <f>tbl_Raw_Data[[#This Row],[Net_Amount_Before_Tax]]*tbl_Raw_Data[[#This Row],[Tax_Pct]]/100</f>
        <v>5.6189999999999998</v>
      </c>
      <c r="Y7731" s="6">
        <f>tbl_Raw_Data[[#This Row],[Net_Amount_Before_Tax]]+tbl_Raw_Data[[#This Row],[Tax_Amount]]</f>
        <v>117.999</v>
      </c>
      <c r="Z7731" s="6">
        <f t="shared" si="604"/>
        <v>3</v>
      </c>
    </row>
    <row r="7732" spans="1:26" x14ac:dyDescent="0.3">
      <c r="A7732" s="23" t="s">
        <v>9812</v>
      </c>
      <c r="B7732" s="34">
        <v>45567</v>
      </c>
      <c r="C7732" s="23" t="s">
        <v>2544</v>
      </c>
      <c r="D7732" s="23" t="s">
        <v>159</v>
      </c>
      <c r="E7732" s="23" t="s">
        <v>47</v>
      </c>
      <c r="F7732" s="23">
        <v>400076</v>
      </c>
      <c r="G7732" s="23" t="s">
        <v>132</v>
      </c>
      <c r="H7732" s="23" t="s">
        <v>133</v>
      </c>
      <c r="I7732" s="23" t="s">
        <v>134</v>
      </c>
      <c r="J7732" s="23" t="s">
        <v>135</v>
      </c>
      <c r="K7732" s="23" t="s">
        <v>57</v>
      </c>
      <c r="L7732" s="23">
        <v>1</v>
      </c>
      <c r="M7732" s="23">
        <v>81.89</v>
      </c>
      <c r="N7732" s="23">
        <v>10</v>
      </c>
      <c r="O7732" s="23">
        <v>5</v>
      </c>
      <c r="P7732" s="23" t="s">
        <v>43</v>
      </c>
      <c r="Q7732" s="23" t="s">
        <v>34</v>
      </c>
      <c r="R7732" s="23">
        <f t="shared" si="600"/>
        <v>1</v>
      </c>
      <c r="S7732" s="23" t="str">
        <f t="shared" si="601"/>
        <v>ORD107731_20241002_CUST00906_MED007</v>
      </c>
      <c r="T7732" s="23">
        <f t="shared" si="602"/>
        <v>1</v>
      </c>
      <c r="U7732" s="6">
        <f t="shared" si="603"/>
        <v>81.89</v>
      </c>
      <c r="V7732" s="6">
        <f>tbl_Raw_Data[[#This Row],[Discount_Pct]]*tbl_Raw_Data[[#This Row],[Gross_Amount]]/100</f>
        <v>8.1890000000000001</v>
      </c>
      <c r="W7732" s="6">
        <f>tbl_Raw_Data[[#This Row],[Gross_Amount]]-tbl_Raw_Data[[#This Row],[Discount_Amount]]</f>
        <v>73.700999999999993</v>
      </c>
      <c r="X7732" s="6">
        <f>tbl_Raw_Data[[#This Row],[Net_Amount_Before_Tax]]*tbl_Raw_Data[[#This Row],[Tax_Pct]]/100</f>
        <v>3.6850499999999999</v>
      </c>
      <c r="Y7732" s="6">
        <f>tbl_Raw_Data[[#This Row],[Net_Amount_Before_Tax]]+tbl_Raw_Data[[#This Row],[Tax_Amount]]</f>
        <v>77.386049999999997</v>
      </c>
      <c r="Z7732" s="6">
        <f t="shared" si="604"/>
        <v>4</v>
      </c>
    </row>
    <row r="7733" spans="1:26" x14ac:dyDescent="0.3">
      <c r="A7733" s="23" t="s">
        <v>9813</v>
      </c>
      <c r="B7733" s="34">
        <v>45916</v>
      </c>
      <c r="C7733" s="23" t="s">
        <v>3304</v>
      </c>
      <c r="D7733" s="23" t="s">
        <v>142</v>
      </c>
      <c r="E7733" s="23" t="s">
        <v>81</v>
      </c>
      <c r="F7733" s="23">
        <v>380054</v>
      </c>
      <c r="G7733" s="23" t="s">
        <v>229</v>
      </c>
      <c r="H7733" s="23" t="s">
        <v>230</v>
      </c>
      <c r="I7733" s="23" t="s">
        <v>84</v>
      </c>
      <c r="J7733" s="23" t="s">
        <v>140</v>
      </c>
      <c r="K7733" s="23" t="s">
        <v>24</v>
      </c>
      <c r="L7733" s="23">
        <v>3</v>
      </c>
      <c r="M7733" s="23">
        <v>159.43</v>
      </c>
      <c r="N7733" s="23">
        <v>5</v>
      </c>
      <c r="O7733" s="23">
        <v>5</v>
      </c>
      <c r="P7733" s="23" t="s">
        <v>58</v>
      </c>
      <c r="Q7733" s="23" t="s">
        <v>34</v>
      </c>
      <c r="R7733" s="23">
        <f t="shared" si="600"/>
        <v>1</v>
      </c>
      <c r="S7733" s="23" t="str">
        <f t="shared" si="601"/>
        <v>ORD107732_20250916_CUST02497_MED022</v>
      </c>
      <c r="T7733" s="23">
        <f t="shared" si="602"/>
        <v>1</v>
      </c>
      <c r="U7733" s="6">
        <f t="shared" si="603"/>
        <v>478.29</v>
      </c>
      <c r="V7733" s="6">
        <f>tbl_Raw_Data[[#This Row],[Discount_Pct]]*tbl_Raw_Data[[#This Row],[Gross_Amount]]/100</f>
        <v>23.914500000000004</v>
      </c>
      <c r="W7733" s="6">
        <f>tbl_Raw_Data[[#This Row],[Gross_Amount]]-tbl_Raw_Data[[#This Row],[Discount_Amount]]</f>
        <v>454.37549999999999</v>
      </c>
      <c r="X7733" s="6">
        <f>tbl_Raw_Data[[#This Row],[Net_Amount_Before_Tax]]*tbl_Raw_Data[[#This Row],[Tax_Pct]]/100</f>
        <v>22.718775000000001</v>
      </c>
      <c r="Y7733" s="6">
        <f>tbl_Raw_Data[[#This Row],[Net_Amount_Before_Tax]]+tbl_Raw_Data[[#This Row],[Tax_Amount]]</f>
        <v>477.09427499999998</v>
      </c>
      <c r="Z7733" s="6">
        <f t="shared" si="604"/>
        <v>2</v>
      </c>
    </row>
    <row r="7734" spans="1:26" x14ac:dyDescent="0.3">
      <c r="A7734" s="23" t="s">
        <v>9813</v>
      </c>
      <c r="B7734" s="34">
        <v>45839</v>
      </c>
      <c r="C7734" s="23" t="s">
        <v>1021</v>
      </c>
      <c r="D7734" s="23" t="s">
        <v>123</v>
      </c>
      <c r="E7734" s="23" t="s">
        <v>101</v>
      </c>
      <c r="F7734" s="23">
        <v>226024</v>
      </c>
      <c r="G7734" s="23" t="s">
        <v>124</v>
      </c>
      <c r="H7734" s="23" t="s">
        <v>125</v>
      </c>
      <c r="I7734" s="23" t="s">
        <v>104</v>
      </c>
      <c r="J7734" s="23" t="s">
        <v>114</v>
      </c>
      <c r="K7734" s="23" t="s">
        <v>24</v>
      </c>
      <c r="L7734" s="23">
        <v>1</v>
      </c>
      <c r="M7734" s="23">
        <v>114.75</v>
      </c>
      <c r="N7734" s="23">
        <v>10</v>
      </c>
      <c r="O7734" s="23">
        <v>5</v>
      </c>
      <c r="P7734" s="23" t="s">
        <v>89</v>
      </c>
      <c r="Q7734" s="23" t="s">
        <v>34</v>
      </c>
      <c r="R7734" s="23">
        <f t="shared" si="600"/>
        <v>1</v>
      </c>
      <c r="S7734" s="23" t="str">
        <f t="shared" si="601"/>
        <v>ORD107732_20250701_CUST00057_MED018</v>
      </c>
      <c r="T7734" s="23">
        <f t="shared" si="602"/>
        <v>1</v>
      </c>
      <c r="U7734" s="6">
        <f t="shared" si="603"/>
        <v>114.75</v>
      </c>
      <c r="V7734" s="6">
        <f>tbl_Raw_Data[[#This Row],[Discount_Pct]]*tbl_Raw_Data[[#This Row],[Gross_Amount]]/100</f>
        <v>11.475</v>
      </c>
      <c r="W7734" s="6">
        <f>tbl_Raw_Data[[#This Row],[Gross_Amount]]-tbl_Raw_Data[[#This Row],[Discount_Amount]]</f>
        <v>103.27500000000001</v>
      </c>
      <c r="X7734" s="6">
        <f>tbl_Raw_Data[[#This Row],[Net_Amount_Before_Tax]]*tbl_Raw_Data[[#This Row],[Tax_Pct]]/100</f>
        <v>5.1637500000000003</v>
      </c>
      <c r="Y7734" s="6">
        <f>tbl_Raw_Data[[#This Row],[Net_Amount_Before_Tax]]+tbl_Raw_Data[[#This Row],[Tax_Amount]]</f>
        <v>108.43875</v>
      </c>
      <c r="Z7734" s="6">
        <f t="shared" si="604"/>
        <v>4</v>
      </c>
    </row>
    <row r="7735" spans="1:26" x14ac:dyDescent="0.3">
      <c r="A7735" s="23" t="s">
        <v>9814</v>
      </c>
      <c r="B7735" s="34">
        <v>45451</v>
      </c>
      <c r="C7735" s="23" t="s">
        <v>815</v>
      </c>
      <c r="D7735" s="23" t="s">
        <v>159</v>
      </c>
      <c r="E7735" s="23" t="s">
        <v>47</v>
      </c>
      <c r="F7735" s="23">
        <v>400069</v>
      </c>
      <c r="G7735" s="23" t="s">
        <v>119</v>
      </c>
      <c r="H7735" s="23" t="s">
        <v>120</v>
      </c>
      <c r="I7735" s="23" t="s">
        <v>32</v>
      </c>
      <c r="J7735" s="23" t="s">
        <v>64</v>
      </c>
      <c r="K7735" s="23" t="s">
        <v>57</v>
      </c>
      <c r="L7735" s="23">
        <v>5</v>
      </c>
      <c r="M7735" s="23">
        <v>63.46</v>
      </c>
      <c r="N7735" s="23">
        <v>0</v>
      </c>
      <c r="O7735" s="23">
        <v>18</v>
      </c>
      <c r="P7735" s="23" t="s">
        <v>25</v>
      </c>
      <c r="Q7735" s="23" t="s">
        <v>34</v>
      </c>
      <c r="R7735" s="23">
        <f t="shared" si="600"/>
        <v>1</v>
      </c>
      <c r="S7735" s="23" t="str">
        <f t="shared" si="601"/>
        <v>ORD107734_20240608_CUST02083_MED010</v>
      </c>
      <c r="T7735" s="23">
        <f t="shared" si="602"/>
        <v>1</v>
      </c>
      <c r="U7735" s="6">
        <f t="shared" si="603"/>
        <v>317.3</v>
      </c>
      <c r="V7735" s="6">
        <f>tbl_Raw_Data[[#This Row],[Discount_Pct]]*tbl_Raw_Data[[#This Row],[Gross_Amount]]/100</f>
        <v>0</v>
      </c>
      <c r="W7735" s="6">
        <f>tbl_Raw_Data[[#This Row],[Gross_Amount]]-tbl_Raw_Data[[#This Row],[Discount_Amount]]</f>
        <v>317.3</v>
      </c>
      <c r="X7735" s="6">
        <f>tbl_Raw_Data[[#This Row],[Net_Amount_Before_Tax]]*tbl_Raw_Data[[#This Row],[Tax_Pct]]/100</f>
        <v>57.114000000000004</v>
      </c>
      <c r="Y7735" s="6">
        <f>tbl_Raw_Data[[#This Row],[Net_Amount_Before_Tax]]+tbl_Raw_Data[[#This Row],[Tax_Amount]]</f>
        <v>374.41399999999999</v>
      </c>
      <c r="Z7735" s="6">
        <f t="shared" si="604"/>
        <v>1</v>
      </c>
    </row>
    <row r="7736" spans="1:26" x14ac:dyDescent="0.3">
      <c r="A7736" s="23" t="s">
        <v>9815</v>
      </c>
      <c r="B7736" s="34">
        <v>45384</v>
      </c>
      <c r="C7736" s="23" t="s">
        <v>9816</v>
      </c>
      <c r="D7736" s="23" t="s">
        <v>37</v>
      </c>
      <c r="E7736" s="23" t="s">
        <v>38</v>
      </c>
      <c r="F7736" s="23">
        <v>452010</v>
      </c>
      <c r="G7736" s="23" t="s">
        <v>94</v>
      </c>
      <c r="H7736" s="23" t="s">
        <v>95</v>
      </c>
      <c r="I7736" s="23" t="s">
        <v>84</v>
      </c>
      <c r="J7736" s="23" t="s">
        <v>42</v>
      </c>
      <c r="K7736" s="23" t="s">
        <v>24</v>
      </c>
      <c r="L7736" s="23">
        <v>1</v>
      </c>
      <c r="M7736" s="23">
        <v>92.26</v>
      </c>
      <c r="N7736" s="23">
        <v>15</v>
      </c>
      <c r="O7736" s="23">
        <v>5</v>
      </c>
      <c r="P7736" s="23" t="s">
        <v>65</v>
      </c>
      <c r="Q7736" s="23" t="s">
        <v>26</v>
      </c>
      <c r="R7736" s="23">
        <f t="shared" si="600"/>
        <v>1</v>
      </c>
      <c r="S7736" s="23" t="str">
        <f t="shared" si="601"/>
        <v>ORD107735_20240402_CUST01389_MED021</v>
      </c>
      <c r="T7736" s="23">
        <f t="shared" si="602"/>
        <v>1</v>
      </c>
      <c r="U7736" s="6">
        <f t="shared" si="603"/>
        <v>92.26</v>
      </c>
      <c r="V7736" s="6">
        <f>tbl_Raw_Data[[#This Row],[Discount_Pct]]*tbl_Raw_Data[[#This Row],[Gross_Amount]]/100</f>
        <v>13.839</v>
      </c>
      <c r="W7736" s="6">
        <f>tbl_Raw_Data[[#This Row],[Gross_Amount]]-tbl_Raw_Data[[#This Row],[Discount_Amount]]</f>
        <v>78.421000000000006</v>
      </c>
      <c r="X7736" s="6">
        <f>tbl_Raw_Data[[#This Row],[Net_Amount_Before_Tax]]*tbl_Raw_Data[[#This Row],[Tax_Pct]]/100</f>
        <v>3.9210500000000001</v>
      </c>
      <c r="Y7736" s="6">
        <f>tbl_Raw_Data[[#This Row],[Net_Amount_Before_Tax]]+tbl_Raw_Data[[#This Row],[Tax_Amount]]</f>
        <v>82.34205</v>
      </c>
      <c r="Z7736" s="6">
        <f t="shared" si="604"/>
        <v>0</v>
      </c>
    </row>
    <row r="7737" spans="1:26" x14ac:dyDescent="0.3">
      <c r="A7737" s="23" t="s">
        <v>9817</v>
      </c>
      <c r="B7737" s="34">
        <v>45348</v>
      </c>
      <c r="C7737" s="23" t="s">
        <v>3531</v>
      </c>
      <c r="D7737" s="23" t="s">
        <v>80</v>
      </c>
      <c r="E7737" s="23" t="s">
        <v>81</v>
      </c>
      <c r="F7737" s="23">
        <v>395010</v>
      </c>
      <c r="G7737" s="23" t="s">
        <v>48</v>
      </c>
      <c r="H7737" s="23" t="s">
        <v>49</v>
      </c>
      <c r="I7737" s="23" t="s">
        <v>50</v>
      </c>
      <c r="J7737" s="23" t="s">
        <v>23</v>
      </c>
      <c r="K7737" s="23" t="s">
        <v>24</v>
      </c>
      <c r="L7737" s="23">
        <v>2</v>
      </c>
      <c r="M7737" s="23">
        <v>106.55</v>
      </c>
      <c r="N7737" s="23">
        <v>0</v>
      </c>
      <c r="O7737" s="23">
        <v>12</v>
      </c>
      <c r="P7737" s="23" t="s">
        <v>43</v>
      </c>
      <c r="Q7737" s="23" t="s">
        <v>90</v>
      </c>
      <c r="R7737" s="23">
        <f t="shared" si="600"/>
        <v>1</v>
      </c>
      <c r="S7737" s="23" t="str">
        <f t="shared" si="601"/>
        <v>ORD107736_20240226_CUST00249_MED028</v>
      </c>
      <c r="T7737" s="23">
        <f t="shared" si="602"/>
        <v>1</v>
      </c>
      <c r="U7737" s="6">
        <f t="shared" si="603"/>
        <v>213.1</v>
      </c>
      <c r="V7737" s="6">
        <f>tbl_Raw_Data[[#This Row],[Discount_Pct]]*tbl_Raw_Data[[#This Row],[Gross_Amount]]/100</f>
        <v>0</v>
      </c>
      <c r="W7737" s="6">
        <f>tbl_Raw_Data[[#This Row],[Gross_Amount]]-tbl_Raw_Data[[#This Row],[Discount_Amount]]</f>
        <v>213.1</v>
      </c>
      <c r="X7737" s="6">
        <f>tbl_Raw_Data[[#This Row],[Net_Amount_Before_Tax]]*tbl_Raw_Data[[#This Row],[Tax_Pct]]/100</f>
        <v>25.571999999999999</v>
      </c>
      <c r="Y7737" s="6">
        <f>tbl_Raw_Data[[#This Row],[Net_Amount_Before_Tax]]+tbl_Raw_Data[[#This Row],[Tax_Amount]]</f>
        <v>238.672</v>
      </c>
      <c r="Z7737" s="6">
        <f t="shared" si="604"/>
        <v>0</v>
      </c>
    </row>
    <row r="7738" spans="1:26" x14ac:dyDescent="0.3">
      <c r="A7738" s="23" t="s">
        <v>9818</v>
      </c>
      <c r="B7738" s="34">
        <v>45376</v>
      </c>
      <c r="C7738" s="23" t="s">
        <v>3931</v>
      </c>
      <c r="D7738" s="23" t="s">
        <v>130</v>
      </c>
      <c r="E7738" s="23" t="s">
        <v>131</v>
      </c>
      <c r="F7738" s="23">
        <v>700091</v>
      </c>
      <c r="G7738" s="23" t="s">
        <v>233</v>
      </c>
      <c r="H7738" s="23" t="s">
        <v>234</v>
      </c>
      <c r="I7738" s="23" t="s">
        <v>104</v>
      </c>
      <c r="J7738" s="23" t="s">
        <v>42</v>
      </c>
      <c r="K7738" s="23" t="s">
        <v>24</v>
      </c>
      <c r="L7738" s="23">
        <v>2</v>
      </c>
      <c r="M7738" s="23">
        <v>153.69999999999999</v>
      </c>
      <c r="N7738" s="23">
        <v>0</v>
      </c>
      <c r="O7738" s="23">
        <v>5</v>
      </c>
      <c r="P7738" s="23" t="s">
        <v>33</v>
      </c>
      <c r="Q7738" s="23" t="s">
        <v>26</v>
      </c>
      <c r="R7738" s="23">
        <f t="shared" si="600"/>
        <v>1</v>
      </c>
      <c r="S7738" s="23" t="str">
        <f t="shared" si="601"/>
        <v>ORD107737_20240325_CUST02264_MED019</v>
      </c>
      <c r="T7738" s="23">
        <f t="shared" si="602"/>
        <v>1</v>
      </c>
      <c r="U7738" s="6">
        <f t="shared" si="603"/>
        <v>307.39999999999998</v>
      </c>
      <c r="V7738" s="6">
        <f>tbl_Raw_Data[[#This Row],[Discount_Pct]]*tbl_Raw_Data[[#This Row],[Gross_Amount]]/100</f>
        <v>0</v>
      </c>
      <c r="W7738" s="6">
        <f>tbl_Raw_Data[[#This Row],[Gross_Amount]]-tbl_Raw_Data[[#This Row],[Discount_Amount]]</f>
        <v>307.39999999999998</v>
      </c>
      <c r="X7738" s="6">
        <f>tbl_Raw_Data[[#This Row],[Net_Amount_Before_Tax]]*tbl_Raw_Data[[#This Row],[Tax_Pct]]/100</f>
        <v>15.37</v>
      </c>
      <c r="Y7738" s="6">
        <f>tbl_Raw_Data[[#This Row],[Net_Amount_Before_Tax]]+tbl_Raw_Data[[#This Row],[Tax_Amount]]</f>
        <v>322.77</v>
      </c>
      <c r="Z7738" s="6">
        <f t="shared" si="604"/>
        <v>1</v>
      </c>
    </row>
    <row r="7739" spans="1:26" x14ac:dyDescent="0.3">
      <c r="A7739" s="23" t="s">
        <v>9819</v>
      </c>
      <c r="B7739" s="34">
        <v>45346</v>
      </c>
      <c r="C7739" s="23" t="s">
        <v>1731</v>
      </c>
      <c r="D7739" s="23" t="s">
        <v>52</v>
      </c>
      <c r="E7739" s="23" t="s">
        <v>52</v>
      </c>
      <c r="F7739" s="23">
        <v>160019</v>
      </c>
      <c r="G7739" s="23" t="s">
        <v>185</v>
      </c>
      <c r="H7739" s="23" t="s">
        <v>186</v>
      </c>
      <c r="I7739" s="23" t="s">
        <v>76</v>
      </c>
      <c r="J7739" s="23" t="s">
        <v>187</v>
      </c>
      <c r="K7739" s="23" t="s">
        <v>57</v>
      </c>
      <c r="L7739" s="23">
        <v>3</v>
      </c>
      <c r="M7739" s="23">
        <v>80.900000000000006</v>
      </c>
      <c r="N7739" s="23">
        <v>10</v>
      </c>
      <c r="O7739" s="23">
        <v>12</v>
      </c>
      <c r="P7739" s="23" t="s">
        <v>65</v>
      </c>
      <c r="Q7739" s="23" t="s">
        <v>34</v>
      </c>
      <c r="R7739" s="23">
        <f t="shared" si="600"/>
        <v>1</v>
      </c>
      <c r="S7739" s="23" t="str">
        <f t="shared" si="601"/>
        <v>ORD107738_20240224_CUST02505_MED009</v>
      </c>
      <c r="T7739" s="23">
        <f t="shared" si="602"/>
        <v>1</v>
      </c>
      <c r="U7739" s="6">
        <f t="shared" si="603"/>
        <v>242.70000000000002</v>
      </c>
      <c r="V7739" s="6">
        <f>tbl_Raw_Data[[#This Row],[Discount_Pct]]*tbl_Raw_Data[[#This Row],[Gross_Amount]]/100</f>
        <v>24.27</v>
      </c>
      <c r="W7739" s="6">
        <f>tbl_Raw_Data[[#This Row],[Gross_Amount]]-tbl_Raw_Data[[#This Row],[Discount_Amount]]</f>
        <v>218.43</v>
      </c>
      <c r="X7739" s="6">
        <f>tbl_Raw_Data[[#This Row],[Net_Amount_Before_Tax]]*tbl_Raw_Data[[#This Row],[Tax_Pct]]/100</f>
        <v>26.211599999999997</v>
      </c>
      <c r="Y7739" s="6">
        <f>tbl_Raw_Data[[#This Row],[Net_Amount_Before_Tax]]+tbl_Raw_Data[[#This Row],[Tax_Amount]]</f>
        <v>244.64160000000001</v>
      </c>
      <c r="Z7739" s="6">
        <f t="shared" si="604"/>
        <v>4</v>
      </c>
    </row>
    <row r="7740" spans="1:26" x14ac:dyDescent="0.3">
      <c r="A7740" s="23" t="s">
        <v>9820</v>
      </c>
      <c r="B7740" s="34">
        <v>45672</v>
      </c>
      <c r="C7740" s="23" t="s">
        <v>493</v>
      </c>
      <c r="D7740" s="23" t="s">
        <v>52</v>
      </c>
      <c r="E7740" s="23" t="s">
        <v>52</v>
      </c>
      <c r="F7740" s="23">
        <v>160001</v>
      </c>
      <c r="G7740" s="23" t="s">
        <v>138</v>
      </c>
      <c r="H7740" s="23" t="s">
        <v>139</v>
      </c>
      <c r="I7740" s="23" t="s">
        <v>50</v>
      </c>
      <c r="J7740" s="23" t="s">
        <v>140</v>
      </c>
      <c r="K7740" s="23" t="s">
        <v>24</v>
      </c>
      <c r="L7740" s="23">
        <v>2</v>
      </c>
      <c r="M7740" s="23">
        <v>158.80000000000001</v>
      </c>
      <c r="N7740" s="23">
        <v>0</v>
      </c>
      <c r="O7740" s="23">
        <v>18</v>
      </c>
      <c r="P7740" s="23" t="s">
        <v>58</v>
      </c>
      <c r="Q7740" s="23" t="s">
        <v>26</v>
      </c>
      <c r="R7740" s="23">
        <f t="shared" si="600"/>
        <v>1</v>
      </c>
      <c r="S7740" s="23" t="str">
        <f t="shared" si="601"/>
        <v>ORD107739_20250115_CUST03092_MED013</v>
      </c>
      <c r="T7740" s="23">
        <f t="shared" si="602"/>
        <v>1</v>
      </c>
      <c r="U7740" s="6">
        <f t="shared" si="603"/>
        <v>317.60000000000002</v>
      </c>
      <c r="V7740" s="6">
        <f>tbl_Raw_Data[[#This Row],[Discount_Pct]]*tbl_Raw_Data[[#This Row],[Gross_Amount]]/100</f>
        <v>0</v>
      </c>
      <c r="W7740" s="6">
        <f>tbl_Raw_Data[[#This Row],[Gross_Amount]]-tbl_Raw_Data[[#This Row],[Discount_Amount]]</f>
        <v>317.60000000000002</v>
      </c>
      <c r="X7740" s="6">
        <f>tbl_Raw_Data[[#This Row],[Net_Amount_Before_Tax]]*tbl_Raw_Data[[#This Row],[Tax_Pct]]/100</f>
        <v>57.167999999999999</v>
      </c>
      <c r="Y7740" s="6">
        <f>tbl_Raw_Data[[#This Row],[Net_Amount_Before_Tax]]+tbl_Raw_Data[[#This Row],[Tax_Amount]]</f>
        <v>374.76800000000003</v>
      </c>
      <c r="Z7740" s="6">
        <f t="shared" si="604"/>
        <v>1</v>
      </c>
    </row>
    <row r="7741" spans="1:26" x14ac:dyDescent="0.3">
      <c r="A7741" s="23" t="s">
        <v>9821</v>
      </c>
      <c r="B7741" s="34">
        <v>45866</v>
      </c>
      <c r="C7741" s="23" t="s">
        <v>706</v>
      </c>
      <c r="D7741" s="23" t="s">
        <v>183</v>
      </c>
      <c r="E7741" s="23" t="s">
        <v>184</v>
      </c>
      <c r="F7741" s="23">
        <v>122018</v>
      </c>
      <c r="G7741" s="23" t="s">
        <v>39</v>
      </c>
      <c r="H7741" s="23" t="s">
        <v>40</v>
      </c>
      <c r="I7741" s="23" t="s">
        <v>41</v>
      </c>
      <c r="J7741" s="23" t="s">
        <v>42</v>
      </c>
      <c r="K7741" s="23" t="s">
        <v>24</v>
      </c>
      <c r="L7741" s="23">
        <v>1</v>
      </c>
      <c r="M7741" s="23">
        <v>30.04</v>
      </c>
      <c r="N7741" s="23">
        <v>10</v>
      </c>
      <c r="O7741" s="23">
        <v>12</v>
      </c>
      <c r="P7741" s="23" t="s">
        <v>58</v>
      </c>
      <c r="Q7741" s="23" t="s">
        <v>34</v>
      </c>
      <c r="R7741" s="23">
        <f t="shared" si="600"/>
        <v>1</v>
      </c>
      <c r="S7741" s="23" t="str">
        <f t="shared" si="601"/>
        <v>ORD107740_20250728_CUST03366_MED001</v>
      </c>
      <c r="T7741" s="23">
        <f t="shared" si="602"/>
        <v>1</v>
      </c>
      <c r="U7741" s="6">
        <f t="shared" si="603"/>
        <v>30.04</v>
      </c>
      <c r="V7741" s="6">
        <f>tbl_Raw_Data[[#This Row],[Discount_Pct]]*tbl_Raw_Data[[#This Row],[Gross_Amount]]/100</f>
        <v>3.0039999999999996</v>
      </c>
      <c r="W7741" s="6">
        <f>tbl_Raw_Data[[#This Row],[Gross_Amount]]-tbl_Raw_Data[[#This Row],[Discount_Amount]]</f>
        <v>27.036000000000001</v>
      </c>
      <c r="X7741" s="6">
        <f>tbl_Raw_Data[[#This Row],[Net_Amount_Before_Tax]]*tbl_Raw_Data[[#This Row],[Tax_Pct]]/100</f>
        <v>3.2443200000000001</v>
      </c>
      <c r="Y7741" s="6">
        <f>tbl_Raw_Data[[#This Row],[Net_Amount_Before_Tax]]+tbl_Raw_Data[[#This Row],[Tax_Amount]]</f>
        <v>30.280320000000003</v>
      </c>
      <c r="Z7741" s="6">
        <f t="shared" si="604"/>
        <v>5</v>
      </c>
    </row>
    <row r="7742" spans="1:26" x14ac:dyDescent="0.3">
      <c r="A7742" s="23" t="s">
        <v>9821</v>
      </c>
      <c r="B7742" s="34">
        <v>45521</v>
      </c>
      <c r="C7742" s="23" t="s">
        <v>6937</v>
      </c>
      <c r="D7742" s="23" t="s">
        <v>19</v>
      </c>
      <c r="E7742" s="23" t="s">
        <v>19</v>
      </c>
      <c r="F7742" s="23">
        <v>110024</v>
      </c>
      <c r="G7742" s="23" t="s">
        <v>39</v>
      </c>
      <c r="H7742" s="23" t="s">
        <v>40</v>
      </c>
      <c r="I7742" s="23" t="s">
        <v>41</v>
      </c>
      <c r="J7742" s="23" t="s">
        <v>42</v>
      </c>
      <c r="K7742" s="23" t="s">
        <v>24</v>
      </c>
      <c r="L7742" s="23">
        <v>5</v>
      </c>
      <c r="M7742" s="23">
        <v>30</v>
      </c>
      <c r="N7742" s="23">
        <v>5</v>
      </c>
      <c r="O7742" s="23">
        <v>5</v>
      </c>
      <c r="P7742" s="23" t="s">
        <v>89</v>
      </c>
      <c r="Q7742" s="23" t="s">
        <v>44</v>
      </c>
      <c r="R7742" s="23">
        <f t="shared" si="600"/>
        <v>1</v>
      </c>
      <c r="S7742" s="23" t="str">
        <f t="shared" si="601"/>
        <v>ORD107740_20240817_CUST01399_MED001</v>
      </c>
      <c r="T7742" s="23">
        <f t="shared" si="602"/>
        <v>1</v>
      </c>
      <c r="U7742" s="6">
        <f t="shared" si="603"/>
        <v>150</v>
      </c>
      <c r="V7742" s="6">
        <f>tbl_Raw_Data[[#This Row],[Discount_Pct]]*tbl_Raw_Data[[#This Row],[Gross_Amount]]/100</f>
        <v>7.5</v>
      </c>
      <c r="W7742" s="6">
        <f>tbl_Raw_Data[[#This Row],[Gross_Amount]]-tbl_Raw_Data[[#This Row],[Discount_Amount]]</f>
        <v>142.5</v>
      </c>
      <c r="X7742" s="6">
        <f>tbl_Raw_Data[[#This Row],[Net_Amount_Before_Tax]]*tbl_Raw_Data[[#This Row],[Tax_Pct]]/100</f>
        <v>7.125</v>
      </c>
      <c r="Y7742" s="6">
        <f>tbl_Raw_Data[[#This Row],[Net_Amount_Before_Tax]]+tbl_Raw_Data[[#This Row],[Tax_Amount]]</f>
        <v>149.625</v>
      </c>
      <c r="Z7742" s="6">
        <f t="shared" si="604"/>
        <v>0</v>
      </c>
    </row>
    <row r="7743" spans="1:26" x14ac:dyDescent="0.3">
      <c r="A7743" s="23" t="s">
        <v>9822</v>
      </c>
      <c r="B7743" s="34">
        <v>45505</v>
      </c>
      <c r="C7743" s="23" t="s">
        <v>4579</v>
      </c>
      <c r="D7743" s="23" t="s">
        <v>37</v>
      </c>
      <c r="E7743" s="23" t="s">
        <v>38</v>
      </c>
      <c r="F7743" s="23">
        <v>452020</v>
      </c>
      <c r="G7743" s="23" t="s">
        <v>185</v>
      </c>
      <c r="H7743" s="23" t="s">
        <v>186</v>
      </c>
      <c r="I7743" s="23" t="s">
        <v>76</v>
      </c>
      <c r="J7743" s="23" t="s">
        <v>187</v>
      </c>
      <c r="K7743" s="23" t="s">
        <v>57</v>
      </c>
      <c r="L7743" s="23">
        <v>2</v>
      </c>
      <c r="M7743" s="23">
        <v>95.92</v>
      </c>
      <c r="N7743" s="23">
        <v>0</v>
      </c>
      <c r="O7743" s="23">
        <v>12</v>
      </c>
      <c r="P7743" s="23" t="s">
        <v>58</v>
      </c>
      <c r="Q7743" s="23" t="s">
        <v>90</v>
      </c>
      <c r="R7743" s="23">
        <f t="shared" si="600"/>
        <v>1</v>
      </c>
      <c r="S7743" s="23" t="str">
        <f t="shared" si="601"/>
        <v>ORD107742_20240801_CUST02276_MED009</v>
      </c>
      <c r="T7743" s="23">
        <f t="shared" si="602"/>
        <v>1</v>
      </c>
      <c r="U7743" s="6">
        <f t="shared" si="603"/>
        <v>191.84</v>
      </c>
      <c r="V7743" s="6">
        <f>tbl_Raw_Data[[#This Row],[Discount_Pct]]*tbl_Raw_Data[[#This Row],[Gross_Amount]]/100</f>
        <v>0</v>
      </c>
      <c r="W7743" s="6">
        <f>tbl_Raw_Data[[#This Row],[Gross_Amount]]-tbl_Raw_Data[[#This Row],[Discount_Amount]]</f>
        <v>191.84</v>
      </c>
      <c r="X7743" s="6">
        <f>tbl_Raw_Data[[#This Row],[Net_Amount_Before_Tax]]*tbl_Raw_Data[[#This Row],[Tax_Pct]]/100</f>
        <v>23.020799999999998</v>
      </c>
      <c r="Y7743" s="6">
        <f>tbl_Raw_Data[[#This Row],[Net_Amount_Before_Tax]]+tbl_Raw_Data[[#This Row],[Tax_Amount]]</f>
        <v>214.86080000000001</v>
      </c>
      <c r="Z7743" s="6">
        <f t="shared" si="604"/>
        <v>2</v>
      </c>
    </row>
    <row r="7744" spans="1:26" x14ac:dyDescent="0.3">
      <c r="A7744" s="23" t="s">
        <v>9823</v>
      </c>
      <c r="B7744" s="34">
        <v>45368</v>
      </c>
      <c r="C7744" s="23" t="s">
        <v>5337</v>
      </c>
      <c r="D7744" s="23" t="s">
        <v>28</v>
      </c>
      <c r="E7744" s="23" t="s">
        <v>29</v>
      </c>
      <c r="F7744" s="23">
        <v>500001</v>
      </c>
      <c r="G7744" s="23" t="s">
        <v>160</v>
      </c>
      <c r="H7744" s="23" t="s">
        <v>161</v>
      </c>
      <c r="I7744" s="23" t="s">
        <v>50</v>
      </c>
      <c r="J7744" s="23" t="s">
        <v>23</v>
      </c>
      <c r="K7744" s="23" t="s">
        <v>24</v>
      </c>
      <c r="L7744" s="23">
        <v>2</v>
      </c>
      <c r="M7744" s="23">
        <v>164.33</v>
      </c>
      <c r="N7744" s="23">
        <v>15</v>
      </c>
      <c r="O7744" s="23">
        <v>5</v>
      </c>
      <c r="P7744" s="23" t="s">
        <v>25</v>
      </c>
      <c r="Q7744" s="23" t="s">
        <v>34</v>
      </c>
      <c r="R7744" s="23">
        <f t="shared" si="600"/>
        <v>1</v>
      </c>
      <c r="S7744" s="23" t="str">
        <f t="shared" si="601"/>
        <v>ORD107743_20240317_CUST01918_MED014</v>
      </c>
      <c r="T7744" s="23">
        <f t="shared" si="602"/>
        <v>1</v>
      </c>
      <c r="U7744" s="6">
        <f t="shared" si="603"/>
        <v>328.66</v>
      </c>
      <c r="V7744" s="6">
        <f>tbl_Raw_Data[[#This Row],[Discount_Pct]]*tbl_Raw_Data[[#This Row],[Gross_Amount]]/100</f>
        <v>49.299000000000007</v>
      </c>
      <c r="W7744" s="6">
        <f>tbl_Raw_Data[[#This Row],[Gross_Amount]]-tbl_Raw_Data[[#This Row],[Discount_Amount]]</f>
        <v>279.36099999999999</v>
      </c>
      <c r="X7744" s="6">
        <f>tbl_Raw_Data[[#This Row],[Net_Amount_Before_Tax]]*tbl_Raw_Data[[#This Row],[Tax_Pct]]/100</f>
        <v>13.968049999999998</v>
      </c>
      <c r="Y7744" s="6">
        <f>tbl_Raw_Data[[#This Row],[Net_Amount_Before_Tax]]+tbl_Raw_Data[[#This Row],[Tax_Amount]]</f>
        <v>293.32905</v>
      </c>
      <c r="Z7744" s="6">
        <f t="shared" si="604"/>
        <v>3</v>
      </c>
    </row>
    <row r="7745" spans="1:26" x14ac:dyDescent="0.3">
      <c r="A7745" s="23" t="s">
        <v>9824</v>
      </c>
      <c r="B7745" s="34">
        <v>45930</v>
      </c>
      <c r="C7745" s="23" t="s">
        <v>5317</v>
      </c>
      <c r="D7745" s="23" t="s">
        <v>80</v>
      </c>
      <c r="E7745" s="23" t="s">
        <v>81</v>
      </c>
      <c r="F7745" s="23">
        <v>395003</v>
      </c>
      <c r="G7745" s="23" t="s">
        <v>315</v>
      </c>
      <c r="H7745" s="23" t="s">
        <v>316</v>
      </c>
      <c r="I7745" s="23" t="s">
        <v>50</v>
      </c>
      <c r="J7745" s="23" t="s">
        <v>114</v>
      </c>
      <c r="K7745" s="23" t="s">
        <v>24</v>
      </c>
      <c r="L7745" s="23">
        <v>3</v>
      </c>
      <c r="M7745" s="23">
        <v>124.31</v>
      </c>
      <c r="N7745" s="23">
        <v>5</v>
      </c>
      <c r="O7745" s="23">
        <v>5</v>
      </c>
      <c r="P7745" s="23" t="s">
        <v>25</v>
      </c>
      <c r="Q7745" s="23" t="s">
        <v>34</v>
      </c>
      <c r="R7745" s="23">
        <f t="shared" si="600"/>
        <v>1</v>
      </c>
      <c r="S7745" s="23" t="str">
        <f t="shared" si="601"/>
        <v>ORD107744_20250930_CUST01186_MED012</v>
      </c>
      <c r="T7745" s="23">
        <f t="shared" si="602"/>
        <v>1</v>
      </c>
      <c r="U7745" s="6">
        <f t="shared" si="603"/>
        <v>372.93</v>
      </c>
      <c r="V7745" s="6">
        <f>tbl_Raw_Data[[#This Row],[Discount_Pct]]*tbl_Raw_Data[[#This Row],[Gross_Amount]]/100</f>
        <v>18.6465</v>
      </c>
      <c r="W7745" s="6">
        <f>tbl_Raw_Data[[#This Row],[Gross_Amount]]-tbl_Raw_Data[[#This Row],[Discount_Amount]]</f>
        <v>354.2835</v>
      </c>
      <c r="X7745" s="6">
        <f>tbl_Raw_Data[[#This Row],[Net_Amount_Before_Tax]]*tbl_Raw_Data[[#This Row],[Tax_Pct]]/100</f>
        <v>17.714175000000001</v>
      </c>
      <c r="Y7745" s="6">
        <f>tbl_Raw_Data[[#This Row],[Net_Amount_Before_Tax]]+tbl_Raw_Data[[#This Row],[Tax_Amount]]</f>
        <v>371.99767500000002</v>
      </c>
      <c r="Z7745" s="6">
        <f t="shared" si="604"/>
        <v>2</v>
      </c>
    </row>
    <row r="7746" spans="1:26" x14ac:dyDescent="0.3">
      <c r="A7746" s="23" t="s">
        <v>9825</v>
      </c>
      <c r="B7746" s="34">
        <v>45803</v>
      </c>
      <c r="C7746" s="23" t="s">
        <v>9826</v>
      </c>
      <c r="D7746" s="23" t="s">
        <v>19</v>
      </c>
      <c r="E7746" s="23" t="s">
        <v>19</v>
      </c>
      <c r="F7746" s="23">
        <v>110001</v>
      </c>
      <c r="G7746" s="23" t="s">
        <v>111</v>
      </c>
      <c r="H7746" s="23" t="s">
        <v>112</v>
      </c>
      <c r="I7746" s="23" t="s">
        <v>113</v>
      </c>
      <c r="J7746" s="23" t="s">
        <v>114</v>
      </c>
      <c r="K7746" s="23" t="s">
        <v>24</v>
      </c>
      <c r="L7746" s="23">
        <v>2</v>
      </c>
      <c r="M7746" s="23">
        <v>93.24</v>
      </c>
      <c r="N7746" s="23">
        <v>15</v>
      </c>
      <c r="O7746" s="23">
        <v>12</v>
      </c>
      <c r="P7746" s="23" t="s">
        <v>25</v>
      </c>
      <c r="Q7746" s="23" t="s">
        <v>34</v>
      </c>
      <c r="R7746" s="23">
        <f t="shared" ref="R7746:R7809" si="605">COUNTIFS($A$2:$A$8001,A7746,$B$2:$B$8001,B7746,$C$2:$C$8001,C7746,$G$2:$G$8001,G7746)</f>
        <v>1</v>
      </c>
      <c r="S7746" s="23" t="str">
        <f t="shared" ref="S7746:S7809" si="606">A7746&amp;"_"&amp;TEXT(B7746,"yyyymmdd")&amp;"_"&amp;C7746&amp;"_"&amp;G7746</f>
        <v>ORD107745_20250526_CUST00916_MED027</v>
      </c>
      <c r="T7746" s="23">
        <f t="shared" ref="T7746:T7809" si="607">COUNTIF($S$2:$S$8001,S7746)</f>
        <v>1</v>
      </c>
      <c r="U7746" s="6">
        <f t="shared" ref="U7746:U7809" si="608">L7746*M7746</f>
        <v>186.48</v>
      </c>
      <c r="V7746" s="6">
        <f>tbl_Raw_Data[[#This Row],[Discount_Pct]]*tbl_Raw_Data[[#This Row],[Gross_Amount]]/100</f>
        <v>27.971999999999998</v>
      </c>
      <c r="W7746" s="6">
        <f>tbl_Raw_Data[[#This Row],[Gross_Amount]]-tbl_Raw_Data[[#This Row],[Discount_Amount]]</f>
        <v>158.50799999999998</v>
      </c>
      <c r="X7746" s="6">
        <f>tbl_Raw_Data[[#This Row],[Net_Amount_Before_Tax]]*tbl_Raw_Data[[#This Row],[Tax_Pct]]/100</f>
        <v>19.020959999999999</v>
      </c>
      <c r="Y7746" s="6">
        <f>tbl_Raw_Data[[#This Row],[Net_Amount_Before_Tax]]+tbl_Raw_Data[[#This Row],[Tax_Amount]]</f>
        <v>177.52895999999998</v>
      </c>
      <c r="Z7746" s="6">
        <f t="shared" ref="Z7746:Z7809" si="609">COUNTIFS($C$2:$C$8001,C7746,$Q$2:$Q$8001,"Delivered")</f>
        <v>1</v>
      </c>
    </row>
    <row r="7747" spans="1:26" x14ac:dyDescent="0.3">
      <c r="A7747" s="23" t="s">
        <v>9827</v>
      </c>
      <c r="B7747" s="34">
        <v>45312</v>
      </c>
      <c r="C7747" s="23" t="s">
        <v>3833</v>
      </c>
      <c r="D7747" s="23" t="s">
        <v>183</v>
      </c>
      <c r="E7747" s="23" t="s">
        <v>184</v>
      </c>
      <c r="F7747" s="23">
        <v>122016</v>
      </c>
      <c r="G7747" s="23" t="s">
        <v>224</v>
      </c>
      <c r="H7747" s="23" t="s">
        <v>225</v>
      </c>
      <c r="I7747" s="23" t="s">
        <v>147</v>
      </c>
      <c r="J7747" s="23" t="s">
        <v>23</v>
      </c>
      <c r="K7747" s="23" t="s">
        <v>24</v>
      </c>
      <c r="L7747" s="23">
        <v>3</v>
      </c>
      <c r="M7747" s="23">
        <v>54.57</v>
      </c>
      <c r="N7747" s="23">
        <v>10</v>
      </c>
      <c r="O7747" s="23">
        <v>5</v>
      </c>
      <c r="P7747" s="23" t="s">
        <v>33</v>
      </c>
      <c r="Q7747" s="23" t="s">
        <v>34</v>
      </c>
      <c r="R7747" s="23">
        <f t="shared" si="605"/>
        <v>1</v>
      </c>
      <c r="S7747" s="23" t="str">
        <f t="shared" si="606"/>
        <v>ORD107746_20240121_CUST00551_MED015</v>
      </c>
      <c r="T7747" s="23">
        <f t="shared" si="607"/>
        <v>1</v>
      </c>
      <c r="U7747" s="6">
        <f t="shared" si="608"/>
        <v>163.71</v>
      </c>
      <c r="V7747" s="6">
        <f>tbl_Raw_Data[[#This Row],[Discount_Pct]]*tbl_Raw_Data[[#This Row],[Gross_Amount]]/100</f>
        <v>16.371000000000002</v>
      </c>
      <c r="W7747" s="6">
        <f>tbl_Raw_Data[[#This Row],[Gross_Amount]]-tbl_Raw_Data[[#This Row],[Discount_Amount]]</f>
        <v>147.339</v>
      </c>
      <c r="X7747" s="6">
        <f>tbl_Raw_Data[[#This Row],[Net_Amount_Before_Tax]]*tbl_Raw_Data[[#This Row],[Tax_Pct]]/100</f>
        <v>7.3669499999999992</v>
      </c>
      <c r="Y7747" s="6">
        <f>tbl_Raw_Data[[#This Row],[Net_Amount_Before_Tax]]+tbl_Raw_Data[[#This Row],[Tax_Amount]]</f>
        <v>154.70595</v>
      </c>
      <c r="Z7747" s="6">
        <f t="shared" si="609"/>
        <v>3</v>
      </c>
    </row>
    <row r="7748" spans="1:26" x14ac:dyDescent="0.3">
      <c r="A7748" s="23" t="s">
        <v>9828</v>
      </c>
      <c r="B7748" s="34">
        <v>45911</v>
      </c>
      <c r="C7748" s="23" t="s">
        <v>4773</v>
      </c>
      <c r="D7748" s="23" t="s">
        <v>72</v>
      </c>
      <c r="E7748" s="23" t="s">
        <v>73</v>
      </c>
      <c r="F7748" s="23">
        <v>302017</v>
      </c>
      <c r="G7748" s="23" t="s">
        <v>82</v>
      </c>
      <c r="H7748" s="23" t="s">
        <v>83</v>
      </c>
      <c r="I7748" s="23" t="s">
        <v>84</v>
      </c>
      <c r="J7748" s="23" t="s">
        <v>85</v>
      </c>
      <c r="K7748" s="23" t="s">
        <v>24</v>
      </c>
      <c r="L7748" s="23">
        <v>1</v>
      </c>
      <c r="M7748" s="23">
        <v>282.69</v>
      </c>
      <c r="N7748" s="23">
        <v>5</v>
      </c>
      <c r="O7748" s="23">
        <v>18</v>
      </c>
      <c r="P7748" s="23" t="s">
        <v>33</v>
      </c>
      <c r="Q7748" s="23" t="s">
        <v>34</v>
      </c>
      <c r="R7748" s="23">
        <f t="shared" si="605"/>
        <v>1</v>
      </c>
      <c r="S7748" s="23" t="str">
        <f t="shared" si="606"/>
        <v>ORD107747_20250911_CUST01304_MED023</v>
      </c>
      <c r="T7748" s="23">
        <f t="shared" si="607"/>
        <v>1</v>
      </c>
      <c r="U7748" s="6">
        <f t="shared" si="608"/>
        <v>282.69</v>
      </c>
      <c r="V7748" s="6">
        <f>tbl_Raw_Data[[#This Row],[Discount_Pct]]*tbl_Raw_Data[[#This Row],[Gross_Amount]]/100</f>
        <v>14.134500000000001</v>
      </c>
      <c r="W7748" s="6">
        <f>tbl_Raw_Data[[#This Row],[Gross_Amount]]-tbl_Raw_Data[[#This Row],[Discount_Amount]]</f>
        <v>268.55549999999999</v>
      </c>
      <c r="X7748" s="6">
        <f>tbl_Raw_Data[[#This Row],[Net_Amount_Before_Tax]]*tbl_Raw_Data[[#This Row],[Tax_Pct]]/100</f>
        <v>48.33999</v>
      </c>
      <c r="Y7748" s="6">
        <f>tbl_Raw_Data[[#This Row],[Net_Amount_Before_Tax]]+tbl_Raw_Data[[#This Row],[Tax_Amount]]</f>
        <v>316.89549</v>
      </c>
      <c r="Z7748" s="6">
        <f t="shared" si="609"/>
        <v>3</v>
      </c>
    </row>
    <row r="7749" spans="1:26" x14ac:dyDescent="0.3">
      <c r="A7749" s="23" t="s">
        <v>9829</v>
      </c>
      <c r="B7749" s="34">
        <v>45866</v>
      </c>
      <c r="C7749" s="23" t="s">
        <v>783</v>
      </c>
      <c r="D7749" s="23" t="s">
        <v>183</v>
      </c>
      <c r="E7749" s="23" t="s">
        <v>184</v>
      </c>
      <c r="F7749" s="23">
        <v>122002</v>
      </c>
      <c r="G7749" s="23" t="s">
        <v>124</v>
      </c>
      <c r="H7749" s="23" t="s">
        <v>125</v>
      </c>
      <c r="I7749" s="23" t="s">
        <v>104</v>
      </c>
      <c r="J7749" s="23" t="s">
        <v>114</v>
      </c>
      <c r="K7749" s="23" t="s">
        <v>24</v>
      </c>
      <c r="L7749" s="23">
        <v>2</v>
      </c>
      <c r="M7749" s="23">
        <v>110.21</v>
      </c>
      <c r="N7749" s="23">
        <v>5</v>
      </c>
      <c r="O7749" s="23">
        <v>5</v>
      </c>
      <c r="P7749" s="23" t="s">
        <v>89</v>
      </c>
      <c r="Q7749" s="23" t="s">
        <v>34</v>
      </c>
      <c r="R7749" s="23">
        <f t="shared" si="605"/>
        <v>1</v>
      </c>
      <c r="S7749" s="23" t="str">
        <f t="shared" si="606"/>
        <v>ORD107748_20250728_CUST01467_MED018</v>
      </c>
      <c r="T7749" s="23">
        <f t="shared" si="607"/>
        <v>1</v>
      </c>
      <c r="U7749" s="6">
        <f t="shared" si="608"/>
        <v>220.42</v>
      </c>
      <c r="V7749" s="6">
        <f>tbl_Raw_Data[[#This Row],[Discount_Pct]]*tbl_Raw_Data[[#This Row],[Gross_Amount]]/100</f>
        <v>11.020999999999999</v>
      </c>
      <c r="W7749" s="6">
        <f>tbl_Raw_Data[[#This Row],[Gross_Amount]]-tbl_Raw_Data[[#This Row],[Discount_Amount]]</f>
        <v>209.399</v>
      </c>
      <c r="X7749" s="6">
        <f>tbl_Raw_Data[[#This Row],[Net_Amount_Before_Tax]]*tbl_Raw_Data[[#This Row],[Tax_Pct]]/100</f>
        <v>10.469949999999999</v>
      </c>
      <c r="Y7749" s="6">
        <f>tbl_Raw_Data[[#This Row],[Net_Amount_Before_Tax]]+tbl_Raw_Data[[#This Row],[Tax_Amount]]</f>
        <v>219.86895000000001</v>
      </c>
      <c r="Z7749" s="6">
        <f t="shared" si="609"/>
        <v>2</v>
      </c>
    </row>
    <row r="7750" spans="1:26" x14ac:dyDescent="0.3">
      <c r="A7750" s="23" t="s">
        <v>9830</v>
      </c>
      <c r="B7750" s="34">
        <v>45813</v>
      </c>
      <c r="C7750" s="23" t="s">
        <v>9831</v>
      </c>
      <c r="D7750" s="23" t="s">
        <v>142</v>
      </c>
      <c r="E7750" s="23" t="s">
        <v>81</v>
      </c>
      <c r="F7750" s="23">
        <v>380015</v>
      </c>
      <c r="G7750" s="23" t="s">
        <v>138</v>
      </c>
      <c r="H7750" s="23" t="s">
        <v>139</v>
      </c>
      <c r="I7750" s="23" t="s">
        <v>50</v>
      </c>
      <c r="J7750" s="23" t="s">
        <v>140</v>
      </c>
      <c r="K7750" s="23" t="s">
        <v>24</v>
      </c>
      <c r="L7750" s="23">
        <v>5</v>
      </c>
      <c r="M7750" s="23">
        <v>148.08000000000001</v>
      </c>
      <c r="N7750" s="23">
        <v>15</v>
      </c>
      <c r="O7750" s="23">
        <v>12</v>
      </c>
      <c r="P7750" s="23" t="s">
        <v>43</v>
      </c>
      <c r="Q7750" s="23" t="s">
        <v>34</v>
      </c>
      <c r="R7750" s="23">
        <f t="shared" si="605"/>
        <v>1</v>
      </c>
      <c r="S7750" s="23" t="str">
        <f t="shared" si="606"/>
        <v>ORD107749_20250605_CUST01360_MED013</v>
      </c>
      <c r="T7750" s="23">
        <f t="shared" si="607"/>
        <v>1</v>
      </c>
      <c r="U7750" s="6">
        <f t="shared" si="608"/>
        <v>740.40000000000009</v>
      </c>
      <c r="V7750" s="6">
        <f>tbl_Raw_Data[[#This Row],[Discount_Pct]]*tbl_Raw_Data[[#This Row],[Gross_Amount]]/100</f>
        <v>111.06000000000002</v>
      </c>
      <c r="W7750" s="6">
        <f>tbl_Raw_Data[[#This Row],[Gross_Amount]]-tbl_Raw_Data[[#This Row],[Discount_Amount]]</f>
        <v>629.34</v>
      </c>
      <c r="X7750" s="6">
        <f>tbl_Raw_Data[[#This Row],[Net_Amount_Before_Tax]]*tbl_Raw_Data[[#This Row],[Tax_Pct]]/100</f>
        <v>75.520799999999994</v>
      </c>
      <c r="Y7750" s="6">
        <f>tbl_Raw_Data[[#This Row],[Net_Amount_Before_Tax]]+tbl_Raw_Data[[#This Row],[Tax_Amount]]</f>
        <v>704.86080000000004</v>
      </c>
      <c r="Z7750" s="6">
        <f t="shared" si="609"/>
        <v>1</v>
      </c>
    </row>
    <row r="7751" spans="1:26" x14ac:dyDescent="0.3">
      <c r="A7751" s="23" t="s">
        <v>9832</v>
      </c>
      <c r="B7751" s="34">
        <v>45399</v>
      </c>
      <c r="C7751" s="23" t="s">
        <v>9585</v>
      </c>
      <c r="D7751" s="23" t="s">
        <v>28</v>
      </c>
      <c r="E7751" s="23" t="s">
        <v>29</v>
      </c>
      <c r="F7751" s="23">
        <v>500081</v>
      </c>
      <c r="G7751" s="23" t="s">
        <v>20</v>
      </c>
      <c r="H7751" s="23" t="s">
        <v>21</v>
      </c>
      <c r="I7751" s="23" t="s">
        <v>22</v>
      </c>
      <c r="J7751" s="23" t="s">
        <v>23</v>
      </c>
      <c r="K7751" s="23" t="s">
        <v>24</v>
      </c>
      <c r="L7751" s="23">
        <v>1</v>
      </c>
      <c r="M7751" s="23">
        <v>118.87</v>
      </c>
      <c r="N7751" s="23">
        <v>5</v>
      </c>
      <c r="O7751" s="23">
        <v>18</v>
      </c>
      <c r="P7751" s="23" t="s">
        <v>65</v>
      </c>
      <c r="Q7751" s="23" t="s">
        <v>34</v>
      </c>
      <c r="R7751" s="23">
        <f t="shared" si="605"/>
        <v>1</v>
      </c>
      <c r="S7751" s="23" t="str">
        <f t="shared" si="606"/>
        <v>ORD107750_20240417_CUST03203_MED024</v>
      </c>
      <c r="T7751" s="23">
        <f t="shared" si="607"/>
        <v>1</v>
      </c>
      <c r="U7751" s="6">
        <f t="shared" si="608"/>
        <v>118.87</v>
      </c>
      <c r="V7751" s="6">
        <f>tbl_Raw_Data[[#This Row],[Discount_Pct]]*tbl_Raw_Data[[#This Row],[Gross_Amount]]/100</f>
        <v>5.9435000000000002</v>
      </c>
      <c r="W7751" s="6">
        <f>tbl_Raw_Data[[#This Row],[Gross_Amount]]-tbl_Raw_Data[[#This Row],[Discount_Amount]]</f>
        <v>112.9265</v>
      </c>
      <c r="X7751" s="6">
        <f>tbl_Raw_Data[[#This Row],[Net_Amount_Before_Tax]]*tbl_Raw_Data[[#This Row],[Tax_Pct]]/100</f>
        <v>20.32677</v>
      </c>
      <c r="Y7751" s="6">
        <f>tbl_Raw_Data[[#This Row],[Net_Amount_Before_Tax]]+tbl_Raw_Data[[#This Row],[Tax_Amount]]</f>
        <v>133.25327000000001</v>
      </c>
      <c r="Z7751" s="6">
        <f t="shared" si="609"/>
        <v>1</v>
      </c>
    </row>
    <row r="7752" spans="1:26" x14ac:dyDescent="0.3">
      <c r="A7752" s="23" t="s">
        <v>9833</v>
      </c>
      <c r="B7752" s="34">
        <v>45692</v>
      </c>
      <c r="C7752" s="23" t="s">
        <v>4660</v>
      </c>
      <c r="D7752" s="23" t="s">
        <v>142</v>
      </c>
      <c r="E7752" s="23" t="s">
        <v>81</v>
      </c>
      <c r="F7752" s="23">
        <v>380015</v>
      </c>
      <c r="G7752" s="23" t="s">
        <v>82</v>
      </c>
      <c r="H7752" s="23" t="s">
        <v>83</v>
      </c>
      <c r="I7752" s="23" t="s">
        <v>84</v>
      </c>
      <c r="J7752" s="23" t="s">
        <v>85</v>
      </c>
      <c r="K7752" s="23" t="s">
        <v>24</v>
      </c>
      <c r="L7752" s="23">
        <v>3</v>
      </c>
      <c r="M7752" s="23">
        <v>267.29000000000002</v>
      </c>
      <c r="N7752" s="23">
        <v>5</v>
      </c>
      <c r="O7752" s="23">
        <v>12</v>
      </c>
      <c r="P7752" s="23" t="s">
        <v>65</v>
      </c>
      <c r="Q7752" s="23" t="s">
        <v>90</v>
      </c>
      <c r="R7752" s="23">
        <f t="shared" si="605"/>
        <v>1</v>
      </c>
      <c r="S7752" s="23" t="str">
        <f t="shared" si="606"/>
        <v>ORD107751_20250204_CUST02106_MED023</v>
      </c>
      <c r="T7752" s="23">
        <f t="shared" si="607"/>
        <v>1</v>
      </c>
      <c r="U7752" s="6">
        <f t="shared" si="608"/>
        <v>801.87000000000012</v>
      </c>
      <c r="V7752" s="6">
        <f>tbl_Raw_Data[[#This Row],[Discount_Pct]]*tbl_Raw_Data[[#This Row],[Gross_Amount]]/100</f>
        <v>40.093500000000006</v>
      </c>
      <c r="W7752" s="6">
        <f>tbl_Raw_Data[[#This Row],[Gross_Amount]]-tbl_Raw_Data[[#This Row],[Discount_Amount]]</f>
        <v>761.77650000000017</v>
      </c>
      <c r="X7752" s="6">
        <f>tbl_Raw_Data[[#This Row],[Net_Amount_Before_Tax]]*tbl_Raw_Data[[#This Row],[Tax_Pct]]/100</f>
        <v>91.413180000000025</v>
      </c>
      <c r="Y7752" s="6">
        <f>tbl_Raw_Data[[#This Row],[Net_Amount_Before_Tax]]+tbl_Raw_Data[[#This Row],[Tax_Amount]]</f>
        <v>853.18968000000018</v>
      </c>
      <c r="Z7752" s="6">
        <f t="shared" si="609"/>
        <v>2</v>
      </c>
    </row>
    <row r="7753" spans="1:26" x14ac:dyDescent="0.3">
      <c r="A7753" s="23" t="s">
        <v>9834</v>
      </c>
      <c r="B7753" s="34">
        <v>45885</v>
      </c>
      <c r="C7753" s="23" t="s">
        <v>1219</v>
      </c>
      <c r="D7753" s="23" t="s">
        <v>37</v>
      </c>
      <c r="E7753" s="23" t="s">
        <v>38</v>
      </c>
      <c r="F7753" s="23">
        <v>452001</v>
      </c>
      <c r="G7753" s="23" t="s">
        <v>94</v>
      </c>
      <c r="H7753" s="23" t="s">
        <v>95</v>
      </c>
      <c r="I7753" s="23" t="s">
        <v>84</v>
      </c>
      <c r="J7753" s="23" t="s">
        <v>42</v>
      </c>
      <c r="K7753" s="23" t="s">
        <v>24</v>
      </c>
      <c r="L7753" s="23">
        <v>2</v>
      </c>
      <c r="M7753" s="23">
        <v>75.42</v>
      </c>
      <c r="N7753" s="23">
        <v>10</v>
      </c>
      <c r="O7753" s="23">
        <v>5</v>
      </c>
      <c r="P7753" s="23" t="s">
        <v>43</v>
      </c>
      <c r="Q7753" s="23" t="s">
        <v>90</v>
      </c>
      <c r="R7753" s="23">
        <f t="shared" si="605"/>
        <v>1</v>
      </c>
      <c r="S7753" s="23" t="str">
        <f t="shared" si="606"/>
        <v>ORD107752_20250816_CUST02063_MED021</v>
      </c>
      <c r="T7753" s="23">
        <f t="shared" si="607"/>
        <v>1</v>
      </c>
      <c r="U7753" s="6">
        <f t="shared" si="608"/>
        <v>150.84</v>
      </c>
      <c r="V7753" s="6">
        <f>tbl_Raw_Data[[#This Row],[Discount_Pct]]*tbl_Raw_Data[[#This Row],[Gross_Amount]]/100</f>
        <v>15.084000000000001</v>
      </c>
      <c r="W7753" s="6">
        <f>tbl_Raw_Data[[#This Row],[Gross_Amount]]-tbl_Raw_Data[[#This Row],[Discount_Amount]]</f>
        <v>135.756</v>
      </c>
      <c r="X7753" s="6">
        <f>tbl_Raw_Data[[#This Row],[Net_Amount_Before_Tax]]*tbl_Raw_Data[[#This Row],[Tax_Pct]]/100</f>
        <v>6.7877999999999998</v>
      </c>
      <c r="Y7753" s="6">
        <f>tbl_Raw_Data[[#This Row],[Net_Amount_Before_Tax]]+tbl_Raw_Data[[#This Row],[Tax_Amount]]</f>
        <v>142.5438</v>
      </c>
      <c r="Z7753" s="6">
        <f t="shared" si="609"/>
        <v>1</v>
      </c>
    </row>
    <row r="7754" spans="1:26" x14ac:dyDescent="0.3">
      <c r="A7754" s="23" t="s">
        <v>9835</v>
      </c>
      <c r="B7754" s="34">
        <v>45468</v>
      </c>
      <c r="C7754" s="23" t="s">
        <v>1928</v>
      </c>
      <c r="D7754" s="23" t="s">
        <v>92</v>
      </c>
      <c r="E7754" s="23" t="s">
        <v>93</v>
      </c>
      <c r="F7754" s="23">
        <v>560034</v>
      </c>
      <c r="G7754" s="23" t="s">
        <v>53</v>
      </c>
      <c r="H7754" s="23" t="s">
        <v>54</v>
      </c>
      <c r="I7754" s="23" t="s">
        <v>55</v>
      </c>
      <c r="J7754" s="23" t="s">
        <v>56</v>
      </c>
      <c r="K7754" s="23" t="s">
        <v>57</v>
      </c>
      <c r="L7754" s="23">
        <v>1</v>
      </c>
      <c r="M7754" s="23">
        <v>54.91</v>
      </c>
      <c r="N7754" s="23">
        <v>5</v>
      </c>
      <c r="O7754" s="23">
        <v>5</v>
      </c>
      <c r="P7754" s="23" t="s">
        <v>25</v>
      </c>
      <c r="Q7754" s="23" t="s">
        <v>26</v>
      </c>
      <c r="R7754" s="23">
        <f t="shared" si="605"/>
        <v>1</v>
      </c>
      <c r="S7754" s="23" t="str">
        <f t="shared" si="606"/>
        <v>ORD107753_20240625_CUST02240_MED020</v>
      </c>
      <c r="T7754" s="23">
        <f t="shared" si="607"/>
        <v>1</v>
      </c>
      <c r="U7754" s="6">
        <f t="shared" si="608"/>
        <v>54.91</v>
      </c>
      <c r="V7754" s="6">
        <f>tbl_Raw_Data[[#This Row],[Discount_Pct]]*tbl_Raw_Data[[#This Row],[Gross_Amount]]/100</f>
        <v>2.7454999999999994</v>
      </c>
      <c r="W7754" s="6">
        <f>tbl_Raw_Data[[#This Row],[Gross_Amount]]-tbl_Raw_Data[[#This Row],[Discount_Amount]]</f>
        <v>52.164499999999997</v>
      </c>
      <c r="X7754" s="6">
        <f>tbl_Raw_Data[[#This Row],[Net_Amount_Before_Tax]]*tbl_Raw_Data[[#This Row],[Tax_Pct]]/100</f>
        <v>2.608225</v>
      </c>
      <c r="Y7754" s="6">
        <f>tbl_Raw_Data[[#This Row],[Net_Amount_Before_Tax]]+tbl_Raw_Data[[#This Row],[Tax_Amount]]</f>
        <v>54.772724999999994</v>
      </c>
      <c r="Z7754" s="6">
        <f t="shared" si="609"/>
        <v>2</v>
      </c>
    </row>
    <row r="7755" spans="1:26" x14ac:dyDescent="0.3">
      <c r="A7755" s="23" t="s">
        <v>9836</v>
      </c>
      <c r="B7755" s="34">
        <v>45950</v>
      </c>
      <c r="C7755" s="23" t="s">
        <v>4915</v>
      </c>
      <c r="D7755" s="23" t="s">
        <v>80</v>
      </c>
      <c r="E7755" s="23" t="s">
        <v>81</v>
      </c>
      <c r="F7755" s="23">
        <v>395001</v>
      </c>
      <c r="G7755" s="23" t="s">
        <v>192</v>
      </c>
      <c r="H7755" s="23" t="s">
        <v>193</v>
      </c>
      <c r="I7755" s="23" t="s">
        <v>41</v>
      </c>
      <c r="J7755" s="23" t="s">
        <v>194</v>
      </c>
      <c r="K7755" s="23" t="s">
        <v>24</v>
      </c>
      <c r="L7755" s="23">
        <v>1</v>
      </c>
      <c r="M7755" s="23">
        <v>31.71</v>
      </c>
      <c r="N7755" s="23">
        <v>5</v>
      </c>
      <c r="O7755" s="23">
        <v>18</v>
      </c>
      <c r="P7755" s="23" t="s">
        <v>33</v>
      </c>
      <c r="Q7755" s="23" t="s">
        <v>34</v>
      </c>
      <c r="R7755" s="23">
        <f t="shared" si="605"/>
        <v>1</v>
      </c>
      <c r="S7755" s="23" t="str">
        <f t="shared" si="606"/>
        <v>ORD107754_20251020_CUST02247_MED002</v>
      </c>
      <c r="T7755" s="23">
        <f t="shared" si="607"/>
        <v>1</v>
      </c>
      <c r="U7755" s="6">
        <f t="shared" si="608"/>
        <v>31.71</v>
      </c>
      <c r="V7755" s="6">
        <f>tbl_Raw_Data[[#This Row],[Discount_Pct]]*tbl_Raw_Data[[#This Row],[Gross_Amount]]/100</f>
        <v>1.5855000000000001</v>
      </c>
      <c r="W7755" s="6">
        <f>tbl_Raw_Data[[#This Row],[Gross_Amount]]-tbl_Raw_Data[[#This Row],[Discount_Amount]]</f>
        <v>30.124500000000001</v>
      </c>
      <c r="X7755" s="6">
        <f>tbl_Raw_Data[[#This Row],[Net_Amount_Before_Tax]]*tbl_Raw_Data[[#This Row],[Tax_Pct]]/100</f>
        <v>5.4224100000000002</v>
      </c>
      <c r="Y7755" s="6">
        <f>tbl_Raw_Data[[#This Row],[Net_Amount_Before_Tax]]+tbl_Raw_Data[[#This Row],[Tax_Amount]]</f>
        <v>35.546910000000004</v>
      </c>
      <c r="Z7755" s="6">
        <f t="shared" si="609"/>
        <v>2</v>
      </c>
    </row>
    <row r="7756" spans="1:26" x14ac:dyDescent="0.3">
      <c r="A7756" s="23" t="s">
        <v>9837</v>
      </c>
      <c r="B7756" s="34">
        <v>45936</v>
      </c>
      <c r="C7756" s="23" t="s">
        <v>1143</v>
      </c>
      <c r="D7756" s="23" t="s">
        <v>37</v>
      </c>
      <c r="E7756" s="23" t="s">
        <v>38</v>
      </c>
      <c r="F7756" s="23">
        <v>452010</v>
      </c>
      <c r="G7756" s="23" t="s">
        <v>48</v>
      </c>
      <c r="H7756" s="23" t="s">
        <v>49</v>
      </c>
      <c r="I7756" s="23" t="s">
        <v>50</v>
      </c>
      <c r="J7756" s="23" t="s">
        <v>23</v>
      </c>
      <c r="K7756" s="23" t="s">
        <v>24</v>
      </c>
      <c r="L7756" s="23">
        <v>3</v>
      </c>
      <c r="M7756" s="23">
        <v>98.67</v>
      </c>
      <c r="N7756" s="23">
        <v>0</v>
      </c>
      <c r="O7756" s="23">
        <v>5</v>
      </c>
      <c r="P7756" s="23" t="s">
        <v>65</v>
      </c>
      <c r="Q7756" s="23" t="s">
        <v>34</v>
      </c>
      <c r="R7756" s="23">
        <f t="shared" si="605"/>
        <v>1</v>
      </c>
      <c r="S7756" s="23" t="str">
        <f t="shared" si="606"/>
        <v>ORD107755_20251006_CUST00223_MED028</v>
      </c>
      <c r="T7756" s="23">
        <f t="shared" si="607"/>
        <v>1</v>
      </c>
      <c r="U7756" s="6">
        <f t="shared" si="608"/>
        <v>296.01</v>
      </c>
      <c r="V7756" s="6">
        <f>tbl_Raw_Data[[#This Row],[Discount_Pct]]*tbl_Raw_Data[[#This Row],[Gross_Amount]]/100</f>
        <v>0</v>
      </c>
      <c r="W7756" s="6">
        <f>tbl_Raw_Data[[#This Row],[Gross_Amount]]-tbl_Raw_Data[[#This Row],[Discount_Amount]]</f>
        <v>296.01</v>
      </c>
      <c r="X7756" s="6">
        <f>tbl_Raw_Data[[#This Row],[Net_Amount_Before_Tax]]*tbl_Raw_Data[[#This Row],[Tax_Pct]]/100</f>
        <v>14.8005</v>
      </c>
      <c r="Y7756" s="6">
        <f>tbl_Raw_Data[[#This Row],[Net_Amount_Before_Tax]]+tbl_Raw_Data[[#This Row],[Tax_Amount]]</f>
        <v>310.81049999999999</v>
      </c>
      <c r="Z7756" s="6">
        <f t="shared" si="609"/>
        <v>2</v>
      </c>
    </row>
    <row r="7757" spans="1:26" x14ac:dyDescent="0.3">
      <c r="A7757" s="23" t="s">
        <v>9838</v>
      </c>
      <c r="B7757" s="34">
        <v>45794</v>
      </c>
      <c r="C7757" s="23" t="s">
        <v>5198</v>
      </c>
      <c r="D7757" s="23" t="s">
        <v>92</v>
      </c>
      <c r="E7757" s="23" t="s">
        <v>93</v>
      </c>
      <c r="F7757" s="23">
        <v>560100</v>
      </c>
      <c r="G7757" s="23" t="s">
        <v>74</v>
      </c>
      <c r="H7757" s="23" t="s">
        <v>75</v>
      </c>
      <c r="I7757" s="23" t="s">
        <v>76</v>
      </c>
      <c r="J7757" s="23" t="s">
        <v>77</v>
      </c>
      <c r="K7757" s="23" t="s">
        <v>57</v>
      </c>
      <c r="L7757" s="23">
        <v>2</v>
      </c>
      <c r="M7757" s="23">
        <v>68.16</v>
      </c>
      <c r="N7757" s="23">
        <v>5</v>
      </c>
      <c r="O7757" s="23">
        <v>5</v>
      </c>
      <c r="P7757" s="23" t="s">
        <v>89</v>
      </c>
      <c r="Q7757" s="23" t="s">
        <v>34</v>
      </c>
      <c r="R7757" s="23">
        <f t="shared" si="605"/>
        <v>1</v>
      </c>
      <c r="S7757" s="23" t="str">
        <f t="shared" si="606"/>
        <v>ORD107756_20250517_CUST03143_MED008</v>
      </c>
      <c r="T7757" s="23">
        <f t="shared" si="607"/>
        <v>1</v>
      </c>
      <c r="U7757" s="6">
        <f t="shared" si="608"/>
        <v>136.32</v>
      </c>
      <c r="V7757" s="6">
        <f>tbl_Raw_Data[[#This Row],[Discount_Pct]]*tbl_Raw_Data[[#This Row],[Gross_Amount]]/100</f>
        <v>6.8159999999999989</v>
      </c>
      <c r="W7757" s="6">
        <f>tbl_Raw_Data[[#This Row],[Gross_Amount]]-tbl_Raw_Data[[#This Row],[Discount_Amount]]</f>
        <v>129.50399999999999</v>
      </c>
      <c r="X7757" s="6">
        <f>tbl_Raw_Data[[#This Row],[Net_Amount_Before_Tax]]*tbl_Raw_Data[[#This Row],[Tax_Pct]]/100</f>
        <v>6.4752000000000001</v>
      </c>
      <c r="Y7757" s="6">
        <f>tbl_Raw_Data[[#This Row],[Net_Amount_Before_Tax]]+tbl_Raw_Data[[#This Row],[Tax_Amount]]</f>
        <v>135.97919999999999</v>
      </c>
      <c r="Z7757" s="6">
        <f t="shared" si="609"/>
        <v>3</v>
      </c>
    </row>
    <row r="7758" spans="1:26" x14ac:dyDescent="0.3">
      <c r="A7758" s="23" t="s">
        <v>9839</v>
      </c>
      <c r="B7758" s="34">
        <v>45710</v>
      </c>
      <c r="C7758" s="23" t="s">
        <v>3138</v>
      </c>
      <c r="D7758" s="23" t="s">
        <v>80</v>
      </c>
      <c r="E7758" s="23" t="s">
        <v>81</v>
      </c>
      <c r="F7758" s="23">
        <v>395017</v>
      </c>
      <c r="G7758" s="23" t="s">
        <v>30</v>
      </c>
      <c r="H7758" s="23" t="s">
        <v>31</v>
      </c>
      <c r="I7758" s="23" t="s">
        <v>32</v>
      </c>
      <c r="J7758" s="23" t="s">
        <v>23</v>
      </c>
      <c r="K7758" s="23" t="s">
        <v>24</v>
      </c>
      <c r="L7758" s="23">
        <v>1</v>
      </c>
      <c r="M7758" s="23">
        <v>123.48</v>
      </c>
      <c r="N7758" s="23">
        <v>5</v>
      </c>
      <c r="O7758" s="23">
        <v>5</v>
      </c>
      <c r="P7758" s="23" t="s">
        <v>25</v>
      </c>
      <c r="Q7758" s="23" t="s">
        <v>34</v>
      </c>
      <c r="R7758" s="23">
        <f t="shared" si="605"/>
        <v>1</v>
      </c>
      <c r="S7758" s="23" t="str">
        <f t="shared" si="606"/>
        <v>ORD107757_20250222_CUST02337_MED017</v>
      </c>
      <c r="T7758" s="23">
        <f t="shared" si="607"/>
        <v>1</v>
      </c>
      <c r="U7758" s="6">
        <f t="shared" si="608"/>
        <v>123.48</v>
      </c>
      <c r="V7758" s="6">
        <f>tbl_Raw_Data[[#This Row],[Discount_Pct]]*tbl_Raw_Data[[#This Row],[Gross_Amount]]/100</f>
        <v>6.1739999999999995</v>
      </c>
      <c r="W7758" s="6">
        <f>tbl_Raw_Data[[#This Row],[Gross_Amount]]-tbl_Raw_Data[[#This Row],[Discount_Amount]]</f>
        <v>117.30600000000001</v>
      </c>
      <c r="X7758" s="6">
        <f>tbl_Raw_Data[[#This Row],[Net_Amount_Before_Tax]]*tbl_Raw_Data[[#This Row],[Tax_Pct]]/100</f>
        <v>5.8653000000000013</v>
      </c>
      <c r="Y7758" s="6">
        <f>tbl_Raw_Data[[#This Row],[Net_Amount_Before_Tax]]+tbl_Raw_Data[[#This Row],[Tax_Amount]]</f>
        <v>123.17130000000002</v>
      </c>
      <c r="Z7758" s="6">
        <f t="shared" si="609"/>
        <v>2</v>
      </c>
    </row>
    <row r="7759" spans="1:26" x14ac:dyDescent="0.3">
      <c r="A7759" s="23" t="s">
        <v>9840</v>
      </c>
      <c r="B7759" s="34">
        <v>45770</v>
      </c>
      <c r="C7759" s="23" t="s">
        <v>9841</v>
      </c>
      <c r="D7759" s="23" t="s">
        <v>52</v>
      </c>
      <c r="E7759" s="23" t="s">
        <v>52</v>
      </c>
      <c r="F7759" s="23">
        <v>160001</v>
      </c>
      <c r="G7759" s="23" t="s">
        <v>124</v>
      </c>
      <c r="H7759" s="23" t="s">
        <v>125</v>
      </c>
      <c r="I7759" s="23" t="s">
        <v>104</v>
      </c>
      <c r="J7759" s="23" t="s">
        <v>114</v>
      </c>
      <c r="K7759" s="23" t="s">
        <v>24</v>
      </c>
      <c r="L7759" s="23">
        <v>3</v>
      </c>
      <c r="M7759" s="23">
        <v>107.88</v>
      </c>
      <c r="N7759" s="23">
        <v>10</v>
      </c>
      <c r="O7759" s="23">
        <v>5</v>
      </c>
      <c r="P7759" s="23" t="s">
        <v>65</v>
      </c>
      <c r="Q7759" s="23" t="s">
        <v>34</v>
      </c>
      <c r="R7759" s="23">
        <f t="shared" si="605"/>
        <v>1</v>
      </c>
      <c r="S7759" s="23" t="str">
        <f t="shared" si="606"/>
        <v>ORD107758_20250423_CUST02893_MED018</v>
      </c>
      <c r="T7759" s="23">
        <f t="shared" si="607"/>
        <v>1</v>
      </c>
      <c r="U7759" s="6">
        <f t="shared" si="608"/>
        <v>323.64</v>
      </c>
      <c r="V7759" s="6">
        <f>tbl_Raw_Data[[#This Row],[Discount_Pct]]*tbl_Raw_Data[[#This Row],[Gross_Amount]]/100</f>
        <v>32.363999999999997</v>
      </c>
      <c r="W7759" s="6">
        <f>tbl_Raw_Data[[#This Row],[Gross_Amount]]-tbl_Raw_Data[[#This Row],[Discount_Amount]]</f>
        <v>291.27600000000001</v>
      </c>
      <c r="X7759" s="6">
        <f>tbl_Raw_Data[[#This Row],[Net_Amount_Before_Tax]]*tbl_Raw_Data[[#This Row],[Tax_Pct]]/100</f>
        <v>14.563800000000001</v>
      </c>
      <c r="Y7759" s="6">
        <f>tbl_Raw_Data[[#This Row],[Net_Amount_Before_Tax]]+tbl_Raw_Data[[#This Row],[Tax_Amount]]</f>
        <v>305.83980000000003</v>
      </c>
      <c r="Z7759" s="6">
        <f t="shared" si="609"/>
        <v>1</v>
      </c>
    </row>
    <row r="7760" spans="1:26" x14ac:dyDescent="0.3">
      <c r="A7760" s="23" t="s">
        <v>9842</v>
      </c>
      <c r="B7760" s="34">
        <v>45773</v>
      </c>
      <c r="C7760" s="23" t="s">
        <v>2796</v>
      </c>
      <c r="D7760" s="23" t="s">
        <v>123</v>
      </c>
      <c r="E7760" s="23" t="s">
        <v>101</v>
      </c>
      <c r="F7760" s="23">
        <v>226021</v>
      </c>
      <c r="G7760" s="23" t="s">
        <v>53</v>
      </c>
      <c r="H7760" s="23" t="s">
        <v>54</v>
      </c>
      <c r="I7760" s="23" t="s">
        <v>55</v>
      </c>
      <c r="J7760" s="23" t="s">
        <v>56</v>
      </c>
      <c r="K7760" s="23" t="s">
        <v>57</v>
      </c>
      <c r="L7760" s="23">
        <v>1</v>
      </c>
      <c r="M7760" s="23">
        <v>61.21</v>
      </c>
      <c r="N7760" s="23">
        <v>0</v>
      </c>
      <c r="O7760" s="23">
        <v>5</v>
      </c>
      <c r="P7760" s="23" t="s">
        <v>25</v>
      </c>
      <c r="Q7760" s="23" t="s">
        <v>44</v>
      </c>
      <c r="R7760" s="23">
        <f t="shared" si="605"/>
        <v>1</v>
      </c>
      <c r="S7760" s="23" t="str">
        <f t="shared" si="606"/>
        <v>ORD107759_20250426_CUST00094_MED020</v>
      </c>
      <c r="T7760" s="23">
        <f t="shared" si="607"/>
        <v>1</v>
      </c>
      <c r="U7760" s="6">
        <f t="shared" si="608"/>
        <v>61.21</v>
      </c>
      <c r="V7760" s="6">
        <f>tbl_Raw_Data[[#This Row],[Discount_Pct]]*tbl_Raw_Data[[#This Row],[Gross_Amount]]/100</f>
        <v>0</v>
      </c>
      <c r="W7760" s="6">
        <f>tbl_Raw_Data[[#This Row],[Gross_Amount]]-tbl_Raw_Data[[#This Row],[Discount_Amount]]</f>
        <v>61.21</v>
      </c>
      <c r="X7760" s="6">
        <f>tbl_Raw_Data[[#This Row],[Net_Amount_Before_Tax]]*tbl_Raw_Data[[#This Row],[Tax_Pct]]/100</f>
        <v>3.0605000000000002</v>
      </c>
      <c r="Y7760" s="6">
        <f>tbl_Raw_Data[[#This Row],[Net_Amount_Before_Tax]]+tbl_Raw_Data[[#This Row],[Tax_Amount]]</f>
        <v>64.270499999999998</v>
      </c>
      <c r="Z7760" s="6">
        <f t="shared" si="609"/>
        <v>1</v>
      </c>
    </row>
    <row r="7761" spans="1:26" x14ac:dyDescent="0.3">
      <c r="A7761" s="23" t="s">
        <v>9843</v>
      </c>
      <c r="B7761" s="34">
        <v>45899</v>
      </c>
      <c r="C7761" s="23" t="s">
        <v>9844</v>
      </c>
      <c r="D7761" s="23" t="s">
        <v>92</v>
      </c>
      <c r="E7761" s="23" t="s">
        <v>93</v>
      </c>
      <c r="F7761" s="23">
        <v>560066</v>
      </c>
      <c r="G7761" s="23" t="s">
        <v>138</v>
      </c>
      <c r="H7761" s="23" t="s">
        <v>139</v>
      </c>
      <c r="I7761" s="23" t="s">
        <v>50</v>
      </c>
      <c r="J7761" s="23" t="s">
        <v>140</v>
      </c>
      <c r="K7761" s="23" t="s">
        <v>24</v>
      </c>
      <c r="L7761" s="23">
        <v>1</v>
      </c>
      <c r="M7761" s="23">
        <v>141.85</v>
      </c>
      <c r="N7761" s="23">
        <v>5</v>
      </c>
      <c r="O7761" s="23">
        <v>5</v>
      </c>
      <c r="P7761" s="23" t="s">
        <v>58</v>
      </c>
      <c r="Q7761" s="23" t="s">
        <v>26</v>
      </c>
      <c r="R7761" s="23">
        <f t="shared" si="605"/>
        <v>1</v>
      </c>
      <c r="S7761" s="23" t="str">
        <f t="shared" si="606"/>
        <v>ORD107760_20250830_CUST02319_MED013</v>
      </c>
      <c r="T7761" s="23">
        <f t="shared" si="607"/>
        <v>1</v>
      </c>
      <c r="U7761" s="6">
        <f t="shared" si="608"/>
        <v>141.85</v>
      </c>
      <c r="V7761" s="6">
        <f>tbl_Raw_Data[[#This Row],[Discount_Pct]]*tbl_Raw_Data[[#This Row],[Gross_Amount]]/100</f>
        <v>7.0925000000000002</v>
      </c>
      <c r="W7761" s="6">
        <f>tbl_Raw_Data[[#This Row],[Gross_Amount]]-tbl_Raw_Data[[#This Row],[Discount_Amount]]</f>
        <v>134.75749999999999</v>
      </c>
      <c r="X7761" s="6">
        <f>tbl_Raw_Data[[#This Row],[Net_Amount_Before_Tax]]*tbl_Raw_Data[[#This Row],[Tax_Pct]]/100</f>
        <v>6.7378749999999989</v>
      </c>
      <c r="Y7761" s="6">
        <f>tbl_Raw_Data[[#This Row],[Net_Amount_Before_Tax]]+tbl_Raw_Data[[#This Row],[Tax_Amount]]</f>
        <v>141.495375</v>
      </c>
      <c r="Z7761" s="6">
        <f t="shared" si="609"/>
        <v>0</v>
      </c>
    </row>
    <row r="7762" spans="1:26" x14ac:dyDescent="0.3">
      <c r="A7762" s="23" t="s">
        <v>9845</v>
      </c>
      <c r="B7762" s="34">
        <v>45403</v>
      </c>
      <c r="C7762" s="23" t="s">
        <v>7358</v>
      </c>
      <c r="D7762" s="23" t="s">
        <v>37</v>
      </c>
      <c r="E7762" s="23" t="s">
        <v>38</v>
      </c>
      <c r="F7762" s="23">
        <v>452001</v>
      </c>
      <c r="G7762" s="23" t="s">
        <v>119</v>
      </c>
      <c r="H7762" s="23" t="s">
        <v>120</v>
      </c>
      <c r="I7762" s="23" t="s">
        <v>32</v>
      </c>
      <c r="J7762" s="23" t="s">
        <v>64</v>
      </c>
      <c r="K7762" s="23" t="s">
        <v>57</v>
      </c>
      <c r="L7762" s="23">
        <v>2</v>
      </c>
      <c r="M7762" s="23">
        <v>66.62</v>
      </c>
      <c r="N7762" s="23">
        <v>5</v>
      </c>
      <c r="O7762" s="23">
        <v>5</v>
      </c>
      <c r="P7762" s="23" t="s">
        <v>25</v>
      </c>
      <c r="Q7762" s="23" t="s">
        <v>34</v>
      </c>
      <c r="R7762" s="23">
        <f t="shared" si="605"/>
        <v>1</v>
      </c>
      <c r="S7762" s="23" t="str">
        <f t="shared" si="606"/>
        <v>ORD107761_20240421_CUST02880_MED010</v>
      </c>
      <c r="T7762" s="23">
        <f t="shared" si="607"/>
        <v>1</v>
      </c>
      <c r="U7762" s="6">
        <f t="shared" si="608"/>
        <v>133.24</v>
      </c>
      <c r="V7762" s="6">
        <f>tbl_Raw_Data[[#This Row],[Discount_Pct]]*tbl_Raw_Data[[#This Row],[Gross_Amount]]/100</f>
        <v>6.6620000000000008</v>
      </c>
      <c r="W7762" s="6">
        <f>tbl_Raw_Data[[#This Row],[Gross_Amount]]-tbl_Raw_Data[[#This Row],[Discount_Amount]]</f>
        <v>126.578</v>
      </c>
      <c r="X7762" s="6">
        <f>tbl_Raw_Data[[#This Row],[Net_Amount_Before_Tax]]*tbl_Raw_Data[[#This Row],[Tax_Pct]]/100</f>
        <v>6.3289</v>
      </c>
      <c r="Y7762" s="6">
        <f>tbl_Raw_Data[[#This Row],[Net_Amount_Before_Tax]]+tbl_Raw_Data[[#This Row],[Tax_Amount]]</f>
        <v>132.90690000000001</v>
      </c>
      <c r="Z7762" s="6">
        <f t="shared" si="609"/>
        <v>3</v>
      </c>
    </row>
    <row r="7763" spans="1:26" x14ac:dyDescent="0.3">
      <c r="A7763" s="23" t="s">
        <v>9846</v>
      </c>
      <c r="B7763" s="34">
        <v>45717</v>
      </c>
      <c r="C7763" s="23" t="s">
        <v>9847</v>
      </c>
      <c r="D7763" s="23" t="s">
        <v>159</v>
      </c>
      <c r="E7763" s="23" t="s">
        <v>47</v>
      </c>
      <c r="F7763" s="23">
        <v>400069</v>
      </c>
      <c r="G7763" s="23" t="s">
        <v>111</v>
      </c>
      <c r="H7763" s="23" t="s">
        <v>112</v>
      </c>
      <c r="I7763" s="23" t="s">
        <v>113</v>
      </c>
      <c r="J7763" s="23" t="s">
        <v>114</v>
      </c>
      <c r="K7763" s="23" t="s">
        <v>24</v>
      </c>
      <c r="L7763" s="23">
        <v>2</v>
      </c>
      <c r="M7763" s="23">
        <v>105.56</v>
      </c>
      <c r="N7763" s="23">
        <v>10</v>
      </c>
      <c r="O7763" s="23">
        <v>18</v>
      </c>
      <c r="P7763" s="23" t="s">
        <v>33</v>
      </c>
      <c r="Q7763" s="23" t="s">
        <v>44</v>
      </c>
      <c r="R7763" s="23">
        <f t="shared" si="605"/>
        <v>1</v>
      </c>
      <c r="S7763" s="23" t="str">
        <f t="shared" si="606"/>
        <v>ORD107762_20250301_CUST02050_MED027</v>
      </c>
      <c r="T7763" s="23">
        <f t="shared" si="607"/>
        <v>1</v>
      </c>
      <c r="U7763" s="6">
        <f t="shared" si="608"/>
        <v>211.12</v>
      </c>
      <c r="V7763" s="6">
        <f>tbl_Raw_Data[[#This Row],[Discount_Pct]]*tbl_Raw_Data[[#This Row],[Gross_Amount]]/100</f>
        <v>21.111999999999998</v>
      </c>
      <c r="W7763" s="6">
        <f>tbl_Raw_Data[[#This Row],[Gross_Amount]]-tbl_Raw_Data[[#This Row],[Discount_Amount]]</f>
        <v>190.00800000000001</v>
      </c>
      <c r="X7763" s="6">
        <f>tbl_Raw_Data[[#This Row],[Net_Amount_Before_Tax]]*tbl_Raw_Data[[#This Row],[Tax_Pct]]/100</f>
        <v>34.201440000000005</v>
      </c>
      <c r="Y7763" s="6">
        <f>tbl_Raw_Data[[#This Row],[Net_Amount_Before_Tax]]+tbl_Raw_Data[[#This Row],[Tax_Amount]]</f>
        <v>224.20944000000003</v>
      </c>
      <c r="Z7763" s="6">
        <f t="shared" si="609"/>
        <v>0</v>
      </c>
    </row>
    <row r="7764" spans="1:26" x14ac:dyDescent="0.3">
      <c r="A7764" s="23" t="s">
        <v>9848</v>
      </c>
      <c r="B7764" s="34">
        <v>46011</v>
      </c>
      <c r="C7764" s="23" t="s">
        <v>3127</v>
      </c>
      <c r="D7764" s="23" t="s">
        <v>46</v>
      </c>
      <c r="E7764" s="23" t="s">
        <v>47</v>
      </c>
      <c r="F7764" s="23">
        <v>411014</v>
      </c>
      <c r="G7764" s="23" t="s">
        <v>154</v>
      </c>
      <c r="H7764" s="23" t="s">
        <v>155</v>
      </c>
      <c r="I7764" s="23" t="s">
        <v>134</v>
      </c>
      <c r="J7764" s="23" t="s">
        <v>156</v>
      </c>
      <c r="K7764" s="23" t="s">
        <v>57</v>
      </c>
      <c r="L7764" s="23">
        <v>1</v>
      </c>
      <c r="M7764" s="23">
        <v>44.1</v>
      </c>
      <c r="N7764" s="23">
        <v>5</v>
      </c>
      <c r="O7764" s="23">
        <v>12</v>
      </c>
      <c r="P7764" s="23" t="s">
        <v>89</v>
      </c>
      <c r="Q7764" s="23" t="s">
        <v>44</v>
      </c>
      <c r="R7764" s="23">
        <f t="shared" si="605"/>
        <v>1</v>
      </c>
      <c r="S7764" s="23" t="str">
        <f t="shared" si="606"/>
        <v>ORD107763_20251220_CUST02849_MED006</v>
      </c>
      <c r="T7764" s="23">
        <f t="shared" si="607"/>
        <v>1</v>
      </c>
      <c r="U7764" s="6">
        <f t="shared" si="608"/>
        <v>44.1</v>
      </c>
      <c r="V7764" s="6">
        <f>tbl_Raw_Data[[#This Row],[Discount_Pct]]*tbl_Raw_Data[[#This Row],[Gross_Amount]]/100</f>
        <v>2.2050000000000001</v>
      </c>
      <c r="W7764" s="6">
        <f>tbl_Raw_Data[[#This Row],[Gross_Amount]]-tbl_Raw_Data[[#This Row],[Discount_Amount]]</f>
        <v>41.895000000000003</v>
      </c>
      <c r="X7764" s="6">
        <f>tbl_Raw_Data[[#This Row],[Net_Amount_Before_Tax]]*tbl_Raw_Data[[#This Row],[Tax_Pct]]/100</f>
        <v>5.0274000000000001</v>
      </c>
      <c r="Y7764" s="6">
        <f>tbl_Raw_Data[[#This Row],[Net_Amount_Before_Tax]]+tbl_Raw_Data[[#This Row],[Tax_Amount]]</f>
        <v>46.922400000000003</v>
      </c>
      <c r="Z7764" s="6">
        <f t="shared" si="609"/>
        <v>2</v>
      </c>
    </row>
    <row r="7765" spans="1:26" x14ac:dyDescent="0.3">
      <c r="A7765" s="23" t="s">
        <v>9849</v>
      </c>
      <c r="B7765" s="34">
        <v>45650</v>
      </c>
      <c r="C7765" s="23" t="s">
        <v>1662</v>
      </c>
      <c r="D7765" s="23" t="s">
        <v>46</v>
      </c>
      <c r="E7765" s="23" t="s">
        <v>47</v>
      </c>
      <c r="F7765" s="23">
        <v>411001</v>
      </c>
      <c r="G7765" s="23" t="s">
        <v>107</v>
      </c>
      <c r="H7765" s="23" t="s">
        <v>108</v>
      </c>
      <c r="I7765" s="23" t="s">
        <v>63</v>
      </c>
      <c r="J7765" s="23" t="s">
        <v>42</v>
      </c>
      <c r="K7765" s="23" t="s">
        <v>57</v>
      </c>
      <c r="L7765" s="23">
        <v>1</v>
      </c>
      <c r="M7765" s="23">
        <v>86.14</v>
      </c>
      <c r="N7765" s="23">
        <v>5</v>
      </c>
      <c r="O7765" s="23">
        <v>18</v>
      </c>
      <c r="P7765" s="23" t="s">
        <v>65</v>
      </c>
      <c r="Q7765" s="23" t="s">
        <v>34</v>
      </c>
      <c r="R7765" s="23">
        <f t="shared" si="605"/>
        <v>1</v>
      </c>
      <c r="S7765" s="23" t="str">
        <f t="shared" si="606"/>
        <v>ORD107764_20241224_CUST03358_MED005</v>
      </c>
      <c r="T7765" s="23">
        <f t="shared" si="607"/>
        <v>1</v>
      </c>
      <c r="U7765" s="6">
        <f t="shared" si="608"/>
        <v>86.14</v>
      </c>
      <c r="V7765" s="6">
        <f>tbl_Raw_Data[[#This Row],[Discount_Pct]]*tbl_Raw_Data[[#This Row],[Gross_Amount]]/100</f>
        <v>4.3069999999999995</v>
      </c>
      <c r="W7765" s="6">
        <f>tbl_Raw_Data[[#This Row],[Gross_Amount]]-tbl_Raw_Data[[#This Row],[Discount_Amount]]</f>
        <v>81.832999999999998</v>
      </c>
      <c r="X7765" s="6">
        <f>tbl_Raw_Data[[#This Row],[Net_Amount_Before_Tax]]*tbl_Raw_Data[[#This Row],[Tax_Pct]]/100</f>
        <v>14.729939999999999</v>
      </c>
      <c r="Y7765" s="6">
        <f>tbl_Raw_Data[[#This Row],[Net_Amount_Before_Tax]]+tbl_Raw_Data[[#This Row],[Tax_Amount]]</f>
        <v>96.562939999999998</v>
      </c>
      <c r="Z7765" s="6">
        <f t="shared" si="609"/>
        <v>3</v>
      </c>
    </row>
    <row r="7766" spans="1:26" x14ac:dyDescent="0.3">
      <c r="A7766" s="23" t="s">
        <v>9849</v>
      </c>
      <c r="B7766" s="34">
        <v>45918</v>
      </c>
      <c r="C7766" s="23" t="s">
        <v>5808</v>
      </c>
      <c r="D7766" s="23" t="s">
        <v>92</v>
      </c>
      <c r="E7766" s="23" t="s">
        <v>93</v>
      </c>
      <c r="F7766" s="23">
        <v>560066</v>
      </c>
      <c r="G7766" s="23" t="s">
        <v>154</v>
      </c>
      <c r="H7766" s="23" t="s">
        <v>155</v>
      </c>
      <c r="I7766" s="23" t="s">
        <v>134</v>
      </c>
      <c r="J7766" s="23" t="s">
        <v>156</v>
      </c>
      <c r="K7766" s="23" t="s">
        <v>57</v>
      </c>
      <c r="L7766" s="23">
        <v>2</v>
      </c>
      <c r="M7766" s="23">
        <v>47.92</v>
      </c>
      <c r="N7766" s="23">
        <v>0</v>
      </c>
      <c r="O7766" s="23">
        <v>12</v>
      </c>
      <c r="P7766" s="23" t="s">
        <v>43</v>
      </c>
      <c r="Q7766" s="23" t="s">
        <v>90</v>
      </c>
      <c r="R7766" s="23">
        <f t="shared" si="605"/>
        <v>1</v>
      </c>
      <c r="S7766" s="23" t="str">
        <f t="shared" si="606"/>
        <v>ORD107764_20250918_CUST02311_MED006</v>
      </c>
      <c r="T7766" s="23">
        <f t="shared" si="607"/>
        <v>1</v>
      </c>
      <c r="U7766" s="6">
        <f t="shared" si="608"/>
        <v>95.84</v>
      </c>
      <c r="V7766" s="6">
        <f>tbl_Raw_Data[[#This Row],[Discount_Pct]]*tbl_Raw_Data[[#This Row],[Gross_Amount]]/100</f>
        <v>0</v>
      </c>
      <c r="W7766" s="6">
        <f>tbl_Raw_Data[[#This Row],[Gross_Amount]]-tbl_Raw_Data[[#This Row],[Discount_Amount]]</f>
        <v>95.84</v>
      </c>
      <c r="X7766" s="6">
        <f>tbl_Raw_Data[[#This Row],[Net_Amount_Before_Tax]]*tbl_Raw_Data[[#This Row],[Tax_Pct]]/100</f>
        <v>11.5008</v>
      </c>
      <c r="Y7766" s="6">
        <f>tbl_Raw_Data[[#This Row],[Net_Amount_Before_Tax]]+tbl_Raw_Data[[#This Row],[Tax_Amount]]</f>
        <v>107.3408</v>
      </c>
      <c r="Z7766" s="6">
        <f t="shared" si="609"/>
        <v>1</v>
      </c>
    </row>
    <row r="7767" spans="1:26" x14ac:dyDescent="0.3">
      <c r="A7767" s="23" t="s">
        <v>9850</v>
      </c>
      <c r="B7767" s="34">
        <v>45593</v>
      </c>
      <c r="C7767" s="23" t="s">
        <v>6709</v>
      </c>
      <c r="D7767" s="23" t="s">
        <v>28</v>
      </c>
      <c r="E7767" s="23" t="s">
        <v>29</v>
      </c>
      <c r="F7767" s="23">
        <v>500084</v>
      </c>
      <c r="G7767" s="23" t="s">
        <v>315</v>
      </c>
      <c r="H7767" s="23" t="s">
        <v>316</v>
      </c>
      <c r="I7767" s="23" t="s">
        <v>50</v>
      </c>
      <c r="J7767" s="23" t="s">
        <v>114</v>
      </c>
      <c r="K7767" s="23" t="s">
        <v>24</v>
      </c>
      <c r="L7767" s="23">
        <v>1</v>
      </c>
      <c r="M7767" s="23">
        <v>117.61</v>
      </c>
      <c r="N7767" s="23">
        <v>10</v>
      </c>
      <c r="O7767" s="23">
        <v>5</v>
      </c>
      <c r="P7767" s="23" t="s">
        <v>43</v>
      </c>
      <c r="Q7767" s="23" t="s">
        <v>26</v>
      </c>
      <c r="R7767" s="23">
        <f t="shared" si="605"/>
        <v>1</v>
      </c>
      <c r="S7767" s="23" t="str">
        <f t="shared" si="606"/>
        <v>ORD107766_20241028_CUST02268_MED012</v>
      </c>
      <c r="T7767" s="23">
        <f t="shared" si="607"/>
        <v>1</v>
      </c>
      <c r="U7767" s="6">
        <f t="shared" si="608"/>
        <v>117.61</v>
      </c>
      <c r="V7767" s="6">
        <f>tbl_Raw_Data[[#This Row],[Discount_Pct]]*tbl_Raw_Data[[#This Row],[Gross_Amount]]/100</f>
        <v>11.760999999999999</v>
      </c>
      <c r="W7767" s="6">
        <f>tbl_Raw_Data[[#This Row],[Gross_Amount]]-tbl_Raw_Data[[#This Row],[Discount_Amount]]</f>
        <v>105.849</v>
      </c>
      <c r="X7767" s="6">
        <f>tbl_Raw_Data[[#This Row],[Net_Amount_Before_Tax]]*tbl_Raw_Data[[#This Row],[Tax_Pct]]/100</f>
        <v>5.2924499999999997</v>
      </c>
      <c r="Y7767" s="6">
        <f>tbl_Raw_Data[[#This Row],[Net_Amount_Before_Tax]]+tbl_Raw_Data[[#This Row],[Tax_Amount]]</f>
        <v>111.14145000000001</v>
      </c>
      <c r="Z7767" s="6">
        <f t="shared" si="609"/>
        <v>1</v>
      </c>
    </row>
    <row r="7768" spans="1:26" x14ac:dyDescent="0.3">
      <c r="A7768" s="23" t="s">
        <v>9851</v>
      </c>
      <c r="B7768" s="34">
        <v>45823</v>
      </c>
      <c r="C7768" s="23" t="s">
        <v>4688</v>
      </c>
      <c r="D7768" s="23" t="s">
        <v>46</v>
      </c>
      <c r="E7768" s="23" t="s">
        <v>47</v>
      </c>
      <c r="F7768" s="23">
        <v>411014</v>
      </c>
      <c r="G7768" s="23" t="s">
        <v>167</v>
      </c>
      <c r="H7768" s="23" t="s">
        <v>168</v>
      </c>
      <c r="I7768" s="23" t="s">
        <v>113</v>
      </c>
      <c r="J7768" s="23" t="s">
        <v>42</v>
      </c>
      <c r="K7768" s="23" t="s">
        <v>24</v>
      </c>
      <c r="L7768" s="23">
        <v>4</v>
      </c>
      <c r="M7768" s="23">
        <v>184.42</v>
      </c>
      <c r="N7768" s="23">
        <v>0</v>
      </c>
      <c r="O7768" s="23">
        <v>5</v>
      </c>
      <c r="P7768" s="23" t="s">
        <v>58</v>
      </c>
      <c r="Q7768" s="23" t="s">
        <v>34</v>
      </c>
      <c r="R7768" s="23">
        <f t="shared" si="605"/>
        <v>1</v>
      </c>
      <c r="S7768" s="23" t="str">
        <f t="shared" si="606"/>
        <v>ORD107767_20250615_CUST03046_MED026</v>
      </c>
      <c r="T7768" s="23">
        <f t="shared" si="607"/>
        <v>1</v>
      </c>
      <c r="U7768" s="6">
        <f t="shared" si="608"/>
        <v>737.68</v>
      </c>
      <c r="V7768" s="6">
        <f>tbl_Raw_Data[[#This Row],[Discount_Pct]]*tbl_Raw_Data[[#This Row],[Gross_Amount]]/100</f>
        <v>0</v>
      </c>
      <c r="W7768" s="6">
        <f>tbl_Raw_Data[[#This Row],[Gross_Amount]]-tbl_Raw_Data[[#This Row],[Discount_Amount]]</f>
        <v>737.68</v>
      </c>
      <c r="X7768" s="6">
        <f>tbl_Raw_Data[[#This Row],[Net_Amount_Before_Tax]]*tbl_Raw_Data[[#This Row],[Tax_Pct]]/100</f>
        <v>36.883999999999993</v>
      </c>
      <c r="Y7768" s="6">
        <f>tbl_Raw_Data[[#This Row],[Net_Amount_Before_Tax]]+tbl_Raw_Data[[#This Row],[Tax_Amount]]</f>
        <v>774.56399999999996</v>
      </c>
      <c r="Z7768" s="6">
        <f t="shared" si="609"/>
        <v>3</v>
      </c>
    </row>
    <row r="7769" spans="1:26" x14ac:dyDescent="0.3">
      <c r="A7769" s="23" t="s">
        <v>9852</v>
      </c>
      <c r="B7769" s="34">
        <v>45959</v>
      </c>
      <c r="C7769" s="23" t="s">
        <v>9853</v>
      </c>
      <c r="D7769" s="23" t="s">
        <v>92</v>
      </c>
      <c r="E7769" s="23" t="s">
        <v>93</v>
      </c>
      <c r="F7769" s="23">
        <v>560100</v>
      </c>
      <c r="G7769" s="23" t="s">
        <v>53</v>
      </c>
      <c r="H7769" s="23" t="s">
        <v>54</v>
      </c>
      <c r="I7769" s="23" t="s">
        <v>55</v>
      </c>
      <c r="J7769" s="23" t="s">
        <v>56</v>
      </c>
      <c r="K7769" s="23" t="s">
        <v>57</v>
      </c>
      <c r="L7769" s="23">
        <v>4</v>
      </c>
      <c r="M7769" s="23">
        <v>58.56</v>
      </c>
      <c r="N7769" s="23">
        <v>10</v>
      </c>
      <c r="O7769" s="23">
        <v>5</v>
      </c>
      <c r="P7769" s="23" t="s">
        <v>33</v>
      </c>
      <c r="Q7769" s="23" t="s">
        <v>26</v>
      </c>
      <c r="R7769" s="23">
        <f t="shared" si="605"/>
        <v>1</v>
      </c>
      <c r="S7769" s="23" t="str">
        <f t="shared" si="606"/>
        <v>ORD107768_20251029_CUST01891_MED020</v>
      </c>
      <c r="T7769" s="23">
        <f t="shared" si="607"/>
        <v>1</v>
      </c>
      <c r="U7769" s="6">
        <f t="shared" si="608"/>
        <v>234.24</v>
      </c>
      <c r="V7769" s="6">
        <f>tbl_Raw_Data[[#This Row],[Discount_Pct]]*tbl_Raw_Data[[#This Row],[Gross_Amount]]/100</f>
        <v>23.423999999999999</v>
      </c>
      <c r="W7769" s="6">
        <f>tbl_Raw_Data[[#This Row],[Gross_Amount]]-tbl_Raw_Data[[#This Row],[Discount_Amount]]</f>
        <v>210.816</v>
      </c>
      <c r="X7769" s="6">
        <f>tbl_Raw_Data[[#This Row],[Net_Amount_Before_Tax]]*tbl_Raw_Data[[#This Row],[Tax_Pct]]/100</f>
        <v>10.540799999999999</v>
      </c>
      <c r="Y7769" s="6">
        <f>tbl_Raw_Data[[#This Row],[Net_Amount_Before_Tax]]+tbl_Raw_Data[[#This Row],[Tax_Amount]]</f>
        <v>221.35679999999999</v>
      </c>
      <c r="Z7769" s="6">
        <f t="shared" si="609"/>
        <v>0</v>
      </c>
    </row>
    <row r="7770" spans="1:26" x14ac:dyDescent="0.3">
      <c r="A7770" s="23" t="s">
        <v>9852</v>
      </c>
      <c r="B7770" s="34">
        <v>45811</v>
      </c>
      <c r="C7770" s="23" t="s">
        <v>2659</v>
      </c>
      <c r="D7770" s="23" t="s">
        <v>80</v>
      </c>
      <c r="E7770" s="23" t="s">
        <v>81</v>
      </c>
      <c r="F7770" s="23">
        <v>395001</v>
      </c>
      <c r="G7770" s="23" t="s">
        <v>30</v>
      </c>
      <c r="H7770" s="23" t="s">
        <v>31</v>
      </c>
      <c r="I7770" s="23" t="s">
        <v>32</v>
      </c>
      <c r="J7770" s="23" t="s">
        <v>23</v>
      </c>
      <c r="K7770" s="23" t="s">
        <v>24</v>
      </c>
      <c r="L7770" s="23">
        <v>1</v>
      </c>
      <c r="M7770" s="23">
        <v>119.7</v>
      </c>
      <c r="N7770" s="23">
        <v>0</v>
      </c>
      <c r="O7770" s="23">
        <v>5</v>
      </c>
      <c r="P7770" s="23" t="s">
        <v>89</v>
      </c>
      <c r="Q7770" s="23" t="s">
        <v>34</v>
      </c>
      <c r="R7770" s="23">
        <f t="shared" si="605"/>
        <v>1</v>
      </c>
      <c r="S7770" s="23" t="str">
        <f t="shared" si="606"/>
        <v>ORD107768_20250603_CUST00561_MED017</v>
      </c>
      <c r="T7770" s="23">
        <f t="shared" si="607"/>
        <v>1</v>
      </c>
      <c r="U7770" s="6">
        <f t="shared" si="608"/>
        <v>119.7</v>
      </c>
      <c r="V7770" s="6">
        <f>tbl_Raw_Data[[#This Row],[Discount_Pct]]*tbl_Raw_Data[[#This Row],[Gross_Amount]]/100</f>
        <v>0</v>
      </c>
      <c r="W7770" s="6">
        <f>tbl_Raw_Data[[#This Row],[Gross_Amount]]-tbl_Raw_Data[[#This Row],[Discount_Amount]]</f>
        <v>119.7</v>
      </c>
      <c r="X7770" s="6">
        <f>tbl_Raw_Data[[#This Row],[Net_Amount_Before_Tax]]*tbl_Raw_Data[[#This Row],[Tax_Pct]]/100</f>
        <v>5.9850000000000003</v>
      </c>
      <c r="Y7770" s="6">
        <f>tbl_Raw_Data[[#This Row],[Net_Amount_Before_Tax]]+tbl_Raw_Data[[#This Row],[Tax_Amount]]</f>
        <v>125.685</v>
      </c>
      <c r="Z7770" s="6">
        <f t="shared" si="609"/>
        <v>1</v>
      </c>
    </row>
    <row r="7771" spans="1:26" x14ac:dyDescent="0.3">
      <c r="A7771" s="23" t="s">
        <v>9854</v>
      </c>
      <c r="B7771" s="34">
        <v>45516</v>
      </c>
      <c r="C7771" s="23" t="s">
        <v>4193</v>
      </c>
      <c r="D7771" s="23" t="s">
        <v>87</v>
      </c>
      <c r="E7771" s="23" t="s">
        <v>88</v>
      </c>
      <c r="F7771" s="23">
        <v>600001</v>
      </c>
      <c r="G7771" s="23" t="s">
        <v>61</v>
      </c>
      <c r="H7771" s="23" t="s">
        <v>62</v>
      </c>
      <c r="I7771" s="23" t="s">
        <v>63</v>
      </c>
      <c r="J7771" s="23" t="s">
        <v>64</v>
      </c>
      <c r="K7771" s="23" t="s">
        <v>57</v>
      </c>
      <c r="L7771" s="23">
        <v>1</v>
      </c>
      <c r="M7771" s="23">
        <v>101.3</v>
      </c>
      <c r="N7771" s="23">
        <v>0</v>
      </c>
      <c r="O7771" s="23">
        <v>5</v>
      </c>
      <c r="P7771" s="23" t="s">
        <v>58</v>
      </c>
      <c r="Q7771" s="23" t="s">
        <v>34</v>
      </c>
      <c r="R7771" s="23">
        <f t="shared" si="605"/>
        <v>1</v>
      </c>
      <c r="S7771" s="23" t="str">
        <f t="shared" si="606"/>
        <v>ORD107770_20240812_CUST03270_MED004</v>
      </c>
      <c r="T7771" s="23">
        <f t="shared" si="607"/>
        <v>1</v>
      </c>
      <c r="U7771" s="6">
        <f t="shared" si="608"/>
        <v>101.3</v>
      </c>
      <c r="V7771" s="6">
        <f>tbl_Raw_Data[[#This Row],[Discount_Pct]]*tbl_Raw_Data[[#This Row],[Gross_Amount]]/100</f>
        <v>0</v>
      </c>
      <c r="W7771" s="6">
        <f>tbl_Raw_Data[[#This Row],[Gross_Amount]]-tbl_Raw_Data[[#This Row],[Discount_Amount]]</f>
        <v>101.3</v>
      </c>
      <c r="X7771" s="6">
        <f>tbl_Raw_Data[[#This Row],[Net_Amount_Before_Tax]]*tbl_Raw_Data[[#This Row],[Tax_Pct]]/100</f>
        <v>5.0650000000000004</v>
      </c>
      <c r="Y7771" s="6">
        <f>tbl_Raw_Data[[#This Row],[Net_Amount_Before_Tax]]+tbl_Raw_Data[[#This Row],[Tax_Amount]]</f>
        <v>106.36499999999999</v>
      </c>
      <c r="Z7771" s="6">
        <f t="shared" si="609"/>
        <v>1</v>
      </c>
    </row>
    <row r="7772" spans="1:26" x14ac:dyDescent="0.3">
      <c r="A7772" s="23" t="s">
        <v>9854</v>
      </c>
      <c r="B7772" s="34">
        <v>45404</v>
      </c>
      <c r="C7772" s="23" t="s">
        <v>3862</v>
      </c>
      <c r="D7772" s="23" t="s">
        <v>159</v>
      </c>
      <c r="E7772" s="23" t="s">
        <v>47</v>
      </c>
      <c r="F7772" s="23">
        <v>400093</v>
      </c>
      <c r="G7772" s="23" t="s">
        <v>74</v>
      </c>
      <c r="H7772" s="23" t="s">
        <v>75</v>
      </c>
      <c r="I7772" s="23" t="s">
        <v>76</v>
      </c>
      <c r="J7772" s="23" t="s">
        <v>77</v>
      </c>
      <c r="K7772" s="23" t="s">
        <v>57</v>
      </c>
      <c r="L7772" s="23">
        <v>1</v>
      </c>
      <c r="M7772" s="23">
        <v>70.42</v>
      </c>
      <c r="N7772" s="23">
        <v>0</v>
      </c>
      <c r="O7772" s="23">
        <v>12</v>
      </c>
      <c r="P7772" s="23" t="s">
        <v>33</v>
      </c>
      <c r="Q7772" s="23" t="s">
        <v>34</v>
      </c>
      <c r="R7772" s="23">
        <f t="shared" si="605"/>
        <v>1</v>
      </c>
      <c r="S7772" s="23" t="str">
        <f t="shared" si="606"/>
        <v>ORD107770_20240422_CUST03263_MED008</v>
      </c>
      <c r="T7772" s="23">
        <f t="shared" si="607"/>
        <v>1</v>
      </c>
      <c r="U7772" s="6">
        <f t="shared" si="608"/>
        <v>70.42</v>
      </c>
      <c r="V7772" s="6">
        <f>tbl_Raw_Data[[#This Row],[Discount_Pct]]*tbl_Raw_Data[[#This Row],[Gross_Amount]]/100</f>
        <v>0</v>
      </c>
      <c r="W7772" s="6">
        <f>tbl_Raw_Data[[#This Row],[Gross_Amount]]-tbl_Raw_Data[[#This Row],[Discount_Amount]]</f>
        <v>70.42</v>
      </c>
      <c r="X7772" s="6">
        <f>tbl_Raw_Data[[#This Row],[Net_Amount_Before_Tax]]*tbl_Raw_Data[[#This Row],[Tax_Pct]]/100</f>
        <v>8.4504000000000001</v>
      </c>
      <c r="Y7772" s="6">
        <f>tbl_Raw_Data[[#This Row],[Net_Amount_Before_Tax]]+tbl_Raw_Data[[#This Row],[Tax_Amount]]</f>
        <v>78.870400000000004</v>
      </c>
      <c r="Z7772" s="6">
        <f t="shared" si="609"/>
        <v>3</v>
      </c>
    </row>
    <row r="7773" spans="1:26" x14ac:dyDescent="0.3">
      <c r="A7773" s="23" t="s">
        <v>9855</v>
      </c>
      <c r="B7773" s="34">
        <v>45728</v>
      </c>
      <c r="C7773" s="23" t="s">
        <v>4279</v>
      </c>
      <c r="D7773" s="23" t="s">
        <v>72</v>
      </c>
      <c r="E7773" s="23" t="s">
        <v>73</v>
      </c>
      <c r="F7773" s="23">
        <v>302001</v>
      </c>
      <c r="G7773" s="23" t="s">
        <v>138</v>
      </c>
      <c r="H7773" s="23" t="s">
        <v>139</v>
      </c>
      <c r="I7773" s="23" t="s">
        <v>50</v>
      </c>
      <c r="J7773" s="23" t="s">
        <v>140</v>
      </c>
      <c r="K7773" s="23" t="s">
        <v>24</v>
      </c>
      <c r="L7773" s="23">
        <v>2</v>
      </c>
      <c r="M7773" s="23">
        <v>182.55</v>
      </c>
      <c r="N7773" s="23">
        <v>5</v>
      </c>
      <c r="O7773" s="23">
        <v>12</v>
      </c>
      <c r="P7773" s="23" t="s">
        <v>65</v>
      </c>
      <c r="Q7773" s="23" t="s">
        <v>34</v>
      </c>
      <c r="R7773" s="23">
        <f t="shared" si="605"/>
        <v>1</v>
      </c>
      <c r="S7773" s="23" t="str">
        <f t="shared" si="606"/>
        <v>ORD107772_20250312_CUST01707_MED013</v>
      </c>
      <c r="T7773" s="23">
        <f t="shared" si="607"/>
        <v>1</v>
      </c>
      <c r="U7773" s="6">
        <f t="shared" si="608"/>
        <v>365.1</v>
      </c>
      <c r="V7773" s="6">
        <f>tbl_Raw_Data[[#This Row],[Discount_Pct]]*tbl_Raw_Data[[#This Row],[Gross_Amount]]/100</f>
        <v>18.254999999999999</v>
      </c>
      <c r="W7773" s="6">
        <f>tbl_Raw_Data[[#This Row],[Gross_Amount]]-tbl_Raw_Data[[#This Row],[Discount_Amount]]</f>
        <v>346.84500000000003</v>
      </c>
      <c r="X7773" s="6">
        <f>tbl_Raw_Data[[#This Row],[Net_Amount_Before_Tax]]*tbl_Raw_Data[[#This Row],[Tax_Pct]]/100</f>
        <v>41.621400000000001</v>
      </c>
      <c r="Y7773" s="6">
        <f>tbl_Raw_Data[[#This Row],[Net_Amount_Before_Tax]]+tbl_Raw_Data[[#This Row],[Tax_Amount]]</f>
        <v>388.46640000000002</v>
      </c>
      <c r="Z7773" s="6">
        <f t="shared" si="609"/>
        <v>2</v>
      </c>
    </row>
    <row r="7774" spans="1:26" x14ac:dyDescent="0.3">
      <c r="A7774" s="23" t="s">
        <v>9856</v>
      </c>
      <c r="B7774" s="34">
        <v>45380</v>
      </c>
      <c r="C7774" s="23" t="s">
        <v>2943</v>
      </c>
      <c r="D7774" s="23" t="s">
        <v>92</v>
      </c>
      <c r="E7774" s="23" t="s">
        <v>93</v>
      </c>
      <c r="F7774" s="23">
        <v>560066</v>
      </c>
      <c r="G7774" s="23" t="s">
        <v>102</v>
      </c>
      <c r="H7774" s="23" t="s">
        <v>103</v>
      </c>
      <c r="I7774" s="23" t="s">
        <v>104</v>
      </c>
      <c r="J7774" s="23" t="s">
        <v>64</v>
      </c>
      <c r="K7774" s="23" t="s">
        <v>57</v>
      </c>
      <c r="L7774" s="23">
        <v>4</v>
      </c>
      <c r="M7774" s="23">
        <v>102.11</v>
      </c>
      <c r="N7774" s="23">
        <v>5</v>
      </c>
      <c r="O7774" s="23">
        <v>18</v>
      </c>
      <c r="P7774" s="23" t="s">
        <v>25</v>
      </c>
      <c r="Q7774" s="23" t="s">
        <v>44</v>
      </c>
      <c r="R7774" s="23">
        <f t="shared" si="605"/>
        <v>1</v>
      </c>
      <c r="S7774" s="23" t="str">
        <f t="shared" si="606"/>
        <v>ORD107773_20240329_CUST00750_MED029</v>
      </c>
      <c r="T7774" s="23">
        <f t="shared" si="607"/>
        <v>1</v>
      </c>
      <c r="U7774" s="6">
        <f t="shared" si="608"/>
        <v>408.44</v>
      </c>
      <c r="V7774" s="6">
        <f>tbl_Raw_Data[[#This Row],[Discount_Pct]]*tbl_Raw_Data[[#This Row],[Gross_Amount]]/100</f>
        <v>20.422000000000001</v>
      </c>
      <c r="W7774" s="6">
        <f>tbl_Raw_Data[[#This Row],[Gross_Amount]]-tbl_Raw_Data[[#This Row],[Discount_Amount]]</f>
        <v>388.01799999999997</v>
      </c>
      <c r="X7774" s="6">
        <f>tbl_Raw_Data[[#This Row],[Net_Amount_Before_Tax]]*tbl_Raw_Data[[#This Row],[Tax_Pct]]/100</f>
        <v>69.843239999999994</v>
      </c>
      <c r="Y7774" s="6">
        <f>tbl_Raw_Data[[#This Row],[Net_Amount_Before_Tax]]+tbl_Raw_Data[[#This Row],[Tax_Amount]]</f>
        <v>457.86123999999995</v>
      </c>
      <c r="Z7774" s="6">
        <f t="shared" si="609"/>
        <v>1</v>
      </c>
    </row>
    <row r="7775" spans="1:26" x14ac:dyDescent="0.3">
      <c r="A7775" s="23" t="s">
        <v>9857</v>
      </c>
      <c r="B7775" s="34">
        <v>45348</v>
      </c>
      <c r="C7775" s="23" t="s">
        <v>3024</v>
      </c>
      <c r="D7775" s="23" t="s">
        <v>183</v>
      </c>
      <c r="E7775" s="23" t="s">
        <v>184</v>
      </c>
      <c r="F7775" s="23">
        <v>122009</v>
      </c>
      <c r="G7775" s="23" t="s">
        <v>74</v>
      </c>
      <c r="H7775" s="23" t="s">
        <v>75</v>
      </c>
      <c r="I7775" s="23" t="s">
        <v>76</v>
      </c>
      <c r="J7775" s="23" t="s">
        <v>77</v>
      </c>
      <c r="K7775" s="23" t="s">
        <v>57</v>
      </c>
      <c r="L7775" s="23">
        <v>1</v>
      </c>
      <c r="M7775" s="23">
        <v>69.510000000000005</v>
      </c>
      <c r="N7775" s="23">
        <v>5</v>
      </c>
      <c r="O7775" s="23">
        <v>18</v>
      </c>
      <c r="P7775" s="23" t="s">
        <v>65</v>
      </c>
      <c r="Q7775" s="23" t="s">
        <v>26</v>
      </c>
      <c r="R7775" s="23">
        <f t="shared" si="605"/>
        <v>1</v>
      </c>
      <c r="S7775" s="23" t="str">
        <f t="shared" si="606"/>
        <v>ORD107774_20240226_CUST01097_MED008</v>
      </c>
      <c r="T7775" s="23">
        <f t="shared" si="607"/>
        <v>1</v>
      </c>
      <c r="U7775" s="6">
        <f t="shared" si="608"/>
        <v>69.510000000000005</v>
      </c>
      <c r="V7775" s="6">
        <f>tbl_Raw_Data[[#This Row],[Discount_Pct]]*tbl_Raw_Data[[#This Row],[Gross_Amount]]/100</f>
        <v>3.4755000000000003</v>
      </c>
      <c r="W7775" s="6">
        <f>tbl_Raw_Data[[#This Row],[Gross_Amount]]-tbl_Raw_Data[[#This Row],[Discount_Amount]]</f>
        <v>66.034500000000008</v>
      </c>
      <c r="X7775" s="6">
        <f>tbl_Raw_Data[[#This Row],[Net_Amount_Before_Tax]]*tbl_Raw_Data[[#This Row],[Tax_Pct]]/100</f>
        <v>11.88621</v>
      </c>
      <c r="Y7775" s="6">
        <f>tbl_Raw_Data[[#This Row],[Net_Amount_Before_Tax]]+tbl_Raw_Data[[#This Row],[Tax_Amount]]</f>
        <v>77.920710000000014</v>
      </c>
      <c r="Z7775" s="6">
        <f t="shared" si="609"/>
        <v>1</v>
      </c>
    </row>
    <row r="7776" spans="1:26" x14ac:dyDescent="0.3">
      <c r="A7776" s="23" t="s">
        <v>9858</v>
      </c>
      <c r="B7776" s="34">
        <v>45558</v>
      </c>
      <c r="C7776" s="23" t="s">
        <v>4862</v>
      </c>
      <c r="D7776" s="23" t="s">
        <v>92</v>
      </c>
      <c r="E7776" s="23" t="s">
        <v>93</v>
      </c>
      <c r="F7776" s="23">
        <v>560100</v>
      </c>
      <c r="G7776" s="23" t="s">
        <v>94</v>
      </c>
      <c r="H7776" s="23" t="s">
        <v>95</v>
      </c>
      <c r="I7776" s="23" t="s">
        <v>84</v>
      </c>
      <c r="J7776" s="23" t="s">
        <v>42</v>
      </c>
      <c r="K7776" s="23" t="s">
        <v>24</v>
      </c>
      <c r="L7776" s="23">
        <v>1</v>
      </c>
      <c r="M7776" s="23">
        <v>73.84</v>
      </c>
      <c r="N7776" s="23">
        <v>5</v>
      </c>
      <c r="O7776" s="23">
        <v>5</v>
      </c>
      <c r="P7776" s="23" t="s">
        <v>89</v>
      </c>
      <c r="Q7776" s="23" t="s">
        <v>34</v>
      </c>
      <c r="R7776" s="23">
        <f t="shared" si="605"/>
        <v>1</v>
      </c>
      <c r="S7776" s="23" t="str">
        <f t="shared" si="606"/>
        <v>ORD107775_20240923_CUST01239_MED021</v>
      </c>
      <c r="T7776" s="23">
        <f t="shared" si="607"/>
        <v>1</v>
      </c>
      <c r="U7776" s="6">
        <f t="shared" si="608"/>
        <v>73.84</v>
      </c>
      <c r="V7776" s="6">
        <f>tbl_Raw_Data[[#This Row],[Discount_Pct]]*tbl_Raw_Data[[#This Row],[Gross_Amount]]/100</f>
        <v>3.6920000000000006</v>
      </c>
      <c r="W7776" s="6">
        <f>tbl_Raw_Data[[#This Row],[Gross_Amount]]-tbl_Raw_Data[[#This Row],[Discount_Amount]]</f>
        <v>70.147999999999996</v>
      </c>
      <c r="X7776" s="6">
        <f>tbl_Raw_Data[[#This Row],[Net_Amount_Before_Tax]]*tbl_Raw_Data[[#This Row],[Tax_Pct]]/100</f>
        <v>3.5074000000000001</v>
      </c>
      <c r="Y7776" s="6">
        <f>tbl_Raw_Data[[#This Row],[Net_Amount_Before_Tax]]+tbl_Raw_Data[[#This Row],[Tax_Amount]]</f>
        <v>73.6554</v>
      </c>
      <c r="Z7776" s="6">
        <f t="shared" si="609"/>
        <v>2</v>
      </c>
    </row>
    <row r="7777" spans="1:26" x14ac:dyDescent="0.3">
      <c r="A7777" s="23" t="s">
        <v>9859</v>
      </c>
      <c r="B7777" s="34">
        <v>45505</v>
      </c>
      <c r="C7777" s="23" t="s">
        <v>341</v>
      </c>
      <c r="D7777" s="23" t="s">
        <v>37</v>
      </c>
      <c r="E7777" s="23" t="s">
        <v>38</v>
      </c>
      <c r="F7777" s="23">
        <v>452001</v>
      </c>
      <c r="G7777" s="23" t="s">
        <v>192</v>
      </c>
      <c r="H7777" s="23" t="s">
        <v>193</v>
      </c>
      <c r="I7777" s="23" t="s">
        <v>41</v>
      </c>
      <c r="J7777" s="23" t="s">
        <v>194</v>
      </c>
      <c r="K7777" s="23" t="s">
        <v>24</v>
      </c>
      <c r="L7777" s="23">
        <v>1</v>
      </c>
      <c r="M7777" s="23">
        <v>31.7</v>
      </c>
      <c r="N7777" s="23">
        <v>15</v>
      </c>
      <c r="O7777" s="23">
        <v>18</v>
      </c>
      <c r="P7777" s="23" t="s">
        <v>65</v>
      </c>
      <c r="Q7777" s="23" t="s">
        <v>34</v>
      </c>
      <c r="R7777" s="23">
        <f t="shared" si="605"/>
        <v>1</v>
      </c>
      <c r="S7777" s="23" t="str">
        <f t="shared" si="606"/>
        <v>ORD107776_20240801_CUST02594_MED002</v>
      </c>
      <c r="T7777" s="23">
        <f t="shared" si="607"/>
        <v>1</v>
      </c>
      <c r="U7777" s="6">
        <f t="shared" si="608"/>
        <v>31.7</v>
      </c>
      <c r="V7777" s="6">
        <f>tbl_Raw_Data[[#This Row],[Discount_Pct]]*tbl_Raw_Data[[#This Row],[Gross_Amount]]/100</f>
        <v>4.7549999999999999</v>
      </c>
      <c r="W7777" s="6">
        <f>tbl_Raw_Data[[#This Row],[Gross_Amount]]-tbl_Raw_Data[[#This Row],[Discount_Amount]]</f>
        <v>26.945</v>
      </c>
      <c r="X7777" s="6">
        <f>tbl_Raw_Data[[#This Row],[Net_Amount_Before_Tax]]*tbl_Raw_Data[[#This Row],[Tax_Pct]]/100</f>
        <v>4.8501000000000003</v>
      </c>
      <c r="Y7777" s="6">
        <f>tbl_Raw_Data[[#This Row],[Net_Amount_Before_Tax]]+tbl_Raw_Data[[#This Row],[Tax_Amount]]</f>
        <v>31.795100000000001</v>
      </c>
      <c r="Z7777" s="6">
        <f t="shared" si="609"/>
        <v>2</v>
      </c>
    </row>
    <row r="7778" spans="1:26" x14ac:dyDescent="0.3">
      <c r="A7778" s="23" t="s">
        <v>9860</v>
      </c>
      <c r="B7778" s="34">
        <v>45860</v>
      </c>
      <c r="C7778" s="23" t="s">
        <v>3562</v>
      </c>
      <c r="D7778" s="23" t="s">
        <v>159</v>
      </c>
      <c r="E7778" s="23" t="s">
        <v>47</v>
      </c>
      <c r="F7778" s="23">
        <v>400069</v>
      </c>
      <c r="G7778" s="23" t="s">
        <v>192</v>
      </c>
      <c r="H7778" s="23" t="s">
        <v>193</v>
      </c>
      <c r="I7778" s="23" t="s">
        <v>41</v>
      </c>
      <c r="J7778" s="23" t="s">
        <v>194</v>
      </c>
      <c r="K7778" s="23" t="s">
        <v>24</v>
      </c>
      <c r="L7778" s="23">
        <v>1</v>
      </c>
      <c r="M7778" s="23">
        <v>34</v>
      </c>
      <c r="N7778" s="23">
        <v>5</v>
      </c>
      <c r="O7778" s="23">
        <v>12</v>
      </c>
      <c r="P7778" s="23" t="s">
        <v>33</v>
      </c>
      <c r="Q7778" s="23" t="s">
        <v>34</v>
      </c>
      <c r="R7778" s="23">
        <f t="shared" si="605"/>
        <v>1</v>
      </c>
      <c r="S7778" s="23" t="str">
        <f t="shared" si="606"/>
        <v>ORD107777_20250722_CUST01889_MED002</v>
      </c>
      <c r="T7778" s="23">
        <f t="shared" si="607"/>
        <v>1</v>
      </c>
      <c r="U7778" s="6">
        <f t="shared" si="608"/>
        <v>34</v>
      </c>
      <c r="V7778" s="6">
        <f>tbl_Raw_Data[[#This Row],[Discount_Pct]]*tbl_Raw_Data[[#This Row],[Gross_Amount]]/100</f>
        <v>1.7</v>
      </c>
      <c r="W7778" s="6">
        <f>tbl_Raw_Data[[#This Row],[Gross_Amount]]-tbl_Raw_Data[[#This Row],[Discount_Amount]]</f>
        <v>32.299999999999997</v>
      </c>
      <c r="X7778" s="6">
        <f>tbl_Raw_Data[[#This Row],[Net_Amount_Before_Tax]]*tbl_Raw_Data[[#This Row],[Tax_Pct]]/100</f>
        <v>3.8759999999999994</v>
      </c>
      <c r="Y7778" s="6">
        <f>tbl_Raw_Data[[#This Row],[Net_Amount_Before_Tax]]+tbl_Raw_Data[[#This Row],[Tax_Amount]]</f>
        <v>36.175999999999995</v>
      </c>
      <c r="Z7778" s="6">
        <f t="shared" si="609"/>
        <v>4</v>
      </c>
    </row>
    <row r="7779" spans="1:26" x14ac:dyDescent="0.3">
      <c r="A7779" s="23" t="s">
        <v>9861</v>
      </c>
      <c r="B7779" s="34">
        <v>45864</v>
      </c>
      <c r="C7779" s="23" t="s">
        <v>1205</v>
      </c>
      <c r="D7779" s="23" t="s">
        <v>92</v>
      </c>
      <c r="E7779" s="23" t="s">
        <v>93</v>
      </c>
      <c r="F7779" s="23">
        <v>560038</v>
      </c>
      <c r="G7779" s="23" t="s">
        <v>107</v>
      </c>
      <c r="H7779" s="23" t="s">
        <v>108</v>
      </c>
      <c r="I7779" s="23" t="s">
        <v>63</v>
      </c>
      <c r="J7779" s="23" t="s">
        <v>42</v>
      </c>
      <c r="K7779" s="23" t="s">
        <v>57</v>
      </c>
      <c r="L7779" s="23">
        <v>2</v>
      </c>
      <c r="M7779" s="23">
        <v>84.59</v>
      </c>
      <c r="N7779" s="23">
        <v>0</v>
      </c>
      <c r="O7779" s="23">
        <v>5</v>
      </c>
      <c r="P7779" s="23" t="s">
        <v>58</v>
      </c>
      <c r="Q7779" s="23" t="s">
        <v>90</v>
      </c>
      <c r="R7779" s="23">
        <f t="shared" si="605"/>
        <v>1</v>
      </c>
      <c r="S7779" s="23" t="str">
        <f t="shared" si="606"/>
        <v>ORD107778_20250726_CUST02374_MED005</v>
      </c>
      <c r="T7779" s="23">
        <f t="shared" si="607"/>
        <v>1</v>
      </c>
      <c r="U7779" s="6">
        <f t="shared" si="608"/>
        <v>169.18</v>
      </c>
      <c r="V7779" s="6">
        <f>tbl_Raw_Data[[#This Row],[Discount_Pct]]*tbl_Raw_Data[[#This Row],[Gross_Amount]]/100</f>
        <v>0</v>
      </c>
      <c r="W7779" s="6">
        <f>tbl_Raw_Data[[#This Row],[Gross_Amount]]-tbl_Raw_Data[[#This Row],[Discount_Amount]]</f>
        <v>169.18</v>
      </c>
      <c r="X7779" s="6">
        <f>tbl_Raw_Data[[#This Row],[Net_Amount_Before_Tax]]*tbl_Raw_Data[[#This Row],[Tax_Pct]]/100</f>
        <v>8.4590000000000014</v>
      </c>
      <c r="Y7779" s="6">
        <f>tbl_Raw_Data[[#This Row],[Net_Amount_Before_Tax]]+tbl_Raw_Data[[#This Row],[Tax_Amount]]</f>
        <v>177.63900000000001</v>
      </c>
      <c r="Z7779" s="6">
        <f t="shared" si="609"/>
        <v>1</v>
      </c>
    </row>
    <row r="7780" spans="1:26" x14ac:dyDescent="0.3">
      <c r="A7780" s="23" t="s">
        <v>9862</v>
      </c>
      <c r="B7780" s="34">
        <v>46005</v>
      </c>
      <c r="C7780" s="23" t="s">
        <v>6097</v>
      </c>
      <c r="D7780" s="23" t="s">
        <v>80</v>
      </c>
      <c r="E7780" s="23" t="s">
        <v>81</v>
      </c>
      <c r="F7780" s="23">
        <v>395017</v>
      </c>
      <c r="G7780" s="23" t="s">
        <v>229</v>
      </c>
      <c r="H7780" s="23" t="s">
        <v>230</v>
      </c>
      <c r="I7780" s="23" t="s">
        <v>84</v>
      </c>
      <c r="J7780" s="23" t="s">
        <v>140</v>
      </c>
      <c r="K7780" s="23" t="s">
        <v>24</v>
      </c>
      <c r="L7780" s="23">
        <v>1</v>
      </c>
      <c r="M7780" s="23">
        <v>177.33</v>
      </c>
      <c r="N7780" s="23">
        <v>10</v>
      </c>
      <c r="O7780" s="23">
        <v>5</v>
      </c>
      <c r="P7780" s="23" t="s">
        <v>25</v>
      </c>
      <c r="Q7780" s="23" t="s">
        <v>44</v>
      </c>
      <c r="R7780" s="23">
        <f t="shared" si="605"/>
        <v>1</v>
      </c>
      <c r="S7780" s="23" t="str">
        <f t="shared" si="606"/>
        <v>ORD107779_20251214_CUST02650_MED022</v>
      </c>
      <c r="T7780" s="23">
        <f t="shared" si="607"/>
        <v>1</v>
      </c>
      <c r="U7780" s="6">
        <f t="shared" si="608"/>
        <v>177.33</v>
      </c>
      <c r="V7780" s="6">
        <f>tbl_Raw_Data[[#This Row],[Discount_Pct]]*tbl_Raw_Data[[#This Row],[Gross_Amount]]/100</f>
        <v>17.733000000000001</v>
      </c>
      <c r="W7780" s="6">
        <f>tbl_Raw_Data[[#This Row],[Gross_Amount]]-tbl_Raw_Data[[#This Row],[Discount_Amount]]</f>
        <v>159.59700000000001</v>
      </c>
      <c r="X7780" s="6">
        <f>tbl_Raw_Data[[#This Row],[Net_Amount_Before_Tax]]*tbl_Raw_Data[[#This Row],[Tax_Pct]]/100</f>
        <v>7.9798499999999999</v>
      </c>
      <c r="Y7780" s="6">
        <f>tbl_Raw_Data[[#This Row],[Net_Amount_Before_Tax]]+tbl_Raw_Data[[#This Row],[Tax_Amount]]</f>
        <v>167.57685000000001</v>
      </c>
      <c r="Z7780" s="6">
        <f t="shared" si="609"/>
        <v>2</v>
      </c>
    </row>
    <row r="7781" spans="1:26" x14ac:dyDescent="0.3">
      <c r="A7781" s="23" t="s">
        <v>9863</v>
      </c>
      <c r="B7781" s="34">
        <v>45567</v>
      </c>
      <c r="C7781" s="23" t="s">
        <v>6604</v>
      </c>
      <c r="D7781" s="23" t="s">
        <v>130</v>
      </c>
      <c r="E7781" s="23" t="s">
        <v>131</v>
      </c>
      <c r="F7781" s="23">
        <v>700029</v>
      </c>
      <c r="G7781" s="23" t="s">
        <v>74</v>
      </c>
      <c r="H7781" s="23" t="s">
        <v>75</v>
      </c>
      <c r="I7781" s="23" t="s">
        <v>76</v>
      </c>
      <c r="J7781" s="23" t="s">
        <v>77</v>
      </c>
      <c r="K7781" s="23" t="s">
        <v>57</v>
      </c>
      <c r="L7781" s="23">
        <v>1</v>
      </c>
      <c r="M7781" s="23">
        <v>64.64</v>
      </c>
      <c r="N7781" s="23">
        <v>0</v>
      </c>
      <c r="O7781" s="23">
        <v>12</v>
      </c>
      <c r="P7781" s="23" t="s">
        <v>25</v>
      </c>
      <c r="Q7781" s="23" t="s">
        <v>34</v>
      </c>
      <c r="R7781" s="23">
        <f t="shared" si="605"/>
        <v>1</v>
      </c>
      <c r="S7781" s="23" t="str">
        <f t="shared" si="606"/>
        <v>ORD107780_20241002_CUST00449_MED008</v>
      </c>
      <c r="T7781" s="23">
        <f t="shared" si="607"/>
        <v>1</v>
      </c>
      <c r="U7781" s="6">
        <f t="shared" si="608"/>
        <v>64.64</v>
      </c>
      <c r="V7781" s="6">
        <f>tbl_Raw_Data[[#This Row],[Discount_Pct]]*tbl_Raw_Data[[#This Row],[Gross_Amount]]/100</f>
        <v>0</v>
      </c>
      <c r="W7781" s="6">
        <f>tbl_Raw_Data[[#This Row],[Gross_Amount]]-tbl_Raw_Data[[#This Row],[Discount_Amount]]</f>
        <v>64.64</v>
      </c>
      <c r="X7781" s="6">
        <f>tbl_Raw_Data[[#This Row],[Net_Amount_Before_Tax]]*tbl_Raw_Data[[#This Row],[Tax_Pct]]/100</f>
        <v>7.756800000000001</v>
      </c>
      <c r="Y7781" s="6">
        <f>tbl_Raw_Data[[#This Row],[Net_Amount_Before_Tax]]+tbl_Raw_Data[[#This Row],[Tax_Amount]]</f>
        <v>72.396799999999999</v>
      </c>
      <c r="Z7781" s="6">
        <f t="shared" si="609"/>
        <v>2</v>
      </c>
    </row>
    <row r="7782" spans="1:26" x14ac:dyDescent="0.3">
      <c r="A7782" s="23" t="s">
        <v>9864</v>
      </c>
      <c r="B7782" s="34">
        <v>45982</v>
      </c>
      <c r="C7782" s="23" t="s">
        <v>6019</v>
      </c>
      <c r="D7782" s="23" t="s">
        <v>37</v>
      </c>
      <c r="E7782" s="23" t="s">
        <v>38</v>
      </c>
      <c r="F7782" s="23">
        <v>452001</v>
      </c>
      <c r="G7782" s="23" t="s">
        <v>154</v>
      </c>
      <c r="H7782" s="23" t="s">
        <v>155</v>
      </c>
      <c r="I7782" s="23" t="s">
        <v>134</v>
      </c>
      <c r="J7782" s="23" t="s">
        <v>156</v>
      </c>
      <c r="K7782" s="23" t="s">
        <v>57</v>
      </c>
      <c r="L7782" s="23">
        <v>1</v>
      </c>
      <c r="M7782" s="23">
        <v>41.9</v>
      </c>
      <c r="N7782" s="23">
        <v>10</v>
      </c>
      <c r="O7782" s="23">
        <v>18</v>
      </c>
      <c r="P7782" s="23" t="s">
        <v>65</v>
      </c>
      <c r="Q7782" s="23" t="s">
        <v>34</v>
      </c>
      <c r="R7782" s="23">
        <f t="shared" si="605"/>
        <v>1</v>
      </c>
      <c r="S7782" s="23" t="str">
        <f t="shared" si="606"/>
        <v>ORD107781_20251121_CUST02318_MED006</v>
      </c>
      <c r="T7782" s="23">
        <f t="shared" si="607"/>
        <v>1</v>
      </c>
      <c r="U7782" s="6">
        <f t="shared" si="608"/>
        <v>41.9</v>
      </c>
      <c r="V7782" s="6">
        <f>tbl_Raw_Data[[#This Row],[Discount_Pct]]*tbl_Raw_Data[[#This Row],[Gross_Amount]]/100</f>
        <v>4.1900000000000004</v>
      </c>
      <c r="W7782" s="6">
        <f>tbl_Raw_Data[[#This Row],[Gross_Amount]]-tbl_Raw_Data[[#This Row],[Discount_Amount]]</f>
        <v>37.71</v>
      </c>
      <c r="X7782" s="6">
        <f>tbl_Raw_Data[[#This Row],[Net_Amount_Before_Tax]]*tbl_Raw_Data[[#This Row],[Tax_Pct]]/100</f>
        <v>6.7877999999999998</v>
      </c>
      <c r="Y7782" s="6">
        <f>tbl_Raw_Data[[#This Row],[Net_Amount_Before_Tax]]+tbl_Raw_Data[[#This Row],[Tax_Amount]]</f>
        <v>44.497799999999998</v>
      </c>
      <c r="Z7782" s="6">
        <f t="shared" si="609"/>
        <v>2</v>
      </c>
    </row>
    <row r="7783" spans="1:26" x14ac:dyDescent="0.3">
      <c r="A7783" s="23" t="s">
        <v>9865</v>
      </c>
      <c r="B7783" s="34">
        <v>46018</v>
      </c>
      <c r="C7783" s="23" t="s">
        <v>2645</v>
      </c>
      <c r="D7783" s="23" t="s">
        <v>100</v>
      </c>
      <c r="E7783" s="23" t="s">
        <v>101</v>
      </c>
      <c r="F7783" s="23">
        <v>201301</v>
      </c>
      <c r="G7783" s="23" t="s">
        <v>82</v>
      </c>
      <c r="H7783" s="23" t="s">
        <v>83</v>
      </c>
      <c r="I7783" s="23" t="s">
        <v>84</v>
      </c>
      <c r="J7783" s="23" t="s">
        <v>85</v>
      </c>
      <c r="K7783" s="23" t="s">
        <v>24</v>
      </c>
      <c r="L7783" s="23">
        <v>6</v>
      </c>
      <c r="M7783" s="23">
        <v>325.08</v>
      </c>
      <c r="N7783" s="23">
        <v>15</v>
      </c>
      <c r="O7783" s="23">
        <v>18</v>
      </c>
      <c r="P7783" s="23" t="s">
        <v>33</v>
      </c>
      <c r="Q7783" s="23" t="s">
        <v>34</v>
      </c>
      <c r="R7783" s="23">
        <f t="shared" si="605"/>
        <v>1</v>
      </c>
      <c r="S7783" s="23" t="str">
        <f t="shared" si="606"/>
        <v>ORD107782_20251227_CUST01981_MED023</v>
      </c>
      <c r="T7783" s="23">
        <f t="shared" si="607"/>
        <v>1</v>
      </c>
      <c r="U7783" s="6">
        <f t="shared" si="608"/>
        <v>1950.48</v>
      </c>
      <c r="V7783" s="6">
        <f>tbl_Raw_Data[[#This Row],[Discount_Pct]]*tbl_Raw_Data[[#This Row],[Gross_Amount]]/100</f>
        <v>292.572</v>
      </c>
      <c r="W7783" s="6">
        <f>tbl_Raw_Data[[#This Row],[Gross_Amount]]-tbl_Raw_Data[[#This Row],[Discount_Amount]]</f>
        <v>1657.9079999999999</v>
      </c>
      <c r="X7783" s="6">
        <f>tbl_Raw_Data[[#This Row],[Net_Amount_Before_Tax]]*tbl_Raw_Data[[#This Row],[Tax_Pct]]/100</f>
        <v>298.42343999999997</v>
      </c>
      <c r="Y7783" s="6">
        <f>tbl_Raw_Data[[#This Row],[Net_Amount_Before_Tax]]+tbl_Raw_Data[[#This Row],[Tax_Amount]]</f>
        <v>1956.3314399999999</v>
      </c>
      <c r="Z7783" s="6">
        <f t="shared" si="609"/>
        <v>2</v>
      </c>
    </row>
    <row r="7784" spans="1:26" x14ac:dyDescent="0.3">
      <c r="A7784" s="23" t="s">
        <v>9866</v>
      </c>
      <c r="B7784" s="34">
        <v>45938</v>
      </c>
      <c r="C7784" s="23" t="s">
        <v>511</v>
      </c>
      <c r="D7784" s="23" t="s">
        <v>80</v>
      </c>
      <c r="E7784" s="23" t="s">
        <v>81</v>
      </c>
      <c r="F7784" s="23">
        <v>395017</v>
      </c>
      <c r="G7784" s="23" t="s">
        <v>192</v>
      </c>
      <c r="H7784" s="23" t="s">
        <v>193</v>
      </c>
      <c r="I7784" s="23" t="s">
        <v>41</v>
      </c>
      <c r="J7784" s="23" t="s">
        <v>194</v>
      </c>
      <c r="K7784" s="23" t="s">
        <v>24</v>
      </c>
      <c r="L7784" s="23">
        <v>4</v>
      </c>
      <c r="M7784" s="23">
        <v>35.78</v>
      </c>
      <c r="N7784" s="23">
        <v>0</v>
      </c>
      <c r="O7784" s="23">
        <v>5</v>
      </c>
      <c r="P7784" s="23" t="s">
        <v>25</v>
      </c>
      <c r="Q7784" s="23" t="s">
        <v>34</v>
      </c>
      <c r="R7784" s="23">
        <f t="shared" si="605"/>
        <v>1</v>
      </c>
      <c r="S7784" s="23" t="str">
        <f t="shared" si="606"/>
        <v>ORD107783_20251008_CUST00960_MED002</v>
      </c>
      <c r="T7784" s="23">
        <f t="shared" si="607"/>
        <v>1</v>
      </c>
      <c r="U7784" s="6">
        <f t="shared" si="608"/>
        <v>143.12</v>
      </c>
      <c r="V7784" s="6">
        <f>tbl_Raw_Data[[#This Row],[Discount_Pct]]*tbl_Raw_Data[[#This Row],[Gross_Amount]]/100</f>
        <v>0</v>
      </c>
      <c r="W7784" s="6">
        <f>tbl_Raw_Data[[#This Row],[Gross_Amount]]-tbl_Raw_Data[[#This Row],[Discount_Amount]]</f>
        <v>143.12</v>
      </c>
      <c r="X7784" s="6">
        <f>tbl_Raw_Data[[#This Row],[Net_Amount_Before_Tax]]*tbl_Raw_Data[[#This Row],[Tax_Pct]]/100</f>
        <v>7.1560000000000006</v>
      </c>
      <c r="Y7784" s="6">
        <f>tbl_Raw_Data[[#This Row],[Net_Amount_Before_Tax]]+tbl_Raw_Data[[#This Row],[Tax_Amount]]</f>
        <v>150.27600000000001</v>
      </c>
      <c r="Z7784" s="6">
        <f t="shared" si="609"/>
        <v>2</v>
      </c>
    </row>
    <row r="7785" spans="1:26" x14ac:dyDescent="0.3">
      <c r="A7785" s="23" t="s">
        <v>9867</v>
      </c>
      <c r="B7785" s="34">
        <v>45998</v>
      </c>
      <c r="C7785" s="23" t="s">
        <v>1894</v>
      </c>
      <c r="D7785" s="23" t="s">
        <v>37</v>
      </c>
      <c r="E7785" s="23" t="s">
        <v>38</v>
      </c>
      <c r="F7785" s="23">
        <v>452016</v>
      </c>
      <c r="G7785" s="23" t="s">
        <v>107</v>
      </c>
      <c r="H7785" s="23" t="s">
        <v>108</v>
      </c>
      <c r="I7785" s="23" t="s">
        <v>63</v>
      </c>
      <c r="J7785" s="23" t="s">
        <v>42</v>
      </c>
      <c r="K7785" s="23" t="s">
        <v>57</v>
      </c>
      <c r="L7785" s="23">
        <v>1</v>
      </c>
      <c r="M7785" s="23">
        <v>84.19</v>
      </c>
      <c r="N7785" s="23">
        <v>5</v>
      </c>
      <c r="O7785" s="23">
        <v>5</v>
      </c>
      <c r="P7785" s="23" t="s">
        <v>89</v>
      </c>
      <c r="Q7785" s="23" t="s">
        <v>44</v>
      </c>
      <c r="R7785" s="23">
        <f t="shared" si="605"/>
        <v>1</v>
      </c>
      <c r="S7785" s="23" t="str">
        <f t="shared" si="606"/>
        <v>ORD107784_20251207_CUST00410_MED005</v>
      </c>
      <c r="T7785" s="23">
        <f t="shared" si="607"/>
        <v>1</v>
      </c>
      <c r="U7785" s="6">
        <f t="shared" si="608"/>
        <v>84.19</v>
      </c>
      <c r="V7785" s="6">
        <f>tbl_Raw_Data[[#This Row],[Discount_Pct]]*tbl_Raw_Data[[#This Row],[Gross_Amount]]/100</f>
        <v>4.2095000000000002</v>
      </c>
      <c r="W7785" s="6">
        <f>tbl_Raw_Data[[#This Row],[Gross_Amount]]-tbl_Raw_Data[[#This Row],[Discount_Amount]]</f>
        <v>79.980499999999992</v>
      </c>
      <c r="X7785" s="6">
        <f>tbl_Raw_Data[[#This Row],[Net_Amount_Before_Tax]]*tbl_Raw_Data[[#This Row],[Tax_Pct]]/100</f>
        <v>3.9990249999999996</v>
      </c>
      <c r="Y7785" s="6">
        <f>tbl_Raw_Data[[#This Row],[Net_Amount_Before_Tax]]+tbl_Raw_Data[[#This Row],[Tax_Amount]]</f>
        <v>83.979524999999995</v>
      </c>
      <c r="Z7785" s="6">
        <f t="shared" si="609"/>
        <v>1</v>
      </c>
    </row>
    <row r="7786" spans="1:26" x14ac:dyDescent="0.3">
      <c r="A7786" s="23" t="s">
        <v>9868</v>
      </c>
      <c r="B7786" s="34">
        <v>45363</v>
      </c>
      <c r="C7786" s="23" t="s">
        <v>86</v>
      </c>
      <c r="D7786" s="23" t="s">
        <v>159</v>
      </c>
      <c r="E7786" s="23" t="s">
        <v>47</v>
      </c>
      <c r="F7786" s="23">
        <v>400076</v>
      </c>
      <c r="G7786" s="23" t="s">
        <v>132</v>
      </c>
      <c r="H7786" s="23" t="s">
        <v>133</v>
      </c>
      <c r="I7786" s="23" t="s">
        <v>134</v>
      </c>
      <c r="J7786" s="23" t="s">
        <v>135</v>
      </c>
      <c r="K7786" s="23" t="s">
        <v>57</v>
      </c>
      <c r="L7786" s="23">
        <v>1</v>
      </c>
      <c r="M7786" s="23">
        <v>67.239999999999995</v>
      </c>
      <c r="N7786" s="23">
        <v>15</v>
      </c>
      <c r="O7786" s="23">
        <v>5</v>
      </c>
      <c r="P7786" s="23" t="s">
        <v>25</v>
      </c>
      <c r="Q7786" s="23" t="s">
        <v>26</v>
      </c>
      <c r="R7786" s="23">
        <f t="shared" si="605"/>
        <v>1</v>
      </c>
      <c r="S7786" s="23" t="str">
        <f t="shared" si="606"/>
        <v>ORD107785_20240312_CUST02208_MED007</v>
      </c>
      <c r="T7786" s="23">
        <f t="shared" si="607"/>
        <v>1</v>
      </c>
      <c r="U7786" s="6">
        <f t="shared" si="608"/>
        <v>67.239999999999995</v>
      </c>
      <c r="V7786" s="6">
        <f>tbl_Raw_Data[[#This Row],[Discount_Pct]]*tbl_Raw_Data[[#This Row],[Gross_Amount]]/100</f>
        <v>10.085999999999999</v>
      </c>
      <c r="W7786" s="6">
        <f>tbl_Raw_Data[[#This Row],[Gross_Amount]]-tbl_Raw_Data[[#This Row],[Discount_Amount]]</f>
        <v>57.153999999999996</v>
      </c>
      <c r="X7786" s="6">
        <f>tbl_Raw_Data[[#This Row],[Net_Amount_Before_Tax]]*tbl_Raw_Data[[#This Row],[Tax_Pct]]/100</f>
        <v>2.8576999999999999</v>
      </c>
      <c r="Y7786" s="6">
        <f>tbl_Raw_Data[[#This Row],[Net_Amount_Before_Tax]]+tbl_Raw_Data[[#This Row],[Tax_Amount]]</f>
        <v>60.011699999999998</v>
      </c>
      <c r="Z7786" s="6">
        <f t="shared" si="609"/>
        <v>4</v>
      </c>
    </row>
    <row r="7787" spans="1:26" x14ac:dyDescent="0.3">
      <c r="A7787" s="23" t="s">
        <v>9869</v>
      </c>
      <c r="B7787" s="34">
        <v>46018</v>
      </c>
      <c r="C7787" s="23" t="s">
        <v>9870</v>
      </c>
      <c r="D7787" s="23" t="s">
        <v>183</v>
      </c>
      <c r="E7787" s="23" t="s">
        <v>184</v>
      </c>
      <c r="F7787" s="23">
        <v>122001</v>
      </c>
      <c r="G7787" s="23" t="s">
        <v>283</v>
      </c>
      <c r="H7787" s="23" t="s">
        <v>284</v>
      </c>
      <c r="I7787" s="23" t="s">
        <v>104</v>
      </c>
      <c r="J7787" s="23" t="s">
        <v>42</v>
      </c>
      <c r="K7787" s="23" t="s">
        <v>57</v>
      </c>
      <c r="L7787" s="23">
        <v>4</v>
      </c>
      <c r="M7787" s="23">
        <v>276.42</v>
      </c>
      <c r="N7787" s="23">
        <v>5</v>
      </c>
      <c r="O7787" s="23">
        <v>5</v>
      </c>
      <c r="P7787" s="23" t="s">
        <v>33</v>
      </c>
      <c r="Q7787" s="23" t="s">
        <v>90</v>
      </c>
      <c r="R7787" s="23">
        <f t="shared" si="605"/>
        <v>1</v>
      </c>
      <c r="S7787" s="23" t="str">
        <f t="shared" si="606"/>
        <v>ORD107786_20251227_CUST02226_MED030</v>
      </c>
      <c r="T7787" s="23">
        <f t="shared" si="607"/>
        <v>1</v>
      </c>
      <c r="U7787" s="6">
        <f t="shared" si="608"/>
        <v>1105.68</v>
      </c>
      <c r="V7787" s="6">
        <f>tbl_Raw_Data[[#This Row],[Discount_Pct]]*tbl_Raw_Data[[#This Row],[Gross_Amount]]/100</f>
        <v>55.284000000000006</v>
      </c>
      <c r="W7787" s="6">
        <f>tbl_Raw_Data[[#This Row],[Gross_Amount]]-tbl_Raw_Data[[#This Row],[Discount_Amount]]</f>
        <v>1050.396</v>
      </c>
      <c r="X7787" s="6">
        <f>tbl_Raw_Data[[#This Row],[Net_Amount_Before_Tax]]*tbl_Raw_Data[[#This Row],[Tax_Pct]]/100</f>
        <v>52.519799999999996</v>
      </c>
      <c r="Y7787" s="6">
        <f>tbl_Raw_Data[[#This Row],[Net_Amount_Before_Tax]]+tbl_Raw_Data[[#This Row],[Tax_Amount]]</f>
        <v>1102.9158</v>
      </c>
      <c r="Z7787" s="6">
        <f t="shared" si="609"/>
        <v>0</v>
      </c>
    </row>
    <row r="7788" spans="1:26" x14ac:dyDescent="0.3">
      <c r="A7788" s="23" t="s">
        <v>9869</v>
      </c>
      <c r="B7788" s="34">
        <v>45697</v>
      </c>
      <c r="C7788" s="23" t="s">
        <v>1937</v>
      </c>
      <c r="D7788" s="23" t="s">
        <v>130</v>
      </c>
      <c r="E7788" s="23" t="s">
        <v>131</v>
      </c>
      <c r="F7788" s="23">
        <v>700001</v>
      </c>
      <c r="G7788" s="23" t="s">
        <v>145</v>
      </c>
      <c r="H7788" s="23" t="s">
        <v>146</v>
      </c>
      <c r="I7788" s="23" t="s">
        <v>147</v>
      </c>
      <c r="J7788" s="23" t="s">
        <v>148</v>
      </c>
      <c r="K7788" s="23" t="s">
        <v>24</v>
      </c>
      <c r="L7788" s="23">
        <v>6</v>
      </c>
      <c r="M7788" s="23">
        <v>97.65</v>
      </c>
      <c r="N7788" s="23">
        <v>10</v>
      </c>
      <c r="O7788" s="23">
        <v>12</v>
      </c>
      <c r="P7788" s="23" t="s">
        <v>43</v>
      </c>
      <c r="Q7788" s="23" t="s">
        <v>90</v>
      </c>
      <c r="R7788" s="23">
        <f t="shared" si="605"/>
        <v>1</v>
      </c>
      <c r="S7788" s="23" t="str">
        <f t="shared" si="606"/>
        <v>ORD107786_20250209_CUST02412_MED016</v>
      </c>
      <c r="T7788" s="23">
        <f t="shared" si="607"/>
        <v>1</v>
      </c>
      <c r="U7788" s="6">
        <f t="shared" si="608"/>
        <v>585.90000000000009</v>
      </c>
      <c r="V7788" s="6">
        <f>tbl_Raw_Data[[#This Row],[Discount_Pct]]*tbl_Raw_Data[[#This Row],[Gross_Amount]]/100</f>
        <v>58.590000000000011</v>
      </c>
      <c r="W7788" s="6">
        <f>tbl_Raw_Data[[#This Row],[Gross_Amount]]-tbl_Raw_Data[[#This Row],[Discount_Amount]]</f>
        <v>527.31000000000006</v>
      </c>
      <c r="X7788" s="6">
        <f>tbl_Raw_Data[[#This Row],[Net_Amount_Before_Tax]]*tbl_Raw_Data[[#This Row],[Tax_Pct]]/100</f>
        <v>63.277200000000015</v>
      </c>
      <c r="Y7788" s="6">
        <f>tbl_Raw_Data[[#This Row],[Net_Amount_Before_Tax]]+tbl_Raw_Data[[#This Row],[Tax_Amount]]</f>
        <v>590.58720000000005</v>
      </c>
      <c r="Z7788" s="6">
        <f t="shared" si="609"/>
        <v>2</v>
      </c>
    </row>
    <row r="7789" spans="1:26" x14ac:dyDescent="0.3">
      <c r="A7789" s="23" t="s">
        <v>9871</v>
      </c>
      <c r="B7789" s="34">
        <v>45773</v>
      </c>
      <c r="C7789" s="23" t="s">
        <v>6785</v>
      </c>
      <c r="D7789" s="23" t="s">
        <v>28</v>
      </c>
      <c r="E7789" s="23" t="s">
        <v>29</v>
      </c>
      <c r="F7789" s="23">
        <v>500084</v>
      </c>
      <c r="G7789" s="23" t="s">
        <v>167</v>
      </c>
      <c r="H7789" s="23" t="s">
        <v>168</v>
      </c>
      <c r="I7789" s="23" t="s">
        <v>113</v>
      </c>
      <c r="J7789" s="23" t="s">
        <v>42</v>
      </c>
      <c r="K7789" s="23" t="s">
        <v>24</v>
      </c>
      <c r="L7789" s="23">
        <v>1</v>
      </c>
      <c r="M7789" s="23">
        <v>194.85</v>
      </c>
      <c r="N7789" s="23">
        <v>5</v>
      </c>
      <c r="O7789" s="23">
        <v>18</v>
      </c>
      <c r="P7789" s="23" t="s">
        <v>89</v>
      </c>
      <c r="Q7789" s="23" t="s">
        <v>34</v>
      </c>
      <c r="R7789" s="23">
        <f t="shared" si="605"/>
        <v>1</v>
      </c>
      <c r="S7789" s="23" t="str">
        <f t="shared" si="606"/>
        <v>ORD107788_20250426_CUST01972_MED026</v>
      </c>
      <c r="T7789" s="23">
        <f t="shared" si="607"/>
        <v>1</v>
      </c>
      <c r="U7789" s="6">
        <f t="shared" si="608"/>
        <v>194.85</v>
      </c>
      <c r="V7789" s="6">
        <f>tbl_Raw_Data[[#This Row],[Discount_Pct]]*tbl_Raw_Data[[#This Row],[Gross_Amount]]/100</f>
        <v>9.7424999999999997</v>
      </c>
      <c r="W7789" s="6">
        <f>tbl_Raw_Data[[#This Row],[Gross_Amount]]-tbl_Raw_Data[[#This Row],[Discount_Amount]]</f>
        <v>185.10749999999999</v>
      </c>
      <c r="X7789" s="6">
        <f>tbl_Raw_Data[[#This Row],[Net_Amount_Before_Tax]]*tbl_Raw_Data[[#This Row],[Tax_Pct]]/100</f>
        <v>33.31935</v>
      </c>
      <c r="Y7789" s="6">
        <f>tbl_Raw_Data[[#This Row],[Net_Amount_Before_Tax]]+tbl_Raw_Data[[#This Row],[Tax_Amount]]</f>
        <v>218.42685</v>
      </c>
      <c r="Z7789" s="6">
        <f t="shared" si="609"/>
        <v>1</v>
      </c>
    </row>
    <row r="7790" spans="1:26" x14ac:dyDescent="0.3">
      <c r="A7790" s="23" t="s">
        <v>9871</v>
      </c>
      <c r="B7790" s="34">
        <v>45644</v>
      </c>
      <c r="C7790" s="23" t="s">
        <v>1175</v>
      </c>
      <c r="D7790" s="23" t="s">
        <v>92</v>
      </c>
      <c r="E7790" s="23" t="s">
        <v>93</v>
      </c>
      <c r="F7790" s="23">
        <v>560100</v>
      </c>
      <c r="G7790" s="23" t="s">
        <v>30</v>
      </c>
      <c r="H7790" s="23" t="s">
        <v>31</v>
      </c>
      <c r="I7790" s="23" t="s">
        <v>32</v>
      </c>
      <c r="J7790" s="23" t="s">
        <v>23</v>
      </c>
      <c r="K7790" s="23" t="s">
        <v>24</v>
      </c>
      <c r="L7790" s="23">
        <v>2</v>
      </c>
      <c r="M7790" s="23">
        <v>121.09</v>
      </c>
      <c r="N7790" s="23">
        <v>10</v>
      </c>
      <c r="O7790" s="23">
        <v>18</v>
      </c>
      <c r="P7790" s="23" t="s">
        <v>33</v>
      </c>
      <c r="Q7790" s="23" t="s">
        <v>34</v>
      </c>
      <c r="R7790" s="23">
        <f t="shared" si="605"/>
        <v>1</v>
      </c>
      <c r="S7790" s="23" t="str">
        <f t="shared" si="606"/>
        <v>ORD107788_20241218_CUST03013_MED017</v>
      </c>
      <c r="T7790" s="23">
        <f t="shared" si="607"/>
        <v>1</v>
      </c>
      <c r="U7790" s="6">
        <f t="shared" si="608"/>
        <v>242.18</v>
      </c>
      <c r="V7790" s="6">
        <f>tbl_Raw_Data[[#This Row],[Discount_Pct]]*tbl_Raw_Data[[#This Row],[Gross_Amount]]/100</f>
        <v>24.218000000000004</v>
      </c>
      <c r="W7790" s="6">
        <f>tbl_Raw_Data[[#This Row],[Gross_Amount]]-tbl_Raw_Data[[#This Row],[Discount_Amount]]</f>
        <v>217.96199999999999</v>
      </c>
      <c r="X7790" s="6">
        <f>tbl_Raw_Data[[#This Row],[Net_Amount_Before_Tax]]*tbl_Raw_Data[[#This Row],[Tax_Pct]]/100</f>
        <v>39.233159999999998</v>
      </c>
      <c r="Y7790" s="6">
        <f>tbl_Raw_Data[[#This Row],[Net_Amount_Before_Tax]]+tbl_Raw_Data[[#This Row],[Tax_Amount]]</f>
        <v>257.19515999999999</v>
      </c>
      <c r="Z7790" s="6">
        <f t="shared" si="609"/>
        <v>4</v>
      </c>
    </row>
    <row r="7791" spans="1:26" x14ac:dyDescent="0.3">
      <c r="A7791" s="23" t="s">
        <v>9871</v>
      </c>
      <c r="B7791" s="34">
        <v>45804</v>
      </c>
      <c r="C7791" s="23" t="s">
        <v>1007</v>
      </c>
      <c r="D7791" s="23" t="s">
        <v>46</v>
      </c>
      <c r="E7791" s="23" t="s">
        <v>47</v>
      </c>
      <c r="F7791" s="23">
        <v>411057</v>
      </c>
      <c r="G7791" s="23" t="s">
        <v>107</v>
      </c>
      <c r="H7791" s="23" t="s">
        <v>108</v>
      </c>
      <c r="I7791" s="23" t="s">
        <v>63</v>
      </c>
      <c r="J7791" s="23" t="s">
        <v>42</v>
      </c>
      <c r="K7791" s="23" t="s">
        <v>57</v>
      </c>
      <c r="L7791" s="23">
        <v>2</v>
      </c>
      <c r="M7791" s="23">
        <v>94.25</v>
      </c>
      <c r="N7791" s="23">
        <v>5</v>
      </c>
      <c r="O7791" s="23">
        <v>12</v>
      </c>
      <c r="P7791" s="23" t="s">
        <v>33</v>
      </c>
      <c r="Q7791" s="23" t="s">
        <v>34</v>
      </c>
      <c r="R7791" s="23">
        <f t="shared" si="605"/>
        <v>1</v>
      </c>
      <c r="S7791" s="23" t="str">
        <f t="shared" si="606"/>
        <v>ORD107788_20250527_CUST01457_MED005</v>
      </c>
      <c r="T7791" s="23">
        <f t="shared" si="607"/>
        <v>1</v>
      </c>
      <c r="U7791" s="6">
        <f t="shared" si="608"/>
        <v>188.5</v>
      </c>
      <c r="V7791" s="6">
        <f>tbl_Raw_Data[[#This Row],[Discount_Pct]]*tbl_Raw_Data[[#This Row],[Gross_Amount]]/100</f>
        <v>9.4250000000000007</v>
      </c>
      <c r="W7791" s="6">
        <f>tbl_Raw_Data[[#This Row],[Gross_Amount]]-tbl_Raw_Data[[#This Row],[Discount_Amount]]</f>
        <v>179.07499999999999</v>
      </c>
      <c r="X7791" s="6">
        <f>tbl_Raw_Data[[#This Row],[Net_Amount_Before_Tax]]*tbl_Raw_Data[[#This Row],[Tax_Pct]]/100</f>
        <v>21.488999999999997</v>
      </c>
      <c r="Y7791" s="6">
        <f>tbl_Raw_Data[[#This Row],[Net_Amount_Before_Tax]]+tbl_Raw_Data[[#This Row],[Tax_Amount]]</f>
        <v>200.56399999999999</v>
      </c>
      <c r="Z7791" s="6">
        <f t="shared" si="609"/>
        <v>2</v>
      </c>
    </row>
    <row r="7792" spans="1:26" x14ac:dyDescent="0.3">
      <c r="A7792" s="23" t="s">
        <v>9872</v>
      </c>
      <c r="B7792" s="34">
        <v>45599</v>
      </c>
      <c r="C7792" s="23" t="s">
        <v>1835</v>
      </c>
      <c r="D7792" s="23" t="s">
        <v>80</v>
      </c>
      <c r="E7792" s="23" t="s">
        <v>81</v>
      </c>
      <c r="F7792" s="23">
        <v>395001</v>
      </c>
      <c r="G7792" s="23" t="s">
        <v>68</v>
      </c>
      <c r="H7792" s="23" t="s">
        <v>69</v>
      </c>
      <c r="I7792" s="23" t="s">
        <v>55</v>
      </c>
      <c r="J7792" s="23" t="s">
        <v>56</v>
      </c>
      <c r="K7792" s="23" t="s">
        <v>24</v>
      </c>
      <c r="L7792" s="23">
        <v>2</v>
      </c>
      <c r="M7792" s="23">
        <v>30.3</v>
      </c>
      <c r="N7792" s="23">
        <v>5</v>
      </c>
      <c r="O7792" s="23">
        <v>5</v>
      </c>
      <c r="P7792" s="23" t="s">
        <v>65</v>
      </c>
      <c r="Q7792" s="23" t="s">
        <v>34</v>
      </c>
      <c r="R7792" s="23">
        <f t="shared" si="605"/>
        <v>1</v>
      </c>
      <c r="S7792" s="23" t="str">
        <f t="shared" si="606"/>
        <v>ORD107791_20241103_CUST00503_MED003</v>
      </c>
      <c r="T7792" s="23">
        <f t="shared" si="607"/>
        <v>1</v>
      </c>
      <c r="U7792" s="6">
        <f t="shared" si="608"/>
        <v>60.6</v>
      </c>
      <c r="V7792" s="6">
        <f>tbl_Raw_Data[[#This Row],[Discount_Pct]]*tbl_Raw_Data[[#This Row],[Gross_Amount]]/100</f>
        <v>3.03</v>
      </c>
      <c r="W7792" s="6">
        <f>tbl_Raw_Data[[#This Row],[Gross_Amount]]-tbl_Raw_Data[[#This Row],[Discount_Amount]]</f>
        <v>57.57</v>
      </c>
      <c r="X7792" s="6">
        <f>tbl_Raw_Data[[#This Row],[Net_Amount_Before_Tax]]*tbl_Raw_Data[[#This Row],[Tax_Pct]]/100</f>
        <v>2.8785000000000003</v>
      </c>
      <c r="Y7792" s="6">
        <f>tbl_Raw_Data[[#This Row],[Net_Amount_Before_Tax]]+tbl_Raw_Data[[#This Row],[Tax_Amount]]</f>
        <v>60.448500000000003</v>
      </c>
      <c r="Z7792" s="6">
        <f t="shared" si="609"/>
        <v>1</v>
      </c>
    </row>
    <row r="7793" spans="1:26" x14ac:dyDescent="0.3">
      <c r="A7793" s="23" t="s">
        <v>9873</v>
      </c>
      <c r="B7793" s="34">
        <v>45945</v>
      </c>
      <c r="C7793" s="23" t="s">
        <v>949</v>
      </c>
      <c r="D7793" s="23" t="s">
        <v>92</v>
      </c>
      <c r="E7793" s="23" t="s">
        <v>93</v>
      </c>
      <c r="F7793" s="23">
        <v>560100</v>
      </c>
      <c r="G7793" s="23" t="s">
        <v>256</v>
      </c>
      <c r="H7793" s="23" t="s">
        <v>257</v>
      </c>
      <c r="I7793" s="23" t="s">
        <v>22</v>
      </c>
      <c r="J7793" s="23" t="s">
        <v>258</v>
      </c>
      <c r="K7793" s="23" t="s">
        <v>57</v>
      </c>
      <c r="L7793" s="23">
        <v>1</v>
      </c>
      <c r="M7793" s="23">
        <v>64.650000000000006</v>
      </c>
      <c r="N7793" s="23">
        <v>10</v>
      </c>
      <c r="O7793" s="23">
        <v>12</v>
      </c>
      <c r="P7793" s="23" t="s">
        <v>33</v>
      </c>
      <c r="Q7793" s="23" t="s">
        <v>26</v>
      </c>
      <c r="R7793" s="23">
        <f t="shared" si="605"/>
        <v>1</v>
      </c>
      <c r="S7793" s="23" t="str">
        <f t="shared" si="606"/>
        <v>ORD107792_20251015_CUST01298_MED025</v>
      </c>
      <c r="T7793" s="23">
        <f t="shared" si="607"/>
        <v>1</v>
      </c>
      <c r="U7793" s="6">
        <f t="shared" si="608"/>
        <v>64.650000000000006</v>
      </c>
      <c r="V7793" s="6">
        <f>tbl_Raw_Data[[#This Row],[Discount_Pct]]*tbl_Raw_Data[[#This Row],[Gross_Amount]]/100</f>
        <v>6.4649999999999999</v>
      </c>
      <c r="W7793" s="6">
        <f>tbl_Raw_Data[[#This Row],[Gross_Amount]]-tbl_Raw_Data[[#This Row],[Discount_Amount]]</f>
        <v>58.185000000000002</v>
      </c>
      <c r="X7793" s="6">
        <f>tbl_Raw_Data[[#This Row],[Net_Amount_Before_Tax]]*tbl_Raw_Data[[#This Row],[Tax_Pct]]/100</f>
        <v>6.9822000000000006</v>
      </c>
      <c r="Y7793" s="6">
        <f>tbl_Raw_Data[[#This Row],[Net_Amount_Before_Tax]]+tbl_Raw_Data[[#This Row],[Tax_Amount]]</f>
        <v>65.167200000000008</v>
      </c>
      <c r="Z7793" s="6">
        <f t="shared" si="609"/>
        <v>0</v>
      </c>
    </row>
    <row r="7794" spans="1:26" x14ac:dyDescent="0.3">
      <c r="A7794" s="23" t="s">
        <v>9874</v>
      </c>
      <c r="B7794" s="34">
        <v>45748</v>
      </c>
      <c r="C7794" s="23" t="s">
        <v>9225</v>
      </c>
      <c r="D7794" s="23" t="s">
        <v>72</v>
      </c>
      <c r="E7794" s="23" t="s">
        <v>73</v>
      </c>
      <c r="F7794" s="23">
        <v>302033</v>
      </c>
      <c r="G7794" s="23" t="s">
        <v>160</v>
      </c>
      <c r="H7794" s="23" t="s">
        <v>161</v>
      </c>
      <c r="I7794" s="23" t="s">
        <v>50</v>
      </c>
      <c r="J7794" s="23" t="s">
        <v>23</v>
      </c>
      <c r="K7794" s="23" t="s">
        <v>24</v>
      </c>
      <c r="L7794" s="23">
        <v>2</v>
      </c>
      <c r="M7794" s="23">
        <v>149.93</v>
      </c>
      <c r="N7794" s="23">
        <v>0</v>
      </c>
      <c r="O7794" s="23">
        <v>12</v>
      </c>
      <c r="P7794" s="23" t="s">
        <v>43</v>
      </c>
      <c r="Q7794" s="23" t="s">
        <v>34</v>
      </c>
      <c r="R7794" s="23">
        <f t="shared" si="605"/>
        <v>1</v>
      </c>
      <c r="S7794" s="23" t="str">
        <f t="shared" si="606"/>
        <v>ORD107793_20250401_CUST01685_MED014</v>
      </c>
      <c r="T7794" s="23">
        <f t="shared" si="607"/>
        <v>1</v>
      </c>
      <c r="U7794" s="6">
        <f t="shared" si="608"/>
        <v>299.86</v>
      </c>
      <c r="V7794" s="6">
        <f>tbl_Raw_Data[[#This Row],[Discount_Pct]]*tbl_Raw_Data[[#This Row],[Gross_Amount]]/100</f>
        <v>0</v>
      </c>
      <c r="W7794" s="6">
        <f>tbl_Raw_Data[[#This Row],[Gross_Amount]]-tbl_Raw_Data[[#This Row],[Discount_Amount]]</f>
        <v>299.86</v>
      </c>
      <c r="X7794" s="6">
        <f>tbl_Raw_Data[[#This Row],[Net_Amount_Before_Tax]]*tbl_Raw_Data[[#This Row],[Tax_Pct]]/100</f>
        <v>35.983200000000004</v>
      </c>
      <c r="Y7794" s="6">
        <f>tbl_Raw_Data[[#This Row],[Net_Amount_Before_Tax]]+tbl_Raw_Data[[#This Row],[Tax_Amount]]</f>
        <v>335.84320000000002</v>
      </c>
      <c r="Z7794" s="6">
        <f t="shared" si="609"/>
        <v>2</v>
      </c>
    </row>
    <row r="7795" spans="1:26" x14ac:dyDescent="0.3">
      <c r="A7795" s="23" t="s">
        <v>9875</v>
      </c>
      <c r="B7795" s="34">
        <v>45304</v>
      </c>
      <c r="C7795" s="23" t="s">
        <v>7278</v>
      </c>
      <c r="D7795" s="23" t="s">
        <v>159</v>
      </c>
      <c r="E7795" s="23" t="s">
        <v>47</v>
      </c>
      <c r="F7795" s="23">
        <v>400069</v>
      </c>
      <c r="G7795" s="23" t="s">
        <v>256</v>
      </c>
      <c r="H7795" s="23" t="s">
        <v>257</v>
      </c>
      <c r="I7795" s="23" t="s">
        <v>22</v>
      </c>
      <c r="J7795" s="23" t="s">
        <v>258</v>
      </c>
      <c r="K7795" s="23" t="s">
        <v>57</v>
      </c>
      <c r="L7795" s="23">
        <v>1</v>
      </c>
      <c r="M7795" s="23">
        <v>67.56</v>
      </c>
      <c r="N7795" s="23">
        <v>10</v>
      </c>
      <c r="O7795" s="23">
        <v>12</v>
      </c>
      <c r="P7795" s="23" t="s">
        <v>58</v>
      </c>
      <c r="Q7795" s="23" t="s">
        <v>34</v>
      </c>
      <c r="R7795" s="23">
        <f t="shared" si="605"/>
        <v>1</v>
      </c>
      <c r="S7795" s="23" t="str">
        <f t="shared" si="606"/>
        <v>ORD107794_20240113_CUST01072_MED025</v>
      </c>
      <c r="T7795" s="23">
        <f t="shared" si="607"/>
        <v>1</v>
      </c>
      <c r="U7795" s="6">
        <f t="shared" si="608"/>
        <v>67.56</v>
      </c>
      <c r="V7795" s="6">
        <f>tbl_Raw_Data[[#This Row],[Discount_Pct]]*tbl_Raw_Data[[#This Row],[Gross_Amount]]/100</f>
        <v>6.7560000000000002</v>
      </c>
      <c r="W7795" s="6">
        <f>tbl_Raw_Data[[#This Row],[Gross_Amount]]-tbl_Raw_Data[[#This Row],[Discount_Amount]]</f>
        <v>60.804000000000002</v>
      </c>
      <c r="X7795" s="6">
        <f>tbl_Raw_Data[[#This Row],[Net_Amount_Before_Tax]]*tbl_Raw_Data[[#This Row],[Tax_Pct]]/100</f>
        <v>7.2964799999999999</v>
      </c>
      <c r="Y7795" s="6">
        <f>tbl_Raw_Data[[#This Row],[Net_Amount_Before_Tax]]+tbl_Raw_Data[[#This Row],[Tax_Amount]]</f>
        <v>68.100480000000005</v>
      </c>
      <c r="Z7795" s="6">
        <f t="shared" si="609"/>
        <v>3</v>
      </c>
    </row>
    <row r="7796" spans="1:26" x14ac:dyDescent="0.3">
      <c r="A7796" s="23" t="s">
        <v>9876</v>
      </c>
      <c r="B7796" s="34">
        <v>45871</v>
      </c>
      <c r="C7796" s="23" t="s">
        <v>5411</v>
      </c>
      <c r="D7796" s="23" t="s">
        <v>142</v>
      </c>
      <c r="E7796" s="23" t="s">
        <v>81</v>
      </c>
      <c r="F7796" s="23">
        <v>380001</v>
      </c>
      <c r="G7796" s="23" t="s">
        <v>192</v>
      </c>
      <c r="H7796" s="23" t="s">
        <v>193</v>
      </c>
      <c r="I7796" s="23" t="s">
        <v>41</v>
      </c>
      <c r="J7796" s="23" t="s">
        <v>194</v>
      </c>
      <c r="K7796" s="23" t="s">
        <v>24</v>
      </c>
      <c r="L7796" s="23">
        <v>1</v>
      </c>
      <c r="M7796" s="23">
        <v>30.19</v>
      </c>
      <c r="N7796" s="23">
        <v>0</v>
      </c>
      <c r="O7796" s="23">
        <v>5</v>
      </c>
      <c r="P7796" s="23" t="s">
        <v>25</v>
      </c>
      <c r="Q7796" s="23" t="s">
        <v>34</v>
      </c>
      <c r="R7796" s="23">
        <f t="shared" si="605"/>
        <v>1</v>
      </c>
      <c r="S7796" s="23" t="str">
        <f t="shared" si="606"/>
        <v>ORD107795_20250802_CUST03363_MED002</v>
      </c>
      <c r="T7796" s="23">
        <f t="shared" si="607"/>
        <v>1</v>
      </c>
      <c r="U7796" s="6">
        <f t="shared" si="608"/>
        <v>30.19</v>
      </c>
      <c r="V7796" s="6">
        <f>tbl_Raw_Data[[#This Row],[Discount_Pct]]*tbl_Raw_Data[[#This Row],[Gross_Amount]]/100</f>
        <v>0</v>
      </c>
      <c r="W7796" s="6">
        <f>tbl_Raw_Data[[#This Row],[Gross_Amount]]-tbl_Raw_Data[[#This Row],[Discount_Amount]]</f>
        <v>30.19</v>
      </c>
      <c r="X7796" s="6">
        <f>tbl_Raw_Data[[#This Row],[Net_Amount_Before_Tax]]*tbl_Raw_Data[[#This Row],[Tax_Pct]]/100</f>
        <v>1.5095000000000001</v>
      </c>
      <c r="Y7796" s="6">
        <f>tbl_Raw_Data[[#This Row],[Net_Amount_Before_Tax]]+tbl_Raw_Data[[#This Row],[Tax_Amount]]</f>
        <v>31.6995</v>
      </c>
      <c r="Z7796" s="6">
        <f t="shared" si="609"/>
        <v>3</v>
      </c>
    </row>
    <row r="7797" spans="1:26" x14ac:dyDescent="0.3">
      <c r="A7797" s="23" t="s">
        <v>9877</v>
      </c>
      <c r="B7797" s="34">
        <v>45788</v>
      </c>
      <c r="C7797" s="23" t="s">
        <v>8448</v>
      </c>
      <c r="D7797" s="23" t="s">
        <v>52</v>
      </c>
      <c r="E7797" s="23" t="s">
        <v>52</v>
      </c>
      <c r="F7797" s="23">
        <v>160022</v>
      </c>
      <c r="G7797" s="23" t="s">
        <v>48</v>
      </c>
      <c r="H7797" s="23" t="s">
        <v>49</v>
      </c>
      <c r="I7797" s="23" t="s">
        <v>50</v>
      </c>
      <c r="J7797" s="23" t="s">
        <v>23</v>
      </c>
      <c r="K7797" s="23" t="s">
        <v>24</v>
      </c>
      <c r="L7797" s="23">
        <v>2</v>
      </c>
      <c r="M7797" s="23">
        <v>98.87</v>
      </c>
      <c r="N7797" s="23">
        <v>0</v>
      </c>
      <c r="O7797" s="23">
        <v>18</v>
      </c>
      <c r="P7797" s="23" t="s">
        <v>89</v>
      </c>
      <c r="Q7797" s="23" t="s">
        <v>34</v>
      </c>
      <c r="R7797" s="23">
        <f t="shared" si="605"/>
        <v>1</v>
      </c>
      <c r="S7797" s="23" t="str">
        <f t="shared" si="606"/>
        <v>ORD107796_20250511_CUST03082_MED028</v>
      </c>
      <c r="T7797" s="23">
        <f t="shared" si="607"/>
        <v>1</v>
      </c>
      <c r="U7797" s="6">
        <f t="shared" si="608"/>
        <v>197.74</v>
      </c>
      <c r="V7797" s="6">
        <f>tbl_Raw_Data[[#This Row],[Discount_Pct]]*tbl_Raw_Data[[#This Row],[Gross_Amount]]/100</f>
        <v>0</v>
      </c>
      <c r="W7797" s="6">
        <f>tbl_Raw_Data[[#This Row],[Gross_Amount]]-tbl_Raw_Data[[#This Row],[Discount_Amount]]</f>
        <v>197.74</v>
      </c>
      <c r="X7797" s="6">
        <f>tbl_Raw_Data[[#This Row],[Net_Amount_Before_Tax]]*tbl_Raw_Data[[#This Row],[Tax_Pct]]/100</f>
        <v>35.593200000000003</v>
      </c>
      <c r="Y7797" s="6">
        <f>tbl_Raw_Data[[#This Row],[Net_Amount_Before_Tax]]+tbl_Raw_Data[[#This Row],[Tax_Amount]]</f>
        <v>233.33320000000001</v>
      </c>
      <c r="Z7797" s="6">
        <f t="shared" si="609"/>
        <v>2</v>
      </c>
    </row>
    <row r="7798" spans="1:26" x14ac:dyDescent="0.3">
      <c r="A7798" s="23" t="s">
        <v>9878</v>
      </c>
      <c r="B7798" s="34">
        <v>45312</v>
      </c>
      <c r="C7798" s="23" t="s">
        <v>5707</v>
      </c>
      <c r="D7798" s="23" t="s">
        <v>92</v>
      </c>
      <c r="E7798" s="23" t="s">
        <v>93</v>
      </c>
      <c r="F7798" s="23">
        <v>560100</v>
      </c>
      <c r="G7798" s="23" t="s">
        <v>256</v>
      </c>
      <c r="H7798" s="23" t="s">
        <v>257</v>
      </c>
      <c r="I7798" s="23" t="s">
        <v>22</v>
      </c>
      <c r="J7798" s="23" t="s">
        <v>258</v>
      </c>
      <c r="K7798" s="23" t="s">
        <v>57</v>
      </c>
      <c r="L7798" s="23">
        <v>1</v>
      </c>
      <c r="M7798" s="23">
        <v>63.28</v>
      </c>
      <c r="N7798" s="23">
        <v>0</v>
      </c>
      <c r="O7798" s="23">
        <v>18</v>
      </c>
      <c r="P7798" s="23" t="s">
        <v>65</v>
      </c>
      <c r="Q7798" s="23" t="s">
        <v>34</v>
      </c>
      <c r="R7798" s="23">
        <f t="shared" si="605"/>
        <v>1</v>
      </c>
      <c r="S7798" s="23" t="str">
        <f t="shared" si="606"/>
        <v>ORD107797_20240121_CUST02065_MED025</v>
      </c>
      <c r="T7798" s="23">
        <f t="shared" si="607"/>
        <v>1</v>
      </c>
      <c r="U7798" s="6">
        <f t="shared" si="608"/>
        <v>63.28</v>
      </c>
      <c r="V7798" s="6">
        <f>tbl_Raw_Data[[#This Row],[Discount_Pct]]*tbl_Raw_Data[[#This Row],[Gross_Amount]]/100</f>
        <v>0</v>
      </c>
      <c r="W7798" s="6">
        <f>tbl_Raw_Data[[#This Row],[Gross_Amount]]-tbl_Raw_Data[[#This Row],[Discount_Amount]]</f>
        <v>63.28</v>
      </c>
      <c r="X7798" s="6">
        <f>tbl_Raw_Data[[#This Row],[Net_Amount_Before_Tax]]*tbl_Raw_Data[[#This Row],[Tax_Pct]]/100</f>
        <v>11.3904</v>
      </c>
      <c r="Y7798" s="6">
        <f>tbl_Raw_Data[[#This Row],[Net_Amount_Before_Tax]]+tbl_Raw_Data[[#This Row],[Tax_Amount]]</f>
        <v>74.670400000000001</v>
      </c>
      <c r="Z7798" s="6">
        <f t="shared" si="609"/>
        <v>2</v>
      </c>
    </row>
    <row r="7799" spans="1:26" x14ac:dyDescent="0.3">
      <c r="A7799" s="23" t="s">
        <v>9879</v>
      </c>
      <c r="B7799" s="34">
        <v>45317</v>
      </c>
      <c r="C7799" s="23" t="s">
        <v>1857</v>
      </c>
      <c r="D7799" s="23" t="s">
        <v>28</v>
      </c>
      <c r="E7799" s="23" t="s">
        <v>29</v>
      </c>
      <c r="F7799" s="23">
        <v>500090</v>
      </c>
      <c r="G7799" s="23" t="s">
        <v>192</v>
      </c>
      <c r="H7799" s="23" t="s">
        <v>193</v>
      </c>
      <c r="I7799" s="23" t="s">
        <v>41</v>
      </c>
      <c r="J7799" s="23" t="s">
        <v>194</v>
      </c>
      <c r="K7799" s="23" t="s">
        <v>24</v>
      </c>
      <c r="L7799" s="23">
        <v>1</v>
      </c>
      <c r="M7799" s="23">
        <v>35.28</v>
      </c>
      <c r="N7799" s="23">
        <v>20</v>
      </c>
      <c r="O7799" s="23">
        <v>5</v>
      </c>
      <c r="P7799" s="23" t="s">
        <v>58</v>
      </c>
      <c r="Q7799" s="23" t="s">
        <v>34</v>
      </c>
      <c r="R7799" s="23">
        <f t="shared" si="605"/>
        <v>1</v>
      </c>
      <c r="S7799" s="23" t="str">
        <f t="shared" si="606"/>
        <v>ORD107798_20240126_CUST00489_MED002</v>
      </c>
      <c r="T7799" s="23">
        <f t="shared" si="607"/>
        <v>1</v>
      </c>
      <c r="U7799" s="6">
        <f t="shared" si="608"/>
        <v>35.28</v>
      </c>
      <c r="V7799" s="6">
        <f>tbl_Raw_Data[[#This Row],[Discount_Pct]]*tbl_Raw_Data[[#This Row],[Gross_Amount]]/100</f>
        <v>7.056</v>
      </c>
      <c r="W7799" s="6">
        <f>tbl_Raw_Data[[#This Row],[Gross_Amount]]-tbl_Raw_Data[[#This Row],[Discount_Amount]]</f>
        <v>28.224</v>
      </c>
      <c r="X7799" s="6">
        <f>tbl_Raw_Data[[#This Row],[Net_Amount_Before_Tax]]*tbl_Raw_Data[[#This Row],[Tax_Pct]]/100</f>
        <v>1.4112</v>
      </c>
      <c r="Y7799" s="6">
        <f>tbl_Raw_Data[[#This Row],[Net_Amount_Before_Tax]]+tbl_Raw_Data[[#This Row],[Tax_Amount]]</f>
        <v>29.635200000000001</v>
      </c>
      <c r="Z7799" s="6">
        <f t="shared" si="609"/>
        <v>3</v>
      </c>
    </row>
    <row r="7800" spans="1:26" x14ac:dyDescent="0.3">
      <c r="A7800" s="23" t="s">
        <v>9880</v>
      </c>
      <c r="B7800" s="34">
        <v>45569</v>
      </c>
      <c r="C7800" s="23" t="s">
        <v>5464</v>
      </c>
      <c r="D7800" s="23" t="s">
        <v>28</v>
      </c>
      <c r="E7800" s="23" t="s">
        <v>29</v>
      </c>
      <c r="F7800" s="23">
        <v>500081</v>
      </c>
      <c r="G7800" s="23" t="s">
        <v>315</v>
      </c>
      <c r="H7800" s="23" t="s">
        <v>316</v>
      </c>
      <c r="I7800" s="23" t="s">
        <v>50</v>
      </c>
      <c r="J7800" s="23" t="s">
        <v>114</v>
      </c>
      <c r="K7800" s="23" t="s">
        <v>24</v>
      </c>
      <c r="L7800" s="23">
        <v>2</v>
      </c>
      <c r="M7800" s="23">
        <v>113.15</v>
      </c>
      <c r="N7800" s="23">
        <v>0</v>
      </c>
      <c r="O7800" s="23">
        <v>12</v>
      </c>
      <c r="P7800" s="23" t="s">
        <v>65</v>
      </c>
      <c r="Q7800" s="23" t="s">
        <v>90</v>
      </c>
      <c r="R7800" s="23">
        <f t="shared" si="605"/>
        <v>1</v>
      </c>
      <c r="S7800" s="23" t="str">
        <f t="shared" si="606"/>
        <v>ORD107799_20241004_CUST00211_MED012</v>
      </c>
      <c r="T7800" s="23">
        <f t="shared" si="607"/>
        <v>1</v>
      </c>
      <c r="U7800" s="6">
        <f t="shared" si="608"/>
        <v>226.3</v>
      </c>
      <c r="V7800" s="6">
        <f>tbl_Raw_Data[[#This Row],[Discount_Pct]]*tbl_Raw_Data[[#This Row],[Gross_Amount]]/100</f>
        <v>0</v>
      </c>
      <c r="W7800" s="6">
        <f>tbl_Raw_Data[[#This Row],[Gross_Amount]]-tbl_Raw_Data[[#This Row],[Discount_Amount]]</f>
        <v>226.3</v>
      </c>
      <c r="X7800" s="6">
        <f>tbl_Raw_Data[[#This Row],[Net_Amount_Before_Tax]]*tbl_Raw_Data[[#This Row],[Tax_Pct]]/100</f>
        <v>27.156000000000002</v>
      </c>
      <c r="Y7800" s="6">
        <f>tbl_Raw_Data[[#This Row],[Net_Amount_Before_Tax]]+tbl_Raw_Data[[#This Row],[Tax_Amount]]</f>
        <v>253.45600000000002</v>
      </c>
      <c r="Z7800" s="6">
        <f t="shared" si="609"/>
        <v>3</v>
      </c>
    </row>
    <row r="7801" spans="1:26" x14ac:dyDescent="0.3">
      <c r="A7801" s="23" t="s">
        <v>9881</v>
      </c>
      <c r="B7801" s="34">
        <v>45770</v>
      </c>
      <c r="C7801" s="23" t="s">
        <v>523</v>
      </c>
      <c r="D7801" s="23" t="s">
        <v>159</v>
      </c>
      <c r="E7801" s="23" t="s">
        <v>47</v>
      </c>
      <c r="F7801" s="23">
        <v>400069</v>
      </c>
      <c r="G7801" s="23" t="s">
        <v>107</v>
      </c>
      <c r="H7801" s="23" t="s">
        <v>108</v>
      </c>
      <c r="I7801" s="23" t="s">
        <v>63</v>
      </c>
      <c r="J7801" s="23" t="s">
        <v>42</v>
      </c>
      <c r="K7801" s="23" t="s">
        <v>57</v>
      </c>
      <c r="L7801" s="23">
        <v>3</v>
      </c>
      <c r="M7801" s="23">
        <v>98.88</v>
      </c>
      <c r="N7801" s="23">
        <v>15</v>
      </c>
      <c r="O7801" s="23">
        <v>18</v>
      </c>
      <c r="P7801" s="23" t="s">
        <v>58</v>
      </c>
      <c r="Q7801" s="23" t="s">
        <v>90</v>
      </c>
      <c r="R7801" s="23">
        <f t="shared" si="605"/>
        <v>1</v>
      </c>
      <c r="S7801" s="23" t="str">
        <f t="shared" si="606"/>
        <v>ORD107800_20250423_CUST02262_MED005</v>
      </c>
      <c r="T7801" s="23">
        <f t="shared" si="607"/>
        <v>1</v>
      </c>
      <c r="U7801" s="6">
        <f t="shared" si="608"/>
        <v>296.64</v>
      </c>
      <c r="V7801" s="6">
        <f>tbl_Raw_Data[[#This Row],[Discount_Pct]]*tbl_Raw_Data[[#This Row],[Gross_Amount]]/100</f>
        <v>44.495999999999995</v>
      </c>
      <c r="W7801" s="6">
        <f>tbl_Raw_Data[[#This Row],[Gross_Amount]]-tbl_Raw_Data[[#This Row],[Discount_Amount]]</f>
        <v>252.14400000000001</v>
      </c>
      <c r="X7801" s="6">
        <f>tbl_Raw_Data[[#This Row],[Net_Amount_Before_Tax]]*tbl_Raw_Data[[#This Row],[Tax_Pct]]/100</f>
        <v>45.385920000000006</v>
      </c>
      <c r="Y7801" s="6">
        <f>tbl_Raw_Data[[#This Row],[Net_Amount_Before_Tax]]+tbl_Raw_Data[[#This Row],[Tax_Amount]]</f>
        <v>297.52992</v>
      </c>
      <c r="Z7801" s="6">
        <f t="shared" si="609"/>
        <v>4</v>
      </c>
    </row>
    <row r="7802" spans="1:26" x14ac:dyDescent="0.3">
      <c r="A7802" s="23" t="s">
        <v>9882</v>
      </c>
      <c r="B7802" s="34">
        <v>45670</v>
      </c>
      <c r="C7802" s="23" t="s">
        <v>9883</v>
      </c>
      <c r="D7802" s="23" t="s">
        <v>46</v>
      </c>
      <c r="E7802" s="23" t="s">
        <v>47</v>
      </c>
      <c r="F7802" s="23">
        <v>411045</v>
      </c>
      <c r="G7802" s="23" t="s">
        <v>229</v>
      </c>
      <c r="H7802" s="23" t="s">
        <v>230</v>
      </c>
      <c r="I7802" s="23" t="s">
        <v>84</v>
      </c>
      <c r="J7802" s="23" t="s">
        <v>140</v>
      </c>
      <c r="K7802" s="23" t="s">
        <v>24</v>
      </c>
      <c r="L7802" s="23">
        <v>4</v>
      </c>
      <c r="M7802" s="23">
        <v>200.38</v>
      </c>
      <c r="N7802" s="23">
        <v>5</v>
      </c>
      <c r="O7802" s="23">
        <v>18</v>
      </c>
      <c r="P7802" s="23" t="s">
        <v>33</v>
      </c>
      <c r="Q7802" s="23" t="s">
        <v>34</v>
      </c>
      <c r="R7802" s="23">
        <f t="shared" si="605"/>
        <v>1</v>
      </c>
      <c r="S7802" s="23" t="str">
        <f t="shared" si="606"/>
        <v>ORD107801_20250113_CUST00350_MED022</v>
      </c>
      <c r="T7802" s="23">
        <f t="shared" si="607"/>
        <v>1</v>
      </c>
      <c r="U7802" s="6">
        <f t="shared" si="608"/>
        <v>801.52</v>
      </c>
      <c r="V7802" s="6">
        <f>tbl_Raw_Data[[#This Row],[Discount_Pct]]*tbl_Raw_Data[[#This Row],[Gross_Amount]]/100</f>
        <v>40.076000000000001</v>
      </c>
      <c r="W7802" s="6">
        <f>tbl_Raw_Data[[#This Row],[Gross_Amount]]-tbl_Raw_Data[[#This Row],[Discount_Amount]]</f>
        <v>761.44399999999996</v>
      </c>
      <c r="X7802" s="6">
        <f>tbl_Raw_Data[[#This Row],[Net_Amount_Before_Tax]]*tbl_Raw_Data[[#This Row],[Tax_Pct]]/100</f>
        <v>137.05991999999998</v>
      </c>
      <c r="Y7802" s="6">
        <f>tbl_Raw_Data[[#This Row],[Net_Amount_Before_Tax]]+tbl_Raw_Data[[#This Row],[Tax_Amount]]</f>
        <v>898.50391999999988</v>
      </c>
      <c r="Z7802" s="6">
        <f t="shared" si="609"/>
        <v>1</v>
      </c>
    </row>
    <row r="7803" spans="1:26" x14ac:dyDescent="0.3">
      <c r="A7803" s="23" t="s">
        <v>9884</v>
      </c>
      <c r="B7803" s="34">
        <v>45737</v>
      </c>
      <c r="C7803" s="23" t="s">
        <v>6114</v>
      </c>
      <c r="D7803" s="23" t="s">
        <v>87</v>
      </c>
      <c r="E7803" s="23" t="s">
        <v>88</v>
      </c>
      <c r="F7803" s="23">
        <v>600096</v>
      </c>
      <c r="G7803" s="23" t="s">
        <v>145</v>
      </c>
      <c r="H7803" s="23" t="s">
        <v>146</v>
      </c>
      <c r="I7803" s="23" t="s">
        <v>147</v>
      </c>
      <c r="J7803" s="23" t="s">
        <v>148</v>
      </c>
      <c r="K7803" s="23" t="s">
        <v>24</v>
      </c>
      <c r="L7803" s="23">
        <v>1</v>
      </c>
      <c r="M7803" s="23">
        <v>100.12</v>
      </c>
      <c r="N7803" s="23">
        <v>5</v>
      </c>
      <c r="O7803" s="23">
        <v>18</v>
      </c>
      <c r="P7803" s="23" t="s">
        <v>58</v>
      </c>
      <c r="Q7803" s="23" t="s">
        <v>34</v>
      </c>
      <c r="R7803" s="23">
        <f t="shared" si="605"/>
        <v>1</v>
      </c>
      <c r="S7803" s="23" t="str">
        <f t="shared" si="606"/>
        <v>ORD107802_20250321_CUST01680_MED016</v>
      </c>
      <c r="T7803" s="23">
        <f t="shared" si="607"/>
        <v>1</v>
      </c>
      <c r="U7803" s="6">
        <f t="shared" si="608"/>
        <v>100.12</v>
      </c>
      <c r="V7803" s="6">
        <f>tbl_Raw_Data[[#This Row],[Discount_Pct]]*tbl_Raw_Data[[#This Row],[Gross_Amount]]/100</f>
        <v>5.0060000000000002</v>
      </c>
      <c r="W7803" s="6">
        <f>tbl_Raw_Data[[#This Row],[Gross_Amount]]-tbl_Raw_Data[[#This Row],[Discount_Amount]]</f>
        <v>95.114000000000004</v>
      </c>
      <c r="X7803" s="6">
        <f>tbl_Raw_Data[[#This Row],[Net_Amount_Before_Tax]]*tbl_Raw_Data[[#This Row],[Tax_Pct]]/100</f>
        <v>17.120520000000003</v>
      </c>
      <c r="Y7803" s="6">
        <f>tbl_Raw_Data[[#This Row],[Net_Amount_Before_Tax]]+tbl_Raw_Data[[#This Row],[Tax_Amount]]</f>
        <v>112.23452</v>
      </c>
      <c r="Z7803" s="6">
        <f t="shared" si="609"/>
        <v>2</v>
      </c>
    </row>
    <row r="7804" spans="1:26" x14ac:dyDescent="0.3">
      <c r="A7804" s="23" t="s">
        <v>9885</v>
      </c>
      <c r="B7804" s="34">
        <v>45626</v>
      </c>
      <c r="C7804" s="23" t="s">
        <v>4396</v>
      </c>
      <c r="D7804" s="23" t="s">
        <v>123</v>
      </c>
      <c r="E7804" s="23" t="s">
        <v>101</v>
      </c>
      <c r="F7804" s="23">
        <v>226024</v>
      </c>
      <c r="G7804" s="23" t="s">
        <v>224</v>
      </c>
      <c r="H7804" s="23" t="s">
        <v>225</v>
      </c>
      <c r="I7804" s="23" t="s">
        <v>147</v>
      </c>
      <c r="J7804" s="23" t="s">
        <v>23</v>
      </c>
      <c r="K7804" s="23" t="s">
        <v>24</v>
      </c>
      <c r="L7804" s="23">
        <v>1</v>
      </c>
      <c r="M7804" s="23">
        <v>51.13</v>
      </c>
      <c r="N7804" s="23">
        <v>10</v>
      </c>
      <c r="O7804" s="23">
        <v>12</v>
      </c>
      <c r="P7804" s="23" t="s">
        <v>25</v>
      </c>
      <c r="Q7804" s="23" t="s">
        <v>34</v>
      </c>
      <c r="R7804" s="23">
        <f t="shared" si="605"/>
        <v>1</v>
      </c>
      <c r="S7804" s="23" t="str">
        <f t="shared" si="606"/>
        <v>ORD107803_20241130_CUST01213_MED015</v>
      </c>
      <c r="T7804" s="23">
        <f t="shared" si="607"/>
        <v>1</v>
      </c>
      <c r="U7804" s="6">
        <f t="shared" si="608"/>
        <v>51.13</v>
      </c>
      <c r="V7804" s="6">
        <f>tbl_Raw_Data[[#This Row],[Discount_Pct]]*tbl_Raw_Data[[#This Row],[Gross_Amount]]/100</f>
        <v>5.1130000000000004</v>
      </c>
      <c r="W7804" s="6">
        <f>tbl_Raw_Data[[#This Row],[Gross_Amount]]-tbl_Raw_Data[[#This Row],[Discount_Amount]]</f>
        <v>46.017000000000003</v>
      </c>
      <c r="X7804" s="6">
        <f>tbl_Raw_Data[[#This Row],[Net_Amount_Before_Tax]]*tbl_Raw_Data[[#This Row],[Tax_Pct]]/100</f>
        <v>5.5220400000000005</v>
      </c>
      <c r="Y7804" s="6">
        <f>tbl_Raw_Data[[#This Row],[Net_Amount_Before_Tax]]+tbl_Raw_Data[[#This Row],[Tax_Amount]]</f>
        <v>51.53904</v>
      </c>
      <c r="Z7804" s="6">
        <f t="shared" si="609"/>
        <v>2</v>
      </c>
    </row>
    <row r="7805" spans="1:26" x14ac:dyDescent="0.3">
      <c r="A7805" s="23" t="s">
        <v>9886</v>
      </c>
      <c r="B7805" s="34">
        <v>45813</v>
      </c>
      <c r="C7805" s="23" t="s">
        <v>3814</v>
      </c>
      <c r="D7805" s="23" t="s">
        <v>92</v>
      </c>
      <c r="E7805" s="23" t="s">
        <v>93</v>
      </c>
      <c r="F7805" s="23">
        <v>560066</v>
      </c>
      <c r="G7805" s="23" t="s">
        <v>160</v>
      </c>
      <c r="H7805" s="23" t="s">
        <v>161</v>
      </c>
      <c r="I7805" s="23" t="s">
        <v>50</v>
      </c>
      <c r="J7805" s="23" t="s">
        <v>23</v>
      </c>
      <c r="K7805" s="23" t="s">
        <v>24</v>
      </c>
      <c r="L7805" s="23">
        <v>2</v>
      </c>
      <c r="M7805" s="23">
        <v>146.05000000000001</v>
      </c>
      <c r="N7805" s="23">
        <v>0</v>
      </c>
      <c r="O7805" s="23">
        <v>5</v>
      </c>
      <c r="P7805" s="23" t="s">
        <v>43</v>
      </c>
      <c r="Q7805" s="23" t="s">
        <v>34</v>
      </c>
      <c r="R7805" s="23">
        <f t="shared" si="605"/>
        <v>1</v>
      </c>
      <c r="S7805" s="23" t="str">
        <f t="shared" si="606"/>
        <v>ORD107804_20250605_CUST00951_MED014</v>
      </c>
      <c r="T7805" s="23">
        <f t="shared" si="607"/>
        <v>1</v>
      </c>
      <c r="U7805" s="6">
        <f t="shared" si="608"/>
        <v>292.10000000000002</v>
      </c>
      <c r="V7805" s="6">
        <f>tbl_Raw_Data[[#This Row],[Discount_Pct]]*tbl_Raw_Data[[#This Row],[Gross_Amount]]/100</f>
        <v>0</v>
      </c>
      <c r="W7805" s="6">
        <f>tbl_Raw_Data[[#This Row],[Gross_Amount]]-tbl_Raw_Data[[#This Row],[Discount_Amount]]</f>
        <v>292.10000000000002</v>
      </c>
      <c r="X7805" s="6">
        <f>tbl_Raw_Data[[#This Row],[Net_Amount_Before_Tax]]*tbl_Raw_Data[[#This Row],[Tax_Pct]]/100</f>
        <v>14.605</v>
      </c>
      <c r="Y7805" s="6">
        <f>tbl_Raw_Data[[#This Row],[Net_Amount_Before_Tax]]+tbl_Raw_Data[[#This Row],[Tax_Amount]]</f>
        <v>306.70500000000004</v>
      </c>
      <c r="Z7805" s="6">
        <f t="shared" si="609"/>
        <v>1</v>
      </c>
    </row>
    <row r="7806" spans="1:26" x14ac:dyDescent="0.3">
      <c r="A7806" s="23" t="s">
        <v>9886</v>
      </c>
      <c r="B7806" s="34">
        <v>45913</v>
      </c>
      <c r="C7806" s="23" t="s">
        <v>2775</v>
      </c>
      <c r="D7806" s="23" t="s">
        <v>52</v>
      </c>
      <c r="E7806" s="23" t="s">
        <v>52</v>
      </c>
      <c r="F7806" s="23">
        <v>160036</v>
      </c>
      <c r="G7806" s="23" t="s">
        <v>107</v>
      </c>
      <c r="H7806" s="23" t="s">
        <v>108</v>
      </c>
      <c r="I7806" s="23" t="s">
        <v>63</v>
      </c>
      <c r="J7806" s="23" t="s">
        <v>42</v>
      </c>
      <c r="K7806" s="23" t="s">
        <v>57</v>
      </c>
      <c r="L7806" s="23">
        <v>3</v>
      </c>
      <c r="M7806" s="23">
        <v>85.92</v>
      </c>
      <c r="N7806" s="23">
        <v>0</v>
      </c>
      <c r="O7806" s="23">
        <v>5</v>
      </c>
      <c r="P7806" s="23" t="s">
        <v>43</v>
      </c>
      <c r="Q7806" s="23" t="s">
        <v>90</v>
      </c>
      <c r="R7806" s="23">
        <f t="shared" si="605"/>
        <v>1</v>
      </c>
      <c r="S7806" s="23" t="str">
        <f t="shared" si="606"/>
        <v>ORD107804_20250913_CUST02130_MED005</v>
      </c>
      <c r="T7806" s="23">
        <f t="shared" si="607"/>
        <v>1</v>
      </c>
      <c r="U7806" s="6">
        <f t="shared" si="608"/>
        <v>257.76</v>
      </c>
      <c r="V7806" s="6">
        <f>tbl_Raw_Data[[#This Row],[Discount_Pct]]*tbl_Raw_Data[[#This Row],[Gross_Amount]]/100</f>
        <v>0</v>
      </c>
      <c r="W7806" s="6">
        <f>tbl_Raw_Data[[#This Row],[Gross_Amount]]-tbl_Raw_Data[[#This Row],[Discount_Amount]]</f>
        <v>257.76</v>
      </c>
      <c r="X7806" s="6">
        <f>tbl_Raw_Data[[#This Row],[Net_Amount_Before_Tax]]*tbl_Raw_Data[[#This Row],[Tax_Pct]]/100</f>
        <v>12.888</v>
      </c>
      <c r="Y7806" s="6">
        <f>tbl_Raw_Data[[#This Row],[Net_Amount_Before_Tax]]+tbl_Raw_Data[[#This Row],[Tax_Amount]]</f>
        <v>270.64799999999997</v>
      </c>
      <c r="Z7806" s="6">
        <f t="shared" si="609"/>
        <v>2</v>
      </c>
    </row>
    <row r="7807" spans="1:26" x14ac:dyDescent="0.3">
      <c r="A7807" s="23" t="s">
        <v>9887</v>
      </c>
      <c r="B7807" s="34">
        <v>45541</v>
      </c>
      <c r="C7807" s="23" t="s">
        <v>9888</v>
      </c>
      <c r="D7807" s="23" t="s">
        <v>100</v>
      </c>
      <c r="E7807" s="23" t="s">
        <v>101</v>
      </c>
      <c r="F7807" s="23">
        <v>201305</v>
      </c>
      <c r="G7807" s="23" t="s">
        <v>283</v>
      </c>
      <c r="H7807" s="23" t="s">
        <v>284</v>
      </c>
      <c r="I7807" s="23" t="s">
        <v>104</v>
      </c>
      <c r="J7807" s="23" t="s">
        <v>42</v>
      </c>
      <c r="K7807" s="23" t="s">
        <v>57</v>
      </c>
      <c r="L7807" s="23">
        <v>1</v>
      </c>
      <c r="M7807" s="23">
        <v>291.85000000000002</v>
      </c>
      <c r="N7807" s="23">
        <v>10</v>
      </c>
      <c r="O7807" s="23">
        <v>18</v>
      </c>
      <c r="P7807" s="23" t="s">
        <v>89</v>
      </c>
      <c r="Q7807" s="23" t="s">
        <v>34</v>
      </c>
      <c r="R7807" s="23">
        <f t="shared" si="605"/>
        <v>1</v>
      </c>
      <c r="S7807" s="23" t="str">
        <f t="shared" si="606"/>
        <v>ORD107806_20240906_CUST02935_MED030</v>
      </c>
      <c r="T7807" s="23">
        <f t="shared" si="607"/>
        <v>1</v>
      </c>
      <c r="U7807" s="6">
        <f t="shared" si="608"/>
        <v>291.85000000000002</v>
      </c>
      <c r="V7807" s="6">
        <f>tbl_Raw_Data[[#This Row],[Discount_Pct]]*tbl_Raw_Data[[#This Row],[Gross_Amount]]/100</f>
        <v>29.184999999999999</v>
      </c>
      <c r="W7807" s="6">
        <f>tbl_Raw_Data[[#This Row],[Gross_Amount]]-tbl_Raw_Data[[#This Row],[Discount_Amount]]</f>
        <v>262.66500000000002</v>
      </c>
      <c r="X7807" s="6">
        <f>tbl_Raw_Data[[#This Row],[Net_Amount_Before_Tax]]*tbl_Raw_Data[[#This Row],[Tax_Pct]]/100</f>
        <v>47.279700000000005</v>
      </c>
      <c r="Y7807" s="6">
        <f>tbl_Raw_Data[[#This Row],[Net_Amount_Before_Tax]]+tbl_Raw_Data[[#This Row],[Tax_Amount]]</f>
        <v>309.94470000000001</v>
      </c>
      <c r="Z7807" s="6">
        <f t="shared" si="609"/>
        <v>1</v>
      </c>
    </row>
    <row r="7808" spans="1:26" x14ac:dyDescent="0.3">
      <c r="A7808" s="23" t="s">
        <v>9889</v>
      </c>
      <c r="B7808" s="34">
        <v>45617</v>
      </c>
      <c r="C7808" s="23" t="s">
        <v>9034</v>
      </c>
      <c r="D7808" s="23" t="s">
        <v>159</v>
      </c>
      <c r="E7808" s="23" t="s">
        <v>47</v>
      </c>
      <c r="F7808" s="23">
        <v>400069</v>
      </c>
      <c r="G7808" s="23" t="s">
        <v>160</v>
      </c>
      <c r="H7808" s="23" t="s">
        <v>161</v>
      </c>
      <c r="I7808" s="23" t="s">
        <v>50</v>
      </c>
      <c r="J7808" s="23" t="s">
        <v>23</v>
      </c>
      <c r="K7808" s="23" t="s">
        <v>24</v>
      </c>
      <c r="L7808" s="23">
        <v>3</v>
      </c>
      <c r="M7808" s="23">
        <v>130.62</v>
      </c>
      <c r="N7808" s="23">
        <v>0</v>
      </c>
      <c r="O7808" s="23">
        <v>12</v>
      </c>
      <c r="P7808" s="23" t="s">
        <v>25</v>
      </c>
      <c r="Q7808" s="23" t="s">
        <v>44</v>
      </c>
      <c r="R7808" s="23">
        <f t="shared" si="605"/>
        <v>1</v>
      </c>
      <c r="S7808" s="23" t="str">
        <f t="shared" si="606"/>
        <v>ORD107807_20241121_CUST00477_MED014</v>
      </c>
      <c r="T7808" s="23">
        <f t="shared" si="607"/>
        <v>1</v>
      </c>
      <c r="U7808" s="6">
        <f t="shared" si="608"/>
        <v>391.86</v>
      </c>
      <c r="V7808" s="6">
        <f>tbl_Raw_Data[[#This Row],[Discount_Pct]]*tbl_Raw_Data[[#This Row],[Gross_Amount]]/100</f>
        <v>0</v>
      </c>
      <c r="W7808" s="6">
        <f>tbl_Raw_Data[[#This Row],[Gross_Amount]]-tbl_Raw_Data[[#This Row],[Discount_Amount]]</f>
        <v>391.86</v>
      </c>
      <c r="X7808" s="6">
        <f>tbl_Raw_Data[[#This Row],[Net_Amount_Before_Tax]]*tbl_Raw_Data[[#This Row],[Tax_Pct]]/100</f>
        <v>47.023199999999996</v>
      </c>
      <c r="Y7808" s="6">
        <f>tbl_Raw_Data[[#This Row],[Net_Amount_Before_Tax]]+tbl_Raw_Data[[#This Row],[Tax_Amount]]</f>
        <v>438.88319999999999</v>
      </c>
      <c r="Z7808" s="6">
        <f t="shared" si="609"/>
        <v>1</v>
      </c>
    </row>
    <row r="7809" spans="1:26" x14ac:dyDescent="0.3">
      <c r="A7809" s="23" t="s">
        <v>9890</v>
      </c>
      <c r="B7809" s="34">
        <v>45513</v>
      </c>
      <c r="C7809" s="23" t="s">
        <v>6055</v>
      </c>
      <c r="D7809" s="23" t="s">
        <v>92</v>
      </c>
      <c r="E7809" s="23" t="s">
        <v>93</v>
      </c>
      <c r="F7809" s="23">
        <v>560066</v>
      </c>
      <c r="G7809" s="23" t="s">
        <v>283</v>
      </c>
      <c r="H7809" s="23" t="s">
        <v>284</v>
      </c>
      <c r="I7809" s="23" t="s">
        <v>104</v>
      </c>
      <c r="J7809" s="23" t="s">
        <v>42</v>
      </c>
      <c r="K7809" s="23" t="s">
        <v>57</v>
      </c>
      <c r="L7809" s="23">
        <v>3</v>
      </c>
      <c r="M7809" s="23">
        <v>263.48</v>
      </c>
      <c r="N7809" s="23">
        <v>0</v>
      </c>
      <c r="O7809" s="23">
        <v>5</v>
      </c>
      <c r="P7809" s="23" t="s">
        <v>65</v>
      </c>
      <c r="Q7809" s="23" t="s">
        <v>34</v>
      </c>
      <c r="R7809" s="23">
        <f t="shared" si="605"/>
        <v>1</v>
      </c>
      <c r="S7809" s="23" t="str">
        <f t="shared" si="606"/>
        <v>ORD107808_20240809_CUST02111_MED030</v>
      </c>
      <c r="T7809" s="23">
        <f t="shared" si="607"/>
        <v>1</v>
      </c>
      <c r="U7809" s="6">
        <f t="shared" si="608"/>
        <v>790.44</v>
      </c>
      <c r="V7809" s="6">
        <f>tbl_Raw_Data[[#This Row],[Discount_Pct]]*tbl_Raw_Data[[#This Row],[Gross_Amount]]/100</f>
        <v>0</v>
      </c>
      <c r="W7809" s="6">
        <f>tbl_Raw_Data[[#This Row],[Gross_Amount]]-tbl_Raw_Data[[#This Row],[Discount_Amount]]</f>
        <v>790.44</v>
      </c>
      <c r="X7809" s="6">
        <f>tbl_Raw_Data[[#This Row],[Net_Amount_Before_Tax]]*tbl_Raw_Data[[#This Row],[Tax_Pct]]/100</f>
        <v>39.522000000000006</v>
      </c>
      <c r="Y7809" s="6">
        <f>tbl_Raw_Data[[#This Row],[Net_Amount_Before_Tax]]+tbl_Raw_Data[[#This Row],[Tax_Amount]]</f>
        <v>829.9620000000001</v>
      </c>
      <c r="Z7809" s="6">
        <f t="shared" si="609"/>
        <v>2</v>
      </c>
    </row>
    <row r="7810" spans="1:26" x14ac:dyDescent="0.3">
      <c r="A7810" s="23" t="s">
        <v>9891</v>
      </c>
      <c r="B7810" s="34">
        <v>45922</v>
      </c>
      <c r="C7810" s="23" t="s">
        <v>2884</v>
      </c>
      <c r="D7810" s="23" t="s">
        <v>130</v>
      </c>
      <c r="E7810" s="23" t="s">
        <v>131</v>
      </c>
      <c r="F7810" s="23">
        <v>700102</v>
      </c>
      <c r="G7810" s="23" t="s">
        <v>48</v>
      </c>
      <c r="H7810" s="23" t="s">
        <v>49</v>
      </c>
      <c r="I7810" s="23" t="s">
        <v>50</v>
      </c>
      <c r="J7810" s="23" t="s">
        <v>23</v>
      </c>
      <c r="K7810" s="23" t="s">
        <v>24</v>
      </c>
      <c r="L7810" s="23">
        <v>1</v>
      </c>
      <c r="M7810" s="23">
        <v>101.26</v>
      </c>
      <c r="N7810" s="23">
        <v>0</v>
      </c>
      <c r="O7810" s="23">
        <v>5</v>
      </c>
      <c r="P7810" s="23" t="s">
        <v>89</v>
      </c>
      <c r="Q7810" s="23" t="s">
        <v>34</v>
      </c>
      <c r="R7810" s="23">
        <f t="shared" ref="R7810:R7873" si="610">COUNTIFS($A$2:$A$8001,A7810,$B$2:$B$8001,B7810,$C$2:$C$8001,C7810,$G$2:$G$8001,G7810)</f>
        <v>1</v>
      </c>
      <c r="S7810" s="23" t="str">
        <f t="shared" ref="S7810:S7873" si="611">A7810&amp;"_"&amp;TEXT(B7810,"yyyymmdd")&amp;"_"&amp;C7810&amp;"_"&amp;G7810</f>
        <v>ORD107809_20250922_CUST02519_MED028</v>
      </c>
      <c r="T7810" s="23">
        <f t="shared" ref="T7810:T7873" si="612">COUNTIF($S$2:$S$8001,S7810)</f>
        <v>1</v>
      </c>
      <c r="U7810" s="6">
        <f t="shared" ref="U7810:U7873" si="613">L7810*M7810</f>
        <v>101.26</v>
      </c>
      <c r="V7810" s="6">
        <f>tbl_Raw_Data[[#This Row],[Discount_Pct]]*tbl_Raw_Data[[#This Row],[Gross_Amount]]/100</f>
        <v>0</v>
      </c>
      <c r="W7810" s="6">
        <f>tbl_Raw_Data[[#This Row],[Gross_Amount]]-tbl_Raw_Data[[#This Row],[Discount_Amount]]</f>
        <v>101.26</v>
      </c>
      <c r="X7810" s="6">
        <f>tbl_Raw_Data[[#This Row],[Net_Amount_Before_Tax]]*tbl_Raw_Data[[#This Row],[Tax_Pct]]/100</f>
        <v>5.0629999999999997</v>
      </c>
      <c r="Y7810" s="6">
        <f>tbl_Raw_Data[[#This Row],[Net_Amount_Before_Tax]]+tbl_Raw_Data[[#This Row],[Tax_Amount]]</f>
        <v>106.32300000000001</v>
      </c>
      <c r="Z7810" s="6">
        <f t="shared" ref="Z7810:Z7873" si="614">COUNTIFS($C$2:$C$8001,C7810,$Q$2:$Q$8001,"Delivered")</f>
        <v>2</v>
      </c>
    </row>
    <row r="7811" spans="1:26" x14ac:dyDescent="0.3">
      <c r="A7811" s="23" t="s">
        <v>9892</v>
      </c>
      <c r="B7811" s="34">
        <v>45440</v>
      </c>
      <c r="C7811" s="23" t="s">
        <v>553</v>
      </c>
      <c r="D7811" s="23" t="s">
        <v>37</v>
      </c>
      <c r="E7811" s="23" t="s">
        <v>38</v>
      </c>
      <c r="F7811" s="23">
        <v>452020</v>
      </c>
      <c r="G7811" s="23" t="s">
        <v>229</v>
      </c>
      <c r="H7811" s="23" t="s">
        <v>230</v>
      </c>
      <c r="I7811" s="23" t="s">
        <v>84</v>
      </c>
      <c r="J7811" s="23" t="s">
        <v>140</v>
      </c>
      <c r="K7811" s="23" t="s">
        <v>24</v>
      </c>
      <c r="L7811" s="23">
        <v>2</v>
      </c>
      <c r="M7811" s="23">
        <v>182.42</v>
      </c>
      <c r="N7811" s="23">
        <v>10</v>
      </c>
      <c r="O7811" s="23">
        <v>12</v>
      </c>
      <c r="P7811" s="23" t="s">
        <v>65</v>
      </c>
      <c r="Q7811" s="23" t="s">
        <v>34</v>
      </c>
      <c r="R7811" s="23">
        <f t="shared" si="610"/>
        <v>1</v>
      </c>
      <c r="S7811" s="23" t="str">
        <f t="shared" si="611"/>
        <v>ORD107810_20240528_CUST01557_MED022</v>
      </c>
      <c r="T7811" s="23">
        <f t="shared" si="612"/>
        <v>1</v>
      </c>
      <c r="U7811" s="6">
        <f t="shared" si="613"/>
        <v>364.84</v>
      </c>
      <c r="V7811" s="6">
        <f>tbl_Raw_Data[[#This Row],[Discount_Pct]]*tbl_Raw_Data[[#This Row],[Gross_Amount]]/100</f>
        <v>36.483999999999995</v>
      </c>
      <c r="W7811" s="6">
        <f>tbl_Raw_Data[[#This Row],[Gross_Amount]]-tbl_Raw_Data[[#This Row],[Discount_Amount]]</f>
        <v>328.35599999999999</v>
      </c>
      <c r="X7811" s="6">
        <f>tbl_Raw_Data[[#This Row],[Net_Amount_Before_Tax]]*tbl_Raw_Data[[#This Row],[Tax_Pct]]/100</f>
        <v>39.402720000000002</v>
      </c>
      <c r="Y7811" s="6">
        <f>tbl_Raw_Data[[#This Row],[Net_Amount_Before_Tax]]+tbl_Raw_Data[[#This Row],[Tax_Amount]]</f>
        <v>367.75871999999998</v>
      </c>
      <c r="Z7811" s="6">
        <f t="shared" si="614"/>
        <v>1</v>
      </c>
    </row>
    <row r="7812" spans="1:26" x14ac:dyDescent="0.3">
      <c r="A7812" s="23" t="s">
        <v>9893</v>
      </c>
      <c r="B7812" s="34">
        <v>45702</v>
      </c>
      <c r="C7812" s="23" t="s">
        <v>3606</v>
      </c>
      <c r="D7812" s="23" t="s">
        <v>87</v>
      </c>
      <c r="E7812" s="23" t="s">
        <v>88</v>
      </c>
      <c r="F7812" s="23">
        <v>600001</v>
      </c>
      <c r="G7812" s="23" t="s">
        <v>102</v>
      </c>
      <c r="H7812" s="23" t="s">
        <v>103</v>
      </c>
      <c r="I7812" s="23" t="s">
        <v>104</v>
      </c>
      <c r="J7812" s="23" t="s">
        <v>64</v>
      </c>
      <c r="K7812" s="23" t="s">
        <v>57</v>
      </c>
      <c r="L7812" s="23">
        <v>1</v>
      </c>
      <c r="M7812" s="23">
        <v>94.14</v>
      </c>
      <c r="N7812" s="23">
        <v>5</v>
      </c>
      <c r="O7812" s="23">
        <v>12</v>
      </c>
      <c r="P7812" s="23" t="s">
        <v>89</v>
      </c>
      <c r="Q7812" s="23" t="s">
        <v>34</v>
      </c>
      <c r="R7812" s="23">
        <f t="shared" si="610"/>
        <v>1</v>
      </c>
      <c r="S7812" s="23" t="str">
        <f t="shared" si="611"/>
        <v>ORD107811_20250214_CUST02363_MED029</v>
      </c>
      <c r="T7812" s="23">
        <f t="shared" si="612"/>
        <v>1</v>
      </c>
      <c r="U7812" s="6">
        <f t="shared" si="613"/>
        <v>94.14</v>
      </c>
      <c r="V7812" s="6">
        <f>tbl_Raw_Data[[#This Row],[Discount_Pct]]*tbl_Raw_Data[[#This Row],[Gross_Amount]]/100</f>
        <v>4.7069999999999999</v>
      </c>
      <c r="W7812" s="6">
        <f>tbl_Raw_Data[[#This Row],[Gross_Amount]]-tbl_Raw_Data[[#This Row],[Discount_Amount]]</f>
        <v>89.433000000000007</v>
      </c>
      <c r="X7812" s="6">
        <f>tbl_Raw_Data[[#This Row],[Net_Amount_Before_Tax]]*tbl_Raw_Data[[#This Row],[Tax_Pct]]/100</f>
        <v>10.731960000000001</v>
      </c>
      <c r="Y7812" s="6">
        <f>tbl_Raw_Data[[#This Row],[Net_Amount_Before_Tax]]+tbl_Raw_Data[[#This Row],[Tax_Amount]]</f>
        <v>100.16496000000001</v>
      </c>
      <c r="Z7812" s="6">
        <f t="shared" si="614"/>
        <v>2</v>
      </c>
    </row>
    <row r="7813" spans="1:26" x14ac:dyDescent="0.3">
      <c r="A7813" s="23" t="s">
        <v>9894</v>
      </c>
      <c r="B7813" s="34">
        <v>45374</v>
      </c>
      <c r="C7813" s="23" t="s">
        <v>9895</v>
      </c>
      <c r="D7813" s="23" t="s">
        <v>142</v>
      </c>
      <c r="E7813" s="23" t="s">
        <v>81</v>
      </c>
      <c r="F7813" s="23">
        <v>380001</v>
      </c>
      <c r="G7813" s="23" t="s">
        <v>124</v>
      </c>
      <c r="H7813" s="23" t="s">
        <v>125</v>
      </c>
      <c r="I7813" s="23" t="s">
        <v>104</v>
      </c>
      <c r="J7813" s="23" t="s">
        <v>114</v>
      </c>
      <c r="K7813" s="23" t="s">
        <v>24</v>
      </c>
      <c r="L7813" s="23">
        <v>1</v>
      </c>
      <c r="M7813" s="23">
        <v>125.02</v>
      </c>
      <c r="N7813" s="23">
        <v>15</v>
      </c>
      <c r="O7813" s="23">
        <v>12</v>
      </c>
      <c r="P7813" s="23" t="s">
        <v>65</v>
      </c>
      <c r="Q7813" s="23" t="s">
        <v>34</v>
      </c>
      <c r="R7813" s="23">
        <f t="shared" si="610"/>
        <v>1</v>
      </c>
      <c r="S7813" s="23" t="str">
        <f t="shared" si="611"/>
        <v>ORD107812_20240323_CUST02601_MED018</v>
      </c>
      <c r="T7813" s="23">
        <f t="shared" si="612"/>
        <v>1</v>
      </c>
      <c r="U7813" s="6">
        <f t="shared" si="613"/>
        <v>125.02</v>
      </c>
      <c r="V7813" s="6">
        <f>tbl_Raw_Data[[#This Row],[Discount_Pct]]*tbl_Raw_Data[[#This Row],[Gross_Amount]]/100</f>
        <v>18.753</v>
      </c>
      <c r="W7813" s="6">
        <f>tbl_Raw_Data[[#This Row],[Gross_Amount]]-tbl_Raw_Data[[#This Row],[Discount_Amount]]</f>
        <v>106.267</v>
      </c>
      <c r="X7813" s="6">
        <f>tbl_Raw_Data[[#This Row],[Net_Amount_Before_Tax]]*tbl_Raw_Data[[#This Row],[Tax_Pct]]/100</f>
        <v>12.752039999999999</v>
      </c>
      <c r="Y7813" s="6">
        <f>tbl_Raw_Data[[#This Row],[Net_Amount_Before_Tax]]+tbl_Raw_Data[[#This Row],[Tax_Amount]]</f>
        <v>119.01903999999999</v>
      </c>
      <c r="Z7813" s="6">
        <f t="shared" si="614"/>
        <v>1</v>
      </c>
    </row>
    <row r="7814" spans="1:26" x14ac:dyDescent="0.3">
      <c r="A7814" s="23" t="s">
        <v>9896</v>
      </c>
      <c r="B7814" s="34">
        <v>45823</v>
      </c>
      <c r="C7814" s="23" t="s">
        <v>7782</v>
      </c>
      <c r="D7814" s="23" t="s">
        <v>19</v>
      </c>
      <c r="E7814" s="23" t="s">
        <v>19</v>
      </c>
      <c r="F7814" s="23">
        <v>110001</v>
      </c>
      <c r="G7814" s="23" t="s">
        <v>229</v>
      </c>
      <c r="H7814" s="23" t="s">
        <v>230</v>
      </c>
      <c r="I7814" s="23" t="s">
        <v>84</v>
      </c>
      <c r="J7814" s="23" t="s">
        <v>140</v>
      </c>
      <c r="K7814" s="23" t="s">
        <v>24</v>
      </c>
      <c r="L7814" s="23">
        <v>5</v>
      </c>
      <c r="M7814" s="23">
        <v>174.19</v>
      </c>
      <c r="N7814" s="23">
        <v>15</v>
      </c>
      <c r="O7814" s="23">
        <v>12</v>
      </c>
      <c r="P7814" s="23" t="s">
        <v>25</v>
      </c>
      <c r="Q7814" s="23" t="s">
        <v>34</v>
      </c>
      <c r="R7814" s="23">
        <f t="shared" si="610"/>
        <v>1</v>
      </c>
      <c r="S7814" s="23" t="str">
        <f t="shared" si="611"/>
        <v>ORD107813_20250615_CUST03020_MED022</v>
      </c>
      <c r="T7814" s="23">
        <f t="shared" si="612"/>
        <v>1</v>
      </c>
      <c r="U7814" s="6">
        <f t="shared" si="613"/>
        <v>870.95</v>
      </c>
      <c r="V7814" s="6">
        <f>tbl_Raw_Data[[#This Row],[Discount_Pct]]*tbl_Raw_Data[[#This Row],[Gross_Amount]]/100</f>
        <v>130.64250000000001</v>
      </c>
      <c r="W7814" s="6">
        <f>tbl_Raw_Data[[#This Row],[Gross_Amount]]-tbl_Raw_Data[[#This Row],[Discount_Amount]]</f>
        <v>740.3075</v>
      </c>
      <c r="X7814" s="6">
        <f>tbl_Raw_Data[[#This Row],[Net_Amount_Before_Tax]]*tbl_Raw_Data[[#This Row],[Tax_Pct]]/100</f>
        <v>88.8369</v>
      </c>
      <c r="Y7814" s="6">
        <f>tbl_Raw_Data[[#This Row],[Net_Amount_Before_Tax]]+tbl_Raw_Data[[#This Row],[Tax_Amount]]</f>
        <v>829.14440000000002</v>
      </c>
      <c r="Z7814" s="6">
        <f t="shared" si="614"/>
        <v>1</v>
      </c>
    </row>
    <row r="7815" spans="1:26" x14ac:dyDescent="0.3">
      <c r="A7815" s="23" t="s">
        <v>9897</v>
      </c>
      <c r="B7815" s="34">
        <v>45715</v>
      </c>
      <c r="C7815" s="23" t="s">
        <v>4883</v>
      </c>
      <c r="D7815" s="23" t="s">
        <v>159</v>
      </c>
      <c r="E7815" s="23" t="s">
        <v>47</v>
      </c>
      <c r="F7815" s="23">
        <v>400076</v>
      </c>
      <c r="G7815" s="23" t="s">
        <v>107</v>
      </c>
      <c r="H7815" s="23" t="s">
        <v>108</v>
      </c>
      <c r="I7815" s="23" t="s">
        <v>63</v>
      </c>
      <c r="J7815" s="23" t="s">
        <v>42</v>
      </c>
      <c r="K7815" s="23" t="s">
        <v>57</v>
      </c>
      <c r="L7815" s="23">
        <v>1</v>
      </c>
      <c r="M7815" s="23">
        <v>85.23</v>
      </c>
      <c r="N7815" s="23">
        <v>0</v>
      </c>
      <c r="O7815" s="23">
        <v>12</v>
      </c>
      <c r="P7815" s="23" t="s">
        <v>89</v>
      </c>
      <c r="Q7815" s="23" t="s">
        <v>34</v>
      </c>
      <c r="R7815" s="23">
        <f t="shared" si="610"/>
        <v>1</v>
      </c>
      <c r="S7815" s="23" t="str">
        <f t="shared" si="611"/>
        <v>ORD107814_20250227_CUST01286_MED005</v>
      </c>
      <c r="T7815" s="23">
        <f t="shared" si="612"/>
        <v>1</v>
      </c>
      <c r="U7815" s="6">
        <f t="shared" si="613"/>
        <v>85.23</v>
      </c>
      <c r="V7815" s="6">
        <f>tbl_Raw_Data[[#This Row],[Discount_Pct]]*tbl_Raw_Data[[#This Row],[Gross_Amount]]/100</f>
        <v>0</v>
      </c>
      <c r="W7815" s="6">
        <f>tbl_Raw_Data[[#This Row],[Gross_Amount]]-tbl_Raw_Data[[#This Row],[Discount_Amount]]</f>
        <v>85.23</v>
      </c>
      <c r="X7815" s="6">
        <f>tbl_Raw_Data[[#This Row],[Net_Amount_Before_Tax]]*tbl_Raw_Data[[#This Row],[Tax_Pct]]/100</f>
        <v>10.227600000000001</v>
      </c>
      <c r="Y7815" s="6">
        <f>tbl_Raw_Data[[#This Row],[Net_Amount_Before_Tax]]+tbl_Raw_Data[[#This Row],[Tax_Amount]]</f>
        <v>95.457599999999999</v>
      </c>
      <c r="Z7815" s="6">
        <f t="shared" si="614"/>
        <v>2</v>
      </c>
    </row>
    <row r="7816" spans="1:26" x14ac:dyDescent="0.3">
      <c r="A7816" s="23" t="s">
        <v>9898</v>
      </c>
      <c r="B7816" s="34">
        <v>45609</v>
      </c>
      <c r="C7816" s="23" t="s">
        <v>6807</v>
      </c>
      <c r="D7816" s="23" t="s">
        <v>142</v>
      </c>
      <c r="E7816" s="23" t="s">
        <v>81</v>
      </c>
      <c r="F7816" s="23">
        <v>380058</v>
      </c>
      <c r="G7816" s="23" t="s">
        <v>154</v>
      </c>
      <c r="H7816" s="23" t="s">
        <v>155</v>
      </c>
      <c r="I7816" s="23" t="s">
        <v>134</v>
      </c>
      <c r="J7816" s="23" t="s">
        <v>156</v>
      </c>
      <c r="K7816" s="23" t="s">
        <v>57</v>
      </c>
      <c r="L7816" s="23">
        <v>3</v>
      </c>
      <c r="M7816" s="23">
        <v>49.44</v>
      </c>
      <c r="N7816" s="23">
        <v>5</v>
      </c>
      <c r="O7816" s="23">
        <v>5</v>
      </c>
      <c r="P7816" s="23" t="s">
        <v>89</v>
      </c>
      <c r="Q7816" s="23" t="s">
        <v>34</v>
      </c>
      <c r="R7816" s="23">
        <f t="shared" si="610"/>
        <v>1</v>
      </c>
      <c r="S7816" s="23" t="str">
        <f t="shared" si="611"/>
        <v>ORD107815_20241113_CUST02645_MED006</v>
      </c>
      <c r="T7816" s="23">
        <f t="shared" si="612"/>
        <v>1</v>
      </c>
      <c r="U7816" s="6">
        <f t="shared" si="613"/>
        <v>148.32</v>
      </c>
      <c r="V7816" s="6">
        <f>tbl_Raw_Data[[#This Row],[Discount_Pct]]*tbl_Raw_Data[[#This Row],[Gross_Amount]]/100</f>
        <v>7.4159999999999995</v>
      </c>
      <c r="W7816" s="6">
        <f>tbl_Raw_Data[[#This Row],[Gross_Amount]]-tbl_Raw_Data[[#This Row],[Discount_Amount]]</f>
        <v>140.904</v>
      </c>
      <c r="X7816" s="6">
        <f>tbl_Raw_Data[[#This Row],[Net_Amount_Before_Tax]]*tbl_Raw_Data[[#This Row],[Tax_Pct]]/100</f>
        <v>7.0451999999999995</v>
      </c>
      <c r="Y7816" s="6">
        <f>tbl_Raw_Data[[#This Row],[Net_Amount_Before_Tax]]+tbl_Raw_Data[[#This Row],[Tax_Amount]]</f>
        <v>147.94919999999999</v>
      </c>
      <c r="Z7816" s="6">
        <f t="shared" si="614"/>
        <v>2</v>
      </c>
    </row>
    <row r="7817" spans="1:26" x14ac:dyDescent="0.3">
      <c r="A7817" s="23" t="s">
        <v>9899</v>
      </c>
      <c r="B7817" s="34">
        <v>45395</v>
      </c>
      <c r="C7817" s="23" t="s">
        <v>5432</v>
      </c>
      <c r="D7817" s="23" t="s">
        <v>92</v>
      </c>
      <c r="E7817" s="23" t="s">
        <v>93</v>
      </c>
      <c r="F7817" s="23">
        <v>560038</v>
      </c>
      <c r="G7817" s="23" t="s">
        <v>107</v>
      </c>
      <c r="H7817" s="23" t="s">
        <v>108</v>
      </c>
      <c r="I7817" s="23" t="s">
        <v>63</v>
      </c>
      <c r="J7817" s="23" t="s">
        <v>42</v>
      </c>
      <c r="K7817" s="23" t="s">
        <v>57</v>
      </c>
      <c r="L7817" s="23">
        <v>2</v>
      </c>
      <c r="M7817" s="23">
        <v>108.11</v>
      </c>
      <c r="N7817" s="23">
        <v>5</v>
      </c>
      <c r="O7817" s="23">
        <v>5</v>
      </c>
      <c r="P7817" s="23" t="s">
        <v>65</v>
      </c>
      <c r="Q7817" s="23" t="s">
        <v>34</v>
      </c>
      <c r="R7817" s="23">
        <f t="shared" si="610"/>
        <v>1</v>
      </c>
      <c r="S7817" s="23" t="str">
        <f t="shared" si="611"/>
        <v>ORD107816_20240413_CUST02944_MED005</v>
      </c>
      <c r="T7817" s="23">
        <f t="shared" si="612"/>
        <v>1</v>
      </c>
      <c r="U7817" s="6">
        <f t="shared" si="613"/>
        <v>216.22</v>
      </c>
      <c r="V7817" s="6">
        <f>tbl_Raw_Data[[#This Row],[Discount_Pct]]*tbl_Raw_Data[[#This Row],[Gross_Amount]]/100</f>
        <v>10.811</v>
      </c>
      <c r="W7817" s="6">
        <f>tbl_Raw_Data[[#This Row],[Gross_Amount]]-tbl_Raw_Data[[#This Row],[Discount_Amount]]</f>
        <v>205.40899999999999</v>
      </c>
      <c r="X7817" s="6">
        <f>tbl_Raw_Data[[#This Row],[Net_Amount_Before_Tax]]*tbl_Raw_Data[[#This Row],[Tax_Pct]]/100</f>
        <v>10.27045</v>
      </c>
      <c r="Y7817" s="6">
        <f>tbl_Raw_Data[[#This Row],[Net_Amount_Before_Tax]]+tbl_Raw_Data[[#This Row],[Tax_Amount]]</f>
        <v>215.67945</v>
      </c>
      <c r="Z7817" s="6">
        <f t="shared" si="614"/>
        <v>5</v>
      </c>
    </row>
    <row r="7818" spans="1:26" x14ac:dyDescent="0.3">
      <c r="A7818" s="23" t="s">
        <v>9900</v>
      </c>
      <c r="B7818" s="34">
        <v>45329</v>
      </c>
      <c r="C7818" s="23" t="s">
        <v>2072</v>
      </c>
      <c r="D7818" s="23" t="s">
        <v>52</v>
      </c>
      <c r="E7818" s="23" t="s">
        <v>52</v>
      </c>
      <c r="F7818" s="23">
        <v>160017</v>
      </c>
      <c r="G7818" s="23" t="s">
        <v>283</v>
      </c>
      <c r="H7818" s="23" t="s">
        <v>284</v>
      </c>
      <c r="I7818" s="23" t="s">
        <v>104</v>
      </c>
      <c r="J7818" s="23" t="s">
        <v>42</v>
      </c>
      <c r="K7818" s="23" t="s">
        <v>57</v>
      </c>
      <c r="L7818" s="23">
        <v>3</v>
      </c>
      <c r="M7818" s="23">
        <v>270.07</v>
      </c>
      <c r="N7818" s="23">
        <v>5</v>
      </c>
      <c r="O7818" s="23">
        <v>12</v>
      </c>
      <c r="P7818" s="23" t="s">
        <v>33</v>
      </c>
      <c r="Q7818" s="23" t="s">
        <v>34</v>
      </c>
      <c r="R7818" s="23">
        <f t="shared" si="610"/>
        <v>1</v>
      </c>
      <c r="S7818" s="23" t="str">
        <f t="shared" si="611"/>
        <v>ORD107817_20240207_CUST00388_MED030</v>
      </c>
      <c r="T7818" s="23">
        <f t="shared" si="612"/>
        <v>1</v>
      </c>
      <c r="U7818" s="6">
        <f t="shared" si="613"/>
        <v>810.21</v>
      </c>
      <c r="V7818" s="6">
        <f>tbl_Raw_Data[[#This Row],[Discount_Pct]]*tbl_Raw_Data[[#This Row],[Gross_Amount]]/100</f>
        <v>40.5105</v>
      </c>
      <c r="W7818" s="6">
        <f>tbl_Raw_Data[[#This Row],[Gross_Amount]]-tbl_Raw_Data[[#This Row],[Discount_Amount]]</f>
        <v>769.69950000000006</v>
      </c>
      <c r="X7818" s="6">
        <f>tbl_Raw_Data[[#This Row],[Net_Amount_Before_Tax]]*tbl_Raw_Data[[#This Row],[Tax_Pct]]/100</f>
        <v>92.363939999999999</v>
      </c>
      <c r="Y7818" s="6">
        <f>tbl_Raw_Data[[#This Row],[Net_Amount_Before_Tax]]+tbl_Raw_Data[[#This Row],[Tax_Amount]]</f>
        <v>862.06344000000001</v>
      </c>
      <c r="Z7818" s="6">
        <f t="shared" si="614"/>
        <v>5</v>
      </c>
    </row>
    <row r="7819" spans="1:26" x14ac:dyDescent="0.3">
      <c r="A7819" s="23" t="s">
        <v>9901</v>
      </c>
      <c r="B7819" s="34">
        <v>45625</v>
      </c>
      <c r="C7819" s="23" t="s">
        <v>2642</v>
      </c>
      <c r="D7819" s="23" t="s">
        <v>183</v>
      </c>
      <c r="E7819" s="23" t="s">
        <v>184</v>
      </c>
      <c r="F7819" s="23">
        <v>122002</v>
      </c>
      <c r="G7819" s="23" t="s">
        <v>61</v>
      </c>
      <c r="H7819" s="23" t="s">
        <v>62</v>
      </c>
      <c r="I7819" s="23" t="s">
        <v>63</v>
      </c>
      <c r="J7819" s="23" t="s">
        <v>64</v>
      </c>
      <c r="K7819" s="23" t="s">
        <v>57</v>
      </c>
      <c r="L7819" s="23">
        <v>1</v>
      </c>
      <c r="M7819" s="23">
        <v>99.51</v>
      </c>
      <c r="N7819" s="23">
        <v>15</v>
      </c>
      <c r="O7819" s="23">
        <v>5</v>
      </c>
      <c r="P7819" s="23" t="s">
        <v>25</v>
      </c>
      <c r="Q7819" s="23" t="s">
        <v>34</v>
      </c>
      <c r="R7819" s="23">
        <f t="shared" si="610"/>
        <v>1</v>
      </c>
      <c r="S7819" s="23" t="str">
        <f t="shared" si="611"/>
        <v>ORD107818_20241129_CUST03295_MED004</v>
      </c>
      <c r="T7819" s="23">
        <f t="shared" si="612"/>
        <v>1</v>
      </c>
      <c r="U7819" s="6">
        <f t="shared" si="613"/>
        <v>99.51</v>
      </c>
      <c r="V7819" s="6">
        <f>tbl_Raw_Data[[#This Row],[Discount_Pct]]*tbl_Raw_Data[[#This Row],[Gross_Amount]]/100</f>
        <v>14.926500000000001</v>
      </c>
      <c r="W7819" s="6">
        <f>tbl_Raw_Data[[#This Row],[Gross_Amount]]-tbl_Raw_Data[[#This Row],[Discount_Amount]]</f>
        <v>84.583500000000001</v>
      </c>
      <c r="X7819" s="6">
        <f>tbl_Raw_Data[[#This Row],[Net_Amount_Before_Tax]]*tbl_Raw_Data[[#This Row],[Tax_Pct]]/100</f>
        <v>4.2291750000000006</v>
      </c>
      <c r="Y7819" s="6">
        <f>tbl_Raw_Data[[#This Row],[Net_Amount_Before_Tax]]+tbl_Raw_Data[[#This Row],[Tax_Amount]]</f>
        <v>88.812674999999999</v>
      </c>
      <c r="Z7819" s="6">
        <f t="shared" si="614"/>
        <v>2</v>
      </c>
    </row>
    <row r="7820" spans="1:26" x14ac:dyDescent="0.3">
      <c r="A7820" s="23" t="s">
        <v>9902</v>
      </c>
      <c r="B7820" s="34">
        <v>45518</v>
      </c>
      <c r="C7820" s="23" t="s">
        <v>9903</v>
      </c>
      <c r="D7820" s="23" t="s">
        <v>19</v>
      </c>
      <c r="E7820" s="23" t="s">
        <v>19</v>
      </c>
      <c r="F7820" s="23">
        <v>110029</v>
      </c>
      <c r="G7820" s="23" t="s">
        <v>256</v>
      </c>
      <c r="H7820" s="23" t="s">
        <v>257</v>
      </c>
      <c r="I7820" s="23" t="s">
        <v>22</v>
      </c>
      <c r="J7820" s="23" t="s">
        <v>258</v>
      </c>
      <c r="K7820" s="23" t="s">
        <v>57</v>
      </c>
      <c r="L7820" s="23">
        <v>1</v>
      </c>
      <c r="M7820" s="23">
        <v>62.89</v>
      </c>
      <c r="N7820" s="23">
        <v>0</v>
      </c>
      <c r="O7820" s="23">
        <v>12</v>
      </c>
      <c r="P7820" s="23" t="s">
        <v>65</v>
      </c>
      <c r="Q7820" s="23" t="s">
        <v>90</v>
      </c>
      <c r="R7820" s="23">
        <f t="shared" si="610"/>
        <v>1</v>
      </c>
      <c r="S7820" s="23" t="str">
        <f t="shared" si="611"/>
        <v>ORD107819_20240814_CUST00367_MED025</v>
      </c>
      <c r="T7820" s="23">
        <f t="shared" si="612"/>
        <v>1</v>
      </c>
      <c r="U7820" s="6">
        <f t="shared" si="613"/>
        <v>62.89</v>
      </c>
      <c r="V7820" s="6">
        <f>tbl_Raw_Data[[#This Row],[Discount_Pct]]*tbl_Raw_Data[[#This Row],[Gross_Amount]]/100</f>
        <v>0</v>
      </c>
      <c r="W7820" s="6">
        <f>tbl_Raw_Data[[#This Row],[Gross_Amount]]-tbl_Raw_Data[[#This Row],[Discount_Amount]]</f>
        <v>62.89</v>
      </c>
      <c r="X7820" s="6">
        <f>tbl_Raw_Data[[#This Row],[Net_Amount_Before_Tax]]*tbl_Raw_Data[[#This Row],[Tax_Pct]]/100</f>
        <v>7.5468000000000011</v>
      </c>
      <c r="Y7820" s="6">
        <f>tbl_Raw_Data[[#This Row],[Net_Amount_Before_Tax]]+tbl_Raw_Data[[#This Row],[Tax_Amount]]</f>
        <v>70.436800000000005</v>
      </c>
      <c r="Z7820" s="6">
        <f t="shared" si="614"/>
        <v>0</v>
      </c>
    </row>
    <row r="7821" spans="1:26" x14ac:dyDescent="0.3">
      <c r="A7821" s="23" t="s">
        <v>9904</v>
      </c>
      <c r="B7821" s="34">
        <v>45381</v>
      </c>
      <c r="C7821" s="23" t="s">
        <v>9058</v>
      </c>
      <c r="D7821" s="23" t="s">
        <v>159</v>
      </c>
      <c r="E7821" s="23" t="s">
        <v>47</v>
      </c>
      <c r="F7821" s="23">
        <v>400069</v>
      </c>
      <c r="G7821" s="23" t="s">
        <v>74</v>
      </c>
      <c r="H7821" s="23" t="s">
        <v>75</v>
      </c>
      <c r="I7821" s="23" t="s">
        <v>76</v>
      </c>
      <c r="J7821" s="23" t="s">
        <v>77</v>
      </c>
      <c r="K7821" s="23" t="s">
        <v>57</v>
      </c>
      <c r="L7821" s="23">
        <v>1</v>
      </c>
      <c r="M7821" s="23">
        <v>59.94</v>
      </c>
      <c r="N7821" s="23">
        <v>10</v>
      </c>
      <c r="O7821" s="23">
        <v>12</v>
      </c>
      <c r="P7821" s="23" t="s">
        <v>33</v>
      </c>
      <c r="Q7821" s="23" t="s">
        <v>34</v>
      </c>
      <c r="R7821" s="23">
        <f t="shared" si="610"/>
        <v>1</v>
      </c>
      <c r="S7821" s="23" t="str">
        <f t="shared" si="611"/>
        <v>ORD107820_20240330_CUST01908_MED008</v>
      </c>
      <c r="T7821" s="23">
        <f t="shared" si="612"/>
        <v>1</v>
      </c>
      <c r="U7821" s="6">
        <f t="shared" si="613"/>
        <v>59.94</v>
      </c>
      <c r="V7821" s="6">
        <f>tbl_Raw_Data[[#This Row],[Discount_Pct]]*tbl_Raw_Data[[#This Row],[Gross_Amount]]/100</f>
        <v>5.9939999999999998</v>
      </c>
      <c r="W7821" s="6">
        <f>tbl_Raw_Data[[#This Row],[Gross_Amount]]-tbl_Raw_Data[[#This Row],[Discount_Amount]]</f>
        <v>53.945999999999998</v>
      </c>
      <c r="X7821" s="6">
        <f>tbl_Raw_Data[[#This Row],[Net_Amount_Before_Tax]]*tbl_Raw_Data[[#This Row],[Tax_Pct]]/100</f>
        <v>6.4735199999999997</v>
      </c>
      <c r="Y7821" s="6">
        <f>tbl_Raw_Data[[#This Row],[Net_Amount_Before_Tax]]+tbl_Raw_Data[[#This Row],[Tax_Amount]]</f>
        <v>60.419519999999999</v>
      </c>
      <c r="Z7821" s="6">
        <f t="shared" si="614"/>
        <v>3</v>
      </c>
    </row>
    <row r="7822" spans="1:26" x14ac:dyDescent="0.3">
      <c r="A7822" s="23" t="s">
        <v>9905</v>
      </c>
      <c r="B7822" s="34">
        <v>45812</v>
      </c>
      <c r="C7822" s="23" t="s">
        <v>3975</v>
      </c>
      <c r="D7822" s="23" t="s">
        <v>142</v>
      </c>
      <c r="E7822" s="23" t="s">
        <v>81</v>
      </c>
      <c r="F7822" s="23">
        <v>380015</v>
      </c>
      <c r="G7822" s="23" t="s">
        <v>111</v>
      </c>
      <c r="H7822" s="23" t="s">
        <v>112</v>
      </c>
      <c r="I7822" s="23" t="s">
        <v>113</v>
      </c>
      <c r="J7822" s="23" t="s">
        <v>114</v>
      </c>
      <c r="K7822" s="23" t="s">
        <v>24</v>
      </c>
      <c r="L7822" s="23">
        <v>1</v>
      </c>
      <c r="M7822" s="23">
        <v>95.2</v>
      </c>
      <c r="N7822" s="23">
        <v>10</v>
      </c>
      <c r="O7822" s="23">
        <v>12</v>
      </c>
      <c r="P7822" s="23" t="s">
        <v>33</v>
      </c>
      <c r="Q7822" s="23" t="s">
        <v>34</v>
      </c>
      <c r="R7822" s="23">
        <f t="shared" si="610"/>
        <v>1</v>
      </c>
      <c r="S7822" s="23" t="str">
        <f t="shared" si="611"/>
        <v>ORD107821_20250604_CUST01234_MED027</v>
      </c>
      <c r="T7822" s="23">
        <f t="shared" si="612"/>
        <v>1</v>
      </c>
      <c r="U7822" s="6">
        <f t="shared" si="613"/>
        <v>95.2</v>
      </c>
      <c r="V7822" s="6">
        <f>tbl_Raw_Data[[#This Row],[Discount_Pct]]*tbl_Raw_Data[[#This Row],[Gross_Amount]]/100</f>
        <v>9.52</v>
      </c>
      <c r="W7822" s="6">
        <f>tbl_Raw_Data[[#This Row],[Gross_Amount]]-tbl_Raw_Data[[#This Row],[Discount_Amount]]</f>
        <v>85.68</v>
      </c>
      <c r="X7822" s="6">
        <f>tbl_Raw_Data[[#This Row],[Net_Amount_Before_Tax]]*tbl_Raw_Data[[#This Row],[Tax_Pct]]/100</f>
        <v>10.281600000000001</v>
      </c>
      <c r="Y7822" s="6">
        <f>tbl_Raw_Data[[#This Row],[Net_Amount_Before_Tax]]+tbl_Raw_Data[[#This Row],[Tax_Amount]]</f>
        <v>95.961600000000004</v>
      </c>
      <c r="Z7822" s="6">
        <f t="shared" si="614"/>
        <v>3</v>
      </c>
    </row>
    <row r="7823" spans="1:26" x14ac:dyDescent="0.3">
      <c r="A7823" s="23" t="s">
        <v>9906</v>
      </c>
      <c r="B7823" s="34">
        <v>45379</v>
      </c>
      <c r="C7823" s="23" t="s">
        <v>2075</v>
      </c>
      <c r="D7823" s="23" t="s">
        <v>37</v>
      </c>
      <c r="E7823" s="23" t="s">
        <v>38</v>
      </c>
      <c r="F7823" s="23">
        <v>452010</v>
      </c>
      <c r="G7823" s="23" t="s">
        <v>124</v>
      </c>
      <c r="H7823" s="23" t="s">
        <v>125</v>
      </c>
      <c r="I7823" s="23" t="s">
        <v>104</v>
      </c>
      <c r="J7823" s="23" t="s">
        <v>114</v>
      </c>
      <c r="K7823" s="23" t="s">
        <v>24</v>
      </c>
      <c r="L7823" s="23">
        <v>2</v>
      </c>
      <c r="M7823" s="23">
        <v>117.91</v>
      </c>
      <c r="N7823" s="23">
        <v>0</v>
      </c>
      <c r="O7823" s="23">
        <v>5</v>
      </c>
      <c r="P7823" s="23" t="s">
        <v>43</v>
      </c>
      <c r="Q7823" s="23" t="s">
        <v>34</v>
      </c>
      <c r="R7823" s="23">
        <f t="shared" si="610"/>
        <v>1</v>
      </c>
      <c r="S7823" s="23" t="str">
        <f t="shared" si="611"/>
        <v>ORD107822_20240328_CUST02478_MED018</v>
      </c>
      <c r="T7823" s="23">
        <f t="shared" si="612"/>
        <v>1</v>
      </c>
      <c r="U7823" s="6">
        <f t="shared" si="613"/>
        <v>235.82</v>
      </c>
      <c r="V7823" s="6">
        <f>tbl_Raw_Data[[#This Row],[Discount_Pct]]*tbl_Raw_Data[[#This Row],[Gross_Amount]]/100</f>
        <v>0</v>
      </c>
      <c r="W7823" s="6">
        <f>tbl_Raw_Data[[#This Row],[Gross_Amount]]-tbl_Raw_Data[[#This Row],[Discount_Amount]]</f>
        <v>235.82</v>
      </c>
      <c r="X7823" s="6">
        <f>tbl_Raw_Data[[#This Row],[Net_Amount_Before_Tax]]*tbl_Raw_Data[[#This Row],[Tax_Pct]]/100</f>
        <v>11.790999999999999</v>
      </c>
      <c r="Y7823" s="6">
        <f>tbl_Raw_Data[[#This Row],[Net_Amount_Before_Tax]]+tbl_Raw_Data[[#This Row],[Tax_Amount]]</f>
        <v>247.61099999999999</v>
      </c>
      <c r="Z7823" s="6">
        <f t="shared" si="614"/>
        <v>3</v>
      </c>
    </row>
    <row r="7824" spans="1:26" x14ac:dyDescent="0.3">
      <c r="A7824" s="23" t="s">
        <v>9907</v>
      </c>
      <c r="B7824" s="34">
        <v>45645</v>
      </c>
      <c r="C7824" s="23" t="s">
        <v>3782</v>
      </c>
      <c r="D7824" s="23" t="s">
        <v>123</v>
      </c>
      <c r="E7824" s="23" t="s">
        <v>101</v>
      </c>
      <c r="F7824" s="23">
        <v>226016</v>
      </c>
      <c r="G7824" s="23" t="s">
        <v>283</v>
      </c>
      <c r="H7824" s="23" t="s">
        <v>284</v>
      </c>
      <c r="I7824" s="23" t="s">
        <v>104</v>
      </c>
      <c r="J7824" s="23" t="s">
        <v>42</v>
      </c>
      <c r="K7824" s="23" t="s">
        <v>57</v>
      </c>
      <c r="L7824" s="23">
        <v>3</v>
      </c>
      <c r="M7824" s="23">
        <v>285.45999999999998</v>
      </c>
      <c r="N7824" s="23">
        <v>5</v>
      </c>
      <c r="O7824" s="23">
        <v>5</v>
      </c>
      <c r="P7824" s="23" t="s">
        <v>65</v>
      </c>
      <c r="Q7824" s="23" t="s">
        <v>34</v>
      </c>
      <c r="R7824" s="23">
        <f t="shared" si="610"/>
        <v>1</v>
      </c>
      <c r="S7824" s="23" t="str">
        <f t="shared" si="611"/>
        <v>ORD107823_20241219_CUST02689_MED030</v>
      </c>
      <c r="T7824" s="23">
        <f t="shared" si="612"/>
        <v>1</v>
      </c>
      <c r="U7824" s="6">
        <f t="shared" si="613"/>
        <v>856.37999999999988</v>
      </c>
      <c r="V7824" s="6">
        <f>tbl_Raw_Data[[#This Row],[Discount_Pct]]*tbl_Raw_Data[[#This Row],[Gross_Amount]]/100</f>
        <v>42.818999999999996</v>
      </c>
      <c r="W7824" s="6">
        <f>tbl_Raw_Data[[#This Row],[Gross_Amount]]-tbl_Raw_Data[[#This Row],[Discount_Amount]]</f>
        <v>813.56099999999992</v>
      </c>
      <c r="X7824" s="6">
        <f>tbl_Raw_Data[[#This Row],[Net_Amount_Before_Tax]]*tbl_Raw_Data[[#This Row],[Tax_Pct]]/100</f>
        <v>40.678049999999992</v>
      </c>
      <c r="Y7824" s="6">
        <f>tbl_Raw_Data[[#This Row],[Net_Amount_Before_Tax]]+tbl_Raw_Data[[#This Row],[Tax_Amount]]</f>
        <v>854.23904999999991</v>
      </c>
      <c r="Z7824" s="6">
        <f t="shared" si="614"/>
        <v>2</v>
      </c>
    </row>
    <row r="7825" spans="1:26" x14ac:dyDescent="0.3">
      <c r="A7825" s="23" t="s">
        <v>9908</v>
      </c>
      <c r="B7825" s="34">
        <v>45296</v>
      </c>
      <c r="C7825" s="23" t="s">
        <v>9206</v>
      </c>
      <c r="D7825" s="23" t="s">
        <v>80</v>
      </c>
      <c r="E7825" s="23" t="s">
        <v>81</v>
      </c>
      <c r="F7825" s="23">
        <v>395001</v>
      </c>
      <c r="G7825" s="23" t="s">
        <v>107</v>
      </c>
      <c r="H7825" s="23" t="s">
        <v>108</v>
      </c>
      <c r="I7825" s="23" t="s">
        <v>63</v>
      </c>
      <c r="J7825" s="23" t="s">
        <v>42</v>
      </c>
      <c r="K7825" s="23" t="s">
        <v>57</v>
      </c>
      <c r="L7825" s="23">
        <v>4</v>
      </c>
      <c r="M7825" s="23">
        <v>107.2</v>
      </c>
      <c r="N7825" s="23">
        <v>5</v>
      </c>
      <c r="O7825" s="23">
        <v>12</v>
      </c>
      <c r="P7825" s="23" t="s">
        <v>58</v>
      </c>
      <c r="Q7825" s="23" t="s">
        <v>90</v>
      </c>
      <c r="R7825" s="23">
        <f t="shared" si="610"/>
        <v>1</v>
      </c>
      <c r="S7825" s="23" t="str">
        <f t="shared" si="611"/>
        <v>ORD107824_20240105_CUST02859_MED005</v>
      </c>
      <c r="T7825" s="23">
        <f t="shared" si="612"/>
        <v>1</v>
      </c>
      <c r="U7825" s="6">
        <f t="shared" si="613"/>
        <v>428.8</v>
      </c>
      <c r="V7825" s="6">
        <f>tbl_Raw_Data[[#This Row],[Discount_Pct]]*tbl_Raw_Data[[#This Row],[Gross_Amount]]/100</f>
        <v>21.44</v>
      </c>
      <c r="W7825" s="6">
        <f>tbl_Raw_Data[[#This Row],[Gross_Amount]]-tbl_Raw_Data[[#This Row],[Discount_Amount]]</f>
        <v>407.36</v>
      </c>
      <c r="X7825" s="6">
        <f>tbl_Raw_Data[[#This Row],[Net_Amount_Before_Tax]]*tbl_Raw_Data[[#This Row],[Tax_Pct]]/100</f>
        <v>48.883199999999995</v>
      </c>
      <c r="Y7825" s="6">
        <f>tbl_Raw_Data[[#This Row],[Net_Amount_Before_Tax]]+tbl_Raw_Data[[#This Row],[Tax_Amount]]</f>
        <v>456.2432</v>
      </c>
      <c r="Z7825" s="6">
        <f t="shared" si="614"/>
        <v>2</v>
      </c>
    </row>
    <row r="7826" spans="1:26" x14ac:dyDescent="0.3">
      <c r="A7826" s="23" t="s">
        <v>9909</v>
      </c>
      <c r="B7826" s="34">
        <v>45974</v>
      </c>
      <c r="C7826" s="23" t="s">
        <v>9910</v>
      </c>
      <c r="D7826" s="23" t="s">
        <v>19</v>
      </c>
      <c r="E7826" s="23" t="s">
        <v>19</v>
      </c>
      <c r="F7826" s="23">
        <v>110029</v>
      </c>
      <c r="G7826" s="23" t="s">
        <v>68</v>
      </c>
      <c r="H7826" s="23" t="s">
        <v>69</v>
      </c>
      <c r="I7826" s="23" t="s">
        <v>55</v>
      </c>
      <c r="J7826" s="23" t="s">
        <v>56</v>
      </c>
      <c r="K7826" s="23" t="s">
        <v>24</v>
      </c>
      <c r="L7826" s="23">
        <v>3</v>
      </c>
      <c r="M7826" s="23">
        <v>28.68</v>
      </c>
      <c r="N7826" s="23">
        <v>5</v>
      </c>
      <c r="O7826" s="23">
        <v>18</v>
      </c>
      <c r="P7826" s="23" t="s">
        <v>58</v>
      </c>
      <c r="Q7826" s="23" t="s">
        <v>34</v>
      </c>
      <c r="R7826" s="23">
        <f t="shared" si="610"/>
        <v>1</v>
      </c>
      <c r="S7826" s="23" t="str">
        <f t="shared" si="611"/>
        <v>ORD107825_20251113_CUST00113_MED003</v>
      </c>
      <c r="T7826" s="23">
        <f t="shared" si="612"/>
        <v>1</v>
      </c>
      <c r="U7826" s="6">
        <f t="shared" si="613"/>
        <v>86.039999999999992</v>
      </c>
      <c r="V7826" s="6">
        <f>tbl_Raw_Data[[#This Row],[Discount_Pct]]*tbl_Raw_Data[[#This Row],[Gross_Amount]]/100</f>
        <v>4.3019999999999996</v>
      </c>
      <c r="W7826" s="6">
        <f>tbl_Raw_Data[[#This Row],[Gross_Amount]]-tbl_Raw_Data[[#This Row],[Discount_Amount]]</f>
        <v>81.738</v>
      </c>
      <c r="X7826" s="6">
        <f>tbl_Raw_Data[[#This Row],[Net_Amount_Before_Tax]]*tbl_Raw_Data[[#This Row],[Tax_Pct]]/100</f>
        <v>14.712840000000002</v>
      </c>
      <c r="Y7826" s="6">
        <f>tbl_Raw_Data[[#This Row],[Net_Amount_Before_Tax]]+tbl_Raw_Data[[#This Row],[Tax_Amount]]</f>
        <v>96.450839999999999</v>
      </c>
      <c r="Z7826" s="6">
        <f t="shared" si="614"/>
        <v>1</v>
      </c>
    </row>
    <row r="7827" spans="1:26" x14ac:dyDescent="0.3">
      <c r="A7827" s="23" t="s">
        <v>9911</v>
      </c>
      <c r="B7827" s="34">
        <v>45957</v>
      </c>
      <c r="C7827" s="23" t="s">
        <v>7316</v>
      </c>
      <c r="D7827" s="23" t="s">
        <v>87</v>
      </c>
      <c r="E7827" s="23" t="s">
        <v>88</v>
      </c>
      <c r="F7827" s="23">
        <v>600001</v>
      </c>
      <c r="G7827" s="23" t="s">
        <v>124</v>
      </c>
      <c r="H7827" s="23" t="s">
        <v>125</v>
      </c>
      <c r="I7827" s="23" t="s">
        <v>104</v>
      </c>
      <c r="J7827" s="23" t="s">
        <v>114</v>
      </c>
      <c r="K7827" s="23" t="s">
        <v>24</v>
      </c>
      <c r="L7827" s="23">
        <v>2</v>
      </c>
      <c r="M7827" s="23">
        <v>119.72</v>
      </c>
      <c r="N7827" s="23">
        <v>0</v>
      </c>
      <c r="O7827" s="23">
        <v>18</v>
      </c>
      <c r="P7827" s="23" t="s">
        <v>25</v>
      </c>
      <c r="Q7827" s="23" t="s">
        <v>26</v>
      </c>
      <c r="R7827" s="23">
        <f t="shared" si="610"/>
        <v>1</v>
      </c>
      <c r="S7827" s="23" t="str">
        <f t="shared" si="611"/>
        <v>ORD107826_20251027_CUST02420_MED018</v>
      </c>
      <c r="T7827" s="23">
        <f t="shared" si="612"/>
        <v>1</v>
      </c>
      <c r="U7827" s="6">
        <f t="shared" si="613"/>
        <v>239.44</v>
      </c>
      <c r="V7827" s="6">
        <f>tbl_Raw_Data[[#This Row],[Discount_Pct]]*tbl_Raw_Data[[#This Row],[Gross_Amount]]/100</f>
        <v>0</v>
      </c>
      <c r="W7827" s="6">
        <f>tbl_Raw_Data[[#This Row],[Gross_Amount]]-tbl_Raw_Data[[#This Row],[Discount_Amount]]</f>
        <v>239.44</v>
      </c>
      <c r="X7827" s="6">
        <f>tbl_Raw_Data[[#This Row],[Net_Amount_Before_Tax]]*tbl_Raw_Data[[#This Row],[Tax_Pct]]/100</f>
        <v>43.099200000000003</v>
      </c>
      <c r="Y7827" s="6">
        <f>tbl_Raw_Data[[#This Row],[Net_Amount_Before_Tax]]+tbl_Raw_Data[[#This Row],[Tax_Amount]]</f>
        <v>282.53919999999999</v>
      </c>
      <c r="Z7827" s="6">
        <f t="shared" si="614"/>
        <v>1</v>
      </c>
    </row>
    <row r="7828" spans="1:26" x14ac:dyDescent="0.3">
      <c r="A7828" s="23" t="s">
        <v>9912</v>
      </c>
      <c r="B7828" s="34">
        <v>45663</v>
      </c>
      <c r="C7828" s="23" t="s">
        <v>4862</v>
      </c>
      <c r="D7828" s="23" t="s">
        <v>19</v>
      </c>
      <c r="E7828" s="23" t="s">
        <v>19</v>
      </c>
      <c r="F7828" s="23">
        <v>110001</v>
      </c>
      <c r="G7828" s="23" t="s">
        <v>315</v>
      </c>
      <c r="H7828" s="23" t="s">
        <v>316</v>
      </c>
      <c r="I7828" s="23" t="s">
        <v>50</v>
      </c>
      <c r="J7828" s="23" t="s">
        <v>114</v>
      </c>
      <c r="K7828" s="23" t="s">
        <v>24</v>
      </c>
      <c r="L7828" s="23">
        <v>1</v>
      </c>
      <c r="M7828" s="23">
        <v>116.1</v>
      </c>
      <c r="N7828" s="23">
        <v>5</v>
      </c>
      <c r="O7828" s="23">
        <v>5</v>
      </c>
      <c r="P7828" s="23" t="s">
        <v>58</v>
      </c>
      <c r="Q7828" s="23" t="s">
        <v>26</v>
      </c>
      <c r="R7828" s="23">
        <f t="shared" si="610"/>
        <v>1</v>
      </c>
      <c r="S7828" s="23" t="str">
        <f t="shared" si="611"/>
        <v>ORD107827_20250106_CUST01239_MED012</v>
      </c>
      <c r="T7828" s="23">
        <f t="shared" si="612"/>
        <v>1</v>
      </c>
      <c r="U7828" s="6">
        <f t="shared" si="613"/>
        <v>116.1</v>
      </c>
      <c r="V7828" s="6">
        <f>tbl_Raw_Data[[#This Row],[Discount_Pct]]*tbl_Raw_Data[[#This Row],[Gross_Amount]]/100</f>
        <v>5.8049999999999997</v>
      </c>
      <c r="W7828" s="6">
        <f>tbl_Raw_Data[[#This Row],[Gross_Amount]]-tbl_Raw_Data[[#This Row],[Discount_Amount]]</f>
        <v>110.29499999999999</v>
      </c>
      <c r="X7828" s="6">
        <f>tbl_Raw_Data[[#This Row],[Net_Amount_Before_Tax]]*tbl_Raw_Data[[#This Row],[Tax_Pct]]/100</f>
        <v>5.5147499999999994</v>
      </c>
      <c r="Y7828" s="6">
        <f>tbl_Raw_Data[[#This Row],[Net_Amount_Before_Tax]]+tbl_Raw_Data[[#This Row],[Tax_Amount]]</f>
        <v>115.80974999999998</v>
      </c>
      <c r="Z7828" s="6">
        <f t="shared" si="614"/>
        <v>2</v>
      </c>
    </row>
    <row r="7829" spans="1:26" x14ac:dyDescent="0.3">
      <c r="A7829" s="23" t="s">
        <v>9912</v>
      </c>
      <c r="B7829" s="34">
        <v>45641</v>
      </c>
      <c r="C7829" s="23" t="s">
        <v>2571</v>
      </c>
      <c r="D7829" s="23" t="s">
        <v>87</v>
      </c>
      <c r="E7829" s="23" t="s">
        <v>88</v>
      </c>
      <c r="F7829" s="23">
        <v>600100</v>
      </c>
      <c r="G7829" s="23" t="s">
        <v>102</v>
      </c>
      <c r="H7829" s="23" t="s">
        <v>103</v>
      </c>
      <c r="I7829" s="23" t="s">
        <v>104</v>
      </c>
      <c r="J7829" s="23" t="s">
        <v>64</v>
      </c>
      <c r="K7829" s="23" t="s">
        <v>57</v>
      </c>
      <c r="L7829" s="23">
        <v>1</v>
      </c>
      <c r="M7829" s="23">
        <v>89.87</v>
      </c>
      <c r="N7829" s="23">
        <v>10</v>
      </c>
      <c r="O7829" s="23">
        <v>5</v>
      </c>
      <c r="P7829" s="23" t="s">
        <v>89</v>
      </c>
      <c r="Q7829" s="23" t="s">
        <v>44</v>
      </c>
      <c r="R7829" s="23">
        <f t="shared" si="610"/>
        <v>1</v>
      </c>
      <c r="S7829" s="23" t="str">
        <f t="shared" si="611"/>
        <v>ORD107827_20241215_CUST01624_MED029</v>
      </c>
      <c r="T7829" s="23">
        <f t="shared" si="612"/>
        <v>1</v>
      </c>
      <c r="U7829" s="6">
        <f t="shared" si="613"/>
        <v>89.87</v>
      </c>
      <c r="V7829" s="6">
        <f>tbl_Raw_Data[[#This Row],[Discount_Pct]]*tbl_Raw_Data[[#This Row],[Gross_Amount]]/100</f>
        <v>8.9870000000000001</v>
      </c>
      <c r="W7829" s="6">
        <f>tbl_Raw_Data[[#This Row],[Gross_Amount]]-tbl_Raw_Data[[#This Row],[Discount_Amount]]</f>
        <v>80.88300000000001</v>
      </c>
      <c r="X7829" s="6">
        <f>tbl_Raw_Data[[#This Row],[Net_Amount_Before_Tax]]*tbl_Raw_Data[[#This Row],[Tax_Pct]]/100</f>
        <v>4.044150000000001</v>
      </c>
      <c r="Y7829" s="6">
        <f>tbl_Raw_Data[[#This Row],[Net_Amount_Before_Tax]]+tbl_Raw_Data[[#This Row],[Tax_Amount]]</f>
        <v>84.927150000000012</v>
      </c>
      <c r="Z7829" s="6">
        <f t="shared" si="614"/>
        <v>1</v>
      </c>
    </row>
    <row r="7830" spans="1:26" x14ac:dyDescent="0.3">
      <c r="A7830" s="23" t="s">
        <v>9913</v>
      </c>
      <c r="B7830" s="34">
        <v>45881</v>
      </c>
      <c r="C7830" s="23" t="s">
        <v>9914</v>
      </c>
      <c r="D7830" s="23" t="s">
        <v>46</v>
      </c>
      <c r="E7830" s="23" t="s">
        <v>47</v>
      </c>
      <c r="F7830" s="23">
        <v>411014</v>
      </c>
      <c r="G7830" s="23" t="s">
        <v>145</v>
      </c>
      <c r="H7830" s="23" t="s">
        <v>146</v>
      </c>
      <c r="I7830" s="23" t="s">
        <v>147</v>
      </c>
      <c r="J7830" s="23" t="s">
        <v>148</v>
      </c>
      <c r="K7830" s="23" t="s">
        <v>24</v>
      </c>
      <c r="L7830" s="23">
        <v>2</v>
      </c>
      <c r="M7830" s="23">
        <v>106.55</v>
      </c>
      <c r="N7830" s="23">
        <v>5</v>
      </c>
      <c r="O7830" s="23">
        <v>12</v>
      </c>
      <c r="P7830" s="23" t="s">
        <v>58</v>
      </c>
      <c r="Q7830" s="23" t="s">
        <v>26</v>
      </c>
      <c r="R7830" s="23">
        <f t="shared" si="610"/>
        <v>1</v>
      </c>
      <c r="S7830" s="23" t="str">
        <f t="shared" si="611"/>
        <v>ORD107829_20250812_CUST00284_MED016</v>
      </c>
      <c r="T7830" s="23">
        <f t="shared" si="612"/>
        <v>1</v>
      </c>
      <c r="U7830" s="6">
        <f t="shared" si="613"/>
        <v>213.1</v>
      </c>
      <c r="V7830" s="6">
        <f>tbl_Raw_Data[[#This Row],[Discount_Pct]]*tbl_Raw_Data[[#This Row],[Gross_Amount]]/100</f>
        <v>10.654999999999999</v>
      </c>
      <c r="W7830" s="6">
        <f>tbl_Raw_Data[[#This Row],[Gross_Amount]]-tbl_Raw_Data[[#This Row],[Discount_Amount]]</f>
        <v>202.44499999999999</v>
      </c>
      <c r="X7830" s="6">
        <f>tbl_Raw_Data[[#This Row],[Net_Amount_Before_Tax]]*tbl_Raw_Data[[#This Row],[Tax_Pct]]/100</f>
        <v>24.293400000000002</v>
      </c>
      <c r="Y7830" s="6">
        <f>tbl_Raw_Data[[#This Row],[Net_Amount_Before_Tax]]+tbl_Raw_Data[[#This Row],[Tax_Amount]]</f>
        <v>226.73839999999998</v>
      </c>
      <c r="Z7830" s="6">
        <f t="shared" si="614"/>
        <v>0</v>
      </c>
    </row>
    <row r="7831" spans="1:26" x14ac:dyDescent="0.3">
      <c r="A7831" s="23" t="s">
        <v>9915</v>
      </c>
      <c r="B7831" s="34">
        <v>45909</v>
      </c>
      <c r="C7831" s="23" t="s">
        <v>9916</v>
      </c>
      <c r="D7831" s="23" t="s">
        <v>80</v>
      </c>
      <c r="E7831" s="23" t="s">
        <v>81</v>
      </c>
      <c r="F7831" s="23">
        <v>395017</v>
      </c>
      <c r="G7831" s="23" t="s">
        <v>154</v>
      </c>
      <c r="H7831" s="23" t="s">
        <v>155</v>
      </c>
      <c r="I7831" s="23" t="s">
        <v>134</v>
      </c>
      <c r="J7831" s="23" t="s">
        <v>156</v>
      </c>
      <c r="K7831" s="23" t="s">
        <v>57</v>
      </c>
      <c r="L7831" s="23">
        <v>3</v>
      </c>
      <c r="M7831" s="23">
        <v>41.56</v>
      </c>
      <c r="N7831" s="23">
        <v>0</v>
      </c>
      <c r="O7831" s="23">
        <v>5</v>
      </c>
      <c r="P7831" s="23" t="s">
        <v>33</v>
      </c>
      <c r="Q7831" s="23" t="s">
        <v>44</v>
      </c>
      <c r="R7831" s="23">
        <f t="shared" si="610"/>
        <v>1</v>
      </c>
      <c r="S7831" s="23" t="str">
        <f t="shared" si="611"/>
        <v>ORD107830_20250909_CUST02199_MED006</v>
      </c>
      <c r="T7831" s="23">
        <f t="shared" si="612"/>
        <v>1</v>
      </c>
      <c r="U7831" s="6">
        <f t="shared" si="613"/>
        <v>124.68</v>
      </c>
      <c r="V7831" s="6">
        <f>tbl_Raw_Data[[#This Row],[Discount_Pct]]*tbl_Raw_Data[[#This Row],[Gross_Amount]]/100</f>
        <v>0</v>
      </c>
      <c r="W7831" s="6">
        <f>tbl_Raw_Data[[#This Row],[Gross_Amount]]-tbl_Raw_Data[[#This Row],[Discount_Amount]]</f>
        <v>124.68</v>
      </c>
      <c r="X7831" s="6">
        <f>tbl_Raw_Data[[#This Row],[Net_Amount_Before_Tax]]*tbl_Raw_Data[[#This Row],[Tax_Pct]]/100</f>
        <v>6.2340000000000009</v>
      </c>
      <c r="Y7831" s="6">
        <f>tbl_Raw_Data[[#This Row],[Net_Amount_Before_Tax]]+tbl_Raw_Data[[#This Row],[Tax_Amount]]</f>
        <v>130.91400000000002</v>
      </c>
      <c r="Z7831" s="6">
        <f t="shared" si="614"/>
        <v>0</v>
      </c>
    </row>
    <row r="7832" spans="1:26" x14ac:dyDescent="0.3">
      <c r="A7832" s="23" t="s">
        <v>9917</v>
      </c>
      <c r="B7832" s="34">
        <v>45387</v>
      </c>
      <c r="C7832" s="23" t="s">
        <v>1449</v>
      </c>
      <c r="D7832" s="23" t="s">
        <v>28</v>
      </c>
      <c r="E7832" s="23" t="s">
        <v>29</v>
      </c>
      <c r="F7832" s="23">
        <v>500090</v>
      </c>
      <c r="G7832" s="23" t="s">
        <v>196</v>
      </c>
      <c r="H7832" s="23" t="s">
        <v>197</v>
      </c>
      <c r="I7832" s="23" t="s">
        <v>32</v>
      </c>
      <c r="J7832" s="23" t="s">
        <v>42</v>
      </c>
      <c r="K7832" s="23" t="s">
        <v>24</v>
      </c>
      <c r="L7832" s="23">
        <v>2</v>
      </c>
      <c r="M7832" s="23">
        <v>25.5</v>
      </c>
      <c r="N7832" s="23">
        <v>5</v>
      </c>
      <c r="O7832" s="23">
        <v>5</v>
      </c>
      <c r="P7832" s="23" t="s">
        <v>65</v>
      </c>
      <c r="Q7832" s="23" t="s">
        <v>34</v>
      </c>
      <c r="R7832" s="23">
        <f t="shared" si="610"/>
        <v>1</v>
      </c>
      <c r="S7832" s="23" t="str">
        <f t="shared" si="611"/>
        <v>ORD107831_20240405_CUST00530_MED011</v>
      </c>
      <c r="T7832" s="23">
        <f t="shared" si="612"/>
        <v>1</v>
      </c>
      <c r="U7832" s="6">
        <f t="shared" si="613"/>
        <v>51</v>
      </c>
      <c r="V7832" s="6">
        <f>tbl_Raw_Data[[#This Row],[Discount_Pct]]*tbl_Raw_Data[[#This Row],[Gross_Amount]]/100</f>
        <v>2.5499999999999998</v>
      </c>
      <c r="W7832" s="6">
        <f>tbl_Raw_Data[[#This Row],[Gross_Amount]]-tbl_Raw_Data[[#This Row],[Discount_Amount]]</f>
        <v>48.45</v>
      </c>
      <c r="X7832" s="6">
        <f>tbl_Raw_Data[[#This Row],[Net_Amount_Before_Tax]]*tbl_Raw_Data[[#This Row],[Tax_Pct]]/100</f>
        <v>2.4224999999999999</v>
      </c>
      <c r="Y7832" s="6">
        <f>tbl_Raw_Data[[#This Row],[Net_Amount_Before_Tax]]+tbl_Raw_Data[[#This Row],[Tax_Amount]]</f>
        <v>50.872500000000002</v>
      </c>
      <c r="Z7832" s="6">
        <f t="shared" si="614"/>
        <v>2</v>
      </c>
    </row>
    <row r="7833" spans="1:26" x14ac:dyDescent="0.3">
      <c r="A7833" s="23" t="s">
        <v>9918</v>
      </c>
      <c r="B7833" s="34">
        <v>45594</v>
      </c>
      <c r="C7833" s="23" t="s">
        <v>4829</v>
      </c>
      <c r="D7833" s="23" t="s">
        <v>130</v>
      </c>
      <c r="E7833" s="23" t="s">
        <v>131</v>
      </c>
      <c r="F7833" s="23">
        <v>700029</v>
      </c>
      <c r="G7833" s="23" t="s">
        <v>82</v>
      </c>
      <c r="H7833" s="23" t="s">
        <v>83</v>
      </c>
      <c r="I7833" s="23" t="s">
        <v>84</v>
      </c>
      <c r="J7833" s="23" t="s">
        <v>85</v>
      </c>
      <c r="K7833" s="23" t="s">
        <v>24</v>
      </c>
      <c r="L7833" s="23">
        <v>3</v>
      </c>
      <c r="M7833" s="23">
        <v>342.13</v>
      </c>
      <c r="N7833" s="23">
        <v>0</v>
      </c>
      <c r="O7833" s="23">
        <v>5</v>
      </c>
      <c r="P7833" s="23" t="s">
        <v>65</v>
      </c>
      <c r="Q7833" s="23" t="s">
        <v>90</v>
      </c>
      <c r="R7833" s="23">
        <f t="shared" si="610"/>
        <v>1</v>
      </c>
      <c r="S7833" s="23" t="str">
        <f t="shared" si="611"/>
        <v>ORD107832_20241029_CUST01132_MED023</v>
      </c>
      <c r="T7833" s="23">
        <f t="shared" si="612"/>
        <v>1</v>
      </c>
      <c r="U7833" s="6">
        <f t="shared" si="613"/>
        <v>1026.3899999999999</v>
      </c>
      <c r="V7833" s="6">
        <f>tbl_Raw_Data[[#This Row],[Discount_Pct]]*tbl_Raw_Data[[#This Row],[Gross_Amount]]/100</f>
        <v>0</v>
      </c>
      <c r="W7833" s="6">
        <f>tbl_Raw_Data[[#This Row],[Gross_Amount]]-tbl_Raw_Data[[#This Row],[Discount_Amount]]</f>
        <v>1026.3899999999999</v>
      </c>
      <c r="X7833" s="6">
        <f>tbl_Raw_Data[[#This Row],[Net_Amount_Before_Tax]]*tbl_Raw_Data[[#This Row],[Tax_Pct]]/100</f>
        <v>51.319499999999991</v>
      </c>
      <c r="Y7833" s="6">
        <f>tbl_Raw_Data[[#This Row],[Net_Amount_Before_Tax]]+tbl_Raw_Data[[#This Row],[Tax_Amount]]</f>
        <v>1077.7094999999999</v>
      </c>
      <c r="Z7833" s="6">
        <f t="shared" si="614"/>
        <v>0</v>
      </c>
    </row>
    <row r="7834" spans="1:26" x14ac:dyDescent="0.3">
      <c r="A7834" s="23" t="s">
        <v>9919</v>
      </c>
      <c r="B7834" s="34">
        <v>45891</v>
      </c>
      <c r="C7834" s="23" t="s">
        <v>1103</v>
      </c>
      <c r="D7834" s="23" t="s">
        <v>92</v>
      </c>
      <c r="E7834" s="23" t="s">
        <v>93</v>
      </c>
      <c r="F7834" s="23">
        <v>560100</v>
      </c>
      <c r="G7834" s="23" t="s">
        <v>224</v>
      </c>
      <c r="H7834" s="23" t="s">
        <v>225</v>
      </c>
      <c r="I7834" s="23" t="s">
        <v>147</v>
      </c>
      <c r="J7834" s="23" t="s">
        <v>23</v>
      </c>
      <c r="K7834" s="23" t="s">
        <v>24</v>
      </c>
      <c r="L7834" s="23">
        <v>1</v>
      </c>
      <c r="M7834" s="23">
        <v>43.37</v>
      </c>
      <c r="N7834" s="23">
        <v>0</v>
      </c>
      <c r="O7834" s="23">
        <v>18</v>
      </c>
      <c r="P7834" s="23" t="s">
        <v>43</v>
      </c>
      <c r="Q7834" s="23" t="s">
        <v>34</v>
      </c>
      <c r="R7834" s="23">
        <f t="shared" si="610"/>
        <v>1</v>
      </c>
      <c r="S7834" s="23" t="str">
        <f t="shared" si="611"/>
        <v>ORD107833_20250822_CUST01919_MED015</v>
      </c>
      <c r="T7834" s="23">
        <f t="shared" si="612"/>
        <v>1</v>
      </c>
      <c r="U7834" s="6">
        <f t="shared" si="613"/>
        <v>43.37</v>
      </c>
      <c r="V7834" s="6">
        <f>tbl_Raw_Data[[#This Row],[Discount_Pct]]*tbl_Raw_Data[[#This Row],[Gross_Amount]]/100</f>
        <v>0</v>
      </c>
      <c r="W7834" s="6">
        <f>tbl_Raw_Data[[#This Row],[Gross_Amount]]-tbl_Raw_Data[[#This Row],[Discount_Amount]]</f>
        <v>43.37</v>
      </c>
      <c r="X7834" s="6">
        <f>tbl_Raw_Data[[#This Row],[Net_Amount_Before_Tax]]*tbl_Raw_Data[[#This Row],[Tax_Pct]]/100</f>
        <v>7.8065999999999995</v>
      </c>
      <c r="Y7834" s="6">
        <f>tbl_Raw_Data[[#This Row],[Net_Amount_Before_Tax]]+tbl_Raw_Data[[#This Row],[Tax_Amount]]</f>
        <v>51.176599999999993</v>
      </c>
      <c r="Z7834" s="6">
        <f t="shared" si="614"/>
        <v>3</v>
      </c>
    </row>
    <row r="7835" spans="1:26" x14ac:dyDescent="0.3">
      <c r="A7835" s="23" t="s">
        <v>9919</v>
      </c>
      <c r="B7835" s="34">
        <v>45813</v>
      </c>
      <c r="C7835" s="23" t="s">
        <v>1207</v>
      </c>
      <c r="D7835" s="23" t="s">
        <v>72</v>
      </c>
      <c r="E7835" s="23" t="s">
        <v>73</v>
      </c>
      <c r="F7835" s="23">
        <v>302033</v>
      </c>
      <c r="G7835" s="23" t="s">
        <v>48</v>
      </c>
      <c r="H7835" s="23" t="s">
        <v>49</v>
      </c>
      <c r="I7835" s="23" t="s">
        <v>50</v>
      </c>
      <c r="J7835" s="23" t="s">
        <v>23</v>
      </c>
      <c r="K7835" s="23" t="s">
        <v>24</v>
      </c>
      <c r="L7835" s="23">
        <v>3</v>
      </c>
      <c r="M7835" s="23">
        <v>119.77</v>
      </c>
      <c r="N7835" s="23">
        <v>10</v>
      </c>
      <c r="O7835" s="23">
        <v>5</v>
      </c>
      <c r="P7835" s="23" t="s">
        <v>43</v>
      </c>
      <c r="Q7835" s="23" t="s">
        <v>34</v>
      </c>
      <c r="R7835" s="23">
        <f t="shared" si="610"/>
        <v>1</v>
      </c>
      <c r="S7835" s="23" t="str">
        <f t="shared" si="611"/>
        <v>ORD107833_20250605_CUST00138_MED028</v>
      </c>
      <c r="T7835" s="23">
        <f t="shared" si="612"/>
        <v>1</v>
      </c>
      <c r="U7835" s="6">
        <f t="shared" si="613"/>
        <v>359.31</v>
      </c>
      <c r="V7835" s="6">
        <f>tbl_Raw_Data[[#This Row],[Discount_Pct]]*tbl_Raw_Data[[#This Row],[Gross_Amount]]/100</f>
        <v>35.930999999999997</v>
      </c>
      <c r="W7835" s="6">
        <f>tbl_Raw_Data[[#This Row],[Gross_Amount]]-tbl_Raw_Data[[#This Row],[Discount_Amount]]</f>
        <v>323.37900000000002</v>
      </c>
      <c r="X7835" s="6">
        <f>tbl_Raw_Data[[#This Row],[Net_Amount_Before_Tax]]*tbl_Raw_Data[[#This Row],[Tax_Pct]]/100</f>
        <v>16.168949999999999</v>
      </c>
      <c r="Y7835" s="6">
        <f>tbl_Raw_Data[[#This Row],[Net_Amount_Before_Tax]]+tbl_Raw_Data[[#This Row],[Tax_Amount]]</f>
        <v>339.54795000000001</v>
      </c>
      <c r="Z7835" s="6">
        <f t="shared" si="614"/>
        <v>2</v>
      </c>
    </row>
    <row r="7836" spans="1:26" x14ac:dyDescent="0.3">
      <c r="A7836" s="23" t="s">
        <v>9920</v>
      </c>
      <c r="B7836" s="34">
        <v>45511</v>
      </c>
      <c r="C7836" s="23" t="s">
        <v>9247</v>
      </c>
      <c r="D7836" s="23" t="s">
        <v>80</v>
      </c>
      <c r="E7836" s="23" t="s">
        <v>81</v>
      </c>
      <c r="F7836" s="23">
        <v>395001</v>
      </c>
      <c r="G7836" s="23" t="s">
        <v>196</v>
      </c>
      <c r="H7836" s="23" t="s">
        <v>197</v>
      </c>
      <c r="I7836" s="23" t="s">
        <v>32</v>
      </c>
      <c r="J7836" s="23" t="s">
        <v>42</v>
      </c>
      <c r="K7836" s="23" t="s">
        <v>24</v>
      </c>
      <c r="L7836" s="23">
        <v>3</v>
      </c>
      <c r="M7836" s="23">
        <v>26.36</v>
      </c>
      <c r="N7836" s="23">
        <v>10</v>
      </c>
      <c r="O7836" s="23">
        <v>12</v>
      </c>
      <c r="P7836" s="23" t="s">
        <v>43</v>
      </c>
      <c r="Q7836" s="23" t="s">
        <v>34</v>
      </c>
      <c r="R7836" s="23">
        <f t="shared" si="610"/>
        <v>1</v>
      </c>
      <c r="S7836" s="23" t="str">
        <f t="shared" si="611"/>
        <v>ORD107835_20240807_CUST02166_MED011</v>
      </c>
      <c r="T7836" s="23">
        <f t="shared" si="612"/>
        <v>1</v>
      </c>
      <c r="U7836" s="6">
        <f t="shared" si="613"/>
        <v>79.08</v>
      </c>
      <c r="V7836" s="6">
        <f>tbl_Raw_Data[[#This Row],[Discount_Pct]]*tbl_Raw_Data[[#This Row],[Gross_Amount]]/100</f>
        <v>7.9079999999999995</v>
      </c>
      <c r="W7836" s="6">
        <f>tbl_Raw_Data[[#This Row],[Gross_Amount]]-tbl_Raw_Data[[#This Row],[Discount_Amount]]</f>
        <v>71.171999999999997</v>
      </c>
      <c r="X7836" s="6">
        <f>tbl_Raw_Data[[#This Row],[Net_Amount_Before_Tax]]*tbl_Raw_Data[[#This Row],[Tax_Pct]]/100</f>
        <v>8.5406399999999998</v>
      </c>
      <c r="Y7836" s="6">
        <f>tbl_Raw_Data[[#This Row],[Net_Amount_Before_Tax]]+tbl_Raw_Data[[#This Row],[Tax_Amount]]</f>
        <v>79.712639999999993</v>
      </c>
      <c r="Z7836" s="6">
        <f t="shared" si="614"/>
        <v>3</v>
      </c>
    </row>
    <row r="7837" spans="1:26" x14ac:dyDescent="0.3">
      <c r="A7837" s="23" t="s">
        <v>9921</v>
      </c>
      <c r="B7837" s="34">
        <v>45966</v>
      </c>
      <c r="C7837" s="23" t="s">
        <v>9922</v>
      </c>
      <c r="D7837" s="23" t="s">
        <v>46</v>
      </c>
      <c r="E7837" s="23" t="s">
        <v>47</v>
      </c>
      <c r="F7837" s="23">
        <v>411045</v>
      </c>
      <c r="G7837" s="23" t="s">
        <v>102</v>
      </c>
      <c r="H7837" s="23" t="s">
        <v>103</v>
      </c>
      <c r="I7837" s="23" t="s">
        <v>104</v>
      </c>
      <c r="J7837" s="23" t="s">
        <v>64</v>
      </c>
      <c r="K7837" s="23" t="s">
        <v>57</v>
      </c>
      <c r="L7837" s="23">
        <v>5</v>
      </c>
      <c r="M7837" s="23">
        <v>111.3</v>
      </c>
      <c r="N7837" s="23">
        <v>5</v>
      </c>
      <c r="O7837" s="23">
        <v>5</v>
      </c>
      <c r="P7837" s="23" t="s">
        <v>58</v>
      </c>
      <c r="Q7837" s="23" t="s">
        <v>90</v>
      </c>
      <c r="R7837" s="23">
        <f t="shared" si="610"/>
        <v>1</v>
      </c>
      <c r="S7837" s="23" t="str">
        <f t="shared" si="611"/>
        <v>ORD107836_20251105_CUST01761_MED029</v>
      </c>
      <c r="T7837" s="23">
        <f t="shared" si="612"/>
        <v>1</v>
      </c>
      <c r="U7837" s="6">
        <f t="shared" si="613"/>
        <v>556.5</v>
      </c>
      <c r="V7837" s="6">
        <f>tbl_Raw_Data[[#This Row],[Discount_Pct]]*tbl_Raw_Data[[#This Row],[Gross_Amount]]/100</f>
        <v>27.824999999999999</v>
      </c>
      <c r="W7837" s="6">
        <f>tbl_Raw_Data[[#This Row],[Gross_Amount]]-tbl_Raw_Data[[#This Row],[Discount_Amount]]</f>
        <v>528.67499999999995</v>
      </c>
      <c r="X7837" s="6">
        <f>tbl_Raw_Data[[#This Row],[Net_Amount_Before_Tax]]*tbl_Raw_Data[[#This Row],[Tax_Pct]]/100</f>
        <v>26.43375</v>
      </c>
      <c r="Y7837" s="6">
        <f>tbl_Raw_Data[[#This Row],[Net_Amount_Before_Tax]]+tbl_Raw_Data[[#This Row],[Tax_Amount]]</f>
        <v>555.10874999999999</v>
      </c>
      <c r="Z7837" s="6">
        <f t="shared" si="614"/>
        <v>0</v>
      </c>
    </row>
    <row r="7838" spans="1:26" x14ac:dyDescent="0.3">
      <c r="A7838" s="23" t="s">
        <v>9923</v>
      </c>
      <c r="B7838" s="34">
        <v>45486</v>
      </c>
      <c r="C7838" s="23" t="s">
        <v>8416</v>
      </c>
      <c r="D7838" s="23" t="s">
        <v>130</v>
      </c>
      <c r="E7838" s="23" t="s">
        <v>131</v>
      </c>
      <c r="F7838" s="23">
        <v>700102</v>
      </c>
      <c r="G7838" s="23" t="s">
        <v>68</v>
      </c>
      <c r="H7838" s="23" t="s">
        <v>69</v>
      </c>
      <c r="I7838" s="23" t="s">
        <v>55</v>
      </c>
      <c r="J7838" s="23" t="s">
        <v>56</v>
      </c>
      <c r="K7838" s="23" t="s">
        <v>24</v>
      </c>
      <c r="L7838" s="23">
        <v>1</v>
      </c>
      <c r="M7838" s="23">
        <v>32.14</v>
      </c>
      <c r="N7838" s="23">
        <v>10</v>
      </c>
      <c r="O7838" s="23">
        <v>12</v>
      </c>
      <c r="P7838" s="23" t="s">
        <v>58</v>
      </c>
      <c r="Q7838" s="23" t="s">
        <v>90</v>
      </c>
      <c r="R7838" s="23">
        <f t="shared" si="610"/>
        <v>1</v>
      </c>
      <c r="S7838" s="23" t="str">
        <f t="shared" si="611"/>
        <v>ORD107837_20240713_CUST01798_MED003</v>
      </c>
      <c r="T7838" s="23">
        <f t="shared" si="612"/>
        <v>1</v>
      </c>
      <c r="U7838" s="6">
        <f t="shared" si="613"/>
        <v>32.14</v>
      </c>
      <c r="V7838" s="6">
        <f>tbl_Raw_Data[[#This Row],[Discount_Pct]]*tbl_Raw_Data[[#This Row],[Gross_Amount]]/100</f>
        <v>3.214</v>
      </c>
      <c r="W7838" s="6">
        <f>tbl_Raw_Data[[#This Row],[Gross_Amount]]-tbl_Raw_Data[[#This Row],[Discount_Amount]]</f>
        <v>28.926000000000002</v>
      </c>
      <c r="X7838" s="6">
        <f>tbl_Raw_Data[[#This Row],[Net_Amount_Before_Tax]]*tbl_Raw_Data[[#This Row],[Tax_Pct]]/100</f>
        <v>3.4711200000000004</v>
      </c>
      <c r="Y7838" s="6">
        <f>tbl_Raw_Data[[#This Row],[Net_Amount_Before_Tax]]+tbl_Raw_Data[[#This Row],[Tax_Amount]]</f>
        <v>32.397120000000001</v>
      </c>
      <c r="Z7838" s="6">
        <f t="shared" si="614"/>
        <v>1</v>
      </c>
    </row>
    <row r="7839" spans="1:26" x14ac:dyDescent="0.3">
      <c r="A7839" s="23" t="s">
        <v>9924</v>
      </c>
      <c r="B7839" s="34">
        <v>45937</v>
      </c>
      <c r="C7839" s="23" t="s">
        <v>6678</v>
      </c>
      <c r="D7839" s="23" t="s">
        <v>52</v>
      </c>
      <c r="E7839" s="23" t="s">
        <v>52</v>
      </c>
      <c r="F7839" s="23">
        <v>160001</v>
      </c>
      <c r="G7839" s="23" t="s">
        <v>20</v>
      </c>
      <c r="H7839" s="23" t="s">
        <v>21</v>
      </c>
      <c r="I7839" s="23" t="s">
        <v>22</v>
      </c>
      <c r="J7839" s="23" t="s">
        <v>23</v>
      </c>
      <c r="K7839" s="23" t="s">
        <v>24</v>
      </c>
      <c r="L7839" s="23">
        <v>2</v>
      </c>
      <c r="M7839" s="23">
        <v>136.62</v>
      </c>
      <c r="N7839" s="23">
        <v>0</v>
      </c>
      <c r="O7839" s="23">
        <v>12</v>
      </c>
      <c r="P7839" s="23" t="s">
        <v>65</v>
      </c>
      <c r="Q7839" s="23" t="s">
        <v>90</v>
      </c>
      <c r="R7839" s="23">
        <f t="shared" si="610"/>
        <v>1</v>
      </c>
      <c r="S7839" s="23" t="str">
        <f t="shared" si="611"/>
        <v>ORD107838_20251007_CUST01351_MED024</v>
      </c>
      <c r="T7839" s="23">
        <f t="shared" si="612"/>
        <v>1</v>
      </c>
      <c r="U7839" s="6">
        <f t="shared" si="613"/>
        <v>273.24</v>
      </c>
      <c r="V7839" s="6">
        <f>tbl_Raw_Data[[#This Row],[Discount_Pct]]*tbl_Raw_Data[[#This Row],[Gross_Amount]]/100</f>
        <v>0</v>
      </c>
      <c r="W7839" s="6">
        <f>tbl_Raw_Data[[#This Row],[Gross_Amount]]-tbl_Raw_Data[[#This Row],[Discount_Amount]]</f>
        <v>273.24</v>
      </c>
      <c r="X7839" s="6">
        <f>tbl_Raw_Data[[#This Row],[Net_Amount_Before_Tax]]*tbl_Raw_Data[[#This Row],[Tax_Pct]]/100</f>
        <v>32.788800000000002</v>
      </c>
      <c r="Y7839" s="6">
        <f>tbl_Raw_Data[[#This Row],[Net_Amount_Before_Tax]]+tbl_Raw_Data[[#This Row],[Tax_Amount]]</f>
        <v>306.02879999999999</v>
      </c>
      <c r="Z7839" s="6">
        <f t="shared" si="614"/>
        <v>1</v>
      </c>
    </row>
    <row r="7840" spans="1:26" x14ac:dyDescent="0.3">
      <c r="A7840" s="23" t="s">
        <v>9925</v>
      </c>
      <c r="B7840" s="34">
        <v>45328</v>
      </c>
      <c r="C7840" s="23" t="s">
        <v>9926</v>
      </c>
      <c r="D7840" s="23" t="s">
        <v>19</v>
      </c>
      <c r="E7840" s="23" t="s">
        <v>19</v>
      </c>
      <c r="F7840" s="23">
        <v>110001</v>
      </c>
      <c r="G7840" s="23" t="s">
        <v>102</v>
      </c>
      <c r="H7840" s="23" t="s">
        <v>103</v>
      </c>
      <c r="I7840" s="23" t="s">
        <v>104</v>
      </c>
      <c r="J7840" s="23" t="s">
        <v>64</v>
      </c>
      <c r="K7840" s="23" t="s">
        <v>57</v>
      </c>
      <c r="L7840" s="23">
        <v>1</v>
      </c>
      <c r="M7840" s="23">
        <v>88.63</v>
      </c>
      <c r="N7840" s="23">
        <v>5</v>
      </c>
      <c r="O7840" s="23">
        <v>5</v>
      </c>
      <c r="P7840" s="23" t="s">
        <v>58</v>
      </c>
      <c r="Q7840" s="23" t="s">
        <v>44</v>
      </c>
      <c r="R7840" s="23">
        <f t="shared" si="610"/>
        <v>1</v>
      </c>
      <c r="S7840" s="23" t="str">
        <f t="shared" si="611"/>
        <v>ORD107839_20240206_CUST01432_MED029</v>
      </c>
      <c r="T7840" s="23">
        <f t="shared" si="612"/>
        <v>1</v>
      </c>
      <c r="U7840" s="6">
        <f t="shared" si="613"/>
        <v>88.63</v>
      </c>
      <c r="V7840" s="6">
        <f>tbl_Raw_Data[[#This Row],[Discount_Pct]]*tbl_Raw_Data[[#This Row],[Gross_Amount]]/100</f>
        <v>4.4314999999999998</v>
      </c>
      <c r="W7840" s="6">
        <f>tbl_Raw_Data[[#This Row],[Gross_Amount]]-tbl_Raw_Data[[#This Row],[Discount_Amount]]</f>
        <v>84.198499999999996</v>
      </c>
      <c r="X7840" s="6">
        <f>tbl_Raw_Data[[#This Row],[Net_Amount_Before_Tax]]*tbl_Raw_Data[[#This Row],[Tax_Pct]]/100</f>
        <v>4.2099249999999993</v>
      </c>
      <c r="Y7840" s="6">
        <f>tbl_Raw_Data[[#This Row],[Net_Amount_Before_Tax]]+tbl_Raw_Data[[#This Row],[Tax_Amount]]</f>
        <v>88.408424999999994</v>
      </c>
      <c r="Z7840" s="6">
        <f t="shared" si="614"/>
        <v>0</v>
      </c>
    </row>
    <row r="7841" spans="1:26" x14ac:dyDescent="0.3">
      <c r="A7841" s="23" t="s">
        <v>9927</v>
      </c>
      <c r="B7841" s="34">
        <v>45969</v>
      </c>
      <c r="C7841" s="23" t="s">
        <v>8899</v>
      </c>
      <c r="D7841" s="23" t="s">
        <v>28</v>
      </c>
      <c r="E7841" s="23" t="s">
        <v>29</v>
      </c>
      <c r="F7841" s="23">
        <v>500084</v>
      </c>
      <c r="G7841" s="23" t="s">
        <v>138</v>
      </c>
      <c r="H7841" s="23" t="s">
        <v>139</v>
      </c>
      <c r="I7841" s="23" t="s">
        <v>50</v>
      </c>
      <c r="J7841" s="23" t="s">
        <v>140</v>
      </c>
      <c r="K7841" s="23" t="s">
        <v>24</v>
      </c>
      <c r="L7841" s="23">
        <v>2</v>
      </c>
      <c r="M7841" s="23">
        <v>178.18</v>
      </c>
      <c r="N7841" s="23">
        <v>5</v>
      </c>
      <c r="O7841" s="23">
        <v>5</v>
      </c>
      <c r="P7841" s="23" t="s">
        <v>25</v>
      </c>
      <c r="Q7841" s="23" t="s">
        <v>34</v>
      </c>
      <c r="R7841" s="23">
        <f t="shared" si="610"/>
        <v>1</v>
      </c>
      <c r="S7841" s="23" t="str">
        <f t="shared" si="611"/>
        <v>ORD107840_20251108_CUST03151_MED013</v>
      </c>
      <c r="T7841" s="23">
        <f t="shared" si="612"/>
        <v>1</v>
      </c>
      <c r="U7841" s="6">
        <f t="shared" si="613"/>
        <v>356.36</v>
      </c>
      <c r="V7841" s="6">
        <f>tbl_Raw_Data[[#This Row],[Discount_Pct]]*tbl_Raw_Data[[#This Row],[Gross_Amount]]/100</f>
        <v>17.818000000000001</v>
      </c>
      <c r="W7841" s="6">
        <f>tbl_Raw_Data[[#This Row],[Gross_Amount]]-tbl_Raw_Data[[#This Row],[Discount_Amount]]</f>
        <v>338.54200000000003</v>
      </c>
      <c r="X7841" s="6">
        <f>tbl_Raw_Data[[#This Row],[Net_Amount_Before_Tax]]*tbl_Raw_Data[[#This Row],[Tax_Pct]]/100</f>
        <v>16.927099999999999</v>
      </c>
      <c r="Y7841" s="6">
        <f>tbl_Raw_Data[[#This Row],[Net_Amount_Before_Tax]]+tbl_Raw_Data[[#This Row],[Tax_Amount]]</f>
        <v>355.46910000000003</v>
      </c>
      <c r="Z7841" s="6">
        <f t="shared" si="614"/>
        <v>1</v>
      </c>
    </row>
    <row r="7842" spans="1:26" x14ac:dyDescent="0.3">
      <c r="A7842" s="23" t="s">
        <v>9928</v>
      </c>
      <c r="B7842" s="34">
        <v>45957</v>
      </c>
      <c r="C7842" s="23" t="s">
        <v>6862</v>
      </c>
      <c r="D7842" s="23" t="s">
        <v>80</v>
      </c>
      <c r="E7842" s="23" t="s">
        <v>81</v>
      </c>
      <c r="F7842" s="23">
        <v>395010</v>
      </c>
      <c r="G7842" s="23" t="s">
        <v>315</v>
      </c>
      <c r="H7842" s="23" t="s">
        <v>316</v>
      </c>
      <c r="I7842" s="23" t="s">
        <v>50</v>
      </c>
      <c r="J7842" s="23" t="s">
        <v>114</v>
      </c>
      <c r="K7842" s="23" t="s">
        <v>24</v>
      </c>
      <c r="L7842" s="23">
        <v>2</v>
      </c>
      <c r="M7842" s="23">
        <v>136.97</v>
      </c>
      <c r="N7842" s="23">
        <v>10</v>
      </c>
      <c r="O7842" s="23">
        <v>5</v>
      </c>
      <c r="P7842" s="23" t="s">
        <v>33</v>
      </c>
      <c r="Q7842" s="23" t="s">
        <v>34</v>
      </c>
      <c r="R7842" s="23">
        <f t="shared" si="610"/>
        <v>1</v>
      </c>
      <c r="S7842" s="23" t="str">
        <f t="shared" si="611"/>
        <v>ORD107841_20251027_CUST03359_MED012</v>
      </c>
      <c r="T7842" s="23">
        <f t="shared" si="612"/>
        <v>1</v>
      </c>
      <c r="U7842" s="6">
        <f t="shared" si="613"/>
        <v>273.94</v>
      </c>
      <c r="V7842" s="6">
        <f>tbl_Raw_Data[[#This Row],[Discount_Pct]]*tbl_Raw_Data[[#This Row],[Gross_Amount]]/100</f>
        <v>27.394000000000002</v>
      </c>
      <c r="W7842" s="6">
        <f>tbl_Raw_Data[[#This Row],[Gross_Amount]]-tbl_Raw_Data[[#This Row],[Discount_Amount]]</f>
        <v>246.54599999999999</v>
      </c>
      <c r="X7842" s="6">
        <f>tbl_Raw_Data[[#This Row],[Net_Amount_Before_Tax]]*tbl_Raw_Data[[#This Row],[Tax_Pct]]/100</f>
        <v>12.327300000000001</v>
      </c>
      <c r="Y7842" s="6">
        <f>tbl_Raw_Data[[#This Row],[Net_Amount_Before_Tax]]+tbl_Raw_Data[[#This Row],[Tax_Amount]]</f>
        <v>258.87329999999997</v>
      </c>
      <c r="Z7842" s="6">
        <f t="shared" si="614"/>
        <v>1</v>
      </c>
    </row>
    <row r="7843" spans="1:26" x14ac:dyDescent="0.3">
      <c r="A7843" s="23" t="s">
        <v>9929</v>
      </c>
      <c r="B7843" s="34">
        <v>45988</v>
      </c>
      <c r="C7843" s="23" t="s">
        <v>243</v>
      </c>
      <c r="D7843" s="23" t="s">
        <v>28</v>
      </c>
      <c r="E7843" s="23" t="s">
        <v>29</v>
      </c>
      <c r="F7843" s="23">
        <v>500090</v>
      </c>
      <c r="G7843" s="23" t="s">
        <v>119</v>
      </c>
      <c r="H7843" s="23" t="s">
        <v>120</v>
      </c>
      <c r="I7843" s="23" t="s">
        <v>32</v>
      </c>
      <c r="J7843" s="23" t="s">
        <v>64</v>
      </c>
      <c r="K7843" s="23" t="s">
        <v>57</v>
      </c>
      <c r="L7843" s="23">
        <v>6</v>
      </c>
      <c r="M7843" s="23">
        <v>65.180000000000007</v>
      </c>
      <c r="N7843" s="23">
        <v>10</v>
      </c>
      <c r="O7843" s="23">
        <v>5</v>
      </c>
      <c r="P7843" s="23" t="s">
        <v>43</v>
      </c>
      <c r="Q7843" s="23" t="s">
        <v>90</v>
      </c>
      <c r="R7843" s="23">
        <f t="shared" si="610"/>
        <v>1</v>
      </c>
      <c r="S7843" s="23" t="str">
        <f t="shared" si="611"/>
        <v>ORD107842_20251127_CUST03486_MED010</v>
      </c>
      <c r="T7843" s="23">
        <f t="shared" si="612"/>
        <v>1</v>
      </c>
      <c r="U7843" s="6">
        <f t="shared" si="613"/>
        <v>391.08000000000004</v>
      </c>
      <c r="V7843" s="6">
        <f>tbl_Raw_Data[[#This Row],[Discount_Pct]]*tbl_Raw_Data[[#This Row],[Gross_Amount]]/100</f>
        <v>39.108000000000004</v>
      </c>
      <c r="W7843" s="6">
        <f>tbl_Raw_Data[[#This Row],[Gross_Amount]]-tbl_Raw_Data[[#This Row],[Discount_Amount]]</f>
        <v>351.97200000000004</v>
      </c>
      <c r="X7843" s="6">
        <f>tbl_Raw_Data[[#This Row],[Net_Amount_Before_Tax]]*tbl_Raw_Data[[#This Row],[Tax_Pct]]/100</f>
        <v>17.598600000000001</v>
      </c>
      <c r="Y7843" s="6">
        <f>tbl_Raw_Data[[#This Row],[Net_Amount_Before_Tax]]+tbl_Raw_Data[[#This Row],[Tax_Amount]]</f>
        <v>369.57060000000001</v>
      </c>
      <c r="Z7843" s="6">
        <f t="shared" si="614"/>
        <v>3</v>
      </c>
    </row>
    <row r="7844" spans="1:26" x14ac:dyDescent="0.3">
      <c r="A7844" s="23" t="s">
        <v>9930</v>
      </c>
      <c r="B7844" s="34">
        <v>45368</v>
      </c>
      <c r="C7844" s="23" t="s">
        <v>435</v>
      </c>
      <c r="D7844" s="23" t="s">
        <v>19</v>
      </c>
      <c r="E7844" s="23" t="s">
        <v>19</v>
      </c>
      <c r="F7844" s="23">
        <v>110029</v>
      </c>
      <c r="G7844" s="23" t="s">
        <v>154</v>
      </c>
      <c r="H7844" s="23" t="s">
        <v>155</v>
      </c>
      <c r="I7844" s="23" t="s">
        <v>134</v>
      </c>
      <c r="J7844" s="23" t="s">
        <v>156</v>
      </c>
      <c r="K7844" s="23" t="s">
        <v>57</v>
      </c>
      <c r="L7844" s="23">
        <v>2</v>
      </c>
      <c r="M7844" s="23">
        <v>42.15</v>
      </c>
      <c r="N7844" s="23">
        <v>0</v>
      </c>
      <c r="O7844" s="23">
        <v>5</v>
      </c>
      <c r="P7844" s="23" t="s">
        <v>65</v>
      </c>
      <c r="Q7844" s="23" t="s">
        <v>34</v>
      </c>
      <c r="R7844" s="23">
        <f t="shared" si="610"/>
        <v>1</v>
      </c>
      <c r="S7844" s="23" t="str">
        <f t="shared" si="611"/>
        <v>ORD107843_20240317_CUST00805_MED006</v>
      </c>
      <c r="T7844" s="23">
        <f t="shared" si="612"/>
        <v>1</v>
      </c>
      <c r="U7844" s="6">
        <f t="shared" si="613"/>
        <v>84.3</v>
      </c>
      <c r="V7844" s="6">
        <f>tbl_Raw_Data[[#This Row],[Discount_Pct]]*tbl_Raw_Data[[#This Row],[Gross_Amount]]/100</f>
        <v>0</v>
      </c>
      <c r="W7844" s="6">
        <f>tbl_Raw_Data[[#This Row],[Gross_Amount]]-tbl_Raw_Data[[#This Row],[Discount_Amount]]</f>
        <v>84.3</v>
      </c>
      <c r="X7844" s="6">
        <f>tbl_Raw_Data[[#This Row],[Net_Amount_Before_Tax]]*tbl_Raw_Data[[#This Row],[Tax_Pct]]/100</f>
        <v>4.2149999999999999</v>
      </c>
      <c r="Y7844" s="6">
        <f>tbl_Raw_Data[[#This Row],[Net_Amount_Before_Tax]]+tbl_Raw_Data[[#This Row],[Tax_Amount]]</f>
        <v>88.515000000000001</v>
      </c>
      <c r="Z7844" s="6">
        <f t="shared" si="614"/>
        <v>2</v>
      </c>
    </row>
    <row r="7845" spans="1:26" x14ac:dyDescent="0.3">
      <c r="A7845" s="23" t="s">
        <v>9930</v>
      </c>
      <c r="B7845" s="34">
        <v>45317</v>
      </c>
      <c r="C7845" s="23" t="s">
        <v>4487</v>
      </c>
      <c r="D7845" s="23" t="s">
        <v>87</v>
      </c>
      <c r="E7845" s="23" t="s">
        <v>88</v>
      </c>
      <c r="F7845" s="23">
        <v>600018</v>
      </c>
      <c r="G7845" s="23" t="s">
        <v>315</v>
      </c>
      <c r="H7845" s="23" t="s">
        <v>316</v>
      </c>
      <c r="I7845" s="23" t="s">
        <v>50</v>
      </c>
      <c r="J7845" s="23" t="s">
        <v>114</v>
      </c>
      <c r="K7845" s="23" t="s">
        <v>24</v>
      </c>
      <c r="L7845" s="23">
        <v>1</v>
      </c>
      <c r="M7845" s="23">
        <v>114.96</v>
      </c>
      <c r="N7845" s="23">
        <v>5</v>
      </c>
      <c r="O7845" s="23">
        <v>5</v>
      </c>
      <c r="P7845" s="23" t="s">
        <v>33</v>
      </c>
      <c r="Q7845" s="23" t="s">
        <v>34</v>
      </c>
      <c r="R7845" s="23">
        <f t="shared" si="610"/>
        <v>1</v>
      </c>
      <c r="S7845" s="23" t="str">
        <f t="shared" si="611"/>
        <v>ORD107843_20240126_CUST00050_MED012</v>
      </c>
      <c r="T7845" s="23">
        <f t="shared" si="612"/>
        <v>1</v>
      </c>
      <c r="U7845" s="6">
        <f t="shared" si="613"/>
        <v>114.96</v>
      </c>
      <c r="V7845" s="6">
        <f>tbl_Raw_Data[[#This Row],[Discount_Pct]]*tbl_Raw_Data[[#This Row],[Gross_Amount]]/100</f>
        <v>5.7479999999999993</v>
      </c>
      <c r="W7845" s="6">
        <f>tbl_Raw_Data[[#This Row],[Gross_Amount]]-tbl_Raw_Data[[#This Row],[Discount_Amount]]</f>
        <v>109.21199999999999</v>
      </c>
      <c r="X7845" s="6">
        <f>tbl_Raw_Data[[#This Row],[Net_Amount_Before_Tax]]*tbl_Raw_Data[[#This Row],[Tax_Pct]]/100</f>
        <v>5.4605999999999995</v>
      </c>
      <c r="Y7845" s="6">
        <f>tbl_Raw_Data[[#This Row],[Net_Amount_Before_Tax]]+tbl_Raw_Data[[#This Row],[Tax_Amount]]</f>
        <v>114.67259999999999</v>
      </c>
      <c r="Z7845" s="6">
        <f t="shared" si="614"/>
        <v>2</v>
      </c>
    </row>
    <row r="7846" spans="1:26" x14ac:dyDescent="0.3">
      <c r="A7846" s="23" t="s">
        <v>9931</v>
      </c>
      <c r="B7846" s="34">
        <v>45797</v>
      </c>
      <c r="C7846" s="23" t="s">
        <v>5362</v>
      </c>
      <c r="D7846" s="23" t="s">
        <v>142</v>
      </c>
      <c r="E7846" s="23" t="s">
        <v>81</v>
      </c>
      <c r="F7846" s="23">
        <v>380015</v>
      </c>
      <c r="G7846" s="23" t="s">
        <v>154</v>
      </c>
      <c r="H7846" s="23" t="s">
        <v>155</v>
      </c>
      <c r="I7846" s="23" t="s">
        <v>134</v>
      </c>
      <c r="J7846" s="23" t="s">
        <v>156</v>
      </c>
      <c r="K7846" s="23" t="s">
        <v>57</v>
      </c>
      <c r="L7846" s="23">
        <v>1</v>
      </c>
      <c r="M7846" s="23">
        <v>42.54</v>
      </c>
      <c r="N7846" s="23">
        <v>5</v>
      </c>
      <c r="O7846" s="23">
        <v>12</v>
      </c>
      <c r="P7846" s="23" t="s">
        <v>58</v>
      </c>
      <c r="Q7846" s="23" t="s">
        <v>34</v>
      </c>
      <c r="R7846" s="23">
        <f t="shared" si="610"/>
        <v>1</v>
      </c>
      <c r="S7846" s="23" t="str">
        <f t="shared" si="611"/>
        <v>ORD107845_20250520_CUST00629_MED006</v>
      </c>
      <c r="T7846" s="23">
        <f t="shared" si="612"/>
        <v>1</v>
      </c>
      <c r="U7846" s="6">
        <f t="shared" si="613"/>
        <v>42.54</v>
      </c>
      <c r="V7846" s="6">
        <f>tbl_Raw_Data[[#This Row],[Discount_Pct]]*tbl_Raw_Data[[#This Row],[Gross_Amount]]/100</f>
        <v>2.1269999999999998</v>
      </c>
      <c r="W7846" s="6">
        <f>tbl_Raw_Data[[#This Row],[Gross_Amount]]-tbl_Raw_Data[[#This Row],[Discount_Amount]]</f>
        <v>40.412999999999997</v>
      </c>
      <c r="X7846" s="6">
        <f>tbl_Raw_Data[[#This Row],[Net_Amount_Before_Tax]]*tbl_Raw_Data[[#This Row],[Tax_Pct]]/100</f>
        <v>4.8495599999999994</v>
      </c>
      <c r="Y7846" s="6">
        <f>tbl_Raw_Data[[#This Row],[Net_Amount_Before_Tax]]+tbl_Raw_Data[[#This Row],[Tax_Amount]]</f>
        <v>45.262559999999993</v>
      </c>
      <c r="Z7846" s="6">
        <f t="shared" si="614"/>
        <v>2</v>
      </c>
    </row>
    <row r="7847" spans="1:26" x14ac:dyDescent="0.3">
      <c r="A7847" s="23" t="s">
        <v>9932</v>
      </c>
      <c r="B7847" s="34">
        <v>45837</v>
      </c>
      <c r="C7847" s="23" t="s">
        <v>6006</v>
      </c>
      <c r="D7847" s="23" t="s">
        <v>100</v>
      </c>
      <c r="E7847" s="23" t="s">
        <v>101</v>
      </c>
      <c r="F7847" s="23">
        <v>201303</v>
      </c>
      <c r="G7847" s="23" t="s">
        <v>185</v>
      </c>
      <c r="H7847" s="23" t="s">
        <v>186</v>
      </c>
      <c r="I7847" s="23" t="s">
        <v>76</v>
      </c>
      <c r="J7847" s="23" t="s">
        <v>187</v>
      </c>
      <c r="K7847" s="23" t="s">
        <v>57</v>
      </c>
      <c r="L7847" s="23">
        <v>1</v>
      </c>
      <c r="M7847" s="23">
        <v>100.09</v>
      </c>
      <c r="N7847" s="23">
        <v>5</v>
      </c>
      <c r="O7847" s="23">
        <v>12</v>
      </c>
      <c r="P7847" s="23" t="s">
        <v>58</v>
      </c>
      <c r="Q7847" s="23" t="s">
        <v>34</v>
      </c>
      <c r="R7847" s="23">
        <f t="shared" si="610"/>
        <v>1</v>
      </c>
      <c r="S7847" s="23" t="str">
        <f t="shared" si="611"/>
        <v>ORD107846_20250629_CUST03248_MED009</v>
      </c>
      <c r="T7847" s="23">
        <f t="shared" si="612"/>
        <v>1</v>
      </c>
      <c r="U7847" s="6">
        <f t="shared" si="613"/>
        <v>100.09</v>
      </c>
      <c r="V7847" s="6">
        <f>tbl_Raw_Data[[#This Row],[Discount_Pct]]*tbl_Raw_Data[[#This Row],[Gross_Amount]]/100</f>
        <v>5.0045000000000002</v>
      </c>
      <c r="W7847" s="6">
        <f>tbl_Raw_Data[[#This Row],[Gross_Amount]]-tbl_Raw_Data[[#This Row],[Discount_Amount]]</f>
        <v>95.085499999999996</v>
      </c>
      <c r="X7847" s="6">
        <f>tbl_Raw_Data[[#This Row],[Net_Amount_Before_Tax]]*tbl_Raw_Data[[#This Row],[Tax_Pct]]/100</f>
        <v>11.410259999999999</v>
      </c>
      <c r="Y7847" s="6">
        <f>tbl_Raw_Data[[#This Row],[Net_Amount_Before_Tax]]+tbl_Raw_Data[[#This Row],[Tax_Amount]]</f>
        <v>106.49575999999999</v>
      </c>
      <c r="Z7847" s="6">
        <f t="shared" si="614"/>
        <v>1</v>
      </c>
    </row>
    <row r="7848" spans="1:26" x14ac:dyDescent="0.3">
      <c r="A7848" s="23" t="s">
        <v>9933</v>
      </c>
      <c r="B7848" s="34">
        <v>45668</v>
      </c>
      <c r="C7848" s="23" t="s">
        <v>3097</v>
      </c>
      <c r="D7848" s="23" t="s">
        <v>123</v>
      </c>
      <c r="E7848" s="23" t="s">
        <v>101</v>
      </c>
      <c r="F7848" s="23">
        <v>226016</v>
      </c>
      <c r="G7848" s="23" t="s">
        <v>119</v>
      </c>
      <c r="H7848" s="23" t="s">
        <v>120</v>
      </c>
      <c r="I7848" s="23" t="s">
        <v>32</v>
      </c>
      <c r="J7848" s="23" t="s">
        <v>64</v>
      </c>
      <c r="K7848" s="23" t="s">
        <v>57</v>
      </c>
      <c r="L7848" s="23">
        <v>3</v>
      </c>
      <c r="M7848" s="23">
        <v>67.05</v>
      </c>
      <c r="N7848" s="23">
        <v>0</v>
      </c>
      <c r="O7848" s="23">
        <v>12</v>
      </c>
      <c r="P7848" s="23" t="s">
        <v>89</v>
      </c>
      <c r="Q7848" s="23" t="s">
        <v>26</v>
      </c>
      <c r="R7848" s="23">
        <f t="shared" si="610"/>
        <v>1</v>
      </c>
      <c r="S7848" s="23" t="str">
        <f t="shared" si="611"/>
        <v>ORD107847_20250111_CUST02340_MED010</v>
      </c>
      <c r="T7848" s="23">
        <f t="shared" si="612"/>
        <v>1</v>
      </c>
      <c r="U7848" s="6">
        <f t="shared" si="613"/>
        <v>201.14999999999998</v>
      </c>
      <c r="V7848" s="6">
        <f>tbl_Raw_Data[[#This Row],[Discount_Pct]]*tbl_Raw_Data[[#This Row],[Gross_Amount]]/100</f>
        <v>0</v>
      </c>
      <c r="W7848" s="6">
        <f>tbl_Raw_Data[[#This Row],[Gross_Amount]]-tbl_Raw_Data[[#This Row],[Discount_Amount]]</f>
        <v>201.14999999999998</v>
      </c>
      <c r="X7848" s="6">
        <f>tbl_Raw_Data[[#This Row],[Net_Amount_Before_Tax]]*tbl_Raw_Data[[#This Row],[Tax_Pct]]/100</f>
        <v>24.137999999999998</v>
      </c>
      <c r="Y7848" s="6">
        <f>tbl_Raw_Data[[#This Row],[Net_Amount_Before_Tax]]+tbl_Raw_Data[[#This Row],[Tax_Amount]]</f>
        <v>225.28799999999998</v>
      </c>
      <c r="Z7848" s="6">
        <f t="shared" si="614"/>
        <v>2</v>
      </c>
    </row>
    <row r="7849" spans="1:26" x14ac:dyDescent="0.3">
      <c r="A7849" s="23" t="s">
        <v>9934</v>
      </c>
      <c r="B7849" s="34">
        <v>45901</v>
      </c>
      <c r="C7849" s="23" t="s">
        <v>3495</v>
      </c>
      <c r="D7849" s="23" t="s">
        <v>142</v>
      </c>
      <c r="E7849" s="23" t="s">
        <v>81</v>
      </c>
      <c r="F7849" s="23">
        <v>380061</v>
      </c>
      <c r="G7849" s="23" t="s">
        <v>160</v>
      </c>
      <c r="H7849" s="23" t="s">
        <v>161</v>
      </c>
      <c r="I7849" s="23" t="s">
        <v>50</v>
      </c>
      <c r="J7849" s="23" t="s">
        <v>23</v>
      </c>
      <c r="K7849" s="23" t="s">
        <v>24</v>
      </c>
      <c r="L7849" s="23">
        <v>3</v>
      </c>
      <c r="M7849" s="23">
        <v>162.69999999999999</v>
      </c>
      <c r="N7849" s="23">
        <v>10</v>
      </c>
      <c r="O7849" s="23">
        <v>18</v>
      </c>
      <c r="P7849" s="23" t="s">
        <v>65</v>
      </c>
      <c r="Q7849" s="23" t="s">
        <v>34</v>
      </c>
      <c r="R7849" s="23">
        <f t="shared" si="610"/>
        <v>1</v>
      </c>
      <c r="S7849" s="23" t="str">
        <f t="shared" si="611"/>
        <v>ORD107848_20250901_CUST02259_MED014</v>
      </c>
      <c r="T7849" s="23">
        <f t="shared" si="612"/>
        <v>1</v>
      </c>
      <c r="U7849" s="6">
        <f t="shared" si="613"/>
        <v>488.09999999999997</v>
      </c>
      <c r="V7849" s="6">
        <f>tbl_Raw_Data[[#This Row],[Discount_Pct]]*tbl_Raw_Data[[#This Row],[Gross_Amount]]/100</f>
        <v>48.81</v>
      </c>
      <c r="W7849" s="6">
        <f>tbl_Raw_Data[[#This Row],[Gross_Amount]]-tbl_Raw_Data[[#This Row],[Discount_Amount]]</f>
        <v>439.28999999999996</v>
      </c>
      <c r="X7849" s="6">
        <f>tbl_Raw_Data[[#This Row],[Net_Amount_Before_Tax]]*tbl_Raw_Data[[#This Row],[Tax_Pct]]/100</f>
        <v>79.072199999999995</v>
      </c>
      <c r="Y7849" s="6">
        <f>tbl_Raw_Data[[#This Row],[Net_Amount_Before_Tax]]+tbl_Raw_Data[[#This Row],[Tax_Amount]]</f>
        <v>518.36219999999992</v>
      </c>
      <c r="Z7849" s="6">
        <f t="shared" si="614"/>
        <v>2</v>
      </c>
    </row>
    <row r="7850" spans="1:26" x14ac:dyDescent="0.3">
      <c r="A7850" s="23" t="s">
        <v>9935</v>
      </c>
      <c r="B7850" s="34">
        <v>45317</v>
      </c>
      <c r="C7850" s="23" t="s">
        <v>3826</v>
      </c>
      <c r="D7850" s="23" t="s">
        <v>72</v>
      </c>
      <c r="E7850" s="23" t="s">
        <v>73</v>
      </c>
      <c r="F7850" s="23">
        <v>302021</v>
      </c>
      <c r="G7850" s="23" t="s">
        <v>167</v>
      </c>
      <c r="H7850" s="23" t="s">
        <v>168</v>
      </c>
      <c r="I7850" s="23" t="s">
        <v>113</v>
      </c>
      <c r="J7850" s="23" t="s">
        <v>42</v>
      </c>
      <c r="K7850" s="23" t="s">
        <v>24</v>
      </c>
      <c r="L7850" s="23">
        <v>3</v>
      </c>
      <c r="M7850" s="23">
        <v>207.94</v>
      </c>
      <c r="N7850" s="23">
        <v>5</v>
      </c>
      <c r="O7850" s="23">
        <v>5</v>
      </c>
      <c r="P7850" s="23" t="s">
        <v>43</v>
      </c>
      <c r="Q7850" s="23" t="s">
        <v>34</v>
      </c>
      <c r="R7850" s="23">
        <f t="shared" si="610"/>
        <v>1</v>
      </c>
      <c r="S7850" s="23" t="str">
        <f t="shared" si="611"/>
        <v>ORD107849_20240126_CUST00013_MED026</v>
      </c>
      <c r="T7850" s="23">
        <f t="shared" si="612"/>
        <v>1</v>
      </c>
      <c r="U7850" s="6">
        <f t="shared" si="613"/>
        <v>623.81999999999994</v>
      </c>
      <c r="V7850" s="6">
        <f>tbl_Raw_Data[[#This Row],[Discount_Pct]]*tbl_Raw_Data[[#This Row],[Gross_Amount]]/100</f>
        <v>31.190999999999995</v>
      </c>
      <c r="W7850" s="6">
        <f>tbl_Raw_Data[[#This Row],[Gross_Amount]]-tbl_Raw_Data[[#This Row],[Discount_Amount]]</f>
        <v>592.62899999999991</v>
      </c>
      <c r="X7850" s="6">
        <f>tbl_Raw_Data[[#This Row],[Net_Amount_Before_Tax]]*tbl_Raw_Data[[#This Row],[Tax_Pct]]/100</f>
        <v>29.631449999999994</v>
      </c>
      <c r="Y7850" s="6">
        <f>tbl_Raw_Data[[#This Row],[Net_Amount_Before_Tax]]+tbl_Raw_Data[[#This Row],[Tax_Amount]]</f>
        <v>622.26044999999988</v>
      </c>
      <c r="Z7850" s="6">
        <f t="shared" si="614"/>
        <v>2</v>
      </c>
    </row>
    <row r="7851" spans="1:26" x14ac:dyDescent="0.3">
      <c r="A7851" s="23" t="s">
        <v>9936</v>
      </c>
      <c r="B7851" s="34">
        <v>45914</v>
      </c>
      <c r="C7851" s="23" t="s">
        <v>2461</v>
      </c>
      <c r="D7851" s="23" t="s">
        <v>159</v>
      </c>
      <c r="E7851" s="23" t="s">
        <v>47</v>
      </c>
      <c r="F7851" s="23">
        <v>400069</v>
      </c>
      <c r="G7851" s="23" t="s">
        <v>138</v>
      </c>
      <c r="H7851" s="23" t="s">
        <v>139</v>
      </c>
      <c r="I7851" s="23" t="s">
        <v>50</v>
      </c>
      <c r="J7851" s="23" t="s">
        <v>140</v>
      </c>
      <c r="K7851" s="23" t="s">
        <v>24</v>
      </c>
      <c r="L7851" s="23">
        <v>2</v>
      </c>
      <c r="M7851" s="23">
        <v>173.84</v>
      </c>
      <c r="N7851" s="23">
        <v>5</v>
      </c>
      <c r="O7851" s="23">
        <v>18</v>
      </c>
      <c r="P7851" s="23" t="s">
        <v>58</v>
      </c>
      <c r="Q7851" s="23" t="s">
        <v>34</v>
      </c>
      <c r="R7851" s="23">
        <f t="shared" si="610"/>
        <v>1</v>
      </c>
      <c r="S7851" s="23" t="str">
        <f t="shared" si="611"/>
        <v>ORD107850_20250914_CUST02654_MED013</v>
      </c>
      <c r="T7851" s="23">
        <f t="shared" si="612"/>
        <v>1</v>
      </c>
      <c r="U7851" s="6">
        <f t="shared" si="613"/>
        <v>347.68</v>
      </c>
      <c r="V7851" s="6">
        <f>tbl_Raw_Data[[#This Row],[Discount_Pct]]*tbl_Raw_Data[[#This Row],[Gross_Amount]]/100</f>
        <v>17.384</v>
      </c>
      <c r="W7851" s="6">
        <f>tbl_Raw_Data[[#This Row],[Gross_Amount]]-tbl_Raw_Data[[#This Row],[Discount_Amount]]</f>
        <v>330.29599999999999</v>
      </c>
      <c r="X7851" s="6">
        <f>tbl_Raw_Data[[#This Row],[Net_Amount_Before_Tax]]*tbl_Raw_Data[[#This Row],[Tax_Pct]]/100</f>
        <v>59.453279999999992</v>
      </c>
      <c r="Y7851" s="6">
        <f>tbl_Raw_Data[[#This Row],[Net_Amount_Before_Tax]]+tbl_Raw_Data[[#This Row],[Tax_Amount]]</f>
        <v>389.74928</v>
      </c>
      <c r="Z7851" s="6">
        <f t="shared" si="614"/>
        <v>4</v>
      </c>
    </row>
    <row r="7852" spans="1:26" x14ac:dyDescent="0.3">
      <c r="A7852" s="23" t="s">
        <v>9937</v>
      </c>
      <c r="B7852" s="34">
        <v>45687</v>
      </c>
      <c r="C7852" s="23" t="s">
        <v>519</v>
      </c>
      <c r="D7852" s="23" t="s">
        <v>87</v>
      </c>
      <c r="E7852" s="23" t="s">
        <v>88</v>
      </c>
      <c r="F7852" s="23">
        <v>600040</v>
      </c>
      <c r="G7852" s="23" t="s">
        <v>233</v>
      </c>
      <c r="H7852" s="23" t="s">
        <v>234</v>
      </c>
      <c r="I7852" s="23" t="s">
        <v>104</v>
      </c>
      <c r="J7852" s="23" t="s">
        <v>42</v>
      </c>
      <c r="K7852" s="23" t="s">
        <v>24</v>
      </c>
      <c r="L7852" s="23">
        <v>1</v>
      </c>
      <c r="M7852" s="23">
        <v>166.87</v>
      </c>
      <c r="N7852" s="23">
        <v>15</v>
      </c>
      <c r="O7852" s="23">
        <v>12</v>
      </c>
      <c r="P7852" s="23" t="s">
        <v>33</v>
      </c>
      <c r="Q7852" s="23" t="s">
        <v>26</v>
      </c>
      <c r="R7852" s="23">
        <f t="shared" si="610"/>
        <v>1</v>
      </c>
      <c r="S7852" s="23" t="str">
        <f t="shared" si="611"/>
        <v>ORD107851_20250130_CUST02760_MED019</v>
      </c>
      <c r="T7852" s="23">
        <f t="shared" si="612"/>
        <v>1</v>
      </c>
      <c r="U7852" s="6">
        <f t="shared" si="613"/>
        <v>166.87</v>
      </c>
      <c r="V7852" s="6">
        <f>tbl_Raw_Data[[#This Row],[Discount_Pct]]*tbl_Raw_Data[[#This Row],[Gross_Amount]]/100</f>
        <v>25.030500000000004</v>
      </c>
      <c r="W7852" s="6">
        <f>tbl_Raw_Data[[#This Row],[Gross_Amount]]-tbl_Raw_Data[[#This Row],[Discount_Amount]]</f>
        <v>141.83949999999999</v>
      </c>
      <c r="X7852" s="6">
        <f>tbl_Raw_Data[[#This Row],[Net_Amount_Before_Tax]]*tbl_Raw_Data[[#This Row],[Tax_Pct]]/100</f>
        <v>17.02074</v>
      </c>
      <c r="Y7852" s="6">
        <f>tbl_Raw_Data[[#This Row],[Net_Amount_Before_Tax]]+tbl_Raw_Data[[#This Row],[Tax_Amount]]</f>
        <v>158.86023999999998</v>
      </c>
      <c r="Z7852" s="6">
        <f t="shared" si="614"/>
        <v>1</v>
      </c>
    </row>
    <row r="7853" spans="1:26" x14ac:dyDescent="0.3">
      <c r="A7853" s="23" t="s">
        <v>9937</v>
      </c>
      <c r="B7853" s="34">
        <v>45972</v>
      </c>
      <c r="C7853" s="23" t="s">
        <v>1776</v>
      </c>
      <c r="D7853" s="23" t="s">
        <v>142</v>
      </c>
      <c r="E7853" s="23" t="s">
        <v>81</v>
      </c>
      <c r="F7853" s="23">
        <v>380015</v>
      </c>
      <c r="G7853" s="23" t="s">
        <v>160</v>
      </c>
      <c r="H7853" s="23" t="s">
        <v>161</v>
      </c>
      <c r="I7853" s="23" t="s">
        <v>50</v>
      </c>
      <c r="J7853" s="23" t="s">
        <v>23</v>
      </c>
      <c r="K7853" s="23" t="s">
        <v>24</v>
      </c>
      <c r="L7853" s="23">
        <v>2</v>
      </c>
      <c r="M7853" s="23">
        <v>138.55000000000001</v>
      </c>
      <c r="N7853" s="23">
        <v>10</v>
      </c>
      <c r="O7853" s="23">
        <v>5</v>
      </c>
      <c r="P7853" s="23" t="s">
        <v>58</v>
      </c>
      <c r="Q7853" s="23" t="s">
        <v>34</v>
      </c>
      <c r="R7853" s="23">
        <f t="shared" si="610"/>
        <v>1</v>
      </c>
      <c r="S7853" s="23" t="str">
        <f t="shared" si="611"/>
        <v>ORD107851_20251111_CUST00115_MED014</v>
      </c>
      <c r="T7853" s="23">
        <f t="shared" si="612"/>
        <v>1</v>
      </c>
      <c r="U7853" s="6">
        <f t="shared" si="613"/>
        <v>277.10000000000002</v>
      </c>
      <c r="V7853" s="6">
        <f>tbl_Raw_Data[[#This Row],[Discount_Pct]]*tbl_Raw_Data[[#This Row],[Gross_Amount]]/100</f>
        <v>27.71</v>
      </c>
      <c r="W7853" s="6">
        <f>tbl_Raw_Data[[#This Row],[Gross_Amount]]-tbl_Raw_Data[[#This Row],[Discount_Amount]]</f>
        <v>249.39000000000001</v>
      </c>
      <c r="X7853" s="6">
        <f>tbl_Raw_Data[[#This Row],[Net_Amount_Before_Tax]]*tbl_Raw_Data[[#This Row],[Tax_Pct]]/100</f>
        <v>12.4695</v>
      </c>
      <c r="Y7853" s="6">
        <f>tbl_Raw_Data[[#This Row],[Net_Amount_Before_Tax]]+tbl_Raw_Data[[#This Row],[Tax_Amount]]</f>
        <v>261.85950000000003</v>
      </c>
      <c r="Z7853" s="6">
        <f t="shared" si="614"/>
        <v>4</v>
      </c>
    </row>
    <row r="7854" spans="1:26" x14ac:dyDescent="0.3">
      <c r="A7854" s="23" t="s">
        <v>9938</v>
      </c>
      <c r="B7854" s="34">
        <v>45406</v>
      </c>
      <c r="C7854" s="23" t="s">
        <v>4806</v>
      </c>
      <c r="D7854" s="23" t="s">
        <v>183</v>
      </c>
      <c r="E7854" s="23" t="s">
        <v>184</v>
      </c>
      <c r="F7854" s="23">
        <v>122016</v>
      </c>
      <c r="G7854" s="23" t="s">
        <v>107</v>
      </c>
      <c r="H7854" s="23" t="s">
        <v>108</v>
      </c>
      <c r="I7854" s="23" t="s">
        <v>63</v>
      </c>
      <c r="J7854" s="23" t="s">
        <v>42</v>
      </c>
      <c r="K7854" s="23" t="s">
        <v>57</v>
      </c>
      <c r="L7854" s="23">
        <v>2</v>
      </c>
      <c r="M7854" s="23">
        <v>89.39</v>
      </c>
      <c r="N7854" s="23">
        <v>10</v>
      </c>
      <c r="O7854" s="23">
        <v>5</v>
      </c>
      <c r="P7854" s="23" t="s">
        <v>89</v>
      </c>
      <c r="Q7854" s="23" t="s">
        <v>34</v>
      </c>
      <c r="R7854" s="23">
        <f t="shared" si="610"/>
        <v>1</v>
      </c>
      <c r="S7854" s="23" t="str">
        <f t="shared" si="611"/>
        <v>ORD107853_20240424_CUST03491_MED005</v>
      </c>
      <c r="T7854" s="23">
        <f t="shared" si="612"/>
        <v>1</v>
      </c>
      <c r="U7854" s="6">
        <f t="shared" si="613"/>
        <v>178.78</v>
      </c>
      <c r="V7854" s="6">
        <f>tbl_Raw_Data[[#This Row],[Discount_Pct]]*tbl_Raw_Data[[#This Row],[Gross_Amount]]/100</f>
        <v>17.878</v>
      </c>
      <c r="W7854" s="6">
        <f>tbl_Raw_Data[[#This Row],[Gross_Amount]]-tbl_Raw_Data[[#This Row],[Discount_Amount]]</f>
        <v>160.90199999999999</v>
      </c>
      <c r="X7854" s="6">
        <f>tbl_Raw_Data[[#This Row],[Net_Amount_Before_Tax]]*tbl_Raw_Data[[#This Row],[Tax_Pct]]/100</f>
        <v>8.0450999999999997</v>
      </c>
      <c r="Y7854" s="6">
        <f>tbl_Raw_Data[[#This Row],[Net_Amount_Before_Tax]]+tbl_Raw_Data[[#This Row],[Tax_Amount]]</f>
        <v>168.94709999999998</v>
      </c>
      <c r="Z7854" s="6">
        <f t="shared" si="614"/>
        <v>2</v>
      </c>
    </row>
    <row r="7855" spans="1:26" x14ac:dyDescent="0.3">
      <c r="A7855" s="23" t="s">
        <v>9939</v>
      </c>
      <c r="B7855" s="34">
        <v>45597</v>
      </c>
      <c r="C7855" s="23" t="s">
        <v>801</v>
      </c>
      <c r="D7855" s="23" t="s">
        <v>183</v>
      </c>
      <c r="E7855" s="23" t="s">
        <v>184</v>
      </c>
      <c r="F7855" s="23">
        <v>122009</v>
      </c>
      <c r="G7855" s="23" t="s">
        <v>124</v>
      </c>
      <c r="H7855" s="23" t="s">
        <v>125</v>
      </c>
      <c r="I7855" s="23" t="s">
        <v>104</v>
      </c>
      <c r="J7855" s="23" t="s">
        <v>114</v>
      </c>
      <c r="K7855" s="23" t="s">
        <v>24</v>
      </c>
      <c r="L7855" s="23">
        <v>1</v>
      </c>
      <c r="M7855" s="23">
        <v>110.46</v>
      </c>
      <c r="N7855" s="23">
        <v>5</v>
      </c>
      <c r="O7855" s="23">
        <v>18</v>
      </c>
      <c r="P7855" s="23" t="s">
        <v>89</v>
      </c>
      <c r="Q7855" s="23" t="s">
        <v>44</v>
      </c>
      <c r="R7855" s="23">
        <f t="shared" si="610"/>
        <v>1</v>
      </c>
      <c r="S7855" s="23" t="str">
        <f t="shared" si="611"/>
        <v>ORD107854_20241101_CUST00307_MED018</v>
      </c>
      <c r="T7855" s="23">
        <f t="shared" si="612"/>
        <v>1</v>
      </c>
      <c r="U7855" s="6">
        <f t="shared" si="613"/>
        <v>110.46</v>
      </c>
      <c r="V7855" s="6">
        <f>tbl_Raw_Data[[#This Row],[Discount_Pct]]*tbl_Raw_Data[[#This Row],[Gross_Amount]]/100</f>
        <v>5.5229999999999997</v>
      </c>
      <c r="W7855" s="6">
        <f>tbl_Raw_Data[[#This Row],[Gross_Amount]]-tbl_Raw_Data[[#This Row],[Discount_Amount]]</f>
        <v>104.937</v>
      </c>
      <c r="X7855" s="6">
        <f>tbl_Raw_Data[[#This Row],[Net_Amount_Before_Tax]]*tbl_Raw_Data[[#This Row],[Tax_Pct]]/100</f>
        <v>18.888660000000002</v>
      </c>
      <c r="Y7855" s="6">
        <f>tbl_Raw_Data[[#This Row],[Net_Amount_Before_Tax]]+tbl_Raw_Data[[#This Row],[Tax_Amount]]</f>
        <v>123.82566</v>
      </c>
      <c r="Z7855" s="6">
        <f t="shared" si="614"/>
        <v>1</v>
      </c>
    </row>
    <row r="7856" spans="1:26" x14ac:dyDescent="0.3">
      <c r="A7856" s="23" t="s">
        <v>9940</v>
      </c>
      <c r="B7856" s="34">
        <v>45333</v>
      </c>
      <c r="C7856" s="23" t="s">
        <v>2454</v>
      </c>
      <c r="D7856" s="23" t="s">
        <v>142</v>
      </c>
      <c r="E7856" s="23" t="s">
        <v>81</v>
      </c>
      <c r="F7856" s="23">
        <v>380061</v>
      </c>
      <c r="G7856" s="23" t="s">
        <v>102</v>
      </c>
      <c r="H7856" s="23" t="s">
        <v>103</v>
      </c>
      <c r="I7856" s="23" t="s">
        <v>104</v>
      </c>
      <c r="J7856" s="23" t="s">
        <v>64</v>
      </c>
      <c r="K7856" s="23" t="s">
        <v>57</v>
      </c>
      <c r="L7856" s="23">
        <v>3</v>
      </c>
      <c r="M7856" s="23">
        <v>93.43</v>
      </c>
      <c r="N7856" s="23">
        <v>5</v>
      </c>
      <c r="O7856" s="23">
        <v>5</v>
      </c>
      <c r="P7856" s="23" t="s">
        <v>33</v>
      </c>
      <c r="Q7856" s="23" t="s">
        <v>34</v>
      </c>
      <c r="R7856" s="23">
        <f t="shared" si="610"/>
        <v>1</v>
      </c>
      <c r="S7856" s="23" t="str">
        <f t="shared" si="611"/>
        <v>ORD107855_20240211_CUST01508_MED029</v>
      </c>
      <c r="T7856" s="23">
        <f t="shared" si="612"/>
        <v>1</v>
      </c>
      <c r="U7856" s="6">
        <f t="shared" si="613"/>
        <v>280.29000000000002</v>
      </c>
      <c r="V7856" s="6">
        <f>tbl_Raw_Data[[#This Row],[Discount_Pct]]*tbl_Raw_Data[[#This Row],[Gross_Amount]]/100</f>
        <v>14.0145</v>
      </c>
      <c r="W7856" s="6">
        <f>tbl_Raw_Data[[#This Row],[Gross_Amount]]-tbl_Raw_Data[[#This Row],[Discount_Amount]]</f>
        <v>266.27550000000002</v>
      </c>
      <c r="X7856" s="6">
        <f>tbl_Raw_Data[[#This Row],[Net_Amount_Before_Tax]]*tbl_Raw_Data[[#This Row],[Tax_Pct]]/100</f>
        <v>13.313775</v>
      </c>
      <c r="Y7856" s="6">
        <f>tbl_Raw_Data[[#This Row],[Net_Amount_Before_Tax]]+tbl_Raw_Data[[#This Row],[Tax_Amount]]</f>
        <v>279.58927500000004</v>
      </c>
      <c r="Z7856" s="6">
        <f t="shared" si="614"/>
        <v>2</v>
      </c>
    </row>
    <row r="7857" spans="1:26" x14ac:dyDescent="0.3">
      <c r="A7857" s="23" t="s">
        <v>9941</v>
      </c>
      <c r="B7857" s="34">
        <v>45417</v>
      </c>
      <c r="C7857" s="23" t="s">
        <v>4899</v>
      </c>
      <c r="D7857" s="23" t="s">
        <v>52</v>
      </c>
      <c r="E7857" s="23" t="s">
        <v>52</v>
      </c>
      <c r="F7857" s="23">
        <v>160036</v>
      </c>
      <c r="G7857" s="23" t="s">
        <v>39</v>
      </c>
      <c r="H7857" s="23" t="s">
        <v>40</v>
      </c>
      <c r="I7857" s="23" t="s">
        <v>41</v>
      </c>
      <c r="J7857" s="23" t="s">
        <v>42</v>
      </c>
      <c r="K7857" s="23" t="s">
        <v>24</v>
      </c>
      <c r="L7857" s="23">
        <v>1</v>
      </c>
      <c r="M7857" s="23">
        <v>27.67</v>
      </c>
      <c r="N7857" s="23">
        <v>5</v>
      </c>
      <c r="O7857" s="23">
        <v>5</v>
      </c>
      <c r="P7857" s="23" t="s">
        <v>58</v>
      </c>
      <c r="Q7857" s="23" t="s">
        <v>44</v>
      </c>
      <c r="R7857" s="23">
        <f t="shared" si="610"/>
        <v>1</v>
      </c>
      <c r="S7857" s="23" t="str">
        <f t="shared" si="611"/>
        <v>ORD107856_20240505_CUST01397_MED001</v>
      </c>
      <c r="T7857" s="23">
        <f t="shared" si="612"/>
        <v>1</v>
      </c>
      <c r="U7857" s="6">
        <f t="shared" si="613"/>
        <v>27.67</v>
      </c>
      <c r="V7857" s="6">
        <f>tbl_Raw_Data[[#This Row],[Discount_Pct]]*tbl_Raw_Data[[#This Row],[Gross_Amount]]/100</f>
        <v>1.3835000000000002</v>
      </c>
      <c r="W7857" s="6">
        <f>tbl_Raw_Data[[#This Row],[Gross_Amount]]-tbl_Raw_Data[[#This Row],[Discount_Amount]]</f>
        <v>26.2865</v>
      </c>
      <c r="X7857" s="6">
        <f>tbl_Raw_Data[[#This Row],[Net_Amount_Before_Tax]]*tbl_Raw_Data[[#This Row],[Tax_Pct]]/100</f>
        <v>1.314325</v>
      </c>
      <c r="Y7857" s="6">
        <f>tbl_Raw_Data[[#This Row],[Net_Amount_Before_Tax]]+tbl_Raw_Data[[#This Row],[Tax_Amount]]</f>
        <v>27.600825</v>
      </c>
      <c r="Z7857" s="6">
        <f t="shared" si="614"/>
        <v>1</v>
      </c>
    </row>
    <row r="7858" spans="1:26" x14ac:dyDescent="0.3">
      <c r="A7858" s="23" t="s">
        <v>9942</v>
      </c>
      <c r="B7858" s="34">
        <v>45867</v>
      </c>
      <c r="C7858" s="23" t="s">
        <v>5242</v>
      </c>
      <c r="D7858" s="23" t="s">
        <v>142</v>
      </c>
      <c r="E7858" s="23" t="s">
        <v>81</v>
      </c>
      <c r="F7858" s="23">
        <v>380001</v>
      </c>
      <c r="G7858" s="23" t="s">
        <v>138</v>
      </c>
      <c r="H7858" s="23" t="s">
        <v>139</v>
      </c>
      <c r="I7858" s="23" t="s">
        <v>50</v>
      </c>
      <c r="J7858" s="23" t="s">
        <v>140</v>
      </c>
      <c r="K7858" s="23" t="s">
        <v>24</v>
      </c>
      <c r="L7858" s="23">
        <v>2</v>
      </c>
      <c r="M7858" s="23">
        <v>144.03</v>
      </c>
      <c r="N7858" s="23">
        <v>10</v>
      </c>
      <c r="O7858" s="23">
        <v>5</v>
      </c>
      <c r="P7858" s="23" t="s">
        <v>58</v>
      </c>
      <c r="Q7858" s="23" t="s">
        <v>34</v>
      </c>
      <c r="R7858" s="23">
        <f t="shared" si="610"/>
        <v>1</v>
      </c>
      <c r="S7858" s="23" t="str">
        <f t="shared" si="611"/>
        <v>ORD107857_20250729_CUST02448_MED013</v>
      </c>
      <c r="T7858" s="23">
        <f t="shared" si="612"/>
        <v>1</v>
      </c>
      <c r="U7858" s="6">
        <f t="shared" si="613"/>
        <v>288.06</v>
      </c>
      <c r="V7858" s="6">
        <f>tbl_Raw_Data[[#This Row],[Discount_Pct]]*tbl_Raw_Data[[#This Row],[Gross_Amount]]/100</f>
        <v>28.805999999999997</v>
      </c>
      <c r="W7858" s="6">
        <f>tbl_Raw_Data[[#This Row],[Gross_Amount]]-tbl_Raw_Data[[#This Row],[Discount_Amount]]</f>
        <v>259.25400000000002</v>
      </c>
      <c r="X7858" s="6">
        <f>tbl_Raw_Data[[#This Row],[Net_Amount_Before_Tax]]*tbl_Raw_Data[[#This Row],[Tax_Pct]]/100</f>
        <v>12.9627</v>
      </c>
      <c r="Y7858" s="6">
        <f>tbl_Raw_Data[[#This Row],[Net_Amount_Before_Tax]]+tbl_Raw_Data[[#This Row],[Tax_Amount]]</f>
        <v>272.2167</v>
      </c>
      <c r="Z7858" s="6">
        <f t="shared" si="614"/>
        <v>2</v>
      </c>
    </row>
    <row r="7859" spans="1:26" x14ac:dyDescent="0.3">
      <c r="A7859" s="23" t="s">
        <v>9943</v>
      </c>
      <c r="B7859" s="34">
        <v>45355</v>
      </c>
      <c r="C7859" s="23" t="s">
        <v>1363</v>
      </c>
      <c r="D7859" s="23" t="s">
        <v>72</v>
      </c>
      <c r="E7859" s="23" t="s">
        <v>73</v>
      </c>
      <c r="F7859" s="23">
        <v>302019</v>
      </c>
      <c r="G7859" s="23" t="s">
        <v>224</v>
      </c>
      <c r="H7859" s="23" t="s">
        <v>225</v>
      </c>
      <c r="I7859" s="23" t="s">
        <v>147</v>
      </c>
      <c r="J7859" s="23" t="s">
        <v>23</v>
      </c>
      <c r="K7859" s="23" t="s">
        <v>24</v>
      </c>
      <c r="L7859" s="23">
        <v>2</v>
      </c>
      <c r="M7859" s="23">
        <v>49.55</v>
      </c>
      <c r="N7859" s="23">
        <v>10</v>
      </c>
      <c r="O7859" s="23">
        <v>12</v>
      </c>
      <c r="P7859" s="23" t="s">
        <v>89</v>
      </c>
      <c r="Q7859" s="23" t="s">
        <v>34</v>
      </c>
      <c r="R7859" s="23">
        <f t="shared" si="610"/>
        <v>1</v>
      </c>
      <c r="S7859" s="23" t="str">
        <f t="shared" si="611"/>
        <v>ORD107858_20240304_CUST03465_MED015</v>
      </c>
      <c r="T7859" s="23">
        <f t="shared" si="612"/>
        <v>1</v>
      </c>
      <c r="U7859" s="6">
        <f t="shared" si="613"/>
        <v>99.1</v>
      </c>
      <c r="V7859" s="6">
        <f>tbl_Raw_Data[[#This Row],[Discount_Pct]]*tbl_Raw_Data[[#This Row],[Gross_Amount]]/100</f>
        <v>9.91</v>
      </c>
      <c r="W7859" s="6">
        <f>tbl_Raw_Data[[#This Row],[Gross_Amount]]-tbl_Raw_Data[[#This Row],[Discount_Amount]]</f>
        <v>89.19</v>
      </c>
      <c r="X7859" s="6">
        <f>tbl_Raw_Data[[#This Row],[Net_Amount_Before_Tax]]*tbl_Raw_Data[[#This Row],[Tax_Pct]]/100</f>
        <v>10.7028</v>
      </c>
      <c r="Y7859" s="6">
        <f>tbl_Raw_Data[[#This Row],[Net_Amount_Before_Tax]]+tbl_Raw_Data[[#This Row],[Tax_Amount]]</f>
        <v>99.892799999999994</v>
      </c>
      <c r="Z7859" s="6">
        <f t="shared" si="614"/>
        <v>2</v>
      </c>
    </row>
    <row r="7860" spans="1:26" x14ac:dyDescent="0.3">
      <c r="A7860" s="23" t="s">
        <v>9943</v>
      </c>
      <c r="B7860" s="34">
        <v>45808</v>
      </c>
      <c r="C7860" s="23" t="s">
        <v>3004</v>
      </c>
      <c r="D7860" s="23" t="s">
        <v>130</v>
      </c>
      <c r="E7860" s="23" t="s">
        <v>131</v>
      </c>
      <c r="F7860" s="23">
        <v>700019</v>
      </c>
      <c r="G7860" s="23" t="s">
        <v>283</v>
      </c>
      <c r="H7860" s="23" t="s">
        <v>284</v>
      </c>
      <c r="I7860" s="23" t="s">
        <v>104</v>
      </c>
      <c r="J7860" s="23" t="s">
        <v>42</v>
      </c>
      <c r="K7860" s="23" t="s">
        <v>57</v>
      </c>
      <c r="L7860" s="23">
        <v>3</v>
      </c>
      <c r="M7860" s="23">
        <v>295.19</v>
      </c>
      <c r="N7860" s="23">
        <v>5</v>
      </c>
      <c r="O7860" s="23">
        <v>5</v>
      </c>
      <c r="P7860" s="23" t="s">
        <v>33</v>
      </c>
      <c r="Q7860" s="23" t="s">
        <v>90</v>
      </c>
      <c r="R7860" s="23">
        <f t="shared" si="610"/>
        <v>1</v>
      </c>
      <c r="S7860" s="23" t="str">
        <f t="shared" si="611"/>
        <v>ORD107858_20250531_CUST02752_MED030</v>
      </c>
      <c r="T7860" s="23">
        <f t="shared" si="612"/>
        <v>1</v>
      </c>
      <c r="U7860" s="6">
        <f t="shared" si="613"/>
        <v>885.56999999999994</v>
      </c>
      <c r="V7860" s="6">
        <f>tbl_Raw_Data[[#This Row],[Discount_Pct]]*tbl_Raw_Data[[#This Row],[Gross_Amount]]/100</f>
        <v>44.278499999999994</v>
      </c>
      <c r="W7860" s="6">
        <f>tbl_Raw_Data[[#This Row],[Gross_Amount]]-tbl_Raw_Data[[#This Row],[Discount_Amount]]</f>
        <v>841.29149999999993</v>
      </c>
      <c r="X7860" s="6">
        <f>tbl_Raw_Data[[#This Row],[Net_Amount_Before_Tax]]*tbl_Raw_Data[[#This Row],[Tax_Pct]]/100</f>
        <v>42.064574999999998</v>
      </c>
      <c r="Y7860" s="6">
        <f>tbl_Raw_Data[[#This Row],[Net_Amount_Before_Tax]]+tbl_Raw_Data[[#This Row],[Tax_Amount]]</f>
        <v>883.35607499999992</v>
      </c>
      <c r="Z7860" s="6">
        <f t="shared" si="614"/>
        <v>1</v>
      </c>
    </row>
    <row r="7861" spans="1:26" x14ac:dyDescent="0.3">
      <c r="A7861" s="23" t="s">
        <v>9944</v>
      </c>
      <c r="B7861" s="34">
        <v>45439</v>
      </c>
      <c r="C7861" s="23" t="s">
        <v>5470</v>
      </c>
      <c r="D7861" s="23" t="s">
        <v>87</v>
      </c>
      <c r="E7861" s="23" t="s">
        <v>88</v>
      </c>
      <c r="F7861" s="23">
        <v>600040</v>
      </c>
      <c r="G7861" s="23" t="s">
        <v>233</v>
      </c>
      <c r="H7861" s="23" t="s">
        <v>234</v>
      </c>
      <c r="I7861" s="23" t="s">
        <v>104</v>
      </c>
      <c r="J7861" s="23" t="s">
        <v>42</v>
      </c>
      <c r="K7861" s="23" t="s">
        <v>24</v>
      </c>
      <c r="L7861" s="23">
        <v>1</v>
      </c>
      <c r="M7861" s="23">
        <v>164.23</v>
      </c>
      <c r="N7861" s="23">
        <v>10</v>
      </c>
      <c r="O7861" s="23">
        <v>5</v>
      </c>
      <c r="P7861" s="23" t="s">
        <v>43</v>
      </c>
      <c r="Q7861" s="23" t="s">
        <v>90</v>
      </c>
      <c r="R7861" s="23">
        <f t="shared" si="610"/>
        <v>1</v>
      </c>
      <c r="S7861" s="23" t="str">
        <f t="shared" si="611"/>
        <v>ORD107860_20240527_CUST00660_MED019</v>
      </c>
      <c r="T7861" s="23">
        <f t="shared" si="612"/>
        <v>1</v>
      </c>
      <c r="U7861" s="6">
        <f t="shared" si="613"/>
        <v>164.23</v>
      </c>
      <c r="V7861" s="6">
        <f>tbl_Raw_Data[[#This Row],[Discount_Pct]]*tbl_Raw_Data[[#This Row],[Gross_Amount]]/100</f>
        <v>16.422999999999998</v>
      </c>
      <c r="W7861" s="6">
        <f>tbl_Raw_Data[[#This Row],[Gross_Amount]]-tbl_Raw_Data[[#This Row],[Discount_Amount]]</f>
        <v>147.80699999999999</v>
      </c>
      <c r="X7861" s="6">
        <f>tbl_Raw_Data[[#This Row],[Net_Amount_Before_Tax]]*tbl_Raw_Data[[#This Row],[Tax_Pct]]/100</f>
        <v>7.3903499999999998</v>
      </c>
      <c r="Y7861" s="6">
        <f>tbl_Raw_Data[[#This Row],[Net_Amount_Before_Tax]]+tbl_Raw_Data[[#This Row],[Tax_Amount]]</f>
        <v>155.19735</v>
      </c>
      <c r="Z7861" s="6">
        <f t="shared" si="614"/>
        <v>4</v>
      </c>
    </row>
    <row r="7862" spans="1:26" x14ac:dyDescent="0.3">
      <c r="A7862" s="23" t="s">
        <v>9945</v>
      </c>
      <c r="B7862" s="34">
        <v>45908</v>
      </c>
      <c r="C7862" s="23" t="s">
        <v>586</v>
      </c>
      <c r="D7862" s="23" t="s">
        <v>72</v>
      </c>
      <c r="E7862" s="23" t="s">
        <v>73</v>
      </c>
      <c r="F7862" s="23">
        <v>302019</v>
      </c>
      <c r="G7862" s="23" t="s">
        <v>119</v>
      </c>
      <c r="H7862" s="23" t="s">
        <v>120</v>
      </c>
      <c r="I7862" s="23" t="s">
        <v>32</v>
      </c>
      <c r="J7862" s="23" t="s">
        <v>64</v>
      </c>
      <c r="K7862" s="23" t="s">
        <v>57</v>
      </c>
      <c r="L7862" s="23">
        <v>2</v>
      </c>
      <c r="M7862" s="23">
        <v>64.83</v>
      </c>
      <c r="N7862" s="23">
        <v>5</v>
      </c>
      <c r="O7862" s="23">
        <v>5</v>
      </c>
      <c r="P7862" s="23" t="s">
        <v>65</v>
      </c>
      <c r="Q7862" s="23" t="s">
        <v>34</v>
      </c>
      <c r="R7862" s="23">
        <f t="shared" si="610"/>
        <v>1</v>
      </c>
      <c r="S7862" s="23" t="str">
        <f t="shared" si="611"/>
        <v>ORD107861_20250908_CUST01842_MED010</v>
      </c>
      <c r="T7862" s="23">
        <f t="shared" si="612"/>
        <v>1</v>
      </c>
      <c r="U7862" s="6">
        <f t="shared" si="613"/>
        <v>129.66</v>
      </c>
      <c r="V7862" s="6">
        <f>tbl_Raw_Data[[#This Row],[Discount_Pct]]*tbl_Raw_Data[[#This Row],[Gross_Amount]]/100</f>
        <v>6.4829999999999997</v>
      </c>
      <c r="W7862" s="6">
        <f>tbl_Raw_Data[[#This Row],[Gross_Amount]]-tbl_Raw_Data[[#This Row],[Discount_Amount]]</f>
        <v>123.17699999999999</v>
      </c>
      <c r="X7862" s="6">
        <f>tbl_Raw_Data[[#This Row],[Net_Amount_Before_Tax]]*tbl_Raw_Data[[#This Row],[Tax_Pct]]/100</f>
        <v>6.1588500000000002</v>
      </c>
      <c r="Y7862" s="6">
        <f>tbl_Raw_Data[[#This Row],[Net_Amount_Before_Tax]]+tbl_Raw_Data[[#This Row],[Tax_Amount]]</f>
        <v>129.33584999999999</v>
      </c>
      <c r="Z7862" s="6">
        <f t="shared" si="614"/>
        <v>3</v>
      </c>
    </row>
    <row r="7863" spans="1:26" x14ac:dyDescent="0.3">
      <c r="A7863" s="23" t="s">
        <v>9946</v>
      </c>
      <c r="B7863" s="34">
        <v>45482</v>
      </c>
      <c r="C7863" s="23" t="s">
        <v>1225</v>
      </c>
      <c r="D7863" s="23" t="s">
        <v>52</v>
      </c>
      <c r="E7863" s="23" t="s">
        <v>52</v>
      </c>
      <c r="F7863" s="23">
        <v>160036</v>
      </c>
      <c r="G7863" s="23" t="s">
        <v>119</v>
      </c>
      <c r="H7863" s="23" t="s">
        <v>120</v>
      </c>
      <c r="I7863" s="23" t="s">
        <v>32</v>
      </c>
      <c r="J7863" s="23" t="s">
        <v>64</v>
      </c>
      <c r="K7863" s="23" t="s">
        <v>57</v>
      </c>
      <c r="L7863" s="23">
        <v>2</v>
      </c>
      <c r="M7863" s="23">
        <v>66.02</v>
      </c>
      <c r="N7863" s="23">
        <v>5</v>
      </c>
      <c r="O7863" s="23">
        <v>12</v>
      </c>
      <c r="P7863" s="23" t="s">
        <v>65</v>
      </c>
      <c r="Q7863" s="23" t="s">
        <v>34</v>
      </c>
      <c r="R7863" s="23">
        <f t="shared" si="610"/>
        <v>1</v>
      </c>
      <c r="S7863" s="23" t="str">
        <f t="shared" si="611"/>
        <v>ORD107862_20240709_CUST03420_MED010</v>
      </c>
      <c r="T7863" s="23">
        <f t="shared" si="612"/>
        <v>1</v>
      </c>
      <c r="U7863" s="6">
        <f t="shared" si="613"/>
        <v>132.04</v>
      </c>
      <c r="V7863" s="6">
        <f>tbl_Raw_Data[[#This Row],[Discount_Pct]]*tbl_Raw_Data[[#This Row],[Gross_Amount]]/100</f>
        <v>6.6019999999999994</v>
      </c>
      <c r="W7863" s="6">
        <f>tbl_Raw_Data[[#This Row],[Gross_Amount]]-tbl_Raw_Data[[#This Row],[Discount_Amount]]</f>
        <v>125.43799999999999</v>
      </c>
      <c r="X7863" s="6">
        <f>tbl_Raw_Data[[#This Row],[Net_Amount_Before_Tax]]*tbl_Raw_Data[[#This Row],[Tax_Pct]]/100</f>
        <v>15.052559999999998</v>
      </c>
      <c r="Y7863" s="6">
        <f>tbl_Raw_Data[[#This Row],[Net_Amount_Before_Tax]]+tbl_Raw_Data[[#This Row],[Tax_Amount]]</f>
        <v>140.49055999999999</v>
      </c>
      <c r="Z7863" s="6">
        <f t="shared" si="614"/>
        <v>2</v>
      </c>
    </row>
    <row r="7864" spans="1:26" x14ac:dyDescent="0.3">
      <c r="A7864" s="23" t="s">
        <v>9946</v>
      </c>
      <c r="B7864" s="34">
        <v>45503</v>
      </c>
      <c r="C7864" s="23" t="s">
        <v>1930</v>
      </c>
      <c r="D7864" s="23" t="s">
        <v>159</v>
      </c>
      <c r="E7864" s="23" t="s">
        <v>47</v>
      </c>
      <c r="F7864" s="23">
        <v>400076</v>
      </c>
      <c r="G7864" s="23" t="s">
        <v>138</v>
      </c>
      <c r="H7864" s="23" t="s">
        <v>139</v>
      </c>
      <c r="I7864" s="23" t="s">
        <v>50</v>
      </c>
      <c r="J7864" s="23" t="s">
        <v>140</v>
      </c>
      <c r="K7864" s="23" t="s">
        <v>24</v>
      </c>
      <c r="L7864" s="23">
        <v>1</v>
      </c>
      <c r="M7864" s="23">
        <v>146.81</v>
      </c>
      <c r="N7864" s="23">
        <v>5</v>
      </c>
      <c r="O7864" s="23">
        <v>5</v>
      </c>
      <c r="P7864" s="23" t="s">
        <v>65</v>
      </c>
      <c r="Q7864" s="23" t="s">
        <v>90</v>
      </c>
      <c r="R7864" s="23">
        <f t="shared" si="610"/>
        <v>1</v>
      </c>
      <c r="S7864" s="23" t="str">
        <f t="shared" si="611"/>
        <v>ORD107862_20240730_CUST00140_MED013</v>
      </c>
      <c r="T7864" s="23">
        <f t="shared" si="612"/>
        <v>1</v>
      </c>
      <c r="U7864" s="6">
        <f t="shared" si="613"/>
        <v>146.81</v>
      </c>
      <c r="V7864" s="6">
        <f>tbl_Raw_Data[[#This Row],[Discount_Pct]]*tbl_Raw_Data[[#This Row],[Gross_Amount]]/100</f>
        <v>7.3404999999999996</v>
      </c>
      <c r="W7864" s="6">
        <f>tbl_Raw_Data[[#This Row],[Gross_Amount]]-tbl_Raw_Data[[#This Row],[Discount_Amount]]</f>
        <v>139.46950000000001</v>
      </c>
      <c r="X7864" s="6">
        <f>tbl_Raw_Data[[#This Row],[Net_Amount_Before_Tax]]*tbl_Raw_Data[[#This Row],[Tax_Pct]]/100</f>
        <v>6.9734750000000005</v>
      </c>
      <c r="Y7864" s="6">
        <f>tbl_Raw_Data[[#This Row],[Net_Amount_Before_Tax]]+tbl_Raw_Data[[#This Row],[Tax_Amount]]</f>
        <v>146.44297500000002</v>
      </c>
      <c r="Z7864" s="6">
        <f t="shared" si="614"/>
        <v>0</v>
      </c>
    </row>
    <row r="7865" spans="1:26" x14ac:dyDescent="0.3">
      <c r="A7865" s="23" t="s">
        <v>9947</v>
      </c>
      <c r="B7865" s="34">
        <v>45479</v>
      </c>
      <c r="C7865" s="23" t="s">
        <v>7183</v>
      </c>
      <c r="D7865" s="23" t="s">
        <v>72</v>
      </c>
      <c r="E7865" s="23" t="s">
        <v>73</v>
      </c>
      <c r="F7865" s="23">
        <v>302021</v>
      </c>
      <c r="G7865" s="23" t="s">
        <v>119</v>
      </c>
      <c r="H7865" s="23" t="s">
        <v>120</v>
      </c>
      <c r="I7865" s="23" t="s">
        <v>32</v>
      </c>
      <c r="J7865" s="23" t="s">
        <v>64</v>
      </c>
      <c r="K7865" s="23" t="s">
        <v>57</v>
      </c>
      <c r="L7865" s="23">
        <v>1</v>
      </c>
      <c r="M7865" s="23">
        <v>71.42</v>
      </c>
      <c r="N7865" s="23">
        <v>5</v>
      </c>
      <c r="O7865" s="23">
        <v>5</v>
      </c>
      <c r="P7865" s="23" t="s">
        <v>33</v>
      </c>
      <c r="Q7865" s="23" t="s">
        <v>34</v>
      </c>
      <c r="R7865" s="23">
        <f t="shared" si="610"/>
        <v>1</v>
      </c>
      <c r="S7865" s="23" t="str">
        <f t="shared" si="611"/>
        <v>ORD107864_20240706_CUST02342_MED010</v>
      </c>
      <c r="T7865" s="23">
        <f t="shared" si="612"/>
        <v>1</v>
      </c>
      <c r="U7865" s="6">
        <f t="shared" si="613"/>
        <v>71.42</v>
      </c>
      <c r="V7865" s="6">
        <f>tbl_Raw_Data[[#This Row],[Discount_Pct]]*tbl_Raw_Data[[#This Row],[Gross_Amount]]/100</f>
        <v>3.5710000000000002</v>
      </c>
      <c r="W7865" s="6">
        <f>tbl_Raw_Data[[#This Row],[Gross_Amount]]-tbl_Raw_Data[[#This Row],[Discount_Amount]]</f>
        <v>67.849000000000004</v>
      </c>
      <c r="X7865" s="6">
        <f>tbl_Raw_Data[[#This Row],[Net_Amount_Before_Tax]]*tbl_Raw_Data[[#This Row],[Tax_Pct]]/100</f>
        <v>3.3924500000000002</v>
      </c>
      <c r="Y7865" s="6">
        <f>tbl_Raw_Data[[#This Row],[Net_Amount_Before_Tax]]+tbl_Raw_Data[[#This Row],[Tax_Amount]]</f>
        <v>71.24145</v>
      </c>
      <c r="Z7865" s="6">
        <f t="shared" si="614"/>
        <v>2</v>
      </c>
    </row>
    <row r="7866" spans="1:26" x14ac:dyDescent="0.3">
      <c r="A7866" s="23" t="s">
        <v>9948</v>
      </c>
      <c r="B7866" s="34">
        <v>45966</v>
      </c>
      <c r="C7866" s="23" t="s">
        <v>951</v>
      </c>
      <c r="D7866" s="23" t="s">
        <v>183</v>
      </c>
      <c r="E7866" s="23" t="s">
        <v>184</v>
      </c>
      <c r="F7866" s="23">
        <v>122009</v>
      </c>
      <c r="G7866" s="23" t="s">
        <v>196</v>
      </c>
      <c r="H7866" s="23" t="s">
        <v>197</v>
      </c>
      <c r="I7866" s="23" t="s">
        <v>32</v>
      </c>
      <c r="J7866" s="23" t="s">
        <v>42</v>
      </c>
      <c r="K7866" s="23" t="s">
        <v>24</v>
      </c>
      <c r="L7866" s="23">
        <v>2</v>
      </c>
      <c r="M7866" s="23">
        <v>26.02</v>
      </c>
      <c r="N7866" s="23">
        <v>15</v>
      </c>
      <c r="O7866" s="23">
        <v>12</v>
      </c>
      <c r="P7866" s="23" t="s">
        <v>58</v>
      </c>
      <c r="Q7866" s="23" t="s">
        <v>34</v>
      </c>
      <c r="R7866" s="23">
        <f t="shared" si="610"/>
        <v>1</v>
      </c>
      <c r="S7866" s="23" t="str">
        <f t="shared" si="611"/>
        <v>ORD107865_20251105_CUST03499_MED011</v>
      </c>
      <c r="T7866" s="23">
        <f t="shared" si="612"/>
        <v>1</v>
      </c>
      <c r="U7866" s="6">
        <f t="shared" si="613"/>
        <v>52.04</v>
      </c>
      <c r="V7866" s="6">
        <f>tbl_Raw_Data[[#This Row],[Discount_Pct]]*tbl_Raw_Data[[#This Row],[Gross_Amount]]/100</f>
        <v>7.806</v>
      </c>
      <c r="W7866" s="6">
        <f>tbl_Raw_Data[[#This Row],[Gross_Amount]]-tbl_Raw_Data[[#This Row],[Discount_Amount]]</f>
        <v>44.234000000000002</v>
      </c>
      <c r="X7866" s="6">
        <f>tbl_Raw_Data[[#This Row],[Net_Amount_Before_Tax]]*tbl_Raw_Data[[#This Row],[Tax_Pct]]/100</f>
        <v>5.3080800000000004</v>
      </c>
      <c r="Y7866" s="6">
        <f>tbl_Raw_Data[[#This Row],[Net_Amount_Before_Tax]]+tbl_Raw_Data[[#This Row],[Tax_Amount]]</f>
        <v>49.542079999999999</v>
      </c>
      <c r="Z7866" s="6">
        <f t="shared" si="614"/>
        <v>3</v>
      </c>
    </row>
    <row r="7867" spans="1:26" x14ac:dyDescent="0.3">
      <c r="A7867" s="23" t="s">
        <v>9949</v>
      </c>
      <c r="B7867" s="34">
        <v>45459</v>
      </c>
      <c r="C7867" s="23" t="s">
        <v>2878</v>
      </c>
      <c r="D7867" s="23" t="s">
        <v>123</v>
      </c>
      <c r="E7867" s="23" t="s">
        <v>101</v>
      </c>
      <c r="F7867" s="23">
        <v>226001</v>
      </c>
      <c r="G7867" s="23" t="s">
        <v>229</v>
      </c>
      <c r="H7867" s="23" t="s">
        <v>230</v>
      </c>
      <c r="I7867" s="23" t="s">
        <v>84</v>
      </c>
      <c r="J7867" s="23" t="s">
        <v>140</v>
      </c>
      <c r="K7867" s="23" t="s">
        <v>24</v>
      </c>
      <c r="L7867" s="23">
        <v>6</v>
      </c>
      <c r="M7867" s="23">
        <v>179.18</v>
      </c>
      <c r="N7867" s="23">
        <v>10</v>
      </c>
      <c r="O7867" s="23">
        <v>18</v>
      </c>
      <c r="P7867" s="23" t="s">
        <v>89</v>
      </c>
      <c r="Q7867" s="23" t="s">
        <v>34</v>
      </c>
      <c r="R7867" s="23">
        <f t="shared" si="610"/>
        <v>1</v>
      </c>
      <c r="S7867" s="23" t="str">
        <f t="shared" si="611"/>
        <v>ORD107866_20240616_CUST03346_MED022</v>
      </c>
      <c r="T7867" s="23">
        <f t="shared" si="612"/>
        <v>1</v>
      </c>
      <c r="U7867" s="6">
        <f t="shared" si="613"/>
        <v>1075.08</v>
      </c>
      <c r="V7867" s="6">
        <f>tbl_Raw_Data[[#This Row],[Discount_Pct]]*tbl_Raw_Data[[#This Row],[Gross_Amount]]/100</f>
        <v>107.508</v>
      </c>
      <c r="W7867" s="6">
        <f>tbl_Raw_Data[[#This Row],[Gross_Amount]]-tbl_Raw_Data[[#This Row],[Discount_Amount]]</f>
        <v>967.57199999999989</v>
      </c>
      <c r="X7867" s="6">
        <f>tbl_Raw_Data[[#This Row],[Net_Amount_Before_Tax]]*tbl_Raw_Data[[#This Row],[Tax_Pct]]/100</f>
        <v>174.16296</v>
      </c>
      <c r="Y7867" s="6">
        <f>tbl_Raw_Data[[#This Row],[Net_Amount_Before_Tax]]+tbl_Raw_Data[[#This Row],[Tax_Amount]]</f>
        <v>1141.7349599999998</v>
      </c>
      <c r="Z7867" s="6">
        <f t="shared" si="614"/>
        <v>2</v>
      </c>
    </row>
    <row r="7868" spans="1:26" x14ac:dyDescent="0.3">
      <c r="A7868" s="23" t="s">
        <v>9949</v>
      </c>
      <c r="B7868" s="34">
        <v>45579</v>
      </c>
      <c r="C7868" s="23" t="s">
        <v>2562</v>
      </c>
      <c r="D7868" s="23" t="s">
        <v>37</v>
      </c>
      <c r="E7868" s="23" t="s">
        <v>38</v>
      </c>
      <c r="F7868" s="23">
        <v>452020</v>
      </c>
      <c r="G7868" s="23" t="s">
        <v>185</v>
      </c>
      <c r="H7868" s="23" t="s">
        <v>186</v>
      </c>
      <c r="I7868" s="23" t="s">
        <v>76</v>
      </c>
      <c r="J7868" s="23" t="s">
        <v>187</v>
      </c>
      <c r="K7868" s="23" t="s">
        <v>57</v>
      </c>
      <c r="L7868" s="23">
        <v>1</v>
      </c>
      <c r="M7868" s="23">
        <v>85.94</v>
      </c>
      <c r="N7868" s="23">
        <v>0</v>
      </c>
      <c r="O7868" s="23">
        <v>5</v>
      </c>
      <c r="P7868" s="23" t="s">
        <v>89</v>
      </c>
      <c r="Q7868" s="23" t="s">
        <v>34</v>
      </c>
      <c r="R7868" s="23">
        <f t="shared" si="610"/>
        <v>1</v>
      </c>
      <c r="S7868" s="23" t="str">
        <f t="shared" si="611"/>
        <v>ORD107866_20241014_CUST02052_MED009</v>
      </c>
      <c r="T7868" s="23">
        <f t="shared" si="612"/>
        <v>1</v>
      </c>
      <c r="U7868" s="6">
        <f t="shared" si="613"/>
        <v>85.94</v>
      </c>
      <c r="V7868" s="6">
        <f>tbl_Raw_Data[[#This Row],[Discount_Pct]]*tbl_Raw_Data[[#This Row],[Gross_Amount]]/100</f>
        <v>0</v>
      </c>
      <c r="W7868" s="6">
        <f>tbl_Raw_Data[[#This Row],[Gross_Amount]]-tbl_Raw_Data[[#This Row],[Discount_Amount]]</f>
        <v>85.94</v>
      </c>
      <c r="X7868" s="6">
        <f>tbl_Raw_Data[[#This Row],[Net_Amount_Before_Tax]]*tbl_Raw_Data[[#This Row],[Tax_Pct]]/100</f>
        <v>4.2969999999999997</v>
      </c>
      <c r="Y7868" s="6">
        <f>tbl_Raw_Data[[#This Row],[Net_Amount_Before_Tax]]+tbl_Raw_Data[[#This Row],[Tax_Amount]]</f>
        <v>90.236999999999995</v>
      </c>
      <c r="Z7868" s="6">
        <f t="shared" si="614"/>
        <v>5</v>
      </c>
    </row>
    <row r="7869" spans="1:26" x14ac:dyDescent="0.3">
      <c r="A7869" s="23" t="s">
        <v>9950</v>
      </c>
      <c r="B7869" s="34">
        <v>45344</v>
      </c>
      <c r="C7869" s="23" t="s">
        <v>876</v>
      </c>
      <c r="D7869" s="23" t="s">
        <v>72</v>
      </c>
      <c r="E7869" s="23" t="s">
        <v>73</v>
      </c>
      <c r="F7869" s="23">
        <v>302001</v>
      </c>
      <c r="G7869" s="23" t="s">
        <v>102</v>
      </c>
      <c r="H7869" s="23" t="s">
        <v>103</v>
      </c>
      <c r="I7869" s="23" t="s">
        <v>104</v>
      </c>
      <c r="J7869" s="23" t="s">
        <v>64</v>
      </c>
      <c r="K7869" s="23" t="s">
        <v>57</v>
      </c>
      <c r="L7869" s="23">
        <v>1</v>
      </c>
      <c r="M7869" s="23">
        <v>97.98</v>
      </c>
      <c r="N7869" s="23">
        <v>10</v>
      </c>
      <c r="O7869" s="23">
        <v>5</v>
      </c>
      <c r="P7869" s="23" t="s">
        <v>65</v>
      </c>
      <c r="Q7869" s="23" t="s">
        <v>34</v>
      </c>
      <c r="R7869" s="23">
        <f t="shared" si="610"/>
        <v>1</v>
      </c>
      <c r="S7869" s="23" t="str">
        <f t="shared" si="611"/>
        <v>ORD107868_20240222_CUST01497_MED029</v>
      </c>
      <c r="T7869" s="23">
        <f t="shared" si="612"/>
        <v>1</v>
      </c>
      <c r="U7869" s="6">
        <f t="shared" si="613"/>
        <v>97.98</v>
      </c>
      <c r="V7869" s="6">
        <f>tbl_Raw_Data[[#This Row],[Discount_Pct]]*tbl_Raw_Data[[#This Row],[Gross_Amount]]/100</f>
        <v>9.798</v>
      </c>
      <c r="W7869" s="6">
        <f>tbl_Raw_Data[[#This Row],[Gross_Amount]]-tbl_Raw_Data[[#This Row],[Discount_Amount]]</f>
        <v>88.182000000000002</v>
      </c>
      <c r="X7869" s="6">
        <f>tbl_Raw_Data[[#This Row],[Net_Amount_Before_Tax]]*tbl_Raw_Data[[#This Row],[Tax_Pct]]/100</f>
        <v>4.4091000000000005</v>
      </c>
      <c r="Y7869" s="6">
        <f>tbl_Raw_Data[[#This Row],[Net_Amount_Before_Tax]]+tbl_Raw_Data[[#This Row],[Tax_Amount]]</f>
        <v>92.591099999999997</v>
      </c>
      <c r="Z7869" s="6">
        <f t="shared" si="614"/>
        <v>1</v>
      </c>
    </row>
    <row r="7870" spans="1:26" x14ac:dyDescent="0.3">
      <c r="A7870" s="23" t="s">
        <v>9951</v>
      </c>
      <c r="B7870" s="34">
        <v>45700</v>
      </c>
      <c r="C7870" s="23" t="s">
        <v>2206</v>
      </c>
      <c r="D7870" s="23" t="s">
        <v>92</v>
      </c>
      <c r="E7870" s="23" t="s">
        <v>93</v>
      </c>
      <c r="F7870" s="23">
        <v>560034</v>
      </c>
      <c r="G7870" s="23" t="s">
        <v>256</v>
      </c>
      <c r="H7870" s="23" t="s">
        <v>257</v>
      </c>
      <c r="I7870" s="23" t="s">
        <v>22</v>
      </c>
      <c r="J7870" s="23" t="s">
        <v>258</v>
      </c>
      <c r="K7870" s="23" t="s">
        <v>57</v>
      </c>
      <c r="L7870" s="23">
        <v>1</v>
      </c>
      <c r="M7870" s="23">
        <v>59.41</v>
      </c>
      <c r="N7870" s="23">
        <v>0</v>
      </c>
      <c r="O7870" s="23">
        <v>12</v>
      </c>
      <c r="P7870" s="23" t="s">
        <v>89</v>
      </c>
      <c r="Q7870" s="23" t="s">
        <v>34</v>
      </c>
      <c r="R7870" s="23">
        <f t="shared" si="610"/>
        <v>1</v>
      </c>
      <c r="S7870" s="23" t="str">
        <f t="shared" si="611"/>
        <v>ORD107869_20250212_CUST00097_MED025</v>
      </c>
      <c r="T7870" s="23">
        <f t="shared" si="612"/>
        <v>1</v>
      </c>
      <c r="U7870" s="6">
        <f t="shared" si="613"/>
        <v>59.41</v>
      </c>
      <c r="V7870" s="6">
        <f>tbl_Raw_Data[[#This Row],[Discount_Pct]]*tbl_Raw_Data[[#This Row],[Gross_Amount]]/100</f>
        <v>0</v>
      </c>
      <c r="W7870" s="6">
        <f>tbl_Raw_Data[[#This Row],[Gross_Amount]]-tbl_Raw_Data[[#This Row],[Discount_Amount]]</f>
        <v>59.41</v>
      </c>
      <c r="X7870" s="6">
        <f>tbl_Raw_Data[[#This Row],[Net_Amount_Before_Tax]]*tbl_Raw_Data[[#This Row],[Tax_Pct]]/100</f>
        <v>7.1292</v>
      </c>
      <c r="Y7870" s="6">
        <f>tbl_Raw_Data[[#This Row],[Net_Amount_Before_Tax]]+tbl_Raw_Data[[#This Row],[Tax_Amount]]</f>
        <v>66.539199999999994</v>
      </c>
      <c r="Z7870" s="6">
        <f t="shared" si="614"/>
        <v>3</v>
      </c>
    </row>
    <row r="7871" spans="1:26" x14ac:dyDescent="0.3">
      <c r="A7871" s="23" t="s">
        <v>9952</v>
      </c>
      <c r="B7871" s="34">
        <v>45449</v>
      </c>
      <c r="C7871" s="23" t="s">
        <v>1421</v>
      </c>
      <c r="D7871" s="23" t="s">
        <v>142</v>
      </c>
      <c r="E7871" s="23" t="s">
        <v>81</v>
      </c>
      <c r="F7871" s="23">
        <v>380054</v>
      </c>
      <c r="G7871" s="23" t="s">
        <v>185</v>
      </c>
      <c r="H7871" s="23" t="s">
        <v>186</v>
      </c>
      <c r="I7871" s="23" t="s">
        <v>76</v>
      </c>
      <c r="J7871" s="23" t="s">
        <v>187</v>
      </c>
      <c r="K7871" s="23" t="s">
        <v>57</v>
      </c>
      <c r="L7871" s="23">
        <v>1</v>
      </c>
      <c r="M7871" s="23">
        <v>96.46</v>
      </c>
      <c r="N7871" s="23">
        <v>5</v>
      </c>
      <c r="O7871" s="23">
        <v>18</v>
      </c>
      <c r="P7871" s="23" t="s">
        <v>89</v>
      </c>
      <c r="Q7871" s="23" t="s">
        <v>44</v>
      </c>
      <c r="R7871" s="23">
        <f t="shared" si="610"/>
        <v>1</v>
      </c>
      <c r="S7871" s="23" t="str">
        <f t="shared" si="611"/>
        <v>ORD107870_20240606_CUST03001_MED009</v>
      </c>
      <c r="T7871" s="23">
        <f t="shared" si="612"/>
        <v>1</v>
      </c>
      <c r="U7871" s="6">
        <f t="shared" si="613"/>
        <v>96.46</v>
      </c>
      <c r="V7871" s="6">
        <f>tbl_Raw_Data[[#This Row],[Discount_Pct]]*tbl_Raw_Data[[#This Row],[Gross_Amount]]/100</f>
        <v>4.8229999999999995</v>
      </c>
      <c r="W7871" s="6">
        <f>tbl_Raw_Data[[#This Row],[Gross_Amount]]-tbl_Raw_Data[[#This Row],[Discount_Amount]]</f>
        <v>91.637</v>
      </c>
      <c r="X7871" s="6">
        <f>tbl_Raw_Data[[#This Row],[Net_Amount_Before_Tax]]*tbl_Raw_Data[[#This Row],[Tax_Pct]]/100</f>
        <v>16.49466</v>
      </c>
      <c r="Y7871" s="6">
        <f>tbl_Raw_Data[[#This Row],[Net_Amount_Before_Tax]]+tbl_Raw_Data[[#This Row],[Tax_Amount]]</f>
        <v>108.13166</v>
      </c>
      <c r="Z7871" s="6">
        <f t="shared" si="614"/>
        <v>2</v>
      </c>
    </row>
    <row r="7872" spans="1:26" x14ac:dyDescent="0.3">
      <c r="A7872" s="23" t="s">
        <v>9952</v>
      </c>
      <c r="B7872" s="34">
        <v>45314</v>
      </c>
      <c r="C7872" s="23" t="s">
        <v>4005</v>
      </c>
      <c r="D7872" s="23" t="s">
        <v>28</v>
      </c>
      <c r="E7872" s="23" t="s">
        <v>29</v>
      </c>
      <c r="F7872" s="23">
        <v>500081</v>
      </c>
      <c r="G7872" s="23" t="s">
        <v>82</v>
      </c>
      <c r="H7872" s="23" t="s">
        <v>83</v>
      </c>
      <c r="I7872" s="23" t="s">
        <v>84</v>
      </c>
      <c r="J7872" s="23" t="s">
        <v>85</v>
      </c>
      <c r="K7872" s="23" t="s">
        <v>24</v>
      </c>
      <c r="L7872" s="23">
        <v>1</v>
      </c>
      <c r="M7872" s="23">
        <v>327.54000000000002</v>
      </c>
      <c r="N7872" s="23">
        <v>0</v>
      </c>
      <c r="O7872" s="23">
        <v>18</v>
      </c>
      <c r="P7872" s="23" t="s">
        <v>58</v>
      </c>
      <c r="Q7872" s="23" t="s">
        <v>34</v>
      </c>
      <c r="R7872" s="23">
        <f t="shared" si="610"/>
        <v>1</v>
      </c>
      <c r="S7872" s="23" t="str">
        <f t="shared" si="611"/>
        <v>ORD107870_20240123_CUST00273_MED023</v>
      </c>
      <c r="T7872" s="23">
        <f t="shared" si="612"/>
        <v>1</v>
      </c>
      <c r="U7872" s="6">
        <f t="shared" si="613"/>
        <v>327.54000000000002</v>
      </c>
      <c r="V7872" s="6">
        <f>tbl_Raw_Data[[#This Row],[Discount_Pct]]*tbl_Raw_Data[[#This Row],[Gross_Amount]]/100</f>
        <v>0</v>
      </c>
      <c r="W7872" s="6">
        <f>tbl_Raw_Data[[#This Row],[Gross_Amount]]-tbl_Raw_Data[[#This Row],[Discount_Amount]]</f>
        <v>327.54000000000002</v>
      </c>
      <c r="X7872" s="6">
        <f>tbl_Raw_Data[[#This Row],[Net_Amount_Before_Tax]]*tbl_Raw_Data[[#This Row],[Tax_Pct]]/100</f>
        <v>58.9572</v>
      </c>
      <c r="Y7872" s="6">
        <f>tbl_Raw_Data[[#This Row],[Net_Amount_Before_Tax]]+tbl_Raw_Data[[#This Row],[Tax_Amount]]</f>
        <v>386.49720000000002</v>
      </c>
      <c r="Z7872" s="6">
        <f t="shared" si="614"/>
        <v>2</v>
      </c>
    </row>
    <row r="7873" spans="1:26" x14ac:dyDescent="0.3">
      <c r="A7873" s="23" t="s">
        <v>9953</v>
      </c>
      <c r="B7873" s="34">
        <v>46005</v>
      </c>
      <c r="C7873" s="23" t="s">
        <v>4335</v>
      </c>
      <c r="D7873" s="23" t="s">
        <v>19</v>
      </c>
      <c r="E7873" s="23" t="s">
        <v>19</v>
      </c>
      <c r="F7873" s="23">
        <v>110044</v>
      </c>
      <c r="G7873" s="23" t="s">
        <v>315</v>
      </c>
      <c r="H7873" s="23" t="s">
        <v>316</v>
      </c>
      <c r="I7873" s="23" t="s">
        <v>50</v>
      </c>
      <c r="J7873" s="23" t="s">
        <v>114</v>
      </c>
      <c r="K7873" s="23" t="s">
        <v>24</v>
      </c>
      <c r="L7873" s="23">
        <v>2</v>
      </c>
      <c r="M7873" s="23">
        <v>128.56</v>
      </c>
      <c r="N7873" s="23">
        <v>15</v>
      </c>
      <c r="O7873" s="23">
        <v>18</v>
      </c>
      <c r="P7873" s="23" t="s">
        <v>43</v>
      </c>
      <c r="Q7873" s="23" t="s">
        <v>34</v>
      </c>
      <c r="R7873" s="23">
        <f t="shared" si="610"/>
        <v>1</v>
      </c>
      <c r="S7873" s="23" t="str">
        <f t="shared" si="611"/>
        <v>ORD107872_20251214_CUST03038_MED012</v>
      </c>
      <c r="T7873" s="23">
        <f t="shared" si="612"/>
        <v>1</v>
      </c>
      <c r="U7873" s="6">
        <f t="shared" si="613"/>
        <v>257.12</v>
      </c>
      <c r="V7873" s="6">
        <f>tbl_Raw_Data[[#This Row],[Discount_Pct]]*tbl_Raw_Data[[#This Row],[Gross_Amount]]/100</f>
        <v>38.568000000000005</v>
      </c>
      <c r="W7873" s="6">
        <f>tbl_Raw_Data[[#This Row],[Gross_Amount]]-tbl_Raw_Data[[#This Row],[Discount_Amount]]</f>
        <v>218.55199999999999</v>
      </c>
      <c r="X7873" s="6">
        <f>tbl_Raw_Data[[#This Row],[Net_Amount_Before_Tax]]*tbl_Raw_Data[[#This Row],[Tax_Pct]]/100</f>
        <v>39.339359999999999</v>
      </c>
      <c r="Y7873" s="6">
        <f>tbl_Raw_Data[[#This Row],[Net_Amount_Before_Tax]]+tbl_Raw_Data[[#This Row],[Tax_Amount]]</f>
        <v>257.89135999999996</v>
      </c>
      <c r="Z7873" s="6">
        <f t="shared" si="614"/>
        <v>2</v>
      </c>
    </row>
    <row r="7874" spans="1:26" x14ac:dyDescent="0.3">
      <c r="A7874" s="23" t="s">
        <v>9954</v>
      </c>
      <c r="B7874" s="34">
        <v>45952</v>
      </c>
      <c r="C7874" s="23" t="s">
        <v>6726</v>
      </c>
      <c r="D7874" s="23" t="s">
        <v>92</v>
      </c>
      <c r="E7874" s="23" t="s">
        <v>93</v>
      </c>
      <c r="F7874" s="23">
        <v>560034</v>
      </c>
      <c r="G7874" s="23" t="s">
        <v>39</v>
      </c>
      <c r="H7874" s="23" t="s">
        <v>40</v>
      </c>
      <c r="I7874" s="23" t="s">
        <v>41</v>
      </c>
      <c r="J7874" s="23" t="s">
        <v>42</v>
      </c>
      <c r="K7874" s="23" t="s">
        <v>24</v>
      </c>
      <c r="L7874" s="23">
        <v>1</v>
      </c>
      <c r="M7874" s="23">
        <v>27.23</v>
      </c>
      <c r="N7874" s="23">
        <v>0</v>
      </c>
      <c r="O7874" s="23">
        <v>5</v>
      </c>
      <c r="P7874" s="23" t="s">
        <v>65</v>
      </c>
      <c r="Q7874" s="23" t="s">
        <v>26</v>
      </c>
      <c r="R7874" s="23">
        <f t="shared" ref="R7874:R7937" si="615">COUNTIFS($A$2:$A$8001,A7874,$B$2:$B$8001,B7874,$C$2:$C$8001,C7874,$G$2:$G$8001,G7874)</f>
        <v>1</v>
      </c>
      <c r="S7874" s="23" t="str">
        <f t="shared" ref="S7874:S7937" si="616">A7874&amp;"_"&amp;TEXT(B7874,"yyyymmdd")&amp;"_"&amp;C7874&amp;"_"&amp;G7874</f>
        <v>ORD107873_20251022_CUST00135_MED001</v>
      </c>
      <c r="T7874" s="23">
        <f t="shared" ref="T7874:T7937" si="617">COUNTIF($S$2:$S$8001,S7874)</f>
        <v>1</v>
      </c>
      <c r="U7874" s="6">
        <f t="shared" ref="U7874:U7937" si="618">L7874*M7874</f>
        <v>27.23</v>
      </c>
      <c r="V7874" s="6">
        <f>tbl_Raw_Data[[#This Row],[Discount_Pct]]*tbl_Raw_Data[[#This Row],[Gross_Amount]]/100</f>
        <v>0</v>
      </c>
      <c r="W7874" s="6">
        <f>tbl_Raw_Data[[#This Row],[Gross_Amount]]-tbl_Raw_Data[[#This Row],[Discount_Amount]]</f>
        <v>27.23</v>
      </c>
      <c r="X7874" s="6">
        <f>tbl_Raw_Data[[#This Row],[Net_Amount_Before_Tax]]*tbl_Raw_Data[[#This Row],[Tax_Pct]]/100</f>
        <v>1.3615000000000002</v>
      </c>
      <c r="Y7874" s="6">
        <f>tbl_Raw_Data[[#This Row],[Net_Amount_Before_Tax]]+tbl_Raw_Data[[#This Row],[Tax_Amount]]</f>
        <v>28.5915</v>
      </c>
      <c r="Z7874" s="6">
        <f t="shared" ref="Z7874:Z7937" si="619">COUNTIFS($C$2:$C$8001,C7874,$Q$2:$Q$8001,"Delivered")</f>
        <v>0</v>
      </c>
    </row>
    <row r="7875" spans="1:26" x14ac:dyDescent="0.3">
      <c r="A7875" s="23" t="s">
        <v>9955</v>
      </c>
      <c r="B7875" s="34">
        <v>45590</v>
      </c>
      <c r="C7875" s="23" t="s">
        <v>5242</v>
      </c>
      <c r="D7875" s="23" t="s">
        <v>52</v>
      </c>
      <c r="E7875" s="23" t="s">
        <v>52</v>
      </c>
      <c r="F7875" s="23">
        <v>160017</v>
      </c>
      <c r="G7875" s="23" t="s">
        <v>138</v>
      </c>
      <c r="H7875" s="23" t="s">
        <v>139</v>
      </c>
      <c r="I7875" s="23" t="s">
        <v>50</v>
      </c>
      <c r="J7875" s="23" t="s">
        <v>140</v>
      </c>
      <c r="K7875" s="23" t="s">
        <v>24</v>
      </c>
      <c r="L7875" s="23">
        <v>1</v>
      </c>
      <c r="M7875" s="23">
        <v>168.56</v>
      </c>
      <c r="N7875" s="23">
        <v>5</v>
      </c>
      <c r="O7875" s="23">
        <v>12</v>
      </c>
      <c r="P7875" s="23" t="s">
        <v>58</v>
      </c>
      <c r="Q7875" s="23" t="s">
        <v>34</v>
      </c>
      <c r="R7875" s="23">
        <f t="shared" si="615"/>
        <v>1</v>
      </c>
      <c r="S7875" s="23" t="str">
        <f t="shared" si="616"/>
        <v>ORD107874_20241025_CUST02448_MED013</v>
      </c>
      <c r="T7875" s="23">
        <f t="shared" si="617"/>
        <v>1</v>
      </c>
      <c r="U7875" s="6">
        <f t="shared" si="618"/>
        <v>168.56</v>
      </c>
      <c r="V7875" s="6">
        <f>tbl_Raw_Data[[#This Row],[Discount_Pct]]*tbl_Raw_Data[[#This Row],[Gross_Amount]]/100</f>
        <v>8.427999999999999</v>
      </c>
      <c r="W7875" s="6">
        <f>tbl_Raw_Data[[#This Row],[Gross_Amount]]-tbl_Raw_Data[[#This Row],[Discount_Amount]]</f>
        <v>160.13200000000001</v>
      </c>
      <c r="X7875" s="6">
        <f>tbl_Raw_Data[[#This Row],[Net_Amount_Before_Tax]]*tbl_Raw_Data[[#This Row],[Tax_Pct]]/100</f>
        <v>19.21584</v>
      </c>
      <c r="Y7875" s="6">
        <f>tbl_Raw_Data[[#This Row],[Net_Amount_Before_Tax]]+tbl_Raw_Data[[#This Row],[Tax_Amount]]</f>
        <v>179.34784000000002</v>
      </c>
      <c r="Z7875" s="6">
        <f t="shared" si="619"/>
        <v>2</v>
      </c>
    </row>
    <row r="7876" spans="1:26" x14ac:dyDescent="0.3">
      <c r="A7876" s="23" t="s">
        <v>9955</v>
      </c>
      <c r="B7876" s="34">
        <v>45922</v>
      </c>
      <c r="C7876" s="23" t="s">
        <v>1462</v>
      </c>
      <c r="D7876" s="23" t="s">
        <v>72</v>
      </c>
      <c r="E7876" s="23" t="s">
        <v>73</v>
      </c>
      <c r="F7876" s="23">
        <v>302017</v>
      </c>
      <c r="G7876" s="23" t="s">
        <v>196</v>
      </c>
      <c r="H7876" s="23" t="s">
        <v>197</v>
      </c>
      <c r="I7876" s="23" t="s">
        <v>32</v>
      </c>
      <c r="J7876" s="23" t="s">
        <v>42</v>
      </c>
      <c r="K7876" s="23" t="s">
        <v>24</v>
      </c>
      <c r="L7876" s="23">
        <v>1</v>
      </c>
      <c r="M7876" s="23">
        <v>24.66</v>
      </c>
      <c r="N7876" s="23">
        <v>5</v>
      </c>
      <c r="O7876" s="23">
        <v>12</v>
      </c>
      <c r="P7876" s="23" t="s">
        <v>33</v>
      </c>
      <c r="Q7876" s="23" t="s">
        <v>34</v>
      </c>
      <c r="R7876" s="23">
        <f t="shared" si="615"/>
        <v>1</v>
      </c>
      <c r="S7876" s="23" t="str">
        <f t="shared" si="616"/>
        <v>ORD107874_20250922_CUST02220_MED011</v>
      </c>
      <c r="T7876" s="23">
        <f t="shared" si="617"/>
        <v>1</v>
      </c>
      <c r="U7876" s="6">
        <f t="shared" si="618"/>
        <v>24.66</v>
      </c>
      <c r="V7876" s="6">
        <f>tbl_Raw_Data[[#This Row],[Discount_Pct]]*tbl_Raw_Data[[#This Row],[Gross_Amount]]/100</f>
        <v>1.2329999999999999</v>
      </c>
      <c r="W7876" s="6">
        <f>tbl_Raw_Data[[#This Row],[Gross_Amount]]-tbl_Raw_Data[[#This Row],[Discount_Amount]]</f>
        <v>23.427</v>
      </c>
      <c r="X7876" s="6">
        <f>tbl_Raw_Data[[#This Row],[Net_Amount_Before_Tax]]*tbl_Raw_Data[[#This Row],[Tax_Pct]]/100</f>
        <v>2.8112400000000002</v>
      </c>
      <c r="Y7876" s="6">
        <f>tbl_Raw_Data[[#This Row],[Net_Amount_Before_Tax]]+tbl_Raw_Data[[#This Row],[Tax_Amount]]</f>
        <v>26.238240000000001</v>
      </c>
      <c r="Z7876" s="6">
        <f t="shared" si="619"/>
        <v>6</v>
      </c>
    </row>
    <row r="7877" spans="1:26" x14ac:dyDescent="0.3">
      <c r="A7877" s="23" t="s">
        <v>9955</v>
      </c>
      <c r="B7877" s="34">
        <v>45677</v>
      </c>
      <c r="C7877" s="23" t="s">
        <v>1857</v>
      </c>
      <c r="D7877" s="23" t="s">
        <v>92</v>
      </c>
      <c r="E7877" s="23" t="s">
        <v>93</v>
      </c>
      <c r="F7877" s="23">
        <v>560001</v>
      </c>
      <c r="G7877" s="23" t="s">
        <v>315</v>
      </c>
      <c r="H7877" s="23" t="s">
        <v>316</v>
      </c>
      <c r="I7877" s="23" t="s">
        <v>50</v>
      </c>
      <c r="J7877" s="23" t="s">
        <v>114</v>
      </c>
      <c r="K7877" s="23" t="s">
        <v>24</v>
      </c>
      <c r="L7877" s="23">
        <v>2</v>
      </c>
      <c r="M7877" s="23">
        <v>130.46</v>
      </c>
      <c r="N7877" s="23">
        <v>5</v>
      </c>
      <c r="O7877" s="23">
        <v>12</v>
      </c>
      <c r="P7877" s="23" t="s">
        <v>65</v>
      </c>
      <c r="Q7877" s="23" t="s">
        <v>34</v>
      </c>
      <c r="R7877" s="23">
        <f t="shared" si="615"/>
        <v>1</v>
      </c>
      <c r="S7877" s="23" t="str">
        <f t="shared" si="616"/>
        <v>ORD107874_20250120_CUST00489_MED012</v>
      </c>
      <c r="T7877" s="23">
        <f t="shared" si="617"/>
        <v>1</v>
      </c>
      <c r="U7877" s="6">
        <f t="shared" si="618"/>
        <v>260.92</v>
      </c>
      <c r="V7877" s="6">
        <f>tbl_Raw_Data[[#This Row],[Discount_Pct]]*tbl_Raw_Data[[#This Row],[Gross_Amount]]/100</f>
        <v>13.046000000000001</v>
      </c>
      <c r="W7877" s="6">
        <f>tbl_Raw_Data[[#This Row],[Gross_Amount]]-tbl_Raw_Data[[#This Row],[Discount_Amount]]</f>
        <v>247.87400000000002</v>
      </c>
      <c r="X7877" s="6">
        <f>tbl_Raw_Data[[#This Row],[Net_Amount_Before_Tax]]*tbl_Raw_Data[[#This Row],[Tax_Pct]]/100</f>
        <v>29.744880000000002</v>
      </c>
      <c r="Y7877" s="6">
        <f>tbl_Raw_Data[[#This Row],[Net_Amount_Before_Tax]]+tbl_Raw_Data[[#This Row],[Tax_Amount]]</f>
        <v>277.61888000000005</v>
      </c>
      <c r="Z7877" s="6">
        <f t="shared" si="619"/>
        <v>3</v>
      </c>
    </row>
    <row r="7878" spans="1:26" x14ac:dyDescent="0.3">
      <c r="A7878" s="23" t="s">
        <v>9956</v>
      </c>
      <c r="B7878" s="34">
        <v>45404</v>
      </c>
      <c r="C7878" s="23" t="s">
        <v>1308</v>
      </c>
      <c r="D7878" s="23" t="s">
        <v>37</v>
      </c>
      <c r="E7878" s="23" t="s">
        <v>38</v>
      </c>
      <c r="F7878" s="23">
        <v>452001</v>
      </c>
      <c r="G7878" s="23" t="s">
        <v>82</v>
      </c>
      <c r="H7878" s="23" t="s">
        <v>83</v>
      </c>
      <c r="I7878" s="23" t="s">
        <v>84</v>
      </c>
      <c r="J7878" s="23" t="s">
        <v>85</v>
      </c>
      <c r="K7878" s="23" t="s">
        <v>24</v>
      </c>
      <c r="L7878" s="23">
        <v>4</v>
      </c>
      <c r="M7878" s="23">
        <v>325.99</v>
      </c>
      <c r="N7878" s="23">
        <v>10</v>
      </c>
      <c r="O7878" s="23">
        <v>5</v>
      </c>
      <c r="P7878" s="23" t="s">
        <v>89</v>
      </c>
      <c r="Q7878" s="23" t="s">
        <v>34</v>
      </c>
      <c r="R7878" s="23">
        <f t="shared" si="615"/>
        <v>1</v>
      </c>
      <c r="S7878" s="23" t="str">
        <f t="shared" si="616"/>
        <v>ORD107877_20240422_CUST02183_MED023</v>
      </c>
      <c r="T7878" s="23">
        <f t="shared" si="617"/>
        <v>1</v>
      </c>
      <c r="U7878" s="6">
        <f t="shared" si="618"/>
        <v>1303.96</v>
      </c>
      <c r="V7878" s="6">
        <f>tbl_Raw_Data[[#This Row],[Discount_Pct]]*tbl_Raw_Data[[#This Row],[Gross_Amount]]/100</f>
        <v>130.39600000000002</v>
      </c>
      <c r="W7878" s="6">
        <f>tbl_Raw_Data[[#This Row],[Gross_Amount]]-tbl_Raw_Data[[#This Row],[Discount_Amount]]</f>
        <v>1173.5640000000001</v>
      </c>
      <c r="X7878" s="6">
        <f>tbl_Raw_Data[[#This Row],[Net_Amount_Before_Tax]]*tbl_Raw_Data[[#This Row],[Tax_Pct]]/100</f>
        <v>58.678200000000004</v>
      </c>
      <c r="Y7878" s="6">
        <f>tbl_Raw_Data[[#This Row],[Net_Amount_Before_Tax]]+tbl_Raw_Data[[#This Row],[Tax_Amount]]</f>
        <v>1232.2422000000001</v>
      </c>
      <c r="Z7878" s="6">
        <f t="shared" si="619"/>
        <v>3</v>
      </c>
    </row>
    <row r="7879" spans="1:26" x14ac:dyDescent="0.3">
      <c r="A7879" s="23" t="s">
        <v>9957</v>
      </c>
      <c r="B7879" s="34">
        <v>45650</v>
      </c>
      <c r="C7879" s="23" t="s">
        <v>9958</v>
      </c>
      <c r="D7879" s="23" t="s">
        <v>46</v>
      </c>
      <c r="E7879" s="23" t="s">
        <v>47</v>
      </c>
      <c r="F7879" s="23">
        <v>411038</v>
      </c>
      <c r="G7879" s="23" t="s">
        <v>283</v>
      </c>
      <c r="H7879" s="23" t="s">
        <v>284</v>
      </c>
      <c r="I7879" s="23" t="s">
        <v>104</v>
      </c>
      <c r="J7879" s="23" t="s">
        <v>42</v>
      </c>
      <c r="K7879" s="23" t="s">
        <v>57</v>
      </c>
      <c r="L7879" s="23">
        <v>1</v>
      </c>
      <c r="M7879" s="23">
        <v>317.22000000000003</v>
      </c>
      <c r="N7879" s="23">
        <v>10</v>
      </c>
      <c r="O7879" s="23">
        <v>5</v>
      </c>
      <c r="P7879" s="23" t="s">
        <v>58</v>
      </c>
      <c r="Q7879" s="23" t="s">
        <v>34</v>
      </c>
      <c r="R7879" s="23">
        <f t="shared" si="615"/>
        <v>1</v>
      </c>
      <c r="S7879" s="23" t="str">
        <f t="shared" si="616"/>
        <v>ORD107878_20241224_CUST00601_MED030</v>
      </c>
      <c r="T7879" s="23">
        <f t="shared" si="617"/>
        <v>1</v>
      </c>
      <c r="U7879" s="6">
        <f t="shared" si="618"/>
        <v>317.22000000000003</v>
      </c>
      <c r="V7879" s="6">
        <f>tbl_Raw_Data[[#This Row],[Discount_Pct]]*tbl_Raw_Data[[#This Row],[Gross_Amount]]/100</f>
        <v>31.722000000000001</v>
      </c>
      <c r="W7879" s="6">
        <f>tbl_Raw_Data[[#This Row],[Gross_Amount]]-tbl_Raw_Data[[#This Row],[Discount_Amount]]</f>
        <v>285.49800000000005</v>
      </c>
      <c r="X7879" s="6">
        <f>tbl_Raw_Data[[#This Row],[Net_Amount_Before_Tax]]*tbl_Raw_Data[[#This Row],[Tax_Pct]]/100</f>
        <v>14.274900000000002</v>
      </c>
      <c r="Y7879" s="6">
        <f>tbl_Raw_Data[[#This Row],[Net_Amount_Before_Tax]]+tbl_Raw_Data[[#This Row],[Tax_Amount]]</f>
        <v>299.77290000000005</v>
      </c>
      <c r="Z7879" s="6">
        <f t="shared" si="619"/>
        <v>1</v>
      </c>
    </row>
    <row r="7880" spans="1:26" x14ac:dyDescent="0.3">
      <c r="A7880" s="23" t="s">
        <v>9959</v>
      </c>
      <c r="B7880" s="34">
        <v>45859</v>
      </c>
      <c r="C7880" s="23" t="s">
        <v>1600</v>
      </c>
      <c r="D7880" s="23" t="s">
        <v>52</v>
      </c>
      <c r="E7880" s="23" t="s">
        <v>52</v>
      </c>
      <c r="F7880" s="23">
        <v>160022</v>
      </c>
      <c r="G7880" s="23" t="s">
        <v>256</v>
      </c>
      <c r="H7880" s="23" t="s">
        <v>257</v>
      </c>
      <c r="I7880" s="23" t="s">
        <v>22</v>
      </c>
      <c r="J7880" s="23" t="s">
        <v>258</v>
      </c>
      <c r="K7880" s="23" t="s">
        <v>57</v>
      </c>
      <c r="L7880" s="23">
        <v>4</v>
      </c>
      <c r="M7880" s="23">
        <v>60.92</v>
      </c>
      <c r="N7880" s="23">
        <v>10</v>
      </c>
      <c r="O7880" s="23">
        <v>12</v>
      </c>
      <c r="P7880" s="23" t="s">
        <v>65</v>
      </c>
      <c r="Q7880" s="23" t="s">
        <v>34</v>
      </c>
      <c r="R7880" s="23">
        <f t="shared" si="615"/>
        <v>1</v>
      </c>
      <c r="S7880" s="23" t="str">
        <f t="shared" si="616"/>
        <v>ORD107879_20250721_CUST02088_MED025</v>
      </c>
      <c r="T7880" s="23">
        <f t="shared" si="617"/>
        <v>1</v>
      </c>
      <c r="U7880" s="6">
        <f t="shared" si="618"/>
        <v>243.68</v>
      </c>
      <c r="V7880" s="6">
        <f>tbl_Raw_Data[[#This Row],[Discount_Pct]]*tbl_Raw_Data[[#This Row],[Gross_Amount]]/100</f>
        <v>24.368000000000002</v>
      </c>
      <c r="W7880" s="6">
        <f>tbl_Raw_Data[[#This Row],[Gross_Amount]]-tbl_Raw_Data[[#This Row],[Discount_Amount]]</f>
        <v>219.31200000000001</v>
      </c>
      <c r="X7880" s="6">
        <f>tbl_Raw_Data[[#This Row],[Net_Amount_Before_Tax]]*tbl_Raw_Data[[#This Row],[Tax_Pct]]/100</f>
        <v>26.317440000000001</v>
      </c>
      <c r="Y7880" s="6">
        <f>tbl_Raw_Data[[#This Row],[Net_Amount_Before_Tax]]+tbl_Raw_Data[[#This Row],[Tax_Amount]]</f>
        <v>245.62944000000002</v>
      </c>
      <c r="Z7880" s="6">
        <f t="shared" si="619"/>
        <v>3</v>
      </c>
    </row>
    <row r="7881" spans="1:26" x14ac:dyDescent="0.3">
      <c r="A7881" s="23" t="s">
        <v>9960</v>
      </c>
      <c r="B7881" s="34">
        <v>45969</v>
      </c>
      <c r="C7881" s="23" t="s">
        <v>3917</v>
      </c>
      <c r="D7881" s="23" t="s">
        <v>80</v>
      </c>
      <c r="E7881" s="23" t="s">
        <v>81</v>
      </c>
      <c r="F7881" s="23">
        <v>395017</v>
      </c>
      <c r="G7881" s="23" t="s">
        <v>224</v>
      </c>
      <c r="H7881" s="23" t="s">
        <v>225</v>
      </c>
      <c r="I7881" s="23" t="s">
        <v>147</v>
      </c>
      <c r="J7881" s="23" t="s">
        <v>23</v>
      </c>
      <c r="K7881" s="23" t="s">
        <v>24</v>
      </c>
      <c r="L7881" s="23">
        <v>2</v>
      </c>
      <c r="M7881" s="23">
        <v>47.25</v>
      </c>
      <c r="N7881" s="23">
        <v>10</v>
      </c>
      <c r="O7881" s="23">
        <v>18</v>
      </c>
      <c r="P7881" s="23" t="s">
        <v>58</v>
      </c>
      <c r="Q7881" s="23" t="s">
        <v>34</v>
      </c>
      <c r="R7881" s="23">
        <f t="shared" si="615"/>
        <v>1</v>
      </c>
      <c r="S7881" s="23" t="str">
        <f t="shared" si="616"/>
        <v>ORD107880_20251108_CUST02421_MED015</v>
      </c>
      <c r="T7881" s="23">
        <f t="shared" si="617"/>
        <v>1</v>
      </c>
      <c r="U7881" s="6">
        <f t="shared" si="618"/>
        <v>94.5</v>
      </c>
      <c r="V7881" s="6">
        <f>tbl_Raw_Data[[#This Row],[Discount_Pct]]*tbl_Raw_Data[[#This Row],[Gross_Amount]]/100</f>
        <v>9.4499999999999993</v>
      </c>
      <c r="W7881" s="6">
        <f>tbl_Raw_Data[[#This Row],[Gross_Amount]]-tbl_Raw_Data[[#This Row],[Discount_Amount]]</f>
        <v>85.05</v>
      </c>
      <c r="X7881" s="6">
        <f>tbl_Raw_Data[[#This Row],[Net_Amount_Before_Tax]]*tbl_Raw_Data[[#This Row],[Tax_Pct]]/100</f>
        <v>15.308999999999999</v>
      </c>
      <c r="Y7881" s="6">
        <f>tbl_Raw_Data[[#This Row],[Net_Amount_Before_Tax]]+tbl_Raw_Data[[#This Row],[Tax_Amount]]</f>
        <v>100.35899999999999</v>
      </c>
      <c r="Z7881" s="6">
        <f t="shared" si="619"/>
        <v>2</v>
      </c>
    </row>
    <row r="7882" spans="1:26" x14ac:dyDescent="0.3">
      <c r="A7882" s="23" t="s">
        <v>9960</v>
      </c>
      <c r="B7882" s="34">
        <v>45959</v>
      </c>
      <c r="C7882" s="23" t="s">
        <v>4962</v>
      </c>
      <c r="D7882" s="23" t="s">
        <v>100</v>
      </c>
      <c r="E7882" s="23" t="s">
        <v>101</v>
      </c>
      <c r="F7882" s="23">
        <v>201305</v>
      </c>
      <c r="G7882" s="23" t="s">
        <v>20</v>
      </c>
      <c r="H7882" s="23" t="s">
        <v>21</v>
      </c>
      <c r="I7882" s="23" t="s">
        <v>22</v>
      </c>
      <c r="J7882" s="23" t="s">
        <v>23</v>
      </c>
      <c r="K7882" s="23" t="s">
        <v>24</v>
      </c>
      <c r="L7882" s="23">
        <v>1</v>
      </c>
      <c r="M7882" s="23">
        <v>144.11000000000001</v>
      </c>
      <c r="N7882" s="23">
        <v>5</v>
      </c>
      <c r="O7882" s="23">
        <v>12</v>
      </c>
      <c r="P7882" s="23" t="s">
        <v>58</v>
      </c>
      <c r="Q7882" s="23" t="s">
        <v>34</v>
      </c>
      <c r="R7882" s="23">
        <f t="shared" si="615"/>
        <v>1</v>
      </c>
      <c r="S7882" s="23" t="str">
        <f t="shared" si="616"/>
        <v>ORD107880_20251029_CUST03184_MED024</v>
      </c>
      <c r="T7882" s="23">
        <f t="shared" si="617"/>
        <v>1</v>
      </c>
      <c r="U7882" s="6">
        <f t="shared" si="618"/>
        <v>144.11000000000001</v>
      </c>
      <c r="V7882" s="6">
        <f>tbl_Raw_Data[[#This Row],[Discount_Pct]]*tbl_Raw_Data[[#This Row],[Gross_Amount]]/100</f>
        <v>7.2055000000000007</v>
      </c>
      <c r="W7882" s="6">
        <f>tbl_Raw_Data[[#This Row],[Gross_Amount]]-tbl_Raw_Data[[#This Row],[Discount_Amount]]</f>
        <v>136.90450000000001</v>
      </c>
      <c r="X7882" s="6">
        <f>tbl_Raw_Data[[#This Row],[Net_Amount_Before_Tax]]*tbl_Raw_Data[[#This Row],[Tax_Pct]]/100</f>
        <v>16.428540000000002</v>
      </c>
      <c r="Y7882" s="6">
        <f>tbl_Raw_Data[[#This Row],[Net_Amount_Before_Tax]]+tbl_Raw_Data[[#This Row],[Tax_Amount]]</f>
        <v>153.33304000000001</v>
      </c>
      <c r="Z7882" s="6">
        <f t="shared" si="619"/>
        <v>2</v>
      </c>
    </row>
    <row r="7883" spans="1:26" x14ac:dyDescent="0.3">
      <c r="A7883" s="23" t="s">
        <v>9961</v>
      </c>
      <c r="B7883" s="34">
        <v>45732</v>
      </c>
      <c r="C7883" s="23" t="s">
        <v>6497</v>
      </c>
      <c r="D7883" s="23" t="s">
        <v>52</v>
      </c>
      <c r="E7883" s="23" t="s">
        <v>52</v>
      </c>
      <c r="F7883" s="23">
        <v>160036</v>
      </c>
      <c r="G7883" s="23" t="s">
        <v>82</v>
      </c>
      <c r="H7883" s="23" t="s">
        <v>83</v>
      </c>
      <c r="I7883" s="23" t="s">
        <v>84</v>
      </c>
      <c r="J7883" s="23" t="s">
        <v>85</v>
      </c>
      <c r="K7883" s="23" t="s">
        <v>24</v>
      </c>
      <c r="L7883" s="23">
        <v>3</v>
      </c>
      <c r="M7883" s="23">
        <v>304.52999999999997</v>
      </c>
      <c r="N7883" s="23">
        <v>0</v>
      </c>
      <c r="O7883" s="23">
        <v>12</v>
      </c>
      <c r="P7883" s="23" t="s">
        <v>58</v>
      </c>
      <c r="Q7883" s="23" t="s">
        <v>90</v>
      </c>
      <c r="R7883" s="23">
        <f t="shared" si="615"/>
        <v>1</v>
      </c>
      <c r="S7883" s="23" t="str">
        <f t="shared" si="616"/>
        <v>ORD107882_20250316_CUST00915_MED023</v>
      </c>
      <c r="T7883" s="23">
        <f t="shared" si="617"/>
        <v>1</v>
      </c>
      <c r="U7883" s="6">
        <f t="shared" si="618"/>
        <v>913.58999999999992</v>
      </c>
      <c r="V7883" s="6">
        <f>tbl_Raw_Data[[#This Row],[Discount_Pct]]*tbl_Raw_Data[[#This Row],[Gross_Amount]]/100</f>
        <v>0</v>
      </c>
      <c r="W7883" s="6">
        <f>tbl_Raw_Data[[#This Row],[Gross_Amount]]-tbl_Raw_Data[[#This Row],[Discount_Amount]]</f>
        <v>913.58999999999992</v>
      </c>
      <c r="X7883" s="6">
        <f>tbl_Raw_Data[[#This Row],[Net_Amount_Before_Tax]]*tbl_Raw_Data[[#This Row],[Tax_Pct]]/100</f>
        <v>109.63079999999998</v>
      </c>
      <c r="Y7883" s="6">
        <f>tbl_Raw_Data[[#This Row],[Net_Amount_Before_Tax]]+tbl_Raw_Data[[#This Row],[Tax_Amount]]</f>
        <v>1023.2207999999999</v>
      </c>
      <c r="Z7883" s="6">
        <f t="shared" si="619"/>
        <v>1</v>
      </c>
    </row>
    <row r="7884" spans="1:26" x14ac:dyDescent="0.3">
      <c r="A7884" s="23" t="s">
        <v>9962</v>
      </c>
      <c r="B7884" s="34">
        <v>46006</v>
      </c>
      <c r="C7884" s="23" t="s">
        <v>6372</v>
      </c>
      <c r="D7884" s="23" t="s">
        <v>92</v>
      </c>
      <c r="E7884" s="23" t="s">
        <v>93</v>
      </c>
      <c r="F7884" s="23">
        <v>560001</v>
      </c>
      <c r="G7884" s="23" t="s">
        <v>119</v>
      </c>
      <c r="H7884" s="23" t="s">
        <v>120</v>
      </c>
      <c r="I7884" s="23" t="s">
        <v>32</v>
      </c>
      <c r="J7884" s="23" t="s">
        <v>64</v>
      </c>
      <c r="K7884" s="23" t="s">
        <v>57</v>
      </c>
      <c r="L7884" s="23">
        <v>1</v>
      </c>
      <c r="M7884" s="23">
        <v>73.67</v>
      </c>
      <c r="N7884" s="23">
        <v>5</v>
      </c>
      <c r="O7884" s="23">
        <v>5</v>
      </c>
      <c r="P7884" s="23" t="s">
        <v>33</v>
      </c>
      <c r="Q7884" s="23" t="s">
        <v>26</v>
      </c>
      <c r="R7884" s="23">
        <f t="shared" si="615"/>
        <v>1</v>
      </c>
      <c r="S7884" s="23" t="str">
        <f t="shared" si="616"/>
        <v>ORD107883_20251215_CUST03385_MED010</v>
      </c>
      <c r="T7884" s="23">
        <f t="shared" si="617"/>
        <v>1</v>
      </c>
      <c r="U7884" s="6">
        <f t="shared" si="618"/>
        <v>73.67</v>
      </c>
      <c r="V7884" s="6">
        <f>tbl_Raw_Data[[#This Row],[Discount_Pct]]*tbl_Raw_Data[[#This Row],[Gross_Amount]]/100</f>
        <v>3.6835000000000004</v>
      </c>
      <c r="W7884" s="6">
        <f>tbl_Raw_Data[[#This Row],[Gross_Amount]]-tbl_Raw_Data[[#This Row],[Discount_Amount]]</f>
        <v>69.986500000000007</v>
      </c>
      <c r="X7884" s="6">
        <f>tbl_Raw_Data[[#This Row],[Net_Amount_Before_Tax]]*tbl_Raw_Data[[#This Row],[Tax_Pct]]/100</f>
        <v>3.4993250000000002</v>
      </c>
      <c r="Y7884" s="6">
        <f>tbl_Raw_Data[[#This Row],[Net_Amount_Before_Tax]]+tbl_Raw_Data[[#This Row],[Tax_Amount]]</f>
        <v>73.485825000000006</v>
      </c>
      <c r="Z7884" s="6">
        <f t="shared" si="619"/>
        <v>1</v>
      </c>
    </row>
    <row r="7885" spans="1:26" x14ac:dyDescent="0.3">
      <c r="A7885" s="23" t="s">
        <v>9963</v>
      </c>
      <c r="B7885" s="34">
        <v>45728</v>
      </c>
      <c r="C7885" s="23" t="s">
        <v>3288</v>
      </c>
      <c r="D7885" s="23" t="s">
        <v>46</v>
      </c>
      <c r="E7885" s="23" t="s">
        <v>47</v>
      </c>
      <c r="F7885" s="23">
        <v>411038</v>
      </c>
      <c r="G7885" s="23" t="s">
        <v>224</v>
      </c>
      <c r="H7885" s="23" t="s">
        <v>225</v>
      </c>
      <c r="I7885" s="23" t="s">
        <v>147</v>
      </c>
      <c r="J7885" s="23" t="s">
        <v>23</v>
      </c>
      <c r="K7885" s="23" t="s">
        <v>24</v>
      </c>
      <c r="L7885" s="23">
        <v>3</v>
      </c>
      <c r="M7885" s="23">
        <v>46.08</v>
      </c>
      <c r="N7885" s="23">
        <v>5</v>
      </c>
      <c r="O7885" s="23">
        <v>5</v>
      </c>
      <c r="P7885" s="23" t="s">
        <v>43</v>
      </c>
      <c r="Q7885" s="23" t="s">
        <v>34</v>
      </c>
      <c r="R7885" s="23">
        <f t="shared" si="615"/>
        <v>1</v>
      </c>
      <c r="S7885" s="23" t="str">
        <f t="shared" si="616"/>
        <v>ORD107884_20250312_CUST00914_MED015</v>
      </c>
      <c r="T7885" s="23">
        <f t="shared" si="617"/>
        <v>1</v>
      </c>
      <c r="U7885" s="6">
        <f t="shared" si="618"/>
        <v>138.24</v>
      </c>
      <c r="V7885" s="6">
        <f>tbl_Raw_Data[[#This Row],[Discount_Pct]]*tbl_Raw_Data[[#This Row],[Gross_Amount]]/100</f>
        <v>6.9120000000000008</v>
      </c>
      <c r="W7885" s="6">
        <f>tbl_Raw_Data[[#This Row],[Gross_Amount]]-tbl_Raw_Data[[#This Row],[Discount_Amount]]</f>
        <v>131.328</v>
      </c>
      <c r="X7885" s="6">
        <f>tbl_Raw_Data[[#This Row],[Net_Amount_Before_Tax]]*tbl_Raw_Data[[#This Row],[Tax_Pct]]/100</f>
        <v>6.5663999999999998</v>
      </c>
      <c r="Y7885" s="6">
        <f>tbl_Raw_Data[[#This Row],[Net_Amount_Before_Tax]]+tbl_Raw_Data[[#This Row],[Tax_Amount]]</f>
        <v>137.89439999999999</v>
      </c>
      <c r="Z7885" s="6">
        <f t="shared" si="619"/>
        <v>3</v>
      </c>
    </row>
    <row r="7886" spans="1:26" x14ac:dyDescent="0.3">
      <c r="A7886" s="23" t="s">
        <v>9963</v>
      </c>
      <c r="B7886" s="34">
        <v>45646</v>
      </c>
      <c r="C7886" s="23" t="s">
        <v>2188</v>
      </c>
      <c r="D7886" s="23" t="s">
        <v>183</v>
      </c>
      <c r="E7886" s="23" t="s">
        <v>184</v>
      </c>
      <c r="F7886" s="23">
        <v>122009</v>
      </c>
      <c r="G7886" s="23" t="s">
        <v>61</v>
      </c>
      <c r="H7886" s="23" t="s">
        <v>62</v>
      </c>
      <c r="I7886" s="23" t="s">
        <v>63</v>
      </c>
      <c r="J7886" s="23" t="s">
        <v>64</v>
      </c>
      <c r="K7886" s="23" t="s">
        <v>57</v>
      </c>
      <c r="L7886" s="23">
        <v>1</v>
      </c>
      <c r="M7886" s="23">
        <v>112.7</v>
      </c>
      <c r="N7886" s="23">
        <v>10</v>
      </c>
      <c r="O7886" s="23">
        <v>5</v>
      </c>
      <c r="P7886" s="23" t="s">
        <v>43</v>
      </c>
      <c r="Q7886" s="23" t="s">
        <v>34</v>
      </c>
      <c r="R7886" s="23">
        <f t="shared" si="615"/>
        <v>1</v>
      </c>
      <c r="S7886" s="23" t="str">
        <f t="shared" si="616"/>
        <v>ORD107884_20241220_CUST01089_MED004</v>
      </c>
      <c r="T7886" s="23">
        <f t="shared" si="617"/>
        <v>1</v>
      </c>
      <c r="U7886" s="6">
        <f t="shared" si="618"/>
        <v>112.7</v>
      </c>
      <c r="V7886" s="6">
        <f>tbl_Raw_Data[[#This Row],[Discount_Pct]]*tbl_Raw_Data[[#This Row],[Gross_Amount]]/100</f>
        <v>11.27</v>
      </c>
      <c r="W7886" s="6">
        <f>tbl_Raw_Data[[#This Row],[Gross_Amount]]-tbl_Raw_Data[[#This Row],[Discount_Amount]]</f>
        <v>101.43</v>
      </c>
      <c r="X7886" s="6">
        <f>tbl_Raw_Data[[#This Row],[Net_Amount_Before_Tax]]*tbl_Raw_Data[[#This Row],[Tax_Pct]]/100</f>
        <v>5.0715000000000003</v>
      </c>
      <c r="Y7886" s="6">
        <f>tbl_Raw_Data[[#This Row],[Net_Amount_Before_Tax]]+tbl_Raw_Data[[#This Row],[Tax_Amount]]</f>
        <v>106.50150000000001</v>
      </c>
      <c r="Z7886" s="6">
        <f t="shared" si="619"/>
        <v>2</v>
      </c>
    </row>
    <row r="7887" spans="1:26" x14ac:dyDescent="0.3">
      <c r="A7887" s="23" t="s">
        <v>9964</v>
      </c>
      <c r="B7887" s="34">
        <v>45607</v>
      </c>
      <c r="C7887" s="23" t="s">
        <v>1982</v>
      </c>
      <c r="D7887" s="23" t="s">
        <v>92</v>
      </c>
      <c r="E7887" s="23" t="s">
        <v>93</v>
      </c>
      <c r="F7887" s="23">
        <v>560066</v>
      </c>
      <c r="G7887" s="23" t="s">
        <v>94</v>
      </c>
      <c r="H7887" s="23" t="s">
        <v>95</v>
      </c>
      <c r="I7887" s="23" t="s">
        <v>84</v>
      </c>
      <c r="J7887" s="23" t="s">
        <v>42</v>
      </c>
      <c r="K7887" s="23" t="s">
        <v>24</v>
      </c>
      <c r="L7887" s="23">
        <v>1</v>
      </c>
      <c r="M7887" s="23">
        <v>83.62</v>
      </c>
      <c r="N7887" s="23">
        <v>15</v>
      </c>
      <c r="O7887" s="23">
        <v>5</v>
      </c>
      <c r="P7887" s="23" t="s">
        <v>25</v>
      </c>
      <c r="Q7887" s="23" t="s">
        <v>44</v>
      </c>
      <c r="R7887" s="23">
        <f t="shared" si="615"/>
        <v>1</v>
      </c>
      <c r="S7887" s="23" t="str">
        <f t="shared" si="616"/>
        <v>ORD107886_20241111_CUST01915_MED021</v>
      </c>
      <c r="T7887" s="23">
        <f t="shared" si="617"/>
        <v>1</v>
      </c>
      <c r="U7887" s="6">
        <f t="shared" si="618"/>
        <v>83.62</v>
      </c>
      <c r="V7887" s="6">
        <f>tbl_Raw_Data[[#This Row],[Discount_Pct]]*tbl_Raw_Data[[#This Row],[Gross_Amount]]/100</f>
        <v>12.543000000000001</v>
      </c>
      <c r="W7887" s="6">
        <f>tbl_Raw_Data[[#This Row],[Gross_Amount]]-tbl_Raw_Data[[#This Row],[Discount_Amount]]</f>
        <v>71.076999999999998</v>
      </c>
      <c r="X7887" s="6">
        <f>tbl_Raw_Data[[#This Row],[Net_Amount_Before_Tax]]*tbl_Raw_Data[[#This Row],[Tax_Pct]]/100</f>
        <v>3.5538499999999997</v>
      </c>
      <c r="Y7887" s="6">
        <f>tbl_Raw_Data[[#This Row],[Net_Amount_Before_Tax]]+tbl_Raw_Data[[#This Row],[Tax_Amount]]</f>
        <v>74.630849999999995</v>
      </c>
      <c r="Z7887" s="6">
        <f t="shared" si="619"/>
        <v>1</v>
      </c>
    </row>
    <row r="7888" spans="1:26" x14ac:dyDescent="0.3">
      <c r="A7888" s="23" t="s">
        <v>9965</v>
      </c>
      <c r="B7888" s="34">
        <v>45577</v>
      </c>
      <c r="C7888" s="23" t="s">
        <v>1778</v>
      </c>
      <c r="D7888" s="23" t="s">
        <v>92</v>
      </c>
      <c r="E7888" s="23" t="s">
        <v>93</v>
      </c>
      <c r="F7888" s="23">
        <v>560038</v>
      </c>
      <c r="G7888" s="23" t="s">
        <v>145</v>
      </c>
      <c r="H7888" s="23" t="s">
        <v>146</v>
      </c>
      <c r="I7888" s="23" t="s">
        <v>147</v>
      </c>
      <c r="J7888" s="23" t="s">
        <v>148</v>
      </c>
      <c r="K7888" s="23" t="s">
        <v>24</v>
      </c>
      <c r="L7888" s="23">
        <v>5</v>
      </c>
      <c r="M7888" s="23">
        <v>118.17</v>
      </c>
      <c r="N7888" s="23">
        <v>0</v>
      </c>
      <c r="O7888" s="23">
        <v>5</v>
      </c>
      <c r="P7888" s="23" t="s">
        <v>43</v>
      </c>
      <c r="Q7888" s="23" t="s">
        <v>34</v>
      </c>
      <c r="R7888" s="23">
        <f t="shared" si="615"/>
        <v>1</v>
      </c>
      <c r="S7888" s="23" t="str">
        <f t="shared" si="616"/>
        <v>ORD107887_20241012_CUST00035_MED016</v>
      </c>
      <c r="T7888" s="23">
        <f t="shared" si="617"/>
        <v>1</v>
      </c>
      <c r="U7888" s="6">
        <f t="shared" si="618"/>
        <v>590.85</v>
      </c>
      <c r="V7888" s="6">
        <f>tbl_Raw_Data[[#This Row],[Discount_Pct]]*tbl_Raw_Data[[#This Row],[Gross_Amount]]/100</f>
        <v>0</v>
      </c>
      <c r="W7888" s="6">
        <f>tbl_Raw_Data[[#This Row],[Gross_Amount]]-tbl_Raw_Data[[#This Row],[Discount_Amount]]</f>
        <v>590.85</v>
      </c>
      <c r="X7888" s="6">
        <f>tbl_Raw_Data[[#This Row],[Net_Amount_Before_Tax]]*tbl_Raw_Data[[#This Row],[Tax_Pct]]/100</f>
        <v>29.5425</v>
      </c>
      <c r="Y7888" s="6">
        <f>tbl_Raw_Data[[#This Row],[Net_Amount_Before_Tax]]+tbl_Raw_Data[[#This Row],[Tax_Amount]]</f>
        <v>620.39250000000004</v>
      </c>
      <c r="Z7888" s="6">
        <f t="shared" si="619"/>
        <v>5</v>
      </c>
    </row>
    <row r="7889" spans="1:26" x14ac:dyDescent="0.3">
      <c r="A7889" s="23" t="s">
        <v>9966</v>
      </c>
      <c r="B7889" s="34">
        <v>45631</v>
      </c>
      <c r="C7889" s="23" t="s">
        <v>9247</v>
      </c>
      <c r="D7889" s="23" t="s">
        <v>123</v>
      </c>
      <c r="E7889" s="23" t="s">
        <v>101</v>
      </c>
      <c r="F7889" s="23">
        <v>226016</v>
      </c>
      <c r="G7889" s="23" t="s">
        <v>94</v>
      </c>
      <c r="H7889" s="23" t="s">
        <v>95</v>
      </c>
      <c r="I7889" s="23" t="s">
        <v>84</v>
      </c>
      <c r="J7889" s="23" t="s">
        <v>42</v>
      </c>
      <c r="K7889" s="23" t="s">
        <v>24</v>
      </c>
      <c r="L7889" s="23">
        <v>1</v>
      </c>
      <c r="M7889" s="23">
        <v>88.08</v>
      </c>
      <c r="N7889" s="23">
        <v>5</v>
      </c>
      <c r="O7889" s="23">
        <v>5</v>
      </c>
      <c r="P7889" s="23" t="s">
        <v>58</v>
      </c>
      <c r="Q7889" s="23" t="s">
        <v>34</v>
      </c>
      <c r="R7889" s="23">
        <f t="shared" si="615"/>
        <v>1</v>
      </c>
      <c r="S7889" s="23" t="str">
        <f t="shared" si="616"/>
        <v>ORD107888_20241205_CUST02166_MED021</v>
      </c>
      <c r="T7889" s="23">
        <f t="shared" si="617"/>
        <v>1</v>
      </c>
      <c r="U7889" s="6">
        <f t="shared" si="618"/>
        <v>88.08</v>
      </c>
      <c r="V7889" s="6">
        <f>tbl_Raw_Data[[#This Row],[Discount_Pct]]*tbl_Raw_Data[[#This Row],[Gross_Amount]]/100</f>
        <v>4.4039999999999999</v>
      </c>
      <c r="W7889" s="6">
        <f>tbl_Raw_Data[[#This Row],[Gross_Amount]]-tbl_Raw_Data[[#This Row],[Discount_Amount]]</f>
        <v>83.676000000000002</v>
      </c>
      <c r="X7889" s="6">
        <f>tbl_Raw_Data[[#This Row],[Net_Amount_Before_Tax]]*tbl_Raw_Data[[#This Row],[Tax_Pct]]/100</f>
        <v>4.1837999999999997</v>
      </c>
      <c r="Y7889" s="6">
        <f>tbl_Raw_Data[[#This Row],[Net_Amount_Before_Tax]]+tbl_Raw_Data[[#This Row],[Tax_Amount]]</f>
        <v>87.859800000000007</v>
      </c>
      <c r="Z7889" s="6">
        <f t="shared" si="619"/>
        <v>3</v>
      </c>
    </row>
    <row r="7890" spans="1:26" x14ac:dyDescent="0.3">
      <c r="A7890" s="23" t="s">
        <v>9967</v>
      </c>
      <c r="B7890" s="34">
        <v>45984</v>
      </c>
      <c r="C7890" s="23" t="s">
        <v>361</v>
      </c>
      <c r="D7890" s="23" t="s">
        <v>159</v>
      </c>
      <c r="E7890" s="23" t="s">
        <v>47</v>
      </c>
      <c r="F7890" s="23">
        <v>400069</v>
      </c>
      <c r="G7890" s="23" t="s">
        <v>229</v>
      </c>
      <c r="H7890" s="23" t="s">
        <v>230</v>
      </c>
      <c r="I7890" s="23" t="s">
        <v>84</v>
      </c>
      <c r="J7890" s="23" t="s">
        <v>140</v>
      </c>
      <c r="K7890" s="23" t="s">
        <v>24</v>
      </c>
      <c r="L7890" s="23">
        <v>3</v>
      </c>
      <c r="M7890" s="23">
        <v>171.93</v>
      </c>
      <c r="N7890" s="23">
        <v>5</v>
      </c>
      <c r="O7890" s="23">
        <v>5</v>
      </c>
      <c r="P7890" s="23" t="s">
        <v>58</v>
      </c>
      <c r="Q7890" s="23" t="s">
        <v>44</v>
      </c>
      <c r="R7890" s="23">
        <f t="shared" si="615"/>
        <v>1</v>
      </c>
      <c r="S7890" s="23" t="str">
        <f t="shared" si="616"/>
        <v>ORD107889_20251123_CUST01787_MED022</v>
      </c>
      <c r="T7890" s="23">
        <f t="shared" si="617"/>
        <v>1</v>
      </c>
      <c r="U7890" s="6">
        <f t="shared" si="618"/>
        <v>515.79</v>
      </c>
      <c r="V7890" s="6">
        <f>tbl_Raw_Data[[#This Row],[Discount_Pct]]*tbl_Raw_Data[[#This Row],[Gross_Amount]]/100</f>
        <v>25.789499999999997</v>
      </c>
      <c r="W7890" s="6">
        <f>tbl_Raw_Data[[#This Row],[Gross_Amount]]-tbl_Raw_Data[[#This Row],[Discount_Amount]]</f>
        <v>490.00049999999999</v>
      </c>
      <c r="X7890" s="6">
        <f>tbl_Raw_Data[[#This Row],[Net_Amount_Before_Tax]]*tbl_Raw_Data[[#This Row],[Tax_Pct]]/100</f>
        <v>24.500025000000001</v>
      </c>
      <c r="Y7890" s="6">
        <f>tbl_Raw_Data[[#This Row],[Net_Amount_Before_Tax]]+tbl_Raw_Data[[#This Row],[Tax_Amount]]</f>
        <v>514.50052500000004</v>
      </c>
      <c r="Z7890" s="6">
        <f t="shared" si="619"/>
        <v>2</v>
      </c>
    </row>
    <row r="7891" spans="1:26" x14ac:dyDescent="0.3">
      <c r="A7891" s="23" t="s">
        <v>9967</v>
      </c>
      <c r="B7891" s="34">
        <v>45842</v>
      </c>
      <c r="C7891" s="23" t="s">
        <v>934</v>
      </c>
      <c r="D7891" s="23" t="s">
        <v>52</v>
      </c>
      <c r="E7891" s="23" t="s">
        <v>52</v>
      </c>
      <c r="F7891" s="23">
        <v>160001</v>
      </c>
      <c r="G7891" s="23" t="s">
        <v>107</v>
      </c>
      <c r="H7891" s="23" t="s">
        <v>108</v>
      </c>
      <c r="I7891" s="23" t="s">
        <v>63</v>
      </c>
      <c r="J7891" s="23" t="s">
        <v>42</v>
      </c>
      <c r="K7891" s="23" t="s">
        <v>57</v>
      </c>
      <c r="L7891" s="23">
        <v>2</v>
      </c>
      <c r="M7891" s="23">
        <v>91.67</v>
      </c>
      <c r="N7891" s="23">
        <v>5</v>
      </c>
      <c r="O7891" s="23">
        <v>5</v>
      </c>
      <c r="P7891" s="23" t="s">
        <v>43</v>
      </c>
      <c r="Q7891" s="23" t="s">
        <v>34</v>
      </c>
      <c r="R7891" s="23">
        <f t="shared" si="615"/>
        <v>1</v>
      </c>
      <c r="S7891" s="23" t="str">
        <f t="shared" si="616"/>
        <v>ORD107889_20250704_CUST01333_MED005</v>
      </c>
      <c r="T7891" s="23">
        <f t="shared" si="617"/>
        <v>1</v>
      </c>
      <c r="U7891" s="6">
        <f t="shared" si="618"/>
        <v>183.34</v>
      </c>
      <c r="V7891" s="6">
        <f>tbl_Raw_Data[[#This Row],[Discount_Pct]]*tbl_Raw_Data[[#This Row],[Gross_Amount]]/100</f>
        <v>9.1669999999999998</v>
      </c>
      <c r="W7891" s="6">
        <f>tbl_Raw_Data[[#This Row],[Gross_Amount]]-tbl_Raw_Data[[#This Row],[Discount_Amount]]</f>
        <v>174.173</v>
      </c>
      <c r="X7891" s="6">
        <f>tbl_Raw_Data[[#This Row],[Net_Amount_Before_Tax]]*tbl_Raw_Data[[#This Row],[Tax_Pct]]/100</f>
        <v>8.7086500000000004</v>
      </c>
      <c r="Y7891" s="6">
        <f>tbl_Raw_Data[[#This Row],[Net_Amount_Before_Tax]]+tbl_Raw_Data[[#This Row],[Tax_Amount]]</f>
        <v>182.88165000000001</v>
      </c>
      <c r="Z7891" s="6">
        <f t="shared" si="619"/>
        <v>2</v>
      </c>
    </row>
    <row r="7892" spans="1:26" x14ac:dyDescent="0.3">
      <c r="A7892" s="23" t="s">
        <v>9967</v>
      </c>
      <c r="B7892" s="34">
        <v>45464</v>
      </c>
      <c r="C7892" s="23" t="s">
        <v>169</v>
      </c>
      <c r="D7892" s="23" t="s">
        <v>142</v>
      </c>
      <c r="E7892" s="23" t="s">
        <v>81</v>
      </c>
      <c r="F7892" s="23">
        <v>380058</v>
      </c>
      <c r="G7892" s="23" t="s">
        <v>20</v>
      </c>
      <c r="H7892" s="23" t="s">
        <v>21</v>
      </c>
      <c r="I7892" s="23" t="s">
        <v>22</v>
      </c>
      <c r="J7892" s="23" t="s">
        <v>23</v>
      </c>
      <c r="K7892" s="23" t="s">
        <v>24</v>
      </c>
      <c r="L7892" s="23">
        <v>2</v>
      </c>
      <c r="M7892" s="23">
        <v>137.49</v>
      </c>
      <c r="N7892" s="23">
        <v>5</v>
      </c>
      <c r="O7892" s="23">
        <v>12</v>
      </c>
      <c r="P7892" s="23" t="s">
        <v>65</v>
      </c>
      <c r="Q7892" s="23" t="s">
        <v>34</v>
      </c>
      <c r="R7892" s="23">
        <f t="shared" si="615"/>
        <v>1</v>
      </c>
      <c r="S7892" s="23" t="str">
        <f t="shared" si="616"/>
        <v>ORD107889_20240621_CUST03041_MED024</v>
      </c>
      <c r="T7892" s="23">
        <f t="shared" si="617"/>
        <v>1</v>
      </c>
      <c r="U7892" s="6">
        <f t="shared" si="618"/>
        <v>274.98</v>
      </c>
      <c r="V7892" s="6">
        <f>tbl_Raw_Data[[#This Row],[Discount_Pct]]*tbl_Raw_Data[[#This Row],[Gross_Amount]]/100</f>
        <v>13.749000000000001</v>
      </c>
      <c r="W7892" s="6">
        <f>tbl_Raw_Data[[#This Row],[Gross_Amount]]-tbl_Raw_Data[[#This Row],[Discount_Amount]]</f>
        <v>261.23099999999999</v>
      </c>
      <c r="X7892" s="6">
        <f>tbl_Raw_Data[[#This Row],[Net_Amount_Before_Tax]]*tbl_Raw_Data[[#This Row],[Tax_Pct]]/100</f>
        <v>31.347719999999999</v>
      </c>
      <c r="Y7892" s="6">
        <f>tbl_Raw_Data[[#This Row],[Net_Amount_Before_Tax]]+tbl_Raw_Data[[#This Row],[Tax_Amount]]</f>
        <v>292.57871999999998</v>
      </c>
      <c r="Z7892" s="6">
        <f t="shared" si="619"/>
        <v>1</v>
      </c>
    </row>
    <row r="7893" spans="1:26" x14ac:dyDescent="0.3">
      <c r="A7893" s="23" t="s">
        <v>9967</v>
      </c>
      <c r="B7893" s="34">
        <v>45381</v>
      </c>
      <c r="C7893" s="23" t="s">
        <v>1445</v>
      </c>
      <c r="D7893" s="23" t="s">
        <v>80</v>
      </c>
      <c r="E7893" s="23" t="s">
        <v>81</v>
      </c>
      <c r="F7893" s="23">
        <v>395017</v>
      </c>
      <c r="G7893" s="23" t="s">
        <v>145</v>
      </c>
      <c r="H7893" s="23" t="s">
        <v>146</v>
      </c>
      <c r="I7893" s="23" t="s">
        <v>147</v>
      </c>
      <c r="J7893" s="23" t="s">
        <v>148</v>
      </c>
      <c r="K7893" s="23" t="s">
        <v>24</v>
      </c>
      <c r="L7893" s="23">
        <v>4</v>
      </c>
      <c r="M7893" s="23">
        <v>108.03</v>
      </c>
      <c r="N7893" s="23">
        <v>0</v>
      </c>
      <c r="O7893" s="23">
        <v>5</v>
      </c>
      <c r="P7893" s="23" t="s">
        <v>25</v>
      </c>
      <c r="Q7893" s="23" t="s">
        <v>34</v>
      </c>
      <c r="R7893" s="23">
        <f t="shared" si="615"/>
        <v>1</v>
      </c>
      <c r="S7893" s="23" t="str">
        <f t="shared" si="616"/>
        <v>ORD107889_20240330_CUST01951_MED016</v>
      </c>
      <c r="T7893" s="23">
        <f t="shared" si="617"/>
        <v>1</v>
      </c>
      <c r="U7893" s="6">
        <f t="shared" si="618"/>
        <v>432.12</v>
      </c>
      <c r="V7893" s="6">
        <f>tbl_Raw_Data[[#This Row],[Discount_Pct]]*tbl_Raw_Data[[#This Row],[Gross_Amount]]/100</f>
        <v>0</v>
      </c>
      <c r="W7893" s="6">
        <f>tbl_Raw_Data[[#This Row],[Gross_Amount]]-tbl_Raw_Data[[#This Row],[Discount_Amount]]</f>
        <v>432.12</v>
      </c>
      <c r="X7893" s="6">
        <f>tbl_Raw_Data[[#This Row],[Net_Amount_Before_Tax]]*tbl_Raw_Data[[#This Row],[Tax_Pct]]/100</f>
        <v>21.605999999999998</v>
      </c>
      <c r="Y7893" s="6">
        <f>tbl_Raw_Data[[#This Row],[Net_Amount_Before_Tax]]+tbl_Raw_Data[[#This Row],[Tax_Amount]]</f>
        <v>453.726</v>
      </c>
      <c r="Z7893" s="6">
        <f t="shared" si="619"/>
        <v>3</v>
      </c>
    </row>
    <row r="7894" spans="1:26" x14ac:dyDescent="0.3">
      <c r="A7894" s="23" t="s">
        <v>9968</v>
      </c>
      <c r="B7894" s="34">
        <v>45868</v>
      </c>
      <c r="C7894" s="23" t="s">
        <v>8792</v>
      </c>
      <c r="D7894" s="23" t="s">
        <v>123</v>
      </c>
      <c r="E7894" s="23" t="s">
        <v>101</v>
      </c>
      <c r="F7894" s="23">
        <v>226001</v>
      </c>
      <c r="G7894" s="23" t="s">
        <v>39</v>
      </c>
      <c r="H7894" s="23" t="s">
        <v>40</v>
      </c>
      <c r="I7894" s="23" t="s">
        <v>41</v>
      </c>
      <c r="J7894" s="23" t="s">
        <v>42</v>
      </c>
      <c r="K7894" s="23" t="s">
        <v>24</v>
      </c>
      <c r="L7894" s="23">
        <v>3</v>
      </c>
      <c r="M7894" s="23">
        <v>26.84</v>
      </c>
      <c r="N7894" s="23">
        <v>5</v>
      </c>
      <c r="O7894" s="23">
        <v>18</v>
      </c>
      <c r="P7894" s="23" t="s">
        <v>33</v>
      </c>
      <c r="Q7894" s="23" t="s">
        <v>90</v>
      </c>
      <c r="R7894" s="23">
        <f t="shared" si="615"/>
        <v>1</v>
      </c>
      <c r="S7894" s="23" t="str">
        <f t="shared" si="616"/>
        <v>ORD107893_20250730_CUST00869_MED001</v>
      </c>
      <c r="T7894" s="23">
        <f t="shared" si="617"/>
        <v>1</v>
      </c>
      <c r="U7894" s="6">
        <f t="shared" si="618"/>
        <v>80.52</v>
      </c>
      <c r="V7894" s="6">
        <f>tbl_Raw_Data[[#This Row],[Discount_Pct]]*tbl_Raw_Data[[#This Row],[Gross_Amount]]/100</f>
        <v>4.0259999999999998</v>
      </c>
      <c r="W7894" s="6">
        <f>tbl_Raw_Data[[#This Row],[Gross_Amount]]-tbl_Raw_Data[[#This Row],[Discount_Amount]]</f>
        <v>76.494</v>
      </c>
      <c r="X7894" s="6">
        <f>tbl_Raw_Data[[#This Row],[Net_Amount_Before_Tax]]*tbl_Raw_Data[[#This Row],[Tax_Pct]]/100</f>
        <v>13.768920000000001</v>
      </c>
      <c r="Y7894" s="6">
        <f>tbl_Raw_Data[[#This Row],[Net_Amount_Before_Tax]]+tbl_Raw_Data[[#This Row],[Tax_Amount]]</f>
        <v>90.262920000000008</v>
      </c>
      <c r="Z7894" s="6">
        <f t="shared" si="619"/>
        <v>1</v>
      </c>
    </row>
    <row r="7895" spans="1:26" x14ac:dyDescent="0.3">
      <c r="A7895" s="23" t="s">
        <v>9969</v>
      </c>
      <c r="B7895" s="34">
        <v>45314</v>
      </c>
      <c r="C7895" s="23" t="s">
        <v>773</v>
      </c>
      <c r="D7895" s="23" t="s">
        <v>100</v>
      </c>
      <c r="E7895" s="23" t="s">
        <v>101</v>
      </c>
      <c r="F7895" s="23">
        <v>201301</v>
      </c>
      <c r="G7895" s="23" t="s">
        <v>68</v>
      </c>
      <c r="H7895" s="23" t="s">
        <v>69</v>
      </c>
      <c r="I7895" s="23" t="s">
        <v>55</v>
      </c>
      <c r="J7895" s="23" t="s">
        <v>56</v>
      </c>
      <c r="K7895" s="23" t="s">
        <v>24</v>
      </c>
      <c r="L7895" s="23">
        <v>1</v>
      </c>
      <c r="M7895" s="23">
        <v>26.05</v>
      </c>
      <c r="N7895" s="23">
        <v>15</v>
      </c>
      <c r="O7895" s="23">
        <v>12</v>
      </c>
      <c r="P7895" s="23" t="s">
        <v>33</v>
      </c>
      <c r="Q7895" s="23" t="s">
        <v>34</v>
      </c>
      <c r="R7895" s="23">
        <f t="shared" si="615"/>
        <v>1</v>
      </c>
      <c r="S7895" s="23" t="str">
        <f t="shared" si="616"/>
        <v>ORD107894_20240123_CUST00676_MED003</v>
      </c>
      <c r="T7895" s="23">
        <f t="shared" si="617"/>
        <v>1</v>
      </c>
      <c r="U7895" s="6">
        <f t="shared" si="618"/>
        <v>26.05</v>
      </c>
      <c r="V7895" s="6">
        <f>tbl_Raw_Data[[#This Row],[Discount_Pct]]*tbl_Raw_Data[[#This Row],[Gross_Amount]]/100</f>
        <v>3.9075000000000002</v>
      </c>
      <c r="W7895" s="6">
        <f>tbl_Raw_Data[[#This Row],[Gross_Amount]]-tbl_Raw_Data[[#This Row],[Discount_Amount]]</f>
        <v>22.142500000000002</v>
      </c>
      <c r="X7895" s="6">
        <f>tbl_Raw_Data[[#This Row],[Net_Amount_Before_Tax]]*tbl_Raw_Data[[#This Row],[Tax_Pct]]/100</f>
        <v>2.6571000000000002</v>
      </c>
      <c r="Y7895" s="6">
        <f>tbl_Raw_Data[[#This Row],[Net_Amount_Before_Tax]]+tbl_Raw_Data[[#This Row],[Tax_Amount]]</f>
        <v>24.799600000000002</v>
      </c>
      <c r="Z7895" s="6">
        <f t="shared" si="619"/>
        <v>3</v>
      </c>
    </row>
    <row r="7896" spans="1:26" x14ac:dyDescent="0.3">
      <c r="A7896" s="23" t="s">
        <v>9970</v>
      </c>
      <c r="B7896" s="34">
        <v>45394</v>
      </c>
      <c r="C7896" s="23" t="s">
        <v>4390</v>
      </c>
      <c r="D7896" s="23" t="s">
        <v>142</v>
      </c>
      <c r="E7896" s="23" t="s">
        <v>81</v>
      </c>
      <c r="F7896" s="23">
        <v>380001</v>
      </c>
      <c r="G7896" s="23" t="s">
        <v>224</v>
      </c>
      <c r="H7896" s="23" t="s">
        <v>225</v>
      </c>
      <c r="I7896" s="23" t="s">
        <v>147</v>
      </c>
      <c r="J7896" s="23" t="s">
        <v>23</v>
      </c>
      <c r="K7896" s="23" t="s">
        <v>24</v>
      </c>
      <c r="L7896" s="23">
        <v>2</v>
      </c>
      <c r="M7896" s="23">
        <v>46.78</v>
      </c>
      <c r="N7896" s="23">
        <v>0</v>
      </c>
      <c r="O7896" s="23">
        <v>5</v>
      </c>
      <c r="P7896" s="23" t="s">
        <v>89</v>
      </c>
      <c r="Q7896" s="23" t="s">
        <v>44</v>
      </c>
      <c r="R7896" s="23">
        <f t="shared" si="615"/>
        <v>1</v>
      </c>
      <c r="S7896" s="23" t="str">
        <f t="shared" si="616"/>
        <v>ORD107895_20240412_CUST00081_MED015</v>
      </c>
      <c r="T7896" s="23">
        <f t="shared" si="617"/>
        <v>1</v>
      </c>
      <c r="U7896" s="6">
        <f t="shared" si="618"/>
        <v>93.56</v>
      </c>
      <c r="V7896" s="6">
        <f>tbl_Raw_Data[[#This Row],[Discount_Pct]]*tbl_Raw_Data[[#This Row],[Gross_Amount]]/100</f>
        <v>0</v>
      </c>
      <c r="W7896" s="6">
        <f>tbl_Raw_Data[[#This Row],[Gross_Amount]]-tbl_Raw_Data[[#This Row],[Discount_Amount]]</f>
        <v>93.56</v>
      </c>
      <c r="X7896" s="6">
        <f>tbl_Raw_Data[[#This Row],[Net_Amount_Before_Tax]]*tbl_Raw_Data[[#This Row],[Tax_Pct]]/100</f>
        <v>4.6779999999999999</v>
      </c>
      <c r="Y7896" s="6">
        <f>tbl_Raw_Data[[#This Row],[Net_Amount_Before_Tax]]+tbl_Raw_Data[[#This Row],[Tax_Amount]]</f>
        <v>98.238</v>
      </c>
      <c r="Z7896" s="6">
        <f t="shared" si="619"/>
        <v>1</v>
      </c>
    </row>
    <row r="7897" spans="1:26" x14ac:dyDescent="0.3">
      <c r="A7897" s="23" t="s">
        <v>9971</v>
      </c>
      <c r="B7897" s="34">
        <v>45349</v>
      </c>
      <c r="C7897" s="23" t="s">
        <v>8889</v>
      </c>
      <c r="D7897" s="23" t="s">
        <v>130</v>
      </c>
      <c r="E7897" s="23" t="s">
        <v>131</v>
      </c>
      <c r="F7897" s="23">
        <v>700019</v>
      </c>
      <c r="G7897" s="23" t="s">
        <v>82</v>
      </c>
      <c r="H7897" s="23" t="s">
        <v>83</v>
      </c>
      <c r="I7897" s="23" t="s">
        <v>84</v>
      </c>
      <c r="J7897" s="23" t="s">
        <v>85</v>
      </c>
      <c r="K7897" s="23" t="s">
        <v>24</v>
      </c>
      <c r="L7897" s="23">
        <v>1</v>
      </c>
      <c r="M7897" s="23">
        <v>304.39</v>
      </c>
      <c r="N7897" s="23">
        <v>0</v>
      </c>
      <c r="O7897" s="23">
        <v>18</v>
      </c>
      <c r="P7897" s="23" t="s">
        <v>89</v>
      </c>
      <c r="Q7897" s="23" t="s">
        <v>34</v>
      </c>
      <c r="R7897" s="23">
        <f t="shared" si="615"/>
        <v>1</v>
      </c>
      <c r="S7897" s="23" t="str">
        <f t="shared" si="616"/>
        <v>ORD107896_20240227_CUST02596_MED023</v>
      </c>
      <c r="T7897" s="23">
        <f t="shared" si="617"/>
        <v>1</v>
      </c>
      <c r="U7897" s="6">
        <f t="shared" si="618"/>
        <v>304.39</v>
      </c>
      <c r="V7897" s="6">
        <f>tbl_Raw_Data[[#This Row],[Discount_Pct]]*tbl_Raw_Data[[#This Row],[Gross_Amount]]/100</f>
        <v>0</v>
      </c>
      <c r="W7897" s="6">
        <f>tbl_Raw_Data[[#This Row],[Gross_Amount]]-tbl_Raw_Data[[#This Row],[Discount_Amount]]</f>
        <v>304.39</v>
      </c>
      <c r="X7897" s="6">
        <f>tbl_Raw_Data[[#This Row],[Net_Amount_Before_Tax]]*tbl_Raw_Data[[#This Row],[Tax_Pct]]/100</f>
        <v>54.790199999999999</v>
      </c>
      <c r="Y7897" s="6">
        <f>tbl_Raw_Data[[#This Row],[Net_Amount_Before_Tax]]+tbl_Raw_Data[[#This Row],[Tax_Amount]]</f>
        <v>359.18020000000001</v>
      </c>
      <c r="Z7897" s="6">
        <f t="shared" si="619"/>
        <v>2</v>
      </c>
    </row>
    <row r="7898" spans="1:26" x14ac:dyDescent="0.3">
      <c r="A7898" s="23" t="s">
        <v>9972</v>
      </c>
      <c r="B7898" s="34">
        <v>45487</v>
      </c>
      <c r="C7898" s="23" t="s">
        <v>7256</v>
      </c>
      <c r="D7898" s="23" t="s">
        <v>123</v>
      </c>
      <c r="E7898" s="23" t="s">
        <v>101</v>
      </c>
      <c r="F7898" s="23">
        <v>226001</v>
      </c>
      <c r="G7898" s="23" t="s">
        <v>256</v>
      </c>
      <c r="H7898" s="23" t="s">
        <v>257</v>
      </c>
      <c r="I7898" s="23" t="s">
        <v>22</v>
      </c>
      <c r="J7898" s="23" t="s">
        <v>258</v>
      </c>
      <c r="K7898" s="23" t="s">
        <v>57</v>
      </c>
      <c r="L7898" s="23">
        <v>3</v>
      </c>
      <c r="M7898" s="23">
        <v>74.45</v>
      </c>
      <c r="N7898" s="23">
        <v>0</v>
      </c>
      <c r="O7898" s="23">
        <v>18</v>
      </c>
      <c r="P7898" s="23" t="s">
        <v>89</v>
      </c>
      <c r="Q7898" s="23" t="s">
        <v>90</v>
      </c>
      <c r="R7898" s="23">
        <f t="shared" si="615"/>
        <v>1</v>
      </c>
      <c r="S7898" s="23" t="str">
        <f t="shared" si="616"/>
        <v>ORD107897_20240714_CUST03209_MED025</v>
      </c>
      <c r="T7898" s="23">
        <f t="shared" si="617"/>
        <v>1</v>
      </c>
      <c r="U7898" s="6">
        <f t="shared" si="618"/>
        <v>223.35000000000002</v>
      </c>
      <c r="V7898" s="6">
        <f>tbl_Raw_Data[[#This Row],[Discount_Pct]]*tbl_Raw_Data[[#This Row],[Gross_Amount]]/100</f>
        <v>0</v>
      </c>
      <c r="W7898" s="6">
        <f>tbl_Raw_Data[[#This Row],[Gross_Amount]]-tbl_Raw_Data[[#This Row],[Discount_Amount]]</f>
        <v>223.35000000000002</v>
      </c>
      <c r="X7898" s="6">
        <f>tbl_Raw_Data[[#This Row],[Net_Amount_Before_Tax]]*tbl_Raw_Data[[#This Row],[Tax_Pct]]/100</f>
        <v>40.203000000000003</v>
      </c>
      <c r="Y7898" s="6">
        <f>tbl_Raw_Data[[#This Row],[Net_Amount_Before_Tax]]+tbl_Raw_Data[[#This Row],[Tax_Amount]]</f>
        <v>263.553</v>
      </c>
      <c r="Z7898" s="6">
        <f t="shared" si="619"/>
        <v>0</v>
      </c>
    </row>
    <row r="7899" spans="1:26" x14ac:dyDescent="0.3">
      <c r="A7899" s="23" t="s">
        <v>9972</v>
      </c>
      <c r="B7899" s="34">
        <v>45570</v>
      </c>
      <c r="C7899" s="23" t="s">
        <v>1943</v>
      </c>
      <c r="D7899" s="23" t="s">
        <v>123</v>
      </c>
      <c r="E7899" s="23" t="s">
        <v>101</v>
      </c>
      <c r="F7899" s="23">
        <v>226010</v>
      </c>
      <c r="G7899" s="23" t="s">
        <v>132</v>
      </c>
      <c r="H7899" s="23" t="s">
        <v>133</v>
      </c>
      <c r="I7899" s="23" t="s">
        <v>134</v>
      </c>
      <c r="J7899" s="23" t="s">
        <v>135</v>
      </c>
      <c r="K7899" s="23" t="s">
        <v>57</v>
      </c>
      <c r="L7899" s="23">
        <v>1</v>
      </c>
      <c r="M7899" s="23">
        <v>67.67</v>
      </c>
      <c r="N7899" s="23">
        <v>5</v>
      </c>
      <c r="O7899" s="23">
        <v>5</v>
      </c>
      <c r="P7899" s="23" t="s">
        <v>33</v>
      </c>
      <c r="Q7899" s="23" t="s">
        <v>34</v>
      </c>
      <c r="R7899" s="23">
        <f t="shared" si="615"/>
        <v>1</v>
      </c>
      <c r="S7899" s="23" t="str">
        <f t="shared" si="616"/>
        <v>ORD107897_20241005_CUST00713_MED007</v>
      </c>
      <c r="T7899" s="23">
        <f t="shared" si="617"/>
        <v>1</v>
      </c>
      <c r="U7899" s="6">
        <f t="shared" si="618"/>
        <v>67.67</v>
      </c>
      <c r="V7899" s="6">
        <f>tbl_Raw_Data[[#This Row],[Discount_Pct]]*tbl_Raw_Data[[#This Row],[Gross_Amount]]/100</f>
        <v>3.3835000000000002</v>
      </c>
      <c r="W7899" s="6">
        <f>tbl_Raw_Data[[#This Row],[Gross_Amount]]-tbl_Raw_Data[[#This Row],[Discount_Amount]]</f>
        <v>64.286500000000004</v>
      </c>
      <c r="X7899" s="6">
        <f>tbl_Raw_Data[[#This Row],[Net_Amount_Before_Tax]]*tbl_Raw_Data[[#This Row],[Tax_Pct]]/100</f>
        <v>3.2143250000000001</v>
      </c>
      <c r="Y7899" s="6">
        <f>tbl_Raw_Data[[#This Row],[Net_Amount_Before_Tax]]+tbl_Raw_Data[[#This Row],[Tax_Amount]]</f>
        <v>67.500825000000006</v>
      </c>
      <c r="Z7899" s="6">
        <f t="shared" si="619"/>
        <v>3</v>
      </c>
    </row>
    <row r="7900" spans="1:26" x14ac:dyDescent="0.3">
      <c r="A7900" s="23" t="s">
        <v>9973</v>
      </c>
      <c r="B7900" s="34">
        <v>45408</v>
      </c>
      <c r="C7900" s="23" t="s">
        <v>8637</v>
      </c>
      <c r="D7900" s="23" t="s">
        <v>123</v>
      </c>
      <c r="E7900" s="23" t="s">
        <v>101</v>
      </c>
      <c r="F7900" s="23">
        <v>226016</v>
      </c>
      <c r="G7900" s="23" t="s">
        <v>283</v>
      </c>
      <c r="H7900" s="23" t="s">
        <v>284</v>
      </c>
      <c r="I7900" s="23" t="s">
        <v>104</v>
      </c>
      <c r="J7900" s="23" t="s">
        <v>42</v>
      </c>
      <c r="K7900" s="23" t="s">
        <v>57</v>
      </c>
      <c r="L7900" s="23">
        <v>1</v>
      </c>
      <c r="M7900" s="23">
        <v>297.58</v>
      </c>
      <c r="N7900" s="23">
        <v>5</v>
      </c>
      <c r="O7900" s="23">
        <v>5</v>
      </c>
      <c r="P7900" s="23" t="s">
        <v>89</v>
      </c>
      <c r="Q7900" s="23" t="s">
        <v>34</v>
      </c>
      <c r="R7900" s="23">
        <f t="shared" si="615"/>
        <v>1</v>
      </c>
      <c r="S7900" s="23" t="str">
        <f t="shared" si="616"/>
        <v>ORD107899_20240426_CUST01488_MED030</v>
      </c>
      <c r="T7900" s="23">
        <f t="shared" si="617"/>
        <v>1</v>
      </c>
      <c r="U7900" s="6">
        <f t="shared" si="618"/>
        <v>297.58</v>
      </c>
      <c r="V7900" s="6">
        <f>tbl_Raw_Data[[#This Row],[Discount_Pct]]*tbl_Raw_Data[[#This Row],[Gross_Amount]]/100</f>
        <v>14.878999999999998</v>
      </c>
      <c r="W7900" s="6">
        <f>tbl_Raw_Data[[#This Row],[Gross_Amount]]-tbl_Raw_Data[[#This Row],[Discount_Amount]]</f>
        <v>282.70099999999996</v>
      </c>
      <c r="X7900" s="6">
        <f>tbl_Raw_Data[[#This Row],[Net_Amount_Before_Tax]]*tbl_Raw_Data[[#This Row],[Tax_Pct]]/100</f>
        <v>14.13505</v>
      </c>
      <c r="Y7900" s="6">
        <f>tbl_Raw_Data[[#This Row],[Net_Amount_Before_Tax]]+tbl_Raw_Data[[#This Row],[Tax_Amount]]</f>
        <v>296.83604999999994</v>
      </c>
      <c r="Z7900" s="6">
        <f t="shared" si="619"/>
        <v>1</v>
      </c>
    </row>
    <row r="7901" spans="1:26" x14ac:dyDescent="0.3">
      <c r="A7901" s="23" t="s">
        <v>9974</v>
      </c>
      <c r="B7901" s="34">
        <v>45761</v>
      </c>
      <c r="C7901" s="23" t="s">
        <v>2763</v>
      </c>
      <c r="D7901" s="23" t="s">
        <v>19</v>
      </c>
      <c r="E7901" s="23" t="s">
        <v>19</v>
      </c>
      <c r="F7901" s="23">
        <v>110029</v>
      </c>
      <c r="G7901" s="23" t="s">
        <v>124</v>
      </c>
      <c r="H7901" s="23" t="s">
        <v>125</v>
      </c>
      <c r="I7901" s="23" t="s">
        <v>104</v>
      </c>
      <c r="J7901" s="23" t="s">
        <v>114</v>
      </c>
      <c r="K7901" s="23" t="s">
        <v>24</v>
      </c>
      <c r="L7901" s="23">
        <v>2</v>
      </c>
      <c r="M7901" s="23">
        <v>129.5</v>
      </c>
      <c r="N7901" s="23">
        <v>5</v>
      </c>
      <c r="O7901" s="23">
        <v>5</v>
      </c>
      <c r="P7901" s="23" t="s">
        <v>25</v>
      </c>
      <c r="Q7901" s="23" t="s">
        <v>26</v>
      </c>
      <c r="R7901" s="23">
        <f t="shared" si="615"/>
        <v>1</v>
      </c>
      <c r="S7901" s="23" t="str">
        <f t="shared" si="616"/>
        <v>ORD107900_20250414_CUST02254_MED018</v>
      </c>
      <c r="T7901" s="23">
        <f t="shared" si="617"/>
        <v>1</v>
      </c>
      <c r="U7901" s="6">
        <f t="shared" si="618"/>
        <v>259</v>
      </c>
      <c r="V7901" s="6">
        <f>tbl_Raw_Data[[#This Row],[Discount_Pct]]*tbl_Raw_Data[[#This Row],[Gross_Amount]]/100</f>
        <v>12.95</v>
      </c>
      <c r="W7901" s="6">
        <f>tbl_Raw_Data[[#This Row],[Gross_Amount]]-tbl_Raw_Data[[#This Row],[Discount_Amount]]</f>
        <v>246.05</v>
      </c>
      <c r="X7901" s="6">
        <f>tbl_Raw_Data[[#This Row],[Net_Amount_Before_Tax]]*tbl_Raw_Data[[#This Row],[Tax_Pct]]/100</f>
        <v>12.3025</v>
      </c>
      <c r="Y7901" s="6">
        <f>tbl_Raw_Data[[#This Row],[Net_Amount_Before_Tax]]+tbl_Raw_Data[[#This Row],[Tax_Amount]]</f>
        <v>258.35250000000002</v>
      </c>
      <c r="Z7901" s="6">
        <f t="shared" si="619"/>
        <v>2</v>
      </c>
    </row>
    <row r="7902" spans="1:26" x14ac:dyDescent="0.3">
      <c r="A7902" s="23" t="s">
        <v>9975</v>
      </c>
      <c r="B7902" s="34">
        <v>45520</v>
      </c>
      <c r="C7902" s="23" t="s">
        <v>9976</v>
      </c>
      <c r="D7902" s="23" t="s">
        <v>80</v>
      </c>
      <c r="E7902" s="23" t="s">
        <v>81</v>
      </c>
      <c r="F7902" s="23">
        <v>395003</v>
      </c>
      <c r="G7902" s="23" t="s">
        <v>160</v>
      </c>
      <c r="H7902" s="23" t="s">
        <v>161</v>
      </c>
      <c r="I7902" s="23" t="s">
        <v>50</v>
      </c>
      <c r="J7902" s="23" t="s">
        <v>23</v>
      </c>
      <c r="K7902" s="23" t="s">
        <v>24</v>
      </c>
      <c r="L7902" s="23">
        <v>1</v>
      </c>
      <c r="M7902" s="23">
        <v>152.94999999999999</v>
      </c>
      <c r="N7902" s="23">
        <v>10</v>
      </c>
      <c r="O7902" s="23">
        <v>12</v>
      </c>
      <c r="P7902" s="23" t="s">
        <v>89</v>
      </c>
      <c r="Q7902" s="23" t="s">
        <v>34</v>
      </c>
      <c r="R7902" s="23">
        <f t="shared" si="615"/>
        <v>1</v>
      </c>
      <c r="S7902" s="23" t="str">
        <f t="shared" si="616"/>
        <v>ORD107901_20240816_CUST00456_MED014</v>
      </c>
      <c r="T7902" s="23">
        <f t="shared" si="617"/>
        <v>1</v>
      </c>
      <c r="U7902" s="6">
        <f t="shared" si="618"/>
        <v>152.94999999999999</v>
      </c>
      <c r="V7902" s="6">
        <f>tbl_Raw_Data[[#This Row],[Discount_Pct]]*tbl_Raw_Data[[#This Row],[Gross_Amount]]/100</f>
        <v>15.295</v>
      </c>
      <c r="W7902" s="6">
        <f>tbl_Raw_Data[[#This Row],[Gross_Amount]]-tbl_Raw_Data[[#This Row],[Discount_Amount]]</f>
        <v>137.655</v>
      </c>
      <c r="X7902" s="6">
        <f>tbl_Raw_Data[[#This Row],[Net_Amount_Before_Tax]]*tbl_Raw_Data[[#This Row],[Tax_Pct]]/100</f>
        <v>16.518600000000003</v>
      </c>
      <c r="Y7902" s="6">
        <f>tbl_Raw_Data[[#This Row],[Net_Amount_Before_Tax]]+tbl_Raw_Data[[#This Row],[Tax_Amount]]</f>
        <v>154.17359999999999</v>
      </c>
      <c r="Z7902" s="6">
        <f t="shared" si="619"/>
        <v>1</v>
      </c>
    </row>
    <row r="7903" spans="1:26" x14ac:dyDescent="0.3">
      <c r="A7903" s="23" t="s">
        <v>9977</v>
      </c>
      <c r="B7903" s="34">
        <v>45347</v>
      </c>
      <c r="C7903" s="23" t="s">
        <v>2924</v>
      </c>
      <c r="D7903" s="23" t="s">
        <v>87</v>
      </c>
      <c r="E7903" s="23" t="s">
        <v>88</v>
      </c>
      <c r="F7903" s="23">
        <v>600001</v>
      </c>
      <c r="G7903" s="23" t="s">
        <v>315</v>
      </c>
      <c r="H7903" s="23" t="s">
        <v>316</v>
      </c>
      <c r="I7903" s="23" t="s">
        <v>50</v>
      </c>
      <c r="J7903" s="23" t="s">
        <v>114</v>
      </c>
      <c r="K7903" s="23" t="s">
        <v>24</v>
      </c>
      <c r="L7903" s="23">
        <v>2</v>
      </c>
      <c r="M7903" s="23">
        <v>128.06</v>
      </c>
      <c r="N7903" s="23">
        <v>15</v>
      </c>
      <c r="O7903" s="23">
        <v>5</v>
      </c>
      <c r="P7903" s="23" t="s">
        <v>58</v>
      </c>
      <c r="Q7903" s="23" t="s">
        <v>34</v>
      </c>
      <c r="R7903" s="23">
        <f t="shared" si="615"/>
        <v>1</v>
      </c>
      <c r="S7903" s="23" t="str">
        <f t="shared" si="616"/>
        <v>ORD107902_20240225_CUST02949_MED012</v>
      </c>
      <c r="T7903" s="23">
        <f t="shared" si="617"/>
        <v>1</v>
      </c>
      <c r="U7903" s="6">
        <f t="shared" si="618"/>
        <v>256.12</v>
      </c>
      <c r="V7903" s="6">
        <f>tbl_Raw_Data[[#This Row],[Discount_Pct]]*tbl_Raw_Data[[#This Row],[Gross_Amount]]/100</f>
        <v>38.417999999999999</v>
      </c>
      <c r="W7903" s="6">
        <f>tbl_Raw_Data[[#This Row],[Gross_Amount]]-tbl_Raw_Data[[#This Row],[Discount_Amount]]</f>
        <v>217.702</v>
      </c>
      <c r="X7903" s="6">
        <f>tbl_Raw_Data[[#This Row],[Net_Amount_Before_Tax]]*tbl_Raw_Data[[#This Row],[Tax_Pct]]/100</f>
        <v>10.8851</v>
      </c>
      <c r="Y7903" s="6">
        <f>tbl_Raw_Data[[#This Row],[Net_Amount_Before_Tax]]+tbl_Raw_Data[[#This Row],[Tax_Amount]]</f>
        <v>228.58709999999999</v>
      </c>
      <c r="Z7903" s="6">
        <f t="shared" si="619"/>
        <v>2</v>
      </c>
    </row>
    <row r="7904" spans="1:26" x14ac:dyDescent="0.3">
      <c r="A7904" s="23" t="s">
        <v>9978</v>
      </c>
      <c r="B7904" s="34">
        <v>45861</v>
      </c>
      <c r="C7904" s="23" t="s">
        <v>8257</v>
      </c>
      <c r="D7904" s="23" t="s">
        <v>19</v>
      </c>
      <c r="E7904" s="23" t="s">
        <v>19</v>
      </c>
      <c r="F7904" s="23">
        <v>110001</v>
      </c>
      <c r="G7904" s="23" t="s">
        <v>20</v>
      </c>
      <c r="H7904" s="23" t="s">
        <v>21</v>
      </c>
      <c r="I7904" s="23" t="s">
        <v>22</v>
      </c>
      <c r="J7904" s="23" t="s">
        <v>23</v>
      </c>
      <c r="K7904" s="23" t="s">
        <v>24</v>
      </c>
      <c r="L7904" s="23">
        <v>2</v>
      </c>
      <c r="M7904" s="23">
        <v>127.88</v>
      </c>
      <c r="N7904" s="23">
        <v>5</v>
      </c>
      <c r="O7904" s="23">
        <v>12</v>
      </c>
      <c r="P7904" s="23" t="s">
        <v>65</v>
      </c>
      <c r="Q7904" s="23" t="s">
        <v>34</v>
      </c>
      <c r="R7904" s="23">
        <f t="shared" si="615"/>
        <v>1</v>
      </c>
      <c r="S7904" s="23" t="str">
        <f t="shared" si="616"/>
        <v>ORD107903_20250723_CUST01756_MED024</v>
      </c>
      <c r="T7904" s="23">
        <f t="shared" si="617"/>
        <v>1</v>
      </c>
      <c r="U7904" s="6">
        <f t="shared" si="618"/>
        <v>255.76</v>
      </c>
      <c r="V7904" s="6">
        <f>tbl_Raw_Data[[#This Row],[Discount_Pct]]*tbl_Raw_Data[[#This Row],[Gross_Amount]]/100</f>
        <v>12.788</v>
      </c>
      <c r="W7904" s="6">
        <f>tbl_Raw_Data[[#This Row],[Gross_Amount]]-tbl_Raw_Data[[#This Row],[Discount_Amount]]</f>
        <v>242.97199999999998</v>
      </c>
      <c r="X7904" s="6">
        <f>tbl_Raw_Data[[#This Row],[Net_Amount_Before_Tax]]*tbl_Raw_Data[[#This Row],[Tax_Pct]]/100</f>
        <v>29.156639999999996</v>
      </c>
      <c r="Y7904" s="6">
        <f>tbl_Raw_Data[[#This Row],[Net_Amount_Before_Tax]]+tbl_Raw_Data[[#This Row],[Tax_Amount]]</f>
        <v>272.12863999999996</v>
      </c>
      <c r="Z7904" s="6">
        <f t="shared" si="619"/>
        <v>2</v>
      </c>
    </row>
    <row r="7905" spans="1:26" x14ac:dyDescent="0.3">
      <c r="A7905" s="23" t="s">
        <v>9979</v>
      </c>
      <c r="B7905" s="34">
        <v>45516</v>
      </c>
      <c r="C7905" s="23" t="s">
        <v>7329</v>
      </c>
      <c r="D7905" s="23" t="s">
        <v>142</v>
      </c>
      <c r="E7905" s="23" t="s">
        <v>81</v>
      </c>
      <c r="F7905" s="23">
        <v>380015</v>
      </c>
      <c r="G7905" s="23" t="s">
        <v>94</v>
      </c>
      <c r="H7905" s="23" t="s">
        <v>95</v>
      </c>
      <c r="I7905" s="23" t="s">
        <v>84</v>
      </c>
      <c r="J7905" s="23" t="s">
        <v>42</v>
      </c>
      <c r="K7905" s="23" t="s">
        <v>24</v>
      </c>
      <c r="L7905" s="23">
        <v>1</v>
      </c>
      <c r="M7905" s="23">
        <v>75.02</v>
      </c>
      <c r="N7905" s="23">
        <v>5</v>
      </c>
      <c r="O7905" s="23">
        <v>12</v>
      </c>
      <c r="P7905" s="23" t="s">
        <v>25</v>
      </c>
      <c r="Q7905" s="23" t="s">
        <v>90</v>
      </c>
      <c r="R7905" s="23">
        <f t="shared" si="615"/>
        <v>1</v>
      </c>
      <c r="S7905" s="23" t="str">
        <f t="shared" si="616"/>
        <v>ORD107904_20240812_CUST00341_MED021</v>
      </c>
      <c r="T7905" s="23">
        <f t="shared" si="617"/>
        <v>1</v>
      </c>
      <c r="U7905" s="6">
        <f t="shared" si="618"/>
        <v>75.02</v>
      </c>
      <c r="V7905" s="6">
        <f>tbl_Raw_Data[[#This Row],[Discount_Pct]]*tbl_Raw_Data[[#This Row],[Gross_Amount]]/100</f>
        <v>3.7509999999999994</v>
      </c>
      <c r="W7905" s="6">
        <f>tbl_Raw_Data[[#This Row],[Gross_Amount]]-tbl_Raw_Data[[#This Row],[Discount_Amount]]</f>
        <v>71.268999999999991</v>
      </c>
      <c r="X7905" s="6">
        <f>tbl_Raw_Data[[#This Row],[Net_Amount_Before_Tax]]*tbl_Raw_Data[[#This Row],[Tax_Pct]]/100</f>
        <v>8.5522799999999979</v>
      </c>
      <c r="Y7905" s="6">
        <f>tbl_Raw_Data[[#This Row],[Net_Amount_Before_Tax]]+tbl_Raw_Data[[#This Row],[Tax_Amount]]</f>
        <v>79.821279999999987</v>
      </c>
      <c r="Z7905" s="6">
        <f t="shared" si="619"/>
        <v>0</v>
      </c>
    </row>
    <row r="7906" spans="1:26" x14ac:dyDescent="0.3">
      <c r="A7906" s="23" t="s">
        <v>9980</v>
      </c>
      <c r="B7906" s="34">
        <v>45867</v>
      </c>
      <c r="C7906" s="23" t="s">
        <v>3462</v>
      </c>
      <c r="D7906" s="23" t="s">
        <v>80</v>
      </c>
      <c r="E7906" s="23" t="s">
        <v>81</v>
      </c>
      <c r="F7906" s="23">
        <v>395003</v>
      </c>
      <c r="G7906" s="23" t="s">
        <v>111</v>
      </c>
      <c r="H7906" s="23" t="s">
        <v>112</v>
      </c>
      <c r="I7906" s="23" t="s">
        <v>113</v>
      </c>
      <c r="J7906" s="23" t="s">
        <v>114</v>
      </c>
      <c r="K7906" s="23" t="s">
        <v>24</v>
      </c>
      <c r="L7906" s="23">
        <v>2</v>
      </c>
      <c r="M7906" s="23">
        <v>87.55</v>
      </c>
      <c r="N7906" s="23">
        <v>10</v>
      </c>
      <c r="O7906" s="23">
        <v>12</v>
      </c>
      <c r="P7906" s="23" t="s">
        <v>33</v>
      </c>
      <c r="Q7906" s="23" t="s">
        <v>44</v>
      </c>
      <c r="R7906" s="23">
        <f t="shared" si="615"/>
        <v>1</v>
      </c>
      <c r="S7906" s="23" t="str">
        <f t="shared" si="616"/>
        <v>ORD107905_20250729_CUST02684_MED027</v>
      </c>
      <c r="T7906" s="23">
        <f t="shared" si="617"/>
        <v>1</v>
      </c>
      <c r="U7906" s="6">
        <f t="shared" si="618"/>
        <v>175.1</v>
      </c>
      <c r="V7906" s="6">
        <f>tbl_Raw_Data[[#This Row],[Discount_Pct]]*tbl_Raw_Data[[#This Row],[Gross_Amount]]/100</f>
        <v>17.510000000000002</v>
      </c>
      <c r="W7906" s="6">
        <f>tbl_Raw_Data[[#This Row],[Gross_Amount]]-tbl_Raw_Data[[#This Row],[Discount_Amount]]</f>
        <v>157.59</v>
      </c>
      <c r="X7906" s="6">
        <f>tbl_Raw_Data[[#This Row],[Net_Amount_Before_Tax]]*tbl_Raw_Data[[#This Row],[Tax_Pct]]/100</f>
        <v>18.910799999999998</v>
      </c>
      <c r="Y7906" s="6">
        <f>tbl_Raw_Data[[#This Row],[Net_Amount_Before_Tax]]+tbl_Raw_Data[[#This Row],[Tax_Amount]]</f>
        <v>176.5008</v>
      </c>
      <c r="Z7906" s="6">
        <f t="shared" si="619"/>
        <v>1</v>
      </c>
    </row>
    <row r="7907" spans="1:26" x14ac:dyDescent="0.3">
      <c r="A7907" s="23" t="s">
        <v>9980</v>
      </c>
      <c r="B7907" s="34">
        <v>45933</v>
      </c>
      <c r="C7907" s="23" t="s">
        <v>9981</v>
      </c>
      <c r="D7907" s="23" t="s">
        <v>159</v>
      </c>
      <c r="E7907" s="23" t="s">
        <v>47</v>
      </c>
      <c r="F7907" s="23">
        <v>400050</v>
      </c>
      <c r="G7907" s="23" t="s">
        <v>20</v>
      </c>
      <c r="H7907" s="23" t="s">
        <v>21</v>
      </c>
      <c r="I7907" s="23" t="s">
        <v>22</v>
      </c>
      <c r="J7907" s="23" t="s">
        <v>23</v>
      </c>
      <c r="K7907" s="23" t="s">
        <v>24</v>
      </c>
      <c r="L7907" s="23">
        <v>1</v>
      </c>
      <c r="M7907" s="23">
        <v>126.41</v>
      </c>
      <c r="N7907" s="23">
        <v>15</v>
      </c>
      <c r="O7907" s="23">
        <v>12</v>
      </c>
      <c r="P7907" s="23" t="s">
        <v>33</v>
      </c>
      <c r="Q7907" s="23" t="s">
        <v>26</v>
      </c>
      <c r="R7907" s="23">
        <f t="shared" si="615"/>
        <v>1</v>
      </c>
      <c r="S7907" s="23" t="str">
        <f t="shared" si="616"/>
        <v>ORD107905_20251003_CUST00838_MED024</v>
      </c>
      <c r="T7907" s="23">
        <f t="shared" si="617"/>
        <v>1</v>
      </c>
      <c r="U7907" s="6">
        <f t="shared" si="618"/>
        <v>126.41</v>
      </c>
      <c r="V7907" s="6">
        <f>tbl_Raw_Data[[#This Row],[Discount_Pct]]*tbl_Raw_Data[[#This Row],[Gross_Amount]]/100</f>
        <v>18.961499999999997</v>
      </c>
      <c r="W7907" s="6">
        <f>tbl_Raw_Data[[#This Row],[Gross_Amount]]-tbl_Raw_Data[[#This Row],[Discount_Amount]]</f>
        <v>107.4485</v>
      </c>
      <c r="X7907" s="6">
        <f>tbl_Raw_Data[[#This Row],[Net_Amount_Before_Tax]]*tbl_Raw_Data[[#This Row],[Tax_Pct]]/100</f>
        <v>12.89382</v>
      </c>
      <c r="Y7907" s="6">
        <f>tbl_Raw_Data[[#This Row],[Net_Amount_Before_Tax]]+tbl_Raw_Data[[#This Row],[Tax_Amount]]</f>
        <v>120.34232</v>
      </c>
      <c r="Z7907" s="6">
        <f t="shared" si="619"/>
        <v>0</v>
      </c>
    </row>
    <row r="7908" spans="1:26" x14ac:dyDescent="0.3">
      <c r="A7908" s="23" t="s">
        <v>9982</v>
      </c>
      <c r="B7908" s="34">
        <v>45524</v>
      </c>
      <c r="C7908" s="23" t="s">
        <v>6455</v>
      </c>
      <c r="D7908" s="23" t="s">
        <v>130</v>
      </c>
      <c r="E7908" s="23" t="s">
        <v>131</v>
      </c>
      <c r="F7908" s="23">
        <v>700102</v>
      </c>
      <c r="G7908" s="23" t="s">
        <v>145</v>
      </c>
      <c r="H7908" s="23" t="s">
        <v>146</v>
      </c>
      <c r="I7908" s="23" t="s">
        <v>147</v>
      </c>
      <c r="J7908" s="23" t="s">
        <v>148</v>
      </c>
      <c r="K7908" s="23" t="s">
        <v>24</v>
      </c>
      <c r="L7908" s="23">
        <v>1</v>
      </c>
      <c r="M7908" s="23">
        <v>120.07</v>
      </c>
      <c r="N7908" s="23">
        <v>15</v>
      </c>
      <c r="O7908" s="23">
        <v>5</v>
      </c>
      <c r="P7908" s="23" t="s">
        <v>65</v>
      </c>
      <c r="Q7908" s="23" t="s">
        <v>34</v>
      </c>
      <c r="R7908" s="23">
        <f t="shared" si="615"/>
        <v>1</v>
      </c>
      <c r="S7908" s="23" t="str">
        <f t="shared" si="616"/>
        <v>ORD107907_20240820_CUST02531_MED016</v>
      </c>
      <c r="T7908" s="23">
        <f t="shared" si="617"/>
        <v>1</v>
      </c>
      <c r="U7908" s="6">
        <f t="shared" si="618"/>
        <v>120.07</v>
      </c>
      <c r="V7908" s="6">
        <f>tbl_Raw_Data[[#This Row],[Discount_Pct]]*tbl_Raw_Data[[#This Row],[Gross_Amount]]/100</f>
        <v>18.0105</v>
      </c>
      <c r="W7908" s="6">
        <f>tbl_Raw_Data[[#This Row],[Gross_Amount]]-tbl_Raw_Data[[#This Row],[Discount_Amount]]</f>
        <v>102.05949999999999</v>
      </c>
      <c r="X7908" s="6">
        <f>tbl_Raw_Data[[#This Row],[Net_Amount_Before_Tax]]*tbl_Raw_Data[[#This Row],[Tax_Pct]]/100</f>
        <v>5.1029749999999989</v>
      </c>
      <c r="Y7908" s="6">
        <f>tbl_Raw_Data[[#This Row],[Net_Amount_Before_Tax]]+tbl_Raw_Data[[#This Row],[Tax_Amount]]</f>
        <v>107.16247499999999</v>
      </c>
      <c r="Z7908" s="6">
        <f t="shared" si="619"/>
        <v>2</v>
      </c>
    </row>
    <row r="7909" spans="1:26" x14ac:dyDescent="0.3">
      <c r="A7909" s="23" t="s">
        <v>9982</v>
      </c>
      <c r="B7909" s="34">
        <v>45364</v>
      </c>
      <c r="C7909" s="23" t="s">
        <v>1477</v>
      </c>
      <c r="D7909" s="23" t="s">
        <v>46</v>
      </c>
      <c r="E7909" s="23" t="s">
        <v>47</v>
      </c>
      <c r="F7909" s="23">
        <v>411014</v>
      </c>
      <c r="G7909" s="23" t="s">
        <v>233</v>
      </c>
      <c r="H7909" s="23" t="s">
        <v>234</v>
      </c>
      <c r="I7909" s="23" t="s">
        <v>104</v>
      </c>
      <c r="J7909" s="23" t="s">
        <v>42</v>
      </c>
      <c r="K7909" s="23" t="s">
        <v>24</v>
      </c>
      <c r="L7909" s="23">
        <v>1</v>
      </c>
      <c r="M7909" s="23">
        <v>138.32</v>
      </c>
      <c r="N7909" s="23">
        <v>15</v>
      </c>
      <c r="O7909" s="23">
        <v>12</v>
      </c>
      <c r="P7909" s="23" t="s">
        <v>25</v>
      </c>
      <c r="Q7909" s="23" t="s">
        <v>44</v>
      </c>
      <c r="R7909" s="23">
        <f t="shared" si="615"/>
        <v>1</v>
      </c>
      <c r="S7909" s="23" t="str">
        <f t="shared" si="616"/>
        <v>ORD107907_20240313_CUST01400_MED019</v>
      </c>
      <c r="T7909" s="23">
        <f t="shared" si="617"/>
        <v>1</v>
      </c>
      <c r="U7909" s="6">
        <f t="shared" si="618"/>
        <v>138.32</v>
      </c>
      <c r="V7909" s="6">
        <f>tbl_Raw_Data[[#This Row],[Discount_Pct]]*tbl_Raw_Data[[#This Row],[Gross_Amount]]/100</f>
        <v>20.747999999999998</v>
      </c>
      <c r="W7909" s="6">
        <f>tbl_Raw_Data[[#This Row],[Gross_Amount]]-tbl_Raw_Data[[#This Row],[Discount_Amount]]</f>
        <v>117.572</v>
      </c>
      <c r="X7909" s="6">
        <f>tbl_Raw_Data[[#This Row],[Net_Amount_Before_Tax]]*tbl_Raw_Data[[#This Row],[Tax_Pct]]/100</f>
        <v>14.108640000000001</v>
      </c>
      <c r="Y7909" s="6">
        <f>tbl_Raw_Data[[#This Row],[Net_Amount_Before_Tax]]+tbl_Raw_Data[[#This Row],[Tax_Amount]]</f>
        <v>131.68064000000001</v>
      </c>
      <c r="Z7909" s="6">
        <f t="shared" si="619"/>
        <v>0</v>
      </c>
    </row>
    <row r="7910" spans="1:26" x14ac:dyDescent="0.3">
      <c r="A7910" s="23" t="s">
        <v>9983</v>
      </c>
      <c r="B7910" s="34">
        <v>45970</v>
      </c>
      <c r="C7910" s="23" t="s">
        <v>9984</v>
      </c>
      <c r="D7910" s="23" t="s">
        <v>159</v>
      </c>
      <c r="E7910" s="23" t="s">
        <v>47</v>
      </c>
      <c r="F7910" s="23">
        <v>400001</v>
      </c>
      <c r="G7910" s="23" t="s">
        <v>192</v>
      </c>
      <c r="H7910" s="23" t="s">
        <v>193</v>
      </c>
      <c r="I7910" s="23" t="s">
        <v>41</v>
      </c>
      <c r="J7910" s="23" t="s">
        <v>194</v>
      </c>
      <c r="K7910" s="23" t="s">
        <v>24</v>
      </c>
      <c r="L7910" s="23">
        <v>1</v>
      </c>
      <c r="M7910" s="23">
        <v>28.97</v>
      </c>
      <c r="N7910" s="23">
        <v>10</v>
      </c>
      <c r="O7910" s="23">
        <v>5</v>
      </c>
      <c r="P7910" s="23" t="s">
        <v>58</v>
      </c>
      <c r="Q7910" s="23" t="s">
        <v>90</v>
      </c>
      <c r="R7910" s="23">
        <f t="shared" si="615"/>
        <v>1</v>
      </c>
      <c r="S7910" s="23" t="str">
        <f t="shared" si="616"/>
        <v>ORD107909_20251109_CUST02810_MED002</v>
      </c>
      <c r="T7910" s="23">
        <f t="shared" si="617"/>
        <v>1</v>
      </c>
      <c r="U7910" s="6">
        <f t="shared" si="618"/>
        <v>28.97</v>
      </c>
      <c r="V7910" s="6">
        <f>tbl_Raw_Data[[#This Row],[Discount_Pct]]*tbl_Raw_Data[[#This Row],[Gross_Amount]]/100</f>
        <v>2.8969999999999998</v>
      </c>
      <c r="W7910" s="6">
        <f>tbl_Raw_Data[[#This Row],[Gross_Amount]]-tbl_Raw_Data[[#This Row],[Discount_Amount]]</f>
        <v>26.073</v>
      </c>
      <c r="X7910" s="6">
        <f>tbl_Raw_Data[[#This Row],[Net_Amount_Before_Tax]]*tbl_Raw_Data[[#This Row],[Tax_Pct]]/100</f>
        <v>1.3036500000000002</v>
      </c>
      <c r="Y7910" s="6">
        <f>tbl_Raw_Data[[#This Row],[Net_Amount_Before_Tax]]+tbl_Raw_Data[[#This Row],[Tax_Amount]]</f>
        <v>27.376650000000001</v>
      </c>
      <c r="Z7910" s="6">
        <f t="shared" si="619"/>
        <v>0</v>
      </c>
    </row>
    <row r="7911" spans="1:26" x14ac:dyDescent="0.3">
      <c r="A7911" s="23" t="s">
        <v>9985</v>
      </c>
      <c r="B7911" s="34">
        <v>45872</v>
      </c>
      <c r="C7911" s="23" t="s">
        <v>9986</v>
      </c>
      <c r="D7911" s="23" t="s">
        <v>183</v>
      </c>
      <c r="E7911" s="23" t="s">
        <v>184</v>
      </c>
      <c r="F7911" s="23">
        <v>122018</v>
      </c>
      <c r="G7911" s="23" t="s">
        <v>107</v>
      </c>
      <c r="H7911" s="23" t="s">
        <v>108</v>
      </c>
      <c r="I7911" s="23" t="s">
        <v>63</v>
      </c>
      <c r="J7911" s="23" t="s">
        <v>42</v>
      </c>
      <c r="K7911" s="23" t="s">
        <v>57</v>
      </c>
      <c r="L7911" s="23">
        <v>1</v>
      </c>
      <c r="M7911" s="23">
        <v>107.79</v>
      </c>
      <c r="N7911" s="23">
        <v>0</v>
      </c>
      <c r="O7911" s="23">
        <v>12</v>
      </c>
      <c r="P7911" s="23" t="s">
        <v>25</v>
      </c>
      <c r="Q7911" s="23" t="s">
        <v>90</v>
      </c>
      <c r="R7911" s="23">
        <f t="shared" si="615"/>
        <v>1</v>
      </c>
      <c r="S7911" s="23" t="str">
        <f t="shared" si="616"/>
        <v>ORD107910_20250803_CUST01976_MED005</v>
      </c>
      <c r="T7911" s="23">
        <f t="shared" si="617"/>
        <v>1</v>
      </c>
      <c r="U7911" s="6">
        <f t="shared" si="618"/>
        <v>107.79</v>
      </c>
      <c r="V7911" s="6">
        <f>tbl_Raw_Data[[#This Row],[Discount_Pct]]*tbl_Raw_Data[[#This Row],[Gross_Amount]]/100</f>
        <v>0</v>
      </c>
      <c r="W7911" s="6">
        <f>tbl_Raw_Data[[#This Row],[Gross_Amount]]-tbl_Raw_Data[[#This Row],[Discount_Amount]]</f>
        <v>107.79</v>
      </c>
      <c r="X7911" s="6">
        <f>tbl_Raw_Data[[#This Row],[Net_Amount_Before_Tax]]*tbl_Raw_Data[[#This Row],[Tax_Pct]]/100</f>
        <v>12.934800000000001</v>
      </c>
      <c r="Y7911" s="6">
        <f>tbl_Raw_Data[[#This Row],[Net_Amount_Before_Tax]]+tbl_Raw_Data[[#This Row],[Tax_Amount]]</f>
        <v>120.7248</v>
      </c>
      <c r="Z7911" s="6">
        <f t="shared" si="619"/>
        <v>0</v>
      </c>
    </row>
    <row r="7912" spans="1:26" x14ac:dyDescent="0.3">
      <c r="A7912" s="23" t="s">
        <v>9985</v>
      </c>
      <c r="B7912" s="34">
        <v>45821</v>
      </c>
      <c r="C7912" s="23" t="s">
        <v>1066</v>
      </c>
      <c r="D7912" s="23" t="s">
        <v>72</v>
      </c>
      <c r="E7912" s="23" t="s">
        <v>73</v>
      </c>
      <c r="F7912" s="23">
        <v>302033</v>
      </c>
      <c r="G7912" s="23" t="s">
        <v>196</v>
      </c>
      <c r="H7912" s="23" t="s">
        <v>197</v>
      </c>
      <c r="I7912" s="23" t="s">
        <v>32</v>
      </c>
      <c r="J7912" s="23" t="s">
        <v>42</v>
      </c>
      <c r="K7912" s="23" t="s">
        <v>24</v>
      </c>
      <c r="L7912" s="23">
        <v>1</v>
      </c>
      <c r="M7912" s="23">
        <v>28.19</v>
      </c>
      <c r="N7912" s="23">
        <v>0</v>
      </c>
      <c r="O7912" s="23">
        <v>12</v>
      </c>
      <c r="P7912" s="23" t="s">
        <v>25</v>
      </c>
      <c r="Q7912" s="23" t="s">
        <v>34</v>
      </c>
      <c r="R7912" s="23">
        <f t="shared" si="615"/>
        <v>1</v>
      </c>
      <c r="S7912" s="23" t="str">
        <f t="shared" si="616"/>
        <v>ORD107910_20250613_CUST02459_MED011</v>
      </c>
      <c r="T7912" s="23">
        <f t="shared" si="617"/>
        <v>1</v>
      </c>
      <c r="U7912" s="6">
        <f t="shared" si="618"/>
        <v>28.19</v>
      </c>
      <c r="V7912" s="6">
        <f>tbl_Raw_Data[[#This Row],[Discount_Pct]]*tbl_Raw_Data[[#This Row],[Gross_Amount]]/100</f>
        <v>0</v>
      </c>
      <c r="W7912" s="6">
        <f>tbl_Raw_Data[[#This Row],[Gross_Amount]]-tbl_Raw_Data[[#This Row],[Discount_Amount]]</f>
        <v>28.19</v>
      </c>
      <c r="X7912" s="6">
        <f>tbl_Raw_Data[[#This Row],[Net_Amount_Before_Tax]]*tbl_Raw_Data[[#This Row],[Tax_Pct]]/100</f>
        <v>3.3828000000000005</v>
      </c>
      <c r="Y7912" s="6">
        <f>tbl_Raw_Data[[#This Row],[Net_Amount_Before_Tax]]+tbl_Raw_Data[[#This Row],[Tax_Amount]]</f>
        <v>31.572800000000001</v>
      </c>
      <c r="Z7912" s="6">
        <f t="shared" si="619"/>
        <v>4</v>
      </c>
    </row>
    <row r="7913" spans="1:26" x14ac:dyDescent="0.3">
      <c r="A7913" s="23" t="s">
        <v>9987</v>
      </c>
      <c r="B7913" s="34">
        <v>45518</v>
      </c>
      <c r="C7913" s="23" t="s">
        <v>1664</v>
      </c>
      <c r="D7913" s="23" t="s">
        <v>80</v>
      </c>
      <c r="E7913" s="23" t="s">
        <v>81</v>
      </c>
      <c r="F7913" s="23">
        <v>395003</v>
      </c>
      <c r="G7913" s="23" t="s">
        <v>192</v>
      </c>
      <c r="H7913" s="23" t="s">
        <v>193</v>
      </c>
      <c r="I7913" s="23" t="s">
        <v>41</v>
      </c>
      <c r="J7913" s="23" t="s">
        <v>194</v>
      </c>
      <c r="K7913" s="23" t="s">
        <v>24</v>
      </c>
      <c r="L7913" s="23">
        <v>1</v>
      </c>
      <c r="M7913" s="23">
        <v>28.35</v>
      </c>
      <c r="N7913" s="23">
        <v>5</v>
      </c>
      <c r="O7913" s="23">
        <v>5</v>
      </c>
      <c r="P7913" s="23" t="s">
        <v>33</v>
      </c>
      <c r="Q7913" s="23" t="s">
        <v>34</v>
      </c>
      <c r="R7913" s="23">
        <f t="shared" si="615"/>
        <v>1</v>
      </c>
      <c r="S7913" s="23" t="str">
        <f t="shared" si="616"/>
        <v>ORD107912_20240814_CUST00527_MED002</v>
      </c>
      <c r="T7913" s="23">
        <f t="shared" si="617"/>
        <v>1</v>
      </c>
      <c r="U7913" s="6">
        <f t="shared" si="618"/>
        <v>28.35</v>
      </c>
      <c r="V7913" s="6">
        <f>tbl_Raw_Data[[#This Row],[Discount_Pct]]*tbl_Raw_Data[[#This Row],[Gross_Amount]]/100</f>
        <v>1.4175</v>
      </c>
      <c r="W7913" s="6">
        <f>tbl_Raw_Data[[#This Row],[Gross_Amount]]-tbl_Raw_Data[[#This Row],[Discount_Amount]]</f>
        <v>26.932500000000001</v>
      </c>
      <c r="X7913" s="6">
        <f>tbl_Raw_Data[[#This Row],[Net_Amount_Before_Tax]]*tbl_Raw_Data[[#This Row],[Tax_Pct]]/100</f>
        <v>1.346625</v>
      </c>
      <c r="Y7913" s="6">
        <f>tbl_Raw_Data[[#This Row],[Net_Amount_Before_Tax]]+tbl_Raw_Data[[#This Row],[Tax_Amount]]</f>
        <v>28.279125000000001</v>
      </c>
      <c r="Z7913" s="6">
        <f t="shared" si="619"/>
        <v>1</v>
      </c>
    </row>
    <row r="7914" spans="1:26" x14ac:dyDescent="0.3">
      <c r="A7914" s="23" t="s">
        <v>9988</v>
      </c>
      <c r="B7914" s="34">
        <v>45702</v>
      </c>
      <c r="C7914" s="23" t="s">
        <v>5960</v>
      </c>
      <c r="D7914" s="23" t="s">
        <v>92</v>
      </c>
      <c r="E7914" s="23" t="s">
        <v>93</v>
      </c>
      <c r="F7914" s="23">
        <v>560100</v>
      </c>
      <c r="G7914" s="23" t="s">
        <v>138</v>
      </c>
      <c r="H7914" s="23" t="s">
        <v>139</v>
      </c>
      <c r="I7914" s="23" t="s">
        <v>50</v>
      </c>
      <c r="J7914" s="23" t="s">
        <v>140</v>
      </c>
      <c r="K7914" s="23" t="s">
        <v>24</v>
      </c>
      <c r="L7914" s="23">
        <v>2</v>
      </c>
      <c r="M7914" s="23">
        <v>140.88</v>
      </c>
      <c r="N7914" s="23">
        <v>0</v>
      </c>
      <c r="O7914" s="23">
        <v>18</v>
      </c>
      <c r="P7914" s="23" t="s">
        <v>25</v>
      </c>
      <c r="Q7914" s="23" t="s">
        <v>90</v>
      </c>
      <c r="R7914" s="23">
        <f t="shared" si="615"/>
        <v>1</v>
      </c>
      <c r="S7914" s="23" t="str">
        <f t="shared" si="616"/>
        <v>ORD107913_20250214_CUST00294_MED013</v>
      </c>
      <c r="T7914" s="23">
        <f t="shared" si="617"/>
        <v>1</v>
      </c>
      <c r="U7914" s="6">
        <f t="shared" si="618"/>
        <v>281.76</v>
      </c>
      <c r="V7914" s="6">
        <f>tbl_Raw_Data[[#This Row],[Discount_Pct]]*tbl_Raw_Data[[#This Row],[Gross_Amount]]/100</f>
        <v>0</v>
      </c>
      <c r="W7914" s="6">
        <f>tbl_Raw_Data[[#This Row],[Gross_Amount]]-tbl_Raw_Data[[#This Row],[Discount_Amount]]</f>
        <v>281.76</v>
      </c>
      <c r="X7914" s="6">
        <f>tbl_Raw_Data[[#This Row],[Net_Amount_Before_Tax]]*tbl_Raw_Data[[#This Row],[Tax_Pct]]/100</f>
        <v>50.716800000000006</v>
      </c>
      <c r="Y7914" s="6">
        <f>tbl_Raw_Data[[#This Row],[Net_Amount_Before_Tax]]+tbl_Raw_Data[[#This Row],[Tax_Amount]]</f>
        <v>332.47680000000003</v>
      </c>
      <c r="Z7914" s="6">
        <f t="shared" si="619"/>
        <v>2</v>
      </c>
    </row>
    <row r="7915" spans="1:26" x14ac:dyDescent="0.3">
      <c r="A7915" s="23" t="s">
        <v>9989</v>
      </c>
      <c r="B7915" s="34">
        <v>46003</v>
      </c>
      <c r="C7915" s="23" t="s">
        <v>5473</v>
      </c>
      <c r="D7915" s="23" t="s">
        <v>37</v>
      </c>
      <c r="E7915" s="23" t="s">
        <v>38</v>
      </c>
      <c r="F7915" s="23">
        <v>452020</v>
      </c>
      <c r="G7915" s="23" t="s">
        <v>119</v>
      </c>
      <c r="H7915" s="23" t="s">
        <v>120</v>
      </c>
      <c r="I7915" s="23" t="s">
        <v>32</v>
      </c>
      <c r="J7915" s="23" t="s">
        <v>64</v>
      </c>
      <c r="K7915" s="23" t="s">
        <v>57</v>
      </c>
      <c r="L7915" s="23">
        <v>3</v>
      </c>
      <c r="M7915" s="23">
        <v>69.72</v>
      </c>
      <c r="N7915" s="23">
        <v>5</v>
      </c>
      <c r="O7915" s="23">
        <v>5</v>
      </c>
      <c r="P7915" s="23" t="s">
        <v>25</v>
      </c>
      <c r="Q7915" s="23" t="s">
        <v>34</v>
      </c>
      <c r="R7915" s="23">
        <f t="shared" si="615"/>
        <v>1</v>
      </c>
      <c r="S7915" s="23" t="str">
        <f t="shared" si="616"/>
        <v>ORD107914_20251212_CUST01175_MED010</v>
      </c>
      <c r="T7915" s="23">
        <f t="shared" si="617"/>
        <v>1</v>
      </c>
      <c r="U7915" s="6">
        <f t="shared" si="618"/>
        <v>209.16</v>
      </c>
      <c r="V7915" s="6">
        <f>tbl_Raw_Data[[#This Row],[Discount_Pct]]*tbl_Raw_Data[[#This Row],[Gross_Amount]]/100</f>
        <v>10.458</v>
      </c>
      <c r="W7915" s="6">
        <f>tbl_Raw_Data[[#This Row],[Gross_Amount]]-tbl_Raw_Data[[#This Row],[Discount_Amount]]</f>
        <v>198.702</v>
      </c>
      <c r="X7915" s="6">
        <f>tbl_Raw_Data[[#This Row],[Net_Amount_Before_Tax]]*tbl_Raw_Data[[#This Row],[Tax_Pct]]/100</f>
        <v>9.9351000000000003</v>
      </c>
      <c r="Y7915" s="6">
        <f>tbl_Raw_Data[[#This Row],[Net_Amount_Before_Tax]]+tbl_Raw_Data[[#This Row],[Tax_Amount]]</f>
        <v>208.6371</v>
      </c>
      <c r="Z7915" s="6">
        <f t="shared" si="619"/>
        <v>3</v>
      </c>
    </row>
    <row r="7916" spans="1:26" x14ac:dyDescent="0.3">
      <c r="A7916" s="23" t="s">
        <v>9990</v>
      </c>
      <c r="B7916" s="34">
        <v>45373</v>
      </c>
      <c r="C7916" s="23" t="s">
        <v>2112</v>
      </c>
      <c r="D7916" s="23" t="s">
        <v>183</v>
      </c>
      <c r="E7916" s="23" t="s">
        <v>184</v>
      </c>
      <c r="F7916" s="23">
        <v>122018</v>
      </c>
      <c r="G7916" s="23" t="s">
        <v>74</v>
      </c>
      <c r="H7916" s="23" t="s">
        <v>75</v>
      </c>
      <c r="I7916" s="23" t="s">
        <v>76</v>
      </c>
      <c r="J7916" s="23" t="s">
        <v>77</v>
      </c>
      <c r="K7916" s="23" t="s">
        <v>57</v>
      </c>
      <c r="L7916" s="23">
        <v>2</v>
      </c>
      <c r="M7916" s="23">
        <v>66.8</v>
      </c>
      <c r="N7916" s="23">
        <v>10</v>
      </c>
      <c r="O7916" s="23">
        <v>18</v>
      </c>
      <c r="P7916" s="23" t="s">
        <v>25</v>
      </c>
      <c r="Q7916" s="23" t="s">
        <v>34</v>
      </c>
      <c r="R7916" s="23">
        <f t="shared" si="615"/>
        <v>1</v>
      </c>
      <c r="S7916" s="23" t="str">
        <f t="shared" si="616"/>
        <v>ORD107915_20240322_CUST02366_MED008</v>
      </c>
      <c r="T7916" s="23">
        <f t="shared" si="617"/>
        <v>1</v>
      </c>
      <c r="U7916" s="6">
        <f t="shared" si="618"/>
        <v>133.6</v>
      </c>
      <c r="V7916" s="6">
        <f>tbl_Raw_Data[[#This Row],[Discount_Pct]]*tbl_Raw_Data[[#This Row],[Gross_Amount]]/100</f>
        <v>13.36</v>
      </c>
      <c r="W7916" s="6">
        <f>tbl_Raw_Data[[#This Row],[Gross_Amount]]-tbl_Raw_Data[[#This Row],[Discount_Amount]]</f>
        <v>120.24</v>
      </c>
      <c r="X7916" s="6">
        <f>tbl_Raw_Data[[#This Row],[Net_Amount_Before_Tax]]*tbl_Raw_Data[[#This Row],[Tax_Pct]]/100</f>
        <v>21.643199999999997</v>
      </c>
      <c r="Y7916" s="6">
        <f>tbl_Raw_Data[[#This Row],[Net_Amount_Before_Tax]]+tbl_Raw_Data[[#This Row],[Tax_Amount]]</f>
        <v>141.88319999999999</v>
      </c>
      <c r="Z7916" s="6">
        <f t="shared" si="619"/>
        <v>2</v>
      </c>
    </row>
    <row r="7917" spans="1:26" x14ac:dyDescent="0.3">
      <c r="A7917" s="23" t="s">
        <v>9991</v>
      </c>
      <c r="B7917" s="34">
        <v>45704</v>
      </c>
      <c r="C7917" s="23" t="s">
        <v>1455</v>
      </c>
      <c r="D7917" s="23" t="s">
        <v>19</v>
      </c>
      <c r="E7917" s="23" t="s">
        <v>19</v>
      </c>
      <c r="F7917" s="23">
        <v>110085</v>
      </c>
      <c r="G7917" s="23" t="s">
        <v>145</v>
      </c>
      <c r="H7917" s="23" t="s">
        <v>146</v>
      </c>
      <c r="I7917" s="23" t="s">
        <v>147</v>
      </c>
      <c r="J7917" s="23" t="s">
        <v>148</v>
      </c>
      <c r="K7917" s="23" t="s">
        <v>24</v>
      </c>
      <c r="L7917" s="23">
        <v>6</v>
      </c>
      <c r="M7917" s="23">
        <v>117.67</v>
      </c>
      <c r="N7917" s="23">
        <v>15</v>
      </c>
      <c r="O7917" s="23">
        <v>5</v>
      </c>
      <c r="P7917" s="23" t="s">
        <v>43</v>
      </c>
      <c r="Q7917" s="23" t="s">
        <v>34</v>
      </c>
      <c r="R7917" s="23">
        <f t="shared" si="615"/>
        <v>1</v>
      </c>
      <c r="S7917" s="23" t="str">
        <f t="shared" si="616"/>
        <v>ORD107916_20250216_CUST00009_MED016</v>
      </c>
      <c r="T7917" s="23">
        <f t="shared" si="617"/>
        <v>1</v>
      </c>
      <c r="U7917" s="6">
        <f t="shared" si="618"/>
        <v>706.02</v>
      </c>
      <c r="V7917" s="6">
        <f>tbl_Raw_Data[[#This Row],[Discount_Pct]]*tbl_Raw_Data[[#This Row],[Gross_Amount]]/100</f>
        <v>105.90299999999999</v>
      </c>
      <c r="W7917" s="6">
        <f>tbl_Raw_Data[[#This Row],[Gross_Amount]]-tbl_Raw_Data[[#This Row],[Discount_Amount]]</f>
        <v>600.11699999999996</v>
      </c>
      <c r="X7917" s="6">
        <f>tbl_Raw_Data[[#This Row],[Net_Amount_Before_Tax]]*tbl_Raw_Data[[#This Row],[Tax_Pct]]/100</f>
        <v>30.005849999999999</v>
      </c>
      <c r="Y7917" s="6">
        <f>tbl_Raw_Data[[#This Row],[Net_Amount_Before_Tax]]+tbl_Raw_Data[[#This Row],[Tax_Amount]]</f>
        <v>630.12284999999997</v>
      </c>
      <c r="Z7917" s="6">
        <f t="shared" si="619"/>
        <v>2</v>
      </c>
    </row>
    <row r="7918" spans="1:26" x14ac:dyDescent="0.3">
      <c r="A7918" s="23" t="s">
        <v>9992</v>
      </c>
      <c r="B7918" s="34">
        <v>46000</v>
      </c>
      <c r="C7918" s="23" t="s">
        <v>2090</v>
      </c>
      <c r="D7918" s="23" t="s">
        <v>52</v>
      </c>
      <c r="E7918" s="23" t="s">
        <v>52</v>
      </c>
      <c r="F7918" s="23">
        <v>160001</v>
      </c>
      <c r="G7918" s="23" t="s">
        <v>154</v>
      </c>
      <c r="H7918" s="23" t="s">
        <v>155</v>
      </c>
      <c r="I7918" s="23" t="s">
        <v>134</v>
      </c>
      <c r="J7918" s="23" t="s">
        <v>156</v>
      </c>
      <c r="K7918" s="23" t="s">
        <v>57</v>
      </c>
      <c r="L7918" s="23">
        <v>1</v>
      </c>
      <c r="M7918" s="23">
        <v>45.5</v>
      </c>
      <c r="N7918" s="23">
        <v>0</v>
      </c>
      <c r="O7918" s="23">
        <v>18</v>
      </c>
      <c r="P7918" s="23" t="s">
        <v>65</v>
      </c>
      <c r="Q7918" s="23" t="s">
        <v>90</v>
      </c>
      <c r="R7918" s="23">
        <f t="shared" si="615"/>
        <v>1</v>
      </c>
      <c r="S7918" s="23" t="str">
        <f t="shared" si="616"/>
        <v>ORD107917_20251209_CUST02942_MED006</v>
      </c>
      <c r="T7918" s="23">
        <f t="shared" si="617"/>
        <v>1</v>
      </c>
      <c r="U7918" s="6">
        <f t="shared" si="618"/>
        <v>45.5</v>
      </c>
      <c r="V7918" s="6">
        <f>tbl_Raw_Data[[#This Row],[Discount_Pct]]*tbl_Raw_Data[[#This Row],[Gross_Amount]]/100</f>
        <v>0</v>
      </c>
      <c r="W7918" s="6">
        <f>tbl_Raw_Data[[#This Row],[Gross_Amount]]-tbl_Raw_Data[[#This Row],[Discount_Amount]]</f>
        <v>45.5</v>
      </c>
      <c r="X7918" s="6">
        <f>tbl_Raw_Data[[#This Row],[Net_Amount_Before_Tax]]*tbl_Raw_Data[[#This Row],[Tax_Pct]]/100</f>
        <v>8.19</v>
      </c>
      <c r="Y7918" s="6">
        <f>tbl_Raw_Data[[#This Row],[Net_Amount_Before_Tax]]+tbl_Raw_Data[[#This Row],[Tax_Amount]]</f>
        <v>53.69</v>
      </c>
      <c r="Z7918" s="6">
        <f t="shared" si="619"/>
        <v>1</v>
      </c>
    </row>
    <row r="7919" spans="1:26" x14ac:dyDescent="0.3">
      <c r="A7919" s="23" t="s">
        <v>9993</v>
      </c>
      <c r="B7919" s="34">
        <v>45326</v>
      </c>
      <c r="C7919" s="23" t="s">
        <v>4614</v>
      </c>
      <c r="D7919" s="23" t="s">
        <v>46</v>
      </c>
      <c r="E7919" s="23" t="s">
        <v>47</v>
      </c>
      <c r="F7919" s="23">
        <v>411001</v>
      </c>
      <c r="G7919" s="23" t="s">
        <v>256</v>
      </c>
      <c r="H7919" s="23" t="s">
        <v>257</v>
      </c>
      <c r="I7919" s="23" t="s">
        <v>22</v>
      </c>
      <c r="J7919" s="23" t="s">
        <v>258</v>
      </c>
      <c r="K7919" s="23" t="s">
        <v>57</v>
      </c>
      <c r="L7919" s="23">
        <v>1</v>
      </c>
      <c r="M7919" s="23">
        <v>62.42</v>
      </c>
      <c r="N7919" s="23">
        <v>15</v>
      </c>
      <c r="O7919" s="23">
        <v>5</v>
      </c>
      <c r="P7919" s="23" t="s">
        <v>25</v>
      </c>
      <c r="Q7919" s="23" t="s">
        <v>34</v>
      </c>
      <c r="R7919" s="23">
        <f t="shared" si="615"/>
        <v>1</v>
      </c>
      <c r="S7919" s="23" t="str">
        <f t="shared" si="616"/>
        <v>ORD107918_20240204_CUST01345_MED025</v>
      </c>
      <c r="T7919" s="23">
        <f t="shared" si="617"/>
        <v>1</v>
      </c>
      <c r="U7919" s="6">
        <f t="shared" si="618"/>
        <v>62.42</v>
      </c>
      <c r="V7919" s="6">
        <f>tbl_Raw_Data[[#This Row],[Discount_Pct]]*tbl_Raw_Data[[#This Row],[Gross_Amount]]/100</f>
        <v>9.3630000000000013</v>
      </c>
      <c r="W7919" s="6">
        <f>tbl_Raw_Data[[#This Row],[Gross_Amount]]-tbl_Raw_Data[[#This Row],[Discount_Amount]]</f>
        <v>53.057000000000002</v>
      </c>
      <c r="X7919" s="6">
        <f>tbl_Raw_Data[[#This Row],[Net_Amount_Before_Tax]]*tbl_Raw_Data[[#This Row],[Tax_Pct]]/100</f>
        <v>2.6528500000000004</v>
      </c>
      <c r="Y7919" s="6">
        <f>tbl_Raw_Data[[#This Row],[Net_Amount_Before_Tax]]+tbl_Raw_Data[[#This Row],[Tax_Amount]]</f>
        <v>55.709850000000003</v>
      </c>
      <c r="Z7919" s="6">
        <f t="shared" si="619"/>
        <v>3</v>
      </c>
    </row>
    <row r="7920" spans="1:26" x14ac:dyDescent="0.3">
      <c r="A7920" s="23" t="s">
        <v>9994</v>
      </c>
      <c r="B7920" s="34">
        <v>45933</v>
      </c>
      <c r="C7920" s="23" t="s">
        <v>403</v>
      </c>
      <c r="D7920" s="23" t="s">
        <v>142</v>
      </c>
      <c r="E7920" s="23" t="s">
        <v>81</v>
      </c>
      <c r="F7920" s="23">
        <v>380001</v>
      </c>
      <c r="G7920" s="23" t="s">
        <v>39</v>
      </c>
      <c r="H7920" s="23" t="s">
        <v>40</v>
      </c>
      <c r="I7920" s="23" t="s">
        <v>41</v>
      </c>
      <c r="J7920" s="23" t="s">
        <v>42</v>
      </c>
      <c r="K7920" s="23" t="s">
        <v>24</v>
      </c>
      <c r="L7920" s="23">
        <v>3</v>
      </c>
      <c r="M7920" s="23">
        <v>33.57</v>
      </c>
      <c r="N7920" s="23">
        <v>0</v>
      </c>
      <c r="O7920" s="23">
        <v>5</v>
      </c>
      <c r="P7920" s="23" t="s">
        <v>33</v>
      </c>
      <c r="Q7920" s="23" t="s">
        <v>44</v>
      </c>
      <c r="R7920" s="23">
        <f t="shared" si="615"/>
        <v>1</v>
      </c>
      <c r="S7920" s="23" t="str">
        <f t="shared" si="616"/>
        <v>ORD107919_20251003_CUST01759_MED001</v>
      </c>
      <c r="T7920" s="23">
        <f t="shared" si="617"/>
        <v>1</v>
      </c>
      <c r="U7920" s="6">
        <f t="shared" si="618"/>
        <v>100.71000000000001</v>
      </c>
      <c r="V7920" s="6">
        <f>tbl_Raw_Data[[#This Row],[Discount_Pct]]*tbl_Raw_Data[[#This Row],[Gross_Amount]]/100</f>
        <v>0</v>
      </c>
      <c r="W7920" s="6">
        <f>tbl_Raw_Data[[#This Row],[Gross_Amount]]-tbl_Raw_Data[[#This Row],[Discount_Amount]]</f>
        <v>100.71000000000001</v>
      </c>
      <c r="X7920" s="6">
        <f>tbl_Raw_Data[[#This Row],[Net_Amount_Before_Tax]]*tbl_Raw_Data[[#This Row],[Tax_Pct]]/100</f>
        <v>5.0355000000000008</v>
      </c>
      <c r="Y7920" s="6">
        <f>tbl_Raw_Data[[#This Row],[Net_Amount_Before_Tax]]+tbl_Raw_Data[[#This Row],[Tax_Amount]]</f>
        <v>105.74550000000001</v>
      </c>
      <c r="Z7920" s="6">
        <f t="shared" si="619"/>
        <v>0</v>
      </c>
    </row>
    <row r="7921" spans="1:26" x14ac:dyDescent="0.3">
      <c r="A7921" s="23" t="s">
        <v>9995</v>
      </c>
      <c r="B7921" s="34">
        <v>45621</v>
      </c>
      <c r="C7921" s="23" t="s">
        <v>2698</v>
      </c>
      <c r="D7921" s="23" t="s">
        <v>46</v>
      </c>
      <c r="E7921" s="23" t="s">
        <v>47</v>
      </c>
      <c r="F7921" s="23">
        <v>411014</v>
      </c>
      <c r="G7921" s="23" t="s">
        <v>256</v>
      </c>
      <c r="H7921" s="23" t="s">
        <v>257</v>
      </c>
      <c r="I7921" s="23" t="s">
        <v>22</v>
      </c>
      <c r="J7921" s="23" t="s">
        <v>258</v>
      </c>
      <c r="K7921" s="23" t="s">
        <v>57</v>
      </c>
      <c r="L7921" s="23">
        <v>2</v>
      </c>
      <c r="M7921" s="23">
        <v>62.35</v>
      </c>
      <c r="N7921" s="23">
        <v>15</v>
      </c>
      <c r="O7921" s="23">
        <v>18</v>
      </c>
      <c r="P7921" s="23" t="s">
        <v>33</v>
      </c>
      <c r="Q7921" s="23" t="s">
        <v>44</v>
      </c>
      <c r="R7921" s="23">
        <f t="shared" si="615"/>
        <v>1</v>
      </c>
      <c r="S7921" s="23" t="str">
        <f t="shared" si="616"/>
        <v>ORD107920_20241125_CUST00810_MED025</v>
      </c>
      <c r="T7921" s="23">
        <f t="shared" si="617"/>
        <v>1</v>
      </c>
      <c r="U7921" s="6">
        <f t="shared" si="618"/>
        <v>124.7</v>
      </c>
      <c r="V7921" s="6">
        <f>tbl_Raw_Data[[#This Row],[Discount_Pct]]*tbl_Raw_Data[[#This Row],[Gross_Amount]]/100</f>
        <v>18.704999999999998</v>
      </c>
      <c r="W7921" s="6">
        <f>tbl_Raw_Data[[#This Row],[Gross_Amount]]-tbl_Raw_Data[[#This Row],[Discount_Amount]]</f>
        <v>105.995</v>
      </c>
      <c r="X7921" s="6">
        <f>tbl_Raw_Data[[#This Row],[Net_Amount_Before_Tax]]*tbl_Raw_Data[[#This Row],[Tax_Pct]]/100</f>
        <v>19.0791</v>
      </c>
      <c r="Y7921" s="6">
        <f>tbl_Raw_Data[[#This Row],[Net_Amount_Before_Tax]]+tbl_Raw_Data[[#This Row],[Tax_Amount]]</f>
        <v>125.0741</v>
      </c>
      <c r="Z7921" s="6">
        <f t="shared" si="619"/>
        <v>1</v>
      </c>
    </row>
    <row r="7922" spans="1:26" x14ac:dyDescent="0.3">
      <c r="A7922" s="23" t="s">
        <v>9996</v>
      </c>
      <c r="B7922" s="34">
        <v>45782</v>
      </c>
      <c r="C7922" s="23" t="s">
        <v>9997</v>
      </c>
      <c r="D7922" s="23" t="s">
        <v>46</v>
      </c>
      <c r="E7922" s="23" t="s">
        <v>47</v>
      </c>
      <c r="F7922" s="23">
        <v>411045</v>
      </c>
      <c r="G7922" s="23" t="s">
        <v>124</v>
      </c>
      <c r="H7922" s="23" t="s">
        <v>125</v>
      </c>
      <c r="I7922" s="23" t="s">
        <v>104</v>
      </c>
      <c r="J7922" s="23" t="s">
        <v>114</v>
      </c>
      <c r="K7922" s="23" t="s">
        <v>24</v>
      </c>
      <c r="L7922" s="23">
        <v>1</v>
      </c>
      <c r="M7922" s="23">
        <v>104.18</v>
      </c>
      <c r="N7922" s="23">
        <v>10</v>
      </c>
      <c r="O7922" s="23">
        <v>5</v>
      </c>
      <c r="P7922" s="23" t="s">
        <v>65</v>
      </c>
      <c r="Q7922" s="23" t="s">
        <v>34</v>
      </c>
      <c r="R7922" s="23">
        <f t="shared" si="615"/>
        <v>1</v>
      </c>
      <c r="S7922" s="23" t="str">
        <f t="shared" si="616"/>
        <v>ORD107921_20250505_CUST01425_MED018</v>
      </c>
      <c r="T7922" s="23">
        <f t="shared" si="617"/>
        <v>1</v>
      </c>
      <c r="U7922" s="6">
        <f t="shared" si="618"/>
        <v>104.18</v>
      </c>
      <c r="V7922" s="6">
        <f>tbl_Raw_Data[[#This Row],[Discount_Pct]]*tbl_Raw_Data[[#This Row],[Gross_Amount]]/100</f>
        <v>10.418000000000001</v>
      </c>
      <c r="W7922" s="6">
        <f>tbl_Raw_Data[[#This Row],[Gross_Amount]]-tbl_Raw_Data[[#This Row],[Discount_Amount]]</f>
        <v>93.762</v>
      </c>
      <c r="X7922" s="6">
        <f>tbl_Raw_Data[[#This Row],[Net_Amount_Before_Tax]]*tbl_Raw_Data[[#This Row],[Tax_Pct]]/100</f>
        <v>4.6881000000000004</v>
      </c>
      <c r="Y7922" s="6">
        <f>tbl_Raw_Data[[#This Row],[Net_Amount_Before_Tax]]+tbl_Raw_Data[[#This Row],[Tax_Amount]]</f>
        <v>98.450100000000006</v>
      </c>
      <c r="Z7922" s="6">
        <f t="shared" si="619"/>
        <v>1</v>
      </c>
    </row>
    <row r="7923" spans="1:26" x14ac:dyDescent="0.3">
      <c r="A7923" s="23" t="s">
        <v>9998</v>
      </c>
      <c r="B7923" s="34">
        <v>45375</v>
      </c>
      <c r="C7923" s="23" t="s">
        <v>4189</v>
      </c>
      <c r="D7923" s="23" t="s">
        <v>183</v>
      </c>
      <c r="E7923" s="23" t="s">
        <v>184</v>
      </c>
      <c r="F7923" s="23">
        <v>122009</v>
      </c>
      <c r="G7923" s="23" t="s">
        <v>30</v>
      </c>
      <c r="H7923" s="23" t="s">
        <v>31</v>
      </c>
      <c r="I7923" s="23" t="s">
        <v>32</v>
      </c>
      <c r="J7923" s="23" t="s">
        <v>23</v>
      </c>
      <c r="K7923" s="23" t="s">
        <v>24</v>
      </c>
      <c r="L7923" s="23">
        <v>1</v>
      </c>
      <c r="M7923" s="23">
        <v>141.41</v>
      </c>
      <c r="N7923" s="23">
        <v>0</v>
      </c>
      <c r="O7923" s="23">
        <v>12</v>
      </c>
      <c r="P7923" s="23" t="s">
        <v>33</v>
      </c>
      <c r="Q7923" s="23" t="s">
        <v>44</v>
      </c>
      <c r="R7923" s="23">
        <f t="shared" si="615"/>
        <v>1</v>
      </c>
      <c r="S7923" s="23" t="str">
        <f t="shared" si="616"/>
        <v>ORD107922_20240324_CUST01102_MED017</v>
      </c>
      <c r="T7923" s="23">
        <f t="shared" si="617"/>
        <v>1</v>
      </c>
      <c r="U7923" s="6">
        <f t="shared" si="618"/>
        <v>141.41</v>
      </c>
      <c r="V7923" s="6">
        <f>tbl_Raw_Data[[#This Row],[Discount_Pct]]*tbl_Raw_Data[[#This Row],[Gross_Amount]]/100</f>
        <v>0</v>
      </c>
      <c r="W7923" s="6">
        <f>tbl_Raw_Data[[#This Row],[Gross_Amount]]-tbl_Raw_Data[[#This Row],[Discount_Amount]]</f>
        <v>141.41</v>
      </c>
      <c r="X7923" s="6">
        <f>tbl_Raw_Data[[#This Row],[Net_Amount_Before_Tax]]*tbl_Raw_Data[[#This Row],[Tax_Pct]]/100</f>
        <v>16.969200000000001</v>
      </c>
      <c r="Y7923" s="6">
        <f>tbl_Raw_Data[[#This Row],[Net_Amount_Before_Tax]]+tbl_Raw_Data[[#This Row],[Tax_Amount]]</f>
        <v>158.3792</v>
      </c>
      <c r="Z7923" s="6">
        <f t="shared" si="619"/>
        <v>1</v>
      </c>
    </row>
    <row r="7924" spans="1:26" x14ac:dyDescent="0.3">
      <c r="A7924" s="23" t="s">
        <v>9999</v>
      </c>
      <c r="B7924" s="34">
        <v>45837</v>
      </c>
      <c r="C7924" s="23" t="s">
        <v>797</v>
      </c>
      <c r="D7924" s="23" t="s">
        <v>87</v>
      </c>
      <c r="E7924" s="23" t="s">
        <v>88</v>
      </c>
      <c r="F7924" s="23">
        <v>600100</v>
      </c>
      <c r="G7924" s="23" t="s">
        <v>20</v>
      </c>
      <c r="H7924" s="23" t="s">
        <v>21</v>
      </c>
      <c r="I7924" s="23" t="s">
        <v>22</v>
      </c>
      <c r="J7924" s="23" t="s">
        <v>23</v>
      </c>
      <c r="K7924" s="23" t="s">
        <v>24</v>
      </c>
      <c r="L7924" s="23">
        <v>2</v>
      </c>
      <c r="M7924" s="23">
        <v>126.93</v>
      </c>
      <c r="N7924" s="23">
        <v>10</v>
      </c>
      <c r="O7924" s="23">
        <v>12</v>
      </c>
      <c r="P7924" s="23" t="s">
        <v>43</v>
      </c>
      <c r="Q7924" s="23" t="s">
        <v>34</v>
      </c>
      <c r="R7924" s="23">
        <f t="shared" si="615"/>
        <v>1</v>
      </c>
      <c r="S7924" s="23" t="str">
        <f t="shared" si="616"/>
        <v>ORD107923_20250629_CUST01386_MED024</v>
      </c>
      <c r="T7924" s="23">
        <f t="shared" si="617"/>
        <v>1</v>
      </c>
      <c r="U7924" s="6">
        <f t="shared" si="618"/>
        <v>253.86</v>
      </c>
      <c r="V7924" s="6">
        <f>tbl_Raw_Data[[#This Row],[Discount_Pct]]*tbl_Raw_Data[[#This Row],[Gross_Amount]]/100</f>
        <v>25.386000000000003</v>
      </c>
      <c r="W7924" s="6">
        <f>tbl_Raw_Data[[#This Row],[Gross_Amount]]-tbl_Raw_Data[[#This Row],[Discount_Amount]]</f>
        <v>228.47400000000002</v>
      </c>
      <c r="X7924" s="6">
        <f>tbl_Raw_Data[[#This Row],[Net_Amount_Before_Tax]]*tbl_Raw_Data[[#This Row],[Tax_Pct]]/100</f>
        <v>27.416880000000003</v>
      </c>
      <c r="Y7924" s="6">
        <f>tbl_Raw_Data[[#This Row],[Net_Amount_Before_Tax]]+tbl_Raw_Data[[#This Row],[Tax_Amount]]</f>
        <v>255.89088000000001</v>
      </c>
      <c r="Z7924" s="6">
        <f t="shared" si="619"/>
        <v>1</v>
      </c>
    </row>
    <row r="7925" spans="1:26" x14ac:dyDescent="0.3">
      <c r="A7925" s="23" t="s">
        <v>9999</v>
      </c>
      <c r="B7925" s="34">
        <v>45728</v>
      </c>
      <c r="C7925" s="23" t="s">
        <v>904</v>
      </c>
      <c r="D7925" s="23" t="s">
        <v>92</v>
      </c>
      <c r="E7925" s="23" t="s">
        <v>93</v>
      </c>
      <c r="F7925" s="23">
        <v>560100</v>
      </c>
      <c r="G7925" s="23" t="s">
        <v>145</v>
      </c>
      <c r="H7925" s="23" t="s">
        <v>146</v>
      </c>
      <c r="I7925" s="23" t="s">
        <v>147</v>
      </c>
      <c r="J7925" s="23" t="s">
        <v>148</v>
      </c>
      <c r="K7925" s="23" t="s">
        <v>24</v>
      </c>
      <c r="L7925" s="23">
        <v>4</v>
      </c>
      <c r="M7925" s="23">
        <v>96.43</v>
      </c>
      <c r="N7925" s="23">
        <v>0</v>
      </c>
      <c r="O7925" s="23">
        <v>5</v>
      </c>
      <c r="P7925" s="23" t="s">
        <v>25</v>
      </c>
      <c r="Q7925" s="23" t="s">
        <v>34</v>
      </c>
      <c r="R7925" s="23">
        <f t="shared" si="615"/>
        <v>1</v>
      </c>
      <c r="S7925" s="23" t="str">
        <f t="shared" si="616"/>
        <v>ORD107923_20250312_CUST00488_MED016</v>
      </c>
      <c r="T7925" s="23">
        <f t="shared" si="617"/>
        <v>1</v>
      </c>
      <c r="U7925" s="6">
        <f t="shared" si="618"/>
        <v>385.72</v>
      </c>
      <c r="V7925" s="6">
        <f>tbl_Raw_Data[[#This Row],[Discount_Pct]]*tbl_Raw_Data[[#This Row],[Gross_Amount]]/100</f>
        <v>0</v>
      </c>
      <c r="W7925" s="6">
        <f>tbl_Raw_Data[[#This Row],[Gross_Amount]]-tbl_Raw_Data[[#This Row],[Discount_Amount]]</f>
        <v>385.72</v>
      </c>
      <c r="X7925" s="6">
        <f>tbl_Raw_Data[[#This Row],[Net_Amount_Before_Tax]]*tbl_Raw_Data[[#This Row],[Tax_Pct]]/100</f>
        <v>19.286000000000001</v>
      </c>
      <c r="Y7925" s="6">
        <f>tbl_Raw_Data[[#This Row],[Net_Amount_Before_Tax]]+tbl_Raw_Data[[#This Row],[Tax_Amount]]</f>
        <v>405.00600000000003</v>
      </c>
      <c r="Z7925" s="6">
        <f t="shared" si="619"/>
        <v>2</v>
      </c>
    </row>
    <row r="7926" spans="1:26" x14ac:dyDescent="0.3">
      <c r="A7926" s="23" t="s">
        <v>10000</v>
      </c>
      <c r="B7926" s="34">
        <v>45312</v>
      </c>
      <c r="C7926" s="23" t="s">
        <v>5278</v>
      </c>
      <c r="D7926" s="23" t="s">
        <v>159</v>
      </c>
      <c r="E7926" s="23" t="s">
        <v>47</v>
      </c>
      <c r="F7926" s="23">
        <v>400001</v>
      </c>
      <c r="G7926" s="23" t="s">
        <v>160</v>
      </c>
      <c r="H7926" s="23" t="s">
        <v>161</v>
      </c>
      <c r="I7926" s="23" t="s">
        <v>50</v>
      </c>
      <c r="J7926" s="23" t="s">
        <v>23</v>
      </c>
      <c r="K7926" s="23" t="s">
        <v>24</v>
      </c>
      <c r="L7926" s="23">
        <v>2</v>
      </c>
      <c r="M7926" s="23">
        <v>159.85</v>
      </c>
      <c r="N7926" s="23">
        <v>15</v>
      </c>
      <c r="O7926" s="23">
        <v>5</v>
      </c>
      <c r="P7926" s="23" t="s">
        <v>33</v>
      </c>
      <c r="Q7926" s="23" t="s">
        <v>34</v>
      </c>
      <c r="R7926" s="23">
        <f t="shared" si="615"/>
        <v>1</v>
      </c>
      <c r="S7926" s="23" t="str">
        <f t="shared" si="616"/>
        <v>ORD107925_20240121_CUST01840_MED014</v>
      </c>
      <c r="T7926" s="23">
        <f t="shared" si="617"/>
        <v>1</v>
      </c>
      <c r="U7926" s="6">
        <f t="shared" si="618"/>
        <v>319.7</v>
      </c>
      <c r="V7926" s="6">
        <f>tbl_Raw_Data[[#This Row],[Discount_Pct]]*tbl_Raw_Data[[#This Row],[Gross_Amount]]/100</f>
        <v>47.954999999999998</v>
      </c>
      <c r="W7926" s="6">
        <f>tbl_Raw_Data[[#This Row],[Gross_Amount]]-tbl_Raw_Data[[#This Row],[Discount_Amount]]</f>
        <v>271.745</v>
      </c>
      <c r="X7926" s="6">
        <f>tbl_Raw_Data[[#This Row],[Net_Amount_Before_Tax]]*tbl_Raw_Data[[#This Row],[Tax_Pct]]/100</f>
        <v>13.587249999999999</v>
      </c>
      <c r="Y7926" s="6">
        <f>tbl_Raw_Data[[#This Row],[Net_Amount_Before_Tax]]+tbl_Raw_Data[[#This Row],[Tax_Amount]]</f>
        <v>285.33224999999999</v>
      </c>
      <c r="Z7926" s="6">
        <f t="shared" si="619"/>
        <v>2</v>
      </c>
    </row>
    <row r="7927" spans="1:26" x14ac:dyDescent="0.3">
      <c r="A7927" s="23" t="s">
        <v>10000</v>
      </c>
      <c r="B7927" s="34">
        <v>45679</v>
      </c>
      <c r="C7927" s="23" t="s">
        <v>5484</v>
      </c>
      <c r="D7927" s="23" t="s">
        <v>46</v>
      </c>
      <c r="E7927" s="23" t="s">
        <v>47</v>
      </c>
      <c r="F7927" s="23">
        <v>411001</v>
      </c>
      <c r="G7927" s="23" t="s">
        <v>132</v>
      </c>
      <c r="H7927" s="23" t="s">
        <v>133</v>
      </c>
      <c r="I7927" s="23" t="s">
        <v>134</v>
      </c>
      <c r="J7927" s="23" t="s">
        <v>135</v>
      </c>
      <c r="K7927" s="23" t="s">
        <v>57</v>
      </c>
      <c r="L7927" s="23">
        <v>5</v>
      </c>
      <c r="M7927" s="23">
        <v>67.849999999999994</v>
      </c>
      <c r="N7927" s="23">
        <v>5</v>
      </c>
      <c r="O7927" s="23">
        <v>12</v>
      </c>
      <c r="P7927" s="23" t="s">
        <v>65</v>
      </c>
      <c r="Q7927" s="23" t="s">
        <v>44</v>
      </c>
      <c r="R7927" s="23">
        <f t="shared" si="615"/>
        <v>1</v>
      </c>
      <c r="S7927" s="23" t="str">
        <f t="shared" si="616"/>
        <v>ORD107925_20250122_CUST01903_MED007</v>
      </c>
      <c r="T7927" s="23">
        <f t="shared" si="617"/>
        <v>1</v>
      </c>
      <c r="U7927" s="6">
        <f t="shared" si="618"/>
        <v>339.25</v>
      </c>
      <c r="V7927" s="6">
        <f>tbl_Raw_Data[[#This Row],[Discount_Pct]]*tbl_Raw_Data[[#This Row],[Gross_Amount]]/100</f>
        <v>16.962499999999999</v>
      </c>
      <c r="W7927" s="6">
        <f>tbl_Raw_Data[[#This Row],[Gross_Amount]]-tbl_Raw_Data[[#This Row],[Discount_Amount]]</f>
        <v>322.28750000000002</v>
      </c>
      <c r="X7927" s="6">
        <f>tbl_Raw_Data[[#This Row],[Net_Amount_Before_Tax]]*tbl_Raw_Data[[#This Row],[Tax_Pct]]/100</f>
        <v>38.674500000000002</v>
      </c>
      <c r="Y7927" s="6">
        <f>tbl_Raw_Data[[#This Row],[Net_Amount_Before_Tax]]+tbl_Raw_Data[[#This Row],[Tax_Amount]]</f>
        <v>360.96200000000005</v>
      </c>
      <c r="Z7927" s="6">
        <f t="shared" si="619"/>
        <v>1</v>
      </c>
    </row>
    <row r="7928" spans="1:26" x14ac:dyDescent="0.3">
      <c r="A7928" s="23" t="s">
        <v>10001</v>
      </c>
      <c r="B7928" s="34">
        <v>45329</v>
      </c>
      <c r="C7928" s="23" t="s">
        <v>1828</v>
      </c>
      <c r="D7928" s="23" t="s">
        <v>159</v>
      </c>
      <c r="E7928" s="23" t="s">
        <v>47</v>
      </c>
      <c r="F7928" s="23">
        <v>400076</v>
      </c>
      <c r="G7928" s="23" t="s">
        <v>185</v>
      </c>
      <c r="H7928" s="23" t="s">
        <v>186</v>
      </c>
      <c r="I7928" s="23" t="s">
        <v>76</v>
      </c>
      <c r="J7928" s="23" t="s">
        <v>187</v>
      </c>
      <c r="K7928" s="23" t="s">
        <v>57</v>
      </c>
      <c r="L7928" s="23">
        <v>1</v>
      </c>
      <c r="M7928" s="23">
        <v>93.09</v>
      </c>
      <c r="N7928" s="23">
        <v>0</v>
      </c>
      <c r="O7928" s="23">
        <v>12</v>
      </c>
      <c r="P7928" s="23" t="s">
        <v>33</v>
      </c>
      <c r="Q7928" s="23" t="s">
        <v>34</v>
      </c>
      <c r="R7928" s="23">
        <f t="shared" si="615"/>
        <v>1</v>
      </c>
      <c r="S7928" s="23" t="str">
        <f t="shared" si="616"/>
        <v>ORD107927_20240207_CUST03454_MED009</v>
      </c>
      <c r="T7928" s="23">
        <f t="shared" si="617"/>
        <v>1</v>
      </c>
      <c r="U7928" s="6">
        <f t="shared" si="618"/>
        <v>93.09</v>
      </c>
      <c r="V7928" s="6">
        <f>tbl_Raw_Data[[#This Row],[Discount_Pct]]*tbl_Raw_Data[[#This Row],[Gross_Amount]]/100</f>
        <v>0</v>
      </c>
      <c r="W7928" s="6">
        <f>tbl_Raw_Data[[#This Row],[Gross_Amount]]-tbl_Raw_Data[[#This Row],[Discount_Amount]]</f>
        <v>93.09</v>
      </c>
      <c r="X7928" s="6">
        <f>tbl_Raw_Data[[#This Row],[Net_Amount_Before_Tax]]*tbl_Raw_Data[[#This Row],[Tax_Pct]]/100</f>
        <v>11.1708</v>
      </c>
      <c r="Y7928" s="6">
        <f>tbl_Raw_Data[[#This Row],[Net_Amount_Before_Tax]]+tbl_Raw_Data[[#This Row],[Tax_Amount]]</f>
        <v>104.2608</v>
      </c>
      <c r="Z7928" s="6">
        <f t="shared" si="619"/>
        <v>2</v>
      </c>
    </row>
    <row r="7929" spans="1:26" x14ac:dyDescent="0.3">
      <c r="A7929" s="23" t="s">
        <v>10002</v>
      </c>
      <c r="B7929" s="34">
        <v>45422</v>
      </c>
      <c r="C7929" s="23" t="s">
        <v>7866</v>
      </c>
      <c r="D7929" s="23" t="s">
        <v>183</v>
      </c>
      <c r="E7929" s="23" t="s">
        <v>184</v>
      </c>
      <c r="F7929" s="23">
        <v>122018</v>
      </c>
      <c r="G7929" s="23" t="s">
        <v>283</v>
      </c>
      <c r="H7929" s="23" t="s">
        <v>284</v>
      </c>
      <c r="I7929" s="23" t="s">
        <v>104</v>
      </c>
      <c r="J7929" s="23" t="s">
        <v>42</v>
      </c>
      <c r="K7929" s="23" t="s">
        <v>57</v>
      </c>
      <c r="L7929" s="23">
        <v>1</v>
      </c>
      <c r="M7929" s="23">
        <v>272.39</v>
      </c>
      <c r="N7929" s="23">
        <v>15</v>
      </c>
      <c r="O7929" s="23">
        <v>18</v>
      </c>
      <c r="P7929" s="23" t="s">
        <v>43</v>
      </c>
      <c r="Q7929" s="23" t="s">
        <v>34</v>
      </c>
      <c r="R7929" s="23">
        <f t="shared" si="615"/>
        <v>1</v>
      </c>
      <c r="S7929" s="23" t="str">
        <f t="shared" si="616"/>
        <v>ORD107928_20240510_CUST01124_MED030</v>
      </c>
      <c r="T7929" s="23">
        <f t="shared" si="617"/>
        <v>1</v>
      </c>
      <c r="U7929" s="6">
        <f t="shared" si="618"/>
        <v>272.39</v>
      </c>
      <c r="V7929" s="6">
        <f>tbl_Raw_Data[[#This Row],[Discount_Pct]]*tbl_Raw_Data[[#This Row],[Gross_Amount]]/100</f>
        <v>40.858499999999999</v>
      </c>
      <c r="W7929" s="6">
        <f>tbl_Raw_Data[[#This Row],[Gross_Amount]]-tbl_Raw_Data[[#This Row],[Discount_Amount]]</f>
        <v>231.53149999999999</v>
      </c>
      <c r="X7929" s="6">
        <f>tbl_Raw_Data[[#This Row],[Net_Amount_Before_Tax]]*tbl_Raw_Data[[#This Row],[Tax_Pct]]/100</f>
        <v>41.675669999999997</v>
      </c>
      <c r="Y7929" s="6">
        <f>tbl_Raw_Data[[#This Row],[Net_Amount_Before_Tax]]+tbl_Raw_Data[[#This Row],[Tax_Amount]]</f>
        <v>273.20717000000002</v>
      </c>
      <c r="Z7929" s="6">
        <f t="shared" si="619"/>
        <v>1</v>
      </c>
    </row>
    <row r="7930" spans="1:26" x14ac:dyDescent="0.3">
      <c r="A7930" s="23" t="s">
        <v>10003</v>
      </c>
      <c r="B7930" s="34">
        <v>45318</v>
      </c>
      <c r="C7930" s="23" t="s">
        <v>2537</v>
      </c>
      <c r="D7930" s="23" t="s">
        <v>123</v>
      </c>
      <c r="E7930" s="23" t="s">
        <v>101</v>
      </c>
      <c r="F7930" s="23">
        <v>226010</v>
      </c>
      <c r="G7930" s="23" t="s">
        <v>196</v>
      </c>
      <c r="H7930" s="23" t="s">
        <v>197</v>
      </c>
      <c r="I7930" s="23" t="s">
        <v>32</v>
      </c>
      <c r="J7930" s="23" t="s">
        <v>42</v>
      </c>
      <c r="K7930" s="23" t="s">
        <v>24</v>
      </c>
      <c r="L7930" s="23">
        <v>1</v>
      </c>
      <c r="M7930" s="23">
        <v>22.26</v>
      </c>
      <c r="N7930" s="23">
        <v>5</v>
      </c>
      <c r="O7930" s="23">
        <v>5</v>
      </c>
      <c r="P7930" s="23" t="s">
        <v>89</v>
      </c>
      <c r="Q7930" s="23" t="s">
        <v>90</v>
      </c>
      <c r="R7930" s="23">
        <f t="shared" si="615"/>
        <v>1</v>
      </c>
      <c r="S7930" s="23" t="str">
        <f t="shared" si="616"/>
        <v>ORD107929_20240127_CUST00169_MED011</v>
      </c>
      <c r="T7930" s="23">
        <f t="shared" si="617"/>
        <v>1</v>
      </c>
      <c r="U7930" s="6">
        <f t="shared" si="618"/>
        <v>22.26</v>
      </c>
      <c r="V7930" s="6">
        <f>tbl_Raw_Data[[#This Row],[Discount_Pct]]*tbl_Raw_Data[[#This Row],[Gross_Amount]]/100</f>
        <v>1.1130000000000002</v>
      </c>
      <c r="W7930" s="6">
        <f>tbl_Raw_Data[[#This Row],[Gross_Amount]]-tbl_Raw_Data[[#This Row],[Discount_Amount]]</f>
        <v>21.147000000000002</v>
      </c>
      <c r="X7930" s="6">
        <f>tbl_Raw_Data[[#This Row],[Net_Amount_Before_Tax]]*tbl_Raw_Data[[#This Row],[Tax_Pct]]/100</f>
        <v>1.0573500000000002</v>
      </c>
      <c r="Y7930" s="6">
        <f>tbl_Raw_Data[[#This Row],[Net_Amount_Before_Tax]]+tbl_Raw_Data[[#This Row],[Tax_Amount]]</f>
        <v>22.204350000000002</v>
      </c>
      <c r="Z7930" s="6">
        <f t="shared" si="619"/>
        <v>2</v>
      </c>
    </row>
    <row r="7931" spans="1:26" x14ac:dyDescent="0.3">
      <c r="A7931" s="23" t="s">
        <v>10004</v>
      </c>
      <c r="B7931" s="34">
        <v>45708</v>
      </c>
      <c r="C7931" s="23" t="s">
        <v>2203</v>
      </c>
      <c r="D7931" s="23" t="s">
        <v>130</v>
      </c>
      <c r="E7931" s="23" t="s">
        <v>131</v>
      </c>
      <c r="F7931" s="23">
        <v>700001</v>
      </c>
      <c r="G7931" s="23" t="s">
        <v>119</v>
      </c>
      <c r="H7931" s="23" t="s">
        <v>120</v>
      </c>
      <c r="I7931" s="23" t="s">
        <v>32</v>
      </c>
      <c r="J7931" s="23" t="s">
        <v>64</v>
      </c>
      <c r="K7931" s="23" t="s">
        <v>57</v>
      </c>
      <c r="L7931" s="23">
        <v>1</v>
      </c>
      <c r="M7931" s="23">
        <v>66.31</v>
      </c>
      <c r="N7931" s="23">
        <v>0</v>
      </c>
      <c r="O7931" s="23">
        <v>5</v>
      </c>
      <c r="P7931" s="23" t="s">
        <v>43</v>
      </c>
      <c r="Q7931" s="23" t="s">
        <v>34</v>
      </c>
      <c r="R7931" s="23">
        <f t="shared" si="615"/>
        <v>1</v>
      </c>
      <c r="S7931" s="23" t="str">
        <f t="shared" si="616"/>
        <v>ORD107930_20250220_CUST01941_MED010</v>
      </c>
      <c r="T7931" s="23">
        <f t="shared" si="617"/>
        <v>1</v>
      </c>
      <c r="U7931" s="6">
        <f t="shared" si="618"/>
        <v>66.31</v>
      </c>
      <c r="V7931" s="6">
        <f>tbl_Raw_Data[[#This Row],[Discount_Pct]]*tbl_Raw_Data[[#This Row],[Gross_Amount]]/100</f>
        <v>0</v>
      </c>
      <c r="W7931" s="6">
        <f>tbl_Raw_Data[[#This Row],[Gross_Amount]]-tbl_Raw_Data[[#This Row],[Discount_Amount]]</f>
        <v>66.31</v>
      </c>
      <c r="X7931" s="6">
        <f>tbl_Raw_Data[[#This Row],[Net_Amount_Before_Tax]]*tbl_Raw_Data[[#This Row],[Tax_Pct]]/100</f>
        <v>3.3155000000000001</v>
      </c>
      <c r="Y7931" s="6">
        <f>tbl_Raw_Data[[#This Row],[Net_Amount_Before_Tax]]+tbl_Raw_Data[[#This Row],[Tax_Amount]]</f>
        <v>69.625500000000002</v>
      </c>
      <c r="Z7931" s="6">
        <f t="shared" si="619"/>
        <v>4</v>
      </c>
    </row>
    <row r="7932" spans="1:26" x14ac:dyDescent="0.3">
      <c r="A7932" s="23" t="s">
        <v>10005</v>
      </c>
      <c r="B7932" s="34">
        <v>45477</v>
      </c>
      <c r="C7932" s="23" t="s">
        <v>262</v>
      </c>
      <c r="D7932" s="23" t="s">
        <v>80</v>
      </c>
      <c r="E7932" s="23" t="s">
        <v>81</v>
      </c>
      <c r="F7932" s="23">
        <v>395007</v>
      </c>
      <c r="G7932" s="23" t="s">
        <v>154</v>
      </c>
      <c r="H7932" s="23" t="s">
        <v>155</v>
      </c>
      <c r="I7932" s="23" t="s">
        <v>134</v>
      </c>
      <c r="J7932" s="23" t="s">
        <v>156</v>
      </c>
      <c r="K7932" s="23" t="s">
        <v>57</v>
      </c>
      <c r="L7932" s="23">
        <v>2</v>
      </c>
      <c r="M7932" s="23">
        <v>42.94</v>
      </c>
      <c r="N7932" s="23">
        <v>15</v>
      </c>
      <c r="O7932" s="23">
        <v>18</v>
      </c>
      <c r="P7932" s="23" t="s">
        <v>25</v>
      </c>
      <c r="Q7932" s="23" t="s">
        <v>44</v>
      </c>
      <c r="R7932" s="23">
        <f t="shared" si="615"/>
        <v>1</v>
      </c>
      <c r="S7932" s="23" t="str">
        <f t="shared" si="616"/>
        <v>ORD107931_20240704_CUST00349_MED006</v>
      </c>
      <c r="T7932" s="23">
        <f t="shared" si="617"/>
        <v>1</v>
      </c>
      <c r="U7932" s="6">
        <f t="shared" si="618"/>
        <v>85.88</v>
      </c>
      <c r="V7932" s="6">
        <f>tbl_Raw_Data[[#This Row],[Discount_Pct]]*tbl_Raw_Data[[#This Row],[Gross_Amount]]/100</f>
        <v>12.881999999999998</v>
      </c>
      <c r="W7932" s="6">
        <f>tbl_Raw_Data[[#This Row],[Gross_Amount]]-tbl_Raw_Data[[#This Row],[Discount_Amount]]</f>
        <v>72.99799999999999</v>
      </c>
      <c r="X7932" s="6">
        <f>tbl_Raw_Data[[#This Row],[Net_Amount_Before_Tax]]*tbl_Raw_Data[[#This Row],[Tax_Pct]]/100</f>
        <v>13.13964</v>
      </c>
      <c r="Y7932" s="6">
        <f>tbl_Raw_Data[[#This Row],[Net_Amount_Before_Tax]]+tbl_Raw_Data[[#This Row],[Tax_Amount]]</f>
        <v>86.13763999999999</v>
      </c>
      <c r="Z7932" s="6">
        <f t="shared" si="619"/>
        <v>0</v>
      </c>
    </row>
    <row r="7933" spans="1:26" x14ac:dyDescent="0.3">
      <c r="A7933" s="23" t="s">
        <v>10006</v>
      </c>
      <c r="B7933" s="34">
        <v>45736</v>
      </c>
      <c r="C7933" s="23" t="s">
        <v>10007</v>
      </c>
      <c r="D7933" s="23" t="s">
        <v>183</v>
      </c>
      <c r="E7933" s="23" t="s">
        <v>184</v>
      </c>
      <c r="F7933" s="23">
        <v>122018</v>
      </c>
      <c r="G7933" s="23" t="s">
        <v>107</v>
      </c>
      <c r="H7933" s="23" t="s">
        <v>108</v>
      </c>
      <c r="I7933" s="23" t="s">
        <v>63</v>
      </c>
      <c r="J7933" s="23" t="s">
        <v>42</v>
      </c>
      <c r="K7933" s="23" t="s">
        <v>57</v>
      </c>
      <c r="L7933" s="23">
        <v>3</v>
      </c>
      <c r="M7933" s="23">
        <v>95.61</v>
      </c>
      <c r="N7933" s="23">
        <v>15</v>
      </c>
      <c r="O7933" s="23">
        <v>5</v>
      </c>
      <c r="P7933" s="23" t="s">
        <v>25</v>
      </c>
      <c r="Q7933" s="23" t="s">
        <v>26</v>
      </c>
      <c r="R7933" s="23">
        <f t="shared" si="615"/>
        <v>1</v>
      </c>
      <c r="S7933" s="23" t="str">
        <f t="shared" si="616"/>
        <v>ORD107932_20250320_CUST02740_MED005</v>
      </c>
      <c r="T7933" s="23">
        <f t="shared" si="617"/>
        <v>1</v>
      </c>
      <c r="U7933" s="6">
        <f t="shared" si="618"/>
        <v>286.83</v>
      </c>
      <c r="V7933" s="6">
        <f>tbl_Raw_Data[[#This Row],[Discount_Pct]]*tbl_Raw_Data[[#This Row],[Gross_Amount]]/100</f>
        <v>43.024499999999996</v>
      </c>
      <c r="W7933" s="6">
        <f>tbl_Raw_Data[[#This Row],[Gross_Amount]]-tbl_Raw_Data[[#This Row],[Discount_Amount]]</f>
        <v>243.80549999999999</v>
      </c>
      <c r="X7933" s="6">
        <f>tbl_Raw_Data[[#This Row],[Net_Amount_Before_Tax]]*tbl_Raw_Data[[#This Row],[Tax_Pct]]/100</f>
        <v>12.190275</v>
      </c>
      <c r="Y7933" s="6">
        <f>tbl_Raw_Data[[#This Row],[Net_Amount_Before_Tax]]+tbl_Raw_Data[[#This Row],[Tax_Amount]]</f>
        <v>255.99577499999998</v>
      </c>
      <c r="Z7933" s="6">
        <f t="shared" si="619"/>
        <v>0</v>
      </c>
    </row>
    <row r="7934" spans="1:26" x14ac:dyDescent="0.3">
      <c r="A7934" s="23" t="s">
        <v>10006</v>
      </c>
      <c r="B7934" s="34">
        <v>45722</v>
      </c>
      <c r="C7934" s="23" t="s">
        <v>6943</v>
      </c>
      <c r="D7934" s="23" t="s">
        <v>28</v>
      </c>
      <c r="E7934" s="23" t="s">
        <v>29</v>
      </c>
      <c r="F7934" s="23">
        <v>500081</v>
      </c>
      <c r="G7934" s="23" t="s">
        <v>283</v>
      </c>
      <c r="H7934" s="23" t="s">
        <v>284</v>
      </c>
      <c r="I7934" s="23" t="s">
        <v>104</v>
      </c>
      <c r="J7934" s="23" t="s">
        <v>42</v>
      </c>
      <c r="K7934" s="23" t="s">
        <v>57</v>
      </c>
      <c r="L7934" s="23">
        <v>3</v>
      </c>
      <c r="M7934" s="23">
        <v>295.08</v>
      </c>
      <c r="N7934" s="23">
        <v>5</v>
      </c>
      <c r="O7934" s="23">
        <v>12</v>
      </c>
      <c r="P7934" s="23" t="s">
        <v>33</v>
      </c>
      <c r="Q7934" s="23" t="s">
        <v>34</v>
      </c>
      <c r="R7934" s="23">
        <f t="shared" si="615"/>
        <v>1</v>
      </c>
      <c r="S7934" s="23" t="str">
        <f t="shared" si="616"/>
        <v>ORD107932_20250306_CUST02410_MED030</v>
      </c>
      <c r="T7934" s="23">
        <f t="shared" si="617"/>
        <v>1</v>
      </c>
      <c r="U7934" s="6">
        <f t="shared" si="618"/>
        <v>885.24</v>
      </c>
      <c r="V7934" s="6">
        <f>tbl_Raw_Data[[#This Row],[Discount_Pct]]*tbl_Raw_Data[[#This Row],[Gross_Amount]]/100</f>
        <v>44.262</v>
      </c>
      <c r="W7934" s="6">
        <f>tbl_Raw_Data[[#This Row],[Gross_Amount]]-tbl_Raw_Data[[#This Row],[Discount_Amount]]</f>
        <v>840.97800000000007</v>
      </c>
      <c r="X7934" s="6">
        <f>tbl_Raw_Data[[#This Row],[Net_Amount_Before_Tax]]*tbl_Raw_Data[[#This Row],[Tax_Pct]]/100</f>
        <v>100.91736</v>
      </c>
      <c r="Y7934" s="6">
        <f>tbl_Raw_Data[[#This Row],[Net_Amount_Before_Tax]]+tbl_Raw_Data[[#This Row],[Tax_Amount]]</f>
        <v>941.8953600000001</v>
      </c>
      <c r="Z7934" s="6">
        <f t="shared" si="619"/>
        <v>2</v>
      </c>
    </row>
    <row r="7935" spans="1:26" x14ac:dyDescent="0.3">
      <c r="A7935" s="23" t="s">
        <v>10008</v>
      </c>
      <c r="B7935" s="34">
        <v>45932</v>
      </c>
      <c r="C7935" s="23" t="s">
        <v>5420</v>
      </c>
      <c r="D7935" s="23" t="s">
        <v>37</v>
      </c>
      <c r="E7935" s="23" t="s">
        <v>38</v>
      </c>
      <c r="F7935" s="23">
        <v>452010</v>
      </c>
      <c r="G7935" s="23" t="s">
        <v>30</v>
      </c>
      <c r="H7935" s="23" t="s">
        <v>31</v>
      </c>
      <c r="I7935" s="23" t="s">
        <v>32</v>
      </c>
      <c r="J7935" s="23" t="s">
        <v>23</v>
      </c>
      <c r="K7935" s="23" t="s">
        <v>24</v>
      </c>
      <c r="L7935" s="23">
        <v>1</v>
      </c>
      <c r="M7935" s="23">
        <v>136.02000000000001</v>
      </c>
      <c r="N7935" s="23">
        <v>10</v>
      </c>
      <c r="O7935" s="23">
        <v>5</v>
      </c>
      <c r="P7935" s="23" t="s">
        <v>25</v>
      </c>
      <c r="Q7935" s="23" t="s">
        <v>90</v>
      </c>
      <c r="R7935" s="23">
        <f t="shared" si="615"/>
        <v>1</v>
      </c>
      <c r="S7935" s="23" t="str">
        <f t="shared" si="616"/>
        <v>ORD107934_20251002_CUST02925_MED017</v>
      </c>
      <c r="T7935" s="23">
        <f t="shared" si="617"/>
        <v>1</v>
      </c>
      <c r="U7935" s="6">
        <f t="shared" si="618"/>
        <v>136.02000000000001</v>
      </c>
      <c r="V7935" s="6">
        <f>tbl_Raw_Data[[#This Row],[Discount_Pct]]*tbl_Raw_Data[[#This Row],[Gross_Amount]]/100</f>
        <v>13.602</v>
      </c>
      <c r="W7935" s="6">
        <f>tbl_Raw_Data[[#This Row],[Gross_Amount]]-tbl_Raw_Data[[#This Row],[Discount_Amount]]</f>
        <v>122.41800000000001</v>
      </c>
      <c r="X7935" s="6">
        <f>tbl_Raw_Data[[#This Row],[Net_Amount_Before_Tax]]*tbl_Raw_Data[[#This Row],[Tax_Pct]]/100</f>
        <v>6.1209000000000007</v>
      </c>
      <c r="Y7935" s="6">
        <f>tbl_Raw_Data[[#This Row],[Net_Amount_Before_Tax]]+tbl_Raw_Data[[#This Row],[Tax_Amount]]</f>
        <v>128.53890000000001</v>
      </c>
      <c r="Z7935" s="6">
        <f t="shared" si="619"/>
        <v>0</v>
      </c>
    </row>
    <row r="7936" spans="1:26" x14ac:dyDescent="0.3">
      <c r="A7936" s="23" t="s">
        <v>10009</v>
      </c>
      <c r="B7936" s="34">
        <v>45311</v>
      </c>
      <c r="C7936" s="23" t="s">
        <v>2188</v>
      </c>
      <c r="D7936" s="23" t="s">
        <v>183</v>
      </c>
      <c r="E7936" s="23" t="s">
        <v>184</v>
      </c>
      <c r="F7936" s="23">
        <v>122016</v>
      </c>
      <c r="G7936" s="23" t="s">
        <v>94</v>
      </c>
      <c r="H7936" s="23" t="s">
        <v>95</v>
      </c>
      <c r="I7936" s="23" t="s">
        <v>84</v>
      </c>
      <c r="J7936" s="23" t="s">
        <v>42</v>
      </c>
      <c r="K7936" s="23" t="s">
        <v>24</v>
      </c>
      <c r="L7936" s="23">
        <v>3</v>
      </c>
      <c r="M7936" s="23">
        <v>80.67</v>
      </c>
      <c r="N7936" s="23">
        <v>5</v>
      </c>
      <c r="O7936" s="23">
        <v>5</v>
      </c>
      <c r="P7936" s="23" t="s">
        <v>25</v>
      </c>
      <c r="Q7936" s="23" t="s">
        <v>44</v>
      </c>
      <c r="R7936" s="23">
        <f t="shared" si="615"/>
        <v>1</v>
      </c>
      <c r="S7936" s="23" t="str">
        <f t="shared" si="616"/>
        <v>ORD107935_20240120_CUST01089_MED021</v>
      </c>
      <c r="T7936" s="23">
        <f t="shared" si="617"/>
        <v>1</v>
      </c>
      <c r="U7936" s="6">
        <f t="shared" si="618"/>
        <v>242.01</v>
      </c>
      <c r="V7936" s="6">
        <f>tbl_Raw_Data[[#This Row],[Discount_Pct]]*tbl_Raw_Data[[#This Row],[Gross_Amount]]/100</f>
        <v>12.1005</v>
      </c>
      <c r="W7936" s="6">
        <f>tbl_Raw_Data[[#This Row],[Gross_Amount]]-tbl_Raw_Data[[#This Row],[Discount_Amount]]</f>
        <v>229.90949999999998</v>
      </c>
      <c r="X7936" s="6">
        <f>tbl_Raw_Data[[#This Row],[Net_Amount_Before_Tax]]*tbl_Raw_Data[[#This Row],[Tax_Pct]]/100</f>
        <v>11.495474999999999</v>
      </c>
      <c r="Y7936" s="6">
        <f>tbl_Raw_Data[[#This Row],[Net_Amount_Before_Tax]]+tbl_Raw_Data[[#This Row],[Tax_Amount]]</f>
        <v>241.40497499999998</v>
      </c>
      <c r="Z7936" s="6">
        <f t="shared" si="619"/>
        <v>2</v>
      </c>
    </row>
    <row r="7937" spans="1:26" x14ac:dyDescent="0.3">
      <c r="A7937" s="23" t="s">
        <v>10010</v>
      </c>
      <c r="B7937" s="34">
        <v>45353</v>
      </c>
      <c r="C7937" s="23" t="s">
        <v>3549</v>
      </c>
      <c r="D7937" s="23" t="s">
        <v>142</v>
      </c>
      <c r="E7937" s="23" t="s">
        <v>81</v>
      </c>
      <c r="F7937" s="23">
        <v>380061</v>
      </c>
      <c r="G7937" s="23" t="s">
        <v>160</v>
      </c>
      <c r="H7937" s="23" t="s">
        <v>161</v>
      </c>
      <c r="I7937" s="23" t="s">
        <v>50</v>
      </c>
      <c r="J7937" s="23" t="s">
        <v>23</v>
      </c>
      <c r="K7937" s="23" t="s">
        <v>24</v>
      </c>
      <c r="L7937" s="23">
        <v>1</v>
      </c>
      <c r="M7937" s="23">
        <v>131.99</v>
      </c>
      <c r="N7937" s="23">
        <v>20</v>
      </c>
      <c r="O7937" s="23">
        <v>5</v>
      </c>
      <c r="P7937" s="23" t="s">
        <v>25</v>
      </c>
      <c r="Q7937" s="23" t="s">
        <v>26</v>
      </c>
      <c r="R7937" s="23">
        <f t="shared" si="615"/>
        <v>1</v>
      </c>
      <c r="S7937" s="23" t="str">
        <f t="shared" si="616"/>
        <v>ORD107936_20240302_CUST00790_MED014</v>
      </c>
      <c r="T7937" s="23">
        <f t="shared" si="617"/>
        <v>1</v>
      </c>
      <c r="U7937" s="6">
        <f t="shared" si="618"/>
        <v>131.99</v>
      </c>
      <c r="V7937" s="6">
        <f>tbl_Raw_Data[[#This Row],[Discount_Pct]]*tbl_Raw_Data[[#This Row],[Gross_Amount]]/100</f>
        <v>26.398000000000003</v>
      </c>
      <c r="W7937" s="6">
        <f>tbl_Raw_Data[[#This Row],[Gross_Amount]]-tbl_Raw_Data[[#This Row],[Discount_Amount]]</f>
        <v>105.59200000000001</v>
      </c>
      <c r="X7937" s="6">
        <f>tbl_Raw_Data[[#This Row],[Net_Amount_Before_Tax]]*tbl_Raw_Data[[#This Row],[Tax_Pct]]/100</f>
        <v>5.2796000000000003</v>
      </c>
      <c r="Y7937" s="6">
        <f>tbl_Raw_Data[[#This Row],[Net_Amount_Before_Tax]]+tbl_Raw_Data[[#This Row],[Tax_Amount]]</f>
        <v>110.87160000000002</v>
      </c>
      <c r="Z7937" s="6">
        <f t="shared" si="619"/>
        <v>1</v>
      </c>
    </row>
    <row r="7938" spans="1:26" x14ac:dyDescent="0.3">
      <c r="A7938" s="23" t="s">
        <v>10011</v>
      </c>
      <c r="B7938" s="34">
        <v>45523</v>
      </c>
      <c r="C7938" s="23" t="s">
        <v>1161</v>
      </c>
      <c r="D7938" s="23" t="s">
        <v>183</v>
      </c>
      <c r="E7938" s="23" t="s">
        <v>184</v>
      </c>
      <c r="F7938" s="23">
        <v>122002</v>
      </c>
      <c r="G7938" s="23" t="s">
        <v>48</v>
      </c>
      <c r="H7938" s="23" t="s">
        <v>49</v>
      </c>
      <c r="I7938" s="23" t="s">
        <v>50</v>
      </c>
      <c r="J7938" s="23" t="s">
        <v>23</v>
      </c>
      <c r="K7938" s="23" t="s">
        <v>24</v>
      </c>
      <c r="L7938" s="23">
        <v>6</v>
      </c>
      <c r="M7938" s="23">
        <v>100.4</v>
      </c>
      <c r="N7938" s="23">
        <v>5</v>
      </c>
      <c r="O7938" s="23">
        <v>12</v>
      </c>
      <c r="P7938" s="23" t="s">
        <v>65</v>
      </c>
      <c r="Q7938" s="23" t="s">
        <v>26</v>
      </c>
      <c r="R7938" s="23">
        <f t="shared" ref="R7938:R8001" si="620">COUNTIFS($A$2:$A$8001,A7938,$B$2:$B$8001,B7938,$C$2:$C$8001,C7938,$G$2:$G$8001,G7938)</f>
        <v>1</v>
      </c>
      <c r="S7938" s="23" t="str">
        <f t="shared" ref="S7938:S8001" si="621">A7938&amp;"_"&amp;TEXT(B7938,"yyyymmdd")&amp;"_"&amp;C7938&amp;"_"&amp;G7938</f>
        <v>ORD107937_20240819_CUST00424_MED028</v>
      </c>
      <c r="T7938" s="23">
        <f t="shared" ref="T7938:T8001" si="622">COUNTIF($S$2:$S$8001,S7938)</f>
        <v>1</v>
      </c>
      <c r="U7938" s="6">
        <f t="shared" ref="U7938:U8001" si="623">L7938*M7938</f>
        <v>602.40000000000009</v>
      </c>
      <c r="V7938" s="6">
        <f>tbl_Raw_Data[[#This Row],[Discount_Pct]]*tbl_Raw_Data[[#This Row],[Gross_Amount]]/100</f>
        <v>30.120000000000005</v>
      </c>
      <c r="W7938" s="6">
        <f>tbl_Raw_Data[[#This Row],[Gross_Amount]]-tbl_Raw_Data[[#This Row],[Discount_Amount]]</f>
        <v>572.28000000000009</v>
      </c>
      <c r="X7938" s="6">
        <f>tbl_Raw_Data[[#This Row],[Net_Amount_Before_Tax]]*tbl_Raw_Data[[#This Row],[Tax_Pct]]/100</f>
        <v>68.673600000000008</v>
      </c>
      <c r="Y7938" s="6">
        <f>tbl_Raw_Data[[#This Row],[Net_Amount_Before_Tax]]+tbl_Raw_Data[[#This Row],[Tax_Amount]]</f>
        <v>640.95360000000005</v>
      </c>
      <c r="Z7938" s="6">
        <f t="shared" ref="Z7938:Z8001" si="624">COUNTIFS($C$2:$C$8001,C7938,$Q$2:$Q$8001,"Delivered")</f>
        <v>3</v>
      </c>
    </row>
    <row r="7939" spans="1:26" x14ac:dyDescent="0.3">
      <c r="A7939" s="23" t="s">
        <v>10012</v>
      </c>
      <c r="B7939" s="34">
        <v>45595</v>
      </c>
      <c r="C7939" s="23" t="s">
        <v>2909</v>
      </c>
      <c r="D7939" s="23" t="s">
        <v>142</v>
      </c>
      <c r="E7939" s="23" t="s">
        <v>81</v>
      </c>
      <c r="F7939" s="23">
        <v>380054</v>
      </c>
      <c r="G7939" s="23" t="s">
        <v>196</v>
      </c>
      <c r="H7939" s="23" t="s">
        <v>197</v>
      </c>
      <c r="I7939" s="23" t="s">
        <v>32</v>
      </c>
      <c r="J7939" s="23" t="s">
        <v>42</v>
      </c>
      <c r="K7939" s="23" t="s">
        <v>24</v>
      </c>
      <c r="L7939" s="23">
        <v>3</v>
      </c>
      <c r="M7939" s="23">
        <v>26.36</v>
      </c>
      <c r="N7939" s="23">
        <v>5</v>
      </c>
      <c r="O7939" s="23">
        <v>12</v>
      </c>
      <c r="P7939" s="23" t="s">
        <v>58</v>
      </c>
      <c r="Q7939" s="23" t="s">
        <v>34</v>
      </c>
      <c r="R7939" s="23">
        <f t="shared" si="620"/>
        <v>1</v>
      </c>
      <c r="S7939" s="23" t="str">
        <f t="shared" si="621"/>
        <v>ORD107938_20241030_CUST02724_MED011</v>
      </c>
      <c r="T7939" s="23">
        <f t="shared" si="622"/>
        <v>1</v>
      </c>
      <c r="U7939" s="6">
        <f t="shared" si="623"/>
        <v>79.08</v>
      </c>
      <c r="V7939" s="6">
        <f>tbl_Raw_Data[[#This Row],[Discount_Pct]]*tbl_Raw_Data[[#This Row],[Gross_Amount]]/100</f>
        <v>3.9539999999999997</v>
      </c>
      <c r="W7939" s="6">
        <f>tbl_Raw_Data[[#This Row],[Gross_Amount]]-tbl_Raw_Data[[#This Row],[Discount_Amount]]</f>
        <v>75.126000000000005</v>
      </c>
      <c r="X7939" s="6">
        <f>tbl_Raw_Data[[#This Row],[Net_Amount_Before_Tax]]*tbl_Raw_Data[[#This Row],[Tax_Pct]]/100</f>
        <v>9.0151200000000014</v>
      </c>
      <c r="Y7939" s="6">
        <f>tbl_Raw_Data[[#This Row],[Net_Amount_Before_Tax]]+tbl_Raw_Data[[#This Row],[Tax_Amount]]</f>
        <v>84.141120000000001</v>
      </c>
      <c r="Z7939" s="6">
        <f t="shared" si="624"/>
        <v>1</v>
      </c>
    </row>
    <row r="7940" spans="1:26" x14ac:dyDescent="0.3">
      <c r="A7940" s="23" t="s">
        <v>10013</v>
      </c>
      <c r="B7940" s="34">
        <v>45727</v>
      </c>
      <c r="C7940" s="23" t="s">
        <v>5236</v>
      </c>
      <c r="D7940" s="23" t="s">
        <v>87</v>
      </c>
      <c r="E7940" s="23" t="s">
        <v>88</v>
      </c>
      <c r="F7940" s="23">
        <v>600001</v>
      </c>
      <c r="G7940" s="23" t="s">
        <v>224</v>
      </c>
      <c r="H7940" s="23" t="s">
        <v>225</v>
      </c>
      <c r="I7940" s="23" t="s">
        <v>147</v>
      </c>
      <c r="J7940" s="23" t="s">
        <v>23</v>
      </c>
      <c r="K7940" s="23" t="s">
        <v>24</v>
      </c>
      <c r="L7940" s="23">
        <v>4</v>
      </c>
      <c r="M7940" s="23">
        <v>46.63</v>
      </c>
      <c r="N7940" s="23">
        <v>5</v>
      </c>
      <c r="O7940" s="23">
        <v>12</v>
      </c>
      <c r="P7940" s="23" t="s">
        <v>65</v>
      </c>
      <c r="Q7940" s="23" t="s">
        <v>90</v>
      </c>
      <c r="R7940" s="23">
        <f t="shared" si="620"/>
        <v>1</v>
      </c>
      <c r="S7940" s="23" t="str">
        <f t="shared" si="621"/>
        <v>ORD107939_20250311_CUST02676_MED015</v>
      </c>
      <c r="T7940" s="23">
        <f t="shared" si="622"/>
        <v>1</v>
      </c>
      <c r="U7940" s="6">
        <f t="shared" si="623"/>
        <v>186.52</v>
      </c>
      <c r="V7940" s="6">
        <f>tbl_Raw_Data[[#This Row],[Discount_Pct]]*tbl_Raw_Data[[#This Row],[Gross_Amount]]/100</f>
        <v>9.3260000000000005</v>
      </c>
      <c r="W7940" s="6">
        <f>tbl_Raw_Data[[#This Row],[Gross_Amount]]-tbl_Raw_Data[[#This Row],[Discount_Amount]]</f>
        <v>177.19400000000002</v>
      </c>
      <c r="X7940" s="6">
        <f>tbl_Raw_Data[[#This Row],[Net_Amount_Before_Tax]]*tbl_Raw_Data[[#This Row],[Tax_Pct]]/100</f>
        <v>21.263280000000005</v>
      </c>
      <c r="Y7940" s="6">
        <f>tbl_Raw_Data[[#This Row],[Net_Amount_Before_Tax]]+tbl_Raw_Data[[#This Row],[Tax_Amount]]</f>
        <v>198.45728000000003</v>
      </c>
      <c r="Z7940" s="6">
        <f t="shared" si="624"/>
        <v>3</v>
      </c>
    </row>
    <row r="7941" spans="1:26" x14ac:dyDescent="0.3">
      <c r="A7941" s="23" t="s">
        <v>10014</v>
      </c>
      <c r="B7941" s="34">
        <v>45668</v>
      </c>
      <c r="C7941" s="23" t="s">
        <v>7253</v>
      </c>
      <c r="D7941" s="23" t="s">
        <v>159</v>
      </c>
      <c r="E7941" s="23" t="s">
        <v>47</v>
      </c>
      <c r="F7941" s="23">
        <v>400093</v>
      </c>
      <c r="G7941" s="23" t="s">
        <v>315</v>
      </c>
      <c r="H7941" s="23" t="s">
        <v>316</v>
      </c>
      <c r="I7941" s="23" t="s">
        <v>50</v>
      </c>
      <c r="J7941" s="23" t="s">
        <v>114</v>
      </c>
      <c r="K7941" s="23" t="s">
        <v>24</v>
      </c>
      <c r="L7941" s="23">
        <v>2</v>
      </c>
      <c r="M7941" s="23">
        <v>119.5</v>
      </c>
      <c r="N7941" s="23">
        <v>10</v>
      </c>
      <c r="O7941" s="23">
        <v>5</v>
      </c>
      <c r="P7941" s="23" t="s">
        <v>43</v>
      </c>
      <c r="Q7941" s="23" t="s">
        <v>34</v>
      </c>
      <c r="R7941" s="23">
        <f t="shared" si="620"/>
        <v>1</v>
      </c>
      <c r="S7941" s="23" t="str">
        <f t="shared" si="621"/>
        <v>ORD107940_20250111_CUST01133_MED012</v>
      </c>
      <c r="T7941" s="23">
        <f t="shared" si="622"/>
        <v>1</v>
      </c>
      <c r="U7941" s="6">
        <f t="shared" si="623"/>
        <v>239</v>
      </c>
      <c r="V7941" s="6">
        <f>tbl_Raw_Data[[#This Row],[Discount_Pct]]*tbl_Raw_Data[[#This Row],[Gross_Amount]]/100</f>
        <v>23.9</v>
      </c>
      <c r="W7941" s="6">
        <f>tbl_Raw_Data[[#This Row],[Gross_Amount]]-tbl_Raw_Data[[#This Row],[Discount_Amount]]</f>
        <v>215.1</v>
      </c>
      <c r="X7941" s="6">
        <f>tbl_Raw_Data[[#This Row],[Net_Amount_Before_Tax]]*tbl_Raw_Data[[#This Row],[Tax_Pct]]/100</f>
        <v>10.755000000000001</v>
      </c>
      <c r="Y7941" s="6">
        <f>tbl_Raw_Data[[#This Row],[Net_Amount_Before_Tax]]+tbl_Raw_Data[[#This Row],[Tax_Amount]]</f>
        <v>225.85499999999999</v>
      </c>
      <c r="Z7941" s="6">
        <f t="shared" si="624"/>
        <v>2</v>
      </c>
    </row>
    <row r="7942" spans="1:26" x14ac:dyDescent="0.3">
      <c r="A7942" s="23" t="s">
        <v>10015</v>
      </c>
      <c r="B7942" s="34">
        <v>46008</v>
      </c>
      <c r="C7942" s="23" t="s">
        <v>2358</v>
      </c>
      <c r="D7942" s="23" t="s">
        <v>92</v>
      </c>
      <c r="E7942" s="23" t="s">
        <v>93</v>
      </c>
      <c r="F7942" s="23">
        <v>560034</v>
      </c>
      <c r="G7942" s="23" t="s">
        <v>192</v>
      </c>
      <c r="H7942" s="23" t="s">
        <v>193</v>
      </c>
      <c r="I7942" s="23" t="s">
        <v>41</v>
      </c>
      <c r="J7942" s="23" t="s">
        <v>194</v>
      </c>
      <c r="K7942" s="23" t="s">
        <v>24</v>
      </c>
      <c r="L7942" s="23">
        <v>2</v>
      </c>
      <c r="M7942" s="23">
        <v>32.71</v>
      </c>
      <c r="N7942" s="23">
        <v>5</v>
      </c>
      <c r="O7942" s="23">
        <v>5</v>
      </c>
      <c r="P7942" s="23" t="s">
        <v>43</v>
      </c>
      <c r="Q7942" s="23" t="s">
        <v>44</v>
      </c>
      <c r="R7942" s="23">
        <f t="shared" si="620"/>
        <v>1</v>
      </c>
      <c r="S7942" s="23" t="str">
        <f t="shared" si="621"/>
        <v>ORD107941_20251217_CUST02242_MED002</v>
      </c>
      <c r="T7942" s="23">
        <f t="shared" si="622"/>
        <v>1</v>
      </c>
      <c r="U7942" s="6">
        <f t="shared" si="623"/>
        <v>65.42</v>
      </c>
      <c r="V7942" s="6">
        <f>tbl_Raw_Data[[#This Row],[Discount_Pct]]*tbl_Raw_Data[[#This Row],[Gross_Amount]]/100</f>
        <v>3.2710000000000004</v>
      </c>
      <c r="W7942" s="6">
        <f>tbl_Raw_Data[[#This Row],[Gross_Amount]]-tbl_Raw_Data[[#This Row],[Discount_Amount]]</f>
        <v>62.149000000000001</v>
      </c>
      <c r="X7942" s="6">
        <f>tbl_Raw_Data[[#This Row],[Net_Amount_Before_Tax]]*tbl_Raw_Data[[#This Row],[Tax_Pct]]/100</f>
        <v>3.10745</v>
      </c>
      <c r="Y7942" s="6">
        <f>tbl_Raw_Data[[#This Row],[Net_Amount_Before_Tax]]+tbl_Raw_Data[[#This Row],[Tax_Amount]]</f>
        <v>65.256450000000001</v>
      </c>
      <c r="Z7942" s="6">
        <f t="shared" si="624"/>
        <v>2</v>
      </c>
    </row>
    <row r="7943" spans="1:26" x14ac:dyDescent="0.3">
      <c r="A7943" s="23" t="s">
        <v>10016</v>
      </c>
      <c r="B7943" s="34">
        <v>45575</v>
      </c>
      <c r="C7943" s="23" t="s">
        <v>6995</v>
      </c>
      <c r="D7943" s="23" t="s">
        <v>92</v>
      </c>
      <c r="E7943" s="23" t="s">
        <v>93</v>
      </c>
      <c r="F7943" s="23">
        <v>560066</v>
      </c>
      <c r="G7943" s="23" t="s">
        <v>107</v>
      </c>
      <c r="H7943" s="23" t="s">
        <v>108</v>
      </c>
      <c r="I7943" s="23" t="s">
        <v>63</v>
      </c>
      <c r="J7943" s="23" t="s">
        <v>42</v>
      </c>
      <c r="K7943" s="23" t="s">
        <v>57</v>
      </c>
      <c r="L7943" s="23">
        <v>1</v>
      </c>
      <c r="M7943" s="23">
        <v>106.72</v>
      </c>
      <c r="N7943" s="23">
        <v>0</v>
      </c>
      <c r="O7943" s="23">
        <v>12</v>
      </c>
      <c r="P7943" s="23" t="s">
        <v>89</v>
      </c>
      <c r="Q7943" s="23" t="s">
        <v>90</v>
      </c>
      <c r="R7943" s="23">
        <f t="shared" si="620"/>
        <v>1</v>
      </c>
      <c r="S7943" s="23" t="str">
        <f t="shared" si="621"/>
        <v>ORD107942_20241010_CUST02975_MED005</v>
      </c>
      <c r="T7943" s="23">
        <f t="shared" si="622"/>
        <v>1</v>
      </c>
      <c r="U7943" s="6">
        <f t="shared" si="623"/>
        <v>106.72</v>
      </c>
      <c r="V7943" s="6">
        <f>tbl_Raw_Data[[#This Row],[Discount_Pct]]*tbl_Raw_Data[[#This Row],[Gross_Amount]]/100</f>
        <v>0</v>
      </c>
      <c r="W7943" s="6">
        <f>tbl_Raw_Data[[#This Row],[Gross_Amount]]-tbl_Raw_Data[[#This Row],[Discount_Amount]]</f>
        <v>106.72</v>
      </c>
      <c r="X7943" s="6">
        <f>tbl_Raw_Data[[#This Row],[Net_Amount_Before_Tax]]*tbl_Raw_Data[[#This Row],[Tax_Pct]]/100</f>
        <v>12.806399999999998</v>
      </c>
      <c r="Y7943" s="6">
        <f>tbl_Raw_Data[[#This Row],[Net_Amount_Before_Tax]]+tbl_Raw_Data[[#This Row],[Tax_Amount]]</f>
        <v>119.5264</v>
      </c>
      <c r="Z7943" s="6">
        <f t="shared" si="624"/>
        <v>2</v>
      </c>
    </row>
    <row r="7944" spans="1:26" x14ac:dyDescent="0.3">
      <c r="A7944" s="23" t="s">
        <v>10017</v>
      </c>
      <c r="B7944" s="34">
        <v>45967</v>
      </c>
      <c r="C7944" s="23" t="s">
        <v>6700</v>
      </c>
      <c r="D7944" s="23" t="s">
        <v>28</v>
      </c>
      <c r="E7944" s="23" t="s">
        <v>29</v>
      </c>
      <c r="F7944" s="23">
        <v>500001</v>
      </c>
      <c r="G7944" s="23" t="s">
        <v>154</v>
      </c>
      <c r="H7944" s="23" t="s">
        <v>155</v>
      </c>
      <c r="I7944" s="23" t="s">
        <v>134</v>
      </c>
      <c r="J7944" s="23" t="s">
        <v>156</v>
      </c>
      <c r="K7944" s="23" t="s">
        <v>57</v>
      </c>
      <c r="L7944" s="23">
        <v>1</v>
      </c>
      <c r="M7944" s="23">
        <v>50.78</v>
      </c>
      <c r="N7944" s="23">
        <v>10</v>
      </c>
      <c r="O7944" s="23">
        <v>12</v>
      </c>
      <c r="P7944" s="23" t="s">
        <v>89</v>
      </c>
      <c r="Q7944" s="23" t="s">
        <v>34</v>
      </c>
      <c r="R7944" s="23">
        <f t="shared" si="620"/>
        <v>1</v>
      </c>
      <c r="S7944" s="23" t="str">
        <f t="shared" si="621"/>
        <v>ORD107943_20251106_CUST02039_MED006</v>
      </c>
      <c r="T7944" s="23">
        <f t="shared" si="622"/>
        <v>1</v>
      </c>
      <c r="U7944" s="6">
        <f t="shared" si="623"/>
        <v>50.78</v>
      </c>
      <c r="V7944" s="6">
        <f>tbl_Raw_Data[[#This Row],[Discount_Pct]]*tbl_Raw_Data[[#This Row],[Gross_Amount]]/100</f>
        <v>5.0780000000000003</v>
      </c>
      <c r="W7944" s="6">
        <f>tbl_Raw_Data[[#This Row],[Gross_Amount]]-tbl_Raw_Data[[#This Row],[Discount_Amount]]</f>
        <v>45.701999999999998</v>
      </c>
      <c r="X7944" s="6">
        <f>tbl_Raw_Data[[#This Row],[Net_Amount_Before_Tax]]*tbl_Raw_Data[[#This Row],[Tax_Pct]]/100</f>
        <v>5.4842399999999998</v>
      </c>
      <c r="Y7944" s="6">
        <f>tbl_Raw_Data[[#This Row],[Net_Amount_Before_Tax]]+tbl_Raw_Data[[#This Row],[Tax_Amount]]</f>
        <v>51.186239999999998</v>
      </c>
      <c r="Z7944" s="6">
        <f t="shared" si="624"/>
        <v>2</v>
      </c>
    </row>
    <row r="7945" spans="1:26" x14ac:dyDescent="0.3">
      <c r="A7945" s="23" t="s">
        <v>10018</v>
      </c>
      <c r="B7945" s="34">
        <v>45904</v>
      </c>
      <c r="C7945" s="23" t="s">
        <v>3226</v>
      </c>
      <c r="D7945" s="23" t="s">
        <v>142</v>
      </c>
      <c r="E7945" s="23" t="s">
        <v>81</v>
      </c>
      <c r="F7945" s="23">
        <v>380054</v>
      </c>
      <c r="G7945" s="23" t="s">
        <v>315</v>
      </c>
      <c r="H7945" s="23" t="s">
        <v>316</v>
      </c>
      <c r="I7945" s="23" t="s">
        <v>50</v>
      </c>
      <c r="J7945" s="23" t="s">
        <v>114</v>
      </c>
      <c r="K7945" s="23" t="s">
        <v>24</v>
      </c>
      <c r="L7945" s="23">
        <v>2</v>
      </c>
      <c r="M7945" s="23">
        <v>125.68</v>
      </c>
      <c r="N7945" s="23">
        <v>15</v>
      </c>
      <c r="O7945" s="23">
        <v>5</v>
      </c>
      <c r="P7945" s="23" t="s">
        <v>65</v>
      </c>
      <c r="Q7945" s="23" t="s">
        <v>34</v>
      </c>
      <c r="R7945" s="23">
        <f t="shared" si="620"/>
        <v>1</v>
      </c>
      <c r="S7945" s="23" t="str">
        <f t="shared" si="621"/>
        <v>ORD107944_20250904_CUST01154_MED012</v>
      </c>
      <c r="T7945" s="23">
        <f t="shared" si="622"/>
        <v>1</v>
      </c>
      <c r="U7945" s="6">
        <f t="shared" si="623"/>
        <v>251.36</v>
      </c>
      <c r="V7945" s="6">
        <f>tbl_Raw_Data[[#This Row],[Discount_Pct]]*tbl_Raw_Data[[#This Row],[Gross_Amount]]/100</f>
        <v>37.704000000000001</v>
      </c>
      <c r="W7945" s="6">
        <f>tbl_Raw_Data[[#This Row],[Gross_Amount]]-tbl_Raw_Data[[#This Row],[Discount_Amount]]</f>
        <v>213.65600000000001</v>
      </c>
      <c r="X7945" s="6">
        <f>tbl_Raw_Data[[#This Row],[Net_Amount_Before_Tax]]*tbl_Raw_Data[[#This Row],[Tax_Pct]]/100</f>
        <v>10.6828</v>
      </c>
      <c r="Y7945" s="6">
        <f>tbl_Raw_Data[[#This Row],[Net_Amount_Before_Tax]]+tbl_Raw_Data[[#This Row],[Tax_Amount]]</f>
        <v>224.33879999999999</v>
      </c>
      <c r="Z7945" s="6">
        <f t="shared" si="624"/>
        <v>3</v>
      </c>
    </row>
    <row r="7946" spans="1:26" x14ac:dyDescent="0.3">
      <c r="A7946" s="23" t="s">
        <v>10019</v>
      </c>
      <c r="B7946" s="34">
        <v>45819</v>
      </c>
      <c r="C7946" s="23" t="s">
        <v>10020</v>
      </c>
      <c r="D7946" s="23" t="s">
        <v>183</v>
      </c>
      <c r="E7946" s="23" t="s">
        <v>184</v>
      </c>
      <c r="F7946" s="23">
        <v>122009</v>
      </c>
      <c r="G7946" s="23" t="s">
        <v>102</v>
      </c>
      <c r="H7946" s="23" t="s">
        <v>103</v>
      </c>
      <c r="I7946" s="23" t="s">
        <v>104</v>
      </c>
      <c r="J7946" s="23" t="s">
        <v>64</v>
      </c>
      <c r="K7946" s="23" t="s">
        <v>57</v>
      </c>
      <c r="L7946" s="23">
        <v>3</v>
      </c>
      <c r="M7946" s="23">
        <v>102.01</v>
      </c>
      <c r="N7946" s="23">
        <v>10</v>
      </c>
      <c r="O7946" s="23">
        <v>12</v>
      </c>
      <c r="P7946" s="23" t="s">
        <v>65</v>
      </c>
      <c r="Q7946" s="23" t="s">
        <v>34</v>
      </c>
      <c r="R7946" s="23">
        <f t="shared" si="620"/>
        <v>1</v>
      </c>
      <c r="S7946" s="23" t="str">
        <f t="shared" si="621"/>
        <v>ORD107945_20250611_CUST00179_MED029</v>
      </c>
      <c r="T7946" s="23">
        <f t="shared" si="622"/>
        <v>1</v>
      </c>
      <c r="U7946" s="6">
        <f t="shared" si="623"/>
        <v>306.03000000000003</v>
      </c>
      <c r="V7946" s="6">
        <f>tbl_Raw_Data[[#This Row],[Discount_Pct]]*tbl_Raw_Data[[#This Row],[Gross_Amount]]/100</f>
        <v>30.603000000000002</v>
      </c>
      <c r="W7946" s="6">
        <f>tbl_Raw_Data[[#This Row],[Gross_Amount]]-tbl_Raw_Data[[#This Row],[Discount_Amount]]</f>
        <v>275.42700000000002</v>
      </c>
      <c r="X7946" s="6">
        <f>tbl_Raw_Data[[#This Row],[Net_Amount_Before_Tax]]*tbl_Raw_Data[[#This Row],[Tax_Pct]]/100</f>
        <v>33.05124</v>
      </c>
      <c r="Y7946" s="6">
        <f>tbl_Raw_Data[[#This Row],[Net_Amount_Before_Tax]]+tbl_Raw_Data[[#This Row],[Tax_Amount]]</f>
        <v>308.47824000000003</v>
      </c>
      <c r="Z7946" s="6">
        <f t="shared" si="624"/>
        <v>1</v>
      </c>
    </row>
    <row r="7947" spans="1:26" x14ac:dyDescent="0.3">
      <c r="A7947" s="23" t="s">
        <v>10021</v>
      </c>
      <c r="B7947" s="34">
        <v>45898</v>
      </c>
      <c r="C7947" s="23" t="s">
        <v>448</v>
      </c>
      <c r="D7947" s="23" t="s">
        <v>100</v>
      </c>
      <c r="E7947" s="23" t="s">
        <v>101</v>
      </c>
      <c r="F7947" s="23">
        <v>201307</v>
      </c>
      <c r="G7947" s="23" t="s">
        <v>61</v>
      </c>
      <c r="H7947" s="23" t="s">
        <v>62</v>
      </c>
      <c r="I7947" s="23" t="s">
        <v>63</v>
      </c>
      <c r="J7947" s="23" t="s">
        <v>64</v>
      </c>
      <c r="K7947" s="23" t="s">
        <v>57</v>
      </c>
      <c r="L7947" s="23">
        <v>2</v>
      </c>
      <c r="M7947" s="23">
        <v>107.11</v>
      </c>
      <c r="N7947" s="23">
        <v>5</v>
      </c>
      <c r="O7947" s="23">
        <v>12</v>
      </c>
      <c r="P7947" s="23" t="s">
        <v>65</v>
      </c>
      <c r="Q7947" s="23" t="s">
        <v>44</v>
      </c>
      <c r="R7947" s="23">
        <f t="shared" si="620"/>
        <v>1</v>
      </c>
      <c r="S7947" s="23" t="str">
        <f t="shared" si="621"/>
        <v>ORD107946_20250829_CUST00095_MED004</v>
      </c>
      <c r="T7947" s="23">
        <f t="shared" si="622"/>
        <v>1</v>
      </c>
      <c r="U7947" s="6">
        <f t="shared" si="623"/>
        <v>214.22</v>
      </c>
      <c r="V7947" s="6">
        <f>tbl_Raw_Data[[#This Row],[Discount_Pct]]*tbl_Raw_Data[[#This Row],[Gross_Amount]]/100</f>
        <v>10.710999999999999</v>
      </c>
      <c r="W7947" s="6">
        <f>tbl_Raw_Data[[#This Row],[Gross_Amount]]-tbl_Raw_Data[[#This Row],[Discount_Amount]]</f>
        <v>203.50900000000001</v>
      </c>
      <c r="X7947" s="6">
        <f>tbl_Raw_Data[[#This Row],[Net_Amount_Before_Tax]]*tbl_Raw_Data[[#This Row],[Tax_Pct]]/100</f>
        <v>24.421080000000003</v>
      </c>
      <c r="Y7947" s="6">
        <f>tbl_Raw_Data[[#This Row],[Net_Amount_Before_Tax]]+tbl_Raw_Data[[#This Row],[Tax_Amount]]</f>
        <v>227.93008000000003</v>
      </c>
      <c r="Z7947" s="6">
        <f t="shared" si="624"/>
        <v>1</v>
      </c>
    </row>
    <row r="7948" spans="1:26" x14ac:dyDescent="0.3">
      <c r="A7948" s="23" t="s">
        <v>10021</v>
      </c>
      <c r="B7948" s="34">
        <v>45547</v>
      </c>
      <c r="C7948" s="23" t="s">
        <v>2669</v>
      </c>
      <c r="D7948" s="23" t="s">
        <v>80</v>
      </c>
      <c r="E7948" s="23" t="s">
        <v>81</v>
      </c>
      <c r="F7948" s="23">
        <v>395010</v>
      </c>
      <c r="G7948" s="23" t="s">
        <v>111</v>
      </c>
      <c r="H7948" s="23" t="s">
        <v>112</v>
      </c>
      <c r="I7948" s="23" t="s">
        <v>113</v>
      </c>
      <c r="J7948" s="23" t="s">
        <v>114</v>
      </c>
      <c r="K7948" s="23" t="s">
        <v>24</v>
      </c>
      <c r="L7948" s="23">
        <v>1</v>
      </c>
      <c r="M7948" s="23">
        <v>107.29</v>
      </c>
      <c r="N7948" s="23">
        <v>5</v>
      </c>
      <c r="O7948" s="23">
        <v>5</v>
      </c>
      <c r="P7948" s="23" t="s">
        <v>33</v>
      </c>
      <c r="Q7948" s="23" t="s">
        <v>34</v>
      </c>
      <c r="R7948" s="23">
        <f t="shared" si="620"/>
        <v>1</v>
      </c>
      <c r="S7948" s="23" t="str">
        <f t="shared" si="621"/>
        <v>ORD107946_20240912_CUST02802_MED027</v>
      </c>
      <c r="T7948" s="23">
        <f t="shared" si="622"/>
        <v>1</v>
      </c>
      <c r="U7948" s="6">
        <f t="shared" si="623"/>
        <v>107.29</v>
      </c>
      <c r="V7948" s="6">
        <f>tbl_Raw_Data[[#This Row],[Discount_Pct]]*tbl_Raw_Data[[#This Row],[Gross_Amount]]/100</f>
        <v>5.3645000000000005</v>
      </c>
      <c r="W7948" s="6">
        <f>tbl_Raw_Data[[#This Row],[Gross_Amount]]-tbl_Raw_Data[[#This Row],[Discount_Amount]]</f>
        <v>101.9255</v>
      </c>
      <c r="X7948" s="6">
        <f>tbl_Raw_Data[[#This Row],[Net_Amount_Before_Tax]]*tbl_Raw_Data[[#This Row],[Tax_Pct]]/100</f>
        <v>5.0962750000000003</v>
      </c>
      <c r="Y7948" s="6">
        <f>tbl_Raw_Data[[#This Row],[Net_Amount_Before_Tax]]+tbl_Raw_Data[[#This Row],[Tax_Amount]]</f>
        <v>107.02177500000001</v>
      </c>
      <c r="Z7948" s="6">
        <f t="shared" si="624"/>
        <v>3</v>
      </c>
    </row>
    <row r="7949" spans="1:26" x14ac:dyDescent="0.3">
      <c r="A7949" s="23" t="s">
        <v>10022</v>
      </c>
      <c r="B7949" s="34">
        <v>45525</v>
      </c>
      <c r="C7949" s="23" t="s">
        <v>1480</v>
      </c>
      <c r="D7949" s="23" t="s">
        <v>87</v>
      </c>
      <c r="E7949" s="23" t="s">
        <v>88</v>
      </c>
      <c r="F7949" s="23">
        <v>600100</v>
      </c>
      <c r="G7949" s="23" t="s">
        <v>82</v>
      </c>
      <c r="H7949" s="23" t="s">
        <v>83</v>
      </c>
      <c r="I7949" s="23" t="s">
        <v>84</v>
      </c>
      <c r="J7949" s="23" t="s">
        <v>85</v>
      </c>
      <c r="K7949" s="23" t="s">
        <v>24</v>
      </c>
      <c r="L7949" s="23">
        <v>1</v>
      </c>
      <c r="M7949" s="23">
        <v>303.66000000000003</v>
      </c>
      <c r="N7949" s="23">
        <v>10</v>
      </c>
      <c r="O7949" s="23">
        <v>5</v>
      </c>
      <c r="P7949" s="23" t="s">
        <v>33</v>
      </c>
      <c r="Q7949" s="23" t="s">
        <v>34</v>
      </c>
      <c r="R7949" s="23">
        <f t="shared" si="620"/>
        <v>1</v>
      </c>
      <c r="S7949" s="23" t="str">
        <f t="shared" si="621"/>
        <v>ORD107948_20240821_CUST01824_MED023</v>
      </c>
      <c r="T7949" s="23">
        <f t="shared" si="622"/>
        <v>1</v>
      </c>
      <c r="U7949" s="6">
        <f t="shared" si="623"/>
        <v>303.66000000000003</v>
      </c>
      <c r="V7949" s="6">
        <f>tbl_Raw_Data[[#This Row],[Discount_Pct]]*tbl_Raw_Data[[#This Row],[Gross_Amount]]/100</f>
        <v>30.366000000000003</v>
      </c>
      <c r="W7949" s="6">
        <f>tbl_Raw_Data[[#This Row],[Gross_Amount]]-tbl_Raw_Data[[#This Row],[Discount_Amount]]</f>
        <v>273.29400000000004</v>
      </c>
      <c r="X7949" s="6">
        <f>tbl_Raw_Data[[#This Row],[Net_Amount_Before_Tax]]*tbl_Raw_Data[[#This Row],[Tax_Pct]]/100</f>
        <v>13.664700000000003</v>
      </c>
      <c r="Y7949" s="6">
        <f>tbl_Raw_Data[[#This Row],[Net_Amount_Before_Tax]]+tbl_Raw_Data[[#This Row],[Tax_Amount]]</f>
        <v>286.95870000000002</v>
      </c>
      <c r="Z7949" s="6">
        <f t="shared" si="624"/>
        <v>4</v>
      </c>
    </row>
    <row r="7950" spans="1:26" x14ac:dyDescent="0.3">
      <c r="A7950" s="23" t="s">
        <v>10023</v>
      </c>
      <c r="B7950" s="34">
        <v>45433</v>
      </c>
      <c r="C7950" s="23" t="s">
        <v>10024</v>
      </c>
      <c r="D7950" s="23" t="s">
        <v>159</v>
      </c>
      <c r="E7950" s="23" t="s">
        <v>47</v>
      </c>
      <c r="F7950" s="23">
        <v>400069</v>
      </c>
      <c r="G7950" s="23" t="s">
        <v>196</v>
      </c>
      <c r="H7950" s="23" t="s">
        <v>197</v>
      </c>
      <c r="I7950" s="23" t="s">
        <v>32</v>
      </c>
      <c r="J7950" s="23" t="s">
        <v>42</v>
      </c>
      <c r="K7950" s="23" t="s">
        <v>24</v>
      </c>
      <c r="L7950" s="23">
        <v>3</v>
      </c>
      <c r="M7950" s="23">
        <v>27.94</v>
      </c>
      <c r="N7950" s="23">
        <v>5</v>
      </c>
      <c r="O7950" s="23">
        <v>12</v>
      </c>
      <c r="P7950" s="23" t="s">
        <v>33</v>
      </c>
      <c r="Q7950" s="23" t="s">
        <v>26</v>
      </c>
      <c r="R7950" s="23">
        <f t="shared" si="620"/>
        <v>1</v>
      </c>
      <c r="S7950" s="23" t="str">
        <f t="shared" si="621"/>
        <v>ORD107949_20240521_CUST03327_MED011</v>
      </c>
      <c r="T7950" s="23">
        <f t="shared" si="622"/>
        <v>1</v>
      </c>
      <c r="U7950" s="6">
        <f t="shared" si="623"/>
        <v>83.820000000000007</v>
      </c>
      <c r="V7950" s="6">
        <f>tbl_Raw_Data[[#This Row],[Discount_Pct]]*tbl_Raw_Data[[#This Row],[Gross_Amount]]/100</f>
        <v>4.1909999999999998</v>
      </c>
      <c r="W7950" s="6">
        <f>tbl_Raw_Data[[#This Row],[Gross_Amount]]-tbl_Raw_Data[[#This Row],[Discount_Amount]]</f>
        <v>79.629000000000005</v>
      </c>
      <c r="X7950" s="6">
        <f>tbl_Raw_Data[[#This Row],[Net_Amount_Before_Tax]]*tbl_Raw_Data[[#This Row],[Tax_Pct]]/100</f>
        <v>9.5554799999999993</v>
      </c>
      <c r="Y7950" s="6">
        <f>tbl_Raw_Data[[#This Row],[Net_Amount_Before_Tax]]+tbl_Raw_Data[[#This Row],[Tax_Amount]]</f>
        <v>89.184480000000008</v>
      </c>
      <c r="Z7950" s="6">
        <f t="shared" si="624"/>
        <v>0</v>
      </c>
    </row>
    <row r="7951" spans="1:26" x14ac:dyDescent="0.3">
      <c r="A7951" s="23" t="s">
        <v>10025</v>
      </c>
      <c r="B7951" s="34">
        <v>45579</v>
      </c>
      <c r="C7951" s="23" t="s">
        <v>2711</v>
      </c>
      <c r="D7951" s="23" t="s">
        <v>87</v>
      </c>
      <c r="E7951" s="23" t="s">
        <v>88</v>
      </c>
      <c r="F7951" s="23">
        <v>600096</v>
      </c>
      <c r="G7951" s="23" t="s">
        <v>132</v>
      </c>
      <c r="H7951" s="23" t="s">
        <v>133</v>
      </c>
      <c r="I7951" s="23" t="s">
        <v>134</v>
      </c>
      <c r="J7951" s="23" t="s">
        <v>135</v>
      </c>
      <c r="K7951" s="23" t="s">
        <v>57</v>
      </c>
      <c r="L7951" s="23">
        <v>2</v>
      </c>
      <c r="M7951" s="23">
        <v>76.33</v>
      </c>
      <c r="N7951" s="23">
        <v>20</v>
      </c>
      <c r="O7951" s="23">
        <v>12</v>
      </c>
      <c r="P7951" s="23" t="s">
        <v>58</v>
      </c>
      <c r="Q7951" s="23" t="s">
        <v>34</v>
      </c>
      <c r="R7951" s="23">
        <f t="shared" si="620"/>
        <v>1</v>
      </c>
      <c r="S7951" s="23" t="str">
        <f t="shared" si="621"/>
        <v>ORD107950_20241014_CUST01730_MED007</v>
      </c>
      <c r="T7951" s="23">
        <f t="shared" si="622"/>
        <v>1</v>
      </c>
      <c r="U7951" s="6">
        <f t="shared" si="623"/>
        <v>152.66</v>
      </c>
      <c r="V7951" s="6">
        <f>tbl_Raw_Data[[#This Row],[Discount_Pct]]*tbl_Raw_Data[[#This Row],[Gross_Amount]]/100</f>
        <v>30.531999999999996</v>
      </c>
      <c r="W7951" s="6">
        <f>tbl_Raw_Data[[#This Row],[Gross_Amount]]-tbl_Raw_Data[[#This Row],[Discount_Amount]]</f>
        <v>122.128</v>
      </c>
      <c r="X7951" s="6">
        <f>tbl_Raw_Data[[#This Row],[Net_Amount_Before_Tax]]*tbl_Raw_Data[[#This Row],[Tax_Pct]]/100</f>
        <v>14.65536</v>
      </c>
      <c r="Y7951" s="6">
        <f>tbl_Raw_Data[[#This Row],[Net_Amount_Before_Tax]]+tbl_Raw_Data[[#This Row],[Tax_Amount]]</f>
        <v>136.78335999999999</v>
      </c>
      <c r="Z7951" s="6">
        <f t="shared" si="624"/>
        <v>4</v>
      </c>
    </row>
    <row r="7952" spans="1:26" x14ac:dyDescent="0.3">
      <c r="A7952" s="23" t="s">
        <v>10025</v>
      </c>
      <c r="B7952" s="34">
        <v>45743</v>
      </c>
      <c r="C7952" s="23" t="s">
        <v>5699</v>
      </c>
      <c r="D7952" s="23" t="s">
        <v>37</v>
      </c>
      <c r="E7952" s="23" t="s">
        <v>38</v>
      </c>
      <c r="F7952" s="23">
        <v>452016</v>
      </c>
      <c r="G7952" s="23" t="s">
        <v>39</v>
      </c>
      <c r="H7952" s="23" t="s">
        <v>40</v>
      </c>
      <c r="I7952" s="23" t="s">
        <v>41</v>
      </c>
      <c r="J7952" s="23" t="s">
        <v>42</v>
      </c>
      <c r="K7952" s="23" t="s">
        <v>24</v>
      </c>
      <c r="L7952" s="23">
        <v>1</v>
      </c>
      <c r="M7952" s="23">
        <v>29.72</v>
      </c>
      <c r="N7952" s="23">
        <v>0</v>
      </c>
      <c r="O7952" s="23">
        <v>18</v>
      </c>
      <c r="P7952" s="23" t="s">
        <v>58</v>
      </c>
      <c r="Q7952" s="23" t="s">
        <v>34</v>
      </c>
      <c r="R7952" s="23">
        <f t="shared" si="620"/>
        <v>1</v>
      </c>
      <c r="S7952" s="23" t="str">
        <f t="shared" si="621"/>
        <v>ORD107950_20250327_CUST00019_MED001</v>
      </c>
      <c r="T7952" s="23">
        <f t="shared" si="622"/>
        <v>1</v>
      </c>
      <c r="U7952" s="6">
        <f t="shared" si="623"/>
        <v>29.72</v>
      </c>
      <c r="V7952" s="6">
        <f>tbl_Raw_Data[[#This Row],[Discount_Pct]]*tbl_Raw_Data[[#This Row],[Gross_Amount]]/100</f>
        <v>0</v>
      </c>
      <c r="W7952" s="6">
        <f>tbl_Raw_Data[[#This Row],[Gross_Amount]]-tbl_Raw_Data[[#This Row],[Discount_Amount]]</f>
        <v>29.72</v>
      </c>
      <c r="X7952" s="6">
        <f>tbl_Raw_Data[[#This Row],[Net_Amount_Before_Tax]]*tbl_Raw_Data[[#This Row],[Tax_Pct]]/100</f>
        <v>5.3496000000000006</v>
      </c>
      <c r="Y7952" s="6">
        <f>tbl_Raw_Data[[#This Row],[Net_Amount_Before_Tax]]+tbl_Raw_Data[[#This Row],[Tax_Amount]]</f>
        <v>35.069600000000001</v>
      </c>
      <c r="Z7952" s="6">
        <f t="shared" si="624"/>
        <v>4</v>
      </c>
    </row>
    <row r="7953" spans="1:26" x14ac:dyDescent="0.3">
      <c r="A7953" s="23" t="s">
        <v>10025</v>
      </c>
      <c r="B7953" s="34">
        <v>45712</v>
      </c>
      <c r="C7953" s="23" t="s">
        <v>4378</v>
      </c>
      <c r="D7953" s="23" t="s">
        <v>159</v>
      </c>
      <c r="E7953" s="23" t="s">
        <v>47</v>
      </c>
      <c r="F7953" s="23">
        <v>400050</v>
      </c>
      <c r="G7953" s="23" t="s">
        <v>111</v>
      </c>
      <c r="H7953" s="23" t="s">
        <v>112</v>
      </c>
      <c r="I7953" s="23" t="s">
        <v>113</v>
      </c>
      <c r="J7953" s="23" t="s">
        <v>114</v>
      </c>
      <c r="K7953" s="23" t="s">
        <v>24</v>
      </c>
      <c r="L7953" s="23">
        <v>4</v>
      </c>
      <c r="M7953" s="23">
        <v>87.1</v>
      </c>
      <c r="N7953" s="23">
        <v>5</v>
      </c>
      <c r="O7953" s="23">
        <v>5</v>
      </c>
      <c r="P7953" s="23" t="s">
        <v>25</v>
      </c>
      <c r="Q7953" s="23" t="s">
        <v>44</v>
      </c>
      <c r="R7953" s="23">
        <f t="shared" si="620"/>
        <v>1</v>
      </c>
      <c r="S7953" s="23" t="str">
        <f t="shared" si="621"/>
        <v>ORD107950_20250224_CUST03009_MED027</v>
      </c>
      <c r="T7953" s="23">
        <f t="shared" si="622"/>
        <v>1</v>
      </c>
      <c r="U7953" s="6">
        <f t="shared" si="623"/>
        <v>348.4</v>
      </c>
      <c r="V7953" s="6">
        <f>tbl_Raw_Data[[#This Row],[Discount_Pct]]*tbl_Raw_Data[[#This Row],[Gross_Amount]]/100</f>
        <v>17.420000000000002</v>
      </c>
      <c r="W7953" s="6">
        <f>tbl_Raw_Data[[#This Row],[Gross_Amount]]-tbl_Raw_Data[[#This Row],[Discount_Amount]]</f>
        <v>330.97999999999996</v>
      </c>
      <c r="X7953" s="6">
        <f>tbl_Raw_Data[[#This Row],[Net_Amount_Before_Tax]]*tbl_Raw_Data[[#This Row],[Tax_Pct]]/100</f>
        <v>16.548999999999999</v>
      </c>
      <c r="Y7953" s="6">
        <f>tbl_Raw_Data[[#This Row],[Net_Amount_Before_Tax]]+tbl_Raw_Data[[#This Row],[Tax_Amount]]</f>
        <v>347.52899999999994</v>
      </c>
      <c r="Z7953" s="6">
        <f t="shared" si="624"/>
        <v>2</v>
      </c>
    </row>
    <row r="7954" spans="1:26" x14ac:dyDescent="0.3">
      <c r="A7954" s="23" t="s">
        <v>10026</v>
      </c>
      <c r="B7954" s="34">
        <v>45696</v>
      </c>
      <c r="C7954" s="23" t="s">
        <v>3024</v>
      </c>
      <c r="D7954" s="23" t="s">
        <v>100</v>
      </c>
      <c r="E7954" s="23" t="s">
        <v>101</v>
      </c>
      <c r="F7954" s="23">
        <v>201301</v>
      </c>
      <c r="G7954" s="23" t="s">
        <v>39</v>
      </c>
      <c r="H7954" s="23" t="s">
        <v>40</v>
      </c>
      <c r="I7954" s="23" t="s">
        <v>41</v>
      </c>
      <c r="J7954" s="23" t="s">
        <v>42</v>
      </c>
      <c r="K7954" s="23" t="s">
        <v>24</v>
      </c>
      <c r="L7954" s="23">
        <v>5</v>
      </c>
      <c r="M7954" s="23">
        <v>34.33</v>
      </c>
      <c r="N7954" s="23">
        <v>20</v>
      </c>
      <c r="O7954" s="23">
        <v>12</v>
      </c>
      <c r="P7954" s="23" t="s">
        <v>58</v>
      </c>
      <c r="Q7954" s="23" t="s">
        <v>90</v>
      </c>
      <c r="R7954" s="23">
        <f t="shared" si="620"/>
        <v>1</v>
      </c>
      <c r="S7954" s="23" t="str">
        <f t="shared" si="621"/>
        <v>ORD107953_20250208_CUST01097_MED001</v>
      </c>
      <c r="T7954" s="23">
        <f t="shared" si="622"/>
        <v>1</v>
      </c>
      <c r="U7954" s="6">
        <f t="shared" si="623"/>
        <v>171.64999999999998</v>
      </c>
      <c r="V7954" s="6">
        <f>tbl_Raw_Data[[#This Row],[Discount_Pct]]*tbl_Raw_Data[[#This Row],[Gross_Amount]]/100</f>
        <v>34.33</v>
      </c>
      <c r="W7954" s="6">
        <f>tbl_Raw_Data[[#This Row],[Gross_Amount]]-tbl_Raw_Data[[#This Row],[Discount_Amount]]</f>
        <v>137.32</v>
      </c>
      <c r="X7954" s="6">
        <f>tbl_Raw_Data[[#This Row],[Net_Amount_Before_Tax]]*tbl_Raw_Data[[#This Row],[Tax_Pct]]/100</f>
        <v>16.478400000000001</v>
      </c>
      <c r="Y7954" s="6">
        <f>tbl_Raw_Data[[#This Row],[Net_Amount_Before_Tax]]+tbl_Raw_Data[[#This Row],[Tax_Amount]]</f>
        <v>153.79839999999999</v>
      </c>
      <c r="Z7954" s="6">
        <f t="shared" si="624"/>
        <v>1</v>
      </c>
    </row>
    <row r="7955" spans="1:26" x14ac:dyDescent="0.3">
      <c r="A7955" s="23" t="s">
        <v>10027</v>
      </c>
      <c r="B7955" s="34">
        <v>45306</v>
      </c>
      <c r="C7955" s="23" t="s">
        <v>1592</v>
      </c>
      <c r="D7955" s="23" t="s">
        <v>130</v>
      </c>
      <c r="E7955" s="23" t="s">
        <v>131</v>
      </c>
      <c r="F7955" s="23">
        <v>700001</v>
      </c>
      <c r="G7955" s="23" t="s">
        <v>233</v>
      </c>
      <c r="H7955" s="23" t="s">
        <v>234</v>
      </c>
      <c r="I7955" s="23" t="s">
        <v>104</v>
      </c>
      <c r="J7955" s="23" t="s">
        <v>42</v>
      </c>
      <c r="K7955" s="23" t="s">
        <v>24</v>
      </c>
      <c r="L7955" s="23">
        <v>1</v>
      </c>
      <c r="M7955" s="23">
        <v>144.02000000000001</v>
      </c>
      <c r="N7955" s="23">
        <v>5</v>
      </c>
      <c r="O7955" s="23">
        <v>5</v>
      </c>
      <c r="P7955" s="23" t="s">
        <v>43</v>
      </c>
      <c r="Q7955" s="23" t="s">
        <v>34</v>
      </c>
      <c r="R7955" s="23">
        <f t="shared" si="620"/>
        <v>1</v>
      </c>
      <c r="S7955" s="23" t="str">
        <f t="shared" si="621"/>
        <v>ORD107954_20240115_CUST01632_MED019</v>
      </c>
      <c r="T7955" s="23">
        <f t="shared" si="622"/>
        <v>1</v>
      </c>
      <c r="U7955" s="6">
        <f t="shared" si="623"/>
        <v>144.02000000000001</v>
      </c>
      <c r="V7955" s="6">
        <f>tbl_Raw_Data[[#This Row],[Discount_Pct]]*tbl_Raw_Data[[#This Row],[Gross_Amount]]/100</f>
        <v>7.2010000000000005</v>
      </c>
      <c r="W7955" s="6">
        <f>tbl_Raw_Data[[#This Row],[Gross_Amount]]-tbl_Raw_Data[[#This Row],[Discount_Amount]]</f>
        <v>136.81900000000002</v>
      </c>
      <c r="X7955" s="6">
        <f>tbl_Raw_Data[[#This Row],[Net_Amount_Before_Tax]]*tbl_Raw_Data[[#This Row],[Tax_Pct]]/100</f>
        <v>6.8409500000000003</v>
      </c>
      <c r="Y7955" s="6">
        <f>tbl_Raw_Data[[#This Row],[Net_Amount_Before_Tax]]+tbl_Raw_Data[[#This Row],[Tax_Amount]]</f>
        <v>143.65995000000001</v>
      </c>
      <c r="Z7955" s="6">
        <f t="shared" si="624"/>
        <v>6</v>
      </c>
    </row>
    <row r="7956" spans="1:26" x14ac:dyDescent="0.3">
      <c r="A7956" s="23" t="s">
        <v>10028</v>
      </c>
      <c r="B7956" s="34">
        <v>45563</v>
      </c>
      <c r="C7956" s="23" t="s">
        <v>1421</v>
      </c>
      <c r="D7956" s="23" t="s">
        <v>19</v>
      </c>
      <c r="E7956" s="23" t="s">
        <v>19</v>
      </c>
      <c r="F7956" s="23">
        <v>110044</v>
      </c>
      <c r="G7956" s="23" t="s">
        <v>102</v>
      </c>
      <c r="H7956" s="23" t="s">
        <v>103</v>
      </c>
      <c r="I7956" s="23" t="s">
        <v>104</v>
      </c>
      <c r="J7956" s="23" t="s">
        <v>64</v>
      </c>
      <c r="K7956" s="23" t="s">
        <v>57</v>
      </c>
      <c r="L7956" s="23">
        <v>2</v>
      </c>
      <c r="M7956" s="23">
        <v>94.56</v>
      </c>
      <c r="N7956" s="23">
        <v>10</v>
      </c>
      <c r="O7956" s="23">
        <v>5</v>
      </c>
      <c r="P7956" s="23" t="s">
        <v>33</v>
      </c>
      <c r="Q7956" s="23" t="s">
        <v>34</v>
      </c>
      <c r="R7956" s="23">
        <f t="shared" si="620"/>
        <v>1</v>
      </c>
      <c r="S7956" s="23" t="str">
        <f t="shared" si="621"/>
        <v>ORD107955_20240928_CUST03001_MED029</v>
      </c>
      <c r="T7956" s="23">
        <f t="shared" si="622"/>
        <v>1</v>
      </c>
      <c r="U7956" s="6">
        <f t="shared" si="623"/>
        <v>189.12</v>
      </c>
      <c r="V7956" s="6">
        <f>tbl_Raw_Data[[#This Row],[Discount_Pct]]*tbl_Raw_Data[[#This Row],[Gross_Amount]]/100</f>
        <v>18.911999999999999</v>
      </c>
      <c r="W7956" s="6">
        <f>tbl_Raw_Data[[#This Row],[Gross_Amount]]-tbl_Raw_Data[[#This Row],[Discount_Amount]]</f>
        <v>170.208</v>
      </c>
      <c r="X7956" s="6">
        <f>tbl_Raw_Data[[#This Row],[Net_Amount_Before_Tax]]*tbl_Raw_Data[[#This Row],[Tax_Pct]]/100</f>
        <v>8.5103999999999989</v>
      </c>
      <c r="Y7956" s="6">
        <f>tbl_Raw_Data[[#This Row],[Net_Amount_Before_Tax]]+tbl_Raw_Data[[#This Row],[Tax_Amount]]</f>
        <v>178.7184</v>
      </c>
      <c r="Z7956" s="6">
        <f t="shared" si="624"/>
        <v>2</v>
      </c>
    </row>
    <row r="7957" spans="1:26" x14ac:dyDescent="0.3">
      <c r="A7957" s="23" t="s">
        <v>10029</v>
      </c>
      <c r="B7957" s="34">
        <v>45529</v>
      </c>
      <c r="C7957" s="23" t="s">
        <v>4440</v>
      </c>
      <c r="D7957" s="23" t="s">
        <v>100</v>
      </c>
      <c r="E7957" s="23" t="s">
        <v>101</v>
      </c>
      <c r="F7957" s="23">
        <v>201307</v>
      </c>
      <c r="G7957" s="23" t="s">
        <v>233</v>
      </c>
      <c r="H7957" s="23" t="s">
        <v>234</v>
      </c>
      <c r="I7957" s="23" t="s">
        <v>104</v>
      </c>
      <c r="J7957" s="23" t="s">
        <v>42</v>
      </c>
      <c r="K7957" s="23" t="s">
        <v>24</v>
      </c>
      <c r="L7957" s="23">
        <v>4</v>
      </c>
      <c r="M7957" s="23">
        <v>132.08000000000001</v>
      </c>
      <c r="N7957" s="23">
        <v>20</v>
      </c>
      <c r="O7957" s="23">
        <v>12</v>
      </c>
      <c r="P7957" s="23" t="s">
        <v>43</v>
      </c>
      <c r="Q7957" s="23" t="s">
        <v>44</v>
      </c>
      <c r="R7957" s="23">
        <f t="shared" si="620"/>
        <v>1</v>
      </c>
      <c r="S7957" s="23" t="str">
        <f t="shared" si="621"/>
        <v>ORD107956_20240825_CUST02463_MED019</v>
      </c>
      <c r="T7957" s="23">
        <f t="shared" si="622"/>
        <v>1</v>
      </c>
      <c r="U7957" s="6">
        <f t="shared" si="623"/>
        <v>528.32000000000005</v>
      </c>
      <c r="V7957" s="6">
        <f>tbl_Raw_Data[[#This Row],[Discount_Pct]]*tbl_Raw_Data[[#This Row],[Gross_Amount]]/100</f>
        <v>105.66400000000002</v>
      </c>
      <c r="W7957" s="6">
        <f>tbl_Raw_Data[[#This Row],[Gross_Amount]]-tbl_Raw_Data[[#This Row],[Discount_Amount]]</f>
        <v>422.65600000000006</v>
      </c>
      <c r="X7957" s="6">
        <f>tbl_Raw_Data[[#This Row],[Net_Amount_Before_Tax]]*tbl_Raw_Data[[#This Row],[Tax_Pct]]/100</f>
        <v>50.718720000000012</v>
      </c>
      <c r="Y7957" s="6">
        <f>tbl_Raw_Data[[#This Row],[Net_Amount_Before_Tax]]+tbl_Raw_Data[[#This Row],[Tax_Amount]]</f>
        <v>473.37472000000008</v>
      </c>
      <c r="Z7957" s="6">
        <f t="shared" si="624"/>
        <v>1</v>
      </c>
    </row>
    <row r="7958" spans="1:26" x14ac:dyDescent="0.3">
      <c r="A7958" s="23" t="s">
        <v>10030</v>
      </c>
      <c r="B7958" s="34">
        <v>45534</v>
      </c>
      <c r="C7958" s="23" t="s">
        <v>2350</v>
      </c>
      <c r="D7958" s="23" t="s">
        <v>142</v>
      </c>
      <c r="E7958" s="23" t="s">
        <v>81</v>
      </c>
      <c r="F7958" s="23">
        <v>380015</v>
      </c>
      <c r="G7958" s="23" t="s">
        <v>145</v>
      </c>
      <c r="H7958" s="23" t="s">
        <v>146</v>
      </c>
      <c r="I7958" s="23" t="s">
        <v>147</v>
      </c>
      <c r="J7958" s="23" t="s">
        <v>148</v>
      </c>
      <c r="K7958" s="23" t="s">
        <v>24</v>
      </c>
      <c r="L7958" s="23">
        <v>1</v>
      </c>
      <c r="M7958" s="23">
        <v>103.9</v>
      </c>
      <c r="N7958" s="23">
        <v>10</v>
      </c>
      <c r="O7958" s="23">
        <v>12</v>
      </c>
      <c r="P7958" s="23" t="s">
        <v>43</v>
      </c>
      <c r="Q7958" s="23" t="s">
        <v>90</v>
      </c>
      <c r="R7958" s="23">
        <f t="shared" si="620"/>
        <v>1</v>
      </c>
      <c r="S7958" s="23" t="str">
        <f t="shared" si="621"/>
        <v>ORD107957_20240830_CUST00756_MED016</v>
      </c>
      <c r="T7958" s="23">
        <f t="shared" si="622"/>
        <v>1</v>
      </c>
      <c r="U7958" s="6">
        <f t="shared" si="623"/>
        <v>103.9</v>
      </c>
      <c r="V7958" s="6">
        <f>tbl_Raw_Data[[#This Row],[Discount_Pct]]*tbl_Raw_Data[[#This Row],[Gross_Amount]]/100</f>
        <v>10.39</v>
      </c>
      <c r="W7958" s="6">
        <f>tbl_Raw_Data[[#This Row],[Gross_Amount]]-tbl_Raw_Data[[#This Row],[Discount_Amount]]</f>
        <v>93.51</v>
      </c>
      <c r="X7958" s="6">
        <f>tbl_Raw_Data[[#This Row],[Net_Amount_Before_Tax]]*tbl_Raw_Data[[#This Row],[Tax_Pct]]/100</f>
        <v>11.221200000000001</v>
      </c>
      <c r="Y7958" s="6">
        <f>tbl_Raw_Data[[#This Row],[Net_Amount_Before_Tax]]+tbl_Raw_Data[[#This Row],[Tax_Amount]]</f>
        <v>104.7312</v>
      </c>
      <c r="Z7958" s="6">
        <f t="shared" si="624"/>
        <v>2</v>
      </c>
    </row>
    <row r="7959" spans="1:26" x14ac:dyDescent="0.3">
      <c r="A7959" s="23" t="s">
        <v>10031</v>
      </c>
      <c r="B7959" s="34">
        <v>45432</v>
      </c>
      <c r="C7959" s="23" t="s">
        <v>3902</v>
      </c>
      <c r="D7959" s="23" t="s">
        <v>142</v>
      </c>
      <c r="E7959" s="23" t="s">
        <v>81</v>
      </c>
      <c r="F7959" s="23">
        <v>380015</v>
      </c>
      <c r="G7959" s="23" t="s">
        <v>160</v>
      </c>
      <c r="H7959" s="23" t="s">
        <v>161</v>
      </c>
      <c r="I7959" s="23" t="s">
        <v>50</v>
      </c>
      <c r="J7959" s="23" t="s">
        <v>23</v>
      </c>
      <c r="K7959" s="23" t="s">
        <v>24</v>
      </c>
      <c r="L7959" s="23">
        <v>3</v>
      </c>
      <c r="M7959" s="23">
        <v>148.91</v>
      </c>
      <c r="N7959" s="23">
        <v>5</v>
      </c>
      <c r="O7959" s="23">
        <v>18</v>
      </c>
      <c r="P7959" s="23" t="s">
        <v>33</v>
      </c>
      <c r="Q7959" s="23" t="s">
        <v>34</v>
      </c>
      <c r="R7959" s="23">
        <f t="shared" si="620"/>
        <v>1</v>
      </c>
      <c r="S7959" s="23" t="str">
        <f t="shared" si="621"/>
        <v>ORD107958_20240520_CUST01299_MED014</v>
      </c>
      <c r="T7959" s="23">
        <f t="shared" si="622"/>
        <v>1</v>
      </c>
      <c r="U7959" s="6">
        <f t="shared" si="623"/>
        <v>446.73</v>
      </c>
      <c r="V7959" s="6">
        <f>tbl_Raw_Data[[#This Row],[Discount_Pct]]*tbl_Raw_Data[[#This Row],[Gross_Amount]]/100</f>
        <v>22.336500000000001</v>
      </c>
      <c r="W7959" s="6">
        <f>tbl_Raw_Data[[#This Row],[Gross_Amount]]-tbl_Raw_Data[[#This Row],[Discount_Amount]]</f>
        <v>424.39350000000002</v>
      </c>
      <c r="X7959" s="6">
        <f>tbl_Raw_Data[[#This Row],[Net_Amount_Before_Tax]]*tbl_Raw_Data[[#This Row],[Tax_Pct]]/100</f>
        <v>76.390830000000008</v>
      </c>
      <c r="Y7959" s="6">
        <f>tbl_Raw_Data[[#This Row],[Net_Amount_Before_Tax]]+tbl_Raw_Data[[#This Row],[Tax_Amount]]</f>
        <v>500.78433000000001</v>
      </c>
      <c r="Z7959" s="6">
        <f t="shared" si="624"/>
        <v>2</v>
      </c>
    </row>
    <row r="7960" spans="1:26" x14ac:dyDescent="0.3">
      <c r="A7960" s="23" t="s">
        <v>10032</v>
      </c>
      <c r="B7960" s="34">
        <v>45902</v>
      </c>
      <c r="C7960" s="23" t="s">
        <v>1651</v>
      </c>
      <c r="D7960" s="23" t="s">
        <v>142</v>
      </c>
      <c r="E7960" s="23" t="s">
        <v>81</v>
      </c>
      <c r="F7960" s="23">
        <v>380015</v>
      </c>
      <c r="G7960" s="23" t="s">
        <v>283</v>
      </c>
      <c r="H7960" s="23" t="s">
        <v>284</v>
      </c>
      <c r="I7960" s="23" t="s">
        <v>104</v>
      </c>
      <c r="J7960" s="23" t="s">
        <v>42</v>
      </c>
      <c r="K7960" s="23" t="s">
        <v>57</v>
      </c>
      <c r="L7960" s="23">
        <v>2</v>
      </c>
      <c r="M7960" s="23">
        <v>313.27</v>
      </c>
      <c r="N7960" s="23">
        <v>5</v>
      </c>
      <c r="O7960" s="23">
        <v>5</v>
      </c>
      <c r="P7960" s="23" t="s">
        <v>65</v>
      </c>
      <c r="Q7960" s="23" t="s">
        <v>34</v>
      </c>
      <c r="R7960" s="23">
        <f t="shared" si="620"/>
        <v>1</v>
      </c>
      <c r="S7960" s="23" t="str">
        <f t="shared" si="621"/>
        <v>ORD107959_20250902_CUST02784_MED030</v>
      </c>
      <c r="T7960" s="23">
        <f t="shared" si="622"/>
        <v>1</v>
      </c>
      <c r="U7960" s="6">
        <f t="shared" si="623"/>
        <v>626.54</v>
      </c>
      <c r="V7960" s="6">
        <f>tbl_Raw_Data[[#This Row],[Discount_Pct]]*tbl_Raw_Data[[#This Row],[Gross_Amount]]/100</f>
        <v>31.326999999999998</v>
      </c>
      <c r="W7960" s="6">
        <f>tbl_Raw_Data[[#This Row],[Gross_Amount]]-tbl_Raw_Data[[#This Row],[Discount_Amount]]</f>
        <v>595.21299999999997</v>
      </c>
      <c r="X7960" s="6">
        <f>tbl_Raw_Data[[#This Row],[Net_Amount_Before_Tax]]*tbl_Raw_Data[[#This Row],[Tax_Pct]]/100</f>
        <v>29.760649999999995</v>
      </c>
      <c r="Y7960" s="6">
        <f>tbl_Raw_Data[[#This Row],[Net_Amount_Before_Tax]]+tbl_Raw_Data[[#This Row],[Tax_Amount]]</f>
        <v>624.97364999999991</v>
      </c>
      <c r="Z7960" s="6">
        <f t="shared" si="624"/>
        <v>3</v>
      </c>
    </row>
    <row r="7961" spans="1:26" x14ac:dyDescent="0.3">
      <c r="A7961" s="23" t="s">
        <v>10032</v>
      </c>
      <c r="B7961" s="34">
        <v>45763</v>
      </c>
      <c r="C7961" s="23" t="s">
        <v>9021</v>
      </c>
      <c r="D7961" s="23" t="s">
        <v>183</v>
      </c>
      <c r="E7961" s="23" t="s">
        <v>184</v>
      </c>
      <c r="F7961" s="23">
        <v>122009</v>
      </c>
      <c r="G7961" s="23" t="s">
        <v>111</v>
      </c>
      <c r="H7961" s="23" t="s">
        <v>112</v>
      </c>
      <c r="I7961" s="23" t="s">
        <v>113</v>
      </c>
      <c r="J7961" s="23" t="s">
        <v>114</v>
      </c>
      <c r="K7961" s="23" t="s">
        <v>24</v>
      </c>
      <c r="L7961" s="23">
        <v>2</v>
      </c>
      <c r="M7961" s="23">
        <v>108.06</v>
      </c>
      <c r="N7961" s="23">
        <v>0</v>
      </c>
      <c r="O7961" s="23">
        <v>12</v>
      </c>
      <c r="P7961" s="23" t="s">
        <v>58</v>
      </c>
      <c r="Q7961" s="23" t="s">
        <v>44</v>
      </c>
      <c r="R7961" s="23">
        <f t="shared" si="620"/>
        <v>1</v>
      </c>
      <c r="S7961" s="23" t="str">
        <f t="shared" si="621"/>
        <v>ORD107959_20250416_CUST00371_MED027</v>
      </c>
      <c r="T7961" s="23">
        <f t="shared" si="622"/>
        <v>1</v>
      </c>
      <c r="U7961" s="6">
        <f t="shared" si="623"/>
        <v>216.12</v>
      </c>
      <c r="V7961" s="6">
        <f>tbl_Raw_Data[[#This Row],[Discount_Pct]]*tbl_Raw_Data[[#This Row],[Gross_Amount]]/100</f>
        <v>0</v>
      </c>
      <c r="W7961" s="6">
        <f>tbl_Raw_Data[[#This Row],[Gross_Amount]]-tbl_Raw_Data[[#This Row],[Discount_Amount]]</f>
        <v>216.12</v>
      </c>
      <c r="X7961" s="6">
        <f>tbl_Raw_Data[[#This Row],[Net_Amount_Before_Tax]]*tbl_Raw_Data[[#This Row],[Tax_Pct]]/100</f>
        <v>25.9344</v>
      </c>
      <c r="Y7961" s="6">
        <f>tbl_Raw_Data[[#This Row],[Net_Amount_Before_Tax]]+tbl_Raw_Data[[#This Row],[Tax_Amount]]</f>
        <v>242.05440000000002</v>
      </c>
      <c r="Z7961" s="6">
        <f t="shared" si="624"/>
        <v>1</v>
      </c>
    </row>
    <row r="7962" spans="1:26" x14ac:dyDescent="0.3">
      <c r="A7962" s="23" t="s">
        <v>10033</v>
      </c>
      <c r="B7962" s="34">
        <v>45467</v>
      </c>
      <c r="C7962" s="23" t="s">
        <v>8216</v>
      </c>
      <c r="D7962" s="23" t="s">
        <v>130</v>
      </c>
      <c r="E7962" s="23" t="s">
        <v>131</v>
      </c>
      <c r="F7962" s="23">
        <v>700029</v>
      </c>
      <c r="G7962" s="23" t="s">
        <v>132</v>
      </c>
      <c r="H7962" s="23" t="s">
        <v>133</v>
      </c>
      <c r="I7962" s="23" t="s">
        <v>134</v>
      </c>
      <c r="J7962" s="23" t="s">
        <v>135</v>
      </c>
      <c r="K7962" s="23" t="s">
        <v>57</v>
      </c>
      <c r="L7962" s="23">
        <v>4</v>
      </c>
      <c r="M7962" s="23">
        <v>81.760000000000005</v>
      </c>
      <c r="N7962" s="23">
        <v>10</v>
      </c>
      <c r="O7962" s="23">
        <v>5</v>
      </c>
      <c r="P7962" s="23" t="s">
        <v>89</v>
      </c>
      <c r="Q7962" s="23" t="s">
        <v>34</v>
      </c>
      <c r="R7962" s="23">
        <f t="shared" si="620"/>
        <v>1</v>
      </c>
      <c r="S7962" s="23" t="str">
        <f t="shared" si="621"/>
        <v>ORD107961_20240624_CUST03059_MED007</v>
      </c>
      <c r="T7962" s="23">
        <f t="shared" si="622"/>
        <v>1</v>
      </c>
      <c r="U7962" s="6">
        <f t="shared" si="623"/>
        <v>327.04000000000002</v>
      </c>
      <c r="V7962" s="6">
        <f>tbl_Raw_Data[[#This Row],[Discount_Pct]]*tbl_Raw_Data[[#This Row],[Gross_Amount]]/100</f>
        <v>32.704000000000001</v>
      </c>
      <c r="W7962" s="6">
        <f>tbl_Raw_Data[[#This Row],[Gross_Amount]]-tbl_Raw_Data[[#This Row],[Discount_Amount]]</f>
        <v>294.33600000000001</v>
      </c>
      <c r="X7962" s="6">
        <f>tbl_Raw_Data[[#This Row],[Net_Amount_Before_Tax]]*tbl_Raw_Data[[#This Row],[Tax_Pct]]/100</f>
        <v>14.716800000000001</v>
      </c>
      <c r="Y7962" s="6">
        <f>tbl_Raw_Data[[#This Row],[Net_Amount_Before_Tax]]+tbl_Raw_Data[[#This Row],[Tax_Amount]]</f>
        <v>309.05279999999999</v>
      </c>
      <c r="Z7962" s="6">
        <f t="shared" si="624"/>
        <v>1</v>
      </c>
    </row>
    <row r="7963" spans="1:26" x14ac:dyDescent="0.3">
      <c r="A7963" s="23" t="s">
        <v>10034</v>
      </c>
      <c r="B7963" s="34">
        <v>45508</v>
      </c>
      <c r="C7963" s="23" t="s">
        <v>10035</v>
      </c>
      <c r="D7963" s="23" t="s">
        <v>46</v>
      </c>
      <c r="E7963" s="23" t="s">
        <v>47</v>
      </c>
      <c r="F7963" s="23">
        <v>411057</v>
      </c>
      <c r="G7963" s="23" t="s">
        <v>167</v>
      </c>
      <c r="H7963" s="23" t="s">
        <v>168</v>
      </c>
      <c r="I7963" s="23" t="s">
        <v>113</v>
      </c>
      <c r="J7963" s="23" t="s">
        <v>42</v>
      </c>
      <c r="K7963" s="23" t="s">
        <v>24</v>
      </c>
      <c r="L7963" s="23">
        <v>3</v>
      </c>
      <c r="M7963" s="23">
        <v>217.15</v>
      </c>
      <c r="N7963" s="23">
        <v>10</v>
      </c>
      <c r="O7963" s="23">
        <v>5</v>
      </c>
      <c r="P7963" s="23" t="s">
        <v>89</v>
      </c>
      <c r="Q7963" s="23" t="s">
        <v>34</v>
      </c>
      <c r="R7963" s="23">
        <f t="shared" si="620"/>
        <v>1</v>
      </c>
      <c r="S7963" s="23" t="str">
        <f t="shared" si="621"/>
        <v>ORD107962_20240804_CUST01904_MED026</v>
      </c>
      <c r="T7963" s="23">
        <f t="shared" si="622"/>
        <v>1</v>
      </c>
      <c r="U7963" s="6">
        <f t="shared" si="623"/>
        <v>651.45000000000005</v>
      </c>
      <c r="V7963" s="6">
        <f>tbl_Raw_Data[[#This Row],[Discount_Pct]]*tbl_Raw_Data[[#This Row],[Gross_Amount]]/100</f>
        <v>65.144999999999996</v>
      </c>
      <c r="W7963" s="6">
        <f>tbl_Raw_Data[[#This Row],[Gross_Amount]]-tbl_Raw_Data[[#This Row],[Discount_Amount]]</f>
        <v>586.30500000000006</v>
      </c>
      <c r="X7963" s="6">
        <f>tbl_Raw_Data[[#This Row],[Net_Amount_Before_Tax]]*tbl_Raw_Data[[#This Row],[Tax_Pct]]/100</f>
        <v>29.315250000000006</v>
      </c>
      <c r="Y7963" s="6">
        <f>tbl_Raw_Data[[#This Row],[Net_Amount_Before_Tax]]+tbl_Raw_Data[[#This Row],[Tax_Amount]]</f>
        <v>615.62025000000006</v>
      </c>
      <c r="Z7963" s="6">
        <f t="shared" si="624"/>
        <v>1</v>
      </c>
    </row>
    <row r="7964" spans="1:26" x14ac:dyDescent="0.3">
      <c r="A7964" s="23" t="s">
        <v>10036</v>
      </c>
      <c r="B7964" s="34">
        <v>45939</v>
      </c>
      <c r="C7964" s="23" t="s">
        <v>8398</v>
      </c>
      <c r="D7964" s="23" t="s">
        <v>100</v>
      </c>
      <c r="E7964" s="23" t="s">
        <v>101</v>
      </c>
      <c r="F7964" s="23">
        <v>201301</v>
      </c>
      <c r="G7964" s="23" t="s">
        <v>61</v>
      </c>
      <c r="H7964" s="23" t="s">
        <v>62</v>
      </c>
      <c r="I7964" s="23" t="s">
        <v>63</v>
      </c>
      <c r="J7964" s="23" t="s">
        <v>64</v>
      </c>
      <c r="K7964" s="23" t="s">
        <v>57</v>
      </c>
      <c r="L7964" s="23">
        <v>3</v>
      </c>
      <c r="M7964" s="23">
        <v>117.9</v>
      </c>
      <c r="N7964" s="23">
        <v>0</v>
      </c>
      <c r="O7964" s="23">
        <v>5</v>
      </c>
      <c r="P7964" s="23" t="s">
        <v>25</v>
      </c>
      <c r="Q7964" s="23" t="s">
        <v>90</v>
      </c>
      <c r="R7964" s="23">
        <f t="shared" si="620"/>
        <v>1</v>
      </c>
      <c r="S7964" s="23" t="str">
        <f t="shared" si="621"/>
        <v>ORD107963_20251009_CUST01378_MED004</v>
      </c>
      <c r="T7964" s="23">
        <f t="shared" si="622"/>
        <v>1</v>
      </c>
      <c r="U7964" s="6">
        <f t="shared" si="623"/>
        <v>353.70000000000005</v>
      </c>
      <c r="V7964" s="6">
        <f>tbl_Raw_Data[[#This Row],[Discount_Pct]]*tbl_Raw_Data[[#This Row],[Gross_Amount]]/100</f>
        <v>0</v>
      </c>
      <c r="W7964" s="6">
        <f>tbl_Raw_Data[[#This Row],[Gross_Amount]]-tbl_Raw_Data[[#This Row],[Discount_Amount]]</f>
        <v>353.70000000000005</v>
      </c>
      <c r="X7964" s="6">
        <f>tbl_Raw_Data[[#This Row],[Net_Amount_Before_Tax]]*tbl_Raw_Data[[#This Row],[Tax_Pct]]/100</f>
        <v>17.685000000000002</v>
      </c>
      <c r="Y7964" s="6">
        <f>tbl_Raw_Data[[#This Row],[Net_Amount_Before_Tax]]+tbl_Raw_Data[[#This Row],[Tax_Amount]]</f>
        <v>371.38500000000005</v>
      </c>
      <c r="Z7964" s="6">
        <f t="shared" si="624"/>
        <v>1</v>
      </c>
    </row>
    <row r="7965" spans="1:26" x14ac:dyDescent="0.3">
      <c r="A7965" s="23" t="s">
        <v>10037</v>
      </c>
      <c r="B7965" s="34">
        <v>45463</v>
      </c>
      <c r="C7965" s="23" t="s">
        <v>2283</v>
      </c>
      <c r="D7965" s="23" t="s">
        <v>123</v>
      </c>
      <c r="E7965" s="23" t="s">
        <v>101</v>
      </c>
      <c r="F7965" s="23">
        <v>226001</v>
      </c>
      <c r="G7965" s="23" t="s">
        <v>229</v>
      </c>
      <c r="H7965" s="23" t="s">
        <v>230</v>
      </c>
      <c r="I7965" s="23" t="s">
        <v>84</v>
      </c>
      <c r="J7965" s="23" t="s">
        <v>140</v>
      </c>
      <c r="K7965" s="23" t="s">
        <v>24</v>
      </c>
      <c r="L7965" s="23">
        <v>1</v>
      </c>
      <c r="M7965" s="23">
        <v>196.09</v>
      </c>
      <c r="N7965" s="23">
        <v>10</v>
      </c>
      <c r="O7965" s="23">
        <v>12</v>
      </c>
      <c r="P7965" s="23" t="s">
        <v>43</v>
      </c>
      <c r="Q7965" s="23" t="s">
        <v>90</v>
      </c>
      <c r="R7965" s="23">
        <f t="shared" si="620"/>
        <v>1</v>
      </c>
      <c r="S7965" s="23" t="str">
        <f t="shared" si="621"/>
        <v>ORD107964_20240620_CUST01540_MED022</v>
      </c>
      <c r="T7965" s="23">
        <f t="shared" si="622"/>
        <v>1</v>
      </c>
      <c r="U7965" s="6">
        <f t="shared" si="623"/>
        <v>196.09</v>
      </c>
      <c r="V7965" s="6">
        <f>tbl_Raw_Data[[#This Row],[Discount_Pct]]*tbl_Raw_Data[[#This Row],[Gross_Amount]]/100</f>
        <v>19.609000000000002</v>
      </c>
      <c r="W7965" s="6">
        <f>tbl_Raw_Data[[#This Row],[Gross_Amount]]-tbl_Raw_Data[[#This Row],[Discount_Amount]]</f>
        <v>176.48099999999999</v>
      </c>
      <c r="X7965" s="6">
        <f>tbl_Raw_Data[[#This Row],[Net_Amount_Before_Tax]]*tbl_Raw_Data[[#This Row],[Tax_Pct]]/100</f>
        <v>21.177720000000001</v>
      </c>
      <c r="Y7965" s="6">
        <f>tbl_Raw_Data[[#This Row],[Net_Amount_Before_Tax]]+tbl_Raw_Data[[#This Row],[Tax_Amount]]</f>
        <v>197.65871999999999</v>
      </c>
      <c r="Z7965" s="6">
        <f t="shared" si="624"/>
        <v>1</v>
      </c>
    </row>
    <row r="7966" spans="1:26" x14ac:dyDescent="0.3">
      <c r="A7966" s="23" t="s">
        <v>10038</v>
      </c>
      <c r="B7966" s="34">
        <v>45421</v>
      </c>
      <c r="C7966" s="23" t="s">
        <v>2031</v>
      </c>
      <c r="D7966" s="23" t="s">
        <v>37</v>
      </c>
      <c r="E7966" s="23" t="s">
        <v>38</v>
      </c>
      <c r="F7966" s="23">
        <v>452020</v>
      </c>
      <c r="G7966" s="23" t="s">
        <v>82</v>
      </c>
      <c r="H7966" s="23" t="s">
        <v>83</v>
      </c>
      <c r="I7966" s="23" t="s">
        <v>84</v>
      </c>
      <c r="J7966" s="23" t="s">
        <v>85</v>
      </c>
      <c r="K7966" s="23" t="s">
        <v>24</v>
      </c>
      <c r="L7966" s="23">
        <v>1</v>
      </c>
      <c r="M7966" s="23">
        <v>341.31</v>
      </c>
      <c r="N7966" s="23">
        <v>5</v>
      </c>
      <c r="O7966" s="23">
        <v>18</v>
      </c>
      <c r="P7966" s="23" t="s">
        <v>89</v>
      </c>
      <c r="Q7966" s="23" t="s">
        <v>34</v>
      </c>
      <c r="R7966" s="23">
        <f t="shared" si="620"/>
        <v>1</v>
      </c>
      <c r="S7966" s="23" t="str">
        <f t="shared" si="621"/>
        <v>ORD107965_20240509_CUST01541_MED023</v>
      </c>
      <c r="T7966" s="23">
        <f t="shared" si="622"/>
        <v>1</v>
      </c>
      <c r="U7966" s="6">
        <f t="shared" si="623"/>
        <v>341.31</v>
      </c>
      <c r="V7966" s="6">
        <f>tbl_Raw_Data[[#This Row],[Discount_Pct]]*tbl_Raw_Data[[#This Row],[Gross_Amount]]/100</f>
        <v>17.0655</v>
      </c>
      <c r="W7966" s="6">
        <f>tbl_Raw_Data[[#This Row],[Gross_Amount]]-tbl_Raw_Data[[#This Row],[Discount_Amount]]</f>
        <v>324.24450000000002</v>
      </c>
      <c r="X7966" s="6">
        <f>tbl_Raw_Data[[#This Row],[Net_Amount_Before_Tax]]*tbl_Raw_Data[[#This Row],[Tax_Pct]]/100</f>
        <v>58.36401</v>
      </c>
      <c r="Y7966" s="6">
        <f>tbl_Raw_Data[[#This Row],[Net_Amount_Before_Tax]]+tbl_Raw_Data[[#This Row],[Tax_Amount]]</f>
        <v>382.60851000000002</v>
      </c>
      <c r="Z7966" s="6">
        <f t="shared" si="624"/>
        <v>2</v>
      </c>
    </row>
    <row r="7967" spans="1:26" x14ac:dyDescent="0.3">
      <c r="A7967" s="23" t="s">
        <v>10039</v>
      </c>
      <c r="B7967" s="34">
        <v>45497</v>
      </c>
      <c r="C7967" s="23" t="s">
        <v>1632</v>
      </c>
      <c r="D7967" s="23" t="s">
        <v>142</v>
      </c>
      <c r="E7967" s="23" t="s">
        <v>81</v>
      </c>
      <c r="F7967" s="23">
        <v>380001</v>
      </c>
      <c r="G7967" s="23" t="s">
        <v>82</v>
      </c>
      <c r="H7967" s="23" t="s">
        <v>83</v>
      </c>
      <c r="I7967" s="23" t="s">
        <v>84</v>
      </c>
      <c r="J7967" s="23" t="s">
        <v>85</v>
      </c>
      <c r="K7967" s="23" t="s">
        <v>24</v>
      </c>
      <c r="L7967" s="23">
        <v>1</v>
      </c>
      <c r="M7967" s="23">
        <v>309.91000000000003</v>
      </c>
      <c r="N7967" s="23">
        <v>5</v>
      </c>
      <c r="O7967" s="23">
        <v>5</v>
      </c>
      <c r="P7967" s="23" t="s">
        <v>43</v>
      </c>
      <c r="Q7967" s="23" t="s">
        <v>44</v>
      </c>
      <c r="R7967" s="23">
        <f t="shared" si="620"/>
        <v>1</v>
      </c>
      <c r="S7967" s="23" t="str">
        <f t="shared" si="621"/>
        <v>ORD107966_20240724_CUST03139_MED023</v>
      </c>
      <c r="T7967" s="23">
        <f t="shared" si="622"/>
        <v>1</v>
      </c>
      <c r="U7967" s="6">
        <f t="shared" si="623"/>
        <v>309.91000000000003</v>
      </c>
      <c r="V7967" s="6">
        <f>tbl_Raw_Data[[#This Row],[Discount_Pct]]*tbl_Raw_Data[[#This Row],[Gross_Amount]]/100</f>
        <v>15.495500000000002</v>
      </c>
      <c r="W7967" s="6">
        <f>tbl_Raw_Data[[#This Row],[Gross_Amount]]-tbl_Raw_Data[[#This Row],[Discount_Amount]]</f>
        <v>294.41450000000003</v>
      </c>
      <c r="X7967" s="6">
        <f>tbl_Raw_Data[[#This Row],[Net_Amount_Before_Tax]]*tbl_Raw_Data[[#This Row],[Tax_Pct]]/100</f>
        <v>14.720725000000002</v>
      </c>
      <c r="Y7967" s="6">
        <f>tbl_Raw_Data[[#This Row],[Net_Amount_Before_Tax]]+tbl_Raw_Data[[#This Row],[Tax_Amount]]</f>
        <v>309.13522500000005</v>
      </c>
      <c r="Z7967" s="6">
        <f t="shared" si="624"/>
        <v>0</v>
      </c>
    </row>
    <row r="7968" spans="1:26" x14ac:dyDescent="0.3">
      <c r="A7968" s="23" t="s">
        <v>10040</v>
      </c>
      <c r="B7968" s="34">
        <v>45929</v>
      </c>
      <c r="C7968" s="23" t="s">
        <v>1688</v>
      </c>
      <c r="D7968" s="23" t="s">
        <v>19</v>
      </c>
      <c r="E7968" s="23" t="s">
        <v>19</v>
      </c>
      <c r="F7968" s="23">
        <v>110044</v>
      </c>
      <c r="G7968" s="23" t="s">
        <v>145</v>
      </c>
      <c r="H7968" s="23" t="s">
        <v>146</v>
      </c>
      <c r="I7968" s="23" t="s">
        <v>147</v>
      </c>
      <c r="J7968" s="23" t="s">
        <v>148</v>
      </c>
      <c r="K7968" s="23" t="s">
        <v>24</v>
      </c>
      <c r="L7968" s="23">
        <v>1</v>
      </c>
      <c r="M7968" s="23">
        <v>100.75</v>
      </c>
      <c r="N7968" s="23">
        <v>10</v>
      </c>
      <c r="O7968" s="23">
        <v>12</v>
      </c>
      <c r="P7968" s="23" t="s">
        <v>33</v>
      </c>
      <c r="Q7968" s="23" t="s">
        <v>34</v>
      </c>
      <c r="R7968" s="23">
        <f t="shared" si="620"/>
        <v>1</v>
      </c>
      <c r="S7968" s="23" t="str">
        <f t="shared" si="621"/>
        <v>ORD107967_20250929_CUST02030_MED016</v>
      </c>
      <c r="T7968" s="23">
        <f t="shared" si="622"/>
        <v>1</v>
      </c>
      <c r="U7968" s="6">
        <f t="shared" si="623"/>
        <v>100.75</v>
      </c>
      <c r="V7968" s="6">
        <f>tbl_Raw_Data[[#This Row],[Discount_Pct]]*tbl_Raw_Data[[#This Row],[Gross_Amount]]/100</f>
        <v>10.074999999999999</v>
      </c>
      <c r="W7968" s="6">
        <f>tbl_Raw_Data[[#This Row],[Gross_Amount]]-tbl_Raw_Data[[#This Row],[Discount_Amount]]</f>
        <v>90.674999999999997</v>
      </c>
      <c r="X7968" s="6">
        <f>tbl_Raw_Data[[#This Row],[Net_Amount_Before_Tax]]*tbl_Raw_Data[[#This Row],[Tax_Pct]]/100</f>
        <v>10.880999999999998</v>
      </c>
      <c r="Y7968" s="6">
        <f>tbl_Raw_Data[[#This Row],[Net_Amount_Before_Tax]]+tbl_Raw_Data[[#This Row],[Tax_Amount]]</f>
        <v>101.556</v>
      </c>
      <c r="Z7968" s="6">
        <f t="shared" si="624"/>
        <v>4</v>
      </c>
    </row>
    <row r="7969" spans="1:26" x14ac:dyDescent="0.3">
      <c r="A7969" s="23" t="s">
        <v>10040</v>
      </c>
      <c r="B7969" s="34">
        <v>45448</v>
      </c>
      <c r="C7969" s="23" t="s">
        <v>9790</v>
      </c>
      <c r="D7969" s="23" t="s">
        <v>130</v>
      </c>
      <c r="E7969" s="23" t="s">
        <v>131</v>
      </c>
      <c r="F7969" s="23">
        <v>700019</v>
      </c>
      <c r="G7969" s="23" t="s">
        <v>145</v>
      </c>
      <c r="H7969" s="23" t="s">
        <v>146</v>
      </c>
      <c r="I7969" s="23" t="s">
        <v>147</v>
      </c>
      <c r="J7969" s="23" t="s">
        <v>148</v>
      </c>
      <c r="K7969" s="23" t="s">
        <v>24</v>
      </c>
      <c r="L7969" s="23">
        <v>1</v>
      </c>
      <c r="M7969" s="23">
        <v>95.11</v>
      </c>
      <c r="N7969" s="23">
        <v>10</v>
      </c>
      <c r="O7969" s="23">
        <v>12</v>
      </c>
      <c r="P7969" s="23" t="s">
        <v>25</v>
      </c>
      <c r="Q7969" s="23" t="s">
        <v>44</v>
      </c>
      <c r="R7969" s="23">
        <f t="shared" si="620"/>
        <v>1</v>
      </c>
      <c r="S7969" s="23" t="str">
        <f t="shared" si="621"/>
        <v>ORD107967_20240605_CUST02184_MED016</v>
      </c>
      <c r="T7969" s="23">
        <f t="shared" si="622"/>
        <v>1</v>
      </c>
      <c r="U7969" s="6">
        <f t="shared" si="623"/>
        <v>95.11</v>
      </c>
      <c r="V7969" s="6">
        <f>tbl_Raw_Data[[#This Row],[Discount_Pct]]*tbl_Raw_Data[[#This Row],[Gross_Amount]]/100</f>
        <v>9.511000000000001</v>
      </c>
      <c r="W7969" s="6">
        <f>tbl_Raw_Data[[#This Row],[Gross_Amount]]-tbl_Raw_Data[[#This Row],[Discount_Amount]]</f>
        <v>85.599000000000004</v>
      </c>
      <c r="X7969" s="6">
        <f>tbl_Raw_Data[[#This Row],[Net_Amount_Before_Tax]]*tbl_Raw_Data[[#This Row],[Tax_Pct]]/100</f>
        <v>10.271880000000001</v>
      </c>
      <c r="Y7969" s="6">
        <f>tbl_Raw_Data[[#This Row],[Net_Amount_Before_Tax]]+tbl_Raw_Data[[#This Row],[Tax_Amount]]</f>
        <v>95.87088</v>
      </c>
      <c r="Z7969" s="6">
        <f t="shared" si="624"/>
        <v>1</v>
      </c>
    </row>
    <row r="7970" spans="1:26" x14ac:dyDescent="0.3">
      <c r="A7970" s="23" t="s">
        <v>10040</v>
      </c>
      <c r="B7970" s="34">
        <v>45568</v>
      </c>
      <c r="C7970" s="23" t="s">
        <v>1445</v>
      </c>
      <c r="D7970" s="23" t="s">
        <v>72</v>
      </c>
      <c r="E7970" s="23" t="s">
        <v>73</v>
      </c>
      <c r="F7970" s="23">
        <v>302001</v>
      </c>
      <c r="G7970" s="23" t="s">
        <v>124</v>
      </c>
      <c r="H7970" s="23" t="s">
        <v>125</v>
      </c>
      <c r="I7970" s="23" t="s">
        <v>104</v>
      </c>
      <c r="J7970" s="23" t="s">
        <v>114</v>
      </c>
      <c r="K7970" s="23" t="s">
        <v>24</v>
      </c>
      <c r="L7970" s="23">
        <v>1</v>
      </c>
      <c r="M7970" s="23">
        <v>111.71</v>
      </c>
      <c r="N7970" s="23">
        <v>5</v>
      </c>
      <c r="O7970" s="23">
        <v>12</v>
      </c>
      <c r="P7970" s="23" t="s">
        <v>43</v>
      </c>
      <c r="Q7970" s="23" t="s">
        <v>34</v>
      </c>
      <c r="R7970" s="23">
        <f t="shared" si="620"/>
        <v>1</v>
      </c>
      <c r="S7970" s="23" t="str">
        <f t="shared" si="621"/>
        <v>ORD107967_20241003_CUST01951_MED018</v>
      </c>
      <c r="T7970" s="23">
        <f t="shared" si="622"/>
        <v>1</v>
      </c>
      <c r="U7970" s="6">
        <f t="shared" si="623"/>
        <v>111.71</v>
      </c>
      <c r="V7970" s="6">
        <f>tbl_Raw_Data[[#This Row],[Discount_Pct]]*tbl_Raw_Data[[#This Row],[Gross_Amount]]/100</f>
        <v>5.5854999999999997</v>
      </c>
      <c r="W7970" s="6">
        <f>tbl_Raw_Data[[#This Row],[Gross_Amount]]-tbl_Raw_Data[[#This Row],[Discount_Amount]]</f>
        <v>106.1245</v>
      </c>
      <c r="X7970" s="6">
        <f>tbl_Raw_Data[[#This Row],[Net_Amount_Before_Tax]]*tbl_Raw_Data[[#This Row],[Tax_Pct]]/100</f>
        <v>12.73494</v>
      </c>
      <c r="Y7970" s="6">
        <f>tbl_Raw_Data[[#This Row],[Net_Amount_Before_Tax]]+tbl_Raw_Data[[#This Row],[Tax_Amount]]</f>
        <v>118.85943999999999</v>
      </c>
      <c r="Z7970" s="6">
        <f t="shared" si="624"/>
        <v>3</v>
      </c>
    </row>
    <row r="7971" spans="1:26" x14ac:dyDescent="0.3">
      <c r="A7971" s="23" t="s">
        <v>10041</v>
      </c>
      <c r="B7971" s="34">
        <v>45596</v>
      </c>
      <c r="C7971" s="23" t="s">
        <v>1052</v>
      </c>
      <c r="D7971" s="23" t="s">
        <v>37</v>
      </c>
      <c r="E7971" s="23" t="s">
        <v>38</v>
      </c>
      <c r="F7971" s="23">
        <v>452018</v>
      </c>
      <c r="G7971" s="23" t="s">
        <v>30</v>
      </c>
      <c r="H7971" s="23" t="s">
        <v>31</v>
      </c>
      <c r="I7971" s="23" t="s">
        <v>32</v>
      </c>
      <c r="J7971" s="23" t="s">
        <v>23</v>
      </c>
      <c r="K7971" s="23" t="s">
        <v>24</v>
      </c>
      <c r="L7971" s="23">
        <v>1</v>
      </c>
      <c r="M7971" s="23">
        <v>147.77000000000001</v>
      </c>
      <c r="N7971" s="23">
        <v>5</v>
      </c>
      <c r="O7971" s="23">
        <v>5</v>
      </c>
      <c r="P7971" s="23" t="s">
        <v>58</v>
      </c>
      <c r="Q7971" s="23" t="s">
        <v>34</v>
      </c>
      <c r="R7971" s="23">
        <f t="shared" si="620"/>
        <v>1</v>
      </c>
      <c r="S7971" s="23" t="str">
        <f t="shared" si="621"/>
        <v>ORD107970_20241031_CUST00202_MED017</v>
      </c>
      <c r="T7971" s="23">
        <f t="shared" si="622"/>
        <v>1</v>
      </c>
      <c r="U7971" s="6">
        <f t="shared" si="623"/>
        <v>147.77000000000001</v>
      </c>
      <c r="V7971" s="6">
        <f>tbl_Raw_Data[[#This Row],[Discount_Pct]]*tbl_Raw_Data[[#This Row],[Gross_Amount]]/100</f>
        <v>7.3885000000000005</v>
      </c>
      <c r="W7971" s="6">
        <f>tbl_Raw_Data[[#This Row],[Gross_Amount]]-tbl_Raw_Data[[#This Row],[Discount_Amount]]</f>
        <v>140.38150000000002</v>
      </c>
      <c r="X7971" s="6">
        <f>tbl_Raw_Data[[#This Row],[Net_Amount_Before_Tax]]*tbl_Raw_Data[[#This Row],[Tax_Pct]]/100</f>
        <v>7.019075</v>
      </c>
      <c r="Y7971" s="6">
        <f>tbl_Raw_Data[[#This Row],[Net_Amount_Before_Tax]]+tbl_Raw_Data[[#This Row],[Tax_Amount]]</f>
        <v>147.400575</v>
      </c>
      <c r="Z7971" s="6">
        <f t="shared" si="624"/>
        <v>3</v>
      </c>
    </row>
    <row r="7972" spans="1:26" x14ac:dyDescent="0.3">
      <c r="A7972" s="23" t="s">
        <v>10042</v>
      </c>
      <c r="B7972" s="34">
        <v>45330</v>
      </c>
      <c r="C7972" s="23" t="s">
        <v>10043</v>
      </c>
      <c r="D7972" s="23" t="s">
        <v>87</v>
      </c>
      <c r="E7972" s="23" t="s">
        <v>88</v>
      </c>
      <c r="F7972" s="23">
        <v>600040</v>
      </c>
      <c r="G7972" s="23" t="s">
        <v>145</v>
      </c>
      <c r="H7972" s="23" t="s">
        <v>146</v>
      </c>
      <c r="I7972" s="23" t="s">
        <v>147</v>
      </c>
      <c r="J7972" s="23" t="s">
        <v>148</v>
      </c>
      <c r="K7972" s="23" t="s">
        <v>24</v>
      </c>
      <c r="L7972" s="23">
        <v>3</v>
      </c>
      <c r="M7972" s="23">
        <v>93.71</v>
      </c>
      <c r="N7972" s="23">
        <v>5</v>
      </c>
      <c r="O7972" s="23">
        <v>5</v>
      </c>
      <c r="P7972" s="23" t="s">
        <v>65</v>
      </c>
      <c r="Q7972" s="23" t="s">
        <v>34</v>
      </c>
      <c r="R7972" s="23">
        <f t="shared" si="620"/>
        <v>1</v>
      </c>
      <c r="S7972" s="23" t="str">
        <f t="shared" si="621"/>
        <v>ORD107971_20240208_CUST01549_MED016</v>
      </c>
      <c r="T7972" s="23">
        <f t="shared" si="622"/>
        <v>1</v>
      </c>
      <c r="U7972" s="6">
        <f t="shared" si="623"/>
        <v>281.13</v>
      </c>
      <c r="V7972" s="6">
        <f>tbl_Raw_Data[[#This Row],[Discount_Pct]]*tbl_Raw_Data[[#This Row],[Gross_Amount]]/100</f>
        <v>14.056500000000002</v>
      </c>
      <c r="W7972" s="6">
        <f>tbl_Raw_Data[[#This Row],[Gross_Amount]]-tbl_Raw_Data[[#This Row],[Discount_Amount]]</f>
        <v>267.07349999999997</v>
      </c>
      <c r="X7972" s="6">
        <f>tbl_Raw_Data[[#This Row],[Net_Amount_Before_Tax]]*tbl_Raw_Data[[#This Row],[Tax_Pct]]/100</f>
        <v>13.353674999999999</v>
      </c>
      <c r="Y7972" s="6">
        <f>tbl_Raw_Data[[#This Row],[Net_Amount_Before_Tax]]+tbl_Raw_Data[[#This Row],[Tax_Amount]]</f>
        <v>280.42717499999998</v>
      </c>
      <c r="Z7972" s="6">
        <f t="shared" si="624"/>
        <v>1</v>
      </c>
    </row>
    <row r="7973" spans="1:26" x14ac:dyDescent="0.3">
      <c r="A7973" s="23" t="s">
        <v>10044</v>
      </c>
      <c r="B7973" s="34">
        <v>45972</v>
      </c>
      <c r="C7973" s="23" t="s">
        <v>5458</v>
      </c>
      <c r="D7973" s="23" t="s">
        <v>142</v>
      </c>
      <c r="E7973" s="23" t="s">
        <v>81</v>
      </c>
      <c r="F7973" s="23">
        <v>380054</v>
      </c>
      <c r="G7973" s="23" t="s">
        <v>82</v>
      </c>
      <c r="H7973" s="23" t="s">
        <v>83</v>
      </c>
      <c r="I7973" s="23" t="s">
        <v>84</v>
      </c>
      <c r="J7973" s="23" t="s">
        <v>85</v>
      </c>
      <c r="K7973" s="23" t="s">
        <v>24</v>
      </c>
      <c r="L7973" s="23">
        <v>1</v>
      </c>
      <c r="M7973" s="23">
        <v>264.52</v>
      </c>
      <c r="N7973" s="23">
        <v>0</v>
      </c>
      <c r="O7973" s="23">
        <v>18</v>
      </c>
      <c r="P7973" s="23" t="s">
        <v>58</v>
      </c>
      <c r="Q7973" s="23" t="s">
        <v>90</v>
      </c>
      <c r="R7973" s="23">
        <f t="shared" si="620"/>
        <v>1</v>
      </c>
      <c r="S7973" s="23" t="str">
        <f t="shared" si="621"/>
        <v>ORD107972_20251111_CUST00096_MED023</v>
      </c>
      <c r="T7973" s="23">
        <f t="shared" si="622"/>
        <v>1</v>
      </c>
      <c r="U7973" s="6">
        <f t="shared" si="623"/>
        <v>264.52</v>
      </c>
      <c r="V7973" s="6">
        <f>tbl_Raw_Data[[#This Row],[Discount_Pct]]*tbl_Raw_Data[[#This Row],[Gross_Amount]]/100</f>
        <v>0</v>
      </c>
      <c r="W7973" s="6">
        <f>tbl_Raw_Data[[#This Row],[Gross_Amount]]-tbl_Raw_Data[[#This Row],[Discount_Amount]]</f>
        <v>264.52</v>
      </c>
      <c r="X7973" s="6">
        <f>tbl_Raw_Data[[#This Row],[Net_Amount_Before_Tax]]*tbl_Raw_Data[[#This Row],[Tax_Pct]]/100</f>
        <v>47.613599999999998</v>
      </c>
      <c r="Y7973" s="6">
        <f>tbl_Raw_Data[[#This Row],[Net_Amount_Before_Tax]]+tbl_Raw_Data[[#This Row],[Tax_Amount]]</f>
        <v>312.1336</v>
      </c>
      <c r="Z7973" s="6">
        <f t="shared" si="624"/>
        <v>3</v>
      </c>
    </row>
    <row r="7974" spans="1:26" x14ac:dyDescent="0.3">
      <c r="A7974" s="23" t="s">
        <v>10045</v>
      </c>
      <c r="B7974" s="34">
        <v>45487</v>
      </c>
      <c r="C7974" s="23" t="s">
        <v>10046</v>
      </c>
      <c r="D7974" s="23" t="s">
        <v>100</v>
      </c>
      <c r="E7974" s="23" t="s">
        <v>101</v>
      </c>
      <c r="F7974" s="23">
        <v>201304</v>
      </c>
      <c r="G7974" s="23" t="s">
        <v>39</v>
      </c>
      <c r="H7974" s="23" t="s">
        <v>40</v>
      </c>
      <c r="I7974" s="23" t="s">
        <v>41</v>
      </c>
      <c r="J7974" s="23" t="s">
        <v>42</v>
      </c>
      <c r="K7974" s="23" t="s">
        <v>24</v>
      </c>
      <c r="L7974" s="23">
        <v>1</v>
      </c>
      <c r="M7974" s="23">
        <v>26.65</v>
      </c>
      <c r="N7974" s="23">
        <v>0</v>
      </c>
      <c r="O7974" s="23">
        <v>12</v>
      </c>
      <c r="P7974" s="23" t="s">
        <v>58</v>
      </c>
      <c r="Q7974" s="23" t="s">
        <v>34</v>
      </c>
      <c r="R7974" s="23">
        <f t="shared" si="620"/>
        <v>1</v>
      </c>
      <c r="S7974" s="23" t="str">
        <f t="shared" si="621"/>
        <v>ORD107973_20240714_CUST00586_MED001</v>
      </c>
      <c r="T7974" s="23">
        <f t="shared" si="622"/>
        <v>1</v>
      </c>
      <c r="U7974" s="6">
        <f t="shared" si="623"/>
        <v>26.65</v>
      </c>
      <c r="V7974" s="6">
        <f>tbl_Raw_Data[[#This Row],[Discount_Pct]]*tbl_Raw_Data[[#This Row],[Gross_Amount]]/100</f>
        <v>0</v>
      </c>
      <c r="W7974" s="6">
        <f>tbl_Raw_Data[[#This Row],[Gross_Amount]]-tbl_Raw_Data[[#This Row],[Discount_Amount]]</f>
        <v>26.65</v>
      </c>
      <c r="X7974" s="6">
        <f>tbl_Raw_Data[[#This Row],[Net_Amount_Before_Tax]]*tbl_Raw_Data[[#This Row],[Tax_Pct]]/100</f>
        <v>3.1979999999999995</v>
      </c>
      <c r="Y7974" s="6">
        <f>tbl_Raw_Data[[#This Row],[Net_Amount_Before_Tax]]+tbl_Raw_Data[[#This Row],[Tax_Amount]]</f>
        <v>29.847999999999999</v>
      </c>
      <c r="Z7974" s="6">
        <f t="shared" si="624"/>
        <v>1</v>
      </c>
    </row>
    <row r="7975" spans="1:26" x14ac:dyDescent="0.3">
      <c r="A7975" s="23" t="s">
        <v>10047</v>
      </c>
      <c r="B7975" s="34">
        <v>45903</v>
      </c>
      <c r="C7975" s="23" t="s">
        <v>8289</v>
      </c>
      <c r="D7975" s="23" t="s">
        <v>100</v>
      </c>
      <c r="E7975" s="23" t="s">
        <v>101</v>
      </c>
      <c r="F7975" s="23">
        <v>201304</v>
      </c>
      <c r="G7975" s="23" t="s">
        <v>39</v>
      </c>
      <c r="H7975" s="23" t="s">
        <v>40</v>
      </c>
      <c r="I7975" s="23" t="s">
        <v>41</v>
      </c>
      <c r="J7975" s="23" t="s">
        <v>42</v>
      </c>
      <c r="K7975" s="23" t="s">
        <v>24</v>
      </c>
      <c r="L7975" s="23">
        <v>3</v>
      </c>
      <c r="M7975" s="23">
        <v>30.36</v>
      </c>
      <c r="N7975" s="23">
        <v>5</v>
      </c>
      <c r="O7975" s="23">
        <v>5</v>
      </c>
      <c r="P7975" s="23" t="s">
        <v>58</v>
      </c>
      <c r="Q7975" s="23" t="s">
        <v>34</v>
      </c>
      <c r="R7975" s="23">
        <f t="shared" si="620"/>
        <v>1</v>
      </c>
      <c r="S7975" s="23" t="str">
        <f t="shared" si="621"/>
        <v>ORD107974_20250903_CUST01755_MED001</v>
      </c>
      <c r="T7975" s="23">
        <f t="shared" si="622"/>
        <v>1</v>
      </c>
      <c r="U7975" s="6">
        <f t="shared" si="623"/>
        <v>91.08</v>
      </c>
      <c r="V7975" s="6">
        <f>tbl_Raw_Data[[#This Row],[Discount_Pct]]*tbl_Raw_Data[[#This Row],[Gross_Amount]]/100</f>
        <v>4.5539999999999994</v>
      </c>
      <c r="W7975" s="6">
        <f>tbl_Raw_Data[[#This Row],[Gross_Amount]]-tbl_Raw_Data[[#This Row],[Discount_Amount]]</f>
        <v>86.525999999999996</v>
      </c>
      <c r="X7975" s="6">
        <f>tbl_Raw_Data[[#This Row],[Net_Amount_Before_Tax]]*tbl_Raw_Data[[#This Row],[Tax_Pct]]/100</f>
        <v>4.3262999999999998</v>
      </c>
      <c r="Y7975" s="6">
        <f>tbl_Raw_Data[[#This Row],[Net_Amount_Before_Tax]]+tbl_Raw_Data[[#This Row],[Tax_Amount]]</f>
        <v>90.8523</v>
      </c>
      <c r="Z7975" s="6">
        <f t="shared" si="624"/>
        <v>1</v>
      </c>
    </row>
    <row r="7976" spans="1:26" x14ac:dyDescent="0.3">
      <c r="A7976" s="23" t="s">
        <v>10048</v>
      </c>
      <c r="B7976" s="34">
        <v>45509</v>
      </c>
      <c r="C7976" s="23" t="s">
        <v>2675</v>
      </c>
      <c r="D7976" s="23" t="s">
        <v>19</v>
      </c>
      <c r="E7976" s="23" t="s">
        <v>19</v>
      </c>
      <c r="F7976" s="23">
        <v>110044</v>
      </c>
      <c r="G7976" s="23" t="s">
        <v>160</v>
      </c>
      <c r="H7976" s="23" t="s">
        <v>161</v>
      </c>
      <c r="I7976" s="23" t="s">
        <v>50</v>
      </c>
      <c r="J7976" s="23" t="s">
        <v>23</v>
      </c>
      <c r="K7976" s="23" t="s">
        <v>24</v>
      </c>
      <c r="L7976" s="23">
        <v>6</v>
      </c>
      <c r="M7976" s="23">
        <v>154.97999999999999</v>
      </c>
      <c r="N7976" s="23">
        <v>5</v>
      </c>
      <c r="O7976" s="23">
        <v>5</v>
      </c>
      <c r="P7976" s="23" t="s">
        <v>43</v>
      </c>
      <c r="Q7976" s="23" t="s">
        <v>26</v>
      </c>
      <c r="R7976" s="23">
        <f t="shared" si="620"/>
        <v>1</v>
      </c>
      <c r="S7976" s="23" t="str">
        <f t="shared" si="621"/>
        <v>ORD107975_20240805_CUST01792_MED014</v>
      </c>
      <c r="T7976" s="23">
        <f t="shared" si="622"/>
        <v>1</v>
      </c>
      <c r="U7976" s="6">
        <f t="shared" si="623"/>
        <v>929.87999999999988</v>
      </c>
      <c r="V7976" s="6">
        <f>tbl_Raw_Data[[#This Row],[Discount_Pct]]*tbl_Raw_Data[[#This Row],[Gross_Amount]]/100</f>
        <v>46.494</v>
      </c>
      <c r="W7976" s="6">
        <f>tbl_Raw_Data[[#This Row],[Gross_Amount]]-tbl_Raw_Data[[#This Row],[Discount_Amount]]</f>
        <v>883.38599999999985</v>
      </c>
      <c r="X7976" s="6">
        <f>tbl_Raw_Data[[#This Row],[Net_Amount_Before_Tax]]*tbl_Raw_Data[[#This Row],[Tax_Pct]]/100</f>
        <v>44.169299999999993</v>
      </c>
      <c r="Y7976" s="6">
        <f>tbl_Raw_Data[[#This Row],[Net_Amount_Before_Tax]]+tbl_Raw_Data[[#This Row],[Tax_Amount]]</f>
        <v>927.55529999999987</v>
      </c>
      <c r="Z7976" s="6">
        <f t="shared" si="624"/>
        <v>1</v>
      </c>
    </row>
    <row r="7977" spans="1:26" x14ac:dyDescent="0.3">
      <c r="A7977" s="23" t="s">
        <v>10049</v>
      </c>
      <c r="B7977" s="34">
        <v>45969</v>
      </c>
      <c r="C7977" s="23" t="s">
        <v>872</v>
      </c>
      <c r="D7977" s="23" t="s">
        <v>92</v>
      </c>
      <c r="E7977" s="23" t="s">
        <v>93</v>
      </c>
      <c r="F7977" s="23">
        <v>560038</v>
      </c>
      <c r="G7977" s="23" t="s">
        <v>283</v>
      </c>
      <c r="H7977" s="23" t="s">
        <v>284</v>
      </c>
      <c r="I7977" s="23" t="s">
        <v>104</v>
      </c>
      <c r="J7977" s="23" t="s">
        <v>42</v>
      </c>
      <c r="K7977" s="23" t="s">
        <v>57</v>
      </c>
      <c r="L7977" s="23">
        <v>1</v>
      </c>
      <c r="M7977" s="23">
        <v>276.2</v>
      </c>
      <c r="N7977" s="23">
        <v>5</v>
      </c>
      <c r="O7977" s="23">
        <v>12</v>
      </c>
      <c r="P7977" s="23" t="s">
        <v>89</v>
      </c>
      <c r="Q7977" s="23" t="s">
        <v>26</v>
      </c>
      <c r="R7977" s="23">
        <f t="shared" si="620"/>
        <v>1</v>
      </c>
      <c r="S7977" s="23" t="str">
        <f t="shared" si="621"/>
        <v>ORD107976_20251108_CUST00897_MED030</v>
      </c>
      <c r="T7977" s="23">
        <f t="shared" si="622"/>
        <v>1</v>
      </c>
      <c r="U7977" s="6">
        <f t="shared" si="623"/>
        <v>276.2</v>
      </c>
      <c r="V7977" s="6">
        <f>tbl_Raw_Data[[#This Row],[Discount_Pct]]*tbl_Raw_Data[[#This Row],[Gross_Amount]]/100</f>
        <v>13.81</v>
      </c>
      <c r="W7977" s="6">
        <f>tbl_Raw_Data[[#This Row],[Gross_Amount]]-tbl_Raw_Data[[#This Row],[Discount_Amount]]</f>
        <v>262.39</v>
      </c>
      <c r="X7977" s="6">
        <f>tbl_Raw_Data[[#This Row],[Net_Amount_Before_Tax]]*tbl_Raw_Data[[#This Row],[Tax_Pct]]/100</f>
        <v>31.486799999999999</v>
      </c>
      <c r="Y7977" s="6">
        <f>tbl_Raw_Data[[#This Row],[Net_Amount_Before_Tax]]+tbl_Raw_Data[[#This Row],[Tax_Amount]]</f>
        <v>293.8768</v>
      </c>
      <c r="Z7977" s="6">
        <f t="shared" si="624"/>
        <v>2</v>
      </c>
    </row>
    <row r="7978" spans="1:26" x14ac:dyDescent="0.3">
      <c r="A7978" s="23" t="s">
        <v>10049</v>
      </c>
      <c r="B7978" s="34">
        <v>45754</v>
      </c>
      <c r="C7978" s="23" t="s">
        <v>2759</v>
      </c>
      <c r="D7978" s="23" t="s">
        <v>19</v>
      </c>
      <c r="E7978" s="23" t="s">
        <v>19</v>
      </c>
      <c r="F7978" s="23">
        <v>110001</v>
      </c>
      <c r="G7978" s="23" t="s">
        <v>30</v>
      </c>
      <c r="H7978" s="23" t="s">
        <v>31</v>
      </c>
      <c r="I7978" s="23" t="s">
        <v>32</v>
      </c>
      <c r="J7978" s="23" t="s">
        <v>23</v>
      </c>
      <c r="K7978" s="23" t="s">
        <v>24</v>
      </c>
      <c r="L7978" s="23">
        <v>2</v>
      </c>
      <c r="M7978" s="23">
        <v>148.49</v>
      </c>
      <c r="N7978" s="23">
        <v>5</v>
      </c>
      <c r="O7978" s="23">
        <v>18</v>
      </c>
      <c r="P7978" s="23" t="s">
        <v>89</v>
      </c>
      <c r="Q7978" s="23" t="s">
        <v>34</v>
      </c>
      <c r="R7978" s="23">
        <f t="shared" si="620"/>
        <v>1</v>
      </c>
      <c r="S7978" s="23" t="str">
        <f t="shared" si="621"/>
        <v>ORD107976_20250407_CUST02566_MED017</v>
      </c>
      <c r="T7978" s="23">
        <f t="shared" si="622"/>
        <v>1</v>
      </c>
      <c r="U7978" s="6">
        <f t="shared" si="623"/>
        <v>296.98</v>
      </c>
      <c r="V7978" s="6">
        <f>tbl_Raw_Data[[#This Row],[Discount_Pct]]*tbl_Raw_Data[[#This Row],[Gross_Amount]]/100</f>
        <v>14.849</v>
      </c>
      <c r="W7978" s="6">
        <f>tbl_Raw_Data[[#This Row],[Gross_Amount]]-tbl_Raw_Data[[#This Row],[Discount_Amount]]</f>
        <v>282.13100000000003</v>
      </c>
      <c r="X7978" s="6">
        <f>tbl_Raw_Data[[#This Row],[Net_Amount_Before_Tax]]*tbl_Raw_Data[[#This Row],[Tax_Pct]]/100</f>
        <v>50.783580000000001</v>
      </c>
      <c r="Y7978" s="6">
        <f>tbl_Raw_Data[[#This Row],[Net_Amount_Before_Tax]]+tbl_Raw_Data[[#This Row],[Tax_Amount]]</f>
        <v>332.91458</v>
      </c>
      <c r="Z7978" s="6">
        <f t="shared" si="624"/>
        <v>3</v>
      </c>
    </row>
    <row r="7979" spans="1:26" x14ac:dyDescent="0.3">
      <c r="A7979" s="23" t="s">
        <v>10050</v>
      </c>
      <c r="B7979" s="34">
        <v>45910</v>
      </c>
      <c r="C7979" s="23" t="s">
        <v>1254</v>
      </c>
      <c r="D7979" s="23" t="s">
        <v>52</v>
      </c>
      <c r="E7979" s="23" t="s">
        <v>52</v>
      </c>
      <c r="F7979" s="23">
        <v>160001</v>
      </c>
      <c r="G7979" s="23" t="s">
        <v>20</v>
      </c>
      <c r="H7979" s="23" t="s">
        <v>21</v>
      </c>
      <c r="I7979" s="23" t="s">
        <v>22</v>
      </c>
      <c r="J7979" s="23" t="s">
        <v>23</v>
      </c>
      <c r="K7979" s="23" t="s">
        <v>24</v>
      </c>
      <c r="L7979" s="23">
        <v>2</v>
      </c>
      <c r="M7979" s="23">
        <v>119.32</v>
      </c>
      <c r="N7979" s="23">
        <v>10</v>
      </c>
      <c r="O7979" s="23">
        <v>5</v>
      </c>
      <c r="P7979" s="23" t="s">
        <v>58</v>
      </c>
      <c r="Q7979" s="23" t="s">
        <v>34</v>
      </c>
      <c r="R7979" s="23">
        <f t="shared" si="620"/>
        <v>1</v>
      </c>
      <c r="S7979" s="23" t="str">
        <f t="shared" si="621"/>
        <v>ORD107978_20250910_CUST03277_MED024</v>
      </c>
      <c r="T7979" s="23">
        <f t="shared" si="622"/>
        <v>1</v>
      </c>
      <c r="U7979" s="6">
        <f t="shared" si="623"/>
        <v>238.64</v>
      </c>
      <c r="V7979" s="6">
        <f>tbl_Raw_Data[[#This Row],[Discount_Pct]]*tbl_Raw_Data[[#This Row],[Gross_Amount]]/100</f>
        <v>23.863999999999997</v>
      </c>
      <c r="W7979" s="6">
        <f>tbl_Raw_Data[[#This Row],[Gross_Amount]]-tbl_Raw_Data[[#This Row],[Discount_Amount]]</f>
        <v>214.77599999999998</v>
      </c>
      <c r="X7979" s="6">
        <f>tbl_Raw_Data[[#This Row],[Net_Amount_Before_Tax]]*tbl_Raw_Data[[#This Row],[Tax_Pct]]/100</f>
        <v>10.738799999999999</v>
      </c>
      <c r="Y7979" s="6">
        <f>tbl_Raw_Data[[#This Row],[Net_Amount_Before_Tax]]+tbl_Raw_Data[[#This Row],[Tax_Amount]]</f>
        <v>225.51479999999998</v>
      </c>
      <c r="Z7979" s="6">
        <f t="shared" si="624"/>
        <v>3</v>
      </c>
    </row>
    <row r="7980" spans="1:26" x14ac:dyDescent="0.3">
      <c r="A7980" s="23" t="s">
        <v>10051</v>
      </c>
      <c r="B7980" s="34">
        <v>45606</v>
      </c>
      <c r="C7980" s="23" t="s">
        <v>5035</v>
      </c>
      <c r="D7980" s="23" t="s">
        <v>92</v>
      </c>
      <c r="E7980" s="23" t="s">
        <v>93</v>
      </c>
      <c r="F7980" s="23">
        <v>560038</v>
      </c>
      <c r="G7980" s="23" t="s">
        <v>119</v>
      </c>
      <c r="H7980" s="23" t="s">
        <v>120</v>
      </c>
      <c r="I7980" s="23" t="s">
        <v>32</v>
      </c>
      <c r="J7980" s="23" t="s">
        <v>64</v>
      </c>
      <c r="K7980" s="23" t="s">
        <v>57</v>
      </c>
      <c r="L7980" s="23">
        <v>2</v>
      </c>
      <c r="M7980" s="23">
        <v>65.650000000000006</v>
      </c>
      <c r="N7980" s="23">
        <v>10</v>
      </c>
      <c r="O7980" s="23">
        <v>5</v>
      </c>
      <c r="P7980" s="23" t="s">
        <v>89</v>
      </c>
      <c r="Q7980" s="23" t="s">
        <v>34</v>
      </c>
      <c r="R7980" s="23">
        <f t="shared" si="620"/>
        <v>1</v>
      </c>
      <c r="S7980" s="23" t="str">
        <f t="shared" si="621"/>
        <v>ORD107979_20241110_CUST01982_MED010</v>
      </c>
      <c r="T7980" s="23">
        <f t="shared" si="622"/>
        <v>1</v>
      </c>
      <c r="U7980" s="6">
        <f t="shared" si="623"/>
        <v>131.30000000000001</v>
      </c>
      <c r="V7980" s="6">
        <f>tbl_Raw_Data[[#This Row],[Discount_Pct]]*tbl_Raw_Data[[#This Row],[Gross_Amount]]/100</f>
        <v>13.13</v>
      </c>
      <c r="W7980" s="6">
        <f>tbl_Raw_Data[[#This Row],[Gross_Amount]]-tbl_Raw_Data[[#This Row],[Discount_Amount]]</f>
        <v>118.17000000000002</v>
      </c>
      <c r="X7980" s="6">
        <f>tbl_Raw_Data[[#This Row],[Net_Amount_Before_Tax]]*tbl_Raw_Data[[#This Row],[Tax_Pct]]/100</f>
        <v>5.908500000000001</v>
      </c>
      <c r="Y7980" s="6">
        <f>tbl_Raw_Data[[#This Row],[Net_Amount_Before_Tax]]+tbl_Raw_Data[[#This Row],[Tax_Amount]]</f>
        <v>124.07850000000002</v>
      </c>
      <c r="Z7980" s="6">
        <f t="shared" si="624"/>
        <v>4</v>
      </c>
    </row>
    <row r="7981" spans="1:26" x14ac:dyDescent="0.3">
      <c r="A7981" s="23" t="s">
        <v>10052</v>
      </c>
      <c r="B7981" s="34">
        <v>45893</v>
      </c>
      <c r="C7981" s="23" t="s">
        <v>1392</v>
      </c>
      <c r="D7981" s="23" t="s">
        <v>100</v>
      </c>
      <c r="E7981" s="23" t="s">
        <v>101</v>
      </c>
      <c r="F7981" s="23">
        <v>201303</v>
      </c>
      <c r="G7981" s="23" t="s">
        <v>283</v>
      </c>
      <c r="H7981" s="23" t="s">
        <v>284</v>
      </c>
      <c r="I7981" s="23" t="s">
        <v>104</v>
      </c>
      <c r="J7981" s="23" t="s">
        <v>42</v>
      </c>
      <c r="K7981" s="23" t="s">
        <v>57</v>
      </c>
      <c r="L7981" s="23">
        <v>1</v>
      </c>
      <c r="M7981" s="23">
        <v>254.02</v>
      </c>
      <c r="N7981" s="23">
        <v>5</v>
      </c>
      <c r="O7981" s="23">
        <v>5</v>
      </c>
      <c r="P7981" s="23" t="s">
        <v>58</v>
      </c>
      <c r="Q7981" s="23" t="s">
        <v>26</v>
      </c>
      <c r="R7981" s="23">
        <f t="shared" si="620"/>
        <v>1</v>
      </c>
      <c r="S7981" s="23" t="str">
        <f t="shared" si="621"/>
        <v>ORD107980_20250824_CUST02695_MED030</v>
      </c>
      <c r="T7981" s="23">
        <f t="shared" si="622"/>
        <v>1</v>
      </c>
      <c r="U7981" s="6">
        <f t="shared" si="623"/>
        <v>254.02</v>
      </c>
      <c r="V7981" s="6">
        <f>tbl_Raw_Data[[#This Row],[Discount_Pct]]*tbl_Raw_Data[[#This Row],[Gross_Amount]]/100</f>
        <v>12.701000000000001</v>
      </c>
      <c r="W7981" s="6">
        <f>tbl_Raw_Data[[#This Row],[Gross_Amount]]-tbl_Raw_Data[[#This Row],[Discount_Amount]]</f>
        <v>241.31900000000002</v>
      </c>
      <c r="X7981" s="6">
        <f>tbl_Raw_Data[[#This Row],[Net_Amount_Before_Tax]]*tbl_Raw_Data[[#This Row],[Tax_Pct]]/100</f>
        <v>12.065950000000001</v>
      </c>
      <c r="Y7981" s="6">
        <f>tbl_Raw_Data[[#This Row],[Net_Amount_Before_Tax]]+tbl_Raw_Data[[#This Row],[Tax_Amount]]</f>
        <v>253.38495</v>
      </c>
      <c r="Z7981" s="6">
        <f t="shared" si="624"/>
        <v>1</v>
      </c>
    </row>
    <row r="7982" spans="1:26" x14ac:dyDescent="0.3">
      <c r="A7982" s="23" t="s">
        <v>10053</v>
      </c>
      <c r="B7982" s="34">
        <v>45722</v>
      </c>
      <c r="C7982" s="23" t="s">
        <v>8271</v>
      </c>
      <c r="D7982" s="23" t="s">
        <v>87</v>
      </c>
      <c r="E7982" s="23" t="s">
        <v>88</v>
      </c>
      <c r="F7982" s="23">
        <v>600001</v>
      </c>
      <c r="G7982" s="23" t="s">
        <v>145</v>
      </c>
      <c r="H7982" s="23" t="s">
        <v>146</v>
      </c>
      <c r="I7982" s="23" t="s">
        <v>147</v>
      </c>
      <c r="J7982" s="23" t="s">
        <v>148</v>
      </c>
      <c r="K7982" s="23" t="s">
        <v>24</v>
      </c>
      <c r="L7982" s="23">
        <v>3</v>
      </c>
      <c r="M7982" s="23">
        <v>93.5</v>
      </c>
      <c r="N7982" s="23">
        <v>5</v>
      </c>
      <c r="O7982" s="23">
        <v>12</v>
      </c>
      <c r="P7982" s="23" t="s">
        <v>89</v>
      </c>
      <c r="Q7982" s="23" t="s">
        <v>26</v>
      </c>
      <c r="R7982" s="23">
        <f t="shared" si="620"/>
        <v>1</v>
      </c>
      <c r="S7982" s="23" t="str">
        <f t="shared" si="621"/>
        <v>ORD107981_20250306_CUST02908_MED016</v>
      </c>
      <c r="T7982" s="23">
        <f t="shared" si="622"/>
        <v>1</v>
      </c>
      <c r="U7982" s="6">
        <f t="shared" si="623"/>
        <v>280.5</v>
      </c>
      <c r="V7982" s="6">
        <f>tbl_Raw_Data[[#This Row],[Discount_Pct]]*tbl_Raw_Data[[#This Row],[Gross_Amount]]/100</f>
        <v>14.025</v>
      </c>
      <c r="W7982" s="6">
        <f>tbl_Raw_Data[[#This Row],[Gross_Amount]]-tbl_Raw_Data[[#This Row],[Discount_Amount]]</f>
        <v>266.47500000000002</v>
      </c>
      <c r="X7982" s="6">
        <f>tbl_Raw_Data[[#This Row],[Net_Amount_Before_Tax]]*tbl_Raw_Data[[#This Row],[Tax_Pct]]/100</f>
        <v>31.977000000000004</v>
      </c>
      <c r="Y7982" s="6">
        <f>tbl_Raw_Data[[#This Row],[Net_Amount_Before_Tax]]+tbl_Raw_Data[[#This Row],[Tax_Amount]]</f>
        <v>298.452</v>
      </c>
      <c r="Z7982" s="6">
        <f t="shared" si="624"/>
        <v>0</v>
      </c>
    </row>
    <row r="7983" spans="1:26" x14ac:dyDescent="0.3">
      <c r="A7983" s="23" t="s">
        <v>10053</v>
      </c>
      <c r="B7983" s="34">
        <v>45999</v>
      </c>
      <c r="C7983" s="23" t="s">
        <v>3980</v>
      </c>
      <c r="D7983" s="23" t="s">
        <v>52</v>
      </c>
      <c r="E7983" s="23" t="s">
        <v>52</v>
      </c>
      <c r="F7983" s="23">
        <v>160001</v>
      </c>
      <c r="G7983" s="23" t="s">
        <v>111</v>
      </c>
      <c r="H7983" s="23" t="s">
        <v>112</v>
      </c>
      <c r="I7983" s="23" t="s">
        <v>113</v>
      </c>
      <c r="J7983" s="23" t="s">
        <v>114</v>
      </c>
      <c r="K7983" s="23" t="s">
        <v>24</v>
      </c>
      <c r="L7983" s="23">
        <v>3</v>
      </c>
      <c r="M7983" s="23">
        <v>94.8</v>
      </c>
      <c r="N7983" s="23">
        <v>5</v>
      </c>
      <c r="O7983" s="23">
        <v>18</v>
      </c>
      <c r="P7983" s="23" t="s">
        <v>33</v>
      </c>
      <c r="Q7983" s="23" t="s">
        <v>34</v>
      </c>
      <c r="R7983" s="23">
        <f t="shared" si="620"/>
        <v>1</v>
      </c>
      <c r="S7983" s="23" t="str">
        <f t="shared" si="621"/>
        <v>ORD107981_20251208_CUST02788_MED027</v>
      </c>
      <c r="T7983" s="23">
        <f t="shared" si="622"/>
        <v>1</v>
      </c>
      <c r="U7983" s="6">
        <f t="shared" si="623"/>
        <v>284.39999999999998</v>
      </c>
      <c r="V7983" s="6">
        <f>tbl_Raw_Data[[#This Row],[Discount_Pct]]*tbl_Raw_Data[[#This Row],[Gross_Amount]]/100</f>
        <v>14.22</v>
      </c>
      <c r="W7983" s="6">
        <f>tbl_Raw_Data[[#This Row],[Gross_Amount]]-tbl_Raw_Data[[#This Row],[Discount_Amount]]</f>
        <v>270.17999999999995</v>
      </c>
      <c r="X7983" s="6">
        <f>tbl_Raw_Data[[#This Row],[Net_Amount_Before_Tax]]*tbl_Raw_Data[[#This Row],[Tax_Pct]]/100</f>
        <v>48.63239999999999</v>
      </c>
      <c r="Y7983" s="6">
        <f>tbl_Raw_Data[[#This Row],[Net_Amount_Before_Tax]]+tbl_Raw_Data[[#This Row],[Tax_Amount]]</f>
        <v>318.81239999999991</v>
      </c>
      <c r="Z7983" s="6">
        <f t="shared" si="624"/>
        <v>3</v>
      </c>
    </row>
    <row r="7984" spans="1:26" x14ac:dyDescent="0.3">
      <c r="A7984" s="23" t="s">
        <v>10054</v>
      </c>
      <c r="B7984" s="34">
        <v>45806</v>
      </c>
      <c r="C7984" s="23" t="s">
        <v>7363</v>
      </c>
      <c r="D7984" s="23" t="s">
        <v>80</v>
      </c>
      <c r="E7984" s="23" t="s">
        <v>81</v>
      </c>
      <c r="F7984" s="23">
        <v>395010</v>
      </c>
      <c r="G7984" s="23" t="s">
        <v>107</v>
      </c>
      <c r="H7984" s="23" t="s">
        <v>108</v>
      </c>
      <c r="I7984" s="23" t="s">
        <v>63</v>
      </c>
      <c r="J7984" s="23" t="s">
        <v>42</v>
      </c>
      <c r="K7984" s="23" t="s">
        <v>57</v>
      </c>
      <c r="L7984" s="23">
        <v>2</v>
      </c>
      <c r="M7984" s="23">
        <v>96.64</v>
      </c>
      <c r="N7984" s="23">
        <v>5</v>
      </c>
      <c r="O7984" s="23">
        <v>5</v>
      </c>
      <c r="P7984" s="23" t="s">
        <v>58</v>
      </c>
      <c r="Q7984" s="23" t="s">
        <v>34</v>
      </c>
      <c r="R7984" s="23">
        <f t="shared" si="620"/>
        <v>1</v>
      </c>
      <c r="S7984" s="23" t="str">
        <f t="shared" si="621"/>
        <v>ORD107983_20250529_CUST00120_MED005</v>
      </c>
      <c r="T7984" s="23">
        <f t="shared" si="622"/>
        <v>1</v>
      </c>
      <c r="U7984" s="6">
        <f t="shared" si="623"/>
        <v>193.28</v>
      </c>
      <c r="V7984" s="6">
        <f>tbl_Raw_Data[[#This Row],[Discount_Pct]]*tbl_Raw_Data[[#This Row],[Gross_Amount]]/100</f>
        <v>9.6639999999999997</v>
      </c>
      <c r="W7984" s="6">
        <f>tbl_Raw_Data[[#This Row],[Gross_Amount]]-tbl_Raw_Data[[#This Row],[Discount_Amount]]</f>
        <v>183.61600000000001</v>
      </c>
      <c r="X7984" s="6">
        <f>tbl_Raw_Data[[#This Row],[Net_Amount_Before_Tax]]*tbl_Raw_Data[[#This Row],[Tax_Pct]]/100</f>
        <v>9.1807999999999996</v>
      </c>
      <c r="Y7984" s="6">
        <f>tbl_Raw_Data[[#This Row],[Net_Amount_Before_Tax]]+tbl_Raw_Data[[#This Row],[Tax_Amount]]</f>
        <v>192.79680000000002</v>
      </c>
      <c r="Z7984" s="6">
        <f t="shared" si="624"/>
        <v>1</v>
      </c>
    </row>
    <row r="7985" spans="1:26" x14ac:dyDescent="0.3">
      <c r="A7985" s="23" t="s">
        <v>10055</v>
      </c>
      <c r="B7985" s="34">
        <v>45610</v>
      </c>
      <c r="C7985" s="23" t="s">
        <v>3629</v>
      </c>
      <c r="D7985" s="23" t="s">
        <v>37</v>
      </c>
      <c r="E7985" s="23" t="s">
        <v>38</v>
      </c>
      <c r="F7985" s="23">
        <v>452001</v>
      </c>
      <c r="G7985" s="23" t="s">
        <v>160</v>
      </c>
      <c r="H7985" s="23" t="s">
        <v>161</v>
      </c>
      <c r="I7985" s="23" t="s">
        <v>50</v>
      </c>
      <c r="J7985" s="23" t="s">
        <v>23</v>
      </c>
      <c r="K7985" s="23" t="s">
        <v>24</v>
      </c>
      <c r="L7985" s="23">
        <v>2</v>
      </c>
      <c r="M7985" s="23">
        <v>135.1</v>
      </c>
      <c r="N7985" s="23">
        <v>5</v>
      </c>
      <c r="O7985" s="23">
        <v>18</v>
      </c>
      <c r="P7985" s="23" t="s">
        <v>33</v>
      </c>
      <c r="Q7985" s="23" t="s">
        <v>34</v>
      </c>
      <c r="R7985" s="23">
        <f t="shared" si="620"/>
        <v>1</v>
      </c>
      <c r="S7985" s="23" t="str">
        <f t="shared" si="621"/>
        <v>ORD107984_20241114_CUST00128_MED014</v>
      </c>
      <c r="T7985" s="23">
        <f t="shared" si="622"/>
        <v>1</v>
      </c>
      <c r="U7985" s="6">
        <f t="shared" si="623"/>
        <v>270.2</v>
      </c>
      <c r="V7985" s="6">
        <f>tbl_Raw_Data[[#This Row],[Discount_Pct]]*tbl_Raw_Data[[#This Row],[Gross_Amount]]/100</f>
        <v>13.51</v>
      </c>
      <c r="W7985" s="6">
        <f>tbl_Raw_Data[[#This Row],[Gross_Amount]]-tbl_Raw_Data[[#This Row],[Discount_Amount]]</f>
        <v>256.69</v>
      </c>
      <c r="X7985" s="6">
        <f>tbl_Raw_Data[[#This Row],[Net_Amount_Before_Tax]]*tbl_Raw_Data[[#This Row],[Tax_Pct]]/100</f>
        <v>46.2042</v>
      </c>
      <c r="Y7985" s="6">
        <f>tbl_Raw_Data[[#This Row],[Net_Amount_Before_Tax]]+tbl_Raw_Data[[#This Row],[Tax_Amount]]</f>
        <v>302.89420000000001</v>
      </c>
      <c r="Z7985" s="6">
        <f t="shared" si="624"/>
        <v>1</v>
      </c>
    </row>
    <row r="7986" spans="1:26" x14ac:dyDescent="0.3">
      <c r="A7986" s="23" t="s">
        <v>10056</v>
      </c>
      <c r="B7986" s="34">
        <v>45415</v>
      </c>
      <c r="C7986" s="23" t="s">
        <v>10057</v>
      </c>
      <c r="D7986" s="23" t="s">
        <v>72</v>
      </c>
      <c r="E7986" s="23" t="s">
        <v>73</v>
      </c>
      <c r="F7986" s="23">
        <v>302021</v>
      </c>
      <c r="G7986" s="23" t="s">
        <v>107</v>
      </c>
      <c r="H7986" s="23" t="s">
        <v>108</v>
      </c>
      <c r="I7986" s="23" t="s">
        <v>63</v>
      </c>
      <c r="J7986" s="23" t="s">
        <v>42</v>
      </c>
      <c r="K7986" s="23" t="s">
        <v>57</v>
      </c>
      <c r="L7986" s="23">
        <v>1</v>
      </c>
      <c r="M7986" s="23">
        <v>107.58</v>
      </c>
      <c r="N7986" s="23">
        <v>15</v>
      </c>
      <c r="O7986" s="23">
        <v>5</v>
      </c>
      <c r="P7986" s="23" t="s">
        <v>43</v>
      </c>
      <c r="Q7986" s="23" t="s">
        <v>34</v>
      </c>
      <c r="R7986" s="23">
        <f t="shared" si="620"/>
        <v>1</v>
      </c>
      <c r="S7986" s="23" t="str">
        <f t="shared" si="621"/>
        <v>ORD107985_20240503_CUST02270_MED005</v>
      </c>
      <c r="T7986" s="23">
        <f t="shared" si="622"/>
        <v>1</v>
      </c>
      <c r="U7986" s="6">
        <f t="shared" si="623"/>
        <v>107.58</v>
      </c>
      <c r="V7986" s="6">
        <f>tbl_Raw_Data[[#This Row],[Discount_Pct]]*tbl_Raw_Data[[#This Row],[Gross_Amount]]/100</f>
        <v>16.137</v>
      </c>
      <c r="W7986" s="6">
        <f>tbl_Raw_Data[[#This Row],[Gross_Amount]]-tbl_Raw_Data[[#This Row],[Discount_Amount]]</f>
        <v>91.442999999999998</v>
      </c>
      <c r="X7986" s="6">
        <f>tbl_Raw_Data[[#This Row],[Net_Amount_Before_Tax]]*tbl_Raw_Data[[#This Row],[Tax_Pct]]/100</f>
        <v>4.5721499999999997</v>
      </c>
      <c r="Y7986" s="6">
        <f>tbl_Raw_Data[[#This Row],[Net_Amount_Before_Tax]]+tbl_Raw_Data[[#This Row],[Tax_Amount]]</f>
        <v>96.015149999999991</v>
      </c>
      <c r="Z7986" s="6">
        <f t="shared" si="624"/>
        <v>1</v>
      </c>
    </row>
    <row r="7987" spans="1:26" x14ac:dyDescent="0.3">
      <c r="A7987" s="23" t="s">
        <v>10058</v>
      </c>
      <c r="B7987" s="34">
        <v>45363</v>
      </c>
      <c r="C7987" s="23" t="s">
        <v>10059</v>
      </c>
      <c r="D7987" s="23" t="s">
        <v>92</v>
      </c>
      <c r="E7987" s="23" t="s">
        <v>93</v>
      </c>
      <c r="F7987" s="23">
        <v>560001</v>
      </c>
      <c r="G7987" s="23" t="s">
        <v>102</v>
      </c>
      <c r="H7987" s="23" t="s">
        <v>103</v>
      </c>
      <c r="I7987" s="23" t="s">
        <v>104</v>
      </c>
      <c r="J7987" s="23" t="s">
        <v>64</v>
      </c>
      <c r="K7987" s="23" t="s">
        <v>57</v>
      </c>
      <c r="L7987" s="23">
        <v>3</v>
      </c>
      <c r="M7987" s="23">
        <v>106.71</v>
      </c>
      <c r="N7987" s="23">
        <v>5</v>
      </c>
      <c r="O7987" s="23">
        <v>5</v>
      </c>
      <c r="P7987" s="23" t="s">
        <v>25</v>
      </c>
      <c r="Q7987" s="23" t="s">
        <v>34</v>
      </c>
      <c r="R7987" s="23">
        <f t="shared" si="620"/>
        <v>1</v>
      </c>
      <c r="S7987" s="23" t="str">
        <f t="shared" si="621"/>
        <v>ORD107986_20240312_CUST00837_MED029</v>
      </c>
      <c r="T7987" s="23">
        <f t="shared" si="622"/>
        <v>1</v>
      </c>
      <c r="U7987" s="6">
        <f t="shared" si="623"/>
        <v>320.13</v>
      </c>
      <c r="V7987" s="6">
        <f>tbl_Raw_Data[[#This Row],[Discount_Pct]]*tbl_Raw_Data[[#This Row],[Gross_Amount]]/100</f>
        <v>16.006500000000003</v>
      </c>
      <c r="W7987" s="6">
        <f>tbl_Raw_Data[[#This Row],[Gross_Amount]]-tbl_Raw_Data[[#This Row],[Discount_Amount]]</f>
        <v>304.12349999999998</v>
      </c>
      <c r="X7987" s="6">
        <f>tbl_Raw_Data[[#This Row],[Net_Amount_Before_Tax]]*tbl_Raw_Data[[#This Row],[Tax_Pct]]/100</f>
        <v>15.206174999999998</v>
      </c>
      <c r="Y7987" s="6">
        <f>tbl_Raw_Data[[#This Row],[Net_Amount_Before_Tax]]+tbl_Raw_Data[[#This Row],[Tax_Amount]]</f>
        <v>319.32967499999995</v>
      </c>
      <c r="Z7987" s="6">
        <f t="shared" si="624"/>
        <v>1</v>
      </c>
    </row>
    <row r="7988" spans="1:26" x14ac:dyDescent="0.3">
      <c r="A7988" s="23" t="s">
        <v>10060</v>
      </c>
      <c r="B7988" s="34">
        <v>45914</v>
      </c>
      <c r="C7988" s="23" t="s">
        <v>7715</v>
      </c>
      <c r="D7988" s="23" t="s">
        <v>80</v>
      </c>
      <c r="E7988" s="23" t="s">
        <v>81</v>
      </c>
      <c r="F7988" s="23">
        <v>395007</v>
      </c>
      <c r="G7988" s="23" t="s">
        <v>39</v>
      </c>
      <c r="H7988" s="23" t="s">
        <v>40</v>
      </c>
      <c r="I7988" s="23" t="s">
        <v>41</v>
      </c>
      <c r="J7988" s="23" t="s">
        <v>42</v>
      </c>
      <c r="K7988" s="23" t="s">
        <v>24</v>
      </c>
      <c r="L7988" s="23">
        <v>2</v>
      </c>
      <c r="M7988" s="23">
        <v>32</v>
      </c>
      <c r="N7988" s="23">
        <v>5</v>
      </c>
      <c r="O7988" s="23">
        <v>12</v>
      </c>
      <c r="P7988" s="23" t="s">
        <v>25</v>
      </c>
      <c r="Q7988" s="23" t="s">
        <v>34</v>
      </c>
      <c r="R7988" s="23">
        <f t="shared" si="620"/>
        <v>1</v>
      </c>
      <c r="S7988" s="23" t="str">
        <f t="shared" si="621"/>
        <v>ORD107987_20250914_CUST01225_MED001</v>
      </c>
      <c r="T7988" s="23">
        <f t="shared" si="622"/>
        <v>1</v>
      </c>
      <c r="U7988" s="6">
        <f t="shared" si="623"/>
        <v>64</v>
      </c>
      <c r="V7988" s="6">
        <f>tbl_Raw_Data[[#This Row],[Discount_Pct]]*tbl_Raw_Data[[#This Row],[Gross_Amount]]/100</f>
        <v>3.2</v>
      </c>
      <c r="W7988" s="6">
        <f>tbl_Raw_Data[[#This Row],[Gross_Amount]]-tbl_Raw_Data[[#This Row],[Discount_Amount]]</f>
        <v>60.8</v>
      </c>
      <c r="X7988" s="6">
        <f>tbl_Raw_Data[[#This Row],[Net_Amount_Before_Tax]]*tbl_Raw_Data[[#This Row],[Tax_Pct]]/100</f>
        <v>7.2959999999999994</v>
      </c>
      <c r="Y7988" s="6">
        <f>tbl_Raw_Data[[#This Row],[Net_Amount_Before_Tax]]+tbl_Raw_Data[[#This Row],[Tax_Amount]]</f>
        <v>68.096000000000004</v>
      </c>
      <c r="Z7988" s="6">
        <f t="shared" si="624"/>
        <v>2</v>
      </c>
    </row>
    <row r="7989" spans="1:26" x14ac:dyDescent="0.3">
      <c r="A7989" s="23" t="s">
        <v>10061</v>
      </c>
      <c r="B7989" s="34">
        <v>45714</v>
      </c>
      <c r="C7989" s="23" t="s">
        <v>3759</v>
      </c>
      <c r="D7989" s="23" t="s">
        <v>19</v>
      </c>
      <c r="E7989" s="23" t="s">
        <v>19</v>
      </c>
      <c r="F7989" s="23">
        <v>110001</v>
      </c>
      <c r="G7989" s="23" t="s">
        <v>315</v>
      </c>
      <c r="H7989" s="23" t="s">
        <v>316</v>
      </c>
      <c r="I7989" s="23" t="s">
        <v>50</v>
      </c>
      <c r="J7989" s="23" t="s">
        <v>114</v>
      </c>
      <c r="K7989" s="23" t="s">
        <v>24</v>
      </c>
      <c r="L7989" s="23">
        <v>2</v>
      </c>
      <c r="M7989" s="23">
        <v>120.14</v>
      </c>
      <c r="N7989" s="23">
        <v>5</v>
      </c>
      <c r="O7989" s="23">
        <v>5</v>
      </c>
      <c r="P7989" s="23" t="s">
        <v>65</v>
      </c>
      <c r="Q7989" s="23" t="s">
        <v>34</v>
      </c>
      <c r="R7989" s="23">
        <f t="shared" si="620"/>
        <v>1</v>
      </c>
      <c r="S7989" s="23" t="str">
        <f t="shared" si="621"/>
        <v>ORD107988_20250226_CUST01818_MED012</v>
      </c>
      <c r="T7989" s="23">
        <f t="shared" si="622"/>
        <v>1</v>
      </c>
      <c r="U7989" s="6">
        <f t="shared" si="623"/>
        <v>240.28</v>
      </c>
      <c r="V7989" s="6">
        <f>tbl_Raw_Data[[#This Row],[Discount_Pct]]*tbl_Raw_Data[[#This Row],[Gross_Amount]]/100</f>
        <v>12.014000000000001</v>
      </c>
      <c r="W7989" s="6">
        <f>tbl_Raw_Data[[#This Row],[Gross_Amount]]-tbl_Raw_Data[[#This Row],[Discount_Amount]]</f>
        <v>228.26599999999999</v>
      </c>
      <c r="X7989" s="6">
        <f>tbl_Raw_Data[[#This Row],[Net_Amount_Before_Tax]]*tbl_Raw_Data[[#This Row],[Tax_Pct]]/100</f>
        <v>11.4133</v>
      </c>
      <c r="Y7989" s="6">
        <f>tbl_Raw_Data[[#This Row],[Net_Amount_Before_Tax]]+tbl_Raw_Data[[#This Row],[Tax_Amount]]</f>
        <v>239.67929999999998</v>
      </c>
      <c r="Z7989" s="6">
        <f t="shared" si="624"/>
        <v>6</v>
      </c>
    </row>
    <row r="7990" spans="1:26" x14ac:dyDescent="0.3">
      <c r="A7990" s="23" t="s">
        <v>10062</v>
      </c>
      <c r="B7990" s="34">
        <v>45479</v>
      </c>
      <c r="C7990" s="23" t="s">
        <v>2898</v>
      </c>
      <c r="D7990" s="23" t="s">
        <v>123</v>
      </c>
      <c r="E7990" s="23" t="s">
        <v>101</v>
      </c>
      <c r="F7990" s="23">
        <v>226016</v>
      </c>
      <c r="G7990" s="23" t="s">
        <v>315</v>
      </c>
      <c r="H7990" s="23" t="s">
        <v>316</v>
      </c>
      <c r="I7990" s="23" t="s">
        <v>50</v>
      </c>
      <c r="J7990" s="23" t="s">
        <v>114</v>
      </c>
      <c r="K7990" s="23" t="s">
        <v>24</v>
      </c>
      <c r="L7990" s="23">
        <v>2</v>
      </c>
      <c r="M7990" s="23">
        <v>136.43</v>
      </c>
      <c r="N7990" s="23">
        <v>10</v>
      </c>
      <c r="O7990" s="23">
        <v>12</v>
      </c>
      <c r="P7990" s="23" t="s">
        <v>89</v>
      </c>
      <c r="Q7990" s="23" t="s">
        <v>34</v>
      </c>
      <c r="R7990" s="23">
        <f t="shared" si="620"/>
        <v>1</v>
      </c>
      <c r="S7990" s="23" t="str">
        <f t="shared" si="621"/>
        <v>ORD107989_20240706_CUST01589_MED012</v>
      </c>
      <c r="T7990" s="23">
        <f t="shared" si="622"/>
        <v>1</v>
      </c>
      <c r="U7990" s="6">
        <f t="shared" si="623"/>
        <v>272.86</v>
      </c>
      <c r="V7990" s="6">
        <f>tbl_Raw_Data[[#This Row],[Discount_Pct]]*tbl_Raw_Data[[#This Row],[Gross_Amount]]/100</f>
        <v>27.286000000000005</v>
      </c>
      <c r="W7990" s="6">
        <f>tbl_Raw_Data[[#This Row],[Gross_Amount]]-tbl_Raw_Data[[#This Row],[Discount_Amount]]</f>
        <v>245.57400000000001</v>
      </c>
      <c r="X7990" s="6">
        <f>tbl_Raw_Data[[#This Row],[Net_Amount_Before_Tax]]*tbl_Raw_Data[[#This Row],[Tax_Pct]]/100</f>
        <v>29.468879999999999</v>
      </c>
      <c r="Y7990" s="6">
        <f>tbl_Raw_Data[[#This Row],[Net_Amount_Before_Tax]]+tbl_Raw_Data[[#This Row],[Tax_Amount]]</f>
        <v>275.04288000000003</v>
      </c>
      <c r="Z7990" s="6">
        <f t="shared" si="624"/>
        <v>2</v>
      </c>
    </row>
    <row r="7991" spans="1:26" x14ac:dyDescent="0.3">
      <c r="A7991" s="23" t="s">
        <v>10063</v>
      </c>
      <c r="B7991" s="34">
        <v>45693</v>
      </c>
      <c r="C7991" s="23" t="s">
        <v>8590</v>
      </c>
      <c r="D7991" s="23" t="s">
        <v>183</v>
      </c>
      <c r="E7991" s="23" t="s">
        <v>184</v>
      </c>
      <c r="F7991" s="23">
        <v>122018</v>
      </c>
      <c r="G7991" s="23" t="s">
        <v>20</v>
      </c>
      <c r="H7991" s="23" t="s">
        <v>21</v>
      </c>
      <c r="I7991" s="23" t="s">
        <v>22</v>
      </c>
      <c r="J7991" s="23" t="s">
        <v>23</v>
      </c>
      <c r="K7991" s="23" t="s">
        <v>24</v>
      </c>
      <c r="L7991" s="23">
        <v>2</v>
      </c>
      <c r="M7991" s="23">
        <v>124.21</v>
      </c>
      <c r="N7991" s="23">
        <v>5</v>
      </c>
      <c r="O7991" s="23">
        <v>5</v>
      </c>
      <c r="P7991" s="23" t="s">
        <v>89</v>
      </c>
      <c r="Q7991" s="23" t="s">
        <v>34</v>
      </c>
      <c r="R7991" s="23">
        <f t="shared" si="620"/>
        <v>1</v>
      </c>
      <c r="S7991" s="23" t="str">
        <f t="shared" si="621"/>
        <v>ORD107990_20250205_CUST00328_MED024</v>
      </c>
      <c r="T7991" s="23">
        <f t="shared" si="622"/>
        <v>1</v>
      </c>
      <c r="U7991" s="6">
        <f t="shared" si="623"/>
        <v>248.42</v>
      </c>
      <c r="V7991" s="6">
        <f>tbl_Raw_Data[[#This Row],[Discount_Pct]]*tbl_Raw_Data[[#This Row],[Gross_Amount]]/100</f>
        <v>12.420999999999999</v>
      </c>
      <c r="W7991" s="6">
        <f>tbl_Raw_Data[[#This Row],[Gross_Amount]]-tbl_Raw_Data[[#This Row],[Discount_Amount]]</f>
        <v>235.999</v>
      </c>
      <c r="X7991" s="6">
        <f>tbl_Raw_Data[[#This Row],[Net_Amount_Before_Tax]]*tbl_Raw_Data[[#This Row],[Tax_Pct]]/100</f>
        <v>11.799949999999999</v>
      </c>
      <c r="Y7991" s="6">
        <f>tbl_Raw_Data[[#This Row],[Net_Amount_Before_Tax]]+tbl_Raw_Data[[#This Row],[Tax_Amount]]</f>
        <v>247.79894999999999</v>
      </c>
      <c r="Z7991" s="6">
        <f t="shared" si="624"/>
        <v>2</v>
      </c>
    </row>
    <row r="7992" spans="1:26" x14ac:dyDescent="0.3">
      <c r="A7992" s="23" t="s">
        <v>10064</v>
      </c>
      <c r="B7992" s="34">
        <v>45772</v>
      </c>
      <c r="C7992" s="23" t="s">
        <v>5862</v>
      </c>
      <c r="D7992" s="23" t="s">
        <v>159</v>
      </c>
      <c r="E7992" s="23" t="s">
        <v>47</v>
      </c>
      <c r="F7992" s="23">
        <v>400069</v>
      </c>
      <c r="G7992" s="23" t="s">
        <v>68</v>
      </c>
      <c r="H7992" s="23" t="s">
        <v>69</v>
      </c>
      <c r="I7992" s="23" t="s">
        <v>55</v>
      </c>
      <c r="J7992" s="23" t="s">
        <v>56</v>
      </c>
      <c r="K7992" s="23" t="s">
        <v>24</v>
      </c>
      <c r="L7992" s="23">
        <v>2</v>
      </c>
      <c r="M7992" s="23">
        <v>29.42</v>
      </c>
      <c r="N7992" s="23">
        <v>10</v>
      </c>
      <c r="O7992" s="23">
        <v>12</v>
      </c>
      <c r="P7992" s="23" t="s">
        <v>25</v>
      </c>
      <c r="Q7992" s="23" t="s">
        <v>90</v>
      </c>
      <c r="R7992" s="23">
        <f t="shared" si="620"/>
        <v>1</v>
      </c>
      <c r="S7992" s="23" t="str">
        <f t="shared" si="621"/>
        <v>ORD107991_20250425_CUST00514_MED003</v>
      </c>
      <c r="T7992" s="23">
        <f t="shared" si="622"/>
        <v>1</v>
      </c>
      <c r="U7992" s="6">
        <f t="shared" si="623"/>
        <v>58.84</v>
      </c>
      <c r="V7992" s="6">
        <f>tbl_Raw_Data[[#This Row],[Discount_Pct]]*tbl_Raw_Data[[#This Row],[Gross_Amount]]/100</f>
        <v>5.8840000000000012</v>
      </c>
      <c r="W7992" s="6">
        <f>tbl_Raw_Data[[#This Row],[Gross_Amount]]-tbl_Raw_Data[[#This Row],[Discount_Amount]]</f>
        <v>52.956000000000003</v>
      </c>
      <c r="X7992" s="6">
        <f>tbl_Raw_Data[[#This Row],[Net_Amount_Before_Tax]]*tbl_Raw_Data[[#This Row],[Tax_Pct]]/100</f>
        <v>6.3547199999999995</v>
      </c>
      <c r="Y7992" s="6">
        <f>tbl_Raw_Data[[#This Row],[Net_Amount_Before_Tax]]+tbl_Raw_Data[[#This Row],[Tax_Amount]]</f>
        <v>59.310720000000003</v>
      </c>
      <c r="Z7992" s="6">
        <f t="shared" si="624"/>
        <v>0</v>
      </c>
    </row>
    <row r="7993" spans="1:26" x14ac:dyDescent="0.3">
      <c r="A7993" s="23" t="s">
        <v>10065</v>
      </c>
      <c r="B7993" s="34">
        <v>45538</v>
      </c>
      <c r="C7993" s="23" t="s">
        <v>314</v>
      </c>
      <c r="D7993" s="23" t="s">
        <v>123</v>
      </c>
      <c r="E7993" s="23" t="s">
        <v>101</v>
      </c>
      <c r="F7993" s="23">
        <v>226024</v>
      </c>
      <c r="G7993" s="23" t="s">
        <v>94</v>
      </c>
      <c r="H7993" s="23" t="s">
        <v>95</v>
      </c>
      <c r="I7993" s="23" t="s">
        <v>84</v>
      </c>
      <c r="J7993" s="23" t="s">
        <v>42</v>
      </c>
      <c r="K7993" s="23" t="s">
        <v>24</v>
      </c>
      <c r="L7993" s="23">
        <v>2</v>
      </c>
      <c r="M7993" s="23">
        <v>92.95</v>
      </c>
      <c r="N7993" s="23">
        <v>10</v>
      </c>
      <c r="O7993" s="23">
        <v>5</v>
      </c>
      <c r="P7993" s="23" t="s">
        <v>58</v>
      </c>
      <c r="Q7993" s="23" t="s">
        <v>26</v>
      </c>
      <c r="R7993" s="23">
        <f t="shared" si="620"/>
        <v>1</v>
      </c>
      <c r="S7993" s="23" t="str">
        <f t="shared" si="621"/>
        <v>ORD107992_20240903_CUST00137_MED021</v>
      </c>
      <c r="T7993" s="23">
        <f t="shared" si="622"/>
        <v>1</v>
      </c>
      <c r="U7993" s="6">
        <f t="shared" si="623"/>
        <v>185.9</v>
      </c>
      <c r="V7993" s="6">
        <f>tbl_Raw_Data[[#This Row],[Discount_Pct]]*tbl_Raw_Data[[#This Row],[Gross_Amount]]/100</f>
        <v>18.59</v>
      </c>
      <c r="W7993" s="6">
        <f>tbl_Raw_Data[[#This Row],[Gross_Amount]]-tbl_Raw_Data[[#This Row],[Discount_Amount]]</f>
        <v>167.31</v>
      </c>
      <c r="X7993" s="6">
        <f>tbl_Raw_Data[[#This Row],[Net_Amount_Before_Tax]]*tbl_Raw_Data[[#This Row],[Tax_Pct]]/100</f>
        <v>8.365499999999999</v>
      </c>
      <c r="Y7993" s="6">
        <f>tbl_Raw_Data[[#This Row],[Net_Amount_Before_Tax]]+tbl_Raw_Data[[#This Row],[Tax_Amount]]</f>
        <v>175.6755</v>
      </c>
      <c r="Z7993" s="6">
        <f t="shared" si="624"/>
        <v>5</v>
      </c>
    </row>
    <row r="7994" spans="1:26" x14ac:dyDescent="0.3">
      <c r="A7994" s="23" t="s">
        <v>10066</v>
      </c>
      <c r="B7994" s="34">
        <v>45843</v>
      </c>
      <c r="C7994" s="23" t="s">
        <v>5596</v>
      </c>
      <c r="D7994" s="23" t="s">
        <v>72</v>
      </c>
      <c r="E7994" s="23" t="s">
        <v>73</v>
      </c>
      <c r="F7994" s="23">
        <v>302017</v>
      </c>
      <c r="G7994" s="23" t="s">
        <v>107</v>
      </c>
      <c r="H7994" s="23" t="s">
        <v>108</v>
      </c>
      <c r="I7994" s="23" t="s">
        <v>63</v>
      </c>
      <c r="J7994" s="23" t="s">
        <v>42</v>
      </c>
      <c r="K7994" s="23" t="s">
        <v>57</v>
      </c>
      <c r="L7994" s="23">
        <v>1</v>
      </c>
      <c r="M7994" s="23">
        <v>90.81</v>
      </c>
      <c r="N7994" s="23">
        <v>0</v>
      </c>
      <c r="O7994" s="23">
        <v>12</v>
      </c>
      <c r="P7994" s="23" t="s">
        <v>65</v>
      </c>
      <c r="Q7994" s="23" t="s">
        <v>34</v>
      </c>
      <c r="R7994" s="23">
        <f t="shared" si="620"/>
        <v>1</v>
      </c>
      <c r="S7994" s="23" t="str">
        <f t="shared" si="621"/>
        <v>ORD107993_20250705_CUST00402_MED005</v>
      </c>
      <c r="T7994" s="23">
        <f t="shared" si="622"/>
        <v>1</v>
      </c>
      <c r="U7994" s="6">
        <f t="shared" si="623"/>
        <v>90.81</v>
      </c>
      <c r="V7994" s="6">
        <f>tbl_Raw_Data[[#This Row],[Discount_Pct]]*tbl_Raw_Data[[#This Row],[Gross_Amount]]/100</f>
        <v>0</v>
      </c>
      <c r="W7994" s="6">
        <f>tbl_Raw_Data[[#This Row],[Gross_Amount]]-tbl_Raw_Data[[#This Row],[Discount_Amount]]</f>
        <v>90.81</v>
      </c>
      <c r="X7994" s="6">
        <f>tbl_Raw_Data[[#This Row],[Net_Amount_Before_Tax]]*tbl_Raw_Data[[#This Row],[Tax_Pct]]/100</f>
        <v>10.8972</v>
      </c>
      <c r="Y7994" s="6">
        <f>tbl_Raw_Data[[#This Row],[Net_Amount_Before_Tax]]+tbl_Raw_Data[[#This Row],[Tax_Amount]]</f>
        <v>101.7072</v>
      </c>
      <c r="Z7994" s="6">
        <f t="shared" si="624"/>
        <v>3</v>
      </c>
    </row>
    <row r="7995" spans="1:26" x14ac:dyDescent="0.3">
      <c r="A7995" s="23" t="s">
        <v>10067</v>
      </c>
      <c r="B7995" s="34">
        <v>45892</v>
      </c>
      <c r="C7995" s="23" t="s">
        <v>1360</v>
      </c>
      <c r="D7995" s="23" t="s">
        <v>52</v>
      </c>
      <c r="E7995" s="23" t="s">
        <v>52</v>
      </c>
      <c r="F7995" s="23">
        <v>160019</v>
      </c>
      <c r="G7995" s="23" t="s">
        <v>48</v>
      </c>
      <c r="H7995" s="23" t="s">
        <v>49</v>
      </c>
      <c r="I7995" s="23" t="s">
        <v>50</v>
      </c>
      <c r="J7995" s="23" t="s">
        <v>23</v>
      </c>
      <c r="K7995" s="23" t="s">
        <v>24</v>
      </c>
      <c r="L7995" s="23">
        <v>1</v>
      </c>
      <c r="M7995" s="23">
        <v>98.7</v>
      </c>
      <c r="N7995" s="23">
        <v>15</v>
      </c>
      <c r="O7995" s="23">
        <v>5</v>
      </c>
      <c r="P7995" s="23" t="s">
        <v>65</v>
      </c>
      <c r="Q7995" s="23" t="s">
        <v>26</v>
      </c>
      <c r="R7995" s="23">
        <f t="shared" si="620"/>
        <v>1</v>
      </c>
      <c r="S7995" s="23" t="str">
        <f t="shared" si="621"/>
        <v>ORD107994_20250823_CUST02277_MED028</v>
      </c>
      <c r="T7995" s="23">
        <f t="shared" si="622"/>
        <v>1</v>
      </c>
      <c r="U7995" s="6">
        <f t="shared" si="623"/>
        <v>98.7</v>
      </c>
      <c r="V7995" s="6">
        <f>tbl_Raw_Data[[#This Row],[Discount_Pct]]*tbl_Raw_Data[[#This Row],[Gross_Amount]]/100</f>
        <v>14.805</v>
      </c>
      <c r="W7995" s="6">
        <f>tbl_Raw_Data[[#This Row],[Gross_Amount]]-tbl_Raw_Data[[#This Row],[Discount_Amount]]</f>
        <v>83.89500000000001</v>
      </c>
      <c r="X7995" s="6">
        <f>tbl_Raw_Data[[#This Row],[Net_Amount_Before_Tax]]*tbl_Raw_Data[[#This Row],[Tax_Pct]]/100</f>
        <v>4.19475</v>
      </c>
      <c r="Y7995" s="6">
        <f>tbl_Raw_Data[[#This Row],[Net_Amount_Before_Tax]]+tbl_Raw_Data[[#This Row],[Tax_Amount]]</f>
        <v>88.089750000000009</v>
      </c>
      <c r="Z7995" s="6">
        <f t="shared" si="624"/>
        <v>3</v>
      </c>
    </row>
    <row r="7996" spans="1:26" x14ac:dyDescent="0.3">
      <c r="A7996" s="23" t="s">
        <v>10068</v>
      </c>
      <c r="B7996" s="34">
        <v>45937</v>
      </c>
      <c r="C7996" s="23" t="s">
        <v>7092</v>
      </c>
      <c r="D7996" s="23" t="s">
        <v>52</v>
      </c>
      <c r="E7996" s="23" t="s">
        <v>52</v>
      </c>
      <c r="F7996" s="23">
        <v>160022</v>
      </c>
      <c r="G7996" s="23" t="s">
        <v>256</v>
      </c>
      <c r="H7996" s="23" t="s">
        <v>257</v>
      </c>
      <c r="I7996" s="23" t="s">
        <v>22</v>
      </c>
      <c r="J7996" s="23" t="s">
        <v>258</v>
      </c>
      <c r="K7996" s="23" t="s">
        <v>57</v>
      </c>
      <c r="L7996" s="23">
        <v>2</v>
      </c>
      <c r="M7996" s="23">
        <v>60.98</v>
      </c>
      <c r="N7996" s="23">
        <v>5</v>
      </c>
      <c r="O7996" s="23">
        <v>12</v>
      </c>
      <c r="P7996" s="23" t="s">
        <v>25</v>
      </c>
      <c r="Q7996" s="23" t="s">
        <v>34</v>
      </c>
      <c r="R7996" s="23">
        <f t="shared" si="620"/>
        <v>1</v>
      </c>
      <c r="S7996" s="23" t="str">
        <f t="shared" si="621"/>
        <v>ORD107995_20251007_CUST02288_MED025</v>
      </c>
      <c r="T7996" s="23">
        <f t="shared" si="622"/>
        <v>1</v>
      </c>
      <c r="U7996" s="6">
        <f t="shared" si="623"/>
        <v>121.96</v>
      </c>
      <c r="V7996" s="6">
        <f>tbl_Raw_Data[[#This Row],[Discount_Pct]]*tbl_Raw_Data[[#This Row],[Gross_Amount]]/100</f>
        <v>6.0979999999999999</v>
      </c>
      <c r="W7996" s="6">
        <f>tbl_Raw_Data[[#This Row],[Gross_Amount]]-tbl_Raw_Data[[#This Row],[Discount_Amount]]</f>
        <v>115.86199999999999</v>
      </c>
      <c r="X7996" s="6">
        <f>tbl_Raw_Data[[#This Row],[Net_Amount_Before_Tax]]*tbl_Raw_Data[[#This Row],[Tax_Pct]]/100</f>
        <v>13.90344</v>
      </c>
      <c r="Y7996" s="6">
        <f>tbl_Raw_Data[[#This Row],[Net_Amount_Before_Tax]]+tbl_Raw_Data[[#This Row],[Tax_Amount]]</f>
        <v>129.76543999999998</v>
      </c>
      <c r="Z7996" s="6">
        <f t="shared" si="624"/>
        <v>4</v>
      </c>
    </row>
    <row r="7997" spans="1:26" x14ac:dyDescent="0.3">
      <c r="A7997" s="23" t="s">
        <v>10069</v>
      </c>
      <c r="B7997" s="34">
        <v>45372</v>
      </c>
      <c r="C7997" s="23" t="s">
        <v>7411</v>
      </c>
      <c r="D7997" s="23" t="s">
        <v>159</v>
      </c>
      <c r="E7997" s="23" t="s">
        <v>47</v>
      </c>
      <c r="F7997" s="23">
        <v>400050</v>
      </c>
      <c r="G7997" s="23" t="s">
        <v>315</v>
      </c>
      <c r="H7997" s="23" t="s">
        <v>316</v>
      </c>
      <c r="I7997" s="23" t="s">
        <v>50</v>
      </c>
      <c r="J7997" s="23" t="s">
        <v>114</v>
      </c>
      <c r="K7997" s="23" t="s">
        <v>24</v>
      </c>
      <c r="L7997" s="23">
        <v>1</v>
      </c>
      <c r="M7997" s="23">
        <v>128.47</v>
      </c>
      <c r="N7997" s="23">
        <v>5</v>
      </c>
      <c r="O7997" s="23">
        <v>5</v>
      </c>
      <c r="P7997" s="23" t="s">
        <v>89</v>
      </c>
      <c r="Q7997" s="23" t="s">
        <v>34</v>
      </c>
      <c r="R7997" s="23">
        <f t="shared" si="620"/>
        <v>1</v>
      </c>
      <c r="S7997" s="23" t="str">
        <f t="shared" si="621"/>
        <v>ORD107996_20240321_CUST03311_MED012</v>
      </c>
      <c r="T7997" s="23">
        <f t="shared" si="622"/>
        <v>1</v>
      </c>
      <c r="U7997" s="6">
        <f t="shared" si="623"/>
        <v>128.47</v>
      </c>
      <c r="V7997" s="6">
        <f>tbl_Raw_Data[[#This Row],[Discount_Pct]]*tbl_Raw_Data[[#This Row],[Gross_Amount]]/100</f>
        <v>6.4235000000000007</v>
      </c>
      <c r="W7997" s="6">
        <f>tbl_Raw_Data[[#This Row],[Gross_Amount]]-tbl_Raw_Data[[#This Row],[Discount_Amount]]</f>
        <v>122.04649999999999</v>
      </c>
      <c r="X7997" s="6">
        <f>tbl_Raw_Data[[#This Row],[Net_Amount_Before_Tax]]*tbl_Raw_Data[[#This Row],[Tax_Pct]]/100</f>
        <v>6.1023249999999996</v>
      </c>
      <c r="Y7997" s="6">
        <f>tbl_Raw_Data[[#This Row],[Net_Amount_Before_Tax]]+tbl_Raw_Data[[#This Row],[Tax_Amount]]</f>
        <v>128.14882499999999</v>
      </c>
      <c r="Z7997" s="6">
        <f t="shared" si="624"/>
        <v>2</v>
      </c>
    </row>
    <row r="7998" spans="1:26" x14ac:dyDescent="0.3">
      <c r="A7998" s="23" t="s">
        <v>10070</v>
      </c>
      <c r="B7998" s="34">
        <v>45840</v>
      </c>
      <c r="C7998" s="23" t="s">
        <v>990</v>
      </c>
      <c r="D7998" s="23" t="s">
        <v>37</v>
      </c>
      <c r="E7998" s="23" t="s">
        <v>38</v>
      </c>
      <c r="F7998" s="23">
        <v>452016</v>
      </c>
      <c r="G7998" s="23" t="s">
        <v>82</v>
      </c>
      <c r="H7998" s="23" t="s">
        <v>83</v>
      </c>
      <c r="I7998" s="23" t="s">
        <v>84</v>
      </c>
      <c r="J7998" s="23" t="s">
        <v>85</v>
      </c>
      <c r="K7998" s="23" t="s">
        <v>24</v>
      </c>
      <c r="L7998" s="23">
        <v>1</v>
      </c>
      <c r="M7998" s="23">
        <v>274.02999999999997</v>
      </c>
      <c r="N7998" s="23">
        <v>5</v>
      </c>
      <c r="O7998" s="23">
        <v>12</v>
      </c>
      <c r="P7998" s="23" t="s">
        <v>58</v>
      </c>
      <c r="Q7998" s="23" t="s">
        <v>34</v>
      </c>
      <c r="R7998" s="23">
        <f t="shared" si="620"/>
        <v>1</v>
      </c>
      <c r="S7998" s="23" t="str">
        <f t="shared" si="621"/>
        <v>ORD107997_20250702_CUST00405_MED023</v>
      </c>
      <c r="T7998" s="23">
        <f t="shared" si="622"/>
        <v>1</v>
      </c>
      <c r="U7998" s="6">
        <f t="shared" si="623"/>
        <v>274.02999999999997</v>
      </c>
      <c r="V7998" s="6">
        <f>tbl_Raw_Data[[#This Row],[Discount_Pct]]*tbl_Raw_Data[[#This Row],[Gross_Amount]]/100</f>
        <v>13.701499999999999</v>
      </c>
      <c r="W7998" s="6">
        <f>tbl_Raw_Data[[#This Row],[Gross_Amount]]-tbl_Raw_Data[[#This Row],[Discount_Amount]]</f>
        <v>260.32849999999996</v>
      </c>
      <c r="X7998" s="6">
        <f>tbl_Raw_Data[[#This Row],[Net_Amount_Before_Tax]]*tbl_Raw_Data[[#This Row],[Tax_Pct]]/100</f>
        <v>31.239419999999996</v>
      </c>
      <c r="Y7998" s="6">
        <f>tbl_Raw_Data[[#This Row],[Net_Amount_Before_Tax]]+tbl_Raw_Data[[#This Row],[Tax_Amount]]</f>
        <v>291.56791999999996</v>
      </c>
      <c r="Z7998" s="6">
        <f t="shared" si="624"/>
        <v>2</v>
      </c>
    </row>
    <row r="7999" spans="1:26" x14ac:dyDescent="0.3">
      <c r="A7999" s="23" t="s">
        <v>10071</v>
      </c>
      <c r="B7999" s="34">
        <v>45843</v>
      </c>
      <c r="C7999" s="23" t="s">
        <v>1733</v>
      </c>
      <c r="D7999" s="23" t="s">
        <v>123</v>
      </c>
      <c r="E7999" s="23" t="s">
        <v>101</v>
      </c>
      <c r="F7999" s="23">
        <v>226001</v>
      </c>
      <c r="G7999" s="23" t="s">
        <v>53</v>
      </c>
      <c r="H7999" s="23" t="s">
        <v>54</v>
      </c>
      <c r="I7999" s="23" t="s">
        <v>55</v>
      </c>
      <c r="J7999" s="23" t="s">
        <v>56</v>
      </c>
      <c r="K7999" s="23" t="s">
        <v>57</v>
      </c>
      <c r="L7999" s="23">
        <v>1</v>
      </c>
      <c r="M7999" s="23">
        <v>49.19</v>
      </c>
      <c r="N7999" s="23">
        <v>5</v>
      </c>
      <c r="O7999" s="23">
        <v>5</v>
      </c>
      <c r="P7999" s="23" t="s">
        <v>89</v>
      </c>
      <c r="Q7999" s="23" t="s">
        <v>34</v>
      </c>
      <c r="R7999" s="23">
        <f t="shared" si="620"/>
        <v>1</v>
      </c>
      <c r="S7999" s="23" t="str">
        <f t="shared" si="621"/>
        <v>ORD107998_20250705_CUST02202_MED020</v>
      </c>
      <c r="T7999" s="23">
        <f t="shared" si="622"/>
        <v>1</v>
      </c>
      <c r="U7999" s="6">
        <f t="shared" si="623"/>
        <v>49.19</v>
      </c>
      <c r="V7999" s="6">
        <f>tbl_Raw_Data[[#This Row],[Discount_Pct]]*tbl_Raw_Data[[#This Row],[Gross_Amount]]/100</f>
        <v>2.4594999999999998</v>
      </c>
      <c r="W7999" s="6">
        <f>tbl_Raw_Data[[#This Row],[Gross_Amount]]-tbl_Raw_Data[[#This Row],[Discount_Amount]]</f>
        <v>46.730499999999999</v>
      </c>
      <c r="X7999" s="6">
        <f>tbl_Raw_Data[[#This Row],[Net_Amount_Before_Tax]]*tbl_Raw_Data[[#This Row],[Tax_Pct]]/100</f>
        <v>2.336525</v>
      </c>
      <c r="Y7999" s="6">
        <f>tbl_Raw_Data[[#This Row],[Net_Amount_Before_Tax]]+tbl_Raw_Data[[#This Row],[Tax_Amount]]</f>
        <v>49.067025000000001</v>
      </c>
      <c r="Z7999" s="6">
        <f t="shared" si="624"/>
        <v>7</v>
      </c>
    </row>
    <row r="8000" spans="1:26" x14ac:dyDescent="0.3">
      <c r="A8000" s="23" t="s">
        <v>10072</v>
      </c>
      <c r="B8000" s="34">
        <v>45473</v>
      </c>
      <c r="C8000" s="23" t="s">
        <v>8522</v>
      </c>
      <c r="D8000" s="23" t="s">
        <v>72</v>
      </c>
      <c r="E8000" s="23" t="s">
        <v>73</v>
      </c>
      <c r="F8000" s="23">
        <v>302019</v>
      </c>
      <c r="G8000" s="23" t="s">
        <v>107</v>
      </c>
      <c r="H8000" s="23" t="s">
        <v>108</v>
      </c>
      <c r="I8000" s="23" t="s">
        <v>63</v>
      </c>
      <c r="J8000" s="23" t="s">
        <v>42</v>
      </c>
      <c r="K8000" s="23" t="s">
        <v>57</v>
      </c>
      <c r="L8000" s="23">
        <v>1</v>
      </c>
      <c r="M8000" s="23">
        <v>108.15</v>
      </c>
      <c r="N8000" s="23">
        <v>0</v>
      </c>
      <c r="O8000" s="23">
        <v>5</v>
      </c>
      <c r="P8000" s="23" t="s">
        <v>43</v>
      </c>
      <c r="Q8000" s="23" t="s">
        <v>34</v>
      </c>
      <c r="R8000" s="23">
        <f t="shared" si="620"/>
        <v>1</v>
      </c>
      <c r="S8000" s="23" t="str">
        <f t="shared" si="621"/>
        <v>ORD107999_20240630_CUST00739_MED005</v>
      </c>
      <c r="T8000" s="23">
        <f t="shared" si="622"/>
        <v>1</v>
      </c>
      <c r="U8000" s="6">
        <f t="shared" si="623"/>
        <v>108.15</v>
      </c>
      <c r="V8000" s="6">
        <f>tbl_Raw_Data[[#This Row],[Discount_Pct]]*tbl_Raw_Data[[#This Row],[Gross_Amount]]/100</f>
        <v>0</v>
      </c>
      <c r="W8000" s="6">
        <f>tbl_Raw_Data[[#This Row],[Gross_Amount]]-tbl_Raw_Data[[#This Row],[Discount_Amount]]</f>
        <v>108.15</v>
      </c>
      <c r="X8000" s="6">
        <f>tbl_Raw_Data[[#This Row],[Net_Amount_Before_Tax]]*tbl_Raw_Data[[#This Row],[Tax_Pct]]/100</f>
        <v>5.4074999999999998</v>
      </c>
      <c r="Y8000" s="6">
        <f>tbl_Raw_Data[[#This Row],[Net_Amount_Before_Tax]]+tbl_Raw_Data[[#This Row],[Tax_Amount]]</f>
        <v>113.5575</v>
      </c>
      <c r="Z8000" s="6">
        <f t="shared" si="624"/>
        <v>1</v>
      </c>
    </row>
    <row r="8001" spans="1:26" x14ac:dyDescent="0.3">
      <c r="A8001" s="23" t="s">
        <v>10073</v>
      </c>
      <c r="B8001" s="34">
        <v>45830</v>
      </c>
      <c r="C8001" s="23" t="s">
        <v>4799</v>
      </c>
      <c r="D8001" s="23" t="s">
        <v>80</v>
      </c>
      <c r="E8001" s="23" t="s">
        <v>81</v>
      </c>
      <c r="F8001" s="23">
        <v>395003</v>
      </c>
      <c r="G8001" s="23" t="s">
        <v>61</v>
      </c>
      <c r="H8001" s="23" t="s">
        <v>62</v>
      </c>
      <c r="I8001" s="23" t="s">
        <v>63</v>
      </c>
      <c r="J8001" s="23" t="s">
        <v>64</v>
      </c>
      <c r="K8001" s="23" t="s">
        <v>57</v>
      </c>
      <c r="L8001" s="23">
        <v>2</v>
      </c>
      <c r="M8001" s="23">
        <v>117.7</v>
      </c>
      <c r="N8001" s="23">
        <v>0</v>
      </c>
      <c r="O8001" s="23">
        <v>5</v>
      </c>
      <c r="P8001" s="23" t="s">
        <v>43</v>
      </c>
      <c r="Q8001" s="23" t="s">
        <v>44</v>
      </c>
      <c r="R8001" s="23">
        <f t="shared" si="620"/>
        <v>1</v>
      </c>
      <c r="S8001" s="23" t="str">
        <f t="shared" si="621"/>
        <v>ORD108000_20250622_CUST01249_MED004</v>
      </c>
      <c r="T8001" s="23">
        <f t="shared" si="622"/>
        <v>1</v>
      </c>
      <c r="U8001" s="6">
        <f t="shared" si="623"/>
        <v>235.4</v>
      </c>
      <c r="V8001" s="6">
        <f>tbl_Raw_Data[[#This Row],[Discount_Pct]]*tbl_Raw_Data[[#This Row],[Gross_Amount]]/100</f>
        <v>0</v>
      </c>
      <c r="W8001" s="6">
        <f>tbl_Raw_Data[[#This Row],[Gross_Amount]]-tbl_Raw_Data[[#This Row],[Discount_Amount]]</f>
        <v>235.4</v>
      </c>
      <c r="X8001" s="6">
        <f>tbl_Raw_Data[[#This Row],[Net_Amount_Before_Tax]]*tbl_Raw_Data[[#This Row],[Tax_Pct]]/100</f>
        <v>11.77</v>
      </c>
      <c r="Y8001" s="6">
        <f>tbl_Raw_Data[[#This Row],[Net_Amount_Before_Tax]]+tbl_Raw_Data[[#This Row],[Tax_Amount]]</f>
        <v>247.17000000000002</v>
      </c>
      <c r="Z8001" s="6">
        <f t="shared" si="624"/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31DA4-64E0-4598-98E5-A179363F7BA2}">
  <dimension ref="A1:D25"/>
  <sheetViews>
    <sheetView topLeftCell="A16" workbookViewId="0">
      <selection activeCell="F11" sqref="F11"/>
    </sheetView>
  </sheetViews>
  <sheetFormatPr defaultRowHeight="14.4" x14ac:dyDescent="0.3"/>
  <cols>
    <col min="1" max="1" width="22" bestFit="1" customWidth="1"/>
    <col min="2" max="2" width="10.77734375" customWidth="1"/>
    <col min="3" max="3" width="9" customWidth="1"/>
    <col min="4" max="4" width="10.44140625" customWidth="1"/>
  </cols>
  <sheetData>
    <row r="1" spans="1:4" ht="18" x14ac:dyDescent="0.35">
      <c r="A1" s="35" t="s">
        <v>10074</v>
      </c>
      <c r="B1" s="35"/>
      <c r="C1" s="35"/>
      <c r="D1" s="35"/>
    </row>
    <row r="2" spans="1:4" x14ac:dyDescent="0.3">
      <c r="A2" s="1"/>
      <c r="B2" s="1"/>
      <c r="C2" s="1"/>
      <c r="D2" s="1"/>
    </row>
    <row r="3" spans="1:4" x14ac:dyDescent="0.3">
      <c r="A3" s="2" t="s">
        <v>10075</v>
      </c>
      <c r="B3" s="2" t="s">
        <v>10076</v>
      </c>
      <c r="C3" s="2" t="s">
        <v>10077</v>
      </c>
      <c r="D3" s="2" t="s">
        <v>10078</v>
      </c>
    </row>
    <row r="4" spans="1:4" x14ac:dyDescent="0.3">
      <c r="A4" t="s">
        <v>10079</v>
      </c>
      <c r="B4">
        <v>8000</v>
      </c>
      <c r="C4">
        <f>ROWS(tbl_Raw_Data[Order_ID])</f>
        <v>8000</v>
      </c>
      <c r="D4" t="str">
        <f>IF(C4=B4,"PASS","CHECK")</f>
        <v>PASS</v>
      </c>
    </row>
    <row r="5" spans="1:4" x14ac:dyDescent="0.3">
      <c r="A5" s="2" t="s">
        <v>10080</v>
      </c>
      <c r="B5">
        <v>0</v>
      </c>
      <c r="C5">
        <f>COUNTBLANK(tbl_Raw_Data[Order_ID])</f>
        <v>0</v>
      </c>
      <c r="D5" t="str">
        <f>IF(C5=B5,"PASS","CHECK")</f>
        <v>PASS</v>
      </c>
    </row>
    <row r="6" spans="1:4" x14ac:dyDescent="0.3">
      <c r="A6" s="2" t="s">
        <v>10081</v>
      </c>
      <c r="B6" s="8">
        <v>0</v>
      </c>
      <c r="C6" s="9">
        <f>COUNTBLANK(tbl_Raw_Data[Customer_ID])</f>
        <v>0</v>
      </c>
      <c r="D6" t="str">
        <f>IF(C6=B6,"PASS","CHECK")</f>
        <v>PASS</v>
      </c>
    </row>
    <row r="7" spans="1:4" x14ac:dyDescent="0.3">
      <c r="A7" s="2" t="s">
        <v>10082</v>
      </c>
      <c r="B7" s="10">
        <v>0</v>
      </c>
      <c r="C7" s="9">
        <f>COUNTBLANK(tbl_Raw_Data[Order_Date])</f>
        <v>0</v>
      </c>
      <c r="D7" t="str">
        <f t="shared" ref="D7:D15" si="0">IF(C7=B7,"PASS","CHECK")</f>
        <v>PASS</v>
      </c>
    </row>
    <row r="8" spans="1:4" x14ac:dyDescent="0.3">
      <c r="A8" s="2" t="s">
        <v>10083</v>
      </c>
      <c r="B8" s="10">
        <v>0</v>
      </c>
      <c r="C8" s="9">
        <f>COUNTBLANK(tbl_Raw_Data[Medicine_ID])</f>
        <v>0</v>
      </c>
      <c r="D8" t="str">
        <f t="shared" si="0"/>
        <v>PASS</v>
      </c>
    </row>
    <row r="9" spans="1:4" x14ac:dyDescent="0.3">
      <c r="A9" s="2" t="s">
        <v>10084</v>
      </c>
      <c r="B9" s="10">
        <v>0</v>
      </c>
      <c r="C9" s="9">
        <f>COUNTBLANK(tbl_Raw_Data[Medicine_Name])</f>
        <v>0</v>
      </c>
      <c r="D9" t="str">
        <f t="shared" si="0"/>
        <v>PASS</v>
      </c>
    </row>
    <row r="10" spans="1:4" x14ac:dyDescent="0.3">
      <c r="A10" s="2" t="s">
        <v>10085</v>
      </c>
      <c r="B10" s="10">
        <v>0</v>
      </c>
      <c r="C10" s="7">
        <f>COUNTBLANK(tbl_Raw_Data[Category])</f>
        <v>0</v>
      </c>
      <c r="D10" t="str">
        <f t="shared" si="0"/>
        <v>PASS</v>
      </c>
    </row>
    <row r="11" spans="1:4" x14ac:dyDescent="0.3">
      <c r="A11" s="2" t="s">
        <v>10086</v>
      </c>
      <c r="B11" s="10">
        <v>0</v>
      </c>
      <c r="C11" s="7">
        <f>COUNTBLANK(tbl_Raw_Data[Quantity])</f>
        <v>0</v>
      </c>
      <c r="D11" t="str">
        <f t="shared" si="0"/>
        <v>PASS</v>
      </c>
    </row>
    <row r="12" spans="1:4" x14ac:dyDescent="0.3">
      <c r="A12" s="2" t="s">
        <v>10087</v>
      </c>
      <c r="B12" s="10">
        <v>0</v>
      </c>
      <c r="C12" s="7">
        <f>COUNTBLANK(tbl_Raw_Data[Unit_Price])</f>
        <v>0</v>
      </c>
      <c r="D12" t="str">
        <f t="shared" si="0"/>
        <v>PASS</v>
      </c>
    </row>
    <row r="13" spans="1:4" x14ac:dyDescent="0.3">
      <c r="A13" s="2" t="s">
        <v>10088</v>
      </c>
      <c r="B13" s="10">
        <v>0</v>
      </c>
      <c r="C13" s="7">
        <f>COUNTBLANK(tbl_Raw_Data[Discount_Pct])</f>
        <v>0</v>
      </c>
      <c r="D13" t="str">
        <f t="shared" si="0"/>
        <v>PASS</v>
      </c>
    </row>
    <row r="14" spans="1:4" x14ac:dyDescent="0.3">
      <c r="A14" s="2" t="s">
        <v>10089</v>
      </c>
      <c r="B14" s="10">
        <v>0</v>
      </c>
      <c r="C14" s="7">
        <f>COUNTBLANK(tbl_Raw_Data[Tax_Pct])</f>
        <v>0</v>
      </c>
      <c r="D14" t="str">
        <f t="shared" si="0"/>
        <v>PASS</v>
      </c>
    </row>
    <row r="15" spans="1:4" x14ac:dyDescent="0.3">
      <c r="A15" s="2" t="s">
        <v>10090</v>
      </c>
      <c r="B15" s="10">
        <v>0</v>
      </c>
      <c r="C15" s="7">
        <f>COUNTBLANK(tbl_Raw_Data[Order_Status])</f>
        <v>0</v>
      </c>
      <c r="D15" t="str">
        <f t="shared" si="0"/>
        <v>PASS</v>
      </c>
    </row>
    <row r="16" spans="1:4" x14ac:dyDescent="0.3">
      <c r="B16" s="8"/>
      <c r="C16" s="7">
        <f>COUNTBLANK(tbl_Raw_Data[Order_ID])</f>
        <v>0</v>
      </c>
      <c r="D16" t="str">
        <f>IF(C16=B16,"PASS","CHECK")</f>
        <v>PASS</v>
      </c>
    </row>
    <row r="17" spans="1:4" x14ac:dyDescent="0.3">
      <c r="A17" s="2" t="s">
        <v>10091</v>
      </c>
      <c r="B17" s="8">
        <v>0</v>
      </c>
      <c r="C17" s="7">
        <f>COUNTIF(tbl_Raw_Data[Quantity],"&lt;1")</f>
        <v>0</v>
      </c>
      <c r="D17" t="str">
        <f>IF(C17=B17,"PASS","CHECK")</f>
        <v>PASS</v>
      </c>
    </row>
    <row r="18" spans="1:4" x14ac:dyDescent="0.3">
      <c r="A18" s="5" t="s">
        <v>10092</v>
      </c>
      <c r="B18">
        <v>0</v>
      </c>
      <c r="C18" s="4">
        <f>COUNTIF(tbl_Raw_Data[Unit_Price],"&lt;="&amp;0)</f>
        <v>0</v>
      </c>
      <c r="D18" t="str">
        <f>IF(C18=B18,"PASS","CHECK")</f>
        <v>PASS</v>
      </c>
    </row>
    <row r="19" spans="1:4" x14ac:dyDescent="0.3">
      <c r="A19" s="5" t="s">
        <v>10093</v>
      </c>
      <c r="B19">
        <v>0</v>
      </c>
      <c r="C19" s="4">
        <f>COUNTIF(tbl_Raw_Data[Discount_Pct],"&lt;0")+COUNTIF(tbl_Raw_Data[Discount_Pct],"&gt;20")</f>
        <v>0</v>
      </c>
      <c r="D19" t="str">
        <f>IF(C19=B19,"PASS","CHECK")</f>
        <v>PASS</v>
      </c>
    </row>
    <row r="20" spans="1:4" x14ac:dyDescent="0.3">
      <c r="A20" s="5" t="s">
        <v>10094</v>
      </c>
      <c r="B20">
        <v>0</v>
      </c>
      <c r="C20" s="3">
        <f>COUNTIF(tbl_Raw_Data[Tax_Pct],"&lt;5")+COUNTIF(tbl_Raw_Data[Tax_Pct],"&gt;18")</f>
        <v>0</v>
      </c>
      <c r="D20" t="str">
        <f>IF(C20=B20,"PASS","CHECK")</f>
        <v>PASS</v>
      </c>
    </row>
    <row r="21" spans="1:4" ht="28.8" x14ac:dyDescent="0.3">
      <c r="A21" s="5" t="s">
        <v>10096</v>
      </c>
      <c r="B21">
        <v>0</v>
      </c>
      <c r="C21" s="3">
        <f>COUNTIF(tbl_Raw_Data[Duplicate_Check],"&gt;1")</f>
        <v>0</v>
      </c>
      <c r="D21" t="str">
        <f>IF(C21=B21,"PASS","CHECK")</f>
        <v>PASS</v>
      </c>
    </row>
    <row r="22" spans="1:4" x14ac:dyDescent="0.3">
      <c r="A22" t="s">
        <v>10098</v>
      </c>
      <c r="B22">
        <v>0</v>
      </c>
      <c r="C22" s="3">
        <f>COUNTIF('01_RAW_DATA'!T2:T8001,"&gt;1")</f>
        <v>0</v>
      </c>
      <c r="D22" t="str">
        <f>IF(C22=0,"PASS","CHECK")</f>
        <v>PASS</v>
      </c>
    </row>
    <row r="23" spans="1:4" ht="28.8" x14ac:dyDescent="0.3">
      <c r="A23" s="5" t="s">
        <v>10104</v>
      </c>
      <c r="B23">
        <v>0</v>
      </c>
      <c r="C23" s="3">
        <f>SUMPRODUCT(--(ROUND('01_RAW_DATA'!Y2:Y8001,2)&lt;&gt;ROUND('01_RAW_DATA'!W2:W8001+'01_RAW_DATA'!X2:X8001,2)))</f>
        <v>0</v>
      </c>
      <c r="D23" t="str">
        <f>IF(C23=B23,"PASS","CHECK")</f>
        <v>PASS</v>
      </c>
    </row>
    <row r="25" spans="1:4" ht="28.8" x14ac:dyDescent="0.3">
      <c r="A25" s="1" t="s">
        <v>10105</v>
      </c>
      <c r="C25" s="36" t="str">
        <f>IF(COUNTIF(D4:D23,"CHECK")=0,"PASS","CHECK")</f>
        <v>PASS</v>
      </c>
      <c r="D25" s="36"/>
    </row>
  </sheetData>
  <mergeCells count="2">
    <mergeCell ref="A1:D1"/>
    <mergeCell ref="C25:D25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0C55B-6966-40EE-8684-7B5037F56AC7}">
  <dimension ref="A1:C20"/>
  <sheetViews>
    <sheetView tabSelected="1" workbookViewId="0">
      <selection activeCell="D5" sqref="D5"/>
    </sheetView>
  </sheetViews>
  <sheetFormatPr defaultRowHeight="14.4" x14ac:dyDescent="0.3"/>
  <cols>
    <col min="1" max="1" width="26.6640625" customWidth="1"/>
    <col min="2" max="2" width="16" customWidth="1"/>
  </cols>
  <sheetData>
    <row r="1" spans="1:3" x14ac:dyDescent="0.3">
      <c r="A1" s="18" t="s">
        <v>10106</v>
      </c>
      <c r="B1" s="18"/>
      <c r="C1" s="11"/>
    </row>
    <row r="3" spans="1:3" x14ac:dyDescent="0.3">
      <c r="A3" s="2" t="s">
        <v>10107</v>
      </c>
      <c r="B3" s="2" t="s">
        <v>10108</v>
      </c>
    </row>
    <row r="4" spans="1:3" x14ac:dyDescent="0.3">
      <c r="A4" t="s">
        <v>10109</v>
      </c>
      <c r="B4">
        <f>COUNTA(tbl_Raw_Data[Transaction_ID])</f>
        <v>8000</v>
      </c>
    </row>
    <row r="5" spans="1:3" x14ac:dyDescent="0.3">
      <c r="A5" t="s">
        <v>10110</v>
      </c>
      <c r="B5">
        <f>SUMPRODUCT((tbl_Raw_Data[Customer_ID]&lt;&gt;"")/COUNTIF(tbl_Raw_Data[Customer_ID],tbl_Raw_Data[Customer_ID]&amp;""))</f>
        <v>3137.00000000003</v>
      </c>
    </row>
    <row r="6" spans="1:3" x14ac:dyDescent="0.3">
      <c r="A6" t="s">
        <v>10111</v>
      </c>
      <c r="B6">
        <f>SUM(tbl_Raw_Data[Quantity])</f>
        <v>16739</v>
      </c>
    </row>
    <row r="7" spans="1:3" x14ac:dyDescent="0.3">
      <c r="A7" t="s">
        <v>10112</v>
      </c>
      <c r="B7">
        <f>SUM(tbl_Raw_Data[Gross_Amount])</f>
        <v>1827525.0900000019</v>
      </c>
    </row>
    <row r="8" spans="1:3" x14ac:dyDescent="0.3">
      <c r="A8" t="s">
        <v>10113</v>
      </c>
      <c r="B8">
        <f>SUM(tbl_Raw_Data[Discount_Amount])</f>
        <v>121834.31749999945</v>
      </c>
    </row>
    <row r="9" spans="1:3" x14ac:dyDescent="0.3">
      <c r="A9" t="s">
        <v>10114</v>
      </c>
      <c r="B9">
        <f>SUM(tbl_Raw_Data[Net_Amount_Before_Tax])</f>
        <v>1705690.772499996</v>
      </c>
    </row>
    <row r="10" spans="1:3" x14ac:dyDescent="0.3">
      <c r="A10" t="s">
        <v>10116</v>
      </c>
      <c r="B10">
        <f>SUM(tbl_Raw_Data[Tax_Amount])</f>
        <v>164168.09026000038</v>
      </c>
    </row>
    <row r="11" spans="1:3" x14ac:dyDescent="0.3">
      <c r="A11" t="s">
        <v>10117</v>
      </c>
      <c r="B11" s="33">
        <f>SUM(tbl_Raw_Data[Final_Amount])</f>
        <v>1869858.8627600013</v>
      </c>
    </row>
    <row r="12" spans="1:3" x14ac:dyDescent="0.3">
      <c r="A12" t="s">
        <v>10118</v>
      </c>
      <c r="B12" s="33">
        <f>SUMIFS(tbl_Raw_Data[Final_Amount],tbl_Raw_Data[Order_Status],"Delivered")</f>
        <v>1176326.6271650014</v>
      </c>
    </row>
    <row r="13" spans="1:3" x14ac:dyDescent="0.3">
      <c r="A13" t="s">
        <v>10119</v>
      </c>
      <c r="B13">
        <f>COUNTIF(tbl_Raw_Data[Order_Status],"Delivered")</f>
        <v>5020</v>
      </c>
    </row>
    <row r="14" spans="1:3" x14ac:dyDescent="0.3">
      <c r="A14" t="s">
        <v>10120</v>
      </c>
      <c r="B14">
        <f>B12/B13</f>
        <v>234.32801337948234</v>
      </c>
    </row>
    <row r="15" spans="1:3" x14ac:dyDescent="0.3">
      <c r="A15" t="s">
        <v>10121</v>
      </c>
      <c r="B15">
        <f>COUNTIF(tbl_Raw_Data[Order_Status],"Returned")</f>
        <v>1022</v>
      </c>
    </row>
    <row r="16" spans="1:3" x14ac:dyDescent="0.3">
      <c r="A16" t="s">
        <v>10122</v>
      </c>
      <c r="B16">
        <f>COUNTIF(tbl_Raw_Data[Order_Status],"Cancelled")</f>
        <v>981</v>
      </c>
    </row>
    <row r="17" spans="1:2" x14ac:dyDescent="0.3">
      <c r="A17" t="s">
        <v>10123</v>
      </c>
      <c r="B17" s="13">
        <f>B15/COUNTA(tbl_Raw_Data[Transaction_ID])</f>
        <v>0.12775</v>
      </c>
    </row>
    <row r="18" spans="1:2" x14ac:dyDescent="0.3">
      <c r="A18" t="s">
        <v>10124</v>
      </c>
      <c r="B18" s="13">
        <f>B16/COUNTA(tbl_Raw_Data[Transaction_ID])</f>
        <v>0.122625</v>
      </c>
    </row>
    <row r="19" spans="1:2" x14ac:dyDescent="0.3">
      <c r="A19" t="s">
        <v>10125</v>
      </c>
      <c r="B19">
        <f>COUNTA(tbl_Raw_Data[Transaction_ID])-B13</f>
        <v>2980</v>
      </c>
    </row>
    <row r="20" spans="1:2" x14ac:dyDescent="0.3">
      <c r="A20" t="s">
        <v>10126</v>
      </c>
      <c r="B20" s="14">
        <f>B19/COUNTA(tbl_Raw_Data[Transaction_ID])</f>
        <v>0.3725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04292-1259-4428-B545-A419D285E8D0}">
  <dimension ref="A1:I2768"/>
  <sheetViews>
    <sheetView topLeftCell="C57" zoomScale="75" zoomScaleNormal="70" workbookViewId="0">
      <selection activeCell="G76" sqref="G76"/>
    </sheetView>
  </sheetViews>
  <sheetFormatPr defaultColWidth="15.21875" defaultRowHeight="14.4" x14ac:dyDescent="0.3"/>
  <cols>
    <col min="1" max="1" width="23.6640625" customWidth="1"/>
    <col min="2" max="2" width="46" customWidth="1"/>
    <col min="4" max="4" width="12.109375" bestFit="1" customWidth="1"/>
    <col min="5" max="5" width="20" bestFit="1" customWidth="1"/>
    <col min="6" max="6" width="26.5546875" bestFit="1" customWidth="1"/>
    <col min="7" max="7" width="25.77734375" bestFit="1" customWidth="1"/>
    <col min="8" max="8" width="20" bestFit="1" customWidth="1"/>
    <col min="9" max="9" width="15.5546875" bestFit="1" customWidth="1"/>
  </cols>
  <sheetData>
    <row r="1" spans="1:9" x14ac:dyDescent="0.3">
      <c r="A1" t="s">
        <v>10128</v>
      </c>
      <c r="D1" s="15" t="s">
        <v>16</v>
      </c>
      <c r="E1" t="s">
        <v>34</v>
      </c>
      <c r="G1" s="15" t="s">
        <v>16</v>
      </c>
      <c r="H1" t="s">
        <v>34</v>
      </c>
    </row>
    <row r="3" spans="1:9" x14ac:dyDescent="0.3">
      <c r="A3" s="1" t="s">
        <v>10129</v>
      </c>
      <c r="B3" s="1" t="s">
        <v>10130</v>
      </c>
      <c r="D3" s="15" t="s">
        <v>10145</v>
      </c>
      <c r="E3" t="s">
        <v>10144</v>
      </c>
      <c r="G3" s="15" t="s">
        <v>10145</v>
      </c>
      <c r="H3" t="s">
        <v>10170</v>
      </c>
      <c r="I3" t="s">
        <v>10144</v>
      </c>
    </row>
    <row r="4" spans="1:9" x14ac:dyDescent="0.3">
      <c r="A4" s="2" t="s">
        <v>10131</v>
      </c>
      <c r="B4" s="2" t="s">
        <v>10132</v>
      </c>
      <c r="D4" s="16" t="s">
        <v>104</v>
      </c>
      <c r="E4" s="3">
        <v>247187.93488000007</v>
      </c>
      <c r="G4" s="16" t="s">
        <v>55</v>
      </c>
      <c r="H4" s="3">
        <v>665</v>
      </c>
      <c r="I4" s="3">
        <v>28602.070500000016</v>
      </c>
    </row>
    <row r="5" spans="1:9" x14ac:dyDescent="0.3">
      <c r="A5" s="2" t="s">
        <v>10133</v>
      </c>
      <c r="B5" s="2" t="s">
        <v>10134</v>
      </c>
      <c r="D5" s="16" t="s">
        <v>84</v>
      </c>
      <c r="E5" s="3">
        <v>203342.71379499973</v>
      </c>
      <c r="G5" s="16" t="s">
        <v>63</v>
      </c>
      <c r="H5" s="3">
        <v>652</v>
      </c>
      <c r="I5" s="3">
        <v>69195.815989999988</v>
      </c>
    </row>
    <row r="6" spans="1:9" x14ac:dyDescent="0.3">
      <c r="A6" s="2" t="s">
        <v>10135</v>
      </c>
      <c r="B6" s="2" t="s">
        <v>10136</v>
      </c>
      <c r="D6" s="16" t="s">
        <v>50</v>
      </c>
      <c r="E6" s="3">
        <v>188060.73450999995</v>
      </c>
      <c r="G6" s="16" t="s">
        <v>76</v>
      </c>
      <c r="H6" s="3">
        <v>690</v>
      </c>
      <c r="I6" s="3">
        <v>53880.861244999986</v>
      </c>
    </row>
    <row r="7" spans="1:9" x14ac:dyDescent="0.3">
      <c r="A7" s="2" t="s">
        <v>10137</v>
      </c>
      <c r="B7" s="2" t="s">
        <v>10138</v>
      </c>
      <c r="D7" s="16" t="s">
        <v>113</v>
      </c>
      <c r="E7" s="3">
        <v>99865.364469999986</v>
      </c>
      <c r="G7" s="16" t="s">
        <v>134</v>
      </c>
      <c r="H7" s="3">
        <v>674</v>
      </c>
      <c r="I7" s="3">
        <v>42614.776485000031</v>
      </c>
    </row>
    <row r="8" spans="1:9" x14ac:dyDescent="0.3">
      <c r="A8" s="2" t="s">
        <v>10139</v>
      </c>
      <c r="B8" s="2" t="s">
        <v>10140</v>
      </c>
      <c r="D8" s="16" t="s">
        <v>32</v>
      </c>
      <c r="E8" s="3">
        <v>85757.883885000032</v>
      </c>
      <c r="G8" s="16" t="s">
        <v>32</v>
      </c>
      <c r="H8" s="3">
        <v>1103</v>
      </c>
      <c r="I8" s="3">
        <v>85757.883885000032</v>
      </c>
    </row>
    <row r="9" spans="1:9" x14ac:dyDescent="0.3">
      <c r="A9" s="2" t="s">
        <v>10141</v>
      </c>
      <c r="B9" s="2" t="s">
        <v>10142</v>
      </c>
      <c r="D9" s="16" t="s">
        <v>22</v>
      </c>
      <c r="E9" s="3">
        <v>79696.161059999999</v>
      </c>
      <c r="G9" s="16" t="s">
        <v>113</v>
      </c>
      <c r="H9" s="3">
        <v>682</v>
      </c>
      <c r="I9" s="3">
        <v>99865.364469999986</v>
      </c>
    </row>
    <row r="10" spans="1:9" x14ac:dyDescent="0.3">
      <c r="D10" s="16" t="s">
        <v>63</v>
      </c>
      <c r="E10" s="3">
        <v>69195.815989999988</v>
      </c>
      <c r="G10" s="16" t="s">
        <v>41</v>
      </c>
      <c r="H10" s="3">
        <v>648</v>
      </c>
      <c r="I10" s="3">
        <v>20782.244825000005</v>
      </c>
    </row>
    <row r="11" spans="1:9" x14ac:dyDescent="0.3">
      <c r="D11" s="16" t="s">
        <v>147</v>
      </c>
      <c r="E11" s="3">
        <v>57340.065519999982</v>
      </c>
      <c r="G11" s="16" t="s">
        <v>147</v>
      </c>
      <c r="H11" s="3">
        <v>713</v>
      </c>
      <c r="I11" s="3">
        <v>57340.065519999982</v>
      </c>
    </row>
    <row r="12" spans="1:9" x14ac:dyDescent="0.3">
      <c r="D12" s="16" t="s">
        <v>76</v>
      </c>
      <c r="E12" s="3">
        <v>53880.861244999986</v>
      </c>
      <c r="G12" s="16" t="s">
        <v>104</v>
      </c>
      <c r="H12" s="3">
        <v>1472</v>
      </c>
      <c r="I12" s="3">
        <v>247187.93488000007</v>
      </c>
    </row>
    <row r="13" spans="1:9" x14ac:dyDescent="0.3">
      <c r="D13" s="16" t="s">
        <v>134</v>
      </c>
      <c r="E13" s="3">
        <v>42614.776485000031</v>
      </c>
      <c r="G13" s="16" t="s">
        <v>84</v>
      </c>
      <c r="H13" s="3">
        <v>1054</v>
      </c>
      <c r="I13" s="3">
        <v>203342.71379499973</v>
      </c>
    </row>
    <row r="14" spans="1:9" x14ac:dyDescent="0.3">
      <c r="D14" s="16" t="s">
        <v>55</v>
      </c>
      <c r="E14" s="3">
        <v>28602.070500000016</v>
      </c>
      <c r="G14" s="16" t="s">
        <v>50</v>
      </c>
      <c r="H14" s="3">
        <v>1370</v>
      </c>
      <c r="I14" s="3">
        <v>188060.73450999995</v>
      </c>
    </row>
    <row r="15" spans="1:9" x14ac:dyDescent="0.3">
      <c r="D15" s="16" t="s">
        <v>41</v>
      </c>
      <c r="E15" s="3">
        <v>20782.244825000005</v>
      </c>
      <c r="G15" s="16" t="s">
        <v>22</v>
      </c>
      <c r="H15" s="3">
        <v>765</v>
      </c>
      <c r="I15" s="3">
        <v>79696.161059999999</v>
      </c>
    </row>
    <row r="16" spans="1:9" x14ac:dyDescent="0.3">
      <c r="D16" s="16" t="s">
        <v>10143</v>
      </c>
      <c r="E16" s="3">
        <v>1176326.6271649997</v>
      </c>
      <c r="G16" s="16" t="s">
        <v>10143</v>
      </c>
      <c r="H16" s="3">
        <v>10488</v>
      </c>
      <c r="I16" s="3">
        <v>1176326.6271649997</v>
      </c>
    </row>
    <row r="18" spans="4:9" x14ac:dyDescent="0.3">
      <c r="D18" s="15" t="s">
        <v>16</v>
      </c>
      <c r="E18" t="s">
        <v>34</v>
      </c>
    </row>
    <row r="19" spans="4:9" x14ac:dyDescent="0.3">
      <c r="G19" s="15" t="s">
        <v>16</v>
      </c>
      <c r="H19" t="s">
        <v>34</v>
      </c>
    </row>
    <row r="20" spans="4:9" x14ac:dyDescent="0.3">
      <c r="D20" s="15" t="s">
        <v>10147</v>
      </c>
      <c r="E20" t="s">
        <v>10144</v>
      </c>
    </row>
    <row r="21" spans="4:9" x14ac:dyDescent="0.3">
      <c r="D21" s="16" t="s">
        <v>81</v>
      </c>
      <c r="E21" s="3">
        <v>170002.20397499998</v>
      </c>
      <c r="G21" s="15" t="s">
        <v>10171</v>
      </c>
      <c r="H21" t="s">
        <v>10144</v>
      </c>
      <c r="I21" t="s">
        <v>10170</v>
      </c>
    </row>
    <row r="22" spans="4:9" x14ac:dyDescent="0.3">
      <c r="D22" s="16" t="s">
        <v>47</v>
      </c>
      <c r="E22" s="3">
        <v>152630.31382499993</v>
      </c>
      <c r="G22" s="16" t="s">
        <v>83</v>
      </c>
      <c r="H22" s="3">
        <v>108434.94832000004</v>
      </c>
      <c r="I22" s="3">
        <v>355</v>
      </c>
    </row>
    <row r="23" spans="4:9" x14ac:dyDescent="0.3">
      <c r="D23" s="16" t="s">
        <v>101</v>
      </c>
      <c r="E23" s="3">
        <v>148505.64280499978</v>
      </c>
      <c r="G23" s="16" t="s">
        <v>284</v>
      </c>
      <c r="H23" s="3">
        <v>108331.50096000002</v>
      </c>
      <c r="I23" s="3">
        <v>357</v>
      </c>
    </row>
    <row r="24" spans="4:9" x14ac:dyDescent="0.3">
      <c r="D24" s="16" t="s">
        <v>38</v>
      </c>
      <c r="E24" s="3">
        <v>86991.33789000001</v>
      </c>
      <c r="G24" s="16" t="s">
        <v>230</v>
      </c>
      <c r="H24" s="3">
        <v>67637.786850000019</v>
      </c>
      <c r="I24" s="3">
        <v>378</v>
      </c>
    </row>
    <row r="25" spans="4:9" x14ac:dyDescent="0.3">
      <c r="D25" s="16" t="s">
        <v>52</v>
      </c>
      <c r="E25" s="3">
        <v>86781.224749999965</v>
      </c>
      <c r="G25" s="16" t="s">
        <v>168</v>
      </c>
      <c r="H25" s="3">
        <v>64591.148339999985</v>
      </c>
      <c r="I25" s="3">
        <v>327</v>
      </c>
    </row>
    <row r="26" spans="4:9" x14ac:dyDescent="0.3">
      <c r="D26" s="16" t="s">
        <v>29</v>
      </c>
      <c r="E26" s="3">
        <v>86263.003965000069</v>
      </c>
      <c r="G26" s="16" t="s">
        <v>139</v>
      </c>
      <c r="H26" s="3">
        <v>59593.323075000029</v>
      </c>
      <c r="I26" s="3">
        <v>359</v>
      </c>
    </row>
    <row r="27" spans="4:9" x14ac:dyDescent="0.3">
      <c r="D27" s="16" t="s">
        <v>131</v>
      </c>
      <c r="E27" s="3">
        <v>79420.076180000033</v>
      </c>
      <c r="G27" s="16" t="s">
        <v>234</v>
      </c>
      <c r="H27" s="3">
        <v>56399.056335000001</v>
      </c>
      <c r="I27" s="3">
        <v>359</v>
      </c>
    </row>
    <row r="28" spans="4:9" x14ac:dyDescent="0.3">
      <c r="D28" s="16" t="s">
        <v>184</v>
      </c>
      <c r="E28" s="3">
        <v>77189.259034999981</v>
      </c>
      <c r="G28" s="16" t="s">
        <v>21</v>
      </c>
      <c r="H28" s="3">
        <v>54041.693320000028</v>
      </c>
      <c r="I28" s="3">
        <v>388</v>
      </c>
    </row>
    <row r="29" spans="4:9" x14ac:dyDescent="0.3">
      <c r="D29" s="16" t="s">
        <v>93</v>
      </c>
      <c r="E29" s="3">
        <v>75306.828864999945</v>
      </c>
      <c r="G29" s="16" t="s">
        <v>31</v>
      </c>
      <c r="H29" s="3">
        <v>49984.435424999989</v>
      </c>
      <c r="I29" s="3">
        <v>354</v>
      </c>
    </row>
    <row r="30" spans="4:9" x14ac:dyDescent="0.3">
      <c r="D30" s="16" t="s">
        <v>88</v>
      </c>
      <c r="E30" s="3">
        <v>74166.993040000045</v>
      </c>
      <c r="G30" s="16" t="s">
        <v>316</v>
      </c>
      <c r="H30" s="3">
        <v>47230.979729999955</v>
      </c>
      <c r="I30" s="3">
        <v>384</v>
      </c>
    </row>
    <row r="31" spans="4:9" x14ac:dyDescent="0.3">
      <c r="D31" s="16" t="s">
        <v>19</v>
      </c>
      <c r="E31" s="3">
        <v>73425.041414999985</v>
      </c>
      <c r="G31" s="16" t="s">
        <v>103</v>
      </c>
      <c r="H31" s="3">
        <v>43532.592205000001</v>
      </c>
      <c r="I31" s="3">
        <v>428</v>
      </c>
    </row>
    <row r="32" spans="4:9" x14ac:dyDescent="0.3">
      <c r="D32" s="16" t="s">
        <v>73</v>
      </c>
      <c r="E32" s="3">
        <v>65644.701419999998</v>
      </c>
      <c r="G32" s="16" t="s">
        <v>161</v>
      </c>
      <c r="H32" s="3">
        <v>43437.020960000009</v>
      </c>
      <c r="I32" s="3">
        <v>291</v>
      </c>
    </row>
    <row r="33" spans="4:9" x14ac:dyDescent="0.3">
      <c r="D33" s="16" t="s">
        <v>10143</v>
      </c>
      <c r="E33" s="3">
        <v>1176326.6271649997</v>
      </c>
      <c r="G33" s="16" t="s">
        <v>146</v>
      </c>
      <c r="H33" s="3">
        <v>39799.164340000003</v>
      </c>
      <c r="I33" s="3">
        <v>364</v>
      </c>
    </row>
    <row r="34" spans="4:9" x14ac:dyDescent="0.3">
      <c r="G34" s="16" t="s">
        <v>125</v>
      </c>
      <c r="H34" s="3">
        <v>38924.785379999987</v>
      </c>
      <c r="I34" s="3">
        <v>328</v>
      </c>
    </row>
    <row r="35" spans="4:9" x14ac:dyDescent="0.3">
      <c r="G35" s="16" t="s">
        <v>49</v>
      </c>
      <c r="H35" s="3">
        <v>37799.410744999979</v>
      </c>
      <c r="I35" s="3">
        <v>336</v>
      </c>
    </row>
    <row r="36" spans="4:9" x14ac:dyDescent="0.3">
      <c r="G36" s="16" t="s">
        <v>62</v>
      </c>
      <c r="H36" s="3">
        <v>37656.670820000021</v>
      </c>
      <c r="I36" s="3">
        <v>328</v>
      </c>
    </row>
    <row r="37" spans="4:9" x14ac:dyDescent="0.3">
      <c r="G37" s="16" t="s">
        <v>112</v>
      </c>
      <c r="H37" s="3">
        <v>35274.216130000015</v>
      </c>
      <c r="I37" s="3">
        <v>355</v>
      </c>
    </row>
    <row r="38" spans="4:9" x14ac:dyDescent="0.3">
      <c r="D38" s="15" t="s">
        <v>16</v>
      </c>
      <c r="E38" t="s">
        <v>34</v>
      </c>
      <c r="G38" s="16" t="s">
        <v>186</v>
      </c>
      <c r="H38" s="3">
        <v>33134.493900000001</v>
      </c>
      <c r="I38" s="3">
        <v>363</v>
      </c>
    </row>
    <row r="39" spans="4:9" x14ac:dyDescent="0.3">
      <c r="G39" s="16" t="s">
        <v>108</v>
      </c>
      <c r="H39" s="3">
        <v>31539.145169999993</v>
      </c>
      <c r="I39" s="3">
        <v>324</v>
      </c>
    </row>
    <row r="40" spans="4:9" x14ac:dyDescent="0.3">
      <c r="D40" s="15" t="s">
        <v>10148</v>
      </c>
      <c r="E40" t="s">
        <v>10144</v>
      </c>
      <c r="G40" s="16" t="s">
        <v>133</v>
      </c>
      <c r="H40" s="3">
        <v>28499.957184999988</v>
      </c>
      <c r="I40" s="3">
        <v>369</v>
      </c>
    </row>
    <row r="41" spans="4:9" x14ac:dyDescent="0.3">
      <c r="D41" s="16" t="s">
        <v>43</v>
      </c>
      <c r="E41" s="3">
        <v>199778.08328000034</v>
      </c>
      <c r="G41" s="16" t="s">
        <v>95</v>
      </c>
      <c r="H41" s="3">
        <v>27269.978625000007</v>
      </c>
      <c r="I41" s="3">
        <v>321</v>
      </c>
    </row>
    <row r="42" spans="4:9" x14ac:dyDescent="0.3">
      <c r="D42" s="16" t="s">
        <v>65</v>
      </c>
      <c r="E42" s="3">
        <v>198788.86124499989</v>
      </c>
      <c r="G42" s="16" t="s">
        <v>257</v>
      </c>
      <c r="H42" s="3">
        <v>25654.467739999993</v>
      </c>
      <c r="I42" s="3">
        <v>377</v>
      </c>
    </row>
    <row r="43" spans="4:9" x14ac:dyDescent="0.3">
      <c r="D43" s="16" t="s">
        <v>33</v>
      </c>
      <c r="E43" s="3">
        <v>198520.14709499985</v>
      </c>
      <c r="G43" s="16" t="s">
        <v>120</v>
      </c>
      <c r="H43" s="3">
        <v>25414.940354999988</v>
      </c>
      <c r="I43" s="3">
        <v>354</v>
      </c>
    </row>
    <row r="44" spans="4:9" x14ac:dyDescent="0.3">
      <c r="D44" s="16" t="s">
        <v>58</v>
      </c>
      <c r="E44" s="3">
        <v>197981.28548499994</v>
      </c>
      <c r="G44" s="16" t="s">
        <v>75</v>
      </c>
      <c r="H44" s="3">
        <v>20746.367345000002</v>
      </c>
      <c r="I44" s="3">
        <v>327</v>
      </c>
    </row>
    <row r="45" spans="4:9" x14ac:dyDescent="0.3">
      <c r="D45" s="16" t="s">
        <v>25</v>
      </c>
      <c r="E45" s="3">
        <v>192691.84961000003</v>
      </c>
      <c r="G45" s="16" t="s">
        <v>54</v>
      </c>
      <c r="H45" s="3">
        <v>18622.308720000012</v>
      </c>
      <c r="I45" s="3">
        <v>324</v>
      </c>
    </row>
    <row r="46" spans="4:9" x14ac:dyDescent="0.3">
      <c r="D46" s="16" t="s">
        <v>89</v>
      </c>
      <c r="E46" s="3">
        <v>188566.40045000004</v>
      </c>
      <c r="G46" s="16" t="s">
        <v>225</v>
      </c>
      <c r="H46" s="3">
        <v>17540.901179999993</v>
      </c>
      <c r="I46" s="3">
        <v>349</v>
      </c>
    </row>
    <row r="47" spans="4:9" x14ac:dyDescent="0.3">
      <c r="D47" s="16" t="s">
        <v>10143</v>
      </c>
      <c r="E47" s="3">
        <v>1176326.6271650002</v>
      </c>
      <c r="G47" s="16" t="s">
        <v>155</v>
      </c>
      <c r="H47" s="3">
        <v>14114.819299999999</v>
      </c>
      <c r="I47" s="3">
        <v>305</v>
      </c>
    </row>
    <row r="48" spans="4:9" x14ac:dyDescent="0.3">
      <c r="G48" s="16" t="s">
        <v>40</v>
      </c>
      <c r="H48" s="3">
        <v>10863.183784999997</v>
      </c>
      <c r="I48" s="3">
        <v>347</v>
      </c>
    </row>
    <row r="49" spans="4:9" x14ac:dyDescent="0.3">
      <c r="G49" s="16" t="s">
        <v>197</v>
      </c>
      <c r="H49" s="3">
        <v>10358.508104999995</v>
      </c>
      <c r="I49" s="3">
        <v>395</v>
      </c>
    </row>
    <row r="50" spans="4:9" x14ac:dyDescent="0.3">
      <c r="G50" s="16" t="s">
        <v>69</v>
      </c>
      <c r="H50" s="3">
        <v>9979.7617800000025</v>
      </c>
      <c r="I50" s="3">
        <v>341</v>
      </c>
    </row>
    <row r="51" spans="4:9" x14ac:dyDescent="0.3">
      <c r="G51" s="16" t="s">
        <v>193</v>
      </c>
      <c r="H51" s="3">
        <v>9919.0610400000005</v>
      </c>
      <c r="I51" s="3">
        <v>301</v>
      </c>
    </row>
    <row r="52" spans="4:9" x14ac:dyDescent="0.3">
      <c r="G52" s="16" t="s">
        <v>10143</v>
      </c>
      <c r="H52" s="3">
        <v>1176326.6271650002</v>
      </c>
      <c r="I52" s="3">
        <v>10488</v>
      </c>
    </row>
    <row r="55" spans="4:9" x14ac:dyDescent="0.3">
      <c r="D55" s="15" t="s">
        <v>10149</v>
      </c>
      <c r="E55" t="s">
        <v>10144</v>
      </c>
      <c r="F55" t="s">
        <v>10146</v>
      </c>
    </row>
    <row r="56" spans="4:9" x14ac:dyDescent="0.3">
      <c r="D56" s="16" t="s">
        <v>34</v>
      </c>
      <c r="E56" s="3">
        <v>1176326.6271650014</v>
      </c>
      <c r="F56" s="3">
        <v>5020</v>
      </c>
    </row>
    <row r="57" spans="4:9" x14ac:dyDescent="0.3">
      <c r="D57" s="16" t="s">
        <v>90</v>
      </c>
      <c r="E57" s="3">
        <v>234302.28272500017</v>
      </c>
      <c r="F57" s="3">
        <v>1022</v>
      </c>
    </row>
    <row r="58" spans="4:9" x14ac:dyDescent="0.3">
      <c r="D58" s="16" t="s">
        <v>26</v>
      </c>
      <c r="E58" s="3">
        <v>227735.37231000006</v>
      </c>
      <c r="F58" s="3">
        <v>981</v>
      </c>
    </row>
    <row r="59" spans="4:9" x14ac:dyDescent="0.3">
      <c r="D59" s="16" t="s">
        <v>44</v>
      </c>
      <c r="E59" s="3">
        <v>231494.58056000015</v>
      </c>
      <c r="F59" s="3">
        <v>977</v>
      </c>
    </row>
    <row r="60" spans="4:9" x14ac:dyDescent="0.3">
      <c r="D60" s="16" t="s">
        <v>10143</v>
      </c>
      <c r="E60" s="3">
        <v>1869858.8627600078</v>
      </c>
      <c r="F60" s="3">
        <v>8000</v>
      </c>
    </row>
    <row r="68" spans="4:5" x14ac:dyDescent="0.3">
      <c r="D68" s="15" t="s">
        <v>16</v>
      </c>
      <c r="E68" t="s">
        <v>34</v>
      </c>
    </row>
    <row r="70" spans="4:5" x14ac:dyDescent="0.3">
      <c r="D70" s="15" t="s">
        <v>10172</v>
      </c>
      <c r="E70" t="s">
        <v>10144</v>
      </c>
    </row>
    <row r="71" spans="4:5" x14ac:dyDescent="0.3">
      <c r="D71" s="16" t="s">
        <v>10150</v>
      </c>
      <c r="E71" s="3">
        <v>596281.47077000013</v>
      </c>
    </row>
    <row r="72" spans="4:5" x14ac:dyDescent="0.3">
      <c r="D72" s="17" t="s">
        <v>10152</v>
      </c>
      <c r="E72" s="3">
        <v>53098.836520000004</v>
      </c>
    </row>
    <row r="73" spans="4:5" x14ac:dyDescent="0.3">
      <c r="D73" s="17" t="s">
        <v>10153</v>
      </c>
      <c r="E73" s="3">
        <v>49553.647840000027</v>
      </c>
    </row>
    <row r="74" spans="4:5" x14ac:dyDescent="0.3">
      <c r="D74" s="17" t="s">
        <v>10154</v>
      </c>
      <c r="E74" s="3">
        <v>54099.148384999979</v>
      </c>
    </row>
    <row r="75" spans="4:5" x14ac:dyDescent="0.3">
      <c r="D75" s="17" t="s">
        <v>10155</v>
      </c>
      <c r="E75" s="3">
        <v>52387.97720500001</v>
      </c>
    </row>
    <row r="76" spans="4:5" x14ac:dyDescent="0.3">
      <c r="D76" s="17" t="s">
        <v>10156</v>
      </c>
      <c r="E76" s="3">
        <v>53887.819125000002</v>
      </c>
    </row>
    <row r="77" spans="4:5" x14ac:dyDescent="0.3">
      <c r="D77" s="17" t="s">
        <v>10157</v>
      </c>
      <c r="E77" s="3">
        <v>48576.207820000011</v>
      </c>
    </row>
    <row r="78" spans="4:5" x14ac:dyDescent="0.3">
      <c r="D78" s="17" t="s">
        <v>10158</v>
      </c>
      <c r="E78" s="3">
        <v>43913.271289999997</v>
      </c>
    </row>
    <row r="79" spans="4:5" x14ac:dyDescent="0.3">
      <c r="D79" s="17" t="s">
        <v>10159</v>
      </c>
      <c r="E79" s="3">
        <v>44796.32984000002</v>
      </c>
    </row>
    <row r="80" spans="4:5" x14ac:dyDescent="0.3">
      <c r="D80" s="17" t="s">
        <v>10160</v>
      </c>
      <c r="E80" s="3">
        <v>47523.827830000038</v>
      </c>
    </row>
    <row r="81" spans="4:5" x14ac:dyDescent="0.3">
      <c r="D81" s="17" t="s">
        <v>10161</v>
      </c>
      <c r="E81" s="3">
        <v>52754.62086000001</v>
      </c>
    </row>
    <row r="82" spans="4:5" x14ac:dyDescent="0.3">
      <c r="D82" s="17" t="s">
        <v>10162</v>
      </c>
      <c r="E82" s="3">
        <v>45281.376670000005</v>
      </c>
    </row>
    <row r="83" spans="4:5" x14ac:dyDescent="0.3">
      <c r="D83" s="17" t="s">
        <v>10163</v>
      </c>
      <c r="E83" s="3">
        <v>50408.407384999991</v>
      </c>
    </row>
    <row r="84" spans="4:5" x14ac:dyDescent="0.3">
      <c r="D84" s="16" t="s">
        <v>10151</v>
      </c>
      <c r="E84" s="3">
        <v>580045.15639500006</v>
      </c>
    </row>
    <row r="85" spans="4:5" x14ac:dyDescent="0.3">
      <c r="D85" s="17" t="s">
        <v>10152</v>
      </c>
      <c r="E85" s="3">
        <v>49166.908449999995</v>
      </c>
    </row>
    <row r="86" spans="4:5" x14ac:dyDescent="0.3">
      <c r="D86" s="17" t="s">
        <v>10153</v>
      </c>
      <c r="E86" s="3">
        <v>45200.585820000015</v>
      </c>
    </row>
    <row r="87" spans="4:5" x14ac:dyDescent="0.3">
      <c r="D87" s="17" t="s">
        <v>10154</v>
      </c>
      <c r="E87" s="3">
        <v>48909.444839999996</v>
      </c>
    </row>
    <row r="88" spans="4:5" x14ac:dyDescent="0.3">
      <c r="D88" s="17" t="s">
        <v>10155</v>
      </c>
      <c r="E88" s="3">
        <v>45742.117894999981</v>
      </c>
    </row>
    <row r="89" spans="4:5" x14ac:dyDescent="0.3">
      <c r="D89" s="17" t="s">
        <v>10156</v>
      </c>
      <c r="E89" s="3">
        <v>47667.420200000022</v>
      </c>
    </row>
    <row r="90" spans="4:5" x14ac:dyDescent="0.3">
      <c r="D90" s="17" t="s">
        <v>10157</v>
      </c>
      <c r="E90" s="3">
        <v>45506.094635000016</v>
      </c>
    </row>
    <row r="91" spans="4:5" x14ac:dyDescent="0.3">
      <c r="D91" s="17" t="s">
        <v>10158</v>
      </c>
      <c r="E91" s="3">
        <v>58119.523544999989</v>
      </c>
    </row>
    <row r="92" spans="4:5" x14ac:dyDescent="0.3">
      <c r="D92" s="17" t="s">
        <v>10159</v>
      </c>
      <c r="E92" s="3">
        <v>47207.159125000013</v>
      </c>
    </row>
    <row r="93" spans="4:5" x14ac:dyDescent="0.3">
      <c r="D93" s="17" t="s">
        <v>10160</v>
      </c>
      <c r="E93" s="3">
        <v>46170.967069999984</v>
      </c>
    </row>
    <row r="94" spans="4:5" x14ac:dyDescent="0.3">
      <c r="D94" s="17" t="s">
        <v>10161</v>
      </c>
      <c r="E94" s="3">
        <v>51958.058794999997</v>
      </c>
    </row>
    <row r="95" spans="4:5" x14ac:dyDescent="0.3">
      <c r="D95" s="17" t="s">
        <v>10162</v>
      </c>
      <c r="E95" s="3">
        <v>40571.796735000004</v>
      </c>
    </row>
    <row r="96" spans="4:5" x14ac:dyDescent="0.3">
      <c r="D96" s="17" t="s">
        <v>10163</v>
      </c>
      <c r="E96" s="3">
        <v>53825.079285000036</v>
      </c>
    </row>
    <row r="97" spans="4:8" x14ac:dyDescent="0.3">
      <c r="D97" s="16" t="s">
        <v>10143</v>
      </c>
      <c r="E97" s="3">
        <v>1176326.6271650004</v>
      </c>
    </row>
    <row r="99" spans="4:8" x14ac:dyDescent="0.3">
      <c r="D99" s="15" t="s">
        <v>16</v>
      </c>
      <c r="E99" t="s">
        <v>34</v>
      </c>
      <c r="G99" t="s">
        <v>10169</v>
      </c>
    </row>
    <row r="101" spans="4:8" x14ac:dyDescent="0.3">
      <c r="D101" s="15" t="s">
        <v>10173</v>
      </c>
      <c r="E101" t="s">
        <v>10168</v>
      </c>
      <c r="G101" t="s">
        <v>10164</v>
      </c>
      <c r="H101" t="s">
        <v>10167</v>
      </c>
    </row>
    <row r="102" spans="4:8" x14ac:dyDescent="0.3">
      <c r="D102" s="16" t="s">
        <v>2466</v>
      </c>
      <c r="E102" s="3">
        <v>3</v>
      </c>
      <c r="G102" t="s">
        <v>10165</v>
      </c>
      <c r="H102">
        <f>COUNTIF(E102:E4000,1)</f>
        <v>1174</v>
      </c>
    </row>
    <row r="103" spans="4:8" x14ac:dyDescent="0.3">
      <c r="D103" s="16" t="s">
        <v>5261</v>
      </c>
      <c r="E103" s="3">
        <v>1</v>
      </c>
      <c r="G103" t="s">
        <v>10166</v>
      </c>
      <c r="H103">
        <f>COUNTIF(E102:E4000,"&gt;1")</f>
        <v>1493</v>
      </c>
    </row>
    <row r="104" spans="4:8" x14ac:dyDescent="0.3">
      <c r="D104" s="16" t="s">
        <v>1471</v>
      </c>
      <c r="E104" s="3">
        <v>2</v>
      </c>
    </row>
    <row r="105" spans="4:8" x14ac:dyDescent="0.3">
      <c r="D105" s="16" t="s">
        <v>5585</v>
      </c>
      <c r="E105" s="3">
        <v>1</v>
      </c>
    </row>
    <row r="106" spans="4:8" x14ac:dyDescent="0.3">
      <c r="D106" s="16" t="s">
        <v>5187</v>
      </c>
      <c r="E106" s="3">
        <v>1</v>
      </c>
    </row>
    <row r="107" spans="4:8" x14ac:dyDescent="0.3">
      <c r="D107" s="16" t="s">
        <v>1455</v>
      </c>
      <c r="E107" s="3">
        <v>2</v>
      </c>
    </row>
    <row r="108" spans="4:8" x14ac:dyDescent="0.3">
      <c r="D108" s="16" t="s">
        <v>3239</v>
      </c>
      <c r="E108" s="3">
        <v>2</v>
      </c>
    </row>
    <row r="109" spans="4:8" x14ac:dyDescent="0.3">
      <c r="D109" s="16" t="s">
        <v>7418</v>
      </c>
      <c r="E109" s="3">
        <v>1</v>
      </c>
    </row>
    <row r="110" spans="4:8" x14ac:dyDescent="0.3">
      <c r="D110" s="16" t="s">
        <v>5081</v>
      </c>
      <c r="E110" s="3">
        <v>1</v>
      </c>
    </row>
    <row r="111" spans="4:8" x14ac:dyDescent="0.3">
      <c r="D111" s="16" t="s">
        <v>3826</v>
      </c>
      <c r="E111" s="3">
        <v>2</v>
      </c>
    </row>
    <row r="112" spans="4:8" x14ac:dyDescent="0.3">
      <c r="D112" s="16" t="s">
        <v>99</v>
      </c>
      <c r="E112" s="3">
        <v>2</v>
      </c>
    </row>
    <row r="113" spans="4:5" x14ac:dyDescent="0.3">
      <c r="D113" s="16" t="s">
        <v>3737</v>
      </c>
      <c r="E113" s="3">
        <v>1</v>
      </c>
    </row>
    <row r="114" spans="4:5" x14ac:dyDescent="0.3">
      <c r="D114" s="16" t="s">
        <v>2404</v>
      </c>
      <c r="E114" s="3">
        <v>2</v>
      </c>
    </row>
    <row r="115" spans="4:5" x14ac:dyDescent="0.3">
      <c r="D115" s="16" t="s">
        <v>5529</v>
      </c>
      <c r="E115" s="3">
        <v>2</v>
      </c>
    </row>
    <row r="116" spans="4:5" x14ac:dyDescent="0.3">
      <c r="D116" s="16" t="s">
        <v>5699</v>
      </c>
      <c r="E116" s="3">
        <v>4</v>
      </c>
    </row>
    <row r="117" spans="4:5" x14ac:dyDescent="0.3">
      <c r="D117" s="16" t="s">
        <v>1572</v>
      </c>
      <c r="E117" s="3">
        <v>1</v>
      </c>
    </row>
    <row r="118" spans="4:5" x14ac:dyDescent="0.3">
      <c r="D118" s="16" t="s">
        <v>5272</v>
      </c>
      <c r="E118" s="3">
        <v>2</v>
      </c>
    </row>
    <row r="119" spans="4:5" x14ac:dyDescent="0.3">
      <c r="D119" s="16" t="s">
        <v>3673</v>
      </c>
      <c r="E119" s="3">
        <v>3</v>
      </c>
    </row>
    <row r="120" spans="4:5" x14ac:dyDescent="0.3">
      <c r="D120" s="16" t="s">
        <v>3626</v>
      </c>
      <c r="E120" s="3">
        <v>1</v>
      </c>
    </row>
    <row r="121" spans="4:5" x14ac:dyDescent="0.3">
      <c r="D121" s="16" t="s">
        <v>3765</v>
      </c>
      <c r="E121" s="3">
        <v>1</v>
      </c>
    </row>
    <row r="122" spans="4:5" x14ac:dyDescent="0.3">
      <c r="D122" s="16" t="s">
        <v>6991</v>
      </c>
      <c r="E122" s="3">
        <v>2</v>
      </c>
    </row>
    <row r="123" spans="4:5" x14ac:dyDescent="0.3">
      <c r="D123" s="16" t="s">
        <v>4347</v>
      </c>
      <c r="E123" s="3">
        <v>1</v>
      </c>
    </row>
    <row r="124" spans="4:5" x14ac:dyDescent="0.3">
      <c r="D124" s="16" t="s">
        <v>3762</v>
      </c>
      <c r="E124" s="3">
        <v>3</v>
      </c>
    </row>
    <row r="125" spans="4:5" x14ac:dyDescent="0.3">
      <c r="D125" s="16" t="s">
        <v>5080</v>
      </c>
      <c r="E125" s="3">
        <v>2</v>
      </c>
    </row>
    <row r="126" spans="4:5" x14ac:dyDescent="0.3">
      <c r="D126" s="16" t="s">
        <v>6012</v>
      </c>
      <c r="E126" s="3">
        <v>1</v>
      </c>
    </row>
    <row r="127" spans="4:5" x14ac:dyDescent="0.3">
      <c r="D127" s="16" t="s">
        <v>1119</v>
      </c>
      <c r="E127" s="3">
        <v>1</v>
      </c>
    </row>
    <row r="128" spans="4:5" x14ac:dyDescent="0.3">
      <c r="D128" s="16" t="s">
        <v>1778</v>
      </c>
      <c r="E128" s="3">
        <v>5</v>
      </c>
    </row>
    <row r="129" spans="4:5" x14ac:dyDescent="0.3">
      <c r="D129" s="16" t="s">
        <v>3989</v>
      </c>
      <c r="E129" s="3">
        <v>2</v>
      </c>
    </row>
    <row r="130" spans="4:5" x14ac:dyDescent="0.3">
      <c r="D130" s="16" t="s">
        <v>1617</v>
      </c>
      <c r="E130" s="3">
        <v>1</v>
      </c>
    </row>
    <row r="131" spans="4:5" x14ac:dyDescent="0.3">
      <c r="D131" s="16" t="s">
        <v>3360</v>
      </c>
      <c r="E131" s="3">
        <v>3</v>
      </c>
    </row>
    <row r="132" spans="4:5" x14ac:dyDescent="0.3">
      <c r="D132" s="16" t="s">
        <v>3328</v>
      </c>
      <c r="E132" s="3">
        <v>1</v>
      </c>
    </row>
    <row r="133" spans="4:5" x14ac:dyDescent="0.3">
      <c r="D133" s="16" t="s">
        <v>3542</v>
      </c>
      <c r="E133" s="3">
        <v>2</v>
      </c>
    </row>
    <row r="134" spans="4:5" x14ac:dyDescent="0.3">
      <c r="D134" s="16" t="s">
        <v>4260</v>
      </c>
      <c r="E134" s="3">
        <v>2</v>
      </c>
    </row>
    <row r="135" spans="4:5" x14ac:dyDescent="0.3">
      <c r="D135" s="16" t="s">
        <v>7713</v>
      </c>
      <c r="E135" s="3">
        <v>1</v>
      </c>
    </row>
    <row r="136" spans="4:5" x14ac:dyDescent="0.3">
      <c r="D136" s="16" t="s">
        <v>3032</v>
      </c>
      <c r="E136" s="3">
        <v>2</v>
      </c>
    </row>
    <row r="137" spans="4:5" x14ac:dyDescent="0.3">
      <c r="D137" s="16" t="s">
        <v>649</v>
      </c>
      <c r="E137" s="3">
        <v>2</v>
      </c>
    </row>
    <row r="138" spans="4:5" x14ac:dyDescent="0.3">
      <c r="D138" s="16" t="s">
        <v>97</v>
      </c>
      <c r="E138" s="3">
        <v>2</v>
      </c>
    </row>
    <row r="139" spans="4:5" x14ac:dyDescent="0.3">
      <c r="D139" s="16" t="s">
        <v>4578</v>
      </c>
      <c r="E139" s="3">
        <v>1</v>
      </c>
    </row>
    <row r="140" spans="4:5" x14ac:dyDescent="0.3">
      <c r="D140" s="16" t="s">
        <v>4487</v>
      </c>
      <c r="E140" s="3">
        <v>2</v>
      </c>
    </row>
    <row r="141" spans="4:5" x14ac:dyDescent="0.3">
      <c r="D141" s="16" t="s">
        <v>3585</v>
      </c>
      <c r="E141" s="3">
        <v>2</v>
      </c>
    </row>
    <row r="142" spans="4:5" x14ac:dyDescent="0.3">
      <c r="D142" s="16" t="s">
        <v>6908</v>
      </c>
      <c r="E142" s="3">
        <v>2</v>
      </c>
    </row>
    <row r="143" spans="4:5" x14ac:dyDescent="0.3">
      <c r="D143" s="16" t="s">
        <v>3576</v>
      </c>
      <c r="E143" s="3">
        <v>5</v>
      </c>
    </row>
    <row r="144" spans="4:5" x14ac:dyDescent="0.3">
      <c r="D144" s="16" t="s">
        <v>3775</v>
      </c>
      <c r="E144" s="3">
        <v>1</v>
      </c>
    </row>
    <row r="145" spans="4:5" x14ac:dyDescent="0.3">
      <c r="D145" s="16" t="s">
        <v>1583</v>
      </c>
      <c r="E145" s="3">
        <v>1</v>
      </c>
    </row>
    <row r="146" spans="4:5" x14ac:dyDescent="0.3">
      <c r="D146" s="16" t="s">
        <v>1743</v>
      </c>
      <c r="E146" s="3">
        <v>3</v>
      </c>
    </row>
    <row r="147" spans="4:5" x14ac:dyDescent="0.3">
      <c r="D147" s="16" t="s">
        <v>1021</v>
      </c>
      <c r="E147" s="3">
        <v>4</v>
      </c>
    </row>
    <row r="148" spans="4:5" x14ac:dyDescent="0.3">
      <c r="D148" s="16" t="s">
        <v>8724</v>
      </c>
      <c r="E148" s="3">
        <v>1</v>
      </c>
    </row>
    <row r="149" spans="4:5" x14ac:dyDescent="0.3">
      <c r="D149" s="16" t="s">
        <v>2257</v>
      </c>
      <c r="E149" s="3">
        <v>2</v>
      </c>
    </row>
    <row r="150" spans="4:5" x14ac:dyDescent="0.3">
      <c r="D150" s="16" t="s">
        <v>976</v>
      </c>
      <c r="E150" s="3">
        <v>1</v>
      </c>
    </row>
    <row r="151" spans="4:5" x14ac:dyDescent="0.3">
      <c r="D151" s="16" t="s">
        <v>5939</v>
      </c>
      <c r="E151" s="3">
        <v>1</v>
      </c>
    </row>
    <row r="152" spans="4:5" x14ac:dyDescent="0.3">
      <c r="D152" s="16" t="s">
        <v>1905</v>
      </c>
      <c r="E152" s="3">
        <v>2</v>
      </c>
    </row>
    <row r="153" spans="4:5" x14ac:dyDescent="0.3">
      <c r="D153" s="16" t="s">
        <v>2390</v>
      </c>
      <c r="E153" s="3">
        <v>1</v>
      </c>
    </row>
    <row r="154" spans="4:5" x14ac:dyDescent="0.3">
      <c r="D154" s="16" t="s">
        <v>3030</v>
      </c>
      <c r="E154" s="3">
        <v>2</v>
      </c>
    </row>
    <row r="155" spans="4:5" x14ac:dyDescent="0.3">
      <c r="D155" s="16" t="s">
        <v>5814</v>
      </c>
      <c r="E155" s="3">
        <v>3</v>
      </c>
    </row>
    <row r="156" spans="4:5" x14ac:dyDescent="0.3">
      <c r="D156" s="16" t="s">
        <v>3190</v>
      </c>
      <c r="E156" s="3">
        <v>2</v>
      </c>
    </row>
    <row r="157" spans="4:5" x14ac:dyDescent="0.3">
      <c r="D157" s="16" t="s">
        <v>536</v>
      </c>
      <c r="E157" s="3">
        <v>5</v>
      </c>
    </row>
    <row r="158" spans="4:5" x14ac:dyDescent="0.3">
      <c r="D158" s="16" t="s">
        <v>7376</v>
      </c>
      <c r="E158" s="3">
        <v>4</v>
      </c>
    </row>
    <row r="159" spans="4:5" x14ac:dyDescent="0.3">
      <c r="D159" s="16" t="s">
        <v>5996</v>
      </c>
      <c r="E159" s="3">
        <v>2</v>
      </c>
    </row>
    <row r="160" spans="4:5" x14ac:dyDescent="0.3">
      <c r="D160" s="16" t="s">
        <v>5962</v>
      </c>
      <c r="E160" s="3">
        <v>2</v>
      </c>
    </row>
    <row r="161" spans="4:5" x14ac:dyDescent="0.3">
      <c r="D161" s="16" t="s">
        <v>4390</v>
      </c>
      <c r="E161" s="3">
        <v>1</v>
      </c>
    </row>
    <row r="162" spans="4:5" x14ac:dyDescent="0.3">
      <c r="D162" s="16" t="s">
        <v>5658</v>
      </c>
      <c r="E162" s="3">
        <v>1</v>
      </c>
    </row>
    <row r="163" spans="4:5" x14ac:dyDescent="0.3">
      <c r="D163" s="16" t="s">
        <v>7641</v>
      </c>
      <c r="E163" s="3">
        <v>2</v>
      </c>
    </row>
    <row r="164" spans="4:5" x14ac:dyDescent="0.3">
      <c r="D164" s="16" t="s">
        <v>363</v>
      </c>
      <c r="E164" s="3">
        <v>1</v>
      </c>
    </row>
    <row r="165" spans="4:5" x14ac:dyDescent="0.3">
      <c r="D165" s="16" t="s">
        <v>122</v>
      </c>
      <c r="E165" s="3">
        <v>3</v>
      </c>
    </row>
    <row r="166" spans="4:5" x14ac:dyDescent="0.3">
      <c r="D166" s="16" t="s">
        <v>1961</v>
      </c>
      <c r="E166" s="3">
        <v>3</v>
      </c>
    </row>
    <row r="167" spans="4:5" x14ac:dyDescent="0.3">
      <c r="D167" s="16" t="s">
        <v>3729</v>
      </c>
      <c r="E167" s="3">
        <v>4</v>
      </c>
    </row>
    <row r="168" spans="4:5" x14ac:dyDescent="0.3">
      <c r="D168" s="16" t="s">
        <v>2970</v>
      </c>
      <c r="E168" s="3">
        <v>5</v>
      </c>
    </row>
    <row r="169" spans="4:5" x14ac:dyDescent="0.3">
      <c r="D169" s="16" t="s">
        <v>5696</v>
      </c>
      <c r="E169" s="3">
        <v>1</v>
      </c>
    </row>
    <row r="170" spans="4:5" x14ac:dyDescent="0.3">
      <c r="D170" s="16" t="s">
        <v>4197</v>
      </c>
      <c r="E170" s="3">
        <v>1</v>
      </c>
    </row>
    <row r="171" spans="4:5" x14ac:dyDescent="0.3">
      <c r="D171" s="16" t="s">
        <v>582</v>
      </c>
      <c r="E171" s="3">
        <v>3</v>
      </c>
    </row>
    <row r="172" spans="4:5" x14ac:dyDescent="0.3">
      <c r="D172" s="16" t="s">
        <v>2796</v>
      </c>
      <c r="E172" s="3">
        <v>1</v>
      </c>
    </row>
    <row r="173" spans="4:5" x14ac:dyDescent="0.3">
      <c r="D173" s="16" t="s">
        <v>448</v>
      </c>
      <c r="E173" s="3">
        <v>1</v>
      </c>
    </row>
    <row r="174" spans="4:5" x14ac:dyDescent="0.3">
      <c r="D174" s="16" t="s">
        <v>5458</v>
      </c>
      <c r="E174" s="3">
        <v>3</v>
      </c>
    </row>
    <row r="175" spans="4:5" x14ac:dyDescent="0.3">
      <c r="D175" s="16" t="s">
        <v>2206</v>
      </c>
      <c r="E175" s="3">
        <v>3</v>
      </c>
    </row>
    <row r="176" spans="4:5" x14ac:dyDescent="0.3">
      <c r="D176" s="16" t="s">
        <v>663</v>
      </c>
      <c r="E176" s="3">
        <v>2</v>
      </c>
    </row>
    <row r="177" spans="4:5" x14ac:dyDescent="0.3">
      <c r="D177" s="16" t="s">
        <v>3171</v>
      </c>
      <c r="E177" s="3">
        <v>1</v>
      </c>
    </row>
    <row r="178" spans="4:5" x14ac:dyDescent="0.3">
      <c r="D178" s="16" t="s">
        <v>1995</v>
      </c>
      <c r="E178" s="3">
        <v>4</v>
      </c>
    </row>
    <row r="179" spans="4:5" x14ac:dyDescent="0.3">
      <c r="D179" s="16" t="s">
        <v>8667</v>
      </c>
      <c r="E179" s="3">
        <v>1</v>
      </c>
    </row>
    <row r="180" spans="4:5" x14ac:dyDescent="0.3">
      <c r="D180" s="16" t="s">
        <v>3887</v>
      </c>
      <c r="E180" s="3">
        <v>1</v>
      </c>
    </row>
    <row r="181" spans="4:5" x14ac:dyDescent="0.3">
      <c r="D181" s="16" t="s">
        <v>2915</v>
      </c>
      <c r="E181" s="3">
        <v>2</v>
      </c>
    </row>
    <row r="182" spans="4:5" x14ac:dyDescent="0.3">
      <c r="D182" s="16" t="s">
        <v>5917</v>
      </c>
      <c r="E182" s="3">
        <v>1</v>
      </c>
    </row>
    <row r="183" spans="4:5" x14ac:dyDescent="0.3">
      <c r="D183" s="16" t="s">
        <v>5019</v>
      </c>
      <c r="E183" s="3">
        <v>1</v>
      </c>
    </row>
    <row r="184" spans="4:5" x14ac:dyDescent="0.3">
      <c r="D184" s="16" t="s">
        <v>222</v>
      </c>
      <c r="E184" s="3">
        <v>3</v>
      </c>
    </row>
    <row r="185" spans="4:5" x14ac:dyDescent="0.3">
      <c r="D185" s="16" t="s">
        <v>9910</v>
      </c>
      <c r="E185" s="3">
        <v>1</v>
      </c>
    </row>
    <row r="186" spans="4:5" x14ac:dyDescent="0.3">
      <c r="D186" s="16" t="s">
        <v>6730</v>
      </c>
      <c r="E186" s="3">
        <v>4</v>
      </c>
    </row>
    <row r="187" spans="4:5" x14ac:dyDescent="0.3">
      <c r="D187" s="16" t="s">
        <v>1776</v>
      </c>
      <c r="E187" s="3">
        <v>4</v>
      </c>
    </row>
    <row r="188" spans="4:5" x14ac:dyDescent="0.3">
      <c r="D188" s="16" t="s">
        <v>4675</v>
      </c>
      <c r="E188" s="3">
        <v>1</v>
      </c>
    </row>
    <row r="189" spans="4:5" x14ac:dyDescent="0.3">
      <c r="D189" s="16" t="s">
        <v>1261</v>
      </c>
      <c r="E189" s="3">
        <v>1</v>
      </c>
    </row>
    <row r="190" spans="4:5" x14ac:dyDescent="0.3">
      <c r="D190" s="16" t="s">
        <v>1369</v>
      </c>
      <c r="E190" s="3">
        <v>2</v>
      </c>
    </row>
    <row r="191" spans="4:5" x14ac:dyDescent="0.3">
      <c r="D191" s="16" t="s">
        <v>7363</v>
      </c>
      <c r="E191" s="3">
        <v>1</v>
      </c>
    </row>
    <row r="192" spans="4:5" x14ac:dyDescent="0.3">
      <c r="D192" s="16" t="s">
        <v>551</v>
      </c>
      <c r="E192" s="3">
        <v>5</v>
      </c>
    </row>
    <row r="193" spans="4:5" x14ac:dyDescent="0.3">
      <c r="D193" s="16" t="s">
        <v>5521</v>
      </c>
      <c r="E193" s="3">
        <v>2</v>
      </c>
    </row>
    <row r="194" spans="4:5" x14ac:dyDescent="0.3">
      <c r="D194" s="16" t="s">
        <v>5257</v>
      </c>
      <c r="E194" s="3">
        <v>1</v>
      </c>
    </row>
    <row r="195" spans="4:5" x14ac:dyDescent="0.3">
      <c r="D195" s="16" t="s">
        <v>352</v>
      </c>
      <c r="E195" s="3">
        <v>1</v>
      </c>
    </row>
    <row r="196" spans="4:5" x14ac:dyDescent="0.3">
      <c r="D196" s="16" t="s">
        <v>5882</v>
      </c>
      <c r="E196" s="3">
        <v>1</v>
      </c>
    </row>
    <row r="197" spans="4:5" x14ac:dyDescent="0.3">
      <c r="D197" s="16" t="s">
        <v>3629</v>
      </c>
      <c r="E197" s="3">
        <v>1</v>
      </c>
    </row>
    <row r="198" spans="4:5" x14ac:dyDescent="0.3">
      <c r="D198" s="16" t="s">
        <v>3091</v>
      </c>
      <c r="E198" s="3">
        <v>2</v>
      </c>
    </row>
    <row r="199" spans="4:5" x14ac:dyDescent="0.3">
      <c r="D199" s="16" t="s">
        <v>4118</v>
      </c>
      <c r="E199" s="3">
        <v>1</v>
      </c>
    </row>
    <row r="200" spans="4:5" x14ac:dyDescent="0.3">
      <c r="D200" s="16" t="s">
        <v>7094</v>
      </c>
      <c r="E200" s="3">
        <v>1</v>
      </c>
    </row>
    <row r="201" spans="4:5" x14ac:dyDescent="0.3">
      <c r="D201" s="16" t="s">
        <v>1769</v>
      </c>
      <c r="E201" s="3">
        <v>3</v>
      </c>
    </row>
    <row r="202" spans="4:5" x14ac:dyDescent="0.3">
      <c r="D202" s="16" t="s">
        <v>3528</v>
      </c>
      <c r="E202" s="3">
        <v>2</v>
      </c>
    </row>
    <row r="203" spans="4:5" x14ac:dyDescent="0.3">
      <c r="D203" s="16" t="s">
        <v>314</v>
      </c>
      <c r="E203" s="3">
        <v>5</v>
      </c>
    </row>
    <row r="204" spans="4:5" x14ac:dyDescent="0.3">
      <c r="D204" s="16" t="s">
        <v>1207</v>
      </c>
      <c r="E204" s="3">
        <v>2</v>
      </c>
    </row>
    <row r="205" spans="4:5" x14ac:dyDescent="0.3">
      <c r="D205" s="16" t="s">
        <v>8996</v>
      </c>
      <c r="E205" s="3">
        <v>1</v>
      </c>
    </row>
    <row r="206" spans="4:5" x14ac:dyDescent="0.3">
      <c r="D206" s="16" t="s">
        <v>4934</v>
      </c>
      <c r="E206" s="3">
        <v>2</v>
      </c>
    </row>
    <row r="207" spans="4:5" x14ac:dyDescent="0.3">
      <c r="D207" s="16" t="s">
        <v>4906</v>
      </c>
      <c r="E207" s="3">
        <v>1</v>
      </c>
    </row>
    <row r="208" spans="4:5" x14ac:dyDescent="0.3">
      <c r="D208" s="16" t="s">
        <v>7169</v>
      </c>
      <c r="E208" s="3">
        <v>1</v>
      </c>
    </row>
    <row r="209" spans="4:5" x14ac:dyDescent="0.3">
      <c r="D209" s="16" t="s">
        <v>1974</v>
      </c>
      <c r="E209" s="3">
        <v>1</v>
      </c>
    </row>
    <row r="210" spans="4:5" x14ac:dyDescent="0.3">
      <c r="D210" s="16" t="s">
        <v>6228</v>
      </c>
      <c r="E210" s="3">
        <v>3</v>
      </c>
    </row>
    <row r="211" spans="4:5" x14ac:dyDescent="0.3">
      <c r="D211" s="16" t="s">
        <v>1067</v>
      </c>
      <c r="E211" s="3">
        <v>3</v>
      </c>
    </row>
    <row r="212" spans="4:5" x14ac:dyDescent="0.3">
      <c r="D212" s="16" t="s">
        <v>4339</v>
      </c>
      <c r="E212" s="3">
        <v>1</v>
      </c>
    </row>
    <row r="213" spans="4:5" x14ac:dyDescent="0.3">
      <c r="D213" s="16" t="s">
        <v>2935</v>
      </c>
      <c r="E213" s="3">
        <v>4</v>
      </c>
    </row>
    <row r="214" spans="4:5" x14ac:dyDescent="0.3">
      <c r="D214" s="16" t="s">
        <v>732</v>
      </c>
      <c r="E214" s="3">
        <v>3</v>
      </c>
    </row>
    <row r="215" spans="4:5" x14ac:dyDescent="0.3">
      <c r="D215" s="16" t="s">
        <v>6047</v>
      </c>
      <c r="E215" s="3">
        <v>1</v>
      </c>
    </row>
    <row r="216" spans="4:5" x14ac:dyDescent="0.3">
      <c r="D216" s="16" t="s">
        <v>2029</v>
      </c>
      <c r="E216" s="3">
        <v>1</v>
      </c>
    </row>
    <row r="217" spans="4:5" x14ac:dyDescent="0.3">
      <c r="D217" s="16" t="s">
        <v>2498</v>
      </c>
      <c r="E217" s="3">
        <v>3</v>
      </c>
    </row>
    <row r="218" spans="4:5" x14ac:dyDescent="0.3">
      <c r="D218" s="16" t="s">
        <v>454</v>
      </c>
      <c r="E218" s="3">
        <v>3</v>
      </c>
    </row>
    <row r="219" spans="4:5" x14ac:dyDescent="0.3">
      <c r="D219" s="16" t="s">
        <v>4757</v>
      </c>
      <c r="E219" s="3">
        <v>4</v>
      </c>
    </row>
    <row r="220" spans="4:5" x14ac:dyDescent="0.3">
      <c r="D220" s="16" t="s">
        <v>8518</v>
      </c>
      <c r="E220" s="3">
        <v>2</v>
      </c>
    </row>
    <row r="221" spans="4:5" x14ac:dyDescent="0.3">
      <c r="D221" s="16" t="s">
        <v>835</v>
      </c>
      <c r="E221" s="3">
        <v>2</v>
      </c>
    </row>
    <row r="222" spans="4:5" x14ac:dyDescent="0.3">
      <c r="D222" s="16" t="s">
        <v>5196</v>
      </c>
      <c r="E222" s="3">
        <v>4</v>
      </c>
    </row>
    <row r="223" spans="4:5" x14ac:dyDescent="0.3">
      <c r="D223" s="16" t="s">
        <v>1380</v>
      </c>
      <c r="E223" s="3">
        <v>2</v>
      </c>
    </row>
    <row r="224" spans="4:5" x14ac:dyDescent="0.3">
      <c r="D224" s="16" t="s">
        <v>3922</v>
      </c>
      <c r="E224" s="3">
        <v>2</v>
      </c>
    </row>
    <row r="225" spans="4:5" x14ac:dyDescent="0.3">
      <c r="D225" s="16" t="s">
        <v>2537</v>
      </c>
      <c r="E225" s="3">
        <v>2</v>
      </c>
    </row>
    <row r="226" spans="4:5" x14ac:dyDescent="0.3">
      <c r="D226" s="16" t="s">
        <v>4891</v>
      </c>
      <c r="E226" s="3">
        <v>1</v>
      </c>
    </row>
    <row r="227" spans="4:5" x14ac:dyDescent="0.3">
      <c r="D227" s="16" t="s">
        <v>4478</v>
      </c>
      <c r="E227" s="3">
        <v>2</v>
      </c>
    </row>
    <row r="228" spans="4:5" x14ac:dyDescent="0.3">
      <c r="D228" s="16" t="s">
        <v>1244</v>
      </c>
      <c r="E228" s="3">
        <v>2</v>
      </c>
    </row>
    <row r="229" spans="4:5" x14ac:dyDescent="0.3">
      <c r="D229" s="16" t="s">
        <v>928</v>
      </c>
      <c r="E229" s="3">
        <v>1</v>
      </c>
    </row>
    <row r="230" spans="4:5" x14ac:dyDescent="0.3">
      <c r="D230" s="16" t="s">
        <v>1795</v>
      </c>
      <c r="E230" s="3">
        <v>2</v>
      </c>
    </row>
    <row r="231" spans="4:5" x14ac:dyDescent="0.3">
      <c r="D231" s="16" t="s">
        <v>3286</v>
      </c>
      <c r="E231" s="3">
        <v>1</v>
      </c>
    </row>
    <row r="232" spans="4:5" x14ac:dyDescent="0.3">
      <c r="D232" s="16" t="s">
        <v>6566</v>
      </c>
      <c r="E232" s="3">
        <v>3</v>
      </c>
    </row>
    <row r="233" spans="4:5" x14ac:dyDescent="0.3">
      <c r="D233" s="16" t="s">
        <v>5071</v>
      </c>
      <c r="E233" s="3">
        <v>2</v>
      </c>
    </row>
    <row r="234" spans="4:5" x14ac:dyDescent="0.3">
      <c r="D234" s="16" t="s">
        <v>10020</v>
      </c>
      <c r="E234" s="3">
        <v>1</v>
      </c>
    </row>
    <row r="235" spans="4:5" x14ac:dyDescent="0.3">
      <c r="D235" s="16" t="s">
        <v>5043</v>
      </c>
      <c r="E235" s="3">
        <v>1</v>
      </c>
    </row>
    <row r="236" spans="4:5" x14ac:dyDescent="0.3">
      <c r="D236" s="16" t="s">
        <v>6036</v>
      </c>
      <c r="E236" s="3">
        <v>1</v>
      </c>
    </row>
    <row r="237" spans="4:5" x14ac:dyDescent="0.3">
      <c r="D237" s="16" t="s">
        <v>4333</v>
      </c>
      <c r="E237" s="3">
        <v>1</v>
      </c>
    </row>
    <row r="238" spans="4:5" x14ac:dyDescent="0.3">
      <c r="D238" s="16" t="s">
        <v>1563</v>
      </c>
      <c r="E238" s="3">
        <v>2</v>
      </c>
    </row>
    <row r="239" spans="4:5" x14ac:dyDescent="0.3">
      <c r="D239" s="16" t="s">
        <v>4368</v>
      </c>
      <c r="E239" s="3">
        <v>1</v>
      </c>
    </row>
    <row r="240" spans="4:5" x14ac:dyDescent="0.3">
      <c r="D240" s="16" t="s">
        <v>1291</v>
      </c>
      <c r="E240" s="3">
        <v>3</v>
      </c>
    </row>
    <row r="241" spans="4:5" x14ac:dyDescent="0.3">
      <c r="D241" s="16" t="s">
        <v>358</v>
      </c>
      <c r="E241" s="3">
        <v>2</v>
      </c>
    </row>
    <row r="242" spans="4:5" x14ac:dyDescent="0.3">
      <c r="D242" s="16" t="s">
        <v>3943</v>
      </c>
      <c r="E242" s="3">
        <v>4</v>
      </c>
    </row>
    <row r="243" spans="4:5" x14ac:dyDescent="0.3">
      <c r="D243" s="16" t="s">
        <v>5039</v>
      </c>
      <c r="E243" s="3">
        <v>1</v>
      </c>
    </row>
    <row r="244" spans="4:5" x14ac:dyDescent="0.3">
      <c r="D244" s="16" t="s">
        <v>874</v>
      </c>
      <c r="E244" s="3">
        <v>2</v>
      </c>
    </row>
    <row r="245" spans="4:5" x14ac:dyDescent="0.3">
      <c r="D245" s="16" t="s">
        <v>6761</v>
      </c>
      <c r="E245" s="3">
        <v>1</v>
      </c>
    </row>
    <row r="246" spans="4:5" x14ac:dyDescent="0.3">
      <c r="D246" s="16" t="s">
        <v>3860</v>
      </c>
      <c r="E246" s="3">
        <v>1</v>
      </c>
    </row>
    <row r="247" spans="4:5" x14ac:dyDescent="0.3">
      <c r="D247" s="16" t="s">
        <v>6617</v>
      </c>
      <c r="E247" s="3">
        <v>1</v>
      </c>
    </row>
    <row r="248" spans="4:5" x14ac:dyDescent="0.3">
      <c r="D248" s="16" t="s">
        <v>7307</v>
      </c>
      <c r="E248" s="3">
        <v>1</v>
      </c>
    </row>
    <row r="249" spans="4:5" x14ac:dyDescent="0.3">
      <c r="D249" s="16" t="s">
        <v>8457</v>
      </c>
      <c r="E249" s="3">
        <v>1</v>
      </c>
    </row>
    <row r="250" spans="4:5" x14ac:dyDescent="0.3">
      <c r="D250" s="16" t="s">
        <v>4302</v>
      </c>
      <c r="E250" s="3">
        <v>2</v>
      </c>
    </row>
    <row r="251" spans="4:5" x14ac:dyDescent="0.3">
      <c r="D251" s="16" t="s">
        <v>7119</v>
      </c>
      <c r="E251" s="3">
        <v>2</v>
      </c>
    </row>
    <row r="252" spans="4:5" x14ac:dyDescent="0.3">
      <c r="D252" s="16" t="s">
        <v>1052</v>
      </c>
      <c r="E252" s="3">
        <v>3</v>
      </c>
    </row>
    <row r="253" spans="4:5" x14ac:dyDescent="0.3">
      <c r="D253" s="16" t="s">
        <v>3028</v>
      </c>
      <c r="E253" s="3">
        <v>1</v>
      </c>
    </row>
    <row r="254" spans="4:5" x14ac:dyDescent="0.3">
      <c r="D254" s="16" t="s">
        <v>1176</v>
      </c>
      <c r="E254" s="3">
        <v>5</v>
      </c>
    </row>
    <row r="255" spans="4:5" x14ac:dyDescent="0.3">
      <c r="D255" s="16" t="s">
        <v>3248</v>
      </c>
      <c r="E255" s="3">
        <v>1</v>
      </c>
    </row>
    <row r="256" spans="4:5" x14ac:dyDescent="0.3">
      <c r="D256" s="16" t="s">
        <v>7431</v>
      </c>
      <c r="E256" s="3">
        <v>1</v>
      </c>
    </row>
    <row r="257" spans="4:5" x14ac:dyDescent="0.3">
      <c r="D257" s="16" t="s">
        <v>680</v>
      </c>
      <c r="E257" s="3">
        <v>1</v>
      </c>
    </row>
    <row r="258" spans="4:5" x14ac:dyDescent="0.3">
      <c r="D258" s="16" t="s">
        <v>5649</v>
      </c>
      <c r="E258" s="3">
        <v>1</v>
      </c>
    </row>
    <row r="259" spans="4:5" x14ac:dyDescent="0.3">
      <c r="D259" s="16" t="s">
        <v>5464</v>
      </c>
      <c r="E259" s="3">
        <v>3</v>
      </c>
    </row>
    <row r="260" spans="4:5" x14ac:dyDescent="0.3">
      <c r="D260" s="16" t="s">
        <v>1137</v>
      </c>
      <c r="E260" s="3">
        <v>2</v>
      </c>
    </row>
    <row r="261" spans="4:5" x14ac:dyDescent="0.3">
      <c r="D261" s="16" t="s">
        <v>1465</v>
      </c>
      <c r="E261" s="3">
        <v>4</v>
      </c>
    </row>
    <row r="262" spans="4:5" x14ac:dyDescent="0.3">
      <c r="D262" s="16" t="s">
        <v>226</v>
      </c>
      <c r="E262" s="3">
        <v>2</v>
      </c>
    </row>
    <row r="263" spans="4:5" x14ac:dyDescent="0.3">
      <c r="D263" s="16" t="s">
        <v>336</v>
      </c>
      <c r="E263" s="3">
        <v>2</v>
      </c>
    </row>
    <row r="264" spans="4:5" x14ac:dyDescent="0.3">
      <c r="D264" s="16" t="s">
        <v>8078</v>
      </c>
      <c r="E264" s="3">
        <v>1</v>
      </c>
    </row>
    <row r="265" spans="4:5" x14ac:dyDescent="0.3">
      <c r="D265" s="16" t="s">
        <v>2310</v>
      </c>
      <c r="E265" s="3">
        <v>1</v>
      </c>
    </row>
    <row r="266" spans="4:5" x14ac:dyDescent="0.3">
      <c r="D266" s="16" t="s">
        <v>3687</v>
      </c>
      <c r="E266" s="3">
        <v>2</v>
      </c>
    </row>
    <row r="267" spans="4:5" x14ac:dyDescent="0.3">
      <c r="D267" s="16" t="s">
        <v>3001</v>
      </c>
      <c r="E267" s="3">
        <v>1</v>
      </c>
    </row>
    <row r="268" spans="4:5" x14ac:dyDescent="0.3">
      <c r="D268" s="16" t="s">
        <v>7789</v>
      </c>
      <c r="E268" s="3">
        <v>1</v>
      </c>
    </row>
    <row r="269" spans="4:5" x14ac:dyDescent="0.3">
      <c r="D269" s="16" t="s">
        <v>1143</v>
      </c>
      <c r="E269" s="3">
        <v>2</v>
      </c>
    </row>
    <row r="270" spans="4:5" x14ac:dyDescent="0.3">
      <c r="D270" s="16" t="s">
        <v>1498</v>
      </c>
      <c r="E270" s="3">
        <v>1</v>
      </c>
    </row>
    <row r="271" spans="4:5" x14ac:dyDescent="0.3">
      <c r="D271" s="16" t="s">
        <v>6988</v>
      </c>
      <c r="E271" s="3">
        <v>1</v>
      </c>
    </row>
    <row r="272" spans="4:5" x14ac:dyDescent="0.3">
      <c r="D272" s="16" t="s">
        <v>5982</v>
      </c>
      <c r="E272" s="3">
        <v>1</v>
      </c>
    </row>
    <row r="273" spans="4:5" x14ac:dyDescent="0.3">
      <c r="D273" s="16" t="s">
        <v>6530</v>
      </c>
      <c r="E273" s="3">
        <v>2</v>
      </c>
    </row>
    <row r="274" spans="4:5" x14ac:dyDescent="0.3">
      <c r="D274" s="16" t="s">
        <v>542</v>
      </c>
      <c r="E274" s="3">
        <v>2</v>
      </c>
    </row>
    <row r="275" spans="4:5" x14ac:dyDescent="0.3">
      <c r="D275" s="16" t="s">
        <v>6103</v>
      </c>
      <c r="E275" s="3">
        <v>1</v>
      </c>
    </row>
    <row r="276" spans="4:5" x14ac:dyDescent="0.3">
      <c r="D276" s="16" t="s">
        <v>6206</v>
      </c>
      <c r="E276" s="3">
        <v>2</v>
      </c>
    </row>
    <row r="277" spans="4:5" x14ac:dyDescent="0.3">
      <c r="D277" s="16" t="s">
        <v>7992</v>
      </c>
      <c r="E277" s="3">
        <v>2</v>
      </c>
    </row>
    <row r="278" spans="4:5" x14ac:dyDescent="0.3">
      <c r="D278" s="16" t="s">
        <v>909</v>
      </c>
      <c r="E278" s="3">
        <v>3</v>
      </c>
    </row>
    <row r="279" spans="4:5" x14ac:dyDescent="0.3">
      <c r="D279" s="16" t="s">
        <v>5943</v>
      </c>
      <c r="E279" s="3">
        <v>2</v>
      </c>
    </row>
    <row r="280" spans="4:5" x14ac:dyDescent="0.3">
      <c r="D280" s="16" t="s">
        <v>3262</v>
      </c>
      <c r="E280" s="3">
        <v>3</v>
      </c>
    </row>
    <row r="281" spans="4:5" x14ac:dyDescent="0.3">
      <c r="D281" s="16" t="s">
        <v>4096</v>
      </c>
      <c r="E281" s="3">
        <v>2</v>
      </c>
    </row>
    <row r="282" spans="4:5" x14ac:dyDescent="0.3">
      <c r="D282" s="16" t="s">
        <v>6683</v>
      </c>
      <c r="E282" s="3">
        <v>3</v>
      </c>
    </row>
    <row r="283" spans="4:5" x14ac:dyDescent="0.3">
      <c r="D283" s="16" t="s">
        <v>2539</v>
      </c>
      <c r="E283" s="3">
        <v>2</v>
      </c>
    </row>
    <row r="284" spans="4:5" x14ac:dyDescent="0.3">
      <c r="D284" s="16" t="s">
        <v>9041</v>
      </c>
      <c r="E284" s="3">
        <v>1</v>
      </c>
    </row>
    <row r="285" spans="4:5" x14ac:dyDescent="0.3">
      <c r="D285" s="16" t="s">
        <v>4771</v>
      </c>
      <c r="E285" s="3">
        <v>2</v>
      </c>
    </row>
    <row r="286" spans="4:5" x14ac:dyDescent="0.3">
      <c r="D286" s="16" t="s">
        <v>1722</v>
      </c>
      <c r="E286" s="3">
        <v>2</v>
      </c>
    </row>
    <row r="287" spans="4:5" x14ac:dyDescent="0.3">
      <c r="D287" s="16" t="s">
        <v>2813</v>
      </c>
      <c r="E287" s="3">
        <v>3</v>
      </c>
    </row>
    <row r="288" spans="4:5" x14ac:dyDescent="0.3">
      <c r="D288" s="16" t="s">
        <v>4013</v>
      </c>
      <c r="E288" s="3">
        <v>2</v>
      </c>
    </row>
    <row r="289" spans="4:5" x14ac:dyDescent="0.3">
      <c r="D289" s="16" t="s">
        <v>2736</v>
      </c>
      <c r="E289" s="3">
        <v>3</v>
      </c>
    </row>
    <row r="290" spans="4:5" x14ac:dyDescent="0.3">
      <c r="D290" s="16" t="s">
        <v>6560</v>
      </c>
      <c r="E290" s="3">
        <v>2</v>
      </c>
    </row>
    <row r="291" spans="4:5" x14ac:dyDescent="0.3">
      <c r="D291" s="16" t="s">
        <v>2787</v>
      </c>
      <c r="E291" s="3">
        <v>3</v>
      </c>
    </row>
    <row r="292" spans="4:5" x14ac:dyDescent="0.3">
      <c r="D292" s="16" t="s">
        <v>5046</v>
      </c>
      <c r="E292" s="3">
        <v>1</v>
      </c>
    </row>
    <row r="293" spans="4:5" x14ac:dyDescent="0.3">
      <c r="D293" s="16" t="s">
        <v>5557</v>
      </c>
      <c r="E293" s="3">
        <v>2</v>
      </c>
    </row>
    <row r="294" spans="4:5" x14ac:dyDescent="0.3">
      <c r="D294" s="16" t="s">
        <v>3059</v>
      </c>
      <c r="E294" s="3">
        <v>1</v>
      </c>
    </row>
    <row r="295" spans="4:5" x14ac:dyDescent="0.3">
      <c r="D295" s="16" t="s">
        <v>500</v>
      </c>
      <c r="E295" s="3">
        <v>5</v>
      </c>
    </row>
    <row r="296" spans="4:5" x14ac:dyDescent="0.3">
      <c r="D296" s="16" t="s">
        <v>8914</v>
      </c>
      <c r="E296" s="3">
        <v>3</v>
      </c>
    </row>
    <row r="297" spans="4:5" x14ac:dyDescent="0.3">
      <c r="D297" s="16" t="s">
        <v>4165</v>
      </c>
      <c r="E297" s="3">
        <v>1</v>
      </c>
    </row>
    <row r="298" spans="4:5" x14ac:dyDescent="0.3">
      <c r="D298" s="16" t="s">
        <v>3509</v>
      </c>
      <c r="E298" s="3">
        <v>1</v>
      </c>
    </row>
    <row r="299" spans="4:5" x14ac:dyDescent="0.3">
      <c r="D299" s="16" t="s">
        <v>427</v>
      </c>
      <c r="E299" s="3">
        <v>1</v>
      </c>
    </row>
    <row r="300" spans="4:5" x14ac:dyDescent="0.3">
      <c r="D300" s="16" t="s">
        <v>6168</v>
      </c>
      <c r="E300" s="3">
        <v>3</v>
      </c>
    </row>
    <row r="301" spans="4:5" x14ac:dyDescent="0.3">
      <c r="D301" s="16" t="s">
        <v>430</v>
      </c>
      <c r="E301" s="3">
        <v>2</v>
      </c>
    </row>
    <row r="302" spans="4:5" x14ac:dyDescent="0.3">
      <c r="D302" s="16" t="s">
        <v>3843</v>
      </c>
      <c r="E302" s="3">
        <v>2</v>
      </c>
    </row>
    <row r="303" spans="4:5" x14ac:dyDescent="0.3">
      <c r="D303" s="16" t="s">
        <v>4005</v>
      </c>
      <c r="E303" s="3">
        <v>2</v>
      </c>
    </row>
    <row r="304" spans="4:5" x14ac:dyDescent="0.3">
      <c r="D304" s="16" t="s">
        <v>4423</v>
      </c>
      <c r="E304" s="3">
        <v>2</v>
      </c>
    </row>
    <row r="305" spans="4:5" x14ac:dyDescent="0.3">
      <c r="D305" s="16" t="s">
        <v>5655</v>
      </c>
      <c r="E305" s="3">
        <v>1</v>
      </c>
    </row>
    <row r="306" spans="4:5" x14ac:dyDescent="0.3">
      <c r="D306" s="16" t="s">
        <v>4673</v>
      </c>
      <c r="E306" s="3">
        <v>2</v>
      </c>
    </row>
    <row r="307" spans="4:5" x14ac:dyDescent="0.3">
      <c r="D307" s="16" t="s">
        <v>920</v>
      </c>
      <c r="E307" s="3">
        <v>2</v>
      </c>
    </row>
    <row r="308" spans="4:5" x14ac:dyDescent="0.3">
      <c r="D308" s="16" t="s">
        <v>2576</v>
      </c>
      <c r="E308" s="3">
        <v>1</v>
      </c>
    </row>
    <row r="309" spans="4:5" x14ac:dyDescent="0.3">
      <c r="D309" s="16" t="s">
        <v>4318</v>
      </c>
      <c r="E309" s="3">
        <v>2</v>
      </c>
    </row>
    <row r="310" spans="4:5" x14ac:dyDescent="0.3">
      <c r="D310" s="16" t="s">
        <v>5088</v>
      </c>
      <c r="E310" s="3">
        <v>1</v>
      </c>
    </row>
    <row r="311" spans="4:5" x14ac:dyDescent="0.3">
      <c r="D311" s="16" t="s">
        <v>6676</v>
      </c>
      <c r="E311" s="3">
        <v>1</v>
      </c>
    </row>
    <row r="312" spans="4:5" x14ac:dyDescent="0.3">
      <c r="D312" s="16" t="s">
        <v>182</v>
      </c>
      <c r="E312" s="3">
        <v>2</v>
      </c>
    </row>
    <row r="313" spans="4:5" x14ac:dyDescent="0.3">
      <c r="D313" s="16" t="s">
        <v>858</v>
      </c>
      <c r="E313" s="3">
        <v>1</v>
      </c>
    </row>
    <row r="314" spans="4:5" x14ac:dyDescent="0.3">
      <c r="D314" s="16" t="s">
        <v>3453</v>
      </c>
      <c r="E314" s="3">
        <v>4</v>
      </c>
    </row>
    <row r="315" spans="4:5" x14ac:dyDescent="0.3">
      <c r="D315" s="16" t="s">
        <v>7009</v>
      </c>
      <c r="E315" s="3">
        <v>1</v>
      </c>
    </row>
    <row r="316" spans="4:5" x14ac:dyDescent="0.3">
      <c r="D316" s="16" t="s">
        <v>127</v>
      </c>
      <c r="E316" s="3">
        <v>2</v>
      </c>
    </row>
    <row r="317" spans="4:5" x14ac:dyDescent="0.3">
      <c r="D317" s="16" t="s">
        <v>1598</v>
      </c>
      <c r="E317" s="3">
        <v>3</v>
      </c>
    </row>
    <row r="318" spans="4:5" x14ac:dyDescent="0.3">
      <c r="D318" s="16" t="s">
        <v>3767</v>
      </c>
      <c r="E318" s="3">
        <v>2</v>
      </c>
    </row>
    <row r="319" spans="4:5" x14ac:dyDescent="0.3">
      <c r="D319" s="16" t="s">
        <v>5960</v>
      </c>
      <c r="E319" s="3">
        <v>2</v>
      </c>
    </row>
    <row r="320" spans="4:5" x14ac:dyDescent="0.3">
      <c r="D320" s="16" t="s">
        <v>3201</v>
      </c>
      <c r="E320" s="3">
        <v>2</v>
      </c>
    </row>
    <row r="321" spans="4:5" x14ac:dyDescent="0.3">
      <c r="D321" s="16" t="s">
        <v>3835</v>
      </c>
      <c r="E321" s="3">
        <v>3</v>
      </c>
    </row>
    <row r="322" spans="4:5" x14ac:dyDescent="0.3">
      <c r="D322" s="16" t="s">
        <v>2862</v>
      </c>
      <c r="E322" s="3">
        <v>1</v>
      </c>
    </row>
    <row r="323" spans="4:5" x14ac:dyDescent="0.3">
      <c r="D323" s="16" t="s">
        <v>8476</v>
      </c>
      <c r="E323" s="3">
        <v>1</v>
      </c>
    </row>
    <row r="324" spans="4:5" x14ac:dyDescent="0.3">
      <c r="D324" s="16" t="s">
        <v>2013</v>
      </c>
      <c r="E324" s="3">
        <v>2</v>
      </c>
    </row>
    <row r="325" spans="4:5" x14ac:dyDescent="0.3">
      <c r="D325" s="16" t="s">
        <v>432</v>
      </c>
      <c r="E325" s="3">
        <v>3</v>
      </c>
    </row>
    <row r="326" spans="4:5" x14ac:dyDescent="0.3">
      <c r="D326" s="16" t="s">
        <v>2208</v>
      </c>
      <c r="E326" s="3">
        <v>2</v>
      </c>
    </row>
    <row r="327" spans="4:5" x14ac:dyDescent="0.3">
      <c r="D327" s="16" t="s">
        <v>801</v>
      </c>
      <c r="E327" s="3">
        <v>1</v>
      </c>
    </row>
    <row r="328" spans="4:5" x14ac:dyDescent="0.3">
      <c r="D328" s="16" t="s">
        <v>419</v>
      </c>
      <c r="E328" s="3">
        <v>1</v>
      </c>
    </row>
    <row r="329" spans="4:5" x14ac:dyDescent="0.3">
      <c r="D329" s="16" t="s">
        <v>319</v>
      </c>
      <c r="E329" s="3">
        <v>2</v>
      </c>
    </row>
    <row r="330" spans="4:5" x14ac:dyDescent="0.3">
      <c r="D330" s="16" t="s">
        <v>9548</v>
      </c>
      <c r="E330" s="3">
        <v>1</v>
      </c>
    </row>
    <row r="331" spans="4:5" x14ac:dyDescent="0.3">
      <c r="D331" s="16" t="s">
        <v>6634</v>
      </c>
      <c r="E331" s="3">
        <v>1</v>
      </c>
    </row>
    <row r="332" spans="4:5" x14ac:dyDescent="0.3">
      <c r="D332" s="16" t="s">
        <v>2468</v>
      </c>
      <c r="E332" s="3">
        <v>3</v>
      </c>
    </row>
    <row r="333" spans="4:5" x14ac:dyDescent="0.3">
      <c r="D333" s="16" t="s">
        <v>8118</v>
      </c>
      <c r="E333" s="3">
        <v>2</v>
      </c>
    </row>
    <row r="334" spans="4:5" x14ac:dyDescent="0.3">
      <c r="D334" s="16" t="s">
        <v>8748</v>
      </c>
      <c r="E334" s="3">
        <v>1</v>
      </c>
    </row>
    <row r="335" spans="4:5" x14ac:dyDescent="0.3">
      <c r="D335" s="16" t="s">
        <v>4480</v>
      </c>
      <c r="E335" s="3">
        <v>1</v>
      </c>
    </row>
    <row r="336" spans="4:5" x14ac:dyDescent="0.3">
      <c r="D336" s="16" t="s">
        <v>1112</v>
      </c>
      <c r="E336" s="3">
        <v>2</v>
      </c>
    </row>
    <row r="337" spans="4:5" x14ac:dyDescent="0.3">
      <c r="D337" s="16" t="s">
        <v>8347</v>
      </c>
      <c r="E337" s="3">
        <v>1</v>
      </c>
    </row>
    <row r="338" spans="4:5" x14ac:dyDescent="0.3">
      <c r="D338" s="16" t="s">
        <v>8055</v>
      </c>
      <c r="E338" s="3">
        <v>2</v>
      </c>
    </row>
    <row r="339" spans="4:5" x14ac:dyDescent="0.3">
      <c r="D339" s="16" t="s">
        <v>415</v>
      </c>
      <c r="E339" s="3">
        <v>4</v>
      </c>
    </row>
    <row r="340" spans="4:5" x14ac:dyDescent="0.3">
      <c r="D340" s="16" t="s">
        <v>1615</v>
      </c>
      <c r="E340" s="3">
        <v>1</v>
      </c>
    </row>
    <row r="341" spans="4:5" x14ac:dyDescent="0.3">
      <c r="D341" s="16" t="s">
        <v>8590</v>
      </c>
      <c r="E341" s="3">
        <v>2</v>
      </c>
    </row>
    <row r="342" spans="4:5" x14ac:dyDescent="0.3">
      <c r="D342" s="16" t="s">
        <v>153</v>
      </c>
      <c r="E342" s="3">
        <v>2</v>
      </c>
    </row>
    <row r="343" spans="4:5" x14ac:dyDescent="0.3">
      <c r="D343" s="16" t="s">
        <v>4586</v>
      </c>
      <c r="E343" s="3">
        <v>1</v>
      </c>
    </row>
    <row r="344" spans="4:5" x14ac:dyDescent="0.3">
      <c r="D344" s="16" t="s">
        <v>4381</v>
      </c>
      <c r="E344" s="3">
        <v>2</v>
      </c>
    </row>
    <row r="345" spans="4:5" x14ac:dyDescent="0.3">
      <c r="D345" s="16" t="s">
        <v>1386</v>
      </c>
      <c r="E345" s="3">
        <v>2</v>
      </c>
    </row>
    <row r="346" spans="4:5" x14ac:dyDescent="0.3">
      <c r="D346" s="16" t="s">
        <v>7645</v>
      </c>
      <c r="E346" s="3">
        <v>2</v>
      </c>
    </row>
    <row r="347" spans="4:5" x14ac:dyDescent="0.3">
      <c r="D347" s="16" t="s">
        <v>644</v>
      </c>
      <c r="E347" s="3">
        <v>3</v>
      </c>
    </row>
    <row r="348" spans="4:5" x14ac:dyDescent="0.3">
      <c r="D348" s="16" t="s">
        <v>2904</v>
      </c>
      <c r="E348" s="3">
        <v>3</v>
      </c>
    </row>
    <row r="349" spans="4:5" x14ac:dyDescent="0.3">
      <c r="D349" s="16" t="s">
        <v>8762</v>
      </c>
      <c r="E349" s="3">
        <v>1</v>
      </c>
    </row>
    <row r="350" spans="4:5" x14ac:dyDescent="0.3">
      <c r="D350" s="16" t="s">
        <v>2948</v>
      </c>
      <c r="E350" s="3">
        <v>3</v>
      </c>
    </row>
    <row r="351" spans="4:5" x14ac:dyDescent="0.3">
      <c r="D351" s="16" t="s">
        <v>5093</v>
      </c>
      <c r="E351" s="3">
        <v>1</v>
      </c>
    </row>
    <row r="352" spans="4:5" x14ac:dyDescent="0.3">
      <c r="D352" s="16" t="s">
        <v>3732</v>
      </c>
      <c r="E352" s="3">
        <v>1</v>
      </c>
    </row>
    <row r="353" spans="4:5" x14ac:dyDescent="0.3">
      <c r="D353" s="16" t="s">
        <v>2815</v>
      </c>
      <c r="E353" s="3">
        <v>1</v>
      </c>
    </row>
    <row r="354" spans="4:5" x14ac:dyDescent="0.3">
      <c r="D354" s="16" t="s">
        <v>7629</v>
      </c>
      <c r="E354" s="3">
        <v>2</v>
      </c>
    </row>
    <row r="355" spans="4:5" x14ac:dyDescent="0.3">
      <c r="D355" s="16" t="s">
        <v>9883</v>
      </c>
      <c r="E355" s="3">
        <v>1</v>
      </c>
    </row>
    <row r="356" spans="4:5" x14ac:dyDescent="0.3">
      <c r="D356" s="16" t="s">
        <v>4312</v>
      </c>
      <c r="E356" s="3">
        <v>2</v>
      </c>
    </row>
    <row r="357" spans="4:5" x14ac:dyDescent="0.3">
      <c r="D357" s="16" t="s">
        <v>2378</v>
      </c>
      <c r="E357" s="3">
        <v>3</v>
      </c>
    </row>
    <row r="358" spans="4:5" x14ac:dyDescent="0.3">
      <c r="D358" s="16" t="s">
        <v>2348</v>
      </c>
      <c r="E358" s="3">
        <v>1</v>
      </c>
    </row>
    <row r="359" spans="4:5" x14ac:dyDescent="0.3">
      <c r="D359" s="16" t="s">
        <v>8003</v>
      </c>
      <c r="E359" s="3">
        <v>1</v>
      </c>
    </row>
    <row r="360" spans="4:5" x14ac:dyDescent="0.3">
      <c r="D360" s="16" t="s">
        <v>3183</v>
      </c>
      <c r="E360" s="3">
        <v>3</v>
      </c>
    </row>
    <row r="361" spans="4:5" x14ac:dyDescent="0.3">
      <c r="D361" s="16" t="s">
        <v>1240</v>
      </c>
      <c r="E361" s="3">
        <v>2</v>
      </c>
    </row>
    <row r="362" spans="4:5" x14ac:dyDescent="0.3">
      <c r="D362" s="16" t="s">
        <v>9128</v>
      </c>
      <c r="E362" s="3">
        <v>1</v>
      </c>
    </row>
    <row r="363" spans="4:5" x14ac:dyDescent="0.3">
      <c r="D363" s="16" t="s">
        <v>8260</v>
      </c>
      <c r="E363" s="3">
        <v>1</v>
      </c>
    </row>
    <row r="364" spans="4:5" x14ac:dyDescent="0.3">
      <c r="D364" s="16" t="s">
        <v>2756</v>
      </c>
      <c r="E364" s="3">
        <v>1</v>
      </c>
    </row>
    <row r="365" spans="4:5" x14ac:dyDescent="0.3">
      <c r="D365" s="16" t="s">
        <v>8102</v>
      </c>
      <c r="E365" s="3">
        <v>1</v>
      </c>
    </row>
    <row r="366" spans="4:5" x14ac:dyDescent="0.3">
      <c r="D366" s="16" t="s">
        <v>784</v>
      </c>
      <c r="E366" s="3">
        <v>2</v>
      </c>
    </row>
    <row r="367" spans="4:5" x14ac:dyDescent="0.3">
      <c r="D367" s="16" t="s">
        <v>1375</v>
      </c>
      <c r="E367" s="3">
        <v>2</v>
      </c>
    </row>
    <row r="368" spans="4:5" x14ac:dyDescent="0.3">
      <c r="D368" s="16" t="s">
        <v>7763</v>
      </c>
      <c r="E368" s="3">
        <v>1</v>
      </c>
    </row>
    <row r="369" spans="4:5" x14ac:dyDescent="0.3">
      <c r="D369" s="16" t="s">
        <v>9021</v>
      </c>
      <c r="E369" s="3">
        <v>1</v>
      </c>
    </row>
    <row r="370" spans="4:5" x14ac:dyDescent="0.3">
      <c r="D370" s="16" t="s">
        <v>7604</v>
      </c>
      <c r="E370" s="3">
        <v>3</v>
      </c>
    </row>
    <row r="371" spans="4:5" x14ac:dyDescent="0.3">
      <c r="D371" s="16" t="s">
        <v>496</v>
      </c>
      <c r="E371" s="3">
        <v>1</v>
      </c>
    </row>
    <row r="372" spans="4:5" x14ac:dyDescent="0.3">
      <c r="D372" s="16" t="s">
        <v>7904</v>
      </c>
      <c r="E372" s="3">
        <v>1</v>
      </c>
    </row>
    <row r="373" spans="4:5" x14ac:dyDescent="0.3">
      <c r="D373" s="16" t="s">
        <v>6189</v>
      </c>
      <c r="E373" s="3">
        <v>1</v>
      </c>
    </row>
    <row r="374" spans="4:5" x14ac:dyDescent="0.3">
      <c r="D374" s="16" t="s">
        <v>332</v>
      </c>
      <c r="E374" s="3">
        <v>2</v>
      </c>
    </row>
    <row r="375" spans="4:5" x14ac:dyDescent="0.3">
      <c r="D375" s="16" t="s">
        <v>2447</v>
      </c>
      <c r="E375" s="3">
        <v>2</v>
      </c>
    </row>
    <row r="376" spans="4:5" x14ac:dyDescent="0.3">
      <c r="D376" s="16" t="s">
        <v>6016</v>
      </c>
      <c r="E376" s="3">
        <v>2</v>
      </c>
    </row>
    <row r="377" spans="4:5" x14ac:dyDescent="0.3">
      <c r="D377" s="16" t="s">
        <v>171</v>
      </c>
      <c r="E377" s="3">
        <v>1</v>
      </c>
    </row>
    <row r="378" spans="4:5" x14ac:dyDescent="0.3">
      <c r="D378" s="16" t="s">
        <v>3351</v>
      </c>
      <c r="E378" s="3">
        <v>1</v>
      </c>
    </row>
    <row r="379" spans="4:5" x14ac:dyDescent="0.3">
      <c r="D379" s="16" t="s">
        <v>247</v>
      </c>
      <c r="E379" s="3">
        <v>1</v>
      </c>
    </row>
    <row r="380" spans="4:5" x14ac:dyDescent="0.3">
      <c r="D380" s="16" t="s">
        <v>7467</v>
      </c>
      <c r="E380" s="3">
        <v>1</v>
      </c>
    </row>
    <row r="381" spans="4:5" x14ac:dyDescent="0.3">
      <c r="D381" s="16" t="s">
        <v>4091</v>
      </c>
      <c r="E381" s="3">
        <v>3</v>
      </c>
    </row>
    <row r="382" spans="4:5" x14ac:dyDescent="0.3">
      <c r="D382" s="16" t="s">
        <v>4169</v>
      </c>
      <c r="E382" s="3">
        <v>1</v>
      </c>
    </row>
    <row r="383" spans="4:5" x14ac:dyDescent="0.3">
      <c r="D383" s="16" t="s">
        <v>1367</v>
      </c>
      <c r="E383" s="3">
        <v>2</v>
      </c>
    </row>
    <row r="384" spans="4:5" x14ac:dyDescent="0.3">
      <c r="D384" s="16" t="s">
        <v>2072</v>
      </c>
      <c r="E384" s="3">
        <v>5</v>
      </c>
    </row>
    <row r="385" spans="4:5" x14ac:dyDescent="0.3">
      <c r="D385" s="16" t="s">
        <v>1302</v>
      </c>
      <c r="E385" s="3">
        <v>1</v>
      </c>
    </row>
    <row r="386" spans="4:5" x14ac:dyDescent="0.3">
      <c r="D386" s="16" t="s">
        <v>485</v>
      </c>
      <c r="E386" s="3">
        <v>1</v>
      </c>
    </row>
    <row r="387" spans="4:5" x14ac:dyDescent="0.3">
      <c r="D387" s="16" t="s">
        <v>1671</v>
      </c>
      <c r="E387" s="3">
        <v>2</v>
      </c>
    </row>
    <row r="388" spans="4:5" x14ac:dyDescent="0.3">
      <c r="D388" s="16" t="s">
        <v>1913</v>
      </c>
      <c r="E388" s="3">
        <v>2</v>
      </c>
    </row>
    <row r="389" spans="4:5" x14ac:dyDescent="0.3">
      <c r="D389" s="16" t="s">
        <v>1947</v>
      </c>
      <c r="E389" s="3">
        <v>2</v>
      </c>
    </row>
    <row r="390" spans="4:5" x14ac:dyDescent="0.3">
      <c r="D390" s="16" t="s">
        <v>3297</v>
      </c>
      <c r="E390" s="3">
        <v>1</v>
      </c>
    </row>
    <row r="391" spans="4:5" x14ac:dyDescent="0.3">
      <c r="D391" s="16" t="s">
        <v>45</v>
      </c>
      <c r="E391" s="3">
        <v>1</v>
      </c>
    </row>
    <row r="392" spans="4:5" x14ac:dyDescent="0.3">
      <c r="D392" s="16" t="s">
        <v>996</v>
      </c>
      <c r="E392" s="3">
        <v>1</v>
      </c>
    </row>
    <row r="393" spans="4:5" x14ac:dyDescent="0.3">
      <c r="D393" s="16" t="s">
        <v>6468</v>
      </c>
      <c r="E393" s="3">
        <v>2</v>
      </c>
    </row>
    <row r="394" spans="4:5" x14ac:dyDescent="0.3">
      <c r="D394" s="16" t="s">
        <v>5596</v>
      </c>
      <c r="E394" s="3">
        <v>3</v>
      </c>
    </row>
    <row r="395" spans="4:5" x14ac:dyDescent="0.3">
      <c r="D395" s="16" t="s">
        <v>137</v>
      </c>
      <c r="E395" s="3">
        <v>2</v>
      </c>
    </row>
    <row r="396" spans="4:5" x14ac:dyDescent="0.3">
      <c r="D396" s="16" t="s">
        <v>990</v>
      </c>
      <c r="E396" s="3">
        <v>2</v>
      </c>
    </row>
    <row r="397" spans="4:5" x14ac:dyDescent="0.3">
      <c r="D397" s="16" t="s">
        <v>328</v>
      </c>
      <c r="E397" s="3">
        <v>2</v>
      </c>
    </row>
    <row r="398" spans="4:5" x14ac:dyDescent="0.3">
      <c r="D398" s="16" t="s">
        <v>7901</v>
      </c>
      <c r="E398" s="3">
        <v>2</v>
      </c>
    </row>
    <row r="399" spans="4:5" x14ac:dyDescent="0.3">
      <c r="D399" s="16" t="s">
        <v>296</v>
      </c>
      <c r="E399" s="3">
        <v>3</v>
      </c>
    </row>
    <row r="400" spans="4:5" x14ac:dyDescent="0.3">
      <c r="D400" s="16" t="s">
        <v>1894</v>
      </c>
      <c r="E400" s="3">
        <v>1</v>
      </c>
    </row>
    <row r="401" spans="4:5" x14ac:dyDescent="0.3">
      <c r="D401" s="16" t="s">
        <v>5376</v>
      </c>
      <c r="E401" s="3">
        <v>2</v>
      </c>
    </row>
    <row r="402" spans="4:5" x14ac:dyDescent="0.3">
      <c r="D402" s="16" t="s">
        <v>302</v>
      </c>
      <c r="E402" s="3">
        <v>4</v>
      </c>
    </row>
    <row r="403" spans="4:5" x14ac:dyDescent="0.3">
      <c r="D403" s="16" t="s">
        <v>1713</v>
      </c>
      <c r="E403" s="3">
        <v>2</v>
      </c>
    </row>
    <row r="404" spans="4:5" x14ac:dyDescent="0.3">
      <c r="D404" s="16" t="s">
        <v>1780</v>
      </c>
      <c r="E404" s="3">
        <v>3</v>
      </c>
    </row>
    <row r="405" spans="4:5" x14ac:dyDescent="0.3">
      <c r="D405" s="16" t="s">
        <v>1502</v>
      </c>
      <c r="E405" s="3">
        <v>4</v>
      </c>
    </row>
    <row r="406" spans="4:5" x14ac:dyDescent="0.3">
      <c r="D406" s="16" t="s">
        <v>1693</v>
      </c>
      <c r="E406" s="3">
        <v>4</v>
      </c>
    </row>
    <row r="407" spans="4:5" x14ac:dyDescent="0.3">
      <c r="D407" s="16" t="s">
        <v>1750</v>
      </c>
      <c r="E407" s="3">
        <v>2</v>
      </c>
    </row>
    <row r="408" spans="4:5" x14ac:dyDescent="0.3">
      <c r="D408" s="16" t="s">
        <v>4702</v>
      </c>
      <c r="E408" s="3">
        <v>1</v>
      </c>
    </row>
    <row r="409" spans="4:5" x14ac:dyDescent="0.3">
      <c r="D409" s="16" t="s">
        <v>805</v>
      </c>
      <c r="E409" s="3">
        <v>1</v>
      </c>
    </row>
    <row r="410" spans="4:5" x14ac:dyDescent="0.3">
      <c r="D410" s="16" t="s">
        <v>1746</v>
      </c>
      <c r="E410" s="3">
        <v>2</v>
      </c>
    </row>
    <row r="411" spans="4:5" x14ac:dyDescent="0.3">
      <c r="D411" s="16" t="s">
        <v>4434</v>
      </c>
      <c r="E411" s="3">
        <v>1</v>
      </c>
    </row>
    <row r="412" spans="4:5" x14ac:dyDescent="0.3">
      <c r="D412" s="16" t="s">
        <v>1161</v>
      </c>
      <c r="E412" s="3">
        <v>3</v>
      </c>
    </row>
    <row r="413" spans="4:5" x14ac:dyDescent="0.3">
      <c r="D413" s="16" t="s">
        <v>1817</v>
      </c>
      <c r="E413" s="3">
        <v>4</v>
      </c>
    </row>
    <row r="414" spans="4:5" x14ac:dyDescent="0.3">
      <c r="D414" s="16" t="s">
        <v>665</v>
      </c>
      <c r="E414" s="3">
        <v>2</v>
      </c>
    </row>
    <row r="415" spans="4:5" x14ac:dyDescent="0.3">
      <c r="D415" s="16" t="s">
        <v>5259</v>
      </c>
      <c r="E415" s="3">
        <v>1</v>
      </c>
    </row>
    <row r="416" spans="4:5" x14ac:dyDescent="0.3">
      <c r="D416" s="16" t="s">
        <v>6985</v>
      </c>
      <c r="E416" s="3">
        <v>2</v>
      </c>
    </row>
    <row r="417" spans="4:5" x14ac:dyDescent="0.3">
      <c r="D417" s="16" t="s">
        <v>5277</v>
      </c>
      <c r="E417" s="3">
        <v>1</v>
      </c>
    </row>
    <row r="418" spans="4:5" x14ac:dyDescent="0.3">
      <c r="D418" s="16" t="s">
        <v>824</v>
      </c>
      <c r="E418" s="3">
        <v>1</v>
      </c>
    </row>
    <row r="419" spans="4:5" x14ac:dyDescent="0.3">
      <c r="D419" s="16" t="s">
        <v>2962</v>
      </c>
      <c r="E419" s="3">
        <v>1</v>
      </c>
    </row>
    <row r="420" spans="4:5" x14ac:dyDescent="0.3">
      <c r="D420" s="16" t="s">
        <v>4105</v>
      </c>
      <c r="E420" s="3">
        <v>4</v>
      </c>
    </row>
    <row r="421" spans="4:5" x14ac:dyDescent="0.3">
      <c r="D421" s="16" t="s">
        <v>2602</v>
      </c>
      <c r="E421" s="3">
        <v>1</v>
      </c>
    </row>
    <row r="422" spans="4:5" x14ac:dyDescent="0.3">
      <c r="D422" s="16" t="s">
        <v>1494</v>
      </c>
      <c r="E422" s="3">
        <v>2</v>
      </c>
    </row>
    <row r="423" spans="4:5" x14ac:dyDescent="0.3">
      <c r="D423" s="16" t="s">
        <v>5406</v>
      </c>
      <c r="E423" s="3">
        <v>4</v>
      </c>
    </row>
    <row r="424" spans="4:5" x14ac:dyDescent="0.3">
      <c r="D424" s="16" t="s">
        <v>2992</v>
      </c>
      <c r="E424" s="3">
        <v>1</v>
      </c>
    </row>
    <row r="425" spans="4:5" x14ac:dyDescent="0.3">
      <c r="D425" s="16" t="s">
        <v>4451</v>
      </c>
      <c r="E425" s="3">
        <v>2</v>
      </c>
    </row>
    <row r="426" spans="4:5" x14ac:dyDescent="0.3">
      <c r="D426" s="16" t="s">
        <v>1798</v>
      </c>
      <c r="E426" s="3">
        <v>1</v>
      </c>
    </row>
    <row r="427" spans="4:5" x14ac:dyDescent="0.3">
      <c r="D427" s="16" t="s">
        <v>6604</v>
      </c>
      <c r="E427" s="3">
        <v>2</v>
      </c>
    </row>
    <row r="428" spans="4:5" x14ac:dyDescent="0.3">
      <c r="D428" s="16" t="s">
        <v>91</v>
      </c>
      <c r="E428" s="3">
        <v>3</v>
      </c>
    </row>
    <row r="429" spans="4:5" x14ac:dyDescent="0.3">
      <c r="D429" s="16" t="s">
        <v>1741</v>
      </c>
      <c r="E429" s="3">
        <v>2</v>
      </c>
    </row>
    <row r="430" spans="4:5" x14ac:dyDescent="0.3">
      <c r="D430" s="16" t="s">
        <v>2043</v>
      </c>
      <c r="E430" s="3">
        <v>3</v>
      </c>
    </row>
    <row r="431" spans="4:5" x14ac:dyDescent="0.3">
      <c r="D431" s="16" t="s">
        <v>8237</v>
      </c>
      <c r="E431" s="3">
        <v>1</v>
      </c>
    </row>
    <row r="432" spans="4:5" x14ac:dyDescent="0.3">
      <c r="D432" s="16" t="s">
        <v>2211</v>
      </c>
      <c r="E432" s="3">
        <v>3</v>
      </c>
    </row>
    <row r="433" spans="4:5" x14ac:dyDescent="0.3">
      <c r="D433" s="16" t="s">
        <v>9976</v>
      </c>
      <c r="E433" s="3">
        <v>1</v>
      </c>
    </row>
    <row r="434" spans="4:5" x14ac:dyDescent="0.3">
      <c r="D434" s="16" t="s">
        <v>18</v>
      </c>
      <c r="E434" s="3">
        <v>1</v>
      </c>
    </row>
    <row r="435" spans="4:5" x14ac:dyDescent="0.3">
      <c r="D435" s="16" t="s">
        <v>7114</v>
      </c>
      <c r="E435" s="3">
        <v>1</v>
      </c>
    </row>
    <row r="436" spans="4:5" x14ac:dyDescent="0.3">
      <c r="D436" s="16" t="s">
        <v>2236</v>
      </c>
      <c r="E436" s="3">
        <v>5</v>
      </c>
    </row>
    <row r="437" spans="4:5" x14ac:dyDescent="0.3">
      <c r="D437" s="16" t="s">
        <v>4875</v>
      </c>
      <c r="E437" s="3">
        <v>1</v>
      </c>
    </row>
    <row r="438" spans="4:5" x14ac:dyDescent="0.3">
      <c r="D438" s="16" t="s">
        <v>6022</v>
      </c>
      <c r="E438" s="3">
        <v>5</v>
      </c>
    </row>
    <row r="439" spans="4:5" x14ac:dyDescent="0.3">
      <c r="D439" s="16" t="s">
        <v>3413</v>
      </c>
      <c r="E439" s="3">
        <v>1</v>
      </c>
    </row>
    <row r="440" spans="4:5" x14ac:dyDescent="0.3">
      <c r="D440" s="16" t="s">
        <v>795</v>
      </c>
      <c r="E440" s="3">
        <v>2</v>
      </c>
    </row>
    <row r="441" spans="4:5" x14ac:dyDescent="0.3">
      <c r="D441" s="16" t="s">
        <v>6671</v>
      </c>
      <c r="E441" s="3">
        <v>1</v>
      </c>
    </row>
    <row r="442" spans="4:5" x14ac:dyDescent="0.3">
      <c r="D442" s="16" t="s">
        <v>7974</v>
      </c>
      <c r="E442" s="3">
        <v>2</v>
      </c>
    </row>
    <row r="443" spans="4:5" x14ac:dyDescent="0.3">
      <c r="D443" s="16" t="s">
        <v>342</v>
      </c>
      <c r="E443" s="3">
        <v>3</v>
      </c>
    </row>
    <row r="444" spans="4:5" x14ac:dyDescent="0.3">
      <c r="D444" s="16" t="s">
        <v>8658</v>
      </c>
      <c r="E444" s="3">
        <v>1</v>
      </c>
    </row>
    <row r="445" spans="4:5" x14ac:dyDescent="0.3">
      <c r="D445" s="16" t="s">
        <v>2705</v>
      </c>
      <c r="E445" s="3">
        <v>2</v>
      </c>
    </row>
    <row r="446" spans="4:5" x14ac:dyDescent="0.3">
      <c r="D446" s="16" t="s">
        <v>1273</v>
      </c>
      <c r="E446" s="3">
        <v>3</v>
      </c>
    </row>
    <row r="447" spans="4:5" x14ac:dyDescent="0.3">
      <c r="D447" s="16" t="s">
        <v>2761</v>
      </c>
      <c r="E447" s="3">
        <v>2</v>
      </c>
    </row>
    <row r="448" spans="4:5" x14ac:dyDescent="0.3">
      <c r="D448" s="16" t="s">
        <v>6478</v>
      </c>
      <c r="E448" s="3">
        <v>1</v>
      </c>
    </row>
    <row r="449" spans="4:5" x14ac:dyDescent="0.3">
      <c r="D449" s="16" t="s">
        <v>9034</v>
      </c>
      <c r="E449" s="3">
        <v>1</v>
      </c>
    </row>
    <row r="450" spans="4:5" x14ac:dyDescent="0.3">
      <c r="D450" s="16" t="s">
        <v>7368</v>
      </c>
      <c r="E450" s="3">
        <v>3</v>
      </c>
    </row>
    <row r="451" spans="4:5" x14ac:dyDescent="0.3">
      <c r="D451" s="16" t="s">
        <v>3283</v>
      </c>
      <c r="E451" s="3">
        <v>3</v>
      </c>
    </row>
    <row r="452" spans="4:5" x14ac:dyDescent="0.3">
      <c r="D452" s="16" t="s">
        <v>5872</v>
      </c>
      <c r="E452" s="3">
        <v>1</v>
      </c>
    </row>
    <row r="453" spans="4:5" x14ac:dyDescent="0.3">
      <c r="D453" s="16" t="s">
        <v>5023</v>
      </c>
      <c r="E453" s="3">
        <v>1</v>
      </c>
    </row>
    <row r="454" spans="4:5" x14ac:dyDescent="0.3">
      <c r="D454" s="16" t="s">
        <v>592</v>
      </c>
      <c r="E454" s="3">
        <v>2</v>
      </c>
    </row>
    <row r="455" spans="4:5" x14ac:dyDescent="0.3">
      <c r="D455" s="16" t="s">
        <v>504</v>
      </c>
      <c r="E455" s="3">
        <v>1</v>
      </c>
    </row>
    <row r="456" spans="4:5" x14ac:dyDescent="0.3">
      <c r="D456" s="16" t="s">
        <v>1451</v>
      </c>
      <c r="E456" s="3">
        <v>3</v>
      </c>
    </row>
    <row r="457" spans="4:5" x14ac:dyDescent="0.3">
      <c r="D457" s="16" t="s">
        <v>904</v>
      </c>
      <c r="E457" s="3">
        <v>2</v>
      </c>
    </row>
    <row r="458" spans="4:5" x14ac:dyDescent="0.3">
      <c r="D458" s="16" t="s">
        <v>1857</v>
      </c>
      <c r="E458" s="3">
        <v>3</v>
      </c>
    </row>
    <row r="459" spans="4:5" x14ac:dyDescent="0.3">
      <c r="D459" s="16" t="s">
        <v>6090</v>
      </c>
      <c r="E459" s="3">
        <v>1</v>
      </c>
    </row>
    <row r="460" spans="4:5" x14ac:dyDescent="0.3">
      <c r="D460" s="16" t="s">
        <v>3407</v>
      </c>
      <c r="E460" s="3">
        <v>3</v>
      </c>
    </row>
    <row r="461" spans="4:5" x14ac:dyDescent="0.3">
      <c r="D461" s="16" t="s">
        <v>2842</v>
      </c>
      <c r="E461" s="3">
        <v>1</v>
      </c>
    </row>
    <row r="462" spans="4:5" x14ac:dyDescent="0.3">
      <c r="D462" s="16" t="s">
        <v>2234</v>
      </c>
      <c r="E462" s="3">
        <v>3</v>
      </c>
    </row>
    <row r="463" spans="4:5" x14ac:dyDescent="0.3">
      <c r="D463" s="16" t="s">
        <v>5353</v>
      </c>
      <c r="E463" s="3">
        <v>1</v>
      </c>
    </row>
    <row r="464" spans="4:5" x14ac:dyDescent="0.3">
      <c r="D464" s="16" t="s">
        <v>1318</v>
      </c>
      <c r="E464" s="3">
        <v>3</v>
      </c>
    </row>
    <row r="465" spans="4:5" x14ac:dyDescent="0.3">
      <c r="D465" s="16" t="s">
        <v>4011</v>
      </c>
      <c r="E465" s="3">
        <v>1</v>
      </c>
    </row>
    <row r="466" spans="4:5" x14ac:dyDescent="0.3">
      <c r="D466" s="16" t="s">
        <v>677</v>
      </c>
      <c r="E466" s="3">
        <v>1</v>
      </c>
    </row>
    <row r="467" spans="4:5" x14ac:dyDescent="0.3">
      <c r="D467" s="16" t="s">
        <v>1154</v>
      </c>
      <c r="E467" s="3">
        <v>2</v>
      </c>
    </row>
    <row r="468" spans="4:5" x14ac:dyDescent="0.3">
      <c r="D468" s="16" t="s">
        <v>1328</v>
      </c>
      <c r="E468" s="3">
        <v>2</v>
      </c>
    </row>
    <row r="469" spans="4:5" x14ac:dyDescent="0.3">
      <c r="D469" s="16" t="s">
        <v>4598</v>
      </c>
      <c r="E469" s="3">
        <v>2</v>
      </c>
    </row>
    <row r="470" spans="4:5" x14ac:dyDescent="0.3">
      <c r="D470" s="16" t="s">
        <v>6894</v>
      </c>
      <c r="E470" s="3">
        <v>2</v>
      </c>
    </row>
    <row r="471" spans="4:5" x14ac:dyDescent="0.3">
      <c r="D471" s="16" t="s">
        <v>1835</v>
      </c>
      <c r="E471" s="3">
        <v>1</v>
      </c>
    </row>
    <row r="472" spans="4:5" x14ac:dyDescent="0.3">
      <c r="D472" s="16" t="s">
        <v>2719</v>
      </c>
      <c r="E472" s="3">
        <v>4</v>
      </c>
    </row>
    <row r="473" spans="4:5" x14ac:dyDescent="0.3">
      <c r="D473" s="16" t="s">
        <v>775</v>
      </c>
      <c r="E473" s="3">
        <v>3</v>
      </c>
    </row>
    <row r="474" spans="4:5" x14ac:dyDescent="0.3">
      <c r="D474" s="16" t="s">
        <v>1641</v>
      </c>
      <c r="E474" s="3">
        <v>2</v>
      </c>
    </row>
    <row r="475" spans="4:5" x14ac:dyDescent="0.3">
      <c r="D475" s="16" t="s">
        <v>1272</v>
      </c>
      <c r="E475" s="3">
        <v>3</v>
      </c>
    </row>
    <row r="476" spans="4:5" x14ac:dyDescent="0.3">
      <c r="D476" s="16" t="s">
        <v>4592</v>
      </c>
      <c r="E476" s="3">
        <v>1</v>
      </c>
    </row>
    <row r="477" spans="4:5" x14ac:dyDescent="0.3">
      <c r="D477" s="16" t="s">
        <v>3398</v>
      </c>
      <c r="E477" s="3">
        <v>1</v>
      </c>
    </row>
    <row r="478" spans="4:5" x14ac:dyDescent="0.3">
      <c r="D478" s="16" t="s">
        <v>1439</v>
      </c>
      <c r="E478" s="3">
        <v>3</v>
      </c>
    </row>
    <row r="479" spans="4:5" x14ac:dyDescent="0.3">
      <c r="D479" s="16" t="s">
        <v>4042</v>
      </c>
      <c r="E479" s="3">
        <v>1</v>
      </c>
    </row>
    <row r="480" spans="4:5" x14ac:dyDescent="0.3">
      <c r="D480" s="16" t="s">
        <v>1124</v>
      </c>
      <c r="E480" s="3">
        <v>3</v>
      </c>
    </row>
    <row r="481" spans="4:5" x14ac:dyDescent="0.3">
      <c r="D481" s="16" t="s">
        <v>7730</v>
      </c>
      <c r="E481" s="3">
        <v>2</v>
      </c>
    </row>
    <row r="482" spans="4:5" x14ac:dyDescent="0.3">
      <c r="D482" s="16" t="s">
        <v>2609</v>
      </c>
      <c r="E482" s="3">
        <v>1</v>
      </c>
    </row>
    <row r="483" spans="4:5" x14ac:dyDescent="0.3">
      <c r="D483" s="16" t="s">
        <v>228</v>
      </c>
      <c r="E483" s="3">
        <v>2</v>
      </c>
    </row>
    <row r="484" spans="4:5" x14ac:dyDescent="0.3">
      <c r="D484" s="16" t="s">
        <v>3986</v>
      </c>
      <c r="E484" s="3">
        <v>1</v>
      </c>
    </row>
    <row r="485" spans="4:5" x14ac:dyDescent="0.3">
      <c r="D485" s="16" t="s">
        <v>6445</v>
      </c>
      <c r="E485" s="3">
        <v>3</v>
      </c>
    </row>
    <row r="486" spans="4:5" x14ac:dyDescent="0.3">
      <c r="D486" s="16" t="s">
        <v>6754</v>
      </c>
      <c r="E486" s="3">
        <v>2</v>
      </c>
    </row>
    <row r="487" spans="4:5" x14ac:dyDescent="0.3">
      <c r="D487" s="16" t="s">
        <v>5364</v>
      </c>
      <c r="E487" s="3">
        <v>1</v>
      </c>
    </row>
    <row r="488" spans="4:5" x14ac:dyDescent="0.3">
      <c r="D488" s="16" t="s">
        <v>1664</v>
      </c>
      <c r="E488" s="3">
        <v>1</v>
      </c>
    </row>
    <row r="489" spans="4:5" x14ac:dyDescent="0.3">
      <c r="D489" s="16" t="s">
        <v>2344</v>
      </c>
      <c r="E489" s="3">
        <v>1</v>
      </c>
    </row>
    <row r="490" spans="4:5" x14ac:dyDescent="0.3">
      <c r="D490" s="16" t="s">
        <v>1793</v>
      </c>
      <c r="E490" s="3">
        <v>1</v>
      </c>
    </row>
    <row r="491" spans="4:5" x14ac:dyDescent="0.3">
      <c r="D491" s="16" t="s">
        <v>1449</v>
      </c>
      <c r="E491" s="3">
        <v>2</v>
      </c>
    </row>
    <row r="492" spans="4:5" x14ac:dyDescent="0.3">
      <c r="D492" s="16" t="s">
        <v>1959</v>
      </c>
      <c r="E492" s="3">
        <v>1</v>
      </c>
    </row>
    <row r="493" spans="4:5" x14ac:dyDescent="0.3">
      <c r="D493" s="16" t="s">
        <v>1552</v>
      </c>
      <c r="E493" s="3">
        <v>4</v>
      </c>
    </row>
    <row r="494" spans="4:5" x14ac:dyDescent="0.3">
      <c r="D494" s="16" t="s">
        <v>9765</v>
      </c>
      <c r="E494" s="3">
        <v>1</v>
      </c>
    </row>
    <row r="495" spans="4:5" x14ac:dyDescent="0.3">
      <c r="D495" s="16" t="s">
        <v>6437</v>
      </c>
      <c r="E495" s="3">
        <v>1</v>
      </c>
    </row>
    <row r="496" spans="4:5" x14ac:dyDescent="0.3">
      <c r="D496" s="16" t="s">
        <v>163</v>
      </c>
      <c r="E496" s="3">
        <v>1</v>
      </c>
    </row>
    <row r="497" spans="4:5" x14ac:dyDescent="0.3">
      <c r="D497" s="16" t="s">
        <v>5324</v>
      </c>
      <c r="E497" s="3">
        <v>1</v>
      </c>
    </row>
    <row r="498" spans="4:5" x14ac:dyDescent="0.3">
      <c r="D498" s="16" t="s">
        <v>8602</v>
      </c>
      <c r="E498" s="3">
        <v>2</v>
      </c>
    </row>
    <row r="499" spans="4:5" x14ac:dyDescent="0.3">
      <c r="D499" s="16" t="s">
        <v>1227</v>
      </c>
      <c r="E499" s="3">
        <v>2</v>
      </c>
    </row>
    <row r="500" spans="4:5" x14ac:dyDescent="0.3">
      <c r="D500" s="16" t="s">
        <v>3696</v>
      </c>
      <c r="E500" s="3">
        <v>1</v>
      </c>
    </row>
    <row r="501" spans="4:5" x14ac:dyDescent="0.3">
      <c r="D501" s="16" t="s">
        <v>2397</v>
      </c>
      <c r="E501" s="3">
        <v>3</v>
      </c>
    </row>
    <row r="502" spans="4:5" x14ac:dyDescent="0.3">
      <c r="D502" s="16" t="s">
        <v>3723</v>
      </c>
      <c r="E502" s="3">
        <v>1</v>
      </c>
    </row>
    <row r="503" spans="4:5" x14ac:dyDescent="0.3">
      <c r="D503" s="16" t="s">
        <v>5580</v>
      </c>
      <c r="E503" s="3">
        <v>2</v>
      </c>
    </row>
    <row r="504" spans="4:5" x14ac:dyDescent="0.3">
      <c r="D504" s="16" t="s">
        <v>6527</v>
      </c>
      <c r="E504" s="3">
        <v>1</v>
      </c>
    </row>
    <row r="505" spans="4:5" x14ac:dyDescent="0.3">
      <c r="D505" s="16" t="s">
        <v>2747</v>
      </c>
      <c r="E505" s="3">
        <v>2</v>
      </c>
    </row>
    <row r="506" spans="4:5" x14ac:dyDescent="0.3">
      <c r="D506" s="16" t="s">
        <v>3833</v>
      </c>
      <c r="E506" s="3">
        <v>3</v>
      </c>
    </row>
    <row r="507" spans="4:5" x14ac:dyDescent="0.3">
      <c r="D507" s="16" t="s">
        <v>884</v>
      </c>
      <c r="E507" s="3">
        <v>2</v>
      </c>
    </row>
    <row r="508" spans="4:5" x14ac:dyDescent="0.3">
      <c r="D508" s="16" t="s">
        <v>7414</v>
      </c>
      <c r="E508" s="3">
        <v>1</v>
      </c>
    </row>
    <row r="509" spans="4:5" x14ac:dyDescent="0.3">
      <c r="D509" s="16" t="s">
        <v>3739</v>
      </c>
      <c r="E509" s="3">
        <v>2</v>
      </c>
    </row>
    <row r="510" spans="4:5" x14ac:dyDescent="0.3">
      <c r="D510" s="16" t="s">
        <v>5631</v>
      </c>
      <c r="E510" s="3">
        <v>3</v>
      </c>
    </row>
    <row r="511" spans="4:5" x14ac:dyDescent="0.3">
      <c r="D511" s="16" t="s">
        <v>1336</v>
      </c>
      <c r="E511" s="3">
        <v>2</v>
      </c>
    </row>
    <row r="512" spans="4:5" x14ac:dyDescent="0.3">
      <c r="D512" s="16" t="s">
        <v>5300</v>
      </c>
      <c r="E512" s="3">
        <v>2</v>
      </c>
    </row>
    <row r="513" spans="4:5" x14ac:dyDescent="0.3">
      <c r="D513" s="16" t="s">
        <v>2659</v>
      </c>
      <c r="E513" s="3">
        <v>1</v>
      </c>
    </row>
    <row r="514" spans="4:5" x14ac:dyDescent="0.3">
      <c r="D514" s="16" t="s">
        <v>3345</v>
      </c>
      <c r="E514" s="3">
        <v>2</v>
      </c>
    </row>
    <row r="515" spans="4:5" x14ac:dyDescent="0.3">
      <c r="D515" s="16" t="s">
        <v>2655</v>
      </c>
      <c r="E515" s="3">
        <v>1</v>
      </c>
    </row>
    <row r="516" spans="4:5" x14ac:dyDescent="0.3">
      <c r="D516" s="16" t="s">
        <v>532</v>
      </c>
      <c r="E516" s="3">
        <v>2</v>
      </c>
    </row>
    <row r="517" spans="4:5" x14ac:dyDescent="0.3">
      <c r="D517" s="16" t="s">
        <v>6803</v>
      </c>
      <c r="E517" s="3">
        <v>1</v>
      </c>
    </row>
    <row r="518" spans="4:5" x14ac:dyDescent="0.3">
      <c r="D518" s="16" t="s">
        <v>2007</v>
      </c>
      <c r="E518" s="3">
        <v>2</v>
      </c>
    </row>
    <row r="519" spans="4:5" x14ac:dyDescent="0.3">
      <c r="D519" s="16" t="s">
        <v>1217</v>
      </c>
      <c r="E519" s="3">
        <v>2</v>
      </c>
    </row>
    <row r="520" spans="4:5" x14ac:dyDescent="0.3">
      <c r="D520" s="16" t="s">
        <v>4812</v>
      </c>
      <c r="E520" s="3">
        <v>2</v>
      </c>
    </row>
    <row r="521" spans="4:5" x14ac:dyDescent="0.3">
      <c r="D521" s="16" t="s">
        <v>9300</v>
      </c>
      <c r="E521" s="3">
        <v>1</v>
      </c>
    </row>
    <row r="522" spans="4:5" x14ac:dyDescent="0.3">
      <c r="D522" s="16" t="s">
        <v>1242</v>
      </c>
      <c r="E522" s="3">
        <v>1</v>
      </c>
    </row>
    <row r="523" spans="4:5" x14ac:dyDescent="0.3">
      <c r="D523" s="16" t="s">
        <v>3387</v>
      </c>
      <c r="E523" s="3">
        <v>2</v>
      </c>
    </row>
    <row r="524" spans="4:5" x14ac:dyDescent="0.3">
      <c r="D524" s="16" t="s">
        <v>4567</v>
      </c>
      <c r="E524" s="3">
        <v>2</v>
      </c>
    </row>
    <row r="525" spans="4:5" x14ac:dyDescent="0.3">
      <c r="D525" s="16" t="s">
        <v>2271</v>
      </c>
      <c r="E525" s="3">
        <v>1</v>
      </c>
    </row>
    <row r="526" spans="4:5" x14ac:dyDescent="0.3">
      <c r="D526" s="16" t="s">
        <v>3067</v>
      </c>
      <c r="E526" s="3">
        <v>3</v>
      </c>
    </row>
    <row r="527" spans="4:5" x14ac:dyDescent="0.3">
      <c r="D527" s="16" t="s">
        <v>8528</v>
      </c>
      <c r="E527" s="3">
        <v>1</v>
      </c>
    </row>
    <row r="528" spans="4:5" x14ac:dyDescent="0.3">
      <c r="D528" s="16" t="s">
        <v>2327</v>
      </c>
      <c r="E528" s="3">
        <v>1</v>
      </c>
    </row>
    <row r="529" spans="4:5" x14ac:dyDescent="0.3">
      <c r="D529" s="16" t="s">
        <v>4082</v>
      </c>
      <c r="E529" s="3">
        <v>2</v>
      </c>
    </row>
    <row r="530" spans="4:5" x14ac:dyDescent="0.3">
      <c r="D530" s="16" t="s">
        <v>693</v>
      </c>
      <c r="E530" s="3">
        <v>1</v>
      </c>
    </row>
    <row r="531" spans="4:5" x14ac:dyDescent="0.3">
      <c r="D531" s="16" t="s">
        <v>3553</v>
      </c>
      <c r="E531" s="3">
        <v>3</v>
      </c>
    </row>
    <row r="532" spans="4:5" x14ac:dyDescent="0.3">
      <c r="D532" s="16" t="s">
        <v>10046</v>
      </c>
      <c r="E532" s="3">
        <v>1</v>
      </c>
    </row>
    <row r="533" spans="4:5" x14ac:dyDescent="0.3">
      <c r="D533" s="16" t="s">
        <v>306</v>
      </c>
      <c r="E533" s="3">
        <v>1</v>
      </c>
    </row>
    <row r="534" spans="4:5" x14ac:dyDescent="0.3">
      <c r="D534" s="16" t="s">
        <v>8875</v>
      </c>
      <c r="E534" s="3">
        <v>1</v>
      </c>
    </row>
    <row r="535" spans="4:5" x14ac:dyDescent="0.3">
      <c r="D535" s="16" t="s">
        <v>2791</v>
      </c>
      <c r="E535" s="3">
        <v>5</v>
      </c>
    </row>
    <row r="536" spans="4:5" x14ac:dyDescent="0.3">
      <c r="D536" s="16" t="s">
        <v>2367</v>
      </c>
      <c r="E536" s="3">
        <v>1</v>
      </c>
    </row>
    <row r="537" spans="4:5" x14ac:dyDescent="0.3">
      <c r="D537" s="16" t="s">
        <v>2438</v>
      </c>
      <c r="E537" s="3">
        <v>1</v>
      </c>
    </row>
    <row r="538" spans="4:5" x14ac:dyDescent="0.3">
      <c r="D538" s="16" t="s">
        <v>5493</v>
      </c>
      <c r="E538" s="3">
        <v>1</v>
      </c>
    </row>
    <row r="539" spans="4:5" x14ac:dyDescent="0.3">
      <c r="D539" s="16" t="s">
        <v>3214</v>
      </c>
      <c r="E539" s="3">
        <v>3</v>
      </c>
    </row>
    <row r="540" spans="4:5" x14ac:dyDescent="0.3">
      <c r="D540" s="16" t="s">
        <v>6186</v>
      </c>
      <c r="E540" s="3">
        <v>2</v>
      </c>
    </row>
    <row r="541" spans="4:5" x14ac:dyDescent="0.3">
      <c r="D541" s="16" t="s">
        <v>3689</v>
      </c>
      <c r="E541" s="3">
        <v>2</v>
      </c>
    </row>
    <row r="542" spans="4:5" x14ac:dyDescent="0.3">
      <c r="D542" s="16" t="s">
        <v>2298</v>
      </c>
      <c r="E542" s="3">
        <v>2</v>
      </c>
    </row>
    <row r="543" spans="4:5" x14ac:dyDescent="0.3">
      <c r="D543" s="16" t="s">
        <v>2480</v>
      </c>
      <c r="E543" s="3">
        <v>1</v>
      </c>
    </row>
    <row r="544" spans="4:5" x14ac:dyDescent="0.3">
      <c r="D544" s="16" t="s">
        <v>6997</v>
      </c>
      <c r="E544" s="3">
        <v>1</v>
      </c>
    </row>
    <row r="545" spans="4:5" x14ac:dyDescent="0.3">
      <c r="D545" s="16" t="s">
        <v>9036</v>
      </c>
      <c r="E545" s="3">
        <v>1</v>
      </c>
    </row>
    <row r="546" spans="4:5" x14ac:dyDescent="0.3">
      <c r="D546" s="16" t="s">
        <v>9958</v>
      </c>
      <c r="E546" s="3">
        <v>1</v>
      </c>
    </row>
    <row r="547" spans="4:5" x14ac:dyDescent="0.3">
      <c r="D547" s="16" t="s">
        <v>1903</v>
      </c>
      <c r="E547" s="3">
        <v>1</v>
      </c>
    </row>
    <row r="548" spans="4:5" x14ac:dyDescent="0.3">
      <c r="D548" s="16" t="s">
        <v>206</v>
      </c>
      <c r="E548" s="3">
        <v>3</v>
      </c>
    </row>
    <row r="549" spans="4:5" x14ac:dyDescent="0.3">
      <c r="D549" s="16" t="s">
        <v>6770</v>
      </c>
      <c r="E549" s="3">
        <v>1</v>
      </c>
    </row>
    <row r="550" spans="4:5" x14ac:dyDescent="0.3">
      <c r="D550" s="16" t="s">
        <v>1868</v>
      </c>
      <c r="E550" s="3">
        <v>1</v>
      </c>
    </row>
    <row r="551" spans="4:5" x14ac:dyDescent="0.3">
      <c r="D551" s="16" t="s">
        <v>9308</v>
      </c>
      <c r="E551" s="3">
        <v>1</v>
      </c>
    </row>
    <row r="552" spans="4:5" x14ac:dyDescent="0.3">
      <c r="D552" s="16" t="s">
        <v>2941</v>
      </c>
      <c r="E552" s="3">
        <v>1</v>
      </c>
    </row>
    <row r="553" spans="4:5" x14ac:dyDescent="0.3">
      <c r="D553" s="16" t="s">
        <v>7934</v>
      </c>
      <c r="E553" s="3">
        <v>1</v>
      </c>
    </row>
    <row r="554" spans="4:5" x14ac:dyDescent="0.3">
      <c r="D554" s="16" t="s">
        <v>3790</v>
      </c>
      <c r="E554" s="3">
        <v>3</v>
      </c>
    </row>
    <row r="555" spans="4:5" x14ac:dyDescent="0.3">
      <c r="D555" s="16" t="s">
        <v>3207</v>
      </c>
      <c r="E555" s="3">
        <v>1</v>
      </c>
    </row>
    <row r="556" spans="4:5" x14ac:dyDescent="0.3">
      <c r="D556" s="16" t="s">
        <v>6202</v>
      </c>
      <c r="E556" s="3">
        <v>1</v>
      </c>
    </row>
    <row r="557" spans="4:5" x14ac:dyDescent="0.3">
      <c r="D557" s="16" t="s">
        <v>2957</v>
      </c>
      <c r="E557" s="3">
        <v>2</v>
      </c>
    </row>
    <row r="558" spans="4:5" x14ac:dyDescent="0.3">
      <c r="D558" s="16" t="s">
        <v>3026</v>
      </c>
      <c r="E558" s="3">
        <v>2</v>
      </c>
    </row>
    <row r="559" spans="4:5" x14ac:dyDescent="0.3">
      <c r="D559" s="16" t="s">
        <v>9085</v>
      </c>
      <c r="E559" s="3">
        <v>1</v>
      </c>
    </row>
    <row r="560" spans="4:5" x14ac:dyDescent="0.3">
      <c r="D560" s="16" t="s">
        <v>8887</v>
      </c>
      <c r="E560" s="3">
        <v>2</v>
      </c>
    </row>
    <row r="561" spans="4:5" x14ac:dyDescent="0.3">
      <c r="D561" s="16" t="s">
        <v>5150</v>
      </c>
      <c r="E561" s="3">
        <v>1</v>
      </c>
    </row>
    <row r="562" spans="4:5" x14ac:dyDescent="0.3">
      <c r="D562" s="16" t="s">
        <v>3308</v>
      </c>
      <c r="E562" s="3">
        <v>1</v>
      </c>
    </row>
    <row r="563" spans="4:5" x14ac:dyDescent="0.3">
      <c r="D563" s="16" t="s">
        <v>5362</v>
      </c>
      <c r="E563" s="3">
        <v>2</v>
      </c>
    </row>
    <row r="564" spans="4:5" x14ac:dyDescent="0.3">
      <c r="D564" s="16" t="s">
        <v>437</v>
      </c>
      <c r="E564" s="3">
        <v>5</v>
      </c>
    </row>
    <row r="565" spans="4:5" x14ac:dyDescent="0.3">
      <c r="D565" s="16" t="s">
        <v>6758</v>
      </c>
      <c r="E565" s="3">
        <v>2</v>
      </c>
    </row>
    <row r="566" spans="4:5" x14ac:dyDescent="0.3">
      <c r="D566" s="16" t="s">
        <v>8721</v>
      </c>
      <c r="E566" s="3">
        <v>1</v>
      </c>
    </row>
    <row r="567" spans="4:5" x14ac:dyDescent="0.3">
      <c r="D567" s="16" t="s">
        <v>2773</v>
      </c>
      <c r="E567" s="3">
        <v>2</v>
      </c>
    </row>
    <row r="568" spans="4:5" x14ac:dyDescent="0.3">
      <c r="D568" s="16" t="s">
        <v>2325</v>
      </c>
      <c r="E568" s="3">
        <v>2</v>
      </c>
    </row>
    <row r="569" spans="4:5" x14ac:dyDescent="0.3">
      <c r="D569" s="16" t="s">
        <v>9366</v>
      </c>
      <c r="E569" s="3">
        <v>1</v>
      </c>
    </row>
    <row r="570" spans="4:5" x14ac:dyDescent="0.3">
      <c r="D570" s="16" t="s">
        <v>7274</v>
      </c>
      <c r="E570" s="3">
        <v>1</v>
      </c>
    </row>
    <row r="571" spans="4:5" x14ac:dyDescent="0.3">
      <c r="D571" s="16" t="s">
        <v>3185</v>
      </c>
      <c r="E571" s="3">
        <v>3</v>
      </c>
    </row>
    <row r="572" spans="4:5" x14ac:dyDescent="0.3">
      <c r="D572" s="16" t="s">
        <v>6148</v>
      </c>
      <c r="E572" s="3">
        <v>1</v>
      </c>
    </row>
    <row r="573" spans="4:5" x14ac:dyDescent="0.3">
      <c r="D573" s="16" t="s">
        <v>5849</v>
      </c>
      <c r="E573" s="3">
        <v>2</v>
      </c>
    </row>
    <row r="574" spans="4:5" x14ac:dyDescent="0.3">
      <c r="D574" s="16" t="s">
        <v>3875</v>
      </c>
      <c r="E574" s="3">
        <v>1</v>
      </c>
    </row>
    <row r="575" spans="4:5" x14ac:dyDescent="0.3">
      <c r="D575" s="16" t="s">
        <v>2440</v>
      </c>
      <c r="E575" s="3">
        <v>1</v>
      </c>
    </row>
    <row r="576" spans="4:5" x14ac:dyDescent="0.3">
      <c r="D576" s="16" t="s">
        <v>266</v>
      </c>
      <c r="E576" s="3">
        <v>3</v>
      </c>
    </row>
    <row r="577" spans="4:5" x14ac:dyDescent="0.3">
      <c r="D577" s="16" t="s">
        <v>2604</v>
      </c>
      <c r="E577" s="3">
        <v>2</v>
      </c>
    </row>
    <row r="578" spans="4:5" x14ac:dyDescent="0.3">
      <c r="D578" s="16" t="s">
        <v>3869</v>
      </c>
      <c r="E578" s="3">
        <v>3</v>
      </c>
    </row>
    <row r="579" spans="4:5" x14ac:dyDescent="0.3">
      <c r="D579" s="16" t="s">
        <v>1953</v>
      </c>
      <c r="E579" s="3">
        <v>2</v>
      </c>
    </row>
    <row r="580" spans="4:5" x14ac:dyDescent="0.3">
      <c r="D580" s="16" t="s">
        <v>3537</v>
      </c>
      <c r="E580" s="3">
        <v>2</v>
      </c>
    </row>
    <row r="581" spans="4:5" x14ac:dyDescent="0.3">
      <c r="D581" s="16" t="s">
        <v>7680</v>
      </c>
      <c r="E581" s="3">
        <v>2</v>
      </c>
    </row>
    <row r="582" spans="4:5" x14ac:dyDescent="0.3">
      <c r="D582" s="16" t="s">
        <v>6964</v>
      </c>
      <c r="E582" s="3">
        <v>2</v>
      </c>
    </row>
    <row r="583" spans="4:5" x14ac:dyDescent="0.3">
      <c r="D583" s="16" t="s">
        <v>5954</v>
      </c>
      <c r="E583" s="3">
        <v>1</v>
      </c>
    </row>
    <row r="584" spans="4:5" x14ac:dyDescent="0.3">
      <c r="D584" s="16" t="s">
        <v>2164</v>
      </c>
      <c r="E584" s="3">
        <v>1</v>
      </c>
    </row>
    <row r="585" spans="4:5" x14ac:dyDescent="0.3">
      <c r="D585" s="16" t="s">
        <v>3079</v>
      </c>
      <c r="E585" s="3">
        <v>3</v>
      </c>
    </row>
    <row r="586" spans="4:5" x14ac:dyDescent="0.3">
      <c r="D586" s="16" t="s">
        <v>8641</v>
      </c>
      <c r="E586" s="3">
        <v>2</v>
      </c>
    </row>
    <row r="587" spans="4:5" x14ac:dyDescent="0.3">
      <c r="D587" s="16" t="s">
        <v>5282</v>
      </c>
      <c r="E587" s="3">
        <v>3</v>
      </c>
    </row>
    <row r="588" spans="4:5" x14ac:dyDescent="0.3">
      <c r="D588" s="16" t="s">
        <v>3817</v>
      </c>
      <c r="E588" s="3">
        <v>2</v>
      </c>
    </row>
    <row r="589" spans="4:5" x14ac:dyDescent="0.3">
      <c r="D589" s="16" t="s">
        <v>5216</v>
      </c>
      <c r="E589" s="3">
        <v>1</v>
      </c>
    </row>
    <row r="590" spans="4:5" x14ac:dyDescent="0.3">
      <c r="D590" s="16" t="s">
        <v>5470</v>
      </c>
      <c r="E590" s="3">
        <v>4</v>
      </c>
    </row>
    <row r="591" spans="4:5" x14ac:dyDescent="0.3">
      <c r="D591" s="16" t="s">
        <v>1069</v>
      </c>
      <c r="E591" s="3">
        <v>1</v>
      </c>
    </row>
    <row r="592" spans="4:5" x14ac:dyDescent="0.3">
      <c r="D592" s="16" t="s">
        <v>1789</v>
      </c>
      <c r="E592" s="3">
        <v>2</v>
      </c>
    </row>
    <row r="593" spans="4:5" x14ac:dyDescent="0.3">
      <c r="D593" s="16" t="s">
        <v>6720</v>
      </c>
      <c r="E593" s="3">
        <v>2</v>
      </c>
    </row>
    <row r="594" spans="4:5" x14ac:dyDescent="0.3">
      <c r="D594" s="16" t="s">
        <v>5250</v>
      </c>
      <c r="E594" s="3">
        <v>2</v>
      </c>
    </row>
    <row r="595" spans="4:5" x14ac:dyDescent="0.3">
      <c r="D595" s="16" t="s">
        <v>3135</v>
      </c>
      <c r="E595" s="3">
        <v>1</v>
      </c>
    </row>
    <row r="596" spans="4:5" x14ac:dyDescent="0.3">
      <c r="D596" s="16" t="s">
        <v>456</v>
      </c>
      <c r="E596" s="3">
        <v>4</v>
      </c>
    </row>
    <row r="597" spans="4:5" x14ac:dyDescent="0.3">
      <c r="D597" s="16" t="s">
        <v>2606</v>
      </c>
      <c r="E597" s="3">
        <v>3</v>
      </c>
    </row>
    <row r="598" spans="4:5" x14ac:dyDescent="0.3">
      <c r="D598" s="16" t="s">
        <v>7103</v>
      </c>
      <c r="E598" s="3">
        <v>1</v>
      </c>
    </row>
    <row r="599" spans="4:5" x14ac:dyDescent="0.3">
      <c r="D599" s="16" t="s">
        <v>9693</v>
      </c>
      <c r="E599" s="3">
        <v>1</v>
      </c>
    </row>
    <row r="600" spans="4:5" x14ac:dyDescent="0.3">
      <c r="D600" s="16" t="s">
        <v>1361</v>
      </c>
      <c r="E600" s="3">
        <v>2</v>
      </c>
    </row>
    <row r="601" spans="4:5" x14ac:dyDescent="0.3">
      <c r="D601" s="16" t="s">
        <v>4648</v>
      </c>
      <c r="E601" s="3">
        <v>1</v>
      </c>
    </row>
    <row r="602" spans="4:5" x14ac:dyDescent="0.3">
      <c r="D602" s="16" t="s">
        <v>3330</v>
      </c>
      <c r="E602" s="3">
        <v>4</v>
      </c>
    </row>
    <row r="603" spans="4:5" x14ac:dyDescent="0.3">
      <c r="D603" s="16" t="s">
        <v>810</v>
      </c>
      <c r="E603" s="3">
        <v>3</v>
      </c>
    </row>
    <row r="604" spans="4:5" x14ac:dyDescent="0.3">
      <c r="D604" s="16" t="s">
        <v>773</v>
      </c>
      <c r="E604" s="3">
        <v>3</v>
      </c>
    </row>
    <row r="605" spans="4:5" x14ac:dyDescent="0.3">
      <c r="D605" s="16" t="s">
        <v>7655</v>
      </c>
      <c r="E605" s="3">
        <v>1</v>
      </c>
    </row>
    <row r="606" spans="4:5" x14ac:dyDescent="0.3">
      <c r="D606" s="16" t="s">
        <v>3786</v>
      </c>
      <c r="E606" s="3">
        <v>2</v>
      </c>
    </row>
    <row r="607" spans="4:5" x14ac:dyDescent="0.3">
      <c r="D607" s="16" t="s">
        <v>4133</v>
      </c>
      <c r="E607" s="3">
        <v>4</v>
      </c>
    </row>
    <row r="608" spans="4:5" x14ac:dyDescent="0.3">
      <c r="D608" s="16" t="s">
        <v>1398</v>
      </c>
      <c r="E608" s="3">
        <v>2</v>
      </c>
    </row>
    <row r="609" spans="4:5" x14ac:dyDescent="0.3">
      <c r="D609" s="16" t="s">
        <v>144</v>
      </c>
      <c r="E609" s="3">
        <v>2</v>
      </c>
    </row>
    <row r="610" spans="4:5" x14ac:dyDescent="0.3">
      <c r="D610" s="16" t="s">
        <v>5310</v>
      </c>
      <c r="E610" s="3">
        <v>1</v>
      </c>
    </row>
    <row r="611" spans="4:5" x14ac:dyDescent="0.3">
      <c r="D611" s="16" t="s">
        <v>2268</v>
      </c>
      <c r="E611" s="3">
        <v>2</v>
      </c>
    </row>
    <row r="612" spans="4:5" x14ac:dyDescent="0.3">
      <c r="D612" s="16" t="s">
        <v>9566</v>
      </c>
      <c r="E612" s="3">
        <v>1</v>
      </c>
    </row>
    <row r="613" spans="4:5" x14ac:dyDescent="0.3">
      <c r="D613" s="16" t="s">
        <v>3117</v>
      </c>
      <c r="E613" s="3">
        <v>3</v>
      </c>
    </row>
    <row r="614" spans="4:5" x14ac:dyDescent="0.3">
      <c r="D614" s="16" t="s">
        <v>947</v>
      </c>
      <c r="E614" s="3">
        <v>2</v>
      </c>
    </row>
    <row r="615" spans="4:5" x14ac:dyDescent="0.3">
      <c r="D615" s="16" t="s">
        <v>3708</v>
      </c>
      <c r="E615" s="3">
        <v>2</v>
      </c>
    </row>
    <row r="616" spans="4:5" x14ac:dyDescent="0.3">
      <c r="D616" s="16" t="s">
        <v>3856</v>
      </c>
      <c r="E616" s="3">
        <v>4</v>
      </c>
    </row>
    <row r="617" spans="4:5" x14ac:dyDescent="0.3">
      <c r="D617" s="16" t="s">
        <v>860</v>
      </c>
      <c r="E617" s="3">
        <v>3</v>
      </c>
    </row>
    <row r="618" spans="4:5" x14ac:dyDescent="0.3">
      <c r="D618" s="16" t="s">
        <v>4853</v>
      </c>
      <c r="E618" s="3">
        <v>1</v>
      </c>
    </row>
    <row r="619" spans="4:5" x14ac:dyDescent="0.3">
      <c r="D619" s="16" t="s">
        <v>2635</v>
      </c>
      <c r="E619" s="3">
        <v>3</v>
      </c>
    </row>
    <row r="620" spans="4:5" x14ac:dyDescent="0.3">
      <c r="D620" s="16" t="s">
        <v>6362</v>
      </c>
      <c r="E620" s="3">
        <v>3</v>
      </c>
    </row>
    <row r="621" spans="4:5" x14ac:dyDescent="0.3">
      <c r="D621" s="16" t="s">
        <v>5448</v>
      </c>
      <c r="E621" s="3">
        <v>3</v>
      </c>
    </row>
    <row r="622" spans="4:5" x14ac:dyDescent="0.3">
      <c r="D622" s="16" t="s">
        <v>3421</v>
      </c>
      <c r="E622" s="3">
        <v>2</v>
      </c>
    </row>
    <row r="623" spans="4:5" x14ac:dyDescent="0.3">
      <c r="D623" s="16" t="s">
        <v>8332</v>
      </c>
      <c r="E623" s="3">
        <v>1</v>
      </c>
    </row>
    <row r="624" spans="4:5" x14ac:dyDescent="0.3">
      <c r="D624" s="16" t="s">
        <v>1611</v>
      </c>
      <c r="E624" s="3">
        <v>3</v>
      </c>
    </row>
    <row r="625" spans="4:5" x14ac:dyDescent="0.3">
      <c r="D625" s="16" t="s">
        <v>717</v>
      </c>
      <c r="E625" s="3">
        <v>3</v>
      </c>
    </row>
    <row r="626" spans="4:5" x14ac:dyDescent="0.3">
      <c r="D626" s="16" t="s">
        <v>7282</v>
      </c>
      <c r="E626" s="3">
        <v>2</v>
      </c>
    </row>
    <row r="627" spans="4:5" x14ac:dyDescent="0.3">
      <c r="D627" s="16" t="s">
        <v>2808</v>
      </c>
      <c r="E627" s="3">
        <v>2</v>
      </c>
    </row>
    <row r="628" spans="4:5" x14ac:dyDescent="0.3">
      <c r="D628" s="16" t="s">
        <v>1269</v>
      </c>
      <c r="E628" s="3">
        <v>4</v>
      </c>
    </row>
    <row r="629" spans="4:5" x14ac:dyDescent="0.3">
      <c r="D629" s="16" t="s">
        <v>2375</v>
      </c>
      <c r="E629" s="3">
        <v>2</v>
      </c>
    </row>
    <row r="630" spans="4:5" x14ac:dyDescent="0.3">
      <c r="D630" s="16" t="s">
        <v>8295</v>
      </c>
      <c r="E630" s="3">
        <v>1</v>
      </c>
    </row>
    <row r="631" spans="4:5" x14ac:dyDescent="0.3">
      <c r="D631" s="16" t="s">
        <v>2420</v>
      </c>
      <c r="E631" s="3">
        <v>1</v>
      </c>
    </row>
    <row r="632" spans="4:5" x14ac:dyDescent="0.3">
      <c r="D632" s="16" t="s">
        <v>1844</v>
      </c>
      <c r="E632" s="3">
        <v>3</v>
      </c>
    </row>
    <row r="633" spans="4:5" x14ac:dyDescent="0.3">
      <c r="D633" s="16" t="s">
        <v>1411</v>
      </c>
      <c r="E633" s="3">
        <v>1</v>
      </c>
    </row>
    <row r="634" spans="4:5" x14ac:dyDescent="0.3">
      <c r="D634" s="16" t="s">
        <v>3258</v>
      </c>
      <c r="E634" s="3">
        <v>2</v>
      </c>
    </row>
    <row r="635" spans="4:5" x14ac:dyDescent="0.3">
      <c r="D635" s="16" t="s">
        <v>4809</v>
      </c>
      <c r="E635" s="3">
        <v>3</v>
      </c>
    </row>
    <row r="636" spans="4:5" x14ac:dyDescent="0.3">
      <c r="D636" s="16" t="s">
        <v>1943</v>
      </c>
      <c r="E636" s="3">
        <v>3</v>
      </c>
    </row>
    <row r="637" spans="4:5" x14ac:dyDescent="0.3">
      <c r="D637" s="16" t="s">
        <v>4601</v>
      </c>
      <c r="E637" s="3">
        <v>1</v>
      </c>
    </row>
    <row r="638" spans="4:5" x14ac:dyDescent="0.3">
      <c r="D638" s="16" t="s">
        <v>7007</v>
      </c>
      <c r="E638" s="3">
        <v>1</v>
      </c>
    </row>
    <row r="639" spans="4:5" x14ac:dyDescent="0.3">
      <c r="D639" s="16" t="s">
        <v>1900</v>
      </c>
      <c r="E639" s="3">
        <v>1</v>
      </c>
    </row>
    <row r="640" spans="4:5" x14ac:dyDescent="0.3">
      <c r="D640" s="16" t="s">
        <v>479</v>
      </c>
      <c r="E640" s="3">
        <v>2</v>
      </c>
    </row>
    <row r="641" spans="4:5" x14ac:dyDescent="0.3">
      <c r="D641" s="16" t="s">
        <v>2181</v>
      </c>
      <c r="E641" s="3">
        <v>1</v>
      </c>
    </row>
    <row r="642" spans="4:5" x14ac:dyDescent="0.3">
      <c r="D642" s="16" t="s">
        <v>2408</v>
      </c>
      <c r="E642" s="3">
        <v>1</v>
      </c>
    </row>
    <row r="643" spans="4:5" x14ac:dyDescent="0.3">
      <c r="D643" s="16" t="s">
        <v>5651</v>
      </c>
      <c r="E643" s="3">
        <v>2</v>
      </c>
    </row>
    <row r="644" spans="4:5" x14ac:dyDescent="0.3">
      <c r="D644" s="16" t="s">
        <v>940</v>
      </c>
      <c r="E644" s="3">
        <v>1</v>
      </c>
    </row>
    <row r="645" spans="4:5" x14ac:dyDescent="0.3">
      <c r="D645" s="16" t="s">
        <v>4659</v>
      </c>
      <c r="E645" s="3">
        <v>2</v>
      </c>
    </row>
    <row r="646" spans="4:5" x14ac:dyDescent="0.3">
      <c r="D646" s="16" t="s">
        <v>2339</v>
      </c>
      <c r="E646" s="3">
        <v>2</v>
      </c>
    </row>
    <row r="647" spans="4:5" x14ac:dyDescent="0.3">
      <c r="D647" s="16" t="s">
        <v>1890</v>
      </c>
      <c r="E647" s="3">
        <v>4</v>
      </c>
    </row>
    <row r="648" spans="4:5" x14ac:dyDescent="0.3">
      <c r="D648" s="16" t="s">
        <v>8164</v>
      </c>
      <c r="E648" s="3">
        <v>2</v>
      </c>
    </row>
    <row r="649" spans="4:5" x14ac:dyDescent="0.3">
      <c r="D649" s="16" t="s">
        <v>2101</v>
      </c>
      <c r="E649" s="3">
        <v>3</v>
      </c>
    </row>
    <row r="650" spans="4:5" x14ac:dyDescent="0.3">
      <c r="D650" s="16" t="s">
        <v>7635</v>
      </c>
      <c r="E650" s="3">
        <v>1</v>
      </c>
    </row>
    <row r="651" spans="4:5" x14ac:dyDescent="0.3">
      <c r="D651" s="16" t="s">
        <v>189</v>
      </c>
      <c r="E651" s="3">
        <v>2</v>
      </c>
    </row>
    <row r="652" spans="4:5" x14ac:dyDescent="0.3">
      <c r="D652" s="16" t="s">
        <v>1222</v>
      </c>
      <c r="E652" s="3">
        <v>2</v>
      </c>
    </row>
    <row r="653" spans="4:5" x14ac:dyDescent="0.3">
      <c r="D653" s="16" t="s">
        <v>656</v>
      </c>
      <c r="E653" s="3">
        <v>1</v>
      </c>
    </row>
    <row r="654" spans="4:5" x14ac:dyDescent="0.3">
      <c r="D654" s="16" t="s">
        <v>2070</v>
      </c>
      <c r="E654" s="3">
        <v>2</v>
      </c>
    </row>
    <row r="655" spans="4:5" x14ac:dyDescent="0.3">
      <c r="D655" s="16" t="s">
        <v>7525</v>
      </c>
      <c r="E655" s="3">
        <v>1</v>
      </c>
    </row>
    <row r="656" spans="4:5" x14ac:dyDescent="0.3">
      <c r="D656" s="16" t="s">
        <v>6602</v>
      </c>
      <c r="E656" s="3">
        <v>2</v>
      </c>
    </row>
    <row r="657" spans="4:5" x14ac:dyDescent="0.3">
      <c r="D657" s="16" t="s">
        <v>8522</v>
      </c>
      <c r="E657" s="3">
        <v>1</v>
      </c>
    </row>
    <row r="658" spans="4:5" x14ac:dyDescent="0.3">
      <c r="D658" s="16" t="s">
        <v>1673</v>
      </c>
      <c r="E658" s="3">
        <v>2</v>
      </c>
    </row>
    <row r="659" spans="4:5" x14ac:dyDescent="0.3">
      <c r="D659" s="16" t="s">
        <v>758</v>
      </c>
      <c r="E659" s="3">
        <v>5</v>
      </c>
    </row>
    <row r="660" spans="4:5" x14ac:dyDescent="0.3">
      <c r="D660" s="16" t="s">
        <v>1463</v>
      </c>
      <c r="E660" s="3">
        <v>2</v>
      </c>
    </row>
    <row r="661" spans="4:5" x14ac:dyDescent="0.3">
      <c r="D661" s="16" t="s">
        <v>9130</v>
      </c>
      <c r="E661" s="3">
        <v>1</v>
      </c>
    </row>
    <row r="662" spans="4:5" x14ac:dyDescent="0.3">
      <c r="D662" s="16" t="s">
        <v>4995</v>
      </c>
      <c r="E662" s="3">
        <v>1</v>
      </c>
    </row>
    <row r="663" spans="4:5" x14ac:dyDescent="0.3">
      <c r="D663" s="16" t="s">
        <v>5601</v>
      </c>
      <c r="E663" s="3">
        <v>1</v>
      </c>
    </row>
    <row r="664" spans="4:5" x14ac:dyDescent="0.3">
      <c r="D664" s="16" t="s">
        <v>2943</v>
      </c>
      <c r="E664" s="3">
        <v>1</v>
      </c>
    </row>
    <row r="665" spans="4:5" x14ac:dyDescent="0.3">
      <c r="D665" s="16" t="s">
        <v>3467</v>
      </c>
      <c r="E665" s="3">
        <v>2</v>
      </c>
    </row>
    <row r="666" spans="4:5" x14ac:dyDescent="0.3">
      <c r="D666" s="16" t="s">
        <v>3242</v>
      </c>
      <c r="E666" s="3">
        <v>2</v>
      </c>
    </row>
    <row r="667" spans="4:5" x14ac:dyDescent="0.3">
      <c r="D667" s="16" t="s">
        <v>2356</v>
      </c>
      <c r="E667" s="3">
        <v>1</v>
      </c>
    </row>
    <row r="668" spans="4:5" x14ac:dyDescent="0.3">
      <c r="D668" s="16" t="s">
        <v>2350</v>
      </c>
      <c r="E668" s="3">
        <v>2</v>
      </c>
    </row>
    <row r="669" spans="4:5" x14ac:dyDescent="0.3">
      <c r="D669" s="16" t="s">
        <v>5003</v>
      </c>
      <c r="E669" s="3">
        <v>1</v>
      </c>
    </row>
    <row r="670" spans="4:5" x14ac:dyDescent="0.3">
      <c r="D670" s="16" t="s">
        <v>3279</v>
      </c>
      <c r="E670" s="3">
        <v>3</v>
      </c>
    </row>
    <row r="671" spans="4:5" x14ac:dyDescent="0.3">
      <c r="D671" s="16" t="s">
        <v>251</v>
      </c>
      <c r="E671" s="3">
        <v>2</v>
      </c>
    </row>
    <row r="672" spans="4:5" x14ac:dyDescent="0.3">
      <c r="D672" s="16" t="s">
        <v>1127</v>
      </c>
      <c r="E672" s="3">
        <v>1</v>
      </c>
    </row>
    <row r="673" spans="4:5" x14ac:dyDescent="0.3">
      <c r="D673" s="16" t="s">
        <v>3107</v>
      </c>
      <c r="E673" s="3">
        <v>1</v>
      </c>
    </row>
    <row r="674" spans="4:5" x14ac:dyDescent="0.3">
      <c r="D674" s="16" t="s">
        <v>682</v>
      </c>
      <c r="E674" s="3">
        <v>3</v>
      </c>
    </row>
    <row r="675" spans="4:5" x14ac:dyDescent="0.3">
      <c r="D675" s="16" t="s">
        <v>555</v>
      </c>
      <c r="E675" s="3">
        <v>2</v>
      </c>
    </row>
    <row r="676" spans="4:5" x14ac:dyDescent="0.3">
      <c r="D676" s="16" t="s">
        <v>7967</v>
      </c>
      <c r="E676" s="3">
        <v>1</v>
      </c>
    </row>
    <row r="677" spans="4:5" x14ac:dyDescent="0.3">
      <c r="D677" s="16" t="s">
        <v>738</v>
      </c>
      <c r="E677" s="3">
        <v>3</v>
      </c>
    </row>
    <row r="678" spans="4:5" x14ac:dyDescent="0.3">
      <c r="D678" s="16" t="s">
        <v>5787</v>
      </c>
      <c r="E678" s="3">
        <v>3</v>
      </c>
    </row>
    <row r="679" spans="4:5" x14ac:dyDescent="0.3">
      <c r="D679" s="16" t="s">
        <v>3300</v>
      </c>
      <c r="E679" s="3">
        <v>3</v>
      </c>
    </row>
    <row r="680" spans="4:5" x14ac:dyDescent="0.3">
      <c r="D680" s="16" t="s">
        <v>1275</v>
      </c>
      <c r="E680" s="3">
        <v>2</v>
      </c>
    </row>
    <row r="681" spans="4:5" x14ac:dyDescent="0.3">
      <c r="D681" s="16" t="s">
        <v>5116</v>
      </c>
      <c r="E681" s="3">
        <v>2</v>
      </c>
    </row>
    <row r="682" spans="4:5" x14ac:dyDescent="0.3">
      <c r="D682" s="16" t="s">
        <v>7143</v>
      </c>
      <c r="E682" s="3">
        <v>1</v>
      </c>
    </row>
    <row r="683" spans="4:5" x14ac:dyDescent="0.3">
      <c r="D683" s="16" t="s">
        <v>191</v>
      </c>
      <c r="E683" s="3">
        <v>2</v>
      </c>
    </row>
    <row r="684" spans="4:5" x14ac:dyDescent="0.3">
      <c r="D684" s="16" t="s">
        <v>1017</v>
      </c>
      <c r="E684" s="3">
        <v>1</v>
      </c>
    </row>
    <row r="685" spans="4:5" x14ac:dyDescent="0.3">
      <c r="D685" s="16" t="s">
        <v>7263</v>
      </c>
      <c r="E685" s="3">
        <v>1</v>
      </c>
    </row>
    <row r="686" spans="4:5" x14ac:dyDescent="0.3">
      <c r="D686" s="16" t="s">
        <v>7288</v>
      </c>
      <c r="E686" s="3">
        <v>1</v>
      </c>
    </row>
    <row r="687" spans="4:5" x14ac:dyDescent="0.3">
      <c r="D687" s="16" t="s">
        <v>8154</v>
      </c>
      <c r="E687" s="3">
        <v>2</v>
      </c>
    </row>
    <row r="688" spans="4:5" x14ac:dyDescent="0.3">
      <c r="D688" s="16" t="s">
        <v>5482</v>
      </c>
      <c r="E688" s="3">
        <v>1</v>
      </c>
    </row>
    <row r="689" spans="4:5" x14ac:dyDescent="0.3">
      <c r="D689" s="16" t="s">
        <v>842</v>
      </c>
      <c r="E689" s="3">
        <v>5</v>
      </c>
    </row>
    <row r="690" spans="4:5" x14ac:dyDescent="0.3">
      <c r="D690" s="16" t="s">
        <v>3549</v>
      </c>
      <c r="E690" s="3">
        <v>1</v>
      </c>
    </row>
    <row r="691" spans="4:5" x14ac:dyDescent="0.3">
      <c r="D691" s="16" t="s">
        <v>1481</v>
      </c>
      <c r="E691" s="3">
        <v>2</v>
      </c>
    </row>
    <row r="692" spans="4:5" x14ac:dyDescent="0.3">
      <c r="D692" s="16" t="s">
        <v>4489</v>
      </c>
      <c r="E692" s="3">
        <v>1</v>
      </c>
    </row>
    <row r="693" spans="4:5" x14ac:dyDescent="0.3">
      <c r="D693" s="16" t="s">
        <v>5254</v>
      </c>
      <c r="E693" s="3">
        <v>2</v>
      </c>
    </row>
    <row r="694" spans="4:5" x14ac:dyDescent="0.3">
      <c r="D694" s="16" t="s">
        <v>4795</v>
      </c>
      <c r="E694" s="3">
        <v>1</v>
      </c>
    </row>
    <row r="695" spans="4:5" x14ac:dyDescent="0.3">
      <c r="D695" s="16" t="s">
        <v>1880</v>
      </c>
      <c r="E695" s="3">
        <v>4</v>
      </c>
    </row>
    <row r="696" spans="4:5" x14ac:dyDescent="0.3">
      <c r="D696" s="16" t="s">
        <v>2738</v>
      </c>
      <c r="E696" s="3">
        <v>1</v>
      </c>
    </row>
    <row r="697" spans="4:5" x14ac:dyDescent="0.3">
      <c r="D697" s="16" t="s">
        <v>5228</v>
      </c>
      <c r="E697" s="3">
        <v>1</v>
      </c>
    </row>
    <row r="698" spans="4:5" x14ac:dyDescent="0.3">
      <c r="D698" s="16" t="s">
        <v>7181</v>
      </c>
      <c r="E698" s="3">
        <v>1</v>
      </c>
    </row>
    <row r="699" spans="4:5" x14ac:dyDescent="0.3">
      <c r="D699" s="16" t="s">
        <v>7217</v>
      </c>
      <c r="E699" s="3">
        <v>2</v>
      </c>
    </row>
    <row r="700" spans="4:5" x14ac:dyDescent="0.3">
      <c r="D700" s="16" t="s">
        <v>2087</v>
      </c>
      <c r="E700" s="3">
        <v>2</v>
      </c>
    </row>
    <row r="701" spans="4:5" x14ac:dyDescent="0.3">
      <c r="D701" s="16" t="s">
        <v>2252</v>
      </c>
      <c r="E701" s="3">
        <v>5</v>
      </c>
    </row>
    <row r="702" spans="4:5" x14ac:dyDescent="0.3">
      <c r="D702" s="16" t="s">
        <v>435</v>
      </c>
      <c r="E702" s="3">
        <v>2</v>
      </c>
    </row>
    <row r="703" spans="4:5" x14ac:dyDescent="0.3">
      <c r="D703" s="16" t="s">
        <v>4304</v>
      </c>
      <c r="E703" s="3">
        <v>1</v>
      </c>
    </row>
    <row r="704" spans="4:5" x14ac:dyDescent="0.3">
      <c r="D704" s="16" t="s">
        <v>1492</v>
      </c>
      <c r="E704" s="3">
        <v>1</v>
      </c>
    </row>
    <row r="705" spans="4:5" x14ac:dyDescent="0.3">
      <c r="D705" s="16" t="s">
        <v>2698</v>
      </c>
      <c r="E705" s="3">
        <v>1</v>
      </c>
    </row>
    <row r="706" spans="4:5" x14ac:dyDescent="0.3">
      <c r="D706" s="16" t="s">
        <v>1342</v>
      </c>
      <c r="E706" s="3">
        <v>2</v>
      </c>
    </row>
    <row r="707" spans="4:5" x14ac:dyDescent="0.3">
      <c r="D707" s="16" t="s">
        <v>5806</v>
      </c>
      <c r="E707" s="3">
        <v>1</v>
      </c>
    </row>
    <row r="708" spans="4:5" x14ac:dyDescent="0.3">
      <c r="D708" s="16" t="s">
        <v>1514</v>
      </c>
      <c r="E708" s="3">
        <v>3</v>
      </c>
    </row>
    <row r="709" spans="4:5" x14ac:dyDescent="0.3">
      <c r="D709" s="16" t="s">
        <v>1842</v>
      </c>
      <c r="E709" s="3">
        <v>1</v>
      </c>
    </row>
    <row r="710" spans="4:5" x14ac:dyDescent="0.3">
      <c r="D710" s="16" t="s">
        <v>1019</v>
      </c>
      <c r="E710" s="3">
        <v>1</v>
      </c>
    </row>
    <row r="711" spans="4:5" x14ac:dyDescent="0.3">
      <c r="D711" s="16" t="s">
        <v>425</v>
      </c>
      <c r="E711" s="3">
        <v>1</v>
      </c>
    </row>
    <row r="712" spans="4:5" x14ac:dyDescent="0.3">
      <c r="D712" s="16" t="s">
        <v>2114</v>
      </c>
      <c r="E712" s="3">
        <v>4</v>
      </c>
    </row>
    <row r="713" spans="4:5" x14ac:dyDescent="0.3">
      <c r="D713" s="16" t="s">
        <v>4959</v>
      </c>
      <c r="E713" s="3">
        <v>3</v>
      </c>
    </row>
    <row r="714" spans="4:5" x14ac:dyDescent="0.3">
      <c r="D714" s="16" t="s">
        <v>565</v>
      </c>
      <c r="E714" s="3">
        <v>2</v>
      </c>
    </row>
    <row r="715" spans="4:5" x14ac:dyDescent="0.3">
      <c r="D715" s="16" t="s">
        <v>118</v>
      </c>
      <c r="E715" s="3">
        <v>2</v>
      </c>
    </row>
    <row r="716" spans="4:5" x14ac:dyDescent="0.3">
      <c r="D716" s="16" t="s">
        <v>5240</v>
      </c>
      <c r="E716" s="3">
        <v>3</v>
      </c>
    </row>
    <row r="717" spans="4:5" x14ac:dyDescent="0.3">
      <c r="D717" s="16" t="s">
        <v>3483</v>
      </c>
      <c r="E717" s="3">
        <v>1</v>
      </c>
    </row>
    <row r="718" spans="4:5" x14ac:dyDescent="0.3">
      <c r="D718" s="16" t="s">
        <v>9014</v>
      </c>
      <c r="E718" s="3">
        <v>1</v>
      </c>
    </row>
    <row r="719" spans="4:5" x14ac:dyDescent="0.3">
      <c r="D719" s="16" t="s">
        <v>2053</v>
      </c>
      <c r="E719" s="3">
        <v>1</v>
      </c>
    </row>
    <row r="720" spans="4:5" x14ac:dyDescent="0.3">
      <c r="D720" s="16" t="s">
        <v>2543</v>
      </c>
      <c r="E720" s="3">
        <v>1</v>
      </c>
    </row>
    <row r="721" spans="4:5" x14ac:dyDescent="0.3">
      <c r="D721" s="16" t="s">
        <v>442</v>
      </c>
      <c r="E721" s="3">
        <v>1</v>
      </c>
    </row>
    <row r="722" spans="4:5" x14ac:dyDescent="0.3">
      <c r="D722" s="16" t="s">
        <v>10059</v>
      </c>
      <c r="E722" s="3">
        <v>1</v>
      </c>
    </row>
    <row r="723" spans="4:5" x14ac:dyDescent="0.3">
      <c r="D723" s="16" t="s">
        <v>5108</v>
      </c>
      <c r="E723" s="3">
        <v>2</v>
      </c>
    </row>
    <row r="724" spans="4:5" x14ac:dyDescent="0.3">
      <c r="D724" s="16" t="s">
        <v>2690</v>
      </c>
      <c r="E724" s="3">
        <v>2</v>
      </c>
    </row>
    <row r="725" spans="4:5" x14ac:dyDescent="0.3">
      <c r="D725" s="16" t="s">
        <v>779</v>
      </c>
      <c r="E725" s="3">
        <v>1</v>
      </c>
    </row>
    <row r="726" spans="4:5" x14ac:dyDescent="0.3">
      <c r="D726" s="16" t="s">
        <v>2232</v>
      </c>
      <c r="E726" s="3">
        <v>4</v>
      </c>
    </row>
    <row r="727" spans="4:5" x14ac:dyDescent="0.3">
      <c r="D727" s="16" t="s">
        <v>8678</v>
      </c>
      <c r="E727" s="3">
        <v>1</v>
      </c>
    </row>
    <row r="728" spans="4:5" x14ac:dyDescent="0.3">
      <c r="D728" s="16" t="s">
        <v>9093</v>
      </c>
      <c r="E728" s="3">
        <v>1</v>
      </c>
    </row>
    <row r="729" spans="4:5" x14ac:dyDescent="0.3">
      <c r="D729" s="16" t="s">
        <v>8087</v>
      </c>
      <c r="E729" s="3">
        <v>1</v>
      </c>
    </row>
    <row r="730" spans="4:5" x14ac:dyDescent="0.3">
      <c r="D730" s="16" t="s">
        <v>807</v>
      </c>
      <c r="E730" s="3">
        <v>3</v>
      </c>
    </row>
    <row r="731" spans="4:5" x14ac:dyDescent="0.3">
      <c r="D731" s="16" t="s">
        <v>333</v>
      </c>
      <c r="E731" s="3">
        <v>5</v>
      </c>
    </row>
    <row r="732" spans="4:5" x14ac:dyDescent="0.3">
      <c r="D732" s="16" t="s">
        <v>4282</v>
      </c>
      <c r="E732" s="3">
        <v>2</v>
      </c>
    </row>
    <row r="733" spans="4:5" x14ac:dyDescent="0.3">
      <c r="D733" s="16" t="s">
        <v>7226</v>
      </c>
      <c r="E733" s="3">
        <v>1</v>
      </c>
    </row>
    <row r="734" spans="4:5" x14ac:dyDescent="0.3">
      <c r="D734" s="16" t="s">
        <v>4839</v>
      </c>
      <c r="E734" s="3">
        <v>4</v>
      </c>
    </row>
    <row r="735" spans="4:5" x14ac:dyDescent="0.3">
      <c r="D735" s="16" t="s">
        <v>5479</v>
      </c>
      <c r="E735" s="3">
        <v>1</v>
      </c>
    </row>
    <row r="736" spans="4:5" x14ac:dyDescent="0.3">
      <c r="D736" s="16" t="s">
        <v>5536</v>
      </c>
      <c r="E736" s="3">
        <v>2</v>
      </c>
    </row>
    <row r="737" spans="4:5" x14ac:dyDescent="0.3">
      <c r="D737" s="16" t="s">
        <v>1874</v>
      </c>
      <c r="E737" s="3">
        <v>2</v>
      </c>
    </row>
    <row r="738" spans="4:5" x14ac:dyDescent="0.3">
      <c r="D738" s="16" t="s">
        <v>4414</v>
      </c>
      <c r="E738" s="3">
        <v>1</v>
      </c>
    </row>
    <row r="739" spans="4:5" x14ac:dyDescent="0.3">
      <c r="D739" s="16" t="s">
        <v>8186</v>
      </c>
      <c r="E739" s="3">
        <v>1</v>
      </c>
    </row>
    <row r="740" spans="4:5" x14ac:dyDescent="0.3">
      <c r="D740" s="16" t="s">
        <v>7380</v>
      </c>
      <c r="E740" s="3">
        <v>1</v>
      </c>
    </row>
    <row r="741" spans="4:5" x14ac:dyDescent="0.3">
      <c r="D741" s="16" t="s">
        <v>1649</v>
      </c>
      <c r="E741" s="3">
        <v>2</v>
      </c>
    </row>
    <row r="742" spans="4:5" x14ac:dyDescent="0.3">
      <c r="D742" s="16" t="s">
        <v>2900</v>
      </c>
      <c r="E742" s="3">
        <v>1</v>
      </c>
    </row>
    <row r="743" spans="4:5" x14ac:dyDescent="0.3">
      <c r="D743" s="16" t="s">
        <v>3016</v>
      </c>
      <c r="E743" s="3">
        <v>1</v>
      </c>
    </row>
    <row r="744" spans="4:5" x14ac:dyDescent="0.3">
      <c r="D744" s="16" t="s">
        <v>7078</v>
      </c>
      <c r="E744" s="3">
        <v>2</v>
      </c>
    </row>
    <row r="745" spans="4:5" x14ac:dyDescent="0.3">
      <c r="D745" s="16" t="s">
        <v>8363</v>
      </c>
      <c r="E745" s="3">
        <v>1</v>
      </c>
    </row>
    <row r="746" spans="4:5" x14ac:dyDescent="0.3">
      <c r="D746" s="16" t="s">
        <v>725</v>
      </c>
      <c r="E746" s="3">
        <v>2</v>
      </c>
    </row>
    <row r="747" spans="4:5" x14ac:dyDescent="0.3">
      <c r="D747" s="16" t="s">
        <v>8792</v>
      </c>
      <c r="E747" s="3">
        <v>1</v>
      </c>
    </row>
    <row r="748" spans="4:5" x14ac:dyDescent="0.3">
      <c r="D748" s="16" t="s">
        <v>8537</v>
      </c>
      <c r="E748" s="3">
        <v>2</v>
      </c>
    </row>
    <row r="749" spans="4:5" x14ac:dyDescent="0.3">
      <c r="D749" s="16" t="s">
        <v>4804</v>
      </c>
      <c r="E749" s="3">
        <v>1</v>
      </c>
    </row>
    <row r="750" spans="4:5" x14ac:dyDescent="0.3">
      <c r="D750" s="16" t="s">
        <v>4112</v>
      </c>
      <c r="E750" s="3">
        <v>1</v>
      </c>
    </row>
    <row r="751" spans="4:5" x14ac:dyDescent="0.3">
      <c r="D751" s="16" t="s">
        <v>837</v>
      </c>
      <c r="E751" s="3">
        <v>4</v>
      </c>
    </row>
    <row r="752" spans="4:5" x14ac:dyDescent="0.3">
      <c r="D752" s="16" t="s">
        <v>6370</v>
      </c>
      <c r="E752" s="3">
        <v>1</v>
      </c>
    </row>
    <row r="753" spans="4:5" x14ac:dyDescent="0.3">
      <c r="D753" s="16" t="s">
        <v>2703</v>
      </c>
      <c r="E753" s="3">
        <v>1</v>
      </c>
    </row>
    <row r="754" spans="4:5" x14ac:dyDescent="0.3">
      <c r="D754" s="16" t="s">
        <v>1006</v>
      </c>
      <c r="E754" s="3">
        <v>1</v>
      </c>
    </row>
    <row r="755" spans="4:5" x14ac:dyDescent="0.3">
      <c r="D755" s="16" t="s">
        <v>4252</v>
      </c>
      <c r="E755" s="3">
        <v>3</v>
      </c>
    </row>
    <row r="756" spans="4:5" x14ac:dyDescent="0.3">
      <c r="D756" s="16" t="s">
        <v>2472</v>
      </c>
      <c r="E756" s="3">
        <v>2</v>
      </c>
    </row>
    <row r="757" spans="4:5" x14ac:dyDescent="0.3">
      <c r="D757" s="16" t="s">
        <v>811</v>
      </c>
      <c r="E757" s="3">
        <v>1</v>
      </c>
    </row>
    <row r="758" spans="4:5" x14ac:dyDescent="0.3">
      <c r="D758" s="16" t="s">
        <v>4074</v>
      </c>
      <c r="E758" s="3">
        <v>3</v>
      </c>
    </row>
    <row r="759" spans="4:5" x14ac:dyDescent="0.3">
      <c r="D759" s="16" t="s">
        <v>1840</v>
      </c>
      <c r="E759" s="3">
        <v>1</v>
      </c>
    </row>
    <row r="760" spans="4:5" x14ac:dyDescent="0.3">
      <c r="D760" s="16" t="s">
        <v>3144</v>
      </c>
      <c r="E760" s="3">
        <v>1</v>
      </c>
    </row>
    <row r="761" spans="4:5" x14ac:dyDescent="0.3">
      <c r="D761" s="16" t="s">
        <v>5355</v>
      </c>
      <c r="E761" s="3">
        <v>2</v>
      </c>
    </row>
    <row r="762" spans="4:5" x14ac:dyDescent="0.3">
      <c r="D762" s="16" t="s">
        <v>5800</v>
      </c>
      <c r="E762" s="3">
        <v>1</v>
      </c>
    </row>
    <row r="763" spans="4:5" x14ac:dyDescent="0.3">
      <c r="D763" s="16" t="s">
        <v>3997</v>
      </c>
      <c r="E763" s="3">
        <v>3</v>
      </c>
    </row>
    <row r="764" spans="4:5" x14ac:dyDescent="0.3">
      <c r="D764" s="16" t="s">
        <v>6543</v>
      </c>
      <c r="E764" s="3">
        <v>1</v>
      </c>
    </row>
    <row r="765" spans="4:5" x14ac:dyDescent="0.3">
      <c r="D765" s="16" t="s">
        <v>7236</v>
      </c>
      <c r="E765" s="3">
        <v>3</v>
      </c>
    </row>
    <row r="766" spans="4:5" x14ac:dyDescent="0.3">
      <c r="D766" s="16" t="s">
        <v>1987</v>
      </c>
      <c r="E766" s="3">
        <v>1</v>
      </c>
    </row>
    <row r="767" spans="4:5" x14ac:dyDescent="0.3">
      <c r="D767" s="16" t="s">
        <v>5746</v>
      </c>
      <c r="E767" s="3">
        <v>1</v>
      </c>
    </row>
    <row r="768" spans="4:5" x14ac:dyDescent="0.3">
      <c r="D768" s="16" t="s">
        <v>2692</v>
      </c>
      <c r="E768" s="3">
        <v>1</v>
      </c>
    </row>
    <row r="769" spans="4:5" x14ac:dyDescent="0.3">
      <c r="D769" s="16" t="s">
        <v>27</v>
      </c>
      <c r="E769" s="3">
        <v>1</v>
      </c>
    </row>
    <row r="770" spans="4:5" x14ac:dyDescent="0.3">
      <c r="D770" s="16" t="s">
        <v>872</v>
      </c>
      <c r="E770" s="3">
        <v>2</v>
      </c>
    </row>
    <row r="771" spans="4:5" x14ac:dyDescent="0.3">
      <c r="D771" s="16" t="s">
        <v>687</v>
      </c>
      <c r="E771" s="3">
        <v>3</v>
      </c>
    </row>
    <row r="772" spans="4:5" x14ac:dyDescent="0.3">
      <c r="D772" s="16" t="s">
        <v>888</v>
      </c>
      <c r="E772" s="3">
        <v>3</v>
      </c>
    </row>
    <row r="773" spans="4:5" x14ac:dyDescent="0.3">
      <c r="D773" s="16" t="s">
        <v>5541</v>
      </c>
      <c r="E773" s="3">
        <v>1</v>
      </c>
    </row>
    <row r="774" spans="4:5" x14ac:dyDescent="0.3">
      <c r="D774" s="16" t="s">
        <v>4889</v>
      </c>
      <c r="E774" s="3">
        <v>1</v>
      </c>
    </row>
    <row r="775" spans="4:5" x14ac:dyDescent="0.3">
      <c r="D775" s="16" t="s">
        <v>4518</v>
      </c>
      <c r="E775" s="3">
        <v>2</v>
      </c>
    </row>
    <row r="776" spans="4:5" x14ac:dyDescent="0.3">
      <c r="D776" s="16" t="s">
        <v>1178</v>
      </c>
      <c r="E776" s="3">
        <v>2</v>
      </c>
    </row>
    <row r="777" spans="4:5" x14ac:dyDescent="0.3">
      <c r="D777" s="16" t="s">
        <v>704</v>
      </c>
      <c r="E777" s="3">
        <v>1</v>
      </c>
    </row>
    <row r="778" spans="4:5" x14ac:dyDescent="0.3">
      <c r="D778" s="16" t="s">
        <v>2544</v>
      </c>
      <c r="E778" s="3">
        <v>4</v>
      </c>
    </row>
    <row r="779" spans="4:5" x14ac:dyDescent="0.3">
      <c r="D779" s="16" t="s">
        <v>3093</v>
      </c>
      <c r="E779" s="3">
        <v>3</v>
      </c>
    </row>
    <row r="780" spans="4:5" x14ac:dyDescent="0.3">
      <c r="D780" s="16" t="s">
        <v>5498</v>
      </c>
      <c r="E780" s="3">
        <v>3</v>
      </c>
    </row>
    <row r="781" spans="4:5" x14ac:dyDescent="0.3">
      <c r="D781" s="16" t="s">
        <v>907</v>
      </c>
      <c r="E781" s="3">
        <v>1</v>
      </c>
    </row>
    <row r="782" spans="4:5" x14ac:dyDescent="0.3">
      <c r="D782" s="16" t="s">
        <v>2868</v>
      </c>
      <c r="E782" s="3">
        <v>3</v>
      </c>
    </row>
    <row r="783" spans="4:5" x14ac:dyDescent="0.3">
      <c r="D783" s="16" t="s">
        <v>756</v>
      </c>
      <c r="E783" s="3">
        <v>3</v>
      </c>
    </row>
    <row r="784" spans="4:5" x14ac:dyDescent="0.3">
      <c r="D784" s="16" t="s">
        <v>3168</v>
      </c>
      <c r="E784" s="3">
        <v>3</v>
      </c>
    </row>
    <row r="785" spans="4:5" x14ac:dyDescent="0.3">
      <c r="D785" s="16" t="s">
        <v>3642</v>
      </c>
      <c r="E785" s="3">
        <v>1</v>
      </c>
    </row>
    <row r="786" spans="4:5" x14ac:dyDescent="0.3">
      <c r="D786" s="16" t="s">
        <v>3288</v>
      </c>
      <c r="E786" s="3">
        <v>3</v>
      </c>
    </row>
    <row r="787" spans="4:5" x14ac:dyDescent="0.3">
      <c r="D787" s="16" t="s">
        <v>6497</v>
      </c>
      <c r="E787" s="3">
        <v>1</v>
      </c>
    </row>
    <row r="788" spans="4:5" x14ac:dyDescent="0.3">
      <c r="D788" s="16" t="s">
        <v>9826</v>
      </c>
      <c r="E788" s="3">
        <v>1</v>
      </c>
    </row>
    <row r="789" spans="4:5" x14ac:dyDescent="0.3">
      <c r="D789" s="16" t="s">
        <v>748</v>
      </c>
      <c r="E789" s="3">
        <v>2</v>
      </c>
    </row>
    <row r="790" spans="4:5" x14ac:dyDescent="0.3">
      <c r="D790" s="16" t="s">
        <v>1727</v>
      </c>
      <c r="E790" s="3">
        <v>3</v>
      </c>
    </row>
    <row r="791" spans="4:5" x14ac:dyDescent="0.3">
      <c r="D791" s="16" t="s">
        <v>2679</v>
      </c>
      <c r="E791" s="3">
        <v>3</v>
      </c>
    </row>
    <row r="792" spans="4:5" x14ac:dyDescent="0.3">
      <c r="D792" s="16" t="s">
        <v>269</v>
      </c>
      <c r="E792" s="3">
        <v>4</v>
      </c>
    </row>
    <row r="793" spans="4:5" x14ac:dyDescent="0.3">
      <c r="D793" s="16" t="s">
        <v>6947</v>
      </c>
      <c r="E793" s="3">
        <v>1</v>
      </c>
    </row>
    <row r="794" spans="4:5" x14ac:dyDescent="0.3">
      <c r="D794" s="16" t="s">
        <v>6237</v>
      </c>
      <c r="E794" s="3">
        <v>1</v>
      </c>
    </row>
    <row r="795" spans="4:5" x14ac:dyDescent="0.3">
      <c r="D795" s="16" t="s">
        <v>4739</v>
      </c>
      <c r="E795" s="3">
        <v>2</v>
      </c>
    </row>
    <row r="796" spans="4:5" x14ac:dyDescent="0.3">
      <c r="D796" s="16" t="s">
        <v>475</v>
      </c>
      <c r="E796" s="3">
        <v>1</v>
      </c>
    </row>
    <row r="797" spans="4:5" x14ac:dyDescent="0.3">
      <c r="D797" s="16" t="s">
        <v>3163</v>
      </c>
      <c r="E797" s="3">
        <v>1</v>
      </c>
    </row>
    <row r="798" spans="4:5" x14ac:dyDescent="0.3">
      <c r="D798" s="16" t="s">
        <v>7660</v>
      </c>
      <c r="E798" s="3">
        <v>2</v>
      </c>
    </row>
    <row r="799" spans="4:5" x14ac:dyDescent="0.3">
      <c r="D799" s="16" t="s">
        <v>9485</v>
      </c>
      <c r="E799" s="3">
        <v>1</v>
      </c>
    </row>
    <row r="800" spans="4:5" x14ac:dyDescent="0.3">
      <c r="D800" s="16" t="s">
        <v>1415</v>
      </c>
      <c r="E800" s="3">
        <v>1</v>
      </c>
    </row>
    <row r="801" spans="4:5" x14ac:dyDescent="0.3">
      <c r="D801" s="16" t="s">
        <v>1538</v>
      </c>
      <c r="E801" s="3">
        <v>3</v>
      </c>
    </row>
    <row r="802" spans="4:5" x14ac:dyDescent="0.3">
      <c r="D802" s="16" t="s">
        <v>4065</v>
      </c>
      <c r="E802" s="3">
        <v>1</v>
      </c>
    </row>
    <row r="803" spans="4:5" x14ac:dyDescent="0.3">
      <c r="D803" s="16" t="s">
        <v>253</v>
      </c>
      <c r="E803" s="3">
        <v>3</v>
      </c>
    </row>
    <row r="804" spans="4:5" x14ac:dyDescent="0.3">
      <c r="D804" s="16" t="s">
        <v>2215</v>
      </c>
      <c r="E804" s="3">
        <v>3</v>
      </c>
    </row>
    <row r="805" spans="4:5" x14ac:dyDescent="0.3">
      <c r="D805" s="16" t="s">
        <v>3754</v>
      </c>
      <c r="E805" s="3">
        <v>2</v>
      </c>
    </row>
    <row r="806" spans="4:5" x14ac:dyDescent="0.3">
      <c r="D806" s="16" t="s">
        <v>8301</v>
      </c>
      <c r="E806" s="3">
        <v>1</v>
      </c>
    </row>
    <row r="807" spans="4:5" x14ac:dyDescent="0.3">
      <c r="D807" s="16" t="s">
        <v>938</v>
      </c>
      <c r="E807" s="3">
        <v>2</v>
      </c>
    </row>
    <row r="808" spans="4:5" x14ac:dyDescent="0.3">
      <c r="D808" s="16" t="s">
        <v>926</v>
      </c>
      <c r="E808" s="3">
        <v>1</v>
      </c>
    </row>
    <row r="809" spans="4:5" x14ac:dyDescent="0.3">
      <c r="D809" s="16" t="s">
        <v>544</v>
      </c>
      <c r="E809" s="3">
        <v>4</v>
      </c>
    </row>
    <row r="810" spans="4:5" x14ac:dyDescent="0.3">
      <c r="D810" s="16" t="s">
        <v>1197</v>
      </c>
      <c r="E810" s="3">
        <v>3</v>
      </c>
    </row>
    <row r="811" spans="4:5" x14ac:dyDescent="0.3">
      <c r="D811" s="16" t="s">
        <v>3438</v>
      </c>
      <c r="E811" s="3">
        <v>2</v>
      </c>
    </row>
    <row r="812" spans="4:5" x14ac:dyDescent="0.3">
      <c r="D812" s="16" t="s">
        <v>7871</v>
      </c>
      <c r="E812" s="3">
        <v>1</v>
      </c>
    </row>
    <row r="813" spans="4:5" x14ac:dyDescent="0.3">
      <c r="D813" s="16" t="s">
        <v>786</v>
      </c>
      <c r="E813" s="3">
        <v>1</v>
      </c>
    </row>
    <row r="814" spans="4:5" x14ac:dyDescent="0.3">
      <c r="D814" s="16" t="s">
        <v>962</v>
      </c>
      <c r="E814" s="3">
        <v>2</v>
      </c>
    </row>
    <row r="815" spans="4:5" x14ac:dyDescent="0.3">
      <c r="D815" s="16" t="s">
        <v>4235</v>
      </c>
      <c r="E815" s="3">
        <v>1</v>
      </c>
    </row>
    <row r="816" spans="4:5" x14ac:dyDescent="0.3">
      <c r="D816" s="16" t="s">
        <v>4405</v>
      </c>
      <c r="E816" s="3">
        <v>2</v>
      </c>
    </row>
    <row r="817" spans="4:5" x14ac:dyDescent="0.3">
      <c r="D817" s="16" t="s">
        <v>3814</v>
      </c>
      <c r="E817" s="3">
        <v>1</v>
      </c>
    </row>
    <row r="818" spans="4:5" x14ac:dyDescent="0.3">
      <c r="D818" s="16" t="s">
        <v>4535</v>
      </c>
      <c r="E818" s="3">
        <v>4</v>
      </c>
    </row>
    <row r="819" spans="4:5" x14ac:dyDescent="0.3">
      <c r="D819" s="16" t="s">
        <v>694</v>
      </c>
      <c r="E819" s="3">
        <v>5</v>
      </c>
    </row>
    <row r="820" spans="4:5" x14ac:dyDescent="0.3">
      <c r="D820" s="16" t="s">
        <v>60</v>
      </c>
      <c r="E820" s="3">
        <v>1</v>
      </c>
    </row>
    <row r="821" spans="4:5" x14ac:dyDescent="0.3">
      <c r="D821" s="16" t="s">
        <v>7173</v>
      </c>
      <c r="E821" s="3">
        <v>3</v>
      </c>
    </row>
    <row r="822" spans="4:5" x14ac:dyDescent="0.3">
      <c r="D822" s="16" t="s">
        <v>3872</v>
      </c>
      <c r="E822" s="3">
        <v>2</v>
      </c>
    </row>
    <row r="823" spans="4:5" x14ac:dyDescent="0.3">
      <c r="D823" s="16" t="s">
        <v>670</v>
      </c>
      <c r="E823" s="3">
        <v>2</v>
      </c>
    </row>
    <row r="824" spans="4:5" x14ac:dyDescent="0.3">
      <c r="D824" s="16" t="s">
        <v>1145</v>
      </c>
      <c r="E824" s="3">
        <v>1</v>
      </c>
    </row>
    <row r="825" spans="4:5" x14ac:dyDescent="0.3">
      <c r="D825" s="16" t="s">
        <v>5607</v>
      </c>
      <c r="E825" s="3">
        <v>1</v>
      </c>
    </row>
    <row r="826" spans="4:5" x14ac:dyDescent="0.3">
      <c r="D826" s="16" t="s">
        <v>511</v>
      </c>
      <c r="E826" s="3">
        <v>2</v>
      </c>
    </row>
    <row r="827" spans="4:5" x14ac:dyDescent="0.3">
      <c r="D827" s="16" t="s">
        <v>5265</v>
      </c>
      <c r="E827" s="3">
        <v>1</v>
      </c>
    </row>
    <row r="828" spans="4:5" x14ac:dyDescent="0.3">
      <c r="D828" s="16" t="s">
        <v>2476</v>
      </c>
      <c r="E828" s="3">
        <v>1</v>
      </c>
    </row>
    <row r="829" spans="4:5" x14ac:dyDescent="0.3">
      <c r="D829" s="16" t="s">
        <v>2853</v>
      </c>
      <c r="E829" s="3">
        <v>2</v>
      </c>
    </row>
    <row r="830" spans="4:5" x14ac:dyDescent="0.3">
      <c r="D830" s="16" t="s">
        <v>6680</v>
      </c>
      <c r="E830" s="3">
        <v>1</v>
      </c>
    </row>
    <row r="831" spans="4:5" x14ac:dyDescent="0.3">
      <c r="D831" s="16" t="s">
        <v>4540</v>
      </c>
      <c r="E831" s="3">
        <v>3</v>
      </c>
    </row>
    <row r="832" spans="4:5" x14ac:dyDescent="0.3">
      <c r="D832" s="16" t="s">
        <v>396</v>
      </c>
      <c r="E832" s="3">
        <v>3</v>
      </c>
    </row>
    <row r="833" spans="4:5" x14ac:dyDescent="0.3">
      <c r="D833" s="16" t="s">
        <v>4128</v>
      </c>
      <c r="E833" s="3">
        <v>1</v>
      </c>
    </row>
    <row r="834" spans="4:5" x14ac:dyDescent="0.3">
      <c r="D834" s="16" t="s">
        <v>3335</v>
      </c>
      <c r="E834" s="3">
        <v>2</v>
      </c>
    </row>
    <row r="835" spans="4:5" x14ac:dyDescent="0.3">
      <c r="D835" s="16" t="s">
        <v>9012</v>
      </c>
      <c r="E835" s="3">
        <v>1</v>
      </c>
    </row>
    <row r="836" spans="4:5" x14ac:dyDescent="0.3">
      <c r="D836" s="16" t="s">
        <v>4977</v>
      </c>
      <c r="E836" s="3">
        <v>1</v>
      </c>
    </row>
    <row r="837" spans="4:5" x14ac:dyDescent="0.3">
      <c r="D837" s="16" t="s">
        <v>2753</v>
      </c>
      <c r="E837" s="3">
        <v>4</v>
      </c>
    </row>
    <row r="838" spans="4:5" x14ac:dyDescent="0.3">
      <c r="D838" s="16" t="s">
        <v>5568</v>
      </c>
      <c r="E838" s="3">
        <v>1</v>
      </c>
    </row>
    <row r="839" spans="4:5" x14ac:dyDescent="0.3">
      <c r="D839" s="16" t="s">
        <v>1888</v>
      </c>
      <c r="E839" s="3">
        <v>3</v>
      </c>
    </row>
    <row r="840" spans="4:5" x14ac:dyDescent="0.3">
      <c r="D840" s="16" t="s">
        <v>5562</v>
      </c>
      <c r="E840" s="3">
        <v>1</v>
      </c>
    </row>
    <row r="841" spans="4:5" x14ac:dyDescent="0.3">
      <c r="D841" s="16" t="s">
        <v>1512</v>
      </c>
      <c r="E841" s="3">
        <v>5</v>
      </c>
    </row>
    <row r="842" spans="4:5" x14ac:dyDescent="0.3">
      <c r="D842" s="16" t="s">
        <v>1559</v>
      </c>
      <c r="E842" s="3">
        <v>3</v>
      </c>
    </row>
    <row r="843" spans="4:5" x14ac:dyDescent="0.3">
      <c r="D843" s="16" t="s">
        <v>3155</v>
      </c>
      <c r="E843" s="3">
        <v>1</v>
      </c>
    </row>
    <row r="844" spans="4:5" x14ac:dyDescent="0.3">
      <c r="D844" s="16" t="s">
        <v>2618</v>
      </c>
      <c r="E844" s="3">
        <v>1</v>
      </c>
    </row>
    <row r="845" spans="4:5" x14ac:dyDescent="0.3">
      <c r="D845" s="16" t="s">
        <v>1310</v>
      </c>
      <c r="E845" s="3">
        <v>4</v>
      </c>
    </row>
    <row r="846" spans="4:5" x14ac:dyDescent="0.3">
      <c r="D846" s="16" t="s">
        <v>4130</v>
      </c>
      <c r="E846" s="3">
        <v>2</v>
      </c>
    </row>
    <row r="847" spans="4:5" x14ac:dyDescent="0.3">
      <c r="D847" s="16" t="s">
        <v>9160</v>
      </c>
      <c r="E847" s="3">
        <v>2</v>
      </c>
    </row>
    <row r="848" spans="4:5" x14ac:dyDescent="0.3">
      <c r="D848" s="16" t="s">
        <v>3691</v>
      </c>
      <c r="E848" s="3">
        <v>3</v>
      </c>
    </row>
    <row r="849" spans="4:5" x14ac:dyDescent="0.3">
      <c r="D849" s="16" t="s">
        <v>2500</v>
      </c>
      <c r="E849" s="3">
        <v>3</v>
      </c>
    </row>
    <row r="850" spans="4:5" x14ac:dyDescent="0.3">
      <c r="D850" s="16" t="s">
        <v>3098</v>
      </c>
      <c r="E850" s="3">
        <v>3</v>
      </c>
    </row>
    <row r="851" spans="4:5" x14ac:dyDescent="0.3">
      <c r="D851" s="16" t="s">
        <v>4237</v>
      </c>
      <c r="E851" s="3">
        <v>1</v>
      </c>
    </row>
    <row r="852" spans="4:5" x14ac:dyDescent="0.3">
      <c r="D852" s="16" t="s">
        <v>461</v>
      </c>
      <c r="E852" s="3">
        <v>3</v>
      </c>
    </row>
    <row r="853" spans="4:5" x14ac:dyDescent="0.3">
      <c r="D853" s="16" t="s">
        <v>3719</v>
      </c>
      <c r="E853" s="3">
        <v>3</v>
      </c>
    </row>
    <row r="854" spans="4:5" x14ac:dyDescent="0.3">
      <c r="D854" s="16" t="s">
        <v>2170</v>
      </c>
      <c r="E854" s="3">
        <v>1</v>
      </c>
    </row>
    <row r="855" spans="4:5" x14ac:dyDescent="0.3">
      <c r="D855" s="16" t="s">
        <v>2511</v>
      </c>
      <c r="E855" s="3">
        <v>1</v>
      </c>
    </row>
    <row r="856" spans="4:5" x14ac:dyDescent="0.3">
      <c r="D856" s="16" t="s">
        <v>2189</v>
      </c>
      <c r="E856" s="3">
        <v>2</v>
      </c>
    </row>
    <row r="857" spans="4:5" x14ac:dyDescent="0.3">
      <c r="D857" s="16" t="s">
        <v>5895</v>
      </c>
      <c r="E857" s="3">
        <v>1</v>
      </c>
    </row>
    <row r="858" spans="4:5" x14ac:dyDescent="0.3">
      <c r="D858" s="16" t="s">
        <v>204</v>
      </c>
      <c r="E858" s="3">
        <v>1</v>
      </c>
    </row>
    <row r="859" spans="4:5" x14ac:dyDescent="0.3">
      <c r="D859" s="16" t="s">
        <v>1766</v>
      </c>
      <c r="E859" s="3">
        <v>2</v>
      </c>
    </row>
    <row r="860" spans="4:5" x14ac:dyDescent="0.3">
      <c r="D860" s="16" t="s">
        <v>1423</v>
      </c>
      <c r="E860" s="3">
        <v>3</v>
      </c>
    </row>
    <row r="861" spans="4:5" x14ac:dyDescent="0.3">
      <c r="D861" s="16" t="s">
        <v>1425</v>
      </c>
      <c r="E861" s="3">
        <v>2</v>
      </c>
    </row>
    <row r="862" spans="4:5" x14ac:dyDescent="0.3">
      <c r="D862" s="16" t="s">
        <v>4633</v>
      </c>
      <c r="E862" s="3">
        <v>2</v>
      </c>
    </row>
    <row r="863" spans="4:5" x14ac:dyDescent="0.3">
      <c r="D863" s="16" t="s">
        <v>1757</v>
      </c>
      <c r="E863" s="3">
        <v>2</v>
      </c>
    </row>
    <row r="864" spans="4:5" x14ac:dyDescent="0.3">
      <c r="D864" s="16" t="s">
        <v>5284</v>
      </c>
      <c r="E864" s="3">
        <v>3</v>
      </c>
    </row>
    <row r="865" spans="4:5" x14ac:dyDescent="0.3">
      <c r="D865" s="16" t="s">
        <v>7227</v>
      </c>
      <c r="E865" s="3">
        <v>1</v>
      </c>
    </row>
    <row r="866" spans="4:5" x14ac:dyDescent="0.3">
      <c r="D866" s="16" t="s">
        <v>5383</v>
      </c>
      <c r="E866" s="3">
        <v>1</v>
      </c>
    </row>
    <row r="867" spans="4:5" x14ac:dyDescent="0.3">
      <c r="D867" s="16" t="s">
        <v>922</v>
      </c>
      <c r="E867" s="3">
        <v>1</v>
      </c>
    </row>
    <row r="868" spans="4:5" x14ac:dyDescent="0.3">
      <c r="D868" s="16" t="s">
        <v>9555</v>
      </c>
      <c r="E868" s="3">
        <v>1</v>
      </c>
    </row>
    <row r="869" spans="4:5" x14ac:dyDescent="0.3">
      <c r="D869" s="16" t="s">
        <v>2273</v>
      </c>
      <c r="E869" s="3">
        <v>2</v>
      </c>
    </row>
    <row r="870" spans="4:5" x14ac:dyDescent="0.3">
      <c r="D870" s="16" t="s">
        <v>1882</v>
      </c>
      <c r="E870" s="3">
        <v>2</v>
      </c>
    </row>
    <row r="871" spans="4:5" x14ac:dyDescent="0.3">
      <c r="D871" s="16" t="s">
        <v>1705</v>
      </c>
      <c r="E871" s="3">
        <v>2</v>
      </c>
    </row>
    <row r="872" spans="4:5" x14ac:dyDescent="0.3">
      <c r="D872" s="16" t="s">
        <v>4775</v>
      </c>
      <c r="E872" s="3">
        <v>2</v>
      </c>
    </row>
    <row r="873" spans="4:5" x14ac:dyDescent="0.3">
      <c r="D873" s="16" t="s">
        <v>7306</v>
      </c>
      <c r="E873" s="3">
        <v>3</v>
      </c>
    </row>
    <row r="874" spans="4:5" x14ac:dyDescent="0.3">
      <c r="D874" s="16" t="s">
        <v>1695</v>
      </c>
      <c r="E874" s="3">
        <v>2</v>
      </c>
    </row>
    <row r="875" spans="4:5" x14ac:dyDescent="0.3">
      <c r="D875" s="16" t="s">
        <v>335</v>
      </c>
      <c r="E875" s="3">
        <v>2</v>
      </c>
    </row>
    <row r="876" spans="4:5" x14ac:dyDescent="0.3">
      <c r="D876" s="16" t="s">
        <v>2354</v>
      </c>
      <c r="E876" s="3">
        <v>2</v>
      </c>
    </row>
    <row r="877" spans="4:5" x14ac:dyDescent="0.3">
      <c r="D877" s="16" t="s">
        <v>4840</v>
      </c>
      <c r="E877" s="3">
        <v>2</v>
      </c>
    </row>
    <row r="878" spans="4:5" x14ac:dyDescent="0.3">
      <c r="D878" s="16" t="s">
        <v>1193</v>
      </c>
      <c r="E878" s="3">
        <v>2</v>
      </c>
    </row>
    <row r="879" spans="4:5" x14ac:dyDescent="0.3">
      <c r="D879" s="16" t="s">
        <v>561</v>
      </c>
      <c r="E879" s="3">
        <v>1</v>
      </c>
    </row>
    <row r="880" spans="4:5" x14ac:dyDescent="0.3">
      <c r="D880" s="16" t="s">
        <v>2783</v>
      </c>
      <c r="E880" s="3">
        <v>4</v>
      </c>
    </row>
    <row r="881" spans="4:5" x14ac:dyDescent="0.3">
      <c r="D881" s="16" t="s">
        <v>750</v>
      </c>
      <c r="E881" s="3">
        <v>3</v>
      </c>
    </row>
    <row r="882" spans="4:5" x14ac:dyDescent="0.3">
      <c r="D882" s="16" t="s">
        <v>278</v>
      </c>
      <c r="E882" s="3">
        <v>2</v>
      </c>
    </row>
    <row r="883" spans="4:5" x14ac:dyDescent="0.3">
      <c r="D883" s="16" t="s">
        <v>260</v>
      </c>
      <c r="E883" s="3">
        <v>2</v>
      </c>
    </row>
    <row r="884" spans="4:5" x14ac:dyDescent="0.3">
      <c r="D884" s="16" t="s">
        <v>9418</v>
      </c>
      <c r="E884" s="3">
        <v>1</v>
      </c>
    </row>
    <row r="885" spans="4:5" x14ac:dyDescent="0.3">
      <c r="D885" s="16" t="s">
        <v>3205</v>
      </c>
      <c r="E885" s="3">
        <v>3</v>
      </c>
    </row>
    <row r="886" spans="4:5" x14ac:dyDescent="0.3">
      <c r="D886" s="16" t="s">
        <v>1604</v>
      </c>
      <c r="E886" s="3">
        <v>2</v>
      </c>
    </row>
    <row r="887" spans="4:5" x14ac:dyDescent="0.3">
      <c r="D887" s="16" t="s">
        <v>3006</v>
      </c>
      <c r="E887" s="3">
        <v>1</v>
      </c>
    </row>
    <row r="888" spans="4:5" x14ac:dyDescent="0.3">
      <c r="D888" s="16" t="s">
        <v>9302</v>
      </c>
      <c r="E888" s="3">
        <v>1</v>
      </c>
    </row>
    <row r="889" spans="4:5" x14ac:dyDescent="0.3">
      <c r="D889" s="16" t="s">
        <v>6969</v>
      </c>
      <c r="E889" s="3">
        <v>1</v>
      </c>
    </row>
    <row r="890" spans="4:5" x14ac:dyDescent="0.3">
      <c r="D890" s="16" t="s">
        <v>9260</v>
      </c>
      <c r="E890" s="3">
        <v>1</v>
      </c>
    </row>
    <row r="891" spans="4:5" x14ac:dyDescent="0.3">
      <c r="D891" s="16" t="s">
        <v>3111</v>
      </c>
      <c r="E891" s="3">
        <v>1</v>
      </c>
    </row>
    <row r="892" spans="4:5" x14ac:dyDescent="0.3">
      <c r="D892" s="16" t="s">
        <v>3857</v>
      </c>
      <c r="E892" s="3">
        <v>2</v>
      </c>
    </row>
    <row r="893" spans="4:5" x14ac:dyDescent="0.3">
      <c r="D893" s="16" t="s">
        <v>5623</v>
      </c>
      <c r="E893" s="3">
        <v>2</v>
      </c>
    </row>
    <row r="894" spans="4:5" x14ac:dyDescent="0.3">
      <c r="D894" s="16" t="s">
        <v>6026</v>
      </c>
      <c r="E894" s="3">
        <v>1</v>
      </c>
    </row>
    <row r="895" spans="4:5" x14ac:dyDescent="0.3">
      <c r="D895" s="16" t="s">
        <v>2250</v>
      </c>
      <c r="E895" s="3">
        <v>2</v>
      </c>
    </row>
    <row r="896" spans="4:5" x14ac:dyDescent="0.3">
      <c r="D896" s="16" t="s">
        <v>6931</v>
      </c>
      <c r="E896" s="3">
        <v>1</v>
      </c>
    </row>
    <row r="897" spans="4:5" x14ac:dyDescent="0.3">
      <c r="D897" s="16" t="s">
        <v>1033</v>
      </c>
      <c r="E897" s="3">
        <v>1</v>
      </c>
    </row>
    <row r="898" spans="4:5" x14ac:dyDescent="0.3">
      <c r="D898" s="16" t="s">
        <v>1105</v>
      </c>
      <c r="E898" s="3">
        <v>2</v>
      </c>
    </row>
    <row r="899" spans="4:5" x14ac:dyDescent="0.3">
      <c r="D899" s="16" t="s">
        <v>8033</v>
      </c>
      <c r="E899" s="3">
        <v>3</v>
      </c>
    </row>
    <row r="900" spans="4:5" x14ac:dyDescent="0.3">
      <c r="D900" s="16" t="s">
        <v>6782</v>
      </c>
      <c r="E900" s="3">
        <v>1</v>
      </c>
    </row>
    <row r="901" spans="4:5" x14ac:dyDescent="0.3">
      <c r="D901" s="16" t="s">
        <v>3914</v>
      </c>
      <c r="E901" s="3">
        <v>3</v>
      </c>
    </row>
    <row r="902" spans="4:5" x14ac:dyDescent="0.3">
      <c r="D902" s="16" t="s">
        <v>1390</v>
      </c>
      <c r="E902" s="3">
        <v>1</v>
      </c>
    </row>
    <row r="903" spans="4:5" x14ac:dyDescent="0.3">
      <c r="D903" s="16" t="s">
        <v>1989</v>
      </c>
      <c r="E903" s="3">
        <v>3</v>
      </c>
    </row>
    <row r="904" spans="4:5" x14ac:dyDescent="0.3">
      <c r="D904" s="16" t="s">
        <v>2950</v>
      </c>
      <c r="E904" s="3">
        <v>2</v>
      </c>
    </row>
    <row r="905" spans="4:5" x14ac:dyDescent="0.3">
      <c r="D905" s="16" t="s">
        <v>2836</v>
      </c>
      <c r="E905" s="3">
        <v>2</v>
      </c>
    </row>
    <row r="906" spans="4:5" x14ac:dyDescent="0.3">
      <c r="D906" s="16" t="s">
        <v>712</v>
      </c>
      <c r="E906" s="3">
        <v>1</v>
      </c>
    </row>
    <row r="907" spans="4:5" x14ac:dyDescent="0.3">
      <c r="D907" s="16" t="s">
        <v>1909</v>
      </c>
      <c r="E907" s="3">
        <v>1</v>
      </c>
    </row>
    <row r="908" spans="4:5" x14ac:dyDescent="0.3">
      <c r="D908" s="16" t="s">
        <v>7278</v>
      </c>
      <c r="E908" s="3">
        <v>3</v>
      </c>
    </row>
    <row r="909" spans="4:5" x14ac:dyDescent="0.3">
      <c r="D909" s="16" t="s">
        <v>6284</v>
      </c>
      <c r="E909" s="3">
        <v>1</v>
      </c>
    </row>
    <row r="910" spans="4:5" x14ac:dyDescent="0.3">
      <c r="D910" s="16" t="s">
        <v>8358</v>
      </c>
      <c r="E910" s="3">
        <v>1</v>
      </c>
    </row>
    <row r="911" spans="4:5" x14ac:dyDescent="0.3">
      <c r="D911" s="16" t="s">
        <v>4327</v>
      </c>
      <c r="E911" s="3">
        <v>1</v>
      </c>
    </row>
    <row r="912" spans="4:5" x14ac:dyDescent="0.3">
      <c r="D912" s="16" t="s">
        <v>1246</v>
      </c>
      <c r="E912" s="3">
        <v>1</v>
      </c>
    </row>
    <row r="913" spans="4:5" x14ac:dyDescent="0.3">
      <c r="D913" s="16" t="s">
        <v>5315</v>
      </c>
      <c r="E913" s="3">
        <v>3</v>
      </c>
    </row>
    <row r="914" spans="4:5" x14ac:dyDescent="0.3">
      <c r="D914" s="16" t="s">
        <v>2033</v>
      </c>
      <c r="E914" s="3">
        <v>3</v>
      </c>
    </row>
    <row r="915" spans="4:5" x14ac:dyDescent="0.3">
      <c r="D915" s="16" t="s">
        <v>1867</v>
      </c>
      <c r="E915" s="3">
        <v>2</v>
      </c>
    </row>
    <row r="916" spans="4:5" x14ac:dyDescent="0.3">
      <c r="D916" s="16" t="s">
        <v>8283</v>
      </c>
      <c r="E916" s="3">
        <v>1</v>
      </c>
    </row>
    <row r="917" spans="4:5" x14ac:dyDescent="0.3">
      <c r="D917" s="16" t="s">
        <v>2661</v>
      </c>
      <c r="E917" s="3">
        <v>1</v>
      </c>
    </row>
    <row r="918" spans="4:5" x14ac:dyDescent="0.3">
      <c r="D918" s="16" t="s">
        <v>321</v>
      </c>
      <c r="E918" s="3">
        <v>3</v>
      </c>
    </row>
    <row r="919" spans="4:5" x14ac:dyDescent="0.3">
      <c r="D919" s="16" t="s">
        <v>1690</v>
      </c>
      <c r="E919" s="3">
        <v>2</v>
      </c>
    </row>
    <row r="920" spans="4:5" x14ac:dyDescent="0.3">
      <c r="D920" s="16" t="s">
        <v>3244</v>
      </c>
      <c r="E920" s="3">
        <v>2</v>
      </c>
    </row>
    <row r="921" spans="4:5" x14ac:dyDescent="0.3">
      <c r="D921" s="16" t="s">
        <v>5430</v>
      </c>
      <c r="E921" s="3">
        <v>2</v>
      </c>
    </row>
    <row r="922" spans="4:5" x14ac:dyDescent="0.3">
      <c r="D922" s="16" t="s">
        <v>4524</v>
      </c>
      <c r="E922" s="3">
        <v>1</v>
      </c>
    </row>
    <row r="923" spans="4:5" x14ac:dyDescent="0.3">
      <c r="D923" s="16" t="s">
        <v>2188</v>
      </c>
      <c r="E923" s="3">
        <v>2</v>
      </c>
    </row>
    <row r="924" spans="4:5" x14ac:dyDescent="0.3">
      <c r="D924" s="16" t="s">
        <v>7547</v>
      </c>
      <c r="E924" s="3">
        <v>1</v>
      </c>
    </row>
    <row r="925" spans="4:5" x14ac:dyDescent="0.3">
      <c r="D925" s="16" t="s">
        <v>6516</v>
      </c>
      <c r="E925" s="3">
        <v>2</v>
      </c>
    </row>
    <row r="926" spans="4:5" x14ac:dyDescent="0.3">
      <c r="D926" s="16" t="s">
        <v>8418</v>
      </c>
      <c r="E926" s="3">
        <v>1</v>
      </c>
    </row>
    <row r="927" spans="4:5" x14ac:dyDescent="0.3">
      <c r="D927" s="16" t="s">
        <v>3024</v>
      </c>
      <c r="E927" s="3">
        <v>1</v>
      </c>
    </row>
    <row r="928" spans="4:5" x14ac:dyDescent="0.3">
      <c r="D928" s="16" t="s">
        <v>790</v>
      </c>
      <c r="E928" s="3">
        <v>1</v>
      </c>
    </row>
    <row r="929" spans="4:5" x14ac:dyDescent="0.3">
      <c r="D929" s="16" t="s">
        <v>4189</v>
      </c>
      <c r="E929" s="3">
        <v>1</v>
      </c>
    </row>
    <row r="930" spans="4:5" x14ac:dyDescent="0.3">
      <c r="D930" s="16" t="s">
        <v>924</v>
      </c>
      <c r="E930" s="3">
        <v>1</v>
      </c>
    </row>
    <row r="931" spans="4:5" x14ac:dyDescent="0.3">
      <c r="D931" s="16" t="s">
        <v>6957</v>
      </c>
      <c r="E931" s="3">
        <v>1</v>
      </c>
    </row>
    <row r="932" spans="4:5" x14ac:dyDescent="0.3">
      <c r="D932" s="16" t="s">
        <v>3740</v>
      </c>
      <c r="E932" s="3">
        <v>1</v>
      </c>
    </row>
    <row r="933" spans="4:5" x14ac:dyDescent="0.3">
      <c r="D933" s="16" t="s">
        <v>3559</v>
      </c>
      <c r="E933" s="3">
        <v>3</v>
      </c>
    </row>
    <row r="934" spans="4:5" x14ac:dyDescent="0.3">
      <c r="D934" s="16" t="s">
        <v>2195</v>
      </c>
      <c r="E934" s="3">
        <v>4</v>
      </c>
    </row>
    <row r="935" spans="4:5" x14ac:dyDescent="0.3">
      <c r="D935" s="16" t="s">
        <v>473</v>
      </c>
      <c r="E935" s="3">
        <v>2</v>
      </c>
    </row>
    <row r="936" spans="4:5" x14ac:dyDescent="0.3">
      <c r="D936" s="16" t="s">
        <v>658</v>
      </c>
      <c r="E936" s="3">
        <v>3</v>
      </c>
    </row>
    <row r="937" spans="4:5" x14ac:dyDescent="0.3">
      <c r="D937" s="16" t="s">
        <v>4321</v>
      </c>
      <c r="E937" s="3">
        <v>3</v>
      </c>
    </row>
    <row r="938" spans="4:5" x14ac:dyDescent="0.3">
      <c r="D938" s="16" t="s">
        <v>5294</v>
      </c>
      <c r="E938" s="3">
        <v>1</v>
      </c>
    </row>
    <row r="939" spans="4:5" x14ac:dyDescent="0.3">
      <c r="D939" s="16" t="s">
        <v>5083</v>
      </c>
      <c r="E939" s="3">
        <v>2</v>
      </c>
    </row>
    <row r="940" spans="4:5" x14ac:dyDescent="0.3">
      <c r="D940" s="16" t="s">
        <v>2664</v>
      </c>
      <c r="E940" s="3">
        <v>2</v>
      </c>
    </row>
    <row r="941" spans="4:5" x14ac:dyDescent="0.3">
      <c r="D941" s="16" t="s">
        <v>1096</v>
      </c>
      <c r="E941" s="3">
        <v>1</v>
      </c>
    </row>
    <row r="942" spans="4:5" x14ac:dyDescent="0.3">
      <c r="D942" s="16" t="s">
        <v>1708</v>
      </c>
      <c r="E942" s="3">
        <v>2</v>
      </c>
    </row>
    <row r="943" spans="4:5" x14ac:dyDescent="0.3">
      <c r="D943" s="16" t="s">
        <v>1488</v>
      </c>
      <c r="E943" s="3">
        <v>2</v>
      </c>
    </row>
    <row r="944" spans="4:5" x14ac:dyDescent="0.3">
      <c r="D944" s="16" t="s">
        <v>7866</v>
      </c>
      <c r="E944" s="3">
        <v>1</v>
      </c>
    </row>
    <row r="945" spans="4:5" x14ac:dyDescent="0.3">
      <c r="D945" s="16" t="s">
        <v>4737</v>
      </c>
      <c r="E945" s="3">
        <v>2</v>
      </c>
    </row>
    <row r="946" spans="4:5" x14ac:dyDescent="0.3">
      <c r="D946" s="16" t="s">
        <v>2140</v>
      </c>
      <c r="E946" s="3">
        <v>2</v>
      </c>
    </row>
    <row r="947" spans="4:5" x14ac:dyDescent="0.3">
      <c r="D947" s="16" t="s">
        <v>6536</v>
      </c>
      <c r="E947" s="3">
        <v>2</v>
      </c>
    </row>
    <row r="948" spans="4:5" x14ac:dyDescent="0.3">
      <c r="D948" s="16" t="s">
        <v>7913</v>
      </c>
      <c r="E948" s="3">
        <v>1</v>
      </c>
    </row>
    <row r="949" spans="4:5" x14ac:dyDescent="0.3">
      <c r="D949" s="16" t="s">
        <v>8341</v>
      </c>
      <c r="E949" s="3">
        <v>1</v>
      </c>
    </row>
    <row r="950" spans="4:5" x14ac:dyDescent="0.3">
      <c r="D950" s="16" t="s">
        <v>2581</v>
      </c>
      <c r="E950" s="3">
        <v>3</v>
      </c>
    </row>
    <row r="951" spans="4:5" x14ac:dyDescent="0.3">
      <c r="D951" s="16" t="s">
        <v>3121</v>
      </c>
      <c r="E951" s="3">
        <v>3</v>
      </c>
    </row>
    <row r="952" spans="4:5" x14ac:dyDescent="0.3">
      <c r="D952" s="16" t="s">
        <v>7253</v>
      </c>
      <c r="E952" s="3">
        <v>2</v>
      </c>
    </row>
    <row r="953" spans="4:5" x14ac:dyDescent="0.3">
      <c r="D953" s="16" t="s">
        <v>2289</v>
      </c>
      <c r="E953" s="3">
        <v>1</v>
      </c>
    </row>
    <row r="954" spans="4:5" x14ac:dyDescent="0.3">
      <c r="D954" s="16" t="s">
        <v>2695</v>
      </c>
      <c r="E954" s="3">
        <v>2</v>
      </c>
    </row>
    <row r="955" spans="4:5" x14ac:dyDescent="0.3">
      <c r="D955" s="16" t="s">
        <v>1157</v>
      </c>
      <c r="E955" s="3">
        <v>1</v>
      </c>
    </row>
    <row r="956" spans="4:5" x14ac:dyDescent="0.3">
      <c r="D956" s="16" t="s">
        <v>3123</v>
      </c>
      <c r="E956" s="3">
        <v>2</v>
      </c>
    </row>
    <row r="957" spans="4:5" x14ac:dyDescent="0.3">
      <c r="D957" s="16" t="s">
        <v>1324</v>
      </c>
      <c r="E957" s="3">
        <v>2</v>
      </c>
    </row>
    <row r="958" spans="4:5" x14ac:dyDescent="0.3">
      <c r="D958" s="16" t="s">
        <v>6145</v>
      </c>
      <c r="E958" s="3">
        <v>2</v>
      </c>
    </row>
    <row r="959" spans="4:5" x14ac:dyDescent="0.3">
      <c r="D959" s="16" t="s">
        <v>2640</v>
      </c>
      <c r="E959" s="3">
        <v>2</v>
      </c>
    </row>
    <row r="960" spans="4:5" x14ac:dyDescent="0.3">
      <c r="D960" s="16" t="s">
        <v>141</v>
      </c>
      <c r="E960" s="3">
        <v>2</v>
      </c>
    </row>
    <row r="961" spans="4:5" x14ac:dyDescent="0.3">
      <c r="D961" s="16" t="s">
        <v>6772</v>
      </c>
      <c r="E961" s="3">
        <v>1</v>
      </c>
    </row>
    <row r="962" spans="4:5" x14ac:dyDescent="0.3">
      <c r="D962" s="16" t="s">
        <v>6030</v>
      </c>
      <c r="E962" s="3">
        <v>1</v>
      </c>
    </row>
    <row r="963" spans="4:5" x14ac:dyDescent="0.3">
      <c r="D963" s="16" t="s">
        <v>5903</v>
      </c>
      <c r="E963" s="3">
        <v>1</v>
      </c>
    </row>
    <row r="964" spans="4:5" x14ac:dyDescent="0.3">
      <c r="D964" s="16" t="s">
        <v>3166</v>
      </c>
      <c r="E964" s="3">
        <v>4</v>
      </c>
    </row>
    <row r="965" spans="4:5" x14ac:dyDescent="0.3">
      <c r="D965" s="16" t="s">
        <v>8015</v>
      </c>
      <c r="E965" s="3">
        <v>2</v>
      </c>
    </row>
    <row r="966" spans="4:5" x14ac:dyDescent="0.3">
      <c r="D966" s="16" t="s">
        <v>930</v>
      </c>
      <c r="E966" s="3">
        <v>4</v>
      </c>
    </row>
    <row r="967" spans="4:5" x14ac:dyDescent="0.3">
      <c r="D967" s="16" t="s">
        <v>3251</v>
      </c>
      <c r="E967" s="3">
        <v>1</v>
      </c>
    </row>
    <row r="968" spans="4:5" x14ac:dyDescent="0.3">
      <c r="D968" s="16" t="s">
        <v>6243</v>
      </c>
      <c r="E968" s="3">
        <v>2</v>
      </c>
    </row>
    <row r="969" spans="4:5" x14ac:dyDescent="0.3">
      <c r="D969" s="16" t="s">
        <v>7298</v>
      </c>
      <c r="E969" s="3">
        <v>1</v>
      </c>
    </row>
    <row r="970" spans="4:5" x14ac:dyDescent="0.3">
      <c r="D970" s="16" t="s">
        <v>4982</v>
      </c>
      <c r="E970" s="3">
        <v>1</v>
      </c>
    </row>
    <row r="971" spans="4:5" x14ac:dyDescent="0.3">
      <c r="D971" s="16" t="s">
        <v>1473</v>
      </c>
      <c r="E971" s="3">
        <v>2</v>
      </c>
    </row>
    <row r="972" spans="4:5" x14ac:dyDescent="0.3">
      <c r="D972" s="16" t="s">
        <v>3226</v>
      </c>
      <c r="E972" s="3">
        <v>3</v>
      </c>
    </row>
    <row r="973" spans="4:5" x14ac:dyDescent="0.3">
      <c r="D973" s="16" t="s">
        <v>4366</v>
      </c>
      <c r="E973" s="3">
        <v>2</v>
      </c>
    </row>
    <row r="974" spans="4:5" x14ac:dyDescent="0.3">
      <c r="D974" s="16" t="s">
        <v>5233</v>
      </c>
      <c r="E974" s="3">
        <v>1</v>
      </c>
    </row>
    <row r="975" spans="4:5" x14ac:dyDescent="0.3">
      <c r="D975" s="16" t="s">
        <v>7827</v>
      </c>
      <c r="E975" s="3">
        <v>1</v>
      </c>
    </row>
    <row r="976" spans="4:5" x14ac:dyDescent="0.3">
      <c r="D976" s="16" t="s">
        <v>8916</v>
      </c>
      <c r="E976" s="3">
        <v>1</v>
      </c>
    </row>
    <row r="977" spans="4:5" x14ac:dyDescent="0.3">
      <c r="D977" s="16" t="s">
        <v>1595</v>
      </c>
      <c r="E977" s="3">
        <v>1</v>
      </c>
    </row>
    <row r="978" spans="4:5" x14ac:dyDescent="0.3">
      <c r="D978" s="16" t="s">
        <v>4986</v>
      </c>
      <c r="E978" s="3">
        <v>1</v>
      </c>
    </row>
    <row r="979" spans="4:5" x14ac:dyDescent="0.3">
      <c r="D979" s="16" t="s">
        <v>8846</v>
      </c>
      <c r="E979" s="3">
        <v>1</v>
      </c>
    </row>
    <row r="980" spans="4:5" x14ac:dyDescent="0.3">
      <c r="D980" s="16" t="s">
        <v>1025</v>
      </c>
      <c r="E980" s="3">
        <v>1</v>
      </c>
    </row>
    <row r="981" spans="4:5" x14ac:dyDescent="0.3">
      <c r="D981" s="16" t="s">
        <v>2055</v>
      </c>
      <c r="E981" s="3">
        <v>5</v>
      </c>
    </row>
    <row r="982" spans="4:5" x14ac:dyDescent="0.3">
      <c r="D982" s="16" t="s">
        <v>4481</v>
      </c>
      <c r="E982" s="3">
        <v>1</v>
      </c>
    </row>
    <row r="983" spans="4:5" x14ac:dyDescent="0.3">
      <c r="D983" s="16" t="s">
        <v>389</v>
      </c>
      <c r="E983" s="3">
        <v>1</v>
      </c>
    </row>
    <row r="984" spans="4:5" x14ac:dyDescent="0.3">
      <c r="D984" s="16" t="s">
        <v>150</v>
      </c>
      <c r="E984" s="3">
        <v>2</v>
      </c>
    </row>
    <row r="985" spans="4:5" x14ac:dyDescent="0.3">
      <c r="D985" s="16" t="s">
        <v>5487</v>
      </c>
      <c r="E985" s="3">
        <v>1</v>
      </c>
    </row>
    <row r="986" spans="4:5" x14ac:dyDescent="0.3">
      <c r="D986" s="16" t="s">
        <v>6288</v>
      </c>
      <c r="E986" s="3">
        <v>2</v>
      </c>
    </row>
    <row r="987" spans="4:5" x14ac:dyDescent="0.3">
      <c r="D987" s="16" t="s">
        <v>2478</v>
      </c>
      <c r="E987" s="3">
        <v>2</v>
      </c>
    </row>
    <row r="988" spans="4:5" x14ac:dyDescent="0.3">
      <c r="D988" s="16" t="s">
        <v>5473</v>
      </c>
      <c r="E988" s="3">
        <v>3</v>
      </c>
    </row>
    <row r="989" spans="4:5" x14ac:dyDescent="0.3">
      <c r="D989" s="16" t="s">
        <v>2677</v>
      </c>
      <c r="E989" s="3">
        <v>1</v>
      </c>
    </row>
    <row r="990" spans="4:5" x14ac:dyDescent="0.3">
      <c r="D990" s="16" t="s">
        <v>2523</v>
      </c>
      <c r="E990" s="3">
        <v>2</v>
      </c>
    </row>
    <row r="991" spans="4:5" x14ac:dyDescent="0.3">
      <c r="D991" s="16" t="s">
        <v>4272</v>
      </c>
      <c r="E991" s="3">
        <v>1</v>
      </c>
    </row>
    <row r="992" spans="4:5" x14ac:dyDescent="0.3">
      <c r="D992" s="16" t="s">
        <v>7699</v>
      </c>
      <c r="E992" s="3">
        <v>1</v>
      </c>
    </row>
    <row r="993" spans="4:5" x14ac:dyDescent="0.3">
      <c r="D993" s="16" t="s">
        <v>7214</v>
      </c>
      <c r="E993" s="3">
        <v>1</v>
      </c>
    </row>
    <row r="994" spans="4:5" x14ac:dyDescent="0.3">
      <c r="D994" s="16" t="s">
        <v>6982</v>
      </c>
      <c r="E994" s="3">
        <v>2</v>
      </c>
    </row>
    <row r="995" spans="4:5" x14ac:dyDescent="0.3">
      <c r="D995" s="16" t="s">
        <v>1135</v>
      </c>
      <c r="E995" s="3">
        <v>1</v>
      </c>
    </row>
    <row r="996" spans="4:5" x14ac:dyDescent="0.3">
      <c r="D996" s="16" t="s">
        <v>5317</v>
      </c>
      <c r="E996" s="3">
        <v>2</v>
      </c>
    </row>
    <row r="997" spans="4:5" x14ac:dyDescent="0.3">
      <c r="D997" s="16" t="s">
        <v>3656</v>
      </c>
      <c r="E997" s="3">
        <v>4</v>
      </c>
    </row>
    <row r="998" spans="4:5" x14ac:dyDescent="0.3">
      <c r="D998" s="16" t="s">
        <v>3569</v>
      </c>
      <c r="E998" s="3">
        <v>4</v>
      </c>
    </row>
    <row r="999" spans="4:5" x14ac:dyDescent="0.3">
      <c r="D999" s="16" t="s">
        <v>9185</v>
      </c>
      <c r="E999" s="3">
        <v>1</v>
      </c>
    </row>
    <row r="1000" spans="4:5" x14ac:dyDescent="0.3">
      <c r="D1000" s="16" t="s">
        <v>471</v>
      </c>
      <c r="E1000" s="3">
        <v>1</v>
      </c>
    </row>
    <row r="1001" spans="4:5" x14ac:dyDescent="0.3">
      <c r="D1001" s="16" t="s">
        <v>857</v>
      </c>
      <c r="E1001" s="3">
        <v>2</v>
      </c>
    </row>
    <row r="1002" spans="4:5" x14ac:dyDescent="0.3">
      <c r="D1002" s="16" t="s">
        <v>7053</v>
      </c>
      <c r="E1002" s="3">
        <v>2</v>
      </c>
    </row>
    <row r="1003" spans="4:5" x14ac:dyDescent="0.3">
      <c r="D1003" s="16" t="s">
        <v>7662</v>
      </c>
      <c r="E1003" s="3">
        <v>1</v>
      </c>
    </row>
    <row r="1004" spans="4:5" x14ac:dyDescent="0.3">
      <c r="D1004" s="16" t="s">
        <v>3978</v>
      </c>
      <c r="E1004" s="3">
        <v>1</v>
      </c>
    </row>
    <row r="1005" spans="4:5" x14ac:dyDescent="0.3">
      <c r="D1005" s="16" t="s">
        <v>5876</v>
      </c>
      <c r="E1005" s="3">
        <v>2</v>
      </c>
    </row>
    <row r="1006" spans="4:5" x14ac:dyDescent="0.3">
      <c r="D1006" s="16" t="s">
        <v>600</v>
      </c>
      <c r="E1006" s="3">
        <v>6</v>
      </c>
    </row>
    <row r="1007" spans="4:5" x14ac:dyDescent="0.3">
      <c r="D1007" s="16" t="s">
        <v>610</v>
      </c>
      <c r="E1007" s="3">
        <v>2</v>
      </c>
    </row>
    <row r="1008" spans="4:5" x14ac:dyDescent="0.3">
      <c r="D1008" s="16" t="s">
        <v>4468</v>
      </c>
      <c r="E1008" s="3">
        <v>1</v>
      </c>
    </row>
    <row r="1009" spans="4:5" x14ac:dyDescent="0.3">
      <c r="D1009" s="16" t="s">
        <v>2652</v>
      </c>
      <c r="E1009" s="3">
        <v>2</v>
      </c>
    </row>
    <row r="1010" spans="4:5" x14ac:dyDescent="0.3">
      <c r="D1010" s="16" t="s">
        <v>2846</v>
      </c>
      <c r="E1010" s="3">
        <v>3</v>
      </c>
    </row>
    <row r="1011" spans="4:5" x14ac:dyDescent="0.3">
      <c r="D1011" s="16" t="s">
        <v>5555</v>
      </c>
      <c r="E1011" s="3">
        <v>2</v>
      </c>
    </row>
    <row r="1012" spans="4:5" x14ac:dyDescent="0.3">
      <c r="D1012" s="16" t="s">
        <v>2804</v>
      </c>
      <c r="E1012" s="3">
        <v>1</v>
      </c>
    </row>
    <row r="1013" spans="4:5" x14ac:dyDescent="0.3">
      <c r="D1013" s="16" t="s">
        <v>2771</v>
      </c>
      <c r="E1013" s="3">
        <v>1</v>
      </c>
    </row>
    <row r="1014" spans="4:5" x14ac:dyDescent="0.3">
      <c r="D1014" s="16" t="s">
        <v>702</v>
      </c>
      <c r="E1014" s="3">
        <v>3</v>
      </c>
    </row>
    <row r="1015" spans="4:5" x14ac:dyDescent="0.3">
      <c r="D1015" s="16" t="s">
        <v>9332</v>
      </c>
      <c r="E1015" s="3">
        <v>1</v>
      </c>
    </row>
    <row r="1016" spans="4:5" x14ac:dyDescent="0.3">
      <c r="D1016" s="16" t="s">
        <v>3395</v>
      </c>
      <c r="E1016" s="3">
        <v>1</v>
      </c>
    </row>
    <row r="1017" spans="4:5" x14ac:dyDescent="0.3">
      <c r="D1017" s="16" t="s">
        <v>2768</v>
      </c>
      <c r="E1017" s="3">
        <v>1</v>
      </c>
    </row>
    <row r="1018" spans="4:5" x14ac:dyDescent="0.3">
      <c r="D1018" s="16" t="s">
        <v>199</v>
      </c>
      <c r="E1018" s="3">
        <v>3</v>
      </c>
    </row>
    <row r="1019" spans="4:5" x14ac:dyDescent="0.3">
      <c r="D1019" s="16" t="s">
        <v>4396</v>
      </c>
      <c r="E1019" s="3">
        <v>2</v>
      </c>
    </row>
    <row r="1020" spans="4:5" x14ac:dyDescent="0.3">
      <c r="D1020" s="16" t="s">
        <v>3293</v>
      </c>
      <c r="E1020" s="3">
        <v>2</v>
      </c>
    </row>
    <row r="1021" spans="4:5" x14ac:dyDescent="0.3">
      <c r="D1021" s="16" t="s">
        <v>3751</v>
      </c>
      <c r="E1021" s="3">
        <v>1</v>
      </c>
    </row>
    <row r="1022" spans="4:5" x14ac:dyDescent="0.3">
      <c r="D1022" s="16" t="s">
        <v>5085</v>
      </c>
      <c r="E1022" s="3">
        <v>2</v>
      </c>
    </row>
    <row r="1023" spans="4:5" x14ac:dyDescent="0.3">
      <c r="D1023" s="16" t="s">
        <v>6520</v>
      </c>
      <c r="E1023" s="3">
        <v>1</v>
      </c>
    </row>
    <row r="1024" spans="4:5" x14ac:dyDescent="0.3">
      <c r="D1024" s="16" t="s">
        <v>264</v>
      </c>
      <c r="E1024" s="3">
        <v>2</v>
      </c>
    </row>
    <row r="1025" spans="4:5" x14ac:dyDescent="0.3">
      <c r="D1025" s="16" t="s">
        <v>1330</v>
      </c>
      <c r="E1025" s="3">
        <v>1</v>
      </c>
    </row>
    <row r="1026" spans="4:5" x14ac:dyDescent="0.3">
      <c r="D1026" s="16" t="s">
        <v>1388</v>
      </c>
      <c r="E1026" s="3">
        <v>2</v>
      </c>
    </row>
    <row r="1027" spans="4:5" x14ac:dyDescent="0.3">
      <c r="D1027" s="16" t="s">
        <v>852</v>
      </c>
      <c r="E1027" s="3">
        <v>2</v>
      </c>
    </row>
    <row r="1028" spans="4:5" x14ac:dyDescent="0.3">
      <c r="D1028" s="16" t="s">
        <v>771</v>
      </c>
      <c r="E1028" s="3">
        <v>3</v>
      </c>
    </row>
    <row r="1029" spans="4:5" x14ac:dyDescent="0.3">
      <c r="D1029" s="16" t="s">
        <v>481</v>
      </c>
      <c r="E1029" s="3">
        <v>2</v>
      </c>
    </row>
    <row r="1030" spans="4:5" x14ac:dyDescent="0.3">
      <c r="D1030" s="16" t="s">
        <v>218</v>
      </c>
      <c r="E1030" s="3">
        <v>2</v>
      </c>
    </row>
    <row r="1031" spans="4:5" x14ac:dyDescent="0.3">
      <c r="D1031" s="16" t="s">
        <v>7715</v>
      </c>
      <c r="E1031" s="3">
        <v>2</v>
      </c>
    </row>
    <row r="1032" spans="4:5" x14ac:dyDescent="0.3">
      <c r="D1032" s="16" t="s">
        <v>2593</v>
      </c>
      <c r="E1032" s="3">
        <v>3</v>
      </c>
    </row>
    <row r="1033" spans="4:5" x14ac:dyDescent="0.3">
      <c r="D1033" s="16" t="s">
        <v>1768</v>
      </c>
      <c r="E1033" s="3">
        <v>3</v>
      </c>
    </row>
    <row r="1034" spans="4:5" x14ac:dyDescent="0.3">
      <c r="D1034" s="16" t="s">
        <v>5133</v>
      </c>
      <c r="E1034" s="3">
        <v>1</v>
      </c>
    </row>
    <row r="1035" spans="4:5" x14ac:dyDescent="0.3">
      <c r="D1035" s="16" t="s">
        <v>4512</v>
      </c>
      <c r="E1035" s="3">
        <v>2</v>
      </c>
    </row>
    <row r="1036" spans="4:5" x14ac:dyDescent="0.3">
      <c r="D1036" s="16" t="s">
        <v>1976</v>
      </c>
      <c r="E1036" s="3">
        <v>2</v>
      </c>
    </row>
    <row r="1037" spans="4:5" x14ac:dyDescent="0.3">
      <c r="D1037" s="16" t="s">
        <v>2590</v>
      </c>
      <c r="E1037" s="3">
        <v>2</v>
      </c>
    </row>
    <row r="1038" spans="4:5" x14ac:dyDescent="0.3">
      <c r="D1038" s="16" t="s">
        <v>5011</v>
      </c>
      <c r="E1038" s="3">
        <v>1</v>
      </c>
    </row>
    <row r="1039" spans="4:5" x14ac:dyDescent="0.3">
      <c r="D1039" s="16" t="s">
        <v>3975</v>
      </c>
      <c r="E1039" s="3">
        <v>3</v>
      </c>
    </row>
    <row r="1040" spans="4:5" x14ac:dyDescent="0.3">
      <c r="D1040" s="16" t="s">
        <v>1626</v>
      </c>
      <c r="E1040" s="3">
        <v>2</v>
      </c>
    </row>
    <row r="1041" spans="4:5" x14ac:dyDescent="0.3">
      <c r="D1041" s="16" t="s">
        <v>4862</v>
      </c>
      <c r="E1041" s="3">
        <v>2</v>
      </c>
    </row>
    <row r="1042" spans="4:5" x14ac:dyDescent="0.3">
      <c r="D1042" s="16" t="s">
        <v>166</v>
      </c>
      <c r="E1042" s="3">
        <v>2</v>
      </c>
    </row>
    <row r="1043" spans="4:5" x14ac:dyDescent="0.3">
      <c r="D1043" s="16" t="s">
        <v>2902</v>
      </c>
      <c r="E1043" s="3">
        <v>2</v>
      </c>
    </row>
    <row r="1044" spans="4:5" x14ac:dyDescent="0.3">
      <c r="D1044" s="16" t="s">
        <v>521</v>
      </c>
      <c r="E1044" s="3">
        <v>3</v>
      </c>
    </row>
    <row r="1045" spans="4:5" x14ac:dyDescent="0.3">
      <c r="D1045" s="16" t="s">
        <v>1453</v>
      </c>
      <c r="E1045" s="3">
        <v>4</v>
      </c>
    </row>
    <row r="1046" spans="4:5" x14ac:dyDescent="0.3">
      <c r="D1046" s="16" t="s">
        <v>201</v>
      </c>
      <c r="E1046" s="3">
        <v>2</v>
      </c>
    </row>
    <row r="1047" spans="4:5" x14ac:dyDescent="0.3">
      <c r="D1047" s="16" t="s">
        <v>4033</v>
      </c>
      <c r="E1047" s="3">
        <v>2</v>
      </c>
    </row>
    <row r="1048" spans="4:5" x14ac:dyDescent="0.3">
      <c r="D1048" s="16" t="s">
        <v>4443</v>
      </c>
      <c r="E1048" s="3">
        <v>3</v>
      </c>
    </row>
    <row r="1049" spans="4:5" x14ac:dyDescent="0.3">
      <c r="D1049" s="16" t="s">
        <v>4148</v>
      </c>
      <c r="E1049" s="3">
        <v>1</v>
      </c>
    </row>
    <row r="1050" spans="4:5" x14ac:dyDescent="0.3">
      <c r="D1050" s="16" t="s">
        <v>5313</v>
      </c>
      <c r="E1050" s="3">
        <v>1</v>
      </c>
    </row>
    <row r="1051" spans="4:5" x14ac:dyDescent="0.3">
      <c r="D1051" s="16" t="s">
        <v>6286</v>
      </c>
      <c r="E1051" s="3">
        <v>1</v>
      </c>
    </row>
    <row r="1052" spans="4:5" x14ac:dyDescent="0.3">
      <c r="D1052" s="16" t="s">
        <v>6949</v>
      </c>
      <c r="E1052" s="3">
        <v>3</v>
      </c>
    </row>
    <row r="1053" spans="4:5" x14ac:dyDescent="0.3">
      <c r="D1053" s="16" t="s">
        <v>1771</v>
      </c>
      <c r="E1053" s="3">
        <v>2</v>
      </c>
    </row>
    <row r="1054" spans="4:5" x14ac:dyDescent="0.3">
      <c r="D1054" s="16" t="s">
        <v>3158</v>
      </c>
      <c r="E1054" s="3">
        <v>1</v>
      </c>
    </row>
    <row r="1055" spans="4:5" x14ac:dyDescent="0.3">
      <c r="D1055" s="16" t="s">
        <v>3972</v>
      </c>
      <c r="E1055" s="3">
        <v>1</v>
      </c>
    </row>
    <row r="1056" spans="4:5" x14ac:dyDescent="0.3">
      <c r="D1056" s="16" t="s">
        <v>2334</v>
      </c>
      <c r="E1056" s="3">
        <v>1</v>
      </c>
    </row>
    <row r="1057" spans="4:5" x14ac:dyDescent="0.3">
      <c r="D1057" s="16" t="s">
        <v>6716</v>
      </c>
      <c r="E1057" s="3">
        <v>1</v>
      </c>
    </row>
    <row r="1058" spans="4:5" x14ac:dyDescent="0.3">
      <c r="D1058" s="16" t="s">
        <v>2380</v>
      </c>
      <c r="E1058" s="3">
        <v>3</v>
      </c>
    </row>
    <row r="1059" spans="4:5" x14ac:dyDescent="0.3">
      <c r="D1059" s="16" t="s">
        <v>1171</v>
      </c>
      <c r="E1059" s="3">
        <v>2</v>
      </c>
    </row>
    <row r="1060" spans="4:5" x14ac:dyDescent="0.3">
      <c r="D1060" s="16" t="s">
        <v>1114</v>
      </c>
      <c r="E1060" s="3">
        <v>4</v>
      </c>
    </row>
    <row r="1061" spans="4:5" x14ac:dyDescent="0.3">
      <c r="D1061" s="16" t="s">
        <v>175</v>
      </c>
      <c r="E1061" s="3">
        <v>1</v>
      </c>
    </row>
    <row r="1062" spans="4:5" x14ac:dyDescent="0.3">
      <c r="D1062" s="16" t="s">
        <v>5515</v>
      </c>
      <c r="E1062" s="3">
        <v>2</v>
      </c>
    </row>
    <row r="1063" spans="4:5" x14ac:dyDescent="0.3">
      <c r="D1063" s="16" t="s">
        <v>3950</v>
      </c>
      <c r="E1063" s="3">
        <v>2</v>
      </c>
    </row>
    <row r="1064" spans="4:5" x14ac:dyDescent="0.3">
      <c r="D1064" s="16" t="s">
        <v>2637</v>
      </c>
      <c r="E1064" s="3">
        <v>1</v>
      </c>
    </row>
    <row r="1065" spans="4:5" x14ac:dyDescent="0.3">
      <c r="D1065" s="16" t="s">
        <v>7988</v>
      </c>
      <c r="E1065" s="3">
        <v>1</v>
      </c>
    </row>
    <row r="1066" spans="4:5" x14ac:dyDescent="0.3">
      <c r="D1066" s="16" t="s">
        <v>6183</v>
      </c>
      <c r="E1066" s="3">
        <v>1</v>
      </c>
    </row>
    <row r="1067" spans="4:5" x14ac:dyDescent="0.3">
      <c r="D1067" s="16" t="s">
        <v>9223</v>
      </c>
      <c r="E1067" s="3">
        <v>1</v>
      </c>
    </row>
    <row r="1068" spans="4:5" x14ac:dyDescent="0.3">
      <c r="D1068" s="16" t="s">
        <v>232</v>
      </c>
      <c r="E1068" s="3">
        <v>2</v>
      </c>
    </row>
    <row r="1069" spans="4:5" x14ac:dyDescent="0.3">
      <c r="D1069" s="16" t="s">
        <v>4458</v>
      </c>
      <c r="E1069" s="3">
        <v>1</v>
      </c>
    </row>
    <row r="1070" spans="4:5" x14ac:dyDescent="0.3">
      <c r="D1070" s="16" t="s">
        <v>1037</v>
      </c>
      <c r="E1070" s="3">
        <v>2</v>
      </c>
    </row>
    <row r="1071" spans="4:5" x14ac:dyDescent="0.3">
      <c r="D1071" s="16" t="s">
        <v>4747</v>
      </c>
      <c r="E1071" s="3">
        <v>1</v>
      </c>
    </row>
    <row r="1072" spans="4:5" x14ac:dyDescent="0.3">
      <c r="D1072" s="16" t="s">
        <v>1540</v>
      </c>
      <c r="E1072" s="3">
        <v>2</v>
      </c>
    </row>
    <row r="1073" spans="4:5" x14ac:dyDescent="0.3">
      <c r="D1073" s="16" t="s">
        <v>4631</v>
      </c>
      <c r="E1073" s="3">
        <v>1</v>
      </c>
    </row>
    <row r="1074" spans="4:5" x14ac:dyDescent="0.3">
      <c r="D1074" s="16" t="s">
        <v>4883</v>
      </c>
      <c r="E1074" s="3">
        <v>2</v>
      </c>
    </row>
    <row r="1075" spans="4:5" x14ac:dyDescent="0.3">
      <c r="D1075" s="16" t="s">
        <v>1969</v>
      </c>
      <c r="E1075" s="3">
        <v>2</v>
      </c>
    </row>
    <row r="1076" spans="4:5" x14ac:dyDescent="0.3">
      <c r="D1076" s="16" t="s">
        <v>2093</v>
      </c>
      <c r="E1076" s="3">
        <v>3</v>
      </c>
    </row>
    <row r="1077" spans="4:5" x14ac:dyDescent="0.3">
      <c r="D1077" s="16" t="s">
        <v>596</v>
      </c>
      <c r="E1077" s="3">
        <v>1</v>
      </c>
    </row>
    <row r="1078" spans="4:5" x14ac:dyDescent="0.3">
      <c r="D1078" s="16" t="s">
        <v>3342</v>
      </c>
      <c r="E1078" s="3">
        <v>2</v>
      </c>
    </row>
    <row r="1079" spans="4:5" x14ac:dyDescent="0.3">
      <c r="D1079" s="16" t="s">
        <v>3969</v>
      </c>
      <c r="E1079" s="3">
        <v>4</v>
      </c>
    </row>
    <row r="1080" spans="4:5" x14ac:dyDescent="0.3">
      <c r="D1080" s="16" t="s">
        <v>3794</v>
      </c>
      <c r="E1080" s="3">
        <v>2</v>
      </c>
    </row>
    <row r="1081" spans="4:5" x14ac:dyDescent="0.3">
      <c r="D1081" s="16" t="s">
        <v>3902</v>
      </c>
      <c r="E1081" s="3">
        <v>2</v>
      </c>
    </row>
    <row r="1082" spans="4:5" x14ac:dyDescent="0.3">
      <c r="D1082" s="16" t="s">
        <v>1581</v>
      </c>
      <c r="E1082" s="3">
        <v>3</v>
      </c>
    </row>
    <row r="1083" spans="4:5" x14ac:dyDescent="0.3">
      <c r="D1083" s="16" t="s">
        <v>4773</v>
      </c>
      <c r="E1083" s="3">
        <v>3</v>
      </c>
    </row>
    <row r="1084" spans="4:5" x14ac:dyDescent="0.3">
      <c r="D1084" s="16" t="s">
        <v>6822</v>
      </c>
      <c r="E1084" s="3">
        <v>1</v>
      </c>
    </row>
    <row r="1085" spans="4:5" x14ac:dyDescent="0.3">
      <c r="D1085" s="16" t="s">
        <v>444</v>
      </c>
      <c r="E1085" s="3">
        <v>1</v>
      </c>
    </row>
    <row r="1086" spans="4:5" x14ac:dyDescent="0.3">
      <c r="D1086" s="16" t="s">
        <v>4463</v>
      </c>
      <c r="E1086" s="3">
        <v>1</v>
      </c>
    </row>
    <row r="1087" spans="4:5" x14ac:dyDescent="0.3">
      <c r="D1087" s="16" t="s">
        <v>214</v>
      </c>
      <c r="E1087" s="3">
        <v>1</v>
      </c>
    </row>
    <row r="1088" spans="4:5" x14ac:dyDescent="0.3">
      <c r="D1088" s="16" t="s">
        <v>3504</v>
      </c>
      <c r="E1088" s="3">
        <v>2</v>
      </c>
    </row>
    <row r="1089" spans="4:5" x14ac:dyDescent="0.3">
      <c r="D1089" s="16" t="s">
        <v>1799</v>
      </c>
      <c r="E1089" s="3">
        <v>6</v>
      </c>
    </row>
    <row r="1090" spans="4:5" x14ac:dyDescent="0.3">
      <c r="D1090" s="16" t="s">
        <v>3798</v>
      </c>
      <c r="E1090" s="3">
        <v>1</v>
      </c>
    </row>
    <row r="1091" spans="4:5" x14ac:dyDescent="0.3">
      <c r="D1091" s="16" t="s">
        <v>987</v>
      </c>
      <c r="E1091" s="3">
        <v>1</v>
      </c>
    </row>
    <row r="1092" spans="4:5" x14ac:dyDescent="0.3">
      <c r="D1092" s="16" t="s">
        <v>1985</v>
      </c>
      <c r="E1092" s="3">
        <v>1</v>
      </c>
    </row>
    <row r="1093" spans="4:5" x14ac:dyDescent="0.3">
      <c r="D1093" s="16" t="s">
        <v>276</v>
      </c>
      <c r="E1093" s="3">
        <v>3</v>
      </c>
    </row>
    <row r="1094" spans="4:5" x14ac:dyDescent="0.3">
      <c r="D1094" s="16" t="s">
        <v>4680</v>
      </c>
      <c r="E1094" s="3">
        <v>1</v>
      </c>
    </row>
    <row r="1095" spans="4:5" x14ac:dyDescent="0.3">
      <c r="D1095" s="16" t="s">
        <v>1525</v>
      </c>
      <c r="E1095" s="3">
        <v>2</v>
      </c>
    </row>
    <row r="1096" spans="4:5" x14ac:dyDescent="0.3">
      <c r="D1096" s="16" t="s">
        <v>9324</v>
      </c>
      <c r="E1096" s="3">
        <v>1</v>
      </c>
    </row>
    <row r="1097" spans="4:5" x14ac:dyDescent="0.3">
      <c r="D1097" s="16" t="s">
        <v>4295</v>
      </c>
      <c r="E1097" s="3">
        <v>1</v>
      </c>
    </row>
    <row r="1098" spans="4:5" x14ac:dyDescent="0.3">
      <c r="D1098" s="16" t="s">
        <v>5741</v>
      </c>
      <c r="E1098" s="3">
        <v>1</v>
      </c>
    </row>
    <row r="1099" spans="4:5" x14ac:dyDescent="0.3">
      <c r="D1099" s="16" t="s">
        <v>1373</v>
      </c>
      <c r="E1099" s="3">
        <v>2</v>
      </c>
    </row>
    <row r="1100" spans="4:5" x14ac:dyDescent="0.3">
      <c r="D1100" s="16" t="s">
        <v>3839</v>
      </c>
      <c r="E1100" s="3">
        <v>2</v>
      </c>
    </row>
    <row r="1101" spans="4:5" x14ac:dyDescent="0.3">
      <c r="D1101" s="16" t="s">
        <v>1083</v>
      </c>
      <c r="E1101" s="3">
        <v>2</v>
      </c>
    </row>
    <row r="1102" spans="4:5" x14ac:dyDescent="0.3">
      <c r="D1102" s="16" t="s">
        <v>2418</v>
      </c>
      <c r="E1102" s="3">
        <v>2</v>
      </c>
    </row>
    <row r="1103" spans="4:5" x14ac:dyDescent="0.3">
      <c r="D1103" s="16" t="s">
        <v>3012</v>
      </c>
      <c r="E1103" s="3">
        <v>2</v>
      </c>
    </row>
    <row r="1104" spans="4:5" x14ac:dyDescent="0.3">
      <c r="D1104" s="16" t="s">
        <v>934</v>
      </c>
      <c r="E1104" s="3">
        <v>2</v>
      </c>
    </row>
    <row r="1105" spans="4:5" x14ac:dyDescent="0.3">
      <c r="D1105" s="16" t="s">
        <v>4904</v>
      </c>
      <c r="E1105" s="3">
        <v>1</v>
      </c>
    </row>
    <row r="1106" spans="4:5" x14ac:dyDescent="0.3">
      <c r="D1106" s="16" t="s">
        <v>1108</v>
      </c>
      <c r="E1106" s="3">
        <v>1</v>
      </c>
    </row>
    <row r="1107" spans="4:5" x14ac:dyDescent="0.3">
      <c r="D1107" s="16" t="s">
        <v>9072</v>
      </c>
      <c r="E1107" s="3">
        <v>1</v>
      </c>
    </row>
    <row r="1108" spans="4:5" x14ac:dyDescent="0.3">
      <c r="D1108" s="16" t="s">
        <v>1234</v>
      </c>
      <c r="E1108" s="3">
        <v>2</v>
      </c>
    </row>
    <row r="1109" spans="4:5" x14ac:dyDescent="0.3">
      <c r="D1109" s="16" t="s">
        <v>5957</v>
      </c>
      <c r="E1109" s="3">
        <v>1</v>
      </c>
    </row>
    <row r="1110" spans="4:5" x14ac:dyDescent="0.3">
      <c r="D1110" s="16" t="s">
        <v>1550</v>
      </c>
      <c r="E1110" s="3">
        <v>2</v>
      </c>
    </row>
    <row r="1111" spans="4:5" x14ac:dyDescent="0.3">
      <c r="D1111" s="16" t="s">
        <v>2079</v>
      </c>
      <c r="E1111" s="3">
        <v>1</v>
      </c>
    </row>
    <row r="1112" spans="4:5" x14ac:dyDescent="0.3">
      <c r="D1112" s="16" t="s">
        <v>7962</v>
      </c>
      <c r="E1112" s="3">
        <v>2</v>
      </c>
    </row>
    <row r="1113" spans="4:5" x14ac:dyDescent="0.3">
      <c r="D1113" s="16" t="s">
        <v>3349</v>
      </c>
      <c r="E1113" s="3">
        <v>4</v>
      </c>
    </row>
    <row r="1114" spans="4:5" x14ac:dyDescent="0.3">
      <c r="D1114" s="16" t="s">
        <v>2255</v>
      </c>
      <c r="E1114" s="3">
        <v>2</v>
      </c>
    </row>
    <row r="1115" spans="4:5" x14ac:dyDescent="0.3">
      <c r="D1115" s="16" t="s">
        <v>4614</v>
      </c>
      <c r="E1115" s="3">
        <v>3</v>
      </c>
    </row>
    <row r="1116" spans="4:5" x14ac:dyDescent="0.3">
      <c r="D1116" s="16" t="s">
        <v>7733</v>
      </c>
      <c r="E1116" s="3">
        <v>1</v>
      </c>
    </row>
    <row r="1117" spans="4:5" x14ac:dyDescent="0.3">
      <c r="D1117" s="16" t="s">
        <v>1320</v>
      </c>
      <c r="E1117" s="3">
        <v>2</v>
      </c>
    </row>
    <row r="1118" spans="4:5" x14ac:dyDescent="0.3">
      <c r="D1118" s="16" t="s">
        <v>6678</v>
      </c>
      <c r="E1118" s="3">
        <v>1</v>
      </c>
    </row>
    <row r="1119" spans="4:5" x14ac:dyDescent="0.3">
      <c r="D1119" s="16" t="s">
        <v>3333</v>
      </c>
      <c r="E1119" s="3">
        <v>2</v>
      </c>
    </row>
    <row r="1120" spans="4:5" x14ac:dyDescent="0.3">
      <c r="D1120" s="16" t="s">
        <v>195</v>
      </c>
      <c r="E1120" s="3">
        <v>1</v>
      </c>
    </row>
    <row r="1121" spans="4:5" x14ac:dyDescent="0.3">
      <c r="D1121" s="16" t="s">
        <v>249</v>
      </c>
      <c r="E1121" s="3">
        <v>2</v>
      </c>
    </row>
    <row r="1122" spans="4:5" x14ac:dyDescent="0.3">
      <c r="D1122" s="16" t="s">
        <v>1715</v>
      </c>
      <c r="E1122" s="3">
        <v>2</v>
      </c>
    </row>
    <row r="1123" spans="4:5" x14ac:dyDescent="0.3">
      <c r="D1123" s="16" t="s">
        <v>3038</v>
      </c>
      <c r="E1123" s="3">
        <v>1</v>
      </c>
    </row>
    <row r="1124" spans="4:5" x14ac:dyDescent="0.3">
      <c r="D1124" s="16" t="s">
        <v>9831</v>
      </c>
      <c r="E1124" s="3">
        <v>1</v>
      </c>
    </row>
    <row r="1125" spans="4:5" x14ac:dyDescent="0.3">
      <c r="D1125" s="16" t="s">
        <v>6575</v>
      </c>
      <c r="E1125" s="3">
        <v>3</v>
      </c>
    </row>
    <row r="1126" spans="4:5" x14ac:dyDescent="0.3">
      <c r="D1126" s="16" t="s">
        <v>1101</v>
      </c>
      <c r="E1126" s="3">
        <v>2</v>
      </c>
    </row>
    <row r="1127" spans="4:5" x14ac:dyDescent="0.3">
      <c r="D1127" s="16" t="s">
        <v>5618</v>
      </c>
      <c r="E1127" s="3">
        <v>2</v>
      </c>
    </row>
    <row r="1128" spans="4:5" x14ac:dyDescent="0.3">
      <c r="D1128" s="16" t="s">
        <v>3463</v>
      </c>
      <c r="E1128" s="3">
        <v>3</v>
      </c>
    </row>
    <row r="1129" spans="4:5" x14ac:dyDescent="0.3">
      <c r="D1129" s="16" t="s">
        <v>4629</v>
      </c>
      <c r="E1129" s="3">
        <v>2</v>
      </c>
    </row>
    <row r="1130" spans="4:5" x14ac:dyDescent="0.3">
      <c r="D1130" s="16" t="s">
        <v>3237</v>
      </c>
      <c r="E1130" s="3">
        <v>1</v>
      </c>
    </row>
    <row r="1131" spans="4:5" x14ac:dyDescent="0.3">
      <c r="D1131" s="16" t="s">
        <v>1031</v>
      </c>
      <c r="E1131" s="3">
        <v>3</v>
      </c>
    </row>
    <row r="1132" spans="4:5" x14ac:dyDescent="0.3">
      <c r="D1132" s="16" t="s">
        <v>4993</v>
      </c>
      <c r="E1132" s="3">
        <v>3</v>
      </c>
    </row>
    <row r="1133" spans="4:5" x14ac:dyDescent="0.3">
      <c r="D1133" s="16" t="s">
        <v>1956</v>
      </c>
      <c r="E1133" s="3">
        <v>2</v>
      </c>
    </row>
    <row r="1134" spans="4:5" x14ac:dyDescent="0.3">
      <c r="D1134" s="16" t="s">
        <v>1752</v>
      </c>
      <c r="E1134" s="3">
        <v>2</v>
      </c>
    </row>
    <row r="1135" spans="4:5" x14ac:dyDescent="0.3">
      <c r="D1135" s="16" t="s">
        <v>3958</v>
      </c>
      <c r="E1135" s="3">
        <v>4</v>
      </c>
    </row>
    <row r="1136" spans="4:5" x14ac:dyDescent="0.3">
      <c r="D1136" s="16" t="s">
        <v>5819</v>
      </c>
      <c r="E1136" s="3">
        <v>1</v>
      </c>
    </row>
    <row r="1137" spans="4:5" x14ac:dyDescent="0.3">
      <c r="D1137" s="16" t="s">
        <v>1298</v>
      </c>
      <c r="E1137" s="3">
        <v>1</v>
      </c>
    </row>
    <row r="1138" spans="4:5" x14ac:dyDescent="0.3">
      <c r="D1138" s="16" t="s">
        <v>8398</v>
      </c>
      <c r="E1138" s="3">
        <v>1</v>
      </c>
    </row>
    <row r="1139" spans="4:5" x14ac:dyDescent="0.3">
      <c r="D1139" s="16" t="s">
        <v>6629</v>
      </c>
      <c r="E1139" s="3">
        <v>3</v>
      </c>
    </row>
    <row r="1140" spans="4:5" x14ac:dyDescent="0.3">
      <c r="D1140" s="16" t="s">
        <v>1574</v>
      </c>
      <c r="E1140" s="3">
        <v>1</v>
      </c>
    </row>
    <row r="1141" spans="4:5" x14ac:dyDescent="0.3">
      <c r="D1141" s="16" t="s">
        <v>5139</v>
      </c>
      <c r="E1141" s="3">
        <v>1</v>
      </c>
    </row>
    <row r="1142" spans="4:5" x14ac:dyDescent="0.3">
      <c r="D1142" s="16" t="s">
        <v>528</v>
      </c>
      <c r="E1142" s="3">
        <v>3</v>
      </c>
    </row>
    <row r="1143" spans="4:5" x14ac:dyDescent="0.3">
      <c r="D1143" s="16" t="s">
        <v>2373</v>
      </c>
      <c r="E1143" s="3">
        <v>1</v>
      </c>
    </row>
    <row r="1144" spans="4:5" x14ac:dyDescent="0.3">
      <c r="D1144" s="16" t="s">
        <v>5159</v>
      </c>
      <c r="E1144" s="3">
        <v>1</v>
      </c>
    </row>
    <row r="1145" spans="4:5" x14ac:dyDescent="0.3">
      <c r="D1145" s="16" t="s">
        <v>797</v>
      </c>
      <c r="E1145" s="3">
        <v>1</v>
      </c>
    </row>
    <row r="1146" spans="4:5" x14ac:dyDescent="0.3">
      <c r="D1146" s="16" t="s">
        <v>298</v>
      </c>
      <c r="E1146" s="3">
        <v>1</v>
      </c>
    </row>
    <row r="1147" spans="4:5" x14ac:dyDescent="0.3">
      <c r="D1147" s="16" t="s">
        <v>1278</v>
      </c>
      <c r="E1147" s="3">
        <v>3</v>
      </c>
    </row>
    <row r="1148" spans="4:5" x14ac:dyDescent="0.3">
      <c r="D1148" s="16" t="s">
        <v>5847</v>
      </c>
      <c r="E1148" s="3">
        <v>2</v>
      </c>
    </row>
    <row r="1149" spans="4:5" x14ac:dyDescent="0.3">
      <c r="D1149" s="16" t="s">
        <v>4240</v>
      </c>
      <c r="E1149" s="3">
        <v>2</v>
      </c>
    </row>
    <row r="1150" spans="4:5" x14ac:dyDescent="0.3">
      <c r="D1150" s="16" t="s">
        <v>2864</v>
      </c>
      <c r="E1150" s="3">
        <v>5</v>
      </c>
    </row>
    <row r="1151" spans="4:5" x14ac:dyDescent="0.3">
      <c r="D1151" s="16" t="s">
        <v>6553</v>
      </c>
      <c r="E1151" s="3">
        <v>2</v>
      </c>
    </row>
    <row r="1152" spans="4:5" x14ac:dyDescent="0.3">
      <c r="D1152" s="16" t="s">
        <v>2694</v>
      </c>
      <c r="E1152" s="3">
        <v>1</v>
      </c>
    </row>
    <row r="1153" spans="4:5" x14ac:dyDescent="0.3">
      <c r="D1153" s="16" t="s">
        <v>4899</v>
      </c>
      <c r="E1153" s="3">
        <v>1</v>
      </c>
    </row>
    <row r="1154" spans="4:5" x14ac:dyDescent="0.3">
      <c r="D1154" s="16" t="s">
        <v>7401</v>
      </c>
      <c r="E1154" s="3">
        <v>1</v>
      </c>
    </row>
    <row r="1155" spans="4:5" x14ac:dyDescent="0.3">
      <c r="D1155" s="16" t="s">
        <v>3939</v>
      </c>
      <c r="E1155" s="3">
        <v>1</v>
      </c>
    </row>
    <row r="1156" spans="4:5" x14ac:dyDescent="0.3">
      <c r="D1156" s="16" t="s">
        <v>5351</v>
      </c>
      <c r="E1156" s="3">
        <v>1</v>
      </c>
    </row>
    <row r="1157" spans="4:5" x14ac:dyDescent="0.3">
      <c r="D1157" s="16" t="s">
        <v>2172</v>
      </c>
      <c r="E1157" s="3">
        <v>1</v>
      </c>
    </row>
    <row r="1158" spans="4:5" x14ac:dyDescent="0.3">
      <c r="D1158" s="16" t="s">
        <v>890</v>
      </c>
      <c r="E1158" s="3">
        <v>3</v>
      </c>
    </row>
    <row r="1159" spans="4:5" x14ac:dyDescent="0.3">
      <c r="D1159" s="16" t="s">
        <v>2620</v>
      </c>
      <c r="E1159" s="3">
        <v>2</v>
      </c>
    </row>
    <row r="1160" spans="4:5" x14ac:dyDescent="0.3">
      <c r="D1160" s="16" t="s">
        <v>4968</v>
      </c>
      <c r="E1160" s="3">
        <v>2</v>
      </c>
    </row>
    <row r="1161" spans="4:5" x14ac:dyDescent="0.3">
      <c r="D1161" s="16" t="s">
        <v>8189</v>
      </c>
      <c r="E1161" s="3">
        <v>2</v>
      </c>
    </row>
    <row r="1162" spans="4:5" x14ac:dyDescent="0.3">
      <c r="D1162" s="16" t="s">
        <v>4408</v>
      </c>
      <c r="E1162" s="3">
        <v>1</v>
      </c>
    </row>
    <row r="1163" spans="4:5" x14ac:dyDescent="0.3">
      <c r="D1163" s="16" t="s">
        <v>2179</v>
      </c>
      <c r="E1163" s="3">
        <v>2</v>
      </c>
    </row>
    <row r="1164" spans="4:5" x14ac:dyDescent="0.3">
      <c r="D1164" s="16" t="s">
        <v>7337</v>
      </c>
      <c r="E1164" s="3">
        <v>1</v>
      </c>
    </row>
    <row r="1165" spans="4:5" x14ac:dyDescent="0.3">
      <c r="D1165" s="16" t="s">
        <v>5774</v>
      </c>
      <c r="E1165" s="3">
        <v>2</v>
      </c>
    </row>
    <row r="1166" spans="4:5" x14ac:dyDescent="0.3">
      <c r="D1166" s="16" t="s">
        <v>6044</v>
      </c>
      <c r="E1166" s="3">
        <v>3</v>
      </c>
    </row>
    <row r="1167" spans="4:5" x14ac:dyDescent="0.3">
      <c r="D1167" s="16" t="s">
        <v>8706</v>
      </c>
      <c r="E1167" s="3">
        <v>1</v>
      </c>
    </row>
    <row r="1168" spans="4:5" x14ac:dyDescent="0.3">
      <c r="D1168" s="16" t="s">
        <v>2124</v>
      </c>
      <c r="E1168" s="3">
        <v>4</v>
      </c>
    </row>
    <row r="1169" spans="4:5" x14ac:dyDescent="0.3">
      <c r="D1169" s="16" t="s">
        <v>6400</v>
      </c>
      <c r="E1169" s="3">
        <v>1</v>
      </c>
    </row>
    <row r="1170" spans="4:5" x14ac:dyDescent="0.3">
      <c r="D1170" s="16" t="s">
        <v>1405</v>
      </c>
      <c r="E1170" s="3">
        <v>6</v>
      </c>
    </row>
    <row r="1171" spans="4:5" x14ac:dyDescent="0.3">
      <c r="D1171" s="16" t="s">
        <v>3479</v>
      </c>
      <c r="E1171" s="3">
        <v>1</v>
      </c>
    </row>
    <row r="1172" spans="4:5" x14ac:dyDescent="0.3">
      <c r="D1172" s="16" t="s">
        <v>1886</v>
      </c>
      <c r="E1172" s="3">
        <v>2</v>
      </c>
    </row>
    <row r="1173" spans="4:5" x14ac:dyDescent="0.3">
      <c r="D1173" s="16" t="s">
        <v>9997</v>
      </c>
      <c r="E1173" s="3">
        <v>1</v>
      </c>
    </row>
    <row r="1174" spans="4:5" x14ac:dyDescent="0.3">
      <c r="D1174" s="16" t="s">
        <v>1810</v>
      </c>
      <c r="E1174" s="3">
        <v>2</v>
      </c>
    </row>
    <row r="1175" spans="4:5" x14ac:dyDescent="0.3">
      <c r="D1175" s="16" t="s">
        <v>3704</v>
      </c>
      <c r="E1175" s="3">
        <v>2</v>
      </c>
    </row>
    <row r="1176" spans="4:5" x14ac:dyDescent="0.3">
      <c r="D1176" s="16" t="s">
        <v>3587</v>
      </c>
      <c r="E1176" s="3">
        <v>1</v>
      </c>
    </row>
    <row r="1177" spans="4:5" x14ac:dyDescent="0.3">
      <c r="D1177" s="16" t="s">
        <v>3281</v>
      </c>
      <c r="E1177" s="3">
        <v>1</v>
      </c>
    </row>
    <row r="1178" spans="4:5" x14ac:dyDescent="0.3">
      <c r="D1178" s="16" t="s">
        <v>1081</v>
      </c>
      <c r="E1178" s="3">
        <v>1</v>
      </c>
    </row>
    <row r="1179" spans="4:5" x14ac:dyDescent="0.3">
      <c r="D1179" s="16" t="s">
        <v>4089</v>
      </c>
      <c r="E1179" s="3">
        <v>1</v>
      </c>
    </row>
    <row r="1180" spans="4:5" x14ac:dyDescent="0.3">
      <c r="D1180" s="16" t="s">
        <v>7829</v>
      </c>
      <c r="E1180" s="3">
        <v>1</v>
      </c>
    </row>
    <row r="1181" spans="4:5" x14ac:dyDescent="0.3">
      <c r="D1181" s="16" t="s">
        <v>4859</v>
      </c>
      <c r="E1181" s="3">
        <v>2</v>
      </c>
    </row>
    <row r="1182" spans="4:5" x14ac:dyDescent="0.3">
      <c r="D1182" s="16" t="s">
        <v>9190</v>
      </c>
      <c r="E1182" s="3">
        <v>1</v>
      </c>
    </row>
    <row r="1183" spans="4:5" x14ac:dyDescent="0.3">
      <c r="D1183" s="16" t="s">
        <v>1106</v>
      </c>
      <c r="E1183" s="3">
        <v>2</v>
      </c>
    </row>
    <row r="1184" spans="4:5" x14ac:dyDescent="0.3">
      <c r="D1184" s="16" t="s">
        <v>1934</v>
      </c>
      <c r="E1184" s="3">
        <v>2</v>
      </c>
    </row>
    <row r="1185" spans="4:5" x14ac:dyDescent="0.3">
      <c r="D1185" s="16" t="s">
        <v>3211</v>
      </c>
      <c r="E1185" s="3">
        <v>1</v>
      </c>
    </row>
    <row r="1186" spans="4:5" x14ac:dyDescent="0.3">
      <c r="D1186" s="16" t="s">
        <v>2045</v>
      </c>
      <c r="E1186" s="3">
        <v>4</v>
      </c>
    </row>
    <row r="1187" spans="4:5" x14ac:dyDescent="0.3">
      <c r="D1187" s="16" t="s">
        <v>912</v>
      </c>
      <c r="E1187" s="3">
        <v>4</v>
      </c>
    </row>
    <row r="1188" spans="4:5" x14ac:dyDescent="0.3">
      <c r="D1188" s="16" t="s">
        <v>1748</v>
      </c>
      <c r="E1188" s="3">
        <v>1</v>
      </c>
    </row>
    <row r="1189" spans="4:5" x14ac:dyDescent="0.3">
      <c r="D1189" s="16" t="s">
        <v>346</v>
      </c>
      <c r="E1189" s="3">
        <v>3</v>
      </c>
    </row>
    <row r="1190" spans="4:5" x14ac:dyDescent="0.3">
      <c r="D1190" s="16" t="s">
        <v>3087</v>
      </c>
      <c r="E1190" s="3">
        <v>2</v>
      </c>
    </row>
    <row r="1191" spans="4:5" x14ac:dyDescent="0.3">
      <c r="D1191" s="16" t="s">
        <v>5913</v>
      </c>
      <c r="E1191" s="3">
        <v>1</v>
      </c>
    </row>
    <row r="1192" spans="4:5" x14ac:dyDescent="0.3">
      <c r="D1192" s="16" t="s">
        <v>9568</v>
      </c>
      <c r="E1192" s="3">
        <v>1</v>
      </c>
    </row>
    <row r="1193" spans="4:5" x14ac:dyDescent="0.3">
      <c r="D1193" s="16" t="s">
        <v>945</v>
      </c>
      <c r="E1193" s="3">
        <v>2</v>
      </c>
    </row>
    <row r="1194" spans="4:5" x14ac:dyDescent="0.3">
      <c r="D1194" s="16" t="s">
        <v>760</v>
      </c>
      <c r="E1194" s="3">
        <v>3</v>
      </c>
    </row>
    <row r="1195" spans="4:5" x14ac:dyDescent="0.3">
      <c r="D1195" s="16" t="s">
        <v>1007</v>
      </c>
      <c r="E1195" s="3">
        <v>2</v>
      </c>
    </row>
    <row r="1196" spans="4:5" x14ac:dyDescent="0.3">
      <c r="D1196" s="16" t="s">
        <v>4267</v>
      </c>
      <c r="E1196" s="3">
        <v>2</v>
      </c>
    </row>
    <row r="1197" spans="4:5" x14ac:dyDescent="0.3">
      <c r="D1197" s="16" t="s">
        <v>1576</v>
      </c>
      <c r="E1197" s="3">
        <v>1</v>
      </c>
    </row>
    <row r="1198" spans="4:5" x14ac:dyDescent="0.3">
      <c r="D1198" s="16" t="s">
        <v>955</v>
      </c>
      <c r="E1198" s="3">
        <v>1</v>
      </c>
    </row>
    <row r="1199" spans="4:5" x14ac:dyDescent="0.3">
      <c r="D1199" s="16" t="s">
        <v>9493</v>
      </c>
      <c r="E1199" s="3">
        <v>1</v>
      </c>
    </row>
    <row r="1200" spans="4:5" x14ac:dyDescent="0.3">
      <c r="D1200" s="16" t="s">
        <v>4154</v>
      </c>
      <c r="E1200" s="3">
        <v>1</v>
      </c>
    </row>
    <row r="1201" spans="4:5" x14ac:dyDescent="0.3">
      <c r="D1201" s="16" t="s">
        <v>1932</v>
      </c>
      <c r="E1201" s="3">
        <v>2</v>
      </c>
    </row>
    <row r="1202" spans="4:5" x14ac:dyDescent="0.3">
      <c r="D1202" s="16" t="s">
        <v>783</v>
      </c>
      <c r="E1202" s="3">
        <v>2</v>
      </c>
    </row>
    <row r="1203" spans="4:5" x14ac:dyDescent="0.3">
      <c r="D1203" s="16" t="s">
        <v>981</v>
      </c>
      <c r="E1203" s="3">
        <v>1</v>
      </c>
    </row>
    <row r="1204" spans="4:5" x14ac:dyDescent="0.3">
      <c r="D1204" s="16" t="s">
        <v>1200</v>
      </c>
      <c r="E1204" s="3">
        <v>1</v>
      </c>
    </row>
    <row r="1205" spans="4:5" x14ac:dyDescent="0.3">
      <c r="D1205" s="16" t="s">
        <v>1413</v>
      </c>
      <c r="E1205" s="3">
        <v>1</v>
      </c>
    </row>
    <row r="1206" spans="4:5" x14ac:dyDescent="0.3">
      <c r="D1206" s="16" t="s">
        <v>686</v>
      </c>
      <c r="E1206" s="3">
        <v>1</v>
      </c>
    </row>
    <row r="1207" spans="4:5" x14ac:dyDescent="0.3">
      <c r="D1207" s="16" t="s">
        <v>6667</v>
      </c>
      <c r="E1207" s="3">
        <v>2</v>
      </c>
    </row>
    <row r="1208" spans="4:5" x14ac:dyDescent="0.3">
      <c r="D1208" s="16" t="s">
        <v>5578</v>
      </c>
      <c r="E1208" s="3">
        <v>1</v>
      </c>
    </row>
    <row r="1209" spans="4:5" x14ac:dyDescent="0.3">
      <c r="D1209" s="16" t="s">
        <v>6511</v>
      </c>
      <c r="E1209" s="3">
        <v>3</v>
      </c>
    </row>
    <row r="1210" spans="4:5" x14ac:dyDescent="0.3">
      <c r="D1210" s="16" t="s">
        <v>1027</v>
      </c>
      <c r="E1210" s="3">
        <v>2</v>
      </c>
    </row>
    <row r="1211" spans="4:5" x14ac:dyDescent="0.3">
      <c r="D1211" s="16" t="s">
        <v>5360</v>
      </c>
      <c r="E1211" s="3">
        <v>1</v>
      </c>
    </row>
    <row r="1212" spans="4:5" x14ac:dyDescent="0.3">
      <c r="D1212" s="16" t="s">
        <v>640</v>
      </c>
      <c r="E1212" s="3">
        <v>3</v>
      </c>
    </row>
    <row r="1213" spans="4:5" x14ac:dyDescent="0.3">
      <c r="D1213" s="16" t="s">
        <v>3199</v>
      </c>
      <c r="E1213" s="3">
        <v>3</v>
      </c>
    </row>
    <row r="1214" spans="4:5" x14ac:dyDescent="0.3">
      <c r="D1214" s="16" t="s">
        <v>279</v>
      </c>
      <c r="E1214" s="3">
        <v>3</v>
      </c>
    </row>
    <row r="1215" spans="4:5" x14ac:dyDescent="0.3">
      <c r="D1215" s="16" t="s">
        <v>5073</v>
      </c>
      <c r="E1215" s="3">
        <v>2</v>
      </c>
    </row>
    <row r="1216" spans="4:5" x14ac:dyDescent="0.3">
      <c r="D1216" s="16" t="s">
        <v>1761</v>
      </c>
      <c r="E1216" s="3">
        <v>2</v>
      </c>
    </row>
    <row r="1217" spans="4:5" x14ac:dyDescent="0.3">
      <c r="D1217" s="16" t="s">
        <v>330</v>
      </c>
      <c r="E1217" s="3">
        <v>4</v>
      </c>
    </row>
    <row r="1218" spans="4:5" x14ac:dyDescent="0.3">
      <c r="D1218" s="16" t="s">
        <v>8637</v>
      </c>
      <c r="E1218" s="3">
        <v>1</v>
      </c>
    </row>
    <row r="1219" spans="4:5" x14ac:dyDescent="0.3">
      <c r="D1219" s="16" t="s">
        <v>3607</v>
      </c>
      <c r="E1219" s="3">
        <v>4</v>
      </c>
    </row>
    <row r="1220" spans="4:5" x14ac:dyDescent="0.3">
      <c r="D1220" s="16" t="s">
        <v>4461</v>
      </c>
      <c r="E1220" s="3">
        <v>1</v>
      </c>
    </row>
    <row r="1221" spans="4:5" x14ac:dyDescent="0.3">
      <c r="D1221" s="16" t="s">
        <v>1215</v>
      </c>
      <c r="E1221" s="3">
        <v>3</v>
      </c>
    </row>
    <row r="1222" spans="4:5" x14ac:dyDescent="0.3">
      <c r="D1222" s="16" t="s">
        <v>4967</v>
      </c>
      <c r="E1222" s="3">
        <v>5</v>
      </c>
    </row>
    <row r="1223" spans="4:5" x14ac:dyDescent="0.3">
      <c r="D1223" s="16" t="s">
        <v>6384</v>
      </c>
      <c r="E1223" s="3">
        <v>1</v>
      </c>
    </row>
    <row r="1224" spans="4:5" x14ac:dyDescent="0.3">
      <c r="D1224" s="16" t="s">
        <v>3702</v>
      </c>
      <c r="E1224" s="3">
        <v>1</v>
      </c>
    </row>
    <row r="1225" spans="4:5" x14ac:dyDescent="0.3">
      <c r="D1225" s="16" t="s">
        <v>6551</v>
      </c>
      <c r="E1225" s="3">
        <v>1</v>
      </c>
    </row>
    <row r="1226" spans="4:5" x14ac:dyDescent="0.3">
      <c r="D1226" s="16" t="s">
        <v>876</v>
      </c>
      <c r="E1226" s="3">
        <v>1</v>
      </c>
    </row>
    <row r="1227" spans="4:5" x14ac:dyDescent="0.3">
      <c r="D1227" s="16" t="s">
        <v>5676</v>
      </c>
      <c r="E1227" s="3">
        <v>2</v>
      </c>
    </row>
    <row r="1228" spans="4:5" x14ac:dyDescent="0.3">
      <c r="D1228" s="16" t="s">
        <v>317</v>
      </c>
      <c r="E1228" s="3">
        <v>4</v>
      </c>
    </row>
    <row r="1229" spans="4:5" x14ac:dyDescent="0.3">
      <c r="D1229" s="16" t="s">
        <v>2817</v>
      </c>
      <c r="E1229" s="3">
        <v>1</v>
      </c>
    </row>
    <row r="1230" spans="4:5" x14ac:dyDescent="0.3">
      <c r="D1230" s="16" t="s">
        <v>3492</v>
      </c>
      <c r="E1230" s="3">
        <v>1</v>
      </c>
    </row>
    <row r="1231" spans="4:5" x14ac:dyDescent="0.3">
      <c r="D1231" s="16" t="s">
        <v>1129</v>
      </c>
      <c r="E1231" s="3">
        <v>1</v>
      </c>
    </row>
    <row r="1232" spans="4:5" x14ac:dyDescent="0.3">
      <c r="D1232" s="16" t="s">
        <v>5290</v>
      </c>
      <c r="E1232" s="3">
        <v>1</v>
      </c>
    </row>
    <row r="1233" spans="4:5" x14ac:dyDescent="0.3">
      <c r="D1233" s="16" t="s">
        <v>1340</v>
      </c>
      <c r="E1233" s="3">
        <v>1</v>
      </c>
    </row>
    <row r="1234" spans="4:5" x14ac:dyDescent="0.3">
      <c r="D1234" s="16" t="s">
        <v>4744</v>
      </c>
      <c r="E1234" s="3">
        <v>1</v>
      </c>
    </row>
    <row r="1235" spans="4:5" x14ac:dyDescent="0.3">
      <c r="D1235" s="16" t="s">
        <v>2454</v>
      </c>
      <c r="E1235" s="3">
        <v>2</v>
      </c>
    </row>
    <row r="1236" spans="4:5" x14ac:dyDescent="0.3">
      <c r="D1236" s="16" t="s">
        <v>458</v>
      </c>
      <c r="E1236" s="3">
        <v>2</v>
      </c>
    </row>
    <row r="1237" spans="4:5" x14ac:dyDescent="0.3">
      <c r="D1237" s="16" t="s">
        <v>1737</v>
      </c>
      <c r="E1237" s="3">
        <v>1</v>
      </c>
    </row>
    <row r="1238" spans="4:5" x14ac:dyDescent="0.3">
      <c r="D1238" s="16" t="s">
        <v>2647</v>
      </c>
      <c r="E1238" s="3">
        <v>2</v>
      </c>
    </row>
    <row r="1239" spans="4:5" x14ac:dyDescent="0.3">
      <c r="D1239" s="16" t="s">
        <v>2130</v>
      </c>
      <c r="E1239" s="3">
        <v>2</v>
      </c>
    </row>
    <row r="1240" spans="4:5" x14ac:dyDescent="0.3">
      <c r="D1240" s="16" t="s">
        <v>2023</v>
      </c>
      <c r="E1240" s="3">
        <v>1</v>
      </c>
    </row>
    <row r="1241" spans="4:5" x14ac:dyDescent="0.3">
      <c r="D1241" s="16" t="s">
        <v>1518</v>
      </c>
      <c r="E1241" s="3">
        <v>1</v>
      </c>
    </row>
    <row r="1242" spans="4:5" x14ac:dyDescent="0.3">
      <c r="D1242" s="16" t="s">
        <v>2428</v>
      </c>
      <c r="E1242" s="3">
        <v>2</v>
      </c>
    </row>
    <row r="1243" spans="4:5" x14ac:dyDescent="0.3">
      <c r="D1243" s="16" t="s">
        <v>9776</v>
      </c>
      <c r="E1243" s="3">
        <v>1</v>
      </c>
    </row>
    <row r="1244" spans="4:5" x14ac:dyDescent="0.3">
      <c r="D1244" s="16" t="s">
        <v>2360</v>
      </c>
      <c r="E1244" s="3">
        <v>3</v>
      </c>
    </row>
    <row r="1245" spans="4:5" x14ac:dyDescent="0.3">
      <c r="D1245" s="16" t="s">
        <v>4009</v>
      </c>
      <c r="E1245" s="3">
        <v>2</v>
      </c>
    </row>
    <row r="1246" spans="4:5" x14ac:dyDescent="0.3">
      <c r="D1246" s="16" t="s">
        <v>3223</v>
      </c>
      <c r="E1246" s="3">
        <v>2</v>
      </c>
    </row>
    <row r="1247" spans="4:5" x14ac:dyDescent="0.3">
      <c r="D1247" s="16" t="s">
        <v>3742</v>
      </c>
      <c r="E1247" s="3">
        <v>2</v>
      </c>
    </row>
    <row r="1248" spans="4:5" x14ac:dyDescent="0.3">
      <c r="D1248" s="16" t="s">
        <v>978</v>
      </c>
      <c r="E1248" s="3">
        <v>2</v>
      </c>
    </row>
    <row r="1249" spans="4:5" x14ac:dyDescent="0.3">
      <c r="D1249" s="16" t="s">
        <v>1090</v>
      </c>
      <c r="E1249" s="3">
        <v>3</v>
      </c>
    </row>
    <row r="1250" spans="4:5" x14ac:dyDescent="0.3">
      <c r="D1250" s="16" t="s">
        <v>1852</v>
      </c>
      <c r="E1250" s="3">
        <v>1</v>
      </c>
    </row>
    <row r="1251" spans="4:5" x14ac:dyDescent="0.3">
      <c r="D1251" s="16" t="s">
        <v>3852</v>
      </c>
      <c r="E1251" s="3">
        <v>1</v>
      </c>
    </row>
    <row r="1252" spans="4:5" x14ac:dyDescent="0.3">
      <c r="D1252" s="16" t="s">
        <v>742</v>
      </c>
      <c r="E1252" s="3">
        <v>2</v>
      </c>
    </row>
    <row r="1253" spans="4:5" x14ac:dyDescent="0.3">
      <c r="D1253" s="16" t="s">
        <v>1255</v>
      </c>
      <c r="E1253" s="3">
        <v>1</v>
      </c>
    </row>
    <row r="1254" spans="4:5" x14ac:dyDescent="0.3">
      <c r="D1254" s="16" t="s">
        <v>4364</v>
      </c>
      <c r="E1254" s="3">
        <v>4</v>
      </c>
    </row>
    <row r="1255" spans="4:5" x14ac:dyDescent="0.3">
      <c r="D1255" s="16" t="s">
        <v>2513</v>
      </c>
      <c r="E1255" s="3">
        <v>2</v>
      </c>
    </row>
    <row r="1256" spans="4:5" x14ac:dyDescent="0.3">
      <c r="D1256" s="16" t="s">
        <v>2569</v>
      </c>
      <c r="E1256" s="3">
        <v>3</v>
      </c>
    </row>
    <row r="1257" spans="4:5" x14ac:dyDescent="0.3">
      <c r="D1257" s="16" t="s">
        <v>5113</v>
      </c>
      <c r="E1257" s="3">
        <v>1</v>
      </c>
    </row>
    <row r="1258" spans="4:5" x14ac:dyDescent="0.3">
      <c r="D1258" s="16" t="s">
        <v>2372</v>
      </c>
      <c r="E1258" s="3">
        <v>3</v>
      </c>
    </row>
    <row r="1259" spans="4:5" x14ac:dyDescent="0.3">
      <c r="D1259" s="16" t="s">
        <v>6240</v>
      </c>
      <c r="E1259" s="3">
        <v>2</v>
      </c>
    </row>
    <row r="1260" spans="4:5" x14ac:dyDescent="0.3">
      <c r="D1260" s="16" t="s">
        <v>5029</v>
      </c>
      <c r="E1260" s="3">
        <v>2</v>
      </c>
    </row>
    <row r="1261" spans="4:5" x14ac:dyDescent="0.3">
      <c r="D1261" s="16" t="s">
        <v>2283</v>
      </c>
      <c r="E1261" s="3">
        <v>1</v>
      </c>
    </row>
    <row r="1262" spans="4:5" x14ac:dyDescent="0.3">
      <c r="D1262" s="16" t="s">
        <v>2031</v>
      </c>
      <c r="E1262" s="3">
        <v>2</v>
      </c>
    </row>
    <row r="1263" spans="4:5" x14ac:dyDescent="0.3">
      <c r="D1263" s="16" t="s">
        <v>5687</v>
      </c>
      <c r="E1263" s="3">
        <v>2</v>
      </c>
    </row>
    <row r="1264" spans="4:5" x14ac:dyDescent="0.3">
      <c r="D1264" s="16" t="s">
        <v>3142</v>
      </c>
      <c r="E1264" s="3">
        <v>1</v>
      </c>
    </row>
    <row r="1265" spans="4:5" x14ac:dyDescent="0.3">
      <c r="D1265" s="16" t="s">
        <v>2343</v>
      </c>
      <c r="E1265" s="3">
        <v>2</v>
      </c>
    </row>
    <row r="1266" spans="4:5" x14ac:dyDescent="0.3">
      <c r="D1266" s="16" t="s">
        <v>5779</v>
      </c>
      <c r="E1266" s="3">
        <v>1</v>
      </c>
    </row>
    <row r="1267" spans="4:5" x14ac:dyDescent="0.3">
      <c r="D1267" s="16" t="s">
        <v>6159</v>
      </c>
      <c r="E1267" s="3">
        <v>3</v>
      </c>
    </row>
    <row r="1268" spans="4:5" x14ac:dyDescent="0.3">
      <c r="D1268" s="16" t="s">
        <v>10043</v>
      </c>
      <c r="E1268" s="3">
        <v>1</v>
      </c>
    </row>
    <row r="1269" spans="4:5" x14ac:dyDescent="0.3">
      <c r="D1269" s="16" t="s">
        <v>6117</v>
      </c>
      <c r="E1269" s="3">
        <v>2</v>
      </c>
    </row>
    <row r="1270" spans="4:5" x14ac:dyDescent="0.3">
      <c r="D1270" s="16" t="s">
        <v>6495</v>
      </c>
      <c r="E1270" s="3">
        <v>2</v>
      </c>
    </row>
    <row r="1271" spans="4:5" x14ac:dyDescent="0.3">
      <c r="D1271" s="16" t="s">
        <v>1977</v>
      </c>
      <c r="E1271" s="3">
        <v>3</v>
      </c>
    </row>
    <row r="1272" spans="4:5" x14ac:dyDescent="0.3">
      <c r="D1272" s="16" t="s">
        <v>8252</v>
      </c>
      <c r="E1272" s="3">
        <v>1</v>
      </c>
    </row>
    <row r="1273" spans="4:5" x14ac:dyDescent="0.3">
      <c r="D1273" s="16" t="s">
        <v>4790</v>
      </c>
      <c r="E1273" s="3">
        <v>2</v>
      </c>
    </row>
    <row r="1274" spans="4:5" x14ac:dyDescent="0.3">
      <c r="D1274" s="16" t="s">
        <v>553</v>
      </c>
      <c r="E1274" s="3">
        <v>1</v>
      </c>
    </row>
    <row r="1275" spans="4:5" x14ac:dyDescent="0.3">
      <c r="D1275" s="16" t="s">
        <v>1635</v>
      </c>
      <c r="E1275" s="3">
        <v>1</v>
      </c>
    </row>
    <row r="1276" spans="4:5" x14ac:dyDescent="0.3">
      <c r="D1276" s="16" t="s">
        <v>8105</v>
      </c>
      <c r="E1276" s="3">
        <v>3</v>
      </c>
    </row>
    <row r="1277" spans="4:5" x14ac:dyDescent="0.3">
      <c r="D1277" s="16" t="s">
        <v>4071</v>
      </c>
      <c r="E1277" s="3">
        <v>1</v>
      </c>
    </row>
    <row r="1278" spans="4:5" x14ac:dyDescent="0.3">
      <c r="D1278" s="16" t="s">
        <v>2384</v>
      </c>
      <c r="E1278" s="3">
        <v>2</v>
      </c>
    </row>
    <row r="1279" spans="4:5" x14ac:dyDescent="0.3">
      <c r="D1279" s="16" t="s">
        <v>850</v>
      </c>
      <c r="E1279" s="3">
        <v>3</v>
      </c>
    </row>
    <row r="1280" spans="4:5" x14ac:dyDescent="0.3">
      <c r="D1280" s="16" t="s">
        <v>7812</v>
      </c>
      <c r="E1280" s="3">
        <v>1</v>
      </c>
    </row>
    <row r="1281" spans="4:5" x14ac:dyDescent="0.3">
      <c r="D1281" s="16" t="s">
        <v>630</v>
      </c>
      <c r="E1281" s="3">
        <v>2</v>
      </c>
    </row>
    <row r="1282" spans="4:5" x14ac:dyDescent="0.3">
      <c r="D1282" s="16" t="s">
        <v>6333</v>
      </c>
      <c r="E1282" s="3">
        <v>2</v>
      </c>
    </row>
    <row r="1283" spans="4:5" x14ac:dyDescent="0.3">
      <c r="D1283" s="16" t="s">
        <v>767</v>
      </c>
      <c r="E1283" s="3">
        <v>1</v>
      </c>
    </row>
    <row r="1284" spans="4:5" x14ac:dyDescent="0.3">
      <c r="D1284" s="16" t="s">
        <v>1287</v>
      </c>
      <c r="E1284" s="3">
        <v>3</v>
      </c>
    </row>
    <row r="1285" spans="4:5" x14ac:dyDescent="0.3">
      <c r="D1285" s="16" t="s">
        <v>1110</v>
      </c>
      <c r="E1285" s="3">
        <v>3</v>
      </c>
    </row>
    <row r="1286" spans="4:5" x14ac:dyDescent="0.3">
      <c r="D1286" s="16" t="s">
        <v>1059</v>
      </c>
      <c r="E1286" s="3">
        <v>4</v>
      </c>
    </row>
    <row r="1287" spans="4:5" x14ac:dyDescent="0.3">
      <c r="D1287" s="16" t="s">
        <v>3442</v>
      </c>
      <c r="E1287" s="3">
        <v>1</v>
      </c>
    </row>
    <row r="1288" spans="4:5" x14ac:dyDescent="0.3">
      <c r="D1288" s="16" t="s">
        <v>6386</v>
      </c>
      <c r="E1288" s="3">
        <v>2</v>
      </c>
    </row>
    <row r="1289" spans="4:5" x14ac:dyDescent="0.3">
      <c r="D1289" s="16" t="s">
        <v>799</v>
      </c>
      <c r="E1289" s="3">
        <v>3</v>
      </c>
    </row>
    <row r="1290" spans="4:5" x14ac:dyDescent="0.3">
      <c r="D1290" s="16" t="s">
        <v>557</v>
      </c>
      <c r="E1290" s="3">
        <v>2</v>
      </c>
    </row>
    <row r="1291" spans="4:5" x14ac:dyDescent="0.3">
      <c r="D1291" s="16" t="s">
        <v>4094</v>
      </c>
      <c r="E1291" s="3">
        <v>1</v>
      </c>
    </row>
    <row r="1292" spans="4:5" x14ac:dyDescent="0.3">
      <c r="D1292" s="16" t="s">
        <v>2103</v>
      </c>
      <c r="E1292" s="3">
        <v>1</v>
      </c>
    </row>
    <row r="1293" spans="4:5" x14ac:dyDescent="0.3">
      <c r="D1293" s="16" t="s">
        <v>6051</v>
      </c>
      <c r="E1293" s="3">
        <v>2</v>
      </c>
    </row>
    <row r="1294" spans="4:5" x14ac:dyDescent="0.3">
      <c r="D1294" s="16" t="s">
        <v>5378</v>
      </c>
      <c r="E1294" s="3">
        <v>2</v>
      </c>
    </row>
    <row r="1295" spans="4:5" x14ac:dyDescent="0.3">
      <c r="D1295" s="16" t="s">
        <v>7528</v>
      </c>
      <c r="E1295" s="3">
        <v>2</v>
      </c>
    </row>
    <row r="1296" spans="4:5" x14ac:dyDescent="0.3">
      <c r="D1296" s="16" t="s">
        <v>2574</v>
      </c>
      <c r="E1296" s="3">
        <v>4</v>
      </c>
    </row>
    <row r="1297" spans="4:5" x14ac:dyDescent="0.3">
      <c r="D1297" s="16" t="s">
        <v>2364</v>
      </c>
      <c r="E1297" s="3">
        <v>5</v>
      </c>
    </row>
    <row r="1298" spans="4:5" x14ac:dyDescent="0.3">
      <c r="D1298" s="16" t="s">
        <v>1963</v>
      </c>
      <c r="E1298" s="3">
        <v>1</v>
      </c>
    </row>
    <row r="1299" spans="4:5" x14ac:dyDescent="0.3">
      <c r="D1299" s="16" t="s">
        <v>2505</v>
      </c>
      <c r="E1299" s="3">
        <v>2</v>
      </c>
    </row>
    <row r="1300" spans="4:5" x14ac:dyDescent="0.3">
      <c r="D1300" s="16" t="s">
        <v>718</v>
      </c>
      <c r="E1300" s="3">
        <v>2</v>
      </c>
    </row>
    <row r="1301" spans="4:5" x14ac:dyDescent="0.3">
      <c r="D1301" s="16" t="s">
        <v>2898</v>
      </c>
      <c r="E1301" s="3">
        <v>2</v>
      </c>
    </row>
    <row r="1302" spans="4:5" x14ac:dyDescent="0.3">
      <c r="D1302" s="16" t="s">
        <v>847</v>
      </c>
      <c r="E1302" s="3">
        <v>5</v>
      </c>
    </row>
    <row r="1303" spans="4:5" x14ac:dyDescent="0.3">
      <c r="D1303" s="16" t="s">
        <v>2456</v>
      </c>
      <c r="E1303" s="3">
        <v>1</v>
      </c>
    </row>
    <row r="1304" spans="4:5" x14ac:dyDescent="0.3">
      <c r="D1304" s="16" t="s">
        <v>326</v>
      </c>
      <c r="E1304" s="3">
        <v>2</v>
      </c>
    </row>
    <row r="1305" spans="4:5" x14ac:dyDescent="0.3">
      <c r="D1305" s="16" t="s">
        <v>827</v>
      </c>
      <c r="E1305" s="3">
        <v>4</v>
      </c>
    </row>
    <row r="1306" spans="4:5" x14ac:dyDescent="0.3">
      <c r="D1306" s="16" t="s">
        <v>7539</v>
      </c>
      <c r="E1306" s="3">
        <v>1</v>
      </c>
    </row>
    <row r="1307" spans="4:5" x14ac:dyDescent="0.3">
      <c r="D1307" s="16" t="s">
        <v>964</v>
      </c>
      <c r="E1307" s="3">
        <v>2</v>
      </c>
    </row>
    <row r="1308" spans="4:5" x14ac:dyDescent="0.3">
      <c r="D1308" s="16" t="s">
        <v>7858</v>
      </c>
      <c r="E1308" s="3">
        <v>2</v>
      </c>
    </row>
    <row r="1309" spans="4:5" x14ac:dyDescent="0.3">
      <c r="D1309" s="16" t="s">
        <v>4573</v>
      </c>
      <c r="E1309" s="3">
        <v>2</v>
      </c>
    </row>
    <row r="1310" spans="4:5" x14ac:dyDescent="0.3">
      <c r="D1310" s="16" t="s">
        <v>1163</v>
      </c>
      <c r="E1310" s="3">
        <v>2</v>
      </c>
    </row>
    <row r="1311" spans="4:5" x14ac:dyDescent="0.3">
      <c r="D1311" s="16" t="s">
        <v>4912</v>
      </c>
      <c r="E1311" s="3">
        <v>3</v>
      </c>
    </row>
    <row r="1312" spans="4:5" x14ac:dyDescent="0.3">
      <c r="D1312" s="16" t="s">
        <v>1646</v>
      </c>
      <c r="E1312" s="3">
        <v>2</v>
      </c>
    </row>
    <row r="1313" spans="4:5" x14ac:dyDescent="0.3">
      <c r="D1313" s="16" t="s">
        <v>5869</v>
      </c>
      <c r="E1313" s="3">
        <v>1</v>
      </c>
    </row>
    <row r="1314" spans="4:5" x14ac:dyDescent="0.3">
      <c r="D1314" s="16" t="s">
        <v>3140</v>
      </c>
      <c r="E1314" s="3">
        <v>5</v>
      </c>
    </row>
    <row r="1315" spans="4:5" x14ac:dyDescent="0.3">
      <c r="D1315" s="16" t="s">
        <v>3572</v>
      </c>
      <c r="E1315" s="3">
        <v>2</v>
      </c>
    </row>
    <row r="1316" spans="4:5" x14ac:dyDescent="0.3">
      <c r="D1316" s="16" t="s">
        <v>2422</v>
      </c>
      <c r="E1316" s="3">
        <v>2</v>
      </c>
    </row>
    <row r="1317" spans="4:5" x14ac:dyDescent="0.3">
      <c r="D1317" s="16" t="s">
        <v>590</v>
      </c>
      <c r="E1317" s="3">
        <v>2</v>
      </c>
    </row>
    <row r="1318" spans="4:5" x14ac:dyDescent="0.3">
      <c r="D1318" s="16" t="s">
        <v>6409</v>
      </c>
      <c r="E1318" s="3">
        <v>1</v>
      </c>
    </row>
    <row r="1319" spans="4:5" x14ac:dyDescent="0.3">
      <c r="D1319" s="16" t="s">
        <v>3967</v>
      </c>
      <c r="E1319" s="3">
        <v>2</v>
      </c>
    </row>
    <row r="1320" spans="4:5" x14ac:dyDescent="0.3">
      <c r="D1320" s="16" t="s">
        <v>2833</v>
      </c>
      <c r="E1320" s="3">
        <v>1</v>
      </c>
    </row>
    <row r="1321" spans="4:5" x14ac:dyDescent="0.3">
      <c r="D1321" s="16" t="s">
        <v>1862</v>
      </c>
      <c r="E1321" s="3">
        <v>1</v>
      </c>
    </row>
    <row r="1322" spans="4:5" x14ac:dyDescent="0.3">
      <c r="D1322" s="16" t="s">
        <v>2388</v>
      </c>
      <c r="E1322" s="3">
        <v>1</v>
      </c>
    </row>
    <row r="1323" spans="4:5" x14ac:dyDescent="0.3">
      <c r="D1323" s="16" t="s">
        <v>452</v>
      </c>
      <c r="E1323" s="3">
        <v>1</v>
      </c>
    </row>
    <row r="1324" spans="4:5" x14ac:dyDescent="0.3">
      <c r="D1324" s="16" t="s">
        <v>2896</v>
      </c>
      <c r="E1324" s="3">
        <v>4</v>
      </c>
    </row>
    <row r="1325" spans="4:5" x14ac:dyDescent="0.3">
      <c r="D1325" s="16" t="s">
        <v>1699</v>
      </c>
      <c r="E1325" s="3">
        <v>2</v>
      </c>
    </row>
    <row r="1326" spans="4:5" x14ac:dyDescent="0.3">
      <c r="D1326" s="16" t="s">
        <v>9769</v>
      </c>
      <c r="E1326" s="3">
        <v>1</v>
      </c>
    </row>
    <row r="1327" spans="4:5" x14ac:dyDescent="0.3">
      <c r="D1327" s="16" t="s">
        <v>5534</v>
      </c>
      <c r="E1327" s="3">
        <v>2</v>
      </c>
    </row>
    <row r="1328" spans="4:5" x14ac:dyDescent="0.3">
      <c r="D1328" s="16" t="s">
        <v>698</v>
      </c>
      <c r="E1328" s="3">
        <v>1</v>
      </c>
    </row>
    <row r="1329" spans="4:5" x14ac:dyDescent="0.3">
      <c r="D1329" s="16" t="s">
        <v>2978</v>
      </c>
      <c r="E1329" s="3">
        <v>2</v>
      </c>
    </row>
    <row r="1330" spans="4:5" x14ac:dyDescent="0.3">
      <c r="D1330" s="16" t="s">
        <v>1483</v>
      </c>
      <c r="E1330" s="3">
        <v>3</v>
      </c>
    </row>
    <row r="1331" spans="4:5" x14ac:dyDescent="0.3">
      <c r="D1331" s="16" t="s">
        <v>2571</v>
      </c>
      <c r="E1331" s="3">
        <v>1</v>
      </c>
    </row>
    <row r="1332" spans="4:5" x14ac:dyDescent="0.3">
      <c r="D1332" s="16" t="s">
        <v>8768</v>
      </c>
      <c r="E1332" s="3">
        <v>1</v>
      </c>
    </row>
    <row r="1333" spans="4:5" x14ac:dyDescent="0.3">
      <c r="D1333" s="16" t="s">
        <v>1878</v>
      </c>
      <c r="E1333" s="3">
        <v>3</v>
      </c>
    </row>
    <row r="1334" spans="4:5" x14ac:dyDescent="0.3">
      <c r="D1334" s="16" t="s">
        <v>5398</v>
      </c>
      <c r="E1334" s="3">
        <v>2</v>
      </c>
    </row>
    <row r="1335" spans="4:5" x14ac:dyDescent="0.3">
      <c r="D1335" s="16" t="s">
        <v>6461</v>
      </c>
      <c r="E1335" s="3">
        <v>1</v>
      </c>
    </row>
    <row r="1336" spans="4:5" x14ac:dyDescent="0.3">
      <c r="D1336" s="16" t="s">
        <v>1238</v>
      </c>
      <c r="E1336" s="3">
        <v>3</v>
      </c>
    </row>
    <row r="1337" spans="4:5" x14ac:dyDescent="0.3">
      <c r="D1337" s="16" t="s">
        <v>618</v>
      </c>
      <c r="E1337" s="3">
        <v>5</v>
      </c>
    </row>
    <row r="1338" spans="4:5" x14ac:dyDescent="0.3">
      <c r="D1338" s="16" t="s">
        <v>4374</v>
      </c>
      <c r="E1338" s="3">
        <v>2</v>
      </c>
    </row>
    <row r="1339" spans="4:5" x14ac:dyDescent="0.3">
      <c r="D1339" s="16" t="s">
        <v>1592</v>
      </c>
      <c r="E1339" s="3">
        <v>6</v>
      </c>
    </row>
    <row r="1340" spans="4:5" x14ac:dyDescent="0.3">
      <c r="D1340" s="16" t="s">
        <v>5884</v>
      </c>
      <c r="E1340" s="3">
        <v>3</v>
      </c>
    </row>
    <row r="1341" spans="4:5" x14ac:dyDescent="0.3">
      <c r="D1341" s="16" t="s">
        <v>344</v>
      </c>
      <c r="E1341" s="3">
        <v>2</v>
      </c>
    </row>
    <row r="1342" spans="4:5" x14ac:dyDescent="0.3">
      <c r="D1342" s="16" t="s">
        <v>9609</v>
      </c>
      <c r="E1342" s="3">
        <v>1</v>
      </c>
    </row>
    <row r="1343" spans="4:5" x14ac:dyDescent="0.3">
      <c r="D1343" s="16" t="s">
        <v>2727</v>
      </c>
      <c r="E1343" s="3">
        <v>3</v>
      </c>
    </row>
    <row r="1344" spans="4:5" x14ac:dyDescent="0.3">
      <c r="D1344" s="16" t="s">
        <v>413</v>
      </c>
      <c r="E1344" s="3">
        <v>2</v>
      </c>
    </row>
    <row r="1345" spans="4:5" x14ac:dyDescent="0.3">
      <c r="D1345" s="16" t="s">
        <v>1280</v>
      </c>
      <c r="E1345" s="3">
        <v>2</v>
      </c>
    </row>
    <row r="1346" spans="4:5" x14ac:dyDescent="0.3">
      <c r="D1346" s="16" t="s">
        <v>365</v>
      </c>
      <c r="E1346" s="3">
        <v>2</v>
      </c>
    </row>
    <row r="1347" spans="4:5" x14ac:dyDescent="0.3">
      <c r="D1347" s="16" t="s">
        <v>2974</v>
      </c>
      <c r="E1347" s="3">
        <v>3</v>
      </c>
    </row>
    <row r="1348" spans="4:5" x14ac:dyDescent="0.3">
      <c r="D1348" s="16" t="s">
        <v>1000</v>
      </c>
      <c r="E1348" s="3">
        <v>4</v>
      </c>
    </row>
    <row r="1349" spans="4:5" x14ac:dyDescent="0.3">
      <c r="D1349" s="16" t="s">
        <v>6518</v>
      </c>
      <c r="E1349" s="3">
        <v>1</v>
      </c>
    </row>
    <row r="1350" spans="4:5" x14ac:dyDescent="0.3">
      <c r="D1350" s="16" t="s">
        <v>4943</v>
      </c>
      <c r="E1350" s="3">
        <v>2</v>
      </c>
    </row>
    <row r="1351" spans="4:5" x14ac:dyDescent="0.3">
      <c r="D1351" s="16" t="s">
        <v>4509</v>
      </c>
      <c r="E1351" s="3">
        <v>2</v>
      </c>
    </row>
    <row r="1352" spans="4:5" x14ac:dyDescent="0.3">
      <c r="D1352" s="16" t="s">
        <v>4017</v>
      </c>
      <c r="E1352" s="3">
        <v>3</v>
      </c>
    </row>
    <row r="1353" spans="4:5" x14ac:dyDescent="0.3">
      <c r="D1353" s="16" t="s">
        <v>2147</v>
      </c>
      <c r="E1353" s="3">
        <v>2</v>
      </c>
    </row>
    <row r="1354" spans="4:5" x14ac:dyDescent="0.3">
      <c r="D1354" s="16" t="s">
        <v>2313</v>
      </c>
      <c r="E1354" s="3">
        <v>1</v>
      </c>
    </row>
    <row r="1355" spans="4:5" x14ac:dyDescent="0.3">
      <c r="D1355" s="16" t="s">
        <v>3436</v>
      </c>
      <c r="E1355" s="3">
        <v>1</v>
      </c>
    </row>
    <row r="1356" spans="4:5" x14ac:dyDescent="0.3">
      <c r="D1356" s="16" t="s">
        <v>6919</v>
      </c>
      <c r="E1356" s="3">
        <v>1</v>
      </c>
    </row>
    <row r="1357" spans="4:5" x14ac:dyDescent="0.3">
      <c r="D1357" s="16" t="s">
        <v>4233</v>
      </c>
      <c r="E1357" s="3">
        <v>4</v>
      </c>
    </row>
    <row r="1358" spans="4:5" x14ac:dyDescent="0.3">
      <c r="D1358" s="16" t="s">
        <v>1434</v>
      </c>
      <c r="E1358" s="3">
        <v>1</v>
      </c>
    </row>
    <row r="1359" spans="4:5" x14ac:dyDescent="0.3">
      <c r="D1359" s="16" t="s">
        <v>8127</v>
      </c>
      <c r="E1359" s="3">
        <v>2</v>
      </c>
    </row>
    <row r="1360" spans="4:5" x14ac:dyDescent="0.3">
      <c r="D1360" s="16" t="s">
        <v>866</v>
      </c>
      <c r="E1360" s="3">
        <v>3</v>
      </c>
    </row>
    <row r="1361" spans="4:5" x14ac:dyDescent="0.3">
      <c r="D1361" s="16" t="s">
        <v>1173</v>
      </c>
      <c r="E1361" s="3">
        <v>3</v>
      </c>
    </row>
    <row r="1362" spans="4:5" x14ac:dyDescent="0.3">
      <c r="D1362" s="16" t="s">
        <v>4044</v>
      </c>
      <c r="E1362" s="3">
        <v>2</v>
      </c>
    </row>
    <row r="1363" spans="4:5" x14ac:dyDescent="0.3">
      <c r="D1363" s="16" t="s">
        <v>5673</v>
      </c>
      <c r="E1363" s="3">
        <v>2</v>
      </c>
    </row>
    <row r="1364" spans="4:5" x14ac:dyDescent="0.3">
      <c r="D1364" s="16" t="s">
        <v>3636</v>
      </c>
      <c r="E1364" s="3">
        <v>2</v>
      </c>
    </row>
    <row r="1365" spans="4:5" x14ac:dyDescent="0.3">
      <c r="D1365" s="16" t="s">
        <v>2061</v>
      </c>
      <c r="E1365" s="3">
        <v>1</v>
      </c>
    </row>
    <row r="1366" spans="4:5" x14ac:dyDescent="0.3">
      <c r="D1366" s="16" t="s">
        <v>7595</v>
      </c>
      <c r="E1366" s="3">
        <v>1</v>
      </c>
    </row>
    <row r="1367" spans="4:5" x14ac:dyDescent="0.3">
      <c r="D1367" s="16" t="s">
        <v>1316</v>
      </c>
      <c r="E1367" s="3">
        <v>2</v>
      </c>
    </row>
    <row r="1368" spans="4:5" x14ac:dyDescent="0.3">
      <c r="D1368" s="16" t="s">
        <v>7178</v>
      </c>
      <c r="E1368" s="3">
        <v>2</v>
      </c>
    </row>
    <row r="1369" spans="4:5" x14ac:dyDescent="0.3">
      <c r="D1369" s="16" t="s">
        <v>2246</v>
      </c>
      <c r="E1369" s="3">
        <v>2</v>
      </c>
    </row>
    <row r="1370" spans="4:5" x14ac:dyDescent="0.3">
      <c r="D1370" s="16" t="s">
        <v>5589</v>
      </c>
      <c r="E1370" s="3">
        <v>3</v>
      </c>
    </row>
    <row r="1371" spans="4:5" x14ac:dyDescent="0.3">
      <c r="D1371" s="16" t="s">
        <v>5772</v>
      </c>
      <c r="E1371" s="3">
        <v>1</v>
      </c>
    </row>
    <row r="1372" spans="4:5" x14ac:dyDescent="0.3">
      <c r="D1372" s="16" t="s">
        <v>8841</v>
      </c>
      <c r="E1372" s="3">
        <v>1</v>
      </c>
    </row>
    <row r="1373" spans="4:5" x14ac:dyDescent="0.3">
      <c r="D1373" s="16" t="s">
        <v>5802</v>
      </c>
      <c r="E1373" s="3">
        <v>1</v>
      </c>
    </row>
    <row r="1374" spans="4:5" x14ac:dyDescent="0.3">
      <c r="D1374" s="16" t="s">
        <v>5660</v>
      </c>
      <c r="E1374" s="3">
        <v>1</v>
      </c>
    </row>
    <row r="1375" spans="4:5" x14ac:dyDescent="0.3">
      <c r="D1375" s="16" t="s">
        <v>715</v>
      </c>
      <c r="E1375" s="3">
        <v>2</v>
      </c>
    </row>
    <row r="1376" spans="4:5" x14ac:dyDescent="0.3">
      <c r="D1376" s="16" t="s">
        <v>989</v>
      </c>
      <c r="E1376" s="3">
        <v>1</v>
      </c>
    </row>
    <row r="1377" spans="4:5" x14ac:dyDescent="0.3">
      <c r="D1377" s="16" t="s">
        <v>6114</v>
      </c>
      <c r="E1377" s="3">
        <v>2</v>
      </c>
    </row>
    <row r="1378" spans="4:5" x14ac:dyDescent="0.3">
      <c r="D1378" s="16" t="s">
        <v>1338</v>
      </c>
      <c r="E1378" s="3">
        <v>4</v>
      </c>
    </row>
    <row r="1379" spans="4:5" x14ac:dyDescent="0.3">
      <c r="D1379" s="16" t="s">
        <v>9327</v>
      </c>
      <c r="E1379" s="3">
        <v>1</v>
      </c>
    </row>
    <row r="1380" spans="4:5" x14ac:dyDescent="0.3">
      <c r="D1380" s="16" t="s">
        <v>2216</v>
      </c>
      <c r="E1380" s="3">
        <v>2</v>
      </c>
    </row>
    <row r="1381" spans="4:5" x14ac:dyDescent="0.3">
      <c r="D1381" s="16" t="s">
        <v>9225</v>
      </c>
      <c r="E1381" s="3">
        <v>2</v>
      </c>
    </row>
    <row r="1382" spans="4:5" x14ac:dyDescent="0.3">
      <c r="D1382" s="16" t="s">
        <v>6070</v>
      </c>
      <c r="E1382" s="3">
        <v>1</v>
      </c>
    </row>
    <row r="1383" spans="4:5" x14ac:dyDescent="0.3">
      <c r="D1383" s="16" t="s">
        <v>1293</v>
      </c>
      <c r="E1383" s="3">
        <v>1</v>
      </c>
    </row>
    <row r="1384" spans="4:5" x14ac:dyDescent="0.3">
      <c r="D1384" s="16" t="s">
        <v>5274</v>
      </c>
      <c r="E1384" s="3">
        <v>1</v>
      </c>
    </row>
    <row r="1385" spans="4:5" x14ac:dyDescent="0.3">
      <c r="D1385" s="16" t="s">
        <v>4450</v>
      </c>
      <c r="E1385" s="3">
        <v>1</v>
      </c>
    </row>
    <row r="1386" spans="4:5" x14ac:dyDescent="0.3">
      <c r="D1386" s="16" t="s">
        <v>667</v>
      </c>
      <c r="E1386" s="3">
        <v>1</v>
      </c>
    </row>
    <row r="1387" spans="4:5" x14ac:dyDescent="0.3">
      <c r="D1387" s="16" t="s">
        <v>4504</v>
      </c>
      <c r="E1387" s="3">
        <v>3</v>
      </c>
    </row>
    <row r="1388" spans="4:5" x14ac:dyDescent="0.3">
      <c r="D1388" s="16" t="s">
        <v>1836</v>
      </c>
      <c r="E1388" s="3">
        <v>2</v>
      </c>
    </row>
    <row r="1389" spans="4:5" x14ac:dyDescent="0.3">
      <c r="D1389" s="16" t="s">
        <v>6368</v>
      </c>
      <c r="E1389" s="3">
        <v>1</v>
      </c>
    </row>
    <row r="1390" spans="4:5" x14ac:dyDescent="0.3">
      <c r="D1390" s="16" t="s">
        <v>998</v>
      </c>
      <c r="E1390" s="3">
        <v>2</v>
      </c>
    </row>
    <row r="1391" spans="4:5" x14ac:dyDescent="0.3">
      <c r="D1391" s="16" t="s">
        <v>286</v>
      </c>
      <c r="E1391" s="3">
        <v>2</v>
      </c>
    </row>
    <row r="1392" spans="4:5" x14ac:dyDescent="0.3">
      <c r="D1392" s="16" t="s">
        <v>3131</v>
      </c>
      <c r="E1392" s="3">
        <v>1</v>
      </c>
    </row>
    <row r="1393" spans="4:5" x14ac:dyDescent="0.3">
      <c r="D1393" s="16" t="s">
        <v>4656</v>
      </c>
      <c r="E1393" s="3">
        <v>2</v>
      </c>
    </row>
    <row r="1394" spans="4:5" x14ac:dyDescent="0.3">
      <c r="D1394" s="16" t="s">
        <v>8689</v>
      </c>
      <c r="E1394" s="3">
        <v>2</v>
      </c>
    </row>
    <row r="1395" spans="4:5" x14ac:dyDescent="0.3">
      <c r="D1395" s="16" t="s">
        <v>5423</v>
      </c>
      <c r="E1395" s="3">
        <v>4</v>
      </c>
    </row>
    <row r="1396" spans="4:5" x14ac:dyDescent="0.3">
      <c r="D1396" s="16" t="s">
        <v>4279</v>
      </c>
      <c r="E1396" s="3">
        <v>2</v>
      </c>
    </row>
    <row r="1397" spans="4:5" x14ac:dyDescent="0.3">
      <c r="D1397" s="16" t="s">
        <v>2631</v>
      </c>
      <c r="E1397" s="3">
        <v>2</v>
      </c>
    </row>
    <row r="1398" spans="4:5" x14ac:dyDescent="0.3">
      <c r="D1398" s="16" t="s">
        <v>5381</v>
      </c>
      <c r="E1398" s="3">
        <v>2</v>
      </c>
    </row>
    <row r="1399" spans="4:5" x14ac:dyDescent="0.3">
      <c r="D1399" s="16" t="s">
        <v>7778</v>
      </c>
      <c r="E1399" s="3">
        <v>1</v>
      </c>
    </row>
    <row r="1400" spans="4:5" x14ac:dyDescent="0.3">
      <c r="D1400" s="16" t="s">
        <v>6885</v>
      </c>
      <c r="E1400" s="3">
        <v>1</v>
      </c>
    </row>
    <row r="1401" spans="4:5" x14ac:dyDescent="0.3">
      <c r="D1401" s="16" t="s">
        <v>7334</v>
      </c>
      <c r="E1401" s="3">
        <v>1</v>
      </c>
    </row>
    <row r="1402" spans="4:5" x14ac:dyDescent="0.3">
      <c r="D1402" s="16" t="s">
        <v>2153</v>
      </c>
      <c r="E1402" s="3">
        <v>1</v>
      </c>
    </row>
    <row r="1403" spans="4:5" x14ac:dyDescent="0.3">
      <c r="D1403" s="16" t="s">
        <v>1347</v>
      </c>
      <c r="E1403" s="3">
        <v>1</v>
      </c>
    </row>
    <row r="1404" spans="4:5" x14ac:dyDescent="0.3">
      <c r="D1404" s="16" t="s">
        <v>817</v>
      </c>
      <c r="E1404" s="3">
        <v>2</v>
      </c>
    </row>
    <row r="1405" spans="4:5" x14ac:dyDescent="0.3">
      <c r="D1405" s="16" t="s">
        <v>4199</v>
      </c>
      <c r="E1405" s="3">
        <v>2</v>
      </c>
    </row>
    <row r="1406" spans="4:5" x14ac:dyDescent="0.3">
      <c r="D1406" s="16" t="s">
        <v>3109</v>
      </c>
      <c r="E1406" s="3">
        <v>1</v>
      </c>
    </row>
    <row r="1407" spans="4:5" x14ac:dyDescent="0.3">
      <c r="D1407" s="16" t="s">
        <v>507</v>
      </c>
      <c r="E1407" s="3">
        <v>1</v>
      </c>
    </row>
    <row r="1408" spans="4:5" x14ac:dyDescent="0.3">
      <c r="D1408" s="16" t="s">
        <v>2248</v>
      </c>
      <c r="E1408" s="3">
        <v>2</v>
      </c>
    </row>
    <row r="1409" spans="4:5" x14ac:dyDescent="0.3">
      <c r="D1409" s="16" t="s">
        <v>8582</v>
      </c>
      <c r="E1409" s="3">
        <v>1</v>
      </c>
    </row>
    <row r="1410" spans="4:5" x14ac:dyDescent="0.3">
      <c r="D1410" s="16" t="s">
        <v>1334</v>
      </c>
      <c r="E1410" s="3">
        <v>2</v>
      </c>
    </row>
    <row r="1411" spans="4:5" x14ac:dyDescent="0.3">
      <c r="D1411" s="16" t="s">
        <v>1763</v>
      </c>
      <c r="E1411" s="3">
        <v>2</v>
      </c>
    </row>
    <row r="1412" spans="4:5" x14ac:dyDescent="0.3">
      <c r="D1412" s="16" t="s">
        <v>8702</v>
      </c>
      <c r="E1412" s="3">
        <v>1</v>
      </c>
    </row>
    <row r="1413" spans="4:5" x14ac:dyDescent="0.3">
      <c r="D1413" s="16" t="s">
        <v>1855</v>
      </c>
      <c r="E1413" s="3">
        <v>1</v>
      </c>
    </row>
    <row r="1414" spans="4:5" x14ac:dyDescent="0.3">
      <c r="D1414" s="16" t="s">
        <v>2493</v>
      </c>
      <c r="E1414" s="3">
        <v>2</v>
      </c>
    </row>
    <row r="1415" spans="4:5" x14ac:dyDescent="0.3">
      <c r="D1415" s="16" t="s">
        <v>2711</v>
      </c>
      <c r="E1415" s="3">
        <v>4</v>
      </c>
    </row>
    <row r="1416" spans="4:5" x14ac:dyDescent="0.3">
      <c r="D1416" s="16" t="s">
        <v>7159</v>
      </c>
      <c r="E1416" s="3">
        <v>2</v>
      </c>
    </row>
    <row r="1417" spans="4:5" x14ac:dyDescent="0.3">
      <c r="D1417" s="16" t="s">
        <v>2341</v>
      </c>
      <c r="E1417" s="3">
        <v>2</v>
      </c>
    </row>
    <row r="1418" spans="4:5" x14ac:dyDescent="0.3">
      <c r="D1418" s="16" t="s">
        <v>1351</v>
      </c>
      <c r="E1418" s="3">
        <v>2</v>
      </c>
    </row>
    <row r="1419" spans="4:5" x14ac:dyDescent="0.3">
      <c r="D1419" s="16" t="s">
        <v>1447</v>
      </c>
      <c r="E1419" s="3">
        <v>2</v>
      </c>
    </row>
    <row r="1420" spans="4:5" x14ac:dyDescent="0.3">
      <c r="D1420" s="16" t="s">
        <v>4706</v>
      </c>
      <c r="E1420" s="3">
        <v>2</v>
      </c>
    </row>
    <row r="1421" spans="4:5" x14ac:dyDescent="0.3">
      <c r="D1421" s="16" t="s">
        <v>936</v>
      </c>
      <c r="E1421" s="3">
        <v>3</v>
      </c>
    </row>
    <row r="1422" spans="4:5" x14ac:dyDescent="0.3">
      <c r="D1422" s="16" t="s">
        <v>506</v>
      </c>
      <c r="E1422" s="3">
        <v>1</v>
      </c>
    </row>
    <row r="1423" spans="4:5" x14ac:dyDescent="0.3">
      <c r="D1423" s="16" t="s">
        <v>6411</v>
      </c>
      <c r="E1423" s="3">
        <v>1</v>
      </c>
    </row>
    <row r="1424" spans="4:5" x14ac:dyDescent="0.3">
      <c r="D1424" s="16" t="s">
        <v>4039</v>
      </c>
      <c r="E1424" s="3">
        <v>2</v>
      </c>
    </row>
    <row r="1425" spans="4:5" x14ac:dyDescent="0.3">
      <c r="D1425" s="16" t="s">
        <v>1263</v>
      </c>
      <c r="E1425" s="3">
        <v>1</v>
      </c>
    </row>
    <row r="1426" spans="4:5" x14ac:dyDescent="0.3">
      <c r="D1426" s="16" t="s">
        <v>8436</v>
      </c>
      <c r="E1426" s="3">
        <v>1</v>
      </c>
    </row>
    <row r="1427" spans="4:5" x14ac:dyDescent="0.3">
      <c r="D1427" s="16" t="s">
        <v>3557</v>
      </c>
      <c r="E1427" s="3">
        <v>2</v>
      </c>
    </row>
    <row r="1428" spans="4:5" x14ac:dyDescent="0.3">
      <c r="D1428" s="16" t="s">
        <v>3910</v>
      </c>
      <c r="E1428" s="3">
        <v>1</v>
      </c>
    </row>
    <row r="1429" spans="4:5" x14ac:dyDescent="0.3">
      <c r="D1429" s="16" t="s">
        <v>3984</v>
      </c>
      <c r="E1429" s="3">
        <v>1</v>
      </c>
    </row>
    <row r="1430" spans="4:5" x14ac:dyDescent="0.3">
      <c r="D1430" s="16" t="s">
        <v>2583</v>
      </c>
      <c r="E1430" s="3">
        <v>2</v>
      </c>
    </row>
    <row r="1431" spans="4:5" x14ac:dyDescent="0.3">
      <c r="D1431" s="16" t="s">
        <v>5244</v>
      </c>
      <c r="E1431" s="3">
        <v>3</v>
      </c>
    </row>
    <row r="1432" spans="4:5" x14ac:dyDescent="0.3">
      <c r="D1432" s="16" t="s">
        <v>1048</v>
      </c>
      <c r="E1432" s="3">
        <v>2</v>
      </c>
    </row>
    <row r="1433" spans="4:5" x14ac:dyDescent="0.3">
      <c r="D1433" s="16" t="s">
        <v>622</v>
      </c>
      <c r="E1433" s="3">
        <v>3</v>
      </c>
    </row>
    <row r="1434" spans="4:5" x14ac:dyDescent="0.3">
      <c r="D1434" s="16" t="s">
        <v>7206</v>
      </c>
      <c r="E1434" s="3">
        <v>2</v>
      </c>
    </row>
    <row r="1435" spans="4:5" x14ac:dyDescent="0.3">
      <c r="D1435" s="16" t="s">
        <v>8289</v>
      </c>
      <c r="E1435" s="3">
        <v>1</v>
      </c>
    </row>
    <row r="1436" spans="4:5" x14ac:dyDescent="0.3">
      <c r="D1436" s="16" t="s">
        <v>8257</v>
      </c>
      <c r="E1436" s="3">
        <v>2</v>
      </c>
    </row>
    <row r="1437" spans="4:5" x14ac:dyDescent="0.3">
      <c r="D1437" s="16" t="s">
        <v>2929</v>
      </c>
      <c r="E1437" s="3">
        <v>2</v>
      </c>
    </row>
    <row r="1438" spans="4:5" x14ac:dyDescent="0.3">
      <c r="D1438" s="16" t="s">
        <v>1824</v>
      </c>
      <c r="E1438" s="3">
        <v>2</v>
      </c>
    </row>
    <row r="1439" spans="4:5" x14ac:dyDescent="0.3">
      <c r="D1439" s="16" t="s">
        <v>6765</v>
      </c>
      <c r="E1439" s="3">
        <v>1</v>
      </c>
    </row>
    <row r="1440" spans="4:5" x14ac:dyDescent="0.3">
      <c r="D1440" s="16" t="s">
        <v>3666</v>
      </c>
      <c r="E1440" s="3">
        <v>3</v>
      </c>
    </row>
    <row r="1441" spans="4:5" x14ac:dyDescent="0.3">
      <c r="D1441" s="16" t="s">
        <v>1898</v>
      </c>
      <c r="E1441" s="3">
        <v>1</v>
      </c>
    </row>
    <row r="1442" spans="4:5" x14ac:dyDescent="0.3">
      <c r="D1442" s="16" t="s">
        <v>2222</v>
      </c>
      <c r="E1442" s="3">
        <v>2</v>
      </c>
    </row>
    <row r="1443" spans="4:5" x14ac:dyDescent="0.3">
      <c r="D1443" s="16" t="s">
        <v>2150</v>
      </c>
      <c r="E1443" s="3">
        <v>2</v>
      </c>
    </row>
    <row r="1444" spans="4:5" x14ac:dyDescent="0.3">
      <c r="D1444" s="16" t="s">
        <v>4349</v>
      </c>
      <c r="E1444" s="3">
        <v>1</v>
      </c>
    </row>
    <row r="1445" spans="4:5" x14ac:dyDescent="0.3">
      <c r="D1445" s="16" t="s">
        <v>3473</v>
      </c>
      <c r="E1445" s="3">
        <v>4</v>
      </c>
    </row>
    <row r="1446" spans="4:5" x14ac:dyDescent="0.3">
      <c r="D1446" s="16" t="s">
        <v>1356</v>
      </c>
      <c r="E1446" s="3">
        <v>1</v>
      </c>
    </row>
    <row r="1447" spans="4:5" x14ac:dyDescent="0.3">
      <c r="D1447" s="16" t="s">
        <v>5710</v>
      </c>
      <c r="E1447" s="3">
        <v>2</v>
      </c>
    </row>
    <row r="1448" spans="4:5" x14ac:dyDescent="0.3">
      <c r="D1448" s="16" t="s">
        <v>4195</v>
      </c>
      <c r="E1448" s="3">
        <v>2</v>
      </c>
    </row>
    <row r="1449" spans="4:5" x14ac:dyDescent="0.3">
      <c r="D1449" s="16" t="s">
        <v>3597</v>
      </c>
      <c r="E1449" s="3">
        <v>2</v>
      </c>
    </row>
    <row r="1450" spans="4:5" x14ac:dyDescent="0.3">
      <c r="D1450" s="16" t="s">
        <v>2443</v>
      </c>
      <c r="E1450" s="3">
        <v>4</v>
      </c>
    </row>
    <row r="1451" spans="4:5" x14ac:dyDescent="0.3">
      <c r="D1451" s="16" t="s">
        <v>647</v>
      </c>
      <c r="E1451" s="3">
        <v>4</v>
      </c>
    </row>
    <row r="1452" spans="4:5" x14ac:dyDescent="0.3">
      <c r="D1452" s="16" t="s">
        <v>3661</v>
      </c>
      <c r="E1452" s="3">
        <v>1</v>
      </c>
    </row>
    <row r="1453" spans="4:5" x14ac:dyDescent="0.3">
      <c r="D1453" s="16" t="s">
        <v>7925</v>
      </c>
      <c r="E1453" s="3">
        <v>1</v>
      </c>
    </row>
    <row r="1454" spans="4:5" x14ac:dyDescent="0.3">
      <c r="D1454" s="16" t="s">
        <v>6443</v>
      </c>
      <c r="E1454" s="3">
        <v>1</v>
      </c>
    </row>
    <row r="1455" spans="4:5" x14ac:dyDescent="0.3">
      <c r="D1455" s="16" t="s">
        <v>220</v>
      </c>
      <c r="E1455" s="3">
        <v>3</v>
      </c>
    </row>
    <row r="1456" spans="4:5" x14ac:dyDescent="0.3">
      <c r="D1456" s="16" t="s">
        <v>361</v>
      </c>
      <c r="E1456" s="3">
        <v>2</v>
      </c>
    </row>
    <row r="1457" spans="4:5" x14ac:dyDescent="0.3">
      <c r="D1457" s="16" t="s">
        <v>2553</v>
      </c>
      <c r="E1457" s="3">
        <v>3</v>
      </c>
    </row>
    <row r="1458" spans="4:5" x14ac:dyDescent="0.3">
      <c r="D1458" s="16" t="s">
        <v>4869</v>
      </c>
      <c r="E1458" s="3">
        <v>1</v>
      </c>
    </row>
    <row r="1459" spans="4:5" x14ac:dyDescent="0.3">
      <c r="D1459" s="16" t="s">
        <v>6878</v>
      </c>
      <c r="E1459" s="3">
        <v>1</v>
      </c>
    </row>
    <row r="1460" spans="4:5" x14ac:dyDescent="0.3">
      <c r="D1460" s="16" t="s">
        <v>2675</v>
      </c>
      <c r="E1460" s="3">
        <v>1</v>
      </c>
    </row>
    <row r="1461" spans="4:5" x14ac:dyDescent="0.3">
      <c r="D1461" s="16" t="s">
        <v>377</v>
      </c>
      <c r="E1461" s="3">
        <v>1</v>
      </c>
    </row>
    <row r="1462" spans="4:5" x14ac:dyDescent="0.3">
      <c r="D1462" s="16" t="s">
        <v>1277</v>
      </c>
      <c r="E1462" s="3">
        <v>3</v>
      </c>
    </row>
    <row r="1463" spans="4:5" x14ac:dyDescent="0.3">
      <c r="D1463" s="16" t="s">
        <v>9318</v>
      </c>
      <c r="E1463" s="3">
        <v>1</v>
      </c>
    </row>
    <row r="1464" spans="4:5" x14ac:dyDescent="0.3">
      <c r="D1464" s="16" t="s">
        <v>6580</v>
      </c>
      <c r="E1464" s="3">
        <v>3</v>
      </c>
    </row>
    <row r="1465" spans="4:5" x14ac:dyDescent="0.3">
      <c r="D1465" s="16" t="s">
        <v>8416</v>
      </c>
      <c r="E1465" s="3">
        <v>1</v>
      </c>
    </row>
    <row r="1466" spans="4:5" x14ac:dyDescent="0.3">
      <c r="D1466" s="16" t="s">
        <v>1926</v>
      </c>
      <c r="E1466" s="3">
        <v>2</v>
      </c>
    </row>
    <row r="1467" spans="4:5" x14ac:dyDescent="0.3">
      <c r="D1467" s="16" t="s">
        <v>4174</v>
      </c>
      <c r="E1467" s="3">
        <v>2</v>
      </c>
    </row>
    <row r="1468" spans="4:5" x14ac:dyDescent="0.3">
      <c r="D1468" s="16" t="s">
        <v>1322</v>
      </c>
      <c r="E1468" s="3">
        <v>1</v>
      </c>
    </row>
    <row r="1469" spans="4:5" x14ac:dyDescent="0.3">
      <c r="D1469" s="16" t="s">
        <v>632</v>
      </c>
      <c r="E1469" s="3">
        <v>2</v>
      </c>
    </row>
    <row r="1470" spans="4:5" x14ac:dyDescent="0.3">
      <c r="D1470" s="16" t="s">
        <v>6318</v>
      </c>
      <c r="E1470" s="3">
        <v>1</v>
      </c>
    </row>
    <row r="1471" spans="4:5" x14ac:dyDescent="0.3">
      <c r="D1471" s="16" t="s">
        <v>2001</v>
      </c>
      <c r="E1471" s="3">
        <v>2</v>
      </c>
    </row>
    <row r="1472" spans="4:5" x14ac:dyDescent="0.3">
      <c r="D1472" s="16" t="s">
        <v>4931</v>
      </c>
      <c r="E1472" s="3">
        <v>1</v>
      </c>
    </row>
    <row r="1473" spans="4:5" x14ac:dyDescent="0.3">
      <c r="D1473" s="16" t="s">
        <v>2083</v>
      </c>
      <c r="E1473" s="3">
        <v>2</v>
      </c>
    </row>
    <row r="1474" spans="4:5" x14ac:dyDescent="0.3">
      <c r="D1474" s="16" t="s">
        <v>1531</v>
      </c>
      <c r="E1474" s="3">
        <v>1</v>
      </c>
    </row>
    <row r="1475" spans="4:5" x14ac:dyDescent="0.3">
      <c r="D1475" s="16" t="s">
        <v>2191</v>
      </c>
      <c r="E1475" s="3">
        <v>1</v>
      </c>
    </row>
    <row r="1476" spans="4:5" x14ac:dyDescent="0.3">
      <c r="D1476" s="16" t="s">
        <v>1589</v>
      </c>
      <c r="E1476" s="3">
        <v>2</v>
      </c>
    </row>
    <row r="1477" spans="4:5" x14ac:dyDescent="0.3">
      <c r="D1477" s="16" t="s">
        <v>8009</v>
      </c>
      <c r="E1477" s="3">
        <v>1</v>
      </c>
    </row>
    <row r="1478" spans="4:5" x14ac:dyDescent="0.3">
      <c r="D1478" s="16" t="s">
        <v>6736</v>
      </c>
      <c r="E1478" s="3">
        <v>2</v>
      </c>
    </row>
    <row r="1479" spans="4:5" x14ac:dyDescent="0.3">
      <c r="D1479" s="16" t="s">
        <v>5076</v>
      </c>
      <c r="E1479" s="3">
        <v>1</v>
      </c>
    </row>
    <row r="1480" spans="4:5" x14ac:dyDescent="0.3">
      <c r="D1480" s="16" t="s">
        <v>3759</v>
      </c>
      <c r="E1480" s="3">
        <v>6</v>
      </c>
    </row>
    <row r="1481" spans="4:5" x14ac:dyDescent="0.3">
      <c r="D1481" s="16" t="s">
        <v>422</v>
      </c>
      <c r="E1481" s="3">
        <v>4</v>
      </c>
    </row>
    <row r="1482" spans="4:5" x14ac:dyDescent="0.3">
      <c r="D1482" s="16" t="s">
        <v>1745</v>
      </c>
      <c r="E1482" s="3">
        <v>3</v>
      </c>
    </row>
    <row r="1483" spans="4:5" x14ac:dyDescent="0.3">
      <c r="D1483" s="16" t="s">
        <v>4360</v>
      </c>
      <c r="E1483" s="3">
        <v>3</v>
      </c>
    </row>
    <row r="1484" spans="4:5" x14ac:dyDescent="0.3">
      <c r="D1484" s="16" t="s">
        <v>1505</v>
      </c>
      <c r="E1484" s="3">
        <v>1</v>
      </c>
    </row>
    <row r="1485" spans="4:5" x14ac:dyDescent="0.3">
      <c r="D1485" s="16" t="s">
        <v>1480</v>
      </c>
      <c r="E1485" s="3">
        <v>4</v>
      </c>
    </row>
    <row r="1486" spans="4:5" x14ac:dyDescent="0.3">
      <c r="D1486" s="16" t="s">
        <v>3078</v>
      </c>
      <c r="E1486" s="3">
        <v>2</v>
      </c>
    </row>
    <row r="1487" spans="4:5" x14ac:dyDescent="0.3">
      <c r="D1487" s="16" t="s">
        <v>838</v>
      </c>
      <c r="E1487" s="3">
        <v>1</v>
      </c>
    </row>
    <row r="1488" spans="4:5" x14ac:dyDescent="0.3">
      <c r="D1488" s="16" t="s">
        <v>4998</v>
      </c>
      <c r="E1488" s="3">
        <v>2</v>
      </c>
    </row>
    <row r="1489" spans="4:5" x14ac:dyDescent="0.3">
      <c r="D1489" s="16" t="s">
        <v>5947</v>
      </c>
      <c r="E1489" s="3">
        <v>1</v>
      </c>
    </row>
    <row r="1490" spans="4:5" x14ac:dyDescent="0.3">
      <c r="D1490" s="16" t="s">
        <v>1496</v>
      </c>
      <c r="E1490" s="3">
        <v>4</v>
      </c>
    </row>
    <row r="1491" spans="4:5" x14ac:dyDescent="0.3">
      <c r="D1491" s="16" t="s">
        <v>1755</v>
      </c>
      <c r="E1491" s="3">
        <v>2</v>
      </c>
    </row>
    <row r="1492" spans="4:5" x14ac:dyDescent="0.3">
      <c r="D1492" s="16" t="s">
        <v>9108</v>
      </c>
      <c r="E1492" s="3">
        <v>1</v>
      </c>
    </row>
    <row r="1493" spans="4:5" x14ac:dyDescent="0.3">
      <c r="D1493" s="16" t="s">
        <v>1117</v>
      </c>
      <c r="E1493" s="3">
        <v>1</v>
      </c>
    </row>
    <row r="1494" spans="4:5" x14ac:dyDescent="0.3">
      <c r="D1494" s="16" t="s">
        <v>1004</v>
      </c>
      <c r="E1494" s="3">
        <v>3</v>
      </c>
    </row>
    <row r="1495" spans="4:5" x14ac:dyDescent="0.3">
      <c r="D1495" s="16" t="s">
        <v>2331</v>
      </c>
      <c r="E1495" s="3">
        <v>2</v>
      </c>
    </row>
    <row r="1496" spans="4:5" x14ac:dyDescent="0.3">
      <c r="D1496" s="16" t="s">
        <v>4808</v>
      </c>
      <c r="E1496" s="3">
        <v>1</v>
      </c>
    </row>
    <row r="1497" spans="4:5" x14ac:dyDescent="0.3">
      <c r="D1497" s="16" t="s">
        <v>1490</v>
      </c>
      <c r="E1497" s="3">
        <v>1</v>
      </c>
    </row>
    <row r="1498" spans="4:5" x14ac:dyDescent="0.3">
      <c r="D1498" s="16" t="s">
        <v>5278</v>
      </c>
      <c r="E1498" s="3">
        <v>2</v>
      </c>
    </row>
    <row r="1499" spans="4:5" x14ac:dyDescent="0.3">
      <c r="D1499" s="16" t="s">
        <v>586</v>
      </c>
      <c r="E1499" s="3">
        <v>3</v>
      </c>
    </row>
    <row r="1500" spans="4:5" x14ac:dyDescent="0.3">
      <c r="D1500" s="16" t="s">
        <v>4358</v>
      </c>
      <c r="E1500" s="3">
        <v>2</v>
      </c>
    </row>
    <row r="1501" spans="4:5" x14ac:dyDescent="0.3">
      <c r="D1501" s="16" t="s">
        <v>3416</v>
      </c>
      <c r="E1501" s="3">
        <v>3</v>
      </c>
    </row>
    <row r="1502" spans="4:5" x14ac:dyDescent="0.3">
      <c r="D1502" s="16" t="s">
        <v>7508</v>
      </c>
      <c r="E1502" s="3">
        <v>1</v>
      </c>
    </row>
    <row r="1503" spans="4:5" x14ac:dyDescent="0.3">
      <c r="D1503" s="16" t="s">
        <v>5552</v>
      </c>
      <c r="E1503" s="3">
        <v>1</v>
      </c>
    </row>
    <row r="1504" spans="4:5" x14ac:dyDescent="0.3">
      <c r="D1504" s="16" t="s">
        <v>4274</v>
      </c>
      <c r="E1504" s="3">
        <v>1</v>
      </c>
    </row>
    <row r="1505" spans="4:5" x14ac:dyDescent="0.3">
      <c r="D1505" s="16" t="s">
        <v>8322</v>
      </c>
      <c r="E1505" s="3">
        <v>1</v>
      </c>
    </row>
    <row r="1506" spans="4:5" x14ac:dyDescent="0.3">
      <c r="D1506" s="16" t="s">
        <v>4861</v>
      </c>
      <c r="E1506" s="3">
        <v>3</v>
      </c>
    </row>
    <row r="1507" spans="4:5" x14ac:dyDescent="0.3">
      <c r="D1507" s="16" t="s">
        <v>6130</v>
      </c>
      <c r="E1507" s="3">
        <v>3</v>
      </c>
    </row>
    <row r="1508" spans="4:5" x14ac:dyDescent="0.3">
      <c r="D1508" s="16" t="s">
        <v>6787</v>
      </c>
      <c r="E1508" s="3">
        <v>2</v>
      </c>
    </row>
    <row r="1509" spans="4:5" x14ac:dyDescent="0.3">
      <c r="D1509" s="16" t="s">
        <v>6342</v>
      </c>
      <c r="E1509" s="3">
        <v>2</v>
      </c>
    </row>
    <row r="1510" spans="4:5" x14ac:dyDescent="0.3">
      <c r="D1510" s="16" t="s">
        <v>9677</v>
      </c>
      <c r="E1510" s="3">
        <v>1</v>
      </c>
    </row>
    <row r="1511" spans="4:5" x14ac:dyDescent="0.3">
      <c r="D1511" s="16" t="s">
        <v>1831</v>
      </c>
      <c r="E1511" s="3">
        <v>2</v>
      </c>
    </row>
    <row r="1512" spans="4:5" x14ac:dyDescent="0.3">
      <c r="D1512" s="16" t="s">
        <v>2224</v>
      </c>
      <c r="E1512" s="3">
        <v>2</v>
      </c>
    </row>
    <row r="1513" spans="4:5" x14ac:dyDescent="0.3">
      <c r="D1513" s="16" t="s">
        <v>1510</v>
      </c>
      <c r="E1513" s="3">
        <v>2</v>
      </c>
    </row>
    <row r="1514" spans="4:5" x14ac:dyDescent="0.3">
      <c r="D1514" s="16" t="s">
        <v>3048</v>
      </c>
      <c r="E1514" s="3">
        <v>2</v>
      </c>
    </row>
    <row r="1515" spans="4:5" x14ac:dyDescent="0.3">
      <c r="D1515" s="16" t="s">
        <v>2624</v>
      </c>
      <c r="E1515" s="3">
        <v>1</v>
      </c>
    </row>
    <row r="1516" spans="4:5" x14ac:dyDescent="0.3">
      <c r="D1516" s="16" t="s">
        <v>2470</v>
      </c>
      <c r="E1516" s="3">
        <v>2</v>
      </c>
    </row>
    <row r="1517" spans="4:5" x14ac:dyDescent="0.3">
      <c r="D1517" s="16" t="s">
        <v>6124</v>
      </c>
      <c r="E1517" s="3">
        <v>2</v>
      </c>
    </row>
    <row r="1518" spans="4:5" x14ac:dyDescent="0.3">
      <c r="D1518" s="16" t="s">
        <v>1125</v>
      </c>
      <c r="E1518" s="3">
        <v>1</v>
      </c>
    </row>
    <row r="1519" spans="4:5" x14ac:dyDescent="0.3">
      <c r="D1519" s="16" t="s">
        <v>5170</v>
      </c>
      <c r="E1519" s="3">
        <v>4</v>
      </c>
    </row>
    <row r="1520" spans="4:5" x14ac:dyDescent="0.3">
      <c r="D1520" s="16" t="s">
        <v>7804</v>
      </c>
      <c r="E1520" s="3">
        <v>1</v>
      </c>
    </row>
    <row r="1521" spans="4:5" x14ac:dyDescent="0.3">
      <c r="D1521" s="16" t="s">
        <v>8093</v>
      </c>
      <c r="E1521" s="3">
        <v>1</v>
      </c>
    </row>
    <row r="1522" spans="4:5" x14ac:dyDescent="0.3">
      <c r="D1522" s="16" t="s">
        <v>1050</v>
      </c>
      <c r="E1522" s="3">
        <v>1</v>
      </c>
    </row>
    <row r="1523" spans="4:5" x14ac:dyDescent="0.3">
      <c r="D1523" s="16" t="s">
        <v>401</v>
      </c>
      <c r="E1523" s="3">
        <v>2</v>
      </c>
    </row>
    <row r="1524" spans="4:5" x14ac:dyDescent="0.3">
      <c r="D1524" s="16" t="s">
        <v>813</v>
      </c>
      <c r="E1524" s="3">
        <v>1</v>
      </c>
    </row>
    <row r="1525" spans="4:5" x14ac:dyDescent="0.3">
      <c r="D1525" s="16" t="s">
        <v>3633</v>
      </c>
      <c r="E1525" s="3">
        <v>2</v>
      </c>
    </row>
    <row r="1526" spans="4:5" x14ac:dyDescent="0.3">
      <c r="D1526" s="16" t="s">
        <v>2162</v>
      </c>
      <c r="E1526" s="3">
        <v>2</v>
      </c>
    </row>
    <row r="1527" spans="4:5" x14ac:dyDescent="0.3">
      <c r="D1527" s="16" t="s">
        <v>2393</v>
      </c>
      <c r="E1527" s="3">
        <v>3</v>
      </c>
    </row>
    <row r="1528" spans="4:5" x14ac:dyDescent="0.3">
      <c r="D1528" s="16" t="s">
        <v>5664</v>
      </c>
      <c r="E1528" s="3">
        <v>1</v>
      </c>
    </row>
    <row r="1529" spans="4:5" x14ac:dyDescent="0.3">
      <c r="D1529" s="16" t="s">
        <v>3355</v>
      </c>
      <c r="E1529" s="3">
        <v>2</v>
      </c>
    </row>
    <row r="1530" spans="4:5" x14ac:dyDescent="0.3">
      <c r="D1530" s="16" t="s">
        <v>6742</v>
      </c>
      <c r="E1530" s="3">
        <v>1</v>
      </c>
    </row>
    <row r="1531" spans="4:5" x14ac:dyDescent="0.3">
      <c r="D1531" s="16" t="s">
        <v>3936</v>
      </c>
      <c r="E1531" s="3">
        <v>1</v>
      </c>
    </row>
    <row r="1532" spans="4:5" x14ac:dyDescent="0.3">
      <c r="D1532" s="16" t="s">
        <v>6344</v>
      </c>
      <c r="E1532" s="3">
        <v>1</v>
      </c>
    </row>
    <row r="1533" spans="4:5" x14ac:dyDescent="0.3">
      <c r="D1533" s="16" t="s">
        <v>5267</v>
      </c>
      <c r="E1533" s="3">
        <v>1</v>
      </c>
    </row>
    <row r="1534" spans="4:5" x14ac:dyDescent="0.3">
      <c r="D1534" s="16" t="s">
        <v>3052</v>
      </c>
      <c r="E1534" s="3">
        <v>2</v>
      </c>
    </row>
    <row r="1535" spans="4:5" x14ac:dyDescent="0.3">
      <c r="D1535" s="16" t="s">
        <v>2402</v>
      </c>
      <c r="E1535" s="3">
        <v>3</v>
      </c>
    </row>
    <row r="1536" spans="4:5" x14ac:dyDescent="0.3">
      <c r="D1536" s="16" t="s">
        <v>3562</v>
      </c>
      <c r="E1536" s="3">
        <v>4</v>
      </c>
    </row>
    <row r="1537" spans="4:5" x14ac:dyDescent="0.3">
      <c r="D1537" s="16" t="s">
        <v>5666</v>
      </c>
      <c r="E1537" s="3">
        <v>1</v>
      </c>
    </row>
    <row r="1538" spans="4:5" x14ac:dyDescent="0.3">
      <c r="D1538" s="16" t="s">
        <v>5753</v>
      </c>
      <c r="E1538" s="3">
        <v>2</v>
      </c>
    </row>
    <row r="1539" spans="4:5" x14ac:dyDescent="0.3">
      <c r="D1539" s="16" t="s">
        <v>2564</v>
      </c>
      <c r="E1539" s="3">
        <v>2</v>
      </c>
    </row>
    <row r="1540" spans="4:5" x14ac:dyDescent="0.3">
      <c r="D1540" s="16" t="s">
        <v>2433</v>
      </c>
      <c r="E1540" s="3">
        <v>1</v>
      </c>
    </row>
    <row r="1541" spans="4:5" x14ac:dyDescent="0.3">
      <c r="D1541" s="16" t="s">
        <v>1782</v>
      </c>
      <c r="E1541" s="3">
        <v>3</v>
      </c>
    </row>
    <row r="1542" spans="4:5" x14ac:dyDescent="0.3">
      <c r="D1542" s="16" t="s">
        <v>2573</v>
      </c>
      <c r="E1542" s="3">
        <v>3</v>
      </c>
    </row>
    <row r="1543" spans="4:5" x14ac:dyDescent="0.3">
      <c r="D1543" s="16" t="s">
        <v>6569</v>
      </c>
      <c r="E1543" s="3">
        <v>1</v>
      </c>
    </row>
    <row r="1544" spans="4:5" x14ac:dyDescent="0.3">
      <c r="D1544" s="16" t="s">
        <v>9629</v>
      </c>
      <c r="E1544" s="3">
        <v>1</v>
      </c>
    </row>
    <row r="1545" spans="4:5" x14ac:dyDescent="0.3">
      <c r="D1545" s="16" t="s">
        <v>4529</v>
      </c>
      <c r="E1545" s="3">
        <v>1</v>
      </c>
    </row>
    <row r="1546" spans="4:5" x14ac:dyDescent="0.3">
      <c r="D1546" s="16" t="s">
        <v>1313</v>
      </c>
      <c r="E1546" s="3">
        <v>1</v>
      </c>
    </row>
    <row r="1547" spans="4:5" x14ac:dyDescent="0.3">
      <c r="D1547" s="16" t="s">
        <v>5484</v>
      </c>
      <c r="E1547" s="3">
        <v>1</v>
      </c>
    </row>
    <row r="1548" spans="4:5" x14ac:dyDescent="0.3">
      <c r="D1548" s="16" t="s">
        <v>10035</v>
      </c>
      <c r="E1548" s="3">
        <v>1</v>
      </c>
    </row>
    <row r="1549" spans="4:5" x14ac:dyDescent="0.3">
      <c r="D1549" s="16" t="s">
        <v>7982</v>
      </c>
      <c r="E1549" s="3">
        <v>1</v>
      </c>
    </row>
    <row r="1550" spans="4:5" x14ac:dyDescent="0.3">
      <c r="D1550" s="16" t="s">
        <v>660</v>
      </c>
      <c r="E1550" s="3">
        <v>4</v>
      </c>
    </row>
    <row r="1551" spans="4:5" x14ac:dyDescent="0.3">
      <c r="D1551" s="16" t="s">
        <v>9058</v>
      </c>
      <c r="E1551" s="3">
        <v>3</v>
      </c>
    </row>
    <row r="1552" spans="4:5" x14ac:dyDescent="0.3">
      <c r="D1552" s="16" t="s">
        <v>4666</v>
      </c>
      <c r="E1552" s="3">
        <v>2</v>
      </c>
    </row>
    <row r="1553" spans="4:5" x14ac:dyDescent="0.3">
      <c r="D1553" s="16" t="s">
        <v>4425</v>
      </c>
      <c r="E1553" s="3">
        <v>1</v>
      </c>
    </row>
    <row r="1554" spans="4:5" x14ac:dyDescent="0.3">
      <c r="D1554" s="16" t="s">
        <v>3822</v>
      </c>
      <c r="E1554" s="3">
        <v>1</v>
      </c>
    </row>
    <row r="1555" spans="4:5" x14ac:dyDescent="0.3">
      <c r="D1555" s="16" t="s">
        <v>5064</v>
      </c>
      <c r="E1555" s="3">
        <v>1</v>
      </c>
    </row>
    <row r="1556" spans="4:5" x14ac:dyDescent="0.3">
      <c r="D1556" s="16" t="s">
        <v>1982</v>
      </c>
      <c r="E1556" s="3">
        <v>1</v>
      </c>
    </row>
    <row r="1557" spans="4:5" x14ac:dyDescent="0.3">
      <c r="D1557" s="16" t="s">
        <v>9478</v>
      </c>
      <c r="E1557" s="3">
        <v>1</v>
      </c>
    </row>
    <row r="1558" spans="4:5" x14ac:dyDescent="0.3">
      <c r="D1558" s="16" t="s">
        <v>5337</v>
      </c>
      <c r="E1558" s="3">
        <v>3</v>
      </c>
    </row>
    <row r="1559" spans="4:5" x14ac:dyDescent="0.3">
      <c r="D1559" s="16" t="s">
        <v>1103</v>
      </c>
      <c r="E1559" s="3">
        <v>3</v>
      </c>
    </row>
    <row r="1560" spans="4:5" x14ac:dyDescent="0.3">
      <c r="D1560" s="16" t="s">
        <v>5792</v>
      </c>
      <c r="E1560" s="3">
        <v>2</v>
      </c>
    </row>
    <row r="1561" spans="4:5" x14ac:dyDescent="0.3">
      <c r="D1561" s="16" t="s">
        <v>4989</v>
      </c>
      <c r="E1561" s="3">
        <v>1</v>
      </c>
    </row>
    <row r="1562" spans="4:5" x14ac:dyDescent="0.3">
      <c r="D1562" s="16" t="s">
        <v>1296</v>
      </c>
      <c r="E1562" s="3">
        <v>3</v>
      </c>
    </row>
    <row r="1563" spans="4:5" x14ac:dyDescent="0.3">
      <c r="D1563" s="16" t="s">
        <v>2663</v>
      </c>
      <c r="E1563" s="3">
        <v>3</v>
      </c>
    </row>
    <row r="1564" spans="4:5" x14ac:dyDescent="0.3">
      <c r="D1564" s="16" t="s">
        <v>180</v>
      </c>
      <c r="E1564" s="3">
        <v>3</v>
      </c>
    </row>
    <row r="1565" spans="4:5" x14ac:dyDescent="0.3">
      <c r="D1565" s="16" t="s">
        <v>4605</v>
      </c>
      <c r="E1565" s="3">
        <v>1</v>
      </c>
    </row>
    <row r="1566" spans="4:5" x14ac:dyDescent="0.3">
      <c r="D1566" s="16" t="s">
        <v>1332</v>
      </c>
      <c r="E1566" s="3">
        <v>2</v>
      </c>
    </row>
    <row r="1567" spans="4:5" x14ac:dyDescent="0.3">
      <c r="D1567" s="16" t="s">
        <v>2600</v>
      </c>
      <c r="E1567" s="3">
        <v>1</v>
      </c>
    </row>
    <row r="1568" spans="4:5" x14ac:dyDescent="0.3">
      <c r="D1568" s="16" t="s">
        <v>322</v>
      </c>
      <c r="E1568" s="3">
        <v>3</v>
      </c>
    </row>
    <row r="1569" spans="4:5" x14ac:dyDescent="0.3">
      <c r="D1569" s="16" t="s">
        <v>5704</v>
      </c>
      <c r="E1569" s="3">
        <v>4</v>
      </c>
    </row>
    <row r="1570" spans="4:5" x14ac:dyDescent="0.3">
      <c r="D1570" s="16" t="s">
        <v>7907</v>
      </c>
      <c r="E1570" s="3">
        <v>1</v>
      </c>
    </row>
    <row r="1571" spans="4:5" x14ac:dyDescent="0.3">
      <c r="D1571" s="16" t="s">
        <v>3069</v>
      </c>
      <c r="E1571" s="3">
        <v>2</v>
      </c>
    </row>
    <row r="1572" spans="4:5" x14ac:dyDescent="0.3">
      <c r="D1572" s="16" t="s">
        <v>1892</v>
      </c>
      <c r="E1572" s="3">
        <v>2</v>
      </c>
    </row>
    <row r="1573" spans="4:5" x14ac:dyDescent="0.3">
      <c r="D1573" s="16" t="s">
        <v>8315</v>
      </c>
      <c r="E1573" s="3">
        <v>1</v>
      </c>
    </row>
    <row r="1574" spans="4:5" x14ac:dyDescent="0.3">
      <c r="D1574" s="16" t="s">
        <v>5760</v>
      </c>
      <c r="E1574" s="3">
        <v>1</v>
      </c>
    </row>
    <row r="1575" spans="4:5" x14ac:dyDescent="0.3">
      <c r="D1575" s="16" t="s">
        <v>2954</v>
      </c>
      <c r="E1575" s="3">
        <v>2</v>
      </c>
    </row>
    <row r="1576" spans="4:5" x14ac:dyDescent="0.3">
      <c r="D1576" s="16" t="s">
        <v>411</v>
      </c>
      <c r="E1576" s="3">
        <v>3</v>
      </c>
    </row>
    <row r="1577" spans="4:5" x14ac:dyDescent="0.3">
      <c r="D1577" s="16" t="s">
        <v>2203</v>
      </c>
      <c r="E1577" s="3">
        <v>4</v>
      </c>
    </row>
    <row r="1578" spans="4:5" x14ac:dyDescent="0.3">
      <c r="D1578" s="16" t="s">
        <v>4418</v>
      </c>
      <c r="E1578" s="3">
        <v>4</v>
      </c>
    </row>
    <row r="1579" spans="4:5" x14ac:dyDescent="0.3">
      <c r="D1579" s="16" t="s">
        <v>4768</v>
      </c>
      <c r="E1579" s="3">
        <v>2</v>
      </c>
    </row>
    <row r="1580" spans="4:5" x14ac:dyDescent="0.3">
      <c r="D1580" s="16" t="s">
        <v>6858</v>
      </c>
      <c r="E1580" s="3">
        <v>2</v>
      </c>
    </row>
    <row r="1581" spans="4:5" x14ac:dyDescent="0.3">
      <c r="D1581" s="16" t="s">
        <v>1457</v>
      </c>
      <c r="E1581" s="3">
        <v>3</v>
      </c>
    </row>
    <row r="1582" spans="4:5" x14ac:dyDescent="0.3">
      <c r="D1582" s="16" t="s">
        <v>4549</v>
      </c>
      <c r="E1582" s="3">
        <v>3</v>
      </c>
    </row>
    <row r="1583" spans="4:5" x14ac:dyDescent="0.3">
      <c r="D1583" s="16" t="s">
        <v>1445</v>
      </c>
      <c r="E1583" s="3">
        <v>3</v>
      </c>
    </row>
    <row r="1584" spans="4:5" x14ac:dyDescent="0.3">
      <c r="D1584" s="16" t="s">
        <v>1378</v>
      </c>
      <c r="E1584" s="3">
        <v>3</v>
      </c>
    </row>
    <row r="1585" spans="4:5" x14ac:dyDescent="0.3">
      <c r="D1585" s="16" t="s">
        <v>6827</v>
      </c>
      <c r="E1585" s="3">
        <v>1</v>
      </c>
    </row>
    <row r="1586" spans="4:5" x14ac:dyDescent="0.3">
      <c r="D1586" s="16" t="s">
        <v>6150</v>
      </c>
      <c r="E1586" s="3">
        <v>1</v>
      </c>
    </row>
    <row r="1587" spans="4:5" x14ac:dyDescent="0.3">
      <c r="D1587" s="16" t="s">
        <v>897</v>
      </c>
      <c r="E1587" s="3">
        <v>2</v>
      </c>
    </row>
    <row r="1588" spans="4:5" x14ac:dyDescent="0.3">
      <c r="D1588" s="16" t="s">
        <v>477</v>
      </c>
      <c r="E1588" s="3">
        <v>2</v>
      </c>
    </row>
    <row r="1589" spans="4:5" x14ac:dyDescent="0.3">
      <c r="D1589" s="16" t="s">
        <v>5909</v>
      </c>
      <c r="E1589" s="3">
        <v>1</v>
      </c>
    </row>
    <row r="1590" spans="4:5" x14ac:dyDescent="0.3">
      <c r="D1590" s="16" t="s">
        <v>491</v>
      </c>
      <c r="E1590" s="3">
        <v>1</v>
      </c>
    </row>
    <row r="1591" spans="4:5" x14ac:dyDescent="0.3">
      <c r="D1591" s="16" t="s">
        <v>465</v>
      </c>
      <c r="E1591" s="3">
        <v>4</v>
      </c>
    </row>
    <row r="1592" spans="4:5" x14ac:dyDescent="0.3">
      <c r="D1592" s="16" t="s">
        <v>4167</v>
      </c>
      <c r="E1592" s="3">
        <v>2</v>
      </c>
    </row>
    <row r="1593" spans="4:5" x14ac:dyDescent="0.3">
      <c r="D1593" s="16" t="s">
        <v>684</v>
      </c>
      <c r="E1593" s="3">
        <v>2</v>
      </c>
    </row>
    <row r="1594" spans="4:5" x14ac:dyDescent="0.3">
      <c r="D1594" s="16" t="s">
        <v>7198</v>
      </c>
      <c r="E1594" s="3">
        <v>1</v>
      </c>
    </row>
    <row r="1595" spans="4:5" x14ac:dyDescent="0.3">
      <c r="D1595" s="16" t="s">
        <v>1682</v>
      </c>
      <c r="E1595" s="3">
        <v>3</v>
      </c>
    </row>
    <row r="1596" spans="4:5" x14ac:dyDescent="0.3">
      <c r="D1596" s="16" t="s">
        <v>862</v>
      </c>
      <c r="E1596" s="3">
        <v>3</v>
      </c>
    </row>
    <row r="1597" spans="4:5" x14ac:dyDescent="0.3">
      <c r="D1597" s="16" t="s">
        <v>4537</v>
      </c>
      <c r="E1597" s="3">
        <v>2</v>
      </c>
    </row>
    <row r="1598" spans="4:5" x14ac:dyDescent="0.3">
      <c r="D1598" s="16" t="s">
        <v>6365</v>
      </c>
      <c r="E1598" s="3">
        <v>2</v>
      </c>
    </row>
    <row r="1599" spans="4:5" x14ac:dyDescent="0.3">
      <c r="D1599" s="16" t="s">
        <v>3511</v>
      </c>
      <c r="E1599" s="3">
        <v>1</v>
      </c>
    </row>
    <row r="1600" spans="4:5" x14ac:dyDescent="0.3">
      <c r="D1600" s="16" t="s">
        <v>4498</v>
      </c>
      <c r="E1600" s="3">
        <v>2</v>
      </c>
    </row>
    <row r="1601" spans="4:5" x14ac:dyDescent="0.3">
      <c r="D1601" s="16" t="s">
        <v>6785</v>
      </c>
      <c r="E1601" s="3">
        <v>1</v>
      </c>
    </row>
    <row r="1602" spans="4:5" x14ac:dyDescent="0.3">
      <c r="D1602" s="16" t="s">
        <v>1919</v>
      </c>
      <c r="E1602" s="3">
        <v>2</v>
      </c>
    </row>
    <row r="1603" spans="4:5" x14ac:dyDescent="0.3">
      <c r="D1603" s="16" t="s">
        <v>578</v>
      </c>
      <c r="E1603" s="3">
        <v>5</v>
      </c>
    </row>
    <row r="1604" spans="4:5" x14ac:dyDescent="0.3">
      <c r="D1604" s="16" t="s">
        <v>440</v>
      </c>
      <c r="E1604" s="3">
        <v>2</v>
      </c>
    </row>
    <row r="1605" spans="4:5" x14ac:dyDescent="0.3">
      <c r="D1605" s="16" t="s">
        <v>8375</v>
      </c>
      <c r="E1605" s="3">
        <v>2</v>
      </c>
    </row>
    <row r="1606" spans="4:5" x14ac:dyDescent="0.3">
      <c r="D1606" s="16" t="s">
        <v>2645</v>
      </c>
      <c r="E1606" s="3">
        <v>2</v>
      </c>
    </row>
    <row r="1607" spans="4:5" x14ac:dyDescent="0.3">
      <c r="D1607" s="16" t="s">
        <v>5035</v>
      </c>
      <c r="E1607" s="3">
        <v>4</v>
      </c>
    </row>
    <row r="1608" spans="4:5" x14ac:dyDescent="0.3">
      <c r="D1608" s="16" t="s">
        <v>6723</v>
      </c>
      <c r="E1608" s="3">
        <v>1</v>
      </c>
    </row>
    <row r="1609" spans="4:5" x14ac:dyDescent="0.3">
      <c r="D1609" s="16" t="s">
        <v>2005</v>
      </c>
      <c r="E1609" s="3">
        <v>1</v>
      </c>
    </row>
    <row r="1610" spans="4:5" x14ac:dyDescent="0.3">
      <c r="D1610" s="16" t="s">
        <v>5812</v>
      </c>
      <c r="E1610" s="3">
        <v>1</v>
      </c>
    </row>
    <row r="1611" spans="4:5" x14ac:dyDescent="0.3">
      <c r="D1611" s="16" t="s">
        <v>281</v>
      </c>
      <c r="E1611" s="3">
        <v>3</v>
      </c>
    </row>
    <row r="1612" spans="4:5" x14ac:dyDescent="0.3">
      <c r="D1612" s="16" t="s">
        <v>1195</v>
      </c>
      <c r="E1612" s="3">
        <v>4</v>
      </c>
    </row>
    <row r="1613" spans="4:5" x14ac:dyDescent="0.3">
      <c r="D1613" s="16" t="s">
        <v>6042</v>
      </c>
      <c r="E1613" s="3">
        <v>4</v>
      </c>
    </row>
    <row r="1614" spans="4:5" x14ac:dyDescent="0.3">
      <c r="D1614" s="16" t="s">
        <v>2041</v>
      </c>
      <c r="E1614" s="3">
        <v>4</v>
      </c>
    </row>
    <row r="1615" spans="4:5" x14ac:dyDescent="0.3">
      <c r="D1615" s="16" t="s">
        <v>4984</v>
      </c>
      <c r="E1615" s="3">
        <v>1</v>
      </c>
    </row>
    <row r="1616" spans="4:5" x14ac:dyDescent="0.3">
      <c r="D1616" s="16" t="s">
        <v>5945</v>
      </c>
      <c r="E1616" s="3">
        <v>1</v>
      </c>
    </row>
    <row r="1617" spans="4:5" x14ac:dyDescent="0.3">
      <c r="D1617" s="16" t="s">
        <v>6204</v>
      </c>
      <c r="E1617" s="3">
        <v>2</v>
      </c>
    </row>
    <row r="1618" spans="4:5" x14ac:dyDescent="0.3">
      <c r="D1618" s="16" t="s">
        <v>878</v>
      </c>
      <c r="E1618" s="3">
        <v>3</v>
      </c>
    </row>
    <row r="1619" spans="4:5" x14ac:dyDescent="0.3">
      <c r="D1619" s="16" t="s">
        <v>7353</v>
      </c>
      <c r="E1619" s="3">
        <v>1</v>
      </c>
    </row>
    <row r="1620" spans="4:5" x14ac:dyDescent="0.3">
      <c r="D1620" s="16" t="s">
        <v>2424</v>
      </c>
      <c r="E1620" s="3">
        <v>6</v>
      </c>
    </row>
    <row r="1621" spans="4:5" x14ac:dyDescent="0.3">
      <c r="D1621" s="16" t="s">
        <v>4814</v>
      </c>
      <c r="E1621" s="3">
        <v>2</v>
      </c>
    </row>
    <row r="1622" spans="4:5" x14ac:dyDescent="0.3">
      <c r="D1622" s="16" t="s">
        <v>3982</v>
      </c>
      <c r="E1622" s="3">
        <v>2</v>
      </c>
    </row>
    <row r="1623" spans="4:5" x14ac:dyDescent="0.3">
      <c r="D1623" s="16" t="s">
        <v>530</v>
      </c>
      <c r="E1623" s="3">
        <v>3</v>
      </c>
    </row>
    <row r="1624" spans="4:5" x14ac:dyDescent="0.3">
      <c r="D1624" s="16" t="s">
        <v>2923</v>
      </c>
      <c r="E1624" s="3">
        <v>2</v>
      </c>
    </row>
    <row r="1625" spans="4:5" x14ac:dyDescent="0.3">
      <c r="D1625" s="16" t="s">
        <v>1203</v>
      </c>
      <c r="E1625" s="3">
        <v>2</v>
      </c>
    </row>
    <row r="1626" spans="4:5" x14ac:dyDescent="0.3">
      <c r="D1626" s="16" t="s">
        <v>1281</v>
      </c>
      <c r="E1626" s="3">
        <v>4</v>
      </c>
    </row>
    <row r="1627" spans="4:5" x14ac:dyDescent="0.3">
      <c r="D1627" s="16" t="s">
        <v>4596</v>
      </c>
      <c r="E1627" s="3">
        <v>2</v>
      </c>
    </row>
    <row r="1628" spans="4:5" x14ac:dyDescent="0.3">
      <c r="D1628" s="16" t="s">
        <v>1870</v>
      </c>
      <c r="E1628" s="3">
        <v>3</v>
      </c>
    </row>
    <row r="1629" spans="4:5" x14ac:dyDescent="0.3">
      <c r="D1629" s="16" t="s">
        <v>5252</v>
      </c>
      <c r="E1629" s="3">
        <v>3</v>
      </c>
    </row>
    <row r="1630" spans="4:5" x14ac:dyDescent="0.3">
      <c r="D1630" s="16" t="s">
        <v>5057</v>
      </c>
      <c r="E1630" s="3">
        <v>2</v>
      </c>
    </row>
    <row r="1631" spans="4:5" x14ac:dyDescent="0.3">
      <c r="D1631" s="16" t="s">
        <v>1556</v>
      </c>
      <c r="E1631" s="3">
        <v>1</v>
      </c>
    </row>
    <row r="1632" spans="4:5" x14ac:dyDescent="0.3">
      <c r="D1632" s="16" t="s">
        <v>5191</v>
      </c>
      <c r="E1632" s="3">
        <v>1</v>
      </c>
    </row>
    <row r="1633" spans="4:5" x14ac:dyDescent="0.3">
      <c r="D1633" s="16" t="s">
        <v>1044</v>
      </c>
      <c r="E1633" s="3">
        <v>3</v>
      </c>
    </row>
    <row r="1634" spans="4:5" x14ac:dyDescent="0.3">
      <c r="D1634" s="16" t="s">
        <v>1289</v>
      </c>
      <c r="E1634" s="3">
        <v>1</v>
      </c>
    </row>
    <row r="1635" spans="4:5" x14ac:dyDescent="0.3">
      <c r="D1635" s="16" t="s">
        <v>2386</v>
      </c>
      <c r="E1635" s="3">
        <v>1</v>
      </c>
    </row>
    <row r="1636" spans="4:5" x14ac:dyDescent="0.3">
      <c r="D1636" s="16" t="s">
        <v>968</v>
      </c>
      <c r="E1636" s="3">
        <v>3</v>
      </c>
    </row>
    <row r="1637" spans="4:5" x14ac:dyDescent="0.3">
      <c r="D1637" s="16" t="s">
        <v>6888</v>
      </c>
      <c r="E1637" s="3">
        <v>1</v>
      </c>
    </row>
    <row r="1638" spans="4:5" x14ac:dyDescent="0.3">
      <c r="D1638" s="16" t="s">
        <v>6589</v>
      </c>
      <c r="E1638" s="3">
        <v>4</v>
      </c>
    </row>
    <row r="1639" spans="4:5" x14ac:dyDescent="0.3">
      <c r="D1639" s="16" t="s">
        <v>6292</v>
      </c>
      <c r="E1639" s="3">
        <v>2</v>
      </c>
    </row>
    <row r="1640" spans="4:5" x14ac:dyDescent="0.3">
      <c r="D1640" s="16" t="s">
        <v>4063</v>
      </c>
      <c r="E1640" s="3">
        <v>1</v>
      </c>
    </row>
    <row r="1641" spans="4:5" x14ac:dyDescent="0.3">
      <c r="D1641" s="16" t="s">
        <v>5025</v>
      </c>
      <c r="E1641" s="3">
        <v>1</v>
      </c>
    </row>
    <row r="1642" spans="4:5" x14ac:dyDescent="0.3">
      <c r="D1642" s="16" t="s">
        <v>6612</v>
      </c>
      <c r="E1642" s="3">
        <v>1</v>
      </c>
    </row>
    <row r="1643" spans="4:5" x14ac:dyDescent="0.3">
      <c r="D1643" s="16" t="s">
        <v>2413</v>
      </c>
      <c r="E1643" s="3">
        <v>1</v>
      </c>
    </row>
    <row r="1644" spans="4:5" x14ac:dyDescent="0.3">
      <c r="D1644" s="16" t="s">
        <v>2425</v>
      </c>
      <c r="E1644" s="3">
        <v>8</v>
      </c>
    </row>
    <row r="1645" spans="4:5" x14ac:dyDescent="0.3">
      <c r="D1645" s="16" t="s">
        <v>5575</v>
      </c>
      <c r="E1645" s="3">
        <v>1</v>
      </c>
    </row>
    <row r="1646" spans="4:5" x14ac:dyDescent="0.3">
      <c r="D1646" s="16" t="s">
        <v>2155</v>
      </c>
      <c r="E1646" s="3">
        <v>3</v>
      </c>
    </row>
    <row r="1647" spans="4:5" x14ac:dyDescent="0.3">
      <c r="D1647" s="16" t="s">
        <v>2535</v>
      </c>
      <c r="E1647" s="3">
        <v>3</v>
      </c>
    </row>
    <row r="1648" spans="4:5" x14ac:dyDescent="0.3">
      <c r="D1648" s="16" t="s">
        <v>1688</v>
      </c>
      <c r="E1648" s="3">
        <v>4</v>
      </c>
    </row>
    <row r="1649" spans="4:5" x14ac:dyDescent="0.3">
      <c r="D1649" s="16" t="s">
        <v>5110</v>
      </c>
      <c r="E1649" s="3">
        <v>2</v>
      </c>
    </row>
    <row r="1650" spans="4:5" x14ac:dyDescent="0.3">
      <c r="D1650" s="16" t="s">
        <v>7272</v>
      </c>
      <c r="E1650" s="3">
        <v>1</v>
      </c>
    </row>
    <row r="1651" spans="4:5" x14ac:dyDescent="0.3">
      <c r="D1651" s="16" t="s">
        <v>3482</v>
      </c>
      <c r="E1651" s="3">
        <v>2</v>
      </c>
    </row>
    <row r="1652" spans="4:5" x14ac:dyDescent="0.3">
      <c r="D1652" s="16" t="s">
        <v>4416</v>
      </c>
      <c r="E1652" s="3">
        <v>2</v>
      </c>
    </row>
    <row r="1653" spans="4:5" x14ac:dyDescent="0.3">
      <c r="D1653" s="16" t="s">
        <v>4314</v>
      </c>
      <c r="E1653" s="3">
        <v>1</v>
      </c>
    </row>
    <row r="1654" spans="4:5" x14ac:dyDescent="0.3">
      <c r="D1654" s="16" t="s">
        <v>360</v>
      </c>
      <c r="E1654" s="3">
        <v>1</v>
      </c>
    </row>
    <row r="1655" spans="4:5" x14ac:dyDescent="0.3">
      <c r="D1655" s="16" t="s">
        <v>6700</v>
      </c>
      <c r="E1655" s="3">
        <v>2</v>
      </c>
    </row>
    <row r="1656" spans="4:5" x14ac:dyDescent="0.3">
      <c r="D1656" s="16" t="s">
        <v>1285</v>
      </c>
      <c r="E1656" s="3">
        <v>1</v>
      </c>
    </row>
    <row r="1657" spans="4:5" x14ac:dyDescent="0.3">
      <c r="D1657" s="16" t="s">
        <v>7080</v>
      </c>
      <c r="E1657" s="3">
        <v>1</v>
      </c>
    </row>
    <row r="1658" spans="4:5" x14ac:dyDescent="0.3">
      <c r="D1658" s="16" t="s">
        <v>1584</v>
      </c>
      <c r="E1658" s="3">
        <v>1</v>
      </c>
    </row>
    <row r="1659" spans="4:5" x14ac:dyDescent="0.3">
      <c r="D1659" s="16" t="s">
        <v>6578</v>
      </c>
      <c r="E1659" s="3">
        <v>3</v>
      </c>
    </row>
    <row r="1660" spans="4:5" x14ac:dyDescent="0.3">
      <c r="D1660" s="16" t="s">
        <v>423</v>
      </c>
      <c r="E1660" s="3">
        <v>3</v>
      </c>
    </row>
    <row r="1661" spans="4:5" x14ac:dyDescent="0.3">
      <c r="D1661" s="16" t="s">
        <v>5104</v>
      </c>
      <c r="E1661" s="3">
        <v>2</v>
      </c>
    </row>
    <row r="1662" spans="4:5" x14ac:dyDescent="0.3">
      <c r="D1662" s="16" t="s">
        <v>2121</v>
      </c>
      <c r="E1662" s="3">
        <v>1</v>
      </c>
    </row>
    <row r="1663" spans="4:5" x14ac:dyDescent="0.3">
      <c r="D1663" s="16" t="s">
        <v>3864</v>
      </c>
      <c r="E1663" s="3">
        <v>1</v>
      </c>
    </row>
    <row r="1664" spans="4:5" x14ac:dyDescent="0.3">
      <c r="D1664" s="16" t="s">
        <v>2562</v>
      </c>
      <c r="E1664" s="3">
        <v>5</v>
      </c>
    </row>
    <row r="1665" spans="4:5" x14ac:dyDescent="0.3">
      <c r="D1665" s="16" t="s">
        <v>3593</v>
      </c>
      <c r="E1665" s="3">
        <v>1</v>
      </c>
    </row>
    <row r="1666" spans="4:5" x14ac:dyDescent="0.3">
      <c r="D1666" s="16" t="s">
        <v>376</v>
      </c>
      <c r="E1666" s="3">
        <v>2</v>
      </c>
    </row>
    <row r="1667" spans="4:5" x14ac:dyDescent="0.3">
      <c r="D1667" s="16" t="s">
        <v>463</v>
      </c>
      <c r="E1667" s="3">
        <v>3</v>
      </c>
    </row>
    <row r="1668" spans="4:5" x14ac:dyDescent="0.3">
      <c r="D1668" s="16" t="s">
        <v>723</v>
      </c>
      <c r="E1668" s="3">
        <v>1</v>
      </c>
    </row>
    <row r="1669" spans="4:5" x14ac:dyDescent="0.3">
      <c r="D1669" s="16" t="s">
        <v>4228</v>
      </c>
      <c r="E1669" s="3">
        <v>2</v>
      </c>
    </row>
    <row r="1670" spans="4:5" x14ac:dyDescent="0.3">
      <c r="D1670" s="16" t="s">
        <v>489</v>
      </c>
      <c r="E1670" s="3">
        <v>3</v>
      </c>
    </row>
    <row r="1671" spans="4:5" x14ac:dyDescent="0.3">
      <c r="D1671" s="16" t="s">
        <v>8868</v>
      </c>
      <c r="E1671" s="3">
        <v>2</v>
      </c>
    </row>
    <row r="1672" spans="4:5" x14ac:dyDescent="0.3">
      <c r="D1672" s="16" t="s">
        <v>1219</v>
      </c>
      <c r="E1672" s="3">
        <v>1</v>
      </c>
    </row>
    <row r="1673" spans="4:5" x14ac:dyDescent="0.3">
      <c r="D1673" s="16" t="s">
        <v>5707</v>
      </c>
      <c r="E1673" s="3">
        <v>2</v>
      </c>
    </row>
    <row r="1674" spans="4:5" x14ac:dyDescent="0.3">
      <c r="D1674" s="16" t="s">
        <v>2218</v>
      </c>
      <c r="E1674" s="3">
        <v>3</v>
      </c>
    </row>
    <row r="1675" spans="4:5" x14ac:dyDescent="0.3">
      <c r="D1675" s="16" t="s">
        <v>1304</v>
      </c>
      <c r="E1675" s="3">
        <v>2</v>
      </c>
    </row>
    <row r="1676" spans="4:5" x14ac:dyDescent="0.3">
      <c r="D1676" s="16" t="s">
        <v>494</v>
      </c>
      <c r="E1676" s="3">
        <v>2</v>
      </c>
    </row>
    <row r="1677" spans="4:5" x14ac:dyDescent="0.3">
      <c r="D1677" s="16" t="s">
        <v>3540</v>
      </c>
      <c r="E1677" s="3">
        <v>3</v>
      </c>
    </row>
    <row r="1678" spans="4:5" x14ac:dyDescent="0.3">
      <c r="D1678" s="16" t="s">
        <v>164</v>
      </c>
      <c r="E1678" s="3">
        <v>4</v>
      </c>
    </row>
    <row r="1679" spans="4:5" x14ac:dyDescent="0.3">
      <c r="D1679" s="16" t="s">
        <v>916</v>
      </c>
      <c r="E1679" s="3">
        <v>3</v>
      </c>
    </row>
    <row r="1680" spans="4:5" x14ac:dyDescent="0.3">
      <c r="D1680" s="16" t="s">
        <v>6449</v>
      </c>
      <c r="E1680" s="3">
        <v>1</v>
      </c>
    </row>
    <row r="1681" spans="4:5" x14ac:dyDescent="0.3">
      <c r="D1681" s="16" t="s">
        <v>739</v>
      </c>
      <c r="E1681" s="3">
        <v>2</v>
      </c>
    </row>
    <row r="1682" spans="4:5" x14ac:dyDescent="0.3">
      <c r="D1682" s="16" t="s">
        <v>2952</v>
      </c>
      <c r="E1682" s="3">
        <v>5</v>
      </c>
    </row>
    <row r="1683" spans="4:5" x14ac:dyDescent="0.3">
      <c r="D1683" s="16" t="s">
        <v>1419</v>
      </c>
      <c r="E1683" s="3">
        <v>3</v>
      </c>
    </row>
    <row r="1684" spans="4:5" x14ac:dyDescent="0.3">
      <c r="D1684" s="16" t="s">
        <v>348</v>
      </c>
      <c r="E1684" s="3">
        <v>1</v>
      </c>
    </row>
    <row r="1685" spans="4:5" x14ac:dyDescent="0.3">
      <c r="D1685" s="16" t="s">
        <v>4076</v>
      </c>
      <c r="E1685" s="3">
        <v>4</v>
      </c>
    </row>
    <row r="1686" spans="4:5" x14ac:dyDescent="0.3">
      <c r="D1686" s="16" t="s">
        <v>815</v>
      </c>
      <c r="E1686" s="3">
        <v>1</v>
      </c>
    </row>
    <row r="1687" spans="4:5" x14ac:dyDescent="0.3">
      <c r="D1687" s="16" t="s">
        <v>6779</v>
      </c>
      <c r="E1687" s="3">
        <v>1</v>
      </c>
    </row>
    <row r="1688" spans="4:5" x14ac:dyDescent="0.3">
      <c r="D1688" s="16" t="s">
        <v>3324</v>
      </c>
      <c r="E1688" s="3">
        <v>3</v>
      </c>
    </row>
    <row r="1689" spans="4:5" x14ac:dyDescent="0.3">
      <c r="D1689" s="16" t="s">
        <v>6200</v>
      </c>
      <c r="E1689" s="3">
        <v>1</v>
      </c>
    </row>
    <row r="1690" spans="4:5" x14ac:dyDescent="0.3">
      <c r="D1690" s="16" t="s">
        <v>1600</v>
      </c>
      <c r="E1690" s="3">
        <v>3</v>
      </c>
    </row>
    <row r="1691" spans="4:5" x14ac:dyDescent="0.3">
      <c r="D1691" s="16" t="s">
        <v>9221</v>
      </c>
      <c r="E1691" s="3">
        <v>2</v>
      </c>
    </row>
    <row r="1692" spans="4:5" x14ac:dyDescent="0.3">
      <c r="D1692" s="16" t="s">
        <v>910</v>
      </c>
      <c r="E1692" s="3">
        <v>2</v>
      </c>
    </row>
    <row r="1693" spans="4:5" x14ac:dyDescent="0.3">
      <c r="D1693" s="16" t="s">
        <v>2526</v>
      </c>
      <c r="E1693" s="3">
        <v>2</v>
      </c>
    </row>
    <row r="1694" spans="4:5" x14ac:dyDescent="0.3">
      <c r="D1694" s="16" t="s">
        <v>781</v>
      </c>
      <c r="E1694" s="3">
        <v>4</v>
      </c>
    </row>
    <row r="1695" spans="4:5" x14ac:dyDescent="0.3">
      <c r="D1695" s="16" t="s">
        <v>7565</v>
      </c>
      <c r="E1695" s="3">
        <v>1</v>
      </c>
    </row>
    <row r="1696" spans="4:5" x14ac:dyDescent="0.3">
      <c r="D1696" s="16" t="s">
        <v>1916</v>
      </c>
      <c r="E1696" s="3">
        <v>1</v>
      </c>
    </row>
    <row r="1697" spans="4:5" x14ac:dyDescent="0.3">
      <c r="D1697" s="16" t="s">
        <v>6718</v>
      </c>
      <c r="E1697" s="3">
        <v>1</v>
      </c>
    </row>
    <row r="1698" spans="4:5" x14ac:dyDescent="0.3">
      <c r="D1698" s="16" t="s">
        <v>4662</v>
      </c>
      <c r="E1698" s="3">
        <v>2</v>
      </c>
    </row>
    <row r="1699" spans="4:5" x14ac:dyDescent="0.3">
      <c r="D1699" s="16" t="s">
        <v>6687</v>
      </c>
      <c r="E1699" s="3">
        <v>2</v>
      </c>
    </row>
    <row r="1700" spans="4:5" x14ac:dyDescent="0.3">
      <c r="D1700" s="16" t="s">
        <v>1264</v>
      </c>
      <c r="E1700" s="3">
        <v>1</v>
      </c>
    </row>
    <row r="1701" spans="4:5" x14ac:dyDescent="0.3">
      <c r="D1701" s="16" t="s">
        <v>7186</v>
      </c>
      <c r="E1701" s="3">
        <v>1</v>
      </c>
    </row>
    <row r="1702" spans="4:5" x14ac:dyDescent="0.3">
      <c r="D1702" s="16" t="s">
        <v>4660</v>
      </c>
      <c r="E1702" s="3">
        <v>2</v>
      </c>
    </row>
    <row r="1703" spans="4:5" x14ac:dyDescent="0.3">
      <c r="D1703" s="16" t="s">
        <v>9537</v>
      </c>
      <c r="E1703" s="3">
        <v>1</v>
      </c>
    </row>
    <row r="1704" spans="4:5" x14ac:dyDescent="0.3">
      <c r="D1704" s="16" t="s">
        <v>6212</v>
      </c>
      <c r="E1704" s="3">
        <v>3</v>
      </c>
    </row>
    <row r="1705" spans="4:5" x14ac:dyDescent="0.3">
      <c r="D1705" s="16" t="s">
        <v>4732</v>
      </c>
      <c r="E1705" s="3">
        <v>2</v>
      </c>
    </row>
    <row r="1706" spans="4:5" x14ac:dyDescent="0.3">
      <c r="D1706" s="16" t="s">
        <v>6055</v>
      </c>
      <c r="E1706" s="3">
        <v>2</v>
      </c>
    </row>
    <row r="1707" spans="4:5" x14ac:dyDescent="0.3">
      <c r="D1707" s="16" t="s">
        <v>1417</v>
      </c>
      <c r="E1707" s="3">
        <v>1</v>
      </c>
    </row>
    <row r="1708" spans="4:5" x14ac:dyDescent="0.3">
      <c r="D1708" s="16" t="s">
        <v>6523</v>
      </c>
      <c r="E1708" s="3">
        <v>1</v>
      </c>
    </row>
    <row r="1709" spans="4:5" x14ac:dyDescent="0.3">
      <c r="D1709" s="16" t="s">
        <v>7445</v>
      </c>
      <c r="E1709" s="3">
        <v>2</v>
      </c>
    </row>
    <row r="1710" spans="4:5" x14ac:dyDescent="0.3">
      <c r="D1710" s="16" t="s">
        <v>1784</v>
      </c>
      <c r="E1710" s="3">
        <v>4</v>
      </c>
    </row>
    <row r="1711" spans="4:5" x14ac:dyDescent="0.3">
      <c r="D1711" s="16" t="s">
        <v>3659</v>
      </c>
      <c r="E1711" s="3">
        <v>1</v>
      </c>
    </row>
    <row r="1712" spans="4:5" x14ac:dyDescent="0.3">
      <c r="D1712" s="16" t="s">
        <v>2106</v>
      </c>
      <c r="E1712" s="3">
        <v>3</v>
      </c>
    </row>
    <row r="1713" spans="4:5" x14ac:dyDescent="0.3">
      <c r="D1713" s="16" t="s">
        <v>2018</v>
      </c>
      <c r="E1713" s="3">
        <v>2</v>
      </c>
    </row>
    <row r="1714" spans="4:5" x14ac:dyDescent="0.3">
      <c r="D1714" s="16" t="s">
        <v>6339</v>
      </c>
      <c r="E1714" s="3">
        <v>1</v>
      </c>
    </row>
    <row r="1715" spans="4:5" x14ac:dyDescent="0.3">
      <c r="D1715" s="16" t="s">
        <v>3372</v>
      </c>
      <c r="E1715" s="3">
        <v>4</v>
      </c>
    </row>
    <row r="1716" spans="4:5" x14ac:dyDescent="0.3">
      <c r="D1716" s="16" t="s">
        <v>9153</v>
      </c>
      <c r="E1716" s="3">
        <v>1</v>
      </c>
    </row>
    <row r="1717" spans="4:5" x14ac:dyDescent="0.3">
      <c r="D1717" s="16" t="s">
        <v>2891</v>
      </c>
      <c r="E1717" s="3">
        <v>2</v>
      </c>
    </row>
    <row r="1718" spans="4:5" x14ac:dyDescent="0.3">
      <c r="D1718" s="16" t="s">
        <v>2069</v>
      </c>
      <c r="E1718" s="3">
        <v>1</v>
      </c>
    </row>
    <row r="1719" spans="4:5" x14ac:dyDescent="0.3">
      <c r="D1719" s="16" t="s">
        <v>1637</v>
      </c>
      <c r="E1719" s="3">
        <v>2</v>
      </c>
    </row>
    <row r="1720" spans="4:5" x14ac:dyDescent="0.3">
      <c r="D1720" s="16" t="s">
        <v>2775</v>
      </c>
      <c r="E1720" s="3">
        <v>2</v>
      </c>
    </row>
    <row r="1721" spans="4:5" x14ac:dyDescent="0.3">
      <c r="D1721" s="16" t="s">
        <v>2588</v>
      </c>
      <c r="E1721" s="3">
        <v>2</v>
      </c>
    </row>
    <row r="1722" spans="4:5" x14ac:dyDescent="0.3">
      <c r="D1722" s="16" t="s">
        <v>7194</v>
      </c>
      <c r="E1722" s="3">
        <v>1</v>
      </c>
    </row>
    <row r="1723" spans="4:5" x14ac:dyDescent="0.3">
      <c r="D1723" s="16" t="s">
        <v>8020</v>
      </c>
      <c r="E1723" s="3">
        <v>1</v>
      </c>
    </row>
    <row r="1724" spans="4:5" x14ac:dyDescent="0.3">
      <c r="D1724" s="16" t="s">
        <v>974</v>
      </c>
      <c r="E1724" s="3">
        <v>2</v>
      </c>
    </row>
    <row r="1725" spans="4:5" x14ac:dyDescent="0.3">
      <c r="D1725" s="16" t="s">
        <v>580</v>
      </c>
      <c r="E1725" s="3">
        <v>2</v>
      </c>
    </row>
    <row r="1726" spans="4:5" x14ac:dyDescent="0.3">
      <c r="D1726" s="16" t="s">
        <v>513</v>
      </c>
      <c r="E1726" s="3">
        <v>1</v>
      </c>
    </row>
    <row r="1727" spans="4:5" x14ac:dyDescent="0.3">
      <c r="D1727" s="16" t="s">
        <v>2174</v>
      </c>
      <c r="E1727" s="3">
        <v>3</v>
      </c>
    </row>
    <row r="1728" spans="4:5" x14ac:dyDescent="0.3">
      <c r="D1728" s="16" t="s">
        <v>2681</v>
      </c>
      <c r="E1728" s="3">
        <v>2</v>
      </c>
    </row>
    <row r="1729" spans="4:5" x14ac:dyDescent="0.3">
      <c r="D1729" s="16" t="s">
        <v>3498</v>
      </c>
      <c r="E1729" s="3">
        <v>1</v>
      </c>
    </row>
    <row r="1730" spans="4:5" x14ac:dyDescent="0.3">
      <c r="D1730" s="16" t="s">
        <v>2287</v>
      </c>
      <c r="E1730" s="3">
        <v>3</v>
      </c>
    </row>
    <row r="1731" spans="4:5" x14ac:dyDescent="0.3">
      <c r="D1731" s="16" t="s">
        <v>1131</v>
      </c>
      <c r="E1731" s="3">
        <v>4</v>
      </c>
    </row>
    <row r="1732" spans="4:5" x14ac:dyDescent="0.3">
      <c r="D1732" s="16" t="s">
        <v>8006</v>
      </c>
      <c r="E1732" s="3">
        <v>1</v>
      </c>
    </row>
    <row r="1733" spans="4:5" x14ac:dyDescent="0.3">
      <c r="D1733" s="16" t="s">
        <v>6312</v>
      </c>
      <c r="E1733" s="3">
        <v>1</v>
      </c>
    </row>
    <row r="1734" spans="4:5" x14ac:dyDescent="0.3">
      <c r="D1734" s="16" t="s">
        <v>2932</v>
      </c>
      <c r="E1734" s="3">
        <v>1</v>
      </c>
    </row>
    <row r="1735" spans="4:5" x14ac:dyDescent="0.3">
      <c r="D1735" s="16" t="s">
        <v>8607</v>
      </c>
      <c r="E1735" s="3">
        <v>1</v>
      </c>
    </row>
    <row r="1736" spans="4:5" x14ac:dyDescent="0.3">
      <c r="D1736" s="16" t="s">
        <v>9376</v>
      </c>
      <c r="E1736" s="3">
        <v>1</v>
      </c>
    </row>
    <row r="1737" spans="4:5" x14ac:dyDescent="0.3">
      <c r="D1737" s="16" t="s">
        <v>2266</v>
      </c>
      <c r="E1737" s="3">
        <v>3</v>
      </c>
    </row>
    <row r="1738" spans="4:5" x14ac:dyDescent="0.3">
      <c r="D1738" s="16" t="s">
        <v>6459</v>
      </c>
      <c r="E1738" s="3">
        <v>1</v>
      </c>
    </row>
    <row r="1739" spans="4:5" x14ac:dyDescent="0.3">
      <c r="D1739" s="16" t="s">
        <v>8198</v>
      </c>
      <c r="E1739" s="3">
        <v>1</v>
      </c>
    </row>
    <row r="1740" spans="4:5" x14ac:dyDescent="0.3">
      <c r="D1740" s="16" t="s">
        <v>4562</v>
      </c>
      <c r="E1740" s="3">
        <v>2</v>
      </c>
    </row>
    <row r="1741" spans="4:5" x14ac:dyDescent="0.3">
      <c r="D1741" s="16" t="s">
        <v>538</v>
      </c>
      <c r="E1741" s="3">
        <v>2</v>
      </c>
    </row>
    <row r="1742" spans="4:5" x14ac:dyDescent="0.3">
      <c r="D1742" s="16" t="s">
        <v>4493</v>
      </c>
      <c r="E1742" s="3">
        <v>2</v>
      </c>
    </row>
    <row r="1743" spans="4:5" x14ac:dyDescent="0.3">
      <c r="D1743" s="16" t="s">
        <v>1759</v>
      </c>
      <c r="E1743" s="3">
        <v>2</v>
      </c>
    </row>
    <row r="1744" spans="4:5" x14ac:dyDescent="0.3">
      <c r="D1744" s="16" t="s">
        <v>3655</v>
      </c>
      <c r="E1744" s="3">
        <v>1</v>
      </c>
    </row>
    <row r="1745" spans="4:5" x14ac:dyDescent="0.3">
      <c r="D1745" s="16" t="s">
        <v>1403</v>
      </c>
      <c r="E1745" s="3">
        <v>3</v>
      </c>
    </row>
    <row r="1746" spans="4:5" x14ac:dyDescent="0.3">
      <c r="D1746" s="16" t="s">
        <v>4398</v>
      </c>
      <c r="E1746" s="3">
        <v>2</v>
      </c>
    </row>
    <row r="1747" spans="4:5" x14ac:dyDescent="0.3">
      <c r="D1747" s="16" t="s">
        <v>9247</v>
      </c>
      <c r="E1747" s="3">
        <v>3</v>
      </c>
    </row>
    <row r="1748" spans="4:5" x14ac:dyDescent="0.3">
      <c r="D1748" s="16" t="s">
        <v>1075</v>
      </c>
      <c r="E1748" s="3">
        <v>1</v>
      </c>
    </row>
    <row r="1749" spans="4:5" x14ac:dyDescent="0.3">
      <c r="D1749" s="16" t="s">
        <v>2851</v>
      </c>
      <c r="E1749" s="3">
        <v>3</v>
      </c>
    </row>
    <row r="1750" spans="4:5" x14ac:dyDescent="0.3">
      <c r="D1750" s="16" t="s">
        <v>5371</v>
      </c>
      <c r="E1750" s="3">
        <v>1</v>
      </c>
    </row>
    <row r="1751" spans="4:5" x14ac:dyDescent="0.3">
      <c r="D1751" s="16" t="s">
        <v>1252</v>
      </c>
      <c r="E1751" s="3">
        <v>1</v>
      </c>
    </row>
    <row r="1752" spans="4:5" x14ac:dyDescent="0.3">
      <c r="D1752" s="16" t="s">
        <v>518</v>
      </c>
      <c r="E1752" s="3">
        <v>2</v>
      </c>
    </row>
    <row r="1753" spans="4:5" x14ac:dyDescent="0.3">
      <c r="D1753" s="16" t="s">
        <v>1147</v>
      </c>
      <c r="E1753" s="3">
        <v>3</v>
      </c>
    </row>
    <row r="1754" spans="4:5" x14ac:dyDescent="0.3">
      <c r="D1754" s="16" t="s">
        <v>1850</v>
      </c>
      <c r="E1754" s="3">
        <v>1</v>
      </c>
    </row>
    <row r="1755" spans="4:5" x14ac:dyDescent="0.3">
      <c r="D1755" s="16" t="s">
        <v>2081</v>
      </c>
      <c r="E1755" s="3">
        <v>3</v>
      </c>
    </row>
    <row r="1756" spans="4:5" x14ac:dyDescent="0.3">
      <c r="D1756" s="16" t="s">
        <v>304</v>
      </c>
      <c r="E1756" s="3">
        <v>3</v>
      </c>
    </row>
    <row r="1757" spans="4:5" x14ac:dyDescent="0.3">
      <c r="D1757" s="16" t="s">
        <v>1668</v>
      </c>
      <c r="E1757" s="3">
        <v>1</v>
      </c>
    </row>
    <row r="1758" spans="4:5" x14ac:dyDescent="0.3">
      <c r="D1758" s="16" t="s">
        <v>3150</v>
      </c>
      <c r="E1758" s="3">
        <v>1</v>
      </c>
    </row>
    <row r="1759" spans="4:5" x14ac:dyDescent="0.3">
      <c r="D1759" s="16" t="s">
        <v>5748</v>
      </c>
      <c r="E1759" s="3">
        <v>2</v>
      </c>
    </row>
    <row r="1760" spans="4:5" x14ac:dyDescent="0.3">
      <c r="D1760" s="16" t="s">
        <v>5713</v>
      </c>
      <c r="E1760" s="3">
        <v>2</v>
      </c>
    </row>
    <row r="1761" spans="4:5" x14ac:dyDescent="0.3">
      <c r="D1761" s="16" t="s">
        <v>2688</v>
      </c>
      <c r="E1761" s="3">
        <v>2</v>
      </c>
    </row>
    <row r="1762" spans="4:5" x14ac:dyDescent="0.3">
      <c r="D1762" s="16" t="s">
        <v>1308</v>
      </c>
      <c r="E1762" s="3">
        <v>3</v>
      </c>
    </row>
    <row r="1763" spans="4:5" x14ac:dyDescent="0.3">
      <c r="D1763" s="16" t="s">
        <v>9790</v>
      </c>
      <c r="E1763" s="3">
        <v>1</v>
      </c>
    </row>
    <row r="1764" spans="4:5" x14ac:dyDescent="0.3">
      <c r="D1764" s="16" t="s">
        <v>3618</v>
      </c>
      <c r="E1764" s="3">
        <v>2</v>
      </c>
    </row>
    <row r="1765" spans="4:5" x14ac:dyDescent="0.3">
      <c r="D1765" s="16" t="s">
        <v>3302</v>
      </c>
      <c r="E1765" s="3">
        <v>2</v>
      </c>
    </row>
    <row r="1766" spans="4:5" x14ac:dyDescent="0.3">
      <c r="D1766" s="16" t="s">
        <v>4696</v>
      </c>
      <c r="E1766" s="3">
        <v>2</v>
      </c>
    </row>
    <row r="1767" spans="4:5" x14ac:dyDescent="0.3">
      <c r="D1767" s="16" t="s">
        <v>4290</v>
      </c>
      <c r="E1767" s="3">
        <v>3</v>
      </c>
    </row>
    <row r="1768" spans="4:5" x14ac:dyDescent="0.3">
      <c r="D1768" s="16" t="s">
        <v>1133</v>
      </c>
      <c r="E1768" s="3">
        <v>2</v>
      </c>
    </row>
    <row r="1769" spans="4:5" x14ac:dyDescent="0.3">
      <c r="D1769" s="16" t="s">
        <v>8993</v>
      </c>
      <c r="E1769" s="3">
        <v>1</v>
      </c>
    </row>
    <row r="1770" spans="4:5" x14ac:dyDescent="0.3">
      <c r="D1770" s="16" t="s">
        <v>4653</v>
      </c>
      <c r="E1770" s="3">
        <v>1</v>
      </c>
    </row>
    <row r="1771" spans="4:5" x14ac:dyDescent="0.3">
      <c r="D1771" s="16" t="s">
        <v>9673</v>
      </c>
      <c r="E1771" s="3">
        <v>1</v>
      </c>
    </row>
    <row r="1772" spans="4:5" x14ac:dyDescent="0.3">
      <c r="D1772" s="16" t="s">
        <v>672</v>
      </c>
      <c r="E1772" s="3">
        <v>3</v>
      </c>
    </row>
    <row r="1773" spans="4:5" x14ac:dyDescent="0.3">
      <c r="D1773" s="16" t="s">
        <v>980</v>
      </c>
      <c r="E1773" s="3">
        <v>2</v>
      </c>
    </row>
    <row r="1774" spans="4:5" x14ac:dyDescent="0.3">
      <c r="D1774" s="16" t="s">
        <v>4204</v>
      </c>
      <c r="E1774" s="3">
        <v>1</v>
      </c>
    </row>
    <row r="1775" spans="4:5" x14ac:dyDescent="0.3">
      <c r="D1775" s="16" t="s">
        <v>3102</v>
      </c>
      <c r="E1775" s="3">
        <v>1</v>
      </c>
    </row>
    <row r="1776" spans="4:5" x14ac:dyDescent="0.3">
      <c r="D1776" s="16" t="s">
        <v>1733</v>
      </c>
      <c r="E1776" s="3">
        <v>7</v>
      </c>
    </row>
    <row r="1777" spans="4:5" x14ac:dyDescent="0.3">
      <c r="D1777" s="16" t="s">
        <v>3405</v>
      </c>
      <c r="E1777" s="3">
        <v>1</v>
      </c>
    </row>
    <row r="1778" spans="4:5" x14ac:dyDescent="0.3">
      <c r="D1778" s="16" t="s">
        <v>7500</v>
      </c>
      <c r="E1778" s="3">
        <v>1</v>
      </c>
    </row>
    <row r="1779" spans="4:5" x14ac:dyDescent="0.3">
      <c r="D1779" s="16" t="s">
        <v>8857</v>
      </c>
      <c r="E1779" s="3">
        <v>1</v>
      </c>
    </row>
    <row r="1780" spans="4:5" x14ac:dyDescent="0.3">
      <c r="D1780" s="16" t="s">
        <v>864</v>
      </c>
      <c r="E1780" s="3">
        <v>2</v>
      </c>
    </row>
    <row r="1781" spans="4:5" x14ac:dyDescent="0.3">
      <c r="D1781" s="16" t="s">
        <v>86</v>
      </c>
      <c r="E1781" s="3">
        <v>4</v>
      </c>
    </row>
    <row r="1782" spans="4:5" x14ac:dyDescent="0.3">
      <c r="D1782" s="16" t="s">
        <v>956</v>
      </c>
      <c r="E1782" s="3">
        <v>2</v>
      </c>
    </row>
    <row r="1783" spans="4:5" x14ac:dyDescent="0.3">
      <c r="D1783" s="16" t="s">
        <v>958</v>
      </c>
      <c r="E1783" s="3">
        <v>2</v>
      </c>
    </row>
    <row r="1784" spans="4:5" x14ac:dyDescent="0.3">
      <c r="D1784" s="16" t="s">
        <v>5326</v>
      </c>
      <c r="E1784" s="3">
        <v>2</v>
      </c>
    </row>
    <row r="1785" spans="4:5" x14ac:dyDescent="0.3">
      <c r="D1785" s="16" t="s">
        <v>8305</v>
      </c>
      <c r="E1785" s="3">
        <v>1</v>
      </c>
    </row>
    <row r="1786" spans="4:5" x14ac:dyDescent="0.3">
      <c r="D1786" s="16" t="s">
        <v>9795</v>
      </c>
      <c r="E1786" s="3">
        <v>1</v>
      </c>
    </row>
    <row r="1787" spans="4:5" x14ac:dyDescent="0.3">
      <c r="D1787" s="16" t="s">
        <v>300</v>
      </c>
      <c r="E1787" s="3">
        <v>2</v>
      </c>
    </row>
    <row r="1788" spans="4:5" x14ac:dyDescent="0.3">
      <c r="D1788" s="16" t="s">
        <v>1224</v>
      </c>
      <c r="E1788" s="3">
        <v>4</v>
      </c>
    </row>
    <row r="1789" spans="4:5" x14ac:dyDescent="0.3">
      <c r="D1789" s="16" t="s">
        <v>985</v>
      </c>
      <c r="E1789" s="3">
        <v>1</v>
      </c>
    </row>
    <row r="1790" spans="4:5" x14ac:dyDescent="0.3">
      <c r="D1790" s="16" t="s">
        <v>1462</v>
      </c>
      <c r="E1790" s="3">
        <v>6</v>
      </c>
    </row>
    <row r="1791" spans="4:5" x14ac:dyDescent="0.3">
      <c r="D1791" s="16" t="s">
        <v>4069</v>
      </c>
      <c r="E1791" s="3">
        <v>1</v>
      </c>
    </row>
    <row r="1792" spans="4:5" x14ac:dyDescent="0.3">
      <c r="D1792" s="16" t="s">
        <v>4343</v>
      </c>
      <c r="E1792" s="3">
        <v>3</v>
      </c>
    </row>
    <row r="1793" spans="4:5" x14ac:dyDescent="0.3">
      <c r="D1793" s="16" t="s">
        <v>983</v>
      </c>
      <c r="E1793" s="3">
        <v>2</v>
      </c>
    </row>
    <row r="1794" spans="4:5" x14ac:dyDescent="0.3">
      <c r="D1794" s="16" t="s">
        <v>6540</v>
      </c>
      <c r="E1794" s="3">
        <v>1</v>
      </c>
    </row>
    <row r="1795" spans="4:5" x14ac:dyDescent="0.3">
      <c r="D1795" s="16" t="s">
        <v>404</v>
      </c>
      <c r="E1795" s="3">
        <v>5</v>
      </c>
    </row>
    <row r="1796" spans="4:5" x14ac:dyDescent="0.3">
      <c r="D1796" s="16" t="s">
        <v>9090</v>
      </c>
      <c r="E1796" s="3">
        <v>1</v>
      </c>
    </row>
    <row r="1797" spans="4:5" x14ac:dyDescent="0.3">
      <c r="D1797" s="16" t="s">
        <v>3218</v>
      </c>
      <c r="E1797" s="3">
        <v>2</v>
      </c>
    </row>
    <row r="1798" spans="4:5" x14ac:dyDescent="0.3">
      <c r="D1798" s="16" t="s">
        <v>1122</v>
      </c>
      <c r="E1798" s="3">
        <v>1</v>
      </c>
    </row>
    <row r="1799" spans="4:5" x14ac:dyDescent="0.3">
      <c r="D1799" s="16" t="s">
        <v>3564</v>
      </c>
      <c r="E1799" s="3">
        <v>1</v>
      </c>
    </row>
    <row r="1800" spans="4:5" x14ac:dyDescent="0.3">
      <c r="D1800" s="16" t="s">
        <v>7325</v>
      </c>
      <c r="E1800" s="3">
        <v>1</v>
      </c>
    </row>
    <row r="1801" spans="4:5" x14ac:dyDescent="0.3">
      <c r="D1801" s="16" t="s">
        <v>1180</v>
      </c>
      <c r="E1801" s="3">
        <v>3</v>
      </c>
    </row>
    <row r="1802" spans="4:5" x14ac:dyDescent="0.3">
      <c r="D1802" s="16" t="s">
        <v>407</v>
      </c>
      <c r="E1802" s="3">
        <v>3</v>
      </c>
    </row>
    <row r="1803" spans="4:5" x14ac:dyDescent="0.3">
      <c r="D1803" s="16" t="s">
        <v>4908</v>
      </c>
      <c r="E1803" s="3">
        <v>1</v>
      </c>
    </row>
    <row r="1804" spans="4:5" x14ac:dyDescent="0.3">
      <c r="D1804" s="16" t="s">
        <v>1056</v>
      </c>
      <c r="E1804" s="3">
        <v>3</v>
      </c>
    </row>
    <row r="1805" spans="4:5" x14ac:dyDescent="0.3">
      <c r="D1805" s="16" t="s">
        <v>1928</v>
      </c>
      <c r="E1805" s="3">
        <v>2</v>
      </c>
    </row>
    <row r="1806" spans="4:5" x14ac:dyDescent="0.3">
      <c r="D1806" s="16" t="s">
        <v>8946</v>
      </c>
      <c r="E1806" s="3">
        <v>1</v>
      </c>
    </row>
    <row r="1807" spans="4:5" x14ac:dyDescent="0.3">
      <c r="D1807" s="16" t="s">
        <v>2358</v>
      </c>
      <c r="E1807" s="3">
        <v>2</v>
      </c>
    </row>
    <row r="1808" spans="4:5" x14ac:dyDescent="0.3">
      <c r="D1808" s="16" t="s">
        <v>5927</v>
      </c>
      <c r="E1808" s="3">
        <v>1</v>
      </c>
    </row>
    <row r="1809" spans="4:5" x14ac:dyDescent="0.3">
      <c r="D1809" s="16" t="s">
        <v>3445</v>
      </c>
      <c r="E1809" s="3">
        <v>1</v>
      </c>
    </row>
    <row r="1810" spans="4:5" x14ac:dyDescent="0.3">
      <c r="D1810" s="16" t="s">
        <v>2893</v>
      </c>
      <c r="E1810" s="3">
        <v>1</v>
      </c>
    </row>
    <row r="1811" spans="4:5" x14ac:dyDescent="0.3">
      <c r="D1811" s="16" t="s">
        <v>7245</v>
      </c>
      <c r="E1811" s="3">
        <v>2</v>
      </c>
    </row>
    <row r="1812" spans="4:5" x14ac:dyDescent="0.3">
      <c r="D1812" s="16" t="s">
        <v>4915</v>
      </c>
      <c r="E1812" s="3">
        <v>2</v>
      </c>
    </row>
    <row r="1813" spans="4:5" x14ac:dyDescent="0.3">
      <c r="D1813" s="16" t="s">
        <v>5209</v>
      </c>
      <c r="E1813" s="3">
        <v>1</v>
      </c>
    </row>
    <row r="1814" spans="4:5" x14ac:dyDescent="0.3">
      <c r="D1814" s="16" t="s">
        <v>1590</v>
      </c>
      <c r="E1814" s="3">
        <v>2</v>
      </c>
    </row>
    <row r="1815" spans="4:5" x14ac:dyDescent="0.3">
      <c r="D1815" s="16" t="s">
        <v>4821</v>
      </c>
      <c r="E1815" s="3">
        <v>2</v>
      </c>
    </row>
    <row r="1816" spans="4:5" x14ac:dyDescent="0.3">
      <c r="D1816" s="16" t="s">
        <v>3841</v>
      </c>
      <c r="E1816" s="3">
        <v>1</v>
      </c>
    </row>
    <row r="1817" spans="4:5" x14ac:dyDescent="0.3">
      <c r="D1817" s="16" t="s">
        <v>716</v>
      </c>
      <c r="E1817" s="3">
        <v>4</v>
      </c>
    </row>
    <row r="1818" spans="4:5" x14ac:dyDescent="0.3">
      <c r="D1818" s="16" t="s">
        <v>6004</v>
      </c>
      <c r="E1818" s="3">
        <v>1</v>
      </c>
    </row>
    <row r="1819" spans="4:5" x14ac:dyDescent="0.3">
      <c r="D1819" s="16" t="s">
        <v>2763</v>
      </c>
      <c r="E1819" s="3">
        <v>2</v>
      </c>
    </row>
    <row r="1820" spans="4:5" x14ac:dyDescent="0.3">
      <c r="D1820" s="16" t="s">
        <v>4249</v>
      </c>
      <c r="E1820" s="3">
        <v>2</v>
      </c>
    </row>
    <row r="1821" spans="4:5" x14ac:dyDescent="0.3">
      <c r="D1821" s="16" t="s">
        <v>1384</v>
      </c>
      <c r="E1821" s="3">
        <v>3</v>
      </c>
    </row>
    <row r="1822" spans="4:5" x14ac:dyDescent="0.3">
      <c r="D1822" s="16" t="s">
        <v>3495</v>
      </c>
      <c r="E1822" s="3">
        <v>2</v>
      </c>
    </row>
    <row r="1823" spans="4:5" x14ac:dyDescent="0.3">
      <c r="D1823" s="16" t="s">
        <v>2105</v>
      </c>
      <c r="E1823" s="3">
        <v>1</v>
      </c>
    </row>
    <row r="1824" spans="4:5" x14ac:dyDescent="0.3">
      <c r="D1824" s="16" t="s">
        <v>1436</v>
      </c>
      <c r="E1824" s="3">
        <v>1</v>
      </c>
    </row>
    <row r="1825" spans="4:5" x14ac:dyDescent="0.3">
      <c r="D1825" s="16" t="s">
        <v>523</v>
      </c>
      <c r="E1825" s="3">
        <v>4</v>
      </c>
    </row>
    <row r="1826" spans="4:5" x14ac:dyDescent="0.3">
      <c r="D1826" s="16" t="s">
        <v>5248</v>
      </c>
      <c r="E1826" s="3">
        <v>2</v>
      </c>
    </row>
    <row r="1827" spans="4:5" x14ac:dyDescent="0.3">
      <c r="D1827" s="16" t="s">
        <v>3931</v>
      </c>
      <c r="E1827" s="3">
        <v>1</v>
      </c>
    </row>
    <row r="1828" spans="4:5" x14ac:dyDescent="0.3">
      <c r="D1828" s="16" t="s">
        <v>5898</v>
      </c>
      <c r="E1828" s="3">
        <v>1</v>
      </c>
    </row>
    <row r="1829" spans="4:5" x14ac:dyDescent="0.3">
      <c r="D1829" s="16" t="s">
        <v>1466</v>
      </c>
      <c r="E1829" s="3">
        <v>3</v>
      </c>
    </row>
    <row r="1830" spans="4:5" x14ac:dyDescent="0.3">
      <c r="D1830" s="16" t="s">
        <v>6709</v>
      </c>
      <c r="E1830" s="3">
        <v>1</v>
      </c>
    </row>
    <row r="1831" spans="4:5" x14ac:dyDescent="0.3">
      <c r="D1831" s="16" t="s">
        <v>5690</v>
      </c>
      <c r="E1831" s="3">
        <v>1</v>
      </c>
    </row>
    <row r="1832" spans="4:5" x14ac:dyDescent="0.3">
      <c r="D1832" s="16" t="s">
        <v>10057</v>
      </c>
      <c r="E1832" s="3">
        <v>1</v>
      </c>
    </row>
    <row r="1833" spans="4:5" x14ac:dyDescent="0.3">
      <c r="D1833" s="16" t="s">
        <v>392</v>
      </c>
      <c r="E1833" s="3">
        <v>3</v>
      </c>
    </row>
    <row r="1834" spans="4:5" x14ac:dyDescent="0.3">
      <c r="D1834" s="16" t="s">
        <v>7312</v>
      </c>
      <c r="E1834" s="3">
        <v>3</v>
      </c>
    </row>
    <row r="1835" spans="4:5" x14ac:dyDescent="0.3">
      <c r="D1835" s="16" t="s">
        <v>3515</v>
      </c>
      <c r="E1835" s="3">
        <v>1</v>
      </c>
    </row>
    <row r="1836" spans="4:5" x14ac:dyDescent="0.3">
      <c r="D1836" s="16" t="s">
        <v>6307</v>
      </c>
      <c r="E1836" s="3">
        <v>2</v>
      </c>
    </row>
    <row r="1837" spans="4:5" x14ac:dyDescent="0.3">
      <c r="D1837" s="16" t="s">
        <v>4579</v>
      </c>
      <c r="E1837" s="3">
        <v>2</v>
      </c>
    </row>
    <row r="1838" spans="4:5" x14ac:dyDescent="0.3">
      <c r="D1838" s="16" t="s">
        <v>1360</v>
      </c>
      <c r="E1838" s="3">
        <v>3</v>
      </c>
    </row>
    <row r="1839" spans="4:5" x14ac:dyDescent="0.3">
      <c r="D1839" s="16" t="s">
        <v>4101</v>
      </c>
      <c r="E1839" s="3">
        <v>5</v>
      </c>
    </row>
    <row r="1840" spans="4:5" x14ac:dyDescent="0.3">
      <c r="D1840" s="16" t="s">
        <v>5427</v>
      </c>
      <c r="E1840" s="3">
        <v>1</v>
      </c>
    </row>
    <row r="1841" spans="4:5" x14ac:dyDescent="0.3">
      <c r="D1841" s="16" t="s">
        <v>6818</v>
      </c>
      <c r="E1841" s="3">
        <v>1</v>
      </c>
    </row>
    <row r="1842" spans="4:5" x14ac:dyDescent="0.3">
      <c r="D1842" s="16" t="s">
        <v>5620</v>
      </c>
      <c r="E1842" s="3">
        <v>4</v>
      </c>
    </row>
    <row r="1843" spans="4:5" x14ac:dyDescent="0.3">
      <c r="D1843" s="16" t="s">
        <v>3675</v>
      </c>
      <c r="E1843" s="3">
        <v>2</v>
      </c>
    </row>
    <row r="1844" spans="4:5" x14ac:dyDescent="0.3">
      <c r="D1844" s="16" t="s">
        <v>2145</v>
      </c>
      <c r="E1844" s="3">
        <v>2</v>
      </c>
    </row>
    <row r="1845" spans="4:5" x14ac:dyDescent="0.3">
      <c r="D1845" s="16" t="s">
        <v>576</v>
      </c>
      <c r="E1845" s="3">
        <v>1</v>
      </c>
    </row>
    <row r="1846" spans="4:5" x14ac:dyDescent="0.3">
      <c r="D1846" s="16" t="s">
        <v>3465</v>
      </c>
      <c r="E1846" s="3">
        <v>2</v>
      </c>
    </row>
    <row r="1847" spans="4:5" x14ac:dyDescent="0.3">
      <c r="D1847" s="16" t="s">
        <v>7092</v>
      </c>
      <c r="E1847" s="3">
        <v>4</v>
      </c>
    </row>
    <row r="1848" spans="4:5" x14ac:dyDescent="0.3">
      <c r="D1848" s="16" t="s">
        <v>7869</v>
      </c>
      <c r="E1848" s="3">
        <v>1</v>
      </c>
    </row>
    <row r="1849" spans="4:5" x14ac:dyDescent="0.3">
      <c r="D1849" s="16" t="s">
        <v>4975</v>
      </c>
      <c r="E1849" s="3">
        <v>2</v>
      </c>
    </row>
    <row r="1850" spans="4:5" x14ac:dyDescent="0.3">
      <c r="D1850" s="16" t="s">
        <v>1354</v>
      </c>
      <c r="E1850" s="3">
        <v>1</v>
      </c>
    </row>
    <row r="1851" spans="4:5" x14ac:dyDescent="0.3">
      <c r="D1851" s="16" t="s">
        <v>3148</v>
      </c>
      <c r="E1851" s="3">
        <v>3</v>
      </c>
    </row>
    <row r="1852" spans="4:5" x14ac:dyDescent="0.3">
      <c r="D1852" s="16" t="s">
        <v>584</v>
      </c>
      <c r="E1852" s="3">
        <v>2</v>
      </c>
    </row>
    <row r="1853" spans="4:5" x14ac:dyDescent="0.3">
      <c r="D1853" s="16" t="s">
        <v>6928</v>
      </c>
      <c r="E1853" s="3">
        <v>2</v>
      </c>
    </row>
    <row r="1854" spans="4:5" x14ac:dyDescent="0.3">
      <c r="D1854" s="16" t="s">
        <v>469</v>
      </c>
      <c r="E1854" s="3">
        <v>2</v>
      </c>
    </row>
    <row r="1855" spans="4:5" x14ac:dyDescent="0.3">
      <c r="D1855" s="16" t="s">
        <v>4123</v>
      </c>
      <c r="E1855" s="3">
        <v>1</v>
      </c>
    </row>
    <row r="1856" spans="4:5" x14ac:dyDescent="0.3">
      <c r="D1856" s="16" t="s">
        <v>173</v>
      </c>
      <c r="E1856" s="3">
        <v>2</v>
      </c>
    </row>
    <row r="1857" spans="4:5" x14ac:dyDescent="0.3">
      <c r="D1857" s="16" t="s">
        <v>2197</v>
      </c>
      <c r="E1857" s="3">
        <v>1</v>
      </c>
    </row>
    <row r="1858" spans="4:5" x14ac:dyDescent="0.3">
      <c r="D1858" s="16" t="s">
        <v>5680</v>
      </c>
      <c r="E1858" s="3">
        <v>1</v>
      </c>
    </row>
    <row r="1859" spans="4:5" x14ac:dyDescent="0.3">
      <c r="D1859" s="16" t="s">
        <v>3196</v>
      </c>
      <c r="E1859" s="3">
        <v>3</v>
      </c>
    </row>
    <row r="1860" spans="4:5" x14ac:dyDescent="0.3">
      <c r="D1860" s="16" t="s">
        <v>822</v>
      </c>
      <c r="E1860" s="3">
        <v>2</v>
      </c>
    </row>
    <row r="1861" spans="4:5" x14ac:dyDescent="0.3">
      <c r="D1861" s="16" t="s">
        <v>5068</v>
      </c>
      <c r="E1861" s="3">
        <v>1</v>
      </c>
    </row>
    <row r="1862" spans="4:5" x14ac:dyDescent="0.3">
      <c r="D1862" s="16" t="s">
        <v>2508</v>
      </c>
      <c r="E1862" s="3">
        <v>1</v>
      </c>
    </row>
    <row r="1863" spans="4:5" x14ac:dyDescent="0.3">
      <c r="D1863" s="16" t="s">
        <v>918</v>
      </c>
      <c r="E1863" s="3">
        <v>3</v>
      </c>
    </row>
    <row r="1864" spans="4:5" x14ac:dyDescent="0.3">
      <c r="D1864" s="16" t="s">
        <v>3992</v>
      </c>
      <c r="E1864" s="3">
        <v>1</v>
      </c>
    </row>
    <row r="1865" spans="4:5" x14ac:dyDescent="0.3">
      <c r="D1865" s="16" t="s">
        <v>5808</v>
      </c>
      <c r="E1865" s="3">
        <v>1</v>
      </c>
    </row>
    <row r="1866" spans="4:5" x14ac:dyDescent="0.3">
      <c r="D1866" s="16" t="s">
        <v>720</v>
      </c>
      <c r="E1866" s="3">
        <v>1</v>
      </c>
    </row>
    <row r="1867" spans="4:5" x14ac:dyDescent="0.3">
      <c r="D1867" s="16" t="s">
        <v>2882</v>
      </c>
      <c r="E1867" s="3">
        <v>1</v>
      </c>
    </row>
    <row r="1868" spans="4:5" x14ac:dyDescent="0.3">
      <c r="D1868" s="16" t="s">
        <v>3819</v>
      </c>
      <c r="E1868" s="3">
        <v>1</v>
      </c>
    </row>
    <row r="1869" spans="4:5" x14ac:dyDescent="0.3">
      <c r="D1869" s="16" t="s">
        <v>5335</v>
      </c>
      <c r="E1869" s="3">
        <v>2</v>
      </c>
    </row>
    <row r="1870" spans="4:5" x14ac:dyDescent="0.3">
      <c r="D1870" s="16" t="s">
        <v>2686</v>
      </c>
      <c r="E1870" s="3">
        <v>2</v>
      </c>
    </row>
    <row r="1871" spans="4:5" x14ac:dyDescent="0.3">
      <c r="D1871" s="16" t="s">
        <v>6019</v>
      </c>
      <c r="E1871" s="3">
        <v>2</v>
      </c>
    </row>
    <row r="1872" spans="4:5" x14ac:dyDescent="0.3">
      <c r="D1872" s="16" t="s">
        <v>3235</v>
      </c>
      <c r="E1872" s="3">
        <v>1</v>
      </c>
    </row>
    <row r="1873" spans="4:5" x14ac:dyDescent="0.3">
      <c r="D1873" s="16" t="s">
        <v>6795</v>
      </c>
      <c r="E1873" s="3">
        <v>1</v>
      </c>
    </row>
    <row r="1874" spans="4:5" x14ac:dyDescent="0.3">
      <c r="D1874" s="16" t="s">
        <v>3095</v>
      </c>
      <c r="E1874" s="3">
        <v>3</v>
      </c>
    </row>
    <row r="1875" spans="4:5" x14ac:dyDescent="0.3">
      <c r="D1875" s="16" t="s">
        <v>79</v>
      </c>
      <c r="E1875" s="3">
        <v>2</v>
      </c>
    </row>
    <row r="1876" spans="4:5" x14ac:dyDescent="0.3">
      <c r="D1876" s="16" t="s">
        <v>4447</v>
      </c>
      <c r="E1876" s="3">
        <v>1</v>
      </c>
    </row>
    <row r="1877" spans="4:5" x14ac:dyDescent="0.3">
      <c r="D1877" s="16" t="s">
        <v>6163</v>
      </c>
      <c r="E1877" s="3">
        <v>1</v>
      </c>
    </row>
    <row r="1878" spans="4:5" x14ac:dyDescent="0.3">
      <c r="D1878" s="16" t="s">
        <v>7232</v>
      </c>
      <c r="E1878" s="3">
        <v>3</v>
      </c>
    </row>
    <row r="1879" spans="4:5" x14ac:dyDescent="0.3">
      <c r="D1879" s="16" t="s">
        <v>7693</v>
      </c>
      <c r="E1879" s="3">
        <v>1</v>
      </c>
    </row>
    <row r="1880" spans="4:5" x14ac:dyDescent="0.3">
      <c r="D1880" s="16" t="s">
        <v>6401</v>
      </c>
      <c r="E1880" s="3">
        <v>2</v>
      </c>
    </row>
    <row r="1881" spans="4:5" x14ac:dyDescent="0.3">
      <c r="D1881" s="16" t="s">
        <v>2134</v>
      </c>
      <c r="E1881" s="3">
        <v>4</v>
      </c>
    </row>
    <row r="1882" spans="4:5" x14ac:dyDescent="0.3">
      <c r="D1882" s="16" t="s">
        <v>2160</v>
      </c>
      <c r="E1882" s="3">
        <v>2</v>
      </c>
    </row>
    <row r="1883" spans="4:5" x14ac:dyDescent="0.3">
      <c r="D1883" s="16" t="s">
        <v>1548</v>
      </c>
      <c r="E1883" s="3">
        <v>1</v>
      </c>
    </row>
    <row r="1884" spans="4:5" x14ac:dyDescent="0.3">
      <c r="D1884" s="16" t="s">
        <v>4182</v>
      </c>
      <c r="E1884" s="3">
        <v>3</v>
      </c>
    </row>
    <row r="1885" spans="4:5" x14ac:dyDescent="0.3">
      <c r="D1885" s="16" t="s">
        <v>451</v>
      </c>
      <c r="E1885" s="3">
        <v>2</v>
      </c>
    </row>
    <row r="1886" spans="4:5" x14ac:dyDescent="0.3">
      <c r="D1886" s="16" t="s">
        <v>3138</v>
      </c>
      <c r="E1886" s="3">
        <v>2</v>
      </c>
    </row>
    <row r="1887" spans="4:5" x14ac:dyDescent="0.3">
      <c r="D1887" s="16" t="s">
        <v>2201</v>
      </c>
      <c r="E1887" s="3">
        <v>3</v>
      </c>
    </row>
    <row r="1888" spans="4:5" x14ac:dyDescent="0.3">
      <c r="D1888" s="16" t="s">
        <v>3097</v>
      </c>
      <c r="E1888" s="3">
        <v>2</v>
      </c>
    </row>
    <row r="1889" spans="4:5" x14ac:dyDescent="0.3">
      <c r="D1889" s="16" t="s">
        <v>7183</v>
      </c>
      <c r="E1889" s="3">
        <v>2</v>
      </c>
    </row>
    <row r="1890" spans="4:5" x14ac:dyDescent="0.3">
      <c r="D1890" s="16" t="s">
        <v>308</v>
      </c>
      <c r="E1890" s="3">
        <v>1</v>
      </c>
    </row>
    <row r="1891" spans="4:5" x14ac:dyDescent="0.3">
      <c r="D1891" s="16" t="s">
        <v>5622</v>
      </c>
      <c r="E1891" s="3">
        <v>1</v>
      </c>
    </row>
    <row r="1892" spans="4:5" x14ac:dyDescent="0.3">
      <c r="D1892" s="16" t="s">
        <v>853</v>
      </c>
      <c r="E1892" s="3">
        <v>1</v>
      </c>
    </row>
    <row r="1893" spans="4:5" x14ac:dyDescent="0.3">
      <c r="D1893" s="16" t="s">
        <v>6107</v>
      </c>
      <c r="E1893" s="3">
        <v>1</v>
      </c>
    </row>
    <row r="1894" spans="4:5" x14ac:dyDescent="0.3">
      <c r="D1894" s="16" t="s">
        <v>3174</v>
      </c>
      <c r="E1894" s="3">
        <v>2</v>
      </c>
    </row>
    <row r="1895" spans="4:5" x14ac:dyDescent="0.3">
      <c r="D1895" s="16" t="s">
        <v>654</v>
      </c>
      <c r="E1895" s="3">
        <v>4</v>
      </c>
    </row>
    <row r="1896" spans="4:5" x14ac:dyDescent="0.3">
      <c r="D1896" s="16" t="s">
        <v>4590</v>
      </c>
      <c r="E1896" s="3">
        <v>1</v>
      </c>
    </row>
    <row r="1897" spans="4:5" x14ac:dyDescent="0.3">
      <c r="D1897" s="16" t="s">
        <v>1229</v>
      </c>
      <c r="E1897" s="3">
        <v>2</v>
      </c>
    </row>
    <row r="1898" spans="4:5" x14ac:dyDescent="0.3">
      <c r="D1898" s="16" t="s">
        <v>6864</v>
      </c>
      <c r="E1898" s="3">
        <v>1</v>
      </c>
    </row>
    <row r="1899" spans="4:5" x14ac:dyDescent="0.3">
      <c r="D1899" s="16" t="s">
        <v>7541</v>
      </c>
      <c r="E1899" s="3">
        <v>1</v>
      </c>
    </row>
    <row r="1900" spans="4:5" x14ac:dyDescent="0.3">
      <c r="D1900" s="16" t="s">
        <v>6961</v>
      </c>
      <c r="E1900" s="3">
        <v>3</v>
      </c>
    </row>
    <row r="1901" spans="4:5" x14ac:dyDescent="0.3">
      <c r="D1901" s="16" t="s">
        <v>765</v>
      </c>
      <c r="E1901" s="3">
        <v>2</v>
      </c>
    </row>
    <row r="1902" spans="4:5" x14ac:dyDescent="0.3">
      <c r="D1902" s="16" t="s">
        <v>3606</v>
      </c>
      <c r="E1902" s="3">
        <v>2</v>
      </c>
    </row>
    <row r="1903" spans="4:5" x14ac:dyDescent="0.3">
      <c r="D1903" s="16" t="s">
        <v>2586</v>
      </c>
      <c r="E1903" s="3">
        <v>2</v>
      </c>
    </row>
    <row r="1904" spans="4:5" x14ac:dyDescent="0.3">
      <c r="D1904" s="16" t="s">
        <v>3124</v>
      </c>
      <c r="E1904" s="3">
        <v>2</v>
      </c>
    </row>
    <row r="1905" spans="4:5" x14ac:dyDescent="0.3">
      <c r="D1905" s="16" t="s">
        <v>2112</v>
      </c>
      <c r="E1905" s="3">
        <v>2</v>
      </c>
    </row>
    <row r="1906" spans="4:5" x14ac:dyDescent="0.3">
      <c r="D1906" s="16" t="s">
        <v>898</v>
      </c>
      <c r="E1906" s="3">
        <v>1</v>
      </c>
    </row>
    <row r="1907" spans="4:5" x14ac:dyDescent="0.3">
      <c r="D1907" s="16" t="s">
        <v>3893</v>
      </c>
      <c r="E1907" s="3">
        <v>3</v>
      </c>
    </row>
    <row r="1908" spans="4:5" x14ac:dyDescent="0.3">
      <c r="D1908" s="16" t="s">
        <v>4671</v>
      </c>
      <c r="E1908" s="3">
        <v>2</v>
      </c>
    </row>
    <row r="1909" spans="4:5" x14ac:dyDescent="0.3">
      <c r="D1909" s="16" t="s">
        <v>152</v>
      </c>
      <c r="E1909" s="3">
        <v>2</v>
      </c>
    </row>
    <row r="1910" spans="4:5" x14ac:dyDescent="0.3">
      <c r="D1910" s="16" t="s">
        <v>1205</v>
      </c>
      <c r="E1910" s="3">
        <v>1</v>
      </c>
    </row>
    <row r="1911" spans="4:5" x14ac:dyDescent="0.3">
      <c r="D1911" s="16" t="s">
        <v>2546</v>
      </c>
      <c r="E1911" s="3">
        <v>1</v>
      </c>
    </row>
    <row r="1912" spans="4:5" x14ac:dyDescent="0.3">
      <c r="D1912" s="16" t="s">
        <v>2965</v>
      </c>
      <c r="E1912" s="3">
        <v>1</v>
      </c>
    </row>
    <row r="1913" spans="4:5" x14ac:dyDescent="0.3">
      <c r="D1913" s="16" t="s">
        <v>6259</v>
      </c>
      <c r="E1913" s="3">
        <v>1</v>
      </c>
    </row>
    <row r="1914" spans="4:5" x14ac:dyDescent="0.3">
      <c r="D1914" s="16" t="s">
        <v>8517</v>
      </c>
      <c r="E1914" s="3">
        <v>1</v>
      </c>
    </row>
    <row r="1915" spans="4:5" x14ac:dyDescent="0.3">
      <c r="D1915" s="16" t="s">
        <v>1115</v>
      </c>
      <c r="E1915" s="3">
        <v>2</v>
      </c>
    </row>
    <row r="1916" spans="4:5" x14ac:dyDescent="0.3">
      <c r="D1916" s="16" t="s">
        <v>2300</v>
      </c>
      <c r="E1916" s="3">
        <v>1</v>
      </c>
    </row>
    <row r="1917" spans="4:5" x14ac:dyDescent="0.3">
      <c r="D1917" s="16" t="s">
        <v>5988</v>
      </c>
      <c r="E1917" s="3">
        <v>1</v>
      </c>
    </row>
    <row r="1918" spans="4:5" x14ac:dyDescent="0.3">
      <c r="D1918" s="16" t="s">
        <v>3616</v>
      </c>
      <c r="E1918" s="3">
        <v>1</v>
      </c>
    </row>
    <row r="1919" spans="4:5" x14ac:dyDescent="0.3">
      <c r="D1919" s="16" t="s">
        <v>7580</v>
      </c>
      <c r="E1919" s="3">
        <v>1</v>
      </c>
    </row>
    <row r="1920" spans="4:5" x14ac:dyDescent="0.3">
      <c r="D1920" s="16" t="s">
        <v>3133</v>
      </c>
      <c r="E1920" s="3">
        <v>1</v>
      </c>
    </row>
    <row r="1921" spans="4:5" x14ac:dyDescent="0.3">
      <c r="D1921" s="16" t="s">
        <v>487</v>
      </c>
      <c r="E1921" s="3">
        <v>2</v>
      </c>
    </row>
    <row r="1922" spans="4:5" x14ac:dyDescent="0.3">
      <c r="D1922" s="16" t="s">
        <v>914</v>
      </c>
      <c r="E1922" s="3">
        <v>2</v>
      </c>
    </row>
    <row r="1923" spans="4:5" x14ac:dyDescent="0.3">
      <c r="D1923" s="16" t="s">
        <v>2912</v>
      </c>
      <c r="E1923" s="3">
        <v>1</v>
      </c>
    </row>
    <row r="1924" spans="4:5" x14ac:dyDescent="0.3">
      <c r="D1924" s="16" t="s">
        <v>2507</v>
      </c>
      <c r="E1924" s="3">
        <v>3</v>
      </c>
    </row>
    <row r="1925" spans="4:5" x14ac:dyDescent="0.3">
      <c r="D1925" s="16" t="s">
        <v>526</v>
      </c>
      <c r="E1925" s="3">
        <v>2</v>
      </c>
    </row>
    <row r="1926" spans="4:5" x14ac:dyDescent="0.3">
      <c r="D1926" s="16" t="s">
        <v>7633</v>
      </c>
      <c r="E1926" s="3">
        <v>1</v>
      </c>
    </row>
    <row r="1927" spans="4:5" x14ac:dyDescent="0.3">
      <c r="D1927" s="16" t="s">
        <v>3831</v>
      </c>
      <c r="E1927" s="3">
        <v>3</v>
      </c>
    </row>
    <row r="1928" spans="4:5" x14ac:dyDescent="0.3">
      <c r="D1928" s="16" t="s">
        <v>900</v>
      </c>
      <c r="E1928" s="3">
        <v>1</v>
      </c>
    </row>
    <row r="1929" spans="4:5" x14ac:dyDescent="0.3">
      <c r="D1929" s="16" t="s">
        <v>1365</v>
      </c>
      <c r="E1929" s="3">
        <v>1</v>
      </c>
    </row>
    <row r="1930" spans="4:5" x14ac:dyDescent="0.3">
      <c r="D1930" s="16" t="s">
        <v>2713</v>
      </c>
      <c r="E1930" s="3">
        <v>1</v>
      </c>
    </row>
    <row r="1931" spans="4:5" x14ac:dyDescent="0.3">
      <c r="D1931" s="16" t="s">
        <v>5307</v>
      </c>
      <c r="E1931" s="3">
        <v>1</v>
      </c>
    </row>
    <row r="1932" spans="4:5" x14ac:dyDescent="0.3">
      <c r="D1932" s="16" t="s">
        <v>646</v>
      </c>
      <c r="E1932" s="3">
        <v>2</v>
      </c>
    </row>
    <row r="1933" spans="4:5" x14ac:dyDescent="0.3">
      <c r="D1933" s="16" t="s">
        <v>2095</v>
      </c>
      <c r="E1933" s="3">
        <v>2</v>
      </c>
    </row>
    <row r="1934" spans="4:5" x14ac:dyDescent="0.3">
      <c r="D1934" s="16" t="s">
        <v>307</v>
      </c>
      <c r="E1934" s="3">
        <v>2</v>
      </c>
    </row>
    <row r="1935" spans="4:5" x14ac:dyDescent="0.3">
      <c r="D1935" s="16" t="s">
        <v>4002</v>
      </c>
      <c r="E1935" s="3">
        <v>2</v>
      </c>
    </row>
    <row r="1936" spans="4:5" x14ac:dyDescent="0.3">
      <c r="D1936" s="16" t="s">
        <v>6943</v>
      </c>
      <c r="E1936" s="3">
        <v>2</v>
      </c>
    </row>
    <row r="1937" spans="4:5" x14ac:dyDescent="0.3">
      <c r="D1937" s="16" t="s">
        <v>1937</v>
      </c>
      <c r="E1937" s="3">
        <v>2</v>
      </c>
    </row>
    <row r="1938" spans="4:5" x14ac:dyDescent="0.3">
      <c r="D1938" s="16" t="s">
        <v>3567</v>
      </c>
      <c r="E1938" s="3">
        <v>1</v>
      </c>
    </row>
    <row r="1939" spans="4:5" x14ac:dyDescent="0.3">
      <c r="D1939" s="16" t="s">
        <v>6180</v>
      </c>
      <c r="E1939" s="3">
        <v>1</v>
      </c>
    </row>
    <row r="1940" spans="4:5" x14ac:dyDescent="0.3">
      <c r="D1940" s="16" t="s">
        <v>8391</v>
      </c>
      <c r="E1940" s="3">
        <v>1</v>
      </c>
    </row>
    <row r="1941" spans="4:5" x14ac:dyDescent="0.3">
      <c r="D1941" s="16" t="s">
        <v>4056</v>
      </c>
      <c r="E1941" s="3">
        <v>2</v>
      </c>
    </row>
    <row r="1942" spans="4:5" x14ac:dyDescent="0.3">
      <c r="D1942" s="16" t="s">
        <v>4103</v>
      </c>
      <c r="E1942" s="3">
        <v>3</v>
      </c>
    </row>
    <row r="1943" spans="4:5" x14ac:dyDescent="0.3">
      <c r="D1943" s="16" t="s">
        <v>7316</v>
      </c>
      <c r="E1943" s="3">
        <v>1</v>
      </c>
    </row>
    <row r="1944" spans="4:5" x14ac:dyDescent="0.3">
      <c r="D1944" s="16" t="s">
        <v>3917</v>
      </c>
      <c r="E1944" s="3">
        <v>2</v>
      </c>
    </row>
    <row r="1945" spans="4:5" x14ac:dyDescent="0.3">
      <c r="D1945" s="16" t="s">
        <v>9398</v>
      </c>
      <c r="E1945" s="3">
        <v>1</v>
      </c>
    </row>
    <row r="1946" spans="4:5" x14ac:dyDescent="0.3">
      <c r="D1946" s="16" t="s">
        <v>373</v>
      </c>
      <c r="E1946" s="3">
        <v>3</v>
      </c>
    </row>
    <row r="1947" spans="4:5" x14ac:dyDescent="0.3">
      <c r="D1947" s="16" t="s">
        <v>3203</v>
      </c>
      <c r="E1947" s="3">
        <v>2</v>
      </c>
    </row>
    <row r="1948" spans="4:5" x14ac:dyDescent="0.3">
      <c r="D1948" s="16" t="s">
        <v>5784</v>
      </c>
      <c r="E1948" s="3">
        <v>1</v>
      </c>
    </row>
    <row r="1949" spans="4:5" x14ac:dyDescent="0.3">
      <c r="D1949" s="16" t="s">
        <v>6722</v>
      </c>
      <c r="E1949" s="3">
        <v>2</v>
      </c>
    </row>
    <row r="1950" spans="4:5" x14ac:dyDescent="0.3">
      <c r="D1950" s="16" t="s">
        <v>9381</v>
      </c>
      <c r="E1950" s="3">
        <v>1</v>
      </c>
    </row>
    <row r="1951" spans="4:5" x14ac:dyDescent="0.3">
      <c r="D1951" s="16" t="s">
        <v>3230</v>
      </c>
      <c r="E1951" s="3">
        <v>2</v>
      </c>
    </row>
    <row r="1952" spans="4:5" x14ac:dyDescent="0.3">
      <c r="D1952" s="16" t="s">
        <v>4180</v>
      </c>
      <c r="E1952" s="3">
        <v>2</v>
      </c>
    </row>
    <row r="1953" spans="4:5" x14ac:dyDescent="0.3">
      <c r="D1953" s="16" t="s">
        <v>4142</v>
      </c>
      <c r="E1953" s="3">
        <v>2</v>
      </c>
    </row>
    <row r="1954" spans="4:5" x14ac:dyDescent="0.3">
      <c r="D1954" s="16" t="s">
        <v>2985</v>
      </c>
      <c r="E1954" s="3">
        <v>4</v>
      </c>
    </row>
    <row r="1955" spans="4:5" x14ac:dyDescent="0.3">
      <c r="D1955" s="16" t="s">
        <v>3369</v>
      </c>
      <c r="E1955" s="3">
        <v>1</v>
      </c>
    </row>
    <row r="1956" spans="4:5" x14ac:dyDescent="0.3">
      <c r="D1956" s="16" t="s">
        <v>4971</v>
      </c>
      <c r="E1956" s="3">
        <v>4</v>
      </c>
    </row>
    <row r="1957" spans="4:5" x14ac:dyDescent="0.3">
      <c r="D1957" s="16" t="s">
        <v>5405</v>
      </c>
      <c r="E1957" s="3">
        <v>2</v>
      </c>
    </row>
    <row r="1958" spans="4:5" x14ac:dyDescent="0.3">
      <c r="D1958" s="16" t="s">
        <v>7717</v>
      </c>
      <c r="E1958" s="3">
        <v>1</v>
      </c>
    </row>
    <row r="1959" spans="4:5" x14ac:dyDescent="0.3">
      <c r="D1959" s="16" t="s">
        <v>8241</v>
      </c>
      <c r="E1959" s="3">
        <v>1</v>
      </c>
    </row>
    <row r="1960" spans="4:5" x14ac:dyDescent="0.3">
      <c r="D1960" s="16" t="s">
        <v>3367</v>
      </c>
      <c r="E1960" s="3">
        <v>1</v>
      </c>
    </row>
    <row r="1961" spans="4:5" x14ac:dyDescent="0.3">
      <c r="D1961" s="16" t="s">
        <v>3489</v>
      </c>
      <c r="E1961" s="3">
        <v>2</v>
      </c>
    </row>
    <row r="1962" spans="4:5" x14ac:dyDescent="0.3">
      <c r="D1962" s="16" t="s">
        <v>5615</v>
      </c>
      <c r="E1962" s="3">
        <v>2</v>
      </c>
    </row>
    <row r="1963" spans="4:5" x14ac:dyDescent="0.3">
      <c r="D1963" s="16" t="s">
        <v>354</v>
      </c>
      <c r="E1963" s="3">
        <v>2</v>
      </c>
    </row>
    <row r="1964" spans="4:5" x14ac:dyDescent="0.3">
      <c r="D1964" s="16" t="s">
        <v>1029</v>
      </c>
      <c r="E1964" s="3">
        <v>4</v>
      </c>
    </row>
    <row r="1965" spans="4:5" x14ac:dyDescent="0.3">
      <c r="D1965" s="16" t="s">
        <v>6749</v>
      </c>
      <c r="E1965" s="3">
        <v>1</v>
      </c>
    </row>
    <row r="1966" spans="4:5" x14ac:dyDescent="0.3">
      <c r="D1966" s="16" t="s">
        <v>5242</v>
      </c>
      <c r="E1966" s="3">
        <v>2</v>
      </c>
    </row>
    <row r="1967" spans="4:5" x14ac:dyDescent="0.3">
      <c r="D1967" s="16" t="s">
        <v>4025</v>
      </c>
      <c r="E1967" s="3">
        <v>2</v>
      </c>
    </row>
    <row r="1968" spans="4:5" x14ac:dyDescent="0.3">
      <c r="D1968" s="16" t="s">
        <v>6219</v>
      </c>
      <c r="E1968" s="3">
        <v>1</v>
      </c>
    </row>
    <row r="1969" spans="4:5" x14ac:dyDescent="0.3">
      <c r="D1969" s="16" t="s">
        <v>7234</v>
      </c>
      <c r="E1969" s="3">
        <v>1</v>
      </c>
    </row>
    <row r="1970" spans="4:5" x14ac:dyDescent="0.3">
      <c r="D1970" s="16" t="s">
        <v>3021</v>
      </c>
      <c r="E1970" s="3">
        <v>4</v>
      </c>
    </row>
    <row r="1971" spans="4:5" x14ac:dyDescent="0.3">
      <c r="D1971" s="16" t="s">
        <v>2278</v>
      </c>
      <c r="E1971" s="3">
        <v>1</v>
      </c>
    </row>
    <row r="1972" spans="4:5" x14ac:dyDescent="0.3">
      <c r="D1972" s="16" t="s">
        <v>6934</v>
      </c>
      <c r="E1972" s="3">
        <v>1</v>
      </c>
    </row>
    <row r="1973" spans="4:5" x14ac:dyDescent="0.3">
      <c r="D1973" s="16" t="s">
        <v>9100</v>
      </c>
      <c r="E1973" s="3">
        <v>1</v>
      </c>
    </row>
    <row r="1974" spans="4:5" x14ac:dyDescent="0.3">
      <c r="D1974" s="16" t="s">
        <v>636</v>
      </c>
      <c r="E1974" s="3">
        <v>4</v>
      </c>
    </row>
    <row r="1975" spans="4:5" x14ac:dyDescent="0.3">
      <c r="D1975" s="16" t="s">
        <v>1066</v>
      </c>
      <c r="E1975" s="3">
        <v>4</v>
      </c>
    </row>
    <row r="1976" spans="4:5" x14ac:dyDescent="0.3">
      <c r="D1976" s="16" t="s">
        <v>4836</v>
      </c>
      <c r="E1976" s="3">
        <v>1</v>
      </c>
    </row>
    <row r="1977" spans="4:5" x14ac:dyDescent="0.3">
      <c r="D1977" s="16" t="s">
        <v>3631</v>
      </c>
      <c r="E1977" s="3">
        <v>1</v>
      </c>
    </row>
    <row r="1978" spans="4:5" x14ac:dyDescent="0.3">
      <c r="D1978" s="16" t="s">
        <v>4440</v>
      </c>
      <c r="E1978" s="3">
        <v>1</v>
      </c>
    </row>
    <row r="1979" spans="4:5" x14ac:dyDescent="0.3">
      <c r="D1979" s="16" t="s">
        <v>3812</v>
      </c>
      <c r="E1979" s="3">
        <v>2</v>
      </c>
    </row>
    <row r="1980" spans="4:5" x14ac:dyDescent="0.3">
      <c r="D1980" s="16" t="s">
        <v>2750</v>
      </c>
      <c r="E1980" s="3">
        <v>1</v>
      </c>
    </row>
    <row r="1981" spans="4:5" x14ac:dyDescent="0.3">
      <c r="D1981" s="16" t="s">
        <v>4881</v>
      </c>
      <c r="E1981" s="3">
        <v>1</v>
      </c>
    </row>
    <row r="1982" spans="4:5" x14ac:dyDescent="0.3">
      <c r="D1982" s="16" t="s">
        <v>7848</v>
      </c>
      <c r="E1982" s="3">
        <v>1</v>
      </c>
    </row>
    <row r="1983" spans="4:5" x14ac:dyDescent="0.3">
      <c r="D1983" s="16" t="s">
        <v>5323</v>
      </c>
      <c r="E1983" s="3">
        <v>6</v>
      </c>
    </row>
    <row r="1984" spans="4:5" x14ac:dyDescent="0.3">
      <c r="D1984" s="16" t="s">
        <v>6625</v>
      </c>
      <c r="E1984" s="3">
        <v>1</v>
      </c>
    </row>
    <row r="1985" spans="4:5" x14ac:dyDescent="0.3">
      <c r="D1985" s="16" t="s">
        <v>4052</v>
      </c>
      <c r="E1985" s="3">
        <v>2</v>
      </c>
    </row>
    <row r="1986" spans="4:5" x14ac:dyDescent="0.3">
      <c r="D1986" s="16" t="s">
        <v>674</v>
      </c>
      <c r="E1986" s="3">
        <v>2</v>
      </c>
    </row>
    <row r="1987" spans="4:5" x14ac:dyDescent="0.3">
      <c r="D1987" s="16" t="s">
        <v>273</v>
      </c>
      <c r="E1987" s="3">
        <v>3</v>
      </c>
    </row>
    <row r="1988" spans="4:5" x14ac:dyDescent="0.3">
      <c r="D1988" s="16" t="s">
        <v>3448</v>
      </c>
      <c r="E1988" s="3">
        <v>2</v>
      </c>
    </row>
    <row r="1989" spans="4:5" x14ac:dyDescent="0.3">
      <c r="D1989" s="16" t="s">
        <v>1735</v>
      </c>
      <c r="E1989" s="3">
        <v>2</v>
      </c>
    </row>
    <row r="1990" spans="4:5" x14ac:dyDescent="0.3">
      <c r="D1990" s="16" t="s">
        <v>1283</v>
      </c>
      <c r="E1990" s="3">
        <v>1</v>
      </c>
    </row>
    <row r="1991" spans="4:5" x14ac:dyDescent="0.3">
      <c r="D1991" s="16" t="s">
        <v>2075</v>
      </c>
      <c r="E1991" s="3">
        <v>3</v>
      </c>
    </row>
    <row r="1992" spans="4:5" x14ac:dyDescent="0.3">
      <c r="D1992" s="16" t="s">
        <v>5269</v>
      </c>
      <c r="E1992" s="3">
        <v>1</v>
      </c>
    </row>
    <row r="1993" spans="4:5" x14ac:dyDescent="0.3">
      <c r="D1993" s="16" t="s">
        <v>4163</v>
      </c>
      <c r="E1993" s="3">
        <v>3</v>
      </c>
    </row>
    <row r="1994" spans="4:5" x14ac:dyDescent="0.3">
      <c r="D1994" s="16" t="s">
        <v>4560</v>
      </c>
      <c r="E1994" s="3">
        <v>1</v>
      </c>
    </row>
    <row r="1995" spans="4:5" x14ac:dyDescent="0.3">
      <c r="D1995" s="16" t="s">
        <v>7971</v>
      </c>
      <c r="E1995" s="3">
        <v>1</v>
      </c>
    </row>
    <row r="1996" spans="4:5" x14ac:dyDescent="0.3">
      <c r="D1996" s="16" t="s">
        <v>3961</v>
      </c>
      <c r="E1996" s="3">
        <v>1</v>
      </c>
    </row>
    <row r="1997" spans="4:5" x14ac:dyDescent="0.3">
      <c r="D1997" s="16" t="s">
        <v>2789</v>
      </c>
      <c r="E1997" s="3">
        <v>1</v>
      </c>
    </row>
    <row r="1998" spans="4:5" x14ac:dyDescent="0.3">
      <c r="D1998" s="16" t="s">
        <v>3010</v>
      </c>
      <c r="E1998" s="3">
        <v>1</v>
      </c>
    </row>
    <row r="1999" spans="4:5" x14ac:dyDescent="0.3">
      <c r="D1999" s="16" t="s">
        <v>356</v>
      </c>
      <c r="E1999" s="3">
        <v>1</v>
      </c>
    </row>
    <row r="2000" spans="4:5" x14ac:dyDescent="0.3">
      <c r="D2000" s="16" t="s">
        <v>3718</v>
      </c>
      <c r="E2000" s="3">
        <v>1</v>
      </c>
    </row>
    <row r="2001" spans="4:5" x14ac:dyDescent="0.3">
      <c r="D2001" s="16" t="s">
        <v>4491</v>
      </c>
      <c r="E2001" s="3">
        <v>3</v>
      </c>
    </row>
    <row r="2002" spans="4:5" x14ac:dyDescent="0.3">
      <c r="D2002" s="16" t="s">
        <v>1546</v>
      </c>
      <c r="E2002" s="3">
        <v>2</v>
      </c>
    </row>
    <row r="2003" spans="4:5" x14ac:dyDescent="0.3">
      <c r="D2003" s="16" t="s">
        <v>3181</v>
      </c>
      <c r="E2003" s="3">
        <v>2</v>
      </c>
    </row>
    <row r="2004" spans="4:5" x14ac:dyDescent="0.3">
      <c r="D2004" s="16" t="s">
        <v>6270</v>
      </c>
      <c r="E2004" s="3">
        <v>2</v>
      </c>
    </row>
    <row r="2005" spans="4:5" x14ac:dyDescent="0.3">
      <c r="D2005" s="16" t="s">
        <v>8334</v>
      </c>
      <c r="E2005" s="3">
        <v>1</v>
      </c>
    </row>
    <row r="2006" spans="4:5" x14ac:dyDescent="0.3">
      <c r="D2006" s="16" t="s">
        <v>7129</v>
      </c>
      <c r="E2006" s="3">
        <v>1</v>
      </c>
    </row>
    <row r="2007" spans="4:5" x14ac:dyDescent="0.3">
      <c r="D2007" s="16" t="s">
        <v>106</v>
      </c>
      <c r="E2007" s="3">
        <v>1</v>
      </c>
    </row>
    <row r="2008" spans="4:5" x14ac:dyDescent="0.3">
      <c r="D2008" s="16" t="s">
        <v>3304</v>
      </c>
      <c r="E2008" s="3">
        <v>2</v>
      </c>
    </row>
    <row r="2009" spans="4:5" x14ac:dyDescent="0.3">
      <c r="D2009" s="16" t="s">
        <v>7099</v>
      </c>
      <c r="E2009" s="3">
        <v>1</v>
      </c>
    </row>
    <row r="2010" spans="4:5" x14ac:dyDescent="0.3">
      <c r="D2010" s="16" t="s">
        <v>1957</v>
      </c>
      <c r="E2010" s="3">
        <v>2</v>
      </c>
    </row>
    <row r="2011" spans="4:5" x14ac:dyDescent="0.3">
      <c r="D2011" s="16" t="s">
        <v>1159</v>
      </c>
      <c r="E2011" s="3">
        <v>2</v>
      </c>
    </row>
    <row r="2012" spans="4:5" x14ac:dyDescent="0.3">
      <c r="D2012" s="16" t="s">
        <v>1475</v>
      </c>
      <c r="E2012" s="3">
        <v>2</v>
      </c>
    </row>
    <row r="2013" spans="4:5" x14ac:dyDescent="0.3">
      <c r="D2013" s="16" t="s">
        <v>4202</v>
      </c>
      <c r="E2013" s="3">
        <v>3</v>
      </c>
    </row>
    <row r="2014" spans="4:5" x14ac:dyDescent="0.3">
      <c r="D2014" s="16" t="s">
        <v>1731</v>
      </c>
      <c r="E2014" s="3">
        <v>4</v>
      </c>
    </row>
    <row r="2015" spans="4:5" x14ac:dyDescent="0.3">
      <c r="D2015" s="16" t="s">
        <v>1187</v>
      </c>
      <c r="E2015" s="3">
        <v>2</v>
      </c>
    </row>
    <row r="2016" spans="4:5" x14ac:dyDescent="0.3">
      <c r="D2016" s="16" t="s">
        <v>4691</v>
      </c>
      <c r="E2016" s="3">
        <v>5</v>
      </c>
    </row>
    <row r="2017" spans="4:5" x14ac:dyDescent="0.3">
      <c r="D2017" s="16" t="s">
        <v>1183</v>
      </c>
      <c r="E2017" s="3">
        <v>2</v>
      </c>
    </row>
    <row r="2018" spans="4:5" x14ac:dyDescent="0.3">
      <c r="D2018" s="16" t="s">
        <v>1257</v>
      </c>
      <c r="E2018" s="3">
        <v>1</v>
      </c>
    </row>
    <row r="2019" spans="4:5" x14ac:dyDescent="0.3">
      <c r="D2019" s="16" t="s">
        <v>3403</v>
      </c>
      <c r="E2019" s="3">
        <v>1</v>
      </c>
    </row>
    <row r="2020" spans="4:5" x14ac:dyDescent="0.3">
      <c r="D2020" s="16" t="s">
        <v>9264</v>
      </c>
      <c r="E2020" s="3">
        <v>1</v>
      </c>
    </row>
    <row r="2021" spans="4:5" x14ac:dyDescent="0.3">
      <c r="D2021" s="16" t="s">
        <v>2723</v>
      </c>
      <c r="E2021" s="3">
        <v>2</v>
      </c>
    </row>
    <row r="2022" spans="4:5" x14ac:dyDescent="0.3">
      <c r="D2022" s="16" t="s">
        <v>4146</v>
      </c>
      <c r="E2022" s="3">
        <v>2</v>
      </c>
    </row>
    <row r="2023" spans="4:5" x14ac:dyDescent="0.3">
      <c r="D2023" s="16" t="s">
        <v>3579</v>
      </c>
      <c r="E2023" s="3">
        <v>1</v>
      </c>
    </row>
    <row r="2024" spans="4:5" x14ac:dyDescent="0.3">
      <c r="D2024" s="16" t="s">
        <v>2884</v>
      </c>
      <c r="E2024" s="3">
        <v>2</v>
      </c>
    </row>
    <row r="2025" spans="4:5" x14ac:dyDescent="0.3">
      <c r="D2025" s="16" t="s">
        <v>338</v>
      </c>
      <c r="E2025" s="3">
        <v>2</v>
      </c>
    </row>
    <row r="2026" spans="4:5" x14ac:dyDescent="0.3">
      <c r="D2026" s="16" t="s">
        <v>4682</v>
      </c>
      <c r="E2026" s="3">
        <v>1</v>
      </c>
    </row>
    <row r="2027" spans="4:5" x14ac:dyDescent="0.3">
      <c r="D2027" s="16" t="s">
        <v>3536</v>
      </c>
      <c r="E2027" s="3">
        <v>1</v>
      </c>
    </row>
    <row r="2028" spans="4:5" x14ac:dyDescent="0.3">
      <c r="D2028" s="16" t="s">
        <v>3105</v>
      </c>
      <c r="E2028" s="3">
        <v>1</v>
      </c>
    </row>
    <row r="2029" spans="4:5" x14ac:dyDescent="0.3">
      <c r="D2029" s="16" t="s">
        <v>534</v>
      </c>
      <c r="E2029" s="3">
        <v>1</v>
      </c>
    </row>
    <row r="2030" spans="4:5" x14ac:dyDescent="0.3">
      <c r="D2030" s="16" t="s">
        <v>3623</v>
      </c>
      <c r="E2030" s="3">
        <v>3</v>
      </c>
    </row>
    <row r="2031" spans="4:5" x14ac:dyDescent="0.3">
      <c r="D2031" s="16" t="s">
        <v>4431</v>
      </c>
      <c r="E2031" s="3">
        <v>1</v>
      </c>
    </row>
    <row r="2032" spans="4:5" x14ac:dyDescent="0.3">
      <c r="D2032" s="16" t="s">
        <v>6455</v>
      </c>
      <c r="E2032" s="3">
        <v>2</v>
      </c>
    </row>
    <row r="2033" spans="4:5" x14ac:dyDescent="0.3">
      <c r="D2033" s="16" t="s">
        <v>6734</v>
      </c>
      <c r="E2033" s="3">
        <v>2</v>
      </c>
    </row>
    <row r="2034" spans="4:5" x14ac:dyDescent="0.3">
      <c r="D2034" s="16" t="s">
        <v>4502</v>
      </c>
      <c r="E2034" s="3">
        <v>1</v>
      </c>
    </row>
    <row r="2035" spans="4:5" x14ac:dyDescent="0.3">
      <c r="D2035" s="16" t="s">
        <v>2158</v>
      </c>
      <c r="E2035" s="3">
        <v>2</v>
      </c>
    </row>
    <row r="2036" spans="4:5" x14ac:dyDescent="0.3">
      <c r="D2036" s="16" t="s">
        <v>1189</v>
      </c>
      <c r="E2036" s="3">
        <v>1</v>
      </c>
    </row>
    <row r="2037" spans="4:5" x14ac:dyDescent="0.3">
      <c r="D2037" s="16" t="s">
        <v>158</v>
      </c>
      <c r="E2037" s="3">
        <v>1</v>
      </c>
    </row>
    <row r="2038" spans="4:5" x14ac:dyDescent="0.3">
      <c r="D2038" s="16" t="s">
        <v>7479</v>
      </c>
      <c r="E2038" s="3">
        <v>2</v>
      </c>
    </row>
    <row r="2039" spans="4:5" x14ac:dyDescent="0.3">
      <c r="D2039" s="16" t="s">
        <v>1815</v>
      </c>
      <c r="E2039" s="3">
        <v>3</v>
      </c>
    </row>
    <row r="2040" spans="4:5" x14ac:dyDescent="0.3">
      <c r="D2040" s="16" t="s">
        <v>3896</v>
      </c>
      <c r="E2040" s="3">
        <v>1</v>
      </c>
    </row>
    <row r="2041" spans="4:5" x14ac:dyDescent="0.3">
      <c r="D2041" s="16" t="s">
        <v>312</v>
      </c>
      <c r="E2041" s="3">
        <v>1</v>
      </c>
    </row>
    <row r="2042" spans="4:5" x14ac:dyDescent="0.3">
      <c r="D2042" s="16" t="s">
        <v>3727</v>
      </c>
      <c r="E2042" s="3">
        <v>3</v>
      </c>
    </row>
    <row r="2043" spans="4:5" x14ac:dyDescent="0.3">
      <c r="D2043" s="16" t="s">
        <v>5733</v>
      </c>
      <c r="E2043" s="3">
        <v>1</v>
      </c>
    </row>
    <row r="2044" spans="4:5" x14ac:dyDescent="0.3">
      <c r="D2044" s="16" t="s">
        <v>2976</v>
      </c>
      <c r="E2044" s="3">
        <v>2</v>
      </c>
    </row>
    <row r="2045" spans="4:5" x14ac:dyDescent="0.3">
      <c r="D2045" s="16" t="s">
        <v>9444</v>
      </c>
      <c r="E2045" s="3">
        <v>1</v>
      </c>
    </row>
    <row r="2046" spans="4:5" x14ac:dyDescent="0.3">
      <c r="D2046" s="16" t="s">
        <v>2919</v>
      </c>
      <c r="E2046" s="3">
        <v>3</v>
      </c>
    </row>
    <row r="2047" spans="4:5" x14ac:dyDescent="0.3">
      <c r="D2047" s="16" t="s">
        <v>1077</v>
      </c>
      <c r="E2047" s="3">
        <v>1</v>
      </c>
    </row>
    <row r="2048" spans="4:5" x14ac:dyDescent="0.3">
      <c r="D2048" s="16" t="s">
        <v>5998</v>
      </c>
      <c r="E2048" s="3">
        <v>1</v>
      </c>
    </row>
    <row r="2049" spans="4:5" x14ac:dyDescent="0.3">
      <c r="D2049" s="16" t="s">
        <v>3253</v>
      </c>
      <c r="E2049" s="3">
        <v>1</v>
      </c>
    </row>
    <row r="2050" spans="4:5" x14ac:dyDescent="0.3">
      <c r="D2050" s="16" t="s">
        <v>2245</v>
      </c>
      <c r="E2050" s="3">
        <v>1</v>
      </c>
    </row>
    <row r="2051" spans="4:5" x14ac:dyDescent="0.3">
      <c r="D2051" s="16" t="s">
        <v>6850</v>
      </c>
      <c r="E2051" s="3">
        <v>1</v>
      </c>
    </row>
    <row r="2052" spans="4:5" x14ac:dyDescent="0.3">
      <c r="D2052" s="16" t="s">
        <v>3599</v>
      </c>
      <c r="E2052" s="3">
        <v>2</v>
      </c>
    </row>
    <row r="2053" spans="4:5" x14ac:dyDescent="0.3">
      <c r="D2053" s="16" t="s">
        <v>8029</v>
      </c>
      <c r="E2053" s="3">
        <v>1</v>
      </c>
    </row>
    <row r="2054" spans="4:5" x14ac:dyDescent="0.3">
      <c r="D2054" s="16" t="s">
        <v>2759</v>
      </c>
      <c r="E2054" s="3">
        <v>3</v>
      </c>
    </row>
    <row r="2055" spans="4:5" x14ac:dyDescent="0.3">
      <c r="D2055" s="16" t="s">
        <v>6210</v>
      </c>
      <c r="E2055" s="3">
        <v>1</v>
      </c>
    </row>
    <row r="2056" spans="4:5" x14ac:dyDescent="0.3">
      <c r="D2056" s="16" t="s">
        <v>1211</v>
      </c>
      <c r="E2056" s="3">
        <v>2</v>
      </c>
    </row>
    <row r="2057" spans="4:5" x14ac:dyDescent="0.3">
      <c r="D2057" s="16" t="s">
        <v>1653</v>
      </c>
      <c r="E2057" s="3">
        <v>1</v>
      </c>
    </row>
    <row r="2058" spans="4:5" x14ac:dyDescent="0.3">
      <c r="D2058" s="16" t="s">
        <v>2696</v>
      </c>
      <c r="E2058" s="3">
        <v>2</v>
      </c>
    </row>
    <row r="2059" spans="4:5" x14ac:dyDescent="0.3">
      <c r="D2059" s="16" t="s">
        <v>652</v>
      </c>
      <c r="E2059" s="3">
        <v>1</v>
      </c>
    </row>
    <row r="2060" spans="4:5" x14ac:dyDescent="0.3">
      <c r="D2060" s="16" t="s">
        <v>614</v>
      </c>
      <c r="E2060" s="3">
        <v>1</v>
      </c>
    </row>
    <row r="2061" spans="4:5" x14ac:dyDescent="0.3">
      <c r="D2061" s="16" t="s">
        <v>1249</v>
      </c>
      <c r="E2061" s="3">
        <v>1</v>
      </c>
    </row>
    <row r="2062" spans="4:5" x14ac:dyDescent="0.3">
      <c r="D2062" s="16" t="s">
        <v>7276</v>
      </c>
      <c r="E2062" s="3">
        <v>1</v>
      </c>
    </row>
    <row r="2063" spans="4:5" x14ac:dyDescent="0.3">
      <c r="D2063" s="16" t="s">
        <v>1829</v>
      </c>
      <c r="E2063" s="3">
        <v>2</v>
      </c>
    </row>
    <row r="2064" spans="4:5" x14ac:dyDescent="0.3">
      <c r="D2064" s="16" t="s">
        <v>4309</v>
      </c>
      <c r="E2064" s="3">
        <v>1</v>
      </c>
    </row>
    <row r="2065" spans="4:5" x14ac:dyDescent="0.3">
      <c r="D2065" s="16" t="s">
        <v>4585</v>
      </c>
      <c r="E2065" s="3">
        <v>2</v>
      </c>
    </row>
    <row r="2066" spans="4:5" x14ac:dyDescent="0.3">
      <c r="D2066" s="16" t="s">
        <v>2108</v>
      </c>
      <c r="E2066" s="3">
        <v>1</v>
      </c>
    </row>
    <row r="2067" spans="4:5" x14ac:dyDescent="0.3">
      <c r="D2067" s="16" t="s">
        <v>8430</v>
      </c>
      <c r="E2067" s="3">
        <v>1</v>
      </c>
    </row>
    <row r="2068" spans="4:5" x14ac:dyDescent="0.3">
      <c r="D2068" s="16" t="s">
        <v>3326</v>
      </c>
      <c r="E2068" s="3">
        <v>4</v>
      </c>
    </row>
    <row r="2069" spans="4:5" x14ac:dyDescent="0.3">
      <c r="D2069" s="16" t="s">
        <v>5826</v>
      </c>
      <c r="E2069" s="3">
        <v>1</v>
      </c>
    </row>
    <row r="2070" spans="4:5" x14ac:dyDescent="0.3">
      <c r="D2070" s="16" t="s">
        <v>6751</v>
      </c>
      <c r="E2070" s="3">
        <v>1</v>
      </c>
    </row>
    <row r="2071" spans="4:5" x14ac:dyDescent="0.3">
      <c r="D2071" s="16" t="s">
        <v>4514</v>
      </c>
      <c r="E2071" s="3">
        <v>1</v>
      </c>
    </row>
    <row r="2072" spans="4:5" x14ac:dyDescent="0.3">
      <c r="D2072" s="16" t="s">
        <v>2050</v>
      </c>
      <c r="E2072" s="3">
        <v>3</v>
      </c>
    </row>
    <row r="2073" spans="4:5" x14ac:dyDescent="0.3">
      <c r="D2073" s="16" t="s">
        <v>7038</v>
      </c>
      <c r="E2073" s="3">
        <v>2</v>
      </c>
    </row>
    <row r="2074" spans="4:5" x14ac:dyDescent="0.3">
      <c r="D2074" s="16" t="s">
        <v>2485</v>
      </c>
      <c r="E2074" s="3">
        <v>2</v>
      </c>
    </row>
    <row r="2075" spans="4:5" x14ac:dyDescent="0.3">
      <c r="D2075" s="16" t="s">
        <v>2316</v>
      </c>
      <c r="E2075" s="3">
        <v>1</v>
      </c>
    </row>
    <row r="2076" spans="4:5" x14ac:dyDescent="0.3">
      <c r="D2076" s="16" t="s">
        <v>341</v>
      </c>
      <c r="E2076" s="3">
        <v>2</v>
      </c>
    </row>
    <row r="2077" spans="4:5" x14ac:dyDescent="0.3">
      <c r="D2077" s="16" t="s">
        <v>4268</v>
      </c>
      <c r="E2077" s="3">
        <v>3</v>
      </c>
    </row>
    <row r="2078" spans="4:5" x14ac:dyDescent="0.3">
      <c r="D2078" s="16" t="s">
        <v>8889</v>
      </c>
      <c r="E2078" s="3">
        <v>2</v>
      </c>
    </row>
    <row r="2079" spans="4:5" x14ac:dyDescent="0.3">
      <c r="D2079" s="16" t="s">
        <v>5599</v>
      </c>
      <c r="E2079" s="3">
        <v>3</v>
      </c>
    </row>
    <row r="2080" spans="4:5" x14ac:dyDescent="0.3">
      <c r="D2080" s="16" t="s">
        <v>7911</v>
      </c>
      <c r="E2080" s="3">
        <v>2</v>
      </c>
    </row>
    <row r="2081" spans="4:5" x14ac:dyDescent="0.3">
      <c r="D2081" s="16" t="s">
        <v>1808</v>
      </c>
      <c r="E2081" s="3">
        <v>3</v>
      </c>
    </row>
    <row r="2082" spans="4:5" x14ac:dyDescent="0.3">
      <c r="D2082" s="16" t="s">
        <v>6756</v>
      </c>
      <c r="E2082" s="3">
        <v>2</v>
      </c>
    </row>
    <row r="2083" spans="4:5" x14ac:dyDescent="0.3">
      <c r="D2083" s="16" t="s">
        <v>9895</v>
      </c>
      <c r="E2083" s="3">
        <v>1</v>
      </c>
    </row>
    <row r="2084" spans="4:5" x14ac:dyDescent="0.3">
      <c r="D2084" s="16" t="s">
        <v>6059</v>
      </c>
      <c r="E2084" s="3">
        <v>2</v>
      </c>
    </row>
    <row r="2085" spans="4:5" x14ac:dyDescent="0.3">
      <c r="D2085" s="16" t="s">
        <v>3574</v>
      </c>
      <c r="E2085" s="3">
        <v>2</v>
      </c>
    </row>
    <row r="2086" spans="4:5" x14ac:dyDescent="0.3">
      <c r="D2086" s="16" t="s">
        <v>9426</v>
      </c>
      <c r="E2086" s="3">
        <v>1</v>
      </c>
    </row>
    <row r="2087" spans="4:5" x14ac:dyDescent="0.3">
      <c r="D2087" s="16" t="s">
        <v>3319</v>
      </c>
      <c r="E2087" s="3">
        <v>3</v>
      </c>
    </row>
    <row r="2088" spans="4:5" x14ac:dyDescent="0.3">
      <c r="D2088" s="16" t="s">
        <v>9142</v>
      </c>
      <c r="E2088" s="3">
        <v>1</v>
      </c>
    </row>
    <row r="2089" spans="4:5" x14ac:dyDescent="0.3">
      <c r="D2089" s="16" t="s">
        <v>255</v>
      </c>
      <c r="E2089" s="3">
        <v>1</v>
      </c>
    </row>
    <row r="2090" spans="4:5" x14ac:dyDescent="0.3">
      <c r="D2090" s="16" t="s">
        <v>5014</v>
      </c>
      <c r="E2090" s="3">
        <v>1</v>
      </c>
    </row>
    <row r="2091" spans="4:5" x14ac:dyDescent="0.3">
      <c r="D2091" s="16" t="s">
        <v>8525</v>
      </c>
      <c r="E2091" s="3">
        <v>2</v>
      </c>
    </row>
    <row r="2092" spans="4:5" x14ac:dyDescent="0.3">
      <c r="D2092" s="16" t="s">
        <v>4059</v>
      </c>
      <c r="E2092" s="3">
        <v>2</v>
      </c>
    </row>
    <row r="2093" spans="4:5" x14ac:dyDescent="0.3">
      <c r="D2093" s="16" t="s">
        <v>1094</v>
      </c>
      <c r="E2093" s="3">
        <v>1</v>
      </c>
    </row>
    <row r="2094" spans="4:5" x14ac:dyDescent="0.3">
      <c r="D2094" s="16" t="s">
        <v>2806</v>
      </c>
      <c r="E2094" s="3">
        <v>1</v>
      </c>
    </row>
    <row r="2095" spans="4:5" x14ac:dyDescent="0.3">
      <c r="D2095" s="16" t="s">
        <v>3838</v>
      </c>
      <c r="E2095" s="3">
        <v>3</v>
      </c>
    </row>
    <row r="2096" spans="4:5" x14ac:dyDescent="0.3">
      <c r="D2096" s="16" t="s">
        <v>6325</v>
      </c>
      <c r="E2096" s="3">
        <v>1</v>
      </c>
    </row>
    <row r="2097" spans="4:5" x14ac:dyDescent="0.3">
      <c r="D2097" s="16" t="s">
        <v>3264</v>
      </c>
      <c r="E2097" s="3">
        <v>3</v>
      </c>
    </row>
    <row r="2098" spans="4:5" x14ac:dyDescent="0.3">
      <c r="D2098" s="16" t="s">
        <v>3777</v>
      </c>
      <c r="E2098" s="3">
        <v>2</v>
      </c>
    </row>
    <row r="2099" spans="4:5" x14ac:dyDescent="0.3">
      <c r="D2099" s="16" t="s">
        <v>2337</v>
      </c>
      <c r="E2099" s="3">
        <v>2</v>
      </c>
    </row>
    <row r="2100" spans="4:5" x14ac:dyDescent="0.3">
      <c r="D2100" s="16" t="s">
        <v>4140</v>
      </c>
      <c r="E2100" s="3">
        <v>2</v>
      </c>
    </row>
    <row r="2101" spans="4:5" x14ac:dyDescent="0.3">
      <c r="D2101" s="16" t="s">
        <v>4258</v>
      </c>
      <c r="E2101" s="3">
        <v>2</v>
      </c>
    </row>
    <row r="2102" spans="4:5" x14ac:dyDescent="0.3">
      <c r="D2102" s="16" t="s">
        <v>3035</v>
      </c>
      <c r="E2102" s="3">
        <v>1</v>
      </c>
    </row>
    <row r="2103" spans="4:5" x14ac:dyDescent="0.3">
      <c r="D2103" s="16" t="s">
        <v>2960</v>
      </c>
      <c r="E2103" s="3">
        <v>2</v>
      </c>
    </row>
    <row r="2104" spans="4:5" x14ac:dyDescent="0.3">
      <c r="D2104" s="16" t="s">
        <v>3927</v>
      </c>
      <c r="E2104" s="3">
        <v>1</v>
      </c>
    </row>
    <row r="2105" spans="4:5" x14ac:dyDescent="0.3">
      <c r="D2105" s="16" t="s">
        <v>6134</v>
      </c>
      <c r="E2105" s="3">
        <v>1</v>
      </c>
    </row>
    <row r="2106" spans="4:5" x14ac:dyDescent="0.3">
      <c r="D2106" s="16" t="s">
        <v>371</v>
      </c>
      <c r="E2106" s="3">
        <v>1</v>
      </c>
    </row>
    <row r="2107" spans="4:5" x14ac:dyDescent="0.3">
      <c r="D2107" s="16" t="s">
        <v>3315</v>
      </c>
      <c r="E2107" s="3">
        <v>2</v>
      </c>
    </row>
    <row r="2108" spans="4:5" x14ac:dyDescent="0.3">
      <c r="D2108" s="16" t="s">
        <v>383</v>
      </c>
      <c r="E2108" s="3">
        <v>2</v>
      </c>
    </row>
    <row r="2109" spans="4:5" x14ac:dyDescent="0.3">
      <c r="D2109" s="16" t="s">
        <v>1585</v>
      </c>
      <c r="E2109" s="3">
        <v>2</v>
      </c>
    </row>
    <row r="2110" spans="4:5" x14ac:dyDescent="0.3">
      <c r="D2110" s="16" t="s">
        <v>4948</v>
      </c>
      <c r="E2110" s="3">
        <v>1</v>
      </c>
    </row>
    <row r="2111" spans="4:5" x14ac:dyDescent="0.3">
      <c r="D2111" s="16" t="s">
        <v>2611</v>
      </c>
      <c r="E2111" s="3">
        <v>2</v>
      </c>
    </row>
    <row r="2112" spans="4:5" x14ac:dyDescent="0.3">
      <c r="D2112" s="16" t="s">
        <v>2450</v>
      </c>
      <c r="E2112" s="3">
        <v>2</v>
      </c>
    </row>
    <row r="2113" spans="4:5" x14ac:dyDescent="0.3">
      <c r="D2113" s="16" t="s">
        <v>5729</v>
      </c>
      <c r="E2113" s="3">
        <v>1</v>
      </c>
    </row>
    <row r="2114" spans="4:5" x14ac:dyDescent="0.3">
      <c r="D2114" s="16" t="s">
        <v>4896</v>
      </c>
      <c r="E2114" s="3">
        <v>1</v>
      </c>
    </row>
    <row r="2115" spans="4:5" x14ac:dyDescent="0.3">
      <c r="D2115" s="16" t="s">
        <v>2483</v>
      </c>
      <c r="E2115" s="3">
        <v>1</v>
      </c>
    </row>
    <row r="2116" spans="4:5" x14ac:dyDescent="0.3">
      <c r="D2116" s="16" t="s">
        <v>6807</v>
      </c>
      <c r="E2116" s="3">
        <v>2</v>
      </c>
    </row>
    <row r="2117" spans="4:5" x14ac:dyDescent="0.3">
      <c r="D2117" s="16" t="s">
        <v>4436</v>
      </c>
      <c r="E2117" s="3">
        <v>2</v>
      </c>
    </row>
    <row r="2118" spans="4:5" x14ac:dyDescent="0.3">
      <c r="D2118" s="16" t="s">
        <v>638</v>
      </c>
      <c r="E2118" s="3">
        <v>1</v>
      </c>
    </row>
    <row r="2119" spans="4:5" x14ac:dyDescent="0.3">
      <c r="D2119" s="16" t="s">
        <v>6557</v>
      </c>
      <c r="E2119" s="3">
        <v>2</v>
      </c>
    </row>
    <row r="2120" spans="4:5" x14ac:dyDescent="0.3">
      <c r="D2120" s="16" t="s">
        <v>2938</v>
      </c>
      <c r="E2120" s="3">
        <v>2</v>
      </c>
    </row>
    <row r="2121" spans="4:5" x14ac:dyDescent="0.3">
      <c r="D2121" s="16" t="s">
        <v>6097</v>
      </c>
      <c r="E2121" s="3">
        <v>2</v>
      </c>
    </row>
    <row r="2122" spans="4:5" x14ac:dyDescent="0.3">
      <c r="D2122" s="16" t="s">
        <v>8549</v>
      </c>
      <c r="E2122" s="3">
        <v>1</v>
      </c>
    </row>
    <row r="2123" spans="4:5" x14ac:dyDescent="0.3">
      <c r="D2123" s="16" t="s">
        <v>1349</v>
      </c>
      <c r="E2123" s="3">
        <v>3</v>
      </c>
    </row>
    <row r="2124" spans="4:5" x14ac:dyDescent="0.3">
      <c r="D2124" s="16" t="s">
        <v>1739</v>
      </c>
      <c r="E2124" s="3">
        <v>4</v>
      </c>
    </row>
    <row r="2125" spans="4:5" x14ac:dyDescent="0.3">
      <c r="D2125" s="16" t="s">
        <v>2461</v>
      </c>
      <c r="E2125" s="3">
        <v>4</v>
      </c>
    </row>
    <row r="2126" spans="4:5" x14ac:dyDescent="0.3">
      <c r="D2126" s="16" t="s">
        <v>3810</v>
      </c>
      <c r="E2126" s="3">
        <v>2</v>
      </c>
    </row>
    <row r="2127" spans="4:5" x14ac:dyDescent="0.3">
      <c r="D2127" s="16" t="s">
        <v>2823</v>
      </c>
      <c r="E2127" s="3">
        <v>1</v>
      </c>
    </row>
    <row r="2128" spans="4:5" x14ac:dyDescent="0.3">
      <c r="D2128" s="16" t="s">
        <v>1058</v>
      </c>
      <c r="E2128" s="3">
        <v>1</v>
      </c>
    </row>
    <row r="2129" spans="4:5" x14ac:dyDescent="0.3">
      <c r="D2129" s="16" t="s">
        <v>3644</v>
      </c>
      <c r="E2129" s="3">
        <v>1</v>
      </c>
    </row>
    <row r="2130" spans="4:5" x14ac:dyDescent="0.3">
      <c r="D2130" s="16" t="s">
        <v>324</v>
      </c>
      <c r="E2130" s="3">
        <v>5</v>
      </c>
    </row>
    <row r="2131" spans="4:5" x14ac:dyDescent="0.3">
      <c r="D2131" s="16" t="s">
        <v>4475</v>
      </c>
      <c r="E2131" s="3">
        <v>1</v>
      </c>
    </row>
    <row r="2132" spans="4:5" x14ac:dyDescent="0.3">
      <c r="D2132" s="16" t="s">
        <v>1527</v>
      </c>
      <c r="E2132" s="3">
        <v>1</v>
      </c>
    </row>
    <row r="2133" spans="4:5" x14ac:dyDescent="0.3">
      <c r="D2133" s="16" t="s">
        <v>1578</v>
      </c>
      <c r="E2133" s="3">
        <v>2</v>
      </c>
    </row>
    <row r="2134" spans="4:5" x14ac:dyDescent="0.3">
      <c r="D2134" s="16" t="s">
        <v>1791</v>
      </c>
      <c r="E2134" s="3">
        <v>1</v>
      </c>
    </row>
    <row r="2135" spans="4:5" x14ac:dyDescent="0.3">
      <c r="D2135" s="16" t="s">
        <v>9079</v>
      </c>
      <c r="E2135" s="3">
        <v>1</v>
      </c>
    </row>
    <row r="2136" spans="4:5" x14ac:dyDescent="0.3">
      <c r="D2136" s="16" t="s">
        <v>7735</v>
      </c>
      <c r="E2136" s="3">
        <v>1</v>
      </c>
    </row>
    <row r="2137" spans="4:5" x14ac:dyDescent="0.3">
      <c r="D2137" s="16" t="s">
        <v>2819</v>
      </c>
      <c r="E2137" s="3">
        <v>2</v>
      </c>
    </row>
    <row r="2138" spans="4:5" x14ac:dyDescent="0.3">
      <c r="D2138" s="16" t="s">
        <v>746</v>
      </c>
      <c r="E2138" s="3">
        <v>3</v>
      </c>
    </row>
    <row r="2139" spans="4:5" x14ac:dyDescent="0.3">
      <c r="D2139" s="16" t="s">
        <v>3546</v>
      </c>
      <c r="E2139" s="3">
        <v>3</v>
      </c>
    </row>
    <row r="2140" spans="4:5" x14ac:dyDescent="0.3">
      <c r="D2140" s="16" t="s">
        <v>1409</v>
      </c>
      <c r="E2140" s="3">
        <v>3</v>
      </c>
    </row>
    <row r="2141" spans="4:5" x14ac:dyDescent="0.3">
      <c r="D2141" s="16" t="s">
        <v>5922</v>
      </c>
      <c r="E2141" s="3">
        <v>2</v>
      </c>
    </row>
    <row r="2142" spans="4:5" x14ac:dyDescent="0.3">
      <c r="D2142" s="16" t="s">
        <v>598</v>
      </c>
      <c r="E2142" s="3">
        <v>1</v>
      </c>
    </row>
    <row r="2143" spans="4:5" x14ac:dyDescent="0.3">
      <c r="D2143" s="16" t="s">
        <v>5236</v>
      </c>
      <c r="E2143" s="3">
        <v>3</v>
      </c>
    </row>
    <row r="2144" spans="4:5" x14ac:dyDescent="0.3">
      <c r="D2144" s="16" t="s">
        <v>8058</v>
      </c>
      <c r="E2144" s="3">
        <v>1</v>
      </c>
    </row>
    <row r="2145" spans="4:5" x14ac:dyDescent="0.3">
      <c r="D2145" s="16" t="s">
        <v>8108</v>
      </c>
      <c r="E2145" s="3">
        <v>2</v>
      </c>
    </row>
    <row r="2146" spans="4:5" x14ac:dyDescent="0.3">
      <c r="D2146" s="16" t="s">
        <v>8203</v>
      </c>
      <c r="E2146" s="3">
        <v>1</v>
      </c>
    </row>
    <row r="2147" spans="4:5" x14ac:dyDescent="0.3">
      <c r="D2147" s="16" t="s">
        <v>2557</v>
      </c>
      <c r="E2147" s="3">
        <v>1</v>
      </c>
    </row>
    <row r="2148" spans="4:5" x14ac:dyDescent="0.3">
      <c r="D2148" s="16" t="s">
        <v>954</v>
      </c>
      <c r="E2148" s="3">
        <v>1</v>
      </c>
    </row>
    <row r="2149" spans="4:5" x14ac:dyDescent="0.3">
      <c r="D2149" s="16" t="s">
        <v>3462</v>
      </c>
      <c r="E2149" s="3">
        <v>1</v>
      </c>
    </row>
    <row r="2150" spans="4:5" x14ac:dyDescent="0.3">
      <c r="D2150" s="16" t="s">
        <v>754</v>
      </c>
      <c r="E2150" s="3">
        <v>1</v>
      </c>
    </row>
    <row r="2151" spans="4:5" x14ac:dyDescent="0.3">
      <c r="D2151" s="16" t="s">
        <v>612</v>
      </c>
      <c r="E2151" s="3">
        <v>3</v>
      </c>
    </row>
    <row r="2152" spans="4:5" x14ac:dyDescent="0.3">
      <c r="D2152" s="16" t="s">
        <v>1371</v>
      </c>
      <c r="E2152" s="3">
        <v>2</v>
      </c>
    </row>
    <row r="2153" spans="4:5" x14ac:dyDescent="0.3">
      <c r="D2153" s="16" t="s">
        <v>3782</v>
      </c>
      <c r="E2153" s="3">
        <v>2</v>
      </c>
    </row>
    <row r="2154" spans="4:5" x14ac:dyDescent="0.3">
      <c r="D2154" s="16" t="s">
        <v>2474</v>
      </c>
      <c r="E2154" s="3">
        <v>2</v>
      </c>
    </row>
    <row r="2155" spans="4:5" x14ac:dyDescent="0.3">
      <c r="D2155" s="16" t="s">
        <v>1035</v>
      </c>
      <c r="E2155" s="3">
        <v>3</v>
      </c>
    </row>
    <row r="2156" spans="4:5" x14ac:dyDescent="0.3">
      <c r="D2156" s="16" t="s">
        <v>1566</v>
      </c>
      <c r="E2156" s="3">
        <v>1</v>
      </c>
    </row>
    <row r="2157" spans="4:5" x14ac:dyDescent="0.3">
      <c r="D2157" s="16" t="s">
        <v>1392</v>
      </c>
      <c r="E2157" s="3">
        <v>1</v>
      </c>
    </row>
    <row r="2158" spans="4:5" x14ac:dyDescent="0.3">
      <c r="D2158" s="16" t="s">
        <v>546</v>
      </c>
      <c r="E2158" s="3">
        <v>1</v>
      </c>
    </row>
    <row r="2159" spans="4:5" x14ac:dyDescent="0.3">
      <c r="D2159" s="16" t="s">
        <v>1314</v>
      </c>
      <c r="E2159" s="3">
        <v>2</v>
      </c>
    </row>
    <row r="2160" spans="4:5" x14ac:dyDescent="0.3">
      <c r="D2160" s="16" t="s">
        <v>203</v>
      </c>
      <c r="E2160" s="3">
        <v>1</v>
      </c>
    </row>
    <row r="2161" spans="4:5" x14ac:dyDescent="0.3">
      <c r="D2161" s="16" t="s">
        <v>4341</v>
      </c>
      <c r="E2161" s="3">
        <v>2</v>
      </c>
    </row>
    <row r="2162" spans="4:5" x14ac:dyDescent="0.3">
      <c r="D2162" s="16" t="s">
        <v>5212</v>
      </c>
      <c r="E2162" s="3">
        <v>2</v>
      </c>
    </row>
    <row r="2163" spans="4:5" x14ac:dyDescent="0.3">
      <c r="D2163" s="16" t="s">
        <v>1061</v>
      </c>
      <c r="E2163" s="3">
        <v>2</v>
      </c>
    </row>
    <row r="2164" spans="4:5" x14ac:dyDescent="0.3">
      <c r="D2164" s="16" t="s">
        <v>290</v>
      </c>
      <c r="E2164" s="3">
        <v>2</v>
      </c>
    </row>
    <row r="2165" spans="4:5" x14ac:dyDescent="0.3">
      <c r="D2165" s="16" t="s">
        <v>5122</v>
      </c>
      <c r="E2165" s="3">
        <v>1</v>
      </c>
    </row>
    <row r="2166" spans="4:5" x14ac:dyDescent="0.3">
      <c r="D2166" s="16" t="s">
        <v>3045</v>
      </c>
      <c r="E2166" s="3">
        <v>1</v>
      </c>
    </row>
    <row r="2167" spans="4:5" x14ac:dyDescent="0.3">
      <c r="D2167" s="16" t="s">
        <v>3019</v>
      </c>
      <c r="E2167" s="3">
        <v>2</v>
      </c>
    </row>
    <row r="2168" spans="4:5" x14ac:dyDescent="0.3">
      <c r="D2168" s="16" t="s">
        <v>5605</v>
      </c>
      <c r="E2168" s="3">
        <v>1</v>
      </c>
    </row>
    <row r="2169" spans="4:5" x14ac:dyDescent="0.3">
      <c r="D2169" s="16" t="s">
        <v>777</v>
      </c>
      <c r="E2169" s="3">
        <v>3</v>
      </c>
    </row>
    <row r="2170" spans="4:5" x14ac:dyDescent="0.3">
      <c r="D2170" s="16" t="s">
        <v>8744</v>
      </c>
      <c r="E2170" s="3">
        <v>1</v>
      </c>
    </row>
    <row r="2171" spans="4:5" x14ac:dyDescent="0.3">
      <c r="D2171" s="16" t="s">
        <v>3744</v>
      </c>
      <c r="E2171" s="3">
        <v>1</v>
      </c>
    </row>
    <row r="2172" spans="4:5" x14ac:dyDescent="0.3">
      <c r="D2172" s="16" t="s">
        <v>4547</v>
      </c>
      <c r="E2172" s="3">
        <v>1</v>
      </c>
    </row>
    <row r="2173" spans="4:5" x14ac:dyDescent="0.3">
      <c r="D2173" s="16" t="s">
        <v>2352</v>
      </c>
      <c r="E2173" s="3">
        <v>1</v>
      </c>
    </row>
    <row r="2174" spans="4:5" x14ac:dyDescent="0.3">
      <c r="D2174" s="16" t="s">
        <v>2262</v>
      </c>
      <c r="E2174" s="3">
        <v>1</v>
      </c>
    </row>
    <row r="2175" spans="4:5" x14ac:dyDescent="0.3">
      <c r="D2175" s="16" t="s">
        <v>2329</v>
      </c>
      <c r="E2175" s="3">
        <v>2</v>
      </c>
    </row>
    <row r="2176" spans="4:5" x14ac:dyDescent="0.3">
      <c r="D2176" s="16" t="s">
        <v>381</v>
      </c>
      <c r="E2176" s="3">
        <v>2</v>
      </c>
    </row>
    <row r="2177" spans="4:5" x14ac:dyDescent="0.3">
      <c r="D2177" s="16" t="s">
        <v>3073</v>
      </c>
      <c r="E2177" s="3">
        <v>2</v>
      </c>
    </row>
    <row r="2178" spans="4:5" x14ac:dyDescent="0.3">
      <c r="D2178" s="16" t="s">
        <v>2185</v>
      </c>
      <c r="E2178" s="3">
        <v>1</v>
      </c>
    </row>
    <row r="2179" spans="4:5" x14ac:dyDescent="0.3">
      <c r="D2179" s="16" t="s">
        <v>624</v>
      </c>
      <c r="E2179" s="3">
        <v>1</v>
      </c>
    </row>
    <row r="2180" spans="4:5" x14ac:dyDescent="0.3">
      <c r="D2180" s="16" t="s">
        <v>8194</v>
      </c>
      <c r="E2180" s="3">
        <v>1</v>
      </c>
    </row>
    <row r="2181" spans="4:5" x14ac:dyDescent="0.3">
      <c r="D2181" s="16" t="s">
        <v>2909</v>
      </c>
      <c r="E2181" s="3">
        <v>1</v>
      </c>
    </row>
    <row r="2182" spans="4:5" x14ac:dyDescent="0.3">
      <c r="D2182" s="16" t="s">
        <v>4330</v>
      </c>
      <c r="E2182" s="3">
        <v>1</v>
      </c>
    </row>
    <row r="2183" spans="4:5" x14ac:dyDescent="0.3">
      <c r="D2183" s="16" t="s">
        <v>6034</v>
      </c>
      <c r="E2183" s="3">
        <v>2</v>
      </c>
    </row>
    <row r="2184" spans="4:5" x14ac:dyDescent="0.3">
      <c r="D2184" s="16" t="s">
        <v>6564</v>
      </c>
      <c r="E2184" s="3">
        <v>1</v>
      </c>
    </row>
    <row r="2185" spans="4:5" x14ac:dyDescent="0.3">
      <c r="D2185" s="16" t="s">
        <v>2608</v>
      </c>
      <c r="E2185" s="3">
        <v>1</v>
      </c>
    </row>
    <row r="2186" spans="4:5" x14ac:dyDescent="0.3">
      <c r="D2186" s="16" t="s">
        <v>2890</v>
      </c>
      <c r="E2186" s="3">
        <v>1</v>
      </c>
    </row>
    <row r="2187" spans="4:5" x14ac:dyDescent="0.3">
      <c r="D2187" s="16" t="s">
        <v>1441</v>
      </c>
      <c r="E2187" s="3">
        <v>1</v>
      </c>
    </row>
    <row r="2188" spans="4:5" x14ac:dyDescent="0.3">
      <c r="D2188" s="16" t="s">
        <v>4178</v>
      </c>
      <c r="E2188" s="3">
        <v>3</v>
      </c>
    </row>
    <row r="2189" spans="4:5" x14ac:dyDescent="0.3">
      <c r="D2189" s="16" t="s">
        <v>7187</v>
      </c>
      <c r="E2189" s="3">
        <v>1</v>
      </c>
    </row>
    <row r="2190" spans="4:5" x14ac:dyDescent="0.3">
      <c r="D2190" s="16" t="s">
        <v>2803</v>
      </c>
      <c r="E2190" s="3">
        <v>3</v>
      </c>
    </row>
    <row r="2191" spans="4:5" x14ac:dyDescent="0.3">
      <c r="D2191" s="16" t="s">
        <v>5287</v>
      </c>
      <c r="E2191" s="3">
        <v>1</v>
      </c>
    </row>
    <row r="2192" spans="4:5" x14ac:dyDescent="0.3">
      <c r="D2192" s="16" t="s">
        <v>2733</v>
      </c>
      <c r="E2192" s="3">
        <v>3</v>
      </c>
    </row>
    <row r="2193" spans="4:5" x14ac:dyDescent="0.3">
      <c r="D2193" s="16" t="s">
        <v>5685</v>
      </c>
      <c r="E2193" s="3">
        <v>3</v>
      </c>
    </row>
    <row r="2194" spans="4:5" x14ac:dyDescent="0.3">
      <c r="D2194" s="16" t="s">
        <v>7874</v>
      </c>
      <c r="E2194" s="3">
        <v>2</v>
      </c>
    </row>
    <row r="2195" spans="4:5" x14ac:dyDescent="0.3">
      <c r="D2195" s="16" t="s">
        <v>2729</v>
      </c>
      <c r="E2195" s="3">
        <v>1</v>
      </c>
    </row>
    <row r="2196" spans="4:5" x14ac:dyDescent="0.3">
      <c r="D2196" s="16" t="s">
        <v>4031</v>
      </c>
      <c r="E2196" s="3">
        <v>1</v>
      </c>
    </row>
    <row r="2197" spans="4:5" x14ac:dyDescent="0.3">
      <c r="D2197" s="16" t="s">
        <v>7810</v>
      </c>
      <c r="E2197" s="3">
        <v>1</v>
      </c>
    </row>
    <row r="2198" spans="4:5" x14ac:dyDescent="0.3">
      <c r="D2198" s="16" t="s">
        <v>7025</v>
      </c>
      <c r="E2198" s="3">
        <v>2</v>
      </c>
    </row>
    <row r="2199" spans="4:5" x14ac:dyDescent="0.3">
      <c r="D2199" s="16" t="s">
        <v>3004</v>
      </c>
      <c r="E2199" s="3">
        <v>1</v>
      </c>
    </row>
    <row r="2200" spans="4:5" x14ac:dyDescent="0.3">
      <c r="D2200" s="16" t="s">
        <v>4624</v>
      </c>
      <c r="E2200" s="3">
        <v>2</v>
      </c>
    </row>
    <row r="2201" spans="4:5" x14ac:dyDescent="0.3">
      <c r="D2201" s="16" t="s">
        <v>2275</v>
      </c>
      <c r="E2201" s="3">
        <v>1</v>
      </c>
    </row>
    <row r="2202" spans="4:5" x14ac:dyDescent="0.3">
      <c r="D2202" s="16" t="s">
        <v>450</v>
      </c>
      <c r="E2202" s="3">
        <v>1</v>
      </c>
    </row>
    <row r="2203" spans="4:5" x14ac:dyDescent="0.3">
      <c r="D2203" s="16" t="s">
        <v>1478</v>
      </c>
      <c r="E2203" s="3">
        <v>1</v>
      </c>
    </row>
    <row r="2204" spans="4:5" x14ac:dyDescent="0.3">
      <c r="D2204" s="16" t="s">
        <v>2831</v>
      </c>
      <c r="E2204" s="3">
        <v>1</v>
      </c>
    </row>
    <row r="2205" spans="4:5" x14ac:dyDescent="0.3">
      <c r="D2205" s="16" t="s">
        <v>519</v>
      </c>
      <c r="E2205" s="3">
        <v>1</v>
      </c>
    </row>
    <row r="2206" spans="4:5" x14ac:dyDescent="0.3">
      <c r="D2206" s="16" t="s">
        <v>6245</v>
      </c>
      <c r="E2206" s="3">
        <v>1</v>
      </c>
    </row>
    <row r="2207" spans="4:5" x14ac:dyDescent="0.3">
      <c r="D2207" s="16" t="s">
        <v>8428</v>
      </c>
      <c r="E2207" s="3">
        <v>1</v>
      </c>
    </row>
    <row r="2208" spans="4:5" x14ac:dyDescent="0.3">
      <c r="D2208" s="16" t="s">
        <v>1686</v>
      </c>
      <c r="E2208" s="3">
        <v>1</v>
      </c>
    </row>
    <row r="2209" spans="4:5" x14ac:dyDescent="0.3">
      <c r="D2209" s="16" t="s">
        <v>1570</v>
      </c>
      <c r="E2209" s="3">
        <v>3</v>
      </c>
    </row>
    <row r="2210" spans="4:5" x14ac:dyDescent="0.3">
      <c r="D2210" s="16" t="s">
        <v>882</v>
      </c>
      <c r="E2210" s="3">
        <v>4</v>
      </c>
    </row>
    <row r="2211" spans="4:5" x14ac:dyDescent="0.3">
      <c r="D2211" s="16" t="s">
        <v>4760</v>
      </c>
      <c r="E2211" s="3">
        <v>1</v>
      </c>
    </row>
    <row r="2212" spans="4:5" x14ac:dyDescent="0.3">
      <c r="D2212" s="16" t="s">
        <v>1665</v>
      </c>
      <c r="E2212" s="3">
        <v>1</v>
      </c>
    </row>
    <row r="2213" spans="4:5" x14ac:dyDescent="0.3">
      <c r="D2213" s="16" t="s">
        <v>6702</v>
      </c>
      <c r="E2213" s="3">
        <v>1</v>
      </c>
    </row>
    <row r="2214" spans="4:5" x14ac:dyDescent="0.3">
      <c r="D2214" s="16" t="s">
        <v>1236</v>
      </c>
      <c r="E2214" s="3">
        <v>2</v>
      </c>
    </row>
    <row r="2215" spans="4:5" x14ac:dyDescent="0.3">
      <c r="D2215" s="16" t="s">
        <v>574</v>
      </c>
      <c r="E2215" s="3">
        <v>4</v>
      </c>
    </row>
    <row r="2216" spans="4:5" x14ac:dyDescent="0.3">
      <c r="D2216" s="16" t="s">
        <v>3089</v>
      </c>
      <c r="E2216" s="3">
        <v>1</v>
      </c>
    </row>
    <row r="2217" spans="4:5" x14ac:dyDescent="0.3">
      <c r="D2217" s="16" t="s">
        <v>1676</v>
      </c>
      <c r="E2217" s="3">
        <v>1</v>
      </c>
    </row>
    <row r="2218" spans="4:5" x14ac:dyDescent="0.3">
      <c r="D2218" s="16" t="s">
        <v>1221</v>
      </c>
      <c r="E2218" s="3">
        <v>2</v>
      </c>
    </row>
    <row r="2219" spans="4:5" x14ac:dyDescent="0.3">
      <c r="D2219" s="16" t="s">
        <v>6867</v>
      </c>
      <c r="E2219" s="3">
        <v>2</v>
      </c>
    </row>
    <row r="2220" spans="4:5" x14ac:dyDescent="0.3">
      <c r="D2220" s="16" t="s">
        <v>1945</v>
      </c>
      <c r="E2220" s="3">
        <v>4</v>
      </c>
    </row>
    <row r="2221" spans="4:5" x14ac:dyDescent="0.3">
      <c r="D2221" s="16" t="s">
        <v>1939</v>
      </c>
      <c r="E2221" s="3">
        <v>2</v>
      </c>
    </row>
    <row r="2222" spans="4:5" x14ac:dyDescent="0.3">
      <c r="D2222" s="16" t="s">
        <v>1651</v>
      </c>
      <c r="E2222" s="3">
        <v>3</v>
      </c>
    </row>
    <row r="2223" spans="4:5" x14ac:dyDescent="0.3">
      <c r="D2223" s="16" t="s">
        <v>1639</v>
      </c>
      <c r="E2223" s="3">
        <v>3</v>
      </c>
    </row>
    <row r="2224" spans="4:5" x14ac:dyDescent="0.3">
      <c r="D2224" s="16" t="s">
        <v>2673</v>
      </c>
      <c r="E2224" s="3">
        <v>2</v>
      </c>
    </row>
    <row r="2225" spans="4:5" x14ac:dyDescent="0.3">
      <c r="D2225" s="16" t="s">
        <v>3980</v>
      </c>
      <c r="E2225" s="3">
        <v>3</v>
      </c>
    </row>
    <row r="2226" spans="4:5" x14ac:dyDescent="0.3">
      <c r="D2226" s="16" t="s">
        <v>2346</v>
      </c>
      <c r="E2226" s="3">
        <v>3</v>
      </c>
    </row>
    <row r="2227" spans="4:5" x14ac:dyDescent="0.3">
      <c r="D2227" s="16" t="s">
        <v>4924</v>
      </c>
      <c r="E2227" s="3">
        <v>1</v>
      </c>
    </row>
    <row r="2228" spans="4:5" x14ac:dyDescent="0.3">
      <c r="D2228" s="16" t="s">
        <v>9053</v>
      </c>
      <c r="E2228" s="3">
        <v>1</v>
      </c>
    </row>
    <row r="2229" spans="4:5" x14ac:dyDescent="0.3">
      <c r="D2229" s="16" t="s">
        <v>7372</v>
      </c>
      <c r="E2229" s="3">
        <v>1</v>
      </c>
    </row>
    <row r="2230" spans="4:5" x14ac:dyDescent="0.3">
      <c r="D2230" s="16" t="s">
        <v>5461</v>
      </c>
      <c r="E2230" s="3">
        <v>1</v>
      </c>
    </row>
    <row r="2231" spans="4:5" x14ac:dyDescent="0.3">
      <c r="D2231" s="16" t="s">
        <v>6390</v>
      </c>
      <c r="E2231" s="3">
        <v>2</v>
      </c>
    </row>
    <row r="2232" spans="4:5" x14ac:dyDescent="0.3">
      <c r="D2232" s="16" t="s">
        <v>3179</v>
      </c>
      <c r="E2232" s="3">
        <v>1</v>
      </c>
    </row>
    <row r="2233" spans="4:5" x14ac:dyDescent="0.3">
      <c r="D2233" s="16" t="s">
        <v>3517</v>
      </c>
      <c r="E2233" s="3">
        <v>1</v>
      </c>
    </row>
    <row r="2234" spans="4:5" x14ac:dyDescent="0.3">
      <c r="D2234" s="16" t="s">
        <v>67</v>
      </c>
      <c r="E2234" s="3">
        <v>2</v>
      </c>
    </row>
    <row r="2235" spans="4:5" x14ac:dyDescent="0.3">
      <c r="D2235" s="16" t="s">
        <v>2669</v>
      </c>
      <c r="E2235" s="3">
        <v>3</v>
      </c>
    </row>
    <row r="2236" spans="4:5" x14ac:dyDescent="0.3">
      <c r="D2236" s="16" t="s">
        <v>892</v>
      </c>
      <c r="E2236" s="3">
        <v>4</v>
      </c>
    </row>
    <row r="2237" spans="4:5" x14ac:dyDescent="0.3">
      <c r="D2237" s="16" t="s">
        <v>1191</v>
      </c>
      <c r="E2237" s="3">
        <v>1</v>
      </c>
    </row>
    <row r="2238" spans="4:5" x14ac:dyDescent="0.3">
      <c r="D2238" s="16" t="s">
        <v>3192</v>
      </c>
      <c r="E2238" s="3">
        <v>1</v>
      </c>
    </row>
    <row r="2239" spans="4:5" x14ac:dyDescent="0.3">
      <c r="D2239" s="16" t="s">
        <v>5466</v>
      </c>
      <c r="E2239" s="3">
        <v>1</v>
      </c>
    </row>
    <row r="2240" spans="4:5" x14ac:dyDescent="0.3">
      <c r="D2240" s="16" t="s">
        <v>340</v>
      </c>
      <c r="E2240" s="3">
        <v>2</v>
      </c>
    </row>
    <row r="2241" spans="4:5" x14ac:dyDescent="0.3">
      <c r="D2241" s="16" t="s">
        <v>932</v>
      </c>
      <c r="E2241" s="3">
        <v>5</v>
      </c>
    </row>
    <row r="2242" spans="4:5" x14ac:dyDescent="0.3">
      <c r="D2242" s="16" t="s">
        <v>3455</v>
      </c>
      <c r="E2242" s="3">
        <v>2</v>
      </c>
    </row>
    <row r="2243" spans="4:5" x14ac:dyDescent="0.3">
      <c r="D2243" s="16" t="s">
        <v>7270</v>
      </c>
      <c r="E2243" s="3">
        <v>1</v>
      </c>
    </row>
    <row r="2244" spans="4:5" x14ac:dyDescent="0.3">
      <c r="D2244" s="16" t="s">
        <v>1093</v>
      </c>
      <c r="E2244" s="3">
        <v>2</v>
      </c>
    </row>
    <row r="2245" spans="4:5" x14ac:dyDescent="0.3">
      <c r="D2245" s="16" t="s">
        <v>1042</v>
      </c>
      <c r="E2245" s="3">
        <v>2</v>
      </c>
    </row>
    <row r="2246" spans="4:5" x14ac:dyDescent="0.3">
      <c r="D2246" s="16" t="s">
        <v>6477</v>
      </c>
      <c r="E2246" s="3">
        <v>1</v>
      </c>
    </row>
    <row r="2247" spans="4:5" x14ac:dyDescent="0.3">
      <c r="D2247" s="16" t="s">
        <v>1923</v>
      </c>
      <c r="E2247" s="3">
        <v>1</v>
      </c>
    </row>
    <row r="2248" spans="4:5" x14ac:dyDescent="0.3">
      <c r="D2248" s="16" t="s">
        <v>71</v>
      </c>
      <c r="E2248" s="3">
        <v>3</v>
      </c>
    </row>
    <row r="2249" spans="4:5" x14ac:dyDescent="0.3">
      <c r="D2249" s="16" t="s">
        <v>3269</v>
      </c>
      <c r="E2249" s="3">
        <v>3</v>
      </c>
    </row>
    <row r="2250" spans="4:5" x14ac:dyDescent="0.3">
      <c r="D2250" s="16" t="s">
        <v>271</v>
      </c>
      <c r="E2250" s="3">
        <v>2</v>
      </c>
    </row>
    <row r="2251" spans="4:5" x14ac:dyDescent="0.3">
      <c r="D2251" s="16" t="s">
        <v>8893</v>
      </c>
      <c r="E2251" s="3">
        <v>1</v>
      </c>
    </row>
    <row r="2252" spans="4:5" x14ac:dyDescent="0.3">
      <c r="D2252" s="16" t="s">
        <v>4255</v>
      </c>
      <c r="E2252" s="3">
        <v>1</v>
      </c>
    </row>
    <row r="2253" spans="4:5" x14ac:dyDescent="0.3">
      <c r="D2253" s="16" t="s">
        <v>7071</v>
      </c>
      <c r="E2253" s="3">
        <v>1</v>
      </c>
    </row>
    <row r="2254" spans="4:5" x14ac:dyDescent="0.3">
      <c r="D2254" s="16" t="s">
        <v>1054</v>
      </c>
      <c r="E2254" s="3">
        <v>4</v>
      </c>
    </row>
    <row r="2255" spans="4:5" x14ac:dyDescent="0.3">
      <c r="D2255" s="16" t="s">
        <v>1151</v>
      </c>
      <c r="E2255" s="3">
        <v>2</v>
      </c>
    </row>
    <row r="2256" spans="4:5" x14ac:dyDescent="0.3">
      <c r="D2256" s="16" t="s">
        <v>825</v>
      </c>
      <c r="E2256" s="3">
        <v>2</v>
      </c>
    </row>
    <row r="2257" spans="4:5" x14ac:dyDescent="0.3">
      <c r="D2257" s="16" t="s">
        <v>5762</v>
      </c>
      <c r="E2257" s="3">
        <v>2</v>
      </c>
    </row>
    <row r="2258" spans="4:5" x14ac:dyDescent="0.3">
      <c r="D2258" s="16" t="s">
        <v>3475</v>
      </c>
      <c r="E2258" s="3">
        <v>2</v>
      </c>
    </row>
    <row r="2259" spans="4:5" x14ac:dyDescent="0.3">
      <c r="D2259" s="16" t="s">
        <v>6591</v>
      </c>
      <c r="E2259" s="3">
        <v>2</v>
      </c>
    </row>
    <row r="2260" spans="4:5" x14ac:dyDescent="0.3">
      <c r="D2260" s="16" t="s">
        <v>2528</v>
      </c>
      <c r="E2260" s="3">
        <v>1</v>
      </c>
    </row>
    <row r="2261" spans="4:5" x14ac:dyDescent="0.3">
      <c r="D2261" s="16" t="s">
        <v>6119</v>
      </c>
      <c r="E2261" s="3">
        <v>1</v>
      </c>
    </row>
    <row r="2262" spans="4:5" x14ac:dyDescent="0.3">
      <c r="D2262" s="16" t="s">
        <v>5726</v>
      </c>
      <c r="E2262" s="3">
        <v>1</v>
      </c>
    </row>
    <row r="2263" spans="4:5" x14ac:dyDescent="0.3">
      <c r="D2263" s="16" t="s">
        <v>1185</v>
      </c>
      <c r="E2263" s="3">
        <v>2</v>
      </c>
    </row>
    <row r="2264" spans="4:5" x14ac:dyDescent="0.3">
      <c r="D2264" s="16" t="s">
        <v>6431</v>
      </c>
      <c r="E2264" s="3">
        <v>2</v>
      </c>
    </row>
    <row r="2265" spans="4:5" x14ac:dyDescent="0.3">
      <c r="D2265" s="16" t="s">
        <v>2003</v>
      </c>
      <c r="E2265" s="3">
        <v>2</v>
      </c>
    </row>
    <row r="2266" spans="4:5" x14ac:dyDescent="0.3">
      <c r="D2266" s="16" t="s">
        <v>1208</v>
      </c>
      <c r="E2266" s="3">
        <v>1</v>
      </c>
    </row>
    <row r="2267" spans="4:5" x14ac:dyDescent="0.3">
      <c r="D2267" s="16" t="s">
        <v>7113</v>
      </c>
      <c r="E2267" s="3">
        <v>1</v>
      </c>
    </row>
    <row r="2268" spans="4:5" x14ac:dyDescent="0.3">
      <c r="D2268" s="16" t="s">
        <v>628</v>
      </c>
      <c r="E2268" s="3">
        <v>1</v>
      </c>
    </row>
    <row r="2269" spans="4:5" x14ac:dyDescent="0.3">
      <c r="D2269" s="16" t="s">
        <v>6501</v>
      </c>
      <c r="E2269" s="3">
        <v>1</v>
      </c>
    </row>
    <row r="2270" spans="4:5" x14ac:dyDescent="0.3">
      <c r="D2270" s="16" t="s">
        <v>3613</v>
      </c>
      <c r="E2270" s="3">
        <v>2</v>
      </c>
    </row>
    <row r="2271" spans="4:5" x14ac:dyDescent="0.3">
      <c r="D2271" s="16" t="s">
        <v>1073</v>
      </c>
      <c r="E2271" s="3">
        <v>2</v>
      </c>
    </row>
    <row r="2272" spans="4:5" x14ac:dyDescent="0.3">
      <c r="D2272" s="16" t="s">
        <v>1872</v>
      </c>
      <c r="E2272" s="3">
        <v>1</v>
      </c>
    </row>
    <row r="2273" spans="4:5" x14ac:dyDescent="0.3">
      <c r="D2273" s="16" t="s">
        <v>3127</v>
      </c>
      <c r="E2273" s="3">
        <v>2</v>
      </c>
    </row>
    <row r="2274" spans="4:5" x14ac:dyDescent="0.3">
      <c r="D2274" s="16" t="s">
        <v>4151</v>
      </c>
      <c r="E2274" s="3">
        <v>3</v>
      </c>
    </row>
    <row r="2275" spans="4:5" x14ac:dyDescent="0.3">
      <c r="D2275" s="16" t="s">
        <v>397</v>
      </c>
      <c r="E2275" s="3">
        <v>2</v>
      </c>
    </row>
    <row r="2276" spans="4:5" x14ac:dyDescent="0.3">
      <c r="D2276" s="16" t="s">
        <v>4933</v>
      </c>
      <c r="E2276" s="3">
        <v>1</v>
      </c>
    </row>
    <row r="2277" spans="4:5" x14ac:dyDescent="0.3">
      <c r="D2277" s="16" t="s">
        <v>3397</v>
      </c>
      <c r="E2277" s="3">
        <v>1</v>
      </c>
    </row>
    <row r="2278" spans="4:5" x14ac:dyDescent="0.3">
      <c r="D2278" s="16" t="s">
        <v>2011</v>
      </c>
      <c r="E2278" s="3">
        <v>3</v>
      </c>
    </row>
    <row r="2279" spans="4:5" x14ac:dyDescent="0.3">
      <c r="D2279" s="16" t="s">
        <v>906</v>
      </c>
      <c r="E2279" s="3">
        <v>2</v>
      </c>
    </row>
    <row r="2280" spans="4:5" x14ac:dyDescent="0.3">
      <c r="D2280" s="16" t="s">
        <v>895</v>
      </c>
      <c r="E2280" s="3">
        <v>2</v>
      </c>
    </row>
    <row r="2281" spans="4:5" x14ac:dyDescent="0.3">
      <c r="D2281" s="16" t="s">
        <v>9206</v>
      </c>
      <c r="E2281" s="3">
        <v>2</v>
      </c>
    </row>
    <row r="2282" spans="4:5" x14ac:dyDescent="0.3">
      <c r="D2282" s="16" t="s">
        <v>1213</v>
      </c>
      <c r="E2282" s="3">
        <v>1</v>
      </c>
    </row>
    <row r="2283" spans="4:5" x14ac:dyDescent="0.3">
      <c r="D2283" s="16" t="s">
        <v>2430</v>
      </c>
      <c r="E2283" s="3">
        <v>4</v>
      </c>
    </row>
    <row r="2284" spans="4:5" x14ac:dyDescent="0.3">
      <c r="D2284" s="16" t="s">
        <v>1609</v>
      </c>
      <c r="E2284" s="3">
        <v>2</v>
      </c>
    </row>
    <row r="2285" spans="4:5" x14ac:dyDescent="0.3">
      <c r="D2285" s="16" t="s">
        <v>1812</v>
      </c>
      <c r="E2285" s="3">
        <v>1</v>
      </c>
    </row>
    <row r="2286" spans="4:5" x14ac:dyDescent="0.3">
      <c r="D2286" s="16" t="s">
        <v>1884</v>
      </c>
      <c r="E2286" s="3">
        <v>4</v>
      </c>
    </row>
    <row r="2287" spans="4:5" x14ac:dyDescent="0.3">
      <c r="D2287" s="16" t="s">
        <v>2617</v>
      </c>
      <c r="E2287" s="3">
        <v>2</v>
      </c>
    </row>
    <row r="2288" spans="4:5" x14ac:dyDescent="0.3">
      <c r="D2288" s="16" t="s">
        <v>818</v>
      </c>
      <c r="E2288" s="3">
        <v>1</v>
      </c>
    </row>
    <row r="2289" spans="4:5" x14ac:dyDescent="0.3">
      <c r="D2289" s="16" t="s">
        <v>9490</v>
      </c>
      <c r="E2289" s="3">
        <v>1</v>
      </c>
    </row>
    <row r="2290" spans="4:5" x14ac:dyDescent="0.3">
      <c r="D2290" s="16" t="s">
        <v>3911</v>
      </c>
      <c r="E2290" s="3">
        <v>1</v>
      </c>
    </row>
    <row r="2291" spans="4:5" x14ac:dyDescent="0.3">
      <c r="D2291" s="16" t="s">
        <v>1707</v>
      </c>
      <c r="E2291" s="3">
        <v>2</v>
      </c>
    </row>
    <row r="2292" spans="4:5" x14ac:dyDescent="0.3">
      <c r="D2292" s="16" t="s">
        <v>6857</v>
      </c>
      <c r="E2292" s="3">
        <v>1</v>
      </c>
    </row>
    <row r="2293" spans="4:5" x14ac:dyDescent="0.3">
      <c r="D2293" s="16" t="s">
        <v>572</v>
      </c>
      <c r="E2293" s="3">
        <v>2</v>
      </c>
    </row>
    <row r="2294" spans="4:5" x14ac:dyDescent="0.3">
      <c r="D2294" s="16" t="s">
        <v>1901</v>
      </c>
      <c r="E2294" s="3">
        <v>1</v>
      </c>
    </row>
    <row r="2295" spans="4:5" x14ac:dyDescent="0.3">
      <c r="D2295" s="16" t="s">
        <v>8975</v>
      </c>
      <c r="E2295" s="3">
        <v>1</v>
      </c>
    </row>
    <row r="2296" spans="4:5" x14ac:dyDescent="0.3">
      <c r="D2296" s="16" t="s">
        <v>5452</v>
      </c>
      <c r="E2296" s="3">
        <v>2</v>
      </c>
    </row>
    <row r="2297" spans="4:5" x14ac:dyDescent="0.3">
      <c r="D2297" s="16" t="s">
        <v>4721</v>
      </c>
      <c r="E2297" s="3">
        <v>2</v>
      </c>
    </row>
    <row r="2298" spans="4:5" x14ac:dyDescent="0.3">
      <c r="D2298" s="16" t="s">
        <v>351</v>
      </c>
      <c r="E2298" s="3">
        <v>2</v>
      </c>
    </row>
    <row r="2299" spans="4:5" x14ac:dyDescent="0.3">
      <c r="D2299" s="16" t="s">
        <v>7358</v>
      </c>
      <c r="E2299" s="3">
        <v>3</v>
      </c>
    </row>
    <row r="2300" spans="4:5" x14ac:dyDescent="0.3">
      <c r="D2300" s="16" t="s">
        <v>509</v>
      </c>
      <c r="E2300" s="3">
        <v>1</v>
      </c>
    </row>
    <row r="2301" spans="4:5" x14ac:dyDescent="0.3">
      <c r="D2301" s="16" t="s">
        <v>4021</v>
      </c>
      <c r="E2301" s="3">
        <v>1</v>
      </c>
    </row>
    <row r="2302" spans="4:5" x14ac:dyDescent="0.3">
      <c r="D2302" s="16" t="s">
        <v>1820</v>
      </c>
      <c r="E2302" s="3">
        <v>1</v>
      </c>
    </row>
    <row r="2303" spans="4:5" x14ac:dyDescent="0.3">
      <c r="D2303" s="16" t="s">
        <v>5415</v>
      </c>
      <c r="E2303" s="3">
        <v>2</v>
      </c>
    </row>
    <row r="2304" spans="4:5" x14ac:dyDescent="0.3">
      <c r="D2304" s="16" t="s">
        <v>5795</v>
      </c>
      <c r="E2304" s="3">
        <v>2</v>
      </c>
    </row>
    <row r="2305" spans="4:5" x14ac:dyDescent="0.3">
      <c r="D2305" s="16" t="s">
        <v>1973</v>
      </c>
      <c r="E2305" s="3">
        <v>2</v>
      </c>
    </row>
    <row r="2306" spans="4:5" x14ac:dyDescent="0.3">
      <c r="D2306" s="16" t="s">
        <v>6940</v>
      </c>
      <c r="E2306" s="3">
        <v>4</v>
      </c>
    </row>
    <row r="2307" spans="4:5" x14ac:dyDescent="0.3">
      <c r="D2307" s="16" t="s">
        <v>9841</v>
      </c>
      <c r="E2307" s="3">
        <v>1</v>
      </c>
    </row>
    <row r="2308" spans="4:5" x14ac:dyDescent="0.3">
      <c r="D2308" s="16" t="s">
        <v>2321</v>
      </c>
      <c r="E2308" s="3">
        <v>2</v>
      </c>
    </row>
    <row r="2309" spans="4:5" x14ac:dyDescent="0.3">
      <c r="D2309" s="16" t="s">
        <v>5662</v>
      </c>
      <c r="E2309" s="3">
        <v>2</v>
      </c>
    </row>
    <row r="2310" spans="4:5" x14ac:dyDescent="0.3">
      <c r="D2310" s="16" t="s">
        <v>267</v>
      </c>
      <c r="E2310" s="3">
        <v>3</v>
      </c>
    </row>
    <row r="2311" spans="4:5" x14ac:dyDescent="0.3">
      <c r="D2311" s="16" t="s">
        <v>700</v>
      </c>
      <c r="E2311" s="3">
        <v>2</v>
      </c>
    </row>
    <row r="2312" spans="4:5" x14ac:dyDescent="0.3">
      <c r="D2312" s="16" t="s">
        <v>239</v>
      </c>
      <c r="E2312" s="3">
        <v>1</v>
      </c>
    </row>
    <row r="2313" spans="4:5" x14ac:dyDescent="0.3">
      <c r="D2313" s="16" t="s">
        <v>2406</v>
      </c>
      <c r="E2313" s="3">
        <v>4</v>
      </c>
    </row>
    <row r="2314" spans="4:5" x14ac:dyDescent="0.3">
      <c r="D2314" s="16" t="s">
        <v>569</v>
      </c>
      <c r="E2314" s="3">
        <v>4</v>
      </c>
    </row>
    <row r="2315" spans="4:5" x14ac:dyDescent="0.3">
      <c r="D2315" s="16" t="s">
        <v>1079</v>
      </c>
      <c r="E2315" s="3">
        <v>1</v>
      </c>
    </row>
    <row r="2316" spans="4:5" x14ac:dyDescent="0.3">
      <c r="D2316" s="16" t="s">
        <v>4557</v>
      </c>
      <c r="E2316" s="3">
        <v>1</v>
      </c>
    </row>
    <row r="2317" spans="4:5" x14ac:dyDescent="0.3">
      <c r="D2317" s="16" t="s">
        <v>5247</v>
      </c>
      <c r="E2317" s="3">
        <v>2</v>
      </c>
    </row>
    <row r="2318" spans="4:5" x14ac:dyDescent="0.3">
      <c r="D2318" s="16" t="s">
        <v>7110</v>
      </c>
      <c r="E2318" s="3">
        <v>2</v>
      </c>
    </row>
    <row r="2319" spans="4:5" x14ac:dyDescent="0.3">
      <c r="D2319" s="16" t="s">
        <v>4054</v>
      </c>
      <c r="E2319" s="3">
        <v>3</v>
      </c>
    </row>
    <row r="2320" spans="4:5" x14ac:dyDescent="0.3">
      <c r="D2320" s="16" t="s">
        <v>3290</v>
      </c>
      <c r="E2320" s="3">
        <v>3</v>
      </c>
    </row>
    <row r="2321" spans="4:5" x14ac:dyDescent="0.3">
      <c r="D2321" s="16" t="s">
        <v>1711</v>
      </c>
      <c r="E2321" s="3">
        <v>4</v>
      </c>
    </row>
    <row r="2322" spans="4:5" x14ac:dyDescent="0.3">
      <c r="D2322" s="16" t="s">
        <v>6441</v>
      </c>
      <c r="E2322" s="3">
        <v>1</v>
      </c>
    </row>
    <row r="2323" spans="4:5" x14ac:dyDescent="0.3">
      <c r="D2323" s="16" t="s">
        <v>5321</v>
      </c>
      <c r="E2323" s="3">
        <v>1</v>
      </c>
    </row>
    <row r="2324" spans="4:5" x14ac:dyDescent="0.3">
      <c r="D2324" s="16" t="s">
        <v>5059</v>
      </c>
      <c r="E2324" s="3">
        <v>2</v>
      </c>
    </row>
    <row r="2325" spans="4:5" x14ac:dyDescent="0.3">
      <c r="D2325" s="16" t="s">
        <v>2926</v>
      </c>
      <c r="E2325" s="3">
        <v>3</v>
      </c>
    </row>
    <row r="2326" spans="4:5" x14ac:dyDescent="0.3">
      <c r="D2326" s="16" t="s">
        <v>3502</v>
      </c>
      <c r="E2326" s="3">
        <v>3</v>
      </c>
    </row>
    <row r="2327" spans="4:5" x14ac:dyDescent="0.3">
      <c r="D2327" s="16" t="s">
        <v>1503</v>
      </c>
      <c r="E2327" s="3">
        <v>1</v>
      </c>
    </row>
    <row r="2328" spans="4:5" x14ac:dyDescent="0.3">
      <c r="D2328" s="16" t="s">
        <v>2306</v>
      </c>
      <c r="E2328" s="3">
        <v>1</v>
      </c>
    </row>
    <row r="2329" spans="4:5" x14ac:dyDescent="0.3">
      <c r="D2329" s="16" t="s">
        <v>3113</v>
      </c>
      <c r="E2329" s="3">
        <v>2</v>
      </c>
    </row>
    <row r="2330" spans="4:5" x14ac:dyDescent="0.3">
      <c r="D2330" s="16" t="s">
        <v>1684</v>
      </c>
      <c r="E2330" s="3">
        <v>3</v>
      </c>
    </row>
    <row r="2331" spans="4:5" x14ac:dyDescent="0.3">
      <c r="D2331" s="16" t="s">
        <v>820</v>
      </c>
      <c r="E2331" s="3">
        <v>2</v>
      </c>
    </row>
    <row r="2332" spans="4:5" x14ac:dyDescent="0.3">
      <c r="D2332" s="16" t="s">
        <v>7877</v>
      </c>
      <c r="E2332" s="3">
        <v>1</v>
      </c>
    </row>
    <row r="2333" spans="4:5" x14ac:dyDescent="0.3">
      <c r="D2333" s="16" t="s">
        <v>4888</v>
      </c>
      <c r="E2333" s="3">
        <v>2</v>
      </c>
    </row>
    <row r="2334" spans="4:5" x14ac:dyDescent="0.3">
      <c r="D2334" s="16" t="s">
        <v>9252</v>
      </c>
      <c r="E2334" s="3">
        <v>1</v>
      </c>
    </row>
    <row r="2335" spans="4:5" x14ac:dyDescent="0.3">
      <c r="D2335" s="16" t="s">
        <v>9888</v>
      </c>
      <c r="E2335" s="3">
        <v>1</v>
      </c>
    </row>
    <row r="2336" spans="4:5" x14ac:dyDescent="0.3">
      <c r="D2336" s="16" t="s">
        <v>1554</v>
      </c>
      <c r="E2336" s="3">
        <v>3</v>
      </c>
    </row>
    <row r="2337" spans="4:5" x14ac:dyDescent="0.3">
      <c r="D2337" s="16" t="s">
        <v>3680</v>
      </c>
      <c r="E2337" s="3">
        <v>2</v>
      </c>
    </row>
    <row r="2338" spans="4:5" x14ac:dyDescent="0.3">
      <c r="D2338" s="16" t="s">
        <v>417</v>
      </c>
      <c r="E2338" s="3">
        <v>3</v>
      </c>
    </row>
    <row r="2339" spans="4:5" x14ac:dyDescent="0.3">
      <c r="D2339" s="16" t="s">
        <v>992</v>
      </c>
      <c r="E2339" s="3">
        <v>4</v>
      </c>
    </row>
    <row r="2340" spans="4:5" x14ac:dyDescent="0.3">
      <c r="D2340" s="16" t="s">
        <v>2090</v>
      </c>
      <c r="E2340" s="3">
        <v>1</v>
      </c>
    </row>
    <row r="2341" spans="4:5" x14ac:dyDescent="0.3">
      <c r="D2341" s="16" t="s">
        <v>1678</v>
      </c>
      <c r="E2341" s="3">
        <v>2</v>
      </c>
    </row>
    <row r="2342" spans="4:5" x14ac:dyDescent="0.3">
      <c r="D2342" s="16" t="s">
        <v>5432</v>
      </c>
      <c r="E2342" s="3">
        <v>5</v>
      </c>
    </row>
    <row r="2343" spans="4:5" x14ac:dyDescent="0.3">
      <c r="D2343" s="16" t="s">
        <v>6545</v>
      </c>
      <c r="E2343" s="3">
        <v>1</v>
      </c>
    </row>
    <row r="2344" spans="4:5" x14ac:dyDescent="0.3">
      <c r="D2344" s="16" t="s">
        <v>1039</v>
      </c>
      <c r="E2344" s="3">
        <v>4</v>
      </c>
    </row>
    <row r="2345" spans="4:5" x14ac:dyDescent="0.3">
      <c r="D2345" s="16" t="s">
        <v>2924</v>
      </c>
      <c r="E2345" s="3">
        <v>2</v>
      </c>
    </row>
    <row r="2346" spans="4:5" x14ac:dyDescent="0.3">
      <c r="D2346" s="16" t="s">
        <v>2193</v>
      </c>
      <c r="E2346" s="3">
        <v>2</v>
      </c>
    </row>
    <row r="2347" spans="4:5" x14ac:dyDescent="0.3">
      <c r="D2347" s="16" t="s">
        <v>708</v>
      </c>
      <c r="E2347" s="3">
        <v>1</v>
      </c>
    </row>
    <row r="2348" spans="4:5" x14ac:dyDescent="0.3">
      <c r="D2348" s="16" t="s">
        <v>4352</v>
      </c>
      <c r="E2348" s="3">
        <v>2</v>
      </c>
    </row>
    <row r="2349" spans="4:5" x14ac:dyDescent="0.3">
      <c r="D2349" s="16" t="s">
        <v>8775</v>
      </c>
      <c r="E2349" s="3">
        <v>2</v>
      </c>
    </row>
    <row r="2350" spans="4:5" x14ac:dyDescent="0.3">
      <c r="D2350" s="16" t="s">
        <v>2911</v>
      </c>
      <c r="E2350" s="3">
        <v>1</v>
      </c>
    </row>
    <row r="2351" spans="4:5" x14ac:dyDescent="0.3">
      <c r="D2351" s="16" t="s">
        <v>4223</v>
      </c>
      <c r="E2351" s="3">
        <v>2</v>
      </c>
    </row>
    <row r="2352" spans="4:5" x14ac:dyDescent="0.3">
      <c r="D2352" s="16" t="s">
        <v>2445</v>
      </c>
      <c r="E2352" s="3">
        <v>3</v>
      </c>
    </row>
    <row r="2353" spans="4:5" x14ac:dyDescent="0.3">
      <c r="D2353" s="16" t="s">
        <v>2370</v>
      </c>
      <c r="E2353" s="3">
        <v>1</v>
      </c>
    </row>
    <row r="2354" spans="4:5" x14ac:dyDescent="0.3">
      <c r="D2354" s="16" t="s">
        <v>5941</v>
      </c>
      <c r="E2354" s="3">
        <v>2</v>
      </c>
    </row>
    <row r="2355" spans="4:5" x14ac:dyDescent="0.3">
      <c r="D2355" s="16" t="s">
        <v>2015</v>
      </c>
      <c r="E2355" s="3">
        <v>1</v>
      </c>
    </row>
    <row r="2356" spans="4:5" x14ac:dyDescent="0.3">
      <c r="D2356" s="16" t="s">
        <v>840</v>
      </c>
      <c r="E2356" s="3">
        <v>1</v>
      </c>
    </row>
    <row r="2357" spans="4:5" x14ac:dyDescent="0.3">
      <c r="D2357" s="16" t="s">
        <v>549</v>
      </c>
      <c r="E2357" s="3">
        <v>1</v>
      </c>
    </row>
    <row r="2358" spans="4:5" x14ac:dyDescent="0.3">
      <c r="D2358" s="16" t="s">
        <v>7122</v>
      </c>
      <c r="E2358" s="3">
        <v>1</v>
      </c>
    </row>
    <row r="2359" spans="4:5" x14ac:dyDescent="0.3">
      <c r="D2359" s="16" t="s">
        <v>7590</v>
      </c>
      <c r="E2359" s="3">
        <v>2</v>
      </c>
    </row>
    <row r="2360" spans="4:5" x14ac:dyDescent="0.3">
      <c r="D2360" s="16" t="s">
        <v>6262</v>
      </c>
      <c r="E2360" s="3">
        <v>1</v>
      </c>
    </row>
    <row r="2361" spans="4:5" x14ac:dyDescent="0.3">
      <c r="D2361" s="16" t="s">
        <v>1622</v>
      </c>
      <c r="E2361" s="3">
        <v>3</v>
      </c>
    </row>
    <row r="2362" spans="4:5" x14ac:dyDescent="0.3">
      <c r="D2362" s="16" t="s">
        <v>3929</v>
      </c>
      <c r="E2362" s="3">
        <v>1</v>
      </c>
    </row>
    <row r="2363" spans="4:5" x14ac:dyDescent="0.3">
      <c r="D2363" s="16" t="s">
        <v>4848</v>
      </c>
      <c r="E2363" s="3">
        <v>1</v>
      </c>
    </row>
    <row r="2364" spans="4:5" x14ac:dyDescent="0.3">
      <c r="D2364" s="16" t="s">
        <v>6995</v>
      </c>
      <c r="E2364" s="3">
        <v>2</v>
      </c>
    </row>
    <row r="2365" spans="4:5" x14ac:dyDescent="0.3">
      <c r="D2365" s="16" t="s">
        <v>1438</v>
      </c>
      <c r="E2365" s="3">
        <v>2</v>
      </c>
    </row>
    <row r="2366" spans="4:5" x14ac:dyDescent="0.3">
      <c r="D2366" s="16" t="s">
        <v>3952</v>
      </c>
      <c r="E2366" s="3">
        <v>1</v>
      </c>
    </row>
    <row r="2367" spans="4:5" x14ac:dyDescent="0.3">
      <c r="D2367" s="16" t="s">
        <v>7851</v>
      </c>
      <c r="E2367" s="3">
        <v>2</v>
      </c>
    </row>
    <row r="2368" spans="4:5" x14ac:dyDescent="0.3">
      <c r="D2368" s="16" t="s">
        <v>2128</v>
      </c>
      <c r="E2368" s="3">
        <v>2</v>
      </c>
    </row>
    <row r="2369" spans="4:5" x14ac:dyDescent="0.3">
      <c r="D2369" s="16" t="s">
        <v>2848</v>
      </c>
      <c r="E2369" s="3">
        <v>2</v>
      </c>
    </row>
    <row r="2370" spans="4:5" x14ac:dyDescent="0.3">
      <c r="D2370" s="16" t="s">
        <v>1826</v>
      </c>
      <c r="E2370" s="3">
        <v>3</v>
      </c>
    </row>
    <row r="2371" spans="4:5" x14ac:dyDescent="0.3">
      <c r="D2371" s="16" t="s">
        <v>4286</v>
      </c>
      <c r="E2371" s="3">
        <v>1</v>
      </c>
    </row>
    <row r="2372" spans="4:5" x14ac:dyDescent="0.3">
      <c r="D2372" s="16" t="s">
        <v>6428</v>
      </c>
      <c r="E2372" s="3">
        <v>1</v>
      </c>
    </row>
    <row r="2373" spans="4:5" x14ac:dyDescent="0.3">
      <c r="D2373" s="16" t="s">
        <v>502</v>
      </c>
      <c r="E2373" s="3">
        <v>1</v>
      </c>
    </row>
    <row r="2374" spans="4:5" x14ac:dyDescent="0.3">
      <c r="D2374" s="16" t="s">
        <v>5296</v>
      </c>
      <c r="E2374" s="3">
        <v>1</v>
      </c>
    </row>
    <row r="2375" spans="4:5" x14ac:dyDescent="0.3">
      <c r="D2375" s="16" t="s">
        <v>9032</v>
      </c>
      <c r="E2375" s="3">
        <v>1</v>
      </c>
    </row>
    <row r="2376" spans="4:5" x14ac:dyDescent="0.3">
      <c r="D2376" s="16" t="s">
        <v>9710</v>
      </c>
      <c r="E2376" s="3">
        <v>1</v>
      </c>
    </row>
    <row r="2377" spans="4:5" x14ac:dyDescent="0.3">
      <c r="D2377" s="16" t="s">
        <v>1401</v>
      </c>
      <c r="E2377" s="3">
        <v>1</v>
      </c>
    </row>
    <row r="2378" spans="4:5" x14ac:dyDescent="0.3">
      <c r="D2378" s="16" t="s">
        <v>1232</v>
      </c>
      <c r="E2378" s="3">
        <v>3</v>
      </c>
    </row>
    <row r="2379" spans="4:5" x14ac:dyDescent="0.3">
      <c r="D2379" s="16" t="s">
        <v>3353</v>
      </c>
      <c r="E2379" s="3">
        <v>2</v>
      </c>
    </row>
    <row r="2380" spans="4:5" x14ac:dyDescent="0.3">
      <c r="D2380" s="16" t="s">
        <v>7955</v>
      </c>
      <c r="E2380" s="3">
        <v>2</v>
      </c>
    </row>
    <row r="2381" spans="4:5" x14ac:dyDescent="0.3">
      <c r="D2381" s="16" t="s">
        <v>3411</v>
      </c>
      <c r="E2381" s="3">
        <v>3</v>
      </c>
    </row>
    <row r="2382" spans="4:5" x14ac:dyDescent="0.3">
      <c r="D2382" s="16" t="s">
        <v>1421</v>
      </c>
      <c r="E2382" s="3">
        <v>2</v>
      </c>
    </row>
    <row r="2383" spans="4:5" x14ac:dyDescent="0.3">
      <c r="D2383" s="16" t="s">
        <v>9280</v>
      </c>
      <c r="E2383" s="3">
        <v>1</v>
      </c>
    </row>
    <row r="2384" spans="4:5" x14ac:dyDescent="0.3">
      <c r="D2384" s="16" t="s">
        <v>650</v>
      </c>
      <c r="E2384" s="3">
        <v>1</v>
      </c>
    </row>
    <row r="2385" spans="4:5" x14ac:dyDescent="0.3">
      <c r="D2385" s="16" t="s">
        <v>5851</v>
      </c>
      <c r="E2385" s="3">
        <v>1</v>
      </c>
    </row>
    <row r="2386" spans="4:5" x14ac:dyDescent="0.3">
      <c r="D2386" s="16" t="s">
        <v>769</v>
      </c>
      <c r="E2386" s="3">
        <v>1</v>
      </c>
    </row>
    <row r="2387" spans="4:5" x14ac:dyDescent="0.3">
      <c r="D2387" s="16" t="s">
        <v>3995</v>
      </c>
      <c r="E2387" s="3">
        <v>2</v>
      </c>
    </row>
    <row r="2388" spans="4:5" x14ac:dyDescent="0.3">
      <c r="D2388" s="16" t="s">
        <v>4294</v>
      </c>
      <c r="E2388" s="3">
        <v>4</v>
      </c>
    </row>
    <row r="2389" spans="4:5" x14ac:dyDescent="0.3">
      <c r="D2389" s="16" t="s">
        <v>1009</v>
      </c>
      <c r="E2389" s="3">
        <v>2</v>
      </c>
    </row>
    <row r="2390" spans="4:5" x14ac:dyDescent="0.3">
      <c r="D2390" s="16" t="s">
        <v>4378</v>
      </c>
      <c r="E2390" s="3">
        <v>2</v>
      </c>
    </row>
    <row r="2391" spans="4:5" x14ac:dyDescent="0.3">
      <c r="D2391" s="16" t="s">
        <v>3652</v>
      </c>
      <c r="E2391" s="3">
        <v>2</v>
      </c>
    </row>
    <row r="2392" spans="4:5" x14ac:dyDescent="0.3">
      <c r="D2392" s="16" t="s">
        <v>1169</v>
      </c>
      <c r="E2392" s="3">
        <v>2</v>
      </c>
    </row>
    <row r="2393" spans="4:5" x14ac:dyDescent="0.3">
      <c r="D2393" s="16" t="s">
        <v>1175</v>
      </c>
      <c r="E2393" s="3">
        <v>4</v>
      </c>
    </row>
    <row r="2394" spans="4:5" x14ac:dyDescent="0.3">
      <c r="D2394" s="16" t="s">
        <v>5573</v>
      </c>
      <c r="E2394" s="3">
        <v>1</v>
      </c>
    </row>
    <row r="2395" spans="4:5" x14ac:dyDescent="0.3">
      <c r="D2395" s="16" t="s">
        <v>604</v>
      </c>
      <c r="E2395" s="3">
        <v>4</v>
      </c>
    </row>
    <row r="2396" spans="4:5" x14ac:dyDescent="0.3">
      <c r="D2396" s="16" t="s">
        <v>9507</v>
      </c>
      <c r="E2396" s="3">
        <v>1</v>
      </c>
    </row>
    <row r="2397" spans="4:5" x14ac:dyDescent="0.3">
      <c r="D2397" s="16" t="s">
        <v>2622</v>
      </c>
      <c r="E2397" s="3">
        <v>1</v>
      </c>
    </row>
    <row r="2398" spans="4:5" x14ac:dyDescent="0.3">
      <c r="D2398" s="16" t="s">
        <v>484</v>
      </c>
      <c r="E2398" s="3">
        <v>2</v>
      </c>
    </row>
    <row r="2399" spans="4:5" x14ac:dyDescent="0.3">
      <c r="D2399" s="16" t="s">
        <v>2871</v>
      </c>
      <c r="E2399" s="3">
        <v>3</v>
      </c>
    </row>
    <row r="2400" spans="4:5" x14ac:dyDescent="0.3">
      <c r="D2400" s="16" t="s">
        <v>7782</v>
      </c>
      <c r="E2400" s="3">
        <v>1</v>
      </c>
    </row>
    <row r="2401" spans="4:5" x14ac:dyDescent="0.3">
      <c r="D2401" s="16" t="s">
        <v>1703</v>
      </c>
      <c r="E2401" s="3">
        <v>2</v>
      </c>
    </row>
    <row r="2402" spans="4:5" x14ac:dyDescent="0.3">
      <c r="D2402" s="16" t="s">
        <v>3379</v>
      </c>
      <c r="E2402" s="3">
        <v>2</v>
      </c>
    </row>
    <row r="2403" spans="4:5" x14ac:dyDescent="0.3">
      <c r="D2403" s="16" t="s">
        <v>831</v>
      </c>
      <c r="E2403" s="3">
        <v>3</v>
      </c>
    </row>
    <row r="2404" spans="4:5" x14ac:dyDescent="0.3">
      <c r="D2404" s="16" t="s">
        <v>2869</v>
      </c>
      <c r="E2404" s="3">
        <v>1</v>
      </c>
    </row>
    <row r="2405" spans="4:5" x14ac:dyDescent="0.3">
      <c r="D2405" s="16" t="s">
        <v>7031</v>
      </c>
      <c r="E2405" s="3">
        <v>2</v>
      </c>
    </row>
    <row r="2406" spans="4:5" x14ac:dyDescent="0.3">
      <c r="D2406" s="16" t="s">
        <v>5822</v>
      </c>
      <c r="E2406" s="3">
        <v>1</v>
      </c>
    </row>
    <row r="2407" spans="4:5" x14ac:dyDescent="0.3">
      <c r="D2407" s="16" t="s">
        <v>9559</v>
      </c>
      <c r="E2407" s="3">
        <v>1</v>
      </c>
    </row>
    <row r="2408" spans="4:5" x14ac:dyDescent="0.3">
      <c r="D2408" s="16" t="s">
        <v>662</v>
      </c>
      <c r="E2408" s="3">
        <v>3</v>
      </c>
    </row>
    <row r="2409" spans="4:5" x14ac:dyDescent="0.3">
      <c r="D2409" s="16" t="s">
        <v>5429</v>
      </c>
      <c r="E2409" s="3">
        <v>2</v>
      </c>
    </row>
    <row r="2410" spans="4:5" x14ac:dyDescent="0.3">
      <c r="D2410" s="16" t="s">
        <v>1921</v>
      </c>
      <c r="E2410" s="3">
        <v>2</v>
      </c>
    </row>
    <row r="2411" spans="4:5" x14ac:dyDescent="0.3">
      <c r="D2411" s="16" t="s">
        <v>8157</v>
      </c>
      <c r="E2411" s="3">
        <v>1</v>
      </c>
    </row>
    <row r="2412" spans="4:5" x14ac:dyDescent="0.3">
      <c r="D2412" s="16" t="s">
        <v>3658</v>
      </c>
      <c r="E2412" s="3">
        <v>1</v>
      </c>
    </row>
    <row r="2413" spans="4:5" x14ac:dyDescent="0.3">
      <c r="D2413" s="16" t="s">
        <v>4335</v>
      </c>
      <c r="E2413" s="3">
        <v>2</v>
      </c>
    </row>
    <row r="2414" spans="4:5" x14ac:dyDescent="0.3">
      <c r="D2414" s="16" t="s">
        <v>3428</v>
      </c>
      <c r="E2414" s="3">
        <v>2</v>
      </c>
    </row>
    <row r="2415" spans="4:5" x14ac:dyDescent="0.3">
      <c r="D2415" s="16" t="s">
        <v>9132</v>
      </c>
      <c r="E2415" s="3">
        <v>1</v>
      </c>
    </row>
    <row r="2416" spans="4:5" x14ac:dyDescent="0.3">
      <c r="D2416" s="16" t="s">
        <v>169</v>
      </c>
      <c r="E2416" s="3">
        <v>1</v>
      </c>
    </row>
    <row r="2417" spans="4:5" x14ac:dyDescent="0.3">
      <c r="D2417" s="16" t="s">
        <v>1086</v>
      </c>
      <c r="E2417" s="3">
        <v>2</v>
      </c>
    </row>
    <row r="2418" spans="4:5" x14ac:dyDescent="0.3">
      <c r="D2418" s="16" t="s">
        <v>2459</v>
      </c>
      <c r="E2418" s="3">
        <v>2</v>
      </c>
    </row>
    <row r="2419" spans="4:5" x14ac:dyDescent="0.3">
      <c r="D2419" s="16" t="s">
        <v>3824</v>
      </c>
      <c r="E2419" s="3">
        <v>3</v>
      </c>
    </row>
    <row r="2420" spans="4:5" x14ac:dyDescent="0.3">
      <c r="D2420" s="16" t="s">
        <v>4394</v>
      </c>
      <c r="E2420" s="3">
        <v>1</v>
      </c>
    </row>
    <row r="2421" spans="4:5" x14ac:dyDescent="0.3">
      <c r="D2421" s="16" t="s">
        <v>4688</v>
      </c>
      <c r="E2421" s="3">
        <v>3</v>
      </c>
    </row>
    <row r="2422" spans="4:5" x14ac:dyDescent="0.3">
      <c r="D2422" s="16" t="s">
        <v>9087</v>
      </c>
      <c r="E2422" s="3">
        <v>1</v>
      </c>
    </row>
    <row r="2423" spans="4:5" x14ac:dyDescent="0.3">
      <c r="D2423" s="16" t="s">
        <v>2027</v>
      </c>
      <c r="E2423" s="3">
        <v>2</v>
      </c>
    </row>
    <row r="2424" spans="4:5" x14ac:dyDescent="0.3">
      <c r="D2424" s="16" t="s">
        <v>6213</v>
      </c>
      <c r="E2424" s="3">
        <v>1</v>
      </c>
    </row>
    <row r="2425" spans="4:5" x14ac:dyDescent="0.3">
      <c r="D2425" s="16" t="s">
        <v>4098</v>
      </c>
      <c r="E2425" s="3">
        <v>1</v>
      </c>
    </row>
    <row r="2426" spans="4:5" x14ac:dyDescent="0.3">
      <c r="D2426" s="16" t="s">
        <v>3595</v>
      </c>
      <c r="E2426" s="3">
        <v>1</v>
      </c>
    </row>
    <row r="2427" spans="4:5" x14ac:dyDescent="0.3">
      <c r="D2427" s="16" t="s">
        <v>4797</v>
      </c>
      <c r="E2427" s="3">
        <v>3</v>
      </c>
    </row>
    <row r="2428" spans="4:5" x14ac:dyDescent="0.3">
      <c r="D2428" s="16" t="s">
        <v>734</v>
      </c>
      <c r="E2428" s="3">
        <v>1</v>
      </c>
    </row>
    <row r="2429" spans="4:5" x14ac:dyDescent="0.3">
      <c r="D2429" s="16" t="s">
        <v>1484</v>
      </c>
      <c r="E2429" s="3">
        <v>4</v>
      </c>
    </row>
    <row r="2430" spans="4:5" x14ac:dyDescent="0.3">
      <c r="D2430" s="16" t="s">
        <v>4242</v>
      </c>
      <c r="E2430" s="3">
        <v>2</v>
      </c>
    </row>
    <row r="2431" spans="4:5" x14ac:dyDescent="0.3">
      <c r="D2431" s="16" t="s">
        <v>6181</v>
      </c>
      <c r="E2431" s="3">
        <v>2</v>
      </c>
    </row>
    <row r="2432" spans="4:5" x14ac:dyDescent="0.3">
      <c r="D2432" s="16" t="s">
        <v>8216</v>
      </c>
      <c r="E2432" s="3">
        <v>1</v>
      </c>
    </row>
    <row r="2433" spans="4:5" x14ac:dyDescent="0.3">
      <c r="D2433" s="16" t="s">
        <v>2876</v>
      </c>
      <c r="E2433" s="3">
        <v>3</v>
      </c>
    </row>
    <row r="2434" spans="4:5" x14ac:dyDescent="0.3">
      <c r="D2434" s="16" t="s">
        <v>3705</v>
      </c>
      <c r="E2434" s="3">
        <v>1</v>
      </c>
    </row>
    <row r="2435" spans="4:5" x14ac:dyDescent="0.3">
      <c r="D2435" s="16" t="s">
        <v>406</v>
      </c>
      <c r="E2435" s="3">
        <v>1</v>
      </c>
    </row>
    <row r="2436" spans="4:5" x14ac:dyDescent="0.3">
      <c r="D2436" s="16" t="s">
        <v>4929</v>
      </c>
      <c r="E2436" s="3">
        <v>1</v>
      </c>
    </row>
    <row r="2437" spans="4:5" x14ac:dyDescent="0.3">
      <c r="D2437" s="16" t="s">
        <v>4288</v>
      </c>
      <c r="E2437" s="3">
        <v>1</v>
      </c>
    </row>
    <row r="2438" spans="4:5" x14ac:dyDescent="0.3">
      <c r="D2438" s="16" t="s">
        <v>2714</v>
      </c>
      <c r="E2438" s="3">
        <v>2</v>
      </c>
    </row>
    <row r="2439" spans="4:5" x14ac:dyDescent="0.3">
      <c r="D2439" s="16" t="s">
        <v>744</v>
      </c>
      <c r="E2439" s="3">
        <v>1</v>
      </c>
    </row>
    <row r="2440" spans="4:5" x14ac:dyDescent="0.3">
      <c r="D2440" s="16" t="s">
        <v>2136</v>
      </c>
      <c r="E2440" s="3">
        <v>2</v>
      </c>
    </row>
    <row r="2441" spans="4:5" x14ac:dyDescent="0.3">
      <c r="D2441" s="16" t="s">
        <v>7076</v>
      </c>
      <c r="E2441" s="3">
        <v>1</v>
      </c>
    </row>
    <row r="2442" spans="4:5" x14ac:dyDescent="0.3">
      <c r="D2442" s="16" t="s">
        <v>2649</v>
      </c>
      <c r="E2442" s="3">
        <v>3</v>
      </c>
    </row>
    <row r="2443" spans="4:5" x14ac:dyDescent="0.3">
      <c r="D2443" s="16" t="s">
        <v>1613</v>
      </c>
      <c r="E2443" s="3">
        <v>4</v>
      </c>
    </row>
    <row r="2444" spans="4:5" x14ac:dyDescent="0.3">
      <c r="D2444" s="16" t="s">
        <v>1023</v>
      </c>
      <c r="E2444" s="3">
        <v>2</v>
      </c>
    </row>
    <row r="2445" spans="4:5" x14ac:dyDescent="0.3">
      <c r="D2445" s="16" t="s">
        <v>7265</v>
      </c>
      <c r="E2445" s="3">
        <v>1</v>
      </c>
    </row>
    <row r="2446" spans="4:5" x14ac:dyDescent="0.3">
      <c r="D2446" s="16" t="s">
        <v>5373</v>
      </c>
      <c r="E2446" s="3">
        <v>1</v>
      </c>
    </row>
    <row r="2447" spans="4:5" x14ac:dyDescent="0.3">
      <c r="D2447" s="16" t="s">
        <v>5719</v>
      </c>
      <c r="E2447" s="3">
        <v>1</v>
      </c>
    </row>
    <row r="2448" spans="4:5" x14ac:dyDescent="0.3">
      <c r="D2448" s="16" t="s">
        <v>3460</v>
      </c>
      <c r="E2448" s="3">
        <v>2</v>
      </c>
    </row>
    <row r="2449" spans="4:5" x14ac:dyDescent="0.3">
      <c r="D2449" s="16" t="s">
        <v>2481</v>
      </c>
      <c r="E2449" s="3">
        <v>1</v>
      </c>
    </row>
    <row r="2450" spans="4:5" x14ac:dyDescent="0.3">
      <c r="D2450" s="16" t="s">
        <v>2541</v>
      </c>
      <c r="E2450" s="3">
        <v>2</v>
      </c>
    </row>
    <row r="2451" spans="4:5" x14ac:dyDescent="0.3">
      <c r="D2451" s="16" t="s">
        <v>8448</v>
      </c>
      <c r="E2451" s="3">
        <v>2</v>
      </c>
    </row>
    <row r="2452" spans="4:5" x14ac:dyDescent="0.3">
      <c r="D2452" s="16" t="s">
        <v>634</v>
      </c>
      <c r="E2452" s="3">
        <v>5</v>
      </c>
    </row>
    <row r="2453" spans="4:5" x14ac:dyDescent="0.3">
      <c r="D2453" s="16" t="s">
        <v>6778</v>
      </c>
      <c r="E2453" s="3">
        <v>1</v>
      </c>
    </row>
    <row r="2454" spans="4:5" x14ac:dyDescent="0.3">
      <c r="D2454" s="16" t="s">
        <v>1628</v>
      </c>
      <c r="E2454" s="3">
        <v>1</v>
      </c>
    </row>
    <row r="2455" spans="4:5" x14ac:dyDescent="0.3">
      <c r="D2455" s="16" t="s">
        <v>5977</v>
      </c>
      <c r="E2455" s="3">
        <v>2</v>
      </c>
    </row>
    <row r="2456" spans="4:5" x14ac:dyDescent="0.3">
      <c r="D2456" s="16" t="s">
        <v>3188</v>
      </c>
      <c r="E2456" s="3">
        <v>3</v>
      </c>
    </row>
    <row r="2457" spans="4:5" x14ac:dyDescent="0.3">
      <c r="D2457" s="16" t="s">
        <v>5867</v>
      </c>
      <c r="E2457" s="3">
        <v>2</v>
      </c>
    </row>
    <row r="2458" spans="4:5" x14ac:dyDescent="0.3">
      <c r="D2458" s="16" t="s">
        <v>493</v>
      </c>
      <c r="E2458" s="3">
        <v>1</v>
      </c>
    </row>
    <row r="2459" spans="4:5" x14ac:dyDescent="0.3">
      <c r="D2459" s="16" t="s">
        <v>3311</v>
      </c>
      <c r="E2459" s="3">
        <v>1</v>
      </c>
    </row>
    <row r="2460" spans="4:5" x14ac:dyDescent="0.3">
      <c r="D2460" s="16" t="s">
        <v>2410</v>
      </c>
      <c r="E2460" s="3">
        <v>2</v>
      </c>
    </row>
    <row r="2461" spans="4:5" x14ac:dyDescent="0.3">
      <c r="D2461" s="16" t="s">
        <v>5332</v>
      </c>
      <c r="E2461" s="3">
        <v>3</v>
      </c>
    </row>
    <row r="2462" spans="4:5" x14ac:dyDescent="0.3">
      <c r="D2462" s="16" t="s">
        <v>2777</v>
      </c>
      <c r="E2462" s="3">
        <v>1</v>
      </c>
    </row>
    <row r="2463" spans="4:5" x14ac:dyDescent="0.3">
      <c r="D2463" s="16" t="s">
        <v>6397</v>
      </c>
      <c r="E2463" s="3">
        <v>1</v>
      </c>
    </row>
    <row r="2464" spans="4:5" x14ac:dyDescent="0.3">
      <c r="D2464" s="16" t="s">
        <v>1181</v>
      </c>
      <c r="E2464" s="3">
        <v>2</v>
      </c>
    </row>
    <row r="2465" spans="4:5" x14ac:dyDescent="0.3">
      <c r="D2465" s="16" t="s">
        <v>1046</v>
      </c>
      <c r="E2465" s="3">
        <v>3</v>
      </c>
    </row>
    <row r="2466" spans="4:5" x14ac:dyDescent="0.3">
      <c r="D2466" s="16" t="s">
        <v>5643</v>
      </c>
      <c r="E2466" s="3">
        <v>1</v>
      </c>
    </row>
    <row r="2467" spans="4:5" x14ac:dyDescent="0.3">
      <c r="D2467" s="16" t="s">
        <v>1800</v>
      </c>
      <c r="E2467" s="3">
        <v>2</v>
      </c>
    </row>
    <row r="2468" spans="4:5" x14ac:dyDescent="0.3">
      <c r="D2468" s="16" t="s">
        <v>5054</v>
      </c>
      <c r="E2468" s="3">
        <v>1</v>
      </c>
    </row>
    <row r="2469" spans="4:5" x14ac:dyDescent="0.3">
      <c r="D2469" s="16" t="s">
        <v>6177</v>
      </c>
      <c r="E2469" s="3">
        <v>1</v>
      </c>
    </row>
    <row r="2470" spans="4:5" x14ac:dyDescent="0.3">
      <c r="D2470" s="16" t="s">
        <v>9684</v>
      </c>
      <c r="E2470" s="3">
        <v>1</v>
      </c>
    </row>
    <row r="2471" spans="4:5" x14ac:dyDescent="0.3">
      <c r="D2471" s="16" t="s">
        <v>3083</v>
      </c>
      <c r="E2471" s="3">
        <v>3</v>
      </c>
    </row>
    <row r="2472" spans="4:5" x14ac:dyDescent="0.3">
      <c r="D2472" s="16" t="s">
        <v>7229</v>
      </c>
      <c r="E2472" s="3">
        <v>2</v>
      </c>
    </row>
    <row r="2473" spans="4:5" x14ac:dyDescent="0.3">
      <c r="D2473" s="16" t="s">
        <v>3041</v>
      </c>
      <c r="E2473" s="3">
        <v>1</v>
      </c>
    </row>
    <row r="2474" spans="4:5" x14ac:dyDescent="0.3">
      <c r="D2474" s="16" t="s">
        <v>1202</v>
      </c>
      <c r="E2474" s="3">
        <v>1</v>
      </c>
    </row>
    <row r="2475" spans="4:5" x14ac:dyDescent="0.3">
      <c r="D2475" s="16" t="s">
        <v>2560</v>
      </c>
      <c r="E2475" s="3">
        <v>3</v>
      </c>
    </row>
    <row r="2476" spans="4:5" x14ac:dyDescent="0.3">
      <c r="D2476" s="16" t="s">
        <v>525</v>
      </c>
      <c r="E2476" s="3">
        <v>1</v>
      </c>
    </row>
    <row r="2477" spans="4:5" x14ac:dyDescent="0.3">
      <c r="D2477" s="16" t="s">
        <v>1561</v>
      </c>
      <c r="E2477" s="3">
        <v>3</v>
      </c>
    </row>
    <row r="2478" spans="4:5" x14ac:dyDescent="0.3">
      <c r="D2478" s="16" t="s">
        <v>4455</v>
      </c>
      <c r="E2478" s="3">
        <v>2</v>
      </c>
    </row>
    <row r="2479" spans="4:5" x14ac:dyDescent="0.3">
      <c r="D2479" s="16" t="s">
        <v>4946</v>
      </c>
      <c r="E2479" s="3">
        <v>2</v>
      </c>
    </row>
    <row r="2480" spans="4:5" x14ac:dyDescent="0.3">
      <c r="D2480" s="16" t="s">
        <v>1544</v>
      </c>
      <c r="E2480" s="3">
        <v>3</v>
      </c>
    </row>
    <row r="2481" spans="4:5" x14ac:dyDescent="0.3">
      <c r="D2481" s="16" t="s">
        <v>2416</v>
      </c>
      <c r="E2481" s="3">
        <v>1</v>
      </c>
    </row>
    <row r="2482" spans="4:5" x14ac:dyDescent="0.3">
      <c r="D2482" s="16" t="s">
        <v>4766</v>
      </c>
      <c r="E2482" s="3">
        <v>2</v>
      </c>
    </row>
    <row r="2483" spans="4:5" x14ac:dyDescent="0.3">
      <c r="D2483" s="16" t="s">
        <v>2995</v>
      </c>
      <c r="E2483" s="3">
        <v>1</v>
      </c>
    </row>
    <row r="2484" spans="4:5" x14ac:dyDescent="0.3">
      <c r="D2484" s="16" t="s">
        <v>2285</v>
      </c>
      <c r="E2484" s="3">
        <v>3</v>
      </c>
    </row>
    <row r="2485" spans="4:5" x14ac:dyDescent="0.3">
      <c r="D2485" s="16" t="s">
        <v>1002</v>
      </c>
      <c r="E2485" s="3">
        <v>1</v>
      </c>
    </row>
    <row r="2486" spans="4:5" x14ac:dyDescent="0.3">
      <c r="D2486" s="16" t="s">
        <v>4564</v>
      </c>
      <c r="E2486" s="3">
        <v>1</v>
      </c>
    </row>
    <row r="2487" spans="4:5" x14ac:dyDescent="0.3">
      <c r="D2487" s="16" t="s">
        <v>3321</v>
      </c>
      <c r="E2487" s="3">
        <v>2</v>
      </c>
    </row>
    <row r="2488" spans="4:5" x14ac:dyDescent="0.3">
      <c r="D2488" s="16" t="s">
        <v>4544</v>
      </c>
      <c r="E2488" s="3">
        <v>3</v>
      </c>
    </row>
    <row r="2489" spans="4:5" x14ac:dyDescent="0.3">
      <c r="D2489" s="16" t="s">
        <v>4226</v>
      </c>
      <c r="E2489" s="3">
        <v>2</v>
      </c>
    </row>
    <row r="2490" spans="4:5" x14ac:dyDescent="0.3">
      <c r="D2490" s="16" t="s">
        <v>116</v>
      </c>
      <c r="E2490" s="3">
        <v>1</v>
      </c>
    </row>
    <row r="2491" spans="4:5" x14ac:dyDescent="0.3">
      <c r="D2491" s="16" t="s">
        <v>4637</v>
      </c>
      <c r="E2491" s="3">
        <v>2</v>
      </c>
    </row>
    <row r="2492" spans="4:5" x14ac:dyDescent="0.3">
      <c r="D2492" s="16" t="s">
        <v>8084</v>
      </c>
      <c r="E2492" s="3">
        <v>1</v>
      </c>
    </row>
    <row r="2493" spans="4:5" x14ac:dyDescent="0.3">
      <c r="D2493" s="16" t="s">
        <v>5198</v>
      </c>
      <c r="E2493" s="3">
        <v>3</v>
      </c>
    </row>
    <row r="2494" spans="4:5" x14ac:dyDescent="0.3">
      <c r="D2494" s="16" t="s">
        <v>4686</v>
      </c>
      <c r="E2494" s="3">
        <v>2</v>
      </c>
    </row>
    <row r="2495" spans="4:5" x14ac:dyDescent="0.3">
      <c r="D2495" s="16" t="s">
        <v>8614</v>
      </c>
      <c r="E2495" s="3">
        <v>1</v>
      </c>
    </row>
    <row r="2496" spans="4:5" x14ac:dyDescent="0.3">
      <c r="D2496" s="16" t="s">
        <v>1071</v>
      </c>
      <c r="E2496" s="3">
        <v>1</v>
      </c>
    </row>
    <row r="2497" spans="4:5" x14ac:dyDescent="0.3">
      <c r="D2497" s="16" t="s">
        <v>7690</v>
      </c>
      <c r="E2497" s="3">
        <v>1</v>
      </c>
    </row>
    <row r="2498" spans="4:5" x14ac:dyDescent="0.3">
      <c r="D2498" s="16" t="s">
        <v>8899</v>
      </c>
      <c r="E2498" s="3">
        <v>1</v>
      </c>
    </row>
    <row r="2499" spans="4:5" x14ac:dyDescent="0.3">
      <c r="D2499" s="16" t="s">
        <v>7013</v>
      </c>
      <c r="E2499" s="3">
        <v>1</v>
      </c>
    </row>
    <row r="2500" spans="4:5" x14ac:dyDescent="0.3">
      <c r="D2500" s="16" t="s">
        <v>2227</v>
      </c>
      <c r="E2500" s="3">
        <v>1</v>
      </c>
    </row>
    <row r="2501" spans="4:5" x14ac:dyDescent="0.3">
      <c r="D2501" s="16" t="s">
        <v>9724</v>
      </c>
      <c r="E2501" s="3">
        <v>1</v>
      </c>
    </row>
    <row r="2502" spans="4:5" x14ac:dyDescent="0.3">
      <c r="D2502" s="16" t="s">
        <v>1833</v>
      </c>
      <c r="E2502" s="3">
        <v>3</v>
      </c>
    </row>
    <row r="2503" spans="4:5" x14ac:dyDescent="0.3">
      <c r="D2503" s="16" t="s">
        <v>2085</v>
      </c>
      <c r="E2503" s="3">
        <v>2</v>
      </c>
    </row>
    <row r="2504" spans="4:5" x14ac:dyDescent="0.3">
      <c r="D2504" s="16" t="s">
        <v>5874</v>
      </c>
      <c r="E2504" s="3">
        <v>2</v>
      </c>
    </row>
    <row r="2505" spans="4:5" x14ac:dyDescent="0.3">
      <c r="D2505" s="16" t="s">
        <v>438</v>
      </c>
      <c r="E2505" s="3">
        <v>2</v>
      </c>
    </row>
    <row r="2506" spans="4:5" x14ac:dyDescent="0.3">
      <c r="D2506" s="16" t="s">
        <v>2906</v>
      </c>
      <c r="E2506" s="3">
        <v>4</v>
      </c>
    </row>
    <row r="2507" spans="4:5" x14ac:dyDescent="0.3">
      <c r="D2507" s="16" t="s">
        <v>868</v>
      </c>
      <c r="E2507" s="3">
        <v>4</v>
      </c>
    </row>
    <row r="2508" spans="4:5" x14ac:dyDescent="0.3">
      <c r="D2508" s="16" t="s">
        <v>1429</v>
      </c>
      <c r="E2508" s="3">
        <v>3</v>
      </c>
    </row>
    <row r="2509" spans="4:5" x14ac:dyDescent="0.3">
      <c r="D2509" s="16" t="s">
        <v>288</v>
      </c>
      <c r="E2509" s="3">
        <v>4</v>
      </c>
    </row>
    <row r="2510" spans="4:5" x14ac:dyDescent="0.3">
      <c r="D2510" s="16" t="s">
        <v>2855</v>
      </c>
      <c r="E2510" s="3">
        <v>2</v>
      </c>
    </row>
    <row r="2511" spans="4:5" x14ac:dyDescent="0.3">
      <c r="D2511" s="16" t="s">
        <v>7532</v>
      </c>
      <c r="E2511" s="3">
        <v>1</v>
      </c>
    </row>
    <row r="2512" spans="4:5" x14ac:dyDescent="0.3">
      <c r="D2512" s="16" t="s">
        <v>4218</v>
      </c>
      <c r="E2512" s="3">
        <v>1</v>
      </c>
    </row>
    <row r="2513" spans="4:5" x14ac:dyDescent="0.3">
      <c r="D2513" s="16" t="s">
        <v>844</v>
      </c>
      <c r="E2513" s="3">
        <v>1</v>
      </c>
    </row>
    <row r="2514" spans="4:5" x14ac:dyDescent="0.3">
      <c r="D2514" s="16" t="s">
        <v>6768</v>
      </c>
      <c r="E2514" s="3">
        <v>3</v>
      </c>
    </row>
    <row r="2515" spans="4:5" x14ac:dyDescent="0.3">
      <c r="D2515" s="16" t="s">
        <v>5949</v>
      </c>
      <c r="E2515" s="3">
        <v>1</v>
      </c>
    </row>
    <row r="2516" spans="4:5" x14ac:dyDescent="0.3">
      <c r="D2516" s="16" t="s">
        <v>6045</v>
      </c>
      <c r="E2516" s="3">
        <v>1</v>
      </c>
    </row>
    <row r="2517" spans="4:5" x14ac:dyDescent="0.3">
      <c r="D2517" s="16" t="s">
        <v>4957</v>
      </c>
      <c r="E2517" s="3">
        <v>1</v>
      </c>
    </row>
    <row r="2518" spans="4:5" x14ac:dyDescent="0.3">
      <c r="D2518" s="16" t="s">
        <v>3627</v>
      </c>
      <c r="E2518" s="3">
        <v>2</v>
      </c>
    </row>
    <row r="2519" spans="4:5" x14ac:dyDescent="0.3">
      <c r="D2519" s="16" t="s">
        <v>602</v>
      </c>
      <c r="E2519" s="3">
        <v>1</v>
      </c>
    </row>
    <row r="2520" spans="4:5" x14ac:dyDescent="0.3">
      <c r="D2520" s="16" t="s">
        <v>606</v>
      </c>
      <c r="E2520" s="3">
        <v>1</v>
      </c>
    </row>
    <row r="2521" spans="4:5" x14ac:dyDescent="0.3">
      <c r="D2521" s="16" t="s">
        <v>5214</v>
      </c>
      <c r="E2521" s="3">
        <v>2</v>
      </c>
    </row>
    <row r="2522" spans="4:5" x14ac:dyDescent="0.3">
      <c r="D2522" s="16" t="s">
        <v>367</v>
      </c>
      <c r="E2522" s="3">
        <v>2</v>
      </c>
    </row>
    <row r="2523" spans="4:5" x14ac:dyDescent="0.3">
      <c r="D2523" s="16" t="s">
        <v>7562</v>
      </c>
      <c r="E2523" s="3">
        <v>2</v>
      </c>
    </row>
    <row r="2524" spans="4:5" x14ac:dyDescent="0.3">
      <c r="D2524" s="16" t="s">
        <v>4962</v>
      </c>
      <c r="E2524" s="3">
        <v>2</v>
      </c>
    </row>
    <row r="2525" spans="4:5" x14ac:dyDescent="0.3">
      <c r="D2525" s="16" t="s">
        <v>5549</v>
      </c>
      <c r="E2525" s="3">
        <v>1</v>
      </c>
    </row>
    <row r="2526" spans="4:5" x14ac:dyDescent="0.3">
      <c r="D2526" s="16" t="s">
        <v>6352</v>
      </c>
      <c r="E2526" s="3">
        <v>2</v>
      </c>
    </row>
    <row r="2527" spans="4:5" x14ac:dyDescent="0.3">
      <c r="D2527" s="16" t="s">
        <v>2183</v>
      </c>
      <c r="E2527" s="3">
        <v>3</v>
      </c>
    </row>
    <row r="2528" spans="4:5" x14ac:dyDescent="0.3">
      <c r="D2528" s="16" t="s">
        <v>310</v>
      </c>
      <c r="E2528" s="3">
        <v>7</v>
      </c>
    </row>
    <row r="2529" spans="4:5" x14ac:dyDescent="0.3">
      <c r="D2529" s="16" t="s">
        <v>3533</v>
      </c>
      <c r="E2529" s="3">
        <v>2</v>
      </c>
    </row>
    <row r="2530" spans="4:5" x14ac:dyDescent="0.3">
      <c r="D2530" s="16" t="s">
        <v>7816</v>
      </c>
      <c r="E2530" s="3">
        <v>1</v>
      </c>
    </row>
    <row r="2531" spans="4:5" x14ac:dyDescent="0.3">
      <c r="D2531" s="16" t="s">
        <v>763</v>
      </c>
      <c r="E2531" s="3">
        <v>2</v>
      </c>
    </row>
    <row r="2532" spans="4:5" x14ac:dyDescent="0.3">
      <c r="D2532" s="16" t="s">
        <v>4410</v>
      </c>
      <c r="E2532" s="3">
        <v>3</v>
      </c>
    </row>
    <row r="2533" spans="4:5" x14ac:dyDescent="0.3">
      <c r="D2533" s="16" t="s">
        <v>177</v>
      </c>
      <c r="E2533" s="3">
        <v>2</v>
      </c>
    </row>
    <row r="2534" spans="4:5" x14ac:dyDescent="0.3">
      <c r="D2534" s="16" t="s">
        <v>6024</v>
      </c>
      <c r="E2534" s="3">
        <v>1</v>
      </c>
    </row>
    <row r="2535" spans="4:5" x14ac:dyDescent="0.3">
      <c r="D2535" s="16" t="s">
        <v>2220</v>
      </c>
      <c r="E2535" s="3">
        <v>2</v>
      </c>
    </row>
    <row r="2536" spans="4:5" x14ac:dyDescent="0.3">
      <c r="D2536" s="16" t="s">
        <v>1267</v>
      </c>
      <c r="E2536" s="3">
        <v>2</v>
      </c>
    </row>
    <row r="2537" spans="4:5" x14ac:dyDescent="0.3">
      <c r="D2537" s="16" t="s">
        <v>2980</v>
      </c>
      <c r="E2537" s="3">
        <v>2</v>
      </c>
    </row>
    <row r="2538" spans="4:5" x14ac:dyDescent="0.3">
      <c r="D2538" s="16" t="s">
        <v>9115</v>
      </c>
      <c r="E2538" s="3">
        <v>1</v>
      </c>
    </row>
    <row r="2539" spans="4:5" x14ac:dyDescent="0.3">
      <c r="D2539" s="16" t="s">
        <v>7393</v>
      </c>
      <c r="E2539" s="3">
        <v>3</v>
      </c>
    </row>
    <row r="2540" spans="4:5" x14ac:dyDescent="0.3">
      <c r="D2540" s="16" t="s">
        <v>9585</v>
      </c>
      <c r="E2540" s="3">
        <v>1</v>
      </c>
    </row>
    <row r="2541" spans="4:5" x14ac:dyDescent="0.3">
      <c r="D2541" s="16" t="s">
        <v>1469</v>
      </c>
      <c r="E2541" s="3">
        <v>2</v>
      </c>
    </row>
    <row r="2542" spans="4:5" x14ac:dyDescent="0.3">
      <c r="D2542" s="16" t="s">
        <v>178</v>
      </c>
      <c r="E2542" s="3">
        <v>3</v>
      </c>
    </row>
    <row r="2543" spans="4:5" x14ac:dyDescent="0.3">
      <c r="D2543" s="16" t="s">
        <v>460</v>
      </c>
      <c r="E2543" s="3">
        <v>2</v>
      </c>
    </row>
    <row r="2544" spans="4:5" x14ac:dyDescent="0.3">
      <c r="D2544" s="16" t="s">
        <v>1806</v>
      </c>
      <c r="E2544" s="3">
        <v>1</v>
      </c>
    </row>
    <row r="2545" spans="4:5" x14ac:dyDescent="0.3">
      <c r="D2545" s="16" t="s">
        <v>2615</v>
      </c>
      <c r="E2545" s="3">
        <v>1</v>
      </c>
    </row>
    <row r="2546" spans="4:5" x14ac:dyDescent="0.3">
      <c r="D2546" s="16" t="s">
        <v>6483</v>
      </c>
      <c r="E2546" s="3">
        <v>2</v>
      </c>
    </row>
    <row r="2547" spans="4:5" x14ac:dyDescent="0.3">
      <c r="D2547" s="16" t="s">
        <v>608</v>
      </c>
      <c r="E2547" s="3">
        <v>5</v>
      </c>
    </row>
    <row r="2548" spans="4:5" x14ac:dyDescent="0.3">
      <c r="D2548" s="16" t="s">
        <v>2721</v>
      </c>
      <c r="E2548" s="3">
        <v>2</v>
      </c>
    </row>
    <row r="2549" spans="4:5" x14ac:dyDescent="0.3">
      <c r="D2549" s="16" t="s">
        <v>3228</v>
      </c>
      <c r="E2549" s="3">
        <v>1</v>
      </c>
    </row>
    <row r="2550" spans="4:5" x14ac:dyDescent="0.3">
      <c r="D2550" s="16" t="s">
        <v>7043</v>
      </c>
      <c r="E2550" s="3">
        <v>1</v>
      </c>
    </row>
    <row r="2551" spans="4:5" x14ac:dyDescent="0.3">
      <c r="D2551" s="16" t="s">
        <v>1013</v>
      </c>
      <c r="E2551" s="3">
        <v>2</v>
      </c>
    </row>
    <row r="2552" spans="4:5" x14ac:dyDescent="0.3">
      <c r="D2552" s="16" t="s">
        <v>728</v>
      </c>
      <c r="E2552" s="3">
        <v>2</v>
      </c>
    </row>
    <row r="2553" spans="4:5" x14ac:dyDescent="0.3">
      <c r="D2553" s="16" t="s">
        <v>3508</v>
      </c>
      <c r="E2553" s="3">
        <v>2</v>
      </c>
    </row>
    <row r="2554" spans="4:5" x14ac:dyDescent="0.3">
      <c r="D2554" s="16" t="s">
        <v>5516</v>
      </c>
      <c r="E2554" s="3">
        <v>3</v>
      </c>
    </row>
    <row r="2555" spans="4:5" x14ac:dyDescent="0.3">
      <c r="D2555" s="16" t="s">
        <v>4944</v>
      </c>
      <c r="E2555" s="3">
        <v>1</v>
      </c>
    </row>
    <row r="2556" spans="4:5" x14ac:dyDescent="0.3">
      <c r="D2556" s="16" t="s">
        <v>2859</v>
      </c>
      <c r="E2556" s="3">
        <v>3</v>
      </c>
    </row>
    <row r="2557" spans="4:5" x14ac:dyDescent="0.3">
      <c r="D2557" s="16" t="s">
        <v>620</v>
      </c>
      <c r="E2557" s="3">
        <v>5</v>
      </c>
    </row>
    <row r="2558" spans="4:5" x14ac:dyDescent="0.3">
      <c r="D2558" s="16" t="s">
        <v>4880</v>
      </c>
      <c r="E2558" s="3">
        <v>2</v>
      </c>
    </row>
    <row r="2559" spans="4:5" x14ac:dyDescent="0.3">
      <c r="D2559" s="16" t="s">
        <v>8319</v>
      </c>
      <c r="E2559" s="3">
        <v>1</v>
      </c>
    </row>
    <row r="2560" spans="4:5" x14ac:dyDescent="0.3">
      <c r="D2560" s="16" t="s">
        <v>379</v>
      </c>
      <c r="E2560" s="3">
        <v>2</v>
      </c>
    </row>
    <row r="2561" spans="4:5" x14ac:dyDescent="0.3">
      <c r="D2561" s="16" t="s">
        <v>1521</v>
      </c>
      <c r="E2561" s="3">
        <v>1</v>
      </c>
    </row>
    <row r="2562" spans="4:5" x14ac:dyDescent="0.3">
      <c r="D2562" s="16" t="s">
        <v>3693</v>
      </c>
      <c r="E2562" s="3">
        <v>1</v>
      </c>
    </row>
    <row r="2563" spans="4:5" x14ac:dyDescent="0.3">
      <c r="D2563" s="16" t="s">
        <v>6647</v>
      </c>
      <c r="E2563" s="3">
        <v>1</v>
      </c>
    </row>
    <row r="2564" spans="4:5" x14ac:dyDescent="0.3">
      <c r="D2564" s="16" t="s">
        <v>1725</v>
      </c>
      <c r="E2564" s="3">
        <v>3</v>
      </c>
    </row>
    <row r="2565" spans="4:5" x14ac:dyDescent="0.3">
      <c r="D2565" s="16" t="s">
        <v>5062</v>
      </c>
      <c r="E2565" s="3">
        <v>1</v>
      </c>
    </row>
    <row r="2566" spans="4:5" x14ac:dyDescent="0.3">
      <c r="D2566" s="16" t="s">
        <v>6696</v>
      </c>
      <c r="E2566" s="3">
        <v>1</v>
      </c>
    </row>
    <row r="2567" spans="4:5" x14ac:dyDescent="0.3">
      <c r="D2567" s="16" t="s">
        <v>4438</v>
      </c>
      <c r="E2567" s="3">
        <v>1</v>
      </c>
    </row>
    <row r="2568" spans="4:5" x14ac:dyDescent="0.3">
      <c r="D2568" s="16" t="s">
        <v>428</v>
      </c>
      <c r="E2568" s="3">
        <v>1</v>
      </c>
    </row>
    <row r="2569" spans="4:5" x14ac:dyDescent="0.3">
      <c r="D2569" s="16" t="s">
        <v>294</v>
      </c>
      <c r="E2569" s="3">
        <v>3</v>
      </c>
    </row>
    <row r="2570" spans="4:5" x14ac:dyDescent="0.3">
      <c r="D2570" s="16" t="s">
        <v>1701</v>
      </c>
      <c r="E2570" s="3">
        <v>1</v>
      </c>
    </row>
    <row r="2571" spans="4:5" x14ac:dyDescent="0.3">
      <c r="D2571" s="16" t="s">
        <v>6006</v>
      </c>
      <c r="E2571" s="3">
        <v>1</v>
      </c>
    </row>
    <row r="2572" spans="4:5" x14ac:dyDescent="0.3">
      <c r="D2572" s="16" t="s">
        <v>4764</v>
      </c>
      <c r="E2572" s="3">
        <v>1</v>
      </c>
    </row>
    <row r="2573" spans="4:5" x14ac:dyDescent="0.3">
      <c r="D2573" s="16" t="s">
        <v>6453</v>
      </c>
      <c r="E2573" s="3">
        <v>1</v>
      </c>
    </row>
    <row r="2574" spans="4:5" x14ac:dyDescent="0.3">
      <c r="D2574" s="16" t="s">
        <v>6632</v>
      </c>
      <c r="E2574" s="3">
        <v>1</v>
      </c>
    </row>
    <row r="2575" spans="4:5" x14ac:dyDescent="0.3">
      <c r="D2575" s="16" t="s">
        <v>3366</v>
      </c>
      <c r="E2575" s="3">
        <v>1</v>
      </c>
    </row>
    <row r="2576" spans="4:5" x14ac:dyDescent="0.3">
      <c r="D2576" s="16" t="s">
        <v>8532</v>
      </c>
      <c r="E2576" s="3">
        <v>1</v>
      </c>
    </row>
    <row r="2577" spans="4:5" x14ac:dyDescent="0.3">
      <c r="D2577" s="16" t="s">
        <v>1656</v>
      </c>
      <c r="E2577" s="3">
        <v>2</v>
      </c>
    </row>
    <row r="2578" spans="4:5" x14ac:dyDescent="0.3">
      <c r="D2578" s="16" t="s">
        <v>1427</v>
      </c>
      <c r="E2578" s="3">
        <v>3</v>
      </c>
    </row>
    <row r="2579" spans="4:5" x14ac:dyDescent="0.3">
      <c r="D2579" s="16" t="s">
        <v>1519</v>
      </c>
      <c r="E2579" s="3">
        <v>2</v>
      </c>
    </row>
    <row r="2580" spans="4:5" x14ac:dyDescent="0.3">
      <c r="D2580" s="16" t="s">
        <v>4886</v>
      </c>
      <c r="E2580" s="3">
        <v>4</v>
      </c>
    </row>
    <row r="2581" spans="4:5" x14ac:dyDescent="0.3">
      <c r="D2581" s="16" t="s">
        <v>1658</v>
      </c>
      <c r="E2581" s="3">
        <v>1</v>
      </c>
    </row>
    <row r="2582" spans="4:5" x14ac:dyDescent="0.3">
      <c r="D2582" s="16" t="s">
        <v>6354</v>
      </c>
      <c r="E2582" s="3">
        <v>1</v>
      </c>
    </row>
    <row r="2583" spans="4:5" x14ac:dyDescent="0.3">
      <c r="D2583" s="16" t="s">
        <v>4371</v>
      </c>
      <c r="E2583" s="3">
        <v>1</v>
      </c>
    </row>
    <row r="2584" spans="4:5" x14ac:dyDescent="0.3">
      <c r="D2584" s="16" t="s">
        <v>3862</v>
      </c>
      <c r="E2584" s="3">
        <v>3</v>
      </c>
    </row>
    <row r="2585" spans="4:5" x14ac:dyDescent="0.3">
      <c r="D2585" s="16" t="s">
        <v>3771</v>
      </c>
      <c r="E2585" s="3">
        <v>1</v>
      </c>
    </row>
    <row r="2586" spans="4:5" x14ac:dyDescent="0.3">
      <c r="D2586" s="16" t="s">
        <v>8225</v>
      </c>
      <c r="E2586" s="3">
        <v>1</v>
      </c>
    </row>
    <row r="2587" spans="4:5" x14ac:dyDescent="0.3">
      <c r="D2587" s="16" t="s">
        <v>2496</v>
      </c>
      <c r="E2587" s="3">
        <v>1</v>
      </c>
    </row>
    <row r="2588" spans="4:5" x14ac:dyDescent="0.3">
      <c r="D2588" s="16" t="s">
        <v>4193</v>
      </c>
      <c r="E2588" s="3">
        <v>1</v>
      </c>
    </row>
    <row r="2589" spans="4:5" x14ac:dyDescent="0.3">
      <c r="D2589" s="16" t="s">
        <v>3389</v>
      </c>
      <c r="E2589" s="3">
        <v>3</v>
      </c>
    </row>
    <row r="2590" spans="4:5" x14ac:dyDescent="0.3">
      <c r="D2590" s="16" t="s">
        <v>2794</v>
      </c>
      <c r="E2590" s="3">
        <v>1</v>
      </c>
    </row>
    <row r="2591" spans="4:5" x14ac:dyDescent="0.3">
      <c r="D2591" s="16" t="s">
        <v>1326</v>
      </c>
      <c r="E2591" s="3">
        <v>2</v>
      </c>
    </row>
    <row r="2592" spans="4:5" x14ac:dyDescent="0.3">
      <c r="D2592" s="16" t="s">
        <v>5514</v>
      </c>
      <c r="E2592" s="3">
        <v>3</v>
      </c>
    </row>
    <row r="2593" spans="4:5" x14ac:dyDescent="0.3">
      <c r="D2593" s="16" t="s">
        <v>1088</v>
      </c>
      <c r="E2593" s="3">
        <v>1</v>
      </c>
    </row>
    <row r="2594" spans="4:5" x14ac:dyDescent="0.3">
      <c r="D2594" s="16" t="s">
        <v>1254</v>
      </c>
      <c r="E2594" s="3">
        <v>3</v>
      </c>
    </row>
    <row r="2595" spans="4:5" x14ac:dyDescent="0.3">
      <c r="D2595" s="16" t="s">
        <v>3891</v>
      </c>
      <c r="E2595" s="3">
        <v>3</v>
      </c>
    </row>
    <row r="2596" spans="4:5" x14ac:dyDescent="0.3">
      <c r="D2596" s="16" t="s">
        <v>1660</v>
      </c>
      <c r="E2596" s="3">
        <v>2</v>
      </c>
    </row>
    <row r="2597" spans="4:5" x14ac:dyDescent="0.3">
      <c r="D2597" s="16" t="s">
        <v>4324</v>
      </c>
      <c r="E2597" s="3">
        <v>2</v>
      </c>
    </row>
    <row r="2598" spans="4:5" x14ac:dyDescent="0.3">
      <c r="D2598" s="16" t="s">
        <v>6814</v>
      </c>
      <c r="E2598" s="3">
        <v>2</v>
      </c>
    </row>
    <row r="2599" spans="4:5" x14ac:dyDescent="0.3">
      <c r="D2599" s="16" t="s">
        <v>2578</v>
      </c>
      <c r="E2599" s="3">
        <v>1</v>
      </c>
    </row>
    <row r="2600" spans="4:5" x14ac:dyDescent="0.3">
      <c r="D2600" s="16" t="s">
        <v>2400</v>
      </c>
      <c r="E2600" s="3">
        <v>1</v>
      </c>
    </row>
    <row r="2601" spans="4:5" x14ac:dyDescent="0.3">
      <c r="D2601" s="16" t="s">
        <v>6979</v>
      </c>
      <c r="E2601" s="3">
        <v>3</v>
      </c>
    </row>
    <row r="2602" spans="4:5" x14ac:dyDescent="0.3">
      <c r="D2602" s="16" t="s">
        <v>2724</v>
      </c>
      <c r="E2602" s="3">
        <v>3</v>
      </c>
    </row>
    <row r="2603" spans="4:5" x14ac:dyDescent="0.3">
      <c r="D2603" s="16" t="s">
        <v>1149</v>
      </c>
      <c r="E2603" s="3">
        <v>2</v>
      </c>
    </row>
    <row r="2604" spans="4:5" x14ac:dyDescent="0.3">
      <c r="D2604" s="16" t="s">
        <v>7921</v>
      </c>
      <c r="E2604" s="3">
        <v>1</v>
      </c>
    </row>
    <row r="2605" spans="4:5" x14ac:dyDescent="0.3">
      <c r="D2605" s="16" t="s">
        <v>2077</v>
      </c>
      <c r="E2605" s="3">
        <v>1</v>
      </c>
    </row>
    <row r="2606" spans="4:5" x14ac:dyDescent="0.3">
      <c r="D2606" s="16" t="s">
        <v>3338</v>
      </c>
      <c r="E2606" s="3">
        <v>2</v>
      </c>
    </row>
    <row r="2607" spans="4:5" x14ac:dyDescent="0.3">
      <c r="D2607" s="16" t="s">
        <v>6707</v>
      </c>
      <c r="E2607" s="3">
        <v>2</v>
      </c>
    </row>
    <row r="2608" spans="4:5" x14ac:dyDescent="0.3">
      <c r="D2608" s="16" t="s">
        <v>1098</v>
      </c>
      <c r="E2608" s="3">
        <v>1</v>
      </c>
    </row>
    <row r="2609" spans="4:5" x14ac:dyDescent="0.3">
      <c r="D2609" s="16" t="s">
        <v>2642</v>
      </c>
      <c r="E2609" s="3">
        <v>2</v>
      </c>
    </row>
    <row r="2610" spans="4:5" x14ac:dyDescent="0.3">
      <c r="D2610" s="16" t="s">
        <v>1647</v>
      </c>
      <c r="E2610" s="3">
        <v>2</v>
      </c>
    </row>
    <row r="2611" spans="4:5" x14ac:dyDescent="0.3">
      <c r="D2611" s="16" t="s">
        <v>5031</v>
      </c>
      <c r="E2611" s="3">
        <v>1</v>
      </c>
    </row>
    <row r="2612" spans="4:5" x14ac:dyDescent="0.3">
      <c r="D2612" s="16" t="s">
        <v>8053</v>
      </c>
      <c r="E2612" s="3">
        <v>2</v>
      </c>
    </row>
    <row r="2613" spans="4:5" x14ac:dyDescent="0.3">
      <c r="D2613" s="16" t="s">
        <v>3471</v>
      </c>
      <c r="E2613" s="3">
        <v>1</v>
      </c>
    </row>
    <row r="2614" spans="4:5" x14ac:dyDescent="0.3">
      <c r="D2614" s="16" t="s">
        <v>3880</v>
      </c>
      <c r="E2614" s="3">
        <v>7</v>
      </c>
    </row>
    <row r="2615" spans="4:5" x14ac:dyDescent="0.3">
      <c r="D2615" s="16" t="s">
        <v>498</v>
      </c>
      <c r="E2615" s="3">
        <v>3</v>
      </c>
    </row>
    <row r="2616" spans="4:5" x14ac:dyDescent="0.3">
      <c r="D2616" s="16" t="s">
        <v>2323</v>
      </c>
      <c r="E2616" s="3">
        <v>3</v>
      </c>
    </row>
    <row r="2617" spans="4:5" x14ac:dyDescent="0.3">
      <c r="D2617" s="16" t="s">
        <v>129</v>
      </c>
      <c r="E2617" s="3">
        <v>2</v>
      </c>
    </row>
    <row r="2618" spans="4:5" x14ac:dyDescent="0.3">
      <c r="D2618" s="16" t="s">
        <v>1140</v>
      </c>
      <c r="E2618" s="3">
        <v>3</v>
      </c>
    </row>
    <row r="2619" spans="4:5" x14ac:dyDescent="0.3">
      <c r="D2619" s="16" t="s">
        <v>7411</v>
      </c>
      <c r="E2619" s="3">
        <v>2</v>
      </c>
    </row>
    <row r="2620" spans="4:5" x14ac:dyDescent="0.3">
      <c r="D2620" s="16" t="s">
        <v>966</v>
      </c>
      <c r="E2620" s="3">
        <v>3</v>
      </c>
    </row>
    <row r="2621" spans="4:5" x14ac:dyDescent="0.3">
      <c r="D2621" s="16" t="s">
        <v>3364</v>
      </c>
      <c r="E2621" s="3">
        <v>5</v>
      </c>
    </row>
    <row r="2622" spans="4:5" x14ac:dyDescent="0.3">
      <c r="D2622" s="16" t="s">
        <v>36</v>
      </c>
      <c r="E2622" s="3">
        <v>1</v>
      </c>
    </row>
    <row r="2623" spans="4:5" x14ac:dyDescent="0.3">
      <c r="D2623" s="16" t="s">
        <v>7223</v>
      </c>
      <c r="E2623" s="3">
        <v>1</v>
      </c>
    </row>
    <row r="2624" spans="4:5" x14ac:dyDescent="0.3">
      <c r="D2624" s="16" t="s">
        <v>5238</v>
      </c>
      <c r="E2624" s="3">
        <v>1</v>
      </c>
    </row>
    <row r="2625" spans="4:5" x14ac:dyDescent="0.3">
      <c r="D2625" s="16" t="s">
        <v>1979</v>
      </c>
      <c r="E2625" s="3">
        <v>2</v>
      </c>
    </row>
    <row r="2626" spans="4:5" x14ac:dyDescent="0.3">
      <c r="D2626" s="16" t="s">
        <v>3640</v>
      </c>
      <c r="E2626" s="3">
        <v>3</v>
      </c>
    </row>
    <row r="2627" spans="4:5" x14ac:dyDescent="0.3">
      <c r="D2627" s="16" t="s">
        <v>8623</v>
      </c>
      <c r="E2627" s="3">
        <v>1</v>
      </c>
    </row>
    <row r="2628" spans="4:5" x14ac:dyDescent="0.3">
      <c r="D2628" s="16" t="s">
        <v>3071</v>
      </c>
      <c r="E2628" s="3">
        <v>3</v>
      </c>
    </row>
    <row r="2629" spans="4:5" x14ac:dyDescent="0.3">
      <c r="D2629" s="16" t="s">
        <v>4008</v>
      </c>
      <c r="E2629" s="3">
        <v>1</v>
      </c>
    </row>
    <row r="2630" spans="4:5" x14ac:dyDescent="0.3">
      <c r="D2630" s="16" t="s">
        <v>6583</v>
      </c>
      <c r="E2630" s="3">
        <v>1</v>
      </c>
    </row>
    <row r="2631" spans="4:5" x14ac:dyDescent="0.3">
      <c r="D2631" s="16" t="s">
        <v>3710</v>
      </c>
      <c r="E2631" s="3">
        <v>1</v>
      </c>
    </row>
    <row r="2632" spans="4:5" x14ac:dyDescent="0.3">
      <c r="D2632" s="16" t="s">
        <v>4187</v>
      </c>
      <c r="E2632" s="3">
        <v>1</v>
      </c>
    </row>
    <row r="2633" spans="4:5" x14ac:dyDescent="0.3">
      <c r="D2633" s="16" t="s">
        <v>4878</v>
      </c>
      <c r="E2633" s="3">
        <v>3</v>
      </c>
    </row>
    <row r="2634" spans="4:5" x14ac:dyDescent="0.3">
      <c r="D2634" s="16" t="s">
        <v>3915</v>
      </c>
      <c r="E2634" s="3">
        <v>1</v>
      </c>
    </row>
    <row r="2635" spans="4:5" x14ac:dyDescent="0.3">
      <c r="D2635" s="16" t="s">
        <v>679</v>
      </c>
      <c r="E2635" s="3">
        <v>1</v>
      </c>
    </row>
    <row r="2636" spans="4:5" x14ac:dyDescent="0.3">
      <c r="D2636" s="16" t="s">
        <v>1345</v>
      </c>
      <c r="E2636" s="3">
        <v>1</v>
      </c>
    </row>
    <row r="2637" spans="4:5" x14ac:dyDescent="0.3">
      <c r="D2637" s="16" t="s">
        <v>2020</v>
      </c>
      <c r="E2637" s="3">
        <v>1</v>
      </c>
    </row>
    <row r="2638" spans="4:5" x14ac:dyDescent="0.3">
      <c r="D2638" s="16" t="s">
        <v>5160</v>
      </c>
      <c r="E2638" s="3">
        <v>1</v>
      </c>
    </row>
    <row r="2639" spans="4:5" x14ac:dyDescent="0.3">
      <c r="D2639" s="16" t="s">
        <v>2491</v>
      </c>
      <c r="E2639" s="3">
        <v>2</v>
      </c>
    </row>
    <row r="2640" spans="4:5" x14ac:dyDescent="0.3">
      <c r="D2640" s="16" t="s">
        <v>4247</v>
      </c>
      <c r="E2640" s="3">
        <v>1</v>
      </c>
    </row>
    <row r="2641" spans="4:5" x14ac:dyDescent="0.3">
      <c r="D2641" s="16" t="s">
        <v>2997</v>
      </c>
      <c r="E2641" s="3">
        <v>3</v>
      </c>
    </row>
    <row r="2642" spans="4:5" x14ac:dyDescent="0.3">
      <c r="D2642" s="16" t="s">
        <v>3725</v>
      </c>
      <c r="E2642" s="3">
        <v>5</v>
      </c>
    </row>
    <row r="2643" spans="4:5" x14ac:dyDescent="0.3">
      <c r="D2643" s="16" t="s">
        <v>3256</v>
      </c>
      <c r="E2643" s="3">
        <v>3</v>
      </c>
    </row>
    <row r="2644" spans="4:5" x14ac:dyDescent="0.3">
      <c r="D2644" s="16" t="s">
        <v>1865</v>
      </c>
      <c r="E2644" s="3">
        <v>2</v>
      </c>
    </row>
    <row r="2645" spans="4:5" x14ac:dyDescent="0.3">
      <c r="D2645" s="16" t="s">
        <v>567</v>
      </c>
      <c r="E2645" s="3">
        <v>3</v>
      </c>
    </row>
    <row r="2646" spans="4:5" x14ac:dyDescent="0.3">
      <c r="D2646" s="16" t="s">
        <v>2878</v>
      </c>
      <c r="E2646" s="3">
        <v>2</v>
      </c>
    </row>
    <row r="2647" spans="4:5" x14ac:dyDescent="0.3">
      <c r="D2647" s="16" t="s">
        <v>971</v>
      </c>
      <c r="E2647" s="3">
        <v>1</v>
      </c>
    </row>
    <row r="2648" spans="4:5" x14ac:dyDescent="0.3">
      <c r="D2648" s="16" t="s">
        <v>5358</v>
      </c>
      <c r="E2648" s="3">
        <v>1</v>
      </c>
    </row>
    <row r="2649" spans="4:5" x14ac:dyDescent="0.3">
      <c r="D2649" s="16" t="s">
        <v>722</v>
      </c>
      <c r="E2649" s="3">
        <v>3</v>
      </c>
    </row>
    <row r="2650" spans="4:5" x14ac:dyDescent="0.3">
      <c r="D2650" s="16" t="s">
        <v>1259</v>
      </c>
      <c r="E2650" s="3">
        <v>1</v>
      </c>
    </row>
    <row r="2651" spans="4:5" x14ac:dyDescent="0.3">
      <c r="D2651" s="16" t="s">
        <v>4158</v>
      </c>
      <c r="E2651" s="3">
        <v>4</v>
      </c>
    </row>
    <row r="2652" spans="4:5" x14ac:dyDescent="0.3">
      <c r="D2652" s="16" t="s">
        <v>1507</v>
      </c>
      <c r="E2652" s="3">
        <v>3</v>
      </c>
    </row>
    <row r="2653" spans="4:5" x14ac:dyDescent="0.3">
      <c r="D2653" s="16" t="s">
        <v>9049</v>
      </c>
      <c r="E2653" s="3">
        <v>1</v>
      </c>
    </row>
    <row r="2654" spans="4:5" x14ac:dyDescent="0.3">
      <c r="D2654" s="16" t="s">
        <v>1662</v>
      </c>
      <c r="E2654" s="3">
        <v>3</v>
      </c>
    </row>
    <row r="2655" spans="4:5" x14ac:dyDescent="0.3">
      <c r="D2655" s="16" t="s">
        <v>6862</v>
      </c>
      <c r="E2655" s="3">
        <v>1</v>
      </c>
    </row>
    <row r="2656" spans="4:5" x14ac:dyDescent="0.3">
      <c r="D2656" s="16" t="s">
        <v>676</v>
      </c>
      <c r="E2656" s="3">
        <v>1</v>
      </c>
    </row>
    <row r="2657" spans="4:5" x14ac:dyDescent="0.3">
      <c r="D2657" s="16" t="s">
        <v>1667</v>
      </c>
      <c r="E2657" s="3">
        <v>2</v>
      </c>
    </row>
    <row r="2658" spans="4:5" x14ac:dyDescent="0.3">
      <c r="D2658" s="16" t="s">
        <v>5411</v>
      </c>
      <c r="E2658" s="3">
        <v>3</v>
      </c>
    </row>
    <row r="2659" spans="4:5" x14ac:dyDescent="0.3">
      <c r="D2659" s="16" t="s">
        <v>5231</v>
      </c>
      <c r="E2659" s="3">
        <v>1</v>
      </c>
    </row>
    <row r="2660" spans="4:5" x14ac:dyDescent="0.3">
      <c r="D2660" s="16" t="s">
        <v>8843</v>
      </c>
      <c r="E2660" s="3">
        <v>1</v>
      </c>
    </row>
    <row r="2661" spans="4:5" x14ac:dyDescent="0.3">
      <c r="D2661" s="16" t="s">
        <v>706</v>
      </c>
      <c r="E2661" s="3">
        <v>5</v>
      </c>
    </row>
    <row r="2662" spans="4:5" x14ac:dyDescent="0.3">
      <c r="D2662" s="16" t="s">
        <v>5292</v>
      </c>
      <c r="E2662" s="3">
        <v>1</v>
      </c>
    </row>
    <row r="2663" spans="4:5" x14ac:dyDescent="0.3">
      <c r="D2663" s="16" t="s">
        <v>994</v>
      </c>
      <c r="E2663" s="3">
        <v>2</v>
      </c>
    </row>
    <row r="2664" spans="4:5" x14ac:dyDescent="0.3">
      <c r="D2664" s="16" t="s">
        <v>1536</v>
      </c>
      <c r="E2664" s="3">
        <v>2</v>
      </c>
    </row>
    <row r="2665" spans="4:5" x14ac:dyDescent="0.3">
      <c r="D2665" s="16" t="s">
        <v>2810</v>
      </c>
      <c r="E2665" s="3">
        <v>3</v>
      </c>
    </row>
    <row r="2666" spans="4:5" x14ac:dyDescent="0.3">
      <c r="D2666" s="16" t="s">
        <v>1443</v>
      </c>
      <c r="E2666" s="3">
        <v>1</v>
      </c>
    </row>
    <row r="2667" spans="4:5" x14ac:dyDescent="0.3">
      <c r="D2667" s="16" t="s">
        <v>2745</v>
      </c>
      <c r="E2667" s="3">
        <v>1</v>
      </c>
    </row>
    <row r="2668" spans="4:5" x14ac:dyDescent="0.3">
      <c r="D2668" s="16" t="s">
        <v>1729</v>
      </c>
      <c r="E2668" s="3">
        <v>3</v>
      </c>
    </row>
    <row r="2669" spans="4:5" x14ac:dyDescent="0.3">
      <c r="D2669" s="16" t="s">
        <v>1312</v>
      </c>
      <c r="E2669" s="3">
        <v>2</v>
      </c>
    </row>
    <row r="2670" spans="4:5" x14ac:dyDescent="0.3">
      <c r="D2670" s="16" t="s">
        <v>4723</v>
      </c>
      <c r="E2670" s="3">
        <v>3</v>
      </c>
    </row>
    <row r="2671" spans="4:5" x14ac:dyDescent="0.3">
      <c r="D2671" s="16" t="s">
        <v>5591</v>
      </c>
      <c r="E2671" s="3">
        <v>1</v>
      </c>
    </row>
    <row r="2672" spans="4:5" x14ac:dyDescent="0.3">
      <c r="D2672" s="16" t="s">
        <v>5518</v>
      </c>
      <c r="E2672" s="3">
        <v>2</v>
      </c>
    </row>
    <row r="2673" spans="4:5" x14ac:dyDescent="0.3">
      <c r="D2673" s="16" t="s">
        <v>2412</v>
      </c>
      <c r="E2673" s="3">
        <v>2</v>
      </c>
    </row>
    <row r="2674" spans="4:5" x14ac:dyDescent="0.3">
      <c r="D2674" s="16" t="s">
        <v>2580</v>
      </c>
      <c r="E2674" s="3">
        <v>2</v>
      </c>
    </row>
    <row r="2675" spans="4:5" x14ac:dyDescent="0.3">
      <c r="D2675" s="16" t="s">
        <v>2801</v>
      </c>
      <c r="E2675" s="3">
        <v>1</v>
      </c>
    </row>
    <row r="2676" spans="4:5" x14ac:dyDescent="0.3">
      <c r="D2676" s="16" t="s">
        <v>1863</v>
      </c>
      <c r="E2676" s="3">
        <v>2</v>
      </c>
    </row>
    <row r="2677" spans="4:5" x14ac:dyDescent="0.3">
      <c r="D2677" s="16" t="s">
        <v>5669</v>
      </c>
      <c r="E2677" s="3">
        <v>1</v>
      </c>
    </row>
    <row r="2678" spans="4:5" x14ac:dyDescent="0.3">
      <c r="D2678" s="16" t="s">
        <v>6372</v>
      </c>
      <c r="E2678" s="3">
        <v>1</v>
      </c>
    </row>
    <row r="2679" spans="4:5" x14ac:dyDescent="0.3">
      <c r="D2679" s="16" t="s">
        <v>4000</v>
      </c>
      <c r="E2679" s="3">
        <v>1</v>
      </c>
    </row>
    <row r="2680" spans="4:5" x14ac:dyDescent="0.3">
      <c r="D2680" s="16" t="s">
        <v>5128</v>
      </c>
      <c r="E2680" s="3">
        <v>1</v>
      </c>
    </row>
    <row r="2681" spans="4:5" x14ac:dyDescent="0.3">
      <c r="D2681" s="16" t="s">
        <v>1432</v>
      </c>
      <c r="E2681" s="3">
        <v>1</v>
      </c>
    </row>
    <row r="2682" spans="4:5" x14ac:dyDescent="0.3">
      <c r="D2682" s="16" t="s">
        <v>1774</v>
      </c>
      <c r="E2682" s="3">
        <v>1</v>
      </c>
    </row>
    <row r="2683" spans="4:5" x14ac:dyDescent="0.3">
      <c r="D2683" s="16" t="s">
        <v>2709</v>
      </c>
      <c r="E2683" s="3">
        <v>4</v>
      </c>
    </row>
    <row r="2684" spans="4:5" x14ac:dyDescent="0.3">
      <c r="D2684" s="16" t="s">
        <v>5194</v>
      </c>
      <c r="E2684" s="3">
        <v>1</v>
      </c>
    </row>
    <row r="2685" spans="4:5" x14ac:dyDescent="0.3">
      <c r="D2685" s="16" t="s">
        <v>710</v>
      </c>
      <c r="E2685" s="3">
        <v>3</v>
      </c>
    </row>
    <row r="2686" spans="4:5" x14ac:dyDescent="0.3">
      <c r="D2686" s="16" t="s">
        <v>51</v>
      </c>
      <c r="E2686" s="3">
        <v>1</v>
      </c>
    </row>
    <row r="2687" spans="4:5" x14ac:dyDescent="0.3">
      <c r="D2687" s="16" t="s">
        <v>3065</v>
      </c>
      <c r="E2687" s="3">
        <v>2</v>
      </c>
    </row>
    <row r="2688" spans="4:5" x14ac:dyDescent="0.3">
      <c r="D2688" s="16" t="s">
        <v>4115</v>
      </c>
      <c r="E2688" s="3">
        <v>1</v>
      </c>
    </row>
    <row r="2689" spans="4:5" x14ac:dyDescent="0.3">
      <c r="D2689" s="16" t="s">
        <v>2533</v>
      </c>
      <c r="E2689" s="3">
        <v>2</v>
      </c>
    </row>
    <row r="2690" spans="4:5" x14ac:dyDescent="0.3">
      <c r="D2690" s="16" t="s">
        <v>235</v>
      </c>
      <c r="E2690" s="3">
        <v>2</v>
      </c>
    </row>
    <row r="2691" spans="4:5" x14ac:dyDescent="0.3">
      <c r="D2691" s="16" t="s">
        <v>394</v>
      </c>
      <c r="E2691" s="3">
        <v>2</v>
      </c>
    </row>
    <row r="2692" spans="4:5" x14ac:dyDescent="0.3">
      <c r="D2692" s="16" t="s">
        <v>3246</v>
      </c>
      <c r="E2692" s="3">
        <v>2</v>
      </c>
    </row>
    <row r="2693" spans="4:5" x14ac:dyDescent="0.3">
      <c r="D2693" s="16" t="s">
        <v>387</v>
      </c>
      <c r="E2693" s="3">
        <v>4</v>
      </c>
    </row>
    <row r="2694" spans="4:5" x14ac:dyDescent="0.3">
      <c r="D2694" s="16" t="s">
        <v>6880</v>
      </c>
      <c r="E2694" s="3">
        <v>1</v>
      </c>
    </row>
    <row r="2695" spans="4:5" x14ac:dyDescent="0.3">
      <c r="D2695" s="16" t="s">
        <v>5135</v>
      </c>
      <c r="E2695" s="3">
        <v>1</v>
      </c>
    </row>
    <row r="2696" spans="4:5" x14ac:dyDescent="0.3">
      <c r="D2696" s="16" t="s">
        <v>1924</v>
      </c>
      <c r="E2696" s="3">
        <v>2</v>
      </c>
    </row>
    <row r="2697" spans="4:5" x14ac:dyDescent="0.3">
      <c r="D2697" s="16" t="s">
        <v>6836</v>
      </c>
      <c r="E2697" s="3">
        <v>1</v>
      </c>
    </row>
    <row r="2698" spans="4:5" x14ac:dyDescent="0.3">
      <c r="D2698" s="16" t="s">
        <v>7365</v>
      </c>
      <c r="E2698" s="3">
        <v>1</v>
      </c>
    </row>
    <row r="2699" spans="4:5" x14ac:dyDescent="0.3">
      <c r="D2699" s="16" t="s">
        <v>4551</v>
      </c>
      <c r="E2699" s="3">
        <v>2</v>
      </c>
    </row>
    <row r="2700" spans="4:5" x14ac:dyDescent="0.3">
      <c r="D2700" s="16" t="s">
        <v>5953</v>
      </c>
      <c r="E2700" s="3">
        <v>1</v>
      </c>
    </row>
    <row r="2701" spans="4:5" x14ac:dyDescent="0.3">
      <c r="D2701" s="16" t="s">
        <v>1225</v>
      </c>
      <c r="E2701" s="3">
        <v>2</v>
      </c>
    </row>
    <row r="2702" spans="4:5" x14ac:dyDescent="0.3">
      <c r="D2702" s="16" t="s">
        <v>8872</v>
      </c>
      <c r="E2702" s="3">
        <v>1</v>
      </c>
    </row>
    <row r="2703" spans="4:5" x14ac:dyDescent="0.3">
      <c r="D2703" s="16" t="s">
        <v>6198</v>
      </c>
      <c r="E2703" s="3">
        <v>2</v>
      </c>
    </row>
    <row r="2704" spans="4:5" x14ac:dyDescent="0.3">
      <c r="D2704" s="16" t="s">
        <v>3590</v>
      </c>
      <c r="E2704" s="3">
        <v>3</v>
      </c>
    </row>
    <row r="2705" spans="4:5" x14ac:dyDescent="0.3">
      <c r="D2705" s="16" t="s">
        <v>2521</v>
      </c>
      <c r="E2705" s="3">
        <v>4</v>
      </c>
    </row>
    <row r="2706" spans="4:5" x14ac:dyDescent="0.3">
      <c r="D2706" s="16" t="s">
        <v>2303</v>
      </c>
      <c r="E2706" s="3">
        <v>1</v>
      </c>
    </row>
    <row r="2707" spans="4:5" x14ac:dyDescent="0.3">
      <c r="D2707" s="16" t="s">
        <v>5633</v>
      </c>
      <c r="E2707" s="3">
        <v>1</v>
      </c>
    </row>
    <row r="2708" spans="4:5" x14ac:dyDescent="0.3">
      <c r="D2708" s="16" t="s">
        <v>7001</v>
      </c>
      <c r="E2708" s="3">
        <v>1</v>
      </c>
    </row>
    <row r="2709" spans="4:5" x14ac:dyDescent="0.3">
      <c r="D2709" s="16" t="s">
        <v>6335</v>
      </c>
      <c r="E2709" s="3">
        <v>2</v>
      </c>
    </row>
    <row r="2710" spans="4:5" x14ac:dyDescent="0.3">
      <c r="D2710" s="16" t="s">
        <v>4919</v>
      </c>
      <c r="E2710" s="3">
        <v>1</v>
      </c>
    </row>
    <row r="2711" spans="4:5" x14ac:dyDescent="0.3">
      <c r="D2711" s="16" t="s">
        <v>7347</v>
      </c>
      <c r="E2711" s="3">
        <v>2</v>
      </c>
    </row>
    <row r="2712" spans="4:5" x14ac:dyDescent="0.3">
      <c r="D2712" s="16" t="s">
        <v>4215</v>
      </c>
      <c r="E2712" s="3">
        <v>1</v>
      </c>
    </row>
    <row r="2713" spans="4:5" x14ac:dyDescent="0.3">
      <c r="D2713" s="16" t="s">
        <v>3496</v>
      </c>
      <c r="E2713" s="3">
        <v>3</v>
      </c>
    </row>
    <row r="2714" spans="4:5" x14ac:dyDescent="0.3">
      <c r="D2714" s="16" t="s">
        <v>4650</v>
      </c>
      <c r="E2714" s="3">
        <v>2</v>
      </c>
    </row>
    <row r="2715" spans="4:5" x14ac:dyDescent="0.3">
      <c r="D2715" s="16" t="s">
        <v>1936</v>
      </c>
      <c r="E2715" s="3">
        <v>5</v>
      </c>
    </row>
    <row r="2716" spans="4:5" x14ac:dyDescent="0.3">
      <c r="D2716" s="16" t="s">
        <v>1697</v>
      </c>
      <c r="E2716" s="3">
        <v>2</v>
      </c>
    </row>
    <row r="2717" spans="4:5" x14ac:dyDescent="0.3">
      <c r="D2717" s="16" t="s">
        <v>4902</v>
      </c>
      <c r="E2717" s="3">
        <v>2</v>
      </c>
    </row>
    <row r="2718" spans="4:5" x14ac:dyDescent="0.3">
      <c r="D2718" s="16" t="s">
        <v>212</v>
      </c>
      <c r="E2718" s="3">
        <v>1</v>
      </c>
    </row>
    <row r="2719" spans="4:5" x14ac:dyDescent="0.3">
      <c r="D2719" s="16" t="s">
        <v>2038</v>
      </c>
      <c r="E2719" s="3">
        <v>2</v>
      </c>
    </row>
    <row r="2720" spans="4:5" x14ac:dyDescent="0.3">
      <c r="D2720" s="16" t="s">
        <v>1300</v>
      </c>
      <c r="E2720" s="3">
        <v>2</v>
      </c>
    </row>
    <row r="2721" spans="4:5" x14ac:dyDescent="0.3">
      <c r="D2721" s="16" t="s">
        <v>4782</v>
      </c>
      <c r="E2721" s="3">
        <v>1</v>
      </c>
    </row>
    <row r="2722" spans="4:5" x14ac:dyDescent="0.3">
      <c r="D2722" s="16" t="s">
        <v>4709</v>
      </c>
      <c r="E2722" s="3">
        <v>1</v>
      </c>
    </row>
    <row r="2723" spans="4:5" x14ac:dyDescent="0.3">
      <c r="D2723" s="16" t="s">
        <v>563</v>
      </c>
      <c r="E2723" s="3">
        <v>2</v>
      </c>
    </row>
    <row r="2724" spans="4:5" x14ac:dyDescent="0.3">
      <c r="D2724" s="16" t="s">
        <v>4386</v>
      </c>
      <c r="E2724" s="3">
        <v>3</v>
      </c>
    </row>
    <row r="2725" spans="4:5" x14ac:dyDescent="0.3">
      <c r="D2725" s="16" t="s">
        <v>2280</v>
      </c>
      <c r="E2725" s="3">
        <v>2</v>
      </c>
    </row>
    <row r="2726" spans="4:5" x14ac:dyDescent="0.3">
      <c r="D2726" s="16" t="s">
        <v>3014</v>
      </c>
      <c r="E2726" s="3">
        <v>3</v>
      </c>
    </row>
    <row r="2727" spans="4:5" x14ac:dyDescent="0.3">
      <c r="D2727" s="16" t="s">
        <v>1516</v>
      </c>
      <c r="E2727" s="3">
        <v>3</v>
      </c>
    </row>
    <row r="2728" spans="4:5" x14ac:dyDescent="0.3">
      <c r="D2728" s="16" t="s">
        <v>1828</v>
      </c>
      <c r="E2728" s="3">
        <v>2</v>
      </c>
    </row>
    <row r="2729" spans="4:5" x14ac:dyDescent="0.3">
      <c r="D2729" s="16" t="s">
        <v>3788</v>
      </c>
      <c r="E2729" s="3">
        <v>2</v>
      </c>
    </row>
    <row r="2730" spans="4:5" x14ac:dyDescent="0.3">
      <c r="D2730" s="16" t="s">
        <v>4191</v>
      </c>
      <c r="E2730" s="3">
        <v>2</v>
      </c>
    </row>
    <row r="2731" spans="4:5" x14ac:dyDescent="0.3">
      <c r="D2731" s="16" t="s">
        <v>7059</v>
      </c>
      <c r="E2731" s="3">
        <v>1</v>
      </c>
    </row>
    <row r="2732" spans="4:5" x14ac:dyDescent="0.3">
      <c r="D2732" s="16" t="s">
        <v>5163</v>
      </c>
      <c r="E2732" s="3">
        <v>1</v>
      </c>
    </row>
    <row r="2733" spans="4:5" x14ac:dyDescent="0.3">
      <c r="D2733" s="16" t="s">
        <v>9315</v>
      </c>
      <c r="E2733" s="3">
        <v>1</v>
      </c>
    </row>
    <row r="2734" spans="4:5" x14ac:dyDescent="0.3">
      <c r="D2734" s="16" t="s">
        <v>2025</v>
      </c>
      <c r="E2734" s="3">
        <v>2</v>
      </c>
    </row>
    <row r="2735" spans="4:5" x14ac:dyDescent="0.3">
      <c r="D2735" s="16" t="s">
        <v>350</v>
      </c>
      <c r="E2735" s="3">
        <v>1</v>
      </c>
    </row>
    <row r="2736" spans="4:5" x14ac:dyDescent="0.3">
      <c r="D2736" s="16" t="s">
        <v>1534</v>
      </c>
      <c r="E2736" s="3">
        <v>3</v>
      </c>
    </row>
    <row r="2737" spans="4:5" x14ac:dyDescent="0.3">
      <c r="D2737" s="16" t="s">
        <v>2048</v>
      </c>
      <c r="E2737" s="3">
        <v>3</v>
      </c>
    </row>
    <row r="2738" spans="4:5" x14ac:dyDescent="0.3">
      <c r="D2738" s="16" t="s">
        <v>1363</v>
      </c>
      <c r="E2738" s="3">
        <v>2</v>
      </c>
    </row>
    <row r="2739" spans="4:5" x14ac:dyDescent="0.3">
      <c r="D2739" s="16" t="s">
        <v>3601</v>
      </c>
      <c r="E2739" s="3">
        <v>1</v>
      </c>
    </row>
    <row r="2740" spans="4:5" x14ac:dyDescent="0.3">
      <c r="D2740" s="16" t="s">
        <v>7821</v>
      </c>
      <c r="E2740" s="3">
        <v>1</v>
      </c>
    </row>
    <row r="2741" spans="4:5" x14ac:dyDescent="0.3">
      <c r="D2741" s="16" t="s">
        <v>7621</v>
      </c>
      <c r="E2741" s="3">
        <v>1</v>
      </c>
    </row>
    <row r="2742" spans="4:5" x14ac:dyDescent="0.3">
      <c r="D2742" s="16" t="s">
        <v>7618</v>
      </c>
      <c r="E2742" s="3">
        <v>1</v>
      </c>
    </row>
    <row r="2743" spans="4:5" x14ac:dyDescent="0.3">
      <c r="D2743" s="16" t="s">
        <v>3716</v>
      </c>
      <c r="E2743" s="3">
        <v>2</v>
      </c>
    </row>
    <row r="2744" spans="4:5" x14ac:dyDescent="0.3">
      <c r="D2744" s="16" t="s">
        <v>2238</v>
      </c>
      <c r="E2744" s="3">
        <v>4</v>
      </c>
    </row>
    <row r="2745" spans="4:5" x14ac:dyDescent="0.3">
      <c r="D2745" s="16" t="s">
        <v>4219</v>
      </c>
      <c r="E2745" s="3">
        <v>2</v>
      </c>
    </row>
    <row r="2746" spans="4:5" x14ac:dyDescent="0.3">
      <c r="D2746" s="16" t="s">
        <v>4609</v>
      </c>
      <c r="E2746" s="3">
        <v>3</v>
      </c>
    </row>
    <row r="2747" spans="4:5" x14ac:dyDescent="0.3">
      <c r="D2747" s="16" t="s">
        <v>4735</v>
      </c>
      <c r="E2747" s="3">
        <v>1</v>
      </c>
    </row>
    <row r="2748" spans="4:5" x14ac:dyDescent="0.3">
      <c r="D2748" s="16" t="s">
        <v>7422</v>
      </c>
      <c r="E2748" s="3">
        <v>1</v>
      </c>
    </row>
    <row r="2749" spans="4:5" x14ac:dyDescent="0.3">
      <c r="D2749" s="16" t="s">
        <v>2799</v>
      </c>
      <c r="E2749" s="3">
        <v>1</v>
      </c>
    </row>
    <row r="2750" spans="4:5" x14ac:dyDescent="0.3">
      <c r="D2750" s="16" t="s">
        <v>5547</v>
      </c>
      <c r="E2750" s="3">
        <v>2</v>
      </c>
    </row>
    <row r="2751" spans="4:5" x14ac:dyDescent="0.3">
      <c r="D2751" s="16" t="s">
        <v>6018</v>
      </c>
      <c r="E2751" s="3">
        <v>1</v>
      </c>
    </row>
    <row r="2752" spans="4:5" x14ac:dyDescent="0.3">
      <c r="D2752" s="16" t="s">
        <v>6610</v>
      </c>
      <c r="E2752" s="3">
        <v>2</v>
      </c>
    </row>
    <row r="2753" spans="4:5" x14ac:dyDescent="0.3">
      <c r="D2753" s="16" t="s">
        <v>5445</v>
      </c>
      <c r="E2753" s="3">
        <v>1</v>
      </c>
    </row>
    <row r="2754" spans="4:5" x14ac:dyDescent="0.3">
      <c r="D2754" s="16" t="s">
        <v>792</v>
      </c>
      <c r="E2754" s="3">
        <v>3</v>
      </c>
    </row>
    <row r="2755" spans="4:5" x14ac:dyDescent="0.3">
      <c r="D2755" s="16" t="s">
        <v>243</v>
      </c>
      <c r="E2755" s="3">
        <v>3</v>
      </c>
    </row>
    <row r="2756" spans="4:5" x14ac:dyDescent="0.3">
      <c r="D2756" s="16" t="s">
        <v>2866</v>
      </c>
      <c r="E2756" s="3">
        <v>1</v>
      </c>
    </row>
    <row r="2757" spans="4:5" x14ac:dyDescent="0.3">
      <c r="D2757" s="16" t="s">
        <v>4699</v>
      </c>
      <c r="E2757" s="3">
        <v>1</v>
      </c>
    </row>
    <row r="2758" spans="4:5" x14ac:dyDescent="0.3">
      <c r="D2758" s="16" t="s">
        <v>3232</v>
      </c>
      <c r="E2758" s="3">
        <v>2</v>
      </c>
    </row>
    <row r="2759" spans="4:5" x14ac:dyDescent="0.3">
      <c r="D2759" s="16" t="s">
        <v>4806</v>
      </c>
      <c r="E2759" s="3">
        <v>2</v>
      </c>
    </row>
    <row r="2760" spans="4:5" x14ac:dyDescent="0.3">
      <c r="D2760" s="16" t="s">
        <v>5097</v>
      </c>
      <c r="E2760" s="3">
        <v>1</v>
      </c>
    </row>
    <row r="2761" spans="4:5" x14ac:dyDescent="0.3">
      <c r="D2761" s="16" t="s">
        <v>4172</v>
      </c>
      <c r="E2761" s="3">
        <v>2</v>
      </c>
    </row>
    <row r="2762" spans="4:5" x14ac:dyDescent="0.3">
      <c r="D2762" s="16" t="s">
        <v>4028</v>
      </c>
      <c r="E2762" s="3">
        <v>2</v>
      </c>
    </row>
    <row r="2763" spans="4:5" x14ac:dyDescent="0.3">
      <c r="D2763" s="16" t="s">
        <v>1950</v>
      </c>
      <c r="E2763" s="3">
        <v>1</v>
      </c>
    </row>
    <row r="2764" spans="4:5" x14ac:dyDescent="0.3">
      <c r="D2764" s="16" t="s">
        <v>2503</v>
      </c>
      <c r="E2764" s="3">
        <v>2</v>
      </c>
    </row>
    <row r="2765" spans="4:5" x14ac:dyDescent="0.3">
      <c r="D2765" s="16" t="s">
        <v>9502</v>
      </c>
      <c r="E2765" s="3">
        <v>1</v>
      </c>
    </row>
    <row r="2766" spans="4:5" x14ac:dyDescent="0.3">
      <c r="D2766" s="16" t="s">
        <v>951</v>
      </c>
      <c r="E2766" s="3">
        <v>3</v>
      </c>
    </row>
    <row r="2767" spans="4:5" x14ac:dyDescent="0.3">
      <c r="D2767" s="16" t="s">
        <v>9680</v>
      </c>
      <c r="E2767" s="3">
        <v>1</v>
      </c>
    </row>
    <row r="2768" spans="4:5" x14ac:dyDescent="0.3">
      <c r="D2768" s="16" t="s">
        <v>10143</v>
      </c>
      <c r="E2768" s="3">
        <v>5020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A0A6C-FD5B-4FF4-96FC-DA556346BED3}">
  <dimension ref="A1:H52"/>
  <sheetViews>
    <sheetView showGridLines="0" topLeftCell="A24" zoomScale="87" zoomScaleNormal="87" workbookViewId="0">
      <selection activeCell="I9" sqref="I9"/>
    </sheetView>
  </sheetViews>
  <sheetFormatPr defaultColWidth="14.77734375" defaultRowHeight="14.4" x14ac:dyDescent="0.3"/>
  <cols>
    <col min="2" max="2" width="11.109375" customWidth="1"/>
  </cols>
  <sheetData>
    <row r="1" spans="1:8" ht="31.2" x14ac:dyDescent="0.6">
      <c r="A1" s="19" t="s">
        <v>10174</v>
      </c>
      <c r="B1" s="19"/>
      <c r="C1" s="19"/>
      <c r="D1" s="19"/>
      <c r="E1" s="19"/>
      <c r="F1" s="19"/>
      <c r="G1" s="19"/>
      <c r="H1" s="19"/>
    </row>
    <row r="2" spans="1:8" ht="15.6" x14ac:dyDescent="0.3">
      <c r="A2" s="20" t="s">
        <v>10175</v>
      </c>
      <c r="B2" s="20"/>
      <c r="C2" s="20"/>
      <c r="D2" s="20"/>
      <c r="E2" s="20"/>
      <c r="F2" s="20"/>
      <c r="G2" s="20"/>
      <c r="H2" s="20"/>
    </row>
    <row r="4" spans="1:8" x14ac:dyDescent="0.3">
      <c r="A4" s="24" t="s">
        <v>10180</v>
      </c>
      <c r="B4" s="24"/>
      <c r="C4" s="25" t="s">
        <v>10181</v>
      </c>
      <c r="D4" s="25"/>
      <c r="E4" s="25" t="s">
        <v>10176</v>
      </c>
      <c r="F4" s="25"/>
      <c r="G4" s="25" t="s">
        <v>10177</v>
      </c>
      <c r="H4" s="25"/>
    </row>
    <row r="5" spans="1:8" x14ac:dyDescent="0.3">
      <c r="A5" s="26">
        <f>'03_CALCULATIONS'!B4</f>
        <v>8000</v>
      </c>
      <c r="B5" s="26"/>
      <c r="C5" s="27">
        <f>'03_CALCULATIONS'!B5</f>
        <v>3137.00000000003</v>
      </c>
      <c r="D5" s="27"/>
      <c r="E5" s="28">
        <f>'03_CALCULATIONS'!B11</f>
        <v>1869858.8627600013</v>
      </c>
      <c r="F5" s="28"/>
      <c r="G5" s="29">
        <f>'03_CALCULATIONS'!B12</f>
        <v>1176326.6271650014</v>
      </c>
      <c r="H5" s="29"/>
    </row>
    <row r="6" spans="1:8" ht="14.4" customHeight="1" x14ac:dyDescent="0.3">
      <c r="A6" s="21"/>
      <c r="B6" s="21"/>
    </row>
    <row r="7" spans="1:8" x14ac:dyDescent="0.3">
      <c r="C7" s="25" t="s">
        <v>10178</v>
      </c>
      <c r="D7" s="25"/>
      <c r="E7" s="25" t="s">
        <v>10179</v>
      </c>
      <c r="F7" s="25"/>
    </row>
    <row r="8" spans="1:8" ht="14.4" customHeight="1" x14ac:dyDescent="0.3">
      <c r="C8" s="28">
        <f>'03_CALCULATIONS'!B14</f>
        <v>234.32801337948234</v>
      </c>
      <c r="D8" s="28"/>
      <c r="E8" s="30">
        <f>'03_CALCULATIONS'!B20</f>
        <v>0.3725</v>
      </c>
      <c r="F8" s="30"/>
    </row>
    <row r="9" spans="1:8" x14ac:dyDescent="0.3">
      <c r="A9" s="2"/>
      <c r="B9" s="2"/>
    </row>
    <row r="10" spans="1:8" ht="14.4" customHeight="1" x14ac:dyDescent="0.3">
      <c r="A10" s="2"/>
      <c r="B10" s="2"/>
    </row>
    <row r="11" spans="1:8" x14ac:dyDescent="0.3">
      <c r="A11" s="2"/>
      <c r="B11" s="2"/>
    </row>
    <row r="12" spans="1:8" ht="14.4" customHeight="1" x14ac:dyDescent="0.3">
      <c r="A12" s="2"/>
      <c r="B12" s="2"/>
    </row>
    <row r="13" spans="1:8" x14ac:dyDescent="0.3">
      <c r="A13" s="2"/>
      <c r="B13" s="2"/>
    </row>
    <row r="14" spans="1:8" ht="14.4" customHeight="1" x14ac:dyDescent="0.3">
      <c r="A14" s="2"/>
      <c r="B14" s="2"/>
    </row>
    <row r="15" spans="1:8" x14ac:dyDescent="0.3">
      <c r="A15" s="2"/>
      <c r="B15" s="2"/>
    </row>
    <row r="44" spans="1:8" x14ac:dyDescent="0.3">
      <c r="A44" s="22" t="s">
        <v>10182</v>
      </c>
      <c r="B44" s="22"/>
      <c r="C44" s="22"/>
      <c r="D44" s="22"/>
      <c r="E44" s="22"/>
      <c r="F44" s="22"/>
      <c r="G44" s="22"/>
      <c r="H44" s="22"/>
    </row>
    <row r="46" spans="1:8" x14ac:dyDescent="0.3">
      <c r="A46" s="31" t="s">
        <v>10183</v>
      </c>
      <c r="B46" s="31"/>
      <c r="C46" s="31"/>
      <c r="D46" s="31"/>
      <c r="E46" s="31"/>
      <c r="F46" s="31"/>
      <c r="G46" s="31"/>
      <c r="H46" s="31"/>
    </row>
    <row r="48" spans="1:8" x14ac:dyDescent="0.3">
      <c r="A48" s="32" t="s">
        <v>10184</v>
      </c>
      <c r="B48" s="32"/>
      <c r="C48" s="32"/>
      <c r="D48" s="32"/>
      <c r="E48" s="32"/>
      <c r="F48" s="32"/>
      <c r="G48" s="32"/>
      <c r="H48" s="32"/>
    </row>
    <row r="50" spans="1:8" x14ac:dyDescent="0.3">
      <c r="A50" s="32" t="s">
        <v>10185</v>
      </c>
      <c r="B50" s="32"/>
      <c r="C50" s="32"/>
      <c r="D50" s="32"/>
      <c r="E50" s="32"/>
      <c r="F50" s="32"/>
      <c r="G50" s="32"/>
      <c r="H50" s="32"/>
    </row>
    <row r="51" spans="1:8" x14ac:dyDescent="0.3">
      <c r="G51" s="12"/>
    </row>
    <row r="52" spans="1:8" x14ac:dyDescent="0.3">
      <c r="A52" s="32" t="s">
        <v>10186</v>
      </c>
      <c r="B52" s="32"/>
      <c r="C52" s="32"/>
      <c r="D52" s="32"/>
      <c r="E52" s="32"/>
      <c r="F52" s="32"/>
      <c r="G52" s="32"/>
      <c r="H52" s="32"/>
    </row>
  </sheetData>
  <mergeCells count="20">
    <mergeCell ref="A44:H44"/>
    <mergeCell ref="A46:H46"/>
    <mergeCell ref="A48:H48"/>
    <mergeCell ref="A50:H50"/>
    <mergeCell ref="A52:H52"/>
    <mergeCell ref="G4:H4"/>
    <mergeCell ref="G5:H5"/>
    <mergeCell ref="C8:D8"/>
    <mergeCell ref="E7:F7"/>
    <mergeCell ref="E8:F8"/>
    <mergeCell ref="C7:D7"/>
    <mergeCell ref="A4:B4"/>
    <mergeCell ref="A5:B5"/>
    <mergeCell ref="A6:B6"/>
    <mergeCell ref="A1:H1"/>
    <mergeCell ref="A2:H2"/>
    <mergeCell ref="C4:D4"/>
    <mergeCell ref="C5:D5"/>
    <mergeCell ref="E4:F4"/>
    <mergeCell ref="E5:F5"/>
  </mergeCells>
  <phoneticPr fontId="20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01_RAW_DATA</vt:lpstr>
      <vt:lpstr>02_DATA QUALITY</vt:lpstr>
      <vt:lpstr>03_CALCULATIONS</vt:lpstr>
      <vt:lpstr>04_PIVOT_ANALYSIS</vt:lpstr>
      <vt:lpstr>05_EXCEL_DASHBOARD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Gupta</dc:creator>
  <cp:lastModifiedBy>Dhruv Gupta</cp:lastModifiedBy>
  <dcterms:created xsi:type="dcterms:W3CDTF">2026-10-06T12:37:57Z</dcterms:created>
  <dcterms:modified xsi:type="dcterms:W3CDTF">2026-10-06T12:37:58Z</dcterms:modified>
</cp:coreProperties>
</file>